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pivotTables/pivotTable1.xml" ContentType="application/vnd.openxmlformats-officedocument.spreadsheetml.pivotTable+xml"/>
  <Override PartName="/xl/drawings/drawing2.xml" ContentType="application/vnd.openxmlformats-officedocument.drawing+xml"/>
  <Override PartName="/xl/tables/table3.xml" ContentType="application/vnd.openxmlformats-officedocument.spreadsheetml.table+xml"/>
  <Override PartName="/xl/slicers/slicer2.xml" ContentType="application/vnd.ms-excel.slicer+xml"/>
  <Override PartName="/xl/drawings/drawing3.xml" ContentType="application/vnd.openxmlformats-officedocument.drawing+xml"/>
  <Override PartName="/xl/tables/table4.xml" ContentType="application/vnd.openxmlformats-officedocument.spreadsheetml.table+xml"/>
  <Override PartName="/xl/slicers/slicer3.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corpspdatallc-my.sharepoint.com/personal/william_coad_corp_spdatallc_com/Documents/"/>
    </mc:Choice>
  </mc:AlternateContent>
  <xr:revisionPtr revIDLastSave="1576" documentId="8_{A6FD53BA-7EF1-4801-9A4C-793332F0883A}" xr6:coauthVersionLast="47" xr6:coauthVersionMax="47" xr10:uidLastSave="{C15BC258-7962-485D-BBAE-526337F4FBA9}"/>
  <bookViews>
    <workbookView xWindow="-120" yWindow="-120" windowWidth="29040" windowHeight="15720" firstSheet="4" activeTab="4" xr2:uid="{68F5E8B0-FE59-42C0-AD9C-1E9AC5973C34}"/>
  </bookViews>
  <sheets>
    <sheet name="Dashboard" sheetId="1" r:id="rId1"/>
    <sheet name="Shrink" sheetId="2" r:id="rId2"/>
    <sheet name="Eval" sheetId="3" r:id="rId3"/>
    <sheet name="ININ" sheetId="4" r:id="rId4"/>
    <sheet name="MTD" sheetId="5" r:id="rId5"/>
    <sheet name="Week" sheetId="6" r:id="rId6"/>
    <sheet name="Daily" sheetId="7" r:id="rId7"/>
    <sheet name="MTD Raw" sheetId="8" r:id="rId8"/>
    <sheet name="Week Raw" sheetId="9" r:id="rId9"/>
    <sheet name="Daily Raw" sheetId="10" r:id="rId10"/>
    <sheet name="Sheet1" sheetId="11" state="hidden" r:id="rId11"/>
    <sheet name="WIB" sheetId="13" r:id="rId12"/>
    <sheet name="Sheet2" sheetId="19" r:id="rId13"/>
    <sheet name="Transfer BrkDwn" sheetId="12" r:id="rId14"/>
    <sheet name="CSAT" sheetId="15" state="hidden" r:id="rId15"/>
    <sheet name="CSAT2.0" sheetId="18" state="hidden" r:id="rId16"/>
    <sheet name="April" sheetId="14" r:id="rId17"/>
    <sheet name="Contest" sheetId="16" r:id="rId18"/>
    <sheet name="Coaching Sch" sheetId="17" r:id="rId19"/>
  </sheets>
  <definedNames>
    <definedName name="_xlnm._FilterDatabase" localSheetId="18" hidden="1">'Coaching Sch'!$C$2:$E$19</definedName>
    <definedName name="_xlnm._FilterDatabase" localSheetId="15" hidden="1">'CSAT2.0'!$T$1:$W$117</definedName>
    <definedName name="_xlnm._FilterDatabase" localSheetId="9" hidden="1">'Daily Raw'!$BX$1:$CQ$159</definedName>
    <definedName name="_xlnm._FilterDatabase" localSheetId="13" hidden="1">'Transfer BrkDwn'!$Q$1:$AD$2509</definedName>
    <definedName name="Slicer_TL">#N/A</definedName>
    <definedName name="Slicer_TL1">#N/A</definedName>
    <definedName name="Slicer_TL7">#N/A</definedName>
  </definedNames>
  <calcPr calcId="191029"/>
  <pivotCaches>
    <pivotCache cacheId="274" r:id="rId20"/>
    <pivotCache cacheId="279" r:id="rId21"/>
    <pivotCache cacheId="284" r:id="rId22"/>
    <pivotCache cacheId="289" r:id="rId23"/>
    <pivotCache cacheId="294" r:id="rId24"/>
    <pivotCache cacheId="299" r:id="rId25"/>
    <pivotCache cacheId="303" r:id="rId26"/>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7"/>
        <x14:slicerCache r:id="rId28"/>
        <x14:slicerCache r:id="rId29"/>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2" i="5" l="1"/>
  <c r="E43" i="5"/>
  <c r="E44" i="5"/>
  <c r="F3" i="5" s="1"/>
  <c r="E45" i="5"/>
  <c r="E46" i="5"/>
  <c r="E47" i="5"/>
  <c r="E48" i="5"/>
  <c r="E49" i="5"/>
  <c r="E50" i="5"/>
  <c r="E51" i="5"/>
  <c r="E52" i="5"/>
  <c r="E53" i="5"/>
  <c r="E54" i="5"/>
  <c r="F15" i="5" s="1"/>
  <c r="E55" i="5"/>
  <c r="E56" i="5"/>
  <c r="F17" i="5" s="1"/>
  <c r="E57" i="5"/>
  <c r="E41" i="5"/>
  <c r="F2" i="5" s="1"/>
  <c r="AA3" i="19"/>
  <c r="AB3" i="19"/>
  <c r="AA4" i="19"/>
  <c r="AB4" i="19"/>
  <c r="AA5" i="19"/>
  <c r="AB5" i="19"/>
  <c r="AA6" i="19"/>
  <c r="AB6" i="19"/>
  <c r="AA7" i="19"/>
  <c r="AB7" i="19"/>
  <c r="AA8" i="19"/>
  <c r="AB8" i="19"/>
  <c r="AA9" i="19"/>
  <c r="AB9" i="19"/>
  <c r="AA10" i="19"/>
  <c r="AB10" i="19"/>
  <c r="AA11" i="19"/>
  <c r="AB11" i="19"/>
  <c r="AA12" i="19"/>
  <c r="AB12" i="19"/>
  <c r="AA2" i="19"/>
  <c r="X3" i="19" a="1"/>
  <c r="X3" i="19" s="1"/>
  <c r="X4" i="19" a="1"/>
  <c r="X4" i="19" s="1"/>
  <c r="X5" i="19" a="1"/>
  <c r="X5" i="19" s="1"/>
  <c r="X6" i="19" a="1"/>
  <c r="X6" i="19" s="1"/>
  <c r="X7" i="19" a="1"/>
  <c r="X7" i="19" s="1"/>
  <c r="X8" i="19" a="1"/>
  <c r="X8" i="19"/>
  <c r="X9" i="19" a="1"/>
  <c r="X9" i="19" s="1"/>
  <c r="X10" i="19" a="1"/>
  <c r="X10" i="19" s="1"/>
  <c r="X11" i="19" a="1"/>
  <c r="X11" i="19" s="1"/>
  <c r="X12" i="19" a="1"/>
  <c r="X12" i="19" s="1"/>
  <c r="X13" i="19" a="1"/>
  <c r="X13" i="19" s="1"/>
  <c r="X14" i="19" a="1"/>
  <c r="X14" i="19"/>
  <c r="X15" i="19" a="1"/>
  <c r="X15" i="19" s="1"/>
  <c r="X16" i="19" a="1"/>
  <c r="X16" i="19" s="1"/>
  <c r="X17" i="19" a="1"/>
  <c r="X17" i="19" s="1"/>
  <c r="X18" i="19" a="1"/>
  <c r="X18" i="19" s="1"/>
  <c r="X19" i="19" a="1"/>
  <c r="X19" i="19" s="1"/>
  <c r="X20" i="19" a="1"/>
  <c r="X20" i="19"/>
  <c r="X21" i="19" a="1"/>
  <c r="X21" i="19" s="1"/>
  <c r="X22" i="19" a="1"/>
  <c r="X22" i="19" s="1"/>
  <c r="X23" i="19" a="1"/>
  <c r="X23" i="19" s="1"/>
  <c r="X24" i="19" a="1"/>
  <c r="X24" i="19" s="1"/>
  <c r="X25" i="19" a="1"/>
  <c r="X25" i="19" s="1"/>
  <c r="X26" i="19" a="1"/>
  <c r="X26" i="19"/>
  <c r="X27" i="19" a="1"/>
  <c r="X27" i="19" s="1"/>
  <c r="X28" i="19" a="1"/>
  <c r="X28" i="19" s="1"/>
  <c r="X29" i="19" a="1"/>
  <c r="X29" i="19" s="1"/>
  <c r="X30" i="19" a="1"/>
  <c r="X30" i="19" s="1"/>
  <c r="X31" i="19" a="1"/>
  <c r="X31" i="19" s="1"/>
  <c r="X32" i="19" a="1"/>
  <c r="X32" i="19"/>
  <c r="X33" i="19" a="1"/>
  <c r="X33" i="19" s="1"/>
  <c r="X34" i="19" a="1"/>
  <c r="X34" i="19" s="1"/>
  <c r="X35" i="19" a="1"/>
  <c r="X35" i="19" s="1"/>
  <c r="X36" i="19" a="1"/>
  <c r="X36" i="19" s="1"/>
  <c r="X37" i="19" a="1"/>
  <c r="X37" i="19" s="1"/>
  <c r="X38" i="19" a="1"/>
  <c r="X38" i="19"/>
  <c r="X39" i="19" a="1"/>
  <c r="X39" i="19" s="1"/>
  <c r="X40" i="19" a="1"/>
  <c r="X40" i="19" s="1"/>
  <c r="X41" i="19" a="1"/>
  <c r="X41" i="19" s="1"/>
  <c r="X42" i="19" a="1"/>
  <c r="X42" i="19" s="1"/>
  <c r="X43" i="19" a="1"/>
  <c r="X43" i="19" s="1"/>
  <c r="X44" i="19" a="1"/>
  <c r="X44" i="19"/>
  <c r="X45" i="19" a="1"/>
  <c r="X45" i="19" s="1"/>
  <c r="X46" i="19" a="1"/>
  <c r="X46" i="19" s="1"/>
  <c r="X47" i="19" a="1"/>
  <c r="X47" i="19" s="1"/>
  <c r="X48" i="19" a="1"/>
  <c r="X48" i="19" s="1"/>
  <c r="X49" i="19" a="1"/>
  <c r="X49" i="19" s="1"/>
  <c r="X50" i="19" a="1"/>
  <c r="X50" i="19"/>
  <c r="X51" i="19" a="1"/>
  <c r="X51" i="19" s="1"/>
  <c r="X52" i="19" a="1"/>
  <c r="X52" i="19" s="1"/>
  <c r="X53" i="19" a="1"/>
  <c r="X53" i="19" s="1"/>
  <c r="X54" i="19" a="1"/>
  <c r="X54" i="19" s="1"/>
  <c r="X55" i="19" a="1"/>
  <c r="X55" i="19" s="1"/>
  <c r="X56" i="19" a="1"/>
  <c r="X56" i="19"/>
  <c r="X57" i="19" a="1"/>
  <c r="X57" i="19" s="1"/>
  <c r="X58" i="19" a="1"/>
  <c r="X58" i="19" s="1"/>
  <c r="X59" i="19" a="1"/>
  <c r="X59" i="19" s="1"/>
  <c r="X60" i="19" a="1"/>
  <c r="X60" i="19" s="1"/>
  <c r="X61" i="19" a="1"/>
  <c r="X61" i="19" s="1"/>
  <c r="X62" i="19" a="1"/>
  <c r="X62" i="19"/>
  <c r="X63" i="19" a="1"/>
  <c r="X63" i="19" s="1"/>
  <c r="X64" i="19" a="1"/>
  <c r="X64" i="19" s="1"/>
  <c r="X65" i="19" a="1"/>
  <c r="X65" i="19" s="1"/>
  <c r="X66" i="19" a="1"/>
  <c r="X66" i="19" s="1"/>
  <c r="X67" i="19" a="1"/>
  <c r="X67" i="19" s="1"/>
  <c r="X68" i="19" a="1"/>
  <c r="X68" i="19"/>
  <c r="X69" i="19" a="1"/>
  <c r="X69" i="19" s="1"/>
  <c r="X70" i="19" a="1"/>
  <c r="X70" i="19" s="1"/>
  <c r="X71" i="19" a="1"/>
  <c r="X71" i="19" s="1"/>
  <c r="X72" i="19" a="1"/>
  <c r="X72" i="19" s="1"/>
  <c r="X73" i="19" a="1"/>
  <c r="X73" i="19" s="1"/>
  <c r="X74" i="19" a="1"/>
  <c r="X74" i="19"/>
  <c r="X75" i="19" a="1"/>
  <c r="X75" i="19" s="1"/>
  <c r="X76" i="19" a="1"/>
  <c r="X76" i="19" s="1"/>
  <c r="X77" i="19" a="1"/>
  <c r="X77" i="19" s="1"/>
  <c r="X78" i="19" a="1"/>
  <c r="X78" i="19" s="1"/>
  <c r="X79" i="19" a="1"/>
  <c r="X79" i="19" s="1"/>
  <c r="X80" i="19" a="1"/>
  <c r="X80" i="19"/>
  <c r="X81" i="19" a="1"/>
  <c r="X81" i="19" s="1"/>
  <c r="X82" i="19" a="1"/>
  <c r="X82" i="19" s="1"/>
  <c r="X83" i="19" a="1"/>
  <c r="X83" i="19" s="1"/>
  <c r="X84" i="19" a="1"/>
  <c r="X84" i="19" s="1"/>
  <c r="X85" i="19" a="1"/>
  <c r="X85" i="19" s="1"/>
  <c r="X86" i="19" a="1"/>
  <c r="X86" i="19"/>
  <c r="X87" i="19" a="1"/>
  <c r="X87" i="19" s="1"/>
  <c r="X88" i="19" a="1"/>
  <c r="X88" i="19" s="1"/>
  <c r="X89" i="19" a="1"/>
  <c r="X89" i="19" s="1"/>
  <c r="X90" i="19" a="1"/>
  <c r="X90" i="19" s="1"/>
  <c r="X91" i="19" a="1"/>
  <c r="X91" i="19" s="1"/>
  <c r="X92" i="19" a="1"/>
  <c r="X92" i="19"/>
  <c r="X93" i="19" a="1"/>
  <c r="X93" i="19" s="1"/>
  <c r="X94" i="19" a="1"/>
  <c r="X94" i="19" s="1"/>
  <c r="X95" i="19" a="1"/>
  <c r="X95" i="19" s="1"/>
  <c r="X96" i="19" a="1"/>
  <c r="X96" i="19" s="1"/>
  <c r="X97" i="19" a="1"/>
  <c r="X97" i="19" s="1"/>
  <c r="X98" i="19" a="1"/>
  <c r="X98" i="19"/>
  <c r="X99" i="19" a="1"/>
  <c r="X99" i="19" s="1"/>
  <c r="X100" i="19" a="1"/>
  <c r="X100" i="19" s="1"/>
  <c r="X101" i="19" a="1"/>
  <c r="X101" i="19" s="1"/>
  <c r="X102" i="19" a="1"/>
  <c r="X102" i="19" s="1"/>
  <c r="X103" i="19" a="1"/>
  <c r="X103" i="19" s="1"/>
  <c r="X104" i="19" a="1"/>
  <c r="X104" i="19"/>
  <c r="X105" i="19" a="1"/>
  <c r="X105" i="19" s="1"/>
  <c r="X106" i="19" a="1"/>
  <c r="X106" i="19" s="1"/>
  <c r="X107" i="19" a="1"/>
  <c r="X107" i="19" s="1"/>
  <c r="X108" i="19" a="1"/>
  <c r="X108" i="19" s="1"/>
  <c r="X109" i="19" a="1"/>
  <c r="X109" i="19" s="1"/>
  <c r="X110" i="19" a="1"/>
  <c r="X110" i="19"/>
  <c r="X111" i="19" a="1"/>
  <c r="X111" i="19" s="1"/>
  <c r="X112" i="19" a="1"/>
  <c r="X112" i="19" s="1"/>
  <c r="X113" i="19" a="1"/>
  <c r="X113" i="19" s="1"/>
  <c r="X114" i="19" a="1"/>
  <c r="X114" i="19" s="1"/>
  <c r="X115" i="19" a="1"/>
  <c r="X115" i="19" s="1"/>
  <c r="X116" i="19" a="1"/>
  <c r="X116" i="19"/>
  <c r="X117" i="19" a="1"/>
  <c r="X117" i="19" s="1"/>
  <c r="X118" i="19" a="1"/>
  <c r="X118" i="19" s="1"/>
  <c r="X119" i="19" a="1"/>
  <c r="X119" i="19" s="1"/>
  <c r="X120" i="19" a="1"/>
  <c r="X120" i="19" s="1"/>
  <c r="X121" i="19" a="1"/>
  <c r="X121" i="19" s="1"/>
  <c r="X122" i="19" a="1"/>
  <c r="X122" i="19"/>
  <c r="X123" i="19" a="1"/>
  <c r="X123" i="19" s="1"/>
  <c r="X124" i="19" a="1"/>
  <c r="X124" i="19" s="1"/>
  <c r="X125" i="19" a="1"/>
  <c r="X125" i="19" s="1"/>
  <c r="X126" i="19" a="1"/>
  <c r="X126" i="19" s="1"/>
  <c r="X127" i="19" a="1"/>
  <c r="X127" i="19" s="1"/>
  <c r="X128" i="19" a="1"/>
  <c r="X128" i="19"/>
  <c r="X129" i="19" a="1"/>
  <c r="X129" i="19" s="1"/>
  <c r="X130" i="19" a="1"/>
  <c r="X130" i="19" s="1"/>
  <c r="X131" i="19" a="1"/>
  <c r="X131" i="19" s="1"/>
  <c r="X132" i="19" a="1"/>
  <c r="X132" i="19" s="1"/>
  <c r="X133" i="19" a="1"/>
  <c r="X133" i="19" s="1"/>
  <c r="X134" i="19" a="1"/>
  <c r="X134" i="19"/>
  <c r="X135" i="19" a="1"/>
  <c r="X135" i="19" s="1"/>
  <c r="X136" i="19" a="1"/>
  <c r="X136" i="19" s="1"/>
  <c r="X137" i="19" a="1"/>
  <c r="X137" i="19" s="1"/>
  <c r="X138" i="19" a="1"/>
  <c r="X138" i="19" s="1"/>
  <c r="X139" i="19" a="1"/>
  <c r="X139" i="19" s="1"/>
  <c r="X140" i="19" a="1"/>
  <c r="X140" i="19"/>
  <c r="X141" i="19" a="1"/>
  <c r="X141" i="19" s="1"/>
  <c r="X142" i="19" a="1"/>
  <c r="X142" i="19" s="1"/>
  <c r="X143" i="19" a="1"/>
  <c r="X143" i="19" s="1"/>
  <c r="X144" i="19" a="1"/>
  <c r="X144" i="19" s="1"/>
  <c r="X145" i="19" a="1"/>
  <c r="X145" i="19" s="1"/>
  <c r="X146" i="19" a="1"/>
  <c r="X146" i="19"/>
  <c r="X147" i="19" a="1"/>
  <c r="X147" i="19" s="1"/>
  <c r="X148" i="19" a="1"/>
  <c r="X148" i="19" s="1"/>
  <c r="X149" i="19" a="1"/>
  <c r="X149" i="19" s="1"/>
  <c r="X150" i="19" a="1"/>
  <c r="X150" i="19" s="1"/>
  <c r="X151" i="19" a="1"/>
  <c r="X151" i="19" s="1"/>
  <c r="X152" i="19" a="1"/>
  <c r="X152" i="19"/>
  <c r="X153" i="19" a="1"/>
  <c r="X153" i="19" s="1"/>
  <c r="X154" i="19" a="1"/>
  <c r="X154" i="19" s="1"/>
  <c r="X155" i="19" a="1"/>
  <c r="X155" i="19" s="1"/>
  <c r="X156" i="19" a="1"/>
  <c r="X156" i="19" s="1"/>
  <c r="X157" i="19" a="1"/>
  <c r="X157" i="19" s="1"/>
  <c r="X158" i="19" a="1"/>
  <c r="X158" i="19"/>
  <c r="X159" i="19" a="1"/>
  <c r="X159" i="19" s="1"/>
  <c r="X160" i="19" a="1"/>
  <c r="X160" i="19" s="1"/>
  <c r="X161" i="19" a="1"/>
  <c r="X161" i="19" s="1"/>
  <c r="X162" i="19" a="1"/>
  <c r="X162" i="19" s="1"/>
  <c r="X163" i="19" a="1"/>
  <c r="X163" i="19" s="1"/>
  <c r="X164" i="19" a="1"/>
  <c r="X164" i="19"/>
  <c r="X165" i="19" a="1"/>
  <c r="X165" i="19" s="1"/>
  <c r="X166" i="19" a="1"/>
  <c r="X166" i="19" s="1"/>
  <c r="X167" i="19" a="1"/>
  <c r="X167" i="19" s="1"/>
  <c r="X168" i="19" a="1"/>
  <c r="X168" i="19" s="1"/>
  <c r="X169" i="19" a="1"/>
  <c r="X169" i="19" s="1"/>
  <c r="X170" i="19" a="1"/>
  <c r="X170" i="19"/>
  <c r="X171" i="19" a="1"/>
  <c r="X171" i="19" s="1"/>
  <c r="X172" i="19" a="1"/>
  <c r="X172" i="19" s="1"/>
  <c r="X173" i="19" a="1"/>
  <c r="X173" i="19" s="1"/>
  <c r="X174" i="19" a="1"/>
  <c r="X174" i="19" s="1"/>
  <c r="X175" i="19" a="1"/>
  <c r="X175" i="19" s="1"/>
  <c r="X176" i="19" a="1"/>
  <c r="X176" i="19"/>
  <c r="X177" i="19" a="1"/>
  <c r="X177" i="19" s="1"/>
  <c r="X178" i="19" a="1"/>
  <c r="X178" i="19" s="1"/>
  <c r="X179" i="19" a="1"/>
  <c r="X179" i="19" s="1"/>
  <c r="X180" i="19" a="1"/>
  <c r="X180" i="19" s="1"/>
  <c r="X181" i="19" a="1"/>
  <c r="X181" i="19" s="1"/>
  <c r="X182" i="19" a="1"/>
  <c r="X182" i="19"/>
  <c r="X183" i="19" a="1"/>
  <c r="X183" i="19" s="1"/>
  <c r="X184" i="19" a="1"/>
  <c r="X184" i="19" s="1"/>
  <c r="X185" i="19" a="1"/>
  <c r="X185" i="19" s="1"/>
  <c r="X186" i="19" a="1"/>
  <c r="X186" i="19" s="1"/>
  <c r="X187" i="19" a="1"/>
  <c r="X187" i="19" s="1"/>
  <c r="X188" i="19" a="1"/>
  <c r="X188" i="19"/>
  <c r="X189" i="19" a="1"/>
  <c r="X189" i="19" s="1"/>
  <c r="X190" i="19" a="1"/>
  <c r="X190" i="19" s="1"/>
  <c r="X191" i="19" a="1"/>
  <c r="X191" i="19" s="1"/>
  <c r="X192" i="19" a="1"/>
  <c r="X192" i="19" s="1"/>
  <c r="X193" i="19" a="1"/>
  <c r="X193" i="19" s="1"/>
  <c r="X194" i="19" a="1"/>
  <c r="X194" i="19"/>
  <c r="X195" i="19" a="1"/>
  <c r="X195" i="19" s="1"/>
  <c r="X196" i="19" a="1"/>
  <c r="X196" i="19" s="1"/>
  <c r="X197" i="19" a="1"/>
  <c r="X197" i="19" s="1"/>
  <c r="X198" i="19" a="1"/>
  <c r="X198" i="19" s="1"/>
  <c r="X199" i="19" a="1"/>
  <c r="X199" i="19" s="1"/>
  <c r="X200" i="19" a="1"/>
  <c r="X200" i="19"/>
  <c r="X201" i="19" a="1"/>
  <c r="X201" i="19" s="1"/>
  <c r="X202" i="19" a="1"/>
  <c r="X202" i="19" s="1"/>
  <c r="X203" i="19" a="1"/>
  <c r="X203" i="19" s="1"/>
  <c r="X204" i="19" a="1"/>
  <c r="X204" i="19" s="1"/>
  <c r="X205" i="19" a="1"/>
  <c r="X205" i="19" s="1"/>
  <c r="X206" i="19" a="1"/>
  <c r="X206" i="19"/>
  <c r="X207" i="19" a="1"/>
  <c r="X207" i="19" s="1"/>
  <c r="X2" i="19" a="1"/>
  <c r="X2" i="19" s="1"/>
  <c r="AD2" i="19"/>
  <c r="AC2" i="19"/>
  <c r="AB2" i="19"/>
  <c r="Z2" i="19" a="1"/>
  <c r="Z2" i="19" s="1"/>
  <c r="H42" i="5" a="1"/>
  <c r="H42" i="5" s="1"/>
  <c r="H43" i="5" a="1"/>
  <c r="H43" i="5" s="1"/>
  <c r="H44" i="5" a="1"/>
  <c r="H44" i="5" s="1"/>
  <c r="H45" i="5" a="1"/>
  <c r="H45" i="5" s="1"/>
  <c r="H46" i="5" a="1"/>
  <c r="H46" i="5" s="1"/>
  <c r="H47" i="5" a="1"/>
  <c r="H47" i="5" s="1"/>
  <c r="H48" i="5" a="1"/>
  <c r="H48" i="5" s="1"/>
  <c r="H49" i="5" a="1"/>
  <c r="H49" i="5" s="1"/>
  <c r="H50" i="5" a="1"/>
  <c r="H50" i="5" s="1"/>
  <c r="H51" i="5" a="1"/>
  <c r="H51" i="5" s="1"/>
  <c r="H52" i="5" a="1"/>
  <c r="H52" i="5" s="1"/>
  <c r="H53" i="5" a="1"/>
  <c r="H53" i="5" s="1"/>
  <c r="H54" i="5" a="1"/>
  <c r="H54" i="5" s="1"/>
  <c r="H55" i="5" a="1"/>
  <c r="H55" i="5" s="1"/>
  <c r="H56" i="5" a="1"/>
  <c r="H56" i="5" s="1"/>
  <c r="H57" i="5" a="1"/>
  <c r="H57" i="5" s="1"/>
  <c r="H41" i="5" a="1"/>
  <c r="H41" i="5" s="1"/>
  <c r="K2" i="5"/>
  <c r="K12" i="5"/>
  <c r="K4" i="5"/>
  <c r="K3" i="5"/>
  <c r="K6" i="5"/>
  <c r="K10" i="5"/>
  <c r="K11" i="5"/>
  <c r="K7" i="5"/>
  <c r="K9" i="5"/>
  <c r="K8" i="5"/>
  <c r="K5" i="5"/>
  <c r="K13" i="5"/>
  <c r="K14" i="5"/>
  <c r="K15" i="5"/>
  <c r="K16" i="5"/>
  <c r="K17" i="5"/>
  <c r="K18" i="5"/>
  <c r="K19" i="5"/>
  <c r="K20" i="5"/>
  <c r="K21" i="5"/>
  <c r="K22" i="5"/>
  <c r="K23" i="5"/>
  <c r="K24" i="5"/>
  <c r="K25" i="5"/>
  <c r="K26" i="5"/>
  <c r="K27" i="5"/>
  <c r="K28" i="5"/>
  <c r="K29" i="5"/>
  <c r="K30" i="5"/>
  <c r="K31" i="5"/>
  <c r="K32" i="5"/>
  <c r="K33" i="5"/>
  <c r="K34" i="5"/>
  <c r="K35" i="5"/>
  <c r="I2" i="5"/>
  <c r="I12" i="5"/>
  <c r="I4" i="5"/>
  <c r="I3" i="5"/>
  <c r="I6" i="5"/>
  <c r="I10" i="5"/>
  <c r="I11" i="5"/>
  <c r="I7" i="5"/>
  <c r="I9" i="5"/>
  <c r="I8" i="5"/>
  <c r="I5" i="5"/>
  <c r="I13" i="5"/>
  <c r="I14" i="5"/>
  <c r="I15" i="5"/>
  <c r="I16" i="5"/>
  <c r="I17" i="5"/>
  <c r="I18" i="5"/>
  <c r="I19" i="5"/>
  <c r="I20" i="5"/>
  <c r="I21" i="5"/>
  <c r="I22" i="5"/>
  <c r="I23" i="5"/>
  <c r="I24" i="5"/>
  <c r="I25" i="5"/>
  <c r="I26" i="5"/>
  <c r="I27" i="5"/>
  <c r="I28" i="5"/>
  <c r="I29" i="5"/>
  <c r="I30" i="5"/>
  <c r="I31" i="5"/>
  <c r="I32" i="5"/>
  <c r="I33" i="5"/>
  <c r="I34" i="5"/>
  <c r="I35" i="5"/>
  <c r="H12" i="5"/>
  <c r="H4" i="5"/>
  <c r="H3" i="5"/>
  <c r="H6" i="5"/>
  <c r="H10" i="5"/>
  <c r="H11" i="5"/>
  <c r="H7" i="5"/>
  <c r="H9" i="5"/>
  <c r="H8" i="5"/>
  <c r="H5" i="5"/>
  <c r="H13" i="5"/>
  <c r="H14" i="5"/>
  <c r="H15" i="5"/>
  <c r="H16" i="5"/>
  <c r="H17" i="5"/>
  <c r="H18" i="5"/>
  <c r="H2" i="5"/>
  <c r="F11" i="5"/>
  <c r="F6" i="5"/>
  <c r="F7" i="5"/>
  <c r="F13" i="5"/>
  <c r="F9" i="5"/>
  <c r="F10" i="5"/>
  <c r="F12" i="5"/>
  <c r="F5" i="5"/>
  <c r="F8" i="5"/>
  <c r="F14" i="5"/>
  <c r="F16" i="5"/>
  <c r="F18" i="5"/>
  <c r="F4" i="5"/>
  <c r="R3" i="18" a="1"/>
  <c r="R3" i="18" s="1"/>
  <c r="R4" i="18" a="1"/>
  <c r="R4" i="18" s="1"/>
  <c r="R5" i="18" a="1"/>
  <c r="R5" i="18" s="1"/>
  <c r="R6" i="18" a="1"/>
  <c r="R6" i="18" s="1"/>
  <c r="R7" i="18" a="1"/>
  <c r="R7" i="18" s="1"/>
  <c r="R8" i="18" a="1"/>
  <c r="R8" i="18" s="1"/>
  <c r="R9" i="18" a="1"/>
  <c r="R9" i="18" s="1"/>
  <c r="R10" i="18" a="1"/>
  <c r="R10" i="18" s="1"/>
  <c r="R11" i="18" a="1"/>
  <c r="R11" i="18" s="1"/>
  <c r="R12" i="18" a="1"/>
  <c r="R12" i="18" s="1"/>
  <c r="R13" i="18" a="1"/>
  <c r="R13" i="18" s="1"/>
  <c r="R14" i="18" a="1"/>
  <c r="R14" i="18" s="1"/>
  <c r="R15" i="18" a="1"/>
  <c r="R15" i="18" s="1"/>
  <c r="R16" i="18" a="1"/>
  <c r="R16" i="18" s="1"/>
  <c r="R17" i="18" a="1"/>
  <c r="R17" i="18" s="1"/>
  <c r="R18" i="18" a="1"/>
  <c r="R18" i="18" s="1"/>
  <c r="R19" i="18" a="1"/>
  <c r="R19" i="18" s="1"/>
  <c r="R20" i="18" a="1"/>
  <c r="R20" i="18" s="1"/>
  <c r="R21" i="18" a="1"/>
  <c r="R21" i="18" s="1"/>
  <c r="R22" i="18" a="1"/>
  <c r="R22" i="18" s="1"/>
  <c r="R23" i="18" a="1"/>
  <c r="R23" i="18" s="1"/>
  <c r="R24" i="18" a="1"/>
  <c r="R24" i="18" s="1"/>
  <c r="R25" i="18" a="1"/>
  <c r="R25" i="18" s="1"/>
  <c r="R26" i="18" a="1"/>
  <c r="R26" i="18" s="1"/>
  <c r="R27" i="18" a="1"/>
  <c r="R27" i="18" s="1"/>
  <c r="R28" i="18" a="1"/>
  <c r="R28" i="18" s="1"/>
  <c r="R29" i="18" a="1"/>
  <c r="R29" i="18" s="1"/>
  <c r="R30" i="18" a="1"/>
  <c r="R30" i="18" s="1"/>
  <c r="R31" i="18" a="1"/>
  <c r="R31" i="18" s="1"/>
  <c r="R32" i="18" a="1"/>
  <c r="R32" i="18" s="1"/>
  <c r="R33" i="18" a="1"/>
  <c r="R33" i="18" s="1"/>
  <c r="R34" i="18" a="1"/>
  <c r="R34" i="18" s="1"/>
  <c r="R35" i="18" a="1"/>
  <c r="R35" i="18" s="1"/>
  <c r="R36" i="18" a="1"/>
  <c r="R36" i="18" s="1"/>
  <c r="R37" i="18" a="1"/>
  <c r="R37" i="18" s="1"/>
  <c r="R38" i="18" a="1"/>
  <c r="R38" i="18" s="1"/>
  <c r="R39" i="18" a="1"/>
  <c r="R39" i="18" s="1"/>
  <c r="R40" i="18" a="1"/>
  <c r="R40" i="18" s="1"/>
  <c r="R41" i="18" a="1"/>
  <c r="R41" i="18" s="1"/>
  <c r="R42" i="18" a="1"/>
  <c r="R42" i="18" s="1"/>
  <c r="R43" i="18" a="1"/>
  <c r="R43" i="18" s="1"/>
  <c r="R44" i="18" a="1"/>
  <c r="R44" i="18" s="1"/>
  <c r="R45" i="18" a="1"/>
  <c r="R45" i="18" s="1"/>
  <c r="R46" i="18" a="1"/>
  <c r="R46" i="18" s="1"/>
  <c r="R47" i="18" a="1"/>
  <c r="R47" i="18" s="1"/>
  <c r="R48" i="18" a="1"/>
  <c r="R48" i="18" s="1"/>
  <c r="R49" i="18" a="1"/>
  <c r="R49" i="18" s="1"/>
  <c r="R50" i="18" a="1"/>
  <c r="R50" i="18" s="1"/>
  <c r="R51" i="18" a="1"/>
  <c r="R51" i="18" s="1"/>
  <c r="R52" i="18" a="1"/>
  <c r="R52" i="18" s="1"/>
  <c r="R53" i="18" a="1"/>
  <c r="R53" i="18" s="1"/>
  <c r="R54" i="18" a="1"/>
  <c r="R54" i="18" s="1"/>
  <c r="R55" i="18" a="1"/>
  <c r="R55" i="18" s="1"/>
  <c r="R56" i="18" a="1"/>
  <c r="R56" i="18" s="1"/>
  <c r="R57" i="18" a="1"/>
  <c r="R57" i="18" s="1"/>
  <c r="R58" i="18" a="1"/>
  <c r="R58" i="18" s="1"/>
  <c r="R59" i="18" a="1"/>
  <c r="R59" i="18" s="1"/>
  <c r="R60" i="18" a="1"/>
  <c r="R60" i="18" s="1"/>
  <c r="R61" i="18" a="1"/>
  <c r="R61" i="18" s="1"/>
  <c r="R62" i="18" a="1"/>
  <c r="R62" i="18" s="1"/>
  <c r="R63" i="18" a="1"/>
  <c r="R63" i="18" s="1"/>
  <c r="R64" i="18" a="1"/>
  <c r="R64" i="18" s="1"/>
  <c r="R65" i="18" a="1"/>
  <c r="R65" i="18" s="1"/>
  <c r="R66" i="18" a="1"/>
  <c r="R66" i="18" s="1"/>
  <c r="R67" i="18" a="1"/>
  <c r="R67" i="18" s="1"/>
  <c r="R68" i="18" a="1"/>
  <c r="R68" i="18" s="1"/>
  <c r="R69" i="18" a="1"/>
  <c r="R69" i="18" s="1"/>
  <c r="R70" i="18" a="1"/>
  <c r="R70" i="18" s="1"/>
  <c r="R71" i="18" a="1"/>
  <c r="R71" i="18" s="1"/>
  <c r="R72" i="18" a="1"/>
  <c r="R72" i="18" s="1"/>
  <c r="R73" i="18" a="1"/>
  <c r="R73" i="18" s="1"/>
  <c r="R74" i="18" a="1"/>
  <c r="R74" i="18" s="1"/>
  <c r="R75" i="18" a="1"/>
  <c r="R75" i="18" s="1"/>
  <c r="R76" i="18" a="1"/>
  <c r="R76" i="18" s="1"/>
  <c r="R77" i="18" a="1"/>
  <c r="R77" i="18" s="1"/>
  <c r="R78" i="18" a="1"/>
  <c r="R78" i="18" s="1"/>
  <c r="R79" i="18" a="1"/>
  <c r="R79" i="18" s="1"/>
  <c r="R80" i="18" a="1"/>
  <c r="R80" i="18" s="1"/>
  <c r="R81" i="18" a="1"/>
  <c r="R81" i="18" s="1"/>
  <c r="R82" i="18" a="1"/>
  <c r="R82" i="18" s="1"/>
  <c r="R83" i="18" a="1"/>
  <c r="R83" i="18" s="1"/>
  <c r="R84" i="18" a="1"/>
  <c r="R84" i="18" s="1"/>
  <c r="R85" i="18" a="1"/>
  <c r="R85" i="18" s="1"/>
  <c r="R86" i="18" a="1"/>
  <c r="R86" i="18" s="1"/>
  <c r="R87" i="18" a="1"/>
  <c r="R87" i="18" s="1"/>
  <c r="R88" i="18" a="1"/>
  <c r="R88" i="18" s="1"/>
  <c r="R89" i="18" a="1"/>
  <c r="R89" i="18" s="1"/>
  <c r="R90" i="18" a="1"/>
  <c r="R90" i="18" s="1"/>
  <c r="R91" i="18" a="1"/>
  <c r="R91" i="18" s="1"/>
  <c r="R92" i="18" a="1"/>
  <c r="R92" i="18" s="1"/>
  <c r="R93" i="18" a="1"/>
  <c r="R93" i="18" s="1"/>
  <c r="R94" i="18" a="1"/>
  <c r="R94" i="18" s="1"/>
  <c r="R95" i="18" a="1"/>
  <c r="R95" i="18" s="1"/>
  <c r="R96" i="18" a="1"/>
  <c r="R96" i="18" s="1"/>
  <c r="R97" i="18" a="1"/>
  <c r="R97" i="18" s="1"/>
  <c r="R98" i="18" a="1"/>
  <c r="R98" i="18" s="1"/>
  <c r="R99" i="18" a="1"/>
  <c r="R99" i="18" s="1"/>
  <c r="R100" i="18" a="1"/>
  <c r="R100" i="18" s="1"/>
  <c r="R101" i="18" a="1"/>
  <c r="R101" i="18" s="1"/>
  <c r="R102" i="18" a="1"/>
  <c r="R102" i="18" s="1"/>
  <c r="R103" i="18" a="1"/>
  <c r="R103" i="18" s="1"/>
  <c r="R104" i="18" a="1"/>
  <c r="R104" i="18" s="1"/>
  <c r="R105" i="18" a="1"/>
  <c r="R105" i="18" s="1"/>
  <c r="R106" i="18" a="1"/>
  <c r="R106" i="18" s="1"/>
  <c r="R107" i="18" a="1"/>
  <c r="R107" i="18" s="1"/>
  <c r="R108" i="18" a="1"/>
  <c r="R108" i="18" s="1"/>
  <c r="R109" i="18" a="1"/>
  <c r="R109" i="18" s="1"/>
  <c r="R110" i="18" a="1"/>
  <c r="R110" i="18" s="1"/>
  <c r="R111" i="18" a="1"/>
  <c r="R111" i="18" s="1"/>
  <c r="R112" i="18" a="1"/>
  <c r="R112" i="18" s="1"/>
  <c r="R113" i="18" a="1"/>
  <c r="R113" i="18" s="1"/>
  <c r="R114" i="18" a="1"/>
  <c r="R114" i="18" s="1"/>
  <c r="R115" i="18" a="1"/>
  <c r="R115" i="18" s="1"/>
  <c r="R116" i="18" a="1"/>
  <c r="R116" i="18" s="1"/>
  <c r="R117" i="18" a="1"/>
  <c r="R117" i="18" s="1"/>
  <c r="R118" i="18" a="1"/>
  <c r="R118" i="18" s="1"/>
  <c r="R119" i="18" a="1"/>
  <c r="R119" i="18" s="1"/>
  <c r="R120" i="18" a="1"/>
  <c r="R120" i="18" s="1"/>
  <c r="R121" i="18" a="1"/>
  <c r="R121" i="18" s="1"/>
  <c r="R122" i="18" a="1"/>
  <c r="R122" i="18" s="1"/>
  <c r="R123" i="18" a="1"/>
  <c r="R123" i="18" s="1"/>
  <c r="R124" i="18" a="1"/>
  <c r="R124" i="18" s="1"/>
  <c r="R125" i="18" a="1"/>
  <c r="R125" i="18" s="1"/>
  <c r="R126" i="18" a="1"/>
  <c r="R126" i="18" s="1"/>
  <c r="R127" i="18" a="1"/>
  <c r="R127" i="18" s="1"/>
  <c r="R128" i="18" a="1"/>
  <c r="R128" i="18" s="1"/>
  <c r="R129" i="18" a="1"/>
  <c r="R129" i="18" s="1"/>
  <c r="R130" i="18" a="1"/>
  <c r="R130" i="18" s="1"/>
  <c r="R131" i="18" a="1"/>
  <c r="R131" i="18" s="1"/>
  <c r="R132" i="18" a="1"/>
  <c r="R132" i="18" s="1"/>
  <c r="R133" i="18" a="1"/>
  <c r="R133" i="18" s="1"/>
  <c r="R134" i="18" a="1"/>
  <c r="R134" i="18" s="1"/>
  <c r="R135" i="18" a="1"/>
  <c r="R135" i="18" s="1"/>
  <c r="R136" i="18" a="1"/>
  <c r="R136" i="18" s="1"/>
  <c r="R137" i="18" a="1"/>
  <c r="R137" i="18" s="1"/>
  <c r="R138" i="18" a="1"/>
  <c r="R138" i="18" s="1"/>
  <c r="R139" i="18" a="1"/>
  <c r="R139" i="18" s="1"/>
  <c r="R140" i="18" a="1"/>
  <c r="R140" i="18" s="1"/>
  <c r="R141" i="18" a="1"/>
  <c r="R141" i="18" s="1"/>
  <c r="R142" i="18" a="1"/>
  <c r="R142" i="18" s="1"/>
  <c r="R143" i="18" a="1"/>
  <c r="R143" i="18" s="1"/>
  <c r="R144" i="18" a="1"/>
  <c r="R144" i="18" s="1"/>
  <c r="R145" i="18" a="1"/>
  <c r="R145" i="18" s="1"/>
  <c r="R146" i="18" a="1"/>
  <c r="R146" i="18" s="1"/>
  <c r="R147" i="18" a="1"/>
  <c r="R147" i="18" s="1"/>
  <c r="R148" i="18" a="1"/>
  <c r="R148" i="18" s="1"/>
  <c r="R149" i="18" a="1"/>
  <c r="R149" i="18" s="1"/>
  <c r="R150" i="18" a="1"/>
  <c r="R150" i="18" s="1"/>
  <c r="R151" i="18" a="1"/>
  <c r="R151" i="18" s="1"/>
  <c r="R152" i="18" a="1"/>
  <c r="R152" i="18" s="1"/>
  <c r="R153" i="18" a="1"/>
  <c r="R153" i="18" s="1"/>
  <c r="R154" i="18" a="1"/>
  <c r="R154" i="18" s="1"/>
  <c r="R155" i="18" a="1"/>
  <c r="R155" i="18" s="1"/>
  <c r="R156" i="18" a="1"/>
  <c r="R156" i="18" s="1"/>
  <c r="R157" i="18" a="1"/>
  <c r="R157" i="18" s="1"/>
  <c r="R158" i="18" a="1"/>
  <c r="R158" i="18" s="1"/>
  <c r="R159" i="18" a="1"/>
  <c r="R159" i="18" s="1"/>
  <c r="R160" i="18" a="1"/>
  <c r="R160" i="18" s="1"/>
  <c r="R161" i="18" a="1"/>
  <c r="R161" i="18" s="1"/>
  <c r="R162" i="18" a="1"/>
  <c r="R162" i="18" s="1"/>
  <c r="R163" i="18" a="1"/>
  <c r="R163" i="18" s="1"/>
  <c r="R164" i="18" a="1"/>
  <c r="R164" i="18" s="1"/>
  <c r="R165" i="18" a="1"/>
  <c r="R165" i="18" s="1"/>
  <c r="R166" i="18" a="1"/>
  <c r="R166" i="18" s="1"/>
  <c r="R167" i="18" a="1"/>
  <c r="R167" i="18" s="1"/>
  <c r="R168" i="18" a="1"/>
  <c r="R168" i="18" s="1"/>
  <c r="R169" i="18" a="1"/>
  <c r="R169" i="18" s="1"/>
  <c r="R170" i="18" a="1"/>
  <c r="R170" i="18" s="1"/>
  <c r="R171" i="18" a="1"/>
  <c r="R171" i="18" s="1"/>
  <c r="R172" i="18" a="1"/>
  <c r="R172" i="18" s="1"/>
  <c r="R173" i="18" a="1"/>
  <c r="R173" i="18" s="1"/>
  <c r="R174" i="18" a="1"/>
  <c r="R174" i="18" s="1"/>
  <c r="R175" i="18" a="1"/>
  <c r="R175" i="18" s="1"/>
  <c r="R176" i="18" a="1"/>
  <c r="R176" i="18" s="1"/>
  <c r="R177" i="18" a="1"/>
  <c r="R177" i="18" s="1"/>
  <c r="R178" i="18" a="1"/>
  <c r="R178" i="18" s="1"/>
  <c r="R179" i="18" a="1"/>
  <c r="R179" i="18" s="1"/>
  <c r="R180" i="18" a="1"/>
  <c r="R180" i="18" s="1"/>
  <c r="R181" i="18" a="1"/>
  <c r="R181" i="18" s="1"/>
  <c r="R182" i="18" a="1"/>
  <c r="R182" i="18" s="1"/>
  <c r="R183" i="18" a="1"/>
  <c r="R183" i="18" s="1"/>
  <c r="R184" i="18" a="1"/>
  <c r="R184" i="18" s="1"/>
  <c r="R185" i="18" a="1"/>
  <c r="R185" i="18" s="1"/>
  <c r="R186" i="18" a="1"/>
  <c r="R186" i="18" s="1"/>
  <c r="R187" i="18" a="1"/>
  <c r="R187" i="18" s="1"/>
  <c r="R188" i="18" a="1"/>
  <c r="R188" i="18" s="1"/>
  <c r="R189" i="18" a="1"/>
  <c r="R189" i="18" s="1"/>
  <c r="R190" i="18" a="1"/>
  <c r="R190" i="18" s="1"/>
  <c r="R191" i="18" a="1"/>
  <c r="R191" i="18" s="1"/>
  <c r="R192" i="18" a="1"/>
  <c r="R192" i="18" s="1"/>
  <c r="R193" i="18" a="1"/>
  <c r="R193" i="18" s="1"/>
  <c r="R194" i="18" a="1"/>
  <c r="R194" i="18" s="1"/>
  <c r="R195" i="18" a="1"/>
  <c r="R195" i="18" s="1"/>
  <c r="R196" i="18" a="1"/>
  <c r="R196" i="18" s="1"/>
  <c r="R197" i="18" a="1"/>
  <c r="R197" i="18" s="1"/>
  <c r="R198" i="18" a="1"/>
  <c r="R198" i="18" s="1"/>
  <c r="R199" i="18" a="1"/>
  <c r="R199" i="18" s="1"/>
  <c r="R200" i="18" a="1"/>
  <c r="R200" i="18" s="1"/>
  <c r="R2" i="18" a="1"/>
  <c r="R2" i="18" s="1"/>
  <c r="U4" i="18"/>
  <c r="V4" i="18"/>
  <c r="W4" i="18" a="1"/>
  <c r="W4" i="18" s="1"/>
  <c r="X4" i="18" a="1"/>
  <c r="X4" i="18" s="1"/>
  <c r="U5" i="18"/>
  <c r="V5" i="18"/>
  <c r="W5" i="18" a="1"/>
  <c r="W5" i="18" s="1"/>
  <c r="X5" i="18" a="1"/>
  <c r="X5" i="18"/>
  <c r="U6" i="18"/>
  <c r="V6" i="18"/>
  <c r="W6" i="18" a="1"/>
  <c r="W6" i="18" s="1"/>
  <c r="X6" i="18" a="1"/>
  <c r="X6" i="18" s="1"/>
  <c r="U7" i="18"/>
  <c r="V7" i="18"/>
  <c r="W7" i="18" a="1"/>
  <c r="W7" i="18" s="1"/>
  <c r="X7" i="18" a="1"/>
  <c r="X7" i="18" s="1"/>
  <c r="U8" i="18"/>
  <c r="V8" i="18"/>
  <c r="W8" i="18" a="1"/>
  <c r="W8" i="18" s="1"/>
  <c r="X8" i="18" a="1"/>
  <c r="X8" i="18" s="1"/>
  <c r="U9" i="18"/>
  <c r="V9" i="18"/>
  <c r="W9" i="18" a="1"/>
  <c r="W9" i="18" s="1"/>
  <c r="X9" i="18" a="1"/>
  <c r="X9" i="18" s="1"/>
  <c r="U10" i="18"/>
  <c r="V10" i="18"/>
  <c r="W10" i="18" a="1"/>
  <c r="W10" i="18" s="1"/>
  <c r="X10" i="18" a="1"/>
  <c r="X10" i="18" s="1"/>
  <c r="U11" i="18"/>
  <c r="V11" i="18"/>
  <c r="W11" i="18" a="1"/>
  <c r="W11" i="18" s="1"/>
  <c r="X11" i="18" a="1"/>
  <c r="X11" i="18" s="1"/>
  <c r="U12" i="18"/>
  <c r="V12" i="18"/>
  <c r="W12" i="18" a="1"/>
  <c r="W12" i="18" s="1"/>
  <c r="X12" i="18" a="1"/>
  <c r="X12" i="18" s="1"/>
  <c r="U13" i="18"/>
  <c r="V13" i="18"/>
  <c r="W13" i="18" a="1"/>
  <c r="W13" i="18" s="1"/>
  <c r="X13" i="18" a="1"/>
  <c r="X13" i="18" s="1"/>
  <c r="U14" i="18"/>
  <c r="V14" i="18"/>
  <c r="W14" i="18" a="1"/>
  <c r="W14" i="18" s="1"/>
  <c r="X14" i="18" a="1"/>
  <c r="X14" i="18" s="1"/>
  <c r="U15" i="18"/>
  <c r="V15" i="18"/>
  <c r="W15" i="18" a="1"/>
  <c r="W15" i="18" s="1"/>
  <c r="X15" i="18" a="1"/>
  <c r="X15" i="18" s="1"/>
  <c r="U16" i="18"/>
  <c r="V16" i="18"/>
  <c r="W16" i="18" a="1"/>
  <c r="W16" i="18" s="1"/>
  <c r="X16" i="18" a="1"/>
  <c r="X16" i="18" s="1"/>
  <c r="U17" i="18"/>
  <c r="V17" i="18"/>
  <c r="W17" i="18" a="1"/>
  <c r="W17" i="18" s="1"/>
  <c r="X17" i="18" a="1"/>
  <c r="X17" i="18" s="1"/>
  <c r="U18" i="18"/>
  <c r="V18" i="18"/>
  <c r="W18" i="18" a="1"/>
  <c r="W18" i="18" s="1"/>
  <c r="X18" i="18" a="1"/>
  <c r="X18" i="18" s="1"/>
  <c r="U19" i="18"/>
  <c r="V19" i="18"/>
  <c r="W19" i="18" a="1"/>
  <c r="W19" i="18" s="1"/>
  <c r="X19" i="18" a="1"/>
  <c r="X19" i="18" s="1"/>
  <c r="U20" i="18"/>
  <c r="V20" i="18"/>
  <c r="W20" i="18" a="1"/>
  <c r="W20" i="18" s="1"/>
  <c r="X20" i="18" a="1"/>
  <c r="X20" i="18" s="1"/>
  <c r="U21" i="18"/>
  <c r="V21" i="18"/>
  <c r="W21" i="18" a="1"/>
  <c r="W21" i="18" s="1"/>
  <c r="X21" i="18" a="1"/>
  <c r="X21" i="18" s="1"/>
  <c r="U22" i="18"/>
  <c r="V22" i="18"/>
  <c r="W22" i="18" a="1"/>
  <c r="W22" i="18" s="1"/>
  <c r="X22" i="18" a="1"/>
  <c r="X22" i="18" s="1"/>
  <c r="U23" i="18"/>
  <c r="V23" i="18"/>
  <c r="W23" i="18" a="1"/>
  <c r="W23" i="18" s="1"/>
  <c r="X23" i="18" a="1"/>
  <c r="X23" i="18" s="1"/>
  <c r="U24" i="18"/>
  <c r="V24" i="18"/>
  <c r="W24" i="18" a="1"/>
  <c r="W24" i="18" s="1"/>
  <c r="X24" i="18" a="1"/>
  <c r="X24" i="18" s="1"/>
  <c r="U25" i="18"/>
  <c r="V25" i="18"/>
  <c r="W25" i="18" a="1"/>
  <c r="W25" i="18" s="1"/>
  <c r="X25" i="18" a="1"/>
  <c r="X25" i="18" s="1"/>
  <c r="U26" i="18"/>
  <c r="V26" i="18"/>
  <c r="W26" i="18" a="1"/>
  <c r="W26" i="18" s="1"/>
  <c r="X26" i="18" a="1"/>
  <c r="X26" i="18" s="1"/>
  <c r="U27" i="18"/>
  <c r="V27" i="18"/>
  <c r="W27" i="18" a="1"/>
  <c r="W27" i="18" s="1"/>
  <c r="X27" i="18" a="1"/>
  <c r="X27" i="18" s="1"/>
  <c r="U28" i="18"/>
  <c r="V28" i="18"/>
  <c r="W28" i="18" a="1"/>
  <c r="W28" i="18" s="1"/>
  <c r="X28" i="18" a="1"/>
  <c r="X28" i="18" s="1"/>
  <c r="U29" i="18"/>
  <c r="V29" i="18"/>
  <c r="W29" i="18" a="1"/>
  <c r="W29" i="18" s="1"/>
  <c r="X29" i="18" a="1"/>
  <c r="X29" i="18" s="1"/>
  <c r="U30" i="18"/>
  <c r="V30" i="18"/>
  <c r="W30" i="18" a="1"/>
  <c r="W30" i="18" s="1"/>
  <c r="X30" i="18" a="1"/>
  <c r="X30" i="18" s="1"/>
  <c r="U31" i="18"/>
  <c r="V31" i="18"/>
  <c r="W31" i="18" a="1"/>
  <c r="W31" i="18" s="1"/>
  <c r="X31" i="18" a="1"/>
  <c r="X31" i="18" s="1"/>
  <c r="U32" i="18"/>
  <c r="V32" i="18"/>
  <c r="W32" i="18" a="1"/>
  <c r="W32" i="18" s="1"/>
  <c r="X32" i="18" a="1"/>
  <c r="X32" i="18" s="1"/>
  <c r="U33" i="18"/>
  <c r="V33" i="18"/>
  <c r="W33" i="18" a="1"/>
  <c r="W33" i="18" s="1"/>
  <c r="X33" i="18" a="1"/>
  <c r="X33" i="18" s="1"/>
  <c r="U34" i="18"/>
  <c r="V34" i="18"/>
  <c r="W34" i="18" a="1"/>
  <c r="W34" i="18" s="1"/>
  <c r="X34" i="18" a="1"/>
  <c r="X34" i="18" s="1"/>
  <c r="U35" i="18"/>
  <c r="V35" i="18"/>
  <c r="W35" i="18" a="1"/>
  <c r="W35" i="18" s="1"/>
  <c r="X35" i="18" a="1"/>
  <c r="X35" i="18" s="1"/>
  <c r="U36" i="18"/>
  <c r="V36" i="18"/>
  <c r="W36" i="18" a="1"/>
  <c r="W36" i="18" s="1"/>
  <c r="X36" i="18" a="1"/>
  <c r="X36" i="18" s="1"/>
  <c r="U37" i="18"/>
  <c r="V37" i="18"/>
  <c r="W37" i="18" a="1"/>
  <c r="W37" i="18" s="1"/>
  <c r="X37" i="18" a="1"/>
  <c r="X37" i="18" s="1"/>
  <c r="U38" i="18"/>
  <c r="V38" i="18"/>
  <c r="W38" i="18" a="1"/>
  <c r="W38" i="18" s="1"/>
  <c r="X38" i="18" a="1"/>
  <c r="X38" i="18" s="1"/>
  <c r="U39" i="18"/>
  <c r="V39" i="18"/>
  <c r="W39" i="18" a="1"/>
  <c r="W39" i="18" s="1"/>
  <c r="X39" i="18" a="1"/>
  <c r="X39" i="18" s="1"/>
  <c r="U40" i="18"/>
  <c r="V40" i="18"/>
  <c r="W40" i="18" a="1"/>
  <c r="W40" i="18" s="1"/>
  <c r="X40" i="18" a="1"/>
  <c r="X40" i="18" s="1"/>
  <c r="U41" i="18"/>
  <c r="V41" i="18"/>
  <c r="W41" i="18" a="1"/>
  <c r="W41" i="18" s="1"/>
  <c r="X41" i="18" a="1"/>
  <c r="X41" i="18" s="1"/>
  <c r="U42" i="18"/>
  <c r="V42" i="18"/>
  <c r="W42" i="18" a="1"/>
  <c r="W42" i="18" s="1"/>
  <c r="X42" i="18" a="1"/>
  <c r="X42" i="18" s="1"/>
  <c r="U43" i="18"/>
  <c r="V43" i="18"/>
  <c r="W43" i="18" a="1"/>
  <c r="W43" i="18" s="1"/>
  <c r="X43" i="18" a="1"/>
  <c r="X43" i="18" s="1"/>
  <c r="U44" i="18"/>
  <c r="V44" i="18"/>
  <c r="W44" i="18" a="1"/>
  <c r="W44" i="18" s="1"/>
  <c r="X44" i="18" a="1"/>
  <c r="X44" i="18" s="1"/>
  <c r="U45" i="18"/>
  <c r="V45" i="18"/>
  <c r="W45" i="18" a="1"/>
  <c r="W45" i="18" s="1"/>
  <c r="X45" i="18" a="1"/>
  <c r="X45" i="18" s="1"/>
  <c r="U46" i="18"/>
  <c r="V46" i="18"/>
  <c r="W46" i="18" a="1"/>
  <c r="W46" i="18" s="1"/>
  <c r="X46" i="18" a="1"/>
  <c r="X46" i="18" s="1"/>
  <c r="U47" i="18"/>
  <c r="V47" i="18"/>
  <c r="W47" i="18" a="1"/>
  <c r="W47" i="18" s="1"/>
  <c r="X47" i="18" a="1"/>
  <c r="X47" i="18" s="1"/>
  <c r="U48" i="18"/>
  <c r="V48" i="18"/>
  <c r="W48" i="18" a="1"/>
  <c r="W48" i="18" s="1"/>
  <c r="X48" i="18" a="1"/>
  <c r="X48" i="18" s="1"/>
  <c r="U49" i="18"/>
  <c r="V49" i="18"/>
  <c r="W49" i="18" a="1"/>
  <c r="W49" i="18" s="1"/>
  <c r="X49" i="18" a="1"/>
  <c r="X49" i="18" s="1"/>
  <c r="U50" i="18"/>
  <c r="V50" i="18"/>
  <c r="W50" i="18" a="1"/>
  <c r="W50" i="18" s="1"/>
  <c r="X50" i="18" a="1"/>
  <c r="X50" i="18" s="1"/>
  <c r="U51" i="18"/>
  <c r="V51" i="18"/>
  <c r="W51" i="18" a="1"/>
  <c r="W51" i="18" s="1"/>
  <c r="X51" i="18" a="1"/>
  <c r="X51" i="18" s="1"/>
  <c r="U52" i="18"/>
  <c r="V52" i="18"/>
  <c r="W52" i="18" a="1"/>
  <c r="W52" i="18" s="1"/>
  <c r="X52" i="18" a="1"/>
  <c r="X52" i="18" s="1"/>
  <c r="U53" i="18"/>
  <c r="V53" i="18"/>
  <c r="W53" i="18" a="1"/>
  <c r="W53" i="18" s="1"/>
  <c r="X53" i="18" a="1"/>
  <c r="X53" i="18" s="1"/>
  <c r="U54" i="18"/>
  <c r="V54" i="18"/>
  <c r="W54" i="18" a="1"/>
  <c r="W54" i="18" s="1"/>
  <c r="X54" i="18" a="1"/>
  <c r="X54" i="18" s="1"/>
  <c r="U55" i="18"/>
  <c r="V55" i="18"/>
  <c r="W55" i="18" a="1"/>
  <c r="W55" i="18" s="1"/>
  <c r="X55" i="18" a="1"/>
  <c r="X55" i="18" s="1"/>
  <c r="U56" i="18"/>
  <c r="V56" i="18"/>
  <c r="W56" i="18" a="1"/>
  <c r="W56" i="18" s="1"/>
  <c r="X56" i="18" a="1"/>
  <c r="X56" i="18" s="1"/>
  <c r="U57" i="18"/>
  <c r="V57" i="18"/>
  <c r="W57" i="18" a="1"/>
  <c r="W57" i="18" s="1"/>
  <c r="X57" i="18" a="1"/>
  <c r="X57" i="18" s="1"/>
  <c r="U58" i="18"/>
  <c r="V58" i="18"/>
  <c r="W58" i="18" a="1"/>
  <c r="W58" i="18" s="1"/>
  <c r="X58" i="18" a="1"/>
  <c r="X58" i="18" s="1"/>
  <c r="U59" i="18"/>
  <c r="V59" i="18"/>
  <c r="W59" i="18" a="1"/>
  <c r="W59" i="18" s="1"/>
  <c r="X59" i="18" a="1"/>
  <c r="X59" i="18" s="1"/>
  <c r="U60" i="18"/>
  <c r="V60" i="18"/>
  <c r="W60" i="18" a="1"/>
  <c r="W60" i="18" s="1"/>
  <c r="X60" i="18" a="1"/>
  <c r="X60" i="18" s="1"/>
  <c r="U61" i="18"/>
  <c r="V61" i="18"/>
  <c r="W61" i="18" a="1"/>
  <c r="W61" i="18" s="1"/>
  <c r="X61" i="18" a="1"/>
  <c r="X61" i="18" s="1"/>
  <c r="U62" i="18"/>
  <c r="V62" i="18"/>
  <c r="W62" i="18" a="1"/>
  <c r="W62" i="18" s="1"/>
  <c r="X62" i="18" a="1"/>
  <c r="X62" i="18" s="1"/>
  <c r="U63" i="18"/>
  <c r="V63" i="18"/>
  <c r="W63" i="18" a="1"/>
  <c r="W63" i="18" s="1"/>
  <c r="X63" i="18" a="1"/>
  <c r="X63" i="18" s="1"/>
  <c r="U64" i="18"/>
  <c r="V64" i="18"/>
  <c r="W64" i="18" a="1"/>
  <c r="W64" i="18" s="1"/>
  <c r="X64" i="18" a="1"/>
  <c r="X64" i="18" s="1"/>
  <c r="U65" i="18"/>
  <c r="V65" i="18"/>
  <c r="W65" i="18" a="1"/>
  <c r="W65" i="18" s="1"/>
  <c r="X65" i="18" a="1"/>
  <c r="X65" i="18" s="1"/>
  <c r="U66" i="18"/>
  <c r="V66" i="18"/>
  <c r="W66" i="18" a="1"/>
  <c r="W66" i="18" s="1"/>
  <c r="X66" i="18" a="1"/>
  <c r="X66" i="18" s="1"/>
  <c r="U67" i="18"/>
  <c r="V67" i="18"/>
  <c r="W67" i="18" a="1"/>
  <c r="W67" i="18" s="1"/>
  <c r="X67" i="18" a="1"/>
  <c r="X67" i="18" s="1"/>
  <c r="U68" i="18"/>
  <c r="V68" i="18"/>
  <c r="W68" i="18" a="1"/>
  <c r="W68" i="18" s="1"/>
  <c r="X68" i="18" a="1"/>
  <c r="X68" i="18" s="1"/>
  <c r="U69" i="18"/>
  <c r="V69" i="18"/>
  <c r="W69" i="18" a="1"/>
  <c r="W69" i="18" s="1"/>
  <c r="X69" i="18" a="1"/>
  <c r="X69" i="18" s="1"/>
  <c r="U70" i="18"/>
  <c r="V70" i="18"/>
  <c r="W70" i="18" a="1"/>
  <c r="W70" i="18" s="1"/>
  <c r="X70" i="18" a="1"/>
  <c r="X70" i="18" s="1"/>
  <c r="U71" i="18"/>
  <c r="V71" i="18"/>
  <c r="W71" i="18" a="1"/>
  <c r="W71" i="18" s="1"/>
  <c r="X71" i="18" a="1"/>
  <c r="X71" i="18" s="1"/>
  <c r="U72" i="18"/>
  <c r="V72" i="18"/>
  <c r="W72" i="18" a="1"/>
  <c r="W72" i="18" s="1"/>
  <c r="X72" i="18" a="1"/>
  <c r="X72" i="18" s="1"/>
  <c r="U73" i="18"/>
  <c r="V73" i="18"/>
  <c r="W73" i="18" a="1"/>
  <c r="W73" i="18" s="1"/>
  <c r="X73" i="18" a="1"/>
  <c r="X73" i="18" s="1"/>
  <c r="U74" i="18"/>
  <c r="V74" i="18"/>
  <c r="W74" i="18" a="1"/>
  <c r="W74" i="18" s="1"/>
  <c r="X74" i="18" a="1"/>
  <c r="X74" i="18" s="1"/>
  <c r="U75" i="18"/>
  <c r="V75" i="18"/>
  <c r="W75" i="18" a="1"/>
  <c r="W75" i="18" s="1"/>
  <c r="X75" i="18" a="1"/>
  <c r="X75" i="18" s="1"/>
  <c r="U76" i="18"/>
  <c r="V76" i="18"/>
  <c r="W76" i="18" a="1"/>
  <c r="W76" i="18" s="1"/>
  <c r="X76" i="18" a="1"/>
  <c r="X76" i="18" s="1"/>
  <c r="U77" i="18"/>
  <c r="V77" i="18"/>
  <c r="W77" i="18" a="1"/>
  <c r="W77" i="18" s="1"/>
  <c r="X77" i="18" a="1"/>
  <c r="X77" i="18" s="1"/>
  <c r="U78" i="18"/>
  <c r="V78" i="18"/>
  <c r="W78" i="18" a="1"/>
  <c r="W78" i="18" s="1"/>
  <c r="X78" i="18" a="1"/>
  <c r="X78" i="18" s="1"/>
  <c r="U79" i="18"/>
  <c r="V79" i="18"/>
  <c r="W79" i="18" a="1"/>
  <c r="W79" i="18" s="1"/>
  <c r="X79" i="18" a="1"/>
  <c r="X79" i="18" s="1"/>
  <c r="U80" i="18"/>
  <c r="V80" i="18"/>
  <c r="W80" i="18" a="1"/>
  <c r="W80" i="18" s="1"/>
  <c r="X80" i="18" a="1"/>
  <c r="X80" i="18" s="1"/>
  <c r="U81" i="18"/>
  <c r="V81" i="18"/>
  <c r="W81" i="18" a="1"/>
  <c r="W81" i="18" s="1"/>
  <c r="X81" i="18" a="1"/>
  <c r="X81" i="18" s="1"/>
  <c r="U82" i="18"/>
  <c r="V82" i="18"/>
  <c r="W82" i="18" a="1"/>
  <c r="W82" i="18" s="1"/>
  <c r="X82" i="18" a="1"/>
  <c r="X82" i="18" s="1"/>
  <c r="U83" i="18"/>
  <c r="V83" i="18"/>
  <c r="W83" i="18" a="1"/>
  <c r="W83" i="18" s="1"/>
  <c r="X83" i="18" a="1"/>
  <c r="X83" i="18" s="1"/>
  <c r="U84" i="18"/>
  <c r="V84" i="18"/>
  <c r="W84" i="18" a="1"/>
  <c r="W84" i="18" s="1"/>
  <c r="X84" i="18" a="1"/>
  <c r="X84" i="18" s="1"/>
  <c r="U85" i="18"/>
  <c r="V85" i="18"/>
  <c r="W85" i="18" a="1"/>
  <c r="W85" i="18" s="1"/>
  <c r="X85" i="18" a="1"/>
  <c r="X85" i="18" s="1"/>
  <c r="U86" i="18"/>
  <c r="V86" i="18"/>
  <c r="W86" i="18" a="1"/>
  <c r="W86" i="18" s="1"/>
  <c r="X86" i="18" a="1"/>
  <c r="X86" i="18" s="1"/>
  <c r="U87" i="18"/>
  <c r="V87" i="18"/>
  <c r="W87" i="18" a="1"/>
  <c r="W87" i="18" s="1"/>
  <c r="X87" i="18" a="1"/>
  <c r="X87" i="18" s="1"/>
  <c r="U88" i="18"/>
  <c r="V88" i="18"/>
  <c r="W88" i="18" a="1"/>
  <c r="W88" i="18" s="1"/>
  <c r="X88" i="18" a="1"/>
  <c r="X88" i="18" s="1"/>
  <c r="U89" i="18"/>
  <c r="V89" i="18"/>
  <c r="W89" i="18" a="1"/>
  <c r="W89" i="18" s="1"/>
  <c r="X89" i="18" a="1"/>
  <c r="X89" i="18" s="1"/>
  <c r="U90" i="18"/>
  <c r="V90" i="18"/>
  <c r="W90" i="18" a="1"/>
  <c r="W90" i="18" s="1"/>
  <c r="X90" i="18" a="1"/>
  <c r="X90" i="18" s="1"/>
  <c r="U91" i="18"/>
  <c r="V91" i="18"/>
  <c r="W91" i="18" a="1"/>
  <c r="W91" i="18" s="1"/>
  <c r="X91" i="18" a="1"/>
  <c r="X91" i="18" s="1"/>
  <c r="U92" i="18"/>
  <c r="V92" i="18"/>
  <c r="W92" i="18" a="1"/>
  <c r="W92" i="18" s="1"/>
  <c r="X92" i="18" a="1"/>
  <c r="X92" i="18" s="1"/>
  <c r="U93" i="18"/>
  <c r="V93" i="18"/>
  <c r="W93" i="18" a="1"/>
  <c r="W93" i="18" s="1"/>
  <c r="X93" i="18" a="1"/>
  <c r="X93" i="18" s="1"/>
  <c r="U94" i="18"/>
  <c r="V94" i="18"/>
  <c r="W94" i="18" a="1"/>
  <c r="W94" i="18" s="1"/>
  <c r="X94" i="18" a="1"/>
  <c r="X94" i="18" s="1"/>
  <c r="U95" i="18"/>
  <c r="V95" i="18"/>
  <c r="W95" i="18" a="1"/>
  <c r="W95" i="18" s="1"/>
  <c r="X95" i="18" a="1"/>
  <c r="X95" i="18" s="1"/>
  <c r="U96" i="18"/>
  <c r="V96" i="18"/>
  <c r="W96" i="18" a="1"/>
  <c r="W96" i="18" s="1"/>
  <c r="X96" i="18" a="1"/>
  <c r="X96" i="18" s="1"/>
  <c r="U97" i="18"/>
  <c r="V97" i="18"/>
  <c r="W97" i="18" a="1"/>
  <c r="W97" i="18" s="1"/>
  <c r="X97" i="18" a="1"/>
  <c r="X97" i="18" s="1"/>
  <c r="U98" i="18"/>
  <c r="V98" i="18"/>
  <c r="W98" i="18" a="1"/>
  <c r="W98" i="18" s="1"/>
  <c r="X98" i="18" a="1"/>
  <c r="X98" i="18" s="1"/>
  <c r="U99" i="18"/>
  <c r="V99" i="18"/>
  <c r="W99" i="18" a="1"/>
  <c r="W99" i="18" s="1"/>
  <c r="X99" i="18" a="1"/>
  <c r="X99" i="18" s="1"/>
  <c r="U100" i="18"/>
  <c r="V100" i="18"/>
  <c r="W100" i="18" a="1"/>
  <c r="W100" i="18" s="1"/>
  <c r="X100" i="18" a="1"/>
  <c r="X100" i="18" s="1"/>
  <c r="U101" i="18"/>
  <c r="V101" i="18"/>
  <c r="W101" i="18" a="1"/>
  <c r="W101" i="18" s="1"/>
  <c r="X101" i="18" a="1"/>
  <c r="X101" i="18" s="1"/>
  <c r="U102" i="18"/>
  <c r="V102" i="18"/>
  <c r="W102" i="18" a="1"/>
  <c r="W102" i="18" s="1"/>
  <c r="X102" i="18" a="1"/>
  <c r="X102" i="18" s="1"/>
  <c r="U103" i="18"/>
  <c r="V103" i="18"/>
  <c r="W103" i="18" a="1"/>
  <c r="W103" i="18" s="1"/>
  <c r="X103" i="18" a="1"/>
  <c r="X103" i="18" s="1"/>
  <c r="U104" i="18"/>
  <c r="V104" i="18"/>
  <c r="W104" i="18" a="1"/>
  <c r="W104" i="18" s="1"/>
  <c r="X104" i="18" a="1"/>
  <c r="X104" i="18" s="1"/>
  <c r="U105" i="18"/>
  <c r="V105" i="18"/>
  <c r="W105" i="18" a="1"/>
  <c r="W105" i="18" s="1"/>
  <c r="X105" i="18" a="1"/>
  <c r="X105" i="18" s="1"/>
  <c r="U106" i="18"/>
  <c r="V106" i="18"/>
  <c r="W106" i="18" a="1"/>
  <c r="W106" i="18" s="1"/>
  <c r="X106" i="18" a="1"/>
  <c r="X106" i="18" s="1"/>
  <c r="U107" i="18"/>
  <c r="V107" i="18"/>
  <c r="W107" i="18" a="1"/>
  <c r="W107" i="18" s="1"/>
  <c r="X107" i="18" a="1"/>
  <c r="X107" i="18" s="1"/>
  <c r="U108" i="18"/>
  <c r="V108" i="18"/>
  <c r="W108" i="18" a="1"/>
  <c r="W108" i="18" s="1"/>
  <c r="X108" i="18" a="1"/>
  <c r="X108" i="18" s="1"/>
  <c r="U109" i="18"/>
  <c r="V109" i="18"/>
  <c r="W109" i="18" a="1"/>
  <c r="W109" i="18" s="1"/>
  <c r="X109" i="18" a="1"/>
  <c r="X109" i="18" s="1"/>
  <c r="U110" i="18"/>
  <c r="V110" i="18"/>
  <c r="W110" i="18" a="1"/>
  <c r="W110" i="18" s="1"/>
  <c r="X110" i="18" a="1"/>
  <c r="X110" i="18" s="1"/>
  <c r="U111" i="18"/>
  <c r="V111" i="18"/>
  <c r="W111" i="18" a="1"/>
  <c r="W111" i="18" s="1"/>
  <c r="X111" i="18" a="1"/>
  <c r="X111" i="18" s="1"/>
  <c r="U112" i="18"/>
  <c r="V112" i="18"/>
  <c r="W112" i="18" a="1"/>
  <c r="W112" i="18" s="1"/>
  <c r="X112" i="18" a="1"/>
  <c r="X112" i="18" s="1"/>
  <c r="U113" i="18"/>
  <c r="V113" i="18"/>
  <c r="W113" i="18" a="1"/>
  <c r="W113" i="18" s="1"/>
  <c r="X113" i="18" a="1"/>
  <c r="X113" i="18" s="1"/>
  <c r="U114" i="18"/>
  <c r="V114" i="18"/>
  <c r="W114" i="18" a="1"/>
  <c r="W114" i="18" s="1"/>
  <c r="X114" i="18" a="1"/>
  <c r="X114" i="18" s="1"/>
  <c r="U115" i="18"/>
  <c r="V115" i="18"/>
  <c r="W115" i="18" a="1"/>
  <c r="W115" i="18" s="1"/>
  <c r="X115" i="18" a="1"/>
  <c r="X115" i="18" s="1"/>
  <c r="U116" i="18"/>
  <c r="V116" i="18"/>
  <c r="W116" i="18" a="1"/>
  <c r="W116" i="18" s="1"/>
  <c r="X116" i="18" a="1"/>
  <c r="X116" i="18" s="1"/>
  <c r="U117" i="18"/>
  <c r="V117" i="18"/>
  <c r="W117" i="18" a="1"/>
  <c r="W117" i="18" s="1"/>
  <c r="X117" i="18" a="1"/>
  <c r="X117" i="18" s="1"/>
  <c r="U118" i="18"/>
  <c r="V118" i="18"/>
  <c r="W118" i="18" a="1"/>
  <c r="W118" i="18" s="1"/>
  <c r="X118" i="18" a="1"/>
  <c r="X118" i="18" s="1"/>
  <c r="U119" i="18"/>
  <c r="V119" i="18"/>
  <c r="W119" i="18" a="1"/>
  <c r="W119" i="18" s="1"/>
  <c r="X119" i="18" a="1"/>
  <c r="X119" i="18" s="1"/>
  <c r="U120" i="18"/>
  <c r="V120" i="18"/>
  <c r="W120" i="18" a="1"/>
  <c r="W120" i="18" s="1"/>
  <c r="X120" i="18" a="1"/>
  <c r="X120" i="18" s="1"/>
  <c r="U121" i="18"/>
  <c r="V121" i="18"/>
  <c r="W121" i="18" a="1"/>
  <c r="W121" i="18" s="1"/>
  <c r="X121" i="18" a="1"/>
  <c r="X121" i="18" s="1"/>
  <c r="U122" i="18"/>
  <c r="V122" i="18"/>
  <c r="W122" i="18" a="1"/>
  <c r="W122" i="18" s="1"/>
  <c r="X122" i="18" a="1"/>
  <c r="X122" i="18" s="1"/>
  <c r="U123" i="18"/>
  <c r="V123" i="18"/>
  <c r="W123" i="18" a="1"/>
  <c r="W123" i="18" s="1"/>
  <c r="X123" i="18" a="1"/>
  <c r="X123" i="18" s="1"/>
  <c r="U124" i="18"/>
  <c r="V124" i="18"/>
  <c r="W124" i="18" a="1"/>
  <c r="W124" i="18" s="1"/>
  <c r="X124" i="18" a="1"/>
  <c r="X124" i="18" s="1"/>
  <c r="U125" i="18"/>
  <c r="V125" i="18"/>
  <c r="W125" i="18" a="1"/>
  <c r="W125" i="18" s="1"/>
  <c r="X125" i="18" a="1"/>
  <c r="X125" i="18" s="1"/>
  <c r="U126" i="18"/>
  <c r="V126" i="18"/>
  <c r="W126" i="18" a="1"/>
  <c r="W126" i="18" s="1"/>
  <c r="X126" i="18" a="1"/>
  <c r="X126" i="18" s="1"/>
  <c r="U127" i="18"/>
  <c r="V127" i="18"/>
  <c r="W127" i="18" a="1"/>
  <c r="W127" i="18" s="1"/>
  <c r="X127" i="18" a="1"/>
  <c r="X127" i="18" s="1"/>
  <c r="U128" i="18"/>
  <c r="V128" i="18"/>
  <c r="W128" i="18" a="1"/>
  <c r="W128" i="18" s="1"/>
  <c r="X128" i="18" a="1"/>
  <c r="X128" i="18" s="1"/>
  <c r="U129" i="18"/>
  <c r="V129" i="18"/>
  <c r="W129" i="18" a="1"/>
  <c r="W129" i="18" s="1"/>
  <c r="X129" i="18" a="1"/>
  <c r="X129" i="18" s="1"/>
  <c r="U130" i="18"/>
  <c r="V130" i="18"/>
  <c r="W130" i="18" a="1"/>
  <c r="W130" i="18" s="1"/>
  <c r="X130" i="18" a="1"/>
  <c r="X130" i="18" s="1"/>
  <c r="U131" i="18"/>
  <c r="V131" i="18"/>
  <c r="W131" i="18" a="1"/>
  <c r="W131" i="18" s="1"/>
  <c r="X131" i="18" a="1"/>
  <c r="X131" i="18" s="1"/>
  <c r="U132" i="18"/>
  <c r="V132" i="18"/>
  <c r="W132" i="18" a="1"/>
  <c r="W132" i="18" s="1"/>
  <c r="X132" i="18" a="1"/>
  <c r="X132" i="18" s="1"/>
  <c r="U133" i="18"/>
  <c r="V133" i="18"/>
  <c r="W133" i="18" a="1"/>
  <c r="W133" i="18" s="1"/>
  <c r="X133" i="18" a="1"/>
  <c r="X133" i="18" s="1"/>
  <c r="U134" i="18"/>
  <c r="V134" i="18"/>
  <c r="W134" i="18" a="1"/>
  <c r="W134" i="18" s="1"/>
  <c r="X134" i="18" a="1"/>
  <c r="X134" i="18" s="1"/>
  <c r="U135" i="18"/>
  <c r="V135" i="18"/>
  <c r="W135" i="18" a="1"/>
  <c r="W135" i="18" s="1"/>
  <c r="X135" i="18" a="1"/>
  <c r="X135" i="18" s="1"/>
  <c r="U136" i="18"/>
  <c r="V136" i="18"/>
  <c r="W136" i="18" a="1"/>
  <c r="W136" i="18" s="1"/>
  <c r="X136" i="18" a="1"/>
  <c r="X136" i="18" s="1"/>
  <c r="U137" i="18"/>
  <c r="V137" i="18"/>
  <c r="W137" i="18" a="1"/>
  <c r="W137" i="18" s="1"/>
  <c r="X137" i="18" a="1"/>
  <c r="X137" i="18" s="1"/>
  <c r="U138" i="18"/>
  <c r="V138" i="18"/>
  <c r="W138" i="18" a="1"/>
  <c r="W138" i="18" s="1"/>
  <c r="X138" i="18" a="1"/>
  <c r="X138" i="18" s="1"/>
  <c r="U139" i="18"/>
  <c r="V139" i="18"/>
  <c r="W139" i="18" a="1"/>
  <c r="W139" i="18" s="1"/>
  <c r="X139" i="18" a="1"/>
  <c r="X139" i="18" s="1"/>
  <c r="U140" i="18"/>
  <c r="V140" i="18"/>
  <c r="W140" i="18" a="1"/>
  <c r="W140" i="18" s="1"/>
  <c r="X140" i="18" a="1"/>
  <c r="X140" i="18" s="1"/>
  <c r="U141" i="18"/>
  <c r="V141" i="18"/>
  <c r="W141" i="18" a="1"/>
  <c r="W141" i="18" s="1"/>
  <c r="X141" i="18" a="1"/>
  <c r="X141" i="18" s="1"/>
  <c r="U142" i="18"/>
  <c r="V142" i="18"/>
  <c r="W142" i="18" a="1"/>
  <c r="W142" i="18" s="1"/>
  <c r="X142" i="18" a="1"/>
  <c r="X142" i="18" s="1"/>
  <c r="U143" i="18"/>
  <c r="V143" i="18"/>
  <c r="W143" i="18" a="1"/>
  <c r="W143" i="18" s="1"/>
  <c r="X143" i="18" a="1"/>
  <c r="X143" i="18" s="1"/>
  <c r="U144" i="18"/>
  <c r="V144" i="18"/>
  <c r="W144" i="18" a="1"/>
  <c r="W144" i="18" s="1"/>
  <c r="X144" i="18" a="1"/>
  <c r="X144" i="18" s="1"/>
  <c r="U145" i="18"/>
  <c r="V145" i="18"/>
  <c r="W145" i="18" a="1"/>
  <c r="W145" i="18" s="1"/>
  <c r="X145" i="18" a="1"/>
  <c r="X145" i="18" s="1"/>
  <c r="U146" i="18"/>
  <c r="V146" i="18"/>
  <c r="W146" i="18" a="1"/>
  <c r="W146" i="18" s="1"/>
  <c r="X146" i="18" a="1"/>
  <c r="X146" i="18" s="1"/>
  <c r="U147" i="18"/>
  <c r="V147" i="18"/>
  <c r="W147" i="18" a="1"/>
  <c r="W147" i="18" s="1"/>
  <c r="X147" i="18" a="1"/>
  <c r="X147" i="18" s="1"/>
  <c r="U148" i="18"/>
  <c r="V148" i="18"/>
  <c r="W148" i="18" a="1"/>
  <c r="W148" i="18" s="1"/>
  <c r="X148" i="18" a="1"/>
  <c r="X148" i="18" s="1"/>
  <c r="U149" i="18"/>
  <c r="V149" i="18"/>
  <c r="W149" i="18" a="1"/>
  <c r="W149" i="18" s="1"/>
  <c r="X149" i="18" a="1"/>
  <c r="X149" i="18" s="1"/>
  <c r="U150" i="18"/>
  <c r="V150" i="18"/>
  <c r="W150" i="18" a="1"/>
  <c r="W150" i="18" s="1"/>
  <c r="X150" i="18" a="1"/>
  <c r="X150" i="18" s="1"/>
  <c r="U151" i="18"/>
  <c r="V151" i="18"/>
  <c r="W151" i="18" a="1"/>
  <c r="W151" i="18" s="1"/>
  <c r="X151" i="18" a="1"/>
  <c r="X151" i="18" s="1"/>
  <c r="U152" i="18"/>
  <c r="V152" i="18"/>
  <c r="W152" i="18" a="1"/>
  <c r="W152" i="18" s="1"/>
  <c r="X152" i="18" a="1"/>
  <c r="X152" i="18" s="1"/>
  <c r="U153" i="18"/>
  <c r="V153" i="18"/>
  <c r="W153" i="18" a="1"/>
  <c r="W153" i="18" s="1"/>
  <c r="X153" i="18" a="1"/>
  <c r="X153" i="18" s="1"/>
  <c r="U154" i="18"/>
  <c r="V154" i="18"/>
  <c r="W154" i="18" a="1"/>
  <c r="W154" i="18" s="1"/>
  <c r="X154" i="18" a="1"/>
  <c r="X154" i="18" s="1"/>
  <c r="U155" i="18"/>
  <c r="V155" i="18"/>
  <c r="W155" i="18" a="1"/>
  <c r="W155" i="18" s="1"/>
  <c r="X155" i="18" a="1"/>
  <c r="X155" i="18" s="1"/>
  <c r="U156" i="18"/>
  <c r="V156" i="18"/>
  <c r="W156" i="18" a="1"/>
  <c r="W156" i="18" s="1"/>
  <c r="X156" i="18" a="1"/>
  <c r="X156" i="18" s="1"/>
  <c r="U157" i="18"/>
  <c r="V157" i="18"/>
  <c r="W157" i="18" a="1"/>
  <c r="W157" i="18" s="1"/>
  <c r="X157" i="18" a="1"/>
  <c r="X157" i="18" s="1"/>
  <c r="U158" i="18"/>
  <c r="V158" i="18"/>
  <c r="W158" i="18" a="1"/>
  <c r="W158" i="18" s="1"/>
  <c r="X158" i="18" a="1"/>
  <c r="X158" i="18" s="1"/>
  <c r="U159" i="18"/>
  <c r="V159" i="18"/>
  <c r="W159" i="18" a="1"/>
  <c r="W159" i="18" s="1"/>
  <c r="X159" i="18" a="1"/>
  <c r="X159" i="18" s="1"/>
  <c r="U160" i="18"/>
  <c r="V160" i="18"/>
  <c r="W160" i="18" a="1"/>
  <c r="W160" i="18" s="1"/>
  <c r="X160" i="18" a="1"/>
  <c r="X160" i="18" s="1"/>
  <c r="U161" i="18"/>
  <c r="V161" i="18"/>
  <c r="W161" i="18" a="1"/>
  <c r="W161" i="18" s="1"/>
  <c r="X161" i="18" a="1"/>
  <c r="X161" i="18" s="1"/>
  <c r="U162" i="18"/>
  <c r="V162" i="18"/>
  <c r="W162" i="18" a="1"/>
  <c r="W162" i="18" s="1"/>
  <c r="X162" i="18" a="1"/>
  <c r="X162" i="18" s="1"/>
  <c r="U163" i="18"/>
  <c r="V163" i="18"/>
  <c r="W163" i="18" a="1"/>
  <c r="W163" i="18" s="1"/>
  <c r="X163" i="18" a="1"/>
  <c r="X163" i="18" s="1"/>
  <c r="U164" i="18"/>
  <c r="V164" i="18"/>
  <c r="W164" i="18" a="1"/>
  <c r="W164" i="18" s="1"/>
  <c r="X164" i="18" a="1"/>
  <c r="X164" i="18" s="1"/>
  <c r="U165" i="18"/>
  <c r="V165" i="18"/>
  <c r="W165" i="18" a="1"/>
  <c r="W165" i="18" s="1"/>
  <c r="X165" i="18" a="1"/>
  <c r="X165" i="18" s="1"/>
  <c r="U166" i="18"/>
  <c r="V166" i="18"/>
  <c r="W166" i="18" a="1"/>
  <c r="W166" i="18" s="1"/>
  <c r="X166" i="18" a="1"/>
  <c r="X166" i="18" s="1"/>
  <c r="U167" i="18"/>
  <c r="V167" i="18"/>
  <c r="W167" i="18" a="1"/>
  <c r="W167" i="18" s="1"/>
  <c r="X167" i="18" a="1"/>
  <c r="X167" i="18" s="1"/>
  <c r="U168" i="18"/>
  <c r="V168" i="18"/>
  <c r="W168" i="18" a="1"/>
  <c r="W168" i="18" s="1"/>
  <c r="X168" i="18" a="1"/>
  <c r="X168" i="18" s="1"/>
  <c r="U169" i="18"/>
  <c r="V169" i="18"/>
  <c r="W169" i="18" a="1"/>
  <c r="W169" i="18" s="1"/>
  <c r="X169" i="18" a="1"/>
  <c r="X169" i="18" s="1"/>
  <c r="U170" i="18"/>
  <c r="V170" i="18"/>
  <c r="W170" i="18" a="1"/>
  <c r="W170" i="18" s="1"/>
  <c r="X170" i="18" a="1"/>
  <c r="X170" i="18" s="1"/>
  <c r="U171" i="18"/>
  <c r="V171" i="18"/>
  <c r="W171" i="18" a="1"/>
  <c r="W171" i="18" s="1"/>
  <c r="X171" i="18" a="1"/>
  <c r="X171" i="18" s="1"/>
  <c r="U172" i="18"/>
  <c r="V172" i="18"/>
  <c r="W172" i="18" a="1"/>
  <c r="W172" i="18" s="1"/>
  <c r="X172" i="18" a="1"/>
  <c r="X172" i="18" s="1"/>
  <c r="U173" i="18"/>
  <c r="V173" i="18"/>
  <c r="W173" i="18" a="1"/>
  <c r="W173" i="18" s="1"/>
  <c r="X173" i="18" a="1"/>
  <c r="X173" i="18" s="1"/>
  <c r="U174" i="18"/>
  <c r="V174" i="18"/>
  <c r="W174" i="18" a="1"/>
  <c r="W174" i="18"/>
  <c r="X174" i="18" a="1"/>
  <c r="X174" i="18" s="1"/>
  <c r="U175" i="18"/>
  <c r="V175" i="18"/>
  <c r="W175" i="18" a="1"/>
  <c r="W175" i="18"/>
  <c r="X175" i="18" a="1"/>
  <c r="X175" i="18" s="1"/>
  <c r="U176" i="18"/>
  <c r="V176" i="18"/>
  <c r="W176" i="18" a="1"/>
  <c r="W176" i="18"/>
  <c r="X176" i="18" a="1"/>
  <c r="X176" i="18" s="1"/>
  <c r="U177" i="18"/>
  <c r="V177" i="18"/>
  <c r="W177" i="18" a="1"/>
  <c r="W177" i="18"/>
  <c r="X177" i="18" a="1"/>
  <c r="X177" i="18" s="1"/>
  <c r="U178" i="18"/>
  <c r="V178" i="18"/>
  <c r="W178" i="18" a="1"/>
  <c r="W178" i="18"/>
  <c r="X178" i="18" a="1"/>
  <c r="X178" i="18" s="1"/>
  <c r="U179" i="18"/>
  <c r="V179" i="18"/>
  <c r="W179" i="18" a="1"/>
  <c r="W179" i="18"/>
  <c r="X179" i="18" a="1"/>
  <c r="X179" i="18" s="1"/>
  <c r="U180" i="18"/>
  <c r="V180" i="18"/>
  <c r="W180" i="18" a="1"/>
  <c r="W180" i="18"/>
  <c r="X180" i="18" a="1"/>
  <c r="X180" i="18" s="1"/>
  <c r="U181" i="18"/>
  <c r="V181" i="18"/>
  <c r="W181" i="18" a="1"/>
  <c r="W181" i="18"/>
  <c r="X181" i="18" a="1"/>
  <c r="X181" i="18" s="1"/>
  <c r="U182" i="18"/>
  <c r="V182" i="18"/>
  <c r="W182" i="18" a="1"/>
  <c r="W182" i="18"/>
  <c r="X182" i="18" a="1"/>
  <c r="X182" i="18" s="1"/>
  <c r="U183" i="18"/>
  <c r="V183" i="18"/>
  <c r="W183" i="18" a="1"/>
  <c r="W183" i="18"/>
  <c r="X183" i="18" a="1"/>
  <c r="X183" i="18" s="1"/>
  <c r="U184" i="18"/>
  <c r="V184" i="18"/>
  <c r="W184" i="18" a="1"/>
  <c r="W184" i="18"/>
  <c r="X184" i="18" a="1"/>
  <c r="X184" i="18" s="1"/>
  <c r="U185" i="18"/>
  <c r="V185" i="18"/>
  <c r="W185" i="18" a="1"/>
  <c r="W185" i="18"/>
  <c r="X185" i="18" a="1"/>
  <c r="X185" i="18" s="1"/>
  <c r="U186" i="18"/>
  <c r="V186" i="18"/>
  <c r="W186" i="18" a="1"/>
  <c r="W186" i="18"/>
  <c r="X186" i="18" a="1"/>
  <c r="X186" i="18" s="1"/>
  <c r="U187" i="18"/>
  <c r="V187" i="18"/>
  <c r="W187" i="18" a="1"/>
  <c r="W187" i="18"/>
  <c r="X187" i="18" a="1"/>
  <c r="X187" i="18" s="1"/>
  <c r="U188" i="18"/>
  <c r="V188" i="18"/>
  <c r="W188" i="18" a="1"/>
  <c r="W188" i="18"/>
  <c r="X188" i="18" a="1"/>
  <c r="X188" i="18" s="1"/>
  <c r="U189" i="18"/>
  <c r="V189" i="18"/>
  <c r="W189" i="18" a="1"/>
  <c r="W189" i="18"/>
  <c r="X189" i="18" a="1"/>
  <c r="X189" i="18" s="1"/>
  <c r="U190" i="18"/>
  <c r="V190" i="18"/>
  <c r="W190" i="18" a="1"/>
  <c r="W190" i="18"/>
  <c r="X190" i="18" a="1"/>
  <c r="X190" i="18" s="1"/>
  <c r="U191" i="18"/>
  <c r="V191" i="18"/>
  <c r="W191" i="18" a="1"/>
  <c r="W191" i="18"/>
  <c r="X191" i="18" a="1"/>
  <c r="X191" i="18" s="1"/>
  <c r="U192" i="18"/>
  <c r="V192" i="18"/>
  <c r="W192" i="18" a="1"/>
  <c r="W192" i="18"/>
  <c r="X192" i="18" a="1"/>
  <c r="X192" i="18" s="1"/>
  <c r="U193" i="18"/>
  <c r="V193" i="18"/>
  <c r="W193" i="18" a="1"/>
  <c r="W193" i="18"/>
  <c r="X193" i="18" a="1"/>
  <c r="X193" i="18" s="1"/>
  <c r="U194" i="18"/>
  <c r="V194" i="18"/>
  <c r="W194" i="18" a="1"/>
  <c r="W194" i="18"/>
  <c r="X194" i="18" a="1"/>
  <c r="X194" i="18" s="1"/>
  <c r="U195" i="18"/>
  <c r="V195" i="18"/>
  <c r="W195" i="18" a="1"/>
  <c r="W195" i="18"/>
  <c r="X195" i="18" a="1"/>
  <c r="X195" i="18" s="1"/>
  <c r="U196" i="18"/>
  <c r="V196" i="18"/>
  <c r="W196" i="18" a="1"/>
  <c r="W196" i="18"/>
  <c r="X196" i="18" a="1"/>
  <c r="X196" i="18" s="1"/>
  <c r="U197" i="18"/>
  <c r="V197" i="18"/>
  <c r="W197" i="18" a="1"/>
  <c r="W197" i="18"/>
  <c r="X197" i="18" a="1"/>
  <c r="X197" i="18" s="1"/>
  <c r="U198" i="18"/>
  <c r="V198" i="18"/>
  <c r="W198" i="18" a="1"/>
  <c r="W198" i="18"/>
  <c r="X198" i="18" a="1"/>
  <c r="X198" i="18" s="1"/>
  <c r="U199" i="18"/>
  <c r="V199" i="18"/>
  <c r="W199" i="18" a="1"/>
  <c r="W199" i="18"/>
  <c r="X199" i="18" a="1"/>
  <c r="X199" i="18" s="1"/>
  <c r="X3" i="18" a="1"/>
  <c r="X3" i="18" s="1"/>
  <c r="X2" i="18" a="1"/>
  <c r="X2" i="18" s="1"/>
  <c r="U3" i="18"/>
  <c r="U2" i="18"/>
  <c r="V3" i="18"/>
  <c r="W3" i="18" a="1"/>
  <c r="W3" i="18" s="1"/>
  <c r="W2" i="18" a="1"/>
  <c r="W2" i="18" s="1"/>
  <c r="V2" i="18"/>
  <c r="R201" i="18"/>
  <c r="R202" i="18"/>
  <c r="R203" i="18"/>
  <c r="R204" i="18"/>
  <c r="R205" i="18"/>
  <c r="R206" i="18"/>
  <c r="R207" i="18"/>
  <c r="R208" i="18"/>
  <c r="R209" i="18"/>
  <c r="R210" i="18"/>
  <c r="R211" i="18"/>
  <c r="R212" i="18"/>
  <c r="R213" i="18"/>
  <c r="R214" i="18"/>
  <c r="R215" i="18"/>
  <c r="R216" i="18"/>
  <c r="R217" i="18"/>
  <c r="R218" i="18"/>
  <c r="R219" i="18"/>
  <c r="R220" i="18"/>
  <c r="R221" i="18"/>
  <c r="R222" i="18"/>
  <c r="R223" i="18"/>
  <c r="R224" i="18"/>
  <c r="R225" i="18"/>
  <c r="R226" i="18"/>
  <c r="R227" i="18"/>
  <c r="R228" i="18"/>
  <c r="R229" i="18"/>
  <c r="R230" i="18"/>
  <c r="R231" i="18"/>
  <c r="R232" i="18"/>
  <c r="R233" i="18"/>
  <c r="R234" i="18"/>
  <c r="R235" i="18"/>
  <c r="R236" i="18"/>
  <c r="R237" i="18"/>
  <c r="R238" i="18"/>
  <c r="R239" i="18"/>
  <c r="R240" i="18"/>
  <c r="R241" i="18"/>
  <c r="R242" i="18"/>
  <c r="R243" i="18"/>
  <c r="R244" i="18"/>
  <c r="R245" i="18"/>
  <c r="R246" i="18"/>
  <c r="R247" i="18"/>
  <c r="R248" i="18"/>
  <c r="R249" i="18"/>
  <c r="R250" i="18"/>
  <c r="R251" i="18"/>
  <c r="R252" i="18"/>
  <c r="R253" i="18"/>
  <c r="R254" i="18"/>
  <c r="R255" i="18"/>
  <c r="R256" i="18"/>
  <c r="R257" i="18"/>
  <c r="R258" i="18"/>
  <c r="R259" i="18"/>
  <c r="R260" i="18"/>
  <c r="R261" i="18"/>
  <c r="R262" i="18"/>
  <c r="R263" i="18"/>
  <c r="R264" i="18"/>
  <c r="R265" i="18"/>
  <c r="R266" i="18"/>
  <c r="R267" i="18"/>
  <c r="R268" i="18"/>
  <c r="R269" i="18"/>
  <c r="R270" i="18"/>
  <c r="R271" i="18"/>
  <c r="R272" i="18"/>
  <c r="R273" i="18"/>
  <c r="R274" i="18"/>
  <c r="R275" i="18"/>
  <c r="R276" i="18"/>
  <c r="R277" i="18"/>
  <c r="R278" i="18"/>
  <c r="R279" i="18"/>
  <c r="R280" i="18"/>
  <c r="R281" i="18"/>
  <c r="R282" i="18"/>
  <c r="R283" i="18"/>
  <c r="R284" i="18"/>
  <c r="R285" i="18"/>
  <c r="R286" i="18"/>
  <c r="R287" i="18"/>
  <c r="R288" i="18"/>
  <c r="R289" i="18"/>
  <c r="R290" i="18"/>
  <c r="R291" i="18"/>
  <c r="R292" i="18"/>
  <c r="R293" i="18"/>
  <c r="R294" i="18"/>
  <c r="R295" i="18"/>
  <c r="R296" i="18"/>
  <c r="R297" i="18"/>
  <c r="R298" i="18"/>
  <c r="R299" i="18"/>
  <c r="R300" i="18"/>
  <c r="R301" i="18"/>
  <c r="R302" i="18"/>
  <c r="R303" i="18"/>
  <c r="R304" i="18"/>
  <c r="R305" i="18"/>
  <c r="R306" i="18"/>
  <c r="R307" i="18"/>
  <c r="R308" i="18"/>
  <c r="R309" i="18"/>
  <c r="R310" i="18"/>
  <c r="R311" i="18"/>
  <c r="R312" i="18"/>
  <c r="R313" i="18"/>
  <c r="R314" i="18"/>
  <c r="R315" i="18"/>
  <c r="R316" i="18"/>
  <c r="R317" i="18"/>
  <c r="R318" i="18"/>
  <c r="R319" i="18"/>
  <c r="R320" i="18"/>
  <c r="R321" i="18"/>
  <c r="R322" i="18"/>
  <c r="R323" i="18"/>
  <c r="R324" i="18"/>
  <c r="R325" i="18"/>
  <c r="R326" i="18"/>
  <c r="R327" i="18"/>
  <c r="R328" i="18"/>
  <c r="R329" i="18"/>
  <c r="R330" i="18"/>
  <c r="R331" i="18"/>
  <c r="R332" i="18"/>
  <c r="R333" i="18"/>
  <c r="R334" i="18"/>
  <c r="R335" i="18"/>
  <c r="R336" i="18"/>
  <c r="R337" i="18"/>
  <c r="R338" i="18"/>
  <c r="R339" i="18"/>
  <c r="R340" i="18"/>
  <c r="R341" i="18"/>
  <c r="R342" i="18"/>
  <c r="R343" i="18"/>
  <c r="R344" i="18"/>
  <c r="R345" i="18"/>
  <c r="R346" i="18"/>
  <c r="R347" i="18"/>
  <c r="R348" i="18"/>
  <c r="R349" i="18"/>
  <c r="R350" i="18"/>
  <c r="R351" i="18"/>
  <c r="R352" i="18"/>
  <c r="R353" i="18"/>
  <c r="R354" i="18"/>
  <c r="R355" i="18"/>
  <c r="R356" i="18"/>
  <c r="R357" i="18"/>
  <c r="R358" i="18"/>
  <c r="R359" i="18"/>
  <c r="R360" i="18"/>
  <c r="R361" i="18"/>
  <c r="R362" i="18"/>
  <c r="R363" i="18"/>
  <c r="R364" i="18"/>
  <c r="R365" i="18"/>
  <c r="R366" i="18"/>
  <c r="R367" i="18"/>
  <c r="R368" i="18"/>
  <c r="R369" i="18"/>
  <c r="R370" i="18"/>
  <c r="R371" i="18"/>
  <c r="R372" i="18"/>
  <c r="R373" i="18"/>
  <c r="R374" i="18"/>
  <c r="R375" i="18"/>
  <c r="R376" i="18"/>
  <c r="R377" i="18"/>
  <c r="R378" i="18"/>
  <c r="R379" i="18"/>
  <c r="R380" i="18"/>
  <c r="R381" i="18"/>
  <c r="R382" i="18"/>
  <c r="R383" i="18"/>
  <c r="R384" i="18"/>
  <c r="R385" i="18"/>
  <c r="R386" i="18"/>
  <c r="R387" i="18"/>
  <c r="R388" i="18"/>
  <c r="R389" i="18"/>
  <c r="R390" i="18"/>
  <c r="R391" i="18"/>
  <c r="R392" i="18"/>
  <c r="R393" i="18"/>
  <c r="R394" i="18"/>
  <c r="R395" i="18"/>
  <c r="R396" i="18"/>
  <c r="R397" i="18"/>
  <c r="R398" i="18"/>
  <c r="R399" i="18"/>
  <c r="AE3" i="15" a="1"/>
  <c r="AE3" i="15" s="1"/>
  <c r="AE4" i="15" a="1"/>
  <c r="AE4" i="15" s="1"/>
  <c r="AE5" i="15" a="1"/>
  <c r="AE5" i="15" s="1"/>
  <c r="AE6" i="15" a="1"/>
  <c r="AE6" i="15" s="1"/>
  <c r="AE7" i="15" a="1"/>
  <c r="AE7" i="15" s="1"/>
  <c r="AE8" i="15" a="1"/>
  <c r="AE8" i="15" s="1"/>
  <c r="AE9" i="15" a="1"/>
  <c r="AE9" i="15" s="1"/>
  <c r="AE10" i="15" a="1"/>
  <c r="AE10" i="15" s="1"/>
  <c r="AE11" i="15" a="1"/>
  <c r="AE11" i="15" s="1"/>
  <c r="AE2" i="15" a="1"/>
  <c r="AE2" i="15" s="1"/>
  <c r="AC3" i="15"/>
  <c r="AD3" i="15"/>
  <c r="AC4" i="15"/>
  <c r="AD4" i="15"/>
  <c r="AC5" i="15"/>
  <c r="AD5" i="15"/>
  <c r="AC6" i="15"/>
  <c r="AD6" i="15"/>
  <c r="AC7" i="15"/>
  <c r="AD7" i="15"/>
  <c r="AC8" i="15"/>
  <c r="AD8" i="15"/>
  <c r="AC9" i="15"/>
  <c r="AD9" i="15"/>
  <c r="AC10" i="15"/>
  <c r="AD10" i="15"/>
  <c r="AC11" i="15"/>
  <c r="AD11" i="15"/>
  <c r="AC2" i="15"/>
  <c r="AD2" i="15"/>
  <c r="AB3" i="15" a="1"/>
  <c r="AB3" i="15" s="1"/>
  <c r="AB4" i="15" a="1"/>
  <c r="AB4" i="15" s="1"/>
  <c r="AB5" i="15" a="1"/>
  <c r="AB5" i="15" s="1"/>
  <c r="AB6" i="15" a="1"/>
  <c r="AB6" i="15" s="1"/>
  <c r="AB7" i="15" a="1"/>
  <c r="AB7" i="15" s="1"/>
  <c r="AB8" i="15" a="1"/>
  <c r="AB8" i="15" s="1"/>
  <c r="AB9" i="15" a="1"/>
  <c r="AB9" i="15" s="1"/>
  <c r="AB10" i="15" a="1"/>
  <c r="AB10" i="15" s="1"/>
  <c r="AB11" i="15" a="1"/>
  <c r="AB11" i="15" s="1"/>
  <c r="AB2" i="15" a="1"/>
  <c r="AB2" i="15" s="1"/>
  <c r="U3" i="15" a="1"/>
  <c r="U3" i="15" s="1"/>
  <c r="U4" i="15" a="1"/>
  <c r="U4" i="15" s="1"/>
  <c r="U5" i="15" a="1"/>
  <c r="U5" i="15" s="1"/>
  <c r="U6" i="15" a="1"/>
  <c r="U6" i="15" s="1"/>
  <c r="U7" i="15" a="1"/>
  <c r="U7" i="15" s="1"/>
  <c r="U8" i="15" a="1"/>
  <c r="U8" i="15" s="1"/>
  <c r="U9" i="15" a="1"/>
  <c r="U9" i="15" s="1"/>
  <c r="U10" i="15" a="1"/>
  <c r="U10" i="15" s="1"/>
  <c r="U11" i="15" a="1"/>
  <c r="U11" i="15" s="1"/>
  <c r="U12" i="15" a="1"/>
  <c r="U12" i="15" s="1"/>
  <c r="U13" i="15" a="1"/>
  <c r="U13" i="15" s="1"/>
  <c r="U14" i="15" a="1"/>
  <c r="U14" i="15" s="1"/>
  <c r="U15" i="15" a="1"/>
  <c r="U15" i="15" s="1"/>
  <c r="U16" i="15" a="1"/>
  <c r="U16" i="15" s="1"/>
  <c r="U17" i="15" a="1"/>
  <c r="U17" i="15" s="1"/>
  <c r="U18" i="15" a="1"/>
  <c r="U18" i="15" s="1"/>
  <c r="U19" i="15" a="1"/>
  <c r="U19" i="15" s="1"/>
  <c r="U20" i="15" a="1"/>
  <c r="U20" i="15" s="1"/>
  <c r="U21" i="15" a="1"/>
  <c r="U21" i="15" s="1"/>
  <c r="U22" i="15" a="1"/>
  <c r="U22" i="15" s="1"/>
  <c r="U23" i="15" a="1"/>
  <c r="U23" i="15" s="1"/>
  <c r="U24" i="15" a="1"/>
  <c r="U24" i="15" s="1"/>
  <c r="U25" i="15" a="1"/>
  <c r="U25" i="15" s="1"/>
  <c r="U26" i="15" a="1"/>
  <c r="U26" i="15" s="1"/>
  <c r="U27" i="15" a="1"/>
  <c r="U27" i="15" s="1"/>
  <c r="U28" i="15" a="1"/>
  <c r="U28" i="15" s="1"/>
  <c r="U29" i="15" a="1"/>
  <c r="U29" i="15" s="1"/>
  <c r="U30" i="15" a="1"/>
  <c r="U30" i="15" s="1"/>
  <c r="U31" i="15" a="1"/>
  <c r="U31" i="15" s="1"/>
  <c r="U32" i="15" a="1"/>
  <c r="U32" i="15" s="1"/>
  <c r="U33" i="15" a="1"/>
  <c r="U33" i="15" s="1"/>
  <c r="U34" i="15" a="1"/>
  <c r="U34" i="15" s="1"/>
  <c r="U35" i="15" a="1"/>
  <c r="U35" i="15" s="1"/>
  <c r="U36" i="15" a="1"/>
  <c r="U36" i="15" s="1"/>
  <c r="U37" i="15" a="1"/>
  <c r="U37" i="15" s="1"/>
  <c r="U38" i="15" a="1"/>
  <c r="U38" i="15" s="1"/>
  <c r="U39" i="15" a="1"/>
  <c r="U39" i="15" s="1"/>
  <c r="U40" i="15" a="1"/>
  <c r="U40" i="15" s="1"/>
  <c r="U41" i="15" a="1"/>
  <c r="U41" i="15" s="1"/>
  <c r="U42" i="15" a="1"/>
  <c r="U42" i="15" s="1"/>
  <c r="U43" i="15" a="1"/>
  <c r="U43" i="15" s="1"/>
  <c r="U44" i="15" a="1"/>
  <c r="U44" i="15" s="1"/>
  <c r="U45" i="15" a="1"/>
  <c r="U45" i="15" s="1"/>
  <c r="U46" i="15" a="1"/>
  <c r="U46" i="15" s="1"/>
  <c r="U47" i="15" a="1"/>
  <c r="U47" i="15" s="1"/>
  <c r="U48" i="15" a="1"/>
  <c r="U48" i="15" s="1"/>
  <c r="U49" i="15" a="1"/>
  <c r="U49" i="15" s="1"/>
  <c r="U50" i="15" a="1"/>
  <c r="U50" i="15" s="1"/>
  <c r="U51" i="15" a="1"/>
  <c r="U51" i="15" s="1"/>
  <c r="U52" i="15" a="1"/>
  <c r="U52" i="15" s="1"/>
  <c r="U53" i="15" a="1"/>
  <c r="U53" i="15" s="1"/>
  <c r="U54" i="15" a="1"/>
  <c r="U54" i="15" s="1"/>
  <c r="U55" i="15" a="1"/>
  <c r="U55" i="15" s="1"/>
  <c r="U56" i="15" a="1"/>
  <c r="U56" i="15" s="1"/>
  <c r="U57" i="15" a="1"/>
  <c r="U57" i="15" s="1"/>
  <c r="U58" i="15" a="1"/>
  <c r="U58" i="15" s="1"/>
  <c r="U59" i="15" a="1"/>
  <c r="U59" i="15" s="1"/>
  <c r="U60" i="15" a="1"/>
  <c r="U60" i="15" s="1"/>
  <c r="U61" i="15" a="1"/>
  <c r="U61" i="15" s="1"/>
  <c r="U62" i="15" a="1"/>
  <c r="U62" i="15" s="1"/>
  <c r="U63" i="15" a="1"/>
  <c r="U63" i="15" s="1"/>
  <c r="U64" i="15" a="1"/>
  <c r="U64" i="15" s="1"/>
  <c r="U65" i="15" a="1"/>
  <c r="U65" i="15" s="1"/>
  <c r="U66" i="15" a="1"/>
  <c r="U66" i="15" s="1"/>
  <c r="U67" i="15" a="1"/>
  <c r="U67" i="15" s="1"/>
  <c r="U68" i="15" a="1"/>
  <c r="U68" i="15" s="1"/>
  <c r="U69" i="15" a="1"/>
  <c r="U69" i="15" s="1"/>
  <c r="U70" i="15" a="1"/>
  <c r="U70" i="15" s="1"/>
  <c r="U71" i="15" a="1"/>
  <c r="U71" i="15" s="1"/>
  <c r="U72" i="15" a="1"/>
  <c r="U72" i="15" s="1"/>
  <c r="U73" i="15" a="1"/>
  <c r="U73" i="15" s="1"/>
  <c r="U74" i="15" a="1"/>
  <c r="U74" i="15" s="1"/>
  <c r="U75" i="15" a="1"/>
  <c r="U75" i="15" s="1"/>
  <c r="U76" i="15" a="1"/>
  <c r="U76" i="15" s="1"/>
  <c r="U77" i="15" a="1"/>
  <c r="U77" i="15" s="1"/>
  <c r="U78" i="15" a="1"/>
  <c r="U78" i="15" s="1"/>
  <c r="U79" i="15" a="1"/>
  <c r="U79" i="15" s="1"/>
  <c r="U2" i="15" a="1"/>
  <c r="U2" i="15" s="1"/>
  <c r="Y2" i="15" a="1"/>
  <c r="Y2" i="15" s="1"/>
  <c r="R3" i="15"/>
  <c r="R4" i="15"/>
  <c r="R5" i="15"/>
  <c r="R6" i="15"/>
  <c r="R7" i="15"/>
  <c r="R8" i="15"/>
  <c r="R9" i="15"/>
  <c r="R10" i="15"/>
  <c r="R11" i="15"/>
  <c r="R12" i="15"/>
  <c r="R13" i="15"/>
  <c r="R14" i="15"/>
  <c r="R15" i="15"/>
  <c r="R16" i="15"/>
  <c r="R17" i="15"/>
  <c r="R18" i="15"/>
  <c r="R19" i="15"/>
  <c r="R20" i="15"/>
  <c r="R21" i="15"/>
  <c r="R22" i="15"/>
  <c r="R23" i="15"/>
  <c r="R24" i="15"/>
  <c r="R25" i="15"/>
  <c r="R26" i="15"/>
  <c r="R27" i="15"/>
  <c r="R28" i="15"/>
  <c r="R29" i="15"/>
  <c r="R30" i="15"/>
  <c r="R31" i="15"/>
  <c r="R32" i="15"/>
  <c r="R33" i="15"/>
  <c r="R34" i="15"/>
  <c r="R35" i="15"/>
  <c r="R36" i="15"/>
  <c r="R37" i="15"/>
  <c r="R38" i="15"/>
  <c r="R39" i="15"/>
  <c r="R40" i="15"/>
  <c r="R41" i="15"/>
  <c r="R42" i="15"/>
  <c r="R43" i="15"/>
  <c r="R44" i="15"/>
  <c r="R45" i="15"/>
  <c r="R46" i="15"/>
  <c r="R47" i="15"/>
  <c r="R48" i="15"/>
  <c r="R49" i="15"/>
  <c r="R50" i="15"/>
  <c r="R51" i="15"/>
  <c r="R52" i="15"/>
  <c r="R53" i="15"/>
  <c r="R54" i="15"/>
  <c r="R55" i="15"/>
  <c r="R56" i="15"/>
  <c r="R57" i="15"/>
  <c r="R58" i="15"/>
  <c r="R59" i="15"/>
  <c r="R60" i="15"/>
  <c r="R61" i="15"/>
  <c r="R62" i="15"/>
  <c r="R63" i="15"/>
  <c r="R64" i="15"/>
  <c r="R65" i="15"/>
  <c r="R66" i="15"/>
  <c r="R67" i="15"/>
  <c r="R68" i="15"/>
  <c r="R69" i="15"/>
  <c r="R70" i="15"/>
  <c r="R71" i="15"/>
  <c r="R72" i="15"/>
  <c r="R73" i="15"/>
  <c r="R74" i="15"/>
  <c r="R75" i="15"/>
  <c r="R76" i="15"/>
  <c r="R77" i="15"/>
  <c r="R78" i="15"/>
  <c r="R79" i="15"/>
  <c r="R80" i="15"/>
  <c r="R81" i="15"/>
  <c r="R82" i="15"/>
  <c r="R83" i="15"/>
  <c r="R84" i="15"/>
  <c r="R85" i="15"/>
  <c r="R86" i="15"/>
  <c r="R87" i="15"/>
  <c r="R88" i="15"/>
  <c r="R89" i="15"/>
  <c r="R90" i="15"/>
  <c r="R91" i="15"/>
  <c r="R92" i="15"/>
  <c r="R93" i="15"/>
  <c r="R94" i="15"/>
  <c r="R95" i="15"/>
  <c r="R96" i="15"/>
  <c r="R97" i="15"/>
  <c r="R98" i="15"/>
  <c r="R99" i="15"/>
  <c r="R100" i="15"/>
  <c r="R101" i="15"/>
  <c r="R102" i="15"/>
  <c r="R103" i="15"/>
  <c r="R104" i="15"/>
  <c r="R105" i="15"/>
  <c r="R106" i="15"/>
  <c r="R107" i="15"/>
  <c r="R108" i="15"/>
  <c r="R109" i="15"/>
  <c r="R110" i="15"/>
  <c r="R111" i="15"/>
  <c r="R112" i="15"/>
  <c r="R113" i="15"/>
  <c r="R114" i="15"/>
  <c r="R115" i="15"/>
  <c r="R116" i="15"/>
  <c r="R117" i="15"/>
  <c r="R118" i="15"/>
  <c r="R119" i="15"/>
  <c r="R120" i="15"/>
  <c r="R121" i="15"/>
  <c r="R122" i="15"/>
  <c r="R123" i="15"/>
  <c r="R124" i="15"/>
  <c r="R125" i="15"/>
  <c r="R126" i="15"/>
  <c r="R127" i="15"/>
  <c r="R128" i="15"/>
  <c r="R129" i="15"/>
  <c r="R130" i="15"/>
  <c r="R131" i="15"/>
  <c r="R132" i="15"/>
  <c r="R133" i="15"/>
  <c r="R134" i="15"/>
  <c r="R135" i="15"/>
  <c r="R136" i="15"/>
  <c r="R137" i="15"/>
  <c r="R138" i="15"/>
  <c r="R139" i="15"/>
  <c r="R140" i="15"/>
  <c r="R141" i="15"/>
  <c r="R142" i="15"/>
  <c r="R143" i="15"/>
  <c r="R144" i="15"/>
  <c r="R145" i="15"/>
  <c r="R146" i="15"/>
  <c r="R147" i="15"/>
  <c r="R148" i="15"/>
  <c r="R149" i="15"/>
  <c r="R150" i="15"/>
  <c r="R151" i="15"/>
  <c r="R152" i="15"/>
  <c r="R153" i="15"/>
  <c r="R154" i="15"/>
  <c r="R155" i="15"/>
  <c r="R156" i="15"/>
  <c r="R157" i="15"/>
  <c r="R158" i="15"/>
  <c r="R159" i="15"/>
  <c r="R160" i="15"/>
  <c r="R161" i="15"/>
  <c r="R162" i="15"/>
  <c r="R163" i="15"/>
  <c r="R164" i="15"/>
  <c r="R165" i="15"/>
  <c r="R166" i="15"/>
  <c r="R167" i="15"/>
  <c r="R168" i="15"/>
  <c r="R169" i="15"/>
  <c r="R170" i="15"/>
  <c r="R171" i="15"/>
  <c r="R172" i="15"/>
  <c r="R173" i="15"/>
  <c r="R174" i="15"/>
  <c r="R175" i="15"/>
  <c r="R176" i="15"/>
  <c r="R177" i="15"/>
  <c r="R178" i="15"/>
  <c r="R179" i="15"/>
  <c r="R180" i="15"/>
  <c r="R181" i="15"/>
  <c r="R182" i="15"/>
  <c r="R183" i="15"/>
  <c r="R184" i="15"/>
  <c r="R185" i="15"/>
  <c r="R186" i="15"/>
  <c r="R187" i="15"/>
  <c r="R188" i="15"/>
  <c r="R189" i="15"/>
  <c r="R190" i="15"/>
  <c r="R191" i="15"/>
  <c r="R192" i="15"/>
  <c r="R193" i="15"/>
  <c r="R194" i="15"/>
  <c r="R195" i="15"/>
  <c r="R196" i="15"/>
  <c r="R197" i="15"/>
  <c r="R198" i="15"/>
  <c r="R199" i="15"/>
  <c r="R200" i="15"/>
  <c r="R201" i="15"/>
  <c r="R202" i="15"/>
  <c r="R203" i="15"/>
  <c r="R204" i="15"/>
  <c r="R205" i="15"/>
  <c r="R206" i="15"/>
  <c r="R207" i="15"/>
  <c r="R208" i="15"/>
  <c r="R209" i="15"/>
  <c r="R210" i="15"/>
  <c r="R211" i="15"/>
  <c r="R212" i="15"/>
  <c r="R213" i="15"/>
  <c r="R214" i="15"/>
  <c r="R215" i="15"/>
  <c r="R216" i="15"/>
  <c r="R217" i="15"/>
  <c r="R218" i="15"/>
  <c r="R219" i="15"/>
  <c r="R220" i="15"/>
  <c r="R221" i="15"/>
  <c r="R222" i="15"/>
  <c r="R223" i="15"/>
  <c r="R224" i="15"/>
  <c r="R225" i="15"/>
  <c r="R226" i="15"/>
  <c r="R227" i="15"/>
  <c r="R228" i="15"/>
  <c r="R229" i="15"/>
  <c r="R230" i="15"/>
  <c r="R231" i="15"/>
  <c r="R232" i="15"/>
  <c r="R233" i="15"/>
  <c r="R234" i="15"/>
  <c r="R235" i="15"/>
  <c r="R236" i="15"/>
  <c r="R237" i="15"/>
  <c r="R238" i="15"/>
  <c r="R239" i="15"/>
  <c r="R240" i="15"/>
  <c r="R241" i="15"/>
  <c r="R242" i="15"/>
  <c r="R243" i="15"/>
  <c r="R244" i="15"/>
  <c r="R245" i="15"/>
  <c r="R246" i="15"/>
  <c r="R247" i="15"/>
  <c r="R248" i="15"/>
  <c r="R249" i="15"/>
  <c r="R250" i="15"/>
  <c r="R251" i="15"/>
  <c r="R252" i="15"/>
  <c r="R253" i="15"/>
  <c r="R254" i="15"/>
  <c r="R255" i="15"/>
  <c r="R256" i="15"/>
  <c r="R257" i="15"/>
  <c r="R258" i="15"/>
  <c r="R259" i="15"/>
  <c r="R260" i="15"/>
  <c r="R261" i="15"/>
  <c r="R262" i="15"/>
  <c r="R263" i="15"/>
  <c r="R264" i="15"/>
  <c r="R265" i="15"/>
  <c r="R266" i="15"/>
  <c r="R267" i="15"/>
  <c r="R268" i="15"/>
  <c r="R269" i="15"/>
  <c r="R270" i="15"/>
  <c r="R271" i="15"/>
  <c r="R272" i="15"/>
  <c r="R273" i="15"/>
  <c r="R274" i="15"/>
  <c r="R275" i="15"/>
  <c r="R276" i="15"/>
  <c r="R277" i="15"/>
  <c r="R278" i="15"/>
  <c r="R279" i="15"/>
  <c r="R280" i="15"/>
  <c r="R281" i="15"/>
  <c r="R282" i="15"/>
  <c r="R283" i="15"/>
  <c r="R284" i="15"/>
  <c r="R285" i="15"/>
  <c r="R286" i="15"/>
  <c r="R287" i="15"/>
  <c r="R288" i="15"/>
  <c r="R289" i="15"/>
  <c r="R290" i="15"/>
  <c r="R291" i="15"/>
  <c r="R292" i="15"/>
  <c r="R293" i="15"/>
  <c r="R294" i="15"/>
  <c r="R295" i="15"/>
  <c r="R296" i="15"/>
  <c r="R297" i="15"/>
  <c r="R298" i="15"/>
  <c r="R299" i="15"/>
  <c r="R300" i="15"/>
  <c r="R301" i="15"/>
  <c r="R302" i="15"/>
  <c r="R303" i="15"/>
  <c r="R304" i="15"/>
  <c r="R305" i="15"/>
  <c r="R306" i="15"/>
  <c r="R307" i="15"/>
  <c r="R308" i="15"/>
  <c r="R309" i="15"/>
  <c r="R310" i="15"/>
  <c r="R311" i="15"/>
  <c r="R312" i="15"/>
  <c r="R313" i="15"/>
  <c r="R314" i="15"/>
  <c r="R315" i="15"/>
  <c r="R316" i="15"/>
  <c r="R317" i="15"/>
  <c r="R318" i="15"/>
  <c r="R319" i="15"/>
  <c r="R320" i="15"/>
  <c r="R321" i="15"/>
  <c r="R322" i="15"/>
  <c r="R323" i="15"/>
  <c r="R324" i="15"/>
  <c r="R325" i="15"/>
  <c r="R326" i="15"/>
  <c r="R327" i="15"/>
  <c r="R328" i="15"/>
  <c r="R329" i="15"/>
  <c r="R330" i="15"/>
  <c r="R331" i="15"/>
  <c r="R332" i="15"/>
  <c r="R333" i="15"/>
  <c r="R334" i="15"/>
  <c r="R335" i="15"/>
  <c r="R336" i="15"/>
  <c r="R337" i="15"/>
  <c r="R338" i="15"/>
  <c r="R339" i="15"/>
  <c r="R340" i="15"/>
  <c r="R341" i="15"/>
  <c r="R342" i="15"/>
  <c r="R343" i="15"/>
  <c r="R344" i="15"/>
  <c r="R345" i="15"/>
  <c r="R346" i="15"/>
  <c r="R347" i="15"/>
  <c r="R348" i="15"/>
  <c r="R349" i="15"/>
  <c r="R350" i="15"/>
  <c r="R351" i="15"/>
  <c r="R352" i="15"/>
  <c r="R353" i="15"/>
  <c r="R354" i="15"/>
  <c r="R355" i="15"/>
  <c r="R356" i="15"/>
  <c r="R357" i="15"/>
  <c r="R358" i="15"/>
  <c r="R359" i="15"/>
  <c r="R360" i="15"/>
  <c r="R361" i="15"/>
  <c r="R362" i="15"/>
  <c r="R363" i="15"/>
  <c r="R364" i="15"/>
  <c r="R365" i="15"/>
  <c r="R366" i="15"/>
  <c r="R367" i="15"/>
  <c r="R368" i="15"/>
  <c r="R369" i="15"/>
  <c r="R370" i="15"/>
  <c r="R371" i="15"/>
  <c r="R372" i="15"/>
  <c r="R373" i="15"/>
  <c r="R374" i="15"/>
  <c r="R375" i="15"/>
  <c r="R376" i="15"/>
  <c r="R377" i="15"/>
  <c r="R378" i="15"/>
  <c r="R379" i="15"/>
  <c r="R380" i="15"/>
  <c r="R381" i="15"/>
  <c r="R382" i="15"/>
  <c r="R383" i="15"/>
  <c r="R384" i="15"/>
  <c r="R385" i="15"/>
  <c r="R386" i="15"/>
  <c r="R387" i="15"/>
  <c r="R388" i="15"/>
  <c r="R389" i="15"/>
  <c r="R390" i="15"/>
  <c r="R391" i="15"/>
  <c r="R392" i="15"/>
  <c r="R393" i="15"/>
  <c r="R394" i="15"/>
  <c r="R395" i="15"/>
  <c r="R396" i="15"/>
  <c r="R397" i="15"/>
  <c r="R398" i="15"/>
  <c r="R399" i="15"/>
  <c r="R400" i="15"/>
  <c r="R401" i="15"/>
  <c r="R402" i="15"/>
  <c r="R403" i="15"/>
  <c r="R404" i="15"/>
  <c r="R405" i="15"/>
  <c r="R406" i="15"/>
  <c r="R407" i="15"/>
  <c r="R408" i="15"/>
  <c r="R409" i="15"/>
  <c r="R410" i="15"/>
  <c r="R411" i="15"/>
  <c r="R412" i="15"/>
  <c r="R413" i="15"/>
  <c r="R414" i="15"/>
  <c r="R415" i="15"/>
  <c r="R416" i="15"/>
  <c r="R417" i="15"/>
  <c r="R418" i="15"/>
  <c r="R419" i="15"/>
  <c r="R420" i="15"/>
  <c r="R421" i="15"/>
  <c r="R422" i="15"/>
  <c r="R423" i="15"/>
  <c r="R424" i="15"/>
  <c r="R425" i="15"/>
  <c r="R426" i="15"/>
  <c r="R427" i="15"/>
  <c r="R428" i="15"/>
  <c r="R429" i="15"/>
  <c r="R430" i="15"/>
  <c r="R431" i="15"/>
  <c r="R432" i="15"/>
  <c r="R433" i="15"/>
  <c r="R434" i="15"/>
  <c r="R435" i="15"/>
  <c r="R436" i="15"/>
  <c r="R437" i="15"/>
  <c r="R438" i="15"/>
  <c r="R439" i="15"/>
  <c r="R440" i="15"/>
  <c r="R441" i="15"/>
  <c r="R442" i="15"/>
  <c r="R443" i="15"/>
  <c r="R444" i="15"/>
  <c r="R445" i="15"/>
  <c r="R446" i="15"/>
  <c r="R447" i="15"/>
  <c r="R448" i="15"/>
  <c r="R449" i="15"/>
  <c r="R450" i="15"/>
  <c r="R451" i="15"/>
  <c r="R452" i="15"/>
  <c r="R453" i="15"/>
  <c r="R454" i="15"/>
  <c r="R455" i="15"/>
  <c r="R456" i="15"/>
  <c r="R457" i="15"/>
  <c r="R458" i="15"/>
  <c r="R459" i="15"/>
  <c r="R460" i="15"/>
  <c r="R461" i="15"/>
  <c r="R462" i="15"/>
  <c r="R463" i="15"/>
  <c r="R464" i="15"/>
  <c r="R465" i="15"/>
  <c r="R466" i="15"/>
  <c r="R467" i="15"/>
  <c r="R468" i="15"/>
  <c r="R469" i="15"/>
  <c r="R470" i="15"/>
  <c r="R471" i="15"/>
  <c r="R472" i="15"/>
  <c r="R473" i="15"/>
  <c r="R474" i="15"/>
  <c r="R475" i="15"/>
  <c r="R476" i="15"/>
  <c r="R477" i="15"/>
  <c r="R478" i="15"/>
  <c r="R479" i="15"/>
  <c r="R480" i="15"/>
  <c r="R481" i="15"/>
  <c r="R482" i="15"/>
  <c r="R483" i="15"/>
  <c r="R484" i="15"/>
  <c r="R485" i="15"/>
  <c r="R486" i="15"/>
  <c r="R487" i="15"/>
  <c r="R488" i="15"/>
  <c r="R489" i="15"/>
  <c r="R490" i="15"/>
  <c r="R491" i="15"/>
  <c r="R492" i="15"/>
  <c r="R493" i="15"/>
  <c r="R494" i="15"/>
  <c r="R495" i="15"/>
  <c r="R496" i="15"/>
  <c r="R497" i="15"/>
  <c r="R498" i="15"/>
  <c r="R499" i="15"/>
  <c r="R500" i="15"/>
  <c r="R501" i="15"/>
  <c r="R502" i="15"/>
  <c r="R503" i="15"/>
  <c r="R504" i="15"/>
  <c r="R505" i="15"/>
  <c r="R506" i="15"/>
  <c r="R507" i="15"/>
  <c r="R508" i="15"/>
  <c r="R509" i="15"/>
  <c r="R510" i="15"/>
  <c r="R511" i="15"/>
  <c r="R512" i="15"/>
  <c r="R513" i="15"/>
  <c r="R514" i="15"/>
  <c r="R515" i="15"/>
  <c r="R516" i="15"/>
  <c r="R517" i="15"/>
  <c r="R518" i="15"/>
  <c r="R519" i="15"/>
  <c r="R520" i="15"/>
  <c r="R521" i="15"/>
  <c r="R522" i="15"/>
  <c r="R523" i="15"/>
  <c r="R524" i="15"/>
  <c r="R525" i="15"/>
  <c r="R526" i="15"/>
  <c r="R527" i="15"/>
  <c r="R528" i="15"/>
  <c r="R529" i="15"/>
  <c r="R530" i="15"/>
  <c r="R531" i="15"/>
  <c r="R532" i="15"/>
  <c r="R533" i="15"/>
  <c r="R534" i="15"/>
  <c r="R535" i="15"/>
  <c r="R536" i="15"/>
  <c r="R537" i="15"/>
  <c r="R538" i="15"/>
  <c r="R539" i="15"/>
  <c r="R540" i="15"/>
  <c r="R541" i="15"/>
  <c r="R542" i="15"/>
  <c r="R543" i="15"/>
  <c r="R544" i="15"/>
  <c r="R545" i="15"/>
  <c r="R546" i="15"/>
  <c r="R547" i="15"/>
  <c r="R548" i="15"/>
  <c r="R549" i="15"/>
  <c r="R550" i="15"/>
  <c r="R551" i="15"/>
  <c r="R552" i="15"/>
  <c r="R553" i="15"/>
  <c r="R554" i="15"/>
  <c r="R555" i="15"/>
  <c r="R556" i="15"/>
  <c r="R557" i="15"/>
  <c r="R558" i="15"/>
  <c r="R559" i="15"/>
  <c r="R560" i="15"/>
  <c r="R561" i="15"/>
  <c r="R562" i="15"/>
  <c r="R563" i="15"/>
  <c r="R564" i="15"/>
  <c r="R565" i="15"/>
  <c r="R566" i="15"/>
  <c r="R567" i="15"/>
  <c r="R568" i="15"/>
  <c r="R569" i="15"/>
  <c r="R570" i="15"/>
  <c r="R571" i="15"/>
  <c r="R572" i="15"/>
  <c r="R573" i="15"/>
  <c r="R574" i="15"/>
  <c r="R575" i="15"/>
  <c r="R576" i="15"/>
  <c r="R577" i="15"/>
  <c r="R578" i="15"/>
  <c r="R579" i="15"/>
  <c r="R580" i="15"/>
  <c r="R581" i="15"/>
  <c r="R582" i="15"/>
  <c r="R583" i="15"/>
  <c r="R584" i="15"/>
  <c r="R585" i="15"/>
  <c r="R586" i="15"/>
  <c r="R587" i="15"/>
  <c r="R588" i="15"/>
  <c r="R589" i="15"/>
  <c r="R590" i="15"/>
  <c r="R591" i="15"/>
  <c r="R592" i="15"/>
  <c r="R593" i="15"/>
  <c r="R594" i="15"/>
  <c r="R595" i="15"/>
  <c r="R596" i="15"/>
  <c r="R597" i="15"/>
  <c r="R598" i="15"/>
  <c r="R599" i="15"/>
  <c r="R600" i="15"/>
  <c r="R601" i="15"/>
  <c r="R602" i="15"/>
  <c r="R603" i="15"/>
  <c r="R604" i="15"/>
  <c r="R605" i="15"/>
  <c r="R606" i="15"/>
  <c r="R607" i="15"/>
  <c r="R608" i="15"/>
  <c r="R609" i="15"/>
  <c r="R610" i="15"/>
  <c r="R611" i="15"/>
  <c r="R612" i="15"/>
  <c r="R613" i="15"/>
  <c r="R614" i="15"/>
  <c r="R615" i="15"/>
  <c r="R616" i="15"/>
  <c r="R617" i="15"/>
  <c r="R618" i="15"/>
  <c r="R619" i="15"/>
  <c r="R620" i="15"/>
  <c r="R621" i="15"/>
  <c r="R622" i="15"/>
  <c r="R623" i="15"/>
  <c r="R624" i="15"/>
  <c r="R625" i="15"/>
  <c r="R626" i="15"/>
  <c r="R627" i="15"/>
  <c r="R628" i="15"/>
  <c r="R629" i="15"/>
  <c r="R630" i="15"/>
  <c r="R631" i="15"/>
  <c r="R632" i="15"/>
  <c r="R633" i="15"/>
  <c r="R634" i="15"/>
  <c r="R635" i="15"/>
  <c r="R636" i="15"/>
  <c r="R637" i="15"/>
  <c r="R638" i="15"/>
  <c r="R639" i="15"/>
  <c r="R640" i="15"/>
  <c r="R641" i="15"/>
  <c r="R642" i="15"/>
  <c r="R643" i="15"/>
  <c r="R644" i="15"/>
  <c r="R645" i="15"/>
  <c r="R646" i="15"/>
  <c r="R647" i="15"/>
  <c r="R648" i="15"/>
  <c r="R649" i="15"/>
  <c r="R650" i="15"/>
  <c r="R651" i="15"/>
  <c r="R652" i="15"/>
  <c r="R653" i="15"/>
  <c r="R654" i="15"/>
  <c r="R655" i="15"/>
  <c r="R656" i="15"/>
  <c r="R657" i="15"/>
  <c r="R658" i="15"/>
  <c r="R659" i="15"/>
  <c r="R660" i="15"/>
  <c r="R661" i="15"/>
  <c r="R662" i="15"/>
  <c r="R663" i="15"/>
  <c r="R664" i="15"/>
  <c r="R665" i="15"/>
  <c r="R666" i="15"/>
  <c r="R667" i="15"/>
  <c r="R668" i="15"/>
  <c r="R669" i="15"/>
  <c r="R670" i="15"/>
  <c r="R671" i="15"/>
  <c r="R672" i="15"/>
  <c r="R673" i="15"/>
  <c r="R674" i="15"/>
  <c r="R675" i="15"/>
  <c r="R676" i="15"/>
  <c r="R677" i="15"/>
  <c r="R678" i="15"/>
  <c r="R679" i="15"/>
  <c r="R680" i="15"/>
  <c r="R681" i="15"/>
  <c r="R682" i="15"/>
  <c r="R683" i="15"/>
  <c r="R684" i="15"/>
  <c r="R685" i="15"/>
  <c r="R686" i="15"/>
  <c r="R687" i="15"/>
  <c r="R688" i="15"/>
  <c r="R689" i="15"/>
  <c r="R690" i="15"/>
  <c r="R691" i="15"/>
  <c r="R692" i="15"/>
  <c r="R693" i="15"/>
  <c r="R694" i="15"/>
  <c r="R695" i="15"/>
  <c r="R696" i="15"/>
  <c r="R697" i="15"/>
  <c r="R698" i="15"/>
  <c r="R699" i="15"/>
  <c r="R700" i="15"/>
  <c r="R701" i="15"/>
  <c r="R702" i="15"/>
  <c r="R703" i="15"/>
  <c r="R704" i="15"/>
  <c r="R705" i="15"/>
  <c r="R706" i="15"/>
  <c r="R707" i="15"/>
  <c r="R708" i="15"/>
  <c r="R709" i="15"/>
  <c r="R710" i="15"/>
  <c r="R711" i="15"/>
  <c r="R712" i="15"/>
  <c r="R713" i="15"/>
  <c r="R714" i="15"/>
  <c r="R715" i="15"/>
  <c r="R716" i="15"/>
  <c r="R717" i="15"/>
  <c r="R718" i="15"/>
  <c r="R719" i="15"/>
  <c r="R720" i="15"/>
  <c r="R721" i="15"/>
  <c r="R722" i="15"/>
  <c r="R723" i="15"/>
  <c r="R724" i="15"/>
  <c r="R725" i="15"/>
  <c r="R726" i="15"/>
  <c r="R727" i="15"/>
  <c r="R728" i="15"/>
  <c r="R729" i="15"/>
  <c r="R730" i="15"/>
  <c r="R731" i="15"/>
  <c r="R732" i="15"/>
  <c r="R733" i="15"/>
  <c r="R734" i="15"/>
  <c r="R735" i="15"/>
  <c r="R736" i="15"/>
  <c r="R737" i="15"/>
  <c r="R738" i="15"/>
  <c r="R739" i="15"/>
  <c r="R740" i="15"/>
  <c r="R741" i="15"/>
  <c r="R742" i="15"/>
  <c r="R743" i="15"/>
  <c r="R744" i="15"/>
  <c r="R745" i="15"/>
  <c r="R746" i="15"/>
  <c r="R747" i="15"/>
  <c r="R748" i="15"/>
  <c r="R749" i="15"/>
  <c r="R750" i="15"/>
  <c r="R751" i="15"/>
  <c r="R752" i="15"/>
  <c r="R753" i="15"/>
  <c r="R754" i="15"/>
  <c r="R755" i="15"/>
  <c r="R756" i="15"/>
  <c r="R757" i="15"/>
  <c r="R758" i="15"/>
  <c r="R759" i="15"/>
  <c r="R760" i="15"/>
  <c r="R761" i="15"/>
  <c r="R762" i="15"/>
  <c r="R763" i="15"/>
  <c r="R764" i="15"/>
  <c r="R765" i="15"/>
  <c r="R766" i="15"/>
  <c r="R767" i="15"/>
  <c r="R768" i="15"/>
  <c r="R769" i="15"/>
  <c r="R770" i="15"/>
  <c r="R771" i="15"/>
  <c r="R772" i="15"/>
  <c r="R773" i="15"/>
  <c r="R774" i="15"/>
  <c r="R775" i="15"/>
  <c r="R776" i="15"/>
  <c r="R777" i="15"/>
  <c r="R778" i="15"/>
  <c r="R779" i="15"/>
  <c r="R780" i="15"/>
  <c r="R781" i="15"/>
  <c r="R782" i="15"/>
  <c r="R783" i="15"/>
  <c r="R784" i="15"/>
  <c r="R785" i="15"/>
  <c r="R786" i="15"/>
  <c r="R787" i="15"/>
  <c r="R788" i="15"/>
  <c r="R789" i="15"/>
  <c r="R790" i="15"/>
  <c r="R791" i="15"/>
  <c r="R792" i="15"/>
  <c r="R793" i="15"/>
  <c r="R794" i="15"/>
  <c r="R795" i="15"/>
  <c r="R796" i="15"/>
  <c r="R797" i="15"/>
  <c r="R798" i="15"/>
  <c r="R799" i="15"/>
  <c r="R800" i="15"/>
  <c r="R801" i="15"/>
  <c r="R802" i="15"/>
  <c r="R803" i="15"/>
  <c r="R804" i="15"/>
  <c r="R805" i="15"/>
  <c r="R806" i="15"/>
  <c r="R807" i="15"/>
  <c r="R808" i="15"/>
  <c r="R809" i="15"/>
  <c r="R810" i="15"/>
  <c r="R811" i="15"/>
  <c r="R812" i="15"/>
  <c r="R813" i="15"/>
  <c r="R814" i="15"/>
  <c r="R815" i="15"/>
  <c r="R816" i="15"/>
  <c r="R817" i="15"/>
  <c r="R818" i="15"/>
  <c r="R819" i="15"/>
  <c r="R820" i="15"/>
  <c r="R821" i="15"/>
  <c r="R822" i="15"/>
  <c r="R823" i="15"/>
  <c r="R824" i="15"/>
  <c r="R825" i="15"/>
  <c r="R826" i="15"/>
  <c r="R827" i="15"/>
  <c r="R828" i="15"/>
  <c r="R829" i="15"/>
  <c r="R830" i="15"/>
  <c r="R831" i="15"/>
  <c r="R832" i="15"/>
  <c r="R833" i="15"/>
  <c r="R834" i="15"/>
  <c r="R835" i="15"/>
  <c r="R836" i="15"/>
  <c r="R837" i="15"/>
  <c r="R838" i="15"/>
  <c r="R839" i="15"/>
  <c r="R840" i="15"/>
  <c r="R841" i="15"/>
  <c r="R842" i="15"/>
  <c r="R843" i="15"/>
  <c r="R844" i="15"/>
  <c r="R845" i="15"/>
  <c r="R846" i="15"/>
  <c r="R847" i="15"/>
  <c r="R848" i="15"/>
  <c r="R849" i="15"/>
  <c r="R850" i="15"/>
  <c r="R851" i="15"/>
  <c r="R852" i="15"/>
  <c r="R853" i="15"/>
  <c r="R854" i="15"/>
  <c r="R855" i="15"/>
  <c r="R856" i="15"/>
  <c r="R857" i="15"/>
  <c r="R858" i="15"/>
  <c r="R859" i="15"/>
  <c r="R860" i="15"/>
  <c r="R861" i="15"/>
  <c r="R862" i="15"/>
  <c r="R863" i="15"/>
  <c r="R864" i="15"/>
  <c r="R865" i="15"/>
  <c r="R866" i="15"/>
  <c r="R867" i="15"/>
  <c r="R868" i="15"/>
  <c r="R869" i="15"/>
  <c r="R870" i="15"/>
  <c r="R871" i="15"/>
  <c r="R872" i="15"/>
  <c r="R873" i="15"/>
  <c r="R874" i="15"/>
  <c r="R875" i="15"/>
  <c r="R876" i="15"/>
  <c r="R877" i="15"/>
  <c r="R878" i="15"/>
  <c r="R879" i="15"/>
  <c r="R880" i="15"/>
  <c r="R881" i="15"/>
  <c r="R882" i="15"/>
  <c r="R883" i="15"/>
  <c r="R884" i="15"/>
  <c r="R885" i="15"/>
  <c r="R886" i="15"/>
  <c r="R887" i="15"/>
  <c r="R888" i="15"/>
  <c r="R889" i="15"/>
  <c r="R890" i="15"/>
  <c r="R891" i="15"/>
  <c r="R892" i="15"/>
  <c r="R893" i="15"/>
  <c r="R894" i="15"/>
  <c r="R895" i="15"/>
  <c r="R896" i="15"/>
  <c r="R897" i="15"/>
  <c r="R898" i="15"/>
  <c r="R899" i="15"/>
  <c r="R900" i="15"/>
  <c r="R901" i="15"/>
  <c r="R902" i="15"/>
  <c r="R903" i="15"/>
  <c r="R904" i="15"/>
  <c r="R905" i="15"/>
  <c r="R906" i="15"/>
  <c r="R907" i="15"/>
  <c r="R908" i="15"/>
  <c r="R909" i="15"/>
  <c r="R910" i="15"/>
  <c r="R911" i="15"/>
  <c r="R912" i="15"/>
  <c r="R913" i="15"/>
  <c r="R914" i="15"/>
  <c r="R915" i="15"/>
  <c r="R916" i="15"/>
  <c r="R917" i="15"/>
  <c r="R918" i="15"/>
  <c r="R919" i="15"/>
  <c r="R920" i="15"/>
  <c r="R921" i="15"/>
  <c r="R922" i="15"/>
  <c r="R923" i="15"/>
  <c r="R924" i="15"/>
  <c r="R925" i="15"/>
  <c r="R926" i="15"/>
  <c r="R927" i="15"/>
  <c r="R928" i="15"/>
  <c r="R929" i="15"/>
  <c r="R930" i="15"/>
  <c r="R931" i="15"/>
  <c r="R932" i="15"/>
  <c r="R933" i="15"/>
  <c r="R934" i="15"/>
  <c r="R935" i="15"/>
  <c r="R936" i="15"/>
  <c r="R937" i="15"/>
  <c r="R938" i="15"/>
  <c r="R939" i="15"/>
  <c r="R940" i="15"/>
  <c r="R941" i="15"/>
  <c r="R942" i="15"/>
  <c r="R943" i="15"/>
  <c r="R944" i="15"/>
  <c r="R945" i="15"/>
  <c r="R946" i="15"/>
  <c r="R947" i="15"/>
  <c r="R948" i="15"/>
  <c r="R949" i="15"/>
  <c r="R950" i="15"/>
  <c r="R951" i="15"/>
  <c r="R952" i="15"/>
  <c r="R953" i="15"/>
  <c r="R954" i="15"/>
  <c r="R955" i="15"/>
  <c r="R956" i="15"/>
  <c r="R957" i="15"/>
  <c r="R958" i="15"/>
  <c r="R959" i="15"/>
  <c r="R960" i="15"/>
  <c r="R961" i="15"/>
  <c r="R962" i="15"/>
  <c r="R963" i="15"/>
  <c r="R964" i="15"/>
  <c r="R965" i="15"/>
  <c r="R966" i="15"/>
  <c r="R967" i="15"/>
  <c r="R968" i="15"/>
  <c r="R969" i="15"/>
  <c r="R970" i="15"/>
  <c r="R971" i="15"/>
  <c r="R972" i="15"/>
  <c r="R973" i="15"/>
  <c r="R974" i="15"/>
  <c r="R975" i="15"/>
  <c r="R976" i="15"/>
  <c r="R977" i="15"/>
  <c r="R978" i="15"/>
  <c r="R979" i="15"/>
  <c r="R980" i="15"/>
  <c r="R981" i="15"/>
  <c r="R982" i="15"/>
  <c r="R983" i="15"/>
  <c r="R984" i="15"/>
  <c r="R985" i="15"/>
  <c r="R986" i="15"/>
  <c r="R987" i="15"/>
  <c r="R988" i="15"/>
  <c r="R989" i="15"/>
  <c r="R990" i="15"/>
  <c r="R991" i="15"/>
  <c r="R992" i="15"/>
  <c r="R993" i="15"/>
  <c r="R994" i="15"/>
  <c r="R995" i="15"/>
  <c r="R996" i="15"/>
  <c r="R997" i="15"/>
  <c r="R998" i="15"/>
  <c r="R999" i="15"/>
  <c r="R1000" i="15"/>
  <c r="R1001" i="15"/>
  <c r="R1002" i="15"/>
  <c r="R1003" i="15"/>
  <c r="R1004" i="15"/>
  <c r="R1005" i="15"/>
  <c r="R1006" i="15"/>
  <c r="R1007" i="15"/>
  <c r="R1008" i="15"/>
  <c r="R1009" i="15"/>
  <c r="R1010" i="15"/>
  <c r="R1011" i="15"/>
  <c r="R1012" i="15"/>
  <c r="R1013" i="15"/>
  <c r="R1014" i="15"/>
  <c r="R1015" i="15"/>
  <c r="R1016" i="15"/>
  <c r="R1017" i="15"/>
  <c r="R1018" i="15"/>
  <c r="R1019" i="15"/>
  <c r="R1020" i="15"/>
  <c r="R1021" i="15"/>
  <c r="R1022" i="15"/>
  <c r="R1023" i="15"/>
  <c r="R1024" i="15"/>
  <c r="R1025" i="15"/>
  <c r="R1026" i="15"/>
  <c r="R1027" i="15"/>
  <c r="R1028" i="15"/>
  <c r="R1029" i="15"/>
  <c r="R1030" i="15"/>
  <c r="R1031" i="15"/>
  <c r="R1032" i="15"/>
  <c r="R1033" i="15"/>
  <c r="R1034" i="15"/>
  <c r="R1035" i="15"/>
  <c r="R1036" i="15"/>
  <c r="R1037" i="15"/>
  <c r="R1038" i="15"/>
  <c r="R1039" i="15"/>
  <c r="R1040" i="15"/>
  <c r="R1041" i="15"/>
  <c r="R1042" i="15"/>
  <c r="R1043" i="15"/>
  <c r="R1044" i="15"/>
  <c r="R1045" i="15"/>
  <c r="R1046" i="15"/>
  <c r="R1047" i="15"/>
  <c r="R1048" i="15"/>
  <c r="R1049" i="15"/>
  <c r="R1050" i="15"/>
  <c r="R1051" i="15"/>
  <c r="R1052" i="15"/>
  <c r="R1053" i="15"/>
  <c r="R1054" i="15"/>
  <c r="R1055" i="15"/>
  <c r="R1056" i="15"/>
  <c r="R1057" i="15"/>
  <c r="R1058" i="15"/>
  <c r="R1059" i="15"/>
  <c r="R1060" i="15"/>
  <c r="R1061" i="15"/>
  <c r="R1062" i="15"/>
  <c r="R1063" i="15"/>
  <c r="R1064" i="15"/>
  <c r="R1065" i="15"/>
  <c r="R1066" i="15"/>
  <c r="R1067" i="15"/>
  <c r="R1068" i="15"/>
  <c r="R1069" i="15"/>
  <c r="R1070" i="15"/>
  <c r="R1071" i="15"/>
  <c r="R1072" i="15"/>
  <c r="R1073" i="15"/>
  <c r="R1074" i="15"/>
  <c r="R1075" i="15"/>
  <c r="R1076" i="15"/>
  <c r="R1077" i="15"/>
  <c r="R1078" i="15"/>
  <c r="R1079" i="15"/>
  <c r="R1080" i="15"/>
  <c r="R1081" i="15"/>
  <c r="R1082" i="15"/>
  <c r="R1083" i="15"/>
  <c r="R1084" i="15"/>
  <c r="R1085" i="15"/>
  <c r="R1086" i="15"/>
  <c r="R1087" i="15"/>
  <c r="R1088" i="15"/>
  <c r="R1089" i="15"/>
  <c r="R1090" i="15"/>
  <c r="R1091" i="15"/>
  <c r="R1092" i="15"/>
  <c r="R1093" i="15"/>
  <c r="R1094" i="15"/>
  <c r="R1095" i="15"/>
  <c r="R1096" i="15"/>
  <c r="R1097" i="15"/>
  <c r="R1098" i="15"/>
  <c r="R1099" i="15"/>
  <c r="R1100" i="15"/>
  <c r="R1101" i="15"/>
  <c r="R1102" i="15"/>
  <c r="R1103" i="15"/>
  <c r="R1104" i="15"/>
  <c r="R1105" i="15"/>
  <c r="R1106" i="15"/>
  <c r="R1107" i="15"/>
  <c r="R1108" i="15"/>
  <c r="R1109" i="15"/>
  <c r="R1110" i="15"/>
  <c r="R1111" i="15"/>
  <c r="R1112" i="15"/>
  <c r="R1113" i="15"/>
  <c r="R1114" i="15"/>
  <c r="R1115" i="15"/>
  <c r="R1116" i="15"/>
  <c r="R1117" i="15"/>
  <c r="R1118" i="15"/>
  <c r="R1119" i="15"/>
  <c r="R1120" i="15"/>
  <c r="R1121" i="15"/>
  <c r="R1122" i="15"/>
  <c r="R1123" i="15"/>
  <c r="R1124" i="15"/>
  <c r="R1125" i="15"/>
  <c r="R1126" i="15"/>
  <c r="R1127" i="15"/>
  <c r="R1128" i="15"/>
  <c r="R1129" i="15"/>
  <c r="R1130" i="15"/>
  <c r="R1131" i="15"/>
  <c r="R1132" i="15"/>
  <c r="R1133" i="15"/>
  <c r="R1134" i="15"/>
  <c r="R1135" i="15"/>
  <c r="R1136" i="15"/>
  <c r="R1137" i="15"/>
  <c r="R1138" i="15"/>
  <c r="R1139" i="15"/>
  <c r="R1140" i="15"/>
  <c r="R1141" i="15"/>
  <c r="R1142" i="15"/>
  <c r="R1143" i="15"/>
  <c r="R1144" i="15"/>
  <c r="R1145" i="15"/>
  <c r="R1146" i="15"/>
  <c r="R1147" i="15"/>
  <c r="R1148" i="15"/>
  <c r="R1149" i="15"/>
  <c r="R1150" i="15"/>
  <c r="R1151" i="15"/>
  <c r="R1152" i="15"/>
  <c r="R1153" i="15"/>
  <c r="R1154" i="15"/>
  <c r="R1155" i="15"/>
  <c r="R1156" i="15"/>
  <c r="R1157" i="15"/>
  <c r="R1158" i="15"/>
  <c r="R1159" i="15"/>
  <c r="R1160" i="15"/>
  <c r="R1161" i="15"/>
  <c r="R1162" i="15"/>
  <c r="R1163" i="15"/>
  <c r="R1164" i="15"/>
  <c r="R1165" i="15"/>
  <c r="R1166" i="15"/>
  <c r="R1167" i="15"/>
  <c r="R1168" i="15"/>
  <c r="R1169" i="15"/>
  <c r="R1170" i="15"/>
  <c r="R1171" i="15"/>
  <c r="R1172" i="15"/>
  <c r="R1173" i="15"/>
  <c r="R1174" i="15"/>
  <c r="R1175" i="15"/>
  <c r="R1176" i="15"/>
  <c r="R1177" i="15"/>
  <c r="R1178" i="15"/>
  <c r="R1179" i="15"/>
  <c r="R1180" i="15"/>
  <c r="R1181" i="15"/>
  <c r="R1182" i="15"/>
  <c r="R1183" i="15"/>
  <c r="R1184" i="15"/>
  <c r="R1185" i="15"/>
  <c r="R1186" i="15"/>
  <c r="R1187" i="15"/>
  <c r="R1188" i="15"/>
  <c r="R1189" i="15"/>
  <c r="R1190" i="15"/>
  <c r="R1191" i="15"/>
  <c r="R1192" i="15"/>
  <c r="R1193" i="15"/>
  <c r="R1194" i="15"/>
  <c r="R1195" i="15"/>
  <c r="R1196" i="15"/>
  <c r="R1197" i="15"/>
  <c r="R1198" i="15"/>
  <c r="R1199" i="15"/>
  <c r="R1200" i="15"/>
  <c r="R1201" i="15"/>
  <c r="R1202" i="15"/>
  <c r="R1203" i="15"/>
  <c r="R1204" i="15"/>
  <c r="R1205" i="15"/>
  <c r="R1206" i="15"/>
  <c r="R1207" i="15"/>
  <c r="R1208" i="15"/>
  <c r="R1209" i="15"/>
  <c r="R1210" i="15"/>
  <c r="R1211" i="15"/>
  <c r="R1212" i="15"/>
  <c r="R1213" i="15"/>
  <c r="R1214" i="15"/>
  <c r="R1215" i="15"/>
  <c r="R1216" i="15"/>
  <c r="R1217" i="15"/>
  <c r="R1218" i="15"/>
  <c r="R1219" i="15"/>
  <c r="R1220" i="15"/>
  <c r="R1221" i="15"/>
  <c r="R1222" i="15"/>
  <c r="R1223" i="15"/>
  <c r="R1224" i="15"/>
  <c r="R1225" i="15"/>
  <c r="R1226" i="15"/>
  <c r="R1227" i="15"/>
  <c r="R1228" i="15"/>
  <c r="R1229" i="15"/>
  <c r="R1230" i="15"/>
  <c r="R1231" i="15"/>
  <c r="R1232" i="15"/>
  <c r="R1233" i="15"/>
  <c r="R1234" i="15"/>
  <c r="R1235" i="15"/>
  <c r="R1236" i="15"/>
  <c r="R1237" i="15"/>
  <c r="R1238" i="15"/>
  <c r="R1239" i="15"/>
  <c r="R1240" i="15"/>
  <c r="R1241" i="15"/>
  <c r="R1242" i="15"/>
  <c r="R1243" i="15"/>
  <c r="R1244" i="15"/>
  <c r="R1245" i="15"/>
  <c r="R1246" i="15"/>
  <c r="R1247" i="15"/>
  <c r="R1248" i="15"/>
  <c r="R1249" i="15"/>
  <c r="R1250" i="15"/>
  <c r="R1251" i="15"/>
  <c r="R1252" i="15"/>
  <c r="R1253" i="15"/>
  <c r="R1254" i="15"/>
  <c r="R1255" i="15"/>
  <c r="R1256" i="15"/>
  <c r="R1257" i="15"/>
  <c r="R1258" i="15"/>
  <c r="R1259" i="15"/>
  <c r="R1260" i="15"/>
  <c r="R1261" i="15"/>
  <c r="R1262" i="15"/>
  <c r="R1263" i="15"/>
  <c r="R1264" i="15"/>
  <c r="R1265" i="15"/>
  <c r="R1266" i="15"/>
  <c r="R1267" i="15"/>
  <c r="R1268" i="15"/>
  <c r="R1269" i="15"/>
  <c r="R1270" i="15"/>
  <c r="R1271" i="15"/>
  <c r="R1272" i="15"/>
  <c r="R1273" i="15"/>
  <c r="R1274" i="15"/>
  <c r="R1275" i="15"/>
  <c r="R1276" i="15"/>
  <c r="R1277" i="15"/>
  <c r="R1278" i="15"/>
  <c r="R1279" i="15"/>
  <c r="R1280" i="15"/>
  <c r="R1281" i="15"/>
  <c r="R1282" i="15"/>
  <c r="R1283" i="15"/>
  <c r="R1284" i="15"/>
  <c r="R1285" i="15"/>
  <c r="R1286" i="15"/>
  <c r="R1287" i="15"/>
  <c r="R1288" i="15"/>
  <c r="R1289" i="15"/>
  <c r="R1290" i="15"/>
  <c r="R1291" i="15"/>
  <c r="R1292" i="15"/>
  <c r="R1293" i="15"/>
  <c r="R1294" i="15"/>
  <c r="R1295" i="15"/>
  <c r="R1296" i="15"/>
  <c r="R1297" i="15"/>
  <c r="R1298" i="15"/>
  <c r="R1299" i="15"/>
  <c r="R1300" i="15"/>
  <c r="R1301" i="15"/>
  <c r="R1302" i="15"/>
  <c r="R1303" i="15"/>
  <c r="R1304" i="15"/>
  <c r="R1305" i="15"/>
  <c r="R1306" i="15"/>
  <c r="R1307" i="15"/>
  <c r="R1308" i="15"/>
  <c r="R1309" i="15"/>
  <c r="R1310" i="15"/>
  <c r="R1311" i="15"/>
  <c r="R1312" i="15"/>
  <c r="R1313" i="15"/>
  <c r="R1314" i="15"/>
  <c r="R1315" i="15"/>
  <c r="R1316" i="15"/>
  <c r="R1317" i="15"/>
  <c r="R1318" i="15"/>
  <c r="R1319" i="15"/>
  <c r="R1320" i="15"/>
  <c r="R1321" i="15"/>
  <c r="R1322" i="15"/>
  <c r="R1323" i="15"/>
  <c r="R1324" i="15"/>
  <c r="R1325" i="15"/>
  <c r="R1326" i="15"/>
  <c r="R1327" i="15"/>
  <c r="R1328" i="15"/>
  <c r="R1329" i="15"/>
  <c r="R1330" i="15"/>
  <c r="R1331" i="15"/>
  <c r="R1332" i="15"/>
  <c r="R1333" i="15"/>
  <c r="R1334" i="15"/>
  <c r="R1335" i="15"/>
  <c r="R1336" i="15"/>
  <c r="R1337" i="15"/>
  <c r="R1338" i="15"/>
  <c r="R1339" i="15"/>
  <c r="R1340" i="15"/>
  <c r="R1341" i="15"/>
  <c r="R1342" i="15"/>
  <c r="R1343" i="15"/>
  <c r="R1344" i="15"/>
  <c r="R1345" i="15"/>
  <c r="R1346" i="15"/>
  <c r="R1347" i="15"/>
  <c r="R1348" i="15"/>
  <c r="R1349" i="15"/>
  <c r="R1350" i="15"/>
  <c r="R1351" i="15"/>
  <c r="R1352" i="15"/>
  <c r="R1353" i="15"/>
  <c r="R1354" i="15"/>
  <c r="R1355" i="15"/>
  <c r="R1356" i="15"/>
  <c r="R1357" i="15"/>
  <c r="R1358" i="15"/>
  <c r="R1359" i="15"/>
  <c r="R1360" i="15"/>
  <c r="R1361" i="15"/>
  <c r="R1362" i="15"/>
  <c r="R1363" i="15"/>
  <c r="R1364" i="15"/>
  <c r="R1365" i="15"/>
  <c r="R1366" i="15"/>
  <c r="R1367" i="15"/>
  <c r="R1368" i="15"/>
  <c r="R1369" i="15"/>
  <c r="R1370" i="15"/>
  <c r="R1371" i="15"/>
  <c r="R1372" i="15"/>
  <c r="R1373" i="15"/>
  <c r="R1374" i="15"/>
  <c r="R1375" i="15"/>
  <c r="R1376" i="15"/>
  <c r="R1377" i="15"/>
  <c r="R1378" i="15"/>
  <c r="R1379" i="15"/>
  <c r="R1380" i="15"/>
  <c r="R1381" i="15"/>
  <c r="R1382" i="15"/>
  <c r="R1383" i="15"/>
  <c r="R1384" i="15"/>
  <c r="R1385" i="15"/>
  <c r="R1386" i="15"/>
  <c r="R1387" i="15"/>
  <c r="R1388" i="15"/>
  <c r="R1389" i="15"/>
  <c r="R1390" i="15"/>
  <c r="R1391" i="15"/>
  <c r="R1392" i="15"/>
  <c r="R1393" i="15"/>
  <c r="R1394" i="15"/>
  <c r="R1395" i="15"/>
  <c r="R1396" i="15"/>
  <c r="R1397" i="15"/>
  <c r="R1398" i="15"/>
  <c r="R1399" i="15"/>
  <c r="R1400" i="15"/>
  <c r="R1401" i="15"/>
  <c r="R1402" i="15"/>
  <c r="R1403" i="15"/>
  <c r="R1404" i="15"/>
  <c r="R1405" i="15"/>
  <c r="R1406" i="15"/>
  <c r="R1407" i="15"/>
  <c r="R1408" i="15"/>
  <c r="R1409" i="15"/>
  <c r="R1410" i="15"/>
  <c r="R1411" i="15"/>
  <c r="R1412" i="15"/>
  <c r="R1413" i="15"/>
  <c r="R1414" i="15"/>
  <c r="R1415" i="15"/>
  <c r="R1416" i="15"/>
  <c r="R1417" i="15"/>
  <c r="R1418" i="15"/>
  <c r="R1419" i="15"/>
  <c r="R1420" i="15"/>
  <c r="R1421" i="15"/>
  <c r="R1422" i="15"/>
  <c r="R1423" i="15"/>
  <c r="R1424" i="15"/>
  <c r="R1425" i="15"/>
  <c r="R1426" i="15"/>
  <c r="R1427" i="15"/>
  <c r="R1428" i="15"/>
  <c r="R1429" i="15"/>
  <c r="R1430" i="15"/>
  <c r="R1431" i="15"/>
  <c r="R1432" i="15"/>
  <c r="R1433" i="15"/>
  <c r="R1434" i="15"/>
  <c r="R1435" i="15"/>
  <c r="R1436" i="15"/>
  <c r="R1437" i="15"/>
  <c r="R1438" i="15"/>
  <c r="R1439" i="15"/>
  <c r="R1440" i="15"/>
  <c r="R1441" i="15"/>
  <c r="R1442" i="15"/>
  <c r="R1443" i="15"/>
  <c r="R1444" i="15"/>
  <c r="R1445" i="15"/>
  <c r="R1446" i="15"/>
  <c r="R1447" i="15"/>
  <c r="R1448" i="15"/>
  <c r="R1449" i="15"/>
  <c r="R1450" i="15"/>
  <c r="R1451" i="15"/>
  <c r="R1452" i="15"/>
  <c r="R1453" i="15"/>
  <c r="R1454" i="15"/>
  <c r="R1455" i="15"/>
  <c r="R1456" i="15"/>
  <c r="R1457" i="15"/>
  <c r="R1458" i="15"/>
  <c r="R1459" i="15"/>
  <c r="R1460" i="15"/>
  <c r="R1461" i="15"/>
  <c r="R1462" i="15"/>
  <c r="R1463" i="15"/>
  <c r="R1464" i="15"/>
  <c r="R1465" i="15"/>
  <c r="R1466" i="15"/>
  <c r="R1467" i="15"/>
  <c r="R1468" i="15"/>
  <c r="R1469" i="15"/>
  <c r="R1470" i="15"/>
  <c r="R1471" i="15"/>
  <c r="R1472" i="15"/>
  <c r="R1473" i="15"/>
  <c r="R1474" i="15"/>
  <c r="R1475" i="15"/>
  <c r="R1476" i="15"/>
  <c r="R1477" i="15"/>
  <c r="R1478" i="15"/>
  <c r="R1479" i="15"/>
  <c r="R1480" i="15"/>
  <c r="R1481" i="15"/>
  <c r="R1482" i="15"/>
  <c r="R1483" i="15"/>
  <c r="R1484" i="15"/>
  <c r="R1485" i="15"/>
  <c r="R1486" i="15"/>
  <c r="R1487" i="15"/>
  <c r="R1488" i="15"/>
  <c r="R1489" i="15"/>
  <c r="R1490" i="15"/>
  <c r="R1491" i="15"/>
  <c r="R1492" i="15"/>
  <c r="R1493" i="15"/>
  <c r="R1494" i="15"/>
  <c r="R1495" i="15"/>
  <c r="R1496" i="15"/>
  <c r="R1497" i="15"/>
  <c r="R1498" i="15"/>
  <c r="R1499" i="15"/>
  <c r="R1500" i="15"/>
  <c r="R2" i="15"/>
  <c r="Y3" i="15" s="1" a="1"/>
  <c r="Y3" i="15" s="1"/>
  <c r="O4" i="14"/>
  <c r="R4" i="14"/>
  <c r="S4" i="14"/>
  <c r="O5" i="14"/>
  <c r="R5" i="14"/>
  <c r="S5" i="14"/>
  <c r="O6" i="14"/>
  <c r="R6" i="14"/>
  <c r="S6" i="14"/>
  <c r="O7" i="14"/>
  <c r="R7" i="14"/>
  <c r="S7" i="14"/>
  <c r="O8" i="14"/>
  <c r="R8" i="14"/>
  <c r="S8" i="14"/>
  <c r="O9" i="14"/>
  <c r="R9" i="14"/>
  <c r="S9" i="14"/>
  <c r="O10" i="14"/>
  <c r="R10" i="14"/>
  <c r="S10" i="14"/>
  <c r="O11" i="14"/>
  <c r="R11" i="14"/>
  <c r="S11" i="14"/>
  <c r="O12" i="14"/>
  <c r="R12" i="14"/>
  <c r="S12" i="14"/>
  <c r="O13" i="14"/>
  <c r="R13" i="14"/>
  <c r="S13" i="14"/>
  <c r="O14" i="14"/>
  <c r="R14" i="14"/>
  <c r="S14" i="14"/>
  <c r="O15" i="14"/>
  <c r="R15" i="14"/>
  <c r="S15" i="14"/>
  <c r="O16" i="14"/>
  <c r="R16" i="14"/>
  <c r="S16" i="14"/>
  <c r="O17" i="14"/>
  <c r="R17" i="14"/>
  <c r="S17" i="14"/>
  <c r="O18" i="14"/>
  <c r="R18" i="14"/>
  <c r="S18" i="14"/>
  <c r="O19" i="14"/>
  <c r="R19" i="14"/>
  <c r="S19" i="14"/>
  <c r="O20" i="14"/>
  <c r="R20" i="14"/>
  <c r="S20" i="14"/>
  <c r="S3" i="14"/>
  <c r="R3" i="14"/>
  <c r="O3" i="14"/>
  <c r="I6" i="14"/>
  <c r="P6" i="14" s="1"/>
  <c r="I7" i="14"/>
  <c r="P7" i="14" s="1"/>
  <c r="I10" i="14"/>
  <c r="P10" i="14" s="1"/>
  <c r="I14" i="14"/>
  <c r="P14" i="14" s="1"/>
  <c r="I18" i="14"/>
  <c r="P18" i="14" s="1"/>
  <c r="H4" i="14"/>
  <c r="I4" i="14" s="1"/>
  <c r="P4" i="14" s="1"/>
  <c r="H5" i="14"/>
  <c r="I5" i="14" s="1"/>
  <c r="P5" i="14" s="1"/>
  <c r="H6" i="14"/>
  <c r="H7" i="14"/>
  <c r="H8" i="14"/>
  <c r="I8" i="14" s="1"/>
  <c r="P8" i="14" s="1"/>
  <c r="H9" i="14"/>
  <c r="I9" i="14" s="1"/>
  <c r="P9" i="14" s="1"/>
  <c r="H10" i="14"/>
  <c r="H11" i="14"/>
  <c r="I11" i="14" s="1"/>
  <c r="P11" i="14" s="1"/>
  <c r="H12" i="14"/>
  <c r="I12" i="14" s="1"/>
  <c r="P12" i="14" s="1"/>
  <c r="H13" i="14"/>
  <c r="I13" i="14" s="1"/>
  <c r="P13" i="14" s="1"/>
  <c r="H14" i="14"/>
  <c r="H15" i="14"/>
  <c r="I15" i="14" s="1"/>
  <c r="P15" i="14" s="1"/>
  <c r="H16" i="14"/>
  <c r="I16" i="14" s="1"/>
  <c r="P16" i="14" s="1"/>
  <c r="H17" i="14"/>
  <c r="I17" i="14" s="1"/>
  <c r="P17" i="14" s="1"/>
  <c r="H18" i="14"/>
  <c r="H19" i="14"/>
  <c r="I19" i="14" s="1"/>
  <c r="P19" i="14" s="1"/>
  <c r="H20" i="14"/>
  <c r="I20" i="14" s="1"/>
  <c r="P20" i="14" s="1"/>
  <c r="H3" i="14"/>
  <c r="E19" i="5"/>
  <c r="F19" i="5"/>
  <c r="G19" i="5"/>
  <c r="H19" i="5"/>
  <c r="L19" i="5"/>
  <c r="M19" i="5"/>
  <c r="E20" i="5"/>
  <c r="F20" i="5"/>
  <c r="G20" i="5"/>
  <c r="H20" i="5"/>
  <c r="L20" i="5"/>
  <c r="M20" i="5"/>
  <c r="E21" i="5"/>
  <c r="F21" i="5"/>
  <c r="G21" i="5"/>
  <c r="H21" i="5"/>
  <c r="L21" i="5"/>
  <c r="M21" i="5"/>
  <c r="E22" i="5"/>
  <c r="F22" i="5"/>
  <c r="G22" i="5"/>
  <c r="H22" i="5"/>
  <c r="L22" i="5"/>
  <c r="M22" i="5"/>
  <c r="E23" i="5"/>
  <c r="F23" i="5"/>
  <c r="G23" i="5"/>
  <c r="H23" i="5"/>
  <c r="L23" i="5"/>
  <c r="M23" i="5"/>
  <c r="E24" i="5"/>
  <c r="F24" i="5"/>
  <c r="G24" i="5"/>
  <c r="H24" i="5"/>
  <c r="L24" i="5"/>
  <c r="M24" i="5"/>
  <c r="E25" i="5"/>
  <c r="F25" i="5"/>
  <c r="G25" i="5"/>
  <c r="H25" i="5"/>
  <c r="L25" i="5"/>
  <c r="M25" i="5"/>
  <c r="E26" i="5"/>
  <c r="F26" i="5"/>
  <c r="G26" i="5"/>
  <c r="H26" i="5"/>
  <c r="L26" i="5"/>
  <c r="M26" i="5"/>
  <c r="E27" i="5"/>
  <c r="F27" i="5"/>
  <c r="G27" i="5"/>
  <c r="H27" i="5"/>
  <c r="L27" i="5"/>
  <c r="M27" i="5"/>
  <c r="E28" i="5"/>
  <c r="F28" i="5"/>
  <c r="G28" i="5"/>
  <c r="H28" i="5"/>
  <c r="L28" i="5"/>
  <c r="M28" i="5"/>
  <c r="E29" i="5"/>
  <c r="F29" i="5"/>
  <c r="G29" i="5"/>
  <c r="H29" i="5"/>
  <c r="L29" i="5"/>
  <c r="M29" i="5"/>
  <c r="E30" i="5"/>
  <c r="F30" i="5"/>
  <c r="G30" i="5"/>
  <c r="H30" i="5"/>
  <c r="L30" i="5"/>
  <c r="M30" i="5"/>
  <c r="E31" i="5"/>
  <c r="F31" i="5"/>
  <c r="G31" i="5"/>
  <c r="H31" i="5"/>
  <c r="L31" i="5"/>
  <c r="M31" i="5"/>
  <c r="E32" i="5"/>
  <c r="F32" i="5"/>
  <c r="G32" i="5"/>
  <c r="H32" i="5"/>
  <c r="L32" i="5"/>
  <c r="M32" i="5"/>
  <c r="E33" i="5"/>
  <c r="F33" i="5"/>
  <c r="G33" i="5"/>
  <c r="H33" i="5"/>
  <c r="L33" i="5"/>
  <c r="M33" i="5"/>
  <c r="E34" i="5"/>
  <c r="F34" i="5"/>
  <c r="G34" i="5"/>
  <c r="H34" i="5"/>
  <c r="L34" i="5"/>
  <c r="M34" i="5"/>
  <c r="E35" i="5"/>
  <c r="F35" i="5"/>
  <c r="G35" i="5"/>
  <c r="H35" i="5"/>
  <c r="L35" i="5"/>
  <c r="M35" i="5"/>
  <c r="E23" i="7"/>
  <c r="F23" i="7"/>
  <c r="G23" i="7"/>
  <c r="H23" i="7"/>
  <c r="I23" i="7"/>
  <c r="K23" i="7"/>
  <c r="L23" i="7"/>
  <c r="M23" i="7"/>
  <c r="E25" i="7"/>
  <c r="F25" i="7"/>
  <c r="G25" i="7"/>
  <c r="H25" i="7"/>
  <c r="I25" i="7"/>
  <c r="K25" i="7"/>
  <c r="L25" i="7"/>
  <c r="M25" i="7"/>
  <c r="E26" i="7"/>
  <c r="F26" i="7"/>
  <c r="G26" i="7"/>
  <c r="H26" i="7"/>
  <c r="I26" i="7"/>
  <c r="K26" i="7"/>
  <c r="L26" i="7"/>
  <c r="M26" i="7"/>
  <c r="E27" i="7"/>
  <c r="F27" i="7"/>
  <c r="G27" i="7"/>
  <c r="H27" i="7"/>
  <c r="I27" i="7"/>
  <c r="K27" i="7"/>
  <c r="L27" i="7"/>
  <c r="M27" i="7"/>
  <c r="E19" i="7"/>
  <c r="F19" i="7"/>
  <c r="G19" i="7"/>
  <c r="H19" i="7"/>
  <c r="I19" i="7"/>
  <c r="K19" i="7"/>
  <c r="L19" i="7"/>
  <c r="M19" i="7"/>
  <c r="E28" i="7"/>
  <c r="F28" i="7"/>
  <c r="G28" i="7"/>
  <c r="H28" i="7"/>
  <c r="I28" i="7"/>
  <c r="K28" i="7"/>
  <c r="L28" i="7"/>
  <c r="M28" i="7"/>
  <c r="E29" i="7"/>
  <c r="F29" i="7"/>
  <c r="G29" i="7"/>
  <c r="H29" i="7"/>
  <c r="I29" i="7"/>
  <c r="K29" i="7"/>
  <c r="L29" i="7"/>
  <c r="M29" i="7"/>
  <c r="E30" i="7"/>
  <c r="F30" i="7"/>
  <c r="G30" i="7"/>
  <c r="H30" i="7"/>
  <c r="I30" i="7"/>
  <c r="K30" i="7"/>
  <c r="L30" i="7"/>
  <c r="M30" i="7"/>
  <c r="E31" i="7"/>
  <c r="F31" i="7"/>
  <c r="G31" i="7"/>
  <c r="H31" i="7"/>
  <c r="I31" i="7"/>
  <c r="K31" i="7"/>
  <c r="L31" i="7"/>
  <c r="M31" i="7"/>
  <c r="E32" i="7"/>
  <c r="F32" i="7"/>
  <c r="G32" i="7"/>
  <c r="H32" i="7"/>
  <c r="I32" i="7"/>
  <c r="K32" i="7"/>
  <c r="L32" i="7"/>
  <c r="M32" i="7"/>
  <c r="E21" i="7"/>
  <c r="F21" i="7"/>
  <c r="G21" i="7"/>
  <c r="H21" i="7"/>
  <c r="I21" i="7"/>
  <c r="K21" i="7"/>
  <c r="L21" i="7"/>
  <c r="M21" i="7"/>
  <c r="E33" i="7"/>
  <c r="F33" i="7"/>
  <c r="G33" i="7"/>
  <c r="H33" i="7"/>
  <c r="I33" i="7"/>
  <c r="K33" i="7"/>
  <c r="L33" i="7"/>
  <c r="M33" i="7"/>
  <c r="E34" i="7"/>
  <c r="F34" i="7"/>
  <c r="G34" i="7"/>
  <c r="H34" i="7"/>
  <c r="I34" i="7"/>
  <c r="K34" i="7"/>
  <c r="L34" i="7"/>
  <c r="M34" i="7"/>
  <c r="E24" i="7"/>
  <c r="F24" i="7"/>
  <c r="G24" i="7"/>
  <c r="H24" i="7"/>
  <c r="I24" i="7"/>
  <c r="K24" i="7"/>
  <c r="L24" i="7"/>
  <c r="M24" i="7"/>
  <c r="E22" i="7"/>
  <c r="F22" i="7"/>
  <c r="G22" i="7"/>
  <c r="H22" i="7"/>
  <c r="I22" i="7"/>
  <c r="K22" i="7"/>
  <c r="L22" i="7"/>
  <c r="M22" i="7"/>
  <c r="E35" i="7"/>
  <c r="F35" i="7"/>
  <c r="G35" i="7"/>
  <c r="H35" i="7"/>
  <c r="I35" i="7"/>
  <c r="K35" i="7"/>
  <c r="L35" i="7"/>
  <c r="M35" i="7"/>
  <c r="E20" i="7"/>
  <c r="F20" i="7"/>
  <c r="G20" i="7"/>
  <c r="H20" i="7"/>
  <c r="I20" i="7"/>
  <c r="K20" i="7"/>
  <c r="L20" i="7"/>
  <c r="M20" i="7"/>
  <c r="H21" i="14" l="1"/>
  <c r="I3" i="14"/>
  <c r="N20" i="14"/>
  <c r="Q20" i="14" s="1"/>
  <c r="F36" i="5"/>
  <c r="W196" i="15"/>
  <c r="W190" i="15"/>
  <c r="W184" i="15"/>
  <c r="W178" i="15"/>
  <c r="W172" i="15"/>
  <c r="W166" i="15"/>
  <c r="W160" i="15"/>
  <c r="W154" i="15"/>
  <c r="W148" i="15"/>
  <c r="W142" i="15"/>
  <c r="W136" i="15"/>
  <c r="W130" i="15"/>
  <c r="W124" i="15"/>
  <c r="W118" i="15"/>
  <c r="W112" i="15"/>
  <c r="W106" i="15"/>
  <c r="W100" i="15"/>
  <c r="W94" i="15"/>
  <c r="W88" i="15"/>
  <c r="W82" i="15"/>
  <c r="W76" i="15"/>
  <c r="W70" i="15"/>
  <c r="W64" i="15"/>
  <c r="W58" i="15"/>
  <c r="W52" i="15"/>
  <c r="W46" i="15"/>
  <c r="W40" i="15"/>
  <c r="W34" i="15"/>
  <c r="W28" i="15"/>
  <c r="W22" i="15"/>
  <c r="W16" i="15"/>
  <c r="W10" i="15"/>
  <c r="W4" i="15"/>
  <c r="Z192" i="15"/>
  <c r="Z180" i="15"/>
  <c r="Z168" i="15"/>
  <c r="Z156" i="15"/>
  <c r="Z144" i="15"/>
  <c r="Z132" i="15"/>
  <c r="Z120" i="15"/>
  <c r="Z108" i="15"/>
  <c r="Z96" i="15"/>
  <c r="Z84" i="15"/>
  <c r="Z72" i="15"/>
  <c r="Z60" i="15"/>
  <c r="Z48" i="15"/>
  <c r="Z36" i="15"/>
  <c r="Z24" i="15"/>
  <c r="Z12" i="15"/>
  <c r="Y199" i="15" a="1"/>
  <c r="Y199" i="15" s="1"/>
  <c r="Y188" i="15" a="1"/>
  <c r="Y188" i="15" s="1"/>
  <c r="Y178" i="15" a="1"/>
  <c r="Y178" i="15" s="1"/>
  <c r="Y157" i="15" a="1"/>
  <c r="Y157" i="15" s="1"/>
  <c r="Y147" i="15" a="1"/>
  <c r="Y147" i="15" s="1"/>
  <c r="Y137" i="15" a="1"/>
  <c r="Y137" i="15" s="1"/>
  <c r="Y126" i="15" a="1"/>
  <c r="Y126" i="15" s="1"/>
  <c r="Y116" i="15" a="1"/>
  <c r="Y116" i="15" s="1"/>
  <c r="Y106" i="15" a="1"/>
  <c r="Y106" i="15" s="1"/>
  <c r="Y85" i="15" a="1"/>
  <c r="Y85" i="15" s="1"/>
  <c r="Y75" i="15" a="1"/>
  <c r="Y75" i="15" s="1"/>
  <c r="Y65" i="15" a="1"/>
  <c r="Y65" i="15" s="1"/>
  <c r="Y54" i="15" a="1"/>
  <c r="Y54" i="15" s="1"/>
  <c r="Y44" i="15" a="1"/>
  <c r="Y44" i="15" s="1"/>
  <c r="Y34" i="15" a="1"/>
  <c r="Y34" i="15" s="1"/>
  <c r="Y13" i="15" a="1"/>
  <c r="Y13" i="15" s="1"/>
  <c r="W2" i="15"/>
  <c r="X195" i="15"/>
  <c r="X189" i="15"/>
  <c r="X183" i="15"/>
  <c r="X177" i="15"/>
  <c r="X171" i="15"/>
  <c r="X165" i="15"/>
  <c r="X159" i="15"/>
  <c r="X153" i="15"/>
  <c r="X147" i="15"/>
  <c r="X141" i="15"/>
  <c r="X135" i="15"/>
  <c r="X129" i="15"/>
  <c r="X123" i="15"/>
  <c r="X117" i="15"/>
  <c r="X111" i="15"/>
  <c r="X105" i="15"/>
  <c r="X99" i="15"/>
  <c r="X93" i="15"/>
  <c r="X87" i="15"/>
  <c r="X81" i="15"/>
  <c r="X75" i="15"/>
  <c r="X69" i="15"/>
  <c r="X63" i="15"/>
  <c r="X57" i="15"/>
  <c r="X51" i="15"/>
  <c r="X45" i="15"/>
  <c r="X39" i="15"/>
  <c r="X33" i="15"/>
  <c r="X27" i="15"/>
  <c r="X21" i="15"/>
  <c r="X15" i="15"/>
  <c r="X9" i="15"/>
  <c r="X3" i="15"/>
  <c r="Z191" i="15"/>
  <c r="Z179" i="15"/>
  <c r="Z167" i="15"/>
  <c r="Z155" i="15"/>
  <c r="Z143" i="15"/>
  <c r="Z131" i="15"/>
  <c r="Z119" i="15"/>
  <c r="Z107" i="15"/>
  <c r="Z95" i="15"/>
  <c r="Z83" i="15"/>
  <c r="Z71" i="15"/>
  <c r="Z59" i="15"/>
  <c r="Z47" i="15"/>
  <c r="Z35" i="15"/>
  <c r="Z23" i="15"/>
  <c r="Z11" i="15"/>
  <c r="Y198" i="15" a="1"/>
  <c r="Y198" i="15" s="1"/>
  <c r="Y187" i="15" a="1"/>
  <c r="Y187" i="15" s="1"/>
  <c r="Y177" i="15" a="1"/>
  <c r="Y177" i="15" s="1"/>
  <c r="Y167" i="15" a="1"/>
  <c r="Y167" i="15" s="1"/>
  <c r="Y156" i="15" a="1"/>
  <c r="Y156" i="15" s="1"/>
  <c r="Y146" i="15" a="1"/>
  <c r="Y146" i="15" s="1"/>
  <c r="Y136" i="15" a="1"/>
  <c r="Y136" i="15" s="1"/>
  <c r="Y115" i="15" a="1"/>
  <c r="Y115" i="15" s="1"/>
  <c r="Y105" i="15" a="1"/>
  <c r="Y105" i="15" s="1"/>
  <c r="Y95" i="15" a="1"/>
  <c r="Y95" i="15" s="1"/>
  <c r="Y84" i="15" a="1"/>
  <c r="Y84" i="15" s="1"/>
  <c r="Y74" i="15" a="1"/>
  <c r="Y74" i="15" s="1"/>
  <c r="Y64" i="15" a="1"/>
  <c r="Y64" i="15" s="1"/>
  <c r="Y43" i="15" a="1"/>
  <c r="Y43" i="15" s="1"/>
  <c r="Y33" i="15" a="1"/>
  <c r="Y33" i="15" s="1"/>
  <c r="Y23" i="15" a="1"/>
  <c r="Y23" i="15" s="1"/>
  <c r="Y12" i="15" a="1"/>
  <c r="Y12" i="15" s="1"/>
  <c r="X2" i="15"/>
  <c r="W195" i="15"/>
  <c r="W189" i="15"/>
  <c r="W183" i="15"/>
  <c r="W177" i="15"/>
  <c r="W171" i="15"/>
  <c r="W165" i="15"/>
  <c r="W159" i="15"/>
  <c r="W153" i="15"/>
  <c r="W147" i="15"/>
  <c r="W141" i="15"/>
  <c r="W135" i="15"/>
  <c r="W129" i="15"/>
  <c r="W123" i="15"/>
  <c r="W117" i="15"/>
  <c r="W111" i="15"/>
  <c r="W105" i="15"/>
  <c r="W99" i="15"/>
  <c r="W93" i="15"/>
  <c r="W87" i="15"/>
  <c r="W81" i="15"/>
  <c r="W75" i="15"/>
  <c r="W69" i="15"/>
  <c r="W63" i="15"/>
  <c r="W57" i="15"/>
  <c r="W51" i="15"/>
  <c r="W45" i="15"/>
  <c r="W39" i="15"/>
  <c r="W33" i="15"/>
  <c r="W27" i="15"/>
  <c r="W21" i="15"/>
  <c r="W15" i="15"/>
  <c r="W9" i="15"/>
  <c r="W3" i="15"/>
  <c r="Z190" i="15"/>
  <c r="Z178" i="15"/>
  <c r="Z166" i="15"/>
  <c r="Z154" i="15"/>
  <c r="Z142" i="15"/>
  <c r="Z130" i="15"/>
  <c r="Z118" i="15"/>
  <c r="Z106" i="15"/>
  <c r="Z94" i="15"/>
  <c r="Z82" i="15"/>
  <c r="Z70" i="15"/>
  <c r="Z58" i="15"/>
  <c r="Z46" i="15"/>
  <c r="Z34" i="15"/>
  <c r="Z22" i="15"/>
  <c r="Z10" i="15"/>
  <c r="Y197" i="15" a="1"/>
  <c r="Y197" i="15" s="1"/>
  <c r="Y186" i="15" a="1"/>
  <c r="Y186" i="15" s="1"/>
  <c r="Y176" i="15" a="1"/>
  <c r="Y176" i="15" s="1"/>
  <c r="Y166" i="15" a="1"/>
  <c r="Y166" i="15" s="1"/>
  <c r="Y145" i="15" a="1"/>
  <c r="Y145" i="15" s="1"/>
  <c r="Y135" i="15" a="1"/>
  <c r="Y135" i="15" s="1"/>
  <c r="Y125" i="15" a="1"/>
  <c r="Y125" i="15" s="1"/>
  <c r="Y114" i="15" a="1"/>
  <c r="Y114" i="15" s="1"/>
  <c r="Y104" i="15" a="1"/>
  <c r="Y104" i="15" s="1"/>
  <c r="Y94" i="15" a="1"/>
  <c r="Y94" i="15" s="1"/>
  <c r="Y73" i="15" a="1"/>
  <c r="Y73" i="15" s="1"/>
  <c r="Y63" i="15" a="1"/>
  <c r="Y63" i="15" s="1"/>
  <c r="Y53" i="15" a="1"/>
  <c r="Y53" i="15" s="1"/>
  <c r="Y42" i="15" a="1"/>
  <c r="Y42" i="15" s="1"/>
  <c r="Y32" i="15" a="1"/>
  <c r="Y32" i="15" s="1"/>
  <c r="Y22" i="15" a="1"/>
  <c r="Y22" i="15" s="1"/>
  <c r="X200" i="15"/>
  <c r="X194" i="15"/>
  <c r="X188" i="15"/>
  <c r="X182" i="15"/>
  <c r="X176" i="15"/>
  <c r="X170" i="15"/>
  <c r="X164" i="15"/>
  <c r="X158" i="15"/>
  <c r="X152" i="15"/>
  <c r="X146" i="15"/>
  <c r="X140" i="15"/>
  <c r="X134" i="15"/>
  <c r="X128" i="15"/>
  <c r="X122" i="15"/>
  <c r="X116" i="15"/>
  <c r="X110" i="15"/>
  <c r="X104" i="15"/>
  <c r="X98" i="15"/>
  <c r="X92" i="15"/>
  <c r="X86" i="15"/>
  <c r="X80" i="15"/>
  <c r="X74" i="15"/>
  <c r="X68" i="15"/>
  <c r="X62" i="15"/>
  <c r="X56" i="15"/>
  <c r="X50" i="15"/>
  <c r="X44" i="15"/>
  <c r="X38" i="15"/>
  <c r="X32" i="15"/>
  <c r="X26" i="15"/>
  <c r="X20" i="15"/>
  <c r="X14" i="15"/>
  <c r="X8" i="15"/>
  <c r="Z2" i="15"/>
  <c r="Z189" i="15"/>
  <c r="Z177" i="15"/>
  <c r="Z165" i="15"/>
  <c r="Z153" i="15"/>
  <c r="Z141" i="15"/>
  <c r="Z129" i="15"/>
  <c r="Z117" i="15"/>
  <c r="Z105" i="15"/>
  <c r="Z93" i="15"/>
  <c r="Z81" i="15"/>
  <c r="Z69" i="15"/>
  <c r="Z57" i="15"/>
  <c r="Z45" i="15"/>
  <c r="Z33" i="15"/>
  <c r="Z21" i="15"/>
  <c r="Z9" i="15"/>
  <c r="Y196" i="15" a="1"/>
  <c r="Y196" i="15" s="1"/>
  <c r="Y175" i="15" a="1"/>
  <c r="Y175" i="15" s="1"/>
  <c r="Y165" i="15" a="1"/>
  <c r="Y165" i="15" s="1"/>
  <c r="Y155" i="15" a="1"/>
  <c r="Y155" i="15" s="1"/>
  <c r="Y144" i="15" a="1"/>
  <c r="Y144" i="15" s="1"/>
  <c r="Y134" i="15" a="1"/>
  <c r="Y134" i="15" s="1"/>
  <c r="Y124" i="15" a="1"/>
  <c r="Y124" i="15" s="1"/>
  <c r="Y103" i="15" a="1"/>
  <c r="Y103" i="15" s="1"/>
  <c r="Y93" i="15" a="1"/>
  <c r="Y93" i="15" s="1"/>
  <c r="Y83" i="15" a="1"/>
  <c r="Y83" i="15" s="1"/>
  <c r="Y72" i="15" a="1"/>
  <c r="Y72" i="15" s="1"/>
  <c r="Y62" i="15" a="1"/>
  <c r="Y62" i="15" s="1"/>
  <c r="Y52" i="15" a="1"/>
  <c r="Y52" i="15" s="1"/>
  <c r="Y31" i="15" a="1"/>
  <c r="Y31" i="15" s="1"/>
  <c r="Y21" i="15" a="1"/>
  <c r="Y21" i="15" s="1"/>
  <c r="Y11" i="15" a="1"/>
  <c r="Y11" i="15" s="1"/>
  <c r="W200" i="15"/>
  <c r="W194" i="15"/>
  <c r="W188" i="15"/>
  <c r="W182" i="15"/>
  <c r="W176" i="15"/>
  <c r="W170" i="15"/>
  <c r="W164" i="15"/>
  <c r="W158" i="15"/>
  <c r="W152" i="15"/>
  <c r="W146" i="15"/>
  <c r="W140" i="15"/>
  <c r="W134" i="15"/>
  <c r="W128" i="15"/>
  <c r="W122" i="15"/>
  <c r="W116" i="15"/>
  <c r="W110" i="15"/>
  <c r="W104" i="15"/>
  <c r="W98" i="15"/>
  <c r="W92" i="15"/>
  <c r="W86" i="15"/>
  <c r="W80" i="15"/>
  <c r="W74" i="15"/>
  <c r="W68" i="15"/>
  <c r="W62" i="15"/>
  <c r="W56" i="15"/>
  <c r="W50" i="15"/>
  <c r="W44" i="15"/>
  <c r="W38" i="15"/>
  <c r="W32" i="15"/>
  <c r="W26" i="15"/>
  <c r="W20" i="15"/>
  <c r="W14" i="15"/>
  <c r="W8" i="15"/>
  <c r="Z200" i="15"/>
  <c r="Z188" i="15"/>
  <c r="Z176" i="15"/>
  <c r="Z164" i="15"/>
  <c r="Z152" i="15"/>
  <c r="Z140" i="15"/>
  <c r="Z128" i="15"/>
  <c r="Z116" i="15"/>
  <c r="Z104" i="15"/>
  <c r="Z92" i="15"/>
  <c r="Z80" i="15"/>
  <c r="Z68" i="15"/>
  <c r="Z56" i="15"/>
  <c r="Z44" i="15"/>
  <c r="Z32" i="15"/>
  <c r="Z20" i="15"/>
  <c r="Z8" i="15"/>
  <c r="Y195" i="15" a="1"/>
  <c r="Y195" i="15" s="1"/>
  <c r="Y185" i="15" a="1"/>
  <c r="Y185" i="15" s="1"/>
  <c r="Y174" i="15" a="1"/>
  <c r="Y174" i="15" s="1"/>
  <c r="Y164" i="15" a="1"/>
  <c r="Y164" i="15" s="1"/>
  <c r="Y154" i="15" a="1"/>
  <c r="Y154" i="15" s="1"/>
  <c r="Y133" i="15" a="1"/>
  <c r="Y133" i="15" s="1"/>
  <c r="Y123" i="15" a="1"/>
  <c r="Y123" i="15" s="1"/>
  <c r="Y113" i="15" a="1"/>
  <c r="Y113" i="15" s="1"/>
  <c r="Y102" i="15" a="1"/>
  <c r="Y102" i="15" s="1"/>
  <c r="Y92" i="15" a="1"/>
  <c r="Y92" i="15" s="1"/>
  <c r="Y82" i="15" a="1"/>
  <c r="Y82" i="15" s="1"/>
  <c r="Y61" i="15" a="1"/>
  <c r="Y61" i="15" s="1"/>
  <c r="Y51" i="15" a="1"/>
  <c r="Y51" i="15" s="1"/>
  <c r="Y41" i="15" a="1"/>
  <c r="Y41" i="15" s="1"/>
  <c r="Y30" i="15" a="1"/>
  <c r="Y30" i="15" s="1"/>
  <c r="Y20" i="15" a="1"/>
  <c r="Y20" i="15" s="1"/>
  <c r="Y10" i="15" a="1"/>
  <c r="Y10" i="15" s="1"/>
  <c r="X199" i="15"/>
  <c r="X193" i="15"/>
  <c r="X187" i="15"/>
  <c r="X181" i="15"/>
  <c r="X175" i="15"/>
  <c r="X169" i="15"/>
  <c r="X163" i="15"/>
  <c r="X157" i="15"/>
  <c r="X151" i="15"/>
  <c r="X145" i="15"/>
  <c r="X139" i="15"/>
  <c r="X133" i="15"/>
  <c r="X127" i="15"/>
  <c r="X121" i="15"/>
  <c r="X115" i="15"/>
  <c r="X109" i="15"/>
  <c r="X103" i="15"/>
  <c r="X97" i="15"/>
  <c r="X91" i="15"/>
  <c r="X85" i="15"/>
  <c r="X79" i="15"/>
  <c r="X73" i="15"/>
  <c r="X67" i="15"/>
  <c r="X61" i="15"/>
  <c r="X55" i="15"/>
  <c r="X49" i="15"/>
  <c r="X43" i="15"/>
  <c r="X37" i="15"/>
  <c r="X31" i="15"/>
  <c r="X25" i="15"/>
  <c r="X19" i="15"/>
  <c r="X13" i="15"/>
  <c r="X7" i="15"/>
  <c r="Z199" i="15"/>
  <c r="Z187" i="15"/>
  <c r="Z175" i="15"/>
  <c r="Z163" i="15"/>
  <c r="Z151" i="15"/>
  <c r="Z139" i="15"/>
  <c r="Z127" i="15"/>
  <c r="Z115" i="15"/>
  <c r="Z103" i="15"/>
  <c r="Z91" i="15"/>
  <c r="Z79" i="15"/>
  <c r="Z67" i="15"/>
  <c r="Z55" i="15"/>
  <c r="Z43" i="15"/>
  <c r="Z31" i="15"/>
  <c r="Z19" i="15"/>
  <c r="Z7" i="15"/>
  <c r="Y194" i="15" a="1"/>
  <c r="Y194" i="15" s="1"/>
  <c r="Y184" i="15" a="1"/>
  <c r="Y184" i="15" s="1"/>
  <c r="Y163" i="15" a="1"/>
  <c r="Y163" i="15" s="1"/>
  <c r="Y153" i="15" a="1"/>
  <c r="Y153" i="15" s="1"/>
  <c r="Y143" i="15" a="1"/>
  <c r="Y143" i="15" s="1"/>
  <c r="Y132" i="15" a="1"/>
  <c r="Y132" i="15" s="1"/>
  <c r="Y122" i="15" a="1"/>
  <c r="Y122" i="15" s="1"/>
  <c r="Y112" i="15" a="1"/>
  <c r="Y112" i="15" s="1"/>
  <c r="Y91" i="15" a="1"/>
  <c r="Y91" i="15" s="1"/>
  <c r="Y81" i="15" a="1"/>
  <c r="Y81" i="15" s="1"/>
  <c r="Y71" i="15" a="1"/>
  <c r="Y71" i="15" s="1"/>
  <c r="Y60" i="15" a="1"/>
  <c r="Y60" i="15" s="1"/>
  <c r="Y50" i="15" a="1"/>
  <c r="Y50" i="15" s="1"/>
  <c r="Y40" i="15" a="1"/>
  <c r="Y40" i="15" s="1"/>
  <c r="Y19" i="15" a="1"/>
  <c r="Y19" i="15" s="1"/>
  <c r="Y9" i="15" a="1"/>
  <c r="Y9" i="15" s="1"/>
  <c r="W199" i="15"/>
  <c r="W193" i="15"/>
  <c r="W187" i="15"/>
  <c r="W181" i="15"/>
  <c r="W175" i="15"/>
  <c r="W169" i="15"/>
  <c r="W163" i="15"/>
  <c r="W157" i="15"/>
  <c r="W151" i="15"/>
  <c r="W145" i="15"/>
  <c r="W139" i="15"/>
  <c r="W133" i="15"/>
  <c r="W127" i="15"/>
  <c r="W121" i="15"/>
  <c r="W115" i="15"/>
  <c r="W109" i="15"/>
  <c r="W103" i="15"/>
  <c r="W97" i="15"/>
  <c r="W91" i="15"/>
  <c r="W85" i="15"/>
  <c r="W79" i="15"/>
  <c r="W73" i="15"/>
  <c r="W67" i="15"/>
  <c r="W61" i="15"/>
  <c r="W55" i="15"/>
  <c r="W49" i="15"/>
  <c r="W43" i="15"/>
  <c r="W37" i="15"/>
  <c r="W31" i="15"/>
  <c r="W25" i="15"/>
  <c r="W19" i="15"/>
  <c r="W13" i="15"/>
  <c r="W7" i="15"/>
  <c r="Z198" i="15"/>
  <c r="Z186" i="15"/>
  <c r="Z174" i="15"/>
  <c r="Z162" i="15"/>
  <c r="Z150" i="15"/>
  <c r="Z138" i="15"/>
  <c r="Z126" i="15"/>
  <c r="Z114" i="15"/>
  <c r="Z102" i="15"/>
  <c r="Z90" i="15"/>
  <c r="Z78" i="15"/>
  <c r="Z66" i="15"/>
  <c r="Z54" i="15"/>
  <c r="Z42" i="15"/>
  <c r="Z30" i="15"/>
  <c r="Z18" i="15"/>
  <c r="Z6" i="15"/>
  <c r="Y193" i="15" a="1"/>
  <c r="Y193" i="15" s="1"/>
  <c r="Y183" i="15" a="1"/>
  <c r="Y183" i="15" s="1"/>
  <c r="Y173" i="15" a="1"/>
  <c r="Y173" i="15" s="1"/>
  <c r="Y162" i="15" a="1"/>
  <c r="Y162" i="15" s="1"/>
  <c r="Y152" i="15" a="1"/>
  <c r="Y152" i="15" s="1"/>
  <c r="Y142" i="15" a="1"/>
  <c r="Y142" i="15" s="1"/>
  <c r="Y121" i="15" a="1"/>
  <c r="Y121" i="15" s="1"/>
  <c r="Y111" i="15" a="1"/>
  <c r="Y111" i="15" s="1"/>
  <c r="Y101" i="15" a="1"/>
  <c r="Y101" i="15" s="1"/>
  <c r="Y90" i="15" a="1"/>
  <c r="Y90" i="15" s="1"/>
  <c r="Y80" i="15" a="1"/>
  <c r="Y80" i="15" s="1"/>
  <c r="Y70" i="15" a="1"/>
  <c r="Y70" i="15" s="1"/>
  <c r="Y49" i="15" a="1"/>
  <c r="Y49" i="15" s="1"/>
  <c r="Y39" i="15" a="1"/>
  <c r="Y39" i="15" s="1"/>
  <c r="Y29" i="15" a="1"/>
  <c r="Y29" i="15" s="1"/>
  <c r="Y18" i="15" a="1"/>
  <c r="Y18" i="15" s="1"/>
  <c r="Y8" i="15" a="1"/>
  <c r="Y8" i="15" s="1"/>
  <c r="X198" i="15"/>
  <c r="X192" i="15"/>
  <c r="X186" i="15"/>
  <c r="X180" i="15"/>
  <c r="X174" i="15"/>
  <c r="X168" i="15"/>
  <c r="X162" i="15"/>
  <c r="X156" i="15"/>
  <c r="X150" i="15"/>
  <c r="X144" i="15"/>
  <c r="X138" i="15"/>
  <c r="X132" i="15"/>
  <c r="X126" i="15"/>
  <c r="X120" i="15"/>
  <c r="X114" i="15"/>
  <c r="X108" i="15"/>
  <c r="X102" i="15"/>
  <c r="X96" i="15"/>
  <c r="X90" i="15"/>
  <c r="X84" i="15"/>
  <c r="X78" i="15"/>
  <c r="X72" i="15"/>
  <c r="X66" i="15"/>
  <c r="X60" i="15"/>
  <c r="X54" i="15"/>
  <c r="X48" i="15"/>
  <c r="X42" i="15"/>
  <c r="X36" i="15"/>
  <c r="X30" i="15"/>
  <c r="X24" i="15"/>
  <c r="X18" i="15"/>
  <c r="X12" i="15"/>
  <c r="X6" i="15"/>
  <c r="Z197" i="15"/>
  <c r="Z185" i="15"/>
  <c r="Z173" i="15"/>
  <c r="Z161" i="15"/>
  <c r="Z149" i="15"/>
  <c r="Z137" i="15"/>
  <c r="Z125" i="15"/>
  <c r="Z113" i="15"/>
  <c r="Z101" i="15"/>
  <c r="Z89" i="15"/>
  <c r="Z77" i="15"/>
  <c r="Z65" i="15"/>
  <c r="Z53" i="15"/>
  <c r="Z41" i="15"/>
  <c r="Z29" i="15"/>
  <c r="Z17" i="15"/>
  <c r="Z5" i="15"/>
  <c r="Y192" i="15" a="1"/>
  <c r="Y192" i="15" s="1"/>
  <c r="Y182" i="15" a="1"/>
  <c r="Y182" i="15" s="1"/>
  <c r="Y172" i="15" a="1"/>
  <c r="Y172" i="15" s="1"/>
  <c r="Y151" i="15" a="1"/>
  <c r="Y151" i="15" s="1"/>
  <c r="Y141" i="15" a="1"/>
  <c r="Y141" i="15" s="1"/>
  <c r="Y131" i="15" a="1"/>
  <c r="Y131" i="15" s="1"/>
  <c r="Y120" i="15" a="1"/>
  <c r="Y120" i="15" s="1"/>
  <c r="Y110" i="15" a="1"/>
  <c r="Y110" i="15" s="1"/>
  <c r="Y100" i="15" a="1"/>
  <c r="Y100" i="15" s="1"/>
  <c r="Y79" i="15" a="1"/>
  <c r="Y79" i="15" s="1"/>
  <c r="Y69" i="15" a="1"/>
  <c r="Y69" i="15" s="1"/>
  <c r="Y59" i="15" a="1"/>
  <c r="Y59" i="15" s="1"/>
  <c r="Y48" i="15" a="1"/>
  <c r="Y48" i="15" s="1"/>
  <c r="Y38" i="15" a="1"/>
  <c r="Y38" i="15" s="1"/>
  <c r="Y28" i="15" a="1"/>
  <c r="Y28" i="15" s="1"/>
  <c r="Y7" i="15" a="1"/>
  <c r="Y7" i="15" s="1"/>
  <c r="W198" i="15"/>
  <c r="W192" i="15"/>
  <c r="W186" i="15"/>
  <c r="W180" i="15"/>
  <c r="W174" i="15"/>
  <c r="W168" i="15"/>
  <c r="W162" i="15"/>
  <c r="W156" i="15"/>
  <c r="W150" i="15"/>
  <c r="W144" i="15"/>
  <c r="W138" i="15"/>
  <c r="W132" i="15"/>
  <c r="W126" i="15"/>
  <c r="W120" i="15"/>
  <c r="W114" i="15"/>
  <c r="W108" i="15"/>
  <c r="W102" i="15"/>
  <c r="W96" i="15"/>
  <c r="W90" i="15"/>
  <c r="W84" i="15"/>
  <c r="W78" i="15"/>
  <c r="W72" i="15"/>
  <c r="W66" i="15"/>
  <c r="W60" i="15"/>
  <c r="W54" i="15"/>
  <c r="W48" i="15"/>
  <c r="W42" i="15"/>
  <c r="W36" i="15"/>
  <c r="W30" i="15"/>
  <c r="W24" i="15"/>
  <c r="W18" i="15"/>
  <c r="W12" i="15"/>
  <c r="W6" i="15"/>
  <c r="Z196" i="15"/>
  <c r="Z184" i="15"/>
  <c r="Z172" i="15"/>
  <c r="Z160" i="15"/>
  <c r="Z148" i="15"/>
  <c r="Z136" i="15"/>
  <c r="Z124" i="15"/>
  <c r="Z112" i="15"/>
  <c r="Z100" i="15"/>
  <c r="Z88" i="15"/>
  <c r="Z76" i="15"/>
  <c r="Z64" i="15"/>
  <c r="Z52" i="15"/>
  <c r="Z40" i="15"/>
  <c r="Z28" i="15"/>
  <c r="Z16" i="15"/>
  <c r="Z4" i="15"/>
  <c r="Y181" i="15" a="1"/>
  <c r="Y181" i="15" s="1"/>
  <c r="Y171" i="15" a="1"/>
  <c r="Y171" i="15" s="1"/>
  <c r="Y161" i="15" a="1"/>
  <c r="Y161" i="15" s="1"/>
  <c r="Y150" i="15" a="1"/>
  <c r="Y150" i="15" s="1"/>
  <c r="Y140" i="15" a="1"/>
  <c r="Y140" i="15" s="1"/>
  <c r="Y130" i="15" a="1"/>
  <c r="Y130" i="15" s="1"/>
  <c r="Y109" i="15" a="1"/>
  <c r="Y109" i="15" s="1"/>
  <c r="Y99" i="15" a="1"/>
  <c r="Y99" i="15" s="1"/>
  <c r="Y89" i="15" a="1"/>
  <c r="Y89" i="15" s="1"/>
  <c r="Y78" i="15" a="1"/>
  <c r="Y78" i="15" s="1"/>
  <c r="Y68" i="15" a="1"/>
  <c r="Y68" i="15" s="1"/>
  <c r="Y58" i="15" a="1"/>
  <c r="Y58" i="15" s="1"/>
  <c r="Y37" i="15" a="1"/>
  <c r="Y37" i="15" s="1"/>
  <c r="Y27" i="15" a="1"/>
  <c r="Y27" i="15" s="1"/>
  <c r="Y17" i="15" a="1"/>
  <c r="Y17" i="15" s="1"/>
  <c r="Y6" i="15" a="1"/>
  <c r="Y6" i="15" s="1"/>
  <c r="X197" i="15"/>
  <c r="X191" i="15"/>
  <c r="X185" i="15"/>
  <c r="X179" i="15"/>
  <c r="X173" i="15"/>
  <c r="X167" i="15"/>
  <c r="X161" i="15"/>
  <c r="X155" i="15"/>
  <c r="X149" i="15"/>
  <c r="X143" i="15"/>
  <c r="X137" i="15"/>
  <c r="X131" i="15"/>
  <c r="X125" i="15"/>
  <c r="X119" i="15"/>
  <c r="X113" i="15"/>
  <c r="X107" i="15"/>
  <c r="X101" i="15"/>
  <c r="X95" i="15"/>
  <c r="X89" i="15"/>
  <c r="X83" i="15"/>
  <c r="X77" i="15"/>
  <c r="X71" i="15"/>
  <c r="X65" i="15"/>
  <c r="X59" i="15"/>
  <c r="X53" i="15"/>
  <c r="X47" i="15"/>
  <c r="X41" i="15"/>
  <c r="X35" i="15"/>
  <c r="X29" i="15"/>
  <c r="X23" i="15"/>
  <c r="X17" i="15"/>
  <c r="X11" i="15"/>
  <c r="X5" i="15"/>
  <c r="Z195" i="15"/>
  <c r="Z183" i="15"/>
  <c r="Z171" i="15"/>
  <c r="Z159" i="15"/>
  <c r="Z147" i="15"/>
  <c r="Z135" i="15"/>
  <c r="Z123" i="15"/>
  <c r="Z111" i="15"/>
  <c r="Z99" i="15"/>
  <c r="Z87" i="15"/>
  <c r="Z75" i="15"/>
  <c r="Z63" i="15"/>
  <c r="Z51" i="15"/>
  <c r="Z39" i="15"/>
  <c r="Z27" i="15"/>
  <c r="Z15" i="15"/>
  <c r="Z3" i="15"/>
  <c r="Y191" i="15" a="1"/>
  <c r="Y191" i="15" s="1"/>
  <c r="Y180" i="15" a="1"/>
  <c r="Y180" i="15" s="1"/>
  <c r="Y170" i="15" a="1"/>
  <c r="Y170" i="15" s="1"/>
  <c r="Y160" i="15" a="1"/>
  <c r="Y160" i="15" s="1"/>
  <c r="Y139" i="15" a="1"/>
  <c r="Y139" i="15" s="1"/>
  <c r="Y129" i="15" a="1"/>
  <c r="Y129" i="15" s="1"/>
  <c r="Y119" i="15" a="1"/>
  <c r="Y119" i="15" s="1"/>
  <c r="Y108" i="15" a="1"/>
  <c r="Y108" i="15" s="1"/>
  <c r="Y98" i="15" a="1"/>
  <c r="Y98" i="15" s="1"/>
  <c r="Y88" i="15" a="1"/>
  <c r="Y88" i="15" s="1"/>
  <c r="Y67" i="15" a="1"/>
  <c r="Y67" i="15" s="1"/>
  <c r="Y57" i="15" a="1"/>
  <c r="Y57" i="15" s="1"/>
  <c r="Y47" i="15" a="1"/>
  <c r="Y47" i="15" s="1"/>
  <c r="Y36" i="15" a="1"/>
  <c r="Y36" i="15" s="1"/>
  <c r="Y26" i="15" a="1"/>
  <c r="Y26" i="15" s="1"/>
  <c r="Y16" i="15" a="1"/>
  <c r="Y16" i="15" s="1"/>
  <c r="Y5" i="15" a="1"/>
  <c r="Y5" i="15" s="1"/>
  <c r="W197" i="15"/>
  <c r="W191" i="15"/>
  <c r="W185" i="15"/>
  <c r="W179" i="15"/>
  <c r="W173" i="15"/>
  <c r="W167" i="15"/>
  <c r="W161" i="15"/>
  <c r="W155" i="15"/>
  <c r="W149" i="15"/>
  <c r="W143" i="15"/>
  <c r="W137" i="15"/>
  <c r="W131" i="15"/>
  <c r="W125" i="15"/>
  <c r="W119" i="15"/>
  <c r="W113" i="15"/>
  <c r="W107" i="15"/>
  <c r="W101" i="15"/>
  <c r="W95" i="15"/>
  <c r="W89" i="15"/>
  <c r="W83" i="15"/>
  <c r="W77" i="15"/>
  <c r="W71" i="15"/>
  <c r="W65" i="15"/>
  <c r="W59" i="15"/>
  <c r="W53" i="15"/>
  <c r="W47" i="15"/>
  <c r="W41" i="15"/>
  <c r="W35" i="15"/>
  <c r="W29" i="15"/>
  <c r="W23" i="15"/>
  <c r="W17" i="15"/>
  <c r="W11" i="15"/>
  <c r="W5" i="15"/>
  <c r="Z194" i="15"/>
  <c r="Z182" i="15"/>
  <c r="Z170" i="15"/>
  <c r="Z158" i="15"/>
  <c r="Z146" i="15"/>
  <c r="Z134" i="15"/>
  <c r="Z122" i="15"/>
  <c r="Z110" i="15"/>
  <c r="Z98" i="15"/>
  <c r="Z86" i="15"/>
  <c r="Z74" i="15"/>
  <c r="Z62" i="15"/>
  <c r="Z50" i="15"/>
  <c r="Z38" i="15"/>
  <c r="Z26" i="15"/>
  <c r="Z14" i="15"/>
  <c r="Y190" i="15" a="1"/>
  <c r="Y190" i="15" s="1"/>
  <c r="Y169" i="15" a="1"/>
  <c r="Y169" i="15" s="1"/>
  <c r="Y159" i="15" a="1"/>
  <c r="Y159" i="15" s="1"/>
  <c r="Y149" i="15" a="1"/>
  <c r="Y149" i="15" s="1"/>
  <c r="Y138" i="15" a="1"/>
  <c r="Y138" i="15" s="1"/>
  <c r="Y128" i="15" a="1"/>
  <c r="Y128" i="15" s="1"/>
  <c r="Y118" i="15" a="1"/>
  <c r="Y118" i="15" s="1"/>
  <c r="Y97" i="15" a="1"/>
  <c r="Y97" i="15" s="1"/>
  <c r="Y87" i="15" a="1"/>
  <c r="Y87" i="15" s="1"/>
  <c r="Y77" i="15" a="1"/>
  <c r="Y77" i="15" s="1"/>
  <c r="Y66" i="15" a="1"/>
  <c r="Y66" i="15" s="1"/>
  <c r="Y56" i="15" a="1"/>
  <c r="Y56" i="15" s="1"/>
  <c r="Y46" i="15" a="1"/>
  <c r="Y46" i="15" s="1"/>
  <c r="Y25" i="15" a="1"/>
  <c r="Y25" i="15" s="1"/>
  <c r="Y15" i="15" a="1"/>
  <c r="Y15" i="15" s="1"/>
  <c r="Y4" i="15" a="1"/>
  <c r="Y4" i="15" s="1"/>
  <c r="X196" i="15"/>
  <c r="X190" i="15"/>
  <c r="X184" i="15"/>
  <c r="X178" i="15"/>
  <c r="X172" i="15"/>
  <c r="X166" i="15"/>
  <c r="X160" i="15"/>
  <c r="X154" i="15"/>
  <c r="X148" i="15"/>
  <c r="X142" i="15"/>
  <c r="X136" i="15"/>
  <c r="X130" i="15"/>
  <c r="X124" i="15"/>
  <c r="X118" i="15"/>
  <c r="X112" i="15"/>
  <c r="X106" i="15"/>
  <c r="X100" i="15"/>
  <c r="X94" i="15"/>
  <c r="X88" i="15"/>
  <c r="X82" i="15"/>
  <c r="X76" i="15"/>
  <c r="X70" i="15"/>
  <c r="X64" i="15"/>
  <c r="X58" i="15"/>
  <c r="X52" i="15"/>
  <c r="X46" i="15"/>
  <c r="X40" i="15"/>
  <c r="X34" i="15"/>
  <c r="X28" i="15"/>
  <c r="X22" i="15"/>
  <c r="X16" i="15"/>
  <c r="X10" i="15"/>
  <c r="X4" i="15"/>
  <c r="Z193" i="15"/>
  <c r="Z181" i="15"/>
  <c r="Z169" i="15"/>
  <c r="Z157" i="15"/>
  <c r="Z145" i="15"/>
  <c r="Z133" i="15"/>
  <c r="Z121" i="15"/>
  <c r="Z109" i="15"/>
  <c r="Z97" i="15"/>
  <c r="Z85" i="15"/>
  <c r="Z73" i="15"/>
  <c r="Z61" i="15"/>
  <c r="Z49" i="15"/>
  <c r="Z37" i="15"/>
  <c r="Z25" i="15"/>
  <c r="Z13" i="15"/>
  <c r="Y200" i="15" a="1"/>
  <c r="Y200" i="15" s="1"/>
  <c r="Y189" i="15" a="1"/>
  <c r="Y189" i="15" s="1"/>
  <c r="Y179" i="15" a="1"/>
  <c r="Y179" i="15" s="1"/>
  <c r="Y168" i="15" a="1"/>
  <c r="Y168" i="15" s="1"/>
  <c r="Y158" i="15" a="1"/>
  <c r="Y158" i="15" s="1"/>
  <c r="Y148" i="15" a="1"/>
  <c r="Y148" i="15" s="1"/>
  <c r="Y127" i="15" a="1"/>
  <c r="Y127" i="15" s="1"/>
  <c r="Y117" i="15" a="1"/>
  <c r="Y117" i="15" s="1"/>
  <c r="Y107" i="15" a="1"/>
  <c r="Y107" i="15" s="1"/>
  <c r="Y96" i="15" a="1"/>
  <c r="Y96" i="15" s="1"/>
  <c r="Y86" i="15" a="1"/>
  <c r="Y86" i="15" s="1"/>
  <c r="Y76" i="15" a="1"/>
  <c r="Y76" i="15" s="1"/>
  <c r="Y55" i="15" a="1"/>
  <c r="Y55" i="15" s="1"/>
  <c r="Y45" i="15" a="1"/>
  <c r="Y45" i="15" s="1"/>
  <c r="Y35" i="15" a="1"/>
  <c r="Y35" i="15" s="1"/>
  <c r="Y24" i="15" a="1"/>
  <c r="Y24" i="15" s="1"/>
  <c r="Y14" i="15" a="1"/>
  <c r="Y14" i="15" s="1"/>
  <c r="T19" i="5"/>
  <c r="P20" i="7"/>
  <c r="P24" i="5"/>
  <c r="N30" i="7"/>
  <c r="Q30" i="7" s="1"/>
  <c r="N25" i="7"/>
  <c r="Q25" i="7" s="1"/>
  <c r="N19" i="7"/>
  <c r="Q19" i="7" s="1"/>
  <c r="O20" i="5"/>
  <c r="P22" i="5"/>
  <c r="O24" i="7"/>
  <c r="T23" i="7"/>
  <c r="P23" i="7"/>
  <c r="S21" i="5"/>
  <c r="P21" i="7"/>
  <c r="O19" i="5"/>
  <c r="N34" i="7"/>
  <c r="Q34" i="7" s="1"/>
  <c r="S35" i="7"/>
  <c r="S29" i="7"/>
  <c r="S20" i="7"/>
  <c r="S19" i="7"/>
  <c r="S31" i="7"/>
  <c r="N20" i="7"/>
  <c r="Q20" i="7" s="1"/>
  <c r="O33" i="7"/>
  <c r="P28" i="7"/>
  <c r="N24" i="7"/>
  <c r="Q24" i="7" s="1"/>
  <c r="P27" i="7"/>
  <c r="O23" i="7"/>
  <c r="N26" i="7"/>
  <c r="Q26" i="7" s="1"/>
  <c r="P30" i="7"/>
  <c r="P19" i="7"/>
  <c r="O21" i="7"/>
  <c r="O30" i="7"/>
  <c r="N32" i="7"/>
  <c r="Q32" i="7" s="1"/>
  <c r="N29" i="7"/>
  <c r="Q29" i="7" s="1"/>
  <c r="N27" i="7"/>
  <c r="Q27" i="7" s="1"/>
  <c r="N23" i="7"/>
  <c r="Q23" i="7" s="1"/>
  <c r="S28" i="5"/>
  <c r="S25" i="5"/>
  <c r="S22" i="5"/>
  <c r="T22" i="7"/>
  <c r="J33" i="7"/>
  <c r="R33" i="7" s="1"/>
  <c r="S33" i="5"/>
  <c r="N31" i="5"/>
  <c r="Q31" i="5" s="1"/>
  <c r="T33" i="5"/>
  <c r="T30" i="5"/>
  <c r="T27" i="5"/>
  <c r="T24" i="5"/>
  <c r="S19" i="5"/>
  <c r="O33" i="5"/>
  <c r="O21" i="5"/>
  <c r="S24" i="5"/>
  <c r="T22" i="5"/>
  <c r="J21" i="5"/>
  <c r="R21" i="5" s="1"/>
  <c r="P19" i="5"/>
  <c r="O24" i="5"/>
  <c r="P21" i="5"/>
  <c r="P28" i="5"/>
  <c r="P27" i="5"/>
  <c r="J30" i="5"/>
  <c r="R30" i="5" s="1"/>
  <c r="P33" i="5"/>
  <c r="O35" i="5"/>
  <c r="N33" i="5"/>
  <c r="Q33" i="5" s="1"/>
  <c r="N30" i="5"/>
  <c r="Q30" i="5" s="1"/>
  <c r="S27" i="5"/>
  <c r="J27" i="5"/>
  <c r="R27" i="5" s="1"/>
  <c r="P34" i="5"/>
  <c r="P25" i="5"/>
  <c r="O26" i="5"/>
  <c r="O23" i="5"/>
  <c r="T34" i="5"/>
  <c r="S32" i="5"/>
  <c r="J32" i="5"/>
  <c r="R32" i="5" s="1"/>
  <c r="P30" i="5"/>
  <c r="S34" i="5"/>
  <c r="O32" i="5"/>
  <c r="J29" i="5"/>
  <c r="R29" i="5" s="1"/>
  <c r="S26" i="5"/>
  <c r="J25" i="5"/>
  <c r="R25" i="5" s="1"/>
  <c r="O29" i="5"/>
  <c r="T25" i="5"/>
  <c r="N23" i="5"/>
  <c r="Q23" i="5" s="1"/>
  <c r="N35" i="5"/>
  <c r="Q35" i="5" s="1"/>
  <c r="J33" i="5"/>
  <c r="R33" i="5" s="1"/>
  <c r="S35" i="5"/>
  <c r="J34" i="5"/>
  <c r="R34" i="5" s="1"/>
  <c r="S31" i="5"/>
  <c r="N27" i="5"/>
  <c r="Q27" i="5" s="1"/>
  <c r="J26" i="5"/>
  <c r="R26" i="5" s="1"/>
  <c r="S23" i="5"/>
  <c r="J22" i="5"/>
  <c r="R22" i="5" s="1"/>
  <c r="T20" i="5"/>
  <c r="N19" i="5"/>
  <c r="Q19" i="5" s="1"/>
  <c r="N28" i="5"/>
  <c r="Q28" i="5" s="1"/>
  <c r="J35" i="5"/>
  <c r="R35" i="5" s="1"/>
  <c r="N32" i="5"/>
  <c r="Q32" i="5" s="1"/>
  <c r="J31" i="5"/>
  <c r="R31" i="5" s="1"/>
  <c r="O30" i="5"/>
  <c r="N24" i="5"/>
  <c r="Q24" i="5" s="1"/>
  <c r="J23" i="5"/>
  <c r="R23" i="5" s="1"/>
  <c r="T21" i="5"/>
  <c r="N20" i="5"/>
  <c r="Q20" i="5" s="1"/>
  <c r="S20" i="5"/>
  <c r="T31" i="5"/>
  <c r="N29" i="5"/>
  <c r="Q29" i="5" s="1"/>
  <c r="N25" i="5"/>
  <c r="Q25" i="5" s="1"/>
  <c r="S29" i="5"/>
  <c r="J28" i="5"/>
  <c r="R28" i="5" s="1"/>
  <c r="O27" i="5"/>
  <c r="N21" i="5"/>
  <c r="Q21" i="5" s="1"/>
  <c r="J19" i="5"/>
  <c r="R19" i="5" s="1"/>
  <c r="J20" i="5"/>
  <c r="R20" i="5" s="1"/>
  <c r="J24" i="5"/>
  <c r="R24" i="5" s="1"/>
  <c r="N34" i="5"/>
  <c r="Q34" i="5" s="1"/>
  <c r="S30" i="5"/>
  <c r="T28" i="5"/>
  <c r="N26" i="5"/>
  <c r="Q26" i="5" s="1"/>
  <c r="N22" i="5"/>
  <c r="Q22" i="5" s="1"/>
  <c r="P20" i="5"/>
  <c r="P31" i="5"/>
  <c r="O34" i="5"/>
  <c r="O31" i="5"/>
  <c r="O28" i="5"/>
  <c r="O25" i="5"/>
  <c r="O22" i="5"/>
  <c r="T29" i="5"/>
  <c r="T26" i="5"/>
  <c r="T23" i="5"/>
  <c r="T32" i="5"/>
  <c r="T35" i="5"/>
  <c r="P35" i="5"/>
  <c r="P32" i="5"/>
  <c r="P29" i="5"/>
  <c r="P26" i="5"/>
  <c r="P23" i="5"/>
  <c r="P25" i="7"/>
  <c r="N35" i="7"/>
  <c r="Q35" i="7" s="1"/>
  <c r="O19" i="7"/>
  <c r="O25" i="7"/>
  <c r="O22" i="7"/>
  <c r="P33" i="7"/>
  <c r="S23" i="7"/>
  <c r="S25" i="7"/>
  <c r="P24" i="7"/>
  <c r="S33" i="7"/>
  <c r="J21" i="7"/>
  <c r="R21" i="7" s="1"/>
  <c r="N31" i="7"/>
  <c r="Q31" i="7" s="1"/>
  <c r="O31" i="7"/>
  <c r="P22" i="7"/>
  <c r="J34" i="7"/>
  <c r="R34" i="7" s="1"/>
  <c r="N21" i="7"/>
  <c r="Q21" i="7" s="1"/>
  <c r="O28" i="7"/>
  <c r="J26" i="7"/>
  <c r="R26" i="7" s="1"/>
  <c r="J20" i="7"/>
  <c r="R20" i="7" s="1"/>
  <c r="P34" i="7"/>
  <c r="J32" i="7"/>
  <c r="R32" i="7" s="1"/>
  <c r="S27" i="7"/>
  <c r="P26" i="7"/>
  <c r="T35" i="7"/>
  <c r="N22" i="7"/>
  <c r="Q22" i="7" s="1"/>
  <c r="T34" i="7"/>
  <c r="P32" i="7"/>
  <c r="J29" i="7"/>
  <c r="R29" i="7" s="1"/>
  <c r="O26" i="7"/>
  <c r="O20" i="7"/>
  <c r="S22" i="7"/>
  <c r="T32" i="7"/>
  <c r="P29" i="7"/>
  <c r="J24" i="7"/>
  <c r="R24" i="7" s="1"/>
  <c r="N33" i="7"/>
  <c r="Q33" i="7" s="1"/>
  <c r="T29" i="7"/>
  <c r="J27" i="7"/>
  <c r="R27" i="7" s="1"/>
  <c r="J22" i="7"/>
  <c r="R22" i="7" s="1"/>
  <c r="T24" i="7"/>
  <c r="J30" i="7"/>
  <c r="R30" i="7" s="1"/>
  <c r="N28" i="7"/>
  <c r="Q28" i="7" s="1"/>
  <c r="T27" i="7"/>
  <c r="S28" i="7"/>
  <c r="J19" i="7"/>
  <c r="R19" i="7" s="1"/>
  <c r="J23" i="7"/>
  <c r="R23" i="7" s="1"/>
  <c r="J35" i="7"/>
  <c r="R35" i="7" s="1"/>
  <c r="S34" i="7"/>
  <c r="J31" i="7"/>
  <c r="R31" i="7" s="1"/>
  <c r="S26" i="7"/>
  <c r="P35" i="7"/>
  <c r="S32" i="7"/>
  <c r="P31" i="7"/>
  <c r="J28" i="7"/>
  <c r="R28" i="7" s="1"/>
  <c r="J25" i="7"/>
  <c r="R25" i="7" s="1"/>
  <c r="T33" i="7"/>
  <c r="T31" i="7"/>
  <c r="T28" i="7"/>
  <c r="T26" i="7"/>
  <c r="O34" i="7"/>
  <c r="O32" i="7"/>
  <c r="O29" i="7"/>
  <c r="O27" i="7"/>
  <c r="O35" i="7"/>
  <c r="T20" i="7"/>
  <c r="T21" i="7"/>
  <c r="T30" i="7"/>
  <c r="T19" i="7"/>
  <c r="T25" i="7"/>
  <c r="S21" i="7"/>
  <c r="S30" i="7"/>
  <c r="S24" i="7"/>
  <c r="P3" i="14" l="1"/>
  <c r="I21" i="14"/>
  <c r="P21" i="14" s="1"/>
  <c r="G43" i="12"/>
  <c r="G45" i="12"/>
  <c r="G47" i="12"/>
  <c r="G48" i="12"/>
  <c r="G49" i="12"/>
  <c r="G51" i="12"/>
  <c r="G52" i="12"/>
  <c r="G53" i="12"/>
  <c r="G30" i="12"/>
  <c r="G31" i="12"/>
  <c r="G32" i="12"/>
  <c r="G33" i="12"/>
  <c r="G35" i="12"/>
  <c r="G37" i="12"/>
  <c r="G39" i="12"/>
  <c r="G40" i="12"/>
  <c r="G41" i="12"/>
  <c r="G4" i="12"/>
  <c r="G5" i="12"/>
  <c r="G6" i="12"/>
  <c r="G7" i="12"/>
  <c r="G8" i="12"/>
  <c r="G9" i="12"/>
  <c r="G10" i="12"/>
  <c r="G11" i="12"/>
  <c r="G12" i="12"/>
  <c r="G13" i="12"/>
  <c r="G14" i="12"/>
  <c r="G15" i="12"/>
  <c r="G16" i="12"/>
  <c r="G17" i="12"/>
  <c r="G19" i="12"/>
  <c r="G20" i="12"/>
  <c r="G22" i="12"/>
  <c r="G25" i="12"/>
  <c r="G26" i="12"/>
  <c r="G27" i="12"/>
  <c r="G28" i="12"/>
  <c r="G29" i="12"/>
  <c r="C26" i="12" a="1"/>
  <c r="C26" i="12"/>
  <c r="C27" i="12" a="1"/>
  <c r="C27" i="12"/>
  <c r="C28" i="12" a="1"/>
  <c r="C28" i="12"/>
  <c r="C29" i="12" a="1"/>
  <c r="C29" i="12"/>
  <c r="C30" i="12" a="1"/>
  <c r="C30" i="12"/>
  <c r="C31" i="12" a="1"/>
  <c r="C31" i="12"/>
  <c r="C32" i="12" a="1"/>
  <c r="C32" i="12"/>
  <c r="C33" i="12" a="1"/>
  <c r="C33" i="12"/>
  <c r="C34" i="12" a="1"/>
  <c r="C34" i="12"/>
  <c r="C35" i="12" a="1"/>
  <c r="C35" i="12"/>
  <c r="C36" i="12" a="1"/>
  <c r="C36" i="12"/>
  <c r="C37" i="12" a="1"/>
  <c r="C37" i="12"/>
  <c r="C38" i="12" a="1"/>
  <c r="C38" i="12"/>
  <c r="C39" i="12" a="1"/>
  <c r="C39" i="12"/>
  <c r="C40" i="12" a="1"/>
  <c r="C40" i="12"/>
  <c r="C41" i="12" a="1"/>
  <c r="C41" i="12"/>
  <c r="C42" i="12" a="1"/>
  <c r="C42" i="12"/>
  <c r="C43" i="12" a="1"/>
  <c r="C43" i="12"/>
  <c r="C44" i="12" a="1"/>
  <c r="C44" i="12"/>
  <c r="C45" i="12" a="1"/>
  <c r="C45" i="12"/>
  <c r="C46" i="12" a="1"/>
  <c r="C46" i="12"/>
  <c r="C47" i="12" a="1"/>
  <c r="C47" i="12"/>
  <c r="C48" i="12" a="1"/>
  <c r="C48" i="12"/>
  <c r="C49" i="12" a="1"/>
  <c r="C49" i="12"/>
  <c r="C50" i="12" a="1"/>
  <c r="C50" i="12"/>
  <c r="C51" i="12" a="1"/>
  <c r="C51" i="12"/>
  <c r="C52" i="12" a="1"/>
  <c r="C52" i="12"/>
  <c r="C53" i="12" a="1"/>
  <c r="C53" i="12"/>
  <c r="C54" i="12" a="1"/>
  <c r="C54" i="12" s="1"/>
  <c r="C55" i="12" a="1"/>
  <c r="C55" i="12" s="1"/>
  <c r="G55" i="12" s="1"/>
  <c r="C56" i="12" a="1"/>
  <c r="C56" i="12" s="1"/>
  <c r="C57" i="12" a="1"/>
  <c r="C57" i="12" s="1"/>
  <c r="G57" i="12" s="1"/>
  <c r="C58" i="12" a="1"/>
  <c r="C58" i="12" s="1"/>
  <c r="C59" i="12" a="1"/>
  <c r="C59" i="12" s="1"/>
  <c r="G59" i="12" s="1"/>
  <c r="C60" i="12" a="1"/>
  <c r="C60" i="12" s="1"/>
  <c r="C61" i="12" a="1"/>
  <c r="C61" i="12" s="1"/>
  <c r="G61" i="12" s="1"/>
  <c r="C62" i="12" a="1"/>
  <c r="C62" i="12" s="1"/>
  <c r="C63" i="12" a="1"/>
  <c r="C63" i="12" s="1"/>
  <c r="C64" i="12" a="1"/>
  <c r="C64" i="12" s="1"/>
  <c r="C65" i="12" a="1"/>
  <c r="C65" i="12" s="1"/>
  <c r="C66" i="12" a="1"/>
  <c r="C66" i="12" s="1"/>
  <c r="C67" i="12" a="1"/>
  <c r="C67" i="12" s="1"/>
  <c r="C68" i="12" a="1"/>
  <c r="C68" i="12" s="1"/>
  <c r="C69" i="12" a="1"/>
  <c r="C69" i="12" s="1"/>
  <c r="C70" i="12" a="1"/>
  <c r="C70" i="12" s="1"/>
  <c r="C71" i="12" a="1"/>
  <c r="C71" i="12" s="1"/>
  <c r="C72" i="12" a="1"/>
  <c r="C72" i="12" s="1"/>
  <c r="C73" i="12" a="1"/>
  <c r="C73" i="12" s="1"/>
  <c r="C74" i="12" a="1"/>
  <c r="C74" i="12" s="1"/>
  <c r="C75" i="12" a="1"/>
  <c r="C75" i="12" s="1"/>
  <c r="C76" i="12" a="1"/>
  <c r="C76" i="12" s="1"/>
  <c r="C77" i="12" a="1"/>
  <c r="C77" i="12" s="1"/>
  <c r="C78" i="12" a="1"/>
  <c r="C78" i="12" s="1"/>
  <c r="C79" i="12" a="1"/>
  <c r="C79" i="12" s="1"/>
  <c r="C80" i="12" a="1"/>
  <c r="C80" i="12" s="1"/>
  <c r="C81" i="12" a="1"/>
  <c r="C81" i="12" s="1"/>
  <c r="C82" i="12" a="1"/>
  <c r="C82" i="12" s="1"/>
  <c r="C83" i="12" a="1"/>
  <c r="C83" i="12" s="1"/>
  <c r="C84" i="12" a="1"/>
  <c r="C84" i="12" s="1"/>
  <c r="C85" i="12" a="1"/>
  <c r="C85" i="12" s="1"/>
  <c r="C86" i="12" a="1"/>
  <c r="C86" i="12" s="1"/>
  <c r="C87" i="12" a="1"/>
  <c r="C87" i="12" s="1"/>
  <c r="C88" i="12" a="1"/>
  <c r="C88" i="12" s="1"/>
  <c r="C89" i="12" a="1"/>
  <c r="C89" i="12" s="1"/>
  <c r="C90" i="12" a="1"/>
  <c r="C90" i="12" s="1"/>
  <c r="C91" i="12" a="1"/>
  <c r="C91" i="12" s="1"/>
  <c r="C92" i="12" a="1"/>
  <c r="C92" i="12" s="1"/>
  <c r="C93" i="12" a="1"/>
  <c r="C93" i="12" s="1"/>
  <c r="C94" i="12" a="1"/>
  <c r="C94" i="12" s="1"/>
  <c r="C95" i="12" a="1"/>
  <c r="C95" i="12" s="1"/>
  <c r="C96" i="12" a="1"/>
  <c r="C96" i="12" s="1"/>
  <c r="C4" i="12" a="1"/>
  <c r="C4" i="12"/>
  <c r="C5" i="12" a="1"/>
  <c r="C5" i="12"/>
  <c r="C6" i="12" a="1"/>
  <c r="C6" i="12"/>
  <c r="C7" i="12" a="1"/>
  <c r="C7" i="12"/>
  <c r="C8" i="12" a="1"/>
  <c r="C8" i="12"/>
  <c r="C9" i="12" a="1"/>
  <c r="C9" i="12"/>
  <c r="C10" i="12" a="1"/>
  <c r="C10" i="12"/>
  <c r="C11" i="12" a="1"/>
  <c r="C11" i="12"/>
  <c r="C12" i="12" a="1"/>
  <c r="C12" i="12"/>
  <c r="C13" i="12" a="1"/>
  <c r="C13" i="12"/>
  <c r="C14" i="12" a="1"/>
  <c r="C14" i="12"/>
  <c r="C15" i="12" a="1"/>
  <c r="C15" i="12"/>
  <c r="C16" i="12" a="1"/>
  <c r="C16" i="12"/>
  <c r="C17" i="12" a="1"/>
  <c r="C17" i="12"/>
  <c r="C18" i="12" a="1"/>
  <c r="C18" i="12" s="1"/>
  <c r="G18" i="12" s="1"/>
  <c r="C19" i="12" a="1"/>
  <c r="C19" i="12"/>
  <c r="C20" i="12" a="1"/>
  <c r="C20" i="12"/>
  <c r="C21" i="12" a="1"/>
  <c r="C21" i="12" s="1"/>
  <c r="G21" i="12" s="1"/>
  <c r="C22" i="12" a="1"/>
  <c r="C22" i="12"/>
  <c r="C23" i="12" a="1"/>
  <c r="C23" i="12" s="1"/>
  <c r="G23" i="12" s="1"/>
  <c r="C24" i="12" a="1"/>
  <c r="C24" i="12" s="1"/>
  <c r="G24" i="12" s="1"/>
  <c r="C25" i="12" a="1"/>
  <c r="C25" i="12"/>
  <c r="D4" i="12" a="1"/>
  <c r="D4" i="12"/>
  <c r="E4" i="12" a="1"/>
  <c r="E4" i="12"/>
  <c r="F4" i="12" a="1"/>
  <c r="F4" i="12"/>
  <c r="D5" i="12" a="1"/>
  <c r="D5" i="12"/>
  <c r="E5" i="12" a="1"/>
  <c r="E5" i="12"/>
  <c r="F5" i="12" a="1"/>
  <c r="F5" i="12"/>
  <c r="D6" i="12" a="1"/>
  <c r="D6" i="12"/>
  <c r="E6" i="12" a="1"/>
  <c r="E6" i="12"/>
  <c r="F6" i="12" a="1"/>
  <c r="F6" i="12"/>
  <c r="D7" i="12" a="1"/>
  <c r="D7" i="12"/>
  <c r="E7" i="12" a="1"/>
  <c r="E7" i="12"/>
  <c r="F7" i="12" a="1"/>
  <c r="F7" i="12"/>
  <c r="D8" i="12" a="1"/>
  <c r="D8" i="12"/>
  <c r="E8" i="12" a="1"/>
  <c r="E8" i="12"/>
  <c r="F8" i="12" a="1"/>
  <c r="F8" i="12"/>
  <c r="D9" i="12" a="1"/>
  <c r="D9" i="12"/>
  <c r="E9" i="12" a="1"/>
  <c r="E9" i="12"/>
  <c r="F9" i="12" a="1"/>
  <c r="F9" i="12"/>
  <c r="D10" i="12" a="1"/>
  <c r="D10" i="12"/>
  <c r="E10" i="12" a="1"/>
  <c r="E10" i="12"/>
  <c r="F10" i="12" a="1"/>
  <c r="F10" i="12"/>
  <c r="D11" i="12" a="1"/>
  <c r="D11" i="12"/>
  <c r="E11" i="12" a="1"/>
  <c r="E11" i="12"/>
  <c r="F11" i="12" a="1"/>
  <c r="F11" i="12"/>
  <c r="D12" i="12" a="1"/>
  <c r="D12" i="12"/>
  <c r="E12" i="12" a="1"/>
  <c r="E12" i="12"/>
  <c r="F12" i="12" a="1"/>
  <c r="F12" i="12"/>
  <c r="D13" i="12" a="1"/>
  <c r="D13" i="12"/>
  <c r="E13" i="12" a="1"/>
  <c r="E13" i="12"/>
  <c r="F13" i="12" a="1"/>
  <c r="F13" i="12"/>
  <c r="D14" i="12" a="1"/>
  <c r="D14" i="12"/>
  <c r="E14" i="12" a="1"/>
  <c r="E14" i="12"/>
  <c r="F14" i="12" a="1"/>
  <c r="F14" i="12"/>
  <c r="D15" i="12" a="1"/>
  <c r="D15" i="12"/>
  <c r="E15" i="12" a="1"/>
  <c r="E15" i="12"/>
  <c r="F15" i="12" a="1"/>
  <c r="F15" i="12"/>
  <c r="D16" i="12" a="1"/>
  <c r="D16" i="12"/>
  <c r="E16" i="12" a="1"/>
  <c r="E16" i="12"/>
  <c r="F16" i="12" a="1"/>
  <c r="F16" i="12"/>
  <c r="D17" i="12" a="1"/>
  <c r="D17" i="12"/>
  <c r="E17" i="12" a="1"/>
  <c r="E17" i="12"/>
  <c r="F17" i="12" a="1"/>
  <c r="F17" i="12"/>
  <c r="D18" i="12" a="1"/>
  <c r="D18" i="12"/>
  <c r="E18" i="12" a="1"/>
  <c r="E18" i="12"/>
  <c r="F18" i="12" a="1"/>
  <c r="F18" i="12"/>
  <c r="D19" i="12" a="1"/>
  <c r="D19" i="12"/>
  <c r="E19" i="12" a="1"/>
  <c r="E19" i="12"/>
  <c r="F19" i="12" a="1"/>
  <c r="F19" i="12"/>
  <c r="D20" i="12" a="1"/>
  <c r="D20" i="12"/>
  <c r="E20" i="12" a="1"/>
  <c r="E20" i="12"/>
  <c r="F20" i="12" a="1"/>
  <c r="F20" i="12"/>
  <c r="D21" i="12" a="1"/>
  <c r="D21" i="12"/>
  <c r="E21" i="12" a="1"/>
  <c r="E21" i="12"/>
  <c r="F21" i="12" a="1"/>
  <c r="F21" i="12"/>
  <c r="D22" i="12" a="1"/>
  <c r="D22" i="12"/>
  <c r="E22" i="12" a="1"/>
  <c r="E22" i="12"/>
  <c r="F22" i="12" a="1"/>
  <c r="F22" i="12"/>
  <c r="D23" i="12" a="1"/>
  <c r="D23" i="12"/>
  <c r="E23" i="12" a="1"/>
  <c r="E23" i="12"/>
  <c r="F23" i="12" a="1"/>
  <c r="F23" i="12"/>
  <c r="D24" i="12" a="1"/>
  <c r="D24" i="12"/>
  <c r="E24" i="12" a="1"/>
  <c r="E24" i="12"/>
  <c r="F24" i="12" a="1"/>
  <c r="F24" i="12"/>
  <c r="D25" i="12" a="1"/>
  <c r="D25" i="12"/>
  <c r="E25" i="12" a="1"/>
  <c r="E25" i="12"/>
  <c r="F25" i="12" a="1"/>
  <c r="F25" i="12"/>
  <c r="D26" i="12" a="1"/>
  <c r="D26" i="12"/>
  <c r="E26" i="12" a="1"/>
  <c r="E26" i="12"/>
  <c r="F26" i="12" a="1"/>
  <c r="F26" i="12"/>
  <c r="D27" i="12" a="1"/>
  <c r="D27" i="12"/>
  <c r="E27" i="12" a="1"/>
  <c r="E27" i="12"/>
  <c r="F27" i="12" a="1"/>
  <c r="F27" i="12"/>
  <c r="D28" i="12" a="1"/>
  <c r="D28" i="12"/>
  <c r="E28" i="12" a="1"/>
  <c r="E28" i="12"/>
  <c r="F28" i="12" a="1"/>
  <c r="F28" i="12"/>
  <c r="D29" i="12" a="1"/>
  <c r="D29" i="12"/>
  <c r="E29" i="12" a="1"/>
  <c r="E29" i="12"/>
  <c r="F29" i="12" a="1"/>
  <c r="F29" i="12"/>
  <c r="D30" i="12" a="1"/>
  <c r="D30" i="12"/>
  <c r="E30" i="12" a="1"/>
  <c r="E30" i="12"/>
  <c r="F30" i="12" a="1"/>
  <c r="F30" i="12"/>
  <c r="D31" i="12" a="1"/>
  <c r="D31" i="12"/>
  <c r="E31" i="12" a="1"/>
  <c r="E31" i="12"/>
  <c r="F31" i="12" a="1"/>
  <c r="F31" i="12"/>
  <c r="D32" i="12" a="1"/>
  <c r="D32" i="12"/>
  <c r="E32" i="12" a="1"/>
  <c r="E32" i="12"/>
  <c r="F32" i="12" a="1"/>
  <c r="F32" i="12"/>
  <c r="D33" i="12" a="1"/>
  <c r="D33" i="12"/>
  <c r="E33" i="12" a="1"/>
  <c r="E33" i="12"/>
  <c r="F33" i="12" a="1"/>
  <c r="F33" i="12"/>
  <c r="D34" i="12" a="1"/>
  <c r="D34" i="12"/>
  <c r="E34" i="12" a="1"/>
  <c r="E34" i="12"/>
  <c r="F34" i="12" a="1"/>
  <c r="F34" i="12" s="1"/>
  <c r="G34" i="12" s="1"/>
  <c r="D35" i="12" a="1"/>
  <c r="D35" i="12"/>
  <c r="E35" i="12" a="1"/>
  <c r="E35" i="12"/>
  <c r="F35" i="12" a="1"/>
  <c r="F35" i="12"/>
  <c r="D36" i="12" a="1"/>
  <c r="D36" i="12"/>
  <c r="E36" i="12" a="1"/>
  <c r="E36" i="12"/>
  <c r="F36" i="12" a="1"/>
  <c r="F36" i="12" s="1"/>
  <c r="G36" i="12" s="1"/>
  <c r="D37" i="12" a="1"/>
  <c r="D37" i="12"/>
  <c r="E37" i="12" a="1"/>
  <c r="E37" i="12"/>
  <c r="F37" i="12" a="1"/>
  <c r="F37" i="12"/>
  <c r="D38" i="12" a="1"/>
  <c r="D38" i="12"/>
  <c r="E38" i="12" a="1"/>
  <c r="E38" i="12"/>
  <c r="F38" i="12" a="1"/>
  <c r="F38" i="12" s="1"/>
  <c r="G38" i="12" s="1"/>
  <c r="D39" i="12" a="1"/>
  <c r="D39" i="12"/>
  <c r="E39" i="12" a="1"/>
  <c r="E39" i="12"/>
  <c r="F39" i="12" a="1"/>
  <c r="F39" i="12"/>
  <c r="D40" i="12" a="1"/>
  <c r="D40" i="12"/>
  <c r="E40" i="12" a="1"/>
  <c r="E40" i="12"/>
  <c r="F40" i="12" a="1"/>
  <c r="F40" i="12"/>
  <c r="D41" i="12" a="1"/>
  <c r="D41" i="12"/>
  <c r="E41" i="12" a="1"/>
  <c r="E41" i="12"/>
  <c r="F41" i="12" a="1"/>
  <c r="F41" i="12"/>
  <c r="D42" i="12" a="1"/>
  <c r="D42" i="12"/>
  <c r="E42" i="12" a="1"/>
  <c r="E42" i="12"/>
  <c r="F42" i="12" a="1"/>
  <c r="F42" i="12" s="1"/>
  <c r="G42" i="12" s="1"/>
  <c r="D43" i="12" a="1"/>
  <c r="D43" i="12"/>
  <c r="E43" i="12" a="1"/>
  <c r="E43" i="12"/>
  <c r="F43" i="12" a="1"/>
  <c r="F43" i="12"/>
  <c r="D44" i="12" a="1"/>
  <c r="D44" i="12"/>
  <c r="E44" i="12" a="1"/>
  <c r="E44" i="12"/>
  <c r="F44" i="12" a="1"/>
  <c r="F44" i="12" s="1"/>
  <c r="G44" i="12" s="1"/>
  <c r="D45" i="12" a="1"/>
  <c r="D45" i="12"/>
  <c r="E45" i="12" a="1"/>
  <c r="E45" i="12"/>
  <c r="F45" i="12" a="1"/>
  <c r="F45" i="12"/>
  <c r="D46" i="12" a="1"/>
  <c r="D46" i="12"/>
  <c r="E46" i="12" a="1"/>
  <c r="E46" i="12"/>
  <c r="F46" i="12" a="1"/>
  <c r="F46" i="12" s="1"/>
  <c r="G46" i="12" s="1"/>
  <c r="D47" i="12" a="1"/>
  <c r="D47" i="12"/>
  <c r="E47" i="12" a="1"/>
  <c r="E47" i="12"/>
  <c r="F47" i="12" a="1"/>
  <c r="F47" i="12"/>
  <c r="D48" i="12" a="1"/>
  <c r="D48" i="12"/>
  <c r="E48" i="12" a="1"/>
  <c r="E48" i="12"/>
  <c r="F48" i="12" a="1"/>
  <c r="F48" i="12"/>
  <c r="D49" i="12" a="1"/>
  <c r="D49" i="12"/>
  <c r="E49" i="12" a="1"/>
  <c r="E49" i="12"/>
  <c r="F49" i="12" a="1"/>
  <c r="F49" i="12"/>
  <c r="D50" i="12" a="1"/>
  <c r="D50" i="12"/>
  <c r="E50" i="12" a="1"/>
  <c r="E50" i="12"/>
  <c r="F50" i="12" a="1"/>
  <c r="F50" i="12" s="1"/>
  <c r="G50" i="12" s="1"/>
  <c r="D51" i="12" a="1"/>
  <c r="D51" i="12"/>
  <c r="E51" i="12" a="1"/>
  <c r="E51" i="12"/>
  <c r="F51" i="12" a="1"/>
  <c r="F51" i="12"/>
  <c r="D52" i="12" a="1"/>
  <c r="D52" i="12"/>
  <c r="E52" i="12" a="1"/>
  <c r="E52" i="12"/>
  <c r="F52" i="12" a="1"/>
  <c r="F52" i="12"/>
  <c r="D53" i="12" a="1"/>
  <c r="D53" i="12"/>
  <c r="E53" i="12" a="1"/>
  <c r="E53" i="12"/>
  <c r="F53" i="12" a="1"/>
  <c r="F53" i="12"/>
  <c r="D54" i="12" a="1"/>
  <c r="D54" i="12"/>
  <c r="E54" i="12" a="1"/>
  <c r="E54" i="12"/>
  <c r="F54" i="12" a="1"/>
  <c r="F54" i="12" s="1"/>
  <c r="D55" i="12" a="1"/>
  <c r="D55" i="12"/>
  <c r="E55" i="12" a="1"/>
  <c r="E55" i="12"/>
  <c r="F55" i="12" a="1"/>
  <c r="F55" i="12"/>
  <c r="D56" i="12" a="1"/>
  <c r="D56" i="12"/>
  <c r="E56" i="12" a="1"/>
  <c r="E56" i="12"/>
  <c r="F56" i="12" a="1"/>
  <c r="F56" i="12" s="1"/>
  <c r="D57" i="12" a="1"/>
  <c r="D57" i="12"/>
  <c r="E57" i="12" a="1"/>
  <c r="E57" i="12"/>
  <c r="F57" i="12" a="1"/>
  <c r="F57" i="12"/>
  <c r="D58" i="12" a="1"/>
  <c r="D58" i="12"/>
  <c r="E58" i="12" a="1"/>
  <c r="E58" i="12"/>
  <c r="F58" i="12" a="1"/>
  <c r="F58" i="12" s="1"/>
  <c r="D59" i="12" a="1"/>
  <c r="D59" i="12"/>
  <c r="E59" i="12" a="1"/>
  <c r="E59" i="12"/>
  <c r="F59" i="12" a="1"/>
  <c r="F59" i="12"/>
  <c r="D60" i="12" a="1"/>
  <c r="D60" i="12"/>
  <c r="E60" i="12" a="1"/>
  <c r="E60" i="12"/>
  <c r="F60" i="12" a="1"/>
  <c r="F60" i="12" s="1"/>
  <c r="D61" i="12" a="1"/>
  <c r="D61" i="12"/>
  <c r="E61" i="12" a="1"/>
  <c r="E61" i="12"/>
  <c r="F61" i="12" a="1"/>
  <c r="F61" i="12"/>
  <c r="D62" i="12" a="1"/>
  <c r="D62" i="12"/>
  <c r="E62" i="12" a="1"/>
  <c r="E62" i="12"/>
  <c r="F62" i="12" a="1"/>
  <c r="F62" i="12" s="1"/>
  <c r="D63" i="12" a="1"/>
  <c r="D63" i="12"/>
  <c r="E63" i="12" a="1"/>
  <c r="E63" i="12"/>
  <c r="F63" i="12" a="1"/>
  <c r="F63" i="12" s="1"/>
  <c r="D64" i="12" a="1"/>
  <c r="D64" i="12"/>
  <c r="E64" i="12" a="1"/>
  <c r="E64" i="12"/>
  <c r="F64" i="12" a="1"/>
  <c r="F64" i="12" s="1"/>
  <c r="D65" i="12" a="1"/>
  <c r="D65" i="12"/>
  <c r="E65" i="12" a="1"/>
  <c r="E65" i="12"/>
  <c r="F65" i="12" a="1"/>
  <c r="F65" i="12" s="1"/>
  <c r="D66" i="12" a="1"/>
  <c r="D66" i="12"/>
  <c r="E66" i="12" a="1"/>
  <c r="E66" i="12"/>
  <c r="F66" i="12" a="1"/>
  <c r="F66" i="12" s="1"/>
  <c r="D67" i="12" a="1"/>
  <c r="D67" i="12"/>
  <c r="E67" i="12" a="1"/>
  <c r="E67" i="12"/>
  <c r="F67" i="12" a="1"/>
  <c r="F67" i="12" s="1"/>
  <c r="D68" i="12" a="1"/>
  <c r="D68" i="12"/>
  <c r="E68" i="12" a="1"/>
  <c r="E68" i="12"/>
  <c r="F68" i="12" a="1"/>
  <c r="F68" i="12" s="1"/>
  <c r="D69" i="12" a="1"/>
  <c r="D69" i="12"/>
  <c r="E69" i="12" a="1"/>
  <c r="E69" i="12"/>
  <c r="F69" i="12" a="1"/>
  <c r="F69" i="12" s="1"/>
  <c r="D70" i="12" a="1"/>
  <c r="D70" i="12"/>
  <c r="E70" i="12" a="1"/>
  <c r="E70" i="12"/>
  <c r="F70" i="12" a="1"/>
  <c r="F70" i="12" s="1"/>
  <c r="D71" i="12" a="1"/>
  <c r="D71" i="12"/>
  <c r="E71" i="12" a="1"/>
  <c r="E71" i="12"/>
  <c r="F71" i="12" a="1"/>
  <c r="F71" i="12" s="1"/>
  <c r="D72" i="12" a="1"/>
  <c r="D72" i="12"/>
  <c r="E72" i="12" a="1"/>
  <c r="E72" i="12"/>
  <c r="F72" i="12" a="1"/>
  <c r="F72" i="12" s="1"/>
  <c r="D73" i="12" a="1"/>
  <c r="D73" i="12"/>
  <c r="E73" i="12" a="1"/>
  <c r="E73" i="12"/>
  <c r="F73" i="12" a="1"/>
  <c r="F73" i="12" s="1"/>
  <c r="D74" i="12" a="1"/>
  <c r="D74" i="12"/>
  <c r="E74" i="12" a="1"/>
  <c r="E74" i="12"/>
  <c r="F74" i="12" a="1"/>
  <c r="F74" i="12" s="1"/>
  <c r="D75" i="12" a="1"/>
  <c r="D75" i="12"/>
  <c r="E75" i="12" a="1"/>
  <c r="E75" i="12"/>
  <c r="F75" i="12" a="1"/>
  <c r="F75" i="12" s="1"/>
  <c r="D76" i="12" a="1"/>
  <c r="D76" i="12"/>
  <c r="E76" i="12" a="1"/>
  <c r="E76" i="12"/>
  <c r="F76" i="12" a="1"/>
  <c r="F76" i="12" s="1"/>
  <c r="D77" i="12" a="1"/>
  <c r="D77" i="12"/>
  <c r="E77" i="12" a="1"/>
  <c r="E77" i="12"/>
  <c r="F77" i="12" a="1"/>
  <c r="F77" i="12" s="1"/>
  <c r="D78" i="12" a="1"/>
  <c r="D78" i="12"/>
  <c r="E78" i="12" a="1"/>
  <c r="E78" i="12"/>
  <c r="F78" i="12" a="1"/>
  <c r="F78" i="12" s="1"/>
  <c r="D79" i="12" a="1"/>
  <c r="D79" i="12"/>
  <c r="E79" i="12" a="1"/>
  <c r="E79" i="12"/>
  <c r="F79" i="12" a="1"/>
  <c r="F79" i="12" s="1"/>
  <c r="D80" i="12" a="1"/>
  <c r="D80" i="12"/>
  <c r="E80" i="12" a="1"/>
  <c r="E80" i="12"/>
  <c r="F80" i="12" a="1"/>
  <c r="F80" i="12" s="1"/>
  <c r="D81" i="12" a="1"/>
  <c r="D81" i="12"/>
  <c r="E81" i="12" a="1"/>
  <c r="E81" i="12"/>
  <c r="F81" i="12" a="1"/>
  <c r="F81" i="12" s="1"/>
  <c r="D82" i="12" a="1"/>
  <c r="D82" i="12"/>
  <c r="E82" i="12" a="1"/>
  <c r="E82" i="12"/>
  <c r="F82" i="12" a="1"/>
  <c r="F82" i="12" s="1"/>
  <c r="D83" i="12" a="1"/>
  <c r="D83" i="12"/>
  <c r="E83" i="12" a="1"/>
  <c r="E83" i="12"/>
  <c r="F83" i="12" a="1"/>
  <c r="F83" i="12" s="1"/>
  <c r="D84" i="12" a="1"/>
  <c r="D84" i="12"/>
  <c r="E84" i="12" a="1"/>
  <c r="E84" i="12"/>
  <c r="F84" i="12" a="1"/>
  <c r="F84" i="12" s="1"/>
  <c r="D85" i="12" a="1"/>
  <c r="D85" i="12"/>
  <c r="E85" i="12" a="1"/>
  <c r="E85" i="12"/>
  <c r="F85" i="12" a="1"/>
  <c r="F85" i="12" s="1"/>
  <c r="D86" i="12" a="1"/>
  <c r="D86" i="12"/>
  <c r="E86" i="12" a="1"/>
  <c r="E86" i="12"/>
  <c r="F86" i="12" a="1"/>
  <c r="F86" i="12" s="1"/>
  <c r="D87" i="12" a="1"/>
  <c r="D87" i="12"/>
  <c r="E87" i="12" a="1"/>
  <c r="E87" i="12"/>
  <c r="F87" i="12" a="1"/>
  <c r="F87" i="12" s="1"/>
  <c r="D88" i="12" a="1"/>
  <c r="D88" i="12"/>
  <c r="E88" i="12" a="1"/>
  <c r="E88" i="12"/>
  <c r="F88" i="12" a="1"/>
  <c r="F88" i="12" s="1"/>
  <c r="D89" i="12" a="1"/>
  <c r="D89" i="12"/>
  <c r="E89" i="12" a="1"/>
  <c r="E89" i="12"/>
  <c r="F89" i="12" a="1"/>
  <c r="F89" i="12" s="1"/>
  <c r="D90" i="12" a="1"/>
  <c r="D90" i="12"/>
  <c r="E90" i="12" a="1"/>
  <c r="E90" i="12"/>
  <c r="F90" i="12" a="1"/>
  <c r="F90" i="12" s="1"/>
  <c r="D91" i="12" a="1"/>
  <c r="D91" i="12"/>
  <c r="E91" i="12" a="1"/>
  <c r="E91" i="12"/>
  <c r="F91" i="12" a="1"/>
  <c r="F91" i="12" s="1"/>
  <c r="D92" i="12" a="1"/>
  <c r="D92" i="12"/>
  <c r="E92" i="12" a="1"/>
  <c r="E92" i="12"/>
  <c r="F92" i="12" a="1"/>
  <c r="F92" i="12" s="1"/>
  <c r="D93" i="12" a="1"/>
  <c r="D93" i="12"/>
  <c r="E93" i="12" a="1"/>
  <c r="E93" i="12"/>
  <c r="F93" i="12" a="1"/>
  <c r="F93" i="12" s="1"/>
  <c r="D94" i="12" a="1"/>
  <c r="D94" i="12"/>
  <c r="E94" i="12" a="1"/>
  <c r="E94" i="12"/>
  <c r="F94" i="12" a="1"/>
  <c r="F94" i="12" s="1"/>
  <c r="D95" i="12" a="1"/>
  <c r="D95" i="12"/>
  <c r="E95" i="12" a="1"/>
  <c r="E95" i="12"/>
  <c r="F95" i="12" a="1"/>
  <c r="F95" i="12" s="1"/>
  <c r="D96" i="12" a="1"/>
  <c r="D96" i="12"/>
  <c r="E96" i="12" a="1"/>
  <c r="E96" i="12"/>
  <c r="F96" i="12" a="1"/>
  <c r="F96" i="12" s="1"/>
  <c r="F3" i="12" a="1"/>
  <c r="F3" i="12" s="1"/>
  <c r="E3" i="12" a="1"/>
  <c r="E3" i="12" s="1"/>
  <c r="D3" i="12" a="1"/>
  <c r="D3" i="12" s="1"/>
  <c r="C3" i="12" a="1"/>
  <c r="C3" i="12" s="1"/>
  <c r="G3" i="12" s="1"/>
  <c r="L3" i="12" a="1"/>
  <c r="L3" i="12" s="1"/>
  <c r="G90" i="12" l="1"/>
  <c r="G78" i="12"/>
  <c r="G66" i="12"/>
  <c r="G54" i="12"/>
  <c r="G89" i="12"/>
  <c r="G77" i="12"/>
  <c r="G65" i="12"/>
  <c r="G88" i="12"/>
  <c r="G76" i="12"/>
  <c r="G64" i="12"/>
  <c r="G87" i="12"/>
  <c r="G75" i="12"/>
  <c r="G63" i="12"/>
  <c r="G86" i="12"/>
  <c r="G74" i="12"/>
  <c r="G62" i="12"/>
  <c r="G85" i="12"/>
  <c r="G73" i="12"/>
  <c r="G96" i="12"/>
  <c r="G84" i="12"/>
  <c r="G72" i="12"/>
  <c r="G60" i="12"/>
  <c r="G95" i="12"/>
  <c r="G83" i="12"/>
  <c r="G71" i="12"/>
  <c r="G94" i="12"/>
  <c r="G82" i="12"/>
  <c r="G70" i="12"/>
  <c r="G58" i="12"/>
  <c r="G93" i="12"/>
  <c r="G81" i="12"/>
  <c r="G69" i="12"/>
  <c r="G92" i="12"/>
  <c r="G80" i="12"/>
  <c r="G68" i="12"/>
  <c r="G56" i="12"/>
  <c r="G91" i="12"/>
  <c r="G79" i="12"/>
  <c r="G67" i="12"/>
  <c r="G5" i="7"/>
  <c r="G2" i="7"/>
  <c r="G11" i="7"/>
  <c r="G6" i="7"/>
  <c r="G13" i="7"/>
  <c r="G3" i="7"/>
  <c r="G10" i="7"/>
  <c r="G12" i="7"/>
  <c r="G7" i="7"/>
  <c r="G8" i="7"/>
  <c r="G4" i="7"/>
  <c r="G9" i="7"/>
  <c r="G14" i="7"/>
  <c r="G15" i="7"/>
  <c r="G16" i="7"/>
  <c r="G17" i="7"/>
  <c r="G18" i="7"/>
  <c r="M13" i="5" l="1"/>
  <c r="L13" i="5"/>
  <c r="U36" i="5"/>
  <c r="E6" i="5"/>
  <c r="G6" i="5"/>
  <c r="J6" i="5" s="1"/>
  <c r="L6" i="5"/>
  <c r="M6" i="5"/>
  <c r="E4" i="5"/>
  <c r="G4" i="5"/>
  <c r="J4" i="5" s="1"/>
  <c r="L4" i="5"/>
  <c r="M4" i="5"/>
  <c r="E9" i="5"/>
  <c r="G9" i="5"/>
  <c r="J9" i="5" s="1"/>
  <c r="L9" i="5"/>
  <c r="M9" i="5"/>
  <c r="E3" i="5"/>
  <c r="G3" i="5"/>
  <c r="J3" i="5" s="1"/>
  <c r="L3" i="5"/>
  <c r="M3" i="5"/>
  <c r="E8" i="5"/>
  <c r="G8" i="5"/>
  <c r="J8" i="5" s="1"/>
  <c r="L8" i="5"/>
  <c r="M8" i="5"/>
  <c r="E7" i="5"/>
  <c r="G7" i="5"/>
  <c r="J7" i="5" s="1"/>
  <c r="L7" i="5"/>
  <c r="M7" i="5"/>
  <c r="E2" i="5"/>
  <c r="G2" i="5"/>
  <c r="J2" i="5" s="1"/>
  <c r="L2" i="5"/>
  <c r="M2" i="5"/>
  <c r="E10" i="5"/>
  <c r="G10" i="5"/>
  <c r="J10" i="5" s="1"/>
  <c r="L10" i="5"/>
  <c r="M10" i="5"/>
  <c r="E14" i="5"/>
  <c r="G14" i="5"/>
  <c r="J14" i="5" s="1"/>
  <c r="L14" i="5"/>
  <c r="M14" i="5"/>
  <c r="E13" i="5"/>
  <c r="G13" i="5"/>
  <c r="J13" i="5" s="1"/>
  <c r="E12" i="5"/>
  <c r="G12" i="5"/>
  <c r="J12" i="5" s="1"/>
  <c r="L12" i="5"/>
  <c r="M12" i="5"/>
  <c r="E15" i="5"/>
  <c r="G15" i="5"/>
  <c r="J15" i="5" s="1"/>
  <c r="L15" i="5"/>
  <c r="M15" i="5"/>
  <c r="E16" i="5"/>
  <c r="T16" i="5" s="1"/>
  <c r="G16" i="5"/>
  <c r="J16" i="5" s="1"/>
  <c r="L16" i="5"/>
  <c r="M16" i="5"/>
  <c r="E17" i="5"/>
  <c r="T17" i="5" s="1"/>
  <c r="G17" i="5"/>
  <c r="J17" i="5" s="1"/>
  <c r="L17" i="5"/>
  <c r="M17" i="5"/>
  <c r="E5" i="5"/>
  <c r="G5" i="5"/>
  <c r="J5" i="5" s="1"/>
  <c r="L5" i="5"/>
  <c r="M5" i="5"/>
  <c r="E18" i="5"/>
  <c r="G18" i="5"/>
  <c r="J18" i="5" s="1"/>
  <c r="L18" i="5"/>
  <c r="M18" i="5"/>
  <c r="M11" i="5"/>
  <c r="L11" i="5"/>
  <c r="G11" i="5"/>
  <c r="J11" i="5" s="1"/>
  <c r="E11" i="5"/>
  <c r="S12" i="5" l="1"/>
  <c r="N15" i="14"/>
  <c r="Q15" i="14" s="1"/>
  <c r="N12" i="14"/>
  <c r="Q12" i="14" s="1"/>
  <c r="N16" i="14"/>
  <c r="Q16" i="14" s="1"/>
  <c r="N3" i="14"/>
  <c r="Q3" i="14" s="1"/>
  <c r="N18" i="14"/>
  <c r="Q18" i="14" s="1"/>
  <c r="N9" i="14"/>
  <c r="Q9" i="14" s="1"/>
  <c r="N7" i="14"/>
  <c r="Q7" i="14" s="1"/>
  <c r="N4" i="14"/>
  <c r="Q4" i="14" s="1"/>
  <c r="N10" i="14"/>
  <c r="Q10" i="14" s="1"/>
  <c r="N13" i="14"/>
  <c r="Q13" i="14" s="1"/>
  <c r="N19" i="14"/>
  <c r="Q19" i="14" s="1"/>
  <c r="N17" i="14"/>
  <c r="Q17" i="14" s="1"/>
  <c r="N11" i="14"/>
  <c r="Q11" i="14" s="1"/>
  <c r="N14" i="14"/>
  <c r="Q14" i="14" s="1"/>
  <c r="N5" i="14"/>
  <c r="Q5" i="14" s="1"/>
  <c r="N8" i="14"/>
  <c r="Q8" i="14" s="1"/>
  <c r="N6" i="14"/>
  <c r="Q6" i="14" s="1"/>
  <c r="S18" i="5"/>
  <c r="P5" i="5"/>
  <c r="R5" i="5"/>
  <c r="T12" i="5"/>
  <c r="S16" i="5"/>
  <c r="S5" i="5"/>
  <c r="N15" i="5"/>
  <c r="Q15" i="5" s="1"/>
  <c r="S15" i="5"/>
  <c r="N10" i="5"/>
  <c r="Q10" i="5" s="1"/>
  <c r="N18" i="5"/>
  <c r="Q18" i="5" s="1"/>
  <c r="S8" i="5"/>
  <c r="N16" i="5"/>
  <c r="Q16" i="5" s="1"/>
  <c r="N12" i="5"/>
  <c r="Q12" i="5" s="1"/>
  <c r="O9" i="5"/>
  <c r="O14" i="5"/>
  <c r="O7" i="5"/>
  <c r="O17" i="5"/>
  <c r="P2" i="5"/>
  <c r="O6" i="5"/>
  <c r="O5" i="5"/>
  <c r="L36" i="5"/>
  <c r="R6" i="5"/>
  <c r="T3" i="5"/>
  <c r="S14" i="5"/>
  <c r="G36" i="5"/>
  <c r="H36" i="5"/>
  <c r="E36" i="5"/>
  <c r="I36" i="5"/>
  <c r="K36" i="5"/>
  <c r="R14" i="5"/>
  <c r="S2" i="5"/>
  <c r="P3" i="5"/>
  <c r="T2" i="5"/>
  <c r="S13" i="5"/>
  <c r="M36" i="5"/>
  <c r="S7" i="5"/>
  <c r="T4" i="5"/>
  <c r="S3" i="5"/>
  <c r="S10" i="5"/>
  <c r="T15" i="5"/>
  <c r="N8" i="5"/>
  <c r="Q8" i="5" s="1"/>
  <c r="R3" i="5"/>
  <c r="N4" i="5"/>
  <c r="S4" i="5"/>
  <c r="P6" i="5"/>
  <c r="T11" i="5"/>
  <c r="R11" i="5"/>
  <c r="S11" i="5"/>
  <c r="P11" i="5"/>
  <c r="O3" i="5"/>
  <c r="R8" i="5"/>
  <c r="P15" i="5"/>
  <c r="P17" i="5"/>
  <c r="T13" i="5"/>
  <c r="N3" i="5"/>
  <c r="Q3" i="5" s="1"/>
  <c r="R9" i="5"/>
  <c r="T6" i="5"/>
  <c r="R2" i="5"/>
  <c r="P9" i="5"/>
  <c r="N11" i="5"/>
  <c r="Q11" i="5" s="1"/>
  <c r="R18" i="5"/>
  <c r="O11" i="5"/>
  <c r="P18" i="5"/>
  <c r="O18" i="5"/>
  <c r="T5" i="5"/>
  <c r="S17" i="5"/>
  <c r="R16" i="5"/>
  <c r="R12" i="5"/>
  <c r="N14" i="5"/>
  <c r="Q14" i="5" s="1"/>
  <c r="S6" i="5"/>
  <c r="R17" i="5"/>
  <c r="T18" i="5"/>
  <c r="N5" i="5"/>
  <c r="Q5" i="5" s="1"/>
  <c r="O16" i="5"/>
  <c r="R10" i="5"/>
  <c r="O2" i="5"/>
  <c r="N6" i="5"/>
  <c r="Q6" i="5" s="1"/>
  <c r="O12" i="5"/>
  <c r="T10" i="5"/>
  <c r="N7" i="5"/>
  <c r="Q7" i="5" s="1"/>
  <c r="N13" i="5"/>
  <c r="T8" i="5"/>
  <c r="N9" i="5"/>
  <c r="Q9" i="5" s="1"/>
  <c r="R15" i="5"/>
  <c r="N2" i="5"/>
  <c r="Q2" i="5" s="1"/>
  <c r="R7" i="5"/>
  <c r="S9" i="5"/>
  <c r="R4" i="5"/>
  <c r="N17" i="5"/>
  <c r="Q17" i="5" s="1"/>
  <c r="P13" i="5"/>
  <c r="T14" i="5"/>
  <c r="T7" i="5"/>
  <c r="T9" i="5"/>
  <c r="O15" i="5"/>
  <c r="O13" i="5"/>
  <c r="P14" i="5"/>
  <c r="P7" i="5"/>
  <c r="P12" i="5"/>
  <c r="P10" i="5"/>
  <c r="P8" i="5"/>
  <c r="P4" i="5"/>
  <c r="P16" i="5"/>
  <c r="O10" i="5"/>
  <c r="O8" i="5"/>
  <c r="O4" i="5"/>
  <c r="U36" i="7"/>
  <c r="E2" i="7"/>
  <c r="F2" i="7"/>
  <c r="H2" i="7"/>
  <c r="I2" i="7"/>
  <c r="K2" i="7"/>
  <c r="L2" i="7"/>
  <c r="M2" i="7"/>
  <c r="E5" i="7"/>
  <c r="F5" i="7"/>
  <c r="H5" i="7"/>
  <c r="I5" i="7"/>
  <c r="K5" i="7"/>
  <c r="L5" i="7"/>
  <c r="M5" i="7"/>
  <c r="E12" i="7"/>
  <c r="F12" i="7"/>
  <c r="H12" i="7"/>
  <c r="I12" i="7"/>
  <c r="K12" i="7"/>
  <c r="L12" i="7"/>
  <c r="M12" i="7"/>
  <c r="E3" i="7"/>
  <c r="F3" i="7"/>
  <c r="H3" i="7"/>
  <c r="I3" i="7"/>
  <c r="K3" i="7"/>
  <c r="L3" i="7"/>
  <c r="M3" i="7"/>
  <c r="E4" i="7"/>
  <c r="F4" i="7"/>
  <c r="H4" i="7"/>
  <c r="I4" i="7"/>
  <c r="K4" i="7"/>
  <c r="L4" i="7"/>
  <c r="M4" i="7"/>
  <c r="E8" i="7"/>
  <c r="F8" i="7"/>
  <c r="H8" i="7"/>
  <c r="I8" i="7"/>
  <c r="K8" i="7"/>
  <c r="L8" i="7"/>
  <c r="M8" i="7"/>
  <c r="E9" i="7"/>
  <c r="F9" i="7"/>
  <c r="H9" i="7"/>
  <c r="I9" i="7"/>
  <c r="K9" i="7"/>
  <c r="L9" i="7"/>
  <c r="M9" i="7"/>
  <c r="E10" i="7"/>
  <c r="F10" i="7"/>
  <c r="H10" i="7"/>
  <c r="I10" i="7"/>
  <c r="K10" i="7"/>
  <c r="L10" i="7"/>
  <c r="M10" i="7"/>
  <c r="E7" i="7"/>
  <c r="F7" i="7"/>
  <c r="H7" i="7"/>
  <c r="I7" i="7"/>
  <c r="K7" i="7"/>
  <c r="L7" i="7"/>
  <c r="M7" i="7"/>
  <c r="E14" i="7"/>
  <c r="F14" i="7"/>
  <c r="H14" i="7"/>
  <c r="I14" i="7"/>
  <c r="K14" i="7"/>
  <c r="L14" i="7"/>
  <c r="M14" i="7"/>
  <c r="E11" i="7"/>
  <c r="F11" i="7"/>
  <c r="H11" i="7"/>
  <c r="I11" i="7"/>
  <c r="K11" i="7"/>
  <c r="L11" i="7"/>
  <c r="M11" i="7"/>
  <c r="E15" i="7"/>
  <c r="F15" i="7"/>
  <c r="H15" i="7"/>
  <c r="I15" i="7"/>
  <c r="K15" i="7"/>
  <c r="L15" i="7"/>
  <c r="M15" i="7"/>
  <c r="E16" i="7"/>
  <c r="F16" i="7"/>
  <c r="H16" i="7"/>
  <c r="I16" i="7"/>
  <c r="K16" i="7"/>
  <c r="L16" i="7"/>
  <c r="M16" i="7"/>
  <c r="E17" i="7"/>
  <c r="F17" i="7"/>
  <c r="H17" i="7"/>
  <c r="I17" i="7"/>
  <c r="K17" i="7"/>
  <c r="L17" i="7"/>
  <c r="M17" i="7"/>
  <c r="E13" i="7"/>
  <c r="F13" i="7"/>
  <c r="H13" i="7"/>
  <c r="I13" i="7"/>
  <c r="K13" i="7"/>
  <c r="L13" i="7"/>
  <c r="M13" i="7"/>
  <c r="E18" i="7"/>
  <c r="F18" i="7"/>
  <c r="H18" i="7"/>
  <c r="I18" i="7"/>
  <c r="K18" i="7"/>
  <c r="L18" i="7"/>
  <c r="M18" i="7"/>
  <c r="M6" i="7"/>
  <c r="L6" i="7"/>
  <c r="K6" i="7"/>
  <c r="I6" i="7"/>
  <c r="H6" i="7"/>
  <c r="F6" i="7"/>
  <c r="E6" i="7"/>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D6" i="4"/>
  <c r="D5" i="4"/>
  <c r="D4" i="4"/>
  <c r="D3" i="4"/>
  <c r="F41" i="3"/>
  <c r="E41" i="3"/>
  <c r="D41" i="3"/>
  <c r="F40" i="3"/>
  <c r="E40" i="3"/>
  <c r="D40" i="3"/>
  <c r="F39" i="3"/>
  <c r="E39" i="3"/>
  <c r="D39" i="3"/>
  <c r="F38" i="3"/>
  <c r="E38" i="3"/>
  <c r="D38" i="3"/>
  <c r="F37" i="3"/>
  <c r="E37" i="3"/>
  <c r="D37" i="3"/>
  <c r="F36" i="3"/>
  <c r="E36" i="3"/>
  <c r="D36" i="3"/>
  <c r="F35" i="3"/>
  <c r="E35" i="3"/>
  <c r="D35" i="3"/>
  <c r="F34" i="3"/>
  <c r="E34" i="3"/>
  <c r="D34" i="3"/>
  <c r="F33" i="3"/>
  <c r="E33" i="3"/>
  <c r="D33" i="3"/>
  <c r="F32" i="3"/>
  <c r="E32" i="3"/>
  <c r="D32" i="3"/>
  <c r="F31" i="3"/>
  <c r="E31" i="3"/>
  <c r="D31" i="3"/>
  <c r="F30" i="3"/>
  <c r="E30" i="3"/>
  <c r="D30" i="3"/>
  <c r="F29" i="3"/>
  <c r="E29" i="3"/>
  <c r="D29" i="3"/>
  <c r="F28" i="3"/>
  <c r="E28" i="3"/>
  <c r="D28" i="3"/>
  <c r="F27" i="3"/>
  <c r="E27" i="3"/>
  <c r="D27" i="3"/>
  <c r="F26" i="3"/>
  <c r="E26" i="3"/>
  <c r="D26" i="3"/>
  <c r="F25" i="3"/>
  <c r="E25" i="3"/>
  <c r="D25" i="3"/>
  <c r="F24" i="3"/>
  <c r="E24" i="3"/>
  <c r="D24" i="3"/>
  <c r="F23" i="3"/>
  <c r="E23" i="3"/>
  <c r="D23" i="3"/>
  <c r="F22" i="3"/>
  <c r="E22" i="3"/>
  <c r="D22" i="3"/>
  <c r="F21" i="3"/>
  <c r="E21" i="3"/>
  <c r="D21" i="3"/>
  <c r="F20" i="3"/>
  <c r="E20" i="3"/>
  <c r="D20" i="3"/>
  <c r="F19" i="3"/>
  <c r="E19" i="3"/>
  <c r="D19" i="3"/>
  <c r="F18" i="3"/>
  <c r="E18" i="3"/>
  <c r="D18" i="3"/>
  <c r="F17" i="3"/>
  <c r="E17" i="3"/>
  <c r="D17" i="3"/>
  <c r="F16" i="3"/>
  <c r="E16" i="3"/>
  <c r="D16" i="3"/>
  <c r="F15" i="3"/>
  <c r="E15" i="3"/>
  <c r="D15" i="3"/>
  <c r="F14" i="3"/>
  <c r="E14" i="3"/>
  <c r="D14" i="3"/>
  <c r="F13" i="3"/>
  <c r="E13" i="3"/>
  <c r="D13" i="3"/>
  <c r="F12" i="3"/>
  <c r="E12" i="3"/>
  <c r="D12" i="3"/>
  <c r="F11" i="3"/>
  <c r="E11" i="3"/>
  <c r="D11" i="3"/>
  <c r="F10" i="3"/>
  <c r="E10" i="3"/>
  <c r="D10" i="3"/>
  <c r="F9" i="3"/>
  <c r="E9" i="3"/>
  <c r="D9" i="3"/>
  <c r="F8" i="3"/>
  <c r="E8" i="3"/>
  <c r="D8" i="3"/>
  <c r="F7" i="3"/>
  <c r="E7" i="3"/>
  <c r="D7" i="3"/>
  <c r="F6" i="3"/>
  <c r="E6" i="3"/>
  <c r="D6" i="3"/>
  <c r="F5" i="3"/>
  <c r="E5" i="3"/>
  <c r="D5" i="3"/>
  <c r="F4" i="3"/>
  <c r="E4" i="3"/>
  <c r="D4" i="3"/>
  <c r="F3" i="3"/>
  <c r="E3" i="3"/>
  <c r="D3" i="3"/>
  <c r="K36" i="2"/>
  <c r="K35" i="2"/>
  <c r="K34" i="2"/>
  <c r="K33" i="2"/>
  <c r="K32" i="2"/>
  <c r="K31" i="2"/>
  <c r="K30" i="2"/>
  <c r="K29" i="2"/>
  <c r="K28" i="2"/>
  <c r="O20" i="2" s="1"/>
  <c r="K27" i="2"/>
  <c r="K26" i="2"/>
  <c r="K25" i="2"/>
  <c r="K24" i="2"/>
  <c r="K23" i="2"/>
  <c r="K22" i="2"/>
  <c r="K21" i="2"/>
  <c r="K20" i="2"/>
  <c r="O7" i="2" s="1"/>
  <c r="K19" i="2"/>
  <c r="O6" i="2" s="1"/>
  <c r="K18" i="2"/>
  <c r="K17" i="2"/>
  <c r="K16" i="2"/>
  <c r="K15" i="2"/>
  <c r="O12" i="2" s="1"/>
  <c r="K14" i="2"/>
  <c r="O11" i="2" s="1"/>
  <c r="K13" i="2"/>
  <c r="K12" i="2"/>
  <c r="K11" i="2"/>
  <c r="K10" i="2"/>
  <c r="K9" i="2"/>
  <c r="K8" i="2"/>
  <c r="K7" i="2"/>
  <c r="O21" i="2" s="1"/>
  <c r="K6" i="2"/>
  <c r="K5" i="2"/>
  <c r="K4" i="2"/>
  <c r="K3" i="2"/>
  <c r="O5" i="2" s="1"/>
  <c r="S21" i="14" l="1"/>
  <c r="O21" i="14"/>
  <c r="Q4" i="5"/>
  <c r="N21" i="14"/>
  <c r="O4" i="2"/>
  <c r="O14" i="2"/>
  <c r="O8" i="2"/>
  <c r="O18" i="2"/>
  <c r="O16" i="2"/>
  <c r="O13" i="2"/>
  <c r="O10" i="2"/>
  <c r="O15" i="2"/>
  <c r="O9" i="2"/>
  <c r="O17" i="2"/>
  <c r="O19" i="2"/>
  <c r="P19" i="2" s="1"/>
  <c r="P11" i="7"/>
  <c r="P4" i="7"/>
  <c r="P8" i="7"/>
  <c r="O36" i="5"/>
  <c r="P36" i="5"/>
  <c r="P14" i="7"/>
  <c r="P12" i="7"/>
  <c r="P2" i="7"/>
  <c r="P18" i="7"/>
  <c r="P17" i="7"/>
  <c r="P6" i="7"/>
  <c r="P10" i="7"/>
  <c r="P15" i="7"/>
  <c r="P13" i="7"/>
  <c r="P3" i="7"/>
  <c r="P7" i="7"/>
  <c r="P16" i="7"/>
  <c r="P5" i="7"/>
  <c r="P9" i="7"/>
  <c r="J10" i="7"/>
  <c r="R10" i="7" s="1"/>
  <c r="N6" i="7"/>
  <c r="Q6" i="7" s="1"/>
  <c r="S36" i="5"/>
  <c r="T36" i="5"/>
  <c r="S2" i="7"/>
  <c r="T3" i="7"/>
  <c r="I36" i="7"/>
  <c r="H36" i="7"/>
  <c r="T7" i="7"/>
  <c r="T8" i="7"/>
  <c r="T12" i="7"/>
  <c r="K36" i="7"/>
  <c r="S13" i="7"/>
  <c r="N16" i="7"/>
  <c r="Q16" i="7" s="1"/>
  <c r="M36" i="7"/>
  <c r="N18" i="7"/>
  <c r="Q18" i="7" s="1"/>
  <c r="S16" i="7"/>
  <c r="S11" i="7"/>
  <c r="S4" i="7"/>
  <c r="N8" i="7"/>
  <c r="Q8" i="7" s="1"/>
  <c r="N17" i="7"/>
  <c r="Q17" i="7" s="1"/>
  <c r="L36" i="7"/>
  <c r="O3" i="7"/>
  <c r="O15" i="7"/>
  <c r="N7" i="7"/>
  <c r="Q7" i="7" s="1"/>
  <c r="N9" i="7"/>
  <c r="Q9" i="7" s="1"/>
  <c r="N3" i="7"/>
  <c r="Q3" i="7" s="1"/>
  <c r="R13" i="5"/>
  <c r="J36" i="5"/>
  <c r="Q13" i="5"/>
  <c r="N36" i="5"/>
  <c r="Q36" i="5" s="1"/>
  <c r="T13" i="7"/>
  <c r="T17" i="7"/>
  <c r="T2" i="7"/>
  <c r="T15" i="7"/>
  <c r="T14" i="7"/>
  <c r="T9" i="7"/>
  <c r="T18" i="7"/>
  <c r="T16" i="7"/>
  <c r="T11" i="7"/>
  <c r="T10" i="7"/>
  <c r="T4" i="7"/>
  <c r="T5" i="7"/>
  <c r="E36" i="7"/>
  <c r="J4" i="7"/>
  <c r="R4" i="7" s="1"/>
  <c r="N12" i="7"/>
  <c r="Q12" i="7" s="1"/>
  <c r="J5" i="7"/>
  <c r="R5" i="7" s="1"/>
  <c r="F36" i="7"/>
  <c r="S6" i="7"/>
  <c r="T6" i="7"/>
  <c r="G36" i="7"/>
  <c r="S17" i="7"/>
  <c r="S12" i="7"/>
  <c r="O16" i="7"/>
  <c r="O4" i="7"/>
  <c r="N13" i="7"/>
  <c r="Q13" i="7" s="1"/>
  <c r="N14" i="7"/>
  <c r="Q14" i="7" s="1"/>
  <c r="N4" i="7"/>
  <c r="Q4" i="7" s="1"/>
  <c r="S5" i="7"/>
  <c r="O10" i="7"/>
  <c r="J13" i="7"/>
  <c r="R13" i="7" s="1"/>
  <c r="S14" i="7"/>
  <c r="S18" i="7"/>
  <c r="O7" i="7"/>
  <c r="O6" i="7"/>
  <c r="J6" i="7"/>
  <c r="R6" i="7" s="1"/>
  <c r="N11" i="7"/>
  <c r="Q11" i="7" s="1"/>
  <c r="N10" i="7"/>
  <c r="Q10" i="7" s="1"/>
  <c r="J3" i="7"/>
  <c r="R3" i="7" s="1"/>
  <c r="O14" i="7"/>
  <c r="J11" i="7"/>
  <c r="R11" i="7" s="1"/>
  <c r="N15" i="7"/>
  <c r="Q15" i="7" s="1"/>
  <c r="S8" i="7"/>
  <c r="O17" i="7"/>
  <c r="S15" i="7"/>
  <c r="O11" i="7"/>
  <c r="S7" i="7"/>
  <c r="O9" i="7"/>
  <c r="S3" i="7"/>
  <c r="O5" i="7"/>
  <c r="J18" i="7"/>
  <c r="R18" i="7" s="1"/>
  <c r="O13" i="7"/>
  <c r="J12" i="7"/>
  <c r="R12" i="7" s="1"/>
  <c r="J15" i="7"/>
  <c r="R15" i="7" s="1"/>
  <c r="J7" i="7"/>
  <c r="R7" i="7" s="1"/>
  <c r="O12" i="7"/>
  <c r="N2" i="7"/>
  <c r="Q2" i="7" s="1"/>
  <c r="J14" i="7"/>
  <c r="R14" i="7" s="1"/>
  <c r="N5" i="7"/>
  <c r="S9" i="7"/>
  <c r="J2" i="7"/>
  <c r="R2" i="7" s="1"/>
  <c r="J8" i="7"/>
  <c r="R8" i="7" s="1"/>
  <c r="J17" i="7"/>
  <c r="R17" i="7" s="1"/>
  <c r="S10" i="7"/>
  <c r="J9" i="7"/>
  <c r="R9" i="7" s="1"/>
  <c r="O8" i="7"/>
  <c r="O2" i="7"/>
  <c r="J16" i="7"/>
  <c r="R16" i="7" s="1"/>
  <c r="O18" i="7"/>
  <c r="E42" i="3"/>
  <c r="D42" i="3"/>
  <c r="F42" i="3"/>
  <c r="K2" i="2"/>
  <c r="O3" i="2" s="1"/>
  <c r="P18" i="2" s="1"/>
  <c r="Q21" i="14" l="1"/>
  <c r="R36" i="5"/>
  <c r="R21" i="14"/>
  <c r="P17" i="2"/>
  <c r="P16" i="2"/>
  <c r="S36" i="7"/>
  <c r="O36" i="7"/>
  <c r="T36" i="7"/>
  <c r="P36" i="7"/>
  <c r="Q5" i="7"/>
  <c r="N36" i="7"/>
  <c r="Q36" i="7" s="1"/>
  <c r="J36" i="7"/>
  <c r="R36" i="7" s="1"/>
  <c r="P14" i="2"/>
  <c r="P5" i="2"/>
  <c r="P7" i="2"/>
  <c r="P8" i="2"/>
  <c r="P4" i="2"/>
  <c r="P6" i="2"/>
  <c r="P12" i="2"/>
  <c r="P13" i="2"/>
  <c r="P9" i="2"/>
  <c r="P11" i="2"/>
  <c r="P20" i="2"/>
  <c r="P21" i="2"/>
  <c r="P10" i="2"/>
  <c r="P15" i="2"/>
  <c r="N24" i="2" l="1"/>
  <c r="O24"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<sst xmlns="http://schemas.openxmlformats.org/spreadsheetml/2006/main" count="199899" uniqueCount="22875">
  <si>
    <t xml:space="preserve">Retention  Performance </t>
  </si>
  <si>
    <t>Feb</t>
  </si>
  <si>
    <t>Working Days</t>
  </si>
  <si>
    <t>Retention Queue Performance</t>
  </si>
  <si>
    <t>Days Worked</t>
  </si>
  <si>
    <t>KPI's</t>
  </si>
  <si>
    <t>Last week Performance</t>
  </si>
  <si>
    <t>Last Week  Sans Monday</t>
  </si>
  <si>
    <t>MTD Performance Calls Ans</t>
  </si>
  <si>
    <t>Last Month Comparison</t>
  </si>
  <si>
    <t>Calls</t>
  </si>
  <si>
    <t>Service Level</t>
  </si>
  <si>
    <t>ABA%</t>
  </si>
  <si>
    <t>Service</t>
  </si>
  <si>
    <t xml:space="preserve">Power BI MTD </t>
  </si>
  <si>
    <t>Collections</t>
  </si>
  <si>
    <t>ACH - 30.8%</t>
  </si>
  <si>
    <t>Telreg Skilled Conv - 19.3%</t>
  </si>
  <si>
    <t>MOM Comparison</t>
  </si>
  <si>
    <t>LW Monday Performance</t>
  </si>
  <si>
    <t>QA MTD</t>
  </si>
  <si>
    <t>MTD</t>
  </si>
  <si>
    <t>EOM Estimate</t>
  </si>
  <si>
    <t>Last Month</t>
  </si>
  <si>
    <t>MOM Change</t>
  </si>
  <si>
    <t>Calls Answered</t>
  </si>
  <si>
    <t>Calls Handled</t>
  </si>
  <si>
    <t>Calls Abandoned</t>
  </si>
  <si>
    <t>AVG</t>
  </si>
  <si>
    <t># of Evals</t>
  </si>
  <si>
    <t>Crit</t>
  </si>
  <si>
    <t xml:space="preserve">Retention </t>
  </si>
  <si>
    <t>Telreg</t>
  </si>
  <si>
    <t>% Difference</t>
  </si>
  <si>
    <t>Totals</t>
  </si>
  <si>
    <t>Combined</t>
  </si>
  <si>
    <t>% of TV</t>
  </si>
  <si>
    <t>KPI Retention</t>
  </si>
  <si>
    <t>Last Week</t>
  </si>
  <si>
    <t>Current Week</t>
  </si>
  <si>
    <t>Previous Month</t>
  </si>
  <si>
    <t>Column1</t>
  </si>
  <si>
    <t>Sales</t>
  </si>
  <si>
    <t>Conversion</t>
  </si>
  <si>
    <t>Calls2</t>
  </si>
  <si>
    <t>Sales3</t>
  </si>
  <si>
    <t>Conversion4</t>
  </si>
  <si>
    <t>Calls5</t>
  </si>
  <si>
    <t>Sales6</t>
  </si>
  <si>
    <t>Conversion7</t>
  </si>
  <si>
    <t>Calls8</t>
  </si>
  <si>
    <t>Sales9</t>
  </si>
  <si>
    <t>Conversion2</t>
  </si>
  <si>
    <t>OOW</t>
  </si>
  <si>
    <t>Retention</t>
  </si>
  <si>
    <t>Month</t>
  </si>
  <si>
    <t>Prev</t>
  </si>
  <si>
    <t>Current</t>
  </si>
  <si>
    <t>Outliers Ret</t>
  </si>
  <si>
    <t>Prev Month</t>
  </si>
  <si>
    <t>Cur Week</t>
  </si>
  <si>
    <t>Lst Week</t>
  </si>
  <si>
    <t>Action</t>
  </si>
  <si>
    <t>Goal</t>
  </si>
  <si>
    <t>Stage</t>
  </si>
  <si>
    <t>Agents</t>
  </si>
  <si>
    <t>Canc Rate</t>
  </si>
  <si>
    <t>Save %</t>
  </si>
  <si>
    <t>Serv Con</t>
  </si>
  <si>
    <t>Agent</t>
  </si>
  <si>
    <t>ININ Wrap</t>
  </si>
  <si>
    <t>Douglas Barnes</t>
  </si>
  <si>
    <t>Khadijah Young</t>
  </si>
  <si>
    <t>Chasady Parker</t>
  </si>
  <si>
    <t>Amy Smiley</t>
  </si>
  <si>
    <t>Regina Watson</t>
  </si>
  <si>
    <t>Angelica Gonzalez</t>
  </si>
  <si>
    <t>Mohamed Bayoumy</t>
  </si>
  <si>
    <t>Larry Moorehead</t>
  </si>
  <si>
    <t>Chanetta Gant</t>
  </si>
  <si>
    <t>Margaret Reddy</t>
  </si>
  <si>
    <t>Perry Young III</t>
  </si>
  <si>
    <t>Outlier Cancellation</t>
  </si>
  <si>
    <t>pm</t>
  </si>
  <si>
    <t>Matthew Livingstone</t>
  </si>
  <si>
    <t>Perry Young</t>
  </si>
  <si>
    <t>Christina Johnson</t>
  </si>
  <si>
    <t>Absenteeism</t>
  </si>
  <si>
    <t>Week</t>
  </si>
  <si>
    <t>Previous MTD</t>
  </si>
  <si>
    <t xml:space="preserve">MTD </t>
  </si>
  <si>
    <t>IW S2C</t>
  </si>
  <si>
    <t>Sales - Tel Reg</t>
  </si>
  <si>
    <t>Total Schedule Time</t>
  </si>
  <si>
    <t>On Queue Time / Nesting</t>
  </si>
  <si>
    <t>PTO</t>
  </si>
  <si>
    <t xml:space="preserve">Break </t>
  </si>
  <si>
    <t>Lunch</t>
  </si>
  <si>
    <t>VTO / MATO</t>
  </si>
  <si>
    <t>LOA / Bereavment</t>
  </si>
  <si>
    <t>Scheduled OT</t>
  </si>
  <si>
    <t>Total</t>
  </si>
  <si>
    <t>Make Up Time</t>
  </si>
  <si>
    <t>Coaching / Meeting / Team Huddle</t>
  </si>
  <si>
    <t>SME / Peer Coaching</t>
  </si>
  <si>
    <t xml:space="preserve">Back Office / Off Queue </t>
  </si>
  <si>
    <t>Training</t>
  </si>
  <si>
    <t>Outbound Calls</t>
  </si>
  <si>
    <t>System Issues</t>
  </si>
  <si>
    <t>No Ticket Time</t>
  </si>
  <si>
    <t>Flex Time  / Unavailable</t>
  </si>
  <si>
    <t>Site Closure</t>
  </si>
  <si>
    <t xml:space="preserve">Productive Time </t>
  </si>
  <si>
    <t>Unproductive Time</t>
  </si>
  <si>
    <t>Agent Name</t>
  </si>
  <si>
    <t>Activity Code Name</t>
  </si>
  <si>
    <t>Description</t>
  </si>
  <si>
    <t>Is Paid</t>
  </si>
  <si>
    <t>Length In Minutes</t>
  </si>
  <si>
    <t>Start (New_York)</t>
  </si>
  <si>
    <t>End (New_York)</t>
  </si>
  <si>
    <t>Vacation</t>
  </si>
  <si>
    <t>Yes</t>
  </si>
  <si>
    <t>End of shift</t>
  </si>
  <si>
    <t>No</t>
  </si>
  <si>
    <t>On Queue</t>
  </si>
  <si>
    <t>Meal</t>
  </si>
  <si>
    <t>VTO</t>
  </si>
  <si>
    <t>MATO</t>
  </si>
  <si>
    <t>Left Early</t>
  </si>
  <si>
    <t>Weather - Site Closure</t>
  </si>
  <si>
    <t>NCNS</t>
  </si>
  <si>
    <t>Absent</t>
  </si>
  <si>
    <t>Late</t>
  </si>
  <si>
    <t>Break</t>
  </si>
  <si>
    <t>Shift Abandoned</t>
  </si>
  <si>
    <t>Termed</t>
  </si>
  <si>
    <t>Agent Customer Callback</t>
  </si>
  <si>
    <t>LOA</t>
  </si>
  <si>
    <t>Bereavement</t>
  </si>
  <si>
    <t>Nesting</t>
  </si>
  <si>
    <t>Coaching</t>
  </si>
  <si>
    <t>Team Huddle</t>
  </si>
  <si>
    <t>Presched Huddle -NO EXTENTION</t>
  </si>
  <si>
    <t>Meeting</t>
  </si>
  <si>
    <t>Peer Coaching</t>
  </si>
  <si>
    <t>SME Support</t>
  </si>
  <si>
    <t>Back Office</t>
  </si>
  <si>
    <t>Off Queue</t>
  </si>
  <si>
    <t>Unavailable</t>
  </si>
  <si>
    <t>Client Training</t>
  </si>
  <si>
    <t>Outbound</t>
  </si>
  <si>
    <t>D&amp;G System Outage</t>
  </si>
  <si>
    <t>Agent System Issues</t>
  </si>
  <si>
    <t xml:space="preserve">Coaching </t>
  </si>
  <si>
    <t>No ticket</t>
  </si>
  <si>
    <t>Off Queue - No Ticket/Request</t>
  </si>
  <si>
    <t xml:space="preserve">no ticket for log in early- OT/MUT has been canc by client </t>
  </si>
  <si>
    <t xml:space="preserve">Absent </t>
  </si>
  <si>
    <t>HR Approved</t>
  </si>
  <si>
    <t xml:space="preserve">called the line as late </t>
  </si>
  <si>
    <t>long lunch</t>
  </si>
  <si>
    <t>not responding</t>
  </si>
  <si>
    <t>long break</t>
  </si>
  <si>
    <t xml:space="preserve">long break </t>
  </si>
  <si>
    <t xml:space="preserve">No Ticket coding for early Log On. OT/MUT has been cancelled by the Client
</t>
  </si>
  <si>
    <t>Agent Email</t>
  </si>
  <si>
    <t>Evaluations</t>
  </si>
  <si>
    <t>Average Score</t>
  </si>
  <si>
    <t>Average Critical Score</t>
  </si>
  <si>
    <t>TL</t>
  </si>
  <si>
    <t>Associate</t>
  </si>
  <si>
    <t>Aaliyah Kemp</t>
  </si>
  <si>
    <t>Aaliyah.Kemp@corp.spdatallc.com</t>
  </si>
  <si>
    <t>Will</t>
  </si>
  <si>
    <t>Aana Taufiq</t>
  </si>
  <si>
    <t>Aana.Taufiq@corp.spdatallc.com</t>
  </si>
  <si>
    <t>Aaron Alfaro02</t>
  </si>
  <si>
    <t>Aaron.alfaro02@movate.com</t>
  </si>
  <si>
    <t>Aaron Royal</t>
  </si>
  <si>
    <t>Aaron.Royal@corp.spdatallc.com</t>
  </si>
  <si>
    <t>Abdifitah Ahmed</t>
  </si>
  <si>
    <t>Abdifitah.Ahmed@corp.spdatallc.com</t>
  </si>
  <si>
    <t>Abhiuday Pundir</t>
  </si>
  <si>
    <t>Abhiuday.Pundir@corp.spdatallc.com</t>
  </si>
  <si>
    <t>Abigail Ruiz</t>
  </si>
  <si>
    <t>Abigail.Ruiz@movate.com</t>
  </si>
  <si>
    <t>Abinash Sritharan</t>
  </si>
  <si>
    <t>Abinash.Sritharan@corp.spdatallc.com</t>
  </si>
  <si>
    <t>Abraham.Martinez</t>
  </si>
  <si>
    <t>Abraham.Martinez@movate.com</t>
  </si>
  <si>
    <t>Adam Wilkes</t>
  </si>
  <si>
    <t>Adam.Wilkes@domesticandgeneral.com</t>
  </si>
  <si>
    <t>Aditya Karnawat</t>
  </si>
  <si>
    <t>Aditya.Karnawat@corp.spdatallc.com</t>
  </si>
  <si>
    <t>Adnan Malik</t>
  </si>
  <si>
    <t>Adnan.Malik@corp.spdatallc.com</t>
  </si>
  <si>
    <t>Adonis Rosalle</t>
  </si>
  <si>
    <t>Adonis.Rosalle@corp.spdatallc.com</t>
  </si>
  <si>
    <t>Adrian Marin</t>
  </si>
  <si>
    <t>Adrian.Marin@movate.com</t>
  </si>
  <si>
    <t>Nick</t>
  </si>
  <si>
    <t>Carla Grant</t>
  </si>
  <si>
    <t>Adrian Rapadas</t>
  </si>
  <si>
    <t>Adrian.Rapadas@corp.spdatallc.com</t>
  </si>
  <si>
    <t>Cassiddy Jordan</t>
  </si>
  <si>
    <t>Adrian Underwood</t>
  </si>
  <si>
    <t>Adrian.Underwood@corp.spdatallc.com</t>
  </si>
  <si>
    <t>Christian Elizabeth</t>
  </si>
  <si>
    <t>Adriana Alejandra Ayala Orellana</t>
  </si>
  <si>
    <t>aaayala@theofficegurus.biz</t>
  </si>
  <si>
    <t>Destiny Rich</t>
  </si>
  <si>
    <t>Adriana Daniela Molina Tobares</t>
  </si>
  <si>
    <t>adtobares@theofficegurus.biz</t>
  </si>
  <si>
    <t>Dinesh Kandoth</t>
  </si>
  <si>
    <t>Ahmed Nur</t>
  </si>
  <si>
    <t>Ahmed.Nur@corp.spdatallc.com</t>
  </si>
  <si>
    <t>Donna Plummer</t>
  </si>
  <si>
    <t>Akeem Aman</t>
  </si>
  <si>
    <t>Akeem.Aman@corp.spdatallc.com</t>
  </si>
  <si>
    <t>Eric Brown</t>
  </si>
  <si>
    <t>Akhil Karra</t>
  </si>
  <si>
    <t>Akhil.Karra@corp.spdatallc.com</t>
  </si>
  <si>
    <t>Heather Kester</t>
  </si>
  <si>
    <t>Akib Lipu</t>
  </si>
  <si>
    <t>Akib.Lipu@corp.spdatallc.com</t>
  </si>
  <si>
    <t>Javier Ottenwalder</t>
  </si>
  <si>
    <t>Alan Bladimir Funes Ventura</t>
  </si>
  <si>
    <t>afunes@theofficegurus.biz</t>
  </si>
  <si>
    <t>Kellee Silva</t>
  </si>
  <si>
    <t>Alan Houston</t>
  </si>
  <si>
    <t>Alan.Houston@domesticandgeneral.com</t>
  </si>
  <si>
    <t>Marcia Fabry</t>
  </si>
  <si>
    <t>Albany Covington-Owens</t>
  </si>
  <si>
    <t>Albany.Owens@corp.spdatallc.com</t>
  </si>
  <si>
    <t>Michael Moyer</t>
  </si>
  <si>
    <t>Albert Hartinger</t>
  </si>
  <si>
    <t>Albert.Hartinger@corp.spdatallc.com</t>
  </si>
  <si>
    <t>Oyindamola Olajoye</t>
  </si>
  <si>
    <t>Alberto Montoya</t>
  </si>
  <si>
    <t>Alberto.Montoya@movate.com</t>
  </si>
  <si>
    <t>Prottasha Prentice</t>
  </si>
  <si>
    <t>Alberto Zeniff Montalvo Aguila</t>
  </si>
  <si>
    <t>azmaguila@theofficegurus.biz</t>
  </si>
  <si>
    <t>SHANIQUE REID</t>
  </si>
  <si>
    <t>Aldrin D'Almeida</t>
  </si>
  <si>
    <t>aldrin.d'almeida@domesticandgeneral.com</t>
  </si>
  <si>
    <t>Tika Mayo</t>
  </si>
  <si>
    <t>Alejandra Leticia Diaz Beltra</t>
  </si>
  <si>
    <t>aldiaz@theofficegurus.biz</t>
  </si>
  <si>
    <t>Tina Rogers</t>
  </si>
  <si>
    <t>Alejandro Ernesto Cruz Barrientos</t>
  </si>
  <si>
    <t>alecruz@theofficegurus.biz</t>
  </si>
  <si>
    <t>Trevor Berry</t>
  </si>
  <si>
    <t>Alessandro.Sedo</t>
  </si>
  <si>
    <t>Alessandro.Sedo@movate.com</t>
  </si>
  <si>
    <t>Uniqua Davis</t>
  </si>
  <si>
    <t>Alex Clare</t>
  </si>
  <si>
    <t>Alex.Clare@corp.spdatallc.com</t>
  </si>
  <si>
    <t>Zycariah Fowler</t>
  </si>
  <si>
    <t>Alexander Enrique Pinto Gomez</t>
  </si>
  <si>
    <t>apinto@theofficegurus.biz</t>
  </si>
  <si>
    <t>Alexander Figueroa</t>
  </si>
  <si>
    <t>aafigueroa@theofficegurus.biz</t>
  </si>
  <si>
    <t>Alexis Brown</t>
  </si>
  <si>
    <t>Alexis.Brown@corp.spdatallc.com</t>
  </si>
  <si>
    <t>Alexis Smith</t>
  </si>
  <si>
    <t>Alexis.Smith@corp.spdatallc.com</t>
  </si>
  <si>
    <t>Alicia Anderson</t>
  </si>
  <si>
    <t>Alicia.Anderson@corp.spdatallc.com</t>
  </si>
  <si>
    <t>Alicia Chase</t>
  </si>
  <si>
    <t>Alicia.Chase@corp.spdatallc.com</t>
  </si>
  <si>
    <t>Alicia Chavarria</t>
  </si>
  <si>
    <t>Alicia.Chavarria@corp.spdatallc.com</t>
  </si>
  <si>
    <t>Alicia Shields</t>
  </si>
  <si>
    <t>Alicia.Shields@corp.spdatallc.com</t>
  </si>
  <si>
    <t>Aliesha Hoosain</t>
  </si>
  <si>
    <t>Aliesha.Hoosain@corp.spdatallc.com</t>
  </si>
  <si>
    <t>Alirio Ruano</t>
  </si>
  <si>
    <t>aeruano@theofficegurus.biz</t>
  </si>
  <si>
    <t>Alisha Williams</t>
  </si>
  <si>
    <t>Alisha.Williams@corp.spdatallc.com</t>
  </si>
  <si>
    <t>Alissa Caskey</t>
  </si>
  <si>
    <t>Alissa.Caskey@domesticandgeneral.com</t>
  </si>
  <si>
    <t>Alivia Haines</t>
  </si>
  <si>
    <t>Alivia.Haines@corp.spdatallc.com</t>
  </si>
  <si>
    <t>Allan Giovanni Diaz Salamanca</t>
  </si>
  <si>
    <t>agdias@theofficegurus.biz</t>
  </si>
  <si>
    <t>Allison Abigail Monterrosa Aguilar</t>
  </si>
  <si>
    <t>aamaguilar@theofficegurus.biz</t>
  </si>
  <si>
    <t>Allison Sellers</t>
  </si>
  <si>
    <t>Allison.Sellers@corp.spdatallc.com</t>
  </si>
  <si>
    <t>Almesha Shirley</t>
  </si>
  <si>
    <t>Almesha.Shirley@corp.spdatallc.com</t>
  </si>
  <si>
    <t>Alonzia Perrin</t>
  </si>
  <si>
    <t>Alonzia.Perrin@corp.spdatallc.com</t>
  </si>
  <si>
    <t>Alyse Vargas</t>
  </si>
  <si>
    <t>Alyse.Vargas@corp.spdatallc.com</t>
  </si>
  <si>
    <t>Alyssa Torres</t>
  </si>
  <si>
    <t>alyssa.torres@corp.spdatallc.com</t>
  </si>
  <si>
    <t>Amanda Ensz</t>
  </si>
  <si>
    <t>Amanda.Ensz@corp.spdatallc.com</t>
  </si>
  <si>
    <t>Amanda Liriano</t>
  </si>
  <si>
    <t>Amanda.Liriano@corp.spdatallc.com</t>
  </si>
  <si>
    <t>Amanda Mitchell</t>
  </si>
  <si>
    <t>Amanda.Mitchell@corp.spdatallc.com</t>
  </si>
  <si>
    <t>Amanda Vega</t>
  </si>
  <si>
    <t>Amanda.Vega@corp.spdatallc.com</t>
  </si>
  <si>
    <t>Amar Ramcharan</t>
  </si>
  <si>
    <t>Amar.Ramcharan@corp.spdatallc.com</t>
  </si>
  <si>
    <t>Amarachi Nwodoh</t>
  </si>
  <si>
    <t>Amarachi.Nwodoh@corp.spdatallc.com</t>
  </si>
  <si>
    <t>Amardeep Singh</t>
  </si>
  <si>
    <t>Amardeep.Singh@corp.spdatallc.com</t>
  </si>
  <si>
    <t>Amit Bhamra</t>
  </si>
  <si>
    <t>Amit.Bhamra@corp.spdatallc.com</t>
  </si>
  <si>
    <t>Amiyah Moye</t>
  </si>
  <si>
    <t>Amiyah.Moye@corp.spdatallc.com</t>
  </si>
  <si>
    <t>Amresh Mungal</t>
  </si>
  <si>
    <t>Amresh.Mungal@corp.spdatallc.com</t>
  </si>
  <si>
    <t>Amy Porter</t>
  </si>
  <si>
    <t>Amy.Porter@corp.spdatallc.com</t>
  </si>
  <si>
    <t>amy.smiley@corp.spdatallc.com</t>
  </si>
  <si>
    <t>Amy Thomas</t>
  </si>
  <si>
    <t>Amy.Thomas@corp.spdatallc.com</t>
  </si>
  <si>
    <t>Ana Patricia Flores Granados</t>
  </si>
  <si>
    <t>apflores@theofficegurus.biz</t>
  </si>
  <si>
    <t>Ana Yancy Guadalupe Guerra Soto</t>
  </si>
  <si>
    <t>aysoto@theofficegurus.biz</t>
  </si>
  <si>
    <t>Anastacia Hicks</t>
  </si>
  <si>
    <t>anastacia.hicks@corp.spdatallc.com</t>
  </si>
  <si>
    <t>Anastasia Kalman</t>
  </si>
  <si>
    <t>Anastasia.Kalman@corp.spdatallc.com</t>
  </si>
  <si>
    <t>Andre Bynoe</t>
  </si>
  <si>
    <t>Andre.Bynoe@corp.spdatallc.com</t>
  </si>
  <si>
    <t>Andre Vladimir Romero Puente</t>
  </si>
  <si>
    <t>avpuente@theofficegurus.biz</t>
  </si>
  <si>
    <t>Andrea Culbertson</t>
  </si>
  <si>
    <t>Andrea.Culbertson@corp.spdatallc.com</t>
  </si>
  <si>
    <t>Andrea Elizabeth Benavides Velasquez</t>
  </si>
  <si>
    <t>abenavides@theofficegurus.biz</t>
  </si>
  <si>
    <t>Andrea Guadalupe Franco Vasquez</t>
  </si>
  <si>
    <t>agfvasquez@theofficegurus.biz</t>
  </si>
  <si>
    <t>Andrea Harris</t>
  </si>
  <si>
    <t>Andrea.Harris@corp.spdatallc.com</t>
  </si>
  <si>
    <t>Andrea Manning</t>
  </si>
  <si>
    <t>amanning2@contactusinc.com</t>
  </si>
  <si>
    <t>Andrea Sallee</t>
  </si>
  <si>
    <t>asallee1@contactusinc.com</t>
  </si>
  <si>
    <t>Andres Barrantes</t>
  </si>
  <si>
    <t>Andres.Barrantes@movate.com</t>
  </si>
  <si>
    <t>Andres Rodrigo Serrano Chinchilla</t>
  </si>
  <si>
    <t>aserrano@theofficegurus.biz</t>
  </si>
  <si>
    <t>Andres Vindas</t>
  </si>
  <si>
    <t>Andres.Vindas@movate.com</t>
  </si>
  <si>
    <t>Andrew Barratt</t>
  </si>
  <si>
    <t>Andrew.Barratt@corp.spdatallc.com</t>
  </si>
  <si>
    <t>Andrew Bressi</t>
  </si>
  <si>
    <t>abressi@contactusinc.com</t>
  </si>
  <si>
    <t>Andrew Henderson</t>
  </si>
  <si>
    <t>andrew.henderson@domesticandgeneral.com</t>
  </si>
  <si>
    <t>Andrew Reid</t>
  </si>
  <si>
    <t>Andrew.Reid@corp.spdatallc.com</t>
  </si>
  <si>
    <t>Andrey Marin</t>
  </si>
  <si>
    <t>Andrey.Marin@movate.com</t>
  </si>
  <si>
    <t>Andy Vargas01</t>
  </si>
  <si>
    <t>Andy.Vargas01@movate.com</t>
  </si>
  <si>
    <t>Aneena Sheela Nath</t>
  </si>
  <si>
    <t>AneenaSheela.Nath@corp.spdatallc.com</t>
  </si>
  <si>
    <t>Angel Ernesto Merlos Amaya</t>
  </si>
  <si>
    <t>aemerlos@theofficegurus.biz</t>
  </si>
  <si>
    <t>Angel Scarbrough</t>
  </si>
  <si>
    <t>Angel.Scarbrough@corp.spdatallc.com</t>
  </si>
  <si>
    <t>Angela Gonzales</t>
  </si>
  <si>
    <t>Angela.Gonzales@corp.spdatallc.com</t>
  </si>
  <si>
    <t>angelica.gonzalez@corp.spdatallc.com</t>
  </si>
  <si>
    <t>Angelica Martinez</t>
  </si>
  <si>
    <t>Angelica.Martinez@corp.spdatallc.com</t>
  </si>
  <si>
    <t>Angella Dunn</t>
  </si>
  <si>
    <t>Angella.Dunn@corp.spdatallc.com</t>
  </si>
  <si>
    <t>Angie Vega</t>
  </si>
  <si>
    <t>Angie.Vega@movate.com</t>
  </si>
  <si>
    <t>Anil Somwaru</t>
  </si>
  <si>
    <t>Anil.Somwaru@corp.spdatallc.com</t>
  </si>
  <si>
    <t>Ann Leblanc</t>
  </si>
  <si>
    <t>Ann.Leblanc@corp.spdatallc.com</t>
  </si>
  <si>
    <t>Anna Herrera</t>
  </si>
  <si>
    <t>Anna.Herrera@corp.spdatallc.com</t>
  </si>
  <si>
    <t>Anna Perez</t>
  </si>
  <si>
    <t>Anna.perez@corp.spdatallc.com</t>
  </si>
  <si>
    <t>Anna Shonubi</t>
  </si>
  <si>
    <t>Anna.Shonubi@corp.spdatallc.com</t>
  </si>
  <si>
    <t>Anna Tolentino</t>
  </si>
  <si>
    <t>Anna.Tolentino@corp.spdatallc.com</t>
  </si>
  <si>
    <t>Annam Viswanath</t>
  </si>
  <si>
    <t>Annam.Viswanath@movate.com</t>
  </si>
  <si>
    <t>Annie Cuevas</t>
  </si>
  <si>
    <t>Annie.cuevas@movate.com</t>
  </si>
  <si>
    <t>Antasia Phillips</t>
  </si>
  <si>
    <t>Antasia.Phillips@spdatallc.com</t>
  </si>
  <si>
    <t>Anthony Cesar01</t>
  </si>
  <si>
    <t>Anthony.Cesar01@movate.com</t>
  </si>
  <si>
    <t>Anthony Duncan</t>
  </si>
  <si>
    <t>Anthony.Duncan@corp.spdatallc.com</t>
  </si>
  <si>
    <t>Antoinette Atkins McFadgen</t>
  </si>
  <si>
    <t>Antoinette.McFadgen@corp.spdatallc.com</t>
  </si>
  <si>
    <t>Antonette Cousley</t>
  </si>
  <si>
    <t>Antonette.Cousley@corp.spdatallc.com</t>
  </si>
  <si>
    <t>Anubhav Maheshwari</t>
  </si>
  <si>
    <t>Anubhav.Maheshwari@corp.spdatallc.com</t>
  </si>
  <si>
    <t>April Daffodils Senen</t>
  </si>
  <si>
    <t>AprilDaffodils.Senen@corp.spdatallc.com</t>
  </si>
  <si>
    <t>April Matser</t>
  </si>
  <si>
    <t>April.Matser@corp.spdatallc.com</t>
  </si>
  <si>
    <t>April Shrewsbury</t>
  </si>
  <si>
    <t>April.Shrewsbury@corp.spdatallc.com</t>
  </si>
  <si>
    <t>April Watkins</t>
  </si>
  <si>
    <t>April.watkins@corp.spdatallc.com</t>
  </si>
  <si>
    <t>Areebah Baig</t>
  </si>
  <si>
    <t>Areebah.Baig@domesticandgeneral.com</t>
  </si>
  <si>
    <t>Arelis Carvajal01</t>
  </si>
  <si>
    <t>Arelis.Carvajal01@movate.com</t>
  </si>
  <si>
    <t>Arieanna Young</t>
  </si>
  <si>
    <t>Arieanna.Young@corp.spdatallc.com</t>
  </si>
  <si>
    <t>Ariel Munett</t>
  </si>
  <si>
    <t>ariel.munett@corp.spdatallc.com</t>
  </si>
  <si>
    <t>Ariel Smith</t>
  </si>
  <si>
    <t>Ariel.Smith@corp.spdatallc.com</t>
  </si>
  <si>
    <t>Ariella Lopez</t>
  </si>
  <si>
    <t>Ariella.Lopez@corp.spdatallc.com</t>
  </si>
  <si>
    <t>Arleth Patatag</t>
  </si>
  <si>
    <t>Arleth.Patatag@corp.spdatallc.com</t>
  </si>
  <si>
    <t>Armelia Teachey</t>
  </si>
  <si>
    <t>Armelia.teachey@corp.spdatallc.com</t>
  </si>
  <si>
    <t>Armin Sadeghi</t>
  </si>
  <si>
    <t>Armin.Sadeghi@corp.spdatallc.com</t>
  </si>
  <si>
    <t>Arnold Ortiz01</t>
  </si>
  <si>
    <t>Arnold.Ortiz01@movate.com</t>
  </si>
  <si>
    <t>Arnold Parker</t>
  </si>
  <si>
    <t>Arnold.Parker@corp.spdatallc.com</t>
  </si>
  <si>
    <t>Arnold Young</t>
  </si>
  <si>
    <t>Arnold.Young@corp.spdatallc.com</t>
  </si>
  <si>
    <t>Arpit Kaur</t>
  </si>
  <si>
    <t>Arpit.Kaur@corp.spdatallc.com</t>
  </si>
  <si>
    <t>Arthur Mitchell</t>
  </si>
  <si>
    <t>Arthur.Mitchell@corp.spdatallc.com</t>
  </si>
  <si>
    <t>Aryan Sharma</t>
  </si>
  <si>
    <t>Aryan.Sharma@corp.spdatallc.com</t>
  </si>
  <si>
    <t>Asael Alexander Lopez Munoz</t>
  </si>
  <si>
    <t>asalopez@theofficegurus.biz</t>
  </si>
  <si>
    <t>Asante Msosa</t>
  </si>
  <si>
    <t>Asante.Msosa@domesticandgeneral.com</t>
  </si>
  <si>
    <t>Ashantty Fox</t>
  </si>
  <si>
    <t>Ashantty.Fox@movate.com</t>
  </si>
  <si>
    <t>Ashley Harkness</t>
  </si>
  <si>
    <t>ashley.harkness@corp.spdatallc.com</t>
  </si>
  <si>
    <t>Ashley Russell</t>
  </si>
  <si>
    <t>Ashley.Russell@corp.spdatallc.com</t>
  </si>
  <si>
    <t>Ashley Taylor</t>
  </si>
  <si>
    <t>Ashley.Taylor@corp.spdatallc.com</t>
  </si>
  <si>
    <t>Ashley Thornton</t>
  </si>
  <si>
    <t>Ashley.Thornton@corp.spdatallc.com</t>
  </si>
  <si>
    <t>Auchey Davis</t>
  </si>
  <si>
    <t>adavis4@contactusinc.com</t>
  </si>
  <si>
    <t>Audra Mullens</t>
  </si>
  <si>
    <t>audra.mullens@corp.spdatallc.com</t>
  </si>
  <si>
    <t>Austin Seestadt</t>
  </si>
  <si>
    <t>Austin.Seestadt@corp.spdatallc.com</t>
  </si>
  <si>
    <t>Autumn Moore</t>
  </si>
  <si>
    <t>Autumn.Moore@corp.spdatallc.com</t>
  </si>
  <si>
    <t>Axel Said Morales</t>
  </si>
  <si>
    <t>asmorales@theofficegurus.biz</t>
  </si>
  <si>
    <t>Ayleen Esquivel</t>
  </si>
  <si>
    <t>Ayleen.Esquivel@movate.com</t>
  </si>
  <si>
    <t>Bakhtiar Mahi</t>
  </si>
  <si>
    <t>BakhtiarBin.MahiAtik@corp.spdatallc.com</t>
  </si>
  <si>
    <t>Balu Nayar</t>
  </si>
  <si>
    <t>Balu.Nayar@corp.spdatallc.com</t>
  </si>
  <si>
    <t>Barbara Phillips</t>
  </si>
  <si>
    <t>Barbara.Phillips@domesticandgeneral.com</t>
  </si>
  <si>
    <t>Barry Scott</t>
  </si>
  <si>
    <t>barry.scott@domesticandgeneral.com</t>
  </si>
  <si>
    <t>Bassam Hamud</t>
  </si>
  <si>
    <t>Bassam.Hamud@corp.spdatallc.com</t>
  </si>
  <si>
    <t>Bavani Corrie</t>
  </si>
  <si>
    <t>Bavani.Corrie@domesticandgeneral.com</t>
  </si>
  <si>
    <t>Bayron Serrano</t>
  </si>
  <si>
    <t>Bayron.Serrano@movate.com</t>
  </si>
  <si>
    <t>Ben Carroll</t>
  </si>
  <si>
    <t>Ben.Carroll@domesticandgeneral.com</t>
  </si>
  <si>
    <t>Benjamin Juru</t>
  </si>
  <si>
    <t>Benjamin.Juru@corp.spdatallc.com</t>
  </si>
  <si>
    <t>Berin Richard</t>
  </si>
  <si>
    <t>Berin.Richard@domesticandgeneral.com</t>
  </si>
  <si>
    <t>Bhasker Thirumala</t>
  </si>
  <si>
    <t>Bhasker.Thirumala@movate.com</t>
  </si>
  <si>
    <t>Bhavneet Kaur</t>
  </si>
  <si>
    <t>Bhavneet.Kaur@corp.spdatallc.com</t>
  </si>
  <si>
    <t>Bhumika Bunha</t>
  </si>
  <si>
    <t>Bhumika.Bunha@corp.spdatallc.com</t>
  </si>
  <si>
    <t>Billy Esquivel</t>
  </si>
  <si>
    <t>Billy.Esquivel@movate.com</t>
  </si>
  <si>
    <t>Blessing Ito</t>
  </si>
  <si>
    <t>Blessing.Ito@corp.spdatallc.com</t>
  </si>
  <si>
    <t>Bodhi Fallas</t>
  </si>
  <si>
    <t>Bodhi.Fallas@movate.com</t>
  </si>
  <si>
    <t>Bolaji Adewunmi</t>
  </si>
  <si>
    <t>Bolaji.Adewunmi@corp.spdatallc.com</t>
  </si>
  <si>
    <t>Bora Lee</t>
  </si>
  <si>
    <t>Bora.Lee@domesticandgeneral.com</t>
  </si>
  <si>
    <t>Boris Rada</t>
  </si>
  <si>
    <t>Boris.rada@movate.com</t>
  </si>
  <si>
    <t>Bradlee Kepley</t>
  </si>
  <si>
    <t>Bradlee.Kepley@corp.spdatallc.com</t>
  </si>
  <si>
    <t>Bradley Rounds</t>
  </si>
  <si>
    <t>Bradley.Rounds@corp.spdatallc.com</t>
  </si>
  <si>
    <t>Bram Benderoff</t>
  </si>
  <si>
    <t>Bram.Benderoff@corp.spdatallc.com</t>
  </si>
  <si>
    <t>Brandon Arnoldo Flores Sixco</t>
  </si>
  <si>
    <t>baflores@theofficegurus.biz</t>
  </si>
  <si>
    <t>Brandon Williams</t>
  </si>
  <si>
    <t>Brandon.Williams@corp.spdatallc.com</t>
  </si>
  <si>
    <t>Brandy Rodriguez</t>
  </si>
  <si>
    <t>Brandy.Rodriguez@corp.spdatallc.com</t>
  </si>
  <si>
    <t>Brendan Powell</t>
  </si>
  <si>
    <t>Brendan.Powell2@domesticandgeneral.com</t>
  </si>
  <si>
    <t>Brennan Dunmire</t>
  </si>
  <si>
    <t>bdunmire@contactusinc.com</t>
  </si>
  <si>
    <t>Brent Reynolds</t>
  </si>
  <si>
    <t>Brent.Reynolds@domesticandgeneral.com</t>
  </si>
  <si>
    <t>Breshae Tolliver</t>
  </si>
  <si>
    <t>Breshae.Tolliver@corp.spdatallc.com</t>
  </si>
  <si>
    <t>Brett Proud</t>
  </si>
  <si>
    <t>PROUDB@domesticandgeneral.com</t>
  </si>
  <si>
    <t>brett.proud@domesticandgeneral.com</t>
  </si>
  <si>
    <t>Breyana Estle</t>
  </si>
  <si>
    <t>Breyana.Estle@corp.spdatallc.com</t>
  </si>
  <si>
    <t>Bria Bryant</t>
  </si>
  <si>
    <t>Bria.Bryant@corp.spdatallc.com</t>
  </si>
  <si>
    <t>Bria Worthington</t>
  </si>
  <si>
    <t>bworthington@contactusinc.com</t>
  </si>
  <si>
    <t>Brian Conell</t>
  </si>
  <si>
    <t>Brian.Conell@domesticandgeneral.com</t>
  </si>
  <si>
    <t>Brian Finnstrom</t>
  </si>
  <si>
    <t>brian.finnstrom@corp.spdatallc.com</t>
  </si>
  <si>
    <t>Brian Greendyke</t>
  </si>
  <si>
    <t>Brian.Greendyke@domesticandgeneral.com</t>
  </si>
  <si>
    <t>Brian Nyaruwanga</t>
  </si>
  <si>
    <t>Brian.Nyaruwanga@corp.spdatallc.com</t>
  </si>
  <si>
    <t>Brianna Glover</t>
  </si>
  <si>
    <t>bglover1@contactusinc.com</t>
  </si>
  <si>
    <t>Brianna Totten</t>
  </si>
  <si>
    <t>Brianna.Totten@corp.spdatallc.com</t>
  </si>
  <si>
    <t>Brittany Bailey</t>
  </si>
  <si>
    <t>Brittany.Bailey@corp.spdatallc.com</t>
  </si>
  <si>
    <t>Brittany Mitchell</t>
  </si>
  <si>
    <t>Brittany.Mitchell@corp.spdatallc.com</t>
  </si>
  <si>
    <t>Brittany Vest</t>
  </si>
  <si>
    <t>Brittany.Vest@corp.spdatallc.com</t>
  </si>
  <si>
    <t>Bronagh Sweeney</t>
  </si>
  <si>
    <t>bronagh.sweeney@domesticandgeneral.com</t>
  </si>
  <si>
    <t>Brooke Stafford</t>
  </si>
  <si>
    <t>Brooke.Stafford@domesticandgeneral.com</t>
  </si>
  <si>
    <t>Brooke Swift</t>
  </si>
  <si>
    <t>Brooke.Swift@corp.spdatallc.com</t>
  </si>
  <si>
    <t>Bruno Lara</t>
  </si>
  <si>
    <t>Bruno.Lara@movate.com</t>
  </si>
  <si>
    <t>Bryan Alexander Lopez Tejada</t>
  </si>
  <si>
    <t>balopez@theofficegurus.biz</t>
  </si>
  <si>
    <t>Bryan Anderson Medina Rodriguez</t>
  </si>
  <si>
    <t>bamedina@theofficegurus.biz</t>
  </si>
  <si>
    <t>Bryan Ariel Garcia Quintanilla</t>
  </si>
  <si>
    <t>baquintanilla@theofficegurus.biz</t>
  </si>
  <si>
    <t>Bryant Clay</t>
  </si>
  <si>
    <t>Bryant.Clay@corp.spdatallc.com</t>
  </si>
  <si>
    <t>Burnett Russ</t>
  </si>
  <si>
    <t>Burnett.Russ@corp.spdatallc.com</t>
  </si>
  <si>
    <t>Byron Tanner</t>
  </si>
  <si>
    <t>Byron.Tanner@corp.spdatallc.com</t>
  </si>
  <si>
    <t>Cameo Melton</t>
  </si>
  <si>
    <t>Cameo.Melton@corp.spdatallc.com</t>
  </si>
  <si>
    <t>Camila Ministre</t>
  </si>
  <si>
    <t>Camila.Ministre@corp.spdatallc.com</t>
  </si>
  <si>
    <t>Camiron Burnham</t>
  </si>
  <si>
    <t>cburnham@contactusinc.com</t>
  </si>
  <si>
    <t>Candice Corales</t>
  </si>
  <si>
    <t>Candice.Corales@spdatallc.com</t>
  </si>
  <si>
    <t>Carla Crump</t>
  </si>
  <si>
    <t>Carla.Crump@corp.spdatallc.com</t>
  </si>
  <si>
    <t>Carla.Grant@corp.spdatallc.com</t>
  </si>
  <si>
    <t>Carlos Alberto Solano Ayala</t>
  </si>
  <si>
    <t>casolano@theofficegurus.biz</t>
  </si>
  <si>
    <t>Carlos Alberto Solorzano Vaquerano</t>
  </si>
  <si>
    <t>cvaquerano@theofficegurus.biz</t>
  </si>
  <si>
    <t>Carlos Alessandro Hernandez Pleitez</t>
  </si>
  <si>
    <t>caahernandez@theofficegurus.biz</t>
  </si>
  <si>
    <t>Carlos Alfredo Osegueda Bermudez</t>
  </si>
  <si>
    <t>caosegueda@theofficegurus.biz</t>
  </si>
  <si>
    <t>Carlos Arosemena</t>
  </si>
  <si>
    <t>Carlos.Arosemena@movate.com</t>
  </si>
  <si>
    <t>Carlos Daniel Hernandez Lara</t>
  </si>
  <si>
    <t>cdhernandez@theofficegurus.biz</t>
  </si>
  <si>
    <t>Carlos Elias Abrego Flores</t>
  </si>
  <si>
    <t>ceabrego@theofficegurus.biz</t>
  </si>
  <si>
    <t>Carlos Enrique Chinchilla Cordon</t>
  </si>
  <si>
    <t>cchinchilla@theofficegurus.biz</t>
  </si>
  <si>
    <t>Carlos Fiffe-Martinez</t>
  </si>
  <si>
    <t>Carlos.Fiffe-Martinez@corp.spdatallc.com</t>
  </si>
  <si>
    <t>Carlos Harris</t>
  </si>
  <si>
    <t>Carlos.Harris@corp.spdatallc.com</t>
  </si>
  <si>
    <t>Carlos Ivan Morales Funes</t>
  </si>
  <si>
    <t>cimorales@theofficegurus.biz</t>
  </si>
  <si>
    <t>Carlos Maxwell Gonzalez Figueroa</t>
  </si>
  <si>
    <t>cmgonzalez@theofficegurus.biz</t>
  </si>
  <si>
    <t>Carlos Moreno</t>
  </si>
  <si>
    <t>camoreno@theofficegurus.biz</t>
  </si>
  <si>
    <t>Carlos Quintanilla</t>
  </si>
  <si>
    <t>cmeqhuezo@theofficegurus.biz</t>
  </si>
  <si>
    <t>Carlos RenÃ© Rivera Pino</t>
  </si>
  <si>
    <t>crpino@theofficegurus.biz</t>
  </si>
  <si>
    <t>Carlos Rivera</t>
  </si>
  <si>
    <t>Carlos.Rivera@corp.spdatallc.com</t>
  </si>
  <si>
    <t>Carlos Rojas01</t>
  </si>
  <si>
    <t>Carlos.Rojas01@movate.com</t>
  </si>
  <si>
    <t>Carlos Santana</t>
  </si>
  <si>
    <t>Carlos.Santana@movate.com</t>
  </si>
  <si>
    <t>Carlos Vallejo</t>
  </si>
  <si>
    <t>carlos.vallejo@corp.spdatallc.com</t>
  </si>
  <si>
    <t>Carolyn Clampitt</t>
  </si>
  <si>
    <t>Carolyn.Clampitt@corp.spdatallc.com</t>
  </si>
  <si>
    <t>Carrie Garza</t>
  </si>
  <si>
    <t>Carrie.Garza@corp.spdatallc.com</t>
  </si>
  <si>
    <t>Cassandra Wright</t>
  </si>
  <si>
    <t>Cassandra.Wright@corp.spdatallc.com</t>
  </si>
  <si>
    <t>Cassi Thomas</t>
  </si>
  <si>
    <t>Tybrice.Thomas@corp.spdatallc.com</t>
  </si>
  <si>
    <t>Cassiddy.Jordan@corp.spdatallc.com</t>
  </si>
  <si>
    <t>Celeste Murph</t>
  </si>
  <si>
    <t>Celeste.Murph@corp.spdatallc.com</t>
  </si>
  <si>
    <t>Celina Elizabeth Hernandez Orellana</t>
  </si>
  <si>
    <t>ceehernandez@theofficegurus.biz</t>
  </si>
  <si>
    <t>Cesar Camareno</t>
  </si>
  <si>
    <t>Cesar.Camareno@movate.com</t>
  </si>
  <si>
    <t>chanetta.gant@corp.spdatallc.com</t>
  </si>
  <si>
    <t>Chantelle Baccas</t>
  </si>
  <si>
    <t>Chantelle.Baccas@corp.spdatallc.com</t>
  </si>
  <si>
    <t>Chaqoia Gould</t>
  </si>
  <si>
    <t>Chaqoia.Gould@corp.spdatallc.com</t>
  </si>
  <si>
    <t>Charnetta AllenHull</t>
  </si>
  <si>
    <t>charnetta.hull@spdatallc.com</t>
  </si>
  <si>
    <t>Chasady.Parker@corp.spdatallc.com</t>
  </si>
  <si>
    <t>Chayanne Shivtahal</t>
  </si>
  <si>
    <t>chayanne.shivtahal@corp.spdatallc.com</t>
  </si>
  <si>
    <t>Chelsey Sturgeon</t>
  </si>
  <si>
    <t>Chelsey.Sturgeon@corp.spdatallc.com</t>
  </si>
  <si>
    <t>Cherrish Hall</t>
  </si>
  <si>
    <t>Cherrish.Hall@corp.spdatallc.com</t>
  </si>
  <si>
    <t>Chimdinma Chibe</t>
  </si>
  <si>
    <t>Chimdinma.Chibe@corp.spdatallc.com</t>
  </si>
  <si>
    <t>Chloe Smith</t>
  </si>
  <si>
    <t>Chloe.Smith@domesticandgeneral.com</t>
  </si>
  <si>
    <t>Chris Buckland</t>
  </si>
  <si>
    <t>Chris.Buckland@domesticandgeneral.com</t>
  </si>
  <si>
    <t>Chris Dauk</t>
  </si>
  <si>
    <t>Chris.Dauk@domesticandgeneral.com</t>
  </si>
  <si>
    <t>Chris Genereaux</t>
  </si>
  <si>
    <t>Chris.Genereaux@corp.spdatallc.com</t>
  </si>
  <si>
    <t>Chris Goudie</t>
  </si>
  <si>
    <t>chris.goudie@domesticandgeneral.com</t>
  </si>
  <si>
    <t>Chris Nauts</t>
  </si>
  <si>
    <t>Chris.Nauts@corp.spdatallc.com</t>
  </si>
  <si>
    <t>Chris Routledge</t>
  </si>
  <si>
    <t>chris.routledge@domesticandgeneral.com</t>
  </si>
  <si>
    <t>Christasia Brown</t>
  </si>
  <si>
    <t>Christasia.Brown@corp.spdatallc.com</t>
  </si>
  <si>
    <t>Christian Arias</t>
  </si>
  <si>
    <t>Christian.Arias@movate.com</t>
  </si>
  <si>
    <t>Christian Franklin</t>
  </si>
  <si>
    <t>Christian.Franklin@corp.spdatallc.com</t>
  </si>
  <si>
    <t>Christian Gerardo Ascencio Baires</t>
  </si>
  <si>
    <t>chgascencio@theofficegurus.biz</t>
  </si>
  <si>
    <t>Christian Piedra</t>
  </si>
  <si>
    <t>Christian.Piedra@movate.com</t>
  </si>
  <si>
    <t>Christina Harris</t>
  </si>
  <si>
    <t>christina.j.harris@corp.spdatallc.com</t>
  </si>
  <si>
    <t>Christina.Johnson@corp.spdatallc.com</t>
  </si>
  <si>
    <t>Christopher Donaker</t>
  </si>
  <si>
    <t>cdonaker@contactusinc.com</t>
  </si>
  <si>
    <t>Christopher Farkasfalvy</t>
  </si>
  <si>
    <t>Christopher.Farkasfalvy@corp.spdatallc.com</t>
  </si>
  <si>
    <t>Christopher Guardado</t>
  </si>
  <si>
    <t>chguardado@theofficegurus.biz</t>
  </si>
  <si>
    <t>Christopher O'Flynn</t>
  </si>
  <si>
    <t>Christopher.OFlynn@corp.spdatallc.com</t>
  </si>
  <si>
    <t>Christopher Obando</t>
  </si>
  <si>
    <t>Christopher.obando@movate.com</t>
  </si>
  <si>
    <t>Christopher Viloria</t>
  </si>
  <si>
    <t>chris.viloria@spdatallc.com</t>
  </si>
  <si>
    <t>Chukwuemeka Kanu-ivi</t>
  </si>
  <si>
    <t>Chukwuemeka.Kanu-ivi@corp.spdatallc.com</t>
  </si>
  <si>
    <t>Cierra Snow</t>
  </si>
  <si>
    <t>Cierra.Snow@corp.spdatallc.com</t>
  </si>
  <si>
    <t>Cindy Magera-Sarantos</t>
  </si>
  <si>
    <t>Cindy.Sarantos@domesticandgeneral.com</t>
  </si>
  <si>
    <t>Clare Mephan</t>
  </si>
  <si>
    <t>Clare.Mephan@domesticandgeneral.com</t>
  </si>
  <si>
    <t>Clare Mitchell</t>
  </si>
  <si>
    <t>clare.mitchell@domesticandgeneral.com</t>
  </si>
  <si>
    <t>Clarene Stapleton</t>
  </si>
  <si>
    <t>clarene.stapleton@corp.spdatallc.com</t>
  </si>
  <si>
    <t>Clendy Carrillo01</t>
  </si>
  <si>
    <t>Clendy.Carrillo01@movate.com</t>
  </si>
  <si>
    <t>Cody Ayerhart</t>
  </si>
  <si>
    <t>Cody.Ayerhart@corp.spdatallc.com</t>
  </si>
  <si>
    <t>Cody Helms</t>
  </si>
  <si>
    <t>Cody.Helms@corp.spdatallc.com</t>
  </si>
  <si>
    <t>Cody Horan</t>
  </si>
  <si>
    <t>Cody.Horan@corp.spdatallc.com</t>
  </si>
  <si>
    <t>Coi Gaal</t>
  </si>
  <si>
    <t>Coi.Gaal@corp.spdatallc.com</t>
  </si>
  <si>
    <t>Colin Garbo</t>
  </si>
  <si>
    <t>Colin.Garbo@domesticandgeneral.com</t>
  </si>
  <si>
    <t>Colleen Nash</t>
  </si>
  <si>
    <t>Colleen.Nash@domesticandgeneral.com</t>
  </si>
  <si>
    <t>Coralina Cori Robinson</t>
  </si>
  <si>
    <t>Coralina.Robinson@corp.spdatallc.com</t>
  </si>
  <si>
    <t>Corey Hayes</t>
  </si>
  <si>
    <t>Corey.Hayes@corp.spdatallc.com</t>
  </si>
  <si>
    <t>Corey Krause</t>
  </si>
  <si>
    <t>Corey.Krause@domesticandgeneral.com</t>
  </si>
  <si>
    <t>Cortney Powell</t>
  </si>
  <si>
    <t>Cortney.Powell@spdatallc.com</t>
  </si>
  <si>
    <t>Courtney Galpin</t>
  </si>
  <si>
    <t>courtney.galpin@spdatallc.com</t>
  </si>
  <si>
    <t>Courtney Mcdaniel</t>
  </si>
  <si>
    <t>Courtney.Mcdaniel@corp.spdatallc.com</t>
  </si>
  <si>
    <t>Craig Jonasson</t>
  </si>
  <si>
    <t>craig.jonasson@spdatallc.com</t>
  </si>
  <si>
    <t>Craig Owens</t>
  </si>
  <si>
    <t>Craig.Owens@corp.spdatallc.com</t>
  </si>
  <si>
    <t>Cristian Canton</t>
  </si>
  <si>
    <t>Cristian.canton@movate.com</t>
  </si>
  <si>
    <t>Cristian Omar Ortiz Diaz</t>
  </si>
  <si>
    <t>coortiz@theofficegurus.biz</t>
  </si>
  <si>
    <t>Cristian Salazar01</t>
  </si>
  <si>
    <t>cristian.salazar01@movate.com</t>
  </si>
  <si>
    <t>Cristina Aracely Bustamante Vichez</t>
  </si>
  <si>
    <t>cabustamante@theofficegurus.biz</t>
  </si>
  <si>
    <t>Cristopher Castillo01</t>
  </si>
  <si>
    <t>Cristopher.Castillo01@movate.com</t>
  </si>
  <si>
    <t>Cristopher Cornielle</t>
  </si>
  <si>
    <t>Cristopher.Cornielle@corp.spdatallc.com</t>
  </si>
  <si>
    <t>Crystal Easter</t>
  </si>
  <si>
    <t>Crystal.Easter@corp.spdatallc.com</t>
  </si>
  <si>
    <t>Crystal Symes</t>
  </si>
  <si>
    <t>Crystal.Symes@corp.spdatallc.com</t>
  </si>
  <si>
    <t>Curtis Morton</t>
  </si>
  <si>
    <t>Curtis.Morton@corp.spdatallc.com</t>
  </si>
  <si>
    <t>Cyn Holloway</t>
  </si>
  <si>
    <t>Cynthia.Holloway@domesticandgeneral.com</t>
  </si>
  <si>
    <t>Daira Murcia</t>
  </si>
  <si>
    <t>Daira.Murcia@movate.com</t>
  </si>
  <si>
    <t>Daisy Blanco</t>
  </si>
  <si>
    <t>Daisy.Blanco@corp.spdatallc.com</t>
  </si>
  <si>
    <t>Dametre Burroughs</t>
  </si>
  <si>
    <t>Dametre.Burroughs@corp.spdatallc.com</t>
  </si>
  <si>
    <t>Damian Alfredo Torres Saravia</t>
  </si>
  <si>
    <t>datorres@theofficegurus.biz</t>
  </si>
  <si>
    <t>Damian Horsley</t>
  </si>
  <si>
    <t>Damian.Horsley@corp.spdatallc.com</t>
  </si>
  <si>
    <t>Dan Jiang</t>
  </si>
  <si>
    <t>Dan.Jiang@corp.spdatallc.com</t>
  </si>
  <si>
    <t>Daniel Antonio Abrego Vasquez</t>
  </si>
  <si>
    <t>daabrego@theofficegurus.biz</t>
  </si>
  <si>
    <t>Daniel Badilla</t>
  </si>
  <si>
    <t>Daniel.Badilla01@movate.com</t>
  </si>
  <si>
    <t>Daniel Carter</t>
  </si>
  <si>
    <t>Daniel.Carter@domesticandgeneral.com</t>
  </si>
  <si>
    <t>Daniel Chacon</t>
  </si>
  <si>
    <t>Daniel.Chacon@movate.com</t>
  </si>
  <si>
    <t>Daniel Dieudonne</t>
  </si>
  <si>
    <t>Daniel.Dieudonne@corp.spdatallc.com</t>
  </si>
  <si>
    <t>Daniel Guevara</t>
  </si>
  <si>
    <t>Daniel.Guevara@movate.com</t>
  </si>
  <si>
    <t>Daniel Humberto Aguirre Estrada</t>
  </si>
  <si>
    <t>dhaguirre@theofficegurus.biz</t>
  </si>
  <si>
    <t>Daniel keith</t>
  </si>
  <si>
    <t>Daniel.keith@corp.spdatallc.com</t>
  </si>
  <si>
    <t>Daniel Nazario</t>
  </si>
  <si>
    <t>Daniel.Nazario@corp.spdatallc.com</t>
  </si>
  <si>
    <t>Daniel Torres</t>
  </si>
  <si>
    <t>Daniel.Torres@movate.com</t>
  </si>
  <si>
    <t>Daniel Wong</t>
  </si>
  <si>
    <t>Daniel.Wong@domesticandgeneral.com</t>
  </si>
  <si>
    <t>Daniel Zarilli</t>
  </si>
  <si>
    <t>Daniel.Zarilli@corp.spdatallc.com</t>
  </si>
  <si>
    <t>Daniela Abigail Reyes Martinez</t>
  </si>
  <si>
    <t>daareyes@theofficegurus.biz</t>
  </si>
  <si>
    <t>Daniela Alvarez</t>
  </si>
  <si>
    <t>Daniela.Alvarez@corp.spdatallc.com</t>
  </si>
  <si>
    <t>Daniela Varela</t>
  </si>
  <si>
    <t>Daniela.Varela@movate.com</t>
  </si>
  <si>
    <t>Danielle McMullan</t>
  </si>
  <si>
    <t>danielle.mcmullan@corp.spdatallc.com</t>
  </si>
  <si>
    <t>Dante Gutierrez</t>
  </si>
  <si>
    <t>Dante.Gutierrez@corp.spdatallc.com</t>
  </si>
  <si>
    <t>Darla Elizabeth Flowers</t>
  </si>
  <si>
    <t>deflowers@theofficegurus.biz</t>
  </si>
  <si>
    <t>Darren Minarz</t>
  </si>
  <si>
    <t>Darren.Minarz@corp.spdatallc.com</t>
  </si>
  <si>
    <t>Darvin Antonio Recinos Lopez</t>
  </si>
  <si>
    <t>darlopez@theofficegurus.biz</t>
  </si>
  <si>
    <t>David Densmore</t>
  </si>
  <si>
    <t>David.Densmore@corp.spdatallc.com</t>
  </si>
  <si>
    <t>David Guembhyt</t>
  </si>
  <si>
    <t>David.Guembhyt@spdatallc.com</t>
  </si>
  <si>
    <t>David Keyer</t>
  </si>
  <si>
    <t>david.keyer@domesticandgeneral.com</t>
  </si>
  <si>
    <t>David Law</t>
  </si>
  <si>
    <t>David.Law@domesticandgeneral.com</t>
  </si>
  <si>
    <t>David Locke</t>
  </si>
  <si>
    <t>David.Locke@corp.spdatallc.com</t>
  </si>
  <si>
    <t>David Perez</t>
  </si>
  <si>
    <t>David.Perez@corp.spdatallc.com</t>
  </si>
  <si>
    <t>David Radcliff</t>
  </si>
  <si>
    <t>david.radcliff@verizon.com</t>
  </si>
  <si>
    <t>David Soutar</t>
  </si>
  <si>
    <t>soutard@domesticandgeneral.com</t>
  </si>
  <si>
    <t>David Vindas</t>
  </si>
  <si>
    <t>David.Vindas@movate.com</t>
  </si>
  <si>
    <t>Dawn Waisanen</t>
  </si>
  <si>
    <t>Dawn.Waisanen@corp.spdatallc.com</t>
  </si>
  <si>
    <t>Dayri Turro-Quintana</t>
  </si>
  <si>
    <t>Dayri.Turro-Quintana@corp.spdatallc.com</t>
  </si>
  <si>
    <t>Deamber Brown</t>
  </si>
  <si>
    <t>Deamber.Brown@corp.spdatallc.com</t>
  </si>
  <si>
    <t>Dean Barnes</t>
  </si>
  <si>
    <t>Dean.Barnes@corp.spdatallc.com</t>
  </si>
  <si>
    <t>Dean Blackburn</t>
  </si>
  <si>
    <t>Dean.Blackburn@corp.spdatallc.com</t>
  </si>
  <si>
    <t>Deandra Snell</t>
  </si>
  <si>
    <t>Deandra.Snell@corp.spdatallc.com</t>
  </si>
  <si>
    <t>Debbie Stewart</t>
  </si>
  <si>
    <t>dstewart1@contactusinc.com</t>
  </si>
  <si>
    <t>Deborah Anderson</t>
  </si>
  <si>
    <t>Deborah.Anderson@corp.spdatallc.com</t>
  </si>
  <si>
    <t>Debra Anis</t>
  </si>
  <si>
    <t>Debra.Anis@domesticandgeneral.com</t>
  </si>
  <si>
    <t>Demar Coley</t>
  </si>
  <si>
    <t>Demar.Coley@corp.spdatallc.com</t>
  </si>
  <si>
    <t>Demarius Hall</t>
  </si>
  <si>
    <t>demarius.hall@corp.spdatallc.com</t>
  </si>
  <si>
    <t>Demetra Rainey</t>
  </si>
  <si>
    <t>demetra.rainey@corp.spdatallc.com</t>
  </si>
  <si>
    <t>Denise Crymble</t>
  </si>
  <si>
    <t>denise.crymble@corp.spdatallc.com</t>
  </si>
  <si>
    <t>Denise Prempeh</t>
  </si>
  <si>
    <t>Denise.Prempeh@corp.spdatallc.com</t>
  </si>
  <si>
    <t>Dennis Esquivel Quesada</t>
  </si>
  <si>
    <t>Dennis.Esquive01@movate.com</t>
  </si>
  <si>
    <t>Dennis Esquivel01</t>
  </si>
  <si>
    <t>Dennis.Esquivel01@movate.com</t>
  </si>
  <si>
    <t>Deon Edward</t>
  </si>
  <si>
    <t>Deon.Edward@movate.com</t>
  </si>
  <si>
    <t>Derek Araya</t>
  </si>
  <si>
    <t>Derek.Araya@movate.com</t>
  </si>
  <si>
    <t>Dessie Temple</t>
  </si>
  <si>
    <t>dessie.temple@corp.spdatallc.com</t>
  </si>
  <si>
    <t>Destany Greer</t>
  </si>
  <si>
    <t>Destany.Greer@corp.spdatallc.com</t>
  </si>
  <si>
    <t>Destiny.Rich@corp.spdatallc.com</t>
  </si>
  <si>
    <t>Devon Hunt</t>
  </si>
  <si>
    <t>dhunt1@contactusinc.com</t>
  </si>
  <si>
    <t>Diamond Byous</t>
  </si>
  <si>
    <t>Diamond.Byous@corp.spdatallc.com</t>
  </si>
  <si>
    <t>Diana Cruz</t>
  </si>
  <si>
    <t>Diana.Cruz@domesticandgeneral.com</t>
  </si>
  <si>
    <t>Diana Speight</t>
  </si>
  <si>
    <t>dspeight@contactusinc.com</t>
  </si>
  <si>
    <t>Diana.Speight@corp.spdatallc.com</t>
  </si>
  <si>
    <t>Dianna Resendez</t>
  </si>
  <si>
    <t>Dianna.Resendez@domesticandgeneral.com</t>
  </si>
  <si>
    <t>Diego Alfonso Pena Valiente</t>
  </si>
  <si>
    <t>dapena@theofficegurus.biz</t>
  </si>
  <si>
    <t>Diego Jonathan Argueta Campos</t>
  </si>
  <si>
    <t>djargueta@theofficegurus.biz</t>
  </si>
  <si>
    <t>Diego Volio</t>
  </si>
  <si>
    <t>Diego.Volio@movate.com</t>
  </si>
  <si>
    <t>Dinesh.Kandoth@corp.spdatallc.com</t>
  </si>
  <si>
    <t>Disha Patel</t>
  </si>
  <si>
    <t>Disha.Patel@corp.spdatallc.com</t>
  </si>
  <si>
    <t>Divine Amechi</t>
  </si>
  <si>
    <t>Divine.Amechi@corp.spdatallc.com</t>
  </si>
  <si>
    <t>Dominique Mobley</t>
  </si>
  <si>
    <t>Dominique.Mobley@corp.spdatallc.com</t>
  </si>
  <si>
    <t>Dominique Rayner</t>
  </si>
  <si>
    <t>Dominique.Rayner@corp.spdatallc.com</t>
  </si>
  <si>
    <t>Donna.Plummer@corp.spdatallc.com</t>
  </si>
  <si>
    <t>Donna Read</t>
  </si>
  <si>
    <t>donna.read@corp.spdatallc.com</t>
  </si>
  <si>
    <t>Donovan.Lopez</t>
  </si>
  <si>
    <t>Donovan.Lopez@movate.com</t>
  </si>
  <si>
    <t>Dorian Gamble</t>
  </si>
  <si>
    <t>dgamble2@contactusinc.com</t>
  </si>
  <si>
    <t>Dorian Pride</t>
  </si>
  <si>
    <t>Dorian.Pride@corp.spdatallc.com</t>
  </si>
  <si>
    <t>Dortha Braden</t>
  </si>
  <si>
    <t>Dortha.Braden@corp.spdatallc.com</t>
  </si>
  <si>
    <t>Doug Baker</t>
  </si>
  <si>
    <t>Doug.Baker@corp.spdatallc.com</t>
  </si>
  <si>
    <t>Douglas Alexander Hernandez Marinez</t>
  </si>
  <si>
    <t>damarinez@theofficegurus.biz</t>
  </si>
  <si>
    <t>douglas.barnes@corp.spdatallc.com</t>
  </si>
  <si>
    <t>Dunstan Savage</t>
  </si>
  <si>
    <t>Dunstan.Savage@domesticandgeneral.com</t>
  </si>
  <si>
    <t>Durriya Shaw</t>
  </si>
  <si>
    <t>Durriya.Shaw@corp.spdatallc.com</t>
  </si>
  <si>
    <t>Dylan Desjardins</t>
  </si>
  <si>
    <t>Dylan.Desjardins@corp.spdatallc.com</t>
  </si>
  <si>
    <t>Dylan Hidalgo</t>
  </si>
  <si>
    <t>Dylan.Hidalgo@movate.com</t>
  </si>
  <si>
    <t>Eddie Duran</t>
  </si>
  <si>
    <t>Eddie.Duran@movate.com</t>
  </si>
  <si>
    <t>Eddie Mendoza</t>
  </si>
  <si>
    <t>eddie.mendoza@spdatallc.com</t>
  </si>
  <si>
    <t>Eddie Tesson</t>
  </si>
  <si>
    <t>Eddie.Tesson@corp.spdatallc.com</t>
  </si>
  <si>
    <t>Edgar Daniel Arriola Pacas</t>
  </si>
  <si>
    <t>edgarriola@theofficegurus.biz</t>
  </si>
  <si>
    <t>Edgar Rosario</t>
  </si>
  <si>
    <t>Edgar.Rosario@corp.spdatallc.com</t>
  </si>
  <si>
    <t>Edgard Portillo</t>
  </si>
  <si>
    <t>eelportillo@theofficegurus.biz</t>
  </si>
  <si>
    <t>Eduardo Enrique Cortez Hernanandez</t>
  </si>
  <si>
    <t>eecortez@theofficegurus.biz</t>
  </si>
  <si>
    <t>Eduardo Filos Moya</t>
  </si>
  <si>
    <t>Eduardo.Filos@movate.com</t>
  </si>
  <si>
    <t>Eduardo Josue Rodriguez Rodriguez</t>
  </si>
  <si>
    <t>edrodriguez@theofficegurus.biz</t>
  </si>
  <si>
    <t>Edwin Andres Rivas Ortiz</t>
  </si>
  <si>
    <t>earivas@theofficegurus.biz</t>
  </si>
  <si>
    <t>Edwin Antonio Ramirez Castro</t>
  </si>
  <si>
    <t>edaramirez@theofficegurus.biz</t>
  </si>
  <si>
    <t>Edwin Erickson Mendoza Cubias</t>
  </si>
  <si>
    <t>eemendoza@theofficegurus.biz</t>
  </si>
  <si>
    <t>Edwin Lagos Moraga</t>
  </si>
  <si>
    <t>Edwin.Lagos@movate.com</t>
  </si>
  <si>
    <t>Edwin Ricardo Amaya Iraheta</t>
  </si>
  <si>
    <t>edramaya@theofficegurus.biz</t>
  </si>
  <si>
    <t>Edwin Samuel Alvarado Valencia</t>
  </si>
  <si>
    <t>esalvarado@theofficegurus.biz</t>
  </si>
  <si>
    <t>Ekta Nayyar</t>
  </si>
  <si>
    <t>Ekta.Nayyar@corp.spdatallc.com</t>
  </si>
  <si>
    <t>Elangovan Srinivasan</t>
  </si>
  <si>
    <t>Elangovan.Srinivasan@movate.com</t>
  </si>
  <si>
    <t>Elia Requina</t>
  </si>
  <si>
    <t>Elia.Requina@corp.spdatallc.com</t>
  </si>
  <si>
    <t>Elias Bitar</t>
  </si>
  <si>
    <t>Elias.Bitar@corp.spdatallc.com</t>
  </si>
  <si>
    <t>Elias Roberto Miguel PeÃ±a</t>
  </si>
  <si>
    <t>ermiguel@theofficegurus.biz</t>
  </si>
  <si>
    <t>Eliezer Alcides Zaldana Nerio</t>
  </si>
  <si>
    <t>eazaldana@theofficegurus.biz</t>
  </si>
  <si>
    <t>Elijah Reid</t>
  </si>
  <si>
    <t>Elijah.Reid@corp.spdatallc.com</t>
  </si>
  <si>
    <t>Eliza Vandivier</t>
  </si>
  <si>
    <t>Eliza.Vandivier@corp.spdatallc.com</t>
  </si>
  <si>
    <t>Elizabeth Christian</t>
  </si>
  <si>
    <t>Elizabeth.Christian@corp.spdatallc.com</t>
  </si>
  <si>
    <t>Elizabeth Lucas</t>
  </si>
  <si>
    <t>Elizabeth.Lucas@corp.spdatallc.com</t>
  </si>
  <si>
    <t>Elizabeth Madero</t>
  </si>
  <si>
    <t>emadero@contactusinc.com</t>
  </si>
  <si>
    <t>Elizabeth Sullivan</t>
  </si>
  <si>
    <t>Elizabeth.Sullivan@corp.spdatallc.com</t>
  </si>
  <si>
    <t>Ellen Downing</t>
  </si>
  <si>
    <t>Ellen.Downing@domesticandgeneral.com</t>
  </si>
  <si>
    <t>Elliot Bell</t>
  </si>
  <si>
    <t>Elliot.Bell@corp.spdatallc.com</t>
  </si>
  <si>
    <t>Elmer Neftaly Figueroa Alas</t>
  </si>
  <si>
    <t>enfigueroa@theofficegurus.biz</t>
  </si>
  <si>
    <t>Elvis David Umanzor Serrano</t>
  </si>
  <si>
    <t>eduserrano@theofficegurus.biz</t>
  </si>
  <si>
    <t>Emad Mofreh</t>
  </si>
  <si>
    <t>Emad.Mofreh@spdatallc.com</t>
  </si>
  <si>
    <t>Emely Nohemi Sevillano Platero</t>
  </si>
  <si>
    <t>emsevillano@theofficegurus.biz</t>
  </si>
  <si>
    <t>Emilee Bowman</t>
  </si>
  <si>
    <t>ebowman@contactusinc.com</t>
  </si>
  <si>
    <t>Emily Graham</t>
  </si>
  <si>
    <t>Emily.Graham@movate.com</t>
  </si>
  <si>
    <t>Emily Mclain</t>
  </si>
  <si>
    <t>emclain@contactusinc.com</t>
  </si>
  <si>
    <t>Emily Snider</t>
  </si>
  <si>
    <t>esnider@contactusinc.com</t>
  </si>
  <si>
    <t>Emma Santos</t>
  </si>
  <si>
    <t>Emma.Santos@corp.spdatallc.com</t>
  </si>
  <si>
    <t>Emmanuel Buckley</t>
  </si>
  <si>
    <t>Emmanuel.Buckley@corp.spdatallc.com</t>
  </si>
  <si>
    <t>Emmanuel Castillo</t>
  </si>
  <si>
    <t>Emmanuel.Castillo@movate.com</t>
  </si>
  <si>
    <t>Enrique Alejandro Alvarez Bernal</t>
  </si>
  <si>
    <t>eaalvarez@theofficegurus.biz</t>
  </si>
  <si>
    <t>Enrique Alexander Martinez Alcaine</t>
  </si>
  <si>
    <t>enamartinez@theofficegurus.biz</t>
  </si>
  <si>
    <t>Enrique Mendez</t>
  </si>
  <si>
    <t>Enrique.Mendez@corp.spdatallc.com</t>
  </si>
  <si>
    <t>eric.brown@corp.spdatallc.com</t>
  </si>
  <si>
    <t>Erick Adrian Perez Ortega</t>
  </si>
  <si>
    <t>erperez@theofficegurus.biz</t>
  </si>
  <si>
    <t>Erick Alexander Bermudez Serrano</t>
  </si>
  <si>
    <t>eabermudez@theofficegurus.biz</t>
  </si>
  <si>
    <t>Erick Alexander Saravia Chavez</t>
  </si>
  <si>
    <t>erasaravia@theofficegurus.biz</t>
  </si>
  <si>
    <t>Erick Meza</t>
  </si>
  <si>
    <t>Erick.Meza@movate.com</t>
  </si>
  <si>
    <t>Ernesto Lopez</t>
  </si>
  <si>
    <t>Ernesto.Lopez@movate.com</t>
  </si>
  <si>
    <t>Estale Pollard</t>
  </si>
  <si>
    <t>Estale.Pollard@corp.spdatallc.com</t>
  </si>
  <si>
    <t>Esteban Josue Montano Torres</t>
  </si>
  <si>
    <t>ejmontano@theofficegurus.biz</t>
  </si>
  <si>
    <t>Esteban Madrigal</t>
  </si>
  <si>
    <t>Esteban.Madrigal@movate.com</t>
  </si>
  <si>
    <t>Esteban Martinez</t>
  </si>
  <si>
    <t>Esteban.Martinez@corp.spdatallc.com</t>
  </si>
  <si>
    <t>Ethan Ruiz</t>
  </si>
  <si>
    <t>Ethan.Ruiz@movate.com</t>
  </si>
  <si>
    <t>Evelyn Jeannette Carcamo Sosa</t>
  </si>
  <si>
    <t>ejcarcamo@theofficegurus.biz</t>
  </si>
  <si>
    <t>Ezechinyere Egbukichi</t>
  </si>
  <si>
    <t>Ezechinyere.Egbukichi@corp.spdatallc.com</t>
  </si>
  <si>
    <t>Ezekiel Abarra</t>
  </si>
  <si>
    <t>Ezekiel.Abarra@corp.spdatallc.com</t>
  </si>
  <si>
    <t>Ezequiel Aguilar</t>
  </si>
  <si>
    <t>Ezequiel.Aguilar@movate.com</t>
  </si>
  <si>
    <t>Ezequiel Alexander Barillas Portillo</t>
  </si>
  <si>
    <t>ezbarillas@theofficegurus.biz</t>
  </si>
  <si>
    <t>Ezequiel Ernesto Paredes Tomasino</t>
  </si>
  <si>
    <t>eeparedes@theofficegurus.biz</t>
  </si>
  <si>
    <t>Fabian Lizano</t>
  </si>
  <si>
    <t>Fabian.Lizano@movate.com</t>
  </si>
  <si>
    <t>Farhan Alam</t>
  </si>
  <si>
    <t>Farhan.Alam@corp.spdatallc.com</t>
  </si>
  <si>
    <t>Farhana Rahman</t>
  </si>
  <si>
    <t>Farhana.Rahman@corp.spdatallc.com</t>
  </si>
  <si>
    <t>Fatima Whatley</t>
  </si>
  <si>
    <t>fwhatley@contactusinc.com</t>
  </si>
  <si>
    <t>Favour Mayowa Olaosebikan</t>
  </si>
  <si>
    <t>Favour.Olaosebikan@corp.spdatallc.com</t>
  </si>
  <si>
    <t>Fawzan Zan Barrage</t>
  </si>
  <si>
    <t>Fawzan.Barrage@corp.spdatallc.com</t>
  </si>
  <si>
    <t>Felichia Pemberton</t>
  </si>
  <si>
    <t>Felichia.Pemberton@corp.spdatallc.com</t>
  </si>
  <si>
    <t>Felipe AndrÃ© MartÃ­nez Rojas</t>
  </si>
  <si>
    <t>famartinez@theofficegurus.biz</t>
  </si>
  <si>
    <t>Felipe Valerio</t>
  </si>
  <si>
    <t>Felipe.Valerio@corp.spdatallc.com</t>
  </si>
  <si>
    <t>Felix Daniel Maravilla Calderon</t>
  </si>
  <si>
    <t>fdmaravilla@theofficegurus.biz</t>
  </si>
  <si>
    <t>Fernando Enrique Arucha Cabrera</t>
  </si>
  <si>
    <t>fearucha@theofficegurus.biz</t>
  </si>
  <si>
    <t>Fernando Jose Izaguirre Pinto</t>
  </si>
  <si>
    <t>fjizaguirre@theofficegurus.biz</t>
  </si>
  <si>
    <t>Fernando Jose Monroy Pena</t>
  </si>
  <si>
    <t>fjmonroy@theofficegurus.biz</t>
  </si>
  <si>
    <t>Florence Dare</t>
  </si>
  <si>
    <t>Florence.Dare@corp.spdatallc.com</t>
  </si>
  <si>
    <t>Fouzan Syed</t>
  </si>
  <si>
    <t>Fouzan.Syed@corp.spdatallc.com</t>
  </si>
  <si>
    <t>Francis Akum</t>
  </si>
  <si>
    <t>Francis.Akum@corp.spdatallc.com</t>
  </si>
  <si>
    <t>Francisco Javier Gozalez Belloso</t>
  </si>
  <si>
    <t>fjgonzalez@theofficegurus.biz</t>
  </si>
  <si>
    <t>Frank Dennis</t>
  </si>
  <si>
    <t>Frank.Dennis@corp.spdatallc.com</t>
  </si>
  <si>
    <t>Frida Yuvixa Delgado Argumedo</t>
  </si>
  <si>
    <t>fydelgado@theofficegurus.biz</t>
  </si>
  <si>
    <t>Gabbrielle Dukes</t>
  </si>
  <si>
    <t>Gabbrielle.Dukes@corp.spdatallc.com</t>
  </si>
  <si>
    <t>Gabriel Eduardo Paladino Mendoza</t>
  </si>
  <si>
    <t>gemendoza@theofficegurus.biz</t>
  </si>
  <si>
    <t>Gabriel Vargas03</t>
  </si>
  <si>
    <t>Gabriel.Vargas03@movate.com</t>
  </si>
  <si>
    <t>Gabriela Delgado</t>
  </si>
  <si>
    <t>Gabriela.Delgado@movate.com</t>
  </si>
  <si>
    <t>Gabriela Guadalupe Mejia Paredes</t>
  </si>
  <si>
    <t>gagmejia@theofficegurus.biz</t>
  </si>
  <si>
    <t>Gabriela Rachel Dominguez Ama</t>
  </si>
  <si>
    <t>gadominguez@theofficegurus.biz</t>
  </si>
  <si>
    <t>Gabrielle Brooks</t>
  </si>
  <si>
    <t>Gabrielle.Brooks@corp.spdatallc.com</t>
  </si>
  <si>
    <t>Gaela Hooks</t>
  </si>
  <si>
    <t>Gaela.Hooks@corp.spdatallc.com</t>
  </si>
  <si>
    <t>Garima Mehra</t>
  </si>
  <si>
    <t>Garima.Mehra@corp.spdatallc.com</t>
  </si>
  <si>
    <t>Gary Lambert</t>
  </si>
  <si>
    <t>gary.lambert@corp.spdatallc.com</t>
  </si>
  <si>
    <t>Genesis Merari Martinez Garcia</t>
  </si>
  <si>
    <t>gmmartinez@theofficegurus.biz</t>
  </si>
  <si>
    <t>George Bender</t>
  </si>
  <si>
    <t>George.Bender@corp.spdatallc.com</t>
  </si>
  <si>
    <t>George Lazo</t>
  </si>
  <si>
    <t>George.Lazo@corp.spdatallc.com</t>
  </si>
  <si>
    <t>Georgina Cooney</t>
  </si>
  <si>
    <t>Georgina.Cooney@domesticandgeneral.com</t>
  </si>
  <si>
    <t>Gerald Jones</t>
  </si>
  <si>
    <t>Gerald.Jones@corp.spdatallc.com</t>
  </si>
  <si>
    <t>Gerardo Antonio Mejia Recinos</t>
  </si>
  <si>
    <t>geamejia@theofficegurus.biz</t>
  </si>
  <si>
    <t>Gerardo Melendez</t>
  </si>
  <si>
    <t>Gerardo.Melendez@movate.com</t>
  </si>
  <si>
    <t>German Ernesto Valencia Martinez</t>
  </si>
  <si>
    <t>gevalencia@theofficegurus.biz</t>
  </si>
  <si>
    <t>Gerson Alejandro Umanzor Moreno</t>
  </si>
  <si>
    <t>gumanzor@theofficegurus.biz</t>
  </si>
  <si>
    <t>Gerson David Flores Galdamez</t>
  </si>
  <si>
    <t>gdflores@theofficegurus.biz</t>
  </si>
  <si>
    <t>Ghanakshree Sethi</t>
  </si>
  <si>
    <t>ghanakshree.sethi@corp.spdatallc.com</t>
  </si>
  <si>
    <t>Gia Stinson</t>
  </si>
  <si>
    <t>Gia.Stinson@domesticandgeneral.com</t>
  </si>
  <si>
    <t>Gift Ibadin</t>
  </si>
  <si>
    <t>Gift.Ibadin@corp.spdatallc.com</t>
  </si>
  <si>
    <t>Gilbert Salazar</t>
  </si>
  <si>
    <t>Gilbert.Salazar@corp.spdatallc.com</t>
  </si>
  <si>
    <t>Giovanni Sacasa</t>
  </si>
  <si>
    <t>Giovanni.Sacasa@corp.spdatallc.com</t>
  </si>
  <si>
    <t>Gladys Aminta Valiente Vasquez</t>
  </si>
  <si>
    <t>gavaliente@theofficegurus.biz</t>
  </si>
  <si>
    <t>Gladys Osuji</t>
  </si>
  <si>
    <t>Gladys.Osuji@corp.spdatallc.com</t>
  </si>
  <si>
    <t>Glenda Harper</t>
  </si>
  <si>
    <t>glenda.harper@corp.spdatallc.com</t>
  </si>
  <si>
    <t>Graciela Rodriguez</t>
  </si>
  <si>
    <t>Graciela.Rodriguez@corp.spdatallc.com</t>
  </si>
  <si>
    <t>Grecia Briceno01</t>
  </si>
  <si>
    <t>Grecia.Briceno01@movate.com</t>
  </si>
  <si>
    <t>Gregory Cosma</t>
  </si>
  <si>
    <t>Gregory.Cosma@corp.spdatallc.com</t>
  </si>
  <si>
    <t>Guido Rojas</t>
  </si>
  <si>
    <t>Guido.Rojas@movate.com</t>
  </si>
  <si>
    <t>Gustavo Cordero</t>
  </si>
  <si>
    <t>Gustavo.cordero01@movate.com</t>
  </si>
  <si>
    <t>Gustavo Ernesto Alvarenga Hernandez</t>
  </si>
  <si>
    <t>gealvarenga@theofficegurus.biz</t>
  </si>
  <si>
    <t>Gustavo Mora</t>
  </si>
  <si>
    <t>Gustavo.Mora@movate.com</t>
  </si>
  <si>
    <t>Gustavo Villalobos</t>
  </si>
  <si>
    <t>Gustavo.Villalobos@movate.com</t>
  </si>
  <si>
    <t>Gwendolyn Farris</t>
  </si>
  <si>
    <t>gfarris@contactusinc.com</t>
  </si>
  <si>
    <t>Haidar Abrar</t>
  </si>
  <si>
    <t>Haidar.Abrar@domesticandgeneral.com</t>
  </si>
  <si>
    <t>Haley Smith</t>
  </si>
  <si>
    <t>Haley.Smith@corp.spdatallc.com</t>
  </si>
  <si>
    <t>Hanna Scott</t>
  </si>
  <si>
    <t>Hanna.Scott@corp.spdatallc.com</t>
  </si>
  <si>
    <t>Hannah Madlansacay</t>
  </si>
  <si>
    <t>Hannah.Madlansacay@corp.spdatallc.com</t>
  </si>
  <si>
    <t>Hari Suda</t>
  </si>
  <si>
    <t>HariHadaSuda.ChandraSekar01@movate.com</t>
  </si>
  <si>
    <t>Harjeet Kaur</t>
  </si>
  <si>
    <t>Harjeet.Kaur@corp.spdatallc.com</t>
  </si>
  <si>
    <t>Harkaran Singh</t>
  </si>
  <si>
    <t>Harkaran.Singh@corp.spdatallc.com</t>
  </si>
  <si>
    <t>Harsh Harsh</t>
  </si>
  <si>
    <t>Harsh.Harsh@corp.spdatallc.com</t>
  </si>
  <si>
    <t>Harsh Khosla</t>
  </si>
  <si>
    <t>Harsh.Khosla@corp.spdatallc.com</t>
  </si>
  <si>
    <t>Harshit Patel</t>
  </si>
  <si>
    <t>Harshit.Patel@corp.spdatallc.com</t>
  </si>
  <si>
    <t>Harvenecia Mains</t>
  </si>
  <si>
    <t>harvenecia.mains@corp.spdatallc.com</t>
  </si>
  <si>
    <t>Harvikram Virk</t>
  </si>
  <si>
    <t>Harvikram.Virk@corp.spdatallc.com</t>
  </si>
  <si>
    <t>Haydar Moreno</t>
  </si>
  <si>
    <t>Haydar.Moreno@movate.com</t>
  </si>
  <si>
    <t>Haylee Jensen</t>
  </si>
  <si>
    <t>Haylee.Jensen@corp.spdatallc.com</t>
  </si>
  <si>
    <t>Hazel Larissa Fuentes Naves</t>
  </si>
  <si>
    <t>hlfuentes@theofficegurus.biz</t>
  </si>
  <si>
    <t>Heather Banks</t>
  </si>
  <si>
    <t>Heather.Banks@corp.spdatallc.com</t>
  </si>
  <si>
    <t>Heather.Kester@corp.spdatallc.com</t>
  </si>
  <si>
    <t>Heilyn Ulate</t>
  </si>
  <si>
    <t>Heilyn.Ulate@movate.com</t>
  </si>
  <si>
    <t>HELEN PICCOLO</t>
  </si>
  <si>
    <t>HELEN.PICCOLO@domesticandgeneral.com</t>
  </si>
  <si>
    <t>Herbert Eduardo Alvarenga Ramos</t>
  </si>
  <si>
    <t>healvarenga@theofficegurus.biz</t>
  </si>
  <si>
    <t>Herberth Otoniel Barrera Bonilla</t>
  </si>
  <si>
    <t>heobarrera@theofficegurus.biz</t>
  </si>
  <si>
    <t>Hernan Cordero Rodriguez</t>
  </si>
  <si>
    <t>Hernan.Cordero@movate.com</t>
  </si>
  <si>
    <t>Heta Patel</t>
  </si>
  <si>
    <t>Heta.Patel@corp.spdatallc.com</t>
  </si>
  <si>
    <t>Himshikha Himshikha</t>
  </si>
  <si>
    <t>Himshikha.Himshikha@corp.spdatallc.com</t>
  </si>
  <si>
    <t>Holley Wood</t>
  </si>
  <si>
    <t>Holley.Wood@corp.spdatallc.com</t>
  </si>
  <si>
    <t>Hywel Sam</t>
  </si>
  <si>
    <t>Hywel.Sam@domesticandgeneral.com</t>
  </si>
  <si>
    <t>Ian Chan</t>
  </si>
  <si>
    <t>Ian.Chan@movate.com</t>
  </si>
  <si>
    <t>Ian Salazar</t>
  </si>
  <si>
    <t>Ian.Salazar@movate.com</t>
  </si>
  <si>
    <t>Imani Adams</t>
  </si>
  <si>
    <t>imani.adams@corp.spdatallc.com</t>
  </si>
  <si>
    <t>Imani Mcgee</t>
  </si>
  <si>
    <t>Imani.Mcgee@corp.spdatallc.com</t>
  </si>
  <si>
    <t>Imani.Mcgee@spdatallc.com</t>
  </si>
  <si>
    <t>Irving Aristides Cornejo Fuentes</t>
  </si>
  <si>
    <t>iacornejo@theofficegurus.biz</t>
  </si>
  <si>
    <t>Ishika Bedi</t>
  </si>
  <si>
    <t>Ishika.Bedi@corp.spdatallc.com</t>
  </si>
  <si>
    <t>Isis Watson</t>
  </si>
  <si>
    <t>isis.watson@corp.spdatallc.com</t>
  </si>
  <si>
    <t>Israel Vasquez</t>
  </si>
  <si>
    <t>ivvasquez@theofficegurus.biz</t>
  </si>
  <si>
    <t>Isreal Ojarikreh</t>
  </si>
  <si>
    <t>Isreal.Ojarikreh@corp.spdatallc.com</t>
  </si>
  <si>
    <t>Iulian Nasti</t>
  </si>
  <si>
    <t>Iulian.Nasti@corp.spdatallc.com</t>
  </si>
  <si>
    <t>Ixchell Roque01</t>
  </si>
  <si>
    <t>Ixchell.Roque01@movate.com</t>
  </si>
  <si>
    <t>Jacarious Garth</t>
  </si>
  <si>
    <t>jgarth@contactusinc.com</t>
  </si>
  <si>
    <t>Jackie Steinberg</t>
  </si>
  <si>
    <t>Jackie.Steinberg@corp.spdatallc.com</t>
  </si>
  <si>
    <t>Jackie-Lou Valconcha</t>
  </si>
  <si>
    <t>Jackie-Lou.Valconcha@corp.spdatallc.com</t>
  </si>
  <si>
    <t>Jada Chisolm</t>
  </si>
  <si>
    <t>jchisolm@contactusinc.com</t>
  </si>
  <si>
    <t>Jade Freeman</t>
  </si>
  <si>
    <t>jfreeman1@contactusinc.com</t>
  </si>
  <si>
    <t>Jae Moore</t>
  </si>
  <si>
    <t>Jae.Moore@corp.spdatallc.com</t>
  </si>
  <si>
    <t>Jahdiel Ospino</t>
  </si>
  <si>
    <t>Jahdiel.ospino@movate.com</t>
  </si>
  <si>
    <t>Jaiden Pabla</t>
  </si>
  <si>
    <t>Jaiden.Pabla@corp.spdatallc.com</t>
  </si>
  <si>
    <t>Jaime Collazo</t>
  </si>
  <si>
    <t>jaime.collazo@corp.spdatallc.com</t>
  </si>
  <si>
    <t>Jaime Ortiz Cirugeda</t>
  </si>
  <si>
    <t>Jaime.OrtizCirugeda@domesticandgeneral.com</t>
  </si>
  <si>
    <t>Jaime Vleck</t>
  </si>
  <si>
    <t>jaime.vleck@corp.spdatallc.com</t>
  </si>
  <si>
    <t>Jaimy Yelvington</t>
  </si>
  <si>
    <t>jyelvington1@contactusinc.com</t>
  </si>
  <si>
    <t>Jakeisha Upshaw</t>
  </si>
  <si>
    <t>Jakeisha.Upshaw@corp.spdatallc.com</t>
  </si>
  <si>
    <t>Jalin Bunton</t>
  </si>
  <si>
    <t>Jalin.Bunton@corp.spdatallc.com</t>
  </si>
  <si>
    <t>Jalin Gable</t>
  </si>
  <si>
    <t>Jalin.Gable@corp.spdatallc.com</t>
  </si>
  <si>
    <t>Jamal Wazirodeen</t>
  </si>
  <si>
    <t>Jamal.Wazirodeen@corp.spdatallc.com</t>
  </si>
  <si>
    <t>James Growen</t>
  </si>
  <si>
    <t>James.Growen@corp.spdatallc.com</t>
  </si>
  <si>
    <t>James J Smith</t>
  </si>
  <si>
    <t>James.J.Smith@domesticandgeneral.com</t>
  </si>
  <si>
    <t>James Walden</t>
  </si>
  <si>
    <t>james.walden@corp.spdatallc.com</t>
  </si>
  <si>
    <t>Jamie Fleming</t>
  </si>
  <si>
    <t>Jamie.Fleming@corp.spdatallc.com</t>
  </si>
  <si>
    <t>Janeshia Cook</t>
  </si>
  <si>
    <t>Janeshia.Cook@corp.spdatallc.com</t>
  </si>
  <si>
    <t>Janiese Young</t>
  </si>
  <si>
    <t>Janiese.Young@corp.spdatallc.com</t>
  </si>
  <si>
    <t>Janita Thomason</t>
  </si>
  <si>
    <t>Janita.Thomason@corp.spdatallc.com</t>
  </si>
  <si>
    <t>Jaquanda Huffham</t>
  </si>
  <si>
    <t>Jaquanda.Huffham@corp.spdatallc.com</t>
  </si>
  <si>
    <t>Jashan Sidhu</t>
  </si>
  <si>
    <t>jashan.sidhu@domesticandgeneral.com</t>
  </si>
  <si>
    <t>Jashira Clivens</t>
  </si>
  <si>
    <t>Jashira.Clivens@corp.spdatallc.com</t>
  </si>
  <si>
    <t>Jaskaran Birdi</t>
  </si>
  <si>
    <t>Jaskaran.Birdi@corp.spdatallc.com</t>
  </si>
  <si>
    <t>Jasmine Bowling</t>
  </si>
  <si>
    <t>Jasmine.Bowling@corp.spdatallc.com</t>
  </si>
  <si>
    <t>Jasmine Rigido</t>
  </si>
  <si>
    <t>Jasmine.Rigido@corp.spdatallc.com</t>
  </si>
  <si>
    <t>Jasmine Riley</t>
  </si>
  <si>
    <t>Jasmine.Riley@corp.spdatallc.com</t>
  </si>
  <si>
    <t>Jason Madrigal</t>
  </si>
  <si>
    <t>Jason.madrigal@movate.com</t>
  </si>
  <si>
    <t>Jason Peredes</t>
  </si>
  <si>
    <t>Jason.Peredes@corp.spdatallc.com</t>
  </si>
  <si>
    <t>Jaspinder Kaur</t>
  </si>
  <si>
    <t>Jaspinder.Kaur@corp.spdatallc.com</t>
  </si>
  <si>
    <t>Jaspreet Kaur</t>
  </si>
  <si>
    <t>Jaspreet.Kaur@corp.spdatallc.com</t>
  </si>
  <si>
    <t>Jassiel Alejandro Guardado Hernandez</t>
  </si>
  <si>
    <t>jahernandez@theofficegurus.biz</t>
  </si>
  <si>
    <t>Jasson Guillermo Ferman Perez</t>
  </si>
  <si>
    <t>jgferman@theofficegurus.biz</t>
  </si>
  <si>
    <t>Javada Samuel</t>
  </si>
  <si>
    <t>jsamuel1@contactusinc.com</t>
  </si>
  <si>
    <t>Javier Guzman</t>
  </si>
  <si>
    <t>Javier.Guzman@movate.com</t>
  </si>
  <si>
    <t>Javier Martinez</t>
  </si>
  <si>
    <t>Javier.Martinez@corp.spdatallc.com</t>
  </si>
  <si>
    <t>Javier Mejias</t>
  </si>
  <si>
    <t>Javier.Mejias@movate.com</t>
  </si>
  <si>
    <t>Javier.Ottenwalder@corp.spdatallc.com</t>
  </si>
  <si>
    <t>Javonna Belton</t>
  </si>
  <si>
    <t>jbelton@contactusinc.com</t>
  </si>
  <si>
    <t>Jayden Shakur</t>
  </si>
  <si>
    <t>Jayden.Shakur@corp.spdatallc.com</t>
  </si>
  <si>
    <t>Jean Carlo Jimenez Miranda</t>
  </si>
  <si>
    <t>Jean.jimenez01@movate.com</t>
  </si>
  <si>
    <t>Jean Quiros</t>
  </si>
  <si>
    <t>Jean.Quiros@movate.com</t>
  </si>
  <si>
    <t>Jeffry Quiros</t>
  </si>
  <si>
    <t>Jeffry.Quiros@movate.com</t>
  </si>
  <si>
    <t>Jehu Caleb Garcia Salazar</t>
  </si>
  <si>
    <t>jggarcia@theofficegurus.biz</t>
  </si>
  <si>
    <t>Jelani Barco</t>
  </si>
  <si>
    <t>Jelani.Barco@corp.spdatallc.com</t>
  </si>
  <si>
    <t>Jenifer Reyes</t>
  </si>
  <si>
    <t>jbarahona@theofficegurus.com</t>
  </si>
  <si>
    <t>Jennifer Brown</t>
  </si>
  <si>
    <t>Jennifer.Brown@corp.spdatallc.com</t>
  </si>
  <si>
    <t>Jennifer McHugh</t>
  </si>
  <si>
    <t>Jennifer.McHugh@corp.spdatallc.com</t>
  </si>
  <si>
    <t>Jennifer Pierce</t>
  </si>
  <si>
    <t>Jennifer.Pierce@corp.spdatallc.com</t>
  </si>
  <si>
    <t>Jennifer Potter</t>
  </si>
  <si>
    <t>Jennifer.Potter@corp.spdatallc.com</t>
  </si>
  <si>
    <t>Jennifer Proctor</t>
  </si>
  <si>
    <t>Jennifer.Proctor@domesticandgeneral.com</t>
  </si>
  <si>
    <t>Jennifer Rose Wren</t>
  </si>
  <si>
    <t>Jennifer.Wren@corp.spdatallc.com</t>
  </si>
  <si>
    <t>Jennifer Scott</t>
  </si>
  <si>
    <t>Jennifer.Scott@corp.spdatallc.com</t>
  </si>
  <si>
    <t>Jennifer Setser</t>
  </si>
  <si>
    <t>Jennifer.Setser@corp.spdatallc.com</t>
  </si>
  <si>
    <t>Jeremy Denilson Navarrete Marroquin</t>
  </si>
  <si>
    <t>jdnavarrete@theofficegurus.biz</t>
  </si>
  <si>
    <t>Jeremy Unfried</t>
  </si>
  <si>
    <t>Jeremy.Unfried@movate.com</t>
  </si>
  <si>
    <t>Jessi Sobalbarro</t>
  </si>
  <si>
    <t>Jessi.Sobalbarro@movate.com</t>
  </si>
  <si>
    <t>Jessica Adger</t>
  </si>
  <si>
    <t>Jessica.Adger@corp.spdatallc.com</t>
  </si>
  <si>
    <t>Jessica Allen</t>
  </si>
  <si>
    <t>Jessica.Allen@corp.spdatallc.com</t>
  </si>
  <si>
    <t>Jessica Bartlett</t>
  </si>
  <si>
    <t>Jessica.Bartlett@corp.spdatallc.com</t>
  </si>
  <si>
    <t>Jessica Cagle</t>
  </si>
  <si>
    <t>Jessica.Cagle@corp.spdatallc.com</t>
  </si>
  <si>
    <t>Jessica Griffith</t>
  </si>
  <si>
    <t>Jessica.Griffith@corp.spdatallc.com</t>
  </si>
  <si>
    <t>Jessica Pamela Murillo Vides</t>
  </si>
  <si>
    <t>jpmurillo@theofficegurus.biz</t>
  </si>
  <si>
    <t>Jessica Soltysik</t>
  </si>
  <si>
    <t>Jessica.Soltysik@corp.spdatallc.com</t>
  </si>
  <si>
    <t>Jessie Mainor</t>
  </si>
  <si>
    <t>jmainor@contactusinc.com</t>
  </si>
  <si>
    <t>Jetisha Hill</t>
  </si>
  <si>
    <t>jhill1@contactusinc.com</t>
  </si>
  <si>
    <t>Jeylor Guerrero Matarrita</t>
  </si>
  <si>
    <t>Jeylor.Guerrero@movate.com</t>
  </si>
  <si>
    <t>Jimena Rodriguez01</t>
  </si>
  <si>
    <t>jimena.rodriguez01@movate.com</t>
  </si>
  <si>
    <t>Jimmy Davy Benitez Reyes</t>
  </si>
  <si>
    <t>jdbenitez@theofficegurus.biz</t>
  </si>
  <si>
    <t>Jocelyn Michelle Oliva de Flores</t>
  </si>
  <si>
    <t>jmoliva@theofficegurus.biz</t>
  </si>
  <si>
    <t>Jodi Murphy</t>
  </si>
  <si>
    <t>Jodi.Murphy@corp.spdatallc.com</t>
  </si>
  <si>
    <t>Jodsuar Barrantes</t>
  </si>
  <si>
    <t>Jodsuar.Barrantes@movate.com</t>
  </si>
  <si>
    <t>Joel Gonzalez</t>
  </si>
  <si>
    <t>Joel.Gonzalez@corp.spdatallc.com</t>
  </si>
  <si>
    <t>Joel Lizano</t>
  </si>
  <si>
    <t>Joel.lizano@movate.com</t>
  </si>
  <si>
    <t>John Allen</t>
  </si>
  <si>
    <t>john.allen@corp.spdatallc.com</t>
  </si>
  <si>
    <t>John Burdett</t>
  </si>
  <si>
    <t>John.Burdett@corp.spdatallc.com</t>
  </si>
  <si>
    <t>John Manglicmot</t>
  </si>
  <si>
    <t>John.Manglicmot@corp.spdatallc.com</t>
  </si>
  <si>
    <t>John Montgomery</t>
  </si>
  <si>
    <t>John.Montgomery@corp.spdatallc.com</t>
  </si>
  <si>
    <t>John Smith</t>
  </si>
  <si>
    <t>John.Smith@corp.spdatallc.com</t>
  </si>
  <si>
    <t>Johnny Chris</t>
  </si>
  <si>
    <t>Johnny.Chris@corp.spdatallc.com</t>
  </si>
  <si>
    <t>Jon Cherry</t>
  </si>
  <si>
    <t>Jon.Cherry@corp.spdatallc.com</t>
  </si>
  <si>
    <t>Jon Watts</t>
  </si>
  <si>
    <t>Jonathan.Watts@domesticandgeneral.com</t>
  </si>
  <si>
    <t>Jonathan Brock</t>
  </si>
  <si>
    <t>Jonathan.Brock@corp.spdatallc.com</t>
  </si>
  <si>
    <t>Jonathan Daniel Grande Ramirez</t>
  </si>
  <si>
    <t>jdgrande@theofficegurus.biz</t>
  </si>
  <si>
    <t>Jonathan DelRosario</t>
  </si>
  <si>
    <t>Jonathan.DelRosario@corp.spdatallc.com</t>
  </si>
  <si>
    <t>Jonathan Liles</t>
  </si>
  <si>
    <t>Jonathan.Liles@corp.spdatallc.com</t>
  </si>
  <si>
    <t>Jonathan.Liles@spdatallc.com</t>
  </si>
  <si>
    <t>Jonathan Rafael Ventura Sosa</t>
  </si>
  <si>
    <t>jrvsosa@theofficegurus.biz</t>
  </si>
  <si>
    <t>Jontiel Buchanan</t>
  </si>
  <si>
    <t>jbuchanan@contactusinc.com</t>
  </si>
  <si>
    <t>Jordan Caruso</t>
  </si>
  <si>
    <t>Jordan.Caruso@corp.spdatallc.com</t>
  </si>
  <si>
    <t>Jordan Dario</t>
  </si>
  <si>
    <t>Jordan.Dario@corp.spdatallc.com</t>
  </si>
  <si>
    <t>Jordan De Andrade</t>
  </si>
  <si>
    <t>Jordan.DeAndrade@corp.spdatallc.com</t>
  </si>
  <si>
    <t>Jordan Roberts</t>
  </si>
  <si>
    <t>Jordan.Roberts@corp.spdatallc.com</t>
  </si>
  <si>
    <t>Jordan Vaughn</t>
  </si>
  <si>
    <t>Jordan.Vaughn@corp.spdatallc.com</t>
  </si>
  <si>
    <t>Jorge Alexander Moran Garcia</t>
  </si>
  <si>
    <t>jamoran@theofficegurus.biz</t>
  </si>
  <si>
    <t>Jorge Armando Garcia Payes</t>
  </si>
  <si>
    <t>joragarcia@theofficegurus.biz</t>
  </si>
  <si>
    <t>Jorge Luis Hernandez Alvarado</t>
  </si>
  <si>
    <t>johernandez@theofficegurus.biz</t>
  </si>
  <si>
    <t>Jorge Luis Portan Henriquez</t>
  </si>
  <si>
    <t>jlportan@theofficegurus.biz</t>
  </si>
  <si>
    <t>Jorge Oreamuno</t>
  </si>
  <si>
    <t>jorge.oreamuno@movate.com</t>
  </si>
  <si>
    <t>Jorge Santiago Orellana Zetino</t>
  </si>
  <si>
    <t>josorellana@theofficegurus.biz</t>
  </si>
  <si>
    <t>Jose Alexander Escoto Alvarado</t>
  </si>
  <si>
    <t>jescoto@theofficegurus.biz</t>
  </si>
  <si>
    <t>Jose Alexander Martinez Guardado</t>
  </si>
  <si>
    <t>jamartinez@theofficegurus.biz</t>
  </si>
  <si>
    <t>Jose Arguedas</t>
  </si>
  <si>
    <t>Jose.Arguedas@movate.com</t>
  </si>
  <si>
    <t>Jose Badilla</t>
  </si>
  <si>
    <t>Jose.Badilla01@movate.com</t>
  </si>
  <si>
    <t>Jose Calvo</t>
  </si>
  <si>
    <t>jose.calvo@movate.com</t>
  </si>
  <si>
    <t>Jose Castro03</t>
  </si>
  <si>
    <t>Jose.Castro03@movate.com</t>
  </si>
  <si>
    <t>Jose Daniel Vasquez Ramos</t>
  </si>
  <si>
    <t>josvasquez@theofficegurus.biz</t>
  </si>
  <si>
    <t>Jose David Garcia Gomez</t>
  </si>
  <si>
    <t>jodgarcia@theofficegurus.biz</t>
  </si>
  <si>
    <t>Jose Filos</t>
  </si>
  <si>
    <t>Jose.Filos@movate.com</t>
  </si>
  <si>
    <t>Jose Flores</t>
  </si>
  <si>
    <t>Jose.Flores@corp.spdatallc.com</t>
  </si>
  <si>
    <t>Jose Granados</t>
  </si>
  <si>
    <t>Jose.Granados@movate.com</t>
  </si>
  <si>
    <t>Jose Matarrita</t>
  </si>
  <si>
    <t>Jose.Matarrita01@movate.com</t>
  </si>
  <si>
    <t>Jose Miguel Godoy Menjivar</t>
  </si>
  <si>
    <t>jmgodoy@theofficegurus.biz</t>
  </si>
  <si>
    <t>Jose Orlando Escalante Escobar</t>
  </si>
  <si>
    <t>joescobar@theofficegurus.biz</t>
  </si>
  <si>
    <t>Jose Osmar Castillo</t>
  </si>
  <si>
    <t>jocastillo@theofficegurus.biz</t>
  </si>
  <si>
    <t>Jose Pablo Lopez Aleman</t>
  </si>
  <si>
    <t>Jose.Lopez02@movate.com</t>
  </si>
  <si>
    <t>Jose Rigoberto Rodriguez Rivera</t>
  </si>
  <si>
    <t>josrodriguez@theofficegurus.biz</t>
  </si>
  <si>
    <t>Jose Roberto Cortez Alfaro</t>
  </si>
  <si>
    <t>jrcortez@theofficegurus.biz</t>
  </si>
  <si>
    <t>Jose Rodriguez02</t>
  </si>
  <si>
    <t>Jose.Rodriguez02@movate.com</t>
  </si>
  <si>
    <t>Jose Ugalde</t>
  </si>
  <si>
    <t>Jose.Ugalde01@movate.com</t>
  </si>
  <si>
    <t>Joseph Fenoy</t>
  </si>
  <si>
    <t>Joseph.Fenoy@corp.spdatallc.com</t>
  </si>
  <si>
    <t>Joseph Frye</t>
  </si>
  <si>
    <t>Joseph.Frye@corp.spdatallc.com</t>
  </si>
  <si>
    <t>Joseph Trevett</t>
  </si>
  <si>
    <t>joseph.trevett@domesticandgeneral.com</t>
  </si>
  <si>
    <t>Joseph Trevett SU</t>
  </si>
  <si>
    <t>su_trevetj@domesticandgeneral.com</t>
  </si>
  <si>
    <t>Josh Catt</t>
  </si>
  <si>
    <t>Josh.Catt@domesticandgeneral.com</t>
  </si>
  <si>
    <t>cattjo@domesticandgeneral.com</t>
  </si>
  <si>
    <t>Joshua Ball</t>
  </si>
  <si>
    <t>Joshua.Ball@corp.spdatallc.com</t>
  </si>
  <si>
    <t>Joshua Givens</t>
  </si>
  <si>
    <t>Joshua.Givens@corp.spdatallc.com</t>
  </si>
  <si>
    <t>Joshua Renfro</t>
  </si>
  <si>
    <t>joshua.renfro@spdatallc.com</t>
  </si>
  <si>
    <t>Joshua Willis</t>
  </si>
  <si>
    <t>Joshua.Willis@corp.spdatallc.com</t>
  </si>
  <si>
    <t>Jostin Viales</t>
  </si>
  <si>
    <t>Jostin.Viales@movate.com</t>
  </si>
  <si>
    <t>Josue Arias</t>
  </si>
  <si>
    <t>Josue.Arias02@movate.com</t>
  </si>
  <si>
    <t>Josue Melendez</t>
  </si>
  <si>
    <t>jmelendez@theofficegurus.biz</t>
  </si>
  <si>
    <t>Josue Mora</t>
  </si>
  <si>
    <t>Josue.Mora01@movate.com</t>
  </si>
  <si>
    <t>Josue Steve Rivera Reyes</t>
  </si>
  <si>
    <t>jostrivera@theofficegurus.biz</t>
  </si>
  <si>
    <t>JosÃ© David Mulatillo Larios</t>
  </si>
  <si>
    <t>jdmulatillo@theofficegurus.biz</t>
  </si>
  <si>
    <t>JosÃ© Eduardo CaÃ±as Torres</t>
  </si>
  <si>
    <t>jectorres@theofficegurus.biz</t>
  </si>
  <si>
    <t>JosÃ© Roberto RodrÃ­guez Cruz</t>
  </si>
  <si>
    <t>jrodriguez@theofficegurus.biz</t>
  </si>
  <si>
    <t>JoyceNicole Ngoy</t>
  </si>
  <si>
    <t>JoyceNicole.Ngoy@corp.spdatallc.com</t>
  </si>
  <si>
    <t>Juakena Gorden</t>
  </si>
  <si>
    <t>Juakena.Gorden@corp.spdatallc.com</t>
  </si>
  <si>
    <t>Juan Carlos Cordon Santisteba</t>
  </si>
  <si>
    <t>jccordon@theofficegurus.biz</t>
  </si>
  <si>
    <t>Juan Delgado</t>
  </si>
  <si>
    <t>Juan.Delgado01@movate.com</t>
  </si>
  <si>
    <t>Juan Sanchez</t>
  </si>
  <si>
    <t>Juan.Sanchez@movate.com</t>
  </si>
  <si>
    <t>Juan Solano</t>
  </si>
  <si>
    <t>Juan.Solano@movate.com</t>
  </si>
  <si>
    <t>Julia Garvis</t>
  </si>
  <si>
    <t>Julia.Garvis@corp.spdatallc.com</t>
  </si>
  <si>
    <t>Julian Alvarado</t>
  </si>
  <si>
    <t>Julian.Alvarado@movate.com</t>
  </si>
  <si>
    <t>Julian Ballasteros</t>
  </si>
  <si>
    <t>julian.ballasteros@corp.spdatallc.com</t>
  </si>
  <si>
    <t>Julian Ortiz</t>
  </si>
  <si>
    <t>Julian.Ortiz@movate.com</t>
  </si>
  <si>
    <t>Julio Cesar Calderon Cevallos</t>
  </si>
  <si>
    <t>jccalderon@theofficegurus.biz</t>
  </si>
  <si>
    <t>Julio Cesar Chavez Tobar</t>
  </si>
  <si>
    <t>jchavez@theofficegurus.biz</t>
  </si>
  <si>
    <t>Justin Ceasar</t>
  </si>
  <si>
    <t>Justin.Ceasar@corp.spdatallc.com</t>
  </si>
  <si>
    <t>Justin Williams</t>
  </si>
  <si>
    <t>Justin.Williams@corp.spdatallc.com</t>
  </si>
  <si>
    <t>Justine Perez</t>
  </si>
  <si>
    <t>Justine.Perez@corp.spdatallc.com</t>
  </si>
  <si>
    <t>Kadisha Murray</t>
  </si>
  <si>
    <t>Kadisha.Murray@corp.spdatallc.com</t>
  </si>
  <si>
    <t>Kamalpreet Kaur</t>
  </si>
  <si>
    <t>Kamalpreet.Kaur@corp.spdatallc.com</t>
  </si>
  <si>
    <t>Kameron Miltimore</t>
  </si>
  <si>
    <t>Kameron.Miltimore@corp.spdatallc.com</t>
  </si>
  <si>
    <t>Kaori Quevedo Alfaro</t>
  </si>
  <si>
    <t>kqalfaro@theofficegurus.biz</t>
  </si>
  <si>
    <t>Karen Edwards</t>
  </si>
  <si>
    <t>Karen.Edwards@corp.spdatallc.com</t>
  </si>
  <si>
    <t>Karen-Happuch Dodo</t>
  </si>
  <si>
    <t>Karen-Happuch.Dodo@corp.spdatallc.com</t>
  </si>
  <si>
    <t>Kasey Ellis</t>
  </si>
  <si>
    <t>Kasey.Ellis@corp.spdatallc.com</t>
  </si>
  <si>
    <t>Katelynn OQuinn</t>
  </si>
  <si>
    <t>Katelynn.OQuinn@corp.spdatallc.com</t>
  </si>
  <si>
    <t>Katherine Adriana Henriquez Torres</t>
  </si>
  <si>
    <t>kahenriquez@theofficegurus.biz</t>
  </si>
  <si>
    <t>Katherine Turney</t>
  </si>
  <si>
    <t>kturney@contactusinc.com</t>
  </si>
  <si>
    <t>Kathie Gruner</t>
  </si>
  <si>
    <t>Kathie.Gruner@corp.spdatallc.com</t>
  </si>
  <si>
    <t>Katia Baires</t>
  </si>
  <si>
    <t>Katia.Baires@corp.spdatallc.com</t>
  </si>
  <si>
    <t>Kayana Campbell</t>
  </si>
  <si>
    <t>Kayana.Campbell@corp.spdatallc.com</t>
  </si>
  <si>
    <t>Kayla Sanders</t>
  </si>
  <si>
    <t>ksanders2@contactusinc.com</t>
  </si>
  <si>
    <t>Kaywana Taite</t>
  </si>
  <si>
    <t>ktaite@contactusinc.com</t>
  </si>
  <si>
    <t>Keana Morgan</t>
  </si>
  <si>
    <t>Keana.Morgan@corp.spdatallc.com</t>
  </si>
  <si>
    <t>Keanu DeVasconcelos</t>
  </si>
  <si>
    <t>Keanu.DeVasconcelos@corp.spdatallc.com</t>
  </si>
  <si>
    <t>Keiry Stefany Trejo Ramos</t>
  </si>
  <si>
    <t>kstramos@theofficegurus.biz</t>
  </si>
  <si>
    <t>Keith Evans</t>
  </si>
  <si>
    <t>Keith.Evans@corp.spdatallc.com</t>
  </si>
  <si>
    <t>Kellee.silva@corp.spdatallc.com</t>
  </si>
  <si>
    <t>Kelly Morell</t>
  </si>
  <si>
    <t>Kelly.Morell@corp.spdatallc.com</t>
  </si>
  <si>
    <t>Kelvin Josue Ayala Calixto</t>
  </si>
  <si>
    <t>kjayala@theofficegurus.biz</t>
  </si>
  <si>
    <t>Kelvyn Rollo</t>
  </si>
  <si>
    <t>Kelvyn.Rollo@domesticandgeneral.com</t>
  </si>
  <si>
    <t>Kembly Osorio</t>
  </si>
  <si>
    <t>Kembly.Osorio@movate.com</t>
  </si>
  <si>
    <t>Kendall Wilson</t>
  </si>
  <si>
    <t>Kendall.Wilson@movate.com</t>
  </si>
  <si>
    <t>Kenneth Bruton</t>
  </si>
  <si>
    <t>kenneth.bruton@corp.spdatallc.com</t>
  </si>
  <si>
    <t>Kerson Cayasso</t>
  </si>
  <si>
    <t>Kerson.Cayasso@movate.com</t>
  </si>
  <si>
    <t>Keshav Belur</t>
  </si>
  <si>
    <t>Keshav.Belur@corp.spdatallc.com</t>
  </si>
  <si>
    <t>Kevin Alberto Velasquez Belttran</t>
  </si>
  <si>
    <t>kavelasquez@theofficegurus.biz</t>
  </si>
  <si>
    <t>Kevin Alejandro Mercado Chavez</t>
  </si>
  <si>
    <t>kmercado@theofficegurus.biz</t>
  </si>
  <si>
    <t>Kevin Humberto Lopez Juarez</t>
  </si>
  <si>
    <t>khjuarez@theofficegurus.biz</t>
  </si>
  <si>
    <t>Kevin Javier Ramirez Munoz</t>
  </si>
  <si>
    <t>kjramirez@theofficegurus.biz</t>
  </si>
  <si>
    <t>Kevin Rerrie</t>
  </si>
  <si>
    <t>Kevin.Rerrie@corp.spdatallc.com</t>
  </si>
  <si>
    <t>Kevin Rodriguez01</t>
  </si>
  <si>
    <t>Kevin.Rodriguez01@movate.com</t>
  </si>
  <si>
    <t>Kevin Vladimir Bonilla Corado</t>
  </si>
  <si>
    <t>kevbonilla@theofficegurus.biz</t>
  </si>
  <si>
    <t>Keyla Jeramel Campos Diaz</t>
  </si>
  <si>
    <t>kcampos@theofficegurus.biz</t>
  </si>
  <si>
    <t>Khadeeja Bangalorewala</t>
  </si>
  <si>
    <t>Khadeeja.Bangalorewala@corp.spdatallc.com</t>
  </si>
  <si>
    <t>Khadijah.Young@corp.spdatallc.com</t>
  </si>
  <si>
    <t>Khaleel Banks</t>
  </si>
  <si>
    <t>Khaleel.Banks@corp.spdatallc.com</t>
  </si>
  <si>
    <t>Khalil Atabani</t>
  </si>
  <si>
    <t>Khalil.Atabani@corp.spdatallc.com</t>
  </si>
  <si>
    <t>Kianna Yap</t>
  </si>
  <si>
    <t>kyap@contactusinc.com</t>
  </si>
  <si>
    <t>Kiany Mendez</t>
  </si>
  <si>
    <t>Kiany.Mendez@movate.com</t>
  </si>
  <si>
    <t>Kim Mczilkey</t>
  </si>
  <si>
    <t>Kim.Mczilkey@corp.spdatallc.com</t>
  </si>
  <si>
    <t>Kimberly Alexandra Martinez Quijano</t>
  </si>
  <si>
    <t>iamartinez@theofficegurus.biz</t>
  </si>
  <si>
    <t>Kimberly Espinas</t>
  </si>
  <si>
    <t>Kimberly.Espinas@spdatallc.com</t>
  </si>
  <si>
    <t>Kimberly Mueller</t>
  </si>
  <si>
    <t>kimberly.mueller@domesticandgeneral.com</t>
  </si>
  <si>
    <t>Kimberly Teasley</t>
  </si>
  <si>
    <t>Kimberly.Teasley@domesticandgeneral.com</t>
  </si>
  <si>
    <t>Kimberly Wilson</t>
  </si>
  <si>
    <t>Kimberly.Wilson@corp.spdatallc.com</t>
  </si>
  <si>
    <t>Kirsty Cox</t>
  </si>
  <si>
    <t>Kirsty.Cox@domesticandgeneral.com</t>
  </si>
  <si>
    <t>Kivana Ramsey</t>
  </si>
  <si>
    <t>Kivana.Ramsey@corp.spdatallc.com</t>
  </si>
  <si>
    <t>Komalpreet Kaur</t>
  </si>
  <si>
    <t>Komalpreet.Kaur@corp.spdatallc.com</t>
  </si>
  <si>
    <t>Kortney Hall</t>
  </si>
  <si>
    <t>khall10@contactusinc.com</t>
  </si>
  <si>
    <t>Kristel Rodriguez</t>
  </si>
  <si>
    <t>Kristel.Rodriguez@movate.com</t>
  </si>
  <si>
    <t>Kristen Purvis</t>
  </si>
  <si>
    <t>Kristen.Purvis@corp.spdatallc.com</t>
  </si>
  <si>
    <t>Kristie Jemison</t>
  </si>
  <si>
    <t>Kristie.Jemison@corp.spdatallc.com</t>
  </si>
  <si>
    <t>Kristy Yaun</t>
  </si>
  <si>
    <t>Kristy.Yaun@corp.spdatallc.com</t>
  </si>
  <si>
    <t>Krystian Domanski</t>
  </si>
  <si>
    <t>Krystian.Domanski@movate.com</t>
  </si>
  <si>
    <t>Krystle Goodjoint</t>
  </si>
  <si>
    <t>Krystle.Goodjoint@corp.spdatallc.com</t>
  </si>
  <si>
    <t>Kumud Arya</t>
  </si>
  <si>
    <t>Kumud.Arya@corp.spdatallc.com</t>
  </si>
  <si>
    <t>Kymberleigh Calhoun</t>
  </si>
  <si>
    <t>kcalhoun@contactusinc.com</t>
  </si>
  <si>
    <t>Laashley Moore</t>
  </si>
  <si>
    <t>Laashley.Moore@corp.spdatallc.com</t>
  </si>
  <si>
    <t>Lacey Wagner</t>
  </si>
  <si>
    <t>Lacey.Wagner@corp.spdatallc.com</t>
  </si>
  <si>
    <t>Ladarius Golden</t>
  </si>
  <si>
    <t>lgolden1@contactusinc.com</t>
  </si>
  <si>
    <t>Laetetia Clattenburg</t>
  </si>
  <si>
    <t>Laetetia.Clattenburg@corp.spdatallc.com</t>
  </si>
  <si>
    <t>Laetitia Wells</t>
  </si>
  <si>
    <t>Laetitia.Wells@corp.spdatallc.com</t>
  </si>
  <si>
    <t>Laiza Veluz</t>
  </si>
  <si>
    <t>Laiza.Veluz@corp.spdatallc.com</t>
  </si>
  <si>
    <t>Lakeshia Mallard</t>
  </si>
  <si>
    <t>Lakeshia.Mallard@corp.spdatallc.com</t>
  </si>
  <si>
    <t>Lalisa Goode</t>
  </si>
  <si>
    <t>Lalisa.Goode@corp.spdatallc.com</t>
  </si>
  <si>
    <t>LaPorchia Virgil</t>
  </si>
  <si>
    <t>LaPorchia.Virgil@corp.spdatallc.com</t>
  </si>
  <si>
    <t>Laquesha Hadnot</t>
  </si>
  <si>
    <t>Laquesha.Hadnot@corp.spdatallc.com</t>
  </si>
  <si>
    <t>Larissa Beita</t>
  </si>
  <si>
    <t>larissa.beita@movate.com</t>
  </si>
  <si>
    <t>Larry Collier</t>
  </si>
  <si>
    <t>Larry.Collier@corp.spdatallc.com</t>
  </si>
  <si>
    <t>Larry.Moorehead@corp.spdatallc.com</t>
  </si>
  <si>
    <t>Larry Suman</t>
  </si>
  <si>
    <t>Larry.Suman@corp.spdatallc.com</t>
  </si>
  <si>
    <t>Lashae Thomas</t>
  </si>
  <si>
    <t>Lashae.Thomas@corp.spdatallc.com</t>
  </si>
  <si>
    <t>Latonya Robinson</t>
  </si>
  <si>
    <t>latonya.robinson@corp.spdatallc.com</t>
  </si>
  <si>
    <t>Laura Carias</t>
  </si>
  <si>
    <t>lcarias@theofficegurus.biz</t>
  </si>
  <si>
    <t>Laura Pina</t>
  </si>
  <si>
    <t>Laura.Pina@corp.spdatallc.com</t>
  </si>
  <si>
    <t>Laura Villamar</t>
  </si>
  <si>
    <t>Laura.Villamar@corp.spdatallc.com</t>
  </si>
  <si>
    <t>Lauri Wolfe</t>
  </si>
  <si>
    <t>Lauri.Wolfe@corp.spdatallc.com</t>
  </si>
  <si>
    <t>Law, David</t>
  </si>
  <si>
    <t>david.law@verint.com</t>
  </si>
  <si>
    <t>Lawrence Cahoon</t>
  </si>
  <si>
    <t>Lawrence.Cahoon@corp.spdatallc.com</t>
  </si>
  <si>
    <t>Lee Creasey</t>
  </si>
  <si>
    <t>lee.creasey@domesticandgeneral.com</t>
  </si>
  <si>
    <t>Leema Mano</t>
  </si>
  <si>
    <t>Leema.Mano@corp.spdatallc.com</t>
  </si>
  <si>
    <t>Legend Kelly</t>
  </si>
  <si>
    <t>Legend.Kelly@corp.spdatallc.com</t>
  </si>
  <si>
    <t>Leigha Hill</t>
  </si>
  <si>
    <t>Leigha.Hill@corp.spdatallc.com</t>
  </si>
  <si>
    <t>Lennard Nwaki</t>
  </si>
  <si>
    <t>Lennard.Nwaki@corp.spdatallc.com</t>
  </si>
  <si>
    <t>Leo Medina</t>
  </si>
  <si>
    <t>Leo.Medina@corp.spdatallc.com</t>
  </si>
  <si>
    <t>Leslie Maynard</t>
  </si>
  <si>
    <t>lmaynard@contactusinc.com</t>
  </si>
  <si>
    <t>Levi Alexander Navas Coronado</t>
  </si>
  <si>
    <t>lanavas@theofficegurus.biz</t>
  </si>
  <si>
    <t>Lexus Dunn</t>
  </si>
  <si>
    <t>ldunn1@contactusinc.com</t>
  </si>
  <si>
    <t>Lianne Waring</t>
  </si>
  <si>
    <t>Lianne.Waring@domesticandgeneral.com</t>
  </si>
  <si>
    <t>Lilkevia williams</t>
  </si>
  <si>
    <t>Lilkevia.williams@corp.spdatallc.com</t>
  </si>
  <si>
    <t>Linda Lenard</t>
  </si>
  <si>
    <t>Linda.Lenard@corp.spdatallc.com</t>
  </si>
  <si>
    <t>Lisa Filips</t>
  </si>
  <si>
    <t>lisa.filips@domesticandgeneral.com</t>
  </si>
  <si>
    <t>Lisa King</t>
  </si>
  <si>
    <t>Lisa.King@corp.spdatallc.com</t>
  </si>
  <si>
    <t>Lizandra Davila</t>
  </si>
  <si>
    <t>lizandra.davila@corp.spdatallc.com</t>
  </si>
  <si>
    <t>Loretta Johnson</t>
  </si>
  <si>
    <t>Loretta.Johnson@corp.spdatallc.com</t>
  </si>
  <si>
    <t>Lori Williams</t>
  </si>
  <si>
    <t>Lori.Williams@corp.spdatallc.com</t>
  </si>
  <si>
    <t>Lorraine Reich</t>
  </si>
  <si>
    <t>Lorraine.Reich@corp.spdatallc.com</t>
  </si>
  <si>
    <t>Louis Adams</t>
  </si>
  <si>
    <t>Louis.Adams@corp.spdatallc.com</t>
  </si>
  <si>
    <t>Louise Dickinson</t>
  </si>
  <si>
    <t>Louise.Dickinson@domesticandgeneral.com</t>
  </si>
  <si>
    <t>Lucas Bonsal</t>
  </si>
  <si>
    <t>Lucas.Bonsal@corp.spdatallc.com</t>
  </si>
  <si>
    <t>Luis Armando Torres Vasquez</t>
  </si>
  <si>
    <t>lavasquez@theofficegurus.biz</t>
  </si>
  <si>
    <t>Luis Deras</t>
  </si>
  <si>
    <t>jolderas@theofficegurus.biz</t>
  </si>
  <si>
    <t>Luis Herrera</t>
  </si>
  <si>
    <t>Luis.Herrera12@movate.com</t>
  </si>
  <si>
    <t>Luis Piedra</t>
  </si>
  <si>
    <t>Luis.Piedra@movate.com</t>
  </si>
  <si>
    <t>Luis Ramirez05</t>
  </si>
  <si>
    <t>Luis.Ramirez05@movate.com</t>
  </si>
  <si>
    <t>Luis Rois Mendez</t>
  </si>
  <si>
    <t>luis.roismendez@movate.com</t>
  </si>
  <si>
    <t>Luis Salas Carranza</t>
  </si>
  <si>
    <t>Luis.Salas01@movate.com</t>
  </si>
  <si>
    <t>Luis Vega</t>
  </si>
  <si>
    <t>Luis.Vega@movate.com</t>
  </si>
  <si>
    <t>Luke Mulfinger</t>
  </si>
  <si>
    <t>Luke.Mulfinger@corp.spdatallc.com</t>
  </si>
  <si>
    <t>Luke Pancholi</t>
  </si>
  <si>
    <t>Luke.Pancholi@corp.spdatallc.com</t>
  </si>
  <si>
    <t>Maggie Leon</t>
  </si>
  <si>
    <t>Maggie.Leon@domesticandgeneral.com</t>
  </si>
  <si>
    <t>Maikol Cortes</t>
  </si>
  <si>
    <t>Maikol.Cortes@movate.com</t>
  </si>
  <si>
    <t>Maisaa Wehbi</t>
  </si>
  <si>
    <t>Maisaa.Wehbi@corp.spdatallc.com</t>
  </si>
  <si>
    <t>Malcom Langston</t>
  </si>
  <si>
    <t>Malcom.Langston@corp.spdatallc.com</t>
  </si>
  <si>
    <t>Malgorzata Molenda</t>
  </si>
  <si>
    <t>Malgorzata.Molenda@domesticandgeneral.com</t>
  </si>
  <si>
    <t>Manfred Villalobos</t>
  </si>
  <si>
    <t>Manfred.Villalobos@movate.com</t>
  </si>
  <si>
    <t>Manoj Kathoju</t>
  </si>
  <si>
    <t>Manoj.Kathoju@corp.spdatallc.com</t>
  </si>
  <si>
    <t>Manuel Eduardo Gamez Lopez</t>
  </si>
  <si>
    <t>meglopez@theofficegurus.biz</t>
  </si>
  <si>
    <t>Manuel Enrique Hernandez Sanchez</t>
  </si>
  <si>
    <t>manhernandez@theofficegurus.biz</t>
  </si>
  <si>
    <t>Marcelo Esquivel</t>
  </si>
  <si>
    <t>Marcelo.Esquivel@movate.com</t>
  </si>
  <si>
    <t>Marcia.Fabry@corp.spdatallc.com</t>
  </si>
  <si>
    <t>Marco Bolanos01</t>
  </si>
  <si>
    <t>Marco.Bolanos01@movate.com</t>
  </si>
  <si>
    <t>Marcos Mederos</t>
  </si>
  <si>
    <t>Marcos.Mederos@movate.com</t>
  </si>
  <si>
    <t>Margaret.Reddy@corp.spdatallc.com</t>
  </si>
  <si>
    <t>Maria Brenes01</t>
  </si>
  <si>
    <t>Maria.Brenes01@movate.com</t>
  </si>
  <si>
    <t>Maria Fernanda Charpentier</t>
  </si>
  <si>
    <t>Mariafernanda.charpentier@movate.com</t>
  </si>
  <si>
    <t>Maria Fernanda Rojas</t>
  </si>
  <si>
    <t>MariaFernanda.Rojas@movate.com</t>
  </si>
  <si>
    <t>Maria Fonseca</t>
  </si>
  <si>
    <t>Maria.Fonseca01@movate.com</t>
  </si>
  <si>
    <t>Maria Gonzalez01</t>
  </si>
  <si>
    <t>Maria.Gonzalez01@movate.com</t>
  </si>
  <si>
    <t>Maria Solorzano</t>
  </si>
  <si>
    <t>Maria.Solorzano@movate.com</t>
  </si>
  <si>
    <t>Maria Vargas</t>
  </si>
  <si>
    <t>Maria.Vargas02@movate.com</t>
  </si>
  <si>
    <t>Maria Zuniga</t>
  </si>
  <si>
    <t>Maria.Zuniga01@movate.com</t>
  </si>
  <si>
    <t>Mariam Dost</t>
  </si>
  <si>
    <t>Mariam.Dost@corp.spdatallc.com</t>
  </si>
  <si>
    <t>Marian Daud</t>
  </si>
  <si>
    <t>mdaud@contactusinc.com</t>
  </si>
  <si>
    <t>Marie Elliott</t>
  </si>
  <si>
    <t>melliott@contactusinc.com</t>
  </si>
  <si>
    <t>Marielys Carrasquillo</t>
  </si>
  <si>
    <t>Marielys.Carrasquillo@corp.spdatallc.com</t>
  </si>
  <si>
    <t>Mario Alberto Melgar MÃ©ndez</t>
  </si>
  <si>
    <t>mamelgar@theofficegurus.biz</t>
  </si>
  <si>
    <t>Mario Enrique Joachin Sales</t>
  </si>
  <si>
    <t>mjoachin@theofficegurus.biz</t>
  </si>
  <si>
    <t>Mario Guerra</t>
  </si>
  <si>
    <t>meguerra@theofficegurus.biz</t>
  </si>
  <si>
    <t>Mario Jimenez Barboza</t>
  </si>
  <si>
    <t>Mario.jimenez2@movate.com</t>
  </si>
  <si>
    <t>Mario Jimenez02</t>
  </si>
  <si>
    <t>Mario.jimenez02@movate.com</t>
  </si>
  <si>
    <t>Marisa Patino</t>
  </si>
  <si>
    <t>Marisa.Patino@domesticandgeneral.com</t>
  </si>
  <si>
    <t>Marissa Thompson</t>
  </si>
  <si>
    <t>Marissa.Thompson@corp.spdatallc.com</t>
  </si>
  <si>
    <t>Mark Sinanan</t>
  </si>
  <si>
    <t>Mark.Sinanan@corp.spdatallc.com</t>
  </si>
  <si>
    <t>Marline Wilson</t>
  </si>
  <si>
    <t>Marline.Wilson@corp.spdatallc.com</t>
  </si>
  <si>
    <t>Martin Akum</t>
  </si>
  <si>
    <t>Martin.Akum@corp.spdatallc.com</t>
  </si>
  <si>
    <t>Martin Alejandro Mora Mengotti</t>
  </si>
  <si>
    <t>mamengotti@theofficegurus.biz</t>
  </si>
  <si>
    <t>Martin Zapata</t>
  </si>
  <si>
    <t>Martin.Zapata@movate.com</t>
  </si>
  <si>
    <t>Marvin Cambronero MartÃ­nez</t>
  </si>
  <si>
    <t>Marvin.Cambronero@movate.com</t>
  </si>
  <si>
    <t>MaryRose Arandia</t>
  </si>
  <si>
    <t>MaryRose.Arandia@corp.spdatallc.com</t>
  </si>
  <si>
    <t>Maseeh Qureshi</t>
  </si>
  <si>
    <t>Maseeh.Qureshi@corp.spdatallc.com</t>
  </si>
  <si>
    <t>Matheejan Baskaran</t>
  </si>
  <si>
    <t>Matheejan.Baskaran@corp.spdatallc.com</t>
  </si>
  <si>
    <t>Matthew.Livingstone@corp.spdatallc.com</t>
  </si>
  <si>
    <t>Matthew Paul</t>
  </si>
  <si>
    <t>matt.paul@spdatallc.com</t>
  </si>
  <si>
    <t>Maurice Sales</t>
  </si>
  <si>
    <t>Maurice.Sales@corp.spdatallc.com</t>
  </si>
  <si>
    <t>Maurice Williams</t>
  </si>
  <si>
    <t>Maurice.Williams@corp.spdatallc.com</t>
  </si>
  <si>
    <t>Mauricio Alexander Pineda Orellana</t>
  </si>
  <si>
    <t>maupineda@theofficegurus.biz</t>
  </si>
  <si>
    <t>Mauricio Ernesto Flores Rosa</t>
  </si>
  <si>
    <t>memflores@theofficegurus.biz</t>
  </si>
  <si>
    <t>Mauricio Fernandez</t>
  </si>
  <si>
    <t>Mauricio.Fernandez@movate.com</t>
  </si>
  <si>
    <t>Mauricio Humberto Ortiz Gizz</t>
  </si>
  <si>
    <t>ahortiz@theofficegurus.biz</t>
  </si>
  <si>
    <t>Max Alfaro</t>
  </si>
  <si>
    <t>Max.Alfaro@movate.com</t>
  </si>
  <si>
    <t>Max Hameed</t>
  </si>
  <si>
    <t>Max.Hameed@corp.spdatallc.com</t>
  </si>
  <si>
    <t>Maya Hutchinson</t>
  </si>
  <si>
    <t>mhutchinson@contactusinc.com</t>
  </si>
  <si>
    <t>Megan Johnson</t>
  </si>
  <si>
    <t>Megan.Johnson@corp.spdatallc.com</t>
  </si>
  <si>
    <t>Megan Kemp</t>
  </si>
  <si>
    <t>Megan.Kemp@corp.spdatallc.com</t>
  </si>
  <si>
    <t>Mehak Mehak</t>
  </si>
  <si>
    <t>Mehak.Mehak@corp.spdatallc.com</t>
  </si>
  <si>
    <t>Mehak Sud</t>
  </si>
  <si>
    <t>Mehak.Sud@corp.spdatallc.com</t>
  </si>
  <si>
    <t>Meisel Hernandez</t>
  </si>
  <si>
    <t>Meisel.hernandez@movate.com</t>
  </si>
  <si>
    <t>Melida Elizabeth Vasquez Henriquez</t>
  </si>
  <si>
    <t>meevasquez@theofficegurus.biz</t>
  </si>
  <si>
    <t>Melissa Lea</t>
  </si>
  <si>
    <t>Melissa.Lea@corp.spdatallc.com</t>
  </si>
  <si>
    <t>Melissa Moore</t>
  </si>
  <si>
    <t>Melissa.moore@spdatallc.com</t>
  </si>
  <si>
    <t>Melissa Orosco</t>
  </si>
  <si>
    <t>Melissa.Orosco@domesticandgeneral.com</t>
  </si>
  <si>
    <t>Mia Singh</t>
  </si>
  <si>
    <t>mia.singh@corp.spdatallc.com</t>
  </si>
  <si>
    <t>Micah Langile-Watkins</t>
  </si>
  <si>
    <t>Micah.Watkins@corp.spdatallc.com</t>
  </si>
  <si>
    <t>Michael Briglio</t>
  </si>
  <si>
    <t>michael.briglio@corp.spdatallc.com</t>
  </si>
  <si>
    <t>Michael Ferreira</t>
  </si>
  <si>
    <t>Michael.Ferreira@corp.spdatallc.com</t>
  </si>
  <si>
    <t>Michael Garrion</t>
  </si>
  <si>
    <t>Michael.Garrion@corp.spdatallc.com</t>
  </si>
  <si>
    <t>Michael Kabulo</t>
  </si>
  <si>
    <t>Michael.Kabulo@corp.spdatallc.com</t>
  </si>
  <si>
    <t>Michael McSharry</t>
  </si>
  <si>
    <t>Michael.McSharry@corp.spdatallc.com</t>
  </si>
  <si>
    <t>Michael.Moyer@corp.spdatallc.com</t>
  </si>
  <si>
    <t>Michael Parker</t>
  </si>
  <si>
    <t>Michael.Parker@corp.spdatallc.com</t>
  </si>
  <si>
    <t>Michael Rojas</t>
  </si>
  <si>
    <t>Michael.Rojas@movate.com</t>
  </si>
  <si>
    <t>Michael Thompson</t>
  </si>
  <si>
    <t>Michael.Thompson@corp.spdatallc.com</t>
  </si>
  <si>
    <t>Michael Turski</t>
  </si>
  <si>
    <t>Michael.Turski@corp.spdatallc.com</t>
  </si>
  <si>
    <t>Michael Varner</t>
  </si>
  <si>
    <t>michael.varner@corp.spdatallc.com</t>
  </si>
  <si>
    <t>Michaela Daniels</t>
  </si>
  <si>
    <t>mdaniels@contactusinc.com</t>
  </si>
  <si>
    <t>Michaela Duschin</t>
  </si>
  <si>
    <t>Michaela.Duschin@corp.spdatallc.com</t>
  </si>
  <si>
    <t>MichaÅ‚ UrbaÅ„ski</t>
  </si>
  <si>
    <t>ALURBANM@domesticandgeneral.com</t>
  </si>
  <si>
    <t>Michelle Diaz</t>
  </si>
  <si>
    <t>michelle.diaz@corp.spdatallc.com</t>
  </si>
  <si>
    <t>Michelle Wilson</t>
  </si>
  <si>
    <t>Michelle.Wilson@corp.spdatallc.com</t>
  </si>
  <si>
    <t>Miguel  Angel Valencia Aquino</t>
  </si>
  <si>
    <t>mavalencia@theofficegurus.biz</t>
  </si>
  <si>
    <t>Miguel Murillo Cordero</t>
  </si>
  <si>
    <t>Miguel.Murillo@movate.com</t>
  </si>
  <si>
    <t>Minor Aleman</t>
  </si>
  <si>
    <t>Minor.Aleman@movate.com</t>
  </si>
  <si>
    <t>Minou Kolta</t>
  </si>
  <si>
    <t>Minou.Kolta@spdatallc.com</t>
  </si>
  <si>
    <t>Misael Quiros</t>
  </si>
  <si>
    <t>Misael.Quiros@movate.com</t>
  </si>
  <si>
    <t>Modtrice Ford</t>
  </si>
  <si>
    <t>Modtrice.Ford@corp.spdatallc.com</t>
  </si>
  <si>
    <t>Mohamad Hamadeh</t>
  </si>
  <si>
    <t>Mohamad.Hamadeh@corp.spdatallc.com</t>
  </si>
  <si>
    <t>mohamed.bayoumy@corp.spdatallc.com</t>
  </si>
  <si>
    <t>Mohammed Alotaibi</t>
  </si>
  <si>
    <t>mohammed.alotaibi@corp.spdatallc.com</t>
  </si>
  <si>
    <t>Monica Gonzalez</t>
  </si>
  <si>
    <t>Monica.Gonzalez@corp.spdatallc.com</t>
  </si>
  <si>
    <t>Monisha Mulen</t>
  </si>
  <si>
    <t>Monisha.Mulen@corp.spdatallc.com</t>
  </si>
  <si>
    <t>Monserrat Peralta</t>
  </si>
  <si>
    <t>Monserrat.Peralta@movate.com</t>
  </si>
  <si>
    <t>Montaja Taylor</t>
  </si>
  <si>
    <t>Montaja.Taylor@corp.spdatallc.com</t>
  </si>
  <si>
    <t>Monty Rosalez</t>
  </si>
  <si>
    <t>Monty.Rosalez@corp.spdatallc.com</t>
  </si>
  <si>
    <t>Moriah Light</t>
  </si>
  <si>
    <t>Moriah.Light@corp.spdatallc.com</t>
  </si>
  <si>
    <t>Moses Adebamiro</t>
  </si>
  <si>
    <t>Moses.Adebamiro@corp.spdatallc.com</t>
  </si>
  <si>
    <t>Muhammad Abtejaj Alam</t>
  </si>
  <si>
    <t>Muhammad.Alam@corp.spdatallc.com</t>
  </si>
  <si>
    <t>Muhammad Fawad Meraj</t>
  </si>
  <si>
    <t>MuhammadFawad.Meraj@corp.spdatallc.com</t>
  </si>
  <si>
    <t>mwright7</t>
  </si>
  <si>
    <t>mwright7@contactusinc.com</t>
  </si>
  <si>
    <t>Nakita Weekly</t>
  </si>
  <si>
    <t>Nakita.Weekly@corp.spdatallc.com</t>
  </si>
  <si>
    <t>Naman Sood</t>
  </si>
  <si>
    <t>Naman.Sood@corp.spdatallc.com</t>
  </si>
  <si>
    <t>Nancy Cleveland</t>
  </si>
  <si>
    <t>Nancy.Cleveland@corp.spdatallc.com</t>
  </si>
  <si>
    <t>Narwing Parkinson</t>
  </si>
  <si>
    <t>Narwing.Parkinson@movate.com</t>
  </si>
  <si>
    <t>Nasir Arshad</t>
  </si>
  <si>
    <t>Nasir.Arshad@corp.spdatallc.com</t>
  </si>
  <si>
    <t>Nastaran Rezaee</t>
  </si>
  <si>
    <t>Nastaran.Rezaee@corp.spdatallc.com</t>
  </si>
  <si>
    <t>Natalie Hall</t>
  </si>
  <si>
    <t>nhall3@contactusinc.com</t>
  </si>
  <si>
    <t>Natasha Carter</t>
  </si>
  <si>
    <t>Natasha.Carter@corp.spdatallc.com</t>
  </si>
  <si>
    <t>Natasha Davila</t>
  </si>
  <si>
    <t>Natasha.Davila@movate.com</t>
  </si>
  <si>
    <t>Natasha Walker</t>
  </si>
  <si>
    <t>Natasha.Walker@corp.spdatallc.com</t>
  </si>
  <si>
    <t>Nathan Cavalari</t>
  </si>
  <si>
    <t>nathan.cavalari@movate.com</t>
  </si>
  <si>
    <t>Nathan Juancarlos Lopez Martinez</t>
  </si>
  <si>
    <t>njlopez@theofficegurus.biz</t>
  </si>
  <si>
    <t>Naveen Pudukapu</t>
  </si>
  <si>
    <t>Naveen.Pudukapu@corp.spdatallc.com</t>
  </si>
  <si>
    <t>Nayeli Morales</t>
  </si>
  <si>
    <t>Nayeli.Morales@corp.spdatallc.com</t>
  </si>
  <si>
    <t>Negin Ghavami</t>
  </si>
  <si>
    <t>Negin.Ghavami@corp.spdatallc.com</t>
  </si>
  <si>
    <t>Nelson Ernesto Ramos Lopez</t>
  </si>
  <si>
    <t>neramos@theofficegurus.biz</t>
  </si>
  <si>
    <t>Nelson Flores</t>
  </si>
  <si>
    <t>Nelson.Flores@movate.com</t>
  </si>
  <si>
    <t>Nelson Garcia</t>
  </si>
  <si>
    <t>Nelson.Garcia@corp.spdatallc.com</t>
  </si>
  <si>
    <t>Nelson Hernandez</t>
  </si>
  <si>
    <t>neahernandez@theofficegurus.biz</t>
  </si>
  <si>
    <t>Nelson Omar Reyes Martinez</t>
  </si>
  <si>
    <t>neoreyes@theofficegurus.biz</t>
  </si>
  <si>
    <t>Neshani Shrikant</t>
  </si>
  <si>
    <t>Neshani.Shrikant@corp.spdatallc.com</t>
  </si>
  <si>
    <t>Nessen Naigum</t>
  </si>
  <si>
    <t>Nessen.Naigum@corp.spdatallc.com</t>
  </si>
  <si>
    <t>Nestor Alejandro Chavez Torres</t>
  </si>
  <si>
    <t>neschavez@theofficegurus.biz</t>
  </si>
  <si>
    <t>Nestor Rafael Alvarado Martinez</t>
  </si>
  <si>
    <t>nalvarado@theofficegurus.biz</t>
  </si>
  <si>
    <t>Nichlas Werninger</t>
  </si>
  <si>
    <t>Nichlas.Werninger@domesticandgeneral.com</t>
  </si>
  <si>
    <t>Nicholas Boudreau</t>
  </si>
  <si>
    <t>Nicholas.Boudreau@corp.spdatallc.com</t>
  </si>
  <si>
    <t>Nicholas Marshall</t>
  </si>
  <si>
    <t>Nicholas.Marshall@domesticandgeneral.com</t>
  </si>
  <si>
    <t>Nick Malloy</t>
  </si>
  <si>
    <t>nick.malloy@spdatallc.com</t>
  </si>
  <si>
    <t>Nicole Erickson</t>
  </si>
  <si>
    <t>Nicole.Erickson@domesticandgeneral.com</t>
  </si>
  <si>
    <t>Nicole Rish</t>
  </si>
  <si>
    <t>nicole.rish@corp.spdatallc.com</t>
  </si>
  <si>
    <t>Nicole Shuler</t>
  </si>
  <si>
    <t>Nicole.Shuler@corp.spdatallc.com</t>
  </si>
  <si>
    <t>Nicole Stewart</t>
  </si>
  <si>
    <t>nstewart2@contactusinc.com</t>
  </si>
  <si>
    <t>Nicole Whitt</t>
  </si>
  <si>
    <t>Nicole.Whitt@corp.spdatallc.com</t>
  </si>
  <si>
    <t>Niecia Haywood</t>
  </si>
  <si>
    <t>Niecia.Haywood@corp.spdatallc.com</t>
  </si>
  <si>
    <t>Nikki Nicole Breedlove</t>
  </si>
  <si>
    <t>Nikki.Breedlove@corp.spdatallc.com</t>
  </si>
  <si>
    <t>Nirali Patel</t>
  </si>
  <si>
    <t>Nirali.Patel@corp.spdatallc.com</t>
  </si>
  <si>
    <t>Nitin Godara</t>
  </si>
  <si>
    <t>NITIN.GODARA@corp.spdatallc.com</t>
  </si>
  <si>
    <t>Norlan Garcia01</t>
  </si>
  <si>
    <t>Norlan.Garcia01@movate.com</t>
  </si>
  <si>
    <t>Norman Daniel Landaverde</t>
  </si>
  <si>
    <t>ndlandaverde@theofficegurus.biz</t>
  </si>
  <si>
    <t>Nuthan Sagar Rao Veldi</t>
  </si>
  <si>
    <t>NuthanSagar.RaoVeldi@corp.spdatallc.com</t>
  </si>
  <si>
    <t>Nutsa Javelidze</t>
  </si>
  <si>
    <t>Nutsa.Javelidze@corp.spdatallc.com</t>
  </si>
  <si>
    <t>Nyatre Davis</t>
  </si>
  <si>
    <t>ndavis1@contactusinc.com</t>
  </si>
  <si>
    <t>Odinrin Omogeroh</t>
  </si>
  <si>
    <t>Odinrin.Omogeroh@corp.spdatallc.com</t>
  </si>
  <si>
    <t>Olalekan Obisesan</t>
  </si>
  <si>
    <t>Olalekan.Obiseran@corp.spdatallc.com</t>
  </si>
  <si>
    <t>Olivia Bolin</t>
  </si>
  <si>
    <t>Olivia.Bolin@domesticandgeneral.com</t>
  </si>
  <si>
    <t>Olivia Chestnut</t>
  </si>
  <si>
    <t>ochestnut@contactusinc.com</t>
  </si>
  <si>
    <t>Olivia Moulton</t>
  </si>
  <si>
    <t>omoulton@contactusinc.com</t>
  </si>
  <si>
    <t>Olivia Thomas</t>
  </si>
  <si>
    <t>Olivia.Thomas@corp.spdatallc.com</t>
  </si>
  <si>
    <t>Olufemi Bogundo</t>
  </si>
  <si>
    <t>Olufemi.Bogundo@corp.spdatallc.com</t>
  </si>
  <si>
    <t>Oluranti Akerele</t>
  </si>
  <si>
    <t>Oluranti.Akerele@corp.spdatallc.com</t>
  </si>
  <si>
    <t>Oluwafunke Blessing Okedeh</t>
  </si>
  <si>
    <t>Oluwafunke.Okedeh@corp.spdatallc.com</t>
  </si>
  <si>
    <t>Omar Andres Hernandez Aranda</t>
  </si>
  <si>
    <t>oahernandez@theofficegurus.biz</t>
  </si>
  <si>
    <t>Oscar Alejandro Garcia Melara</t>
  </si>
  <si>
    <t>oamelara@theofficegurus.biz</t>
  </si>
  <si>
    <t>Oscar Isaac Sandoval Zaldivar</t>
  </si>
  <si>
    <t>oisandoval@theofficegurus.biz</t>
  </si>
  <si>
    <t>Oscar Mauricio Castellon BolaÃ±os</t>
  </si>
  <si>
    <t>ocastellon@theofficegurus.com</t>
  </si>
  <si>
    <t>Oscar Medrano</t>
  </si>
  <si>
    <t>osmedrano@theofficegurus.biz</t>
  </si>
  <si>
    <t>Oscar Quesada Salazar</t>
  </si>
  <si>
    <t>Oscar.Quesada@movate.com</t>
  </si>
  <si>
    <t>Oscar Rene Cordova Morales</t>
  </si>
  <si>
    <t>orcordova@theofficegurus.biz</t>
  </si>
  <si>
    <t>Oswaldo Leonel Carcamo Sanchez</t>
  </si>
  <si>
    <t>olcarcamo@theofficegurus.biz</t>
  </si>
  <si>
    <t>Owen Smith</t>
  </si>
  <si>
    <t>Owen.Smith@corp.spdatallc.com</t>
  </si>
  <si>
    <t>Oyindamola.Olajoye@corp.spdatallc.com</t>
  </si>
  <si>
    <t>Paaton Howard</t>
  </si>
  <si>
    <t>Paaton.Howard@domesticandgeneral.com</t>
  </si>
  <si>
    <t>Pablo Arrieta</t>
  </si>
  <si>
    <t>pablo.arrieta@movate.com</t>
  </si>
  <si>
    <t>Pablo Ernesto Orellana Quijada</t>
  </si>
  <si>
    <t>peorellana@theofficegurus.biz</t>
  </si>
  <si>
    <t>Pablo Hernandez Rodriguez</t>
  </si>
  <si>
    <t>Pablo.Hernandez02@movate.com</t>
  </si>
  <si>
    <t>Paige Potter</t>
  </si>
  <si>
    <t>Paige.Potter@corp.spdatallc.com</t>
  </si>
  <si>
    <t>Pallavi Reddy</t>
  </si>
  <si>
    <t>Pallavi.Reddy@domesticandgeneral.com</t>
  </si>
  <si>
    <t>Pamela Alexandra Rivera Mendez</t>
  </si>
  <si>
    <t>pamendez@theofficegurus.biz</t>
  </si>
  <si>
    <t>Pamela Dandridge</t>
  </si>
  <si>
    <t>Pamela.Dandridge@corp.spdatallc.com</t>
  </si>
  <si>
    <t>Parham Borna</t>
  </si>
  <si>
    <t>Parham.Borna@corp.spdatallc.com</t>
  </si>
  <si>
    <t>Parker Lane</t>
  </si>
  <si>
    <t>Parker.Lane@corp.spdatallc.com</t>
  </si>
  <si>
    <t>Patricia Bradford</t>
  </si>
  <si>
    <t>pbradford@contactusinc.com</t>
  </si>
  <si>
    <t>Paul Housego</t>
  </si>
  <si>
    <t>paul.housego@corp.spdatallc.com</t>
  </si>
  <si>
    <t>Paul Kern</t>
  </si>
  <si>
    <t>Paul.Kern@corp.spdatallc.com</t>
  </si>
  <si>
    <t>Pearl Sanchez</t>
  </si>
  <si>
    <t>Pearl.Sanchez@corp.spdatallc.com</t>
  </si>
  <si>
    <t>Pedram Salkhorde</t>
  </si>
  <si>
    <t>Pedram.Salkhorde@corp.spdatallc.com</t>
  </si>
  <si>
    <t>Pedro Antonio Gutierrez Gonzalez</t>
  </si>
  <si>
    <t>pagutierrez@theofficegurus.biz</t>
  </si>
  <si>
    <t>Perry DaSilva</t>
  </si>
  <si>
    <t>Perry.daSilva@corp.spdatallc.com</t>
  </si>
  <si>
    <t>Perry.Young@corp.spdatallc.com</t>
  </si>
  <si>
    <t>Peterson Dorcelan</t>
  </si>
  <si>
    <t>Peterson.Dorcelan@corp.spdatallc.com</t>
  </si>
  <si>
    <t>Philip Obozuwa</t>
  </si>
  <si>
    <t>Philip.Obozuwa@corp.spdatallc.com</t>
  </si>
  <si>
    <t>PrixQuetta Dukes</t>
  </si>
  <si>
    <t>PrixQuetta.Dukes@corp.spdatallc.com</t>
  </si>
  <si>
    <t>Prottasha.Prentice@corp.spdatallc.com</t>
  </si>
  <si>
    <t>Quintelly Haymer</t>
  </si>
  <si>
    <t>quintelly.haymer@corp.spdatallc.com</t>
  </si>
  <si>
    <t>Rachael Finch</t>
  </si>
  <si>
    <t>Rachael.Finch@corp.spdatallc.com</t>
  </si>
  <si>
    <t>Rachel Chavarria</t>
  </si>
  <si>
    <t>rachel.chavarria@movate.com</t>
  </si>
  <si>
    <t>Rachel Gibson</t>
  </si>
  <si>
    <t>Rachel.Gibson@corp.spdatallc.com</t>
  </si>
  <si>
    <t>Rachel King</t>
  </si>
  <si>
    <t>Rachel.King@corp.spdatallc.com</t>
  </si>
  <si>
    <t>Rachelle Lewis</t>
  </si>
  <si>
    <t>Rachelle.Lewis@corp.spdatallc.com</t>
  </si>
  <si>
    <t>Raechel Lewis</t>
  </si>
  <si>
    <t>Raechel.Lewis@corp.spdatallc.com</t>
  </si>
  <si>
    <t>Rafael Alejandro Lopez Solorzano</t>
  </si>
  <si>
    <t>ralopez@theofficegurus.biz</t>
  </si>
  <si>
    <t>Rafael Venegas</t>
  </si>
  <si>
    <t>Rafael.Venegas@movate.com</t>
  </si>
  <si>
    <t>Rafia Nasir</t>
  </si>
  <si>
    <t>Rafia.Nasir@corp.spdatallc.com</t>
  </si>
  <si>
    <t>Rahim Adekanbi</t>
  </si>
  <si>
    <t>Rahim.Adekanbi@corp.spdatallc.com</t>
  </si>
  <si>
    <t>Raj Patel</t>
  </si>
  <si>
    <t>Raj.Patel@corp.spdatallc.com</t>
  </si>
  <si>
    <t>Rakeeb Sheikh</t>
  </si>
  <si>
    <t>Rakeeb.Sheikh@corp.spdatallc.com</t>
  </si>
  <si>
    <t>Ralph ONeal</t>
  </si>
  <si>
    <t>Ralph.ONeal@spdatallc.com</t>
  </si>
  <si>
    <t>Ramona Tobara</t>
  </si>
  <si>
    <t>Ramona.Tobara@corp.spdatallc.com</t>
  </si>
  <si>
    <t>Randy Peters</t>
  </si>
  <si>
    <t>Randy.Peters@corp.spdatallc.com</t>
  </si>
  <si>
    <t>Raquel Estevez</t>
  </si>
  <si>
    <t>Raquel.Estevez@corp.spdatallc.com</t>
  </si>
  <si>
    <t>Rashaan Little</t>
  </si>
  <si>
    <t>Rashaan.Little@corp.spdatallc.com</t>
  </si>
  <si>
    <t>Rashanna Burley</t>
  </si>
  <si>
    <t>rburley@contactusinc.com</t>
  </si>
  <si>
    <t>Raul Antonio Bonilla Molina</t>
  </si>
  <si>
    <t>rabonilla@theofficegurus.biz</t>
  </si>
  <si>
    <t>Raul Ernesto Gomez Flores</t>
  </si>
  <si>
    <t>regomez@theofficegurus.biz</t>
  </si>
  <si>
    <t>Raul Tejeda</t>
  </si>
  <si>
    <t>Raul.Tejeda@corp.spdatallc.com</t>
  </si>
  <si>
    <t>Raveen Kaur</t>
  </si>
  <si>
    <t>Raveen.Kaur@corp.spdatallc.com</t>
  </si>
  <si>
    <t>Ravi Patel</t>
  </si>
  <si>
    <t>Ravi.Patel@corp.spdatallc.com</t>
  </si>
  <si>
    <t>Razvan Munteanu</t>
  </si>
  <si>
    <t>Razvan.Munteanu@corp.spdatallc.com</t>
  </si>
  <si>
    <t>Rebeca Areli Andres Bernal</t>
  </si>
  <si>
    <t>raandres@theofficegurus.biz</t>
  </si>
  <si>
    <t>Regan Ransome</t>
  </si>
  <si>
    <t>Regan.Ransome@corp.spdatallc.com</t>
  </si>
  <si>
    <t>Regina.Watson@corp.spdatallc.com</t>
  </si>
  <si>
    <t>Reider Williams</t>
  </si>
  <si>
    <t>Reider.Williams@corp.spdatallc.com</t>
  </si>
  <si>
    <t>Reina Morales</t>
  </si>
  <si>
    <t>reina.morales@corp.spdatallc.com</t>
  </si>
  <si>
    <t>Rekha Rekha</t>
  </si>
  <si>
    <t>Rekha.Rekha@corp.spdatallc.com</t>
  </si>
  <si>
    <t>Rene Mauricio Estrada Rosa</t>
  </si>
  <si>
    <t>rmestrada@theofficegurus.biz</t>
  </si>
  <si>
    <t>Ricardo Carvajal Delgado</t>
  </si>
  <si>
    <t>Ricardo.Carvajal@movate.com</t>
  </si>
  <si>
    <t>Rickie Usher</t>
  </si>
  <si>
    <t>Rickie.Usher2@domesticandgeneral.com</t>
  </si>
  <si>
    <t>Ricky Joseph</t>
  </si>
  <si>
    <t>Ricky.Joseph@corp.spdatallc.com</t>
  </si>
  <si>
    <t>Riguert Guillen</t>
  </si>
  <si>
    <t>riguert.guillen@movate.com</t>
  </si>
  <si>
    <t>Riley Gambert</t>
  </si>
  <si>
    <t>Riley.Gambert@corp.spdatallc.com</t>
  </si>
  <si>
    <t>Riley Labreche</t>
  </si>
  <si>
    <t>Riley.Labreche@corp.spdatallc.com</t>
  </si>
  <si>
    <t>Ritu Dhar</t>
  </si>
  <si>
    <t>Ritu.Dhar@corp.spdatallc.com</t>
  </si>
  <si>
    <t>Rizwan Qadeer</t>
  </si>
  <si>
    <t>Rizwan.Qadeer@corp.spdatallc.com</t>
  </si>
  <si>
    <t>Robert Cannon</t>
  </si>
  <si>
    <t>Robert.Cannon@corp.spdatallc.com</t>
  </si>
  <si>
    <t>Robert Cisneros</t>
  </si>
  <si>
    <t>Robert.Cisneros@corp.spdatallc.com</t>
  </si>
  <si>
    <t>Robert Lampitt</t>
  </si>
  <si>
    <t>Robert.Lampitt@corp.spdatallc.com</t>
  </si>
  <si>
    <t>Robert Linderman</t>
  </si>
  <si>
    <t>Robert.Linderman@corp.spdatallc.com</t>
  </si>
  <si>
    <t>Robert Stinger</t>
  </si>
  <si>
    <t>robert.stinger@corp.spdatallc.com</t>
  </si>
  <si>
    <t>Roberth Hernandez</t>
  </si>
  <si>
    <t>Roberth.Hernandez@movate.com</t>
  </si>
  <si>
    <t>Roberto Bolanos</t>
  </si>
  <si>
    <t>Roberto.bolanos@movate.com</t>
  </si>
  <si>
    <t>Roberto McLeod</t>
  </si>
  <si>
    <t>Roberto.McLeod@corp.spdatallc.com</t>
  </si>
  <si>
    <t>Robin Singh</t>
  </si>
  <si>
    <t>Robin.Singh@corp.spdatallc.com</t>
  </si>
  <si>
    <t>Rochelle Grandberry</t>
  </si>
  <si>
    <t>rgrandberry@contactusinc.com</t>
  </si>
  <si>
    <t>Rodolfo Arias</t>
  </si>
  <si>
    <t>Rodolfo.Arias@movate.com</t>
  </si>
  <si>
    <t>Rodolfo Rocha Castrillo</t>
  </si>
  <si>
    <t>Rodolfo.Rocha@movate.com</t>
  </si>
  <si>
    <t>Rodrigo Alexander Flores Viscarra</t>
  </si>
  <si>
    <t>rafviscarra@theofficegurus.biz</t>
  </si>
  <si>
    <t>Rodrigo Alexander Sanchez Ramos</t>
  </si>
  <si>
    <t>roasanchez@theofficegurus.biz</t>
  </si>
  <si>
    <t>Rodrigo Cesar Varela Sierra</t>
  </si>
  <si>
    <t>rvarela@theofficegurus.biz</t>
  </si>
  <si>
    <t>Rodrigo Sosa</t>
  </si>
  <si>
    <t>rasosa@theofficegurus.biz</t>
  </si>
  <si>
    <t>Rohan Agarwal</t>
  </si>
  <si>
    <t>Rohan.Agarwal@corp.spdatallc.com</t>
  </si>
  <si>
    <t>Rohela Kausar</t>
  </si>
  <si>
    <t>Rohela.Kausar@domesticandgeneral.com</t>
  </si>
  <si>
    <t>Rolanda Mcleggon</t>
  </si>
  <si>
    <t>Rolanda.Mcleggon@corp.spdatallc.com</t>
  </si>
  <si>
    <t>Romeo Alexander Recinos Ramirez</t>
  </si>
  <si>
    <t>rrecinos@theofficegurus.biz</t>
  </si>
  <si>
    <t>Ronald Oswaldo Martinez Hernandez</t>
  </si>
  <si>
    <t>OMartinez@theofficegurus.biz</t>
  </si>
  <si>
    <t>Ronald Oswaldo Ventura Alas</t>
  </si>
  <si>
    <t>roventura@theofficegurus.biz</t>
  </si>
  <si>
    <t>Ronald Wilfredo Martinez Zepeda</t>
  </si>
  <si>
    <t>wrmartinez@theofficegurus.biz</t>
  </si>
  <si>
    <t>Ronilyn Hermano</t>
  </si>
  <si>
    <t>Ronilyn.Hermano@corp.spdatallc.com</t>
  </si>
  <si>
    <t>Rony Ariel Villela Perdomo</t>
  </si>
  <si>
    <t>raperdomo@theofficegurus.biz</t>
  </si>
  <si>
    <t>Rosa Mirian Torres Escobar</t>
  </si>
  <si>
    <t>SV4118@theofficegurus.biz</t>
  </si>
  <si>
    <t>Rosa Perez Fonseca</t>
  </si>
  <si>
    <t>Rosa.Perez@movate.com</t>
  </si>
  <si>
    <t>Rosa Scott-Duren</t>
  </si>
  <si>
    <t>Rosa.Scott-Duren@domesticandgeneral.com</t>
  </si>
  <si>
    <t>Rosanna Feliz</t>
  </si>
  <si>
    <t>Rosanna.Feliz@corp.spdatallc.com</t>
  </si>
  <si>
    <t>Roushik Umrah</t>
  </si>
  <si>
    <t>Roushik.Umrah@corp.spdatallc.com</t>
  </si>
  <si>
    <t>Roxana  Yaneth Grande de Gomez</t>
  </si>
  <si>
    <t>rygdgomez@theofficegurus.biz</t>
  </si>
  <si>
    <t>Roxana Jacqueline Banos Gomez</t>
  </si>
  <si>
    <t>rjbanos@theofficegurus.biz</t>
  </si>
  <si>
    <t>Royal Standish</t>
  </si>
  <si>
    <t>Royal.Standish@corp.spdatallc.com</t>
  </si>
  <si>
    <t>Ruby Lee</t>
  </si>
  <si>
    <t>Ruby.Lee@corp.spdatallc.com</t>
  </si>
  <si>
    <t>Ruth Abigail Pineda</t>
  </si>
  <si>
    <t>rapineda@theofficegurus.biz</t>
  </si>
  <si>
    <t>Ruth Postma</t>
  </si>
  <si>
    <t>Ruth.Postma@corp.spdatallc.com</t>
  </si>
  <si>
    <t>Ryan Gibbs</t>
  </si>
  <si>
    <t>Ryan.Gibbs@corp.spdatallc.com</t>
  </si>
  <si>
    <t>Ryan Mercer</t>
  </si>
  <si>
    <t>Ryan.Mercer@corp.spdatallc.com</t>
  </si>
  <si>
    <t>Ryan Provost</t>
  </si>
  <si>
    <t>Ryan.Provost@corp.spdatallc.com</t>
  </si>
  <si>
    <t>Ryan Quintana</t>
  </si>
  <si>
    <t>ryan.quintana@corp.spdatallc.com</t>
  </si>
  <si>
    <t>Sajib Ahmed</t>
  </si>
  <si>
    <t>Sajib.Ahmed@corp.spdatallc.com</t>
  </si>
  <si>
    <t>Sakaya Davis</t>
  </si>
  <si>
    <t>sakaya.davis@corp.spdatallc.com</t>
  </si>
  <si>
    <t>Sam Burton</t>
  </si>
  <si>
    <t>Sam.Burton@domesticandgeneral.com</t>
  </si>
  <si>
    <t>Samantha Meachem</t>
  </si>
  <si>
    <t>Samantha.Meachem@corp.spdatallc.com</t>
  </si>
  <si>
    <t>Samantha Nolan</t>
  </si>
  <si>
    <t>snolan@contactusinc.com</t>
  </si>
  <si>
    <t>Samson Clemens</t>
  </si>
  <si>
    <t>Samson.Clemens@corp.spdatallc.com</t>
  </si>
  <si>
    <t>Samuel Fernando Miguel Ventura</t>
  </si>
  <si>
    <t>samiguel@theofficegurus.biz</t>
  </si>
  <si>
    <t>Sandip Sharma</t>
  </si>
  <si>
    <t>Sandip.Sharma@movate.com</t>
  </si>
  <si>
    <t>Santhi Katta</t>
  </si>
  <si>
    <t>Santhi.Katta@corp.spdatallc.com</t>
  </si>
  <si>
    <t>Santiago Geovanny Henriquez Rosales</t>
  </si>
  <si>
    <t>sghenriquez@theofficegurus.biz</t>
  </si>
  <si>
    <t>Sapna Chitkara</t>
  </si>
  <si>
    <t>Sapna.Chitkara@corp.spdatallc.com</t>
  </si>
  <si>
    <t>Sarah Hopton</t>
  </si>
  <si>
    <t>Sarah.Hopton@corp.spdatallc.com</t>
  </si>
  <si>
    <t>Sarah Jeannette Torres Urbina</t>
  </si>
  <si>
    <t>sjtorres@theofficegurus.biz</t>
  </si>
  <si>
    <t>Satinder Pahwa</t>
  </si>
  <si>
    <t>Satinder.Pahwa@domesticandgeneral.com</t>
  </si>
  <si>
    <t>Saul Arevalo Lopez</t>
  </si>
  <si>
    <t>saglopez@theofficegurus.biz</t>
  </si>
  <si>
    <t>Saul Ernesto Sandoval Quijano</t>
  </si>
  <si>
    <t>sesandoval@theofficegurus.biz</t>
  </si>
  <si>
    <t>Saul Guillermo Cuadra Torres</t>
  </si>
  <si>
    <t>sgcuadra@theofficegurus.biz</t>
  </si>
  <si>
    <t>Saul Perez Montoya</t>
  </si>
  <si>
    <t>spnontoya@theofficegurus.biz</t>
  </si>
  <si>
    <t>Savannah Juarez</t>
  </si>
  <si>
    <t>Savannah.Juarez@corp.spdatallc.com</t>
  </si>
  <si>
    <t>Savannah White</t>
  </si>
  <si>
    <t>Savannah.White@corp.spdatallc.com</t>
  </si>
  <si>
    <t>Scott Berten</t>
  </si>
  <si>
    <t>Scott.Berten@domesticandgeneral.com</t>
  </si>
  <si>
    <t>Scott Claymore</t>
  </si>
  <si>
    <t>Scott.Claymore@corp.spdatallc.com</t>
  </si>
  <si>
    <t>Scott Clyde</t>
  </si>
  <si>
    <t>scott.clyde@spdatallc.com</t>
  </si>
  <si>
    <t>Scott Cole</t>
  </si>
  <si>
    <t>Scott.Cole@corp.spdatallc.com</t>
  </si>
  <si>
    <t>Scott Sylvester</t>
  </si>
  <si>
    <t>Scott.Sylvester@corp.spdatallc.com</t>
  </si>
  <si>
    <t>Scott Van Stratten</t>
  </si>
  <si>
    <t>scott.vanstratten@domesticandgeneral.com</t>
  </si>
  <si>
    <t>Sebastian Ortiz</t>
  </si>
  <si>
    <t>Sebastian.Ortiz@movate.com</t>
  </si>
  <si>
    <t>Serena Figueroa</t>
  </si>
  <si>
    <t>Serena.Figueroa@corp.spdatallc.com</t>
  </si>
  <si>
    <t>Sergio David Munguia Guevara</t>
  </si>
  <si>
    <t>semunguia@theofficegurus.biz</t>
  </si>
  <si>
    <t>Sergio Ramirez</t>
  </si>
  <si>
    <t>Sergio.Ramirez@movate.com</t>
  </si>
  <si>
    <t>Sergio Villegas Coronas</t>
  </si>
  <si>
    <t>Sergio.Villegas@movate.com</t>
  </si>
  <si>
    <t>Shalese Patterson</t>
  </si>
  <si>
    <t>shalese.patterson@corp.spdatallc.com</t>
  </si>
  <si>
    <t>Shamilar Jones</t>
  </si>
  <si>
    <t>Shamilar.Jones@corp.spdatallc.com</t>
  </si>
  <si>
    <t>Shan Qureshi</t>
  </si>
  <si>
    <t>Shan.Qureshi@corp.spdatallc.com</t>
  </si>
  <si>
    <t>Shaneka Hagins</t>
  </si>
  <si>
    <t>shagins@contactusinc.com</t>
  </si>
  <si>
    <t>Shani Davidoff</t>
  </si>
  <si>
    <t>Shani.Davidoff@corp.spdatallc.com</t>
  </si>
  <si>
    <t>Shanique Reid</t>
  </si>
  <si>
    <t>Shanique.Reid@corp.spdatallc.com</t>
  </si>
  <si>
    <t>Shannon Hegarty</t>
  </si>
  <si>
    <t>Shannon.Hegarty@domesticandgeneral.com</t>
  </si>
  <si>
    <t>Shaon Edmonson</t>
  </si>
  <si>
    <t>Shaon.Edmonson@corp.spdatallc.com</t>
  </si>
  <si>
    <t>Shaquanta(Shikia) Daniels</t>
  </si>
  <si>
    <t>sdaniels2@contactusinc.com</t>
  </si>
  <si>
    <t>Sharandeep Sharandeep</t>
  </si>
  <si>
    <t>Sharandeep.Sharandeep@corp.spdatallc.com</t>
  </si>
  <si>
    <t>Sharon Mosby</t>
  </si>
  <si>
    <t>Sharon.Mosby@corp.spdatallc.com</t>
  </si>
  <si>
    <t>Sharonna Edrington</t>
  </si>
  <si>
    <t>Sharonna.Edrington@corp.spdatallc.com</t>
  </si>
  <si>
    <t>Shayne Johnson</t>
  </si>
  <si>
    <t>Shayne.Johnson@corp.spdatallc.com</t>
  </si>
  <si>
    <t>Shelby Bickford</t>
  </si>
  <si>
    <t>Shelby.Bickford@domesticandgeneral.com</t>
  </si>
  <si>
    <t>Shilpi Malhotra</t>
  </si>
  <si>
    <t>Shilpi.Malhotra@corp.spdatallc.com</t>
  </si>
  <si>
    <t>Shivani Ghumaan</t>
  </si>
  <si>
    <t>Shivani.Ghumaan@corp.spdatallc.com</t>
  </si>
  <si>
    <t>Shivdutt Shivdutt</t>
  </si>
  <si>
    <t>Shivdutt.Shivdutt@corp.spdatallc.com</t>
  </si>
  <si>
    <t>Shubham Patel</t>
  </si>
  <si>
    <t>Shubham.Patel@corp.spdatallc.com</t>
  </si>
  <si>
    <t>Shuki Kato</t>
  </si>
  <si>
    <t>shuki.kato@domesticandgeneral.com</t>
  </si>
  <si>
    <t>Shweta Surti</t>
  </si>
  <si>
    <t>Shweta.Surti@corp.spdatallc.com</t>
  </si>
  <si>
    <t>Sikander Mahmood</t>
  </si>
  <si>
    <t>Sikander.Mahmood@corp.spdatallc.com</t>
  </si>
  <si>
    <t>Silvania Salazar</t>
  </si>
  <si>
    <t>Silvania.Salazar@movate.com</t>
  </si>
  <si>
    <t>Silvia Moreira</t>
  </si>
  <si>
    <t>Silvia.Moreira@corp.spdatallc.com</t>
  </si>
  <si>
    <t>Silvio Rodrigo Montoya Navarro</t>
  </si>
  <si>
    <t>srmontoya@theofficegurus.biz</t>
  </si>
  <si>
    <t>Simrajot Signh</t>
  </si>
  <si>
    <t>Simrajot.Signh@corp.spdatallc.com</t>
  </si>
  <si>
    <t>Sky Miller</t>
  </si>
  <si>
    <t>smiller5@contactusinc.com</t>
  </si>
  <si>
    <t>Sky Pottie</t>
  </si>
  <si>
    <t>Sky.Pottie@corp.spdatallc.com</t>
  </si>
  <si>
    <t>Skylar Everett</t>
  </si>
  <si>
    <t>Skylar.Everett@spdatallc.com</t>
  </si>
  <si>
    <t>Skyler Croghan</t>
  </si>
  <si>
    <t>Skyler.Croghan@corp.spdatallc.com</t>
  </si>
  <si>
    <t>Slyvin Freeman</t>
  </si>
  <si>
    <t>Slyvin.Freeman@corp.spdatallc.com</t>
  </si>
  <si>
    <t>Snigdha Soheli</t>
  </si>
  <si>
    <t>Snigdha.Soheli@corp.spdatallc.com</t>
  </si>
  <si>
    <t>Sonia Munachiso</t>
  </si>
  <si>
    <t>Sonia.Munachiso@corp.spdatallc.com</t>
  </si>
  <si>
    <t>Souksavanh Siphaengphet</t>
  </si>
  <si>
    <t>Souksavanh.Siphaengphet@corp.spdatallc.com</t>
  </si>
  <si>
    <t>Srishti Chhabra</t>
  </si>
  <si>
    <t>Srishti.Chhabra@corp.spdatallc.com</t>
  </si>
  <si>
    <t>Stacy Delaney</t>
  </si>
  <si>
    <t>Stacy.Delaney@corp.spdatallc.com</t>
  </si>
  <si>
    <t>Stalin Wesley</t>
  </si>
  <si>
    <t>Stalin.Wesley@corp.spdatallc.com</t>
  </si>
  <si>
    <t>Stanley Bullard</t>
  </si>
  <si>
    <t>Stanley.Bullard@corp.spdatallc.com</t>
  </si>
  <si>
    <t>Stefano Lista</t>
  </si>
  <si>
    <t>stefano.lista@corp.spdatallc.com</t>
  </si>
  <si>
    <t>Stephanie Dore</t>
  </si>
  <si>
    <t>Stephanie.Dore@corp.spdatallc.com</t>
  </si>
  <si>
    <t>Stephanie Elizabeth Diaz Ramirez</t>
  </si>
  <si>
    <t>stdiaz@theofficegurus.biz</t>
  </si>
  <si>
    <t>Stephanie McCollum</t>
  </si>
  <si>
    <t>Stephanie.McCollum@corp.spdatallc.com</t>
  </si>
  <si>
    <t>Stephanie Montero01</t>
  </si>
  <si>
    <t>Stephanie.Montero01@movate.com</t>
  </si>
  <si>
    <t>Stephen Elliott</t>
  </si>
  <si>
    <t>Stephen.Elliott@corp.spdatallc.com</t>
  </si>
  <si>
    <t>Stephen Josue Reyes Marmol</t>
  </si>
  <si>
    <t>sjrmarmol@theofficegurus.biz</t>
  </si>
  <si>
    <t>Stephen Mabbutt</t>
  </si>
  <si>
    <t>stephen.mabbutt@domesticandgeneral.com</t>
  </si>
  <si>
    <t>Steven Finley</t>
  </si>
  <si>
    <t>Steven.Finley@corp.spdatallc.com</t>
  </si>
  <si>
    <t>Steven Yanis</t>
  </si>
  <si>
    <t>Steven.Yanis@domesticandgeneral.com</t>
  </si>
  <si>
    <t>Suganya Sabaratnam</t>
  </si>
  <si>
    <t>Suganya.Sabaratnam@corp.spdatallc.com</t>
  </si>
  <si>
    <t>Sujan Vahora</t>
  </si>
  <si>
    <t>Sujan.Vahora@corp.spdatallc.com</t>
  </si>
  <si>
    <t>Suleyka De Jesus</t>
  </si>
  <si>
    <t>Suleyka.DeJesus@corp.spdatallc.com</t>
  </si>
  <si>
    <t>Sumaya Abdirizak</t>
  </si>
  <si>
    <t>Sumaya.Abdirizak@corp.spdatallc.com</t>
  </si>
  <si>
    <t>Susette Flores</t>
  </si>
  <si>
    <t>Susette.Flores@movate.com</t>
  </si>
  <si>
    <t>Tabitha Simmons</t>
  </si>
  <si>
    <t>tsimmons3@contactusinc.com</t>
  </si>
  <si>
    <t>Tadhg Gunnigle</t>
  </si>
  <si>
    <t>Tadhg.Gunnigle@corp.spdatallc.com</t>
  </si>
  <si>
    <t>Takumi Kase</t>
  </si>
  <si>
    <t>takumi.kase@movate.com</t>
  </si>
  <si>
    <t>Tallulah Hogan</t>
  </si>
  <si>
    <t>Tallulah.Hogan@corp.spdatallc.com</t>
  </si>
  <si>
    <t>Talya Calhoun</t>
  </si>
  <si>
    <t>Talya.Calhoun@corp.spdatallc.com</t>
  </si>
  <si>
    <t>Tamanna Patel</t>
  </si>
  <si>
    <t>Tamanna.Patel@corp.spdatallc.com</t>
  </si>
  <si>
    <t>Tamia Boards</t>
  </si>
  <si>
    <t>Tamia.Boards@corp.spdatallc.com</t>
  </si>
  <si>
    <t>Tammera Carter</t>
  </si>
  <si>
    <t>Tammera.Carter@corp.spdatallc.com</t>
  </si>
  <si>
    <t>Tammy Figueroa</t>
  </si>
  <si>
    <t>Tammy.Figueroa@corp.spdatallc.com</t>
  </si>
  <si>
    <t>Tammy Register</t>
  </si>
  <si>
    <t>Tammy.Register@corp.spdatallc.com</t>
  </si>
  <si>
    <t>Tangelyn Williams</t>
  </si>
  <si>
    <t>Tangelyn.Williams@corp.spdatallc.com</t>
  </si>
  <si>
    <t>Tania Littlewood</t>
  </si>
  <si>
    <t>Tania.Littlewood@corp.spdatallc.com</t>
  </si>
  <si>
    <t>Tania Oldfield</t>
  </si>
  <si>
    <t>Tania.Oldfield@corp.spdatallc.com</t>
  </si>
  <si>
    <t>Tanisha Sledge</t>
  </si>
  <si>
    <t>Tanisha.Sledge@corp.spdatallc.com</t>
  </si>
  <si>
    <t>Tanveer Singh</t>
  </si>
  <si>
    <t>Tanveer.Singh@corp.spdatallc.com</t>
  </si>
  <si>
    <t>Tanvir Ahmed</t>
  </si>
  <si>
    <t>Tanvir.Ahmed@corp.spdatallc.com</t>
  </si>
  <si>
    <t>Tanya Perez</t>
  </si>
  <si>
    <t>Tanya.Perez@corp.spdatallc.com</t>
  </si>
  <si>
    <t>Taqualla Tait</t>
  </si>
  <si>
    <t>Taqualla.Tait@corp.spdatallc.com</t>
  </si>
  <si>
    <t>Tasha Tetpon</t>
  </si>
  <si>
    <t>Tasha.Tetpon@corp.spdatallc.com</t>
  </si>
  <si>
    <t>Tathiana Maria Quijada Mora</t>
  </si>
  <si>
    <t>tmquijada@theofficegurus.biz</t>
  </si>
  <si>
    <t>Tatiana Mahon</t>
  </si>
  <si>
    <t>Tatiana.Mahon@corp.spdatallc.com</t>
  </si>
  <si>
    <t>Taylor Maracle</t>
  </si>
  <si>
    <t>Taylor.Maracle@corp.spdatallc.com</t>
  </si>
  <si>
    <t>Taylor Wagner</t>
  </si>
  <si>
    <t>Taylor.Wagner@corp.spdatallc.com</t>
  </si>
  <si>
    <t>Teonna Biggers</t>
  </si>
  <si>
    <t>tbiggers1@contactusinc.com</t>
  </si>
  <si>
    <t>Teresa Alyson</t>
  </si>
  <si>
    <t>Traci.Alyson@corp.spdatallc.com</t>
  </si>
  <si>
    <t>Terrence Toepler</t>
  </si>
  <si>
    <t>Terrence.Toepler@corp.spdatallc.com</t>
  </si>
  <si>
    <t>Terri Adkins</t>
  </si>
  <si>
    <t>tadkins1@contactusinc.com</t>
  </si>
  <si>
    <t>Tesi Fofung</t>
  </si>
  <si>
    <t>Tesi.Fofung@corp.spdatallc.com</t>
  </si>
  <si>
    <t>Thameem Ansari</t>
  </si>
  <si>
    <t>Thameem.Ansari01@movate.com</t>
  </si>
  <si>
    <t>Thanisha Wright</t>
  </si>
  <si>
    <t>Thanisha.Wright@corp.spdatallc.com</t>
  </si>
  <si>
    <t>Thomas Hunter</t>
  </si>
  <si>
    <t>thomas.hunter@corp.spdatallc.com</t>
  </si>
  <si>
    <t>Thomas Launders</t>
  </si>
  <si>
    <t>Thomas.Launders@corp.spdatallc.com</t>
  </si>
  <si>
    <t>Thomas Wakefield</t>
  </si>
  <si>
    <t>wakefit@domesticandgeneral.com</t>
  </si>
  <si>
    <t>Thomas.Wakefield@domesticandgeneral.com</t>
  </si>
  <si>
    <t>Thurston Brown jr</t>
  </si>
  <si>
    <t>tbrownjr@contactusinc.com</t>
  </si>
  <si>
    <t>Tiffany Bolduc</t>
  </si>
  <si>
    <t>Tiffany.Bolduc@corp.spdatallc.com</t>
  </si>
  <si>
    <t>Tiffany French</t>
  </si>
  <si>
    <t>Tiffany.French@corp.spdatallc.com</t>
  </si>
  <si>
    <t>Tika.Mayo@corp.spdatallc.com</t>
  </si>
  <si>
    <t>Tiko Pyles</t>
  </si>
  <si>
    <t>Tiko.Pyles@corp.spdatallc.com</t>
  </si>
  <si>
    <t>Tim Friedman</t>
  </si>
  <si>
    <t>Tim.Friedman@domesticandgeneral.com</t>
  </si>
  <si>
    <t>Timothy Burnette</t>
  </si>
  <si>
    <t>Timothy.Burnette@corp.spdatallc.com</t>
  </si>
  <si>
    <t>Tina Little</t>
  </si>
  <si>
    <t>Tina.Little@corp.spdatallc.com</t>
  </si>
  <si>
    <t>Tina.Rogers@corp.spdatallc.com</t>
  </si>
  <si>
    <t>Tom Corsi</t>
  </si>
  <si>
    <t>tom.corsi@domesticandgeneral.com</t>
  </si>
  <si>
    <t>Tomara King</t>
  </si>
  <si>
    <t>Tomara.King@corp.spdatallc.com</t>
  </si>
  <si>
    <t>Tomas Campos</t>
  </si>
  <si>
    <t>Tomas.Campos@movate.com</t>
  </si>
  <si>
    <t>Tomasz Olszaniecki</t>
  </si>
  <si>
    <t>Tomasz.Olszaniecki@domesticandgeneral.com</t>
  </si>
  <si>
    <t>Tomekia Holloway</t>
  </si>
  <si>
    <t>Tomekia.Casson-Holloway@domesticandgeneral.com</t>
  </si>
  <si>
    <t>Tonatiuh Alexander Paz Hernandez</t>
  </si>
  <si>
    <t>tapaz@theofficegurus.biz</t>
  </si>
  <si>
    <t>Toni Abrahams</t>
  </si>
  <si>
    <t>Toni.Abrahams@corp.spdatallc.com</t>
  </si>
  <si>
    <t>Toni Kain</t>
  </si>
  <si>
    <t>Toni.Kain@domesticandgeneral.com</t>
  </si>
  <si>
    <t>Tonny Nunez</t>
  </si>
  <si>
    <t>Tonny.Nunez@movate.com</t>
  </si>
  <si>
    <t>Tony Perez</t>
  </si>
  <si>
    <t>Tony.Perez@corp.spdatallc.com</t>
  </si>
  <si>
    <t>Tony Watkins</t>
  </si>
  <si>
    <t>Tony.Watkins@corp.spdatallc.com</t>
  </si>
  <si>
    <t>Tori Wall</t>
  </si>
  <si>
    <t>Tori.Wall@spdatallc.com</t>
  </si>
  <si>
    <t>Tracee Hamer</t>
  </si>
  <si>
    <t>Tracee.Hamer@corp.spdatallc.com</t>
  </si>
  <si>
    <t>Tracey Shepard</t>
  </si>
  <si>
    <t>Tracey.Shepard@corp.spdatallc.com</t>
  </si>
  <si>
    <t>Treasure Wells</t>
  </si>
  <si>
    <t>twells1@contactusinc.com</t>
  </si>
  <si>
    <t>Tres StJuste</t>
  </si>
  <si>
    <t>Tres.StJuste@corp.spdatallc.com</t>
  </si>
  <si>
    <t>Trevor.Berry@corp.spdatallc.com</t>
  </si>
  <si>
    <t>Trevor Turner</t>
  </si>
  <si>
    <t>trevor.turner@corp.spdatallc.com</t>
  </si>
  <si>
    <t>Trina Johnson</t>
  </si>
  <si>
    <t>Trina.Johnson@corp.spdatallc.com</t>
  </si>
  <si>
    <t>TyLa Hawkins</t>
  </si>
  <si>
    <t>TyLa.Hawkins@corp.spdatallc.com</t>
  </si>
  <si>
    <t>Tyler Strong</t>
  </si>
  <si>
    <t>Tyler.Strong@corp.spdatallc.com</t>
  </si>
  <si>
    <t>Tyneisha Conyers</t>
  </si>
  <si>
    <t>Tyneisha.Conyers@corp.spdatallc.com</t>
  </si>
  <si>
    <t>Tynora Thurmond</t>
  </si>
  <si>
    <t>tthurmond@contactusinc.com</t>
  </si>
  <si>
    <t>Tyree Sistrunk</t>
  </si>
  <si>
    <t>Tyree.Sistrunk@corp.spdatallc.com</t>
  </si>
  <si>
    <t>Tyrell Sorrells</t>
  </si>
  <si>
    <t>Tyrell.Sorrells@corp.spdatallc.com</t>
  </si>
  <si>
    <t>UjuChuka Omolola</t>
  </si>
  <si>
    <t>UjuChuka.Omolola@corp.spdatallc.com</t>
  </si>
  <si>
    <t>Ulrich Yann Youdom Kenmoe</t>
  </si>
  <si>
    <t>Ulrich.Kenmoe@corp.spdatallc.com</t>
  </si>
  <si>
    <t>Ummey Akbari</t>
  </si>
  <si>
    <t>ummey.akbari@domesticandgeneral.com</t>
  </si>
  <si>
    <t>uniqua.davis@corp.spdatallc.com</t>
  </si>
  <si>
    <t>Uniquewa Bynum</t>
  </si>
  <si>
    <t>Uniquewa.Bynum@corp.spdatallc.com</t>
  </si>
  <si>
    <t>Valeria Areli Campos Rivera</t>
  </si>
  <si>
    <t>vacampos@theofficegurus.biz</t>
  </si>
  <si>
    <t>Valery Cortez</t>
  </si>
  <si>
    <t>Valery.Cortez@corp.spdatallc.com</t>
  </si>
  <si>
    <t>Valery Coy</t>
  </si>
  <si>
    <t>Valery.Coy@corp.spdatallc.com</t>
  </si>
  <si>
    <t>Valery Guillen</t>
  </si>
  <si>
    <t>Valery.Guillen@movate.com</t>
  </si>
  <si>
    <t>Vamshi Yadav</t>
  </si>
  <si>
    <t>Vamshi.Yadav@corp.spdatallc.com</t>
  </si>
  <si>
    <t>Vanessa Hoyos</t>
  </si>
  <si>
    <t>Vanessa.Hoyos@corp.spdatallc.com</t>
  </si>
  <si>
    <t>Vanessa Parra</t>
  </si>
  <si>
    <t>Vanessa.Parra@corp.spdatallc.com</t>
  </si>
  <si>
    <t>Vanishree Rajesh</t>
  </si>
  <si>
    <t>Vanishree.Rajesh@corp.spdatallc.com</t>
  </si>
  <si>
    <t>Veen Talal</t>
  </si>
  <si>
    <t>Veen.Talal@corp.spdatallc.com</t>
  </si>
  <si>
    <t>Veena Rawte</t>
  </si>
  <si>
    <t>Veena.Rawte@corp.spdatallc.com</t>
  </si>
  <si>
    <t>Vianilda Martinez</t>
  </si>
  <si>
    <t>Vianilda.Martinez@corp.spdatallc.com</t>
  </si>
  <si>
    <t>Vickie Phillips Wall</t>
  </si>
  <si>
    <t>Vickie.PhillipsWall@domesticandgeneral.com</t>
  </si>
  <si>
    <t>Vicky Dimitrievska</t>
  </si>
  <si>
    <t>Vicky.Dimitrievska@corp.spdatallc.com</t>
  </si>
  <si>
    <t>Victor Alejandro Martinez Villanueva</t>
  </si>
  <si>
    <t>vavillanueva@theofficegurus.biz</t>
  </si>
  <si>
    <t>Victor Arvizu</t>
  </si>
  <si>
    <t>Victor.Arvizu@corp.spdatallc.com</t>
  </si>
  <si>
    <t>Victor Fragosa</t>
  </si>
  <si>
    <t>Victor.Fragosa@corp.spdatallc.com</t>
  </si>
  <si>
    <t>Victor Riano</t>
  </si>
  <si>
    <t>Victor.Riano@movate.com</t>
  </si>
  <si>
    <t>Victoria Buster</t>
  </si>
  <si>
    <t>Victoria.Buster@corp.spdatallc.com</t>
  </si>
  <si>
    <t>Victoria Nathaly Herrera Argueta</t>
  </si>
  <si>
    <t>vnherrera@theofficegurus.biz</t>
  </si>
  <si>
    <t>Vijaya Mittapalli</t>
  </si>
  <si>
    <t>vijaya.mittapalli@domesticandgeneral.com</t>
  </si>
  <si>
    <t>Vimal Krishna</t>
  </si>
  <si>
    <t>Vimal.Krishna01@movate.com</t>
  </si>
  <si>
    <t>Virginia Swigg</t>
  </si>
  <si>
    <t>virginia.swigg@domesticandgeneral.com</t>
  </si>
  <si>
    <t>Vonceil Cummings</t>
  </si>
  <si>
    <t>vonceil.cummings@corp.spdatallc.com</t>
  </si>
  <si>
    <t>Vonna Nelson</t>
  </si>
  <si>
    <t>Vonna.Nelson@corp.spdatallc.com</t>
  </si>
  <si>
    <t>Vrinda Makar</t>
  </si>
  <si>
    <t>Vrinda.Makar@corp.spdatallc.com</t>
  </si>
  <si>
    <t>Wade Campbell</t>
  </si>
  <si>
    <t>Wade.Campbell@corp.spdatallc.com</t>
  </si>
  <si>
    <t>Walter Alejandro Rodriguez Amaya</t>
  </si>
  <si>
    <t>waramaya@theofficegurus.biz</t>
  </si>
  <si>
    <t>Walter Cordoba</t>
  </si>
  <si>
    <t>Walter.Cordoba@movate.com</t>
  </si>
  <si>
    <t>Walter Lindo</t>
  </si>
  <si>
    <t>Walter.Lindo@movate.com</t>
  </si>
  <si>
    <t>Warren Mora</t>
  </si>
  <si>
    <t>Warren.Mora@movate.com</t>
  </si>
  <si>
    <t>Waseem Khalaf</t>
  </si>
  <si>
    <t>Waseem.Khalaf@corp.spdatallc.com</t>
  </si>
  <si>
    <t>Wendel Robinson</t>
  </si>
  <si>
    <t>Wendel.Robinson@corp.spdatallc.com</t>
  </si>
  <si>
    <t>Wendy Love</t>
  </si>
  <si>
    <t>Wendy.Love@corp.spdatallc.com</t>
  </si>
  <si>
    <t>Wilbert Alexander Portillo Morales</t>
  </si>
  <si>
    <t>waportillo@theofficegurus.biz</t>
  </si>
  <si>
    <t>Will Ashton-Smith</t>
  </si>
  <si>
    <t>Will.Ashton-Smith@domesticandgeneral.com</t>
  </si>
  <si>
    <t>William Coad</t>
  </si>
  <si>
    <t>William.Coad@corp.spdatallc.com</t>
  </si>
  <si>
    <t>Wylie Nguyen</t>
  </si>
  <si>
    <t>Wylie.Nguyen@corp.spdatallc.com</t>
  </si>
  <si>
    <t>Xenia King</t>
  </si>
  <si>
    <t>Xenia.King@corp.spdatallc.com</t>
  </si>
  <si>
    <t>Yahaira Reimundi</t>
  </si>
  <si>
    <t>Yahaira.Reimundi@corp.spdatallc.com</t>
  </si>
  <si>
    <t>Yancy Rosmery Lue Herrera</t>
  </si>
  <si>
    <t>yrlue@theofficegurus.biz</t>
  </si>
  <si>
    <t>Yashkumar Patel</t>
  </si>
  <si>
    <t>Yashkumar.patel@corp.spdatallc.com</t>
  </si>
  <si>
    <t>Yasmine Montgomery</t>
  </si>
  <si>
    <t>ymontgomery@contactusinc.com</t>
  </si>
  <si>
    <t>Yasnai Seino</t>
  </si>
  <si>
    <t>yasnai.seino@corp.spdatallc.com</t>
  </si>
  <si>
    <t>Yerlin Sanchez</t>
  </si>
  <si>
    <t>Yerlin.Sanchez@movate.com</t>
  </si>
  <si>
    <t>Yesenia Melissa Alfaro Quintanilla</t>
  </si>
  <si>
    <t>ymaquintanilla@theofficegurus.biz</t>
  </si>
  <si>
    <t>York Beltran</t>
  </si>
  <si>
    <t>York.Beltran@movate.com</t>
  </si>
  <si>
    <t>Yujania Cascante</t>
  </si>
  <si>
    <t>Yujania.Cascante@movate.com</t>
  </si>
  <si>
    <t>Yvanca Jackson</t>
  </si>
  <si>
    <t>Yvanca.Jackson@domesticandgeneral.com</t>
  </si>
  <si>
    <t>Yvonne Ndukwu</t>
  </si>
  <si>
    <t>Yvonne.Ndukwu@corp.spdatallc.com</t>
  </si>
  <si>
    <t>Zachary Wilkins</t>
  </si>
  <si>
    <t>Zachary.Wilkins@corp.spdatallc.com</t>
  </si>
  <si>
    <t>Zainab Khambaty</t>
  </si>
  <si>
    <t>Zainab.Khambaty@corp.spdatallc.com</t>
  </si>
  <si>
    <t>Zayn Abideen</t>
  </si>
  <si>
    <t>Zayn.Abideen@corp.spdatallc.com</t>
  </si>
  <si>
    <t>Zycariah.Fowler@corp.spdatallc.com</t>
  </si>
  <si>
    <t>Interval Start</t>
  </si>
  <si>
    <t>Interval End</t>
  </si>
  <si>
    <t>Interval Complete</t>
  </si>
  <si>
    <t>Filters</t>
  </si>
  <si>
    <t>Media Type</t>
  </si>
  <si>
    <t>Agent Id</t>
  </si>
  <si>
    <t>Answered</t>
  </si>
  <si>
    <t>Handle</t>
  </si>
  <si>
    <t>Avg Handle</t>
  </si>
  <si>
    <t>Avg Talk</t>
  </si>
  <si>
    <t>Avg Hold</t>
  </si>
  <si>
    <t>Avg ACW</t>
  </si>
  <si>
    <t>Held</t>
  </si>
  <si>
    <t>Transferred</t>
  </si>
  <si>
    <t>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t>
  </si>
  <si>
    <t>voice</t>
  </si>
  <si>
    <t>9ea94676-2d91-4cc9-9b19-eefd38914c27</t>
  </si>
  <si>
    <t>Row Labels</t>
  </si>
  <si>
    <t>Sum of Handle</t>
  </si>
  <si>
    <t>3d4142a0-3469-416b-9e5a-eb4a3403e480</t>
  </si>
  <si>
    <t>ec30c194-38f5-46d9-b9af-b673ddfdbd13</t>
  </si>
  <si>
    <t>89694374-14c1-4860-b887-f58a19b98826</t>
  </si>
  <si>
    <t>ee618fa5-023f-4d58-92be-d5af27491f2e</t>
  </si>
  <si>
    <t>74fc609e-4284-4496-ba8b-67ceb642b02f</t>
  </si>
  <si>
    <t>9bd45363-41ae-4078-ae56-fdd7062c4b5e</t>
  </si>
  <si>
    <t>74de28d6-b534-4a8e-ac7b-abbe441d82e1</t>
  </si>
  <si>
    <t>4300e4bd-5df1-484b-b3a2-72807dbc0928</t>
  </si>
  <si>
    <t>5af13963-6e81-4b9e-bc2f-cff5a110996b</t>
  </si>
  <si>
    <t>08c10b33-30a7-4986-8ed6-efffe260db83</t>
  </si>
  <si>
    <t>745d5421-d7e5-404f-b96f-c0188fb35fef</t>
  </si>
  <si>
    <t>a584ef3e-fed4-47ae-87db-899690f9434a</t>
  </si>
  <si>
    <t>5cd9227a-47f1-40a5-867c-f0b59d01b4d7</t>
  </si>
  <si>
    <t>53eb2405-d5d2-46cb-8f43-2fa1efe404f3</t>
  </si>
  <si>
    <t>463ad4f9-1e92-4e8e-adf7-c88c16f8cc0f</t>
  </si>
  <si>
    <t>9231ba2d-f7c6-4c2d-ac20-68553371bcca</t>
  </si>
  <si>
    <t>93f8db7a-f512-4e9b-b85f-bd166d794d44</t>
  </si>
  <si>
    <t>f602411e-342d-4b63-ad96-393eaaf8fe71</t>
  </si>
  <si>
    <t>05e01ca3-b798-447a-9e05-663ac746cdb5</t>
  </si>
  <si>
    <t>27cc6d0a-1f8c-4d53-bb13-871b35ec1aa7</t>
  </si>
  <si>
    <t>f304c468-a023-4d32-ab8c-7271adf9a391</t>
  </si>
  <si>
    <t>dafaef3a-8e0d-471c-9c79-e060a7ab3022</t>
  </si>
  <si>
    <t>362e8490-673f-4698-a9c5-3035faaca765</t>
  </si>
  <si>
    <t>c0f67450-ff61-4dd6-8eec-0e6b2aa5502d</t>
  </si>
  <si>
    <t>b141ab5d-43de-4f61-b229-3e55e5569501</t>
  </si>
  <si>
    <t>2de27936-339a-437b-9aa2-b145a7cb5a4d</t>
  </si>
  <si>
    <t>6146d8cf-ce51-49c3-b46e-f3cc3aad31eb</t>
  </si>
  <si>
    <t>15122abc-b966-488d-af5d-312aa43a7cdc</t>
  </si>
  <si>
    <t>7e9bf2e2-2009-4bb3-a784-164ca04e7b1e</t>
  </si>
  <si>
    <t>05004194-0d4b-4207-ad6e-65393395b5f6</t>
  </si>
  <si>
    <t>1803eb93-c06b-403a-b9fb-69f1423034b1</t>
  </si>
  <si>
    <t>98e3e470-24dd-4982-8c82-e27eb80e0f35</t>
  </si>
  <si>
    <t>1a1a3ecd-ea40-45f9-b407-2cd5693e459e</t>
  </si>
  <si>
    <t>2bf69d46-2ee9-400c-92d9-644652fd68fd</t>
  </si>
  <si>
    <t>b27d7bdc-c7ed-4a78-bd8e-5bb0000fd8f8</t>
  </si>
  <si>
    <t>1fcb9ef1-8fd6-4b10-946b-53268e47aad0</t>
  </si>
  <si>
    <t>eb64d3f9-a86a-4f8d-b406-231b1f39aa36</t>
  </si>
  <si>
    <t>10f2b2cf-c623-4093-9303-c943117e2a96</t>
  </si>
  <si>
    <t>1f6eb9d2-a74a-463f-bf92-ef55cc032cb5</t>
  </si>
  <si>
    <t>f0a61a34-273c-4af2-b2bb-382906332239</t>
  </si>
  <si>
    <t>f1482717-da4c-4a25-b68b-38562910ad0c</t>
  </si>
  <si>
    <t>97ccda5c-bc98-4a30-b21b-ba39f9934759</t>
  </si>
  <si>
    <t>20d62313-1605-4040-82f2-db930bda73ff</t>
  </si>
  <si>
    <t>0263e81c-202c-4315-855b-b4875fa7a528</t>
  </si>
  <si>
    <t>cc9eec10-f44b-467f-8cba-352ef08b9702</t>
  </si>
  <si>
    <t>2b60b87a-8b3e-435c-a1f0-378768a47013</t>
  </si>
  <si>
    <t>4979738d-a037-4b03-a7e8-d1f258b4cc75</t>
  </si>
  <si>
    <t>b226f3f0-86d8-44a8-9fb9-b0a64d4ca8fc</t>
  </si>
  <si>
    <t>f56cf6fa-8b46-4d1b-bb21-3c23d356cab7</t>
  </si>
  <si>
    <t>ce908e9d-0a61-41ea-bdd7-b90332ea3675</t>
  </si>
  <si>
    <t>3405a0d4-af4e-44f9-9347-a6e8a5379251</t>
  </si>
  <si>
    <t>284479fb-e88b-4039-96ca-8a75a49d218b</t>
  </si>
  <si>
    <t>cc9ccb7d-633b-4aff-aa2c-9984e212128d</t>
  </si>
  <si>
    <t>9df6aa44-c5a3-4b00-b3c2-55ccd7587186</t>
  </si>
  <si>
    <t>712fb195-ed59-47bf-aff7-90aa02d6469a</t>
  </si>
  <si>
    <t>868abbc3-5332-4e82-9e53-464688f78467</t>
  </si>
  <si>
    <t>bcd1fc80-b4b5-4086-9739-dcd3894459e4</t>
  </si>
  <si>
    <t>b3a9c0f9-267d-4256-90af-b1edb61a5f4e</t>
  </si>
  <si>
    <t>4cc640c8-2e38-4c9b-98ef-391e736f98d4</t>
  </si>
  <si>
    <t>d1798398-3898-4d31-b4d6-fba4dba0e286</t>
  </si>
  <si>
    <t>ab6419c2-4c8d-4771-9621-d27f281fdd9d</t>
  </si>
  <si>
    <t>b744fd85-e4a0-413f-ba2f-f6b0d53b5256</t>
  </si>
  <si>
    <t>2906f83a-127a-41e2-98a7-500804ff9ccd</t>
  </si>
  <si>
    <t>c7c9a4f3-4fd7-4418-b4de-39d164df0902</t>
  </si>
  <si>
    <t>bd7f9b01-3dd5-44fb-8789-7f771c641af9</t>
  </si>
  <si>
    <t>61c2830a-104a-4de2-bdb1-f0b8d06dc029</t>
  </si>
  <si>
    <t>ab72ab6b-2b49-4b7b-a2b4-14e4ca515ea7</t>
  </si>
  <si>
    <t>a41bc554-4f84-42aa-9ddf-5e2c05ff60dc</t>
  </si>
  <si>
    <t>83e0ad02-f36a-4dd3-9cbf-037e34c11522</t>
  </si>
  <si>
    <t>23abe9c4-2c15-46b6-b8d3-aa6e7d1ae3c5</t>
  </si>
  <si>
    <t>1981d2a8-8dad-4ad4-9ae4-3df3f03283bf</t>
  </si>
  <si>
    <t>8e0eda60-06ea-460b-9a2b-92c0b87acc7f</t>
  </si>
  <si>
    <t>2c633542-89b1-47d4-8660-c374ae3b6167</t>
  </si>
  <si>
    <t>19feca7d-a3b5-42b3-833d-27faff4f989b</t>
  </si>
  <si>
    <t>97b32bb1-d91f-4ab2-a23b-46598fd1caf5</t>
  </si>
  <si>
    <t>0494c073-62b1-4da8-b9a0-f1246bdd13ed</t>
  </si>
  <si>
    <t>c246a45c-641e-489d-8f1f-bbebf0ba854b</t>
  </si>
  <si>
    <t>4f3f7be0-b3b0-4f10-af9a-5b9171b168c2</t>
  </si>
  <si>
    <t>797a1314-01ea-4634-ba80-bf04f599bd27</t>
  </si>
  <si>
    <t>116fec5f-bbd0-40d2-8a51-f7e292d6a1b4</t>
  </si>
  <si>
    <t>1b79e8f7-9496-4075-9539-ef7a6a706390</t>
  </si>
  <si>
    <t>c95fb214-9cbe-4568-9e02-85725614fcc4</t>
  </si>
  <si>
    <t>ddd5c5c2-19ac-4ac7-b1b5-b91bfef96e2b</t>
  </si>
  <si>
    <t>0ce64b8f-32e5-4fae-bfcc-01fb41b586fa</t>
  </si>
  <si>
    <t>ca503ff9-081a-457c-9769-6c30f9d7c6bc</t>
  </si>
  <si>
    <t>b3363c9e-22e3-4954-8fef-644ff9ad8f0a</t>
  </si>
  <si>
    <t>0040f795-2771-4f1e-8b1f-b1981d6f17df</t>
  </si>
  <si>
    <t>de56b1a2-c40e-49a2-9c2a-9669b071e706</t>
  </si>
  <si>
    <t>f0d88564-679f-4630-bff8-9227b9990d2e</t>
  </si>
  <si>
    <t>ac362447-058d-4d77-9979-f86ec722636a</t>
  </si>
  <si>
    <t>69d7b430-076a-4183-8950-df1faf4cd4d2</t>
  </si>
  <si>
    <t>0014a8e1-ae07-4108-a8f2-75cded764c1b</t>
  </si>
  <si>
    <t>5c3d8e83-5056-4130-aa4c-606f62f43c80</t>
  </si>
  <si>
    <t>aae7ed1b-8921-4c31-8158-81a75d69761a</t>
  </si>
  <si>
    <t>494e928e-f769-4066-98bf-5327ec7bc032</t>
  </si>
  <si>
    <t>5a23f31c-cd81-45e0-94df-4f581d3a2d6b</t>
  </si>
  <si>
    <t>3d568db0-309b-4677-8346-28f79b15c1fa</t>
  </si>
  <si>
    <t>a9f82edc-45e1-4354-80af-f0fbe7f0320a</t>
  </si>
  <si>
    <t>b46380de-e5c5-4ed5-a136-9028cd3d9fd3</t>
  </si>
  <si>
    <t>658c7d6e-2df3-43e0-b9e1-f6e9d4d4c02f</t>
  </si>
  <si>
    <t>e85e2dca-18d6-47d9-914a-7234c9e11a55</t>
  </si>
  <si>
    <t>fd60d5ad-287c-452f-a2ea-a985627b18e1</t>
  </si>
  <si>
    <t>0c1ee5f2-c0d6-4242-b01e-34f426db9c9c</t>
  </si>
  <si>
    <t>e9e3f427-1221-4a67-bd2c-07c244cb1c91</t>
  </si>
  <si>
    <t>4f30ff35-5487-4481-b26f-d0ee23f91ca7</t>
  </si>
  <si>
    <t>c55e83b5-e3b8-4e0b-ba6a-4c147a1a1e69</t>
  </si>
  <si>
    <t>53a83ee2-fef6-407a-9ca2-4ec62d525032</t>
  </si>
  <si>
    <t>8c517ede-f77c-411f-b09c-6661b03bc45b</t>
  </si>
  <si>
    <t>c3c749fb-f703-4f7c-bcff-da8383dfd4a2</t>
  </si>
  <si>
    <t>6ccd0c3e-565f-4312-aa37-1a41375c96a3</t>
  </si>
  <si>
    <t>98034c8c-17a7-4780-9355-b36b2d603443</t>
  </si>
  <si>
    <t>4f1b6e5c-5eae-4acd-986b-6672e74dfb9d</t>
  </si>
  <si>
    <t>e08fb00b-25a8-4d9e-a2e5-f8e59c246cb3</t>
  </si>
  <si>
    <t>b80ff9ce-2d8f-4723-8aad-5d93d5aa0ee6</t>
  </si>
  <si>
    <t>094d7c47-6abb-465e-82f1-2c51d5b98674</t>
  </si>
  <si>
    <t>52816e3e-4ade-4258-8364-fe57541bc5d3</t>
  </si>
  <si>
    <t>a74e5f15-9f4f-4c7d-96ec-51c2b8877939</t>
  </si>
  <si>
    <t>2f59bdf7-1841-4000-bd6c-f567f8deebaf</t>
  </si>
  <si>
    <t>a6f5a0c0-d803-48bc-9d69-91ec1ffb980d</t>
  </si>
  <si>
    <t>7e79f798-0fb9-4a66-ba57-05011f54c058</t>
  </si>
  <si>
    <t>3c4e8347-23dd-464c-8ad4-1bff6bb5e7bf</t>
  </si>
  <si>
    <t>d4b9bbc8-13cd-4d1b-9bfa-02f11bbb85e1</t>
  </si>
  <si>
    <t>0c37c2a8-fd24-4b5b-b628-a00faec85e58</t>
  </si>
  <si>
    <t>660ba4bf-5c9d-466c-b588-c58cbb590379</t>
  </si>
  <si>
    <t>a7275079-bdcd-4023-8bc8-6ba94de750db</t>
  </si>
  <si>
    <t>75884643-9f0c-4741-b060-d1baede044db</t>
  </si>
  <si>
    <t>70dfc6af-86be-46d4-9d94-659a09685373</t>
  </si>
  <si>
    <t>efd363b2-6478-41fc-b9a7-1c974435cf85</t>
  </si>
  <si>
    <t>34dd8f05-e209-4535-893f-c42ce9bff10a</t>
  </si>
  <si>
    <t>c607390e-36f2-4aba-9314-019c90ed7c6a</t>
  </si>
  <si>
    <t>66ddeae4-4f41-4c19-8acd-054008a2ed21</t>
  </si>
  <si>
    <t>ff7ae8b3-3034-422c-ac03-e190dd8c5542</t>
  </si>
  <si>
    <t>d2735321-da16-48c7-b6c9-ae81721f5252</t>
  </si>
  <si>
    <t>ffd4dbbd-9473-4e1f-8ad4-a1fa2c843f96</t>
  </si>
  <si>
    <t>2df73e95-6cf6-430b-a71d-786e251bb3f9</t>
  </si>
  <si>
    <t>7847af65-fdc8-4870-adc6-622f3b7fec87</t>
  </si>
  <si>
    <t>236bc04c-cf59-4913-8cc7-c39f103ec573</t>
  </si>
  <si>
    <t>2a16debb-d69a-4bfb-8290-4337e95cc9f4</t>
  </si>
  <si>
    <t>121da568-1895-41e5-83e3-15dd29c738b3</t>
  </si>
  <si>
    <t>76ad6521-9ea4-4730-8415-a2bfb933613c</t>
  </si>
  <si>
    <t>8f927309-b2c4-4eaa-8a50-65930caf709a</t>
  </si>
  <si>
    <t>0a584b2b-916e-4b45-a212-a7515047f647</t>
  </si>
  <si>
    <t>ada87c8e-f263-417a-8c53-c0fbeed21f8d</t>
  </si>
  <si>
    <t>357d7597-b340-4e80-83ce-ce74574de392</t>
  </si>
  <si>
    <t>91001c29-a5c4-4a4c-b8e9-e953a260caaf</t>
  </si>
  <si>
    <t>935c9ddc-5c1e-4f00-baab-86c3fd11bb4d</t>
  </si>
  <si>
    <t>bb502d22-ea5c-4672-981f-223c3abf85ae</t>
  </si>
  <si>
    <t>a5fb6701-193c-48a9-81b8-9e031117afc9</t>
  </si>
  <si>
    <t>4805c4d8-3e64-4af6-bb41-9a3c1119feac</t>
  </si>
  <si>
    <t>acc7aa07-e0a4-4b3c-bca1-0fed6fb0a319</t>
  </si>
  <si>
    <t>eb1ec760-d8b3-4908-97df-86e960d9e243</t>
  </si>
  <si>
    <t>a7301777-8b0a-407a-bc2b-7e6e0a2d279d</t>
  </si>
  <si>
    <t>4686f38a-6b09-4d79-bf33-05bba93e128c</t>
  </si>
  <si>
    <t>85db4176-c850-4c1f-a600-0b7e4db57564</t>
  </si>
  <si>
    <t>e84468ca-a8d2-4fdb-9879-f1c58d8ba7a9</t>
  </si>
  <si>
    <t>277e777f-30d9-4512-af96-088a1d10d93c</t>
  </si>
  <si>
    <t>401a7630-bb2a-4c60-b5bb-862d84ab23cf</t>
  </si>
  <si>
    <t>2087373e-e0ba-46eb-8c1d-5bca4bdb2797</t>
  </si>
  <si>
    <t>fc943b44-fc98-4d76-b7e7-ca02bd3555d0</t>
  </si>
  <si>
    <t>8db76d33-ebc5-41a1-97e8-859679deb31a</t>
  </si>
  <si>
    <t>8fddce61-0eb7-4738-9db9-e3d2fb083b60</t>
  </si>
  <si>
    <t>b7f2f3db-0287-4ba0-840d-18275abae41a</t>
  </si>
  <si>
    <t>920954bf-ad92-43f5-9baa-5835a41191f6</t>
  </si>
  <si>
    <t>3a4d88c6-a95d-4b38-8328-ec386dbcf81d</t>
  </si>
  <si>
    <t>759aa524-f958-46f1-80cd-59f73c311d5a</t>
  </si>
  <si>
    <t>956dcd75-010b-4515-82c2-18c9b804fb6c</t>
  </si>
  <si>
    <t>e81e74d3-d02d-4fd0-9c1e-21e528b0fb36</t>
  </si>
  <si>
    <t>5f317d0e-13e5-4bc2-a81c-caf8e522927e</t>
  </si>
  <si>
    <t>bee95c19-0a3e-499f-aaec-143715df15ce</t>
  </si>
  <si>
    <t>de9c9336-14fb-4d21-a106-00669662fdcb</t>
  </si>
  <si>
    <t>4c6944c3-eee0-42cd-b283-65c7343aa8cf</t>
  </si>
  <si>
    <t>efba5e97-44d6-4872-b0e1-c197478bbd34</t>
  </si>
  <si>
    <t>a16b4761-645e-4aa7-8416-0251fa9cca95</t>
  </si>
  <si>
    <t>5a0c272c-c2ae-4d8e-8a0e-a96a95d0abe3</t>
  </si>
  <si>
    <t>9c5b13f5-6fea-4b1b-956f-c8dc60be526e</t>
  </si>
  <si>
    <t>6c26e275-5276-4fd1-9e36-326cd79c131c</t>
  </si>
  <si>
    <t>3320f858-c147-4ea4-b69d-b1353074a009</t>
  </si>
  <si>
    <t>fe2a7e31-19a5-4d1c-9539-e90c05ec0328</t>
  </si>
  <si>
    <t>d921e6ff-3db9-426d-bd50-24a7c289602b</t>
  </si>
  <si>
    <t>c398f725-1c84-4a7a-9c93-5494249a2a8a</t>
  </si>
  <si>
    <t>4f5ca75d-1b30-45e7-a28d-d8a8f4518730</t>
  </si>
  <si>
    <t>9f56fda8-4412-46c0-833e-78df39071e26</t>
  </si>
  <si>
    <t>36163977-c300-49d9-a99a-661828c5804b</t>
  </si>
  <si>
    <t>55de71fc-feee-4b52-9b9c-782b02063847</t>
  </si>
  <si>
    <t>7e5e0815-ecad-4f8c-9ad4-44ecba0c83ba</t>
  </si>
  <si>
    <t>073940ee-d5d2-46b4-9237-55783b33f88c</t>
  </si>
  <si>
    <t>f9ef2e03-cc29-4a57-8ee7-caa56ef68eee</t>
  </si>
  <si>
    <t>471a79ae-b294-49af-954e-2665e95983c5</t>
  </si>
  <si>
    <t>621f1c68-d0d1-4e2e-8a8a-f37def1e384b</t>
  </si>
  <si>
    <t>72ef2b58-95fe-4fd0-84ed-ea64fce50b40</t>
  </si>
  <si>
    <t>61acf029-dda2-4c29-979b-57d5df6528cf</t>
  </si>
  <si>
    <t>643eea46-cc57-4bf5-b3fb-86ee1e698e4e</t>
  </si>
  <si>
    <t>735a9fc1-6a7a-4743-b810-810a66584209</t>
  </si>
  <si>
    <t>2e9bd882-57e9-4f36-939a-7cd03dbb90b0</t>
  </si>
  <si>
    <t>7592177f-4c34-4081-8e85-1aea45dc19ad</t>
  </si>
  <si>
    <t>efcca6f9-3aaa-4f92-94d2-1632d4627f9c</t>
  </si>
  <si>
    <t>d57e4803-e486-4b1c-912e-2908094a8b84</t>
  </si>
  <si>
    <t>99a6ea55-372c-43d9-8340-92afdf93788c</t>
  </si>
  <si>
    <t>5b04aa56-b504-4c79-b84c-fa1b4487cfde</t>
  </si>
  <si>
    <t>e949dce8-44a9-4f89-883d-52bb8620d3f4</t>
  </si>
  <si>
    <t>92c42030-4bc9-497b-811c-e5ae9640409b</t>
  </si>
  <si>
    <t>e1373115-82f1-4c0d-b776-01fba841ac56</t>
  </si>
  <si>
    <t>49c0666b-0b34-42e8-8780-6b537ea79a68</t>
  </si>
  <si>
    <t>70e1b0a7-ea9e-4fda-a77b-5c36d551c072</t>
  </si>
  <si>
    <t>069d2a7e-a272-4d80-a720-0e94d8cecea3</t>
  </si>
  <si>
    <t>09b328be-0c50-4fee-8421-72eccd832059</t>
  </si>
  <si>
    <t>2d5b5519-029f-49c2-a66c-40c9adbe00a2</t>
  </si>
  <si>
    <t>2186bb10-5857-4259-9069-0d71d29319cd</t>
  </si>
  <si>
    <t>274b3e58-fceb-4ad3-acf4-76308c6a5e80</t>
  </si>
  <si>
    <t>857e4d5a-2a97-4ca1-a2e0-5e88741f7934</t>
  </si>
  <si>
    <t>7e059169-ba4e-448d-b206-d27ba5d3929c</t>
  </si>
  <si>
    <t>84f4b5a7-a202-4d57-abc9-b733972e6ada</t>
  </si>
  <si>
    <t>56f13682-a62b-4816-a296-994119f2ad90</t>
  </si>
  <si>
    <t>9d7e29a2-5a55-4d68-9f17-1dadee16df88</t>
  </si>
  <si>
    <t>63c2d5a0-7108-41d1-9c09-e2efed7c72f5</t>
  </si>
  <si>
    <t>cef17428-c0bf-47af-af2c-ab4655b1e406</t>
  </si>
  <si>
    <t>3c18a1de-0ff5-411d-a141-95361a9b8826</t>
  </si>
  <si>
    <t>942ad377-2686-40aa-9041-c9c97aa17bc7</t>
  </si>
  <si>
    <t>d24cf59e-a40a-4b03-8c60-f499514ac7cc</t>
  </si>
  <si>
    <t>45a1d5ae-07b2-4750-9e5d-2efefac9f53d</t>
  </si>
  <si>
    <t>e09c39e3-e752-48b2-94e1-4f8bc2b5d836</t>
  </si>
  <si>
    <t>7010d6ed-54ca-43e4-9c48-082d51145b12</t>
  </si>
  <si>
    <t>ab1931d9-7669-496b-a6aa-0cb9621c3105</t>
  </si>
  <si>
    <t>c41afd28-f04d-4524-82a1-5dd475e4ff0e</t>
  </si>
  <si>
    <t>da323779-21fa-4ad9-b49a-115f5c7242af</t>
  </si>
  <si>
    <t>e3f987ca-61d8-4b13-8630-5a8443d224e6</t>
  </si>
  <si>
    <t>78dad6d9-418d-4075-b68e-34dd541d009d</t>
  </si>
  <si>
    <t>68c7ccbe-36e6-480b-aeac-84234a6057dd</t>
  </si>
  <si>
    <t>494ec597-1b94-45f0-907e-ce10fe59be37</t>
  </si>
  <si>
    <t>4e70c1b0-dac1-4a9b-9fb7-2043252b7f7f</t>
  </si>
  <si>
    <t>552832df-e1ff-4c30-8e20-a78a63420fbe</t>
  </si>
  <si>
    <t>f8149564-3856-47ca-ba4e-6cc16e3cf497</t>
  </si>
  <si>
    <t>96945cd3-4aa9-4621-80e1-afce282bbce5</t>
  </si>
  <si>
    <t>9ec65f05-acb3-48b8-825e-925f80952b27</t>
  </si>
  <si>
    <t>3a40a776-fa6e-423f-b540-914fc193530f</t>
  </si>
  <si>
    <t>bcce5f15-4ec5-4a45-81e5-1faf409f2ab0</t>
  </si>
  <si>
    <t>35d89b51-b7af-49f3-b15d-3d9640275be5</t>
  </si>
  <si>
    <t>58599cc0-f0fe-4deb-bb3b-31e5076c0738</t>
  </si>
  <si>
    <t>165efff9-579d-49fd-8e15-b41a0f53290e</t>
  </si>
  <si>
    <t>f2625a86-6319-4c29-aa48-604e642addfa</t>
  </si>
  <si>
    <t>05d79285-7cad-4f87-ba13-b9ae867ff15e</t>
  </si>
  <si>
    <t>20314b07-dc7a-49e8-9fe1-4436e5635b71</t>
  </si>
  <si>
    <t>514b06e2-e173-434e-9c94-d3c2822262e6</t>
  </si>
  <si>
    <t>d49703d5-237e-4fab-9115-f89fd5e62ead</t>
  </si>
  <si>
    <t>ff53e0f0-0d83-4386-b142-035d60cbd2b1</t>
  </si>
  <si>
    <t>829dea95-aeaa-4eed-bdc9-8b90babc6b1f</t>
  </si>
  <si>
    <t>8d63bdf9-2bba-456f-a46f-6b28f32142a5</t>
  </si>
  <si>
    <t>f0f6cb1d-99dd-4ae3-a24a-512a7a4f4e26</t>
  </si>
  <si>
    <t>e0c596ad-01fa-4bfc-8000-fa2c88d2901e</t>
  </si>
  <si>
    <t>7510a338-4319-41a1-b4d3-d89df5e55e1b</t>
  </si>
  <si>
    <t>0cb32d47-d0bd-4a36-83b9-e28ccaf6b2dc</t>
  </si>
  <si>
    <t>851ff995-f184-4039-a327-67729590b782</t>
  </si>
  <si>
    <t>b2d1a31e-aa71-4c59-93e2-edb6540c9832</t>
  </si>
  <si>
    <t>ddd46217-19e0-417d-a438-e496fbeb42b7</t>
  </si>
  <si>
    <t>2cc0b24a-0066-448a-a98d-c9eb4b078f40</t>
  </si>
  <si>
    <t>58488038-6bac-47da-8741-7438604a26a9</t>
  </si>
  <si>
    <t>6977fc0a-5951-44ff-b28e-c9ea689f97c2</t>
  </si>
  <si>
    <t>8ad1e18c-55b3-47ab-9566-fbef68d5da92</t>
  </si>
  <si>
    <t>0a442a44-fccf-4144-8d17-e6a0a1d0a8f4</t>
  </si>
  <si>
    <t>b35c2aab-0bea-462d-baaa-e044cf414ba7</t>
  </si>
  <si>
    <t>761974d3-b35e-4185-8200-189e11b0c665</t>
  </si>
  <si>
    <t>214cea37-e288-4e00-89b7-d77e4879446e</t>
  </si>
  <si>
    <t>ea4a0ecf-6b00-4490-9247-e1004e0b0cda</t>
  </si>
  <si>
    <t>f29d78f8-8f70-4550-94c6-d86062b87c98</t>
  </si>
  <si>
    <t>fd0e11d0-d725-4a42-af26-652f0c65624c</t>
  </si>
  <si>
    <t>e8be8983-551b-490c-8446-71d0ab89d892</t>
  </si>
  <si>
    <t>12399855-8984-490e-aaa8-142c8d5ab06b</t>
  </si>
  <si>
    <t>0825d45c-ce47-401f-87c2-7f3e7c1ba69e</t>
  </si>
  <si>
    <t>804c7bab-ad2a-4796-b9f0-60307246e526</t>
  </si>
  <si>
    <t>4d1c9a22-dd0d-4790-a500-56dc3b5568f4</t>
  </si>
  <si>
    <t>adf44445-d2c1-4942-a038-932b72b05ba8</t>
  </si>
  <si>
    <t>7e3d96f7-8d7c-4c46-8e7a-c97795945d64</t>
  </si>
  <si>
    <t>b7e84a51-b391-4386-b64f-badfcefa5b5d</t>
  </si>
  <si>
    <t>856a1eb0-6559-4fca-bccd-9680af65f0e9</t>
  </si>
  <si>
    <t>25989d5a-3b73-49be-8a5b-782e7809ea4a</t>
  </si>
  <si>
    <t>da8c189f-55c0-4bfd-bb97-4ed1f9d1ccc6</t>
  </si>
  <si>
    <t>c623f73c-0721-44e5-bf70-70f5ccfd9306</t>
  </si>
  <si>
    <t>332deb4f-34ff-4412-9598-e8812d05ae61</t>
  </si>
  <si>
    <t>a03d76b7-2eef-4c84-80e6-57cd2dfa7bf4</t>
  </si>
  <si>
    <t>b21e96c5-6baf-439d-af03-ec7691dcef34</t>
  </si>
  <si>
    <t>5f76d3f3-f959-4307-bdb0-33e3c10d450c</t>
  </si>
  <si>
    <t>f9add5a3-9981-4af6-8422-7f3fc7cf6536</t>
  </si>
  <si>
    <t>1b809bdf-867b-420c-b551-e3e96597dedd</t>
  </si>
  <si>
    <t>2eca31e1-38ab-40fb-aaf4-4b263f871972</t>
  </si>
  <si>
    <t>295b7fdf-b332-40de-ace8-861f6dbe5043</t>
  </si>
  <si>
    <t>4ea7888f-2a5f-49f0-890d-fa6070d69e36</t>
  </si>
  <si>
    <t>f89f3a2b-0896-4959-a5cc-d0088c764bcc</t>
  </si>
  <si>
    <t>0537e633-dc39-483a-a0f5-03a3454952ee</t>
  </si>
  <si>
    <t>fcbc4755-bb0c-430f-91af-a15ced0a5c0a</t>
  </si>
  <si>
    <t>d7769028-77cd-46d9-bfcc-49d4b2366faa</t>
  </si>
  <si>
    <t>2293798f-b082-4762-833e-01111825418b</t>
  </si>
  <si>
    <t>48d05283-40dc-4027-99f5-92796dd2c61d</t>
  </si>
  <si>
    <t>5b82cbad-be5f-4622-8b22-f79fa6c9bd36</t>
  </si>
  <si>
    <t>49259782-46c9-4349-8ac1-8941b0eb92ff</t>
  </si>
  <si>
    <t>fba90ebc-ffc9-4345-8fb0-83a9f003b4a6</t>
  </si>
  <si>
    <t>5f375699-586d-43c0-b943-61835d68dff2</t>
  </si>
  <si>
    <t>3993488b-f10d-44a6-91b5-8d85bc29c994</t>
  </si>
  <si>
    <t>4f704468-04d1-4598-bad8-b47e09385c33</t>
  </si>
  <si>
    <t>021a7675-4810-4364-834b-9213a1037195</t>
  </si>
  <si>
    <t>343f5bd0-8064-4ff3-9552-0a38259b355a</t>
  </si>
  <si>
    <t>d58a247e-bf65-4fb8-b76b-aaa8ef16e135</t>
  </si>
  <si>
    <t>53dc2f71-2fc8-46b5-bab0-4b3243bcd2c1</t>
  </si>
  <si>
    <t>d37578f9-a37a-4cab-ad7c-061c209a63fe</t>
  </si>
  <si>
    <t>41b1dc91-62b0-40b2-be35-70ab04e65160</t>
  </si>
  <si>
    <t>79c0f41b-64c5-4d74-90ff-f59f6fe894d4</t>
  </si>
  <si>
    <t>2eede31b-aba1-412f-8440-4e3233dbf7af</t>
  </si>
  <si>
    <t>61cd98e8-0acd-4d7d-ad99-4a751939d39a</t>
  </si>
  <si>
    <t>209e71a7-0153-4ccc-97e9-b3328a3de40c</t>
  </si>
  <si>
    <t>322cca7a-a299-44c1-8265-7cc8639ca172</t>
  </si>
  <si>
    <t>6fa8b1a6-a714-4522-8ecb-d76933c62426</t>
  </si>
  <si>
    <t>0733312f-02fa-4a94-8ac2-960b88573003</t>
  </si>
  <si>
    <t>04731a02-6ad9-4fcd-a293-a7c7e2060e10</t>
  </si>
  <si>
    <t>8770c064-735a-4c35-a1cd-965618110d53</t>
  </si>
  <si>
    <t>52ab01cf-9242-4282-801d-6f33c07be258</t>
  </si>
  <si>
    <t>9a8d8754-ae6c-41e9-84ac-a54b99be6d38</t>
  </si>
  <si>
    <t>6a74f53d-3e4f-4524-9c96-5960eb6509d2</t>
  </si>
  <si>
    <t>277f041c-b14f-4ebf-a9ed-4de527e8c760</t>
  </si>
  <si>
    <t>3054862a-ccc8-47dc-a16e-b0ebf121f39d</t>
  </si>
  <si>
    <t>8d5b0451-d509-4ffe-acee-e852c40b4209</t>
  </si>
  <si>
    <t>1ab588b7-7edb-4b0b-ba02-6ea48d0c5fe8</t>
  </si>
  <si>
    <t>7dca9d7e-7d95-4751-87fa-c4d8f44c1ef6</t>
  </si>
  <si>
    <t>9974cbf7-8d91-4492-9828-17aaec12e554</t>
  </si>
  <si>
    <t>efd2f50e-53ce-47f6-8683-44b0c9c11dd2</t>
  </si>
  <si>
    <t>919190aa-60c5-40dc-a553-3fcbaaf996bf</t>
  </si>
  <si>
    <t>74785076-b5e0-4e05-823c-1e8ed9e63ab9</t>
  </si>
  <si>
    <t>e2b90910-b675-4277-9288-d2e81ad4634e</t>
  </si>
  <si>
    <t>d16c33be-adf4-4c6d-84fd-8061864f99e1</t>
  </si>
  <si>
    <t>9d7d6e45-3956-4323-af83-b65f663c964d</t>
  </si>
  <si>
    <t>1f5a3698-5b29-4314-8450-d5a1217d8403</t>
  </si>
  <si>
    <t>b88ab136-f4b6-41b4-af8e-b7f7655bc6d5</t>
  </si>
  <si>
    <t>d15f01d7-df54-4575-806a-8fd708a6eae5</t>
  </si>
  <si>
    <t>fa691108-c83d-4af5-ac01-75eb995b17c5</t>
  </si>
  <si>
    <t>1f79b7e1-1a40-4279-ba85-93f279fa513e</t>
  </si>
  <si>
    <t>12861ece-e4c2-4628-8c90-5d018f9fcf9d</t>
  </si>
  <si>
    <t>75517e05-2346-4425-8ab5-0088b565891b</t>
  </si>
  <si>
    <t>35cd56d4-f76d-460d-951b-c6c94a244f96</t>
  </si>
  <si>
    <t>a2679fae-99a7-4876-bb97-2f0da2370429</t>
  </si>
  <si>
    <t>4ca4627c-43a1-4f3c-9bc8-f1171caec3b5</t>
  </si>
  <si>
    <t>9b7d03ca-7101-4ed6-a77d-139358a71645</t>
  </si>
  <si>
    <t>32fb6985-76a5-43a4-8fe2-450619cd51b0</t>
  </si>
  <si>
    <t>8a85c438-eb08-48f1-af3a-6bffdf2eea54</t>
  </si>
  <si>
    <t>686d5fdc-c988-45c1-97f0-e3922f67dd89</t>
  </si>
  <si>
    <t>e41a8f92-d53d-44e2-bb22-8aa452a50b36</t>
  </si>
  <si>
    <t>08412327-6417-472f-a82d-25384f3b86a0</t>
  </si>
  <si>
    <t>14ccc3a2-b57b-4fd7-a90c-6b817da3537c</t>
  </si>
  <si>
    <t>b7babed0-5c78-462b-bcb7-c88779867b20</t>
  </si>
  <si>
    <t>a5730c57-f4ad-4620-bcb9-ba2cc560142c</t>
  </si>
  <si>
    <t>ce34a7ba-c8b7-4d1a-a488-a159b8731b3b</t>
  </si>
  <si>
    <t>7bfa448f-2b71-4ca3-9d2c-4c6aa5abf78b</t>
  </si>
  <si>
    <t>d98e7915-cedf-4433-95d0-1939947c9f50</t>
  </si>
  <si>
    <t>cc2e9169-668a-40e1-8392-3134fffca7e9</t>
  </si>
  <si>
    <t>faaa2aa4-22b7-43c1-8862-9ab396d75a0d</t>
  </si>
  <si>
    <t>ade8a5b5-5923-4ffb-8869-e759d7908746</t>
  </si>
  <si>
    <t>39e5ec65-1927-4e8c-ba76-3bc6ecd3b3f2</t>
  </si>
  <si>
    <t>bd606e01-291c-4b90-b8ea-7c206a996ed0</t>
  </si>
  <si>
    <t>a7c8c4a2-b498-4b2e-bf37-177c53a0a452</t>
  </si>
  <si>
    <t>2dde1660-2e20-495f-83cf-7d48c7fd92af</t>
  </si>
  <si>
    <t>aaf00d75-eca5-45c7-8835-5626586c6a80</t>
  </si>
  <si>
    <t>a05e8b39-a400-4184-ae75-e0ecccd9479f</t>
  </si>
  <si>
    <t>a9a1b40a-e4ee-49ca-a4db-c2bf517aff10</t>
  </si>
  <si>
    <t>2c8c048c-dcf7-4e86-a376-613e57228872</t>
  </si>
  <si>
    <t>be29cc3f-698c-43c4-ba39-6b4af62cda92</t>
  </si>
  <si>
    <t>713fa3e0-4c9d-4f6d-9ab2-205c872d2166</t>
  </si>
  <si>
    <t>77b126e8-f424-46f1-a970-2de9493042da</t>
  </si>
  <si>
    <t>2c8814df-b8b0-4a45-a33b-d741b88b3c94</t>
  </si>
  <si>
    <t>8ccc5afe-25c6-4e78-99fc-40884829d4b7</t>
  </si>
  <si>
    <t>069e0d31-6030-483c-87d3-575cbffce34b</t>
  </si>
  <si>
    <t>dfa19577-3db4-4242-9329-9cd351677e3a</t>
  </si>
  <si>
    <t>22f9ccb6-0222-410a-89f0-c61698727e5b</t>
  </si>
  <si>
    <t>4cd08864-ed5c-4597-9252-131160934c58</t>
  </si>
  <si>
    <t>8707c0f5-1d0b-4695-8a68-20948d4cefd5</t>
  </si>
  <si>
    <t>5cafb68c-5a4a-4bd6-83c6-4cd65af49bae</t>
  </si>
  <si>
    <t>f2cdb57e-d15c-40e4-ac51-c4553238d2a7</t>
  </si>
  <si>
    <t>42031bf7-ec83-42b8-a758-fee236854edf</t>
  </si>
  <si>
    <t>eef04147-e8de-4122-b548-32e3a12590d5</t>
  </si>
  <si>
    <t>b0fa02c9-101d-4ab7-a4d8-706933ab5aeb</t>
  </si>
  <si>
    <t>316cd938-7397-43c2-9d62-5afe8da96d63</t>
  </si>
  <si>
    <t>d40ee859-6305-4a1e-b0a8-7daf0f972904</t>
  </si>
  <si>
    <t>9a19552e-e285-42b3-b138-112f44174dbc</t>
  </si>
  <si>
    <t>699764d0-117b-4620-8b70-2b8f38059416</t>
  </si>
  <si>
    <t>bb1af044-eafc-4101-9f33-8f317e70a6d1</t>
  </si>
  <si>
    <t>76a6abec-5790-42aa-a80c-25153a401925</t>
  </si>
  <si>
    <t>cf9bf010-0c3e-4dc6-8820-bcd2731887f3</t>
  </si>
  <si>
    <t>4e0edda6-2b58-478a-a185-6f75ca086d41</t>
  </si>
  <si>
    <t>66300e11-3b9e-4198-94bb-12921dc36ed5</t>
  </si>
  <si>
    <t>0048e2fe-fa39-4385-acff-51144d960270</t>
  </si>
  <si>
    <t>04925362-fe18-44d9-9efb-d446a36739ea</t>
  </si>
  <si>
    <t>cb2cbc25-b30e-46ed-a448-70253439837d</t>
  </si>
  <si>
    <t>e4921bd6-9a8e-4bf9-8ebc-121c8be295ad</t>
  </si>
  <si>
    <t>643a895e-e33c-410a-811f-6c7537dae488</t>
  </si>
  <si>
    <t>8baced59-fc4b-4d08-ab16-56f49b732adf</t>
  </si>
  <si>
    <t>a5ddb4b8-c717-4544-a38a-a7fcffcb77f1</t>
  </si>
  <si>
    <t>1ccc4c08-df09-4a89-988c-25891d7e1d2c</t>
  </si>
  <si>
    <t>7ee19778-a0ab-4a6f-a0ff-f9055412a023</t>
  </si>
  <si>
    <t>83faab50-d886-4514-af46-55b890613e79</t>
  </si>
  <si>
    <t>7f85cd39-4d54-48a3-a33a-6ff681d09161</t>
  </si>
  <si>
    <t>77fd0a6a-58e6-4b3a-b69a-9172eebeb4a8</t>
  </si>
  <si>
    <t>3ff7edbe-5971-47d8-ab41-1e4264d1a8bb</t>
  </si>
  <si>
    <t>db1a2be7-17eb-43d1-9327-8be307e9ae92</t>
  </si>
  <si>
    <t>0b3161ba-a785-436e-81a8-553fd7f92dda</t>
  </si>
  <si>
    <t>62130506-c550-4bbe-b3aa-dc59d8bdaa2c</t>
  </si>
  <si>
    <t>00911f67-910f-4ff0-97a0-d5d3f7455573</t>
  </si>
  <si>
    <t>ea58c6e9-8b91-4198-b89d-e0decaf7e3e5</t>
  </si>
  <si>
    <t>778bf93f-3f07-4e79-b827-90d803afbd8e</t>
  </si>
  <si>
    <t>cbc849a1-5178-4194-ab95-20178654ecde</t>
  </si>
  <si>
    <t>383debf3-11a5-4b99-ac2f-bbc2a945c37b</t>
  </si>
  <si>
    <t>001e416f-3d2e-4039-8261-7b71d84741b5</t>
  </si>
  <si>
    <t>4b5bd778-da42-47bd-b30e-c089fd85cfe6</t>
  </si>
  <si>
    <t>f0f7b767-9ac2-4e71-9e7a-6deb4990e158</t>
  </si>
  <si>
    <t>0cf0a171-25e5-40e0-8167-038efceedf12</t>
  </si>
  <si>
    <t>2b1fc6c7-45d1-4079-932b-fe034143d6e1</t>
  </si>
  <si>
    <t>908d6937-502d-4674-b7ab-18dd05dbd664</t>
  </si>
  <si>
    <t>c4a8b930-8059-4df7-9656-0cf110178fd2</t>
  </si>
  <si>
    <t>1b6a70c5-4c7a-47fa-a8ce-e621b04f5ab1</t>
  </si>
  <si>
    <t>827336bf-e8df-49c1-9cb6-d6b284c1b604</t>
  </si>
  <si>
    <t>02318228-cbd8-4b8c-8196-6cb03c829d7f</t>
  </si>
  <si>
    <t>3cbccfbb-b948-4796-b034-f04deba9f1ca</t>
  </si>
  <si>
    <t>add58d72-76c3-416a-9f1d-5061d775ec32</t>
  </si>
  <si>
    <t>0db90359-58f9-4fa9-8f32-c8248ddba1ad</t>
  </si>
  <si>
    <t>2c0d54e7-75f5-4374-bcbb-1346999a6fa5</t>
  </si>
  <si>
    <t>0101c905-8ca2-4bc2-ab58-b1068150d4a2</t>
  </si>
  <si>
    <t>cb93d8df-cfa1-4ae5-bab5-f3c1aa1ac1d1</t>
  </si>
  <si>
    <t>013733cc-0b38-4b2c-b9c6-3fc840bdddd7</t>
  </si>
  <si>
    <t>ebdfccf3-f591-4d58-a4e4-f246834a07fa</t>
  </si>
  <si>
    <t>98fdfc9a-56d8-47b7-940b-548ec9de1688</t>
  </si>
  <si>
    <t>6d7ea3f3-4576-4f9d-821b-a60918e95d25</t>
  </si>
  <si>
    <t>dd3c65f3-1f15-416f-aaf6-2bf7a1482022</t>
  </si>
  <si>
    <t>0f499311-93a4-4f60-912f-5b4fe2e67e7c</t>
  </si>
  <si>
    <t>ea525a8a-7c42-4b75-a030-d879ad7a7d27</t>
  </si>
  <si>
    <t>2019a6a3-a5f7-4824-a5d8-0712a4739e8a</t>
  </si>
  <si>
    <t>d0beb7fa-0963-429f-8157-f07bb66a00ee</t>
  </si>
  <si>
    <t>006e7a36-7db4-4575-87a4-7550266bd208</t>
  </si>
  <si>
    <t>658c548e-f62c-4ebd-842c-d43cd574f886</t>
  </si>
  <si>
    <t>8fd5cb85-530c-4730-8e67-2c0a049e6f5b</t>
  </si>
  <si>
    <t>ee783d1a-f59a-4235-aac2-d00ca0405745</t>
  </si>
  <si>
    <t>790dc823-f4b8-49a8-9e45-70886aa7a640</t>
  </si>
  <si>
    <t>234fc3c8-5228-42de-8303-dedd2db10709</t>
  </si>
  <si>
    <t>f89f0258-a9c5-4519-a9cb-40f6dba1e46e</t>
  </si>
  <si>
    <t>76d995ee-32be-42e3-8501-2d6afcdc4bcf</t>
  </si>
  <si>
    <t>78c63077-d591-4ce8-bbbb-8d27d337c306</t>
  </si>
  <si>
    <t>29fef75d-59ec-44e8-b5ab-441621008cd3</t>
  </si>
  <si>
    <t>bb7a19d8-0a14-4388-ac2f-861280d1b5aa</t>
  </si>
  <si>
    <t>af17326d-6c42-4ab9-a6fb-0c63cab21b84</t>
  </si>
  <si>
    <t>6049f2d2-1495-4e9c-8a85-201c1b3499ca</t>
  </si>
  <si>
    <t>57bde4f9-169e-4072-9086-b7fc1b3c9652</t>
  </si>
  <si>
    <t>2e23e252-250f-4f86-8dc0-462d9b8c98e3</t>
  </si>
  <si>
    <t>45a6807b-a36e-45f0-874e-a7bdd1210fdd</t>
  </si>
  <si>
    <t>b5268c14-5216-4a3c-9469-c628a18cce6c</t>
  </si>
  <si>
    <t>642a260f-1038-491f-ad45-d9ff9e78f567</t>
  </si>
  <si>
    <t>b18c2d82-5fb0-49ca-9398-4fe6d65ca232</t>
  </si>
  <si>
    <t>548a6259-8723-434f-a416-cdd7818c611f</t>
  </si>
  <si>
    <t>0edb27fd-2da8-4d94-9c87-83b7de3a68f2</t>
  </si>
  <si>
    <t>56f9f306-5066-4e62-94d7-56afc966df90</t>
  </si>
  <si>
    <t>02e224e3-b959-4e30-953f-082d8a703c85</t>
  </si>
  <si>
    <t>7bfed460-4c09-44d4-95fe-e1604a123f8b</t>
  </si>
  <si>
    <t>b27184ca-1d94-4ba7-8e1b-830a18455e66</t>
  </si>
  <si>
    <t>e49b00d2-a255-4a4c-89a4-98f14a2d977e</t>
  </si>
  <si>
    <t>6b77cae9-46a5-4308-a7c7-426fa9fdf528</t>
  </si>
  <si>
    <t>200c3489-b1d4-4526-8991-b43803a2832a</t>
  </si>
  <si>
    <t>cdc4b69b-dab4-4de0-9c12-33eed766406e</t>
  </si>
  <si>
    <t>3c8c0cbd-f9a9-469f-8224-cffdc90d6d82</t>
  </si>
  <si>
    <t>e35c4c42-7a8d-4d04-aa1d-7ae65f863488</t>
  </si>
  <si>
    <t>233d4cce-d088-42a5-ae2b-7dc00ef18145</t>
  </si>
  <si>
    <t>68c07c5d-735a-4001-a347-8da11e53acda</t>
  </si>
  <si>
    <t>175cde5c-6ec2-41c2-853e-47c88a95e1d8</t>
  </si>
  <si>
    <t>1540065a-ddc5-421f-bd73-e08ca9d8224c</t>
  </si>
  <si>
    <t>9a3d92e8-0224-4989-98e8-009a91c57f5c</t>
  </si>
  <si>
    <t>3e01a19e-ab0c-451a-a7da-0fac56e9b600</t>
  </si>
  <si>
    <t>0721add7-be99-4b1c-a368-e500a62ccb7d</t>
  </si>
  <si>
    <t>de0359cc-329b-4fb6-bac7-d2a4bc5cc947</t>
  </si>
  <si>
    <t>0da39998-87e3-4206-983e-98e0ba151dd7</t>
  </si>
  <si>
    <t>5568f7a4-8c9a-4aa1-b9c1-94b5b61fe3ea</t>
  </si>
  <si>
    <t>c8900a07-0c87-41f9-b0db-ca4a0a5eadf3</t>
  </si>
  <si>
    <t>636d7fc0-837d-4d8c-9604-11034eab3ada</t>
  </si>
  <si>
    <t>4fe92745-4fcd-4cad-bb17-c545764710b7</t>
  </si>
  <si>
    <t>c36903a9-7fbd-4f82-85ca-2438f1af53ea</t>
  </si>
  <si>
    <t>2c9a5b20-0caf-4cf3-9aa2-6e27ebc7d3cd</t>
  </si>
  <si>
    <t>f9cf6519-ef40-4826-bb3b-6312dcf7d5e6</t>
  </si>
  <si>
    <t>d72a96b5-73d1-48f5-adc5-a9736de90c17</t>
  </si>
  <si>
    <t>cfb44986-ca21-40b1-971c-5a00a081cee9</t>
  </si>
  <si>
    <t>54a400c8-ce14-4630-abd9-f679c0d60998</t>
  </si>
  <si>
    <t>37ce8cb8-c421-4fb9-80e3-2f2f18b26b7e</t>
  </si>
  <si>
    <t>e1c06030-ce77-4abf-88b9-1013c6233b55</t>
  </si>
  <si>
    <t>baac316f-07c5-4d83-bae0-eeb83044b193</t>
  </si>
  <si>
    <t>bfc56f75-1161-4223-ae35-35da7d9f5b77</t>
  </si>
  <si>
    <t>07eaadab-34be-4c13-8e54-b67db8bdea5e</t>
  </si>
  <si>
    <t>74bfc161-c88d-40a4-80dd-ef362cbb3cd5</t>
  </si>
  <si>
    <t>17853b80-5f9d-4751-960c-fe8025336896</t>
  </si>
  <si>
    <t>d82076b9-d918-4eab-9537-2057e27ba2ca</t>
  </si>
  <si>
    <t>a4526a53-e844-4b69-ab3d-4663f97c2f31</t>
  </si>
  <si>
    <t>acfbe0b0-d622-4940-b123-67229683ce13</t>
  </si>
  <si>
    <t>57123457-ff1e-4959-9b16-3e046ccb7196</t>
  </si>
  <si>
    <t>7211a907-0354-43a1-ac88-9c3575da9849</t>
  </si>
  <si>
    <t>41180657-2197-4d30-a703-3d763926c0bb</t>
  </si>
  <si>
    <t>edb65eba-7aef-4605-bdf2-6d2b27a67752</t>
  </si>
  <si>
    <t>a9ee94be-8a91-48ec-a868-f9706f02424c</t>
  </si>
  <si>
    <t>cb60bbf0-1533-494a-9708-1fa74167c11e</t>
  </si>
  <si>
    <t>5db61bc7-9d89-44c0-9235-4dca74d154cd</t>
  </si>
  <si>
    <t>ea349500-b4e7-451d-85c0-d98af643c47f</t>
  </si>
  <si>
    <t>3ae37329-36d1-4199-8366-8736cfdaae26</t>
  </si>
  <si>
    <t>910ecfa0-ce92-4d72-ad5d-bc8e0ee83987</t>
  </si>
  <si>
    <t>85defd9c-77ca-4187-80c3-32588035026d</t>
  </si>
  <si>
    <t>50492309-7cf1-49b8-8b5f-ecf737bb3884</t>
  </si>
  <si>
    <t>570ea4ea-97b0-4632-89cb-0c8d7bee829d</t>
  </si>
  <si>
    <t>8ae0ae88-ad58-444a-ba45-9e129abd81ea</t>
  </si>
  <si>
    <t>ad2448e0-c58d-4085-89d9-97bc0daf8c34</t>
  </si>
  <si>
    <t>9223f85b-d215-4334-b7be-0f28fee927ba</t>
  </si>
  <si>
    <t>3637cd21-aa0d-4b40-a16a-dc4091c18460</t>
  </si>
  <si>
    <t>f4f92a4d-36d7-4f7e-ba09-81166d6fde50</t>
  </si>
  <si>
    <t>37fe5e75-4378-44d6-8705-814bed1b19e4</t>
  </si>
  <si>
    <t>707637d7-7f9c-4229-84b8-492a7bd60f7e</t>
  </si>
  <si>
    <t>980fc2e8-da01-480b-a50c-a760eb698f6f</t>
  </si>
  <si>
    <t>44676db8-bc63-4e35-841e-4c0a5ac42255</t>
  </si>
  <si>
    <t>70c450fa-e74a-40a1-b8d3-458329af7c88</t>
  </si>
  <si>
    <t>66d6dbef-736d-47d3-8dc0-56680ff94d21</t>
  </si>
  <si>
    <t>373653e3-e33f-43c6-9f20-267e39aef63f</t>
  </si>
  <si>
    <t>fc379e9f-3fae-4a55-8663-9cb60b929543</t>
  </si>
  <si>
    <t>bf9eeeb9-2f75-4984-b291-e3a04885d48b</t>
  </si>
  <si>
    <t>352267cd-f844-42f5-9665-5872bcdb3336</t>
  </si>
  <si>
    <t>ee17e2ad-06c3-4385-b62b-a1c517cf0dc6</t>
  </si>
  <si>
    <t>a1625ae3-cdd0-49e0-b17e-8e11e61bcad6</t>
  </si>
  <si>
    <t>d0c663ef-b569-4fb9-b895-7ee131af8612</t>
  </si>
  <si>
    <t>a1beb5d8-6d41-417b-880b-7e6732f94804</t>
  </si>
  <si>
    <t>e3075651-abf6-43c5-a759-17808c94cce4</t>
  </si>
  <si>
    <t>66f1fd12-623b-4664-8146-be93f28ecd8f</t>
  </si>
  <si>
    <t>47758dfe-64d1-4ed2-b25a-fa939c40ee9c</t>
  </si>
  <si>
    <t>d7f45ab8-cb83-40c8-9cd9-b6e4c888502c</t>
  </si>
  <si>
    <t>185da612-d15c-41e0-94d6-6f097f81f1a4</t>
  </si>
  <si>
    <t>3c62154b-d8b5-4929-9e68-97244214aafb</t>
  </si>
  <si>
    <t>526e437e-8c6d-4cc0-91ae-6cc2017a30e7</t>
  </si>
  <si>
    <t>aea01194-b31f-4247-a098-54b32d328743</t>
  </si>
  <si>
    <t>9b979ada-f7e5-4363-b328-6f0e9c10729c</t>
  </si>
  <si>
    <t>631baebe-9c76-4d5c-b93a-78885aa88fce</t>
  </si>
  <si>
    <t>7b0958ab-fab5-4cd1-9144-11fb36994839</t>
  </si>
  <si>
    <t>0df58687-2297-47c3-96cc-cdc12bc533cd</t>
  </si>
  <si>
    <t>7a9e55a5-28ae-46c4-8afb-fd630e6343a7</t>
  </si>
  <si>
    <t>9e76cd82-03b2-40ef-a0d1-2e7e83f3e9dc</t>
  </si>
  <si>
    <t>706433b3-638e-468b-8f54-b12233b99545</t>
  </si>
  <si>
    <t>a029e806-6459-458a-bc1b-12a6cd4bbe08</t>
  </si>
  <si>
    <t>b3b8ce87-3e13-4df0-8a07-31eda7f11090</t>
  </si>
  <si>
    <t>4a5c4103-033d-4ae0-b0c9-88e375f2e73e</t>
  </si>
  <si>
    <t>9be09685-fc0d-4a18-96e3-6f896b1a6ba3</t>
  </si>
  <si>
    <t>15d4f480-11ad-4e8e-ad7a-33410e53507e</t>
  </si>
  <si>
    <t>1a0e5731-6dce-4929-9a7c-f9a93f7e9f6b</t>
  </si>
  <si>
    <t>c89519f1-f499-461c-94f4-895edc1d0be0</t>
  </si>
  <si>
    <t>527c32fd-89d3-437b-9127-44848dd49986</t>
  </si>
  <si>
    <t>1285cb15-315b-407e-8482-e91140af5309</t>
  </si>
  <si>
    <t>ec84bbdc-9a6d-49fd-97ba-e8a6a4a66f4a</t>
  </si>
  <si>
    <t>9dff28a3-beb7-4e37-ac25-d1a104a518be</t>
  </si>
  <si>
    <t>96d59c6f-d492-4d95-b365-4d7177bbdd8f</t>
  </si>
  <si>
    <t>29dfc5de-f2ff-4b67-8397-6d38608af34c</t>
  </si>
  <si>
    <t>52fa96c6-ad48-423f-aa87-c5c8e8073b7a</t>
  </si>
  <si>
    <t>dc5b2bb7-ba50-4be5-a974-60fa3feec81c</t>
  </si>
  <si>
    <t>52e019d9-23c6-4bb1-9314-ca50ee38a04e</t>
  </si>
  <si>
    <t>520cc77b-6dce-447a-854e-85d2fc1ea211</t>
  </si>
  <si>
    <t>ba78f436-b8bb-4c12-bae6-98fbf78ed58b</t>
  </si>
  <si>
    <t>4a73d7b8-82b4-4e0c-8610-53e201cb9608</t>
  </si>
  <si>
    <t>39e89132-4aa5-4525-9d7f-672377341bb6</t>
  </si>
  <si>
    <t>b9b03acc-4cde-4d7a-9937-9f786df44492</t>
  </si>
  <si>
    <t>565a693b-370b-4c28-b9f6-cfaf4c40e1d9</t>
  </si>
  <si>
    <t>c572da30-76d0-4c70-b515-5baccf1527d9</t>
  </si>
  <si>
    <t>0bed8806-ca01-4ca5-a86d-1b0927232560</t>
  </si>
  <si>
    <t>1f8a3198-8584-457f-848b-54e8c9034b30</t>
  </si>
  <si>
    <t>bb7f7297-a0a2-46c3-9f0a-9b5c343bf354</t>
  </si>
  <si>
    <t>0bbf639b-8910-45be-832e-744b141ba3eb</t>
  </si>
  <si>
    <t>45951b00-cdc8-495c-a169-007b09075149</t>
  </si>
  <si>
    <t>1abcc1d2-7c9f-49d4-8b3d-f034480af3c0</t>
  </si>
  <si>
    <t>60a9e0e6-a5cb-4b47-bfe7-21dd3c049ea1</t>
  </si>
  <si>
    <t>8f087667-46f3-4d87-ab9a-5581cc9e612d</t>
  </si>
  <si>
    <t>762a361d-4c12-4787-bfe8-78bbfcbfe041</t>
  </si>
  <si>
    <t>c5c62817-80b7-4dce-822f-61807fd957d8</t>
  </si>
  <si>
    <t>3e79f895-0931-4498-bd00-8ce6eefe1718</t>
  </si>
  <si>
    <t>65ae02e4-43f9-4068-9a46-b49a7c97df71</t>
  </si>
  <si>
    <t>22f08b6b-9c41-4b6e-977e-56d5d5d35229</t>
  </si>
  <si>
    <t>1edb014d-d186-46fc-bc0b-47323d1f0f84</t>
  </si>
  <si>
    <t>e6cd0314-2a76-438b-9248-bf8be759ea69</t>
  </si>
  <si>
    <t>0b9f3b4c-7c13-4623-ba8d-fb7b34c9f80b</t>
  </si>
  <si>
    <t>54f7c4b8-6e26-4064-80cd-bc14f5faed8d</t>
  </si>
  <si>
    <t>11066530-5adf-40f4-852f-65d091d1060a</t>
  </si>
  <si>
    <t>40954c1a-3b95-4d6c-af03-0c4392a339f1</t>
  </si>
  <si>
    <t>8fde13f7-cd8f-4a86-9206-c105027bb41a</t>
  </si>
  <si>
    <t>81eeba1a-4748-4eab-b171-09f4d6a33dc3</t>
  </si>
  <si>
    <t>a4ef3b82-708b-4451-b76a-3a9595a229cb</t>
  </si>
  <si>
    <t>2f2425e0-2be8-4c01-9e41-28ee3a7f9ea4</t>
  </si>
  <si>
    <t>ae9a9b22-b14b-4c89-906d-811047c8a174</t>
  </si>
  <si>
    <t>b5c378bd-e51d-45be-a382-7e5d1018b320</t>
  </si>
  <si>
    <t>51967330-1213-41eb-98ca-9c3f8f76cdb0</t>
  </si>
  <si>
    <t>3216881d-0205-4440-9588-5a83ecfa6c95</t>
  </si>
  <si>
    <t>0fe6edec-4be1-478d-9e3a-d1d11013ca15</t>
  </si>
  <si>
    <t>b573f877-0f14-4c85-baf1-39517cf55612</t>
  </si>
  <si>
    <t>4ed1e212-a4ad-492d-9fea-79bad779f346</t>
  </si>
  <si>
    <t>9b803177-09e4-44a4-80e3-b8e272e96703</t>
  </si>
  <si>
    <t>53a8dc96-2cc9-4aea-83b9-6752ffe64785</t>
  </si>
  <si>
    <t>dbef993a-1d48-4080-b46b-c72a1bc33a6a</t>
  </si>
  <si>
    <t>da47f56f-d63f-45f8-8c61-3f25092e4f7f</t>
  </si>
  <si>
    <t>04f2a86d-f8c1-4a3c-b347-56e61150505c</t>
  </si>
  <si>
    <t>cdf7bbf5-19e1-409f-b454-d822c670e39b</t>
  </si>
  <si>
    <t>9b49102f-a347-4d3d-8a66-74f87d782655</t>
  </si>
  <si>
    <t>8944e67d-5b61-413d-b09b-2b9a1facf23b</t>
  </si>
  <si>
    <t>8b634344-a86f-4e23-a93c-278a3f2bbbff</t>
  </si>
  <si>
    <t>985d0ea6-4b7d-4a58-bb36-47636a43623b</t>
  </si>
  <si>
    <t>62f659da-9b7e-4da4-84e6-6a6177ef3f25</t>
  </si>
  <si>
    <t>b75a27ef-e947-42d7-b307-4c3d917a8e7d</t>
  </si>
  <si>
    <t>4e0d54fd-43c8-45dd-b34e-2cc619e158c0</t>
  </si>
  <si>
    <t>2252c32d-c0bb-4635-a5f4-ff0ca14c71af</t>
  </si>
  <si>
    <t>7d3788d3-fcfb-4e18-b7a2-6a18fe26ad37</t>
  </si>
  <si>
    <t>3d23c277-e04c-4228-993d-749337bd918d</t>
  </si>
  <si>
    <t>0207ac44-e45b-4d65-9aa8-922e950a9a78</t>
  </si>
  <si>
    <t>3fa7c7e0-f051-4ce3-895b-bdfeff505c23</t>
  </si>
  <si>
    <t>3f673297-240e-452e-aa9f-99df71ddf863</t>
  </si>
  <si>
    <t>0ab432ea-f9f2-4d13-af48-431f6bcdc059</t>
  </si>
  <si>
    <t>5be6fe5b-b19f-4de5-8436-dc273763f863</t>
  </si>
  <si>
    <t>bd05f4a4-687b-4be3-b920-2ab110215620</t>
  </si>
  <si>
    <t>70af5ffc-ead2-4b31-8647-0508a594bf17</t>
  </si>
  <si>
    <t>a9150299-fb11-4a13-807f-74d45bcb0488</t>
  </si>
  <si>
    <t>3e15b009-ec12-45f3-96d4-5a5011d75848</t>
  </si>
  <si>
    <t>23367894-3a60-47b7-be63-2b4c1edfcd4e</t>
  </si>
  <si>
    <t>25f3dbb1-d4a0-448e-abaa-0ff5a08a0443</t>
  </si>
  <si>
    <t>0cb37fc2-d77c-44d5-8eaf-99b55c181860</t>
  </si>
  <si>
    <t>663b9f80-8444-46a5-96b7-b1d2450d0001</t>
  </si>
  <si>
    <t>11fb094f-7981-4820-946b-91df33206c56</t>
  </si>
  <si>
    <t>437b543b-a474-44e2-ad89-18f98b5307eb</t>
  </si>
  <si>
    <t>bb6a19bd-5bdf-4fba-830c-11750fc6cb26</t>
  </si>
  <si>
    <t>45482434-05c7-46e7-ae52-c19d3149438b</t>
  </si>
  <si>
    <t>540d5dcc-0ad8-41fa-91b3-aca69374c8d6</t>
  </si>
  <si>
    <t>c7725f6a-2cad-4a3f-a6d5-1ca581d331ad</t>
  </si>
  <si>
    <t>62fcce5b-a991-43fc-bc96-b578aab350a1</t>
  </si>
  <si>
    <t>7dfe28c8-befa-4cf0-8dd3-5390dad1dcec</t>
  </si>
  <si>
    <t>6f903f55-fd24-4c93-a288-a5420b39d440</t>
  </si>
  <si>
    <t>88cff0a7-093a-4d9b-8961-473321775eab</t>
  </si>
  <si>
    <t>799c0245-3723-49e7-8e6d-8d25e5b7ded4</t>
  </si>
  <si>
    <t>80739f90-67d7-4c88-ada7-dd6901dd80af</t>
  </si>
  <si>
    <t>75b46312-689c-4ec4-af09-1dd6d1c704ab</t>
  </si>
  <si>
    <t>ebdf82dd-95e2-4bc7-bb06-de009d97884e</t>
  </si>
  <si>
    <t>a21c8099-7b22-416a-98ad-762e0c67f3e2</t>
  </si>
  <si>
    <t>9116a92a-32f7-4adb-8c29-b30362356371</t>
  </si>
  <si>
    <t>4b056ddc-c56b-4434-9f0d-e914efc6c620</t>
  </si>
  <si>
    <t>1bb05b40-d77a-4ce9-b0d5-626aa53d7271</t>
  </si>
  <si>
    <t>efe8a645-6466-4602-90ce-462bd768179c</t>
  </si>
  <si>
    <t>4e442bd0-6aa6-419e-a640-6bb9d1d6ee7a</t>
  </si>
  <si>
    <t>3d0260f4-b543-488f-bb82-d34d1e179103</t>
  </si>
  <si>
    <t>4db5712b-43ed-4c8e-95b1-d8429102bd02</t>
  </si>
  <si>
    <t>aafa93ad-e608-4fdf-a293-e3b16b9bcf2f</t>
  </si>
  <si>
    <t>186e3986-8703-4dc9-b141-9d7f071b0a97</t>
  </si>
  <si>
    <t>957f358d-107a-4cdc-908c-54d0142c046c</t>
  </si>
  <si>
    <t>70b724b5-3dfe-4707-b669-0f30ccd702a9</t>
  </si>
  <si>
    <t>39430e7f-ee4b-44ce-bb2e-dbd23cfbf5da</t>
  </si>
  <si>
    <t>d4b98417-48e1-4018-8637-4e96af7f6218</t>
  </si>
  <si>
    <t>d0d2d96c-4ed7-4c86-bd71-697066f69a95</t>
  </si>
  <si>
    <t>0c12f0a4-336d-4a81-9e12-1370d74eb66a</t>
  </si>
  <si>
    <t>fa572999-7d54-494f-834c-e88c0f88473f</t>
  </si>
  <si>
    <t>e364ec31-109b-4105-8a14-a232027ea10a</t>
  </si>
  <si>
    <t>6aa9c0ab-a593-4857-aa32-4eea1f4c36e8</t>
  </si>
  <si>
    <t>5af450fb-9e3f-4c96-9ac6-929ed63669bd</t>
  </si>
  <si>
    <t>f62f4777-8b87-43dd-bce8-0077521e2494</t>
  </si>
  <si>
    <t>49a832b9-2887-4adf-b1a6-a1a235457562</t>
  </si>
  <si>
    <t>dead83c7-3e91-4e78-b760-c620c6b10058</t>
  </si>
  <si>
    <t>9aa077c1-0c0a-4a57-96a5-9be75fadb01c</t>
  </si>
  <si>
    <t>7c3a5f17-c39b-476d-bb5f-097a21624917</t>
  </si>
  <si>
    <t>02c3aff7-d40a-4623-8ccf-cecd0da68755</t>
  </si>
  <si>
    <t>d6ee28a7-1859-4057-a5d3-b8e36f6e6ee7</t>
  </si>
  <si>
    <t>6cfbdbbf-9762-4c5e-9e51-197d6602be22</t>
  </si>
  <si>
    <t>e496be75-e4f2-4935-a4b8-0a04de17739c</t>
  </si>
  <si>
    <t>5bc7df8c-95f9-4d41-999a-43c2e4eaadf7</t>
  </si>
  <si>
    <t>fbb4a72d-62d6-4c05-9c76-02f0a4f1b980</t>
  </si>
  <si>
    <t>0a937f34-a8ca-47c9-9800-476bd0d08100</t>
  </si>
  <si>
    <t>3040d86b-f16b-4578-9a96-c836ff1bf412</t>
  </si>
  <si>
    <t>b7904006-bd24-4a4a-919a-26c45441f4cc</t>
  </si>
  <si>
    <t>7dc38ce2-20f0-494a-9d5d-eccdc1b0076c</t>
  </si>
  <si>
    <t>3a4aa329-d001-4b0c-a698-3580808120b7</t>
  </si>
  <si>
    <t>b4ac04fb-40e0-495f-b8e6-96f5b21baef5</t>
  </si>
  <si>
    <t>0f5d667a-4880-44be-a077-b76c06ae865c</t>
  </si>
  <si>
    <t>1a20650f-7f50-4a33-8f1b-a5bf0650c238</t>
  </si>
  <si>
    <t>3c2a1711-45b0-4274-ad60-c888c315b492</t>
  </si>
  <si>
    <t>e16a21d2-b391-459e-b105-18eaae83e82e</t>
  </si>
  <si>
    <t>48d6c667-5071-422e-95ca-a68a52f13241</t>
  </si>
  <si>
    <t>2ca7c994-65b8-4b35-8309-bebe8ac24d4e</t>
  </si>
  <si>
    <t>3ada72cf-5394-44c8-882e-472de4580df7</t>
  </si>
  <si>
    <t>ef20f034-3dbc-4cb2-80cf-b9bd06c74c58</t>
  </si>
  <si>
    <t>d23c6e6a-a4ea-465e-b53f-360d19d53683</t>
  </si>
  <si>
    <t>903ceba6-70ba-4a80-96b3-310602563acc</t>
  </si>
  <si>
    <t>a6c6b8b6-31b8-4c0d-acae-825c1f73dabf</t>
  </si>
  <si>
    <t>b4b274ab-b6b1-4ede-ad76-d92c6da69c7c</t>
  </si>
  <si>
    <t>8f36fd08-d6ae-494c-b284-9847bb643073</t>
  </si>
  <si>
    <t>dd9dc7d0-164e-4767-91b1-afa81a3cc5c3</t>
  </si>
  <si>
    <t>50ed74d7-d561-4f66-bb52-7971187c41b1</t>
  </si>
  <si>
    <t>745d865a-c564-4235-b125-49150fd6a4bf</t>
  </si>
  <si>
    <t>66410bfb-b919-4139-a2a0-b272d9e49115</t>
  </si>
  <si>
    <t>0c17d750-7130-4921-aed8-1f1a2b53055a</t>
  </si>
  <si>
    <t>6fd0c574-688c-43f9-b792-286f4de116e6</t>
  </si>
  <si>
    <t>ca945f91-37ec-4c9c-8d6c-06461e6ceb63</t>
  </si>
  <si>
    <t>1fd0001e-a9ae-4e63-bf0b-1054496b3234</t>
  </si>
  <si>
    <t>a6e9ee11-deff-4f25-b727-0ba87cd5c42d</t>
  </si>
  <si>
    <t>22c9b5f4-b5a1-4b2b-932e-c765eec16d7d</t>
  </si>
  <si>
    <t>31ac919a-dff0-4ea5-b5b3-55e5629cf9e9</t>
  </si>
  <si>
    <t>f3e24712-b1dc-4f3c-b791-898b8280e3ea</t>
  </si>
  <si>
    <t>28caffc0-e599-4899-84e0-3eb1a959e1aa</t>
  </si>
  <si>
    <t>177cbf09-bfd7-49f3-96d8-f9bbf833eaf0</t>
  </si>
  <si>
    <t>01d8b59f-0993-41bd-9fe3-8ee06b0dd053</t>
  </si>
  <si>
    <t>134d60ad-8676-4aa8-8cf6-8b120ed11049</t>
  </si>
  <si>
    <t>5680dfcf-a8f6-41fa-b197-41b85fba51b8</t>
  </si>
  <si>
    <t>b8373772-1062-4063-8d89-02d6daebd979</t>
  </si>
  <si>
    <t>02b78fa9-b42c-46be-a614-6d67f9711284</t>
  </si>
  <si>
    <t>7085ff4c-71d4-45c8-af9e-623636a629bc</t>
  </si>
  <si>
    <t>f6b3b2e5-30a4-42cf-bbd8-d45e3e8709d6</t>
  </si>
  <si>
    <t>b09c46b4-2ff1-49b2-a25b-d5fc57a7de45</t>
  </si>
  <si>
    <t>bd2372da-2465-4ad0-88ca-7ada2e03ddca</t>
  </si>
  <si>
    <t>5bd596a2-f9f2-49ae-bbee-3d885c3b7db5</t>
  </si>
  <si>
    <t>d859bc5e-98fc-46e7-8b70-537d9487cdcb</t>
  </si>
  <si>
    <t>e2e556a0-87c0-4b55-94c2-e3eae7d1ef83</t>
  </si>
  <si>
    <t>1aaabb4d-618f-460e-a7b9-812965e46feb</t>
  </si>
  <si>
    <t>7c420251-3f17-4330-b055-345a304cfd71</t>
  </si>
  <si>
    <t>23dff1dd-959c-4966-9b0e-9dd504d65d97</t>
  </si>
  <si>
    <t>2d808e2b-93f8-4cf5-9181-925cb65c2516</t>
  </si>
  <si>
    <t>59d01534-74f6-4394-89ec-7f8021688812</t>
  </si>
  <si>
    <t>ecfcd04f-7390-4a7c-8985-99240a6c4ff1</t>
  </si>
  <si>
    <t>319d15e0-0ec7-47b2-93b0-7f3040f561a4</t>
  </si>
  <si>
    <t>02cdaf18-b028-4677-aa53-b1cdc91319ea</t>
  </si>
  <si>
    <t>5686eec0-b0f0-472f-a433-6412b957b5e3</t>
  </si>
  <si>
    <t>c0ef6c80-1386-490f-8a52-d2bf38a7b5dc</t>
  </si>
  <si>
    <t>1117bfc1-efcb-4e94-a433-d4684c389e75</t>
  </si>
  <si>
    <t>2700c376-5996-4d75-ae98-937dcee3f4b1</t>
  </si>
  <si>
    <t>5401e4c3-0ce7-42eb-9caf-835485e48499</t>
  </si>
  <si>
    <t>b314d72c-cfdf-476b-addf-ba15674f16ad</t>
  </si>
  <si>
    <t>4bee41d8-7747-42dd-9046-228de8880ec5</t>
  </si>
  <si>
    <t>6f8b0c4d-1e5e-421a-b28a-4ed540cd57ed</t>
  </si>
  <si>
    <t>b187e091-f114-4c0d-ae84-a97f911a7e8c</t>
  </si>
  <si>
    <t>347e5632-2654-4573-a972-b0fb140f43ee</t>
  </si>
  <si>
    <t>d803d459-0823-4e21-b55b-4ebbed69c1fb</t>
  </si>
  <si>
    <t>7c20baaf-04ff-4936-ae32-b1cd8f93cb09</t>
  </si>
  <si>
    <t>dbfff9e1-3659-4093-8619-bc46cb9c9006</t>
  </si>
  <si>
    <t>acec4d9b-af27-4544-95c9-c9b71f34abdf</t>
  </si>
  <si>
    <t>de5f7987-626a-4636-be06-eb624e219bf1</t>
  </si>
  <si>
    <t>db01c455-daaa-46e3-86ac-4481e560e504</t>
  </si>
  <si>
    <t>00ec1349-849e-438e-b87c-fbfb6b20c2b0</t>
  </si>
  <si>
    <t>38f7a1e5-d7fe-48dc-adf5-f5eff3cb73df</t>
  </si>
  <si>
    <t>3e8c8dcc-729c-49b5-94c0-8b53dbb9f894</t>
  </si>
  <si>
    <t>c4b1bbfb-7c9e-40a9-a56e-6120d194187c</t>
  </si>
  <si>
    <t>cf2cec24-12c5-4ead-8b9e-36e4d647ef26</t>
  </si>
  <si>
    <t>3296887e-e70b-4211-a239-f2ad30f0478e</t>
  </si>
  <si>
    <t>5f995988-0e0b-4c3c-84cb-94bca1adde35</t>
  </si>
  <si>
    <t>1709fde9-cd5f-46dc-8636-fda8508b0701</t>
  </si>
  <si>
    <t>c97b7526-132d-4691-a8a3-73c32bd72e1b</t>
  </si>
  <si>
    <t>30ab9d57-d5fb-409c-a8e3-ad2e6dd05103</t>
  </si>
  <si>
    <t>a7211806-9073-4dff-9e5a-5e8d3e697a11</t>
  </si>
  <si>
    <t>f200f349-98c5-4b0f-b8d7-a62ee8116f0b</t>
  </si>
  <si>
    <t>3c61e0c4-a8b0-4330-b4a3-cfbaaf7864fb</t>
  </si>
  <si>
    <t>bcc29f20-3790-4918-bb29-86025a1137bd</t>
  </si>
  <si>
    <t>0f868942-c69b-45e1-9386-5df3f89b21ad</t>
  </si>
  <si>
    <t>d3501a9f-88d0-447c-a0e3-694dedeb075a</t>
  </si>
  <si>
    <t>0840aa03-fd0b-4c65-961a-e308a69c0856</t>
  </si>
  <si>
    <t>f971427e-d3c8-458f-ad4a-7de9e78a594e</t>
  </si>
  <si>
    <t>86e1545f-ba9c-40e4-974d-8073e9793eb3</t>
  </si>
  <si>
    <t>3b2de313-0eef-440f-8553-b1f14e7a754e</t>
  </si>
  <si>
    <t>db77e552-5b78-4401-afdf-bbcc926ab523</t>
  </si>
  <si>
    <t>1ac0f931-1eb1-4f14-ba5a-2b6a4dcf4919</t>
  </si>
  <si>
    <t>429d74e6-25f3-46ee-a95b-b6b9ec4bf650</t>
  </si>
  <si>
    <t>034916b1-ac82-4bbc-9adf-203e0402a6f7</t>
  </si>
  <si>
    <t>197e3b90-3cf8-4e04-a963-318176970c4f</t>
  </si>
  <si>
    <t>08213cde-84a9-439e-a9e5-b38b1cdc96f3</t>
  </si>
  <si>
    <t>da65ff2c-6495-4f0a-b09b-6a707ddf69b8</t>
  </si>
  <si>
    <t>1ba3f5ef-fad7-4bec-87bf-c27dc12ea87f</t>
  </si>
  <si>
    <t>4caf13ed-9fb2-41e4-a695-318da7b6b9c2</t>
  </si>
  <si>
    <t>75ddf4e9-1ec0-41ab-a522-3ba9f2293838</t>
  </si>
  <si>
    <t>2d85b93d-65f4-46f2-9e72-befe6f9c1e4a</t>
  </si>
  <si>
    <t>5b946778-38a5-45f6-b0a8-21998e19e027</t>
  </si>
  <si>
    <t>0d1dc975-61e7-4ac1-91eb-211dc5730f53</t>
  </si>
  <si>
    <t>5a2554f1-1fe2-45dc-89a5-3f8c75466d35</t>
  </si>
  <si>
    <t>91b1043b-2ed4-4b2b-a0b6-42121ba74800</t>
  </si>
  <si>
    <t>5a8b3e87-d06f-497c-9d4a-9aab0b47866e</t>
  </si>
  <si>
    <t>a40ef4e0-f16f-47e6-821b-b5d3a3d75613</t>
  </si>
  <si>
    <t>def7bdee-e462-4a6f-8075-7e011206870e</t>
  </si>
  <si>
    <t>a7e47448-afe2-4d2e-a1ee-ba02535089d5</t>
  </si>
  <si>
    <t>9c9030ec-b8d4-410d-bcf1-7778f40261dd</t>
  </si>
  <si>
    <t>c5029b62-6c34-4670-bfdf-9b5b98ae050a</t>
  </si>
  <si>
    <t>37b0d217-cc8d-4e70-898b-91042db45f60</t>
  </si>
  <si>
    <t>637c4994-6a15-45f2-a9b6-7d3deb3d4458</t>
  </si>
  <si>
    <t>65cef713-84d2-46e9-921d-fd54783979ee</t>
  </si>
  <si>
    <t>168da35f-8e18-4492-aaf2-c44f85e13071</t>
  </si>
  <si>
    <t>ee45cbf2-bbc6-40e2-9967-55ea4a61a7a8</t>
  </si>
  <si>
    <t>80747eea-2767-4656-be5d-86d7afa070cd</t>
  </si>
  <si>
    <t>3e6acc64-f0dc-435d-b59d-9fe1ccd008d5</t>
  </si>
  <si>
    <t>8b3de669-d4f3-491a-840c-89bfba56f189</t>
  </si>
  <si>
    <t>ce69525a-0ad4-48d4-9ebf-03ad5754eb92</t>
  </si>
  <si>
    <t>f5e3d714-e02f-4259-bdb7-a807d3cb551c</t>
  </si>
  <si>
    <t>721db87f-644f-4537-8145-51b567b5260e</t>
  </si>
  <si>
    <t>7887b7f7-81e4-44b5-b229-d99d33477ddf</t>
  </si>
  <si>
    <t>39ba5475-38e2-42a5-8876-8f6a60ba5ac4</t>
  </si>
  <si>
    <t>8874c0db-8536-440a-a800-17e5b775863a</t>
  </si>
  <si>
    <t>8632833b-54e9-4565-a520-9b3721216457</t>
  </si>
  <si>
    <t>51a6555d-f1fd-46a4-bfbb-337f95a6e9c5</t>
  </si>
  <si>
    <t>7c4e1605-342e-4435-82c9-8c555fa0286e</t>
  </si>
  <si>
    <t>fe102929-7805-4323-a64b-b0b95be6cc44</t>
  </si>
  <si>
    <t>4ec33071-3aea-4983-a214-ce237852ac50</t>
  </si>
  <si>
    <t>80d2289f-a49f-4f3c-b2dd-ce569210320f</t>
  </si>
  <si>
    <t>4fdd14a2-c56a-4fd1-9d1c-e554e8cef816</t>
  </si>
  <si>
    <t>da116b58-9e93-4b43-8a6c-2e5a473cd988</t>
  </si>
  <si>
    <t>bd69769a-bc4c-4f2e-8ab8-edde54ecf153</t>
  </si>
  <si>
    <t>ebeb2506-5552-4663-8c0d-c60b99ed1797</t>
  </si>
  <si>
    <t>21465ebf-bce4-4490-ac56-95a27a6bc0c3</t>
  </si>
  <si>
    <t>87064d1a-a9a6-4ecb-a711-2934cbdc1b9e</t>
  </si>
  <si>
    <t>ba9162a1-12a3-4285-8731-b99fd101ca57</t>
  </si>
  <si>
    <t>b5a4a2bb-8120-4b71-bcc0-d462306d987c</t>
  </si>
  <si>
    <t>781c9904-aefc-46d4-9f81-50bca8fb2f27</t>
  </si>
  <si>
    <t>64f3f74a-98f5-4e29-aa87-9dbcaf1598a0</t>
  </si>
  <si>
    <t>25e0772d-5838-49a0-a1fb-d5ba146963ae</t>
  </si>
  <si>
    <t>02e35136-69d2-4551-bd41-dc7bd9c20852</t>
  </si>
  <si>
    <t>e6cae498-9d10-4baf-a3f1-73654530eccb</t>
  </si>
  <si>
    <t>fccebb73-3723-467e-805c-c44b1e08f063</t>
  </si>
  <si>
    <t>ed73bdd6-e60f-4b79-bdf8-612502843d8a</t>
  </si>
  <si>
    <t>2be41837-438f-41ab-b87e-953dea8efd81</t>
  </si>
  <si>
    <t>3f8ccdbc-8889-4542-ba2d-6f3c9d72c66a</t>
  </si>
  <si>
    <t>113e4075-49c6-4778-b8ef-36bb8f4ed4de</t>
  </si>
  <si>
    <t>9c76d9fc-fa7a-4072-bfb0-a3efbdd30fed</t>
  </si>
  <si>
    <t>0c3db705-7bf7-4489-8b80-b91850671c0f</t>
  </si>
  <si>
    <t>3ef19c1c-9d7a-4661-858b-a1e622886a57</t>
  </si>
  <si>
    <t>cdc75bea-b789-4dfa-b158-a991e7ff3922</t>
  </si>
  <si>
    <t>93cb7463-affb-4b42-8780-9288c4c25ff3</t>
  </si>
  <si>
    <t>e7486fb2-4d7f-4d88-b55d-c2bcb174dbfb</t>
  </si>
  <si>
    <t>4a5f3628-cda6-41e6-b61a-6e1f730f6a91</t>
  </si>
  <si>
    <t>7868b3d7-8880-44af-b9e0-aff62d285a96</t>
  </si>
  <si>
    <t>da6664be-644b-4e36-b74d-64d42f854b0a</t>
  </si>
  <si>
    <t>d9c6216e-1ebf-4141-86c9-cc998f190349</t>
  </si>
  <si>
    <t>aa7291ad-6ecd-4276-924c-cfbfae95d900</t>
  </si>
  <si>
    <t>1f9bad56-713a-448b-9e48-fef9bc54e7f1</t>
  </si>
  <si>
    <t>eddd26b8-5868-4c0e-ad99-f5878a60a834</t>
  </si>
  <si>
    <t>588bcb02-c645-4c76-bc1a-794b30529568</t>
  </si>
  <si>
    <t>15964e13-a081-4f5e-9534-ff32a9984644</t>
  </si>
  <si>
    <t>0f10be68-1736-42f1-9a2b-712511e8a76e</t>
  </si>
  <si>
    <t>b2c8ca79-4037-4ca3-a301-efc1aa554614</t>
  </si>
  <si>
    <t>de590479-91aa-48ff-b056-03f027f82fba</t>
  </si>
  <si>
    <t>66c7e87c-64d1-4dcc-ba95-cdbb6b867da8</t>
  </si>
  <si>
    <t>b9f1521f-514d-4cce-9a2e-8e6e81bec736</t>
  </si>
  <si>
    <t>9fa388df-36ae-43ba-8cd9-b88f56c33793</t>
  </si>
  <si>
    <t>6522d0c5-0891-4619-9d3b-6d94037b962a</t>
  </si>
  <si>
    <t>73268135-a510-4ef4-af1c-56093a4bb6f2</t>
  </si>
  <si>
    <t>00dc4f7d-c052-4e5e-938f-a8ebe189ba31</t>
  </si>
  <si>
    <t>4e92f333-57f3-4ee0-8916-dc048369bf1f</t>
  </si>
  <si>
    <t>183584d7-445f-4df2-8dcf-a7e91bb4e0c0</t>
  </si>
  <si>
    <t>3fa225ab-6ddb-4c4b-9cfa-20b481e12d83</t>
  </si>
  <si>
    <t>098392d6-e6f7-45ec-8c17-55c2b82aa8b9</t>
  </si>
  <si>
    <t>b8d8c7d8-df32-40b9-a174-f448e4dfe2bd</t>
  </si>
  <si>
    <t>6e03b86c-bb70-4d50-8911-14f21dff5bcb</t>
  </si>
  <si>
    <t>000b3219-4182-4611-8599-4381931b3b4c</t>
  </si>
  <si>
    <t>a9bd269d-6934-4fd7-9d34-d8239419fb2a</t>
  </si>
  <si>
    <t>a121bb13-c092-44f2-b3b9-688a4cf0f762</t>
  </si>
  <si>
    <t>1e5a648a-4871-4678-b782-8ebed8291536</t>
  </si>
  <si>
    <t>71c00cc7-fb78-439d-9801-cd1071ad4584</t>
  </si>
  <si>
    <t>b3752198-ec16-46f3-a99b-9a1e2de17df9</t>
  </si>
  <si>
    <t>42ab56f1-1b6d-4e69-9c29-7c8d410cd1e8</t>
  </si>
  <si>
    <t>33711ec1-1c0f-4bd2-b902-cf5681f7d278</t>
  </si>
  <si>
    <t>fa2b6aac-c7d8-4f69-986c-baff34bc55ed</t>
  </si>
  <si>
    <t>f3164c49-b8b2-49f2-8d50-89cb2e9bb4fa</t>
  </si>
  <si>
    <t>214f8180-f579-4e62-bcd3-e0b97d8d5c49</t>
  </si>
  <si>
    <t>177841cb-1716-4c12-af15-83b24b366a06</t>
  </si>
  <si>
    <t>91930712-82b9-4706-9911-113a0563eb5f</t>
  </si>
  <si>
    <t>efef091d-9868-492f-97ec-cc7292ccd2e2</t>
  </si>
  <si>
    <t>39a381a6-61cd-464f-8a6a-fca9e568b5c1</t>
  </si>
  <si>
    <t>1be970f8-446b-4dc4-b956-805b24a83a84</t>
  </si>
  <si>
    <t>465532d8-7857-4efa-b576-9c3978991d6a</t>
  </si>
  <si>
    <t>fc390832-0089-496a-8cd8-bba5c13c4aa5</t>
  </si>
  <si>
    <t>861cd3cb-22e0-4e37-9098-5956ffc79346</t>
  </si>
  <si>
    <t>0bc2571b-35e5-4ee6-813a-709b32107a3b</t>
  </si>
  <si>
    <t>9bd2db66-4348-4262-92e2-8d6d6a492571</t>
  </si>
  <si>
    <t>d423b161-008f-4026-89cb-a07f3d0be3b2</t>
  </si>
  <si>
    <t>dadd379a-03f1-448e-9ee4-bbf10e95d432</t>
  </si>
  <si>
    <t>ad6da501-1067-46b8-9c80-625ac5ee1aed</t>
  </si>
  <si>
    <t>be340eae-e56a-49e5-b697-cc2d8b410a6b</t>
  </si>
  <si>
    <t>f4888e18-2596-4270-9e73-f28182fbcb73</t>
  </si>
  <si>
    <t>d2b5b8bc-3c44-4854-a605-829397121cb2</t>
  </si>
  <si>
    <t>1208f08a-65b8-4958-b2db-8fd79b8e3b2e</t>
  </si>
  <si>
    <t>0ed952e3-65d1-41ea-be6a-eabc72a46a76</t>
  </si>
  <si>
    <t>50331c96-6b15-4c1b-b90b-699901ac124c</t>
  </si>
  <si>
    <t>6150fca1-da7e-4175-880b-d4caf182bac4</t>
  </si>
  <si>
    <t>2fab768b-2419-4a0f-a7b1-3260300d7df0</t>
  </si>
  <si>
    <t>fbbc5b36-bedf-4abd-a04c-cad5a6218af2</t>
  </si>
  <si>
    <t>2b38be0d-8cb5-4f9a-a101-6807456b8b4c</t>
  </si>
  <si>
    <t>b6ca9044-2327-41bc-aa08-68456d92db60</t>
  </si>
  <si>
    <t>474bcf16-ef93-4209-8402-e487611afee0</t>
  </si>
  <si>
    <t>78aa189b-f2c6-4823-8607-dc137115937b</t>
  </si>
  <si>
    <t>05abd462-37ce-4950-90af-dcf8301d3882</t>
  </si>
  <si>
    <t>4681f23f-4175-4257-8556-86c41de65c1e</t>
  </si>
  <si>
    <t>264e3ab3-47cb-46cd-bc4a-e0e783d4a143</t>
  </si>
  <si>
    <t>3a516fc8-5538-4da4-a0a7-9aa3e56f5ae0</t>
  </si>
  <si>
    <t>6352575a-3c66-4af3-97d5-61a1c316e4c2</t>
  </si>
  <si>
    <t>507f5cf2-54b0-4535-bc0a-ef6df926820a</t>
  </si>
  <si>
    <t>655e05fc-c1c9-41c6-8164-3447822684e9</t>
  </si>
  <si>
    <t>96af6d76-5c29-4963-9ca1-f3d66d6f4682</t>
  </si>
  <si>
    <t>30908f4f-fe06-4c07-8642-526314ae13eb</t>
  </si>
  <si>
    <t>6254a1aa-e877-4c71-bb5b-2d6e53a69908</t>
  </si>
  <si>
    <t>0eb47434-a9ab-41fa-9aab-57d2d4e7fcd1</t>
  </si>
  <si>
    <t>be32b2b5-aa24-46ae-bc77-26005d766ff3</t>
  </si>
  <si>
    <t>cbb31513-4cf4-4098-90ff-fbb5a348d774</t>
  </si>
  <si>
    <t>0bc0a562-702d-4dd2-81ee-0939716d064c</t>
  </si>
  <si>
    <t>556a1f77-3a7f-4644-8084-b1bb560db19d</t>
  </si>
  <si>
    <t>760304a8-0d3f-4bb6-93f6-fc6d784bc19a</t>
  </si>
  <si>
    <t>acc2095c-c477-4ee4-9472-59debcab8a41</t>
  </si>
  <si>
    <t>ce2193be-3b7f-4468-9389-9d2877836324</t>
  </si>
  <si>
    <t>94f25822-58d8-4d50-a7d7-34df5d6ed652</t>
  </si>
  <si>
    <t>1aaba9c2-edb4-49bc-a733-5d6c93373384</t>
  </si>
  <si>
    <t>f2310d01-ef84-458a-8c93-ea2ddaab14ff</t>
  </si>
  <si>
    <t>f7e86b80-8f9d-4bc8-b28a-6f2cd9e8ffcd</t>
  </si>
  <si>
    <t>5c1ed23c-1815-448b-8ce4-85181a68d5d7</t>
  </si>
  <si>
    <t>29e142d2-39f7-487e-a1b0-2707551906d8</t>
  </si>
  <si>
    <t>eef172ee-14da-4827-8a3c-b12e4527301d</t>
  </si>
  <si>
    <t>9b3dea84-9f5c-468e-86ed-28191918836e</t>
  </si>
  <si>
    <t>7e7586bd-084f-45b1-bdb1-66efca6a366b</t>
  </si>
  <si>
    <t>b45cce8b-d28a-4dad-9580-6451f0c997cf</t>
  </si>
  <si>
    <t>9d6f7929-a597-4caf-857d-0430eb885a3f</t>
  </si>
  <si>
    <t>9fcc039e-df9c-43bf-83e6-2ce3cf53b629</t>
  </si>
  <si>
    <t>44f6fb9f-f238-44d7-915a-fdeaf95c4457</t>
  </si>
  <si>
    <t>4bcfa10d-54ad-4bd0-931a-5bff3bbd5759</t>
  </si>
  <si>
    <t>3fc2011d-3c43-478e-80c3-fad32a190a66</t>
  </si>
  <si>
    <t>c67c6e6d-23a7-41b2-b5e7-625831e842cb</t>
  </si>
  <si>
    <t>ba5d0813-196e-4fd0-9392-aaf47e21221c</t>
  </si>
  <si>
    <t>40d8e6a5-3172-4548-8f92-1e55905ef7ee</t>
  </si>
  <si>
    <t>f5a7e659-c35b-43ba-94b6-dccaeb47a090</t>
  </si>
  <si>
    <t>1655597a-f657-4af0-99a7-5d8fa2487d34</t>
  </si>
  <si>
    <t>96a02e9a-bce5-41e7-9c23-2d567fa2b133</t>
  </si>
  <si>
    <t>ef8053be-c9a2-4013-9e1f-84080ef52c6f</t>
  </si>
  <si>
    <t>3bb1acb9-9fe6-4f9f-a9ae-80285bed25f2</t>
  </si>
  <si>
    <t>4ef85a1d-217a-482f-818d-2ef322a50ab8</t>
  </si>
  <si>
    <t>84bdb45c-734d-459e-954a-050f1bf05aaa</t>
  </si>
  <si>
    <t>7d9438d0-554e-45e1-a102-4c115f646b2f</t>
  </si>
  <si>
    <t>aca489cf-4462-49d6-9143-60bc2b06e05e</t>
  </si>
  <si>
    <t>c5d75b95-273b-408d-a429-b12b0fbb49fd</t>
  </si>
  <si>
    <t>9e473ff8-7726-4531-93e9-9f6db17c0aa3</t>
  </si>
  <si>
    <t>29e335ba-f0e7-4627-9fbb-aed9c5a83e09</t>
  </si>
  <si>
    <t>1c7403f7-1c15-4f06-bacb-a37eab726adb</t>
  </si>
  <si>
    <t>a4765e6e-58ab-4f48-961f-2658d0f6c9c3</t>
  </si>
  <si>
    <t>3eed6305-ae8b-4499-80ee-c9f0c4a584ec</t>
  </si>
  <si>
    <t>10c5fc4a-12a7-4ced-85f4-c99d3591234d</t>
  </si>
  <si>
    <t>594558cb-9204-40de-a891-ac669d000e50</t>
  </si>
  <si>
    <t>143429b1-b298-4b0a-bc13-0c1d61719768</t>
  </si>
  <si>
    <t>fa2cadd4-79b6-4522-85a0-228a4ebb1fa7</t>
  </si>
  <si>
    <t>fff6aa32-e2c2-4665-a434-d1a035f23b60</t>
  </si>
  <si>
    <t>6d340740-276c-4953-8422-b9239f2f594d</t>
  </si>
  <si>
    <t>3d610177-319c-49b7-87eb-d69cd1c2c64e</t>
  </si>
  <si>
    <t>a3a5f66b-0181-479d-8078-36c64737d038</t>
  </si>
  <si>
    <t>28debfc1-c3c1-4c70-b22d-f54c65c10ead</t>
  </si>
  <si>
    <t>b734c49d-6a31-4dc4-8b99-fa9987413a38</t>
  </si>
  <si>
    <t>88a5e199-26c9-4e89-bd1b-0562651986ec</t>
  </si>
  <si>
    <t>f3576ef9-a70e-48c6-b191-b38d197307f3</t>
  </si>
  <si>
    <t>ef18cb83-c02f-441f-b623-6c111214674f</t>
  </si>
  <si>
    <t>bae59242-e9e1-4cee-835c-170020e672f8</t>
  </si>
  <si>
    <t>e9c06425-d5ad-47aa-8eee-85e3688a113a</t>
  </si>
  <si>
    <t>a731db33-3bf7-4341-a3ef-cbd5605861be</t>
  </si>
  <si>
    <t>c94b9fe3-66ba-456c-8507-d9dc178a47c0</t>
  </si>
  <si>
    <t>bebb5f06-4c8f-4235-a8f3-ec05adde6df2</t>
  </si>
  <si>
    <t>6399cb8f-9439-4c82-a2f9-dff898e3a047</t>
  </si>
  <si>
    <t>464ade3a-ea51-41eb-be12-40fc7db96b5e</t>
  </si>
  <si>
    <t>a187ee9c-e318-4ef9-83d1-a44b89b9b162</t>
  </si>
  <si>
    <t>c04234c4-953a-408e-853c-5e0e839f46dd</t>
  </si>
  <si>
    <t>0b94f802-1dec-47d2-8e3d-ff2b2c040740</t>
  </si>
  <si>
    <t>923d2b36-36e1-42b4-8cc6-acd355f96a3d</t>
  </si>
  <si>
    <t>f1a49f47-7d05-43c9-b39c-3a01e9d0e4fa</t>
  </si>
  <si>
    <t>0df0c1d1-9102-4d86-9a05-d4de2e8dc71d</t>
  </si>
  <si>
    <t>6c3f04db-6e80-4e91-8003-6313d3565c92</t>
  </si>
  <si>
    <t>bb96b7e7-868d-4e4d-88dc-92a1ca4d4254</t>
  </si>
  <si>
    <t>d1e3a0ed-006a-437e-9b26-631fa81dd3b5</t>
  </si>
  <si>
    <t>4cd594ef-b3cb-45b7-b303-32841501e923</t>
  </si>
  <si>
    <t>41427179-b245-4c09-b339-3c4e597dcffc</t>
  </si>
  <si>
    <t>850367f8-9da6-47a2-bcba-a7d361e4a0ea</t>
  </si>
  <si>
    <t>ef115e8b-f4fc-44b4-8d14-0e95ac54c70d</t>
  </si>
  <si>
    <t>4bca0a36-e61c-44a7-8b5f-cbb1f3579f80</t>
  </si>
  <si>
    <t>e3018933-3621-405b-906f-3f6e7ffa735f</t>
  </si>
  <si>
    <t>7dc5f048-d01c-40cb-99db-9fcdaa615112</t>
  </si>
  <si>
    <t>746d3d6a-86ac-469b-a311-9d4c00218257</t>
  </si>
  <si>
    <t>025e213f-cff3-400d-ba00-511f4b1a209d</t>
  </si>
  <si>
    <t>841d44f9-4fc7-4a96-95e0-ca73cc19a588</t>
  </si>
  <si>
    <t>6ecd36a3-b678-49c6-b219-f4631123ac46</t>
  </si>
  <si>
    <t>0bf3c84d-5642-406a-a2b8-af693ab62d4d</t>
  </si>
  <si>
    <t>29974315-13f9-4e49-9442-a315e03a877d</t>
  </si>
  <si>
    <t>a72e59c8-23cc-4b3d-ab0e-0207c23f47d5</t>
  </si>
  <si>
    <t>fab7b458-2229-4f9a-b4ac-d45e6e869232</t>
  </si>
  <si>
    <t>f01ffad3-3935-4dbf-81b4-95db60ab6ddb</t>
  </si>
  <si>
    <t>93126758-0bec-4c89-91f7-d8f86706df0d</t>
  </si>
  <si>
    <t>326f8faa-0de6-4348-bdfd-d23bb605aae7</t>
  </si>
  <si>
    <t>56a5348b-f9b0-4242-9d90-3c34f691e16e</t>
  </si>
  <si>
    <t>26f3cfeb-3cbd-48bc-b25c-ae54be403714</t>
  </si>
  <si>
    <t>49fbd021-1001-4d9b-ae15-2a17aabc9cbb</t>
  </si>
  <si>
    <t>451cae68-db83-43d1-9b44-0c3b65c49c10</t>
  </si>
  <si>
    <t>0a6355ee-f72d-42bd-81c5-4733243136db</t>
  </si>
  <si>
    <t>a53c7eda-abde-4fd1-ae38-28121abc8b42</t>
  </si>
  <si>
    <t>514886f3-e07e-4e30-8852-e51ac7ce9eff</t>
  </si>
  <si>
    <t>18b283bb-98f7-4666-9a6e-b1acff7de255</t>
  </si>
  <si>
    <t>861ed94c-3492-45ec-8a20-959a55b9221b</t>
  </si>
  <si>
    <t>3807918d-7069-4288-9433-a37a2af425b9</t>
  </si>
  <si>
    <t>3a49a754-7773-4277-8969-2aa149fdf87a</t>
  </si>
  <si>
    <t>f6792323-1481-4107-89b1-a294c00860d7</t>
  </si>
  <si>
    <t>5a2a118b-b05d-42ad-afe5-3868d71e3b53</t>
  </si>
  <si>
    <t>6a919abe-6175-4d3c-a3d6-df183ddf0cb5</t>
  </si>
  <si>
    <t>13cc8f1c-c34d-4ecb-b49a-ae0444551c05</t>
  </si>
  <si>
    <t>45c4a22f-194e-4dcf-88d4-3dc6eb12df13</t>
  </si>
  <si>
    <t>cbc5eb09-10d9-44ce-bc43-e5aa34118ba2</t>
  </si>
  <si>
    <t>28eb8baf-fbe8-480d-8ef9-dbc0f2935094</t>
  </si>
  <si>
    <t>901ea9b8-4d36-4fc4-9571-26f2c9c6eccd</t>
  </si>
  <si>
    <t>735c863b-b33a-4f2e-b955-4a3efa4dffa9</t>
  </si>
  <si>
    <t>62dfb0cd-6106-44ab-b710-1d8b433c426a</t>
  </si>
  <si>
    <t>ac9e4646-522b-4b01-ac30-c739a9f8902b</t>
  </si>
  <si>
    <t>9f89bf39-8d30-4cd7-b02c-f7c0b4c88c32</t>
  </si>
  <si>
    <t>f5afa8a4-2d32-4177-a1cb-a576b91ad559</t>
  </si>
  <si>
    <t>eb3dbc6f-34a8-45a8-9f47-bebb31e84a42</t>
  </si>
  <si>
    <t>95e86377-35ef-48b5-afca-a4f64270b39c</t>
  </si>
  <si>
    <t>89961240-fffc-43fb-be50-25c004d6c358</t>
  </si>
  <si>
    <t>e1d979c6-cb1a-4ef3-856f-d9aa227fedb6</t>
  </si>
  <si>
    <t>9116c234-d680-4613-aafc-38bb969b8220</t>
  </si>
  <si>
    <t>4a6b1c5a-153b-4beb-9812-ea336ffc93fe</t>
  </si>
  <si>
    <t>523ee053-9d0f-49c8-9b42-6c8917e230ab</t>
  </si>
  <si>
    <t>4ad8efa1-832f-4f63-a72c-d3bc5f8512e4</t>
  </si>
  <si>
    <t>ac0fe461-3c51-4838-8e05-8bebe528a530</t>
  </si>
  <si>
    <t>fcf2015b-f343-4d0a-9b97-2104e106adb5</t>
  </si>
  <si>
    <t>0639673d-0138-40d1-8682-122d6e3590ae</t>
  </si>
  <si>
    <t>1202a978-2838-4a8b-a0ba-d17468a05236</t>
  </si>
  <si>
    <t>b70903a3-49e6-4030-9b7b-04405f36a357</t>
  </si>
  <si>
    <t>5b5f3e38-8a01-46d0-8635-27cdd84cb83f</t>
  </si>
  <si>
    <t>81cd82cd-ed65-49cd-98c9-5b52bde4cc09</t>
  </si>
  <si>
    <t>cb763a3e-6c40-4078-b443-4db75f67313d</t>
  </si>
  <si>
    <t>1d2bfdd3-96cf-4273-a573-4d1a43eda275</t>
  </si>
  <si>
    <t>2b8aa99e-d99e-49a0-8ed5-163da05c57f8</t>
  </si>
  <si>
    <t>3006f909-4a47-407c-b31b-cc9db45405fc</t>
  </si>
  <si>
    <t>989bb3cb-806c-49ba-8e4a-59c7fcafd2bd</t>
  </si>
  <si>
    <t>620e3241-cbfd-4d62-be87-5a92645eabde</t>
  </si>
  <si>
    <t>789d7913-c0c8-4e8c-8af4-3943dfe803b6</t>
  </si>
  <si>
    <t>edb03f07-6074-4bde-b265-e379e2c1da97</t>
  </si>
  <si>
    <t>812fe0db-6f31-4160-9ebe-41df7bcf3c33</t>
  </si>
  <si>
    <t>f798df9d-95f5-4fe1-bfb9-98fc9153f5b3</t>
  </si>
  <si>
    <t>8ebd8086-f99f-474b-b264-0169d1e1263c</t>
  </si>
  <si>
    <t>e7b4245f-c735-439f-a6a7-3bcc94f77e20</t>
  </si>
  <si>
    <t>40791614-cca5-4a99-9a24-4d8c8f1b42c3</t>
  </si>
  <si>
    <t>be32fe49-ee22-4eca-b491-d500307d1a5c</t>
  </si>
  <si>
    <t>dfe054e2-8a39-4846-bf31-64f210d60a62</t>
  </si>
  <si>
    <t>82c995f7-15f8-473f-a6ce-9aef7d24d59a</t>
  </si>
  <si>
    <t>9f2bf703-26d7-4e01-8827-578d5d11f49a</t>
  </si>
  <si>
    <t>a6e11965-6ac2-466a-b779-c4b8a2fb5411</t>
  </si>
  <si>
    <t>4db820ba-cca1-477b-985b-ba6c8fec77dd</t>
  </si>
  <si>
    <t>9788625c-1048-4e88-a60a-5878897a04ed</t>
  </si>
  <si>
    <t>ec89d677-7f1a-4e12-9ee2-233ce416ed83</t>
  </si>
  <si>
    <t>40d1ff56-a7aa-43e1-99e6-a6d9dfa6f7c3</t>
  </si>
  <si>
    <t>58f7a78d-0ff7-4644-ab3c-96e928add0ed</t>
  </si>
  <si>
    <t>4c5b844c-7d92-485f-9add-7dc2b826f1b7</t>
  </si>
  <si>
    <t>2a83de84-7b69-42d9-aeb8-a9ae5df970c4</t>
  </si>
  <si>
    <t>68d11136-2666-4ea3-8e7c-7618ba50a5b5</t>
  </si>
  <si>
    <t>a1f9aca3-bfb0-465f-9c99-1c90c1faf84a</t>
  </si>
  <si>
    <t>24457a4f-033c-4bf3-ab6c-9782a1e42fe4</t>
  </si>
  <si>
    <t>653c99ff-3835-49b6-b440-5d3930d7cb8e</t>
  </si>
  <si>
    <t>a81264cb-36cf-4fb5-a586-4f564c8cdf5a</t>
  </si>
  <si>
    <t>91ee161e-3b5a-4ff6-88d8-c35db82e7833</t>
  </si>
  <si>
    <t>a9ca9567-bf4c-4f8b-94cc-624936f0dfb5</t>
  </si>
  <si>
    <t>16ea8190-5fb6-4e01-b647-24d54e9495c8</t>
  </si>
  <si>
    <t>a4f0ebfa-6c14-4521-9494-39597c879965</t>
  </si>
  <si>
    <t>0986a7ba-219d-4058-8e5c-4e53e95c89a8</t>
  </si>
  <si>
    <t>5592fd24-603b-48a7-95a1-9ce816c65b14</t>
  </si>
  <si>
    <t>95d46b0d-d736-4e92-a330-2ec0f97adfb0</t>
  </si>
  <si>
    <t>99434dc0-acd8-4c8b-905b-8a3075a35781</t>
  </si>
  <si>
    <t>70cc9fec-e6e1-42c5-9bd0-eb1647fe0983</t>
  </si>
  <si>
    <t>a8138f67-b486-4b7f-a876-94839c3ae5a7</t>
  </si>
  <si>
    <t>5e27ab5a-2aca-491d-b233-49706e8d8616</t>
  </si>
  <si>
    <t>80d8a892-1f83-4642-90af-afcc1f2941f4</t>
  </si>
  <si>
    <t>f5e3f1d1-6ce6-402b-8b17-a24288504e57</t>
  </si>
  <si>
    <t>e7f153de-607b-46aa-ab7d-827247e32b5e</t>
  </si>
  <si>
    <t>3a3583fa-4447-44c0-a940-a5bc05e73f12</t>
  </si>
  <si>
    <t>ef7ca8a9-6728-4b1a-8bbe-18b96a6e54a0</t>
  </si>
  <si>
    <t>084f34c2-d9ec-43e3-b1d7-cfba4e34f81b</t>
  </si>
  <si>
    <t>8d0dead8-8477-4a3d-9beb-a4cdec050452</t>
  </si>
  <si>
    <t>2eca55e6-9a6f-45ca-8454-c2e790eabb33</t>
  </si>
  <si>
    <t>ddea9a87-5e30-40bd-8235-802e1670ae62</t>
  </si>
  <si>
    <t>4cb05244-a954-442b-ac38-9aa917537fda</t>
  </si>
  <si>
    <t>2b5885e7-8b47-4a77-bb4e-b5a6ccfed956</t>
  </si>
  <si>
    <t>9ab03f33-87af-4afb-963c-e9a129261788</t>
  </si>
  <si>
    <t>244829cd-ba00-4b63-9be3-fd9b7563f9e1</t>
  </si>
  <si>
    <t>6705fb7e-d2f5-40c1-a623-88b6090b9fb5</t>
  </si>
  <si>
    <t>36101150-88bb-42a9-80e4-8388a9cfa99a</t>
  </si>
  <si>
    <t>7368945b-568b-42e1-b18d-d907b2358883</t>
  </si>
  <si>
    <t>f2d95488-ca20-4801-9bbb-99d219abea54</t>
  </si>
  <si>
    <t>10288d5a-2a2d-4fe6-9fcf-90b78bf3e8f8</t>
  </si>
  <si>
    <t>9b251bb2-d0cb-4fc9-9a5b-299db8f223ed</t>
  </si>
  <si>
    <t>07b377de-cb29-42cd-86f9-f1dd069d2272</t>
  </si>
  <si>
    <t>ff4e0d73-831b-4318-9cd3-64ff01b8649d</t>
  </si>
  <si>
    <t>6aa0bfc6-eda5-4ad6-8a8b-1aaa6ab88d12</t>
  </si>
  <si>
    <t>847d15a3-e002-406e-8b2f-1013d8c2f3f0</t>
  </si>
  <si>
    <t>5b61e5c4-488a-45e6-9005-d085a2467f62</t>
  </si>
  <si>
    <t>44f705bb-fa4f-4474-92ff-0ce17fda674f</t>
  </si>
  <si>
    <t>2033980c-ebaf-4cdb-86e5-505dc1ab46f4</t>
  </si>
  <si>
    <t>0344e486-3d0f-46d4-894f-308aaca74a1a</t>
  </si>
  <si>
    <t>(blank)</t>
  </si>
  <si>
    <t>da34ff6b-33b1-44df-ae1e-0e55c287c9ef</t>
  </si>
  <si>
    <t>a54c0911-5f41-4f02-b671-1ca9cd46ad1f</t>
  </si>
  <si>
    <t>4579e7e5-efb8-4b52-a819-2e2855aa3be0</t>
  </si>
  <si>
    <t>65de5473-dc18-4743-bf92-06473d19336a</t>
  </si>
  <si>
    <t>14179ecd-0a58-49b9-8516-46f2f982b74e</t>
  </si>
  <si>
    <t>32077f86-c387-422a-99b1-46e35e64a013</t>
  </si>
  <si>
    <t>480c8945-8941-4022-afd9-a8c4e0c01093</t>
  </si>
  <si>
    <t>fabf8604-c524-49be-8b6b-f6afff7f903a</t>
  </si>
  <si>
    <t>2ce2bb74-9397-476a-8c56-af6a92b61310</t>
  </si>
  <si>
    <t>6026b166-7e08-4ed9-8d52-20bbdf614455</t>
  </si>
  <si>
    <t>8f447402-0817-4698-b978-805a0a4647f4</t>
  </si>
  <si>
    <t>c20dc9ea-8439-4f74-bb1f-84ee408a9706</t>
  </si>
  <si>
    <t>40561ea9-91d6-4556-a484-13fb95edffb5</t>
  </si>
  <si>
    <t>cd6b124c-b6dd-4607-8bfe-c2818b4e82cb</t>
  </si>
  <si>
    <t>8466cff9-9b90-4b44-a68c-cefebb9fca97</t>
  </si>
  <si>
    <t>e69c2182-8a23-4f50-b3c4-7102eafc0ca1</t>
  </si>
  <si>
    <t>5fde209d-18c3-40f2-9e96-453444f05cb5</t>
  </si>
  <si>
    <t>966c68a2-530e-4116-8b94-4732be57ee1d</t>
  </si>
  <si>
    <t>721fce43-a26e-4360-8f63-225dd6645892</t>
  </si>
  <si>
    <t>8765fe67-1fc1-4422-b62a-d32720145b14</t>
  </si>
  <si>
    <t>d134f363-1461-4977-81d7-e6752137a3e1</t>
  </si>
  <si>
    <t>ed113c83-a8e9-4b71-a39a-e86a2f87e1cf</t>
  </si>
  <si>
    <t>e39696cd-e2dc-4f77-a102-0084c8d3ddba</t>
  </si>
  <si>
    <t>03d3a3d6-5a53-445e-a7a7-abbc3f4b509d</t>
  </si>
  <si>
    <t>caeabe41-bce3-4e23-83df-80850e7e267c</t>
  </si>
  <si>
    <t>2dcb6024-4176-41a4-93d2-d6532fb3ccdb</t>
  </si>
  <si>
    <t>f29a331e-0d94-44ae-af79-be39d663c996</t>
  </si>
  <si>
    <t>d0f87e87-0a46-41b9-9ea6-697dc24c4fa5</t>
  </si>
  <si>
    <t>fdbeec58-652b-4750-b780-fa43e48aa015</t>
  </si>
  <si>
    <t>18fabe51-c2cd-4268-8398-44900065dc44</t>
  </si>
  <si>
    <t>b219cbf2-c0ce-4ba9-bad0-6b6aef9f4df6</t>
  </si>
  <si>
    <t>adb413e3-32bc-4fe4-9180-26f14ad72a4e</t>
  </si>
  <si>
    <t>f4ce07d5-a02f-4f37-9b0f-aa3f4486a9fa</t>
  </si>
  <si>
    <t>3b1e098e-fbac-459f-875a-69f0124ffc8a</t>
  </si>
  <si>
    <t>332af3a9-94b1-46ab-ae4f-60b055ca9eed</t>
  </si>
  <si>
    <t>9c02d51b-91f9-4962-8618-64f00dfa30e8</t>
  </si>
  <si>
    <t>25c5614a-15b1-4718-b3c6-75eaa18b1812</t>
  </si>
  <si>
    <t>155faba9-35fd-4f3d-a585-4c065f733c40</t>
  </si>
  <si>
    <t>fdd272b5-f1f0-4668-a588-678d5cd3d250</t>
  </si>
  <si>
    <t>4fc7120a-bde8-4df5-a10d-49549b87f156</t>
  </si>
  <si>
    <t>da3bbd76-2287-443c-8940-263e7de565df</t>
  </si>
  <si>
    <t>56fa189b-bb25-4c9a-b5fb-abfa6802ef2c</t>
  </si>
  <si>
    <t>951f1916-b5e5-4897-9674-9b4210b12b8e</t>
  </si>
  <si>
    <t>1a1782f3-2644-4267-b560-647a1b8c088a</t>
  </si>
  <si>
    <t>8ba736c1-fe7c-40af-add2-864e73b5cdf4</t>
  </si>
  <si>
    <t>2d04d353-8112-4bb2-82c8-24ddfaf67cad</t>
  </si>
  <si>
    <t>b101096b-a8af-4be2-8dce-0f32c8bce5e5</t>
  </si>
  <si>
    <t>c42c16a2-914f-47dc-9fcd-7abbbef1009a</t>
  </si>
  <si>
    <t>451b156f-bb80-4c6c-8e46-99aa8fc7aeaf</t>
  </si>
  <si>
    <t>ca70dc6a-d4b3-4fb1-aa6d-cfa236837074</t>
  </si>
  <si>
    <t>3d51f8bb-7aac-452c-a161-46ca0e3c0d2b</t>
  </si>
  <si>
    <t>2fe5b247-c825-435c-ba3d-55deb6b6b2b4</t>
  </si>
  <si>
    <t>d6092075-141a-4249-848a-9499d0589da2</t>
  </si>
  <si>
    <t>d8bb7590-a9eb-4212-b709-66bb46ea28dd</t>
  </si>
  <si>
    <t>2134eb8a-482b-462c-a37b-3302d39ceb66</t>
  </si>
  <si>
    <t>c7f41799-26a9-40d8-b0ab-f79ab38e747a</t>
  </si>
  <si>
    <t>61149b29-48da-47dc-8e40-391a7335155a</t>
  </si>
  <si>
    <t>a1544d00-9d8f-4193-8b83-deb168212b54</t>
  </si>
  <si>
    <t>7491dd61-c173-4eed-90fa-3747dc36f998</t>
  </si>
  <si>
    <t>c5dd54a9-be7d-4f05-be14-eab2576e3f72</t>
  </si>
  <si>
    <t>b19c8ffe-6d1d-4b53-9fb9-3ab2824eda06</t>
  </si>
  <si>
    <t>42816e40-276b-42be-bfc2-d2a8ebffbbef</t>
  </si>
  <si>
    <t>3b630122-b375-4a74-b1c2-4d47e84ba701</t>
  </si>
  <si>
    <t>24d5ec90-4b3d-4860-a145-cc5c6f8f2b7b</t>
  </si>
  <si>
    <t>027c2644-b196-4eab-af93-210c3c92375c</t>
  </si>
  <si>
    <t>7054934a-de33-4216-8c1b-6f90f574dac2</t>
  </si>
  <si>
    <t>78dead69-f220-4676-b087-0c1a910cb6ed</t>
  </si>
  <si>
    <t>98dac4db-e786-4074-b47a-ea336b997208</t>
  </si>
  <si>
    <t>b7c8864c-4b82-4d98-a392-1f7dc28e57a6</t>
  </si>
  <si>
    <t>c19d2e8e-ad56-4733-b4ca-f678703626e7</t>
  </si>
  <si>
    <t>96f65eed-cd9c-43fb-9436-fbf3ae2caa16</t>
  </si>
  <si>
    <t>2982206c-e73d-4847-a2e0-ff7ae94924a1</t>
  </si>
  <si>
    <t>90eddf45-a7af-4481-8eb7-46de2bb1c132</t>
  </si>
  <si>
    <t>3bfb29b6-738b-4a73-8324-da2f4a4a8018</t>
  </si>
  <si>
    <t>61ea06fa-62c3-42ac-b9ad-84f91903833d</t>
  </si>
  <si>
    <t>557a3b65-67f5-4c02-885a-a9a5c117a647</t>
  </si>
  <si>
    <t>1aeddb82-d6d2-4d97-89a3-933450fc5bde</t>
  </si>
  <si>
    <t>2913401d-6967-4c23-8cf4-3949a31381c6</t>
  </si>
  <si>
    <t>581dcdf1-a48b-465a-a850-6e606b4a7c58</t>
  </si>
  <si>
    <t>cdbfe9d8-0601-4791-9b56-a6ce4103bcd9</t>
  </si>
  <si>
    <t>728f0217-f14d-4776-ab57-b9c87dd0bc97</t>
  </si>
  <si>
    <t>d184c1e1-1441-42cd-a5ac-5ef4b4379b3f</t>
  </si>
  <si>
    <t>91927cac-7580-4225-b8b1-f8272dd6aa4d</t>
  </si>
  <si>
    <t>bf7a369c-3b67-449e-82de-dc97f46d696f</t>
  </si>
  <si>
    <t>a1e80056-5ca7-48e9-8273-480f8c207560</t>
  </si>
  <si>
    <t>e090484d-6780-4232-8bdf-e3f33932fd8c</t>
  </si>
  <si>
    <t>f3df0bac-b82f-4133-99a6-1355048eefe1</t>
  </si>
  <si>
    <t>2a4debb5-ee2c-4103-b0f7-1efe856af0b6</t>
  </si>
  <si>
    <t>59486a5b-4f8e-4df7-8fe0-b1b23ba086b8</t>
  </si>
  <si>
    <t>3a3649de-025b-4e76-a1b2-a905b0947175</t>
  </si>
  <si>
    <t>0639dee0-d711-4eee-b669-8c731ce5ad5d</t>
  </si>
  <si>
    <t>bede0c01-2e6d-4668-aa48-3a16ab43ae1a</t>
  </si>
  <si>
    <t>52d68aa9-1330-4119-9e3f-9235f87553ad</t>
  </si>
  <si>
    <t>ec173931-2a5a-4d12-b65e-e3125c55e917</t>
  </si>
  <si>
    <t>a88d4bd1-6c65-413b-99bb-c257f3ac25c8</t>
  </si>
  <si>
    <t>511095e6-1abf-43a1-89a9-1488665573e9</t>
  </si>
  <si>
    <t>19e20a11-9ef9-4ee5-a751-d5bb203a218c</t>
  </si>
  <si>
    <t>8f7a2bc7-f354-4ed0-84a0-9d2f4a313791</t>
  </si>
  <si>
    <t>6b980e7c-8c4f-413d-aaa7-148994bc42f6</t>
  </si>
  <si>
    <t>db4ef9a2-cb76-4e01-bb12-766742c6747a</t>
  </si>
  <si>
    <t>ffbedfeb-60f2-461a-aaab-1ac9b69230e8</t>
  </si>
  <si>
    <t>6a81cd08-fc1e-4e58-82be-ba943daf3a5a</t>
  </si>
  <si>
    <t>15389507-cad9-48ba-ab4b-4b3042474e5f</t>
  </si>
  <si>
    <t>daf53ef5-2582-4718-b01b-6799b081fd7e</t>
  </si>
  <si>
    <t>5af0f9de-128f-4009-9a29-43a21302cf57</t>
  </si>
  <si>
    <t>06b21fbd-f551-4d4c-91eb-700688793326</t>
  </si>
  <si>
    <t>ccf0a92a-f6c1-41ae-9e9c-2396dc6ef82e</t>
  </si>
  <si>
    <t>907eb7a7-1233-4a45-a7dd-38e3010f0d6d</t>
  </si>
  <si>
    <t>b1e2ad41-d16e-46bc-92ae-abf91b29e6f6</t>
  </si>
  <si>
    <t>ad9f1c9a-da2a-419e-93ae-8e5dc8fef666</t>
  </si>
  <si>
    <t>48a3a4a5-faba-4f67-8644-7e00a410c40a</t>
  </si>
  <si>
    <t>2e25d016-ae8a-4856-aa85-cf27ec461060</t>
  </si>
  <si>
    <t>0573c81d-3da8-4b85-826e-4daa829b8edd</t>
  </si>
  <si>
    <t>820edf2a-dd29-4932-a094-6bed48f7041f</t>
  </si>
  <si>
    <t>79646ec8-b680-46d9-b9ca-4245c0b4d335</t>
  </si>
  <si>
    <t>684d631a-f85b-4021-84bf-fffb289ac85d</t>
  </si>
  <si>
    <t>2aca5569-8825-49bb-84e1-d744fee3bea8</t>
  </si>
  <si>
    <t>91e0a94f-c600-41b4-b7fe-8e4be5613b89</t>
  </si>
  <si>
    <t>8caf30e4-25c7-4d24-a146-b86f6b6b99e8</t>
  </si>
  <si>
    <t>97eac797-1769-4d63-8649-f8687aacea20</t>
  </si>
  <si>
    <t>c9ee61ea-9976-4d41-a43d-287fcd0dd309</t>
  </si>
  <si>
    <t>1d1bb973-feef-4a69-93bc-599e0d87f3c2</t>
  </si>
  <si>
    <t>d89d535d-8f73-4544-beda-2b1daea641b6</t>
  </si>
  <si>
    <t>f031aa96-eae5-42dd-9540-81680aa5e9c5</t>
  </si>
  <si>
    <t>19f8672b-bbf8-414d-b373-9bca2edaed3d</t>
  </si>
  <si>
    <t>20849a79-7b47-4bde-bacd-46c41712f937</t>
  </si>
  <si>
    <t>845013af-5bab-4f5e-8509-8c94c25876fc</t>
  </si>
  <si>
    <t>c054bd51-5314-48d7-9c60-205c67e0cbbd</t>
  </si>
  <si>
    <t>6a0a3444-3fcb-4768-b329-f117b54c3f10</t>
  </si>
  <si>
    <t>e6fee13f-e6c2-42b9-9c60-d75a07a5d2eb</t>
  </si>
  <si>
    <t>e8852667-5bbb-47bd-83c5-0be98a8a9949</t>
  </si>
  <si>
    <t>b11e8b59-5dfe-4713-8f1a-5fa992565f42</t>
  </si>
  <si>
    <t>b4f758d7-6daa-4b6d-aeb9-09e09214697f</t>
  </si>
  <si>
    <t>bb082142-a422-4d01-be5a-0f29f837a9e2</t>
  </si>
  <si>
    <t>3e11f3c6-52a4-41dc-b8b6-c71aaf382ddb</t>
  </si>
  <si>
    <t>7fdde50b-f4b8-44fa-9999-96ac6266b094</t>
  </si>
  <si>
    <t>a68fd6c6-f24b-48f9-9083-c746f3d55cd8</t>
  </si>
  <si>
    <t>bb905831-ef23-4d52-8c57-4fc6294acca6</t>
  </si>
  <si>
    <t>81b1c533-657d-45a7-83e6-e0f77e614958</t>
  </si>
  <si>
    <t>5656e263-c07c-4d9c-9386-be5d958875e5</t>
  </si>
  <si>
    <t>628187c3-87a3-4b9d-a446-daa932b7c37b</t>
  </si>
  <si>
    <t>8ddd6fc1-0d9a-49f0-8b2d-5ddcbe3ca8fd</t>
  </si>
  <si>
    <t>1f696cde-bf4e-47fe-ac52-3a62d82fd833</t>
  </si>
  <si>
    <t>1e70bcb9-61cd-45d1-83b3-2b4727b056ca</t>
  </si>
  <si>
    <t>077bcbc4-d18a-42b3-a096-a2cf37b8f1f2</t>
  </si>
  <si>
    <t>d9848ad9-3db9-48a9-adb7-121161abe927</t>
  </si>
  <si>
    <t>a99872c9-bd9f-4c71-a1ff-4daf36cbb8f3</t>
  </si>
  <si>
    <t>5d0cbd05-d450-44b8-8652-a02e76e7e551</t>
  </si>
  <si>
    <t>282a2f27-3b52-41b9-88c9-50dfb762d41a</t>
  </si>
  <si>
    <t>b57ec8b2-5d64-4eb8-8542-e894071e2296</t>
  </si>
  <si>
    <t>3f2a1d8c-d56c-42c3-8a95-1d5bf4d34207</t>
  </si>
  <si>
    <t>74607235-1684-45cb-82ea-d5a2b1dfeef6</t>
  </si>
  <si>
    <t>c64cd9d7-da01-4327-afab-7ac51059f668</t>
  </si>
  <si>
    <t>a66f371c-879c-42d5-a831-0be571e7bd82</t>
  </si>
  <si>
    <t>0d889177-a441-4723-94e6-fdca596dfecc</t>
  </si>
  <si>
    <t>dac8ae7a-2baf-4a56-947c-d0834d7fdd50</t>
  </si>
  <si>
    <t>b2ccfc75-c0fc-4ea7-8268-79687b51bc62</t>
  </si>
  <si>
    <t>8884bd60-aeba-4407-8fd1-9a4e8ecf1ebb</t>
  </si>
  <si>
    <t>00cdf514-e843-41cb-865e-c3cc96188289</t>
  </si>
  <si>
    <t>61318f84-6f2b-4006-b987-0a924c600e50</t>
  </si>
  <si>
    <t>44e8cee8-0345-4b8b-a4a9-5fbaa84c3a0b</t>
  </si>
  <si>
    <t>048e311c-da83-4417-ba94-f6f781ca7e84</t>
  </si>
  <si>
    <t>ecb96ce2-f89d-4a4b-939f-017caf5beb22</t>
  </si>
  <si>
    <t>9c8885a5-3e77-4756-8ea8-9c955a15157a</t>
  </si>
  <si>
    <t>7acdbba0-fc84-4336-998d-bd7881f076b6</t>
  </si>
  <si>
    <t>1eb37fcc-de8b-413e-85fb-344ab17027ea</t>
  </si>
  <si>
    <t>c8c74d45-81f5-4a46-bedf-87741bd1237d</t>
  </si>
  <si>
    <t>bace61d8-de0e-414f-9551-bb5c1e9c71cc</t>
  </si>
  <si>
    <t>33396f1b-783b-4359-af3b-c6e0e24d891a</t>
  </si>
  <si>
    <t>7d9380e5-580e-4c15-ad36-647fe92d2652</t>
  </si>
  <si>
    <t>5c611aab-49aa-45a0-8576-b7ebf1a89b1b</t>
  </si>
  <si>
    <t>00986cc7-f030-48dd-9687-cfd86b3bf4fb</t>
  </si>
  <si>
    <t>2310b14c-ec46-423b-b9cd-aa104f818c43</t>
  </si>
  <si>
    <t>6087923e-5bf7-4e09-8cfc-147d2ea4dac1</t>
  </si>
  <si>
    <t>73237bd3-b87b-47f3-b6a7-b0e559a42e4b</t>
  </si>
  <si>
    <t>Grand Total</t>
  </si>
  <si>
    <t>a2b65f29-b256-4608-908b-edddcbaf046f</t>
  </si>
  <si>
    <t>47ea3077-fd64-41d5-b7e9-86e2e798fbd9</t>
  </si>
  <si>
    <t>63ae931f-149a-48ab-9219-b0d37d47028e</t>
  </si>
  <si>
    <t>NN</t>
  </si>
  <si>
    <t>Cancels</t>
  </si>
  <si>
    <t>Saves</t>
  </si>
  <si>
    <t>Camp</t>
  </si>
  <si>
    <t>IW</t>
  </si>
  <si>
    <t>All Sales</t>
  </si>
  <si>
    <t>Reg</t>
  </si>
  <si>
    <t>Ret Calls</t>
  </si>
  <si>
    <t>Serv calls</t>
  </si>
  <si>
    <t>All Calls</t>
  </si>
  <si>
    <t>RPC</t>
  </si>
  <si>
    <t>Status</t>
  </si>
  <si>
    <t>Serv %</t>
  </si>
  <si>
    <t>oow %</t>
  </si>
  <si>
    <t>Vasilikija Dimitrievska</t>
  </si>
  <si>
    <t>Canc %</t>
  </si>
  <si>
    <t>Save Efficiency</t>
  </si>
  <si>
    <t>Queue Id</t>
  </si>
  <si>
    <t>Queue Name</t>
  </si>
  <si>
    <t>Skills</t>
  </si>
  <si>
    <t>Queue: Retention</t>
  </si>
  <si>
    <t>2e7ee51a-2d4a-40d1-97b8-151e55ad0ade</t>
  </si>
  <si>
    <t>English; Collections; Retention; Service; Tier I - New Repair; Tier II - Existing Repair</t>
  </si>
  <si>
    <t>English; Spanish; Collections; Retention; Sales; Sales Transfer; Service; Tier I - New Repair; Tier II - Existing Repair</t>
  </si>
  <si>
    <t>English; Sales; Sales Transfer</t>
  </si>
  <si>
    <t>English; Retention; Sales; Sales Transfer</t>
  </si>
  <si>
    <t>English; Retention; Service; Tier I - New Repair; Tier II - Existing Repair</t>
  </si>
  <si>
    <t>English; Spanish; Retention; Sales</t>
  </si>
  <si>
    <t>English; Spanish; Retention; Service; Tier I - New Repair; Tier II - Existing Repair</t>
  </si>
  <si>
    <t>English; Retention; Sales; Sales Transfer; Service; Tier I - New Repair; Tier II - Existing Repair</t>
  </si>
  <si>
    <t>English; Sales</t>
  </si>
  <si>
    <t>Queue: Tier II - Existing Repair; Queue: Spanish Service; Queue: Tier I - New Repair; Queue: Service</t>
  </si>
  <si>
    <t>3cfd34f4-d234-49a0-85d2-361eb672b940</t>
  </si>
  <si>
    <t>English; Service; Tier I - New Repair; Tier II - Existing Repair</t>
  </si>
  <si>
    <t>English; Spanish; Service; Tier I - New Repair; Tier II - Existing Repair</t>
  </si>
  <si>
    <t>2c46860c-ceae-4d1c-a30b-bb692871b9a0</t>
  </si>
  <si>
    <t>Manavdeep KaurBhathal</t>
  </si>
  <si>
    <t>English; Sales; Sales Transfer; Service</t>
  </si>
  <si>
    <t>a07b3892-2a35-4e43-9783-54579b2a47d2</t>
  </si>
  <si>
    <t>Sorsire Gelvis</t>
  </si>
  <si>
    <t>English; Spanish; Sales; Service</t>
  </si>
  <si>
    <t>English; Sales; Sales Transfer; Service; Tier I - New Repair; Tier II - Existing Repair</t>
  </si>
  <si>
    <t>Registration Number</t>
  </si>
  <si>
    <t>Quote Number</t>
  </si>
  <si>
    <t>Created By: Email</t>
  </si>
  <si>
    <t>Plan Number</t>
  </si>
  <si>
    <t>Offer Channel</t>
  </si>
  <si>
    <t>Standard Premium Annual</t>
  </si>
  <si>
    <t>Covered Item: Merchandise has a Service Plan?</t>
  </si>
  <si>
    <t>Covered Item: Good Working Order?</t>
  </si>
  <si>
    <t>Brand</t>
  </si>
  <si>
    <t>Active</t>
  </si>
  <si>
    <t>Product: Product Name</t>
  </si>
  <si>
    <t>Created By: Title</t>
  </si>
  <si>
    <t>Registration Date</t>
  </si>
  <si>
    <t>Created By: Full Name</t>
  </si>
  <si>
    <t>Created By: Manager: Full Name</t>
  </si>
  <si>
    <t>alicia.chavarria@corp.spdatallc.com</t>
  </si>
  <si>
    <t>After CC</t>
  </si>
  <si>
    <t>Whirlpool</t>
  </si>
  <si>
    <t>Appliance Care Monthly IW/OOW</t>
  </si>
  <si>
    <t>Initial</t>
  </si>
  <si>
    <t>Contact Center Agent</t>
  </si>
  <si>
    <t>D&amp;G Contact Center</t>
  </si>
  <si>
    <t>amresh.mungal@corp.spdatallc.com</t>
  </si>
  <si>
    <t>Tel Reg</t>
  </si>
  <si>
    <t>Maytag</t>
  </si>
  <si>
    <t>ann.leblanc@corp.spdatallc.com</t>
  </si>
  <si>
    <t>april.shrewsbury@corp.spdatallc.com</t>
  </si>
  <si>
    <t>arnold.parker@corp.spdatallc.com</t>
  </si>
  <si>
    <t>ARNOLD PARKER</t>
  </si>
  <si>
    <t>brianna.totten@corp.spdatallc.com</t>
  </si>
  <si>
    <t>Supervisor / Team Lead</t>
  </si>
  <si>
    <t>Triage</t>
  </si>
  <si>
    <t>KitchenAid</t>
  </si>
  <si>
    <t>dean.barnes@corp.spdatallc.com</t>
  </si>
  <si>
    <t>FRIGIDAIRE</t>
  </si>
  <si>
    <t>graciela.rodriguez@corp.spdatallc.com</t>
  </si>
  <si>
    <t>LG</t>
  </si>
  <si>
    <t>hanna.scott@corp.spdatallc.com</t>
  </si>
  <si>
    <t>isreal.ojarikreh@corp.spdatallc.com</t>
  </si>
  <si>
    <t>Canceled</t>
  </si>
  <si>
    <t>jaspreet.kaur@corp.spdatallc.com</t>
  </si>
  <si>
    <t>jessica.bartlett@corp.spdatallc.com</t>
  </si>
  <si>
    <t>juakena.gorden@corp.spdatallc.com</t>
  </si>
  <si>
    <t>kayana.campbell@corp.spdatallc.com</t>
  </si>
  <si>
    <t>larry.moorehead@corp.spdatallc.com</t>
  </si>
  <si>
    <t>Samsung</t>
  </si>
  <si>
    <t>matthew.livingstone@corp.spdatallc.com</t>
  </si>
  <si>
    <t>michael.parker@corp.spdatallc.com</t>
  </si>
  <si>
    <t>moriah.light@corp.spdatallc.com</t>
  </si>
  <si>
    <t>GE</t>
  </si>
  <si>
    <t>WFM Analyst</t>
  </si>
  <si>
    <t>muhammad.alam@corp.spdatallc.com</t>
  </si>
  <si>
    <t>Muhammad Alam</t>
  </si>
  <si>
    <t>Amana</t>
  </si>
  <si>
    <t>ROPER</t>
  </si>
  <si>
    <t>roberto.mcleod@corp.spdatallc.com</t>
  </si>
  <si>
    <t>rolanda.mcleggon@corp.spdatallc.com</t>
  </si>
  <si>
    <t>ruby.lee@corp.spdatallc.com</t>
  </si>
  <si>
    <t>serena.figueroa@corp.spdatallc.com</t>
  </si>
  <si>
    <t>shanique.reid@corp.spdatallc.com</t>
  </si>
  <si>
    <t>sharonna.edrington@corp.spdatallc.com</t>
  </si>
  <si>
    <t>shweta.surti@corp.spdatallc.com</t>
  </si>
  <si>
    <t>simrajot.signh@corp.spdatallc.com</t>
  </si>
  <si>
    <t>sky.pottie@corp.spdatallc.com</t>
  </si>
  <si>
    <t>stacy.delaney@corp.spdatallc.com</t>
  </si>
  <si>
    <t>suganya.sabaratnam@corp.spdatallc.com</t>
  </si>
  <si>
    <t>tika.mayo@corp.spdatallc.com</t>
  </si>
  <si>
    <t>tina.rogers@corp.spdatallc.com</t>
  </si>
  <si>
    <t>traci.alyson@corp.spdatallc.com</t>
  </si>
  <si>
    <t>Traci Alyson</t>
  </si>
  <si>
    <t>tyler.strong@corp.spdatallc.com</t>
  </si>
  <si>
    <t>vianilda.martinez@corp.spdatallc.com</t>
  </si>
  <si>
    <t>yvonne.ndukwu@corp.spdatallc.com</t>
  </si>
  <si>
    <t>Column Labels</t>
  </si>
  <si>
    <t>Count of Registration Number</t>
  </si>
  <si>
    <t>Plan Status</t>
  </si>
  <si>
    <t>Transaction Posted Date</t>
  </si>
  <si>
    <t>Transaction Effective Date</t>
  </si>
  <si>
    <t>Renewal Date</t>
  </si>
  <si>
    <t>Premium Payment Type</t>
  </si>
  <si>
    <t>Standard Premium Before Discount</t>
  </si>
  <si>
    <t>Monthly Premium Before Discount</t>
  </si>
  <si>
    <t>Total Commission After Discount</t>
  </si>
  <si>
    <t>Discount Continues At Renewal</t>
  </si>
  <si>
    <t>Term Premium Before Discount</t>
  </si>
  <si>
    <t>Discount Value</t>
  </si>
  <si>
    <t>Total Commission Annual After Discount</t>
  </si>
  <si>
    <t>PlanCount</t>
  </si>
  <si>
    <t>Name covered</t>
  </si>
  <si>
    <t>Plan Retention</t>
  </si>
  <si>
    <t>Created By</t>
  </si>
  <si>
    <t>Transaction Reporting Date</t>
  </si>
  <si>
    <t>Type</t>
  </si>
  <si>
    <t>After Web</t>
  </si>
  <si>
    <t>Subscription</t>
  </si>
  <si>
    <t>Retained</t>
  </si>
  <si>
    <t>Retained on Benefits</t>
  </si>
  <si>
    <t>Pre-Renewal</t>
  </si>
  <si>
    <t>Whirlpool Contact Center</t>
  </si>
  <si>
    <t>4/14/2027, 11:59 PM</t>
  </si>
  <si>
    <t>Annual Renewal</t>
  </si>
  <si>
    <t>Lapsed</t>
  </si>
  <si>
    <t>1/29/2027, 11:59 PM</t>
  </si>
  <si>
    <t>12/31/2026, 11:59 PM</t>
  </si>
  <si>
    <t>Early Cancellation</t>
  </si>
  <si>
    <t>4/30/2027, 11:59 PM</t>
  </si>
  <si>
    <t>11/19/2026, 11:59 PM</t>
  </si>
  <si>
    <t>12/29/2026, 11:59 PM</t>
  </si>
  <si>
    <t>11/16/2026, 11:59 PM</t>
  </si>
  <si>
    <t>4/24/2027, 11:59 PM</t>
  </si>
  <si>
    <t>Retained With Discount</t>
  </si>
  <si>
    <t>4/3/2027, 11:59 PM</t>
  </si>
  <si>
    <t>5/2/2026, 12:00 AM</t>
  </si>
  <si>
    <t>5/28/2026, 11:59 PM</t>
  </si>
  <si>
    <t>4/21/2027, 11:59 PM</t>
  </si>
  <si>
    <t>Web Reg</t>
  </si>
  <si>
    <t>3/30/2027, 11:59 PM</t>
  </si>
  <si>
    <t>10/6/2026, 11:59 PM</t>
  </si>
  <si>
    <t>3/11/2027, 11:59 PM</t>
  </si>
  <si>
    <t>11/1/2026, 11:59 PM</t>
  </si>
  <si>
    <t>3/4/2027, 11:59 PM</t>
  </si>
  <si>
    <t>7/25/2026, 11:59 PM</t>
  </si>
  <si>
    <t>Not Retained</t>
  </si>
  <si>
    <t>8/13/2026, 11:59 PM</t>
  </si>
  <si>
    <t>4/3/2026, 7:00 AM</t>
  </si>
  <si>
    <t>3/19/2027, 11:59 PM</t>
  </si>
  <si>
    <t>Gangadhara Gadhamsetti</t>
  </si>
  <si>
    <t>4/22/2027, 11:59 PM</t>
  </si>
  <si>
    <t>12/26/2026, 11:59 PM</t>
  </si>
  <si>
    <t>5/14/2027, 11:59 PM</t>
  </si>
  <si>
    <t>4/1/2027, 11:59 PM</t>
  </si>
  <si>
    <t>After Mail</t>
  </si>
  <si>
    <t>1/22/2027, 11:59 PM</t>
  </si>
  <si>
    <t>1/1/2027, 11:59 PM</t>
  </si>
  <si>
    <t>2/27/2027, 11:59 PM</t>
  </si>
  <si>
    <t>10/18/2026, 11:59 PM</t>
  </si>
  <si>
    <t>4/15/2027, 11:59 PM</t>
  </si>
  <si>
    <t>10/28/2026, 11:59 PM</t>
  </si>
  <si>
    <t>Term</t>
  </si>
  <si>
    <t>9/26/2026, 11:59 PM</t>
  </si>
  <si>
    <t>3/9/2027, 11:59 PM</t>
  </si>
  <si>
    <t>DG0002075115</t>
  </si>
  <si>
    <t>Allen Fuller</t>
  </si>
  <si>
    <t>11/2/2026, 11:59 PM</t>
  </si>
  <si>
    <t>2/6/2027, 11:59 PM</t>
  </si>
  <si>
    <t>(All)</t>
  </si>
  <si>
    <t>4/2/2027, 11:59 PM</t>
  </si>
  <si>
    <t>Cancellation</t>
  </si>
  <si>
    <t>3/16/2026, 7:00 AM</t>
  </si>
  <si>
    <t>4/30/2026, 7:00 AM</t>
  </si>
  <si>
    <t>11/23/2026, 11:59 PM</t>
  </si>
  <si>
    <t>Barb Phillips</t>
  </si>
  <si>
    <t>4/6/2026, 7:00 AM</t>
  </si>
  <si>
    <t>Rhonda Moore</t>
  </si>
  <si>
    <t>12/3/2026, 11:59 PM</t>
  </si>
  <si>
    <t>3/23/2026, 7:00 AM</t>
  </si>
  <si>
    <t>5/2/2026, 7:00 AM</t>
  </si>
  <si>
    <t>9/23/2026, 11:59 PM</t>
  </si>
  <si>
    <t>5/1/2026, 7:00 AM</t>
  </si>
  <si>
    <t>4/25/2026, 7:00 AM</t>
  </si>
  <si>
    <t>4/17/2026, 7:00 AM</t>
  </si>
  <si>
    <t>4/11/2026, 7:00 AM</t>
  </si>
  <si>
    <t>2/11/2027, 11:59 PM</t>
  </si>
  <si>
    <t>1/6/2027, 11:59 PM</t>
  </si>
  <si>
    <t>4/29/2026, 7:00 AM</t>
  </si>
  <si>
    <t>4/13/2026, 7:00 AM</t>
  </si>
  <si>
    <t>4/15/2026, 7:00 AM</t>
  </si>
  <si>
    <t>3/10/2026, 7:00 AM</t>
  </si>
  <si>
    <t>3/28/2026, 7:00 AM</t>
  </si>
  <si>
    <t>4/20/2026, 7:00 AM</t>
  </si>
  <si>
    <t>12/1/2026, 11:59 PM</t>
  </si>
  <si>
    <t>3/27/2026, 7:00 AM</t>
  </si>
  <si>
    <t>3/26/2027, 11:59 PM</t>
  </si>
  <si>
    <t>4/16/2026, 7:00 AM</t>
  </si>
  <si>
    <t>7/1/2026, 11:59 PM</t>
  </si>
  <si>
    <t>3/9/2026, 7:00 AM</t>
  </si>
  <si>
    <t>4/18/2026, 7:00 AM</t>
  </si>
  <si>
    <t>3/13/2026, 7:00 AM</t>
  </si>
  <si>
    <t>8/1/2026, 11:59 PM</t>
  </si>
  <si>
    <t>5/31/2026, 11:59 PM</t>
  </si>
  <si>
    <t>6/30/2026, 11:59 PM</t>
  </si>
  <si>
    <t>3/1/2026, 6:00 AM</t>
  </si>
  <si>
    <t>2/16/2027, 11:59 PM</t>
  </si>
  <si>
    <t>4/1/2026, 7:00 AM</t>
  </si>
  <si>
    <t>3/25/2027, 11:59 PM</t>
  </si>
  <si>
    <t>4/14/2026, 7:00 AM</t>
  </si>
  <si>
    <t>3/26/2026, 7:00 AM</t>
  </si>
  <si>
    <t>4/24/2026, 7:00 AM</t>
  </si>
  <si>
    <t>4/5/2026, 7:00 AM</t>
  </si>
  <si>
    <t>3/24/2027, 11:59 PM</t>
  </si>
  <si>
    <t>3/7/2026, 6:00 AM</t>
  </si>
  <si>
    <t>4/19/2026, 7:00 AM</t>
  </si>
  <si>
    <t>7/2/2026, 11:59 PM</t>
  </si>
  <si>
    <t>2/21/2027, 11:59 PM</t>
  </si>
  <si>
    <t>Magdalena Leon</t>
  </si>
  <si>
    <t>9/12/2026, 11:59 PM</t>
  </si>
  <si>
    <t>4/27/2026, 7:00 AM</t>
  </si>
  <si>
    <t>3/18/2027, 11:59 PM</t>
  </si>
  <si>
    <t>2/3/2026, 6:00 AM</t>
  </si>
  <si>
    <t>8/2/2026, 11:59 PM</t>
  </si>
  <si>
    <t>4/22/2026, 7:00 AM</t>
  </si>
  <si>
    <t>5/17/2026, 11:59 PM</t>
  </si>
  <si>
    <t>4/21/2026, 7:00 AM</t>
  </si>
  <si>
    <t>4/7/2026, 7:00 AM</t>
  </si>
  <si>
    <t>4/28/2026, 7:00 AM</t>
  </si>
  <si>
    <t>11/28/2026, 11:59 PM</t>
  </si>
  <si>
    <t>3/6/2027, 11:59 PM</t>
  </si>
  <si>
    <t>5/27/2026, 11:59 PM</t>
  </si>
  <si>
    <t>4/26/2026, 7:00 AM</t>
  </si>
  <si>
    <t>1/26/2027, 11:59 PM</t>
  </si>
  <si>
    <t>4/2/2026, 7:00 AM</t>
  </si>
  <si>
    <t>4/23/2026, 7:00 AM</t>
  </si>
  <si>
    <t>4/8/2026, 7:00 AM</t>
  </si>
  <si>
    <t>4/4/2026, 7:00 AM</t>
  </si>
  <si>
    <t>12/4/2026, 11:59 PM</t>
  </si>
  <si>
    <t>8/11/2026, 11:59 PM</t>
  </si>
  <si>
    <t>2/2/2027, 11:59 PM</t>
  </si>
  <si>
    <t>10/29/2026, 11:59 PM</t>
  </si>
  <si>
    <t>1/8/2027, 11:59 PM</t>
  </si>
  <si>
    <t>8/3/2026, 11:59 PM</t>
  </si>
  <si>
    <t>3/21/2026, 7:00 AM</t>
  </si>
  <si>
    <t>3/2/2027, 11:59 PM</t>
  </si>
  <si>
    <t>3/24/2026, 7:00 AM</t>
  </si>
  <si>
    <t>4/9/2026, 7:00 AM</t>
  </si>
  <si>
    <t>1/15/2027, 11:59 PM</t>
  </si>
  <si>
    <t>5/3/2026, 7:00 AM</t>
  </si>
  <si>
    <t>System Task Processer</t>
  </si>
  <si>
    <t>1/12/2027, 11:59 PM</t>
  </si>
  <si>
    <t>2/3/2027, 11:59 PM</t>
  </si>
  <si>
    <t>3/29/2026, 7:00 AM</t>
  </si>
  <si>
    <t>12/30/2026, 11:59 PM</t>
  </si>
  <si>
    <t>Tomekia (Ms. T) H.</t>
  </si>
  <si>
    <t>5/11/2026, 11:59 PM</t>
  </si>
  <si>
    <t>2/12/2027, 11:59 PM</t>
  </si>
  <si>
    <t>Vickie Phillips-Wall</t>
  </si>
  <si>
    <t>4/12/2026, 7:00 AM</t>
  </si>
  <si>
    <t>3/12/2027, 11:59 PM</t>
  </si>
  <si>
    <t>5/7/2026, 11:59 PM</t>
  </si>
  <si>
    <t>4/10/2026, 7:00 AM</t>
  </si>
  <si>
    <t>6/19/2026, 11:59 PM</t>
  </si>
  <si>
    <t>Sum of PlanCount</t>
  </si>
  <si>
    <t>🤷🤷</t>
  </si>
  <si>
    <t>abdifitah.ahmed@corp.spdatallc.com</t>
  </si>
  <si>
    <t>5/29/2026, 11:59 PM</t>
  </si>
  <si>
    <t>3/31/2026, 7:00 AM</t>
  </si>
  <si>
    <t>8/5/2026, 11:59 PM</t>
  </si>
  <si>
    <t>4/5/2027, 11:59 PM</t>
  </si>
  <si>
    <t>9/25/2026, 11:59 PM</t>
  </si>
  <si>
    <t>10/23/2026, 11:59 PM</t>
  </si>
  <si>
    <t>1/21/2027, 11:59 PM</t>
  </si>
  <si>
    <t>2/15/2027, 11:59 PM</t>
  </si>
  <si>
    <t>11/12/2026, 11:59 PM</t>
  </si>
  <si>
    <t>3/19/2026, 7:00 AM</t>
  </si>
  <si>
    <t>4/7/2027, 11:59 PM</t>
  </si>
  <si>
    <t>3/18/2026, 7:00 AM</t>
  </si>
  <si>
    <t>3/17/2026, 7:00 AM</t>
  </si>
  <si>
    <t>12/12/2026, 11:59 PM</t>
  </si>
  <si>
    <t>5/18/2026, 11:59 PM</t>
  </si>
  <si>
    <t>1/3/2027, 11:59 PM</t>
  </si>
  <si>
    <t>1/2/2027, 11:59 PM</t>
  </si>
  <si>
    <t>3/11/2026, 7:00 AM</t>
  </si>
  <si>
    <t>3/5/2026, 6:00 AM</t>
  </si>
  <si>
    <t>11/10/2026, 11:59 PM</t>
  </si>
  <si>
    <t>1/31/2027, 11:59 PM</t>
  </si>
  <si>
    <t>12/25/2026, 11:59 PM</t>
  </si>
  <si>
    <t>11/30/2026, 11:59 PM</t>
  </si>
  <si>
    <t>1/25/2027, 11:59 PM</t>
  </si>
  <si>
    <t>alexis.brown@corp.spdatallc.com</t>
  </si>
  <si>
    <t>3/5/2027, 11:59 PM</t>
  </si>
  <si>
    <t>2/5/2027, 11:59 PM</t>
  </si>
  <si>
    <t>2/22/2027, 11:59 PM</t>
  </si>
  <si>
    <t>3/25/2026, 7:00 AM</t>
  </si>
  <si>
    <t>2/25/2027, 11:59 PM</t>
  </si>
  <si>
    <t>3/12/2026, 7:00 AM</t>
  </si>
  <si>
    <t>3/10/2027, 11:59 PM</t>
  </si>
  <si>
    <t>10/14/2026, 11:59 PM</t>
  </si>
  <si>
    <t>4/23/2027, 11:59 PM</t>
  </si>
  <si>
    <t>3/27/2027, 11:59 PM</t>
  </si>
  <si>
    <t>File Transfer</t>
  </si>
  <si>
    <t>11/13/2026, 11:59 PM</t>
  </si>
  <si>
    <t>9/28/2026, 11:59 PM</t>
  </si>
  <si>
    <t>3/14/2026, 7:00 AM</t>
  </si>
  <si>
    <t>amar.ramcharan@corp.spdatallc.com</t>
  </si>
  <si>
    <t>4/11/2027, 11:59 PM</t>
  </si>
  <si>
    <t>3/20/2026, 7:00 AM</t>
  </si>
  <si>
    <t>DG0002135136</t>
  </si>
  <si>
    <t>DG0002135134</t>
  </si>
  <si>
    <t>8/25/2026, 11:59 PM</t>
  </si>
  <si>
    <t>4/17/2027, 11:59 PM</t>
  </si>
  <si>
    <t>DG0002135135</t>
  </si>
  <si>
    <t>DG0002135455</t>
  </si>
  <si>
    <t>3/16/2027, 11:59 PM</t>
  </si>
  <si>
    <t>1/1/1970, 6:00 AM</t>
  </si>
  <si>
    <t>3/1/2027, 11:59 PM</t>
  </si>
  <si>
    <t>DG0002135456</t>
  </si>
  <si>
    <t>DG0002135454</t>
  </si>
  <si>
    <t>1/13/2027, 11:59 PM</t>
  </si>
  <si>
    <t>3/7/2027, 11:59 PM</t>
  </si>
  <si>
    <t>7/8/2026, 11:59 PM</t>
  </si>
  <si>
    <t>1/30/2027, 11:59 PM</t>
  </si>
  <si>
    <t>anna.tolentino@corp.spdatallc.com</t>
  </si>
  <si>
    <t>1/11/2027, 11:59 PM</t>
  </si>
  <si>
    <t>armelia.teachey@corp.spdatallc.com</t>
  </si>
  <si>
    <t>11/29/2026, 11:59 PM</t>
  </si>
  <si>
    <t>9/5/2026, 11:59 PM</t>
  </si>
  <si>
    <t>2/6/2026, 6:00 AM</t>
  </si>
  <si>
    <t>After OB</t>
  </si>
  <si>
    <t>2/8/2027, 11:59 PM</t>
  </si>
  <si>
    <t>8/20/2026, 11:59 PM</t>
  </si>
  <si>
    <t>bhavneet.kaur@corp.spdatallc.com</t>
  </si>
  <si>
    <t>4/6/2027, 11:59 PM</t>
  </si>
  <si>
    <t>bram.benderoff@corp.spdatallc.com</t>
  </si>
  <si>
    <t>10/8/2026, 11:59 PM</t>
  </si>
  <si>
    <t>6/12/2026, 11:59 PM</t>
  </si>
  <si>
    <t>3/17/2027, 11:59 PM</t>
  </si>
  <si>
    <t>11/11/2026, 11:59 PM</t>
  </si>
  <si>
    <t>12/17/2026, 11:59 PM</t>
  </si>
  <si>
    <t>6/14/2026, 11:59 PM</t>
  </si>
  <si>
    <t>6/9/2026, 11:59 PM</t>
  </si>
  <si>
    <t>9/8/2026, 11:59 PM</t>
  </si>
  <si>
    <t>2/20/2027, 11:59 PM</t>
  </si>
  <si>
    <t>12/22/2026, 11:59 PM</t>
  </si>
  <si>
    <t>1/5/2027, 11:59 PM</t>
  </si>
  <si>
    <t>5/20/2026, 11:59 PM</t>
  </si>
  <si>
    <t>2/1/2027, 11:59 PM</t>
  </si>
  <si>
    <t>3/20/2027, 11:59 PM</t>
  </si>
  <si>
    <t>1/9/2027, 11:59 PM</t>
  </si>
  <si>
    <t>2/7/2027, 11:59 PM</t>
  </si>
  <si>
    <t>tybrice.thomas@corp.spdatallc.com</t>
  </si>
  <si>
    <t>Cassi (Tybrice) Thomas</t>
  </si>
  <si>
    <t>2/18/2026, 6:00 AM</t>
  </si>
  <si>
    <t>7/7/2026, 11:59 PM</t>
  </si>
  <si>
    <t>cassiddy.jordan@corp.spdatallc.com</t>
  </si>
  <si>
    <t>10/10/2026, 11:59 PM</t>
  </si>
  <si>
    <t>9/19/2026, 11:59 PM</t>
  </si>
  <si>
    <t>4/10/2027, 11:59 PM</t>
  </si>
  <si>
    <t>10/4/2026, 11:59 PM</t>
  </si>
  <si>
    <t>3/3/2027, 11:59 PM</t>
  </si>
  <si>
    <t>8/15/2026, 11:59 PM</t>
  </si>
  <si>
    <t>9/3/2026, 11:59 PM</t>
  </si>
  <si>
    <t>11/17/2026, 11:59 PM</t>
  </si>
  <si>
    <t>8/12/2026, 11:59 PM</t>
  </si>
  <si>
    <t>6/5/2026, 11:59 PM</t>
  </si>
  <si>
    <t>4/27/2027, 11:59 PM</t>
  </si>
  <si>
    <t>11/4/2026, 11:59 PM</t>
  </si>
  <si>
    <t>10/2/2026, 11:59 PM</t>
  </si>
  <si>
    <t>7/6/2026, 11:59 PM</t>
  </si>
  <si>
    <t>9/29/2026, 11:59 PM</t>
  </si>
  <si>
    <t>12/10/2026, 11:59 PM</t>
  </si>
  <si>
    <t>12/7/2026, 11:59 PM</t>
  </si>
  <si>
    <t>11/25/2026, 11:59 PM</t>
  </si>
  <si>
    <t>1/24/2027, 11:59 PM</t>
  </si>
  <si>
    <t>5/22/2026, 11:59 PM</t>
  </si>
  <si>
    <t>2/4/2027, 11:59 PM</t>
  </si>
  <si>
    <t>4/13/2027, 11:59 PM</t>
  </si>
  <si>
    <t>7/21/2026, 11:59 PM</t>
  </si>
  <si>
    <t>DeMarius Hall</t>
  </si>
  <si>
    <t>Melissa Bailey</t>
  </si>
  <si>
    <t>10/1/2026, 11:59 PM</t>
  </si>
  <si>
    <t>8/18/2026, 11:59 PM</t>
  </si>
  <si>
    <t>9/4/2026, 11:59 PM</t>
  </si>
  <si>
    <t>1/16/2027, 11:59 PM</t>
  </si>
  <si>
    <t>12/2/2026, 11:59 PM</t>
  </si>
  <si>
    <t>9/6/2026, 11:59 PM</t>
  </si>
  <si>
    <t>7/30/2026, 11:59 PM</t>
  </si>
  <si>
    <t>8/29/2026, 11:59 PM</t>
  </si>
  <si>
    <t>dinesh.kandoth@corp.spdatallc.com</t>
  </si>
  <si>
    <t>3/22/2026, 7:00 AM</t>
  </si>
  <si>
    <t>11/22/2026, 11:59 PM</t>
  </si>
  <si>
    <t>4/8/2027, 11:59 PM</t>
  </si>
  <si>
    <t>3/14/2027, 11:59 PM</t>
  </si>
  <si>
    <t>2/17/2027, 11:59 PM</t>
  </si>
  <si>
    <t>8/4/2026, 11:59 PM</t>
  </si>
  <si>
    <t>6/10/2026, 11:59 PM</t>
  </si>
  <si>
    <t>4/19/2027, 11:59 PM</t>
  </si>
  <si>
    <t>enrique.mendez@corp.spdatallc.com</t>
  </si>
  <si>
    <t>KENMORE</t>
  </si>
  <si>
    <t>1/17/2027, 11:59 PM</t>
  </si>
  <si>
    <t>heather.kester@corp.spdatallc.com</t>
  </si>
  <si>
    <t>3/23/2027, 11:59 PM</t>
  </si>
  <si>
    <t>9/22/2026, 11:59 PM</t>
  </si>
  <si>
    <t>12/23/2026, 11:59 PM</t>
  </si>
  <si>
    <t>5/9/2026, 11:59 PM</t>
  </si>
  <si>
    <t>6/16/2026, 11:59 PM</t>
  </si>
  <si>
    <t>8/27/2026, 11:59 PM</t>
  </si>
  <si>
    <t>10/25/2026, 11:59 PM</t>
  </si>
  <si>
    <t>8/19/2026, 11:59 PM</t>
  </si>
  <si>
    <t>10/17/2026, 11:59 PM</t>
  </si>
  <si>
    <t>jashira.clivens@corp.spdatallc.com</t>
  </si>
  <si>
    <t>jasmine.riley@corp.spdatallc.com</t>
  </si>
  <si>
    <t>javier.ottenwalder@corp.spdatallc.com</t>
  </si>
  <si>
    <t>3/21/2027, 11:59 PM</t>
  </si>
  <si>
    <t>1/28/2027, 11:59 PM</t>
  </si>
  <si>
    <t>10/16/2026, 11:59 PM</t>
  </si>
  <si>
    <t>10/9/2026, 11:59 PM</t>
  </si>
  <si>
    <t>4/30/2026, 11:59 PM</t>
  </si>
  <si>
    <t>2/10/2027, 11:59 PM</t>
  </si>
  <si>
    <t>6/2/2026, 11:59 PM</t>
  </si>
  <si>
    <t>9/11/2026, 11:59 PM</t>
  </si>
  <si>
    <t>6/24/2026, 11:59 PM</t>
  </si>
  <si>
    <t>1/19/2027, 11:59 PM</t>
  </si>
  <si>
    <t>12/9/2026, 11:59 PM</t>
  </si>
  <si>
    <t>10/31/2026, 11:59 PM</t>
  </si>
  <si>
    <t>4/9/2027, 11:59 PM</t>
  </si>
  <si>
    <t>8/28/2026, 11:59 PM</t>
  </si>
  <si>
    <t>john.montgomery@corp.spdatallc.com</t>
  </si>
  <si>
    <t>jon.cherry@corp.spdatallc.com</t>
  </si>
  <si>
    <t>joshua.ball@corp.spdatallc.com</t>
  </si>
  <si>
    <t>12/11/2026, 11:59 PM</t>
  </si>
  <si>
    <t>kellee.silva@corp.spdatallc.com</t>
  </si>
  <si>
    <t>11/18/2026, 11:59 PM</t>
  </si>
  <si>
    <t>khadijah.young@corp.spdatallc.com</t>
  </si>
  <si>
    <t>2/28/2027, 11:59 PM</t>
  </si>
  <si>
    <t>6/3/2026, 11:59 PM</t>
  </si>
  <si>
    <t>8/6/2026, 11:59 PM</t>
  </si>
  <si>
    <t>10/27/2026, 11:59 PM</t>
  </si>
  <si>
    <t>marcia.fabry@corp.spdatallc.com</t>
  </si>
  <si>
    <t>margaret.reddy@corp.spdatallc.com</t>
  </si>
  <si>
    <t>1/7/2027, 11:59 PM</t>
  </si>
  <si>
    <t>5/23/2026, 11:59 PM</t>
  </si>
  <si>
    <t>8/21/2026, 11:59 PM</t>
  </si>
  <si>
    <t>12/13/2026, 11:59 PM</t>
  </si>
  <si>
    <t>2/24/2027, 11:59 PM</t>
  </si>
  <si>
    <t>6/11/2026, 11:59 PM</t>
  </si>
  <si>
    <t>5/5/2026, 11:59 PM</t>
  </si>
  <si>
    <t>12/14/2026, 11:59 PM</t>
  </si>
  <si>
    <t>11/3/2026, 11:59 PM</t>
  </si>
  <si>
    <t>nelson.garcia@corp.spdatallc.com</t>
  </si>
  <si>
    <t>oluwafunke.okedeh@corp.spdatallc.com</t>
  </si>
  <si>
    <t>Oluwafunke Okedeh</t>
  </si>
  <si>
    <t>2/26/2027, 11:59 PM</t>
  </si>
  <si>
    <t>paige.potter@corp.spdatallc.com</t>
  </si>
  <si>
    <t>11/7/2026, 11:59 PM</t>
  </si>
  <si>
    <t>6/6/2026, 11:59 PM</t>
  </si>
  <si>
    <t>regina.watson@corp.spdatallc.com</t>
  </si>
  <si>
    <t>8/30/2026, 11:59 PM</t>
  </si>
  <si>
    <t>10/30/2026, 11:59 PM</t>
  </si>
  <si>
    <t>GE CAFE</t>
  </si>
  <si>
    <t>3/22/2027, 11:59 PM</t>
  </si>
  <si>
    <t>5/14/2026, 11:59 PM</t>
  </si>
  <si>
    <t>skyler.croghan@corp.spdatallc.com</t>
  </si>
  <si>
    <t>6/20/2026, 11:59 PM</t>
  </si>
  <si>
    <t>stanley.bullard@corp.spdatallc.com</t>
  </si>
  <si>
    <t>1/14/2027, 11:59 PM</t>
  </si>
  <si>
    <t>3/28/2027, 11:59 PM</t>
  </si>
  <si>
    <t>5/16/2026, 11:59 PM</t>
  </si>
  <si>
    <t>12/3/2025, 6:00 AM</t>
  </si>
  <si>
    <t>2/15/2026, 6:00 AM</t>
  </si>
  <si>
    <t>1/9/2026, 6:00 AM</t>
  </si>
  <si>
    <t>tamia.boards@corp.spdatallc.com</t>
  </si>
  <si>
    <t>11/20/2026, 11:59 PM</t>
  </si>
  <si>
    <t>12/5/2026, 11:59 PM</t>
  </si>
  <si>
    <t>5/12/2026, 11:59 PM</t>
  </si>
  <si>
    <t>11/21/2026, 11:59 PM</t>
  </si>
  <si>
    <t>thanisha.wright@corp.spdatallc.com</t>
  </si>
  <si>
    <t>MARY JOHNSON</t>
  </si>
  <si>
    <t>7/27/2026, 11:59 PM</t>
  </si>
  <si>
    <t>12/15/2026, 11:59 PM</t>
  </si>
  <si>
    <t>tiffany.french@corp.spdatallc.com</t>
  </si>
  <si>
    <t>1/7/2026, 6:00 AM</t>
  </si>
  <si>
    <t>5/21/2026, 11:59 PM</t>
  </si>
  <si>
    <t>3/31/2027, 11:59 PM</t>
  </si>
  <si>
    <t>3/29/2027, 11:59 PM</t>
  </si>
  <si>
    <t>10/3/2026, 11:59 PM</t>
  </si>
  <si>
    <t>3/3/2026, 12:00 AM</t>
  </si>
  <si>
    <t>4/29/2027, 11:59 PM</t>
  </si>
  <si>
    <t>6/28/2026, 11:59 PM</t>
  </si>
  <si>
    <t>8/26/2026, 11:59 PM</t>
  </si>
  <si>
    <t>10/22/2026, 11:59 PM</t>
  </si>
  <si>
    <t>9/10/2026, 11:59 PM</t>
  </si>
  <si>
    <t>7/23/2026, 11:59 PM</t>
  </si>
  <si>
    <t>10/5/2026, 11:59 PM</t>
  </si>
  <si>
    <t>6/13/2026, 11:59 PM</t>
  </si>
  <si>
    <t>7/31/2026, 11:59 PM</t>
  </si>
  <si>
    <t>5/30/2026, 11:59 PM</t>
  </si>
  <si>
    <t>8/22/2026, 11:59 PM</t>
  </si>
  <si>
    <t>12/8/2026, 11:59 PM</t>
  </si>
  <si>
    <t>11/8/2026, 11:59 PM</t>
  </si>
  <si>
    <t>9/15/2026, 11:59 PM</t>
  </si>
  <si>
    <t>1/20/2027, 11:59 PM</t>
  </si>
  <si>
    <t>1/27/2027, 11:59 PM</t>
  </si>
  <si>
    <t>9/17/2026, 11:59 PM</t>
  </si>
  <si>
    <t>11/26/2026, 11:59 PM</t>
  </si>
  <si>
    <t>destany.greer@corp.spdatallc.com</t>
  </si>
  <si>
    <t>2/9/2027, 11:59 PM</t>
  </si>
  <si>
    <t>7/22/2026, 11:59 PM</t>
  </si>
  <si>
    <t>12/27/2026, 11:59 PM</t>
  </si>
  <si>
    <t>7/18/2026, 11:59 PM</t>
  </si>
  <si>
    <t>6/4/2026, 11:59 PM</t>
  </si>
  <si>
    <t>12/19/2026, 11:59 PM</t>
  </si>
  <si>
    <t>gilbert.salazar@corp.spdatallc.com</t>
  </si>
  <si>
    <t>12/16/2026, 11:59 PM</t>
  </si>
  <si>
    <t>1/23/2027, 11:59 PM</t>
  </si>
  <si>
    <t>7/14/2026, 11:59 PM</t>
  </si>
  <si>
    <t>10/13/2026, 11:59 PM</t>
  </si>
  <si>
    <t>9/30/2026, 11:59 PM</t>
  </si>
  <si>
    <t>8/9/2026, 11:59 PM</t>
  </si>
  <si>
    <t>justin.williams@corp.spdatallc.com</t>
  </si>
  <si>
    <t>11/6/2026, 11:59 PM</t>
  </si>
  <si>
    <t>leo.medina@corp.spdatallc.com</t>
  </si>
  <si>
    <t>9/24/2026, 11:59 PM</t>
  </si>
  <si>
    <t>7/3/2026, 11:59 PM</t>
  </si>
  <si>
    <t>2/19/2027, 11:59 PM</t>
  </si>
  <si>
    <t>3/13/2027, 11:59 PM</t>
  </si>
  <si>
    <t>8/31/2026, 11:59 PM</t>
  </si>
  <si>
    <t>9/1/2026, 11:59 PM</t>
  </si>
  <si>
    <t>perry.young@corp.spdatallc.com</t>
  </si>
  <si>
    <t>3/15/2027, 11:59 PM</t>
  </si>
  <si>
    <t>10/20/2026, 11:59 PM</t>
  </si>
  <si>
    <t>11/27/2026, 11:59 PM</t>
  </si>
  <si>
    <t>5/15/2026, 11:59 PM</t>
  </si>
  <si>
    <t>10/15/2026, 11:59 PM</t>
  </si>
  <si>
    <t>9/2/2026, 11:59 PM</t>
  </si>
  <si>
    <t>ryan.gibbs@corp.spdatallc.com</t>
  </si>
  <si>
    <t>7/26/2026, 11:59 PM</t>
  </si>
  <si>
    <t>12/28/2026, 11:59 PM</t>
  </si>
  <si>
    <t>9/20/2026, 11:59 PM</t>
  </si>
  <si>
    <t>6/29/2026, 11:59 PM</t>
  </si>
  <si>
    <t>talya.calhoun@corp.spdatallc.com</t>
  </si>
  <si>
    <t>7/20/2026, 11:59 PM</t>
  </si>
  <si>
    <t>6/17/2026, 11:59 PM</t>
  </si>
  <si>
    <t>victoria.buster@corp.spdatallc.com</t>
  </si>
  <si>
    <t>7/16/2026, 11:59 PM</t>
  </si>
  <si>
    <t>12/18/2026, 11:59 PM</t>
  </si>
  <si>
    <t>3/8/2027, 11:59 PM</t>
  </si>
  <si>
    <t>7/24/2026, 11:59 PM</t>
  </si>
  <si>
    <t>4/25/2027, 11:59 PM</t>
  </si>
  <si>
    <t>7/4/2026, 11:59 PM</t>
  </si>
  <si>
    <t>7/29/2026, 11:59 PM</t>
  </si>
  <si>
    <t>2/8/2026, 6:00 AM</t>
  </si>
  <si>
    <t>9/9/2026, 11:59 PM</t>
  </si>
  <si>
    <t>Favour Olaosebikan</t>
  </si>
  <si>
    <t>5/6/2027, 11:59 PM</t>
  </si>
  <si>
    <t>Cyn H</t>
  </si>
  <si>
    <t>6/27/2026, 11:59 PM</t>
  </si>
  <si>
    <t>4/4/2027, 11:59 PM</t>
  </si>
  <si>
    <t>6/15/2026, 11:59 PM</t>
  </si>
  <si>
    <t>6/25/2026, 11:59 PM</t>
  </si>
  <si>
    <t>5/8/2026, 11:59 PM</t>
  </si>
  <si>
    <t>5/4/2027, 11:59 PM</t>
  </si>
  <si>
    <t>10/19/2026, 11:59 PM</t>
  </si>
  <si>
    <t>JYOTI SINGH</t>
  </si>
  <si>
    <t>owen.smith@corp.spdatallc.com</t>
  </si>
  <si>
    <t>Diana C</t>
  </si>
  <si>
    <t>ELECTROLUX</t>
  </si>
  <si>
    <t>12/1/2025, 6:00 AM</t>
  </si>
  <si>
    <t>9/16/2026, 11:59 PM</t>
  </si>
  <si>
    <t>jordan.vaughn@corp.spdatallc.com</t>
  </si>
  <si>
    <t>laura.villamar@corp.spdatallc.com</t>
  </si>
  <si>
    <t>GE PROFILE</t>
  </si>
  <si>
    <t>11/5/2026, 11:59 PM</t>
  </si>
  <si>
    <t>5/1/2027, 11:59 PM</t>
  </si>
  <si>
    <t>6/26/2026, 11:59 PM</t>
  </si>
  <si>
    <t>eliza.vandivier@corp.spdatallc.com</t>
  </si>
  <si>
    <t>Bosch</t>
  </si>
  <si>
    <t>DG0001045442</t>
  </si>
  <si>
    <t>Kelly Logvin</t>
  </si>
  <si>
    <t>trevor.berry@corp.spdatallc.com</t>
  </si>
  <si>
    <t>8/10/2026, 11:59 PM</t>
  </si>
  <si>
    <t>HOTPOINT</t>
  </si>
  <si>
    <t>5/6/2026, 7:00 AM</t>
  </si>
  <si>
    <t>DG0001998604</t>
  </si>
  <si>
    <t>Teresa Basile</t>
  </si>
  <si>
    <t>prottasha.prentice@corp.spdatallc.com</t>
  </si>
  <si>
    <t>celeste.murph@corp.spdatallc.com</t>
  </si>
  <si>
    <t>5/10/2026, 11:59 PM</t>
  </si>
  <si>
    <t>michael.mcsharry@corp.spdatallc.com</t>
  </si>
  <si>
    <t>James Jones</t>
  </si>
  <si>
    <t>favour.olaosebikan@corp.spdatallc.com</t>
  </si>
  <si>
    <t>chasady.parker@corp.spdatallc.com</t>
  </si>
  <si>
    <t>alicia.shields@corp.spdatallc.com</t>
  </si>
  <si>
    <t>DG0002057830</t>
  </si>
  <si>
    <t>DG0002057853</t>
  </si>
  <si>
    <t>DG0002052469</t>
  </si>
  <si>
    <t>DG0002052468</t>
  </si>
  <si>
    <t>DG0002044201</t>
  </si>
  <si>
    <t>DG0002044200</t>
  </si>
  <si>
    <t>DG0002044198</t>
  </si>
  <si>
    <t>(Multiple Items)</t>
  </si>
  <si>
    <t>Andre Webb</t>
  </si>
  <si>
    <t>11/18/2025, 6:00 AM</t>
  </si>
  <si>
    <t>7/31/2025, 7:00 AM</t>
  </si>
  <si>
    <t>Interaction/Call ID</t>
  </si>
  <si>
    <t>Event Date</t>
  </si>
  <si>
    <t>User</t>
  </si>
  <si>
    <t>System/User</t>
  </si>
  <si>
    <t>Event</t>
  </si>
  <si>
    <t>Journey</t>
  </si>
  <si>
    <t>Channel</t>
  </si>
  <si>
    <t>System</t>
  </si>
  <si>
    <t>yAp6qz1d5C3uSQrIvm01Q8</t>
  </si>
  <si>
    <t>Contract cancelled</t>
  </si>
  <si>
    <t>Customer Service</t>
  </si>
  <si>
    <t>DG Contact Centre</t>
  </si>
  <si>
    <t>Agent Desktop</t>
  </si>
  <si>
    <t>8XCvsZSghh2IootNG4XRP6</t>
  </si>
  <si>
    <t>q5UAtpOsrJ0xB6J6UvkzS7</t>
  </si>
  <si>
    <t>5/4/2026, 12:00 AM</t>
  </si>
  <si>
    <t>5/6/2026, 12:00 AM</t>
  </si>
  <si>
    <t>DG0001085566</t>
  </si>
  <si>
    <t>Paul Chromey</t>
  </si>
  <si>
    <t>Linda King</t>
  </si>
  <si>
    <t>Barbara Lawe</t>
  </si>
  <si>
    <t>5/4/2026, 7:00 AM</t>
  </si>
  <si>
    <t>5/5/2026, 7:00 AM</t>
  </si>
  <si>
    <t>12/10/2025, 6:00 AM</t>
  </si>
  <si>
    <t>Glenn Holmes</t>
  </si>
  <si>
    <t>_xDE9C_  🥷❎⁉️🪜🚨🚌🤐🤑</t>
  </si>
  <si>
    <t>5/3/2026, 12:00 AM</t>
  </si>
  <si>
    <t>DG0001515614</t>
  </si>
  <si>
    <t>Shirley Grant</t>
  </si>
  <si>
    <t>DG0000426968</t>
  </si>
  <si>
    <t>DG0000429844</t>
  </si>
  <si>
    <t>DG0000429839</t>
  </si>
  <si>
    <t>Amelia Cabello</t>
  </si>
  <si>
    <t>5/5/2026, 12:00 AM</t>
  </si>
  <si>
    <t>5/3/2027, 11:59 PM</t>
  </si>
  <si>
    <t>DG0001075089</t>
  </si>
  <si>
    <t>Rajaraman Balraj</t>
  </si>
  <si>
    <t>DG0001062599</t>
  </si>
  <si>
    <t>Dan Rueb</t>
  </si>
  <si>
    <t>Devyani Patel</t>
  </si>
  <si>
    <t>DG0002071814</t>
  </si>
  <si>
    <t>Carla Owens</t>
  </si>
  <si>
    <t>John Gilloon</t>
  </si>
  <si>
    <t>5/14/2026, 7:00 AM</t>
  </si>
  <si>
    <t>DG0002142422</t>
  </si>
  <si>
    <t>DG0002142423</t>
  </si>
  <si>
    <t>DG0002140415</t>
  </si>
  <si>
    <t>DG0002140111</t>
  </si>
  <si>
    <t>DG0002138237</t>
  </si>
  <si>
    <t>DG0002137077</t>
  </si>
  <si>
    <t>DG0002137056</t>
  </si>
  <si>
    <t>DG0002137055</t>
  </si>
  <si>
    <t>DG0002137005</t>
  </si>
  <si>
    <t>DG0002137006</t>
  </si>
  <si>
    <t>Elizabeth Hernandez</t>
  </si>
  <si>
    <t>4/28/2027, 11:59 PM</t>
  </si>
  <si>
    <t>Emmett Sipp</t>
  </si>
  <si>
    <t>DG0001041390</t>
  </si>
  <si>
    <t>Andy Behrens</t>
  </si>
  <si>
    <t>Thomas Thompson</t>
  </si>
  <si>
    <t>DG0001044051</t>
  </si>
  <si>
    <t>Gioconda Ferreira</t>
  </si>
  <si>
    <t>DG0001077608</t>
  </si>
  <si>
    <t>Ashley Bettcher</t>
  </si>
  <si>
    <t>DG0001655319</t>
  </si>
  <si>
    <t>William Hall</t>
  </si>
  <si>
    <t>DG0000832224</t>
  </si>
  <si>
    <t>Paul Denardo</t>
  </si>
  <si>
    <t>DG0001698147</t>
  </si>
  <si>
    <t>Kevin Yankow</t>
  </si>
  <si>
    <t>DG0000174888</t>
  </si>
  <si>
    <t>Yvonne Sawyer</t>
  </si>
  <si>
    <t>DG0000962433</t>
  </si>
  <si>
    <t>Anthony Hubert</t>
  </si>
  <si>
    <t>DG0000961012</t>
  </si>
  <si>
    <t>DG0000961013</t>
  </si>
  <si>
    <t>DG0000591583</t>
  </si>
  <si>
    <t>James Hayes</t>
  </si>
  <si>
    <t>Sylvia Le Blanc</t>
  </si>
  <si>
    <t>DG0000933307</t>
  </si>
  <si>
    <t>DG0000157816</t>
  </si>
  <si>
    <t>Nancy Franks</t>
  </si>
  <si>
    <t>DG0001203646</t>
  </si>
  <si>
    <t>Ray Castro</t>
  </si>
  <si>
    <t>DG0002033090</t>
  </si>
  <si>
    <t>Tammie Porter</t>
  </si>
  <si>
    <t>DG0001059693</t>
  </si>
  <si>
    <t>SYLVIA CRIM-BROWN</t>
  </si>
  <si>
    <t>DG0001063649</t>
  </si>
  <si>
    <t>Anthony Sulomeenah Jadoo</t>
  </si>
  <si>
    <t>DG0000886345</t>
  </si>
  <si>
    <t>LOLA JETT</t>
  </si>
  <si>
    <t>DG0002138259</t>
  </si>
  <si>
    <t>DG0000591979</t>
  </si>
  <si>
    <t>Zoe Merkle</t>
  </si>
  <si>
    <t>DG0001203896</t>
  </si>
  <si>
    <t>Danilo Fior</t>
  </si>
  <si>
    <t>6/5/2026, 7:00 AM</t>
  </si>
  <si>
    <t>Sergio Avila</t>
  </si>
  <si>
    <t>Willie Miller</t>
  </si>
  <si>
    <t>DG0002148335</t>
  </si>
  <si>
    <t>Natalie Gonzalez</t>
  </si>
  <si>
    <t>DG0002068463</t>
  </si>
  <si>
    <t>Lexi Cross</t>
  </si>
  <si>
    <t>Theresa Clark</t>
  </si>
  <si>
    <t>DG0000961851</t>
  </si>
  <si>
    <t>Debra Agee</t>
  </si>
  <si>
    <t>DG0000961847</t>
  </si>
  <si>
    <t>5/7/2026, 7:00 AM</t>
  </si>
  <si>
    <t>5/5/2027, 11:59 PM</t>
  </si>
  <si>
    <t>DG0001602325</t>
  </si>
  <si>
    <t>Erica Vanderdoes</t>
  </si>
  <si>
    <t>DG0001008499</t>
  </si>
  <si>
    <t>Ben Vedder</t>
  </si>
  <si>
    <t>DG0001797351</t>
  </si>
  <si>
    <t>Janet Martinez</t>
  </si>
  <si>
    <t>DG0001797350</t>
  </si>
  <si>
    <t>DG0001797349</t>
  </si>
  <si>
    <t>DG0001797348</t>
  </si>
  <si>
    <t>5/7/2026, 12:00 AM</t>
  </si>
  <si>
    <t>Robert Death</t>
  </si>
  <si>
    <t>Jame Daye</t>
  </si>
  <si>
    <t>DG0002148499</t>
  </si>
  <si>
    <t>5/15/2027, 11:59 PM</t>
  </si>
  <si>
    <t>DG0002148535</t>
  </si>
  <si>
    <t>Brenda Harris</t>
  </si>
  <si>
    <t>Neil Koplitz</t>
  </si>
  <si>
    <t>Users</t>
  </si>
  <si>
    <t>Remote</t>
  </si>
  <si>
    <t>Date</t>
  </si>
  <si>
    <t>Duration</t>
  </si>
  <si>
    <t>Direction</t>
  </si>
  <si>
    <t>Queue</t>
  </si>
  <si>
    <t>Wrap-up</t>
  </si>
  <si>
    <t>Winter Park FL</t>
  </si>
  <si>
    <t>Inbound</t>
  </si>
  <si>
    <t>Sale - Multiple Items; Retention - Cancelled Other</t>
  </si>
  <si>
    <t>Cartersville GA</t>
  </si>
  <si>
    <t>WIB Service</t>
  </si>
  <si>
    <t>Retention - Cancelled Other; Service Request â€“ Cancel Appointment</t>
  </si>
  <si>
    <t>Grand Prairie TX</t>
  </si>
  <si>
    <t>Retention - Retained With Discount</t>
  </si>
  <si>
    <t>Lexington NC</t>
  </si>
  <si>
    <t>Retention - Cancelled Other</t>
  </si>
  <si>
    <t>Collins MS</t>
  </si>
  <si>
    <t>Lake Charles LA</t>
  </si>
  <si>
    <t>Retention - Retained</t>
  </si>
  <si>
    <t>Carrollton TX</t>
  </si>
  <si>
    <t>Clearwater FL</t>
  </si>
  <si>
    <t>Transfer - Service; Retention - Cancelled Doesn't Use</t>
  </si>
  <si>
    <t>Atlanta GA</t>
  </si>
  <si>
    <t>Raleigh NC</t>
  </si>
  <si>
    <t>West Palm Beach FL</t>
  </si>
  <si>
    <t>Call Drop / Dead Air / Audio Issues; Service - Cancel - Retained</t>
  </si>
  <si>
    <t>Lansing MI</t>
  </si>
  <si>
    <t>Retention - Cancelled Other; Billing Inquiry</t>
  </si>
  <si>
    <t>Temescal Canyon CA</t>
  </si>
  <si>
    <t>Retention - Cancelled Other; Service - Cancel - Retained</t>
  </si>
  <si>
    <t>GRABOYES TRUDY</t>
  </si>
  <si>
    <t>Retention - Cancelled Price</t>
  </si>
  <si>
    <t>Philadelphia Suburban PA</t>
  </si>
  <si>
    <t>Retention - Retained; Plan Inquiry - Coverage Question</t>
  </si>
  <si>
    <t>Miami FL</t>
  </si>
  <si>
    <t>Call Drop / Dead Air / Audio Issues</t>
  </si>
  <si>
    <t>Columbus OH</t>
  </si>
  <si>
    <t>Manteca CA</t>
  </si>
  <si>
    <t>unknown</t>
  </si>
  <si>
    <t>Retention - Cancelled Other; Plan Inquiry - Coverage Question</t>
  </si>
  <si>
    <t>Inbound/Outbound</t>
  </si>
  <si>
    <t>Memphis TN</t>
  </si>
  <si>
    <t>Orlando FL</t>
  </si>
  <si>
    <t>Sale - Multiple Items; Retention - Retained</t>
  </si>
  <si>
    <t>Chicago IL</t>
  </si>
  <si>
    <t>Tallahassee FL</t>
  </si>
  <si>
    <t>Retention - Cancelled Other; Transfer - Client</t>
  </si>
  <si>
    <t>Retention - Cancelled Other; Service - Cancel Request - No Save</t>
  </si>
  <si>
    <t>Plainfield NJ</t>
  </si>
  <si>
    <t>Dayton OH</t>
  </si>
  <si>
    <t>Zanesville OH</t>
  </si>
  <si>
    <t>Retention - Cancelled R&amp;P</t>
  </si>
  <si>
    <t>Jamaica Plain MA</t>
  </si>
  <si>
    <t>Austin TX</t>
  </si>
  <si>
    <t>Pittsburgh PA</t>
  </si>
  <si>
    <t>Houston TX</t>
  </si>
  <si>
    <t>Retention - Retained Multiple</t>
  </si>
  <si>
    <t>Huntington WV</t>
  </si>
  <si>
    <t>Ann Arbor MI</t>
  </si>
  <si>
    <t>Retention - Cancelled Doesn't Use</t>
  </si>
  <si>
    <t>ININ-WRAP-UP-TIMEOUT</t>
  </si>
  <si>
    <t>New York City NY</t>
  </si>
  <si>
    <t>Nashville TN</t>
  </si>
  <si>
    <t>Spartanburg SC</t>
  </si>
  <si>
    <t>Transfer - Service; Retention - Cancelled Other</t>
  </si>
  <si>
    <t>Fredericksburg VA</t>
  </si>
  <si>
    <t>Sales Transfer</t>
  </si>
  <si>
    <t>Transfer - Service; Retention - Retained</t>
  </si>
  <si>
    <t>Norwalk CT</t>
  </si>
  <si>
    <t>Campaigning</t>
  </si>
  <si>
    <t>Troy MI</t>
  </si>
  <si>
    <t>Smithville TN</t>
  </si>
  <si>
    <t>Kannapolis NC</t>
  </si>
  <si>
    <t>Wilmington NC</t>
  </si>
  <si>
    <t>De Land FL</t>
  </si>
  <si>
    <t>Philadelphia PA</t>
  </si>
  <si>
    <t>Outbound - Lapsed Plans</t>
  </si>
  <si>
    <t>ININ-OUTBOUND-TRANSFERRED-TO-QUEUE; Outbound - Lapsed -  Plan Saved; Retention - Retained With Discount</t>
  </si>
  <si>
    <t>Canmer KY</t>
  </si>
  <si>
    <t>Walled Lake MI</t>
  </si>
  <si>
    <t>Irving TX</t>
  </si>
  <si>
    <t>Hammond LA</t>
  </si>
  <si>
    <t>Retention - Cancelled Other; WIB Service Transfer; Billing Inquiry</t>
  </si>
  <si>
    <t>West Chester PA</t>
  </si>
  <si>
    <t>Atlantic City NJ</t>
  </si>
  <si>
    <t>Rochester NY</t>
  </si>
  <si>
    <t>Northbrook IL</t>
  </si>
  <si>
    <t>Hilton Head SC</t>
  </si>
  <si>
    <t>Stamford CT</t>
  </si>
  <si>
    <t>DOMMES ALAN</t>
  </si>
  <si>
    <t>Texarkana TX</t>
  </si>
  <si>
    <t>Spanish Service</t>
  </si>
  <si>
    <t>Retention - Retained; ININ-WRAP-UP-TIMEOUT</t>
  </si>
  <si>
    <t>Gastonia NC</t>
  </si>
  <si>
    <t>Lapeer MI</t>
  </si>
  <si>
    <t>ININ-OUTBOUND-TRANSFERRED-TO-QUEUE; Outbound - No Sale / Save - Too Expensive; Retention - Cancelled Other</t>
  </si>
  <si>
    <t>Chesterton IN</t>
  </si>
  <si>
    <t>Milwaukee WI</t>
  </si>
  <si>
    <t>New Brunswick NJ</t>
  </si>
  <si>
    <t>Palatka FL</t>
  </si>
  <si>
    <t>Landry Terry</t>
  </si>
  <si>
    <t>Mansfield OH</t>
  </si>
  <si>
    <t>Danbury CT</t>
  </si>
  <si>
    <t>Fancy Farm KY</t>
  </si>
  <si>
    <t>Dedham MA</t>
  </si>
  <si>
    <t>Denver CO</t>
  </si>
  <si>
    <t>Louisville KY</t>
  </si>
  <si>
    <t>Transfer - Service; Retention - Cancelled Price</t>
  </si>
  <si>
    <t>Newark OH</t>
  </si>
  <si>
    <t>Langdon ND</t>
  </si>
  <si>
    <t>Toms River NJ</t>
  </si>
  <si>
    <t>Transfer - Service; Retention - Retained; Service - Cancel Request - No Save</t>
  </si>
  <si>
    <t>Baltimore MD</t>
  </si>
  <si>
    <t>Ephrata PA</t>
  </si>
  <si>
    <t>Carlos Rojas02</t>
  </si>
  <si>
    <t>Atlanta Northeast GA</t>
  </si>
  <si>
    <t>Sale - Multiple Items; Retention - Cancelled Doesn't Use</t>
  </si>
  <si>
    <t>Pueblo CO</t>
  </si>
  <si>
    <t>Fort Lauderdale FL</t>
  </si>
  <si>
    <t>Washington VA</t>
  </si>
  <si>
    <t>Outbound - Intermediate Lapsed Plans</t>
  </si>
  <si>
    <t>ININ-OUTBOUND-TRANSFERRED-TO-QUEUE; Outbound - No Sale / Save - Too Expensive; Retention - Cancelled R&amp;P</t>
  </si>
  <si>
    <t>Knoxville TN</t>
  </si>
  <si>
    <t>Fort Myers FL</t>
  </si>
  <si>
    <t>San Angelo TX</t>
  </si>
  <si>
    <t>Cleveland TN</t>
  </si>
  <si>
    <t>Homestead FL</t>
  </si>
  <si>
    <t>Harrisburg City PA</t>
  </si>
  <si>
    <t>Providence RI</t>
  </si>
  <si>
    <t>Newark NJ</t>
  </si>
  <si>
    <t>Call Drop / Dead Air / Audio Issues; WIB Service Transfer; Transfer - Client</t>
  </si>
  <si>
    <t>Stockton CA</t>
  </si>
  <si>
    <t>Oklahoma City OK</t>
  </si>
  <si>
    <t>Arlington TX</t>
  </si>
  <si>
    <t>Lady Lake FL</t>
  </si>
  <si>
    <t>Sale - Cross Sale; Retention - Cancelled Other</t>
  </si>
  <si>
    <t>Rogersville TN</t>
  </si>
  <si>
    <t>Richmond VA</t>
  </si>
  <si>
    <t>Lafayette LA</t>
  </si>
  <si>
    <t>Retention - Retained; Service Request â€“ New</t>
  </si>
  <si>
    <t>Corinth MS</t>
  </si>
  <si>
    <t>Granbury TX</t>
  </si>
  <si>
    <t>No Sale - Not Eligible; Retention - Retained With Discount</t>
  </si>
  <si>
    <t>La Jolla CA</t>
  </si>
  <si>
    <t>Charlotte NC</t>
  </si>
  <si>
    <t>Call Drop / Dead Air / Audio Issues; WIB Service Transfer; Service - Cancel - Retained</t>
  </si>
  <si>
    <t>Mccomb MS</t>
  </si>
  <si>
    <t>Alamitos CA</t>
  </si>
  <si>
    <t>A ALLEGRANZA</t>
  </si>
  <si>
    <t>No Sale - Campaign - Plan Inquiry Only; Retention - Cancelled Doesn't Want Monthly</t>
  </si>
  <si>
    <t>Fayetteville AR</t>
  </si>
  <si>
    <t>Ocala FL</t>
  </si>
  <si>
    <t>Lancaster PA</t>
  </si>
  <si>
    <t>Willimantic CT</t>
  </si>
  <si>
    <t>New City NY</t>
  </si>
  <si>
    <t>Call Drop / Dead Air / Audio Issues; Service - Cancel - Retained; WIB Service Transfer; Plan Inquiry - MyAccount</t>
  </si>
  <si>
    <t>Toll Free</t>
  </si>
  <si>
    <t>Sale - Sold Plan; Retention - Retained; WIB Service Transfer; Billing Inquiry</t>
  </si>
  <si>
    <t>Indiana PA</t>
  </si>
  <si>
    <t>Prescott AZ</t>
  </si>
  <si>
    <t>Santa Cruz CA</t>
  </si>
  <si>
    <t>Moreno Valley CA</t>
  </si>
  <si>
    <t>Albuquerque NM</t>
  </si>
  <si>
    <t>Carson City NV</t>
  </si>
  <si>
    <t>Troy NY</t>
  </si>
  <si>
    <t>Leesburg VA</t>
  </si>
  <si>
    <t>Englewood TN</t>
  </si>
  <si>
    <t>Newberry SC</t>
  </si>
  <si>
    <t>Sunnyvale CA</t>
  </si>
  <si>
    <t>Phoenix AZ</t>
  </si>
  <si>
    <t>Kansas City KS</t>
  </si>
  <si>
    <t>Sherman TX</t>
  </si>
  <si>
    <t>Cape Girardeau MO</t>
  </si>
  <si>
    <t>Mount Clemens MI</t>
  </si>
  <si>
    <t>Albany NY</t>
  </si>
  <si>
    <t>Weirton WV</t>
  </si>
  <si>
    <t>Call Drop / Dead Air / Audio Issues; Service - Cancel Request - No Save</t>
  </si>
  <si>
    <t>Saint Cloud MN</t>
  </si>
  <si>
    <t>Marion OH</t>
  </si>
  <si>
    <t>Riverside CA</t>
  </si>
  <si>
    <t>Hilo HI</t>
  </si>
  <si>
    <t>Retention - Retained; Service - Cancel - Retained; Service - Cancel Request - No Save</t>
  </si>
  <si>
    <t>Westchester NY</t>
  </si>
  <si>
    <t>Retention - Cancelled Other; ININ-WRAP-UP-TIMEOUT</t>
  </si>
  <si>
    <t>ININ-OUTBOUND-TRANSFERRED-TO-QUEUE; Outbound - Lapsed -  Plan Saved; Retention - Cancelled Doesn't Use</t>
  </si>
  <si>
    <t>GATEWAY SUPPLY</t>
  </si>
  <si>
    <t>Clermont FL</t>
  </si>
  <si>
    <t>Omaha NE</t>
  </si>
  <si>
    <t>Retention - Retained; Service Request â€“ Cancel Appointment</t>
  </si>
  <si>
    <t>Tucson AZ</t>
  </si>
  <si>
    <t>ININ-OUTBOUND-TRANSFERRED-TO-QUEUE; Outbound - No Sale / Save - Doesn't Want Monthly; Call Drop / Dead Air / Audio Issues</t>
  </si>
  <si>
    <t>Springfield IL</t>
  </si>
  <si>
    <t>Sale - Sold Plan; Retention - Retained Multiple</t>
  </si>
  <si>
    <t>Jupiter FL</t>
  </si>
  <si>
    <t>Foley AL</t>
  </si>
  <si>
    <t>Retention - Cancelled Doesn't Use; Plan Inquiry - MyAccount</t>
  </si>
  <si>
    <t>Cedarville IL</t>
  </si>
  <si>
    <t>Kansas City MO</t>
  </si>
  <si>
    <t>El Paso TX</t>
  </si>
  <si>
    <t>Transfer - Service; Call Drop / Dead Air / Audio Issues</t>
  </si>
  <si>
    <t>Washington MD</t>
  </si>
  <si>
    <t>New Orleans LA</t>
  </si>
  <si>
    <t>Naples FL</t>
  </si>
  <si>
    <t>Port Charlotte FL</t>
  </si>
  <si>
    <t>Detroit MI</t>
  </si>
  <si>
    <t>Cincinnati OH</t>
  </si>
  <si>
    <t>Atlanta Northwest GA</t>
  </si>
  <si>
    <t>Grant AL</t>
  </si>
  <si>
    <t>Lafayette CA</t>
  </si>
  <si>
    <t>Anaheim CA</t>
  </si>
  <si>
    <t>Transfer - Service; Retention - Retained Multiple</t>
  </si>
  <si>
    <t>Oakland CA</t>
  </si>
  <si>
    <t>Cocoa FL</t>
  </si>
  <si>
    <t>Call Drop / Dead Air / Audio Issues; WIB Service Transfer; Service Request â€“ New</t>
  </si>
  <si>
    <t>Duncan OK</t>
  </si>
  <si>
    <t>Portsmouth OH</t>
  </si>
  <si>
    <t>Monett MO</t>
  </si>
  <si>
    <t>Portland OR</t>
  </si>
  <si>
    <t>Flagstaff AZ</t>
  </si>
  <si>
    <t>Chattanooga TN</t>
  </si>
  <si>
    <t>Transfer - Service; ININ-WRAP-UP-TIMEOUT</t>
  </si>
  <si>
    <t>Frisco TX</t>
  </si>
  <si>
    <t>Retention - Retained Multiple; Service - Cancel - Retained; WIB Service Transfer; ININ-WRAP-UP-TIMEOUT</t>
  </si>
  <si>
    <t>Sacramento CA</t>
  </si>
  <si>
    <t>Concord CA</t>
  </si>
  <si>
    <t>San Diego CA</t>
  </si>
  <si>
    <t>Transfer - Service; Call Drop / Dead Air / Audio Issues; WIB Service Transfer; Plan Inquiry - MyAccount</t>
  </si>
  <si>
    <t>Boston MA</t>
  </si>
  <si>
    <t>Tulsa OK</t>
  </si>
  <si>
    <t>Newton NJ</t>
  </si>
  <si>
    <t>Retention - Retained With Plans Sold</t>
  </si>
  <si>
    <t>Kirkwood MO</t>
  </si>
  <si>
    <t>No Sale - Campaign - Plan Inquiry Only; Retention - Retained</t>
  </si>
  <si>
    <t>Cedar Rapids IA</t>
  </si>
  <si>
    <t>Dothan AL</t>
  </si>
  <si>
    <t>Retention - Retained; WIB Service Transfer; ININ-WRAP-UP-TIMEOUT</t>
  </si>
  <si>
    <t>Belmont NH</t>
  </si>
  <si>
    <t>Plymouth MI</t>
  </si>
  <si>
    <t>Flint MI</t>
  </si>
  <si>
    <t>Retention - Cancelled Wants New Pay Date</t>
  </si>
  <si>
    <t>Modesto CA</t>
  </si>
  <si>
    <t>Angleton TX</t>
  </si>
  <si>
    <t>Opelousas LA</t>
  </si>
  <si>
    <t>Pleasantville NJ</t>
  </si>
  <si>
    <t>Conrad MT</t>
  </si>
  <si>
    <t>No Sale - Campaign - Plan Inquiry Only; Retention - Cancelled Price</t>
  </si>
  <si>
    <t>Compton CA</t>
  </si>
  <si>
    <t>Indianapolis IN</t>
  </si>
  <si>
    <t>Tampa-North FL</t>
  </si>
  <si>
    <t>Retention - Cancelled Doesn't Use; Service - Cancel - Retained</t>
  </si>
  <si>
    <t>Beaverton OR</t>
  </si>
  <si>
    <t>Santa Ynez CA</t>
  </si>
  <si>
    <t>ININ-WRAP-UP-TIMEOUT; WIB Service Transfer; Service - Cancel Request - No Save</t>
  </si>
  <si>
    <t>Alachua FL</t>
  </si>
  <si>
    <t>Madison WI</t>
  </si>
  <si>
    <t>Port Wing WI</t>
  </si>
  <si>
    <t>Jersey City NJ</t>
  </si>
  <si>
    <t>ININ-WRAP-UP-TIMEOUT; Transfer - Client</t>
  </si>
  <si>
    <t>Bellevue WA</t>
  </si>
  <si>
    <t>Charlestown MA</t>
  </si>
  <si>
    <t>ININ-WRAP-UP-TIMEOUT; Billing Inquiry</t>
  </si>
  <si>
    <t>Selma AL</t>
  </si>
  <si>
    <t>Call Drop / Dead Air / Audio Issues; WIB Service Transfer; Service - Cancel Request - No Save</t>
  </si>
  <si>
    <t>Gary IN</t>
  </si>
  <si>
    <t>Retention - Retained; WIB Service Transfer; Plan Inquiry - Update Customer Info</t>
  </si>
  <si>
    <t>San Mateo CA</t>
  </si>
  <si>
    <t>Sayville NY</t>
  </si>
  <si>
    <t>Honolulu HI</t>
  </si>
  <si>
    <t>Colorado Springs CO</t>
  </si>
  <si>
    <t>Transfer - Service; Retention - Cancelled Other; Plan Inquiry - MyAccount</t>
  </si>
  <si>
    <t>435 2514900</t>
  </si>
  <si>
    <t>Des Moines IA</t>
  </si>
  <si>
    <t>Pascagoula MS</t>
  </si>
  <si>
    <t>Rolla MO</t>
  </si>
  <si>
    <t>Benton Harbor MI</t>
  </si>
  <si>
    <t>Salt Lake City UT</t>
  </si>
  <si>
    <t>Geneva NY</t>
  </si>
  <si>
    <t>Retention - Cancelled Other; Plan Inquiry - Update Customer Info</t>
  </si>
  <si>
    <t>Wailuku HI</t>
  </si>
  <si>
    <t>North Naples FL</t>
  </si>
  <si>
    <t>Jacksonville FL</t>
  </si>
  <si>
    <t>Seattle WA</t>
  </si>
  <si>
    <t>Ellijay GA</t>
  </si>
  <si>
    <t>Call Drop / Dead Air / Audio Issues; Plan Inquiry - MyAccount</t>
  </si>
  <si>
    <t>Alhambra CA</t>
  </si>
  <si>
    <t>Gadsden AL</t>
  </si>
  <si>
    <t>Beverly Hills CA</t>
  </si>
  <si>
    <t>Hamilton GA</t>
  </si>
  <si>
    <t>Fort Wayne IN</t>
  </si>
  <si>
    <t>No Sale - Campaign - Plan Inquiry Only; Retention - Retained; Service - Cancel Request - No Save</t>
  </si>
  <si>
    <t>Greensboro NC</t>
  </si>
  <si>
    <t>San Antonio TX</t>
  </si>
  <si>
    <t>Ladue MO</t>
  </si>
  <si>
    <t>New Port Richey FL</t>
  </si>
  <si>
    <t>Maywood IL</t>
  </si>
  <si>
    <t>No Sale - Not Eligible; Call Drop / Dead Air / Audio Issues</t>
  </si>
  <si>
    <t>Durant OK</t>
  </si>
  <si>
    <t>Tacoma WA</t>
  </si>
  <si>
    <t>Sale - Sold Plan; Retention - Cancelled Doesn't Use</t>
  </si>
  <si>
    <t>Victoria Dreimanis</t>
  </si>
  <si>
    <t>Ottawa KS</t>
  </si>
  <si>
    <t>Owensboro KY</t>
  </si>
  <si>
    <t>Pasadena CA</t>
  </si>
  <si>
    <t>Retention - Cancelled Other; ININ-WRAP-UP-TIMEOUT; Plan Inquiry - MyAccount</t>
  </si>
  <si>
    <t>Port Huron MI</t>
  </si>
  <si>
    <t>Pace FL</t>
  </si>
  <si>
    <t>Irvine CA</t>
  </si>
  <si>
    <t>Madison ME</t>
  </si>
  <si>
    <t>Jose David Portillo Portillo</t>
  </si>
  <si>
    <t>Vancouver WA</t>
  </si>
  <si>
    <t>Retention - Cancelled Other; Plan Inquiry - MyAccount</t>
  </si>
  <si>
    <t>Meridian MS</t>
  </si>
  <si>
    <t>Transfer - Service; Call Drop / Dead Air / Audio Issues; Retention - Retained</t>
  </si>
  <si>
    <t>Eustis FL</t>
  </si>
  <si>
    <t>Monterey CA</t>
  </si>
  <si>
    <t>Spring TX</t>
  </si>
  <si>
    <t>Transfer - Service; Retention - Cancelled R&amp;P</t>
  </si>
  <si>
    <t>Dublin-San Ramon CA</t>
  </si>
  <si>
    <t>Grass Valley CA</t>
  </si>
  <si>
    <t>Saint Johns FL</t>
  </si>
  <si>
    <t>Retention - Retained; WIB Service Transfer; Billing Inquiry</t>
  </si>
  <si>
    <t>Salem OR</t>
  </si>
  <si>
    <t>No Sale - Has Non D&amp;G Plan; Retention - Cancelled Other</t>
  </si>
  <si>
    <t>Retention - Retained; WIB Service Transfer; Service - Cancel Request - No Save</t>
  </si>
  <si>
    <t>Hackensack NJ</t>
  </si>
  <si>
    <t>Mountain Home AR</t>
  </si>
  <si>
    <t>Berthoud CO</t>
  </si>
  <si>
    <t>San Pedro CA</t>
  </si>
  <si>
    <t>San Carlos-Belmont CA</t>
  </si>
  <si>
    <t>Retention - Cancelled Other; WIB Service Transfer; Service - Cancel - Retained</t>
  </si>
  <si>
    <t>Retention - Retained; WIB Service Transfer; Plan Inquiry - Coverage Question</t>
  </si>
  <si>
    <t>Pearl River NY</t>
  </si>
  <si>
    <t>Gallup NM</t>
  </si>
  <si>
    <t>Montgomery Leli</t>
  </si>
  <si>
    <t>Wheaton IL</t>
  </si>
  <si>
    <t>Santa Fe NM</t>
  </si>
  <si>
    <t>Santa Clarita CA</t>
  </si>
  <si>
    <t>Vanceboro NC</t>
  </si>
  <si>
    <t>No Sale - Campaign - Plan Inquiry Only; Call Drop / Dead Air / Audio Issues</t>
  </si>
  <si>
    <t>North Tahoe CA</t>
  </si>
  <si>
    <t>Tampa FL</t>
  </si>
  <si>
    <t>Retention - Cancelled Other; WIB Service Transfer</t>
  </si>
  <si>
    <t>Leesburg FL</t>
  </si>
  <si>
    <t>Gray Court SC</t>
  </si>
  <si>
    <t>Anonymous</t>
  </si>
  <si>
    <t>No Sale - Campaign - Plan Inquiry Only; Retention - Cancelled Other</t>
  </si>
  <si>
    <t>Transfer - Service; Call Drop / Dead Air / Audio Issues; Service - Cancel Request - No Save</t>
  </si>
  <si>
    <t>Retention - Retained; Plan Inquiry - MyAccount</t>
  </si>
  <si>
    <t>Bowling Green KY</t>
  </si>
  <si>
    <t>Martin Miller</t>
  </si>
  <si>
    <t>Leonardtown MD</t>
  </si>
  <si>
    <t>Los Angeles CA</t>
  </si>
  <si>
    <t>Kingston MA</t>
  </si>
  <si>
    <t>La Grange IL</t>
  </si>
  <si>
    <t>Auburn CA</t>
  </si>
  <si>
    <t>Sewanee TN</t>
  </si>
  <si>
    <t>San Marcos TX</t>
  </si>
  <si>
    <t>Columbia SC</t>
  </si>
  <si>
    <t>Nassau NY</t>
  </si>
  <si>
    <t>Jelyn Hards</t>
  </si>
  <si>
    <t>Kalamazoo MI</t>
  </si>
  <si>
    <t>Toledo OH</t>
  </si>
  <si>
    <t>Birmingham AL</t>
  </si>
  <si>
    <t>Retention - Cancelled Doesn't Use; Transfer - Client</t>
  </si>
  <si>
    <t>Hartford CT</t>
  </si>
  <si>
    <t>Las Vegas NV</t>
  </si>
  <si>
    <t>Sedalia MO</t>
  </si>
  <si>
    <t>ININ-OUTBOUND-TRANSFERRED-TO-QUEUE; Outbound - No Sale / Save - Too Expensive; Retention - Cancelled Doesn't Use</t>
  </si>
  <si>
    <t>Shreveport LA</t>
  </si>
  <si>
    <t>Transfer - Service; Call Drop / Dead Air / Audio Issues; Transfer - Client</t>
  </si>
  <si>
    <t>East Tawas MI</t>
  </si>
  <si>
    <t>Nederland-Port Neches TX</t>
  </si>
  <si>
    <t>San Jose CA</t>
  </si>
  <si>
    <t>Retention - Cancelled Wants New Pay Date; Transfer - Client</t>
  </si>
  <si>
    <t>Collinsville IL</t>
  </si>
  <si>
    <t>Twin Cities MN</t>
  </si>
  <si>
    <t>Retention - Retained; Service - Cancel - Retained</t>
  </si>
  <si>
    <t>New Augusta MS</t>
  </si>
  <si>
    <t>Hudson FL</t>
  </si>
  <si>
    <t>North Sumter SC</t>
  </si>
  <si>
    <t>Tampa-Central FL</t>
  </si>
  <si>
    <t>ININ-OUTBOUND-TRANSFERRED-TO-QUEUE; Outbound - Lapsed -  Plan Saved; Retention - Cancelled Other</t>
  </si>
  <si>
    <t>Fairfield-Suisun CA</t>
  </si>
  <si>
    <t>Retention - Retained; Billing Inquiry</t>
  </si>
  <si>
    <t>Aurora IL</t>
  </si>
  <si>
    <t>Victoria TX</t>
  </si>
  <si>
    <t>Retention - Retained; Transfer - Client</t>
  </si>
  <si>
    <t>Norfolk VA</t>
  </si>
  <si>
    <t>Grand Rapids MI</t>
  </si>
  <si>
    <t>Retention - Cancelled Doesn't Use; Billing Inquiry</t>
  </si>
  <si>
    <t>Reno NV</t>
  </si>
  <si>
    <t>Fort Collins CO</t>
  </si>
  <si>
    <t>Alexandria LA</t>
  </si>
  <si>
    <t>Crystal River FL</t>
  </si>
  <si>
    <t>Medford OR</t>
  </si>
  <si>
    <t>Lockport IL</t>
  </si>
  <si>
    <t>Dalton GA</t>
  </si>
  <si>
    <t>Santa Monica CA</t>
  </si>
  <si>
    <t>Marquette MI</t>
  </si>
  <si>
    <t>Hot Springs AR</t>
  </si>
  <si>
    <t>Hollywood FL</t>
  </si>
  <si>
    <t>Adairsville GA</t>
  </si>
  <si>
    <t>Vickeryville MI</t>
  </si>
  <si>
    <t>Retention - Cancelled Other; WIB Service Transfer; Service Request â€“ New</t>
  </si>
  <si>
    <t>Akron OH</t>
  </si>
  <si>
    <t>Valdosta GA</t>
  </si>
  <si>
    <t>Binghamton NY</t>
  </si>
  <si>
    <t>Wyandotte MI</t>
  </si>
  <si>
    <t>Pontiac MI</t>
  </si>
  <si>
    <t>Rochester MI</t>
  </si>
  <si>
    <t>Little Rock AR</t>
  </si>
  <si>
    <t>Edson Williams</t>
  </si>
  <si>
    <t>ININ-WRAP-UP-TIMEOUT; Retention - Cancelled Other</t>
  </si>
  <si>
    <t>Florence SC</t>
  </si>
  <si>
    <t>Retention - Cancelled Other; WIB Service Transfer; Service - Cancel Request - No Save</t>
  </si>
  <si>
    <t>Port Saint Lucie FL</t>
  </si>
  <si>
    <t>Hudson OH</t>
  </si>
  <si>
    <t>Transfer - Service; Retention - Cancelled Doesn't Use; WIB Service Transfer; Transfer - Client</t>
  </si>
  <si>
    <t>Retention - Cancelled Doesn't Want Monthly</t>
  </si>
  <si>
    <t>Transfer - Service; Call Drop / Dead Air / Audio Issues; WIB Service Transfer; Transfer - Client</t>
  </si>
  <si>
    <t>Call Drop / Dead Air / Audio Issues; WIB Service Transfer</t>
  </si>
  <si>
    <t>Call Drop / Dead Air / Audio Issues; Transfer - Client</t>
  </si>
  <si>
    <t>Call Drop / Dead Air / Audio Issues; WIB Service Transfer; Plan Inquiry - Coverage Question</t>
  </si>
  <si>
    <t>Retention - Retained; WIB Service Transfer</t>
  </si>
  <si>
    <t>Retention - Cancelled Other; WIB Service Transfer; Plan Inquiry - MyAccount</t>
  </si>
  <si>
    <t>ROBINSON ZACHAR</t>
  </si>
  <si>
    <t>Andrews SC</t>
  </si>
  <si>
    <t>Farmington CT</t>
  </si>
  <si>
    <t>Retention - Cancelled Other; WIB Service Transfer; Transfer - Client</t>
  </si>
  <si>
    <t>Lebanon NH</t>
  </si>
  <si>
    <t>Retention - Retained; WIB Service Transfer; Service Request â€“ New</t>
  </si>
  <si>
    <t>Holmes Farris</t>
  </si>
  <si>
    <t>Westminster CA</t>
  </si>
  <si>
    <t>Call Drop / Dead Air / Audio Issues; WIB Service Transfer; Plan Inquiry - MyAccount</t>
  </si>
  <si>
    <t>Longview TX</t>
  </si>
  <si>
    <t>Cleveland OH</t>
  </si>
  <si>
    <t>Corpus Christi TX</t>
  </si>
  <si>
    <t>Retention - Cancelled Doesn't Use; WIB Service Transfer; Service Request â€“ New</t>
  </si>
  <si>
    <t>Mount Vernon IL</t>
  </si>
  <si>
    <t>No Sale - Doesn't Want Monthly; Retention - Cancelled Doesn't Use</t>
  </si>
  <si>
    <t>Concordia KS</t>
  </si>
  <si>
    <t>Call Drop / Dead Air / Audio Issues; WIB Service Transfer; Service - Non D&amp;G Inquiry; Service - Cancel Request - No Save</t>
  </si>
  <si>
    <t>Summit IL</t>
  </si>
  <si>
    <t xml:space="preserve">BECKER,KENNETH </t>
  </si>
  <si>
    <t>Canoga Park CA</t>
  </si>
  <si>
    <t>Mobile AL</t>
  </si>
  <si>
    <t>Sale - Multiple Items; Retention - Retained; Service - Cancel Request - No Save</t>
  </si>
  <si>
    <t>Haddon Heights NJ</t>
  </si>
  <si>
    <t>Aurora NE</t>
  </si>
  <si>
    <t>Rensselaer IN</t>
  </si>
  <si>
    <t>Olive Branch MS</t>
  </si>
  <si>
    <t>Warren MI</t>
  </si>
  <si>
    <t>LEHMAN DOREEN</t>
  </si>
  <si>
    <t>Washington DC</t>
  </si>
  <si>
    <t>Oceanside CA</t>
  </si>
  <si>
    <t>Call Drop / Dead Air / Audio Issues; Service Request â€“ New</t>
  </si>
  <si>
    <t>Wilmington DE</t>
  </si>
  <si>
    <t>Highland CA</t>
  </si>
  <si>
    <t>Retention - Retained; WIB Service Transfer; Plan Inquiry - MyAccount</t>
  </si>
  <si>
    <t>Juan Zuniga01</t>
  </si>
  <si>
    <t>Cairo IL</t>
  </si>
  <si>
    <t>Altoona PA</t>
  </si>
  <si>
    <t>Poughkeepsie NY</t>
  </si>
  <si>
    <t>Pleasanton CA</t>
  </si>
  <si>
    <t>Sebring FL</t>
  </si>
  <si>
    <t>ININ-WRAP-UP-TIMEOUT; Retention - Retained Multiple</t>
  </si>
  <si>
    <t>Joseph T Adams</t>
  </si>
  <si>
    <t>Kenosha WI</t>
  </si>
  <si>
    <t>Retention - Retained; WIB Service Transfer; Transfer - Client</t>
  </si>
  <si>
    <t>Santa Ana CA</t>
  </si>
  <si>
    <t>Coxsackie NY</t>
  </si>
  <si>
    <t>North Dade FL</t>
  </si>
  <si>
    <t>Kingsville TX</t>
  </si>
  <si>
    <t>Transfer - Service; Retention - Cancelled Other; Service - Call Dropped / Dead Air</t>
  </si>
  <si>
    <t>Tracy CA</t>
  </si>
  <si>
    <t>Copperas Cove TX</t>
  </si>
  <si>
    <t>Manhattan KS</t>
  </si>
  <si>
    <t>La Puente CA</t>
  </si>
  <si>
    <t>Palm Springs CA</t>
  </si>
  <si>
    <t>Fulton NY</t>
  </si>
  <si>
    <t>Transfer - Service; Retention - Cancelled Other; Transfer - Client</t>
  </si>
  <si>
    <t>Fresno CA</t>
  </si>
  <si>
    <t>Farmington MI</t>
  </si>
  <si>
    <t>Donaldsonville LA</t>
  </si>
  <si>
    <t>Hyannis MA</t>
  </si>
  <si>
    <t>Gainesville FL</t>
  </si>
  <si>
    <t>Green Bay WI</t>
  </si>
  <si>
    <t>Telluride CO</t>
  </si>
  <si>
    <t>MATTO, CAROLE</t>
  </si>
  <si>
    <t>Merrimack NH</t>
  </si>
  <si>
    <t>Lombard IL</t>
  </si>
  <si>
    <t>Angelica Martin</t>
  </si>
  <si>
    <t>Sale - Sold Plan; Retention - Retained; Service - Cancel Request - No Save</t>
  </si>
  <si>
    <t>GT Cylinder Exc</t>
  </si>
  <si>
    <t>Lakeview Nursin</t>
  </si>
  <si>
    <t>Winston-Salem NC</t>
  </si>
  <si>
    <t>Ocean Springs MS</t>
  </si>
  <si>
    <t>Cary NC</t>
  </si>
  <si>
    <t>Torrington CT</t>
  </si>
  <si>
    <t>Jacksonville NC</t>
  </si>
  <si>
    <t>Transfer - Service; Retention - Retained; WIB Service Transfer; ININ-WRAP-UP-TIMEOUT; Plan Inquiry - MyAccount</t>
  </si>
  <si>
    <t>Waco TX</t>
  </si>
  <si>
    <t>Call Drop / Dead Air / Audio Issues; WIB Service Transfer; ININ-WRAP-UP-TIMEOUT</t>
  </si>
  <si>
    <t>Elk Grove CA</t>
  </si>
  <si>
    <t>Terre Haute IN</t>
  </si>
  <si>
    <t>Rutherford NJ</t>
  </si>
  <si>
    <t>York PA</t>
  </si>
  <si>
    <t>Willoughby OH</t>
  </si>
  <si>
    <t>Myrtle Beach SC</t>
  </si>
  <si>
    <t>Magnolia AR</t>
  </si>
  <si>
    <t>Walla Walla WA</t>
  </si>
  <si>
    <t>Rene Antonio Escobar Franco</t>
  </si>
  <si>
    <t>Southfield MI</t>
  </si>
  <si>
    <t>Sale - Sold Plan; Retention - Retained</t>
  </si>
  <si>
    <t>Little Miami OH</t>
  </si>
  <si>
    <t>Marble Falls TX</t>
  </si>
  <si>
    <t>Capistrano Valley CA</t>
  </si>
  <si>
    <t>San Bernardino CA</t>
  </si>
  <si>
    <t>New Bedford MA</t>
  </si>
  <si>
    <t>Zachary LA</t>
  </si>
  <si>
    <t>Sale - Sold Plan; Retention - Cancelled Other</t>
  </si>
  <si>
    <t>Retention - Cancelled Doesn't Want Monthly; Billing Inquiry</t>
  </si>
  <si>
    <t>Fullerton CA</t>
  </si>
  <si>
    <t>Milford NH</t>
  </si>
  <si>
    <t>Mullica Hill NJ</t>
  </si>
  <si>
    <t>Augusta GA</t>
  </si>
  <si>
    <t>Transfer - Service; Retention - Retained; WIB Service Transfer</t>
  </si>
  <si>
    <t>Term Plan Marketing</t>
  </si>
  <si>
    <t>Passaic NJ</t>
  </si>
  <si>
    <t>Retention - Cancelled Other; WIB Service Transfer; Plan Inquiry - Document Request</t>
  </si>
  <si>
    <t>Athens GA</t>
  </si>
  <si>
    <t>Coeur D'Alene ID</t>
  </si>
  <si>
    <t>Hayward CA</t>
  </si>
  <si>
    <t>Transfer - Service; Retention - Cancelled Other; Service - Cancel Request - No Save</t>
  </si>
  <si>
    <t>Transfer - Service; Retention - Retained; Plan Inquiry - MyAccount</t>
  </si>
  <si>
    <t>Charleston SC</t>
  </si>
  <si>
    <t>Clovis CA</t>
  </si>
  <si>
    <t>Arlington Heights IL</t>
  </si>
  <si>
    <t>El Monte CA</t>
  </si>
  <si>
    <t>Ellensburg WA</t>
  </si>
  <si>
    <t>Hanford CA</t>
  </si>
  <si>
    <t>Redlands CA</t>
  </si>
  <si>
    <t>Poway CA</t>
  </si>
  <si>
    <t>Mount Kisco NY</t>
  </si>
  <si>
    <t>Palo Alto CA</t>
  </si>
  <si>
    <t>La Mesa CA</t>
  </si>
  <si>
    <t>Sugar Grove IL</t>
  </si>
  <si>
    <t>Manuel Arce02</t>
  </si>
  <si>
    <t>Registration - Non D&amp;G Inquiry; Retention - Retained</t>
  </si>
  <si>
    <t>Bolivar PA</t>
  </si>
  <si>
    <t>Long Beach CA</t>
  </si>
  <si>
    <t>Freehold NJ</t>
  </si>
  <si>
    <t>Rice Lake WI</t>
  </si>
  <si>
    <t>Lafayette IN</t>
  </si>
  <si>
    <t>Richton MS</t>
  </si>
  <si>
    <t xml:space="preserve">LOJANO,MARCO </t>
  </si>
  <si>
    <t>Chillicothe OH</t>
  </si>
  <si>
    <t>Sale - Multiple Items; Retention - Cancelled Wants New Pay Date</t>
  </si>
  <si>
    <t>Boynton Beach FL</t>
  </si>
  <si>
    <t>San Francisco CA</t>
  </si>
  <si>
    <t>Quinn Emanuel</t>
  </si>
  <si>
    <t>Folsom CA</t>
  </si>
  <si>
    <t>Bennettsville SC</t>
  </si>
  <si>
    <t>Pittsburgh Suburban PA</t>
  </si>
  <si>
    <t>Franklin Park NJ</t>
  </si>
  <si>
    <t>FOA CA</t>
  </si>
  <si>
    <t>Brookhaven MS</t>
  </si>
  <si>
    <t>Tinley Park IL</t>
  </si>
  <si>
    <t>Barnegat NJ</t>
  </si>
  <si>
    <t>Retention - Retained; Service - Cancel - Retained; Plan Inquiry - Coverage Question</t>
  </si>
  <si>
    <t>Transfer - Service; ININ-WRAP-UP-TIMEOUT; Service - Cancel Request - No Save</t>
  </si>
  <si>
    <t>Mcminnville TN</t>
  </si>
  <si>
    <t>Santa Barbara CA</t>
  </si>
  <si>
    <t>Conroe TX</t>
  </si>
  <si>
    <t>Dallas TX</t>
  </si>
  <si>
    <t>Retention - Retained; Service - Cancel Request - No Save</t>
  </si>
  <si>
    <t>Athens OH</t>
  </si>
  <si>
    <t>Beaumont TX</t>
  </si>
  <si>
    <t>Call Drop / Dead Air / Audio Issues; ININ-WRAP-UP-TIMEOUT</t>
  </si>
  <si>
    <t>Morristown NJ</t>
  </si>
  <si>
    <t>ININ-WRAP-UP-TIMEOUT; Plan Inquiry - Coverage Question</t>
  </si>
  <si>
    <t>Fitchburg MA</t>
  </si>
  <si>
    <t>Dandridge TN</t>
  </si>
  <si>
    <t>Johnstown PA</t>
  </si>
  <si>
    <t>Retention - Cancelled Wants New Pay Date; Service Request â€“ New</t>
  </si>
  <si>
    <t>Mountain Home ID</t>
  </si>
  <si>
    <t>mohammed ashmi</t>
  </si>
  <si>
    <t>Hopatcong NJ</t>
  </si>
  <si>
    <t>Juan Jose Sandoval Pena</t>
  </si>
  <si>
    <t>Killeen TX</t>
  </si>
  <si>
    <t>Johnson City TN</t>
  </si>
  <si>
    <t>Cookeville TN</t>
  </si>
  <si>
    <t>No Sale - Campaign - Plan Inquiry Only; Retention - Cancelled Other; Service - Cancel - Retained</t>
  </si>
  <si>
    <t>Lakeland FL</t>
  </si>
  <si>
    <t>La Grange GA</t>
  </si>
  <si>
    <t>Jose Enrique Rodriguez Davila</t>
  </si>
  <si>
    <t>Keene NH</t>
  </si>
  <si>
    <t>West Bend WI</t>
  </si>
  <si>
    <t>Registration - Transfer To Client; Retention - Retained Multiple</t>
  </si>
  <si>
    <t>Palmdale CA</t>
  </si>
  <si>
    <t>ININ-WRAP-UP-TIMEOUT; Service Request - Tech Inquiry</t>
  </si>
  <si>
    <t>Transfer - Service; Retention - Retained; WIB Service Transfer; Service - Cancel Request - No Save</t>
  </si>
  <si>
    <t>Nelson Jay</t>
  </si>
  <si>
    <t>ININ-OUTBOUND-TRANSFERRED-TO-QUEUE; Outbound - No Sale / Save - Doesn't Want Monthly; Retention - Retained</t>
  </si>
  <si>
    <t>Kingman AZ</t>
  </si>
  <si>
    <t>Stuart FL</t>
  </si>
  <si>
    <t>Sale - Sold Plan; Transfer - Service; Retention - Cancelled Doesn't Use; Plan Inquiry - MyAccount</t>
  </si>
  <si>
    <t>Murfreesboro TN</t>
  </si>
  <si>
    <t>Animal Care Center</t>
  </si>
  <si>
    <t>New Braunfels TX</t>
  </si>
  <si>
    <t>Aiken SC</t>
  </si>
  <si>
    <t>Fontana CA</t>
  </si>
  <si>
    <t>Temecula CA</t>
  </si>
  <si>
    <t>Bammel TX</t>
  </si>
  <si>
    <t>Syracuse NY</t>
  </si>
  <si>
    <t>Glendale TX</t>
  </si>
  <si>
    <t>Sheridan AR</t>
  </si>
  <si>
    <t>Van Nuys CA</t>
  </si>
  <si>
    <t>Harrisonburg VA</t>
  </si>
  <si>
    <t>Logan UT</t>
  </si>
  <si>
    <t>Hazel Berenice Chavez Abrego</t>
  </si>
  <si>
    <t>Pocahontas AR</t>
  </si>
  <si>
    <t>No Sale - Price; ININ-WRAP-UP-TIMEOUT; Plan Inquiry - Coverage Question</t>
  </si>
  <si>
    <t>Deshler NE</t>
  </si>
  <si>
    <t>Lincoln IL</t>
  </si>
  <si>
    <t>Tonganoxie KS</t>
  </si>
  <si>
    <t>Lancaster OH</t>
  </si>
  <si>
    <t>Call Drop / Dead Air / Audio Issues; Service - Call Dropped / Dead Air</t>
  </si>
  <si>
    <t>Monmouth Junction NJ</t>
  </si>
  <si>
    <t>Kentland IN</t>
  </si>
  <si>
    <t>Retention - Retained Multiple; Plan Inquiry - MyAccount</t>
  </si>
  <si>
    <t>Cumberland MD</t>
  </si>
  <si>
    <t>Anderson IN</t>
  </si>
  <si>
    <t>Beach Haven NJ</t>
  </si>
  <si>
    <t>Joliet IL</t>
  </si>
  <si>
    <t>Christiansburg VA</t>
  </si>
  <si>
    <t>Lissandro Emmanuel Diaz Bolanos</t>
  </si>
  <si>
    <t>Transfer - Service; Call Drop / Dead Air / Audio Issues; Service Request - Tech Inquiry</t>
  </si>
  <si>
    <t>Valparaiso IN</t>
  </si>
  <si>
    <t>Wilbraham MA</t>
  </si>
  <si>
    <t>Retention - Cancelled Other; Service - Call Dropped / Dead Air</t>
  </si>
  <si>
    <t>Retention - Cancelled Other; WIB Service Transfer; Plan Inquiry - Coverage Question</t>
  </si>
  <si>
    <t>Catonsville MD</t>
  </si>
  <si>
    <t>Retention - Cancelled Doesn't Use; Service Request â€“ New</t>
  </si>
  <si>
    <t>Daytona Beach FL</t>
  </si>
  <si>
    <t>Somerville NJ</t>
  </si>
  <si>
    <t>Transfer - Service; Retention - Retained; Service - Cancel - Retained</t>
  </si>
  <si>
    <t>GREENE DOUGLAS</t>
  </si>
  <si>
    <t>Camden TN</t>
  </si>
  <si>
    <t>Mckinney TX</t>
  </si>
  <si>
    <t>Sale - Campaign; Retention - Cancelled Doesn't Use</t>
  </si>
  <si>
    <t>Transfer - Service; Call Drop / Dead Air / Audio Issues; Plan Inquiry - Coverage Question</t>
  </si>
  <si>
    <t>Retention - Retained; Service - Call Dropped / Dead Air</t>
  </si>
  <si>
    <t>Sanford NC</t>
  </si>
  <si>
    <t>Vigo Park TX</t>
  </si>
  <si>
    <t>Belleville IL</t>
  </si>
  <si>
    <t>Hudson WI</t>
  </si>
  <si>
    <t>Grand Junction CO</t>
  </si>
  <si>
    <t>Pacifica CA</t>
  </si>
  <si>
    <t>Alberto Arevalo</t>
  </si>
  <si>
    <t>Arkadelphia AR</t>
  </si>
  <si>
    <t>Bradenton FL</t>
  </si>
  <si>
    <t>Retention - Cancelled Other; Service Request â€“ New</t>
  </si>
  <si>
    <t>Transfer - Service; Call Drop / Dead Air / Audio Issues; Service Request â€“ New</t>
  </si>
  <si>
    <t>Huntington IN</t>
  </si>
  <si>
    <t>Huntsville AL</t>
  </si>
  <si>
    <t>Eagle River AK</t>
  </si>
  <si>
    <t>Haddonfield NJ</t>
  </si>
  <si>
    <t>Winchester VA</t>
  </si>
  <si>
    <t>Kingsport TN</t>
  </si>
  <si>
    <t>Succasunna NJ</t>
  </si>
  <si>
    <t>Transfer - Service; Call Drop / Dead Air / Audio Issues; Retention - Retained Multiple</t>
  </si>
  <si>
    <t>Newport News VA</t>
  </si>
  <si>
    <t>D FRANKSON</t>
  </si>
  <si>
    <t>NIEMEYER R</t>
  </si>
  <si>
    <t>Watkins Glen NY</t>
  </si>
  <si>
    <t>Gainesville GA</t>
  </si>
  <si>
    <t>Jackson TN</t>
  </si>
  <si>
    <t>Ardmore OK</t>
  </si>
  <si>
    <t>Lihue HI</t>
  </si>
  <si>
    <t>Peoria IL</t>
  </si>
  <si>
    <t>Logansport IN</t>
  </si>
  <si>
    <t>Jesup GA</t>
  </si>
  <si>
    <t>No Sale - Has Non D&amp;G Plan; Retention - Retained</t>
  </si>
  <si>
    <t>Upland CA</t>
  </si>
  <si>
    <t>Roseville CA</t>
  </si>
  <si>
    <t>Topeka KS</t>
  </si>
  <si>
    <t>Tampa-East FL</t>
  </si>
  <si>
    <t>Registration - OK With Manufacture's Warranty; Retention - Cancelled Other</t>
  </si>
  <si>
    <t>Waterbury CT</t>
  </si>
  <si>
    <t>Blytheville AR</t>
  </si>
  <si>
    <t>Newton MA</t>
  </si>
  <si>
    <t>Fraser CO</t>
  </si>
  <si>
    <t>Algonquin IL</t>
  </si>
  <si>
    <t>Elkton MD</t>
  </si>
  <si>
    <t>Brentwood NY</t>
  </si>
  <si>
    <t>Swansboro-West Carteret NC</t>
  </si>
  <si>
    <t>Alice TX</t>
  </si>
  <si>
    <t>White Alice</t>
  </si>
  <si>
    <t>Roxboro NC</t>
  </si>
  <si>
    <t>Springfield MO</t>
  </si>
  <si>
    <t>Deerfield Beach FL</t>
  </si>
  <si>
    <t>New Bern NC</t>
  </si>
  <si>
    <t>Martinsburg WV</t>
  </si>
  <si>
    <t>Conway AR</t>
  </si>
  <si>
    <t xml:space="preserve">REIFER,IRENE </t>
  </si>
  <si>
    <t>Transfer - Service; Retention - Retained; Service Request â€“ New</t>
  </si>
  <si>
    <t>North Hollywood CA</t>
  </si>
  <si>
    <t>Roanoke VA</t>
  </si>
  <si>
    <t>Camdenton MO</t>
  </si>
  <si>
    <t>Buffalo NY</t>
  </si>
  <si>
    <t>Champaign-Urbana IL</t>
  </si>
  <si>
    <t>El Centro CA</t>
  </si>
  <si>
    <t>Danville VA</t>
  </si>
  <si>
    <t>Tuscaloosa AL</t>
  </si>
  <si>
    <t>Rio Piedras PR</t>
  </si>
  <si>
    <t>Mount Holly NJ</t>
  </si>
  <si>
    <t>Call Drop / Dead Air / Audio Issues; Retention - Cancelled Doesn't Use</t>
  </si>
  <si>
    <t>Brassfield C</t>
  </si>
  <si>
    <t>Trenton NJ</t>
  </si>
  <si>
    <t>Burbank CA</t>
  </si>
  <si>
    <t>Jackson MS</t>
  </si>
  <si>
    <t>San Joaquin CA</t>
  </si>
  <si>
    <t>Retention - Cancelled Doesn't Use; ININ-WRAP-UP-TIMEOUT</t>
  </si>
  <si>
    <t>Transfer - Service; Retention - Retained With Discount</t>
  </si>
  <si>
    <t>Rialto CA</t>
  </si>
  <si>
    <t>Arlington TN</t>
  </si>
  <si>
    <t>Diamond Bar CA</t>
  </si>
  <si>
    <t>Metuchen NJ</t>
  </si>
  <si>
    <t>Lebanon PA</t>
  </si>
  <si>
    <t>San Benito TX</t>
  </si>
  <si>
    <t>Brunswick GA</t>
  </si>
  <si>
    <t>Beaver Dam WI</t>
  </si>
  <si>
    <t>Tonawanda NY</t>
  </si>
  <si>
    <t>Retention - Cancelled Doesn't Use; Service - Cancel Request - No Save</t>
  </si>
  <si>
    <t>Concord NH</t>
  </si>
  <si>
    <t>Transfer - Service; Retention - Retained; ININ-WRAP-UP-TIMEOUT</t>
  </si>
  <si>
    <t>Cortez CO</t>
  </si>
  <si>
    <t>Morgantown WV</t>
  </si>
  <si>
    <t>Call Drop / Dead Air / Audio Issues; Billing Inquiry</t>
  </si>
  <si>
    <t>Harold KY</t>
  </si>
  <si>
    <t>Michael Ruby-Steele</t>
  </si>
  <si>
    <t>Herndon VA</t>
  </si>
  <si>
    <t>High Point NC</t>
  </si>
  <si>
    <t>Middletown OH</t>
  </si>
  <si>
    <t>Covington KY</t>
  </si>
  <si>
    <t>Hinsdale IL</t>
  </si>
  <si>
    <t>Retention - Retained Multiple; Billing Inquiry</t>
  </si>
  <si>
    <t>Harvey IL</t>
  </si>
  <si>
    <t>Lawrence MA</t>
  </si>
  <si>
    <t>Call Drop / Dead Air / Audio Issues; Plan Inquiry - Coverage Question</t>
  </si>
  <si>
    <t>Bryan TX</t>
  </si>
  <si>
    <t>Roanoke Rapids NC</t>
  </si>
  <si>
    <t>Bethlehem PA</t>
  </si>
  <si>
    <t>5083635000 5083</t>
  </si>
  <si>
    <t>Seaside NC</t>
  </si>
  <si>
    <t>Richmond IN</t>
  </si>
  <si>
    <t>Lake Forest IL</t>
  </si>
  <si>
    <t>ROMANCHARLES</t>
  </si>
  <si>
    <t>ININ-WRAP-UP-TIMEOUT; Service - Cancel Request - No Save</t>
  </si>
  <si>
    <t>Fremont-Newark CA</t>
  </si>
  <si>
    <t>Sylva NC</t>
  </si>
  <si>
    <t>Claremont CA</t>
  </si>
  <si>
    <t>Vero Beach FL</t>
  </si>
  <si>
    <t>Millville NJ</t>
  </si>
  <si>
    <t>Eugene OR</t>
  </si>
  <si>
    <t>Defiance OH</t>
  </si>
  <si>
    <t>Glen Burnie MD</t>
  </si>
  <si>
    <t>Fort Walton Beach FL</t>
  </si>
  <si>
    <t>WILLIAM STAMM</t>
  </si>
  <si>
    <t>Retention - Cancelled Other; No Sale - Campaign - Remove From Marketing</t>
  </si>
  <si>
    <t>Greenwood MS</t>
  </si>
  <si>
    <t>Denton TX</t>
  </si>
  <si>
    <t>Los Altos CA</t>
  </si>
  <si>
    <t>Laredo TX</t>
  </si>
  <si>
    <t>Pine Bluff AR</t>
  </si>
  <si>
    <t>Des Moines WA</t>
  </si>
  <si>
    <t>Norwell MA</t>
  </si>
  <si>
    <t>Middletown NY</t>
  </si>
  <si>
    <t>Transfer - Service; Retention - Retained; Service - Call Dropped / Dead Air</t>
  </si>
  <si>
    <t>Longmont CO</t>
  </si>
  <si>
    <t>Greenville SC</t>
  </si>
  <si>
    <t>Lake Placid FL</t>
  </si>
  <si>
    <t>Lewiston ME</t>
  </si>
  <si>
    <t>Newbury Park CA</t>
  </si>
  <si>
    <t>Utica NY</t>
  </si>
  <si>
    <t>Antioch CA</t>
  </si>
  <si>
    <t>No Sale - Campaign - Plan Inquiry Only; Retention - Retained With Discount</t>
  </si>
  <si>
    <t>Manchester NH</t>
  </si>
  <si>
    <t>Arab AL</t>
  </si>
  <si>
    <t>Gloucester VA</t>
  </si>
  <si>
    <t>Leesville LA</t>
  </si>
  <si>
    <t>JOHN SKELTON</t>
  </si>
  <si>
    <t>Durham NC</t>
  </si>
  <si>
    <t>Francis M</t>
  </si>
  <si>
    <t>Sale - Multiple Items; Call Drop / Dead Air / Audio Issues</t>
  </si>
  <si>
    <t>Vista CA</t>
  </si>
  <si>
    <t>Scranton PA</t>
  </si>
  <si>
    <t>Picayune MS</t>
  </si>
  <si>
    <t>Sale - Multiple Items; Retention - Retained Multiple</t>
  </si>
  <si>
    <t>Transfer - Service</t>
  </si>
  <si>
    <t>DNK HVAC CORP</t>
  </si>
  <si>
    <t>Call Drop / Dead Air / Audio Issues; Service Request - Tech Inquiry</t>
  </si>
  <si>
    <t>Elkhart IN</t>
  </si>
  <si>
    <t>Retention - Cancelled Price; Plan Inquiry - MyAccount</t>
  </si>
  <si>
    <t>Wilkes-Barre PA</t>
  </si>
  <si>
    <t>Waseca MN</t>
  </si>
  <si>
    <t>Erie PA</t>
  </si>
  <si>
    <t>Asheville NC</t>
  </si>
  <si>
    <t>Burlington WI</t>
  </si>
  <si>
    <t>New Castle PA</t>
  </si>
  <si>
    <t>Morehead City NC</t>
  </si>
  <si>
    <t>Morrisville PA</t>
  </si>
  <si>
    <t>Provo UT</t>
  </si>
  <si>
    <t>Montgomery AL</t>
  </si>
  <si>
    <t>Tifton GA</t>
  </si>
  <si>
    <t>South Bend IN</t>
  </si>
  <si>
    <t>Seymour IN</t>
  </si>
  <si>
    <t>Harvard IL</t>
  </si>
  <si>
    <t>Transfer - Service; Retention - Cancelled Doesn't Want Monthly</t>
  </si>
  <si>
    <t>Transfer - Service; Retention - Cancelled Other; Billing Inquiry</t>
  </si>
  <si>
    <t>Ash Flat AR</t>
  </si>
  <si>
    <t>Kissimmee FL</t>
  </si>
  <si>
    <t>Greenwood FL</t>
  </si>
  <si>
    <t>Retention - Retained; Service - Non D&amp;G Inquiry</t>
  </si>
  <si>
    <t>NIX</t>
  </si>
  <si>
    <t>Elyria OH</t>
  </si>
  <si>
    <t>Selden NY</t>
  </si>
  <si>
    <t>MARJORIE LEIVA</t>
  </si>
  <si>
    <t>Opelika AL</t>
  </si>
  <si>
    <t>Waynesboro VA</t>
  </si>
  <si>
    <t>Laura Curtis</t>
  </si>
  <si>
    <t>Marilyn Aguero</t>
  </si>
  <si>
    <t>Pittston PA</t>
  </si>
  <si>
    <t>Monroe NC</t>
  </si>
  <si>
    <t>Charlottesville VA</t>
  </si>
  <si>
    <t>Greeneville TN</t>
  </si>
  <si>
    <t>Glastonbury CT</t>
  </si>
  <si>
    <t>Piqua OH</t>
  </si>
  <si>
    <t>Bel Air MD</t>
  </si>
  <si>
    <t>Wildwood FL</t>
  </si>
  <si>
    <t>Adrian MI</t>
  </si>
  <si>
    <t>Sanford FL</t>
  </si>
  <si>
    <t>Registration - Non D&amp;G Inquiry; Retention - Retained Multiple</t>
  </si>
  <si>
    <t>Vinton TX</t>
  </si>
  <si>
    <t>ININ-OUTBOUND-TRANSFERRED-TO-QUEUE; Outbound - No Sale / Save - Too Expensive</t>
  </si>
  <si>
    <t>Ennis TX</t>
  </si>
  <si>
    <t>Rich Diekmann</t>
  </si>
  <si>
    <t>JEREMY GILBERT</t>
  </si>
  <si>
    <t>New Albany IN</t>
  </si>
  <si>
    <t>De Kalb IL</t>
  </si>
  <si>
    <t>Englishtown NJ</t>
  </si>
  <si>
    <t>Coventry RI</t>
  </si>
  <si>
    <t>Swanton OH</t>
  </si>
  <si>
    <t>Smith Center KS</t>
  </si>
  <si>
    <t>No Sale - Campaign - Offer Not Found; Retention - Retained</t>
  </si>
  <si>
    <t>Boca Raton FL</t>
  </si>
  <si>
    <t>Cherryville NC</t>
  </si>
  <si>
    <t>Manistee MI</t>
  </si>
  <si>
    <t>Williamsport PA</t>
  </si>
  <si>
    <t>Live Oak FL</t>
  </si>
  <si>
    <t>Albany GA</t>
  </si>
  <si>
    <t>NEAL HALEY</t>
  </si>
  <si>
    <t>South Fulton TN</t>
  </si>
  <si>
    <t>Liberal KS</t>
  </si>
  <si>
    <t>Shingletown CA</t>
  </si>
  <si>
    <t>Venice FL</t>
  </si>
  <si>
    <t>Sappington MO</t>
  </si>
  <si>
    <t>Fallston MD</t>
  </si>
  <si>
    <t>ININ-WRAP-UP-TIMEOUT; Retention - Cancelled Doesn't Want Monthly</t>
  </si>
  <si>
    <t>Edmundson Carol</t>
  </si>
  <si>
    <t>Tier II - Existing Repair</t>
  </si>
  <si>
    <t>Transfer - Client; ININ-WRAP-UP-TIMEOUT; Retention - Cancelled Doesn't Use</t>
  </si>
  <si>
    <t>Shelbyville TN</t>
  </si>
  <si>
    <t>Bakersfield CA</t>
  </si>
  <si>
    <t>La Junta CO</t>
  </si>
  <si>
    <t>Albany OR</t>
  </si>
  <si>
    <t>ININ-WRAP-UP-TIMEOUT; Retention - Cancelled Doesn't Use</t>
  </si>
  <si>
    <t>El Cajon CA</t>
  </si>
  <si>
    <t>Davenport IA</t>
  </si>
  <si>
    <t>Washington IN</t>
  </si>
  <si>
    <t>Elizabeth NJ</t>
  </si>
  <si>
    <t>WIB Campaign</t>
  </si>
  <si>
    <t>Anderson Don</t>
  </si>
  <si>
    <t>Camden NJ</t>
  </si>
  <si>
    <t>BRAY RICK</t>
  </si>
  <si>
    <t>Silverdale WA</t>
  </si>
  <si>
    <t>Lewisburg WV</t>
  </si>
  <si>
    <t>North Augusta SC</t>
  </si>
  <si>
    <t>Billings MT</t>
  </si>
  <si>
    <t>Columbus IN</t>
  </si>
  <si>
    <t>Mooresville NC</t>
  </si>
  <si>
    <t>Roseburg OR</t>
  </si>
  <si>
    <t>Weatherford TX</t>
  </si>
  <si>
    <t>Ozark MO</t>
  </si>
  <si>
    <t>Retention - Cancelled Doesn't Want Monthly; Service - Non D&amp;G Inquiry</t>
  </si>
  <si>
    <t>Ontario CA</t>
  </si>
  <si>
    <t>Ashtabula OH</t>
  </si>
  <si>
    <t>Watertown NY</t>
  </si>
  <si>
    <t>Nolanville TX</t>
  </si>
  <si>
    <t>El Sobrante-Pinole CA</t>
  </si>
  <si>
    <t>Retention - Cancelled Doesn't Use; Service Request - Tech Inquiry</t>
  </si>
  <si>
    <t>Worcester MA</t>
  </si>
  <si>
    <t>No Sale - Campaign - Plan Inquiry Only; Retention - Cancelled Doesn't Use</t>
  </si>
  <si>
    <t>Kokomo IN</t>
  </si>
  <si>
    <t>Vallejo CA</t>
  </si>
  <si>
    <t>Chapel Hill NC</t>
  </si>
  <si>
    <t>Knoxville IA</t>
  </si>
  <si>
    <t>Retention - Cancelled Doesn't Use; Plan Inquiry - Coverage Question</t>
  </si>
  <si>
    <t>Fayetteville NC</t>
  </si>
  <si>
    <t>Retention - Cancelled Doesn't Want Monthly; Service Request - Tech Inquiry</t>
  </si>
  <si>
    <t>Temple TX</t>
  </si>
  <si>
    <t>Chula Vista CA</t>
  </si>
  <si>
    <t>Wichita KS</t>
  </si>
  <si>
    <t>No Sale - Campaign - Plan Inquiry Only; Call Drop / Dead Air / Audio Issues; Plan Inquiry - Document Request</t>
  </si>
  <si>
    <t>CHONGWARREN</t>
  </si>
  <si>
    <t>Tyler TX</t>
  </si>
  <si>
    <t>Oxford NC</t>
  </si>
  <si>
    <t>Jesuit Bend LA</t>
  </si>
  <si>
    <t>Retention - Retained Multiple; Service - Call Dropped / Dead Air</t>
  </si>
  <si>
    <t>Cullman AL</t>
  </si>
  <si>
    <t>UPSTATE FCU</t>
  </si>
  <si>
    <t>Saint Peters MO</t>
  </si>
  <si>
    <t>Houston Suburban TX</t>
  </si>
  <si>
    <t>Alamosa CO</t>
  </si>
  <si>
    <t>De Funiak Springs FL</t>
  </si>
  <si>
    <t>Retention - Cancelled Doesn't Want Monthly; Plan Inquiry - MyAccount</t>
  </si>
  <si>
    <t>Waterloo IA</t>
  </si>
  <si>
    <t>Carlisle PA</t>
  </si>
  <si>
    <t>Brighton MI</t>
  </si>
  <si>
    <t>ININ-WRAP-UP-TIMEOUT; Retention - Cancelled Doesn't Want Monthly; Plan Inquiry - Coverage Question</t>
  </si>
  <si>
    <t>Baton Rouge LA</t>
  </si>
  <si>
    <t>Bowling Green MO</t>
  </si>
  <si>
    <t>Fort Smith AR</t>
  </si>
  <si>
    <t>Farmington NM</t>
  </si>
  <si>
    <t>Franklin Boro NJ</t>
  </si>
  <si>
    <t>Mcallen TX</t>
  </si>
  <si>
    <t>Salisbury MD</t>
  </si>
  <si>
    <t>Retention - Cancelled Doesn't Want Monthly; Service - Cancel Request - No Save</t>
  </si>
  <si>
    <t>Lexington KY</t>
  </si>
  <si>
    <t>Washington PA</t>
  </si>
  <si>
    <t>Van Buren ME</t>
  </si>
  <si>
    <t>Sandusky OH</t>
  </si>
  <si>
    <t>Norwich CT</t>
  </si>
  <si>
    <t>Saint Louis MO</t>
  </si>
  <si>
    <t>PATSY RICCARDI</t>
  </si>
  <si>
    <t>Retention - Cancelled Price; WIB Service Transfer; Service - Cancel Request - No Save</t>
  </si>
  <si>
    <t>Retention - Retained; Service Request - Parts Inquiry</t>
  </si>
  <si>
    <t>Georgetown TX</t>
  </si>
  <si>
    <t>Montrose MI</t>
  </si>
  <si>
    <t>ININ-WRAP-UP-TIMEOUT; Service Request â€“ New</t>
  </si>
  <si>
    <t>Centreville AL</t>
  </si>
  <si>
    <t>Transfer - Service; ININ-WRAP-UP-TIMEOUT; Billing Inquiry</t>
  </si>
  <si>
    <t>Registration - OK With Manufacture's Warranty; Retention - Cancelled Doesn't Use; Service Request - Cancel - Retained With Discount</t>
  </si>
  <si>
    <t>ININ-OUTBOUND-TRANSFERRED-TO-QUEUE; Outbound - No Sale / Save - Too Expensive; Retention - Retained</t>
  </si>
  <si>
    <t>Borger TX</t>
  </si>
  <si>
    <t>Winder GA</t>
  </si>
  <si>
    <t>Pooler GA</t>
  </si>
  <si>
    <t>Chambersburg PA</t>
  </si>
  <si>
    <t>Spokane WA</t>
  </si>
  <si>
    <t>Wichita Falls TX</t>
  </si>
  <si>
    <t>Shafter CA</t>
  </si>
  <si>
    <t>. LINDA V CARR</t>
  </si>
  <si>
    <t>Lowell MA</t>
  </si>
  <si>
    <t>Hockessin DE</t>
  </si>
  <si>
    <t>Napa CA</t>
  </si>
  <si>
    <t>Nashua NH</t>
  </si>
  <si>
    <t>Bothell WA</t>
  </si>
  <si>
    <t>Transfer - Service; Billing Inquiry; Retention - Cancelled Other</t>
  </si>
  <si>
    <t>Perryville MO</t>
  </si>
  <si>
    <t>No Sale - Not Eligible; Retention - Cancelled Other</t>
  </si>
  <si>
    <t>Plano TX</t>
  </si>
  <si>
    <t>TOCKSTEIN MONIK</t>
  </si>
  <si>
    <t>Manteo NC</t>
  </si>
  <si>
    <t>Tiffin OH</t>
  </si>
  <si>
    <t>Moberly MO</t>
  </si>
  <si>
    <t>Los Gatos CA</t>
  </si>
  <si>
    <t>Lindsay OK</t>
  </si>
  <si>
    <t>Colonial Beach VA</t>
  </si>
  <si>
    <t>Santa Rosa CA</t>
  </si>
  <si>
    <t>Idaho Falls ID</t>
  </si>
  <si>
    <t>Waverly TN</t>
  </si>
  <si>
    <t>No Sale - Not Eligible; Retention - Cancelled Doesn't Use; Service - Call Dropped / Dead Air</t>
  </si>
  <si>
    <t>Sarasota FL</t>
  </si>
  <si>
    <t>ININ-WRAP-UP-TIMEOUT; Service - Cancel - Retained</t>
  </si>
  <si>
    <t>Lufkin TX</t>
  </si>
  <si>
    <t>Streator IL</t>
  </si>
  <si>
    <t>Hart MI</t>
  </si>
  <si>
    <t>Washington 236 MD</t>
  </si>
  <si>
    <t>Emmetsburg IA</t>
  </si>
  <si>
    <t>DUENASMARGIE</t>
  </si>
  <si>
    <t>Appleton WI</t>
  </si>
  <si>
    <t>Georgetown KY</t>
  </si>
  <si>
    <t>Visalia CA</t>
  </si>
  <si>
    <t>Joplin MO</t>
  </si>
  <si>
    <t>Kittanning PA</t>
  </si>
  <si>
    <t>ROMEO JOSEPH</t>
  </si>
  <si>
    <t>Urbana OH</t>
  </si>
  <si>
    <t>Franklin MA</t>
  </si>
  <si>
    <t>Bedford PA</t>
  </si>
  <si>
    <t>Elmhurst IL</t>
  </si>
  <si>
    <t>Retention - Cancelled Doesn't Want Monthly; Service - Call Dropped / Dead Air</t>
  </si>
  <si>
    <t>Oconomowoc WI</t>
  </si>
  <si>
    <t>Midland MI</t>
  </si>
  <si>
    <t>Frederick MD</t>
  </si>
  <si>
    <t>Oak Harbor WA</t>
  </si>
  <si>
    <t>Ventura Central CA</t>
  </si>
  <si>
    <t>Livingston TN</t>
  </si>
  <si>
    <t>Orange City FL</t>
  </si>
  <si>
    <t>Butler PA</t>
  </si>
  <si>
    <t>Sale - Sold Plan; Retention - Cancelled Price</t>
  </si>
  <si>
    <t>Beverly OH</t>
  </si>
  <si>
    <t>Marshfield WI</t>
  </si>
  <si>
    <t>ININ-OUTBOUND-TRANSFERRED-TO-QUEUE; Outbound - No Sale / Save - Too Expensive; Retention - Cancelled Doesn't Want Monthly</t>
  </si>
  <si>
    <t>Greensburg PA</t>
  </si>
  <si>
    <t>Uniontown PA</t>
  </si>
  <si>
    <t>ININ-OUTBOUND-TRANSFERRED-TO-QUEUE; Outbound - No Sale / Save - Too Expensive; Retention - Cancelled Price</t>
  </si>
  <si>
    <t>Burlington VT</t>
  </si>
  <si>
    <t>Evansville IN</t>
  </si>
  <si>
    <t>Marion IN</t>
  </si>
  <si>
    <t>ININ-WRAP-UP-TIMEOUT; Plan Inquiry - MyAccount</t>
  </si>
  <si>
    <t>San Augustine TX</t>
  </si>
  <si>
    <t>No Sale - Campaign - Plan Inquiry Only; Retention - Cancelled Other; Plan Inquiry - MyAccount</t>
  </si>
  <si>
    <t>Helena MT</t>
  </si>
  <si>
    <t>Dover NJ</t>
  </si>
  <si>
    <t>Transfer - Service; Retention - Retained Multiple; Service - Cancel - Retained</t>
  </si>
  <si>
    <t>Las Cruces NM</t>
  </si>
  <si>
    <t>Lumberton NC</t>
  </si>
  <si>
    <t>Sale - Multiple Items; Call Drop / Dead Air / Audio Issues; Plan Inquiry - Coverage Question</t>
  </si>
  <si>
    <t>Hickory NC</t>
  </si>
  <si>
    <t>Sale - Sold Plan; Retention - Cancelled Wants New Pay Date</t>
  </si>
  <si>
    <t>Edinburg VA</t>
  </si>
  <si>
    <t>Genoa IL</t>
  </si>
  <si>
    <t>Amarillo TX</t>
  </si>
  <si>
    <t>Naperville IL</t>
  </si>
  <si>
    <t>West Myrtle Beach SC</t>
  </si>
  <si>
    <t>Stroudsburg PA</t>
  </si>
  <si>
    <t>Atwater CA</t>
  </si>
  <si>
    <t>. PADILLA JENNY</t>
  </si>
  <si>
    <t>Greensburg KY</t>
  </si>
  <si>
    <t>Retention - Cancelled Doesn't Want Monthly; Service - Cancel - Retained</t>
  </si>
  <si>
    <t>Mattoon IL</t>
  </si>
  <si>
    <t>Gordon NE</t>
  </si>
  <si>
    <t>Rome GA</t>
  </si>
  <si>
    <t>Closter NJ</t>
  </si>
  <si>
    <t>Mountain View MO</t>
  </si>
  <si>
    <t>Indio CA</t>
  </si>
  <si>
    <t>Rodrigo Humberto Valladares Reyes</t>
  </si>
  <si>
    <t>No Sale - Not Eligible; Retention - Cancelled Price</t>
  </si>
  <si>
    <t>Howell MI</t>
  </si>
  <si>
    <t>Rocky Mount NC</t>
  </si>
  <si>
    <t>Waxahachie TX</t>
  </si>
  <si>
    <t>Norwalk OH</t>
  </si>
  <si>
    <t>Belleview FL</t>
  </si>
  <si>
    <t>Rochester MA</t>
  </si>
  <si>
    <t>Charleston WV</t>
  </si>
  <si>
    <t>Minot ND</t>
  </si>
  <si>
    <t>Bottineau ND</t>
  </si>
  <si>
    <t>BRANT HENRY</t>
  </si>
  <si>
    <t>Three Rivers MI</t>
  </si>
  <si>
    <t>Rockwell City IA</t>
  </si>
  <si>
    <t>Annapolis MD</t>
  </si>
  <si>
    <t>Rockford IL</t>
  </si>
  <si>
    <t>No Sale - Doesn't Want Monthly; Call Drop / Dead Air / Audio Issues; Service - Cancel - Retained</t>
  </si>
  <si>
    <t>Retention - Cancelled Doesn't Want Monthly; Plan Inquiry - Coverage Question</t>
  </si>
  <si>
    <t>Pickens MS</t>
  </si>
  <si>
    <t>Lewistown MT</t>
  </si>
  <si>
    <t>Montebello CA</t>
  </si>
  <si>
    <t>ININ-OUTBOUND-TRANSFERRED-TO-QUEUE; Outbound - No Sale / Save -  Has Non-D&amp;G Plan; Retention - Cancelled Other</t>
  </si>
  <si>
    <t>Everett WA</t>
  </si>
  <si>
    <t>Chino CA</t>
  </si>
  <si>
    <t>Los Alamos NM</t>
  </si>
  <si>
    <t>Newport VT</t>
  </si>
  <si>
    <t>Pittsboro NC</t>
  </si>
  <si>
    <t>Sale - Sold Plan; Retention - Cancelled Other; Plan Inquiry - Coverage Question</t>
  </si>
  <si>
    <t>Service Request â€“ New; Service Request â€“ Cancel Appointment; Call Drop / Dead Air / Audio Issues; Service - Cancel - Retained</t>
  </si>
  <si>
    <t>Bushnell FL</t>
  </si>
  <si>
    <t>Rock Hill SC</t>
  </si>
  <si>
    <t>Muskegon MI</t>
  </si>
  <si>
    <t>El Dorado AR</t>
  </si>
  <si>
    <t>Camarillo CA</t>
  </si>
  <si>
    <t>Bloomfield NJ</t>
  </si>
  <si>
    <t>Tomball TX</t>
  </si>
  <si>
    <t>RANALLI LOU</t>
  </si>
  <si>
    <t>Registration - Transfer To Client; Call Drop / Dead Air / Audio Issues; ININ-WRAP-UP-TIMEOUT</t>
  </si>
  <si>
    <t>Salinas CA</t>
  </si>
  <si>
    <t>Roselle IL</t>
  </si>
  <si>
    <t>Independence OH</t>
  </si>
  <si>
    <t>Murrieta CA</t>
  </si>
  <si>
    <t>Culver City CA</t>
  </si>
  <si>
    <t>Danville OH</t>
  </si>
  <si>
    <t>Spring Valley NY</t>
  </si>
  <si>
    <t>Gardnerville NV</t>
  </si>
  <si>
    <t>410 5500513</t>
  </si>
  <si>
    <t>410 5500514</t>
  </si>
  <si>
    <t>Jackson KY</t>
  </si>
  <si>
    <t>Abilene TX</t>
  </si>
  <si>
    <t>Creve Coeur MO</t>
  </si>
  <si>
    <t>Delaware OH</t>
  </si>
  <si>
    <t>El Dorado KS</t>
  </si>
  <si>
    <t>Newburgh NY</t>
  </si>
  <si>
    <t>Criders Corners PA</t>
  </si>
  <si>
    <t>Galt CA</t>
  </si>
  <si>
    <t>Statesville NC</t>
  </si>
  <si>
    <t>Roberts Thomas</t>
  </si>
  <si>
    <t>Retention - Retained; Service Request - Cancel - Retained With Discount</t>
  </si>
  <si>
    <t>ININ-OUTBOUND-TRANSFERRED-TO-QUEUE; Outbound - Lapsed -  Plan Saved; Retention - Cancelled R&amp;P</t>
  </si>
  <si>
    <t>KAREN OUELLETTE</t>
  </si>
  <si>
    <t>Rochester NH</t>
  </si>
  <si>
    <t>Manchester MO</t>
  </si>
  <si>
    <t>New London CT</t>
  </si>
  <si>
    <t>No Sale - Campaign - Plan Inquiry Only; ININ-WRAP-UP-TIMEOUT</t>
  </si>
  <si>
    <t>Madison IN</t>
  </si>
  <si>
    <t>Salem NH</t>
  </si>
  <si>
    <t>Burkham Gabriel</t>
  </si>
  <si>
    <t>ININ-WRAP-UP-TIMEOUT; Retention - Cancelled Other; Service - Non D&amp;G Inquiry</t>
  </si>
  <si>
    <t>Cyndi Fauht</t>
  </si>
  <si>
    <t>Registration - Transfer To Client; Retention - Cancelled Other</t>
  </si>
  <si>
    <t>Forest Home AL</t>
  </si>
  <si>
    <t>Corona CA</t>
  </si>
  <si>
    <t>Mission TX</t>
  </si>
  <si>
    <t>Sylacauga AL</t>
  </si>
  <si>
    <t>ININ-WRAP-UP-TIMEOUT; Retention - Retained</t>
  </si>
  <si>
    <t>Morgan City LA</t>
  </si>
  <si>
    <t>Amite City LA</t>
  </si>
  <si>
    <t>Greeley CO</t>
  </si>
  <si>
    <t>Merced CA</t>
  </si>
  <si>
    <t>Yoakum TX</t>
  </si>
  <si>
    <t>Sale - Sold Plan; Retention - Retained; Service - Cancel - Retained</t>
  </si>
  <si>
    <t>Monahans TX</t>
  </si>
  <si>
    <t>No Sale - Not Eligible; ININ-WRAP-UP-TIMEOUT</t>
  </si>
  <si>
    <t>HAMMOND LINDA</t>
  </si>
  <si>
    <t>Sale - Sold Plan; Retention - Cancelled Other; Service - Cancel Request - No Save</t>
  </si>
  <si>
    <t>Chilton WI</t>
  </si>
  <si>
    <t>Bay Saint Louis MS</t>
  </si>
  <si>
    <t>Shelton WA</t>
  </si>
  <si>
    <t>Long Branch NJ</t>
  </si>
  <si>
    <t>Retention - Cancelled Other; Plan Inquiry - MyAccount; ININ-WRAP-UP-TIMEOUT</t>
  </si>
  <si>
    <t>Shediac NB</t>
  </si>
  <si>
    <t>Grand Island NE</t>
  </si>
  <si>
    <t>Fargo ND</t>
  </si>
  <si>
    <t>Findlay OH</t>
  </si>
  <si>
    <t>Seekonk MA</t>
  </si>
  <si>
    <t>Sulphur LA</t>
  </si>
  <si>
    <t>Anadarko OK</t>
  </si>
  <si>
    <t>Liverpool NY</t>
  </si>
  <si>
    <t>Downers Grove IL</t>
  </si>
  <si>
    <t>Battle Creek MI</t>
  </si>
  <si>
    <t>Retention - Retained With Plans Sold; Retention - Cancelled Other</t>
  </si>
  <si>
    <t>Fairmont MN</t>
  </si>
  <si>
    <t>Kerrville TX</t>
  </si>
  <si>
    <t>Katherine Adriana Esquivel Rodriguez</t>
  </si>
  <si>
    <t>Sikeston MO</t>
  </si>
  <si>
    <t>Grants NM</t>
  </si>
  <si>
    <t>Youngstown OH</t>
  </si>
  <si>
    <t>Edinburg TX</t>
  </si>
  <si>
    <t>Americus GA</t>
  </si>
  <si>
    <t>Lincoln City OR</t>
  </si>
  <si>
    <t>HARRIS MARDI</t>
  </si>
  <si>
    <t>Alex Houng</t>
  </si>
  <si>
    <t>Transfer - Service; Retention - Retained With Plans Sold</t>
  </si>
  <si>
    <t>Pleasanton TX</t>
  </si>
  <si>
    <t>Manchester IA</t>
  </si>
  <si>
    <t>Fremont NE</t>
  </si>
  <si>
    <t>Mari Wayne</t>
  </si>
  <si>
    <t>Meyer, Robert</t>
  </si>
  <si>
    <t>Redwood City CA</t>
  </si>
  <si>
    <t>Bryan OH</t>
  </si>
  <si>
    <t>Reading PA</t>
  </si>
  <si>
    <t>Anthony John G</t>
  </si>
  <si>
    <t>Massena NY</t>
  </si>
  <si>
    <t>Whitesville WV</t>
  </si>
  <si>
    <t>GAYLE</t>
  </si>
  <si>
    <t>Hope NJ</t>
  </si>
  <si>
    <t>Kingston NY</t>
  </si>
  <si>
    <t>Rhinelander WI</t>
  </si>
  <si>
    <t>Steubenville OH</t>
  </si>
  <si>
    <t>SPERO ANNA MARI</t>
  </si>
  <si>
    <t>Elkridge MD</t>
  </si>
  <si>
    <t>Riverhead NY</t>
  </si>
  <si>
    <t>Highlands NC</t>
  </si>
  <si>
    <t>Langham Creek TX</t>
  </si>
  <si>
    <t>Bailey NC</t>
  </si>
  <si>
    <t xml:space="preserve">GROGLIO,GLEN </t>
  </si>
  <si>
    <t>Pineville KY</t>
  </si>
  <si>
    <t>No Sale - Campaign - Plan Inquiry Only; Retention - Cancelled R&amp;P</t>
  </si>
  <si>
    <t>Albion IL</t>
  </si>
  <si>
    <t>Retention - Retained; Service Request - Tech Inquiry</t>
  </si>
  <si>
    <t>Transfer - Service; Retention - Retained Multiple; Plan Inquiry - MyAccount</t>
  </si>
  <si>
    <t>Kilmarnock VA</t>
  </si>
  <si>
    <t>Cortland OH</t>
  </si>
  <si>
    <t>Middleburg FL</t>
  </si>
  <si>
    <t>Rochester PA</t>
  </si>
  <si>
    <t>DG0001260288</t>
  </si>
  <si>
    <t>Pat Betonte</t>
  </si>
  <si>
    <t>5/8/2026, 12:00 AM</t>
  </si>
  <si>
    <t>5/7/2027, 11:59 PM</t>
  </si>
  <si>
    <t>Plan Inquiry - Coverage Question</t>
  </si>
  <si>
    <t>Transfer - Service; Plan Inquiry - Coverage Question</t>
  </si>
  <si>
    <t>Service Request - Tech Inquiry</t>
  </si>
  <si>
    <t>Registration - OK With Manufacture's Warranty; Transfer - Client</t>
  </si>
  <si>
    <t>Transfer - Service; Transfer - Client; Service - Call Dropped / Dead Air</t>
  </si>
  <si>
    <t>Rome NY</t>
  </si>
  <si>
    <t>Service Request - Parts Inquiry</t>
  </si>
  <si>
    <t>Service - Call Dropped / Dead Air</t>
  </si>
  <si>
    <t>Carthage TX</t>
  </si>
  <si>
    <t>Service Request â€“ Cancel Appointment</t>
  </si>
  <si>
    <t>NALEPAPATTY</t>
  </si>
  <si>
    <t>Allentown PA</t>
  </si>
  <si>
    <t>No Sale - Has Non D&amp;G Plan; Plan Inquiry - Update Customer Info</t>
  </si>
  <si>
    <t>Service Request â€“ New</t>
  </si>
  <si>
    <t>Transfer - Spanish</t>
  </si>
  <si>
    <t>Transfer - Service; Billing Inquiry</t>
  </si>
  <si>
    <t>Service - Non D&amp;G Inquiry</t>
  </si>
  <si>
    <t>Indiana Jimenez</t>
  </si>
  <si>
    <t>Jonesboro AR</t>
  </si>
  <si>
    <t>Transfer - Service; Service - Call Dropped / Dead Air</t>
  </si>
  <si>
    <t>Service - Cancel Request - No Save</t>
  </si>
  <si>
    <t>Sierra Vista AZ</t>
  </si>
  <si>
    <t>Hemingway SC</t>
  </si>
  <si>
    <t>Sale - Multiple Items; Plan Inquiry - Update Customer Info</t>
  </si>
  <si>
    <t>Billing Inquiry</t>
  </si>
  <si>
    <t>Morganton NC</t>
  </si>
  <si>
    <t>Transfer - Service; Transfer - Client</t>
  </si>
  <si>
    <t>Service - Cancel Request - No Save; Transfer - Client</t>
  </si>
  <si>
    <t>Frankfort KY</t>
  </si>
  <si>
    <t>Transfer - Service; Service - Cancel Request - No Save</t>
  </si>
  <si>
    <t>Plan Inquiry - MyAccount</t>
  </si>
  <si>
    <t>Portage WI</t>
  </si>
  <si>
    <t>Plan Inquiry - Document Request</t>
  </si>
  <si>
    <t>Rene Mauricio Escamilla Garcia</t>
  </si>
  <si>
    <t>Sale - Sold Plan; Plan Inquiry - Coverage Question</t>
  </si>
  <si>
    <t>Carlos Enrique Ramos Jimenez</t>
  </si>
  <si>
    <t>No Sale - Not Eligible; Billing Inquiry</t>
  </si>
  <si>
    <t>Transfer - Service; Service - Non D&amp;G Inquiry</t>
  </si>
  <si>
    <t>Plan Inquiry - Update Customer Info</t>
  </si>
  <si>
    <t>No Sale - Campaign - Plan Inquiry Only; Service - Cancel Request - No Save</t>
  </si>
  <si>
    <t>Service - Cancel - Retained</t>
  </si>
  <si>
    <t>Levelland TX</t>
  </si>
  <si>
    <t>Spanish Sales</t>
  </si>
  <si>
    <t>Transfer - Spanish; Transfer - Service; Sale - Multiple Items; Transfer - Client</t>
  </si>
  <si>
    <t>Sale - Sold Plan; Transfer - Client</t>
  </si>
  <si>
    <t>Cleveland TX</t>
  </si>
  <si>
    <t>No Sale - Campaign - Plan Inquiry Only; Plan Inquiry - Update Customer Info</t>
  </si>
  <si>
    <t>Unionville NJ</t>
  </si>
  <si>
    <t>Transfer - Client</t>
  </si>
  <si>
    <t>Sale - Sold Plan; Service Request - Tech Inquiry</t>
  </si>
  <si>
    <t xml:space="preserve">RANDOLPH IRVIN </t>
  </si>
  <si>
    <t>Registration - Non D&amp;G Inquiry; Transfer - Client</t>
  </si>
  <si>
    <t>ELLINGTON WANDA</t>
  </si>
  <si>
    <t>Wilson NC</t>
  </si>
  <si>
    <t>Dade City FL</t>
  </si>
  <si>
    <t>Transfer - Service; ININ-WRAP-UP-TIMEOUT; Plan Inquiry - Coverage Question</t>
  </si>
  <si>
    <t>Occoquan VA</t>
  </si>
  <si>
    <t>Saint Marys PA</t>
  </si>
  <si>
    <t>Newnan GA</t>
  </si>
  <si>
    <t>Sale - Sold Plan; ININ-WRAP-UP-TIMEOUT</t>
  </si>
  <si>
    <t>Berea OH</t>
  </si>
  <si>
    <t>Paris TN</t>
  </si>
  <si>
    <t>Transfer - Service; Service Request - Tech Inquiry</t>
  </si>
  <si>
    <t>Julie Stephens</t>
  </si>
  <si>
    <t>Columbus GA</t>
  </si>
  <si>
    <t>Sale - Multiple Items; ININ-WRAP-UP-TIMEOUT; Plan Inquiry - Document Request</t>
  </si>
  <si>
    <t>Waynesboro MS</t>
  </si>
  <si>
    <t>Richmond CA</t>
  </si>
  <si>
    <t>Transfer - Service; Plan Inquiry - Update Customer Info</t>
  </si>
  <si>
    <t>Mayfield KY</t>
  </si>
  <si>
    <t>Collierville TN</t>
  </si>
  <si>
    <t>Tier I - New Repair</t>
  </si>
  <si>
    <t>Transfer - Service; Billing Inquiry; Plan Inquiry - Coverage Question</t>
  </si>
  <si>
    <t>Silverado CA</t>
  </si>
  <si>
    <t>Stockton MO</t>
  </si>
  <si>
    <t>Registration - OK With Manufacture's Warranty; ININ-WRAP-UP-TIMEOUT</t>
  </si>
  <si>
    <t>Bastrop LA</t>
  </si>
  <si>
    <t>New Haven CT</t>
  </si>
  <si>
    <t>Perry OK</t>
  </si>
  <si>
    <t>Transfer - Service; Service - Cancel - Retained; Collections - Payment Updated</t>
  </si>
  <si>
    <t>Livingston AL</t>
  </si>
  <si>
    <t>Goldsboro NC</t>
  </si>
  <si>
    <t>Rock Island IL</t>
  </si>
  <si>
    <t>Plan Inquiry - Coverage Question; ININ-WRAP-UP-TIMEOUT</t>
  </si>
  <si>
    <t>Milford-White Lake MI</t>
  </si>
  <si>
    <t>Macon GA</t>
  </si>
  <si>
    <t>Service - Sale</t>
  </si>
  <si>
    <t>Transfer - Service; Service Request â€“ New</t>
  </si>
  <si>
    <t>Hornell NY</t>
  </si>
  <si>
    <t>Marcos Alessandro UmaÃ±a Flores</t>
  </si>
  <si>
    <t>Salisbury NC</t>
  </si>
  <si>
    <t>ININ-OUTBOUND-TRANSFERRED-TO-QUEUE; Outbound - Foreign Language; Transfer - Service; Service - Call Dropped / Dead Air</t>
  </si>
  <si>
    <t>Eunice LA</t>
  </si>
  <si>
    <t>Plainview TX</t>
  </si>
  <si>
    <t>Transfer - Service; Service - Cancel - Retained</t>
  </si>
  <si>
    <t>Monroe NY</t>
  </si>
  <si>
    <t>Pine River MN</t>
  </si>
  <si>
    <t>Sale - Campaign; Transfer - Client</t>
  </si>
  <si>
    <t>Monroe LA</t>
  </si>
  <si>
    <t>Orange TX</t>
  </si>
  <si>
    <t>No Sale - Campaign - Plan Inquiry Only; Billing Inquiry</t>
  </si>
  <si>
    <t>WILLIAM HAWKE</t>
  </si>
  <si>
    <t>Sale - Sold Plan; Transfer - Spanish; Transfer - Client</t>
  </si>
  <si>
    <t>Rahway NJ</t>
  </si>
  <si>
    <t>Sale - Multiple Items; Transfer - Client; WIB Service Transfer; Service - Cancel Request - No Save</t>
  </si>
  <si>
    <t>Hagerstown MD</t>
  </si>
  <si>
    <t>ININ-OUTBOUND-TRANSFERRED-TO-QUEUE; Outbound - No Sale / Save - Too Expensive; Plan Inquiry - Coverage Question</t>
  </si>
  <si>
    <t>No Sale - Doesn't Want Monthly; Service - Non D&amp;G Inquiry</t>
  </si>
  <si>
    <t>No Sale - Campaign - Plan Inquiry Only; Service - Call Dropped / Dead Air</t>
  </si>
  <si>
    <t>Registration - OK With Manufacture's Warranty; Plan Inquiry - MyAccount</t>
  </si>
  <si>
    <t>Floresville TX</t>
  </si>
  <si>
    <t>ININ-OUTBOUND-TRANSFERRED-TO-QUEUE; Outbound - Lapsed - Additional Plan(s) Sold; Service Request â€“ New</t>
  </si>
  <si>
    <t>Registration - OK With Manufacture's Warranty; Service - Call Dropped / Dead Air</t>
  </si>
  <si>
    <t>Brenham TX</t>
  </si>
  <si>
    <t>ININ-OUTBOUND-TRANSFERRED-TO-QUEUE; Outbound - No Sale / Save - Wants To Wait; Plan Inquiry - Coverage Question</t>
  </si>
  <si>
    <t>No Sale - Wants To Change Bill Date; Billing Inquiry</t>
  </si>
  <si>
    <t>ININ-OUTBOUND-TRANSFERRED-TO-QUEUE; Outbound - Lapsed -  Plan Saved; Service - Sale</t>
  </si>
  <si>
    <t>Lubbock TX</t>
  </si>
  <si>
    <t>Chicago Heights IL</t>
  </si>
  <si>
    <t>Sale - Campaign; Plan Inquiry - Coverage Question</t>
  </si>
  <si>
    <t>Covina CA</t>
  </si>
  <si>
    <t>Kalispell MT</t>
  </si>
  <si>
    <t>Transfer - Service; Plan Inquiry - MyAccount</t>
  </si>
  <si>
    <t>Pensacola FL</t>
  </si>
  <si>
    <t>Transfer - Service; Transfer - Client; WIB Service Transfer; ININ-WRAP-UP-TIMEOUT; Service - Call Dropped / Dead Air</t>
  </si>
  <si>
    <t>Orland Park IL</t>
  </si>
  <si>
    <t>No Sale - Not Eligible; Plan Inquiry - MyAccount</t>
  </si>
  <si>
    <t>Zephyr NC</t>
  </si>
  <si>
    <t>Fort Myers Beach FL</t>
  </si>
  <si>
    <t>Sale - Sold Plan; Service Request - Tech Inquiry; Transfer - Client</t>
  </si>
  <si>
    <t>Woodstock IL</t>
  </si>
  <si>
    <t>Marion IL</t>
  </si>
  <si>
    <t>Transfer - Service; Transfer - Client; Plan Inquiry - Coverage Question</t>
  </si>
  <si>
    <t>Huntersville NC</t>
  </si>
  <si>
    <t>Franklin KY</t>
  </si>
  <si>
    <t>Lancaster NY</t>
  </si>
  <si>
    <t>Transfer - Service; Service - Sale</t>
  </si>
  <si>
    <t>Meriden CT</t>
  </si>
  <si>
    <t>No Sale - Campaign - Plan Inquiry Only; Plan Inquiry - MyAccount</t>
  </si>
  <si>
    <t>Service - Sale; WIB Service Transfer; Billing Inquiry</t>
  </si>
  <si>
    <t>Pawleys Island SC</t>
  </si>
  <si>
    <t>Morehead KY</t>
  </si>
  <si>
    <t>West Los Angeles CA</t>
  </si>
  <si>
    <t>Brownsville TX</t>
  </si>
  <si>
    <t>ININ-OUTBOUND-TRANSFERRED-TO-QUEUE; Outbound - No Sale / Save - Wants To Wait; Plan Inquiry - Coverage Question; ININ-WRAP-UP-TIMEOUT; Plan Inquiry - MyAccount</t>
  </si>
  <si>
    <t>West Union IA</t>
  </si>
  <si>
    <t>ININ-OUTBOUND-TRANSFERRED-TO-QUEUE; Outbound - No Sale / Save - Wants To Wait; Service - Call Dropped / Dead Air</t>
  </si>
  <si>
    <t>HAWKINS BARBAR</t>
  </si>
  <si>
    <t>ININ-WRAP-UP-TIMEOUT; Transfer - Service; Billing Inquiry</t>
  </si>
  <si>
    <t>Hendersonville NC</t>
  </si>
  <si>
    <t>Hercules-Rodeo CA</t>
  </si>
  <si>
    <t>Service Request - Replacement</t>
  </si>
  <si>
    <t>Mexico MO</t>
  </si>
  <si>
    <t>ININ-OUTBOUND-TRANSFERRED-TO-QUEUE; Outbound - Call Drop / Dead Air / Audio Issues; Service - Call Dropped / Dead Air</t>
  </si>
  <si>
    <t>CALDWELL EDWIN</t>
  </si>
  <si>
    <t>Glens Falls NY</t>
  </si>
  <si>
    <t>Transfer - Client; Service Request - Tech Inquiry</t>
  </si>
  <si>
    <t>Transfer - Service; Plan Inquiry - Coverage Question; Transfer - Spanish; Transfer - Client; WIB Service Transfer; Service - Cancel Request - No Save</t>
  </si>
  <si>
    <t>Transfer - Client; WIB Service Transfer; Service - Sale</t>
  </si>
  <si>
    <t>Transfer - Spanish; Transfer - Service; Service Request - Parts Inquiry</t>
  </si>
  <si>
    <t>No Sale - Has Non D&amp;G Plan; Plan Inquiry - MyAccount</t>
  </si>
  <si>
    <t>Tulare CA</t>
  </si>
  <si>
    <t>Transfer - Service; Plan Inquiry - Coverage Question; Plan Inquiry - Document Request</t>
  </si>
  <si>
    <t>Rancho Bernardo CA</t>
  </si>
  <si>
    <t>Pittsburg KS</t>
  </si>
  <si>
    <t>Transfer - Service; Transfer - Client; Service Request â€“ New</t>
  </si>
  <si>
    <t>Milford, Wayne</t>
  </si>
  <si>
    <t>Transfer - Service; Transfer - Client; ININ-WRAP-UP-TIMEOUT</t>
  </si>
  <si>
    <t>BOLDEN, GLADYS</t>
  </si>
  <si>
    <t>Huntington Beach CA</t>
  </si>
  <si>
    <t>Placerville CA</t>
  </si>
  <si>
    <t>Lissette Johanna Monge Medrano</t>
  </si>
  <si>
    <t>Service - Call Dropped / Dead Air; Service - Cancel - Retained</t>
  </si>
  <si>
    <t>Pharr TX</t>
  </si>
  <si>
    <t>Sale - Sold Plan; Service - Call Dropped / Dead Air</t>
  </si>
  <si>
    <t>Transfer - Service; Service - Call Dropped / Dead Air; Plan Inquiry - MyAccount</t>
  </si>
  <si>
    <t>HALL DORRANCE</t>
  </si>
  <si>
    <t>Dayton OR</t>
  </si>
  <si>
    <t>Fort Mill SC</t>
  </si>
  <si>
    <t>No Sale - Campaign - Plan Inquiry Only; Transfer - Client</t>
  </si>
  <si>
    <t>Warwick RI</t>
  </si>
  <si>
    <t>Sale - Campaign; Service Request - Tech Inquiry; Plan Inquiry - MyAccount</t>
  </si>
  <si>
    <t>Wilber Alexis Alvarado Ortiz</t>
  </si>
  <si>
    <t>No Sale - Wants To Think About It; Service - Cancel - Retained</t>
  </si>
  <si>
    <t>Sale - Multiple Items; Transfer - Client</t>
  </si>
  <si>
    <t>Transfer - Service; Plan Inquiry - Document Request</t>
  </si>
  <si>
    <t>Transfer - Service; Billing Inquiry; WIB Service Transfer; Plan Inquiry - Document Request</t>
  </si>
  <si>
    <t>Fair Lawn NJ</t>
  </si>
  <si>
    <t>Pikesville MD</t>
  </si>
  <si>
    <t>Call Drop / Dead Air / Audio Issues; Plan Inquiry - Update Customer Info</t>
  </si>
  <si>
    <t>Thomasville GA</t>
  </si>
  <si>
    <t>BRADLEY, M</t>
  </si>
  <si>
    <t>Sale - Cross Sale; Plan Inquiry - Coverage Question</t>
  </si>
  <si>
    <t>Kevin Rogers</t>
  </si>
  <si>
    <t>Victorville CA</t>
  </si>
  <si>
    <t>Service Request - Cancel - Retained With Discount</t>
  </si>
  <si>
    <t>Transfer - Service; Billing Inquiry; ININ-WRAP-UP-TIMEOUT</t>
  </si>
  <si>
    <t>Nashville GA</t>
  </si>
  <si>
    <t>Transfer - Service; Transfer - Spanish; Service Request - Tech Inquiry</t>
  </si>
  <si>
    <t>Service Request - Reschedule</t>
  </si>
  <si>
    <t>Kill Devil Hills NC</t>
  </si>
  <si>
    <t>Ballog, Patrick</t>
  </si>
  <si>
    <t>Winter Haven FL</t>
  </si>
  <si>
    <t>Saint George UT</t>
  </si>
  <si>
    <t>Lake City FL</t>
  </si>
  <si>
    <t>Plainfield IL</t>
  </si>
  <si>
    <t>Registration - Non D&amp;G Inquiry; Service - Non D&amp;G Inquiry</t>
  </si>
  <si>
    <t>Washington Court House OH</t>
  </si>
  <si>
    <t>Redding CA</t>
  </si>
  <si>
    <t>Transfer - Service; Transfer - Client; Plan Inquiry - MyAccount</t>
  </si>
  <si>
    <t>BURRIER PAULA .</t>
  </si>
  <si>
    <t>Oxnard CA</t>
  </si>
  <si>
    <t>Franklin IN</t>
  </si>
  <si>
    <t>Union MO</t>
  </si>
  <si>
    <t>Fort Atkinson WI</t>
  </si>
  <si>
    <t>Clarks Hill IN</t>
  </si>
  <si>
    <t>Westminster MD</t>
  </si>
  <si>
    <t>No Sale - Not Eligible; Transfer - Client</t>
  </si>
  <si>
    <t>Transfer - Service; Service - Cancel - Retained; Service - Sale</t>
  </si>
  <si>
    <t>Kenneth Tomaso</t>
  </si>
  <si>
    <t>Sale - Campaign; Service - Cancel - Retained</t>
  </si>
  <si>
    <t>Columbus MS</t>
  </si>
  <si>
    <t>Webster MA</t>
  </si>
  <si>
    <t>Transfer - Spanish; Plan Inquiry - Coverage Question</t>
  </si>
  <si>
    <t>ININ-WRAP-UP-TIMEOUT; Transfer - Client; Service - Call Dropped / Dead Air</t>
  </si>
  <si>
    <t>No Sale - Has Non D&amp;G Plan; Service - Call Dropped / Dead Air</t>
  </si>
  <si>
    <t>Wheeling IL</t>
  </si>
  <si>
    <t>Newport AR</t>
  </si>
  <si>
    <t>ININ-OUTBOUND-TRANSFERRED-TO-QUEUE; Outbound - No Sale / Save - Wants To Change Bill Date; Plan Inquiry - Coverage Question</t>
  </si>
  <si>
    <t>Coloma MI</t>
  </si>
  <si>
    <t>Transfer - Client; ININ-WRAP-UP-TIMEOUT</t>
  </si>
  <si>
    <t>Springville AL</t>
  </si>
  <si>
    <t>Registration - Non D&amp;G Inquiry; Billing Inquiry</t>
  </si>
  <si>
    <t>Bristol TN</t>
  </si>
  <si>
    <t>Arcata CA</t>
  </si>
  <si>
    <t>Orange NJ</t>
  </si>
  <si>
    <t>Millbrae CA</t>
  </si>
  <si>
    <t>Hopkinsville KY</t>
  </si>
  <si>
    <t>Transfer - Client; WIB Service Transfer; Service - Cancel Request - No Save</t>
  </si>
  <si>
    <t>ININ-OUTBOUND-TRANSFERRED-TO-QUEUE; Outbound - Lapsed -  Plan Saved; Billing Inquiry</t>
  </si>
  <si>
    <t>Registration - Non D&amp;G Inquiry; ININ-WRAP-UP-TIMEOUT</t>
  </si>
  <si>
    <t>Transfer - Client; Service - Cancel - Retained</t>
  </si>
  <si>
    <t>Rapid City SD</t>
  </si>
  <si>
    <t>Butler MO</t>
  </si>
  <si>
    <t>No Sale - Price; Plan Inquiry - Coverage Question</t>
  </si>
  <si>
    <t>Sale - Sold Plan; Service Request â€“ New</t>
  </si>
  <si>
    <t>Guillermo Eduardo Lainez Amaya</t>
  </si>
  <si>
    <t>Bernice LA</t>
  </si>
  <si>
    <t>Benton IL</t>
  </si>
  <si>
    <t>Transfer - Service; Service - Cancel - Retained; Service - Non D&amp;G Inquiry</t>
  </si>
  <si>
    <t>Transfer - Service; Transfer - Client; Billing Inquiry</t>
  </si>
  <si>
    <t>No Sale - Campaign - Plan Inquiry Only; Service - Non D&amp;G Inquiry</t>
  </si>
  <si>
    <t>Midlothian TX</t>
  </si>
  <si>
    <t>VON DORPOWSKI H</t>
  </si>
  <si>
    <t>No Sale - Campaign - Plan Inquiry Only; Service - Cancel - Retained</t>
  </si>
  <si>
    <t>Plan Inquiry - MyAccount; Service - Call Dropped / Dead Air</t>
  </si>
  <si>
    <t>Nogales AZ</t>
  </si>
  <si>
    <t>Sale - Sold Plan; Transfer - Client; Service Request â€“ New</t>
  </si>
  <si>
    <t>Sale - Multiple Items; ININ-WRAP-UP-TIMEOUT; WIB Service Transfer; Transfer - Client</t>
  </si>
  <si>
    <t>Transfer - Service; ININ-WRAP-UP-TIMEOUT; Service - Call Dropped / Dead Air</t>
  </si>
  <si>
    <t>Washington NC</t>
  </si>
  <si>
    <t>Gulfport MS</t>
  </si>
  <si>
    <t>Chico CA</t>
  </si>
  <si>
    <t>No Sale - Campaign - Plan Inquiry Only; Service - Sale</t>
  </si>
  <si>
    <t>Transfer - Client; ININ-WRAP-UP-TIMEOUT; WIB Service Transfer; Plan Inquiry - Document Request</t>
  </si>
  <si>
    <t>Service - Non D&amp;G Inquiry; Plan Inquiry - MyAccount</t>
  </si>
  <si>
    <t>Morristown TN</t>
  </si>
  <si>
    <t>Transfer - Service; Transfer - Client; WIB Service Transfer</t>
  </si>
  <si>
    <t>ININ-OUTBOUND-TRANSFERRED-TO-QUEUE; Outbound - No Voicemail / Full Voicemail; Billing Inquiry</t>
  </si>
  <si>
    <t>Sauk Centre MN</t>
  </si>
  <si>
    <t>Laurel 236 MD</t>
  </si>
  <si>
    <t>Plan Inquiry - MyAccount; Service Request - Tech Inquiry</t>
  </si>
  <si>
    <t>Coldwater MS</t>
  </si>
  <si>
    <t>Clayton NC</t>
  </si>
  <si>
    <t>Transfer - Service; No Sale - Campaign - Plan Inquiry Only; Billing Inquiry; Service - Non D&amp;G Inquiry</t>
  </si>
  <si>
    <t>Cliffside Park NJ</t>
  </si>
  <si>
    <t>Sebastian FL</t>
  </si>
  <si>
    <t>ININ-WRAP-UP-TIMEOUT; Service - Call Dropped / Dead Air; Billing Inquiry</t>
  </si>
  <si>
    <t>VERA DUSS</t>
  </si>
  <si>
    <t>La Porte IN</t>
  </si>
  <si>
    <t>Saint Charles MO</t>
  </si>
  <si>
    <t>Transfer - Service; Billing Inquiry; Plan Inquiry - MyAccount</t>
  </si>
  <si>
    <t>Livingston TX</t>
  </si>
  <si>
    <t>Outbound - Campaigning</t>
  </si>
  <si>
    <t>ININ-OUTBOUND-TRANSFERRED-TO-QUEUE; ININ-WRAP-UP-TIMEOUT; Service - Cancel Request - No Save</t>
  </si>
  <si>
    <t>Houma LA</t>
  </si>
  <si>
    <t xml:space="preserve">SHORT, WILLIAM </t>
  </si>
  <si>
    <t>Minden LA</t>
  </si>
  <si>
    <t>WINTER DOUG</t>
  </si>
  <si>
    <t>Brookline MA</t>
  </si>
  <si>
    <t>No Sale - Campaign - Plan Inquiry Only; Transfer - Client; WIB Service Transfer; Plan Inquiry - Document Request</t>
  </si>
  <si>
    <t>Deer Park NY</t>
  </si>
  <si>
    <t>Burley ID</t>
  </si>
  <si>
    <t>San Rafael CA</t>
  </si>
  <si>
    <t>Lewistown PA</t>
  </si>
  <si>
    <t>Transfer - Service; Service Request - Tech Inquiry; Service - Call Dropped / Dead Air</t>
  </si>
  <si>
    <t>Transfer - Service; Plan Inquiry - Document Request; Plan Inquiry - MyAccount</t>
  </si>
  <si>
    <t>Clearfield UT</t>
  </si>
  <si>
    <t>Hermiston OR</t>
  </si>
  <si>
    <t>Brunswick OH</t>
  </si>
  <si>
    <t>Whittier CA</t>
  </si>
  <si>
    <t>Joice IA</t>
  </si>
  <si>
    <t>San Fernando CA</t>
  </si>
  <si>
    <t>Registration - OK With Manufacture's Warranty; Billing Inquiry</t>
  </si>
  <si>
    <t>No Sale - Has Non D&amp;G Plan; Service Request - Tech Inquiry</t>
  </si>
  <si>
    <t>No Sale - Campaign - Plan Inquiry Only; Plan Inquiry - Coverage Question</t>
  </si>
  <si>
    <t>Middletown NJ</t>
  </si>
  <si>
    <t>Clint TX</t>
  </si>
  <si>
    <t>Service - Non D&amp;G Inquiry; Service - Sale; Service - Call Dropped / Dead Air</t>
  </si>
  <si>
    <t>Sale - Multiple Items; Billing Inquiry</t>
  </si>
  <si>
    <t>ININ-WRAP-UP-TIMEOUT; Transfer - Service</t>
  </si>
  <si>
    <t>Walnut Creek CA</t>
  </si>
  <si>
    <t>NEALY ANDERSON</t>
  </si>
  <si>
    <t>Barstow CA</t>
  </si>
  <si>
    <t>Sale - Sold Plan; Service - Cancel - Retained</t>
  </si>
  <si>
    <t>Transfer - Service; Service Request - Cancel - Retained With Discount</t>
  </si>
  <si>
    <t>Midway TN</t>
  </si>
  <si>
    <t>Sale - Sold Plan; Plan Inquiry - MyAccount</t>
  </si>
  <si>
    <t>Jacksboro TX</t>
  </si>
  <si>
    <t>Odessa TX</t>
  </si>
  <si>
    <t>Transfer - Client; Service - Call Dropped / Dead Air</t>
  </si>
  <si>
    <t>Rockingham NC</t>
  </si>
  <si>
    <t>Transfer - Client; Plan Inquiry - MyAccount</t>
  </si>
  <si>
    <t>Duluth MN</t>
  </si>
  <si>
    <t>Service - Non D&amp;G Inquiry; Transfer - Client; Plan Inquiry - MyAccount</t>
  </si>
  <si>
    <t>Falmouth MA</t>
  </si>
  <si>
    <t>Sale - Sold Plan; Transfer - Client; Service - Cancel Request - No Save</t>
  </si>
  <si>
    <t>Barry Chadha</t>
  </si>
  <si>
    <t>Mauricio Fernandez15</t>
  </si>
  <si>
    <t>Yakima WA</t>
  </si>
  <si>
    <t>ININ-OUTBOUND-TRANSFERRED-TO-QUEUE; Outbound - Lapsed -  Plan Saved; Plan Inquiry - Coverage Question</t>
  </si>
  <si>
    <t>ININ-OUTBOUND-TRANSFERRED-TO-QUEUE; Outbound - Left Voicemail; Service - Call Dropped / Dead Air</t>
  </si>
  <si>
    <t>No Sale - Not Eligible; Transfer - Client; Plan Inquiry - Document Request; Plan Inquiry - MyAccount</t>
  </si>
  <si>
    <t>Transfer - Client; Plan Inquiry - Coverage Question</t>
  </si>
  <si>
    <t>Lockport NY</t>
  </si>
  <si>
    <t>No Sale - Campaign - Plan Inquiry Only; Plan Inquiry - Document Request</t>
  </si>
  <si>
    <t>Galesburg IL</t>
  </si>
  <si>
    <t>Port Orchard WA</t>
  </si>
  <si>
    <t>ININ-OUTBOUND-TRANSFERRED-TO-QUEUE; Outbound - No Sale / Save - Wants To Wait; ININ-WRAP-UP-TIMEOUT</t>
  </si>
  <si>
    <t>Hemet CA</t>
  </si>
  <si>
    <t>Transfer - Service; Plan Inquiry - Coverage Question; Service - Non D&amp;G Inquiry</t>
  </si>
  <si>
    <t>ININ-OUTBOUND-TRANSFERRED-TO-QUEUE; Outbound - No Sale / Save -  Has Non-D&amp;G Plan; ININ-WRAP-UP-TIMEOUT</t>
  </si>
  <si>
    <t>Roxbury MA</t>
  </si>
  <si>
    <t>Mahopac NY</t>
  </si>
  <si>
    <t>No Sale - Not Eligible; Plan Inquiry - Coverage Question</t>
  </si>
  <si>
    <t>Plan Inquiry - Coverage Question; Plan Inquiry - Document Request</t>
  </si>
  <si>
    <t>Lancaster CA</t>
  </si>
  <si>
    <t>Lupton, Nora</t>
  </si>
  <si>
    <t>Transfer - Service; Transfer - Client; Plan Inquiry - Document Request</t>
  </si>
  <si>
    <t>Transfer - Client; Service - Non D&amp;G Inquiry</t>
  </si>
  <si>
    <t>Service - Call Dropped / Dead Air; Service Request â€“ New</t>
  </si>
  <si>
    <t>Sale - Sold Plan; Service - Cancel Request - No Save</t>
  </si>
  <si>
    <t>Registration - Non D&amp;G Inquiry; Plan Inquiry - Coverage Question</t>
  </si>
  <si>
    <t>Plainsboro NJ</t>
  </si>
  <si>
    <t>Greenville NC</t>
  </si>
  <si>
    <t>ININ-WRAP-UP-TIMEOUT; Service Request - Replacement</t>
  </si>
  <si>
    <t>Ramsey NJ</t>
  </si>
  <si>
    <t>Ansonia-Derby CT</t>
  </si>
  <si>
    <t>Merrillville IN</t>
  </si>
  <si>
    <t>La Crosse WI</t>
  </si>
  <si>
    <t>Elizabethtown KY</t>
  </si>
  <si>
    <t>Slidell LA</t>
  </si>
  <si>
    <t>Tunnel Hill GA</t>
  </si>
  <si>
    <t>Lawton OK</t>
  </si>
  <si>
    <t>Thomaston GA</t>
  </si>
  <si>
    <t>Monticello NY</t>
  </si>
  <si>
    <t>Denham Springs LA</t>
  </si>
  <si>
    <t>Hattiesburg MS</t>
  </si>
  <si>
    <t>Zebulon GA</t>
  </si>
  <si>
    <t>No Sale - Not Eligible; Service Request - Parts Inquiry</t>
  </si>
  <si>
    <t>Poplar Bluff MO</t>
  </si>
  <si>
    <t>Lake Ozark-Osage Beach MO</t>
  </si>
  <si>
    <t>Savannah GA</t>
  </si>
  <si>
    <t>Sale - Multiple Items; Service Request - Tech Inquiry</t>
  </si>
  <si>
    <t>Carlos Javier Sanchez Gutierrez</t>
  </si>
  <si>
    <t>New Roads LA</t>
  </si>
  <si>
    <t>Kenner LA</t>
  </si>
  <si>
    <t>Laurel 238 MD</t>
  </si>
  <si>
    <t>Sale - Multiple Items; ININ-WRAP-UP-TIMEOUT</t>
  </si>
  <si>
    <t>ININ-OUTBOUND-TRANSFERRED-TO-QUEUE; Outbound - No Sale / Save - Too Expensive; Billing Inquiry</t>
  </si>
  <si>
    <t>Panama City FL</t>
  </si>
  <si>
    <t>Moultrie GA</t>
  </si>
  <si>
    <t>Sale - Sold Plan; Service Request - Tech Inquiry; Plan Inquiry - Coverage Question</t>
  </si>
  <si>
    <t>ININ-OUTBOUND-TRANSFERRED-TO-QUEUE; Outbound - No Sale / Save - Wants To Wait; Billing Inquiry</t>
  </si>
  <si>
    <t>Jose Armando Grande Henriquez</t>
  </si>
  <si>
    <t>Shenandoah PA</t>
  </si>
  <si>
    <t>Service - Call Dropped / Dead Air; Service - Non D&amp;G Inquiry</t>
  </si>
  <si>
    <t>Transfer - Service; Service Request - Replacement</t>
  </si>
  <si>
    <t>Central City KY</t>
  </si>
  <si>
    <t>Transfer - Spanish; ININ-WRAP-UP-TIMEOUT</t>
  </si>
  <si>
    <t>Saint Petersburg FL</t>
  </si>
  <si>
    <t>Transfer - Client; WIB Service Transfer; Plan Inquiry - MyAccount</t>
  </si>
  <si>
    <t>ININ-WRAP-UP-TIMEOUT; Service - Non D&amp;G Inquiry</t>
  </si>
  <si>
    <t>Lundin William</t>
  </si>
  <si>
    <t>Yale MI</t>
  </si>
  <si>
    <t>Registration - Transfer To Client; Billing Inquiry</t>
  </si>
  <si>
    <t>Service - Complaint</t>
  </si>
  <si>
    <t>Nampa ID</t>
  </si>
  <si>
    <t>Columbia PA</t>
  </si>
  <si>
    <t>Bellefontaine OH</t>
  </si>
  <si>
    <t>BYERS, GARY</t>
  </si>
  <si>
    <t>Troy MO</t>
  </si>
  <si>
    <t>Waukegan IL</t>
  </si>
  <si>
    <t>Doylestown PA</t>
  </si>
  <si>
    <t>Sale - Sold Plan; Service - Cancel Request - No Save; WIB Service Transfer</t>
  </si>
  <si>
    <t>ININ-WRAP-UP-TIMEOUT; Plan Inquiry - Document Request</t>
  </si>
  <si>
    <t>Henderson KY</t>
  </si>
  <si>
    <t>Seminole TX</t>
  </si>
  <si>
    <t>Coral Springs FL</t>
  </si>
  <si>
    <t>ININ-WRAP-UP-TIMEOUT; Service - Non D&amp;G Inquiry; Transfer - Client</t>
  </si>
  <si>
    <t>Roselle NJ</t>
  </si>
  <si>
    <t>Lake Geneva WI</t>
  </si>
  <si>
    <t>Transfer - Spanish; Service Request â€“ New</t>
  </si>
  <si>
    <t>Pomona Park FL</t>
  </si>
  <si>
    <t>ININ-OUTBOUND-TRANSFERRED-TO-QUEUE; Outbound - No Sale / Save - Doesn't Want Monthly; Billing Inquiry</t>
  </si>
  <si>
    <t>Gig Harbor WA</t>
  </si>
  <si>
    <t>Pomona CA</t>
  </si>
  <si>
    <t>Richmond-Rosenberg TX</t>
  </si>
  <si>
    <t>Saugus MA</t>
  </si>
  <si>
    <t>Dublin GA</t>
  </si>
  <si>
    <t>Union Springs AL</t>
  </si>
  <si>
    <t>Service - Non D&amp;G Inquiry; WIB Service Transfer; Plan Inquiry - MyAccount</t>
  </si>
  <si>
    <t>Torrance CA</t>
  </si>
  <si>
    <t>Tampa-West FL</t>
  </si>
  <si>
    <t>Westtown PA</t>
  </si>
  <si>
    <t>No Sale - Not Eligible; Plan Inquiry - Document Request</t>
  </si>
  <si>
    <t>Transfer - Service; Transfer - Client; Plan Inquiry - Update Customer Info</t>
  </si>
  <si>
    <t>Martinsville VA</t>
  </si>
  <si>
    <t>ININ-OUTBOUND-TRANSFERRED-TO-QUEUE; Outbound - No Sale / Save - Doesn't Want Monthly; Plan Inquiry - MyAccount</t>
  </si>
  <si>
    <t>Bansfield Shari</t>
  </si>
  <si>
    <t>No Sale - Not Eligible; Service Request â€“ New</t>
  </si>
  <si>
    <t>Centralia WA</t>
  </si>
  <si>
    <t>Millersburg OH</t>
  </si>
  <si>
    <t>Portland ME</t>
  </si>
  <si>
    <t>Auburn Heights MI</t>
  </si>
  <si>
    <t>No Sale - Campaign - Plan Inquiry Only; Transfer - Client; Billing Inquiry</t>
  </si>
  <si>
    <t>Beckley WV</t>
  </si>
  <si>
    <t>Scottsboro AL</t>
  </si>
  <si>
    <t>Inverness FL</t>
  </si>
  <si>
    <t>Oshkosh WI</t>
  </si>
  <si>
    <t>Kunj Patel</t>
  </si>
  <si>
    <t>Arden NC</t>
  </si>
  <si>
    <t>Bayamon Norte PR</t>
  </si>
  <si>
    <t>Portland-Gregory TX</t>
  </si>
  <si>
    <t>Wadesboro NC</t>
  </si>
  <si>
    <t>Wheeling WV</t>
  </si>
  <si>
    <t>No Sale - Doesn't Want Monthly; Service - Non D&amp;G Inquiry; WIB Service Transfer</t>
  </si>
  <si>
    <t>Weslaco TX</t>
  </si>
  <si>
    <t>Alamogordo NM</t>
  </si>
  <si>
    <t>Macomb IL</t>
  </si>
  <si>
    <t>Sale - Multiple Items; Plan Inquiry - Document Request</t>
  </si>
  <si>
    <t>Old Hickory TN</t>
  </si>
  <si>
    <t>Wanda Smith</t>
  </si>
  <si>
    <t>Transfer - Service; Transfer - Client; WIB Service Transfer; Plan Inquiry - MyAccount</t>
  </si>
  <si>
    <t>Gordon GA</t>
  </si>
  <si>
    <t>Effingham IL</t>
  </si>
  <si>
    <t>Egg Harbor NJ</t>
  </si>
  <si>
    <t>Livermore CA</t>
  </si>
  <si>
    <t>Sale - Sold Plan; Billing Inquiry</t>
  </si>
  <si>
    <t>Schenectady NY</t>
  </si>
  <si>
    <t>Transfer - Service; Service - Call Dropped / Dead Air; Plan Inquiry - Update Customer Info</t>
  </si>
  <si>
    <t>CHUDDESUSAN</t>
  </si>
  <si>
    <t>Jackson MI</t>
  </si>
  <si>
    <t>Warren OH</t>
  </si>
  <si>
    <t>Plan Inquiry - Coverage Question; Billing Inquiry</t>
  </si>
  <si>
    <t>Mount Vernon WA</t>
  </si>
  <si>
    <t>Half Day IL</t>
  </si>
  <si>
    <t>BRADBURN DONNA</t>
  </si>
  <si>
    <t xml:space="preserve">BERNICH, PETER </t>
  </si>
  <si>
    <t>Service - Non D&amp;G Inquiry; Billing Inquiry</t>
  </si>
  <si>
    <t>Springfield OH</t>
  </si>
  <si>
    <t>Transfer - Service; Plan Inquiry - Coverage Question; Plan Inquiry - Update Customer Info</t>
  </si>
  <si>
    <t>Registration - Non D&amp;G Inquiry; Service - Call Dropped / Dead Air</t>
  </si>
  <si>
    <t>Rio Linda CA</t>
  </si>
  <si>
    <t>Cypress CA</t>
  </si>
  <si>
    <t>Framingham MA</t>
  </si>
  <si>
    <t>Transfer - Service; Transfer - Client; Service - Cancel Request - No Save</t>
  </si>
  <si>
    <t>Service Request - Tech Inquiry; Transfer - Client</t>
  </si>
  <si>
    <t>ININ-WRAP-UP-TIMEOUT; Transfer - Client; WIB Service Transfer; Billing Inquiry</t>
  </si>
  <si>
    <t>Bay City MI</t>
  </si>
  <si>
    <t>Plan Inquiry - Document Request; Billing Inquiry</t>
  </si>
  <si>
    <t>West Chicago IL</t>
  </si>
  <si>
    <t>Boise ID</t>
  </si>
  <si>
    <t>Titusville FL</t>
  </si>
  <si>
    <t>Registration - Non D&amp;G Inquiry; Service Request - Tech Inquiry</t>
  </si>
  <si>
    <t>Transfer - Spanish; Service Request - Tech Inquiry</t>
  </si>
  <si>
    <t>Perris CA</t>
  </si>
  <si>
    <t>South Sioux City NE</t>
  </si>
  <si>
    <t>Service Request â€“ New; Service - Call Dropped / Dead Air</t>
  </si>
  <si>
    <t>Paterson NJ</t>
  </si>
  <si>
    <t>ININ-WRAP-UP-TIMEOUT; Service - Call Dropped / Dead Air</t>
  </si>
  <si>
    <t>Bluffton IN</t>
  </si>
  <si>
    <t>Plan Inquiry - MyAccount; Billing Inquiry</t>
  </si>
  <si>
    <t>Plan Inquiry - Coverage Question; Plan Inquiry - MyAccount</t>
  </si>
  <si>
    <t>Transfer - Client; Plan Inquiry - Document Request</t>
  </si>
  <si>
    <t>Moore OK</t>
  </si>
  <si>
    <t>ININ-OUTBOUND-TRANSFERRED-TO-QUEUE; Outbound - Lapsed -  Plan Saved; Service Request â€“ New</t>
  </si>
  <si>
    <t>Transfer - Client; Service - Cancel Request - No Save</t>
  </si>
  <si>
    <t>Transfer - Service; Service - Non D&amp;G Inquiry; Billing Inquiry</t>
  </si>
  <si>
    <t>HOWARDDEBORAH</t>
  </si>
  <si>
    <t>Philipsburg PA</t>
  </si>
  <si>
    <t>Brawley CA</t>
  </si>
  <si>
    <t>Roseville MI</t>
  </si>
  <si>
    <t>Transfer - Client; Service - Sale</t>
  </si>
  <si>
    <t>Birmingham MI</t>
  </si>
  <si>
    <t>ININ-OUTBOUND-TRANSFERRED-TO-QUEUE; Outbound - Lapsed - Plan Saved - Multiple Saves; Transfer - Client; Service - Cancel - Retained</t>
  </si>
  <si>
    <t>WILSON BOBBY</t>
  </si>
  <si>
    <t>Caldwell NJ</t>
  </si>
  <si>
    <t>Ashton 236 MD</t>
  </si>
  <si>
    <t>Lexington NE</t>
  </si>
  <si>
    <t>Davis CA</t>
  </si>
  <si>
    <t>Phenix City AL</t>
  </si>
  <si>
    <t>No Sale - Not Eligible; Service Request - Tech Inquiry</t>
  </si>
  <si>
    <t>Transfer - Spanish; Service - Cancel - Retained</t>
  </si>
  <si>
    <t>Lafitte LA</t>
  </si>
  <si>
    <t>Cypress TX</t>
  </si>
  <si>
    <t>ININ-WRAP-UP-TIMEOUT; Service Request - Parts Inquiry</t>
  </si>
  <si>
    <t>Willcox AZ</t>
  </si>
  <si>
    <t>Hollister CA</t>
  </si>
  <si>
    <t xml:space="preserve">Grand Junction </t>
  </si>
  <si>
    <t>New Milford CT</t>
  </si>
  <si>
    <t>Service - Cancel Request - No Save; Service Request â€“ Cancel Appointment</t>
  </si>
  <si>
    <t>Spirit Lake IA</t>
  </si>
  <si>
    <t>Ricardo Rafael Parada Cruz</t>
  </si>
  <si>
    <t>Pawtucket RI</t>
  </si>
  <si>
    <t>ININ-OUTBOUND-TRANSFERRED-TO-QUEUE; Outbound - Lapsed - Plan Saved - Multiple Saves; ININ-WRAP-UP-TIMEOUT</t>
  </si>
  <si>
    <t>Yorba Linda CA</t>
  </si>
  <si>
    <t>Transfer - Service; Plan Inquiry - Document Request; No Sale - Wants To Think About It</t>
  </si>
  <si>
    <t>Auburn WA</t>
  </si>
  <si>
    <t>Harvester MO</t>
  </si>
  <si>
    <t>MCILHATTON JOHN</t>
  </si>
  <si>
    <t>Newport Beach CA</t>
  </si>
  <si>
    <t>De Soto TX</t>
  </si>
  <si>
    <t>Lynchburg VA</t>
  </si>
  <si>
    <t>Crown Point IN</t>
  </si>
  <si>
    <t>ININ-OUTBOUND-TRANSFERRED-TO-QUEUE; Outbound - Lapsed - Plan Saved - Multiple Saves; Transfer - Client</t>
  </si>
  <si>
    <t>Madera CA</t>
  </si>
  <si>
    <t>ININ-WRAP-UP-TIMEOUT; Transfer - Client; Billing Inquiry</t>
  </si>
  <si>
    <t>Satsuma TX</t>
  </si>
  <si>
    <t>Transfer - Spanish; Plan Inquiry - Update Customer Info</t>
  </si>
  <si>
    <t>Sale - Multiple Items; Plan Inquiry - Coverage Question</t>
  </si>
  <si>
    <t>Del Mar CA</t>
  </si>
  <si>
    <t>Moorestown NJ</t>
  </si>
  <si>
    <t>Fredericktown PA</t>
  </si>
  <si>
    <t>Transfer - Service; Transfer - Client; Service - Non D&amp;G Inquiry</t>
  </si>
  <si>
    <t>Trujillo Alto PR</t>
  </si>
  <si>
    <t>Clarksville TN</t>
  </si>
  <si>
    <t>Greenville OH</t>
  </si>
  <si>
    <t>TIBERIO, FRANK</t>
  </si>
  <si>
    <t>Gaithersburg MD</t>
  </si>
  <si>
    <t>Harlan KY</t>
  </si>
  <si>
    <t>Bridgeport CT</t>
  </si>
  <si>
    <t>Atlanta South GA</t>
  </si>
  <si>
    <t>Huntsville TN</t>
  </si>
  <si>
    <t>ININ-WRAP-UP-TIMEOUT; Plan Inquiry - Update Customer Info</t>
  </si>
  <si>
    <t>Medford MA</t>
  </si>
  <si>
    <t>Souderton PA</t>
  </si>
  <si>
    <t>Marysville OH</t>
  </si>
  <si>
    <t>Bismarck ND</t>
  </si>
  <si>
    <t>Wareham MA</t>
  </si>
  <si>
    <t>No Sale - Has Non D&amp;G Plan; ININ-WRAP-UP-TIMEOUT</t>
  </si>
  <si>
    <t>Sale - Multiple Items; Transfer - Client; Service Request â€“ New</t>
  </si>
  <si>
    <t>No Sale - Wants To Change Bill Date; Service - Cancel Request - No Save</t>
  </si>
  <si>
    <t>Transfer - Service; ININ-WRAP-UP-TIMEOUT; Service - Non D&amp;G Inquiry; Plan Inquiry - MyAccount</t>
  </si>
  <si>
    <t>Gibson City IL</t>
  </si>
  <si>
    <t>Transfer - Service; Service - Cancel - Retained; Plan Inquiry - MyAccount</t>
  </si>
  <si>
    <t>Keys FL</t>
  </si>
  <si>
    <t>Plan Inquiry - Document Request; Service - Cancel - Retained</t>
  </si>
  <si>
    <t>Transfer - Service; Service - Non D&amp;G Inquiry; Plan Inquiry - MyAccount</t>
  </si>
  <si>
    <t>Petraitis Denni</t>
  </si>
  <si>
    <t>Bloomsburg PA</t>
  </si>
  <si>
    <t>Service - Call Dropped / Dead Air; Plan Inquiry - Coverage Question; Service Request â€“ New</t>
  </si>
  <si>
    <t>MARTINEZETHEL</t>
  </si>
  <si>
    <t>Pauls Valley OK</t>
  </si>
  <si>
    <t>Grand Haven MI</t>
  </si>
  <si>
    <t>Crystal Mountain WA</t>
  </si>
  <si>
    <t>Parkville MD</t>
  </si>
  <si>
    <t>Transfer - Client; Service Request â€“ New</t>
  </si>
  <si>
    <t>Des Plaines IL</t>
  </si>
  <si>
    <t>Wright City MO</t>
  </si>
  <si>
    <t>Radford VA</t>
  </si>
  <si>
    <t>National City CA</t>
  </si>
  <si>
    <t>Blue Island IL</t>
  </si>
  <si>
    <t>Transfer - Client; Billing Inquiry</t>
  </si>
  <si>
    <t>Manitowoc WI</t>
  </si>
  <si>
    <t>Driscoll, Kathl</t>
  </si>
  <si>
    <t>Terrace OH</t>
  </si>
  <si>
    <t>Registration - Transfer To Client; Service Request - Tech Inquiry</t>
  </si>
  <si>
    <t>Metter GA</t>
  </si>
  <si>
    <t>Uniontown OH</t>
  </si>
  <si>
    <t>No Sale - Wants To Think About It; Plan Inquiry - MyAccount</t>
  </si>
  <si>
    <t>Silecchia Sandr</t>
  </si>
  <si>
    <t>Service - Cancel - Retained; Billing Inquiry</t>
  </si>
  <si>
    <t>Seward NE</t>
  </si>
  <si>
    <t>Overstreet, Jam</t>
  </si>
  <si>
    <t>Sale - Sold Plan; Transfer - Client; Billing Inquiry</t>
  </si>
  <si>
    <t>Plan Inquiry - Coverage Question; Service - Sale</t>
  </si>
  <si>
    <t>Santa Maria CA</t>
  </si>
  <si>
    <t>CHAMBERS ALLEN</t>
  </si>
  <si>
    <t>Byron Center MI</t>
  </si>
  <si>
    <t>No Sale - Not Eligible; Service - Call Dropped / Dead Air</t>
  </si>
  <si>
    <t>Helvert Steve De Leon Conde</t>
  </si>
  <si>
    <t>Guaynabo PR</t>
  </si>
  <si>
    <t>Transfer - Service; Transfer - Spanish; Plan Inquiry - Coverage Question; Transfer - Client</t>
  </si>
  <si>
    <t>Columbia MO</t>
  </si>
  <si>
    <t>Clinton NJ</t>
  </si>
  <si>
    <t>Transfer - Service; Plan Inquiry - Document Request; Billing Inquiry</t>
  </si>
  <si>
    <t>Jose Isaac Martinez Chevez</t>
  </si>
  <si>
    <t>Mayrene Alvarado Alvarado Leon</t>
  </si>
  <si>
    <t>ININ-WRAP-UP-TIMEOUT; Service Request - Tech Inquiry; Service Request â€“ New</t>
  </si>
  <si>
    <t>Abrams WI</t>
  </si>
  <si>
    <t>Transfer - Service; Service - Non D&amp;G Inquiry; Transfer - Client</t>
  </si>
  <si>
    <t>Ciccarelli Will</t>
  </si>
  <si>
    <t>Brainerd MN</t>
  </si>
  <si>
    <t>Etiwanda CA</t>
  </si>
  <si>
    <t>Indian Trail NC</t>
  </si>
  <si>
    <t>Trinity OH</t>
  </si>
  <si>
    <t>Service - Call Dropped / Dead Air; ININ-WRAP-UP-TIMEOUT</t>
  </si>
  <si>
    <t>Carlos Alberto Candray Ramirez</t>
  </si>
  <si>
    <t>Sale - Multiple Items; Service - Non D&amp;G Inquiry</t>
  </si>
  <si>
    <t>Park Falls WI</t>
  </si>
  <si>
    <t>Transfer - Service; Service - Non D&amp;G Inquiry; Service - Call Dropped / Dead Air</t>
  </si>
  <si>
    <t>Transfer - Service; Billing Inquiry; Plan Inquiry - Document Request</t>
  </si>
  <si>
    <t>Service - Non D&amp;G Inquiry; Service Request - Tech Inquiry</t>
  </si>
  <si>
    <t>Whitley James</t>
  </si>
  <si>
    <t>Agoura CA</t>
  </si>
  <si>
    <t>Sale - Sold Plan; Service - Non D&amp;G Inquiry</t>
  </si>
  <si>
    <t>Brooksville FL</t>
  </si>
  <si>
    <t>Service - Non D&amp;G Inquiry; Plan Inquiry - Coverage Question</t>
  </si>
  <si>
    <t>No Sale - Wants To Think About It; Service - Non D&amp;G Inquiry</t>
  </si>
  <si>
    <t>Sale - Campaign; Transfer - Client; Billing Inquiry</t>
  </si>
  <si>
    <t>Transfer - Client; Service Request - Replacement</t>
  </si>
  <si>
    <t>Arrowhead CA</t>
  </si>
  <si>
    <t>Chowchilla CA</t>
  </si>
  <si>
    <t>Kevin Alexis Rodriguez Torres</t>
  </si>
  <si>
    <t>Angola IN</t>
  </si>
  <si>
    <t>SAM'S GEDNEY WA</t>
  </si>
  <si>
    <t>Mount Pleasant PA</t>
  </si>
  <si>
    <t>Montrose PA</t>
  </si>
  <si>
    <t>Plattsburgh NY</t>
  </si>
  <si>
    <t>West Frankfort IL</t>
  </si>
  <si>
    <t>Sale - Cross Sale; Plan Inquiry - MyAccount</t>
  </si>
  <si>
    <t>Cape Coral FL</t>
  </si>
  <si>
    <t>Charles City IA</t>
  </si>
  <si>
    <t>Registration - Non D&amp;G Inquiry; Service Request â€“ New</t>
  </si>
  <si>
    <t>CUNNINGHAM SHEI</t>
  </si>
  <si>
    <t>Racine WI</t>
  </si>
  <si>
    <t>Mccook NE</t>
  </si>
  <si>
    <t>Somerset PA</t>
  </si>
  <si>
    <t>Plan Inquiry - Document Request; Plan Inquiry - Coverage Question; ININ-WRAP-UP-TIMEOUT; Service - Call Dropped / Dead Air</t>
  </si>
  <si>
    <t>Registration - Transfer To Client; Transfer - Client</t>
  </si>
  <si>
    <t>Barnwell SC</t>
  </si>
  <si>
    <t>Forsyth GA</t>
  </si>
  <si>
    <t>Wenatchee WA</t>
  </si>
  <si>
    <t>East Chicago IN</t>
  </si>
  <si>
    <t>Luthersville GA</t>
  </si>
  <si>
    <t>ININ-OUTBOUND-TRANSFERRED-TO-QUEUE; Outbound - Left Voicemail; Billing Inquiry</t>
  </si>
  <si>
    <t>No Sale - Campaign - Plan Inquiry Only; Transfer - Client; Plan Inquiry - MyAccount</t>
  </si>
  <si>
    <t>No Sale - Wants To Think About It; Plan Inquiry - Document Request</t>
  </si>
  <si>
    <t>Middletown CT</t>
  </si>
  <si>
    <t>Branford CT</t>
  </si>
  <si>
    <t>Kevin Josue Bonilla Osorio</t>
  </si>
  <si>
    <t>Transfer - Spanish; Transfer - Service; Plan Inquiry - Coverage Question</t>
  </si>
  <si>
    <t>Fort Worth TX</t>
  </si>
  <si>
    <t>CABRERAELMER</t>
  </si>
  <si>
    <t>Registration - OK With Manufacture's Warranty; Service - Cancel - Retained</t>
  </si>
  <si>
    <t>Gillette WY</t>
  </si>
  <si>
    <t>Delray Beach FL</t>
  </si>
  <si>
    <t>Blacksburg VA</t>
  </si>
  <si>
    <t>Oak Hill WV</t>
  </si>
  <si>
    <t>No Sale - Doesn't Want Monthly; Service Request - Replacement</t>
  </si>
  <si>
    <t>Eau Claire WI</t>
  </si>
  <si>
    <t>Edwards MS</t>
  </si>
  <si>
    <t>Burnsville NC</t>
  </si>
  <si>
    <t>Transfer - Spanish; No Sale - Wants To Think About It; Sale - Multiple Items; Service - Non D&amp;G Inquiry; Plan Inquiry - Coverage Question</t>
  </si>
  <si>
    <t>No Sale - Campaign - Plan Inquiry Only; Transfer - Client; ININ-WRAP-UP-TIMEOUT</t>
  </si>
  <si>
    <t>Bozeman MT</t>
  </si>
  <si>
    <t>Service - Non D&amp;G Inquiry; ININ-WRAP-UP-TIMEOUT</t>
  </si>
  <si>
    <t>Douglas GA</t>
  </si>
  <si>
    <t>Doyle TN</t>
  </si>
  <si>
    <t>Selma CA</t>
  </si>
  <si>
    <t>No Sale - Wants To Think About It; Transfer - Client</t>
  </si>
  <si>
    <t>Brockton MA</t>
  </si>
  <si>
    <t>Hastings NE</t>
  </si>
  <si>
    <t>Plan Inquiry - Update Customer Info; Plan Inquiry - Coverage Question</t>
  </si>
  <si>
    <t>Plan Inquiry - Document Request; Plan Inquiry - MyAccount</t>
  </si>
  <si>
    <t>Perrine FL</t>
  </si>
  <si>
    <t>ININ-OUTBOUND-TRANSFERRED-TO-QUEUE; Outbound - Left Voicemail; Plan Inquiry - MyAccount</t>
  </si>
  <si>
    <t>Ogden UT</t>
  </si>
  <si>
    <t>South San Francisco CA</t>
  </si>
  <si>
    <t>Convent LA</t>
  </si>
  <si>
    <t>Plan Inquiry - Coverage Question; Service Request â€“ New</t>
  </si>
  <si>
    <t>Dorchester MA</t>
  </si>
  <si>
    <t>Potsdam NY</t>
  </si>
  <si>
    <t>Sale - Sold Plan; Service - Non D&amp;G Inquiry; Service - Call Dropped / Dead Air</t>
  </si>
  <si>
    <t>Greenville TX</t>
  </si>
  <si>
    <t>HELEN RIVERS</t>
  </si>
  <si>
    <t>Bruce MS</t>
  </si>
  <si>
    <t>Beeville TX</t>
  </si>
  <si>
    <t>Bay Minette AL</t>
  </si>
  <si>
    <t>Del Rio TX</t>
  </si>
  <si>
    <t>Registration - OK With Manufacture's Warranty</t>
  </si>
  <si>
    <t>Transfer - Spanish; Transfer - Service</t>
  </si>
  <si>
    <t>Sale - Multiple Items</t>
  </si>
  <si>
    <t>Sale - Multiple Items; Service - Non D&amp;G Inquiry; Transfer - Client</t>
  </si>
  <si>
    <t>Yulee FL</t>
  </si>
  <si>
    <t>Brandywine MD</t>
  </si>
  <si>
    <t>Crawfordsville IN</t>
  </si>
  <si>
    <t>Randolph MA</t>
  </si>
  <si>
    <t>Randallstown MD</t>
  </si>
  <si>
    <t>Plan Inquiry - Coverage Question; Service - Call Dropped / Dead Air</t>
  </si>
  <si>
    <t>Little Falls NJ</t>
  </si>
  <si>
    <t>Santurce PR</t>
  </si>
  <si>
    <t>Newburg WV</t>
  </si>
  <si>
    <t>No Sale - Campaign - Plan Inquiry Only</t>
  </si>
  <si>
    <t>Bellefonte PA</t>
  </si>
  <si>
    <t>Hinesville GA</t>
  </si>
  <si>
    <t>Burlington NC</t>
  </si>
  <si>
    <t>New Britain CT</t>
  </si>
  <si>
    <t>Danville KY</t>
  </si>
  <si>
    <t>Graysville AL</t>
  </si>
  <si>
    <t>Winfield AL</t>
  </si>
  <si>
    <t>Freedman Nancy</t>
  </si>
  <si>
    <t>Paradis LA</t>
  </si>
  <si>
    <t>Waynesville MO</t>
  </si>
  <si>
    <t>Lawson Henry</t>
  </si>
  <si>
    <t>Sale - Sold Plan</t>
  </si>
  <si>
    <t>Michael Riccell</t>
  </si>
  <si>
    <t>Whitehall WI</t>
  </si>
  <si>
    <t>Cordele GA</t>
  </si>
  <si>
    <t>Mcminnville OR</t>
  </si>
  <si>
    <t>Winchester KY</t>
  </si>
  <si>
    <t>Traverse City MI</t>
  </si>
  <si>
    <t>ININ-OUTBOUND-TRANSFERRED-TO-QUEUE; Outbound - Lapsed - Plan Saved - Multiple Saves</t>
  </si>
  <si>
    <t>Waltham MA</t>
  </si>
  <si>
    <t>Summit NJ</t>
  </si>
  <si>
    <t>Clarkston MI</t>
  </si>
  <si>
    <t>No Sale - Campaign - Offer Not Found; Plan Inquiry - Coverage Question</t>
  </si>
  <si>
    <t>Rutland VT</t>
  </si>
  <si>
    <t>Stanley NC</t>
  </si>
  <si>
    <t>Stuart VA</t>
  </si>
  <si>
    <t>Cherry Valley AR</t>
  </si>
  <si>
    <t>Fortenberry Sin</t>
  </si>
  <si>
    <t>Hobart IN</t>
  </si>
  <si>
    <t>Lucedale MS</t>
  </si>
  <si>
    <t>Weldon NC</t>
  </si>
  <si>
    <t>Transfer - Service; Service Request - Parts Inquiry</t>
  </si>
  <si>
    <t>Columbiana OH</t>
  </si>
  <si>
    <t>Registration - Non D&amp;G Inquiry</t>
  </si>
  <si>
    <t>Espanola NM</t>
  </si>
  <si>
    <t>JEROME J LOSTY</t>
  </si>
  <si>
    <t>South Hill VA</t>
  </si>
  <si>
    <t>ININ-OUTBOUND-TRANSFERRED-TO-QUEUE; Outbound - No Sale / Save - Wants To Wait</t>
  </si>
  <si>
    <t>Northville MI</t>
  </si>
  <si>
    <t>Leavenworth KS</t>
  </si>
  <si>
    <t>Big Spring TX</t>
  </si>
  <si>
    <t>Warner Robins GA</t>
  </si>
  <si>
    <t>SHIRLEY DONALD</t>
  </si>
  <si>
    <t>Des Arc AR</t>
  </si>
  <si>
    <t>No Sale - Not Eligible</t>
  </si>
  <si>
    <t>Dexter GA</t>
  </si>
  <si>
    <t>South Boston VA</t>
  </si>
  <si>
    <t>ININ-WRAP-UP-TIMEOUT; Transfer - Client; Plan Inquiry - MyAccount</t>
  </si>
  <si>
    <t>Concord NC</t>
  </si>
  <si>
    <t>Marysville CA</t>
  </si>
  <si>
    <t>Williamsburg KY</t>
  </si>
  <si>
    <t>Dany Osvaldo Garcia Flores</t>
  </si>
  <si>
    <t>New Buffalo MI</t>
  </si>
  <si>
    <t>Calallen TX</t>
  </si>
  <si>
    <t>Fuquay-Varina NC</t>
  </si>
  <si>
    <t>Rio Grande City TX</t>
  </si>
  <si>
    <t>Benicia CA</t>
  </si>
  <si>
    <t>Orangeburg SC</t>
  </si>
  <si>
    <t>Mcpherson KS</t>
  </si>
  <si>
    <t>Dover DE</t>
  </si>
  <si>
    <t>Eau Gallie FL</t>
  </si>
  <si>
    <t>Laramie WY</t>
  </si>
  <si>
    <t>Cave City AR</t>
  </si>
  <si>
    <t>BISHOP, C</t>
  </si>
  <si>
    <t>Sale - Multiple Items; Service - Call Dropped / Dead Air</t>
  </si>
  <si>
    <t>Bonifay FL</t>
  </si>
  <si>
    <t>Pawling NY</t>
  </si>
  <si>
    <t>Lorain OH</t>
  </si>
  <si>
    <t>JOSEPH TAMBURRI</t>
  </si>
  <si>
    <t>Jonesboro LA</t>
  </si>
  <si>
    <t>Niagara Falls NY</t>
  </si>
  <si>
    <t>Calhoun GA</t>
  </si>
  <si>
    <t>Ozark AL</t>
  </si>
  <si>
    <t>Gonzales LA</t>
  </si>
  <si>
    <t>Morgan Hill CA</t>
  </si>
  <si>
    <t>Sale - Multiple Items; Service - Cancel - Retained</t>
  </si>
  <si>
    <t>Rachel Kelly</t>
  </si>
  <si>
    <t>Cranford NJ</t>
  </si>
  <si>
    <t>Statesboro GA</t>
  </si>
  <si>
    <t>Barnstable MA</t>
  </si>
  <si>
    <t>Registration - OK With Manufacture's Warranty; Plan Inquiry - Coverage Question</t>
  </si>
  <si>
    <t>Baldwin FL</t>
  </si>
  <si>
    <t>KUSTANOVICH,MIC</t>
  </si>
  <si>
    <t>No Sale - Campaign - Plan Inquiry Only; Transfer - Spanish; Plan Inquiry - Coverage Question</t>
  </si>
  <si>
    <t>Lynn MA</t>
  </si>
  <si>
    <t>Transfer - Service; Transfer - Spanish; ININ-WRAP-UP-TIMEOUT</t>
  </si>
  <si>
    <t>Inglewood CA</t>
  </si>
  <si>
    <t>Rockland ME</t>
  </si>
  <si>
    <t>Heber City UT</t>
  </si>
  <si>
    <t>Riverdale IL</t>
  </si>
  <si>
    <t>Sun City CA</t>
  </si>
  <si>
    <t>ININ-OUTBOUND-TRANSFERRED-TO-QUEUE; Outbound - Left Voicemail; Plan Inquiry - Coverage Question</t>
  </si>
  <si>
    <t>Eduardo Francisco Morales Brito</t>
  </si>
  <si>
    <t>Jefferson City MO</t>
  </si>
  <si>
    <t>Sale - Multiple Items; Plan Inquiry - Coverage Question; Transfer - Client</t>
  </si>
  <si>
    <t>Berlin NH</t>
  </si>
  <si>
    <t>Vicksburg MS</t>
  </si>
  <si>
    <t>Montrose CO</t>
  </si>
  <si>
    <t>Brunswick ME</t>
  </si>
  <si>
    <t>BRUMFIELD JOAN</t>
  </si>
  <si>
    <t>Bellaire MI</t>
  </si>
  <si>
    <t>ININ-OUTBOUND-TRANSFERRED-TO-QUEUE; Outbound - No Sale / Save - Doesn't Want Monthly; Plan Inquiry - Coverage Question</t>
  </si>
  <si>
    <t>Grand Ledge MI</t>
  </si>
  <si>
    <t>ININ-OUTBOUND-TRANSFERRED-TO-QUEUE; Outbound - Left Voicemail</t>
  </si>
  <si>
    <t xml:space="preserve">MOORE, LORETTA </t>
  </si>
  <si>
    <t>Rodrigo Alberto Polanco Merlos</t>
  </si>
  <si>
    <t>Sale - Multiple Items; Plan Inquiry - Coverage Question; Service Request â€“ New</t>
  </si>
  <si>
    <t>Saint Joseph MO</t>
  </si>
  <si>
    <t>ININ-OUTBOUND-TRANSFERRED-TO-QUEUE; Outbound - Lapsed -  Plan Saved; ININ-WRAP-UP-TIMEOUT</t>
  </si>
  <si>
    <t>Pico Rivera CA</t>
  </si>
  <si>
    <t>Registration - OK With Manufacture's Warranty; Transfer - Client; Plan Inquiry - MyAccount</t>
  </si>
  <si>
    <t>Palarm AR</t>
  </si>
  <si>
    <t>New Ellenton SC</t>
  </si>
  <si>
    <t>Union City NJ</t>
  </si>
  <si>
    <t>Jossete Padilla</t>
  </si>
  <si>
    <t>Transfer - Service; Transfer - Client; Service - Sale</t>
  </si>
  <si>
    <t>Biggs CA</t>
  </si>
  <si>
    <t>Mandeville LA</t>
  </si>
  <si>
    <t>Boone IA</t>
  </si>
  <si>
    <t>Athens TN</t>
  </si>
  <si>
    <t>Sale - Sold Plan; Transfer - Client; Plan Inquiry - Coverage Question</t>
  </si>
  <si>
    <t>Mchugh Catherin</t>
  </si>
  <si>
    <t>No Sale - Not Eligible; Service - Cancel Request - No Save</t>
  </si>
  <si>
    <t>Plan Inquiry - Coverage Question; Transfer - Client</t>
  </si>
  <si>
    <t xml:space="preserve">WEXLER MARVIN </t>
  </si>
  <si>
    <t>No Sale - Has Non D&amp;G Plan; Transfer - Service; Service Request â€“ New</t>
  </si>
  <si>
    <t>No Sale - Doesn't Want Monthly; Service - Cancel Request - No Save</t>
  </si>
  <si>
    <t>Sorrento LA</t>
  </si>
  <si>
    <t>Madison MS</t>
  </si>
  <si>
    <t>Montrose OH</t>
  </si>
  <si>
    <t>Ashland VA</t>
  </si>
  <si>
    <t>No Sale - Doesn't Want Monthly; Plan Inquiry - MyAccount</t>
  </si>
  <si>
    <t>Transfer - Spanish; Transfer - Service; Service - Non D&amp;G Inquiry</t>
  </si>
  <si>
    <t>Auburn AL</t>
  </si>
  <si>
    <t>Ventura East CA</t>
  </si>
  <si>
    <t>Elmira MI</t>
  </si>
  <si>
    <t>MURRAY LEIGH</t>
  </si>
  <si>
    <t>Transfer - Service; Service Request - Tech Inquiry; Plan Inquiry - MyAccount</t>
  </si>
  <si>
    <t>Troy Page</t>
  </si>
  <si>
    <t>No Sale - Not Eligible; Service - Call Dropped / Dead Air; Service Request - Replacement</t>
  </si>
  <si>
    <t>Conway NH</t>
  </si>
  <si>
    <t>Transfer - Service; Service - Cancel Request - No Save; Service Request â€“ New</t>
  </si>
  <si>
    <t>SLAWITSKY,ALLAN</t>
  </si>
  <si>
    <t>Olympia WA</t>
  </si>
  <si>
    <t>Lansdale PA</t>
  </si>
  <si>
    <t>Du Quoin IL</t>
  </si>
  <si>
    <t>Sale - Multiple Items; Transfer - Client; Plan Inquiry - MyAccount</t>
  </si>
  <si>
    <t>Lakeport CA</t>
  </si>
  <si>
    <t>ANGIOLETTI R</t>
  </si>
  <si>
    <t>Vacaville CA</t>
  </si>
  <si>
    <t>Service Request â€“ New; Plan Inquiry - Update Customer Info</t>
  </si>
  <si>
    <t>Transfer - Service; ININ-WRAP-UP-TIMEOUT; Service Request â€“ New</t>
  </si>
  <si>
    <t>Transfer - Spanish; Service - Call Dropped / Dead Air</t>
  </si>
  <si>
    <t>Waldorf MD</t>
  </si>
  <si>
    <t>Mercerville NJ</t>
  </si>
  <si>
    <t>San Diego TX</t>
  </si>
  <si>
    <t>Joanna Cathey</t>
  </si>
  <si>
    <t>Service Request â€“ New; ININ-WRAP-UP-TIMEOUT</t>
  </si>
  <si>
    <t>Trabuco Canyon CA</t>
  </si>
  <si>
    <t>SHAURETTE, JUDI</t>
  </si>
  <si>
    <t>Anchorage AK</t>
  </si>
  <si>
    <t>Braintree MA</t>
  </si>
  <si>
    <t>LARO JON</t>
  </si>
  <si>
    <t>Anderson SC</t>
  </si>
  <si>
    <t>Watertown SD</t>
  </si>
  <si>
    <t>ALLISON, MARIA</t>
  </si>
  <si>
    <t>Kirksville MO</t>
  </si>
  <si>
    <t>No Sale - Campaign - Plan Inquiry Only; Service Request â€“ New</t>
  </si>
  <si>
    <t>Cherry Lake FL</t>
  </si>
  <si>
    <t>Plan Inquiry - Coverage Question; Service - Non D&amp;G Inquiry</t>
  </si>
  <si>
    <t>Holdrege NE</t>
  </si>
  <si>
    <t>Bay City TX</t>
  </si>
  <si>
    <t>MILAZZO,GERALDI</t>
  </si>
  <si>
    <t>Palos Park IL</t>
  </si>
  <si>
    <t>Clinchport VA</t>
  </si>
  <si>
    <t>Eufaula OK</t>
  </si>
  <si>
    <t>Painesville OH</t>
  </si>
  <si>
    <t>Transfer - Service; Plan Inquiry - Coverage Question; Plan Inquiry - MyAccount</t>
  </si>
  <si>
    <t>Los Banos CA</t>
  </si>
  <si>
    <t>Somerset KY</t>
  </si>
  <si>
    <t>Neosho MO</t>
  </si>
  <si>
    <t>Sale - Campaign; Billing Inquiry</t>
  </si>
  <si>
    <t>Beatrice NE</t>
  </si>
  <si>
    <t>Sharon PA</t>
  </si>
  <si>
    <t>Edmond OK</t>
  </si>
  <si>
    <t>Bremerton WA</t>
  </si>
  <si>
    <t>Kinder LA</t>
  </si>
  <si>
    <t>No Sale - Has Non D&amp;G Plan; Transfer - Client</t>
  </si>
  <si>
    <t>Transfer - Service; ININ-WRAP-UP-TIMEOUT; Plan Inquiry - MyAccount</t>
  </si>
  <si>
    <t>Linden NJ</t>
  </si>
  <si>
    <t>Midland NY</t>
  </si>
  <si>
    <t>No Sale - Not Eligible; Service - Cancel - Retained; Plan Inquiry - MyAccount</t>
  </si>
  <si>
    <t>Colton CA</t>
  </si>
  <si>
    <t>Virginia MN</t>
  </si>
  <si>
    <t>Transfer - Service; ININ-WRAP-UP-TIMEOUT; Plan Inquiry - Document Request</t>
  </si>
  <si>
    <t>Salem OH</t>
  </si>
  <si>
    <t>Ashland OH</t>
  </si>
  <si>
    <t>Sale - Multiple Items; Plan Inquiry - MyAccount</t>
  </si>
  <si>
    <t>No Sale - Has Non D&amp;G Plan; Service - Non D&amp;G Inquiry</t>
  </si>
  <si>
    <t>Centreville MD</t>
  </si>
  <si>
    <t>Ronkonkoma NY</t>
  </si>
  <si>
    <t>No Sale - Campaign - Offer Not Found; Service - Sale</t>
  </si>
  <si>
    <t>VIZCARRAROSEMA</t>
  </si>
  <si>
    <t>Delphi IN</t>
  </si>
  <si>
    <t>Bloomington IN</t>
  </si>
  <si>
    <t>Selmer TN</t>
  </si>
  <si>
    <t>Kaplan LA</t>
  </si>
  <si>
    <t>Twin Falls ID</t>
  </si>
  <si>
    <t>Turlock CA</t>
  </si>
  <si>
    <t>Laurinburg NC</t>
  </si>
  <si>
    <t>Arroyo Grande CA</t>
  </si>
  <si>
    <t>Gloversville NY</t>
  </si>
  <si>
    <t>Osborne Tod</t>
  </si>
  <si>
    <t>Hopkinton MA</t>
  </si>
  <si>
    <t>AMIGO BRACERO L</t>
  </si>
  <si>
    <t>Celina OH</t>
  </si>
  <si>
    <t>Evenson, Mary</t>
  </si>
  <si>
    <t>Batesburg SC</t>
  </si>
  <si>
    <t>Lewisburg PA</t>
  </si>
  <si>
    <t>Moncks Corner SC</t>
  </si>
  <si>
    <t>Orange CA</t>
  </si>
  <si>
    <t>Fremont MI</t>
  </si>
  <si>
    <t xml:space="preserve">HERTZ MICHELLE </t>
  </si>
  <si>
    <t>Cambridge OH</t>
  </si>
  <si>
    <t>Sale - Sold Plan; Plan Inquiry - Document Request</t>
  </si>
  <si>
    <t>Bainbridge GA</t>
  </si>
  <si>
    <t>Transfer - Service; Service - Non D&amp;G Inquiry; Service - Cancel - Retained</t>
  </si>
  <si>
    <t>Transfer - Client; Service Request - Parts Inquiry</t>
  </si>
  <si>
    <t>Mogadore OH</t>
  </si>
  <si>
    <t>Keyser WV</t>
  </si>
  <si>
    <t>Wickliffe OH</t>
  </si>
  <si>
    <t>Riley IN</t>
  </si>
  <si>
    <t>Geneva IL</t>
  </si>
  <si>
    <t>Huxford AL</t>
  </si>
  <si>
    <t>7067330188 7067330188</t>
  </si>
  <si>
    <t>Transfer - Service; Billing Inquiry; Service - Cancel Request - No Save</t>
  </si>
  <si>
    <t>Williamston NC</t>
  </si>
  <si>
    <t>No Sale - Wants To Think About It; Plan Inquiry - Document Request; Transfer - Client</t>
  </si>
  <si>
    <t>Transfer - Service; Service Request - Tech Inquiry; Service Request â€“ New</t>
  </si>
  <si>
    <t>Georgetown SC</t>
  </si>
  <si>
    <t>No Sale - Has Non D&amp;G Plan; Billing Inquiry</t>
  </si>
  <si>
    <t>Apollo TX</t>
  </si>
  <si>
    <t>ININ-OUTBOUND-TRANSFERRED-TO-QUEUE; Outbound - Lapsed -  Plan Saved; Service - Non D&amp;G Inquiry</t>
  </si>
  <si>
    <t>Madras OR</t>
  </si>
  <si>
    <t>Transfer - Service; Plan Inquiry - Coverage Question; Billing Inquiry</t>
  </si>
  <si>
    <t>Transfer - Service; Plan Inquiry - Update Customer Info; Plan Inquiry - MyAccount</t>
  </si>
  <si>
    <t>PATRICIA MURREL</t>
  </si>
  <si>
    <t>Clarksburg WV</t>
  </si>
  <si>
    <t>Luis Herrera15</t>
  </si>
  <si>
    <t>Plan Inquiry - MyAccount; Service - Non D&amp;G Inquiry</t>
  </si>
  <si>
    <t>No Sale - Not Eligible; Service - Call Dropped / Dead Air; Billing Inquiry</t>
  </si>
  <si>
    <t>Plan Inquiry - MyAccount; Service Request â€“ New; Plan Inquiry - Document Request</t>
  </si>
  <si>
    <t>Carlyss LA</t>
  </si>
  <si>
    <t>Portage IN</t>
  </si>
  <si>
    <t>Sale - Cross Sale; Billing Inquiry</t>
  </si>
  <si>
    <t>Transfer - Service; Plan Inquiry - Coverage Question; Service - Call Dropped / Dead Air</t>
  </si>
  <si>
    <t>Herrin IL</t>
  </si>
  <si>
    <t>Pekin IL</t>
  </si>
  <si>
    <t>Lebanon MO</t>
  </si>
  <si>
    <t>Weymouth MA</t>
  </si>
  <si>
    <t>Walker , Eboni</t>
  </si>
  <si>
    <t>Registration - OK With Manufacture's Warranty; Plan Inquiry - Coverage Question; Service Request â€“ New</t>
  </si>
  <si>
    <t>Islip NY</t>
  </si>
  <si>
    <t>Biddeford ME</t>
  </si>
  <si>
    <t>Registration - OK With Manufacture's Warranty; Plan Inquiry - Update Customer Info</t>
  </si>
  <si>
    <t>Fayette City PA</t>
  </si>
  <si>
    <t>ININ-OUTBOUND-TRANSFERRED-TO-QUEUE; Outbound - Left Voicemail; Service Request â€“ New</t>
  </si>
  <si>
    <t>Wabash IN</t>
  </si>
  <si>
    <t>Medway OH</t>
  </si>
  <si>
    <t>ININ-OUTBOUND-TRANSFERRED-TO-QUEUE; Outbound - No Sale / Save - Wants To Wait; Service - Cancel Request - No Save</t>
  </si>
  <si>
    <t>Zuccarelli Caro</t>
  </si>
  <si>
    <t>ININ-OUTBOUND-TRANSFERRED-TO-QUEUE; Outbound - No Sale / Save - Too Expensive; Plan Inquiry - MyAccount</t>
  </si>
  <si>
    <t>Blairsville GA</t>
  </si>
  <si>
    <t>Allentown NJ</t>
  </si>
  <si>
    <t>No Sale - Price; Transfer - Client</t>
  </si>
  <si>
    <t>Boone County KY</t>
  </si>
  <si>
    <t>Transfer - Service; Plan Inquiry - MyAccount; ININ-WRAP-UP-TIMEOUT</t>
  </si>
  <si>
    <t>Georgetown OH</t>
  </si>
  <si>
    <t>Transfer - Service; Service - Cancel - Retained; ININ-WRAP-UP-TIMEOUT</t>
  </si>
  <si>
    <t>Canton OH</t>
  </si>
  <si>
    <t>Transfer - Service; Sale - Sold Plan; Transfer - Spanish; Billing Inquiry; ININ-WRAP-UP-TIMEOUT</t>
  </si>
  <si>
    <t>Whittington Sta</t>
  </si>
  <si>
    <t>Transfer - Service; Transfer - Client; WIB Campaign Transfer</t>
  </si>
  <si>
    <t>Walnut MS</t>
  </si>
  <si>
    <t>L DAVID</t>
  </si>
  <si>
    <t>Plan Inquiry - Coverage Question; Service Request - Tech Inquiry</t>
  </si>
  <si>
    <t>Bolivia NC</t>
  </si>
  <si>
    <t>ININ-OUTBOUND-TRANSFERRED-TO-QUEUE; Outbound - No Sale / Save - Too Expensive; Service - Cancel Request - No Save</t>
  </si>
  <si>
    <t>Orting WA</t>
  </si>
  <si>
    <t>Transfer - Client; Plan Inquiry - Update Customer Info</t>
  </si>
  <si>
    <t>Sale - Sold Plan; Service Request - Tech Inquiry; Plan Inquiry - MyAccount</t>
  </si>
  <si>
    <t>Rogers AR</t>
  </si>
  <si>
    <t>SANKER DOROTHY</t>
  </si>
  <si>
    <t>Babylon NY</t>
  </si>
  <si>
    <t>ININ-OUTBOUND-TRANSFERRED-TO-QUEUE; Outbound - No Sale / Save - Wants To Change Bill Date; Plan Inquiry - MyAccount</t>
  </si>
  <si>
    <t>Sale - Campaign; Service - Sale</t>
  </si>
  <si>
    <t>Clarksdale MS</t>
  </si>
  <si>
    <t>Transfer - Service; Transfer - Client; Service - Cancel - Retained</t>
  </si>
  <si>
    <t>Terminal TX</t>
  </si>
  <si>
    <t>Grove OK</t>
  </si>
  <si>
    <t>Oglesby IL</t>
  </si>
  <si>
    <t>Lima OH</t>
  </si>
  <si>
    <t>POWICKI EDWIN</t>
  </si>
  <si>
    <t>Seymour CT</t>
  </si>
  <si>
    <t>Coinjock NC</t>
  </si>
  <si>
    <t>Norlina NC</t>
  </si>
  <si>
    <t>Dupo IL</t>
  </si>
  <si>
    <t>Transfer - Client; Service Request - Reschedule</t>
  </si>
  <si>
    <t>Victory OH</t>
  </si>
  <si>
    <t>Transfer - Service; Billing Inquiry; Service Request â€“ New</t>
  </si>
  <si>
    <t>Dillon SC</t>
  </si>
  <si>
    <t>South River NJ</t>
  </si>
  <si>
    <t>Whiteville NC</t>
  </si>
  <si>
    <t>Spencer WV</t>
  </si>
  <si>
    <t>Transfer - Service; Service - Cancel Request - No Save; Service - Call Dropped / Dead Air</t>
  </si>
  <si>
    <t>Azusa-Glendora CA</t>
  </si>
  <si>
    <t>Fort Morgan CO</t>
  </si>
  <si>
    <t>Service Request â€“ New; Service - Non D&amp;G Inquiry</t>
  </si>
  <si>
    <t>Ames IA</t>
  </si>
  <si>
    <t>CHANDLER, MELAN</t>
  </si>
  <si>
    <t>Fabius NY</t>
  </si>
  <si>
    <t>Harlingen TX</t>
  </si>
  <si>
    <t>Nephi UT</t>
  </si>
  <si>
    <t>Mansfield MA</t>
  </si>
  <si>
    <t>Easton MD</t>
  </si>
  <si>
    <t>Plan Inquiry - MyAccount; Transfer - Client</t>
  </si>
  <si>
    <t>Dripping Springs TX</t>
  </si>
  <si>
    <t>Casa Grande AZ</t>
  </si>
  <si>
    <t>Nyack NY</t>
  </si>
  <si>
    <t>Eubank KY</t>
  </si>
  <si>
    <t>Lillington NC</t>
  </si>
  <si>
    <t>Transfer - Service; Service Request - Tech Inquiry; Transfer - Client</t>
  </si>
  <si>
    <t>Transfer - Spanish; Sale - Multiple Items; Service - Cancel - Retained</t>
  </si>
  <si>
    <t>Raceland LA</t>
  </si>
  <si>
    <t>Russell KS</t>
  </si>
  <si>
    <t>T BRANDENBURG</t>
  </si>
  <si>
    <t>Zion IL</t>
  </si>
  <si>
    <t>Crystal Springs MS</t>
  </si>
  <si>
    <t>Coos Bay OR</t>
  </si>
  <si>
    <t>Abingdon VA</t>
  </si>
  <si>
    <t>Brady TX</t>
  </si>
  <si>
    <t>Chipley FL</t>
  </si>
  <si>
    <t>Park Ridge NJ</t>
  </si>
  <si>
    <t>Yuma AZ</t>
  </si>
  <si>
    <t>Sunnyside WA</t>
  </si>
  <si>
    <t>Saddleback Valley CA</t>
  </si>
  <si>
    <t>ININ-OUTBOUND-TRANSFERRED-TO-QUEUE; Outbound - No Sale / Save - Doesn't Want Monthly; Service - Cancel Request - No Save</t>
  </si>
  <si>
    <t>Mabank TX</t>
  </si>
  <si>
    <t>Service Request - Tech Inquiry; Plan Inquiry - MyAccount</t>
  </si>
  <si>
    <t>Transfer - Spanish; Service Request - Reschedule</t>
  </si>
  <si>
    <t>Elizabeth City NC</t>
  </si>
  <si>
    <t>No Sale - Wants To Change Bill Date; Plan Inquiry - Coverage Question</t>
  </si>
  <si>
    <t>Parrella Cresce</t>
  </si>
  <si>
    <t>Sale - Cross Sale; Plan Inquiry - Update Customer Info</t>
  </si>
  <si>
    <t>Lawrenceville NJ</t>
  </si>
  <si>
    <t>Monroe MI</t>
  </si>
  <si>
    <t>ININ-OUTBOUND-TRANSFERRED-TO-QUEUE; Outbound - Lapsed - Plan Saved - Multiple Saves; Plan Inquiry - MyAccount</t>
  </si>
  <si>
    <t>Conyers GA</t>
  </si>
  <si>
    <t>GIBSON</t>
  </si>
  <si>
    <t>Sale - Sold Plan; Transfer - Client; Plan Inquiry - MyAccount</t>
  </si>
  <si>
    <t>Nacogdoches TX</t>
  </si>
  <si>
    <t>Bishop CA</t>
  </si>
  <si>
    <t>Dixon CA</t>
  </si>
  <si>
    <t>Sebastopol CA</t>
  </si>
  <si>
    <t>ININ-OUTBOUND-TRANSFERRED-TO-QUEUE; Outbound - Lapsed -  Plan Saved; Service Request - Tech Inquiry</t>
  </si>
  <si>
    <t>Lizella GA</t>
  </si>
  <si>
    <t>Vineland NJ</t>
  </si>
  <si>
    <t>Sainte Genevieve MO</t>
  </si>
  <si>
    <t>ININ-WRAP-UP-TIMEOUT; Service Request - Reschedule</t>
  </si>
  <si>
    <t>Transfer - Service; Service - Call Dropped / Dead Air; ININ-WRAP-UP-TIMEOUT</t>
  </si>
  <si>
    <t>Tylertown MS</t>
  </si>
  <si>
    <t>Beloit WI</t>
  </si>
  <si>
    <t>Galveston TX</t>
  </si>
  <si>
    <t>Porterville CA</t>
  </si>
  <si>
    <t>Columbia TN</t>
  </si>
  <si>
    <t>Escondido CA</t>
  </si>
  <si>
    <t>Grindstaff donn</t>
  </si>
  <si>
    <t>No Sale - Campaign - Offer Not Found; Plan Inquiry - Update Customer Info</t>
  </si>
  <si>
    <t>Roswell NM</t>
  </si>
  <si>
    <t>Okmulgee OK</t>
  </si>
  <si>
    <t>Halls Lake WA</t>
  </si>
  <si>
    <t>Harrison AR</t>
  </si>
  <si>
    <t>3043669100 3043</t>
  </si>
  <si>
    <t>Ashland OR</t>
  </si>
  <si>
    <t>Hazleton PA</t>
  </si>
  <si>
    <t>Covington GA</t>
  </si>
  <si>
    <t>Mary Spires</t>
  </si>
  <si>
    <t>Quincy MA</t>
  </si>
  <si>
    <t>Saratoga Springs NY</t>
  </si>
  <si>
    <t>Waynesboro GA</t>
  </si>
  <si>
    <t>State of AL</t>
  </si>
  <si>
    <t>Shrewsbury MA</t>
  </si>
  <si>
    <t>LEE, ROBERT</t>
  </si>
  <si>
    <t>Boca Grande FL</t>
  </si>
  <si>
    <t>Transfer - Service; Service Request â€“ New; ININ-WRAP-UP-TIMEOUT</t>
  </si>
  <si>
    <t>Jackson WI</t>
  </si>
  <si>
    <t>Cataumet MA</t>
  </si>
  <si>
    <t>Baytown TX</t>
  </si>
  <si>
    <t>Transfer - Spanish; Billing Inquiry</t>
  </si>
  <si>
    <t>Wilmington MA</t>
  </si>
  <si>
    <t>Crivitz WI</t>
  </si>
  <si>
    <t>Fort Pierce FL</t>
  </si>
  <si>
    <t>Registration - OK With Manufacture's Warranty; Service Request - Tech Inquiry</t>
  </si>
  <si>
    <t>Medina OH</t>
  </si>
  <si>
    <t>Plan Inquiry - MyAccount; Plan Inquiry - Document Request</t>
  </si>
  <si>
    <t>No Sale - Campaign - Plan Inquiry Only; Sale - Campaign; Service - Call Dropped / Dead Air</t>
  </si>
  <si>
    <t>Clemson SC</t>
  </si>
  <si>
    <t>Transfer - Service; ININ-WRAP-UP-TIMEOUT; Transfer - Client</t>
  </si>
  <si>
    <t>Transfer - Service; Plan Inquiry - MyAccount; Service Request â€“ New</t>
  </si>
  <si>
    <t>Princeton NJ</t>
  </si>
  <si>
    <t>Bonita Springs FL</t>
  </si>
  <si>
    <t>MARTIN WENZLER</t>
  </si>
  <si>
    <t>Registration - OK With Manufacture's Warranty; Plan Inquiry - Coverage Question; Transfer - Client</t>
  </si>
  <si>
    <t>ININ-OUTBOUND-TRANSFERRED-TO-QUEUE; Outbound - Lapsed - Plan Saved - Multiple Saves; Service - Cancel Request - No Save</t>
  </si>
  <si>
    <t>Plymouth WI</t>
  </si>
  <si>
    <t>Plan Inquiry - MyAccount; Plan Inquiry - Coverage Question</t>
  </si>
  <si>
    <t>Chandler OK</t>
  </si>
  <si>
    <t>Kankakee IL</t>
  </si>
  <si>
    <t>Sale - Sold Plan; Transfer - Client; Service - Cancel - Retained</t>
  </si>
  <si>
    <t>Medford NJ</t>
  </si>
  <si>
    <t>ININ-OUTBOUND-TRANSFERRED-TO-QUEUE; Outbound - Do Not Call; Plan Inquiry - Coverage Question</t>
  </si>
  <si>
    <t>Kinston NC</t>
  </si>
  <si>
    <t>No Sale - Not Eligible; Transfer - Spanish; Service Request - Tech Inquiry</t>
  </si>
  <si>
    <t>Madisonville KY</t>
  </si>
  <si>
    <t>Potosi MO</t>
  </si>
  <si>
    <t>Camas WA</t>
  </si>
  <si>
    <t>Ketchum ID</t>
  </si>
  <si>
    <t>Osterville MA</t>
  </si>
  <si>
    <t>Kinderhook NY</t>
  </si>
  <si>
    <t>Bartlesville OK</t>
  </si>
  <si>
    <t>Transfer - Service; Service Request - Tech Inquiry; Service - Cancel Request - No Save</t>
  </si>
  <si>
    <t>Talladega AL</t>
  </si>
  <si>
    <t>Fort Lupton CO</t>
  </si>
  <si>
    <t>Westford MA</t>
  </si>
  <si>
    <t>Payette ID</t>
  </si>
  <si>
    <t>Hillsdale NY</t>
  </si>
  <si>
    <t>Warsaw VA</t>
  </si>
  <si>
    <t>West Bloomfield MI</t>
  </si>
  <si>
    <t>Monticello KY</t>
  </si>
  <si>
    <t>Shawnee OK</t>
  </si>
  <si>
    <t>Service Request â€“ New; Plan Inquiry - MyAccount</t>
  </si>
  <si>
    <t>ININ-OUTBOUND-TRANSFERRED-TO-QUEUE; Outbound - Lapsed - Plan Saved - Multiple Saves; Plan Inquiry - Update Customer Info</t>
  </si>
  <si>
    <t>Ritzville WA</t>
  </si>
  <si>
    <t>Warwick NY</t>
  </si>
  <si>
    <t>Chester SC</t>
  </si>
  <si>
    <t>Billing Inquiry; Plan Inquiry - Update Customer Info</t>
  </si>
  <si>
    <t>Morris IL</t>
  </si>
  <si>
    <t>Pompton Lakes NJ</t>
  </si>
  <si>
    <t>LINN DAVIDA</t>
  </si>
  <si>
    <t>NATASHA DE ROTH</t>
  </si>
  <si>
    <t>Southington CT</t>
  </si>
  <si>
    <t>Point Pleasant WV</t>
  </si>
  <si>
    <t>571 5396637</t>
  </si>
  <si>
    <t>Shannon Edens</t>
  </si>
  <si>
    <t>Starkville MS</t>
  </si>
  <si>
    <t>Billing Inquiry; Service - Cancel - Retained</t>
  </si>
  <si>
    <t>Rose Terrace KY</t>
  </si>
  <si>
    <t>Batesville AR</t>
  </si>
  <si>
    <t>NICHOLSON RENEE</t>
  </si>
  <si>
    <t>Farmington MO</t>
  </si>
  <si>
    <t>Ahoskie NC</t>
  </si>
  <si>
    <t>Albemarle NC</t>
  </si>
  <si>
    <t>GARZA, SANDRA</t>
  </si>
  <si>
    <t>Collingswood NJ</t>
  </si>
  <si>
    <t>West Warwick RI</t>
  </si>
  <si>
    <t>Hiram OH</t>
  </si>
  <si>
    <t>Hitzelberg John</t>
  </si>
  <si>
    <t>Bowling Green OH</t>
  </si>
  <si>
    <t>Outbound - No Voicemail / Full Voicemail</t>
  </si>
  <si>
    <t>Conneaut OH</t>
  </si>
  <si>
    <t>Melbourne FL</t>
  </si>
  <si>
    <t>Dodgeville WI</t>
  </si>
  <si>
    <t>GARDOS EUPHEMIA</t>
  </si>
  <si>
    <t>Cape May Court House NJ</t>
  </si>
  <si>
    <t>Bartlett IL</t>
  </si>
  <si>
    <t>Georgetown DE</t>
  </si>
  <si>
    <t>Seneca SC</t>
  </si>
  <si>
    <t>Fremont OH</t>
  </si>
  <si>
    <t>Tahlequah OK</t>
  </si>
  <si>
    <t>Ocean City MD</t>
  </si>
  <si>
    <t>Baldwyn MS</t>
  </si>
  <si>
    <t>Chickasha OK</t>
  </si>
  <si>
    <t>Service - Non D&amp;G Inquiry; Plan Inquiry - Document Request</t>
  </si>
  <si>
    <t>Transfer - Client; WIB Service Transfer; Plan Inquiry - Document Request</t>
  </si>
  <si>
    <t>Covington LA</t>
  </si>
  <si>
    <t>SHIRILLIA DAVIS</t>
  </si>
  <si>
    <t>Plan Inquiry - MyAccount; WIB Service Transfer; Plan Inquiry - Coverage Question</t>
  </si>
  <si>
    <t>Mount Pocono PA</t>
  </si>
  <si>
    <t>Transfer - Client; WIB Service Transfer; ININ-WRAP-UP-TIMEOUT</t>
  </si>
  <si>
    <t>Kennedale TX</t>
  </si>
  <si>
    <t>Milton FL</t>
  </si>
  <si>
    <t>Irvine KY</t>
  </si>
  <si>
    <t>Transfer - Client; WIB Service Transfer; Service Request â€“ New</t>
  </si>
  <si>
    <t>Shippensburg PA</t>
  </si>
  <si>
    <t>Plan Inquiry - MyAccount; WIB Service Transfer; Billing Inquiry</t>
  </si>
  <si>
    <t>Buena Vista CO</t>
  </si>
  <si>
    <t>Odum GA</t>
  </si>
  <si>
    <t>Plan Inquiry - Coverage Question; WIB Service Transfer; Transfer - Client</t>
  </si>
  <si>
    <t>Pine LA</t>
  </si>
  <si>
    <t>Coffeyville KS</t>
  </si>
  <si>
    <t>Plan Inquiry - Coverage Question; WIB Service Transfer; Service Request â€“ Cancel Appointment</t>
  </si>
  <si>
    <t>Plan Inquiry - Coverage Question; WIB Service Transfer; Service - Cancel Request - No Save</t>
  </si>
  <si>
    <t>Muskogee OK</t>
  </si>
  <si>
    <t>DON GRALNEK</t>
  </si>
  <si>
    <t>Plainville CT</t>
  </si>
  <si>
    <t>Maggett Daisy</t>
  </si>
  <si>
    <t>Dickinson TX</t>
  </si>
  <si>
    <t>Wayne MI</t>
  </si>
  <si>
    <t>BOYERLEONARD</t>
  </si>
  <si>
    <t>Destin FL</t>
  </si>
  <si>
    <t>Woodcrest CA</t>
  </si>
  <si>
    <t>Shotts, Charles</t>
  </si>
  <si>
    <t>Farmingdale NY</t>
  </si>
  <si>
    <t>New Smyrna Beach FL</t>
  </si>
  <si>
    <t>Livonia MI</t>
  </si>
  <si>
    <t>Palmetto FL</t>
  </si>
  <si>
    <t>Plan Inquiry - Coverage Question; WIB Service Transfer</t>
  </si>
  <si>
    <t>Transfer - Client; WIB Service Transfer; Service Request - Tech Inquiry</t>
  </si>
  <si>
    <t>Concord MA</t>
  </si>
  <si>
    <t>Palm Coast FL</t>
  </si>
  <si>
    <t>JUDY PIPCHOK</t>
  </si>
  <si>
    <t>Marksville LA</t>
  </si>
  <si>
    <t>Andalusia AL</t>
  </si>
  <si>
    <t>Billing Inquiry; WIB Service Transfer; Service Request â€“ New</t>
  </si>
  <si>
    <t>Service - Non D&amp;G Inquiry; WIB Service Transfer; Service Request â€“ New</t>
  </si>
  <si>
    <t>Bastrop TX</t>
  </si>
  <si>
    <t>Harrisburg IL</t>
  </si>
  <si>
    <t>Tupelo MS</t>
  </si>
  <si>
    <t>Lake Placid NY</t>
  </si>
  <si>
    <t>Crescent City IL</t>
  </si>
  <si>
    <t>Searchlight NV</t>
  </si>
  <si>
    <t>Plan Inquiry - Coverage Question; WIB Service Transfer; WIB Campaign Transfer; ININ-WRAP-UP-TIMEOUT; Service - Cancel Request - No Save</t>
  </si>
  <si>
    <t>Fenton MO</t>
  </si>
  <si>
    <t>Henniker NH</t>
  </si>
  <si>
    <t>Pottstown PA</t>
  </si>
  <si>
    <t>Royal Oak MI</t>
  </si>
  <si>
    <t>Jones Mills AR</t>
  </si>
  <si>
    <t>Billing Inquiry; WIB Service Transfer; Plan Inquiry - MyAccount</t>
  </si>
  <si>
    <t>Swedesboro NJ</t>
  </si>
  <si>
    <t>Worthington OH</t>
  </si>
  <si>
    <t>Manassas VA</t>
  </si>
  <si>
    <t>Benton KY</t>
  </si>
  <si>
    <t>Service - Cancel - Retained; ININ-WRAP-UP-TIMEOUT</t>
  </si>
  <si>
    <t>Plan Inquiry - MyAccount; ININ-WRAP-UP-TIMEOUT</t>
  </si>
  <si>
    <t>Lebanon IN</t>
  </si>
  <si>
    <t>Laguna Beach CA</t>
  </si>
  <si>
    <t>Ingleside TX</t>
  </si>
  <si>
    <t>Vinita OK</t>
  </si>
  <si>
    <t>Braggs OK</t>
  </si>
  <si>
    <t>Hh Auto Repair</t>
  </si>
  <si>
    <t>McCabe William</t>
  </si>
  <si>
    <t>Muldrow OK</t>
  </si>
  <si>
    <t>Columbia MD</t>
  </si>
  <si>
    <t>Hays KS</t>
  </si>
  <si>
    <t>FAUST ISABELLE</t>
  </si>
  <si>
    <t>SABLONE JULIE</t>
  </si>
  <si>
    <t>Supervisor Call Back Required</t>
  </si>
  <si>
    <t>New Castle IN</t>
  </si>
  <si>
    <t>Roopville GA</t>
  </si>
  <si>
    <t>Transfer - Client; WIB Service Transfer; Plan Inquiry - MyAccount; Plan Inquiry - Document Request</t>
  </si>
  <si>
    <t>Parlier CA</t>
  </si>
  <si>
    <t>HEYDDEBORAH N</t>
  </si>
  <si>
    <t>Service - Cancel - Retained; WIB Service Transfer; Transfer - Client</t>
  </si>
  <si>
    <t>Robert J. Flowe</t>
  </si>
  <si>
    <t>Transfer - Client; WIB Service Transfer; WIB Campaign Transfer; Service Request â€“ New</t>
  </si>
  <si>
    <t>Twinsburg OH</t>
  </si>
  <si>
    <t>Canal Winchester OH</t>
  </si>
  <si>
    <t>Cameron MO</t>
  </si>
  <si>
    <t>Lockport LA</t>
  </si>
  <si>
    <t>State Farm</t>
  </si>
  <si>
    <t>SHARON P HARVEY</t>
  </si>
  <si>
    <t>Auburn NY</t>
  </si>
  <si>
    <t>Service - Non D&amp;G Inquiry; Transfer - Client</t>
  </si>
  <si>
    <t>Sioux Falls SD</t>
  </si>
  <si>
    <t>Goodlettsville TN</t>
  </si>
  <si>
    <t>Branford FL</t>
  </si>
  <si>
    <t>NYREN, J</t>
  </si>
  <si>
    <t>San Gabriel Canyon CA</t>
  </si>
  <si>
    <t>Anniston AL</t>
  </si>
  <si>
    <t>Klein Lynne</t>
  </si>
  <si>
    <t>Leonia NJ</t>
  </si>
  <si>
    <t>Springfield MA</t>
  </si>
  <si>
    <t>Apollo PA</t>
  </si>
  <si>
    <t>Barrington IL</t>
  </si>
  <si>
    <t>Monrovia CA</t>
  </si>
  <si>
    <t>Debary FL</t>
  </si>
  <si>
    <t>Columbia MS</t>
  </si>
  <si>
    <t>Cicero IN</t>
  </si>
  <si>
    <t>Downey CA</t>
  </si>
  <si>
    <t>Holly MI</t>
  </si>
  <si>
    <t>ININ-WRAP-UP-TIMEOUT; Service - Sale</t>
  </si>
  <si>
    <t>Service Request - Tech Inquiry; WIB Service Transfer</t>
  </si>
  <si>
    <t>Deport TX</t>
  </si>
  <si>
    <t>Omak WA</t>
  </si>
  <si>
    <t>Transfer - Spanish; Plan Inquiry - Coverage Question; Service - Call Dropped / Dead Air</t>
  </si>
  <si>
    <t>Huntington NY</t>
  </si>
  <si>
    <t>Newberry Charle</t>
  </si>
  <si>
    <t>National</t>
  </si>
  <si>
    <t>Cumberland Gap TN</t>
  </si>
  <si>
    <t>CLOTHING</t>
  </si>
  <si>
    <t>Rocky Mount VA</t>
  </si>
  <si>
    <t>Drake Iii Frank</t>
  </si>
  <si>
    <t>MALO CHRISTINE</t>
  </si>
  <si>
    <t>Billing Inquiry; Service Request - Tech Inquiry</t>
  </si>
  <si>
    <t>Pell City AL</t>
  </si>
  <si>
    <t>Transfer - Spanish; Plan Inquiry - Coverage Question; Plan Inquiry - MyAccount</t>
  </si>
  <si>
    <t>Bloomfield IN</t>
  </si>
  <si>
    <t>BATES ELLEN</t>
  </si>
  <si>
    <t>Menominee MI</t>
  </si>
  <si>
    <t>Fair Oaks CA</t>
  </si>
  <si>
    <t>Bluffton GA</t>
  </si>
  <si>
    <t>Swainsboro GA</t>
  </si>
  <si>
    <t>Cole, Rose</t>
  </si>
  <si>
    <t>white, Azzie</t>
  </si>
  <si>
    <t>_ Newman and Co</t>
  </si>
  <si>
    <t>Eastland TX</t>
  </si>
  <si>
    <t>Camden DE</t>
  </si>
  <si>
    <t>Norway ME</t>
  </si>
  <si>
    <t>Transfer - Client; WIB Service Transfer; Service - Call Dropped / Dead Air</t>
  </si>
  <si>
    <t>Warrenton VA</t>
  </si>
  <si>
    <t>Hobbs NM</t>
  </si>
  <si>
    <t>Patterson LA</t>
  </si>
  <si>
    <t>David Whalen</t>
  </si>
  <si>
    <t>Perth Amboy NJ</t>
  </si>
  <si>
    <t>Versailles KY</t>
  </si>
  <si>
    <t>Saginaw MI</t>
  </si>
  <si>
    <t xml:space="preserve">WILSON,ERICIA </t>
  </si>
  <si>
    <t>Plan Inquiry - Document Request; WIB Service Transfer</t>
  </si>
  <si>
    <t>Bayonne NJ</t>
  </si>
  <si>
    <t>Saint Marys GA</t>
  </si>
  <si>
    <t>Kentwood LA</t>
  </si>
  <si>
    <t>Galvez LA</t>
  </si>
  <si>
    <t>Rancho Viejo CA</t>
  </si>
  <si>
    <t>Arnoldsburg WV</t>
  </si>
  <si>
    <t>Redondo CA</t>
  </si>
  <si>
    <t>Kathy Mascorro</t>
  </si>
  <si>
    <t>Coatesville PA</t>
  </si>
  <si>
    <t>Middletown DE</t>
  </si>
  <si>
    <t>Plan Inquiry - Coverage Question; WIB Service Transfer; Billing Inquiry</t>
  </si>
  <si>
    <t>Plan Inquiry - Coverage Question; WIB Service Transfer; Plan Inquiry - MyAccount</t>
  </si>
  <si>
    <t>Asheboro NC</t>
  </si>
  <si>
    <t>Pierre SD</t>
  </si>
  <si>
    <t>Billing Inquiry; WIB Service Transfer; Transfer - Client</t>
  </si>
  <si>
    <t>Midland City AL</t>
  </si>
  <si>
    <t>Eddiceton MS</t>
  </si>
  <si>
    <t>Billing Inquiry; Plan Inquiry - MyAccount</t>
  </si>
  <si>
    <t>Simsbury CT</t>
  </si>
  <si>
    <t>El Campo TX</t>
  </si>
  <si>
    <t>Vernon AL</t>
  </si>
  <si>
    <t>Center ND</t>
  </si>
  <si>
    <t>WHITE JAMES</t>
  </si>
  <si>
    <t>Harrisburg OH</t>
  </si>
  <si>
    <t>Plan Inquiry - Coverage Question; WIB Service Transfer; ININ-WRAP-UP-TIMEOUT; Service Request â€“ New</t>
  </si>
  <si>
    <t>Ville Platte LA</t>
  </si>
  <si>
    <t>LANZAFAMA MIRIA</t>
  </si>
  <si>
    <t>Meadville PA</t>
  </si>
  <si>
    <t>Transfer - Spanish; Plan Inquiry - Coverage Question; Transfer - Client; Plan Inquiry - MyAccount</t>
  </si>
  <si>
    <t>Wendell NC</t>
  </si>
  <si>
    <t>Elgin TX</t>
  </si>
  <si>
    <t>Billing Inquiry; ININ-WRAP-UP-TIMEOUT</t>
  </si>
  <si>
    <t>Woodbury NJ</t>
  </si>
  <si>
    <t>Massillon OH</t>
  </si>
  <si>
    <t>ROBERT VANDERHO</t>
  </si>
  <si>
    <t>Mcalester OK</t>
  </si>
  <si>
    <t>Troy NC</t>
  </si>
  <si>
    <t>Sidney OH</t>
  </si>
  <si>
    <t>Longview WA</t>
  </si>
  <si>
    <t>Quinter KS</t>
  </si>
  <si>
    <t>Mountain View CA</t>
  </si>
  <si>
    <t>Magee MS</t>
  </si>
  <si>
    <t>East Conway SC</t>
  </si>
  <si>
    <t>No Sale - Wants To Think About It; Service - Call Dropped / Dead Air</t>
  </si>
  <si>
    <t>Cochran GA</t>
  </si>
  <si>
    <t>Honesdale PA</t>
  </si>
  <si>
    <t>Livingston CA</t>
  </si>
  <si>
    <t>BLOOM DELORES</t>
  </si>
  <si>
    <t>The Dalles OR</t>
  </si>
  <si>
    <t xml:space="preserve">ARROYO,NORMA </t>
  </si>
  <si>
    <t>Donna Pettigrew</t>
  </si>
  <si>
    <t>Walsenburg CO</t>
  </si>
  <si>
    <t>Plan Inquiry - MyAccount; Service Request â€“ New</t>
  </si>
  <si>
    <t>Tacoma-Waverly WA</t>
  </si>
  <si>
    <t>Plaquemine LA</t>
  </si>
  <si>
    <t>TREADWAY Leroy</t>
  </si>
  <si>
    <t>Atrius Health</t>
  </si>
  <si>
    <t>Chillicothe MO</t>
  </si>
  <si>
    <t>Salter Peter</t>
  </si>
  <si>
    <t>Allenton WI</t>
  </si>
  <si>
    <t>Kennewick WA</t>
  </si>
  <si>
    <t>Dawn VA</t>
  </si>
  <si>
    <t>Lambert Wade</t>
  </si>
  <si>
    <t>Coalinga CA</t>
  </si>
  <si>
    <t>Kittery ME</t>
  </si>
  <si>
    <t>Sturgis SD</t>
  </si>
  <si>
    <t>Newberg OR</t>
  </si>
  <si>
    <t>Madison OH</t>
  </si>
  <si>
    <t>Transfer - Client; WIB Service Transfer</t>
  </si>
  <si>
    <t>Avon Park FL</t>
  </si>
  <si>
    <t>Plan Inquiry - MyAccount; WIB Service Transfer; Service - Cancel Request - No Save</t>
  </si>
  <si>
    <t>Robbinsville NC</t>
  </si>
  <si>
    <t>Salina KS</t>
  </si>
  <si>
    <t>Thousand Oaks CA</t>
  </si>
  <si>
    <t>Grove City OH</t>
  </si>
  <si>
    <t>Pompano Beach FL</t>
  </si>
  <si>
    <t>Cowpens SC</t>
  </si>
  <si>
    <t>Oneonta AL</t>
  </si>
  <si>
    <t>BABIAKGINA</t>
  </si>
  <si>
    <t>Watseka IL</t>
  </si>
  <si>
    <t>LENNOX NANCY</t>
  </si>
  <si>
    <t>London KY</t>
  </si>
  <si>
    <t>Cocoa Beach FL</t>
  </si>
  <si>
    <t>Shelby NC</t>
  </si>
  <si>
    <t xml:space="preserve">ARROYO,JOSE </t>
  </si>
  <si>
    <t>MCKINNEYREGINA</t>
  </si>
  <si>
    <t>Plan Inquiry - Document Request; WIB Service Transfer; Service Request â€“ New</t>
  </si>
  <si>
    <t>Somerville TN</t>
  </si>
  <si>
    <t>Oneonta NY</t>
  </si>
  <si>
    <t>Xenia OH</t>
  </si>
  <si>
    <t>Camden AR</t>
  </si>
  <si>
    <t>Lisbon OH</t>
  </si>
  <si>
    <t>Smithers Lake TX</t>
  </si>
  <si>
    <t>Centredale RI</t>
  </si>
  <si>
    <t>Central Islip NY</t>
  </si>
  <si>
    <t>Tullahoma TN</t>
  </si>
  <si>
    <t>Pittsfield ME</t>
  </si>
  <si>
    <t>Billing Inquiry; Plan Inquiry - Coverage Question</t>
  </si>
  <si>
    <t>Cambridge MN</t>
  </si>
  <si>
    <t>Lake Villa IL</t>
  </si>
  <si>
    <t>Camden SC</t>
  </si>
  <si>
    <t>Buckhorn KY</t>
  </si>
  <si>
    <t>Richlands VA</t>
  </si>
  <si>
    <t>Plan Inquiry - Coverage Question; WIB Service Transfer; ININ-WRAP-UP-TIMEOUT</t>
  </si>
  <si>
    <t>Bessemer AL</t>
  </si>
  <si>
    <t>Woodward OK</t>
  </si>
  <si>
    <t>Oak Hill TX</t>
  </si>
  <si>
    <t>Dunajewski Gary</t>
  </si>
  <si>
    <t>Lodi CA</t>
  </si>
  <si>
    <t>Stoneham MA</t>
  </si>
  <si>
    <t>Scottsbluff NE</t>
  </si>
  <si>
    <t>Pine Hill AL</t>
  </si>
  <si>
    <t>Chicopee MA</t>
  </si>
  <si>
    <t>Girard OH</t>
  </si>
  <si>
    <t>Mendon MI</t>
  </si>
  <si>
    <t>Paris AR</t>
  </si>
  <si>
    <t>Palestine TX</t>
  </si>
  <si>
    <t>Pahrump NV</t>
  </si>
  <si>
    <t>Lexington MA</t>
  </si>
  <si>
    <t>Sayre PA</t>
  </si>
  <si>
    <t>Bradford IL</t>
  </si>
  <si>
    <t>Billing Inquiry; Transfer - Client</t>
  </si>
  <si>
    <t>Mission Restaur</t>
  </si>
  <si>
    <t>Mcmurray PA</t>
  </si>
  <si>
    <t>Gaffney SC</t>
  </si>
  <si>
    <t>Britton OK</t>
  </si>
  <si>
    <t>Laplace LA</t>
  </si>
  <si>
    <t>ININ-WRAP-UP-TIMEOUT; WIB Service Transfer; Plan Inquiry - Document Request</t>
  </si>
  <si>
    <t>High Ridge MO</t>
  </si>
  <si>
    <t>Montezuma GA</t>
  </si>
  <si>
    <t>Owatonna MN</t>
  </si>
  <si>
    <t>Kaysville UT</t>
  </si>
  <si>
    <t>Sioux City IA</t>
  </si>
  <si>
    <t>Palo Verde CA</t>
  </si>
  <si>
    <t>Malone Steve</t>
  </si>
  <si>
    <t>Bainbridge Island WA</t>
  </si>
  <si>
    <t>Prestonsburg KY</t>
  </si>
  <si>
    <t>Miramonte-Pinehurst CA</t>
  </si>
  <si>
    <t>Kilgore TX</t>
  </si>
  <si>
    <t>GLUNT ELIZABETH</t>
  </si>
  <si>
    <t>ALTAIR MA</t>
  </si>
  <si>
    <t>Transfer - Client; WIB Service Transfer; Billing Inquiry</t>
  </si>
  <si>
    <t>Lemoore CA</t>
  </si>
  <si>
    <t>Klamath Falls OR</t>
  </si>
  <si>
    <t>La Habra CA</t>
  </si>
  <si>
    <t>Dale IN</t>
  </si>
  <si>
    <t>Hastings MI</t>
  </si>
  <si>
    <t>Johnston City IL</t>
  </si>
  <si>
    <t>Service - Non D&amp;G Inquiry; WIB Service Transfer; Plan Inquiry - Coverage Question</t>
  </si>
  <si>
    <t>Simi Valley CA</t>
  </si>
  <si>
    <t>Warrenton MO</t>
  </si>
  <si>
    <t>Apex NC</t>
  </si>
  <si>
    <t>JOHNSON, JERRY</t>
  </si>
  <si>
    <t>LONEFF CINDY</t>
  </si>
  <si>
    <t>Wiggins MS</t>
  </si>
  <si>
    <t>Lake Wales FL</t>
  </si>
  <si>
    <t>Service Request - Tech Inquiry; Service Request â€“ New</t>
  </si>
  <si>
    <t>Bainbridge NY</t>
  </si>
  <si>
    <t>Hilliard FL</t>
  </si>
  <si>
    <t>Norwood MA</t>
  </si>
  <si>
    <t>Jackson GA</t>
  </si>
  <si>
    <t>Smithfield NC</t>
  </si>
  <si>
    <t>Jersey Shore PA</t>
  </si>
  <si>
    <t>Rockville IN</t>
  </si>
  <si>
    <t>Pismo Beach CA</t>
  </si>
  <si>
    <t>River Grove IL</t>
  </si>
  <si>
    <t>Mariposa CA</t>
  </si>
  <si>
    <t>Lawford WV</t>
  </si>
  <si>
    <t>Tecumseh OK</t>
  </si>
  <si>
    <t>South Junction City LA</t>
  </si>
  <si>
    <t>Griffin GA</t>
  </si>
  <si>
    <t>Jackson OH</t>
  </si>
  <si>
    <t>Plan Inquiry - Document Request; Service - Cancel Request - No Save</t>
  </si>
  <si>
    <t>Rindge NH</t>
  </si>
  <si>
    <t xml:space="preserve">SABA FRANK </t>
  </si>
  <si>
    <t>Selbyville DE</t>
  </si>
  <si>
    <t>Port Arthur TX</t>
  </si>
  <si>
    <t>Greenwich RI</t>
  </si>
  <si>
    <t>9702857046 9702857046</t>
  </si>
  <si>
    <t>Barnard Mari</t>
  </si>
  <si>
    <t>Eddyville KY</t>
  </si>
  <si>
    <t>Wooster OH</t>
  </si>
  <si>
    <t>Williamsville NY</t>
  </si>
  <si>
    <t>Hartland MI</t>
  </si>
  <si>
    <t>Nasif, Kenneth</t>
  </si>
  <si>
    <t>Corsicana TX</t>
  </si>
  <si>
    <t>Hundred WV</t>
  </si>
  <si>
    <t>Ransomville NY</t>
  </si>
  <si>
    <t>Cortland NY</t>
  </si>
  <si>
    <t>Fort Madison IA</t>
  </si>
  <si>
    <t>Clyde NC</t>
  </si>
  <si>
    <t>Flowery Branch GA</t>
  </si>
  <si>
    <t>Andy Grilk</t>
  </si>
  <si>
    <t>Simpsonville SC</t>
  </si>
  <si>
    <t>Edgerton OH</t>
  </si>
  <si>
    <t>Pruitt Rebecca</t>
  </si>
  <si>
    <t>Gibsonville NC</t>
  </si>
  <si>
    <t>Plan Inquiry - Coverage Question; Plan Inquiry - Update Customer Info</t>
  </si>
  <si>
    <t>Sonora CA</t>
  </si>
  <si>
    <t>Wise John</t>
  </si>
  <si>
    <t>GREEN KAY</t>
  </si>
  <si>
    <t>Gladwin MI</t>
  </si>
  <si>
    <t>Plan Inquiry - Coverage Question; Transfer - Client; ININ-WRAP-UP-TIMEOUT</t>
  </si>
  <si>
    <t>Lake Orion MI</t>
  </si>
  <si>
    <t>Saint Francisville LA</t>
  </si>
  <si>
    <t>Lincoln NE</t>
  </si>
  <si>
    <t>JIM BARNETT</t>
  </si>
  <si>
    <t>WYNN LEWIS</t>
  </si>
  <si>
    <t>Saint Martinville LA</t>
  </si>
  <si>
    <t>Holyoke MA</t>
  </si>
  <si>
    <t>Yankton SD</t>
  </si>
  <si>
    <t>Fanwood NJ</t>
  </si>
  <si>
    <t>Levittown PR</t>
  </si>
  <si>
    <t>Batavia NY</t>
  </si>
  <si>
    <t>Decatur IL</t>
  </si>
  <si>
    <t>San Luis Obispo CA</t>
  </si>
  <si>
    <t>Service Request - Tech Inquiry; Service - Call Dropped / Dead Air</t>
  </si>
  <si>
    <t>Little Falls MN</t>
  </si>
  <si>
    <t>Goshen IN</t>
  </si>
  <si>
    <t>Mill Valley CA</t>
  </si>
  <si>
    <t>Yow Claudia</t>
  </si>
  <si>
    <t>Deer Park WA</t>
  </si>
  <si>
    <t>Spychalski J</t>
  </si>
  <si>
    <t>Roosevelt UT</t>
  </si>
  <si>
    <t>Service Request â€“ New; Service - Cancel - Retained</t>
  </si>
  <si>
    <t>Bangor ME</t>
  </si>
  <si>
    <t>Mount Charleston NV</t>
  </si>
  <si>
    <t>RALPH DENIS</t>
  </si>
  <si>
    <t>Petersburg VA</t>
  </si>
  <si>
    <t>BIONDO KATHLEEN</t>
  </si>
  <si>
    <t>Sauk City WI</t>
  </si>
  <si>
    <t>FERRETT, DARWIN</t>
  </si>
  <si>
    <t>Billing Inquiry; Service Request â€“ New</t>
  </si>
  <si>
    <t>Towson MD</t>
  </si>
  <si>
    <t>Big Rapids MI</t>
  </si>
  <si>
    <t xml:space="preserve">POLKBARBARA </t>
  </si>
  <si>
    <t>Arlington CA</t>
  </si>
  <si>
    <t>Windham ME</t>
  </si>
  <si>
    <t>Hartville OH</t>
  </si>
  <si>
    <t>Junction City KS</t>
  </si>
  <si>
    <t>Wetumpka AL</t>
  </si>
  <si>
    <t>New Iberia LA</t>
  </si>
  <si>
    <t>Madison FL</t>
  </si>
  <si>
    <t>Guntersville AL</t>
  </si>
  <si>
    <t>Homewood IL</t>
  </si>
  <si>
    <t>Kewanee IL</t>
  </si>
  <si>
    <t>Crowley LA</t>
  </si>
  <si>
    <t>Mount Pleasant MI</t>
  </si>
  <si>
    <t>Dutch Town LA</t>
  </si>
  <si>
    <t>Iowa City IA</t>
  </si>
  <si>
    <t>Mechanicsville VA</t>
  </si>
  <si>
    <t>Whatcom County WA</t>
  </si>
  <si>
    <t>KELLERMAN, JULI</t>
  </si>
  <si>
    <t>Red Wing MN</t>
  </si>
  <si>
    <t>CHAMBERS JOHN</t>
  </si>
  <si>
    <t>MILKE RAY M</t>
  </si>
  <si>
    <t>Wharton WV</t>
  </si>
  <si>
    <t>Willmar MN</t>
  </si>
  <si>
    <t>Stillwater OK</t>
  </si>
  <si>
    <t>Olney TX</t>
  </si>
  <si>
    <t>Yaphank NY</t>
  </si>
  <si>
    <t>JIM WOOD</t>
  </si>
  <si>
    <t>Sunbury PA</t>
  </si>
  <si>
    <t>New Castle DE</t>
  </si>
  <si>
    <t>Melrose MA</t>
  </si>
  <si>
    <t>Philadelphia MS</t>
  </si>
  <si>
    <t>Hackettstown NJ</t>
  </si>
  <si>
    <t>Louisa VA</t>
  </si>
  <si>
    <t>Wildwood NJ</t>
  </si>
  <si>
    <t>Bristol VA</t>
  </si>
  <si>
    <t>Brooklyn Park-Linthicum MD</t>
  </si>
  <si>
    <t>Fuller Elizabe</t>
  </si>
  <si>
    <t>Cuba NY</t>
  </si>
  <si>
    <t>Nanuet NY</t>
  </si>
  <si>
    <t>Service Request â€“ New; Transfer - Client</t>
  </si>
  <si>
    <t>Branson MO</t>
  </si>
  <si>
    <t>Sparta NC</t>
  </si>
  <si>
    <t>Service Request - Tech Inquiry; ININ-WRAP-UP-TIMEOUT</t>
  </si>
  <si>
    <t>SICIGNANO MIRIA</t>
  </si>
  <si>
    <t>Billing Inquiry; Service - Call Dropped / Dead Air</t>
  </si>
  <si>
    <t>Trenton MI</t>
  </si>
  <si>
    <t>Billing Inquiry; Service - Non D&amp;G Inquiry</t>
  </si>
  <si>
    <t>Utica MI</t>
  </si>
  <si>
    <t>Service - Cancel - Retained; Transfer - Client</t>
  </si>
  <si>
    <t>Saint Joseph MI</t>
  </si>
  <si>
    <t>Billing Inquiry; Service - Cancel Request - No Save</t>
  </si>
  <si>
    <t>Stanford KY</t>
  </si>
  <si>
    <t>Gatesville TX</t>
  </si>
  <si>
    <t>Marshall TX</t>
  </si>
  <si>
    <t>Toronto ON</t>
  </si>
  <si>
    <t>Fall River MA</t>
  </si>
  <si>
    <t>Franklin TN</t>
  </si>
  <si>
    <t xml:space="preserve">NER, DEVORA </t>
  </si>
  <si>
    <t>Yardley PA</t>
  </si>
  <si>
    <t>Bucyrus OH</t>
  </si>
  <si>
    <t>Service Request â€“ New; Plan Inquiry - Coverage Question</t>
  </si>
  <si>
    <t>Athens AL</t>
  </si>
  <si>
    <t>El Segundo CA</t>
  </si>
  <si>
    <t>Mars Hill NC</t>
  </si>
  <si>
    <t>Gettysburg PA</t>
  </si>
  <si>
    <t>Littlewood Elementary S</t>
  </si>
  <si>
    <t>Ottawa-Hull ON</t>
  </si>
  <si>
    <t>Milan TN</t>
  </si>
  <si>
    <t>User 3126035500</t>
  </si>
  <si>
    <t>Immokalee FL</t>
  </si>
  <si>
    <t>Charlotte Amalie VI</t>
  </si>
  <si>
    <t>Lane William</t>
  </si>
  <si>
    <t>Sycamore IL</t>
  </si>
  <si>
    <t>Decatur AL</t>
  </si>
  <si>
    <t>DICKERSONSUSAN</t>
  </si>
  <si>
    <t>Eagle Pass TX</t>
  </si>
  <si>
    <t>SHEPARDLEE</t>
  </si>
  <si>
    <t>Issaquah WA</t>
  </si>
  <si>
    <t>JONES THOMAS</t>
  </si>
  <si>
    <t>Bardstown KY</t>
  </si>
  <si>
    <t>Mount Olive NC</t>
  </si>
  <si>
    <t>PEASLEE DELORES</t>
  </si>
  <si>
    <t>Paso Robles CA</t>
  </si>
  <si>
    <t>Malden MA</t>
  </si>
  <si>
    <t>Wheeler IN</t>
  </si>
  <si>
    <t>Reseda CA</t>
  </si>
  <si>
    <t>SIMMONS Nita</t>
  </si>
  <si>
    <t>Valley Park MO</t>
  </si>
  <si>
    <t>Onaway MI</t>
  </si>
  <si>
    <t>Bend OR</t>
  </si>
  <si>
    <t>Waukesha WI</t>
  </si>
  <si>
    <t>Mount Pleasant SC</t>
  </si>
  <si>
    <t>Bolaske Joseph</t>
  </si>
  <si>
    <t>CARMICHAELLIN</t>
  </si>
  <si>
    <t>Pendleton OR</t>
  </si>
  <si>
    <t>San Marcos CA</t>
  </si>
  <si>
    <t>Danvers MA</t>
  </si>
  <si>
    <t>Norwalk CA</t>
  </si>
  <si>
    <t>Garden Grove CA</t>
  </si>
  <si>
    <t>Mountain View NJ</t>
  </si>
  <si>
    <t>Foristell MO</t>
  </si>
  <si>
    <t>GOODNESSANNETTE</t>
  </si>
  <si>
    <t>Wauchula FL</t>
  </si>
  <si>
    <t>Transfer - Client; Service - Call Dropped / Dead Air; Service - Cancel - Retained</t>
  </si>
  <si>
    <t>Schuyler NE</t>
  </si>
  <si>
    <t>SHARON WHITSETT</t>
  </si>
  <si>
    <t>Clermont County OH</t>
  </si>
  <si>
    <t>Outbound - No Voicemail / Full Voicemail; Plan Inquiry - Coverage Question</t>
  </si>
  <si>
    <t>Barbourville KY</t>
  </si>
  <si>
    <t>Flat River MO</t>
  </si>
  <si>
    <t>TYSONSTANLEY</t>
  </si>
  <si>
    <t>Danville IL</t>
  </si>
  <si>
    <t>ROBINSONJANICE</t>
  </si>
  <si>
    <t>Baraboo WI</t>
  </si>
  <si>
    <t>Houlton ME</t>
  </si>
  <si>
    <t>Warren PA</t>
  </si>
  <si>
    <t>Wasilla AK</t>
  </si>
  <si>
    <t>Gray J W</t>
  </si>
  <si>
    <t>Cambridge MD</t>
  </si>
  <si>
    <t>Dale City VA</t>
  </si>
  <si>
    <t>Kearny NJ</t>
  </si>
  <si>
    <t>Chiefland FL</t>
  </si>
  <si>
    <t>Sharpsville PA</t>
  </si>
  <si>
    <t>Pickerel WI</t>
  </si>
  <si>
    <t>KEITH DUHOW</t>
  </si>
  <si>
    <t>SILBERFELD JEFF</t>
  </si>
  <si>
    <t>Marion SC</t>
  </si>
  <si>
    <t>Lapine OR</t>
  </si>
  <si>
    <t>York SC</t>
  </si>
  <si>
    <t>Blue Ridge GA</t>
  </si>
  <si>
    <t>Glasgow MT</t>
  </si>
  <si>
    <t>Maryville MO</t>
  </si>
  <si>
    <t>Transfer - Client; Plan Inquiry - Coverage Question; Transfer - Spanish</t>
  </si>
  <si>
    <t>Farmington UT</t>
  </si>
  <si>
    <t>Glen Carbon IL</t>
  </si>
  <si>
    <t>Service - Cancel - Retained; Plan Inquiry - Update Customer Info</t>
  </si>
  <si>
    <t>Petoskey MI</t>
  </si>
  <si>
    <t>Forrest City AR</t>
  </si>
  <si>
    <t>ST JOHN, BEVIE</t>
  </si>
  <si>
    <t>Glenwood IA</t>
  </si>
  <si>
    <t>Gates Mills OH</t>
  </si>
  <si>
    <t>Plan Inquiry - Update Customer Info; Transfer - Client</t>
  </si>
  <si>
    <t>Marshall CA</t>
  </si>
  <si>
    <t>Frankfort IN</t>
  </si>
  <si>
    <t>Stephenville TX</t>
  </si>
  <si>
    <t>Casper WY</t>
  </si>
  <si>
    <t>Atoka OK</t>
  </si>
  <si>
    <t>FOGEL JIMMY</t>
  </si>
  <si>
    <t>Bloomington IL</t>
  </si>
  <si>
    <t>Columbia NC</t>
  </si>
  <si>
    <t>Alexandria MN</t>
  </si>
  <si>
    <t>Jasper AL</t>
  </si>
  <si>
    <t>STUART GOLDBERG</t>
  </si>
  <si>
    <t>Arcadia CA</t>
  </si>
  <si>
    <t>Elkin NC</t>
  </si>
  <si>
    <t>Service - Non D&amp;G Inquiry; Service Request â€“ New</t>
  </si>
  <si>
    <t>Jacksonville AL</t>
  </si>
  <si>
    <t>Muncie IN</t>
  </si>
  <si>
    <t>Peabody MA</t>
  </si>
  <si>
    <t>Mineral VA</t>
  </si>
  <si>
    <t>Blacksburg SC</t>
  </si>
  <si>
    <t>Helen GA</t>
  </si>
  <si>
    <t>Wyckoff NJ</t>
  </si>
  <si>
    <t>East Grand Forks MN</t>
  </si>
  <si>
    <t>Easton MA</t>
  </si>
  <si>
    <t>Middlebury VT</t>
  </si>
  <si>
    <t>Herkimer NY</t>
  </si>
  <si>
    <t>Pataskala OH</t>
  </si>
  <si>
    <t>Ambridge PA</t>
  </si>
  <si>
    <t>Chardon OH</t>
  </si>
  <si>
    <t>Aberdeen MD</t>
  </si>
  <si>
    <t>Pitman NJ</t>
  </si>
  <si>
    <t>Aberdeen MS</t>
  </si>
  <si>
    <t>Corbin KY</t>
  </si>
  <si>
    <t>Huntsville TX</t>
  </si>
  <si>
    <t>Endicott NY</t>
  </si>
  <si>
    <t>Altus OK</t>
  </si>
  <si>
    <t>DOSS EDDIE</t>
  </si>
  <si>
    <t>Willards MD</t>
  </si>
  <si>
    <t>Geneseo NY</t>
  </si>
  <si>
    <t>Boerne TX</t>
  </si>
  <si>
    <t>Luling LA</t>
  </si>
  <si>
    <t>Thomaston CT</t>
  </si>
  <si>
    <t>Oconto Falls WI</t>
  </si>
  <si>
    <t>407 3450000</t>
  </si>
  <si>
    <t>ARSLAN NOHAD</t>
  </si>
  <si>
    <t>Selma NC</t>
  </si>
  <si>
    <t>Oneida TN</t>
  </si>
  <si>
    <t>Troy AL</t>
  </si>
  <si>
    <t>DELMONI,ROSALIN</t>
  </si>
  <si>
    <t>Point Pleasant NJ</t>
  </si>
  <si>
    <t>570 4206450</t>
  </si>
  <si>
    <t>West Point GA</t>
  </si>
  <si>
    <t>Granite City IL</t>
  </si>
  <si>
    <t>Marshall MI</t>
  </si>
  <si>
    <t xml:space="preserve">LIEBERS JEROME </t>
  </si>
  <si>
    <t>Mcintosh FL</t>
  </si>
  <si>
    <t>Glennville GA</t>
  </si>
  <si>
    <t>Turner Birdie</t>
  </si>
  <si>
    <t>TETLEY PETER</t>
  </si>
  <si>
    <t>La Follette TN</t>
  </si>
  <si>
    <t>Bountiful UT</t>
  </si>
  <si>
    <t>Arlington VT</t>
  </si>
  <si>
    <t>Navarre KS</t>
  </si>
  <si>
    <t>Smyrna DE</t>
  </si>
  <si>
    <t>Zeeland MI</t>
  </si>
  <si>
    <t>Red Lion PA</t>
  </si>
  <si>
    <t>Curtis MI</t>
  </si>
  <si>
    <t>New Kensington PA</t>
  </si>
  <si>
    <t>RICHARD MCKINN</t>
  </si>
  <si>
    <t>Frankfort IL</t>
  </si>
  <si>
    <t>Carlsbad NM</t>
  </si>
  <si>
    <t>Sale - Sold Plan; Plan Inquiry - Coverage Question; Billing Inquiry</t>
  </si>
  <si>
    <t>Valley City OH</t>
  </si>
  <si>
    <t>Smithson Andrew</t>
  </si>
  <si>
    <t>Newport ME</t>
  </si>
  <si>
    <t>PAULDANIEL L</t>
  </si>
  <si>
    <t>Cumming GA</t>
  </si>
  <si>
    <t>Hudson MA</t>
  </si>
  <si>
    <t>GIBSON ROBERT</t>
  </si>
  <si>
    <t>Hamilton OH</t>
  </si>
  <si>
    <t>Oxford MS</t>
  </si>
  <si>
    <t>Service Request - Tech Inquiry; Service - Cancel Request - No Save</t>
  </si>
  <si>
    <t>EDWARD DORAN</t>
  </si>
  <si>
    <t>Cuba MO</t>
  </si>
  <si>
    <t>Buckingham PA</t>
  </si>
  <si>
    <t>JOYCE, THOMAS</t>
  </si>
  <si>
    <t>Georgetown MA</t>
  </si>
  <si>
    <t>Black Rock AR</t>
  </si>
  <si>
    <t>Oil City PA</t>
  </si>
  <si>
    <t>Brooks Crossroads NC</t>
  </si>
  <si>
    <t>White Salmon WA</t>
  </si>
  <si>
    <t>WILLIAM BISHOP</t>
  </si>
  <si>
    <t>Thibodaux LA</t>
  </si>
  <si>
    <t>Decatur IN</t>
  </si>
  <si>
    <t>Saugerties NY</t>
  </si>
  <si>
    <t>Ashfield MA</t>
  </si>
  <si>
    <t>Naylor MO</t>
  </si>
  <si>
    <t>Pittsfield MA</t>
  </si>
  <si>
    <t>Seneca Falls NY</t>
  </si>
  <si>
    <t>Mentone CA</t>
  </si>
  <si>
    <t>Franklin Park IL</t>
  </si>
  <si>
    <t>Encinitas CA</t>
  </si>
  <si>
    <t>DILLEHAY DALTON</t>
  </si>
  <si>
    <t>Leominster MA</t>
  </si>
  <si>
    <t>Payson AZ</t>
  </si>
  <si>
    <t>Holly Springs MS</t>
  </si>
  <si>
    <t>Glasgow KY</t>
  </si>
  <si>
    <t xml:space="preserve">PORTO,NANCY </t>
  </si>
  <si>
    <t>Wampee SC</t>
  </si>
  <si>
    <t>HOME-DEPOT-6940</t>
  </si>
  <si>
    <t>Lebanon OR</t>
  </si>
  <si>
    <t>Denison TX</t>
  </si>
  <si>
    <t>Williams Delor</t>
  </si>
  <si>
    <t>Elina Luna Ryal</t>
  </si>
  <si>
    <t>Glide OR</t>
  </si>
  <si>
    <t>Cheyenne WY</t>
  </si>
  <si>
    <t>Toccoa GA</t>
  </si>
  <si>
    <t>Poteau OK</t>
  </si>
  <si>
    <t>Plan Inquiry - Update Customer Info; Plan Inquiry - MyAccount</t>
  </si>
  <si>
    <t>Stillwater MN</t>
  </si>
  <si>
    <t>Crete NE</t>
  </si>
  <si>
    <t>Newark DE</t>
  </si>
  <si>
    <t>New Boston TX</t>
  </si>
  <si>
    <t>Bushkill PA</t>
  </si>
  <si>
    <t>Minerva OH</t>
  </si>
  <si>
    <t>Center Point PA</t>
  </si>
  <si>
    <t>FANTINIJOHN</t>
  </si>
  <si>
    <t>Harlem GA</t>
  </si>
  <si>
    <t>Doyline LA</t>
  </si>
  <si>
    <t>Olive Hill KY</t>
  </si>
  <si>
    <t>MCQUEEN GREGG</t>
  </si>
  <si>
    <t>Old Town FL</t>
  </si>
  <si>
    <t>Greeleyville SC</t>
  </si>
  <si>
    <t>Lonoke AR</t>
  </si>
  <si>
    <t>Malone NY</t>
  </si>
  <si>
    <t>BENNETT, ED</t>
  </si>
  <si>
    <t>Severna Park MD</t>
  </si>
  <si>
    <t>Pocalla SC</t>
  </si>
  <si>
    <t>PALUMBO FRANK</t>
  </si>
  <si>
    <t>Fort Defiance AZ</t>
  </si>
  <si>
    <t>Sandersville GA</t>
  </si>
  <si>
    <t>Natick MA</t>
  </si>
  <si>
    <t>JOHN CHIARELLI</t>
  </si>
  <si>
    <t>Durango CO</t>
  </si>
  <si>
    <t>Parkersburg WV</t>
  </si>
  <si>
    <t>Sylvan Hills-Sherwood AR</t>
  </si>
  <si>
    <t>Lenoir NC</t>
  </si>
  <si>
    <t>Greenville AL</t>
  </si>
  <si>
    <t>Richardson Cent</t>
  </si>
  <si>
    <t>Bauer, Kathryn</t>
  </si>
  <si>
    <t>Janesville WI</t>
  </si>
  <si>
    <t>Vail CO</t>
  </si>
  <si>
    <t>Decatur TX</t>
  </si>
  <si>
    <t>Cleburne TX</t>
  </si>
  <si>
    <t>Macon MO</t>
  </si>
  <si>
    <t>Belvedere CA</t>
  </si>
  <si>
    <t>Cabot AR</t>
  </si>
  <si>
    <t>Taft TX</t>
  </si>
  <si>
    <t>Bolivar MO</t>
  </si>
  <si>
    <t>Belton MO</t>
  </si>
  <si>
    <t>BALODIS PATRICI</t>
  </si>
  <si>
    <t>Lykens PA</t>
  </si>
  <si>
    <t>Maryville TN</t>
  </si>
  <si>
    <t>Mckinna, Jane</t>
  </si>
  <si>
    <t>Newton BC</t>
  </si>
  <si>
    <t>Northampton MA</t>
  </si>
  <si>
    <t>Ionia MI</t>
  </si>
  <si>
    <t>Natchitoches LA</t>
  </si>
  <si>
    <t>Enid OK</t>
  </si>
  <si>
    <t>Anthony KS</t>
  </si>
  <si>
    <t>Saint Clairsville OH</t>
  </si>
  <si>
    <t>Ellicott City MD</t>
  </si>
  <si>
    <t>Fredonia NY</t>
  </si>
  <si>
    <t>Warrior AL</t>
  </si>
  <si>
    <t>STINNETT GENEVA</t>
  </si>
  <si>
    <t xml:space="preserve">DOLAN, BARBARA </t>
  </si>
  <si>
    <t>612 2734797</t>
  </si>
  <si>
    <t>Reeds Spring MO</t>
  </si>
  <si>
    <t>Oak Lawn IL</t>
  </si>
  <si>
    <t>South Tahoe CA</t>
  </si>
  <si>
    <t>Grand Forks ND</t>
  </si>
  <si>
    <t>GLOWACKI KENNET</t>
  </si>
  <si>
    <t>Plan Inquiry - MyAccount; Service - Cancel Request - No Save</t>
  </si>
  <si>
    <t>Salem MO</t>
  </si>
  <si>
    <t>Crockett TX</t>
  </si>
  <si>
    <t>Ellenville NY</t>
  </si>
  <si>
    <t>Florence AL</t>
  </si>
  <si>
    <t>Walterboro SC</t>
  </si>
  <si>
    <t>BEDWELL BRUCE</t>
  </si>
  <si>
    <t>Roma TX</t>
  </si>
  <si>
    <t>Fort Blackmore VA</t>
  </si>
  <si>
    <t>Grants Pass OR</t>
  </si>
  <si>
    <t>SCOTT MERCEDES</t>
  </si>
  <si>
    <t>Lakewood CA</t>
  </si>
  <si>
    <t>TRIBULI LOLA</t>
  </si>
  <si>
    <t>Orange VA</t>
  </si>
  <si>
    <t>International Falls MN</t>
  </si>
  <si>
    <t>Stafford TX</t>
  </si>
  <si>
    <t>HINES ALEXANDER</t>
  </si>
  <si>
    <t>Carrollton GA</t>
  </si>
  <si>
    <t>Imlay City MI</t>
  </si>
  <si>
    <t>Southern Coache</t>
  </si>
  <si>
    <t>Pinconning MI</t>
  </si>
  <si>
    <t>Bay Springs MS</t>
  </si>
  <si>
    <t>Plan Inquiry - Coverage Question; Service Request - Reschedule</t>
  </si>
  <si>
    <t>Clute-Lake Jackson TX</t>
  </si>
  <si>
    <t>Lowell IN</t>
  </si>
  <si>
    <t>LEVINE, PHYLLIS</t>
  </si>
  <si>
    <t>Culpeper VA</t>
  </si>
  <si>
    <t>J TINGLEY</t>
  </si>
  <si>
    <t>Storm Lake IA</t>
  </si>
  <si>
    <t>Rockford OH</t>
  </si>
  <si>
    <t>Bethke, Barbara</t>
  </si>
  <si>
    <t>Monticello IN</t>
  </si>
  <si>
    <t>Sulphur Springs TX</t>
  </si>
  <si>
    <t>Elsinore CA</t>
  </si>
  <si>
    <t>Ocean View DE</t>
  </si>
  <si>
    <t>Saint Charles IL</t>
  </si>
  <si>
    <t>. MICHAEL FENNE</t>
  </si>
  <si>
    <t>Service - Cancel - Retained; Service - Call Dropped / Dead Air</t>
  </si>
  <si>
    <t>Clinton NC</t>
  </si>
  <si>
    <t>Copper Basin TN</t>
  </si>
  <si>
    <t>Revere MA</t>
  </si>
  <si>
    <t>North Walterboro SC</t>
  </si>
  <si>
    <t>Jonesville MI</t>
  </si>
  <si>
    <t>Baldwin NC</t>
  </si>
  <si>
    <t>Pittsburg TX</t>
  </si>
  <si>
    <t>Richmond Hill GA</t>
  </si>
  <si>
    <t>Minong WI</t>
  </si>
  <si>
    <t>Orofino ID</t>
  </si>
  <si>
    <t>Service Request â€“ New; Service Request - Tech Inquiry</t>
  </si>
  <si>
    <t>Aberdeen NC</t>
  </si>
  <si>
    <t>Lomita CA</t>
  </si>
  <si>
    <t>Thanh Phan</t>
  </si>
  <si>
    <t>Mount Pleasant IA</t>
  </si>
  <si>
    <t>Lincolnton NC</t>
  </si>
  <si>
    <t>HERNANDEZ,FELIX</t>
  </si>
  <si>
    <t>Buckhannon WV</t>
  </si>
  <si>
    <t>SCOTT M ZIEMBA</t>
  </si>
  <si>
    <t>Bryantville MA</t>
  </si>
  <si>
    <t>Groesbeck TX</t>
  </si>
  <si>
    <t>Service Request - Reschedule; Billing Inquiry</t>
  </si>
  <si>
    <t>Hamburg AR</t>
  </si>
  <si>
    <t>massey hattie</t>
  </si>
  <si>
    <t>Aztec NM</t>
  </si>
  <si>
    <t>ARTHUR GADELL</t>
  </si>
  <si>
    <t>Biloxi MS</t>
  </si>
  <si>
    <t>Olathe KS</t>
  </si>
  <si>
    <t>Fallon NV</t>
  </si>
  <si>
    <t>Arkansas City KS</t>
  </si>
  <si>
    <t>TAYLOR GREG</t>
  </si>
  <si>
    <t>Silva Jill</t>
  </si>
  <si>
    <t>Service Request â€“ New; Service - Cancel Request - No Save</t>
  </si>
  <si>
    <t>Southport NC</t>
  </si>
  <si>
    <t>Soddy-Daisy TN</t>
  </si>
  <si>
    <t>Depaola Sandra</t>
  </si>
  <si>
    <t>Washingtonville NY</t>
  </si>
  <si>
    <t>Orange Park FL</t>
  </si>
  <si>
    <t>Banner Elk NC</t>
  </si>
  <si>
    <t>Engleside VA</t>
  </si>
  <si>
    <t>Darien CT</t>
  </si>
  <si>
    <t>CARLIN, MICHAEL</t>
  </si>
  <si>
    <t>Manvel TX</t>
  </si>
  <si>
    <t>Shenandoah IA</t>
  </si>
  <si>
    <t>CONDON, SANDRA</t>
  </si>
  <si>
    <t>Service Request - Parts Inquiry; Plan Inquiry - Document Request</t>
  </si>
  <si>
    <t>Leesport PA</t>
  </si>
  <si>
    <t>Wilmington OH</t>
  </si>
  <si>
    <t>Indianola IA</t>
  </si>
  <si>
    <t>Island Eyecare</t>
  </si>
  <si>
    <t>Eatontown NJ</t>
  </si>
  <si>
    <t>HAYNES JOHN</t>
  </si>
  <si>
    <t>Oelwein IA</t>
  </si>
  <si>
    <t>Kenly NC</t>
  </si>
  <si>
    <t>Broken Bow NE</t>
  </si>
  <si>
    <t>DESIMONE DOMINI</t>
  </si>
  <si>
    <t>Adkins Sharon</t>
  </si>
  <si>
    <t>Pawlikowski Don</t>
  </si>
  <si>
    <t>Dubois PA</t>
  </si>
  <si>
    <t>Elmira NY</t>
  </si>
  <si>
    <t>Belleville MI</t>
  </si>
  <si>
    <t>Ligonier PA</t>
  </si>
  <si>
    <t>Service - Non D&amp;G Inquiry; Service - Cancel Request - No Save</t>
  </si>
  <si>
    <t>Belvidere IL</t>
  </si>
  <si>
    <t>Elaine Freer</t>
  </si>
  <si>
    <t>ELITEOVE RHEADG</t>
  </si>
  <si>
    <t>Texas City-La Marque TX</t>
  </si>
  <si>
    <t>Pine Grove Check Out</t>
  </si>
  <si>
    <t>Barker TX</t>
  </si>
  <si>
    <t>HORRIGANMARY</t>
  </si>
  <si>
    <t>Fremont NC</t>
  </si>
  <si>
    <t>Caguas PR</t>
  </si>
  <si>
    <t>Devito Tom</t>
  </si>
  <si>
    <t>Berne IN</t>
  </si>
  <si>
    <t>Milton MA</t>
  </si>
  <si>
    <t>Plan Inquiry - Document Request; Transfer - Client</t>
  </si>
  <si>
    <t>Leon Jose</t>
  </si>
  <si>
    <t>Portales NM</t>
  </si>
  <si>
    <t>Plan Inquiry - Coverage Question; Service - Cancel - Retained</t>
  </si>
  <si>
    <t>Moorpark CA</t>
  </si>
  <si>
    <t>Weeki Wachee Springs FL</t>
  </si>
  <si>
    <t>Tobin Martin</t>
  </si>
  <si>
    <t>Weiser ID</t>
  </si>
  <si>
    <t>Jackson AL</t>
  </si>
  <si>
    <t>Yazoo City MS</t>
  </si>
  <si>
    <t>Hartville MO</t>
  </si>
  <si>
    <t>Beaufort SC</t>
  </si>
  <si>
    <t>Ossining NY</t>
  </si>
  <si>
    <t>Service - Cancel - Retained; Plan Inquiry - MyAccount</t>
  </si>
  <si>
    <t>Gainesville TX</t>
  </si>
  <si>
    <t>MESSERLOUIS</t>
  </si>
  <si>
    <t>Ramona CA</t>
  </si>
  <si>
    <t>DALE HEATH</t>
  </si>
  <si>
    <t>Ralph Vedder</t>
  </si>
  <si>
    <t>Inter Tribal Co</t>
  </si>
  <si>
    <t>KIRCHNER ROY</t>
  </si>
  <si>
    <t>Service - Cancel - Retained; Service Request - Replacement</t>
  </si>
  <si>
    <t>Bancroft NE</t>
  </si>
  <si>
    <t>Riverside IL</t>
  </si>
  <si>
    <t>Plan Inquiry - Coverage Question; Transfer - Spanish; Plan Inquiry - Document Request; Plan Inquiry - MyAccount</t>
  </si>
  <si>
    <t>Ellison Elner</t>
  </si>
  <si>
    <t>Service Request - Reschedule; ININ-WRAP-UP-TIMEOUT</t>
  </si>
  <si>
    <t>Pittsburg CA</t>
  </si>
  <si>
    <t>Dolgeville NY</t>
  </si>
  <si>
    <t>Lompoc CA</t>
  </si>
  <si>
    <t>Mena AR</t>
  </si>
  <si>
    <t>Plant City FL</t>
  </si>
  <si>
    <t>Brevard NC</t>
  </si>
  <si>
    <t>Brownstown IN</t>
  </si>
  <si>
    <t>Donald Pider</t>
  </si>
  <si>
    <t>Ludington MI</t>
  </si>
  <si>
    <t>Ford City PA</t>
  </si>
  <si>
    <t>Jensen Beach FL</t>
  </si>
  <si>
    <t>Festus-Crystal City MO</t>
  </si>
  <si>
    <t>LINDA STANIGER</t>
  </si>
  <si>
    <t>Allegan MI</t>
  </si>
  <si>
    <t>ALPHA</t>
  </si>
  <si>
    <t>Devils Lake ND</t>
  </si>
  <si>
    <t>Mclain MS</t>
  </si>
  <si>
    <t>WALTZ KATHRYN</t>
  </si>
  <si>
    <t>Plan Inquiry - Coverage Question; Service Request - Cancel - Retained With Discount</t>
  </si>
  <si>
    <t>Warrenton GA</t>
  </si>
  <si>
    <t>Chester VA</t>
  </si>
  <si>
    <t>New Philadelphia OH</t>
  </si>
  <si>
    <t>Hondo TX</t>
  </si>
  <si>
    <t>Groton NY</t>
  </si>
  <si>
    <t>Cowgill MO</t>
  </si>
  <si>
    <t>Litchfield CT</t>
  </si>
  <si>
    <t>Memphis MS</t>
  </si>
  <si>
    <t>Greenwood SC</t>
  </si>
  <si>
    <t>ANN BENDER</t>
  </si>
  <si>
    <t>Great Falls MT</t>
  </si>
  <si>
    <t>gerald wakeham</t>
  </si>
  <si>
    <t>Zoneton KY</t>
  </si>
  <si>
    <t>South Placer CA</t>
  </si>
  <si>
    <t>TUMEY, ROBERT</t>
  </si>
  <si>
    <t>JANET MILLER</t>
  </si>
  <si>
    <t>Fork MD</t>
  </si>
  <si>
    <t>Humble TX</t>
  </si>
  <si>
    <t>La Grande OR</t>
  </si>
  <si>
    <t>Murfreesboro AR</t>
  </si>
  <si>
    <t>Wellfleet MA</t>
  </si>
  <si>
    <t>Kenedy TX</t>
  </si>
  <si>
    <t>SPRAGUE PHYLLIS</t>
  </si>
  <si>
    <t>Williamstown NJ</t>
  </si>
  <si>
    <t>Sallisaw OK</t>
  </si>
  <si>
    <t>Plan Inquiry - MyAccount; Plan Inquiry - Update Customer Info</t>
  </si>
  <si>
    <t>Bradford ME</t>
  </si>
  <si>
    <t>BLASCYK,LINDA</t>
  </si>
  <si>
    <t>Cambridge MA</t>
  </si>
  <si>
    <t>Browning MT</t>
  </si>
  <si>
    <t>Trumbull OH</t>
  </si>
  <si>
    <t>Arroyo PR</t>
  </si>
  <si>
    <t>Service - Cancel - Retained; Service Request - Tech Inquiry</t>
  </si>
  <si>
    <t>ARZOLA, E</t>
  </si>
  <si>
    <t>Michigan City IN</t>
  </si>
  <si>
    <t>Strongsville OH</t>
  </si>
  <si>
    <t>Staunton VA</t>
  </si>
  <si>
    <t>Hazard KY</t>
  </si>
  <si>
    <t>Independence KS</t>
  </si>
  <si>
    <t>Greenwood AR</t>
  </si>
  <si>
    <t>Paskvan Deborah</t>
  </si>
  <si>
    <t>Newark AR</t>
  </si>
  <si>
    <t>Ponce PR</t>
  </si>
  <si>
    <t xml:space="preserve">TOMIC,ANNE </t>
  </si>
  <si>
    <t>Mchenry IL</t>
  </si>
  <si>
    <t>Natchez MS</t>
  </si>
  <si>
    <t>Quincy CA</t>
  </si>
  <si>
    <t>North Brookfield MA</t>
  </si>
  <si>
    <t>Castroville TX</t>
  </si>
  <si>
    <t>Service Request - Reschedule; Plan Inquiry - MyAccount</t>
  </si>
  <si>
    <t>Service Request â€“ Cancel Appointment; ININ-WRAP-UP-TIMEOUT</t>
  </si>
  <si>
    <t>North Canton OH</t>
  </si>
  <si>
    <t>Cumberland Hill RI</t>
  </si>
  <si>
    <t>Fayette AL</t>
  </si>
  <si>
    <t>Sigourney IA</t>
  </si>
  <si>
    <t>Tioga PA</t>
  </si>
  <si>
    <t>Blountsville AL</t>
  </si>
  <si>
    <t>Spurger TX</t>
  </si>
  <si>
    <t>Fairbanks AK</t>
  </si>
  <si>
    <t>Moses Lake WA</t>
  </si>
  <si>
    <t>Heber Springs AR</t>
  </si>
  <si>
    <t>West Liberty KY</t>
  </si>
  <si>
    <t>Templeton MA</t>
  </si>
  <si>
    <t>Ashland PA</t>
  </si>
  <si>
    <t>Eutaw AL</t>
  </si>
  <si>
    <t>Aurora OH</t>
  </si>
  <si>
    <t>Creedmoor NC</t>
  </si>
  <si>
    <t>. LOEB MARY</t>
  </si>
  <si>
    <t>Service - Cancel - Retained; Service Request â€“ New</t>
  </si>
  <si>
    <t>Wharton TX</t>
  </si>
  <si>
    <t>Coley Joyce</t>
  </si>
  <si>
    <t>Westhills Villa</t>
  </si>
  <si>
    <t>Keeney, Charles</t>
  </si>
  <si>
    <t>Braddock VA</t>
  </si>
  <si>
    <t>Huger SC</t>
  </si>
  <si>
    <t>Robstown TX</t>
  </si>
  <si>
    <t>Osceola IN</t>
  </si>
  <si>
    <t>Kalkaska MI</t>
  </si>
  <si>
    <t>Forest Park IL</t>
  </si>
  <si>
    <t>Morrison City VA</t>
  </si>
  <si>
    <t>Trucksville PA</t>
  </si>
  <si>
    <t>Transfer - Client; Service Request â€“ New; Plan Inquiry - MyAccount</t>
  </si>
  <si>
    <t>Grenada MS</t>
  </si>
  <si>
    <t>Slippery Rock PA</t>
  </si>
  <si>
    <t>Tappahannock VA</t>
  </si>
  <si>
    <t>Versailles MO</t>
  </si>
  <si>
    <t>Marshalltown IA</t>
  </si>
  <si>
    <t>Service Request â€“ New; Service Request - Reschedule</t>
  </si>
  <si>
    <t>Fairfield ME</t>
  </si>
  <si>
    <t>LAWN AND GARDEN</t>
  </si>
  <si>
    <t>Flat Rock MI</t>
  </si>
  <si>
    <t>Elkins WV</t>
  </si>
  <si>
    <t>Billing Inquiry; Service Request - Reschedule</t>
  </si>
  <si>
    <t>Wisconsin Rapids WI</t>
  </si>
  <si>
    <t>Seguin TX</t>
  </si>
  <si>
    <t>Carbondale IL</t>
  </si>
  <si>
    <t>Newport OR</t>
  </si>
  <si>
    <t>Braham MN</t>
  </si>
  <si>
    <t>Browning Fred</t>
  </si>
  <si>
    <t>Pasco WA</t>
  </si>
  <si>
    <t>Dexter MO</t>
  </si>
  <si>
    <t>Blevins Jerry</t>
  </si>
  <si>
    <t>Logan WV</t>
  </si>
  <si>
    <t>Atmore AL</t>
  </si>
  <si>
    <t>Claxton GA</t>
  </si>
  <si>
    <t>Mebane NC</t>
  </si>
  <si>
    <t>LAW, CONNIE</t>
  </si>
  <si>
    <t>Stevens Point WI</t>
  </si>
  <si>
    <t>Middlesboro KY</t>
  </si>
  <si>
    <t>Afton WY</t>
  </si>
  <si>
    <t>Elizabethtown NC</t>
  </si>
  <si>
    <t>Cantonment FL</t>
  </si>
  <si>
    <t>Harwinton CT</t>
  </si>
  <si>
    <t>Andover MA</t>
  </si>
  <si>
    <t>MOORE REBECCA</t>
  </si>
  <si>
    <t>Beverly MA</t>
  </si>
  <si>
    <t>Edmonton AB</t>
  </si>
  <si>
    <t>Crookston MN</t>
  </si>
  <si>
    <t>Brown Christine</t>
  </si>
  <si>
    <t>Trilby-Lacoochee FL</t>
  </si>
  <si>
    <t>WOZNIAK ED</t>
  </si>
  <si>
    <t>MENK ILIYAS</t>
  </si>
  <si>
    <t>Park City UT</t>
  </si>
  <si>
    <t>Marion VA</t>
  </si>
  <si>
    <t>Trotwood OH</t>
  </si>
  <si>
    <t>Greenville MS</t>
  </si>
  <si>
    <t>BAKER JENNIFER</t>
  </si>
  <si>
    <t>Flagler Beach FL</t>
  </si>
  <si>
    <t>O'Fallon MO</t>
  </si>
  <si>
    <t>Zephyrhills FL</t>
  </si>
  <si>
    <t>Norton VA</t>
  </si>
  <si>
    <t>Heathsville VA</t>
  </si>
  <si>
    <t>Hefflin, Penny</t>
  </si>
  <si>
    <t>Albion MI</t>
  </si>
  <si>
    <t>ININ-WRAP-UP-TIMEOUT; WIB Service Transfer; Service - Non D&amp;G Inquiry</t>
  </si>
  <si>
    <t>Service - Non D&amp;G Inquiry; Service - Cancel - Retained</t>
  </si>
  <si>
    <t>Plan Inquiry - MyAccount; WIB Service Transfer; Service Request - Tech Inquiry</t>
  </si>
  <si>
    <t>Plan Inquiry - Coverage Question; Service Request â€“ New; WIB Service Transfer; Transfer - Client</t>
  </si>
  <si>
    <t>Ada OK</t>
  </si>
  <si>
    <t>Transfer - Client; WIB Service Transfer; ININ-WRAP-UP-TIMEOUT; Plan Inquiry - Coverage Question</t>
  </si>
  <si>
    <t>Plan Inquiry - Coverage Question; ININ-WRAP-UP-TIMEOUT; Service Request â€“ New</t>
  </si>
  <si>
    <t>Service Request - Tech Inquiry; Billing Inquiry</t>
  </si>
  <si>
    <t>WESTBURRY ADAM</t>
  </si>
  <si>
    <t>Geneva AL</t>
  </si>
  <si>
    <t>ADKINS CURTIS</t>
  </si>
  <si>
    <t>Richland WA</t>
  </si>
  <si>
    <t>Pecos TX</t>
  </si>
  <si>
    <t>Lake City SC</t>
  </si>
  <si>
    <t>Platteville WI</t>
  </si>
  <si>
    <t>Saint Pauls NC</t>
  </si>
  <si>
    <t>maxfield diane</t>
  </si>
  <si>
    <t>Plan Inquiry - Coverage Question; Service Request - Tech Inquiry; ININ-WRAP-UP-TIMEOUT</t>
  </si>
  <si>
    <t>Renton WA</t>
  </si>
  <si>
    <t>Service Request - Tech Inquiry; WIB Service Transfer; Plan Inquiry - MyAccount</t>
  </si>
  <si>
    <t>Plan Inquiry - Coverage Question; WIB Service Transfer; ININ-WRAP-UP-TIMEOUT; Plan Inquiry - MyAccount</t>
  </si>
  <si>
    <t>Glendale CA</t>
  </si>
  <si>
    <t>Tamaqua PA</t>
  </si>
  <si>
    <t>Lasara TX</t>
  </si>
  <si>
    <t>DALONZO FRANCIS</t>
  </si>
  <si>
    <t>DE LEON JUAN</t>
  </si>
  <si>
    <t>Buford GA</t>
  </si>
  <si>
    <t>Chelsea MA</t>
  </si>
  <si>
    <t>Exeter NH</t>
  </si>
  <si>
    <t>Plan Inquiry - Document Request; WIB Service Transfer; Service - Call Dropped / Dead Air</t>
  </si>
  <si>
    <t>Costco Wholesal</t>
  </si>
  <si>
    <t>Fairport NY</t>
  </si>
  <si>
    <t>Plan Inquiry - MyAccount; WIB Service Transfer</t>
  </si>
  <si>
    <t>Eden NY</t>
  </si>
  <si>
    <t>Edwardsburg MI</t>
  </si>
  <si>
    <t>Vienna IL</t>
  </si>
  <si>
    <t>Lexington VA</t>
  </si>
  <si>
    <t>Outbound - No Voicemail / Full Voicemail; Service - Call Dropped / Dead Air</t>
  </si>
  <si>
    <t>Hazel Green AL</t>
  </si>
  <si>
    <t>Whitesboro TX</t>
  </si>
  <si>
    <t>Plan Inquiry - Coverage Question; WIB Service Transfer; Plan Inquiry - Document Request</t>
  </si>
  <si>
    <t>Bluefield WV</t>
  </si>
  <si>
    <t>Lebanon SC</t>
  </si>
  <si>
    <t>Dubin, Charles</t>
  </si>
  <si>
    <t>KAMMERER MIDDLE</t>
  </si>
  <si>
    <t>Kingston PA</t>
  </si>
  <si>
    <t>Colonie NY</t>
  </si>
  <si>
    <t>Hamilton MT</t>
  </si>
  <si>
    <t>Social Circle GA</t>
  </si>
  <si>
    <t>BRONX NY</t>
  </si>
  <si>
    <t>Palmer MA</t>
  </si>
  <si>
    <t>Fillmore CA</t>
  </si>
  <si>
    <t>Service Request - Reschedule; Transfer - Client</t>
  </si>
  <si>
    <t>Daleville AL</t>
  </si>
  <si>
    <t>Service Request - Tech Inquiry; Service - Non D&amp;G Inquiry</t>
  </si>
  <si>
    <t>EYE SPECIALISTS</t>
  </si>
  <si>
    <t>Loudon TN</t>
  </si>
  <si>
    <t>Service - Complaint; Service Request - Tech Inquiry</t>
  </si>
  <si>
    <t>Essex MD</t>
  </si>
  <si>
    <t>Service - Call Dropped / Dead Air; Transfer - Client</t>
  </si>
  <si>
    <t>Holly Ridge NC</t>
  </si>
  <si>
    <t>Plan Inquiry - Coverage Question; Service - Complaint</t>
  </si>
  <si>
    <t>Columbus KS</t>
  </si>
  <si>
    <t>Alaniz Albert</t>
  </si>
  <si>
    <t>Laceyville PA</t>
  </si>
  <si>
    <t>Tarpon Springs FL</t>
  </si>
  <si>
    <t>Merryville LA</t>
  </si>
  <si>
    <t>Plan Inquiry - Coverage Question; Service - Cancel Request - No Save</t>
  </si>
  <si>
    <t>Plan Inquiry - MyAccount; Transfer - Client; Service Request - Tech Inquiry</t>
  </si>
  <si>
    <t>Summerton SC</t>
  </si>
  <si>
    <t>Jeanerette LA</t>
  </si>
  <si>
    <t>Hampton NJ</t>
  </si>
  <si>
    <t>FRANCIS L PETER</t>
  </si>
  <si>
    <t>Kearney NE</t>
  </si>
  <si>
    <t>Service - Call Dropped / Dead Air; Plan Inquiry - Document Request</t>
  </si>
  <si>
    <t>432 2211300</t>
  </si>
  <si>
    <t>Beverly Hills FL</t>
  </si>
  <si>
    <t>Warrensburg MO</t>
  </si>
  <si>
    <t>Plan Inquiry - Document Request; Service Request - Tech Inquiry</t>
  </si>
  <si>
    <t>Red Bluff CA</t>
  </si>
  <si>
    <t>Myriad Realty S</t>
  </si>
  <si>
    <t>Providence Forge VA</t>
  </si>
  <si>
    <t>Hutchinson KS</t>
  </si>
  <si>
    <t>STILLMAN COLLEG</t>
  </si>
  <si>
    <t>BIANCO CHRIS</t>
  </si>
  <si>
    <t>FINE AUTO INC</t>
  </si>
  <si>
    <t>Service Request â€“ Cancel Appointment; Service Request - Tech Inquiry</t>
  </si>
  <si>
    <t>Black Diamond WA</t>
  </si>
  <si>
    <t>Reading MA</t>
  </si>
  <si>
    <t>SUTTON SCHOOLS</t>
  </si>
  <si>
    <t>Needham MA</t>
  </si>
  <si>
    <t>Shannon MS</t>
  </si>
  <si>
    <t>Tunica MS</t>
  </si>
  <si>
    <t>Winfield MO</t>
  </si>
  <si>
    <t>Carrollton AL</t>
  </si>
  <si>
    <t>Service Request - Reschedule; Service Request - Tech Inquiry</t>
  </si>
  <si>
    <t>AMBROSE RICHARD</t>
  </si>
  <si>
    <t>RINGDAHL JANET</t>
  </si>
  <si>
    <t>LILIENFELD MICH</t>
  </si>
  <si>
    <t>Service - Call Dropped / Dead Air; Plan Inquiry - Coverage Question</t>
  </si>
  <si>
    <t>Eupora MS</t>
  </si>
  <si>
    <t>Wytheville VA</t>
  </si>
  <si>
    <t>Phillipsburg NJ</t>
  </si>
  <si>
    <t>Rainelle WV</t>
  </si>
  <si>
    <t>Service Request - Parts Inquiry; Service - Call Dropped / Dead Air</t>
  </si>
  <si>
    <t>Plan Inquiry - Document Request; ININ-WRAP-UP-TIMEOUT</t>
  </si>
  <si>
    <t>Plan Inquiry - Document Request; Service Request - Parts Inquiry</t>
  </si>
  <si>
    <t>Bellwood IL</t>
  </si>
  <si>
    <t>Lake Havasu City AZ</t>
  </si>
  <si>
    <t>Stewart Title</t>
  </si>
  <si>
    <t>Clinton MS</t>
  </si>
  <si>
    <t>DIANA MCCARTHY</t>
  </si>
  <si>
    <t>Atchison KS</t>
  </si>
  <si>
    <t>POWER GEORGE A</t>
  </si>
  <si>
    <t>ZHU GERRY</t>
  </si>
  <si>
    <t>Palatine IL</t>
  </si>
  <si>
    <t>CADE MICHAEL</t>
  </si>
  <si>
    <t>Sublette KS</t>
  </si>
  <si>
    <t>Benson NC</t>
  </si>
  <si>
    <t>Vilonia AR</t>
  </si>
  <si>
    <t>Webster NY</t>
  </si>
  <si>
    <t>Forest MS</t>
  </si>
  <si>
    <t>Chelsea IA</t>
  </si>
  <si>
    <t>Sheboygan WI</t>
  </si>
  <si>
    <t>Service Request - Replacement; Billing Inquiry</t>
  </si>
  <si>
    <t>Springville CA</t>
  </si>
  <si>
    <t>Russellville KY</t>
  </si>
  <si>
    <t>Ret Q</t>
  </si>
  <si>
    <t>Serv Q</t>
  </si>
  <si>
    <t>Tier 1</t>
  </si>
  <si>
    <t>Tier 2</t>
  </si>
  <si>
    <t>DG0001844649</t>
  </si>
  <si>
    <t>Adeboye Adenuga</t>
  </si>
  <si>
    <t>DG0001844648</t>
  </si>
  <si>
    <t>DG0002146420</t>
  </si>
  <si>
    <t>DG0001392358</t>
  </si>
  <si>
    <t>Catherine Sherlock</t>
  </si>
  <si>
    <t>David Franklin</t>
  </si>
  <si>
    <t>DG0001952364</t>
  </si>
  <si>
    <t>Elia Martinez</t>
  </si>
  <si>
    <t>5/13/2027, 11:59 PM</t>
  </si>
  <si>
    <t>5/5/2026, 1:00 AM</t>
  </si>
  <si>
    <t>5/9/2026, 12:00 AM</t>
  </si>
  <si>
    <t>2/18/2027, 11:59 PM</t>
  </si>
  <si>
    <t>5/7/2026, 1:00 AM</t>
  </si>
  <si>
    <t>5/8/2026, 7:00 AM</t>
  </si>
  <si>
    <t>barry EDDINGER</t>
  </si>
  <si>
    <t>7/28/2026, 11:59 PM</t>
  </si>
  <si>
    <t>ramona.tobara@corp.spdatallc.com</t>
  </si>
  <si>
    <t>4/16/2027, 11:59 PM</t>
  </si>
  <si>
    <t>DG0001103186</t>
  </si>
  <si>
    <t>TARA Geiger</t>
  </si>
  <si>
    <t>DG0000163988</t>
  </si>
  <si>
    <t>Susan Darnell</t>
  </si>
  <si>
    <t>DG0001994644</t>
  </si>
  <si>
    <t>Jerry Wood</t>
  </si>
  <si>
    <t>DG0001021941</t>
  </si>
  <si>
    <t>Jill Maxwell</t>
  </si>
  <si>
    <t>6/23/2026, 11:59 PM</t>
  </si>
  <si>
    <t>BHAVNEET KAUR</t>
  </si>
  <si>
    <t>Kayanna CAMPBELL</t>
  </si>
  <si>
    <t>Simrajot Singh</t>
  </si>
  <si>
    <t>Stanley Bullard Jr</t>
  </si>
  <si>
    <t>Sujan vahora</t>
  </si>
  <si>
    <t>TYLER STRONG</t>
  </si>
  <si>
    <t>eddie.tesson@corp.spdatallc.com</t>
  </si>
  <si>
    <t>lampitt.robert@corp.spdatallc.com</t>
  </si>
  <si>
    <t>9/7/2026, 11:59 PM</t>
  </si>
  <si>
    <t>5/9/2026, 7:00 AM</t>
  </si>
  <si>
    <t>nuthansagar.raoveldi@corp.spdatallc.com</t>
  </si>
  <si>
    <t>NuthanSagar RaoVeldi</t>
  </si>
  <si>
    <t>DG0002161375</t>
  </si>
  <si>
    <t>DG0002161336</t>
  </si>
  <si>
    <t>DG0002161337</t>
  </si>
  <si>
    <t>DG0002161297</t>
  </si>
  <si>
    <t>DG0002159396</t>
  </si>
  <si>
    <t>DG0002159394</t>
  </si>
  <si>
    <t>DG0002159395</t>
  </si>
  <si>
    <t>DG0002159393</t>
  </si>
  <si>
    <t>DG0002159240</t>
  </si>
  <si>
    <t>5/14/2026, 12:00 AM</t>
  </si>
  <si>
    <t>5/12/2026, 12:00 AM</t>
  </si>
  <si>
    <t>5/15/2026, 12:00 AM</t>
  </si>
  <si>
    <t>5/8/2027, 11:59 PM</t>
  </si>
  <si>
    <t>Michael Smith</t>
  </si>
  <si>
    <t>5/11/2026, 12:00 AM</t>
  </si>
  <si>
    <t>5/13/2026, 12:00 AM</t>
  </si>
  <si>
    <t>8/7/2026, 11:59 PM</t>
  </si>
  <si>
    <t>5/10/2026, 12:00 AM</t>
  </si>
  <si>
    <t>4/20/2027, 11:59 PM</t>
  </si>
  <si>
    <t>DG0000725864</t>
  </si>
  <si>
    <t>Justin Starr</t>
  </si>
  <si>
    <t>7/11/2026, 11:59 PM</t>
  </si>
  <si>
    <t>DG0002122927</t>
  </si>
  <si>
    <t>Cherie Thomas</t>
  </si>
  <si>
    <t>Barbara Williams</t>
  </si>
  <si>
    <t>5/9/2026, 1:00 AM</t>
  </si>
  <si>
    <t>DG0000498513</t>
  </si>
  <si>
    <t>8/8/2026, 11:59 PM</t>
  </si>
  <si>
    <t>joyce Williams</t>
  </si>
  <si>
    <t>DG0000498512</t>
  </si>
  <si>
    <t>DG0000498510</t>
  </si>
  <si>
    <t>DG0000498514</t>
  </si>
  <si>
    <t>DG0000498511</t>
  </si>
  <si>
    <t>DG0001839061</t>
  </si>
  <si>
    <t>Yves Benoit</t>
  </si>
  <si>
    <t>5/25/2026, 11:59 PM</t>
  </si>
  <si>
    <t>DG0000163090</t>
  </si>
  <si>
    <t>Richard Ross</t>
  </si>
  <si>
    <t>DG0000163091</t>
  </si>
  <si>
    <t>DG0000156707</t>
  </si>
  <si>
    <t>DG0000156697</t>
  </si>
  <si>
    <t>DG0000173521</t>
  </si>
  <si>
    <t>DG0001278903</t>
  </si>
  <si>
    <t>Susan Ma</t>
  </si>
  <si>
    <t>DG0000859456</t>
  </si>
  <si>
    <t>Annie Lewis</t>
  </si>
  <si>
    <t>DG0000859470</t>
  </si>
  <si>
    <t>5/12/2027, 11:59 PM</t>
  </si>
  <si>
    <t>2/23/2027, 11:59 PM</t>
  </si>
  <si>
    <t>DG0001045995</t>
  </si>
  <si>
    <t>Barney Brokaw</t>
  </si>
  <si>
    <t>Shirley Walker</t>
  </si>
  <si>
    <t>5/10/2026, 1:00 AM</t>
  </si>
  <si>
    <t>5/9/2027, 11:59 PM</t>
  </si>
  <si>
    <t>DG0001030495</t>
  </si>
  <si>
    <t>Timothy Tumlin</t>
  </si>
  <si>
    <t>DG0001857013</t>
  </si>
  <si>
    <t>Donna Graham</t>
  </si>
  <si>
    <t>DG0001950153</t>
  </si>
  <si>
    <t>Betty Colletta</t>
  </si>
  <si>
    <t>DG0001340713</t>
  </si>
  <si>
    <t>Pike Hamlin</t>
  </si>
  <si>
    <t>5/26/2026, 11:59 PM</t>
  </si>
  <si>
    <t>DG0001842058</t>
  </si>
  <si>
    <t>Lynette Cano</t>
  </si>
  <si>
    <t>DG0001842035</t>
  </si>
  <si>
    <t>DG0001103752</t>
  </si>
  <si>
    <t>Cindy Zapel</t>
  </si>
  <si>
    <t>5/12/2026, 1:00 AM</t>
  </si>
  <si>
    <t>5/11/2027, 11:59 PM</t>
  </si>
  <si>
    <t>DG0001223442</t>
  </si>
  <si>
    <t>Loraine Cunningham</t>
  </si>
  <si>
    <t>11/14/2026, 11:59 PM</t>
  </si>
  <si>
    <t>DG0002100966</t>
  </si>
  <si>
    <t>Kristin Brodt</t>
  </si>
  <si>
    <t>11/24/2026, 11:59 PM</t>
  </si>
  <si>
    <t>5/28/2026, 1:00 AM</t>
  </si>
  <si>
    <t>5/27/2027, 11:59 PM</t>
  </si>
  <si>
    <t>John James</t>
  </si>
  <si>
    <t>DG0001213308</t>
  </si>
  <si>
    <t>Theresa Valenza</t>
  </si>
  <si>
    <t>DG0001157894</t>
  </si>
  <si>
    <t>Lauren Stewart</t>
  </si>
  <si>
    <t>DG0001157893</t>
  </si>
  <si>
    <t>DG0001157892</t>
  </si>
  <si>
    <t>DG0001157891</t>
  </si>
  <si>
    <t>6/18/2026, 11:59 PM</t>
  </si>
  <si>
    <t>DG0002073128</t>
  </si>
  <si>
    <t>Debbie Brown</t>
  </si>
  <si>
    <t>DG0001133629</t>
  </si>
  <si>
    <t>Carolyn Francis</t>
  </si>
  <si>
    <t>4/18/2027, 11:59 PM</t>
  </si>
  <si>
    <t>5/10/2027, 11:59 PM</t>
  </si>
  <si>
    <t>6/21/2026, 11:59 PM</t>
  </si>
  <si>
    <t>4/12/2027, 11:59 PM</t>
  </si>
  <si>
    <t>DG0001860475</t>
  </si>
  <si>
    <t>Viergino Richard</t>
  </si>
  <si>
    <t>DG0001042860</t>
  </si>
  <si>
    <t>Amanda Wood</t>
  </si>
  <si>
    <t>DG0000855168</t>
  </si>
  <si>
    <t>Ann Hawkins</t>
  </si>
  <si>
    <t>DG0001648300</t>
  </si>
  <si>
    <t>Daniel Solis</t>
  </si>
  <si>
    <t>5/2/2027, 11:59 PM</t>
  </si>
  <si>
    <t>5/11/2026, 7:00 AM</t>
  </si>
  <si>
    <t>5/13/2026, 7:00 AM</t>
  </si>
  <si>
    <t>5/12/2026, 7:00 AM</t>
  </si>
  <si>
    <t>5/15/2026, 7:00 AM</t>
  </si>
  <si>
    <t>5/10/2026, 7:00 AM</t>
  </si>
  <si>
    <t>2/9/2026, 6:00 AM</t>
  </si>
  <si>
    <t>Fany Mendez</t>
  </si>
  <si>
    <t>Mary Martin</t>
  </si>
  <si>
    <t>John Reilly</t>
  </si>
  <si>
    <t>7/17/2026, 11:59 PM</t>
  </si>
  <si>
    <t>5/1/2026, 11:59 PM</t>
  </si>
  <si>
    <t>JERRY BROWN</t>
  </si>
  <si>
    <t>7/19/2026, 11:59 PM</t>
  </si>
  <si>
    <t>Michael Johnson</t>
  </si>
  <si>
    <t>Robert Kennedy</t>
  </si>
  <si>
    <t>Sharon Mazrawi</t>
  </si>
  <si>
    <t>Brenda Johnson</t>
  </si>
  <si>
    <t>6/8/2026, 11:59 PM</t>
  </si>
  <si>
    <t>3/2/2026, 12:00 AM</t>
  </si>
  <si>
    <t>2/25/2026, 12:00 AM</t>
  </si>
  <si>
    <t>Tim Carroll</t>
  </si>
  <si>
    <t>3/6/2026, 12:00 AM</t>
  </si>
  <si>
    <t>3/7/2026, 12:00 AM</t>
  </si>
  <si>
    <t>7/9/2026, 11:59 PM</t>
  </si>
  <si>
    <t>Udhay Shunmugavelu-CSA</t>
  </si>
  <si>
    <t>Shala Starks</t>
  </si>
  <si>
    <t>Donna Pettigrew-Ebow</t>
  </si>
  <si>
    <t>DG0002164635</t>
  </si>
  <si>
    <t>DG0000389723</t>
  </si>
  <si>
    <t>Stephanie Nader</t>
  </si>
  <si>
    <t>DG0000963312</t>
  </si>
  <si>
    <t>DG0001973120</t>
  </si>
  <si>
    <t>RAINA MOUSSA KADRI</t>
  </si>
  <si>
    <t>Marta Vega</t>
  </si>
  <si>
    <t>12/24/2026, 11:59 PM</t>
  </si>
  <si>
    <t>9/18/2026, 11:59 PM</t>
  </si>
  <si>
    <t>DG0001948681</t>
  </si>
  <si>
    <t>Otis Taylor</t>
  </si>
  <si>
    <t>5/8/2026, 1:00 AM</t>
  </si>
  <si>
    <t>5/16/2026, 12:00 AM</t>
  </si>
  <si>
    <t>DG0001103207</t>
  </si>
  <si>
    <t>Michael Boyles</t>
  </si>
  <si>
    <t>5/16/2026, 7:00 AM</t>
  </si>
  <si>
    <t>DG0001052352</t>
  </si>
  <si>
    <t>Jerica Brown</t>
  </si>
  <si>
    <t>Cynthia A Friess</t>
  </si>
  <si>
    <t>DG0001507441</t>
  </si>
  <si>
    <t>DG0001768160</t>
  </si>
  <si>
    <t>Megan Kennedy</t>
  </si>
  <si>
    <t>DG0000406711</t>
  </si>
  <si>
    <t>12/23/2025, 6:00 AM</t>
  </si>
  <si>
    <t>5/20/2026, 7:00 AM</t>
  </si>
  <si>
    <t>DG0002166730</t>
  </si>
  <si>
    <t>DG0001099722</t>
  </si>
  <si>
    <t>Eva Burks</t>
  </si>
  <si>
    <t>5/17/2026, 12:00 AM</t>
  </si>
  <si>
    <t>10/1/2025, 7:00 AM</t>
  </si>
  <si>
    <t>janice moore</t>
  </si>
  <si>
    <t>Judy Williams</t>
  </si>
  <si>
    <t>5/17/2026, 7:00 AM</t>
  </si>
  <si>
    <t>DG0002058894</t>
  </si>
  <si>
    <t>5/18/2026, 12:00 AM</t>
  </si>
  <si>
    <t>5/19/2026, 12:00 AM</t>
  </si>
  <si>
    <t>DG0001047669</t>
  </si>
  <si>
    <t>David Kocot</t>
  </si>
  <si>
    <t>DG0001064684</t>
  </si>
  <si>
    <t>JOYCE OUELLETTE</t>
  </si>
  <si>
    <t>5/18/2026, 7:00 AM</t>
  </si>
  <si>
    <t>5/19/2026, 7:00 AM</t>
  </si>
  <si>
    <t>5/20/2026, 12:00 AM</t>
  </si>
  <si>
    <t>DG0002029288</t>
  </si>
  <si>
    <t>TK Steelman</t>
  </si>
  <si>
    <t>5/30/2026, 1:00 AM</t>
  </si>
  <si>
    <t>5/29/2027, 11:59 PM</t>
  </si>
  <si>
    <t>DG0002093980</t>
  </si>
  <si>
    <t>Manuel Bielsa</t>
  </si>
  <si>
    <t>5/13/2026, 1:00 AM</t>
  </si>
  <si>
    <t>DG0000416602</t>
  </si>
  <si>
    <t>Lisa Popoff</t>
  </si>
  <si>
    <t>DG0001898096</t>
  </si>
  <si>
    <t>Wilbert Madyun</t>
  </si>
  <si>
    <t>DG0000698530</t>
  </si>
  <si>
    <t>%</t>
  </si>
  <si>
    <t>Elaine Quine</t>
  </si>
  <si>
    <t>DG0000610857</t>
  </si>
  <si>
    <t>DG0000610856</t>
  </si>
  <si>
    <t>DG0000478581</t>
  </si>
  <si>
    <t>Thanh Bui</t>
  </si>
  <si>
    <t>Susan Taylor</t>
  </si>
  <si>
    <t>10/26/2026, 11:59 PM</t>
  </si>
  <si>
    <t>DG0002175532</t>
  </si>
  <si>
    <t>DG0002175530</t>
  </si>
  <si>
    <t>DG0002175531</t>
  </si>
  <si>
    <t>DG0002175515</t>
  </si>
  <si>
    <t>DG0002175516</t>
  </si>
  <si>
    <t>DG0002175519</t>
  </si>
  <si>
    <t>DG0001060365</t>
  </si>
  <si>
    <t>RICHARD GOTCH</t>
  </si>
  <si>
    <t>5/21/2026, 12:00 AM</t>
  </si>
  <si>
    <t>4/26/2027, 11:59 PM</t>
  </si>
  <si>
    <t>5/21/2027, 11:59 PM</t>
  </si>
  <si>
    <t>DG0001044294</t>
  </si>
  <si>
    <t>Marcellus Mitchell</t>
  </si>
  <si>
    <t>DG0001038910</t>
  </si>
  <si>
    <t>Assefa Foche</t>
  </si>
  <si>
    <t>DG0001613917</t>
  </si>
  <si>
    <t>Donald Monette</t>
  </si>
  <si>
    <t>Alexandra Miller</t>
  </si>
  <si>
    <t>Juanita Cordero</t>
  </si>
  <si>
    <t>12/21/2026, 11:59 PM</t>
  </si>
  <si>
    <t>DG0002175566</t>
  </si>
  <si>
    <t>5/20/2027, 11:59 PM</t>
  </si>
  <si>
    <t>DG0000537362</t>
  </si>
  <si>
    <t>mark mitchell</t>
  </si>
  <si>
    <t>Lisa Collins</t>
  </si>
  <si>
    <t>DG0001974206</t>
  </si>
  <si>
    <t>Essic Whaley</t>
  </si>
  <si>
    <t>Virginia Patterson</t>
  </si>
  <si>
    <t>DG0002176100</t>
  </si>
  <si>
    <t>5/19/2027, 11:59 PM</t>
  </si>
  <si>
    <t>Lisa Shelton</t>
  </si>
  <si>
    <t>DG0002099277</t>
  </si>
  <si>
    <t>Stephanie Vaughn</t>
  </si>
  <si>
    <t>DG0001113801</t>
  </si>
  <si>
    <t>Frank Salisz</t>
  </si>
  <si>
    <t>DG0001415111</t>
  </si>
  <si>
    <t>DG0001415110</t>
  </si>
  <si>
    <t>7/12/2026, 11:59 PM</t>
  </si>
  <si>
    <t>6/1/2026, 7:00 AM</t>
  </si>
  <si>
    <t>DG0000513372</t>
  </si>
  <si>
    <t>Gail Winebarger</t>
  </si>
  <si>
    <t>David Miranda</t>
  </si>
  <si>
    <t>DG0002057849</t>
  </si>
  <si>
    <t>Danny Davis</t>
  </si>
  <si>
    <t>5/21/2026, 7:00 AM</t>
  </si>
  <si>
    <t>3/17/2026, 12:00 AM</t>
  </si>
  <si>
    <t>3/1/2026, 12:00 AM</t>
  </si>
  <si>
    <t>2/28/2026, 12:00 AM</t>
  </si>
  <si>
    <t>3/4/2026, 12:00 AM</t>
  </si>
  <si>
    <t>DG0002176186</t>
  </si>
  <si>
    <t>DG0002176148</t>
  </si>
  <si>
    <t>DG0002173435</t>
  </si>
  <si>
    <t>DG0002173467</t>
  </si>
  <si>
    <t>5/29/2026, 1:00 AM</t>
  </si>
  <si>
    <t>5/28/2027, 11:59 PM</t>
  </si>
  <si>
    <t>DG0001109596</t>
  </si>
  <si>
    <t>JENNY BIFANO</t>
  </si>
  <si>
    <t>DG0001118581</t>
  </si>
  <si>
    <t>Jan Hagood</t>
  </si>
  <si>
    <t>6/22/2026, 11:59 PM</t>
  </si>
  <si>
    <t>5/26/2026, 7:00 AM</t>
  </si>
  <si>
    <t>Kimberly Hendrix</t>
  </si>
  <si>
    <t>Paul Thompson</t>
  </si>
  <si>
    <t>DG0002178220</t>
  </si>
  <si>
    <t>DG0002177943</t>
  </si>
  <si>
    <t>DG0002177955</t>
  </si>
  <si>
    <t>DG0001635510</t>
  </si>
  <si>
    <t>Geogiana Hunter</t>
  </si>
  <si>
    <t>Nancy Parker</t>
  </si>
  <si>
    <t>DG0001131498</t>
  </si>
  <si>
    <t>Charlene Perry</t>
  </si>
  <si>
    <t>Tommy Lane</t>
  </si>
  <si>
    <t>Lisa Adams</t>
  </si>
  <si>
    <t>DG0001046430</t>
  </si>
  <si>
    <t>Shirley Duckett</t>
  </si>
  <si>
    <t>5/22/2026, 12:00 AM</t>
  </si>
  <si>
    <t>5/23/2026, 12:00 AM</t>
  </si>
  <si>
    <t>DG0001593922</t>
  </si>
  <si>
    <t>FRANK HOLLYWOOD</t>
  </si>
  <si>
    <t>DG0001593921</t>
  </si>
  <si>
    <t>5/23/2026, 7:00 AM</t>
  </si>
  <si>
    <t>5/22/2026, 7:00 AM</t>
  </si>
  <si>
    <t>DG0001889526</t>
  </si>
  <si>
    <t>Christina Colford</t>
  </si>
  <si>
    <t>DG0001889527</t>
  </si>
  <si>
    <t>DG0001889528</t>
  </si>
  <si>
    <t>DG0001889529</t>
  </si>
  <si>
    <t>DG0001889530</t>
  </si>
  <si>
    <t>DG0001889531</t>
  </si>
  <si>
    <t>DG0001114305</t>
  </si>
  <si>
    <t>MATTHEW WELTON</t>
  </si>
  <si>
    <t>DG0002123217</t>
  </si>
  <si>
    <t>Cyrano Castro</t>
  </si>
  <si>
    <t>DG0002123532</t>
  </si>
  <si>
    <t>William Krummel</t>
  </si>
  <si>
    <t>DG0000027613</t>
  </si>
  <si>
    <t>Dan Nelson</t>
  </si>
  <si>
    <t>DG0000027614</t>
  </si>
  <si>
    <t>DG0000448219</t>
  </si>
  <si>
    <t>Lisa Lewandowski</t>
  </si>
  <si>
    <t>DG0001711615</t>
  </si>
  <si>
    <t>DONNA HOETZER</t>
  </si>
  <si>
    <t>DG0001780098</t>
  </si>
  <si>
    <t>ERMA SHELINE</t>
  </si>
  <si>
    <t>DG0001780043</t>
  </si>
  <si>
    <t>Michelle Luna</t>
  </si>
  <si>
    <t>DG0000683419</t>
  </si>
  <si>
    <t>Dolores Hyjek</t>
  </si>
  <si>
    <t>DG0002187345</t>
  </si>
  <si>
    <t>DG0002187346</t>
  </si>
  <si>
    <t>5/26/2027, 11:59 PM</t>
  </si>
  <si>
    <t>DG0001102682</t>
  </si>
  <si>
    <t>Bill Andrews</t>
  </si>
  <si>
    <t>5/26/2026, 12:00 AM</t>
  </si>
  <si>
    <t>5/27/2026, 12:00 AM</t>
  </si>
  <si>
    <t>6/1/2027, 11:59 PM</t>
  </si>
  <si>
    <t>5/25/2026, 7:00 AM</t>
  </si>
  <si>
    <t>5/27/2026, 7:00 AM</t>
  </si>
  <si>
    <t>5/24/2026, 7:00 AM</t>
  </si>
  <si>
    <t>DG0001569363</t>
  </si>
  <si>
    <t>Paul Rogers</t>
  </si>
  <si>
    <t>DG0001569358</t>
  </si>
  <si>
    <t>DG0002187391</t>
  </si>
  <si>
    <t>DG0001094904</t>
  </si>
  <si>
    <t>Maria Pinacho</t>
  </si>
  <si>
    <t>DG0000698707</t>
  </si>
  <si>
    <t>Ron JONES</t>
  </si>
  <si>
    <t>5/24/2026, 12:00 AM</t>
  </si>
  <si>
    <t>DG0002135331</t>
  </si>
  <si>
    <t>Clara Duffie</t>
  </si>
  <si>
    <t>DG0002135330</t>
  </si>
  <si>
    <t>DG0001337364</t>
  </si>
  <si>
    <t>Chris Richards</t>
  </si>
  <si>
    <t>DG0002081760</t>
  </si>
  <si>
    <t>JR Reed</t>
  </si>
  <si>
    <t>DG0001231749</t>
  </si>
  <si>
    <t>Amy Likens</t>
  </si>
  <si>
    <t>5/25/2026, 12:00 AM</t>
  </si>
  <si>
    <t>Aimee James</t>
  </si>
  <si>
    <t>5/27/2026, 1:00 AM</t>
  </si>
  <si>
    <t>DG0000479219</t>
  </si>
  <si>
    <t>Tamee Newitt</t>
  </si>
  <si>
    <t>DG0000187345</t>
  </si>
  <si>
    <t>5/25/2027, 11:59 PM</t>
  </si>
  <si>
    <t>Lutesia Zanders</t>
  </si>
  <si>
    <t>5/28/2026, 12:00 AM</t>
  </si>
  <si>
    <t>DG0001471338</t>
  </si>
  <si>
    <t>Roel Juarez</t>
  </si>
  <si>
    <t>DG0002123022</t>
  </si>
  <si>
    <t>Jon McHugh</t>
  </si>
  <si>
    <t>DG0001368148</t>
  </si>
  <si>
    <t>PAUL DESLAURIERS</t>
  </si>
  <si>
    <t>DG0000843132</t>
  </si>
  <si>
    <t>Rebecca Romero</t>
  </si>
  <si>
    <t>DG0000843131</t>
  </si>
  <si>
    <t>DG0000843133</t>
  </si>
  <si>
    <t>DG0002044076</t>
  </si>
  <si>
    <t>DG0002051730</t>
  </si>
  <si>
    <t>Denise McCauley</t>
  </si>
  <si>
    <t>DG0002051633</t>
  </si>
  <si>
    <t>DG0002051628</t>
  </si>
  <si>
    <t>DG0002051631</t>
  </si>
  <si>
    <t>DG0002051630</t>
  </si>
  <si>
    <t>DG0002051629</t>
  </si>
  <si>
    <t>DG0002054101</t>
  </si>
  <si>
    <t>Linda Limbach</t>
  </si>
  <si>
    <t>DG0002054102</t>
  </si>
  <si>
    <t>Jennifer Adams</t>
  </si>
  <si>
    <t>1/8/2026, 6:00 AM</t>
  </si>
  <si>
    <t>5/28/2026, 7:00 AM</t>
  </si>
  <si>
    <t>5/29/2026, 12:00 AM</t>
  </si>
  <si>
    <t>5/29/2026, 7:00 AM</t>
  </si>
  <si>
    <t xml:space="preserve">Gary - ticket # 13495- PTO for March 30th, 31st , April 1st,2nd,3rd - wfm approved </t>
  </si>
  <si>
    <t xml:space="preserve">William Coad  Ticket # 14609:Coaching  15 mins 1230pm 
</t>
  </si>
  <si>
    <t xml:space="preserve">called in as absent- claimed has PTO - no ticket submitted in advance . </t>
  </si>
  <si>
    <t xml:space="preserve">on queue and not responding for 9 mins </t>
  </si>
  <si>
    <t>Long lunch</t>
  </si>
  <si>
    <t xml:space="preserve">Eddie Mendoza  Ticket # 15232:System issues  2:44 pm. 21 minutes to restart SRW. 
</t>
  </si>
  <si>
    <t xml:space="preserve">William Coad  Ticket # 15530:Call Back request  Amy Smiley 925-278-9525 1231pm 
</t>
  </si>
  <si>
    <t xml:space="preserve">William Coad  Ticket # 15498:Coaching  15 mins 1145am - William asked for it to be moved 
</t>
  </si>
  <si>
    <t xml:space="preserve">William Coad  Ticket # 15538:Call Back request  Amy Smiley (315) 219-9011 134pm 
</t>
  </si>
  <si>
    <t>Phone number: 6053501151
Stefano - #15960</t>
  </si>
  <si>
    <t xml:space="preserve">Stefano Lista  Ticket # 15971:Call Back request  Amy Smiley 4072228720 12:15PM EST 10 mins  
</t>
  </si>
  <si>
    <t xml:space="preserve">William Coad  Ticket # 16262:System issues  15 mins 120pm 
</t>
  </si>
  <si>
    <t xml:space="preserve">William Coad  Ticket # 16283:Call Back request  Amy Smiley 408 pm (562) 243-2398 
</t>
  </si>
  <si>
    <t>William - 14297</t>
  </si>
  <si>
    <t xml:space="preserve">William Coad  Ticket # 14534:Coaching  10 mins 110pm 
</t>
  </si>
  <si>
    <t>WIB TRAINING</t>
  </si>
  <si>
    <t xml:space="preserve">WIB TRAINING
</t>
  </si>
  <si>
    <t xml:space="preserve">Ryan Quintana  Ticket # 14763:System issues  6 minutes; Starting at 2:45 pm EST 
</t>
  </si>
  <si>
    <t>WIB training</t>
  </si>
  <si>
    <t xml:space="preserve">
</t>
  </si>
  <si>
    <t xml:space="preserve">Clarene Stapleton  Ticket # 15122:Call Back request  Angelica Gonzalez 12:04 pm (757) 647-3932 
</t>
  </si>
  <si>
    <t xml:space="preserve">William Coad  Ticket # 15186:System issues  15 mins 1011am 
</t>
  </si>
  <si>
    <t xml:space="preserve">William Coad  Ticket # 15226:System issues  15 mins 252pm 
</t>
  </si>
  <si>
    <t xml:space="preserve">William Coad  Ticket # 15294:System issues  15 mins 415pm 
</t>
  </si>
  <si>
    <t>William - ticket # 15588</t>
  </si>
  <si>
    <t xml:space="preserve">William Coad  Ticket # 16130:System issues  15 mins 1211pm 
</t>
  </si>
  <si>
    <t xml:space="preserve">William Coad  Ticket # 16189:Call Back request  Angelica Gonzalez 405pm (979) 270-0892 
</t>
  </si>
  <si>
    <t>William - ticket # 16307</t>
  </si>
  <si>
    <t>William - ticket # 16308</t>
  </si>
  <si>
    <t>William - #14514</t>
  </si>
  <si>
    <t xml:space="preserve">John Burdett  Ticket # 15133:Call Back request  Bram Benderoff, 1248h, 9045343981 
</t>
  </si>
  <si>
    <t>Dessie - ticket # 15582</t>
  </si>
  <si>
    <t xml:space="preserve">William Coad  Ticket # 14213:Team Huddle  15 mins 1045am Meeting per Gary 
</t>
  </si>
  <si>
    <t xml:space="preserve">William - ticket # 14238- group coaching - 20 mins </t>
  </si>
  <si>
    <t>William - #14408</t>
  </si>
  <si>
    <t xml:space="preserve">William - #14515- William asked for it to be moved </t>
  </si>
  <si>
    <t xml:space="preserve">William Coad  Ticket # 14656:System issues  20 mins 304 pm  
</t>
  </si>
  <si>
    <t xml:space="preserve">on queue and not responding for 19 mins </t>
  </si>
  <si>
    <t xml:space="preserve">William COad  Ticket # 15496:Coaching  15 mins 1130am 
</t>
  </si>
  <si>
    <t xml:space="preserve">long break - booted </t>
  </si>
  <si>
    <t xml:space="preserve">John Burdett  Ticket # 15838:System issues  1345h, rebooting for audio trouble 
</t>
  </si>
  <si>
    <t xml:space="preserve">John Burdett  Ticket # 15876:Call Back request  Chanetta Gant, 1654h, (661) 809-9263 
</t>
  </si>
  <si>
    <t xml:space="preserve">Phone number: .0524673939
Willliam - 16095
</t>
  </si>
  <si>
    <t>extra break</t>
  </si>
  <si>
    <t xml:space="preserve">William Coad  Ticket # 16136:Coaching  15 mins 1pm 
</t>
  </si>
  <si>
    <t xml:space="preserve">Gary - ticket # 16044- wfm approved </t>
  </si>
  <si>
    <t xml:space="preserve">on queue and not responding for 15 mins </t>
  </si>
  <si>
    <t>called in - having tech issue monitor not working</t>
  </si>
  <si>
    <t xml:space="preserve">William Coad  Ticket # 14520:System issues  15 mins 1123am 
</t>
  </si>
  <si>
    <t xml:space="preserve">Willliam COad  Ticket # 15495:System issues  1 hour 10am 				
</t>
  </si>
  <si>
    <t>ISP issues</t>
  </si>
  <si>
    <t xml:space="preserve">William Coad  Ticket # 15730:System issues  15 mins 304pm 
</t>
  </si>
  <si>
    <t>called in - tech issue</t>
  </si>
  <si>
    <t>William - ticket # 15937</t>
  </si>
  <si>
    <t xml:space="preserve">William Coad  Ticket # 16023:System issues  15 mins 320pm 
</t>
  </si>
  <si>
    <t>Christina Johnson (inactive)</t>
  </si>
  <si>
    <t xml:space="preserve">Jamie V sent email March 31st saying LOA till April 15th - then reseated on the 15th </t>
  </si>
  <si>
    <t xml:space="preserve">William Coad  Ticket # 14215:Meeting  15 mins 11am per Gary Team Meeting 
</t>
  </si>
  <si>
    <t xml:space="preserve">on queue and not responding for 10 mins </t>
  </si>
  <si>
    <t xml:space="preserve">Reina Morales  Ticket # 14939:System issues  11:02am 15 mins  
</t>
  </si>
  <si>
    <t xml:space="preserve">William Coad  Ticket # 15733:Coaching  15 mins 315pm 
</t>
  </si>
  <si>
    <t xml:space="preserve">William Coad  Ticket # 15188:System issues  15 mins 1033am 
</t>
  </si>
  <si>
    <t xml:space="preserve">William - ticket # 15194-  IT #26507 </t>
  </si>
  <si>
    <t xml:space="preserve">called the line- left early - needs recovery key for micro </t>
  </si>
  <si>
    <t>William - ticket # 15371-//  IT ticket #26639 830 am SRW Set up</t>
  </si>
  <si>
    <t xml:space="preserve">William Coad  Ticket # 15656:Coaching  15 mins 3pm 
</t>
  </si>
  <si>
    <t>William - ticket # 15704</t>
  </si>
  <si>
    <t>called in - isp issue</t>
  </si>
  <si>
    <t xml:space="preserve">called the line as temp log off - isp issues </t>
  </si>
  <si>
    <t>William - ticket # 16081-IT ticket #26994</t>
  </si>
  <si>
    <t xml:space="preserve">William Coad  Ticket # 16137:Coaching  115pm 15 mins  
</t>
  </si>
  <si>
    <t>William - ticket # 16309</t>
  </si>
  <si>
    <t xml:space="preserve">WIB Training
</t>
  </si>
  <si>
    <t xml:space="preserve">Reina - ticket # 14102- wfm approved </t>
  </si>
  <si>
    <t xml:space="preserve">called in as absent- under 4 hrs so moved to late instead </t>
  </si>
  <si>
    <t xml:space="preserve">Michael mentioned temp log off due to isp outage </t>
  </si>
  <si>
    <t>called in - need headset replacement</t>
  </si>
  <si>
    <t>John - ticket # 15024-608-520-3989</t>
  </si>
  <si>
    <t>on queue and not responding for 9 mins</t>
  </si>
  <si>
    <t>Danielle - ticket # 14206</t>
  </si>
  <si>
    <t>William - #14305</t>
  </si>
  <si>
    <t>William - #14404</t>
  </si>
  <si>
    <t xml:space="preserve">William - ticket # 14540- wfm approved </t>
  </si>
  <si>
    <t xml:space="preserve">William Coad  Ticket # 14613:Coaching  15 mins 115pm 
</t>
  </si>
  <si>
    <t xml:space="preserve">William mentioned might be leaving early due to death in the family </t>
  </si>
  <si>
    <t xml:space="preserve">William Coad  Ticket # 15182:System issues  15 mins 1004am 
</t>
  </si>
  <si>
    <t xml:space="preserve">William Coad  Ticket # 15295:Coaching  15 mins 108pm 
</t>
  </si>
  <si>
    <t xml:space="preserve">William Coad  Ticket # 15300:System issues  15 mins 208pm 
</t>
  </si>
  <si>
    <t>William - ticket # 15474</t>
  </si>
  <si>
    <t xml:space="preserve">William Coad  Ticket # 15500:Coaching  15 mins 1215pm 
</t>
  </si>
  <si>
    <t>William - ticket # 16303</t>
  </si>
  <si>
    <t>William - ticket # 16304</t>
  </si>
  <si>
    <t>Danielle - ticket # 14210</t>
  </si>
  <si>
    <t>William - ticket # 14295- setting up srw with IT support</t>
  </si>
  <si>
    <t xml:space="preserve">William Coad  Ticket # 14501:System issues  15 mins 10am  
</t>
  </si>
  <si>
    <t xml:space="preserve">William Coad  Ticket # 16099:System issues  15 mins 1028am  
</t>
  </si>
  <si>
    <t>called the line - audio issues</t>
  </si>
  <si>
    <t>no ticket</t>
  </si>
  <si>
    <t xml:space="preserve">William Coad  Ticket # 14548:System issues  15 mins 357pm 
</t>
  </si>
  <si>
    <t xml:space="preserve">John Burdett  Ticket # 15089:System issues  1630h; rebooting for windows updates 
</t>
  </si>
  <si>
    <t>John Burdett  Ticket # 15094:System issues  1638-1712h; windows update needed after fresh SRW ins...</t>
  </si>
  <si>
    <t xml:space="preserve">William Coad  Ticket # 15298:System issues  15 mins 157pm 
</t>
  </si>
  <si>
    <t>William - ticket # 15605-662-469-2117</t>
  </si>
  <si>
    <t>William - ticket # 15601</t>
  </si>
  <si>
    <t xml:space="preserve">William Coad  Ticket # 15726:System issues  15 mins 157pm 
</t>
  </si>
  <si>
    <t xml:space="preserve">William - ticket # 15752-wfm made the exception , svl was good - 94% , had some in idle at 13mins </t>
  </si>
  <si>
    <t xml:space="preserve">William - ticket # 14239- group coaching - 20 mins </t>
  </si>
  <si>
    <t xml:space="preserve">William Coad  Ticket # 14535:Call Back request  Margaret Reddy (440) 438-3131 120pm 
</t>
  </si>
  <si>
    <t xml:space="preserve">William Coad  Ticket # 14661:Call Back request  MArgaret Reddy (863) 514-7534 332pm 
</t>
  </si>
  <si>
    <t xml:space="preserve">called attendance line - pest control - will return
</t>
  </si>
  <si>
    <t xml:space="preserve">called the line saying absent due to not being able to log in to the comp- will adj if arrives </t>
  </si>
  <si>
    <t xml:space="preserve">William Coad  Ticket # 15289:Call Back request  Margaret Reddy 864-923-7029 1240pm 
</t>
  </si>
  <si>
    <t>William - ticket # 14331</t>
  </si>
  <si>
    <t>William - ticket # 15261</t>
  </si>
  <si>
    <t>William - ticket # 15623-646-369-4768</t>
  </si>
  <si>
    <t xml:space="preserve">William Coad  Ticket # 15720:Coaching  15 mins 117pm 
</t>
  </si>
  <si>
    <t xml:space="preserve">called the line as late dur to computer issues , if sp/ d&amp;g issues wfm will change pending ticket </t>
  </si>
  <si>
    <t>William - ticket # 16075</t>
  </si>
  <si>
    <t>William - ticket # 16305</t>
  </si>
  <si>
    <t>Gary - ticket # 13924- client approved OT for March 30th, 31st and April 1st - staying 2 hrs l...</t>
  </si>
  <si>
    <t>William - ticket # 14317- 689-4700 1209</t>
  </si>
  <si>
    <t xml:space="preserve">William Coad  Ticket # 14421:Staying Late   8 am - 630 pm Service OT Offered for Monday 4/6 
</t>
  </si>
  <si>
    <t xml:space="preserve">William Coad  Ticket # 14504:Call Back request  Mohamed Bayoumy (619) 922-6116 1010am 
</t>
  </si>
  <si>
    <t xml:space="preserve">William Coad  Ticket # 14774:Call Back request  Mohamed Bayoumy (219) 629-1957 423pm 
</t>
  </si>
  <si>
    <t xml:space="preserve">Clarene ticket # 14925- client approved ot </t>
  </si>
  <si>
    <t>William - ticket # 15260</t>
  </si>
  <si>
    <t xml:space="preserve">William Coad  Ticket # 15499:Coaching  15 mins 12pm 
</t>
  </si>
  <si>
    <t xml:space="preserve">William Coad  Ticket # 15535:Call Back request  Mohamed Bayoumy (916) 616-8007 120pm 
</t>
  </si>
  <si>
    <t>William- ticket # 15578</t>
  </si>
  <si>
    <t>William - ticket # 15681</t>
  </si>
  <si>
    <t xml:space="preserve">William Coad  Ticket # 14465:System issues  15 mins 315pm 
</t>
  </si>
  <si>
    <t xml:space="preserve">William Coad  Ticket # 14611:Coaching  15 mins 1pm 
</t>
  </si>
  <si>
    <t xml:space="preserve">William Coad  Ticket # 14641:Call Back request  Perry Young (704) 202-4076 215pm 
</t>
  </si>
  <si>
    <t>William - #14714</t>
  </si>
  <si>
    <t xml:space="preserve">William Coad  Ticket # 15290:Coaching  15 MINS 1pm  
</t>
  </si>
  <si>
    <t xml:space="preserve">William Coad  Ticket # 15320:Coaching  10 mins 4pm 
</t>
  </si>
  <si>
    <t>William -ticket # 15468</t>
  </si>
  <si>
    <t xml:space="preserve">William - ticket # 15475- leaders lead from 12:45-1:30 </t>
  </si>
  <si>
    <t xml:space="preserve">William - ticket # 15476- leaders lead from 1:45-4pm </t>
  </si>
  <si>
    <t>William - ticket # 15580-Leaders lead from 10:45-12:15pm</t>
  </si>
  <si>
    <t>William - ticket # 15679</t>
  </si>
  <si>
    <t xml:space="preserve">William Coad  Ticket # 15700:System issues  15 mins 1136am 
</t>
  </si>
  <si>
    <t>William Coad  Ticket # 15690:Meeting  1045am - 1pm Leaders Lead (Entering ticket for Friday now a...</t>
  </si>
  <si>
    <t>Leaders Lead meeting overage</t>
  </si>
  <si>
    <t xml:space="preserve">William Coad  Ticket # 16006:Call Back request  Perry Young 4349857005 228pm 
</t>
  </si>
  <si>
    <t xml:space="preserve">William Coad  Ticket # 16013:Call Back request  Perry Young (954) 249-6101 3pm 
</t>
  </si>
  <si>
    <t>William - ticket # 16080- ( Test Prep 11 - 1130am)</t>
  </si>
  <si>
    <t xml:space="preserve">break was moved at req of William as they have training later and cannot take it </t>
  </si>
  <si>
    <t>William- ticket # 16079-'2 hours 15 mins (Leaders Lead 145pm - 4pm)</t>
  </si>
  <si>
    <t xml:space="preserve">William - ticket # 16221-'30 mins 1130am - 12pm Leaders lead session </t>
  </si>
  <si>
    <t xml:space="preserve">William - ticket # 16222-'1 hour 15 mins 1245pm - 2pm Leaders Lead session </t>
  </si>
  <si>
    <t>William - ticket # 16300- 1045am - 12pm Leaders Lead 1 hour 15 mins</t>
  </si>
  <si>
    <t xml:space="preserve">on queue and not responding for 7 mins </t>
  </si>
  <si>
    <t xml:space="preserve">William Coad  Ticket # 14594:System issues  15 mins 1111am 
</t>
  </si>
  <si>
    <t xml:space="preserve">William Coad  Ticket # 14610:Coaching  15 mins 1245 pm 
</t>
  </si>
  <si>
    <t xml:space="preserve">called off for Fri on thurs, still in the hospital </t>
  </si>
  <si>
    <t>Dessie - ticket # 15585-(773) 387-5613</t>
  </si>
  <si>
    <t xml:space="preserve">William - ticket # 14560- 12:30-eos pto - wfm approved </t>
  </si>
  <si>
    <t>William - #15723</t>
  </si>
  <si>
    <t xml:space="preserve">Spone shows ext LOA till  April 3rd rtw date </t>
  </si>
  <si>
    <t xml:space="preserve">Spone not showing loa re-start till April 6th- ncns sticks </t>
  </si>
  <si>
    <t>Spone shows LOA ext till April 13th</t>
  </si>
  <si>
    <t xml:space="preserve">Sent email communication to HR about needing time off - rtw Tues April 20th- Angela W approved </t>
  </si>
  <si>
    <t xml:space="preserve">William Coad  Ticket # 15390:System issues  15 mins 1145am 
</t>
  </si>
  <si>
    <t>William - ticket # 15477</t>
  </si>
  <si>
    <t xml:space="preserve">William - ticket # 15618- 15 mins </t>
  </si>
  <si>
    <t xml:space="preserve">called in sick for April 23rd and 24th - Dr's note </t>
  </si>
  <si>
    <t xml:space="preserve">William mentioned leaving early </t>
  </si>
  <si>
    <t xml:space="preserve">William Coad  Ticket # 16103:Coaching  20 mins 1040am 
</t>
  </si>
  <si>
    <t>DG0002193026</t>
  </si>
  <si>
    <t>DG0001099559</t>
  </si>
  <si>
    <t>FERNANDO SARMIENTO</t>
  </si>
  <si>
    <t>6/4/2026, 1:00 AM</t>
  </si>
  <si>
    <t>6/3/2027, 11:59 PM</t>
  </si>
  <si>
    <t>DG0000540231</t>
  </si>
  <si>
    <t>NOREEN YOUNGE</t>
  </si>
  <si>
    <t>PATRICIA GILBERT</t>
  </si>
  <si>
    <t>5/30/2026, 12:00 AM</t>
  </si>
  <si>
    <t>DG0001945139</t>
  </si>
  <si>
    <t>HAROLD NEWSOME</t>
  </si>
  <si>
    <t>5/30/2026, 7:00 AM</t>
  </si>
  <si>
    <t>Neftali Miller</t>
  </si>
  <si>
    <t>DG0001143235</t>
  </si>
  <si>
    <t>Perry Whealy</t>
  </si>
  <si>
    <t>Kimberly Snyder</t>
  </si>
  <si>
    <t>DG0002193138</t>
  </si>
  <si>
    <t>DG0001060071</t>
  </si>
  <si>
    <t>tristan alan</t>
  </si>
  <si>
    <t>Jose Hernandez</t>
  </si>
  <si>
    <t>DG0001353192</t>
  </si>
  <si>
    <t>Sundra Woodfolk</t>
  </si>
  <si>
    <t>6/11/2027, 11:59 PM</t>
  </si>
  <si>
    <t>DG0000287452</t>
  </si>
  <si>
    <t>Robert Hoegler</t>
  </si>
  <si>
    <t>5/31/2026, 12:00 AM</t>
  </si>
  <si>
    <t>DG0001478751</t>
  </si>
  <si>
    <t>Teresa Perez</t>
  </si>
  <si>
    <t>DG0002022608</t>
  </si>
  <si>
    <t>Thanh Nguyen</t>
  </si>
  <si>
    <t>5/31/2027, 11:59 PM</t>
  </si>
  <si>
    <t>Antwanique Stancil</t>
  </si>
  <si>
    <t>5/31/2026, 7:00 AM</t>
  </si>
  <si>
    <t>DG0002191457</t>
  </si>
  <si>
    <t>DG0002194857</t>
  </si>
  <si>
    <t>DG0002191458</t>
  </si>
  <si>
    <t>DG0002194858</t>
  </si>
  <si>
    <t>DG0002191456</t>
  </si>
  <si>
    <t>DG0002191455</t>
  </si>
  <si>
    <t>DG0002194855</t>
  </si>
  <si>
    <t>DG0002191556</t>
  </si>
  <si>
    <t>DG0002191528</t>
  </si>
  <si>
    <t>DG0002191583</t>
  </si>
  <si>
    <t>DG0002189860</t>
  </si>
  <si>
    <t>DG0001926684</t>
  </si>
  <si>
    <t>Rosie Augilar</t>
  </si>
  <si>
    <t>DG0000970854</t>
  </si>
  <si>
    <t>Michael Berzellini</t>
  </si>
  <si>
    <t>DG0001078446</t>
  </si>
  <si>
    <t>Dolores Beck</t>
  </si>
  <si>
    <t>DG0001052216</t>
  </si>
  <si>
    <t>Patty MacKin</t>
  </si>
  <si>
    <t>DG0001848161</t>
  </si>
  <si>
    <t>Chavez Montoya</t>
  </si>
  <si>
    <t>5/25/2026, 1:00 AM</t>
  </si>
  <si>
    <t>5/24/2027, 11:59 PM</t>
  </si>
  <si>
    <t>DG0002091861</t>
  </si>
  <si>
    <t>Varsha  Christopher Thekre Farmer</t>
  </si>
  <si>
    <t>MARY FISCHER</t>
  </si>
  <si>
    <t>DG0001137377</t>
  </si>
  <si>
    <t>James Dorchak</t>
  </si>
  <si>
    <t>DG0002058754</t>
  </si>
  <si>
    <t>DG0000383959</t>
  </si>
  <si>
    <t>James Ross</t>
  </si>
  <si>
    <t>DG0001782714</t>
  </si>
  <si>
    <t>Dawn Wolfe</t>
  </si>
  <si>
    <t>DG0001365811</t>
  </si>
  <si>
    <t>Dart Dueball</t>
  </si>
  <si>
    <t>DG0001123870</t>
  </si>
  <si>
    <t>darrel hostetter</t>
  </si>
  <si>
    <t>Iva Pate</t>
  </si>
  <si>
    <t>6/2/2027, 11:59 PM</t>
  </si>
  <si>
    <t>1/26/2026, 6:00 AM</t>
  </si>
  <si>
    <t>Ken Lee</t>
  </si>
  <si>
    <t>3/25/2026, 12:00 AM</t>
  </si>
  <si>
    <t>3/5/2026, 12:00 AM</t>
  </si>
  <si>
    <t>Retained Count</t>
  </si>
  <si>
    <t>Amy.Smiley@corp.spdatallc.com</t>
  </si>
  <si>
    <t>Chanetta.Gant@corp.spdatallc.com</t>
  </si>
  <si>
    <t>Christina.J.Harris@corp.spdatallc.com</t>
  </si>
  <si>
    <t>angelica gonzalez</t>
  </si>
  <si>
    <t>Christina J.Harris</t>
  </si>
  <si>
    <t>douglas barnes</t>
  </si>
  <si>
    <t>eric brown</t>
  </si>
  <si>
    <t>glenda harper</t>
  </si>
  <si>
    <t>Kellee silva</t>
  </si>
  <si>
    <t>uniqua davis</t>
  </si>
  <si>
    <t>6/3/2026, 12:00 AM</t>
  </si>
  <si>
    <t>6/2/2026, 12:00 AM</t>
  </si>
  <si>
    <t>6/3/2026, 7:00 AM</t>
  </si>
  <si>
    <t>6/2/2026, 7:00 AM</t>
  </si>
  <si>
    <t>WIB Saves</t>
  </si>
  <si>
    <t>All Saves</t>
  </si>
  <si>
    <t>6/4/2026, 12:00 AM</t>
  </si>
  <si>
    <t>6/4/2026, 7:00 AM</t>
  </si>
  <si>
    <t>Treasure Mitchell</t>
  </si>
  <si>
    <t>DG0002203422</t>
  </si>
  <si>
    <t>DG0002203421</t>
  </si>
  <si>
    <t>DG0002015806</t>
  </si>
  <si>
    <t>Julio Lazo</t>
  </si>
  <si>
    <t>Leola Cookston</t>
  </si>
  <si>
    <t>5/26/2026, 1:00 AM</t>
  </si>
  <si>
    <t>6/5/2026, 12:00 AM</t>
  </si>
  <si>
    <t>Reg-7340100</t>
  </si>
  <si>
    <t>&lt;a href="/0Q0PL00000LWLmn" target="_self"&gt;DGQ0007575941&lt;/a&gt;</t>
  </si>
  <si>
    <t>DG0002205409</t>
  </si>
  <si>
    <t>Reg-7340076</t>
  </si>
  <si>
    <t>Reg-7339654</t>
  </si>
  <si>
    <t>&lt;a href="/0Q0PL00000LWJGL" target="_self"&gt;DGQ0007575493&lt;/a&gt;</t>
  </si>
  <si>
    <t>DG0002204936</t>
  </si>
  <si>
    <t>Reg-7339632</t>
  </si>
  <si>
    <t>Reg-7339629</t>
  </si>
  <si>
    <t>Reg-7339949</t>
  </si>
  <si>
    <t>Reg-7339659</t>
  </si>
  <si>
    <t>Reg-7339642</t>
  </si>
  <si>
    <t>Reg-7339762</t>
  </si>
  <si>
    <t>Reg-7339838</t>
  </si>
  <si>
    <t>&lt;a href="/0Q0PL00000LWJHy" target="_self"&gt;DGQ0007575681&lt;/a&gt;</t>
  </si>
  <si>
    <t>DG0002205127</t>
  </si>
  <si>
    <t>Reg-7339633</t>
  </si>
  <si>
    <t>&lt;a href="/0Q0PL00000LWIaP" target="_self"&gt;DGQ0007575481&lt;/a&gt;</t>
  </si>
  <si>
    <t>DG0002204933</t>
  </si>
  <si>
    <t>Reg-7339628</t>
  </si>
  <si>
    <t>&lt;a href="/0Q0PL00000LWHUf" target="_self"&gt;DGQ0007575465&lt;/a&gt;</t>
  </si>
  <si>
    <t>DG0002204920</t>
  </si>
  <si>
    <t>Reg-7339649</t>
  </si>
  <si>
    <t>&lt;a href="/0Q0PL00000LWInJ" target="_self"&gt;DGQ0007575488&lt;/a&gt;</t>
  </si>
  <si>
    <t>DG0002204932</t>
  </si>
  <si>
    <t>Reg-7339626</t>
  </si>
  <si>
    <t>&lt;a href="/0Q0PL00000LWHRR" target="_self"&gt;DGQ0007575463&lt;/a&gt;</t>
  </si>
  <si>
    <t>DG0002204922</t>
  </si>
  <si>
    <t>Reg-7339625</t>
  </si>
  <si>
    <t>&lt;a href="/0Q0PL00000LWHMb" target="_self"&gt;DGQ0007575461&lt;/a&gt;</t>
  </si>
  <si>
    <t>DG0002204924</t>
  </si>
  <si>
    <t>Reg-7339627</t>
  </si>
  <si>
    <t>&lt;a href="/0Q0PL00000LWHRS" target="_self"&gt;DGQ0007575464&lt;/a&gt;</t>
  </si>
  <si>
    <t>DG0002204923</t>
  </si>
  <si>
    <t>Reg-7340127</t>
  </si>
  <si>
    <t>Reg-7340088</t>
  </si>
  <si>
    <t>Reg-7340114</t>
  </si>
  <si>
    <t>Reg-7340101</t>
  </si>
  <si>
    <t>Reg-7340246</t>
  </si>
  <si>
    <t>Reg-7339658</t>
  </si>
  <si>
    <t>&lt;a href="/0Q0PL00000LWJRd" target="_self"&gt;DGQ0007575497&lt;/a&gt;</t>
  </si>
  <si>
    <t>DG0002204938</t>
  </si>
  <si>
    <t>Reg-7339657</t>
  </si>
  <si>
    <t>&lt;a href="/0Q0PL00000LWJQ1" target="_self"&gt;DGQ0007575496&lt;/a&gt;</t>
  </si>
  <si>
    <t>DG0002204937</t>
  </si>
  <si>
    <t>Reg-7339653</t>
  </si>
  <si>
    <t>&lt;a href="/0Q0PL00000LWJD7" target="_self"&gt;DGQ0007575492&lt;/a&gt;</t>
  </si>
  <si>
    <t>DG0002204935</t>
  </si>
  <si>
    <t>Reg-7339652</t>
  </si>
  <si>
    <t>&lt;a href="/0Q0PL00000LWJBV" target="_self"&gt;DGQ0007575491&lt;/a&gt;</t>
  </si>
  <si>
    <t>DG0002204934</t>
  </si>
  <si>
    <t>Reg-7339630</t>
  </si>
  <si>
    <t>&lt;a href="/0Q0PL00000LWHeL" target="_self"&gt;DGQ0007575466&lt;/a&gt;</t>
  </si>
  <si>
    <t>DG0002204925</t>
  </si>
  <si>
    <t>Reg-7339631</t>
  </si>
  <si>
    <t>&lt;a href="/0Q0PL00000LWHfx" target="_self"&gt;DGQ0007575467&lt;/a&gt;</t>
  </si>
  <si>
    <t>DG0002204926</t>
  </si>
  <si>
    <t>Reg-7339662</t>
  </si>
  <si>
    <t>&lt;a href="/0Q0PL00000LWJhl" target="_self"&gt;DGQ0007575501&lt;/a&gt;</t>
  </si>
  <si>
    <t>DG0002204939</t>
  </si>
  <si>
    <t>Reg-7339656</t>
  </si>
  <si>
    <t>Reg-7339655</t>
  </si>
  <si>
    <t>Reg-7340244</t>
  </si>
  <si>
    <t>&lt;a href="/0Q0PL00000LWNAH" target="_self"&gt;DGQ0007576083&lt;/a&gt;</t>
  </si>
  <si>
    <t>DG0002205509</t>
  </si>
  <si>
    <t>Reg-7340243</t>
  </si>
  <si>
    <t>&lt;a href="/0Q0PL00000LWN8f" target="_self"&gt;DGQ0007576082&lt;/a&gt;</t>
  </si>
  <si>
    <t>DG0002205508</t>
  </si>
  <si>
    <t>Reg-7340241</t>
  </si>
  <si>
    <t>Reg-7340242</t>
  </si>
  <si>
    <t>Reg-7340236</t>
  </si>
  <si>
    <t>Reg-7340237</t>
  </si>
  <si>
    <t>Reg-7340240</t>
  </si>
  <si>
    <t>&lt;a href="/0Q0PL00000LWN0b" target="_self"&gt;DGQ0007576079&lt;/a&gt;</t>
  </si>
  <si>
    <t>DG0002205504</t>
  </si>
  <si>
    <t>Reg-7339638</t>
  </si>
  <si>
    <t>&lt;a href="/0Q0PL00000LWIdd" target="_self"&gt;DGQ0007575482&lt;/a&gt;</t>
  </si>
  <si>
    <t>DG0002204931</t>
  </si>
  <si>
    <t>Reg-7340238</t>
  </si>
  <si>
    <t>&lt;a href="/0Q0PL00000LWNBt" target="_self"&gt;DGQ0007576084&lt;/a&gt;</t>
  </si>
  <si>
    <t>DG0002205505</t>
  </si>
  <si>
    <t>Reg-7340239</t>
  </si>
  <si>
    <t>&lt;a href="/0Q0PL00000LWNDV" target="_self"&gt;DGQ0007576085&lt;/a&gt;</t>
  </si>
  <si>
    <t>DG0002205506</t>
  </si>
  <si>
    <t>Reg-7339997</t>
  </si>
  <si>
    <t>&lt;a href="/0Q0PL00000LWLLN" target="_self"&gt;DGQ0007575841&lt;/a&gt;</t>
  </si>
  <si>
    <t>DG0002205351</t>
  </si>
  <si>
    <t>Reg-7340216</t>
  </si>
  <si>
    <t>&lt;a href="/0Q0PL00000LWMe1" target="_self"&gt;DGQ0007576059&lt;/a&gt;</t>
  </si>
  <si>
    <t>DG0002205503</t>
  </si>
  <si>
    <t>Reg-7340245</t>
  </si>
  <si>
    <t>&lt;a href="/0Q0PL00000LWN5S" target="_self"&gt;DGQ0007576086&lt;/a&gt;</t>
  </si>
  <si>
    <t>DG0002205507</t>
  </si>
  <si>
    <t>Reg-7339890</t>
  </si>
  <si>
    <t>Reg-7340092</t>
  </si>
  <si>
    <t>Reg-7339660</t>
  </si>
  <si>
    <t>Reg-7339661</t>
  </si>
  <si>
    <t>Reg-7339730</t>
  </si>
  <si>
    <t>Reg-7339724</t>
  </si>
  <si>
    <t>DG0001710766</t>
  </si>
  <si>
    <t>5/6/2026, 6:36 AM</t>
  </si>
  <si>
    <t>Maridel Collazo</t>
  </si>
  <si>
    <t>DG0001710764</t>
  </si>
  <si>
    <t>DG0001710763</t>
  </si>
  <si>
    <t>DG0001710762</t>
  </si>
  <si>
    <t>DG0001710761</t>
  </si>
  <si>
    <t>5/6/2026, 6:37 AM</t>
  </si>
  <si>
    <t>DG0000369239</t>
  </si>
  <si>
    <t>5/6/2026, 7:23 AM</t>
  </si>
  <si>
    <t>Debbie Quigley</t>
  </si>
  <si>
    <t>DG0001080219</t>
  </si>
  <si>
    <t>5/6/2026, 5:45 AM</t>
  </si>
  <si>
    <t>JANE MICHELKAMP</t>
  </si>
  <si>
    <t>DG0001965422</t>
  </si>
  <si>
    <t>5/6/2026, 6:11 AM</t>
  </si>
  <si>
    <t>Tanya Clarke</t>
  </si>
  <si>
    <t>DG0001952508</t>
  </si>
  <si>
    <t>5/6/2026, 6:43 AM</t>
  </si>
  <si>
    <t>Darrell Smith</t>
  </si>
  <si>
    <t>DG0001602408</t>
  </si>
  <si>
    <t>5/6/2026, 7:10 AM</t>
  </si>
  <si>
    <t>Yolanda Shipman</t>
  </si>
  <si>
    <t>DG0001082118</t>
  </si>
  <si>
    <t>5/6/2026, 6:06 AM</t>
  </si>
  <si>
    <t>ELSIE ENDSLEY</t>
  </si>
  <si>
    <t>DG0001619354</t>
  </si>
  <si>
    <t>5/6/2026, 7:42 AM</t>
  </si>
  <si>
    <t>Charles Mais</t>
  </si>
  <si>
    <t>DG0000704569</t>
  </si>
  <si>
    <t>5/6/2026, 7:07 AM</t>
  </si>
  <si>
    <t>SARAH ALTIZER</t>
  </si>
  <si>
    <t>DG0001275418</t>
  </si>
  <si>
    <t>5/6/2026, 7:22 AM</t>
  </si>
  <si>
    <t>Robert Gosney</t>
  </si>
  <si>
    <t>DG0001275420</t>
  </si>
  <si>
    <t>5/6/2026, 7:21 AM</t>
  </si>
  <si>
    <t>DG0002054598</t>
  </si>
  <si>
    <t>5/6/2026, 6:49 AM</t>
  </si>
  <si>
    <t>Debora Mitchell</t>
  </si>
  <si>
    <t>DG0000331129</t>
  </si>
  <si>
    <t>5/6/2026, 6:40 AM</t>
  </si>
  <si>
    <t>Tekoa Bradford</t>
  </si>
  <si>
    <t>DG0000331128</t>
  </si>
  <si>
    <t>5/6/2026, 6:41 AM</t>
  </si>
  <si>
    <t>DG0000887461</t>
  </si>
  <si>
    <t>5/6/2026, 5:56 AM</t>
  </si>
  <si>
    <t>FRANK ARCHUAL</t>
  </si>
  <si>
    <t>DG0001383460</t>
  </si>
  <si>
    <t>5/6/2026, 6:32 AM</t>
  </si>
  <si>
    <t>Rosa Aranzola</t>
  </si>
  <si>
    <t>DG0000846149</t>
  </si>
  <si>
    <t>5/6/2026, 6:42 AM</t>
  </si>
  <si>
    <t>Denise Carter</t>
  </si>
  <si>
    <t>DG0001398988</t>
  </si>
  <si>
    <t>5/6/2026, 7:28 AM</t>
  </si>
  <si>
    <t>Jerry Leslie ii</t>
  </si>
  <si>
    <t>DG0000543942</t>
  </si>
  <si>
    <t>5/6/2026, 7:30 AM</t>
  </si>
  <si>
    <t>Jerry Leslie</t>
  </si>
  <si>
    <t>DG0002003336</t>
  </si>
  <si>
    <t>5/6/2026, 7:24 AM</t>
  </si>
  <si>
    <t>Larry Fontes</t>
  </si>
  <si>
    <t>DG0002054998</t>
  </si>
  <si>
    <t>Ellen Larsen</t>
  </si>
  <si>
    <t>DG0002029548</t>
  </si>
  <si>
    <t>5/6/2026, 7:08 AM</t>
  </si>
  <si>
    <t>Judis Brenner</t>
  </si>
  <si>
    <t>DG0000090154</t>
  </si>
  <si>
    <t>DG0002026814</t>
  </si>
  <si>
    <t>5/6/2026, 7:47 AM</t>
  </si>
  <si>
    <t>Alonia Coleman</t>
  </si>
  <si>
    <t>DG0000799987</t>
  </si>
  <si>
    <t>5/6/2026, 5:47 AM</t>
  </si>
  <si>
    <t>Gloria O'Connor</t>
  </si>
  <si>
    <t>DG0000799986</t>
  </si>
  <si>
    <t>5/6/2026, 5:48 AM</t>
  </si>
  <si>
    <t>DG0000939952</t>
  </si>
  <si>
    <t>5/6/2026, 5:38 AM</t>
  </si>
  <si>
    <t>Robin Bratt</t>
  </si>
  <si>
    <t>DG0000939988</t>
  </si>
  <si>
    <t>DG0000489140</t>
  </si>
  <si>
    <t>Wendi Whowell</t>
  </si>
  <si>
    <t>DG0001113476</t>
  </si>
  <si>
    <t>5/6/2026, 7:20 AM</t>
  </si>
  <si>
    <t>Debbie Ebner</t>
  </si>
  <si>
    <t>DG0002066878</t>
  </si>
  <si>
    <t>5/6/2026, 6:25 AM</t>
  </si>
  <si>
    <t>Sherry Grier</t>
  </si>
  <si>
    <t>5/6/2026, 6:45 AM</t>
  </si>
  <si>
    <t>5/6/2026, 6:55 AM</t>
  </si>
  <si>
    <t>DG0002000289</t>
  </si>
  <si>
    <t>Iris White</t>
  </si>
  <si>
    <t>DG0001566212</t>
  </si>
  <si>
    <t>5/6/2026, 7:49 AM</t>
  </si>
  <si>
    <t>LEVI HENDERSON</t>
  </si>
  <si>
    <t>DG0001268825</t>
  </si>
  <si>
    <t>5/6/2026, 8:01 AM</t>
  </si>
  <si>
    <t>Jesus Benoza</t>
  </si>
  <si>
    <t>DG0001268818</t>
  </si>
  <si>
    <t>5/6/2026, 8:02 AM</t>
  </si>
  <si>
    <t>DG0002007375</t>
  </si>
  <si>
    <t>5/6/2026, 6:08 AM</t>
  </si>
  <si>
    <t>Aaliyah Price</t>
  </si>
  <si>
    <t>DG0000034685</t>
  </si>
  <si>
    <t>5/6/2026, 6:20 AM</t>
  </si>
  <si>
    <t>John Coleman</t>
  </si>
  <si>
    <t>DG0000115580</t>
  </si>
  <si>
    <t>DG0001408065</t>
  </si>
  <si>
    <t>Patricia Tyson</t>
  </si>
  <si>
    <t>DG0001243921</t>
  </si>
  <si>
    <t>5/6/2026, 7:25 AM</t>
  </si>
  <si>
    <t>Mary Kimbro</t>
  </si>
  <si>
    <t>5/6/2026, 7:35 AM</t>
  </si>
  <si>
    <t>5/6/2026, 7:36 AM</t>
  </si>
  <si>
    <t>DG0002066986</t>
  </si>
  <si>
    <t>5/6/2026, 6:51 AM</t>
  </si>
  <si>
    <t>PHILIP TURNER</t>
  </si>
  <si>
    <t>DG0000161258</t>
  </si>
  <si>
    <t>5/6/2026, 6:18 AM</t>
  </si>
  <si>
    <t>Raymond Barnett</t>
  </si>
  <si>
    <t>DG0000161257</t>
  </si>
  <si>
    <t>5/6/2026, 6:19 AM</t>
  </si>
  <si>
    <t>5/6/2026, 7:52 AM</t>
  </si>
  <si>
    <t>DG0000589229</t>
  </si>
  <si>
    <t>Carrie Sturim</t>
  </si>
  <si>
    <t>DG0001933681</t>
  </si>
  <si>
    <t>5/6/2026, 7:29 AM</t>
  </si>
  <si>
    <t>Joe Petaccio</t>
  </si>
  <si>
    <t>DG0001933680</t>
  </si>
  <si>
    <t>DG0001973337</t>
  </si>
  <si>
    <t>5/6/2026, 6:15 AM</t>
  </si>
  <si>
    <t>Phillip Pintozzi</t>
  </si>
  <si>
    <t>DG0001973333</t>
  </si>
  <si>
    <t>5/6/2026, 6:16 AM</t>
  </si>
  <si>
    <t>DG0001973334</t>
  </si>
  <si>
    <t>5/6/2026, 6:17 AM</t>
  </si>
  <si>
    <t>DG0001973335</t>
  </si>
  <si>
    <t>DG0001973336</t>
  </si>
  <si>
    <t>DG0000827096</t>
  </si>
  <si>
    <t>5/6/2026, 6:27 AM</t>
  </si>
  <si>
    <t>Michael Leuer</t>
  </si>
  <si>
    <t>DG0000030487</t>
  </si>
  <si>
    <t>5/6/2026, 5:20 AM</t>
  </si>
  <si>
    <t>fred perry</t>
  </si>
  <si>
    <t>DG0001952507</t>
  </si>
  <si>
    <t>DG0001668282</t>
  </si>
  <si>
    <t>5/6/2026, 6:56 AM</t>
  </si>
  <si>
    <t>Joy Brush</t>
  </si>
  <si>
    <t>DG0001668283</t>
  </si>
  <si>
    <t>5/6/2026, 6:59 AM</t>
  </si>
  <si>
    <t>DG0000375467</t>
  </si>
  <si>
    <t>Steph Mahoney</t>
  </si>
  <si>
    <t>DG0001111292</t>
  </si>
  <si>
    <t>Lori Young</t>
  </si>
  <si>
    <t>DG0001876130</t>
  </si>
  <si>
    <t>5/6/2026, 6:24 AM</t>
  </si>
  <si>
    <t>KISHA JONES</t>
  </si>
  <si>
    <t>DG0001953103</t>
  </si>
  <si>
    <t>FRANK ECKERT</t>
  </si>
  <si>
    <t>DG0001953102</t>
  </si>
  <si>
    <t>5/6/2026, 6:09 AM</t>
  </si>
  <si>
    <t>DG0001409037</t>
  </si>
  <si>
    <t>DG0001409036</t>
  </si>
  <si>
    <t>5/6/2026, 6:10 AM</t>
  </si>
  <si>
    <t>DG0001409035</t>
  </si>
  <si>
    <t>DG0001409034</t>
  </si>
  <si>
    <t>DG0000927871</t>
  </si>
  <si>
    <t>5/6/2026, 5:42 AM</t>
  </si>
  <si>
    <t>Kary Yang</t>
  </si>
  <si>
    <t>DG0001397681</t>
  </si>
  <si>
    <t>5/6/2026, 6:39 AM</t>
  </si>
  <si>
    <t>Steven Hancock</t>
  </si>
  <si>
    <t>DG0000877441</t>
  </si>
  <si>
    <t>5/6/2026, 5:17 AM</t>
  </si>
  <si>
    <t>Amy Siebert</t>
  </si>
  <si>
    <t>DG0000919721</t>
  </si>
  <si>
    <t>5/6/2026, 5:50 AM</t>
  </si>
  <si>
    <t>Elva Adame</t>
  </si>
  <si>
    <t>5/6/2026, 8:00 AM</t>
  </si>
  <si>
    <t>DG0001856951</t>
  </si>
  <si>
    <t>5/6/2026, 6:03 AM</t>
  </si>
  <si>
    <t>Vivian Karnes</t>
  </si>
  <si>
    <t>DG0001845879</t>
  </si>
  <si>
    <t>Chris Mcwhorter</t>
  </si>
  <si>
    <t>DG0001845878</t>
  </si>
  <si>
    <t>5/6/2026, 6:57 AM</t>
  </si>
  <si>
    <t>DG0001481165</t>
  </si>
  <si>
    <t>ROGER NOREM</t>
  </si>
  <si>
    <t>DG0001583882</t>
  </si>
  <si>
    <t>5/6/2026, 7:38 AM</t>
  </si>
  <si>
    <t>Pam Lackman</t>
  </si>
  <si>
    <t>DG0000471771</t>
  </si>
  <si>
    <t>Yvonne Ricard</t>
  </si>
  <si>
    <t>DG0001160246</t>
  </si>
  <si>
    <t>5/6/2026, 6:46 AM</t>
  </si>
  <si>
    <t>Patricia Denn</t>
  </si>
  <si>
    <t>DG0001624137</t>
  </si>
  <si>
    <t>5/6/2026, 7:46 AM</t>
  </si>
  <si>
    <t>Sandra Barth</t>
  </si>
  <si>
    <t>5/6/2026, 7:56 AM</t>
  </si>
  <si>
    <t>Gerald Hitch</t>
  </si>
  <si>
    <t>DG0001123585</t>
  </si>
  <si>
    <t>5/6/2026, 6:14 AM</t>
  </si>
  <si>
    <t>Lindsey Eastep</t>
  </si>
  <si>
    <t>DG0001130343</t>
  </si>
  <si>
    <t>5/6/2026, 7:01 AM</t>
  </si>
  <si>
    <t>tammy millstid</t>
  </si>
  <si>
    <t>DG0001118834</t>
  </si>
  <si>
    <t>5/6/2026, 7:53 AM</t>
  </si>
  <si>
    <t>Gary Maupin</t>
  </si>
  <si>
    <t>8/3/2026, 7:00 AM</t>
  </si>
  <si>
    <t>Michael Watson</t>
  </si>
  <si>
    <t>6/22/2026, 7:00 AM</t>
  </si>
  <si>
    <t>DG0000689686</t>
  </si>
  <si>
    <t>James Desanges</t>
  </si>
  <si>
    <t>DG0001117314</t>
  </si>
  <si>
    <t>5/6/2026, 6:21 AM</t>
  </si>
  <si>
    <t>JACK PURVIS</t>
  </si>
  <si>
    <t>DG0002000064</t>
  </si>
  <si>
    <t>5/6/2026, 6:28 AM</t>
  </si>
  <si>
    <t>MEGAN BALES</t>
  </si>
  <si>
    <t>DG0000238932</t>
  </si>
  <si>
    <t>5/6/2026, 7:05 AM</t>
  </si>
  <si>
    <t>Randolph Jones</t>
  </si>
  <si>
    <t>DG0000183581</t>
  </si>
  <si>
    <t>5/6/2026, 7:15 AM</t>
  </si>
  <si>
    <t>SHANNON THIEL</t>
  </si>
  <si>
    <t>sandi broussard</t>
  </si>
  <si>
    <t>DG0001042722</t>
  </si>
  <si>
    <t>5/6/2026, 7:40 AM</t>
  </si>
  <si>
    <t>JACOB QUERNHEIM</t>
  </si>
  <si>
    <t>DG0001060060</t>
  </si>
  <si>
    <t>5/6/2026, 7:37 AM</t>
  </si>
  <si>
    <t>Anthony Beden</t>
  </si>
  <si>
    <t>DG0001060022</t>
  </si>
  <si>
    <t>DG0001034182</t>
  </si>
  <si>
    <t>5/6/2026, 6:33 AM</t>
  </si>
  <si>
    <t>Cheryl Mclaughlin</t>
  </si>
  <si>
    <t>DG0001492976</t>
  </si>
  <si>
    <t>Dolores Pankoski</t>
  </si>
  <si>
    <t>DG0002032598</t>
  </si>
  <si>
    <t>Trina dressler</t>
  </si>
  <si>
    <t>DG0002032596</t>
  </si>
  <si>
    <t>DG0002032595</t>
  </si>
  <si>
    <t>DG0002032592</t>
  </si>
  <si>
    <t>5/6/2026, 6:58 AM</t>
  </si>
  <si>
    <t>DG0002032593</t>
  </si>
  <si>
    <t>DG0002032594</t>
  </si>
  <si>
    <t>DG0001477732</t>
  </si>
  <si>
    <t>KARL BATES</t>
  </si>
  <si>
    <t>DG0000943836</t>
  </si>
  <si>
    <t>5/6/2026, 5:04 AM</t>
  </si>
  <si>
    <t>Daniel Lombardo</t>
  </si>
  <si>
    <t>DG0001955660</t>
  </si>
  <si>
    <t>JOHN FLECK</t>
  </si>
  <si>
    <t>DG0000866584</t>
  </si>
  <si>
    <t>5/6/2026, 6:52 AM</t>
  </si>
  <si>
    <t>Marilyn Williams</t>
  </si>
  <si>
    <t>DG0001196131</t>
  </si>
  <si>
    <t>5/6/2026, 7:11 AM</t>
  </si>
  <si>
    <t>Carmi Sutliff</t>
  </si>
  <si>
    <t>DG0000455463</t>
  </si>
  <si>
    <t>5/6/2026, 6:30 AM</t>
  </si>
  <si>
    <t>Jodeen Osbourne</t>
  </si>
  <si>
    <t>DG0001906645</t>
  </si>
  <si>
    <t>DG0001466196</t>
  </si>
  <si>
    <t>5/6/2026, 6:47 AM</t>
  </si>
  <si>
    <t>Edwardo Torres</t>
  </si>
  <si>
    <t>DG0000188500</t>
  </si>
  <si>
    <t>James Ghecas</t>
  </si>
  <si>
    <t>DG0001405243</t>
  </si>
  <si>
    <t>5/6/2026, 7:16 AM</t>
  </si>
  <si>
    <t>John Karam</t>
  </si>
  <si>
    <t>DG0001494423</t>
  </si>
  <si>
    <t>Karen Fox</t>
  </si>
  <si>
    <t>DG0002029532</t>
  </si>
  <si>
    <t>5/6/2026, 7:06 AM</t>
  </si>
  <si>
    <t>DG0001565916</t>
  </si>
  <si>
    <t>Donavon DesMarais</t>
  </si>
  <si>
    <t>DG0000457449</t>
  </si>
  <si>
    <t>Isaura Marreo</t>
  </si>
  <si>
    <t>DG0000949807</t>
  </si>
  <si>
    <t>Delisa Alford</t>
  </si>
  <si>
    <t>DG0001707807</t>
  </si>
  <si>
    <t>5/6/2026, 5:13 AM</t>
  </si>
  <si>
    <t>Rebecca Johnson</t>
  </si>
  <si>
    <t>DG0001707806</t>
  </si>
  <si>
    <t>5/6/2026, 5:14 AM</t>
  </si>
  <si>
    <t>DG0001139680</t>
  </si>
  <si>
    <t>5/6/2026, 5:44 AM</t>
  </si>
  <si>
    <t>Robert Sotrerland</t>
  </si>
  <si>
    <t>DG0000964583</t>
  </si>
  <si>
    <t>5/6/2026, 5:54 AM</t>
  </si>
  <si>
    <t>Stephanie Steckelberg</t>
  </si>
  <si>
    <t>5/6/2026, 6:44 AM</t>
  </si>
  <si>
    <t>DG0000941372</t>
  </si>
  <si>
    <t>MELISSA CARTER</t>
  </si>
  <si>
    <t>DG0000342341</t>
  </si>
  <si>
    <t>Cynthia Holland</t>
  </si>
  <si>
    <t>DG0001129404</t>
  </si>
  <si>
    <t>Donna Murrell</t>
  </si>
  <si>
    <t>DG0000300860</t>
  </si>
  <si>
    <t>Ann Marie Moore</t>
  </si>
  <si>
    <t>DG0000300859</t>
  </si>
  <si>
    <t>DG0002066901</t>
  </si>
  <si>
    <t>5/6/2026, 6:22 AM</t>
  </si>
  <si>
    <t>DG0000445173</t>
  </si>
  <si>
    <t>Charles Goldsmith</t>
  </si>
  <si>
    <t>5/6/2026, 12:25 AM</t>
  </si>
  <si>
    <t>DG0001311723</t>
  </si>
  <si>
    <t>3/10/2026, 12:00 AM</t>
  </si>
  <si>
    <t>Breanne Dean</t>
  </si>
  <si>
    <t>DG0000629275</t>
  </si>
  <si>
    <t>Jaydon Ballman</t>
  </si>
  <si>
    <t>DG0001494390</t>
  </si>
  <si>
    <t>DG0001600035</t>
  </si>
  <si>
    <t>Stanford Mereigh</t>
  </si>
  <si>
    <t>DG0001914205</t>
  </si>
  <si>
    <t>Karla Pflueger</t>
  </si>
  <si>
    <t>DG0001974495</t>
  </si>
  <si>
    <t>Kian Hosn</t>
  </si>
  <si>
    <t>DG0002007376</t>
  </si>
  <si>
    <t>5/6/2026, 6:07 AM</t>
  </si>
  <si>
    <t>DG0002007374</t>
  </si>
  <si>
    <t>DG0000580162</t>
  </si>
  <si>
    <t>DG0000993620</t>
  </si>
  <si>
    <t>5/6/2026, 7:13 AM</t>
  </si>
  <si>
    <t>Karen Youngberg</t>
  </si>
  <si>
    <t>DG0001397293</t>
  </si>
  <si>
    <t>Karen Gililland</t>
  </si>
  <si>
    <t>DG0000829970</t>
  </si>
  <si>
    <t>5/6/2026, 6:50 AM</t>
  </si>
  <si>
    <t>Connie J Smith</t>
  </si>
  <si>
    <t>DG0000830007</t>
  </si>
  <si>
    <t>5/6/2026, 6:53 AM</t>
  </si>
  <si>
    <t>DG0000299989</t>
  </si>
  <si>
    <t>5/6/2026, 6:54 AM</t>
  </si>
  <si>
    <t>DG0000299988</t>
  </si>
  <si>
    <t>DG0000939534</t>
  </si>
  <si>
    <t>5/6/2026, 6:12 AM</t>
  </si>
  <si>
    <t>Kathleen Tokarz</t>
  </si>
  <si>
    <t>DG0001395954</t>
  </si>
  <si>
    <t>5/6/2026, 6:38 AM</t>
  </si>
  <si>
    <t>TAMRA VICTOR</t>
  </si>
  <si>
    <t>DG0000750569</t>
  </si>
  <si>
    <t>Elaine Harcourt</t>
  </si>
  <si>
    <t>Full Export Completed</t>
  </si>
  <si>
    <t>Partial Result Timestamp</t>
  </si>
  <si>
    <t>Survey Score</t>
  </si>
  <si>
    <t>Disconnect Type</t>
  </si>
  <si>
    <t>Conversation ID</t>
  </si>
  <si>
    <t>YES</t>
  </si>
  <si>
    <t>Has Survey Data: YES; Survey Status: Finished; Work Team: S&amp;P Campaign - Team Danielle McMullan; Work Team: S&amp;P Flex Trainer and SME Team; Work Team: S&amp;P Outbound - Team Eddie Mendoza; Work Team: S&amp;P Retention  - Team Nicholas Boudreau; Work Team: S&amp;P Retention - Team William Coad; Work Team: S&amp;P Service  - Nesting 1; Work Team: S&amp;P Service  - Team William Coad; Work Team: S&amp;P Service - Team John Burdett; Work Team: S&amp;P Service - Team Nicholas Boudreau;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t>
  </si>
  <si>
    <t>f5e063fa-055f-4f7c-b3a0-338d055136fc</t>
  </si>
  <si>
    <t>No Sale - Wants To Think About It</t>
  </si>
  <si>
    <t>3b5eead4-25fd-473d-a12f-d4799e8a636b</t>
  </si>
  <si>
    <t>de590b18-1a3f-4e65-8aea-175ccf616492</t>
  </si>
  <si>
    <t>Woodlawn MD</t>
  </si>
  <si>
    <t>933f4602-acc8-4ab9-a7fc-10ec0f14ede6</t>
  </si>
  <si>
    <t>Enrique Mendez; Jaime Collazo</t>
  </si>
  <si>
    <t>External</t>
  </si>
  <si>
    <t>0fb04315-b88a-4e33-b415-d7ef4c718584</t>
  </si>
  <si>
    <t>c25d60a1-2c91-473f-9ef4-03d9d92b4baf</t>
  </si>
  <si>
    <t>9ce1670f-ff8c-4423-856b-8fbbcfc9e972</t>
  </si>
  <si>
    <t>7eeecd93-ecd9-400f-b87d-7e57220b2602</t>
  </si>
  <si>
    <t>427e06ce-db0e-4190-8f71-33737eb402e0</t>
  </si>
  <si>
    <t>93aabfc7-ee4a-4512-bd21-b6bc44e53db7</t>
  </si>
  <si>
    <t>67506eae-d6dd-446b-9e68-189a0cbb1195</t>
  </si>
  <si>
    <t>c453f95f-da8a-4cbb-b434-6b0da3e08159</t>
  </si>
  <si>
    <t>Hildale UT</t>
  </si>
  <si>
    <t>5ef7ed52-3d23-45b2-84d6-91312d175fb4</t>
  </si>
  <si>
    <t>5b5b896b-9d69-4a60-9126-a33bda16dcb9</t>
  </si>
  <si>
    <t>Union SC</t>
  </si>
  <si>
    <t>44beb409-36c3-4405-a103-43eadf15e016</t>
  </si>
  <si>
    <t>Lalisa Goode; David Locke</t>
  </si>
  <si>
    <t>84937263-fbff-4138-b494-857a046380f8</t>
  </si>
  <si>
    <t>0cfe1d2d-827e-4f49-a02b-e30664c013b3</t>
  </si>
  <si>
    <t>Colstrip MT</t>
  </si>
  <si>
    <t>327ea192-a165-4dff-af41-92a1f43d5984</t>
  </si>
  <si>
    <t>No Sale - Has Non D&amp;G Plan</t>
  </si>
  <si>
    <t>ae952ac6-7423-4174-b4d9-11987ca59c3c</t>
  </si>
  <si>
    <t>Sale - Campaign</t>
  </si>
  <si>
    <t>19a269d3-384d-4c7f-8055-804103c987c0</t>
  </si>
  <si>
    <t>88ed50d4-ba5b-44c0-9952-4dae95bd02c7</t>
  </si>
  <si>
    <t>be9dbe2d-aae9-4209-836b-6f10241a2393</t>
  </si>
  <si>
    <t>d08243a3-e0ee-47c5-93e9-4e4212be25d6</t>
  </si>
  <si>
    <t>ca17c9ec-6536-474f-8a38-2e9f8797a018</t>
  </si>
  <si>
    <t>c6871ff0-81a0-45b8-8ade-7f14dc98ad00</t>
  </si>
  <si>
    <t>ee84e2a5-80de-4a1a-8c5e-052e9440a675</t>
  </si>
  <si>
    <t>a04b5ae2-b18a-46de-9a58-452774efdd18</t>
  </si>
  <si>
    <t>926cf673-d04c-4d08-899d-1317d1979160</t>
  </si>
  <si>
    <t>Jacksonville IL</t>
  </si>
  <si>
    <t>62afcb19-51ca-43a2-b4b5-07cab59af046</t>
  </si>
  <si>
    <t>89459d5c-c858-4a64-9760-f6f6c7af5f28</t>
  </si>
  <si>
    <t>4d807988-1f3c-49bd-b37f-21737eaa5a92</t>
  </si>
  <si>
    <t>be7e2446-8fee-472b-9279-a7596073d76a</t>
  </si>
  <si>
    <t>New Palestine IN</t>
  </si>
  <si>
    <t>515b1ef3-a29d-45e7-83bb-9ba3442199d8</t>
  </si>
  <si>
    <t>c65994c6-7967-4720-a1b3-d6a645e12fe3</t>
  </si>
  <si>
    <t>Truth Or Consequences NM</t>
  </si>
  <si>
    <t>2c8c4a1a-2954-4462-bf2a-a3762fef89d1</t>
  </si>
  <si>
    <t>a0dc01e0-85d3-44b7-abb1-71231543ba14</t>
  </si>
  <si>
    <t>55d8af88-803c-4474-8429-c8b79656cea1</t>
  </si>
  <si>
    <t>27dcc5b4-afe9-4f9c-9261-71df71053913</t>
  </si>
  <si>
    <t>7fd4deed-5e28-474a-b854-b77d31701665</t>
  </si>
  <si>
    <t>84580911-b78d-404e-8a09-aa42fd7dbcc6</t>
  </si>
  <si>
    <t>eac11b98-1016-46e2-a67f-8caf13dd5578</t>
  </si>
  <si>
    <t>b4b7f942-b3df-4089-a63a-07fc623c169b</t>
  </si>
  <si>
    <t>45890c7c-defe-4c5d-9da8-be6349fd8f15</t>
  </si>
  <si>
    <t>60a75760-ed86-4ce3-ba50-f64f5d52813d</t>
  </si>
  <si>
    <t>d7a9416c-fb03-4b4e-aa80-aa741da57aa7</t>
  </si>
  <si>
    <t>287f3f8d-3650-4794-95cc-e33f441449cc</t>
  </si>
  <si>
    <t>ce9472d5-41c1-4a5b-939a-a131884ca49c</t>
  </si>
  <si>
    <t>Albion IN</t>
  </si>
  <si>
    <t>a99e2a6f-50fe-4f80-b3cf-909ccea500e9</t>
  </si>
  <si>
    <t>714fa7ae-cf7a-4303-8da5-903df6e4d77f</t>
  </si>
  <si>
    <t>96f5022b-03db-42ca-9e88-6ede05120886</t>
  </si>
  <si>
    <t>dbcbdb4f-22ec-4066-9746-a1cb48b3f498</t>
  </si>
  <si>
    <t>Pocatello ID</t>
  </si>
  <si>
    <t>d11ab4d8-9d69-4524-adbf-480d2b8612d9</t>
  </si>
  <si>
    <t>Lafayette AL</t>
  </si>
  <si>
    <t>af8f947d-fdf3-4f7d-a4dd-60be83548f64</t>
  </si>
  <si>
    <t>f8adf836-bbea-49f7-b2e3-6ec012bcc5fc</t>
  </si>
  <si>
    <t>Canal Fulton OH</t>
  </si>
  <si>
    <t>d9839398-96d5-4f30-bbcb-d5e18ec4d217</t>
  </si>
  <si>
    <t>c02a3aa4-5915-43ab-acb6-e2a732b5a944</t>
  </si>
  <si>
    <t>63ccbb54-5d20-4a22-bd66-b1504eac998a</t>
  </si>
  <si>
    <t>8ca9f588-1109-41b5-b510-81f19e407da8</t>
  </si>
  <si>
    <t>No Sale - Price</t>
  </si>
  <si>
    <t>5d658000-c179-4f1e-ad98-6343631f3515</t>
  </si>
  <si>
    <t>cc67fc2f-3343-4a72-b973-d091d0150219</t>
  </si>
  <si>
    <t>854b7b29-3348-480b-a890-1223c5c0a047</t>
  </si>
  <si>
    <t>f73a6c51-791b-429c-92a9-89ade3f0a5dc</t>
  </si>
  <si>
    <t>2975f559-f8d1-470e-a0c2-b3684827c4fe</t>
  </si>
  <si>
    <t>c5241434-3c9f-40d4-b3d7-329ac442ab0d</t>
  </si>
  <si>
    <t>682c4711-caa6-42ab-a2a6-ce710a7bdd1c</t>
  </si>
  <si>
    <t>Greencastle IN</t>
  </si>
  <si>
    <t>9ab6ce19-3141-4348-bc59-44b57997de14</t>
  </si>
  <si>
    <t>Stephanie McCollum; Raul Tejeda</t>
  </si>
  <si>
    <t>90245f05-efe8-4c96-b2c7-cbab4804adf3</t>
  </si>
  <si>
    <t>Suit NC</t>
  </si>
  <si>
    <t>b613bfe3-4c78-40e4-b7ca-f1a3c871b48c</t>
  </si>
  <si>
    <t>ae762764-8525-44df-9953-d39e059ad18e</t>
  </si>
  <si>
    <t>ca275650-c373-48c0-b700-7678a0cf449f</t>
  </si>
  <si>
    <t>8119aa7e-c307-4f48-86c5-b902857b224d</t>
  </si>
  <si>
    <t>Chris Wright</t>
  </si>
  <si>
    <t>45df8626-c60b-4420-b10b-1012e708c06c</t>
  </si>
  <si>
    <t>No Sale - Doesn't Want Monthly</t>
  </si>
  <si>
    <t>a334c834-cd19-4b8a-8dd9-ebb3ef8f1f4c</t>
  </si>
  <si>
    <t>Serena Figueroa; Danielle McMullan</t>
  </si>
  <si>
    <t>230950d2-6d8d-43d9-bcf8-ae5601ec4ee2</t>
  </si>
  <si>
    <t>f4e1e561-2ff2-4d43-bc78-2e0e2b20c829</t>
  </si>
  <si>
    <t>5865a8c3-6c57-40d4-9f3c-ec0f4475a73d</t>
  </si>
  <si>
    <t>f6e2ebd1-7dbc-414c-b228-0915847567c3</t>
  </si>
  <si>
    <t>17edbe37-409d-468b-913c-eb161f99bbad</t>
  </si>
  <si>
    <t>Thanisha Wright; Kellee Silva</t>
  </si>
  <si>
    <t>Campaigning; WIB Service</t>
  </si>
  <si>
    <t>6dd78488-3b3e-4ef7-98d0-43340550e264</t>
  </si>
  <si>
    <t>f4bff5aa-69ae-40e7-b942-3ef618bcf572</t>
  </si>
  <si>
    <t>d577dde7-8666-4b9f-8234-80dd7c0c5d1d</t>
  </si>
  <si>
    <t>1fa9d8e6-9ffa-46df-9bff-2a23ecca0553</t>
  </si>
  <si>
    <t>Steamboat Springs CO</t>
  </si>
  <si>
    <t>e3743686-61b9-4afd-b655-9c6b99473bf4</t>
  </si>
  <si>
    <t>28e0a963-722d-43eb-9ff5-671177ec4f4f</t>
  </si>
  <si>
    <t>2ea9642e-a340-4520-b4fa-f8b5babef7db</t>
  </si>
  <si>
    <t>No Sale - Campaign - Remove From Marketing</t>
  </si>
  <si>
    <t>c4d07228-ff13-4390-9377-9871e029b2ea</t>
  </si>
  <si>
    <t>Fairmont WV</t>
  </si>
  <si>
    <t>df10be49-a632-4cf8-86f4-775d7dc3e435</t>
  </si>
  <si>
    <t>ecf7ca50-69d9-4d28-9662-ca15b97ca9e3</t>
  </si>
  <si>
    <t>2b024daa-72ad-477d-aabb-3620ff8381d8</t>
  </si>
  <si>
    <t>b18e9b55-2fd7-4cea-95d9-2f5244489765</t>
  </si>
  <si>
    <t>a571d2ce-2612-4840-92b1-f52353954749</t>
  </si>
  <si>
    <t>175fd8b1-34d8-4a38-bae7-275cd2282954</t>
  </si>
  <si>
    <t>ef9d4ec9-f3d9-4bb9-a3f3-7a988fd3d5d7</t>
  </si>
  <si>
    <t>79a24fdc-d757-4e67-98e9-2aa34fc265bd</t>
  </si>
  <si>
    <t>81eeb3ff-e6eb-47e7-802c-5352d2f7dc85</t>
  </si>
  <si>
    <t>485254c9-c6c7-4f18-86b7-38e03756faa5</t>
  </si>
  <si>
    <t>7a64f8c8-3448-4270-9dd8-0cee95d27082</t>
  </si>
  <si>
    <t>8b6cd445-762f-4ab2-8e5e-9ad82dbf3926</t>
  </si>
  <si>
    <t>9f4488dd-877a-46d6-a0c3-b7b8258db1e4</t>
  </si>
  <si>
    <t>4343fd5e-dcc3-41c6-8e0a-660816ed1477</t>
  </si>
  <si>
    <t>dfbe60f2-3f88-4b6c-89c8-a990ad7f8988</t>
  </si>
  <si>
    <t>e729090a-c239-410d-8a22-93616b65b959</t>
  </si>
  <si>
    <t>Britt IA</t>
  </si>
  <si>
    <t>0cda4d55-8be6-4a4b-ab75-5af49b4d64a9</t>
  </si>
  <si>
    <t>ba9b1ff3-d8c0-45f1-a917-4175af6ecbf3</t>
  </si>
  <si>
    <t>b11b71fa-0baf-4236-8057-1e5f01e649c4</t>
  </si>
  <si>
    <t>422ad888-c771-4728-9b43-135746d713a0</t>
  </si>
  <si>
    <t>Angie Greene; Khadijah Young</t>
  </si>
  <si>
    <t>Sales Transfer; Retention</t>
  </si>
  <si>
    <t>No Sale - Doesn't Want Monthly; ININ-WRAP-UP-TIMEOUT</t>
  </si>
  <si>
    <t>7cff4b73-440f-4011-8938-b8cf234e6d66</t>
  </si>
  <si>
    <t>Heather Banks; Trevor Berry</t>
  </si>
  <si>
    <t>Sales; Service</t>
  </si>
  <si>
    <t>8b767b32-39ab-40ce-9e37-7b26a72da561</t>
  </si>
  <si>
    <t>Ramone Thompson</t>
  </si>
  <si>
    <t>e3a22d97-c3b3-4429-a61b-9873d1bbb76f</t>
  </si>
  <si>
    <t>b21f5912-9ea9-4e58-86db-72f0cd1aebb8</t>
  </si>
  <si>
    <t>51d428b2-abff-4547-87ef-9cab685d4dad</t>
  </si>
  <si>
    <t>Jelyn Hards; Trevor Berry</t>
  </si>
  <si>
    <t>Sales Transfer; Service</t>
  </si>
  <si>
    <t>b000831d-87ec-4b8c-b150-9553f234a1ec</t>
  </si>
  <si>
    <t>No Sale - Campaign - Offer Not Found</t>
  </si>
  <si>
    <t>a6fabd71-2afd-4e51-9690-557584e92623</t>
  </si>
  <si>
    <t>Washington IA</t>
  </si>
  <si>
    <t>b8eb4890-4d7d-4369-9bca-586767a00c7f</t>
  </si>
  <si>
    <t>61ee1090-aa62-4b75-9212-20486020305b</t>
  </si>
  <si>
    <t>2fa3916c-71a0-451e-910b-1b12faa67725</t>
  </si>
  <si>
    <t>85749988-7e9c-4169-a582-048c7456f7b9</t>
  </si>
  <si>
    <t>f260df26-e3bf-4829-a316-c473fb9fa806</t>
  </si>
  <si>
    <t>Raveen Kaur; Anthony Duncan</t>
  </si>
  <si>
    <t>Lindale-Swan TX</t>
  </si>
  <si>
    <t>750380eb-0e9b-4d57-b504-c04c190d23c9</t>
  </si>
  <si>
    <t>39aab151-c271-426f-8da1-c19c8c989eb5</t>
  </si>
  <si>
    <t>Teresa Alyson; Trevor Berry</t>
  </si>
  <si>
    <t>dea70c22-e48e-49de-8846-fcd4b802140c</t>
  </si>
  <si>
    <t>3c5fed6b-35aa-4347-baa1-d2ba8e30df8e</t>
  </si>
  <si>
    <t>b42126bd-0c31-4de2-85d7-1786649721a4</t>
  </si>
  <si>
    <t>3e5a055a-63fb-410a-9341-e165a59e24bf</t>
  </si>
  <si>
    <t>8b77e83c-2ebb-4e57-b7fc-528e0f9a6fc2</t>
  </si>
  <si>
    <t>e6b3d49f-4660-4299-a86f-49288205f3cf</t>
  </si>
  <si>
    <t>Martin Zapata; Demetra Rainey; Trevor Berry</t>
  </si>
  <si>
    <t>885dc8e1-5c24-4282-a82a-dce357e1f776</t>
  </si>
  <si>
    <t>01596b60-943b-4360-a06c-3e5f45ccc173</t>
  </si>
  <si>
    <t>ba22322e-b5d9-4532-993c-97fc22e1240f</t>
  </si>
  <si>
    <t>402f3da3-cb49-49d3-8c88-b1aea5bf397e</t>
  </si>
  <si>
    <t>a38da271-1eaa-4c9a-892d-a7c654e94c93</t>
  </si>
  <si>
    <t>Hartwood VA</t>
  </si>
  <si>
    <t>1cbfefad-b0a8-4f2f-aa3e-94af9f56272f</t>
  </si>
  <si>
    <t>1484fd16-6569-4695-b1aa-e3d946c829bd</t>
  </si>
  <si>
    <t>2609f044-3f71-4488-923a-f15b80bf7841</t>
  </si>
  <si>
    <t>4c963dd2-0518-4a3e-984f-eb393ab9b117</t>
  </si>
  <si>
    <t>c02452c4-c271-408d-8fd5-d854fb7e0d4e</t>
  </si>
  <si>
    <t>377e4be4-aed5-4030-806e-18d60cba46ce</t>
  </si>
  <si>
    <t>839c18ec-34a1-48fc-8be3-e22ab19ce8ad</t>
  </si>
  <si>
    <t>edaad7fe-2759-49f3-b536-5306cc841272</t>
  </si>
  <si>
    <t>e407b6a2-d746-4fef-8c7f-cc6afd10ed2d</t>
  </si>
  <si>
    <t>8e06dbca-36b3-4be2-87fb-94cc09ef84f5</t>
  </si>
  <si>
    <t/>
  </si>
  <si>
    <t>Helper</t>
  </si>
  <si>
    <t>Survey</t>
  </si>
  <si>
    <t>Total Surveys</t>
  </si>
  <si>
    <t>Avg Score (1-10)</t>
  </si>
  <si>
    <t>Performance</t>
  </si>
  <si>
    <t>Score %</t>
  </si>
  <si>
    <t>Reg-7340279</t>
  </si>
  <si>
    <t>Reg-7340289</t>
  </si>
  <si>
    <t>Reg-7340262</t>
  </si>
  <si>
    <t>Reg-7340310</t>
  </si>
  <si>
    <t>Reg-7340311</t>
  </si>
  <si>
    <t>Reg-7340305</t>
  </si>
  <si>
    <t>&lt;a href="/0Q0PL00000LWRH7" target="_self"&gt;DGQ0007576146&lt;/a&gt;</t>
  </si>
  <si>
    <t>DG0002205534</t>
  </si>
  <si>
    <t>Reg-7340322</t>
  </si>
  <si>
    <t>&lt;a href="/0Q0PL00000LWSI1" target="_self"&gt;DGQ0007576164&lt;/a&gt;</t>
  </si>
  <si>
    <t>DG0002205542</t>
  </si>
  <si>
    <t>Reg-7340321</t>
  </si>
  <si>
    <t>Reg-7340286</t>
  </si>
  <si>
    <t>&lt;a href="/0Q0PL00000LWQRV" target="_self"&gt;DGQ0007576129&lt;/a&gt;</t>
  </si>
  <si>
    <t>DG0002205536</t>
  </si>
  <si>
    <t>Reg-7340258</t>
  </si>
  <si>
    <t>Reg-7340257</t>
  </si>
  <si>
    <t>Reg-7340269</t>
  </si>
  <si>
    <t>Reg-7340270</t>
  </si>
  <si>
    <t>Reg-7340247</t>
  </si>
  <si>
    <t>Reg-7340274</t>
  </si>
  <si>
    <t>&lt;a href="/0Q0PL00000LWPf7" target="_self"&gt;DGQ0007576111&lt;/a&gt;</t>
  </si>
  <si>
    <t>DG0002205521</t>
  </si>
  <si>
    <t>Reg-7340278</t>
  </si>
  <si>
    <t>&lt;a href="/0Q0PL00000LWPjx" target="_self"&gt;DGQ0007576114&lt;/a&gt;</t>
  </si>
  <si>
    <t>DG0002205524</t>
  </si>
  <si>
    <t>Reg-7340277</t>
  </si>
  <si>
    <t>&lt;a href="/0Q0PL00000LWPiL" target="_self"&gt;DGQ0007576113&lt;/a&gt;</t>
  </si>
  <si>
    <t>DG0002205523</t>
  </si>
  <si>
    <t>Reg-7340275</t>
  </si>
  <si>
    <t>&lt;a href="/0Q0PL00000LWPgj" target="_self"&gt;DGQ0007576112&lt;/a&gt;</t>
  </si>
  <si>
    <t>DG0002205522</t>
  </si>
  <si>
    <t>Reg-7340319</t>
  </si>
  <si>
    <t>&lt;a href="/0Q0PL00000LWS3V" target="_self"&gt;DGQ0007576161&lt;/a&gt;</t>
  </si>
  <si>
    <t>DG0002205540</t>
  </si>
  <si>
    <t>Reg-7340317</t>
  </si>
  <si>
    <t>&lt;a href="/0Q0PL00000LWRyf" target="_self"&gt;DGQ0007576159&lt;/a&gt;</t>
  </si>
  <si>
    <t>DG0002205539</t>
  </si>
  <si>
    <t>Reg-7340316</t>
  </si>
  <si>
    <t>Reg-7340294</t>
  </si>
  <si>
    <t>&lt;a href="/0Q0PL00000LWQmT" target="_self"&gt;DGQ0007576137&lt;/a&gt;</t>
  </si>
  <si>
    <t>DG0002205531</t>
  </si>
  <si>
    <t>Reg-7340252</t>
  </si>
  <si>
    <t>Reg-7340302</t>
  </si>
  <si>
    <t>&lt;a href="/0Q0PL00000LWQ06" target="_self"&gt;DGQ0007576144&lt;/a&gt;</t>
  </si>
  <si>
    <t>DG0002205532</t>
  </si>
  <si>
    <t>Reg-7340307</t>
  </si>
  <si>
    <t>&lt;a href="/0Q0PL00000LWRQn" target="_self"&gt;DGQ0007576149&lt;/a&gt;</t>
  </si>
  <si>
    <t>DG0002205535</t>
  </si>
  <si>
    <t>&lt;a href="/0Q0PL00000LWNNB" target="_self"&gt;DGQ0007576087&lt;/a&gt;</t>
  </si>
  <si>
    <t>DG0002205510</t>
  </si>
  <si>
    <t>Reg-7340256</t>
  </si>
  <si>
    <t>Reg-7340297</t>
  </si>
  <si>
    <t>Reg-7340298</t>
  </si>
  <si>
    <t>Reg-7340314</t>
  </si>
  <si>
    <t>&lt;a href="/0Q0PL00000LWRll" target="_self"&gt;DGQ0007576156&lt;/a&gt;</t>
  </si>
  <si>
    <t>DG0002205538</t>
  </si>
  <si>
    <t>Reg-7340285</t>
  </si>
  <si>
    <t>&lt;a href="/0Q0PL00000LWQMf" target="_self"&gt;DGQ0007576128&lt;/a&gt;</t>
  </si>
  <si>
    <t>DG0002205526</t>
  </si>
  <si>
    <t>Reg-7340326</t>
  </si>
  <si>
    <t>&lt;a href="/0Q0PL00000LWSY9" target="_self"&gt;DGQ0007576168&lt;/a&gt;</t>
  </si>
  <si>
    <t>DG0002205545</t>
  </si>
  <si>
    <t>Reg-7340296</t>
  </si>
  <si>
    <t>Reg-7340281</t>
  </si>
  <si>
    <t>Reg-7340300</t>
  </si>
  <si>
    <t>Reg-7340318</t>
  </si>
  <si>
    <t>Reg-7340306</t>
  </si>
  <si>
    <t>Reg-7340330</t>
  </si>
  <si>
    <t>Reg-7340253</t>
  </si>
  <si>
    <t>Reg-7340295</t>
  </si>
  <si>
    <t>Reg-7340249</t>
  </si>
  <si>
    <t>Reg-7340315</t>
  </si>
  <si>
    <t>&lt;a href="/0Q0PL00000LWRqb" target="_self"&gt;DGQ0007576157&lt;/a&gt;</t>
  </si>
  <si>
    <t>DG0002205541</t>
  </si>
  <si>
    <t>Reg-7340259</t>
  </si>
  <si>
    <t>&lt;a href="/0Q0PL00000LWOaz" target="_self"&gt;DGQ0007576100&lt;/a&gt;</t>
  </si>
  <si>
    <t>DG0002205513</t>
  </si>
  <si>
    <t>Reg-7340323</t>
  </si>
  <si>
    <t>&lt;a href="/0Q0PL00000LWSLF" target="_self"&gt;DGQ0007576165&lt;/a&gt;</t>
  </si>
  <si>
    <t>DG0002205543</t>
  </si>
  <si>
    <t>Reg-7340324</t>
  </si>
  <si>
    <t>&lt;a href="/0Q0PL00000LWSMr" target="_self"&gt;DGQ0007576166&lt;/a&gt;</t>
  </si>
  <si>
    <t>DG0002205544</t>
  </si>
  <si>
    <t>Reg-7340254</t>
  </si>
  <si>
    <t>&lt;a href="/0Q0PL00000LWO6L" target="_self"&gt;DGQ0007576094&lt;/a&gt;</t>
  </si>
  <si>
    <t>DG0002205511</t>
  </si>
  <si>
    <t>Reg-7340265</t>
  </si>
  <si>
    <t>&lt;a href="/0Q0PL00000LWOsj" target="_self"&gt;DGQ0007576103&lt;/a&gt;</t>
  </si>
  <si>
    <t>DG0002205515</t>
  </si>
  <si>
    <t>Reg-7340264</t>
  </si>
  <si>
    <t>&lt;a href="/0Q0PL00000LWOpV" target="_self"&gt;DGQ0007576102&lt;/a&gt;</t>
  </si>
  <si>
    <t>DG0002205514</t>
  </si>
  <si>
    <t>Reg-7340282</t>
  </si>
  <si>
    <t>&lt;a href="/0Q0PL00000LWQ3J" target="_self"&gt;DGQ0007576121&lt;/a&gt;</t>
  </si>
  <si>
    <t>DG0002205525</t>
  </si>
  <si>
    <t>Reg-7340261</t>
  </si>
  <si>
    <t>Reg-7340331</t>
  </si>
  <si>
    <t>Reg-7340328</t>
  </si>
  <si>
    <t>Reg-7340273</t>
  </si>
  <si>
    <t>&lt;a href="/0Q0PL00000LWQ89" target="_self"&gt;DGQ0007576123&lt;/a&gt;</t>
  </si>
  <si>
    <t>DG0002205529</t>
  </si>
  <si>
    <t>Reg-7340276</t>
  </si>
  <si>
    <t>&lt;a href="/0Q0PL00000LWQ9l" target="_self"&gt;DGQ0007576124&lt;/a&gt;</t>
  </si>
  <si>
    <t>DG0002205528</t>
  </si>
  <si>
    <t>Reg-7340271</t>
  </si>
  <si>
    <t>&lt;a href="/0Q0PL00000LWQ6X" target="_self"&gt;DGQ0007576122&lt;/a&gt;</t>
  </si>
  <si>
    <t>DG0002205530</t>
  </si>
  <si>
    <t>Reg-7340283</t>
  </si>
  <si>
    <t>&lt;a href="/0Q0PL00000LWQEb" target="_self"&gt;DGQ0007576127&lt;/a&gt;</t>
  </si>
  <si>
    <t>DG0002205527</t>
  </si>
  <si>
    <t>Reg-7340280</t>
  </si>
  <si>
    <t>Reg-7340260</t>
  </si>
  <si>
    <t>&lt;a href="/0Q0PL00000LWP0n" target="_self"&gt;DGQ0007576105&lt;/a&gt;</t>
  </si>
  <si>
    <t>DG0002205517</t>
  </si>
  <si>
    <t>Reg-7340263</t>
  </si>
  <si>
    <t>&lt;a href="/0Q0PL00000LWP2P" target="_self"&gt;DGQ0007576106&lt;/a&gt;</t>
  </si>
  <si>
    <t>DG0002205518</t>
  </si>
  <si>
    <t>Reg-7340268</t>
  </si>
  <si>
    <t>&lt;a href="/0Q0PL00000LWP41" target="_self"&gt;DGQ0007576107&lt;/a&gt;</t>
  </si>
  <si>
    <t>DG0002205519</t>
  </si>
  <si>
    <t>Reg-7340255</t>
  </si>
  <si>
    <t>Reg-7340291</t>
  </si>
  <si>
    <t>Reg-7340267</t>
  </si>
  <si>
    <t>Reg-7340313</t>
  </si>
  <si>
    <t>Reg-7340290</t>
  </si>
  <si>
    <t>Reg-7340292</t>
  </si>
  <si>
    <t>Reg-7340293</t>
  </si>
  <si>
    <t>Reg-7340287</t>
  </si>
  <si>
    <t>Reg-7340288</t>
  </si>
  <si>
    <t>Reg-7340250</t>
  </si>
  <si>
    <t>Reg-7340248</t>
  </si>
  <si>
    <t>Reg-7340312</t>
  </si>
  <si>
    <t>Reg-7340320</t>
  </si>
  <si>
    <t>Reg-7340301</t>
  </si>
  <si>
    <t>Reg-7340327</t>
  </si>
  <si>
    <t>Reg-7340325</t>
  </si>
  <si>
    <t>Reg-7340329</t>
  </si>
  <si>
    <t>Reg-7340304</t>
  </si>
  <si>
    <t>&lt;a href="/0Q0PL00000LWRFV" target="_self"&gt;DGQ0007576145&lt;/a&gt;</t>
  </si>
  <si>
    <t>DG0002205533</t>
  </si>
  <si>
    <t>Reg-7340266</t>
  </si>
  <si>
    <t>&lt;a href="/0Q0PL00000LWOuL" target="_self"&gt;DGQ0007576104&lt;/a&gt;</t>
  </si>
  <si>
    <t>DG0002205516</t>
  </si>
  <si>
    <t>DG0000829868</t>
  </si>
  <si>
    <t>5/6/2026, 10:16 AM</t>
  </si>
  <si>
    <t>Robert Nora</t>
  </si>
  <si>
    <t>DG0001927730</t>
  </si>
  <si>
    <t>5/6/2026, 10:31 AM</t>
  </si>
  <si>
    <t>Sarah Varga</t>
  </si>
  <si>
    <t>DG0001927728</t>
  </si>
  <si>
    <t>DG0001067830</t>
  </si>
  <si>
    <t>5/6/2026, 8:19 AM</t>
  </si>
  <si>
    <t>Michael Rossillo</t>
  </si>
  <si>
    <t>DG0001632340</t>
  </si>
  <si>
    <t>5/6/2026, 8:35 AM</t>
  </si>
  <si>
    <t>JEFF ALEXANDER</t>
  </si>
  <si>
    <t>DG0001415734</t>
  </si>
  <si>
    <t>5/6/2026, 9:18 AM</t>
  </si>
  <si>
    <t>Edward Bettin</t>
  </si>
  <si>
    <t>DG0001415733</t>
  </si>
  <si>
    <t>DG0001137436</t>
  </si>
  <si>
    <t>5/6/2026, 9:26 AM</t>
  </si>
  <si>
    <t>Grisel Santiago</t>
  </si>
  <si>
    <t>5/6/2026, 10:25 AM</t>
  </si>
  <si>
    <t>DG0001967101</t>
  </si>
  <si>
    <t>5/6/2026, 10:27 AM</t>
  </si>
  <si>
    <t>Emilia Sanchez</t>
  </si>
  <si>
    <t>DG0001395973</t>
  </si>
  <si>
    <t>5/6/2026, 8:49 AM</t>
  </si>
  <si>
    <t>Thomas Wolf</t>
  </si>
  <si>
    <t>DG0000740692</t>
  </si>
  <si>
    <t>DG0001091487</t>
  </si>
  <si>
    <t>5/6/2026, 10:07 AM</t>
  </si>
  <si>
    <t>Colette Hoeller</t>
  </si>
  <si>
    <t>DG0001956705</t>
  </si>
  <si>
    <t>5/6/2026, 9:56 AM</t>
  </si>
  <si>
    <t>Bhakta Adhikari</t>
  </si>
  <si>
    <t>DG0001956704</t>
  </si>
  <si>
    <t>DG0001956702</t>
  </si>
  <si>
    <t>5/6/2026, 9:57 AM</t>
  </si>
  <si>
    <t>DG0001956699</t>
  </si>
  <si>
    <t>DG0002075598</t>
  </si>
  <si>
    <t>5/6/2026, 8:05 AM</t>
  </si>
  <si>
    <t>Chrisi Lanz</t>
  </si>
  <si>
    <t>DG0000204626</t>
  </si>
  <si>
    <t>DG0002103851</t>
  </si>
  <si>
    <t>5/6/2026, 10:21 AM</t>
  </si>
  <si>
    <t>Brenda Fisher</t>
  </si>
  <si>
    <t>DG0001507996</t>
  </si>
  <si>
    <t>5/6/2026, 10:06 AM</t>
  </si>
  <si>
    <t>WHITNEY PETERSON</t>
  </si>
  <si>
    <t>DG0000352900</t>
  </si>
  <si>
    <t>5/6/2026, 8:09 AM</t>
  </si>
  <si>
    <t>David Band</t>
  </si>
  <si>
    <t>DG0001160680</t>
  </si>
  <si>
    <t>5/6/2026, 8:37 AM</t>
  </si>
  <si>
    <t>Eddie Fortson</t>
  </si>
  <si>
    <t>DG0002043421</t>
  </si>
  <si>
    <t>5/6/2026, 9:38 AM</t>
  </si>
  <si>
    <t>James Thomas</t>
  </si>
  <si>
    <t>DG0002043811</t>
  </si>
  <si>
    <t>5/6/2026, 9:39 AM</t>
  </si>
  <si>
    <t>DG0001057032</t>
  </si>
  <si>
    <t>5/6/2026, 9:55 AM</t>
  </si>
  <si>
    <t>Margie Dawson</t>
  </si>
  <si>
    <t>DG0001880599</t>
  </si>
  <si>
    <t>5/6/2026, 10:08 AM</t>
  </si>
  <si>
    <t>Marjodry Dawson</t>
  </si>
  <si>
    <t>DG0001254034</t>
  </si>
  <si>
    <t>5/6/2026, 10:20 AM</t>
  </si>
  <si>
    <t>Lisa Pelly</t>
  </si>
  <si>
    <t>DG0001203327</t>
  </si>
  <si>
    <t>DG0001606569</t>
  </si>
  <si>
    <t>5/6/2026, 8:17 AM</t>
  </si>
  <si>
    <t>Bruce Welton</t>
  </si>
  <si>
    <t>DG0001311465</t>
  </si>
  <si>
    <t>5/6/2026, 9:04 AM</t>
  </si>
  <si>
    <t>Ashley Fox</t>
  </si>
  <si>
    <t>DG0001941446</t>
  </si>
  <si>
    <t>5/6/2026, 9:25 AM</t>
  </si>
  <si>
    <t>ALTHEA HENRY</t>
  </si>
  <si>
    <t>DG0000351107</t>
  </si>
  <si>
    <t>5/6/2026, 9:33 AM</t>
  </si>
  <si>
    <t>Brandy Nathan</t>
  </si>
  <si>
    <t>DG0000351106</t>
  </si>
  <si>
    <t>5/6/2026, 10:28 AM</t>
  </si>
  <si>
    <t>DG0000147653</t>
  </si>
  <si>
    <t>Mary Quinn</t>
  </si>
  <si>
    <t>5/6/2026, 9:49 AM</t>
  </si>
  <si>
    <t>DG0000656850</t>
  </si>
  <si>
    <t>5/6/2026, 10:17 AM</t>
  </si>
  <si>
    <t>Tammy Bellar-Kirigiti</t>
  </si>
  <si>
    <t>DG0000656849</t>
  </si>
  <si>
    <t>DG0000656848</t>
  </si>
  <si>
    <t>DG0000656846</t>
  </si>
  <si>
    <t>5/6/2026, 10:18 AM</t>
  </si>
  <si>
    <t>DG0000217035</t>
  </si>
  <si>
    <t>DG0001601809</t>
  </si>
  <si>
    <t>5/6/2026, 10:32 AM</t>
  </si>
  <si>
    <t>Nanci Lane</t>
  </si>
  <si>
    <t>DG0001599730</t>
  </si>
  <si>
    <t>5/6/2026, 10:42 AM</t>
  </si>
  <si>
    <t>Heather Mellott</t>
  </si>
  <si>
    <t>DG0001856576</t>
  </si>
  <si>
    <t>5/6/2026, 8:21 AM</t>
  </si>
  <si>
    <t>Carolyn Jackson</t>
  </si>
  <si>
    <t>DG0001717516</t>
  </si>
  <si>
    <t>Zamara Pena</t>
  </si>
  <si>
    <t>DG0001943935</t>
  </si>
  <si>
    <t>5/6/2026, 8:24 AM</t>
  </si>
  <si>
    <t>Judy Guschuk</t>
  </si>
  <si>
    <t>DG0000973224</t>
  </si>
  <si>
    <t>5/6/2026, 8:28 AM</t>
  </si>
  <si>
    <t>DG0000973223</t>
  </si>
  <si>
    <t>DG0000973222</t>
  </si>
  <si>
    <t>5/6/2026, 8:29 AM</t>
  </si>
  <si>
    <t>DG0000973221</t>
  </si>
  <si>
    <t>DG0000973220</t>
  </si>
  <si>
    <t>5/6/2026, 8:30 AM</t>
  </si>
  <si>
    <t>DG0002140154</t>
  </si>
  <si>
    <t>Glenda Red</t>
  </si>
  <si>
    <t>DG0001031511</t>
  </si>
  <si>
    <t>THADDEUS PRASKI</t>
  </si>
  <si>
    <t>DG0001853788</t>
  </si>
  <si>
    <t>5/6/2026, 9:12 AM</t>
  </si>
  <si>
    <t>Harold Robertson</t>
  </si>
  <si>
    <t>DG0000966405</t>
  </si>
  <si>
    <t>5/6/2026, 9:50 AM</t>
  </si>
  <si>
    <t>James Langwell</t>
  </si>
  <si>
    <t>DG0000966404</t>
  </si>
  <si>
    <t>DG0000947607</t>
  </si>
  <si>
    <t>Janet Hayes</t>
  </si>
  <si>
    <t>DG0000855585</t>
  </si>
  <si>
    <t>5/6/2026, 10:39 AM</t>
  </si>
  <si>
    <t>Gabby Deniro</t>
  </si>
  <si>
    <t>DG0000855584</t>
  </si>
  <si>
    <t>5/6/2026, 10:40 AM</t>
  </si>
  <si>
    <t>DG0001714210</t>
  </si>
  <si>
    <t>Geoffrey Goetz</t>
  </si>
  <si>
    <t>DG0001096646</t>
  </si>
  <si>
    <t>Pat Freeman</t>
  </si>
  <si>
    <t>DG0000331068</t>
  </si>
  <si>
    <t>5/6/2026, 8:43 AM</t>
  </si>
  <si>
    <t>Mary Zimmerman</t>
  </si>
  <si>
    <t>DG0001956328</t>
  </si>
  <si>
    <t>R ABADI</t>
  </si>
  <si>
    <t>DG0001139333</t>
  </si>
  <si>
    <t>5/6/2026, 10:05 AM</t>
  </si>
  <si>
    <t>Lynn Hartley</t>
  </si>
  <si>
    <t>DG0001835977</t>
  </si>
  <si>
    <t>DG0000643849</t>
  </si>
  <si>
    <t>5/6/2026, 10:41 AM</t>
  </si>
  <si>
    <t>TOMOKO MCCULLOH</t>
  </si>
  <si>
    <t>DG0001828901</t>
  </si>
  <si>
    <t>Joseph Sfreddo</t>
  </si>
  <si>
    <t>DG0001210788</t>
  </si>
  <si>
    <t>5/6/2026, 10:38 AM</t>
  </si>
  <si>
    <t>Delores Wilder</t>
  </si>
  <si>
    <t>DG0001774660</t>
  </si>
  <si>
    <t>DG0002042290</t>
  </si>
  <si>
    <t>5/6/2026, 8:16 AM</t>
  </si>
  <si>
    <t>Manjunath Parappa</t>
  </si>
  <si>
    <t>DG0002052493</t>
  </si>
  <si>
    <t>DG0000654114</t>
  </si>
  <si>
    <t>5/6/2026, 8:22 AM</t>
  </si>
  <si>
    <t>DG0001915820</t>
  </si>
  <si>
    <t>Robert Argomaniz</t>
  </si>
  <si>
    <t>DG0001786800</t>
  </si>
  <si>
    <t>5/6/2026, 8:33 AM</t>
  </si>
  <si>
    <t>Linda Timmer</t>
  </si>
  <si>
    <t>DG0001808198</t>
  </si>
  <si>
    <t>5/6/2026, 10:24 AM</t>
  </si>
  <si>
    <t>Ernesto Cruz</t>
  </si>
  <si>
    <t>DG0001808197</t>
  </si>
  <si>
    <t>DG0001808195</t>
  </si>
  <si>
    <t>DG0001808194</t>
  </si>
  <si>
    <t>DG0001808192</t>
  </si>
  <si>
    <t>DG0001808190</t>
  </si>
  <si>
    <t>5/6/2026, 10:29 AM</t>
  </si>
  <si>
    <t>DG0000942981</t>
  </si>
  <si>
    <t>5/6/2026, 8:53 AM</t>
  </si>
  <si>
    <t>6/6/2026, 1:00 AM</t>
  </si>
  <si>
    <t>6/5/2027, 11:59 PM</t>
  </si>
  <si>
    <t>Philip Killey</t>
  </si>
  <si>
    <t>DG0000643839</t>
  </si>
  <si>
    <t>5/6/2026, 8:44 AM</t>
  </si>
  <si>
    <t>Brian Goold</t>
  </si>
  <si>
    <t>DG0000077548</t>
  </si>
  <si>
    <t>5/6/2026, 8:45 AM</t>
  </si>
  <si>
    <t>DG0001603208</t>
  </si>
  <si>
    <t>5/6/2026, 9:43 AM</t>
  </si>
  <si>
    <t>Janice Williams</t>
  </si>
  <si>
    <t>DG0001603226</t>
  </si>
  <si>
    <t>5/6/2026, 9:44 AM</t>
  </si>
  <si>
    <t>DG0001266488</t>
  </si>
  <si>
    <t>Girish Kosuri</t>
  </si>
  <si>
    <t>DG0001514323</t>
  </si>
  <si>
    <t>5/6/2026, 10:19 AM</t>
  </si>
  <si>
    <t>Brenda Larouche</t>
  </si>
  <si>
    <t>DG0002051447</t>
  </si>
  <si>
    <t>billy williams</t>
  </si>
  <si>
    <t>DG0002051460</t>
  </si>
  <si>
    <t>5/6/2026, 8:50 AM</t>
  </si>
  <si>
    <t>DG0002051448</t>
  </si>
  <si>
    <t>5/6/2026, 8:51 AM</t>
  </si>
  <si>
    <t>DG0002051450</t>
  </si>
  <si>
    <t>5/6/2026, 8:52 AM</t>
  </si>
  <si>
    <t>DG0002051451</t>
  </si>
  <si>
    <t>DG0002051452</t>
  </si>
  <si>
    <t>5/6/2026, 8:54 AM</t>
  </si>
  <si>
    <t>DG0002051461</t>
  </si>
  <si>
    <t>5/6/2026, 8:55 AM</t>
  </si>
  <si>
    <t>DG0001070257</t>
  </si>
  <si>
    <t>Sebastian Orifice</t>
  </si>
  <si>
    <t>DG0000158332</t>
  </si>
  <si>
    <t>5/6/2026, 9:06 AM</t>
  </si>
  <si>
    <t>Dennis Kojo</t>
  </si>
  <si>
    <t>DG0001566641</t>
  </si>
  <si>
    <t>Thomas DelFavero</t>
  </si>
  <si>
    <t>DG0001951535</t>
  </si>
  <si>
    <t>5/6/2026, 8:25 AM</t>
  </si>
  <si>
    <t>Julie Gryder</t>
  </si>
  <si>
    <t>DG0000455048</t>
  </si>
  <si>
    <t>Nancy Beal</t>
  </si>
  <si>
    <t>DG0000065931</t>
  </si>
  <si>
    <t>5/6/2026, 8:56 AM</t>
  </si>
  <si>
    <t>STEVEN MORRIS</t>
  </si>
  <si>
    <t>DG0001507885</t>
  </si>
  <si>
    <t>5/6/2026, 10:02 AM</t>
  </si>
  <si>
    <t>Richard Posthuma</t>
  </si>
  <si>
    <t>DG0000221894</t>
  </si>
  <si>
    <t>5/6/2026, 8:31 AM</t>
  </si>
  <si>
    <t>Marlene Trouse</t>
  </si>
  <si>
    <t>DG0000603947</t>
  </si>
  <si>
    <t>Terry Fick</t>
  </si>
  <si>
    <t>DG0000795694</t>
  </si>
  <si>
    <t>Andrew Gorini</t>
  </si>
  <si>
    <t>DG0000034697</t>
  </si>
  <si>
    <t>ritva friend</t>
  </si>
  <si>
    <t>DG0000880272</t>
  </si>
  <si>
    <t>5/6/2026, 9:40 AM</t>
  </si>
  <si>
    <t>DG0001195920</t>
  </si>
  <si>
    <t>5/6/2026, 9:41 AM</t>
  </si>
  <si>
    <t>DG0000440815</t>
  </si>
  <si>
    <t>DG0002126377</t>
  </si>
  <si>
    <t>5/6/2026, 10:34 AM</t>
  </si>
  <si>
    <t>DG0000838138</t>
  </si>
  <si>
    <t>5/6/2026, 8:11 AM</t>
  </si>
  <si>
    <t>Christy Folsom</t>
  </si>
  <si>
    <t>DG0002021659</t>
  </si>
  <si>
    <t>5/6/2026, 10:03 AM</t>
  </si>
  <si>
    <t>Shahid Ladiwala</t>
  </si>
  <si>
    <t>DG0000491032</t>
  </si>
  <si>
    <t>Elenora Carroll</t>
  </si>
  <si>
    <t>DG0001772009</t>
  </si>
  <si>
    <t>5/6/2026, 8:13 AM</t>
  </si>
  <si>
    <t>Roger Scholz</t>
  </si>
  <si>
    <t>DG0001580212</t>
  </si>
  <si>
    <t>5/6/2026, 8:47 AM</t>
  </si>
  <si>
    <t>Teresa Heller</t>
  </si>
  <si>
    <t>DG0001223161</t>
  </si>
  <si>
    <t>Shane Causey</t>
  </si>
  <si>
    <t>DG0001223158</t>
  </si>
  <si>
    <t>5/6/2026, 9:05 AM</t>
  </si>
  <si>
    <t>DG0000835205</t>
  </si>
  <si>
    <t>Jane Davis</t>
  </si>
  <si>
    <t>DG0000875852</t>
  </si>
  <si>
    <t>Elizabeth Melgoza Ochoa</t>
  </si>
  <si>
    <t>DG0000443102</t>
  </si>
  <si>
    <t>5/6/2026, 10:09 AM</t>
  </si>
  <si>
    <t>DG0000943060</t>
  </si>
  <si>
    <t>betty simpson</t>
  </si>
  <si>
    <t>DG0002042790</t>
  </si>
  <si>
    <t>5/6/2026, 10:35 AM</t>
  </si>
  <si>
    <t>jill travis</t>
  </si>
  <si>
    <t>DG0000818915</t>
  </si>
  <si>
    <t>5/6/2026, 8:07 AM</t>
  </si>
  <si>
    <t>Anne Broker</t>
  </si>
  <si>
    <t>DG0002075789</t>
  </si>
  <si>
    <t>Tammy Anderson</t>
  </si>
  <si>
    <t>DG0002075788</t>
  </si>
  <si>
    <t>DG0001060354</t>
  </si>
  <si>
    <t>5/6/2026, 9:28 AM</t>
  </si>
  <si>
    <t>Dane Fenner</t>
  </si>
  <si>
    <t>DG0002103852</t>
  </si>
  <si>
    <t>DG0002103844</t>
  </si>
  <si>
    <t>DG0001914758</t>
  </si>
  <si>
    <t>Inez Hobbs</t>
  </si>
  <si>
    <t>5/6/2026, 9:02 AM</t>
  </si>
  <si>
    <t>DG0001109145</t>
  </si>
  <si>
    <t>MARY RINCKER</t>
  </si>
  <si>
    <t>DG0000961759</t>
  </si>
  <si>
    <t>Susan Klein</t>
  </si>
  <si>
    <t>DG0000385872</t>
  </si>
  <si>
    <t>5/6/2026, 9:58 AM</t>
  </si>
  <si>
    <t>Carmen R Ayala</t>
  </si>
  <si>
    <t>DG0001605474</t>
  </si>
  <si>
    <t>Glen O Palmer</t>
  </si>
  <si>
    <t>DG0001584024</t>
  </si>
  <si>
    <t>Anothony Alleva</t>
  </si>
  <si>
    <t>DG0000708438</t>
  </si>
  <si>
    <t>5/6/2026, 9:32 AM</t>
  </si>
  <si>
    <t>5/6/2026, 10:43 AM</t>
  </si>
  <si>
    <t>DG0001647197</t>
  </si>
  <si>
    <t>5/6/2026, 9:08 AM</t>
  </si>
  <si>
    <t>MARIA DAVALOS</t>
  </si>
  <si>
    <t>DG0000284164</t>
  </si>
  <si>
    <t>Keij Rodriguze</t>
  </si>
  <si>
    <t>DG0000284163</t>
  </si>
  <si>
    <t>5/6/2026, 10:36 AM</t>
  </si>
  <si>
    <t>DG0001219364</t>
  </si>
  <si>
    <t>DG0002105009</t>
  </si>
  <si>
    <t>5/6/2026, 10:01 AM</t>
  </si>
  <si>
    <t>Chuck Federowicz</t>
  </si>
  <si>
    <t>DG0001265648</t>
  </si>
  <si>
    <t>Nicholas Shiber</t>
  </si>
  <si>
    <t>DG0001440502</t>
  </si>
  <si>
    <t>5/6/2026, 8:42 AM</t>
  </si>
  <si>
    <t>Charles Maccabee</t>
  </si>
  <si>
    <t>DG0002048393</t>
  </si>
  <si>
    <t>TODD ROZMAN</t>
  </si>
  <si>
    <t>DG0000471144</t>
  </si>
  <si>
    <t>5/6/2026, 9:10 AM</t>
  </si>
  <si>
    <t>Nicole Stallworth</t>
  </si>
  <si>
    <t>DG0000113205</t>
  </si>
  <si>
    <t>Teresa Sasse</t>
  </si>
  <si>
    <t>DG0000656847</t>
  </si>
  <si>
    <t>DG0000678856</t>
  </si>
  <si>
    <t>Modena Debrosse</t>
  </si>
  <si>
    <t>DG0000678854</t>
  </si>
  <si>
    <t>5/6/2026, 8:14 AM</t>
  </si>
  <si>
    <t>DG0000583285</t>
  </si>
  <si>
    <t>5/6/2026, 10:30 AM</t>
  </si>
  <si>
    <t>Jennifer Diaz</t>
  </si>
  <si>
    <t>DG0001249884</t>
  </si>
  <si>
    <t>Heidi Wolf</t>
  </si>
  <si>
    <t>DG0001828318</t>
  </si>
  <si>
    <t>5/6/2026, 8:23 AM</t>
  </si>
  <si>
    <t>Anita Robertson</t>
  </si>
  <si>
    <t>DG0001169156</t>
  </si>
  <si>
    <t>Raymond Quon</t>
  </si>
  <si>
    <t>DG0000842988</t>
  </si>
  <si>
    <t>Keri Escalera</t>
  </si>
  <si>
    <t>DG0001829047</t>
  </si>
  <si>
    <t>5/6/2026, 9:59 AM</t>
  </si>
  <si>
    <t>Leticia Vargas</t>
  </si>
  <si>
    <t>DG0000602279</t>
  </si>
  <si>
    <t>Nancy Diaz</t>
  </si>
  <si>
    <t>DG0001614823</t>
  </si>
  <si>
    <t>William Ringdahl</t>
  </si>
  <si>
    <t>DG0001030757</t>
  </si>
  <si>
    <t>5/6/2026, 8:06 AM</t>
  </si>
  <si>
    <t>William Snyder</t>
  </si>
  <si>
    <t>DG0001925913</t>
  </si>
  <si>
    <t>5/6/2026, 10:04 AM</t>
  </si>
  <si>
    <t>Carey Petricka</t>
  </si>
  <si>
    <t>DG0000955947</t>
  </si>
  <si>
    <t>Raymond Martinez</t>
  </si>
  <si>
    <t>DG0000072415</t>
  </si>
  <si>
    <t>DG0000072413</t>
  </si>
  <si>
    <t>DG0000072412</t>
  </si>
  <si>
    <t>DG0000072414</t>
  </si>
  <si>
    <t>DG0000136213</t>
  </si>
  <si>
    <t>DG0000207272</t>
  </si>
  <si>
    <t>5/6/2026, 8:57 AM</t>
  </si>
  <si>
    <t>DG0001224363</t>
  </si>
  <si>
    <t>Anthony Letourneau</t>
  </si>
  <si>
    <t>DG0001224361</t>
  </si>
  <si>
    <t>5/6/2026, 9:11 AM</t>
  </si>
  <si>
    <t>DG0001224352</t>
  </si>
  <si>
    <t>DG0001224343</t>
  </si>
  <si>
    <t>DG0001224330</t>
  </si>
  <si>
    <t>DG0001224324</t>
  </si>
  <si>
    <t>5/6/2026, 9:13 AM</t>
  </si>
  <si>
    <t>DG0000921076</t>
  </si>
  <si>
    <t>5/6/2026, 9:30 AM</t>
  </si>
  <si>
    <t>Esther Townsend</t>
  </si>
  <si>
    <t>DG0002116149</t>
  </si>
  <si>
    <t>5/6/2026, 9:14 AM</t>
  </si>
  <si>
    <t>Armen Ovchiyev</t>
  </si>
  <si>
    <t>DG0000660345</t>
  </si>
  <si>
    <t>5/6/2026, 10:37 AM</t>
  </si>
  <si>
    <t>DOREEN ORBE</t>
  </si>
  <si>
    <t>DG0001780382</t>
  </si>
  <si>
    <t>Pat Myers</t>
  </si>
  <si>
    <t>DG0001669333</t>
  </si>
  <si>
    <t>Rhonda Hudson</t>
  </si>
  <si>
    <t>DG0001669332</t>
  </si>
  <si>
    <t>DG0000465237</t>
  </si>
  <si>
    <t>John Wachtel</t>
  </si>
  <si>
    <t>DG0001992783</t>
  </si>
  <si>
    <t>Brenda Carroway</t>
  </si>
  <si>
    <t>DG0001992781</t>
  </si>
  <si>
    <t>DG0001980288</t>
  </si>
  <si>
    <t>5/6/2026, 9:51 AM</t>
  </si>
  <si>
    <t>DG0000563911</t>
  </si>
  <si>
    <t>9/21/2026, 11:59 PM</t>
  </si>
  <si>
    <t>Kody Waldstein</t>
  </si>
  <si>
    <t>5/6/2026, 8:46 AM</t>
  </si>
  <si>
    <t>DG0000467004</t>
  </si>
  <si>
    <t>Ian Richmond</t>
  </si>
  <si>
    <t>DG0000656682</t>
  </si>
  <si>
    <t>5/6/2026, 9:20 AM</t>
  </si>
  <si>
    <t>Edna Thigpen</t>
  </si>
  <si>
    <t>5/6/2026, 9:37 AM</t>
  </si>
  <si>
    <t>DG0000300532</t>
  </si>
  <si>
    <t>5/6/2026, 9:47 AM</t>
  </si>
  <si>
    <t>Janice Teufel</t>
  </si>
  <si>
    <t>DG0001118844</t>
  </si>
  <si>
    <t>5/6/2026, 10:14 AM</t>
  </si>
  <si>
    <t>Gisselle Carre</t>
  </si>
  <si>
    <t>DG0000368553</t>
  </si>
  <si>
    <t>Sue Schram</t>
  </si>
  <si>
    <t>DG0000105739</t>
  </si>
  <si>
    <t>5/6/2026, 9:53 AM</t>
  </si>
  <si>
    <t>Alba Aquino</t>
  </si>
  <si>
    <t>DG0002176118</t>
  </si>
  <si>
    <t>DG0000885164</t>
  </si>
  <si>
    <t>Nicole Madrigal</t>
  </si>
  <si>
    <t>5/6/2026, 8:34 AM</t>
  </si>
  <si>
    <t>DG0001371137</t>
  </si>
  <si>
    <t>David Bunch</t>
  </si>
  <si>
    <t>Reg-7340378</t>
  </si>
  <si>
    <t>Reg-7340337</t>
  </si>
  <si>
    <t>Reg-7340332</t>
  </si>
  <si>
    <t>Reg-7340354</t>
  </si>
  <si>
    <t>Reg-7340345</t>
  </si>
  <si>
    <t>&lt;a href="/0Q0PL00000LWTij" target="_self"&gt;DGQ0007576187&lt;/a&gt;</t>
  </si>
  <si>
    <t>DG0002205552</t>
  </si>
  <si>
    <t>Reg-7340382</t>
  </si>
  <si>
    <t>&lt;a href="/0Q0PL00000LWWQT" target="_self"&gt;DGQ0007576226&lt;/a&gt;</t>
  </si>
  <si>
    <t>DG0002205567</t>
  </si>
  <si>
    <t>Reg-7340370</t>
  </si>
  <si>
    <t>&lt;a href="/0Q0PL00000LWVNx" target="_self"&gt;DGQ0007576214&lt;/a&gt;</t>
  </si>
  <si>
    <t>DG0002205569</t>
  </si>
  <si>
    <t>Reg-7340371</t>
  </si>
  <si>
    <t>Reg-7340343</t>
  </si>
  <si>
    <t>Reg-7340336</t>
  </si>
  <si>
    <t>Reg-7340392</t>
  </si>
  <si>
    <t>&lt;a href="/0Q0PL00000LWX3B" target="_self"&gt;DGQ0007576236&lt;/a&gt;</t>
  </si>
  <si>
    <t>DG0002205572</t>
  </si>
  <si>
    <t>Reg-7340352</t>
  </si>
  <si>
    <t>&lt;a href="/0Q0PL00000LWU8X" target="_self"&gt;DGQ0007576196&lt;/a&gt;</t>
  </si>
  <si>
    <t>DG0002205561</t>
  </si>
  <si>
    <t>Reg-7340334</t>
  </si>
  <si>
    <t>Reg-7340397</t>
  </si>
  <si>
    <t>Reg-7340361</t>
  </si>
  <si>
    <t>&lt;a href="/0Q0PL00000LWUdB" target="_self"&gt;DGQ0007576204&lt;/a&gt;</t>
  </si>
  <si>
    <t>DG0002205557</t>
  </si>
  <si>
    <t>Reg-7340396</t>
  </si>
  <si>
    <t>&lt;a href="/0Q0PL00000LWXPl" target="_self"&gt;DGQ0007576240&lt;/a&gt;</t>
  </si>
  <si>
    <t>DG0002205573</t>
  </si>
  <si>
    <t>Reg-7340356</t>
  </si>
  <si>
    <t>&lt;a href="/0Q0PL00000LWUID" target="_self"&gt;DGQ0007576199&lt;/a&gt;</t>
  </si>
  <si>
    <t>DG0002205556</t>
  </si>
  <si>
    <t>Reg-7340387</t>
  </si>
  <si>
    <t>Reg-7340338</t>
  </si>
  <si>
    <t>&lt;a href="/0Q0PL00000LWTcH" target="_self"&gt;DGQ0007576184&lt;/a&gt;</t>
  </si>
  <si>
    <t>DG0002205549</t>
  </si>
  <si>
    <t>Reg-7340344</t>
  </si>
  <si>
    <t>&lt;a href="/0Q0PL00000LWTfV" target="_self"&gt;DGQ0007576186&lt;/a&gt;</t>
  </si>
  <si>
    <t>DG0002205551</t>
  </si>
  <si>
    <t>Reg-7340342</t>
  </si>
  <si>
    <t>&lt;a href="/0Q0PL00000LWTdt" target="_self"&gt;DGQ0007576185&lt;/a&gt;</t>
  </si>
  <si>
    <t>DG0002205550</t>
  </si>
  <si>
    <t>Reg-7340335</t>
  </si>
  <si>
    <t>&lt;a href="/0Q0PL00000LWTaf" target="_self"&gt;DGQ0007576183&lt;/a&gt;</t>
  </si>
  <si>
    <t>DG0002205548</t>
  </si>
  <si>
    <t>Reg-7340391</t>
  </si>
  <si>
    <t>&lt;a href="/0Q0PL00000LWWyL" target="_self"&gt;DGQ0007576235&lt;/a&gt;</t>
  </si>
  <si>
    <t>DG0002205570</t>
  </si>
  <si>
    <t>Reg-7340390</t>
  </si>
  <si>
    <t>Reg-7340386</t>
  </si>
  <si>
    <t>Reg-7340381</t>
  </si>
  <si>
    <t>&lt;a href="/0Q0PL00000LWWBx" target="_self"&gt;DGQ0007576225&lt;/a&gt;</t>
  </si>
  <si>
    <t>DG0002205566</t>
  </si>
  <si>
    <t>Reg-7340399</t>
  </si>
  <si>
    <t>Reg-7340389</t>
  </si>
  <si>
    <t>Reg-7340365</t>
  </si>
  <si>
    <t>Reg-7340341</t>
  </si>
  <si>
    <t>Reg-7340339</t>
  </si>
  <si>
    <t>Reg-7340375</t>
  </si>
  <si>
    <t>Reg-7340374</t>
  </si>
  <si>
    <t>Reg-7340355</t>
  </si>
  <si>
    <t>Reg-7340383</t>
  </si>
  <si>
    <t>Reg-7340351</t>
  </si>
  <si>
    <t>Reg-7340340</t>
  </si>
  <si>
    <t>&lt;a href="/0Q0PL00000LWTM9" target="_self"&gt;DGQ0007576179&lt;/a&gt;</t>
  </si>
  <si>
    <t>DG0002205555</t>
  </si>
  <si>
    <t>Reg-7340347</t>
  </si>
  <si>
    <t>&lt;a href="/0Q0PL00000LWTnZ" target="_self"&gt;DGQ0007576189&lt;/a&gt;</t>
  </si>
  <si>
    <t>DG0002205554</t>
  </si>
  <si>
    <t>Reg-7340346</t>
  </si>
  <si>
    <t>Reg-7340385</t>
  </si>
  <si>
    <t>&lt;a href="/0Q0PL00000LWWa9" target="_self"&gt;DGQ0007576229&lt;/a&gt;</t>
  </si>
  <si>
    <t>DG0002205568</t>
  </si>
  <si>
    <t>Reg-7340379</t>
  </si>
  <si>
    <t>&lt;a href="/0Q0PL00000LWSxx" target="_self"&gt;DGQ0007576173&lt;/a&gt;</t>
  </si>
  <si>
    <t>DG0002205547</t>
  </si>
  <si>
    <t>Reg-7340362</t>
  </si>
  <si>
    <t>&lt;a href="/0Q0PL00000LWUmr" target="_self"&gt;DGQ0007576206&lt;/a&gt;</t>
  </si>
  <si>
    <t>DG0002205558</t>
  </si>
  <si>
    <t>Reg-7340363</t>
  </si>
  <si>
    <t>&lt;a href="/0Q0PL00000LWUoT" target="_self"&gt;DGQ0007576207&lt;/a&gt;</t>
  </si>
  <si>
    <t>DG0002205559</t>
  </si>
  <si>
    <t>Reg-7340350</t>
  </si>
  <si>
    <t>&lt;a href="/0Q0PL00000LWU3h" target="_self"&gt;DGQ0007576194&lt;/a&gt;</t>
  </si>
  <si>
    <t>DG0002205553</t>
  </si>
  <si>
    <t>Reg-7340353</t>
  </si>
  <si>
    <t>Reg-7340376</t>
  </si>
  <si>
    <t>Reg-7340358</t>
  </si>
  <si>
    <t>Reg-7340372</t>
  </si>
  <si>
    <t>&lt;a href="/0Q0PL00000LWVZF" target="_self"&gt;DGQ0007576216&lt;/a&gt;</t>
  </si>
  <si>
    <t>DG0002205563</t>
  </si>
  <si>
    <t>Reg-7340373</t>
  </si>
  <si>
    <t>&lt;a href="/0Q0PL00000LWVar" target="_self"&gt;DGQ0007576217&lt;/a&gt;</t>
  </si>
  <si>
    <t>DG0002205564</t>
  </si>
  <si>
    <t>Reg-7340398</t>
  </si>
  <si>
    <t>&lt;a href="/0Q0PL00000LWXUb" target="_self"&gt;DGQ0007576242&lt;/a&gt;</t>
  </si>
  <si>
    <t>DG0002205574</t>
  </si>
  <si>
    <t>Reg-7340364</t>
  </si>
  <si>
    <t>&lt;a href="/0Q0PL00000LWUq5" target="_self"&gt;DGQ0007576208&lt;/a&gt;</t>
  </si>
  <si>
    <t>DG0002205560</t>
  </si>
  <si>
    <t>Reg-7340380</t>
  </si>
  <si>
    <t>Reg-7340388</t>
  </si>
  <si>
    <t>Reg-7340360</t>
  </si>
  <si>
    <t>Reg-7340393</t>
  </si>
  <si>
    <t>Reg-7340359</t>
  </si>
  <si>
    <t>Reg-7340333</t>
  </si>
  <si>
    <t>Reg-7340377</t>
  </si>
  <si>
    <t>&lt;a href="/0Q0PL00000LWVpN" target="_self"&gt;DGQ0007576221&lt;/a&gt;</t>
  </si>
  <si>
    <t>DG0002205565</t>
  </si>
  <si>
    <t>Reg-7340369</t>
  </si>
  <si>
    <t>&lt;a href="/0Q0PL00000LWVFt" target="_self"&gt;DGQ0007576213&lt;/a&gt;</t>
  </si>
  <si>
    <t>DG0002205562</t>
  </si>
  <si>
    <t>Reg-7340368</t>
  </si>
  <si>
    <t>DG0000228175</t>
  </si>
  <si>
    <t>5/6/2026, 12:24 PM</t>
  </si>
  <si>
    <t>Virginia Sharkey</t>
  </si>
  <si>
    <t>DG0000112241</t>
  </si>
  <si>
    <t>DG0001144722</t>
  </si>
  <si>
    <t>5/6/2026, 11:13 AM</t>
  </si>
  <si>
    <t>Isait Rodriguez</t>
  </si>
  <si>
    <t>DG0001812889</t>
  </si>
  <si>
    <t>5/6/2026, 11:49 AM</t>
  </si>
  <si>
    <t>Edson Tassy</t>
  </si>
  <si>
    <t>DG0001812891</t>
  </si>
  <si>
    <t>DG0001812888</t>
  </si>
  <si>
    <t>5/6/2026, 11:50 AM</t>
  </si>
  <si>
    <t>DG0001812892</t>
  </si>
  <si>
    <t>DG0001028047</t>
  </si>
  <si>
    <t>5/6/2026, 12:16 PM</t>
  </si>
  <si>
    <t>Sara Kasper</t>
  </si>
  <si>
    <t>DG0002052011</t>
  </si>
  <si>
    <t>5/6/2026, 12:51 PM</t>
  </si>
  <si>
    <t>Leyzy Lopez</t>
  </si>
  <si>
    <t>DG0001484892</t>
  </si>
  <si>
    <t>5/6/2026, 11:38 AM</t>
  </si>
  <si>
    <t>Mary Townsend</t>
  </si>
  <si>
    <t>DG0001484890</t>
  </si>
  <si>
    <t>DG0000866270</t>
  </si>
  <si>
    <t>5/6/2026, 1:00 PM</t>
  </si>
  <si>
    <t>Jo O'Brien</t>
  </si>
  <si>
    <t>DG0000257286</t>
  </si>
  <si>
    <t>5/6/2026, 12:50 PM</t>
  </si>
  <si>
    <t>Ransel Marie Lucente</t>
  </si>
  <si>
    <t>DG0000257272</t>
  </si>
  <si>
    <t>DG0000257253</t>
  </si>
  <si>
    <t>DG0001976654</t>
  </si>
  <si>
    <t>5/6/2026, 11:34 AM</t>
  </si>
  <si>
    <t>Sandra Bristol</t>
  </si>
  <si>
    <t>DG0001976553</t>
  </si>
  <si>
    <t>5/6/2026, 11:33 AM</t>
  </si>
  <si>
    <t>DG0001976552</t>
  </si>
  <si>
    <t>DG0002013959</t>
  </si>
  <si>
    <t>5/6/2026, 10:49 AM</t>
  </si>
  <si>
    <t>Muhammad Khan</t>
  </si>
  <si>
    <t>DG0001082141</t>
  </si>
  <si>
    <t>5/6/2026, 11:24 AM</t>
  </si>
  <si>
    <t>Carrie Anderson</t>
  </si>
  <si>
    <t>DG0001082140</t>
  </si>
  <si>
    <t>DG0002028492</t>
  </si>
  <si>
    <t>5/6/2026, 11:21 AM</t>
  </si>
  <si>
    <t>Annie Vereen</t>
  </si>
  <si>
    <t>DG0001554338</t>
  </si>
  <si>
    <t>DG0001554335</t>
  </si>
  <si>
    <t>DG0001103139</t>
  </si>
  <si>
    <t>5/6/2026, 11:37 AM</t>
  </si>
  <si>
    <t>DG0001662389</t>
  </si>
  <si>
    <t>5/6/2026, 12:04 PM</t>
  </si>
  <si>
    <t>Ricky Sypert</t>
  </si>
  <si>
    <t>DG0001320089</t>
  </si>
  <si>
    <t>5/6/2026, 11:59 AM</t>
  </si>
  <si>
    <t>Debbie cotton</t>
  </si>
  <si>
    <t>DG0000329029</t>
  </si>
  <si>
    <t>5/6/2026, 12:00 PM</t>
  </si>
  <si>
    <t>6/1/2026, 12:00 AM</t>
  </si>
  <si>
    <t>DG0000258497</t>
  </si>
  <si>
    <t>5/6/2026, 10:46 AM</t>
  </si>
  <si>
    <t>Robert Degree</t>
  </si>
  <si>
    <t>DG0000258496</t>
  </si>
  <si>
    <t>DG0000789298</t>
  </si>
  <si>
    <t>5/6/2026, 12:11 PM</t>
  </si>
  <si>
    <t>J.B Arrington</t>
  </si>
  <si>
    <t>DG0001834257</t>
  </si>
  <si>
    <t>J Arrington</t>
  </si>
  <si>
    <t>DG0001732399</t>
  </si>
  <si>
    <t>5/6/2026, 10:57 AM</t>
  </si>
  <si>
    <t>Karen Creswell</t>
  </si>
  <si>
    <t>DG0001158490</t>
  </si>
  <si>
    <t>5/6/2026, 11:28 AM</t>
  </si>
  <si>
    <t>Lisa Jones</t>
  </si>
  <si>
    <t>DG0001796152</t>
  </si>
  <si>
    <t>5/6/2026, 12:49 PM</t>
  </si>
  <si>
    <t>NICOLE CHRISTOPHER</t>
  </si>
  <si>
    <t>DG0001919776</t>
  </si>
  <si>
    <t>5/6/2026, 11:52 AM</t>
  </si>
  <si>
    <t>Debra Taliger</t>
  </si>
  <si>
    <t>DG0001097230</t>
  </si>
  <si>
    <t>5/6/2026, 12:53 PM</t>
  </si>
  <si>
    <t>Stephen Reese</t>
  </si>
  <si>
    <t>DG0001994890</t>
  </si>
  <si>
    <t>5/6/2026, 11:04 AM</t>
  </si>
  <si>
    <t>Sujatha Reddy</t>
  </si>
  <si>
    <t>DG0001651782</t>
  </si>
  <si>
    <t>5/6/2026, 11:45 AM</t>
  </si>
  <si>
    <t>Carol Unland</t>
  </si>
  <si>
    <t>DG0001651781</t>
  </si>
  <si>
    <t>DG0002128964</t>
  </si>
  <si>
    <t>5/6/2026, 12:47 PM</t>
  </si>
  <si>
    <t>Carl Atkinson JR</t>
  </si>
  <si>
    <t>5/6/2026, 12:52 PM</t>
  </si>
  <si>
    <t>DG0000968703</t>
  </si>
  <si>
    <t>5/6/2026, 11:30 AM</t>
  </si>
  <si>
    <t>Eddie Huffman</t>
  </si>
  <si>
    <t>DG0000968704</t>
  </si>
  <si>
    <t>DG0000949941</t>
  </si>
  <si>
    <t>5/6/2026, 11:31 AM</t>
  </si>
  <si>
    <t>DG0000949939</t>
  </si>
  <si>
    <t>5/6/2026, 10:47 AM</t>
  </si>
  <si>
    <t>DG0001452647</t>
  </si>
  <si>
    <t>5/6/2026, 10:58 AM</t>
  </si>
  <si>
    <t>Leon Clayton</t>
  </si>
  <si>
    <t>DG0001383472</t>
  </si>
  <si>
    <t>Viviana Gutierrez</t>
  </si>
  <si>
    <t>DG0000187059</t>
  </si>
  <si>
    <t>5/6/2026, 11:48 AM</t>
  </si>
  <si>
    <t>Karen Gebhart</t>
  </si>
  <si>
    <t>5/6/2026, 12:06 PM</t>
  </si>
  <si>
    <t>5/6/2026, 12:07 PM</t>
  </si>
  <si>
    <t>5/6/2026, 12:08 PM</t>
  </si>
  <si>
    <t>DG0001310870</t>
  </si>
  <si>
    <t>5/6/2026, 11:35 AM</t>
  </si>
  <si>
    <t>Joy Edwards</t>
  </si>
  <si>
    <t>DG0001028051</t>
  </si>
  <si>
    <t>5/6/2026, 12:15 PM</t>
  </si>
  <si>
    <t>DG0000640429</t>
  </si>
  <si>
    <t>5/6/2026, 1:02 PM</t>
  </si>
  <si>
    <t>Cheryl Stanton</t>
  </si>
  <si>
    <t>DG0000431094</t>
  </si>
  <si>
    <t>5/6/2026, 11:03 AM</t>
  </si>
  <si>
    <t>Carl Merson</t>
  </si>
  <si>
    <t>DG0000471780</t>
  </si>
  <si>
    <t>5/6/2026, 11:05 AM</t>
  </si>
  <si>
    <t>Greg Yasutake</t>
  </si>
  <si>
    <t>DG0001163154</t>
  </si>
  <si>
    <t>5/6/2026, 11:07 AM</t>
  </si>
  <si>
    <t>Monica Hagy</t>
  </si>
  <si>
    <t>DG0000479804</t>
  </si>
  <si>
    <t>5/6/2026, 11:09 AM</t>
  </si>
  <si>
    <t>Marin Luna</t>
  </si>
  <si>
    <t>DG0001801457</t>
  </si>
  <si>
    <t>Alayna Chavez</t>
  </si>
  <si>
    <t>DG0002113788</t>
  </si>
  <si>
    <t>5/6/2026, 11:17 AM</t>
  </si>
  <si>
    <t>Wendy Madison</t>
  </si>
  <si>
    <t>DG0001003704</t>
  </si>
  <si>
    <t>5/6/2026, 11:43 AM</t>
  </si>
  <si>
    <t>Kiran Banala</t>
  </si>
  <si>
    <t>DG0001003705</t>
  </si>
  <si>
    <t>5/6/2026, 11:46 AM</t>
  </si>
  <si>
    <t>DG0000353031</t>
  </si>
  <si>
    <t>5/6/2026, 12:14 PM</t>
  </si>
  <si>
    <t>Thomas Piasta</t>
  </si>
  <si>
    <t>DG0001343370</t>
  </si>
  <si>
    <t>5/6/2026, 12:21 PM</t>
  </si>
  <si>
    <t>James Collins</t>
  </si>
  <si>
    <t>DG0000612958</t>
  </si>
  <si>
    <t>5/6/2026, 11:08 AM</t>
  </si>
  <si>
    <t>CAROL FAIRMAN</t>
  </si>
  <si>
    <t>DG0001082142</t>
  </si>
  <si>
    <t>5/6/2026, 11:22 AM</t>
  </si>
  <si>
    <t>DG0001516403</t>
  </si>
  <si>
    <t>5/6/2026, 11:29 AM</t>
  </si>
  <si>
    <t>Belinda Gonzales</t>
  </si>
  <si>
    <t>DG0001813473</t>
  </si>
  <si>
    <t>Loretta Jackson</t>
  </si>
  <si>
    <t>DG0001813472</t>
  </si>
  <si>
    <t>DG0001941913</t>
  </si>
  <si>
    <t>AMILEE BROWN</t>
  </si>
  <si>
    <t>DG0000802638</t>
  </si>
  <si>
    <t>5/6/2026, 11:15 AM</t>
  </si>
  <si>
    <t>James Dominick</t>
  </si>
  <si>
    <t>DG0000802635</t>
  </si>
  <si>
    <t>5/6/2026, 11:16 AM</t>
  </si>
  <si>
    <t>DG0000943418</t>
  </si>
  <si>
    <t>5/6/2026, 12:05 PM</t>
  </si>
  <si>
    <t>Ivory Hockersmith</t>
  </si>
  <si>
    <t>DG0001985150</t>
  </si>
  <si>
    <t>5/6/2026, 11:23 AM</t>
  </si>
  <si>
    <t>Kimiko Sasaki</t>
  </si>
  <si>
    <t>DG0001527464</t>
  </si>
  <si>
    <t>Michael Miller</t>
  </si>
  <si>
    <t>DG0001044565</t>
  </si>
  <si>
    <t>5/6/2026, 10:55 AM</t>
  </si>
  <si>
    <t>James Bessolo</t>
  </si>
  <si>
    <t>DG0000329028</t>
  </si>
  <si>
    <t>5/6/2026, 11:56 AM</t>
  </si>
  <si>
    <t>DG0000471137</t>
  </si>
  <si>
    <t>5/6/2026, 11:06 AM</t>
  </si>
  <si>
    <t>Tammy Grise</t>
  </si>
  <si>
    <t>DG0000627135</t>
  </si>
  <si>
    <t>5/6/2026, 12:56 PM</t>
  </si>
  <si>
    <t>Beverly Ellis</t>
  </si>
  <si>
    <t>DG0000372396</t>
  </si>
  <si>
    <t>5/6/2026, 12:46 PM</t>
  </si>
  <si>
    <t>Gary Boehmer</t>
  </si>
  <si>
    <t>DG0001762993</t>
  </si>
  <si>
    <t>5/6/2026, 12:55 PM</t>
  </si>
  <si>
    <t>Michael McCabe</t>
  </si>
  <si>
    <t>DG0001102996</t>
  </si>
  <si>
    <t>Martha Gadberry</t>
  </si>
  <si>
    <t>5/6/2026, 12:26 PM</t>
  </si>
  <si>
    <t>DG0000788039</t>
  </si>
  <si>
    <t>5/6/2026, 12:35 PM</t>
  </si>
  <si>
    <t>Jason Oesterreich</t>
  </si>
  <si>
    <t>DG0001947564</t>
  </si>
  <si>
    <t>Janice Plym</t>
  </si>
  <si>
    <t>DG0001599717</t>
  </si>
  <si>
    <t>5/6/2026, 10:45 AM</t>
  </si>
  <si>
    <t>DG0001599716</t>
  </si>
  <si>
    <t>DG0001599715</t>
  </si>
  <si>
    <t>DG0000739201</t>
  </si>
  <si>
    <t>5/6/2026, 12:37 PM</t>
  </si>
  <si>
    <t>Mike Cobo</t>
  </si>
  <si>
    <t>DG0000739202</t>
  </si>
  <si>
    <t>5/6/2026, 12:38 PM</t>
  </si>
  <si>
    <t>DG0001356672</t>
  </si>
  <si>
    <t>Seth Ward</t>
  </si>
  <si>
    <t>DG0001450158</t>
  </si>
  <si>
    <t>Paulaann Slater</t>
  </si>
  <si>
    <t>DG0001374371</t>
  </si>
  <si>
    <t>Adrienne Buzzetta</t>
  </si>
  <si>
    <t>DG0001374370</t>
  </si>
  <si>
    <t>5/6/2026, 12:22 PM</t>
  </si>
  <si>
    <t>DG0000769578</t>
  </si>
  <si>
    <t>Chris Belgum</t>
  </si>
  <si>
    <t>DG0001948515</t>
  </si>
  <si>
    <t>5/6/2026, 12:01 PM</t>
  </si>
  <si>
    <t>jan everett</t>
  </si>
  <si>
    <t>DG0000775881</t>
  </si>
  <si>
    <t>Stu Semigran</t>
  </si>
  <si>
    <t>DG0001924952</t>
  </si>
  <si>
    <t>5/6/2026, 12:57 PM</t>
  </si>
  <si>
    <t>Dayri Ruiz</t>
  </si>
  <si>
    <t>DG0001924896</t>
  </si>
  <si>
    <t>5/6/2026, 12:58 PM</t>
  </si>
  <si>
    <t>5/6/2026, 11:54 AM</t>
  </si>
  <si>
    <t>DG0001825967</t>
  </si>
  <si>
    <t>5/6/2026, 12:03 PM</t>
  </si>
  <si>
    <t>Marianne Merriman</t>
  </si>
  <si>
    <t>DG0002079301</t>
  </si>
  <si>
    <t>5/6/2026, 1:01 PM</t>
  </si>
  <si>
    <t>Natasha Jones</t>
  </si>
  <si>
    <t>DG0001670941</t>
  </si>
  <si>
    <t>5/6/2026, 10:51 AM</t>
  </si>
  <si>
    <t>Devon Gookin</t>
  </si>
  <si>
    <t>DG0001670907</t>
  </si>
  <si>
    <t>5/6/2026, 10:52 AM</t>
  </si>
  <si>
    <t>DG0001230559</t>
  </si>
  <si>
    <t>Kiona Singleton</t>
  </si>
  <si>
    <t>DG0001056998</t>
  </si>
  <si>
    <t>5/6/2026, 12:17 PM</t>
  </si>
  <si>
    <t>Debroah Cummiskey</t>
  </si>
  <si>
    <t>DG0002023669</t>
  </si>
  <si>
    <t>Vivek Pabba</t>
  </si>
  <si>
    <t>DG0001701316</t>
  </si>
  <si>
    <t>5/6/2026, 10:59 AM</t>
  </si>
  <si>
    <t>Karen Albright</t>
  </si>
  <si>
    <t>DG0000468886</t>
  </si>
  <si>
    <t>5/6/2026, 11:12 AM</t>
  </si>
  <si>
    <t>Gabriela Cascillo</t>
  </si>
  <si>
    <t>DG0000468880</t>
  </si>
  <si>
    <t>DG0000468868</t>
  </si>
  <si>
    <t>DG0001840942</t>
  </si>
  <si>
    <t>Melinda Velez</t>
  </si>
  <si>
    <t>DG0001503403</t>
  </si>
  <si>
    <t>Mary Olander</t>
  </si>
  <si>
    <t>DG0001124784</t>
  </si>
  <si>
    <t>5/6/2026, 12:13 PM</t>
  </si>
  <si>
    <t>Jamie Pierce</t>
  </si>
  <si>
    <t>DG0001161015</t>
  </si>
  <si>
    <t>5/6/2026, 12:43 PM</t>
  </si>
  <si>
    <t>Lorna Chiras</t>
  </si>
  <si>
    <t>DG0001157048</t>
  </si>
  <si>
    <t>Karen Mulcahy</t>
  </si>
  <si>
    <t>DG0001593744</t>
  </si>
  <si>
    <t>Beverly Brief</t>
  </si>
  <si>
    <t>DG0001111940</t>
  </si>
  <si>
    <t>Dana Ferris</t>
  </si>
  <si>
    <t>DG0001063483</t>
  </si>
  <si>
    <t>5/6/2026, 11:25 AM</t>
  </si>
  <si>
    <t>DG0000707344</t>
  </si>
  <si>
    <t>Linda Matrone</t>
  </si>
  <si>
    <t>DG0001435104</t>
  </si>
  <si>
    <t>Jennifer Coleman</t>
  </si>
  <si>
    <t>DG0000469187</t>
  </si>
  <si>
    <t>5/6/2026, 11:26 AM</t>
  </si>
  <si>
    <t>MEREDITH THACKER</t>
  </si>
  <si>
    <t>DG0001950589</t>
  </si>
  <si>
    <t>5/6/2026, 11:32 AM</t>
  </si>
  <si>
    <t>Conchita Boquiren</t>
  </si>
  <si>
    <t>DG0000829865</t>
  </si>
  <si>
    <t>5/6/2026, 12:42 PM</t>
  </si>
  <si>
    <t>Janice Howard</t>
  </si>
  <si>
    <t>Doug Barnes</t>
  </si>
  <si>
    <t>Start Date</t>
  </si>
  <si>
    <t>BPO</t>
  </si>
  <si>
    <t>Manager</t>
  </si>
  <si>
    <t>Tenure (Days)</t>
  </si>
  <si>
    <t>AHT</t>
  </si>
  <si>
    <t>Service Calls Taken</t>
  </si>
  <si>
    <t>IW Sales</t>
  </si>
  <si>
    <t>% IW Conversion</t>
  </si>
  <si>
    <t>OOW Sales</t>
  </si>
  <si>
    <t>% OOW Conversion</t>
  </si>
  <si>
    <t>Campaigning Sales</t>
  </si>
  <si>
    <t>% Total Conversion</t>
  </si>
  <si>
    <t># IW Quotes</t>
  </si>
  <si>
    <t># OOW Quotes</t>
  </si>
  <si>
    <t># Total Quotes</t>
  </si>
  <si>
    <t>Term Date</t>
  </si>
  <si>
    <t>########</t>
  </si>
  <si>
    <t>S&amp;P</t>
  </si>
  <si>
    <t>27th-1st</t>
  </si>
  <si>
    <t>Day</t>
  </si>
  <si>
    <t>Time</t>
  </si>
  <si>
    <t>Tues</t>
  </si>
  <si>
    <t>Thurs</t>
  </si>
  <si>
    <t>Friday</t>
  </si>
  <si>
    <t>Weds</t>
  </si>
  <si>
    <t>Fri</t>
  </si>
  <si>
    <t>Coached</t>
  </si>
  <si>
    <t>dfedaa22-eca5-4382-9862-ebc480b7f44c</t>
  </si>
  <si>
    <t>Marietta OH</t>
  </si>
  <si>
    <t>bb08f5e1-5ace-4bf2-b999-df16edcc6f19</t>
  </si>
  <si>
    <t>219bba05-7501-4d00-974d-5ee07d4df6d2</t>
  </si>
  <si>
    <t>Rafia Nasir; Charnetta AllenHull</t>
  </si>
  <si>
    <t>f0a68279-8ab4-487f-b4bd-18f05cf53f45</t>
  </si>
  <si>
    <t>Sattler TX</t>
  </si>
  <si>
    <t>bc35fff8-879b-4bd7-9be8-2b2ad6ef071c</t>
  </si>
  <si>
    <t>Arpit Kaur; Amar Ramcharan</t>
  </si>
  <si>
    <t>Sales; WIB Service</t>
  </si>
  <si>
    <t>4c22b5a2-ff0b-4fa2-a760-b334e6a448ff</t>
  </si>
  <si>
    <t>b0747571-0603-46c7-993a-4e118bfc430e</t>
  </si>
  <si>
    <t>cbf289d4-b9de-407d-a37f-1772b5c72d8c</t>
  </si>
  <si>
    <t>827763ae-64ce-4d44-b40a-0d05551cb304</t>
  </si>
  <si>
    <t>4fa355fc-0f2b-4d3d-a587-e65fd8ac20ba</t>
  </si>
  <si>
    <t>8fd2bca4-12af-4214-b613-300be9ab9f97</t>
  </si>
  <si>
    <t>ef36cfea-bfa3-4236-a1ba-c521afd1aa0c</t>
  </si>
  <si>
    <t>8eb145a1-e713-4da1-ae98-8a44931a63ca</t>
  </si>
  <si>
    <t>1bee2011-98aa-4929-981c-dbf1c937d2da</t>
  </si>
  <si>
    <t>7d3d06d4-7367-449e-83f8-de1960f1b075</t>
  </si>
  <si>
    <t>11d31945-3349-441d-8a34-12606e79eb16</t>
  </si>
  <si>
    <t>2a45755c-e831-4fd4-bf3b-ba92fe044ba0</t>
  </si>
  <si>
    <t>694aa7d9-d3ab-4665-8731-f21fc73cb5b4</t>
  </si>
  <si>
    <t>2643fa2b-b2e8-4dd9-9f82-4f35d4353eb4</t>
  </si>
  <si>
    <t>2d8babee-88aa-4900-a8bb-1c78067cfa96</t>
  </si>
  <si>
    <t>e6fd1eb8-ce99-4c55-af96-486093f85b4c</t>
  </si>
  <si>
    <t>LaPorchia Virgil; Leo Medina</t>
  </si>
  <si>
    <t>c8730f0a-216e-4114-b207-bc98977acb62</t>
  </si>
  <si>
    <t>d1d80a1a-b9d5-430a-b723-5fd8009a2f5f</t>
  </si>
  <si>
    <t>79e2e91f-20d5-4001-873c-cd2f6bcb0a54</t>
  </si>
  <si>
    <t>Suleyka De Jesus; Muhammad Abtejaj Alam</t>
  </si>
  <si>
    <t>bd5bd1e3-fe72-43a4-bc86-15a611456212</t>
  </si>
  <si>
    <t>fa553792-c8fa-48aa-bd9c-efb3debdbc48</t>
  </si>
  <si>
    <t>19949ab9-f33c-4ec4-9150-1f769bc98808</t>
  </si>
  <si>
    <t>10a87670-a4ee-469e-acc7-4b177c9ae4a0</t>
  </si>
  <si>
    <t>New Bethlehem PA</t>
  </si>
  <si>
    <t>f5745268-b0d2-4b5a-8537-cf6e439ab374</t>
  </si>
  <si>
    <t>Fort Stockton TX</t>
  </si>
  <si>
    <t>cf957520-1287-485d-ac0e-24105b2d9a6e</t>
  </si>
  <si>
    <t>Newtown PA</t>
  </si>
  <si>
    <t>33f4d2c7-5b29-408c-b37a-99308060a6d8</t>
  </si>
  <si>
    <t>fe5bbeb0-a001-41c3-a561-b621b32d6675</t>
  </si>
  <si>
    <t>Skowhegan ME</t>
  </si>
  <si>
    <t>56e71a12-f72a-48bd-8e41-970a1d8e4b87</t>
  </si>
  <si>
    <t>901bbc34-7f0c-43e2-83c2-a2b2ca221aa4</t>
  </si>
  <si>
    <t>61639c16-d468-40da-8d20-f5265adf0154</t>
  </si>
  <si>
    <t>Owen Smith; Mohamed Bayoumy</t>
  </si>
  <si>
    <t>1ccd3ae5-6b36-482d-a260-49c6eaac42b1</t>
  </si>
  <si>
    <t>Joshua Renfro; Donna Plummer</t>
  </si>
  <si>
    <t>Sales Transfer; WIB Service</t>
  </si>
  <si>
    <t>085084f3-e9aa-44a9-a49f-096801eb653e</t>
  </si>
  <si>
    <t>3f74ff85-8ef6-47b8-b0ad-90164504c924</t>
  </si>
  <si>
    <t>c592311f-948d-42f2-ad67-ddfb373764ac</t>
  </si>
  <si>
    <t>17bec892-037c-4c97-bd53-59cf89637f3e</t>
  </si>
  <si>
    <t>1222fdb7-0c2e-49d5-8f5b-6a3e17e08343</t>
  </si>
  <si>
    <t>72f806d2-7e11-4b3a-a289-02bec55d9607</t>
  </si>
  <si>
    <t>41f617ce-b77c-4622-b6b9-95e84fd2b8e0</t>
  </si>
  <si>
    <t>fb3c6aa5-ef43-407f-840f-bfd4deedd29d</t>
  </si>
  <si>
    <t>4d628e41-cc9c-45fb-a08b-11e82abcd242</t>
  </si>
  <si>
    <t>Severn MD</t>
  </si>
  <si>
    <t>4ae5faac-6df2-4a7c-8171-c352b58f0b55</t>
  </si>
  <si>
    <t>Southern Pines NC</t>
  </si>
  <si>
    <t>6856f8f1-da87-4c61-9eee-e6dee14b45d0</t>
  </si>
  <si>
    <t>Ricky Joseph; Harvenecia Mains</t>
  </si>
  <si>
    <t>90ca58e9-2e0c-4cd4-ad42-1cb086e3096a</t>
  </si>
  <si>
    <t>6fb83703-7b55-421e-8e9a-0e181b88f113</t>
  </si>
  <si>
    <t>41025a99-654a-47bd-9adf-52a468a3246a</t>
  </si>
  <si>
    <t>Jordan Vaughn; Celeste Murph; Kellee Silva; Uniqua Davis</t>
  </si>
  <si>
    <t>97758b62-9f7c-48fd-8715-d9bd593c52cc</t>
  </si>
  <si>
    <t>4da9ad23-ad8e-42bb-ae23-d3ad1f8e4d9a</t>
  </si>
  <si>
    <t>Hopewell PA</t>
  </si>
  <si>
    <t>00a337ec-757b-4976-86ae-eed33d64cd3d</t>
  </si>
  <si>
    <t>9b69e558-6159-47e8-9c9f-81834e83198b</t>
  </si>
  <si>
    <t>a064bea5-ccfc-423f-a1ae-224381f8ea96</t>
  </si>
  <si>
    <t>69642227-1560-40a4-834d-be89ae2d8980</t>
  </si>
  <si>
    <t>e06b5782-1036-4224-a527-59b0638fde65</t>
  </si>
  <si>
    <t>Coralina Cori Robinson; Charnetta AllenHull</t>
  </si>
  <si>
    <t>063c9d2e-cc37-4b5b-ba83-7a065d662be2</t>
  </si>
  <si>
    <t>b3a75e03-6b4b-497a-a5ab-38b3a229df44</t>
  </si>
  <si>
    <t>8070a680-56b8-47e9-9ecf-5fa370d86b29</t>
  </si>
  <si>
    <t>e6a02c4f-2216-417e-bbf5-5d01340fd203</t>
  </si>
  <si>
    <t>Ferndale PA</t>
  </si>
  <si>
    <t>a7c11220-62e6-46b1-b613-a976982af706</t>
  </si>
  <si>
    <t>11f920cf-e918-412b-801c-b1078684a9ff</t>
  </si>
  <si>
    <t>2fb5a7af-a251-4e4f-bb1d-3d407e72578e</t>
  </si>
  <si>
    <t>Dillon MT</t>
  </si>
  <si>
    <t>75eef069-5c30-4533-974a-7847f982c4ad</t>
  </si>
  <si>
    <t>654cd73f-69aa-4b0b-b1c9-8590f51b91fd</t>
  </si>
  <si>
    <t>7e8e76e0-1594-44a8-a9d2-a7aa22c73983</t>
  </si>
  <si>
    <t>ccf1171e-89fb-46f8-99ab-588a4d253f2f</t>
  </si>
  <si>
    <t>53b237ae-f098-40fb-934a-50bb255e3575</t>
  </si>
  <si>
    <t>99a75f47-c275-4371-85d8-83775315979b</t>
  </si>
  <si>
    <t>c827bc3e-4f08-4e4e-b3b6-d6fda19213a9</t>
  </si>
  <si>
    <t>5c121e81-cf97-4268-a338-97b80cb64693</t>
  </si>
  <si>
    <t>Thanisha Wright; Chasady Parker</t>
  </si>
  <si>
    <t>Slater Paula</t>
  </si>
  <si>
    <t>Campaigning; Retention</t>
  </si>
  <si>
    <t>ab12f1e5-58f5-493b-a595-35945a92b834</t>
  </si>
  <si>
    <t>52be13a2-ce71-4fc4-a233-f86cc71778ed</t>
  </si>
  <si>
    <t>Moundridge KS</t>
  </si>
  <si>
    <t>40b02d42-0f61-4cef-9882-437d6ce12fb0</t>
  </si>
  <si>
    <t>1f3a162d-c575-44ac-ac80-69ede5a48ed9</t>
  </si>
  <si>
    <t>eaf842cf-7049-45d8-be08-147e62e7d075</t>
  </si>
  <si>
    <t>af5c0c95-76d1-475b-932d-2ae2f4fcf836</t>
  </si>
  <si>
    <t>Middleville MI</t>
  </si>
  <si>
    <t>5c268bda-41ce-4f82-a057-565b272cf3a0</t>
  </si>
  <si>
    <t>Lacey Wagner; Javier Ottenwalder</t>
  </si>
  <si>
    <t>Burgettstown PA</t>
  </si>
  <si>
    <t>68db25c5-03b9-4cc2-83d1-ad2e09a9e73d</t>
  </si>
  <si>
    <t>079b1b7e-19d1-4ead-bde6-6790ff1f1f33</t>
  </si>
  <si>
    <t>924512da-8508-4477-bb56-e9f370daa13d</t>
  </si>
  <si>
    <t>04033c5d-4cf1-4d02-bfa9-9d72f530d114</t>
  </si>
  <si>
    <t>Blessing Ito; Raul Tejeda</t>
  </si>
  <si>
    <t>a1daa593-6f53-4aa1-acb1-22ebb28fef48</t>
  </si>
  <si>
    <t>8c01d6d6-4095-44e4-937c-a0b7c37632db</t>
  </si>
  <si>
    <t>656b23c9-d6a6-4962-a333-c971fc65cec0</t>
  </si>
  <si>
    <t>1a5659d9-9239-45e7-af0c-a0651ddc7300</t>
  </si>
  <si>
    <t>2444b4b2-ba29-4052-8236-674762750298</t>
  </si>
  <si>
    <t>d515faed-6f51-49cc-aaa3-b563149f4513</t>
  </si>
  <si>
    <t>7db2ec84-a559-453c-a025-554c96739cf4</t>
  </si>
  <si>
    <t>5992242a-ef3c-4373-bcdf-e4ec6a4d8489</t>
  </si>
  <si>
    <t>b331a7a9-71d4-49fb-a862-97f60cf11f75</t>
  </si>
  <si>
    <t>2d114cdf-b826-48bb-85eb-ece0b3f0c402</t>
  </si>
  <si>
    <t>3eae518a-fcf4-41e2-81fc-823797418867</t>
  </si>
  <si>
    <t>2c498f08-7127-4064-9a34-df7bbbad5c32</t>
  </si>
  <si>
    <t>059347e3-fdef-4cb8-8366-d02154a68f45</t>
  </si>
  <si>
    <t>Katherine Adriana Esquivel Rodriguez; Trevor Berry</t>
  </si>
  <si>
    <t>9040fa21-2f9d-4300-b742-d96fa9319855</t>
  </si>
  <si>
    <t>Tamia Boards; Nelson Garcia; Kellee Silva; Destiny Rich</t>
  </si>
  <si>
    <t>Campaigning; Spanish Service; WIB Service</t>
  </si>
  <si>
    <t>9a581eac-3ad5-45a9-9f50-4201c7398970</t>
  </si>
  <si>
    <t>2c554616-6a51-46e4-a22b-43bce8b1cfd0</t>
  </si>
  <si>
    <t>0c5b75bd-0bf6-4e5f-8a55-99bbf76d0bee</t>
  </si>
  <si>
    <t>fc0bea32-30d0-4b1e-9ebf-aaa7d69b81b6</t>
  </si>
  <si>
    <t>c4878e82-da19-4944-b6b5-29814def61f7</t>
  </si>
  <si>
    <t>e3fa34cb-6cc0-4a1f-a51e-318d437081ba</t>
  </si>
  <si>
    <t>9df130ca-ec43-4c4f-b3ac-aca40e5405f9</t>
  </si>
  <si>
    <t>dbf8b805-317f-429e-a544-f69e41993c40</t>
  </si>
  <si>
    <t>JosÃ© Eduardo CaÃ±as Torres; Trevor Berry</t>
  </si>
  <si>
    <t>c77028f9-7d5f-420a-b1f1-0dd7bc79e841</t>
  </si>
  <si>
    <t>ddce0170-33d5-4281-ad6a-eb1c51815be6</t>
  </si>
  <si>
    <t>671b44c7-8ad4-4c92-ae49-f67b66fa2bc6</t>
  </si>
  <si>
    <t>Olney IL</t>
  </si>
  <si>
    <t>bb4aabbe-b329-4e82-b65b-5f93c7013a9e</t>
  </si>
  <si>
    <t>5197ed42-85b8-4111-8dd1-5a9d6c4e27cb</t>
  </si>
  <si>
    <t>Joshua Asenjo; Kevin Rogers</t>
  </si>
  <si>
    <t>Keosauqua IA</t>
  </si>
  <si>
    <t>b3139991-16ac-40a8-93ae-cc5991efc6f3</t>
  </si>
  <si>
    <t>bc1f2d93-30a9-42d1-afd9-bc2971dae43f</t>
  </si>
  <si>
    <t>d1d188d2-7191-426a-9191-232d2ddf438d</t>
  </si>
  <si>
    <t>89cb209c-f8be-438a-9a6b-43fbf4c0dd22</t>
  </si>
  <si>
    <t>44758349-c52a-4476-9a9e-2356680dc376</t>
  </si>
  <si>
    <t>c3d8ea89-0549-4152-946d-75b3c4307297</t>
  </si>
  <si>
    <t>Associates</t>
  </si>
  <si>
    <t>AVG Score</t>
  </si>
  <si>
    <t># Surveys</t>
  </si>
  <si>
    <t>Individual Score</t>
  </si>
  <si>
    <t>Low Call ID</t>
  </si>
  <si>
    <t>Score</t>
  </si>
  <si>
    <t>Reg-7340710</t>
  </si>
  <si>
    <t>&lt;a href="/0Q0PL00000LXQcL" target="_self"&gt;DGQ0007576560&lt;/a&gt;</t>
  </si>
  <si>
    <t>DG0002208378</t>
  </si>
  <si>
    <t>Reg-7340711</t>
  </si>
  <si>
    <t>&lt;a href="/0Q0PL00000LXQdx" target="_self"&gt;DGQ0007576561&lt;/a&gt;</t>
  </si>
  <si>
    <t>DG0002208379</t>
  </si>
  <si>
    <t>Reg-7340708</t>
  </si>
  <si>
    <t>Reg-7340709</t>
  </si>
  <si>
    <t>Reg-7340716</t>
  </si>
  <si>
    <t>Reg-7340722</t>
  </si>
  <si>
    <t>Reg-7340719</t>
  </si>
  <si>
    <t>Reg-7340707</t>
  </si>
  <si>
    <t>Reg-7340705</t>
  </si>
  <si>
    <t>Reg-7340706</t>
  </si>
  <si>
    <t>Reg-7340714</t>
  </si>
  <si>
    <t>Reg-7340712</t>
  </si>
  <si>
    <t>Reg-7340717</t>
  </si>
  <si>
    <t>Reg-7340718</t>
  </si>
  <si>
    <t>Reg-7340721</t>
  </si>
  <si>
    <t>Reg-7340720</t>
  </si>
  <si>
    <t>&lt;a href="/0Q0PL00000LXROj" target="_self"&gt;DGQ0007576567&lt;/a&gt;</t>
  </si>
  <si>
    <t>DG0002208382</t>
  </si>
  <si>
    <t>Reg-7340715</t>
  </si>
  <si>
    <t>&lt;a href="/0Q0PL00000LXRAD" target="_self"&gt;DGQ0007576565&lt;/a&gt;</t>
  </si>
  <si>
    <t>DG0002208381</t>
  </si>
  <si>
    <t>Reg-7340678</t>
  </si>
  <si>
    <t>&lt;a href="/0Q0PL00000LXAvl" target="_self"&gt;DGQ0007576528&lt;/a&gt;</t>
  </si>
  <si>
    <t>DG0002206585</t>
  </si>
  <si>
    <t>Reg-7340700</t>
  </si>
  <si>
    <t>Reg-7340588</t>
  </si>
  <si>
    <t>Reg-7340601</t>
  </si>
  <si>
    <t>Reg-7340548</t>
  </si>
  <si>
    <t>&lt;a href="/0Q0PL00000LWyTB" target="_self"&gt;DGQ0007576385&lt;/a&gt;</t>
  </si>
  <si>
    <t>DG0002206528</t>
  </si>
  <si>
    <t>Reg-7340547</t>
  </si>
  <si>
    <t>&lt;a href="/0Q0PL00000LWyRZ" target="_self"&gt;DGQ0007576384&lt;/a&gt;</t>
  </si>
  <si>
    <t>DG0002206527</t>
  </si>
  <si>
    <t>Reg-7340545</t>
  </si>
  <si>
    <t>&lt;a href="/0Q0PL00000LWyOL" target="_self"&gt;DGQ0007576382&lt;/a&gt;</t>
  </si>
  <si>
    <t>DG0002206525</t>
  </si>
  <si>
    <t>Reg-7340546</t>
  </si>
  <si>
    <t>&lt;a href="/0Q0PL00000LWyPx" target="_self"&gt;DGQ0007576383&lt;/a&gt;</t>
  </si>
  <si>
    <t>DG0002206526</t>
  </si>
  <si>
    <t>Reg-7340610</t>
  </si>
  <si>
    <t>Reg-7340611</t>
  </si>
  <si>
    <t>Reg-7340655</t>
  </si>
  <si>
    <t>Reg-7340647</t>
  </si>
  <si>
    <t>&lt;a href="/0Q0PL00000LX8Fd" target="_self"&gt;DGQ0007576498&lt;/a&gt;</t>
  </si>
  <si>
    <t>DG0002206574</t>
  </si>
  <si>
    <t>Reg-7340646</t>
  </si>
  <si>
    <t>&lt;a href="/0Q0PL00000LX8E1" target="_self"&gt;DGQ0007576497&lt;/a&gt;</t>
  </si>
  <si>
    <t>DG0002206573</t>
  </si>
  <si>
    <t>Reg-7340582</t>
  </si>
  <si>
    <t>&lt;a href="/0Q0PL00000LX26z" target="_self"&gt;DGQ0007576420&lt;/a&gt;</t>
  </si>
  <si>
    <t>DG0002206539</t>
  </si>
  <si>
    <t>Reg-7340524</t>
  </si>
  <si>
    <t>&lt;a href="/0Q0PL00000LWwmL" target="_self"&gt;DGQ0007576363&lt;/a&gt;</t>
  </si>
  <si>
    <t>DG0002206521</t>
  </si>
  <si>
    <t>Reg-7340514</t>
  </si>
  <si>
    <t>&lt;a href="/0Q0PL00000LWvqH" target="_self"&gt;DGQ0007576354&lt;/a&gt;</t>
  </si>
  <si>
    <t>DG0002206518</t>
  </si>
  <si>
    <t>Reg-7340516</t>
  </si>
  <si>
    <t>&lt;a href="/0Q0PL00000LWvrt" target="_self"&gt;DGQ0007576355&lt;/a&gt;</t>
  </si>
  <si>
    <t>DG0002206519</t>
  </si>
  <si>
    <t>Reg-7340594</t>
  </si>
  <si>
    <t>Reg-7340629</t>
  </si>
  <si>
    <t>Reg-7340568</t>
  </si>
  <si>
    <t>Reg-7340565</t>
  </si>
  <si>
    <t>Reg-7340633</t>
  </si>
  <si>
    <t>&lt;a href="/0Q0PL00000LX7WT" target="_self"&gt;DGQ0007576484&lt;/a&gt;</t>
  </si>
  <si>
    <t>DG0002206563</t>
  </si>
  <si>
    <t>Reg-7340632</t>
  </si>
  <si>
    <t>Reg-7340560</t>
  </si>
  <si>
    <t>Reg-7340558</t>
  </si>
  <si>
    <t>Reg-7340517</t>
  </si>
  <si>
    <t>Reg-7340682</t>
  </si>
  <si>
    <t>&lt;a href="/0Q0PL00000LXBWr" target="_self"&gt;DGQ0007576532&lt;/a&gt;</t>
  </si>
  <si>
    <t>DG0002206588</t>
  </si>
  <si>
    <t>Reg-7340528</t>
  </si>
  <si>
    <t>&lt;a href="/0Q0PL00000LWxGz" target="_self"&gt;DGQ0007576365&lt;/a&gt;</t>
  </si>
  <si>
    <t>DG0002206522</t>
  </si>
  <si>
    <t>Reg-7340571</t>
  </si>
  <si>
    <t>&lt;a href="/0Q0PL00000LX0TN" target="_self"&gt;DGQ0007576409&lt;/a&gt;</t>
  </si>
  <si>
    <t>DG0002206535</t>
  </si>
  <si>
    <t>Reg-7340642</t>
  </si>
  <si>
    <t>&lt;a href="/0Q0PL00000LX7oD" target="_self"&gt;DGQ0007576493&lt;/a&gt;</t>
  </si>
  <si>
    <t>DG0002206570</t>
  </si>
  <si>
    <t>Reg-7340652</t>
  </si>
  <si>
    <t>&lt;a href="/0Q0PL00000LX8dp" target="_self"&gt;DGQ0007576503&lt;/a&gt;</t>
  </si>
  <si>
    <t>DG0002206575</t>
  </si>
  <si>
    <t>Reg-7340662</t>
  </si>
  <si>
    <t>Reg-7340657</t>
  </si>
  <si>
    <t>Reg-7340595</t>
  </si>
  <si>
    <t>Reg-7340651</t>
  </si>
  <si>
    <t>&lt;a href="/0Q0PL00000LX8Yz" target="_self"&gt;DGQ0007576501&lt;/a&gt;</t>
  </si>
  <si>
    <t>DG0002206576</t>
  </si>
  <si>
    <t>Reg-7340650</t>
  </si>
  <si>
    <t>&lt;a href="/0Q0PL00000LX8ab" target="_self"&gt;DGQ0007576502&lt;/a&gt;</t>
  </si>
  <si>
    <t>DG0002206577</t>
  </si>
  <si>
    <t>Reg-7340527</t>
  </si>
  <si>
    <t>&lt;a href="/0Q0PL00000LWyo9" target="_self"&gt;DGQ0007576387&lt;/a&gt;</t>
  </si>
  <si>
    <t>DG0002206529</t>
  </si>
  <si>
    <t>Reg-7340670</t>
  </si>
  <si>
    <t>Reg-7340631</t>
  </si>
  <si>
    <t>Reg-7340612</t>
  </si>
  <si>
    <t>Reg-7340605</t>
  </si>
  <si>
    <t>Reg-7340573</t>
  </si>
  <si>
    <t>Reg-7340579</t>
  </si>
  <si>
    <t>Reg-7340525</t>
  </si>
  <si>
    <t>Reg-7340529</t>
  </si>
  <si>
    <t>Reg-7340534</t>
  </si>
  <si>
    <t>Reg-7340520</t>
  </si>
  <si>
    <t>Reg-7340537</t>
  </si>
  <si>
    <t>Reg-7340538</t>
  </si>
  <si>
    <t>Reg-7340511</t>
  </si>
  <si>
    <t>Reg-7340518</t>
  </si>
  <si>
    <t>Reg-7340513</t>
  </si>
  <si>
    <t>Reg-7340654</t>
  </si>
  <si>
    <t>Reg-7340635</t>
  </si>
  <si>
    <t>Reg-7340606</t>
  </si>
  <si>
    <t>Reg-7340521</t>
  </si>
  <si>
    <t>Reg-7340522</t>
  </si>
  <si>
    <t>Reg-7340554</t>
  </si>
  <si>
    <t>Reg-7340556</t>
  </si>
  <si>
    <t>Reg-7340581</t>
  </si>
  <si>
    <t>&lt;a href="/0Q0PL00000LX1vh" target="_self"&gt;DGQ0007576419&lt;/a&gt;</t>
  </si>
  <si>
    <t>DG0002206540</t>
  </si>
  <si>
    <t>Reg-7340691</t>
  </si>
  <si>
    <t>&lt;a href="/0Q0PL00000LXCaz" target="_self"&gt;DGQ0007576542&lt;/a&gt;</t>
  </si>
  <si>
    <t>DG0002206593</t>
  </si>
  <si>
    <t>Reg-7340704</t>
  </si>
  <si>
    <t>Reg-7340643</t>
  </si>
  <si>
    <t>Reg-7340597</t>
  </si>
  <si>
    <t>&lt;a href="/0Q0PL00000LX3ZJ" target="_self"&gt;DGQ0007576435&lt;/a&gt;</t>
  </si>
  <si>
    <t>DG0002206546</t>
  </si>
  <si>
    <t>Reg-7340580</t>
  </si>
  <si>
    <t>Reg-7340572</t>
  </si>
  <si>
    <t>Reg-7340634</t>
  </si>
  <si>
    <t>&lt;a href="/0Q0PL00000LX6de" target="_self"&gt;DGQ0007576485&lt;/a&gt;</t>
  </si>
  <si>
    <t>DG0002206571</t>
  </si>
  <si>
    <t>Reg-7340578</t>
  </si>
  <si>
    <t>&lt;a href="/0Q0PL00000LX1UH" target="_self"&gt;DGQ0007576416&lt;/a&gt;</t>
  </si>
  <si>
    <t>DG0002206538</t>
  </si>
  <si>
    <t>Reg-7340551</t>
  </si>
  <si>
    <t>&lt;a href="/0Q0PL00000LWyxp" target="_self"&gt;DGQ0007576389&lt;/a&gt;</t>
  </si>
  <si>
    <t>DG0002206530</t>
  </si>
  <si>
    <t>Reg-7340566</t>
  </si>
  <si>
    <t>Reg-7340567</t>
  </si>
  <si>
    <t>Reg-7340600</t>
  </si>
  <si>
    <t>Reg-7340599</t>
  </si>
  <si>
    <t>Reg-7340561</t>
  </si>
  <si>
    <t>&lt;a href="/0Q0PL00000LWzp3" target="_self"&gt;DGQ0007576399&lt;/a&gt;</t>
  </si>
  <si>
    <t>DG0002206533</t>
  </si>
  <si>
    <t>Reg-7340510</t>
  </si>
  <si>
    <t>Reg-7340674</t>
  </si>
  <si>
    <t>&lt;a href="/0Q0PL00000LXAe1" target="_self"&gt;DGQ0007576524&lt;/a&gt;</t>
  </si>
  <si>
    <t>DG0002206583</t>
  </si>
  <si>
    <t>Reg-7340604</t>
  </si>
  <si>
    <t>&lt;a href="/0Q0PL00000LX4Dd" target="_self"&gt;DGQ0007576447&lt;/a&gt;</t>
  </si>
  <si>
    <t>DG0002206554</t>
  </si>
  <si>
    <t>Reg-7340603</t>
  </si>
  <si>
    <t>&lt;a href="/0Q0PL00000LX4C1" target="_self"&gt;DGQ0007576446&lt;/a&gt;</t>
  </si>
  <si>
    <t>DG0002206553</t>
  </si>
  <si>
    <t>Reg-7340702</t>
  </si>
  <si>
    <t>Reg-7340701</t>
  </si>
  <si>
    <t>Reg-7340583</t>
  </si>
  <si>
    <t>&lt;a href="/0Q0PL00000LX2Bp" target="_self"&gt;DGQ0007576421&lt;/a&gt;</t>
  </si>
  <si>
    <t>DG0002206541</t>
  </si>
  <si>
    <t>Reg-7340533</t>
  </si>
  <si>
    <t>&lt;a href="/0Q0PL00000LWxSH" target="_self"&gt;DGQ0007576369&lt;/a&gt;</t>
  </si>
  <si>
    <t>DG0002206523</t>
  </si>
  <si>
    <t>Reg-7340532</t>
  </si>
  <si>
    <t>Reg-7340531</t>
  </si>
  <si>
    <t>Reg-7340530</t>
  </si>
  <si>
    <t>Reg-7340620</t>
  </si>
  <si>
    <t>&lt;a href="/0Q0PL00000LX6SL" target="_self"&gt;DGQ0007576471&lt;/a&gt;</t>
  </si>
  <si>
    <t>DG0002206561</t>
  </si>
  <si>
    <t>Reg-7340621</t>
  </si>
  <si>
    <t>&lt;a href="/0Q0PL00000LX6k5" target="_self"&gt;DGQ0007576472&lt;/a&gt;</t>
  </si>
  <si>
    <t>DG0002206562</t>
  </si>
  <si>
    <t>Reg-7340519</t>
  </si>
  <si>
    <t>&lt;a href="/0Q0PL00000LWwMX" target="_self"&gt;DGQ0007576358&lt;/a&gt;</t>
  </si>
  <si>
    <t>DG0002206520</t>
  </si>
  <si>
    <t>Reg-7340515</t>
  </si>
  <si>
    <t>&lt;a href="/0Q0PL00000LWvlR" target="_self"&gt;DGQ0007576353&lt;/a&gt;</t>
  </si>
  <si>
    <t>DG0002206517</t>
  </si>
  <si>
    <t>Reg-7340617</t>
  </si>
  <si>
    <t>Reg-7340569</t>
  </si>
  <si>
    <t>Reg-7340570</t>
  </si>
  <si>
    <t>&lt;a href="/0Q0PL00000LX0OX" target="_self"&gt;DGQ0007576408&lt;/a&gt;</t>
  </si>
  <si>
    <t>DG0002206536</t>
  </si>
  <si>
    <t>Reg-7340586</t>
  </si>
  <si>
    <t>Reg-7340585</t>
  </si>
  <si>
    <t>Reg-7340540</t>
  </si>
  <si>
    <t>Reg-7340692</t>
  </si>
  <si>
    <t>&lt;a href="/0Q0PL00000LXBv4" target="_self"&gt;DGQ0007576543&lt;/a&gt;</t>
  </si>
  <si>
    <t>DG0002206594</t>
  </si>
  <si>
    <t>Reg-7340693</t>
  </si>
  <si>
    <t>&lt;a href="/0Q0PL00000LXCfp" target="_self"&gt;DGQ0007576544&lt;/a&gt;</t>
  </si>
  <si>
    <t>DG0002206595</t>
  </si>
  <si>
    <t>Reg-7340672</t>
  </si>
  <si>
    <t>Reg-7340668</t>
  </si>
  <si>
    <t>Reg-7340667</t>
  </si>
  <si>
    <t>Reg-7340553</t>
  </si>
  <si>
    <t>Reg-7340669</t>
  </si>
  <si>
    <t>Reg-7340630</t>
  </si>
  <si>
    <t>Reg-7340686</t>
  </si>
  <si>
    <t>Reg-7340685</t>
  </si>
  <si>
    <t>Reg-7340660</t>
  </si>
  <si>
    <t>Reg-7340623</t>
  </si>
  <si>
    <t>Reg-7340663</t>
  </si>
  <si>
    <t>Reg-7340526</t>
  </si>
  <si>
    <t>Reg-7340523</t>
  </si>
  <si>
    <t>Reg-7340536</t>
  </si>
  <si>
    <t>Reg-7340614</t>
  </si>
  <si>
    <t>&lt;a href="/0Q0PL00000LX5fx" target="_self"&gt;DGQ0007576464&lt;/a&gt;</t>
  </si>
  <si>
    <t>DG0002206557</t>
  </si>
  <si>
    <t>Reg-7340535</t>
  </si>
  <si>
    <t>Reg-7340681</t>
  </si>
  <si>
    <t>&lt;a href="/0Q0PL00000LXB5S" target="_self"&gt;DGQ0007576531&lt;/a&gt;</t>
  </si>
  <si>
    <t>DG0002206587</t>
  </si>
  <si>
    <t>Reg-7340680</t>
  </si>
  <si>
    <t>&lt;a href="/0Q0PL00000LXBDV" target="_self"&gt;DGQ0007576530&lt;/a&gt;</t>
  </si>
  <si>
    <t>DG0002206586</t>
  </si>
  <si>
    <t>Reg-7340703</t>
  </si>
  <si>
    <t>&lt;a href="/0Q0PL00000LXDDh" target="_self"&gt;DGQ0007576553&lt;/a&gt;</t>
  </si>
  <si>
    <t>DG0002206596</t>
  </si>
  <si>
    <t>Reg-7340699</t>
  </si>
  <si>
    <t>Reg-7340622</t>
  </si>
  <si>
    <t>Reg-7340575</t>
  </si>
  <si>
    <t>Reg-7340673</t>
  </si>
  <si>
    <t>&lt;a href="/0Q0PL00000LXAan" target="_self"&gt;DGQ0007576523&lt;/a&gt;</t>
  </si>
  <si>
    <t>DG0002206584</t>
  </si>
  <si>
    <t>Reg-7340683</t>
  </si>
  <si>
    <t>&lt;a href="/0Q0PL00000LXBev" target="_self"&gt;DGQ0007576533&lt;/a&gt;</t>
  </si>
  <si>
    <t>DG0002206589</t>
  </si>
  <si>
    <t>Reg-7340659</t>
  </si>
  <si>
    <t>&lt;a href="/0Q0PL00000LX9I9" target="_self"&gt;DGQ0007576510&lt;/a&gt;</t>
  </si>
  <si>
    <t>DG0002206579</t>
  </si>
  <si>
    <t>Reg-7340661</t>
  </si>
  <si>
    <t>&lt;a href="/0Q0PL00000LX9Jl" target="_self"&gt;DGQ0007576511&lt;/a&gt;</t>
  </si>
  <si>
    <t>DG0002206580</t>
  </si>
  <si>
    <t>Reg-7340689</t>
  </si>
  <si>
    <t>&lt;a href="/0Q0PL00000LXCMT" target="_self"&gt;DGQ0007576539&lt;/a&gt;</t>
  </si>
  <si>
    <t>DG0002206592</t>
  </si>
  <si>
    <t>Reg-7340687</t>
  </si>
  <si>
    <t>&lt;a href="/0Q0PL00000LXCPh" target="_self"&gt;DGQ0007576540&lt;/a&gt;</t>
  </si>
  <si>
    <t>DG0002206590</t>
  </si>
  <si>
    <t>Reg-7340688</t>
  </si>
  <si>
    <t>&lt;a href="/0Q0PL00000LXCG1" target="_self"&gt;DGQ0007576538&lt;/a&gt;</t>
  </si>
  <si>
    <t>DG0002206591</t>
  </si>
  <si>
    <t>Reg-7340613</t>
  </si>
  <si>
    <t>&lt;a href="/0Q0PL00000LX5cj" target="_self"&gt;DGQ0007576463&lt;/a&gt;</t>
  </si>
  <si>
    <t>DG0002206558</t>
  </si>
  <si>
    <t>Reg-7340584</t>
  </si>
  <si>
    <t>&lt;a href="/0Q0PL00000LX2Gf" target="_self"&gt;DGQ0007576422&lt;/a&gt;</t>
  </si>
  <si>
    <t>DG0002206542</t>
  </si>
  <si>
    <t>Reg-7340596</t>
  </si>
  <si>
    <t>&lt;a href="/0Q0PL00000LX2F4" target="_self"&gt;DGQ0007576440&lt;/a&gt;</t>
  </si>
  <si>
    <t>DG0002206547</t>
  </si>
  <si>
    <t>Reg-7340550</t>
  </si>
  <si>
    <t>&lt;a href="/0Q0PL00000LWyub" target="_self"&gt;DGQ0007576388&lt;/a&gt;</t>
  </si>
  <si>
    <t>DG0002206534</t>
  </si>
  <si>
    <t>Reg-7340598</t>
  </si>
  <si>
    <t>&lt;a href="/0Q0PL00000LX3xV" target="_self"&gt;DGQ0007576441&lt;/a&gt;</t>
  </si>
  <si>
    <t>DG0002206548</t>
  </si>
  <si>
    <t>Reg-7340539</t>
  </si>
  <si>
    <t>&lt;a href="/0Q0PL00000LWxvJ" target="_self"&gt;DGQ0007576372&lt;/a&gt;</t>
  </si>
  <si>
    <t>DG0002206524</t>
  </si>
  <si>
    <t>Reg-7340602</t>
  </si>
  <si>
    <t>&lt;a href="/0Q0PL00000LX4AP" target="_self"&gt;DGQ0007576445&lt;/a&gt;</t>
  </si>
  <si>
    <t>DG0002206552</t>
  </si>
  <si>
    <t>Reg-7340576</t>
  </si>
  <si>
    <t>&lt;a href="/0Q0PL00000LX14T" target="_self"&gt;DGQ0007576414&lt;/a&gt;</t>
  </si>
  <si>
    <t>DG0002206537</t>
  </si>
  <si>
    <t>Reg-7340555</t>
  </si>
  <si>
    <t>&lt;a href="/0Q0PL00000LWzU5" target="_self"&gt;DGQ0007576394&lt;/a&gt;</t>
  </si>
  <si>
    <t>DG0002206531</t>
  </si>
  <si>
    <t>Reg-7340557</t>
  </si>
  <si>
    <t>&lt;a href="/0Q0PL00000LWzXJ" target="_self"&gt;DGQ0007576395&lt;/a&gt;</t>
  </si>
  <si>
    <t>DG0002206532</t>
  </si>
  <si>
    <t>Reg-7340679</t>
  </si>
  <si>
    <t>Reg-7340694</t>
  </si>
  <si>
    <t>Reg-7340671</t>
  </si>
  <si>
    <t>Reg-7340695</t>
  </si>
  <si>
    <t>Reg-7340697</t>
  </si>
  <si>
    <t>Reg-7340696</t>
  </si>
  <si>
    <t>Reg-7340684</t>
  </si>
  <si>
    <t>Reg-7340658</t>
  </si>
  <si>
    <t>Reg-7340653</t>
  </si>
  <si>
    <t>Reg-7340698</t>
  </si>
  <si>
    <t>Reg-7340666</t>
  </si>
  <si>
    <t>Reg-7340690</t>
  </si>
  <si>
    <t>Reg-7340665</t>
  </si>
  <si>
    <t>Reg-7340589</t>
  </si>
  <si>
    <t>Reg-7340609</t>
  </si>
  <si>
    <t>Reg-7340607</t>
  </si>
  <si>
    <t>Reg-7340608</t>
  </si>
  <si>
    <t>Reg-7340648</t>
  </si>
  <si>
    <t>Reg-7340618</t>
  </si>
  <si>
    <t>Reg-7340649</t>
  </si>
  <si>
    <t>Reg-7340644</t>
  </si>
  <si>
    <t>Reg-7340616</t>
  </si>
  <si>
    <t>Reg-7340593</t>
  </si>
  <si>
    <t>Reg-7340574</t>
  </si>
  <si>
    <t>Reg-7340549</t>
  </si>
  <si>
    <t>Reg-7340577</t>
  </si>
  <si>
    <t>Reg-7340552</t>
  </si>
  <si>
    <t>Reg-7340564</t>
  </si>
  <si>
    <t>Reg-7340563</t>
  </si>
  <si>
    <t>Reg-7340562</t>
  </si>
  <si>
    <t>Reg-7340615</t>
  </si>
  <si>
    <t>&lt;a href="/0Q0PL00000LX5o1" target="_self"&gt;DGQ0007576465&lt;/a&gt;</t>
  </si>
  <si>
    <t>DG0002206559</t>
  </si>
  <si>
    <t>Reg-7340542</t>
  </si>
  <si>
    <t>Reg-7340541</t>
  </si>
  <si>
    <t>Reg-7340544</t>
  </si>
  <si>
    <t>Reg-7340543</t>
  </si>
  <si>
    <t>Reg-7340640</t>
  </si>
  <si>
    <t>&lt;a href="/0Q0PL00000LX7hl" target="_self"&gt;DGQ0007576491&lt;/a&gt;</t>
  </si>
  <si>
    <t>DG0002206568</t>
  </si>
  <si>
    <t>Reg-7340639</t>
  </si>
  <si>
    <t>&lt;a href="/0Q0PL00000LX7bK" target="_self"&gt;DGQ0007576490&lt;/a&gt;</t>
  </si>
  <si>
    <t>DG0002206567</t>
  </si>
  <si>
    <t>Reg-7340641</t>
  </si>
  <si>
    <t>&lt;a href="/0Q0PL00000LX7jN" target="_self"&gt;DGQ0007576492&lt;/a&gt;</t>
  </si>
  <si>
    <t>DG0002206569</t>
  </si>
  <si>
    <t>Reg-7340636</t>
  </si>
  <si>
    <t>&lt;a href="/0Q0PL00000LX7cv" target="_self"&gt;DGQ0007576487&lt;/a&gt;</t>
  </si>
  <si>
    <t>DG0002206564</t>
  </si>
  <si>
    <t>Reg-7340638</t>
  </si>
  <si>
    <t>&lt;a href="/0Q0PL00000LX7g9" target="_self"&gt;DGQ0007576489&lt;/a&gt;</t>
  </si>
  <si>
    <t>DG0002206566</t>
  </si>
  <si>
    <t>Reg-7340637</t>
  </si>
  <si>
    <t>&lt;a href="/0Q0PL00000LX7eX" target="_self"&gt;DGQ0007576488&lt;/a&gt;</t>
  </si>
  <si>
    <t>DG0002206565</t>
  </si>
  <si>
    <t>Reg-7340422</t>
  </si>
  <si>
    <t>&lt;a href="/0Q0PL00000LWfK5" target="_self"&gt;DGQ0007576268&lt;/a&gt;</t>
  </si>
  <si>
    <t>DG0002205585</t>
  </si>
  <si>
    <t>Reg-7340424</t>
  </si>
  <si>
    <t>&lt;a href="/0Q0PL00000LWfLh" target="_self"&gt;DGQ0007576269&lt;/a&gt;</t>
  </si>
  <si>
    <t>DG0002205586</t>
  </si>
  <si>
    <t>Reg-7340445</t>
  </si>
  <si>
    <t>Reg-7340400</t>
  </si>
  <si>
    <t>Reg-7340416</t>
  </si>
  <si>
    <t>Reg-7340500</t>
  </si>
  <si>
    <t>Reg-7340490</t>
  </si>
  <si>
    <t>Reg-7340432</t>
  </si>
  <si>
    <t>&lt;a href="/0Q0PL00000LWftZ" target="_self"&gt;DGQ0007576279&lt;/a&gt;</t>
  </si>
  <si>
    <t>DG0002205589</t>
  </si>
  <si>
    <t>Reg-7340435</t>
  </si>
  <si>
    <t>&lt;a href="/0Q0PL00000LWfwn" target="_self"&gt;DGQ0007576281&lt;/a&gt;</t>
  </si>
  <si>
    <t>DG0002205591</t>
  </si>
  <si>
    <t>Reg-7340434</t>
  </si>
  <si>
    <t>&lt;a href="/0Q0PL00000LWfvB" target="_self"&gt;DGQ0007576280&lt;/a&gt;</t>
  </si>
  <si>
    <t>DG0002205590</t>
  </si>
  <si>
    <t>Reg-7340418</t>
  </si>
  <si>
    <t>&lt;a href="/0Q0PL00000LWWQU" target="_self"&gt;DGQ0007576262&lt;/a&gt;</t>
  </si>
  <si>
    <t>DG0002205582</t>
  </si>
  <si>
    <t>Reg-7340417</t>
  </si>
  <si>
    <t>&lt;a href="/0Q0PL00000LWcfZ" target="_self"&gt;DGQ0007576261&lt;/a&gt;</t>
  </si>
  <si>
    <t>DG0002205581</t>
  </si>
  <si>
    <t>Reg-7340408</t>
  </si>
  <si>
    <t>Reg-7340407</t>
  </si>
  <si>
    <t>Reg-7340409</t>
  </si>
  <si>
    <t>Reg-7340411</t>
  </si>
  <si>
    <t>Reg-7340410</t>
  </si>
  <si>
    <t>Reg-7340508</t>
  </si>
  <si>
    <t>&lt;a href="/0Q0PL00000LWjM5" target="_self"&gt;DGQ0007576347&lt;/a&gt;</t>
  </si>
  <si>
    <t>DG0002205609</t>
  </si>
  <si>
    <t>Reg-7340404</t>
  </si>
  <si>
    <t>&lt;a href="/0Q0PL00000LWY45" target="_self"&gt;DGQ0007576248&lt;/a&gt;</t>
  </si>
  <si>
    <t>DG0002205576</t>
  </si>
  <si>
    <t>Reg-7340419</t>
  </si>
  <si>
    <t>Reg-7340414</t>
  </si>
  <si>
    <t>&lt;a href="/0Q0PL00000LWc4U" target="_self"&gt;DGQ0007576259&lt;/a&gt;</t>
  </si>
  <si>
    <t>DG0002205583</t>
  </si>
  <si>
    <t>&lt;a href="/0Q0PL00000LWXSz" target="_self"&gt;DGQ0007576241&lt;/a&gt;</t>
  </si>
  <si>
    <t>DG0002205575</t>
  </si>
  <si>
    <t>Reg-7340443</t>
  </si>
  <si>
    <t>&lt;a href="/0Q0PL00000LWgG9" target="_self"&gt;DGQ0007576290&lt;/a&gt;</t>
  </si>
  <si>
    <t>DG0002205596</t>
  </si>
  <si>
    <t>Reg-7340442</t>
  </si>
  <si>
    <t>&lt;a href="/0Q0PL00000LWgEX" target="_self"&gt;DGQ0007576289&lt;/a&gt;</t>
  </si>
  <si>
    <t>DG0002205595</t>
  </si>
  <si>
    <t>Reg-7340440</t>
  </si>
  <si>
    <t>&lt;a href="/0Q0PL00000LWgCv" target="_self"&gt;DGQ0007576288&lt;/a&gt;</t>
  </si>
  <si>
    <t>DG0002205594</t>
  </si>
  <si>
    <t>Reg-7340438</t>
  </si>
  <si>
    <t>&lt;a href="/0Q0PL00000LWaU6" target="_self"&gt;DGQ0007576286&lt;/a&gt;</t>
  </si>
  <si>
    <t>DG0002205592</t>
  </si>
  <si>
    <t>Reg-7340439</t>
  </si>
  <si>
    <t>&lt;a href="/0Q0PL00000LWgBJ" target="_self"&gt;DGQ0007576287&lt;/a&gt;</t>
  </si>
  <si>
    <t>DG0002205593</t>
  </si>
  <si>
    <t>Reg-7340454</t>
  </si>
  <si>
    <t>Reg-7340437</t>
  </si>
  <si>
    <t>Reg-7340426</t>
  </si>
  <si>
    <t>&lt;a href="/0Q0PL00000LWcio" target="_self"&gt;DGQ0007576272&lt;/a&gt;</t>
  </si>
  <si>
    <t>DG0002205584</t>
  </si>
  <si>
    <t>Reg-7340402</t>
  </si>
  <si>
    <t>Reg-7340473</t>
  </si>
  <si>
    <t>&lt;a href="/0Q0PL00000LWhYn" target="_self"&gt;DGQ0007576316&lt;/a&gt;</t>
  </si>
  <si>
    <t>DG0002205601</t>
  </si>
  <si>
    <t>Reg-7340468</t>
  </si>
  <si>
    <t>Reg-7340479</t>
  </si>
  <si>
    <t>&lt;a href="/0Q0PL00000LWcEA" target="_self"&gt;DGQ0007576317&lt;/a&gt;</t>
  </si>
  <si>
    <t>DG0002205607</t>
  </si>
  <si>
    <t>Reg-7340489</t>
  </si>
  <si>
    <t>Reg-7340469</t>
  </si>
  <si>
    <t>Reg-7340446</t>
  </si>
  <si>
    <t>Reg-7340481</t>
  </si>
  <si>
    <t>Reg-7340421</t>
  </si>
  <si>
    <t>Reg-7340456</t>
  </si>
  <si>
    <t>Reg-7340436</t>
  </si>
  <si>
    <t>Reg-7340505</t>
  </si>
  <si>
    <t>Reg-7340498</t>
  </si>
  <si>
    <t>Reg-7340499</t>
  </si>
  <si>
    <t>Reg-7340487</t>
  </si>
  <si>
    <t>Reg-7340482</t>
  </si>
  <si>
    <t>Reg-7340495</t>
  </si>
  <si>
    <t>Reg-7340496</t>
  </si>
  <si>
    <t>Reg-7340491</t>
  </si>
  <si>
    <t>Reg-7340492</t>
  </si>
  <si>
    <t>Reg-7340494</t>
  </si>
  <si>
    <t>Reg-7340493</t>
  </si>
  <si>
    <t>Reg-7340415</t>
  </si>
  <si>
    <t>Reg-7340471</t>
  </si>
  <si>
    <t>Reg-7340449</t>
  </si>
  <si>
    <t>Reg-7340474</t>
  </si>
  <si>
    <t>Reg-7340475</t>
  </si>
  <si>
    <t>Reg-7340477</t>
  </si>
  <si>
    <t>Reg-7340476</t>
  </si>
  <si>
    <t>Reg-7340472</t>
  </si>
  <si>
    <t>Reg-7340486</t>
  </si>
  <si>
    <t>Reg-7340485</t>
  </si>
  <si>
    <t>Reg-7340428</t>
  </si>
  <si>
    <t>&lt;a href="/0Q0PL00000LWfYb" target="_self"&gt;DGQ0007576274&lt;/a&gt;</t>
  </si>
  <si>
    <t>DG0002205588</t>
  </si>
  <si>
    <t>Reg-7340412</t>
  </si>
  <si>
    <t>&lt;a href="/0Q0PL00000LWbwP" target="_self"&gt;DGQ0007576257&lt;/a&gt;</t>
  </si>
  <si>
    <t>DG0002205579</t>
  </si>
  <si>
    <t>Reg-7340405</t>
  </si>
  <si>
    <t>&lt;a href="/0Q0PL00000LWYiP" target="_self"&gt;DGQ0007576249&lt;/a&gt;</t>
  </si>
  <si>
    <t>DG0002205577</t>
  </si>
  <si>
    <t>Reg-7340413</t>
  </si>
  <si>
    <t>&lt;a href="/0Q0PL00000LWby1" target="_self"&gt;DGQ0007576258&lt;/a&gt;</t>
  </si>
  <si>
    <t>DG0002205580</t>
  </si>
  <si>
    <t>Reg-7340423</t>
  </si>
  <si>
    <t>Reg-7340425</t>
  </si>
  <si>
    <t>Reg-7340447</t>
  </si>
  <si>
    <t>Reg-7340433</t>
  </si>
  <si>
    <t>Reg-7340455</t>
  </si>
  <si>
    <t>Reg-7340450</t>
  </si>
  <si>
    <t>Reg-7340430</t>
  </si>
  <si>
    <t>Reg-7340453</t>
  </si>
  <si>
    <t>Reg-7340431</t>
  </si>
  <si>
    <t>Reg-7340401</t>
  </si>
  <si>
    <t>Reg-7340403</t>
  </si>
  <si>
    <t>Reg-7340463</t>
  </si>
  <si>
    <t>Reg-7340460</t>
  </si>
  <si>
    <t>Reg-7340465</t>
  </si>
  <si>
    <t>&lt;a href="/0Q0PL00000LWh8z" target="_self"&gt;DGQ0007576306&lt;/a&gt;</t>
  </si>
  <si>
    <t>DG0002205600</t>
  </si>
  <si>
    <t>Reg-7340457</t>
  </si>
  <si>
    <t>&lt;a href="/0Q0PL00000LWbgI" target="_self"&gt;DGQ0007576301&lt;/a&gt;</t>
  </si>
  <si>
    <t>DG0002205597</t>
  </si>
  <si>
    <t>Reg-7340483</t>
  </si>
  <si>
    <t>&lt;a href="/0Q0PL00000LWhqX" target="_self"&gt;DGQ0007576322&lt;/a&gt;</t>
  </si>
  <si>
    <t>DG0002205608</t>
  </si>
  <si>
    <t>Reg-7339518</t>
  </si>
  <si>
    <t>&lt;a href="/0Q0PL00000LVvNi" target="_self"&gt;DGQ0007575344&lt;/a&gt;</t>
  </si>
  <si>
    <t>DG0002203487</t>
  </si>
  <si>
    <t>Reg-7339450</t>
  </si>
  <si>
    <t>&lt;a href="/0Q0PL00000LVt0v" target="_self"&gt;DGQ0007575279&lt;/a&gt;</t>
  </si>
  <si>
    <t>DG0002203459</t>
  </si>
  <si>
    <t>Reg-7339422</t>
  </si>
  <si>
    <t>&lt;a href="/0Q0PL00000LVqmD" target="_self"&gt;DGQ0007575245&lt;/a&gt;</t>
  </si>
  <si>
    <t>DG0002203442</t>
  </si>
  <si>
    <t>Reg-7339458</t>
  </si>
  <si>
    <t>&lt;a href="/0Q0PL00000LVt5l" target="_self"&gt;DGQ0007575281&lt;/a&gt;</t>
  </si>
  <si>
    <t>DG0002203461</t>
  </si>
  <si>
    <t>Reg-7339456</t>
  </si>
  <si>
    <t>&lt;a href="/0Q0PL00000LVt2X" target="_self"&gt;DGQ0007575280&lt;/a&gt;</t>
  </si>
  <si>
    <t>DG0002203460</t>
  </si>
  <si>
    <t>Reg-7339562</t>
  </si>
  <si>
    <t>Reg-7339590</t>
  </si>
  <si>
    <t>Reg-7339591</t>
  </si>
  <si>
    <t>Reg-7339589</t>
  </si>
  <si>
    <t>Reg-7339593</t>
  </si>
  <si>
    <t>Reg-7339587</t>
  </si>
  <si>
    <t>Reg-7339482</t>
  </si>
  <si>
    <t>Reg-7339551</t>
  </si>
  <si>
    <t>Reg-7339552</t>
  </si>
  <si>
    <t>Reg-7339501</t>
  </si>
  <si>
    <t>Reg-7339507</t>
  </si>
  <si>
    <t>Reg-7339473</t>
  </si>
  <si>
    <t>Reg-7339619</t>
  </si>
  <si>
    <t>Reg-7339613</t>
  </si>
  <si>
    <t>Reg-7339623</t>
  </si>
  <si>
    <t>Reg-7339594</t>
  </si>
  <si>
    <t>Reg-7339403</t>
  </si>
  <si>
    <t>Reg-7339368</t>
  </si>
  <si>
    <t>Reg-7339469</t>
  </si>
  <si>
    <t>&lt;a href="/0Q0PL00000LVtov" target="_self"&gt;DGQ0007575294&lt;/a&gt;</t>
  </si>
  <si>
    <t>DG0002203463</t>
  </si>
  <si>
    <t>Reg-7339303</t>
  </si>
  <si>
    <t>Reg-7339366</t>
  </si>
  <si>
    <t>Reg-7339372</t>
  </si>
  <si>
    <t>Reg-7339376</t>
  </si>
  <si>
    <t>Reg-7339530</t>
  </si>
  <si>
    <t>&lt;a href="/0Q0PL00000LVyGj" target="_self"&gt;DGQ0007575361&lt;/a&gt;</t>
  </si>
  <si>
    <t>DG0002203489</t>
  </si>
  <si>
    <t>Reg-7339616</t>
  </si>
  <si>
    <t>Reg-7339615</t>
  </si>
  <si>
    <t>Reg-7339453</t>
  </si>
  <si>
    <t>Reg-7339521</t>
  </si>
  <si>
    <t>&lt;a href="/0Q0PL00000LVxVx" target="_self"&gt;DGQ0007575347&lt;/a&gt;</t>
  </si>
  <si>
    <t>amardeep.singh@corp.spdatallc.com</t>
  </si>
  <si>
    <t>DG0002203485</t>
  </si>
  <si>
    <t>Reg-7339418</t>
  </si>
  <si>
    <t>&lt;a href="/0Q0PL00000LVqe9" target="_self"&gt;DGQ0007575242&lt;/a&gt;</t>
  </si>
  <si>
    <t>DG0002203435</t>
  </si>
  <si>
    <t>Reg-7339419</t>
  </si>
  <si>
    <t>&lt;a href="/0Q0PL00000LVqfl" target="_self"&gt;DGQ0007575243&lt;/a&gt;</t>
  </si>
  <si>
    <t>DG0002203436</t>
  </si>
  <si>
    <t>Reg-7339423</t>
  </si>
  <si>
    <t>&lt;a href="/0Q0PL00000LVqr3" target="_self"&gt;DGQ0007575248&lt;/a&gt;</t>
  </si>
  <si>
    <t>DG0002203434</t>
  </si>
  <si>
    <t>Reg-7339421</t>
  </si>
  <si>
    <t>&lt;a href="/0Q0PL00000LVqpR" target="_self"&gt;DGQ0007575247&lt;/a&gt;</t>
  </si>
  <si>
    <t>DG0002203433</t>
  </si>
  <si>
    <t>Reg-7339353</t>
  </si>
  <si>
    <t>&lt;a href="/0Q0PL00000LVnmj" target="_self"&gt;DGQ0007575182&lt;/a&gt;</t>
  </si>
  <si>
    <t>DG0002203407</t>
  </si>
  <si>
    <t>Reg-7339349</t>
  </si>
  <si>
    <t>&lt;a href="/0Q0PL00000LVngH" target="_self"&gt;DGQ0007575178&lt;/a&gt;</t>
  </si>
  <si>
    <t>DG0002203404</t>
  </si>
  <si>
    <t>Reg-7339350</t>
  </si>
  <si>
    <t>&lt;a href="/0Q0PL00000LVnht" target="_self"&gt;DGQ0007575179&lt;/a&gt;</t>
  </si>
  <si>
    <t>DG0002203405</t>
  </si>
  <si>
    <t>Reg-7339351</t>
  </si>
  <si>
    <t>&lt;a href="/0Q0PL00000LVnjV" target="_self"&gt;DGQ0007575180&lt;/a&gt;</t>
  </si>
  <si>
    <t>DG0002203406</t>
  </si>
  <si>
    <t>Reg-7339402</t>
  </si>
  <si>
    <t>&lt;a href="/0Q0PL00000LVpzp" target="_self"&gt;DGQ0007575226&lt;/a&gt;</t>
  </si>
  <si>
    <t>Reg-7339401</t>
  </si>
  <si>
    <t>&lt;a href="/0Q0PL00000LVpyD" target="_self"&gt;DGQ0007575225&lt;/a&gt;</t>
  </si>
  <si>
    <t>Reg-7339431</t>
  </si>
  <si>
    <t>&lt;a href="/0Q0PL00000LVrAP" target="_self"&gt;DGQ0007575254&lt;/a&gt;</t>
  </si>
  <si>
    <t>DG0002203441</t>
  </si>
  <si>
    <t>Reg-7339512</t>
  </si>
  <si>
    <t>Reg-7339354</t>
  </si>
  <si>
    <t>Reg-7339358</t>
  </si>
  <si>
    <t>Reg-7339310</t>
  </si>
  <si>
    <t>&lt;a href="/0Q0PL00000LViLe" target="_self"&gt;DGQ0007575137&lt;/a&gt;</t>
  </si>
  <si>
    <t>DG0002203379</t>
  </si>
  <si>
    <t>Reg-7339313</t>
  </si>
  <si>
    <t>&lt;a href="/0Q0PL00000LVkk1" target="_self"&gt;DGQ0007575140&lt;/a&gt;</t>
  </si>
  <si>
    <t>DG0002203380</t>
  </si>
  <si>
    <t>Reg-7339306</t>
  </si>
  <si>
    <t>Reg-7339399</t>
  </si>
  <si>
    <t>Reg-7339400</t>
  </si>
  <si>
    <t>Reg-7339398</t>
  </si>
  <si>
    <t>Reg-7339394</t>
  </si>
  <si>
    <t>Reg-7339381</t>
  </si>
  <si>
    <t>Reg-7339406</t>
  </si>
  <si>
    <t>Reg-7339405</t>
  </si>
  <si>
    <t>Reg-7339407</t>
  </si>
  <si>
    <t>Reg-7339429</t>
  </si>
  <si>
    <t>Reg-7339509</t>
  </si>
  <si>
    <t>Reg-7339494</t>
  </si>
  <si>
    <t>&lt;a href="/0Q0PL00000LVvdp" target="_self"&gt;DGQ0007575320&lt;/a&gt;</t>
  </si>
  <si>
    <t>DG0002203479</t>
  </si>
  <si>
    <t>Reg-7339314</t>
  </si>
  <si>
    <t>&lt;a href="/0Q0PL00000LVknF" target="_self"&gt;DGQ0007575141&lt;/a&gt;</t>
  </si>
  <si>
    <t>DG0002203376</t>
  </si>
  <si>
    <t>Reg-7339506</t>
  </si>
  <si>
    <t>Reg-7339517</t>
  </si>
  <si>
    <t>&lt;a href="/0Q0PL00000LVxED" target="_self"&gt;DGQ0007575343&lt;/a&gt;</t>
  </si>
  <si>
    <t>DG0002203483</t>
  </si>
  <si>
    <t>Reg-7339441</t>
  </si>
  <si>
    <t>&lt;a href="/0Q0PL00000LVs3F" target="_self"&gt;DGQ0007575265&lt;/a&gt;</t>
  </si>
  <si>
    <t>DG0002203451</t>
  </si>
  <si>
    <t>Reg-7339442</t>
  </si>
  <si>
    <t>&lt;a href="/0Q0PL00000LVs6T" target="_self"&gt;DGQ0007575266&lt;/a&gt;</t>
  </si>
  <si>
    <t>DG0002203450</t>
  </si>
  <si>
    <t>Reg-7339498</t>
  </si>
  <si>
    <t>&lt;a href="/0Q0PL00000LVvvZ" target="_self"&gt;DGQ0007575323&lt;/a&gt;</t>
  </si>
  <si>
    <t>DG0002203475</t>
  </si>
  <si>
    <t>Reg-7339440</t>
  </si>
  <si>
    <t>&lt;a href="/0Q0PL00000LVryP" target="_self"&gt;DGQ0007575264&lt;/a&gt;</t>
  </si>
  <si>
    <t>DG0002203452</t>
  </si>
  <si>
    <t>Reg-7339426</t>
  </si>
  <si>
    <t>&lt;a href="/0Q0PL00000LVr3x" target="_self"&gt;DGQ0007575252&lt;/a&gt;</t>
  </si>
  <si>
    <t>DG0002203439</t>
  </si>
  <si>
    <t>Reg-7339425</t>
  </si>
  <si>
    <t>&lt;a href="/0Q0PL00000LVr2L" target="_self"&gt;DGQ0007575251&lt;/a&gt;</t>
  </si>
  <si>
    <t>DG0002203438</t>
  </si>
  <si>
    <t>Reg-7339428</t>
  </si>
  <si>
    <t>&lt;a href="/0Q0PL00000LVr5Z" target="_self"&gt;DGQ0007575253&lt;/a&gt;</t>
  </si>
  <si>
    <t>DG0002203440</t>
  </si>
  <si>
    <t>Reg-7339445</t>
  </si>
  <si>
    <t>&lt;a href="/0Q0PL00000LVsT3" target="_self"&gt;DGQ0007575269&lt;/a&gt;</t>
  </si>
  <si>
    <t>DG0002203453</t>
  </si>
  <si>
    <t>Reg-7339317</t>
  </si>
  <si>
    <t>&lt;a href="/0Q0PL00000LVlD3" target="_self"&gt;DGQ0007575143&lt;/a&gt;</t>
  </si>
  <si>
    <t>DG0002203381</t>
  </si>
  <si>
    <t>Reg-7339352</t>
  </si>
  <si>
    <t>&lt;a href="/0Q0PL00000LVnd3" target="_self"&gt;DGQ0007575177&lt;/a&gt;</t>
  </si>
  <si>
    <t>DG0002203403</t>
  </si>
  <si>
    <t>Reg-7339481</t>
  </si>
  <si>
    <t>Reg-7339535</t>
  </si>
  <si>
    <t>&lt;a href="/0Q0PL00000LVz1V" target="_self"&gt;DGQ0007575374&lt;/a&gt;</t>
  </si>
  <si>
    <t>DG0002203499</t>
  </si>
  <si>
    <t>Reg-7339536</t>
  </si>
  <si>
    <t>&lt;a href="/0Q0PL00000LVz37" target="_self"&gt;DGQ0007575375&lt;/a&gt;</t>
  </si>
  <si>
    <t>DG0002203500</t>
  </si>
  <si>
    <t>Reg-7339534</t>
  </si>
  <si>
    <t>&lt;a href="/0Q0PL00000LVyzt" target="_self"&gt;DGQ0007575373&lt;/a&gt;</t>
  </si>
  <si>
    <t>DG0002203498</t>
  </si>
  <si>
    <t>Reg-7339544</t>
  </si>
  <si>
    <t>&lt;a href="/0Q0PL00000LVz4j" target="_self"&gt;DGQ0007575376&lt;/a&gt;</t>
  </si>
  <si>
    <t>DG0002203501</t>
  </si>
  <si>
    <t>Reg-7339546</t>
  </si>
  <si>
    <t>&lt;a href="/0Q0PL00000LVz6L" target="_self"&gt;DGQ0007575377&lt;/a&gt;</t>
  </si>
  <si>
    <t>DG0002203502</t>
  </si>
  <si>
    <t>Reg-7339443</t>
  </si>
  <si>
    <t>&lt;a href="/0Q0PL00000LVsKz" target="_self"&gt;DGQ0007575267&lt;/a&gt;</t>
  </si>
  <si>
    <t>DG0002203455</t>
  </si>
  <si>
    <t>Reg-7339436</t>
  </si>
  <si>
    <t>&lt;a href="/0Q0PL00000LVrVN" target="_self"&gt;DGQ0007575260&lt;/a&gt;</t>
  </si>
  <si>
    <t>DG0002203448</t>
  </si>
  <si>
    <t>Reg-7339299</t>
  </si>
  <si>
    <t>&lt;a href="/0Q0PL00000LVj3B" target="_self"&gt;DGQ0007575127&lt;/a&gt;</t>
  </si>
  <si>
    <t>DG0002203368</t>
  </si>
  <si>
    <t>Reg-7339324</t>
  </si>
  <si>
    <t>&lt;a href="/0Q0PL00000LVljJ" target="_self"&gt;DGQ0007575150&lt;/a&gt;</t>
  </si>
  <si>
    <t>DG0002203391</t>
  </si>
  <si>
    <t>Reg-7339298</t>
  </si>
  <si>
    <t>&lt;a href="/0Q0PL00000LViwj" target="_self"&gt;DGQ0007575126&lt;/a&gt;</t>
  </si>
  <si>
    <t>DG0002203370</t>
  </si>
  <si>
    <t>Reg-7339361</t>
  </si>
  <si>
    <t>&lt;a href="/0Q0PL00000LVoE9" target="_self"&gt;DGQ0007575189&lt;/a&gt;</t>
  </si>
  <si>
    <t>DG0002203412</t>
  </si>
  <si>
    <t>Reg-7339362</t>
  </si>
  <si>
    <t>&lt;a href="/0Q0PL00000LVmaY" target="_self"&gt;DGQ0007575190&lt;/a&gt;</t>
  </si>
  <si>
    <t>DG0002203413</t>
  </si>
  <si>
    <t>Reg-7339363</t>
  </si>
  <si>
    <t>&lt;a href="/0Q0PL00000LVoHN" target="_self"&gt;DGQ0007575191&lt;/a&gt;</t>
  </si>
  <si>
    <t>DG0002203414</t>
  </si>
  <si>
    <t>Reg-7339319</t>
  </si>
  <si>
    <t>&lt;a href="/0Q0PL00000LVlhh" target="_self"&gt;DGQ0007575147&lt;/a&gt;</t>
  </si>
  <si>
    <t>DG0002203388</t>
  </si>
  <si>
    <t>Reg-7339296</t>
  </si>
  <si>
    <t>&lt;a href="/0Q0PL00000LViv7" target="_self"&gt;DGQ0007575125&lt;/a&gt;</t>
  </si>
  <si>
    <t>DG0002203369</t>
  </si>
  <si>
    <t>Reg-7339321</t>
  </si>
  <si>
    <t>&lt;a href="/0Q0PL00000LVkby" target="_self"&gt;DGQ0007575148&lt;/a&gt;</t>
  </si>
  <si>
    <t>DG0002203389</t>
  </si>
  <si>
    <t>Reg-7339322</t>
  </si>
  <si>
    <t>&lt;a href="/0Q0PL00000LVhZG" target="_self"&gt;DGQ0007575149&lt;/a&gt;</t>
  </si>
  <si>
    <t>DG0002203390</t>
  </si>
  <si>
    <t>Reg-7339360</t>
  </si>
  <si>
    <t>&lt;a href="/0Q0PL00000LVoCX" target="_self"&gt;DGQ0007575188&lt;/a&gt;</t>
  </si>
  <si>
    <t>DG0002203411</t>
  </si>
  <si>
    <t>Reg-7339519</t>
  </si>
  <si>
    <t>Reg-7339483</t>
  </si>
  <si>
    <t>Reg-7339484</t>
  </si>
  <si>
    <t>Reg-7339467</t>
  </si>
  <si>
    <t>Reg-7339474</t>
  </si>
  <si>
    <t>Reg-7339305</t>
  </si>
  <si>
    <t>Reg-7339308</t>
  </si>
  <si>
    <t>Reg-7339371</t>
  </si>
  <si>
    <t>Reg-7339377</t>
  </si>
  <si>
    <t>Reg-7339550</t>
  </si>
  <si>
    <t>Reg-7339547</t>
  </si>
  <si>
    <t>Reg-7339342</t>
  </si>
  <si>
    <t>Reg-7339380</t>
  </si>
  <si>
    <t>&lt;a href="/0Q0PL00000LVpF3" target="_self"&gt;DGQ0007575206&lt;/a&gt;</t>
  </si>
  <si>
    <t>DG0002203417</t>
  </si>
  <si>
    <t>Reg-7339496</t>
  </si>
  <si>
    <t>Reg-7339332</t>
  </si>
  <si>
    <t>Reg-7339337</t>
  </si>
  <si>
    <t>Reg-7339311</t>
  </si>
  <si>
    <t>&lt;a href="/0Q0PL00000LVkaL" target="_self"&gt;DGQ0007575138&lt;/a&gt;</t>
  </si>
  <si>
    <t>DG0002203377</t>
  </si>
  <si>
    <t>Reg-7339355</t>
  </si>
  <si>
    <t>&lt;a href="/0Q0PL00000LVn5C" target="_self"&gt;DGQ0007575183&lt;/a&gt;</t>
  </si>
  <si>
    <t>DG0002203408</t>
  </si>
  <si>
    <t>Reg-7339356</t>
  </si>
  <si>
    <t>&lt;a href="/0Q0PL00000LVnun" target="_self"&gt;DGQ0007575184&lt;/a&gt;</t>
  </si>
  <si>
    <t>DG0002203409</t>
  </si>
  <si>
    <t>Reg-7339560</t>
  </si>
  <si>
    <t>Reg-7339578</t>
  </si>
  <si>
    <t>&lt;a href="/0Q0PL00000LW1GD" target="_self"&gt;DGQ0007575409&lt;/a&gt;</t>
  </si>
  <si>
    <t>DG0002203515</t>
  </si>
  <si>
    <t>Reg-7339573</t>
  </si>
  <si>
    <t>&lt;a href="/0Q0PL00000LW19l" target="_self"&gt;DGQ0007575406&lt;/a&gt;</t>
  </si>
  <si>
    <t>DG0002203512</t>
  </si>
  <si>
    <t>Reg-7339575</t>
  </si>
  <si>
    <t>&lt;a href="/0Q0PL00000LW1Cz" target="_self"&gt;DGQ0007575408&lt;/a&gt;</t>
  </si>
  <si>
    <t>DG0002203514</t>
  </si>
  <si>
    <t>Reg-7339574</t>
  </si>
  <si>
    <t>&lt;a href="/0Q0PL00000LW1BN" target="_self"&gt;DGQ0007575407&lt;/a&gt;</t>
  </si>
  <si>
    <t>DG0002203513</t>
  </si>
  <si>
    <t>Reg-7339557</t>
  </si>
  <si>
    <t>&lt;a href="/0Q0PL00000LW041" target="_self"&gt;DGQ0007575388&lt;/a&gt;</t>
  </si>
  <si>
    <t>DG0002203504</t>
  </si>
  <si>
    <t>Reg-7339565</t>
  </si>
  <si>
    <t>&lt;a href="/0Q0PL00000LW0Tp" target="_self"&gt;DGQ0007575396&lt;/a&gt;</t>
  </si>
  <si>
    <t>DG0002203507</t>
  </si>
  <si>
    <t>Reg-7339566</t>
  </si>
  <si>
    <t>&lt;a href="/0Q0PL00000LW0VR" target="_self"&gt;DGQ0007575397&lt;/a&gt;</t>
  </si>
  <si>
    <t>DG0002203508</t>
  </si>
  <si>
    <t>Reg-7339446</t>
  </si>
  <si>
    <t>&lt;a href="/0Q0PL00000LVsUf" target="_self"&gt;DGQ0007575270&lt;/a&gt;</t>
  </si>
  <si>
    <t>DG0002203454</t>
  </si>
  <si>
    <t>Reg-7339331</t>
  </si>
  <si>
    <t>Reg-7339373</t>
  </si>
  <si>
    <t>Reg-7339375</t>
  </si>
  <si>
    <t>Reg-7339620</t>
  </si>
  <si>
    <t>Reg-7339513</t>
  </si>
  <si>
    <t>Reg-7339503</t>
  </si>
  <si>
    <t>Reg-7339502</t>
  </si>
  <si>
    <t>Reg-7339515</t>
  </si>
  <si>
    <t>&lt;a href="/0Q0PL00000LVx4X" target="_self"&gt;DGQ0007575340&lt;/a&gt;</t>
  </si>
  <si>
    <t>DG0002203482</t>
  </si>
  <si>
    <t>Reg-7339514</t>
  </si>
  <si>
    <t>&lt;a href="/0Q0PL00000LVx2v" target="_self"&gt;DGQ0007575339&lt;/a&gt;</t>
  </si>
  <si>
    <t>DG0002203481</t>
  </si>
  <si>
    <t>Reg-7339447</t>
  </si>
  <si>
    <t>Reg-7339527</t>
  </si>
  <si>
    <t>&lt;a href="/0Q0PL00000LVwLO" target="_self"&gt;DGQ0007575358&lt;/a&gt;</t>
  </si>
  <si>
    <t>DG0002203488</t>
  </si>
  <si>
    <t>Reg-7339595</t>
  </si>
  <si>
    <t>&lt;a href="/0Q0PL00000LW2Af" target="_self"&gt;DGQ0007575428&lt;/a&gt;</t>
  </si>
  <si>
    <t>DG0002203520</t>
  </si>
  <si>
    <t>Reg-7339543</t>
  </si>
  <si>
    <t>&lt;a href="/0Q0PL00000LVyrp" target="_self"&gt;DGQ0007575371&lt;/a&gt;</t>
  </si>
  <si>
    <t>DG0002203497</t>
  </si>
  <si>
    <t>Reg-7339541</t>
  </si>
  <si>
    <t>&lt;a href="/0Q0PL00000LVvlu" target="_self"&gt;DGQ0007575369&lt;/a&gt;</t>
  </si>
  <si>
    <t>DG0002203496</t>
  </si>
  <si>
    <t>Reg-7339540</t>
  </si>
  <si>
    <t>&lt;a href="/0Q0PL00000LVymz" target="_self"&gt;DGQ0007575367&lt;/a&gt;</t>
  </si>
  <si>
    <t>DG0002203495</t>
  </si>
  <si>
    <t>Reg-7339302</t>
  </si>
  <si>
    <t>&lt;a href="/0Q0PL00000LVjcf" target="_self"&gt;DGQ0007575130&lt;/a&gt;</t>
  </si>
  <si>
    <t>DG0002203371</t>
  </si>
  <si>
    <t>Reg-7339300</t>
  </si>
  <si>
    <t>&lt;a href="/0Q0PL00000LVj83" target="_self"&gt;DGQ0007575128&lt;/a&gt;</t>
  </si>
  <si>
    <t>DG0002203373</t>
  </si>
  <si>
    <t>Reg-7339301</t>
  </si>
  <si>
    <t>&lt;a href="/0Q0PL00000LVjZR" target="_self"&gt;DGQ0007575129&lt;/a&gt;</t>
  </si>
  <si>
    <t>DG0002203372</t>
  </si>
  <si>
    <t>Reg-7339333</t>
  </si>
  <si>
    <t>&lt;a href="/0Q0PL00000LVmHB" target="_self"&gt;DGQ0007575159&lt;/a&gt;</t>
  </si>
  <si>
    <t>DG0002203392</t>
  </si>
  <si>
    <t>Reg-7339388</t>
  </si>
  <si>
    <t>&lt;a href="/0Q0PL00000LVpgT" target="_self"&gt;DGQ0007575217&lt;/a&gt;</t>
  </si>
  <si>
    <t>DG0002203425</t>
  </si>
  <si>
    <t>Reg-7339387</t>
  </si>
  <si>
    <t>&lt;a href="/0Q0PL00000LVoUI" target="_self"&gt;DGQ0007575216&lt;/a&gt;</t>
  </si>
  <si>
    <t>DG0002203424</t>
  </si>
  <si>
    <t>Reg-7339390</t>
  </si>
  <si>
    <t>&lt;a href="/0Q0PL00000LVpi5" target="_self"&gt;DGQ0007575218&lt;/a&gt;</t>
  </si>
  <si>
    <t>DG0002203426</t>
  </si>
  <si>
    <t>Reg-7339384</t>
  </si>
  <si>
    <t>&lt;a href="/0Q0PL00000LVper" target="_self"&gt;DGQ0007575215&lt;/a&gt;</t>
  </si>
  <si>
    <t>DG0002203423</t>
  </si>
  <si>
    <t>Reg-7339396</t>
  </si>
  <si>
    <t>&lt;a href="/0Q0PL00000LVpjh" target="_self"&gt;DGQ0007575219&lt;/a&gt;</t>
  </si>
  <si>
    <t>DG0002203427</t>
  </si>
  <si>
    <t>Reg-7339397</t>
  </si>
  <si>
    <t>&lt;a href="/0Q0PL00000LVplJ" target="_self"&gt;DGQ0007575220&lt;/a&gt;</t>
  </si>
  <si>
    <t>DG0002203428</t>
  </si>
  <si>
    <t>Reg-7339369</t>
  </si>
  <si>
    <t>Reg-7339370</t>
  </si>
  <si>
    <t>Reg-7339341</t>
  </si>
  <si>
    <t>&lt;a href="/0Q0PL00000LVmqf" target="_self"&gt;DGQ0007575167&lt;/a&gt;</t>
  </si>
  <si>
    <t>DG0002203397</t>
  </si>
  <si>
    <t>Reg-7339340</t>
  </si>
  <si>
    <t>Reg-7339569</t>
  </si>
  <si>
    <t>&lt;a href="/0Q0PL00000LW0f7" target="_self"&gt;DGQ0007575399&lt;/a&gt;</t>
  </si>
  <si>
    <t>DG0002203509</t>
  </si>
  <si>
    <t>Reg-7339327</t>
  </si>
  <si>
    <t>&lt;a href="/0Q0PL00000LVlUo" target="_self"&gt;DGQ0007575154&lt;/a&gt;</t>
  </si>
  <si>
    <t>DG0002203384</t>
  </si>
  <si>
    <t>Reg-7339329</t>
  </si>
  <si>
    <t>&lt;a href="/0Q0PL00000LVlzR" target="_self"&gt;DGQ0007575155&lt;/a&gt;</t>
  </si>
  <si>
    <t>DG0002203385</t>
  </si>
  <si>
    <t>Reg-7339555</t>
  </si>
  <si>
    <t>&lt;a href="/0Q0PL00000LVzpV" target="_self"&gt;DGQ0007575385&lt;/a&gt;</t>
  </si>
  <si>
    <t>DG0002203503</t>
  </si>
  <si>
    <t>Reg-7339427</t>
  </si>
  <si>
    <t>&lt;a href="/0Q0PL00000LVoEA" target="_self"&gt;DGQ0007575249&lt;/a&gt;</t>
  </si>
  <si>
    <t>DG0002203437</t>
  </si>
  <si>
    <t>Reg-7339326</t>
  </si>
  <si>
    <t>&lt;a href="/0Q0PL00000LVlxp" target="_self"&gt;DGQ0007575153&lt;/a&gt;</t>
  </si>
  <si>
    <t>DG0002203382</t>
  </si>
  <si>
    <t>Reg-7339347</t>
  </si>
  <si>
    <t>&lt;a href="/0Q0PL00000LVnOX" target="_self"&gt;DGQ0007575174&lt;/a&gt;</t>
  </si>
  <si>
    <t>DG0002203400</t>
  </si>
  <si>
    <t>Reg-7339346</t>
  </si>
  <si>
    <t>&lt;a href="/0Q0PL00000LVnMv" target="_self"&gt;DGQ0007575173&lt;/a&gt;</t>
  </si>
  <si>
    <t>DG0002203399</t>
  </si>
  <si>
    <t>Reg-7339316</t>
  </si>
  <si>
    <t>&lt;a href="/0Q0PL00000LVkvJ" target="_self"&gt;DGQ0007575142&lt;/a&gt;</t>
  </si>
  <si>
    <t>DG0002203378</t>
  </si>
  <si>
    <t>Reg-7339348</t>
  </si>
  <si>
    <t>&lt;a href="/0Q0PL00000LVnQ9" target="_self"&gt;DGQ0007575175&lt;/a&gt;</t>
  </si>
  <si>
    <t>DG0002203401</t>
  </si>
  <si>
    <t>Reg-7339525</t>
  </si>
  <si>
    <t>Reg-7339500</t>
  </si>
  <si>
    <t>Reg-7339468</t>
  </si>
  <si>
    <t>Reg-7339462</t>
  </si>
  <si>
    <t>Reg-7339461</t>
  </si>
  <si>
    <t>Reg-7339465</t>
  </si>
  <si>
    <t>Reg-7339466</t>
  </si>
  <si>
    <t>Reg-7339304</t>
  </si>
  <si>
    <t>&lt;a href="/0Q0PL00000LVk2T" target="_self"&gt;DGQ0007575132&lt;/a&gt;</t>
  </si>
  <si>
    <t>DG0002203374</t>
  </si>
  <si>
    <t>Reg-7339454</t>
  </si>
  <si>
    <t>Reg-7339336</t>
  </si>
  <si>
    <t>&lt;a href="/0Q0PL00000LVmST" target="_self"&gt;DGQ0007575162&lt;/a&gt;</t>
  </si>
  <si>
    <t>DG0002203393</t>
  </si>
  <si>
    <t>Reg-7339529</t>
  </si>
  <si>
    <t>&lt;a href="/0Q0PL00000LVyF7" target="_self"&gt;DGQ0007575360&lt;/a&gt;</t>
  </si>
  <si>
    <t>DG0002203491</t>
  </si>
  <si>
    <t>Reg-7339528</t>
  </si>
  <si>
    <t>&lt;a href="/0Q0PL00000LVyDV" target="_self"&gt;DGQ0007575359&lt;/a&gt;</t>
  </si>
  <si>
    <t>DG0002203490</t>
  </si>
  <si>
    <t>Reg-7339522</t>
  </si>
  <si>
    <t>&lt;a href="/0Q0PL00000LVxXZ" target="_self"&gt;DGQ0007575348&lt;/a&gt;</t>
  </si>
  <si>
    <t>DG0002203486</t>
  </si>
  <si>
    <t>Reg-7339470</t>
  </si>
  <si>
    <t>Reg-7339364</t>
  </si>
  <si>
    <t>&lt;a href="/0Q0PL00000LVoNp" target="_self"&gt;DGQ0007575192&lt;/a&gt;</t>
  </si>
  <si>
    <t>DG0002205571</t>
  </si>
  <si>
    <t>Reg-7339480</t>
  </si>
  <si>
    <t>&lt;a href="/0Q0PL00000LVujN" target="_self"&gt;DGQ0007575306&lt;/a&gt;</t>
  </si>
  <si>
    <t>DG0002203466</t>
  </si>
  <si>
    <t>Reg-7339448</t>
  </si>
  <si>
    <t>&lt;a href="/0Q0PL00000LVsfx" target="_self"&gt;DGQ0007575272&lt;/a&gt;</t>
  </si>
  <si>
    <t>DG0002203457</t>
  </si>
  <si>
    <t>Reg-7339449</t>
  </si>
  <si>
    <t>&lt;a href="/0Q0PL00000LVshZ" target="_self"&gt;DGQ0007575273&lt;/a&gt;</t>
  </si>
  <si>
    <t>DG0002203458</t>
  </si>
  <si>
    <t>Reg-7339601</t>
  </si>
  <si>
    <t>&lt;a href="/0Q0PL00000LW1eQ" target="_self"&gt;DGQ0007575434&lt;/a&gt;</t>
  </si>
  <si>
    <t>DG0002203521</t>
  </si>
  <si>
    <t>Reg-7339561</t>
  </si>
  <si>
    <t>Reg-7339610</t>
  </si>
  <si>
    <t>Reg-7339524</t>
  </si>
  <si>
    <t>Reg-7339614</t>
  </si>
  <si>
    <t>Reg-7339617</t>
  </si>
  <si>
    <t>Reg-7339622</t>
  </si>
  <si>
    <t>Reg-7339621</t>
  </si>
  <si>
    <t>Reg-7339624</t>
  </si>
  <si>
    <t>Reg-7339295</t>
  </si>
  <si>
    <t>Reg-7339294</t>
  </si>
  <si>
    <t>&lt;a href="/0Q0PL00000LViof" target="_self"&gt;DGQ0007575123&lt;/a&gt;</t>
  </si>
  <si>
    <t>DG0002203366</t>
  </si>
  <si>
    <t>Reg-7339297</t>
  </si>
  <si>
    <t>&lt;a href="/0Q0PL00000LViqH" target="_self"&gt;DGQ0007575124&lt;/a&gt;</t>
  </si>
  <si>
    <t>DG0002203367</t>
  </si>
  <si>
    <t>Reg-7339438</t>
  </si>
  <si>
    <t>Reg-7339457</t>
  </si>
  <si>
    <t>Reg-7339545</t>
  </si>
  <si>
    <t>&lt;a href="/0Q0PL00000LVyv3" target="_self"&gt;DGQ0007575372&lt;/a&gt;</t>
  </si>
  <si>
    <t>DG0002203494</t>
  </si>
  <si>
    <t>Reg-7339420</t>
  </si>
  <si>
    <t>&lt;a href="/0Q0PL00000LVqhN" target="_self"&gt;DGQ0007575244&lt;/a&gt;</t>
  </si>
  <si>
    <t>DG0002203431</t>
  </si>
  <si>
    <t>Reg-7339414</t>
  </si>
  <si>
    <t>&lt;a href="/0Q0PL00000LVqO1" target="_self"&gt;DGQ0007575234&lt;/a&gt;</t>
  </si>
  <si>
    <t>DG0002203432</t>
  </si>
  <si>
    <t>Reg-7339476</t>
  </si>
  <si>
    <t>Reg-7339475</t>
  </si>
  <si>
    <t>Reg-7339478</t>
  </si>
  <si>
    <t>Reg-7339477</t>
  </si>
  <si>
    <t>Reg-7339379</t>
  </si>
  <si>
    <t>Reg-7339378</t>
  </si>
  <si>
    <t>Reg-7339367</t>
  </si>
  <si>
    <t>Reg-7339533</t>
  </si>
  <si>
    <t>&lt;a href="/0Q0PL00000LVyTd" target="_self"&gt;DGQ0007575364&lt;/a&gt;</t>
  </si>
  <si>
    <t>DG0002203493</t>
  </si>
  <si>
    <t>Reg-7339382</t>
  </si>
  <si>
    <t>&lt;a href="/0Q0PL00000LVpOj" target="_self"&gt;DGQ0007575208&lt;/a&gt;</t>
  </si>
  <si>
    <t>DG0002203420</t>
  </si>
  <si>
    <t>Reg-7339339</t>
  </si>
  <si>
    <t>&lt;a href="/0Q0PL00000LVmdl" target="_self"&gt;DGQ0007575165&lt;/a&gt;</t>
  </si>
  <si>
    <t>DG0002203395</t>
  </si>
  <si>
    <t>Reg-7339338</t>
  </si>
  <si>
    <t>&lt;a href="/0Q0PL00000LVmc9" target="_self"&gt;DGQ0007575164&lt;/a&gt;</t>
  </si>
  <si>
    <t>DG0002203394</t>
  </si>
  <si>
    <t>Reg-7339392</t>
  </si>
  <si>
    <t>&lt;a href="/0Q0PL00000LVlxq" target="_self"&gt;DGQ0007575210&lt;/a&gt;</t>
  </si>
  <si>
    <t>DG0002203418</t>
  </si>
  <si>
    <t>Reg-7339393</t>
  </si>
  <si>
    <t>&lt;a href="/0Q0PL00000LVpWn" target="_self"&gt;DGQ0007575211&lt;/a&gt;</t>
  </si>
  <si>
    <t>DG0002203419</t>
  </si>
  <si>
    <t>Reg-7339511</t>
  </si>
  <si>
    <t>Reg-7339510</t>
  </si>
  <si>
    <t>Reg-7339579</t>
  </si>
  <si>
    <t>&lt;a href="/0Q0PL00000LW1T7" target="_self"&gt;DGQ0007575413&lt;/a&gt;</t>
  </si>
  <si>
    <t>DG0002203516</t>
  </si>
  <si>
    <t>Reg-7339580</t>
  </si>
  <si>
    <t>&lt;a href="/0Q0PL00000LW1Uj" target="_self"&gt;DGQ0007575414&lt;/a&gt;</t>
  </si>
  <si>
    <t>DG0002203517</t>
  </si>
  <si>
    <t>Reg-7339365</t>
  </si>
  <si>
    <t>&lt;a href="/0Q0PL00000LVoSf" target="_self"&gt;DGQ0007575193&lt;/a&gt;</t>
  </si>
  <si>
    <t>DG0002203415</t>
  </si>
  <si>
    <t>Reg-7339584</t>
  </si>
  <si>
    <t>Reg-7339582</t>
  </si>
  <si>
    <t>Reg-7339581</t>
  </si>
  <si>
    <t>Reg-7339585</t>
  </si>
  <si>
    <t>Reg-7339531</t>
  </si>
  <si>
    <t>&lt;a href="/0Q0PL00000LVyLZ" target="_self"&gt;DGQ0007575362&lt;/a&gt;</t>
  </si>
  <si>
    <t>DG0002203492</t>
  </si>
  <si>
    <t>Reg-7339564</t>
  </si>
  <si>
    <t>Reg-7339330</t>
  </si>
  <si>
    <t>&lt;a href="/0Q0PL00000LVm4H" target="_self"&gt;DGQ0007575156&lt;/a&gt;</t>
  </si>
  <si>
    <t>DG0002203383</t>
  </si>
  <si>
    <t>Reg-7339505</t>
  </si>
  <si>
    <t>Reg-7339307</t>
  </si>
  <si>
    <t>Reg-7339309</t>
  </si>
  <si>
    <t>Reg-7339608</t>
  </si>
  <si>
    <t>Reg-7339607</t>
  </si>
  <si>
    <t>Reg-7339315</t>
  </si>
  <si>
    <t>Reg-7339325</t>
  </si>
  <si>
    <t>Reg-7339432</t>
  </si>
  <si>
    <t>&lt;a href="/0Q0PL00000LVrGr" target="_self"&gt;DGQ0007575257&lt;/a&gt;</t>
  </si>
  <si>
    <t>DG0002203445</t>
  </si>
  <si>
    <t>Reg-7339433</t>
  </si>
  <si>
    <t>&lt;a href="/0Q0PL00000LVrIT" target="_self"&gt;DGQ0007575258&lt;/a&gt;</t>
  </si>
  <si>
    <t>DG0002203446</t>
  </si>
  <si>
    <t>Reg-7339435</t>
  </si>
  <si>
    <t>&lt;a href="/0Q0PL00000LVrK5" target="_self"&gt;DGQ0007575259&lt;/a&gt;</t>
  </si>
  <si>
    <t>DG0002203447</t>
  </si>
  <si>
    <t>Reg-7339430</t>
  </si>
  <si>
    <t>&lt;a href="/0Q0PL00000LVrFF" target="_self"&gt;DGQ0007575256&lt;/a&gt;</t>
  </si>
  <si>
    <t>DG0002203444</t>
  </si>
  <si>
    <t>Reg-7339434</t>
  </si>
  <si>
    <t>&lt;a href="/0Q0PL00000LVrDd" target="_self"&gt;DGQ0007575255&lt;/a&gt;</t>
  </si>
  <si>
    <t>DG0002203443</t>
  </si>
  <si>
    <t>Reg-7339606</t>
  </si>
  <si>
    <t>Reg-7339489</t>
  </si>
  <si>
    <t>&lt;a href="/0Q0PL00000LVvU9" target="_self"&gt;DGQ0007575315&lt;/a&gt;</t>
  </si>
  <si>
    <t>DG0002203470</t>
  </si>
  <si>
    <t>Reg-7339488</t>
  </si>
  <si>
    <t>&lt;a href="/0Q0PL00000LVvSX" target="_self"&gt;DGQ0007575314&lt;/a&gt;</t>
  </si>
  <si>
    <t>DG0002203469</t>
  </si>
  <si>
    <t>Reg-7339491</t>
  </si>
  <si>
    <t>&lt;a href="/0Q0PL00000LVvXN" target="_self"&gt;DGQ0007575317&lt;/a&gt;</t>
  </si>
  <si>
    <t>DG0002203472</t>
  </si>
  <si>
    <t>Reg-7339490</t>
  </si>
  <si>
    <t>&lt;a href="/0Q0PL00000LVvVl" target="_self"&gt;DGQ0007575316&lt;/a&gt;</t>
  </si>
  <si>
    <t>DG0002203471</t>
  </si>
  <si>
    <t>Reg-7339493</t>
  </si>
  <si>
    <t>&lt;a href="/0Q0PL00000LVvYz" target="_self"&gt;DGQ0007575319&lt;/a&gt;</t>
  </si>
  <si>
    <t>DG0002203474</t>
  </si>
  <si>
    <t>Reg-7339492</t>
  </si>
  <si>
    <t>&lt;a href="/0Q0PL00000LVtaQ" target="_self"&gt;DGQ0007575318&lt;/a&gt;</t>
  </si>
  <si>
    <t>DG0002203473</t>
  </si>
  <si>
    <t>Reg-7339559</t>
  </si>
  <si>
    <t>&lt;a href="/0Q0PL00000LW05d" target="_self"&gt;DGQ0007575389&lt;/a&gt;</t>
  </si>
  <si>
    <t>DG0002203506</t>
  </si>
  <si>
    <t>Reg-7339576</t>
  </si>
  <si>
    <t>&lt;a href="/0Q0PL00000LW14v" target="_self"&gt;DGQ0007575404&lt;/a&gt;</t>
  </si>
  <si>
    <t>DG0002203511</t>
  </si>
  <si>
    <t>Reg-7339424</t>
  </si>
  <si>
    <t>Reg-7339471</t>
  </si>
  <si>
    <t>Reg-7339404</t>
  </si>
  <si>
    <t>Reg-7339343</t>
  </si>
  <si>
    <t>Reg-7339611</t>
  </si>
  <si>
    <t>Reg-7339495</t>
  </si>
  <si>
    <t>&lt;a href="/0Q0PL00000LVvnV" target="_self"&gt;DGQ0007575322&lt;/a&gt;</t>
  </si>
  <si>
    <t>DG0002203478</t>
  </si>
  <si>
    <t>Reg-7339508</t>
  </si>
  <si>
    <t>&lt;a href="/0Q0PL00000LVwoP" target="_self"&gt;DGQ0007575335&lt;/a&gt;</t>
  </si>
  <si>
    <t>DG0002203480</t>
  </si>
  <si>
    <t>Reg-7339451</t>
  </si>
  <si>
    <t>&lt;a href="/0Q0PL00000LVsjB" target="_self"&gt;DGQ0007575274&lt;/a&gt;</t>
  </si>
  <si>
    <t>DG0002203456</t>
  </si>
  <si>
    <t>Reg-7339344</t>
  </si>
  <si>
    <t>&lt;a href="/0Q0PL00000LVn6n" target="_self"&gt;DGQ0007575170&lt;/a&gt;</t>
  </si>
  <si>
    <t>DG0002203398</t>
  </si>
  <si>
    <t>Reg-7339537</t>
  </si>
  <si>
    <t>Reg-7339583</t>
  </si>
  <si>
    <t>Reg-7339558</t>
  </si>
  <si>
    <t>Reg-7339567</t>
  </si>
  <si>
    <t>Reg-7339568</t>
  </si>
  <si>
    <t>Reg-7339592</t>
  </si>
  <si>
    <t>Reg-7339571</t>
  </si>
  <si>
    <t>Reg-7339563</t>
  </si>
  <si>
    <t>Reg-7339485</t>
  </si>
  <si>
    <t>Reg-7339523</t>
  </si>
  <si>
    <t>Reg-7339549</t>
  </si>
  <si>
    <t>Reg-7339526</t>
  </si>
  <si>
    <t>Reg-7339548</t>
  </si>
  <si>
    <t>Reg-7339463</t>
  </si>
  <si>
    <t>Reg-7339464</t>
  </si>
  <si>
    <t>Reg-7339472</t>
  </si>
  <si>
    <t>Reg-7339504</t>
  </si>
  <si>
    <t>Reg-7339335</t>
  </si>
  <si>
    <t>Reg-7339328</t>
  </si>
  <si>
    <t>Reg-7339320</t>
  </si>
  <si>
    <t>Reg-7339577</t>
  </si>
  <si>
    <t>Reg-7339600</t>
  </si>
  <si>
    <t>Reg-7339572</t>
  </si>
  <si>
    <t>Reg-7339598</t>
  </si>
  <si>
    <t>Reg-7339597</t>
  </si>
  <si>
    <t>Reg-7339603</t>
  </si>
  <si>
    <t>Reg-7339602</t>
  </si>
  <si>
    <t>Reg-7339386</t>
  </si>
  <si>
    <t>Reg-7339410</t>
  </si>
  <si>
    <t>Reg-7339411</t>
  </si>
  <si>
    <t>Reg-7339409</t>
  </si>
  <si>
    <t>Reg-7339413</t>
  </si>
  <si>
    <t>Reg-7339416</t>
  </si>
  <si>
    <t>Reg-7339415</t>
  </si>
  <si>
    <t>Reg-7339497</t>
  </si>
  <si>
    <t>&lt;a href="/0Q0PL00000LVvxB" target="_self"&gt;DGQ0007575324&lt;/a&gt;</t>
  </si>
  <si>
    <t>DG0002203476</t>
  </si>
  <si>
    <t>Reg-7339499</t>
  </si>
  <si>
    <t>&lt;a href="/0Q0PL00000LVvyn" target="_self"&gt;DGQ0007575325&lt;/a&gt;</t>
  </si>
  <si>
    <t>DG0002203477</t>
  </si>
  <si>
    <t>Reg-7339570</t>
  </si>
  <si>
    <t>&lt;a href="/0Q0PL00000LW0jx" target="_self"&gt;DGQ0007575400&lt;/a&gt;</t>
  </si>
  <si>
    <t>DG0002203510</t>
  </si>
  <si>
    <t>Reg-7339460</t>
  </si>
  <si>
    <t>&lt;a href="/0Q0PL00000LVtIf" target="_self"&gt;DGQ0007575284&lt;/a&gt;</t>
  </si>
  <si>
    <t>DG0002203464</t>
  </si>
  <si>
    <t>Reg-7339459</t>
  </si>
  <si>
    <t>&lt;a href="/0Q0PL00000LVtFR" target="_self"&gt;DGQ0007575282&lt;/a&gt;</t>
  </si>
  <si>
    <t>DG0002203462</t>
  </si>
  <si>
    <t>Reg-7339538</t>
  </si>
  <si>
    <t>Reg-7339542</t>
  </si>
  <si>
    <t>Reg-7339539</t>
  </si>
  <si>
    <t>Reg-7339389</t>
  </si>
  <si>
    <t>Reg-7339391</t>
  </si>
  <si>
    <t>Reg-7339395</t>
  </si>
  <si>
    <t>Reg-7339383</t>
  </si>
  <si>
    <t>Reg-7339385</t>
  </si>
  <si>
    <t>Reg-7339108</t>
  </si>
  <si>
    <t>&lt;a href="/0Q0PL00000LVMxp" target="_self"&gt;DGQ0007574941&lt;/a&gt;</t>
  </si>
  <si>
    <t>DG0002201115</t>
  </si>
  <si>
    <t>Reg-7339138</t>
  </si>
  <si>
    <t>&lt;a href="/0Q0PL00000LVOLJ" target="_self"&gt;DGQ0007574966&lt;/a&gt;</t>
  </si>
  <si>
    <t>DG0002201123</t>
  </si>
  <si>
    <t>Reg-7339024</t>
  </si>
  <si>
    <t>&lt;a href="/0Q0PL00000LVISo" target="_self"&gt;DGQ0007574852&lt;/a&gt;</t>
  </si>
  <si>
    <t>DG0002201082</t>
  </si>
  <si>
    <t>Reg-7339277</t>
  </si>
  <si>
    <t>&lt;a href="/0Q0PL00000LVW2j" target="_self"&gt;DGQ0007575104&lt;/a&gt;</t>
  </si>
  <si>
    <t>DG0002201185</t>
  </si>
  <si>
    <t>Reg-7339161</t>
  </si>
  <si>
    <t>Reg-7339071</t>
  </si>
  <si>
    <t>Reg-7339279</t>
  </si>
  <si>
    <t>Reg-7339287</t>
  </si>
  <si>
    <t>Reg-7339235</t>
  </si>
  <si>
    <t>Reg-7339285</t>
  </si>
  <si>
    <t>Reg-7339243</t>
  </si>
  <si>
    <t>Reg-7339193</t>
  </si>
  <si>
    <t>Reg-7339222</t>
  </si>
  <si>
    <t>Reg-7339281</t>
  </si>
  <si>
    <t>Reg-7339225</t>
  </si>
  <si>
    <t>Reg-7339213</t>
  </si>
  <si>
    <t>Reg-7339104</t>
  </si>
  <si>
    <t>&lt;a href="/0Q0PL00000LVMY1" target="_self"&gt;DGQ0007574929&lt;/a&gt;</t>
  </si>
  <si>
    <t>DG0002201111</t>
  </si>
  <si>
    <t>Reg-7339096</t>
  </si>
  <si>
    <t>&lt;a href="/0Q0PL00000LVMUn" target="_self"&gt;DGQ0007574927&lt;/a&gt;</t>
  </si>
  <si>
    <t>DG0002201109</t>
  </si>
  <si>
    <t>Reg-7339120</t>
  </si>
  <si>
    <t>&lt;a href="/0Q0PL00000LVNPF" target="_self"&gt;DGQ0007574946&lt;/a&gt;</t>
  </si>
  <si>
    <t>DG0002201117</t>
  </si>
  <si>
    <t>Reg-7339099</t>
  </si>
  <si>
    <t>&lt;a href="/0Q0PL00000LVMWP" target="_self"&gt;DGQ0007574928&lt;/a&gt;</t>
  </si>
  <si>
    <t>DG0002201110</t>
  </si>
  <si>
    <t>Reg-7338860</t>
  </si>
  <si>
    <t>&lt;a href="/0Q0PL00000LVAOn" target="_self"&gt;DGQ0007574681&lt;/a&gt;</t>
  </si>
  <si>
    <t>DG0002201000</t>
  </si>
  <si>
    <t>Reg-7338859</t>
  </si>
  <si>
    <t>&lt;a href="/0Q0PL00000LVANB" target="_self"&gt;DGQ0007574680&lt;/a&gt;</t>
  </si>
  <si>
    <t>DG0002200999</t>
  </si>
  <si>
    <t>Reg-7339091</t>
  </si>
  <si>
    <t>Reg-7338856</t>
  </si>
  <si>
    <t>Reg-7339177</t>
  </si>
  <si>
    <t>Reg-7339159</t>
  </si>
  <si>
    <t>&lt;a href="/0Q0PL00000LVPNp" target="_self"&gt;DGQ0007574991&lt;/a&gt;</t>
  </si>
  <si>
    <t>DG0002201131</t>
  </si>
  <si>
    <t>Reg-7339155</t>
  </si>
  <si>
    <t>&lt;a href="/0Q0PL00000LVPAv" target="_self"&gt;DGQ0007574986&lt;/a&gt;</t>
  </si>
  <si>
    <t>DG0002201130</t>
  </si>
  <si>
    <t>Reg-7339020</t>
  </si>
  <si>
    <t>&lt;a href="/0Q0PL00000LVIfh" target="_self"&gt;DGQ0007574847&lt;/a&gt;</t>
  </si>
  <si>
    <t>DG0002201078</t>
  </si>
  <si>
    <t>Reg-7339056</t>
  </si>
  <si>
    <t>&lt;a href="/0Q0PL00000LVK6P" target="_self"&gt;DGQ0007574883&lt;/a&gt;</t>
  </si>
  <si>
    <t>DG0002201092</t>
  </si>
  <si>
    <t>Reg-7338999</t>
  </si>
  <si>
    <t>&lt;a href="/0Q0PL00000LVHq5" target="_self"&gt;DGQ0007574826&lt;/a&gt;</t>
  </si>
  <si>
    <t>DG0002201062</t>
  </si>
  <si>
    <t>Reg-7339035</t>
  </si>
  <si>
    <t>&lt;a href="/0Q0PL00000LVJ3t" target="_self"&gt;DGQ0007574856&lt;/a&gt;</t>
  </si>
  <si>
    <t>DG0002201081</t>
  </si>
  <si>
    <t>Reg-7339190</t>
  </si>
  <si>
    <t>&lt;a href="/0Q0PL00000LVRMP" target="_self"&gt;DGQ0007575021&lt;/a&gt;</t>
  </si>
  <si>
    <t>DG0002201150</t>
  </si>
  <si>
    <t>Reg-7338972</t>
  </si>
  <si>
    <t>&lt;a href="/0Q0PL00000LVGkL" target="_self"&gt;DGQ0007574799&lt;/a&gt;</t>
  </si>
  <si>
    <t>DG0002201052</t>
  </si>
  <si>
    <t>Reg-7338971</t>
  </si>
  <si>
    <t>&lt;a href="/0Q0PL00000LVGij" target="_self"&gt;DGQ0007574798&lt;/a&gt;</t>
  </si>
  <si>
    <t>DG0002201051</t>
  </si>
  <si>
    <t>Reg-7338973</t>
  </si>
  <si>
    <t>&lt;a href="/0Q0PL00000LVGkM" target="_self"&gt;DGQ0007574800&lt;/a&gt;</t>
  </si>
  <si>
    <t>DG0002201053</t>
  </si>
  <si>
    <t>Reg-7338984</t>
  </si>
  <si>
    <t>&lt;a href="/0Q0PL00000LVH8X" target="_self"&gt;DGQ0007574810&lt;/a&gt;</t>
  </si>
  <si>
    <t>DG0002201056</t>
  </si>
  <si>
    <t>Reg-7339051</t>
  </si>
  <si>
    <t>Reg-7339052</t>
  </si>
  <si>
    <t>Reg-7339053</t>
  </si>
  <si>
    <t>Reg-7339055</t>
  </si>
  <si>
    <t>Reg-7339238</t>
  </si>
  <si>
    <t>Reg-7339195</t>
  </si>
  <si>
    <t>Reg-7339220</t>
  </si>
  <si>
    <t>Reg-7339196</t>
  </si>
  <si>
    <t>Reg-7338991</t>
  </si>
  <si>
    <t>Reg-7338990</t>
  </si>
  <si>
    <t>Reg-7339046</t>
  </si>
  <si>
    <t>&lt;a href="/0Q0PL00000LVJbl" target="_self"&gt;DGQ0007574872&lt;/a&gt;</t>
  </si>
  <si>
    <t>DG0002201087</t>
  </si>
  <si>
    <t>Reg-7339047</t>
  </si>
  <si>
    <t>&lt;a href="/0Q0PL00000LVJdN" target="_self"&gt;DGQ0007574873&lt;/a&gt;</t>
  </si>
  <si>
    <t>DG0002201088</t>
  </si>
  <si>
    <t>Reg-7339039</t>
  </si>
  <si>
    <t>Reg-7339040</t>
  </si>
  <si>
    <t>Reg-7339027</t>
  </si>
  <si>
    <t>Reg-7339028</t>
  </si>
  <si>
    <t>Reg-7339224</t>
  </si>
  <si>
    <t>&lt;a href="/0Q0PL00000LVT9h" target="_self"&gt;DGQ0007575050&lt;/a&gt;</t>
  </si>
  <si>
    <t>DG0002201165</t>
  </si>
  <si>
    <t>Reg-7339131</t>
  </si>
  <si>
    <t>&lt;a href="/0Q0PL00000LVLiQ" target="_self"&gt;DGQ0007574959&lt;/a&gt;</t>
  </si>
  <si>
    <t>DG0002201120</t>
  </si>
  <si>
    <t>Reg-7339045</t>
  </si>
  <si>
    <t>&lt;a href="/0Q0PL00000LVJYX" target="_self"&gt;DGQ0007574871&lt;/a&gt;</t>
  </si>
  <si>
    <t>DG0002201086</t>
  </si>
  <si>
    <t>Reg-7339146</t>
  </si>
  <si>
    <t>Reg-7339095</t>
  </si>
  <si>
    <t>Reg-7338870</t>
  </si>
  <si>
    <t>Reg-7338872</t>
  </si>
  <si>
    <t>Reg-7338871</t>
  </si>
  <si>
    <t>Reg-7338964</t>
  </si>
  <si>
    <t>Reg-7338956</t>
  </si>
  <si>
    <t>Reg-7338955</t>
  </si>
  <si>
    <t>Reg-7338957</t>
  </si>
  <si>
    <t>Reg-7338978</t>
  </si>
  <si>
    <t>Reg-7338977</t>
  </si>
  <si>
    <t>Reg-7338949</t>
  </si>
  <si>
    <t>Reg-7338950</t>
  </si>
  <si>
    <t>Reg-7338945</t>
  </si>
  <si>
    <t>Reg-7338948</t>
  </si>
  <si>
    <t>Reg-7339172</t>
  </si>
  <si>
    <t>&lt;a href="/0Q0PL00000LVQdF" target="_self"&gt;DGQ0007575006&lt;/a&gt;</t>
  </si>
  <si>
    <t>DG0002201143</t>
  </si>
  <si>
    <t>Reg-7339175</t>
  </si>
  <si>
    <t>&lt;a href="/0Q0PL00000LVQer" target="_self"&gt;DGQ0007575007&lt;/a&gt;</t>
  </si>
  <si>
    <t>DG0002201144</t>
  </si>
  <si>
    <t>Reg-7338865</t>
  </si>
  <si>
    <t>Reg-7339167</t>
  </si>
  <si>
    <t>&lt;a href="/0Q0PL00000LVOpy" target="_self"&gt;DGQ0007574999&lt;/a&gt;</t>
  </si>
  <si>
    <t>DG0002201136</t>
  </si>
  <si>
    <t>Reg-7339015</t>
  </si>
  <si>
    <t>&lt;a href="/0Q0PL00000LVIPZ" target="_self"&gt;DGQ0007574842&lt;/a&gt;</t>
  </si>
  <si>
    <t>DG0002201069</t>
  </si>
  <si>
    <t>Reg-7338996</t>
  </si>
  <si>
    <t>&lt;a href="/0Q0PL00000LVG7e" target="_self"&gt;DGQ0007574821&lt;/a&gt;</t>
  </si>
  <si>
    <t>DG0002201060</t>
  </si>
  <si>
    <t>Reg-7338939</t>
  </si>
  <si>
    <t>&lt;a href="/0Q0PL00000LVBSw" target="_self"&gt;DGQ0007574764&lt;/a&gt;</t>
  </si>
  <si>
    <t>DG0002201035</t>
  </si>
  <si>
    <t>Reg-7338987</t>
  </si>
  <si>
    <t>&lt;a href="/0Q0PL00000LVHGb" target="_self"&gt;DGQ0007574814&lt;/a&gt;</t>
  </si>
  <si>
    <t>DG0002201058</t>
  </si>
  <si>
    <t>Reg-7338986</t>
  </si>
  <si>
    <t>&lt;a href="/0Q0PL00000LVFOU" target="_self"&gt;DGQ0007574812&lt;/a&gt;</t>
  </si>
  <si>
    <t>DG0002201057</t>
  </si>
  <si>
    <t>Reg-7339230</t>
  </si>
  <si>
    <t>&lt;a href="/0Q0PL00000LVTb7" target="_self"&gt;DGQ0007575058&lt;/a&gt;</t>
  </si>
  <si>
    <t>DG0002201166</t>
  </si>
  <si>
    <t>Reg-7339174</t>
  </si>
  <si>
    <t>&lt;a href="/0Q0PL00000LVQa1" target="_self"&gt;DGQ0007575005&lt;/a&gt;</t>
  </si>
  <si>
    <t>DG0002201172</t>
  </si>
  <si>
    <t>Reg-7339017</t>
  </si>
  <si>
    <t>&lt;a href="/0Q0PL00000LVIUP" target="_self"&gt;DGQ0007574844&lt;/a&gt;</t>
  </si>
  <si>
    <t>DG0002201073</t>
  </si>
  <si>
    <t>Reg-7339185</t>
  </si>
  <si>
    <t>&lt;a href="/0Q0PL00000LVQqA" target="_self"&gt;DGQ0007575017&lt;/a&gt;</t>
  </si>
  <si>
    <t>DG0002201146</t>
  </si>
  <si>
    <t>Reg-7339211</t>
  </si>
  <si>
    <t>&lt;a href="/0Q0PL00000LVSLh" target="_self"&gt;DGQ0007575038&lt;/a&gt;</t>
  </si>
  <si>
    <t>DG0002201160</t>
  </si>
  <si>
    <t>Reg-7338989</t>
  </si>
  <si>
    <t>&lt;a href="/0Q0PL00000LVHJp" target="_self"&gt;DGQ0007574816&lt;/a&gt;</t>
  </si>
  <si>
    <t>DG0002201064</t>
  </si>
  <si>
    <t>Reg-7339278</t>
  </si>
  <si>
    <t>&lt;a href="/0Q0PL00000LVWFd" target="_self"&gt;DGQ0007575105&lt;/a&gt;</t>
  </si>
  <si>
    <t>DG0002201186</t>
  </si>
  <si>
    <t>Reg-7339089</t>
  </si>
  <si>
    <t>&lt;a href="/0Q0PL00000LVLwv" target="_self"&gt;DGQ0007574918&lt;/a&gt;</t>
  </si>
  <si>
    <t>DG0002201105</t>
  </si>
  <si>
    <t>Reg-7339026</t>
  </si>
  <si>
    <t>&lt;a href="/0Q0PL00000LVIsb" target="_self"&gt;DGQ0007574853&lt;/a&gt;</t>
  </si>
  <si>
    <t>DG0002201085</t>
  </si>
  <si>
    <t>Reg-7338909</t>
  </si>
  <si>
    <t>&lt;a href="/0Q0PL00000LVD9l" target="_self"&gt;DGQ0007574732&lt;/a&gt;</t>
  </si>
  <si>
    <t>DG0002203386</t>
  </si>
  <si>
    <t>Reg-7338912</t>
  </si>
  <si>
    <t>&lt;a href="/0Q0PL00000LVDBN" target="_self"&gt;DGQ0007574733&lt;/a&gt;</t>
  </si>
  <si>
    <t>DG0002203387</t>
  </si>
  <si>
    <t>Reg-7338922</t>
  </si>
  <si>
    <t>&lt;a href="/0Q0PL00000LVDmT" target="_self"&gt;DGQ0007574743&lt;/a&gt;</t>
  </si>
  <si>
    <t>DG0002201027</t>
  </si>
  <si>
    <t>Reg-7339125</t>
  </si>
  <si>
    <t>Reg-7339156</t>
  </si>
  <si>
    <t>Reg-7339115</t>
  </si>
  <si>
    <t>Reg-7338896</t>
  </si>
  <si>
    <t>Reg-7338874</t>
  </si>
  <si>
    <t>Reg-7338876</t>
  </si>
  <si>
    <t>Reg-7338875</t>
  </si>
  <si>
    <t>Reg-7338851</t>
  </si>
  <si>
    <t>Reg-7338862</t>
  </si>
  <si>
    <t>Reg-7338951</t>
  </si>
  <si>
    <t>Reg-7338857</t>
  </si>
  <si>
    <t>Reg-7338858</t>
  </si>
  <si>
    <t>Reg-7339153</t>
  </si>
  <si>
    <t>Reg-7339178</t>
  </si>
  <si>
    <t>Reg-7339198</t>
  </si>
  <si>
    <t>Reg-7338960</t>
  </si>
  <si>
    <t>Reg-7338864</t>
  </si>
  <si>
    <t>&lt;a href="/0Q0PL00000LVAob" target="_self"&gt;DGQ0007574685&lt;/a&gt;</t>
  </si>
  <si>
    <t>DG0002201003</t>
  </si>
  <si>
    <t>Reg-7338863</t>
  </si>
  <si>
    <t>&lt;a href="/0Q0PL00000LVAmz" target="_self"&gt;DGQ0007574684&lt;/a&gt;</t>
  </si>
  <si>
    <t>DG0002201002</t>
  </si>
  <si>
    <t>Reg-7338940</t>
  </si>
  <si>
    <t>&lt;a href="/0Q0PL00000LVFI1" target="_self"&gt;DGQ0007574765&lt;/a&gt;</t>
  </si>
  <si>
    <t>DG0002201050</t>
  </si>
  <si>
    <t>Reg-7339284</t>
  </si>
  <si>
    <t>&lt;a href="/0Q0PL00000LVWtx" target="_self"&gt;DGQ0007575111&lt;/a&gt;</t>
  </si>
  <si>
    <t>DG0002201190</t>
  </si>
  <si>
    <t>Reg-7339282</t>
  </si>
  <si>
    <t>&lt;a href="/0Q0PL00000LVWnV" target="_self"&gt;DGQ0007575109&lt;/a&gt;</t>
  </si>
  <si>
    <t>DG0002201188</t>
  </si>
  <si>
    <t>Reg-7339283</t>
  </si>
  <si>
    <t>&lt;a href="/0Q0PL00000LVWp7" target="_self"&gt;DGQ0007575110&lt;/a&gt;</t>
  </si>
  <si>
    <t>DG0002201189</t>
  </si>
  <si>
    <t>Reg-7339286</t>
  </si>
  <si>
    <t>&lt;a href="/0Q0PL00000LVXBh" target="_self"&gt;DGQ0007575112&lt;/a&gt;</t>
  </si>
  <si>
    <t>DG0002201191</t>
  </si>
  <si>
    <t>Reg-7339137</t>
  </si>
  <si>
    <t>Reg-7339061</t>
  </si>
  <si>
    <t>&lt;a href="/0Q0PL00000LVKO9" target="_self"&gt;DGQ0007574888&lt;/a&gt;</t>
  </si>
  <si>
    <t>DG0002201095</t>
  </si>
  <si>
    <t>Reg-7339064</t>
  </si>
  <si>
    <t>&lt;a href="/0Q0PL00000LVKWD" target="_self"&gt;DGQ0007574890&lt;/a&gt;</t>
  </si>
  <si>
    <t>DG0002201096</t>
  </si>
  <si>
    <t>Reg-7339151</t>
  </si>
  <si>
    <t>&lt;a href="/0Q0PL00000LVMkw" target="_self"&gt;DGQ0007574983&lt;/a&gt;</t>
  </si>
  <si>
    <t>DG0002201126</t>
  </si>
  <si>
    <t>Reg-7339141</t>
  </si>
  <si>
    <t>Reg-7339034</t>
  </si>
  <si>
    <t>Reg-7339079</t>
  </si>
  <si>
    <t>Reg-7339059</t>
  </si>
  <si>
    <t>Reg-7339060</t>
  </si>
  <si>
    <t>Reg-7339031</t>
  </si>
  <si>
    <t>Reg-7339032</t>
  </si>
  <si>
    <t>Reg-7338850</t>
  </si>
  <si>
    <t>Reg-7339182</t>
  </si>
  <si>
    <t>Reg-7339179</t>
  </si>
  <si>
    <t>Reg-7339180</t>
  </si>
  <si>
    <t>Reg-7339004</t>
  </si>
  <si>
    <t>Reg-7339112</t>
  </si>
  <si>
    <t>&lt;a href="/0Q0PL00000LVMjJ" target="_self"&gt;DGQ0007574934&lt;/a&gt;</t>
  </si>
  <si>
    <t>DG0002201108</t>
  </si>
  <si>
    <t>Reg-7338852</t>
  </si>
  <si>
    <t>&lt;a href="/0Q0PL00000LV9m5" target="_self"&gt;DGQ0007574675&lt;/a&gt;</t>
  </si>
  <si>
    <t>DG0002200996</t>
  </si>
  <si>
    <t>Reg-7338853</t>
  </si>
  <si>
    <t>&lt;a href="/0Q0PL00000LV9nh" target="_self"&gt;DGQ0007574676&lt;/a&gt;</t>
  </si>
  <si>
    <t>DG0002200997</t>
  </si>
  <si>
    <t>Reg-7338855</t>
  </si>
  <si>
    <t>&lt;a href="/0Q0PL00000LVA8f" target="_self"&gt;DGQ0007574677&lt;/a&gt;</t>
  </si>
  <si>
    <t>DG0002200998</t>
  </si>
  <si>
    <t>Reg-7338888</t>
  </si>
  <si>
    <t>&lt;a href="/0Q0PL00000LVC8r" target="_self"&gt;DGQ0007574710&lt;/a&gt;</t>
  </si>
  <si>
    <t>DG0002201010</t>
  </si>
  <si>
    <t>Reg-7338937</t>
  </si>
  <si>
    <t>&lt;a href="/0Q0PL00000LVF6j" target="_self"&gt;DGQ0007574762&lt;/a&gt;</t>
  </si>
  <si>
    <t>DG0002201034</t>
  </si>
  <si>
    <t>Reg-7338866</t>
  </si>
  <si>
    <t>Reg-7338931</t>
  </si>
  <si>
    <t>Reg-7338886</t>
  </si>
  <si>
    <t>Reg-7338854</t>
  </si>
  <si>
    <t>Reg-7338963</t>
  </si>
  <si>
    <t>Reg-7338921</t>
  </si>
  <si>
    <t>Reg-7339165</t>
  </si>
  <si>
    <t>&lt;a href="/0Q0PL00000LVPsT" target="_self"&gt;DGQ0007574997&lt;/a&gt;</t>
  </si>
  <si>
    <t>DG0002201135</t>
  </si>
  <si>
    <t>Reg-7338918</t>
  </si>
  <si>
    <t>&lt;a href="/0Q0PL00000LVDbB" target="_self"&gt;DGQ0007574738&lt;/a&gt;</t>
  </si>
  <si>
    <t>DG0002201025</t>
  </si>
  <si>
    <t>Reg-7339058</t>
  </si>
  <si>
    <t>&lt;a href="/0Q0PL00000LVKCr" target="_self"&gt;DGQ0007574885&lt;/a&gt;</t>
  </si>
  <si>
    <t>DG0002201094</t>
  </si>
  <si>
    <t>Reg-7338929</t>
  </si>
  <si>
    <t>&lt;a href="/0Q0PL00000LVEPB" target="_self"&gt;DGQ0007574754&lt;/a&gt;</t>
  </si>
  <si>
    <t>DG0002201029</t>
  </si>
  <si>
    <t>Reg-7339158</t>
  </si>
  <si>
    <t>&lt;a href="/0Q0PL00000LVPIz" target="_self"&gt;DGQ0007574990&lt;/a&gt;</t>
  </si>
  <si>
    <t>DG0002201133</t>
  </si>
  <si>
    <t>Reg-7339157</t>
  </si>
  <si>
    <t>&lt;a href="/0Q0PL00000LVPHN" target="_self"&gt;DGQ0007574989&lt;/a&gt;</t>
  </si>
  <si>
    <t>DG0002201132</t>
  </si>
  <si>
    <t>Reg-7339050</t>
  </si>
  <si>
    <t>&lt;a href="/0Q0PL00000LVI30" target="_self"&gt;DGQ0007574880&lt;/a&gt;</t>
  </si>
  <si>
    <t>DG0002201090</t>
  </si>
  <si>
    <t>Reg-7339054</t>
  </si>
  <si>
    <t>&lt;a href="/0Q0PL00000LVK1Z" target="_self"&gt;DGQ0007574881&lt;/a&gt;</t>
  </si>
  <si>
    <t>DG0002201091</t>
  </si>
  <si>
    <t>Reg-7338970</t>
  </si>
  <si>
    <t>&lt;a href="/0Q0PL00000LVGh7" target="_self"&gt;DGQ0007574797&lt;/a&gt;</t>
  </si>
  <si>
    <t>DG0002201049</t>
  </si>
  <si>
    <t>Reg-7338954</t>
  </si>
  <si>
    <t>&lt;a href="/0Q0PL00000LVG2n" target="_self"&gt;DGQ0007574782&lt;/a&gt;</t>
  </si>
  <si>
    <t>DG0002201042</t>
  </si>
  <si>
    <t>Reg-7339128</t>
  </si>
  <si>
    <t>Reg-7339110</t>
  </si>
  <si>
    <t>&lt;a href="/0Q0PL00000LVMg5" target="_self"&gt;DGQ0007574932&lt;/a&gt;</t>
  </si>
  <si>
    <t>DG0002201113</t>
  </si>
  <si>
    <t>Reg-7339111</t>
  </si>
  <si>
    <t>&lt;a href="/0Q0PL00000LVMhh" target="_self"&gt;DGQ0007574933&lt;/a&gt;</t>
  </si>
  <si>
    <t>DG0002201114</t>
  </si>
  <si>
    <t>Reg-7339037</t>
  </si>
  <si>
    <t>&lt;a href="/0Q0PL00000LVIuE" target="_self"&gt;DGQ0007574864&lt;/a&gt;</t>
  </si>
  <si>
    <t>DG0002201084</t>
  </si>
  <si>
    <t>Reg-7339144</t>
  </si>
  <si>
    <t>Reg-7339274</t>
  </si>
  <si>
    <t>&lt;a href="/0Q0PL00000LVVuf" target="_self"&gt;DGQ0007575100&lt;/a&gt;</t>
  </si>
  <si>
    <t>DG0002201184</t>
  </si>
  <si>
    <t>Reg-7339114</t>
  </si>
  <si>
    <t>&lt;a href="/0Q0PL00000LVN13" target="_self"&gt;DGQ0007574942&lt;/a&gt;</t>
  </si>
  <si>
    <t>DG0002201112</t>
  </si>
  <si>
    <t>Reg-7339001</t>
  </si>
  <si>
    <t>&lt;a href="/0Q0PL00000LVHtJ" target="_self"&gt;DGQ0007574828&lt;/a&gt;</t>
  </si>
  <si>
    <t>DG0002201065</t>
  </si>
  <si>
    <t>Reg-7339002</t>
  </si>
  <si>
    <t>&lt;a href="/0Q0PL00000LVHuv" target="_self"&gt;DGQ0007574829&lt;/a&gt;</t>
  </si>
  <si>
    <t>DG0002201066</t>
  </si>
  <si>
    <t>Reg-7339106</t>
  </si>
  <si>
    <t>Reg-7339101</t>
  </si>
  <si>
    <t>Reg-7339093</t>
  </si>
  <si>
    <t>Reg-7339097</t>
  </si>
  <si>
    <t>Reg-7339133</t>
  </si>
  <si>
    <t>Reg-7339134</t>
  </si>
  <si>
    <t>Reg-7339135</t>
  </si>
  <si>
    <t>Reg-7339136</t>
  </si>
  <si>
    <t>Reg-7339132</t>
  </si>
  <si>
    <t>Reg-7338901</t>
  </si>
  <si>
    <t>&lt;a href="/0Q0PL00000LVCaH" target="_self"&gt;DGQ0007574724&lt;/a&gt;</t>
  </si>
  <si>
    <t>DG0002201013</t>
  </si>
  <si>
    <t>Reg-7338902</t>
  </si>
  <si>
    <t>&lt;a href="/0Q0PL00000LVCbt" target="_self"&gt;DGQ0007574725&lt;/a&gt;</t>
  </si>
  <si>
    <t>DG0002201014</t>
  </si>
  <si>
    <t>Reg-7338907</t>
  </si>
  <si>
    <t>&lt;a href="/0Q0PL00000LVCtd" target="_self"&gt;DGQ0007574730&lt;/a&gt;</t>
  </si>
  <si>
    <t>DG0002201015</t>
  </si>
  <si>
    <t>Reg-7339087</t>
  </si>
  <si>
    <t>Reg-7338861</t>
  </si>
  <si>
    <t>&lt;a href="/0Q0PL00000LVAa5" target="_self"&gt;DGQ0007574682&lt;/a&gt;</t>
  </si>
  <si>
    <t>DG0002201001</t>
  </si>
  <si>
    <t>Reg-7339105</t>
  </si>
  <si>
    <t>Reg-7338905</t>
  </si>
  <si>
    <t>Reg-7339228</t>
  </si>
  <si>
    <t>Reg-7339000</t>
  </si>
  <si>
    <t>&lt;a href="/0Q0PL00000LVHZy" target="_self"&gt;DGQ0007574827&lt;/a&gt;</t>
  </si>
  <si>
    <t>DG0002201063</t>
  </si>
  <si>
    <t>Reg-7339006</t>
  </si>
  <si>
    <t>&lt;a href="/0Q0PL00000LVI9R" target="_self"&gt;DGQ0007574833&lt;/a&gt;</t>
  </si>
  <si>
    <t>DG0002201067</t>
  </si>
  <si>
    <t>Reg-7338869</t>
  </si>
  <si>
    <t>Reg-7339126</t>
  </si>
  <si>
    <t>Reg-7339019</t>
  </si>
  <si>
    <t>Reg-7339191</t>
  </si>
  <si>
    <t>&lt;a href="/0Q0PL00000LVRSr" target="_self"&gt;DGQ0007575022&lt;/a&gt;</t>
  </si>
  <si>
    <t>DG0002201149</t>
  </si>
  <si>
    <t>Reg-7339150</t>
  </si>
  <si>
    <t>&lt;a href="/0Q0PL00000LVOwP" target="_self"&gt;DGQ0007574980&lt;/a&gt;</t>
  </si>
  <si>
    <t>DG0002201134</t>
  </si>
  <si>
    <t>Reg-7338943</t>
  </si>
  <si>
    <t>&lt;a href="/0Q0PL00000LVFOT" target="_self"&gt;DGQ0007574768&lt;/a&gt;</t>
  </si>
  <si>
    <t>DG0002201039</t>
  </si>
  <si>
    <t>Reg-7339069</t>
  </si>
  <si>
    <t>Reg-7339147</t>
  </si>
  <si>
    <t>Reg-7339143</t>
  </si>
  <si>
    <t>&lt;a href="/0Q0PL00000LVOhu" target="_self"&gt;DGQ0007574975&lt;/a&gt;</t>
  </si>
  <si>
    <t>DG0002201124</t>
  </si>
  <si>
    <t>Reg-7339148</t>
  </si>
  <si>
    <t>&lt;a href="/0Q0PL00000LVOy1" target="_self"&gt;DGQ0007574981&lt;/a&gt;</t>
  </si>
  <si>
    <t>DG0002201127</t>
  </si>
  <si>
    <t>Reg-7339149</t>
  </si>
  <si>
    <t>&lt;a href="/0Q0PL00000LVOzd" target="_self"&gt;DGQ0007574982&lt;/a&gt;</t>
  </si>
  <si>
    <t>DG0002201128</t>
  </si>
  <si>
    <t>Reg-7339076</t>
  </si>
  <si>
    <t>Reg-7339075</t>
  </si>
  <si>
    <t>Reg-7339272</t>
  </si>
  <si>
    <t>Reg-7339271</t>
  </si>
  <si>
    <t>Reg-7339269</t>
  </si>
  <si>
    <t>Reg-7339270</t>
  </si>
  <si>
    <t>Reg-7339267</t>
  </si>
  <si>
    <t>&lt;a href="/0Q0PL00000LVVeX" target="_self"&gt;DGQ0007575094&lt;/a&gt;</t>
  </si>
  <si>
    <t>DG0002201181</t>
  </si>
  <si>
    <t>Reg-7339218</t>
  </si>
  <si>
    <t>Reg-7338884</t>
  </si>
  <si>
    <t>&lt;a href="/0Q0PL00000LVC0n" target="_self"&gt;DGQ0007574706&lt;/a&gt;</t>
  </si>
  <si>
    <t>DG0002201011</t>
  </si>
  <si>
    <t>Reg-7338889</t>
  </si>
  <si>
    <t>&lt;a href="/0Q0PL00000LVB6M" target="_self"&gt;DGQ0007574711&lt;/a&gt;</t>
  </si>
  <si>
    <t>DG0002201012</t>
  </si>
  <si>
    <t>Reg-7339139</t>
  </si>
  <si>
    <t>&lt;a href="/0Q0PL00000LVOMv" target="_self"&gt;DGQ0007574967&lt;/a&gt;</t>
  </si>
  <si>
    <t>DG0002201122</t>
  </si>
  <si>
    <t>Reg-7338995</t>
  </si>
  <si>
    <t>&lt;a href="/0Q0PL00000LVHen" target="_self"&gt;DGQ0007574822&lt;/a&gt;</t>
  </si>
  <si>
    <t>DG0002201061</t>
  </si>
  <si>
    <t>Reg-7339171</t>
  </si>
  <si>
    <t>&lt;a href="/0Q0PL00000LVQLV" target="_self"&gt;DGQ0007575003&lt;/a&gt;</t>
  </si>
  <si>
    <t>DG0002201139</t>
  </si>
  <si>
    <t>Reg-7339253</t>
  </si>
  <si>
    <t>&lt;a href="/0Q0PL00000LVUgr" target="_self"&gt;DGQ0007575078&lt;/a&gt;</t>
  </si>
  <si>
    <t>DG0002201173</t>
  </si>
  <si>
    <t>Reg-7339231</t>
  </si>
  <si>
    <t>&lt;a href="/0Q0PL00000LVTkn" target="_self"&gt;DGQ0007575060&lt;/a&gt;</t>
  </si>
  <si>
    <t>DG0002201169</t>
  </si>
  <si>
    <t>Reg-7339232</t>
  </si>
  <si>
    <t>&lt;a href="/0Q0PL00000LVTmP" target="_self"&gt;DGQ0007575061&lt;/a&gt;</t>
  </si>
  <si>
    <t>DG0002201170</t>
  </si>
  <si>
    <t>Reg-7338966</t>
  </si>
  <si>
    <t>Reg-7339068</t>
  </si>
  <si>
    <t>&lt;a href="/0Q0PL00000LVKkj" target="_self"&gt;DGQ0007574895&lt;/a&gt;</t>
  </si>
  <si>
    <t>DG0002201097</t>
  </si>
  <si>
    <t>Reg-7339266</t>
  </si>
  <si>
    <t>&lt;a href="/0Q0PL00000LVVbJ" target="_self"&gt;DGQ0007575093&lt;/a&gt;</t>
  </si>
  <si>
    <t>DG0002201182</t>
  </si>
  <si>
    <t>Reg-7339215</t>
  </si>
  <si>
    <t>&lt;a href="/0Q0PL00000LVSYb" target="_self"&gt;DGQ0007575042&lt;/a&gt;</t>
  </si>
  <si>
    <t>DG0002201161</t>
  </si>
  <si>
    <t>Reg-7339084</t>
  </si>
  <si>
    <t>&lt;a href="/0Q0PL00000LVLiP" target="_self"&gt;DGQ0007574913&lt;/a&gt;</t>
  </si>
  <si>
    <t>DG0002201104</t>
  </si>
  <si>
    <t>Reg-7338873</t>
  </si>
  <si>
    <t>&lt;a href="/0Q0PL00000LVBG1" target="_self"&gt;DGQ0007574694&lt;/a&gt;</t>
  </si>
  <si>
    <t>DG0002201007</t>
  </si>
  <si>
    <t>Reg-7338868</t>
  </si>
  <si>
    <t>&lt;a href="/0Q0PL00000LVB1V" target="_self"&gt;DGQ0007574689&lt;/a&gt;</t>
  </si>
  <si>
    <t>DG0002201005</t>
  </si>
  <si>
    <t>Reg-7338867</t>
  </si>
  <si>
    <t>&lt;a href="/0Q0PL00000LVAzt" target="_self"&gt;DGQ0007574688&lt;/a&gt;</t>
  </si>
  <si>
    <t>DG0002201004</t>
  </si>
  <si>
    <t>Reg-7339048</t>
  </si>
  <si>
    <t>Reg-7339023</t>
  </si>
  <si>
    <t>Reg-7339021</t>
  </si>
  <si>
    <t>Reg-7339025</t>
  </si>
  <si>
    <t>Reg-7339168</t>
  </si>
  <si>
    <t>&lt;a href="/0Q0PL00000LVQDR" target="_self"&gt;DGQ0007575000&lt;/a&gt;</t>
  </si>
  <si>
    <t>DG0002201138</t>
  </si>
  <si>
    <t>Reg-7339189</t>
  </si>
  <si>
    <t>&lt;a href="/0Q0PL00000LVRHZ" target="_self"&gt;DGQ0007575020&lt;/a&gt;</t>
  </si>
  <si>
    <t>DG0002201147</t>
  </si>
  <si>
    <t>Reg-7339085</t>
  </si>
  <si>
    <t>&lt;a href="/0Q0PL00000LVLk1" target="_self"&gt;DGQ0007574914&lt;/a&gt;</t>
  </si>
  <si>
    <t>DG0002201103</t>
  </si>
  <si>
    <t>Reg-7339008</t>
  </si>
  <si>
    <t>&lt;a href="/0Q0PL00000LVIB3" target="_self"&gt;DGQ0007574834&lt;/a&gt;</t>
  </si>
  <si>
    <t>DG0002201070</t>
  </si>
  <si>
    <t>Reg-7339184</t>
  </si>
  <si>
    <t>&lt;a href="/0Q0PL00000LVQyE" target="_self"&gt;DGQ0007575014&lt;/a&gt;</t>
  </si>
  <si>
    <t>DG0002201145</t>
  </si>
  <si>
    <t>Reg-7339140</t>
  </si>
  <si>
    <t>Reg-7338903</t>
  </si>
  <si>
    <t>Reg-7338983</t>
  </si>
  <si>
    <t>Reg-7338985</t>
  </si>
  <si>
    <t>Reg-7339130</t>
  </si>
  <si>
    <t>&lt;a href="/0Q0PL00000LVO0L" target="_self"&gt;DGQ0007574958&lt;/a&gt;</t>
  </si>
  <si>
    <t>DG0002201121</t>
  </si>
  <si>
    <t>Reg-7339078</t>
  </si>
  <si>
    <t>&lt;a href="/0Q0PL00000LVLGz" target="_self"&gt;DGQ0007574905&lt;/a&gt;</t>
  </si>
  <si>
    <t>DG0002201183</t>
  </si>
  <si>
    <t>Reg-7339280</t>
  </si>
  <si>
    <t>&lt;a href="/0Q0PL00000LVWXN" target="_self"&gt;DGQ0007575106&lt;/a&gt;</t>
  </si>
  <si>
    <t>DG0002201187</t>
  </si>
  <si>
    <t>Reg-7339200</t>
  </si>
  <si>
    <t>&lt;a href="/0Q0PL00000LVPUI" target="_self"&gt;DGQ0007575029&lt;/a&gt;</t>
  </si>
  <si>
    <t>DG0002201151</t>
  </si>
  <si>
    <t>Reg-7339201</t>
  </si>
  <si>
    <t>&lt;a href="/0Q0PL00000LVRr3" target="_self"&gt;DGQ0007575030&lt;/a&gt;</t>
  </si>
  <si>
    <t>DG0002201152</t>
  </si>
  <si>
    <t>Reg-7339202</t>
  </si>
  <si>
    <t>&lt;a href="/0Q0PL00000LVRsf" target="_self"&gt;DGQ0007575031&lt;/a&gt;</t>
  </si>
  <si>
    <t>DG0002201153</t>
  </si>
  <si>
    <t>Reg-7339203</t>
  </si>
  <si>
    <t>&lt;a href="/0Q0PL00000LVRuH" target="_self"&gt;DGQ0007575032&lt;/a&gt;</t>
  </si>
  <si>
    <t>DG0002201154</t>
  </si>
  <si>
    <t>Reg-7339204</t>
  </si>
  <si>
    <t>&lt;a href="/0Q0PL00000LVRxV" target="_self"&gt;DGQ0007575033&lt;/a&gt;</t>
  </si>
  <si>
    <t>DG0002201155</t>
  </si>
  <si>
    <t>Reg-7339205</t>
  </si>
  <si>
    <t>&lt;a href="/0Q0PL00000LVRz7" target="_self"&gt;DGQ0007575034&lt;/a&gt;</t>
  </si>
  <si>
    <t>DG0002201156</t>
  </si>
  <si>
    <t>Reg-7339154</t>
  </si>
  <si>
    <t>&lt;a href="/0Q0PL00000LVP7h" target="_self"&gt;DGQ0007574985&lt;/a&gt;</t>
  </si>
  <si>
    <t>DG0002201129</t>
  </si>
  <si>
    <t>Reg-7338941</t>
  </si>
  <si>
    <t>&lt;a href="/0Q0PL00000LVFLF" target="_self"&gt;DGQ0007574766&lt;/a&gt;</t>
  </si>
  <si>
    <t>DG0002201036</t>
  </si>
  <si>
    <t>Reg-7338942</t>
  </si>
  <si>
    <t>&lt;a href="/0Q0PL00000LVFMr" target="_self"&gt;DGQ0007574767&lt;/a&gt;</t>
  </si>
  <si>
    <t>DG0002201037</t>
  </si>
  <si>
    <t>Reg-7338897</t>
  </si>
  <si>
    <t>Reg-7338900</t>
  </si>
  <si>
    <t>Reg-7339109</t>
  </si>
  <si>
    <t>&lt;a href="/0Q0PL00000LVMwD" target="_self"&gt;DGQ0007574940&lt;/a&gt;</t>
  </si>
  <si>
    <t>DG0002201119</t>
  </si>
  <si>
    <t>Reg-7339145</t>
  </si>
  <si>
    <t>&lt;a href="/0Q0PL00000LVN14" target="_self"&gt;DGQ0007574977&lt;/a&gt;</t>
  </si>
  <si>
    <t>DG0002201125</t>
  </si>
  <si>
    <t>Reg-7339199</t>
  </si>
  <si>
    <t>&lt;a href="/0Q0PL00000LVS2L" target="_self"&gt;DGQ0007575036&lt;/a&gt;</t>
  </si>
  <si>
    <t>DG0002201157</t>
  </si>
  <si>
    <t>Reg-7339107</t>
  </si>
  <si>
    <t>Reg-7339129</t>
  </si>
  <si>
    <t>Reg-7339127</t>
  </si>
  <si>
    <t>Reg-7339103</t>
  </si>
  <si>
    <t>Reg-7339090</t>
  </si>
  <si>
    <t>Reg-7339092</t>
  </si>
  <si>
    <t>Reg-7339264</t>
  </si>
  <si>
    <t>Reg-7339260</t>
  </si>
  <si>
    <t>Reg-7339261</t>
  </si>
  <si>
    <t>Reg-7339207</t>
  </si>
  <si>
    <t>Reg-7339197</t>
  </si>
  <si>
    <t>Reg-7339208</t>
  </si>
  <si>
    <t>Reg-7339209</t>
  </si>
  <si>
    <t>Reg-7339210</t>
  </si>
  <si>
    <t>&lt;a href="/0Q0PL00000LVSAP" target="_self"&gt;DGQ0007575037&lt;/a&gt;</t>
  </si>
  <si>
    <t>DG0002201158</t>
  </si>
  <si>
    <t>Reg-7339049</t>
  </si>
  <si>
    <t>&lt;a href="/0Q0PL00000LVJqH" target="_self"&gt;DGQ0007574876&lt;/a&gt;</t>
  </si>
  <si>
    <t>DG0002201089</t>
  </si>
  <si>
    <t>Reg-7339169</t>
  </si>
  <si>
    <t>&lt;a href="/0Q0PL00000LVQIH" target="_self"&gt;DGQ0007575001&lt;/a&gt;</t>
  </si>
  <si>
    <t>DG0002201140</t>
  </si>
  <si>
    <t>Reg-7339170</t>
  </si>
  <si>
    <t>&lt;a href="/0Q0PL00000LVQJt" target="_self"&gt;DGQ0007575002&lt;/a&gt;</t>
  </si>
  <si>
    <t>DG0002201141</t>
  </si>
  <si>
    <t>Reg-7338904</t>
  </si>
  <si>
    <t>&lt;a href="/0Q0PL00000LVCon" target="_self"&gt;DGQ0007574727&lt;/a&gt;</t>
  </si>
  <si>
    <t>DG0002201016</t>
  </si>
  <si>
    <t>Reg-7338906</t>
  </si>
  <si>
    <t>&lt;a href="/0Q0PL00000LVCqP" target="_self"&gt;DGQ0007574728&lt;/a&gt;</t>
  </si>
  <si>
    <t>DG0002201017</t>
  </si>
  <si>
    <t>Reg-7339223</t>
  </si>
  <si>
    <t>&lt;a href="/0Q0PL00000LVT85" target="_self"&gt;DGQ0007575049&lt;/a&gt;</t>
  </si>
  <si>
    <t>DG0002201164</t>
  </si>
  <si>
    <t>Reg-7339241</t>
  </si>
  <si>
    <t>&lt;a href="/0Q0PL00000LVUIf" target="_self"&gt;DGQ0007575069&lt;/a&gt;</t>
  </si>
  <si>
    <t>DG0002201171</t>
  </si>
  <si>
    <t>HAIER</t>
  </si>
  <si>
    <t>Reg-7339044</t>
  </si>
  <si>
    <t>Reg-7339042</t>
  </si>
  <si>
    <t>Reg-7339183</t>
  </si>
  <si>
    <t>Reg-7339181</t>
  </si>
  <si>
    <t>Reg-7338927</t>
  </si>
  <si>
    <t>Reg-7339057</t>
  </si>
  <si>
    <t>&lt;a href="/0Q0PL00000LVK9d" target="_self"&gt;DGQ0007574884&lt;/a&gt;</t>
  </si>
  <si>
    <t>DG0002201093</t>
  </si>
  <si>
    <t>Reg-7339188</t>
  </si>
  <si>
    <t>&lt;a href="/0Q0PL00000LVRFx" target="_self"&gt;DGQ0007575019&lt;/a&gt;</t>
  </si>
  <si>
    <t>DG0002201148</t>
  </si>
  <si>
    <t>Reg-7339083</t>
  </si>
  <si>
    <t>&lt;a href="/0Q0PL00000LVLVV" target="_self"&gt;DGQ0007574910&lt;/a&gt;</t>
  </si>
  <si>
    <t>DG0002201118</t>
  </si>
  <si>
    <t>Reg-7339081</t>
  </si>
  <si>
    <t>Reg-7339192</t>
  </si>
  <si>
    <t>Reg-7338915</t>
  </si>
  <si>
    <t>&lt;a href="/0Q0PL00000LVDRV" target="_self"&gt;DGQ0007574737&lt;/a&gt;</t>
  </si>
  <si>
    <t>DG0002201024</t>
  </si>
  <si>
    <t>Reg-7339022</t>
  </si>
  <si>
    <t>&lt;a href="/0Q0PL00000LVEXG" target="_self"&gt;DGQ0007574849&lt;/a&gt;</t>
  </si>
  <si>
    <t>DG0002201079</t>
  </si>
  <si>
    <t>Reg-7339010</t>
  </si>
  <si>
    <t>&lt;a href="/0Q0PL00000LVIHV" target="_self"&gt;DGQ0007574837&lt;/a&gt;</t>
  </si>
  <si>
    <t>DG0002201072</t>
  </si>
  <si>
    <t>Reg-7339011</t>
  </si>
  <si>
    <t>&lt;a href="/0Q0PL00000LVIJ7" target="_self"&gt;DGQ0007574838&lt;/a&gt;</t>
  </si>
  <si>
    <t>DG0002201074</t>
  </si>
  <si>
    <t>Reg-7339012</t>
  </si>
  <si>
    <t>&lt;a href="/0Q0PL00000LVIKj" target="_self"&gt;DGQ0007574839&lt;/a&gt;</t>
  </si>
  <si>
    <t>DG0002201075</t>
  </si>
  <si>
    <t>Reg-7339013</t>
  </si>
  <si>
    <t>&lt;a href="/0Q0PL00000LVIML" target="_self"&gt;DGQ0007574840&lt;/a&gt;</t>
  </si>
  <si>
    <t>DG0002201076</t>
  </si>
  <si>
    <t>Reg-7339014</t>
  </si>
  <si>
    <t>&lt;a href="/0Q0PL00000LVIMM" target="_self"&gt;DGQ0007574841&lt;/a&gt;</t>
  </si>
  <si>
    <t>DG0002201077</t>
  </si>
  <si>
    <t>Reg-7338935</t>
  </si>
  <si>
    <t>&lt;a href="/0Q0PL00000LVEsD" target="_self"&gt;DGQ0007574760&lt;/a&gt;</t>
  </si>
  <si>
    <t>DG0002201032</t>
  </si>
  <si>
    <t>Reg-7339214</t>
  </si>
  <si>
    <t>&lt;a href="/0Q0PL00000LVSQX" target="_self"&gt;DGQ0007575040&lt;/a&gt;</t>
  </si>
  <si>
    <t>DG0002201159</t>
  </si>
  <si>
    <t>Reg-7338938</t>
  </si>
  <si>
    <t>&lt;a href="/0Q0PL00000LVF9x" target="_self"&gt;DGQ0007574763&lt;/a&gt;</t>
  </si>
  <si>
    <t>DG0002201033</t>
  </si>
  <si>
    <t>Reg-7338928</t>
  </si>
  <si>
    <t>&lt;a href="/0Q0PL00000LVEIj" target="_self"&gt;DGQ0007574753&lt;/a&gt;</t>
  </si>
  <si>
    <t>DG0002201028</t>
  </si>
  <si>
    <t>Reg-7338883</t>
  </si>
  <si>
    <t>Reg-7338934</t>
  </si>
  <si>
    <t>Reg-7338890</t>
  </si>
  <si>
    <t>Reg-7338894</t>
  </si>
  <si>
    <t>Reg-7339212</t>
  </si>
  <si>
    <t>Reg-7338961</t>
  </si>
  <si>
    <t>&lt;a href="/0Q0PL00000LVGKX" target="_self"&gt;DGQ0007574788&lt;/a&gt;</t>
  </si>
  <si>
    <t>DG0002201046</t>
  </si>
  <si>
    <t>Reg-7338962</t>
  </si>
  <si>
    <t>&lt;a href="/0Q0PL00000LVGNl" target="_self"&gt;DGQ0007574790&lt;/a&gt;</t>
  </si>
  <si>
    <t>DG0002201047</t>
  </si>
  <si>
    <t>Reg-7338958</t>
  </si>
  <si>
    <t>&lt;a href="/0Q0PL00000LVGHJ" target="_self"&gt;DGQ0007574786&lt;/a&gt;</t>
  </si>
  <si>
    <t>DG0002201044</t>
  </si>
  <si>
    <t>Reg-7338959</t>
  </si>
  <si>
    <t>&lt;a href="/0Q0PL00000LVGIv" target="_self"&gt;DGQ0007574787&lt;/a&gt;</t>
  </si>
  <si>
    <t>DG0002201045</t>
  </si>
  <si>
    <t>Reg-7338952</t>
  </si>
  <si>
    <t>&lt;a href="/0Q0PL00000LVFBa" target="_self"&gt;DGQ0007574785&lt;/a&gt;</t>
  </si>
  <si>
    <t>DG0002201043</t>
  </si>
  <si>
    <t>Reg-7339080</t>
  </si>
  <si>
    <t>&lt;a href="/0Q0PL00000LVLP3" target="_self"&gt;DGQ0007574908&lt;/a&gt;</t>
  </si>
  <si>
    <t>DG0002201101</t>
  </si>
  <si>
    <t>Reg-7339082</t>
  </si>
  <si>
    <t>&lt;a href="/0Q0PL00000LVLQf" target="_self"&gt;DGQ0007574909&lt;/a&gt;</t>
  </si>
  <si>
    <t>DG0002201102</t>
  </si>
  <si>
    <t>Reg-7338933</t>
  </si>
  <si>
    <t>&lt;a href="/0Q0PL00000LVDmU" target="_self"&gt;DGQ0007574758&lt;/a&gt;</t>
  </si>
  <si>
    <t>DG0002201031</t>
  </si>
  <si>
    <t>Reg-7338932</t>
  </si>
  <si>
    <t>&lt;a href="/0Q0PL00000LVEfJ" target="_self"&gt;DGQ0007574757&lt;/a&gt;</t>
  </si>
  <si>
    <t>DG0002201030</t>
  </si>
  <si>
    <t>Reg-7339234</t>
  </si>
  <si>
    <t>&lt;a href="/0Q0PL00000LVTuT" target="_self"&gt;DGQ0007575063&lt;/a&gt;</t>
  </si>
  <si>
    <t>DG0002201168</t>
  </si>
  <si>
    <t>Reg-7338944</t>
  </si>
  <si>
    <t>&lt;a href="/0Q0PL00000LVFRh" target="_self"&gt;DGQ0007574769&lt;/a&gt;</t>
  </si>
  <si>
    <t>DG0002201038</t>
  </si>
  <si>
    <t>Reg-7339160</t>
  </si>
  <si>
    <t>Reg-7339164</t>
  </si>
  <si>
    <t>Reg-7339162</t>
  </si>
  <si>
    <t>Reg-7339116</t>
  </si>
  <si>
    <t>Reg-7339070</t>
  </si>
  <si>
    <t>Reg-7339163</t>
  </si>
  <si>
    <t>Reg-7339062</t>
  </si>
  <si>
    <t>Reg-7339113</t>
  </si>
  <si>
    <t>Reg-7339121</t>
  </si>
  <si>
    <t>Reg-7339124</t>
  </si>
  <si>
    <t>Reg-7339100</t>
  </si>
  <si>
    <t>Reg-7339122</t>
  </si>
  <si>
    <t>Reg-7339123</t>
  </si>
  <si>
    <t>Reg-7339118</t>
  </si>
  <si>
    <t>Reg-7339018</t>
  </si>
  <si>
    <t>Reg-7338997</t>
  </si>
  <si>
    <t>Reg-7339029</t>
  </si>
  <si>
    <t>Reg-7339030</t>
  </si>
  <si>
    <t>Reg-7338994</t>
  </si>
  <si>
    <t>Reg-7339033</t>
  </si>
  <si>
    <t>Reg-7339036</t>
  </si>
  <si>
    <t>Reg-7339005</t>
  </si>
  <si>
    <t>Reg-7338908</t>
  </si>
  <si>
    <t>Reg-7338936</t>
  </si>
  <si>
    <t>Reg-7338911</t>
  </si>
  <si>
    <t>Reg-7339239</t>
  </si>
  <si>
    <t>Reg-7339259</t>
  </si>
  <si>
    <t>Reg-7339263</t>
  </si>
  <si>
    <t>Reg-7339237</t>
  </si>
  <si>
    <t>Reg-7339242</t>
  </si>
  <si>
    <t>Reg-7339219</t>
  </si>
  <si>
    <t>Reg-7339221</t>
  </si>
  <si>
    <t>Reg-7339245</t>
  </si>
  <si>
    <t>Reg-7339229</t>
  </si>
  <si>
    <t>Reg-7339258</t>
  </si>
  <si>
    <t>Reg-7339247</t>
  </si>
  <si>
    <t>Reg-7339251</t>
  </si>
  <si>
    <t>Reg-7339250</t>
  </si>
  <si>
    <t>Reg-7339227</t>
  </si>
  <si>
    <t>Reg-7339152</t>
  </si>
  <si>
    <t>Reg-7338974</t>
  </si>
  <si>
    <t>Reg-7338965</t>
  </si>
  <si>
    <t>Reg-7338914</t>
  </si>
  <si>
    <t>Reg-7338925</t>
  </si>
  <si>
    <t>Reg-7338953</t>
  </si>
  <si>
    <t>Reg-7339016</t>
  </si>
  <si>
    <t>&lt;a href="/0Q0PL00000LVISn" target="_self"&gt;DGQ0007574843&lt;/a&gt;</t>
  </si>
  <si>
    <t>DG0002201071</t>
  </si>
  <si>
    <t>Reg-7339009</t>
  </si>
  <si>
    <t>&lt;a href="/0Q0PL00000LVIEH" target="_self"&gt;DGQ0007574836&lt;/a&gt;</t>
  </si>
  <si>
    <t>DG0002201068</t>
  </si>
  <si>
    <t>Reg-7338969</t>
  </si>
  <si>
    <t>&lt;a href="/0Q0PL00000LVGdt" target="_self"&gt;DGQ0007574796&lt;/a&gt;</t>
  </si>
  <si>
    <t>DG0002201048</t>
  </si>
  <si>
    <t>Reg-7338926</t>
  </si>
  <si>
    <t>&lt;a href="/0Q0PL00000LVEAf" target="_self"&gt;DGQ0007574751&lt;/a&gt;</t>
  </si>
  <si>
    <t>DG0002201026</t>
  </si>
  <si>
    <t>Reg-7338946</t>
  </si>
  <si>
    <t>&lt;a href="/0Q0PL00000LVFcz" target="_self"&gt;DGQ0007574772&lt;/a&gt;</t>
  </si>
  <si>
    <t>DG0002201040</t>
  </si>
  <si>
    <t>Reg-7338882</t>
  </si>
  <si>
    <t>Reg-7339187</t>
  </si>
  <si>
    <t>Reg-7338881</t>
  </si>
  <si>
    <t>&lt;a href="/0Q0PL00000LVBkf" target="_self"&gt;DGQ0007574703&lt;/a&gt;</t>
  </si>
  <si>
    <t>DG0002201009</t>
  </si>
  <si>
    <t>Reg-7338880</t>
  </si>
  <si>
    <t>&lt;a href="/0Q0PL00000LVBj3" target="_self"&gt;DGQ0007574702&lt;/a&gt;</t>
  </si>
  <si>
    <t>DG0002201008</t>
  </si>
  <si>
    <t>Reg-7338981</t>
  </si>
  <si>
    <t>&lt;a href="/0Q0PL00000LVH3h" target="_self"&gt;DGQ0007574808&lt;/a&gt;</t>
  </si>
  <si>
    <t>DG0002201054</t>
  </si>
  <si>
    <t>Reg-7338982</t>
  </si>
  <si>
    <t>&lt;a href="/0Q0PL00000LVH5J" target="_self"&gt;DGQ0007574809&lt;/a&gt;</t>
  </si>
  <si>
    <t>DG0002201055</t>
  </si>
  <si>
    <t>Reg-7338988</t>
  </si>
  <si>
    <t>&lt;a href="/0Q0PL00000LVHID" target="_self"&gt;DGQ0007574815&lt;/a&gt;</t>
  </si>
  <si>
    <t>DG0002201080</t>
  </si>
  <si>
    <t>Reg-7339003</t>
  </si>
  <si>
    <t>Reg-7338878</t>
  </si>
  <si>
    <t>Reg-7338879</t>
  </si>
  <si>
    <t>Reg-7338975</t>
  </si>
  <si>
    <t>Reg-7338976</t>
  </si>
  <si>
    <t>Reg-7338980</t>
  </si>
  <si>
    <t>Reg-7338979</t>
  </si>
  <si>
    <t>Reg-7338967</t>
  </si>
  <si>
    <t>Reg-7338968</t>
  </si>
  <si>
    <t>Reg-7338885</t>
  </si>
  <si>
    <t>Reg-7338887</t>
  </si>
  <si>
    <t>Reg-7339094</t>
  </si>
  <si>
    <t>&lt;a href="/0Q0PL00000LVMBR" target="_self"&gt;DGQ0007574922&lt;/a&gt;</t>
  </si>
  <si>
    <t>DG0002201106</t>
  </si>
  <si>
    <t>Reg-7339098</t>
  </si>
  <si>
    <t>&lt;a href="/0Q0PL00000LVMD3" target="_self"&gt;DGQ0007574923&lt;/a&gt;</t>
  </si>
  <si>
    <t>DG0002201107</t>
  </si>
  <si>
    <t>Reg-7338835</t>
  </si>
  <si>
    <t>Reg-7338829</t>
  </si>
  <si>
    <t>Reg-7338786</t>
  </si>
  <si>
    <t>&lt;a href="/0Q0PL00000LUVAL" target="_self"&gt;DGQ0007574609&lt;/a&gt;</t>
  </si>
  <si>
    <t>DG0002196882</t>
  </si>
  <si>
    <t>Reg-7338821</t>
  </si>
  <si>
    <t>&lt;a href="/0Q0PL00000LUb2r" target="_self"&gt;DGQ0007574644&lt;/a&gt;</t>
  </si>
  <si>
    <t>DG0002196893</t>
  </si>
  <si>
    <t>Reg-7338783</t>
  </si>
  <si>
    <t>&lt;a href="/0Q0PL00000LUVBx" target="_self"&gt;DGQ0007574610&lt;/a&gt;</t>
  </si>
  <si>
    <t>DG0002196883</t>
  </si>
  <si>
    <t>Reg-7338787</t>
  </si>
  <si>
    <t>&lt;a href="/0Q0PL00000LUVFB" target="_self"&gt;DGQ0007574612&lt;/a&gt;</t>
  </si>
  <si>
    <t>DG0002196885</t>
  </si>
  <si>
    <t>Reg-7338784</t>
  </si>
  <si>
    <t>&lt;a href="/0Q0PL00000LUVDZ" target="_self"&gt;DGQ0007574611&lt;/a&gt;</t>
  </si>
  <si>
    <t>DG0002196884</t>
  </si>
  <si>
    <t>Reg-7338813</t>
  </si>
  <si>
    <t>Reg-7338812</t>
  </si>
  <si>
    <t>Reg-7338796</t>
  </si>
  <si>
    <t>Reg-7338797</t>
  </si>
  <si>
    <t>Reg-7338795</t>
  </si>
  <si>
    <t>Reg-7338819</t>
  </si>
  <si>
    <t>Reg-7338799</t>
  </si>
  <si>
    <t>Reg-7338809</t>
  </si>
  <si>
    <t>Reg-7338810</t>
  </si>
  <si>
    <t>Reg-7338779</t>
  </si>
  <si>
    <t>Reg-7338778</t>
  </si>
  <si>
    <t>Reg-7338793</t>
  </si>
  <si>
    <t>Reg-7338816</t>
  </si>
  <si>
    <t>Reg-7338807</t>
  </si>
  <si>
    <t>&lt;a href="/0Q0PL00000LUXvJ" target="_self"&gt;DGQ0007574632&lt;/a&gt;</t>
  </si>
  <si>
    <t>DG0002196890</t>
  </si>
  <si>
    <t>Reg-7338781</t>
  </si>
  <si>
    <t>&lt;a href="/0Q0PL00000LUUhJ" target="_self"&gt;DGQ0007574607&lt;/a&gt;</t>
  </si>
  <si>
    <t>DG0002196880</t>
  </si>
  <si>
    <t>Reg-7338780</t>
  </si>
  <si>
    <t>Reg-7338791</t>
  </si>
  <si>
    <t>jennifer.pierce@corp.spdatallc.com</t>
  </si>
  <si>
    <t>Reg-7338814</t>
  </si>
  <si>
    <t>&lt;a href="/0Q0PL00000LUZgz" target="_self"&gt;DGQ0007574639&lt;/a&gt;</t>
  </si>
  <si>
    <t>DG0002196891</t>
  </si>
  <si>
    <t>Reg-7338788</t>
  </si>
  <si>
    <t>&lt;a href="/0Q0PL00000LUVLd" target="_self"&gt;DGQ0007574613&lt;/a&gt;</t>
  </si>
  <si>
    <t>DG0002196886</t>
  </si>
  <si>
    <t>Reg-7338789</t>
  </si>
  <si>
    <t>&lt;a href="/0Q0PL00000LUVNF" target="_self"&gt;DGQ0007574614&lt;/a&gt;</t>
  </si>
  <si>
    <t>DG0002196887</t>
  </si>
  <si>
    <t>Reg-7338811</t>
  </si>
  <si>
    <t>Reg-7338800</t>
  </si>
  <si>
    <t>Reg-7338820</t>
  </si>
  <si>
    <t>Reg-7338798</t>
  </si>
  <si>
    <t>Reg-7338808</t>
  </si>
  <si>
    <t>Reg-7338801</t>
  </si>
  <si>
    <t>Reg-7338804</t>
  </si>
  <si>
    <t>Reg-7338782</t>
  </si>
  <si>
    <t>Reg-7338792</t>
  </si>
  <si>
    <t>Reg-7338794</t>
  </si>
  <si>
    <t>Reg-7338777</t>
  </si>
  <si>
    <t>&lt;a href="/0Q0PL00000LUTjd" target="_self"&gt;DGQ0007574603&lt;/a&gt;</t>
  </si>
  <si>
    <t>DG0002196879</t>
  </si>
  <si>
    <t>Reg-7338815</t>
  </si>
  <si>
    <t>&lt;a href="/0Q0PL00000LUa0L" target="_self"&gt;DGQ0007574640&lt;/a&gt;</t>
  </si>
  <si>
    <t>DG0002196892</t>
  </si>
  <si>
    <t>Reg-7338775</t>
  </si>
  <si>
    <t>&lt;a href="/0Q0PL00000LUTID" target="_self"&gt;DGQ0007574600&lt;/a&gt;</t>
  </si>
  <si>
    <t>DG0002196877</t>
  </si>
  <si>
    <t>Reg-7338776</t>
  </si>
  <si>
    <t>&lt;a href="/0Q0PL00000LUTJp" target="_self"&gt;DGQ0007574601&lt;/a&gt;</t>
  </si>
  <si>
    <t>DG0002196878</t>
  </si>
  <si>
    <t>Reg-7338803</t>
  </si>
  <si>
    <t>&lt;a href="/0Q0PL00000LUWOB" target="_self"&gt;DGQ0007574628&lt;/a&gt;</t>
  </si>
  <si>
    <t>DG0002196889</t>
  </si>
  <si>
    <t>Reg-7338774</t>
  </si>
  <si>
    <t>Reg-7338773</t>
  </si>
  <si>
    <t>Reg-7338806</t>
  </si>
  <si>
    <t>Reg-7338805</t>
  </si>
  <si>
    <t>Reg-7338640</t>
  </si>
  <si>
    <t>Reg-7338644</t>
  </si>
  <si>
    <t>Reg-7338665</t>
  </si>
  <si>
    <t>Reg-7338651</t>
  </si>
  <si>
    <t>Reg-7338496</t>
  </si>
  <si>
    <t>Reg-7338493</t>
  </si>
  <si>
    <t>Reg-7338602</t>
  </si>
  <si>
    <t>&lt;a href="/0Q0PL00000LU8NR" target="_self"&gt;DGQ0007574419&lt;/a&gt;</t>
  </si>
  <si>
    <t>DG0002194953</t>
  </si>
  <si>
    <t>Reg-7338542</t>
  </si>
  <si>
    <t>&lt;a href="/0Q0PL00000LU5UP" target="_self"&gt;DGQ0007574351&lt;/a&gt;</t>
  </si>
  <si>
    <t>DG0002194924</t>
  </si>
  <si>
    <t>Reg-7338674</t>
  </si>
  <si>
    <t>Reg-7338677</t>
  </si>
  <si>
    <t>Reg-7338676</t>
  </si>
  <si>
    <t>Reg-7338551</t>
  </si>
  <si>
    <t>Reg-7338565</t>
  </si>
  <si>
    <t>Reg-7338612</t>
  </si>
  <si>
    <t>&lt;a href="/0Q0PL00000LU8qT" target="_self"&gt;DGQ0007574432&lt;/a&gt;</t>
  </si>
  <si>
    <t>DG0002194954</t>
  </si>
  <si>
    <t>Reg-7338613</t>
  </si>
  <si>
    <t>&lt;a href="/0Q0PL00000LU8s5" target="_self"&gt;DGQ0007574433&lt;/a&gt;</t>
  </si>
  <si>
    <t>DG0002194955</t>
  </si>
  <si>
    <t>Reg-7338416</t>
  </si>
  <si>
    <t>&lt;a href="/0Q0PL00000LTyEP" target="_self"&gt;DGQ0007574209&lt;/a&gt;</t>
  </si>
  <si>
    <t>DG0002194849</t>
  </si>
  <si>
    <t>Reg-7338428</t>
  </si>
  <si>
    <t>&lt;a href="/0Q0PL00000LTz41" target="_self"&gt;DGQ0007574221&lt;/a&gt;</t>
  </si>
  <si>
    <t>DG0002194860</t>
  </si>
  <si>
    <t>Reg-7338529</t>
  </si>
  <si>
    <t>Reg-7338672</t>
  </si>
  <si>
    <t>Reg-7338456</t>
  </si>
  <si>
    <t>&lt;a href="/0Q0PL00000LU12b" target="_self"&gt;DGQ0007574255&lt;/a&gt;</t>
  </si>
  <si>
    <t>DG0002194880</t>
  </si>
  <si>
    <t>Reg-7338455</t>
  </si>
  <si>
    <t>&lt;a href="/0Q0PL00000LU10z" target="_self"&gt;DGQ0007574254&lt;/a&gt;</t>
  </si>
  <si>
    <t>DG0002194879</t>
  </si>
  <si>
    <t>Reg-7338457</t>
  </si>
  <si>
    <t>&lt;a href="/0Q0PL00000LU14D" target="_self"&gt;DGQ0007574256&lt;/a&gt;</t>
  </si>
  <si>
    <t>DG0002194881</t>
  </si>
  <si>
    <t>Reg-7338458</t>
  </si>
  <si>
    <t>&lt;a href="/0Q0PL00000LU17R" target="_self"&gt;DGQ0007574257&lt;/a&gt;</t>
  </si>
  <si>
    <t>DG0002194882</t>
  </si>
  <si>
    <t>Reg-7338461</t>
  </si>
  <si>
    <t>&lt;a href="/0Q0PL00000LTzNO" target="_self"&gt;DGQ0007574259&lt;/a&gt;</t>
  </si>
  <si>
    <t>DG0002194884</t>
  </si>
  <si>
    <t>Reg-7338460</t>
  </si>
  <si>
    <t>&lt;a href="/0Q0PL00000LU193" target="_self"&gt;DGQ0007574258&lt;/a&gt;</t>
  </si>
  <si>
    <t>DG0002194883</t>
  </si>
  <si>
    <t>Reg-7338462</t>
  </si>
  <si>
    <t>&lt;a href="/0Q0PL00000LU1Af" target="_self"&gt;DGQ0007574260&lt;/a&gt;</t>
  </si>
  <si>
    <t>DG0002194885</t>
  </si>
  <si>
    <t>Reg-7338571</t>
  </si>
  <si>
    <t>Reg-7338459</t>
  </si>
  <si>
    <t>Reg-7338534</t>
  </si>
  <si>
    <t>&lt;a href="/0Q0PL00000LU3MA" target="_self"&gt;DGQ0007574343&lt;/a&gt;</t>
  </si>
  <si>
    <t>DG0002194920</t>
  </si>
  <si>
    <t>Reg-7338687</t>
  </si>
  <si>
    <t>&lt;a href="/0Q0PL00000LUCPR" target="_self"&gt;DGQ0007574504&lt;/a&gt;</t>
  </si>
  <si>
    <t>DG0002194978</t>
  </si>
  <si>
    <t>Reg-7338686</t>
  </si>
  <si>
    <t>&lt;a href="/0Q0PL00000LUCNp" target="_self"&gt;DGQ0007574503&lt;/a&gt;</t>
  </si>
  <si>
    <t>DG0002194977</t>
  </si>
  <si>
    <t>Reg-7338544</t>
  </si>
  <si>
    <t>&lt;a href="/0Q0PL00000LU5e5" target="_self"&gt;DGQ0007574355&lt;/a&gt;</t>
  </si>
  <si>
    <t>DG0002194927</t>
  </si>
  <si>
    <t>Reg-7338543</t>
  </si>
  <si>
    <t>&lt;a href="/0Q0PL00000LU5cT" target="_self"&gt;DGQ0007574354&lt;/a&gt;</t>
  </si>
  <si>
    <t>DG0002194926</t>
  </si>
  <si>
    <t>Reg-7338558</t>
  </si>
  <si>
    <t>&lt;a href="/0Q0PL00000LU6Ld" target="_self"&gt;DGQ0007574372&lt;/a&gt;</t>
  </si>
  <si>
    <t>DG0002194929</t>
  </si>
  <si>
    <t>Reg-7338486</t>
  </si>
  <si>
    <t>&lt;a href="/0Q0PL00000LU2OT" target="_self"&gt;DGQ0007574289&lt;/a&gt;</t>
  </si>
  <si>
    <t>DG0002194908</t>
  </si>
  <si>
    <t>Reg-7338485</t>
  </si>
  <si>
    <t>&lt;a href="/0Q0PL00000LU2Mr" target="_self"&gt;DGQ0007574288&lt;/a&gt;</t>
  </si>
  <si>
    <t>DG0002194907</t>
  </si>
  <si>
    <t>Reg-7338711</t>
  </si>
  <si>
    <t>Reg-7338712</t>
  </si>
  <si>
    <t>Reg-7338629</t>
  </si>
  <si>
    <t>bhumika.bunha@corp.spdatallc.com</t>
  </si>
  <si>
    <t>Reg-7338653</t>
  </si>
  <si>
    <t>Reg-7338655</t>
  </si>
  <si>
    <t>Reg-7338680</t>
  </si>
  <si>
    <t>&lt;a href="/0Q0PL00000LUBrZ" target="_self"&gt;DGQ0007574496&lt;/a&gt;</t>
  </si>
  <si>
    <t>DG0002194975</t>
  </si>
  <si>
    <t>Reg-7338678</t>
  </si>
  <si>
    <t>&lt;a href="/0Q0PL00000LUBpx" target="_self"&gt;DGQ0007574495&lt;/a&gt;</t>
  </si>
  <si>
    <t>DG0002194976</t>
  </si>
  <si>
    <t>Reg-7338415</t>
  </si>
  <si>
    <t>Reg-7338510</t>
  </si>
  <si>
    <t>&lt;a href="/0Q0PL00000LU3h7" target="_self"&gt;DGQ0007574316&lt;/a&gt;</t>
  </si>
  <si>
    <t>DG0002194915</t>
  </si>
  <si>
    <t>Reg-7338482</t>
  </si>
  <si>
    <t>Reg-7338399</t>
  </si>
  <si>
    <t>Reg-7338626</t>
  </si>
  <si>
    <t>&lt;a href="/0Q0PL00000LU9Un" target="_self"&gt;DGQ0007574444&lt;/a&gt;</t>
  </si>
  <si>
    <t>DG0002194960</t>
  </si>
  <si>
    <t>Reg-7338615</t>
  </si>
  <si>
    <t>Reg-7338703</t>
  </si>
  <si>
    <t>&lt;a href="/0Q0PL00000LUCsU" target="_self"&gt;DGQ0007574521&lt;/a&gt;</t>
  </si>
  <si>
    <t>DG0002194986</t>
  </si>
  <si>
    <t>Reg-7338705</t>
  </si>
  <si>
    <t>&lt;a href="/0Q0PL00000LUCu5" target="_self"&gt;DGQ0007574523&lt;/a&gt;</t>
  </si>
  <si>
    <t>DG0002194984</t>
  </si>
  <si>
    <t>Reg-7338704</t>
  </si>
  <si>
    <t>&lt;a href="/0Q0PL00000LUCm2" target="_self"&gt;DGQ0007574522&lt;/a&gt;</t>
  </si>
  <si>
    <t>DG0002194985</t>
  </si>
  <si>
    <t>Reg-7338701</t>
  </si>
  <si>
    <t>Reg-7338700</t>
  </si>
  <si>
    <t>Reg-7338702</t>
  </si>
  <si>
    <t>Reg-7338582</t>
  </si>
  <si>
    <t>Reg-7338518</t>
  </si>
  <si>
    <t>Reg-7338516</t>
  </si>
  <si>
    <t>Reg-7338443</t>
  </si>
  <si>
    <t>Reg-7338713</t>
  </si>
  <si>
    <t>Reg-7338724</t>
  </si>
  <si>
    <t>Reg-7338642</t>
  </si>
  <si>
    <t>Reg-7338631</t>
  </si>
  <si>
    <t>Reg-7338420</t>
  </si>
  <si>
    <t>&lt;a href="/0Q0PL00000LTyEQ" target="_self"&gt;DGQ0007574215&lt;/a&gt;</t>
  </si>
  <si>
    <t>DG0002194852</t>
  </si>
  <si>
    <t>Reg-7338423</t>
  </si>
  <si>
    <t>&lt;a href="/0Q0PL00000LTycb" target="_self"&gt;DGQ0007574216&lt;/a&gt;</t>
  </si>
  <si>
    <t>DG0002194853</t>
  </si>
  <si>
    <t>Reg-7338424</t>
  </si>
  <si>
    <t>&lt;a href="/0Q0PL00000LTyeD" target="_self"&gt;DGQ0007574217&lt;/a&gt;</t>
  </si>
  <si>
    <t>DG0002194854</t>
  </si>
  <si>
    <t>Reg-7338696</t>
  </si>
  <si>
    <t>&lt;a href="/0Q0PL00000LUCZ7" target="_self"&gt;DGQ0007574507&lt;/a&gt;</t>
  </si>
  <si>
    <t>DG0002194982</t>
  </si>
  <si>
    <t>Reg-7338698</t>
  </si>
  <si>
    <t>&lt;a href="/0Q0PL00000LUCaj" target="_self"&gt;DGQ0007574508&lt;/a&gt;</t>
  </si>
  <si>
    <t>DG0002194983</t>
  </si>
  <si>
    <t>Reg-7338533</t>
  </si>
  <si>
    <t>Reg-7338684</t>
  </si>
  <si>
    <t>Reg-7338646</t>
  </si>
  <si>
    <t>Reg-7338683</t>
  </si>
  <si>
    <t>&lt;a href="/0Q0PL00000LUC9J" target="_self"&gt;DGQ0007574500&lt;/a&gt;</t>
  </si>
  <si>
    <t>DG0002194979</t>
  </si>
  <si>
    <t>Reg-7338414</t>
  </si>
  <si>
    <t>&lt;a href="/0Q0PL00000LTxob" target="_self"&gt;DGQ0007574206&lt;/a&gt;</t>
  </si>
  <si>
    <t>DG0002194848</t>
  </si>
  <si>
    <t>Reg-7338426</t>
  </si>
  <si>
    <t>&lt;a href="/0Q0PL00000LTymH" target="_self"&gt;DGQ0007574219&lt;/a&gt;</t>
  </si>
  <si>
    <t>DG0002194859</t>
  </si>
  <si>
    <t>Reg-7338402</t>
  </si>
  <si>
    <t>&lt;a href="/0Q0PL00000LTwxN" target="_self"&gt;DGQ0007574194&lt;/a&gt;</t>
  </si>
  <si>
    <t>DG0002194911</t>
  </si>
  <si>
    <t>Reg-7338401</t>
  </si>
  <si>
    <t>&lt;a href="/0Q0PL00000LTwvl" target="_self"&gt;DGQ0007574193&lt;/a&gt;</t>
  </si>
  <si>
    <t>DG0002194910</t>
  </si>
  <si>
    <t>Reg-7338403</t>
  </si>
  <si>
    <t>&lt;a href="/0Q0PL00000LTwyz" target="_self"&gt;DGQ0007574195&lt;/a&gt;</t>
  </si>
  <si>
    <t>DG0002194912</t>
  </si>
  <si>
    <t>Reg-7338623</t>
  </si>
  <si>
    <t>Reg-7338645</t>
  </si>
  <si>
    <t>Reg-7338550</t>
  </si>
  <si>
    <t>Reg-7338584</t>
  </si>
  <si>
    <t>Reg-7338609</t>
  </si>
  <si>
    <t>Reg-7338552</t>
  </si>
  <si>
    <t>Reg-7338507</t>
  </si>
  <si>
    <t>Reg-7338559</t>
  </si>
  <si>
    <t>Reg-7338522</t>
  </si>
  <si>
    <t>Reg-7338526</t>
  </si>
  <si>
    <t>Reg-7338553</t>
  </si>
  <si>
    <t>Reg-7338564</t>
  </si>
  <si>
    <t>Reg-7338397</t>
  </si>
  <si>
    <t>Reg-7338570</t>
  </si>
  <si>
    <t>&lt;a href="/0Q0PL00000LU73B" target="_self"&gt;DGQ0007574387&lt;/a&gt;</t>
  </si>
  <si>
    <t>DG0002194937</t>
  </si>
  <si>
    <t>Reg-7338641</t>
  </si>
  <si>
    <t>Reg-7338581</t>
  </si>
  <si>
    <t>&lt;a href="/0Q0PL00000LU7j7" target="_self"&gt;DGQ0007574402&lt;/a&gt;</t>
  </si>
  <si>
    <t>DG0002194941</t>
  </si>
  <si>
    <t>Reg-7338583</t>
  </si>
  <si>
    <t>&lt;a href="/0Q0PL00000LU7kj" target="_self"&gt;DGQ0007574403&lt;/a&gt;</t>
  </si>
  <si>
    <t>DG0002194942</t>
  </si>
  <si>
    <t>Reg-7338586</t>
  </si>
  <si>
    <t>&lt;a href="/0Q0PL00000LU7mL" target="_self"&gt;DGQ0007574404&lt;/a&gt;</t>
  </si>
  <si>
    <t>DG0002194943</t>
  </si>
  <si>
    <t>Reg-7338398</t>
  </si>
  <si>
    <t>&lt;a href="/0Q0PL00000LTwir" target="_self"&gt;DGQ0007574192&lt;/a&gt;</t>
  </si>
  <si>
    <t>DG0002194839</t>
  </si>
  <si>
    <t>Reg-7338400</t>
  </si>
  <si>
    <t>&lt;a href="/0Q0PL00000LTtug" target="_self"&gt;DGQ0007574191&lt;/a&gt;</t>
  </si>
  <si>
    <t>DG0002194838</t>
  </si>
  <si>
    <t>Reg-7338481</t>
  </si>
  <si>
    <t>Reg-7338418</t>
  </si>
  <si>
    <t>Reg-7338706</t>
  </si>
  <si>
    <t>Reg-7338708</t>
  </si>
  <si>
    <t>Reg-7338668</t>
  </si>
  <si>
    <t>&lt;a href="/0Q0PL00000LUBI5" target="_self"&gt;DGQ0007574483&lt;/a&gt;</t>
  </si>
  <si>
    <t>DG0002194972</t>
  </si>
  <si>
    <t>Reg-7338667</t>
  </si>
  <si>
    <t>&lt;a href="/0Q0PL00000LUBGT" target="_self"&gt;DGQ0007574482&lt;/a&gt;</t>
  </si>
  <si>
    <t>DG0002194971</t>
  </si>
  <si>
    <t>Reg-7338662</t>
  </si>
  <si>
    <t>&lt;a href="/0Q0PL00000LUAx7" target="_self"&gt;DGQ0007574472&lt;/a&gt;</t>
  </si>
  <si>
    <t>DG0002194969</t>
  </si>
  <si>
    <t>Reg-7338661</t>
  </si>
  <si>
    <t>&lt;a href="/0Q0PL00000LUAvV" target="_self"&gt;DGQ0007574471&lt;/a&gt;</t>
  </si>
  <si>
    <t>DG0002194968</t>
  </si>
  <si>
    <t>Reg-7338630</t>
  </si>
  <si>
    <t>&lt;a href="/0Q0PL00000LU9hh" target="_self"&gt;DGQ0007574449&lt;/a&gt;</t>
  </si>
  <si>
    <t>DG0002194962</t>
  </si>
  <si>
    <t>MAGIC CHEF</t>
  </si>
  <si>
    <t>Reg-7338649</t>
  </si>
  <si>
    <t>Reg-7338648</t>
  </si>
  <si>
    <t>Reg-7338650</t>
  </si>
  <si>
    <t>Reg-7338512</t>
  </si>
  <si>
    <t>Reg-7338515</t>
  </si>
  <si>
    <t>Reg-7338514</t>
  </si>
  <si>
    <t>Reg-7338508</t>
  </si>
  <si>
    <t>Reg-7338520</t>
  </si>
  <si>
    <t>Reg-7338521</t>
  </si>
  <si>
    <t>Reg-7338519</t>
  </si>
  <si>
    <t>Reg-7338517</t>
  </si>
  <si>
    <t>Reg-7338758</t>
  </si>
  <si>
    <t>&lt;a href="/0Q0PL00000LUGXt" target="_self"&gt;DGQ0007574576&lt;/a&gt;</t>
  </si>
  <si>
    <t>DG0002194992</t>
  </si>
  <si>
    <t>Reg-7338759</t>
  </si>
  <si>
    <t>&lt;a href="/0Q0PL00000LUGZV" target="_self"&gt;DGQ0007574577&lt;/a&gt;</t>
  </si>
  <si>
    <t>DG0002194993</t>
  </si>
  <si>
    <t>Reg-7338682</t>
  </si>
  <si>
    <t>Reg-7338440</t>
  </si>
  <si>
    <t>Reg-7338726</t>
  </si>
  <si>
    <t>&lt;a href="/0Q0PL00000LUEW5" target="_self"&gt;DGQ0007574545&lt;/a&gt;</t>
  </si>
  <si>
    <t>DG0002194988</t>
  </si>
  <si>
    <t>Reg-7338594</t>
  </si>
  <si>
    <t>&lt;a href="/0Q0PL00000LU85h" target="_self"&gt;DGQ0007574413&lt;/a&gt;</t>
  </si>
  <si>
    <t>DG0002194949</t>
  </si>
  <si>
    <t>Reg-7338595</t>
  </si>
  <si>
    <t>&lt;a href="/0Q0PL00000LU87J" target="_self"&gt;DGQ0007574414&lt;/a&gt;</t>
  </si>
  <si>
    <t>DG0002194950</t>
  </si>
  <si>
    <t>Reg-7338590</t>
  </si>
  <si>
    <t>&lt;a href="/0Q0PL00000LU845" target="_self"&gt;DGQ0007574411&lt;/a&gt;</t>
  </si>
  <si>
    <t>DG0002194947</t>
  </si>
  <si>
    <t>Reg-7338592</t>
  </si>
  <si>
    <t>&lt;a href="/0Q0PL00000LU362" target="_self"&gt;DGQ0007574412&lt;/a&gt;</t>
  </si>
  <si>
    <t>DG0002194948</t>
  </si>
  <si>
    <t>Reg-7338588</t>
  </si>
  <si>
    <t>&lt;a href="/0Q0PL00000LU80r" target="_self"&gt;DGQ0007574408&lt;/a&gt;</t>
  </si>
  <si>
    <t>DG0002194945</t>
  </si>
  <si>
    <t>Reg-7338587</t>
  </si>
  <si>
    <t>&lt;a href="/0Q0PL00000LU7mM" target="_self"&gt;DGQ0007574410&lt;/a&gt;</t>
  </si>
  <si>
    <t>DG0002194946</t>
  </si>
  <si>
    <t>Reg-7338772</t>
  </si>
  <si>
    <t>&lt;a href="/0Q0PL00000LUHs9" target="_self"&gt;DGQ0007574597&lt;/a&gt;</t>
  </si>
  <si>
    <t>DG0002195008</t>
  </si>
  <si>
    <t>Reg-7338436</t>
  </si>
  <si>
    <t>&lt;a href="/0Q0PL00000LTzOz" target="_self"&gt;DGQ0007574228&lt;/a&gt;</t>
  </si>
  <si>
    <t>DG0002194866</t>
  </si>
  <si>
    <t>Reg-7338421</t>
  </si>
  <si>
    <t>&lt;a href="/0Q0PL00000LTyW9" target="_self"&gt;DGQ0007574213&lt;/a&gt;</t>
  </si>
  <si>
    <t>DG0002194850</t>
  </si>
  <si>
    <t>Reg-7338431</t>
  </si>
  <si>
    <t>&lt;a href="/0Q0PL00000LTzDh" target="_self"&gt;DGQ0007574224&lt;/a&gt;</t>
  </si>
  <si>
    <t>DG0002194863</t>
  </si>
  <si>
    <t>Reg-7338430</t>
  </si>
  <si>
    <t>&lt;a href="/0Q0PL00000LTzC5" target="_self"&gt;DGQ0007574223&lt;/a&gt;</t>
  </si>
  <si>
    <t>DG0002194862</t>
  </si>
  <si>
    <t>Reg-7338429</t>
  </si>
  <si>
    <t>&lt;a href="/0Q0PL00000LTzAT" target="_self"&gt;DGQ0007574222&lt;/a&gt;</t>
  </si>
  <si>
    <t>DG0002194861</t>
  </si>
  <si>
    <t>Reg-7338509</t>
  </si>
  <si>
    <t>Reg-7338413</t>
  </si>
  <si>
    <t>Reg-7338489</t>
  </si>
  <si>
    <t>&lt;a href="/0Q0PL00000LU2Zl" target="_self"&gt;DGQ0007574292&lt;/a&gt;</t>
  </si>
  <si>
    <t>DG0002194909</t>
  </si>
  <si>
    <t>Reg-7338480</t>
  </si>
  <si>
    <t>&lt;a href="/0Q0PL00000LU23V" target="_self"&gt;DGQ0007574282&lt;/a&gt;</t>
  </si>
  <si>
    <t>DG0002194904</t>
  </si>
  <si>
    <t>Reg-7338545</t>
  </si>
  <si>
    <t>&lt;a href="/0Q0PL00000LU5ar" target="_self"&gt;DGQ0007574353&lt;/a&gt;</t>
  </si>
  <si>
    <t>DG0002194925</t>
  </si>
  <si>
    <t>Reg-7338585</t>
  </si>
  <si>
    <t>&lt;a href="/0Q0PL00000LU7ft" target="_self"&gt;DGQ0007574400&lt;/a&gt;</t>
  </si>
  <si>
    <t>DG0002194944</t>
  </si>
  <si>
    <t>Reg-7338541</t>
  </si>
  <si>
    <t>Reg-7338536</t>
  </si>
  <si>
    <t>Reg-7338596</t>
  </si>
  <si>
    <t>Reg-7338528</t>
  </si>
  <si>
    <t>&lt;a href="/0Q0PL00000LU4N3" target="_self"&gt;DGQ0007574337&lt;/a&gt;</t>
  </si>
  <si>
    <t>DG0002194919</t>
  </si>
  <si>
    <t>Reg-7338525</t>
  </si>
  <si>
    <t>&lt;a href="/0Q0PL00000LU4LR" target="_self"&gt;DGQ0007574336&lt;/a&gt;</t>
  </si>
  <si>
    <t>DG0002194918</t>
  </si>
  <si>
    <t>Reg-7338411</t>
  </si>
  <si>
    <t>&lt;a href="/0Q0PL00000LTxa5" target="_self"&gt;DGQ0007574204&lt;/a&gt;</t>
  </si>
  <si>
    <t>DG0002194846</t>
  </si>
  <si>
    <t>Reg-7338409</t>
  </si>
  <si>
    <t>&lt;a href="/0Q0PL00000LTxYT" target="_self"&gt;DGQ0007574203&lt;/a&gt;</t>
  </si>
  <si>
    <t>DG0002194845</t>
  </si>
  <si>
    <t>Reg-7338412</t>
  </si>
  <si>
    <t>&lt;a href="/0Q0PL00000LTxbh" target="_self"&gt;DGQ0007574205&lt;/a&gt;</t>
  </si>
  <si>
    <t>DG0002194847</t>
  </si>
  <si>
    <t>Reg-7338495</t>
  </si>
  <si>
    <t>Reg-7338494</t>
  </si>
  <si>
    <t>Reg-7338578</t>
  </si>
  <si>
    <t>&lt;a href="/0Q0PL00000LU7RN" target="_self"&gt;DGQ0007574396&lt;/a&gt;</t>
  </si>
  <si>
    <t>DG0002194940</t>
  </si>
  <si>
    <t>Reg-7338664</t>
  </si>
  <si>
    <t>&lt;a href="/0Q0PL00000LUAyj" target="_self"&gt;DGQ0007574473&lt;/a&gt;</t>
  </si>
  <si>
    <t>DG0002194970</t>
  </si>
  <si>
    <t>Reg-7338560</t>
  </si>
  <si>
    <t>&lt;a href="/0Q0PL00000LU6NF" target="_self"&gt;DGQ0007574373&lt;/a&gt;</t>
  </si>
  <si>
    <t>DG0002194933</t>
  </si>
  <si>
    <t>Reg-7338422</t>
  </si>
  <si>
    <t>Reg-7338441</t>
  </si>
  <si>
    <t>&lt;a href="/0Q0PL00000LTziL" target="_self"&gt;DGQ0007574231&lt;/a&gt;</t>
  </si>
  <si>
    <t>DG0002194869</t>
  </si>
  <si>
    <t>Reg-7338755</t>
  </si>
  <si>
    <t>&lt;a href="/0Q0PL00000LUGCv" target="_self"&gt;DGQ0007574568&lt;/a&gt;</t>
  </si>
  <si>
    <t>DG0002194994</t>
  </si>
  <si>
    <t>Reg-7338567</t>
  </si>
  <si>
    <t>&lt;a href="/0Q0PL00000LU6qH" target="_self"&gt;DGQ0007574384&lt;/a&gt;</t>
  </si>
  <si>
    <t>DG0002194938</t>
  </si>
  <si>
    <t>Reg-7338771</t>
  </si>
  <si>
    <t>&lt;a href="/0Q0PL00000LUHk5" target="_self"&gt;DGQ0007574596&lt;/a&gt;</t>
  </si>
  <si>
    <t>DG0002195007</t>
  </si>
  <si>
    <t>Reg-7338762</t>
  </si>
  <si>
    <t>&lt;a href="/0Q0PL00000LUGpd" target="_self"&gt;DGQ0007574585&lt;/a&gt;</t>
  </si>
  <si>
    <t>DG0002195001</t>
  </si>
  <si>
    <t>Reg-7338506</t>
  </si>
  <si>
    <t>&lt;a href="/0Q0PL00000LU3XR" target="_self"&gt;DGQ0007574313&lt;/a&gt;</t>
  </si>
  <si>
    <t>DG0002194914</t>
  </si>
  <si>
    <t>Reg-7338502</t>
  </si>
  <si>
    <t>&lt;a href="/0Q0PL00000LU3Vp" target="_self"&gt;DGQ0007574312&lt;/a&gt;</t>
  </si>
  <si>
    <t>DG0002194913</t>
  </si>
  <si>
    <t>Reg-7338538</t>
  </si>
  <si>
    <t>&lt;a href="/0Q0PL00000LU5J7" target="_self"&gt;DGQ0007574348&lt;/a&gt;</t>
  </si>
  <si>
    <t>DG0002194923</t>
  </si>
  <si>
    <t>Reg-7338537</t>
  </si>
  <si>
    <t>&lt;a href="/0Q0PL00000LU5HV" target="_self"&gt;DGQ0007574347&lt;/a&gt;</t>
  </si>
  <si>
    <t>DG0002194922</t>
  </si>
  <si>
    <t>Reg-7338736</t>
  </si>
  <si>
    <t>Reg-7338746</t>
  </si>
  <si>
    <t>Reg-7338670</t>
  </si>
  <si>
    <t>Reg-7338637</t>
  </si>
  <si>
    <t>Reg-7338675</t>
  </si>
  <si>
    <t>Reg-7338591</t>
  </si>
  <si>
    <t>Reg-7338589</t>
  </si>
  <si>
    <t>Reg-7338614</t>
  </si>
  <si>
    <t>Reg-7338616</t>
  </si>
  <si>
    <t>Reg-7338671</t>
  </si>
  <si>
    <t>Reg-7338627</t>
  </si>
  <si>
    <t>Reg-7338729</t>
  </si>
  <si>
    <t>Reg-7338767</t>
  </si>
  <si>
    <t>Reg-7338707</t>
  </si>
  <si>
    <t>Reg-7338396</t>
  </si>
  <si>
    <t>&lt;a href="/0Q0PL00000LTw9N" target="_self"&gt;DGQ0007574186&lt;/a&gt;</t>
  </si>
  <si>
    <t>DG0002194836</t>
  </si>
  <si>
    <t>Reg-7338417</t>
  </si>
  <si>
    <t>Reg-7338470</t>
  </si>
  <si>
    <t>Reg-7338404</t>
  </si>
  <si>
    <t>&lt;a href="/0Q0PL00000LTx0b" target="_self"&gt;DGQ0007574196&lt;/a&gt;</t>
  </si>
  <si>
    <t>DG0002194840</t>
  </si>
  <si>
    <t>Reg-7338603</t>
  </si>
  <si>
    <t>&lt;a href="/0Q0PL00000LU5J9" target="_self"&gt;DGQ0007574420&lt;/a&gt;</t>
  </si>
  <si>
    <t>DG0002194951</t>
  </si>
  <si>
    <t>Reg-7338475</t>
  </si>
  <si>
    <t>&lt;a href="/0Q0PL00000LTxQR" target="_self"&gt;DGQ0007574277&lt;/a&gt;</t>
  </si>
  <si>
    <t>DG0002194894</t>
  </si>
  <si>
    <t>Reg-7338477</t>
  </si>
  <si>
    <t>&lt;a href="/0Q0PL00000LU1x3" target="_self"&gt;DGQ0007574279&lt;/a&gt;</t>
  </si>
  <si>
    <t>DG0002194896</t>
  </si>
  <si>
    <t>Reg-7338476</t>
  </si>
  <si>
    <t>&lt;a href="/0Q0PL00000LU1vR" target="_self"&gt;DGQ0007574278&lt;/a&gt;</t>
  </si>
  <si>
    <t>DG0002194895</t>
  </si>
  <si>
    <t>Reg-7338479</t>
  </si>
  <si>
    <t>&lt;a href="/0Q0PL00000LU1yg" target="_self"&gt;DGQ0007574281&lt;/a&gt;</t>
  </si>
  <si>
    <t>DG0002194898</t>
  </si>
  <si>
    <t>Reg-7338478</t>
  </si>
  <si>
    <t>&lt;a href="/0Q0PL00000LU1yf" target="_self"&gt;DGQ0007574280&lt;/a&gt;</t>
  </si>
  <si>
    <t>DG0002194897</t>
  </si>
  <si>
    <t>Reg-7338601</t>
  </si>
  <si>
    <t>Reg-7338715</t>
  </si>
  <si>
    <t>Reg-7338722</t>
  </si>
  <si>
    <t>Reg-7338647</t>
  </si>
  <si>
    <t>Reg-7338439</t>
  </si>
  <si>
    <t>&lt;a href="/0Q0PL00000LTzdV" target="_self"&gt;DGQ0007574230&lt;/a&gt;</t>
  </si>
  <si>
    <t>DG0002194868</t>
  </si>
  <si>
    <t>Reg-7338621</t>
  </si>
  <si>
    <t>&lt;a href="/0Q0PL00000LU9Ef" target="_self"&gt;DGQ0007574441&lt;/a&gt;</t>
  </si>
  <si>
    <t>DG0002194958</t>
  </si>
  <si>
    <t>Reg-7338619</t>
  </si>
  <si>
    <t>&lt;a href="/0Q0PL00000LU9D3" target="_self"&gt;DGQ0007574440&lt;/a&gt;</t>
  </si>
  <si>
    <t>DG0002194957</t>
  </si>
  <si>
    <t>Reg-7338749</t>
  </si>
  <si>
    <t>&lt;a href="/0Q0PL00000LUG3F" target="_self"&gt;DGQ0007574567&lt;/a&gt;</t>
  </si>
  <si>
    <t>DG0002194991</t>
  </si>
  <si>
    <t>Reg-7338765</t>
  </si>
  <si>
    <t>&lt;a href="/0Q0PL00000LUHIf" target="_self"&gt;DGQ0007574590&lt;/a&gt;</t>
  </si>
  <si>
    <t>DG0002195005</t>
  </si>
  <si>
    <t>Reg-7338764</t>
  </si>
  <si>
    <t>&lt;a href="/0Q0PL00000LUHH3" target="_self"&gt;DGQ0007574589&lt;/a&gt;</t>
  </si>
  <si>
    <t>DG0002195004</t>
  </si>
  <si>
    <t>Reg-7338742</t>
  </si>
  <si>
    <t>Reg-7338744</t>
  </si>
  <si>
    <t>Reg-7338483</t>
  </si>
  <si>
    <t>&lt;a href="/0Q0PL00000LU2LF" target="_self"&gt;DGQ0007574287&lt;/a&gt;</t>
  </si>
  <si>
    <t>DG0002194906</t>
  </si>
  <si>
    <t>Reg-7338484</t>
  </si>
  <si>
    <t>&lt;a href="/0Q0PL00000LU1sE" target="_self"&gt;DGQ0007574286&lt;/a&gt;</t>
  </si>
  <si>
    <t>DG0002194905</t>
  </si>
  <si>
    <t>Reg-7338434</t>
  </si>
  <si>
    <t>&lt;a href="/0Q0PL00000LTzLl" target="_self"&gt;DGQ0007574226&lt;/a&gt;</t>
  </si>
  <si>
    <t>DG0002194864</t>
  </si>
  <si>
    <t>Reg-7338435</t>
  </si>
  <si>
    <t>&lt;a href="/0Q0PL00000LTzNN" target="_self"&gt;DGQ0007574227&lt;/a&gt;</t>
  </si>
  <si>
    <t>DG0002194865</t>
  </si>
  <si>
    <t>Reg-7338636</t>
  </si>
  <si>
    <t>&lt;a href="/0Q0PL00000LU9zR" target="_self"&gt;DGQ0007574454&lt;/a&gt;</t>
  </si>
  <si>
    <t>DG0002194964</t>
  </si>
  <si>
    <t>Reg-7338628</t>
  </si>
  <si>
    <t>&lt;a href="/0Q0PL00000LU9Zd" target="_self"&gt;DGQ0007574447&lt;/a&gt;</t>
  </si>
  <si>
    <t>DG0002194965</t>
  </si>
  <si>
    <t>Reg-7338419</t>
  </si>
  <si>
    <t>&lt;a href="/0Q0PL00000LTySv" target="_self"&gt;DGQ0007574212&lt;/a&gt;</t>
  </si>
  <si>
    <t>DG0002194856</t>
  </si>
  <si>
    <t>Reg-7338433</t>
  </si>
  <si>
    <t>&lt;a href="/0Q0PL00000LTzIX" target="_self"&gt;DGQ0007574225&lt;/a&gt;</t>
  </si>
  <si>
    <t>DG0002194867</t>
  </si>
  <si>
    <t>Reg-7338735</t>
  </si>
  <si>
    <t>Reg-7338593</t>
  </si>
  <si>
    <t>Reg-7338733</t>
  </si>
  <si>
    <t>Reg-7338734</t>
  </si>
  <si>
    <t>Reg-7338447</t>
  </si>
  <si>
    <t>Reg-7338561</t>
  </si>
  <si>
    <t>&lt;a href="/0Q0PL00000LU6Or" target="_self"&gt;DGQ0007574374&lt;/a&gt;</t>
  </si>
  <si>
    <t>DG0002194932</t>
  </si>
  <si>
    <t>Reg-7338657</t>
  </si>
  <si>
    <t>Reg-7338725</t>
  </si>
  <si>
    <t>Reg-7338491</t>
  </si>
  <si>
    <t>Reg-7338669</t>
  </si>
  <si>
    <t>&lt;a href="/0Q0PL00000LUBMv" target="_self"&gt;DGQ0007574485&lt;/a&gt;</t>
  </si>
  <si>
    <t>DG0002194974</t>
  </si>
  <si>
    <t>Reg-7338666</t>
  </si>
  <si>
    <t>&lt;a href="/0Q0PL00000LUBLJ" target="_self"&gt;DGQ0007574484&lt;/a&gt;</t>
  </si>
  <si>
    <t>DG0002194973</t>
  </si>
  <si>
    <t>Reg-7338625</t>
  </si>
  <si>
    <t>&lt;a href="/0Q0PL00000LU8Ic" target="_self"&gt;DGQ0007574445&lt;/a&gt;</t>
  </si>
  <si>
    <t>DG0002194961</t>
  </si>
  <si>
    <t>Reg-7338632</t>
  </si>
  <si>
    <t>&lt;a href="/0Q0PL00000LU9rN" target="_self"&gt;DGQ0007574451&lt;/a&gt;</t>
  </si>
  <si>
    <t>DG0002194963</t>
  </si>
  <si>
    <t>Reg-7338727</t>
  </si>
  <si>
    <t>&lt;a href="/0Q0PL00000LUEav" target="_self"&gt;DGQ0007574546&lt;/a&gt;</t>
  </si>
  <si>
    <t>DG0002194989</t>
  </si>
  <si>
    <t>Reg-7338524</t>
  </si>
  <si>
    <t>&lt;a href="/0Q0PL00000LU4Bl" target="_self"&gt;DGQ0007574332&lt;/a&gt;</t>
  </si>
  <si>
    <t>DG0002194917</t>
  </si>
  <si>
    <t>Reg-7338563</t>
  </si>
  <si>
    <t>&lt;a href="/0Q0PL00000LU6S5" target="_self"&gt;DGQ0007574376&lt;/a&gt;</t>
  </si>
  <si>
    <t>DG0002194936</t>
  </si>
  <si>
    <t>Reg-7338532</t>
  </si>
  <si>
    <t>&lt;a href="/0Q0PL00000LU4gP" target="_self"&gt;DGQ0007574341&lt;/a&gt;</t>
  </si>
  <si>
    <t>DG0002194921</t>
  </si>
  <si>
    <t>Reg-7338449</t>
  </si>
  <si>
    <t>&lt;a href="/0Q0PL00000LU09l" target="_self"&gt;DGQ0007574242&lt;/a&gt;</t>
  </si>
  <si>
    <t>DG0002194874</t>
  </si>
  <si>
    <t>Reg-7338450</t>
  </si>
  <si>
    <t>&lt;a href="/0Q0PL00000LTzvG" target="_self"&gt;DGQ0007574243&lt;/a&gt;</t>
  </si>
  <si>
    <t>DG0002194872</t>
  </si>
  <si>
    <t>Reg-7338451</t>
  </si>
  <si>
    <t>&lt;a href="/0Q0PL00000LU0GD" target="_self"&gt;DGQ0007574244&lt;/a&gt;</t>
  </si>
  <si>
    <t>DG0002194875</t>
  </si>
  <si>
    <t>Reg-7338438</t>
  </si>
  <si>
    <t>&lt;a href="/0Q0PL00000LU0bB" target="_self"&gt;DGQ0007574252&lt;/a&gt;</t>
  </si>
  <si>
    <t>DG0002194871</t>
  </si>
  <si>
    <t>Reg-7338466</t>
  </si>
  <si>
    <t>&lt;a href="/0Q0PL00000LU1Yr" target="_self"&gt;DGQ0007574267&lt;/a&gt;</t>
  </si>
  <si>
    <t>DG0002194891</t>
  </si>
  <si>
    <t>Reg-7338442</t>
  </si>
  <si>
    <t>&lt;a href="/0Q0PL00000LTxQQ" target="_self"&gt;DGQ0007574237&lt;/a&gt;</t>
  </si>
  <si>
    <t>DG0002194878</t>
  </si>
  <si>
    <t>Reg-7338463</t>
  </si>
  <si>
    <t>&lt;a href="/0Q0PL00000LU1XF" target="_self"&gt;DGQ0007574266&lt;/a&gt;</t>
  </si>
  <si>
    <t>DG0002194890</t>
  </si>
  <si>
    <t>Reg-7338437</t>
  </si>
  <si>
    <t>&lt;a href="/0Q0PL00000LU0ZZ" target="_self"&gt;DGQ0007574251&lt;/a&gt;</t>
  </si>
  <si>
    <t>DG0002194873</t>
  </si>
  <si>
    <t>Reg-7338448</t>
  </si>
  <si>
    <t>&lt;a href="/0Q0PL00000LU089" target="_self"&gt;DGQ0007574241&lt;/a&gt;</t>
  </si>
  <si>
    <t>DG0002194876</t>
  </si>
  <si>
    <t>Reg-7338468</t>
  </si>
  <si>
    <t>&lt;a href="/0Q0PL00000LTyr8" target="_self"&gt;DGQ0007574269&lt;/a&gt;</t>
  </si>
  <si>
    <t>DG0002194893</t>
  </si>
  <si>
    <t>Reg-7338444</t>
  </si>
  <si>
    <t>&lt;a href="/0Q0PL00000LU04v" target="_self"&gt;DGQ0007574238&lt;/a&gt;</t>
  </si>
  <si>
    <t>DG0002194889</t>
  </si>
  <si>
    <t>Reg-7338445</t>
  </si>
  <si>
    <t>&lt;a href="/0Q0PL00000LTzGw" target="_self"&gt;DGQ0007574239&lt;/a&gt;</t>
  </si>
  <si>
    <t>DG0002194877</t>
  </si>
  <si>
    <t>Reg-7338467</t>
  </si>
  <si>
    <t>&lt;a href="/0Q0PL00000LU1aT" target="_self"&gt;DGQ0007574268&lt;/a&gt;</t>
  </si>
  <si>
    <t>DG0002194892</t>
  </si>
  <si>
    <t>Reg-7338446</t>
  </si>
  <si>
    <t>&lt;a href="/0Q0PL00000LU06X" target="_self"&gt;DGQ0007574240&lt;/a&gt;</t>
  </si>
  <si>
    <t>DG0002194888</t>
  </si>
  <si>
    <t>Reg-7338432</t>
  </si>
  <si>
    <t>&lt;a href="/0Q0PL00000LU0Pt" target="_self"&gt;DGQ0007574246&lt;/a&gt;</t>
  </si>
  <si>
    <t>DG0002194870</t>
  </si>
  <si>
    <t>Reg-7338740</t>
  </si>
  <si>
    <t>Reg-7338709</t>
  </si>
  <si>
    <t>Reg-7338681</t>
  </si>
  <si>
    <t>Reg-7338737</t>
  </si>
  <si>
    <t>Reg-7338738</t>
  </si>
  <si>
    <t>Reg-7338723</t>
  </si>
  <si>
    <t>Reg-7338721</t>
  </si>
  <si>
    <t>Reg-7338638</t>
  </si>
  <si>
    <t>Reg-7338643</t>
  </si>
  <si>
    <t>Reg-7338691</t>
  </si>
  <si>
    <t>Reg-7338731</t>
  </si>
  <si>
    <t>Reg-7338679</t>
  </si>
  <si>
    <t>Reg-7338618</t>
  </si>
  <si>
    <t>Reg-7338617</t>
  </si>
  <si>
    <t>Reg-7338656</t>
  </si>
  <si>
    <t>Reg-7338577</t>
  </si>
  <si>
    <t>Reg-7338568</t>
  </si>
  <si>
    <t>Reg-7338610</t>
  </si>
  <si>
    <t>Reg-7338504</t>
  </si>
  <si>
    <t>Reg-7338539</t>
  </si>
  <si>
    <t>Reg-7338547</t>
  </si>
  <si>
    <t>Reg-7338499</t>
  </si>
  <si>
    <t>Reg-7338500</t>
  </si>
  <si>
    <t>Reg-7338498</t>
  </si>
  <si>
    <t>Reg-7338454</t>
  </si>
  <si>
    <t>Reg-7338497</t>
  </si>
  <si>
    <t>Reg-7338425</t>
  </si>
  <si>
    <t>&lt;a href="/0Q0PL00000LTyfp" target="_self"&gt;DGQ0007574218&lt;/a&gt;</t>
  </si>
  <si>
    <t>DG0002194851</t>
  </si>
  <si>
    <t>Reg-7338548</t>
  </si>
  <si>
    <t>Reg-7338575</t>
  </si>
  <si>
    <t>Reg-7338574</t>
  </si>
  <si>
    <t>Reg-7338576</t>
  </si>
  <si>
    <t>Reg-7338573</t>
  </si>
  <si>
    <t>Reg-7338572</t>
  </si>
  <si>
    <t>Reg-7338492</t>
  </si>
  <si>
    <t>Reg-7338395</t>
  </si>
  <si>
    <t>Reg-7338406</t>
  </si>
  <si>
    <t>Reg-7338620</t>
  </si>
  <si>
    <t>&lt;a href="/0Q0PL00000LU9BR" target="_self"&gt;DGQ0007574439&lt;/a&gt;</t>
  </si>
  <si>
    <t>DG0002194956</t>
  </si>
  <si>
    <t>Reg-7338688</t>
  </si>
  <si>
    <t>Reg-7338710</t>
  </si>
  <si>
    <t>Reg-7338690</t>
  </si>
  <si>
    <t>Reg-7338692</t>
  </si>
  <si>
    <t>Reg-7338695</t>
  </si>
  <si>
    <t>Reg-7338697</t>
  </si>
  <si>
    <t>Reg-7338633</t>
  </si>
  <si>
    <t>Reg-7338503</t>
  </si>
  <si>
    <t>Reg-7338464</t>
  </si>
  <si>
    <t>DG0000921055</t>
  </si>
  <si>
    <t>5/7/2026, 11:47 AM</t>
  </si>
  <si>
    <t>Michael Palozzi</t>
  </si>
  <si>
    <t>DG0000921057</t>
  </si>
  <si>
    <t>5/7/2026, 11:46 AM</t>
  </si>
  <si>
    <t>DG0000921056</t>
  </si>
  <si>
    <t>DG0000921054</t>
  </si>
  <si>
    <t>5/5/2026, 5:36 AM</t>
  </si>
  <si>
    <t>DG0001679124</t>
  </si>
  <si>
    <t>5/1/2026, 7:57 AM</t>
  </si>
  <si>
    <t>Katherine Mckinney</t>
  </si>
  <si>
    <t>DG0000614415</t>
  </si>
  <si>
    <t>5/5/2026, 2:53 PM</t>
  </si>
  <si>
    <t>Rosalie Andrew</t>
  </si>
  <si>
    <t>DG0001354509</t>
  </si>
  <si>
    <t>5/7/2026, 8:58 AM</t>
  </si>
  <si>
    <t>Anna and Fount Bertram</t>
  </si>
  <si>
    <t>DG0001243842</t>
  </si>
  <si>
    <t>5/7/2026, 9:27 AM</t>
  </si>
  <si>
    <t>Jennie Kyle</t>
  </si>
  <si>
    <t>DG0001243841</t>
  </si>
  <si>
    <t>5/7/2026, 9:26 AM</t>
  </si>
  <si>
    <t>5/7/2026, 10:19 AM</t>
  </si>
  <si>
    <t>Shirley Martin</t>
  </si>
  <si>
    <t>DG0000988305</t>
  </si>
  <si>
    <t>5/7/2026, 7:38 AM</t>
  </si>
  <si>
    <t>kim leger</t>
  </si>
  <si>
    <t>DG0001667544</t>
  </si>
  <si>
    <t>5/6/2026, 2:25 PM</t>
  </si>
  <si>
    <t>Judy Figueroa</t>
  </si>
  <si>
    <t>DG0001292103</t>
  </si>
  <si>
    <t>5/6/2026, 1:33 PM</t>
  </si>
  <si>
    <t>David Sanzi</t>
  </si>
  <si>
    <t>DG0000774166</t>
  </si>
  <si>
    <t>5/6/2026, 1:40 PM</t>
  </si>
  <si>
    <t>TARIS CLARK</t>
  </si>
  <si>
    <t>DG0001292102</t>
  </si>
  <si>
    <t>5/6/2026, 1:32 PM</t>
  </si>
  <si>
    <t>DG0001292104</t>
  </si>
  <si>
    <t>DG0001292107</t>
  </si>
  <si>
    <t>DG0001292101</t>
  </si>
  <si>
    <t>5/6/2026, 1:34 PM</t>
  </si>
  <si>
    <t>DG0000774168</t>
  </si>
  <si>
    <t>5/6/2026, 1:38 PM</t>
  </si>
  <si>
    <t>DG0000774167</t>
  </si>
  <si>
    <t>DG0000774164</t>
  </si>
  <si>
    <t>5/6/2026, 1:39 PM</t>
  </si>
  <si>
    <t>DG0000774163</t>
  </si>
  <si>
    <t>DG0000774162</t>
  </si>
  <si>
    <t>DG0001667540</t>
  </si>
  <si>
    <t>5/6/2026, 2:26 PM</t>
  </si>
  <si>
    <t>DG0001667542</t>
  </si>
  <si>
    <t>DG0001667541</t>
  </si>
  <si>
    <t>DG0001667539</t>
  </si>
  <si>
    <t>DG0001230249</t>
  </si>
  <si>
    <t>5/5/2026, 7:31 AM</t>
  </si>
  <si>
    <t>Dennis Beeton</t>
  </si>
  <si>
    <t>DG0001173735</t>
  </si>
  <si>
    <t>DG0001173734</t>
  </si>
  <si>
    <t>5/5/2026, 7:32 AM</t>
  </si>
  <si>
    <t>5/5/2026, 8:11 AM</t>
  </si>
  <si>
    <t>shawna himes</t>
  </si>
  <si>
    <t>DG0002051796</t>
  </si>
  <si>
    <t>DG0002039143</t>
  </si>
  <si>
    <t>5/5/2026, 8:12 AM</t>
  </si>
  <si>
    <t>DG0001186878</t>
  </si>
  <si>
    <t>5/5/2026, 9:51 AM</t>
  </si>
  <si>
    <t>PHILLIP DOSS</t>
  </si>
  <si>
    <t>DG0001153070</t>
  </si>
  <si>
    <t>5/4/2026, 9:25 AM</t>
  </si>
  <si>
    <t>Melissa Hongskula</t>
  </si>
  <si>
    <t>DG0001432022</t>
  </si>
  <si>
    <t>5/4/2026, 12:58 PM</t>
  </si>
  <si>
    <t>Stephen Asamoah</t>
  </si>
  <si>
    <t>DG0001926252</t>
  </si>
  <si>
    <t>5/4/2026, 10:38 AM</t>
  </si>
  <si>
    <t>Marlene Pirro</t>
  </si>
  <si>
    <t>DG0000016011</t>
  </si>
  <si>
    <t>5/4/2026, 1:43 PM</t>
  </si>
  <si>
    <t>Marie Sulzer</t>
  </si>
  <si>
    <t>DG0000347581</t>
  </si>
  <si>
    <t>5/4/2026, 2:06 PM</t>
  </si>
  <si>
    <t>Janet Crane</t>
  </si>
  <si>
    <t>DG0000347587</t>
  </si>
  <si>
    <t>DG0001459482</t>
  </si>
  <si>
    <t>5/1/2026, 7:54 AM</t>
  </si>
  <si>
    <t>Ida carson</t>
  </si>
  <si>
    <t>DG0000943818</t>
  </si>
  <si>
    <t>5/1/2026, 8:00 AM</t>
  </si>
  <si>
    <t>Sharon Vodenicker</t>
  </si>
  <si>
    <t>DG0000198659</t>
  </si>
  <si>
    <t>5/1/2026, 10:34 AM</t>
  </si>
  <si>
    <t>Loulouse Dume</t>
  </si>
  <si>
    <t>DG0001914472</t>
  </si>
  <si>
    <t>5/1/2026, 9:32 AM</t>
  </si>
  <si>
    <t>DOLLY GIBSON</t>
  </si>
  <si>
    <t>DG0000198657</t>
  </si>
  <si>
    <t>5/1/2026, 10:33 AM</t>
  </si>
  <si>
    <t>DG0000455894</t>
  </si>
  <si>
    <t>DG0000198658</t>
  </si>
  <si>
    <t>DG0000349521</t>
  </si>
  <si>
    <t>5/1/2026, 11:04 AM</t>
  </si>
  <si>
    <t>Raul Moreno</t>
  </si>
  <si>
    <t>5/1/2026, 11:07 AM</t>
  </si>
  <si>
    <t>DG0001137035</t>
  </si>
  <si>
    <t>5/7/2026, 6:40 AM</t>
  </si>
  <si>
    <t>Robbie Mosley</t>
  </si>
  <si>
    <t>DG0001137038</t>
  </si>
  <si>
    <t>DG0000294784</t>
  </si>
  <si>
    <t>5/7/2026, 7:20 AM</t>
  </si>
  <si>
    <t>Maria Alvelo Santiago</t>
  </si>
  <si>
    <t>DG0000746609</t>
  </si>
  <si>
    <t>5/7/2026, 7:53 AM</t>
  </si>
  <si>
    <t>Marcus Baltimore</t>
  </si>
  <si>
    <t>DG0001404257</t>
  </si>
  <si>
    <t>5/7/2026, 8:43 AM</t>
  </si>
  <si>
    <t>Nicholas Guerrier</t>
  </si>
  <si>
    <t>DG0001404254</t>
  </si>
  <si>
    <t>DG0001404255</t>
  </si>
  <si>
    <t>5/7/2026, 8:44 AM</t>
  </si>
  <si>
    <t>5/7/2026, 9:33 AM</t>
  </si>
  <si>
    <t>DG0001291347</t>
  </si>
  <si>
    <t>5/7/2026, 10:28 AM</t>
  </si>
  <si>
    <t>MARION Lampart</t>
  </si>
  <si>
    <t>DG0000943241</t>
  </si>
  <si>
    <t>5/7/2026, 11:57 AM</t>
  </si>
  <si>
    <t>David Dionisio</t>
  </si>
  <si>
    <t>DG0000922704</t>
  </si>
  <si>
    <t>DG0001083695</t>
  </si>
  <si>
    <t>DG0001083694</t>
  </si>
  <si>
    <t>DG0000140036</t>
  </si>
  <si>
    <t>5/7/2026, 7:09 AM</t>
  </si>
  <si>
    <t>6/7/2026, 12:00 AM</t>
  </si>
  <si>
    <t>Mary Barillas</t>
  </si>
  <si>
    <t>5/6/2026, 1:12 PM</t>
  </si>
  <si>
    <t>DAVID BRAME</t>
  </si>
  <si>
    <t>DG0001952036</t>
  </si>
  <si>
    <t>DG0000830023</t>
  </si>
  <si>
    <t>5/6/2026, 1:13 PM</t>
  </si>
  <si>
    <t>Allene Crum</t>
  </si>
  <si>
    <t>5/6/2026, 2:58 PM</t>
  </si>
  <si>
    <t>David R Day</t>
  </si>
  <si>
    <t>DG0000730946</t>
  </si>
  <si>
    <t>5/6/2026, 2:01 PM</t>
  </si>
  <si>
    <t>Jeffrey gilbert</t>
  </si>
  <si>
    <t>5/5/2026, 6:45 AM</t>
  </si>
  <si>
    <t>5/5/2026, 6:46 AM</t>
  </si>
  <si>
    <t>DG0001550557</t>
  </si>
  <si>
    <t>5/5/2026, 8:21 AM</t>
  </si>
  <si>
    <t>Tito Villalobos</t>
  </si>
  <si>
    <t>DG0001004005</t>
  </si>
  <si>
    <t>5/5/2026, 8:26 AM</t>
  </si>
  <si>
    <t>Scott Wilson</t>
  </si>
  <si>
    <t>DG0000498147</t>
  </si>
  <si>
    <t>5/5/2026, 7:29 AM</t>
  </si>
  <si>
    <t>Bernard Wypasek</t>
  </si>
  <si>
    <t>5/5/2026, 8:54 AM</t>
  </si>
  <si>
    <t>DG0002079854</t>
  </si>
  <si>
    <t>5/5/2026, 8:59 AM</t>
  </si>
  <si>
    <t>DG0001004008</t>
  </si>
  <si>
    <t>5/5/2026, 8:25 AM</t>
  </si>
  <si>
    <t>DG0002079856</t>
  </si>
  <si>
    <t>5/5/2026, 8:58 AM</t>
  </si>
  <si>
    <t>DG0002079855</t>
  </si>
  <si>
    <t>DG0002079857</t>
  </si>
  <si>
    <t>DG0001836604</t>
  </si>
  <si>
    <t>5/5/2026, 9:39 AM</t>
  </si>
  <si>
    <t>Elaine Reulein</t>
  </si>
  <si>
    <t>5/5/2026, 9:24 AM</t>
  </si>
  <si>
    <t>DG0001620583</t>
  </si>
  <si>
    <t>5/5/2026, 10:03 AM</t>
  </si>
  <si>
    <t>Carla Pinedo</t>
  </si>
  <si>
    <t>5/5/2026, 10:05 AM</t>
  </si>
  <si>
    <t>DG0001134035</t>
  </si>
  <si>
    <t>5/5/2026, 10:09 AM</t>
  </si>
  <si>
    <t>DIANEY ORTIS</t>
  </si>
  <si>
    <t>DG0000034762</t>
  </si>
  <si>
    <t>5/5/2026, 10:50 AM</t>
  </si>
  <si>
    <t>Maria Jane Manniello</t>
  </si>
  <si>
    <t>DG0001685291</t>
  </si>
  <si>
    <t>5/5/2026, 11:24 AM</t>
  </si>
  <si>
    <t>Gloria Vargas</t>
  </si>
  <si>
    <t>DG0001295466</t>
  </si>
  <si>
    <t>5/5/2026, 11:25 AM</t>
  </si>
  <si>
    <t>DG0000459006</t>
  </si>
  <si>
    <t>5/5/2026, 11:38 AM</t>
  </si>
  <si>
    <t>Jk Barrineau</t>
  </si>
  <si>
    <t>DG0001836949</t>
  </si>
  <si>
    <t>5/5/2026, 12:09 PM</t>
  </si>
  <si>
    <t>Susan Strade</t>
  </si>
  <si>
    <t>DG0002052613</t>
  </si>
  <si>
    <t>5/5/2026, 2:00 PM</t>
  </si>
  <si>
    <t>Melissa Anderson</t>
  </si>
  <si>
    <t>DG0001139792</t>
  </si>
  <si>
    <t>5/5/2026, 7:24 AM</t>
  </si>
  <si>
    <t>6/12/2026, 1:00 AM</t>
  </si>
  <si>
    <t>DG0001714505</t>
  </si>
  <si>
    <t>5/5/2026, 1:22 PM</t>
  </si>
  <si>
    <t>Maria Guerrero</t>
  </si>
  <si>
    <t>DG0001393770</t>
  </si>
  <si>
    <t>5/5/2026, 1:23 PM</t>
  </si>
  <si>
    <t>DG0000224140</t>
  </si>
  <si>
    <t>5/4/2026, 6:57 AM</t>
  </si>
  <si>
    <t>Diana Waisnora</t>
  </si>
  <si>
    <t>DG0002051303</t>
  </si>
  <si>
    <t>5/4/2026, 9:29 AM</t>
  </si>
  <si>
    <t>Myrna Ortega</t>
  </si>
  <si>
    <t>5/4/2026, 9:02 AM</t>
  </si>
  <si>
    <t>DG0002051289</t>
  </si>
  <si>
    <t>5/4/2026, 9:28 AM</t>
  </si>
  <si>
    <t>DG0002051297</t>
  </si>
  <si>
    <t>DG0001080285</t>
  </si>
  <si>
    <t>5/4/2026, 11:24 AM</t>
  </si>
  <si>
    <t>6/6/2027, 11:59 PM</t>
  </si>
  <si>
    <t>Mary Aragon</t>
  </si>
  <si>
    <t>5/4/2026, 6:58 AM</t>
  </si>
  <si>
    <t>DG0000903942</t>
  </si>
  <si>
    <t>5/4/2026, 12:28 PM</t>
  </si>
  <si>
    <t>Sequoia Gant</t>
  </si>
  <si>
    <t>DG0000903940</t>
  </si>
  <si>
    <t>5/4/2026, 12:29 PM</t>
  </si>
  <si>
    <t>DG0001086058</t>
  </si>
  <si>
    <t>5/4/2026, 12:31 PM</t>
  </si>
  <si>
    <t>DG0001086059</t>
  </si>
  <si>
    <t>DG0001187758</t>
  </si>
  <si>
    <t>5/1/2026, 6:34 AM</t>
  </si>
  <si>
    <t>Jamica Jackson</t>
  </si>
  <si>
    <t>DG0001565145</t>
  </si>
  <si>
    <t>5/1/2026, 8:47 AM</t>
  </si>
  <si>
    <t>Delia Sabogal</t>
  </si>
  <si>
    <t>DG0000636370</t>
  </si>
  <si>
    <t>Pauline Harper</t>
  </si>
  <si>
    <t>DG0001160379</t>
  </si>
  <si>
    <t>5/1/2026, 7:28 AM</t>
  </si>
  <si>
    <t>Denise Kirby</t>
  </si>
  <si>
    <t>DG0001160380</t>
  </si>
  <si>
    <t>5/1/2026, 7:27 AM</t>
  </si>
  <si>
    <t>DG0000663764</t>
  </si>
  <si>
    <t>5/1/2026, 7:15 AM</t>
  </si>
  <si>
    <t>Patricia Johnson</t>
  </si>
  <si>
    <t>DG0001160382</t>
  </si>
  <si>
    <t>DG0000663765</t>
  </si>
  <si>
    <t>5/1/2026, 7:16 AM</t>
  </si>
  <si>
    <t>DG0001160381</t>
  </si>
  <si>
    <t>DG0001565141</t>
  </si>
  <si>
    <t>5/1/2026, 10:21 AM</t>
  </si>
  <si>
    <t>DG0001121052</t>
  </si>
  <si>
    <t>5/1/2026, 10:00 AM</t>
  </si>
  <si>
    <t>LYDIA CABELLO</t>
  </si>
  <si>
    <t>5/1/2026, 10:20 AM</t>
  </si>
  <si>
    <t>DG0001685153</t>
  </si>
  <si>
    <t>Henry Williams</t>
  </si>
  <si>
    <t>DG0000886943</t>
  </si>
  <si>
    <t>5/1/2026, 10:38 AM</t>
  </si>
  <si>
    <t>Christine Hartman</t>
  </si>
  <si>
    <t>DG0000895539</t>
  </si>
  <si>
    <t>5/1/2026, 1:19 PM</t>
  </si>
  <si>
    <t>5/1/2026, 7:02 AM</t>
  </si>
  <si>
    <t>DG0001950083</t>
  </si>
  <si>
    <t>5/7/2026, 1:47 PM</t>
  </si>
  <si>
    <t>6/6/2026, 12:00 AM</t>
  </si>
  <si>
    <t>Artrina Carter</t>
  </si>
  <si>
    <t>5/5/2026, 11:15 AM</t>
  </si>
  <si>
    <t>DG0000889869</t>
  </si>
  <si>
    <t>5/1/2026, 9:59 AM</t>
  </si>
  <si>
    <t>Jannet Lumpkin</t>
  </si>
  <si>
    <t>DG0001228140</t>
  </si>
  <si>
    <t>5/1/2026, 12:29 PM</t>
  </si>
  <si>
    <t>Anna Austin</t>
  </si>
  <si>
    <t>DG0001228189</t>
  </si>
  <si>
    <t>DG0000962034</t>
  </si>
  <si>
    <t>5/7/2026, 6:59 AM</t>
  </si>
  <si>
    <t>Christopher Abbate</t>
  </si>
  <si>
    <t>DG0000962032</t>
  </si>
  <si>
    <t>DG0002050873</t>
  </si>
  <si>
    <t>5/7/2026, 6:18 AM</t>
  </si>
  <si>
    <t>Brandi Matlack</t>
  </si>
  <si>
    <t>DG0002050874</t>
  </si>
  <si>
    <t>DG0002000136</t>
  </si>
  <si>
    <t>5/7/2026, 8:06 AM</t>
  </si>
  <si>
    <t>Janice Follin</t>
  </si>
  <si>
    <t>DG0002000145</t>
  </si>
  <si>
    <t>5/7/2026, 8:07 AM</t>
  </si>
  <si>
    <t>DG0002000139</t>
  </si>
  <si>
    <t>DG0002000142</t>
  </si>
  <si>
    <t>DG0002000146</t>
  </si>
  <si>
    <t>5/7/2026, 8:08 AM</t>
  </si>
  <si>
    <t>DG0001859358</t>
  </si>
  <si>
    <t>5/7/2026, 11:28 AM</t>
  </si>
  <si>
    <t>Marilyn Chaney</t>
  </si>
  <si>
    <t>DG0002055630</t>
  </si>
  <si>
    <t>5/5/2026, 10:19 AM</t>
  </si>
  <si>
    <t>Ron Hensley</t>
  </si>
  <si>
    <t>DG0001628995</t>
  </si>
  <si>
    <t>5/5/2026, 12:45 PM</t>
  </si>
  <si>
    <t>Deby Robinson</t>
  </si>
  <si>
    <t>5/5/2026, 12:46 PM</t>
  </si>
  <si>
    <t>DG0001094043</t>
  </si>
  <si>
    <t>5/5/2026, 1:10 PM</t>
  </si>
  <si>
    <t>Larry Brown</t>
  </si>
  <si>
    <t>DG0001094076</t>
  </si>
  <si>
    <t>DG0000501322</t>
  </si>
  <si>
    <t>Anita Costello</t>
  </si>
  <si>
    <t>DG0000498483</t>
  </si>
  <si>
    <t>DG0000501323</t>
  </si>
  <si>
    <t>DG0001555332</t>
  </si>
  <si>
    <t>DG0000252407</t>
  </si>
  <si>
    <t>5/5/2026, 1:26 PM</t>
  </si>
  <si>
    <t>Remy De Voe</t>
  </si>
  <si>
    <t>DG0000829746</t>
  </si>
  <si>
    <t>5/5/2026, 12:32 PM</t>
  </si>
  <si>
    <t>Stacey Stiles</t>
  </si>
  <si>
    <t>5/4/2026, 5:16 AM</t>
  </si>
  <si>
    <t>DG0002021743</t>
  </si>
  <si>
    <t>5/4/2026, 7:34 AM</t>
  </si>
  <si>
    <t>Tara Baumann</t>
  </si>
  <si>
    <t>DG0000770005</t>
  </si>
  <si>
    <t>5/4/2026, 8:17 AM</t>
  </si>
  <si>
    <t>Robert Machado</t>
  </si>
  <si>
    <t>DG0001965675</t>
  </si>
  <si>
    <t>5/4/2026, 10:46 AM</t>
  </si>
  <si>
    <t>Mary Lezau</t>
  </si>
  <si>
    <t>DG0002078623</t>
  </si>
  <si>
    <t>DG0001070053</t>
  </si>
  <si>
    <t>5/4/2026, 10:55 AM</t>
  </si>
  <si>
    <t>Paul Long</t>
  </si>
  <si>
    <t>DG0002108441</t>
  </si>
  <si>
    <t>Ahmed Khan</t>
  </si>
  <si>
    <t>DG0000803573</t>
  </si>
  <si>
    <t>5/4/2026, 6:14 AM</t>
  </si>
  <si>
    <t>Jackie Mullison</t>
  </si>
  <si>
    <t>DG0000047748</t>
  </si>
  <si>
    <t>5/4/2026, 7:16 AM</t>
  </si>
  <si>
    <t>6/3/2026, 1:00 AM</t>
  </si>
  <si>
    <t>Mary Russell</t>
  </si>
  <si>
    <t>DG0001390305</t>
  </si>
  <si>
    <t>5/4/2026, 8:00 AM</t>
  </si>
  <si>
    <t>ROXANA TINAJERO</t>
  </si>
  <si>
    <t>DG0000736213</t>
  </si>
  <si>
    <t>5/4/2026, 9:20 AM</t>
  </si>
  <si>
    <t>Barbara Roman</t>
  </si>
  <si>
    <t>DG0001158064</t>
  </si>
  <si>
    <t>5/4/2026, 8:16 AM</t>
  </si>
  <si>
    <t>DG0001264782</t>
  </si>
  <si>
    <t>5/4/2026, 9:19 AM</t>
  </si>
  <si>
    <t>DG0001941124</t>
  </si>
  <si>
    <t>5/4/2026, 11:12 AM</t>
  </si>
  <si>
    <t>Guan Goh</t>
  </si>
  <si>
    <t>DG0000769661</t>
  </si>
  <si>
    <t>5/4/2026, 9:06 AM</t>
  </si>
  <si>
    <t>Evelyn Coffey</t>
  </si>
  <si>
    <t>DG0000736212</t>
  </si>
  <si>
    <t>DG0001907379</t>
  </si>
  <si>
    <t>Mariam Ellis</t>
  </si>
  <si>
    <t>DG0001941128</t>
  </si>
  <si>
    <t>5/4/2026, 11:10 AM</t>
  </si>
  <si>
    <t>DG0001941129</t>
  </si>
  <si>
    <t>DG0001941127</t>
  </si>
  <si>
    <t>5/4/2026, 11:11 AM</t>
  </si>
  <si>
    <t>DG0001941126</t>
  </si>
  <si>
    <t>DG0001941131</t>
  </si>
  <si>
    <t>5/4/2026, 11:13 AM</t>
  </si>
  <si>
    <t>DG0001234097</t>
  </si>
  <si>
    <t>5/1/2026, 6:48 AM</t>
  </si>
  <si>
    <t>April Morton</t>
  </si>
  <si>
    <t>DG0001234079</t>
  </si>
  <si>
    <t>DG0000712942</t>
  </si>
  <si>
    <t>5/1/2026, 7:42 AM</t>
  </si>
  <si>
    <t>Jessie Holmes</t>
  </si>
  <si>
    <t>DG0000712941</t>
  </si>
  <si>
    <t>5/1/2026, 7:43 AM</t>
  </si>
  <si>
    <t>DG0002078228</t>
  </si>
  <si>
    <t>5/1/2026, 9:45 AM</t>
  </si>
  <si>
    <t>Marlee Barnes</t>
  </si>
  <si>
    <t>DG0000489921</t>
  </si>
  <si>
    <t>5/1/2026, 9:58 AM</t>
  </si>
  <si>
    <t>Hector Alicea</t>
  </si>
  <si>
    <t>DG0000935099</t>
  </si>
  <si>
    <t>5/1/2026, 10:48 AM</t>
  </si>
  <si>
    <t>Frank Gutierrez</t>
  </si>
  <si>
    <t>DG0000398363</t>
  </si>
  <si>
    <t>5/1/2026, 8:24 AM</t>
  </si>
  <si>
    <t>JAMES WALICEK</t>
  </si>
  <si>
    <t>DG0001841919</t>
  </si>
  <si>
    <t>5/8/2026, 6:43 AM</t>
  </si>
  <si>
    <t>Robin Massey</t>
  </si>
  <si>
    <t>DG0000882482</t>
  </si>
  <si>
    <t>5/7/2026, 7:22 AM</t>
  </si>
  <si>
    <t>O.B. , Pamela Crockrom Jr.</t>
  </si>
  <si>
    <t>DG0001814331</t>
  </si>
  <si>
    <t>5/7/2026, 7:21 AM</t>
  </si>
  <si>
    <t>O. B. Crockrom, Jr</t>
  </si>
  <si>
    <t>DG0001964969</t>
  </si>
  <si>
    <t>5/7/2026, 8:20 AM</t>
  </si>
  <si>
    <t>TANJA MADDUX</t>
  </si>
  <si>
    <t>DG0000065491</t>
  </si>
  <si>
    <t>5/6/2026, 2:05 PM</t>
  </si>
  <si>
    <t>Brian Meyers</t>
  </si>
  <si>
    <t>DG0001142082</t>
  </si>
  <si>
    <t>5/5/2026, 9:47 AM</t>
  </si>
  <si>
    <t>Rosalia Lopez</t>
  </si>
  <si>
    <t>DG0001142086</t>
  </si>
  <si>
    <t>5/5/2026, 9:46 AM</t>
  </si>
  <si>
    <t>DG0001018265</t>
  </si>
  <si>
    <t>5/5/2026, 8:56 AM</t>
  </si>
  <si>
    <t>Yvonne Russell</t>
  </si>
  <si>
    <t>DG0001119111</t>
  </si>
  <si>
    <t>5/5/2026, 10:25 AM</t>
  </si>
  <si>
    <t>Chanel Chacon</t>
  </si>
  <si>
    <t>DG0002017546</t>
  </si>
  <si>
    <t>5/5/2026, 12:15 PM</t>
  </si>
  <si>
    <t>Gerren Hoffman</t>
  </si>
  <si>
    <t>DG0000147047</t>
  </si>
  <si>
    <t>5/5/2026, 7:22 AM</t>
  </si>
  <si>
    <t>Deborah Dyer</t>
  </si>
  <si>
    <t>DG0001119122</t>
  </si>
  <si>
    <t>5/5/2026, 10:24 AM</t>
  </si>
  <si>
    <t>DG0001119075</t>
  </si>
  <si>
    <t>DG0001119099</t>
  </si>
  <si>
    <t>DG0001119027</t>
  </si>
  <si>
    <t>5/5/2026, 10:26 AM</t>
  </si>
  <si>
    <t>DG0001119050</t>
  </si>
  <si>
    <t>5/5/2026, 10:27 AM</t>
  </si>
  <si>
    <t>DG0001152471</t>
  </si>
  <si>
    <t>5/4/2026, 8:23 AM</t>
  </si>
  <si>
    <t>Derek Shiau</t>
  </si>
  <si>
    <t>DG0001108947</t>
  </si>
  <si>
    <t>5/4/2026, 1:30 PM</t>
  </si>
  <si>
    <t>Brian Goodman</t>
  </si>
  <si>
    <t>DG0000119373</t>
  </si>
  <si>
    <t>Sheryl Tipton</t>
  </si>
  <si>
    <t>DG0000045803</t>
  </si>
  <si>
    <t>DG0000199970</t>
  </si>
  <si>
    <t>5/4/2026, 7:30 AM</t>
  </si>
  <si>
    <t>Robert Prehoda</t>
  </si>
  <si>
    <t>DG0000950945</t>
  </si>
  <si>
    <t>5/4/2026, 12:20 PM</t>
  </si>
  <si>
    <t>Alice Fontana</t>
  </si>
  <si>
    <t>DG0001877174</t>
  </si>
  <si>
    <t>5/1/2026, 6:27 AM</t>
  </si>
  <si>
    <t>Mike Smith</t>
  </si>
  <si>
    <t>DG0001877173</t>
  </si>
  <si>
    <t>5/1/2026, 6:28 AM</t>
  </si>
  <si>
    <t>DG0001877172</t>
  </si>
  <si>
    <t>DG0001203076</t>
  </si>
  <si>
    <t>5/1/2026, 7:13 AM</t>
  </si>
  <si>
    <t>Gary Keegan</t>
  </si>
  <si>
    <t>DG0001753653</t>
  </si>
  <si>
    <t>5/1/2026, 7:41 AM</t>
  </si>
  <si>
    <t>Sue Novak</t>
  </si>
  <si>
    <t>DG0001399517</t>
  </si>
  <si>
    <t>5/1/2026, 9:14 AM</t>
  </si>
  <si>
    <t>Denisa Hannah</t>
  </si>
  <si>
    <t>5/1/2026, 11:02 AM</t>
  </si>
  <si>
    <t>DG0000676967</t>
  </si>
  <si>
    <t>5/1/2026, 12:10 PM</t>
  </si>
  <si>
    <t>Lisa zams</t>
  </si>
  <si>
    <t>DG0001923462</t>
  </si>
  <si>
    <t>5/1/2026, 2:30 PM</t>
  </si>
  <si>
    <t>Julie Wise</t>
  </si>
  <si>
    <t>DG0001923459</t>
  </si>
  <si>
    <t>5/1/2026, 2:31 PM</t>
  </si>
  <si>
    <t>DG0001923457</t>
  </si>
  <si>
    <t>5/1/2026, 2:32 PM</t>
  </si>
  <si>
    <t>DG0001923461</t>
  </si>
  <si>
    <t>DG0001923458</t>
  </si>
  <si>
    <t>DG0001028247</t>
  </si>
  <si>
    <t>5/1/2026, 6:09 AM</t>
  </si>
  <si>
    <t>May Yu</t>
  </si>
  <si>
    <t>DG0001484898</t>
  </si>
  <si>
    <t>5/7/2026, 9:54 AM</t>
  </si>
  <si>
    <t>Johnny Felix</t>
  </si>
  <si>
    <t>DG0000362370</t>
  </si>
  <si>
    <t>5/7/2026, 11:21 AM</t>
  </si>
  <si>
    <t>Eric Garand</t>
  </si>
  <si>
    <t>DG0002107940</t>
  </si>
  <si>
    <t>5/6/2026, 1:19 PM</t>
  </si>
  <si>
    <t>Demaris GibsonTaylor</t>
  </si>
  <si>
    <t>DG0000899784</t>
  </si>
  <si>
    <t>5/5/2026, 8:36 AM</t>
  </si>
  <si>
    <t>John Yike</t>
  </si>
  <si>
    <t>DG0000627225</t>
  </si>
  <si>
    <t>5/5/2026, 2:08 PM</t>
  </si>
  <si>
    <t>June Pedersen</t>
  </si>
  <si>
    <t>DG0000046389</t>
  </si>
  <si>
    <t>5/5/2026, 9:37 AM</t>
  </si>
  <si>
    <t>Victoria Smolinsky</t>
  </si>
  <si>
    <t>DG0000046388</t>
  </si>
  <si>
    <t>5/5/2026, 9:40 AM</t>
  </si>
  <si>
    <t>5/7/2026, 12:40 PM</t>
  </si>
  <si>
    <t>DG0002026712</t>
  </si>
  <si>
    <t>5/7/2026, 7:34 AM</t>
  </si>
  <si>
    <t>jodie kilinski</t>
  </si>
  <si>
    <t>DG0002026713</t>
  </si>
  <si>
    <t>5/7/2026, 7:33 AM</t>
  </si>
  <si>
    <t>DG0002026715</t>
  </si>
  <si>
    <t>DG0002026714</t>
  </si>
  <si>
    <t>DG0000200747</t>
  </si>
  <si>
    <t>5/5/2026, 6:37 AM</t>
  </si>
  <si>
    <t>Anne Beshears</t>
  </si>
  <si>
    <t>DG0000200746</t>
  </si>
  <si>
    <t>5/5/2026, 6:38 AM</t>
  </si>
  <si>
    <t>DG0001361355</t>
  </si>
  <si>
    <t>5/4/2026, 1:04 PM</t>
  </si>
  <si>
    <t>Donna Allbrook</t>
  </si>
  <si>
    <t>DG0000708991</t>
  </si>
  <si>
    <t>5/4/2026, 1:11 PM</t>
  </si>
  <si>
    <t>Sabrina Lewis</t>
  </si>
  <si>
    <t>DG0000869162</t>
  </si>
  <si>
    <t>5/4/2026, 10:51 AM</t>
  </si>
  <si>
    <t>Brian Condon</t>
  </si>
  <si>
    <t>5/4/2026, 10:52 AM</t>
  </si>
  <si>
    <t>DG0000988987</t>
  </si>
  <si>
    <t>5/5/2026, 3:32 PM</t>
  </si>
  <si>
    <t>Barbara Benschoter</t>
  </si>
  <si>
    <t>DG0000961232</t>
  </si>
  <si>
    <t>5/5/2026, 9:02 AM</t>
  </si>
  <si>
    <t>Zeny Baron-Newman</t>
  </si>
  <si>
    <t>DG0000961231</t>
  </si>
  <si>
    <t>DG0000469948</t>
  </si>
  <si>
    <t>5/5/2026, 6:18 AM</t>
  </si>
  <si>
    <t>Micah Harris</t>
  </si>
  <si>
    <t>DG0001051164</t>
  </si>
  <si>
    <t>5/7/2026, 8:35 AM</t>
  </si>
  <si>
    <t>Cyndy Prince</t>
  </si>
  <si>
    <t>DG0001051163</t>
  </si>
  <si>
    <t>5/7/2026, 8:36 AM</t>
  </si>
  <si>
    <t>DG0000297651</t>
  </si>
  <si>
    <t>5/7/2026, 10:13 AM</t>
  </si>
  <si>
    <t>DG0000297650</t>
  </si>
  <si>
    <t>DG0001409404</t>
  </si>
  <si>
    <t>5/6/2026, 1:58 PM</t>
  </si>
  <si>
    <t>Barbara Gurico</t>
  </si>
  <si>
    <t>DG0002071792</t>
  </si>
  <si>
    <t>5/6/2026, 4:37 PM</t>
  </si>
  <si>
    <t>Alberto Prieto</t>
  </si>
  <si>
    <t>5/6/2026, 4:39 PM</t>
  </si>
  <si>
    <t>DG0001807593</t>
  </si>
  <si>
    <t>5/5/2026, 10:14 AM</t>
  </si>
  <si>
    <t>William Hearn</t>
  </si>
  <si>
    <t>DG0000900132</t>
  </si>
  <si>
    <t>5/7/2026, 2:06 PM</t>
  </si>
  <si>
    <t>Robert Dawson</t>
  </si>
  <si>
    <t>DG0000900131</t>
  </si>
  <si>
    <t>5/7/2026, 2:07 PM</t>
  </si>
  <si>
    <t>DG0000900128</t>
  </si>
  <si>
    <t>5/7/2026, 2:08 PM</t>
  </si>
  <si>
    <t>DG0000900130</t>
  </si>
  <si>
    <t>DG0001939911</t>
  </si>
  <si>
    <t>5/6/2026, 2:22 PM</t>
  </si>
  <si>
    <t>Doreen Miller</t>
  </si>
  <si>
    <t>DG0001948280</t>
  </si>
  <si>
    <t>Charity Mcphail</t>
  </si>
  <si>
    <t>DG0000406089</t>
  </si>
  <si>
    <t>5/5/2026, 7:40 AM</t>
  </si>
  <si>
    <t>Sandra Janssen</t>
  </si>
  <si>
    <t>DG0001813194</t>
  </si>
  <si>
    <t>5/5/2026, 9:09 AM</t>
  </si>
  <si>
    <t>Cindy Scheid</t>
  </si>
  <si>
    <t>DG0001563181</t>
  </si>
  <si>
    <t>5/5/2026, 8:51 AM</t>
  </si>
  <si>
    <t>Charles Ostrander</t>
  </si>
  <si>
    <t>DG0001025897</t>
  </si>
  <si>
    <t>5/5/2026, 9:52 AM</t>
  </si>
  <si>
    <t>Shirley Blount</t>
  </si>
  <si>
    <t>DG0001631508</t>
  </si>
  <si>
    <t>5/5/2026, 2:38 PM</t>
  </si>
  <si>
    <t>Mary Jarvis</t>
  </si>
  <si>
    <t>DG0001658455</t>
  </si>
  <si>
    <t>5/5/2026, 2:46 PM</t>
  </si>
  <si>
    <t>Julie Melsa</t>
  </si>
  <si>
    <t>DG0001120843</t>
  </si>
  <si>
    <t>6/4/2027, 11:59 PM</t>
  </si>
  <si>
    <t>DG0000487699</t>
  </si>
  <si>
    <t>5/5/2026, 2:55 PM</t>
  </si>
  <si>
    <t>Carl Mason</t>
  </si>
  <si>
    <t>DG0000166873</t>
  </si>
  <si>
    <t>5/5/2026, 9:56 AM</t>
  </si>
  <si>
    <t>Audrey Peca</t>
  </si>
  <si>
    <t>DG0000835806</t>
  </si>
  <si>
    <t>5/4/2026, 7:42 AM</t>
  </si>
  <si>
    <t>Dennis Tuttle</t>
  </si>
  <si>
    <t>DG0000835646</t>
  </si>
  <si>
    <t>DG0002016861</t>
  </si>
  <si>
    <t>5/4/2026, 7:54 AM</t>
  </si>
  <si>
    <t>Gary Kojian</t>
  </si>
  <si>
    <t>DG0002018103</t>
  </si>
  <si>
    <t>DG0001706264</t>
  </si>
  <si>
    <t>5/4/2026, 7:55 AM</t>
  </si>
  <si>
    <t>DG0001706261</t>
  </si>
  <si>
    <t>DG0001706265</t>
  </si>
  <si>
    <t>DG0001706263</t>
  </si>
  <si>
    <t>5/4/2026, 7:56 AM</t>
  </si>
  <si>
    <t>DG0001767176</t>
  </si>
  <si>
    <t>5/4/2026, 9:10 AM</t>
  </si>
  <si>
    <t>Joanne Marcini</t>
  </si>
  <si>
    <t>DG0001767066</t>
  </si>
  <si>
    <t>5/4/2026, 9:11 AM</t>
  </si>
  <si>
    <t>DG0000190670</t>
  </si>
  <si>
    <t>Lisa Holder</t>
  </si>
  <si>
    <t>DG0001047938</t>
  </si>
  <si>
    <t>5/4/2026, 12:55 PM</t>
  </si>
  <si>
    <t>RICHARD NICHOLAS</t>
  </si>
  <si>
    <t>DG0002021425</t>
  </si>
  <si>
    <t>5/1/2026, 7:40 AM</t>
  </si>
  <si>
    <t>Jennifer Conrad</t>
  </si>
  <si>
    <t>DG0001835482</t>
  </si>
  <si>
    <t>5/1/2026, 8:04 AM</t>
  </si>
  <si>
    <t>Patricia Singleton</t>
  </si>
  <si>
    <t>DG0001772590</t>
  </si>
  <si>
    <t>DG0002021427</t>
  </si>
  <si>
    <t>DG0001031756</t>
  </si>
  <si>
    <t>5/1/2026, 9:31 AM</t>
  </si>
  <si>
    <t>Christina Devaney</t>
  </si>
  <si>
    <t>DG0002083376</t>
  </si>
  <si>
    <t>5/1/2026, 1:02 PM</t>
  </si>
  <si>
    <t>KARIN GORDIAN</t>
  </si>
  <si>
    <t>DG0000137982</t>
  </si>
  <si>
    <t>5/1/2026, 1:14 PM</t>
  </si>
  <si>
    <t>Christopher Crew</t>
  </si>
  <si>
    <t>DG0000137978</t>
  </si>
  <si>
    <t>DG0000137977</t>
  </si>
  <si>
    <t>DG0000137976</t>
  </si>
  <si>
    <t>5/1/2026, 1:15 PM</t>
  </si>
  <si>
    <t>DG0000954806</t>
  </si>
  <si>
    <t>5/1/2026, 9:47 AM</t>
  </si>
  <si>
    <t>Wanda McConnell</t>
  </si>
  <si>
    <t>DG0000954811</t>
  </si>
  <si>
    <t>5/1/2026, 9:43 AM</t>
  </si>
  <si>
    <t>DG0000954809</t>
  </si>
  <si>
    <t>5/1/2026, 9:44 AM</t>
  </si>
  <si>
    <t>DG0000954808</t>
  </si>
  <si>
    <t>DG0000954807</t>
  </si>
  <si>
    <t>DG0000954805</t>
  </si>
  <si>
    <t>5/1/2026, 9:46 AM</t>
  </si>
  <si>
    <t>DG0000859390</t>
  </si>
  <si>
    <t>5/1/2026, 10:13 AM</t>
  </si>
  <si>
    <t>Edith Smith</t>
  </si>
  <si>
    <t>DG0000683191</t>
  </si>
  <si>
    <t>5/1/2026, 1:53 PM</t>
  </si>
  <si>
    <t>Bob Rogers</t>
  </si>
  <si>
    <t>DG0000683189</t>
  </si>
  <si>
    <t>DG0000683190</t>
  </si>
  <si>
    <t>5/1/2026, 1:54 PM</t>
  </si>
  <si>
    <t>DG0001484347</t>
  </si>
  <si>
    <t>5/7/2026, 6:12 AM</t>
  </si>
  <si>
    <t>Randi Tollison</t>
  </si>
  <si>
    <t>DG0001171803</t>
  </si>
  <si>
    <t>5/6/2026, 1:35 PM</t>
  </si>
  <si>
    <t>Holly Flannery</t>
  </si>
  <si>
    <t>DG0001302946</t>
  </si>
  <si>
    <t>5/6/2026, 1:23 PM</t>
  </si>
  <si>
    <t>Teresa Daniels</t>
  </si>
  <si>
    <t>DG0001396468</t>
  </si>
  <si>
    <t>DG0001132128</t>
  </si>
  <si>
    <t>5/6/2026, 3:29 PM</t>
  </si>
  <si>
    <t>KAREN FELLOWS</t>
  </si>
  <si>
    <t>5/5/2026, 1:35 PM</t>
  </si>
  <si>
    <t>DG0001058080</t>
  </si>
  <si>
    <t>5/8/2026, 5:34 AM</t>
  </si>
  <si>
    <t>Michelle Graham</t>
  </si>
  <si>
    <t>DG0000972573</t>
  </si>
  <si>
    <t>5/7/2026, 5:54 AM</t>
  </si>
  <si>
    <t>Donna Estrada</t>
  </si>
  <si>
    <t>DG0000910439</t>
  </si>
  <si>
    <t>5/7/2026, 8:51 AM</t>
  </si>
  <si>
    <t>Robert Brooks</t>
  </si>
  <si>
    <t>DG0001774772</t>
  </si>
  <si>
    <t>5/7/2026, 9:13 AM</t>
  </si>
  <si>
    <t>Debbie Harkins</t>
  </si>
  <si>
    <t>DG0001893857</t>
  </si>
  <si>
    <t>5/7/2026, 10:23 AM</t>
  </si>
  <si>
    <t>Marco Garcia</t>
  </si>
  <si>
    <t>DG0001130211</t>
  </si>
  <si>
    <t>5/7/2026, 7:48 AM</t>
  </si>
  <si>
    <t>Nan Esker</t>
  </si>
  <si>
    <t>DG0000575388</t>
  </si>
  <si>
    <t>5/7/2026, 8:16 AM</t>
  </si>
  <si>
    <t>Virginia Morgan</t>
  </si>
  <si>
    <t>DG0000577115</t>
  </si>
  <si>
    <t>5/5/2026, 8:08 AM</t>
  </si>
  <si>
    <t>Shaquinta Newton owens</t>
  </si>
  <si>
    <t>DG0000577109</t>
  </si>
  <si>
    <t>5/5/2026, 8:09 AM</t>
  </si>
  <si>
    <t>DG0001572859</t>
  </si>
  <si>
    <t>5/5/2026, 11:39 AM</t>
  </si>
  <si>
    <t>Matthew Warren</t>
  </si>
  <si>
    <t>DG0001405701</t>
  </si>
  <si>
    <t>5/4/2026, 7:53 AM</t>
  </si>
  <si>
    <t>Vanessa Tran</t>
  </si>
  <si>
    <t>DG0000934513</t>
  </si>
  <si>
    <t>5/4/2026, 7:52 AM</t>
  </si>
  <si>
    <t>DG0000967304</t>
  </si>
  <si>
    <t>5/4/2026, 9:54 AM</t>
  </si>
  <si>
    <t>Patricia Rozell</t>
  </si>
  <si>
    <t>DG0000852449</t>
  </si>
  <si>
    <t>5/1/2026, 5:59 AM</t>
  </si>
  <si>
    <t>Melissa Ellison</t>
  </si>
  <si>
    <t>DG0000406376</t>
  </si>
  <si>
    <t>5/1/2026, 7:46 AM</t>
  </si>
  <si>
    <t>Joe Phillips</t>
  </si>
  <si>
    <t>DG0002152553</t>
  </si>
  <si>
    <t>5/1/2026, 9:37 AM</t>
  </si>
  <si>
    <t>James Njimbong</t>
  </si>
  <si>
    <t>DG0002132983</t>
  </si>
  <si>
    <t>5/1/2026, 9:38 AM</t>
  </si>
  <si>
    <t>DG0000866604</t>
  </si>
  <si>
    <t>STEVEN CHAPMAN</t>
  </si>
  <si>
    <t>DG0000963684</t>
  </si>
  <si>
    <t>5/5/2026, 6:42 AM</t>
  </si>
  <si>
    <t>Janet Himmer</t>
  </si>
  <si>
    <t>DG0001915981</t>
  </si>
  <si>
    <t>5/5/2026, 8:22 AM</t>
  </si>
  <si>
    <t>Tim Sullivan</t>
  </si>
  <si>
    <t>DG0001643998</t>
  </si>
  <si>
    <t>5/5/2026, 8:03 AM</t>
  </si>
  <si>
    <t>Boss Williams</t>
  </si>
  <si>
    <t>DG0000894956</t>
  </si>
  <si>
    <t>6/12/2027, 11:59 PM</t>
  </si>
  <si>
    <t>Susan Wilson</t>
  </si>
  <si>
    <t>DG0001520391</t>
  </si>
  <si>
    <t>5/5/2026, 9:13 AM</t>
  </si>
  <si>
    <t>Daranica Davis</t>
  </si>
  <si>
    <t>DG0000941099</t>
  </si>
  <si>
    <t>5/5/2026, 8:53 AM</t>
  </si>
  <si>
    <t>Pameli Baitar</t>
  </si>
  <si>
    <t>DG0000536257</t>
  </si>
  <si>
    <t>5/5/2026, 9:12 AM</t>
  </si>
  <si>
    <t>DG0000941097</t>
  </si>
  <si>
    <t>DG0000837247</t>
  </si>
  <si>
    <t>5/5/2026, 10:23 AM</t>
  </si>
  <si>
    <t>Diane Burns</t>
  </si>
  <si>
    <t>DG0000941095</t>
  </si>
  <si>
    <t>DG0000536258</t>
  </si>
  <si>
    <t>DG0000122056</t>
  </si>
  <si>
    <t>5/5/2026, 10:29 AM</t>
  </si>
  <si>
    <t>Nelda Robinson</t>
  </si>
  <si>
    <t>DG0001030587</t>
  </si>
  <si>
    <t>5/5/2026, 12:25 PM</t>
  </si>
  <si>
    <t>Judy Hilty</t>
  </si>
  <si>
    <t>DG0000730765</t>
  </si>
  <si>
    <t>5/5/2026, 1:15 PM</t>
  </si>
  <si>
    <t>Deborah Bradburn</t>
  </si>
  <si>
    <t>DG0000730757</t>
  </si>
  <si>
    <t>DG0002046822</t>
  </si>
  <si>
    <t>5/4/2026, 5:33 AM</t>
  </si>
  <si>
    <t>Ronny Boatright</t>
  </si>
  <si>
    <t>DG0001575684</t>
  </si>
  <si>
    <t>5/4/2026, 7:01 AM</t>
  </si>
  <si>
    <t>Urania Davis</t>
  </si>
  <si>
    <t>5/4/2026, 7:04 AM</t>
  </si>
  <si>
    <t>DG0001834858</t>
  </si>
  <si>
    <t>5/4/2026, 7:38 AM</t>
  </si>
  <si>
    <t>Curtiss Johnson</t>
  </si>
  <si>
    <t>DG0001915471</t>
  </si>
  <si>
    <t>5/4/2026, 10:28 AM</t>
  </si>
  <si>
    <t>Donald Bourcier</t>
  </si>
  <si>
    <t>DG0000618780</t>
  </si>
  <si>
    <t>5/4/2026, 9:03 AM</t>
  </si>
  <si>
    <t>Deloris Coard</t>
  </si>
  <si>
    <t>DG0001647126</t>
  </si>
  <si>
    <t>5/4/2026, 10:23 AM</t>
  </si>
  <si>
    <t>SHELLY niemeyer</t>
  </si>
  <si>
    <t>DG0001902772</t>
  </si>
  <si>
    <t>5/4/2026, 10:30 AM</t>
  </si>
  <si>
    <t>Sharon Emmons</t>
  </si>
  <si>
    <t>DG0002104906</t>
  </si>
  <si>
    <t>5/4/2026, 11:27 AM</t>
  </si>
  <si>
    <t>Stanimirka Smith</t>
  </si>
  <si>
    <t>DG0000880129</t>
  </si>
  <si>
    <t>5/4/2026, 12:53 PM</t>
  </si>
  <si>
    <t>Maureen Roberts</t>
  </si>
  <si>
    <t>DG0001288591</t>
  </si>
  <si>
    <t>5/4/2026, 1:22 PM</t>
  </si>
  <si>
    <t>Joshua Miranda-Heredia</t>
  </si>
  <si>
    <t>DG0001097187</t>
  </si>
  <si>
    <t>5/1/2026, 5:36 AM</t>
  </si>
  <si>
    <t>KRISTINE FERGUSON</t>
  </si>
  <si>
    <t>DG0001471350</t>
  </si>
  <si>
    <t>5/1/2026, 5:43 AM</t>
  </si>
  <si>
    <t>Laurie Cook</t>
  </si>
  <si>
    <t>DG0001471349</t>
  </si>
  <si>
    <t>DG0001930023</t>
  </si>
  <si>
    <t>5/1/2026, 6:42 AM</t>
  </si>
  <si>
    <t>Susan Lubrano</t>
  </si>
  <si>
    <t>DG0000406215</t>
  </si>
  <si>
    <t>5/1/2026, 7:34 AM</t>
  </si>
  <si>
    <t>GIANNA SINOPOLI</t>
  </si>
  <si>
    <t>DG0000085135</t>
  </si>
  <si>
    <t>5/1/2026, 6:53 AM</t>
  </si>
  <si>
    <t>Tammy Mckinney</t>
  </si>
  <si>
    <t>DG0000085136</t>
  </si>
  <si>
    <t>DG0000406214</t>
  </si>
  <si>
    <t>DG0001968959</t>
  </si>
  <si>
    <t>Judy Swanson</t>
  </si>
  <si>
    <t>DG0001179211</t>
  </si>
  <si>
    <t>5/1/2026, 9:23 AM</t>
  </si>
  <si>
    <t>DENISE PREZIOSI</t>
  </si>
  <si>
    <t>DG0001179177</t>
  </si>
  <si>
    <t>DG0002047677</t>
  </si>
  <si>
    <t>5/1/2026, 9:42 AM</t>
  </si>
  <si>
    <t>Jorge Estorga</t>
  </si>
  <si>
    <t>DG0001179779</t>
  </si>
  <si>
    <t>5/1/2026, 9:36 AM</t>
  </si>
  <si>
    <t>Karen Morano</t>
  </si>
  <si>
    <t>DG0000128034</t>
  </si>
  <si>
    <t>DG0000128035</t>
  </si>
  <si>
    <t>DG0002047794</t>
  </si>
  <si>
    <t>DG0000892109</t>
  </si>
  <si>
    <t>5/1/2026, 10:01 AM</t>
  </si>
  <si>
    <t>Ruth Jordan</t>
  </si>
  <si>
    <t>DG0001353399</t>
  </si>
  <si>
    <t>5/1/2026, 10:39 AM</t>
  </si>
  <si>
    <t>DG0001353398</t>
  </si>
  <si>
    <t>DG0000963762</t>
  </si>
  <si>
    <t>Sandra Hatch</t>
  </si>
  <si>
    <t>DG0001353278</t>
  </si>
  <si>
    <t>5/1/2026, 11:47 AM</t>
  </si>
  <si>
    <t>Marjorie Good</t>
  </si>
  <si>
    <t>DG0001023312</t>
  </si>
  <si>
    <t>5/1/2026, 12:30 PM</t>
  </si>
  <si>
    <t>Vincent/Linda Griego</t>
  </si>
  <si>
    <t>DG0001148733</t>
  </si>
  <si>
    <t>5/1/2026, 1:21 PM</t>
  </si>
  <si>
    <t>Naomi Austin</t>
  </si>
  <si>
    <t>DG0001148734</t>
  </si>
  <si>
    <t>5/1/2026, 1:18 PM</t>
  </si>
  <si>
    <t>DG0001386909</t>
  </si>
  <si>
    <t>5/5/2026, 2:23 PM</t>
  </si>
  <si>
    <t>Maryann Atar</t>
  </si>
  <si>
    <t>DG0001386908</t>
  </si>
  <si>
    <t>DG0000932246</t>
  </si>
  <si>
    <t>5/7/2026, 10:29 AM</t>
  </si>
  <si>
    <t>Lisa Baker</t>
  </si>
  <si>
    <t>DG0000464689</t>
  </si>
  <si>
    <t>5/4/2026, 9:08 AM</t>
  </si>
  <si>
    <t>Sheila Stewart</t>
  </si>
  <si>
    <t>DG0000486252</t>
  </si>
  <si>
    <t>5/7/2026, 5:33 AM</t>
  </si>
  <si>
    <t>Donna Decker</t>
  </si>
  <si>
    <t>DG0000736280</t>
  </si>
  <si>
    <t>5/1/2026, 12:17 PM</t>
  </si>
  <si>
    <t>Edna Curavo</t>
  </si>
  <si>
    <t>DG0001372599</t>
  </si>
  <si>
    <t>5/7/2026, 9:49 AM</t>
  </si>
  <si>
    <t>rodell davis</t>
  </si>
  <si>
    <t>DG0001372598</t>
  </si>
  <si>
    <t>DG0000923929</t>
  </si>
  <si>
    <t>Jason Giles</t>
  </si>
  <si>
    <t>DG0000923889</t>
  </si>
  <si>
    <t>5/5/2026, 6:19 AM</t>
  </si>
  <si>
    <t>DG0000552887</t>
  </si>
  <si>
    <t>Suzanne Elliott</t>
  </si>
  <si>
    <t>DG0000356962</t>
  </si>
  <si>
    <t>5/4/2026, 12:50 PM</t>
  </si>
  <si>
    <t>DG0002007758</t>
  </si>
  <si>
    <t>5/7/2026, 11:51 AM</t>
  </si>
  <si>
    <t>John Dorn</t>
  </si>
  <si>
    <t>DG0000980556</t>
  </si>
  <si>
    <t>5/7/2026, 12:04 PM</t>
  </si>
  <si>
    <t>Christina Martinez</t>
  </si>
  <si>
    <t>DG0001721527</t>
  </si>
  <si>
    <t>5/7/2026, 3:10 PM</t>
  </si>
  <si>
    <t>Ronald Mazanet</t>
  </si>
  <si>
    <t>DG0000980718</t>
  </si>
  <si>
    <t>5/5/2026, 12:28 PM</t>
  </si>
  <si>
    <t>Robert Keaton</t>
  </si>
  <si>
    <t>DG0001166152</t>
  </si>
  <si>
    <t>5/5/2026, 12:29 PM</t>
  </si>
  <si>
    <t>DG0001033659</t>
  </si>
  <si>
    <t>5/5/2026, 2:21 PM</t>
  </si>
  <si>
    <t>Mohammad Chowdhury</t>
  </si>
  <si>
    <t>DG0001026654</t>
  </si>
  <si>
    <t>5/5/2026, 2:42 PM</t>
  </si>
  <si>
    <t>Gouri Das</t>
  </si>
  <si>
    <t>DG0001033656</t>
  </si>
  <si>
    <t>DG0001033655</t>
  </si>
  <si>
    <t>DG0001033653</t>
  </si>
  <si>
    <t>5/5/2026, 2:24 PM</t>
  </si>
  <si>
    <t>DG0001033658</t>
  </si>
  <si>
    <t>5/5/2026, 2:22 PM</t>
  </si>
  <si>
    <t>DG0001033654</t>
  </si>
  <si>
    <t>DG0001026657</t>
  </si>
  <si>
    <t>5/5/2026, 2:40 PM</t>
  </si>
  <si>
    <t>DG0001026660</t>
  </si>
  <si>
    <t>5/5/2026, 2:39 PM</t>
  </si>
  <si>
    <t>DG0001026658</t>
  </si>
  <si>
    <t>DG0001026656</t>
  </si>
  <si>
    <t>DG0001026653</t>
  </si>
  <si>
    <t>5/5/2026, 2:41 PM</t>
  </si>
  <si>
    <t>DG0001026655</t>
  </si>
  <si>
    <t>DG0001287423</t>
  </si>
  <si>
    <t>5/7/2026, 12:53 PM</t>
  </si>
  <si>
    <t>Martha Menjivar</t>
  </si>
  <si>
    <t>DG0001846696</t>
  </si>
  <si>
    <t>5/6/2026, 3:55 PM</t>
  </si>
  <si>
    <t>Linda Harding</t>
  </si>
  <si>
    <t>DG0000584428</t>
  </si>
  <si>
    <t>5/6/2026, 3:15 PM</t>
  </si>
  <si>
    <t>Concepcion Rivera</t>
  </si>
  <si>
    <t>DG0001846518</t>
  </si>
  <si>
    <t>DG0001846697</t>
  </si>
  <si>
    <t>DG0001846553</t>
  </si>
  <si>
    <t>5/6/2026, 3:56 PM</t>
  </si>
  <si>
    <t>DG0001635301</t>
  </si>
  <si>
    <t>Lerby Velasquez</t>
  </si>
  <si>
    <t>DG0001635300</t>
  </si>
  <si>
    <t>DG0002055369</t>
  </si>
  <si>
    <t>5/5/2026, 3:39 PM</t>
  </si>
  <si>
    <t>Robert Wertz</t>
  </si>
  <si>
    <t>DG0000609039</t>
  </si>
  <si>
    <t>5/4/2026, 5:02 PM</t>
  </si>
  <si>
    <t>Judith DeVito</t>
  </si>
  <si>
    <t>DG0000329630</t>
  </si>
  <si>
    <t>5/1/2026, 4:09 PM</t>
  </si>
  <si>
    <t>Marie Vanalst</t>
  </si>
  <si>
    <t>DG0002021053</t>
  </si>
  <si>
    <t>5/1/2026, 3:47 PM</t>
  </si>
  <si>
    <t>Kelvin Salgado</t>
  </si>
  <si>
    <t>DG0000329631</t>
  </si>
  <si>
    <t>5/1/2026, 4:08 PM</t>
  </si>
  <si>
    <t>DG0000329629</t>
  </si>
  <si>
    <t>DG0000163474</t>
  </si>
  <si>
    <t>5/1/2026, 4:04 PM</t>
  </si>
  <si>
    <t>Travis Mccutcheon</t>
  </si>
  <si>
    <t>DG0001034377</t>
  </si>
  <si>
    <t>5/7/2026, 4:20 PM</t>
  </si>
  <si>
    <t>Rudy Mejia</t>
  </si>
  <si>
    <t>DG0000311239</t>
  </si>
  <si>
    <t>5/5/2026, 12:43 PM</t>
  </si>
  <si>
    <t>Wendy Sell</t>
  </si>
  <si>
    <t>DG0001078169</t>
  </si>
  <si>
    <t>5/5/2026, 2:51 PM</t>
  </si>
  <si>
    <t>Shirley Mott</t>
  </si>
  <si>
    <t>DG0001078168</t>
  </si>
  <si>
    <t>DG0001134853</t>
  </si>
  <si>
    <t>5/5/2026, 3:59 PM</t>
  </si>
  <si>
    <t>VIRGINIA HAYES</t>
  </si>
  <si>
    <t>DG0001825274</t>
  </si>
  <si>
    <t>5/5/2026, 5:06 PM</t>
  </si>
  <si>
    <t>James Bagby</t>
  </si>
  <si>
    <t>DG0001825198</t>
  </si>
  <si>
    <t>5/5/2026, 5:07 PM</t>
  </si>
  <si>
    <t>DG0000347449</t>
  </si>
  <si>
    <t>5/4/2026, 4:22 PM</t>
  </si>
  <si>
    <t>Michelle Rankin</t>
  </si>
  <si>
    <t>DG0000347448</t>
  </si>
  <si>
    <t>DG0001110528</t>
  </si>
  <si>
    <t>5/1/2026, 9:50 AM</t>
  </si>
  <si>
    <t>MARIA ARCHIE</t>
  </si>
  <si>
    <t>DG0001110529</t>
  </si>
  <si>
    <t>5/1/2026, 9:49 AM</t>
  </si>
  <si>
    <t>DG0000456087</t>
  </si>
  <si>
    <t>5/5/2026, 3:11 PM</t>
  </si>
  <si>
    <t>Lorretta Miller</t>
  </si>
  <si>
    <t>DG0001926390</t>
  </si>
  <si>
    <t>5/4/2026, 11:05 AM</t>
  </si>
  <si>
    <t>Lorraine Haduck</t>
  </si>
  <si>
    <t>DG0000376303</t>
  </si>
  <si>
    <t>5/5/2026, 8:41 AM</t>
  </si>
  <si>
    <t>Walter Cumming</t>
  </si>
  <si>
    <t>DG0000413946</t>
  </si>
  <si>
    <t>5/8/2026, 6:47 AM</t>
  </si>
  <si>
    <t>Heribeliz Valdez</t>
  </si>
  <si>
    <t>DG0000413945</t>
  </si>
  <si>
    <t>DG0000413944</t>
  </si>
  <si>
    <t>5/8/2026, 6:48 AM</t>
  </si>
  <si>
    <t>5/8/2026, 6:53 AM</t>
  </si>
  <si>
    <t>5/8/2026, 6:54 AM</t>
  </si>
  <si>
    <t>5/8/2026, 6:55 AM</t>
  </si>
  <si>
    <t>DG0001650411</t>
  </si>
  <si>
    <t>5/7/2026, 7:13 AM</t>
  </si>
  <si>
    <t>ROCIO GORDILLO</t>
  </si>
  <si>
    <t>DG0001650410</t>
  </si>
  <si>
    <t>5/7/2026, 7:14 AM</t>
  </si>
  <si>
    <t>DG0001945784</t>
  </si>
  <si>
    <t>5/7/2026, 8:12 AM</t>
  </si>
  <si>
    <t>Debra McGarry</t>
  </si>
  <si>
    <t>5/7/2026, 11:06 AM</t>
  </si>
  <si>
    <t>DG0000250709</t>
  </si>
  <si>
    <t>5/7/2026, 12:13 PM</t>
  </si>
  <si>
    <t>Scott Pugsley</t>
  </si>
  <si>
    <t>DG0000846773</t>
  </si>
  <si>
    <t>5/7/2026, 2:03 PM</t>
  </si>
  <si>
    <t>Guillermo Garcia</t>
  </si>
  <si>
    <t>DG0001705531</t>
  </si>
  <si>
    <t>5/6/2026, 2:13 PM</t>
  </si>
  <si>
    <t>Veronica Chapa</t>
  </si>
  <si>
    <t>DG0001705530</t>
  </si>
  <si>
    <t>5/6/2026, 2:14 PM</t>
  </si>
  <si>
    <t>DG0000451904</t>
  </si>
  <si>
    <t>5/5/2026, 6:52 AM</t>
  </si>
  <si>
    <t>Wallace Burkett</t>
  </si>
  <si>
    <t>DG0001121476</t>
  </si>
  <si>
    <t>5/5/2026, 6:59 AM</t>
  </si>
  <si>
    <t>Verona pARR</t>
  </si>
  <si>
    <t>DG0000470207</t>
  </si>
  <si>
    <t>5/5/2026, 8:20 AM</t>
  </si>
  <si>
    <t>Robert Greiff</t>
  </si>
  <si>
    <t>DG0001833727</t>
  </si>
  <si>
    <t>5/5/2026, 9:15 AM</t>
  </si>
  <si>
    <t>Karl Fisher</t>
  </si>
  <si>
    <t>DG0001114136</t>
  </si>
  <si>
    <t>5/5/2026, 9:36 AM</t>
  </si>
  <si>
    <t>Toty Bishop</t>
  </si>
  <si>
    <t>5/5/2026, 10:34 AM</t>
  </si>
  <si>
    <t>DG0001098045</t>
  </si>
  <si>
    <t>5/5/2026, 12:55 PM</t>
  </si>
  <si>
    <t>James Coleman</t>
  </si>
  <si>
    <t>DG0001474798</t>
  </si>
  <si>
    <t>5/5/2026, 1:39 PM</t>
  </si>
  <si>
    <t>MARY BROWN</t>
  </si>
  <si>
    <t>5/5/2026, 2:05 PM</t>
  </si>
  <si>
    <t>DG0000238023</t>
  </si>
  <si>
    <t>5/5/2026, 2:15 PM</t>
  </si>
  <si>
    <t>Betty Menter</t>
  </si>
  <si>
    <t>DG0001335293</t>
  </si>
  <si>
    <t>5/4/2026, 6:30 AM</t>
  </si>
  <si>
    <t>Sharon Qualls</t>
  </si>
  <si>
    <t>DG0000875044</t>
  </si>
  <si>
    <t>5/4/2026, 8:46 AM</t>
  </si>
  <si>
    <t>Stephany Jorgensen</t>
  </si>
  <si>
    <t>5/4/2026, 9:18 AM</t>
  </si>
  <si>
    <t>DG0000309722</t>
  </si>
  <si>
    <t>Kerri Hinds</t>
  </si>
  <si>
    <t>DG0001948894</t>
  </si>
  <si>
    <t>5/4/2026, 11:33 AM</t>
  </si>
  <si>
    <t>Bill Wright</t>
  </si>
  <si>
    <t>5/4/2026, 11:06 AM</t>
  </si>
  <si>
    <t>5/4/2026, 11:07 AM</t>
  </si>
  <si>
    <t>DG0001190285</t>
  </si>
  <si>
    <t>5/4/2026, 12:26 PM</t>
  </si>
  <si>
    <t>Sarah Carlson</t>
  </si>
  <si>
    <t>DG0001135265</t>
  </si>
  <si>
    <t>5/4/2026, 1:21 PM</t>
  </si>
  <si>
    <t>Philip Gifurida</t>
  </si>
  <si>
    <t>DG0000833426</t>
  </si>
  <si>
    <t>5/4/2026, 2:15 PM</t>
  </si>
  <si>
    <t>Maria Escalera</t>
  </si>
  <si>
    <t>DG0001940120</t>
  </si>
  <si>
    <t>Christine Pake</t>
  </si>
  <si>
    <t>DG0002052466</t>
  </si>
  <si>
    <t>5/1/2026, 7:08 AM</t>
  </si>
  <si>
    <t>Mary Hampton</t>
  </si>
  <si>
    <t>DG0001782795</t>
  </si>
  <si>
    <t>5/1/2026, 8:59 AM</t>
  </si>
  <si>
    <t>Michael Carrol</t>
  </si>
  <si>
    <t>DG0002003129</t>
  </si>
  <si>
    <t>Amith madhavaram</t>
  </si>
  <si>
    <t>DG0001781617</t>
  </si>
  <si>
    <t>5/1/2026, 10:54 AM</t>
  </si>
  <si>
    <t>harold blackman</t>
  </si>
  <si>
    <t>DG0001148142</t>
  </si>
  <si>
    <t>5/1/2026, 11:09 AM</t>
  </si>
  <si>
    <t>Brandi Soult</t>
  </si>
  <si>
    <t>DG0000934560</t>
  </si>
  <si>
    <t>5/1/2026, 10:41 AM</t>
  </si>
  <si>
    <t>Rosalie Hursey</t>
  </si>
  <si>
    <t>DG0001825493</t>
  </si>
  <si>
    <t>DG0001781616</t>
  </si>
  <si>
    <t>5/1/2026, 10:55 AM</t>
  </si>
  <si>
    <t>DG0001781615</t>
  </si>
  <si>
    <t>DG0001148141</t>
  </si>
  <si>
    <t>5/1/2026, 11:08 AM</t>
  </si>
  <si>
    <t>DG0001931334</t>
  </si>
  <si>
    <t>5/1/2026, 11:55 AM</t>
  </si>
  <si>
    <t>TERRIE AVAZIAN</t>
  </si>
  <si>
    <t>DG0000670998</t>
  </si>
  <si>
    <t>5/1/2026, 7:07 AM</t>
  </si>
  <si>
    <t>DG0000550768</t>
  </si>
  <si>
    <t>David Riegel</t>
  </si>
  <si>
    <t>DG0000550766</t>
  </si>
  <si>
    <t>5/1/2026, 9:24 AM</t>
  </si>
  <si>
    <t>DG0000714231</t>
  </si>
  <si>
    <t>5/1/2026, 1:24 PM</t>
  </si>
  <si>
    <t>KATHY PERONE</t>
  </si>
  <si>
    <t>DG0000244077</t>
  </si>
  <si>
    <t>5/7/2026, 7:12 AM</t>
  </si>
  <si>
    <t>Jaclynn Vruggink</t>
  </si>
  <si>
    <t>DG0001067999</t>
  </si>
  <si>
    <t>5/7/2026, 9:36 AM</t>
  </si>
  <si>
    <t>DG0001628992</t>
  </si>
  <si>
    <t>5/7/2026, 9:37 AM</t>
  </si>
  <si>
    <t>DG0001040401</t>
  </si>
  <si>
    <t>5/7/2026, 11:54 AM</t>
  </si>
  <si>
    <t>Jorge Euceda</t>
  </si>
  <si>
    <t>DG0000437290</t>
  </si>
  <si>
    <t>5/7/2026, 12:42 PM</t>
  </si>
  <si>
    <t>SUSAN PETTEYS</t>
  </si>
  <si>
    <t>DG0002178042</t>
  </si>
  <si>
    <t>5/6/2026, 2:23 PM</t>
  </si>
  <si>
    <t>Nancy Witmer</t>
  </si>
  <si>
    <t>DG0001842464</t>
  </si>
  <si>
    <t>5/6/2026, 3:18 PM</t>
  </si>
  <si>
    <t>Jason King</t>
  </si>
  <si>
    <t>DG0001155155</t>
  </si>
  <si>
    <t>5/5/2026, 8:15 AM</t>
  </si>
  <si>
    <t>MARY KIDWELL</t>
  </si>
  <si>
    <t>DG0001152402</t>
  </si>
  <si>
    <t>DAVID MORRISON</t>
  </si>
  <si>
    <t>DG0002111046</t>
  </si>
  <si>
    <t>5/5/2026, 10:12 AM</t>
  </si>
  <si>
    <t>Alberto Aceves</t>
  </si>
  <si>
    <t>DG0001294243</t>
  </si>
  <si>
    <t>5/5/2026, 12:48 PM</t>
  </si>
  <si>
    <t>Annette Dade</t>
  </si>
  <si>
    <t>DG0001294242</t>
  </si>
  <si>
    <t>DG0002082053</t>
  </si>
  <si>
    <t>5/5/2026, 1:14 PM</t>
  </si>
  <si>
    <t>Whitney Garcia</t>
  </si>
  <si>
    <t>DG0001817248</t>
  </si>
  <si>
    <t>5/5/2026, 2:14 PM</t>
  </si>
  <si>
    <t>Dorothy Leach</t>
  </si>
  <si>
    <t>5/4/2026, 7:43 AM</t>
  </si>
  <si>
    <t>DG0001077782</t>
  </si>
  <si>
    <t>5/4/2026, 8:36 AM</t>
  </si>
  <si>
    <t>Jianhai Lin</t>
  </si>
  <si>
    <t>DG0002003612</t>
  </si>
  <si>
    <t>5/4/2026, 8:58 AM</t>
  </si>
  <si>
    <t>Carol Daniels</t>
  </si>
  <si>
    <t>DG0000300637</t>
  </si>
  <si>
    <t>5/4/2026, 11:37 AM</t>
  </si>
  <si>
    <t>Contressa Wright</t>
  </si>
  <si>
    <t>DG0000881562</t>
  </si>
  <si>
    <t>Philip Mills</t>
  </si>
  <si>
    <t>DG0002133058</t>
  </si>
  <si>
    <t>5/4/2026, 10:42 AM</t>
  </si>
  <si>
    <t>Norman Mcdonald</t>
  </si>
  <si>
    <t>DG0002133057</t>
  </si>
  <si>
    <t>DG0002133056</t>
  </si>
  <si>
    <t>5/4/2026, 10:43 AM</t>
  </si>
  <si>
    <t>DG0000295740</t>
  </si>
  <si>
    <t>5/4/2026, 3:08 PM</t>
  </si>
  <si>
    <t>DG0001387717</t>
  </si>
  <si>
    <t>5/4/2026, 7:25 AM</t>
  </si>
  <si>
    <t>Stormi Davis</t>
  </si>
  <si>
    <t>DG0000827291</t>
  </si>
  <si>
    <t>Ardelia Owens</t>
  </si>
  <si>
    <t>5/4/2026, 9:55 AM</t>
  </si>
  <si>
    <t>DG0000881561</t>
  </si>
  <si>
    <t>DG0001813803</t>
  </si>
  <si>
    <t>5/4/2026, 9:56 AM</t>
  </si>
  <si>
    <t>5/4/2026, 11:38 AM</t>
  </si>
  <si>
    <t>DG0000994830</t>
  </si>
  <si>
    <t>5/4/2026, 12:00 PM</t>
  </si>
  <si>
    <t>Ruthann Monterosa</t>
  </si>
  <si>
    <t>DG0000728326</t>
  </si>
  <si>
    <t>5/4/2026, 2:46 PM</t>
  </si>
  <si>
    <t>Leonard Robinson</t>
  </si>
  <si>
    <t>DG0000963722</t>
  </si>
  <si>
    <t>5/4/2026, 3:37 PM</t>
  </si>
  <si>
    <t>John Gattringer</t>
  </si>
  <si>
    <t>DG0001190810</t>
  </si>
  <si>
    <t>Jane Routh</t>
  </si>
  <si>
    <t>DG0000868784</t>
  </si>
  <si>
    <t>5/1/2026, 8:42 AM</t>
  </si>
  <si>
    <t>Maurice Adams</t>
  </si>
  <si>
    <t>DG0001734968</t>
  </si>
  <si>
    <t>5/1/2026, 2:36 PM</t>
  </si>
  <si>
    <t>Felicia Finger</t>
  </si>
  <si>
    <t>DG0002081745</t>
  </si>
  <si>
    <t>5/1/2026, 2:37 PM</t>
  </si>
  <si>
    <t>DG0001937302</t>
  </si>
  <si>
    <t>5/1/2026, 3:07 PM</t>
  </si>
  <si>
    <t>Edward Peick</t>
  </si>
  <si>
    <t>DG0001930187</t>
  </si>
  <si>
    <t>5/1/2026, 3:26 PM</t>
  </si>
  <si>
    <t>Irene Archie</t>
  </si>
  <si>
    <t>DG0001930186</t>
  </si>
  <si>
    <t>5/1/2026, 2:57 PM</t>
  </si>
  <si>
    <t>DG0000792714</t>
  </si>
  <si>
    <t>5/1/2026, 1:08 PM</t>
  </si>
  <si>
    <t>Veronica Williams</t>
  </si>
  <si>
    <t>DG0000758270</t>
  </si>
  <si>
    <t>5/1/2026, 1:09 PM</t>
  </si>
  <si>
    <t>DG0000880930</t>
  </si>
  <si>
    <t>5/1/2026, 1:25 PM</t>
  </si>
  <si>
    <t>Michael Pohl</t>
  </si>
  <si>
    <t>5/1/2026, 2:53 PM</t>
  </si>
  <si>
    <t>DG0001590156</t>
  </si>
  <si>
    <t>5/7/2026, 1:30 PM</t>
  </si>
  <si>
    <t>Jhosein Rodríguez</t>
  </si>
  <si>
    <t>DG0000371614</t>
  </si>
  <si>
    <t>5/7/2026, 12:39 PM</t>
  </si>
  <si>
    <t>5/24/2026, 1:00 AM</t>
  </si>
  <si>
    <t>5/23/2027, 11:59 PM</t>
  </si>
  <si>
    <t>Margarita Smith</t>
  </si>
  <si>
    <t>DG0000371615</t>
  </si>
  <si>
    <t>5/7/2026, 12:37 PM</t>
  </si>
  <si>
    <t>DG0000371616</t>
  </si>
  <si>
    <t>5/7/2026, 12:38 PM</t>
  </si>
  <si>
    <t>DG0000371612</t>
  </si>
  <si>
    <t>DG0000586232</t>
  </si>
  <si>
    <t>DG0000586228</t>
  </si>
  <si>
    <t>5/7/2026, 1:31 PM</t>
  </si>
  <si>
    <t>DG0000354399</t>
  </si>
  <si>
    <t>Gladys Quinones</t>
  </si>
  <si>
    <t>DG0001139063</t>
  </si>
  <si>
    <t>5/4/2026, 9:42 AM</t>
  </si>
  <si>
    <t>Nelson Taveras</t>
  </si>
  <si>
    <t>DG0000354396</t>
  </si>
  <si>
    <t>5/4/2026, 10:45 AM</t>
  </si>
  <si>
    <t>DG0000354398</t>
  </si>
  <si>
    <t>5/4/2026, 10:44 AM</t>
  </si>
  <si>
    <t>DG0000354397</t>
  </si>
  <si>
    <t>DG0000342961</t>
  </si>
  <si>
    <t>DG0000050213</t>
  </si>
  <si>
    <t>5/1/2026, 8:43 AM</t>
  </si>
  <si>
    <t>James Counihan</t>
  </si>
  <si>
    <t>DG0001675113</t>
  </si>
  <si>
    <t>5/7/2026, 8:05 AM</t>
  </si>
  <si>
    <t>Thomas Barber</t>
  </si>
  <si>
    <t>DG0001479386</t>
  </si>
  <si>
    <t>Stefanny Pretto</t>
  </si>
  <si>
    <t>5/5/2026, 1:37 PM</t>
  </si>
  <si>
    <t>DG0002058959</t>
  </si>
  <si>
    <t>5/5/2026, 1:03 PM</t>
  </si>
  <si>
    <t>Christopher Small</t>
  </si>
  <si>
    <t>DG0002058957</t>
  </si>
  <si>
    <t>DG0001949996</t>
  </si>
  <si>
    <t>Tammy Cruse</t>
  </si>
  <si>
    <t>DG0000384861</t>
  </si>
  <si>
    <t>Curtis Wright</t>
  </si>
  <si>
    <t>DG0000645736</t>
  </si>
  <si>
    <t>5/4/2026, 10:32 AM</t>
  </si>
  <si>
    <t>Tina Lowe</t>
  </si>
  <si>
    <t>DG0001658622</t>
  </si>
  <si>
    <t>5/4/2026, 11:51 AM</t>
  </si>
  <si>
    <t>Curtis Keach</t>
  </si>
  <si>
    <t>DG0001068193</t>
  </si>
  <si>
    <t>5/4/2026, 8:41 AM</t>
  </si>
  <si>
    <t>Raul Adrian</t>
  </si>
  <si>
    <t>DG0001603365</t>
  </si>
  <si>
    <t>5/7/2026, 7:39 AM</t>
  </si>
  <si>
    <t>Lisa DePew</t>
  </si>
  <si>
    <t>DG0001155862</t>
  </si>
  <si>
    <t>5/7/2026, 9:31 AM</t>
  </si>
  <si>
    <t>CAROL COX</t>
  </si>
  <si>
    <t>DG0001973282</t>
  </si>
  <si>
    <t>5/7/2026, 9:43 AM</t>
  </si>
  <si>
    <t>Aleshia Osborne</t>
  </si>
  <si>
    <t>DG0001453193</t>
  </si>
  <si>
    <t>5/7/2026, 10:43 AM</t>
  </si>
  <si>
    <t>Shirley Dunaway</t>
  </si>
  <si>
    <t>DG0001048870</t>
  </si>
  <si>
    <t>5/7/2026, 11:18 AM</t>
  </si>
  <si>
    <t>Joan Krauss</t>
  </si>
  <si>
    <t>DG0001375959</t>
  </si>
  <si>
    <t>5/7/2026, 11:35 AM</t>
  </si>
  <si>
    <t>MARK MARKHAM</t>
  </si>
  <si>
    <t>DG0001475187</t>
  </si>
  <si>
    <t>5/7/2026, 12:26 PM</t>
  </si>
  <si>
    <t>Jenn Farley</t>
  </si>
  <si>
    <t>DG0001475186</t>
  </si>
  <si>
    <t>5/7/2026, 12:58 PM</t>
  </si>
  <si>
    <t>DG0000117274</t>
  </si>
  <si>
    <t>5/7/2026, 1:18 PM</t>
  </si>
  <si>
    <t>KIMBERLY BASS</t>
  </si>
  <si>
    <t>DG0000302998</t>
  </si>
  <si>
    <t>5/7/2026, 1:37 PM</t>
  </si>
  <si>
    <t>Minghsiang Huang</t>
  </si>
  <si>
    <t>DG0001097527</t>
  </si>
  <si>
    <t>Ming Hinag Huang</t>
  </si>
  <si>
    <t>DG0001448852</t>
  </si>
  <si>
    <t>5/6/2026, 3:03 PM</t>
  </si>
  <si>
    <t>Joseph DeBenedictis</t>
  </si>
  <si>
    <t>DG0001448851</t>
  </si>
  <si>
    <t>DG0000569114</t>
  </si>
  <si>
    <t>5/6/2026, 3:32 PM</t>
  </si>
  <si>
    <t>DG0000073423</t>
  </si>
  <si>
    <t>5/5/2026, 8:23 AM</t>
  </si>
  <si>
    <t>Jacob Hutchinson</t>
  </si>
  <si>
    <t>DG0001217366</t>
  </si>
  <si>
    <t>5/5/2026, 10:46 AM</t>
  </si>
  <si>
    <t>Tessa Kimerer</t>
  </si>
  <si>
    <t>DG0001808901</t>
  </si>
  <si>
    <t>5/5/2026, 12:47 PM</t>
  </si>
  <si>
    <t>BRENDA MARTIN</t>
  </si>
  <si>
    <t>DG0002043521</t>
  </si>
  <si>
    <t>DG0000227169</t>
  </si>
  <si>
    <t>5/5/2026, 1:28 PM</t>
  </si>
  <si>
    <t>Aline Rutabayiro</t>
  </si>
  <si>
    <t>DG0000794639</t>
  </si>
  <si>
    <t>5/5/2026, 1:50 PM</t>
  </si>
  <si>
    <t>Jason Russell</t>
  </si>
  <si>
    <t>DG0001566333</t>
  </si>
  <si>
    <t>5/5/2026, 2:10 PM</t>
  </si>
  <si>
    <t>Melissa Hamilton</t>
  </si>
  <si>
    <t>DG0001836094</t>
  </si>
  <si>
    <t>WILLIE CARTER</t>
  </si>
  <si>
    <t>DG0001837173</t>
  </si>
  <si>
    <t>5/5/2026, 3:35 PM</t>
  </si>
  <si>
    <t>Regis G Simba</t>
  </si>
  <si>
    <t>DG0001837172</t>
  </si>
  <si>
    <t>DG0001837171</t>
  </si>
  <si>
    <t>5/5/2026, 3:36 PM</t>
  </si>
  <si>
    <t>DG0001837170</t>
  </si>
  <si>
    <t>DG0001837169</t>
  </si>
  <si>
    <t>DG0001837167</t>
  </si>
  <si>
    <t>5/5/2026, 3:40 PM</t>
  </si>
  <si>
    <t>5/5/2026, 8:13 AM</t>
  </si>
  <si>
    <t>DG0000073422</t>
  </si>
  <si>
    <t>DG0001319618</t>
  </si>
  <si>
    <t>5/5/2026, 10:16 AM</t>
  </si>
  <si>
    <t>Karl Luke</t>
  </si>
  <si>
    <t>DG0001161832</t>
  </si>
  <si>
    <t>5/5/2026, 11:32 AM</t>
  </si>
  <si>
    <t>Thomas Power</t>
  </si>
  <si>
    <t>DG0001632988</t>
  </si>
  <si>
    <t>DG0000753664</t>
  </si>
  <si>
    <t>5/5/2026, 3:03 PM</t>
  </si>
  <si>
    <t>Virginia Vivier</t>
  </si>
  <si>
    <t>DG0001037229</t>
  </si>
  <si>
    <t>5/5/2026, 3:20 PM</t>
  </si>
  <si>
    <t>Paul McDonald</t>
  </si>
  <si>
    <t>DG0001573164</t>
  </si>
  <si>
    <t>5/4/2026, 8:25 AM</t>
  </si>
  <si>
    <t>Angel Caban</t>
  </si>
  <si>
    <t>DG0001573168</t>
  </si>
  <si>
    <t>5/4/2026, 8:26 AM</t>
  </si>
  <si>
    <t>DG0001924445</t>
  </si>
  <si>
    <t>5/4/2026, 9:41 AM</t>
  </si>
  <si>
    <t>Angela Bowersox</t>
  </si>
  <si>
    <t>DG0001862365</t>
  </si>
  <si>
    <t>5/4/2026, 10:20 AM</t>
  </si>
  <si>
    <t>Rosa Ferradas</t>
  </si>
  <si>
    <t>DG0000235332</t>
  </si>
  <si>
    <t>5/4/2026, 10:35 AM</t>
  </si>
  <si>
    <t>Barbara Quigley</t>
  </si>
  <si>
    <t>DG0000235331</t>
  </si>
  <si>
    <t>DG0001573127</t>
  </si>
  <si>
    <t>Mcarthur Wallace</t>
  </si>
  <si>
    <t>DG0001685560</t>
  </si>
  <si>
    <t>McArthur Wallace</t>
  </si>
  <si>
    <t>DG0000567312</t>
  </si>
  <si>
    <t>5/4/2026, 11:01 AM</t>
  </si>
  <si>
    <t>Jim Myers</t>
  </si>
  <si>
    <t>DG0002033222</t>
  </si>
  <si>
    <t>5/4/2026, 1:13 PM</t>
  </si>
  <si>
    <t>Felecia Roseburgh</t>
  </si>
  <si>
    <t>DG0001959531</t>
  </si>
  <si>
    <t>5/4/2026, 12:56 PM</t>
  </si>
  <si>
    <t>Jeston Woodruff</t>
  </si>
  <si>
    <t>DG0001959529</t>
  </si>
  <si>
    <t>DG0001959528</t>
  </si>
  <si>
    <t>5/4/2026, 12:57 PM</t>
  </si>
  <si>
    <t>DG0000397385</t>
  </si>
  <si>
    <t>5/4/2026, 1:05 PM</t>
  </si>
  <si>
    <t>Valerie Bailey</t>
  </si>
  <si>
    <t>DG0000783026</t>
  </si>
  <si>
    <t>5/4/2026, 1:23 PM</t>
  </si>
  <si>
    <t>Isa Weitzel - street</t>
  </si>
  <si>
    <t>DG0001861905</t>
  </si>
  <si>
    <t>5/4/2026, 2:25 PM</t>
  </si>
  <si>
    <t>Deborah Asmussen</t>
  </si>
  <si>
    <t>DG0002041852</t>
  </si>
  <si>
    <t>Rosemary Barnes</t>
  </si>
  <si>
    <t>DG0001157519</t>
  </si>
  <si>
    <t>5/4/2026, 8:01 AM</t>
  </si>
  <si>
    <t>6/19/2026, 1:00 AM</t>
  </si>
  <si>
    <t>6/18/2027, 11:59 PM</t>
  </si>
  <si>
    <t>Sylvia Walters</t>
  </si>
  <si>
    <t>DG0001157518</t>
  </si>
  <si>
    <t>5/4/2026, 8:03 AM</t>
  </si>
  <si>
    <t>DG0000924508</t>
  </si>
  <si>
    <t>Cynthia Williams</t>
  </si>
  <si>
    <t>DG0001284512</t>
  </si>
  <si>
    <t>5/4/2026, 8:29 AM</t>
  </si>
  <si>
    <t>Erlinda Posadas</t>
  </si>
  <si>
    <t>DG0000550825</t>
  </si>
  <si>
    <t>5/4/2026, 2:16 PM</t>
  </si>
  <si>
    <t>Willie Harris</t>
  </si>
  <si>
    <t>DG0000833727</t>
  </si>
  <si>
    <t>5/1/2026, 7:44 AM</t>
  </si>
  <si>
    <t>Corinne Vanveckhoven</t>
  </si>
  <si>
    <t>DG0000833728</t>
  </si>
  <si>
    <t>5/1/2026, 7:45 AM</t>
  </si>
  <si>
    <t>DG0001254638</t>
  </si>
  <si>
    <t>5/7/2026, 6:50 AM</t>
  </si>
  <si>
    <t>Lisa Latimer</t>
  </si>
  <si>
    <t>DG0000201568</t>
  </si>
  <si>
    <t>5/7/2026, 7:16 AM</t>
  </si>
  <si>
    <t>Juanita Burk</t>
  </si>
  <si>
    <t>DG0000201558</t>
  </si>
  <si>
    <t>DG0000201557</t>
  </si>
  <si>
    <t>DG0001202855</t>
  </si>
  <si>
    <t>5/7/2026, 10:00 AM</t>
  </si>
  <si>
    <t>Pamela Leonard</t>
  </si>
  <si>
    <t>DG0002059247</t>
  </si>
  <si>
    <t>5/7/2026, 11:31 AM</t>
  </si>
  <si>
    <t>Ben Hasler</t>
  </si>
  <si>
    <t>DG0002059238</t>
  </si>
  <si>
    <t>DG0001914640</t>
  </si>
  <si>
    <t>5/7/2026, 12:03 PM</t>
  </si>
  <si>
    <t>Solomon Cohen</t>
  </si>
  <si>
    <t>DG0001914629</t>
  </si>
  <si>
    <t>DG0000902423</t>
  </si>
  <si>
    <t>5/7/2026, 12:44 PM</t>
  </si>
  <si>
    <t>Wayne Leer</t>
  </si>
  <si>
    <t>DG0001633701</t>
  </si>
  <si>
    <t>5/7/2026, 6:01 AM</t>
  </si>
  <si>
    <t>Nayeli Hernandez</t>
  </si>
  <si>
    <t>DG0001038721</t>
  </si>
  <si>
    <t>5/7/2026, 12:14 PM</t>
  </si>
  <si>
    <t>Deborah Burruss</t>
  </si>
  <si>
    <t>DG0000978766</t>
  </si>
  <si>
    <t>5/7/2026, 12:55 PM</t>
  </si>
  <si>
    <t>DG0000609171</t>
  </si>
  <si>
    <t>5/5/2026, 7:16 AM</t>
  </si>
  <si>
    <t>DG0000347588</t>
  </si>
  <si>
    <t>5/5/2026, 7:39 AM</t>
  </si>
  <si>
    <t>Sandra Kennerly</t>
  </si>
  <si>
    <t>DG0001786524</t>
  </si>
  <si>
    <t>Thomas Goodwin</t>
  </si>
  <si>
    <t>DG0001978231</t>
  </si>
  <si>
    <t>DG0001539905</t>
  </si>
  <si>
    <t>5/5/2026, 10:20 AM</t>
  </si>
  <si>
    <t>DG0001539819</t>
  </si>
  <si>
    <t>DG0000478336</t>
  </si>
  <si>
    <t>Bret Goudeau</t>
  </si>
  <si>
    <t>DG0001949449</t>
  </si>
  <si>
    <t>5/5/2026, 8:55 AM</t>
  </si>
  <si>
    <t>Matthew Potter</t>
  </si>
  <si>
    <t>DG0001949447</t>
  </si>
  <si>
    <t>5/5/2026, 8:52 AM</t>
  </si>
  <si>
    <t>DG0001949445</t>
  </si>
  <si>
    <t>DG0001949444</t>
  </si>
  <si>
    <t>DG0001631763</t>
  </si>
  <si>
    <t>Daniel Kohn</t>
  </si>
  <si>
    <t>DG0001166854</t>
  </si>
  <si>
    <t>5/4/2026, 7:24 AM</t>
  </si>
  <si>
    <t>Amber McEntire</t>
  </si>
  <si>
    <t>DG0001267328</t>
  </si>
  <si>
    <t>5/4/2026, 10:04 AM</t>
  </si>
  <si>
    <t>DON RATCLIFF</t>
  </si>
  <si>
    <t>DG0001267331</t>
  </si>
  <si>
    <t>5/4/2026, 10:01 AM</t>
  </si>
  <si>
    <t>DG0001267330</t>
  </si>
  <si>
    <t>5/4/2026, 10:03 AM</t>
  </si>
  <si>
    <t>DG0001267329</t>
  </si>
  <si>
    <t>DG0001267327</t>
  </si>
  <si>
    <t>5/4/2026, 10:05 AM</t>
  </si>
  <si>
    <t>DG0001853812</t>
  </si>
  <si>
    <t>Rodolso Lopez</t>
  </si>
  <si>
    <t>DG0001853767</t>
  </si>
  <si>
    <t>DG0001650848</t>
  </si>
  <si>
    <t>5/4/2026, 10:48 AM</t>
  </si>
  <si>
    <t>Billie Cissoko</t>
  </si>
  <si>
    <t>DG0001650847</t>
  </si>
  <si>
    <t>5/4/2026, 10:49 AM</t>
  </si>
  <si>
    <t>DG0001689646</t>
  </si>
  <si>
    <t>5/1/2026, 6:56 AM</t>
  </si>
  <si>
    <t>Gwendolyn Colston</t>
  </si>
  <si>
    <t>DG0001689650</t>
  </si>
  <si>
    <t>5/1/2026, 6:57 AM</t>
  </si>
  <si>
    <t>DG0001689647</t>
  </si>
  <si>
    <t>5/1/2026, 6:58 AM</t>
  </si>
  <si>
    <t>DG0001689649</t>
  </si>
  <si>
    <t>DG0001689648</t>
  </si>
  <si>
    <t>DG0001452805</t>
  </si>
  <si>
    <t>5/1/2026, 8:10 AM</t>
  </si>
  <si>
    <t>Rene James</t>
  </si>
  <si>
    <t>DG0000539687</t>
  </si>
  <si>
    <t>5/1/2026, 8:11 AM</t>
  </si>
  <si>
    <t>DG0000556950</t>
  </si>
  <si>
    <t>5/1/2026, 10:18 AM</t>
  </si>
  <si>
    <t>Geraldine Benton</t>
  </si>
  <si>
    <t>DG0001172345</t>
  </si>
  <si>
    <t>Nick Spondike</t>
  </si>
  <si>
    <t>DG0001172344</t>
  </si>
  <si>
    <t>5/1/2026, 11:05 AM</t>
  </si>
  <si>
    <t>DG0001600106</t>
  </si>
  <si>
    <t>5/1/2026, 12:09 PM</t>
  </si>
  <si>
    <t>Jeff CopEland</t>
  </si>
  <si>
    <t>DG0000324810</t>
  </si>
  <si>
    <t>5/1/2026, 1:03 PM</t>
  </si>
  <si>
    <t>Jeanice Hilton</t>
  </si>
  <si>
    <t>DG0001991763</t>
  </si>
  <si>
    <t>5/5/2026, 9:48 AM</t>
  </si>
  <si>
    <t>Richard Kindrick</t>
  </si>
  <si>
    <t>DG0001991963</t>
  </si>
  <si>
    <t>DG0001991965</t>
  </si>
  <si>
    <t>DG0001991964</t>
  </si>
  <si>
    <t>DG0000527987</t>
  </si>
  <si>
    <t>5/5/2026, 11:26 AM</t>
  </si>
  <si>
    <t>Dorothy White-Coleman</t>
  </si>
  <si>
    <t>DG0000611287</t>
  </si>
  <si>
    <t>MARIETTE GRAY</t>
  </si>
  <si>
    <t>DG0001800461</t>
  </si>
  <si>
    <t>5/5/2026, 3:01 PM</t>
  </si>
  <si>
    <t>Terral Martin</t>
  </si>
  <si>
    <t>DG0001800460</t>
  </si>
  <si>
    <t>DG0001800459</t>
  </si>
  <si>
    <t>DG0001800458</t>
  </si>
  <si>
    <t>5/5/2026, 3:02 PM</t>
  </si>
  <si>
    <t>DG0000176179</t>
  </si>
  <si>
    <t>5/4/2026, 7:50 AM</t>
  </si>
  <si>
    <t>Tamara Gibbs</t>
  </si>
  <si>
    <t>DG0000176183</t>
  </si>
  <si>
    <t>5/4/2026, 7:48 AM</t>
  </si>
  <si>
    <t>DG0000176181</t>
  </si>
  <si>
    <t>5/4/2026, 7:49 AM</t>
  </si>
  <si>
    <t>DG0000176191</t>
  </si>
  <si>
    <t>5/4/2026, 7:51 AM</t>
  </si>
  <si>
    <t>DG0000869780</t>
  </si>
  <si>
    <t>Beatriz Velasco</t>
  </si>
  <si>
    <t>DG0000350762</t>
  </si>
  <si>
    <t>5/1/2026, 10:02 AM</t>
  </si>
  <si>
    <t>Sandra Harden</t>
  </si>
  <si>
    <t>DG0001728185</t>
  </si>
  <si>
    <t>5/1/2026, 3:30 PM</t>
  </si>
  <si>
    <t>DG0000531284</t>
  </si>
  <si>
    <t>5/1/2026, 1:57 PM</t>
  </si>
  <si>
    <t>Harold Elkins</t>
  </si>
  <si>
    <t>DG0000895744</t>
  </si>
  <si>
    <t>5/1/2026, 3:28 PM</t>
  </si>
  <si>
    <t>DG0000187106</t>
  </si>
  <si>
    <t>5/1/2026, 3:31 PM</t>
  </si>
  <si>
    <t>5/1/2026, 3:32 PM</t>
  </si>
  <si>
    <t>DG0000962209</t>
  </si>
  <si>
    <t>5/6/2026, 1:29 PM</t>
  </si>
  <si>
    <t>EARLINE WALKER</t>
  </si>
  <si>
    <t>DG0001493879</t>
  </si>
  <si>
    <t>5/6/2026, 2:59 PM</t>
  </si>
  <si>
    <t>Frederick Benson</t>
  </si>
  <si>
    <t>DG0001493880</t>
  </si>
  <si>
    <t>DG0001139999</t>
  </si>
  <si>
    <t>5/5/2026, 11:12 AM</t>
  </si>
  <si>
    <t>Barb Schliesman</t>
  </si>
  <si>
    <t>DG0000371343</t>
  </si>
  <si>
    <t>5/5/2026, 1:25 PM</t>
  </si>
  <si>
    <t>Evelynn Taylor</t>
  </si>
  <si>
    <t>DG0001523604</t>
  </si>
  <si>
    <t>5/5/2026, 10:51 AM</t>
  </si>
  <si>
    <t>Seana Bateman</t>
  </si>
  <si>
    <t>DG0001045547</t>
  </si>
  <si>
    <t>5/4/2026, 1:53 PM</t>
  </si>
  <si>
    <t>Patricia Davenport</t>
  </si>
  <si>
    <t>DG0000426809</t>
  </si>
  <si>
    <t>5/4/2026, 11:50 AM</t>
  </si>
  <si>
    <t>Linda Moon</t>
  </si>
  <si>
    <t>DG0000426808</t>
  </si>
  <si>
    <t>DG0000426807</t>
  </si>
  <si>
    <t>DG0000439680</t>
  </si>
  <si>
    <t>5/1/2026, 6:23 AM</t>
  </si>
  <si>
    <t>Gonzalo Chavez</t>
  </si>
  <si>
    <t>5/1/2026, 10:09 AM</t>
  </si>
  <si>
    <t>DG0001099954</t>
  </si>
  <si>
    <t>5/8/2026, 5:17 AM</t>
  </si>
  <si>
    <t>Jacquelyn Leyendecker</t>
  </si>
  <si>
    <t>DG0001099953</t>
  </si>
  <si>
    <t>5/8/2026, 5:18 AM</t>
  </si>
  <si>
    <t>DG0000450612</t>
  </si>
  <si>
    <t>5/8/2026, 5:59 AM</t>
  </si>
  <si>
    <t>Janice Barker</t>
  </si>
  <si>
    <t>DG0000450611</t>
  </si>
  <si>
    <t>DG0001227445</t>
  </si>
  <si>
    <t>5/8/2026, 6:12 AM</t>
  </si>
  <si>
    <t>Debora Carlson</t>
  </si>
  <si>
    <t>DG0000999156</t>
  </si>
  <si>
    <t>5/8/2026, 6:32 AM</t>
  </si>
  <si>
    <t>Richard Coffman</t>
  </si>
  <si>
    <t>DG0000524669</t>
  </si>
  <si>
    <t>Linda Bennett</t>
  </si>
  <si>
    <t>DG0001723659</t>
  </si>
  <si>
    <t>5/7/2026, 5:31 AM</t>
  </si>
  <si>
    <t>Gayle Creason</t>
  </si>
  <si>
    <t>DG0001743654</t>
  </si>
  <si>
    <t>5/7/2026, 5:49 AM</t>
  </si>
  <si>
    <t>Ramie Holmes</t>
  </si>
  <si>
    <t>5/7/2026, 5:50 AM</t>
  </si>
  <si>
    <t>DG0001045574</t>
  </si>
  <si>
    <t>Laurie Guerra</t>
  </si>
  <si>
    <t>DG0000769971</t>
  </si>
  <si>
    <t>5/7/2026, 8:31 AM</t>
  </si>
  <si>
    <t>Joyce Jackson</t>
  </si>
  <si>
    <t>DG0001158694</t>
  </si>
  <si>
    <t>5/7/2026, 9:15 AM</t>
  </si>
  <si>
    <t>Matilda Poulsen</t>
  </si>
  <si>
    <t>DG0001656378</t>
  </si>
  <si>
    <t>5/7/2026, 9:17 AM</t>
  </si>
  <si>
    <t>Jacqueline Herring</t>
  </si>
  <si>
    <t>DG0001656377</t>
  </si>
  <si>
    <t>5/7/2026, 9:18 AM</t>
  </si>
  <si>
    <t>DG0001742211</t>
  </si>
  <si>
    <t>DG0001656379</t>
  </si>
  <si>
    <t>5/7/2026, 9:20 AM</t>
  </si>
  <si>
    <t>DG0002003017</t>
  </si>
  <si>
    <t>5/7/2026, 11:13 AM</t>
  </si>
  <si>
    <t>Claudia Ludlow</t>
  </si>
  <si>
    <t>DG0002024858</t>
  </si>
  <si>
    <t>5/7/2026, 11:12 AM</t>
  </si>
  <si>
    <t>DG0002024859</t>
  </si>
  <si>
    <t>DG0000475064</t>
  </si>
  <si>
    <t>5/7/2026, 11:14 AM</t>
  </si>
  <si>
    <t>DG0000749183</t>
  </si>
  <si>
    <t>5/7/2026, 11:38 AM</t>
  </si>
  <si>
    <t>Leroy Ward</t>
  </si>
  <si>
    <t>DG0001916024</t>
  </si>
  <si>
    <t>5/7/2026, 1:24 PM</t>
  </si>
  <si>
    <t>Brad Hackaday</t>
  </si>
  <si>
    <t>5/7/2026, 8:24 AM</t>
  </si>
  <si>
    <t>DG0000389142</t>
  </si>
  <si>
    <t>ken hobbs</t>
  </si>
  <si>
    <t>DG0001959575</t>
  </si>
  <si>
    <t>5/7/2026, 11:08 AM</t>
  </si>
  <si>
    <t>DG0000479178</t>
  </si>
  <si>
    <t>Tony Carr</t>
  </si>
  <si>
    <t>DG0000439416</t>
  </si>
  <si>
    <t>5/7/2026, 12:50 PM</t>
  </si>
  <si>
    <t>Tara Carr</t>
  </si>
  <si>
    <t>DG0001823639</t>
  </si>
  <si>
    <t>5/5/2026, 5:14 AM</t>
  </si>
  <si>
    <t>Jyoti Patel</t>
  </si>
  <si>
    <t>DG0001433391</t>
  </si>
  <si>
    <t>5/5/2026, 5:56 AM</t>
  </si>
  <si>
    <t>Pietro Seitimo</t>
  </si>
  <si>
    <t>DG0001433390</t>
  </si>
  <si>
    <t>5/5/2026, 5:57 AM</t>
  </si>
  <si>
    <t>DG0001433389</t>
  </si>
  <si>
    <t>5/5/2026, 5:58 AM</t>
  </si>
  <si>
    <t>DG0000961844</t>
  </si>
  <si>
    <t>DG0000961840</t>
  </si>
  <si>
    <t>5/5/2026, 5:59 AM</t>
  </si>
  <si>
    <t>DG0001948808</t>
  </si>
  <si>
    <t>5/5/2026, 6:39 AM</t>
  </si>
  <si>
    <t>Megan Anderson</t>
  </si>
  <si>
    <t>DG0002055460</t>
  </si>
  <si>
    <t>5/5/2026, 7:20 AM</t>
  </si>
  <si>
    <t>Anastasia Karpathios</t>
  </si>
  <si>
    <t>DG0000351573</t>
  </si>
  <si>
    <t>5/5/2026, 7:02 AM</t>
  </si>
  <si>
    <t>Francine Foley</t>
  </si>
  <si>
    <t>DG0000086010</t>
  </si>
  <si>
    <t>5/5/2026, 7:03 AM</t>
  </si>
  <si>
    <t>DG0001046810</t>
  </si>
  <si>
    <t>DG0002055389</t>
  </si>
  <si>
    <t>5/5/2026, 7:23 AM</t>
  </si>
  <si>
    <t>DG0002055442</t>
  </si>
  <si>
    <t>DG0002055417</t>
  </si>
  <si>
    <t>DG0000749212</t>
  </si>
  <si>
    <t>5/5/2026, 7:25 AM</t>
  </si>
  <si>
    <t>DG0001583359</t>
  </si>
  <si>
    <t>5/5/2026, 7:26 AM</t>
  </si>
  <si>
    <t>DG0000294834</t>
  </si>
  <si>
    <t>5/5/2026, 7:35 AM</t>
  </si>
  <si>
    <t>Nancy Culver</t>
  </si>
  <si>
    <t>DG0000982639</t>
  </si>
  <si>
    <t>5/5/2026, 9:49 AM</t>
  </si>
  <si>
    <t>Susan Chicca</t>
  </si>
  <si>
    <t>DG0001596556</t>
  </si>
  <si>
    <t>5/5/2026, 5:23 AM</t>
  </si>
  <si>
    <t>Vincent Grant</t>
  </si>
  <si>
    <t>DG0001596557</t>
  </si>
  <si>
    <t>5/5/2026, 5:24 AM</t>
  </si>
  <si>
    <t>DG0000465131</t>
  </si>
  <si>
    <t>5/5/2026, 6:20 AM</t>
  </si>
  <si>
    <t>Beth Ehrisman</t>
  </si>
  <si>
    <t>DG0000780447</t>
  </si>
  <si>
    <t>5/5/2026, 9:35 AM</t>
  </si>
  <si>
    <t>Lakeisha McCullon</t>
  </si>
  <si>
    <t>DG0001008348</t>
  </si>
  <si>
    <t>Connie Vermeulen</t>
  </si>
  <si>
    <t>DG0001008347</t>
  </si>
  <si>
    <t>DG0000844640</t>
  </si>
  <si>
    <t>5/5/2026, 12:37 PM</t>
  </si>
  <si>
    <t>Cheryl Bosco</t>
  </si>
  <si>
    <t>DG0000844639</t>
  </si>
  <si>
    <t>5/5/2026, 12:38 PM</t>
  </si>
  <si>
    <t>DG0000844638</t>
  </si>
  <si>
    <t>5/5/2026, 12:39 PM</t>
  </si>
  <si>
    <t>DG0000844637</t>
  </si>
  <si>
    <t>DG0001133781</t>
  </si>
  <si>
    <t>5/4/2026, 6:45 AM</t>
  </si>
  <si>
    <t>Michael Mitchell</t>
  </si>
  <si>
    <t>DG0001770635</t>
  </si>
  <si>
    <t>5/4/2026, 6:43 AM</t>
  </si>
  <si>
    <t>DG0001133786</t>
  </si>
  <si>
    <t>5/4/2026, 6:44 AM</t>
  </si>
  <si>
    <t>DG0001133784</t>
  </si>
  <si>
    <t>DG0001133783</t>
  </si>
  <si>
    <t>DG0000618863</t>
  </si>
  <si>
    <t>Alfred Torres</t>
  </si>
  <si>
    <t>DG0001486224</t>
  </si>
  <si>
    <t>John Kreis</t>
  </si>
  <si>
    <t>5/4/2026, 8:09 AM</t>
  </si>
  <si>
    <t>DG0001605269</t>
  </si>
  <si>
    <t>5/4/2026, 8:40 AM</t>
  </si>
  <si>
    <t>Micheal Han</t>
  </si>
  <si>
    <t>DG0001728463</t>
  </si>
  <si>
    <t>Jeannette Sparklin</t>
  </si>
  <si>
    <t>5/4/2026, 10:06 AM</t>
  </si>
  <si>
    <t>DG0000627513</t>
  </si>
  <si>
    <t>5/4/2026, 11:44 AM</t>
  </si>
  <si>
    <t>Calvin Allen</t>
  </si>
  <si>
    <t>DG0000625215</t>
  </si>
  <si>
    <t>5/4/2026, 11:54 AM</t>
  </si>
  <si>
    <t>5/4/2026, 11:52 AM</t>
  </si>
  <si>
    <t>DG0000084946</t>
  </si>
  <si>
    <t>5/4/2026, 12:22 PM</t>
  </si>
  <si>
    <t>Cynthia Jordan</t>
  </si>
  <si>
    <t>DG0001033739</t>
  </si>
  <si>
    <t>5/4/2026, 7:35 AM</t>
  </si>
  <si>
    <t>BRUCE PITT</t>
  </si>
  <si>
    <t>DG0001551282</t>
  </si>
  <si>
    <t>5/4/2026, 9:30 AM</t>
  </si>
  <si>
    <t>Linda Stumbaugh</t>
  </si>
  <si>
    <t>DG0000135427</t>
  </si>
  <si>
    <t>5/4/2026, 10:29 AM</t>
  </si>
  <si>
    <t>Richard Revoir</t>
  </si>
  <si>
    <t>DG0001109379</t>
  </si>
  <si>
    <t>5/1/2026, 5:19 AM</t>
  </si>
  <si>
    <t>Angela Jacobs</t>
  </si>
  <si>
    <t>DG0001148254</t>
  </si>
  <si>
    <t>5/1/2026, 5:57 AM</t>
  </si>
  <si>
    <t>Peggy Davis</t>
  </si>
  <si>
    <t>DG0002000233</t>
  </si>
  <si>
    <t>5/1/2026, 6:39 AM</t>
  </si>
  <si>
    <t>Delores Odom</t>
  </si>
  <si>
    <t>DG0000948050</t>
  </si>
  <si>
    <t>5/1/2026, 8:53 AM</t>
  </si>
  <si>
    <t>Arnold Delfiner</t>
  </si>
  <si>
    <t>5/1/2026, 9:12 AM</t>
  </si>
  <si>
    <t>5/1/2026, 9:11 AM</t>
  </si>
  <si>
    <t>DG0000948049</t>
  </si>
  <si>
    <t>5/1/2026, 8:52 AM</t>
  </si>
  <si>
    <t>5/1/2026, 7:17 AM</t>
  </si>
  <si>
    <t>DG0001448168</t>
  </si>
  <si>
    <t>5/1/2026, 1:29 PM</t>
  </si>
  <si>
    <t>Terri Bos</t>
  </si>
  <si>
    <t>DG0001698815</t>
  </si>
  <si>
    <t>5/1/2026, 1:16 PM</t>
  </si>
  <si>
    <t>DG0001698814</t>
  </si>
  <si>
    <t>5/1/2026, 1:17 PM</t>
  </si>
  <si>
    <t>DG0000674911</t>
  </si>
  <si>
    <t>5/1/2026, 7:37 AM</t>
  </si>
  <si>
    <t>Catherine Cestaro</t>
  </si>
  <si>
    <t>DG0001143144</t>
  </si>
  <si>
    <t>Pam Jones</t>
  </si>
  <si>
    <t>DG0000954824</t>
  </si>
  <si>
    <t>John Tigges</t>
  </si>
  <si>
    <t>5/1/2026, 10:22 AM</t>
  </si>
  <si>
    <t>DG0002023299</t>
  </si>
  <si>
    <t>5/1/2026, 12:53 PM</t>
  </si>
  <si>
    <t>Matthew Williams</t>
  </si>
  <si>
    <t>5/7/2026, 7:43 AM</t>
  </si>
  <si>
    <t>5/7/2026, 8:15 AM</t>
  </si>
  <si>
    <t>5/7/2026, 7:44 AM</t>
  </si>
  <si>
    <t>5/7/2026, 7:45 AM</t>
  </si>
  <si>
    <t>5/7/2026, 7:54 AM</t>
  </si>
  <si>
    <t>5/7/2026, 8:14 AM</t>
  </si>
  <si>
    <t>DG0000955171</t>
  </si>
  <si>
    <t>5/5/2026, 9:23 AM</t>
  </si>
  <si>
    <t>Nick Cortina</t>
  </si>
  <si>
    <t>DG0001193771</t>
  </si>
  <si>
    <t>DG0001807684</t>
  </si>
  <si>
    <t>5/7/2026, 8:17 AM</t>
  </si>
  <si>
    <t>Marion Cameron</t>
  </si>
  <si>
    <t>DG0001807681</t>
  </si>
  <si>
    <t>5/7/2026, 8:18 AM</t>
  </si>
  <si>
    <t>DG0000574266</t>
  </si>
  <si>
    <t>5/7/2026, 2:50 PM</t>
  </si>
  <si>
    <t>Victor Cano</t>
  </si>
  <si>
    <t>DG0000527515</t>
  </si>
  <si>
    <t>5/7/2026, 2:51 PM</t>
  </si>
  <si>
    <t>DG0001046976</t>
  </si>
  <si>
    <t>5/6/2026, 4:15 PM</t>
  </si>
  <si>
    <t>Jorge Marquez</t>
  </si>
  <si>
    <t>DG0001524515</t>
  </si>
  <si>
    <t>Edelmira Sanchez</t>
  </si>
  <si>
    <t>DG0000949706</t>
  </si>
  <si>
    <t>5/5/2026, 1:02 PM</t>
  </si>
  <si>
    <t>Janice Martin</t>
  </si>
  <si>
    <t>DG0000367948</t>
  </si>
  <si>
    <t>5/5/2026, 1:58 PM</t>
  </si>
  <si>
    <t>Esther Cisneros</t>
  </si>
  <si>
    <t>DG0001438438</t>
  </si>
  <si>
    <t>5/5/2026, 3:43 PM</t>
  </si>
  <si>
    <t>Graciela Villarruel</t>
  </si>
  <si>
    <t>DG0001438437</t>
  </si>
  <si>
    <t>5/5/2026, 3:45 PM</t>
  </si>
  <si>
    <t>DG0001438436</t>
  </si>
  <si>
    <t>5/5/2026, 3:46 PM</t>
  </si>
  <si>
    <t>DG0001438435</t>
  </si>
  <si>
    <t>5/5/2026, 3:47 PM</t>
  </si>
  <si>
    <t>DG0001616198</t>
  </si>
  <si>
    <t>5/4/2026, 9:34 AM</t>
  </si>
  <si>
    <t>Diane Foster</t>
  </si>
  <si>
    <t>DG0000527607</t>
  </si>
  <si>
    <t>5/4/2026, 12:52 PM</t>
  </si>
  <si>
    <t>Walter Schulve</t>
  </si>
  <si>
    <t>DG0001713798</t>
  </si>
  <si>
    <t>5/1/2026, 9:10 AM</t>
  </si>
  <si>
    <t>Denis Larriega</t>
  </si>
  <si>
    <t>DG0001270209</t>
  </si>
  <si>
    <t>5/1/2026, 11:43 AM</t>
  </si>
  <si>
    <t>Martha Zamora</t>
  </si>
  <si>
    <t>DG0000347549</t>
  </si>
  <si>
    <t>5/1/2026, 11:42 AM</t>
  </si>
  <si>
    <t>DG0001270208</t>
  </si>
  <si>
    <t>5/1/2026, 11:44 AM</t>
  </si>
  <si>
    <t>DG0001270207</t>
  </si>
  <si>
    <t>5/1/2026, 11:45 AM</t>
  </si>
  <si>
    <t>DG0001270146</t>
  </si>
  <si>
    <t>5/1/2026, 11:46 AM</t>
  </si>
  <si>
    <t>DG0000161450</t>
  </si>
  <si>
    <t>5/1/2026, 3:04 PM</t>
  </si>
  <si>
    <t>Cathy Wendt</t>
  </si>
  <si>
    <t>DG0000161448</t>
  </si>
  <si>
    <t>5/1/2026, 3:01 PM</t>
  </si>
  <si>
    <t>DG0000161447</t>
  </si>
  <si>
    <t>5/1/2026, 3:03 PM</t>
  </si>
  <si>
    <t>DG0000161449</t>
  </si>
  <si>
    <t>5/1/2026, 3:06 PM</t>
  </si>
  <si>
    <t>DG0000161441</t>
  </si>
  <si>
    <t>DG0000345499</t>
  </si>
  <si>
    <t>5/1/2026, 3:11 PM</t>
  </si>
  <si>
    <t>DG0000955442</t>
  </si>
  <si>
    <t>5/1/2026, 3:35 PM</t>
  </si>
  <si>
    <t>Dwayne Lawson</t>
  </si>
  <si>
    <t>DG0001296683</t>
  </si>
  <si>
    <t>5/8/2026, 6:52 AM</t>
  </si>
  <si>
    <t>MIchelle Hartman</t>
  </si>
  <si>
    <t>DG0001335371</t>
  </si>
  <si>
    <t>5/7/2026, 5:53 AM</t>
  </si>
  <si>
    <t>CHANELL WALKER</t>
  </si>
  <si>
    <t>DG0001335373</t>
  </si>
  <si>
    <t>5/7/2026, 5:52 AM</t>
  </si>
  <si>
    <t>DG0001335370</t>
  </si>
  <si>
    <t>DG0001335376</t>
  </si>
  <si>
    <t>DG0001335378</t>
  </si>
  <si>
    <t>DG0001569328</t>
  </si>
  <si>
    <t>5/7/2026, 7:49 AM</t>
  </si>
  <si>
    <t>Dax Nepomuceno</t>
  </si>
  <si>
    <t>DG0001920782</t>
  </si>
  <si>
    <t>5/7/2026, 8:41 AM</t>
  </si>
  <si>
    <t>Ana Tzolis</t>
  </si>
  <si>
    <t>DG0001920779</t>
  </si>
  <si>
    <t>5/7/2026, 8:42 AM</t>
  </si>
  <si>
    <t>DG0001920778</t>
  </si>
  <si>
    <t>DG0000715332</t>
  </si>
  <si>
    <t>5/7/2026, 9:03 AM</t>
  </si>
  <si>
    <t>Ogechi Okorie</t>
  </si>
  <si>
    <t>DG0001504451</t>
  </si>
  <si>
    <t>5/7/2026, 10:37 AM</t>
  </si>
  <si>
    <t>Ana Smith</t>
  </si>
  <si>
    <t>DG0001504449</t>
  </si>
  <si>
    <t>DG0002206560</t>
  </si>
  <si>
    <t>5/7/2026, 11:50 AM</t>
  </si>
  <si>
    <t>Sylvia Moore</t>
  </si>
  <si>
    <t>DG0002016330</t>
  </si>
  <si>
    <t>5/7/2026, 12:09 PM</t>
  </si>
  <si>
    <t>Linda Erwin</t>
  </si>
  <si>
    <t>DG0001532186</t>
  </si>
  <si>
    <t>5/7/2026, 12:45 PM</t>
  </si>
  <si>
    <t>BRITTANY WALLER</t>
  </si>
  <si>
    <t>5/7/2026, 5:10 AM</t>
  </si>
  <si>
    <t>DG0001278913</t>
  </si>
  <si>
    <t>5/7/2026, 6:32 AM</t>
  </si>
  <si>
    <t>Robert Pliskin</t>
  </si>
  <si>
    <t>DG0001278912</t>
  </si>
  <si>
    <t>5/7/2026, 6:33 AM</t>
  </si>
  <si>
    <t>DG0001046551</t>
  </si>
  <si>
    <t>Paul Provencal</t>
  </si>
  <si>
    <t>DG0001046550</t>
  </si>
  <si>
    <t>DG0001046549</t>
  </si>
  <si>
    <t>DG0001046548</t>
  </si>
  <si>
    <t>DG0001046547</t>
  </si>
  <si>
    <t>DG0001046546</t>
  </si>
  <si>
    <t>5/6/2026, 1:41 PM</t>
  </si>
  <si>
    <t>5/6/2026, 1:42 PM</t>
  </si>
  <si>
    <t>DG0001046545</t>
  </si>
  <si>
    <t>DG0001889805</t>
  </si>
  <si>
    <t>5/5/2026, 5:52 AM</t>
  </si>
  <si>
    <t>Edward Thomas</t>
  </si>
  <si>
    <t>DG0001970547</t>
  </si>
  <si>
    <t>5/5/2026, 11:59 AM</t>
  </si>
  <si>
    <t>Alice Garrett</t>
  </si>
  <si>
    <t>DG0001970581</t>
  </si>
  <si>
    <t>DG0001914220</t>
  </si>
  <si>
    <t>5/5/2026, 5:04 AM</t>
  </si>
  <si>
    <t>Robert Goldman</t>
  </si>
  <si>
    <t>DG0001139636</t>
  </si>
  <si>
    <t>5/5/2026, 7:50 AM</t>
  </si>
  <si>
    <t>Kim Driver</t>
  </si>
  <si>
    <t>DG0001139638</t>
  </si>
  <si>
    <t>DG0000206305</t>
  </si>
  <si>
    <t>Patricia Malone</t>
  </si>
  <si>
    <t>DG0001004459</t>
  </si>
  <si>
    <t>Geniece Thomas</t>
  </si>
  <si>
    <t>DG0001004458</t>
  </si>
  <si>
    <t>DG0000578655</t>
  </si>
  <si>
    <t>5/4/2026, 5:19 AM</t>
  </si>
  <si>
    <t>Rosa Russ</t>
  </si>
  <si>
    <t>DG0000964039</t>
  </si>
  <si>
    <t>5/4/2026, 7:08 AM</t>
  </si>
  <si>
    <t>Bob Reese</t>
  </si>
  <si>
    <t>DG0001669778</t>
  </si>
  <si>
    <t>5/4/2026, 7:09 AM</t>
  </si>
  <si>
    <t>DG0002043188</t>
  </si>
  <si>
    <t>Kristin Harvey</t>
  </si>
  <si>
    <t>DG0000476962</t>
  </si>
  <si>
    <t>5/4/2026, 10:53 AM</t>
  </si>
  <si>
    <t>Shirley Jennings</t>
  </si>
  <si>
    <t>DG0000476963</t>
  </si>
  <si>
    <t>5/4/2026, 10:54 AM</t>
  </si>
  <si>
    <t>DG0000575390</t>
  </si>
  <si>
    <t>5/4/2026, 12:36 PM</t>
  </si>
  <si>
    <t>Robin Woehnker</t>
  </si>
  <si>
    <t>DG0001918684</t>
  </si>
  <si>
    <t>5/4/2026, 5:34 AM</t>
  </si>
  <si>
    <t>Eve Eubanks</t>
  </si>
  <si>
    <t>DG0001918683</t>
  </si>
  <si>
    <t>5/4/2026, 5:35 AM</t>
  </si>
  <si>
    <t>DG0001286562</t>
  </si>
  <si>
    <t>5/4/2026, 5:57 AM</t>
  </si>
  <si>
    <t>Danny Nelson</t>
  </si>
  <si>
    <t>DG0001034145</t>
  </si>
  <si>
    <t>5/1/2026, 8:44 AM</t>
  </si>
  <si>
    <t>Karen Ciucio</t>
  </si>
  <si>
    <t>DG0001546679</t>
  </si>
  <si>
    <t>Diane Arcangel</t>
  </si>
  <si>
    <t>DG0000110004</t>
  </si>
  <si>
    <t>5/1/2026, 10:08 AM</t>
  </si>
  <si>
    <t>Rhonda Willis</t>
  </si>
  <si>
    <t>DG0001713791</t>
  </si>
  <si>
    <t>Pavan Ala</t>
  </si>
  <si>
    <t>DG0001008344</t>
  </si>
  <si>
    <t>5/1/2026, 12:15 PM</t>
  </si>
  <si>
    <t>James Krieghoff</t>
  </si>
  <si>
    <t>DG0001202626</t>
  </si>
  <si>
    <t>5/1/2026, 12:24 PM</t>
  </si>
  <si>
    <t>Carlos Becho</t>
  </si>
  <si>
    <t>DG0000067752</t>
  </si>
  <si>
    <t>5/1/2026, 6:32 AM</t>
  </si>
  <si>
    <t>Betty Camper</t>
  </si>
  <si>
    <t>DG0000067751</t>
  </si>
  <si>
    <t>5/1/2026, 6:33 AM</t>
  </si>
  <si>
    <t>DG0001155242</t>
  </si>
  <si>
    <t>Laurie Jasmin</t>
  </si>
  <si>
    <t>DG0000123174</t>
  </si>
  <si>
    <t>5/7/2026, 9:12 AM</t>
  </si>
  <si>
    <t>Darrick Anderson</t>
  </si>
  <si>
    <t>DG0002137124</t>
  </si>
  <si>
    <t>Eric Babcock</t>
  </si>
  <si>
    <t>DG0000646327</t>
  </si>
  <si>
    <t>5/7/2026, 3:41 PM</t>
  </si>
  <si>
    <t>Jaime Chavez</t>
  </si>
  <si>
    <t>DG0000646325</t>
  </si>
  <si>
    <t>5/7/2026, 3:42 PM</t>
  </si>
  <si>
    <t>DG0000646324</t>
  </si>
  <si>
    <t>DG0000646323</t>
  </si>
  <si>
    <t>DG0000646326</t>
  </si>
  <si>
    <t>5/7/2026, 3:43 PM</t>
  </si>
  <si>
    <t>DG0002061887</t>
  </si>
  <si>
    <t>Garry Brown</t>
  </si>
  <si>
    <t>DG0001902483</t>
  </si>
  <si>
    <t>5/7/2026, 4:43 PM</t>
  </si>
  <si>
    <t>Mordechai Elias</t>
  </si>
  <si>
    <t>DG0001132199</t>
  </si>
  <si>
    <t>5/6/2026, 3:00 PM</t>
  </si>
  <si>
    <t>Caroline Yao</t>
  </si>
  <si>
    <t>DG0000573882</t>
  </si>
  <si>
    <t>5/6/2026, 5:06 PM</t>
  </si>
  <si>
    <t>lee Ann lickteig</t>
  </si>
  <si>
    <t>DG0002092263</t>
  </si>
  <si>
    <t>5/5/2026, 9:45 AM</t>
  </si>
  <si>
    <t>Nikki Hayes</t>
  </si>
  <si>
    <t>DG0001385632</t>
  </si>
  <si>
    <t>5/5/2026, 1:21 PM</t>
  </si>
  <si>
    <t>Sherman Mezo</t>
  </si>
  <si>
    <t>DG0001103960</t>
  </si>
  <si>
    <t>5/5/2026, 4:34 PM</t>
  </si>
  <si>
    <t>Sheila Menedez</t>
  </si>
  <si>
    <t>DG0000683373</t>
  </si>
  <si>
    <t>5/5/2026, 4:52 PM</t>
  </si>
  <si>
    <t>Maria Delgado</t>
  </si>
  <si>
    <t>DG0000683372</t>
  </si>
  <si>
    <t>DG0001040002</t>
  </si>
  <si>
    <t>David Lekites</t>
  </si>
  <si>
    <t>DG0001876612</t>
  </si>
  <si>
    <t>5/5/2026, 2:02 PM</t>
  </si>
  <si>
    <t>CHESTER VAUGHN</t>
  </si>
  <si>
    <t>DG0001361291</t>
  </si>
  <si>
    <t>5/4/2026, 8:59 AM</t>
  </si>
  <si>
    <t>Marci Martyn</t>
  </si>
  <si>
    <t>5/4/2026, 9:33 AM</t>
  </si>
  <si>
    <t>DG0001343399</t>
  </si>
  <si>
    <t>Brenda Martin</t>
  </si>
  <si>
    <t>DG0001288302</t>
  </si>
  <si>
    <t>5/4/2026, 2:08 PM</t>
  </si>
  <si>
    <t>Pamela Kassor</t>
  </si>
  <si>
    <t>DG0001837071</t>
  </si>
  <si>
    <t>5/4/2026, 1:59 PM</t>
  </si>
  <si>
    <t>Wendy Olivier</t>
  </si>
  <si>
    <t>DG0001837069</t>
  </si>
  <si>
    <t>DG0001837068</t>
  </si>
  <si>
    <t>DG0001854454</t>
  </si>
  <si>
    <t>5/4/2026, 2:52 PM</t>
  </si>
  <si>
    <t>DG0001854442</t>
  </si>
  <si>
    <t>5/4/2026, 2:53 PM</t>
  </si>
  <si>
    <t>DG0001854441</t>
  </si>
  <si>
    <t>DG0001599191</t>
  </si>
  <si>
    <t>DG0001609595</t>
  </si>
  <si>
    <t>5/4/2026, 3:48 PM</t>
  </si>
  <si>
    <t>Brenda Moore</t>
  </si>
  <si>
    <t>DG0001227531</t>
  </si>
  <si>
    <t>Bonnie Jeseo</t>
  </si>
  <si>
    <t>DG0001227529</t>
  </si>
  <si>
    <t>DG0000467554</t>
  </si>
  <si>
    <t>Lydia Locke</t>
  </si>
  <si>
    <t>5/4/2026, 2:09 PM</t>
  </si>
  <si>
    <t>DG0000841857</t>
  </si>
  <si>
    <t>5/4/2026, 3:53 PM</t>
  </si>
  <si>
    <t>John Dukenski</t>
  </si>
  <si>
    <t>DG0001764509</t>
  </si>
  <si>
    <t>Janice Sellers</t>
  </si>
  <si>
    <t>DG0001923416</t>
  </si>
  <si>
    <t>5/1/2026, 11:01 AM</t>
  </si>
  <si>
    <t>CHERYL BURNS</t>
  </si>
  <si>
    <t>DG0001239435</t>
  </si>
  <si>
    <t>5/1/2026, 12:36 PM</t>
  </si>
  <si>
    <t>Eleanor Canty</t>
  </si>
  <si>
    <t>DG0001652491</t>
  </si>
  <si>
    <t>5/1/2026, 2:20 PM</t>
  </si>
  <si>
    <t>Richard Gerwing</t>
  </si>
  <si>
    <t>5/1/2026, 3:19 PM</t>
  </si>
  <si>
    <t>Susan Kuroda</t>
  </si>
  <si>
    <t>DG0001078414</t>
  </si>
  <si>
    <t>DG0001577965</t>
  </si>
  <si>
    <t>Eric Vanes</t>
  </si>
  <si>
    <t>DG0001577964</t>
  </si>
  <si>
    <t>DG0001577963</t>
  </si>
  <si>
    <t>5/1/2026, 11:48 AM</t>
  </si>
  <si>
    <t>5/1/2026, 1:22 PM</t>
  </si>
  <si>
    <t>5/1/2026, 12:35 PM</t>
  </si>
  <si>
    <t>DG0001239434</t>
  </si>
  <si>
    <t>5/1/2026, 1:23 PM</t>
  </si>
  <si>
    <t>DG0001187779</t>
  </si>
  <si>
    <t>5/7/2026, 9:52 AM</t>
  </si>
  <si>
    <t>DG0001187781</t>
  </si>
  <si>
    <t>DG0001187783</t>
  </si>
  <si>
    <t>5/7/2026, 9:51 AM</t>
  </si>
  <si>
    <t>DG0001187782</t>
  </si>
  <si>
    <t>DG0001856277</t>
  </si>
  <si>
    <t>5/7/2026, 10:50 AM</t>
  </si>
  <si>
    <t>Maureen Quintal</t>
  </si>
  <si>
    <t>DG0001856276</t>
  </si>
  <si>
    <t>5/7/2026, 10:51 AM</t>
  </si>
  <si>
    <t>DG0001856275</t>
  </si>
  <si>
    <t>DG0001856274</t>
  </si>
  <si>
    <t>5/7/2026, 10:52 AM</t>
  </si>
  <si>
    <t>5/7/2026, 12:15 PM</t>
  </si>
  <si>
    <t>DG0001702766</t>
  </si>
  <si>
    <t>Shalalete Jenkins</t>
  </si>
  <si>
    <t>DG0000709253</t>
  </si>
  <si>
    <t>5/5/2026, 10:44 AM</t>
  </si>
  <si>
    <t>Dan McAuliffe</t>
  </si>
  <si>
    <t>DG0001702767</t>
  </si>
  <si>
    <t>5/5/2026, 9:11 AM</t>
  </si>
  <si>
    <t>DG0000960129</t>
  </si>
  <si>
    <t>5/5/2026, 10:52 AM</t>
  </si>
  <si>
    <t>Kimberly Hoke</t>
  </si>
  <si>
    <t>DG0001711346</t>
  </si>
  <si>
    <t>5/5/2026, 1:05 PM</t>
  </si>
  <si>
    <t>Angela Flowers</t>
  </si>
  <si>
    <t>DG0001711345</t>
  </si>
  <si>
    <t>5/5/2026, 1:06 PM</t>
  </si>
  <si>
    <t>DG0001995510</t>
  </si>
  <si>
    <t>5/4/2026, 6:11 AM</t>
  </si>
  <si>
    <t>Donna Thomas</t>
  </si>
  <si>
    <t>DG0000338067</t>
  </si>
  <si>
    <t>Belinda Brown-Tezera</t>
  </si>
  <si>
    <t>5/4/2026, 7:05 AM</t>
  </si>
  <si>
    <t>DG0001995509</t>
  </si>
  <si>
    <t>5/4/2026, 7:15 AM</t>
  </si>
  <si>
    <t>DG0001995507</t>
  </si>
  <si>
    <t>DG0001995506</t>
  </si>
  <si>
    <t>DG0000469659</t>
  </si>
  <si>
    <t>5/4/2026, 7:10 AM</t>
  </si>
  <si>
    <t>DG0000469670</t>
  </si>
  <si>
    <t>5/4/2026, 7:07 AM</t>
  </si>
  <si>
    <t>DG0000469652</t>
  </si>
  <si>
    <t>DG0000469661</t>
  </si>
  <si>
    <t>5/4/2026, 7:11 AM</t>
  </si>
  <si>
    <t>DG0000338066</t>
  </si>
  <si>
    <t>DG0001272820</t>
  </si>
  <si>
    <t>5/1/2026, 5:48 AM</t>
  </si>
  <si>
    <t>Marshall Canosa</t>
  </si>
  <si>
    <t>DG0000520050</t>
  </si>
  <si>
    <t>5/1/2026, 5:49 AM</t>
  </si>
  <si>
    <t>Louis Fantacone</t>
  </si>
  <si>
    <t>DG0000049751</t>
  </si>
  <si>
    <t>5/1/2026, 10:11 AM</t>
  </si>
  <si>
    <t>Zelma Shannon</t>
  </si>
  <si>
    <t>DG0000413715</t>
  </si>
  <si>
    <t>5/1/2026, 10:27 AM</t>
  </si>
  <si>
    <t>Linda Flores</t>
  </si>
  <si>
    <t>DG0001336848</t>
  </si>
  <si>
    <t>5/1/2026, 10:40 AM</t>
  </si>
  <si>
    <t>Shirley Simpson</t>
  </si>
  <si>
    <t>DG0001336847</t>
  </si>
  <si>
    <t>DG0001336841</t>
  </si>
  <si>
    <t>DG0001817847</t>
  </si>
  <si>
    <t>JOANNIE THOMPSON</t>
  </si>
  <si>
    <t>DG0001817848</t>
  </si>
  <si>
    <t>DG0002175794</t>
  </si>
  <si>
    <t>5/5/2026, 5:37 AM</t>
  </si>
  <si>
    <t>Bruce Broadbent</t>
  </si>
  <si>
    <t>DG0001424905</t>
  </si>
  <si>
    <t>5/5/2026, 7:05 AM</t>
  </si>
  <si>
    <t>Joe Adams</t>
  </si>
  <si>
    <t>5/5/2026, 7:33 AM</t>
  </si>
  <si>
    <t>5/5/2026, 7:08 AM</t>
  </si>
  <si>
    <t>DG0001225067</t>
  </si>
  <si>
    <t>Jean Bursa</t>
  </si>
  <si>
    <t>DG0001994771</t>
  </si>
  <si>
    <t>DG0000996984</t>
  </si>
  <si>
    <t>5/5/2026, 11:13 AM</t>
  </si>
  <si>
    <t>DG0001048845</t>
  </si>
  <si>
    <t>5/5/2026, 6:12 AM</t>
  </si>
  <si>
    <t>Patricia Pichardo</t>
  </si>
  <si>
    <t>DG0000047619</t>
  </si>
  <si>
    <t>5/5/2026, 8:29 AM</t>
  </si>
  <si>
    <t>Francine Gates</t>
  </si>
  <si>
    <t>DG0000475313</t>
  </si>
  <si>
    <t>5/5/2026, 8:07 AM</t>
  </si>
  <si>
    <t>Brenda Campbell</t>
  </si>
  <si>
    <t>DG0001831696</t>
  </si>
  <si>
    <t>5/5/2026, 9:38 AM</t>
  </si>
  <si>
    <t>Lucinda Opdahl</t>
  </si>
  <si>
    <t>DG0001890826</t>
  </si>
  <si>
    <t>5/5/2026, 11:28 AM</t>
  </si>
  <si>
    <t>Cherie Naylor</t>
  </si>
  <si>
    <t>DG0001890825</t>
  </si>
  <si>
    <t>DG0001378387</t>
  </si>
  <si>
    <t>5/5/2026, 1:01 PM</t>
  </si>
  <si>
    <t>Darrin Opaitz</t>
  </si>
  <si>
    <t>DG0001057443</t>
  </si>
  <si>
    <t>5/5/2026, 1:31 PM</t>
  </si>
  <si>
    <t>Marie Seale</t>
  </si>
  <si>
    <t>DG0001114602</t>
  </si>
  <si>
    <t>5/4/2026, 5:52 AM</t>
  </si>
  <si>
    <t>Nancy Jamison</t>
  </si>
  <si>
    <t>DG0000354989</t>
  </si>
  <si>
    <t>5/4/2026, 8:21 AM</t>
  </si>
  <si>
    <t>Emily Brady</t>
  </si>
  <si>
    <t>DG0000355101</t>
  </si>
  <si>
    <t>DG0001023557</t>
  </si>
  <si>
    <t>DG0001252282</t>
  </si>
  <si>
    <t>5/4/2026, 8:22 AM</t>
  </si>
  <si>
    <t>DG0000968607</t>
  </si>
  <si>
    <t>Adam Martinez</t>
  </si>
  <si>
    <t>DG0000968608</t>
  </si>
  <si>
    <t>DG0000968606</t>
  </si>
  <si>
    <t>DG0000968605</t>
  </si>
  <si>
    <t>5/4/2026, 7:36 AM</t>
  </si>
  <si>
    <t>DG0000968604</t>
  </si>
  <si>
    <t>5/4/2026, 7:37 AM</t>
  </si>
  <si>
    <t>DG0000371585</t>
  </si>
  <si>
    <t>Larry Simmons</t>
  </si>
  <si>
    <t>DG0000371586</t>
  </si>
  <si>
    <t>DG0000690197</t>
  </si>
  <si>
    <t>Cynthia Franco</t>
  </si>
  <si>
    <t>DG0001210234</t>
  </si>
  <si>
    <t>5/1/2026, 6:25 AM</t>
  </si>
  <si>
    <t>Sheldon Meyers</t>
  </si>
  <si>
    <t>DG0000163667</t>
  </si>
  <si>
    <t>Joyce Clay</t>
  </si>
  <si>
    <t>DG0000947752</t>
  </si>
  <si>
    <t>5/1/2026, 11:11 AM</t>
  </si>
  <si>
    <t>George Biscan</t>
  </si>
  <si>
    <t>5/1/2026, 11:12 AM</t>
  </si>
  <si>
    <t>5/1/2026, 12:11 PM</t>
  </si>
  <si>
    <t>DG0001605378</t>
  </si>
  <si>
    <t>5/1/2026, 5:42 AM</t>
  </si>
  <si>
    <t>DG0001605377</t>
  </si>
  <si>
    <t>DG0001605376</t>
  </si>
  <si>
    <t>DG0000163718</t>
  </si>
  <si>
    <t>DG0001449453</t>
  </si>
  <si>
    <t>5/1/2026, 9:03 AM</t>
  </si>
  <si>
    <t>Diane Rux</t>
  </si>
  <si>
    <t>DG0000163717</t>
  </si>
  <si>
    <t>5/1/2026, 9:39 AM</t>
  </si>
  <si>
    <t>5/1/2026, 9:41 AM</t>
  </si>
  <si>
    <t>DG0000172994</t>
  </si>
  <si>
    <t>Rena Smith</t>
  </si>
  <si>
    <t>DG0000172997</t>
  </si>
  <si>
    <t>DG0000461833</t>
  </si>
  <si>
    <t>Cynthia Tolomeo</t>
  </si>
  <si>
    <t>DG0000461832</t>
  </si>
  <si>
    <t>5/5/2026, 8:57 AM</t>
  </si>
  <si>
    <t>DG0000045366</t>
  </si>
  <si>
    <t>5/4/2026, 12:32 PM</t>
  </si>
  <si>
    <t>Denise Zofrea</t>
  </si>
  <si>
    <t>DG0001481089</t>
  </si>
  <si>
    <t>5/7/2026, 8:46 AM</t>
  </si>
  <si>
    <t>Irma Landig</t>
  </si>
  <si>
    <t>DG0002055619</t>
  </si>
  <si>
    <t>5/7/2026, 9:59 AM</t>
  </si>
  <si>
    <t>Michael STETTNER</t>
  </si>
  <si>
    <t>DG0000118301</t>
  </si>
  <si>
    <t>5/5/2026, 12:13 PM</t>
  </si>
  <si>
    <t>Belen Tanyag</t>
  </si>
  <si>
    <t>DG0001103364</t>
  </si>
  <si>
    <t>5/4/2026, 12:59 PM</t>
  </si>
  <si>
    <t>Diane Sifuentes</t>
  </si>
  <si>
    <t>DG0001103363</t>
  </si>
  <si>
    <t>5/4/2026, 1:02 PM</t>
  </si>
  <si>
    <t>DG0001103361</t>
  </si>
  <si>
    <t>5/4/2026, 1:03 PM</t>
  </si>
  <si>
    <t>DG0000428846</t>
  </si>
  <si>
    <t>5/4/2026, 3:27 PM</t>
  </si>
  <si>
    <t>Patricia Corral</t>
  </si>
  <si>
    <t>DG0000428845</t>
  </si>
  <si>
    <t>5/4/2026, 3:28 PM</t>
  </si>
  <si>
    <t>DG0001160649</t>
  </si>
  <si>
    <t>5/7/2026, 10:33 AM</t>
  </si>
  <si>
    <t>JESSICA BOOTH</t>
  </si>
  <si>
    <t>DG0001160650</t>
  </si>
  <si>
    <t>5/7/2026, 7:29 AM</t>
  </si>
  <si>
    <t>DG0000106530</t>
  </si>
  <si>
    <t>5/5/2026, 4:42 PM</t>
  </si>
  <si>
    <t>Della Williams</t>
  </si>
  <si>
    <t>DG0001584303</t>
  </si>
  <si>
    <t>5/4/2026, 10:08 AM</t>
  </si>
  <si>
    <t>Steve Scheiderer</t>
  </si>
  <si>
    <t>DG0001584305</t>
  </si>
  <si>
    <t>5/4/2026, 10:07 AM</t>
  </si>
  <si>
    <t>DG0001584304</t>
  </si>
  <si>
    <t>DG0001583714</t>
  </si>
  <si>
    <t>5/4/2026, 10:09 AM</t>
  </si>
  <si>
    <t>DG0000328224</t>
  </si>
  <si>
    <t>5/7/2026, 1:49 PM</t>
  </si>
  <si>
    <t>John Johnson</t>
  </si>
  <si>
    <t>DG0000160027</t>
  </si>
  <si>
    <t>5/7/2026, 3:21 PM</t>
  </si>
  <si>
    <t>Michael Ogle</t>
  </si>
  <si>
    <t>DG0000160026</t>
  </si>
  <si>
    <t>5/7/2026, 3:22 PM</t>
  </si>
  <si>
    <t>DG0000160025</t>
  </si>
  <si>
    <t>5/7/2026, 3:23 PM</t>
  </si>
  <si>
    <t>DG0001364478</t>
  </si>
  <si>
    <t>5/7/2026, 4:10 PM</t>
  </si>
  <si>
    <t>DG0001364476</t>
  </si>
  <si>
    <t>5/7/2026, 4:12 PM</t>
  </si>
  <si>
    <t>DG0001844474</t>
  </si>
  <si>
    <t>5/7/2026, 4:36 PM</t>
  </si>
  <si>
    <t>Monica Partlow</t>
  </si>
  <si>
    <t>DG0001844473</t>
  </si>
  <si>
    <t>DG0001062253</t>
  </si>
  <si>
    <t>5/6/2026, 2:02 PM</t>
  </si>
  <si>
    <t>Guy Altizer</t>
  </si>
  <si>
    <t>DG0001147712</t>
  </si>
  <si>
    <t>5/6/2026, 3:26 PM</t>
  </si>
  <si>
    <t>Mallory Balice</t>
  </si>
  <si>
    <t>DG0000218448</t>
  </si>
  <si>
    <t>5/6/2026, 2:09 PM</t>
  </si>
  <si>
    <t>Jeff Mueller</t>
  </si>
  <si>
    <t>DG0000471708</t>
  </si>
  <si>
    <t>5/6/2026, 4:26 PM</t>
  </si>
  <si>
    <t>Joseph Zoucha</t>
  </si>
  <si>
    <t>DG0002133315</t>
  </si>
  <si>
    <t>5/5/2026, 3:57 PM</t>
  </si>
  <si>
    <t>Aline Traphagen</t>
  </si>
  <si>
    <t>DG0001844977</t>
  </si>
  <si>
    <t>5/5/2026, 8:43 AM</t>
  </si>
  <si>
    <t>Perry Johnson</t>
  </si>
  <si>
    <t>DG0001844976</t>
  </si>
  <si>
    <t>5/5/2026, 8:44 AM</t>
  </si>
  <si>
    <t>DG0001844975</t>
  </si>
  <si>
    <t>DG0001709080</t>
  </si>
  <si>
    <t>Susan Meister</t>
  </si>
  <si>
    <t>DG0000932082</t>
  </si>
  <si>
    <t>5/5/2026, 2:44 PM</t>
  </si>
  <si>
    <t>Johnny Chism</t>
  </si>
  <si>
    <t>DG0000691234</t>
  </si>
  <si>
    <t>5/4/2026, 10:25 AM</t>
  </si>
  <si>
    <t>Matthew Twomey</t>
  </si>
  <si>
    <t>5/4/2026, 1:48 PM</t>
  </si>
  <si>
    <t>DG0001117855</t>
  </si>
  <si>
    <t>5/4/2026, 4:30 PM</t>
  </si>
  <si>
    <t>Sam Lovan</t>
  </si>
  <si>
    <t>5/4/2026, 9:05 AM</t>
  </si>
  <si>
    <t>DG0001030777</t>
  </si>
  <si>
    <t>5/4/2026, 2:28 PM</t>
  </si>
  <si>
    <t>Mary Jo Stulz</t>
  </si>
  <si>
    <t>DG0001167443</t>
  </si>
  <si>
    <t>Mari Acosta</t>
  </si>
  <si>
    <t>DG0002128873</t>
  </si>
  <si>
    <t>Carmine Iacona</t>
  </si>
  <si>
    <t>5/1/2026, 4:18 PM</t>
  </si>
  <si>
    <t>DG0000393014</t>
  </si>
  <si>
    <t>5/1/2026, 10:44 AM</t>
  </si>
  <si>
    <t>Judy Mooy</t>
  </si>
  <si>
    <t>DG0000996906</t>
  </si>
  <si>
    <t>5/1/2026, 3:17 PM</t>
  </si>
  <si>
    <t>Eric Prias</t>
  </si>
  <si>
    <t>DG0001160800</t>
  </si>
  <si>
    <t>5/8/2026, 6:50 AM</t>
  </si>
  <si>
    <t>DG0001987506</t>
  </si>
  <si>
    <t>5/7/2026, 6:52 AM</t>
  </si>
  <si>
    <t>Marie Bivens</t>
  </si>
  <si>
    <t>DG0000351026</t>
  </si>
  <si>
    <t>5/7/2026, 7:35 AM</t>
  </si>
  <si>
    <t>Diane Grifith</t>
  </si>
  <si>
    <t>DG0001097948</t>
  </si>
  <si>
    <t>5/7/2026, 9:29 AM</t>
  </si>
  <si>
    <t>James Duff</t>
  </si>
  <si>
    <t>DG0001606360</t>
  </si>
  <si>
    <t>Sean Donohue</t>
  </si>
  <si>
    <t>DG0001131182</t>
  </si>
  <si>
    <t>Phillis Zolandz</t>
  </si>
  <si>
    <t>DG0001484419</t>
  </si>
  <si>
    <t>5/7/2026, 9:10 AM</t>
  </si>
  <si>
    <t>Brianna Hatton</t>
  </si>
  <si>
    <t>DG0001097913</t>
  </si>
  <si>
    <t>5/7/2026, 9:30 AM</t>
  </si>
  <si>
    <t>DG0002046405</t>
  </si>
  <si>
    <t>5/7/2026, 9:45 AM</t>
  </si>
  <si>
    <t>Wayne Carswell</t>
  </si>
  <si>
    <t>DG0000603903</t>
  </si>
  <si>
    <t>5/7/2026, 10:39 AM</t>
  </si>
  <si>
    <t>Frances Russell</t>
  </si>
  <si>
    <t>DG0000163493</t>
  </si>
  <si>
    <t>5/7/2026, 12:11 PM</t>
  </si>
  <si>
    <t>Janis Coburn</t>
  </si>
  <si>
    <t>DG0000163494</t>
  </si>
  <si>
    <t>DG0000163492</t>
  </si>
  <si>
    <t>5/7/2026, 12:12 PM</t>
  </si>
  <si>
    <t>DG0001707518</t>
  </si>
  <si>
    <t>5/7/2026, 12:22 PM</t>
  </si>
  <si>
    <t>Randy Cox</t>
  </si>
  <si>
    <t>DG0001707436</t>
  </si>
  <si>
    <t>5/7/2026, 12:23 PM</t>
  </si>
  <si>
    <t>DG0001401787</t>
  </si>
  <si>
    <t>DG0002068436</t>
  </si>
  <si>
    <t>5/6/2026, 1:11 PM</t>
  </si>
  <si>
    <t>Gary Disher</t>
  </si>
  <si>
    <t>DG0000170268</t>
  </si>
  <si>
    <t>5/5/2026, 7:19 AM</t>
  </si>
  <si>
    <t>Jackie Edwards</t>
  </si>
  <si>
    <t>DG0001110811</t>
  </si>
  <si>
    <t>courie Davis</t>
  </si>
  <si>
    <t>5/4/2026, 6:09 AM</t>
  </si>
  <si>
    <t>DG0001588331</t>
  </si>
  <si>
    <t>5/4/2026, 6:19 AM</t>
  </si>
  <si>
    <t>Della Hudson</t>
  </si>
  <si>
    <t>DG0001025628</t>
  </si>
  <si>
    <t>Tarry Carbone</t>
  </si>
  <si>
    <t>DG0001025626</t>
  </si>
  <si>
    <t>DG0001078478</t>
  </si>
  <si>
    <t>5/4/2026, 6:38 AM</t>
  </si>
  <si>
    <t>Keith Jackson</t>
  </si>
  <si>
    <t>DG0001872421</t>
  </si>
  <si>
    <t>Deanna Young</t>
  </si>
  <si>
    <t>DG0001374558</t>
  </si>
  <si>
    <t>5/4/2026, 8:32 AM</t>
  </si>
  <si>
    <t>Judy Joksch</t>
  </si>
  <si>
    <t>DG0001754180</t>
  </si>
  <si>
    <t>5/4/2026, 8:30 AM</t>
  </si>
  <si>
    <t>Alca Johar</t>
  </si>
  <si>
    <t>DG0000220843</t>
  </si>
  <si>
    <t>Brandon Chin</t>
  </si>
  <si>
    <t>DG0002101488</t>
  </si>
  <si>
    <t>Eugene Tzeng</t>
  </si>
  <si>
    <t>DG0000909292</t>
  </si>
  <si>
    <t>5/4/2026, 9:43 AM</t>
  </si>
  <si>
    <t>N'KEIBA ESTELLE</t>
  </si>
  <si>
    <t>DG0000220846</t>
  </si>
  <si>
    <t>5/4/2026, 11:26 AM</t>
  </si>
  <si>
    <t>DG0001965647</t>
  </si>
  <si>
    <t>david holz</t>
  </si>
  <si>
    <t>DG0000220842</t>
  </si>
  <si>
    <t>5/4/2026, 11:25 AM</t>
  </si>
  <si>
    <t>DG0000220845</t>
  </si>
  <si>
    <t>DG0000220844</t>
  </si>
  <si>
    <t>DG0000220847</t>
  </si>
  <si>
    <t>5/4/2026, 11:28 AM</t>
  </si>
  <si>
    <t>DG0001607052</t>
  </si>
  <si>
    <t>5/4/2026, 12:02 PM</t>
  </si>
  <si>
    <t>Johanny Gonzales</t>
  </si>
  <si>
    <t>5/4/2026, 1:52 PM</t>
  </si>
  <si>
    <t>DG0000461541</t>
  </si>
  <si>
    <t>5/4/2026, 2:22 PM</t>
  </si>
  <si>
    <t>Robert Landmart</t>
  </si>
  <si>
    <t>DG0001148355</t>
  </si>
  <si>
    <t>Michael Wine</t>
  </si>
  <si>
    <t>DG0001646260</t>
  </si>
  <si>
    <t>DG0001646263</t>
  </si>
  <si>
    <t>DG0001108781</t>
  </si>
  <si>
    <t>Eileen Ascher</t>
  </si>
  <si>
    <t>DG0001418741</t>
  </si>
  <si>
    <t>Susan Hill</t>
  </si>
  <si>
    <t>5/1/2026, 11:57 AM</t>
  </si>
  <si>
    <t>DG0001173658</t>
  </si>
  <si>
    <t>5/1/2026, 1:20 PM</t>
  </si>
  <si>
    <t>Diane DiCarlo</t>
  </si>
  <si>
    <t>DG0002055435</t>
  </si>
  <si>
    <t>Debi Rodriguez</t>
  </si>
  <si>
    <t>DG0000913293</t>
  </si>
  <si>
    <t>Larry Markins</t>
  </si>
  <si>
    <t>DG0001605207</t>
  </si>
  <si>
    <t>5/7/2026, 11:43 AM</t>
  </si>
  <si>
    <t>David Bacso</t>
  </si>
  <si>
    <t>DG0001605208</t>
  </si>
  <si>
    <t>5/7/2026, 11:44 AM</t>
  </si>
  <si>
    <t>DG0001174208</t>
  </si>
  <si>
    <t>Louis Zatt</t>
  </si>
  <si>
    <t>DG0001057847</t>
  </si>
  <si>
    <t>5/7/2026, 1:48 PM</t>
  </si>
  <si>
    <t>6/10/2027, 11:59 PM</t>
  </si>
  <si>
    <t>Gail McClain</t>
  </si>
  <si>
    <t>DG0001057813</t>
  </si>
  <si>
    <t>DG0001640623</t>
  </si>
  <si>
    <t>5/7/2026, 9:39 AM</t>
  </si>
  <si>
    <t>Cherie Pines</t>
  </si>
  <si>
    <t>DG0002067928</t>
  </si>
  <si>
    <t>5/6/2026, 2:18 PM</t>
  </si>
  <si>
    <t>Anibur Diaz</t>
  </si>
  <si>
    <t>DG0001864094</t>
  </si>
  <si>
    <t>5/5/2026, 9:08 AM</t>
  </si>
  <si>
    <t>Naz Karlin</t>
  </si>
  <si>
    <t>DG0000966703</t>
  </si>
  <si>
    <t>5/5/2026, 12:31 PM</t>
  </si>
  <si>
    <t>Kitt Lo</t>
  </si>
  <si>
    <t>DG0001406522</t>
  </si>
  <si>
    <t>Avrumi Frankel</t>
  </si>
  <si>
    <t>DG0001406509</t>
  </si>
  <si>
    <t>5/5/2026, 2:01 PM</t>
  </si>
  <si>
    <t>DG0001029462</t>
  </si>
  <si>
    <t>5/5/2026, 2:28 PM</t>
  </si>
  <si>
    <t>Hiroshi Corpora</t>
  </si>
  <si>
    <t>DG0001180664</t>
  </si>
  <si>
    <t>5/1/2026, 7:11 AM</t>
  </si>
  <si>
    <t>Dorraine Drysdale</t>
  </si>
  <si>
    <t>DG0001180663</t>
  </si>
  <si>
    <t>DG0001180665</t>
  </si>
  <si>
    <t>5/1/2026, 7:10 AM</t>
  </si>
  <si>
    <t>DG0001180662</t>
  </si>
  <si>
    <t>5/1/2026, 7:12 AM</t>
  </si>
  <si>
    <t>DG0001028167</t>
  </si>
  <si>
    <t>5/1/2026, 8:15 AM</t>
  </si>
  <si>
    <t>Herbert Earls</t>
  </si>
  <si>
    <t>DG0000884583</t>
  </si>
  <si>
    <t>5/5/2026, 1:30 PM</t>
  </si>
  <si>
    <t>Cleta Lundy</t>
  </si>
  <si>
    <t>DG0001706032</t>
  </si>
  <si>
    <t>5/5/2026, 11:02 AM</t>
  </si>
  <si>
    <t>Tonya Brown</t>
  </si>
  <si>
    <t>DG0001752164</t>
  </si>
  <si>
    <t>DG0001706029</t>
  </si>
  <si>
    <t>5/5/2026, 11:03 AM</t>
  </si>
  <si>
    <t>DG0001210639</t>
  </si>
  <si>
    <t>DG0001659679</t>
  </si>
  <si>
    <t>Ruth Arruda</t>
  </si>
  <si>
    <t>DG0000959094</t>
  </si>
  <si>
    <t>5/4/2026, 12:06 PM</t>
  </si>
  <si>
    <t>Suzanne Cousineau</t>
  </si>
  <si>
    <t>DG0000959093</t>
  </si>
  <si>
    <t>DG0000959092</t>
  </si>
  <si>
    <t>DG0001029805</t>
  </si>
  <si>
    <t>5/4/2026, 10:57 AM</t>
  </si>
  <si>
    <t>Adrianna Pena</t>
  </si>
  <si>
    <t>DG0001029795</t>
  </si>
  <si>
    <t>5/4/2026, 10:58 AM</t>
  </si>
  <si>
    <t>DG0001029798</t>
  </si>
  <si>
    <t>5/4/2026, 10:59 AM</t>
  </si>
  <si>
    <t>DG0001029800</t>
  </si>
  <si>
    <t>5/4/2026, 11:00 AM</t>
  </si>
  <si>
    <t>DG0001029802</t>
  </si>
  <si>
    <t>DG0001029804</t>
  </si>
  <si>
    <t>5/4/2026, 11:02 AM</t>
  </si>
  <si>
    <t>DG0000424552</t>
  </si>
  <si>
    <t>5/1/2026, 10:12 AM</t>
  </si>
  <si>
    <t>Barbara Hoskinson</t>
  </si>
  <si>
    <t>DG0000424550</t>
  </si>
  <si>
    <t>DG0000424551</t>
  </si>
  <si>
    <t>DG0000242488</t>
  </si>
  <si>
    <t>5/1/2026, 10:14 AM</t>
  </si>
  <si>
    <t>DG0001010794</t>
  </si>
  <si>
    <t>5/8/2026, 5:54 AM</t>
  </si>
  <si>
    <t>Lance James</t>
  </si>
  <si>
    <t>5/8/2026, 5:58 AM</t>
  </si>
  <si>
    <t>DG0001048584</t>
  </si>
  <si>
    <t>Barry Rogers</t>
  </si>
  <si>
    <t>DG0000917137</t>
  </si>
  <si>
    <t>5/7/2026, 11:36 AM</t>
  </si>
  <si>
    <t>Mary Palmerin</t>
  </si>
  <si>
    <t>DG0001725330</t>
  </si>
  <si>
    <t>5/7/2026, 11:59 AM</t>
  </si>
  <si>
    <t>Caryn Parmelee</t>
  </si>
  <si>
    <t>DG0000686008</t>
  </si>
  <si>
    <t>Kim Sherseth</t>
  </si>
  <si>
    <t>DG0001336034</t>
  </si>
  <si>
    <t>5/7/2026, 1:01 PM</t>
  </si>
  <si>
    <t>Tim Kane</t>
  </si>
  <si>
    <t>DG0001418689</t>
  </si>
  <si>
    <t>5/5/2026, 5:08 AM</t>
  </si>
  <si>
    <t>Allie Morris</t>
  </si>
  <si>
    <t>DG0001418691</t>
  </si>
  <si>
    <t>5/5/2026, 5:09 AM</t>
  </si>
  <si>
    <t>DG0001418690</t>
  </si>
  <si>
    <t>DG0001418685</t>
  </si>
  <si>
    <t>5/5/2026, 5:12 AM</t>
  </si>
  <si>
    <t>DG0001418683</t>
  </si>
  <si>
    <t>5/5/2026, 5:34 AM</t>
  </si>
  <si>
    <t>DG0001040134</t>
  </si>
  <si>
    <t>Amy Huston</t>
  </si>
  <si>
    <t>DG0000940625</t>
  </si>
  <si>
    <t>5/5/2026, 1:08 PM</t>
  </si>
  <si>
    <t>Linda Goehring</t>
  </si>
  <si>
    <t>DG0000940624</t>
  </si>
  <si>
    <t>5/5/2026, 1:07 PM</t>
  </si>
  <si>
    <t>5/7/2026, 4:50 AM</t>
  </si>
  <si>
    <t>5/7/2026, 4:58 AM</t>
  </si>
  <si>
    <t>5/7/2026, 4:57 AM</t>
  </si>
  <si>
    <t>5/7/2026, 4:55 AM</t>
  </si>
  <si>
    <t>5/7/2026, 4:56 AM</t>
  </si>
  <si>
    <t>DG0000508826</t>
  </si>
  <si>
    <t>5/7/2026, 7:06 AM</t>
  </si>
  <si>
    <t>Sharon Harvey</t>
  </si>
  <si>
    <t>DG0001738898</t>
  </si>
  <si>
    <t>5/1/2026, 4:02 AM</t>
  </si>
  <si>
    <t>Kathrine Whitley</t>
  </si>
  <si>
    <t>DG0000278071</t>
  </si>
  <si>
    <t>5/1/2026, 11:25 AM</t>
  </si>
  <si>
    <t>Carole Cohen</t>
  </si>
  <si>
    <t>6/6/2026, 7:00 AM</t>
  </si>
  <si>
    <t>DG0001708270</t>
  </si>
  <si>
    <t>5/7/2026, 1:34 PM</t>
  </si>
  <si>
    <t>Charleen Lucio</t>
  </si>
  <si>
    <t>DG0000123298</t>
  </si>
  <si>
    <t>5/7/2026, 1:35 PM</t>
  </si>
  <si>
    <t>DG0001720496</t>
  </si>
  <si>
    <t>5/7/2026, 7:19 AM</t>
  </si>
  <si>
    <t>sandy reuter</t>
  </si>
  <si>
    <t>DG0001658430</t>
  </si>
  <si>
    <t>5/7/2026, 8:37 AM</t>
  </si>
  <si>
    <t>JARRETT BOYD</t>
  </si>
  <si>
    <t>DG0001171180</t>
  </si>
  <si>
    <t>5/6/2026, 2:19 PM</t>
  </si>
  <si>
    <t>Dorothy Bertocci</t>
  </si>
  <si>
    <t>DG0000378234</t>
  </si>
  <si>
    <t>5/5/2026, 6:08 AM</t>
  </si>
  <si>
    <t>Luther Hamilton</t>
  </si>
  <si>
    <t>DG0002203375</t>
  </si>
  <si>
    <t>5/5/2026, 7:10 AM</t>
  </si>
  <si>
    <t>Karl Leslie</t>
  </si>
  <si>
    <t>DG0001995958</t>
  </si>
  <si>
    <t>5/5/2026, 7:45 AM</t>
  </si>
  <si>
    <t>Ariah Franklin</t>
  </si>
  <si>
    <t>Antonioi Yap</t>
  </si>
  <si>
    <t>DG0001841862</t>
  </si>
  <si>
    <t>5/5/2026, 11:09 AM</t>
  </si>
  <si>
    <t>Carolyn Katz</t>
  </si>
  <si>
    <t>DG0001513192</t>
  </si>
  <si>
    <t>Jean Schroeder</t>
  </si>
  <si>
    <t>DG0000057989</t>
  </si>
  <si>
    <t>5/4/2026, 9:31 AM</t>
  </si>
  <si>
    <t>William Lingafelter</t>
  </si>
  <si>
    <t>5/4/2026, 9:53 AM</t>
  </si>
  <si>
    <t>DG0001477742</t>
  </si>
  <si>
    <t>5/4/2026, 10:47 AM</t>
  </si>
  <si>
    <t>Wanda Menefee</t>
  </si>
  <si>
    <t>DG0001926251</t>
  </si>
  <si>
    <t>5/4/2026, 10:39 AM</t>
  </si>
  <si>
    <t>DG0001477738</t>
  </si>
  <si>
    <t>DG0001188034</t>
  </si>
  <si>
    <t>DG0001477740</t>
  </si>
  <si>
    <t>DG0001477743</t>
  </si>
  <si>
    <t>DG0001188033</t>
  </si>
  <si>
    <t>DG0001052161</t>
  </si>
  <si>
    <t>5/4/2026, 12:10 PM</t>
  </si>
  <si>
    <t>Meital Hen</t>
  </si>
  <si>
    <t>DG0001501989</t>
  </si>
  <si>
    <t>Fernando Somoza</t>
  </si>
  <si>
    <t>DG0001815211</t>
  </si>
  <si>
    <t>DG0000450537</t>
  </si>
  <si>
    <t>James Kveton</t>
  </si>
  <si>
    <t>DG0001705744</t>
  </si>
  <si>
    <t>Yosiry Suriel</t>
  </si>
  <si>
    <t>DG0001697361</t>
  </si>
  <si>
    <t>5/7/2026, 7:50 AM</t>
  </si>
  <si>
    <t>Susan Kohl</t>
  </si>
  <si>
    <t>DG0001257160</t>
  </si>
  <si>
    <t>5/7/2026, 2:34 PM</t>
  </si>
  <si>
    <t>Eric LaPointe</t>
  </si>
  <si>
    <t>DG0001257150</t>
  </si>
  <si>
    <t>5/7/2026, 2:36 PM</t>
  </si>
  <si>
    <t>DG0001257159</t>
  </si>
  <si>
    <t>5/7/2026, 2:35 PM</t>
  </si>
  <si>
    <t>DG0001257162</t>
  </si>
  <si>
    <t>DG0001791677</t>
  </si>
  <si>
    <t>5/7/2026, 3:06 PM</t>
  </si>
  <si>
    <t>Mark Brum</t>
  </si>
  <si>
    <t>5/5/2026, 3:31 PM</t>
  </si>
  <si>
    <t>DG0001808060</t>
  </si>
  <si>
    <t>Mary Jo Hodges</t>
  </si>
  <si>
    <t>DG0001808061</t>
  </si>
  <si>
    <t>5/4/2026, 12:07 PM</t>
  </si>
  <si>
    <t>DG0000408005</t>
  </si>
  <si>
    <t>5/4/2026, 1:10 PM</t>
  </si>
  <si>
    <t>Rosemarie Palmer</t>
  </si>
  <si>
    <t>DG0000963919</t>
  </si>
  <si>
    <t>5/4/2026, 1:44 PM</t>
  </si>
  <si>
    <t>Marianne Howard</t>
  </si>
  <si>
    <t>DG0000963898</t>
  </si>
  <si>
    <t>5/4/2026, 1:47 PM</t>
  </si>
  <si>
    <t>DG0001931863</t>
  </si>
  <si>
    <t>5/4/2026, 2:26 PM</t>
  </si>
  <si>
    <t>Sheldon Smith</t>
  </si>
  <si>
    <t>DG0000706974</t>
  </si>
  <si>
    <t>Molly Coyne</t>
  </si>
  <si>
    <t>DG0001828102</t>
  </si>
  <si>
    <t>AVA ELLIS</t>
  </si>
  <si>
    <t>DG0001828101</t>
  </si>
  <si>
    <t>DG0000950191</t>
  </si>
  <si>
    <t>5/7/2026, 7:42 AM</t>
  </si>
  <si>
    <t>William Moore</t>
  </si>
  <si>
    <t>DG0001428544</t>
  </si>
  <si>
    <t>5/7/2026, 8:33 AM</t>
  </si>
  <si>
    <t>Maria Reano Diaz</t>
  </si>
  <si>
    <t>DG0000501288</t>
  </si>
  <si>
    <t>5/7/2026, 9:00 AM</t>
  </si>
  <si>
    <t>Rose Brier</t>
  </si>
  <si>
    <t>DG0002043860</t>
  </si>
  <si>
    <t>Andrea Coppens</t>
  </si>
  <si>
    <t>DG0002071454</t>
  </si>
  <si>
    <t>5/7/2026, 10:10 AM</t>
  </si>
  <si>
    <t>Jason Hamilton</t>
  </si>
  <si>
    <t>DG0002071455</t>
  </si>
  <si>
    <t>5/7/2026, 10:09 AM</t>
  </si>
  <si>
    <t>DG0002071453</t>
  </si>
  <si>
    <t>DG0002071452</t>
  </si>
  <si>
    <t>5/7/2026, 10:11 AM</t>
  </si>
  <si>
    <t>DG0002071451</t>
  </si>
  <si>
    <t>5/7/2026, 10:12 AM</t>
  </si>
  <si>
    <t>DG0001966291</t>
  </si>
  <si>
    <t>Jay Hollen</t>
  </si>
  <si>
    <t>DG0001966293</t>
  </si>
  <si>
    <t>DG0001542506</t>
  </si>
  <si>
    <t>Albert Rodriguez</t>
  </si>
  <si>
    <t>DG0001717615</t>
  </si>
  <si>
    <t>Laura Dickinson</t>
  </si>
  <si>
    <t>DG0000409377</t>
  </si>
  <si>
    <t>5/7/2026, 2:58 PM</t>
  </si>
  <si>
    <t>Gary Packer</t>
  </si>
  <si>
    <t>DG0001613679</t>
  </si>
  <si>
    <t>5/6/2026, 1:50 PM</t>
  </si>
  <si>
    <t>Jonathan Phelps</t>
  </si>
  <si>
    <t>DG0001893904</t>
  </si>
  <si>
    <t>5/5/2026, 6:35 AM</t>
  </si>
  <si>
    <t>Lorraine Elliott</t>
  </si>
  <si>
    <t>DG0001893903</t>
  </si>
  <si>
    <t>5/5/2026, 6:36 AM</t>
  </si>
  <si>
    <t>DG0001893902</t>
  </si>
  <si>
    <t>DG0001893900</t>
  </si>
  <si>
    <t>DG0001893898</t>
  </si>
  <si>
    <t>5/5/2026, 6:40 AM</t>
  </si>
  <si>
    <t>DG0001893899</t>
  </si>
  <si>
    <t>DG0002079804</t>
  </si>
  <si>
    <t>5/5/2026, 10:10 AM</t>
  </si>
  <si>
    <t>DG0002043874</t>
  </si>
  <si>
    <t>5/5/2026, 11:53 AM</t>
  </si>
  <si>
    <t>Sydney Gerber</t>
  </si>
  <si>
    <t>DG0002043876</t>
  </si>
  <si>
    <t>5/5/2026, 11:52 AM</t>
  </si>
  <si>
    <t>DG0002043875</t>
  </si>
  <si>
    <t>DG0002043872</t>
  </si>
  <si>
    <t>5/5/2026, 11:54 AM</t>
  </si>
  <si>
    <t>DG0002043873</t>
  </si>
  <si>
    <t>5/5/2026, 11:55 AM</t>
  </si>
  <si>
    <t>5/5/2026, 12:33 PM</t>
  </si>
  <si>
    <t>5/5/2026, 1:24 PM</t>
  </si>
  <si>
    <t>DG0001064906</t>
  </si>
  <si>
    <t>5/4/2026, 10:00 AM</t>
  </si>
  <si>
    <t>Sandra Ramos</t>
  </si>
  <si>
    <t>DG0000619872</t>
  </si>
  <si>
    <t>5/4/2026, 11:58 AM</t>
  </si>
  <si>
    <t>Linda Ackerman</t>
  </si>
  <si>
    <t>DG0000619874</t>
  </si>
  <si>
    <t>5/4/2026, 11:59 AM</t>
  </si>
  <si>
    <t>DG0000619873</t>
  </si>
  <si>
    <t>5/4/2026, 12:01 PM</t>
  </si>
  <si>
    <t>DG0000903939</t>
  </si>
  <si>
    <t>DG0000903938</t>
  </si>
  <si>
    <t>5/4/2026, 12:30 PM</t>
  </si>
  <si>
    <t>DG0001930246</t>
  </si>
  <si>
    <t>DG0001040320</t>
  </si>
  <si>
    <t>5/1/2026, 8:48 AM</t>
  </si>
  <si>
    <t>Silvia Jimenez</t>
  </si>
  <si>
    <t>DG0001003915</t>
  </si>
  <si>
    <t>5/1/2026, 8:55 AM</t>
  </si>
  <si>
    <t>Leydi Pool</t>
  </si>
  <si>
    <t>DG0000460967</t>
  </si>
  <si>
    <t>Kenneth Johnathan</t>
  </si>
  <si>
    <t>Keith Berry</t>
  </si>
  <si>
    <t>DG0001062406</t>
  </si>
  <si>
    <t>ARANGELIO DIAZ GARCIA</t>
  </si>
  <si>
    <t>DG0000548124</t>
  </si>
  <si>
    <t>Jacqueline Nelson</t>
  </si>
  <si>
    <t>DG0000928714</t>
  </si>
  <si>
    <t>Diane Sylvia</t>
  </si>
  <si>
    <t>DG0000928715</t>
  </si>
  <si>
    <t>5/7/2026, 7:15 AM</t>
  </si>
  <si>
    <t>DG0001531368</t>
  </si>
  <si>
    <t>Denise Negron</t>
  </si>
  <si>
    <t>DG0001177411</t>
  </si>
  <si>
    <t>5/1/2026, 6:36 AM</t>
  </si>
  <si>
    <t>Durwood Helms</t>
  </si>
  <si>
    <t>DG0002042000</t>
  </si>
  <si>
    <t>5/7/2026, 7:46 AM</t>
  </si>
  <si>
    <t>Naomi Bagby</t>
  </si>
  <si>
    <t>DG0000890793</t>
  </si>
  <si>
    <t>Deborah Sawdey</t>
  </si>
  <si>
    <t>DG0001903474</t>
  </si>
  <si>
    <t>Robin Ransom</t>
  </si>
  <si>
    <t>DG0000840423</t>
  </si>
  <si>
    <t>Betty Reed</t>
  </si>
  <si>
    <t>DG0000204090</t>
  </si>
  <si>
    <t>DG0000576129</t>
  </si>
  <si>
    <t>James Sisk</t>
  </si>
  <si>
    <t>DG0002108257</t>
  </si>
  <si>
    <t>carol james</t>
  </si>
  <si>
    <t>DG0001314736</t>
  </si>
  <si>
    <t>Bonny Fitzgerald</t>
  </si>
  <si>
    <t>DG0001305355</t>
  </si>
  <si>
    <t>5/8/2026, 4:48 AM</t>
  </si>
  <si>
    <t>Alberto Lopez</t>
  </si>
  <si>
    <t>5/7/2026, 8:04 AM</t>
  </si>
  <si>
    <t>DG0000630321</t>
  </si>
  <si>
    <t>5/5/2026, 10:18 AM</t>
  </si>
  <si>
    <t>Dip Patel</t>
  </si>
  <si>
    <t>DG0000042318</t>
  </si>
  <si>
    <t>5/1/2026, 6:12 AM</t>
  </si>
  <si>
    <t>Vanetta Stockton</t>
  </si>
  <si>
    <t>5/8/2026, 5:26 AM</t>
  </si>
  <si>
    <t>DG0000207714</t>
  </si>
  <si>
    <t>John Badyrka Jr.</t>
  </si>
  <si>
    <t>DG0001597779</t>
  </si>
  <si>
    <t>5/4/2026, 11:08 AM</t>
  </si>
  <si>
    <t>Jorge Castillo</t>
  </si>
  <si>
    <t>DG0001625721</t>
  </si>
  <si>
    <t>5/4/2026, 1:08 PM</t>
  </si>
  <si>
    <t>11/12/2025, 6:00 AM</t>
  </si>
  <si>
    <t>Dustin Yamnitz</t>
  </si>
  <si>
    <t>DG0000895718</t>
  </si>
  <si>
    <t>Scott Slavensky</t>
  </si>
  <si>
    <t>DG0001660032</t>
  </si>
  <si>
    <t>5/5/2026, 9:16 AM</t>
  </si>
  <si>
    <t>Charles Uzes</t>
  </si>
  <si>
    <t>DG0002121055</t>
  </si>
  <si>
    <t>5/5/2026, 10:35 AM</t>
  </si>
  <si>
    <t>Scott Fishel</t>
  </si>
  <si>
    <t>DG0002189828</t>
  </si>
  <si>
    <t>5/4/2026, 6:35 AM</t>
  </si>
  <si>
    <t>DG0000763792</t>
  </si>
  <si>
    <t>5/1/2026, 10:50 AM</t>
  </si>
  <si>
    <t>Gary Roetting</t>
  </si>
  <si>
    <t>DG0001914780</t>
  </si>
  <si>
    <t>Lakisha Green</t>
  </si>
  <si>
    <t>DG0001142006</t>
  </si>
  <si>
    <t>5/1/2026, 5:53 AM</t>
  </si>
  <si>
    <t>VINODH KUMAR MADHAVAN</t>
  </si>
  <si>
    <t>DG0000689328</t>
  </si>
  <si>
    <t>5/1/2026, 9:17 AM</t>
  </si>
  <si>
    <t>Duke Grant</t>
  </si>
  <si>
    <t>DG0001949782</t>
  </si>
  <si>
    <t>5/7/2026, 5:17 AM</t>
  </si>
  <si>
    <t>DG0001949783</t>
  </si>
  <si>
    <t>5/7/2026, 5:13 AM</t>
  </si>
  <si>
    <t>DG0000622047</t>
  </si>
  <si>
    <t>5/7/2026, 10:20 AM</t>
  </si>
  <si>
    <t>Betty Kennedy</t>
  </si>
  <si>
    <t>DG0001028333</t>
  </si>
  <si>
    <t>5/5/2026, 5:30 AM</t>
  </si>
  <si>
    <t>Roderick LEE</t>
  </si>
  <si>
    <t>DG0002135163</t>
  </si>
  <si>
    <t>5/1/2026, 5:52 AM</t>
  </si>
  <si>
    <t>Kathy Reid</t>
  </si>
  <si>
    <t>DG0002194887</t>
  </si>
  <si>
    <t>5/1/2026, 8:27 AM</t>
  </si>
  <si>
    <t>Araceli Albarran</t>
  </si>
  <si>
    <t>DG0000628589</t>
  </si>
  <si>
    <t>5/1/2026, 9:21 AM</t>
  </si>
  <si>
    <t>David Pinillos</t>
  </si>
  <si>
    <t>DG0001389245</t>
  </si>
  <si>
    <t>Hecter Perez</t>
  </si>
  <si>
    <t>DG0001953564</t>
  </si>
  <si>
    <t>5/7/2026, 5:56 AM</t>
  </si>
  <si>
    <t>Joy Gunnels</t>
  </si>
  <si>
    <t>DG0001046617</t>
  </si>
  <si>
    <t>5/7/2026, 10:08 AM</t>
  </si>
  <si>
    <t>Joshuah Bass</t>
  </si>
  <si>
    <t>DG0001823393</t>
  </si>
  <si>
    <t>Evelyn Horne</t>
  </si>
  <si>
    <t>DG0001823392</t>
  </si>
  <si>
    <t>DG0000465978</t>
  </si>
  <si>
    <t>Monica Liriano</t>
  </si>
  <si>
    <t>DG0000465979</t>
  </si>
  <si>
    <t>5/5/2026, 5:10 AM</t>
  </si>
  <si>
    <t>DG0000347115</t>
  </si>
  <si>
    <t>5/5/2026, 5:22 AM</t>
  </si>
  <si>
    <t>Shasta Achenbach</t>
  </si>
  <si>
    <t>DG0001388950</t>
  </si>
  <si>
    <t>5/5/2026, 5:48 AM</t>
  </si>
  <si>
    <t>Kyle Henderson</t>
  </si>
  <si>
    <t>DG0000868306</t>
  </si>
  <si>
    <t>5/5/2026, 6:15 AM</t>
  </si>
  <si>
    <t>William Boyd</t>
  </si>
  <si>
    <t>5/5/2026, 6:48 AM</t>
  </si>
  <si>
    <t>DG0000112177</t>
  </si>
  <si>
    <t>5/5/2026, 6:56 AM</t>
  </si>
  <si>
    <t>Donna Rives</t>
  </si>
  <si>
    <t>DG0001570171</t>
  </si>
  <si>
    <t>5/5/2026, 7:09 AM</t>
  </si>
  <si>
    <t>Greg Woods</t>
  </si>
  <si>
    <t>DG0001097946</t>
  </si>
  <si>
    <t>Craig Rhine</t>
  </si>
  <si>
    <t>DG0001287627</t>
  </si>
  <si>
    <t>JEFFIE JOHNSON</t>
  </si>
  <si>
    <t>DG0000489135</t>
  </si>
  <si>
    <t>5/5/2026, 7:49 AM</t>
  </si>
  <si>
    <t>Walter Hawley</t>
  </si>
  <si>
    <t>DG0001189921</t>
  </si>
  <si>
    <t>MICHAEL ROBBINS</t>
  </si>
  <si>
    <t>5/5/2026, 9:57 AM</t>
  </si>
  <si>
    <t>DG0001574041</t>
  </si>
  <si>
    <t>5/5/2026, 8:45 AM</t>
  </si>
  <si>
    <t>Nancy Gonzalez</t>
  </si>
  <si>
    <t>DG0002107231</t>
  </si>
  <si>
    <t>5/5/2026, 10:07 AM</t>
  </si>
  <si>
    <t>Terry Murray</t>
  </si>
  <si>
    <t>DG0000460608</t>
  </si>
  <si>
    <t>5/5/2026, 12:14 PM</t>
  </si>
  <si>
    <t>Mary Brehm</t>
  </si>
  <si>
    <t>DG0000432983</t>
  </si>
  <si>
    <t>Nancy Bishop</t>
  </si>
  <si>
    <t>DG0001033800</t>
  </si>
  <si>
    <t>5/5/2026, 11:31 AM</t>
  </si>
  <si>
    <t>Scott Smith</t>
  </si>
  <si>
    <t>DG0000819420</t>
  </si>
  <si>
    <t>5/5/2026, 11:49 AM</t>
  </si>
  <si>
    <t>MARY loud</t>
  </si>
  <si>
    <t>DG0001514131</t>
  </si>
  <si>
    <t>5/5/2026, 12:03 PM</t>
  </si>
  <si>
    <t>LORI BUTTELL</t>
  </si>
  <si>
    <t>5/4/2026, 5:13 AM</t>
  </si>
  <si>
    <t>5/4/2026, 5:14 AM</t>
  </si>
  <si>
    <t>DG0001113663</t>
  </si>
  <si>
    <t>5/4/2026, 5:21 AM</t>
  </si>
  <si>
    <t>Brad Hudson</t>
  </si>
  <si>
    <t>DG0000065776</t>
  </si>
  <si>
    <t>5/4/2026, 5:53 AM</t>
  </si>
  <si>
    <t>Barrett Price</t>
  </si>
  <si>
    <t>DG0001151733</t>
  </si>
  <si>
    <t>5/4/2026, 6:00 AM</t>
  </si>
  <si>
    <t>Jeffery Hartley</t>
  </si>
  <si>
    <t>5/4/2026, 6:37 AM</t>
  </si>
  <si>
    <t>DG0001269370</t>
  </si>
  <si>
    <t>Sue Stempel</t>
  </si>
  <si>
    <t>DG0000908614</t>
  </si>
  <si>
    <t>5/4/2026, 7:02 AM</t>
  </si>
  <si>
    <t>Jeannette Benglen</t>
  </si>
  <si>
    <t>DG0001042793</t>
  </si>
  <si>
    <t>5/4/2026, 7:06 AM</t>
  </si>
  <si>
    <t>Robert Schieni</t>
  </si>
  <si>
    <t>DG0001269368</t>
  </si>
  <si>
    <t>DG0000405041</t>
  </si>
  <si>
    <t>5/4/2026, 8:13 AM</t>
  </si>
  <si>
    <t>Nancy Tase</t>
  </si>
  <si>
    <t>DG0001269369</t>
  </si>
  <si>
    <t>DG0000769660</t>
  </si>
  <si>
    <t>DG0001905956</t>
  </si>
  <si>
    <t>5/4/2026, 9:35 AM</t>
  </si>
  <si>
    <t>Valerie Porter</t>
  </si>
  <si>
    <t>DG0001905953</t>
  </si>
  <si>
    <t>5/4/2026, 9:32 AM</t>
  </si>
  <si>
    <t>DG0001905954</t>
  </si>
  <si>
    <t>DG0001905955</t>
  </si>
  <si>
    <t>DG0001594972</t>
  </si>
  <si>
    <t>Leslaw Srodek</t>
  </si>
  <si>
    <t>DG0000340196</t>
  </si>
  <si>
    <t>5/4/2026, 10:26 AM</t>
  </si>
  <si>
    <t>Alice Murphy</t>
  </si>
  <si>
    <t>DG0002126705</t>
  </si>
  <si>
    <t>DG0002108462</t>
  </si>
  <si>
    <t>DG0000959666</t>
  </si>
  <si>
    <t>5/4/2026, 11:30 AM</t>
  </si>
  <si>
    <t>CARMEN MINCEY</t>
  </si>
  <si>
    <t>DG0000066177</t>
  </si>
  <si>
    <t>5/4/2026, 12:08 PM</t>
  </si>
  <si>
    <t>Dale Polzin</t>
  </si>
  <si>
    <t>DG0001494479</t>
  </si>
  <si>
    <t>5/4/2026, 1:09 PM</t>
  </si>
  <si>
    <t>Richard Westfall</t>
  </si>
  <si>
    <t>DG0001980300</t>
  </si>
  <si>
    <t>5/4/2026, 1:17 PM</t>
  </si>
  <si>
    <t>Emily Bivona</t>
  </si>
  <si>
    <t>DG0001136403</t>
  </si>
  <si>
    <t>5/1/2026, 5:07 AM</t>
  </si>
  <si>
    <t>Gerald Cavanaugh</t>
  </si>
  <si>
    <t>DG0001272470</t>
  </si>
  <si>
    <t>5/1/2026, 5:24 AM</t>
  </si>
  <si>
    <t>Faye Beverage</t>
  </si>
  <si>
    <t>DG0001046099</t>
  </si>
  <si>
    <t>THOMAS SMITH</t>
  </si>
  <si>
    <t>DG0000251496</t>
  </si>
  <si>
    <t>5/1/2026, 5:58 AM</t>
  </si>
  <si>
    <t>Jane Chavis</t>
  </si>
  <si>
    <t>DG0001890729</t>
  </si>
  <si>
    <t>DG0001698990</t>
  </si>
  <si>
    <t>5/1/2026, 6:55 AM</t>
  </si>
  <si>
    <t>DG0001010605</t>
  </si>
  <si>
    <t>5/1/2026, 7:18 AM</t>
  </si>
  <si>
    <t>Thomas Joyce</t>
  </si>
  <si>
    <t>DG0000693977</t>
  </si>
  <si>
    <t>5/1/2026, 6:59 AM</t>
  </si>
  <si>
    <t>KRISTEN DIMITRIS</t>
  </si>
  <si>
    <t>DG0001948444</t>
  </si>
  <si>
    <t>5/1/2026, 7:47 AM</t>
  </si>
  <si>
    <t>Joyce Hart</t>
  </si>
  <si>
    <t>DG0000998873</t>
  </si>
  <si>
    <t>5/1/2026, 7:06 AM</t>
  </si>
  <si>
    <t>Melvin Lyons</t>
  </si>
  <si>
    <t>DG0001437431</t>
  </si>
  <si>
    <t>5/1/2026, 8:28 AM</t>
  </si>
  <si>
    <t>KARL WANG</t>
  </si>
  <si>
    <t>DG0000420945</t>
  </si>
  <si>
    <t>5/1/2026, 7:35 AM</t>
  </si>
  <si>
    <t>Frank Reid</t>
  </si>
  <si>
    <t>DG0001148092</t>
  </si>
  <si>
    <t>5/1/2026, 8:32 AM</t>
  </si>
  <si>
    <t>CHRISTOPHER YOUELL</t>
  </si>
  <si>
    <t>5/1/2026, 9:19 AM</t>
  </si>
  <si>
    <t>DG0001031609</t>
  </si>
  <si>
    <t>5/1/2026, 9:30 AM</t>
  </si>
  <si>
    <t>Kuldeep Jaggi</t>
  </si>
  <si>
    <t>DG0000935129</t>
  </si>
  <si>
    <t>5/1/2026, 10:46 AM</t>
  </si>
  <si>
    <t>DG0001157304</t>
  </si>
  <si>
    <t>Fredic Heidemann</t>
  </si>
  <si>
    <t>DG0001174886</t>
  </si>
  <si>
    <t>5/1/2026, 10:29 AM</t>
  </si>
  <si>
    <t>Mark Bolte</t>
  </si>
  <si>
    <t>DG0000971134</t>
  </si>
  <si>
    <t>Lisa Newell</t>
  </si>
  <si>
    <t>5/1/2026, 11:36 AM</t>
  </si>
  <si>
    <t>DG0001147889</t>
  </si>
  <si>
    <t>5/1/2026, 11:49 AM</t>
  </si>
  <si>
    <t>louis rosko</t>
  </si>
  <si>
    <t>DG0000402830</t>
  </si>
  <si>
    <t>5/1/2026, 11:14 AM</t>
  </si>
  <si>
    <t>DG0000402828</t>
  </si>
  <si>
    <t>5/1/2026, 11:15 AM</t>
  </si>
  <si>
    <t>DG0002033368</t>
  </si>
  <si>
    <t>5/1/2026, 12:02 PM</t>
  </si>
  <si>
    <t>lena ngungu</t>
  </si>
  <si>
    <t>DG0002033367</t>
  </si>
  <si>
    <t>5/1/2026, 12:03 PM</t>
  </si>
  <si>
    <t>DG0002033369</t>
  </si>
  <si>
    <t>DG0002033370</t>
  </si>
  <si>
    <t>5/1/2026, 12:04 PM</t>
  </si>
  <si>
    <t>DG0002033371</t>
  </si>
  <si>
    <t>5/1/2026, 12:05 PM</t>
  </si>
  <si>
    <t>DG0002033372</t>
  </si>
  <si>
    <t>DG0000417694</t>
  </si>
  <si>
    <t>5/1/2026, 12:20 PM</t>
  </si>
  <si>
    <t>Karen Gore</t>
  </si>
  <si>
    <t>DG0001728380</t>
  </si>
  <si>
    <t>5/1/2026, 12:39 PM</t>
  </si>
  <si>
    <t>linda ross</t>
  </si>
  <si>
    <t>DG0001673313</t>
  </si>
  <si>
    <t>5/1/2026, 1:30 PM</t>
  </si>
  <si>
    <t>Oralester Hinton</t>
  </si>
  <si>
    <t>5/7/2026, 12:27 PM</t>
  </si>
  <si>
    <t>DG0002082063</t>
  </si>
  <si>
    <t>5/5/2026, 6:33 AM</t>
  </si>
  <si>
    <t>Rita Strickland</t>
  </si>
  <si>
    <t>DG0000082967</t>
  </si>
  <si>
    <t>5/5/2026, 7:12 AM</t>
  </si>
  <si>
    <t>Frank Nanci</t>
  </si>
  <si>
    <t>DG0000372338</t>
  </si>
  <si>
    <t>DG0001018220</t>
  </si>
  <si>
    <t>5/5/2026, 8:50 AM</t>
  </si>
  <si>
    <t>DG0001018221</t>
  </si>
  <si>
    <t>DG0001018222</t>
  </si>
  <si>
    <t>DG0001061238</t>
  </si>
  <si>
    <t>Pat Hughes</t>
  </si>
  <si>
    <t>DG0001109908</t>
  </si>
  <si>
    <t>5/4/2026, 6:21 AM</t>
  </si>
  <si>
    <t>Joseph Badlotto</t>
  </si>
  <si>
    <t>DG0000411354</t>
  </si>
  <si>
    <t>Rochelle Schuster</t>
  </si>
  <si>
    <t>DG0001158628</t>
  </si>
  <si>
    <t>Chris Conlon</t>
  </si>
  <si>
    <t>DG0001139563</t>
  </si>
  <si>
    <t>5/4/2026, 6:39 AM</t>
  </si>
  <si>
    <t>Carlos Kieffer</t>
  </si>
  <si>
    <t>DG0002035916</t>
  </si>
  <si>
    <t>Maryann Caron</t>
  </si>
  <si>
    <t>DG0001114367</t>
  </si>
  <si>
    <t>Jeff Harvell</t>
  </si>
  <si>
    <t>DG0001176105</t>
  </si>
  <si>
    <t>DG0000783024</t>
  </si>
  <si>
    <t>5/4/2026, 7:13 AM</t>
  </si>
  <si>
    <t>Diane Brown</t>
  </si>
  <si>
    <t>DG0000892966</t>
  </si>
  <si>
    <t>5/4/2026, 7:40 AM</t>
  </si>
  <si>
    <t>Daniel Kline</t>
  </si>
  <si>
    <t>DG0001086326</t>
  </si>
  <si>
    <t>5/4/2026, 8:28 AM</t>
  </si>
  <si>
    <t>Gassan Hamsho</t>
  </si>
  <si>
    <t>DG0001384881</t>
  </si>
  <si>
    <t>Francoise Reinhardt</t>
  </si>
  <si>
    <t>DG0002016532</t>
  </si>
  <si>
    <t>Mohammad Saied</t>
  </si>
  <si>
    <t>DG0002016536</t>
  </si>
  <si>
    <t>5/4/2026, 8:33 AM</t>
  </si>
  <si>
    <t>DG0002016534</t>
  </si>
  <si>
    <t>5/4/2026, 8:34 AM</t>
  </si>
  <si>
    <t>DG0001836056</t>
  </si>
  <si>
    <t>5/4/2026, 8:57 AM</t>
  </si>
  <si>
    <t>Richard Manser</t>
  </si>
  <si>
    <t>DG0002016533</t>
  </si>
  <si>
    <t>5/4/2026, 8:35 AM</t>
  </si>
  <si>
    <t>DG0002016537</t>
  </si>
  <si>
    <t>DG0002016535</t>
  </si>
  <si>
    <t>DG0000895072</t>
  </si>
  <si>
    <t>5/4/2026, 9:12 AM</t>
  </si>
  <si>
    <t>BRANDI SALTER</t>
  </si>
  <si>
    <t>DG0000726294</t>
  </si>
  <si>
    <t>5/4/2026, 9:45 AM</t>
  </si>
  <si>
    <t>Barbara Parker</t>
  </si>
  <si>
    <t>DG0001948555</t>
  </si>
  <si>
    <t>Laureen McCintosh</t>
  </si>
  <si>
    <t>DG0001824525</t>
  </si>
  <si>
    <t>Katrina Simien</t>
  </si>
  <si>
    <t>5/4/2026, 11:23 AM</t>
  </si>
  <si>
    <t>DG0001824521</t>
  </si>
  <si>
    <t>DG0001763851</t>
  </si>
  <si>
    <t>5/4/2026, 11:39 AM</t>
  </si>
  <si>
    <t>BRENNA RIVET</t>
  </si>
  <si>
    <t>DG0002094131</t>
  </si>
  <si>
    <t>5/4/2026, 11:48 AM</t>
  </si>
  <si>
    <t>Sylvia Valdivia</t>
  </si>
  <si>
    <t>DG0001824528</t>
  </si>
  <si>
    <t>5/4/2026, 11:55 AM</t>
  </si>
  <si>
    <t>DG0001824527</t>
  </si>
  <si>
    <t>5/4/2026, 11:56 AM</t>
  </si>
  <si>
    <t>DG0001824526</t>
  </si>
  <si>
    <t>5/4/2026, 11:57 AM</t>
  </si>
  <si>
    <t>DG0001824520</t>
  </si>
  <si>
    <t>DG0001230125</t>
  </si>
  <si>
    <t>5/4/2026, 12:34 PM</t>
  </si>
  <si>
    <t>Alan Herman</t>
  </si>
  <si>
    <t>DG0001820932</t>
  </si>
  <si>
    <t>5/4/2026, 12:49 PM</t>
  </si>
  <si>
    <t>Alice Shedd</t>
  </si>
  <si>
    <t>DG0001099241</t>
  </si>
  <si>
    <t>5/4/2026, 2:20 PM</t>
  </si>
  <si>
    <t>Mike Holmberg</t>
  </si>
  <si>
    <t>DG0001679431</t>
  </si>
  <si>
    <t>5/4/2026, 1:16 PM</t>
  </si>
  <si>
    <t>Ahmad Ali</t>
  </si>
  <si>
    <t>DG0000173966</t>
  </si>
  <si>
    <t>5/4/2026, 1:38 PM</t>
  </si>
  <si>
    <t>Anita Bernstine</t>
  </si>
  <si>
    <t>DG0001920649</t>
  </si>
  <si>
    <t>Frank Prekins Jr</t>
  </si>
  <si>
    <t>DG0000058559</t>
  </si>
  <si>
    <t>Alex Plinio</t>
  </si>
  <si>
    <t>DG0000058549</t>
  </si>
  <si>
    <t>5/4/2026, 2:29 PM</t>
  </si>
  <si>
    <t>DG0000058531</t>
  </si>
  <si>
    <t>DG0000057967</t>
  </si>
  <si>
    <t>5/4/2026, 2:30 PM</t>
  </si>
  <si>
    <t>DG0000057958</t>
  </si>
  <si>
    <t>5/4/2026, 2:31 PM</t>
  </si>
  <si>
    <t>DG0001635626</t>
  </si>
  <si>
    <t>Teresa Bridges</t>
  </si>
  <si>
    <t>DG0000372601</t>
  </si>
  <si>
    <t>5/1/2026, 7:03 AM</t>
  </si>
  <si>
    <t>Emma Palmiter</t>
  </si>
  <si>
    <t>DG0002120300</t>
  </si>
  <si>
    <t>William Finkbone</t>
  </si>
  <si>
    <t>DG0001305121</t>
  </si>
  <si>
    <t>DG0001465925</t>
  </si>
  <si>
    <t>Darrin Lott</t>
  </si>
  <si>
    <t>DG0000110624</t>
  </si>
  <si>
    <t>Dee Hannah</t>
  </si>
  <si>
    <t>DG0001134466</t>
  </si>
  <si>
    <t>Ryan Fitzpatrick</t>
  </si>
  <si>
    <t>DG0001108841</t>
  </si>
  <si>
    <t>MARIA CORONADO</t>
  </si>
  <si>
    <t>DG0001785793</t>
  </si>
  <si>
    <t>Tabbitha Gaddis</t>
  </si>
  <si>
    <t>DG0001785792</t>
  </si>
  <si>
    <t>5/1/2026, 10:06 AM</t>
  </si>
  <si>
    <t>DG0000902296</t>
  </si>
  <si>
    <t>5/1/2026, 10:15 AM</t>
  </si>
  <si>
    <t>Melissa Maynard</t>
  </si>
  <si>
    <t>DG0002029290</t>
  </si>
  <si>
    <t>5/1/2026, 11:18 AM</t>
  </si>
  <si>
    <t>Annie Hicks</t>
  </si>
  <si>
    <t>DG0001070242</t>
  </si>
  <si>
    <t>5/1/2026, 12:13 PM</t>
  </si>
  <si>
    <t>Birute Pikelyte</t>
  </si>
  <si>
    <t>DG0000963911</t>
  </si>
  <si>
    <t>5/1/2026, 2:02 PM</t>
  </si>
  <si>
    <t>ROBERT ALLISON</t>
  </si>
  <si>
    <t>DG0000291498</t>
  </si>
  <si>
    <t>5/7/2026, 8:47 AM</t>
  </si>
  <si>
    <t>Paula Hayden</t>
  </si>
  <si>
    <t>DG0002149992</t>
  </si>
  <si>
    <t>5/8/2026, 5:37 AM</t>
  </si>
  <si>
    <t>NANCY HEJRAN</t>
  </si>
  <si>
    <t>DG0002079382</t>
  </si>
  <si>
    <t>5/7/2026, 8:55 AM</t>
  </si>
  <si>
    <t>Tom Dulaney</t>
  </si>
  <si>
    <t>5/7/2026, 12:10 PM</t>
  </si>
  <si>
    <t>DG0001434959</t>
  </si>
  <si>
    <t>5/6/2026, 1:37 PM</t>
  </si>
  <si>
    <t>Geoff Fisher</t>
  </si>
  <si>
    <t>DG0002092497</t>
  </si>
  <si>
    <t>5/5/2026, 5:16 AM</t>
  </si>
  <si>
    <t>Pamela Saville</t>
  </si>
  <si>
    <t>DG0002137306</t>
  </si>
  <si>
    <t>5/5/2026, 5:32 AM</t>
  </si>
  <si>
    <t>Patrick Harris</t>
  </si>
  <si>
    <t>DG0000351784</t>
  </si>
  <si>
    <t>5/4/2026, 9:14 AM</t>
  </si>
  <si>
    <t>Gerald Kirks</t>
  </si>
  <si>
    <t>DG0000537961</t>
  </si>
  <si>
    <t>5/4/2026, 9:15 AM</t>
  </si>
  <si>
    <t>DG0001590243</t>
  </si>
  <si>
    <t>5/8/2026, 6:39 AM</t>
  </si>
  <si>
    <t>Rebekah Forbes</t>
  </si>
  <si>
    <t>DG0001307341</t>
  </si>
  <si>
    <t>5/8/2026, 6:34 AM</t>
  </si>
  <si>
    <t>Timothy Hawk</t>
  </si>
  <si>
    <t>DG0001419596</t>
  </si>
  <si>
    <t>5/8/2026, 6:35 AM</t>
  </si>
  <si>
    <t>LIVIA WADE</t>
  </si>
  <si>
    <t>DG0000286336</t>
  </si>
  <si>
    <t>5/8/2026, 6:36 AM</t>
  </si>
  <si>
    <t>Jake DesJardins</t>
  </si>
  <si>
    <t>DG0001590281</t>
  </si>
  <si>
    <t>DG0000708514</t>
  </si>
  <si>
    <t>5/8/2026, 6:40 AM</t>
  </si>
  <si>
    <t>Giannina Catanio</t>
  </si>
  <si>
    <t>DG0000547078</t>
  </si>
  <si>
    <t>5/7/2026, 6:35 AM</t>
  </si>
  <si>
    <t>Christine Hill</t>
  </si>
  <si>
    <t>DG0001997071</t>
  </si>
  <si>
    <t>Jessica Espinoza</t>
  </si>
  <si>
    <t>DG0001437183</t>
  </si>
  <si>
    <t>5/7/2026, 6:31 AM</t>
  </si>
  <si>
    <t>Tracy Gnesevich</t>
  </si>
  <si>
    <t>DG0001253108</t>
  </si>
  <si>
    <t>Alain Habimana</t>
  </si>
  <si>
    <t>DG0000604023</t>
  </si>
  <si>
    <t>5/7/2026, 7:36 AM</t>
  </si>
  <si>
    <t>Jeremiah Supersad</t>
  </si>
  <si>
    <t>DG0001474126</t>
  </si>
  <si>
    <t>5/7/2026, 9:38 AM</t>
  </si>
  <si>
    <t>Morgan Trotter</t>
  </si>
  <si>
    <t>DG0001474110</t>
  </si>
  <si>
    <t>DG0001494211</t>
  </si>
  <si>
    <t>Krista Simonet</t>
  </si>
  <si>
    <t>DG0000172359</t>
  </si>
  <si>
    <t>Jamie Parks</t>
  </si>
  <si>
    <t>DG0001262402</t>
  </si>
  <si>
    <t>5/7/2026, 10:57 AM</t>
  </si>
  <si>
    <t>Tom Kettwig</t>
  </si>
  <si>
    <t>DG0000748733</t>
  </si>
  <si>
    <t>Scott Parker</t>
  </si>
  <si>
    <t>DG0000635312</t>
  </si>
  <si>
    <t>5/7/2026, 1:25 PM</t>
  </si>
  <si>
    <t>Deona Timms</t>
  </si>
  <si>
    <t>DG0002072197</t>
  </si>
  <si>
    <t>5/7/2026, 1:56 PM</t>
  </si>
  <si>
    <t>GEORGE HLAVACS</t>
  </si>
  <si>
    <t>5/7/2026, 2:33 PM</t>
  </si>
  <si>
    <t>DG0001558710</t>
  </si>
  <si>
    <t>5/7/2026, 2:47 PM</t>
  </si>
  <si>
    <t>Gemma Cabrera</t>
  </si>
  <si>
    <t>DG0000902142</t>
  </si>
  <si>
    <t>Michelle Wallace</t>
  </si>
  <si>
    <t>DG0000774142</t>
  </si>
  <si>
    <t>5/6/2026, 1:48 PM</t>
  </si>
  <si>
    <t>Terri Dickehroff</t>
  </si>
  <si>
    <t>DG0000509074</t>
  </si>
  <si>
    <t>5/6/2026, 1:55 PM</t>
  </si>
  <si>
    <t>Emery Pickard</t>
  </si>
  <si>
    <t>DG0001692298</t>
  </si>
  <si>
    <t>5/5/2026, 6:28 AM</t>
  </si>
  <si>
    <t>Jessica Fish</t>
  </si>
  <si>
    <t>DG0000176941</t>
  </si>
  <si>
    <t>5/5/2026, 8:04 AM</t>
  </si>
  <si>
    <t>Garrett Watson</t>
  </si>
  <si>
    <t>DG0001695497</t>
  </si>
  <si>
    <t>5/5/2026, 8:02 AM</t>
  </si>
  <si>
    <t>Cheritta Houston</t>
  </si>
  <si>
    <t>DG0001684833</t>
  </si>
  <si>
    <t>5/5/2026, 8:05 AM</t>
  </si>
  <si>
    <t>Nancy Littley</t>
  </si>
  <si>
    <t>DG0000011931</t>
  </si>
  <si>
    <t>Bryan DeMuth</t>
  </si>
  <si>
    <t>DG0002035722</t>
  </si>
  <si>
    <t>5/5/2026, 8:49 AM</t>
  </si>
  <si>
    <t>Colin Feyh</t>
  </si>
  <si>
    <t>DG0001161935</t>
  </si>
  <si>
    <t>Jamie Pfeiffer</t>
  </si>
  <si>
    <t>DG0001161961</t>
  </si>
  <si>
    <t>Yevhen Shemet</t>
  </si>
  <si>
    <t>DG0000011942</t>
  </si>
  <si>
    <t>5/5/2026, 8:24 AM</t>
  </si>
  <si>
    <t>DG0000200737</t>
  </si>
  <si>
    <t>5/5/2026, 8:27 AM</t>
  </si>
  <si>
    <t>Angela Winter</t>
  </si>
  <si>
    <t>DG0000011918</t>
  </si>
  <si>
    <t>DG0000200736</t>
  </si>
  <si>
    <t>DG0000148814</t>
  </si>
  <si>
    <t>Alex King</t>
  </si>
  <si>
    <t>DG0001739790</t>
  </si>
  <si>
    <t>5/5/2026, 10:08 AM</t>
  </si>
  <si>
    <t>Praveen Shah</t>
  </si>
  <si>
    <t>DG0000239903</t>
  </si>
  <si>
    <t>Ronald Willis</t>
  </si>
  <si>
    <t>DG0001736657</t>
  </si>
  <si>
    <t>5/5/2026, 12:30 PM</t>
  </si>
  <si>
    <t>Jason Stack</t>
  </si>
  <si>
    <t>DG0002025190</t>
  </si>
  <si>
    <t>5/5/2026, 11:27 AM</t>
  </si>
  <si>
    <t>Jake Seaman</t>
  </si>
  <si>
    <t>DG0000108785</t>
  </si>
  <si>
    <t>5/5/2026, 12:24 PM</t>
  </si>
  <si>
    <t>Portia Davidson</t>
  </si>
  <si>
    <t>DG0001665868</t>
  </si>
  <si>
    <t>Jennifer Masters</t>
  </si>
  <si>
    <t>DG0000390849</t>
  </si>
  <si>
    <t>Jared Williams</t>
  </si>
  <si>
    <t>DG0001971069</t>
  </si>
  <si>
    <t>Jamar Jones</t>
  </si>
  <si>
    <t>DG0000336484</t>
  </si>
  <si>
    <t>5/5/2026, 2:31 PM</t>
  </si>
  <si>
    <t>Elizabeth Garbarino</t>
  </si>
  <si>
    <t>DG0000336485</t>
  </si>
  <si>
    <t>5/5/2026, 2:32 PM</t>
  </si>
  <si>
    <t>DG0001474361</t>
  </si>
  <si>
    <t>5/4/2026, 6:54 AM</t>
  </si>
  <si>
    <t>gary smith</t>
  </si>
  <si>
    <t>DG0001740453</t>
  </si>
  <si>
    <t>5/4/2026, 6:46 AM</t>
  </si>
  <si>
    <t>DG0001288416</t>
  </si>
  <si>
    <t>James Taylor</t>
  </si>
  <si>
    <t>DG0001288413</t>
  </si>
  <si>
    <t>5/4/2026, 6:41 AM</t>
  </si>
  <si>
    <t>DG0001288414</t>
  </si>
  <si>
    <t>5/4/2026, 6:42 AM</t>
  </si>
  <si>
    <t>DG0001288415</t>
  </si>
  <si>
    <t>DG0001155643</t>
  </si>
  <si>
    <t>5/4/2026, 6:47 AM</t>
  </si>
  <si>
    <t>David Murphy</t>
  </si>
  <si>
    <t>DG0000487912</t>
  </si>
  <si>
    <t>5/4/2026, 6:48 AM</t>
  </si>
  <si>
    <t>Christian Blanco</t>
  </si>
  <si>
    <t>DG0000487909</t>
  </si>
  <si>
    <t>DG0000487930</t>
  </si>
  <si>
    <t>5/4/2026, 6:49 AM</t>
  </si>
  <si>
    <t>DG0002010602</t>
  </si>
  <si>
    <t>5/4/2026, 6:51 AM</t>
  </si>
  <si>
    <t>Matthew Hupp</t>
  </si>
  <si>
    <t>DG0001194929</t>
  </si>
  <si>
    <t>Bruce Hieronymus</t>
  </si>
  <si>
    <t>DG0001157505</t>
  </si>
  <si>
    <t>5/4/2026, 7:12 AM</t>
  </si>
  <si>
    <t>Justin Juan</t>
  </si>
  <si>
    <t>DG0001853947</t>
  </si>
  <si>
    <t>5/4/2026, 8:49 AM</t>
  </si>
  <si>
    <t>Cheryl Howard</t>
  </si>
  <si>
    <t>DG0000206409</t>
  </si>
  <si>
    <t>5/4/2026, 8:47 AM</t>
  </si>
  <si>
    <t>Donna Hartman</t>
  </si>
  <si>
    <t>DG0000921083</t>
  </si>
  <si>
    <t>Caitlyn Herrold</t>
  </si>
  <si>
    <t>DG0002151335</t>
  </si>
  <si>
    <t>5/4/2026, 10:56 AM</t>
  </si>
  <si>
    <t>MICHAEL BAILEY</t>
  </si>
  <si>
    <t>DG0001163292</t>
  </si>
  <si>
    <t>Joel Serrano</t>
  </si>
  <si>
    <t>DG0000468714</t>
  </si>
  <si>
    <t>5/4/2026, 11:15 AM</t>
  </si>
  <si>
    <t>TRACY ADAMS</t>
  </si>
  <si>
    <t>DG0000535353</t>
  </si>
  <si>
    <t>5/4/2026, 11:16 AM</t>
  </si>
  <si>
    <t>Sara Vazquez</t>
  </si>
  <si>
    <t>DG0002105076</t>
  </si>
  <si>
    <t>5/4/2026, 12:39 PM</t>
  </si>
  <si>
    <t>Lynette Smith</t>
  </si>
  <si>
    <t>DG0002120775</t>
  </si>
  <si>
    <t>5/4/2026, 12:44 PM</t>
  </si>
  <si>
    <t>William Honer</t>
  </si>
  <si>
    <t>DG0001879699</t>
  </si>
  <si>
    <t>5/4/2026, 12:46 PM</t>
  </si>
  <si>
    <t>Michelle Chrisman</t>
  </si>
  <si>
    <t>DG0000973087</t>
  </si>
  <si>
    <t>5/4/2026, 2:03 PM</t>
  </si>
  <si>
    <t>Joseph Keirnan</t>
  </si>
  <si>
    <t>DG0001911994</t>
  </si>
  <si>
    <t>5/4/2026, 2:11 PM</t>
  </si>
  <si>
    <t>Julia Roberts</t>
  </si>
  <si>
    <t>5/4/2026, 3:15 PM</t>
  </si>
  <si>
    <t>DG0001156341</t>
  </si>
  <si>
    <t>5/4/2026, 2:59 PM</t>
  </si>
  <si>
    <t>Carrie Chan</t>
  </si>
  <si>
    <t>DG0001089845</t>
  </si>
  <si>
    <t>5/4/2026, 3:01 PM</t>
  </si>
  <si>
    <t>Dianne Boyer</t>
  </si>
  <si>
    <t>DG0001019823</t>
  </si>
  <si>
    <t>5/3/2026, 5:33 PM</t>
  </si>
  <si>
    <t>Luis Mejias</t>
  </si>
  <si>
    <t>DG0001019822</t>
  </si>
  <si>
    <t>DG0002078654</t>
  </si>
  <si>
    <t>5/3/2026, 5:35 PM</t>
  </si>
  <si>
    <t>Aifi nawaz</t>
  </si>
  <si>
    <t>DG0001155430</t>
  </si>
  <si>
    <t>5/3/2026, 5:36 PM</t>
  </si>
  <si>
    <t>Vinh Le</t>
  </si>
  <si>
    <t>DG0001775633</t>
  </si>
  <si>
    <t>Donna Squibb</t>
  </si>
  <si>
    <t>DG0001512952</t>
  </si>
  <si>
    <t>5/3/2026, 5:37 PM</t>
  </si>
  <si>
    <t>Deealona Harjo</t>
  </si>
  <si>
    <t>DG0001885249</t>
  </si>
  <si>
    <t>5/3/2026, 5:39 PM</t>
  </si>
  <si>
    <t>Behzad Mehrdad</t>
  </si>
  <si>
    <t>DG0000455447</t>
  </si>
  <si>
    <t>5/3/2026, 5:40 PM</t>
  </si>
  <si>
    <t>Jennifer Ramsey</t>
  </si>
  <si>
    <t>DG0000455400</t>
  </si>
  <si>
    <t>DG0000455444</t>
  </si>
  <si>
    <t>5/3/2026, 5:41 PM</t>
  </si>
  <si>
    <t>DG0001935072</t>
  </si>
  <si>
    <t>Iris Velez Hoyos</t>
  </si>
  <si>
    <t>DG0000048054</t>
  </si>
  <si>
    <t>5/3/2026, 5:42 PM</t>
  </si>
  <si>
    <t>John Prietto</t>
  </si>
  <si>
    <t>DG0001698070</t>
  </si>
  <si>
    <t>5/3/2026, 5:43 PM</t>
  </si>
  <si>
    <t>Ira Sacks</t>
  </si>
  <si>
    <t>DG0002099185</t>
  </si>
  <si>
    <t>Kingsley Clawson</t>
  </si>
  <si>
    <t>DG0001869679</t>
  </si>
  <si>
    <t>5/2/2026, 5:20 PM</t>
  </si>
  <si>
    <t>Jose Martinez</t>
  </si>
  <si>
    <t>DG0001934554</t>
  </si>
  <si>
    <t>5/2/2026, 5:21 PM</t>
  </si>
  <si>
    <t>Millissa Santiago</t>
  </si>
  <si>
    <t>DG0001472427</t>
  </si>
  <si>
    <t>5/2/2026, 5:24 PM</t>
  </si>
  <si>
    <t>Denisse Bonilla</t>
  </si>
  <si>
    <t>DG0001874471</t>
  </si>
  <si>
    <t>5/2/2026, 5:25 PM</t>
  </si>
  <si>
    <t>Justin Koehler</t>
  </si>
  <si>
    <t>DG0001832289</t>
  </si>
  <si>
    <t>Ryan Solis</t>
  </si>
  <si>
    <t>DG0001249381</t>
  </si>
  <si>
    <t>5/2/2026, 5:26 PM</t>
  </si>
  <si>
    <t>JoAnn Laatz</t>
  </si>
  <si>
    <t>DG0002030133</t>
  </si>
  <si>
    <t>5/2/2026, 5:30 PM</t>
  </si>
  <si>
    <t>Angel Ambrosione</t>
  </si>
  <si>
    <t>DG0002030134</t>
  </si>
  <si>
    <t>DG0002030135</t>
  </si>
  <si>
    <t>5/2/2026, 5:31 PM</t>
  </si>
  <si>
    <t>DG0002030132</t>
  </si>
  <si>
    <t>DG0001153767</t>
  </si>
  <si>
    <t>5/2/2026, 5:32 PM</t>
  </si>
  <si>
    <t>Elsie Bentsiy</t>
  </si>
  <si>
    <t>DG0001194050</t>
  </si>
  <si>
    <t>5/2/2026, 5:33 PM</t>
  </si>
  <si>
    <t>Joseph Hertel</t>
  </si>
  <si>
    <t>DG0000662253</t>
  </si>
  <si>
    <t>5/2/2026, 5:35 PM</t>
  </si>
  <si>
    <t>MaLika McGowan</t>
  </si>
  <si>
    <t>DG0000722091</t>
  </si>
  <si>
    <t>5/2/2026, 5:36 PM</t>
  </si>
  <si>
    <t>Ellie Lehne</t>
  </si>
  <si>
    <t>DG0001153188</t>
  </si>
  <si>
    <t>Mindy Puskas</t>
  </si>
  <si>
    <t>DG0001675626</t>
  </si>
  <si>
    <t>Myles Bodtke</t>
  </si>
  <si>
    <t>DG0001021389</t>
  </si>
  <si>
    <t>5/2/2026, 5:37 PM</t>
  </si>
  <si>
    <t>Kevin Kelly</t>
  </si>
  <si>
    <t>DG0000435958</t>
  </si>
  <si>
    <t>5/2/2026, 5:38 PM</t>
  </si>
  <si>
    <t>Sharon Dean</t>
  </si>
  <si>
    <t>DG0000566828</t>
  </si>
  <si>
    <t>5/2/2026, 5:39 PM</t>
  </si>
  <si>
    <t>Linda Medley</t>
  </si>
  <si>
    <t>DG0000198779</t>
  </si>
  <si>
    <t>5/2/2026, 5:40 PM</t>
  </si>
  <si>
    <t>Caroline Rampke</t>
  </si>
  <si>
    <t>DG0000846734</t>
  </si>
  <si>
    <t>5/2/2026, 5:41 PM</t>
  </si>
  <si>
    <t>Michelle Head</t>
  </si>
  <si>
    <t>DG0001467785</t>
  </si>
  <si>
    <t>5/1/2026, 6:41 AM</t>
  </si>
  <si>
    <t>Paul Kennebeck</t>
  </si>
  <si>
    <t>DG0000224027</t>
  </si>
  <si>
    <t>5/1/2026, 6:38 AM</t>
  </si>
  <si>
    <t>Norma Hale</t>
  </si>
  <si>
    <t>DG0000224024</t>
  </si>
  <si>
    <t>5/1/2026, 6:40 AM</t>
  </si>
  <si>
    <t>DG0000104816</t>
  </si>
  <si>
    <t>5/1/2026, 7:32 AM</t>
  </si>
  <si>
    <t>Matthew Veach</t>
  </si>
  <si>
    <t>DG0001386334</t>
  </si>
  <si>
    <t>Sherwin Larracas</t>
  </si>
  <si>
    <t>DG0000877406</t>
  </si>
  <si>
    <t>5/1/2026, 7:09 AM</t>
  </si>
  <si>
    <t>Brian Urrutia</t>
  </si>
  <si>
    <t>DG0001255933</t>
  </si>
  <si>
    <t>Bethany Asante</t>
  </si>
  <si>
    <t>DG0001214913</t>
  </si>
  <si>
    <t>Kathryn Jordan</t>
  </si>
  <si>
    <t>DG0000462606</t>
  </si>
  <si>
    <t>DG0001921606</t>
  </si>
  <si>
    <t>5/1/2026, 7:29 AM</t>
  </si>
  <si>
    <t>Andrei Gonzalez</t>
  </si>
  <si>
    <t>DG0000592983</t>
  </si>
  <si>
    <t>5/1/2026, 9:28 AM</t>
  </si>
  <si>
    <t>Childers Aprill</t>
  </si>
  <si>
    <t>DG0000592984</t>
  </si>
  <si>
    <t>DG0001150212</t>
  </si>
  <si>
    <t>5/1/2026, 9:29 AM</t>
  </si>
  <si>
    <t>Ryan Jacobs</t>
  </si>
  <si>
    <t>DG0001366760</t>
  </si>
  <si>
    <t>Chidinma Jones</t>
  </si>
  <si>
    <t>DG0001952929</t>
  </si>
  <si>
    <t>Nichole Green</t>
  </si>
  <si>
    <t>DG0000701294</t>
  </si>
  <si>
    <t>Jacob Altree</t>
  </si>
  <si>
    <t>DG0001366741</t>
  </si>
  <si>
    <t>DG0001097786</t>
  </si>
  <si>
    <t>5/1/2026, 11:37 AM</t>
  </si>
  <si>
    <t>Kelli Uhing</t>
  </si>
  <si>
    <t>DG0001463463</t>
  </si>
  <si>
    <t>Steven Melones</t>
  </si>
  <si>
    <t>DG0001026168</t>
  </si>
  <si>
    <t>5/1/2026, 1:07 PM</t>
  </si>
  <si>
    <t>Dan Kemler</t>
  </si>
  <si>
    <t>DG0000351186</t>
  </si>
  <si>
    <t>5/1/2026, 2:24 PM</t>
  </si>
  <si>
    <t>Sheila Serrato</t>
  </si>
  <si>
    <t>DG0001408140</t>
  </si>
  <si>
    <t>christopher salazar</t>
  </si>
  <si>
    <t>DG0000406420</t>
  </si>
  <si>
    <t>5/1/2026, 2:21 PM</t>
  </si>
  <si>
    <t>Margaret Joas</t>
  </si>
  <si>
    <t>DG0001031929</t>
  </si>
  <si>
    <t>5/1/2026, 2:22 PM</t>
  </si>
  <si>
    <t>Mary Freiberger</t>
  </si>
  <si>
    <t>DG0001505252</t>
  </si>
  <si>
    <t>Tony Shen</t>
  </si>
  <si>
    <t>DG0001149897</t>
  </si>
  <si>
    <t>5/1/2026, 2:42 PM</t>
  </si>
  <si>
    <t>Cyndi Urman</t>
  </si>
  <si>
    <t>DG0001107289</t>
  </si>
  <si>
    <t>5/1/2026, 2:58 PM</t>
  </si>
  <si>
    <t>Chelsea Siedzik</t>
  </si>
  <si>
    <t>DG0001126846</t>
  </si>
  <si>
    <t>Allison Rexwinkel</t>
  </si>
  <si>
    <t>DG0000050979</t>
  </si>
  <si>
    <t>5/7/2026, 6:22 AM</t>
  </si>
  <si>
    <t>DG0001549936</t>
  </si>
  <si>
    <t>5/5/2026, 10:41 AM</t>
  </si>
  <si>
    <t>Edward Isaac</t>
  </si>
  <si>
    <t>DG0002092234</t>
  </si>
  <si>
    <t>SCOTT VANARSDOL</t>
  </si>
  <si>
    <t>DG0001927233</t>
  </si>
  <si>
    <t>Litty Thomas</t>
  </si>
  <si>
    <t>5/1/2026, 1:01 PM</t>
  </si>
  <si>
    <t>DG0001724380</t>
  </si>
  <si>
    <t>Linn Ellenburg</t>
  </si>
  <si>
    <t>DG0001273231</t>
  </si>
  <si>
    <t>5/5/2026, 9:18 AM</t>
  </si>
  <si>
    <t>Elise Marshall</t>
  </si>
  <si>
    <t>DG0000966517</t>
  </si>
  <si>
    <t>5/7/2026, 8:32 AM</t>
  </si>
  <si>
    <t>Gwendolyn Naff</t>
  </si>
  <si>
    <t>DG0001631542</t>
  </si>
  <si>
    <t>Lora Murphy</t>
  </si>
  <si>
    <t>DG0002085867</t>
  </si>
  <si>
    <t>5/7/2026, 11:03 AM</t>
  </si>
  <si>
    <t>Barbara Guinn</t>
  </si>
  <si>
    <t>DG0001825750</t>
  </si>
  <si>
    <t>David Bowlin</t>
  </si>
  <si>
    <t>DG0002072529</t>
  </si>
  <si>
    <t>5/5/2026, 11:40 AM</t>
  </si>
  <si>
    <t>Nihad Salman</t>
  </si>
  <si>
    <t>DG0000930021</t>
  </si>
  <si>
    <t>5/4/2026, 8:31 AM</t>
  </si>
  <si>
    <t>DG0000930022</t>
  </si>
  <si>
    <t>DG0000930024</t>
  </si>
  <si>
    <t>5/4/2026, 8:27 AM</t>
  </si>
  <si>
    <t>DG0000930023</t>
  </si>
  <si>
    <t>DG0001287113</t>
  </si>
  <si>
    <t>5/5/2026, 1:34 PM</t>
  </si>
  <si>
    <t>Willie Murphy</t>
  </si>
  <si>
    <t>DG0000698495</t>
  </si>
  <si>
    <t>Leigh Clark</t>
  </si>
  <si>
    <t>DG0002175499</t>
  </si>
  <si>
    <t>Kay Shackle</t>
  </si>
  <si>
    <t>DG0001767376</t>
  </si>
  <si>
    <t>Marcia Millsap</t>
  </si>
  <si>
    <t>DG0001757755</t>
  </si>
  <si>
    <t>5/4/2026, 3:47 PM</t>
  </si>
  <si>
    <t>Wauneta Chapin</t>
  </si>
  <si>
    <t>DG0001991018</t>
  </si>
  <si>
    <t>5/7/2026, 6:27 AM</t>
  </si>
  <si>
    <t>Susan Straton</t>
  </si>
  <si>
    <t>DG0000140133</t>
  </si>
  <si>
    <t>5/7/2026, 12:19 PM</t>
  </si>
  <si>
    <t>JENNIFER BODENHAUSEN</t>
  </si>
  <si>
    <t>DG0000470960</t>
  </si>
  <si>
    <t>DG0000376532</t>
  </si>
  <si>
    <t>5/5/2026, 6:01 AM</t>
  </si>
  <si>
    <t>Andrew Mcdonald</t>
  </si>
  <si>
    <t>DG0000376539</t>
  </si>
  <si>
    <t>5/5/2026, 6:02 AM</t>
  </si>
  <si>
    <t>DG0002003350</t>
  </si>
  <si>
    <t>Jimmy Ashworth</t>
  </si>
  <si>
    <t>DG0001157907</t>
  </si>
  <si>
    <t>5/5/2026, 6:11 AM</t>
  </si>
  <si>
    <t>Crystal Brantley</t>
  </si>
  <si>
    <t>DG0000465235</t>
  </si>
  <si>
    <t>5/5/2026, 6:53 AM</t>
  </si>
  <si>
    <t>Anna Heshiki</t>
  </si>
  <si>
    <t>DG0001393650</t>
  </si>
  <si>
    <t>5/5/2026, 10:40 AM</t>
  </si>
  <si>
    <t>Patrick andre</t>
  </si>
  <si>
    <t>DG0001890719</t>
  </si>
  <si>
    <t>Samer Bazzi</t>
  </si>
  <si>
    <t>DG0001890766</t>
  </si>
  <si>
    <t>DG0001850339</t>
  </si>
  <si>
    <t>AMAR AHMED</t>
  </si>
  <si>
    <t>DG0001115175</t>
  </si>
  <si>
    <t>5/4/2026, 8:44 AM</t>
  </si>
  <si>
    <t>Megan Zullo</t>
  </si>
  <si>
    <t>DG0001115133</t>
  </si>
  <si>
    <t>5/4/2026, 8:45 AM</t>
  </si>
  <si>
    <t>DG0001899559</t>
  </si>
  <si>
    <t>5/4/2026, 9:00 AM</t>
  </si>
  <si>
    <t>Annmarie Neal</t>
  </si>
  <si>
    <t>DG0001453682</t>
  </si>
  <si>
    <t>CASEY Hartman</t>
  </si>
  <si>
    <t>DG0001115436</t>
  </si>
  <si>
    <t>5/7/2026, 9:16 AM</t>
  </si>
  <si>
    <t>WALKER HILL</t>
  </si>
  <si>
    <t>DG0001056520</t>
  </si>
  <si>
    <t>ROBERT KERRIGAN</t>
  </si>
  <si>
    <t>DG0001056518</t>
  </si>
  <si>
    <t>5/5/2026, 7:13 AM</t>
  </si>
  <si>
    <t>DG0001482693</t>
  </si>
  <si>
    <t>Justin Brand</t>
  </si>
  <si>
    <t>DG0002117660</t>
  </si>
  <si>
    <t>5/5/2026, 12:06 PM</t>
  </si>
  <si>
    <t>Mark Rascoe</t>
  </si>
  <si>
    <t>5/5/2026, 1:11 PM</t>
  </si>
  <si>
    <t>DG0000895259</t>
  </si>
  <si>
    <t>5/7/2026, 8:56 AM</t>
  </si>
  <si>
    <t>Shanta Singh</t>
  </si>
  <si>
    <t>DG0001074810</t>
  </si>
  <si>
    <t>DG0001602737</t>
  </si>
  <si>
    <t>Missy Miley</t>
  </si>
  <si>
    <t>DG0001605881</t>
  </si>
  <si>
    <t>5/7/2026, 10:46 AM</t>
  </si>
  <si>
    <t>Drew Jaskot</t>
  </si>
  <si>
    <t>DG0000990882</t>
  </si>
  <si>
    <t>5/7/2026, 12:01 PM</t>
  </si>
  <si>
    <t>Cristy Carpenter</t>
  </si>
  <si>
    <t>DG0000429981</t>
  </si>
  <si>
    <t>5/7/2026, 12:34 PM</t>
  </si>
  <si>
    <t>Tim Dimmick</t>
  </si>
  <si>
    <t>DG0001551070</t>
  </si>
  <si>
    <t>5/7/2026, 1:19 PM</t>
  </si>
  <si>
    <t>James Honea</t>
  </si>
  <si>
    <t>DG0001493774</t>
  </si>
  <si>
    <t>5/7/2026, 4:06 PM</t>
  </si>
  <si>
    <t>Ashley Weaver</t>
  </si>
  <si>
    <t>DG0001493772</t>
  </si>
  <si>
    <t>5/7/2026, 4:07 PM</t>
  </si>
  <si>
    <t>DG0001647603</t>
  </si>
  <si>
    <t>5/7/2026, 4:16 PM</t>
  </si>
  <si>
    <t>Nadia Nukhater</t>
  </si>
  <si>
    <t>DG0001375103</t>
  </si>
  <si>
    <t>5/6/2026, 2:33 PM</t>
  </si>
  <si>
    <t>Daniel Mack</t>
  </si>
  <si>
    <t>DG0001998420</t>
  </si>
  <si>
    <t>5/6/2026, 1:24 PM</t>
  </si>
  <si>
    <t>Phyllis Yoder</t>
  </si>
  <si>
    <t>DG0000674854</t>
  </si>
  <si>
    <t>5/6/2026, 2:11 PM</t>
  </si>
  <si>
    <t>Toni Cullins</t>
  </si>
  <si>
    <t>DG0001008151</t>
  </si>
  <si>
    <t>5/6/2026, 3:28 PM</t>
  </si>
  <si>
    <t>ABIGAIL ROMERO</t>
  </si>
  <si>
    <t>DG0001033070</t>
  </si>
  <si>
    <t>5/6/2026, 4:29 PM</t>
  </si>
  <si>
    <t>Stacie hailey</t>
  </si>
  <si>
    <t>DG0002107093</t>
  </si>
  <si>
    <t>5/5/2026, 1:53 PM</t>
  </si>
  <si>
    <t>Paula Quinn</t>
  </si>
  <si>
    <t>DG0001780264</t>
  </si>
  <si>
    <t>5/5/2026, 12:53 PM</t>
  </si>
  <si>
    <t>Kathleen Jahns</t>
  </si>
  <si>
    <t>DG0000237828</t>
  </si>
  <si>
    <t>April Miller</t>
  </si>
  <si>
    <t>DG0000237847</t>
  </si>
  <si>
    <t>DG0000780002</t>
  </si>
  <si>
    <t>5/1/2026, 10:07 AM</t>
  </si>
  <si>
    <t>Lissa Gjertsen</t>
  </si>
  <si>
    <t>DG0000592906</t>
  </si>
  <si>
    <t>5/1/2026, 10:51 AM</t>
  </si>
  <si>
    <t>Victoria Ledesma</t>
  </si>
  <si>
    <t>DG0001067645</t>
  </si>
  <si>
    <t>5/1/2026, 11:26 AM</t>
  </si>
  <si>
    <t>Cheryl Lanier</t>
  </si>
  <si>
    <t>5/1/2026, 11:34 AM</t>
  </si>
  <si>
    <t>DG0000809837</t>
  </si>
  <si>
    <t>5/1/2026, 12:37 PM</t>
  </si>
  <si>
    <t>Mildred Cournoyer</t>
  </si>
  <si>
    <t>5/1/2026, 12:54 PM</t>
  </si>
  <si>
    <t>DG0001731080</t>
  </si>
  <si>
    <t>5/1/2026, 4:13 PM</t>
  </si>
  <si>
    <t>Jeffrey Engelbert</t>
  </si>
  <si>
    <t>DG0001767350</t>
  </si>
  <si>
    <t>5/7/2026, 10:15 AM</t>
  </si>
  <si>
    <t>TRESSA HOLLANDER</t>
  </si>
  <si>
    <t>DG0002123349</t>
  </si>
  <si>
    <t>5/5/2026, 8:10 AM</t>
  </si>
  <si>
    <t>Atie Makhoul</t>
  </si>
  <si>
    <t>5/4/2026, 4:58 AM</t>
  </si>
  <si>
    <t>DG0000929054</t>
  </si>
  <si>
    <t>Debra Gunn</t>
  </si>
  <si>
    <t>DG0000929055</t>
  </si>
  <si>
    <t>DG0000929053</t>
  </si>
  <si>
    <t>DG0002028680</t>
  </si>
  <si>
    <t>5/8/2026, 5:48 AM</t>
  </si>
  <si>
    <t>DG0001547607</t>
  </si>
  <si>
    <t>5/8/2026, 6:13 AM</t>
  </si>
  <si>
    <t>Michael Smoot</t>
  </si>
  <si>
    <t>DG0000505262</t>
  </si>
  <si>
    <t>5/7/2026, 9:58 AM</t>
  </si>
  <si>
    <t>Claudia Mendez</t>
  </si>
  <si>
    <t>DG0000780933</t>
  </si>
  <si>
    <t>5/7/2026, 9:50 AM</t>
  </si>
  <si>
    <t>Nancy Slotnick</t>
  </si>
  <si>
    <t>DG0000345535</t>
  </si>
  <si>
    <t>5/6/2026, 2:50 PM</t>
  </si>
  <si>
    <t>Bernice Estrada</t>
  </si>
  <si>
    <t>DG0002025707</t>
  </si>
  <si>
    <t>JOSHUA DIAZ</t>
  </si>
  <si>
    <t>DG0001614456</t>
  </si>
  <si>
    <t>5/5/2026, 7:47 AM</t>
  </si>
  <si>
    <t>Laura Cabrera</t>
  </si>
  <si>
    <t>DG0000677531</t>
  </si>
  <si>
    <t>5/5/2026, 7:56 AM</t>
  </si>
  <si>
    <t>Erma Watson</t>
  </si>
  <si>
    <t>DG0000943438</t>
  </si>
  <si>
    <t>5/5/2026, 8:32 AM</t>
  </si>
  <si>
    <t>Seham Mankavious</t>
  </si>
  <si>
    <t>DG0000884531</t>
  </si>
  <si>
    <t>Kay Tyson</t>
  </si>
  <si>
    <t>DG0002097566</t>
  </si>
  <si>
    <t>5/4/2026, 1:32 PM</t>
  </si>
  <si>
    <t>Sherrie Mines</t>
  </si>
  <si>
    <t>DG0001120608</t>
  </si>
  <si>
    <t>5/4/2026, 1:20 PM</t>
  </si>
  <si>
    <t>DAVID KILCHER</t>
  </si>
  <si>
    <t>DG0001876853</t>
  </si>
  <si>
    <t>5/4/2026, 1:27 PM</t>
  </si>
  <si>
    <t>Calvin Hart</t>
  </si>
  <si>
    <t>DG0001540349</t>
  </si>
  <si>
    <t>MARY FORD</t>
  </si>
  <si>
    <t>DG0000498559</t>
  </si>
  <si>
    <t>5/7/2026, 1:21 PM</t>
  </si>
  <si>
    <t>CARMEN RIVERA</t>
  </si>
  <si>
    <t>DG0001672998</t>
  </si>
  <si>
    <t>Carolyn Meadows</t>
  </si>
  <si>
    <t>DG0001138973</t>
  </si>
  <si>
    <t>Charles Serenita</t>
  </si>
  <si>
    <t>DG0001965859</t>
  </si>
  <si>
    <t>Marion Holder</t>
  </si>
  <si>
    <t>DG0001025372</t>
  </si>
  <si>
    <t>5/5/2026, 6:58 AM</t>
  </si>
  <si>
    <t>Gwendolyn Boudion</t>
  </si>
  <si>
    <t>DG0001025371</t>
  </si>
  <si>
    <t>DG0001948281</t>
  </si>
  <si>
    <t>DG0001948264</t>
  </si>
  <si>
    <t>DG0001948279</t>
  </si>
  <si>
    <t>DG0001948278</t>
  </si>
  <si>
    <t>5/5/2026, 7:21 AM</t>
  </si>
  <si>
    <t>DG0001948265</t>
  </si>
  <si>
    <t>DG0001948263</t>
  </si>
  <si>
    <t>DG0000946124</t>
  </si>
  <si>
    <t>5/5/2026, 7:48 AM</t>
  </si>
  <si>
    <t>Kornelia Nagy</t>
  </si>
  <si>
    <t>DG0001613232</t>
  </si>
  <si>
    <t>Linda Harrison</t>
  </si>
  <si>
    <t>DG0001613231</t>
  </si>
  <si>
    <t>DG0000681307</t>
  </si>
  <si>
    <t>Susie Hurn</t>
  </si>
  <si>
    <t>DG0000681306</t>
  </si>
  <si>
    <t>DG0000948606</t>
  </si>
  <si>
    <t>Jolene Dixon</t>
  </si>
  <si>
    <t>DG0000681320</t>
  </si>
  <si>
    <t>5/5/2026, 9:25 AM</t>
  </si>
  <si>
    <t>DG0000819198</t>
  </si>
  <si>
    <t>5/5/2026, 8:35 AM</t>
  </si>
  <si>
    <t>GLEN ZELIN</t>
  </si>
  <si>
    <t>DG0000895242</t>
  </si>
  <si>
    <t>5/5/2026, 9:30 AM</t>
  </si>
  <si>
    <t>ERIN DOUGHERTY</t>
  </si>
  <si>
    <t>DG0001129573</t>
  </si>
  <si>
    <t>5/5/2026, 11:06 AM</t>
  </si>
  <si>
    <t>Elena Boesch</t>
  </si>
  <si>
    <t>DG0001100624</t>
  </si>
  <si>
    <t>5/5/2026, 2:12 PM</t>
  </si>
  <si>
    <t>Jerrica Amos</t>
  </si>
  <si>
    <t>DG0001152340</t>
  </si>
  <si>
    <t>5/4/2026, 6:32 AM</t>
  </si>
  <si>
    <t>SHARON LEO</t>
  </si>
  <si>
    <t>DG0001033116</t>
  </si>
  <si>
    <t>Grace Sheppard</t>
  </si>
  <si>
    <t>DG0001279592</t>
  </si>
  <si>
    <t>Karen Ricker</t>
  </si>
  <si>
    <t>DG0000341982</t>
  </si>
  <si>
    <t>5/4/2026, 7:33 AM</t>
  </si>
  <si>
    <t>Ron Murroni</t>
  </si>
  <si>
    <t>DG0000448994</t>
  </si>
  <si>
    <t>5/4/2026, 8:55 AM</t>
  </si>
  <si>
    <t>Maria Livingston</t>
  </si>
  <si>
    <t>DG0000066927</t>
  </si>
  <si>
    <t>Joseph Rebello</t>
  </si>
  <si>
    <t>DG0001152715</t>
  </si>
  <si>
    <t>5/4/2026, 9:21 AM</t>
  </si>
  <si>
    <t>Martin Cortez</t>
  </si>
  <si>
    <t>DG0001045643</t>
  </si>
  <si>
    <t>5/4/2026, 9:38 AM</t>
  </si>
  <si>
    <t>Sarah Pratt</t>
  </si>
  <si>
    <t>DG0001515051</t>
  </si>
  <si>
    <t>Antonio Lopez</t>
  </si>
  <si>
    <t>DG0001046473</t>
  </si>
  <si>
    <t>Robert Kollin</t>
  </si>
  <si>
    <t>DG0001071537</t>
  </si>
  <si>
    <t>5/4/2026, 10:17 AM</t>
  </si>
  <si>
    <t>Joyce Winder</t>
  </si>
  <si>
    <t>DG0001155817</t>
  </si>
  <si>
    <t>LESLIE PAREDES</t>
  </si>
  <si>
    <t>DG0001739389</t>
  </si>
  <si>
    <t>Irfan Ahsan</t>
  </si>
  <si>
    <t>DG0001219334</t>
  </si>
  <si>
    <t>Dayanne Santiago</t>
  </si>
  <si>
    <t>DG0001082459</t>
  </si>
  <si>
    <t>5/4/2026, 11:40 AM</t>
  </si>
  <si>
    <t>VALERIE GALLAGHER</t>
  </si>
  <si>
    <t>DG0001869286</t>
  </si>
  <si>
    <t>Joyce Fulton-Bradley</t>
  </si>
  <si>
    <t>DG0001048710</t>
  </si>
  <si>
    <t>Allison Schrader</t>
  </si>
  <si>
    <t>DG0001869284</t>
  </si>
  <si>
    <t>5/4/2026, 1:18 PM</t>
  </si>
  <si>
    <t>DG0002098982</t>
  </si>
  <si>
    <t>5/4/2026, 1:42 PM</t>
  </si>
  <si>
    <t>Deborah Lund</t>
  </si>
  <si>
    <t>DG0000953511</t>
  </si>
  <si>
    <t>Erin Bijas</t>
  </si>
  <si>
    <t>DG0001043939</t>
  </si>
  <si>
    <t>5/4/2026, 2:01 PM</t>
  </si>
  <si>
    <t>Nacomi Berman</t>
  </si>
  <si>
    <t>DG0000947386</t>
  </si>
  <si>
    <t>Shacora Jones</t>
  </si>
  <si>
    <t>DG0000947184</t>
  </si>
  <si>
    <t>5/4/2026, 2:10 PM</t>
  </si>
  <si>
    <t>DG0000947183</t>
  </si>
  <si>
    <t>DG0000767829</t>
  </si>
  <si>
    <t>Curt Moore</t>
  </si>
  <si>
    <t>DG0001824077</t>
  </si>
  <si>
    <t>5/1/2026, 8:03 AM</t>
  </si>
  <si>
    <t>DG0001147849</t>
  </si>
  <si>
    <t>5/1/2026, 7:55 AM</t>
  </si>
  <si>
    <t>Evelyn Suajico</t>
  </si>
  <si>
    <t>DG0000888981</t>
  </si>
  <si>
    <t>Lorraine Federson</t>
  </si>
  <si>
    <t>DG0000405899</t>
  </si>
  <si>
    <t>Tammy Mazur</t>
  </si>
  <si>
    <t>DG0000405900</t>
  </si>
  <si>
    <t>DG0000888982</t>
  </si>
  <si>
    <t>DG0001426097</t>
  </si>
  <si>
    <t>Michael OCallaghan</t>
  </si>
  <si>
    <t>DG0001714085</t>
  </si>
  <si>
    <t>5/1/2026, 8:56 AM</t>
  </si>
  <si>
    <t>Frank Lawlor</t>
  </si>
  <si>
    <t>DG0001714083</t>
  </si>
  <si>
    <t>5/1/2026, 8:57 AM</t>
  </si>
  <si>
    <t>DG0001714084</t>
  </si>
  <si>
    <t>5/1/2026, 8:58 AM</t>
  </si>
  <si>
    <t>DG0001714051</t>
  </si>
  <si>
    <t>DG0001117558</t>
  </si>
  <si>
    <t>5/1/2026, 9:08 AM</t>
  </si>
  <si>
    <t>George Hyde</t>
  </si>
  <si>
    <t>5/1/2026, 9:26 AM</t>
  </si>
  <si>
    <t>5/1/2026, 9:51 AM</t>
  </si>
  <si>
    <t>5/1/2026, 9:52 AM</t>
  </si>
  <si>
    <t>5/1/2026, 9:53 AM</t>
  </si>
  <si>
    <t>DG0000992409</t>
  </si>
  <si>
    <t>5/1/2026, 10:05 AM</t>
  </si>
  <si>
    <t>ANDREW KEEGAN</t>
  </si>
  <si>
    <t>5/1/2026, 11:19 AM</t>
  </si>
  <si>
    <t>DG0000674262</t>
  </si>
  <si>
    <t>5/1/2026, 11:30 AM</t>
  </si>
  <si>
    <t>Joe GIEBEL-NUESS</t>
  </si>
  <si>
    <t>DG0001282113</t>
  </si>
  <si>
    <t>5/1/2026, 11:41 AM</t>
  </si>
  <si>
    <t>carole thompsen</t>
  </si>
  <si>
    <t>DG0001252783</t>
  </si>
  <si>
    <t>5/1/2026, 11:53 AM</t>
  </si>
  <si>
    <t>Lynn Wilson</t>
  </si>
  <si>
    <t>DG0001734869</t>
  </si>
  <si>
    <t>5/1/2026, 12:08 PM</t>
  </si>
  <si>
    <t>DG0001734829</t>
  </si>
  <si>
    <t>DG0001042649</t>
  </si>
  <si>
    <t>5/1/2026, 12:16 PM</t>
  </si>
  <si>
    <t>Alicia Karnes</t>
  </si>
  <si>
    <t>DG0001914953</t>
  </si>
  <si>
    <t>5/1/2026, 12:27 PM</t>
  </si>
  <si>
    <t>JOSHUA KOVOOR</t>
  </si>
  <si>
    <t>DG0000134700</t>
  </si>
  <si>
    <t>5/1/2026, 2:18 PM</t>
  </si>
  <si>
    <t>John Morrisette</t>
  </si>
  <si>
    <t>DG0000719110</t>
  </si>
  <si>
    <t>5/1/2026, 2:07 PM</t>
  </si>
  <si>
    <t>Donna Pratt</t>
  </si>
  <si>
    <t>DG0000134699</t>
  </si>
  <si>
    <t>5/1/2026, 2:19 PM</t>
  </si>
  <si>
    <t>DG0001209283</t>
  </si>
  <si>
    <t>5/1/2026, 2:27 PM</t>
  </si>
  <si>
    <t>DG0001099325</t>
  </si>
  <si>
    <t>5/1/2026, 2:33 PM</t>
  </si>
  <si>
    <t>Katherine Hodge</t>
  </si>
  <si>
    <t>DG0000398777</t>
  </si>
  <si>
    <t>5/1/2026, 2:56 PM</t>
  </si>
  <si>
    <t>DG0001294538</t>
  </si>
  <si>
    <t>5/7/2026, 6:58 AM</t>
  </si>
  <si>
    <t>john dyl</t>
  </si>
  <si>
    <t>DG0000848473</t>
  </si>
  <si>
    <t>5/7/2026, 7:10 AM</t>
  </si>
  <si>
    <t>ANDI ACTON</t>
  </si>
  <si>
    <t>DG0001080447</t>
  </si>
  <si>
    <t>5/7/2026, 7:58 AM</t>
  </si>
  <si>
    <t>Mary Coyne</t>
  </si>
  <si>
    <t>Claudia Tewksbury</t>
  </si>
  <si>
    <t>DG0000605705</t>
  </si>
  <si>
    <t>Joanne Hicks</t>
  </si>
  <si>
    <t>DG0000403629</t>
  </si>
  <si>
    <t>Cindy Davis</t>
  </si>
  <si>
    <t>DG0000199997</t>
  </si>
  <si>
    <t>5/7/2026, 11:19 AM</t>
  </si>
  <si>
    <t>Antonette Oden</t>
  </si>
  <si>
    <t>DG0000199991</t>
  </si>
  <si>
    <t>5/7/2026, 11:20 AM</t>
  </si>
  <si>
    <t>DG0000164603</t>
  </si>
  <si>
    <t>5/7/2026, 12:35 PM</t>
  </si>
  <si>
    <t>Raymond Cotto</t>
  </si>
  <si>
    <t>DG0001060778</t>
  </si>
  <si>
    <t>5/7/2026, 1:12 PM</t>
  </si>
  <si>
    <t>AMANDA THOMPSON</t>
  </si>
  <si>
    <t>DG0001060777</t>
  </si>
  <si>
    <t>DG0001237269</t>
  </si>
  <si>
    <t>Maureen Caraballo</t>
  </si>
  <si>
    <t>DG0000622208</t>
  </si>
  <si>
    <t>5/7/2026, 4:08 PM</t>
  </si>
  <si>
    <t>Eliza Lu</t>
  </si>
  <si>
    <t>DG0001752515</t>
  </si>
  <si>
    <t>5/6/2026, 3:38 PM</t>
  </si>
  <si>
    <t>Jeannie Scott</t>
  </si>
  <si>
    <t>DG0002124603</t>
  </si>
  <si>
    <t>SANDY TOOTHMAN</t>
  </si>
  <si>
    <t>DG0001022966</t>
  </si>
  <si>
    <t>5/6/2026, 2:37 PM</t>
  </si>
  <si>
    <t>BETTY LEBER SMITH</t>
  </si>
  <si>
    <t>DG0001336192</t>
  </si>
  <si>
    <t>5/6/2026, 3:23 PM</t>
  </si>
  <si>
    <t>Dee Spicer</t>
  </si>
  <si>
    <t>5/6/2026, 3:31 PM</t>
  </si>
  <si>
    <t>DG0001011177</t>
  </si>
  <si>
    <t>5/6/2026, 4:50 PM</t>
  </si>
  <si>
    <t>Carol Watson</t>
  </si>
  <si>
    <t>DG0000069991</t>
  </si>
  <si>
    <t>5/6/2026, 4:27 PM</t>
  </si>
  <si>
    <t>GABRIELA FALK</t>
  </si>
  <si>
    <t>DG0000069990</t>
  </si>
  <si>
    <t>DG0001011176</t>
  </si>
  <si>
    <t>DG0001845183</t>
  </si>
  <si>
    <t>5/5/2026, 7:01 AM</t>
  </si>
  <si>
    <t>LYN SODER</t>
  </si>
  <si>
    <t>DG0001845182</t>
  </si>
  <si>
    <t>DG0001646075</t>
  </si>
  <si>
    <t>5/5/2026, 9:34 AM</t>
  </si>
  <si>
    <t>Velvia Burton</t>
  </si>
  <si>
    <t>5/5/2026, 11:16 AM</t>
  </si>
  <si>
    <t>Ronald Gunn</t>
  </si>
  <si>
    <t>DG0001531816</t>
  </si>
  <si>
    <t>5/5/2026, 2:35 PM</t>
  </si>
  <si>
    <t>Dia Sellers</t>
  </si>
  <si>
    <t>DG0001531815</t>
  </si>
  <si>
    <t>DG0000408227</t>
  </si>
  <si>
    <t>Sonya McNear</t>
  </si>
  <si>
    <t>DG0001920491</t>
  </si>
  <si>
    <t>5/5/2026, 3:51 PM</t>
  </si>
  <si>
    <t>Melloney Szarek</t>
  </si>
  <si>
    <t>DG0001854047</t>
  </si>
  <si>
    <t>5/5/2026, 3:55 PM</t>
  </si>
  <si>
    <t>Cindy Weygandt</t>
  </si>
  <si>
    <t>DG0001854048</t>
  </si>
  <si>
    <t>5/5/2026, 3:56 PM</t>
  </si>
  <si>
    <t>DG0000377312</t>
  </si>
  <si>
    <t>5/5/2026, 4:56 PM</t>
  </si>
  <si>
    <t>Susan Williams</t>
  </si>
  <si>
    <t>DG0001166515</t>
  </si>
  <si>
    <t>JAMES GOBSON</t>
  </si>
  <si>
    <t>DG0000052578</t>
  </si>
  <si>
    <t>5/8/2026, 6:37 AM</t>
  </si>
  <si>
    <t>Walter Halpern</t>
  </si>
  <si>
    <t>DG0000972583</t>
  </si>
  <si>
    <t>DG0001974421</t>
  </si>
  <si>
    <t>5/7/2026, 7:17 AM</t>
  </si>
  <si>
    <t>Michelle Guerrero</t>
  </si>
  <si>
    <t>DG0001974413</t>
  </si>
  <si>
    <t>5/7/2026, 7:57 AM</t>
  </si>
  <si>
    <t>DG0001580083</t>
  </si>
  <si>
    <t>5/7/2026, 8:39 AM</t>
  </si>
  <si>
    <t>Layne Armstrong</t>
  </si>
  <si>
    <t>DG0001774773</t>
  </si>
  <si>
    <t>DG0001840028</t>
  </si>
  <si>
    <t>5/7/2026, 9:25 AM</t>
  </si>
  <si>
    <t>Maria Evanoff</t>
  </si>
  <si>
    <t>DG0001840027</t>
  </si>
  <si>
    <t>DG0000978969</t>
  </si>
  <si>
    <t>5/7/2026, 9:35 AM</t>
  </si>
  <si>
    <t>Deborah Davis</t>
  </si>
  <si>
    <t>DG0001893914</t>
  </si>
  <si>
    <t>5/7/2026, 10:16 AM</t>
  </si>
  <si>
    <t>DG0001863674</t>
  </si>
  <si>
    <t>5/7/2026, 11:45 AM</t>
  </si>
  <si>
    <t>Ramon Murillo</t>
  </si>
  <si>
    <t>DG0001863676</t>
  </si>
  <si>
    <t>DG0001863675</t>
  </si>
  <si>
    <t>5/7/2026, 11:49 AM</t>
  </si>
  <si>
    <t>DG0001623464</t>
  </si>
  <si>
    <t>5/7/2026, 2:02 PM</t>
  </si>
  <si>
    <t>Patricia Anderson</t>
  </si>
  <si>
    <t>DG0000910022</t>
  </si>
  <si>
    <t>5/6/2026, 1:15 PM</t>
  </si>
  <si>
    <t>Nathaniel Logan</t>
  </si>
  <si>
    <t>DG0000910020</t>
  </si>
  <si>
    <t>DG0000910019</t>
  </si>
  <si>
    <t>5/6/2026, 1:17 PM</t>
  </si>
  <si>
    <t>DG0000909941</t>
  </si>
  <si>
    <t>5/6/2026, 1:18 PM</t>
  </si>
  <si>
    <t>DG0000909940</t>
  </si>
  <si>
    <t>DG0001688967</t>
  </si>
  <si>
    <t>Marisol Cortez</t>
  </si>
  <si>
    <t>DG0001688968</t>
  </si>
  <si>
    <t>5/6/2026, 1:59 PM</t>
  </si>
  <si>
    <t>DG0001154671</t>
  </si>
  <si>
    <t>Rob Davis</t>
  </si>
  <si>
    <t>DG0001154668</t>
  </si>
  <si>
    <t>DG0001154667</t>
  </si>
  <si>
    <t>5/5/2026, 5:35 AM</t>
  </si>
  <si>
    <t>DG0001154625</t>
  </si>
  <si>
    <t>DG0001227099</t>
  </si>
  <si>
    <t>DG0001227069</t>
  </si>
  <si>
    <t>5/5/2026, 6:57 AM</t>
  </si>
  <si>
    <t>DG0000971318</t>
  </si>
  <si>
    <t>5/5/2026, 7:36 AM</t>
  </si>
  <si>
    <t>Charmaine Findley</t>
  </si>
  <si>
    <t>DG0000971317</t>
  </si>
  <si>
    <t>5/5/2026, 7:37 AM</t>
  </si>
  <si>
    <t>DG0000971316</t>
  </si>
  <si>
    <t>DG0001187624</t>
  </si>
  <si>
    <t>PATRICIA MARSHALL</t>
  </si>
  <si>
    <t>DG0000439599</t>
  </si>
  <si>
    <t>5/5/2026, 9:28 AM</t>
  </si>
  <si>
    <t>Anna Serrano</t>
  </si>
  <si>
    <t>DG0001572652</t>
  </si>
  <si>
    <t>Abby Mcdonald</t>
  </si>
  <si>
    <t>DG0001572654</t>
  </si>
  <si>
    <t>DG0001572653</t>
  </si>
  <si>
    <t>DG0001572651</t>
  </si>
  <si>
    <t>5/5/2026, 10:37 AM</t>
  </si>
  <si>
    <t>DG0001572650</t>
  </si>
  <si>
    <t>DG0001161598</t>
  </si>
  <si>
    <t>5/5/2026, 11:51 AM</t>
  </si>
  <si>
    <t>Stephen Launikitis</t>
  </si>
  <si>
    <t>DG0001161597</t>
  </si>
  <si>
    <t>DG0001161600</t>
  </si>
  <si>
    <t>DG0001161599</t>
  </si>
  <si>
    <t>DG0001533833</t>
  </si>
  <si>
    <t>5/5/2026, 12:19 PM</t>
  </si>
  <si>
    <t>James bowell</t>
  </si>
  <si>
    <t>DG0000358585</t>
  </si>
  <si>
    <t>Olayiwola Akinnola</t>
  </si>
  <si>
    <t>DG0000675642</t>
  </si>
  <si>
    <t>5/5/2026, 1:56 PM</t>
  </si>
  <si>
    <t>Janet Strasshofer</t>
  </si>
  <si>
    <t>DG0000675641</t>
  </si>
  <si>
    <t>DG0001024877</t>
  </si>
  <si>
    <t>Carmelina Digiacomo</t>
  </si>
  <si>
    <t>DG0001033189</t>
  </si>
  <si>
    <t>lauren grebe</t>
  </si>
  <si>
    <t>DG0001151925</t>
  </si>
  <si>
    <t>5/4/2026, 9:59 AM</t>
  </si>
  <si>
    <t>Norris Steinke</t>
  </si>
  <si>
    <t>DG0002193007</t>
  </si>
  <si>
    <t>5/4/2026, 11:14 AM</t>
  </si>
  <si>
    <t>Sara Sutherland</t>
  </si>
  <si>
    <t>DG0001039288</t>
  </si>
  <si>
    <t>DG0001057352</t>
  </si>
  <si>
    <t>Kalpana Bhatt</t>
  </si>
  <si>
    <t>DG0002015731</t>
  </si>
  <si>
    <t>Barbara Kalin</t>
  </si>
  <si>
    <t>DG0000227935</t>
  </si>
  <si>
    <t>5/1/2026, 7:59 AM</t>
  </si>
  <si>
    <t>CoNstance Boyd</t>
  </si>
  <si>
    <t>DG0001097059</t>
  </si>
  <si>
    <t>Joyce Amos</t>
  </si>
  <si>
    <t>DG0001607230</t>
  </si>
  <si>
    <t>Anthony Schroeder</t>
  </si>
  <si>
    <t>DG0001005230</t>
  </si>
  <si>
    <t>Giovanna Nitti</t>
  </si>
  <si>
    <t>DG0001752660</t>
  </si>
  <si>
    <t>Colleen Davis</t>
  </si>
  <si>
    <t>DG0001752662</t>
  </si>
  <si>
    <t>DG0001752661</t>
  </si>
  <si>
    <t>5/1/2026, 10:04 AM</t>
  </si>
  <si>
    <t>DG0001752663</t>
  </si>
  <si>
    <t>5/1/2026, 10:10 AM</t>
  </si>
  <si>
    <t>DG0001564890</t>
  </si>
  <si>
    <t>Diane Rafal</t>
  </si>
  <si>
    <t>DG0001471562</t>
  </si>
  <si>
    <t>5/1/2026, 10:52 AM</t>
  </si>
  <si>
    <t>DG0001476305</t>
  </si>
  <si>
    <t>5/1/2026, 11:17 AM</t>
  </si>
  <si>
    <t>DG0001083842</t>
  </si>
  <si>
    <t>DG0001981793</t>
  </si>
  <si>
    <t>5/1/2026, 11:59 AM</t>
  </si>
  <si>
    <t>RITA DAHLQUIST</t>
  </si>
  <si>
    <t>5/1/2026, 12:21 PM</t>
  </si>
  <si>
    <t>Samantha Kraai</t>
  </si>
  <si>
    <t>DG0000509370</t>
  </si>
  <si>
    <t>5/1/2026, 12:23 PM</t>
  </si>
  <si>
    <t>DG0000082745</t>
  </si>
  <si>
    <t>John Aglialoro</t>
  </si>
  <si>
    <t>DG0001412216</t>
  </si>
  <si>
    <t>5/5/2026, 9:01 AM</t>
  </si>
  <si>
    <t>Joseph Schmidt</t>
  </si>
  <si>
    <t>DG0001726850</t>
  </si>
  <si>
    <t>DG0001412196</t>
  </si>
  <si>
    <t>5/5/2026, 9:00 AM</t>
  </si>
  <si>
    <t>DG0001823043</t>
  </si>
  <si>
    <t>5/5/2026, 1:45 PM</t>
  </si>
  <si>
    <t>CYNTHIA COE</t>
  </si>
  <si>
    <t>DG0001823042</t>
  </si>
  <si>
    <t>DG0001823041</t>
  </si>
  <si>
    <t>5/5/2026, 1:46 PM</t>
  </si>
  <si>
    <t>DG0001823040</t>
  </si>
  <si>
    <t>5/5/2026, 1:47 PM</t>
  </si>
  <si>
    <t>DG0000463971</t>
  </si>
  <si>
    <t>5/4/2026, 5:36 AM</t>
  </si>
  <si>
    <t>Arthur Horsley</t>
  </si>
  <si>
    <t>DG0002152767</t>
  </si>
  <si>
    <t>5/4/2026, 11:03 AM</t>
  </si>
  <si>
    <t>3/31/2027, 7:00 AM</t>
  </si>
  <si>
    <t>Rick Choksi</t>
  </si>
  <si>
    <t>DG0001418400</t>
  </si>
  <si>
    <t>5/4/2026, 12:48 PM</t>
  </si>
  <si>
    <t>Larry Sturdivant</t>
  </si>
  <si>
    <t>DG0002022716</t>
  </si>
  <si>
    <t>Keren Mitchell</t>
  </si>
  <si>
    <t>DG0002022717</t>
  </si>
  <si>
    <t>5/1/2026, 8:30 AM</t>
  </si>
  <si>
    <t>DG0000619806</t>
  </si>
  <si>
    <t>DG0002055520</t>
  </si>
  <si>
    <t>5/6/2026, 1:47 PM</t>
  </si>
  <si>
    <t>Georgia King</t>
  </si>
  <si>
    <t>DG0000945105</t>
  </si>
  <si>
    <t>Debra Guerry</t>
  </si>
  <si>
    <t>DG0000267459</t>
  </si>
  <si>
    <t>5/6/2026, 4:13 PM</t>
  </si>
  <si>
    <t>David Robinson</t>
  </si>
  <si>
    <t>DG0001924350</t>
  </si>
  <si>
    <t>5/4/2026, 10:50 AM</t>
  </si>
  <si>
    <t>Stephany Mickey</t>
  </si>
  <si>
    <t>DG0000898079</t>
  </si>
  <si>
    <t>5/5/2026, 8:38 AM</t>
  </si>
  <si>
    <t>Dennis Corbett</t>
  </si>
  <si>
    <t>DG0000549884</t>
  </si>
  <si>
    <t>Jacqueline Langhorne</t>
  </si>
  <si>
    <t>5/5/2026, 9:06 AM</t>
  </si>
  <si>
    <t>DG0001519965</t>
  </si>
  <si>
    <t>Rosalinda Falcon</t>
  </si>
  <si>
    <t>5/7/2026, 7:37 AM</t>
  </si>
  <si>
    <t>DG0001091515</t>
  </si>
  <si>
    <t>5/7/2026, 2:10 PM</t>
  </si>
  <si>
    <t>DG0000886568</t>
  </si>
  <si>
    <t>Janice Roger</t>
  </si>
  <si>
    <t>DG0001046502</t>
  </si>
  <si>
    <t>5/5/2026, 1:27 PM</t>
  </si>
  <si>
    <t>Noelle Dugan</t>
  </si>
  <si>
    <t>DG0001565225</t>
  </si>
  <si>
    <t>5/7/2026, 11:30 AM</t>
  </si>
  <si>
    <t>Cellina Robillard</t>
  </si>
  <si>
    <t>DG0002042599</t>
  </si>
  <si>
    <t>Windrow White</t>
  </si>
  <si>
    <t>DG0001140218</t>
  </si>
  <si>
    <t>5/4/2026, 9:46 AM</t>
  </si>
  <si>
    <t>Brady Hurley</t>
  </si>
  <si>
    <t>DG0001025856</t>
  </si>
  <si>
    <t>5/1/2026, 5:11 AM</t>
  </si>
  <si>
    <t>Larry Hill</t>
  </si>
  <si>
    <t>DG0001025855</t>
  </si>
  <si>
    <t>DG0001148572</t>
  </si>
  <si>
    <t>5/1/2026, 5:37 AM</t>
  </si>
  <si>
    <t>Teressa Fesperman</t>
  </si>
  <si>
    <t>DG0001046464</t>
  </si>
  <si>
    <t>Katherine Dahlberg</t>
  </si>
  <si>
    <t>DG0001104255</t>
  </si>
  <si>
    <t>Sandra Steen</t>
  </si>
  <si>
    <t>DG0001104256</t>
  </si>
  <si>
    <t>5/1/2026, 9:40 AM</t>
  </si>
  <si>
    <t>DG0000131890</t>
  </si>
  <si>
    <t>Tien Lee</t>
  </si>
  <si>
    <t>DG0002028029</t>
  </si>
  <si>
    <t>Amira Sharipova</t>
  </si>
  <si>
    <t>DG0001835461</t>
  </si>
  <si>
    <t>Cassie Barnett</t>
  </si>
  <si>
    <t>DG0000955932</t>
  </si>
  <si>
    <t>5/7/2026, 10:58 AM</t>
  </si>
  <si>
    <t>FRED DEFILIPPIS</t>
  </si>
  <si>
    <t>DG0001842567</t>
  </si>
  <si>
    <t>5/7/2026, 12:54 PM</t>
  </si>
  <si>
    <t>Narjah Campbell</t>
  </si>
  <si>
    <t>DG0001842570</t>
  </si>
  <si>
    <t>DG0001842565</t>
  </si>
  <si>
    <t>DG0001842569</t>
  </si>
  <si>
    <t>DG0001842568</t>
  </si>
  <si>
    <t>5/7/2026, 12:56 PM</t>
  </si>
  <si>
    <t>DG0000371473</t>
  </si>
  <si>
    <t>5/4/2026, 10:12 AM</t>
  </si>
  <si>
    <t>Martha Rivas</t>
  </si>
  <si>
    <t>DG0000157316</t>
  </si>
  <si>
    <t>DG0001202819</t>
  </si>
  <si>
    <t>5/1/2026, 6:01 AM</t>
  </si>
  <si>
    <t>Demetrius Anderson</t>
  </si>
  <si>
    <t>DG0001108458</t>
  </si>
  <si>
    <t>Shenielle Hernandez</t>
  </si>
  <si>
    <t>DG0001108460</t>
  </si>
  <si>
    <t>5/1/2026, 7:26 AM</t>
  </si>
  <si>
    <t>DG0001796681</t>
  </si>
  <si>
    <t>Edna curvo</t>
  </si>
  <si>
    <t>DG0000962122</t>
  </si>
  <si>
    <t>5/5/2026, 6:49 AM</t>
  </si>
  <si>
    <t>Jane DeMarco</t>
  </si>
  <si>
    <t>DG0002010976</t>
  </si>
  <si>
    <t>Maureen Prentice</t>
  </si>
  <si>
    <t>DG0000447452</t>
  </si>
  <si>
    <t>Ryan Breithoff</t>
  </si>
  <si>
    <t>DG0001756389</t>
  </si>
  <si>
    <t>5/4/2026, 5:38 AM</t>
  </si>
  <si>
    <t>Rich Levine</t>
  </si>
  <si>
    <t>DG0000466923</t>
  </si>
  <si>
    <t>5/4/2026, 6:01 AM</t>
  </si>
  <si>
    <t>Jose Pineda</t>
  </si>
  <si>
    <t>DG0000466922</t>
  </si>
  <si>
    <t>5/4/2026, 6:03 AM</t>
  </si>
  <si>
    <t>DG0000466920</t>
  </si>
  <si>
    <t>5/4/2026, 6:04 AM</t>
  </si>
  <si>
    <t>DG0000466921</t>
  </si>
  <si>
    <t>DG0001627739</t>
  </si>
  <si>
    <t>5/4/2026, 6:26 AM</t>
  </si>
  <si>
    <t>Albert Filo</t>
  </si>
  <si>
    <t>DG0000113053</t>
  </si>
  <si>
    <t>LORI BEAVER</t>
  </si>
  <si>
    <t>DG0001093148</t>
  </si>
  <si>
    <t>DAVID MYRICK</t>
  </si>
  <si>
    <t>DG0001102731</t>
  </si>
  <si>
    <t>5/4/2026, 7:39 AM</t>
  </si>
  <si>
    <t>Fatima Perez</t>
  </si>
  <si>
    <t>DG0000756078</t>
  </si>
  <si>
    <t>Bobbie Medeiros</t>
  </si>
  <si>
    <t>Natalie Rosskopf</t>
  </si>
  <si>
    <t>DG0001080280</t>
  </si>
  <si>
    <t>Charlene Sturk-German</t>
  </si>
  <si>
    <t>5/4/2026, 8:39 AM</t>
  </si>
  <si>
    <t>5/4/2026, 7:44 AM</t>
  </si>
  <si>
    <t>DG0000452091</t>
  </si>
  <si>
    <t>Linda Jumper</t>
  </si>
  <si>
    <t>DG0001845078</t>
  </si>
  <si>
    <t>Richard Silpe</t>
  </si>
  <si>
    <t>DG0001845079</t>
  </si>
  <si>
    <t>5/4/2026, 8:48 AM</t>
  </si>
  <si>
    <t>DG0000959522</t>
  </si>
  <si>
    <t>5/4/2026, 8:11 AM</t>
  </si>
  <si>
    <t>Collin Ireland</t>
  </si>
  <si>
    <t>DG0001946294</t>
  </si>
  <si>
    <t>Lori Marshall</t>
  </si>
  <si>
    <t>DG0000206189</t>
  </si>
  <si>
    <t>Joan Sparks</t>
  </si>
  <si>
    <t>DG0000206188</t>
  </si>
  <si>
    <t>5/4/2026, 9:01 AM</t>
  </si>
  <si>
    <t>DG0000206192</t>
  </si>
  <si>
    <t>DG0000311422</t>
  </si>
  <si>
    <t>5/4/2026, 11:20 AM</t>
  </si>
  <si>
    <t>Janet Setina</t>
  </si>
  <si>
    <t>DG0001598718</t>
  </si>
  <si>
    <t>Tom Bruess</t>
  </si>
  <si>
    <t>DG0001563394</t>
  </si>
  <si>
    <t>Charles Dixon</t>
  </si>
  <si>
    <t>DG0000504729</t>
  </si>
  <si>
    <t>Nancy Earls</t>
  </si>
  <si>
    <t>DG0001835322</t>
  </si>
  <si>
    <t>Robert Seymour</t>
  </si>
  <si>
    <t>DG0002043520</t>
  </si>
  <si>
    <t>5/5/2026, 5:42 AM</t>
  </si>
  <si>
    <t>Gloria Koenig</t>
  </si>
  <si>
    <t>DG0001138784</t>
  </si>
  <si>
    <t>Justin Patterson</t>
  </si>
  <si>
    <t>DG0002104828</t>
  </si>
  <si>
    <t>5/5/2026, 1:04 PM</t>
  </si>
  <si>
    <t>Anna Ruth Logan</t>
  </si>
  <si>
    <t>DG0001113587</t>
  </si>
  <si>
    <t>6/27/2028, 7:00 AM</t>
  </si>
  <si>
    <t>Tommy Starks</t>
  </si>
  <si>
    <t>DG0001266645</t>
  </si>
  <si>
    <t>5/4/2026, 11:43 AM</t>
  </si>
  <si>
    <t>GINETTE GIRARDIN</t>
  </si>
  <si>
    <t>DG0001823367</t>
  </si>
  <si>
    <t>5/1/2026, 7:51 AM</t>
  </si>
  <si>
    <t>Carolyn Reinikka</t>
  </si>
  <si>
    <t>DG0001059908</t>
  </si>
  <si>
    <t>David Gray</t>
  </si>
  <si>
    <t>DG0001859349</t>
  </si>
  <si>
    <t>DG0002201006</t>
  </si>
  <si>
    <t>Kim Smith</t>
  </si>
  <si>
    <t>DG0000619563</t>
  </si>
  <si>
    <t>5/1/2026, 2:12 PM</t>
  </si>
  <si>
    <t>Andrew Snooks</t>
  </si>
  <si>
    <t>DG0001944574</t>
  </si>
  <si>
    <t>Lillian Sormani</t>
  </si>
  <si>
    <t>DG0001438281</t>
  </si>
  <si>
    <t>5/4/2026, 12:47 PM</t>
  </si>
  <si>
    <t>Sandy Alcidonice</t>
  </si>
  <si>
    <t>DG0001438280</t>
  </si>
  <si>
    <t>DG0001438279</t>
  </si>
  <si>
    <t>DG0001438278</t>
  </si>
  <si>
    <t>5/4/2026, 12:51 PM</t>
  </si>
  <si>
    <t>DG0001146078</t>
  </si>
  <si>
    <t>5/1/2026, 6:49 AM</t>
  </si>
  <si>
    <t>Christopher Rosen</t>
  </si>
  <si>
    <t>DG0000689491</t>
  </si>
  <si>
    <t>Kate Henwood</t>
  </si>
  <si>
    <t>DG0001239752</t>
  </si>
  <si>
    <t>5/1/2026, 8:31 AM</t>
  </si>
  <si>
    <t>Connie Huse</t>
  </si>
  <si>
    <t>DG0001332383</t>
  </si>
  <si>
    <t>5/7/2026, 3:12 PM</t>
  </si>
  <si>
    <t>DG0000210580</t>
  </si>
  <si>
    <t>5/6/2026, 2:40 PM</t>
  </si>
  <si>
    <t>Leslie Garcia</t>
  </si>
  <si>
    <t>DG0000209052</t>
  </si>
  <si>
    <t>DG0000164131</t>
  </si>
  <si>
    <t>Mary Moore1</t>
  </si>
  <si>
    <t>DG0001264108</t>
  </si>
  <si>
    <t>Kayode Ogundiji</t>
  </si>
  <si>
    <t>DG0001224957</t>
  </si>
  <si>
    <t>VICTOR PACHECO</t>
  </si>
  <si>
    <t>DG0001287421</t>
  </si>
  <si>
    <t>DG0001224949</t>
  </si>
  <si>
    <t>DG0001224947</t>
  </si>
  <si>
    <t>5/7/2026, 1:22 PM</t>
  </si>
  <si>
    <t>DG0001224956</t>
  </si>
  <si>
    <t>DG0001224959</t>
  </si>
  <si>
    <t>5/7/2026, 1:26 PM</t>
  </si>
  <si>
    <t>DG0001224960</t>
  </si>
  <si>
    <t>5/7/2026, 1:27 PM</t>
  </si>
  <si>
    <t>DG0000286250</t>
  </si>
  <si>
    <t>5/7/2026, 3:37 PM</t>
  </si>
  <si>
    <t>Carla Maytorena</t>
  </si>
  <si>
    <t>DG0001617318</t>
  </si>
  <si>
    <t>5/6/2026, 3:06 PM</t>
  </si>
  <si>
    <t>Catherine Boudreau</t>
  </si>
  <si>
    <t>DG0002205599</t>
  </si>
  <si>
    <t>5/6/2026, 3:46 PM</t>
  </si>
  <si>
    <t>DG0000666121</t>
  </si>
  <si>
    <t>5/5/2026, 1:44 PM</t>
  </si>
  <si>
    <t>Maria Laura Garcia</t>
  </si>
  <si>
    <t>DG0000946521</t>
  </si>
  <si>
    <t>5/5/2026, 2:43 PM</t>
  </si>
  <si>
    <t>Vicente Quinones</t>
  </si>
  <si>
    <t>DG0000946522</t>
  </si>
  <si>
    <t>5/5/2026, 2:48 PM</t>
  </si>
  <si>
    <t>DG0001695009</t>
  </si>
  <si>
    <t>5/5/2026, 4:15 PM</t>
  </si>
  <si>
    <t>Solanch Alvarez</t>
  </si>
  <si>
    <t>DG0001695006</t>
  </si>
  <si>
    <t>5/5/2026, 4:16 PM</t>
  </si>
  <si>
    <t>DG0001695005</t>
  </si>
  <si>
    <t>5/5/2026, 4:17 PM</t>
  </si>
  <si>
    <t>DG0001695004</t>
  </si>
  <si>
    <t>5/5/2026, 4:18 PM</t>
  </si>
  <si>
    <t>DG0001599536</t>
  </si>
  <si>
    <t>5/4/2026, 12:42 PM</t>
  </si>
  <si>
    <t>Jose luis Alvarez</t>
  </si>
  <si>
    <t>DG0002041641</t>
  </si>
  <si>
    <t>Wanda MATTHEWS</t>
  </si>
  <si>
    <t>DG0002015756</t>
  </si>
  <si>
    <t>5/1/2026, 1:41 PM</t>
  </si>
  <si>
    <t>Bryan Brewer</t>
  </si>
  <si>
    <t>DG0002015754</t>
  </si>
  <si>
    <t>5/1/2026, 1:43 PM</t>
  </si>
  <si>
    <t>DG0002015755</t>
  </si>
  <si>
    <t>5/1/2026, 1:42 PM</t>
  </si>
  <si>
    <t>DG0002015751</t>
  </si>
  <si>
    <t>DG0002015749</t>
  </si>
  <si>
    <t>5/1/2026, 1:44 PM</t>
  </si>
  <si>
    <t>DG0002015748</t>
  </si>
  <si>
    <t>5/1/2026, 1:45 PM</t>
  </si>
  <si>
    <t>DG0002126639</t>
  </si>
  <si>
    <t>5/1/2026, 3:09 PM</t>
  </si>
  <si>
    <t>Rosa Gonzalez</t>
  </si>
  <si>
    <t>DG0002126638</t>
  </si>
  <si>
    <t>5/1/2026, 3:10 PM</t>
  </si>
  <si>
    <t>DG0000839577</t>
  </si>
  <si>
    <t>5/1/2026, 4:25 PM</t>
  </si>
  <si>
    <t>Teresa Mata Reyes</t>
  </si>
  <si>
    <t>DG0000666755</t>
  </si>
  <si>
    <t>Cindy Googins</t>
  </si>
  <si>
    <t>DG0000309048</t>
  </si>
  <si>
    <t>5/6/2026, 1:45 PM</t>
  </si>
  <si>
    <t>Kiarra Smith</t>
  </si>
  <si>
    <t>DG0001434249</t>
  </si>
  <si>
    <t>Carrie Larson</t>
  </si>
  <si>
    <t>DG0000222749</t>
  </si>
  <si>
    <t>5/6/2026, 2:04 PM</t>
  </si>
  <si>
    <t>Roderick Davis</t>
  </si>
  <si>
    <t>DG0000222748</t>
  </si>
  <si>
    <t>DG0000222747</t>
  </si>
  <si>
    <t>5/6/2026, 2:06 PM</t>
  </si>
  <si>
    <t>DG0001744418</t>
  </si>
  <si>
    <t>DG0001744417</t>
  </si>
  <si>
    <t>DG0000641826</t>
  </si>
  <si>
    <t>ESSIE JOHNSON</t>
  </si>
  <si>
    <t>DG0000641821</t>
  </si>
  <si>
    <t>DG0001950068</t>
  </si>
  <si>
    <t>5/4/2026, 2:12 PM</t>
  </si>
  <si>
    <t>Wilma Malone</t>
  </si>
  <si>
    <t>DG0001710525</t>
  </si>
  <si>
    <t>5/4/2026, 5:03 PM</t>
  </si>
  <si>
    <t>Johnny Vega</t>
  </si>
  <si>
    <t>DG0000465390</t>
  </si>
  <si>
    <t>5/4/2026, 4:53 PM</t>
  </si>
  <si>
    <t>Hilda Gaucin</t>
  </si>
  <si>
    <t>DG0001710527</t>
  </si>
  <si>
    <t>DG0001863835</t>
  </si>
  <si>
    <t>SYLVIE KENFACK</t>
  </si>
  <si>
    <t>DG0001863834</t>
  </si>
  <si>
    <t>DG0002075273</t>
  </si>
  <si>
    <t>5/1/2026, 2:15 PM</t>
  </si>
  <si>
    <t>DG0001894451</t>
  </si>
  <si>
    <t>Brenda Easterling</t>
  </si>
  <si>
    <t>DG0000252290</t>
  </si>
  <si>
    <t>5/5/2026, 9:29 AM</t>
  </si>
  <si>
    <t>DG0000461848</t>
  </si>
  <si>
    <t>Diane Owsley</t>
  </si>
  <si>
    <t>DG0001869356</t>
  </si>
  <si>
    <t>5/5/2026, 2:19 PM</t>
  </si>
  <si>
    <t>Cynthia Curran</t>
  </si>
  <si>
    <t>DG0001967226</t>
  </si>
  <si>
    <t>5/4/2026, 11:09 AM</t>
  </si>
  <si>
    <t>Paulette Dedecker</t>
  </si>
  <si>
    <t>DG0002020461</t>
  </si>
  <si>
    <t>Juana Perez</t>
  </si>
  <si>
    <t>DG0001902009</t>
  </si>
  <si>
    <t>Karen Russomanno</t>
  </si>
  <si>
    <t>DG0001876339</t>
  </si>
  <si>
    <t>5/4/2026, 11:21 AM</t>
  </si>
  <si>
    <t>DG0000628390</t>
  </si>
  <si>
    <t>Heather Nerdin</t>
  </si>
  <si>
    <t>DG0001991666</t>
  </si>
  <si>
    <t>5/4/2026, 3:59 PM</t>
  </si>
  <si>
    <t>Margarita Morales</t>
  </si>
  <si>
    <t>DG0001840894</t>
  </si>
  <si>
    <t>5/4/2026, 4:02 PM</t>
  </si>
  <si>
    <t>susan shykun</t>
  </si>
  <si>
    <t>5/4/2026, 4:09 PM</t>
  </si>
  <si>
    <t>DG0001673430</t>
  </si>
  <si>
    <t>5/8/2026, 5:21 AM</t>
  </si>
  <si>
    <t>Kay Schreiber</t>
  </si>
  <si>
    <t>5/8/2026, 5:52 AM</t>
  </si>
  <si>
    <t>DG0000870740</t>
  </si>
  <si>
    <t>ANN FARELLA</t>
  </si>
  <si>
    <t>DG0000270812</t>
  </si>
  <si>
    <t>5/5/2026, 8:28 AM</t>
  </si>
  <si>
    <t>Patricia Price</t>
  </si>
  <si>
    <t>DG0002113516</t>
  </si>
  <si>
    <t>5/4/2026, 6:28 AM</t>
  </si>
  <si>
    <t>JOYCE CHENOWETH</t>
  </si>
  <si>
    <t>DG0001270417</t>
  </si>
  <si>
    <t>5/4/2026, 8:54 AM</t>
  </si>
  <si>
    <t>william pia</t>
  </si>
  <si>
    <t>DG0001481228</t>
  </si>
  <si>
    <t>Bharani Suri</t>
  </si>
  <si>
    <t>DG0001166731</t>
  </si>
  <si>
    <t>5/7/2026, 6:28 AM</t>
  </si>
  <si>
    <t>Ciara Clay</t>
  </si>
  <si>
    <t>DG0000055658</t>
  </si>
  <si>
    <t>Roger Terry</t>
  </si>
  <si>
    <t>DG0001078138</t>
  </si>
  <si>
    <t>5/7/2026, 10:32 AM</t>
  </si>
  <si>
    <t>Norma Izaguirre</t>
  </si>
  <si>
    <t>DG0001161156</t>
  </si>
  <si>
    <t>DONNA HUGHES</t>
  </si>
  <si>
    <t>DG0000730357</t>
  </si>
  <si>
    <t>5/5/2026, 10:55 AM</t>
  </si>
  <si>
    <t>Raymond Rivera</t>
  </si>
  <si>
    <t>DG0000715337</t>
  </si>
  <si>
    <t>5/5/2026, 1:13 PM</t>
  </si>
  <si>
    <t>mireya alvarez</t>
  </si>
  <si>
    <t>DG0000715336</t>
  </si>
  <si>
    <t>DG0000715335</t>
  </si>
  <si>
    <t>DG0001412102</t>
  </si>
  <si>
    <t>10/10/2025, 7:00 AM</t>
  </si>
  <si>
    <t>Steve Sullivan</t>
  </si>
  <si>
    <t>DG0000936869</t>
  </si>
  <si>
    <t>Marlene Shanker</t>
  </si>
  <si>
    <t>DG0000936868</t>
  </si>
  <si>
    <t>DG0002107507</t>
  </si>
  <si>
    <t>John Bauer</t>
  </si>
  <si>
    <t>DG0002086442</t>
  </si>
  <si>
    <t>DG0001786554</t>
  </si>
  <si>
    <t>5/4/2026, 1:37 PM</t>
  </si>
  <si>
    <t>Carrie Carter</t>
  </si>
  <si>
    <t>DG0001152290</t>
  </si>
  <si>
    <t>REGINALD JONES JR</t>
  </si>
  <si>
    <t>DG0001835786</t>
  </si>
  <si>
    <t>5/6/2026, 1:51 PM</t>
  </si>
  <si>
    <t>Rose Marie Zambonato</t>
  </si>
  <si>
    <t>DG0001011963</t>
  </si>
  <si>
    <t>olga estinova</t>
  </si>
  <si>
    <t>DG0002104829</t>
  </si>
  <si>
    <t>Tokappi Baker</t>
  </si>
  <si>
    <t>DG0001715450</t>
  </si>
  <si>
    <t>Kathy Gulick</t>
  </si>
  <si>
    <t>DG0000185566</t>
  </si>
  <si>
    <t>5/8/2026, 6:28 AM</t>
  </si>
  <si>
    <t>Karlita Lofton</t>
  </si>
  <si>
    <t>5/5/2026, 11:17 AM</t>
  </si>
  <si>
    <t>DG0001813868</t>
  </si>
  <si>
    <t>5/5/2026, 12:23 PM</t>
  </si>
  <si>
    <t>Ann McRae</t>
  </si>
  <si>
    <t>DG0001813867</t>
  </si>
  <si>
    <t>5/5/2026, 12:26 PM</t>
  </si>
  <si>
    <t>DG0001057607</t>
  </si>
  <si>
    <t>5/4/2026, 10:10 AM</t>
  </si>
  <si>
    <t>Carina Denkenwolf</t>
  </si>
  <si>
    <t>DG0001996472</t>
  </si>
  <si>
    <t>5/4/2026, 1:49 PM</t>
  </si>
  <si>
    <t>Carter Linegar</t>
  </si>
  <si>
    <t>DG0001996298</t>
  </si>
  <si>
    <t>DG0001503276</t>
  </si>
  <si>
    <t>RICHARD ANDERSON</t>
  </si>
  <si>
    <t>DG0001934000</t>
  </si>
  <si>
    <t>5/4/2026, 6:02 AM</t>
  </si>
  <si>
    <t>Louise Thompson</t>
  </si>
  <si>
    <t>DG0001056440</t>
  </si>
  <si>
    <t>5/4/2026, 6:31 AM</t>
  </si>
  <si>
    <t>David Schwartz</t>
  </si>
  <si>
    <t>DG0001062489</t>
  </si>
  <si>
    <t>5/4/2026, 9:23 AM</t>
  </si>
  <si>
    <t>Debra Nami</t>
  </si>
  <si>
    <t>DG0001093221</t>
  </si>
  <si>
    <t>5/4/2026, 11:22 AM</t>
  </si>
  <si>
    <t>Jim Retallack</t>
  </si>
  <si>
    <t>DG0000918896</t>
  </si>
  <si>
    <t>5/1/2026, 5:27 AM</t>
  </si>
  <si>
    <t>Anne Pace</t>
  </si>
  <si>
    <t>5/8/2026, 6:09 AM</t>
  </si>
  <si>
    <t>DG0000536578</t>
  </si>
  <si>
    <t>5/8/2026, 6:49 AM</t>
  </si>
  <si>
    <t>DG0001650409</t>
  </si>
  <si>
    <t>DG0000459690</t>
  </si>
  <si>
    <t>Tammy Walden</t>
  </si>
  <si>
    <t>DG0001086038</t>
  </si>
  <si>
    <t>5/7/2026, 9:08 AM</t>
  </si>
  <si>
    <t>Jonathan Ricci</t>
  </si>
  <si>
    <t>DG0000491235</t>
  </si>
  <si>
    <t>Patricia Chevalaier</t>
  </si>
  <si>
    <t>DG0000491236</t>
  </si>
  <si>
    <t>DG0000787124</t>
  </si>
  <si>
    <t>5/7/2026, 9:55 AM</t>
  </si>
  <si>
    <t>Sandra Armstead</t>
  </si>
  <si>
    <t>DG0000787123</t>
  </si>
  <si>
    <t>DG0002126557</t>
  </si>
  <si>
    <t>5/7/2026, 10:35 AM</t>
  </si>
  <si>
    <t>Sarah Greene</t>
  </si>
  <si>
    <t>DG0001577156</t>
  </si>
  <si>
    <t>SHIRL FOWLER</t>
  </si>
  <si>
    <t>DG0001948751</t>
  </si>
  <si>
    <t>5/7/2026, 11:01 AM</t>
  </si>
  <si>
    <t>DG0001948750</t>
  </si>
  <si>
    <t>5/7/2026, 11:02 AM</t>
  </si>
  <si>
    <t>DG0001577157</t>
  </si>
  <si>
    <t>5/7/2026, 11:05 AM</t>
  </si>
  <si>
    <t>DG0001551384</t>
  </si>
  <si>
    <t>5/7/2026, 12:41 PM</t>
  </si>
  <si>
    <t>Deborah cox</t>
  </si>
  <si>
    <t>DG0001369099</t>
  </si>
  <si>
    <t>5/7/2026, 11:25 AM</t>
  </si>
  <si>
    <t>Denicia Lechleiter</t>
  </si>
  <si>
    <t>DG0001163656</t>
  </si>
  <si>
    <t>5/7/2026, 11:26 AM</t>
  </si>
  <si>
    <t>DG0001460171</t>
  </si>
  <si>
    <t>Geraldine Cleary</t>
  </si>
  <si>
    <t>DG0000046527</t>
  </si>
  <si>
    <t>Jeremy Green</t>
  </si>
  <si>
    <t>DG0001551385</t>
  </si>
  <si>
    <t>DG0000334629</t>
  </si>
  <si>
    <t>5/7/2026, 12:46 PM</t>
  </si>
  <si>
    <t>Mary Urquhart</t>
  </si>
  <si>
    <t>DG0001405479</t>
  </si>
  <si>
    <t>DONALD RAINEY</t>
  </si>
  <si>
    <t>DG0000835769</t>
  </si>
  <si>
    <t>5/7/2026, 1:42 PM</t>
  </si>
  <si>
    <t>Seraphina Rodriguez</t>
  </si>
  <si>
    <t>DG0001694393</t>
  </si>
  <si>
    <t>Monika von Windheim</t>
  </si>
  <si>
    <t>DG0000529337</t>
  </si>
  <si>
    <t>Austin Baumgarten</t>
  </si>
  <si>
    <t>5/5/2026, 7:43 AM</t>
  </si>
  <si>
    <t>DG0000598056</t>
  </si>
  <si>
    <t>5/5/2026, 7:59 AM</t>
  </si>
  <si>
    <t>Brett Newton</t>
  </si>
  <si>
    <t>DG0000578233</t>
  </si>
  <si>
    <t>Raphael Mendoza</t>
  </si>
  <si>
    <t>DG0000578232</t>
  </si>
  <si>
    <t>DG0001492208</t>
  </si>
  <si>
    <t>5/5/2026, 9:26 AM</t>
  </si>
  <si>
    <t>Joseph Youssef</t>
  </si>
  <si>
    <t>DG0001148339</t>
  </si>
  <si>
    <t>Kortney Dascenzo</t>
  </si>
  <si>
    <t>DG0001208459</t>
  </si>
  <si>
    <t>Scott Ford</t>
  </si>
  <si>
    <t>DG0001956274</t>
  </si>
  <si>
    <t>Lisa Moffett</t>
  </si>
  <si>
    <t>DG0000912931</t>
  </si>
  <si>
    <t>Mary Janicki</t>
  </si>
  <si>
    <t>DG0001029343</t>
  </si>
  <si>
    <t>DG0001097391</t>
  </si>
  <si>
    <t>Howard Lemcke</t>
  </si>
  <si>
    <t>DG0000245436</t>
  </si>
  <si>
    <t>5/5/2026, 2:16 PM</t>
  </si>
  <si>
    <t>DG0001126801</t>
  </si>
  <si>
    <t>5/4/2026, 10:11 AM</t>
  </si>
  <si>
    <t>Herlinda Waed</t>
  </si>
  <si>
    <t>DG0001097137</t>
  </si>
  <si>
    <t>Christopher Bucher</t>
  </si>
  <si>
    <t>Brenda Hicks</t>
  </si>
  <si>
    <t>DG0001926711</t>
  </si>
  <si>
    <t>Janet Hasstedt</t>
  </si>
  <si>
    <t>DG0001386522</t>
  </si>
  <si>
    <t>5/4/2026, 1:12 PM</t>
  </si>
  <si>
    <t>Marie Marchal</t>
  </si>
  <si>
    <t>5/4/2026, 1:25 PM</t>
  </si>
  <si>
    <t>5/4/2026, 1:26 PM</t>
  </si>
  <si>
    <t>DG0000520036</t>
  </si>
  <si>
    <t>5/4/2026, 1:35 PM</t>
  </si>
  <si>
    <t>Stephanie Muller</t>
  </si>
  <si>
    <t>DG0000520035</t>
  </si>
  <si>
    <t>5/4/2026, 1:39 PM</t>
  </si>
  <si>
    <t>DG0000520034</t>
  </si>
  <si>
    <t>5/4/2026, 1:41 PM</t>
  </si>
  <si>
    <t>DG0000520033</t>
  </si>
  <si>
    <t>DG0000180834</t>
  </si>
  <si>
    <t>Shirley Hampton</t>
  </si>
  <si>
    <t>DG0001137711</t>
  </si>
  <si>
    <t>5/1/2026, 9:33 AM</t>
  </si>
  <si>
    <t>Dwain Holmes</t>
  </si>
  <si>
    <t>DG0001137685</t>
  </si>
  <si>
    <t>5/1/2026, 9:34 AM</t>
  </si>
  <si>
    <t>DG0001179842</t>
  </si>
  <si>
    <t>RICHARD DIOLA</t>
  </si>
  <si>
    <t>DG0001179843</t>
  </si>
  <si>
    <t>DG0001179841</t>
  </si>
  <si>
    <t>5/1/2026, 9:55 AM</t>
  </si>
  <si>
    <t>DG0001580452</t>
  </si>
  <si>
    <t>Renee Lopez</t>
  </si>
  <si>
    <t>DG0001264585</t>
  </si>
  <si>
    <t>5/5/2026, 6:30 AM</t>
  </si>
  <si>
    <t>Amber Caldwell</t>
  </si>
  <si>
    <t>DG0002051441</t>
  </si>
  <si>
    <t>MARILYN SMITH</t>
  </si>
  <si>
    <t>DG0001067998</t>
  </si>
  <si>
    <t>5/7/2026, 7:11 AM</t>
  </si>
  <si>
    <t>DG0001067997</t>
  </si>
  <si>
    <t>DG0000091284</t>
  </si>
  <si>
    <t>5/7/2026, 7:59 AM</t>
  </si>
  <si>
    <t>Maria Rodriquez</t>
  </si>
  <si>
    <t>DG0000091283</t>
  </si>
  <si>
    <t>5/7/2026, 8:00 AM</t>
  </si>
  <si>
    <t>DG0000124515</t>
  </si>
  <si>
    <t>5/7/2026, 8:21 AM</t>
  </si>
  <si>
    <t>Nancy hewter</t>
  </si>
  <si>
    <t>DG0000297397</t>
  </si>
  <si>
    <t>5/7/2026, 8:22 AM</t>
  </si>
  <si>
    <t>DG0000750532</t>
  </si>
  <si>
    <t>JOHN GUTIERREZ</t>
  </si>
  <si>
    <t>DG0001048563</t>
  </si>
  <si>
    <t>Don Hartness</t>
  </si>
  <si>
    <t>DG0001045949</t>
  </si>
  <si>
    <t>5/7/2026, 10:36 AM</t>
  </si>
  <si>
    <t>Lori Stannard</t>
  </si>
  <si>
    <t>DG0001591515</t>
  </si>
  <si>
    <t>5/7/2026, 12:06 PM</t>
  </si>
  <si>
    <t>Carla Jones</t>
  </si>
  <si>
    <t>DG0001707946</t>
  </si>
  <si>
    <t>5/7/2026, 12:08 PM</t>
  </si>
  <si>
    <t>DG0000721756</t>
  </si>
  <si>
    <t>DG0000517399</t>
  </si>
  <si>
    <t>5/7/2026, 1:53 PM</t>
  </si>
  <si>
    <t>Linda Bush</t>
  </si>
  <si>
    <t>DG0001039388</t>
  </si>
  <si>
    <t>Janice Chaney</t>
  </si>
  <si>
    <t>DG0001940447</t>
  </si>
  <si>
    <t>5/7/2026, 2:12 PM</t>
  </si>
  <si>
    <t>Vicki Truksa</t>
  </si>
  <si>
    <t>DG0001824009</t>
  </si>
  <si>
    <t>5/7/2026, 2:53 PM</t>
  </si>
  <si>
    <t>Robbie Masangkay</t>
  </si>
  <si>
    <t>DG0001824008</t>
  </si>
  <si>
    <t>5/7/2026, 2:55 PM</t>
  </si>
  <si>
    <t>DG0001824007</t>
  </si>
  <si>
    <t>DG0001824010</t>
  </si>
  <si>
    <t>5/7/2026, 2:57 PM</t>
  </si>
  <si>
    <t>DG0000204590</t>
  </si>
  <si>
    <t>5/6/2026, 1:56 PM</t>
  </si>
  <si>
    <t>DG0000815350</t>
  </si>
  <si>
    <t>5/6/2026, 2:39 PM</t>
  </si>
  <si>
    <t>Ruth Alvarado</t>
  </si>
  <si>
    <t>DG0000952533</t>
  </si>
  <si>
    <t>5/6/2026, 3:02 PM</t>
  </si>
  <si>
    <t>Carole Divito</t>
  </si>
  <si>
    <t>DG0001062907</t>
  </si>
  <si>
    <t>5/6/2026, 3:11 PM</t>
  </si>
  <si>
    <t>Mariza Raudenbush</t>
  </si>
  <si>
    <t>DG0000719900</t>
  </si>
  <si>
    <t>5/6/2026, 3:30 PM</t>
  </si>
  <si>
    <t>Danny Landers</t>
  </si>
  <si>
    <t>DG0001482535</t>
  </si>
  <si>
    <t>5/6/2026, 3:36 PM</t>
  </si>
  <si>
    <t>DG0001482534</t>
  </si>
  <si>
    <t>DG0001482536</t>
  </si>
  <si>
    <t>5/6/2026, 3:37 PM</t>
  </si>
  <si>
    <t>5/5/2026, 7:06 AM</t>
  </si>
  <si>
    <t>Ryan Hicks</t>
  </si>
  <si>
    <t>DG0000200731</t>
  </si>
  <si>
    <t>Kerry Lathrop</t>
  </si>
  <si>
    <t>DG0001034462</t>
  </si>
  <si>
    <t>5/5/2026, 7:44 AM</t>
  </si>
  <si>
    <t>Steven Galle</t>
  </si>
  <si>
    <t>DG0000801006</t>
  </si>
  <si>
    <t>Jimmy Pizano</t>
  </si>
  <si>
    <t>DG0001939897</t>
  </si>
  <si>
    <t>5/5/2026, 1:51 PM</t>
  </si>
  <si>
    <t>Shirley Federwisech</t>
  </si>
  <si>
    <t>DG0001688084</t>
  </si>
  <si>
    <t>5/5/2026, 12:07 PM</t>
  </si>
  <si>
    <t>Dani Osborne</t>
  </si>
  <si>
    <t>DG0001697239</t>
  </si>
  <si>
    <t>5/5/2026, 12:27 PM</t>
  </si>
  <si>
    <t>DG0001939896</t>
  </si>
  <si>
    <t>DG0000049624</t>
  </si>
  <si>
    <t>5/5/2026, 3:22 PM</t>
  </si>
  <si>
    <t>Brian Skiles</t>
  </si>
  <si>
    <t>DG0001294900</t>
  </si>
  <si>
    <t>5/5/2026, 3:27 PM</t>
  </si>
  <si>
    <t>Anne Stahl</t>
  </si>
  <si>
    <t>DG0001596262</t>
  </si>
  <si>
    <t>FREDERICK MCGINITIS</t>
  </si>
  <si>
    <t>DG0001596261</t>
  </si>
  <si>
    <t>5/5/2026, 3:44 PM</t>
  </si>
  <si>
    <t>DG0001158087</t>
  </si>
  <si>
    <t>Judy Davenport</t>
  </si>
  <si>
    <t>DG0001763938</t>
  </si>
  <si>
    <t>Stan Cobo</t>
  </si>
  <si>
    <t>DG0001889462</t>
  </si>
  <si>
    <t>MICHAEL MILLER</t>
  </si>
  <si>
    <t>DG0001534061</t>
  </si>
  <si>
    <t>DG0001040722</t>
  </si>
  <si>
    <t>Joanne Coss</t>
  </si>
  <si>
    <t>DG0001030565</t>
  </si>
  <si>
    <t>5/4/2026, 11:46 AM</t>
  </si>
  <si>
    <t>Steven Line</t>
  </si>
  <si>
    <t>DG0001074254</t>
  </si>
  <si>
    <t>Kenneth Carman</t>
  </si>
  <si>
    <t>DG0001074180</t>
  </si>
  <si>
    <t>DG0000163794</t>
  </si>
  <si>
    <t>DG0000914419</t>
  </si>
  <si>
    <t>5/4/2026, 12:23 PM</t>
  </si>
  <si>
    <t>Shanice Watson</t>
  </si>
  <si>
    <t>DG0000914418</t>
  </si>
  <si>
    <t>5/4/2026, 12:24 PM</t>
  </si>
  <si>
    <t>DG0000914417</t>
  </si>
  <si>
    <t>DG0000914416</t>
  </si>
  <si>
    <t>5/4/2026, 12:25 PM</t>
  </si>
  <si>
    <t>DG0000914420</t>
  </si>
  <si>
    <t>DG0002054925</t>
  </si>
  <si>
    <t>Susan McGhee</t>
  </si>
  <si>
    <t>DG0002052071</t>
  </si>
  <si>
    <t>5/4/2026, 1:50 PM</t>
  </si>
  <si>
    <t>Bronya Feldmann</t>
  </si>
  <si>
    <t>DG0002054924</t>
  </si>
  <si>
    <t>DG0002054923</t>
  </si>
  <si>
    <t>5/4/2026, 12:43 PM</t>
  </si>
  <si>
    <t>DG0000061990</t>
  </si>
  <si>
    <t>Anna marie Rongaus</t>
  </si>
  <si>
    <t>Richard Hins</t>
  </si>
  <si>
    <t>DG0001080572</t>
  </si>
  <si>
    <t>5/4/2026, 2:27 PM</t>
  </si>
  <si>
    <t>Patrick Harristhal</t>
  </si>
  <si>
    <t>DG0002137415</t>
  </si>
  <si>
    <t>5/4/2026, 2:55 PM</t>
  </si>
  <si>
    <t>5/1/2026, 7:52 AM</t>
  </si>
  <si>
    <t>5/1/2026, 8:40 AM</t>
  </si>
  <si>
    <t>5/1/2026, 8:49 AM</t>
  </si>
  <si>
    <t>DG0000562202</t>
  </si>
  <si>
    <t>5/1/2026, 9:02 AM</t>
  </si>
  <si>
    <t>Concetta Friscia</t>
  </si>
  <si>
    <t>DG0000439986</t>
  </si>
  <si>
    <t>5/1/2026, 2:44 PM</t>
  </si>
  <si>
    <t>Lewis Perez</t>
  </si>
  <si>
    <t>DG0001806342</t>
  </si>
  <si>
    <t>5/8/2026, 6:38 AM</t>
  </si>
  <si>
    <t>Charles Brown</t>
  </si>
  <si>
    <t>DG0001279386</t>
  </si>
  <si>
    <t>Santiago Lopez Insua</t>
  </si>
  <si>
    <t>DG0001279385</t>
  </si>
  <si>
    <t>DG0001243177</t>
  </si>
  <si>
    <t>Alida Moore</t>
  </si>
  <si>
    <t>DG0000391210</t>
  </si>
  <si>
    <t>Delilah MARTINEZ</t>
  </si>
  <si>
    <t>DG0001132017</t>
  </si>
  <si>
    <t>5/5/2026, 12:58 PM</t>
  </si>
  <si>
    <t>Elizabeth McNamara</t>
  </si>
  <si>
    <t>5/5/2026, 2:49 PM</t>
  </si>
  <si>
    <t>Freddy Lazo</t>
  </si>
  <si>
    <t>5/5/2026, 2:50 PM</t>
  </si>
  <si>
    <t>DG0002073125</t>
  </si>
  <si>
    <t>5/4/2026, 7:18 AM</t>
  </si>
  <si>
    <t>Delia Pena</t>
  </si>
  <si>
    <t>DG0002073124</t>
  </si>
  <si>
    <t>5/4/2026, 7:19 AM</t>
  </si>
  <si>
    <t>DG0002104034</t>
  </si>
  <si>
    <t>5/4/2026, 9:39 AM</t>
  </si>
  <si>
    <t>DG0000964340</t>
  </si>
  <si>
    <t>Mario Marroquin</t>
  </si>
  <si>
    <t>DG0001160168</t>
  </si>
  <si>
    <t>5/4/2026, 12:11 PM</t>
  </si>
  <si>
    <t>Christa Tomlinson</t>
  </si>
  <si>
    <t>DG0002007880</t>
  </si>
  <si>
    <t>Jose Becerra</t>
  </si>
  <si>
    <t>DG0002007904</t>
  </si>
  <si>
    <t>5/4/2026, 1:14 PM</t>
  </si>
  <si>
    <t>DG0002007934</t>
  </si>
  <si>
    <t>5/4/2026, 1:15 PM</t>
  </si>
  <si>
    <t>5/1/2026, 8:17 AM</t>
  </si>
  <si>
    <t>Janice McCant</t>
  </si>
  <si>
    <t>DG0001404998</t>
  </si>
  <si>
    <t>5/1/2026, 8:02 AM</t>
  </si>
  <si>
    <t>Alma Orellana</t>
  </si>
  <si>
    <t>DG0001375471</t>
  </si>
  <si>
    <t>5/1/2026, 9:06 AM</t>
  </si>
  <si>
    <t>Maribel de Mata</t>
  </si>
  <si>
    <t>DG0000270802</t>
  </si>
  <si>
    <t>Katina Rice</t>
  </si>
  <si>
    <t>DG0001696667</t>
  </si>
  <si>
    <t>James Wells</t>
  </si>
  <si>
    <t>DG0000412181</t>
  </si>
  <si>
    <t>5/7/2026, 2:01 PM</t>
  </si>
  <si>
    <t>QUYDELLA MCKAY</t>
  </si>
  <si>
    <t>DG0000927420</t>
  </si>
  <si>
    <t>Sadaf RAHMAN</t>
  </si>
  <si>
    <t>DG0001893761</t>
  </si>
  <si>
    <t>2/19/2026, 6:00 AM</t>
  </si>
  <si>
    <t>Linda Nesbitt</t>
  </si>
  <si>
    <t>DG0001519513</t>
  </si>
  <si>
    <t>Clarence Page</t>
  </si>
  <si>
    <t>5/5/2026, 1:33 PM</t>
  </si>
  <si>
    <t>DG0001823181</t>
  </si>
  <si>
    <t>Tatiana Rodriguez</t>
  </si>
  <si>
    <t>DG0000675803</t>
  </si>
  <si>
    <t>5/7/2026, 6:20 AM</t>
  </si>
  <si>
    <t>Ann Lowe</t>
  </si>
  <si>
    <t>DG0002054761</t>
  </si>
  <si>
    <t>5/7/2026, 8:23 AM</t>
  </si>
  <si>
    <t>Cherry Thompson</t>
  </si>
  <si>
    <t>DG0002054760</t>
  </si>
  <si>
    <t>DG0002054759</t>
  </si>
  <si>
    <t>DG0000416355</t>
  </si>
  <si>
    <t>Rick Moore</t>
  </si>
  <si>
    <t>DG0001124451</t>
  </si>
  <si>
    <t>RAYMOND GRAVITT</t>
  </si>
  <si>
    <t>DG0002000329</t>
  </si>
  <si>
    <t>5/7/2026, 11:52 AM</t>
  </si>
  <si>
    <t>Amanda Wolf</t>
  </si>
  <si>
    <t>5/7/2026, 1:14 PM</t>
  </si>
  <si>
    <t>5/7/2026, 1:20 PM</t>
  </si>
  <si>
    <t>DG0000490877</t>
  </si>
  <si>
    <t>5/5/2026, 5:13 AM</t>
  </si>
  <si>
    <t>MINERVA Thomas</t>
  </si>
  <si>
    <t>DG0000490862</t>
  </si>
  <si>
    <t>DG0000490859</t>
  </si>
  <si>
    <t>DG0002043257</t>
  </si>
  <si>
    <t>5/5/2026, 5:33 AM</t>
  </si>
  <si>
    <t>Sherry Zelesnak</t>
  </si>
  <si>
    <t>DG0002043256</t>
  </si>
  <si>
    <t>DG0001923818</t>
  </si>
  <si>
    <t>Carol Hennelly</t>
  </si>
  <si>
    <t>DG0000859825</t>
  </si>
  <si>
    <t>5/5/2026, 9:22 AM</t>
  </si>
  <si>
    <t>kate lufkin</t>
  </si>
  <si>
    <t>DG0000859824</t>
  </si>
  <si>
    <t>DG0001877198</t>
  </si>
  <si>
    <t>5/5/2026, 12:11 PM</t>
  </si>
  <si>
    <t>mohmed abououf</t>
  </si>
  <si>
    <t>DG0002105123</t>
  </si>
  <si>
    <t>5/5/2026, 12:42 PM</t>
  </si>
  <si>
    <t>Joseph ColAngelo</t>
  </si>
  <si>
    <t>DG0002002822</t>
  </si>
  <si>
    <t>Akua Amo</t>
  </si>
  <si>
    <t>DG0001382639</t>
  </si>
  <si>
    <t>Paula Robyn</t>
  </si>
  <si>
    <t>DG0000664173</t>
  </si>
  <si>
    <t>Paula Sargent</t>
  </si>
  <si>
    <t>DG0000176852</t>
  </si>
  <si>
    <t>5/4/2026, 6:29 AM</t>
  </si>
  <si>
    <t>Pamela Costello</t>
  </si>
  <si>
    <t>DG0001479724</t>
  </si>
  <si>
    <t>Cheryl Simmons</t>
  </si>
  <si>
    <t>DG0000817693</t>
  </si>
  <si>
    <t>Sandra Bennett</t>
  </si>
  <si>
    <t>DG0000722262</t>
  </si>
  <si>
    <t>Lisa James</t>
  </si>
  <si>
    <t>DG0001922991</t>
  </si>
  <si>
    <t>Kim Littlefield</t>
  </si>
  <si>
    <t>DG0001990320</t>
  </si>
  <si>
    <t>5/4/2026, 8:43 AM</t>
  </si>
  <si>
    <t>David Lane</t>
  </si>
  <si>
    <t>5/4/2026, 8:12 AM</t>
  </si>
  <si>
    <t>DG0001677920</t>
  </si>
  <si>
    <t>12/26/2025, 6:00 AM</t>
  </si>
  <si>
    <t>Garrett Munger</t>
  </si>
  <si>
    <t>DG0001678545</t>
  </si>
  <si>
    <t>DG0000953742</t>
  </si>
  <si>
    <t>Cynthia Cozza</t>
  </si>
  <si>
    <t>DG0001083157</t>
  </si>
  <si>
    <t>Randall Hammond</t>
  </si>
  <si>
    <t>DG0000843166</t>
  </si>
  <si>
    <t>Vicki Tibbitts</t>
  </si>
  <si>
    <t>DG0000843165</t>
  </si>
  <si>
    <t>5/1/2026, 8:05 AM</t>
  </si>
  <si>
    <t>5/1/2026, 7:20 AM</t>
  </si>
  <si>
    <t>DG0000777062</t>
  </si>
  <si>
    <t>Ryan Tollefson</t>
  </si>
  <si>
    <t>DG0002107914</t>
  </si>
  <si>
    <t>Micki Gore</t>
  </si>
  <si>
    <t>DG0002123277</t>
  </si>
  <si>
    <t>5/1/2026, 10:03 AM</t>
  </si>
  <si>
    <t>Rebecca Chrispi</t>
  </si>
  <si>
    <t>DG0001267020</t>
  </si>
  <si>
    <t>Genet Solomon</t>
  </si>
  <si>
    <t>DG0000835085</t>
  </si>
  <si>
    <t>Connie Taylor</t>
  </si>
  <si>
    <t>DG0001631910</t>
  </si>
  <si>
    <t>5/5/2026, 6:47 AM</t>
  </si>
  <si>
    <t>Teresa Wilson</t>
  </si>
  <si>
    <t>DG0000195259</t>
  </si>
  <si>
    <t>Sarah Whitmill</t>
  </si>
  <si>
    <t>DG0000195258</t>
  </si>
  <si>
    <t>DG0001589598</t>
  </si>
  <si>
    <t>5/5/2026, 8:01 AM</t>
  </si>
  <si>
    <t>Simy Greenberg</t>
  </si>
  <si>
    <t>DG0000350175</t>
  </si>
  <si>
    <t>Jewel Hammock</t>
  </si>
  <si>
    <t>DG0001117303</t>
  </si>
  <si>
    <t>Cole Hogue</t>
  </si>
  <si>
    <t>DG0001117302</t>
  </si>
  <si>
    <t>DG0001732424</t>
  </si>
  <si>
    <t>5/5/2026, 1:41 PM</t>
  </si>
  <si>
    <t>Alma Martinez</t>
  </si>
  <si>
    <t>DG0000140103</t>
  </si>
  <si>
    <t>Emily Sammons</t>
  </si>
  <si>
    <t>DG0001015896</t>
  </si>
  <si>
    <t>Sue Smith</t>
  </si>
  <si>
    <t>DG0001179997</t>
  </si>
  <si>
    <t>5/5/2026, 1:52 PM</t>
  </si>
  <si>
    <t>Jennifer Deichl</t>
  </si>
  <si>
    <t>DG0000140102</t>
  </si>
  <si>
    <t>5/5/2026, 2:03 PM</t>
  </si>
  <si>
    <t>DG0001949995</t>
  </si>
  <si>
    <t>DG0001080149</t>
  </si>
  <si>
    <t>Thomas William</t>
  </si>
  <si>
    <t>DG0001366530</t>
  </si>
  <si>
    <t>Leo sun</t>
  </si>
  <si>
    <t>DG0001366527</t>
  </si>
  <si>
    <t>5/4/2026, 9:44 AM</t>
  </si>
  <si>
    <t>5/4/2026, 12:41 PM</t>
  </si>
  <si>
    <t>5/4/2026, 2:18 PM</t>
  </si>
  <si>
    <t>DG0001603364</t>
  </si>
  <si>
    <t>DG0001787224</t>
  </si>
  <si>
    <t>Kelly McHale</t>
  </si>
  <si>
    <t>DG0000767402</t>
  </si>
  <si>
    <t>5/7/2026, 9:21 AM</t>
  </si>
  <si>
    <t>Phylis Riberger</t>
  </si>
  <si>
    <t>DG0001386007</t>
  </si>
  <si>
    <t>Daniela O'Quin</t>
  </si>
  <si>
    <t>DG0000624797</t>
  </si>
  <si>
    <t>Luis Sanchez</t>
  </si>
  <si>
    <t>DG0001996008</t>
  </si>
  <si>
    <t>5/7/2026, 12:36 PM</t>
  </si>
  <si>
    <t>Md Nasir Ullah</t>
  </si>
  <si>
    <t>DG0000194896</t>
  </si>
  <si>
    <t>5/7/2026, 2:54 PM</t>
  </si>
  <si>
    <t>Sue Moore</t>
  </si>
  <si>
    <t>DG0000833960</t>
  </si>
  <si>
    <t>5/7/2026, 3:05 PM</t>
  </si>
  <si>
    <t>Nashalie Pineda</t>
  </si>
  <si>
    <t>DG0000853208</t>
  </si>
  <si>
    <t>Lola Larmann</t>
  </si>
  <si>
    <t>DG0001647824</t>
  </si>
  <si>
    <t>5/6/2026, 1:07 PM</t>
  </si>
  <si>
    <t>DIANNE CASTILLEJA</t>
  </si>
  <si>
    <t>DG0001080894</t>
  </si>
  <si>
    <t>Lydia Ardayu</t>
  </si>
  <si>
    <t>DG0000647695</t>
  </si>
  <si>
    <t>Barbara Reynolds</t>
  </si>
  <si>
    <t>DG0001188538</t>
  </si>
  <si>
    <t>DG0000167832</t>
  </si>
  <si>
    <t>5/6/2026, 3:39 PM</t>
  </si>
  <si>
    <t>Nancy Chapman</t>
  </si>
  <si>
    <t>DG0000482191</t>
  </si>
  <si>
    <t>5/6/2026, 3:58 PM</t>
  </si>
  <si>
    <t>Patricia Hosey</t>
  </si>
  <si>
    <t>DG0000482190</t>
  </si>
  <si>
    <t>DG0000775946</t>
  </si>
  <si>
    <t>5/5/2026, 7:51 AM</t>
  </si>
  <si>
    <t>Frank Gerardi</t>
  </si>
  <si>
    <t>DG0000775949</t>
  </si>
  <si>
    <t>DG0000775947</t>
  </si>
  <si>
    <t>5/5/2026, 7:52 AM</t>
  </si>
  <si>
    <t>DG0000775948</t>
  </si>
  <si>
    <t>5/5/2026, 7:53 AM</t>
  </si>
  <si>
    <t>DG0001751793</t>
  </si>
  <si>
    <t>Don Demara</t>
  </si>
  <si>
    <t>DG0002055106</t>
  </si>
  <si>
    <t>5/5/2026, 8:30 AM</t>
  </si>
  <si>
    <t>Tiffany Williams</t>
  </si>
  <si>
    <t>DG0002055909</t>
  </si>
  <si>
    <t>5/5/2026, 8:46 AM</t>
  </si>
  <si>
    <t>Sanket Patel</t>
  </si>
  <si>
    <t>DG0000835500</t>
  </si>
  <si>
    <t>5/5/2026, 9:17 AM</t>
  </si>
  <si>
    <t>MELANIE BOLSON</t>
  </si>
  <si>
    <t>DG0002055121</t>
  </si>
  <si>
    <t>DG0002055911</t>
  </si>
  <si>
    <t>DG0002055910</t>
  </si>
  <si>
    <t>DG0000409277</t>
  </si>
  <si>
    <t>EVELYN FORD</t>
  </si>
  <si>
    <t>DG0001688796</t>
  </si>
  <si>
    <t>5/5/2026, 10:59 AM</t>
  </si>
  <si>
    <t>Daniel Ramirez</t>
  </si>
  <si>
    <t>DG0002081849</t>
  </si>
  <si>
    <t>5/5/2026, 12:21 PM</t>
  </si>
  <si>
    <t>George Vanluven</t>
  </si>
  <si>
    <t>DG0000794641</t>
  </si>
  <si>
    <t>DG0001906518</t>
  </si>
  <si>
    <t>Virginia Voigt</t>
  </si>
  <si>
    <t>DG0000794642</t>
  </si>
  <si>
    <t>DG0000794640</t>
  </si>
  <si>
    <t>DG0000794638</t>
  </si>
  <si>
    <t>5/5/2026, 1:48 PM</t>
  </si>
  <si>
    <t>DG0000464719</t>
  </si>
  <si>
    <t>5/5/2026, 3:15 PM</t>
  </si>
  <si>
    <t>Sharon Fields</t>
  </si>
  <si>
    <t>DG0002026729</t>
  </si>
  <si>
    <t>5/5/2026, 3:38 PM</t>
  </si>
  <si>
    <t>James Pratt</t>
  </si>
  <si>
    <t>DG0001573165</t>
  </si>
  <si>
    <t>DG0000379346</t>
  </si>
  <si>
    <t>Larry Cohen</t>
  </si>
  <si>
    <t>DG0002041851</t>
  </si>
  <si>
    <t>DG0001952672</t>
  </si>
  <si>
    <t>Danny Liriano</t>
  </si>
  <si>
    <t>DG0000083333</t>
  </si>
  <si>
    <t>Julio Aguilar</t>
  </si>
  <si>
    <t>DG0000083332</t>
  </si>
  <si>
    <t>DG0000083335</t>
  </si>
  <si>
    <t>DG0000083328</t>
  </si>
  <si>
    <t>DG0001413221</t>
  </si>
  <si>
    <t>5/4/2026, 8:15 AM</t>
  </si>
  <si>
    <t>Jerre Waltersdorf</t>
  </si>
  <si>
    <t>DG0002111509</t>
  </si>
  <si>
    <t>Maria Blasko</t>
  </si>
  <si>
    <t>DG0001966365</t>
  </si>
  <si>
    <t>5/4/2026, 7:57 AM</t>
  </si>
  <si>
    <t>DG0001413220</t>
  </si>
  <si>
    <t>DG0001353363</t>
  </si>
  <si>
    <t>DG0001437504</t>
  </si>
  <si>
    <t>5/4/2026, 7:47 AM</t>
  </si>
  <si>
    <t>Audrey Pineo</t>
  </si>
  <si>
    <t>DG0001573167</t>
  </si>
  <si>
    <t>5/4/2026, 8:24 AM</t>
  </si>
  <si>
    <t>DG0000083341</t>
  </si>
  <si>
    <t>DG0000121158</t>
  </si>
  <si>
    <t>Annah McCluskey</t>
  </si>
  <si>
    <t>DG0001353362</t>
  </si>
  <si>
    <t>DG0001539199</t>
  </si>
  <si>
    <t>Jeannie Smith</t>
  </si>
  <si>
    <t>DG0000603951</t>
  </si>
  <si>
    <t>Jason Dawson</t>
  </si>
  <si>
    <t>DG0001893355</t>
  </si>
  <si>
    <t>Frank Rivera</t>
  </si>
  <si>
    <t>5/4/2026, 9:50 AM</t>
  </si>
  <si>
    <t>DG0001573128</t>
  </si>
  <si>
    <t>DG0001573129</t>
  </si>
  <si>
    <t>DG0001573126</t>
  </si>
  <si>
    <t>DG0001573125</t>
  </si>
  <si>
    <t>DG0001573124</t>
  </si>
  <si>
    <t>DG0000424855</t>
  </si>
  <si>
    <t>Jaclyn Phillips</t>
  </si>
  <si>
    <t>DG0000603952</t>
  </si>
  <si>
    <t>DG0000603953</t>
  </si>
  <si>
    <t>DG0001043278</t>
  </si>
  <si>
    <t>makayla bailly</t>
  </si>
  <si>
    <t>DG0002033262</t>
  </si>
  <si>
    <t>DG0000397376</t>
  </si>
  <si>
    <t>DG0000550835</t>
  </si>
  <si>
    <t>DG0000674423</t>
  </si>
  <si>
    <t>5/4/2026, 1:33 PM</t>
  </si>
  <si>
    <t>Michael Brunnemer</t>
  </si>
  <si>
    <t>5/4/2026, 2:19 PM</t>
  </si>
  <si>
    <t>DG0001028945</t>
  </si>
  <si>
    <t>5/4/2026, 2:05 PM</t>
  </si>
  <si>
    <t>Terry Schwarz</t>
  </si>
  <si>
    <t>DG0000550834</t>
  </si>
  <si>
    <t>DG0000875936</t>
  </si>
  <si>
    <t>Ronald Kozoman</t>
  </si>
  <si>
    <t>DG0000875935</t>
  </si>
  <si>
    <t>DG0001214618</t>
  </si>
  <si>
    <t>Jill Krueger</t>
  </si>
  <si>
    <t>DG0001292501</t>
  </si>
  <si>
    <t>5/4/2026, 3:19 PM</t>
  </si>
  <si>
    <t>TORY BOLLING</t>
  </si>
  <si>
    <t>DG0001051979</t>
  </si>
  <si>
    <t>5/4/2026, 3:25 PM</t>
  </si>
  <si>
    <t>bernice coates</t>
  </si>
  <si>
    <t>DG0001037265</t>
  </si>
  <si>
    <t>5/4/2026, 3:31 PM</t>
  </si>
  <si>
    <t>Terra Rosenberger</t>
  </si>
  <si>
    <t>DG0001114325</t>
  </si>
  <si>
    <t>5/4/2026, 3:41 PM</t>
  </si>
  <si>
    <t>Hilda Espinoza</t>
  </si>
  <si>
    <t>DG0000498862</t>
  </si>
  <si>
    <t>5/4/2026, 3:57 PM</t>
  </si>
  <si>
    <t>Patti Millington</t>
  </si>
  <si>
    <t>DG0001844298</t>
  </si>
  <si>
    <t>5/8/2026, 5:13 AM</t>
  </si>
  <si>
    <t>Flora Nvegwu</t>
  </si>
  <si>
    <t>DG0001844297</t>
  </si>
  <si>
    <t>DG0001734237</t>
  </si>
  <si>
    <t>5/8/2026, 5:27 AM</t>
  </si>
  <si>
    <t>Alva Thomas</t>
  </si>
  <si>
    <t>DG0000762987</t>
  </si>
  <si>
    <t>5/8/2026, 5:36 AM</t>
  </si>
  <si>
    <t>Yougeng Yin-Rorimer</t>
  </si>
  <si>
    <t>DG0002206581</t>
  </si>
  <si>
    <t>5/8/2026, 5:45 AM</t>
  </si>
  <si>
    <t>Minki Black</t>
  </si>
  <si>
    <t>DG0001155111</t>
  </si>
  <si>
    <t>5/8/2026, 5:47 AM</t>
  </si>
  <si>
    <t>Jorge CUELLAR</t>
  </si>
  <si>
    <t>DG0001050801</t>
  </si>
  <si>
    <t>Michelle Schwartz</t>
  </si>
  <si>
    <t>DG0001115178</t>
  </si>
  <si>
    <t>Michael Chow</t>
  </si>
  <si>
    <t>DG0002059606</t>
  </si>
  <si>
    <t>5/7/2026, 5:12 AM</t>
  </si>
  <si>
    <t>Javier Echaniz</t>
  </si>
  <si>
    <t>DG0001086663</t>
  </si>
  <si>
    <t>5/7/2026, 5:38 AM</t>
  </si>
  <si>
    <t>Jonathan Fink</t>
  </si>
  <si>
    <t>DG0001086662</t>
  </si>
  <si>
    <t>5/7/2026, 5:39 AM</t>
  </si>
  <si>
    <t>DG0001348253</t>
  </si>
  <si>
    <t>5/7/2026, 5:44 AM</t>
  </si>
  <si>
    <t>Jeffrey Wescott</t>
  </si>
  <si>
    <t>DG0000201559</t>
  </si>
  <si>
    <t>DG0000728551</t>
  </si>
  <si>
    <t>5/7/2026, 7:27 AM</t>
  </si>
  <si>
    <t>Alexus Lanphear</t>
  </si>
  <si>
    <t>DG0001840960</t>
  </si>
  <si>
    <t>Harvey Ellis</t>
  </si>
  <si>
    <t>DG0001959511</t>
  </si>
  <si>
    <t>Delton Davis</t>
  </si>
  <si>
    <t>DG0001959517</t>
  </si>
  <si>
    <t>5/7/2026, 8:38 AM</t>
  </si>
  <si>
    <t>DG0001959516</t>
  </si>
  <si>
    <t>5/7/2026, 8:40 AM</t>
  </si>
  <si>
    <t>DG0001959514</t>
  </si>
  <si>
    <t>DG0001959515</t>
  </si>
  <si>
    <t>DG0001959512</t>
  </si>
  <si>
    <t>DG0000125320</t>
  </si>
  <si>
    <t>Mark Green</t>
  </si>
  <si>
    <t>DG0000470500</t>
  </si>
  <si>
    <t>Antonia Hawkins</t>
  </si>
  <si>
    <t>DG0000470499</t>
  </si>
  <si>
    <t>DG0002075333</t>
  </si>
  <si>
    <t>GLENDA RIDGEWAY</t>
  </si>
  <si>
    <t>DG0002075293</t>
  </si>
  <si>
    <t>5/7/2026, 10:17 AM</t>
  </si>
  <si>
    <t>DG0002075332</t>
  </si>
  <si>
    <t>5/7/2026, 10:18 AM</t>
  </si>
  <si>
    <t>DG0002075292</t>
  </si>
  <si>
    <t>DG0002098650</t>
  </si>
  <si>
    <t>5/7/2026, 1:15 PM</t>
  </si>
  <si>
    <t>Cristy Moore</t>
  </si>
  <si>
    <t>5/7/2026, 12:28 PM</t>
  </si>
  <si>
    <t>DG0000978765</t>
  </si>
  <si>
    <t>DG0000792933</t>
  </si>
  <si>
    <t>5/6/2026, 1:20 PM</t>
  </si>
  <si>
    <t>Yaqin Tao</t>
  </si>
  <si>
    <t>DG0001025035</t>
  </si>
  <si>
    <t>5/5/2026, 5:40 AM</t>
  </si>
  <si>
    <t>bette Laplatney</t>
  </si>
  <si>
    <t>DG0001192490</t>
  </si>
  <si>
    <t>Roger Wesalo</t>
  </si>
  <si>
    <t>DG0000052217</t>
  </si>
  <si>
    <t>5/5/2026, 6:41 AM</t>
  </si>
  <si>
    <t>Felicia Miller</t>
  </si>
  <si>
    <t>DG0000149481</t>
  </si>
  <si>
    <t>Pam Ulm</t>
  </si>
  <si>
    <t>DG0001520641</t>
  </si>
  <si>
    <t>Edwin Montes</t>
  </si>
  <si>
    <t>DG0001520638</t>
  </si>
  <si>
    <t>DG0001520636</t>
  </si>
  <si>
    <t>DG0001520634</t>
  </si>
  <si>
    <t>5/5/2026, 8:18 AM</t>
  </si>
  <si>
    <t>DG0000149482</t>
  </si>
  <si>
    <t>DG0001065074</t>
  </si>
  <si>
    <t>Lisa Sisco</t>
  </si>
  <si>
    <t>DG0001195306</t>
  </si>
  <si>
    <t>Jennifer MORALES</t>
  </si>
  <si>
    <t>DG0001046268</t>
  </si>
  <si>
    <t>DG0001949448</t>
  </si>
  <si>
    <t>DG0001012974</t>
  </si>
  <si>
    <t>5/5/2026, 9:58 AM</t>
  </si>
  <si>
    <t>DG0001039760</t>
  </si>
  <si>
    <t>Morgan Tidwell</t>
  </si>
  <si>
    <t>DG0001949446</t>
  </si>
  <si>
    <t>DG0000900168</t>
  </si>
  <si>
    <t>Gina Kang</t>
  </si>
  <si>
    <t>5/5/2026, 10:54 AM</t>
  </si>
  <si>
    <t>DG0000802432</t>
  </si>
  <si>
    <t>Michele Eser</t>
  </si>
  <si>
    <t>DG0000608473</t>
  </si>
  <si>
    <t>5/5/2026, 11:11 AM</t>
  </si>
  <si>
    <t>Zabrea Fiscus</t>
  </si>
  <si>
    <t>DG0000180991</t>
  </si>
  <si>
    <t>5/5/2026, 11:36 AM</t>
  </si>
  <si>
    <t>Felicia Harvey</t>
  </si>
  <si>
    <t>DG0000180990</t>
  </si>
  <si>
    <t>DG0000256685</t>
  </si>
  <si>
    <t>Lucia Cordova</t>
  </si>
  <si>
    <t>DG0001939832</t>
  </si>
  <si>
    <t>5/5/2026, 12:04 PM</t>
  </si>
  <si>
    <t>Wayne Teten</t>
  </si>
  <si>
    <t>DG0001939831</t>
  </si>
  <si>
    <t>5/5/2026, 12:05 PM</t>
  </si>
  <si>
    <t>DG0001093245</t>
  </si>
  <si>
    <t>Dennis Sumpter</t>
  </si>
  <si>
    <t>DG0000752947</t>
  </si>
  <si>
    <t>CEDRIC SMITH</t>
  </si>
  <si>
    <t>DG0000096321</t>
  </si>
  <si>
    <t>David McMillan</t>
  </si>
  <si>
    <t>DG0001702210</t>
  </si>
  <si>
    <t>5/4/2026, 6:16 AM</t>
  </si>
  <si>
    <t>Theresa Budge</t>
  </si>
  <si>
    <t>DG0000800073</t>
  </si>
  <si>
    <t>5/4/2026, 6:17 AM</t>
  </si>
  <si>
    <t>DG0000104714</t>
  </si>
  <si>
    <t>5/4/2026, 10:27 AM</t>
  </si>
  <si>
    <t>1/6/2026, 6:00 AM</t>
  </si>
  <si>
    <t>Evelyn Pough</t>
  </si>
  <si>
    <t>DG0000795057</t>
  </si>
  <si>
    <t>Kevin Ludwig</t>
  </si>
  <si>
    <t>DG0000282984</t>
  </si>
  <si>
    <t>darrell orr</t>
  </si>
  <si>
    <t>DG0001187965</t>
  </si>
  <si>
    <t>5/4/2026, 10:22 AM</t>
  </si>
  <si>
    <t>Samir Jain</t>
  </si>
  <si>
    <t>DG0000104715</t>
  </si>
  <si>
    <t>DG0000104713</t>
  </si>
  <si>
    <t>DG0001523123</t>
  </si>
  <si>
    <t>5/4/2026, 10:31 AM</t>
  </si>
  <si>
    <t>Evenlyn Pough</t>
  </si>
  <si>
    <t>DG0000282985</t>
  </si>
  <si>
    <t>DG0000474652</t>
  </si>
  <si>
    <t>John Stegall</t>
  </si>
  <si>
    <t>DG0001015571</t>
  </si>
  <si>
    <t>5/4/2026, 11:19 AM</t>
  </si>
  <si>
    <t>Joseph Sussan Sr.</t>
  </si>
  <si>
    <t>DG0001853393</t>
  </si>
  <si>
    <t>5/4/2026, 12:17 PM</t>
  </si>
  <si>
    <t>Chris Blickenstaff</t>
  </si>
  <si>
    <t>DG0000483830</t>
  </si>
  <si>
    <t>Jordan Schmidgall</t>
  </si>
  <si>
    <t>DG0000483829</t>
  </si>
  <si>
    <t>DG0002187327</t>
  </si>
  <si>
    <t>Patricia Townsend</t>
  </si>
  <si>
    <t>DG0000773631</t>
  </si>
  <si>
    <t>5/1/2026, 5:05 AM</t>
  </si>
  <si>
    <t>Trevor Henkler</t>
  </si>
  <si>
    <t>DG0000317437</t>
  </si>
  <si>
    <t>5/1/2026, 5:28 AM</t>
  </si>
  <si>
    <t>Lenesia Osborne</t>
  </si>
  <si>
    <t>DG0000710228</t>
  </si>
  <si>
    <t>5/1/2026, 5:08 AM</t>
  </si>
  <si>
    <t>Lorna Malavolti</t>
  </si>
  <si>
    <t>DG0000317438</t>
  </si>
  <si>
    <t>DG0001032956</t>
  </si>
  <si>
    <t>Fawnia Ricks</t>
  </si>
  <si>
    <t>DG0000308180</t>
  </si>
  <si>
    <t>Rezia Lorick</t>
  </si>
  <si>
    <t>DG0001361083</t>
  </si>
  <si>
    <t>5/7/2026, 6:05 AM</t>
  </si>
  <si>
    <t>Honor Paterson</t>
  </si>
  <si>
    <t>DG0001772260</t>
  </si>
  <si>
    <t>5/7/2026, 6:11 AM</t>
  </si>
  <si>
    <t>Tony Webb</t>
  </si>
  <si>
    <t>DG0001100909</t>
  </si>
  <si>
    <t>David Powell</t>
  </si>
  <si>
    <t>DG0000496765</t>
  </si>
  <si>
    <t>5/5/2026, 5:15 AM</t>
  </si>
  <si>
    <t>DG0000579349</t>
  </si>
  <si>
    <t>5/5/2026, 5:18 AM</t>
  </si>
  <si>
    <t>Julie Winnen</t>
  </si>
  <si>
    <t>DG0001746353</t>
  </si>
  <si>
    <t>Patricia Cychosz</t>
  </si>
  <si>
    <t>DG0001767178</t>
  </si>
  <si>
    <t>5/5/2026, 9:21 AM</t>
  </si>
  <si>
    <t>Rosa Ortiz</t>
  </si>
  <si>
    <t>DG0002104416</t>
  </si>
  <si>
    <t>Ashik Shaik</t>
  </si>
  <si>
    <t>DG0001903621</t>
  </si>
  <si>
    <t>Upshaw Plas</t>
  </si>
  <si>
    <t>DG0001153731</t>
  </si>
  <si>
    <t>5/5/2026, 10:43 AM</t>
  </si>
  <si>
    <t>Alicia Vicente</t>
  </si>
  <si>
    <t>DG0000716761</t>
  </si>
  <si>
    <t>Cheryl Wheeler</t>
  </si>
  <si>
    <t>DG0000824068</t>
  </si>
  <si>
    <t>5/5/2026, 10:28 AM</t>
  </si>
  <si>
    <t>Edward Dion</t>
  </si>
  <si>
    <t>DG0000480738</t>
  </si>
  <si>
    <t>5/5/2026, 10:33 AM</t>
  </si>
  <si>
    <t>Leslie Ottavi</t>
  </si>
  <si>
    <t>DG0001016247</t>
  </si>
  <si>
    <t>Harish Srivastava</t>
  </si>
  <si>
    <t>DG0000932778</t>
  </si>
  <si>
    <t>5/5/2026, 10:47 AM</t>
  </si>
  <si>
    <t>Myriam Rios</t>
  </si>
  <si>
    <t>DG0001375952</t>
  </si>
  <si>
    <t>Melissa Hyer</t>
  </si>
  <si>
    <t>DG0000014682</t>
  </si>
  <si>
    <t>5/4/2026, 10:14 AM</t>
  </si>
  <si>
    <t>Adriana Lucero</t>
  </si>
  <si>
    <t>DG0001978162</t>
  </si>
  <si>
    <t>5/4/2026, 10:18 AM</t>
  </si>
  <si>
    <t>Milos Delja</t>
  </si>
  <si>
    <t>DG0001896032</t>
  </si>
  <si>
    <t>5/1/2026, 5:13 AM</t>
  </si>
  <si>
    <t>Uttam Bhattarai</t>
  </si>
  <si>
    <t>DG0000019923</t>
  </si>
  <si>
    <t>5/1/2026, 5:16 AM</t>
  </si>
  <si>
    <t>Patrick McLaughlin</t>
  </si>
  <si>
    <t>DG0000781929</t>
  </si>
  <si>
    <t>5/1/2026, 7:58 AM</t>
  </si>
  <si>
    <t>Albert Martin</t>
  </si>
  <si>
    <t>DG0001346302</t>
  </si>
  <si>
    <t>Suzanne Somers</t>
  </si>
  <si>
    <t>DG0001764300</t>
  </si>
  <si>
    <t>5/1/2026, 7:33 AM</t>
  </si>
  <si>
    <t>Shelley Senfeld</t>
  </si>
  <si>
    <t>DG0000550767</t>
  </si>
  <si>
    <t>DG0000982217</t>
  </si>
  <si>
    <t>5/1/2026, 8:09 AM</t>
  </si>
  <si>
    <t>DAVID Hewitt</t>
  </si>
  <si>
    <t>DG0001544263</t>
  </si>
  <si>
    <t>Joyce Kerr</t>
  </si>
  <si>
    <t>DG0000183996</t>
  </si>
  <si>
    <t>Valerie Sayed</t>
  </si>
  <si>
    <t>DG0000451979</t>
  </si>
  <si>
    <t>Carolyn Kinnick</t>
  </si>
  <si>
    <t>DG0001052046</t>
  </si>
  <si>
    <t>Yonnie Streeper</t>
  </si>
  <si>
    <t>DG0000749272</t>
  </si>
  <si>
    <t>Meg Murphy</t>
  </si>
  <si>
    <t>DG0000842513</t>
  </si>
  <si>
    <t>Jennifer Ellis</t>
  </si>
  <si>
    <t>DG0002072960</t>
  </si>
  <si>
    <t>DG0000908446</t>
  </si>
  <si>
    <t>Staci Marcus</t>
  </si>
  <si>
    <t>DG0000597392</t>
  </si>
  <si>
    <t>5/1/2026, 10:37 AM</t>
  </si>
  <si>
    <t>Don Wellman</t>
  </si>
  <si>
    <t>DG0001927594</t>
  </si>
  <si>
    <t>Leslie Barker</t>
  </si>
  <si>
    <t>DG0001906442</t>
  </si>
  <si>
    <t>5/5/2026, 2:54 PM</t>
  </si>
  <si>
    <t>MIRCEA PREDELEANU</t>
  </si>
  <si>
    <t>DG0002032654</t>
  </si>
  <si>
    <t>5/1/2026, 9:05 AM</t>
  </si>
  <si>
    <t>Mary Ann Smith</t>
  </si>
  <si>
    <t>DG0002032652</t>
  </si>
  <si>
    <t>DG0001152657</t>
  </si>
  <si>
    <t>Barbara Stahlschmidt</t>
  </si>
  <si>
    <t>DG0001143274</t>
  </si>
  <si>
    <t>5/7/2026, 6:34 AM</t>
  </si>
  <si>
    <t>DG0001143273</t>
  </si>
  <si>
    <t>DG0001075002</t>
  </si>
  <si>
    <t>5/7/2026, 8:10 AM</t>
  </si>
  <si>
    <t>Connor Austell</t>
  </si>
  <si>
    <t>DG0001254413</t>
  </si>
  <si>
    <t>Maude Johnson</t>
  </si>
  <si>
    <t>DG0001864829</t>
  </si>
  <si>
    <t>Vicki Cherry</t>
  </si>
  <si>
    <t>DG0001864827</t>
  </si>
  <si>
    <t>5/7/2026, 9:44 AM</t>
  </si>
  <si>
    <t>DG0000575464</t>
  </si>
  <si>
    <t>Doris Eubank</t>
  </si>
  <si>
    <t>DG0000163495</t>
  </si>
  <si>
    <t>5/7/2026, 1:36 PM</t>
  </si>
  <si>
    <t>5/7/2026, 1:38 PM</t>
  </si>
  <si>
    <t>DG0001909313</t>
  </si>
  <si>
    <t>5/7/2026, 1:55 PM</t>
  </si>
  <si>
    <t>Christie Fockler</t>
  </si>
  <si>
    <t>DG0001075309</t>
  </si>
  <si>
    <t>MARC SILOS</t>
  </si>
  <si>
    <t>DG0000735988</t>
  </si>
  <si>
    <t>5/7/2026, 2:42 PM</t>
  </si>
  <si>
    <t>Louretha McKethan</t>
  </si>
  <si>
    <t>DG0000119528</t>
  </si>
  <si>
    <t>5/7/2026, 2:52 PM</t>
  </si>
  <si>
    <t>Summer King</t>
  </si>
  <si>
    <t>DG0001068111</t>
  </si>
  <si>
    <t>5/7/2026, 3:01 PM</t>
  </si>
  <si>
    <t>CAROL ROCHON</t>
  </si>
  <si>
    <t>DG0001194300</t>
  </si>
  <si>
    <t>Martin Duran</t>
  </si>
  <si>
    <t>DG0001825125</t>
  </si>
  <si>
    <t>Geraldine Atkins</t>
  </si>
  <si>
    <t>DG0001825124</t>
  </si>
  <si>
    <t>DG0001825123</t>
  </si>
  <si>
    <t>DG0001825122</t>
  </si>
  <si>
    <t>5/6/2026, 2:07 PM</t>
  </si>
  <si>
    <t>DG0001902940</t>
  </si>
  <si>
    <t>Deya Lerma</t>
  </si>
  <si>
    <t>DG0001646315</t>
  </si>
  <si>
    <t>Linda Diamond</t>
  </si>
  <si>
    <t>DG0001598944</t>
  </si>
  <si>
    <t>Yamile Marquez</t>
  </si>
  <si>
    <t>DG0001598946</t>
  </si>
  <si>
    <t>DG0001646318</t>
  </si>
  <si>
    <t>DG0001598941</t>
  </si>
  <si>
    <t>DG0001598943</t>
  </si>
  <si>
    <t>DG0001161710</t>
  </si>
  <si>
    <t>Mari Barnard</t>
  </si>
  <si>
    <t>Arthur Nelligin</t>
  </si>
  <si>
    <t>DG0000978664</t>
  </si>
  <si>
    <t>Beverly Fonzi</t>
  </si>
  <si>
    <t>DG0001041589</t>
  </si>
  <si>
    <t>Tara Kelly</t>
  </si>
  <si>
    <t>DG0001041591</t>
  </si>
  <si>
    <t>DG0001041590</t>
  </si>
  <si>
    <t>5/5/2026, 2:04 PM</t>
  </si>
  <si>
    <t>DG0001098148</t>
  </si>
  <si>
    <t>Fred Bingham</t>
  </si>
  <si>
    <t>DG0000932456</t>
  </si>
  <si>
    <t>Jacqueline Cooks-Berks</t>
  </si>
  <si>
    <t>DG0000932454</t>
  </si>
  <si>
    <t>DG0001217359</t>
  </si>
  <si>
    <t>5/4/2026, 1:45 PM</t>
  </si>
  <si>
    <t>William Thompson</t>
  </si>
  <si>
    <t>DG0001824541</t>
  </si>
  <si>
    <t>5/4/2026, 12:37 PM</t>
  </si>
  <si>
    <t>Ruth Baham</t>
  </si>
  <si>
    <t>DG0000455753</t>
  </si>
  <si>
    <t>5/4/2026, 2:07 PM</t>
  </si>
  <si>
    <t>Richard Klingert</t>
  </si>
  <si>
    <t>5/1/2026, 7:21 AM</t>
  </si>
  <si>
    <t>DG0001660148</t>
  </si>
  <si>
    <t>Arnita Rudd</t>
  </si>
  <si>
    <t>DG0000979697</t>
  </si>
  <si>
    <t>Evelyn Burnett</t>
  </si>
  <si>
    <t>DG0001544437</t>
  </si>
  <si>
    <t>DG0001660149</t>
  </si>
  <si>
    <t>5/1/2026, 7:25 AM</t>
  </si>
  <si>
    <t>DG0001660147</t>
  </si>
  <si>
    <t>DG0001276789</t>
  </si>
  <si>
    <t>Sandra Sullivan</t>
  </si>
  <si>
    <t>DG0001502228</t>
  </si>
  <si>
    <t>DG0001502227</t>
  </si>
  <si>
    <t>5/1/2026, 9:13 AM</t>
  </si>
  <si>
    <t>DG0000993931</t>
  </si>
  <si>
    <t>Ivonne Whitehead</t>
  </si>
  <si>
    <t>DG0000994012</t>
  </si>
  <si>
    <t>DG0000910358</t>
  </si>
  <si>
    <t>DG0000910357</t>
  </si>
  <si>
    <t>DG0001362416</t>
  </si>
  <si>
    <t>Vera DePriest</t>
  </si>
  <si>
    <t>DG0001086270</t>
  </si>
  <si>
    <t>Robert Neely</t>
  </si>
  <si>
    <t>5/1/2026, 1:37 PM</t>
  </si>
  <si>
    <t>DG0001173897</t>
  </si>
  <si>
    <t>DAVID MINEO</t>
  </si>
  <si>
    <t>DG0000486207</t>
  </si>
  <si>
    <t>Dorothy McGregor</t>
  </si>
  <si>
    <t>5/1/2026, 1:39 PM</t>
  </si>
  <si>
    <t>DG0002123392</t>
  </si>
  <si>
    <t>5/1/2026, 1:05 PM</t>
  </si>
  <si>
    <t>Cathy Palazzo</t>
  </si>
  <si>
    <t>DG0002123391</t>
  </si>
  <si>
    <t>DG0002123390</t>
  </si>
  <si>
    <t>5/1/2026, 1:06 PM</t>
  </si>
  <si>
    <t>DG0001060173</t>
  </si>
  <si>
    <t>HUGH BARTLETT</t>
  </si>
  <si>
    <t>5/1/2026, 1:35 PM</t>
  </si>
  <si>
    <t>5/1/2026, 1:38 PM</t>
  </si>
  <si>
    <t>DG0001823923</t>
  </si>
  <si>
    <t>Joy Sparrey</t>
  </si>
  <si>
    <t>5/8/2026, 6:08 AM</t>
  </si>
  <si>
    <t>7/7/2026, 7:00 AM</t>
  </si>
  <si>
    <t>Debra Foreman</t>
  </si>
  <si>
    <t>DG0000829260</t>
  </si>
  <si>
    <t>PATRICIA HUDSON</t>
  </si>
  <si>
    <t>Deborah Allen</t>
  </si>
  <si>
    <t>DG0001302848</t>
  </si>
  <si>
    <t>Angela Bernardini</t>
  </si>
  <si>
    <t>DG0002035660</t>
  </si>
  <si>
    <t>5/5/2026, 10:42 AM</t>
  </si>
  <si>
    <t>Steve Smith</t>
  </si>
  <si>
    <t>DG0001725406</t>
  </si>
  <si>
    <t>Aimee Ulstad</t>
  </si>
  <si>
    <t>DG0001725404</t>
  </si>
  <si>
    <t>DG0001725410</t>
  </si>
  <si>
    <t>5/5/2026, 12:44 PM</t>
  </si>
  <si>
    <t>DG0001725407</t>
  </si>
  <si>
    <t>DG0001725403</t>
  </si>
  <si>
    <t>DG0000557348</t>
  </si>
  <si>
    <t>Angela Ly</t>
  </si>
  <si>
    <t>DG0001848928</t>
  </si>
  <si>
    <t>Maria Lopez</t>
  </si>
  <si>
    <t>DG0002055180</t>
  </si>
  <si>
    <t>5/5/2026, 11:46 AM</t>
  </si>
  <si>
    <t>Bertha Mireles</t>
  </si>
  <si>
    <t>DG0000127908</t>
  </si>
  <si>
    <t>Jose Perez</t>
  </si>
  <si>
    <t>DG0001042777</t>
  </si>
  <si>
    <t>Vilma Mojica</t>
  </si>
  <si>
    <t>DG0000511238</t>
  </si>
  <si>
    <t>Liliana Quintana</t>
  </si>
  <si>
    <t>Jorge Bechara</t>
  </si>
  <si>
    <t>5/1/2026, 6:26 AM</t>
  </si>
  <si>
    <t>DG0001745913</t>
  </si>
  <si>
    <t>5/1/2026, 12:28 PM</t>
  </si>
  <si>
    <t>DG0001973332</t>
  </si>
  <si>
    <t>DG0000389143</t>
  </si>
  <si>
    <t>DG0000389141</t>
  </si>
  <si>
    <t>DG0000389140</t>
  </si>
  <si>
    <t>DG0000389139</t>
  </si>
  <si>
    <t>DG0000389138</t>
  </si>
  <si>
    <t>5/7/2026, 11:09 AM</t>
  </si>
  <si>
    <t>DG0000483135</t>
  </si>
  <si>
    <t>Tiffani Grilli</t>
  </si>
  <si>
    <t>DG0000483133</t>
  </si>
  <si>
    <t>5/7/2026, 12:29 PM</t>
  </si>
  <si>
    <t>DG0000966968</t>
  </si>
  <si>
    <t>5/6/2026, 1:25 PM</t>
  </si>
  <si>
    <t>Edward C McCray</t>
  </si>
  <si>
    <t>DG0000966967</t>
  </si>
  <si>
    <t>5/6/2026, 1:26 PM</t>
  </si>
  <si>
    <t>DG0000966965</t>
  </si>
  <si>
    <t>5/6/2026, 1:27 PM</t>
  </si>
  <si>
    <t>DG0000124412</t>
  </si>
  <si>
    <t>5/6/2026, 1:28 PM</t>
  </si>
  <si>
    <t>DG0000376531</t>
  </si>
  <si>
    <t>5/5/2026, 5:05 AM</t>
  </si>
  <si>
    <t>Bradley Fiorentino</t>
  </si>
  <si>
    <t>DG0001124864</t>
  </si>
  <si>
    <t>5/5/2026, 9:07 AM</t>
  </si>
  <si>
    <t>Roy Hill</t>
  </si>
  <si>
    <t>DG0001153373</t>
  </si>
  <si>
    <t>5/4/2026, 5:12 AM</t>
  </si>
  <si>
    <t>Justin Cosby</t>
  </si>
  <si>
    <t>DG0000669914</t>
  </si>
  <si>
    <t>5/4/2026, 5:15 AM</t>
  </si>
  <si>
    <t>ARAVIND VINNAKOTA</t>
  </si>
  <si>
    <t>DG0001403703</t>
  </si>
  <si>
    <t>5/4/2026, 5:18 AM</t>
  </si>
  <si>
    <t>Fernando Briones</t>
  </si>
  <si>
    <t>DG0000959017</t>
  </si>
  <si>
    <t>5/4/2026, 5:30 AM</t>
  </si>
  <si>
    <t>MARY TUCKER</t>
  </si>
  <si>
    <t>DG0001134060</t>
  </si>
  <si>
    <t>5/4/2026, 5:37 AM</t>
  </si>
  <si>
    <t>Daniel Roberts</t>
  </si>
  <si>
    <t>DG0001043301</t>
  </si>
  <si>
    <t>5/4/2026, 5:40 AM</t>
  </si>
  <si>
    <t>DG0001043292</t>
  </si>
  <si>
    <t>5/4/2026, 5:41 AM</t>
  </si>
  <si>
    <t>DG0001934076</t>
  </si>
  <si>
    <t>Eleanor Mauser</t>
  </si>
  <si>
    <t>DG0001934075</t>
  </si>
  <si>
    <t>DG0001877646</t>
  </si>
  <si>
    <t>5/4/2026, 6:25 AM</t>
  </si>
  <si>
    <t>Roger Smith</t>
  </si>
  <si>
    <t>DG0001877655</t>
  </si>
  <si>
    <t>5/4/2026, 6:24 AM</t>
  </si>
  <si>
    <t>DG0001877645</t>
  </si>
  <si>
    <t>DG0001877644</t>
  </si>
  <si>
    <t>5/4/2026, 6:27 AM</t>
  </si>
  <si>
    <t>DG0001877643</t>
  </si>
  <si>
    <t>DG0001877642</t>
  </si>
  <si>
    <t>DG0000121351</t>
  </si>
  <si>
    <t>5/4/2026, 7:59 AM</t>
  </si>
  <si>
    <t>Morgan Mattox</t>
  </si>
  <si>
    <t>DG0000238078</t>
  </si>
  <si>
    <t>Sheryl Lefevre</t>
  </si>
  <si>
    <t>DG0000238089</t>
  </si>
  <si>
    <t>5/4/2026, 7:14 AM</t>
  </si>
  <si>
    <t>DG0000238088</t>
  </si>
  <si>
    <t>DG0002102177</t>
  </si>
  <si>
    <t>Donna Higgins</t>
  </si>
  <si>
    <t>DG0002102176</t>
  </si>
  <si>
    <t>5/4/2026, 7:20 AM</t>
  </si>
  <si>
    <t>DG0002102175</t>
  </si>
  <si>
    <t>5/4/2026, 7:21 AM</t>
  </si>
  <si>
    <t>DG0002102174</t>
  </si>
  <si>
    <t>5/4/2026, 7:22 AM</t>
  </si>
  <si>
    <t>DG0002102173</t>
  </si>
  <si>
    <t>5/4/2026, 7:23 AM</t>
  </si>
  <si>
    <t>DG0001922938</t>
  </si>
  <si>
    <t>Allison Thompson</t>
  </si>
  <si>
    <t>DG0001922940</t>
  </si>
  <si>
    <t>DG0001108744</t>
  </si>
  <si>
    <t>LYNN BOLDMAN</t>
  </si>
  <si>
    <t>DG0001485695</t>
  </si>
  <si>
    <t>5/4/2026, 8:56 AM</t>
  </si>
  <si>
    <t>taylor ocallaghan</t>
  </si>
  <si>
    <t>DG0001108743</t>
  </si>
  <si>
    <t>DG0002024757</t>
  </si>
  <si>
    <t>Christine Seiss</t>
  </si>
  <si>
    <t>DG0001485701</t>
  </si>
  <si>
    <t>5/4/2026, 8:52 AM</t>
  </si>
  <si>
    <t>DG0001698621</t>
  </si>
  <si>
    <t>CHAITANYA GOVANDE</t>
  </si>
  <si>
    <t>DG0001104020</t>
  </si>
  <si>
    <t>Cristina Duran</t>
  </si>
  <si>
    <t>DG0001698623</t>
  </si>
  <si>
    <t>DG0001103285</t>
  </si>
  <si>
    <t>Sally Williams</t>
  </si>
  <si>
    <t>DG0001485698</t>
  </si>
  <si>
    <t>DG0001698622</t>
  </si>
  <si>
    <t>DG0001041433</t>
  </si>
  <si>
    <t>5/4/2026, 8:38 AM</t>
  </si>
  <si>
    <t>Renee Aguilar</t>
  </si>
  <si>
    <t>DG0001485705</t>
  </si>
  <si>
    <t>5/4/2026, 8:50 AM</t>
  </si>
  <si>
    <t>DG0001485703</t>
  </si>
  <si>
    <t>DG0001485697</t>
  </si>
  <si>
    <t>DG0001131302</t>
  </si>
  <si>
    <t>Alicia Schenck</t>
  </si>
  <si>
    <t>DG0001056838</t>
  </si>
  <si>
    <t>MURALI MALLINA</t>
  </si>
  <si>
    <t>Saralyn Wilson</t>
  </si>
  <si>
    <t>DG0001711734</t>
  </si>
  <si>
    <t>Ronnie Mcelmurry</t>
  </si>
  <si>
    <t>DG0001711730</t>
  </si>
  <si>
    <t>DG0001711733</t>
  </si>
  <si>
    <t>DG0001711732</t>
  </si>
  <si>
    <t>DG0001711731</t>
  </si>
  <si>
    <t>DG0001110562</t>
  </si>
  <si>
    <t>Sara Strommen</t>
  </si>
  <si>
    <t>DG0001736311</t>
  </si>
  <si>
    <t>5/4/2026, 11:47 AM</t>
  </si>
  <si>
    <t>DG0000168181</t>
  </si>
  <si>
    <t>Lupe Contreras</t>
  </si>
  <si>
    <t>DG0000168180</t>
  </si>
  <si>
    <t>5/4/2026, 12:35 PM</t>
  </si>
  <si>
    <t>DG0002003746</t>
  </si>
  <si>
    <t>Moshe Brever</t>
  </si>
  <si>
    <t>DG0002055513</t>
  </si>
  <si>
    <t>Eileen Davis</t>
  </si>
  <si>
    <t>DG0001086739</t>
  </si>
  <si>
    <t>5/4/2026, 1:31 PM</t>
  </si>
  <si>
    <t>Jackie Leeper</t>
  </si>
  <si>
    <t>DG0001260845</t>
  </si>
  <si>
    <t>Dave Ferguson</t>
  </si>
  <si>
    <t>DG0001260844</t>
  </si>
  <si>
    <t>DG0001075540</t>
  </si>
  <si>
    <t>5/1/2026, 5:39 AM</t>
  </si>
  <si>
    <t>Chris Fluckiger</t>
  </si>
  <si>
    <t>DG0001074885</t>
  </si>
  <si>
    <t>5/1/2026, 5:40 AM</t>
  </si>
  <si>
    <t>DG0000897028</t>
  </si>
  <si>
    <t>5/1/2026, 6:22 AM</t>
  </si>
  <si>
    <t>Laura Thom</t>
  </si>
  <si>
    <t>DG0000897027</t>
  </si>
  <si>
    <t>DG0001930825</t>
  </si>
  <si>
    <t>DG0000987146</t>
  </si>
  <si>
    <t>5/1/2026, 8:06 AM</t>
  </si>
  <si>
    <t>Sarah Stone</t>
  </si>
  <si>
    <t>DG0001930830</t>
  </si>
  <si>
    <t>DG0000026283</t>
  </si>
  <si>
    <t>Tara Daily</t>
  </si>
  <si>
    <t>DG0001058209</t>
  </si>
  <si>
    <t>5/1/2026, 7:48 AM</t>
  </si>
  <si>
    <t>Alexis Estrada</t>
  </si>
  <si>
    <t>Lynn Harrington</t>
  </si>
  <si>
    <t>DG0001930826</t>
  </si>
  <si>
    <t>DG0001930827</t>
  </si>
  <si>
    <t>DG0002021786</t>
  </si>
  <si>
    <t>5/1/2026, 7:56 AM</t>
  </si>
  <si>
    <t>Rita Flynn</t>
  </si>
  <si>
    <t>DG0002021784</t>
  </si>
  <si>
    <t>DG0000987148</t>
  </si>
  <si>
    <t>DG0001930831</t>
  </si>
  <si>
    <t>DG0001930829</t>
  </si>
  <si>
    <t>DG0002124490</t>
  </si>
  <si>
    <t>Bruce Willemarck</t>
  </si>
  <si>
    <t>DG0001485177</t>
  </si>
  <si>
    <t>5/1/2026, 8:51 AM</t>
  </si>
  <si>
    <t>DG0001082186</t>
  </si>
  <si>
    <t>RYAN CAVEY</t>
  </si>
  <si>
    <t>DG0000763540</t>
  </si>
  <si>
    <t>Jose Rodriguez</t>
  </si>
  <si>
    <t>DG0002028114</t>
  </si>
  <si>
    <t>5/1/2026, 10:32 AM</t>
  </si>
  <si>
    <t>Judy Thomas</t>
  </si>
  <si>
    <t>DG0000763538</t>
  </si>
  <si>
    <t>DG0000763539</t>
  </si>
  <si>
    <t>DG0001148744</t>
  </si>
  <si>
    <t>5/1/2026, 11:27 AM</t>
  </si>
  <si>
    <t>Chen SHEN</t>
  </si>
  <si>
    <t>DG0000763537</t>
  </si>
  <si>
    <t>DG0000763536</t>
  </si>
  <si>
    <t>DG0000609484</t>
  </si>
  <si>
    <t>5/1/2026, 11:38 AM</t>
  </si>
  <si>
    <t>Patricia Molles</t>
  </si>
  <si>
    <t>DG0001436584</t>
  </si>
  <si>
    <t>5/1/2026, 12:19 PM</t>
  </si>
  <si>
    <t>MARY MCENTEE</t>
  </si>
  <si>
    <t>DG0001365011</t>
  </si>
  <si>
    <t>5/1/2026, 1:26 PM</t>
  </si>
  <si>
    <t>DG0000402835</t>
  </si>
  <si>
    <t>Frank DeGiso</t>
  </si>
  <si>
    <t>DG0001835642</t>
  </si>
  <si>
    <t>Anwer Abbasi</t>
  </si>
  <si>
    <t>DG0001939959</t>
  </si>
  <si>
    <t>5/4/2026, 1:58 PM</t>
  </si>
  <si>
    <t>Mary Jill Rogers</t>
  </si>
  <si>
    <t>DG0001939956</t>
  </si>
  <si>
    <t>5/4/2026, 2:00 PM</t>
  </si>
  <si>
    <t>DG0001939958</t>
  </si>
  <si>
    <t>DG0001939957</t>
  </si>
  <si>
    <t>DG0001844563</t>
  </si>
  <si>
    <t>NYKKI LODRIG</t>
  </si>
  <si>
    <t>DG0001570101</t>
  </si>
  <si>
    <t>Mary Booker</t>
  </si>
  <si>
    <t>DG0001570100</t>
  </si>
  <si>
    <t>5/7/2026, 10:53 AM</t>
  </si>
  <si>
    <t>DG0000950314</t>
  </si>
  <si>
    <t>Mukesh Kadiwala</t>
  </si>
  <si>
    <t>DG0000244729</t>
  </si>
  <si>
    <t>Donald Parks</t>
  </si>
  <si>
    <t>DG0001190277</t>
  </si>
  <si>
    <t>DG0001287798</t>
  </si>
  <si>
    <t>Christopher Yako</t>
  </si>
  <si>
    <t>DG0001415358</t>
  </si>
  <si>
    <t>5/5/2026, 2:45 PM</t>
  </si>
  <si>
    <t>Durga DHURJATI</t>
  </si>
  <si>
    <t>DG0001463892</t>
  </si>
  <si>
    <t>5/1/2026, 12:58 PM</t>
  </si>
  <si>
    <t>Tarron Layfield</t>
  </si>
  <si>
    <t>DG0000431903</t>
  </si>
  <si>
    <t>5/7/2026, 4:29 PM</t>
  </si>
  <si>
    <t>Jianqiao Huang</t>
  </si>
  <si>
    <t>DG0000579199</t>
  </si>
  <si>
    <t>Miguel Hernandez</t>
  </si>
  <si>
    <t>DG0000947851</t>
  </si>
  <si>
    <t>5/6/2026, 1:53 PM</t>
  </si>
  <si>
    <t>Debra Thomas</t>
  </si>
  <si>
    <t>DG0001287705</t>
  </si>
  <si>
    <t>5/6/2026, 3:21 PM</t>
  </si>
  <si>
    <t>Edith Gonzalez</t>
  </si>
  <si>
    <t>DG0000456835</t>
  </si>
  <si>
    <t>5/6/2026, 2:42 PM</t>
  </si>
  <si>
    <t>REGINA SUMMERLIN</t>
  </si>
  <si>
    <t>DG0001747012</t>
  </si>
  <si>
    <t>5/6/2026, 3:19 PM</t>
  </si>
  <si>
    <t>DG0001747001</t>
  </si>
  <si>
    <t>5/6/2026, 3:20 PM</t>
  </si>
  <si>
    <t>DG0001287704</t>
  </si>
  <si>
    <t>DG0001287703</t>
  </si>
  <si>
    <t>5/5/2026, 11:44 AM</t>
  </si>
  <si>
    <t>DG0000987689</t>
  </si>
  <si>
    <t>ANIBAL FERNANDEZ</t>
  </si>
  <si>
    <t>DG0002046397</t>
  </si>
  <si>
    <t>Inez Cipolone</t>
  </si>
  <si>
    <t>DG0002046396</t>
  </si>
  <si>
    <t>DG0001497066</t>
  </si>
  <si>
    <t>Debra Hartsfield</t>
  </si>
  <si>
    <t>DG0001758062</t>
  </si>
  <si>
    <t>Esther Jimenez</t>
  </si>
  <si>
    <t>DG0001044303</t>
  </si>
  <si>
    <t>5/1/2026, 3:59 PM</t>
  </si>
  <si>
    <t>Sara Smith</t>
  </si>
  <si>
    <t>DG0000775100</t>
  </si>
  <si>
    <t>5/1/2026, 12:44 PM</t>
  </si>
  <si>
    <t>Carol Crippen</t>
  </si>
  <si>
    <t>DG0002076622</t>
  </si>
  <si>
    <t>Teresa Brown</t>
  </si>
  <si>
    <t>DG0001425774</t>
  </si>
  <si>
    <t>dianne adams</t>
  </si>
  <si>
    <t>5/1/2026, 2:51 PM</t>
  </si>
  <si>
    <t>DG0001046172</t>
  </si>
  <si>
    <t>Bernadette Korzon</t>
  </si>
  <si>
    <t>DG0001299559</t>
  </si>
  <si>
    <t>5/7/2026, 5:57 AM</t>
  </si>
  <si>
    <t>Jessica Hall</t>
  </si>
  <si>
    <t>DG0001031789</t>
  </si>
  <si>
    <t>Stuart Smead</t>
  </si>
  <si>
    <t>DG0001176171</t>
  </si>
  <si>
    <t>Shannon Oliver</t>
  </si>
  <si>
    <t>DG0001111141</t>
  </si>
  <si>
    <t>Katie Patrick</t>
  </si>
  <si>
    <t>DG0001390572</t>
  </si>
  <si>
    <t>5/7/2026, 11:10 AM</t>
  </si>
  <si>
    <t>Angela Daniel</t>
  </si>
  <si>
    <t>DG0000802662</t>
  </si>
  <si>
    <t>5/7/2026, 11:29 AM</t>
  </si>
  <si>
    <t>Andrew Molter</t>
  </si>
  <si>
    <t>DG0002130802</t>
  </si>
  <si>
    <t>DG0000774309</t>
  </si>
  <si>
    <t>Janet Cavatorta</t>
  </si>
  <si>
    <t>DG0001566253</t>
  </si>
  <si>
    <t>5/6/2026, 1:08 PM</t>
  </si>
  <si>
    <t>ANN WATCHILLA</t>
  </si>
  <si>
    <t>DG0001142055</t>
  </si>
  <si>
    <t>5/5/2026, 7:34 AM</t>
  </si>
  <si>
    <t>Elke Hoerschgens</t>
  </si>
  <si>
    <t>DG0001108550</t>
  </si>
  <si>
    <t>Fredrick Bauman</t>
  </si>
  <si>
    <t>DG0002066759</t>
  </si>
  <si>
    <t>Gulsah Alan</t>
  </si>
  <si>
    <t>DG0001992461</t>
  </si>
  <si>
    <t>5/5/2026, 9:50 AM</t>
  </si>
  <si>
    <t>Tony Brown</t>
  </si>
  <si>
    <t>DG0001738770</t>
  </si>
  <si>
    <t>5/5/2026, 10:38 AM</t>
  </si>
  <si>
    <t>Patrick Verderico</t>
  </si>
  <si>
    <t>DG0001723408</t>
  </si>
  <si>
    <t>Robert Mizek</t>
  </si>
  <si>
    <t>5/5/2026, 11:30 AM</t>
  </si>
  <si>
    <t>Mitchell Drozd</t>
  </si>
  <si>
    <t>5/5/2026, 1:09 PM</t>
  </si>
  <si>
    <t>DG0001702282</t>
  </si>
  <si>
    <t>Treyson Jones</t>
  </si>
  <si>
    <t>DG0002041620</t>
  </si>
  <si>
    <t>5/4/2026, 6:33 AM</t>
  </si>
  <si>
    <t>Leann Mitlyng</t>
  </si>
  <si>
    <t>DG0001033265</t>
  </si>
  <si>
    <t>5/4/2026, 5:07 AM</t>
  </si>
  <si>
    <t>Michael Schmidt</t>
  </si>
  <si>
    <t>DG0000845102</t>
  </si>
  <si>
    <t>Rusty Iamiceli</t>
  </si>
  <si>
    <t>DG0001515591</t>
  </si>
  <si>
    <t>Angelo Flanji</t>
  </si>
  <si>
    <t>DG0002041621</t>
  </si>
  <si>
    <t>DG0000778165</t>
  </si>
  <si>
    <t>5/4/2026, 6:36 AM</t>
  </si>
  <si>
    <t>April Burleson</t>
  </si>
  <si>
    <t>DG0000930450</t>
  </si>
  <si>
    <t>Julia Von Weyhe</t>
  </si>
  <si>
    <t>DG0001130957</t>
  </si>
  <si>
    <t>5/4/2026, 8:10 AM</t>
  </si>
  <si>
    <t>Bianca Asker</t>
  </si>
  <si>
    <t>DG0000561822</t>
  </si>
  <si>
    <t>Ed Froude</t>
  </si>
  <si>
    <t>DG0001223771</t>
  </si>
  <si>
    <t>5/4/2026, 8:07 AM</t>
  </si>
  <si>
    <t>Norma Vorst</t>
  </si>
  <si>
    <t>DG0001709674</t>
  </si>
  <si>
    <t>DONNA TAYLOR</t>
  </si>
  <si>
    <t>DG0001709673</t>
  </si>
  <si>
    <t>DG0001078533</t>
  </si>
  <si>
    <t>Dolores Olvera</t>
  </si>
  <si>
    <t>DG0001064697</t>
  </si>
  <si>
    <t>Nathaniel Sligh</t>
  </si>
  <si>
    <t>DG0002046623</t>
  </si>
  <si>
    <t>John Urban</t>
  </si>
  <si>
    <t>DG0001060990</t>
  </si>
  <si>
    <t>Zachary Light</t>
  </si>
  <si>
    <t>DG0001130071</t>
  </si>
  <si>
    <t>DG0000981925</t>
  </si>
  <si>
    <t>Rosemary Dowling</t>
  </si>
  <si>
    <t>DG0001915527</t>
  </si>
  <si>
    <t>Joseph Mysliwiec</t>
  </si>
  <si>
    <t>DG0001915528</t>
  </si>
  <si>
    <t>DG0000738890</t>
  </si>
  <si>
    <t>5/4/2026, 12:16 PM</t>
  </si>
  <si>
    <t>Carole Stone</t>
  </si>
  <si>
    <t>DG0000580755</t>
  </si>
  <si>
    <t>DG0001171291</t>
  </si>
  <si>
    <t>5/1/2026, 5:09 AM</t>
  </si>
  <si>
    <t>Monte Jackson</t>
  </si>
  <si>
    <t>DG0000654441</t>
  </si>
  <si>
    <t>5/1/2026, 5:50 AM</t>
  </si>
  <si>
    <t>Tammy Lawson</t>
  </si>
  <si>
    <t>DG0000654442</t>
  </si>
  <si>
    <t>5/1/2026, 5:51 AM</t>
  </si>
  <si>
    <t>DG0000654443</t>
  </si>
  <si>
    <t>DG0001040982</t>
  </si>
  <si>
    <t>CAPRICE BANKS</t>
  </si>
  <si>
    <t>DG0000083737</t>
  </si>
  <si>
    <t>5/1/2026, 10:31 AM</t>
  </si>
  <si>
    <t>MARGARET CARMICHAEL</t>
  </si>
  <si>
    <t>DG0000114262</t>
  </si>
  <si>
    <t>5/1/2026, 10:30 AM</t>
  </si>
  <si>
    <t>DG0001749743</t>
  </si>
  <si>
    <t>5/1/2026, 9:54 AM</t>
  </si>
  <si>
    <t>Gertrude Hard</t>
  </si>
  <si>
    <t>5/1/2026, 10:17 AM</t>
  </si>
  <si>
    <t>DG0000978554</t>
  </si>
  <si>
    <t>5/1/2026, 10:28 AM</t>
  </si>
  <si>
    <t>DG0000978555</t>
  </si>
  <si>
    <t>DG0000083739</t>
  </si>
  <si>
    <t>DG0000978556</t>
  </si>
  <si>
    <t>DG0001353062</t>
  </si>
  <si>
    <t>5/1/2026, 12:55 PM</t>
  </si>
  <si>
    <t>Deborah Chucker</t>
  </si>
  <si>
    <t>DG0001582032</t>
  </si>
  <si>
    <t>Antonia Langdon</t>
  </si>
  <si>
    <t>DG0001288629</t>
  </si>
  <si>
    <t>Wada Stafford</t>
  </si>
  <si>
    <t>DG0000940976</t>
  </si>
  <si>
    <t>Srinivasa Asturi</t>
  </si>
  <si>
    <t>DG0001195833</t>
  </si>
  <si>
    <t>Mary Ellen Sullivan</t>
  </si>
  <si>
    <t>5/7/2026, 9:32 AM</t>
  </si>
  <si>
    <t>DG0000940975</t>
  </si>
  <si>
    <t>5/7/2026, 10:01 AM</t>
  </si>
  <si>
    <t>DG0000940974</t>
  </si>
  <si>
    <t>DG0001204418</t>
  </si>
  <si>
    <t>5/7/2026, 11:17 AM</t>
  </si>
  <si>
    <t>ryan RUDDERHAM</t>
  </si>
  <si>
    <t>DG0001607243</t>
  </si>
  <si>
    <t>5/7/2026, 11:40 AM</t>
  </si>
  <si>
    <t>NICK FRANCIS</t>
  </si>
  <si>
    <t>DG0001345244</t>
  </si>
  <si>
    <t>Mona Ferguson</t>
  </si>
  <si>
    <t>DG0000273173</t>
  </si>
  <si>
    <t>Linda Littleton</t>
  </si>
  <si>
    <t>DG0000261381</t>
  </si>
  <si>
    <t>5/7/2026, 1:57 PM</t>
  </si>
  <si>
    <t>DG0000392788</t>
  </si>
  <si>
    <t>5/7/2026, 2:09 PM</t>
  </si>
  <si>
    <t>Richard Recco</t>
  </si>
  <si>
    <t>DG0000747663</t>
  </si>
  <si>
    <t>5/7/2026, 2:31 PM</t>
  </si>
  <si>
    <t>Thelma Williams</t>
  </si>
  <si>
    <t>DG0001067694</t>
  </si>
  <si>
    <t>5/7/2026, 3:11 PM</t>
  </si>
  <si>
    <t>Bobbie Weaver</t>
  </si>
  <si>
    <t>DG0001319845</t>
  </si>
  <si>
    <t>5/7/2026, 3:35 PM</t>
  </si>
  <si>
    <t>JORDAN LEE</t>
  </si>
  <si>
    <t>DG0001515037</t>
  </si>
  <si>
    <t>5/7/2026, 4:39 PM</t>
  </si>
  <si>
    <t>Luke Rodakowski</t>
  </si>
  <si>
    <t>DG0000919936</t>
  </si>
  <si>
    <t>5/7/2026, 4:24 PM</t>
  </si>
  <si>
    <t>Mayre Ren</t>
  </si>
  <si>
    <t>5/7/2026, 4:47 PM</t>
  </si>
  <si>
    <t>DG0001399012</t>
  </si>
  <si>
    <t>5/6/2026, 2:15 PM</t>
  </si>
  <si>
    <t>Gary Yokley</t>
  </si>
  <si>
    <t>DG0000682259</t>
  </si>
  <si>
    <t>5/6/2026, 3:07 PM</t>
  </si>
  <si>
    <t>Heidi Burke</t>
  </si>
  <si>
    <t>DG0000020114</t>
  </si>
  <si>
    <t>Reinaldo Granado</t>
  </si>
  <si>
    <t>DG0000682262</t>
  </si>
  <si>
    <t>5/6/2026, 3:04 PM</t>
  </si>
  <si>
    <t>DG0000682261</t>
  </si>
  <si>
    <t>5/6/2026, 3:05 PM</t>
  </si>
  <si>
    <t>DG0000682260</t>
  </si>
  <si>
    <t>DG0001029556</t>
  </si>
  <si>
    <t>5/6/2026, 3:57 PM</t>
  </si>
  <si>
    <t>Monalisa Prasad</t>
  </si>
  <si>
    <t>DG0000839715</t>
  </si>
  <si>
    <t>5/6/2026, 4:30 PM</t>
  </si>
  <si>
    <t>Andrea Hulsman</t>
  </si>
  <si>
    <t>DG0001834085</t>
  </si>
  <si>
    <t>5/6/2026, 4:40 PM</t>
  </si>
  <si>
    <t>ADRIANA FLENER</t>
  </si>
  <si>
    <t>DG0001834084</t>
  </si>
  <si>
    <t>5/6/2026, 4:41 PM</t>
  </si>
  <si>
    <t>DG0001041241</t>
  </si>
  <si>
    <t>Cheryl Pavao</t>
  </si>
  <si>
    <t>DG0000420410</t>
  </si>
  <si>
    <t>5/5/2026, 8:37 AM</t>
  </si>
  <si>
    <t>Julie Estvander</t>
  </si>
  <si>
    <t>DG0000960331</t>
  </si>
  <si>
    <t>Gregory Scott</t>
  </si>
  <si>
    <t>DG0001097884</t>
  </si>
  <si>
    <t>5/5/2026, 10:04 AM</t>
  </si>
  <si>
    <t>Ann Killian</t>
  </si>
  <si>
    <t>DG0000960326</t>
  </si>
  <si>
    <t>DG0001710680</t>
  </si>
  <si>
    <t>5/5/2026, 10:36 AM</t>
  </si>
  <si>
    <t>DEREK CLARE</t>
  </si>
  <si>
    <t>DG0001080950</t>
  </si>
  <si>
    <t>Kevin Daniel</t>
  </si>
  <si>
    <t>DG0001691717</t>
  </si>
  <si>
    <t>5/5/2026, 12:12 PM</t>
  </si>
  <si>
    <t>Paula Goodson</t>
  </si>
  <si>
    <t>DG0001199527</t>
  </si>
  <si>
    <t>ALBERTA DAFFNER</t>
  </si>
  <si>
    <t>DG0000457371</t>
  </si>
  <si>
    <t>5/5/2026, 11:22 AM</t>
  </si>
  <si>
    <t>Gertrude Williams</t>
  </si>
  <si>
    <t>DG0001691718</t>
  </si>
  <si>
    <t>DG0001691751</t>
  </si>
  <si>
    <t>DG0001691752</t>
  </si>
  <si>
    <t>DG0000183296</t>
  </si>
  <si>
    <t>Rhonda Sanders</t>
  </si>
  <si>
    <t>DG0000675164</t>
  </si>
  <si>
    <t>Deborah Henry</t>
  </si>
  <si>
    <t>DG0000675161</t>
  </si>
  <si>
    <t>DG0000675163</t>
  </si>
  <si>
    <t>DG0001876640</t>
  </si>
  <si>
    <t>DG0000610560</t>
  </si>
  <si>
    <t>5/5/2026, 2:09 PM</t>
  </si>
  <si>
    <t>Anna Hilpl</t>
  </si>
  <si>
    <t>DG0001797022</t>
  </si>
  <si>
    <t>Joshua Ellery</t>
  </si>
  <si>
    <t>5/5/2026, 2:58 PM</t>
  </si>
  <si>
    <t>DG0000630014</t>
  </si>
  <si>
    <t>5/5/2026, 3:05 PM</t>
  </si>
  <si>
    <t>Patricia Bryant</t>
  </si>
  <si>
    <t>DG0001809248</t>
  </si>
  <si>
    <t>Mark Nalepka</t>
  </si>
  <si>
    <t>DG0001275843</t>
  </si>
  <si>
    <t>5/5/2026, 3:37 PM</t>
  </si>
  <si>
    <t>Ava Nida</t>
  </si>
  <si>
    <t>DG0001353392</t>
  </si>
  <si>
    <t>DG0000686790</t>
  </si>
  <si>
    <t>Elliana Grant</t>
  </si>
  <si>
    <t>DG0001118372</t>
  </si>
  <si>
    <t>5/5/2026, 4:03 PM</t>
  </si>
  <si>
    <t>Malvenia Cox</t>
  </si>
  <si>
    <t>DG0001287786</t>
  </si>
  <si>
    <t>5/5/2026, 4:41 PM</t>
  </si>
  <si>
    <t>Chelsea AVILEZ</t>
  </si>
  <si>
    <t>DG0001130735</t>
  </si>
  <si>
    <t>Evan Leach</t>
  </si>
  <si>
    <t>DG0001117406</t>
  </si>
  <si>
    <t>Margaret Williams</t>
  </si>
  <si>
    <t>DG0000668435</t>
  </si>
  <si>
    <t>Kellie Worthew</t>
  </si>
  <si>
    <t>DG0000466955</t>
  </si>
  <si>
    <t>5/4/2026, 9:48 AM</t>
  </si>
  <si>
    <t>Jeffrey Doiron</t>
  </si>
  <si>
    <t>DG0001467891</t>
  </si>
  <si>
    <t>Janet Mosqueda</t>
  </si>
  <si>
    <t>DG0001044003</t>
  </si>
  <si>
    <t>Juanita Damon</t>
  </si>
  <si>
    <t>DG0001044002</t>
  </si>
  <si>
    <t>DG0001074522</t>
  </si>
  <si>
    <t>5/4/2026, 11:34 AM</t>
  </si>
  <si>
    <t>Jason Drury</t>
  </si>
  <si>
    <t>DG0000442102</t>
  </si>
  <si>
    <t>5/4/2026, 12:09 PM</t>
  </si>
  <si>
    <t>Ollie Glass</t>
  </si>
  <si>
    <t>DG0001709887</t>
  </si>
  <si>
    <t>Vaunda Lou Johnston</t>
  </si>
  <si>
    <t>DG0001955282</t>
  </si>
  <si>
    <t>Judith Seigel</t>
  </si>
  <si>
    <t>DG0000603683</t>
  </si>
  <si>
    <t>DG0001048765</t>
  </si>
  <si>
    <t>Alison Braga</t>
  </si>
  <si>
    <t>DG0000402975</t>
  </si>
  <si>
    <t>5/4/2026, 3:14 PM</t>
  </si>
  <si>
    <t>Sandra Spence</t>
  </si>
  <si>
    <t>DG0001152922</t>
  </si>
  <si>
    <t>Randy Sun</t>
  </si>
  <si>
    <t>DG0001732985</t>
  </si>
  <si>
    <t>5/4/2026, 2:35 PM</t>
  </si>
  <si>
    <t>Kevin Hurst</t>
  </si>
  <si>
    <t>5/4/2026, 2:43 PM</t>
  </si>
  <si>
    <t>DG0001193841</t>
  </si>
  <si>
    <t>5/4/2026, 3:04 PM</t>
  </si>
  <si>
    <t>Donna Braswell</t>
  </si>
  <si>
    <t>DG0000619134</t>
  </si>
  <si>
    <t>5/4/2026, 3:33 PM</t>
  </si>
  <si>
    <t>Caroline Taylor</t>
  </si>
  <si>
    <t>DG0001153487</t>
  </si>
  <si>
    <t>5/4/2026, 3:56 PM</t>
  </si>
  <si>
    <t>Sue Duval</t>
  </si>
  <si>
    <t>DG0001185542</t>
  </si>
  <si>
    <t>5/4/2026, 4:17 PM</t>
  </si>
  <si>
    <t>RUBEN ECHEVERRIA</t>
  </si>
  <si>
    <t>DG0001790566</t>
  </si>
  <si>
    <t>5/4/2026, 4:21 PM</t>
  </si>
  <si>
    <t>Randoplh danek</t>
  </si>
  <si>
    <t>DG0001030957</t>
  </si>
  <si>
    <t>5/4/2026, 4:24 PM</t>
  </si>
  <si>
    <t>Nancy Osborn</t>
  </si>
  <si>
    <t>5/4/2026, 4:35 PM</t>
  </si>
  <si>
    <t>DG0001115309</t>
  </si>
  <si>
    <t>5/1/2026, 8:41 AM</t>
  </si>
  <si>
    <t>Tony Bielkunski</t>
  </si>
  <si>
    <t>DG0001118309</t>
  </si>
  <si>
    <t>TAE LEE</t>
  </si>
  <si>
    <t>DG0001764481</t>
  </si>
  <si>
    <t>DG0001187442</t>
  </si>
  <si>
    <t>5/1/2026, 9:22 AM</t>
  </si>
  <si>
    <t>Ken Whitt</t>
  </si>
  <si>
    <t>DG0001670073</t>
  </si>
  <si>
    <t>5/1/2026, 9:27 AM</t>
  </si>
  <si>
    <t>DG0001503241</t>
  </si>
  <si>
    <t>Ahmad Haghzadehkhatei</t>
  </si>
  <si>
    <t>DG0000668445</t>
  </si>
  <si>
    <t>Michael Faber</t>
  </si>
  <si>
    <t>DG0000668444</t>
  </si>
  <si>
    <t>DG0001503243</t>
  </si>
  <si>
    <t>DG0001503242</t>
  </si>
  <si>
    <t>DG0001816872</t>
  </si>
  <si>
    <t>aaron coulton</t>
  </si>
  <si>
    <t>DG0001923440</t>
  </si>
  <si>
    <t>DG0001043628</t>
  </si>
  <si>
    <t>SUE ZICHLIN</t>
  </si>
  <si>
    <t>DG0001816875</t>
  </si>
  <si>
    <t>DG0001816874</t>
  </si>
  <si>
    <t>5/1/2026, 11:56 AM</t>
  </si>
  <si>
    <t>DG0001816873</t>
  </si>
  <si>
    <t>DG0001816871</t>
  </si>
  <si>
    <t>5/1/2026, 11:58 AM</t>
  </si>
  <si>
    <t>DG0001816869</t>
  </si>
  <si>
    <t>DG0001130381</t>
  </si>
  <si>
    <t>Letty Storm</t>
  </si>
  <si>
    <t>Sarah Werman Carman</t>
  </si>
  <si>
    <t>DG0001949333</t>
  </si>
  <si>
    <t>5/1/2026, 1:32 PM</t>
  </si>
  <si>
    <t>Barbara Gilger</t>
  </si>
  <si>
    <t>DG0000016885</t>
  </si>
  <si>
    <t>Mike Grim</t>
  </si>
  <si>
    <t>DG0001360557</t>
  </si>
  <si>
    <t>Leonel Tapel</t>
  </si>
  <si>
    <t>DG0000675012</t>
  </si>
  <si>
    <t>5/1/2026, 2:48 PM</t>
  </si>
  <si>
    <t>Jeffrey Arnts</t>
  </si>
  <si>
    <t>DG0000016884</t>
  </si>
  <si>
    <t>5/1/2026, 3:12 PM</t>
  </si>
  <si>
    <t>DG0000987085</t>
  </si>
  <si>
    <t>5/1/2026, 3:22 PM</t>
  </si>
  <si>
    <t>KIRKLAN STEWARD</t>
  </si>
  <si>
    <t>DG0000227792</t>
  </si>
  <si>
    <t>Debra Lawrence</t>
  </si>
  <si>
    <t>DG0000227790</t>
  </si>
  <si>
    <t>DG0001956580</t>
  </si>
  <si>
    <t>5/1/2026, 3:53 PM</t>
  </si>
  <si>
    <t>Diane Vierra</t>
  </si>
  <si>
    <t>DG0001430539</t>
  </si>
  <si>
    <t>Lamont Martin</t>
  </si>
  <si>
    <t>5/1/2026, 4:36 PM</t>
  </si>
  <si>
    <t>DG0000942866</t>
  </si>
  <si>
    <t>5/1/2026, 4:44 PM</t>
  </si>
  <si>
    <t>Brenda Alvarado</t>
  </si>
  <si>
    <t>DG0002058446</t>
  </si>
  <si>
    <t>5/8/2026, 5:51 AM</t>
  </si>
  <si>
    <t>Felicia Woo</t>
  </si>
  <si>
    <t>DG0000376049</t>
  </si>
  <si>
    <t>5/7/2026, 5:55 AM</t>
  </si>
  <si>
    <t>Renee Sillies</t>
  </si>
  <si>
    <t>5/7/2026, 12:16 PM</t>
  </si>
  <si>
    <t>DG0000727495</t>
  </si>
  <si>
    <t>Tonya Harvey</t>
  </si>
  <si>
    <t>DG0000451989</t>
  </si>
  <si>
    <t>Carolyn Fields</t>
  </si>
  <si>
    <t>DG0001048846</t>
  </si>
  <si>
    <t>5/5/2026, 6:10 AM</t>
  </si>
  <si>
    <t>DG0001048842</t>
  </si>
  <si>
    <t>DG0001048844</t>
  </si>
  <si>
    <t>5/5/2026, 6:13 AM</t>
  </si>
  <si>
    <t>DG0001048843</t>
  </si>
  <si>
    <t>DG0001048841</t>
  </si>
  <si>
    <t>5/5/2026, 6:14 AM</t>
  </si>
  <si>
    <t>DG0002033291</t>
  </si>
  <si>
    <t>5/5/2026, 7:18 AM</t>
  </si>
  <si>
    <t>Regina Hardin</t>
  </si>
  <si>
    <t>DG0001225098</t>
  </si>
  <si>
    <t>DG0001953730</t>
  </si>
  <si>
    <t>Christa Jaramillo</t>
  </si>
  <si>
    <t>DG0001953733</t>
  </si>
  <si>
    <t>5/5/2026, 9:55 AM</t>
  </si>
  <si>
    <t>DG0001953731</t>
  </si>
  <si>
    <t>DG0001953729</t>
  </si>
  <si>
    <t>5/5/2026, 9:59 AM</t>
  </si>
  <si>
    <t>DG0001953732</t>
  </si>
  <si>
    <t>DG0001890577</t>
  </si>
  <si>
    <t>MANGAIAH DONGARI</t>
  </si>
  <si>
    <t>DG0001890574</t>
  </si>
  <si>
    <t>5/5/2026, 10:48 AM</t>
  </si>
  <si>
    <t>DG0001890573</t>
  </si>
  <si>
    <t>DG0000466690</t>
  </si>
  <si>
    <t>Angela Calzada</t>
  </si>
  <si>
    <t>DG0001023134</t>
  </si>
  <si>
    <t>5/5/2026, 12:22 PM</t>
  </si>
  <si>
    <t>Miranda Bly</t>
  </si>
  <si>
    <t>DG0000612854</t>
  </si>
  <si>
    <t>5/5/2026, 1:18 PM</t>
  </si>
  <si>
    <t>Bohdan Sawkiw</t>
  </si>
  <si>
    <t>DG0000670196</t>
  </si>
  <si>
    <t>5/4/2026, 5:11 AM</t>
  </si>
  <si>
    <t>Debra Rucker</t>
  </si>
  <si>
    <t>DG0000822685</t>
  </si>
  <si>
    <t>5/4/2026, 5:10 AM</t>
  </si>
  <si>
    <t>DG0000670194</t>
  </si>
  <si>
    <t>DG0000467080</t>
  </si>
  <si>
    <t>Mark Leclerc</t>
  </si>
  <si>
    <t>DG0001810979</t>
  </si>
  <si>
    <t>David Andignac</t>
  </si>
  <si>
    <t>DG0001810978</t>
  </si>
  <si>
    <t>DG0001782253</t>
  </si>
  <si>
    <t>FARID CHEKANI</t>
  </si>
  <si>
    <t>DG0002028255</t>
  </si>
  <si>
    <t>5/4/2026, 6:13 AM</t>
  </si>
  <si>
    <t>GAYLE PORADEK</t>
  </si>
  <si>
    <t>DG0001613425</t>
  </si>
  <si>
    <t>Olivia Byron</t>
  </si>
  <si>
    <t>DG0001876335</t>
  </si>
  <si>
    <t>CAROLYN POLK</t>
  </si>
  <si>
    <t>DG0001034184</t>
  </si>
  <si>
    <t>JACQUELYN BOLEN</t>
  </si>
  <si>
    <t>DG0001956709</t>
  </si>
  <si>
    <t>DG0001017957</t>
  </si>
  <si>
    <t>Lawrence Walinski</t>
  </si>
  <si>
    <t>DG0001068597</t>
  </si>
  <si>
    <t>5/4/2026, 8:08 AM</t>
  </si>
  <si>
    <t>Harold McCadden</t>
  </si>
  <si>
    <t>DG0000961138</t>
  </si>
  <si>
    <t>5/4/2026, 8:02 AM</t>
  </si>
  <si>
    <t>Sandra Shannon</t>
  </si>
  <si>
    <t>DG0000653027</t>
  </si>
  <si>
    <t>5/4/2026, 12:05 PM</t>
  </si>
  <si>
    <t>KELLIE TAYLOR</t>
  </si>
  <si>
    <t>DG0001208057</t>
  </si>
  <si>
    <t>Rebekah Porter</t>
  </si>
  <si>
    <t>DG0002072648</t>
  </si>
  <si>
    <t>Mac Richards</t>
  </si>
  <si>
    <t>DG0001950318</t>
  </si>
  <si>
    <t>5/4/2026, 11:45 AM</t>
  </si>
  <si>
    <t>boni king</t>
  </si>
  <si>
    <t>DG0000753444</t>
  </si>
  <si>
    <t>Vipul Patel</t>
  </si>
  <si>
    <t>DG0001981384</t>
  </si>
  <si>
    <t>5/4/2026, 1:00 PM</t>
  </si>
  <si>
    <t>Shweta Ratra</t>
  </si>
  <si>
    <t>DG0001981383</t>
  </si>
  <si>
    <t>DG0001024779</t>
  </si>
  <si>
    <t>Laura Logan</t>
  </si>
  <si>
    <t>DG0000826130</t>
  </si>
  <si>
    <t>5/1/2026, 6:03 AM</t>
  </si>
  <si>
    <t>Shannon Fogerty</t>
  </si>
  <si>
    <t>DG0001852778</t>
  </si>
  <si>
    <t>DG0000423322</t>
  </si>
  <si>
    <t>KATHRYN SCHULTZ</t>
  </si>
  <si>
    <t>DG0001940580</t>
  </si>
  <si>
    <t>5/1/2026, 9:16 AM</t>
  </si>
  <si>
    <t>Carol Wallace</t>
  </si>
  <si>
    <t>DG0000279343</t>
  </si>
  <si>
    <t>5/1/2026, 7:39 AM</t>
  </si>
  <si>
    <t>Ed Holmes</t>
  </si>
  <si>
    <t>DG0002068248</t>
  </si>
  <si>
    <t>D Carlos</t>
  </si>
  <si>
    <t>DG0000900289</t>
  </si>
  <si>
    <t>KAYLA RUSSELL</t>
  </si>
  <si>
    <t>DG0001174564</t>
  </si>
  <si>
    <t>Doris King</t>
  </si>
  <si>
    <t>DG0001029375</t>
  </si>
  <si>
    <t>5/1/2026, 10:26 AM</t>
  </si>
  <si>
    <t>Gabrielle Seyka</t>
  </si>
  <si>
    <t>DG0001029381</t>
  </si>
  <si>
    <t>Gabriella Seyka</t>
  </si>
  <si>
    <t>DG0000604970</t>
  </si>
  <si>
    <t>Daniel Poor</t>
  </si>
  <si>
    <t>5/7/2026, 3:03 PM</t>
  </si>
  <si>
    <t>DG0001673448</t>
  </si>
  <si>
    <t>5/6/2026, 1:21 PM</t>
  </si>
  <si>
    <t>Gray Goodrich</t>
  </si>
  <si>
    <t>DG0000034836</t>
  </si>
  <si>
    <t>Lacey Matson</t>
  </si>
  <si>
    <t>DG0000977533</t>
  </si>
  <si>
    <t>5/5/2026, 12:18 PM</t>
  </si>
  <si>
    <t>James Mudd</t>
  </si>
  <si>
    <t>DG0001598282</t>
  </si>
  <si>
    <t>JUNE LOVE</t>
  </si>
  <si>
    <t>DG0001623369</t>
  </si>
  <si>
    <t>5/1/2026, 2:34 PM</t>
  </si>
  <si>
    <t>John Edra</t>
  </si>
  <si>
    <t>DG0001010536</t>
  </si>
  <si>
    <t>5/4/2026, 12:12 PM</t>
  </si>
  <si>
    <t>Beth Burns</t>
  </si>
  <si>
    <t>DG0001040543</t>
  </si>
  <si>
    <t>5/5/2026, 9:04 AM</t>
  </si>
  <si>
    <t>David Mcnab</t>
  </si>
  <si>
    <t>DG0001132312</t>
  </si>
  <si>
    <t>5/4/2026, 4:50 PM</t>
  </si>
  <si>
    <t>Shoko Miyazawa</t>
  </si>
  <si>
    <t>DG0000712698</t>
  </si>
  <si>
    <t>Pam Riley</t>
  </si>
  <si>
    <t>DG0000193879</t>
  </si>
  <si>
    <t>Ingrid Sedas</t>
  </si>
  <si>
    <t>DG0000193878</t>
  </si>
  <si>
    <t>DG0001619582</t>
  </si>
  <si>
    <t>5/4/2026, 2:23 PM</t>
  </si>
  <si>
    <t>JOHNSON BURDS</t>
  </si>
  <si>
    <t>DG0001286274</t>
  </si>
  <si>
    <t>5/6/2026, 2:51 PM</t>
  </si>
  <si>
    <t>Michael Foti</t>
  </si>
  <si>
    <t>DG0001569264</t>
  </si>
  <si>
    <t>5/6/2026, 2:29 PM</t>
  </si>
  <si>
    <t>Joseph Ondrus</t>
  </si>
  <si>
    <t>DG0000961498</t>
  </si>
  <si>
    <t>Carol Wheeler</t>
  </si>
  <si>
    <t>DG0000961504</t>
  </si>
  <si>
    <t>DG0001039124</t>
  </si>
  <si>
    <t>ALEXANDRA TACKETT</t>
  </si>
  <si>
    <t>DG0001039125</t>
  </si>
  <si>
    <t>DG0001117456</t>
  </si>
  <si>
    <t>5/5/2026, 4:20 PM</t>
  </si>
  <si>
    <t>Patricia Wingfield</t>
  </si>
  <si>
    <t>DG0001151954</t>
  </si>
  <si>
    <t>LORETTA RICHARDSON</t>
  </si>
  <si>
    <t>DG0000674952</t>
  </si>
  <si>
    <t>John Conroy</t>
  </si>
  <si>
    <t>DG0000941124</t>
  </si>
  <si>
    <t>Karl Zabel</t>
  </si>
  <si>
    <t>5/4/2026, 2:47 PM</t>
  </si>
  <si>
    <t>DG0001501862</t>
  </si>
  <si>
    <t>Francisco Guzman</t>
  </si>
  <si>
    <t>DG0001405066</t>
  </si>
  <si>
    <t>5/4/2026, 3:52 PM</t>
  </si>
  <si>
    <t>Ronald Mock</t>
  </si>
  <si>
    <t>DG0001354113</t>
  </si>
  <si>
    <t>DG0002033256</t>
  </si>
  <si>
    <t>5/4/2026, 4:41 PM</t>
  </si>
  <si>
    <t>Charlotte Reed</t>
  </si>
  <si>
    <t>DG0001149777</t>
  </si>
  <si>
    <t>5/1/2026, 3:41 PM</t>
  </si>
  <si>
    <t>Judi Henderix</t>
  </si>
  <si>
    <t>DG0001478189</t>
  </si>
  <si>
    <t>5/7/2026, 8:59 AM</t>
  </si>
  <si>
    <t>Tamara Terpstra</t>
  </si>
  <si>
    <t>DG0001477787</t>
  </si>
  <si>
    <t>DG0001548681</t>
  </si>
  <si>
    <t>5/5/2026, 8:17 AM</t>
  </si>
  <si>
    <t>Barbara Sims</t>
  </si>
  <si>
    <t>DG0001805482</t>
  </si>
  <si>
    <t>MICHAEL TERRANOVA</t>
  </si>
  <si>
    <t>DG0002107943</t>
  </si>
  <si>
    <t>Leticia Limon</t>
  </si>
  <si>
    <t>DG0000945403</t>
  </si>
  <si>
    <t>5/7/2026, 7:32 AM</t>
  </si>
  <si>
    <t>Judy Stallins</t>
  </si>
  <si>
    <t>DG0000945404</t>
  </si>
  <si>
    <t>DG0000857770</t>
  </si>
  <si>
    <t>DG0000773457</t>
  </si>
  <si>
    <t>5/7/2026, 7:55 AM</t>
  </si>
  <si>
    <t>David Eaton</t>
  </si>
  <si>
    <t>DG0001227061</t>
  </si>
  <si>
    <t>Terry Leaga</t>
  </si>
  <si>
    <t>DG0001124589</t>
  </si>
  <si>
    <t>5/7/2026, 10:47 AM</t>
  </si>
  <si>
    <t>DG0002132830</t>
  </si>
  <si>
    <t>5/7/2026, 3:04 PM</t>
  </si>
  <si>
    <t>DG0001068464</t>
  </si>
  <si>
    <t>5/7/2026, 3:33 PM</t>
  </si>
  <si>
    <t>Jessica Yu</t>
  </si>
  <si>
    <t>DG0000807332</t>
  </si>
  <si>
    <t>5/6/2026, 2:44 PM</t>
  </si>
  <si>
    <t>Adel Kalada</t>
  </si>
  <si>
    <t>DG0001043469</t>
  </si>
  <si>
    <t>5/6/2026, 3:48 PM</t>
  </si>
  <si>
    <t>DENISE WILLIAMS</t>
  </si>
  <si>
    <t>DG0000456846</t>
  </si>
  <si>
    <t>HILLARY Kovar</t>
  </si>
  <si>
    <t>DG0000759449</t>
  </si>
  <si>
    <t>Corinne Sneed</t>
  </si>
  <si>
    <t>DG0001068261</t>
  </si>
  <si>
    <t>5/1/2026, 3:58 PM</t>
  </si>
  <si>
    <t>DG0000109347</t>
  </si>
  <si>
    <t>5/7/2026, 10:42 AM</t>
  </si>
  <si>
    <t>Courtney Tatum</t>
  </si>
  <si>
    <t>DG0001734233</t>
  </si>
  <si>
    <t>Robin Reints</t>
  </si>
  <si>
    <t>DG0002116232</t>
  </si>
  <si>
    <t>MARINA FLORES SOLANO</t>
  </si>
  <si>
    <t>DG0000329891</t>
  </si>
  <si>
    <t>SONYA VILLARREAL</t>
  </si>
  <si>
    <t>DG0001251629</t>
  </si>
  <si>
    <t>SHARON WHITAKER</t>
  </si>
  <si>
    <t>DG0000364556</t>
  </si>
  <si>
    <t>Louise Coffman</t>
  </si>
  <si>
    <t>DG0001366960</t>
  </si>
  <si>
    <t>5/1/2026, 2:43 PM</t>
  </si>
  <si>
    <t>Latoya Tolen</t>
  </si>
  <si>
    <t>DG0001321322</t>
  </si>
  <si>
    <t>5/1/2026, 2:45 PM</t>
  </si>
  <si>
    <t>5/5/2026, 7:14 AM</t>
  </si>
  <si>
    <t>5/5/2026, 7:17 AM</t>
  </si>
  <si>
    <t>DG0001482582</t>
  </si>
  <si>
    <t>Xiang Wu</t>
  </si>
  <si>
    <t>DG0001482581</t>
  </si>
  <si>
    <t>DG0000309125</t>
  </si>
  <si>
    <t>Swapnil Srivastava</t>
  </si>
  <si>
    <t>DG0000309129</t>
  </si>
  <si>
    <t>DG0000950681</t>
  </si>
  <si>
    <t>Taylor Thompson</t>
  </si>
  <si>
    <t>DG0001583733</t>
  </si>
  <si>
    <t>DG0002123623</t>
  </si>
  <si>
    <t>5/4/2026, 3:23 PM</t>
  </si>
  <si>
    <t>Sonia Slores</t>
  </si>
  <si>
    <t>DG0001945807</t>
  </si>
  <si>
    <t>Welby Joseph</t>
  </si>
  <si>
    <t>DG0002120229</t>
  </si>
  <si>
    <t>DG0002120228</t>
  </si>
  <si>
    <t>DG0000124795</t>
  </si>
  <si>
    <t>Edline Augustin</t>
  </si>
  <si>
    <t>DG0000124797</t>
  </si>
  <si>
    <t>DG0000124796</t>
  </si>
  <si>
    <t>DG0000973849</t>
  </si>
  <si>
    <t>Dorothy Scuteri</t>
  </si>
  <si>
    <t>DG0001951888</t>
  </si>
  <si>
    <t>5/7/2026, 2:05 PM</t>
  </si>
  <si>
    <t>Nancy Caspellow</t>
  </si>
  <si>
    <t>DG0000758472</t>
  </si>
  <si>
    <t>5/1/2026, 9:25 AM</t>
  </si>
  <si>
    <t>Aimia Rica Tanuyan</t>
  </si>
  <si>
    <t>DG0000730770</t>
  </si>
  <si>
    <t>5/1/2026, 9:04 AM</t>
  </si>
  <si>
    <t>Andrew Lipski</t>
  </si>
  <si>
    <t>DG0000758482</t>
  </si>
  <si>
    <t>DG0000542856</t>
  </si>
  <si>
    <t>NANCY BRAGGINS</t>
  </si>
  <si>
    <t>DG0000542869</t>
  </si>
  <si>
    <t>DG0001104375</t>
  </si>
  <si>
    <t>5/1/2026, 12:33 PM</t>
  </si>
  <si>
    <t>William Brown</t>
  </si>
  <si>
    <t>DG0001104376</t>
  </si>
  <si>
    <t>5/1/2026, 12:31 PM</t>
  </si>
  <si>
    <t>DG0001104365</t>
  </si>
  <si>
    <t>5/1/2026, 12:34 PM</t>
  </si>
  <si>
    <t>DG0001104364</t>
  </si>
  <si>
    <t>DG0001104360</t>
  </si>
  <si>
    <t>DG0001573342</t>
  </si>
  <si>
    <t>5/7/2026, 10:44 AM</t>
  </si>
  <si>
    <t>BETTY KOSKINEN</t>
  </si>
  <si>
    <t>DG0001136621</t>
  </si>
  <si>
    <t>Leeann Woods</t>
  </si>
  <si>
    <t>DG0001173565</t>
  </si>
  <si>
    <t>Cynthia Rice</t>
  </si>
  <si>
    <t>DG0000727692</t>
  </si>
  <si>
    <t>5/5/2026, 12:35 PM</t>
  </si>
  <si>
    <t>Kathleen Bartley</t>
  </si>
  <si>
    <t>DG0000359075</t>
  </si>
  <si>
    <t>5/5/2026, 2:06 PM</t>
  </si>
  <si>
    <t>James Davis</t>
  </si>
  <si>
    <t>DG0000359074</t>
  </si>
  <si>
    <t>5/5/2026, 2:07 PM</t>
  </si>
  <si>
    <t>DG0001966110</t>
  </si>
  <si>
    <t>Lyudmila Gashinsky</t>
  </si>
  <si>
    <t>DG0001051885</t>
  </si>
  <si>
    <t>5/8/2026, 12:25 AM</t>
  </si>
  <si>
    <t>1/8/2026, 12:00 AM</t>
  </si>
  <si>
    <t>Toni McClurg</t>
  </si>
  <si>
    <t>DG0000099302</t>
  </si>
  <si>
    <t>Lionel Ward</t>
  </si>
  <si>
    <t>DG0001727710</t>
  </si>
  <si>
    <t>Darlene Johnson</t>
  </si>
  <si>
    <t>DG0001727709</t>
  </si>
  <si>
    <t>DG0001852884</t>
  </si>
  <si>
    <t>3/8/2026, 12:00 AM</t>
  </si>
  <si>
    <t>Jacqueline Schaub</t>
  </si>
  <si>
    <t>DG0001207598</t>
  </si>
  <si>
    <t>5/7/2026, 12:25 AM</t>
  </si>
  <si>
    <t>Judy Collins</t>
  </si>
  <si>
    <t>DG0001845413</t>
  </si>
  <si>
    <t>Betty Taylor</t>
  </si>
  <si>
    <t>DG0000491114</t>
  </si>
  <si>
    <t>5/5/2026, 12:26 AM</t>
  </si>
  <si>
    <t>Dennis Parsons</t>
  </si>
  <si>
    <t>DG0001494407</t>
  </si>
  <si>
    <t>DG0000730536</t>
  </si>
  <si>
    <t>Marc Semanchik</t>
  </si>
  <si>
    <t>DG0000730538</t>
  </si>
  <si>
    <t>DG0001598340</t>
  </si>
  <si>
    <t>Joe Chism</t>
  </si>
  <si>
    <t>DG0001833681</t>
  </si>
  <si>
    <t>Carolline Taylor</t>
  </si>
  <si>
    <t>DG0001392786</t>
  </si>
  <si>
    <t>5/4/2026, 12:25 AM</t>
  </si>
  <si>
    <t>Marie Seda</t>
  </si>
  <si>
    <t>DG0000730537</t>
  </si>
  <si>
    <t>DG0000842743</t>
  </si>
  <si>
    <t>Debbie Dixson</t>
  </si>
  <si>
    <t>DG0000946531</t>
  </si>
  <si>
    <t>5/3/2026, 12:25 AM</t>
  </si>
  <si>
    <t>Lissette Rossell</t>
  </si>
  <si>
    <t>DG0001288929</t>
  </si>
  <si>
    <t>BRENDA GORDON</t>
  </si>
  <si>
    <t>DG0001589618</t>
  </si>
  <si>
    <t>John Arnold</t>
  </si>
  <si>
    <t>DG0001590700</t>
  </si>
  <si>
    <t>KAREN WALKER</t>
  </si>
  <si>
    <t>DG0001829065</t>
  </si>
  <si>
    <t>Fareed Uddin Syed</t>
  </si>
  <si>
    <t>DG0001831417</t>
  </si>
  <si>
    <t>HENRY PADILLA</t>
  </si>
  <si>
    <t>DG0001831418</t>
  </si>
  <si>
    <t>DG0000895253</t>
  </si>
  <si>
    <t>Marie Gonzales</t>
  </si>
  <si>
    <t>DG0001946238</t>
  </si>
  <si>
    <t>Latasha Jones</t>
  </si>
  <si>
    <t>DG0000221413</t>
  </si>
  <si>
    <t>5/2/2026, 12:26 AM</t>
  </si>
  <si>
    <t>LUCILLA MARCUM</t>
  </si>
  <si>
    <t>DG0001193795</t>
  </si>
  <si>
    <t>Kelsey Walters</t>
  </si>
  <si>
    <t>DG0001481194</t>
  </si>
  <si>
    <t>TASEA JURWICH</t>
  </si>
  <si>
    <t>DG0001823557</t>
  </si>
  <si>
    <t>ANNA NEUDORF</t>
  </si>
  <si>
    <t>DG0001825117</t>
  </si>
  <si>
    <t>Pauline Goodwin</t>
  </si>
  <si>
    <t>DG0001825629</t>
  </si>
  <si>
    <t>Adam Prada</t>
  </si>
  <si>
    <t>DG0001825661</t>
  </si>
  <si>
    <t>DG0001828661</t>
  </si>
  <si>
    <t>CHARLES MORFORD</t>
  </si>
  <si>
    <t>DG0001828663</t>
  </si>
  <si>
    <t>DG0000406228</t>
  </si>
  <si>
    <t>5/1/2026, 12:25 AM</t>
  </si>
  <si>
    <t>Joseph Zold</t>
  </si>
  <si>
    <t>DG0001034082</t>
  </si>
  <si>
    <t>Susan Dunkin</t>
  </si>
  <si>
    <t>DG0001190251</t>
  </si>
  <si>
    <t>Latasha Hamilton</t>
  </si>
  <si>
    <t>DG0001382717</t>
  </si>
  <si>
    <t>Melinda Black</t>
  </si>
  <si>
    <t>DG0001477653</t>
  </si>
  <si>
    <t>Jacqueline Daniels</t>
  </si>
  <si>
    <t>DG0001478130</t>
  </si>
  <si>
    <t>DG0001694343</t>
  </si>
  <si>
    <t>Jamie Moten</t>
  </si>
  <si>
    <t>DG0001177225</t>
  </si>
  <si>
    <t>Norman Butler</t>
  </si>
  <si>
    <t>DG0001623262</t>
  </si>
  <si>
    <t>Peter Podsiedlik</t>
  </si>
  <si>
    <t>Evon Bahr</t>
  </si>
  <si>
    <t>DG0000603331</t>
  </si>
  <si>
    <t>Bernadette McMath</t>
  </si>
  <si>
    <t>DG0001900276</t>
  </si>
  <si>
    <t>5/5/2026, 10:53 AM</t>
  </si>
  <si>
    <t>Walker Clark</t>
  </si>
  <si>
    <t>DG0001282358</t>
  </si>
  <si>
    <t>Jacqueline Smith</t>
  </si>
  <si>
    <t>DG0001282357</t>
  </si>
  <si>
    <t>5/5/2026, 11:07 AM</t>
  </si>
  <si>
    <t>DG0001944894</t>
  </si>
  <si>
    <t>DG0001093198</t>
  </si>
  <si>
    <t>Stephen Wild</t>
  </si>
  <si>
    <t>DG0001030753</t>
  </si>
  <si>
    <t>Douglas Varnado</t>
  </si>
  <si>
    <t>DG0001341826</t>
  </si>
  <si>
    <t>Linda Miner</t>
  </si>
  <si>
    <t>DG0001308443</t>
  </si>
  <si>
    <t>James Crutchfield</t>
  </si>
  <si>
    <t>DG0002094702</t>
  </si>
  <si>
    <t>5/1/2026, 12:48 PM</t>
  </si>
  <si>
    <t>Adrian Reyes</t>
  </si>
  <si>
    <t>DG0000761979</t>
  </si>
  <si>
    <t>NICOLE WAWRZYNIAK</t>
  </si>
  <si>
    <t>DG0001551769</t>
  </si>
  <si>
    <t>Gaetnao Todaro</t>
  </si>
  <si>
    <t>DG0001551772</t>
  </si>
  <si>
    <t>5/7/2026, 10:30 AM</t>
  </si>
  <si>
    <t>DG0001551771</t>
  </si>
  <si>
    <t>DG0001551770</t>
  </si>
  <si>
    <t>DG0001551676</t>
  </si>
  <si>
    <t>DG0001551674</t>
  </si>
  <si>
    <t>5/7/2026, 10:34 AM</t>
  </si>
  <si>
    <t>DG0000052950</t>
  </si>
  <si>
    <t>Steve Mcdaniel</t>
  </si>
  <si>
    <t>DG0001399110</t>
  </si>
  <si>
    <t>5/7/2026, 2:56 PM</t>
  </si>
  <si>
    <t>Patrice Brady</t>
  </si>
  <si>
    <t>DG0001430366</t>
  </si>
  <si>
    <t>5/7/2026, 2:46 PM</t>
  </si>
  <si>
    <t>Michelle Holmes</t>
  </si>
  <si>
    <t>DG0001399109</t>
  </si>
  <si>
    <t>DG0001364477</t>
  </si>
  <si>
    <t>5/7/2026, 4:09 PM</t>
  </si>
  <si>
    <t>DG0001154527</t>
  </si>
  <si>
    <t>Rupak Das</t>
  </si>
  <si>
    <t>DG0002102262</t>
  </si>
  <si>
    <t>Kim Heffner</t>
  </si>
  <si>
    <t>Walter Orechia</t>
  </si>
  <si>
    <t>DG0000730577</t>
  </si>
  <si>
    <t>Lisa Dick</t>
  </si>
  <si>
    <t>DG0002102267</t>
  </si>
  <si>
    <t>DG0002102266</t>
  </si>
  <si>
    <t>DG0002102265</t>
  </si>
  <si>
    <t>DG0001914223</t>
  </si>
  <si>
    <t>DG0002068787</t>
  </si>
  <si>
    <t>Eduardo Hernandez</t>
  </si>
  <si>
    <t>DG0001108546</t>
  </si>
  <si>
    <t>Barbara Martin</t>
  </si>
  <si>
    <t>DG0000434004</t>
  </si>
  <si>
    <t>Hawr Khoshnaw</t>
  </si>
  <si>
    <t>5/5/2026, 2:26 PM</t>
  </si>
  <si>
    <t>DG0001931013</t>
  </si>
  <si>
    <t>5/5/2026, 1:43 PM</t>
  </si>
  <si>
    <t>Karen Koob</t>
  </si>
  <si>
    <t>DG0001046846</t>
  </si>
  <si>
    <t>5/5/2026, 1:49 PM</t>
  </si>
  <si>
    <t>Vedang Joshi</t>
  </si>
  <si>
    <t>DG0001046834</t>
  </si>
  <si>
    <t>DG0001767133</t>
  </si>
  <si>
    <t>Jeff Lawson</t>
  </si>
  <si>
    <t>5/5/2026, 2:27 PM</t>
  </si>
  <si>
    <t>DG0001097510</t>
  </si>
  <si>
    <t>5/5/2026, 3:34 PM</t>
  </si>
  <si>
    <t>Miguel Betancourt</t>
  </si>
  <si>
    <t>DG0001767135</t>
  </si>
  <si>
    <t>DG0001767132</t>
  </si>
  <si>
    <t>DG0001767134</t>
  </si>
  <si>
    <t>DG0001312095</t>
  </si>
  <si>
    <t>5/5/2026, 4:33 PM</t>
  </si>
  <si>
    <t>KELLY WHITE</t>
  </si>
  <si>
    <t>DG0001291889</t>
  </si>
  <si>
    <t>Paul Smith</t>
  </si>
  <si>
    <t>DG0001834136</t>
  </si>
  <si>
    <t>Narnca Johnson</t>
  </si>
  <si>
    <t>DG0000911781</t>
  </si>
  <si>
    <t>Andrew Becker</t>
  </si>
  <si>
    <t>DG0000836077</t>
  </si>
  <si>
    <t>Catherine Dempsey</t>
  </si>
  <si>
    <t>DG0000836079</t>
  </si>
  <si>
    <t>DG0000836075</t>
  </si>
  <si>
    <t>5/4/2026, 2:21 PM</t>
  </si>
  <si>
    <t>DG0000836076</t>
  </si>
  <si>
    <t>DG0001736356</t>
  </si>
  <si>
    <t>5/4/2026, 3:40 PM</t>
  </si>
  <si>
    <t>Darrell Cook</t>
  </si>
  <si>
    <t>DG0002022861</t>
  </si>
  <si>
    <t>5/4/2026, 3:21 PM</t>
  </si>
  <si>
    <t>FREDERIK VALDIVIEZO</t>
  </si>
  <si>
    <t>DG0002022840</t>
  </si>
  <si>
    <t>5/4/2026, 3:22 PM</t>
  </si>
  <si>
    <t>DG0000379142</t>
  </si>
  <si>
    <t>5/4/2026, 3:32 PM</t>
  </si>
  <si>
    <t>DG0000379140</t>
  </si>
  <si>
    <t>5/4/2026, 3:38 PM</t>
  </si>
  <si>
    <t>DG0000379141</t>
  </si>
  <si>
    <t>5/4/2026, 3:39 PM</t>
  </si>
  <si>
    <t>DG0000379145</t>
  </si>
  <si>
    <t>DG0000379138</t>
  </si>
  <si>
    <t>5/4/2026, 3:42 PM</t>
  </si>
  <si>
    <t>DG0001006272</t>
  </si>
  <si>
    <t>Kylee Morgan</t>
  </si>
  <si>
    <t>5/4/2026, 4:00 PM</t>
  </si>
  <si>
    <t>5/4/2026, 4:01 PM</t>
  </si>
  <si>
    <t>DG0000061385</t>
  </si>
  <si>
    <t>5/4/2026, 4:12 PM</t>
  </si>
  <si>
    <t>Gary Sanderson</t>
  </si>
  <si>
    <t>DG0001279631</t>
  </si>
  <si>
    <t>5/1/2026, 8:20 AM</t>
  </si>
  <si>
    <t>Kevin Spampinato</t>
  </si>
  <si>
    <t>DG0001457072</t>
  </si>
  <si>
    <t>Jenny Huhn</t>
  </si>
  <si>
    <t>DG0001360465</t>
  </si>
  <si>
    <t>Rayshaun McClarin-Truss</t>
  </si>
  <si>
    <t>DG0001132124</t>
  </si>
  <si>
    <t>5/1/2026, 11:32 AM</t>
  </si>
  <si>
    <t>Zaena Tessema</t>
  </si>
  <si>
    <t>DG0001520041</t>
  </si>
  <si>
    <t>Nicole Bennett</t>
  </si>
  <si>
    <t>DG0001520039</t>
  </si>
  <si>
    <t>5/1/2026, 11:50 AM</t>
  </si>
  <si>
    <t>5/1/2026, 12:06 PM</t>
  </si>
  <si>
    <t>5/1/2026, 12:07 PM</t>
  </si>
  <si>
    <t>DG0001080726</t>
  </si>
  <si>
    <t>DG0001080759</t>
  </si>
  <si>
    <t>DG0000831148</t>
  </si>
  <si>
    <t>5/1/2026, 12:49 PM</t>
  </si>
  <si>
    <t>Candice Fitzgerald</t>
  </si>
  <si>
    <t>DG0000438043</t>
  </si>
  <si>
    <t>jane tateishi</t>
  </si>
  <si>
    <t>DG0002043833</t>
  </si>
  <si>
    <t>Ronald Freeman</t>
  </si>
  <si>
    <t>DG0000996908</t>
  </si>
  <si>
    <t>5/1/2026, 3:20 PM</t>
  </si>
  <si>
    <t>5/1/2026, 3:29 PM</t>
  </si>
  <si>
    <t>DG0000996909</t>
  </si>
  <si>
    <t>5/1/2026, 3:16 PM</t>
  </si>
  <si>
    <t>DG0000996907</t>
  </si>
  <si>
    <t>5/1/2026, 3:18 PM</t>
  </si>
  <si>
    <t>DG0001139847</t>
  </si>
  <si>
    <t>5/1/2026, 4:01 PM</t>
  </si>
  <si>
    <t>Kyle Hathaway</t>
  </si>
  <si>
    <t>DG0001155395</t>
  </si>
  <si>
    <t>5/8/2026, 6:16 AM</t>
  </si>
  <si>
    <t>John Baxter</t>
  </si>
  <si>
    <t>DG0002048848</t>
  </si>
  <si>
    <t>5/8/2026, 6:29 AM</t>
  </si>
  <si>
    <t>Norman Senno</t>
  </si>
  <si>
    <t>DG0000566810</t>
  </si>
  <si>
    <t>5/8/2026, 6:42 AM</t>
  </si>
  <si>
    <t>Chris Depalma</t>
  </si>
  <si>
    <t>DG0001987515</t>
  </si>
  <si>
    <t>DG0001114026</t>
  </si>
  <si>
    <t>Abigail Ruple</t>
  </si>
  <si>
    <t>DG0000458671</t>
  </si>
  <si>
    <t>5/7/2026, 6:29 AM</t>
  </si>
  <si>
    <t>Valerie ROBERTSON</t>
  </si>
  <si>
    <t>DG0001907366</t>
  </si>
  <si>
    <t>5/7/2026, 7:08 AM</t>
  </si>
  <si>
    <t>Pamela Harper</t>
  </si>
  <si>
    <t>DG0001907364</t>
  </si>
  <si>
    <t>DG0001907363</t>
  </si>
  <si>
    <t>DG0001907362</t>
  </si>
  <si>
    <t>DG0001907361</t>
  </si>
  <si>
    <t>DG0000634774</t>
  </si>
  <si>
    <t>Shailaja Handeseshagiri</t>
  </si>
  <si>
    <t>DG0002078238</t>
  </si>
  <si>
    <t>5/7/2026, 7:41 AM</t>
  </si>
  <si>
    <t>Albert Marshall</t>
  </si>
  <si>
    <t>DG0000125350</t>
  </si>
  <si>
    <t>5/7/2026, 8:03 AM</t>
  </si>
  <si>
    <t>David Bowman</t>
  </si>
  <si>
    <t>DG0000382825</t>
  </si>
  <si>
    <t>Cheryll Tesi</t>
  </si>
  <si>
    <t>DG0000382824</t>
  </si>
  <si>
    <t>DG0001097953</t>
  </si>
  <si>
    <t>DG0001097952</t>
  </si>
  <si>
    <t>5/7/2026, 9:28 AM</t>
  </si>
  <si>
    <t>DG0001097951</t>
  </si>
  <si>
    <t>DG0001097949</t>
  </si>
  <si>
    <t>DG0002046406</t>
  </si>
  <si>
    <t>DG0000414673</t>
  </si>
  <si>
    <t>5/7/2026, 9:57 AM</t>
  </si>
  <si>
    <t>Chandra Anderson</t>
  </si>
  <si>
    <t>DG0001718109</t>
  </si>
  <si>
    <t>Terry Pope</t>
  </si>
  <si>
    <t>DG0001718108</t>
  </si>
  <si>
    <t>DG0001718107</t>
  </si>
  <si>
    <t>DG0002051219</t>
  </si>
  <si>
    <t>5/7/2026, 11:53 AM</t>
  </si>
  <si>
    <t>Faisal bhagani</t>
  </si>
  <si>
    <t>DG0001137948</t>
  </si>
  <si>
    <t>5/7/2026, 1:09 PM</t>
  </si>
  <si>
    <t>Kathy Dunn</t>
  </si>
  <si>
    <t>DG0001511200</t>
  </si>
  <si>
    <t>5/7/2026, 2:00 PM</t>
  </si>
  <si>
    <t>Vinay Samudrala</t>
  </si>
  <si>
    <t>DG0001623249</t>
  </si>
  <si>
    <t>5/7/2026, 2:18 PM</t>
  </si>
  <si>
    <t>Courtney Boyd</t>
  </si>
  <si>
    <t>DG0000923925</t>
  </si>
  <si>
    <t>5/6/2026, 1:22 PM</t>
  </si>
  <si>
    <t>Tom Wright</t>
  </si>
  <si>
    <t>DG0001139893</t>
  </si>
  <si>
    <t>5/6/2026, 1:57 PM</t>
  </si>
  <si>
    <t>MARLENE MILLER</t>
  </si>
  <si>
    <t>DG0001287429</t>
  </si>
  <si>
    <t>Kay Wheeler</t>
  </si>
  <si>
    <t>DG0001222808</t>
  </si>
  <si>
    <t>5/6/2026, 2:27 PM</t>
  </si>
  <si>
    <t>DG0000329679</t>
  </si>
  <si>
    <t>Charlene Alderman</t>
  </si>
  <si>
    <t>DG0000325325</t>
  </si>
  <si>
    <t>DG0000642008</t>
  </si>
  <si>
    <t>BRONAGH LAVERY</t>
  </si>
  <si>
    <t>5/4/2026, 6:55 AM</t>
  </si>
  <si>
    <t>DG0001581458</t>
  </si>
  <si>
    <t>5/4/2026, 6:12 AM</t>
  </si>
  <si>
    <t>Rudy Chavez</t>
  </si>
  <si>
    <t>DG0001581457</t>
  </si>
  <si>
    <t>DG0001581456</t>
  </si>
  <si>
    <t>DG0001581455</t>
  </si>
  <si>
    <t>DG0001573736</t>
  </si>
  <si>
    <t>DG0001297050</t>
  </si>
  <si>
    <t>Betty Bates</t>
  </si>
  <si>
    <t>DG0001044325</t>
  </si>
  <si>
    <t>KATHERINE GARRETT</t>
  </si>
  <si>
    <t>DG0001936611</t>
  </si>
  <si>
    <t>Errol Simms</t>
  </si>
  <si>
    <t>DG0000334136</t>
  </si>
  <si>
    <t>Whitney Taylor</t>
  </si>
  <si>
    <t>DG0000468462</t>
  </si>
  <si>
    <t>5/4/2026, 6:50 AM</t>
  </si>
  <si>
    <t>Virginia Ferguson</t>
  </si>
  <si>
    <t>DG0000387188</t>
  </si>
  <si>
    <t>Verrester Zeigler</t>
  </si>
  <si>
    <t>DG0001426767</t>
  </si>
  <si>
    <t>ANTOINETTE OBODZINSKI</t>
  </si>
  <si>
    <t>DG0001742213</t>
  </si>
  <si>
    <t>Sandra Tucker</t>
  </si>
  <si>
    <t>DG0001889459</t>
  </si>
  <si>
    <t>DG0001872424</t>
  </si>
  <si>
    <t>DG0001872423</t>
  </si>
  <si>
    <t>DG0000541717</t>
  </si>
  <si>
    <t>5/4/2026, 7:29 AM</t>
  </si>
  <si>
    <t>Marisa Giudice</t>
  </si>
  <si>
    <t>DG0001382774</t>
  </si>
  <si>
    <t>Cathy Duncan</t>
  </si>
  <si>
    <t>DG0001977699</t>
  </si>
  <si>
    <t>Shannon Ruiz</t>
  </si>
  <si>
    <t>DG0001382772</t>
  </si>
  <si>
    <t>DG0000700880</t>
  </si>
  <si>
    <t>5/4/2026, 7:45 AM</t>
  </si>
  <si>
    <t>Carol Otis</t>
  </si>
  <si>
    <t>DG0000871116</t>
  </si>
  <si>
    <t>Heather Manti</t>
  </si>
  <si>
    <t>DG0000528934</t>
  </si>
  <si>
    <t>Audrey Waller</t>
  </si>
  <si>
    <t>DG0001977698</t>
  </si>
  <si>
    <t>DG0001806781</t>
  </si>
  <si>
    <t>Faye Lawrence</t>
  </si>
  <si>
    <t>DG0001382770</t>
  </si>
  <si>
    <t>DG0001113533</t>
  </si>
  <si>
    <t>Deborah Stone</t>
  </si>
  <si>
    <t>DG0001186133</t>
  </si>
  <si>
    <t>5/4/2026, 8:20 AM</t>
  </si>
  <si>
    <t>DONNA SICARD</t>
  </si>
  <si>
    <t>DG0001083363</t>
  </si>
  <si>
    <t>5/4/2026, 8:18 AM</t>
  </si>
  <si>
    <t>Tim King</t>
  </si>
  <si>
    <t>DG0001806780</t>
  </si>
  <si>
    <t>DG0001977700</t>
  </si>
  <si>
    <t>5/4/2026, 8:51 AM</t>
  </si>
  <si>
    <t>DG0001977697</t>
  </si>
  <si>
    <t>5/4/2026, 8:53 AM</t>
  </si>
  <si>
    <t>DG0001093395</t>
  </si>
  <si>
    <t>Scott Hershkowitz</t>
  </si>
  <si>
    <t>DG0001057551</t>
  </si>
  <si>
    <t>Darby Brion</t>
  </si>
  <si>
    <t>DG0001113963</t>
  </si>
  <si>
    <t>5/4/2026, 11:35 AM</t>
  </si>
  <si>
    <t>Nancy Hahn</t>
  </si>
  <si>
    <t>DG0001598823</t>
  </si>
  <si>
    <t>James Kenney</t>
  </si>
  <si>
    <t>DG0001598822</t>
  </si>
  <si>
    <t>DG0001479584</t>
  </si>
  <si>
    <t>Sidney Cox</t>
  </si>
  <si>
    <t>DG0001479583</t>
  </si>
  <si>
    <t>DG0000961203</t>
  </si>
  <si>
    <t>Ginny Lowe</t>
  </si>
  <si>
    <t>DG0000961184</t>
  </si>
  <si>
    <t>DG0000232973</t>
  </si>
  <si>
    <t>5/4/2026, 12:45 PM</t>
  </si>
  <si>
    <t>Joseph Smith</t>
  </si>
  <si>
    <t>DG0001045559</t>
  </si>
  <si>
    <t>Giuseppe Ruggiero</t>
  </si>
  <si>
    <t>DG0000425924</t>
  </si>
  <si>
    <t>Mary Harding</t>
  </si>
  <si>
    <t>DG0002023064</t>
  </si>
  <si>
    <t>5/4/2026, 1:28 PM</t>
  </si>
  <si>
    <t>roger castillo</t>
  </si>
  <si>
    <t>DG0001740455</t>
  </si>
  <si>
    <t>Erik Paul</t>
  </si>
  <si>
    <t>5/4/2026, 1:51 PM</t>
  </si>
  <si>
    <t>DG0002058300</t>
  </si>
  <si>
    <t>Sadey Haddad</t>
  </si>
  <si>
    <t>DG0000853317</t>
  </si>
  <si>
    <t>5/4/2026, 2:14 PM</t>
  </si>
  <si>
    <t>Norma Cuellar</t>
  </si>
  <si>
    <t>DG0000853313</t>
  </si>
  <si>
    <t>DG0000853315</t>
  </si>
  <si>
    <t>DG0000853316</t>
  </si>
  <si>
    <t>DG0000853314</t>
  </si>
  <si>
    <t>DG0001147638</t>
  </si>
  <si>
    <t>POTHULURAIAH NANDIPATI</t>
  </si>
  <si>
    <t>DG0001066029</t>
  </si>
  <si>
    <t>5/1/2026, 6:20 AM</t>
  </si>
  <si>
    <t>Tom Mcclaren</t>
  </si>
  <si>
    <t>DG0001066028</t>
  </si>
  <si>
    <t>5/1/2026, 6:21 AM</t>
  </si>
  <si>
    <t>DG0001066027</t>
  </si>
  <si>
    <t>DG0001043971</t>
  </si>
  <si>
    <t>Indulis Taurins</t>
  </si>
  <si>
    <t>DG0001964752</t>
  </si>
  <si>
    <t>5/1/2026, 7:19 AM</t>
  </si>
  <si>
    <t>Lucinda King</t>
  </si>
  <si>
    <t>DG0001964754</t>
  </si>
  <si>
    <t>DG0000666151</t>
  </si>
  <si>
    <t>5/1/2026, 7:23 AM</t>
  </si>
  <si>
    <t>Raymond Lansford</t>
  </si>
  <si>
    <t>DG0001572835</t>
  </si>
  <si>
    <t>Glenda Higgins</t>
  </si>
  <si>
    <t>DG0001153062</t>
  </si>
  <si>
    <t>Ling Tse</t>
  </si>
  <si>
    <t>DG0001098158</t>
  </si>
  <si>
    <t>5/1/2026, 7:36 AM</t>
  </si>
  <si>
    <t>Nicholas Brown</t>
  </si>
  <si>
    <t>DG0001655497</t>
  </si>
  <si>
    <t>norman jasson</t>
  </si>
  <si>
    <t>DG0001418742</t>
  </si>
  <si>
    <t>DG0001038879</t>
  </si>
  <si>
    <t>JENNIFER CHASE</t>
  </si>
  <si>
    <t>DG0000955207</t>
  </si>
  <si>
    <t>Abeer Abdulhade</t>
  </si>
  <si>
    <t>DG0001264841</t>
  </si>
  <si>
    <t>Tina Hollingsworth</t>
  </si>
  <si>
    <t>DG0001062246</t>
  </si>
  <si>
    <t>Jolanta Chmiel</t>
  </si>
  <si>
    <t>DG0001418740</t>
  </si>
  <si>
    <t>DG0000214665</t>
  </si>
  <si>
    <t>5/1/2026, 11:06 AM</t>
  </si>
  <si>
    <t>Margareg Miles</t>
  </si>
  <si>
    <t>DG0002029937</t>
  </si>
  <si>
    <t>5/1/2026, 11:21 AM</t>
  </si>
  <si>
    <t>Yolanda Nunez</t>
  </si>
  <si>
    <t>DG0001895006</t>
  </si>
  <si>
    <t>5/1/2026, 11:31 AM</t>
  </si>
  <si>
    <t>Premdeep Parasa</t>
  </si>
  <si>
    <t>DG0001564963</t>
  </si>
  <si>
    <t>DG0000220503</t>
  </si>
  <si>
    <t>Leota Kelly</t>
  </si>
  <si>
    <t>DG0000220498</t>
  </si>
  <si>
    <t>DG0001889833</t>
  </si>
  <si>
    <t>Sharon Accirarri</t>
  </si>
  <si>
    <t>DG0001835256</t>
  </si>
  <si>
    <t>5/1/2026, 12:56 PM</t>
  </si>
  <si>
    <t>Darlene Brooks</t>
  </si>
  <si>
    <t>DG0001275698</t>
  </si>
  <si>
    <t>Cindy Ardrey</t>
  </si>
  <si>
    <t>DG0002000150</t>
  </si>
  <si>
    <t>5/1/2026, 1:31 PM</t>
  </si>
  <si>
    <t>DG0000792856</t>
  </si>
  <si>
    <t>5/1/2026, 1:48 PM</t>
  </si>
  <si>
    <t>Julie Miller</t>
  </si>
  <si>
    <t>DG0000407593</t>
  </si>
  <si>
    <t>DG0001040636</t>
  </si>
  <si>
    <t>5/1/2026, 1:49 PM</t>
  </si>
  <si>
    <t>JASON STARK</t>
  </si>
  <si>
    <t>5/1/2026, 1:52 PM</t>
  </si>
  <si>
    <t>DG0000463127</t>
  </si>
  <si>
    <t>dimple taylor</t>
  </si>
  <si>
    <t>DG0000689198</t>
  </si>
  <si>
    <t>5/7/2026, 2:37 PM</t>
  </si>
  <si>
    <t>Harry Good</t>
  </si>
  <si>
    <t>5/6/2026, 4:35 PM</t>
  </si>
  <si>
    <t>DG0001960108</t>
  </si>
  <si>
    <t>5/5/2026, 4:49 PM</t>
  </si>
  <si>
    <t>Susan Christopher</t>
  </si>
  <si>
    <t>DG0001960109</t>
  </si>
  <si>
    <t>DG0001340912</t>
  </si>
  <si>
    <t>5/4/2026, 2:02 PM</t>
  </si>
  <si>
    <t>Eric Boyle</t>
  </si>
  <si>
    <t>DG0000992188</t>
  </si>
  <si>
    <t>5/4/2026, 4:54 PM</t>
  </si>
  <si>
    <t>Robert Foster</t>
  </si>
  <si>
    <t>DG0001822789</t>
  </si>
  <si>
    <t>Daniel Johnson</t>
  </si>
  <si>
    <t>DG0001204908</t>
  </si>
  <si>
    <t>Anthony Daniels</t>
  </si>
  <si>
    <t>DG0001295457</t>
  </si>
  <si>
    <t>5/1/2026, 9:18 AM</t>
  </si>
  <si>
    <t>William Thomson</t>
  </si>
  <si>
    <t>DG0001822791</t>
  </si>
  <si>
    <t>DG0001822788</t>
  </si>
  <si>
    <t>DG0001822786</t>
  </si>
  <si>
    <t>DG0001822787</t>
  </si>
  <si>
    <t>DG0001822784</t>
  </si>
  <si>
    <t>DG0001527625</t>
  </si>
  <si>
    <t>Blanca Portillo</t>
  </si>
  <si>
    <t>DG0001526487</t>
  </si>
  <si>
    <t>John Shilts</t>
  </si>
  <si>
    <t>DG0000466509</t>
  </si>
  <si>
    <t>Shirley Drew</t>
  </si>
  <si>
    <t>DG0001166095</t>
  </si>
  <si>
    <t>5/5/2026, 5:21 AM</t>
  </si>
  <si>
    <t>Sally Strayhall</t>
  </si>
  <si>
    <t>DG0001133875</t>
  </si>
  <si>
    <t>Shashikant Patel</t>
  </si>
  <si>
    <t>DG0000876903</t>
  </si>
  <si>
    <t>Catherine Pariury</t>
  </si>
  <si>
    <t>DG0001980489</t>
  </si>
  <si>
    <t>Alina Fallat</t>
  </si>
  <si>
    <t>DG0000987014</t>
  </si>
  <si>
    <t>JEFFREY DOLDORF</t>
  </si>
  <si>
    <t>DG0000217792</t>
  </si>
  <si>
    <t>Randy Derryberry</t>
  </si>
  <si>
    <t>DG0001051981</t>
  </si>
  <si>
    <t>ELOISE PRO</t>
  </si>
  <si>
    <t>DG0000972098</t>
  </si>
  <si>
    <t>ANGELIA MOORE</t>
  </si>
  <si>
    <t>DG0002205610</t>
  </si>
  <si>
    <t>5/7/2026, 1:34 AM</t>
  </si>
  <si>
    <t>Mag Udhay</t>
  </si>
  <si>
    <t>DG0002202996</t>
  </si>
  <si>
    <t>5/5/2026, 4:51 AM</t>
  </si>
  <si>
    <t>DG0002203137</t>
  </si>
  <si>
    <t>5/5/2026, 4:54 AM</t>
  </si>
  <si>
    <t>DG0002203245</t>
  </si>
  <si>
    <t>5/5/2026, 4:55 AM</t>
  </si>
  <si>
    <t>DG0002203244</t>
  </si>
  <si>
    <t>5/5/2026, 4:56 AM</t>
  </si>
  <si>
    <t>DG0002202994</t>
  </si>
  <si>
    <t>5/5/2026, 4:57 AM</t>
  </si>
  <si>
    <t>DG0001889835</t>
  </si>
  <si>
    <t>5/7/2026, 6:10 AM</t>
  </si>
  <si>
    <t>Kenneth Berry</t>
  </si>
  <si>
    <t>DG0001915388</t>
  </si>
  <si>
    <t>Autumn Ace</t>
  </si>
  <si>
    <t>DG0002146066</t>
  </si>
  <si>
    <t>5/7/2026, 7:51 AM</t>
  </si>
  <si>
    <t>Lyuda Valencia</t>
  </si>
  <si>
    <t>DG0000967267</t>
  </si>
  <si>
    <t>5/7/2026, 8:01 AM</t>
  </si>
  <si>
    <t>Philip Bender</t>
  </si>
  <si>
    <t>DG0001915390</t>
  </si>
  <si>
    <t>DG0001915387</t>
  </si>
  <si>
    <t>DG0001915389</t>
  </si>
  <si>
    <t>DG0001404764</t>
  </si>
  <si>
    <t>5/7/2026, 9:07 AM</t>
  </si>
  <si>
    <t>Christopher Wheeler</t>
  </si>
  <si>
    <t>DG0002026079</t>
  </si>
  <si>
    <t>Mike Rusika</t>
  </si>
  <si>
    <t>DG0001501430</t>
  </si>
  <si>
    <t>Barry Harnick</t>
  </si>
  <si>
    <t>DG0001403342</t>
  </si>
  <si>
    <t>Montavias Sheely</t>
  </si>
  <si>
    <t>DG0001403341</t>
  </si>
  <si>
    <t>DG0001056447</t>
  </si>
  <si>
    <t>5/5/2026, 6:07 AM</t>
  </si>
  <si>
    <t>Cindy Queen</t>
  </si>
  <si>
    <t>DG0001565955</t>
  </si>
  <si>
    <t>Amelia Berry</t>
  </si>
  <si>
    <t>DG0001565956</t>
  </si>
  <si>
    <t>5/5/2026, 9:27 AM</t>
  </si>
  <si>
    <t>DG0001565954</t>
  </si>
  <si>
    <t>DG0001025468</t>
  </si>
  <si>
    <t>Kathie Dennison</t>
  </si>
  <si>
    <t>DG0001565958</t>
  </si>
  <si>
    <t>DG0001025504</t>
  </si>
  <si>
    <t>DG0001025502</t>
  </si>
  <si>
    <t>5/5/2026, 10:11 AM</t>
  </si>
  <si>
    <t>DG0001025501</t>
  </si>
  <si>
    <t>DG0001025500</t>
  </si>
  <si>
    <t>DG0001025499</t>
  </si>
  <si>
    <t>5/5/2026, 10:13 AM</t>
  </si>
  <si>
    <t>DG0001603569</t>
  </si>
  <si>
    <t>Danny King</t>
  </si>
  <si>
    <t>DG0001603568</t>
  </si>
  <si>
    <t>DG0001603567</t>
  </si>
  <si>
    <t>5/5/2026, 11:41 AM</t>
  </si>
  <si>
    <t>DG0001603566</t>
  </si>
  <si>
    <t>DG0001603565</t>
  </si>
  <si>
    <t>5/5/2026, 11:42 AM</t>
  </si>
  <si>
    <t>DG0001603564</t>
  </si>
  <si>
    <t>5/5/2026, 11:43 AM</t>
  </si>
  <si>
    <t>DG0001710391</t>
  </si>
  <si>
    <t>Mickey Lipska</t>
  </si>
  <si>
    <t>DG0000163182</t>
  </si>
  <si>
    <t>5/5/2026, 12:01 PM</t>
  </si>
  <si>
    <t>Charles Vickers</t>
  </si>
  <si>
    <t>DG0002028409</t>
  </si>
  <si>
    <t>5/5/2026, 12:17 PM</t>
  </si>
  <si>
    <t>Sheldon Eugene Estes</t>
  </si>
  <si>
    <t>DG0000747118</t>
  </si>
  <si>
    <t>Antonio Pavone</t>
  </si>
  <si>
    <t>DG0001139134</t>
  </si>
  <si>
    <t>DG0001139133</t>
  </si>
  <si>
    <t>DG0002048355</t>
  </si>
  <si>
    <t>Ramona Isbell</t>
  </si>
  <si>
    <t>DG0002104809</t>
  </si>
  <si>
    <t>DG0002104628</t>
  </si>
  <si>
    <t>DG0002071405</t>
  </si>
  <si>
    <t>DG0002071404</t>
  </si>
  <si>
    <t>DG0000770004</t>
  </si>
  <si>
    <t>Linda Gonzeles</t>
  </si>
  <si>
    <t>DG0001841275</t>
  </si>
  <si>
    <t>Kimberly Erickson</t>
  </si>
  <si>
    <t>DG0001841207</t>
  </si>
  <si>
    <t>5/5/2026, 1:17 PM</t>
  </si>
  <si>
    <t>DG0001396831</t>
  </si>
  <si>
    <t>5/4/2026, 10:16 AM</t>
  </si>
  <si>
    <t>YOLONDA CONNOR</t>
  </si>
  <si>
    <t>DG0000107452</t>
  </si>
  <si>
    <t>Shreray Farris</t>
  </si>
  <si>
    <t>DG0000107456</t>
  </si>
  <si>
    <t>DG0002103890</t>
  </si>
  <si>
    <t>Lorena Carpenter</t>
  </si>
  <si>
    <t>DG0001019959</t>
  </si>
  <si>
    <t>Chuanbo Zhang</t>
  </si>
  <si>
    <t>DG0001685781</t>
  </si>
  <si>
    <t>5/7/2026, 10:21 AM</t>
  </si>
  <si>
    <t>DG0000378307</t>
  </si>
  <si>
    <t>5/7/2026, 1:00 PM</t>
  </si>
  <si>
    <t>Jessica FARLEY</t>
  </si>
  <si>
    <t>DG0000406433</t>
  </si>
  <si>
    <t>Terry Simon</t>
  </si>
  <si>
    <t>DG0000853285</t>
  </si>
  <si>
    <t>Christine McClure</t>
  </si>
  <si>
    <t>DG0000406432</t>
  </si>
  <si>
    <t>DG0000853287</t>
  </si>
  <si>
    <t>5/4/2026, 5:51 AM</t>
  </si>
  <si>
    <t>DG0000406431</t>
  </si>
  <si>
    <t>5/4/2026, 6:15 AM</t>
  </si>
  <si>
    <t>DG0000406430</t>
  </si>
  <si>
    <t>DG0001447695</t>
  </si>
  <si>
    <t>Henry Cleveland</t>
  </si>
  <si>
    <t>DG0001216129</t>
  </si>
  <si>
    <t>Wilnise Joseph</t>
  </si>
  <si>
    <t>DG0000718344</t>
  </si>
  <si>
    <t>Frank Milone</t>
  </si>
  <si>
    <t>DG0000966328</t>
  </si>
  <si>
    <t>Jeanette Sullivan</t>
  </si>
  <si>
    <t>DG0000543217</t>
  </si>
  <si>
    <t>Michael Carlin</t>
  </si>
  <si>
    <t>DG0000055841</t>
  </si>
  <si>
    <t>Donna Stokes</t>
  </si>
  <si>
    <t>DG0001959280</t>
  </si>
  <si>
    <t>Nicholas Hargrave</t>
  </si>
  <si>
    <t>DG0000498779</t>
  </si>
  <si>
    <t>Janet Fair</t>
  </si>
  <si>
    <t>DG0001740096</t>
  </si>
  <si>
    <t>Joshua Davis</t>
  </si>
  <si>
    <t>DG0001903506</t>
  </si>
  <si>
    <t>5/1/2026, 8:38 AM</t>
  </si>
  <si>
    <t>Luke Liu</t>
  </si>
  <si>
    <t>Tracked</t>
  </si>
  <si>
    <t>Reg-7340775</t>
  </si>
  <si>
    <t>Reg-7340776</t>
  </si>
  <si>
    <t>Reg-7340777</t>
  </si>
  <si>
    <t>Reg-7340752</t>
  </si>
  <si>
    <t>&lt;a href="/0Q0PL00000LXUeL" target="_self"&gt;DGQ0007576603&lt;/a&gt;</t>
  </si>
  <si>
    <t>DG0002208399</t>
  </si>
  <si>
    <t>Reg-7340741</t>
  </si>
  <si>
    <t>Reg-7340726</t>
  </si>
  <si>
    <t>&lt;a href="/0Q0PL00000LXRv0" target="_self"&gt;DGQ0007576574&lt;/a&gt;</t>
  </si>
  <si>
    <t>DG0002208387</t>
  </si>
  <si>
    <t>Reg-7340757</t>
  </si>
  <si>
    <t>Reg-7340730</t>
  </si>
  <si>
    <t>&lt;a href="/0Q0PL00000LXSHa" target="_self"&gt;DGQ0007576580&lt;/a&gt;</t>
  </si>
  <si>
    <t>DG0002208388</t>
  </si>
  <si>
    <t>Reg-7340729</t>
  </si>
  <si>
    <t>Reg-7340779</t>
  </si>
  <si>
    <t>&lt;a href="/0Q0PL00000LXX17" target="_self"&gt;DGQ0007576634&lt;/a&gt;</t>
  </si>
  <si>
    <t>DG0002208408</t>
  </si>
  <si>
    <t>Reg-7340778</t>
  </si>
  <si>
    <t>&lt;a href="/0Q0PL00000LXWzV" target="_self"&gt;DGQ0007576633&lt;/a&gt;</t>
  </si>
  <si>
    <t>DG0002208407</t>
  </si>
  <si>
    <t>Reg-7340786</t>
  </si>
  <si>
    <t>&lt;a href="/0Q0PL00000LXWQ2" target="_self"&gt;DGQ0007576638&lt;/a&gt;</t>
  </si>
  <si>
    <t>DG0002208412</t>
  </si>
  <si>
    <t>Reg-7340784</t>
  </si>
  <si>
    <t>&lt;a href="/0Q0PL00000LXX5x" target="_self"&gt;DGQ0007576637&lt;/a&gt;</t>
  </si>
  <si>
    <t>DG0002208411</t>
  </si>
  <si>
    <t>Reg-7340780</t>
  </si>
  <si>
    <t>&lt;a href="/0Q0PL00000LXX2j" target="_self"&gt;DGQ0007576635&lt;/a&gt;</t>
  </si>
  <si>
    <t>DG0002208409</t>
  </si>
  <si>
    <t>Reg-7340782</t>
  </si>
  <si>
    <t>&lt;a href="/0Q0PL00000LXX4L" target="_self"&gt;DGQ0007576636&lt;/a&gt;</t>
  </si>
  <si>
    <t>DG0002208410</t>
  </si>
  <si>
    <t>&lt;a href="/0Q0PL00000LXRgT" target="_self"&gt;DGQ0007576570&lt;/a&gt;</t>
  </si>
  <si>
    <t>DG0002208384</t>
  </si>
  <si>
    <t>&lt;a href="/0Q0PL00000LXRer" target="_self"&gt;DGQ0007576569&lt;/a&gt;</t>
  </si>
  <si>
    <t>DG0002208383</t>
  </si>
  <si>
    <t>Reg-7340749</t>
  </si>
  <si>
    <t>Reg-7340748</t>
  </si>
  <si>
    <t>Reg-7340731</t>
  </si>
  <si>
    <t>Reg-7340746</t>
  </si>
  <si>
    <t>Reg-7340762</t>
  </si>
  <si>
    <t>Reg-7340736</t>
  </si>
  <si>
    <t>&lt;a href="/0Q0PL00000LXTjt" target="_self"&gt;DGQ0007576587&lt;/a&gt;</t>
  </si>
  <si>
    <t>DG0002208390</t>
  </si>
  <si>
    <t>Reg-7340744</t>
  </si>
  <si>
    <t>&lt;a href="/0Q0PL00000LXUG9" target="_self"&gt;DGQ0007576595&lt;/a&gt;</t>
  </si>
  <si>
    <t>DG0002208396</t>
  </si>
  <si>
    <t>Reg-7340732</t>
  </si>
  <si>
    <t>Reg-7340733</t>
  </si>
  <si>
    <t>Reg-7340723</t>
  </si>
  <si>
    <t>Reg-7340773</t>
  </si>
  <si>
    <t>Reg-7340743</t>
  </si>
  <si>
    <t>Reg-7340747</t>
  </si>
  <si>
    <t>&lt;a href="/0Q0PL00000LXUOD" target="_self"&gt;DGQ0007576597&lt;/a&gt;</t>
  </si>
  <si>
    <t>DG0002208397</t>
  </si>
  <si>
    <t>Reg-7340772</t>
  </si>
  <si>
    <t>&lt;a href="/0Q0PL00000LXWLB" target="_self"&gt;DGQ0007576623&lt;/a&gt;</t>
  </si>
  <si>
    <t>DG0002208406</t>
  </si>
  <si>
    <t>Reg-7340766</t>
  </si>
  <si>
    <t>&lt;a href="/0Q0PL00000LXVov" target="_self"&gt;DGQ0007576617&lt;/a&gt;</t>
  </si>
  <si>
    <t>DG0002208402</t>
  </si>
  <si>
    <t>Reg-7340769</t>
  </si>
  <si>
    <t>&lt;a href="/0Q0PL00000LXWHx" target="_self"&gt;DGQ0007576621&lt;/a&gt;</t>
  </si>
  <si>
    <t>DG0002208404</t>
  </si>
  <si>
    <t>Reg-7340770</t>
  </si>
  <si>
    <t>&lt;a href="/0Q0PL00000LXWJZ" target="_self"&gt;DGQ0007576622&lt;/a&gt;</t>
  </si>
  <si>
    <t>DG0002208405</t>
  </si>
  <si>
    <t>Reg-7340768</t>
  </si>
  <si>
    <t>&lt;a href="/0Q0PL00000LXWGL" target="_self"&gt;DGQ0007576620&lt;/a&gt;</t>
  </si>
  <si>
    <t>DG0002208403</t>
  </si>
  <si>
    <t>Reg-7340765</t>
  </si>
  <si>
    <t>Reg-7340785</t>
  </si>
  <si>
    <t>Reg-7340788</t>
  </si>
  <si>
    <t>Reg-7340783</t>
  </si>
  <si>
    <t>Reg-7340761</t>
  </si>
  <si>
    <t>&lt;a href="/0Q0PL00000LXVaP" target="_self"&gt;DGQ0007576612&lt;/a&gt;</t>
  </si>
  <si>
    <t>DG0002208401</t>
  </si>
  <si>
    <t>Reg-7340760</t>
  </si>
  <si>
    <t>&lt;a href="/0Q0PL00000LXVYn" target="_self"&gt;DGQ0007576611&lt;/a&gt;</t>
  </si>
  <si>
    <t>DG0002208400</t>
  </si>
  <si>
    <t>Reg-7340738</t>
  </si>
  <si>
    <t>&lt;a href="/0Q0PL00000LXToj" target="_self"&gt;DGQ0007576589&lt;/a&gt;</t>
  </si>
  <si>
    <t>DG0002208392</t>
  </si>
  <si>
    <t>Reg-7340727</t>
  </si>
  <si>
    <t>&lt;a href="/0Q0PL00000LXT3x" target="_self"&gt;DGQ0007576576&lt;/a&gt;</t>
  </si>
  <si>
    <t>DG0002208389</t>
  </si>
  <si>
    <t>Reg-7340725</t>
  </si>
  <si>
    <t>&lt;a href="/0Q0PL00000LXOIo" target="_self"&gt;DGQ0007576573&lt;/a&gt;</t>
  </si>
  <si>
    <t>DG0002208386</t>
  </si>
  <si>
    <t>Reg-7340724</t>
  </si>
  <si>
    <t>&lt;a href="/0Q0PL00000LXSMP" target="_self"&gt;DGQ0007576572&lt;/a&gt;</t>
  </si>
  <si>
    <t>DG0002208385</t>
  </si>
  <si>
    <t>Reg-7340754</t>
  </si>
  <si>
    <t>Reg-7340755</t>
  </si>
  <si>
    <t>Reg-7340753</t>
  </si>
  <si>
    <t>Reg-7340774</t>
  </si>
  <si>
    <t>Reg-7340787</t>
  </si>
  <si>
    <t>Reg-7340789</t>
  </si>
  <si>
    <t>Reg-7340781</t>
  </si>
  <si>
    <t>Reg-7340735</t>
  </si>
  <si>
    <t>Reg-7340734</t>
  </si>
  <si>
    <t>Reg-7340767</t>
  </si>
  <si>
    <t>Reg-7340745</t>
  </si>
  <si>
    <t>Reg-7340750</t>
  </si>
  <si>
    <t>&lt;a href="/0Q0PL00000LXUWH" target="_self"&gt;DGQ0007576599&lt;/a&gt;</t>
  </si>
  <si>
    <t>DG0002208398</t>
  </si>
  <si>
    <t>DG0001127984</t>
  </si>
  <si>
    <t>5/8/2026, 7:54 AM</t>
  </si>
  <si>
    <t>6/7/2027, 11:59 PM</t>
  </si>
  <si>
    <t>Lori Irwin</t>
  </si>
  <si>
    <t>DG0001326970</t>
  </si>
  <si>
    <t>5/8/2026, 9:43 AM</t>
  </si>
  <si>
    <t>Raquel Cruz</t>
  </si>
  <si>
    <t>DG0001214375</t>
  </si>
  <si>
    <t>5/8/2026, 7:04 AM</t>
  </si>
  <si>
    <t>James Bowes</t>
  </si>
  <si>
    <t>5/8/2026, 7:05 AM</t>
  </si>
  <si>
    <t>DG0001940335</t>
  </si>
  <si>
    <t>5/8/2026, 7:15 AM</t>
  </si>
  <si>
    <t>Gowri Kannan</t>
  </si>
  <si>
    <t>DG0001124250</t>
  </si>
  <si>
    <t>5/8/2026, 7:17 AM</t>
  </si>
  <si>
    <t>JOSE GARCIA</t>
  </si>
  <si>
    <t>DG0001124247</t>
  </si>
  <si>
    <t>5/8/2026, 7:18 AM</t>
  </si>
  <si>
    <t>DG0001124246</t>
  </si>
  <si>
    <t>DG0001124243</t>
  </si>
  <si>
    <t>DG0001124236</t>
  </si>
  <si>
    <t>5/8/2026, 7:19 AM</t>
  </si>
  <si>
    <t>DG0001124229</t>
  </si>
  <si>
    <t>DG0001361644</t>
  </si>
  <si>
    <t>5/8/2026, 7:22 AM</t>
  </si>
  <si>
    <t>Silvio Medina</t>
  </si>
  <si>
    <t>DG0001399931</t>
  </si>
  <si>
    <t>5/8/2026, 7:23 AM</t>
  </si>
  <si>
    <t>DG0001616351</t>
  </si>
  <si>
    <t>5/8/2026, 7:49 AM</t>
  </si>
  <si>
    <t>Rodger Steward</t>
  </si>
  <si>
    <t>DG0001594846</t>
  </si>
  <si>
    <t>5/8/2026, 8:10 AM</t>
  </si>
  <si>
    <t>BRIAN COYLE</t>
  </si>
  <si>
    <t>DG0001594845</t>
  </si>
  <si>
    <t>DG0001594844</t>
  </si>
  <si>
    <t>5/8/2026, 8:11 AM</t>
  </si>
  <si>
    <t>DG0001594843</t>
  </si>
  <si>
    <t>DG0001196097</t>
  </si>
  <si>
    <t>5/8/2026, 8:38 AM</t>
  </si>
  <si>
    <t>Araceli Hawlisch</t>
  </si>
  <si>
    <t>DG0002082279</t>
  </si>
  <si>
    <t>DG0002116325</t>
  </si>
  <si>
    <t>5/8/2026, 8:48 AM</t>
  </si>
  <si>
    <t>Florence Yap</t>
  </si>
  <si>
    <t>DG0001103841</t>
  </si>
  <si>
    <t>5/8/2026, 10:06 AM</t>
  </si>
  <si>
    <t>Rakesh Aiya</t>
  </si>
  <si>
    <t>DG0000116677</t>
  </si>
  <si>
    <t>5/8/2026, 7:02 AM</t>
  </si>
  <si>
    <t>JO BLACKSHER</t>
  </si>
  <si>
    <t>DG0000110985</t>
  </si>
  <si>
    <t>DG0000911989</t>
  </si>
  <si>
    <t>5/8/2026, 7:52 AM</t>
  </si>
  <si>
    <t>ELICIA GUERRERO</t>
  </si>
  <si>
    <t>DG0000911981</t>
  </si>
  <si>
    <t>5/8/2026, 7:53 AM</t>
  </si>
  <si>
    <t>DG0001100128</t>
  </si>
  <si>
    <t>5/8/2026, 7:28 AM</t>
  </si>
  <si>
    <t>Randall Waker</t>
  </si>
  <si>
    <t>DG0000403447</t>
  </si>
  <si>
    <t>5/8/2026, 9:51 AM</t>
  </si>
  <si>
    <t>Mellonea Johnson</t>
  </si>
  <si>
    <t>DG0000974991</t>
  </si>
  <si>
    <t>5/8/2026, 8:49 AM</t>
  </si>
  <si>
    <t>6/8/2026, 12:00 AM</t>
  </si>
  <si>
    <t>Amy Nitzberg</t>
  </si>
  <si>
    <t>DG0000709394</t>
  </si>
  <si>
    <t>5/8/2026, 7:11 AM</t>
  </si>
  <si>
    <t>Ruth Williams</t>
  </si>
  <si>
    <t>DG0001846421</t>
  </si>
  <si>
    <t>5/8/2026, 7:55 AM</t>
  </si>
  <si>
    <t>Marie Riggins</t>
  </si>
  <si>
    <t>DG0000531960</t>
  </si>
  <si>
    <t>5/8/2026, 7:31 AM</t>
  </si>
  <si>
    <t>Michelle Coss</t>
  </si>
  <si>
    <t>DG0001487972</t>
  </si>
  <si>
    <t>5/8/2026, 8:02 AM</t>
  </si>
  <si>
    <t>Michael Clethen</t>
  </si>
  <si>
    <t>DG0001487971</t>
  </si>
  <si>
    <t>DG0001487970</t>
  </si>
  <si>
    <t>5/8/2026, 8:03 AM</t>
  </si>
  <si>
    <t>DG0001487969</t>
  </si>
  <si>
    <t>DG0001669570</t>
  </si>
  <si>
    <t>To-Nga Nguyen</t>
  </si>
  <si>
    <t>DG0000930304</t>
  </si>
  <si>
    <t>Thao Huynh</t>
  </si>
  <si>
    <t>DG0000725725</t>
  </si>
  <si>
    <t>DG0000438778</t>
  </si>
  <si>
    <t>5/8/2026, 7:32 AM</t>
  </si>
  <si>
    <t>5/8/2026, 7:33 AM</t>
  </si>
  <si>
    <t>DG0001120363</t>
  </si>
  <si>
    <t>5/8/2026, 7:46 AM</t>
  </si>
  <si>
    <t>Evelyn Williams</t>
  </si>
  <si>
    <t>DG0001781729</t>
  </si>
  <si>
    <t>5/8/2026, 8:14 AM</t>
  </si>
  <si>
    <t>Joann Easter</t>
  </si>
  <si>
    <t>DG0001781728</t>
  </si>
  <si>
    <t>5/8/2026, 8:15 AM</t>
  </si>
  <si>
    <t>DG0001121056</t>
  </si>
  <si>
    <t>Debra MacNeil</t>
  </si>
  <si>
    <t>DG0001349080</t>
  </si>
  <si>
    <t>5/8/2026, 7:08 AM</t>
  </si>
  <si>
    <t>SONIA FONSECA</t>
  </si>
  <si>
    <t>DG0001349079</t>
  </si>
  <si>
    <t>DG0001121053</t>
  </si>
  <si>
    <t>5/8/2026, 7:45 AM</t>
  </si>
  <si>
    <t>6/5/2026, 1:00 AM</t>
  </si>
  <si>
    <t>DG0001121054</t>
  </si>
  <si>
    <t>DG0000457364</t>
  </si>
  <si>
    <t>5/8/2026, 8:13 AM</t>
  </si>
  <si>
    <t>Ashelia Chand</t>
  </si>
  <si>
    <t>DG0001166625</t>
  </si>
  <si>
    <t>Elisee Markowitz</t>
  </si>
  <si>
    <t>DG0001613731</t>
  </si>
  <si>
    <t>5/8/2026, 8:09 AM</t>
  </si>
  <si>
    <t>GARY BOISVERT</t>
  </si>
  <si>
    <t>DG0001659255</t>
  </si>
  <si>
    <t>Colleen Brady</t>
  </si>
  <si>
    <t>DG0001217405</t>
  </si>
  <si>
    <t>5/8/2026, 7:25 AM</t>
  </si>
  <si>
    <t>Mitchell Job</t>
  </si>
  <si>
    <t>DG0001127916</t>
  </si>
  <si>
    <t>DG0001534682</t>
  </si>
  <si>
    <t>5/8/2026, 8:28 AM</t>
  </si>
  <si>
    <t>Barbara Frey</t>
  </si>
  <si>
    <t>DG0000708661</t>
  </si>
  <si>
    <t>LYNDA JOHNSTON</t>
  </si>
  <si>
    <t>DG0002043058</t>
  </si>
  <si>
    <t>5/8/2026, 7:29 AM</t>
  </si>
  <si>
    <t>Monica Thomas</t>
  </si>
  <si>
    <t>DG0002062292</t>
  </si>
  <si>
    <t>Natasha Smith</t>
  </si>
  <si>
    <t>DG0001152372</t>
  </si>
  <si>
    <t>5/8/2026, 9:41 AM</t>
  </si>
  <si>
    <t>CAROL BOUTHILLIER</t>
  </si>
  <si>
    <t>DG0001152370</t>
  </si>
  <si>
    <t>DG0001701525</t>
  </si>
  <si>
    <t>5/8/2026, 9:20 AM</t>
  </si>
  <si>
    <t>Pauline Cheung</t>
  </si>
  <si>
    <t>DG0001701524</t>
  </si>
  <si>
    <t>5/8/2026, 9:21 AM</t>
  </si>
  <si>
    <t>DG0001701523</t>
  </si>
  <si>
    <t>DG0001701522</t>
  </si>
  <si>
    <t>5/8/2026, 9:38 AM</t>
  </si>
  <si>
    <t>DG0000859327</t>
  </si>
  <si>
    <t>5/8/2026, 8:44 AM</t>
  </si>
  <si>
    <t>Maxie Blurton</t>
  </si>
  <si>
    <t>DG0000677532</t>
  </si>
  <si>
    <t>5/8/2026, 8:45 AM</t>
  </si>
  <si>
    <t>5/8/2026, 9:42 AM</t>
  </si>
  <si>
    <t>5/8/2026, 9:39 AM</t>
  </si>
  <si>
    <t>5/8/2026, 7:34 AM</t>
  </si>
  <si>
    <t>DG0002075551</t>
  </si>
  <si>
    <t>Sonja Rhodes</t>
  </si>
  <si>
    <t>DG0002075501</t>
  </si>
  <si>
    <t>DG0000053224</t>
  </si>
  <si>
    <t>DG0001516990</t>
  </si>
  <si>
    <t>5/8/2026, 8:31 AM</t>
  </si>
  <si>
    <t>Jan Hudson</t>
  </si>
  <si>
    <t>5/8/2026, 8:32 AM</t>
  </si>
  <si>
    <t>DG0001551055</t>
  </si>
  <si>
    <t>5/8/2026, 6:56 AM</t>
  </si>
  <si>
    <t>Rodney Rivers</t>
  </si>
  <si>
    <t>DG0001275452</t>
  </si>
  <si>
    <t>5/8/2026, 6:57 AM</t>
  </si>
  <si>
    <t>DG0001275450</t>
  </si>
  <si>
    <t>DG0001275449</t>
  </si>
  <si>
    <t>DG0001275448</t>
  </si>
  <si>
    <t>5/8/2026, 6:58 AM</t>
  </si>
  <si>
    <t>DG0001275447</t>
  </si>
  <si>
    <t>5/8/2026, 6:59 AM</t>
  </si>
  <si>
    <t>DG0001038741</t>
  </si>
  <si>
    <t>5/8/2026, 9:36 AM</t>
  </si>
  <si>
    <t>Ronald Dixon</t>
  </si>
  <si>
    <t>5/8/2026, 9:44 AM</t>
  </si>
  <si>
    <t>DG0001428274</t>
  </si>
  <si>
    <t>5/8/2026, 7:30 AM</t>
  </si>
  <si>
    <t>Shayne Mackey</t>
  </si>
  <si>
    <t>DG0001428273</t>
  </si>
  <si>
    <t>DG0001093217</t>
  </si>
  <si>
    <t>5/8/2026, 7:40 AM</t>
  </si>
  <si>
    <t>Richard Besch</t>
  </si>
  <si>
    <t>DG0001497966</t>
  </si>
  <si>
    <t>Deborah Large</t>
  </si>
  <si>
    <t>5/8/2026, 9:40 AM</t>
  </si>
  <si>
    <t>DG0000314679</t>
  </si>
  <si>
    <t>5/8/2026, 9:31 AM</t>
  </si>
  <si>
    <t>Lajune Alexander</t>
  </si>
  <si>
    <t>DG0000314678</t>
  </si>
  <si>
    <t>5/8/2026, 9:32 AM</t>
  </si>
  <si>
    <t>DG0001659285</t>
  </si>
  <si>
    <t>STACY POE</t>
  </si>
  <si>
    <t>DG0001640093</t>
  </si>
  <si>
    <t>5/8/2026, 7:26 AM</t>
  </si>
  <si>
    <t>Adrianne Riga</t>
  </si>
  <si>
    <t>DG0001786621</t>
  </si>
  <si>
    <t>5/8/2026, 8:25 AM</t>
  </si>
  <si>
    <t>Shamika Hightower</t>
  </si>
  <si>
    <t>DG0001534879</t>
  </si>
  <si>
    <t>5/8/2026, 8:35 AM</t>
  </si>
  <si>
    <t>Curtis Hunt</t>
  </si>
  <si>
    <t>DG0001494480</t>
  </si>
  <si>
    <t>5/8/2026, 10:00 AM</t>
  </si>
  <si>
    <t>Merry Howe</t>
  </si>
  <si>
    <t>DG0001305618</t>
  </si>
  <si>
    <t>5/8/2026, 8:23 AM</t>
  </si>
  <si>
    <t>6/7/2026, 7:00 AM</t>
  </si>
  <si>
    <t>Louise Oger</t>
  </si>
  <si>
    <t>DG0001257403</t>
  </si>
  <si>
    <t>5/8/2026, 8:27 AM</t>
  </si>
  <si>
    <t>Linda Lavin</t>
  </si>
  <si>
    <t>DG0000130045</t>
  </si>
  <si>
    <t>5/8/2026, 8:29 AM</t>
  </si>
  <si>
    <t>Mary Beth Hall-Krasnove</t>
  </si>
  <si>
    <t>DG0001198142</t>
  </si>
  <si>
    <t>5/8/2026, 8:52 AM</t>
  </si>
  <si>
    <t>Alexander Houtman</t>
  </si>
  <si>
    <t>DG0001198141</t>
  </si>
  <si>
    <t>5/8/2026, 9:01 AM</t>
  </si>
  <si>
    <t>5/8/2026, 9:04 AM</t>
  </si>
  <si>
    <t>DG0000998840</t>
  </si>
  <si>
    <t>5/8/2026, 8:46 AM</t>
  </si>
  <si>
    <t>Nancy Lang</t>
  </si>
  <si>
    <t>DG0001193879</t>
  </si>
  <si>
    <t>5/8/2026, 9:12 AM</t>
  </si>
  <si>
    <t>Amina Villalba</t>
  </si>
  <si>
    <t>DG0000312335</t>
  </si>
  <si>
    <t>James Curtis</t>
  </si>
  <si>
    <t>DG0000312334</t>
  </si>
  <si>
    <t>DG0001650641</t>
  </si>
  <si>
    <t>5/8/2026, 7:27 AM</t>
  </si>
  <si>
    <t>Jeff Bartlett</t>
  </si>
  <si>
    <t>DG0001096852</t>
  </si>
  <si>
    <t>5/8/2026, 8:33 AM</t>
  </si>
  <si>
    <t>Nick Verrochi</t>
  </si>
  <si>
    <t>DG0001554458</t>
  </si>
  <si>
    <t>keith cody</t>
  </si>
  <si>
    <t>DG0001124418</t>
  </si>
  <si>
    <t>5/8/2026, 9:03 AM</t>
  </si>
  <si>
    <t>Richard DiPrima</t>
  </si>
  <si>
    <t>DG0000735915</t>
  </si>
  <si>
    <t>5/8/2026, 9:15 AM</t>
  </si>
  <si>
    <t>max sharp</t>
  </si>
  <si>
    <t>DG0001684213</t>
  </si>
  <si>
    <t>Mahjabeen Hussain</t>
  </si>
  <si>
    <t>DG0001658832</t>
  </si>
  <si>
    <t>5/8/2026, 10:08 AM</t>
  </si>
  <si>
    <t>Mohamed Guiouazi</t>
  </si>
  <si>
    <t>DG0001405241</t>
  </si>
  <si>
    <t>5/8/2026, 7:37 AM</t>
  </si>
  <si>
    <t>DG0000958293</t>
  </si>
  <si>
    <t>5/8/2026, 10:09 AM</t>
  </si>
  <si>
    <t>Ann Priceman</t>
  </si>
  <si>
    <t>DG0001033200</t>
  </si>
  <si>
    <t>Theresa Thompson</t>
  </si>
  <si>
    <t>DG0000975042</t>
  </si>
  <si>
    <t>5/8/2026, 7:24 AM</t>
  </si>
  <si>
    <t>Amuri Kakozi</t>
  </si>
  <si>
    <t>DG0001405129</t>
  </si>
  <si>
    <t>Georgia McPhail</t>
  </si>
  <si>
    <t>DG0001405128</t>
  </si>
  <si>
    <t>DG0001949590</t>
  </si>
  <si>
    <t>5/8/2026, 8:08 AM</t>
  </si>
  <si>
    <t>Jason Ding</t>
  </si>
  <si>
    <t>5/8/2026, 9:10 AM</t>
  </si>
  <si>
    <t>5/8/2026, 9:11 AM</t>
  </si>
  <si>
    <t>5/8/2026, 9:13 AM</t>
  </si>
  <si>
    <t>5/8/2026, 9:14 AM</t>
  </si>
  <si>
    <t>DG0000994877</t>
  </si>
  <si>
    <t>Maureen Stewart</t>
  </si>
  <si>
    <t>DG0002052009</t>
  </si>
  <si>
    <t>NOELLE BAZZY</t>
  </si>
  <si>
    <t>DG0002051829</t>
  </si>
  <si>
    <t>DG0002051793</t>
  </si>
  <si>
    <t>DG0002076673</t>
  </si>
  <si>
    <t>5/8/2026, 8:54 AM</t>
  </si>
  <si>
    <t>Suzanne Carlson</t>
  </si>
  <si>
    <t>DG0001944067</t>
  </si>
  <si>
    <t>Meagan Sanchez</t>
  </si>
  <si>
    <t>DG0001599580</t>
  </si>
  <si>
    <t>5/8/2026, 9:33 AM</t>
  </si>
  <si>
    <t>Steven Asher</t>
  </si>
  <si>
    <t>DG0001863204</t>
  </si>
  <si>
    <t>5/8/2026, 8:01 AM</t>
  </si>
  <si>
    <t>Eva Hallenbeck</t>
  </si>
  <si>
    <t>DG0000972592</t>
  </si>
  <si>
    <t>5/8/2026, 8:50 AM</t>
  </si>
  <si>
    <t>Karen Bell</t>
  </si>
  <si>
    <t>DG0000972591</t>
  </si>
  <si>
    <t>DG0001026309</t>
  </si>
  <si>
    <t>5/8/2026, 9:46 AM</t>
  </si>
  <si>
    <t>Christine NEPPER</t>
  </si>
  <si>
    <t>DG0001026292</t>
  </si>
  <si>
    <t>5/8/2026, 9:47 AM</t>
  </si>
  <si>
    <t>DG0001046618</t>
  </si>
  <si>
    <t>5/8/2026, 7:58 AM</t>
  </si>
  <si>
    <t>Dawn Mort</t>
  </si>
  <si>
    <t>DG0001485951</t>
  </si>
  <si>
    <t>Prather Thomas</t>
  </si>
  <si>
    <t>DG0000695824</t>
  </si>
  <si>
    <t>5/8/2026, 9:05 AM</t>
  </si>
  <si>
    <t>Conie Kraft</t>
  </si>
  <si>
    <t>5/8/2026, 8:43 AM</t>
  </si>
  <si>
    <t>DG0001046151</t>
  </si>
  <si>
    <t>Kathy Self</t>
  </si>
  <si>
    <t>DG0001091637</t>
  </si>
  <si>
    <t>Mike Gray</t>
  </si>
  <si>
    <t>DG0000610311</t>
  </si>
  <si>
    <t>5/8/2026, 10:02 AM</t>
  </si>
  <si>
    <t>Rebecca Bell</t>
  </si>
  <si>
    <t>DG0000610312</t>
  </si>
  <si>
    <t>5/8/2026, 10:03 AM</t>
  </si>
  <si>
    <t>5/8/2026, 7:50 AM</t>
  </si>
  <si>
    <t>DG0001249314</t>
  </si>
  <si>
    <t>Anthony Bianco</t>
  </si>
  <si>
    <t>5/8/2026, 8:20 AM</t>
  </si>
  <si>
    <t>DG0001048150</t>
  </si>
  <si>
    <t>5/8/2026, 7:21 AM</t>
  </si>
  <si>
    <t>Lynda Rossi</t>
  </si>
  <si>
    <t>DG0000750666</t>
  </si>
  <si>
    <t>Kimberly Pettus</t>
  </si>
  <si>
    <t>DG0001121055</t>
  </si>
  <si>
    <t>DG0002002892</t>
  </si>
  <si>
    <t>Helen Kuo</t>
  </si>
  <si>
    <t>DG0001813357</t>
  </si>
  <si>
    <t>5/8/2026, 8:39 AM</t>
  </si>
  <si>
    <t>Cliff Doel</t>
  </si>
  <si>
    <t>DG0001292163</t>
  </si>
  <si>
    <t>Will Cullen</t>
  </si>
  <si>
    <t>DG0001025394</t>
  </si>
  <si>
    <t>David Hamilton</t>
  </si>
  <si>
    <t>DG0001025393</t>
  </si>
  <si>
    <t>5/8/2026, 7:38 AM</t>
  </si>
  <si>
    <t>DG0002107522</t>
  </si>
  <si>
    <t>5/8/2026, 8:36 AM</t>
  </si>
  <si>
    <t>Edward Grygleski</t>
  </si>
  <si>
    <t>DG0000469680</t>
  </si>
  <si>
    <t>Betty Duckworth</t>
  </si>
  <si>
    <t>DG0000799793</t>
  </si>
  <si>
    <t>5/8/2026, 9:07 AM</t>
  </si>
  <si>
    <t>Richard Bohanek</t>
  </si>
  <si>
    <t>DG0000948037</t>
  </si>
  <si>
    <t>DAVID BEST</t>
  </si>
  <si>
    <t>DG0000589660</t>
  </si>
  <si>
    <t>5/8/2026, 9:52 AM</t>
  </si>
  <si>
    <t>George Carr</t>
  </si>
  <si>
    <t>DG0000562436</t>
  </si>
  <si>
    <t>5/8/2026, 9:53 AM</t>
  </si>
  <si>
    <t>DG0000352895</t>
  </si>
  <si>
    <t>Faye Tackett</t>
  </si>
  <si>
    <t>DG0000222443</t>
  </si>
  <si>
    <t>DG0001075337</t>
  </si>
  <si>
    <t>DG0001075336</t>
  </si>
  <si>
    <t>5/8/2026, 9:34 AM</t>
  </si>
  <si>
    <t>DG0000083030</t>
  </si>
  <si>
    <t>5/8/2026, 7:39 AM</t>
  </si>
  <si>
    <t>madalyn ferrari</t>
  </si>
  <si>
    <t>DG0001039781</t>
  </si>
  <si>
    <t>Suzanne Badat</t>
  </si>
  <si>
    <t>DG0000708696</t>
  </si>
  <si>
    <t>DG0000447325</t>
  </si>
  <si>
    <t>Patricia Brown</t>
  </si>
  <si>
    <t>DG0000971633</t>
  </si>
  <si>
    <t>5/8/2026, 7:59 AM</t>
  </si>
  <si>
    <t>Neal Oconnor</t>
  </si>
  <si>
    <t>DG0002007391</t>
  </si>
  <si>
    <t>glenda franklin</t>
  </si>
  <si>
    <t>DG0001396457</t>
  </si>
  <si>
    <t>Carol Jackman</t>
  </si>
  <si>
    <t>DG0001619316</t>
  </si>
  <si>
    <t>5/8/2026, 9:26 AM</t>
  </si>
  <si>
    <t>Pete Semple</t>
  </si>
  <si>
    <t>5/8/2026, 9:37 AM</t>
  </si>
  <si>
    <t>DG0001955918</t>
  </si>
  <si>
    <t>5/8/2026, 9:09 AM</t>
  </si>
  <si>
    <t>Pam Welch</t>
  </si>
  <si>
    <t>DG0000982196</t>
  </si>
  <si>
    <t>5/8/2026, 7:36 AM</t>
  </si>
  <si>
    <t>Mary kauffman</t>
  </si>
  <si>
    <t>DG0000510859</t>
  </si>
  <si>
    <t>RENE PEREZ</t>
  </si>
  <si>
    <t>DG0000297579</t>
  </si>
  <si>
    <t>WIlliam and Nell Chason</t>
  </si>
  <si>
    <t>DG0000709497</t>
  </si>
  <si>
    <t>5/8/2026, 7:57 AM</t>
  </si>
  <si>
    <t>Teresa Zumbo</t>
  </si>
  <si>
    <t>DG0000787517</t>
  </si>
  <si>
    <t>Frank Urbanic</t>
  </si>
  <si>
    <t>DG0001012760</t>
  </si>
  <si>
    <t>Marjorie Leacher</t>
  </si>
  <si>
    <t>DG0000927404</t>
  </si>
  <si>
    <t>Vivian Dietrick</t>
  </si>
  <si>
    <t>DG0002064819</t>
  </si>
  <si>
    <t>arnitia mathis</t>
  </si>
  <si>
    <t>DG0000774966</t>
  </si>
  <si>
    <t>5/8/2026, 7:42 AM</t>
  </si>
  <si>
    <t>Michael Lioudis</t>
  </si>
  <si>
    <t>DG0000774964</t>
  </si>
  <si>
    <t>DG0000996479</t>
  </si>
  <si>
    <t>Edward Keeney</t>
  </si>
  <si>
    <t>DG0000627261</t>
  </si>
  <si>
    <t>5/8/2026, 8:53 AM</t>
  </si>
  <si>
    <t>Frances Kirby</t>
  </si>
  <si>
    <t>DG0000627091</t>
  </si>
  <si>
    <t>DG0000627090</t>
  </si>
  <si>
    <t>5/8/2026, 8:55 AM</t>
  </si>
  <si>
    <t>DG0000539885</t>
  </si>
  <si>
    <t>Ricardo Pacheco</t>
  </si>
  <si>
    <t>DG0001109718</t>
  </si>
  <si>
    <t>denise hernadez</t>
  </si>
  <si>
    <t>DG0000966477</t>
  </si>
  <si>
    <t>5/8/2026, 9:16 AM</t>
  </si>
  <si>
    <t>Hannelory Smith</t>
  </si>
  <si>
    <t>DG0001075894</t>
  </si>
  <si>
    <t>5/8/2026, 9:35 AM</t>
  </si>
  <si>
    <t>Jackie Walsh</t>
  </si>
  <si>
    <t>DG0001797362</t>
  </si>
  <si>
    <t>5/8/2026, 8:00 AM</t>
  </si>
  <si>
    <t>Anthony Tran</t>
  </si>
  <si>
    <t>DG0001257294</t>
  </si>
  <si>
    <t>5/8/2026, 8:37 AM</t>
  </si>
  <si>
    <t>Evelin Rodriguez</t>
  </si>
  <si>
    <t>DG0001257293</t>
  </si>
  <si>
    <t>DG0001257292</t>
  </si>
  <si>
    <t>DG0001257291</t>
  </si>
  <si>
    <t>DG0001257290</t>
  </si>
  <si>
    <t>DG0001257289</t>
  </si>
  <si>
    <t>5/8/2026, 8:40 AM</t>
  </si>
  <si>
    <t>DG0001031160</t>
  </si>
  <si>
    <t>Melyssa Johnson</t>
  </si>
  <si>
    <t>DG0001062374</t>
  </si>
  <si>
    <t>Cathy Olafson</t>
  </si>
  <si>
    <t>DG0001047617</t>
  </si>
  <si>
    <t>Rossano Porcelli</t>
  </si>
  <si>
    <t>5/8/2026, 8:12 AM</t>
  </si>
  <si>
    <t>5/8/2026, 8:16 AM</t>
  </si>
  <si>
    <t>DG0001004391</t>
  </si>
  <si>
    <t>Evelyn Tessitore</t>
  </si>
  <si>
    <t>DG0000442173</t>
  </si>
  <si>
    <t>Tonya Idlett</t>
  </si>
  <si>
    <t>5/8/2026, 10:07 AM</t>
  </si>
  <si>
    <t>Stephanie Feller</t>
  </si>
  <si>
    <t>DG0000670849</t>
  </si>
  <si>
    <t>1030am</t>
  </si>
  <si>
    <t>11am</t>
  </si>
  <si>
    <t>1130am</t>
  </si>
  <si>
    <t>12pm</t>
  </si>
  <si>
    <t>1230pm</t>
  </si>
  <si>
    <t>☑️</t>
  </si>
  <si>
    <t>Reg-7340799</t>
  </si>
  <si>
    <t>Reg-7340812</t>
  </si>
  <si>
    <t>&lt;a href="/0Q0PL00000LXZqv" target="_self"&gt;DGQ0007576664&lt;/a&gt;</t>
  </si>
  <si>
    <t>DG0002208423</t>
  </si>
  <si>
    <t>Reg-7340833</t>
  </si>
  <si>
    <t>Reg-7340832</t>
  </si>
  <si>
    <t>Reg-7340829</t>
  </si>
  <si>
    <t>&lt;a href="/0Q0PL00000LXagX" target="_self"&gt;DGQ0007576681&lt;/a&gt;</t>
  </si>
  <si>
    <t>DG0002208427</t>
  </si>
  <si>
    <t>Reg-7340828</t>
  </si>
  <si>
    <t>&lt;a href="/0Q0PL00000LXaev" target="_self"&gt;DGQ0007576680&lt;/a&gt;</t>
  </si>
  <si>
    <t>DG0002208426</t>
  </si>
  <si>
    <t>Reg-7340820</t>
  </si>
  <si>
    <t>Reg-7340821</t>
  </si>
  <si>
    <t>Reg-7340815</t>
  </si>
  <si>
    <t>Reg-7340816</t>
  </si>
  <si>
    <t>Reg-7340825</t>
  </si>
  <si>
    <t>Reg-7340826</t>
  </si>
  <si>
    <t>Reg-7340809</t>
  </si>
  <si>
    <t>&lt;a href="/0Q0PL00000LXZXZ" target="_self"&gt;DGQ0007576661&lt;/a&gt;</t>
  </si>
  <si>
    <t>DG0002208422</t>
  </si>
  <si>
    <t>Reg-7340866</t>
  </si>
  <si>
    <t>Reg-7340842</t>
  </si>
  <si>
    <t>&lt;a href="/0Q0PL00000LXbEP" target="_self"&gt;DGQ0007576693&lt;/a&gt;</t>
  </si>
  <si>
    <t>DG0002208435</t>
  </si>
  <si>
    <t>Reg-7340807</t>
  </si>
  <si>
    <t>&lt;a href="/0Q0PL00000LXZJ3" target="_self"&gt;DGQ0007576659&lt;/a&gt;</t>
  </si>
  <si>
    <t>DG0002208421</t>
  </si>
  <si>
    <t>Reg-7340819</t>
  </si>
  <si>
    <t>Reg-7340822</t>
  </si>
  <si>
    <t>Reg-7340865</t>
  </si>
  <si>
    <t>&lt;a href="/0Q0PL00000LXcaH" target="_self"&gt;DGQ0007576719&lt;/a&gt;</t>
  </si>
  <si>
    <t>DG0002208440</t>
  </si>
  <si>
    <t>Reg-7340802</t>
  </si>
  <si>
    <t>Reg-7340867</t>
  </si>
  <si>
    <t>Reg-7340869</t>
  </si>
  <si>
    <t>Reg-7340805</t>
  </si>
  <si>
    <t>Reg-7340823</t>
  </si>
  <si>
    <t>Reg-7340857</t>
  </si>
  <si>
    <t>&lt;a href="/0Q0PL00000LXc8r" target="_self"&gt;DGQ0007576711&lt;/a&gt;</t>
  </si>
  <si>
    <t>DG0002208434</t>
  </si>
  <si>
    <t>Reg-7340856</t>
  </si>
  <si>
    <t>&lt;a href="/0Q0PL00000LXbZP" target="_self"&gt;DGQ0007576710&lt;/a&gt;</t>
  </si>
  <si>
    <t>DG0002208433</t>
  </si>
  <si>
    <t>Reg-7340808</t>
  </si>
  <si>
    <t>Reg-7340862</t>
  </si>
  <si>
    <t>Reg-7340796</t>
  </si>
  <si>
    <t>Reg-7340845</t>
  </si>
  <si>
    <t>Reg-7340844</t>
  </si>
  <si>
    <t>Reg-7340848</t>
  </si>
  <si>
    <t>Reg-7340846</t>
  </si>
  <si>
    <t>Reg-7340847</t>
  </si>
  <si>
    <t>Reg-7340859</t>
  </si>
  <si>
    <t>Reg-7340824</t>
  </si>
  <si>
    <t>Reg-7340851</t>
  </si>
  <si>
    <t>Reg-7340834</t>
  </si>
  <si>
    <t>&lt;a href="/0Q0PL00000LXawf" target="_self"&gt;DGQ0007576686&lt;/a&gt;</t>
  </si>
  <si>
    <t>DG0002208436</t>
  </si>
  <si>
    <t>Reg-7340837</t>
  </si>
  <si>
    <t>&lt;a href="/0Q0PL00000LXayI" target="_self"&gt;DGQ0007576689&lt;/a&gt;</t>
  </si>
  <si>
    <t>DG0002208439</t>
  </si>
  <si>
    <t>Reg-7340835</t>
  </si>
  <si>
    <t>&lt;a href="/0Q0PL00000LXawg" target="_self"&gt;DGQ0007576687&lt;/a&gt;</t>
  </si>
  <si>
    <t>DG0002208437</t>
  </si>
  <si>
    <t>Reg-7340836</t>
  </si>
  <si>
    <t>&lt;a href="/0Q0PL00000LXayH" target="_self"&gt;DGQ0007576688&lt;/a&gt;</t>
  </si>
  <si>
    <t>DG0002208438</t>
  </si>
  <si>
    <t>Reg-7340794</t>
  </si>
  <si>
    <t>&lt;a href="/0Q0PL00000LXXif" target="_self"&gt;DGQ0007576646&lt;/a&gt;</t>
  </si>
  <si>
    <t>DG0002208417</t>
  </si>
  <si>
    <t>Reg-7340792</t>
  </si>
  <si>
    <t>&lt;a href="/0Q0PL00000LXXh3" target="_self"&gt;DGQ0007576645&lt;/a&gt;</t>
  </si>
  <si>
    <t>DG0002208416</t>
  </si>
  <si>
    <t>Reg-7340795</t>
  </si>
  <si>
    <t>&lt;a href="/0Q0PL00000LXXnV" target="_self"&gt;DGQ0007576647&lt;/a&gt;</t>
  </si>
  <si>
    <t>DG0002208415</t>
  </si>
  <si>
    <t>Reg-7340864</t>
  </si>
  <si>
    <t>Reg-7340871</t>
  </si>
  <si>
    <t>Reg-7340853</t>
  </si>
  <si>
    <t>Reg-7340838</t>
  </si>
  <si>
    <t>&lt;a href="/0Q0PL00000LXb4j" target="_self"&gt;DGQ0007576690&lt;/a&gt;</t>
  </si>
  <si>
    <t>DG0002208428</t>
  </si>
  <si>
    <t>Reg-7340818</t>
  </si>
  <si>
    <t>&lt;a href="/0Q0PL00000LXaAH" target="_self"&gt;DGQ0007576670&lt;/a&gt;</t>
  </si>
  <si>
    <t>DG0002208424</t>
  </si>
  <si>
    <t>Reg-7340804</t>
  </si>
  <si>
    <t>Reg-7340817</t>
  </si>
  <si>
    <t>Reg-7340790</t>
  </si>
  <si>
    <t>&lt;a href="/0Q0PL00000LXXXN" target="_self"&gt;DGQ0007576642&lt;/a&gt;</t>
  </si>
  <si>
    <t>DG0002208414</t>
  </si>
  <si>
    <t>Reg-7340806</t>
  </si>
  <si>
    <t>&lt;a href="/0Q0PL00000LXZED" target="_self"&gt;DGQ0007576658&lt;/a&gt;</t>
  </si>
  <si>
    <t>DG0002208420</t>
  </si>
  <si>
    <t>&lt;a href="/0Q0PL00000LXXVl" target="_self"&gt;DGQ0007576641&lt;/a&gt;</t>
  </si>
  <si>
    <t>DG0002208413</t>
  </si>
  <si>
    <t>Reg-7340803</t>
  </si>
  <si>
    <t>&lt;a href="/0Q0PL00000LXYq1" target="_self"&gt;DGQ0007576656&lt;/a&gt;</t>
  </si>
  <si>
    <t>DG0002208419</t>
  </si>
  <si>
    <t>Reg-7340801</t>
  </si>
  <si>
    <t>Reg-7340810</t>
  </si>
  <si>
    <t>Reg-7340813</t>
  </si>
  <si>
    <t>Reg-7340797</t>
  </si>
  <si>
    <t>Reg-7340860</t>
  </si>
  <si>
    <t>Reg-7340861</t>
  </si>
  <si>
    <t>Reg-7340841</t>
  </si>
  <si>
    <t>Reg-7340863</t>
  </si>
  <si>
    <t>Reg-7340870</t>
  </si>
  <si>
    <t>Reg-7340872</t>
  </si>
  <si>
    <t>Reg-7340849</t>
  </si>
  <si>
    <t>Reg-7340814</t>
  </si>
  <si>
    <t>Reg-7340850</t>
  </si>
  <si>
    <t>Reg-7340852</t>
  </si>
  <si>
    <t>DG0001797855</t>
  </si>
  <si>
    <t>Rosa Guzman</t>
  </si>
  <si>
    <t>DG0001797856</t>
  </si>
  <si>
    <t>5/8/2026, 10:10 AM</t>
  </si>
  <si>
    <t>DG0001291423</t>
  </si>
  <si>
    <t>5/8/2026, 11:18 AM</t>
  </si>
  <si>
    <t>Franchesca Estrada</t>
  </si>
  <si>
    <t>DG0001877002</t>
  </si>
  <si>
    <t>DG0002023643</t>
  </si>
  <si>
    <t>5/8/2026, 12:34 PM</t>
  </si>
  <si>
    <t>Sandra Martinez</t>
  </si>
  <si>
    <t>DG0001586211</t>
  </si>
  <si>
    <t>5/8/2026, 12:10 PM</t>
  </si>
  <si>
    <t>Gabriela Gorelik</t>
  </si>
  <si>
    <t>DG0000469857</t>
  </si>
  <si>
    <t>5/8/2026, 11:26 AM</t>
  </si>
  <si>
    <t>Mary Thweatt</t>
  </si>
  <si>
    <t>DG0001137446</t>
  </si>
  <si>
    <t>DG0001848827</t>
  </si>
  <si>
    <t>5/8/2026, 12:08 PM</t>
  </si>
  <si>
    <t>joseph torrez</t>
  </si>
  <si>
    <t>DG0000259294</t>
  </si>
  <si>
    <t>5/8/2026, 12:31 PM</t>
  </si>
  <si>
    <t>Aryn Coleman</t>
  </si>
  <si>
    <t>DG0000259295</t>
  </si>
  <si>
    <t>5/8/2026, 12:32 PM</t>
  </si>
  <si>
    <t>DG0000259293</t>
  </si>
  <si>
    <t>DG0000259296</t>
  </si>
  <si>
    <t>5/8/2026, 12:33 PM</t>
  </si>
  <si>
    <t>DG0000259297</t>
  </si>
  <si>
    <t>DG0000420807</t>
  </si>
  <si>
    <t>5/8/2026, 10:52 AM</t>
  </si>
  <si>
    <t>Lawrence Gross</t>
  </si>
  <si>
    <t>DG0000420809</t>
  </si>
  <si>
    <t>5/8/2026, 10:55 AM</t>
  </si>
  <si>
    <t>5/8/2026, 11:09 AM</t>
  </si>
  <si>
    <t>DG0001923554</t>
  </si>
  <si>
    <t>5/8/2026, 12:15 PM</t>
  </si>
  <si>
    <t>Fran Watkins</t>
  </si>
  <si>
    <t>DG0001267387</t>
  </si>
  <si>
    <t>DG0001043298</t>
  </si>
  <si>
    <t>5/8/2026, 12:43 PM</t>
  </si>
  <si>
    <t>Patricia Mason</t>
  </si>
  <si>
    <t>DG0001043296</t>
  </si>
  <si>
    <t>5/8/2026, 12:44 PM</t>
  </si>
  <si>
    <t>DG0000217641</t>
  </si>
  <si>
    <t>Dana Cartright</t>
  </si>
  <si>
    <t>DG0000217640</t>
  </si>
  <si>
    <t>DG0000217639</t>
  </si>
  <si>
    <t>5/8/2026, 10:56 AM</t>
  </si>
  <si>
    <t>DG0000217638</t>
  </si>
  <si>
    <t>DG0001738798</t>
  </si>
  <si>
    <t>5/8/2026, 11:52 AM</t>
  </si>
  <si>
    <t>Janice Kirby</t>
  </si>
  <si>
    <t>DG0001738796</t>
  </si>
  <si>
    <t>5/8/2026, 11:53 AM</t>
  </si>
  <si>
    <t>DG0001738795</t>
  </si>
  <si>
    <t>DG0001738794</t>
  </si>
  <si>
    <t>5/8/2026, 11:54 AM</t>
  </si>
  <si>
    <t>DG0002006639</t>
  </si>
  <si>
    <t>5/8/2026, 10:15 AM</t>
  </si>
  <si>
    <t>ALMA CHILDERS</t>
  </si>
  <si>
    <t>DG0001731776</t>
  </si>
  <si>
    <t>5/8/2026, 11:23 AM</t>
  </si>
  <si>
    <t>Sam Turman</t>
  </si>
  <si>
    <t>DG0001731775</t>
  </si>
  <si>
    <t>DG0001083365</t>
  </si>
  <si>
    <t>5/8/2026, 11:35 AM</t>
  </si>
  <si>
    <t>Ron Condron</t>
  </si>
  <si>
    <t>DG0001516099</t>
  </si>
  <si>
    <t>5/8/2026, 10:44 AM</t>
  </si>
  <si>
    <t>Brandie Woerner</t>
  </si>
  <si>
    <t>DG0000678133</t>
  </si>
  <si>
    <t>5/8/2026, 12:59 PM</t>
  </si>
  <si>
    <t>JULIE HALL</t>
  </si>
  <si>
    <t>DG0001953433</t>
  </si>
  <si>
    <t>5/8/2026, 10:19 AM</t>
  </si>
  <si>
    <t>Mary Hudson</t>
  </si>
  <si>
    <t>DG0000489600</t>
  </si>
  <si>
    <t>5/8/2026, 10:36 AM</t>
  </si>
  <si>
    <t>Margaret Edwards</t>
  </si>
  <si>
    <t>DG0001615103</t>
  </si>
  <si>
    <t>5/8/2026, 11:29 AM</t>
  </si>
  <si>
    <t>Doreen Van Sickle</t>
  </si>
  <si>
    <t>5/8/2026, 11:40 AM</t>
  </si>
  <si>
    <t>DG0001121628</t>
  </si>
  <si>
    <t>5/8/2026, 12:00 PM</t>
  </si>
  <si>
    <t>Kelly Johnson</t>
  </si>
  <si>
    <t>DG0001517000</t>
  </si>
  <si>
    <t>5/8/2026, 12:14 PM</t>
  </si>
  <si>
    <t>Rosina Fiandaca</t>
  </si>
  <si>
    <t>DG0001208886</t>
  </si>
  <si>
    <t>5/8/2026, 10:38 AM</t>
  </si>
  <si>
    <t>Carl Westbrook</t>
  </si>
  <si>
    <t>5/8/2026, 11:56 AM</t>
  </si>
  <si>
    <t>DG0001992541</t>
  </si>
  <si>
    <t>5/8/2026, 12:42 PM</t>
  </si>
  <si>
    <t>Deborah Kjenner</t>
  </si>
  <si>
    <t>5/8/2026, 11:17 AM</t>
  </si>
  <si>
    <t>DG0000760107</t>
  </si>
  <si>
    <t>5/8/2026, 11:33 AM</t>
  </si>
  <si>
    <t>Melissa Bolton</t>
  </si>
  <si>
    <t>DG0002072306</t>
  </si>
  <si>
    <t>5/8/2026, 11:43 AM</t>
  </si>
  <si>
    <t>Vincent Roddy</t>
  </si>
  <si>
    <t>DG0000804884</t>
  </si>
  <si>
    <t>5/8/2026, 12:09 PM</t>
  </si>
  <si>
    <t>Kimberly Byfield</t>
  </si>
  <si>
    <t>5/8/2026, 12:47 PM</t>
  </si>
  <si>
    <t>DG0001119100</t>
  </si>
  <si>
    <t>5/8/2026, 10:17 AM</t>
  </si>
  <si>
    <t>Faigy Feverstein</t>
  </si>
  <si>
    <t>DG0002017512</t>
  </si>
  <si>
    <t>5/8/2026, 11:28 AM</t>
  </si>
  <si>
    <t>Robert Cortesi</t>
  </si>
  <si>
    <t>DG0000889653</t>
  </si>
  <si>
    <t>5/8/2026, 11:50 AM</t>
  </si>
  <si>
    <t>DG0000889654</t>
  </si>
  <si>
    <t>DG0000463161</t>
  </si>
  <si>
    <t>5/8/2026, 12:57 PM</t>
  </si>
  <si>
    <t>Lori Cook</t>
  </si>
  <si>
    <t>DG0002048788</t>
  </si>
  <si>
    <t>5/8/2026, 11:47 AM</t>
  </si>
  <si>
    <t>Sarah Muna</t>
  </si>
  <si>
    <t>DG0001948271</t>
  </si>
  <si>
    <t>5/8/2026, 10:24 AM</t>
  </si>
  <si>
    <t>Chester Crouch</t>
  </si>
  <si>
    <t>DG0001948270</t>
  </si>
  <si>
    <t>DG0001948269</t>
  </si>
  <si>
    <t>5/8/2026, 10:25 AM</t>
  </si>
  <si>
    <t>DG0001123948</t>
  </si>
  <si>
    <t>Luis Gonzalez</t>
  </si>
  <si>
    <t>DG0001874126</t>
  </si>
  <si>
    <t>5/8/2026, 12:11 PM</t>
  </si>
  <si>
    <t>Sharon Austin</t>
  </si>
  <si>
    <t>DG0001874125</t>
  </si>
  <si>
    <t>5/8/2026, 12:13 PM</t>
  </si>
  <si>
    <t>DG0001595041</t>
  </si>
  <si>
    <t>5/8/2026, 12:26 PM</t>
  </si>
  <si>
    <t>Sara Maldonado</t>
  </si>
  <si>
    <t>DG0001595040</t>
  </si>
  <si>
    <t>DG0001595039</t>
  </si>
  <si>
    <t>5/8/2026, 12:27 PM</t>
  </si>
  <si>
    <t>DG0001595038</t>
  </si>
  <si>
    <t>5/8/2026, 12:28 PM</t>
  </si>
  <si>
    <t>DG0001595036</t>
  </si>
  <si>
    <t>5/8/2026, 12:29 PM</t>
  </si>
  <si>
    <t>DG0001595037</t>
  </si>
  <si>
    <t>5/8/2026, 12:30 PM</t>
  </si>
  <si>
    <t>5/8/2026, 12:41 PM</t>
  </si>
  <si>
    <t>DG0000598386</t>
  </si>
  <si>
    <t>5/8/2026, 12:48 PM</t>
  </si>
  <si>
    <t>Flor Prudente</t>
  </si>
  <si>
    <t>DG0000160554</t>
  </si>
  <si>
    <t>5/8/2026, 12:25 PM</t>
  </si>
  <si>
    <t>Robert Melott</t>
  </si>
  <si>
    <t>DG0000160552</t>
  </si>
  <si>
    <t>DG0001061158</t>
  </si>
  <si>
    <t>5/8/2026, 10:16 AM</t>
  </si>
  <si>
    <t>Lou Ann Russell</t>
  </si>
  <si>
    <t>DG0001678016</t>
  </si>
  <si>
    <t>5/8/2026, 10:35 AM</t>
  </si>
  <si>
    <t>Aaron Henry</t>
  </si>
  <si>
    <t>DG0000557262</t>
  </si>
  <si>
    <t>Keely Anderson</t>
  </si>
  <si>
    <t>DG0000473536</t>
  </si>
  <si>
    <t>5/8/2026, 10:57 AM</t>
  </si>
  <si>
    <t>DG0000661724</t>
  </si>
  <si>
    <t>5/8/2026, 11:32 AM</t>
  </si>
  <si>
    <t>Michelle Ford</t>
  </si>
  <si>
    <t>DG0000256844</t>
  </si>
  <si>
    <t>DG0002097155</t>
  </si>
  <si>
    <t>5/8/2026, 12:50 PM</t>
  </si>
  <si>
    <t>Christina Sprungl</t>
  </si>
  <si>
    <t>DG0001013686</t>
  </si>
  <si>
    <t>Julia Vitanza</t>
  </si>
  <si>
    <t>DG0000444651</t>
  </si>
  <si>
    <t>5/8/2026, 11:21 AM</t>
  </si>
  <si>
    <t>Dave McConville</t>
  </si>
  <si>
    <t>DG0000941402</t>
  </si>
  <si>
    <t>Craig Weber</t>
  </si>
  <si>
    <t>DG0001796421</t>
  </si>
  <si>
    <t>5/8/2026, 10:32 AM</t>
  </si>
  <si>
    <t>Enrique Ramos</t>
  </si>
  <si>
    <t>DG0001796420</t>
  </si>
  <si>
    <t>5/8/2026, 10:33 AM</t>
  </si>
  <si>
    <t>DG0001796419</t>
  </si>
  <si>
    <t>DG0001012731</t>
  </si>
  <si>
    <t>5/8/2026, 11:00 AM</t>
  </si>
  <si>
    <t>Barbara Werbelow</t>
  </si>
  <si>
    <t>DG0001074968</t>
  </si>
  <si>
    <t>5/8/2026, 12:17 PM</t>
  </si>
  <si>
    <t>Orlando Toro</t>
  </si>
  <si>
    <t>DG0001969925</t>
  </si>
  <si>
    <t>5/8/2026, 12:38 PM</t>
  </si>
  <si>
    <t>Malia Carlsen</t>
  </si>
  <si>
    <t>DG0001137447</t>
  </si>
  <si>
    <t>DG0000202949</t>
  </si>
  <si>
    <t>John Pelletier</t>
  </si>
  <si>
    <t>DG0000202948</t>
  </si>
  <si>
    <t>5/8/2026, 10:20 AM</t>
  </si>
  <si>
    <t>DG0000202947</t>
  </si>
  <si>
    <t>5/8/2026, 10:21 AM</t>
  </si>
  <si>
    <t>DG0000630954</t>
  </si>
  <si>
    <t>5/8/2026, 10:34 AM</t>
  </si>
  <si>
    <t>Jose Isordia</t>
  </si>
  <si>
    <t>DG0000017526</t>
  </si>
  <si>
    <t>5/8/2026, 11:10 AM</t>
  </si>
  <si>
    <t>Douglas Cote</t>
  </si>
  <si>
    <t>DG0002105010</t>
  </si>
  <si>
    <t>5/8/2026, 11:30 AM</t>
  </si>
  <si>
    <t>DG0001845639</t>
  </si>
  <si>
    <t>5/8/2026, 11:59 AM</t>
  </si>
  <si>
    <t>Phyllis Benjamin</t>
  </si>
  <si>
    <t>DG0000167750</t>
  </si>
  <si>
    <t>4/13/2026, 11:59 PM</t>
  </si>
  <si>
    <t>Ada Lopez</t>
  </si>
  <si>
    <t>DG0000167751</t>
  </si>
  <si>
    <t>5/8/2026, 12:12 PM</t>
  </si>
  <si>
    <t>DG0000167752</t>
  </si>
  <si>
    <t>DG0000167753</t>
  </si>
  <si>
    <t>DG0000167754</t>
  </si>
  <si>
    <t>DG0000167755</t>
  </si>
  <si>
    <t>DG0000167756</t>
  </si>
  <si>
    <t>DG0002055126</t>
  </si>
  <si>
    <t>Maricela Aginaga</t>
  </si>
  <si>
    <t>DG0001287523</t>
  </si>
  <si>
    <t>5/8/2026, 12:05 PM</t>
  </si>
  <si>
    <t>Tomasa Gradilla</t>
  </si>
  <si>
    <t>DG0000420810</t>
  </si>
  <si>
    <t>5/8/2026, 10:47 AM</t>
  </si>
  <si>
    <t>DG0000420811</t>
  </si>
  <si>
    <t>5/8/2026, 10:50 AM</t>
  </si>
  <si>
    <t>DG0000420805</t>
  </si>
  <si>
    <t>DG0000420804</t>
  </si>
  <si>
    <t>5/8/2026, 10:53 AM</t>
  </si>
  <si>
    <t>DG0001841933</t>
  </si>
  <si>
    <t>Linda Miler</t>
  </si>
  <si>
    <t>DG0001841932</t>
  </si>
  <si>
    <t>5/8/2026, 10:29 AM</t>
  </si>
  <si>
    <t>DG0001275575</t>
  </si>
  <si>
    <t>5/8/2026, 10:46 AM</t>
  </si>
  <si>
    <t>Deborah Zwaga</t>
  </si>
  <si>
    <t>DG0002068403</t>
  </si>
  <si>
    <t>5/8/2026, 11:58 AM</t>
  </si>
  <si>
    <t>Eric Eisenberg</t>
  </si>
  <si>
    <t>DG0000796378</t>
  </si>
  <si>
    <t>5/8/2026, 11:14 AM</t>
  </si>
  <si>
    <t>Veera Pasapuleti</t>
  </si>
  <si>
    <t>DG0001788231</t>
  </si>
  <si>
    <t>5/8/2026, 11:20 AM</t>
  </si>
  <si>
    <t>Cheri Richard</t>
  </si>
  <si>
    <t>DG0000200878</t>
  </si>
  <si>
    <t>Laura Herbelin</t>
  </si>
  <si>
    <t>DG0000167307</t>
  </si>
  <si>
    <t>Brenda Clark</t>
  </si>
  <si>
    <t>DG0000167306</t>
  </si>
  <si>
    <t>DG0000167305</t>
  </si>
  <si>
    <t>5/8/2026, 12:58 PM</t>
  </si>
  <si>
    <t>DG0001077512</t>
  </si>
  <si>
    <t>Keishuna Turner</t>
  </si>
  <si>
    <t>DG0001337268</t>
  </si>
  <si>
    <t>5/8/2026, 10:26 AM</t>
  </si>
  <si>
    <t>Amparo Ballesteros-Ketchie</t>
  </si>
  <si>
    <t>DG0001337269</t>
  </si>
  <si>
    <t>5/8/2026, 10:27 AM</t>
  </si>
  <si>
    <t>5/8/2026, 10:30 AM</t>
  </si>
  <si>
    <t>DG0001945760</t>
  </si>
  <si>
    <t>5/8/2026, 10:45 AM</t>
  </si>
  <si>
    <t>Jim Marks</t>
  </si>
  <si>
    <t>DG0001063293</t>
  </si>
  <si>
    <t>5/8/2026, 10:42 AM</t>
  </si>
  <si>
    <t>Frances Kim</t>
  </si>
  <si>
    <t>DG0001627553</t>
  </si>
  <si>
    <t>5/8/2026, 10:22 AM</t>
  </si>
  <si>
    <t>Carla Wilson</t>
  </si>
  <si>
    <t>DG0001043246</t>
  </si>
  <si>
    <t>5/8/2026, 12:37 PM</t>
  </si>
  <si>
    <t>Ronald Fillmore</t>
  </si>
  <si>
    <t>DG0001320010</t>
  </si>
  <si>
    <t>Daphne Bond</t>
  </si>
  <si>
    <t>DG0000962359</t>
  </si>
  <si>
    <t>5/8/2026, 11:34 AM</t>
  </si>
  <si>
    <t>Donald Brewer</t>
  </si>
  <si>
    <t>DG0000962350</t>
  </si>
  <si>
    <t>DG0001153404</t>
  </si>
  <si>
    <t>5/8/2026, 11:41 AM</t>
  </si>
  <si>
    <t>Chris Dietz</t>
  </si>
  <si>
    <t>5/8/2026, 11:55 AM</t>
  </si>
  <si>
    <t>DG0002022009</t>
  </si>
  <si>
    <t>gene Acuna</t>
  </si>
  <si>
    <t>DG0000053036</t>
  </si>
  <si>
    <t>5/8/2026, 12:23 PM</t>
  </si>
  <si>
    <t>Mayur Gajjar</t>
  </si>
  <si>
    <t>DG0000846581</t>
  </si>
  <si>
    <t>5/8/2026, 10:12 AM</t>
  </si>
  <si>
    <t>Ivana Mlinarevic</t>
  </si>
  <si>
    <t>DG0002024904</t>
  </si>
  <si>
    <t>Janice Rosenkranz</t>
  </si>
  <si>
    <t>DG0001905974</t>
  </si>
  <si>
    <t>HJUSSAIN PALOS</t>
  </si>
  <si>
    <t>DG0001701015</t>
  </si>
  <si>
    <t>5/8/2026, 12:02 PM</t>
  </si>
  <si>
    <t>Troy Watts</t>
  </si>
  <si>
    <t>DG0001113898</t>
  </si>
  <si>
    <t>GARY DEARAGON</t>
  </si>
  <si>
    <t>DG0001168130</t>
  </si>
  <si>
    <t>5/8/2026, 12:24 PM</t>
  </si>
  <si>
    <t>ALEKSANDRA KARP</t>
  </si>
  <si>
    <t>Kenneth Johnson Sr.</t>
  </si>
  <si>
    <t>DG0001288345</t>
  </si>
  <si>
    <t>5/8/2026, 12:56 PM</t>
  </si>
  <si>
    <t>DANIELLE BARNES</t>
  </si>
  <si>
    <t>DG0001043297</t>
  </si>
  <si>
    <t>5/8/2026, 12:49 PM</t>
  </si>
  <si>
    <t>Sherry Britton</t>
  </si>
  <si>
    <t>Dana Grosshans</t>
  </si>
  <si>
    <t>5/8/2026, 11:24 AM</t>
  </si>
  <si>
    <t>5/8/2026, 10:18 AM</t>
  </si>
  <si>
    <t>DG0001044081</t>
  </si>
  <si>
    <t>lisa Chapman</t>
  </si>
  <si>
    <t>DG0000107872</t>
  </si>
  <si>
    <t>5/8/2026, 11:01 AM</t>
  </si>
  <si>
    <t>Marcia Koester</t>
  </si>
  <si>
    <t>DG0000553145</t>
  </si>
  <si>
    <t>Gerald Gourlay</t>
  </si>
  <si>
    <t>DG0001591612</t>
  </si>
  <si>
    <t>Betty McClamarock</t>
  </si>
  <si>
    <t>5/8/2026, 12:45 PM</t>
  </si>
  <si>
    <t>Viola Joyner</t>
  </si>
  <si>
    <t>DG0001190637</t>
  </si>
  <si>
    <t>Frances Trouth</t>
  </si>
  <si>
    <t>DG0000971943</t>
  </si>
  <si>
    <t>5/8/2026, 11:07 AM</t>
  </si>
  <si>
    <t>Stanley Goodwin</t>
  </si>
  <si>
    <t>DG0001202782</t>
  </si>
  <si>
    <t>Husam Almusawi</t>
  </si>
  <si>
    <t>DG0001915377</t>
  </si>
  <si>
    <t>DG0000606450</t>
  </si>
  <si>
    <t>5/8/2026, 10:11 AM</t>
  </si>
  <si>
    <t>DG0001078371</t>
  </si>
  <si>
    <t>Michelle Holderbaum</t>
  </si>
  <si>
    <t>DG0000903840</t>
  </si>
  <si>
    <t>Ruth Gonzalez</t>
  </si>
  <si>
    <t>Reg-7341077</t>
  </si>
  <si>
    <t>&lt;a href="/0Q0PL00000LYd65" target="_self"&gt;DGQ0007576950&lt;/a&gt;</t>
  </si>
  <si>
    <t>DG0002214311</t>
  </si>
  <si>
    <t>Reg-7341078</t>
  </si>
  <si>
    <t>&lt;a href="/0Q0PL00000LYZle" target="_self"&gt;DGQ0007576951&lt;/a&gt;</t>
  </si>
  <si>
    <t>DG0002214312</t>
  </si>
  <si>
    <t>Reg-7341072</t>
  </si>
  <si>
    <t>Reg-7341044</t>
  </si>
  <si>
    <t>Reg-7341049</t>
  </si>
  <si>
    <t>Reg-7341080</t>
  </si>
  <si>
    <t>&lt;a href="/0Q0PL00000LYdSf" target="_self"&gt;DGQ0007576953&lt;/a&gt;</t>
  </si>
  <si>
    <t>DG0002214313</t>
  </si>
  <si>
    <t>Reg-7341059</t>
  </si>
  <si>
    <t>&lt;a href="/0Q0PL00000LYb5t" target="_self"&gt;DGQ0007576933&lt;/a&gt;</t>
  </si>
  <si>
    <t>DG0002214300</t>
  </si>
  <si>
    <t>Reg-7341060</t>
  </si>
  <si>
    <t>&lt;a href="/0Q0PL00000LYb7V" target="_self"&gt;DGQ0007576934&lt;/a&gt;</t>
  </si>
  <si>
    <t>DG0002214301</t>
  </si>
  <si>
    <t>Reg-7341056</t>
  </si>
  <si>
    <t>&lt;a href="/0Q0PL00000LYb13" target="_self"&gt;DGQ0007576930&lt;/a&gt;</t>
  </si>
  <si>
    <t>DG0002214298</t>
  </si>
  <si>
    <t>Reg-7341055</t>
  </si>
  <si>
    <t>&lt;a href="/0Q0PL00000LYazR" target="_self"&gt;DGQ0007576929&lt;/a&gt;</t>
  </si>
  <si>
    <t>DG0002214297</t>
  </si>
  <si>
    <t>Reg-7341057</t>
  </si>
  <si>
    <t>&lt;a href="/0Q0PL00000LYb2f" target="_self"&gt;DGQ0007576931&lt;/a&gt;</t>
  </si>
  <si>
    <t>DG0002214299</t>
  </si>
  <si>
    <t>Reg-7341054</t>
  </si>
  <si>
    <t>&lt;a href="/0Q0PL00000LYaxp" target="_self"&gt;DGQ0007576928&lt;/a&gt;</t>
  </si>
  <si>
    <t>DG0002214296</t>
  </si>
  <si>
    <t>Reg-7341053</t>
  </si>
  <si>
    <t>Reg-7341058</t>
  </si>
  <si>
    <t>Reg-7341071</t>
  </si>
  <si>
    <t>&lt;a href="/0Q0PL00000LYcrZ" target="_self"&gt;DGQ0007576945&lt;/a&gt;</t>
  </si>
  <si>
    <t>DG0002214308</t>
  </si>
  <si>
    <t>Reg-7341070</t>
  </si>
  <si>
    <t>&lt;a href="/0Q0PL00000LYcpx" target="_self"&gt;DGQ0007576944&lt;/a&gt;</t>
  </si>
  <si>
    <t>DG0002214307</t>
  </si>
  <si>
    <t>Reg-7341074</t>
  </si>
  <si>
    <t>&lt;a href="/0Q0PL00000LYcun" target="_self"&gt;DGQ0007576947&lt;/a&gt;</t>
  </si>
  <si>
    <t>DG0002214310</t>
  </si>
  <si>
    <t>Reg-7341073</t>
  </si>
  <si>
    <t>&lt;a href="/0Q0PL00000LYctB" target="_self"&gt;DGQ0007576946&lt;/a&gt;</t>
  </si>
  <si>
    <t>DG0002214309</t>
  </si>
  <si>
    <t>Reg-7341052</t>
  </si>
  <si>
    <t>Reg-7341062</t>
  </si>
  <si>
    <t>&lt;a href="/0Q0PL00000LYbCL" target="_self"&gt;DGQ0007576935&lt;/a&gt;</t>
  </si>
  <si>
    <t>DG0002214302</t>
  </si>
  <si>
    <t>Reg-7341046</t>
  </si>
  <si>
    <t>Reg-7341045</t>
  </si>
  <si>
    <t>Reg-7341047</t>
  </si>
  <si>
    <t>Reg-7341048</t>
  </si>
  <si>
    <t>Reg-7341061</t>
  </si>
  <si>
    <t>Reg-7341066</t>
  </si>
  <si>
    <t>&lt;a href="/0Q0PL00000LYbib" target="_self"&gt;DGQ0007576939&lt;/a&gt;</t>
  </si>
  <si>
    <t>DG0002214306</t>
  </si>
  <si>
    <t>Reg-7341067</t>
  </si>
  <si>
    <t>Reg-7341082</t>
  </si>
  <si>
    <t>Reg-7341084</t>
  </si>
  <si>
    <t>Reg-7341079</t>
  </si>
  <si>
    <t>Reg-7341083</t>
  </si>
  <si>
    <t>Reg-7341081</t>
  </si>
  <si>
    <t>Reg-7341075</t>
  </si>
  <si>
    <t>Reg-7341076</t>
  </si>
  <si>
    <t>Reg-7341068</t>
  </si>
  <si>
    <t>&lt;a href="/0Q0PL00000LYbqf" target="_self"&gt;DGQ0007576941&lt;/a&gt;</t>
  </si>
  <si>
    <t>DG0002214304</t>
  </si>
  <si>
    <t>Reg-7341069</t>
  </si>
  <si>
    <t>&lt;a href="/0Q0PL00000LYbsH" target="_self"&gt;DGQ0007576942&lt;/a&gt;</t>
  </si>
  <si>
    <t>DG0002214305</t>
  </si>
  <si>
    <t>Reg-7341065</t>
  </si>
  <si>
    <t>Reg-7341064</t>
  </si>
  <si>
    <t>Reg-7341026</t>
  </si>
  <si>
    <t>Reg-7341033</t>
  </si>
  <si>
    <t>Reg-7341032</t>
  </si>
  <si>
    <t>Reg-7341007</t>
  </si>
  <si>
    <t>&lt;a href="/0Q0PL00000LXyhF" target="_self"&gt;DGQ0007576879&lt;/a&gt;</t>
  </si>
  <si>
    <t>DG0002210584</t>
  </si>
  <si>
    <t>Reg-7340988</t>
  </si>
  <si>
    <t>&lt;a href="/0Q0PL00000LXvxt" target="_self"&gt;DGQ0007576860&lt;/a&gt;</t>
  </si>
  <si>
    <t>DG0002210577</t>
  </si>
  <si>
    <t>Reg-7341004</t>
  </si>
  <si>
    <t>&lt;a href="/0Q0PL00000LXyJ3" target="_self"&gt;DGQ0007576876&lt;/a&gt;</t>
  </si>
  <si>
    <t>DG0002210583</t>
  </si>
  <si>
    <t>Reg-7341019</t>
  </si>
  <si>
    <t>&lt;a href="/0Q0PL00000LY1dV" target="_self"&gt;DGQ0007576889&lt;/a&gt;</t>
  </si>
  <si>
    <t>DG0002210587</t>
  </si>
  <si>
    <t>Reg-7341011</t>
  </si>
  <si>
    <t>&lt;a href="/0Q0PL00000LY07x" target="_self"&gt;DGQ0007576883&lt;/a&gt;</t>
  </si>
  <si>
    <t>DG0002210586</t>
  </si>
  <si>
    <t>Reg-7340991</t>
  </si>
  <si>
    <t>Reg-7341003</t>
  </si>
  <si>
    <t>Reg-7341002</t>
  </si>
  <si>
    <t>Reg-7341005</t>
  </si>
  <si>
    <t>Reg-7340994</t>
  </si>
  <si>
    <t>Reg-7340993</t>
  </si>
  <si>
    <t>Reg-7341001</t>
  </si>
  <si>
    <t>Reg-7341010</t>
  </si>
  <si>
    <t>Reg-7341009</t>
  </si>
  <si>
    <t>Reg-7341014</t>
  </si>
  <si>
    <t>Reg-7340999</t>
  </si>
  <si>
    <t>&lt;a href="/0Q0PL00000LXxJl" target="_self"&gt;DGQ0007576871&lt;/a&gt;</t>
  </si>
  <si>
    <t>DG0002210581</t>
  </si>
  <si>
    <t>Reg-7340998</t>
  </si>
  <si>
    <t>&lt;a href="/0Q0PL00000LXxGZ" target="_self"&gt;DGQ0007576870&lt;/a&gt;</t>
  </si>
  <si>
    <t>DG0002210580</t>
  </si>
  <si>
    <t>Reg-7341000</t>
  </si>
  <si>
    <t>&lt;a href="/0Q0PL00000LXxJm" target="_self"&gt;DGQ0007576872&lt;/a&gt;</t>
  </si>
  <si>
    <t>DG0002210582</t>
  </si>
  <si>
    <t>Reg-7340997</t>
  </si>
  <si>
    <t>&lt;a href="/0Q0PL00000LXxGY" target="_self"&gt;DGQ0007576869&lt;/a&gt;</t>
  </si>
  <si>
    <t>DG0002210579</t>
  </si>
  <si>
    <t>Reg-7340996</t>
  </si>
  <si>
    <t>&lt;a href="/0Q0PL00000LXxI9" target="_self"&gt;DGQ0007576868&lt;/a&gt;</t>
  </si>
  <si>
    <t>DG0002210578</t>
  </si>
  <si>
    <t>Reg-7341017</t>
  </si>
  <si>
    <t>Reg-7341018</t>
  </si>
  <si>
    <t>Reg-7341015</t>
  </si>
  <si>
    <t>Reg-7341016</t>
  </si>
  <si>
    <t>Reg-7340899</t>
  </si>
  <si>
    <t>&lt;a href="/0Q0PL00000LXeFV" target="_self"&gt;DGQ0007576755&lt;/a&gt;</t>
  </si>
  <si>
    <t>DG0002208456</t>
  </si>
  <si>
    <t>Reg-7340896</t>
  </si>
  <si>
    <t>Reg-7340923</t>
  </si>
  <si>
    <t>Reg-7340955</t>
  </si>
  <si>
    <t>&lt;a href="/0Q0PL00000LXgHL" target="_self"&gt;DGQ0007576813&lt;/a&gt;</t>
  </si>
  <si>
    <t>DG0002208475</t>
  </si>
  <si>
    <t>Reg-7340958</t>
  </si>
  <si>
    <t>Reg-7340890</t>
  </si>
  <si>
    <t>Reg-7340889</t>
  </si>
  <si>
    <t>&lt;a href="/0Q0PL00000LXcdV" target="_self"&gt;DGQ0007576720&lt;/a&gt;</t>
  </si>
  <si>
    <t>DG0002208442</t>
  </si>
  <si>
    <t>Reg-7340883</t>
  </si>
  <si>
    <t>Reg-7340928</t>
  </si>
  <si>
    <t>Reg-7340947</t>
  </si>
  <si>
    <t>&lt;a href="/0Q0PL00000LXhDN" target="_self"&gt;DGQ0007576808&lt;/a&gt;</t>
  </si>
  <si>
    <t>DG0002208474</t>
  </si>
  <si>
    <t>Reg-7340981</t>
  </si>
  <si>
    <t>Reg-7340980</t>
  </si>
  <si>
    <t>Reg-7340979</t>
  </si>
  <si>
    <t>Reg-7340898</t>
  </si>
  <si>
    <t>Reg-7340912</t>
  </si>
  <si>
    <t>Reg-7340900</t>
  </si>
  <si>
    <t>Reg-7340878</t>
  </si>
  <si>
    <t>&lt;a href="/0Q0PL00000LXd4v" target="_self"&gt;DGQ0007576734&lt;/a&gt;</t>
  </si>
  <si>
    <t>DG0002208444</t>
  </si>
  <si>
    <t>Reg-7340920</t>
  </si>
  <si>
    <t>&lt;a href="/0Q0PL00000LXfUv" target="_self"&gt;DGQ0007576777&lt;/a&gt;</t>
  </si>
  <si>
    <t>DG0002208469</t>
  </si>
  <si>
    <t>Reg-7340953</t>
  </si>
  <si>
    <t>&lt;a href="/0Q0PL00000LXhWj" target="_self"&gt;DGQ0007576812&lt;/a&gt;</t>
  </si>
  <si>
    <t>DG0002208476</t>
  </si>
  <si>
    <t>Reg-7340976</t>
  </si>
  <si>
    <t>&lt;a href="/0Q0PL00000LXj5V" target="_self"&gt;DGQ0007576843&lt;/a&gt;</t>
  </si>
  <si>
    <t>DG0002208484</t>
  </si>
  <si>
    <t>Reg-7340917</t>
  </si>
  <si>
    <t>&lt;a href="/0Q0PL00000LXdT8" target="_self"&gt;DGQ0007576774&lt;/a&gt;</t>
  </si>
  <si>
    <t>DG0002208466</t>
  </si>
  <si>
    <t>Reg-7340915</t>
  </si>
  <si>
    <t>&lt;a href="/0Q0PL00000LXfQ5" target="_self"&gt;DGQ0007576772&lt;/a&gt;</t>
  </si>
  <si>
    <t>DG0002208464</t>
  </si>
  <si>
    <t>Reg-7340965</t>
  </si>
  <si>
    <t>&lt;a href="/0Q0PL00000LXinl" target="_self"&gt;DGQ0007576833&lt;/a&gt;</t>
  </si>
  <si>
    <t>DG0002208480</t>
  </si>
  <si>
    <t>Reg-7340916</t>
  </si>
  <si>
    <t>&lt;a href="/0Q0PL00000LXdHq" target="_self"&gt;DGQ0007576773&lt;/a&gt;</t>
  </si>
  <si>
    <t>DG0002208465</t>
  </si>
  <si>
    <t>Reg-7340966</t>
  </si>
  <si>
    <t>&lt;a href="/0Q0PL00000LXipN" target="_self"&gt;DGQ0007576834&lt;/a&gt;</t>
  </si>
  <si>
    <t>DG0002208481</t>
  </si>
  <si>
    <t>Reg-7340967</t>
  </si>
  <si>
    <t>&lt;a href="/0Q0PL00000LXiqz" target="_self"&gt;DGQ0007576835&lt;/a&gt;</t>
  </si>
  <si>
    <t>DG0002208482</t>
  </si>
  <si>
    <t>Reg-7340918</t>
  </si>
  <si>
    <t>&lt;a href="/0Q0PL00000LXfRh" target="_self"&gt;DGQ0007576775&lt;/a&gt;</t>
  </si>
  <si>
    <t>DG0002208467</t>
  </si>
  <si>
    <t>Reg-7340968</t>
  </si>
  <si>
    <t>&lt;a href="/0Q0PL00000LXisb" target="_self"&gt;DGQ0007576836&lt;/a&gt;</t>
  </si>
  <si>
    <t>DG0002208483</t>
  </si>
  <si>
    <t>Reg-7340919</t>
  </si>
  <si>
    <t>&lt;a href="/0Q0PL00000LXfTJ" target="_self"&gt;DGQ0007576776&lt;/a&gt;</t>
  </si>
  <si>
    <t>DG0002208468</t>
  </si>
  <si>
    <t>Reg-7340960</t>
  </si>
  <si>
    <t>Reg-7340941</t>
  </si>
  <si>
    <t>Reg-7340892</t>
  </si>
  <si>
    <t>Reg-7340931</t>
  </si>
  <si>
    <t>&lt;a href="/0Q0PL00000LXfwL" target="_self"&gt;DGQ0007576786&lt;/a&gt;</t>
  </si>
  <si>
    <t>DG0002208471</t>
  </si>
  <si>
    <t>Reg-7340924</t>
  </si>
  <si>
    <t>&lt;a href="/0Q0PL00000LXfcz" target="_self"&gt;DGQ0007576780&lt;/a&gt;</t>
  </si>
  <si>
    <t>DG0002208462</t>
  </si>
  <si>
    <t>Reg-7340935</t>
  </si>
  <si>
    <t>&lt;a href="/0Q0PL00000LXgCT" target="_self"&gt;DGQ0007576791&lt;/a&gt;</t>
  </si>
  <si>
    <t>DG0002208473</t>
  </si>
  <si>
    <t>Reg-7340933</t>
  </si>
  <si>
    <t>&lt;a href="/0Q0PL00000LXg7d" target="_self"&gt;DGQ0007576789&lt;/a&gt;</t>
  </si>
  <si>
    <t>DG0002208472</t>
  </si>
  <si>
    <t>&lt;a href="/0Q0PL00000LXcnB" target="_self"&gt;DGQ0007576725&lt;/a&gt;</t>
  </si>
  <si>
    <t>DG0002208445</t>
  </si>
  <si>
    <t>Reg-7340873</t>
  </si>
  <si>
    <t>&lt;a href="/0Q0PL00000LXcs1" target="_self"&gt;DGQ0007576728&lt;/a&gt;</t>
  </si>
  <si>
    <t>DG0002208447</t>
  </si>
  <si>
    <t>&lt;a href="/0Q0PL00000LXcqP" target="_self"&gt;DGQ0007576727&lt;/a&gt;</t>
  </si>
  <si>
    <t>DG0002208446</t>
  </si>
  <si>
    <t>Reg-7340972</t>
  </si>
  <si>
    <t>&lt;a href="/0Q0PL00000LXivp" target="_self"&gt;DGQ0007576837&lt;/a&gt;</t>
  </si>
  <si>
    <t>DG0002208492</t>
  </si>
  <si>
    <t>Reg-7340961</t>
  </si>
  <si>
    <t>&lt;a href="/0Q0PL00000LXiSn" target="_self"&gt;DGQ0007576827&lt;/a&gt;</t>
  </si>
  <si>
    <t>DG0002208490</t>
  </si>
  <si>
    <t>Reg-7340977</t>
  </si>
  <si>
    <t>&lt;a href="/0Q0PL00000LXjAL" target="_self"&gt;DGQ0007576844&lt;/a&gt;</t>
  </si>
  <si>
    <t>DG0002208493</t>
  </si>
  <si>
    <t>Reg-7340969</t>
  </si>
  <si>
    <t>&lt;a href="/0Q0PL00000LXiiv" target="_self"&gt;DGQ0007576831&lt;/a&gt;</t>
  </si>
  <si>
    <t>DG0002208491</t>
  </si>
  <si>
    <t>Reg-7340884</t>
  </si>
  <si>
    <t>&lt;a href="/0Q0PL00000LXdXx" target="_self"&gt;DGQ0007576740&lt;/a&gt;</t>
  </si>
  <si>
    <t>DG0002208450</t>
  </si>
  <si>
    <t>Reg-7340902</t>
  </si>
  <si>
    <t>Reg-7340880</t>
  </si>
  <si>
    <t>&lt;a href="/0Q0PL00000LXdJR" target="_self"&gt;DGQ0007576736&lt;/a&gt;</t>
  </si>
  <si>
    <t>DG0002208448</t>
  </si>
  <si>
    <t>Reg-7340881</t>
  </si>
  <si>
    <t>&lt;a href="/0Q0PL00000LXdL3" target="_self"&gt;DGQ0007576737&lt;/a&gt;</t>
  </si>
  <si>
    <t>DG0002208449</t>
  </si>
  <si>
    <t>Reg-7340910</t>
  </si>
  <si>
    <t>Reg-7340911</t>
  </si>
  <si>
    <t>Reg-7340901</t>
  </si>
  <si>
    <t>Reg-7340978</t>
  </si>
  <si>
    <t>&lt;a href="/0Q0PL00000LXjDZ" target="_self"&gt;DGQ0007576845&lt;/a&gt;</t>
  </si>
  <si>
    <t>DG0002208479</t>
  </si>
  <si>
    <t>Reg-7340907</t>
  </si>
  <si>
    <t>Reg-7340909</t>
  </si>
  <si>
    <t>&lt;a href="/0Q0PL00000LXevR" target="_self"&gt;DGQ0007576764&lt;/a&gt;</t>
  </si>
  <si>
    <t>DG0002208460</t>
  </si>
  <si>
    <t>Reg-7340929</t>
  </si>
  <si>
    <t>&lt;a href="/0Q0PL00000LXfrV" target="_self"&gt;DGQ0007576785&lt;/a&gt;</t>
  </si>
  <si>
    <t>DG0002208470</t>
  </si>
  <si>
    <t>Reg-7340913</t>
  </si>
  <si>
    <t>&lt;a href="/0Q0PL00000LXfBZ" target="_self"&gt;DGQ0007576769&lt;/a&gt;</t>
  </si>
  <si>
    <t>DG0002208461</t>
  </si>
  <si>
    <t>Reg-7340908</t>
  </si>
  <si>
    <t>&lt;a href="/0Q0PL00000LXetp" target="_self"&gt;DGQ0007576763&lt;/a&gt;</t>
  </si>
  <si>
    <t>DG0002208459</t>
  </si>
  <si>
    <t>Reg-7340922</t>
  </si>
  <si>
    <t>Reg-7340946</t>
  </si>
  <si>
    <t>Reg-7340921</t>
  </si>
  <si>
    <t>Reg-7340879</t>
  </si>
  <si>
    <t>Reg-7340904</t>
  </si>
  <si>
    <t>Reg-7340905</t>
  </si>
  <si>
    <t>Reg-7340903</t>
  </si>
  <si>
    <t>Reg-7340906</t>
  </si>
  <si>
    <t>Reg-7340937</t>
  </si>
  <si>
    <t>Reg-7340934</t>
  </si>
  <si>
    <t>Reg-7340938</t>
  </si>
  <si>
    <t>Reg-7340886</t>
  </si>
  <si>
    <t>Reg-7340885</t>
  </si>
  <si>
    <t>Reg-7340874</t>
  </si>
  <si>
    <t>Reg-7340876</t>
  </si>
  <si>
    <t>Reg-7340877</t>
  </si>
  <si>
    <t>Reg-7340882</t>
  </si>
  <si>
    <t>Reg-7340957</t>
  </si>
  <si>
    <t>DG0000494460</t>
  </si>
  <si>
    <t>5/11/2026, 6:04 AM</t>
  </si>
  <si>
    <t>Mary Luque</t>
  </si>
  <si>
    <t>DG0002104394</t>
  </si>
  <si>
    <t>5/11/2026, 7:21 AM</t>
  </si>
  <si>
    <t>Kathy Jones</t>
  </si>
  <si>
    <t>DG0000330515</t>
  </si>
  <si>
    <t>5/11/2026, 7:44 AM</t>
  </si>
  <si>
    <t>Genaro Garza</t>
  </si>
  <si>
    <t>DG0002104376</t>
  </si>
  <si>
    <t>5/11/2026, 7:22 AM</t>
  </si>
  <si>
    <t>DG0000044611</t>
  </si>
  <si>
    <t>5/11/2026, 7:17 AM</t>
  </si>
  <si>
    <t>Martha Crain</t>
  </si>
  <si>
    <t>DG0001196724</t>
  </si>
  <si>
    <t>5/11/2026, 7:01 AM</t>
  </si>
  <si>
    <t>Dianna Nelson</t>
  </si>
  <si>
    <t>DG0000131742</t>
  </si>
  <si>
    <t>5/8/2026, 2:02 PM</t>
  </si>
  <si>
    <t>5/8/2026, 2:03 PM</t>
  </si>
  <si>
    <t>DG0000475224</t>
  </si>
  <si>
    <t>5/11/2026, 5:13 AM</t>
  </si>
  <si>
    <t>Terry Walker</t>
  </si>
  <si>
    <t>DG0000134123</t>
  </si>
  <si>
    <t>5/11/2026, 7:19 AM</t>
  </si>
  <si>
    <t>Elgin Taylor</t>
  </si>
  <si>
    <t>DG0001613319</t>
  </si>
  <si>
    <t>Wilda Berry</t>
  </si>
  <si>
    <t>DG0000843956</t>
  </si>
  <si>
    <t>5/8/2026, 2:34 PM</t>
  </si>
  <si>
    <t>Greg Curry</t>
  </si>
  <si>
    <t>DG0000844007</t>
  </si>
  <si>
    <t>5/8/2026, 2:31 PM</t>
  </si>
  <si>
    <t>DG0000844006</t>
  </si>
  <si>
    <t>DG0000844005</t>
  </si>
  <si>
    <t>5/8/2026, 2:32 PM</t>
  </si>
  <si>
    <t>DG0000843957</t>
  </si>
  <si>
    <t>DG0000843955</t>
  </si>
  <si>
    <t>5/8/2026, 2:33 PM</t>
  </si>
  <si>
    <t>DG0000900371</t>
  </si>
  <si>
    <t>5/8/2026, 2:14 PM</t>
  </si>
  <si>
    <t>Esther Fennell</t>
  </si>
  <si>
    <t>DG0002067999</t>
  </si>
  <si>
    <t>5/11/2026, 6:53 AM</t>
  </si>
  <si>
    <t>Gina Kazem</t>
  </si>
  <si>
    <t>5/11/2026, 5:43 AM</t>
  </si>
  <si>
    <t>5/11/2026, 5:16 AM</t>
  </si>
  <si>
    <t>Bambi Hallam</t>
  </si>
  <si>
    <t>DG0000836177</t>
  </si>
  <si>
    <t>5/8/2026, 4:21 PM</t>
  </si>
  <si>
    <t>John Wright</t>
  </si>
  <si>
    <t>DG0001731865</t>
  </si>
  <si>
    <t>5/8/2026, 4:47 PM</t>
  </si>
  <si>
    <t>Lorraine Melkvyas</t>
  </si>
  <si>
    <t>DG0001151759</t>
  </si>
  <si>
    <t>5/11/2026, 6:14 AM</t>
  </si>
  <si>
    <t>KEVIN / EDRINA BAKER</t>
  </si>
  <si>
    <t>5/11/2026, 6:15 AM</t>
  </si>
  <si>
    <t>DG0000476450</t>
  </si>
  <si>
    <t>5/11/2026, 6:28 AM</t>
  </si>
  <si>
    <t>Hardy Hance</t>
  </si>
  <si>
    <t>DG0000342352</t>
  </si>
  <si>
    <t>5/11/2026, 7:02 AM</t>
  </si>
  <si>
    <t>Korby Anderson</t>
  </si>
  <si>
    <t>DG0000342348</t>
  </si>
  <si>
    <t>5/11/2026, 7:03 AM</t>
  </si>
  <si>
    <t>DG0000342353</t>
  </si>
  <si>
    <t>DG0000342351</t>
  </si>
  <si>
    <t>DG0000342354</t>
  </si>
  <si>
    <t>DG0000342349</t>
  </si>
  <si>
    <t>5/11/2026, 7:04 AM</t>
  </si>
  <si>
    <t>DG0001166225</t>
  </si>
  <si>
    <t>Ronald Ulrich</t>
  </si>
  <si>
    <t>DG0000950803</t>
  </si>
  <si>
    <t>5/11/2026, 7:39 AM</t>
  </si>
  <si>
    <t>James Martin</t>
  </si>
  <si>
    <t>DG0001057081</t>
  </si>
  <si>
    <t>5/11/2026, 7:15 AM</t>
  </si>
  <si>
    <t>Kelley Saiz</t>
  </si>
  <si>
    <t>DG0001964668</t>
  </si>
  <si>
    <t>6/11/2026, 12:00 AM</t>
  </si>
  <si>
    <t>PAUL WATKINS</t>
  </si>
  <si>
    <t>DG0001964669</t>
  </si>
  <si>
    <t>DG0000323437</t>
  </si>
  <si>
    <t>5/8/2026, 3:05 PM</t>
  </si>
  <si>
    <t>Rosie Cage</t>
  </si>
  <si>
    <t>DG0000323436</t>
  </si>
  <si>
    <t>DG0000323435</t>
  </si>
  <si>
    <t>5/8/2026, 3:06 PM</t>
  </si>
  <si>
    <t>DG0001613860</t>
  </si>
  <si>
    <t>5/11/2026, 5:56 AM</t>
  </si>
  <si>
    <t>5/11/2026, 6:24 AM</t>
  </si>
  <si>
    <t>Kevin Lockman</t>
  </si>
  <si>
    <t>DG0002101603</t>
  </si>
  <si>
    <t>5/11/2026, 6:39 AM</t>
  </si>
  <si>
    <t>Catherine Andrews</t>
  </si>
  <si>
    <t>DG0001891146</t>
  </si>
  <si>
    <t>5/8/2026, 1:40 PM</t>
  </si>
  <si>
    <t>Eric Miller</t>
  </si>
  <si>
    <t>DG0001891145</t>
  </si>
  <si>
    <t>5/8/2026, 1:34 PM</t>
  </si>
  <si>
    <t>5/8/2026, 1:37 PM</t>
  </si>
  <si>
    <t>5/8/2026, 1:32 PM</t>
  </si>
  <si>
    <t>DG0001891144</t>
  </si>
  <si>
    <t>5/8/2026, 1:35 PM</t>
  </si>
  <si>
    <t>DG0001891143</t>
  </si>
  <si>
    <t>5/8/2026, 1:36 PM</t>
  </si>
  <si>
    <t>DG0001891142</t>
  </si>
  <si>
    <t>5/8/2026, 1:39 PM</t>
  </si>
  <si>
    <t>DG0001078356</t>
  </si>
  <si>
    <t>5/8/2026, 2:08 PM</t>
  </si>
  <si>
    <t>Alice Cruz</t>
  </si>
  <si>
    <t>DG0001428137</t>
  </si>
  <si>
    <t>5/8/2026, 2:07 PM</t>
  </si>
  <si>
    <t>DG0001428136</t>
  </si>
  <si>
    <t>DG0000963292</t>
  </si>
  <si>
    <t>5/11/2026, 5:22 AM</t>
  </si>
  <si>
    <t>James Smith</t>
  </si>
  <si>
    <t>5/11/2026, 5:33 AM</t>
  </si>
  <si>
    <t>DG0001681674</t>
  </si>
  <si>
    <t>5/11/2026, 6:17 AM</t>
  </si>
  <si>
    <t>DG0001212957</t>
  </si>
  <si>
    <t>5/11/2026, 6:45 AM</t>
  </si>
  <si>
    <t>David Bounsana</t>
  </si>
  <si>
    <t>DG0000840538</t>
  </si>
  <si>
    <t>Darlene Rohlmeier</t>
  </si>
  <si>
    <t>DG0000840537</t>
  </si>
  <si>
    <t>DG0000840536</t>
  </si>
  <si>
    <t>5/8/2026, 1:10 PM</t>
  </si>
  <si>
    <t>DG0001350418</t>
  </si>
  <si>
    <t>5/8/2026, 3:52 PM</t>
  </si>
  <si>
    <t>Hionikki Triplett</t>
  </si>
  <si>
    <t>DG0001350417</t>
  </si>
  <si>
    <t>DG0001350416</t>
  </si>
  <si>
    <t>5/8/2026, 3:53 PM</t>
  </si>
  <si>
    <t>DG0001366685</t>
  </si>
  <si>
    <t>5/8/2026, 4:00 PM</t>
  </si>
  <si>
    <t>Betty Smith</t>
  </si>
  <si>
    <t>DG0001706194</t>
  </si>
  <si>
    <t>Torina McCord</t>
  </si>
  <si>
    <t>DG0001706182</t>
  </si>
  <si>
    <t>DG0001706176</t>
  </si>
  <si>
    <t>5/11/2026, 5:34 AM</t>
  </si>
  <si>
    <t>DG0001706172</t>
  </si>
  <si>
    <t>DG0000542892</t>
  </si>
  <si>
    <t>5/11/2026, 5:36 AM</t>
  </si>
  <si>
    <t>DG0000542893</t>
  </si>
  <si>
    <t>5/11/2026, 5:37 AM</t>
  </si>
  <si>
    <t>DG0001231645</t>
  </si>
  <si>
    <t>DG0001231646</t>
  </si>
  <si>
    <t>DG0001231647</t>
  </si>
  <si>
    <t>5/11/2026, 5:38 AM</t>
  </si>
  <si>
    <t>DG0001706150</t>
  </si>
  <si>
    <t>DG0001706161</t>
  </si>
  <si>
    <t>5/11/2026, 5:39 AM</t>
  </si>
  <si>
    <t>DG0000994811</t>
  </si>
  <si>
    <t>5/11/2026, 6:34 AM</t>
  </si>
  <si>
    <t>Sandra Mariani</t>
  </si>
  <si>
    <t>DG0001452138</t>
  </si>
  <si>
    <t>WILLIE COLES</t>
  </si>
  <si>
    <t>5/11/2026, 7:18 AM</t>
  </si>
  <si>
    <t>DG0001753189</t>
  </si>
  <si>
    <t>5/11/2026, 7:41 AM</t>
  </si>
  <si>
    <t>Karen Doris</t>
  </si>
  <si>
    <t>5/8/2026, 1:25 PM</t>
  </si>
  <si>
    <t>DG0002066935</t>
  </si>
  <si>
    <t>5/8/2026, 4:04 PM</t>
  </si>
  <si>
    <t>Ishani Lal</t>
  </si>
  <si>
    <t>DG0001550524</t>
  </si>
  <si>
    <t>5/8/2026, 4:09 PM</t>
  </si>
  <si>
    <t>Ancala bayrs</t>
  </si>
  <si>
    <t>5/8/2026, 4:56 PM</t>
  </si>
  <si>
    <t>DG0001030348</t>
  </si>
  <si>
    <t>5/11/2026, 6:29 AM</t>
  </si>
  <si>
    <t>Rita Gillespie</t>
  </si>
  <si>
    <t>DG0002081807</t>
  </si>
  <si>
    <t>5/11/2026, 6:21 AM</t>
  </si>
  <si>
    <t>Lesley Wilson</t>
  </si>
  <si>
    <t>5/11/2026, 6:31 AM</t>
  </si>
  <si>
    <t>DG0001170863</t>
  </si>
  <si>
    <t>TYRONE FOWLKES</t>
  </si>
  <si>
    <t>5/11/2026, 7:38 AM</t>
  </si>
  <si>
    <t>DG0000196164</t>
  </si>
  <si>
    <t>Hashim Khan</t>
  </si>
  <si>
    <t>DG0000196161</t>
  </si>
  <si>
    <t>DG0000196165</t>
  </si>
  <si>
    <t>5/8/2026, 1:38 PM</t>
  </si>
  <si>
    <t>DG0000196163</t>
  </si>
  <si>
    <t>DG0000196162</t>
  </si>
  <si>
    <t>DG0001045598</t>
  </si>
  <si>
    <t>5/8/2026, 5:06 PM</t>
  </si>
  <si>
    <t>Hilda Pace</t>
  </si>
  <si>
    <t>DG0001045597</t>
  </si>
  <si>
    <t>5/8/2026, 5:07 PM</t>
  </si>
  <si>
    <t>DG0000243171</t>
  </si>
  <si>
    <t>5/8/2026, 2:22 PM</t>
  </si>
  <si>
    <t>Lois Barrera</t>
  </si>
  <si>
    <t>DG0000241960</t>
  </si>
  <si>
    <t>DG0000474191</t>
  </si>
  <si>
    <t>5/8/2026, 2:23 PM</t>
  </si>
  <si>
    <t>DG0001560816</t>
  </si>
  <si>
    <t>5/8/2026, 3:54 PM</t>
  </si>
  <si>
    <t>Pearl George</t>
  </si>
  <si>
    <t>DG0001906407</t>
  </si>
  <si>
    <t>Brian Boyle</t>
  </si>
  <si>
    <t>DG0001739442</t>
  </si>
  <si>
    <t>5/8/2026, 1:41 PM</t>
  </si>
  <si>
    <t>Matthew Goldstein</t>
  </si>
  <si>
    <t>5/8/2026, 1:57 PM</t>
  </si>
  <si>
    <t>DG0002017013</t>
  </si>
  <si>
    <t>5/11/2026, 7:26 AM</t>
  </si>
  <si>
    <t>Dallas Mcclellan</t>
  </si>
  <si>
    <t>DG0001243899</t>
  </si>
  <si>
    <t>5/11/2026, 7:37 AM</t>
  </si>
  <si>
    <t>Benjamin Stamps</t>
  </si>
  <si>
    <t>DG0000933075</t>
  </si>
  <si>
    <t>KIM APPLEBERRY</t>
  </si>
  <si>
    <t>DG0001133631</t>
  </si>
  <si>
    <t>5/11/2026, 6:36 AM</t>
  </si>
  <si>
    <t>6/9/2026, 7:00 AM</t>
  </si>
  <si>
    <t>Eric Gonzales</t>
  </si>
  <si>
    <t>5/11/2026, 6:55 AM</t>
  </si>
  <si>
    <t>DG0001174192</t>
  </si>
  <si>
    <t>ALEXANDRA MILANA</t>
  </si>
  <si>
    <t>DG0000390974</t>
  </si>
  <si>
    <t>5/8/2026, 1:51 PM</t>
  </si>
  <si>
    <t>James Castro</t>
  </si>
  <si>
    <t>DG0000996406</t>
  </si>
  <si>
    <t>5/8/2026, 2:42 PM</t>
  </si>
  <si>
    <t>William Martinez</t>
  </si>
  <si>
    <t>DG0001412069</t>
  </si>
  <si>
    <t>5/11/2026, 7:14 AM</t>
  </si>
  <si>
    <t>Sheila Conyers</t>
  </si>
  <si>
    <t>DG0001412058</t>
  </si>
  <si>
    <t>DG0001412056</t>
  </si>
  <si>
    <t>DG0001412055</t>
  </si>
  <si>
    <t>DG0001412057</t>
  </si>
  <si>
    <t>5/11/2026, 7:16 AM</t>
  </si>
  <si>
    <t>DG0001714472</t>
  </si>
  <si>
    <t>5/11/2026, 7:05 AM</t>
  </si>
  <si>
    <t>Veronica Rangel</t>
  </si>
  <si>
    <t>DG0001111416</t>
  </si>
  <si>
    <t>7/19/2025, 7:00 AM</t>
  </si>
  <si>
    <t>Lynne Cobb</t>
  </si>
  <si>
    <t>DG0001852570</t>
  </si>
  <si>
    <t>5/11/2026, 6:46 AM</t>
  </si>
  <si>
    <t>Len Krakauer</t>
  </si>
  <si>
    <t>DG0001852569</t>
  </si>
  <si>
    <t>5/11/2026, 6:47 AM</t>
  </si>
  <si>
    <t>DG0001852568</t>
  </si>
  <si>
    <t>5/11/2026, 6:48 AM</t>
  </si>
  <si>
    <t>DG0001852567</t>
  </si>
  <si>
    <t>DG0002103901</t>
  </si>
  <si>
    <t>5/8/2026, 1:26 PM</t>
  </si>
  <si>
    <t>Sharon Barnett</t>
  </si>
  <si>
    <t>DG0001161758</t>
  </si>
  <si>
    <t>5/11/2026, 7:20 AM</t>
  </si>
  <si>
    <t>Josseline Asencio</t>
  </si>
  <si>
    <t>DG0000218760</t>
  </si>
  <si>
    <t>5/11/2026, 7:25 AM</t>
  </si>
  <si>
    <t>Bonnie Medlock</t>
  </si>
  <si>
    <t>DG0000840681</t>
  </si>
  <si>
    <t>5/11/2026, 7:32 AM</t>
  </si>
  <si>
    <t>Jessica DeGroot</t>
  </si>
  <si>
    <t>DG0001008450</t>
  </si>
  <si>
    <t>Sylvia Nalls</t>
  </si>
  <si>
    <t>DG0000493998</t>
  </si>
  <si>
    <t>5/8/2026, 3:07 PM</t>
  </si>
  <si>
    <t>Ray Hradek</t>
  </si>
  <si>
    <t>DG0000476373</t>
  </si>
  <si>
    <t>5/11/2026, 6:10 AM</t>
  </si>
  <si>
    <t>Jennifer Lennon</t>
  </si>
  <si>
    <t>DG0001336729</t>
  </si>
  <si>
    <t>CRYSTAL HAMBLIN</t>
  </si>
  <si>
    <t>DG0000327472</t>
  </si>
  <si>
    <t>5/8/2026, 1:29 PM</t>
  </si>
  <si>
    <t>Abiana Hamilton</t>
  </si>
  <si>
    <t>DG0000770820</t>
  </si>
  <si>
    <t>5/11/2026, 6:22 AM</t>
  </si>
  <si>
    <t>Hannah Lynn</t>
  </si>
  <si>
    <t>DG0000464051</t>
  </si>
  <si>
    <t>5/11/2026, 6:23 AM</t>
  </si>
  <si>
    <t>Angela Simmons</t>
  </si>
  <si>
    <t>DG0000123200</t>
  </si>
  <si>
    <t>Kristin Gray-Blake</t>
  </si>
  <si>
    <t>DG0000123197</t>
  </si>
  <si>
    <t>DG0001759432</t>
  </si>
  <si>
    <t>5/11/2026, 6:25 AM</t>
  </si>
  <si>
    <t>Daniel Skura</t>
  </si>
  <si>
    <t>DG0000575304</t>
  </si>
  <si>
    <t>5/11/2026, 6:26 AM</t>
  </si>
  <si>
    <t>Greg Williams</t>
  </si>
  <si>
    <t>DG0000130861</t>
  </si>
  <si>
    <t>5/11/2026, 6:27 AM</t>
  </si>
  <si>
    <t>Daryl Manning</t>
  </si>
  <si>
    <t>DG0000041973</t>
  </si>
  <si>
    <t>5/11/2026, 7:34 AM</t>
  </si>
  <si>
    <t>Allen Phillips</t>
  </si>
  <si>
    <t>DG0001995246</t>
  </si>
  <si>
    <t>5/11/2026, 7:35 AM</t>
  </si>
  <si>
    <t>Prakash Patel</t>
  </si>
  <si>
    <t>DG0000013954</t>
  </si>
  <si>
    <t>5/11/2026, 7:36 AM</t>
  </si>
  <si>
    <t>6/10/2026, 7:00 AM</t>
  </si>
  <si>
    <t>Lorraine Gerland</t>
  </si>
  <si>
    <t>DG0000981765</t>
  </si>
  <si>
    <t>David Myers</t>
  </si>
  <si>
    <t>DG0001169153</t>
  </si>
  <si>
    <t>5/10/2026, 6:22 PM</t>
  </si>
  <si>
    <t>Rebecca Reza</t>
  </si>
  <si>
    <t>DG0001169148</t>
  </si>
  <si>
    <t>5/10/2026, 6:23 PM</t>
  </si>
  <si>
    <t>DG0000369755</t>
  </si>
  <si>
    <t>5/10/2026, 6:24 PM</t>
  </si>
  <si>
    <t>Diane Ouart</t>
  </si>
  <si>
    <t>DG0001174302</t>
  </si>
  <si>
    <t>Jaiden Walker</t>
  </si>
  <si>
    <t>DG0000094348</t>
  </si>
  <si>
    <t>5/10/2026, 6:25 PM</t>
  </si>
  <si>
    <t>Jorge Sam</t>
  </si>
  <si>
    <t>DG0001172183</t>
  </si>
  <si>
    <t>5/10/2026, 6:26 PM</t>
  </si>
  <si>
    <t>Joseph Alvarez</t>
  </si>
  <si>
    <t>DG0001800568</t>
  </si>
  <si>
    <t>Veronica Bedolla</t>
  </si>
  <si>
    <t>DG0001174899</t>
  </si>
  <si>
    <t>5/10/2026, 6:27 PM</t>
  </si>
  <si>
    <t>JUSTIN MALANOWSKI</t>
  </si>
  <si>
    <t>DG0001665740</t>
  </si>
  <si>
    <t>5/10/2026, 6:28 PM</t>
  </si>
  <si>
    <t>Tracy Milian</t>
  </si>
  <si>
    <t>DG0000029055</t>
  </si>
  <si>
    <t>5/10/2026, 6:29 PM</t>
  </si>
  <si>
    <t>Danny Sala-Diakanda</t>
  </si>
  <si>
    <t>DG0000875699</t>
  </si>
  <si>
    <t>5/9/2026, 4:19 PM</t>
  </si>
  <si>
    <t>Antonia Krekelberg</t>
  </si>
  <si>
    <t>DG0000178703</t>
  </si>
  <si>
    <t>5/9/2026, 4:20 PM</t>
  </si>
  <si>
    <t>Harold Collins</t>
  </si>
  <si>
    <t>DG0001728602</t>
  </si>
  <si>
    <t>5/9/2026, 4:21 PM</t>
  </si>
  <si>
    <t>Cher Hensley</t>
  </si>
  <si>
    <t>DG0001172493</t>
  </si>
  <si>
    <t>5/9/2026, 4:22 PM</t>
  </si>
  <si>
    <t>Carol Adkins</t>
  </si>
  <si>
    <t>DG0000025396</t>
  </si>
  <si>
    <t>5/9/2026, 4:23 PM</t>
  </si>
  <si>
    <t>Kamren Webster</t>
  </si>
  <si>
    <t>DG0000053798</t>
  </si>
  <si>
    <t>5/9/2026, 4:25 PM</t>
  </si>
  <si>
    <t>Hugo Lopez</t>
  </si>
  <si>
    <t>DG0000851002</t>
  </si>
  <si>
    <t>6/8/2026, 7:00 AM</t>
  </si>
  <si>
    <t>Dakota Griffin</t>
  </si>
  <si>
    <t>DG0001157946</t>
  </si>
  <si>
    <t>5/9/2026, 4:26 PM</t>
  </si>
  <si>
    <t>Lisa Donahue</t>
  </si>
  <si>
    <t>DG0000942900</t>
  </si>
  <si>
    <t>5/9/2026, 4:27 PM</t>
  </si>
  <si>
    <t>Peng Zhang</t>
  </si>
  <si>
    <t>DG0000942901</t>
  </si>
  <si>
    <t>DG0001747417</t>
  </si>
  <si>
    <t>5/9/2026, 4:29 PM</t>
  </si>
  <si>
    <t>DG0001126362</t>
  </si>
  <si>
    <t>5/9/2026, 4:30 PM</t>
  </si>
  <si>
    <t>Jonathon Saumell</t>
  </si>
  <si>
    <t>DG0001009536</t>
  </si>
  <si>
    <t>Harsh Rajesh Bhimani</t>
  </si>
  <si>
    <t>5/8/2026, 1:15 PM</t>
  </si>
  <si>
    <t>DG0002049024</t>
  </si>
  <si>
    <t>5/8/2026, 1:17 PM</t>
  </si>
  <si>
    <t>Patricia Spain</t>
  </si>
  <si>
    <t>5/8/2026, 1:18 PM</t>
  </si>
  <si>
    <t>5/8/2026, 1:19 PM</t>
  </si>
  <si>
    <t>5/8/2026, 1:23 PM</t>
  </si>
  <si>
    <t>DG0001674887</t>
  </si>
  <si>
    <t>5/8/2026, 2:47 PM</t>
  </si>
  <si>
    <t>Karen Holland</t>
  </si>
  <si>
    <t>DG0001399334</t>
  </si>
  <si>
    <t>5/8/2026, 2:48 PM</t>
  </si>
  <si>
    <t>Brenda Gonzalez Flores</t>
  </si>
  <si>
    <t>DG0001924201</t>
  </si>
  <si>
    <t>5/8/2026, 2:50 PM</t>
  </si>
  <si>
    <t>mark abe</t>
  </si>
  <si>
    <t>DG0002018382</t>
  </si>
  <si>
    <t>5/8/2026, 2:51 PM</t>
  </si>
  <si>
    <t>Lewis Buitrago</t>
  </si>
  <si>
    <t>DG0002126709</t>
  </si>
  <si>
    <t>Kay McGough</t>
  </si>
  <si>
    <t>DG0001824101</t>
  </si>
  <si>
    <t>5/8/2026, 3:12 PM</t>
  </si>
  <si>
    <t>12/12/2026, 6:00 AM</t>
  </si>
  <si>
    <t>Jody Lippman</t>
  </si>
  <si>
    <t>DG0001594439</t>
  </si>
  <si>
    <t>5/11/2026, 6:57 AM</t>
  </si>
  <si>
    <t>Morgan Duncan</t>
  </si>
  <si>
    <t>DG0001594391</t>
  </si>
  <si>
    <t>5/11/2026, 6:58 AM</t>
  </si>
  <si>
    <t>DG0001594388</t>
  </si>
  <si>
    <t>5/11/2026, 6:59 AM</t>
  </si>
  <si>
    <t>DG0001594386</t>
  </si>
  <si>
    <t>DG0001594381</t>
  </si>
  <si>
    <t>DG0001594383</t>
  </si>
  <si>
    <t>DG0000852453</t>
  </si>
  <si>
    <t>5/8/2026, 1:27 PM</t>
  </si>
  <si>
    <t>Jane Twiss</t>
  </si>
  <si>
    <t>DG0001725040</t>
  </si>
  <si>
    <t>DG0001725037</t>
  </si>
  <si>
    <t>5/8/2026, 1:47 PM</t>
  </si>
  <si>
    <t>DG0001485508</t>
  </si>
  <si>
    <t>5/8/2026, 1:56 PM</t>
  </si>
  <si>
    <t>Elvia Molina</t>
  </si>
  <si>
    <t>DG0000962159</t>
  </si>
  <si>
    <t>5/8/2026, 2:11 PM</t>
  </si>
  <si>
    <t>CHRISTOPHER WHITE</t>
  </si>
  <si>
    <t>DG0001085771</t>
  </si>
  <si>
    <t>GLORIA Millanes</t>
  </si>
  <si>
    <t>DG0000062595</t>
  </si>
  <si>
    <t>5/8/2026, 3:35 PM</t>
  </si>
  <si>
    <t>HOLLY CISNEROS</t>
  </si>
  <si>
    <t>DG0000902212</t>
  </si>
  <si>
    <t>5/10/2026, 6:08 PM</t>
  </si>
  <si>
    <t>Diane Toney</t>
  </si>
  <si>
    <t>DG0001293516</t>
  </si>
  <si>
    <t>5/9/2026, 10:49 PM</t>
  </si>
  <si>
    <t>Ana Parga</t>
  </si>
  <si>
    <t>DG0000640443</t>
  </si>
  <si>
    <t>5/9/2026, 10:58 PM</t>
  </si>
  <si>
    <t>Lalita Jett</t>
  </si>
  <si>
    <t>5/9/2026, 11:01 PM</t>
  </si>
  <si>
    <t>DG0001915180</t>
  </si>
  <si>
    <t>5/9/2026, 11:04 PM</t>
  </si>
  <si>
    <t>Wendy Ramirezlopez</t>
  </si>
  <si>
    <t>DG0001613485</t>
  </si>
  <si>
    <t>5/9/2026, 11:18 PM</t>
  </si>
  <si>
    <t>Jane Bostwick</t>
  </si>
  <si>
    <t>DG0001655140</t>
  </si>
  <si>
    <t>5/9/2026, 11:25 PM</t>
  </si>
  <si>
    <t>Brian Ward</t>
  </si>
  <si>
    <t>DG0000157591</t>
  </si>
  <si>
    <t>5/11/2026, 6:03 AM</t>
  </si>
  <si>
    <t>Joshua Rehak</t>
  </si>
  <si>
    <t>DG0000157590</t>
  </si>
  <si>
    <t>DG0000157589</t>
  </si>
  <si>
    <t>5/11/2026, 6:05 AM</t>
  </si>
  <si>
    <t>DG0001700878</t>
  </si>
  <si>
    <t>5/11/2026, 6:12 AM</t>
  </si>
  <si>
    <t>Kayla Ashorn</t>
  </si>
  <si>
    <t>DG0001700877</t>
  </si>
  <si>
    <t>5/11/2026, 6:13 AM</t>
  </si>
  <si>
    <t>DG0001700876</t>
  </si>
  <si>
    <t>DG0001700874</t>
  </si>
  <si>
    <t>DG0001700871</t>
  </si>
  <si>
    <t>DG0001700872</t>
  </si>
  <si>
    <t>DG0000143739</t>
  </si>
  <si>
    <t>Lawrence Giovanetti</t>
  </si>
  <si>
    <t>DG0000769656</t>
  </si>
  <si>
    <t>5/11/2026, 6:37 AM</t>
  </si>
  <si>
    <t>Jessica George</t>
  </si>
  <si>
    <t>DG0001131871</t>
  </si>
  <si>
    <t>5/11/2026, 6:43 AM</t>
  </si>
  <si>
    <t>SERGIO LOZANO</t>
  </si>
  <si>
    <t>DG0000553433</t>
  </si>
  <si>
    <t>Cynthia Luttrell</t>
  </si>
  <si>
    <t>5/11/2026, 6:02 AM</t>
  </si>
  <si>
    <t>DG0001177489</t>
  </si>
  <si>
    <t>5/11/2026, 6:07 AM</t>
  </si>
  <si>
    <t>Kent Domme</t>
  </si>
  <si>
    <t>DG0000978669</t>
  </si>
  <si>
    <t>5/11/2026, 6:16 AM</t>
  </si>
  <si>
    <t>Inez Diaz</t>
  </si>
  <si>
    <t>DG0000202372</t>
  </si>
  <si>
    <t>5/11/2026, 6:19 AM</t>
  </si>
  <si>
    <t>Grace Toner</t>
  </si>
  <si>
    <t>DG0000556554</t>
  </si>
  <si>
    <t>Lisa Maples</t>
  </si>
  <si>
    <t>DG0000556553</t>
  </si>
  <si>
    <t>DG0000496097</t>
  </si>
  <si>
    <t>5/11/2026, 5:53 AM</t>
  </si>
  <si>
    <t>Ismael Moreira</t>
  </si>
  <si>
    <t>5/8/2026, 2:18 PM</t>
  </si>
  <si>
    <t>Sadie Marquez</t>
  </si>
  <si>
    <t>DG0001706471</t>
  </si>
  <si>
    <t>5/8/2026, 3:45 PM</t>
  </si>
  <si>
    <t>Michael Perez</t>
  </si>
  <si>
    <t>DG0001706468</t>
  </si>
  <si>
    <t>DG0001324292</t>
  </si>
  <si>
    <t>5/8/2026, 4:13 PM</t>
  </si>
  <si>
    <t>Leticia Avila</t>
  </si>
  <si>
    <t>DG0001960266</t>
  </si>
  <si>
    <t>Michael Hill</t>
  </si>
  <si>
    <t>DG0001960219</t>
  </si>
  <si>
    <t>5/8/2026, 1:58 PM</t>
  </si>
  <si>
    <t>DG0001167182</t>
  </si>
  <si>
    <t>5/8/2026, 2:04 PM</t>
  </si>
  <si>
    <t>Monique Lewards reynolds</t>
  </si>
  <si>
    <t>DG0001686017</t>
  </si>
  <si>
    <t>5/8/2026, 2:28 PM</t>
  </si>
  <si>
    <t>Nazeer Udzin</t>
  </si>
  <si>
    <t>DG0001633068</t>
  </si>
  <si>
    <t>Bruce Tuchol</t>
  </si>
  <si>
    <t>DG0000831907</t>
  </si>
  <si>
    <t>John Sweet</t>
  </si>
  <si>
    <t>DG0001854750</t>
  </si>
  <si>
    <t>Tom Wala</t>
  </si>
  <si>
    <t>DG0001854751</t>
  </si>
  <si>
    <t>5/11/2026, 6:56 AM</t>
  </si>
  <si>
    <t>DG0001176770</t>
  </si>
  <si>
    <t>5/11/2026, 7:11 AM</t>
  </si>
  <si>
    <t>Jon Hietala</t>
  </si>
  <si>
    <t>DG0000044612</t>
  </si>
  <si>
    <t>DG0000617131</t>
  </si>
  <si>
    <t>Helen Estes</t>
  </si>
  <si>
    <t>DG0000617132</t>
  </si>
  <si>
    <t>DG0000666511</t>
  </si>
  <si>
    <t>Melody Edgerton</t>
  </si>
  <si>
    <t>DG0000756272</t>
  </si>
  <si>
    <t>5/11/2026, 6:52 AM</t>
  </si>
  <si>
    <t>Cortney Roy</t>
  </si>
  <si>
    <t>DG0001171209</t>
  </si>
  <si>
    <t>5/11/2026, 6:44 AM</t>
  </si>
  <si>
    <t>Linda Corral</t>
  </si>
  <si>
    <t>DG0002078920</t>
  </si>
  <si>
    <t>Pavan Chakrala</t>
  </si>
  <si>
    <t>DG0001825560</t>
  </si>
  <si>
    <t>Barbara Harris</t>
  </si>
  <si>
    <t>DG0001825557</t>
  </si>
  <si>
    <t>5/11/2026, 6:08 AM</t>
  </si>
  <si>
    <t>DG0000807919</t>
  </si>
  <si>
    <t>5/11/2026, 6:20 AM</t>
  </si>
  <si>
    <t>Amber Ensey</t>
  </si>
  <si>
    <t>DG0000388500</t>
  </si>
  <si>
    <t>5/11/2026, 6:32 AM</t>
  </si>
  <si>
    <t>Philip Foster</t>
  </si>
  <si>
    <t>DG0001390074</t>
  </si>
  <si>
    <t>Jordan Pambid</t>
  </si>
  <si>
    <t>DG0001970826</t>
  </si>
  <si>
    <t>5/11/2026, 6:50 AM</t>
  </si>
  <si>
    <t>Cy Williams</t>
  </si>
  <si>
    <t>DG0002122763</t>
  </si>
  <si>
    <t>5/8/2026, 1:12 PM</t>
  </si>
  <si>
    <t>Dan Steinkruger</t>
  </si>
  <si>
    <t>DG0001738183</t>
  </si>
  <si>
    <t>YUKWAH CHAN</t>
  </si>
  <si>
    <t>DG0001710619</t>
  </si>
  <si>
    <t>5/8/2026, 1:13 PM</t>
  </si>
  <si>
    <t>DG0001710618</t>
  </si>
  <si>
    <t>DG0001710615</t>
  </si>
  <si>
    <t>5/8/2026, 1:14 PM</t>
  </si>
  <si>
    <t>DG0001710613</t>
  </si>
  <si>
    <t>DG0001118330</t>
  </si>
  <si>
    <t>fahad shaikh</t>
  </si>
  <si>
    <t>DG0001474496</t>
  </si>
  <si>
    <t>5/8/2026, 3:01 PM</t>
  </si>
  <si>
    <t>Piperanne Worcester</t>
  </si>
  <si>
    <t>DG0000349296</t>
  </si>
  <si>
    <t>5/8/2026, 3:13 PM</t>
  </si>
  <si>
    <t>Frances Urdiales</t>
  </si>
  <si>
    <t>DG0000349142</t>
  </si>
  <si>
    <t>5/8/2026, 3:14 PM</t>
  </si>
  <si>
    <t>DG0001120949</t>
  </si>
  <si>
    <t>JOSEPH GAMEZ</t>
  </si>
  <si>
    <t>DG0001230643</t>
  </si>
  <si>
    <t>5/11/2026, 5:04 AM</t>
  </si>
  <si>
    <t>Barbara Hamler</t>
  </si>
  <si>
    <t>DG0001173550</t>
  </si>
  <si>
    <t>5/11/2026, 5:06 AM</t>
  </si>
  <si>
    <t>Jasmine Howard</t>
  </si>
  <si>
    <t>DG0001173549</t>
  </si>
  <si>
    <t>DG0001155190</t>
  </si>
  <si>
    <t>5/11/2026, 5:11 AM</t>
  </si>
  <si>
    <t>Jenny Sundari</t>
  </si>
  <si>
    <t>DG0001064473</t>
  </si>
  <si>
    <t>James Williams</t>
  </si>
  <si>
    <t>DG0001679905</t>
  </si>
  <si>
    <t>5/11/2026, 5:28 AM</t>
  </si>
  <si>
    <t>Mary Perri</t>
  </si>
  <si>
    <t>DG0001171970</t>
  </si>
  <si>
    <t>5/11/2026, 5:32 AM</t>
  </si>
  <si>
    <t>Nancy Pecor</t>
  </si>
  <si>
    <t>DG0000738449</t>
  </si>
  <si>
    <t>Richard Sackett</t>
  </si>
  <si>
    <t>DG0000147839</t>
  </si>
  <si>
    <t>5/11/2026, 6:18 AM</t>
  </si>
  <si>
    <t>Joanne Varner</t>
  </si>
  <si>
    <t>DG0000715887</t>
  </si>
  <si>
    <t>Hannah Jacobs</t>
  </si>
  <si>
    <t>DG0000587067</t>
  </si>
  <si>
    <t>DG0000638862</t>
  </si>
  <si>
    <t>Kay Hylle</t>
  </si>
  <si>
    <t>DG0001408181</t>
  </si>
  <si>
    <t>Evelyn Pierson</t>
  </si>
  <si>
    <t>DG0000782538</t>
  </si>
  <si>
    <t>5/11/2026, 7:24 AM</t>
  </si>
  <si>
    <t>Renay Montague</t>
  </si>
  <si>
    <t>DG0001952911</t>
  </si>
  <si>
    <t>Alfred Montagna</t>
  </si>
  <si>
    <t>DG0001470053</t>
  </si>
  <si>
    <t>Edward Bumiller</t>
  </si>
  <si>
    <t>DG0000871747</t>
  </si>
  <si>
    <t>Lisa Versacio</t>
  </si>
  <si>
    <t>DG0000466776</t>
  </si>
  <si>
    <t>5/11/2026, 6:41 AM</t>
  </si>
  <si>
    <t>Frank Kurdylo</t>
  </si>
  <si>
    <t>DG0000529456</t>
  </si>
  <si>
    <t>5/11/2026, 6:49 AM</t>
  </si>
  <si>
    <t>Paula Wedegartner</t>
  </si>
  <si>
    <t>DG0000529455</t>
  </si>
  <si>
    <t>DG0000626827</t>
  </si>
  <si>
    <t>Betsy Freeman</t>
  </si>
  <si>
    <t>DG0000566206</t>
  </si>
  <si>
    <t>5/11/2026, 7:27 AM</t>
  </si>
  <si>
    <t>THOMAS PRICE</t>
  </si>
  <si>
    <t>DG0000538007</t>
  </si>
  <si>
    <t>5/11/2026, 7:28 AM</t>
  </si>
  <si>
    <t>DG0001969087</t>
  </si>
  <si>
    <t>5/11/2026, 7:40 AM</t>
  </si>
  <si>
    <t>Geraldine Trimble</t>
  </si>
  <si>
    <t>DG0002038776</t>
  </si>
  <si>
    <t>Jessica Hughes</t>
  </si>
  <si>
    <t>DG0001421737</t>
  </si>
  <si>
    <t>Jose Maurcio</t>
  </si>
  <si>
    <t>DG0001421731</t>
  </si>
  <si>
    <t>5/8/2026, 2:29 PM</t>
  </si>
  <si>
    <t>DG0001421729</t>
  </si>
  <si>
    <t>DG0001421727</t>
  </si>
  <si>
    <t>5/8/2026, 2:30 PM</t>
  </si>
  <si>
    <t>DG0000982060</t>
  </si>
  <si>
    <t>5/11/2026, 7:23 AM</t>
  </si>
  <si>
    <t>Linda Hibbs</t>
  </si>
  <si>
    <t>DG0000982059</t>
  </si>
  <si>
    <t>DG0000982058</t>
  </si>
  <si>
    <t>DG0000286429</t>
  </si>
  <si>
    <t>Shirley Parker</t>
  </si>
  <si>
    <t>DG0001915306</t>
  </si>
  <si>
    <t>Ivette Mesa Bascumbe</t>
  </si>
  <si>
    <t>DG0001126338</t>
  </si>
  <si>
    <t>Henry Kwongiar</t>
  </si>
  <si>
    <t>DG0001895477</t>
  </si>
  <si>
    <t>Susie Perry</t>
  </si>
  <si>
    <t>DG0001780331</t>
  </si>
  <si>
    <t>5/11/2026, 6:09 AM</t>
  </si>
  <si>
    <t>DG0001416007</t>
  </si>
  <si>
    <t>Tyrell Fernando</t>
  </si>
  <si>
    <t>DG0001416008</t>
  </si>
  <si>
    <t>DG0001507124</t>
  </si>
  <si>
    <t>5/11/2026, 7:43 AM</t>
  </si>
  <si>
    <t>Annette Hill</t>
  </si>
  <si>
    <t>DG0001898157</t>
  </si>
  <si>
    <t>5/8/2026, 3:34 PM</t>
  </si>
  <si>
    <t>Sheila Haynes</t>
  </si>
  <si>
    <t>DG0000016042</t>
  </si>
  <si>
    <t>5/9/2026, 12:48 PM</t>
  </si>
  <si>
    <t>Jessica Sloan</t>
  </si>
  <si>
    <t>DG0001169055</t>
  </si>
  <si>
    <t>5/9/2026, 1:06 PM</t>
  </si>
  <si>
    <t>Rachel Wang</t>
  </si>
  <si>
    <t>DG0001448286</t>
  </si>
  <si>
    <t>5/8/2026, 1:16 PM</t>
  </si>
  <si>
    <t>Helen Nash</t>
  </si>
  <si>
    <t>DG0000225735</t>
  </si>
  <si>
    <t>Jason Oneal</t>
  </si>
  <si>
    <t>DG0000773899</t>
  </si>
  <si>
    <t>Kelley Shamblin</t>
  </si>
  <si>
    <t>DG0001551997</t>
  </si>
  <si>
    <t>5/8/2026, 2:06 PM</t>
  </si>
  <si>
    <t>Alexander Jacobowitz</t>
  </si>
  <si>
    <t>DG0000532285</t>
  </si>
  <si>
    <t>5/11/2026, 5:30 AM</t>
  </si>
  <si>
    <t>Miguel Aguilar</t>
  </si>
  <si>
    <t>DG0000417643</t>
  </si>
  <si>
    <t>5/11/2026, 5:46 AM</t>
  </si>
  <si>
    <t>Eileen Dusek</t>
  </si>
  <si>
    <t>DG0000417642</t>
  </si>
  <si>
    <t>5/11/2026, 5:48 AM</t>
  </si>
  <si>
    <t>DG0000178674</t>
  </si>
  <si>
    <t>5/11/2026, 5:50 AM</t>
  </si>
  <si>
    <t>Margie Epstein</t>
  </si>
  <si>
    <t>DG0000178675</t>
  </si>
  <si>
    <t>5/11/2026, 5:51 AM</t>
  </si>
  <si>
    <t>DG0000367954</t>
  </si>
  <si>
    <t>Adam Reeners</t>
  </si>
  <si>
    <t>DG0001775459</t>
  </si>
  <si>
    <t>5/8/2026, 1:00 PM</t>
  </si>
  <si>
    <t>Stephen Lopez</t>
  </si>
  <si>
    <t>DG0001775458</t>
  </si>
  <si>
    <t>5/8/2026, 1:01 PM</t>
  </si>
  <si>
    <t>DG0000408102</t>
  </si>
  <si>
    <t>5/8/2026, 1:33 PM</t>
  </si>
  <si>
    <t>Marina Massa</t>
  </si>
  <si>
    <t>DG0001142790</t>
  </si>
  <si>
    <t>RUTH RUMSEY</t>
  </si>
  <si>
    <t>DG0001021780</t>
  </si>
  <si>
    <t>5/8/2026, 3:22 PM</t>
  </si>
  <si>
    <t>Steven Frank</t>
  </si>
  <si>
    <t>DG0001572115</t>
  </si>
  <si>
    <t>5/8/2026, 3:28 PM</t>
  </si>
  <si>
    <t>Rochelle Hardy</t>
  </si>
  <si>
    <t>DG0000857245</t>
  </si>
  <si>
    <t>Douglas Scribner</t>
  </si>
  <si>
    <t>DG0000857244</t>
  </si>
  <si>
    <t>DG0001953249</t>
  </si>
  <si>
    <t>5/8/2026, 4:02 PM</t>
  </si>
  <si>
    <t>DG0001953248</t>
  </si>
  <si>
    <t>5/8/2026, 4:03 PM</t>
  </si>
  <si>
    <t>DG0000248308</t>
  </si>
  <si>
    <t>5/8/2026, 4:27 PM</t>
  </si>
  <si>
    <t>Janet Carr</t>
  </si>
  <si>
    <t>DG0000248307</t>
  </si>
  <si>
    <t>DG0000657311</t>
  </si>
  <si>
    <t>5/8/2026, 4:31 PM</t>
  </si>
  <si>
    <t>Ramona Escobar</t>
  </si>
  <si>
    <t>DG0001406014</t>
  </si>
  <si>
    <t>DG0001576837</t>
  </si>
  <si>
    <t>5/8/2026, 4:34 PM</t>
  </si>
  <si>
    <t>Meylin Tlatoa</t>
  </si>
  <si>
    <t>DG0001576833</t>
  </si>
  <si>
    <t>DG0001576835</t>
  </si>
  <si>
    <t>5/8/2026, 4:35 PM</t>
  </si>
  <si>
    <t>DG0000847817</t>
  </si>
  <si>
    <t>5/8/2026, 4:37 PM</t>
  </si>
  <si>
    <t>Michael Peeples</t>
  </si>
  <si>
    <t>DG0001030347</t>
  </si>
  <si>
    <t>DG0001030406</t>
  </si>
  <si>
    <t>5/11/2026, 6:33 AM</t>
  </si>
  <si>
    <t>DG0000677047</t>
  </si>
  <si>
    <t>Erma Caldwell</t>
  </si>
  <si>
    <t>DG0000677046</t>
  </si>
  <si>
    <t>DG0001375953</t>
  </si>
  <si>
    <t>DG0000196166</t>
  </si>
  <si>
    <t>DG0001927805</t>
  </si>
  <si>
    <t>5/8/2026, 4:24 PM</t>
  </si>
  <si>
    <t>John Astarita</t>
  </si>
  <si>
    <t>DG0000814759</t>
  </si>
  <si>
    <t>5/8/2026, 1:54 PM</t>
  </si>
  <si>
    <t>Carey Mitchell</t>
  </si>
  <si>
    <t>DG0002048716</t>
  </si>
  <si>
    <t>5/8/2026, 3:48 PM</t>
  </si>
  <si>
    <t>Rosa Gomez</t>
  </si>
  <si>
    <t>DG0000856308</t>
  </si>
  <si>
    <t>Elizabeth Bowman</t>
  </si>
  <si>
    <t>DG0000904386</t>
  </si>
  <si>
    <t>DG0000675724</t>
  </si>
  <si>
    <t>DG0000982327</t>
  </si>
  <si>
    <t>5/11/2026, 12:25 AM</t>
  </si>
  <si>
    <t>Kim Hill</t>
  </si>
  <si>
    <t>DG0001414706</t>
  </si>
  <si>
    <t>KAYLA RICHTER</t>
  </si>
  <si>
    <t>DG0001414707</t>
  </si>
  <si>
    <t>DG0001624718</t>
  </si>
  <si>
    <t>Sylvia Anderson</t>
  </si>
  <si>
    <t>DG0001974423</t>
  </si>
  <si>
    <t>David Peters</t>
  </si>
  <si>
    <t>DG0000417556</t>
  </si>
  <si>
    <t>5/10/2026, 12:25 AM</t>
  </si>
  <si>
    <t>3/9/2026, 12:00 AM</t>
  </si>
  <si>
    <t>ANTONY WALKER</t>
  </si>
  <si>
    <t>DG0000455023</t>
  </si>
  <si>
    <t>James Payton</t>
  </si>
  <si>
    <t>DG0000588845</t>
  </si>
  <si>
    <t>Judy Miller</t>
  </si>
  <si>
    <t>DG0001615065</t>
  </si>
  <si>
    <t>Monique Juluke</t>
  </si>
  <si>
    <t>DG0001615068</t>
  </si>
  <si>
    <t>DG0001615070</t>
  </si>
  <si>
    <t>DG0001615072</t>
  </si>
  <si>
    <t>DG0001615073</t>
  </si>
  <si>
    <t>DG0001735215</t>
  </si>
  <si>
    <t>Lydia Serrato</t>
  </si>
  <si>
    <t>DG0001735216</t>
  </si>
  <si>
    <t>DG0001735275</t>
  </si>
  <si>
    <t>CYNTHIA BROWN</t>
  </si>
  <si>
    <t>DG0001051109</t>
  </si>
  <si>
    <t>5/9/2026, 12:24 AM</t>
  </si>
  <si>
    <t>Joe Brinkmeyer</t>
  </si>
  <si>
    <t>DG0001213943</t>
  </si>
  <si>
    <t>1/9/2026, 12:00 AM</t>
  </si>
  <si>
    <t>Carolina Orsini</t>
  </si>
  <si>
    <t>DG0000066616</t>
  </si>
  <si>
    <t>Yada Stanzione</t>
  </si>
  <si>
    <t>DG0000066618</t>
  </si>
  <si>
    <t>DG0000570673</t>
  </si>
  <si>
    <t>Beverly Vandiver</t>
  </si>
  <si>
    <t>DG0001730469</t>
  </si>
  <si>
    <t>Libby Wolf</t>
  </si>
  <si>
    <t>DG0001735906</t>
  </si>
  <si>
    <t>Kaery Korkes</t>
  </si>
  <si>
    <t>DG0001965421</t>
  </si>
  <si>
    <t>JUDY SCORE</t>
  </si>
  <si>
    <t>DG0001093115</t>
  </si>
  <si>
    <t>5/8/2026, 2:36 PM</t>
  </si>
  <si>
    <t>VIRGINIA MCCOWN</t>
  </si>
  <si>
    <t>DG0001094899</t>
  </si>
  <si>
    <t>5/8/2026, 1:08 PM</t>
  </si>
  <si>
    <t>Carol Dowdell</t>
  </si>
  <si>
    <t>5/8/2026, 1:30 PM</t>
  </si>
  <si>
    <t>DG0001094487</t>
  </si>
  <si>
    <t>5/8/2026, 1:42 PM</t>
  </si>
  <si>
    <t>JAQUE DAVIDSON</t>
  </si>
  <si>
    <t>DG0001497306</t>
  </si>
  <si>
    <t>5/8/2026, 1:52 PM</t>
  </si>
  <si>
    <t>Karina Maciel</t>
  </si>
  <si>
    <t>DG0001497305</t>
  </si>
  <si>
    <t>5/8/2026, 1:53 PM</t>
  </si>
  <si>
    <t>DG0001004286</t>
  </si>
  <si>
    <t>5/8/2026, 1:24 PM</t>
  </si>
  <si>
    <t>Benny Tibaro</t>
  </si>
  <si>
    <t>DG0001110515</t>
  </si>
  <si>
    <t>Joshua Otto</t>
  </si>
  <si>
    <t>DG0002010868</t>
  </si>
  <si>
    <t>5/8/2026, 2:21 PM</t>
  </si>
  <si>
    <t>Kimberly Bass</t>
  </si>
  <si>
    <t>DG0001857313</t>
  </si>
  <si>
    <t>Derrick Cummings</t>
  </si>
  <si>
    <t>DG0001857312</t>
  </si>
  <si>
    <t>DG0001857311</t>
  </si>
  <si>
    <t>DG0001857310</t>
  </si>
  <si>
    <t>DG0000514939</t>
  </si>
  <si>
    <t>5/11/2026, 7:12 AM</t>
  </si>
  <si>
    <t>Sandra Walden</t>
  </si>
  <si>
    <t>DG0002116324</t>
  </si>
  <si>
    <t>5/8/2026, 1:22 PM</t>
  </si>
  <si>
    <t>DG0000364615</t>
  </si>
  <si>
    <t>Anne Archer</t>
  </si>
  <si>
    <t>DG0002054350</t>
  </si>
  <si>
    <t>5/8/2026, 2:52 PM</t>
  </si>
  <si>
    <t>Tiffanie Inman</t>
  </si>
  <si>
    <t>DG0000552965</t>
  </si>
  <si>
    <t>5/8/2026, 3:15 PM</t>
  </si>
  <si>
    <t>Paula Sharier</t>
  </si>
  <si>
    <t>DG0001501220</t>
  </si>
  <si>
    <t>5/8/2026, 3:32 PM</t>
  </si>
  <si>
    <t>Lupe Gomez</t>
  </si>
  <si>
    <t>DG0000501633</t>
  </si>
  <si>
    <t>Gerald Taylor</t>
  </si>
  <si>
    <t>DG0001714519</t>
  </si>
  <si>
    <t>Tony Jacobs</t>
  </si>
  <si>
    <t>5/11/2026, 7:31 AM</t>
  </si>
  <si>
    <t>DG0002020305</t>
  </si>
  <si>
    <t>5/8/2026, 1:04 PM</t>
  </si>
  <si>
    <t>Donna Brookhann</t>
  </si>
  <si>
    <t>WIB Saves Tracked</t>
  </si>
  <si>
    <t>WIB Sales</t>
  </si>
  <si>
    <t>Plan Selling Agent Name</t>
  </si>
  <si>
    <t>Agent Type</t>
  </si>
  <si>
    <t>Primary Skill Score</t>
  </si>
  <si>
    <t>TelReg Score</t>
  </si>
  <si>
    <t>Term Indicator</t>
  </si>
  <si>
    <t># Campaign Sales</t>
  </si>
  <si>
    <t># TelReg IW Sales</t>
  </si>
  <si>
    <t># TelReg OOW Sales</t>
  </si>
  <si>
    <t># WebReg CC Sales</t>
  </si>
  <si>
    <t># WHP CC Sales</t>
  </si>
  <si>
    <t># All Sales</t>
  </si>
  <si>
    <t># ACH Sales Camp</t>
  </si>
  <si>
    <t>% ACH Sales All</t>
  </si>
  <si>
    <t>S&amp;P Cleveland</t>
  </si>
  <si>
    <t>tracker</t>
  </si>
  <si>
    <t>Start time</t>
  </si>
  <si>
    <t>Completion time</t>
  </si>
  <si>
    <t>Email</t>
  </si>
  <si>
    <t>Name</t>
  </si>
  <si>
    <t>Associate Name</t>
  </si>
  <si>
    <t>Todays Date</t>
  </si>
  <si>
    <t>ACP or R&amp;P (Select Both if Applies)</t>
  </si>
  <si>
    <t>Customer phone number</t>
  </si>
  <si>
    <t>Plan Number1</t>
  </si>
  <si>
    <t>Plan Number2</t>
  </si>
  <si>
    <t>Plan Number3</t>
  </si>
  <si>
    <t>Plan Number4</t>
  </si>
  <si>
    <t>Plan Number5</t>
  </si>
  <si>
    <t>Plan Number6</t>
  </si>
  <si>
    <t>Plan Number7</t>
  </si>
  <si>
    <t>Plan Number8</t>
  </si>
  <si>
    <t>Plan Number9</t>
  </si>
  <si>
    <t>Cross Sell?</t>
  </si>
  <si>
    <t>If No on Cross sell, Why?</t>
  </si>
  <si>
    <t>If Yes, Payment Method Used</t>
  </si>
  <si>
    <t>anonymous</t>
  </si>
  <si>
    <t>ACP;</t>
  </si>
  <si>
    <t>5164979258</t>
  </si>
  <si>
    <t xml:space="preserve">DG0101938282 </t>
  </si>
  <si>
    <t>CC</t>
  </si>
  <si>
    <t>R&amp;P;</t>
  </si>
  <si>
    <t>2517165500</t>
  </si>
  <si>
    <t>DG0101225072</t>
  </si>
  <si>
    <t>9377510540</t>
  </si>
  <si>
    <t>DG0101915928</t>
  </si>
  <si>
    <t>DG0101915092</t>
  </si>
  <si>
    <t>7707128201</t>
  </si>
  <si>
    <t xml:space="preserve"> DG0101085750</t>
  </si>
  <si>
    <t>17348001433</t>
  </si>
  <si>
    <t>DG0101344638</t>
  </si>
  <si>
    <t>19085994452</t>
  </si>
  <si>
    <t>DG0101742272</t>
  </si>
  <si>
    <t>+1(713) 922-8099</t>
  </si>
  <si>
    <t>DG0101999448</t>
  </si>
  <si>
    <t>14706584886</t>
  </si>
  <si>
    <t>DG0102011742</t>
  </si>
  <si>
    <t>R&amp;P</t>
  </si>
  <si>
    <t>17068975951</t>
  </si>
  <si>
    <t>DG0102136900</t>
  </si>
  <si>
    <t>9522617782</t>
  </si>
  <si>
    <t>DG0102073834</t>
  </si>
  <si>
    <t>DG0102073732</t>
  </si>
  <si>
    <t>14173427389</t>
  </si>
  <si>
    <t>DG0100774008</t>
  </si>
  <si>
    <t>19088003877</t>
  </si>
  <si>
    <t>DG0101866864</t>
  </si>
  <si>
    <t>18477367542</t>
  </si>
  <si>
    <t>DG0101992374</t>
  </si>
  <si>
    <t>13214230863</t>
  </si>
  <si>
    <t xml:space="preserve">DG0101911388 </t>
  </si>
  <si>
    <t>ACP</t>
  </si>
  <si>
    <t>16613715569</t>
  </si>
  <si>
    <t>DG0102181206</t>
  </si>
  <si>
    <t>19522617782</t>
  </si>
  <si>
    <t>15402724089</t>
  </si>
  <si>
    <t>DG0102009120</t>
  </si>
  <si>
    <t>ACP;R&amp;P</t>
  </si>
  <si>
    <t>19379012895</t>
  </si>
  <si>
    <t>DG0102120508</t>
  </si>
  <si>
    <t>2012648090</t>
  </si>
  <si>
    <t>DG0101057666</t>
  </si>
  <si>
    <t>DG0101058242</t>
  </si>
  <si>
    <t>(610) 359-9861</t>
  </si>
  <si>
    <t>DG0102177314</t>
  </si>
  <si>
    <t>19512711172</t>
  </si>
  <si>
    <t xml:space="preserve"> DG0101672564</t>
  </si>
  <si>
    <t>3137173294</t>
  </si>
  <si>
    <t>DG0100767742</t>
  </si>
  <si>
    <t>ACH</t>
  </si>
  <si>
    <t>12146938038</t>
  </si>
  <si>
    <t>DG0101775312</t>
  </si>
  <si>
    <t>3052988975</t>
  </si>
  <si>
    <t>13052988975</t>
  </si>
  <si>
    <t>DG0101518578</t>
  </si>
  <si>
    <t>7043762357</t>
  </si>
  <si>
    <t>DG0100964620</t>
  </si>
  <si>
    <t>8046152363</t>
  </si>
  <si>
    <t>DG0102278174</t>
  </si>
  <si>
    <t>12708756062</t>
  </si>
  <si>
    <t>DG0101275522</t>
  </si>
  <si>
    <t>7407044051</t>
  </si>
  <si>
    <t>DG0102232708</t>
  </si>
  <si>
    <t>6789848297</t>
  </si>
  <si>
    <t>DG0101195330</t>
  </si>
  <si>
    <t xml:space="preserve"> 470 503 7245</t>
  </si>
  <si>
    <t>DG0102316570</t>
  </si>
  <si>
    <t>3176580669</t>
  </si>
  <si>
    <t>DG0101894122</t>
  </si>
  <si>
    <t>5402724089</t>
  </si>
  <si>
    <t>8132409639</t>
  </si>
  <si>
    <t>DG0100771394</t>
  </si>
  <si>
    <t>6238261592</t>
  </si>
  <si>
    <t>DG0101651588</t>
  </si>
  <si>
    <t>7047846184</t>
  </si>
  <si>
    <t>DG0101196724</t>
  </si>
  <si>
    <t>(972) 348-9946</t>
  </si>
  <si>
    <t>DG0100210848</t>
  </si>
  <si>
    <t>7033628960</t>
  </si>
  <si>
    <t>DG0102181810</t>
  </si>
  <si>
    <t>3173591825</t>
  </si>
  <si>
    <t>DG0101350054</t>
  </si>
  <si>
    <t>7867742160</t>
  </si>
  <si>
    <t>DG0102264082</t>
  </si>
  <si>
    <t>7863335831</t>
  </si>
  <si>
    <t>https://forms.office.com/Pages/ResponsePage.aspx?id=ZfYbTZs7RkW5VC5y36mczVfYhBitKihItgZh9N6nNB1UNzlYSzFHVEsyQUpSUklTVEQxRDdJWElDVy4u</t>
  </si>
  <si>
    <t>2816397749</t>
  </si>
  <si>
    <t>DG0101021076</t>
  </si>
  <si>
    <t>7028155745</t>
  </si>
  <si>
    <t>DG0101627504</t>
  </si>
  <si>
    <t>1 (912) 571-6243</t>
  </si>
  <si>
    <t>DG0102110940</t>
  </si>
  <si>
    <t>14194943599</t>
  </si>
  <si>
    <t>DG0102486424</t>
  </si>
  <si>
    <t>17204132908</t>
  </si>
  <si>
    <t>DG0101419750</t>
  </si>
  <si>
    <t>7325801587</t>
  </si>
  <si>
    <t>DG0100604086</t>
  </si>
  <si>
    <t>DG0100605262</t>
  </si>
  <si>
    <t>585) 281-2645</t>
  </si>
  <si>
    <t>DG0102304188</t>
  </si>
  <si>
    <t>2817555427</t>
  </si>
  <si>
    <t>DG0102487966</t>
  </si>
  <si>
    <t>3103440592</t>
  </si>
  <si>
    <t>DG0102010906</t>
  </si>
  <si>
    <t>843-240-5252</t>
  </si>
  <si>
    <t>DG0101128626</t>
  </si>
  <si>
    <t>2104157126</t>
  </si>
  <si>
    <t>DG0101888416</t>
  </si>
  <si>
    <t>12155414767</t>
  </si>
  <si>
    <t>15613761684</t>
  </si>
  <si>
    <t>DG0100645306</t>
  </si>
  <si>
    <t>3017751301</t>
  </si>
  <si>
    <t>DG0101905160</t>
  </si>
  <si>
    <t>8133829518</t>
  </si>
  <si>
    <t>DG0102307150</t>
  </si>
  <si>
    <t>R&amp;P;ACP</t>
  </si>
  <si>
    <t>9148153190</t>
  </si>
  <si>
    <t>DG0101451156</t>
  </si>
  <si>
    <t>13237106133</t>
  </si>
  <si>
    <t>DG0102520558</t>
  </si>
  <si>
    <t>5019207443</t>
  </si>
  <si>
    <t>DG0102509242</t>
  </si>
  <si>
    <t>14434690262</t>
  </si>
  <si>
    <t>DG0102402972</t>
  </si>
  <si>
    <t>9135447997</t>
  </si>
  <si>
    <t xml:space="preserve"> DG0102569770</t>
  </si>
  <si>
    <t>DG0102571118</t>
  </si>
  <si>
    <t>DG0101076532</t>
  </si>
  <si>
    <t>Cx only wanted protection on Washer and Dryer</t>
  </si>
  <si>
    <t>7149318389</t>
  </si>
  <si>
    <t>DG0102107736</t>
  </si>
  <si>
    <t>7165530811</t>
  </si>
  <si>
    <t>DG0101031758</t>
  </si>
  <si>
    <t>13016131593</t>
  </si>
  <si>
    <t>DG0102587914</t>
  </si>
  <si>
    <t>2624410379</t>
  </si>
  <si>
    <t>DG0101517756</t>
  </si>
  <si>
    <t>Cx only wanted coverage on one appliance</t>
  </si>
  <si>
    <t>5708273437</t>
  </si>
  <si>
    <t>DG0100691306</t>
  </si>
  <si>
    <t>870) 665-2158</t>
  </si>
  <si>
    <t>DG0102593378</t>
  </si>
  <si>
    <t>7708980170</t>
  </si>
  <si>
    <t>DG0102609556</t>
  </si>
  <si>
    <t>DG0102610106</t>
  </si>
  <si>
    <t>8087672601</t>
  </si>
  <si>
    <t>DG0101464070</t>
  </si>
  <si>
    <t xml:space="preserve">customer was already upset </t>
  </si>
  <si>
    <t>2157396019</t>
  </si>
  <si>
    <t>DG0101898514</t>
  </si>
  <si>
    <t>12406206293</t>
  </si>
  <si>
    <t>DG0102584658</t>
  </si>
  <si>
    <t>9377255202</t>
  </si>
  <si>
    <t>DG0100936628</t>
  </si>
  <si>
    <t>Cx wanted to cancel</t>
  </si>
  <si>
    <t>7856334926</t>
  </si>
  <si>
    <t>DG0102652152</t>
  </si>
  <si>
    <t>5154600975</t>
  </si>
  <si>
    <t xml:space="preserve">DG0101596418 </t>
  </si>
  <si>
    <t>cancelling r&amp;p</t>
  </si>
  <si>
    <t>3523598320</t>
  </si>
  <si>
    <t>DG0102064584</t>
  </si>
  <si>
    <t>R&amp;P cancellation</t>
  </si>
  <si>
    <t>13109956416</t>
  </si>
  <si>
    <t>DG0101596418</t>
  </si>
  <si>
    <t xml:space="preserve">she had bad service and was already upset </t>
  </si>
  <si>
    <t>6503671204</t>
  </si>
  <si>
    <t>DG0102421596</t>
  </si>
  <si>
    <t>Cx was upset about cancellation fee and used a great amount of time diffusing situation</t>
  </si>
  <si>
    <t>3379450936</t>
  </si>
  <si>
    <t>DG0102356130</t>
  </si>
  <si>
    <t>4076834509</t>
  </si>
  <si>
    <t xml:space="preserve"> DG0101799656</t>
  </si>
  <si>
    <t>cx was already upset</t>
  </si>
  <si>
    <t>5085610972</t>
  </si>
  <si>
    <t>cx was upset</t>
  </si>
  <si>
    <t>8318015892</t>
  </si>
  <si>
    <t>DG0100266592</t>
  </si>
  <si>
    <t>Cx did not want to cover any other appliances</t>
  </si>
  <si>
    <t>9083775493</t>
  </si>
  <si>
    <t>dg0101669084</t>
  </si>
  <si>
    <t>Cx was irate</t>
  </si>
  <si>
    <t>9544610149</t>
  </si>
  <si>
    <t>4047917456</t>
  </si>
  <si>
    <t>DG0101834692</t>
  </si>
  <si>
    <t>8649796815</t>
  </si>
  <si>
    <t xml:space="preserve"> DG0100898212</t>
  </si>
  <si>
    <t>Cx needed to have service appt rescheduled and didn't have anything else to protect</t>
  </si>
  <si>
    <t>8657243463</t>
  </si>
  <si>
    <t>DG0102689598</t>
  </si>
  <si>
    <t>DG0102690478</t>
  </si>
  <si>
    <t>Cx had all appliances covered already; other appliances were on SalesForce</t>
  </si>
  <si>
    <t>7854918862</t>
  </si>
  <si>
    <t>dg0102485842</t>
  </si>
  <si>
    <t>had to have husband  husband is acct holder</t>
  </si>
  <si>
    <t>6143273299</t>
  </si>
  <si>
    <t>dg0102544476</t>
  </si>
  <si>
    <t>she didn't want toadd</t>
  </si>
  <si>
    <t>8282201095</t>
  </si>
  <si>
    <t>DG0102543168</t>
  </si>
  <si>
    <t>Poor service on R&amp;P</t>
  </si>
  <si>
    <t>6064380673</t>
  </si>
  <si>
    <t>DG0101120086</t>
  </si>
  <si>
    <t>There was an attempt but cx only wanted plans answered at that time</t>
  </si>
  <si>
    <t>4047546319</t>
  </si>
  <si>
    <t xml:space="preserve">DG0101881266 </t>
  </si>
  <si>
    <t>4095548147</t>
  </si>
  <si>
    <t>dg0102439010</t>
  </si>
  <si>
    <t>hung up before i  could</t>
  </si>
  <si>
    <t>3153804791</t>
  </si>
  <si>
    <t>DG0102175192</t>
  </si>
  <si>
    <t>(404) 755-2656</t>
  </si>
  <si>
    <t>DG0102740908</t>
  </si>
  <si>
    <t>cx didn't have model number</t>
  </si>
  <si>
    <t>dg0102596476</t>
  </si>
  <si>
    <t>didnt want to add</t>
  </si>
  <si>
    <t>8563582254</t>
  </si>
  <si>
    <t>DG0101593466</t>
  </si>
  <si>
    <t xml:space="preserve">cx hung up while asking for other appliances </t>
  </si>
  <si>
    <t>(305) 401-4464</t>
  </si>
  <si>
    <t>DG0102422088</t>
  </si>
  <si>
    <t>Cx was unhappy with tech experience</t>
  </si>
  <si>
    <t>9196374675</t>
  </si>
  <si>
    <t>DG0102752688</t>
  </si>
  <si>
    <t>4696888045</t>
  </si>
  <si>
    <t>DG0101095176</t>
  </si>
  <si>
    <t>DG0101096808</t>
  </si>
  <si>
    <t xml:space="preserve"> DG0101094862</t>
  </si>
  <si>
    <t>5183694362</t>
  </si>
  <si>
    <t>DG0101007816</t>
  </si>
  <si>
    <t>Cx was misinformed about plan and led to further frustration; had to de-escalate and create a case on the matter</t>
  </si>
  <si>
    <t>4123090735</t>
  </si>
  <si>
    <t>DG0102217568</t>
  </si>
  <si>
    <t>2628730002</t>
  </si>
  <si>
    <t>DG0101916476</t>
  </si>
  <si>
    <t>580-737-2266</t>
  </si>
  <si>
    <t>DG0102835662</t>
  </si>
  <si>
    <t>DG0102836314</t>
  </si>
  <si>
    <t>CX not interested</t>
  </si>
  <si>
    <t>8069222629</t>
  </si>
  <si>
    <t>DG0102745408</t>
  </si>
  <si>
    <t>9258785081</t>
  </si>
  <si>
    <t>DG0102583350</t>
  </si>
  <si>
    <t>DG0102583808</t>
  </si>
  <si>
    <t>DG0102582814</t>
  </si>
  <si>
    <t xml:space="preserve"> DG0102582448</t>
  </si>
  <si>
    <t>DG0102583020</t>
  </si>
  <si>
    <t>DG0102582268</t>
  </si>
  <si>
    <t>14702629886</t>
  </si>
  <si>
    <t>DG0100933218</t>
  </si>
  <si>
    <t>Poor service D&amp;G</t>
  </si>
  <si>
    <t>9702226326</t>
  </si>
  <si>
    <t>DG0102795908</t>
  </si>
  <si>
    <t>DG0102795882</t>
  </si>
  <si>
    <t>Cx only wanted coverage on washer and dryer</t>
  </si>
  <si>
    <t>4132819561</t>
  </si>
  <si>
    <t>DG0102732918</t>
  </si>
  <si>
    <t>5169933506</t>
  </si>
  <si>
    <t xml:space="preserve"> DG0100715862</t>
  </si>
  <si>
    <t>un authorized user called in to cancel and not the account owner</t>
  </si>
  <si>
    <t>12705592278</t>
  </si>
  <si>
    <t>DG0102102050</t>
  </si>
  <si>
    <t>5305884133</t>
  </si>
  <si>
    <t>DG0102616072</t>
  </si>
  <si>
    <t>DG0102615558</t>
  </si>
  <si>
    <t>DG0102615552</t>
  </si>
  <si>
    <t>6307303293</t>
  </si>
  <si>
    <t>DG0102608732</t>
  </si>
  <si>
    <t>Poor service tech</t>
  </si>
  <si>
    <t>6143234399</t>
  </si>
  <si>
    <t>DG0102544476</t>
  </si>
  <si>
    <t>Cx decIined</t>
  </si>
  <si>
    <t>9735575258</t>
  </si>
  <si>
    <t>DG0102894670</t>
  </si>
  <si>
    <t>cx was very unhappy with service</t>
  </si>
  <si>
    <t>8323680463</t>
  </si>
  <si>
    <t>DG0102907430</t>
  </si>
  <si>
    <t>6015070763</t>
  </si>
  <si>
    <t>DG0102686650</t>
  </si>
  <si>
    <t>CX had poor service with the washer. wanted washer fixed first</t>
  </si>
  <si>
    <t>3862748640</t>
  </si>
  <si>
    <t>DG0102503190</t>
  </si>
  <si>
    <t xml:space="preserve"> DG0102939724</t>
  </si>
  <si>
    <t>5038887120</t>
  </si>
  <si>
    <t xml:space="preserve"> DG0102027210</t>
  </si>
  <si>
    <t>5016465133</t>
  </si>
  <si>
    <t>DG0102940296</t>
  </si>
  <si>
    <t>DG0102942512</t>
  </si>
  <si>
    <t>DG0102941768</t>
  </si>
  <si>
    <t>CX doesn't own the rest of the appliances in home</t>
  </si>
  <si>
    <t>5712788591</t>
  </si>
  <si>
    <t>DG0102941818</t>
  </si>
  <si>
    <t>Cx did not have enough time to discuss other products as they called before having to go to a meeting</t>
  </si>
  <si>
    <t>(503) 699-9213</t>
  </si>
  <si>
    <t>DG0102008844</t>
  </si>
  <si>
    <t>he hung up</t>
  </si>
  <si>
    <t>17043099918</t>
  </si>
  <si>
    <t>DG0102681918</t>
  </si>
  <si>
    <t>5093798641</t>
  </si>
  <si>
    <t xml:space="preserve"> DG0102450040</t>
  </si>
  <si>
    <t>7082722735</t>
  </si>
  <si>
    <t>Poor service on current repair</t>
  </si>
  <si>
    <t>14058886332</t>
  </si>
  <si>
    <t>DG0102646398</t>
  </si>
  <si>
    <t>3138086482</t>
  </si>
  <si>
    <t>DG0102976962</t>
  </si>
  <si>
    <t>DG0102976060</t>
  </si>
  <si>
    <t>DG0102977220</t>
  </si>
  <si>
    <t>DG0102975954</t>
  </si>
  <si>
    <t>aII appIiances covered</t>
  </si>
  <si>
    <t>412) 889-5796</t>
  </si>
  <si>
    <t xml:space="preserve"> DG0102876664</t>
  </si>
  <si>
    <t>908-447-6732</t>
  </si>
  <si>
    <t>dg0102575914</t>
  </si>
  <si>
    <t>didnt haveany</t>
  </si>
  <si>
    <t>(585) 519-7122</t>
  </si>
  <si>
    <t xml:space="preserve"> DG0103013910</t>
  </si>
  <si>
    <t>714) 785-5301</t>
  </si>
  <si>
    <t xml:space="preserve"> DG0102685796</t>
  </si>
  <si>
    <t>5183215751</t>
  </si>
  <si>
    <t>DG0102613136</t>
  </si>
  <si>
    <t>Too expensive/can't afford</t>
  </si>
  <si>
    <t>3057738180</t>
  </si>
  <si>
    <t xml:space="preserve"> DG0103018110</t>
  </si>
  <si>
    <t>2347162190</t>
  </si>
  <si>
    <t>DG0102604464</t>
  </si>
  <si>
    <t>No other appliance cx wanted covered</t>
  </si>
  <si>
    <t>5405890376</t>
  </si>
  <si>
    <t>DG0102913188</t>
  </si>
  <si>
    <t>4128895796</t>
  </si>
  <si>
    <t>7659948521</t>
  </si>
  <si>
    <t>DG0101223830</t>
  </si>
  <si>
    <t>DG010122428</t>
  </si>
  <si>
    <t>DIDNT WANT</t>
  </si>
  <si>
    <t>4155739483</t>
  </si>
  <si>
    <t>DG0102868556</t>
  </si>
  <si>
    <t>Cx quickly got off phone after case was created for them</t>
  </si>
  <si>
    <t>5124174256</t>
  </si>
  <si>
    <t>DG0103017654</t>
  </si>
  <si>
    <t>DG0103015472</t>
  </si>
  <si>
    <t>DG0103016502</t>
  </si>
  <si>
    <t>DG0103015778</t>
  </si>
  <si>
    <t>DG0103016202</t>
  </si>
  <si>
    <t>DG0103015214</t>
  </si>
  <si>
    <t>2544231379</t>
  </si>
  <si>
    <t>DG0102401542</t>
  </si>
  <si>
    <t>9518053963</t>
  </si>
  <si>
    <t>DG0102918638</t>
  </si>
  <si>
    <t>3524066797</t>
  </si>
  <si>
    <t>DG0101584934</t>
  </si>
  <si>
    <t>7204744619</t>
  </si>
  <si>
    <t>DG0103028160</t>
  </si>
  <si>
    <t>2253339999</t>
  </si>
  <si>
    <t>DG0102882460</t>
  </si>
  <si>
    <t>7022056412</t>
  </si>
  <si>
    <t>DG0103035138</t>
  </si>
  <si>
    <t>DG0103035244</t>
  </si>
  <si>
    <t>Cx had to take a phone call before I could ask</t>
  </si>
  <si>
    <t>6083712691</t>
  </si>
  <si>
    <t>DG0103034756</t>
  </si>
  <si>
    <t>DG0103037068</t>
  </si>
  <si>
    <t>Cx did not have any other appliances to protect</t>
  </si>
  <si>
    <t>8152723170</t>
  </si>
  <si>
    <t>DG0102468840</t>
  </si>
  <si>
    <t>DG0102468554</t>
  </si>
  <si>
    <t>DG0102469048</t>
  </si>
  <si>
    <t>DG0102468948</t>
  </si>
  <si>
    <t>DG0102468338</t>
  </si>
  <si>
    <t>DG0102467694</t>
  </si>
  <si>
    <t>2147498696</t>
  </si>
  <si>
    <t>DG0101323094</t>
  </si>
  <si>
    <t>6618648233</t>
  </si>
  <si>
    <t>DG0103032262</t>
  </si>
  <si>
    <t>5867035230</t>
  </si>
  <si>
    <t xml:space="preserve"> DG0102661994</t>
  </si>
  <si>
    <t>Waiting on replacement unit</t>
  </si>
  <si>
    <t>4123377577</t>
  </si>
  <si>
    <t>DG0102488222</t>
  </si>
  <si>
    <t>6232561142</t>
  </si>
  <si>
    <t>DG0101701550</t>
  </si>
  <si>
    <t>6513369346</t>
  </si>
  <si>
    <t>DG0100753292</t>
  </si>
  <si>
    <t>9738866058</t>
  </si>
  <si>
    <t xml:space="preserve"> DG0103013134</t>
  </si>
  <si>
    <t>No attempt; did not get the chance to ask</t>
  </si>
  <si>
    <t>8122366041</t>
  </si>
  <si>
    <t>DG0102965190</t>
  </si>
  <si>
    <t>617) 304-5445</t>
  </si>
  <si>
    <t xml:space="preserve"> DG0102882220</t>
  </si>
  <si>
    <t>13526865039</t>
  </si>
  <si>
    <t>DG0102928468</t>
  </si>
  <si>
    <t>9082167929</t>
  </si>
  <si>
    <t>DG0102932692</t>
  </si>
  <si>
    <t>6692385759</t>
  </si>
  <si>
    <t xml:space="preserve"> DG0100308248 </t>
  </si>
  <si>
    <t>330) 416-8331</t>
  </si>
  <si>
    <t xml:space="preserve"> DG0103031758</t>
  </si>
  <si>
    <t>4703608877</t>
  </si>
  <si>
    <t>DG0102866108</t>
  </si>
  <si>
    <t>6174613981</t>
  </si>
  <si>
    <t xml:space="preserve"> DG0102850004</t>
  </si>
  <si>
    <t>6625905972</t>
  </si>
  <si>
    <t>DG0101282916</t>
  </si>
  <si>
    <t>3146308393</t>
  </si>
  <si>
    <t>DG0102893216</t>
  </si>
  <si>
    <t>18595763172</t>
  </si>
  <si>
    <t>DG0100826062</t>
  </si>
  <si>
    <t>7135940285</t>
  </si>
  <si>
    <t>DG0100698586</t>
  </si>
  <si>
    <t>DG0101964672</t>
  </si>
  <si>
    <t>DG0101963974</t>
  </si>
  <si>
    <t>5702393346</t>
  </si>
  <si>
    <t xml:space="preserve"> DG0103066408</t>
  </si>
  <si>
    <t>DG0103066404</t>
  </si>
  <si>
    <t>7342810231</t>
  </si>
  <si>
    <t>DG0100791244</t>
  </si>
  <si>
    <t>DG0100791312</t>
  </si>
  <si>
    <t>CX has plan for other appliances through gas company</t>
  </si>
  <si>
    <t>5039014114</t>
  </si>
  <si>
    <t>DG0102908804</t>
  </si>
  <si>
    <t>6575407760</t>
  </si>
  <si>
    <t>DG0102938084</t>
  </si>
  <si>
    <t>3868789021</t>
  </si>
  <si>
    <t>DG0102863136</t>
  </si>
  <si>
    <t>7347320229</t>
  </si>
  <si>
    <t>DG0100256252</t>
  </si>
  <si>
    <t>Cx had a bad experience previously, so I wanted to make sure I got her questions answered and helped get the problem solved</t>
  </si>
  <si>
    <t>17758150820</t>
  </si>
  <si>
    <t>DG0103102378</t>
  </si>
  <si>
    <t xml:space="preserve"> DG0103102130</t>
  </si>
  <si>
    <t>2103160104</t>
  </si>
  <si>
    <t>DG0103105964</t>
  </si>
  <si>
    <t>5617024555</t>
  </si>
  <si>
    <t xml:space="preserve"> DG0102356860</t>
  </si>
  <si>
    <t>DG0102356606</t>
  </si>
  <si>
    <t>8127896445</t>
  </si>
  <si>
    <t>DG0102717794</t>
  </si>
  <si>
    <t>8603058883</t>
  </si>
  <si>
    <t>DG0102928344</t>
  </si>
  <si>
    <t>DG0102928124</t>
  </si>
  <si>
    <t>3042449036</t>
  </si>
  <si>
    <t>DG0103127768</t>
  </si>
  <si>
    <t>R&amp;P plan, they want to get dryer fixed first</t>
  </si>
  <si>
    <t>000000000</t>
  </si>
  <si>
    <t xml:space="preserve"> DG0103080408</t>
  </si>
  <si>
    <t>DG0102680130</t>
  </si>
  <si>
    <t>DG0102492380</t>
  </si>
  <si>
    <t>DG0102970524</t>
  </si>
  <si>
    <t>DG0102198748</t>
  </si>
  <si>
    <t>DG0102199042</t>
  </si>
  <si>
    <t>DG0102198850</t>
  </si>
  <si>
    <t>DG0102199212</t>
  </si>
  <si>
    <t>DG0102194378</t>
  </si>
  <si>
    <t>3802687504</t>
  </si>
  <si>
    <t>DG0102648754</t>
  </si>
  <si>
    <t>DG0102648878</t>
  </si>
  <si>
    <t xml:space="preserve">3146038886 </t>
  </si>
  <si>
    <t>DG0103118984</t>
  </si>
  <si>
    <t>3362141416</t>
  </si>
  <si>
    <t>DG0103107120</t>
  </si>
  <si>
    <t>9734181058</t>
  </si>
  <si>
    <t>DG0103150404</t>
  </si>
  <si>
    <t>19105405438</t>
  </si>
  <si>
    <t>DG0102851822</t>
  </si>
  <si>
    <t>12817729297</t>
  </si>
  <si>
    <t>DG0103012036</t>
  </si>
  <si>
    <t>9176084850</t>
  </si>
  <si>
    <t>DG0102569690</t>
  </si>
  <si>
    <t>CX was not appIiance owner</t>
  </si>
  <si>
    <t>4042163546</t>
  </si>
  <si>
    <t xml:space="preserve"> DG0101003258</t>
  </si>
  <si>
    <t>2144842398</t>
  </si>
  <si>
    <t xml:space="preserve"> DG0103173416</t>
  </si>
  <si>
    <t>4156249390</t>
  </si>
  <si>
    <t>DG0101138716</t>
  </si>
  <si>
    <t>Cx wished to do business elsewhere</t>
  </si>
  <si>
    <t>8189179358</t>
  </si>
  <si>
    <t>DG0101894240</t>
  </si>
  <si>
    <t>4045389367</t>
  </si>
  <si>
    <t>DG0100995198</t>
  </si>
  <si>
    <t>Only a frigidair with other coverage already</t>
  </si>
  <si>
    <t>8089381809</t>
  </si>
  <si>
    <t>DG0103192012</t>
  </si>
  <si>
    <t>DG0103190680</t>
  </si>
  <si>
    <t>Cx already had the appliances covered that they wanted</t>
  </si>
  <si>
    <t>12697292005</t>
  </si>
  <si>
    <t>DG0102464194</t>
  </si>
  <si>
    <t>9545291999</t>
  </si>
  <si>
    <t>DG0102590610</t>
  </si>
  <si>
    <t>DG0102592740</t>
  </si>
  <si>
    <t>already bought on stove, no other appliances</t>
  </si>
  <si>
    <t>5709759141</t>
  </si>
  <si>
    <t>DG0101984296</t>
  </si>
  <si>
    <t>6038380291</t>
  </si>
  <si>
    <t>DG0103151572</t>
  </si>
  <si>
    <t>2523651822</t>
  </si>
  <si>
    <t>DG0102603042</t>
  </si>
  <si>
    <t>Cx was upset about SP and I didn't want to aggravate them further</t>
  </si>
  <si>
    <t>9086750401</t>
  </si>
  <si>
    <t>dg0102279864</t>
  </si>
  <si>
    <t>didnt   want</t>
  </si>
  <si>
    <t>9044761421</t>
  </si>
  <si>
    <t xml:space="preserve"> DG0103277360</t>
  </si>
  <si>
    <t>4048456412</t>
  </si>
  <si>
    <t xml:space="preserve"> DG0102494408</t>
  </si>
  <si>
    <t>Cx husband was going into hospital so not at the current moment</t>
  </si>
  <si>
    <t>12127293446</t>
  </si>
  <si>
    <t>DG0103284290</t>
  </si>
  <si>
    <t>6082062491</t>
  </si>
  <si>
    <t xml:space="preserve"> DG0102972010</t>
  </si>
  <si>
    <t>8452743186</t>
  </si>
  <si>
    <t>DG0102864088</t>
  </si>
  <si>
    <t>Total Saved Plans</t>
  </si>
  <si>
    <t>Total Calls</t>
  </si>
  <si>
    <t>AVG Plan per call</t>
  </si>
  <si>
    <t>Cross sell success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</si>
</sst>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8"/>
      <color theme="1"/>
      <name val="Aptos Narrow"/>
      <family val="2"/>
      <scheme val="minor"/>
    </font>
    <font>
      <b/>
      <sz val="11"/>
      <color rgb="FF002060"/>
      <name val="Aptos Narrow"/>
      <family val="2"/>
      <scheme val="minor"/>
    </font>
    <font>
      <b/>
      <sz val="12"/>
      <color theme="1"/>
      <name val="Aptos Narrow"/>
      <family val="2"/>
      <scheme val="minor"/>
    </font>
    <font>
      <b/>
      <sz val="14"/>
      <color theme="1"/>
      <name val="Aptos Narrow"/>
      <family val="2"/>
      <scheme val="minor"/>
    </font>
    <font>
      <b/>
      <sz val="11"/>
      <color rgb="FFFF0000"/>
      <name val="Aptos Narrow"/>
      <family val="2"/>
      <scheme val="minor"/>
    </font>
    <font>
      <b/>
      <sz val="10"/>
      <color theme="1"/>
      <name val="Aptos Narrow"/>
      <family val="2"/>
      <scheme val="minor"/>
    </font>
    <font>
      <sz val="10"/>
      <color theme="1"/>
      <name val="Aptos Narrow"/>
      <family val="2"/>
      <scheme val="minor"/>
    </font>
    <font>
      <sz val="11"/>
      <color rgb="FF000000"/>
      <name val="Aptos Narrow"/>
      <family val="2"/>
    </font>
    <font>
      <sz val="11"/>
      <color rgb="FF000000"/>
      <name val="Calibri"/>
      <family val="2"/>
    </font>
    <font>
      <u/>
      <sz val="11"/>
      <color theme="10"/>
      <name val="Aptos Narrow"/>
      <family val="2"/>
      <scheme val="minor"/>
    </font>
  </fonts>
  <fills count="6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39997558519241921"/>
        <bgColor indexed="64"/>
      </patternFill>
    </fill>
    <fill>
      <patternFill patternType="solid">
        <fgColor theme="4" tint="0.79998168889431442"/>
        <bgColor indexed="64"/>
      </patternFill>
    </fill>
    <fill>
      <patternFill patternType="solid">
        <fgColor theme="6" tint="0.59999389629810485"/>
        <bgColor indexed="64"/>
      </patternFill>
    </fill>
    <fill>
      <patternFill patternType="solid">
        <fgColor theme="0" tint="-0.249977111117893"/>
        <bgColor indexed="64"/>
      </patternFill>
    </fill>
    <fill>
      <patternFill patternType="solid">
        <fgColor theme="5" tint="0.59999389629810485"/>
        <bgColor indexed="64"/>
      </patternFill>
    </fill>
    <fill>
      <patternFill patternType="solid">
        <fgColor rgb="FFFFCC66"/>
        <bgColor indexed="64"/>
      </patternFill>
    </fill>
    <fill>
      <patternFill patternType="solid">
        <fgColor theme="9" tint="0.59999389629810485"/>
        <bgColor indexed="64"/>
      </patternFill>
    </fill>
    <fill>
      <patternFill patternType="solid">
        <fgColor rgb="FFFFFF00"/>
        <bgColor indexed="64"/>
      </patternFill>
    </fill>
    <fill>
      <patternFill patternType="solid">
        <fgColor theme="2" tint="-9.9978637043366805E-2"/>
        <bgColor indexed="64"/>
      </patternFill>
    </fill>
    <fill>
      <patternFill patternType="solid">
        <fgColor rgb="FFFFC000"/>
        <bgColor indexed="64"/>
      </patternFill>
    </fill>
    <fill>
      <patternFill patternType="solid">
        <fgColor theme="7" tint="0.59999389629810485"/>
        <bgColor indexed="64"/>
      </patternFill>
    </fill>
    <fill>
      <patternFill patternType="solid">
        <fgColor theme="7" tint="-0.249977111117893"/>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rgb="FFFF3399"/>
        <bgColor indexed="64"/>
      </patternFill>
    </fill>
    <fill>
      <patternFill patternType="solid">
        <fgColor theme="5"/>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1"/>
        <bgColor theme="1"/>
      </patternFill>
    </fill>
    <fill>
      <patternFill patternType="solid">
        <fgColor theme="4"/>
        <bgColor theme="4"/>
      </patternFill>
    </fill>
    <fill>
      <patternFill patternType="solid">
        <fgColor theme="6" tint="-0.249977111117893"/>
        <bgColor theme="6" tint="-0.249977111117893"/>
      </patternFill>
    </fill>
    <fill>
      <patternFill patternType="solid">
        <fgColor theme="4" tint="0.79998168889431442"/>
        <bgColor theme="4" tint="0.79998168889431442"/>
      </patternFill>
    </fill>
    <fill>
      <patternFill patternType="solid">
        <fgColor theme="6"/>
        <bgColor theme="6"/>
      </patternFill>
    </fill>
    <fill>
      <patternFill patternType="solid">
        <fgColor theme="5" tint="-0.249977111117893"/>
        <bgColor theme="5" tint="-0.249977111117893"/>
      </patternFill>
    </fill>
    <fill>
      <patternFill patternType="solid">
        <fgColor theme="5"/>
        <bgColor theme="5"/>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C9C9"/>
        <bgColor indexed="64"/>
      </patternFill>
    </fill>
    <fill>
      <patternFill patternType="solid">
        <fgColor rgb="FFFFDB69"/>
        <bgColor indexed="64"/>
      </patternFill>
    </fill>
    <fill>
      <patternFill patternType="solid">
        <fgColor theme="7" tint="0.79998168889431442"/>
        <bgColor indexed="64"/>
      </patternFill>
    </fill>
    <fill>
      <patternFill patternType="solid">
        <fgColor theme="1"/>
        <bgColor indexed="64"/>
      </patternFill>
    </fill>
    <fill>
      <patternFill patternType="solid">
        <fgColor theme="6" tint="0.59999389629810485"/>
        <bgColor theme="6" tint="0.59999389629810485"/>
      </patternFill>
    </fill>
    <fill>
      <patternFill patternType="solid">
        <fgColor theme="6" tint="0.79998168889431442"/>
        <bgColor theme="6" tint="0.79998168889431442"/>
      </patternFill>
    </fill>
    <fill>
      <patternFill patternType="solid">
        <fgColor theme="3" tint="0.499984740745262"/>
        <bgColor indexed="64"/>
      </patternFill>
    </fill>
    <fill>
      <patternFill patternType="solid">
        <fgColor theme="5" tint="0.39997558519241921"/>
        <bgColor indexed="64"/>
      </patternFill>
    </fill>
    <fill>
      <patternFill patternType="solid">
        <fgColor rgb="FF7030A0"/>
        <bgColor indexed="64"/>
      </patternFill>
    </fill>
  </fills>
  <borders count="6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bottom style="medium">
        <color theme="0"/>
      </bottom>
      <diagonal/>
    </border>
    <border>
      <left style="thin">
        <color theme="4" tint="0.39997558519241921"/>
      </left>
      <right/>
      <top/>
      <bottom style="thin">
        <color theme="4" tint="0.39997558519241921"/>
      </bottom>
      <diagonal/>
    </border>
    <border>
      <left/>
      <right/>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double">
        <color rgb="FF3F3F3F"/>
      </left>
      <right/>
      <top style="double">
        <color rgb="FF3F3F3F"/>
      </top>
      <bottom style="double">
        <color rgb="FF3F3F3F"/>
      </bottom>
      <diagonal/>
    </border>
    <border>
      <left/>
      <right/>
      <top style="double">
        <color rgb="FF3F3F3F"/>
      </top>
      <bottom style="double">
        <color rgb="FF3F3F3F"/>
      </bottom>
      <diagonal/>
    </border>
    <border>
      <left/>
      <right style="double">
        <color rgb="FF3F3F3F"/>
      </right>
      <top style="double">
        <color rgb="FF3F3F3F"/>
      </top>
      <bottom style="double">
        <color rgb="FF3F3F3F"/>
      </bottom>
      <diagonal/>
    </border>
    <border>
      <left/>
      <right/>
      <top style="thin">
        <color theme="4" tint="0.39997558519241921"/>
      </top>
      <bottom/>
      <diagonal/>
    </border>
    <border>
      <left style="double">
        <color rgb="FF3F3F3F"/>
      </left>
      <right style="double">
        <color rgb="FF3F3F3F"/>
      </right>
      <top style="double">
        <color rgb="FF3F3F3F"/>
      </top>
      <bottom/>
      <diagonal/>
    </border>
    <border>
      <left style="double">
        <color rgb="FF3F3F3F"/>
      </left>
      <right/>
      <top style="double">
        <color rgb="FF3F3F3F"/>
      </top>
      <bottom style="medium">
        <color indexed="64"/>
      </bottom>
      <diagonal/>
    </border>
    <border>
      <left/>
      <right style="double">
        <color rgb="FF3F3F3F"/>
      </right>
      <top style="double">
        <color rgb="FF3F3F3F"/>
      </top>
      <bottom style="medium">
        <color indexed="64"/>
      </bottom>
      <diagonal/>
    </border>
    <border>
      <left style="medium">
        <color indexed="64"/>
      </left>
      <right style="medium">
        <color indexed="64"/>
      </right>
      <top style="medium">
        <color indexed="64"/>
      </top>
      <bottom style="medium">
        <color indexed="64"/>
      </bottom>
      <diagonal/>
    </border>
    <border>
      <left style="double">
        <color rgb="FF3F3F3F"/>
      </left>
      <right style="double">
        <color rgb="FF3F3F3F"/>
      </right>
      <top/>
      <bottom style="double">
        <color rgb="FF3F3F3F"/>
      </bottom>
      <diagonal/>
    </border>
    <border>
      <left/>
      <right style="thin">
        <color theme="4" tint="0.39997558519241921"/>
      </right>
      <top style="thin">
        <color theme="4" tint="0.39997558519241921"/>
      </top>
      <bottom style="thin">
        <color theme="4" tint="0.39997558519241921"/>
      </bottom>
      <diagonal/>
    </border>
    <border>
      <left style="medium">
        <color indexed="64"/>
      </left>
      <right/>
      <top style="medium">
        <color indexed="64"/>
      </top>
      <bottom style="thin">
        <color theme="4" tint="0.39997558519241921"/>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style="thin">
        <color theme="4" tint="0.39997558519241921"/>
      </left>
      <right/>
      <top style="double">
        <color theme="4"/>
      </top>
      <bottom style="thin">
        <color theme="4" tint="0.39997558519241921"/>
      </bottom>
      <diagonal/>
    </border>
    <border>
      <left/>
      <right/>
      <top style="double">
        <color theme="4"/>
      </top>
      <bottom style="thin">
        <color theme="4" tint="0.39997558519241921"/>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s>
  <cellStyleXfs count="44">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7" fillId="0" borderId="0" applyNumberFormat="0" applyFill="0" applyBorder="0" applyAlignment="0" applyProtection="0"/>
  </cellStyleXfs>
  <cellXfs count="252">
    <xf numFmtId="0" fontId="0" fillId="0" borderId="0" xfId="0"/>
    <xf numFmtId="0" fontId="16" fillId="0" borderId="0" xfId="0" applyFont="1" applyAlignment="1">
      <alignment horizontal="center"/>
    </xf>
    <xf numFmtId="0" fontId="16" fillId="0" borderId="0" xfId="0" applyFont="1"/>
    <xf numFmtId="0" fontId="16" fillId="34" borderId="13" xfId="0" applyFont="1" applyFill="1" applyBorder="1"/>
    <xf numFmtId="0" fontId="19" fillId="35" borderId="13" xfId="0" applyFont="1" applyFill="1" applyBorder="1" applyAlignment="1">
      <alignment horizontal="center" vertical="center"/>
    </xf>
    <xf numFmtId="0" fontId="16" fillId="34" borderId="15" xfId="0" applyFont="1" applyFill="1" applyBorder="1"/>
    <xf numFmtId="0" fontId="19" fillId="35" borderId="15" xfId="0" applyFont="1" applyFill="1" applyBorder="1" applyAlignment="1">
      <alignment horizontal="center" vertical="center"/>
    </xf>
    <xf numFmtId="0" fontId="16" fillId="37" borderId="14" xfId="0" applyFont="1" applyFill="1" applyBorder="1"/>
    <xf numFmtId="0" fontId="16" fillId="34" borderId="14" xfId="0" applyFont="1" applyFill="1" applyBorder="1" applyAlignment="1">
      <alignment horizontal="center"/>
    </xf>
    <xf numFmtId="0" fontId="16" fillId="39" borderId="14" xfId="0" applyFont="1" applyFill="1" applyBorder="1" applyAlignment="1">
      <alignment horizontal="center"/>
    </xf>
    <xf numFmtId="0" fontId="16" fillId="40" borderId="14" xfId="0" applyFont="1" applyFill="1" applyBorder="1" applyAlignment="1">
      <alignment horizontal="center"/>
    </xf>
    <xf numFmtId="0" fontId="0" fillId="41" borderId="18" xfId="0" applyFill="1" applyBorder="1"/>
    <xf numFmtId="0" fontId="16" fillId="42" borderId="14" xfId="0" applyFont="1" applyFill="1" applyBorder="1" applyAlignment="1">
      <alignment horizontal="center"/>
    </xf>
    <xf numFmtId="0" fontId="16" fillId="0" borderId="18" xfId="0" applyFont="1" applyBorder="1"/>
    <xf numFmtId="0" fontId="16" fillId="0" borderId="14" xfId="0" applyFont="1" applyBorder="1" applyAlignment="1">
      <alignment horizontal="center" vertical="center"/>
    </xf>
    <xf numFmtId="9" fontId="16" fillId="0" borderId="14" xfId="0" applyNumberFormat="1" applyFont="1" applyBorder="1" applyAlignment="1">
      <alignment horizontal="center" vertical="center"/>
    </xf>
    <xf numFmtId="1" fontId="16" fillId="0" borderId="14" xfId="0" applyNumberFormat="1" applyFont="1" applyBorder="1" applyAlignment="1">
      <alignment horizontal="center" vertical="center"/>
    </xf>
    <xf numFmtId="9" fontId="0" fillId="0" borderId="0" xfId="0" applyNumberFormat="1"/>
    <xf numFmtId="0" fontId="16" fillId="0" borderId="0" xfId="1" applyNumberFormat="1" applyFont="1" applyAlignment="1">
      <alignment horizontal="center"/>
    </xf>
    <xf numFmtId="164" fontId="16" fillId="0" borderId="0" xfId="1" applyNumberFormat="1" applyFont="1" applyAlignment="1">
      <alignment horizontal="center"/>
    </xf>
    <xf numFmtId="9" fontId="16" fillId="0" borderId="0" xfId="0" applyNumberFormat="1" applyFont="1"/>
    <xf numFmtId="0" fontId="16" fillId="38" borderId="14" xfId="0" applyFont="1" applyFill="1" applyBorder="1" applyAlignment="1">
      <alignment horizontal="center"/>
    </xf>
    <xf numFmtId="0" fontId="16" fillId="45" borderId="14" xfId="0" applyFont="1" applyFill="1" applyBorder="1" applyAlignment="1">
      <alignment horizontal="center"/>
    </xf>
    <xf numFmtId="0" fontId="16" fillId="41" borderId="14" xfId="0" applyFont="1" applyFill="1" applyBorder="1"/>
    <xf numFmtId="0" fontId="20" fillId="46" borderId="24" xfId="0" applyFont="1" applyFill="1" applyBorder="1" applyAlignment="1">
      <alignment horizontal="center" vertical="center"/>
    </xf>
    <xf numFmtId="164" fontId="20" fillId="46" borderId="26" xfId="1" applyNumberFormat="1" applyFont="1" applyFill="1" applyBorder="1" applyAlignment="1">
      <alignment horizontal="center" vertical="center"/>
    </xf>
    <xf numFmtId="0" fontId="16" fillId="0" borderId="14" xfId="0" applyFont="1" applyBorder="1"/>
    <xf numFmtId="0" fontId="16" fillId="0" borderId="14" xfId="0" applyFont="1" applyBorder="1" applyAlignment="1">
      <alignment horizontal="center"/>
    </xf>
    <xf numFmtId="9" fontId="16" fillId="0" borderId="14" xfId="0" applyNumberFormat="1" applyFont="1" applyBorder="1" applyAlignment="1">
      <alignment horizontal="center"/>
    </xf>
    <xf numFmtId="10" fontId="13" fillId="44" borderId="27" xfId="0" applyNumberFormat="1" applyFont="1" applyFill="1" applyBorder="1" applyAlignment="1">
      <alignment horizontal="center"/>
    </xf>
    <xf numFmtId="164" fontId="13" fillId="44" borderId="29" xfId="1" applyNumberFormat="1" applyFont="1" applyFill="1" applyBorder="1" applyAlignment="1">
      <alignment horizontal="center"/>
    </xf>
    <xf numFmtId="1" fontId="16" fillId="0" borderId="14" xfId="0" applyNumberFormat="1" applyFont="1" applyBorder="1" applyAlignment="1">
      <alignment horizontal="center"/>
    </xf>
    <xf numFmtId="1" fontId="16" fillId="0" borderId="14" xfId="0" applyNumberFormat="1" applyFont="1" applyBorder="1"/>
    <xf numFmtId="0" fontId="16" fillId="35" borderId="14" xfId="0" applyFont="1" applyFill="1" applyBorder="1" applyAlignment="1">
      <alignment horizontal="center"/>
    </xf>
    <xf numFmtId="10" fontId="16" fillId="35" borderId="14" xfId="0" applyNumberFormat="1" applyFont="1" applyFill="1" applyBorder="1" applyAlignment="1">
      <alignment horizontal="center"/>
    </xf>
    <xf numFmtId="0" fontId="16" fillId="47" borderId="14" xfId="0" applyFont="1" applyFill="1" applyBorder="1"/>
    <xf numFmtId="10" fontId="16" fillId="47" borderId="14" xfId="1" applyNumberFormat="1" applyFont="1" applyFill="1" applyBorder="1" applyAlignment="1">
      <alignment horizontal="center"/>
    </xf>
    <xf numFmtId="0" fontId="16" fillId="48" borderId="21" xfId="0" applyFont="1" applyFill="1" applyBorder="1"/>
    <xf numFmtId="164" fontId="16" fillId="0" borderId="0" xfId="0" applyNumberFormat="1" applyFont="1" applyAlignment="1">
      <alignment horizontal="center"/>
    </xf>
    <xf numFmtId="0" fontId="16" fillId="0" borderId="13" xfId="0" applyFont="1" applyBorder="1"/>
    <xf numFmtId="0" fontId="16" fillId="0" borderId="21" xfId="0" applyFont="1" applyBorder="1" applyAlignment="1">
      <alignment horizontal="center"/>
    </xf>
    <xf numFmtId="0" fontId="16" fillId="0" borderId="22" xfId="0" applyFont="1" applyBorder="1" applyAlignment="1">
      <alignment horizontal="center"/>
    </xf>
    <xf numFmtId="9" fontId="16" fillId="0" borderId="23" xfId="1" applyFont="1" applyBorder="1" applyAlignment="1">
      <alignment horizontal="center"/>
    </xf>
    <xf numFmtId="1" fontId="16" fillId="0" borderId="21" xfId="0" applyNumberFormat="1" applyFont="1" applyBorder="1" applyAlignment="1">
      <alignment horizontal="center"/>
    </xf>
    <xf numFmtId="1" fontId="16" fillId="0" borderId="22" xfId="0" applyNumberFormat="1" applyFont="1" applyBorder="1" applyAlignment="1">
      <alignment horizontal="center"/>
    </xf>
    <xf numFmtId="0" fontId="16" fillId="0" borderId="30" xfId="0" applyFont="1" applyBorder="1"/>
    <xf numFmtId="0" fontId="16" fillId="0" borderId="31" xfId="0" applyFont="1" applyBorder="1" applyAlignment="1">
      <alignment horizontal="center"/>
    </xf>
    <xf numFmtId="9" fontId="16" fillId="0" borderId="32" xfId="1" applyFont="1" applyBorder="1" applyAlignment="1">
      <alignment horizontal="center"/>
    </xf>
    <xf numFmtId="1" fontId="16" fillId="0" borderId="0" xfId="0" applyNumberFormat="1" applyFont="1" applyAlignment="1">
      <alignment horizontal="center"/>
    </xf>
    <xf numFmtId="0" fontId="16" fillId="0" borderId="15" xfId="0" applyFont="1" applyBorder="1"/>
    <xf numFmtId="0" fontId="16" fillId="0" borderId="19" xfId="0" applyFont="1" applyBorder="1" applyAlignment="1">
      <alignment horizontal="center"/>
    </xf>
    <xf numFmtId="0" fontId="16" fillId="0" borderId="33" xfId="0" applyFont="1" applyBorder="1" applyAlignment="1">
      <alignment horizontal="center"/>
    </xf>
    <xf numFmtId="9" fontId="16" fillId="0" borderId="20" xfId="1" applyFont="1" applyBorder="1" applyAlignment="1">
      <alignment horizontal="center"/>
    </xf>
    <xf numFmtId="1" fontId="16" fillId="0" borderId="19" xfId="0" applyNumberFormat="1" applyFont="1" applyBorder="1" applyAlignment="1">
      <alignment horizontal="center"/>
    </xf>
    <xf numFmtId="1" fontId="16" fillId="0" borderId="33" xfId="0" applyNumberFormat="1" applyFont="1" applyBorder="1" applyAlignment="1">
      <alignment horizontal="center"/>
    </xf>
    <xf numFmtId="0" fontId="22" fillId="0" borderId="0" xfId="0" applyFont="1"/>
    <xf numFmtId="0" fontId="21" fillId="0" borderId="0" xfId="0" applyFont="1" applyAlignment="1">
      <alignment horizontal="center" vertical="center"/>
    </xf>
    <xf numFmtId="0" fontId="0" fillId="0" borderId="0" xfId="0" applyAlignment="1">
      <alignment horizontal="center"/>
    </xf>
    <xf numFmtId="0" fontId="13" fillId="51" borderId="34" xfId="0" applyFont="1" applyFill="1" applyBorder="1"/>
    <xf numFmtId="0" fontId="13" fillId="51" borderId="34" xfId="0" applyFont="1" applyFill="1" applyBorder="1" applyAlignment="1">
      <alignment horizontal="center" vertical="center"/>
    </xf>
    <xf numFmtId="0" fontId="13" fillId="52" borderId="35" xfId="0" applyFont="1" applyFill="1" applyBorder="1"/>
    <xf numFmtId="0" fontId="13" fillId="52" borderId="36" xfId="0" applyFont="1" applyFill="1" applyBorder="1" applyAlignment="1">
      <alignment horizontal="center" vertical="center"/>
    </xf>
    <xf numFmtId="9" fontId="16" fillId="0" borderId="0" xfId="1" applyFont="1" applyAlignment="1">
      <alignment horizontal="center"/>
    </xf>
    <xf numFmtId="9" fontId="16" fillId="0" borderId="0" xfId="0" applyNumberFormat="1" applyFont="1" applyAlignment="1">
      <alignment horizontal="center"/>
    </xf>
    <xf numFmtId="0" fontId="13" fillId="53" borderId="0" xfId="0" applyFont="1" applyFill="1"/>
    <xf numFmtId="9" fontId="13" fillId="53" borderId="0" xfId="1" applyFont="1" applyFill="1" applyAlignment="1">
      <alignment horizontal="center" vertical="center"/>
    </xf>
    <xf numFmtId="0" fontId="16" fillId="54" borderId="37" xfId="0" applyFont="1" applyFill="1" applyBorder="1"/>
    <xf numFmtId="0" fontId="16" fillId="54" borderId="38" xfId="0" applyFont="1" applyFill="1" applyBorder="1" applyAlignment="1">
      <alignment horizontal="center" vertical="center"/>
    </xf>
    <xf numFmtId="0" fontId="13" fillId="55" borderId="0" xfId="0" applyFont="1" applyFill="1"/>
    <xf numFmtId="9" fontId="13" fillId="55" borderId="0" xfId="1" applyFont="1" applyFill="1" applyAlignment="1">
      <alignment horizontal="center" vertical="center"/>
    </xf>
    <xf numFmtId="0" fontId="16" fillId="0" borderId="37" xfId="0" applyFont="1" applyBorder="1"/>
    <xf numFmtId="0" fontId="16" fillId="0" borderId="38" xfId="0" applyFont="1" applyBorder="1" applyAlignment="1">
      <alignment horizontal="center" vertical="center"/>
    </xf>
    <xf numFmtId="0" fontId="16" fillId="54" borderId="38" xfId="0" applyFont="1" applyFill="1" applyBorder="1"/>
    <xf numFmtId="0" fontId="16" fillId="0" borderId="38" xfId="0" applyFont="1" applyBorder="1"/>
    <xf numFmtId="0" fontId="20" fillId="0" borderId="0" xfId="0" applyFont="1" applyAlignment="1">
      <alignment horizontal="center" vertical="center"/>
    </xf>
    <xf numFmtId="0" fontId="0" fillId="0" borderId="38" xfId="0" applyBorder="1"/>
    <xf numFmtId="0" fontId="0" fillId="0" borderId="38" xfId="0" applyBorder="1" applyAlignment="1">
      <alignment horizontal="center" vertical="center"/>
    </xf>
    <xf numFmtId="0" fontId="0" fillId="54" borderId="38" xfId="0" applyFill="1" applyBorder="1"/>
    <xf numFmtId="0" fontId="0" fillId="54" borderId="38" xfId="0" applyFill="1" applyBorder="1" applyAlignment="1">
      <alignment horizontal="center" vertical="center"/>
    </xf>
    <xf numFmtId="0" fontId="13" fillId="7" borderId="39" xfId="14" applyBorder="1" applyAlignment="1">
      <alignment horizontal="center"/>
    </xf>
    <xf numFmtId="0" fontId="13" fillId="7" borderId="40" xfId="14" applyBorder="1" applyAlignment="1">
      <alignment horizontal="center"/>
    </xf>
    <xf numFmtId="0" fontId="13" fillId="7" borderId="41" xfId="14" applyBorder="1" applyAlignment="1">
      <alignment horizontal="center"/>
    </xf>
    <xf numFmtId="0" fontId="13" fillId="56" borderId="0" xfId="0" applyFont="1" applyFill="1"/>
    <xf numFmtId="9" fontId="13" fillId="56" borderId="0" xfId="1" applyFont="1" applyFill="1" applyAlignment="1">
      <alignment horizontal="center" vertical="center"/>
    </xf>
    <xf numFmtId="0" fontId="23" fillId="42" borderId="21" xfId="0" applyFont="1" applyFill="1" applyBorder="1"/>
    <xf numFmtId="2" fontId="0" fillId="0" borderId="22" xfId="0" applyNumberFormat="1" applyBorder="1" applyAlignment="1">
      <alignment horizontal="center"/>
    </xf>
    <xf numFmtId="0" fontId="0" fillId="0" borderId="23" xfId="0" applyBorder="1"/>
    <xf numFmtId="0" fontId="13" fillId="57" borderId="0" xfId="0" applyFont="1" applyFill="1"/>
    <xf numFmtId="9" fontId="13" fillId="57" borderId="0" xfId="1" applyFont="1" applyFill="1" applyAlignment="1">
      <alignment horizontal="center" vertical="center"/>
    </xf>
    <xf numFmtId="0" fontId="24" fillId="0" borderId="31" xfId="0" applyFont="1" applyBorder="1"/>
    <xf numFmtId="2" fontId="0" fillId="0" borderId="0" xfId="0" applyNumberFormat="1" applyAlignment="1">
      <alignment horizontal="center" vertical="center"/>
    </xf>
    <xf numFmtId="10" fontId="0" fillId="0" borderId="32" xfId="0" applyNumberFormat="1" applyBorder="1" applyAlignment="1">
      <alignment horizontal="center"/>
    </xf>
    <xf numFmtId="0" fontId="0" fillId="54" borderId="42" xfId="0" applyFill="1" applyBorder="1"/>
    <xf numFmtId="0" fontId="0" fillId="54" borderId="42" xfId="0" applyFill="1" applyBorder="1" applyAlignment="1">
      <alignment horizontal="center" vertical="center"/>
    </xf>
    <xf numFmtId="0" fontId="16" fillId="54" borderId="42" xfId="0" applyFont="1" applyFill="1" applyBorder="1"/>
    <xf numFmtId="0" fontId="24" fillId="0" borderId="19" xfId="0" applyFont="1" applyBorder="1"/>
    <xf numFmtId="2" fontId="0" fillId="0" borderId="33" xfId="0" applyNumberFormat="1" applyBorder="1" applyAlignment="1">
      <alignment horizontal="center" vertical="center"/>
    </xf>
    <xf numFmtId="10" fontId="0" fillId="0" borderId="20" xfId="0" applyNumberFormat="1" applyBorder="1" applyAlignment="1">
      <alignment horizontal="center"/>
    </xf>
    <xf numFmtId="0" fontId="0" fillId="0" borderId="0" xfId="0" applyAlignment="1">
      <alignment horizontal="center" vertical="center"/>
    </xf>
    <xf numFmtId="10" fontId="0" fillId="0" borderId="0" xfId="0" applyNumberFormat="1" applyAlignment="1">
      <alignment horizontal="center"/>
    </xf>
    <xf numFmtId="0" fontId="13" fillId="7" borderId="43" xfId="14" applyBorder="1" applyAlignment="1">
      <alignment horizontal="center" vertical="center"/>
    </xf>
    <xf numFmtId="10" fontId="0" fillId="0" borderId="46" xfId="0" applyNumberFormat="1" applyBorder="1" applyAlignment="1">
      <alignment horizontal="center" vertical="center"/>
    </xf>
    <xf numFmtId="0" fontId="13" fillId="7" borderId="47" xfId="14" applyBorder="1" applyAlignment="1">
      <alignment horizontal="center"/>
    </xf>
    <xf numFmtId="14" fontId="13" fillId="7" borderId="47" xfId="14" applyNumberFormat="1" applyBorder="1" applyAlignment="1">
      <alignment horizontal="center"/>
    </xf>
    <xf numFmtId="22" fontId="0" fillId="0" borderId="0" xfId="0" applyNumberFormat="1"/>
    <xf numFmtId="0" fontId="16" fillId="42" borderId="21" xfId="0" applyFont="1" applyFill="1" applyBorder="1"/>
    <xf numFmtId="0" fontId="16" fillId="58" borderId="46" xfId="0" applyFont="1" applyFill="1" applyBorder="1" applyAlignment="1">
      <alignment horizontal="center" vertical="center"/>
    </xf>
    <xf numFmtId="0" fontId="0" fillId="0" borderId="31" xfId="0" applyBorder="1"/>
    <xf numFmtId="0" fontId="16" fillId="59" borderId="46" xfId="0" applyFont="1" applyFill="1" applyBorder="1" applyAlignment="1">
      <alignment horizontal="center" vertical="center"/>
    </xf>
    <xf numFmtId="0" fontId="16" fillId="60" borderId="46" xfId="0" applyFont="1" applyFill="1" applyBorder="1" applyAlignment="1">
      <alignment horizontal="center" vertical="center"/>
    </xf>
    <xf numFmtId="0" fontId="16" fillId="61" borderId="46" xfId="0" applyFont="1" applyFill="1" applyBorder="1" applyAlignment="1">
      <alignment horizontal="center" vertical="center"/>
    </xf>
    <xf numFmtId="0" fontId="16" fillId="62" borderId="46" xfId="0" applyFont="1" applyFill="1" applyBorder="1" applyAlignment="1">
      <alignment horizontal="center" vertical="center"/>
    </xf>
    <xf numFmtId="0" fontId="16" fillId="0" borderId="31" xfId="0" applyFont="1" applyBorder="1"/>
    <xf numFmtId="0" fontId="16" fillId="34" borderId="46" xfId="0" applyFont="1" applyFill="1" applyBorder="1" applyAlignment="1">
      <alignment horizontal="center" vertical="center"/>
    </xf>
    <xf numFmtId="0" fontId="16" fillId="37" borderId="46" xfId="0" applyFont="1" applyFill="1" applyBorder="1" applyAlignment="1">
      <alignment horizontal="center" vertical="center"/>
    </xf>
    <xf numFmtId="0" fontId="0" fillId="0" borderId="19" xfId="0" applyBorder="1"/>
    <xf numFmtId="0" fontId="0" fillId="0" borderId="0" xfId="0" applyAlignment="1">
      <alignment wrapText="1"/>
    </xf>
    <xf numFmtId="0" fontId="25" fillId="0" borderId="0" xfId="0" applyFont="1"/>
    <xf numFmtId="0" fontId="0" fillId="0" borderId="37" xfId="0" applyBorder="1"/>
    <xf numFmtId="14" fontId="0" fillId="0" borderId="38" xfId="0" applyNumberFormat="1" applyBorder="1"/>
    <xf numFmtId="14" fontId="0" fillId="0" borderId="48" xfId="0" applyNumberFormat="1" applyBorder="1"/>
    <xf numFmtId="0" fontId="0" fillId="54" borderId="37" xfId="0" applyFill="1" applyBorder="1"/>
    <xf numFmtId="14" fontId="0" fillId="54" borderId="38" xfId="0" applyNumberFormat="1" applyFill="1" applyBorder="1"/>
    <xf numFmtId="14" fontId="0" fillId="54" borderId="48" xfId="0" applyNumberFormat="1" applyFill="1" applyBorder="1"/>
    <xf numFmtId="14" fontId="0" fillId="0" borderId="0" xfId="0" applyNumberFormat="1"/>
    <xf numFmtId="0" fontId="0" fillId="63" borderId="0" xfId="0" applyFill="1"/>
    <xf numFmtId="0" fontId="13" fillId="63" borderId="49" xfId="0" applyFont="1" applyFill="1" applyBorder="1"/>
    <xf numFmtId="0" fontId="13" fillId="63" borderId="0" xfId="0" applyFont="1" applyFill="1"/>
    <xf numFmtId="0" fontId="0" fillId="0" borderId="0" xfId="0" quotePrefix="1"/>
    <xf numFmtId="0" fontId="16" fillId="0" borderId="23" xfId="0" applyFont="1" applyBorder="1"/>
    <xf numFmtId="0" fontId="16" fillId="0" borderId="18" xfId="0" applyFont="1" applyBorder="1" applyAlignment="1">
      <alignment horizontal="center"/>
    </xf>
    <xf numFmtId="164" fontId="16" fillId="0" borderId="14" xfId="1" applyNumberFormat="1" applyFont="1" applyBorder="1" applyAlignment="1">
      <alignment horizontal="center"/>
    </xf>
    <xf numFmtId="164" fontId="16" fillId="0" borderId="16" xfId="1" applyNumberFormat="1" applyFont="1" applyBorder="1" applyAlignment="1">
      <alignment horizontal="center"/>
    </xf>
    <xf numFmtId="0" fontId="16" fillId="0" borderId="32" xfId="0" applyFont="1" applyBorder="1"/>
    <xf numFmtId="0" fontId="16" fillId="0" borderId="20" xfId="0" applyFont="1" applyBorder="1"/>
    <xf numFmtId="0" fontId="16" fillId="0" borderId="50" xfId="0" applyFont="1" applyBorder="1" applyAlignment="1">
      <alignment horizontal="center"/>
    </xf>
    <xf numFmtId="164" fontId="16" fillId="0" borderId="51" xfId="0" applyNumberFormat="1" applyFont="1" applyBorder="1" applyAlignment="1">
      <alignment horizontal="center"/>
    </xf>
    <xf numFmtId="164" fontId="16" fillId="0" borderId="52" xfId="0" applyNumberFormat="1" applyFont="1" applyBorder="1" applyAlignment="1">
      <alignment horizontal="center"/>
    </xf>
    <xf numFmtId="0" fontId="0" fillId="0" borderId="0" xfId="0" applyAlignment="1">
      <alignment horizontal="left"/>
    </xf>
    <xf numFmtId="11" fontId="0" fillId="0" borderId="0" xfId="0" applyNumberFormat="1"/>
    <xf numFmtId="0" fontId="0" fillId="0" borderId="0" xfId="0" pivotButton="1"/>
    <xf numFmtId="0" fontId="13" fillId="63" borderId="0" xfId="0" applyFont="1" applyFill="1" applyAlignment="1">
      <alignment horizontal="center"/>
    </xf>
    <xf numFmtId="0" fontId="0" fillId="63" borderId="0" xfId="0" applyFill="1" applyAlignment="1">
      <alignment horizontal="center"/>
    </xf>
    <xf numFmtId="2" fontId="16" fillId="0" borderId="0" xfId="0" applyNumberFormat="1" applyFont="1" applyAlignment="1">
      <alignment horizontal="center"/>
    </xf>
    <xf numFmtId="164" fontId="16" fillId="0" borderId="0" xfId="1" applyNumberFormat="1" applyFont="1" applyBorder="1" applyAlignment="1">
      <alignment horizontal="center"/>
    </xf>
    <xf numFmtId="0" fontId="16" fillId="64" borderId="0" xfId="0" applyFont="1" applyFill="1"/>
    <xf numFmtId="0" fontId="16" fillId="64" borderId="0" xfId="0" applyFont="1" applyFill="1" applyAlignment="1">
      <alignment horizontal="center"/>
    </xf>
    <xf numFmtId="164" fontId="16" fillId="64" borderId="0" xfId="1" applyNumberFormat="1" applyFont="1" applyFill="1" applyBorder="1" applyAlignment="1">
      <alignment horizontal="center"/>
    </xf>
    <xf numFmtId="2" fontId="16" fillId="64" borderId="0" xfId="0" applyNumberFormat="1" applyFont="1" applyFill="1" applyAlignment="1">
      <alignment horizontal="center"/>
    </xf>
    <xf numFmtId="0" fontId="16" fillId="65" borderId="0" xfId="0" applyFont="1" applyFill="1"/>
    <xf numFmtId="0" fontId="16" fillId="65" borderId="0" xfId="0" applyFont="1" applyFill="1" applyAlignment="1">
      <alignment horizontal="center"/>
    </xf>
    <xf numFmtId="0" fontId="0" fillId="0" borderId="0" xfId="0" quotePrefix="1" applyAlignment="1">
      <alignment horizontal="center"/>
    </xf>
    <xf numFmtId="164" fontId="13" fillId="63" borderId="0" xfId="0" applyNumberFormat="1" applyFont="1" applyFill="1" applyAlignment="1">
      <alignment horizontal="center"/>
    </xf>
    <xf numFmtId="2" fontId="13" fillId="63" borderId="0" xfId="0" applyNumberFormat="1" applyFont="1" applyFill="1" applyAlignment="1">
      <alignment horizontal="center"/>
    </xf>
    <xf numFmtId="0" fontId="26" fillId="0" borderId="20" xfId="0" applyFont="1" applyBorder="1" applyAlignment="1">
      <alignment horizontal="center" vertical="center"/>
    </xf>
    <xf numFmtId="0" fontId="27" fillId="0" borderId="0" xfId="43"/>
    <xf numFmtId="0" fontId="26" fillId="0" borderId="46" xfId="0" applyFont="1" applyBorder="1" applyAlignment="1">
      <alignment vertical="center"/>
    </xf>
    <xf numFmtId="0" fontId="27" fillId="0" borderId="15" xfId="43" applyBorder="1" applyAlignment="1">
      <alignment vertical="center"/>
    </xf>
    <xf numFmtId="0" fontId="26" fillId="0" borderId="12" xfId="0" applyFont="1" applyBorder="1" applyAlignment="1">
      <alignment horizontal="center" vertical="center"/>
    </xf>
    <xf numFmtId="0" fontId="13" fillId="63" borderId="37" xfId="0" applyFont="1" applyFill="1" applyBorder="1" applyAlignment="1">
      <alignment horizontal="center"/>
    </xf>
    <xf numFmtId="0" fontId="13" fillId="63" borderId="38" xfId="0" applyFont="1" applyFill="1" applyBorder="1" applyAlignment="1">
      <alignment horizontal="center"/>
    </xf>
    <xf numFmtId="0" fontId="16" fillId="64" borderId="37" xfId="0" applyFont="1" applyFill="1" applyBorder="1"/>
    <xf numFmtId="0" fontId="16" fillId="64" borderId="38" xfId="0" applyFont="1" applyFill="1" applyBorder="1" applyAlignment="1">
      <alignment horizontal="center"/>
    </xf>
    <xf numFmtId="164" fontId="16" fillId="64" borderId="38" xfId="1" applyNumberFormat="1" applyFont="1" applyFill="1" applyBorder="1" applyAlignment="1">
      <alignment horizontal="center"/>
    </xf>
    <xf numFmtId="2" fontId="16" fillId="64" borderId="38" xfId="0" applyNumberFormat="1" applyFont="1" applyFill="1" applyBorder="1" applyAlignment="1">
      <alignment horizontal="center"/>
    </xf>
    <xf numFmtId="0" fontId="16" fillId="65" borderId="38" xfId="0" applyFont="1" applyFill="1" applyBorder="1"/>
    <xf numFmtId="0" fontId="16" fillId="64" borderId="38" xfId="0" applyFont="1" applyFill="1" applyBorder="1"/>
    <xf numFmtId="0" fontId="13" fillId="63" borderId="53" xfId="0" applyFont="1" applyFill="1" applyBorder="1"/>
    <xf numFmtId="0" fontId="13" fillId="63" borderId="54" xfId="0" applyFont="1" applyFill="1" applyBorder="1" applyAlignment="1">
      <alignment horizontal="center"/>
    </xf>
    <xf numFmtId="164" fontId="13" fillId="63" borderId="54" xfId="0" applyNumberFormat="1" applyFont="1" applyFill="1" applyBorder="1" applyAlignment="1">
      <alignment horizontal="center"/>
    </xf>
    <xf numFmtId="2" fontId="13" fillId="63" borderId="54" xfId="0" applyNumberFormat="1" applyFont="1" applyFill="1" applyBorder="1" applyAlignment="1">
      <alignment horizontal="center"/>
    </xf>
    <xf numFmtId="0" fontId="16" fillId="0" borderId="55" xfId="0" applyFont="1" applyBorder="1"/>
    <xf numFmtId="0" fontId="16" fillId="0" borderId="55" xfId="0" applyFont="1" applyBorder="1" applyAlignment="1">
      <alignment horizontal="center"/>
    </xf>
    <xf numFmtId="0" fontId="16" fillId="0" borderId="56" xfId="0" applyFont="1" applyBorder="1"/>
    <xf numFmtId="0" fontId="16" fillId="0" borderId="57" xfId="0" applyFont="1" applyBorder="1" applyAlignment="1">
      <alignment horizontal="center"/>
    </xf>
    <xf numFmtId="0" fontId="16" fillId="0" borderId="58" xfId="0" applyFont="1" applyBorder="1" applyAlignment="1">
      <alignment horizontal="center"/>
    </xf>
    <xf numFmtId="0" fontId="16" fillId="0" borderId="59" xfId="0" applyFont="1" applyBorder="1"/>
    <xf numFmtId="0" fontId="16" fillId="0" borderId="28" xfId="0" applyFont="1" applyBorder="1"/>
    <xf numFmtId="0" fontId="16" fillId="0" borderId="28" xfId="0" applyFont="1" applyBorder="1" applyAlignment="1">
      <alignment horizontal="center"/>
    </xf>
    <xf numFmtId="0" fontId="16" fillId="0" borderId="29" xfId="0" applyFont="1" applyBorder="1" applyAlignment="1">
      <alignment horizontal="center"/>
    </xf>
    <xf numFmtId="0" fontId="16" fillId="0" borderId="10" xfId="0" applyFont="1" applyBorder="1"/>
    <xf numFmtId="0" fontId="16" fillId="0" borderId="11" xfId="0" applyFont="1" applyBorder="1" applyAlignment="1">
      <alignment horizontal="center"/>
    </xf>
    <xf numFmtId="0" fontId="16" fillId="0" borderId="12" xfId="0" applyFont="1" applyBorder="1" applyAlignment="1">
      <alignment horizontal="center"/>
    </xf>
    <xf numFmtId="10" fontId="0" fillId="0" borderId="0" xfId="0" applyNumberFormat="1"/>
    <xf numFmtId="0" fontId="0" fillId="0" borderId="30" xfId="0" applyBorder="1"/>
    <xf numFmtId="0" fontId="0" fillId="0" borderId="15" xfId="0" applyBorder="1"/>
    <xf numFmtId="0" fontId="16" fillId="66" borderId="46" xfId="0" applyFont="1" applyFill="1" applyBorder="1"/>
    <xf numFmtId="0" fontId="16" fillId="50" borderId="46" xfId="0" applyFont="1" applyFill="1" applyBorder="1"/>
    <xf numFmtId="0" fontId="16" fillId="67" borderId="46" xfId="0" applyFont="1" applyFill="1" applyBorder="1"/>
    <xf numFmtId="0" fontId="16" fillId="33" borderId="46" xfId="0" applyFont="1" applyFill="1" applyBorder="1"/>
    <xf numFmtId="0" fontId="16" fillId="0" borderId="0" xfId="0" applyFont="1" applyAlignment="1">
      <alignment horizontal="left"/>
    </xf>
    <xf numFmtId="0" fontId="16" fillId="0" borderId="56" xfId="0" applyFont="1" applyBorder="1" applyAlignment="1">
      <alignment horizontal="center"/>
    </xf>
    <xf numFmtId="0" fontId="18" fillId="33" borderId="10" xfId="0" applyFont="1" applyFill="1" applyBorder="1" applyAlignment="1">
      <alignment horizontal="center"/>
    </xf>
    <xf numFmtId="0" fontId="18" fillId="33" borderId="11" xfId="0" applyFont="1" applyFill="1" applyBorder="1" applyAlignment="1">
      <alignment horizontal="center"/>
    </xf>
    <xf numFmtId="0" fontId="18" fillId="33" borderId="12" xfId="0" applyFont="1" applyFill="1" applyBorder="1" applyAlignment="1">
      <alignment horizontal="center"/>
    </xf>
    <xf numFmtId="0" fontId="16" fillId="36" borderId="14" xfId="0" applyFont="1" applyFill="1" applyBorder="1" applyAlignment="1">
      <alignment horizontal="center"/>
    </xf>
    <xf numFmtId="0" fontId="16" fillId="34" borderId="14" xfId="0" applyFont="1" applyFill="1" applyBorder="1" applyAlignment="1">
      <alignment horizontal="center"/>
    </xf>
    <xf numFmtId="0" fontId="16" fillId="38" borderId="16" xfId="0" applyFont="1" applyFill="1" applyBorder="1" applyAlignment="1">
      <alignment horizontal="center"/>
    </xf>
    <xf numFmtId="0" fontId="16" fillId="38" borderId="17" xfId="0" applyFont="1" applyFill="1" applyBorder="1" applyAlignment="1">
      <alignment horizontal="center"/>
    </xf>
    <xf numFmtId="0" fontId="16" fillId="38" borderId="18" xfId="0" applyFont="1" applyFill="1" applyBorder="1" applyAlignment="1">
      <alignment horizontal="center"/>
    </xf>
    <xf numFmtId="0" fontId="16" fillId="39" borderId="14" xfId="0" applyFont="1" applyFill="1" applyBorder="1" applyAlignment="1">
      <alignment horizontal="center"/>
    </xf>
    <xf numFmtId="0" fontId="16" fillId="40" borderId="14" xfId="0" applyFont="1" applyFill="1" applyBorder="1" applyAlignment="1">
      <alignment horizontal="center"/>
    </xf>
    <xf numFmtId="0" fontId="20" fillId="40" borderId="10" xfId="0" applyFont="1" applyFill="1" applyBorder="1" applyAlignment="1">
      <alignment horizontal="center"/>
    </xf>
    <xf numFmtId="0" fontId="20" fillId="40" borderId="11" xfId="0" applyFont="1" applyFill="1" applyBorder="1" applyAlignment="1">
      <alignment horizontal="center"/>
    </xf>
    <xf numFmtId="0" fontId="20" fillId="40" borderId="12" xfId="0" applyFont="1" applyFill="1" applyBorder="1" applyAlignment="1">
      <alignment horizontal="center"/>
    </xf>
    <xf numFmtId="0" fontId="21" fillId="35" borderId="10" xfId="0" applyFont="1" applyFill="1" applyBorder="1" applyAlignment="1">
      <alignment horizontal="center"/>
    </xf>
    <xf numFmtId="0" fontId="21" fillId="35" borderId="12" xfId="0" applyFont="1" applyFill="1" applyBorder="1" applyAlignment="1">
      <alignment horizontal="center"/>
    </xf>
    <xf numFmtId="0" fontId="21" fillId="43" borderId="19" xfId="0" applyFont="1" applyFill="1" applyBorder="1" applyAlignment="1">
      <alignment horizontal="center"/>
    </xf>
    <xf numFmtId="0" fontId="21" fillId="43" borderId="20" xfId="0" applyFont="1" applyFill="1" applyBorder="1" applyAlignment="1">
      <alignment horizontal="center"/>
    </xf>
    <xf numFmtId="0" fontId="16" fillId="34" borderId="16" xfId="0" applyFont="1" applyFill="1" applyBorder="1" applyAlignment="1">
      <alignment horizontal="center"/>
    </xf>
    <xf numFmtId="0" fontId="16" fillId="34" borderId="17" xfId="0" applyFont="1" applyFill="1" applyBorder="1" applyAlignment="1">
      <alignment horizontal="center"/>
    </xf>
    <xf numFmtId="0" fontId="16" fillId="34" borderId="18" xfId="0" applyFont="1" applyFill="1" applyBorder="1" applyAlignment="1">
      <alignment horizontal="center"/>
    </xf>
    <xf numFmtId="0" fontId="13" fillId="44" borderId="21" xfId="0" applyFont="1" applyFill="1" applyBorder="1" applyAlignment="1">
      <alignment horizontal="center"/>
    </xf>
    <xf numFmtId="0" fontId="13" fillId="44" borderId="22" xfId="0" applyFont="1" applyFill="1" applyBorder="1" applyAlignment="1">
      <alignment horizontal="center"/>
    </xf>
    <xf numFmtId="0" fontId="13" fillId="44" borderId="23" xfId="0" applyFont="1" applyFill="1" applyBorder="1" applyAlignment="1">
      <alignment horizontal="center"/>
    </xf>
    <xf numFmtId="0" fontId="13" fillId="7" borderId="44" xfId="14" applyBorder="1" applyAlignment="1">
      <alignment horizontal="center" vertical="center"/>
    </xf>
    <xf numFmtId="0" fontId="13" fillId="7" borderId="45" xfId="14" applyBorder="1" applyAlignment="1">
      <alignment horizontal="center" vertical="center"/>
    </xf>
    <xf numFmtId="10" fontId="0" fillId="0" borderId="10" xfId="0" applyNumberFormat="1" applyBorder="1" applyAlignment="1">
      <alignment horizontal="center" vertical="center"/>
    </xf>
    <xf numFmtId="10" fontId="0" fillId="0" borderId="12" xfId="0" applyNumberFormat="1" applyBorder="1" applyAlignment="1">
      <alignment horizontal="center" vertical="center"/>
    </xf>
    <xf numFmtId="0" fontId="20" fillId="46" borderId="25" xfId="1" applyNumberFormat="1" applyFont="1" applyFill="1" applyBorder="1" applyAlignment="1">
      <alignment horizontal="center" vertical="center"/>
    </xf>
    <xf numFmtId="0" fontId="13" fillId="44" borderId="28" xfId="1" applyNumberFormat="1" applyFont="1" applyFill="1" applyBorder="1" applyAlignment="1">
      <alignment horizontal="center"/>
    </xf>
    <xf numFmtId="0" fontId="16" fillId="49" borderId="22" xfId="0" applyFont="1" applyFill="1" applyBorder="1" applyAlignment="1">
      <alignment horizontal="center"/>
    </xf>
    <xf numFmtId="0" fontId="16" fillId="50" borderId="22" xfId="0" applyFont="1" applyFill="1" applyBorder="1" applyAlignment="1">
      <alignment horizontal="center"/>
    </xf>
    <xf numFmtId="0" fontId="16" fillId="35" borderId="22" xfId="0" applyFont="1" applyFill="1" applyBorder="1" applyAlignment="1">
      <alignment horizontal="center"/>
    </xf>
    <xf numFmtId="0" fontId="16" fillId="33" borderId="22" xfId="0" applyFont="1" applyFill="1" applyBorder="1" applyAlignment="1">
      <alignment horizontal="center"/>
    </xf>
    <xf numFmtId="0" fontId="16" fillId="33" borderId="23" xfId="0" applyFont="1" applyFill="1" applyBorder="1" applyAlignment="1">
      <alignment horizontal="center"/>
    </xf>
    <xf numFmtId="0" fontId="13" fillId="7" borderId="7" xfId="14" applyAlignment="1">
      <alignment horizontal="center"/>
    </xf>
    <xf numFmtId="0" fontId="13" fillId="7" borderId="43" xfId="14" applyBorder="1" applyAlignment="1">
      <alignment horizontal="center" vertical="center"/>
    </xf>
    <xf numFmtId="0" fontId="0" fillId="0" borderId="12" xfId="0" applyBorder="1" applyAlignment="1">
      <alignment horizontal="center" vertical="center"/>
    </xf>
    <xf numFmtId="0" fontId="16" fillId="0" borderId="11" xfId="0" applyFont="1" applyBorder="1" applyAlignment="1">
      <alignment horizontal="center"/>
    </xf>
    <xf numFmtId="0" fontId="0" fillId="0" borderId="0" xfId="0" applyNumberFormat="1"/>
    <xf numFmtId="0" fontId="13" fillId="63" borderId="10" xfId="0" applyFont="1" applyFill="1" applyBorder="1"/>
    <xf numFmtId="0" fontId="16" fillId="40" borderId="12" xfId="0" applyFont="1" applyFill="1" applyBorder="1" applyAlignment="1">
      <alignment horizontal="center"/>
    </xf>
    <xf numFmtId="0" fontId="13" fillId="63" borderId="46" xfId="0" applyFont="1" applyFill="1" applyBorder="1"/>
    <xf numFmtId="0" fontId="16" fillId="59" borderId="21" xfId="0" applyFont="1" applyFill="1" applyBorder="1"/>
    <xf numFmtId="0" fontId="16" fillId="50" borderId="22" xfId="0" applyFont="1" applyFill="1" applyBorder="1"/>
    <xf numFmtId="0" fontId="16" fillId="39" borderId="23" xfId="0" applyFont="1" applyFill="1" applyBorder="1"/>
    <xf numFmtId="0" fontId="16" fillId="59" borderId="31" xfId="0" applyFont="1" applyFill="1" applyBorder="1"/>
    <xf numFmtId="0" fontId="16" fillId="50" borderId="0" xfId="0" applyFont="1" applyFill="1" applyBorder="1"/>
    <xf numFmtId="0" fontId="16" fillId="39" borderId="32" xfId="0" applyFont="1" applyFill="1" applyBorder="1"/>
    <xf numFmtId="0" fontId="16" fillId="66" borderId="0" xfId="0" applyFont="1" applyFill="1" applyBorder="1"/>
    <xf numFmtId="0" fontId="16" fillId="67" borderId="0" xfId="0" applyFont="1" applyFill="1" applyBorder="1"/>
    <xf numFmtId="0" fontId="16" fillId="33" borderId="0" xfId="0" applyFont="1" applyFill="1" applyBorder="1"/>
    <xf numFmtId="0" fontId="16" fillId="59" borderId="19" xfId="0" applyFont="1" applyFill="1" applyBorder="1"/>
    <xf numFmtId="0" fontId="16" fillId="33" borderId="33" xfId="0" applyFont="1" applyFill="1" applyBorder="1"/>
    <xf numFmtId="0" fontId="16" fillId="39" borderId="20" xfId="0" applyFont="1" applyFill="1" applyBorder="1"/>
    <xf numFmtId="0" fontId="16" fillId="68" borderId="30" xfId="0" applyFont="1" applyFill="1" applyBorder="1"/>
    <xf numFmtId="0" fontId="16" fillId="68" borderId="15" xfId="0" applyFont="1" applyFill="1" applyBorder="1"/>
    <xf numFmtId="0" fontId="16" fillId="68" borderId="46" xfId="0" applyFont="1" applyFill="1" applyBorder="1"/>
    <xf numFmtId="0" fontId="16" fillId="68" borderId="13" xfId="0" applyFont="1" applyFill="1" applyBorder="1"/>
    <xf numFmtId="49" fontId="0" fillId="0" borderId="0" xfId="0" applyNumberFormat="1"/>
    <xf numFmtId="49" fontId="0" fillId="0" borderId="0" xfId="0" quotePrefix="1" applyNumberFormat="1"/>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43" builtinId="8"/>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08">
    <dxf>
      <numFmt numFmtId="30" formatCode="@"/>
    </dxf>
    <dxf>
      <numFmt numFmtId="0" formatCode="Genera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
      <font>
        <b/>
        <i val="0"/>
        <strike val="0"/>
        <condense val="0"/>
        <extend val="0"/>
        <outline val="0"/>
        <shadow val="0"/>
        <u val="none"/>
        <vertAlign val="baseline"/>
        <sz val="11"/>
        <color theme="0"/>
        <name val="Aptos Narrow"/>
        <family val="2"/>
        <scheme val="minor"/>
      </font>
      <fill>
        <patternFill patternType="solid">
          <fgColor indexed="64"/>
          <bgColor theme="1"/>
        </patternFill>
      </fill>
    </dxf>
    <dxf>
      <font>
        <b/>
        <i val="0"/>
        <strike val="0"/>
        <condense val="0"/>
        <extend val="0"/>
        <outline val="0"/>
        <shadow val="0"/>
        <u val="none"/>
        <vertAlign val="baseline"/>
        <sz val="11"/>
        <color theme="0"/>
        <name val="Aptos Narrow"/>
        <family val="2"/>
        <scheme val="minor"/>
      </font>
      <numFmt numFmtId="164" formatCode="0.0%"/>
      <fill>
        <patternFill patternType="solid">
          <fgColor indexed="64"/>
          <bgColor theme="1"/>
        </patternFill>
      </fill>
      <alignment horizontal="center" vertical="bottom" textRotation="0" wrapText="0" indent="0" justifyLastLine="0" shrinkToFit="0" readingOrder="0"/>
    </dxf>
    <dxf>
      <font>
        <b/>
        <i val="0"/>
        <strike val="0"/>
        <condense val="0"/>
        <extend val="0"/>
        <outline val="0"/>
        <shadow val="0"/>
        <u val="none"/>
        <vertAlign val="baseline"/>
        <sz val="11"/>
        <color theme="0"/>
        <name val="Aptos Narrow"/>
        <family val="2"/>
        <scheme val="minor"/>
      </font>
      <numFmt numFmtId="2" formatCode="0.00"/>
      <fill>
        <patternFill patternType="solid">
          <fgColor indexed="64"/>
          <bgColor theme="1"/>
        </patternFill>
      </fill>
      <alignment horizontal="center" vertical="bottom" textRotation="0" wrapText="0" indent="0" justifyLastLine="0" shrinkToFit="0" readingOrder="0"/>
    </dxf>
    <dxf>
      <font>
        <b/>
        <i val="0"/>
        <strike val="0"/>
        <condense val="0"/>
        <extend val="0"/>
        <outline val="0"/>
        <shadow val="0"/>
        <u val="none"/>
        <vertAlign val="baseline"/>
        <sz val="11"/>
        <color theme="0"/>
        <name val="Aptos Narrow"/>
        <family val="2"/>
        <scheme val="minor"/>
      </font>
      <numFmt numFmtId="164" formatCode="0.0%"/>
      <fill>
        <patternFill patternType="solid">
          <fgColor indexed="64"/>
          <bgColor theme="1"/>
        </patternFill>
      </fill>
      <alignment horizontal="center" vertical="bottom" textRotation="0" wrapText="0" indent="0" justifyLastLine="0" shrinkToFit="0" readingOrder="0"/>
    </dxf>
    <dxf>
      <font>
        <b/>
        <i val="0"/>
        <strike val="0"/>
        <condense val="0"/>
        <extend val="0"/>
        <outline val="0"/>
        <shadow val="0"/>
        <u val="none"/>
        <vertAlign val="baseline"/>
        <sz val="11"/>
        <color theme="0"/>
        <name val="Aptos Narrow"/>
        <family val="2"/>
        <scheme val="minor"/>
      </font>
      <numFmt numFmtId="164" formatCode="0.0%"/>
      <fill>
        <patternFill patternType="solid">
          <fgColor indexed="64"/>
          <bgColor theme="1"/>
        </patternFill>
      </fill>
      <alignment horizontal="center" vertical="bottom" textRotation="0" wrapText="0" indent="0" justifyLastLine="0" shrinkToFit="0" readingOrder="0"/>
    </dxf>
    <dxf>
      <font>
        <b/>
        <i val="0"/>
        <strike val="0"/>
        <condense val="0"/>
        <extend val="0"/>
        <outline val="0"/>
        <shadow val="0"/>
        <u val="none"/>
        <vertAlign val="baseline"/>
        <sz val="11"/>
        <color theme="0"/>
        <name val="Aptos Narrow"/>
        <family val="2"/>
        <scheme val="minor"/>
      </font>
      <numFmt numFmtId="164" formatCode="0.0%"/>
      <fill>
        <patternFill patternType="solid">
          <fgColor indexed="64"/>
          <bgColor theme="1"/>
        </patternFill>
      </fill>
      <alignment horizontal="center" vertical="bottom" textRotation="0" wrapText="0" indent="0" justifyLastLine="0" shrinkToFit="0" readingOrder="0"/>
    </dxf>
    <dxf>
      <font>
        <b/>
        <i val="0"/>
        <strike val="0"/>
        <condense val="0"/>
        <extend val="0"/>
        <outline val="0"/>
        <shadow val="0"/>
        <u val="none"/>
        <vertAlign val="baseline"/>
        <sz val="11"/>
        <color theme="0"/>
        <name val="Aptos Narrow"/>
        <family val="2"/>
        <scheme val="minor"/>
      </font>
      <numFmt numFmtId="164" formatCode="0.0%"/>
      <fill>
        <patternFill patternType="solid">
          <fgColor indexed="64"/>
          <bgColor theme="1"/>
        </patternFill>
      </fill>
      <alignment horizontal="center" vertical="bottom"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indexed="64"/>
          <bgColor theme="1"/>
        </patternFill>
      </fill>
      <alignment horizontal="center" vertical="bottom"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indexed="64"/>
          <bgColor theme="1"/>
        </patternFill>
      </fill>
      <alignment horizontal="center" vertical="bottom"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indexed="64"/>
          <bgColor theme="1"/>
        </patternFill>
      </fill>
      <alignment horizontal="center" vertical="bottom"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indexed="64"/>
          <bgColor theme="1"/>
        </patternFill>
      </fill>
      <alignment horizontal="center" vertical="bottom"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indexed="64"/>
          <bgColor theme="1"/>
        </patternFill>
      </fill>
      <alignment horizontal="center" vertical="bottom"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indexed="64"/>
          <bgColor theme="1"/>
        </patternFill>
      </fill>
      <alignment horizontal="center" vertical="bottom"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indexed="64"/>
          <bgColor theme="1"/>
        </patternFill>
      </fill>
      <alignment horizontal="center" vertical="bottom"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indexed="64"/>
          <bgColor theme="1"/>
        </patternFill>
      </fill>
      <alignment horizontal="center" vertical="bottom"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indexed="64"/>
          <bgColor theme="1"/>
        </patternFill>
      </fill>
      <alignment horizontal="center" vertical="bottom"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indexed="64"/>
          <bgColor theme="1"/>
        </patternFill>
      </fill>
      <alignment horizontal="center" vertical="bottom"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indexed="64"/>
          <bgColor theme="1"/>
        </patternFill>
      </fill>
    </dxf>
    <dxf>
      <font>
        <b/>
        <i val="0"/>
        <strike val="0"/>
        <condense val="0"/>
        <extend val="0"/>
        <outline val="0"/>
        <shadow val="0"/>
        <u val="none"/>
        <vertAlign val="baseline"/>
        <sz val="11"/>
        <color theme="0"/>
        <name val="Aptos Narrow"/>
        <family val="2"/>
        <scheme val="minor"/>
      </font>
      <fill>
        <patternFill patternType="solid">
          <fgColor indexed="64"/>
          <bgColor theme="1"/>
        </patternFill>
      </fill>
    </dxf>
    <dxf>
      <font>
        <b/>
        <i val="0"/>
        <strike val="0"/>
        <condense val="0"/>
        <extend val="0"/>
        <outline val="0"/>
        <shadow val="0"/>
        <u val="none"/>
        <vertAlign val="baseline"/>
        <sz val="11"/>
        <color theme="0"/>
        <name val="Aptos Narrow"/>
        <family val="2"/>
        <scheme val="minor"/>
      </font>
      <fill>
        <patternFill patternType="solid">
          <fgColor indexed="64"/>
          <bgColor theme="1"/>
        </patternFill>
      </fill>
    </dxf>
    <dxf>
      <font>
        <color rgb="FF9C0006"/>
      </font>
      <fill>
        <patternFill>
          <bgColor rgb="FFFFC7CE"/>
        </patternFill>
      </fill>
    </dxf>
    <dxf>
      <font>
        <color rgb="FF9C0006"/>
      </font>
      <fill>
        <patternFill>
          <bgColor rgb="FFFFC7CE"/>
        </patternFill>
      </fill>
    </dxf>
    <dxf>
      <fill>
        <patternFill>
          <bgColor rgb="FFFFC7CE"/>
        </patternFill>
      </fill>
    </dxf>
    <dxf>
      <font>
        <color theme="1"/>
      </font>
      <fill>
        <patternFill patternType="solid">
          <bgColor rgb="FFFFEB9C"/>
        </patternFill>
      </fill>
    </dxf>
    <dxf>
      <font>
        <color theme="1"/>
      </font>
      <fill>
        <patternFill patternType="solid">
          <bgColor rgb="FFC6EFCE"/>
        </patternFill>
      </fill>
    </dxf>
    <dxf>
      <fill>
        <patternFill>
          <bgColor rgb="FFFFC7CE"/>
        </patternFill>
      </fill>
    </dxf>
    <dxf>
      <font>
        <color theme="1"/>
      </font>
      <fill>
        <patternFill patternType="solid">
          <bgColor rgb="FFFFEB9C"/>
        </patternFill>
      </fill>
    </dxf>
    <dxf>
      <font>
        <color theme="1"/>
      </font>
      <fill>
        <patternFill patternType="solid">
          <bgColor rgb="FFC6EFCE"/>
        </patternFill>
      </fill>
    </dxf>
    <dxf>
      <numFmt numFmtId="0" formatCode="General"/>
    </dxf>
    <dxf>
      <numFmt numFmtId="0" formatCode="General"/>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numFmt numFmtId="164" formatCode="0.0%"/>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numFmt numFmtId="13" formatCode="0%"/>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numFmt numFmtId="2" formatCode="0.00"/>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numFmt numFmtId="164" formatCode="0.0%"/>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numFmt numFmtId="164" formatCode="0.0%"/>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numFmt numFmtId="13" formatCode="0%"/>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numFmt numFmtId="13" formatCode="0%"/>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indexed="64"/>
          <bgColor theme="1"/>
        </patternFill>
      </fill>
      <alignment horizontal="center" vertical="bottom" textRotation="0" wrapText="0" indent="0" justifyLastLine="0" shrinkToFit="0" readingOrder="0"/>
    </dxf>
    <dxf>
      <font>
        <b/>
        <strike val="0"/>
        <outline val="0"/>
        <shadow val="0"/>
        <u val="none"/>
        <vertAlign val="baseline"/>
        <sz val="11"/>
        <color theme="0"/>
        <name val="Aptos Narrow"/>
        <family val="2"/>
        <scheme val="minor"/>
      </font>
      <fill>
        <patternFill patternType="solid">
          <fgColor indexed="64"/>
          <bgColor theme="1"/>
        </patternFill>
      </fill>
    </dxf>
    <dxf>
      <font>
        <b/>
        <i val="0"/>
        <strike val="0"/>
        <condense val="0"/>
        <extend val="0"/>
        <outline val="0"/>
        <shadow val="0"/>
        <u val="none"/>
        <vertAlign val="baseline"/>
        <sz val="11"/>
        <color theme="0"/>
        <name val="Aptos Narrow"/>
        <family val="2"/>
        <scheme val="minor"/>
      </font>
      <fill>
        <patternFill patternType="solid">
          <fgColor indexed="64"/>
          <bgColor theme="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numFmt numFmtId="164" formatCode="0.0%"/>
      <alignment horizontal="center" vertical="bottom" textRotation="0" wrapText="0" indent="0" justifyLastLine="0" shrinkToFit="0" readingOrder="0"/>
      <border diagonalUp="0" diagonalDown="0" outline="0">
        <left style="thin">
          <color indexed="64"/>
        </left>
        <right/>
        <top/>
        <bottom/>
      </border>
    </dxf>
    <dxf>
      <font>
        <b/>
        <i val="0"/>
        <strike val="0"/>
        <condense val="0"/>
        <extend val="0"/>
        <outline val="0"/>
        <shadow val="0"/>
        <u val="none"/>
        <vertAlign val="baseline"/>
        <sz val="11"/>
        <color theme="1"/>
        <name val="Aptos Narrow"/>
        <family val="2"/>
        <scheme val="minor"/>
      </font>
      <numFmt numFmtId="164" formatCode="0.0%"/>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1"/>
        <color theme="1"/>
        <name val="Aptos Narrow"/>
        <family val="2"/>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theme="1"/>
        <name val="Aptos Narrow"/>
        <family val="2"/>
        <scheme val="minor"/>
      </font>
      <numFmt numFmtId="164"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border diagonalUp="0" diagonalDown="0" outline="0">
        <left/>
        <right style="thin">
          <color indexed="64"/>
        </right>
        <top/>
        <bottom/>
      </border>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Aptos Narrow"/>
        <family val="2"/>
        <scheme val="minor"/>
      </font>
      <border diagonalUp="0" diagonalDown="0" outline="0">
        <left/>
        <right style="medium">
          <color indexed="64"/>
        </right>
        <top/>
        <bottom/>
      </border>
    </dxf>
    <dxf>
      <font>
        <b/>
        <i val="0"/>
        <strike val="0"/>
        <condense val="0"/>
        <extend val="0"/>
        <outline val="0"/>
        <shadow val="0"/>
        <u val="none"/>
        <vertAlign val="baseline"/>
        <sz val="11"/>
        <color theme="1"/>
        <name val="Aptos Narrow"/>
        <family val="2"/>
        <scheme val="minor"/>
      </font>
      <border diagonalUp="0" diagonalDown="0">
        <left/>
        <right style="medium">
          <color indexed="64"/>
        </right>
        <top/>
        <bottom/>
        <vertical/>
        <horizontal/>
      </border>
    </dxf>
    <dxf>
      <border outline="0">
        <left style="medium">
          <color indexed="64"/>
        </left>
        <right style="medium">
          <color indexed="64"/>
        </right>
        <top style="medium">
          <color indexed="64"/>
        </top>
      </border>
    </dxf>
    <dxf>
      <font>
        <b/>
        <i val="0"/>
        <strike val="0"/>
        <condense val="0"/>
        <extend val="0"/>
        <outline val="0"/>
        <shadow val="0"/>
        <u val="none"/>
        <vertAlign val="baseline"/>
        <sz val="11"/>
        <color theme="0"/>
        <name val="Aptos Narrow"/>
        <family val="2"/>
        <scheme val="minor"/>
      </font>
      <fill>
        <patternFill patternType="solid">
          <fgColor indexed="64"/>
          <bgColor theme="1"/>
        </patternFill>
      </fill>
    </dxf>
    <dxf>
      <numFmt numFmtId="19" formatCode="m/d/yyyy"/>
    </dxf>
    <dxf>
      <numFmt numFmtId="19" formatCode="m/d/yyyy"/>
    </dxf>
    <dxf>
      <border outline="0">
        <top style="double">
          <color rgb="FF3F3F3F"/>
        </top>
      </border>
    </dxf>
    <dxf>
      <border outline="0">
        <bottom style="double">
          <color rgb="FF3F3F3F"/>
        </bottom>
      </border>
    </dxf>
    <dxf>
      <alignment horizontal="center" vertical="bottom" textRotation="0" wrapText="0" indent="0" justifyLastLine="0" shrinkToFit="0" readingOrder="0"/>
      <border diagonalUp="0" diagonalDown="0" outline="0">
        <left style="double">
          <color rgb="FF3F3F3F"/>
        </left>
        <right style="double">
          <color rgb="FF3F3F3F"/>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7.xml"/><Relationship Id="rId21" Type="http://schemas.openxmlformats.org/officeDocument/2006/relationships/pivotCacheDefinition" Target="pivotCache/pivotCacheDefinition2.xml"/><Relationship Id="rId34" Type="http://schemas.microsoft.com/office/2017/06/relationships/rdRichValue" Target="richData/rdrichvalu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6.xml"/><Relationship Id="rId33"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5.xml"/><Relationship Id="rId32" Type="http://schemas.openxmlformats.org/officeDocument/2006/relationships/sharedStrings" Target="sharedStrings.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microsoft.com/office/2007/relationships/slicerCache" Target="slicerCaches/slicerCache2.xml"/><Relationship Id="rId36" Type="http://schemas.microsoft.com/office/2017/06/relationships/rdRichValueTypes" Target="richData/rdRichValueTyp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1.xml"/><Relationship Id="rId30" Type="http://schemas.openxmlformats.org/officeDocument/2006/relationships/theme" Target="theme/theme1.xml"/><Relationship Id="rId35" Type="http://schemas.microsoft.com/office/2017/06/relationships/rdRichValueStructure" Target="richData/rdrichvaluestructure.xml"/><Relationship Id="rId8" Type="http://schemas.openxmlformats.org/officeDocument/2006/relationships/worksheet" Target="worksheets/sheet8.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twoCellAnchor editAs="absolute">
    <xdr:from>
      <xdr:col>9</xdr:col>
      <xdr:colOff>19050</xdr:colOff>
      <xdr:row>4</xdr:row>
      <xdr:rowOff>9525</xdr:rowOff>
    </xdr:from>
    <xdr:to>
      <xdr:col>12</xdr:col>
      <xdr:colOff>19050</xdr:colOff>
      <xdr:row>10</xdr:row>
      <xdr:rowOff>142875</xdr:rowOff>
    </xdr:to>
    <mc:AlternateContent xmlns:mc="http://schemas.openxmlformats.org/markup-compatibility/2006" xmlns:sle15="http://schemas.microsoft.com/office/drawing/2012/slicer">
      <mc:Choice Requires="sle15">
        <xdr:graphicFrame macro="">
          <xdr:nvGraphicFramePr>
            <xdr:cNvPr id="2" name="TL 7">
              <a:extLst>
                <a:ext uri="{FF2B5EF4-FFF2-40B4-BE49-F238E27FC236}">
                  <a16:creationId xmlns:a16="http://schemas.microsoft.com/office/drawing/2014/main" id="{7FB4C26E-EA5D-48ED-8B03-3D9A03304280}"/>
                </a:ext>
              </a:extLst>
            </xdr:cNvPr>
            <xdr:cNvGraphicFramePr/>
          </xdr:nvGraphicFramePr>
          <xdr:xfrm>
            <a:off x="0" y="0"/>
            <a:ext cx="0" cy="0"/>
          </xdr:xfrm>
          <a:graphic>
            <a:graphicData uri="http://schemas.microsoft.com/office/drawing/2010/slicer">
              <sle:slicer xmlns:sle="http://schemas.microsoft.com/office/drawing/2010/slicer" name="TL 7"/>
            </a:graphicData>
          </a:graphic>
        </xdr:graphicFrame>
      </mc:Choice>
      <mc:Fallback xmlns="">
        <xdr:sp macro="" textlink="">
          <xdr:nvSpPr>
            <xdr:cNvPr id="0" name=""/>
            <xdr:cNvSpPr>
              <a:spLocks noTextEdit="1"/>
            </xdr:cNvSpPr>
          </xdr:nvSpPr>
          <xdr:spPr>
            <a:xfrm>
              <a:off x="7324725" y="790575"/>
              <a:ext cx="1828800" cy="12763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21</xdr:col>
      <xdr:colOff>590550</xdr:colOff>
      <xdr:row>1</xdr:row>
      <xdr:rowOff>9525</xdr:rowOff>
    </xdr:from>
    <xdr:to>
      <xdr:col>24</xdr:col>
      <xdr:colOff>590550</xdr:colOff>
      <xdr:row>7</xdr:row>
      <xdr:rowOff>57150</xdr:rowOff>
    </xdr:to>
    <mc:AlternateContent xmlns:mc="http://schemas.openxmlformats.org/markup-compatibility/2006" xmlns:sle15="http://schemas.microsoft.com/office/drawing/2012/slicer">
      <mc:Choice Requires="sle15">
        <xdr:graphicFrame macro="">
          <xdr:nvGraphicFramePr>
            <xdr:cNvPr id="2" name="TL 1">
              <a:extLst>
                <a:ext uri="{FF2B5EF4-FFF2-40B4-BE49-F238E27FC236}">
                  <a16:creationId xmlns:a16="http://schemas.microsoft.com/office/drawing/2014/main" id="{549C41D7-97D7-12F7-E2A5-2C404C40D900}"/>
                </a:ext>
              </a:extLst>
            </xdr:cNvPr>
            <xdr:cNvGraphicFramePr/>
          </xdr:nvGraphicFramePr>
          <xdr:xfrm>
            <a:off x="0" y="0"/>
            <a:ext cx="0" cy="0"/>
          </xdr:xfrm>
          <a:graphic>
            <a:graphicData uri="http://schemas.microsoft.com/office/drawing/2010/slicer">
              <sle:slicer xmlns:sle="http://schemas.microsoft.com/office/drawing/2010/slicer" name="TL 1"/>
            </a:graphicData>
          </a:graphic>
        </xdr:graphicFrame>
      </mc:Choice>
      <mc:Fallback xmlns="">
        <xdr:sp macro="" textlink="">
          <xdr:nvSpPr>
            <xdr:cNvPr id="0" name=""/>
            <xdr:cNvSpPr>
              <a:spLocks noTextEdit="1"/>
            </xdr:cNvSpPr>
          </xdr:nvSpPr>
          <xdr:spPr>
            <a:xfrm>
              <a:off x="14135100" y="200025"/>
              <a:ext cx="1828800" cy="11906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absolute">
    <xdr:from>
      <xdr:col>23</xdr:col>
      <xdr:colOff>171450</xdr:colOff>
      <xdr:row>0</xdr:row>
      <xdr:rowOff>9525</xdr:rowOff>
    </xdr:from>
    <xdr:to>
      <xdr:col>26</xdr:col>
      <xdr:colOff>171450</xdr:colOff>
      <xdr:row>4</xdr:row>
      <xdr:rowOff>161925</xdr:rowOff>
    </xdr:to>
    <mc:AlternateContent xmlns:mc="http://schemas.openxmlformats.org/markup-compatibility/2006" xmlns:sle15="http://schemas.microsoft.com/office/drawing/2012/slicer">
      <mc:Choice Requires="sle15">
        <xdr:graphicFrame macro="">
          <xdr:nvGraphicFramePr>
            <xdr:cNvPr id="2" name="TL">
              <a:extLst>
                <a:ext uri="{FF2B5EF4-FFF2-40B4-BE49-F238E27FC236}">
                  <a16:creationId xmlns:a16="http://schemas.microsoft.com/office/drawing/2014/main" id="{D207FEED-10F6-BD85-F91A-0CE7A327428F}"/>
                </a:ext>
              </a:extLst>
            </xdr:cNvPr>
            <xdr:cNvGraphicFramePr/>
          </xdr:nvGraphicFramePr>
          <xdr:xfrm>
            <a:off x="0" y="0"/>
            <a:ext cx="0" cy="0"/>
          </xdr:xfrm>
          <a:graphic>
            <a:graphicData uri="http://schemas.microsoft.com/office/drawing/2010/slicer">
              <sle:slicer xmlns:sle="http://schemas.microsoft.com/office/drawing/2010/slicer" name="TL"/>
            </a:graphicData>
          </a:graphic>
        </xdr:graphicFrame>
      </mc:Choice>
      <mc:Fallback xmlns="">
        <xdr:sp macro="" textlink="">
          <xdr:nvSpPr>
            <xdr:cNvPr id="0" name=""/>
            <xdr:cNvSpPr>
              <a:spLocks noTextEdit="1"/>
            </xdr:cNvSpPr>
          </xdr:nvSpPr>
          <xdr:spPr>
            <a:xfrm>
              <a:off x="14925675" y="9525"/>
              <a:ext cx="1828800" cy="9144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lly coad" refreshedDate="46153.449733333335" createdVersion="8" refreshedVersion="8" minRefreshableVersion="3" recordCount="1265" xr:uid="{54EE566B-0E70-4712-A196-BFAABBE732A9}">
  <cacheSource type="worksheet">
    <worksheetSource ref="P1:AD1048576" sheet="ININ"/>
  </cacheSource>
  <cacheFields count="15">
    <cacheField name="Interval Start" numFmtId="0">
      <sharedItems containsDate="1" containsString="0" containsBlank="1" containsMixedTypes="1" minDate="2026-02-15T00:00:00" maxDate="1900-01-05T09:51:04"/>
    </cacheField>
    <cacheField name="Interval End" numFmtId="0">
      <sharedItems containsDate="1" containsString="0" containsBlank="1" containsMixedTypes="1" minDate="2026-02-22T00:30:00" maxDate="1900-01-05T10:51:04"/>
    </cacheField>
    <cacheField name="Interval Complete" numFmtId="0">
      <sharedItems containsBlank="1"/>
    </cacheField>
    <cacheField name="Filters" numFmtId="0">
      <sharedItems containsBlank="1" longText="1"/>
    </cacheField>
    <cacheField name="Media Type" numFmtId="0">
      <sharedItems containsBlank="1"/>
    </cacheField>
    <cacheField name="Agent Id" numFmtId="0">
      <sharedItems containsBlank="1"/>
    </cacheField>
    <cacheField name="Agent Name" numFmtId="0">
      <sharedItems containsBlank="1" count="1259">
        <s v="Aaliyah Kemp"/>
        <s v="Aana Taufiq"/>
        <s v="Aaron Alfaro02"/>
        <s v="Aaron Royal"/>
        <s v="Abdifitah Ahmed"/>
        <s v="Abhiuday Pundir"/>
        <s v="Abigail Ruiz"/>
        <s v="Abinash Sritharan"/>
        <s v="Abraham.Martinez"/>
        <s v="Adam Wilkes"/>
        <s v="Aditya Karnawat"/>
        <s v="Adnan Malik"/>
        <s v="Adonis Rosalle"/>
        <s v="Adrian Marin"/>
        <s v="Adrian Rapadas"/>
        <s v="Adrian Underwood"/>
        <s v="Adriana Alejandra Ayala Orellana"/>
        <s v="Adriana Daniela Molina Tobares"/>
        <s v="Ahmed Nur"/>
        <s v="Akeem Aman"/>
        <s v="Akhil Karra"/>
        <s v="Akib Lipu"/>
        <s v="Alan Bladimir Funes Ventura"/>
        <s v="Alan Houston"/>
        <s v="Albany Covington-Owens"/>
        <s v="Albert Hartinger"/>
        <s v="Alberto Montoya"/>
        <s v="Alberto Zeniff Montalvo Aguila"/>
        <s v="Aldrin D'Almeida"/>
        <s v="Alejandra Leticia Diaz Beltra"/>
        <s v="Alejandro Ernesto Cruz Barrientos"/>
        <s v="Alessandro.Sedo"/>
        <s v="Alex Clare"/>
        <s v="Alexander Enrique Pinto Gomez"/>
        <s v="Alexander Figueroa"/>
        <s v="Alexis Brown"/>
        <s v="Alexis Smith"/>
        <s v="Alicia Anderson"/>
        <s v="Alicia Chase"/>
        <s v="Alicia Chavarria"/>
        <s v="Alicia Shields"/>
        <s v="Aliesha Hoosain"/>
        <s v="Alirio Ruano"/>
        <s v="Alisha Williams"/>
        <s v="Alissa Caskey"/>
        <s v="Alivia Haines"/>
        <s v="Allan Giovanni Diaz Salamanca"/>
        <s v="Allison Abigail Monterrosa Aguilar"/>
        <s v="Allison Sellers"/>
        <s v="Almesha Shirley"/>
        <s v="Alonzia Perrin"/>
        <s v="Alyse Vargas"/>
        <s v="Alyssa Torres"/>
        <s v="Amanda Ensz"/>
        <s v="Amanda Liriano"/>
        <s v="Amanda Mitchell"/>
        <s v="Amanda Vega"/>
        <s v="Amar Ramcharan"/>
        <s v="Amarachi Nwodoh"/>
        <s v="Amardeep Singh"/>
        <s v="Amit Bhamra"/>
        <s v="Amiyah Moye"/>
        <s v="Amresh Mungal"/>
        <s v="Amy Porter"/>
        <s v="Amy Smiley"/>
        <s v="Amy Thomas"/>
        <s v="Ana Patricia Flores Granados"/>
        <s v="Ana Yancy Guadalupe Guerra Soto"/>
        <s v="Anastacia Hicks"/>
        <s v="Anastasia Kalman"/>
        <s v="Andre Bynoe"/>
        <s v="Andre Vladimir Romero Puente"/>
        <s v="Andrea Culbertson"/>
        <s v="Andrea Elizabeth Benavides Velasquez"/>
        <s v="Andrea Guadalupe Franco Vasquez"/>
        <s v="Andrea Harris"/>
        <s v="Andrea Manning"/>
        <s v="Andrea Sallee"/>
        <s v="Andres Barrantes"/>
        <s v="Andres Rodrigo Serrano Chinchilla"/>
        <s v="Andres Vindas"/>
        <s v="Andrew Barratt"/>
        <s v="Andrew Bressi"/>
        <s v="Andrew Henderson"/>
        <s v="Andrew Reid"/>
        <s v="Andrey Marin"/>
        <s v="Andy Vargas01"/>
        <s v="Aneena Sheela Nath"/>
        <s v="Angel Ernesto Merlos Amaya"/>
        <s v="Angel Scarbrough"/>
        <s v="Angela Gonzales"/>
        <s v="Angelica Gonzalez"/>
        <s v="Angelica Martinez"/>
        <s v="Angella Dunn"/>
        <s v="Angie Vega"/>
        <s v="Anil Somwaru"/>
        <s v="Ann Leblanc"/>
        <s v="Anna Herrera"/>
        <s v="Anna Perez"/>
        <s v="Anna Shonubi"/>
        <s v="Anna Tolentino"/>
        <s v="Annam Viswanath"/>
        <s v="Annie Cuevas"/>
        <s v="Antasia Phillips"/>
        <s v="Anthony Cesar01"/>
        <s v="Anthony Duncan"/>
        <s v="Antoinette Atkins McFadgen"/>
        <s v="Antonette Cousley"/>
        <s v="Anubhav Maheshwari"/>
        <s v="April Daffodils Senen"/>
        <s v="April Matser"/>
        <s v="April Shrewsbury"/>
        <s v="April Watkins"/>
        <s v="Areebah Baig"/>
        <s v="Arelis Carvajal01"/>
        <s v="Arieanna Young"/>
        <s v="Ariel Munett"/>
        <s v="Ariel Smith"/>
        <s v="Ariella Lopez"/>
        <s v="Arleth Patatag"/>
        <s v="Armelia Teachey"/>
        <s v="Armin Sadeghi"/>
        <s v="Arnold Ortiz01"/>
        <s v="Arnold Parker"/>
        <s v="Arnold Young"/>
        <s v="Arpit Kaur"/>
        <s v="Arthur Mitchell"/>
        <s v="Aryan Sharma"/>
        <s v="Asael Alexander Lopez Munoz"/>
        <s v="Asante Msosa"/>
        <s v="Ashantty Fox"/>
        <s v="Ashley Harkness"/>
        <s v="Ashley Russell"/>
        <s v="Ashley Taylor"/>
        <s v="Ashley Thornton"/>
        <s v="Auchey Davis"/>
        <s v="Audra Mullens"/>
        <s v="Austin Seestadt"/>
        <s v="Autumn Moore"/>
        <s v="Axel Said Morales"/>
        <s v="Ayleen Esquivel"/>
        <s v="Bakhtiar Mahi"/>
        <s v="Balu Nayar"/>
        <s v="Barbara Phillips"/>
        <s v="Barry Scott"/>
        <s v="Bassam Hamud"/>
        <s v="Bavani Corrie"/>
        <s v="Bayron Serrano"/>
        <s v="Ben Carroll"/>
        <s v="Benjamin Juru"/>
        <s v="Berin Richard"/>
        <s v="Bhasker Thirumala"/>
        <s v="Bhavneet Kaur"/>
        <s v="Bhumika Bunha"/>
        <s v="Billy Esquivel"/>
        <s v="Blessing Ito"/>
        <s v="Bodhi Fallas"/>
        <s v="Bolaji Adewunmi"/>
        <s v="Bora Lee"/>
        <s v="Boris Rada"/>
        <s v="Bradlee Kepley"/>
        <s v="Bradley Rounds"/>
        <s v="Bram Benderoff"/>
        <s v="Brandon Arnoldo Flores Sixco"/>
        <s v="Brandon Williams"/>
        <s v="Brandy Rodriguez"/>
        <s v="Brendan Powell"/>
        <s v="Brennan Dunmire"/>
        <s v="Brent Reynolds"/>
        <s v="Breshae Tolliver"/>
        <s v="Brett Proud"/>
        <s v="Breyana Estle"/>
        <s v="Bria Bryant"/>
        <s v="Bria Worthington"/>
        <s v="Brian Conell"/>
        <s v="Brian Finnstrom"/>
        <s v="Brian Greendyke"/>
        <s v="Brian Nyaruwanga"/>
        <s v="Brianna Glover"/>
        <s v="Brianna Totten"/>
        <s v="Brittany Bailey"/>
        <s v="Brittany Mitchell"/>
        <s v="Brittany Vest"/>
        <s v="Bronagh Sweeney"/>
        <s v="Brooke Stafford"/>
        <s v="Brooke Swift"/>
        <s v="Bruno Lara"/>
        <s v="Bryan Alexander Lopez Tejada"/>
        <s v="Bryan Anderson Medina Rodriguez"/>
        <s v="Bryan Ariel Garcia Quintanilla"/>
        <s v="Bryant Clay"/>
        <s v="Burnett Russ"/>
        <s v="Byron Tanner"/>
        <s v="Cameo Melton"/>
        <s v="Camila Ministre"/>
        <s v="Camiron Burnham"/>
        <s v="Candice Corales"/>
        <s v="Carla Crump"/>
        <s v="Carla Grant"/>
        <s v="Carlos Alberto Solano Ayala"/>
        <s v="Carlos Alberto Solorzano Vaquerano"/>
        <s v="Carlos Alessandro Hernandez Pleitez"/>
        <s v="Carlos Alfredo Osegueda Bermudez"/>
        <s v="Carlos Arosemena"/>
        <s v="Carlos Daniel Hernandez Lara"/>
        <s v="Carlos Elias Abrego Flores"/>
        <s v="Carlos Enrique Chinchilla Cordon"/>
        <s v="Carlos Fiffe-Martinez"/>
        <s v="Carlos Harris"/>
        <s v="Carlos Ivan Morales Funes"/>
        <s v="Carlos Maxwell Gonzalez Figueroa"/>
        <s v="Carlos Moreno"/>
        <s v="Carlos Quintanilla"/>
        <s v="Carlos RenÃ© Rivera Pino"/>
        <s v="Carlos Rivera"/>
        <s v="Carlos Rojas01"/>
        <s v="Carlos Santana"/>
        <s v="Carlos Vallejo"/>
        <s v="Carolyn Clampitt"/>
        <s v="Carrie Garza"/>
        <s v="Cassandra Wright"/>
        <s v="Cassi Thomas"/>
        <s v="Cassiddy Jordan"/>
        <s v="Celeste Murph"/>
        <s v="Celina Elizabeth Hernandez Orellana"/>
        <s v="Cesar Camareno"/>
        <s v="Chanetta Gant"/>
        <s v="Chantelle Baccas"/>
        <s v="Chaqoia Gould"/>
        <s v="Charnetta AllenHull"/>
        <s v="Chasady Parker"/>
        <s v="Chayanne Shivtahal"/>
        <s v="Chelsey Sturgeon"/>
        <s v="Cherrish Hall"/>
        <s v="Chimdinma Chibe"/>
        <s v="Chloe Smith"/>
        <s v="Chris Buckland"/>
        <s v="Chris Dauk"/>
        <s v="Chris Genereaux"/>
        <s v="Chris Goudie"/>
        <s v="Chris Nauts"/>
        <s v="Chris Routledge"/>
        <s v="Christasia Brown"/>
        <s v="Christian Arias"/>
        <s v="Christian Franklin"/>
        <s v="Christian Gerardo Ascencio Baires"/>
        <s v="Christian Piedra"/>
        <s v="Christina Harris"/>
        <s v="Christina Johnson"/>
        <s v="Christopher Donaker"/>
        <s v="Christopher Farkasfalvy"/>
        <s v="Christopher Guardado"/>
        <s v="Christopher O'Flynn"/>
        <s v="Christopher Obando"/>
        <s v="Christopher Viloria"/>
        <s v="Chukwuemeka Kanu-ivi"/>
        <s v="Cierra Snow"/>
        <s v="Cindy Magera-Sarantos"/>
        <s v="Clare Mephan"/>
        <s v="Clare Mitchell"/>
        <s v="Clarene Stapleton"/>
        <s v="Clendy Carrillo01"/>
        <s v="Cody Ayerhart"/>
        <s v="Cody Helms"/>
        <s v="Cody Horan"/>
        <s v="Coi Gaal"/>
        <s v="Colin Garbo"/>
        <s v="Colleen Nash"/>
        <s v="Coralina Cori Robinson"/>
        <s v="Corey Hayes"/>
        <s v="Corey Krause"/>
        <s v="Cortney Powell"/>
        <s v="Courtney Galpin"/>
        <s v="Courtney Mcdaniel"/>
        <s v="Craig Jonasson"/>
        <s v="Craig Owens"/>
        <s v="Cristian Canton"/>
        <s v="Cristian Omar Ortiz Diaz"/>
        <s v="Cristian Salazar01"/>
        <s v="Cristina Aracely Bustamante Vichez"/>
        <s v="Cristopher Castillo01"/>
        <s v="Cristopher Cornielle"/>
        <s v="Crystal Easter"/>
        <s v="Crystal Symes"/>
        <s v="Curtis Morton"/>
        <s v="Cyn Holloway"/>
        <s v="Daira Murcia"/>
        <s v="Daisy Blanco"/>
        <s v="Dametre Burroughs"/>
        <s v="Damian Alfredo Torres Saravia"/>
        <s v="Damian Horsley"/>
        <s v="Dan Jiang"/>
        <s v="Daniel Antonio Abrego Vasquez"/>
        <s v="Daniel Badilla"/>
        <s v="Daniel Carter"/>
        <s v="Daniel Chacon"/>
        <s v="Daniel Dieudonne"/>
        <s v="Daniel Guevara"/>
        <s v="Daniel Humberto Aguirre Estrada"/>
        <s v="Daniel keith"/>
        <s v="Daniel Nazario"/>
        <s v="Daniel Torres"/>
        <s v="Daniel Wong"/>
        <s v="Daniel Zarilli"/>
        <s v="Daniela Abigail Reyes Martinez"/>
        <s v="Daniela Alvarez"/>
        <s v="Daniela Varela"/>
        <s v="Danielle McMullan"/>
        <s v="Dante Gutierrez"/>
        <s v="Darla Elizabeth Flowers"/>
        <s v="Darren Minarz"/>
        <s v="Darvin Antonio Recinos Lopez"/>
        <s v="David Densmore"/>
        <s v="David Guembhyt"/>
        <s v="David Keyer"/>
        <s v="David Law"/>
        <s v="David Locke"/>
        <s v="David Perez"/>
        <s v="David Radcliff"/>
        <s v="David Soutar"/>
        <s v="David Vindas"/>
        <s v="Dawn Waisanen"/>
        <s v="Dayri Turro-Quintana"/>
        <s v="Deamber Brown"/>
        <s v="Dean Barnes"/>
        <s v="Dean Blackburn"/>
        <s v="Deandra Snell"/>
        <s v="Debbie Stewart"/>
        <s v="Deborah Anderson"/>
        <s v="Debra Anis"/>
        <s v="Demar Coley"/>
        <s v="Demarius Hall"/>
        <s v="Demetra Rainey"/>
        <s v="Denise Crymble"/>
        <s v="Denise Prempeh"/>
        <s v="Dennis Esquivel Quesada"/>
        <s v="Dennis Esquivel01"/>
        <s v="Deon Edward"/>
        <s v="Derek Araya"/>
        <s v="Dessie Temple"/>
        <s v="Destany Greer"/>
        <s v="Destiny Rich"/>
        <s v="Devon Hunt"/>
        <s v="Diamond Byous"/>
        <s v="Diana Cruz"/>
        <s v="Diana Speight"/>
        <s v="Dianna Resendez"/>
        <s v="Diego Alfonso Pena Valiente"/>
        <s v="Diego Jonathan Argueta Campos"/>
        <s v="Diego Volio"/>
        <s v="Dinesh Kandoth"/>
        <s v="Disha Patel"/>
        <s v="Divine Amechi"/>
        <s v="Dominique Mobley"/>
        <s v="Dominique Rayner"/>
        <s v="Donna Plummer"/>
        <s v="Donna Read"/>
        <s v="Donovan.Lopez"/>
        <s v="Dorian Gamble"/>
        <s v="Dorian Pride"/>
        <s v="Dortha Braden"/>
        <s v="Doug Baker"/>
        <s v="Douglas Alexander Hernandez Marinez"/>
        <s v="Douglas Barnes"/>
        <s v="Dunstan Savage"/>
        <s v="Durriya Shaw"/>
        <s v="Dylan Desjardins"/>
        <s v="Dylan Hidalgo"/>
        <s v="Eddie Duran"/>
        <s v="Eddie Mendoza"/>
        <s v="Eddie Tesson"/>
        <s v="Edgar Daniel Arriola Pacas"/>
        <s v="Edgar Rosario"/>
        <s v="Edgard Portillo"/>
        <s v="Eduardo Enrique Cortez Hernanandez"/>
        <s v="Eduardo Filos Moya"/>
        <s v="Eduardo Josue Rodriguez Rodriguez"/>
        <s v="Edwin Andres Rivas Ortiz"/>
        <s v="Edwin Antonio Ramirez Castro"/>
        <s v="Edwin Erickson Mendoza Cubias"/>
        <s v="Edwin Lagos Moraga"/>
        <s v="Edwin Ricardo Amaya Iraheta"/>
        <s v="Edwin Samuel Alvarado Valencia"/>
        <s v="Ekta Nayyar"/>
        <s v="Elangovan Srinivasan"/>
        <s v="Elia Requina"/>
        <s v="Elias Bitar"/>
        <s v="Elias Roberto Miguel PeÃ±a"/>
        <s v="Eliezer Alcides Zaldana Nerio"/>
        <s v="Elijah Reid"/>
        <s v="Eliza Vandivier"/>
        <s v="Elizabeth Christian"/>
        <s v="Elizabeth Lucas"/>
        <s v="Elizabeth Madero"/>
        <s v="Elizabeth Sullivan"/>
        <s v="Ellen Downing"/>
        <s v="Elliot Bell"/>
        <s v="Elmer Neftaly Figueroa Alas"/>
        <s v="Elvis David Umanzor Serrano"/>
        <s v="Emad Mofreh"/>
        <s v="Emely Nohemi Sevillano Platero"/>
        <s v="Emilee Bowman"/>
        <s v="Emily Graham"/>
        <s v="Emily Mclain"/>
        <s v="Emily Snider"/>
        <s v="Emma Santos"/>
        <s v="Emmanuel Buckley"/>
        <s v="Emmanuel Castillo"/>
        <s v="Enrique Alejandro Alvarez Bernal"/>
        <s v="Enrique Alexander Martinez Alcaine"/>
        <s v="Enrique Mendez"/>
        <s v="Eric Brown"/>
        <s v="Erick Adrian Perez Ortega"/>
        <s v="Erick Alexander Bermudez Serrano"/>
        <s v="Erick Alexander Saravia Chavez"/>
        <s v="Erick Meza"/>
        <s v="Ernesto Lopez"/>
        <s v="Estale Pollard"/>
        <s v="Esteban Josue Montano Torres"/>
        <s v="Esteban Madrigal"/>
        <s v="Esteban Martinez"/>
        <s v="Ethan Ruiz"/>
        <s v="Evelyn Jeannette Carcamo Sosa"/>
        <s v="Ezechinyere Egbukichi"/>
        <s v="Ezekiel Abarra"/>
        <s v="Ezequiel Aguilar"/>
        <s v="Ezequiel Alexander Barillas Portillo"/>
        <s v="Ezequiel Ernesto Paredes Tomasino"/>
        <s v="Fabian Lizano"/>
        <s v="Farhan Alam"/>
        <s v="Farhana Rahman"/>
        <s v="Fatima Whatley"/>
        <s v="Favour Mayowa Olaosebikan"/>
        <s v="Fawzan Zan Barrage"/>
        <s v="Felichia Pemberton"/>
        <s v="Felipe AndrÃ© MartÃ­nez Rojas"/>
        <s v="Felipe Valerio"/>
        <s v="Felix Daniel Maravilla Calderon"/>
        <s v="Fernando Enrique Arucha Cabrera"/>
        <s v="Fernando Jose Izaguirre Pinto"/>
        <s v="Fernando Jose Monroy Pena"/>
        <s v="Florence Dare"/>
        <s v="Fouzan Syed"/>
        <s v="Francis Akum"/>
        <s v="Francisco Javier Gozalez Belloso"/>
        <s v="Frank Dennis"/>
        <s v="Frida Yuvixa Delgado Argumedo"/>
        <s v="Gabbrielle Dukes"/>
        <s v="Gabriel Eduardo Paladino Mendoza"/>
        <s v="Gabriel Vargas03"/>
        <s v="Gabriela Delgado"/>
        <s v="Gabriela Guadalupe Mejia Paredes"/>
        <s v="Gabriela Rachel Dominguez Ama"/>
        <s v="Gabrielle Brooks"/>
        <s v="Gaela Hooks"/>
        <s v="Garima Mehra"/>
        <s v="Gary Lambert"/>
        <s v="Genesis Merari Martinez Garcia"/>
        <s v="George Bender"/>
        <s v="George Lazo"/>
        <s v="Georgina Cooney"/>
        <s v="Gerald Jones"/>
        <s v="Gerardo Antonio Mejia Recinos"/>
        <s v="Gerardo Melendez"/>
        <s v="German Ernesto Valencia Martinez"/>
        <s v="Gerson Alejandro Umanzor Moreno"/>
        <s v="Gerson David Flores Galdamez"/>
        <s v="Ghanakshree Sethi"/>
        <s v="Gia Stinson"/>
        <s v="Gift Ibadin"/>
        <s v="Gilbert Salazar"/>
        <s v="Giovanni Sacasa"/>
        <s v="Gladys Aminta Valiente Vasquez"/>
        <s v="Gladys Osuji"/>
        <s v="Glenda Harper"/>
        <s v="Graciela Rodriguez"/>
        <s v="Grecia Briceno01"/>
        <s v="Gregory Cosma"/>
        <s v="Guido Rojas"/>
        <s v="Gustavo Cordero"/>
        <s v="Gustavo Ernesto Alvarenga Hernandez"/>
        <s v="Gustavo Mora"/>
        <s v="Gustavo Villalobos"/>
        <s v="Gwendolyn Farris"/>
        <s v="Haidar Abrar"/>
        <s v="Haley Smith"/>
        <s v="Hanna Scott"/>
        <s v="Hannah Madlansacay"/>
        <s v="Hari Suda"/>
        <s v="Harjeet Kaur"/>
        <s v="Harkaran Singh"/>
        <s v="Harsh Harsh"/>
        <s v="Harsh Khosla"/>
        <s v="Harshit Patel"/>
        <s v="Harvenecia Mains"/>
        <s v="Harvikram Virk"/>
        <s v="Haydar Moreno"/>
        <s v="Haylee Jensen"/>
        <s v="Hazel Larissa Fuentes Naves"/>
        <s v="Heather Banks"/>
        <s v="Heather Kester"/>
        <s v="Heilyn Ulate"/>
        <s v="HELEN PICCOLO"/>
        <s v="Herbert Eduardo Alvarenga Ramos"/>
        <s v="Herberth Otoniel Barrera Bonilla"/>
        <s v="Hernan Cordero Rodriguez"/>
        <s v="Heta Patel"/>
        <s v="Himshikha Himshikha"/>
        <s v="Holley Wood"/>
        <s v="Hywel Sam"/>
        <s v="Ian Chan"/>
        <s v="Ian Salazar"/>
        <s v="Imani Adams"/>
        <s v="Imani Mcgee"/>
        <s v="Irving Aristides Cornejo Fuentes"/>
        <s v="Ishika Bedi"/>
        <s v="Isis Watson"/>
        <s v="Israel Vasquez"/>
        <s v="Isreal Ojarikreh"/>
        <s v="Iulian Nasti"/>
        <s v="Ixchell Roque01"/>
        <s v="Jacarious Garth"/>
        <s v="Jackie Steinberg"/>
        <s v="Jackie-Lou Valconcha"/>
        <s v="Jada Chisolm"/>
        <s v="Jade Freeman"/>
        <s v="Jae Moore"/>
        <s v="Jahdiel Ospino"/>
        <s v="Jaiden Pabla"/>
        <s v="Jaime Collazo"/>
        <s v="Jaime Ortiz Cirugeda"/>
        <s v="Jaime Vleck"/>
        <s v="Jaimy Yelvington"/>
        <s v="Jakeisha Upshaw"/>
        <s v="Jalin Bunton"/>
        <s v="Jalin Gable"/>
        <s v="Jamal Wazirodeen"/>
        <s v="James Growen"/>
        <s v="James J Smith"/>
        <s v="James Walden"/>
        <s v="Jamie Fleming"/>
        <s v="Janeshia Cook"/>
        <s v="Janiese Young"/>
        <s v="Janita Thomason"/>
        <s v="Jaquanda Huffham"/>
        <s v="Jashan Sidhu"/>
        <s v="Jashira Clivens"/>
        <s v="Jaskaran Birdi"/>
        <s v="Jasmine Bowling"/>
        <s v="Jasmine Rigido"/>
        <s v="Jasmine Riley"/>
        <s v="Jason Madrigal"/>
        <s v="Jason Peredes"/>
        <s v="Jaspinder Kaur"/>
        <s v="Jaspreet Kaur"/>
        <s v="Jassiel Alejandro Guardado Hernandez"/>
        <s v="Jasson Guillermo Ferman Perez"/>
        <s v="Javada Samuel"/>
        <s v="Javier Guzman"/>
        <s v="Javier Martinez"/>
        <s v="Javier Mejias"/>
        <s v="Javier Ottenwalder"/>
        <s v="Javonna Belton"/>
        <s v="Jayden Shakur"/>
        <s v="Jean Carlo Jimenez Miranda"/>
        <s v="Jean Quiros"/>
        <s v="Jeffry Quiros"/>
        <s v="Jehu Caleb Garcia Salazar"/>
        <s v="Jelani Barco"/>
        <s v="Jenifer Reyes"/>
        <s v="Jennifer Brown"/>
        <s v="Jennifer McHugh"/>
        <s v="Jennifer Pierce"/>
        <s v="Jennifer Potter"/>
        <s v="Jennifer Proctor"/>
        <s v="Jennifer Rose Wren"/>
        <s v="Jennifer Scott"/>
        <s v="Jennifer Setser"/>
        <s v="Jeremy Denilson Navarrete Marroquin"/>
        <s v="Jeremy Unfried"/>
        <s v="Jessi Sobalbarro"/>
        <s v="Jessica Adger"/>
        <s v="Jessica Allen"/>
        <s v="Jessica Bartlett"/>
        <s v="Jessica Cagle"/>
        <s v="Jessica Griffith"/>
        <s v="Jessica Pamela Murillo Vides"/>
        <s v="Jessica Soltysik"/>
        <s v="Jessie Mainor"/>
        <s v="Jetisha Hill"/>
        <s v="Jeylor Guerrero Matarrita"/>
        <s v="Jimena Rodriguez01"/>
        <s v="Jimmy Davy Benitez Reyes"/>
        <s v="Jocelyn Michelle Oliva de Flores"/>
        <s v="Jodi Murphy"/>
        <s v="Jodsuar Barrantes"/>
        <s v="Joel Gonzalez"/>
        <s v="Joel Lizano"/>
        <s v="John Allen"/>
        <s v="John Burdett"/>
        <s v="John Manglicmot"/>
        <s v="John Montgomery"/>
        <s v="John Smith"/>
        <s v="Johnny Chris"/>
        <s v="Jon Cherry"/>
        <s v="Jon Watts"/>
        <s v="Jonathan Brock"/>
        <s v="Jonathan Daniel Grande Ramirez"/>
        <s v="Jonathan DelRosario"/>
        <s v="Jonathan Liles"/>
        <s v="Jonathan Rafael Ventura Sosa"/>
        <s v="Jontiel Buchanan"/>
        <s v="Jordan Caruso"/>
        <s v="Jordan Dario"/>
        <s v="Jordan De Andrade"/>
        <s v="Jordan Roberts"/>
        <s v="Jordan Vaughn"/>
        <s v="Jorge Alexander Moran Garcia"/>
        <s v="Jorge Armando Garcia Payes"/>
        <s v="Jorge Luis Hernandez Alvarado"/>
        <s v="Jorge Luis Portan Henriquez"/>
        <s v="Jorge Oreamuno"/>
        <s v="Jorge Santiago Orellana Zetino"/>
        <s v="Jose Alexander Escoto Alvarado"/>
        <s v="Jose Alexander Martinez Guardado"/>
        <s v="Jose Arguedas"/>
        <s v="Jose Badilla"/>
        <s v="Jose Calvo"/>
        <s v="Jose Castro03"/>
        <s v="Jose Daniel Vasquez Ramos"/>
        <s v="Jose David Garcia Gomez"/>
        <s v="Jose Filos"/>
        <s v="Jose Flores"/>
        <s v="Jose Granados"/>
        <s v="Jose Matarrita"/>
        <s v="Jose Miguel Godoy Menjivar"/>
        <s v="Jose Orlando Escalante Escobar"/>
        <s v="Jose Osmar Castillo"/>
        <s v="Jose Pablo Lopez Aleman"/>
        <s v="Jose Rigoberto Rodriguez Rivera"/>
        <s v="Jose Roberto Cortez Alfaro"/>
        <s v="Jose Rodriguez02"/>
        <s v="Jose Ugalde"/>
        <s v="Joseph Fenoy"/>
        <s v="Joseph Frye"/>
        <s v="Joseph Trevett"/>
        <s v="Joseph Trevett SU"/>
        <s v="Josh Catt"/>
        <s v="Joshua Ball"/>
        <s v="Joshua Givens"/>
        <s v="Joshua Renfro"/>
        <s v="Joshua Willis"/>
        <s v="Jostin Viales"/>
        <s v="Josue Arias"/>
        <s v="Josue Melendez"/>
        <s v="Josue Mora"/>
        <s v="Josue Steve Rivera Reyes"/>
        <s v="JosÃ© David Mulatillo Larios"/>
        <s v="JosÃ© Eduardo CaÃ±as Torres"/>
        <s v="JosÃ© Roberto RodrÃ­guez Cruz"/>
        <s v="JoyceNicole Ngoy"/>
        <s v="Juakena Gorden"/>
        <s v="Juan Carlos Cordon Santisteba"/>
        <s v="Juan Delgado"/>
        <s v="Juan Sanchez"/>
        <s v="Juan Solano"/>
        <s v="Julia Garvis"/>
        <s v="Julian Alvarado"/>
        <s v="Julian Ballasteros"/>
        <s v="Julian Ortiz"/>
        <s v="Julio Cesar Calderon Cevallos"/>
        <s v="Julio Cesar Chavez Tobar"/>
        <s v="Justin Ceasar"/>
        <s v="Justin Williams"/>
        <s v="Justine Perez"/>
        <s v="Kadisha Murray"/>
        <s v="Kamalpreet Kaur"/>
        <s v="Kameron Miltimore"/>
        <s v="Kaori Quevedo Alfaro"/>
        <s v="Karen Edwards"/>
        <s v="Karen-Happuch Dodo"/>
        <s v="Kasey Ellis"/>
        <s v="Katelynn OQuinn"/>
        <s v="Katherine Adriana Henriquez Torres"/>
        <s v="Katherine Turney"/>
        <s v="Kathie Gruner"/>
        <s v="Katia Baires"/>
        <s v="Kayana Campbell"/>
        <s v="Kayla Sanders"/>
        <s v="Kaywana Taite"/>
        <s v="Keana Morgan"/>
        <s v="Keanu DeVasconcelos"/>
        <s v="Keiry Stefany Trejo Ramos"/>
        <s v="Keith Evans"/>
        <s v="Kellee Silva"/>
        <s v="Kelly Morell"/>
        <s v="Kelvin Josue Ayala Calixto"/>
        <s v="Kelvyn Rollo"/>
        <s v="Kembly Osorio"/>
        <s v="Kendall Wilson"/>
        <s v="Kenneth Bruton"/>
        <s v="Kerson Cayasso"/>
        <s v="Keshav Belur"/>
        <s v="Kevin Alberto Velasquez Belttran"/>
        <s v="Kevin Alejandro Mercado Chavez"/>
        <s v="Kevin Humberto Lopez Juarez"/>
        <s v="Kevin Javier Ramirez Munoz"/>
        <s v="Kevin Rerrie"/>
        <s v="Kevin Rodriguez01"/>
        <s v="Kevin Vladimir Bonilla Corado"/>
        <s v="Keyla Jeramel Campos Diaz"/>
        <s v="Khadeeja Bangalorewala"/>
        <s v="Khadijah Young"/>
        <s v="Khaleel Banks"/>
        <s v="Khalil Atabani"/>
        <s v="Kianna Yap"/>
        <s v="Kiany Mendez"/>
        <s v="Kim Mczilkey"/>
        <s v="Kimberly Alexandra Martinez Quijano"/>
        <s v="Kimberly Espinas"/>
        <s v="Kimberly Mueller"/>
        <s v="Kimberly Teasley"/>
        <s v="Kimberly Wilson"/>
        <s v="Kirsty Cox"/>
        <s v="Kivana Ramsey"/>
        <s v="Komalpreet Kaur"/>
        <s v="Kortney Hall"/>
        <s v="Kristel Rodriguez"/>
        <s v="Kristen Purvis"/>
        <s v="Kristie Jemison"/>
        <s v="Kristy Yaun"/>
        <s v="Krystian Domanski"/>
        <s v="Krystle Goodjoint"/>
        <s v="Kumud Arya"/>
        <s v="Kymberleigh Calhoun"/>
        <s v="Laashley Moore"/>
        <s v="Lacey Wagner"/>
        <s v="Ladarius Golden"/>
        <s v="Laetetia Clattenburg"/>
        <s v="Laetitia Wells"/>
        <s v="Laiza Veluz"/>
        <s v="Lakeshia Mallard"/>
        <s v="Lalisa Goode"/>
        <s v="LaPorchia Virgil"/>
        <s v="Laquesha Hadnot"/>
        <s v="Larissa Beita"/>
        <s v="Larry Collier"/>
        <s v="Larry Moorehead"/>
        <s v="Larry Suman"/>
        <s v="Lashae Thomas"/>
        <s v="Latonya Robinson"/>
        <s v="Laura Carias"/>
        <s v="Laura Pina"/>
        <s v="Laura Villamar"/>
        <s v="Lauri Wolfe"/>
        <s v="Law, David"/>
        <s v="Lawrence Cahoon"/>
        <s v="Lee Creasey"/>
        <s v="Leema Mano"/>
        <s v="Legend Kelly"/>
        <s v="Leigha Hill"/>
        <s v="Lennard Nwaki"/>
        <s v="Leo Medina"/>
        <s v="Leslie Maynard"/>
        <s v="Levi Alexander Navas Coronado"/>
        <s v="Lexus Dunn"/>
        <s v="Lianne Waring"/>
        <s v="Lilkevia williams"/>
        <s v="Linda Lenard"/>
        <s v="Lisa Filips"/>
        <s v="Lisa King"/>
        <s v="Lizandra Davila"/>
        <s v="Loretta Johnson"/>
        <s v="Lori Williams"/>
        <s v="Lorraine Reich"/>
        <s v="Louis Adams"/>
        <s v="Louise Dickinson"/>
        <s v="Lucas Bonsal"/>
        <s v="Luis Armando Torres Vasquez"/>
        <s v="Luis Deras"/>
        <s v="Luis Herrera"/>
        <s v="Luis Piedra"/>
        <s v="Luis Ramirez05"/>
        <s v="Luis Rois Mendez"/>
        <s v="Luis Salas Carranza"/>
        <s v="Luis Vega"/>
        <s v="Luke Mulfinger"/>
        <s v="Luke Pancholi"/>
        <s v="Maggie Leon"/>
        <s v="Maikol Cortes"/>
        <s v="Maisaa Wehbi"/>
        <s v="Malcom Langston"/>
        <s v="Malgorzata Molenda"/>
        <s v="Manfred Villalobos"/>
        <s v="Manoj Kathoju"/>
        <s v="Manuel Eduardo Gamez Lopez"/>
        <s v="Manuel Enrique Hernandez Sanchez"/>
        <s v="Marcelo Esquivel"/>
        <s v="Marcia Fabry"/>
        <s v="Marco Bolanos01"/>
        <s v="Marcos Mederos"/>
        <s v="Margaret Reddy"/>
        <s v="Maria Brenes01"/>
        <s v="Maria Fernanda Charpentier"/>
        <s v="Maria Fernanda Rojas"/>
        <s v="Maria Fonseca"/>
        <s v="Maria Gonzalez01"/>
        <s v="Maria Solorzano"/>
        <s v="Maria Vargas"/>
        <s v="Maria Zuniga"/>
        <s v="Mariam Dost"/>
        <s v="Marian Daud"/>
        <s v="Marie Elliott"/>
        <s v="Marielys Carrasquillo"/>
        <s v="Mario Alberto Melgar MÃ©ndez"/>
        <s v="Mario Enrique Joachin Sales"/>
        <s v="Mario Guerra"/>
        <s v="Mario Jimenez Barboza"/>
        <s v="Mario Jimenez02"/>
        <s v="Marisa Patino"/>
        <s v="Marissa Thompson"/>
        <s v="Mark Sinanan"/>
        <s v="Marline Wilson"/>
        <s v="Martin Akum"/>
        <s v="Martin Alejandro Mora Mengotti"/>
        <s v="Martin Zapata"/>
        <s v="Marvin Cambronero MartÃ­nez"/>
        <s v="MaryRose Arandia"/>
        <s v="Maseeh Qureshi"/>
        <s v="Matheejan Baskaran"/>
        <s v="Matthew Livingstone"/>
        <s v="Matthew Paul"/>
        <s v="Maurice Sales"/>
        <s v="Maurice Williams"/>
        <s v="Mauricio Alexander Pineda Orellana"/>
        <s v="Mauricio Ernesto Flores Rosa"/>
        <s v="Mauricio Fernandez"/>
        <s v="Mauricio Humberto Ortiz Gizz"/>
        <s v="Max Alfaro"/>
        <s v="Max Hameed"/>
        <s v="Maya Hutchinson"/>
        <s v="Megan Johnson"/>
        <s v="Megan Kemp"/>
        <s v="Mehak Mehak"/>
        <s v="Mehak Sud"/>
        <s v="Meisel Hernandez"/>
        <s v="Melida Elizabeth Vasquez Henriquez"/>
        <s v="Melissa Lea"/>
        <s v="Melissa Moore"/>
        <s v="Melissa Orosco"/>
        <s v="Mia Singh"/>
        <s v="Micah Langile-Watkins"/>
        <s v="Michael Briglio"/>
        <s v="Michael Ferreira"/>
        <s v="Michael Garrion"/>
        <s v="Michael Kabulo"/>
        <s v="Michael McSharry"/>
        <s v="Michael Moyer"/>
        <s v="Michael Parker"/>
        <s v="Michael Rojas"/>
        <s v="Michael Thompson"/>
        <s v="Michael Turski"/>
        <s v="Michael Varner"/>
        <s v="Michaela Daniels"/>
        <s v="Michaela Duschin"/>
        <s v="MichaÅ‚ UrbaÅ„ski"/>
        <s v="Michelle Diaz"/>
        <s v="Michelle Wilson"/>
        <s v="Miguel  Angel Valencia Aquino"/>
        <s v="Miguel Murillo Cordero"/>
        <s v="Minor Aleman"/>
        <s v="Minou Kolta"/>
        <s v="Misael Quiros"/>
        <s v="Modtrice Ford"/>
        <s v="Mohamad Hamadeh"/>
        <s v="Mohamed Bayoumy"/>
        <s v="Mohammed Alotaibi"/>
        <s v="Monica Gonzalez"/>
        <s v="Monisha Mulen"/>
        <s v="Monserrat Peralta"/>
        <s v="Montaja Taylor"/>
        <s v="Monty Rosalez"/>
        <s v="Moriah Light"/>
        <s v="Moses Adebamiro"/>
        <s v="Muhammad Abtejaj Alam"/>
        <s v="Muhammad Fawad Meraj"/>
        <s v="mwright7"/>
        <s v="Nakita Weekly"/>
        <s v="Naman Sood"/>
        <s v="Nancy Cleveland"/>
        <s v="Narwing Parkinson"/>
        <s v="Nasir Arshad"/>
        <s v="Nastaran Rezaee"/>
        <s v="Natalie Hall"/>
        <s v="Natasha Carter"/>
        <s v="Natasha Davila"/>
        <s v="Natasha Walker"/>
        <s v="Nathan Cavalari"/>
        <s v="Nathan Juancarlos Lopez Martinez"/>
        <s v="Naveen Pudukapu"/>
        <s v="Nayeli Morales"/>
        <s v="Negin Ghavami"/>
        <s v="Nelson Ernesto Ramos Lopez"/>
        <s v="Nelson Flores"/>
        <s v="Nelson Garcia"/>
        <s v="Nelson Hernandez"/>
        <s v="Nelson Omar Reyes Martinez"/>
        <s v="Neshani Shrikant"/>
        <s v="Nessen Naigum"/>
        <s v="Nestor Alejandro Chavez Torres"/>
        <s v="Nestor Rafael Alvarado Martinez"/>
        <s v="Nichlas Werninger"/>
        <s v="Nicholas Boudreau"/>
        <s v="Nicholas Marshall"/>
        <s v="Nick Malloy"/>
        <s v="Nicole Erickson"/>
        <s v="Nicole Rish"/>
        <s v="Nicole Shuler"/>
        <s v="Nicole Stewart"/>
        <s v="Nicole Whitt"/>
        <s v="Niecia Haywood"/>
        <s v="Nikki Nicole Breedlove"/>
        <s v="Nirali Patel"/>
        <s v="Nitin Godara"/>
        <s v="Norlan Garcia01"/>
        <s v="Norman Daniel Landaverde"/>
        <s v="Nuthan Sagar Rao Veldi"/>
        <s v="Nutsa Javelidze"/>
        <s v="Nyatre Davis"/>
        <s v="Odinrin Omogeroh"/>
        <s v="Olalekan Obisesan"/>
        <s v="Olivia Bolin"/>
        <s v="Olivia Chestnut"/>
        <s v="Olivia Moulton"/>
        <s v="Olivia Thomas"/>
        <s v="Olufemi Bogundo"/>
        <s v="Oluranti Akerele"/>
        <s v="Oluwafunke Blessing Okedeh"/>
        <s v="Omar Andres Hernandez Aranda"/>
        <s v="Oscar Alejandro Garcia Melara"/>
        <s v="Oscar Isaac Sandoval Zaldivar"/>
        <s v="Oscar Mauricio Castellon BolaÃ±os"/>
        <s v="Oscar Medrano"/>
        <s v="Oscar Quesada Salazar"/>
        <s v="Oscar Rene Cordova Morales"/>
        <s v="Oswaldo Leonel Carcamo Sanchez"/>
        <s v="Owen Smith"/>
        <s v="Oyindamola Olajoye"/>
        <s v="Paaton Howard"/>
        <s v="Pablo Arrieta"/>
        <s v="Pablo Ernesto Orellana Quijada"/>
        <s v="Pablo Hernandez Rodriguez"/>
        <s v="Paige Potter"/>
        <s v="Pallavi Reddy"/>
        <s v="Pamela Alexandra Rivera Mendez"/>
        <s v="Pamela Dandridge"/>
        <s v="Parham Borna"/>
        <s v="Parker Lane"/>
        <s v="Patricia Bradford"/>
        <s v="Paul Housego"/>
        <s v="Paul Kern"/>
        <s v="Pearl Sanchez"/>
        <s v="Pedram Salkhorde"/>
        <s v="Pedro Antonio Gutierrez Gonzalez"/>
        <s v="Perry DaSilva"/>
        <s v="Perry Young III"/>
        <s v="Peterson Dorcelan"/>
        <s v="Philip Obozuwa"/>
        <s v="PrixQuetta Dukes"/>
        <s v="Prottasha Prentice"/>
        <s v="Quintelly Haymer"/>
        <s v="Rachael Finch"/>
        <s v="Rachel Chavarria"/>
        <s v="Rachel Gibson"/>
        <s v="Rachel King"/>
        <s v="Rachelle Lewis"/>
        <s v="Raechel Lewis"/>
        <s v="Rafael Alejandro Lopez Solorzano"/>
        <s v="Rafael Venegas"/>
        <s v="Rafia Nasir"/>
        <s v="Rahim Adekanbi"/>
        <s v="Raj Patel"/>
        <s v="Rakeeb Sheikh"/>
        <s v="Ralph ONeal"/>
        <s v="Ramona Tobara"/>
        <s v="Randy Peters"/>
        <s v="Raquel Estevez"/>
        <s v="Rashaan Little"/>
        <s v="Rashanna Burley"/>
        <s v="Raul Antonio Bonilla Molina"/>
        <s v="Raul Ernesto Gomez Flores"/>
        <s v="Raul Tejeda"/>
        <s v="Raveen Kaur"/>
        <s v="Ravi Patel"/>
        <s v="Razvan Munteanu"/>
        <s v="Rebeca Areli Andres Bernal"/>
        <s v="Regan Ransome"/>
        <s v="Regina Watson"/>
        <s v="Reider Williams"/>
        <s v="Reina Morales"/>
        <s v="Rekha Rekha"/>
        <s v="Rene Mauricio Estrada Rosa"/>
        <s v="Ricardo Carvajal Delgado"/>
        <s v="Rickie Usher"/>
        <s v="Ricky Joseph"/>
        <s v="Riguert Guillen"/>
        <s v="Riley Gambert"/>
        <s v="Riley Labreche"/>
        <s v="Ritu Dhar"/>
        <s v="Rizwan Qadeer"/>
        <s v="Robert Cannon"/>
        <s v="Robert Cisneros"/>
        <s v="Robert Lampitt"/>
        <s v="Robert Linderman"/>
        <s v="Robert Stinger"/>
        <s v="Roberth Hernandez"/>
        <s v="Roberto Bolanos"/>
        <s v="Roberto McLeod"/>
        <s v="Robin Singh"/>
        <s v="Rochelle Grandberry"/>
        <s v="Rodolfo Arias"/>
        <s v="Rodolfo Rocha Castrillo"/>
        <s v="Rodrigo Alexander Flores Viscarra"/>
        <s v="Rodrigo Alexander Sanchez Ramos"/>
        <s v="Rodrigo Cesar Varela Sierra"/>
        <s v="Rodrigo Sosa"/>
        <s v="Rohan Agarwal"/>
        <s v="Rohela Kausar"/>
        <s v="Rolanda Mcleggon"/>
        <s v="Romeo Alexander Recinos Ramirez"/>
        <s v="Ronald Oswaldo Martinez Hernandez"/>
        <s v="Ronald Oswaldo Ventura Alas"/>
        <s v="Ronald Wilfredo Martinez Zepeda"/>
        <s v="Ronilyn Hermano"/>
        <s v="Rony Ariel Villela Perdomo"/>
        <s v="Rosa Mirian Torres Escobar"/>
        <s v="Rosa Perez Fonseca"/>
        <s v="Rosa Scott-Duren"/>
        <s v="Rosanna Feliz"/>
        <s v="Roushik Umrah"/>
        <s v="Roxana  Yaneth Grande de Gomez"/>
        <s v="Roxana Jacqueline Banos Gomez"/>
        <s v="Royal Standish"/>
        <s v="Ruby Lee"/>
        <s v="Ruth Abigail Pineda"/>
        <s v="Ruth Postma"/>
        <s v="Ryan Gibbs"/>
        <s v="Ryan Mercer"/>
        <s v="Ryan Provost"/>
        <s v="Ryan Quintana"/>
        <s v="Sajib Ahmed"/>
        <s v="Sakaya Davis"/>
        <s v="Sam Burton"/>
        <s v="Samantha Meachem"/>
        <s v="Samantha Nolan"/>
        <s v="Samson Clemens"/>
        <s v="Samuel Fernando Miguel Ventura"/>
        <s v="Sandip Sharma"/>
        <s v="Santhi Katta"/>
        <s v="Santiago Geovanny Henriquez Rosales"/>
        <s v="Sapna Chitkara"/>
        <s v="Sarah Hopton"/>
        <s v="Sarah Jeannette Torres Urbina"/>
        <s v="Satinder Pahwa"/>
        <s v="Saul Arevalo Lopez"/>
        <s v="Saul Ernesto Sandoval Quijano"/>
        <s v="Saul Guillermo Cuadra Torres"/>
        <s v="Saul Perez Montoya"/>
        <s v="Savannah Juarez"/>
        <s v="Savannah White"/>
        <s v="Scott Berten"/>
        <s v="Scott Claymore"/>
        <s v="Scott Clyde"/>
        <s v="Scott Cole"/>
        <s v="Scott Sylvester"/>
        <s v="Scott Van Stratten"/>
        <s v="Sebastian Ortiz"/>
        <s v="Serena Figueroa"/>
        <s v="Sergio David Munguia Guevara"/>
        <s v="Sergio Ramirez"/>
        <s v="Sergio Villegas Coronas"/>
        <s v="Shalese Patterson"/>
        <s v="Shamilar Jones"/>
        <s v="Shan Qureshi"/>
        <s v="Shaneka Hagins"/>
        <s v="Shani Davidoff"/>
        <s v="Shanique Reid"/>
        <s v="Shannon Hegarty"/>
        <s v="Shaon Edmonson"/>
        <s v="Shaquanta(Shikia) Daniels"/>
        <s v="Sharandeep Sharandeep"/>
        <s v="Sharon Mosby"/>
        <s v="Sharonna Edrington"/>
        <s v="Shayne Johnson"/>
        <s v="Shelby Bickford"/>
        <s v="Shilpi Malhotra"/>
        <s v="Shivani Ghumaan"/>
        <s v="Shivdutt Shivdutt"/>
        <s v="Shubham Patel"/>
        <s v="Shuki Kato"/>
        <s v="Shweta Surti"/>
        <s v="Sikander Mahmood"/>
        <s v="Silvania Salazar"/>
        <s v="Silvia Moreira"/>
        <s v="Silvio Rodrigo Montoya Navarro"/>
        <s v="Simrajot Signh"/>
        <s v="Sky Miller"/>
        <s v="Sky Pottie"/>
        <s v="Skylar Everett"/>
        <s v="Skyler Croghan"/>
        <s v="Slyvin Freeman"/>
        <s v="Snigdha Soheli"/>
        <s v="Sonia Munachiso"/>
        <s v="Souksavanh Siphaengphet"/>
        <s v="Srishti Chhabra"/>
        <s v="Stacy Delaney"/>
        <s v="Stalin Wesley"/>
        <s v="Stanley Bullard"/>
        <s v="Stefano Lista"/>
        <s v="Stephanie Dore"/>
        <s v="Stephanie Elizabeth Diaz Ramirez"/>
        <s v="Stephanie McCollum"/>
        <s v="Stephanie Montero01"/>
        <s v="Stephen Elliott"/>
        <s v="Stephen Josue Reyes Marmol"/>
        <s v="Stephen Mabbutt"/>
        <s v="Steven Finley"/>
        <s v="Steven Yanis"/>
        <s v="Suganya Sabaratnam"/>
        <s v="Sujan Vahora"/>
        <s v="Suleyka De Jesus"/>
        <s v="Sumaya Abdirizak"/>
        <s v="Susette Flores"/>
        <s v="Tabitha Simmons"/>
        <s v="Tadhg Gunnigle"/>
        <s v="Takumi Kase"/>
        <s v="Tallulah Hogan"/>
        <s v="Talya Calhoun"/>
        <s v="Tamanna Patel"/>
        <s v="Tamia Boards"/>
        <s v="Tammera Carter"/>
        <s v="Tammy Figueroa"/>
        <s v="Tammy Register"/>
        <s v="Tangelyn Williams"/>
        <s v="Tania Littlewood"/>
        <s v="Tania Oldfield"/>
        <s v="Tanisha Sledge"/>
        <s v="Tanveer Singh"/>
        <s v="Tanvir Ahmed"/>
        <s v="Tanya Perez"/>
        <s v="Taqualla Tait"/>
        <s v="Tasha Tetpon"/>
        <s v="Tathiana Maria Quijada Mora"/>
        <s v="Tatiana Mahon"/>
        <s v="Taylor Maracle"/>
        <s v="Taylor Wagner"/>
        <s v="Teonna Biggers"/>
        <s v="Teresa Alyson"/>
        <s v="Terrence Toepler"/>
        <s v="Terri Adkins"/>
        <s v="Tesi Fofung"/>
        <s v="Thameem Ansari"/>
        <s v="Thanisha Wright"/>
        <s v="Thomas Hunter"/>
        <s v="Thomas Launders"/>
        <s v="Thomas Wakefield"/>
        <s v="Thurston Brown jr"/>
        <s v="Tiffany Bolduc"/>
        <s v="Tiffany French"/>
        <s v="Tika Mayo"/>
        <s v="Tiko Pyles"/>
        <s v="Tim Friedman"/>
        <s v="Timothy Burnette"/>
        <s v="Tina Little"/>
        <s v="Tina Rogers"/>
        <s v="Tom Corsi"/>
        <s v="Tomara King"/>
        <s v="Tomas Campos"/>
        <s v="Tomasz Olszaniecki"/>
        <s v="Tomekia Holloway"/>
        <s v="Tonatiuh Alexander Paz Hernandez"/>
        <s v="Toni Abrahams"/>
        <s v="Toni Kain"/>
        <s v="Tonny Nunez"/>
        <s v="Tony Perez"/>
        <s v="Tony Watkins"/>
        <s v="Tori Wall"/>
        <s v="Tracee Hamer"/>
        <s v="Tracey Shepard"/>
        <s v="Treasure Wells"/>
        <s v="Tres StJuste"/>
        <s v="Trevor Berry"/>
        <s v="Trevor Turner"/>
        <s v="Trina Johnson"/>
        <s v="TyLa Hawkins"/>
        <s v="Tyler Strong"/>
        <s v="Tyneisha Conyers"/>
        <s v="Tynora Thurmond"/>
        <s v="Tyree Sistrunk"/>
        <s v="Tyrell Sorrells"/>
        <s v="UjuChuka Omolola"/>
        <s v="Ulrich Yann Youdom Kenmoe"/>
        <s v="Ummey Akbari"/>
        <s v="Uniqua Davis"/>
        <s v="Uniquewa Bynum"/>
        <s v="Valeria Areli Campos Rivera"/>
        <s v="Valery Cortez"/>
        <s v="Valery Coy"/>
        <s v="Valery Guillen"/>
        <s v="Vamshi Yadav"/>
        <s v="Vanessa Hoyos"/>
        <s v="Vanessa Parra"/>
        <s v="Vanishree Rajesh"/>
        <s v="Veen Talal"/>
        <s v="Veena Rawte"/>
        <s v="Vianilda Martinez"/>
        <s v="Vickie Phillips Wall"/>
        <s v="Vicky Dimitrievska"/>
        <s v="Victor Alejandro Martinez Villanueva"/>
        <s v="Victor Arvizu"/>
        <s v="Victor Fragosa"/>
        <s v="Victor Riano"/>
        <s v="Victoria Buster"/>
        <s v="Victoria Nathaly Herrera Argueta"/>
        <s v="Vijaya Mittapalli"/>
        <s v="Vimal Krishna"/>
        <s v="Virginia Swigg"/>
        <s v="Vonceil Cummings"/>
        <s v="Vonna Nelson"/>
        <s v="Vrinda Makar"/>
        <s v="Wade Campbell"/>
        <s v="Walter Alejandro Rodriguez Amaya"/>
        <s v="Walter Cordoba"/>
        <s v="Walter Lindo"/>
        <s v="Warren Mora"/>
        <s v="Waseem Khalaf"/>
        <s v="Wendel Robinson"/>
        <s v="Wendy Love"/>
        <s v="Wilbert Alexander Portillo Morales"/>
        <s v="Will Ashton-Smith"/>
        <s v="William Coad"/>
        <s v="Wylie Nguyen"/>
        <s v="Xenia King"/>
        <s v="Yahaira Reimundi"/>
        <s v="Yancy Rosmery Lue Herrera"/>
        <s v="Yashkumar Patel"/>
        <s v="Yasmine Montgomery"/>
        <s v="Yasnai Seino"/>
        <s v="Yerlin Sanchez"/>
        <s v="Yesenia Melissa Alfaro Quintanilla"/>
        <s v="York Beltran"/>
        <s v="Yujania Cascante"/>
        <s v="Yvanca Jackson"/>
        <s v="Yvonne Ndukwu"/>
        <s v="Zachary Wilkins"/>
        <s v="Zainab Khambaty"/>
        <s v="Zayn Abideen"/>
        <s v="Zycariah Fowler"/>
        <m/>
      </sharedItems>
    </cacheField>
    <cacheField name="Answered" numFmtId="0">
      <sharedItems containsNonDate="0" containsString="0" containsBlank="1"/>
    </cacheField>
    <cacheField name="Handle" numFmtId="0">
      <sharedItems containsString="0" containsBlank="1" containsNumber="1" containsInteger="1" minValue="1" maxValue="80"/>
    </cacheField>
    <cacheField name="Avg Handle" numFmtId="0">
      <sharedItems containsString="0" containsBlank="1" containsNumber="1" minValue="57423" maxValue="2536211"/>
    </cacheField>
    <cacheField name="Avg Talk" numFmtId="0">
      <sharedItems containsString="0" containsBlank="1" containsNumber="1" minValue="18481" maxValue="2511211"/>
    </cacheField>
    <cacheField name="Avg Hold" numFmtId="0">
      <sharedItems containsString="0" containsBlank="1" containsNumber="1" minValue="10475" maxValue="478368"/>
    </cacheField>
    <cacheField name="Avg ACW" numFmtId="0">
      <sharedItems containsString="0" containsBlank="1" containsNumber="1" minValue="25000" maxValue="120000"/>
    </cacheField>
    <cacheField name="Held" numFmtId="0">
      <sharedItems containsString="0" containsBlank="1" containsNumber="1" containsInteger="1" minValue="1" maxValue="19"/>
    </cacheField>
    <cacheField name="Transferred" numFmtId="0">
      <sharedItems containsString="0" containsBlank="1" containsNumber="1" containsInteger="1" minValue="1" maxValue="1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lly coad" refreshedDate="46153.449733912035" createdVersion="8" refreshedVersion="8" minRefreshableVersion="3" recordCount="144" xr:uid="{DDCCDB00-E039-4332-9150-1933CFD9CB9E}">
  <cacheSource type="worksheet">
    <worksheetSource ref="BG1:BV1048576" sheet="Daily Raw"/>
  </cacheSource>
  <cacheFields count="16">
    <cacheField name="Registration Number" numFmtId="0">
      <sharedItems containsBlank="1"/>
    </cacheField>
    <cacheField name="Quote Number" numFmtId="0">
      <sharedItems containsBlank="1"/>
    </cacheField>
    <cacheField name="Created By: Email" numFmtId="0">
      <sharedItems containsBlank="1"/>
    </cacheField>
    <cacheField name="Plan Number" numFmtId="0">
      <sharedItems containsBlank="1"/>
    </cacheField>
    <cacheField name="Offer Channel" numFmtId="0">
      <sharedItems containsBlank="1" count="5">
        <m/>
        <s v="After CC"/>
        <s v="D&amp;G Contact Center"/>
        <s v="Tel Reg"/>
        <s v="After OB" u="1"/>
      </sharedItems>
    </cacheField>
    <cacheField name="Standard Premium Annual" numFmtId="0">
      <sharedItems containsString="0" containsBlank="1" containsNumber="1" minValue="34.380000000000003" maxValue="232.42"/>
    </cacheField>
    <cacheField name="Covered Item: Merchandise has a Service Plan?" numFmtId="0">
      <sharedItems containsString="0" containsBlank="1" containsNumber="1" containsInteger="1" minValue="0" maxValue="1"/>
    </cacheField>
    <cacheField name="Covered Item: Good Working Order?" numFmtId="0">
      <sharedItems containsString="0" containsBlank="1" containsNumber="1" containsInteger="1" minValue="0" maxValue="1"/>
    </cacheField>
    <cacheField name="Brand" numFmtId="0">
      <sharedItems containsBlank="1"/>
    </cacheField>
    <cacheField name="Active" numFmtId="0">
      <sharedItems containsString="0" containsBlank="1" containsNumber="1" containsInteger="1" minValue="1" maxValue="1"/>
    </cacheField>
    <cacheField name="Product: Product Name" numFmtId="0">
      <sharedItems containsBlank="1"/>
    </cacheField>
    <cacheField name="Status" numFmtId="0">
      <sharedItems containsBlank="1"/>
    </cacheField>
    <cacheField name="Created By: Title" numFmtId="0">
      <sharedItems containsBlank="1"/>
    </cacheField>
    <cacheField name="Registration Date" numFmtId="0">
      <sharedItems containsNonDate="0" containsDate="1" containsString="0" containsBlank="1" minDate="2026-05-08T00:00:00" maxDate="2026-05-09T00:00:00"/>
    </cacheField>
    <cacheField name="Created By: Full Name" numFmtId="0">
      <sharedItems containsBlank="1" count="174">
        <s v="Alicia Chavarria"/>
        <s v="Amresh Mungal"/>
        <s v="Angelica Gonzalez"/>
        <s v="Ann Leblanc"/>
        <s v="April Shrewsbury"/>
        <s v="Brianna Totten"/>
        <s v="Celeste Murph"/>
        <s v="Chanetta Gant"/>
        <s v="Demetra Rainey"/>
        <s v="Dinesh Kandoth"/>
        <s v="Eddie Tesson"/>
        <s v="Enrique Mendez"/>
        <s v="Glenda Harper"/>
        <s v="Graciela Rodriguez"/>
        <s v="Jaspreet Kaur"/>
        <s v="Matthew Livingstone"/>
        <s v="Michael Parker"/>
        <s v="Michelle Diaz"/>
        <s v="Mohamed Bayoumy"/>
        <s v="Moriah Light"/>
        <s v="Nelson Garcia"/>
        <s v="Oluwafunke Okedeh"/>
        <s v="Owen Smith"/>
        <s v="Ramona Tobara"/>
        <s v="Regina Watson"/>
        <s v="Roberto McLeod"/>
        <s v="Rolanda Mcleggon"/>
        <s v="Serena Figueroa"/>
        <s v="Sharonna Edrington"/>
        <s v="Simrajot Signh"/>
        <s v="Suganya Sabaratnam"/>
        <s v="Tiffany French"/>
        <s v="Traci Alyson"/>
        <s v="Vonceil Cummings"/>
        <s v="Yvonne Ndukwu"/>
        <m/>
        <s v="Abdifitah Ahmed" u="1"/>
        <s v="Alexis Brown" u="1"/>
        <s v="ARNOLD PARKER" u="1"/>
        <s v="Bhavneet Kaur" u="1"/>
        <s v="Cassiddy Jordan" u="1"/>
        <s v="Dean Barnes" u="1"/>
        <s v="Eliza Vandivier" u="1"/>
        <s v="Eric Brown" u="1"/>
        <s v="Favour Olaosebikan" u="1"/>
        <s v="Gilbert Salazar" u="1"/>
        <s v="Isreal Ojarikreh" u="1"/>
        <s v="Kayana Campbell" u="1"/>
        <s v="Kenneth Bruton" u="1"/>
        <s v="Larry Moorehead" u="1"/>
        <s v="Laura Villamar" u="1"/>
        <s v="Leo Medina" u="1"/>
        <s v="Marcia Fabry" u="1"/>
        <s v="Margaret Reddy" u="1"/>
        <s v="Paige Potter" u="1"/>
        <s v="Robert Lampitt" u="1"/>
        <s v="Stanley Bullard" u="1"/>
        <s v="Thanisha Wright" u="1"/>
        <s v="Tika Mayo" u="1"/>
        <s v="Tyler Strong" u="1"/>
        <s v="Uniqua Davis" u="1"/>
        <s v="Victoria Buster" u="1"/>
        <s v="Alicia Shields" u="1"/>
        <s v="Amar Ramcharan" u="1"/>
        <s v="Amy Smiley" u="1"/>
        <s v="Anastacia Hicks" u="1"/>
        <s v="Anna Tolentino" u="1"/>
        <s v="Armelia Teachey" u="1"/>
        <s v="Cassi (Tybrice) Thomas" u="1"/>
        <s v="Chasady Parker" u="1"/>
        <s v="Christina Harris" u="1"/>
        <s v="Clarene Stapleton" u="1"/>
        <s v="DeMarius Hall" u="1"/>
        <s v="Destany Greer" u="1"/>
        <s v="Heather Kester" u="1"/>
        <s v="Javier Ottenwalder" u="1"/>
        <s v="John Montgomery" u="1"/>
        <s v="Juakena Gorden" u="1"/>
        <s v="Justin Williams" u="1"/>
        <s v="Khadijah Young" u="1"/>
        <s v="NuthanSagar RaoVeldi" u="1"/>
        <s v="Perry Young" u="1"/>
        <s v="Ryan Gibbs" u="1"/>
        <s v="Skyler Croghan" u="1"/>
        <s v="Stacy Delaney" u="1"/>
        <s v="Tamia Boards" u="1"/>
        <s v="Vianilda Martinez" u="1"/>
        <s v="Hanna Scott" u="1"/>
        <s v="Jordan Vaughn" u="1"/>
        <s v="Shalese Patterson" u="1"/>
        <s v="Talya Calhoun" u="1"/>
        <s v="Bhumika Bunha" u="1"/>
        <s v="Bram Benderoff" u="1"/>
        <s v="Douglas Barnes" u="1"/>
        <s v="Jasmine Riley" u="1"/>
        <s v="Jessica Bartlett" u="1"/>
        <s v="Michael McSharry" u="1"/>
        <s v="Muhammad Alam" u="1"/>
        <s v="Ruby Lee" u="1"/>
        <s v="Sky Pottie" u="1"/>
        <s v="Tina Rogers" u="1"/>
        <s v="Gabbrielle Dukes" u="1"/>
        <s v="Jon Cherry" u="1"/>
        <s v="Joshua Ball" u="1"/>
        <s v="Michael Moyer" u="1"/>
        <s v="Prottasha Prentice" u="1"/>
        <s v="Robert Stinger" u="1"/>
        <s v="Shanique Reid" u="1"/>
        <s v="Shweta Surti" u="1"/>
        <s v="Elizabeth Christian" u="1"/>
        <s v="Naman Sood" u="1"/>
        <s v="Chimdinma Chibe" u="1"/>
        <s v="Dessie Temple" u="1"/>
        <s v="Destiny Rich" u="1"/>
        <s v="Breyana Estle" u="1"/>
        <s v="James Walden" u="1"/>
        <s v="Sikander Mahmood" u="1"/>
        <s v="Amy Porter" u="1"/>
        <s v="Jashira Clivens" u="1"/>
        <s v="Linda Lenard" u="1"/>
        <s v="Wendy Love" u="1"/>
        <s v="Diana Speight" u="1"/>
        <s v="George Bender" u="1"/>
        <s v="Louis Adams" u="1"/>
        <s v="Naveen Pudukapu" u="1"/>
        <s v="Savannah Juarez" u="1"/>
        <s v="Stephanie McCollum" u="1"/>
        <s v="Vicky Dimitrievska" u="1"/>
        <s v="Adrian Underwood" u="1"/>
        <s v="Alexis Smith" u="1"/>
        <s v="Donna Plummer" u="1"/>
        <s v="Reider Williams" u="1"/>
        <s v="Jessica Adger" u="1"/>
        <s v="Malcom Langston" u="1"/>
        <s v="MuhammadFawad Meraj" u="1"/>
        <s v="Rakeeb Sheikh" u="1"/>
        <s v="Sujan Vahora" u="1"/>
        <s v="Abinash Sritharan" u="1"/>
        <s v="Dawn Waisanen" u="1"/>
        <s v="John Allen" u="1"/>
        <s v="Nancy Cleveland" u="1"/>
        <s v="Brittany Bailey" u="1"/>
        <s v="Paul Kern" u="1"/>
        <s v="TyLa Hawkins" u="1"/>
        <s v="Alyssa Torres" u="1"/>
        <s v="Harvenecia Mains" u="1"/>
        <s v="Srishti Chhabra" u="1"/>
        <s v="Jackie-Lou Valconcha" u="1"/>
        <s v="Janeshia Cook" u="1"/>
        <s v="Jelani Barco" u="1"/>
        <s v="Michael Thompson" u="1"/>
        <s v="Nirali Patel" u="1"/>
        <s v="Rizwan Qadeer" u="1"/>
        <s v="Robert Cannon" u="1"/>
        <s v="Ruth Postma" u="1"/>
        <s v="Sapna Chitkara" u="1"/>
        <s v="Shamilar Jones" u="1"/>
        <s v="Thomas Launders" u="1"/>
        <s v="Wade Campbell" u="1"/>
        <s v="Cameo Melton" u="1"/>
        <s v="Cody Ayerhart" u="1"/>
        <s v="Dametre Burroughs" u="1"/>
        <s v="Danielle McMullan" u="1"/>
        <s v="Darren Minarz" u="1"/>
        <s v="Elliot Bell" u="1"/>
        <s v="Janiese Young" u="1"/>
        <s v="Jennifer Brown" u="1"/>
        <s v="Jessica Griffith" u="1"/>
        <s v="John Manglicmot" u="1"/>
        <s v="Khalil Atabani" u="1"/>
        <s v="Lacey Wagner" u="1"/>
        <s v="Raechel Lewis" u="1"/>
        <s v="Roushik Umrah" u="1"/>
        <s v="Tiffany Bolduc" u="1"/>
      </sharedItems>
    </cacheField>
    <cacheField name="Created By: Manager: Full Name"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lly coad" refreshedDate="46153.44973414352" createdVersion="8" refreshedVersion="8" minRefreshableVersion="3" recordCount="192" xr:uid="{603BA6F8-B322-4FC6-944D-F5FE7AD4A4F5}">
  <cacheSource type="worksheet">
    <worksheetSource ref="BX1:CQ1048576" sheet="Daily Raw"/>
  </cacheSource>
  <cacheFields count="20">
    <cacheField name="Plan Number" numFmtId="0">
      <sharedItems containsBlank="1"/>
    </cacheField>
    <cacheField name="Plan Status" numFmtId="0">
      <sharedItems containsBlank="1"/>
    </cacheField>
    <cacheField name="Offer Channel" numFmtId="0">
      <sharedItems containsBlank="1"/>
    </cacheField>
    <cacheField name="Transaction Posted Date" numFmtId="0">
      <sharedItems containsBlank="1"/>
    </cacheField>
    <cacheField name="Transaction Effective Date" numFmtId="0">
      <sharedItems containsBlank="1"/>
    </cacheField>
    <cacheField name="Renewal Date" numFmtId="0">
      <sharedItems containsBlank="1"/>
    </cacheField>
    <cacheField name="Premium Payment Type" numFmtId="0">
      <sharedItems containsBlank="1"/>
    </cacheField>
    <cacheField name="Standard Premium Before Discount" numFmtId="0">
      <sharedItems containsString="0" containsBlank="1" containsNumber="1" minValue="25.08" maxValue="647.88"/>
    </cacheField>
    <cacheField name="Monthly Premium Before Discount" numFmtId="0">
      <sharedItems containsString="0" containsBlank="1" containsNumber="1" minValue="2.08" maxValue="53.99"/>
    </cacheField>
    <cacheField name="Total Commission After Discount" numFmtId="0">
      <sharedItems containsString="0" containsBlank="1" containsNumber="1" minValue="0.30825000000000002" maxValue="4.8464999999999998"/>
    </cacheField>
    <cacheField name="Discount Continues At Renewal" numFmtId="0">
      <sharedItems containsString="0" containsBlank="1" containsNumber="1" containsInteger="1" minValue="0" maxValue="1"/>
    </cacheField>
    <cacheField name="Term Premium Before Discount" numFmtId="0">
      <sharedItems containsString="0" containsBlank="1" containsNumber="1" minValue="25.08" maxValue="647.88"/>
    </cacheField>
    <cacheField name="Discount Value" numFmtId="0">
      <sharedItems containsString="0" containsBlank="1" containsNumber="1" minValue="0.2" maxValue="0.5"/>
    </cacheField>
    <cacheField name="Total Commission Annual After Discount" numFmtId="0">
      <sharedItems containsString="0" containsBlank="1" containsNumber="1" minValue="5.25" maxValue="74.959999999999994"/>
    </cacheField>
    <cacheField name="PlanCount" numFmtId="0">
      <sharedItems containsString="0" containsBlank="1" containsNumber="1" containsInteger="1" minValue="1" maxValue="2"/>
    </cacheField>
    <cacheField name="Name covered" numFmtId="0">
      <sharedItems containsBlank="1"/>
    </cacheField>
    <cacheField name="Plan Retention" numFmtId="0">
      <sharedItems containsBlank="1" count="4">
        <s v="Retained"/>
        <s v="Not Retained"/>
        <s v="Retained With Discount"/>
        <m/>
      </sharedItems>
    </cacheField>
    <cacheField name="Created By" numFmtId="0">
      <sharedItems containsBlank="1" count="78">
        <s v="Amy Smiley"/>
        <s v="Angelica Gonzalez"/>
        <s v="Cassiddy Jordan"/>
        <s v="Celeste Murph"/>
        <s v="Chanetta Gant"/>
        <s v="Chasady Parker"/>
        <s v="Christina Harris"/>
        <s v="Clarene Stapleton"/>
        <s v="Dinesh Kandoth"/>
        <s v="Douglas Barnes"/>
        <s v="Kenneth Bruton"/>
        <s v="Khadijah Young"/>
        <s v="Margaret Reddy"/>
        <s v="Matthew Livingstone"/>
        <s v="Michael McSharry"/>
        <s v="Michael Moyer"/>
        <s v="Mohamed Bayoumy"/>
        <s v="Muhammad Alam"/>
        <s v="Nelson Garcia"/>
        <s v="Perry Young"/>
        <s v="Prottasha Prentice"/>
        <s v="Regina Watson"/>
        <s v="Suganya Sabaratnam"/>
        <s v="Tika Mayo"/>
        <s v="Tina Rogers"/>
        <s v="Uniqua Davis"/>
        <s v="Vianilda Martinez"/>
        <s v="Doug Barnes"/>
        <m/>
        <s v="Destany Greer" u="1"/>
        <s v="Destiny Rich" u="1"/>
        <s v="Donna Plummer" u="1"/>
        <s v="Eric Brown" u="1"/>
        <s v="Glenda Harper" u="1"/>
        <s v="Graciela Rodriguez" u="1"/>
        <s v="John Montgomery" u="1"/>
        <s v="Larry Moorehead" u="1"/>
        <s v="Vonceil Cummings" u="1"/>
        <s v="Alexis Brown" u="1"/>
        <s v="Armelia Teachey" u="1"/>
        <s v="Dessie Temple" u="1"/>
        <s v="Isreal Ojarikreh" u="1"/>
        <s v="Jaspreet Kaur" u="1"/>
        <s v="Javier Ottenwalder" u="1"/>
        <s v="Kayana Campbell" u="1"/>
        <s v="Marcia Fabry" u="1"/>
        <s v="Ramona Tobara" u="1"/>
        <s v="Ruby Lee" u="1"/>
        <s v="Shanique Reid" u="1"/>
        <s v="Bram Benderoff" u="1"/>
        <s v="Laura Villamar" u="1"/>
        <s v="Michelle Diaz" u="1"/>
        <s v="Louis Adams" u="1"/>
        <s v="Michael Parker" u="1"/>
        <s v="Amar Ramcharan" u="1"/>
        <s v="Elizabeth Christian" u="1"/>
        <s v="Heather Kester" u="1"/>
        <s v="Joshua Ball" u="1"/>
        <s v="Stacy Delaney" u="1"/>
        <s v="Bhavneet Kaur" u="1"/>
        <s v="Gilbert Salazar" u="1"/>
        <s v="Skyler Croghan" u="1"/>
        <s v="Tyler Strong" u="1"/>
        <s v="Stanley Bullard" u="1"/>
        <s v="Trevor Berry" u="1"/>
        <s v="TyLa Hawkins" u="1"/>
        <s v="Gia Stinson" u="1"/>
        <s v="Jon Cherry" u="1"/>
        <s v="Justin Williams" u="1"/>
        <s v="Vicky Dimitrievska" u="1"/>
        <s v="April Shrewsbury" u="1"/>
        <s v="Jessica Bartlett" u="1"/>
        <s v="Alyssa Torres" u="1"/>
        <s v="Kellee Silva" u="1"/>
        <s v="Moriah Light" u="1"/>
        <s v="Shalese Patterson" u="1"/>
        <s v="Nancy Cleveland" u="1"/>
        <s v="Asante Msosa" u="1"/>
      </sharedItems>
    </cacheField>
    <cacheField name="Transaction Reporting Date" numFmtId="0">
      <sharedItems containsBlank="1"/>
    </cacheField>
    <cacheField name="Type"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lly coad" refreshedDate="46153.449734374997" createdVersion="8" refreshedVersion="8" minRefreshableVersion="3" recordCount="308" xr:uid="{75A6DE43-5ACF-464B-AD41-56EFC68B0232}">
  <cacheSource type="worksheet">
    <worksheetSource ref="CS1:DF1048576" sheet="Daily Raw"/>
  </cacheSource>
  <cacheFields count="14">
    <cacheField name="Plan Number" numFmtId="0">
      <sharedItems containsBlank="1"/>
    </cacheField>
    <cacheField name="Plan Status" numFmtId="0">
      <sharedItems containsBlank="1"/>
    </cacheField>
    <cacheField name="Offer Channel" numFmtId="0">
      <sharedItems containsBlank="1"/>
    </cacheField>
    <cacheField name="Transaction Posted Date" numFmtId="0">
      <sharedItems containsBlank="1"/>
    </cacheField>
    <cacheField name="Transaction Effective Date" numFmtId="0">
      <sharedItems containsBlank="1"/>
    </cacheField>
    <cacheField name="Renewal Date" numFmtId="0">
      <sharedItems containsBlank="1"/>
    </cacheField>
    <cacheField name="Premium Payment Type" numFmtId="0">
      <sharedItems containsBlank="1"/>
    </cacheField>
    <cacheField name="Discount Value" numFmtId="0">
      <sharedItems containsString="0" containsBlank="1" containsNumber="1" minValue="0.2" maxValue="0.5"/>
    </cacheField>
    <cacheField name="Plan Retention" numFmtId="0">
      <sharedItems containsBlank="1" count="4">
        <s v="Not Retained"/>
        <s v="Retained"/>
        <m/>
        <s v="Retained With Discount" u="1"/>
      </sharedItems>
    </cacheField>
    <cacheField name="PlanCount" numFmtId="0">
      <sharedItems containsString="0" containsBlank="1" containsNumber="1" containsInteger="1" minValue="1" maxValue="1"/>
    </cacheField>
    <cacheField name="Name covered" numFmtId="0">
      <sharedItems containsBlank="1"/>
    </cacheField>
    <cacheField name="Created By" numFmtId="0">
      <sharedItems containsBlank="1" count="119">
        <s v="Alexis Brown"/>
        <s v="Amy Smiley"/>
        <s v="Angelica Gonzalez"/>
        <s v="April Shrewsbury"/>
        <s v="Armelia Teachey"/>
        <s v="Asante Msosa"/>
        <s v="Barb Phillips"/>
        <s v="Bram Benderoff"/>
        <s v="Chanetta Gant"/>
        <s v="Chasady Parker"/>
        <s v="Christina Harris"/>
        <s v="Clarene Stapleton"/>
        <s v="Corey Krause"/>
        <s v="Cyn H"/>
        <s v="Dean Barnes"/>
        <s v="Debra Anis"/>
        <s v="DeMarius Hall"/>
        <s v="Demetra Rainey"/>
        <s v="Destiny Rich"/>
        <s v="Dianna Resendez"/>
        <s v="Dinesh Kandoth"/>
        <s v="Douglas Barnes"/>
        <s v="Glenda Harper"/>
        <s v="Graciela Rodriguez"/>
        <s v="Jashira Clivens"/>
        <s v="Jasmine Riley"/>
        <s v="Jaspreet Kaur"/>
        <s v="Javier Ottenwalder"/>
        <s v="Jon Cherry"/>
        <s v="Joshua Ball"/>
        <s v="Juakena Gorden"/>
        <s v="Kayana Campbell"/>
        <s v="Kenneth Bruton"/>
        <s v="Khadijah Young"/>
        <s v="Laura Villamar"/>
        <s v="Leo Medina"/>
        <s v="Magdalena Leon"/>
        <s v="Margaret Reddy"/>
        <s v="Matthew Livingstone"/>
        <s v="Michael McSharry"/>
        <s v="Michael Moyer"/>
        <s v="Michael Parker"/>
        <s v="Michelle Diaz"/>
        <s v="Mohamed Bayoumy"/>
        <s v="Muhammad Alam"/>
        <s v="Paaton Howard"/>
        <s v="Perry Young"/>
        <s v="Prottasha Prentice"/>
        <s v="Ramona Tobara"/>
        <s v="Regina Watson"/>
        <s v="Ruby Lee"/>
        <s v="Shalese Patterson"/>
        <s v="Shanique Reid"/>
        <s v="Sharonna Edrington"/>
        <s v="Shweta Surti"/>
        <s v="Simrajot Signh"/>
        <s v="Suganya Sabaratnam"/>
        <s v="System Task Processer"/>
        <s v="Tika Mayo"/>
        <s v="Tina Rogers"/>
        <s v="Tomekia (Ms. T) H."/>
        <s v="Trevor Berry"/>
        <s v="Uniqua Davis"/>
        <s v="Vianilda Martinez"/>
        <s v="Yvanca Jackson"/>
        <m/>
        <s v="Amar Ramcharan" u="1"/>
        <s v="Cassiddy Jordan" u="1"/>
        <s v="Celeste Murph" u="1"/>
        <s v="Dessie Temple" u="1"/>
        <s v="Diana C" u="1"/>
        <s v="Donna Plummer" u="1"/>
        <s v="Eric Brown" u="1"/>
        <s v="Favour Olaosebikan" u="1"/>
        <s v="Gia Stinson" u="1"/>
        <s v="Gilbert Salazar" u="1"/>
        <s v="Isreal Ojarikreh" u="1"/>
        <s v="John Montgomery" u="1"/>
        <s v="Justin Williams" u="1"/>
        <s v="Larry Moorehead" u="1"/>
        <s v="Marcia Fabry" u="1"/>
        <s v="Melissa Orosco" u="1"/>
        <s v="Nelson Garcia" u="1"/>
        <s v="Nicole Erickson" u="1"/>
        <s v="Robert Lampitt" u="1"/>
        <s v="Rosa Scott-Duren" u="1"/>
        <s v="Tiffany French" u="1"/>
        <s v="Tyler Strong" u="1"/>
        <s v="Bhavneet Kaur" u="1"/>
        <s v="Brianna Totten" u="1"/>
        <s v="Danielle McMullan" u="1"/>
        <s v="Destany Greer" u="1"/>
        <s v="Heather Kester" u="1"/>
        <s v="Kimberly Teasley" u="1"/>
        <s v="Shelby Bickford" u="1"/>
        <s v="Skyler Croghan" u="1"/>
        <s v="Udhay Shunmugavelu-CSA" u="1"/>
        <s v="Moriah Light" u="1"/>
        <s v="Stacy Delaney" u="1"/>
        <s v="Vonceil Cummings" u="1"/>
        <s v="Alissa Caskey" u="1"/>
        <s v="John Allen" u="1"/>
        <s v="Stanley Bullard" u="1"/>
        <s v="Alyssa Torres" u="1"/>
        <s v="Gabbrielle Dukes" u="1"/>
        <s v="Jessica Bartlett" u="1"/>
        <s v="Louis Adams" u="1"/>
        <s v="Vickie Phillips-Wall" u="1"/>
        <s v="Anastacia Hicks" u="1"/>
        <s v="Elizabeth Christian" u="1"/>
        <s v="Kellee Silva" u="1"/>
        <s v="Vicky Dimitrievska" u="1"/>
        <s v="Andrew Henderson" u="1"/>
        <s v="TyLa Hawkins" u="1"/>
        <s v="Sujan Vahora" u="1"/>
        <s v="Cassi (Tybrice) Thomas" u="1"/>
        <s v="Nancy Cleveland" u="1"/>
        <s v="Jaime Collazo" u="1"/>
        <s v="Carla Grant" u="1"/>
      </sharedItems>
    </cacheField>
    <cacheField name="Transaction Reporting Date" numFmtId="0">
      <sharedItems containsBlank="1"/>
    </cacheField>
    <cacheField name="Type" numFmtId="0">
      <sharedItems containsBlank="1"/>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lly coad" refreshedDate="46153.44973472222" createdVersion="8" refreshedVersion="8" minRefreshableVersion="3" recordCount="2640" xr:uid="{9CC31A3D-B85A-41B9-BFB2-0D8B94BA875C}">
  <cacheSource type="worksheet">
    <worksheetSource ref="BF1:BU1048576" sheet="MTD Raw"/>
  </cacheSource>
  <cacheFields count="16">
    <cacheField name="Registration Number" numFmtId="0">
      <sharedItems containsBlank="1"/>
    </cacheField>
    <cacheField name="Quote Number" numFmtId="0">
      <sharedItems containsBlank="1"/>
    </cacheField>
    <cacheField name="Created By: Email" numFmtId="0">
      <sharedItems containsBlank="1"/>
    </cacheField>
    <cacheField name="Plan Number" numFmtId="0">
      <sharedItems containsBlank="1"/>
    </cacheField>
    <cacheField name="Offer Channel" numFmtId="0">
      <sharedItems containsBlank="1" count="5">
        <s v="D&amp;G Contact Center"/>
        <m/>
        <s v="Tel Reg"/>
        <s v="After CC"/>
        <s v="After OB" u="1"/>
      </sharedItems>
    </cacheField>
    <cacheField name="Standard Premium Annual" numFmtId="0">
      <sharedItems containsString="0" containsBlank="1" containsNumber="1" minValue="28.98" maxValue="345.48"/>
    </cacheField>
    <cacheField name="Covered Item: Merchandise has a Service Plan?" numFmtId="0">
      <sharedItems containsString="0" containsBlank="1" containsNumber="1" containsInteger="1" minValue="0" maxValue="1"/>
    </cacheField>
    <cacheField name="Covered Item: Good Working Order?" numFmtId="0">
      <sharedItems containsString="0" containsBlank="1" containsNumber="1" containsInteger="1" minValue="0" maxValue="1"/>
    </cacheField>
    <cacheField name="Brand" numFmtId="0">
      <sharedItems containsBlank="1"/>
    </cacheField>
    <cacheField name="Active" numFmtId="0">
      <sharedItems containsString="0" containsBlank="1" containsNumber="1" containsInteger="1" minValue="0" maxValue="1"/>
    </cacheField>
    <cacheField name="Product: Product Name" numFmtId="0">
      <sharedItems containsBlank="1"/>
    </cacheField>
    <cacheField name="Status" numFmtId="0">
      <sharedItems containsBlank="1"/>
    </cacheField>
    <cacheField name="Created By: Title" numFmtId="0">
      <sharedItems containsBlank="1"/>
    </cacheField>
    <cacheField name="Registration Date" numFmtId="0">
      <sharedItems containsNonDate="0" containsDate="1" containsString="0" containsBlank="1" minDate="2026-05-01T00:00:00" maxDate="2026-05-12T00:00:00"/>
    </cacheField>
    <cacheField name="Created By: Full Name" numFmtId="0">
      <sharedItems containsBlank="1" count="285">
        <s v="Celeste Murph"/>
        <s v="Chanetta Gant"/>
        <s v="Dean Barnes"/>
        <s v="Eddie Tesson"/>
        <s v="Glenda Harper"/>
        <s v="Graciela Rodriguez"/>
        <s v="Michelle Diaz"/>
        <s v="Mohamed Bayoumy"/>
        <s v="Ramona Tobara"/>
        <s v="Regina Watson"/>
        <s v="Ryan Gibbs"/>
        <s v="Traci Alyson"/>
        <s v="Victoria Buster"/>
        <s v="Paige Potter"/>
        <s v="Owen Smith"/>
        <s v="Alicia Chavarria"/>
        <s v="Amresh Mungal"/>
        <s v="Angelica Gonzalez"/>
        <s v="Ann Leblanc"/>
        <s v="April Shrewsbury"/>
        <s v="Brianna Totten"/>
        <s v="Cassi (Tybrice) Thomas"/>
        <s v="Cassiddy Jordan"/>
        <s v="Demetra Rainey"/>
        <s v="Dinesh Kandoth"/>
        <s v="Enrique Mendez"/>
        <s v="Jaspreet Kaur"/>
        <s v="John Allen"/>
        <s v="John Montgomery"/>
        <s v="Kayana Campbell"/>
        <s v="Leo Medina"/>
        <s v="Matthew Livingstone"/>
        <s v="Michael Parker"/>
        <s v="Moriah Light"/>
        <s v="Nelson Garcia"/>
        <s v="Oluwafunke Okedeh"/>
        <s v="Robert Lampitt"/>
        <s v="Roberto McLeod"/>
        <s v="Rolanda Mcleggon"/>
        <s v="Ruby Lee"/>
        <s v="Serena Figueroa"/>
        <s v="Sharonna Edrington"/>
        <s v="Simrajot Signh"/>
        <s v="Sky Pottie"/>
        <s v="Suganya Sabaratnam"/>
        <s v="Tiffany French"/>
        <s v="Trevor Berry"/>
        <s v="Vonceil Cummings"/>
        <s v="Yvonne Ndukwu"/>
        <s v="Amar Ramcharan"/>
        <s v="Anastacia Hicks"/>
        <s v="Anna Tolentino"/>
        <s v="Armelia Teachey"/>
        <s v="Christina Harris"/>
        <s v="Dessie Temple"/>
        <s v="Douglas Barnes"/>
        <s v="Eliza Vandivier"/>
        <s v="Gilbert Salazar"/>
        <s v="Jessica Bartlett"/>
        <s v="Jon Cherry"/>
        <s v="Khadijah Young"/>
        <s v="Laura Villamar"/>
        <s v="Shalese Patterson"/>
        <s v="Talya Calhoun"/>
        <s v="Tamia Boards"/>
        <s v="Tyler Strong"/>
        <s v="Abdifitah Ahmed"/>
        <s v="Alexis Brown"/>
        <s v="ARNOLD PARKER"/>
        <s v="Bhavneet Kaur"/>
        <s v="Eric Brown"/>
        <s v="Favour Olaosebikan"/>
        <s v="Isreal Ojarikreh"/>
        <s v="Kellee Silva"/>
        <s v="Kenneth Bruton"/>
        <s v="Larry Moorehead"/>
        <s v="Marcia Fabry"/>
        <s v="Margaret Reddy"/>
        <s v="Shweta Surti"/>
        <s v="Stanley Bullard"/>
        <s v="Thanisha Wright"/>
        <s v="Tika Mayo"/>
        <s v="Uniqua Davis"/>
        <s v="Alicia Shields"/>
        <s v="Amardeep Singh"/>
        <s v="Amy Smiley"/>
        <s v="Chasady Parker"/>
        <s v="Clarene Stapleton"/>
        <s v="DeMarius Hall"/>
        <s v="Destany Greer"/>
        <s v="Heather Kester"/>
        <s v="Jashira Clivens"/>
        <s v="Jasmine Riley"/>
        <s v="Javier Ottenwalder"/>
        <s v="Juakena Gorden"/>
        <s v="Justin Williams"/>
        <s v="NuthanSagar RaoVeldi"/>
        <s v="Perry Young"/>
        <s v="Skyler Croghan"/>
        <s v="Stacy Delaney"/>
        <s v="Vianilda Martinez"/>
        <s v="Hanna Scott"/>
        <s v="Jordan Vaughn"/>
        <s v="Joshua Ball"/>
        <s v="Michael McSharry"/>
        <s v="Prottasha Prentice"/>
        <s v="James Walden"/>
        <s v="Jennifer Pierce"/>
        <s v="Bhumika Bunha"/>
        <s v="Bram Benderoff"/>
        <s v="Muhammad Alam"/>
        <s v="Shanique Reid"/>
        <s v="Tina Rogers"/>
        <m/>
        <s v="Gabbrielle Dukes" u="1"/>
        <s v="Michael Moyer" u="1"/>
        <s v="Robert Stinger" u="1"/>
        <s v="Donna Plummer" u="1"/>
        <s v="Elizabeth Christian" u="1"/>
        <s v="Naman Sood" u="1"/>
        <s v="Chimdinma Chibe" u="1"/>
        <s v="Destiny Rich" u="1"/>
        <s v="Breyana Estle" u="1"/>
        <s v="Sikander Mahmood" u="1"/>
        <s v="Tasha Tetpon" u="1"/>
        <s v="Amy Porter" u="1"/>
        <s v="Linda Lenard" u="1"/>
        <s v="Sujan Vahora" u="1"/>
        <s v="Wendy Love" u="1"/>
        <s v="Diana Speight" u="1"/>
        <s v="George Bender" u="1"/>
        <s v="Louis Adams" u="1"/>
        <s v="Naveen Pudukapu" u="1"/>
        <s v="Regan Ransome" u="1"/>
        <s v="Savannah Juarez" u="1"/>
        <s v="Stephanie McCollum" u="1"/>
        <s v="TyLa Hawkins" u="1"/>
        <s v="Vicky Dimitrievska" u="1"/>
        <s v="Adrian Underwood" u="1"/>
        <s v="Alexis Smith" u="1"/>
        <s v="Reider Williams" u="1"/>
        <s v="Shivdutt Shivdutt" u="1"/>
        <s v="Jessica Adger" u="1"/>
        <s v="Malcom Langston" u="1"/>
        <s v="MuhammadFawad Meraj" u="1"/>
        <s v="Rakeeb Sheikh" u="1"/>
        <s v="Dawn Waisanen" u="1"/>
        <s v="Abinash Sritharan" u="1"/>
        <s v="Modtrice Ford" u="1"/>
        <s v="Nancy Cleveland" u="1"/>
        <s v="Alyssa Torres" u="1"/>
        <s v="Brittany Bailey" u="1"/>
        <s v="Gary Lambert" u="1"/>
        <s v="Lalisa Goode" u="1"/>
        <s v="Jelani Barco" u="1"/>
        <s v="Jackie-Lou Valconcha" u="1"/>
        <s v="Paul Kern" u="1"/>
        <s v="Harvenecia Mains" u="1"/>
        <s v="Srishti Chhabra" u="1"/>
        <s v="Janeshia Cook" u="1"/>
        <s v="Michael Thompson" u="1"/>
        <s v="Nirali Patel" u="1"/>
        <s v="Rizwan Qadeer" u="1"/>
        <s v="Robert Cannon" u="1"/>
        <s v="Ruth Postma" u="1"/>
        <s v="Sapna Chitkara" u="1"/>
        <s v="Shamilar Jones" u="1"/>
        <s v="Thomas Launders" u="1"/>
        <s v="Wade Campbell" u="1"/>
        <s v="Cameo Melton" u="1"/>
        <s v="Cody Ayerhart" u="1"/>
        <s v="Dametre Burroughs" u="1"/>
        <s v="Danielle McMullan" u="1"/>
        <s v="Darren Minarz" u="1"/>
        <s v="Elliot Bell" u="1"/>
        <s v="Heta Patel" u="1"/>
        <s v="Janiese Young" u="1"/>
        <s v="Jennifer Brown" u="1"/>
        <s v="Jessica Griffith" u="1"/>
        <s v="John Manglicmot" u="1"/>
        <s v="Khalil Atabani" u="1"/>
        <s v="Lacey Wagner" u="1"/>
        <s v="Raechel Lewis" u="1"/>
        <s v="Roushik Umrah" u="1"/>
        <s v="Tiffany Bolduc" u="1"/>
        <s v="Edgar Rosario" u="1"/>
        <s v="Sonia Munachiso" u="1"/>
        <s v="Carla Grant" u="1"/>
        <s v="Felichia Pemberton" u="1"/>
        <s v="Julia Garvis" u="1"/>
        <s v="Angella Dunn" u="1"/>
        <s v="Arieanna Young" u="1"/>
        <s v="Chayanne Shivtahal" u="1"/>
        <s v="Coralina Robinson" u="1"/>
        <s v="Crystal Symes" u="1"/>
        <s v="Dean Blackburn" u="1"/>
        <s v="Divine Amechi" u="1"/>
        <s v="Elijah Reid" u="1"/>
        <s v="LaPorchia Virgil" u="1"/>
        <s v="Ricky Joseph" u="1"/>
        <s v="Tanvir Ahmed" u="1"/>
        <s v="Yasnai Seino" u="1"/>
        <s v="Angel Scarbrough" u="1"/>
        <s v="Bradlee Kepley" u="1"/>
        <s v="Khadeeja Bangalorewala" u="1"/>
        <s v="Ritu Dhar" u="1"/>
        <s v="Tanya Perez" u="1"/>
        <s v="Bryant Clay" u="1"/>
        <s v="Philip Obozuwa" u="1"/>
        <s v="David Perez" u="1"/>
        <s v="Marissa Thompson" u="1"/>
        <s v="Alicia Chase" u="1"/>
        <s v="Monisha Mulen" u="1"/>
        <s v="Shivani Ghumaan" u="1"/>
        <s v="Tyneisha Conyers" u="1"/>
        <s v="Ulrich Yann Youdom Kenmoe" u="1"/>
        <s v="Vrinda Makar" u="1"/>
        <s v="Xenia King" u="1"/>
        <s v="Amit Bhamra" u="1"/>
        <s v="George Lazo" u="1"/>
        <s v="Francis Akum" u="1"/>
        <s v="Jasmine Rigido" u="1"/>
        <s v="Oluranti Akerele" u="1"/>
        <s v="Taylor Maracle" u="1"/>
        <s v="Trina Johnson" u="1"/>
        <s v="Niecia Haywood" u="1"/>
        <s v="Bria Bryant" u="1"/>
        <s v="Hannah Madlansacay" u="1"/>
        <s v="Samson Clemens" u="1"/>
        <s v="Akhil Karra" u="1"/>
        <s v="Brittany Mitchell" u="1"/>
        <s v="Michelle Wilson" u="1"/>
        <s v="Shilpi Malhotra" u="1"/>
        <s v="Shubham Patel" u="1"/>
        <s v="Craig Owens" u="1"/>
        <s v="Heather Banks" u="1"/>
        <s v="James Growen" u="1"/>
        <s v="Jaskaran Birdi" u="1"/>
        <s v="Jennifer Scott" u="1"/>
        <s v="Samantha Meachem" u="1"/>
        <s v="Santhi Katta" u="1"/>
        <s v="Snigdha Soheli" u="1"/>
        <s v="Adnan Malik" u="1"/>
        <s v="AneenaSheela Nath" u="1"/>
        <s v="Bolaji Adewunmi" u="1"/>
        <s v="Courtney Mcdaniel" u="1"/>
        <s v="Iulian Nasti" u="1"/>
        <s v="Andre  Bynoe" u="1"/>
        <s v="Jaquanda Huffham" u="1"/>
        <s v="Kristy Yaun" u="1"/>
        <s v="Marielys Carrasquillo" u="1"/>
        <s v="Chukwuemeka Kanu ivi" u="1"/>
        <s v="Chantelle Baccas" u="1"/>
        <s v="Javier Martinez" u="1"/>
        <s v="Natasha Walker" u="1"/>
        <s v="Royal Standish" u="1"/>
        <s v="Scott Sylvester" u="1"/>
        <s v="Cody Helms" u="1"/>
        <s v="Abhiuday  Pundir" u="1"/>
        <s v="Arnold Young" u="1"/>
        <s v="Ekta Nayyar" u="1"/>
        <s v="Pedram Salkhorde" u="1"/>
        <s v="Legend Kelly" u="1"/>
        <s v="Stefano Lista" u="1"/>
        <s v="Bradley Rounds" u="1"/>
        <s v="Suleyka DeJesus" u="1"/>
        <s v="Aaliyah Kemp" u="1"/>
        <s v="Daniela Alvarez" u="1"/>
        <s v="Ghanakshree Seti" u="1"/>
        <s v="Jennifer Potter" u="1"/>
        <s v="Jennifer Setser" u="1"/>
        <s v="Jordan Dario" u="1"/>
        <s v="Leigha Hill" u="1"/>
        <s v="Rafia Nasir" u="1"/>
        <s v="Tesi Fofung" u="1"/>
        <s v="Yashkumar patel" u="1"/>
        <s v="Cassandra Wright" u="1"/>
        <s v="Jayden Shakur" u="1"/>
        <s v="Johnny Chris" u="1"/>
        <s v="Tamanna Patel" u="1"/>
        <s v="Fawzan Barrage" u="1"/>
        <s v="Jalin Bunton" u="1"/>
        <s v="Pamela Dandridge" u="1"/>
        <s v="Riley Labreche" u="1"/>
        <s v="Veena Rawte" u="1"/>
      </sharedItems>
    </cacheField>
    <cacheField name="Created By: Manager: Full Name" numFmtId="0">
      <sharedItems containsBlank="1"/>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lly coad" refreshedDate="46153.449735300928" createdVersion="8" refreshedVersion="8" minRefreshableVersion="3" recordCount="2640" xr:uid="{C6CC35C5-5F69-466C-A3C0-057454C14DF5}">
  <cacheSource type="worksheet">
    <worksheetSource ref="BW1:CP1048576" sheet="MTD Raw"/>
  </cacheSource>
  <cacheFields count="20">
    <cacheField name="Plan Number" numFmtId="0">
      <sharedItems containsBlank="1"/>
    </cacheField>
    <cacheField name="Plan Status" numFmtId="0">
      <sharedItems containsBlank="1"/>
    </cacheField>
    <cacheField name="Offer Channel" numFmtId="0">
      <sharedItems containsBlank="1"/>
    </cacheField>
    <cacheField name="Transaction Posted Date" numFmtId="0">
      <sharedItems containsBlank="1"/>
    </cacheField>
    <cacheField name="Transaction Effective Date" numFmtId="0">
      <sharedItems containsBlank="1"/>
    </cacheField>
    <cacheField name="Renewal Date" numFmtId="0">
      <sharedItems containsBlank="1"/>
    </cacheField>
    <cacheField name="Premium Payment Type" numFmtId="0">
      <sharedItems containsBlank="1"/>
    </cacheField>
    <cacheField name="Standard Premium Before Discount" numFmtId="0">
      <sharedItems containsString="0" containsBlank="1" containsNumber="1" minValue="21.48" maxValue="647.88"/>
    </cacheField>
    <cacheField name="Monthly Premium Before Discount" numFmtId="0">
      <sharedItems containsString="0" containsBlank="1" containsNumber="1" minValue="1.69" maxValue="53.99"/>
    </cacheField>
    <cacheField name="Total Commission After Discount" numFmtId="0">
      <sharedItems containsString="0" containsBlank="1" containsNumber="1" minValue="0" maxValue="7.9950000000000001"/>
    </cacheField>
    <cacheField name="Discount Continues At Renewal" numFmtId="0">
      <sharedItems containsString="0" containsBlank="1" containsNumber="1" containsInteger="1" minValue="0" maxValue="1"/>
    </cacheField>
    <cacheField name="Term Premium Before Discount" numFmtId="0">
      <sharedItems containsString="0" containsBlank="1" containsNumber="1" minValue="21.48" maxValue="647.88"/>
    </cacheField>
    <cacheField name="Discount Value" numFmtId="0">
      <sharedItems containsBlank="1" containsMixedTypes="1" containsNumber="1" minValue="0.2" maxValue="0.5"/>
    </cacheField>
    <cacheField name="Total Commission Annual After Discount" numFmtId="0">
      <sharedItems containsString="0" containsBlank="1" containsNumber="1" minValue="0" maxValue="117.94"/>
    </cacheField>
    <cacheField name="PlanCount" numFmtId="0">
      <sharedItems containsString="0" containsBlank="1" containsNumber="1" containsInteger="1" minValue="1" maxValue="1"/>
    </cacheField>
    <cacheField name="Name covered" numFmtId="0">
      <sharedItems containsBlank="1"/>
    </cacheField>
    <cacheField name="Plan Retention" numFmtId="0">
      <sharedItems containsBlank="1" count="4">
        <s v="Retained With Discount"/>
        <s v="Retained"/>
        <s v="Not Retained"/>
        <m/>
      </sharedItems>
    </cacheField>
    <cacheField name="Created By" numFmtId="0">
      <sharedItems containsBlank="1" count="95">
        <s v="Alexis Brown"/>
        <s v="Amar Ramcharan"/>
        <s v="Amy Smiley"/>
        <s v="Angelica Gonzalez"/>
        <s v="Armelia Teachey"/>
        <s v="Bram Benderoff"/>
        <s v="Brianna Totten"/>
        <s v="Cassiddy Jordan"/>
        <s v="Celeste Murph"/>
        <s v="Chanetta Gant"/>
        <s v="Chasady Parker"/>
        <s v="Christina Harris"/>
        <s v="Clarene Stapleton"/>
        <s v="Dean Barnes"/>
        <s v="Demetra Rainey"/>
        <s v="Dessie Temple"/>
        <s v="Destany Greer"/>
        <s v="Destiny Rich"/>
        <s v="Dinesh Kandoth"/>
        <s v="Donna Plummer"/>
        <s v="Douglas Barnes"/>
        <s v="Eric Brown"/>
        <s v="Gilbert Salazar"/>
        <s v="Glenda Harper"/>
        <s v="Graciela Rodriguez"/>
        <s v="Isreal Ojarikreh"/>
        <s v="Jasmine Riley"/>
        <s v="Jaspreet Kaur"/>
        <s v="Javier Ottenwalder"/>
        <s v="John Montgomery"/>
        <s v="Jon Cherry"/>
        <s v="Kayana Campbell"/>
        <s v="Kenneth Bruton"/>
        <s v="Khadijah Young"/>
        <s v="Larry Moorehead"/>
        <s v="Laura Villamar"/>
        <s v="Marcia Fabry"/>
        <s v="Margaret Reddy"/>
        <s v="Matthew Livingstone"/>
        <s v="Michael McSharry"/>
        <s v="Michael Moyer"/>
        <s v="Michelle Diaz"/>
        <s v="Mohamed Bayoumy"/>
        <s v="Moriah Light"/>
        <s v="Muhammad Alam"/>
        <s v="Nelson Garcia"/>
        <s v="Perry Young"/>
        <s v="Prottasha Prentice"/>
        <s v="Ramona Tobara"/>
        <s v="Regina Watson"/>
        <s v="Ruby Lee"/>
        <s v="Shalese Patterson"/>
        <s v="Shanique Reid"/>
        <s v="Shweta Surti"/>
        <s v="Simrajot Signh"/>
        <s v="Skyler Croghan"/>
        <s v="Stacy Delaney"/>
        <s v="Stanley Bullard"/>
        <s v="Suganya Sabaratnam"/>
        <s v="Tiffany French"/>
        <s v="Tika Mayo"/>
        <s v="Tina Rogers"/>
        <s v="Trevor Berry"/>
        <s v="Tyler Strong"/>
        <s v="Uniqua Davis"/>
        <s v="Vianilda Martinez"/>
        <s v="Vonceil Cummings"/>
        <m/>
        <s v="Alyssa Torres" u="1"/>
        <s v="April Shrewsbury" u="1"/>
        <s v="Asante Msosa" u="1"/>
        <s v="Bhavneet Kaur" u="1"/>
        <s v="Carla Grant" u="1"/>
        <s v="Elizabeth Christian" u="1"/>
        <s v="Gia Stinson" u="1"/>
        <s v="Heather Kester" u="1"/>
        <s v="Jashira Clivens" u="1"/>
        <s v="Jessica Bartlett" u="1"/>
        <s v="Joshua Ball" u="1"/>
        <s v="Justin Williams" u="1"/>
        <s v="Kellee Silva" u="1"/>
        <s v="Louis Adams" u="1"/>
        <s v="Michael Parker" u="1"/>
        <s v="Nancy Cleveland" u="1"/>
        <s v="TyLa Hawkins" u="1"/>
        <s v="Vicky Dimitrievska" u="1"/>
        <s v="Vijaya Mittapalli-CSA" u="1"/>
        <s v="Anastacia Hicks" u="1"/>
        <s v="DeMarius Hall" u="1"/>
        <s v="Favour Olaosebikan" u="1"/>
        <s v="Gabbrielle Dukes" u="1"/>
        <s v="Marielys Carrasquillo" u="1"/>
        <s v="Marissa Thompson" u="1"/>
        <s v="Robert Lampitt" u="1"/>
        <s v="Sharonna Edrington" u="1"/>
      </sharedItems>
    </cacheField>
    <cacheField name="Transaction Reporting Date" numFmtId="0">
      <sharedItems containsBlank="1"/>
    </cacheField>
    <cacheField name="Type" numFmtId="0">
      <sharedItems containsBlank="1"/>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lly coad" refreshedDate="46153.449735995368" createdVersion="8" refreshedVersion="8" minRefreshableVersion="3" recordCount="3179" xr:uid="{4984338C-2D95-42CB-842C-16C2294EE8E4}">
  <cacheSource type="worksheet">
    <worksheetSource ref="CR1:DE1048576" sheet="MTD Raw"/>
  </cacheSource>
  <cacheFields count="14">
    <cacheField name="Plan Number" numFmtId="0">
      <sharedItems containsBlank="1"/>
    </cacheField>
    <cacheField name="Plan Status" numFmtId="0">
      <sharedItems containsBlank="1"/>
    </cacheField>
    <cacheField name="Offer Channel" numFmtId="0">
      <sharedItems containsBlank="1"/>
    </cacheField>
    <cacheField name="Transaction Posted Date" numFmtId="0">
      <sharedItems containsBlank="1"/>
    </cacheField>
    <cacheField name="Transaction Effective Date" numFmtId="0">
      <sharedItems containsBlank="1"/>
    </cacheField>
    <cacheField name="Renewal Date" numFmtId="0">
      <sharedItems containsBlank="1"/>
    </cacheField>
    <cacheField name="Premium Payment Type" numFmtId="0">
      <sharedItems containsBlank="1"/>
    </cacheField>
    <cacheField name="Discount Value" numFmtId="0">
      <sharedItems containsBlank="1" containsMixedTypes="1" containsNumber="1" minValue="0.2" maxValue="0.5"/>
    </cacheField>
    <cacheField name="Plan Retention" numFmtId="0">
      <sharedItems containsBlank="1"/>
    </cacheField>
    <cacheField name="PlanCount" numFmtId="0">
      <sharedItems containsString="0" containsBlank="1" containsNumber="1" containsInteger="1" minValue="1" maxValue="1"/>
    </cacheField>
    <cacheField name="Name covered" numFmtId="0">
      <sharedItems containsBlank="1"/>
    </cacheField>
    <cacheField name="Created By" numFmtId="0">
      <sharedItems containsBlank="1" count="139">
        <s v="Alexis Brown"/>
        <s v="Alissa Caskey"/>
        <s v="Amar Ramcharan"/>
        <s v="Amy Smiley"/>
        <s v="Anastacia Hicks"/>
        <s v="Andrew Henderson"/>
        <s v="Angelica Gonzalez"/>
        <s v="April Shrewsbury"/>
        <s v="Armelia Teachey"/>
        <s v="Asante Msosa"/>
        <s v="Barb Phillips"/>
        <s v="Bhavneet Kaur"/>
        <s v="Bram Benderoff"/>
        <s v="Brianna Totten"/>
        <s v="Cassiddy Jordan"/>
        <s v="Celeste Murph"/>
        <s v="Chanetta Gant"/>
        <s v="Chasady Parker"/>
        <s v="Christina Harris"/>
        <s v="Clarene Stapleton"/>
        <s v="Corey Krause"/>
        <s v="Cyn H"/>
        <s v="Danielle McMullan"/>
        <s v="Dean Barnes"/>
        <s v="Debra Anis"/>
        <s v="DeMarius Hall"/>
        <s v="Demetra Rainey"/>
        <s v="Dessie Temple"/>
        <s v="Destany Greer"/>
        <s v="Destiny Rich"/>
        <s v="Diana C"/>
        <s v="Dianna Resendez"/>
        <s v="Dinesh Kandoth"/>
        <s v="Donna Plummer"/>
        <s v="Douglas Barnes"/>
        <s v="Eric Brown"/>
        <s v="Favour Olaosebikan"/>
        <s v="Gia Stinson"/>
        <s v="Gilbert Salazar"/>
        <s v="Glenda Harper"/>
        <s v="Graciela Rodriguez"/>
        <s v="Heather Kester"/>
        <s v="Isreal Ojarikreh"/>
        <s v="Jashira Clivens"/>
        <s v="Jasmine Riley"/>
        <s v="Jaspreet Kaur"/>
        <s v="Javier Ottenwalder"/>
        <s v="John Allen"/>
        <s v="John Montgomery"/>
        <s v="Jon Cherry"/>
        <s v="Joshua Ball"/>
        <s v="Juakena Gorden"/>
        <s v="Justin Williams"/>
        <s v="Kayana Campbell"/>
        <s v="Kenneth Bruton"/>
        <s v="Khadijah Young"/>
        <s v="Kimberly Teasley"/>
        <s v="Larry Moorehead"/>
        <s v="Laura Villamar"/>
        <s v="Leo Medina"/>
        <s v="Magdalena Leon"/>
        <s v="Marcia Fabry"/>
        <s v="Margaret Reddy"/>
        <s v="Matthew Livingstone"/>
        <s v="Melissa Orosco"/>
        <s v="Michael McSharry"/>
        <s v="Michael Moyer"/>
        <s v="Michael Parker"/>
        <s v="Michelle Diaz"/>
        <s v="Mohamed Bayoumy"/>
        <s v="Moriah Light"/>
        <s v="Muhammad Alam"/>
        <s v="Nelson Garcia"/>
        <s v="Nicole Erickson"/>
        <s v="Paaton Howard"/>
        <s v="Perry Young"/>
        <s v="Prottasha Prentice"/>
        <s v="Ramona Tobara"/>
        <s v="Regina Watson"/>
        <s v="Robert Lampitt"/>
        <s v="Rosa Scott-Duren"/>
        <s v="Ruby Lee"/>
        <s v="Shalese Patterson"/>
        <s v="Shanique Reid"/>
        <s v="Sharonna Edrington"/>
        <s v="Shelby Bickford"/>
        <s v="Shweta Surti"/>
        <s v="Simrajot Signh"/>
        <s v="Skyler Croghan"/>
        <s v="Stacy Delaney"/>
        <s v="Stanley Bullard"/>
        <s v="Suganya Sabaratnam"/>
        <s v="System Task Processer"/>
        <s v="Tiffany French"/>
        <s v="Tika Mayo"/>
        <s v="Tina Rogers"/>
        <s v="Tomekia (Ms. T) H."/>
        <s v="Trevor Berry"/>
        <s v="Tyler Strong"/>
        <s v="Udhay Shunmugavelu-CSA"/>
        <s v="Uniqua Davis"/>
        <s v="Vianilda Martinez"/>
        <s v="Vickie Phillips-Wall"/>
        <s v="Vonceil Cummings"/>
        <s v="Yvanca Jackson"/>
        <m/>
        <s v="Alyssa Torres" u="1"/>
        <s v="Carla Grant" u="1"/>
        <s v="Cassi (Tybrice) Thomas" u="1"/>
        <s v="David Locke" u="1"/>
        <s v="Elizabeth Christian" u="1"/>
        <s v="Gabbrielle Dukes" u="1"/>
        <s v="Imani Adams" u="1"/>
        <s v="Jaime Collazo" u="1"/>
        <s v="Jessica Bartlett" u="1"/>
        <s v="Kellee Silva" u="1"/>
        <s v="Louis Adams" u="1"/>
        <s v="Nancy Cleveland" u="1"/>
        <s v="Sujan Vahora" u="1"/>
        <s v="TyLa Hawkins" u="1"/>
        <s v="Vicky Dimitrievska" u="1"/>
        <s v="Bavani Corrie" u="1"/>
        <s v="Brian Finnstrom" u="1"/>
        <s v="Charnetta Allen Hull" u="1"/>
        <s v="Chayanne Shivtahal" u="1"/>
        <s v="George Lazo" u="1"/>
        <s v="Jennifer Proctor" u="1"/>
        <s v="Jimena Rodriguez" u="1"/>
        <s v="John Burdett" u="1"/>
        <s v="Kevin Mercado" u="1"/>
        <s v="Marielys Carrasquillo" u="1"/>
        <s v="Marissa Thompson" u="1"/>
        <s v="Matt Paul" u="1"/>
        <s v="Neha Kumari" u="1"/>
        <s v="Raul Tejada" u="1"/>
        <s v="Stephanie Diaz" u="1"/>
        <s v="Terrence Toepler" u="1"/>
        <s v="Tyneisha Conyers" u="1"/>
        <s v="William Coad" u="1"/>
      </sharedItems>
    </cacheField>
    <cacheField name="Transaction Reporting Date" numFmtId="0">
      <sharedItems containsBlank="1"/>
    </cacheField>
    <cacheField name="Typ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65">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ea94676-2d91-4cc9-9b19-eefd38914c27"/>
    <x v="0"/>
    <m/>
    <n v="2"/>
    <n v="1282292.5"/>
    <n v="1242292.5"/>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d4142a0-3469-416b-9e5a-eb4a3403e480"/>
    <x v="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ec30c194-38f5-46d9-b9af-b673ddfdbd13"/>
    <x v="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89694374-14c1-4860-b887-f58a19b98826"/>
    <x v="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ee618fa5-023f-4d58-92be-d5af27491f2e"/>
    <x v="4"/>
    <m/>
    <n v="3"/>
    <n v="1091701"/>
    <n v="1018402"/>
    <n v="99897"/>
    <n v="40000"/>
    <n v="1"/>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4fc609e-4284-4496-ba8b-67ceb642b02f"/>
    <x v="5"/>
    <m/>
    <n v="1"/>
    <n v="967440"/>
    <n v="927440"/>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bd45363-41ae-4078-ae56-fdd7062c4b5e"/>
    <x v="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4de28d6-b534-4a8e-ac7b-abbe441d82e1"/>
    <x v="7"/>
    <m/>
    <n v="2"/>
    <n v="1892056.5"/>
    <n v="1852056.5"/>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300e4bd-5df1-484b-b3a2-72807dbc0928"/>
    <x v="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af13963-6e81-4b9e-bc2f-cff5a110996b"/>
    <x v="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8c10b33-30a7-4986-8ed6-efffe260db83"/>
    <x v="1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45d5421-d7e5-404f-b96f-c0188fb35fef"/>
    <x v="11"/>
    <m/>
    <n v="3"/>
    <n v="372832.66666666599"/>
    <n v="282039.33333333302"/>
    <n v="146955"/>
    <n v="40000"/>
    <n v="1"/>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584ef3e-fed4-47ae-87db-899690f9434a"/>
    <x v="1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cd9227a-47f1-40a5-867c-f0b59d01b4d7"/>
    <x v="1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3eb2405-d5d2-46cb-8f43-2fa1efe404f3"/>
    <x v="1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63ad4f9-1e92-4e8e-adf7-c88c16f8cc0f"/>
    <x v="1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231ba2d-f7c6-4c2d-ac20-68553371bcca"/>
    <x v="1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3f8db7a-f512-4e9b-b85f-bd166d794d44"/>
    <x v="1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f602411e-342d-4b63-ad96-393eaaf8fe71"/>
    <x v="1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5e01ca3-b798-447a-9e05-663ac746cdb5"/>
    <x v="1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7cc6d0a-1f8c-4d53-bb13-871b35ec1aa7"/>
    <x v="20"/>
    <m/>
    <n v="2"/>
    <n v="410940.5"/>
    <n v="370940.5"/>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f304c468-a023-4d32-ab8c-7271adf9a391"/>
    <x v="2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dafaef3a-8e0d-471c-9c79-e060a7ab3022"/>
    <x v="2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62e8490-673f-4698-a9c5-3035faaca765"/>
    <x v="2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c0f67450-ff61-4dd6-8eec-0e6b2aa5502d"/>
    <x v="2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141ab5d-43de-4f61-b229-3e55e5569501"/>
    <x v="2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de27936-339a-437b-9aa2-b145a7cb5a4d"/>
    <x v="2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146d8cf-ce51-49c3-b46e-f3cc3aad31eb"/>
    <x v="2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5122abc-b966-488d-af5d-312aa43a7cdc"/>
    <x v="2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e9bf2e2-2009-4bb3-a784-164ca04e7b1e"/>
    <x v="2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5004194-0d4b-4207-ad6e-65393395b5f6"/>
    <x v="3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803eb93-c06b-403a-b9fb-69f1423034b1"/>
    <x v="3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8e3e470-24dd-4982-8c82-e27eb80e0f35"/>
    <x v="3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a1a3ecd-ea40-45f9-b407-2cd5693e459e"/>
    <x v="3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bf69d46-2ee9-400c-92d9-644652fd68fd"/>
    <x v="3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27d7bdc-c7ed-4a78-bd8e-5bb0000fd8f8"/>
    <x v="35"/>
    <m/>
    <n v="2"/>
    <n v="868326"/>
    <n v="840826"/>
    <m/>
    <n v="275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fcb9ef1-8fd6-4b10-946b-53268e47aad0"/>
    <x v="36"/>
    <m/>
    <n v="8"/>
    <n v="697734.875"/>
    <n v="582613.5"/>
    <n v="200323.66666666599"/>
    <n v="40000"/>
    <n v="3"/>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eb64d3f9-a86a-4f8d-b406-231b1f39aa36"/>
    <x v="37"/>
    <m/>
    <n v="2"/>
    <n v="488324"/>
    <n v="448324"/>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0f2b2cf-c623-4093-9303-c943117e2a96"/>
    <x v="38"/>
    <m/>
    <n v="2"/>
    <n v="237783.5"/>
    <n v="197783.5"/>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f6eb9d2-a74a-463f-bf92-ef55cc032cb5"/>
    <x v="39"/>
    <m/>
    <n v="4"/>
    <n v="775808"/>
    <n v="743308"/>
    <m/>
    <n v="325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f0a61a34-273c-4af2-b2bb-382906332239"/>
    <x v="4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f1482717-da4c-4a25-b68b-38562910ad0c"/>
    <x v="4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7ccda5c-bc98-4a30-b21b-ba39f9934759"/>
    <x v="4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0d62313-1605-4040-82f2-db930bda73ff"/>
    <x v="4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263e81c-202c-4315-855b-b4875fa7a528"/>
    <x v="4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cc9eec10-f44b-467f-8cba-352ef08b9702"/>
    <x v="4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b60b87a-8b3e-435c-a1f0-378768a47013"/>
    <x v="4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979738d-a037-4b03-a7e8-d1f258b4cc75"/>
    <x v="4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226f3f0-86d8-44a8-9fb9-b0a64d4ca8fc"/>
    <x v="4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f56cf6fa-8b46-4d1b-bb21-3c23d356cab7"/>
    <x v="4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ce908e9d-0a61-41ea-bdd7-b90332ea3675"/>
    <x v="5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405a0d4-af4e-44f9-9347-a6e8a5379251"/>
    <x v="5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84479fb-e88b-4039-96ca-8a75a49d218b"/>
    <x v="5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cc9ccb7d-633b-4aff-aa2c-9984e212128d"/>
    <x v="5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df6aa44-c5a3-4b00-b3c2-55ccd7587186"/>
    <x v="5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12fb195-ed59-47bf-aff7-90aa02d6469a"/>
    <x v="5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868abbc3-5332-4e82-9e53-464688f78467"/>
    <x v="5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cd1fc80-b4b5-4086-9739-dcd3894459e4"/>
    <x v="57"/>
    <m/>
    <n v="1"/>
    <n v="248902"/>
    <n v="218902"/>
    <m/>
    <n v="3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3a9c0f9-267d-4256-90af-b1edb61a5f4e"/>
    <x v="5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cc640c8-2e38-4c9b-98ef-391e736f98d4"/>
    <x v="59"/>
    <m/>
    <n v="1"/>
    <n v="707579"/>
    <n v="667579"/>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d1798398-3898-4d31-b4d6-fba4dba0e286"/>
    <x v="60"/>
    <m/>
    <n v="4"/>
    <n v="965508"/>
    <n v="908511.5"/>
    <n v="67986"/>
    <n v="40000"/>
    <n v="1"/>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b6419c2-4c8d-4771-9621-d27f281fdd9d"/>
    <x v="6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744fd85-e4a0-413f-ba2f-f6b0d53b5256"/>
    <x v="62"/>
    <m/>
    <n v="1"/>
    <n v="771442"/>
    <n v="718544"/>
    <m/>
    <n v="25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906f83a-127a-41e2-98a7-500804ff9ccd"/>
    <x v="63"/>
    <m/>
    <n v="13"/>
    <n v="341057.76923076902"/>
    <n v="300252"/>
    <n v="10475"/>
    <n v="40000"/>
    <n v="1"/>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c7c9a4f3-4fd7-4418-b4de-39d164df0902"/>
    <x v="6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d7f9b01-3dd5-44fb-8789-7f771c641af9"/>
    <x v="6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1c2830a-104a-4de2-bdb1-f0b8d06dc029"/>
    <x v="6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b72ab6b-2b49-4b7b-a2b4-14e4ca515ea7"/>
    <x v="6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41bc554-4f84-42aa-9ddf-5e2c05ff60dc"/>
    <x v="68"/>
    <m/>
    <n v="4"/>
    <n v="701230"/>
    <n v="581230"/>
    <m/>
    <n v="12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83e0ad02-f36a-4dd3-9cbf-037e34c11522"/>
    <x v="6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3abe9c4-2c15-46b6-b8d3-aa6e7d1ae3c5"/>
    <x v="70"/>
    <m/>
    <n v="2"/>
    <n v="768435.5"/>
    <n v="728435.5"/>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981d2a8-8dad-4ad4-9ae4-3df3f03283bf"/>
    <x v="7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8e0eda60-06ea-460b-9a2b-92c0b87acc7f"/>
    <x v="7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c633542-89b1-47d4-8660-c374ae3b6167"/>
    <x v="7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9feca7d-a3b5-42b3-833d-27faff4f989b"/>
    <x v="7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7b32bb1-d91f-4ab2-a23b-46598fd1caf5"/>
    <x v="7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494c073-62b1-4da8-b9a0-f1246bdd13ed"/>
    <x v="7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c246a45c-641e-489d-8f1f-bbebf0ba854b"/>
    <x v="7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f3f7be0-b3b0-4f10-af9a-5b9171b168c2"/>
    <x v="7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97a1314-01ea-4634-ba80-bf04f599bd27"/>
    <x v="7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16fec5f-bbd0-40d2-8a51-f7e292d6a1b4"/>
    <x v="8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b79e8f7-9496-4075-9539-ef7a6a706390"/>
    <x v="8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c95fb214-9cbe-4568-9e02-85725614fcc4"/>
    <x v="8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ddd5c5c2-19ac-4ac7-b1b5-b91bfef96e2b"/>
    <x v="8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ce64b8f-32e5-4fae-bfcc-01fb41b586fa"/>
    <x v="8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ca503ff9-081a-457c-9769-6c30f9d7c6bc"/>
    <x v="8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3363c9e-22e3-4954-8fef-644ff9ad8f0a"/>
    <x v="8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040f795-2771-4f1e-8b1f-b1981d6f17df"/>
    <x v="87"/>
    <m/>
    <n v="2"/>
    <n v="1376249.5"/>
    <n v="1336249.5"/>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de56b1a2-c40e-49a2-9c2a-9669b071e706"/>
    <x v="8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f0d88564-679f-4630-bff8-9227b9990d2e"/>
    <x v="8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c362447-058d-4d77-9979-f86ec722636a"/>
    <x v="9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9d7b430-076a-4183-8950-df1faf4cd4d2"/>
    <x v="91"/>
    <m/>
    <n v="7"/>
    <n v="135575.428571428"/>
    <n v="81496.285714285696"/>
    <n v="67851.333333333299"/>
    <n v="25000"/>
    <n v="3"/>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014a8e1-ae07-4108-a8f2-75cded764c1b"/>
    <x v="9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c3d8e83-5056-4130-aa4c-606f62f43c80"/>
    <x v="9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ae7ed1b-8921-4c31-8158-81a75d69761a"/>
    <x v="9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94e928e-f769-4066-98bf-5327ec7bc032"/>
    <x v="9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a23f31c-cd81-45e0-94df-4f581d3a2d6b"/>
    <x v="9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d568db0-309b-4677-8346-28f79b15c1fa"/>
    <x v="9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9f82edc-45e1-4354-80af-f0fbe7f0320a"/>
    <x v="9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46380de-e5c5-4ed5-a136-9028cd3d9fd3"/>
    <x v="9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58c7d6e-2df3-43e0-b9e1-f6e9d4d4c02f"/>
    <x v="100"/>
    <m/>
    <n v="4"/>
    <n v="639700.25"/>
    <n v="599700.25"/>
    <m/>
    <n v="40000"/>
    <m/>
    <n v="1"/>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e85e2dca-18d6-47d9-914a-7234c9e11a55"/>
    <x v="10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fd60d5ad-287c-452f-a2ea-a985627b18e1"/>
    <x v="10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c1ee5f2-c0d6-4242-b01e-34f426db9c9c"/>
    <x v="10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e9e3f427-1221-4a67-bd2c-07c244cb1c91"/>
    <x v="10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f30ff35-5487-4481-b26f-d0ee23f91ca7"/>
    <x v="10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c55e83b5-e3b8-4e0b-ba6a-4c147a1a1e69"/>
    <x v="10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3a83ee2-fef6-407a-9ca2-4ec62d525032"/>
    <x v="10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8c517ede-f77c-411f-b09c-6661b03bc45b"/>
    <x v="10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c3c749fb-f703-4f7c-bcff-da8383dfd4a2"/>
    <x v="10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ccd0c3e-565f-4312-aa37-1a41375c96a3"/>
    <x v="11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8034c8c-17a7-4780-9355-b36b2d603443"/>
    <x v="11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f1b6e5c-5eae-4acd-986b-6672e74dfb9d"/>
    <x v="11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e08fb00b-25a8-4d9e-a2e5-f8e59c246cb3"/>
    <x v="11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80ff9ce-2d8f-4723-8aad-5d93d5aa0ee6"/>
    <x v="11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94d7c47-6abb-465e-82f1-2c51d5b98674"/>
    <x v="115"/>
    <m/>
    <n v="9"/>
    <n v="570115.33333333302"/>
    <n v="530115.33333333302"/>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2816e3e-4ade-4258-8364-fe57541bc5d3"/>
    <x v="11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74e5f15-9f4f-4c7d-96ec-51c2b8877939"/>
    <x v="11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f59bdf7-1841-4000-bd6c-f567f8deebaf"/>
    <x v="11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6f5a0c0-d803-48bc-9d69-91ec1ffb980d"/>
    <x v="11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e79f798-0fb9-4a66-ba57-05011f54c058"/>
    <x v="120"/>
    <m/>
    <n v="10"/>
    <n v="275728.7"/>
    <n v="224823"/>
    <n v="61352.333333333299"/>
    <n v="32500"/>
    <n v="3"/>
    <n v="2"/>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c4e8347-23dd-464c-8ad4-1bff6bb5e7bf"/>
    <x v="12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d4b9bbc8-13cd-4d1b-9bfa-02f11bbb85e1"/>
    <x v="12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c37c2a8-fd24-4b5b-b628-a00faec85e58"/>
    <x v="123"/>
    <m/>
    <n v="2"/>
    <n v="599041.5"/>
    <n v="574041.5"/>
    <m/>
    <n v="25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60ba4bf-5c9d-466c-b588-c58cbb590379"/>
    <x v="124"/>
    <m/>
    <n v="4"/>
    <n v="205548.75"/>
    <n v="165548.75"/>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7275079-bdcd-4023-8bc8-6ba94de750db"/>
    <x v="125"/>
    <m/>
    <n v="2"/>
    <n v="893001"/>
    <n v="853001"/>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5884643-9f0c-4741-b060-d1baede044db"/>
    <x v="12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0dfc6af-86be-46d4-9d94-659a09685373"/>
    <x v="12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efd363b2-6478-41fc-b9a7-1c974435cf85"/>
    <x v="12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4dd8f05-e209-4535-893f-c42ce9bff10a"/>
    <x v="12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c607390e-36f2-4aba-9314-019c90ed7c6a"/>
    <x v="13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6ddeae4-4f41-4c19-8acd-054008a2ed21"/>
    <x v="13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ff7ae8b3-3034-422c-ac03-e190dd8c5542"/>
    <x v="13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d2735321-da16-48c7-b6c9-ae81721f5252"/>
    <x v="13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ffd4dbbd-9473-4e1f-8ad4-a1fa2c843f96"/>
    <x v="13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df73e95-6cf6-430b-a71d-786e251bb3f9"/>
    <x v="13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847af65-fdc8-4870-adc6-622f3b7fec87"/>
    <x v="13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36bc04c-cf59-4913-8cc7-c39f103ec573"/>
    <x v="13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a16debb-d69a-4bfb-8290-4337e95cc9f4"/>
    <x v="13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21da568-1895-41e5-83e3-15dd29c738b3"/>
    <x v="13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6ad6521-9ea4-4730-8415-a2bfb933613c"/>
    <x v="14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8f927309-b2c4-4eaa-8a50-65930caf709a"/>
    <x v="14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a584b2b-916e-4b45-a212-a7515047f647"/>
    <x v="14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da87c8e-f263-417a-8c53-c0fbeed21f8d"/>
    <x v="14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57d7597-b340-4e80-83ce-ce74574de392"/>
    <x v="14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1001c29-a5c4-4a4c-b8e9-e953a260caaf"/>
    <x v="14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35c9ddc-5c1e-4f00-baab-86c3fd11bb4d"/>
    <x v="14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b502d22-ea5c-4672-981f-223c3abf85ae"/>
    <x v="14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5fb6701-193c-48a9-81b8-9e031117afc9"/>
    <x v="14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805c4d8-3e64-4af6-bb41-9a3c1119feac"/>
    <x v="14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cc7aa07-e0a4-4b3c-bca1-0fed6fb0a319"/>
    <x v="15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eb1ec760-d8b3-4908-97df-86e960d9e243"/>
    <x v="15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7301777-8b0a-407a-bc2b-7e6e0a2d279d"/>
    <x v="152"/>
    <m/>
    <n v="6"/>
    <n v="953064.33333333302"/>
    <n v="828407.5"/>
    <n v="193970.5"/>
    <n v="60000"/>
    <n v="2"/>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686f38a-6b09-4d79-bf33-05bba93e128c"/>
    <x v="153"/>
    <m/>
    <n v="1"/>
    <n v="152120"/>
    <n v="32120"/>
    <m/>
    <n v="12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85db4176-c850-4c1f-a600-0b7e4db57564"/>
    <x v="15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e84468ca-a8d2-4fdb-9879-f1c58d8ba7a9"/>
    <x v="155"/>
    <m/>
    <n v="3"/>
    <n v="680380.66666666605"/>
    <n v="639310"/>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77e777f-30d9-4512-af96-088a1d10d93c"/>
    <x v="15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01a7630-bb2a-4c60-b5bb-862d84ab23cf"/>
    <x v="157"/>
    <m/>
    <n v="21"/>
    <n v="909071.52380952297"/>
    <n v="869071.52380952297"/>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087373e-e0ba-46eb-8c1d-5bca4bdb2797"/>
    <x v="15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fc943b44-fc98-4d76-b7e7-ca02bd3555d0"/>
    <x v="15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8db76d33-ebc5-41a1-97e8-859679deb31a"/>
    <x v="160"/>
    <m/>
    <n v="9"/>
    <n v="240507.55555555501"/>
    <n v="200507.55555555501"/>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8fddce61-0eb7-4738-9db9-e3d2fb083b60"/>
    <x v="16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7f2f3db-0287-4ba0-840d-18275abae41a"/>
    <x v="162"/>
    <m/>
    <n v="10"/>
    <n v="313251.59999999998"/>
    <n v="284251.59999999998"/>
    <m/>
    <n v="29000"/>
    <m/>
    <n v="1"/>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20954bf-ad92-43f5-9baa-5835a41191f6"/>
    <x v="16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a4d88c6-a95d-4b38-8328-ec386dbcf81d"/>
    <x v="16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59aa524-f958-46f1-80cd-59f73c311d5a"/>
    <x v="16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56dcd75-010b-4515-82c2-18c9b804fb6c"/>
    <x v="16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e81e74d3-d02d-4fd0-9c1e-21e528b0fb36"/>
    <x v="16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f317d0e-13e5-4bc2-a81c-caf8e522927e"/>
    <x v="16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ee95c19-0a3e-499f-aaec-143715df15ce"/>
    <x v="16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de9c9336-14fb-4d21-a106-00669662fdcb"/>
    <x v="17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c6944c3-eee0-42cd-b283-65c7343aa8cf"/>
    <x v="17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efba5e97-44d6-4872-b0e1-c197478bbd34"/>
    <x v="171"/>
    <m/>
    <n v="5"/>
    <n v="515645"/>
    <n v="471568"/>
    <n v="20385"/>
    <n v="40000"/>
    <n v="1"/>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16b4761-645e-4aa7-8416-0251fa9cca95"/>
    <x v="17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a0c272c-c2ae-4d8e-8a0e-a96a95d0abe3"/>
    <x v="17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c5b13f5-6fea-4b1b-956f-c8dc60be526e"/>
    <x v="17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c26e275-5276-4fd1-9e36-326cd79c131c"/>
    <x v="17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320f858-c147-4ea4-b69d-b1353074a009"/>
    <x v="17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fe2a7e31-19a5-4d1c-9539-e90c05ec0328"/>
    <x v="177"/>
    <m/>
    <n v="17"/>
    <n v="388109.94117647002"/>
    <n v="348109.94117647002"/>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d921e6ff-3db9-426d-bd50-24a7c289602b"/>
    <x v="17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c398f725-1c84-4a7a-9c93-5494249a2a8a"/>
    <x v="179"/>
    <m/>
    <n v="6"/>
    <n v="245120.33333333299"/>
    <n v="217620.33333333299"/>
    <m/>
    <n v="275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f5ca75d-1b30-45e7-a28d-d8a8f4518730"/>
    <x v="18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f56fda8-4412-46c0-833e-78df39071e26"/>
    <x v="181"/>
    <m/>
    <n v="9"/>
    <n v="1098096"/>
    <n v="1058096"/>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6163977-c300-49d9-a99a-661828c5804b"/>
    <x v="18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5de71fc-feee-4b52-9b9c-782b02063847"/>
    <x v="18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e5e0815-ecad-4f8c-9ad4-44ecba0c83ba"/>
    <x v="18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73940ee-d5d2-46b4-9237-55783b33f88c"/>
    <x v="18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f9ef2e03-cc29-4a57-8ee7-caa56ef68eee"/>
    <x v="18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71a79ae-b294-49af-954e-2665e95983c5"/>
    <x v="18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21f1c68-d0d1-4e2e-8a8a-f37def1e384b"/>
    <x v="18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2ef2b58-95fe-4fd0-84ed-ea64fce50b40"/>
    <x v="18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1acf029-dda2-4c29-979b-57d5df6528cf"/>
    <x v="190"/>
    <m/>
    <n v="2"/>
    <n v="536406"/>
    <n v="496406"/>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43eea46-cc57-4bf5-b3fb-86ee1e698e4e"/>
    <x v="19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35a9fc1-6a7a-4743-b810-810a66584209"/>
    <x v="19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e9bd882-57e9-4f36-939a-7cd03dbb90b0"/>
    <x v="193"/>
    <m/>
    <n v="3"/>
    <n v="687300"/>
    <n v="574981.66666666605"/>
    <n v="216955"/>
    <n v="40000"/>
    <n v="1"/>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592177f-4c34-4081-8e85-1aea45dc19ad"/>
    <x v="19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efcca6f9-3aaa-4f92-94d2-1632d4627f9c"/>
    <x v="19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d57e4803-e486-4b1c-912e-2908094a8b84"/>
    <x v="19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9a6ea55-372c-43d9-8340-92afdf93788c"/>
    <x v="19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b04aa56-b504-4c79-b84c-fa1b4487cfde"/>
    <x v="198"/>
    <m/>
    <n v="21"/>
    <n v="269417.85714285698"/>
    <n v="230745.85714285701"/>
    <n v="197112"/>
    <n v="29285.714285714199"/>
    <n v="1"/>
    <n v="5"/>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e949dce8-44a9-4f89-883d-52bb8620d3f4"/>
    <x v="19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2c42030-4bc9-497b-811c-e5ae9640409b"/>
    <x v="20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e1373115-82f1-4c0d-b776-01fba841ac56"/>
    <x v="20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9c0666b-0b34-42e8-8780-6b537ea79a68"/>
    <x v="20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0e1b0a7-ea9e-4fda-a77b-5c36d551c072"/>
    <x v="20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69d2a7e-a272-4d80-a720-0e94d8cecea3"/>
    <x v="20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9b328be-0c50-4fee-8421-72eccd832059"/>
    <x v="20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d5b5519-029f-49c2-a66c-40c9adbe00a2"/>
    <x v="20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186bb10-5857-4259-9069-0d71d29319cd"/>
    <x v="20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74b3e58-fceb-4ad3-acf4-76308c6a5e80"/>
    <x v="20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857e4d5a-2a97-4ca1-a2e0-5e88741f7934"/>
    <x v="20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e059169-ba4e-448d-b206-d27ba5d3929c"/>
    <x v="21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84f4b5a7-a202-4d57-abc9-b733972e6ada"/>
    <x v="21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6f13682-a62b-4816-a296-994119f2ad90"/>
    <x v="21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d7e29a2-5a55-4d68-9f17-1dadee16df88"/>
    <x v="21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3c2d5a0-7108-41d1-9c09-e2efed7c72f5"/>
    <x v="21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cef17428-c0bf-47af-af2c-ab4655b1e406"/>
    <x v="21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c18a1de-0ff5-411d-a141-95361a9b8826"/>
    <x v="21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42ad377-2686-40aa-9041-c9c97aa17bc7"/>
    <x v="217"/>
    <m/>
    <n v="3"/>
    <n v="174661.33333333299"/>
    <n v="134661.33333333299"/>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d24cf59e-a40a-4b03-8c60-f499514ac7cc"/>
    <x v="21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5a1d5ae-07b2-4750-9e5d-2efefac9f53d"/>
    <x v="21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e09c39e3-e752-48b2-94e1-4f8bc2b5d836"/>
    <x v="22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010d6ed-54ca-43e4-9c48-082d51145b12"/>
    <x v="221"/>
    <m/>
    <n v="1"/>
    <n v="2536211"/>
    <n v="2511211"/>
    <m/>
    <n v="25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b1931d9-7669-496b-a6aa-0cb9621c3105"/>
    <x v="222"/>
    <m/>
    <n v="2"/>
    <n v="90425.5"/>
    <n v="62925.5"/>
    <m/>
    <n v="275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c41afd28-f04d-4524-82a1-5dd475e4ff0e"/>
    <x v="223"/>
    <m/>
    <n v="42"/>
    <n v="171556.07142857101"/>
    <n v="144294.16666666599"/>
    <m/>
    <n v="27261.904761904701"/>
    <m/>
    <n v="4"/>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da323779-21fa-4ad9-b49a-115f5c7242af"/>
    <x v="22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e3f987ca-61d8-4b13-8630-5a8443d224e6"/>
    <x v="22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8dad6d9-418d-4075-b68e-34dd541d009d"/>
    <x v="226"/>
    <m/>
    <n v="2"/>
    <n v="219953.5"/>
    <n v="194953.5"/>
    <m/>
    <n v="25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8c7ccbe-36e6-480b-aeac-84234a6057dd"/>
    <x v="227"/>
    <m/>
    <n v="10"/>
    <n v="295229.90000000002"/>
    <n v="255229.9"/>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94ec597-1b94-45f0-907e-ce10fe59be37"/>
    <x v="22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e70c1b0-dac1-4a9b-9fb7-2043252b7f7f"/>
    <x v="22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52832df-e1ff-4c30-8e20-a78a63420fbe"/>
    <x v="230"/>
    <m/>
    <n v="26"/>
    <n v="288930.88461538398"/>
    <n v="155415.19230769199"/>
    <n v="145337.26315789399"/>
    <n v="27307.692307692301"/>
    <n v="19"/>
    <n v="10"/>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f8149564-3856-47ca-ba4e-6cc16e3cf497"/>
    <x v="23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6945cd3-4aa9-4621-80e1-afce282bbce5"/>
    <x v="23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ec65f05-acb3-48b8-825e-925f80952b27"/>
    <x v="23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a40a776-fa6e-423f-b540-914fc193530f"/>
    <x v="23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cce5f15-4ec5-4a45-81e5-1faf409f2ab0"/>
    <x v="23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5d89b51-b7af-49f3-b15d-3d9640275be5"/>
    <x v="23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8599cc0-f0fe-4deb-bb3b-31e5076c0738"/>
    <x v="23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65efff9-579d-49fd-8e15-b41a0f53290e"/>
    <x v="23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f2625a86-6319-4c29-aa48-604e642addfa"/>
    <x v="23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5d79285-7cad-4f87-ba13-b9ae867ff15e"/>
    <x v="24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0314b07-dc7a-49e8-9fe1-4436e5635b71"/>
    <x v="24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14b06e2-e173-434e-9c94-d3c2822262e6"/>
    <x v="24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d49703d5-237e-4fab-9115-f89fd5e62ead"/>
    <x v="24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ff53e0f0-0d83-4386-b142-035d60cbd2b1"/>
    <x v="24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829dea95-aeaa-4eed-bdc9-8b90babc6b1f"/>
    <x v="24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8d63bdf9-2bba-456f-a46f-6b28f32142a5"/>
    <x v="24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f0f6cb1d-99dd-4ae3-a24a-512a7a4f4e26"/>
    <x v="247"/>
    <m/>
    <n v="2"/>
    <n v="568195"/>
    <n v="438448.5"/>
    <n v="204493"/>
    <n v="27500"/>
    <n v="1"/>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e0c596ad-01fa-4bfc-8000-fa2c88d2901e"/>
    <x v="24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510a338-4319-41a1-b4d3-d89df5e55e1b"/>
    <x v="24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cb32d47-d0bd-4a36-83b9-e28ccaf6b2dc"/>
    <x v="25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851ff995-f184-4039-a327-67729590b782"/>
    <x v="25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2d1a31e-aa71-4c59-93e2-edb6540c9832"/>
    <x v="25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ddd46217-19e0-417d-a438-e496fbeb42b7"/>
    <x v="25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cc0b24a-0066-448a-a98d-c9eb4b078f40"/>
    <x v="25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8488038-6bac-47da-8741-7438604a26a9"/>
    <x v="255"/>
    <m/>
    <n v="4"/>
    <n v="716287.75"/>
    <n v="676287.75"/>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977fc0a-5951-44ff-b28e-c9ea689f97c2"/>
    <x v="25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8ad1e18c-55b3-47ab-9566-fbef68d5da92"/>
    <x v="25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a442a44-fccf-4144-8d17-e6a0a1d0a8f4"/>
    <x v="25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35c2aab-0bea-462d-baaa-e044cf414ba7"/>
    <x v="25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61974d3-b35e-4185-8200-189e11b0c665"/>
    <x v="26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14cea37-e288-4e00-89b7-d77e4879446e"/>
    <x v="26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ea4a0ecf-6b00-4490-9247-e1004e0b0cda"/>
    <x v="262"/>
    <m/>
    <n v="5"/>
    <n v="215930.2"/>
    <n v="175930.2"/>
    <m/>
    <n v="40000"/>
    <m/>
    <n v="1"/>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f29d78f8-8f70-4550-94c6-d86062b87c98"/>
    <x v="26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fd0e11d0-d725-4a42-af26-652f0c65624c"/>
    <x v="26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e8be8983-551b-490c-8446-71d0ab89d892"/>
    <x v="26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2399855-8984-490e-aaa8-142c8d5ab06b"/>
    <x v="26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825d45c-ce47-401f-87c2-7f3e7c1ba69e"/>
    <x v="26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804c7bab-ad2a-4796-b9f0-60307246e526"/>
    <x v="26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d1c9a22-dd0d-4790-a500-56dc3b5568f4"/>
    <x v="269"/>
    <m/>
    <n v="3"/>
    <n v="908328.66666666605"/>
    <n v="868328.66666666605"/>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df44445-d2c1-4942-a038-932b72b05ba8"/>
    <x v="27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e3d96f7-8d7c-4c46-8e7a-c97795945d64"/>
    <x v="27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7e84a51-b391-4386-b64f-badfcefa5b5d"/>
    <x v="27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856a1eb0-6559-4fca-bccd-9680af65f0e9"/>
    <x v="27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5989d5a-3b73-49be-8a5b-782e7809ea4a"/>
    <x v="27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da8c189f-55c0-4bfd-bb97-4ed1f9d1ccc6"/>
    <x v="27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c623f73c-0721-44e5-bf70-70f5ccfd9306"/>
    <x v="27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32deb4f-34ff-4412-9598-e8812d05ae61"/>
    <x v="27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03d76b7-2eef-4c84-80e6-57cd2dfa7bf4"/>
    <x v="27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21e96c5-6baf-439d-af03-ec7691dcef34"/>
    <x v="27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f76d3f3-f959-4307-bdb0-33e3c10d450c"/>
    <x v="28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f9add5a3-9981-4af6-8422-7f3fc7cf6536"/>
    <x v="28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b809bdf-867b-420c-b551-e3e96597dedd"/>
    <x v="28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eca31e1-38ab-40fb-aaf4-4b263f871972"/>
    <x v="283"/>
    <m/>
    <n v="3"/>
    <n v="1551223.33333333"/>
    <n v="1192311.33333333"/>
    <n v="478368"/>
    <n v="40000"/>
    <n v="2"/>
    <n v="1"/>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95b7fdf-b332-40de-ace8-861f6dbe5043"/>
    <x v="28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ea7888f-2a5f-49f0-890d-fa6070d69e36"/>
    <x v="28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f89f3a2b-0896-4959-a5cc-d0088c764bcc"/>
    <x v="28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537e633-dc39-483a-a0f5-03a3454952ee"/>
    <x v="28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fcbc4755-bb0c-430f-91af-a15ced0a5c0a"/>
    <x v="288"/>
    <m/>
    <n v="3"/>
    <n v="686945.33333333302"/>
    <n v="646945.33333333302"/>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d7769028-77cd-46d9-bfcc-49d4b2366faa"/>
    <x v="28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293798f-b082-4762-833e-01111825418b"/>
    <x v="29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8d05283-40dc-4027-99f5-92796dd2c61d"/>
    <x v="29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b82cbad-be5f-4622-8b22-f79fa6c9bd36"/>
    <x v="29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9259782-46c9-4349-8ac1-8941b0eb92ff"/>
    <x v="29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fba90ebc-ffc9-4345-8fb0-83a9f003b4a6"/>
    <x v="29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f375699-586d-43c0-b943-61835d68dff2"/>
    <x v="29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993488b-f10d-44a6-91b5-8d85bc29c994"/>
    <x v="29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f704468-04d1-4598-bad8-b47e09385c33"/>
    <x v="29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21a7675-4810-4364-834b-9213a1037195"/>
    <x v="29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43f5bd0-8064-4ff3-9552-0a38259b355a"/>
    <x v="29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d58a247e-bf65-4fb8-b76b-aaa8ef16e135"/>
    <x v="30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3dc2f71-2fc8-46b5-bab0-4b3243bcd2c1"/>
    <x v="30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d37578f9-a37a-4cab-ad7c-061c209a63fe"/>
    <x v="30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1b1dc91-62b0-40b2-be35-70ab04e65160"/>
    <x v="30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9c0f41b-64c5-4d74-90ff-f59f6fe894d4"/>
    <x v="30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eede31b-aba1-412f-8440-4e3233dbf7af"/>
    <x v="305"/>
    <m/>
    <n v="6"/>
    <n v="425941.16666666599"/>
    <n v="385941.16666666599"/>
    <m/>
    <n v="40000"/>
    <m/>
    <n v="1"/>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1cd98e8-0acd-4d7d-ad99-4a751939d39a"/>
    <x v="30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09e71a7-0153-4ccc-97e9-b3328a3de40c"/>
    <x v="30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22cca7a-a299-44c1-8265-7cc8639ca172"/>
    <x v="30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fa8b1a6-a714-4522-8ecb-d76933c62426"/>
    <x v="30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733312f-02fa-4a94-8ac2-960b88573003"/>
    <x v="31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4731a02-6ad9-4fcd-a293-a7c7e2060e10"/>
    <x v="31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8770c064-735a-4c35-a1cd-965618110d53"/>
    <x v="31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2ab01cf-9242-4282-801d-6f33c07be258"/>
    <x v="31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a8d8754-ae6c-41e9-84ac-a54b99be6d38"/>
    <x v="31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a74f53d-3e4f-4524-9c96-5960eb6509d2"/>
    <x v="31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77f041c-b14f-4ebf-a9ed-4de527e8c760"/>
    <x v="31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054862a-ccc8-47dc-a16e-b0ebf121f39d"/>
    <x v="317"/>
    <m/>
    <n v="1"/>
    <n v="225721"/>
    <n v="200721"/>
    <m/>
    <n v="25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8d5b0451-d509-4ffe-acee-e852c40b4209"/>
    <x v="31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ab588b7-7edb-4b0b-ba02-6ea48d0c5fe8"/>
    <x v="31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dca9d7e-7d95-4751-87fa-c4d8f44c1ef6"/>
    <x v="32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974cbf7-8d91-4492-9828-17aaec12e554"/>
    <x v="321"/>
    <m/>
    <n v="1"/>
    <n v="532545"/>
    <n v="492545"/>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efd2f50e-53ce-47f6-8683-44b0c9c11dd2"/>
    <x v="32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19190aa-60c5-40dc-a553-3fcbaaf996bf"/>
    <x v="32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4785076-b5e0-4e05-823c-1e8ed9e63ab9"/>
    <x v="324"/>
    <m/>
    <n v="9"/>
    <n v="968810.77777777705"/>
    <n v="813828.44444444403"/>
    <n v="376613.66666666599"/>
    <n v="29444.444444444402"/>
    <n v="3"/>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e2b90910-b675-4277-9288-d2e81ad4634e"/>
    <x v="32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d16c33be-adf4-4c6d-84fd-8061864f99e1"/>
    <x v="32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d7d6e45-3956-4323-af83-b65f663c964d"/>
    <x v="32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f5a3698-5b29-4314-8450-d5a1217d8403"/>
    <x v="32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88ab136-f4b6-41b4-af8e-b7f7655bc6d5"/>
    <x v="32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d15f01d7-df54-4575-806a-8fd708a6eae5"/>
    <x v="33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fa691108-c83d-4af5-ac01-75eb995b17c5"/>
    <x v="331"/>
    <m/>
    <n v="4"/>
    <n v="161813.5"/>
    <n v="41813.5"/>
    <m/>
    <n v="12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f79b7e1-1a40-4279-ba85-93f279fa513e"/>
    <x v="332"/>
    <m/>
    <n v="1"/>
    <n v="457325"/>
    <n v="432325"/>
    <m/>
    <n v="25000"/>
    <m/>
    <n v="1"/>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2861ece-e4c2-4628-8c90-5d018f9fcf9d"/>
    <x v="33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5517e05-2346-4425-8ab5-0088b565891b"/>
    <x v="33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5cd56d4-f76d-460d-951b-c6c94a244f96"/>
    <x v="33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2679fae-99a7-4876-bb97-2f0da2370429"/>
    <x v="33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ca4627c-43a1-4f3c-9bc8-f1171caec3b5"/>
    <x v="33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b7d03ca-7101-4ed6-a77d-139358a71645"/>
    <x v="33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2fb6985-76a5-43a4-8fe2-450619cd51b0"/>
    <x v="339"/>
    <m/>
    <n v="1"/>
    <n v="1096195"/>
    <n v="1071195"/>
    <m/>
    <n v="25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8a85c438-eb08-48f1-af3a-6bffdf2eea54"/>
    <x v="340"/>
    <m/>
    <n v="5"/>
    <n v="239740.79999999999"/>
    <n v="214740.8"/>
    <m/>
    <n v="25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86d5fdc-c988-45c1-97f0-e3922f67dd89"/>
    <x v="341"/>
    <m/>
    <n v="22"/>
    <n v="506114.18181818101"/>
    <n v="223178.86363636301"/>
    <n v="429582.84615384601"/>
    <n v="29090.909090909001"/>
    <n v="13"/>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e41a8f92-d53d-44e2-bb22-8aa452a50b36"/>
    <x v="34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8412327-6417-472f-a82d-25384f3b86a0"/>
    <x v="34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4ccc3a2-b57b-4fd7-a90c-6b817da3537c"/>
    <x v="34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7babed0-5c78-462b-bcb7-c88779867b20"/>
    <x v="34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5730c57-f4ad-4620-bcb9-ba2cc560142c"/>
    <x v="34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ce34a7ba-c8b7-4d1a-a488-a159b8731b3b"/>
    <x v="34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bfa448f-2b71-4ca3-9d2c-4c6aa5abf78b"/>
    <x v="34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d98e7915-cedf-4433-95d0-1939947c9f50"/>
    <x v="34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cc2e9169-668a-40e1-8392-3134fffca7e9"/>
    <x v="34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faaa2aa4-22b7-43c1-8862-9ab396d75a0d"/>
    <x v="350"/>
    <m/>
    <n v="1"/>
    <n v="841595"/>
    <n v="781595"/>
    <m/>
    <n v="6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de8a5b5-5923-4ffb-8869-e759d7908746"/>
    <x v="35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9e5ec65-1927-4e8c-ba76-3bc6ecd3b3f2"/>
    <x v="352"/>
    <m/>
    <n v="2"/>
    <n v="126517"/>
    <n v="86517"/>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d606e01-291c-4b90-b8ea-7c206a996ed0"/>
    <x v="35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7c8c4a2-b498-4b2e-bf37-177c53a0a452"/>
    <x v="35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dde1660-2e20-495f-83cf-7d48c7fd92af"/>
    <x v="355"/>
    <m/>
    <n v="10"/>
    <n v="213119.4"/>
    <n v="181119.4"/>
    <m/>
    <n v="32000"/>
    <m/>
    <n v="1"/>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af00d75-eca5-45c7-8835-5626586c6a80"/>
    <x v="35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05e8b39-a400-4184-ae75-e0ecccd9479f"/>
    <x v="35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9a1b40a-e4ee-49ca-a4db-c2bf517aff10"/>
    <x v="35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c8c048c-dcf7-4e86-a376-613e57228872"/>
    <x v="35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e29cc3f-698c-43c4-ba39-6b4af62cda92"/>
    <x v="36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13fa3e0-4c9d-4f6d-9ab2-205c872d2166"/>
    <x v="36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7b126e8-f424-46f1-a970-2de9493042da"/>
    <x v="36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c8814df-b8b0-4a45-a33b-d741b88b3c94"/>
    <x v="363"/>
    <m/>
    <n v="3"/>
    <n v="422563"/>
    <n v="131228.66666666599"/>
    <n v="394501.5"/>
    <n v="28333.333333333299"/>
    <n v="2"/>
    <n v="1"/>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8ccc5afe-25c6-4e78-99fc-40884829d4b7"/>
    <x v="36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69e0d31-6030-483c-87d3-575cbffce34b"/>
    <x v="36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dfa19577-3db4-4242-9329-9cd351677e3a"/>
    <x v="36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2f9ccb6-0222-410a-89f0-c61698727e5b"/>
    <x v="36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cd08864-ed5c-4597-9252-131160934c58"/>
    <x v="36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8707c0f5-1d0b-4695-8a68-20948d4cefd5"/>
    <x v="36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cafb68c-5a4a-4bd6-83c6-4cd65af49bae"/>
    <x v="370"/>
    <m/>
    <n v="3"/>
    <n v="204037.33333333299"/>
    <n v="84037.333333333299"/>
    <m/>
    <n v="12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f2cdb57e-d15c-40e4-ac51-c4553238d2a7"/>
    <x v="37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2031bf7-ec83-42b8-a758-fee236854edf"/>
    <x v="37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eef04147-e8de-4122-b548-32e3a12590d5"/>
    <x v="37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0fa02c9-101d-4ab7-a4d8-706933ab5aeb"/>
    <x v="37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16cd938-7397-43c2-9d62-5afe8da96d63"/>
    <x v="37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d40ee859-6305-4a1e-b0a8-7daf0f972904"/>
    <x v="37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a19552e-e285-42b3-b138-112f44174dbc"/>
    <x v="37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99764d0-117b-4620-8b70-2b8f38059416"/>
    <x v="37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b1af044-eafc-4101-9f33-8f317e70a6d1"/>
    <x v="37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6a6abec-5790-42aa-a80c-25153a401925"/>
    <x v="38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cf9bf010-0c3e-4dc6-8820-bcd2731887f3"/>
    <x v="38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e0edda6-2b58-478a-a185-6f75ca086d41"/>
    <x v="38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6300e11-3b9e-4198-94bb-12921dc36ed5"/>
    <x v="383"/>
    <m/>
    <n v="7"/>
    <n v="584571.14285714203"/>
    <n v="544571.14285714203"/>
    <m/>
    <n v="40000"/>
    <m/>
    <n v="2"/>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048e2fe-fa39-4385-acff-51144d960270"/>
    <x v="38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4925362-fe18-44d9-9efb-d446a36739ea"/>
    <x v="38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cb2cbc25-b30e-46ed-a448-70253439837d"/>
    <x v="38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e4921bd6-9a8e-4bf9-8ebc-121c8be295ad"/>
    <x v="38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43a895e-e33c-410a-811f-6c7537dae488"/>
    <x v="38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8baced59-fc4b-4d08-ab16-56f49b732adf"/>
    <x v="38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5ddb4b8-c717-4544-a38a-a7fcffcb77f1"/>
    <x v="390"/>
    <m/>
    <n v="1"/>
    <n v="133339"/>
    <n v="108339"/>
    <m/>
    <n v="25000"/>
    <m/>
    <n v="1"/>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ccc4c08-df09-4a89-988c-25891d7e1d2c"/>
    <x v="391"/>
    <m/>
    <n v="13"/>
    <n v="682557.38461538404"/>
    <n v="616292.46153846104"/>
    <n v="238222"/>
    <n v="29615.384615384599"/>
    <n v="2"/>
    <n v="5"/>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ee19778-a0ab-4a6f-a0ff-f9055412a023"/>
    <x v="39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83faab50-d886-4514-af46-55b890613e79"/>
    <x v="39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f85cd39-4d54-48a3-a33a-6ff681d09161"/>
    <x v="39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7fd0a6a-58e6-4b3a-b69a-9172eebeb4a8"/>
    <x v="39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ff7edbe-5971-47d8-ab41-1e4264d1a8bb"/>
    <x v="396"/>
    <m/>
    <n v="5"/>
    <n v="1104356.3999999999"/>
    <n v="1013287.6"/>
    <n v="255344"/>
    <n v="40000"/>
    <n v="1"/>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db1a2be7-17eb-43d1-9327-8be307e9ae92"/>
    <x v="39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b3161ba-a785-436e-81a8-553fd7f92dda"/>
    <x v="39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2130506-c550-4bbe-b3aa-dc59d8bdaa2c"/>
    <x v="39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0911f67-910f-4ff0-97a0-d5d3f7455573"/>
    <x v="40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ea58c6e9-8b91-4198-b89d-e0decaf7e3e5"/>
    <x v="40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78bf93f-3f07-4e79-b827-90d803afbd8e"/>
    <x v="40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cbc849a1-5178-4194-ab95-20178654ecde"/>
    <x v="40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83debf3-11a5-4b99-ac2f-bbc2a945c37b"/>
    <x v="40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01e416f-3d2e-4039-8261-7b71d84741b5"/>
    <x v="40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b5bd778-da42-47bd-b30e-c089fd85cfe6"/>
    <x v="40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f0f7b767-9ac2-4e71-9e7a-6deb4990e158"/>
    <x v="40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cf0a171-25e5-40e0-8167-038efceedf12"/>
    <x v="40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b1fc6c7-45d1-4079-932b-fe034143d6e1"/>
    <x v="40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08d6937-502d-4674-b7ab-18dd05dbd664"/>
    <x v="410"/>
    <m/>
    <n v="4"/>
    <n v="494778"/>
    <n v="448756.25"/>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c4a8b930-8059-4df7-9656-0cf110178fd2"/>
    <x v="411"/>
    <m/>
    <n v="13"/>
    <n v="345582.38461538398"/>
    <n v="309450.61538461503"/>
    <n v="14856.5"/>
    <n v="33846.1538461538"/>
    <n v="2"/>
    <n v="1"/>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b6a70c5-4c7a-47fa-a8ce-e621b04f5ab1"/>
    <x v="41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827336bf-e8df-49c1-9cb6-d6b284c1b604"/>
    <x v="41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2318228-cbd8-4b8c-8196-6cb03c829d7f"/>
    <x v="41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cbccfbb-b948-4796-b034-f04deba9f1ca"/>
    <x v="41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dd58d72-76c3-416a-9f1d-5061d775ec32"/>
    <x v="41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db90359-58f9-4fa9-8f32-c8248ddba1ad"/>
    <x v="41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c0d54e7-75f5-4374-bcbb-1346999a6fa5"/>
    <x v="41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101c905-8ca2-4bc2-ab58-b1068150d4a2"/>
    <x v="41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cb93d8df-cfa1-4ae5-bab5-f3c1aa1ac1d1"/>
    <x v="42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13733cc-0b38-4b2c-b9c6-3fc840bdddd7"/>
    <x v="42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ebdfccf3-f591-4d58-a4e4-f246834a07fa"/>
    <x v="42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8fdfc9a-56d8-47b7-940b-548ec9de1688"/>
    <x v="42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d7ea3f3-4576-4f9d-821b-a60918e95d25"/>
    <x v="42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dd3c65f3-1f15-416f-aaf6-2bf7a1482022"/>
    <x v="42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f499311-93a4-4f60-912f-5b4fe2e67e7c"/>
    <x v="42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ea525a8a-7c42-4b75-a030-d879ad7a7d27"/>
    <x v="42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019a6a3-a5f7-4824-a5d8-0712a4739e8a"/>
    <x v="42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d0beb7fa-0963-429f-8157-f07bb66a00ee"/>
    <x v="42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06e7a36-7db4-4575-87a4-7550266bd208"/>
    <x v="43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58c548e-f62c-4ebd-842c-d43cd574f886"/>
    <x v="43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8fd5cb85-530c-4730-8e67-2c0a049e6f5b"/>
    <x v="432"/>
    <m/>
    <n v="1"/>
    <n v="157218"/>
    <n v="132218"/>
    <m/>
    <n v="25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ee783d1a-f59a-4235-aac2-d00ca0405745"/>
    <x v="43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90dc823-f4b8-49a8-9e45-70886aa7a640"/>
    <x v="434"/>
    <m/>
    <n v="1"/>
    <n v="64764"/>
    <n v="24764"/>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34fc3c8-5228-42de-8303-dedd2db10709"/>
    <x v="43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f89f0258-a9c5-4519-a9cb-40f6dba1e46e"/>
    <x v="43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6d995ee-32be-42e3-8501-2d6afcdc4bcf"/>
    <x v="43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8c63077-d591-4ce8-bbbb-8d27d337c306"/>
    <x v="43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9fef75d-59ec-44e8-b5ab-441621008cd3"/>
    <x v="43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b7a19d8-0a14-4388-ac2f-861280d1b5aa"/>
    <x v="44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f17326d-6c42-4ab9-a6fb-0c63cab21b84"/>
    <x v="44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049f2d2-1495-4e9c-8a85-201c1b3499ca"/>
    <x v="44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7bde4f9-169e-4072-9086-b7fc1b3c9652"/>
    <x v="44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e23e252-250f-4f86-8dc0-462d9b8c98e3"/>
    <x v="44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5a6807b-a36e-45f0-874e-a7bdd1210fdd"/>
    <x v="44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5268c14-5216-4a3c-9469-c628a18cce6c"/>
    <x v="44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42a260f-1038-491f-ad45-d9ff9e78f567"/>
    <x v="447"/>
    <m/>
    <n v="38"/>
    <n v="212805.65789473601"/>
    <n v="165201.710526315"/>
    <n v="134790"/>
    <n v="29868.4210526315"/>
    <n v="5"/>
    <n v="1"/>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18c2d82-5fb0-49ca-9398-4fe6d65ca232"/>
    <x v="44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48a6259-8723-434f-a416-cdd7818c611f"/>
    <x v="44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edb27fd-2da8-4d94-9c87-83b7de3a68f2"/>
    <x v="45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6f9f306-5066-4e62-94d7-56afc966df90"/>
    <x v="45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2e224e3-b959-4e30-953f-082d8a703c85"/>
    <x v="45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bfed460-4c09-44d4-95fe-e1604a123f8b"/>
    <x v="45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27184ca-1d94-4ba7-8e1b-830a18455e66"/>
    <x v="45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e49b00d2-a255-4a4c-89a4-98f14a2d977e"/>
    <x v="45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b77cae9-46a5-4308-a7c7-426fa9fdf528"/>
    <x v="45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00c3489-b1d4-4526-8991-b43803a2832a"/>
    <x v="45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cdc4b69b-dab4-4de0-9c12-33eed766406e"/>
    <x v="45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c8c0cbd-f9a9-469f-8224-cffdc90d6d82"/>
    <x v="459"/>
    <m/>
    <n v="5"/>
    <n v="312163.20000000001"/>
    <n v="287163.2"/>
    <m/>
    <n v="25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e35c4c42-7a8d-4d04-aa1d-7ae65f863488"/>
    <x v="46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33d4cce-d088-42a5-ae2b-7dc00ef18145"/>
    <x v="46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8c07c5d-735a-4001-a347-8da11e53acda"/>
    <x v="46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75cde5c-6ec2-41c2-853e-47c88a95e1d8"/>
    <x v="46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540065a-ddc5-421f-bd73-e08ca9d8224c"/>
    <x v="46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a3d92e8-0224-4989-98e8-009a91c57f5c"/>
    <x v="46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e01a19e-ab0c-451a-a7da-0fac56e9b600"/>
    <x v="46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721add7-be99-4b1c-a368-e500a62ccb7d"/>
    <x v="467"/>
    <m/>
    <n v="2"/>
    <n v="168753.5"/>
    <n v="128753.5"/>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de0359cc-329b-4fb6-bac7-d2a4bc5cc947"/>
    <x v="46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da39998-87e3-4206-983e-98e0ba151dd7"/>
    <x v="46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568f7a4-8c9a-4aa1-b9c1-94b5b61fe3ea"/>
    <x v="470"/>
    <m/>
    <n v="14"/>
    <n v="189969.642857142"/>
    <n v="160683.928571428"/>
    <m/>
    <n v="29285.714285714199"/>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c8900a07-0c87-41f9-b0db-ca4a0a5eadf3"/>
    <x v="471"/>
    <m/>
    <n v="9"/>
    <n v="1092830"/>
    <n v="1052830"/>
    <m/>
    <n v="40000"/>
    <m/>
    <n v="1"/>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36d7fc0-837d-4d8c-9604-11034eab3ada"/>
    <x v="47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fe92745-4fcd-4cad-bb17-c545764710b7"/>
    <x v="47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c36903a9-7fbd-4f82-85ca-2438f1af53ea"/>
    <x v="474"/>
    <m/>
    <n v="11"/>
    <n v="205793.27272727201"/>
    <n v="173520.545454545"/>
    <m/>
    <n v="32272.727272727199"/>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c9a5b20-0caf-4cf3-9aa2-6e27ebc7d3cd"/>
    <x v="475"/>
    <m/>
    <n v="19"/>
    <n v="391410.84210526297"/>
    <n v="337737.10526315699"/>
    <n v="229900.5"/>
    <n v="29473.684210526299"/>
    <n v="2"/>
    <n v="5"/>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f9cf6519-ef40-4826-bb3b-6312dcf7d5e6"/>
    <x v="47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d72a96b5-73d1-48f5-adc5-a9736de90c17"/>
    <x v="477"/>
    <m/>
    <n v="3"/>
    <n v="769352.33333333302"/>
    <n v="729352.33333333302"/>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cfb44986-ca21-40b1-971c-5a00a081cee9"/>
    <x v="47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4a400c8-ce14-4630-abd9-f679c0d60998"/>
    <x v="47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7ce8cb8-c421-4fb9-80e3-2f2f18b26b7e"/>
    <x v="48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e1c06030-ce77-4abf-88b9-1013c6233b55"/>
    <x v="48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aac316f-07c5-4d83-bae0-eeb83044b193"/>
    <x v="48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fc56f75-1161-4223-ae35-35da7d9f5b77"/>
    <x v="48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7eaadab-34be-4c13-8e54-b67db8bdea5e"/>
    <x v="48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4bfc161-c88d-40a4-80dd-ef362cbb3cd5"/>
    <x v="48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7853b80-5f9d-4751-960c-fe8025336896"/>
    <x v="486"/>
    <m/>
    <n v="1"/>
    <n v="514850"/>
    <n v="489850"/>
    <m/>
    <n v="25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d82076b9-d918-4eab-9537-2057e27ba2ca"/>
    <x v="487"/>
    <m/>
    <n v="42"/>
    <n v="211503.19047619001"/>
    <n v="171503.19047619001"/>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4526a53-e844-4b69-ab3d-4663f97c2f31"/>
    <x v="48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cfbe0b0-d622-4940-b123-67229683ce13"/>
    <x v="48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7123457-ff1e-4959-9b16-3e046ccb7196"/>
    <x v="49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211a907-0354-43a1-ac88-9c3575da9849"/>
    <x v="49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1180657-2197-4d30-a703-3d763926c0bb"/>
    <x v="49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edb65eba-7aef-4605-bdf2-6d2b27a67752"/>
    <x v="493"/>
    <m/>
    <n v="10"/>
    <n v="289803.3"/>
    <n v="249803.3"/>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9ee94be-8a91-48ec-a868-f9706f02424c"/>
    <x v="49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cb60bbf0-1533-494a-9708-1fa74167c11e"/>
    <x v="49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db61bc7-9d89-44c0-9235-4dca74d154cd"/>
    <x v="49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ea349500-b4e7-451d-85c0-d98af643c47f"/>
    <x v="49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ae37329-36d1-4199-8366-8736cfdaae26"/>
    <x v="49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10ecfa0-ce92-4d72-ad5d-bc8e0ee83987"/>
    <x v="499"/>
    <m/>
    <n v="2"/>
    <n v="603706"/>
    <n v="563706"/>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85defd9c-77ca-4187-80c3-32588035026d"/>
    <x v="500"/>
    <m/>
    <n v="21"/>
    <n v="250918.76190476099"/>
    <n v="213342.095238095"/>
    <n v="124110"/>
    <n v="31666.666666666599"/>
    <n v="1"/>
    <n v="1"/>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0492309-7cf1-49b8-8b5f-ecf737bb3884"/>
    <x v="50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70ea4ea-97b0-4632-89cb-0c8d7bee829d"/>
    <x v="50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8ae0ae88-ad58-444a-ba45-9e129abd81ea"/>
    <x v="50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d2448e0-c58d-4085-89d9-97bc0daf8c34"/>
    <x v="50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223f85b-d215-4334-b7be-0f28fee927ba"/>
    <x v="50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637cd21-aa0d-4b40-a16a-dc4091c18460"/>
    <x v="506"/>
    <m/>
    <n v="7"/>
    <n v="180644.142857142"/>
    <n v="140644.142857142"/>
    <m/>
    <n v="40000"/>
    <m/>
    <n v="1"/>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f4f92a4d-36d7-4f7e-ba09-81166d6fde50"/>
    <x v="50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7fe5e75-4378-44d6-8705-814bed1b19e4"/>
    <x v="50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07637d7-7f9c-4229-84b8-492a7bd60f7e"/>
    <x v="50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80fc2e8-da01-480b-a50c-a760eb698f6f"/>
    <x v="51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4676db8-bc63-4e35-841e-4c0a5ac42255"/>
    <x v="51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0c450fa-e74a-40a1-b8d3-458329af7c88"/>
    <x v="51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6d6dbef-736d-47d3-8dc0-56680ff94d21"/>
    <x v="51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73653e3-e33f-43c6-9f20-267e39aef63f"/>
    <x v="51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fc379e9f-3fae-4a55-8663-9cb60b929543"/>
    <x v="51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f9eeeb9-2f75-4984-b291-e3a04885d48b"/>
    <x v="51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52267cd-f844-42f5-9665-5872bcdb3336"/>
    <x v="51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ee17e2ad-06c3-4385-b62b-a1c517cf0dc6"/>
    <x v="51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1625ae3-cdd0-49e0-b17e-8e11e61bcad6"/>
    <x v="518"/>
    <m/>
    <n v="1"/>
    <n v="111389"/>
    <n v="86389"/>
    <m/>
    <n v="25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d0c663ef-b569-4fb9-b895-7ee131af8612"/>
    <x v="519"/>
    <m/>
    <n v="9"/>
    <n v="726422.11111111101"/>
    <n v="673056.22222222202"/>
    <n v="120293"/>
    <n v="40000"/>
    <n v="1"/>
    <n v="1"/>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1beb5d8-6d41-417b-880b-7e6732f94804"/>
    <x v="52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e3075651-abf6-43c5-a759-17808c94cce4"/>
    <x v="52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6f1fd12-623b-4664-8146-be93f28ecd8f"/>
    <x v="52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7758dfe-64d1-4ed2-b25a-fa939c40ee9c"/>
    <x v="523"/>
    <m/>
    <n v="1"/>
    <n v="743454"/>
    <n v="401812"/>
    <n v="301642"/>
    <n v="40000"/>
    <n v="1"/>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d7f45ab8-cb83-40c8-9cd9-b6e4c888502c"/>
    <x v="52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85da612-d15c-41e0-94d6-6f097f81f1a4"/>
    <x v="52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c62154b-d8b5-4929-9e68-97244214aafb"/>
    <x v="52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26e437e-8c6d-4cc0-91ae-6cc2017a30e7"/>
    <x v="52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ea01194-b31f-4247-a098-54b32d328743"/>
    <x v="52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b979ada-f7e5-4363-b328-6f0e9c10729c"/>
    <x v="52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31baebe-9c76-4d5c-b93a-78885aa88fce"/>
    <x v="53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b0958ab-fab5-4cd1-9144-11fb36994839"/>
    <x v="53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df58687-2297-47c3-96cc-cdc12bc533cd"/>
    <x v="53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a9e55a5-28ae-46c4-8afb-fd630e6343a7"/>
    <x v="53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e76cd82-03b2-40ef-a0d1-2e7e83f3e9dc"/>
    <x v="534"/>
    <m/>
    <n v="2"/>
    <n v="387646.5"/>
    <n v="347646.5"/>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06433b3-638e-468b-8f54-b12233b99545"/>
    <x v="53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029e806-6459-458a-bc1b-12a6cd4bbe08"/>
    <x v="53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3b8ce87-3e13-4df0-8a07-31eda7f11090"/>
    <x v="537"/>
    <m/>
    <n v="2"/>
    <n v="1051118"/>
    <n v="1011118"/>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a5c4103-033d-4ae0-b0c9-88e375f2e73e"/>
    <x v="53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be09685-fc0d-4a18-96e3-6f896b1a6ba3"/>
    <x v="53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5d4f480-11ad-4e8e-ad7a-33410e53507e"/>
    <x v="54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a0e5731-6dce-4929-9a7c-f9a93f7e9f6b"/>
    <x v="541"/>
    <m/>
    <n v="4"/>
    <n v="347529.5"/>
    <n v="307529.5"/>
    <m/>
    <n v="40000"/>
    <m/>
    <n v="1"/>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c89519f1-f499-461c-94f4-895edc1d0be0"/>
    <x v="542"/>
    <m/>
    <n v="7"/>
    <n v="627156.42857142806"/>
    <n v="587156.42857142806"/>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27c32fd-89d3-437b-9127-44848dd49986"/>
    <x v="54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285cb15-315b-407e-8482-e91140af5309"/>
    <x v="544"/>
    <m/>
    <n v="13"/>
    <n v="286752.23076922999"/>
    <n v="261752.23076922999"/>
    <m/>
    <n v="25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ec84bbdc-9a6d-49fd-97ba-e8a6a4a66f4a"/>
    <x v="54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dff28a3-beb7-4e37-ac25-d1a104a518be"/>
    <x v="546"/>
    <m/>
    <n v="5"/>
    <n v="235066.6"/>
    <n v="205066.6"/>
    <m/>
    <n v="30000"/>
    <m/>
    <n v="1"/>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6d59c6f-d492-4d95-b365-4d7177bbdd8f"/>
    <x v="54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9dfc5de-f2ff-4b67-8397-6d38608af34c"/>
    <x v="54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2fa96c6-ad48-423f-aa87-c5c8e8073b7a"/>
    <x v="549"/>
    <m/>
    <n v="80"/>
    <n v="490871.9375"/>
    <n v="450781.38750000001"/>
    <m/>
    <n v="40000"/>
    <m/>
    <n v="3"/>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dc5b2bb7-ba50-4be5-a974-60fa3feec81c"/>
    <x v="550"/>
    <m/>
    <n v="23"/>
    <n v="200617.47826086899"/>
    <n v="166487.04347825999"/>
    <m/>
    <n v="34130.434782608601"/>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2e019d9-23c6-4bb1-9314-ca50ee38a04e"/>
    <x v="55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20cc77b-6dce-447a-854e-85d2fc1ea211"/>
    <x v="55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a78f436-b8bb-4c12-bae6-98fbf78ed58b"/>
    <x v="55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a73d7b8-82b4-4e0c-8610-53e201cb9608"/>
    <x v="55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9e89132-4aa5-4525-9d7f-672377341bb6"/>
    <x v="55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9b03acc-4cde-4d7a-9937-9f786df44492"/>
    <x v="55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65a693b-370b-4c28-b9f6-cfaf4c40e1d9"/>
    <x v="55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c572da30-76d0-4c70-b515-5baccf1527d9"/>
    <x v="55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bed8806-ca01-4ca5-a86d-1b0927232560"/>
    <x v="559"/>
    <m/>
    <n v="5"/>
    <n v="560830.19999999995"/>
    <n v="520830.2"/>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f8a3198-8584-457f-848b-54e8c9034b30"/>
    <x v="56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b7f7297-a0a2-46c3-9f0a-9b5c343bf354"/>
    <x v="561"/>
    <m/>
    <n v="9"/>
    <n v="605461.11111111101"/>
    <n v="381198.44444444397"/>
    <n v="434591"/>
    <n v="31111.111111111099"/>
    <n v="4"/>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bbf639b-8910-45be-832e-744b141ba3eb"/>
    <x v="56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5951b00-cdc8-495c-a169-007b09075149"/>
    <x v="563"/>
    <m/>
    <n v="4"/>
    <n v="1048250.75"/>
    <n v="1008250.75"/>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abcc1d2-7c9f-49d4-8b3d-f034480af3c0"/>
    <x v="56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0a9e0e6-a5cb-4b47-bfe7-21dd3c049ea1"/>
    <x v="56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8f087667-46f3-4d87-ab9a-5581cc9e612d"/>
    <x v="56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62a361d-4c12-4787-bfe8-78bbfcbfe041"/>
    <x v="56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c5c62817-80b7-4dce-822f-61807fd957d8"/>
    <x v="568"/>
    <m/>
    <n v="5"/>
    <n v="739937.8"/>
    <n v="699937.8"/>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e79f895-0931-4498-bd00-8ce6eefe1718"/>
    <x v="56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5ae02e4-43f9-4068-9a46-b49a7c97df71"/>
    <x v="570"/>
    <m/>
    <n v="3"/>
    <n v="1136068"/>
    <n v="1096068"/>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2f08b6b-9c41-4b6e-977e-56d5d5d35229"/>
    <x v="57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edb014d-d186-46fc-bc0b-47323d1f0f84"/>
    <x v="572"/>
    <m/>
    <n v="4"/>
    <n v="573636.75"/>
    <n v="533636.75"/>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e6cd0314-2a76-438b-9248-bf8be759ea69"/>
    <x v="573"/>
    <m/>
    <n v="2"/>
    <n v="408377"/>
    <n v="368377"/>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b9f3b4c-7c13-4623-ba8d-fb7b34c9f80b"/>
    <x v="57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4f7c4b8-6e26-4064-80cd-bc14f5faed8d"/>
    <x v="57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1066530-5adf-40f4-852f-65d091d1060a"/>
    <x v="576"/>
    <m/>
    <n v="3"/>
    <n v="357069.33333333302"/>
    <n v="317069.33333333302"/>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0954c1a-3b95-4d6c-af03-0c4392a339f1"/>
    <x v="577"/>
    <m/>
    <n v="9"/>
    <n v="1100558.7777777701"/>
    <n v="1060558.7777777701"/>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8fde13f7-cd8f-4a86-9206-c105027bb41a"/>
    <x v="57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81eeba1a-4748-4eab-b171-09f4d6a33dc3"/>
    <x v="57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4ef3b82-708b-4451-b76a-3a9595a229cb"/>
    <x v="58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f2425e0-2be8-4c01-9e41-28ee3a7f9ea4"/>
    <x v="581"/>
    <m/>
    <n v="8"/>
    <n v="441805.375"/>
    <n v="401805.375"/>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e9a9b22-b14b-4c89-906d-811047c8a174"/>
    <x v="58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5c378bd-e51d-45be-a382-7e5d1018b320"/>
    <x v="583"/>
    <m/>
    <n v="3"/>
    <n v="437767.66666666599"/>
    <n v="402767.66666666599"/>
    <m/>
    <n v="35000"/>
    <m/>
    <n v="1"/>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1967330-1213-41eb-98ca-9c3f8f76cdb0"/>
    <x v="58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216881d-0205-4440-9588-5a83ecfa6c95"/>
    <x v="58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fe6edec-4be1-478d-9e3a-d1d11013ca15"/>
    <x v="58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573f877-0f14-4c85-baf1-39517cf55612"/>
    <x v="587"/>
    <m/>
    <n v="7"/>
    <n v="827047.57142857101"/>
    <n v="787047.57142857101"/>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ed1e212-a4ad-492d-9fea-79bad779f346"/>
    <x v="58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b803177-09e4-44a4-80e3-b8e272e96703"/>
    <x v="58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3a8dc96-2cc9-4aea-83b9-6752ffe64785"/>
    <x v="59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dbef993a-1d48-4080-b46b-c72a1bc33a6a"/>
    <x v="59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da47f56f-d63f-45f8-8c61-3f25092e4f7f"/>
    <x v="59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4f2a86d-f8c1-4a3c-b347-56e61150505c"/>
    <x v="59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cdf7bbf5-19e1-409f-b454-d822c670e39b"/>
    <x v="59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b49102f-a347-4d3d-8a66-74f87d782655"/>
    <x v="59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8944e67d-5b61-413d-b09b-2b9a1facf23b"/>
    <x v="59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8b634344-a86f-4e23-a93c-278a3f2bbbff"/>
    <x v="59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85d0ea6-4b7d-4a58-bb36-47636a43623b"/>
    <x v="598"/>
    <m/>
    <n v="3"/>
    <n v="942462.33333333302"/>
    <n v="873947.33333333302"/>
    <n v="115545"/>
    <n v="30000"/>
    <n v="1"/>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2f659da-9b7e-4da4-84e6-6a6177ef3f25"/>
    <x v="59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75a27ef-e947-42d7-b307-4c3d917a8e7d"/>
    <x v="60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e0d54fd-43c8-45dd-b34e-2cc619e158c0"/>
    <x v="601"/>
    <m/>
    <n v="14"/>
    <n v="643684.28571428498"/>
    <n v="603551.71428571397"/>
    <n v="131856"/>
    <n v="30714.285714285699"/>
    <n v="1"/>
    <n v="2"/>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252c32d-c0bb-4635-a5f4-ff0ca14c71af"/>
    <x v="60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d3788d3-fcfb-4e18-b7a2-6a18fe26ad37"/>
    <x v="603"/>
    <m/>
    <n v="17"/>
    <n v="929242"/>
    <n v="889242"/>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d23c277-e04c-4228-993d-749337bd918d"/>
    <x v="604"/>
    <m/>
    <n v="6"/>
    <n v="511648.5"/>
    <n v="395135.83333333302"/>
    <n v="254538"/>
    <n v="31666.666666666599"/>
    <n v="2"/>
    <n v="1"/>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207ac44-e45b-4d65-9aa8-922e950a9a78"/>
    <x v="60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fa7c7e0-f051-4ce3-895b-bdfeff505c23"/>
    <x v="60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f673297-240e-452e-aa9f-99df71ddf863"/>
    <x v="60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ab432ea-f9f2-4d13-af48-431f6bcdc059"/>
    <x v="60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be6fe5b-b19f-4de5-8436-dc273763f863"/>
    <x v="60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d05f4a4-687b-4be3-b920-2ab110215620"/>
    <x v="60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0af5ffc-ead2-4b31-8647-0508a594bf17"/>
    <x v="61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9150299-fb11-4a13-807f-74d45bcb0488"/>
    <x v="61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e15b009-ec12-45f3-96d4-5a5011d75848"/>
    <x v="612"/>
    <m/>
    <n v="8"/>
    <n v="558468.5"/>
    <n v="518468.5"/>
    <m/>
    <n v="40000"/>
    <m/>
    <n v="2"/>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3367894-3a60-47b7-be63-2b4c1edfcd4e"/>
    <x v="613"/>
    <m/>
    <n v="2"/>
    <n v="848738.5"/>
    <n v="808738.5"/>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5f3dbb1-d4a0-448e-abaa-0ff5a08a0443"/>
    <x v="61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cb37fc2-d77c-44d5-8eaf-99b55c181860"/>
    <x v="61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63b9f80-8444-46a5-96b7-b1d2450d0001"/>
    <x v="616"/>
    <m/>
    <n v="1"/>
    <n v="411034"/>
    <n v="386034"/>
    <m/>
    <n v="25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1fb094f-7981-4820-946b-91df33206c56"/>
    <x v="61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37b543b-a474-44e2-ad89-18f98b5307eb"/>
    <x v="61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b6a19bd-5bdf-4fba-830c-11750fc6cb26"/>
    <x v="61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5482434-05c7-46e7-ae52-c19d3149438b"/>
    <x v="62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40d5dcc-0ad8-41fa-91b3-aca69374c8d6"/>
    <x v="62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c7725f6a-2cad-4a3f-a6d5-1ca581d331ad"/>
    <x v="62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2fcce5b-a991-43fc-bc96-b578aab350a1"/>
    <x v="62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dfe28c8-befa-4cf0-8dd3-5390dad1dcec"/>
    <x v="62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f903f55-fd24-4c93-a288-a5420b39d440"/>
    <x v="62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88cff0a7-093a-4d9b-8961-473321775eab"/>
    <x v="62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99c0245-3723-49e7-8e6d-8d25e5b7ded4"/>
    <x v="62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80739f90-67d7-4c88-ada7-dd6901dd80af"/>
    <x v="62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5b46312-689c-4ec4-af09-1dd6d1c704ab"/>
    <x v="62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ebdf82dd-95e2-4bc7-bb06-de009d97884e"/>
    <x v="63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21c8099-7b22-416a-98ad-762e0c67f3e2"/>
    <x v="63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116a92a-32f7-4adb-8c29-b30362356371"/>
    <x v="63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b056ddc-c56b-4434-9f0d-e914efc6c620"/>
    <x v="63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bb05b40-d77a-4ce9-b0d5-626aa53d7271"/>
    <x v="63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efe8a645-6466-4602-90ce-462bd768179c"/>
    <x v="63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e442bd0-6aa6-419e-a640-6bb9d1d6ee7a"/>
    <x v="63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d0260f4-b543-488f-bb82-d34d1e179103"/>
    <x v="63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db5712b-43ed-4c8e-95b1-d8429102bd02"/>
    <x v="63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afa93ad-e608-4fdf-a293-e3b16b9bcf2f"/>
    <x v="63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86e3986-8703-4dc9-b141-9d7f071b0a97"/>
    <x v="64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57f358d-107a-4cdc-908c-54d0142c046c"/>
    <x v="64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0b724b5-3dfe-4707-b669-0f30ccd702a9"/>
    <x v="64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9430e7f-ee4b-44ce-bb2e-dbd23cfbf5da"/>
    <x v="643"/>
    <m/>
    <n v="11"/>
    <n v="927216.54545454495"/>
    <n v="832417"/>
    <n v="200931.66666666599"/>
    <n v="40000"/>
    <n v="3"/>
    <n v="2"/>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d4b98417-48e1-4018-8637-4e96af7f6218"/>
    <x v="64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d0d2d96c-4ed7-4c86-bd71-697066f69a95"/>
    <x v="64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c12f0a4-336d-4a81-9e12-1370d74eb66a"/>
    <x v="64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fa572999-7d54-494f-834c-e88c0f88473f"/>
    <x v="64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e364ec31-109b-4105-8a14-a232027ea10a"/>
    <x v="64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aa9c0ab-a593-4857-aa32-4eea1f4c36e8"/>
    <x v="648"/>
    <m/>
    <n v="7"/>
    <n v="415005.428571428"/>
    <n v="339696.28571428498"/>
    <n v="173582"/>
    <n v="25714.285714285699"/>
    <n v="2"/>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af450fb-9e3f-4c96-9ac6-929ed63669bd"/>
    <x v="64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f62f4777-8b87-43dd-bce8-0077521e2494"/>
    <x v="65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9a832b9-2887-4adf-b1a6-a1a235457562"/>
    <x v="65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dead83c7-3e91-4e78-b760-c620c6b10058"/>
    <x v="65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aa077c1-0c0a-4a57-96a5-9be75fadb01c"/>
    <x v="65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c3a5f17-c39b-476d-bb5f-097a21624917"/>
    <x v="65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2c3aff7-d40a-4623-8ccf-cecd0da68755"/>
    <x v="65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d6ee28a7-1859-4057-a5d3-b8e36f6e6ee7"/>
    <x v="65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cfbdbbf-9762-4c5e-9e51-197d6602be22"/>
    <x v="65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e496be75-e4f2-4935-a4b8-0a04de17739c"/>
    <x v="65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bc7df8c-95f9-4d41-999a-43c2e4eaadf7"/>
    <x v="65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fbb4a72d-62d6-4c05-9c76-02f0a4f1b980"/>
    <x v="66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a937f34-a8ca-47c9-9800-476bd0d08100"/>
    <x v="661"/>
    <m/>
    <n v="8"/>
    <n v="280520.25"/>
    <n v="152533.375"/>
    <n v="251298.33333333299"/>
    <n v="33750"/>
    <n v="3"/>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040d86b-f16b-4578-9a96-c836ff1bf412"/>
    <x v="66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7904006-bd24-4a4a-919a-26c45441f4cc"/>
    <x v="66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dc38ce2-20f0-494a-9d5d-eccdc1b0076c"/>
    <x v="66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a4aa329-d001-4b0c-a698-3580808120b7"/>
    <x v="66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4ac04fb-40e0-495f-b8e6-96f5b21baef5"/>
    <x v="666"/>
    <m/>
    <n v="2"/>
    <n v="392559.5"/>
    <n v="367559.5"/>
    <m/>
    <n v="25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f5d667a-4880-44be-a077-b76c06ae865c"/>
    <x v="66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a20650f-7f50-4a33-8f1b-a5bf0650c238"/>
    <x v="66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c2a1711-45b0-4274-ad60-c888c315b492"/>
    <x v="66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e16a21d2-b391-459e-b105-18eaae83e82e"/>
    <x v="67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8d6c667-5071-422e-95ca-a68a52f13241"/>
    <x v="67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ca7c994-65b8-4b35-8309-bebe8ac24d4e"/>
    <x v="67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ada72cf-5394-44c8-882e-472de4580df7"/>
    <x v="673"/>
    <m/>
    <n v="14"/>
    <n v="321991.28571428498"/>
    <n v="292705.57142857101"/>
    <m/>
    <n v="29285.714285714199"/>
    <m/>
    <n v="2"/>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ef20f034-3dbc-4cb2-80cf-b9bd06c74c58"/>
    <x v="67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d23c6e6a-a4ea-465e-b53f-360d19d53683"/>
    <x v="675"/>
    <m/>
    <n v="4"/>
    <n v="487738.5"/>
    <n v="447738.5"/>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03ceba6-70ba-4a80-96b3-310602563acc"/>
    <x v="67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6c6b8b6-31b8-4c0d-acae-825c1f73dabf"/>
    <x v="67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4b274ab-b6b1-4ede-ad76-d92c6da69c7c"/>
    <x v="67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8f36fd08-d6ae-494c-b284-9847bb643073"/>
    <x v="67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dd9dc7d0-164e-4767-91b1-afa81a3cc5c3"/>
    <x v="68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0ed74d7-d561-4f66-bb52-7971187c41b1"/>
    <x v="68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45d865a-c564-4235-b125-49150fd6a4bf"/>
    <x v="68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6410bfb-b919-4139-a2a0-b272d9e49115"/>
    <x v="68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c17d750-7130-4921-aed8-1f1a2b53055a"/>
    <x v="68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fd0c574-688c-43f9-b792-286f4de116e6"/>
    <x v="68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ca945f91-37ec-4c9c-8d6c-06461e6ceb63"/>
    <x v="68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fd0001e-a9ae-4e63-bf0b-1054496b3234"/>
    <x v="687"/>
    <m/>
    <n v="5"/>
    <n v="626152.80000000005"/>
    <n v="442781.8"/>
    <n v="255618.33333333299"/>
    <n v="30000"/>
    <n v="3"/>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6e9ee11-deff-4f25-b727-0ba87cd5c42d"/>
    <x v="68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2c9b5f4-b5a1-4b2b-932e-c765eec16d7d"/>
    <x v="68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1ac919a-dff0-4ea5-b5b3-55e5629cf9e9"/>
    <x v="69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f3e24712-b1dc-4f3c-b791-898b8280e3ea"/>
    <x v="69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8caffc0-e599-4899-84e0-3eb1a959e1aa"/>
    <x v="69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77cbf09-bfd7-49f3-96d8-f9bbf833eaf0"/>
    <x v="69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1d8b59f-0993-41bd-9fe3-8ee06b0dd053"/>
    <x v="694"/>
    <m/>
    <n v="14"/>
    <n v="525772"/>
    <n v="281501"/>
    <n v="419970.57142857101"/>
    <n v="34285.714285714203"/>
    <n v="7"/>
    <n v="3"/>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34d60ad-8676-4aa8-8cf6-8b120ed11049"/>
    <x v="69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680dfcf-a8f6-41fa-b197-41b85fba51b8"/>
    <x v="69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8373772-1062-4063-8d89-02d6daebd979"/>
    <x v="69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2b78fa9-b42c-46be-a614-6d67f9711284"/>
    <x v="69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085ff4c-71d4-45c8-af9e-623636a629bc"/>
    <x v="69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f6b3b2e5-30a4-42cf-bbd8-d45e3e8709d6"/>
    <x v="700"/>
    <m/>
    <n v="12"/>
    <n v="413350.83333333302"/>
    <n v="374127.58333333302"/>
    <n v="110679"/>
    <n v="30000"/>
    <n v="1"/>
    <n v="2"/>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09c46b4-2ff1-49b2-a25b-d5fc57a7de45"/>
    <x v="70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d2372da-2465-4ad0-88ca-7ada2e03ddca"/>
    <x v="70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bd596a2-f9f2-49ae-bbee-3d885c3b7db5"/>
    <x v="70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d859bc5e-98fc-46e7-8b70-537d9487cdcb"/>
    <x v="70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e2e556a0-87c0-4b55-94c2-e3eae7d1ef83"/>
    <x v="70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aaabb4d-618f-460e-a7b9-812965e46feb"/>
    <x v="70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c420251-3f17-4330-b055-345a304cfd71"/>
    <x v="70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3dff1dd-959c-4966-9b0e-9dd504d65d97"/>
    <x v="70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d808e2b-93f8-4cf5-9181-925cb65c2516"/>
    <x v="70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9d01534-74f6-4394-89ec-7f8021688812"/>
    <x v="71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ecfcd04f-7390-4a7c-8985-99240a6c4ff1"/>
    <x v="711"/>
    <m/>
    <n v="3"/>
    <n v="87628"/>
    <n v="47628"/>
    <m/>
    <n v="40000"/>
    <m/>
    <n v="1"/>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19d15e0-0ec7-47b2-93b0-7f3040f561a4"/>
    <x v="71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2cdaf18-b028-4677-aa53-b1cdc91319ea"/>
    <x v="71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686eec0-b0f0-472f-a433-6412b957b5e3"/>
    <x v="714"/>
    <m/>
    <n v="3"/>
    <n v="900170"/>
    <n v="860170"/>
    <m/>
    <n v="40000"/>
    <m/>
    <n v="1"/>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c0ef6c80-1386-490f-8a52-d2bf38a7b5dc"/>
    <x v="71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117bfc1-efcb-4e94-a433-d4684c389e75"/>
    <x v="71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700c376-5996-4d75-ae98-937dcee3f4b1"/>
    <x v="71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401e4c3-0ce7-42eb-9caf-835485e48499"/>
    <x v="71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314d72c-cfdf-476b-addf-ba15674f16ad"/>
    <x v="71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bee41d8-7747-42dd-9046-228de8880ec5"/>
    <x v="72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f8b0c4d-1e5e-421a-b28a-4ed540cd57ed"/>
    <x v="72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187e091-f114-4c0d-ae84-a97f911a7e8c"/>
    <x v="72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47e5632-2654-4573-a972-b0fb140f43ee"/>
    <x v="72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d803d459-0823-4e21-b55b-4ebbed69c1fb"/>
    <x v="72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c20baaf-04ff-4936-ae32-b1cd8f93cb09"/>
    <x v="72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dbfff9e1-3659-4093-8619-bc46cb9c9006"/>
    <x v="72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cec4d9b-af27-4544-95c9-c9b71f34abdf"/>
    <x v="72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de5f7987-626a-4636-be06-eb624e219bf1"/>
    <x v="72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db01c455-daaa-46e3-86ac-4481e560e504"/>
    <x v="729"/>
    <m/>
    <n v="4"/>
    <n v="1097354.5"/>
    <n v="852039"/>
    <n v="273754"/>
    <n v="40000"/>
    <n v="3"/>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0ec1349-849e-438e-b87c-fbfb6b20c2b0"/>
    <x v="730"/>
    <m/>
    <n v="6"/>
    <n v="571759"/>
    <n v="531759"/>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8f7a1e5-d7fe-48dc-adf5-f5eff3cb73df"/>
    <x v="73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e8c8dcc-729c-49b5-94c0-8b53dbb9f894"/>
    <x v="73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c4b1bbfb-7c9e-40a9-a56e-6120d194187c"/>
    <x v="73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cf2cec24-12c5-4ead-8b9e-36e4d647ef26"/>
    <x v="73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296887e-e70b-4211-a239-f2ad30f0478e"/>
    <x v="73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f995988-0e0b-4c3c-84cb-94bca1adde35"/>
    <x v="736"/>
    <m/>
    <n v="3"/>
    <n v="1013738.33333333"/>
    <n v="973738.33333333302"/>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709fde9-cd5f-46dc-8636-fda8508b0701"/>
    <x v="73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c97b7526-132d-4691-a8a3-73c32bd72e1b"/>
    <x v="73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0ab9d57-d5fb-409c-a8e3-ad2e6dd05103"/>
    <x v="73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7211806-9073-4dff-9e5a-5e8d3e697a11"/>
    <x v="74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f200f349-98c5-4b0f-b8d7-a62ee8116f0b"/>
    <x v="74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c61e0c4-a8b0-4330-b4a3-cfbaaf7864fb"/>
    <x v="742"/>
    <m/>
    <n v="1"/>
    <n v="319061"/>
    <n v="279061"/>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cc29f20-3790-4918-bb29-86025a1137bd"/>
    <x v="743"/>
    <m/>
    <n v="1"/>
    <n v="150334"/>
    <n v="110334"/>
    <m/>
    <n v="40000"/>
    <m/>
    <n v="1"/>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f868942-c69b-45e1-9386-5df3f89b21ad"/>
    <x v="74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d3501a9f-88d0-447c-a0e3-694dedeb075a"/>
    <x v="74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840aa03-fd0b-4c65-961a-e308a69c0856"/>
    <x v="74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f971427e-d3c8-458f-ad4a-7de9e78a594e"/>
    <x v="74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86e1545f-ba9c-40e4-974d-8073e9793eb3"/>
    <x v="74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b2de313-0eef-440f-8553-b1f14e7a754e"/>
    <x v="74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db77e552-5b78-4401-afdf-bbcc926ab523"/>
    <x v="75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ac0f931-1eb1-4f14-ba5a-2b6a4dcf4919"/>
    <x v="75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29d74e6-25f3-46ee-a95b-b6b9ec4bf650"/>
    <x v="75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34916b1-ac82-4bbc-9adf-203e0402a6f7"/>
    <x v="75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97e3b90-3cf8-4e04-a963-318176970c4f"/>
    <x v="75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8213cde-84a9-439e-a9e5-b38b1cdc96f3"/>
    <x v="75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da65ff2c-6495-4f0a-b09b-6a707ddf69b8"/>
    <x v="75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ba3f5ef-fad7-4bec-87bf-c27dc12ea87f"/>
    <x v="75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caf13ed-9fb2-41e4-a695-318da7b6b9c2"/>
    <x v="75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5ddf4e9-1ec0-41ab-a522-3ba9f2293838"/>
    <x v="75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d85b93d-65f4-46f2-9e72-befe6f9c1e4a"/>
    <x v="76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b946778-38a5-45f6-b0a8-21998e19e027"/>
    <x v="76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d1dc975-61e7-4ac1-91eb-211dc5730f53"/>
    <x v="76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a2554f1-1fe2-45dc-89a5-3f8c75466d35"/>
    <x v="76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1b1043b-2ed4-4b2b-a0b6-42121ba74800"/>
    <x v="76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a8b3e87-d06f-497c-9d4a-9aab0b47866e"/>
    <x v="76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40ef4e0-f16f-47e6-821b-b5d3a3d75613"/>
    <x v="76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def7bdee-e462-4a6f-8075-7e011206870e"/>
    <x v="76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7e47448-afe2-4d2e-a1ee-ba02535089d5"/>
    <x v="76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c9030ec-b8d4-410d-bcf1-7778f40261dd"/>
    <x v="76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c5029b62-6c34-4670-bfdf-9b5b98ae050a"/>
    <x v="77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7b0d217-cc8d-4e70-898b-91042db45f60"/>
    <x v="771"/>
    <m/>
    <n v="2"/>
    <n v="1146325.5"/>
    <n v="1106325.5"/>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37c4994-6a15-45f2-a9b6-7d3deb3d4458"/>
    <x v="77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5cef713-84d2-46e9-921d-fd54783979ee"/>
    <x v="77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68da35f-8e18-4492-aaf2-c44f85e13071"/>
    <x v="77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ee45cbf2-bbc6-40e2-9967-55ea4a61a7a8"/>
    <x v="775"/>
    <m/>
    <n v="56"/>
    <n v="251189.928571428"/>
    <n v="177478.267857142"/>
    <n v="175356.625"/>
    <n v="48660.714285714203"/>
    <n v="8"/>
    <n v="9"/>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80747eea-2767-4656-be5d-86d7afa070cd"/>
    <x v="77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e6acc64-f0dc-435d-b59d-9fe1ccd008d5"/>
    <x v="77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8b3de669-d4f3-491a-840c-89bfba56f189"/>
    <x v="77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ce69525a-0ad4-48d4-9ebf-03ad5754eb92"/>
    <x v="77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f5e3d714-e02f-4259-bdb7-a807d3cb551c"/>
    <x v="78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21db87f-644f-4537-8145-51b567b5260e"/>
    <x v="78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887b7f7-81e4-44b5-b229-d99d33477ddf"/>
    <x v="78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9ba5475-38e2-42a5-8876-8f6a60ba5ac4"/>
    <x v="78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8874c0db-8536-440a-a800-17e5b775863a"/>
    <x v="78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8632833b-54e9-4565-a520-9b3721216457"/>
    <x v="78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1a6555d-f1fd-46a4-bfbb-337f95a6e9c5"/>
    <x v="78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c4e1605-342e-4435-82c9-8c555fa0286e"/>
    <x v="78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fe102929-7805-4323-a64b-b0b95be6cc44"/>
    <x v="78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ec33071-3aea-4983-a214-ce237852ac50"/>
    <x v="78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80d2289f-a49f-4f3c-b2dd-ce569210320f"/>
    <x v="79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fdd14a2-c56a-4fd1-9d1c-e554e8cef816"/>
    <x v="791"/>
    <m/>
    <n v="18"/>
    <n v="667534.33333333302"/>
    <n v="627534.33333333302"/>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da116b58-9e93-4b43-8a6c-2e5a473cd988"/>
    <x v="79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d69769a-bc4c-4f2e-8ab8-edde54ecf153"/>
    <x v="79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ebeb2506-5552-4663-8c0d-c60b99ed1797"/>
    <x v="79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1465ebf-bce4-4490-ac56-95a27a6bc0c3"/>
    <x v="79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87064d1a-a9a6-4ecb-a711-2934cbdc1b9e"/>
    <x v="79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a9162a1-12a3-4285-8731-b99fd101ca57"/>
    <x v="79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5a4a2bb-8120-4b71-bcc0-d462306d987c"/>
    <x v="798"/>
    <m/>
    <n v="10"/>
    <n v="302331.59999999998"/>
    <n v="273331.59999999998"/>
    <m/>
    <n v="29000"/>
    <m/>
    <n v="2"/>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81c9904-aefc-46d4-9f81-50bca8fb2f27"/>
    <x v="79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4f3f74a-98f5-4e29-aa87-9dbcaf1598a0"/>
    <x v="80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5e0772d-5838-49a0-a1fb-d5ba146963ae"/>
    <x v="80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2e35136-69d2-4551-bd41-dc7bd9c20852"/>
    <x v="80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e6cae498-9d10-4baf-a3f1-73654530eccb"/>
    <x v="80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fccebb73-3723-467e-805c-c44b1e08f063"/>
    <x v="80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ed73bdd6-e60f-4b79-bdf8-612502843d8a"/>
    <x v="80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be41837-438f-41ab-b87e-953dea8efd81"/>
    <x v="80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f8ccdbc-8889-4542-ba2d-6f3c9d72c66a"/>
    <x v="80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13e4075-49c6-4778-b8ef-36bb8f4ed4de"/>
    <x v="80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c76d9fc-fa7a-4072-bfb0-a3efbdd30fed"/>
    <x v="80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c3db705-7bf7-4489-8b80-b91850671c0f"/>
    <x v="81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ef19c1c-9d7a-4661-858b-a1e622886a57"/>
    <x v="81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cdc75bea-b789-4dfa-b158-a991e7ff3922"/>
    <x v="81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3cb7463-affb-4b42-8780-9288c4c25ff3"/>
    <x v="813"/>
    <m/>
    <n v="3"/>
    <n v="854370.33333333302"/>
    <n v="760386"/>
    <n v="206953"/>
    <n v="25000"/>
    <n v="1"/>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e7486fb2-4d7f-4d88-b55d-c2bcb174dbfb"/>
    <x v="81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a5f3628-cda6-41e6-b61a-6e1f730f6a91"/>
    <x v="81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868b3d7-8880-44af-b9e0-aff62d285a96"/>
    <x v="81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da6664be-644b-4e36-b74d-64d42f854b0a"/>
    <x v="81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d9c6216e-1ebf-4141-86c9-cc998f190349"/>
    <x v="81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a7291ad-6ecd-4276-924c-cfbfae95d900"/>
    <x v="81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f9bad56-713a-448b-9e48-fef9bc54e7f1"/>
    <x v="820"/>
    <m/>
    <n v="9"/>
    <n v="342359"/>
    <n v="278106.888888888"/>
    <n v="104423"/>
    <n v="29444.444444444402"/>
    <n v="3"/>
    <n v="1"/>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eddd26b8-5868-4c0e-ad99-f5878a60a834"/>
    <x v="82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88bcb02-c645-4c76-bc1a-794b30529568"/>
    <x v="82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5964e13-a081-4f5e-9534-ff32a9984644"/>
    <x v="82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f10be68-1736-42f1-9a2b-712511e8a76e"/>
    <x v="82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2c8ca79-4037-4ca3-a301-efc1aa554614"/>
    <x v="82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de590479-91aa-48ff-b056-03f027f82fba"/>
    <x v="82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6c7e87c-64d1-4dcc-ba95-cdbb6b867da8"/>
    <x v="82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9f1521f-514d-4cce-9a2e-8e6e81bec736"/>
    <x v="82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fa388df-36ae-43ba-8cd9-b88f56c33793"/>
    <x v="82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522d0c5-0891-4619-9d3b-6d94037b962a"/>
    <x v="830"/>
    <m/>
    <n v="1"/>
    <n v="1967567"/>
    <n v="1665885"/>
    <n v="276682"/>
    <n v="25000"/>
    <n v="1"/>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3268135-a510-4ef4-af1c-56093a4bb6f2"/>
    <x v="831"/>
    <m/>
    <n v="6"/>
    <n v="725153.83333333302"/>
    <n v="685153.83333333302"/>
    <m/>
    <n v="40000"/>
    <m/>
    <n v="1"/>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0dc4f7d-c052-4e5e-938f-a8ebe189ba31"/>
    <x v="83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e92f333-57f3-4ee0-8916-dc048369bf1f"/>
    <x v="83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83584d7-445f-4df2-8dcf-a7e91bb4e0c0"/>
    <x v="83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fa225ab-6ddb-4c4b-9cfa-20b481e12d83"/>
    <x v="83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98392d6-e6f7-45ec-8c17-55c2b82aa8b9"/>
    <x v="83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8d8c7d8-df32-40b9-a174-f448e4dfe2bd"/>
    <x v="83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e03b86c-bb70-4d50-8911-14f21dff5bcb"/>
    <x v="83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00b3219-4182-4611-8599-4381931b3b4c"/>
    <x v="83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9bd269d-6934-4fd7-9d34-d8239419fb2a"/>
    <x v="84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121bb13-c092-44f2-b3b9-688a4cf0f762"/>
    <x v="84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e5a648a-4871-4678-b782-8ebed8291536"/>
    <x v="84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1c00cc7-fb78-439d-9801-cd1071ad4584"/>
    <x v="84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3752198-ec16-46f3-a99b-9a1e2de17df9"/>
    <x v="84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2ab56f1-1b6d-4e69-9c29-7c8d410cd1e8"/>
    <x v="84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3711ec1-1c0f-4bd2-b902-cf5681f7d278"/>
    <x v="84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fa2b6aac-c7d8-4f69-986c-baff34bc55ed"/>
    <x v="84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f3164c49-b8b2-49f2-8d50-89cb2e9bb4fa"/>
    <x v="84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14f8180-f579-4e62-bcd3-e0b97d8d5c49"/>
    <x v="84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77841cb-1716-4c12-af15-83b24b366a06"/>
    <x v="85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1930712-82b9-4706-9911-113a0563eb5f"/>
    <x v="85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efef091d-9868-492f-97ec-cc7292ccd2e2"/>
    <x v="85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9a381a6-61cd-464f-8a6a-fca9e568b5c1"/>
    <x v="85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be970f8-446b-4dc4-b956-805b24a83a84"/>
    <x v="85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65532d8-7857-4efa-b576-9c3978991d6a"/>
    <x v="85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fc390832-0089-496a-8cd8-bba5c13c4aa5"/>
    <x v="85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861cd3cb-22e0-4e37-9098-5956ffc79346"/>
    <x v="857"/>
    <m/>
    <n v="25"/>
    <n v="420964.72"/>
    <n v="387450.44"/>
    <n v="122857"/>
    <n v="28600"/>
    <n v="1"/>
    <n v="4"/>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bc2571b-35e5-4ee6-813a-709b32107a3b"/>
    <x v="858"/>
    <m/>
    <n v="19"/>
    <n v="138517.89473684199"/>
    <n v="96233.210526315699"/>
    <n v="86136.333333333299"/>
    <n v="28684.210526315699"/>
    <n v="3"/>
    <n v="2"/>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bd2db66-4348-4262-92e2-8d6d6a492571"/>
    <x v="85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d423b161-008f-4026-89cb-a07f3d0be3b2"/>
    <x v="860"/>
    <m/>
    <n v="6"/>
    <n v="999597.33333333302"/>
    <n v="934857.33333333302"/>
    <n v="148440"/>
    <n v="40000"/>
    <n v="1"/>
    <n v="1"/>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dadd379a-03f1-448e-9ee4-bbf10e95d432"/>
    <x v="86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d6da501-1067-46b8-9c80-625ac5ee1aed"/>
    <x v="86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e340eae-e56a-49e5-b697-cc2d8b410a6b"/>
    <x v="86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f4888e18-2596-4270-9e73-f28182fbcb73"/>
    <x v="86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d2b5b8bc-3c44-4854-a605-829397121cb2"/>
    <x v="86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208f08a-65b8-4958-b2db-8fd79b8e3b2e"/>
    <x v="866"/>
    <m/>
    <n v="9"/>
    <n v="1094477.2222222199"/>
    <n v="1025130.88888888"/>
    <n v="394117"/>
    <n v="25555.5555555555"/>
    <n v="1"/>
    <n v="2"/>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ed952e3-65d1-41ea-be6a-eabc72a46a76"/>
    <x v="867"/>
    <m/>
    <n v="1"/>
    <n v="84079"/>
    <n v="59079"/>
    <m/>
    <n v="25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0331c96-6b15-4c1b-b90b-699901ac124c"/>
    <x v="86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150fca1-da7e-4175-880b-d4caf182bac4"/>
    <x v="86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fab768b-2419-4a0f-a7b1-3260300d7df0"/>
    <x v="87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fbbc5b36-bedf-4abd-a04c-cad5a6218af2"/>
    <x v="87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b38be0d-8cb5-4f9a-a101-6807456b8b4c"/>
    <x v="87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6ca9044-2327-41bc-aa08-68456d92db60"/>
    <x v="87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74bcf16-ef93-4209-8402-e487611afee0"/>
    <x v="87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8aa189b-f2c6-4823-8607-dc137115937b"/>
    <x v="875"/>
    <m/>
    <n v="5"/>
    <n v="168668.4"/>
    <n v="143668.4"/>
    <m/>
    <n v="25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5abd462-37ce-4950-90af-dcf8301d3882"/>
    <x v="87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681f23f-4175-4257-8556-86c41de65c1e"/>
    <x v="87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64e3ab3-47cb-46cd-bc4a-e0e783d4a143"/>
    <x v="878"/>
    <m/>
    <n v="28"/>
    <n v="774602.85714285704"/>
    <n v="721376.75"/>
    <n v="370331"/>
    <n v="40000"/>
    <n v="1"/>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a516fc8-5538-4da4-a0a7-9aa3e56f5ae0"/>
    <x v="87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352575a-3c66-4af3-97d5-61a1c316e4c2"/>
    <x v="88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07f5cf2-54b0-4535-bc0a-ef6df926820a"/>
    <x v="88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55e05fc-c1c9-41c6-8164-3447822684e9"/>
    <x v="882"/>
    <m/>
    <n v="4"/>
    <n v="1180851"/>
    <n v="1152101"/>
    <m/>
    <n v="2875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6af6d76-5c29-4963-9ca1-f3d66d6f4682"/>
    <x v="88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0908f4f-fe06-4c07-8642-526314ae13eb"/>
    <x v="884"/>
    <m/>
    <n v="21"/>
    <n v="130723.33333333299"/>
    <n v="57971.0952380952"/>
    <n v="92279.7"/>
    <n v="28809.523809523798"/>
    <n v="10"/>
    <n v="1"/>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254a1aa-e877-4c71-bb5b-2d6e53a69908"/>
    <x v="885"/>
    <m/>
    <n v="7"/>
    <n v="609818.28571428498"/>
    <n v="569818.28571428498"/>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eb47434-a9ab-41fa-9aab-57d2d4e7fcd1"/>
    <x v="88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e32b2b5-aa24-46ae-bc77-26005d766ff3"/>
    <x v="88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cbb31513-4cf4-4098-90ff-fbb5a348d774"/>
    <x v="888"/>
    <m/>
    <n v="10"/>
    <n v="314271.7"/>
    <n v="274271.7"/>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bc0a562-702d-4dd2-81ee-0939716d064c"/>
    <x v="88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56a1f77-3a7f-4644-8084-b1bb560db19d"/>
    <x v="89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60304a8-0d3f-4bb6-93f6-fc6d784bc19a"/>
    <x v="89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cc2095c-c477-4ee4-9472-59debcab8a41"/>
    <x v="89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ce2193be-3b7f-4468-9389-9d2877836324"/>
    <x v="89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4f25822-58d8-4d50-a7d7-34df5d6ed652"/>
    <x v="89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aaba9c2-edb4-49bc-a733-5d6c93373384"/>
    <x v="89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f2310d01-ef84-458a-8c93-ea2ddaab14ff"/>
    <x v="896"/>
    <m/>
    <n v="4"/>
    <n v="831853.5"/>
    <n v="791853.5"/>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f7e86b80-8f9d-4bc8-b28a-6f2cd9e8ffcd"/>
    <x v="89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c1ed23c-1815-448b-8ce4-85181a68d5d7"/>
    <x v="89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9e142d2-39f7-487e-a1b0-2707551906d8"/>
    <x v="899"/>
    <m/>
    <n v="2"/>
    <n v="788932"/>
    <n v="748932"/>
    <m/>
    <n v="40000"/>
    <m/>
    <n v="1"/>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eef172ee-14da-4827-8a3c-b12e4527301d"/>
    <x v="90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b3dea84-9f5c-468e-86ed-28191918836e"/>
    <x v="90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e7586bd-084f-45b1-bdb1-66efca6a366b"/>
    <x v="90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45cce8b-d28a-4dad-9580-6451f0c997cf"/>
    <x v="90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d6f7929-a597-4caf-857d-0430eb885a3f"/>
    <x v="904"/>
    <m/>
    <n v="3"/>
    <n v="371105"/>
    <n v="332771.66666666599"/>
    <m/>
    <n v="38333.333333333299"/>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fcc039e-df9c-43bf-83e6-2ce3cf53b629"/>
    <x v="90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4f6fb9f-f238-44d7-915a-fdeaf95c4457"/>
    <x v="90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bcfa10d-54ad-4bd0-931a-5bff3bbd5759"/>
    <x v="907"/>
    <m/>
    <n v="1"/>
    <n v="537345"/>
    <n v="497345"/>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fc2011d-3c43-478e-80c3-fad32a190a66"/>
    <x v="90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c67c6e6d-23a7-41b2-b5e7-625831e842cb"/>
    <x v="90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a5d0813-196e-4fd0-9392-aaf47e21221c"/>
    <x v="91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0d8e6a5-3172-4548-8f92-1e55905ef7ee"/>
    <x v="91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f5a7e659-c35b-43ba-94b6-dccaeb47a090"/>
    <x v="91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655597a-f657-4af0-99a7-5d8fa2487d34"/>
    <x v="91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6a02e9a-bce5-41e7-9c23-2d567fa2b133"/>
    <x v="91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ef8053be-c9a2-4013-9e1f-84080ef52c6f"/>
    <x v="91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bb1acb9-9fe6-4f9f-a9ae-80285bed25f2"/>
    <x v="91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ef85a1d-217a-482f-818d-2ef322a50ab8"/>
    <x v="91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84bdb45c-734d-459e-954a-050f1bf05aaa"/>
    <x v="91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d9438d0-554e-45e1-a102-4c115f646b2f"/>
    <x v="91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ca489cf-4462-49d6-9143-60bc2b06e05e"/>
    <x v="920"/>
    <m/>
    <n v="2"/>
    <n v="516712.5"/>
    <n v="476712.5"/>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c5d75b95-273b-408d-a429-b12b0fbb49fd"/>
    <x v="92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e473ff8-7726-4531-93e9-9f6db17c0aa3"/>
    <x v="922"/>
    <m/>
    <n v="2"/>
    <n v="347732.5"/>
    <n v="307732.5"/>
    <m/>
    <n v="40000"/>
    <m/>
    <n v="1"/>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9e335ba-f0e7-4627-9fbb-aed9c5a83e09"/>
    <x v="92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c7403f7-1c15-4f06-bacb-a37eab726adb"/>
    <x v="92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4765e6e-58ab-4f48-961f-2658d0f6c9c3"/>
    <x v="92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eed6305-ae8b-4499-80ee-c9f0c4a584ec"/>
    <x v="926"/>
    <m/>
    <n v="4"/>
    <n v="213767.75"/>
    <n v="173767.75"/>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0c5fc4a-12a7-4ced-85f4-c99d3591234d"/>
    <x v="92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94558cb-9204-40de-a891-ac669d000e50"/>
    <x v="92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43429b1-b298-4b0a-bc13-0c1d61719768"/>
    <x v="92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fa2cadd4-79b6-4522-85a0-228a4ebb1fa7"/>
    <x v="93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fff6aa32-e2c2-4665-a434-d1a035f23b60"/>
    <x v="93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d340740-276c-4953-8422-b9239f2f594d"/>
    <x v="93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d610177-319c-49b7-87eb-d69cd1c2c64e"/>
    <x v="93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3a5f66b-0181-479d-8078-36c64737d038"/>
    <x v="93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8debfc1-c3c1-4c70-b22d-f54c65c10ead"/>
    <x v="93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734c49d-6a31-4dc4-8b99-fa9987413a38"/>
    <x v="93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88a5e199-26c9-4e89-bd1b-0562651986ec"/>
    <x v="93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f3576ef9-a70e-48c6-b191-b38d197307f3"/>
    <x v="93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ef18cb83-c02f-441f-b623-6c111214674f"/>
    <x v="93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ae59242-e9e1-4cee-835c-170020e672f8"/>
    <x v="94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e9c06425-d5ad-47aa-8eee-85e3688a113a"/>
    <x v="94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731db33-3bf7-4341-a3ef-cbd5605861be"/>
    <x v="94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c94b9fe3-66ba-456c-8507-d9dc178a47c0"/>
    <x v="94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ebb5f06-4c8f-4235-a8f3-ec05adde6df2"/>
    <x v="94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399cb8f-9439-4c82-a2f9-dff898e3a047"/>
    <x v="94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64ade3a-ea51-41eb-be12-40fc7db96b5e"/>
    <x v="946"/>
    <m/>
    <n v="11"/>
    <n v="368164.27272727201"/>
    <n v="328164.27272727201"/>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187ee9c-e318-4ef9-83d1-a44b89b9b162"/>
    <x v="94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c04234c4-953a-408e-853c-5e0e839f46dd"/>
    <x v="94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b94f802-1dec-47d2-8e3d-ff2b2c040740"/>
    <x v="94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23d2b36-36e1-42b4-8cc6-acd355f96a3d"/>
    <x v="95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f1a49f47-7d05-43c9-b39c-3a01e9d0e4fa"/>
    <x v="95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df0c1d1-9102-4d86-9a05-d4de2e8dc71d"/>
    <x v="952"/>
    <m/>
    <n v="1"/>
    <n v="724965"/>
    <n v="699965"/>
    <m/>
    <n v="25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c3f04db-6e80-4e91-8003-6313d3565c92"/>
    <x v="95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b96b7e7-868d-4e4d-88dc-92a1ca4d4254"/>
    <x v="95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d1e3a0ed-006a-437e-9b26-631fa81dd3b5"/>
    <x v="955"/>
    <m/>
    <n v="8"/>
    <n v="864303.375"/>
    <n v="789609.25"/>
    <n v="92517.666666666599"/>
    <n v="40000"/>
    <n v="3"/>
    <n v="1"/>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cd594ef-b3cb-45b7-b303-32841501e923"/>
    <x v="95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1427179-b245-4c09-b339-3c4e597dcffc"/>
    <x v="95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850367f8-9da6-47a2-bcba-a7d361e4a0ea"/>
    <x v="95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ef115e8b-f4fc-44b4-8d14-0e95ac54c70d"/>
    <x v="95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bca0a36-e61c-44a7-8b5f-cbb1f3579f80"/>
    <x v="960"/>
    <m/>
    <n v="38"/>
    <n v="638884.57894736796"/>
    <n v="599279.31578947301"/>
    <m/>
    <n v="39605.263157894697"/>
    <m/>
    <n v="3"/>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e3018933-3621-405b-906f-3f6e7ffa735f"/>
    <x v="96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dc5f048-d01c-40cb-99db-9fcdaa615112"/>
    <x v="96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46d3d6a-86ac-469b-a311-9d4c00218257"/>
    <x v="96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25e213f-cff3-400d-ba00-511f4b1a209d"/>
    <x v="96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841d44f9-4fc7-4a96-95e0-ca73cc19a588"/>
    <x v="965"/>
    <m/>
    <n v="3"/>
    <n v="120439.33333333299"/>
    <n v="95439.333333333299"/>
    <m/>
    <n v="25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ecd36a3-b678-49c6-b219-f4631123ac46"/>
    <x v="96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bf3c84d-5642-406a-a2b8-af693ab62d4d"/>
    <x v="967"/>
    <m/>
    <n v="1"/>
    <n v="889226"/>
    <n v="849226"/>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9974315-13f9-4e49-9442-a315e03a877d"/>
    <x v="96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72e59c8-23cc-4b3d-ab0e-0207c23f47d5"/>
    <x v="969"/>
    <m/>
    <n v="13"/>
    <n v="342228.61538461503"/>
    <n v="245449.615384615"/>
    <n v="178625.4"/>
    <n v="28076.923076923002"/>
    <n v="5"/>
    <n v="1"/>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fab7b458-2229-4f9a-b4ac-d45e6e869232"/>
    <x v="97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f01ffad3-3935-4dbf-81b4-95db60ab6ddb"/>
    <x v="97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3126758-0bec-4c89-91f7-d8f86706df0d"/>
    <x v="97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26f8faa-0de6-4348-bdfd-d23bb605aae7"/>
    <x v="97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6a5348b-f9b0-4242-9d90-3c34f691e16e"/>
    <x v="97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6f3cfeb-3cbd-48bc-b25c-ae54be403714"/>
    <x v="97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9fbd021-1001-4d9b-ae15-2a17aabc9cbb"/>
    <x v="97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51cae68-db83-43d1-9b44-0c3b65c49c10"/>
    <x v="97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a6355ee-f72d-42bd-81c5-4733243136db"/>
    <x v="97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53c7eda-abde-4fd1-ae38-28121abc8b42"/>
    <x v="97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14886f3-e07e-4e30-8852-e51ac7ce9eff"/>
    <x v="98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8b283bb-98f7-4666-9a6e-b1acff7de255"/>
    <x v="98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861ed94c-3492-45ec-8a20-959a55b9221b"/>
    <x v="98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807918d-7069-4288-9433-a37a2af425b9"/>
    <x v="98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a49a754-7773-4277-8969-2aa149fdf87a"/>
    <x v="984"/>
    <m/>
    <n v="8"/>
    <n v="595804.625"/>
    <n v="473932.75"/>
    <n v="372487.5"/>
    <n v="28750"/>
    <n v="2"/>
    <n v="3"/>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f6792323-1481-4107-89b1-a294c00860d7"/>
    <x v="98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a2a118b-b05d-42ad-afe5-3868d71e3b53"/>
    <x v="98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a919abe-6175-4d3c-a3d6-df183ddf0cb5"/>
    <x v="987"/>
    <m/>
    <n v="4"/>
    <n v="688827"/>
    <n v="648827"/>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3cc8f1c-c34d-4ecb-b49a-ae0444551c05"/>
    <x v="98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5c4a22f-194e-4dcf-88d4-3dc6eb12df13"/>
    <x v="98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cbc5eb09-10d9-44ce-bc43-e5aa34118ba2"/>
    <x v="99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8eb8baf-fbe8-480d-8ef9-dbc0f2935094"/>
    <x v="99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01ea9b8-4d36-4fc4-9571-26f2c9c6eccd"/>
    <x v="992"/>
    <m/>
    <n v="3"/>
    <n v="341624"/>
    <n v="301624"/>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35c863b-b33a-4f2e-b955-4a3efa4dffa9"/>
    <x v="99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2dfb0cd-6106-44ab-b710-1d8b433c426a"/>
    <x v="99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c9e4646-522b-4b01-ac30-c739a9f8902b"/>
    <x v="99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f89bf39-8d30-4cd7-b02c-f7c0b4c88c32"/>
    <x v="996"/>
    <m/>
    <n v="5"/>
    <n v="926588"/>
    <n v="886588"/>
    <m/>
    <n v="40000"/>
    <m/>
    <n v="1"/>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f5afa8a4-2d32-4177-a1cb-a576b91ad559"/>
    <x v="997"/>
    <m/>
    <n v="5"/>
    <n v="326692.59999999998"/>
    <n v="301692.59999999998"/>
    <m/>
    <n v="25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eb3dbc6f-34a8-45a8-9f47-bebb31e84a42"/>
    <x v="998"/>
    <m/>
    <n v="1"/>
    <n v="595026"/>
    <n v="462728"/>
    <n v="92298"/>
    <n v="40000"/>
    <n v="1"/>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5e86377-35ef-48b5-afca-a4f64270b39c"/>
    <x v="99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89961240-fffc-43fb-be50-25c004d6c358"/>
    <x v="100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e1d979c6-cb1a-4ef3-856f-d9aa227fedb6"/>
    <x v="100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116c234-d680-4613-aafc-38bb969b8220"/>
    <x v="100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a6b1c5a-153b-4beb-9812-ea336ffc93fe"/>
    <x v="100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23ee053-9d0f-49c8-9b42-6c8917e230ab"/>
    <x v="100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ad8efa1-832f-4f63-a72c-d3bc5f8512e4"/>
    <x v="100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c0fe461-3c51-4838-8e05-8bebe528a530"/>
    <x v="100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fcf2015b-f343-4d0a-9b97-2104e106adb5"/>
    <x v="100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639673d-0138-40d1-8682-122d6e3590ae"/>
    <x v="1008"/>
    <m/>
    <n v="5"/>
    <n v="1062693.2"/>
    <n v="1022693.2"/>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202a978-2838-4a8b-a0ba-d17468a05236"/>
    <x v="1009"/>
    <m/>
    <n v="2"/>
    <n v="602853.5"/>
    <n v="562853.5"/>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70903a3-49e6-4030-9b7b-04405f36a357"/>
    <x v="101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b5f3e38-8a01-46d0-8635-27cdd84cb83f"/>
    <x v="101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81cd82cd-ed65-49cd-98c9-5b52bde4cc09"/>
    <x v="1012"/>
    <m/>
    <n v="15"/>
    <n v="171284.53333333301"/>
    <n v="120671.2"/>
    <n v="73066.666666666599"/>
    <n v="36000"/>
    <n v="3"/>
    <n v="2"/>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cb763a3e-6c40-4078-b443-4db75f67313d"/>
    <x v="101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d2bfdd3-96cf-4273-a573-4d1a43eda275"/>
    <x v="1014"/>
    <m/>
    <n v="7"/>
    <n v="164116"/>
    <n v="44116"/>
    <m/>
    <n v="12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b8aa99e-d99e-49a0-8ed5-163da05c57f8"/>
    <x v="101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006f909-4a47-407c-b31b-cc9db45405fc"/>
    <x v="101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89bb3cb-806c-49ba-8e4a-59c7fcafd2bd"/>
    <x v="101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20e3241-cbfd-4d62-be87-5a92645eabde"/>
    <x v="1018"/>
    <m/>
    <n v="1"/>
    <n v="1041354"/>
    <n v="1001354"/>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89d7913-c0c8-4e8c-8af4-3943dfe803b6"/>
    <x v="101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edb03f07-6074-4bde-b265-e379e2c1da97"/>
    <x v="102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812fe0db-6f31-4160-9ebe-41df7bcf3c33"/>
    <x v="102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f798df9d-95f5-4fe1-bfb9-98fc9153f5b3"/>
    <x v="102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8ebd8086-f99f-474b-b264-0169d1e1263c"/>
    <x v="102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e7b4245f-c735-439f-a6a7-3bcc94f77e20"/>
    <x v="102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0791614-cca5-4a99-9a24-4d8c8f1b42c3"/>
    <x v="102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e32fe49-ee22-4eca-b491-d500307d1a5c"/>
    <x v="102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dfe054e2-8a39-4846-bf31-64f210d60a62"/>
    <x v="102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82c995f7-15f8-473f-a6ce-9aef7d24d59a"/>
    <x v="1028"/>
    <m/>
    <n v="1"/>
    <n v="1767375"/>
    <n v="1727375"/>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f2bf703-26d7-4e01-8827-578d5d11f49a"/>
    <x v="102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6e11965-6ac2-466a-b779-c4b8a2fb5411"/>
    <x v="103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db820ba-cca1-477b-985b-ba6c8fec77dd"/>
    <x v="103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788625c-1048-4e88-a60a-5878897a04ed"/>
    <x v="103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ec89d677-7f1a-4e12-9ee2-233ce416ed83"/>
    <x v="103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0d1ff56-a7aa-43e1-99e6-a6d9dfa6f7c3"/>
    <x v="103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8f7a78d-0ff7-4644-ab3c-96e928add0ed"/>
    <x v="103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c5b844c-7d92-485f-9add-7dc2b826f1b7"/>
    <x v="103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a83de84-7b69-42d9-aeb8-a9ae5df970c4"/>
    <x v="103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8d11136-2666-4ea3-8e7c-7618ba50a5b5"/>
    <x v="103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1f9aca3-bfb0-465f-9c99-1c90c1faf84a"/>
    <x v="1039"/>
    <m/>
    <n v="24"/>
    <n v="661798.95833333302"/>
    <n v="621798.95833333302"/>
    <m/>
    <n v="40000"/>
    <m/>
    <n v="4"/>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4457a4f-033c-4bf3-ab6c-9782a1e42fe4"/>
    <x v="104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53c99ff-3835-49b6-b440-5d3930d7cb8e"/>
    <x v="104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81264cb-36cf-4fb5-a586-4f564c8cdf5a"/>
    <x v="1042"/>
    <m/>
    <n v="8"/>
    <n v="291879.375"/>
    <n v="251879.375"/>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1ee161e-3b5a-4ff6-88d8-c35db82e7833"/>
    <x v="1043"/>
    <m/>
    <n v="15"/>
    <n v="579189.6"/>
    <n v="489919.866666666"/>
    <n v="238511.5"/>
    <n v="25666.666666666599"/>
    <n v="4"/>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9ca9567-bf4c-4f8b-94cc-624936f0dfb5"/>
    <x v="104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6ea8190-5fb6-4e01-b647-24d54e9495c8"/>
    <x v="104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4f0ebfa-6c14-4521-9494-39597c879965"/>
    <x v="1046"/>
    <m/>
    <n v="3"/>
    <n v="285656.66666666599"/>
    <n v="260656.66666666599"/>
    <m/>
    <n v="25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986a7ba-219d-4058-8e5c-4e53e95c89a8"/>
    <x v="104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592fd24-603b-48a7-95a1-9ce816c65b14"/>
    <x v="1048"/>
    <m/>
    <n v="6"/>
    <n v="1036824.5"/>
    <n v="996824.5"/>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5d46b0d-d736-4e92-a330-2ec0f97adfb0"/>
    <x v="104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9434dc0-acd8-4c8b-905b-8a3075a35781"/>
    <x v="105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0cc9fec-e6e1-42c5-9bd0-eb1647fe0983"/>
    <x v="105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8138f67-b486-4b7f-a876-94839c3ae5a7"/>
    <x v="105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e27ab5a-2aca-491d-b233-49706e8d8616"/>
    <x v="105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80d8a892-1f83-4642-90af-afcc1f2941f4"/>
    <x v="105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f5e3f1d1-6ce6-402b-8b17-a24288504e57"/>
    <x v="1055"/>
    <m/>
    <n v="7"/>
    <n v="813781.85714285704"/>
    <n v="772472.28571428498"/>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e7f153de-607b-46aa-ab7d-827247e32b5e"/>
    <x v="105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a3583fa-4447-44c0-a940-a5bc05e73f12"/>
    <x v="105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ef7ca8a9-6728-4b1a-8bbe-18b96a6e54a0"/>
    <x v="1058"/>
    <m/>
    <n v="1"/>
    <n v="531821"/>
    <n v="491821"/>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84f34c2-d9ec-43e3-b1d7-cfba4e34f81b"/>
    <x v="105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8d0dead8-8477-4a3d-9beb-a4cdec050452"/>
    <x v="106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eca55e6-9a6f-45ca-8454-c2e790eabb33"/>
    <x v="1061"/>
    <m/>
    <n v="2"/>
    <n v="156255"/>
    <n v="36255"/>
    <m/>
    <n v="12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ddea9a87-5e30-40bd-8235-802e1670ae62"/>
    <x v="106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cb05244-a954-442b-ac38-9aa917537fda"/>
    <x v="106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b5885e7-8b47-4a77-bb4e-b5a6ccfed956"/>
    <x v="106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ab03f33-87af-4afb-963c-e9a129261788"/>
    <x v="106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44829cd-ba00-4b63-9be3-fd9b7563f9e1"/>
    <x v="106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705fb7e-d2f5-40c1-a623-88b6090b9fb5"/>
    <x v="106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6101150-88bb-42a9-80e4-8388a9cfa99a"/>
    <x v="106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368945b-568b-42e1-b18d-d907b2358883"/>
    <x v="106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f2d95488-ca20-4801-9bbb-99d219abea54"/>
    <x v="107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0288d5a-2a2d-4fe6-9fcf-90b78bf3e8f8"/>
    <x v="1071"/>
    <m/>
    <n v="3"/>
    <n v="74865.333333333299"/>
    <n v="34865.333333333299"/>
    <m/>
    <n v="40000"/>
    <m/>
    <n v="1"/>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b251bb2-d0cb-4fc9-9a5b-299db8f223ed"/>
    <x v="107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7b377de-cb29-42cd-86f9-f1dd069d2272"/>
    <x v="107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ff4e0d73-831b-4318-9cd3-64ff01b8649d"/>
    <x v="107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aa0bfc6-eda5-4ad6-8a8b-1aaa6ab88d12"/>
    <x v="107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847d15a3-e002-406e-8b2f-1013d8c2f3f0"/>
    <x v="107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b61e5c4-488a-45e6-9005-d085a2467f62"/>
    <x v="1077"/>
    <m/>
    <n v="1"/>
    <n v="57423"/>
    <n v="32423"/>
    <m/>
    <n v="25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4f705bb-fa4f-4474-92ff-0ce17fda674f"/>
    <x v="107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033980c-ebaf-4cdb-86e5-505dc1ab46f4"/>
    <x v="107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344e486-3d0f-46d4-894f-308aaca74a1a"/>
    <x v="108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da34ff6b-33b1-44df-ae1e-0e55c287c9ef"/>
    <x v="1081"/>
    <m/>
    <n v="38"/>
    <n v="392343.76315789402"/>
    <n v="274994.63157894701"/>
    <n v="367140.777777777"/>
    <n v="30394.736842105202"/>
    <n v="9"/>
    <n v="4"/>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54c0911-5f41-4f02-b671-1ca9cd46ad1f"/>
    <x v="1082"/>
    <m/>
    <n v="9"/>
    <n v="427384.22222222202"/>
    <n v="387384.22222222202"/>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579e7e5-efb8-4b52-a819-2e2855aa3be0"/>
    <x v="108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5de5473-dc18-4743-bf92-06473d19336a"/>
    <x v="108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4179ecd-0a58-49b9-8516-46f2f982b74e"/>
    <x v="108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2077f86-c387-422a-99b1-46e35e64a013"/>
    <x v="1086"/>
    <m/>
    <n v="21"/>
    <n v="244530.90476190401"/>
    <n v="191858.28571428501"/>
    <n v="258062.5"/>
    <n v="28095.238095238001"/>
    <n v="2"/>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80c8945-8941-4022-afd9-a8c4e0c01093"/>
    <x v="108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fabf8604-c524-49be-8b6b-f6afff7f903a"/>
    <x v="108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ce2bb74-9397-476a-8c56-af6a92b61310"/>
    <x v="108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026b166-7e08-4ed9-8d52-20bbdf614455"/>
    <x v="109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8f447402-0817-4698-b978-805a0a4647f4"/>
    <x v="109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c20dc9ea-8439-4f74-bb1f-84ee408a9706"/>
    <x v="1092"/>
    <m/>
    <n v="10"/>
    <n v="146215.29999999999"/>
    <n v="121215.3"/>
    <m/>
    <n v="25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0561ea9-91d6-4556-a484-13fb95edffb5"/>
    <x v="109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cd6b124c-b6dd-4607-8bfe-c2818b4e82cb"/>
    <x v="109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8466cff9-9b90-4b44-a68c-cefebb9fca97"/>
    <x v="109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e69c2182-8a23-4f50-b3c4-7102eafc0ca1"/>
    <x v="1096"/>
    <m/>
    <n v="1"/>
    <n v="282559"/>
    <n v="242559"/>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fde209d-18c3-40f2-9e96-453444f05cb5"/>
    <x v="1097"/>
    <m/>
    <n v="3"/>
    <n v="723829.33333333302"/>
    <n v="683829.33333333302"/>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66c68a2-530e-4116-8b94-4732be57ee1d"/>
    <x v="1098"/>
    <m/>
    <n v="1"/>
    <n v="545844"/>
    <n v="505844"/>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21fce43-a26e-4360-8f63-225dd6645892"/>
    <x v="109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8765fe67-1fc1-4422-b62a-d32720145b14"/>
    <x v="1100"/>
    <m/>
    <n v="11"/>
    <n v="258770.18181818101"/>
    <n v="222867.909090909"/>
    <n v="37462.5"/>
    <n v="29090.909090909001"/>
    <n v="2"/>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d134f363-1461-4977-81d7-e6752137a3e1"/>
    <x v="1101"/>
    <m/>
    <n v="10"/>
    <n v="628300.30000000005"/>
    <n v="588300.30000000005"/>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ed113c83-a8e9-4b71-a39a-e86a2f87e1cf"/>
    <x v="110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e39696cd-e2dc-4f77-a102-0084c8d3ddba"/>
    <x v="110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3d3a3d6-5a53-445e-a7a7-abbc3f4b509d"/>
    <x v="110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caeabe41-bce3-4e23-83df-80850e7e267c"/>
    <x v="1105"/>
    <m/>
    <n v="5"/>
    <n v="363127"/>
    <n v="247149.8"/>
    <n v="144962"/>
    <n v="29000"/>
    <n v="3"/>
    <n v="1"/>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dcb6024-4176-41a4-93d2-d6532fb3ccdb"/>
    <x v="110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f29a331e-0d94-44ae-af79-be39d663c996"/>
    <x v="1107"/>
    <m/>
    <n v="2"/>
    <n v="848987.5"/>
    <n v="808987.5"/>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d0f87e87-0a46-41b9-9ea6-697dc24c4fa5"/>
    <x v="110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fdbeec58-652b-4750-b780-fa43e48aa015"/>
    <x v="1109"/>
    <m/>
    <n v="5"/>
    <n v="208104.8"/>
    <n v="157365.6"/>
    <n v="54348"/>
    <n v="29000"/>
    <n v="2"/>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8fabe51-c2cd-4268-8398-44900065dc44"/>
    <x v="111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219cbf2-c0ce-4ba9-bad0-6b6aef9f4df6"/>
    <x v="111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db413e3-32bc-4fe4-9180-26f14ad72a4e"/>
    <x v="1112"/>
    <m/>
    <n v="5"/>
    <n v="1194351.2"/>
    <n v="1154351.2"/>
    <m/>
    <n v="40000"/>
    <m/>
    <n v="1"/>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f4ce07d5-a02f-4f37-9b0f-aa3f4486a9fa"/>
    <x v="111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b1e098e-fbac-459f-875a-69f0124ffc8a"/>
    <x v="1114"/>
    <m/>
    <n v="7"/>
    <n v="387987.71428571403"/>
    <n v="347987.71428571403"/>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32af3a9-94b1-46ab-ae4f-60b055ca9eed"/>
    <x v="1115"/>
    <m/>
    <n v="4"/>
    <n v="890790.5"/>
    <n v="862040.5"/>
    <m/>
    <n v="2875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c02d51b-91f9-4962-8618-64f00dfa30e8"/>
    <x v="111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5c5614a-15b1-4718-b3c6-75eaa18b1812"/>
    <x v="1117"/>
    <m/>
    <n v="19"/>
    <n v="437132.31578947301"/>
    <n v="359067.52631578897"/>
    <n v="297743.66666666599"/>
    <n v="31052.631578947301"/>
    <n v="3"/>
    <n v="1"/>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55faba9-35fd-4f3d-a585-4c065f733c40"/>
    <x v="111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fdd272b5-f1f0-4668-a588-678d5cd3d250"/>
    <x v="111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fc7120a-bde8-4df5-a10d-49549b87f156"/>
    <x v="112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da3bbd76-2287-443c-8940-263e7de565df"/>
    <x v="1121"/>
    <m/>
    <n v="2"/>
    <n v="415197"/>
    <n v="375197"/>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6fa189b-bb25-4c9a-b5fb-abfa6802ef2c"/>
    <x v="112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51f1916-b5e5-4897-9674-9b4210b12b8e"/>
    <x v="1123"/>
    <m/>
    <n v="12"/>
    <n v="920232.41666666605"/>
    <n v="871251.58333333302"/>
    <n v="105517"/>
    <n v="40000"/>
    <n v="1"/>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a1782f3-2644-4267-b560-647a1b8c088a"/>
    <x v="112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8ba736c1-fe7c-40af-add2-864e73b5cdf4"/>
    <x v="112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d04d353-8112-4bb2-82c8-24ddfaf67cad"/>
    <x v="112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101096b-a8af-4be2-8dce-0f32c8bce5e5"/>
    <x v="112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c42c16a2-914f-47dc-9fcd-7abbbef1009a"/>
    <x v="1128"/>
    <m/>
    <n v="26"/>
    <n v="684177.42307692301"/>
    <n v="551806.80769230705"/>
    <n v="327704.5"/>
    <n v="31538.461538461499"/>
    <n v="8"/>
    <n v="2"/>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51b156f-bb80-4c6c-8e46-99aa8fc7aeaf"/>
    <x v="1129"/>
    <m/>
    <n v="11"/>
    <n v="261380.45454545401"/>
    <n v="229562.27272727201"/>
    <m/>
    <n v="31818.181818181802"/>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ca70dc6a-d4b3-4fb1-aa6d-cfa236837074"/>
    <x v="1130"/>
    <m/>
    <n v="12"/>
    <n v="450569.25"/>
    <n v="410569.25"/>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d51f8bb-7aac-452c-a161-46ca0e3c0d2b"/>
    <x v="113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fe5b247-c825-435c-ba3d-55deb6b6b2b4"/>
    <x v="113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d6092075-141a-4249-848a-9499d0589da2"/>
    <x v="113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d8bb7590-a9eb-4212-b709-66bb46ea28dd"/>
    <x v="113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134eb8a-482b-462c-a37b-3302d39ceb66"/>
    <x v="113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c7f41799-26a9-40d8-b0ab-f79ab38e747a"/>
    <x v="113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1149b29-48da-47dc-8e40-391a7335155a"/>
    <x v="1137"/>
    <m/>
    <n v="19"/>
    <n v="570950.21052631503"/>
    <n v="530950.21052631503"/>
    <m/>
    <n v="40000"/>
    <m/>
    <n v="1"/>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1544d00-9d8f-4193-8b83-deb168212b54"/>
    <x v="1138"/>
    <m/>
    <n v="7"/>
    <n v="494597"/>
    <n v="443660.71428571403"/>
    <n v="76554"/>
    <n v="40000"/>
    <n v="1"/>
    <n v="2"/>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491dd61-c173-4eed-90fa-3747dc36f998"/>
    <x v="1139"/>
    <m/>
    <n v="1"/>
    <n v="335443"/>
    <n v="310443"/>
    <m/>
    <n v="25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c5dd54a9-be7d-4f05-be14-eab2576e3f72"/>
    <x v="1140"/>
    <m/>
    <n v="6"/>
    <n v="463830.16666666599"/>
    <n v="423830.16666666599"/>
    <m/>
    <n v="40000"/>
    <m/>
    <n v="1"/>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19c8ffe-6d1d-4b53-9fb9-3ab2824eda06"/>
    <x v="114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2816e40-276b-42be-bfc2-d2a8ebffbbef"/>
    <x v="114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b630122-b375-4a74-b1c2-4d47e84ba701"/>
    <x v="114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4d5ec90-4b3d-4860-a145-cc5c6f8f2b7b"/>
    <x v="114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27c2644-b196-4eab-af93-210c3c92375c"/>
    <x v="114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054934a-de33-4216-8c1b-6f90f574dac2"/>
    <x v="114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8dead69-f220-4676-b087-0c1a910cb6ed"/>
    <x v="114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8dac4db-e786-4074-b47a-ea336b997208"/>
    <x v="114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7c8864c-4b82-4d98-a392-1f7dc28e57a6"/>
    <x v="1149"/>
    <m/>
    <n v="1"/>
    <n v="802742"/>
    <n v="762742"/>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c19d2e8e-ad56-4733-b4ca-f678703626e7"/>
    <x v="115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6f65eed-cd9c-43fb-9436-fbf3ae2caa16"/>
    <x v="1151"/>
    <m/>
    <n v="4"/>
    <n v="147320.5"/>
    <n v="107320.5"/>
    <m/>
    <n v="40000"/>
    <m/>
    <n v="1"/>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982206c-e73d-4847-a2e0-ff7ae94924a1"/>
    <x v="115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0eddf45-a7af-4481-8eb7-46de2bb1c132"/>
    <x v="115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bfb29b6-738b-4a73-8324-da2f4a4a8018"/>
    <x v="1154"/>
    <m/>
    <n v="1"/>
    <n v="471189"/>
    <n v="431189"/>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1ea06fa-62c3-42ac-b9ad-84f91903833d"/>
    <x v="115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57a3b65-67f5-4c02-885a-a9a5c117a647"/>
    <x v="115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aeddb82-d6d2-4d97-89a3-933450fc5bde"/>
    <x v="1157"/>
    <m/>
    <n v="8"/>
    <n v="258941.75"/>
    <n v="218665.625"/>
    <m/>
    <n v="40000"/>
    <m/>
    <n v="1"/>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913401d-6967-4c23-8cf4-3949a31381c6"/>
    <x v="115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81dcdf1-a48b-465a-a850-6e606b4a7c58"/>
    <x v="115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cdbfe9d8-0601-4791-9b56-a6ce4103bcd9"/>
    <x v="1160"/>
    <m/>
    <n v="11"/>
    <n v="255251.27272727201"/>
    <n v="215251.27272727201"/>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28f0217-f14d-4776-ab57-b9c87dd0bc97"/>
    <x v="116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d184c1e1-1441-42cd-a5ac-5ef4b4379b3f"/>
    <x v="1162"/>
    <m/>
    <n v="3"/>
    <n v="646154.66666666605"/>
    <n v="521920.66666666599"/>
    <n v="148851"/>
    <n v="25000"/>
    <n v="2"/>
    <n v="2"/>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1927cac-7580-4225-b8b1-f8272dd6aa4d"/>
    <x v="116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f7a369c-3b67-449e-82de-dc97f46d696f"/>
    <x v="116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1e80056-5ca7-48e9-8273-480f8c207560"/>
    <x v="116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e090484d-6780-4232-8bdf-e3f33932fd8c"/>
    <x v="116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f3df0bac-b82f-4133-99a6-1355048eefe1"/>
    <x v="116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a4debb5-ee2c-4103-b0f7-1efe856af0b6"/>
    <x v="1167"/>
    <m/>
    <n v="4"/>
    <n v="1068732.25"/>
    <n v="1027679.5"/>
    <m/>
    <n v="40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9486a5b-4f8e-4df7-8fe0-b1b23ba086b8"/>
    <x v="1168"/>
    <m/>
    <n v="1"/>
    <n v="250538"/>
    <n v="225538"/>
    <m/>
    <n v="25000"/>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a3649de-025b-4e76-a1b2-a905b0947175"/>
    <x v="1169"/>
    <m/>
    <n v="26"/>
    <n v="433813.42307692301"/>
    <n v="379208.153846153"/>
    <n v="127947.4"/>
    <n v="30000"/>
    <n v="5"/>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639dee0-d711-4eee-b669-8c731ce5ad5d"/>
    <x v="117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ede0c01-2e6d-4668-aa48-3a16ab43ae1a"/>
    <x v="117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2d68aa9-1330-4119-9e3f-9235f87553ad"/>
    <x v="117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ec173931-2a5a-4d12-b65e-e3125c55e917"/>
    <x v="117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88d4bd1-6c65-413b-99bb-c257f3ac25c8"/>
    <x v="1174"/>
    <m/>
    <n v="44"/>
    <n v="212856.25"/>
    <n v="176818.84090909001"/>
    <n v="167823"/>
    <n v="28409.090909090901"/>
    <n v="2"/>
    <n v="1"/>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11095e6-1abf-43a1-89a9-1488665573e9"/>
    <x v="117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9e20a11-9ef9-4ee5-a751-d5bb203a218c"/>
    <x v="117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8f7a2bc7-f354-4ed0-84a0-9d2f4a313791"/>
    <x v="117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b980e7c-8c4f-413d-aaa7-148994bc42f6"/>
    <x v="117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db4ef9a2-cb76-4e01-bb12-766742c6747a"/>
    <x v="117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ffbedfeb-60f2-461a-aaab-1ac9b69230e8"/>
    <x v="118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a81cd08-fc1e-4e58-82be-ba943daf3a5a"/>
    <x v="1181"/>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5389507-cad9-48ba-ab4b-4b3042474e5f"/>
    <x v="118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daf53ef5-2582-4718-b01b-6799b081fd7e"/>
    <x v="1183"/>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af0f9de-128f-4009-9a29-43a21302cf57"/>
    <x v="1184"/>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6b21fbd-f551-4d4c-91eb-700688793326"/>
    <x v="1185"/>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ccf0a92a-f6c1-41ae-9e9c-2396dc6ef82e"/>
    <x v="1186"/>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07eb7a7-1233-4a45-a7dd-38e3010f0d6d"/>
    <x v="118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1e2ad41-d16e-46bc-92ae-abf91b29e6f6"/>
    <x v="118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d9f1c9a-da2a-419e-93ae-8e5dc8fef666"/>
    <x v="118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8a3a4a5-faba-4f67-8644-7e00a410c40a"/>
    <x v="119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e25d016-ae8a-4856-aa85-cf27ec461060"/>
    <x v="1191"/>
    <m/>
    <n v="57"/>
    <n v="88859.701754385896"/>
    <n v="33269.578947368398"/>
    <n v="258727.4"/>
    <n v="32894.736842105202"/>
    <n v="5"/>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573c81d-3da8-4b85-826e-4daa829b8edd"/>
    <x v="1192"/>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820edf2a-dd29-4932-a094-6bed48f7041f"/>
    <x v="1193"/>
    <m/>
    <n v="6"/>
    <n v="395563.83333333302"/>
    <n v="335501"/>
    <n v="85871"/>
    <n v="40000"/>
    <n v="1"/>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9646ec8-b680-46d9-b9ca-4245c0b4d335"/>
    <x v="1194"/>
    <m/>
    <n v="9"/>
    <n v="229627.777777777"/>
    <n v="201294.444444444"/>
    <m/>
    <n v="28333.333333333299"/>
    <m/>
    <n v="1"/>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84d631a-f85b-4021-84bf-fffb289ac85d"/>
    <x v="1195"/>
    <m/>
    <n v="4"/>
    <n v="246689.25"/>
    <n v="211689.25"/>
    <m/>
    <n v="35000"/>
    <m/>
    <n v="1"/>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aca5569-8825-49bb-84e1-d744fee3bea8"/>
    <x v="1196"/>
    <m/>
    <n v="28"/>
    <n v="294931.25"/>
    <n v="230171.03571428501"/>
    <n v="173321.5"/>
    <n v="40000"/>
    <n v="4"/>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1e0a94f-c600-41b4-b7fe-8e4be5613b89"/>
    <x v="1197"/>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8caf30e4-25c7-4d24-a146-b86f6b6b99e8"/>
    <x v="1198"/>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7eac797-1769-4d63-8649-f8687aacea20"/>
    <x v="1199"/>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c9ee61ea-9976-4d41-a43d-287fcd0dd309"/>
    <x v="1200"/>
    <m/>
    <m/>
    <m/>
    <m/>
    <m/>
    <m/>
    <m/>
    <m/>
  </r>
  <r>
    <d v="2026-02-15T00:00:00"/>
    <d v="2026-02-22T00:30:00"/>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d1bb973-feef-4a69-93bc-599e0d87f3c2"/>
    <x v="1201"/>
    <m/>
    <m/>
    <m/>
    <m/>
    <m/>
    <m/>
    <m/>
    <m/>
  </r>
  <r>
    <n v="46068"/>
    <n v="46075.020833333336"/>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d89d535d-8f73-4544-beda-2b1daea641b6"/>
    <x v="1202"/>
    <m/>
    <m/>
    <m/>
    <m/>
    <m/>
    <m/>
    <m/>
    <m/>
  </r>
  <r>
    <n v="46068"/>
    <n v="46075.020833333336"/>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f031aa96-eae5-42dd-9540-81680aa5e9c5"/>
    <x v="1203"/>
    <m/>
    <n v="8"/>
    <n v="240757.125"/>
    <n v="199220.125"/>
    <n v="52296"/>
    <n v="35000"/>
    <n v="1"/>
    <m/>
  </r>
  <r>
    <n v="46068"/>
    <n v="46075.020833333336"/>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9f8672b-bbf8-414d-b373-9bca2edaed3d"/>
    <x v="1204"/>
    <m/>
    <m/>
    <m/>
    <m/>
    <m/>
    <m/>
    <m/>
    <m/>
  </r>
  <r>
    <n v="46068"/>
    <n v="46075.020833333336"/>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0849a79-7b47-4bde-bacd-46c41712f937"/>
    <x v="1205"/>
    <m/>
    <m/>
    <m/>
    <m/>
    <m/>
    <m/>
    <m/>
    <m/>
  </r>
  <r>
    <n v="46068"/>
    <n v="46075.020833333336"/>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845013af-5bab-4f5e-8509-8c94c25876fc"/>
    <x v="1206"/>
    <m/>
    <m/>
    <m/>
    <m/>
    <m/>
    <m/>
    <m/>
    <m/>
  </r>
  <r>
    <n v="46068"/>
    <n v="46075.020833333336"/>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c054bd51-5314-48d7-9c60-205c67e0cbbd"/>
    <x v="1207"/>
    <m/>
    <m/>
    <m/>
    <m/>
    <m/>
    <m/>
    <m/>
    <m/>
  </r>
  <r>
    <n v="46068"/>
    <n v="46075.020833333336"/>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a0a3444-3fcb-4768-b329-f117b54c3f10"/>
    <x v="1208"/>
    <m/>
    <m/>
    <m/>
    <m/>
    <m/>
    <m/>
    <m/>
    <m/>
  </r>
  <r>
    <n v="46068"/>
    <n v="46075.020833333336"/>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e6fee13f-e6c2-42b9-9c60-d75a07a5d2eb"/>
    <x v="1209"/>
    <m/>
    <m/>
    <m/>
    <m/>
    <m/>
    <m/>
    <m/>
    <m/>
  </r>
  <r>
    <n v="46068"/>
    <n v="46075.020833333336"/>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e8852667-5bbb-47bd-83c5-0be98a8a9949"/>
    <x v="1210"/>
    <m/>
    <m/>
    <m/>
    <m/>
    <m/>
    <m/>
    <m/>
    <m/>
  </r>
  <r>
    <n v="46068"/>
    <n v="46075.020833333336"/>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11e8b59-5dfe-4713-8f1a-5fa992565f42"/>
    <x v="1211"/>
    <m/>
    <m/>
    <m/>
    <m/>
    <m/>
    <m/>
    <m/>
    <m/>
  </r>
  <r>
    <n v="46068"/>
    <n v="46075.020833333336"/>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4f758d7-6daa-4b6d-aeb9-09e09214697f"/>
    <x v="1212"/>
    <m/>
    <m/>
    <m/>
    <m/>
    <m/>
    <m/>
    <m/>
    <m/>
  </r>
  <r>
    <n v="46068"/>
    <n v="46075.020833333336"/>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b082142-a422-4d01-be5a-0f29f837a9e2"/>
    <x v="1213"/>
    <m/>
    <m/>
    <m/>
    <m/>
    <m/>
    <m/>
    <m/>
    <m/>
  </r>
  <r>
    <n v="46068"/>
    <n v="46075.020833333336"/>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e11f3c6-52a4-41dc-b8b6-c71aaf382ddb"/>
    <x v="1214"/>
    <m/>
    <n v="1"/>
    <n v="326009"/>
    <n v="286009"/>
    <m/>
    <n v="40000"/>
    <m/>
    <m/>
  </r>
  <r>
    <n v="46068"/>
    <n v="46075.020833333336"/>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fdde50b-f4b8-44fa-9999-96ac6266b094"/>
    <x v="1215"/>
    <m/>
    <n v="29"/>
    <n v="72388.448275862"/>
    <n v="40491.896551724101"/>
    <m/>
    <n v="31896.551724137898"/>
    <m/>
    <m/>
  </r>
  <r>
    <n v="46068"/>
    <n v="46075.020833333336"/>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68fd6c6-f24b-48f9-9083-c746f3d55cd8"/>
    <x v="1216"/>
    <m/>
    <m/>
    <m/>
    <m/>
    <m/>
    <m/>
    <m/>
    <m/>
  </r>
  <r>
    <n v="46068"/>
    <n v="46075.020833333336"/>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b905831-ef23-4d52-8c57-4fc6294acca6"/>
    <x v="1217"/>
    <m/>
    <n v="9"/>
    <n v="394277.66666666599"/>
    <n v="350499.66666666599"/>
    <n v="69501"/>
    <n v="28333.333333333299"/>
    <n v="2"/>
    <n v="1"/>
  </r>
  <r>
    <n v="46068"/>
    <n v="46075.020833333336"/>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81b1c533-657d-45a7-83e6-e0f77e614958"/>
    <x v="1218"/>
    <m/>
    <m/>
    <m/>
    <m/>
    <m/>
    <m/>
    <m/>
    <m/>
  </r>
  <r>
    <n v="46068"/>
    <n v="46075.020833333336"/>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656e263-c07c-4d9c-9386-be5d958875e5"/>
    <x v="1219"/>
    <m/>
    <m/>
    <m/>
    <m/>
    <m/>
    <m/>
    <m/>
    <m/>
  </r>
  <r>
    <n v="46068"/>
    <n v="46075.020833333336"/>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28187c3-87a3-4b9d-a446-daa932b7c37b"/>
    <x v="1220"/>
    <m/>
    <m/>
    <m/>
    <m/>
    <m/>
    <m/>
    <m/>
    <m/>
  </r>
  <r>
    <n v="46068"/>
    <n v="46075.020833333336"/>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8ddd6fc1-0d9a-49f0-8b2d-5ddcbe3ca8fd"/>
    <x v="1221"/>
    <m/>
    <m/>
    <m/>
    <m/>
    <m/>
    <m/>
    <m/>
    <m/>
  </r>
  <r>
    <n v="46068"/>
    <n v="46075.020833333336"/>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f696cde-bf4e-47fe-ac52-3a62d82fd833"/>
    <x v="1222"/>
    <m/>
    <n v="1"/>
    <n v="413212"/>
    <n v="388212"/>
    <m/>
    <n v="25000"/>
    <m/>
    <m/>
  </r>
  <r>
    <n v="46068"/>
    <n v="46075.020833333336"/>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e70bcb9-61cd-45d1-83b3-2b4727b056ca"/>
    <x v="1223"/>
    <m/>
    <m/>
    <m/>
    <m/>
    <m/>
    <m/>
    <m/>
    <m/>
  </r>
  <r>
    <n v="46068"/>
    <n v="46075.020833333336"/>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77bcbc4-d18a-42b3-a096-a2cf37b8f1f2"/>
    <x v="1224"/>
    <m/>
    <m/>
    <m/>
    <m/>
    <m/>
    <m/>
    <m/>
    <m/>
  </r>
  <r>
    <n v="46068"/>
    <n v="46075.020833333336"/>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d9848ad9-3db9-48a9-adb7-121161abe927"/>
    <x v="1225"/>
    <m/>
    <m/>
    <m/>
    <m/>
    <m/>
    <m/>
    <m/>
    <m/>
  </r>
  <r>
    <n v="46068"/>
    <n v="46075.020833333336"/>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99872c9-bd9f-4c71-a1ff-4daf36cbb8f3"/>
    <x v="1226"/>
    <m/>
    <m/>
    <m/>
    <m/>
    <m/>
    <m/>
    <m/>
    <m/>
  </r>
  <r>
    <n v="46068"/>
    <n v="46075.020833333336"/>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d0cbd05-d450-44b8-8652-a02e76e7e551"/>
    <x v="1227"/>
    <m/>
    <n v="3"/>
    <n v="377952.33333333302"/>
    <n v="327483"/>
    <n v="36408"/>
    <n v="38333.333333333299"/>
    <n v="1"/>
    <m/>
  </r>
  <r>
    <n v="46068"/>
    <n v="46075.020833333336"/>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82a2f27-3b52-41b9-88c9-50dfb762d41a"/>
    <x v="1228"/>
    <m/>
    <m/>
    <m/>
    <m/>
    <m/>
    <m/>
    <m/>
    <m/>
  </r>
  <r>
    <n v="46068"/>
    <n v="46075.020833333336"/>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57ec8b2-5d64-4eb8-8542-e894071e2296"/>
    <x v="1229"/>
    <m/>
    <n v="4"/>
    <n v="467299.25"/>
    <n v="423420.5"/>
    <m/>
    <n v="40000"/>
    <m/>
    <m/>
  </r>
  <r>
    <n v="46068"/>
    <n v="46075.020833333336"/>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f2a1d8c-d56c-42c3-8a95-1d5bf4d34207"/>
    <x v="1230"/>
    <m/>
    <m/>
    <m/>
    <m/>
    <m/>
    <m/>
    <m/>
    <m/>
  </r>
  <r>
    <n v="46068"/>
    <n v="46075.020833333336"/>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4607235-1684-45cb-82ea-d5a2b1dfeef6"/>
    <x v="1231"/>
    <m/>
    <m/>
    <m/>
    <m/>
    <m/>
    <m/>
    <m/>
    <m/>
  </r>
  <r>
    <n v="46068"/>
    <n v="46075.020833333336"/>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c64cd9d7-da01-4327-afab-7ac51059f668"/>
    <x v="1232"/>
    <m/>
    <m/>
    <m/>
    <m/>
    <m/>
    <m/>
    <m/>
    <m/>
  </r>
  <r>
    <n v="46068"/>
    <n v="46075.020833333336"/>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66f371c-879c-42d5-a831-0be571e7bd82"/>
    <x v="1233"/>
    <m/>
    <m/>
    <m/>
    <m/>
    <m/>
    <m/>
    <m/>
    <m/>
  </r>
  <r>
    <n v="46068"/>
    <n v="46075.020833333336"/>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d889177-a441-4723-94e6-fdca596dfecc"/>
    <x v="1234"/>
    <m/>
    <m/>
    <m/>
    <m/>
    <m/>
    <m/>
    <m/>
    <m/>
  </r>
  <r>
    <n v="46068"/>
    <n v="46075.020833333336"/>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dac8ae7a-2baf-4a56-947c-d0834d7fdd50"/>
    <x v="1235"/>
    <m/>
    <m/>
    <m/>
    <m/>
    <m/>
    <m/>
    <m/>
    <m/>
  </r>
  <r>
    <n v="46068"/>
    <n v="46075.020833333336"/>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2ccfc75-c0fc-4ea7-8268-79687b51bc62"/>
    <x v="1236"/>
    <m/>
    <m/>
    <m/>
    <m/>
    <m/>
    <m/>
    <m/>
    <m/>
  </r>
  <r>
    <n v="46068"/>
    <n v="46075.020833333336"/>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8884bd60-aeba-4407-8fd1-9a4e8ecf1ebb"/>
    <x v="1237"/>
    <m/>
    <n v="7"/>
    <n v="335014.14285714203"/>
    <n v="292399.428571428"/>
    <m/>
    <n v="40000"/>
    <m/>
    <m/>
  </r>
  <r>
    <n v="46068"/>
    <n v="46075.020833333336"/>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0cdf514-e843-41cb-865e-c3cc96188289"/>
    <x v="1238"/>
    <m/>
    <m/>
    <m/>
    <m/>
    <m/>
    <m/>
    <m/>
    <m/>
  </r>
  <r>
    <n v="46068"/>
    <n v="46075.020833333336"/>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1318f84-6f2b-4006-b987-0a924c600e50"/>
    <x v="1239"/>
    <m/>
    <m/>
    <m/>
    <m/>
    <m/>
    <m/>
    <m/>
    <m/>
  </r>
  <r>
    <n v="46068"/>
    <n v="46075.020833333336"/>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4e8cee8-0345-4b8b-a4a9-5fbaa84c3a0b"/>
    <x v="1240"/>
    <m/>
    <m/>
    <m/>
    <m/>
    <m/>
    <m/>
    <m/>
    <m/>
  </r>
  <r>
    <n v="46068"/>
    <n v="46075.020833333336"/>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48e311c-da83-4417-ba94-f6f781ca7e84"/>
    <x v="1241"/>
    <m/>
    <n v="2"/>
    <n v="654946"/>
    <n v="614946"/>
    <m/>
    <n v="40000"/>
    <m/>
    <m/>
  </r>
  <r>
    <n v="46068"/>
    <n v="46075.020833333336"/>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ecb96ce2-f89d-4a4b-939f-017caf5beb22"/>
    <x v="1242"/>
    <m/>
    <n v="1"/>
    <n v="58481"/>
    <n v="18481"/>
    <m/>
    <n v="40000"/>
    <m/>
    <m/>
  </r>
  <r>
    <n v="46068"/>
    <n v="46075.020833333336"/>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9c8885a5-3e77-4756-8ea8-9c955a15157a"/>
    <x v="1243"/>
    <m/>
    <m/>
    <m/>
    <m/>
    <m/>
    <m/>
    <m/>
    <m/>
  </r>
  <r>
    <n v="46068"/>
    <n v="46075.020833333336"/>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acdbba0-fc84-4336-998d-bd7881f076b6"/>
    <x v="1244"/>
    <m/>
    <m/>
    <m/>
    <m/>
    <m/>
    <m/>
    <m/>
    <m/>
  </r>
  <r>
    <n v="46068"/>
    <n v="46075.020833333336"/>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1eb37fcc-de8b-413e-85fb-344ab17027ea"/>
    <x v="1245"/>
    <m/>
    <n v="1"/>
    <n v="947161"/>
    <n v="907161"/>
    <m/>
    <n v="40000"/>
    <m/>
    <m/>
  </r>
  <r>
    <n v="46068"/>
    <n v="46075.020833333336"/>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c8c74d45-81f5-4a46-bedf-87741bd1237d"/>
    <x v="1246"/>
    <m/>
    <m/>
    <m/>
    <m/>
    <m/>
    <m/>
    <m/>
    <m/>
  </r>
  <r>
    <n v="46068"/>
    <n v="46075.020833333336"/>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bace61d8-de0e-414f-9551-bb5c1e9c71cc"/>
    <x v="1247"/>
    <m/>
    <n v="2"/>
    <n v="149096.5"/>
    <n v="29096.5"/>
    <m/>
    <n v="120000"/>
    <m/>
    <m/>
  </r>
  <r>
    <n v="46068"/>
    <n v="46075.020833333336"/>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33396f1b-783b-4359-af3b-c6e0e24d891a"/>
    <x v="1248"/>
    <m/>
    <m/>
    <m/>
    <m/>
    <m/>
    <m/>
    <m/>
    <m/>
  </r>
  <r>
    <n v="46068"/>
    <n v="46075.020833333336"/>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d9380e5-580e-4c15-ad36-647fe92d2652"/>
    <x v="1249"/>
    <m/>
    <m/>
    <m/>
    <m/>
    <m/>
    <m/>
    <m/>
    <m/>
  </r>
  <r>
    <n v="46068"/>
    <n v="46075.020833333336"/>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5c611aab-49aa-45a0-8576-b7ebf1a89b1b"/>
    <x v="1250"/>
    <m/>
    <m/>
    <m/>
    <m/>
    <m/>
    <m/>
    <m/>
    <m/>
  </r>
  <r>
    <n v="46068"/>
    <n v="46075.020833333336"/>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00986cc7-f030-48dd-9687-cfd86b3bf4fb"/>
    <x v="1251"/>
    <m/>
    <m/>
    <m/>
    <m/>
    <m/>
    <m/>
    <m/>
    <m/>
  </r>
  <r>
    <n v="46068"/>
    <n v="46075.020833333336"/>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2310b14c-ec46-423b-b9cd-aa104f818c43"/>
    <x v="1252"/>
    <m/>
    <m/>
    <m/>
    <m/>
    <m/>
    <m/>
    <m/>
    <m/>
  </r>
  <r>
    <n v="46068"/>
    <n v="46075.020833333336"/>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087923e-5bf7-4e09-8cfc-147d2ea4dac1"/>
    <x v="1253"/>
    <m/>
    <n v="1"/>
    <n v="73527"/>
    <n v="44738"/>
    <m/>
    <n v="25000"/>
    <m/>
    <m/>
  </r>
  <r>
    <n v="46068"/>
    <n v="46075.020833333336"/>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73237bd3-b87b-47f3-b6a7-b0e559a42e4b"/>
    <x v="1254"/>
    <m/>
    <m/>
    <m/>
    <m/>
    <m/>
    <m/>
    <m/>
    <m/>
  </r>
  <r>
    <n v="46068"/>
    <n v="46075.020833333336"/>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a2b65f29-b256-4608-908b-edddcbaf046f"/>
    <x v="1255"/>
    <m/>
    <m/>
    <m/>
    <m/>
    <m/>
    <m/>
    <m/>
    <m/>
  </r>
  <r>
    <n v="46068"/>
    <n v="46075.020833333336"/>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47ea3077-fd64-41d5-b7e9-86e2e798fbd9"/>
    <x v="1256"/>
    <m/>
    <m/>
    <m/>
    <m/>
    <m/>
    <m/>
    <m/>
    <m/>
  </r>
  <r>
    <n v="46068"/>
    <n v="46075.020833333336"/>
    <b v="1"/>
    <s v="Wrap-up: ININ-WRAP-UP-TIMEOUT; Work Team: S&amp;P Campaign - Team Danielle McMullan; Work Team: S&amp;P Flex Trainer and SME Team; Work Team: S&amp;P Outbound - Team Eddie Mendoza; Work Team: S&amp;P Retention Agents - Team William Coad; Work Team: S&amp;P Retention Service - Team Nicholas Boudreau; Work Team: S&amp;P Service  - Nesting 1; Work Team: S&amp;P Service - Team John Burdett; Work Team: S&amp;P Service - Team Reina Morales; Work Team: S&amp;P Service - Team Stefano Lista; Work Team: S&amp;P Tel Reg - Nesting ; Work Team: S&amp;P Tel Reg - Nesting 2; Work Team: S&amp;P Tel Reg - Team Alex Clare; Work Team: S&amp;P Tel Reg - Team Brian Finnstrom; Work Team: S&amp;P Tel Reg - Team Charnetta Hull; Work Team: S&amp;P Tel Reg - Team David Densmore; Work Team: S&amp;P Tel Reg - Team David Locke; Work Team: S&amp;P Tel Reg - Team Jaime Collazo; Work Team: S&amp;P Tel Reg - Team Michael Garrion; Work Team: S&amp;P Tel Reg - Team Raul Tejada; Work Team: S&amp;P Tel Reg - Team Terrence Toepler"/>
    <s v="voice"/>
    <s v="63ae931f-149a-48ab-9219-b0d37d47028e"/>
    <x v="1257"/>
    <m/>
    <m/>
    <m/>
    <m/>
    <m/>
    <m/>
    <m/>
    <m/>
  </r>
  <r>
    <m/>
    <m/>
    <m/>
    <m/>
    <m/>
    <m/>
    <x v="1258"/>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4">
  <r>
    <s v="Reg-7340799"/>
    <m/>
    <s v="alicia.chavarria@corp.spdatallc.com"/>
    <m/>
    <x v="0"/>
    <m/>
    <n v="0"/>
    <n v="1"/>
    <m/>
    <m/>
    <m/>
    <m/>
    <s v="Contact Center Agent"/>
    <d v="2026-05-08T00:00:00"/>
    <x v="0"/>
    <s v="Lisa Filips"/>
  </r>
  <r>
    <s v="Reg-7340812"/>
    <s v="&lt;a href=&quot;/0Q0PL00000LXZqv&quot; target=&quot;_self&quot;&gt;DGQ0007576664&lt;/a&gt;"/>
    <s v="amresh.mungal@corp.spdatallc.com"/>
    <s v="DG0002208423"/>
    <x v="1"/>
    <n v="97.08"/>
    <n v="1"/>
    <n v="1"/>
    <s v="Whirlpool"/>
    <n v="1"/>
    <s v="Appliance Care Monthly IW/OOW"/>
    <s v="Initial"/>
    <s v="Contact Center Agent"/>
    <d v="2026-05-08T00:00:00"/>
    <x v="1"/>
    <s v="Lisa Filips"/>
  </r>
  <r>
    <s v="Reg-7340775"/>
    <m/>
    <s v="amresh.mungal@corp.spdatallc.com"/>
    <m/>
    <x v="0"/>
    <m/>
    <n v="0"/>
    <n v="1"/>
    <m/>
    <m/>
    <m/>
    <m/>
    <s v="Contact Center Agent"/>
    <d v="2026-05-08T00:00:00"/>
    <x v="1"/>
    <s v="Lisa Filips"/>
  </r>
  <r>
    <s v="Reg-7340776"/>
    <m/>
    <s v="amresh.mungal@corp.spdatallc.com"/>
    <m/>
    <x v="0"/>
    <m/>
    <n v="0"/>
    <n v="1"/>
    <m/>
    <m/>
    <m/>
    <m/>
    <s v="Contact Center Agent"/>
    <d v="2026-05-08T00:00:00"/>
    <x v="1"/>
    <s v="Lisa Filips"/>
  </r>
  <r>
    <s v="Reg-7340777"/>
    <m/>
    <s v="amresh.mungal@corp.spdatallc.com"/>
    <m/>
    <x v="0"/>
    <m/>
    <n v="0"/>
    <n v="1"/>
    <m/>
    <m/>
    <m/>
    <m/>
    <s v="Contact Center Agent"/>
    <d v="2026-05-08T00:00:00"/>
    <x v="1"/>
    <s v="Lisa Filips"/>
  </r>
  <r>
    <s v="Reg-7340833"/>
    <m/>
    <s v="angelica.gonzalez@corp.spdatallc.com"/>
    <m/>
    <x v="0"/>
    <m/>
    <n v="0"/>
    <n v="1"/>
    <m/>
    <m/>
    <m/>
    <m/>
    <s v="Agent"/>
    <d v="2026-05-08T00:00:00"/>
    <x v="2"/>
    <s v="William Coad"/>
  </r>
  <r>
    <s v="Reg-7340832"/>
    <m/>
    <s v="angelica.gonzalez@corp.spdatallc.com"/>
    <m/>
    <x v="0"/>
    <m/>
    <n v="0"/>
    <n v="1"/>
    <m/>
    <m/>
    <m/>
    <m/>
    <s v="Agent"/>
    <d v="2026-05-08T00:00:00"/>
    <x v="2"/>
    <s v="William Coad"/>
  </r>
  <r>
    <s v="Reg-7340829"/>
    <s v="&lt;a href=&quot;/0Q0PL00000LXagX&quot; target=&quot;_self&quot;&gt;DGQ0007576681&lt;/a&gt;"/>
    <s v="ann.leblanc@corp.spdatallc.com"/>
    <s v="DG0002208427"/>
    <x v="1"/>
    <n v="140.28"/>
    <n v="1"/>
    <n v="1"/>
    <s v="Maytag"/>
    <n v="1"/>
    <s v="Appliance Care Monthly IW/OOW"/>
    <s v="Initial"/>
    <s v="Contact Center Agent"/>
    <d v="2026-05-08T00:00:00"/>
    <x v="3"/>
    <s v="Lisa Filips"/>
  </r>
  <r>
    <s v="Reg-7340828"/>
    <s v="&lt;a href=&quot;/0Q0PL00000LXaev&quot; target=&quot;_self&quot;&gt;DGQ0007576680&lt;/a&gt;"/>
    <s v="ann.leblanc@corp.spdatallc.com"/>
    <s v="DG0002208426"/>
    <x v="1"/>
    <n v="118.68"/>
    <n v="1"/>
    <n v="1"/>
    <s v="Maytag"/>
    <n v="1"/>
    <s v="Appliance Care Monthly IW/OOW"/>
    <s v="Initial"/>
    <s v="Contact Center Agent"/>
    <d v="2026-05-08T00:00:00"/>
    <x v="3"/>
    <s v="Lisa Filips"/>
  </r>
  <r>
    <s v="Reg-7340820"/>
    <m/>
    <s v="ann.leblanc@corp.spdatallc.com"/>
    <m/>
    <x v="0"/>
    <m/>
    <n v="0"/>
    <n v="1"/>
    <m/>
    <m/>
    <m/>
    <m/>
    <s v="Contact Center Agent"/>
    <d v="2026-05-08T00:00:00"/>
    <x v="3"/>
    <s v="Lisa Filips"/>
  </r>
  <r>
    <s v="Reg-7340821"/>
    <m/>
    <s v="ann.leblanc@corp.spdatallc.com"/>
    <m/>
    <x v="0"/>
    <m/>
    <n v="0"/>
    <n v="1"/>
    <m/>
    <m/>
    <m/>
    <m/>
    <s v="Contact Center Agent"/>
    <d v="2026-05-08T00:00:00"/>
    <x v="3"/>
    <s v="Lisa Filips"/>
  </r>
  <r>
    <s v="Reg-7340815"/>
    <m/>
    <s v="ann.leblanc@corp.spdatallc.com"/>
    <m/>
    <x v="0"/>
    <m/>
    <n v="0"/>
    <n v="1"/>
    <m/>
    <m/>
    <m/>
    <m/>
    <s v="Contact Center Agent"/>
    <d v="2026-05-08T00:00:00"/>
    <x v="3"/>
    <s v="Lisa Filips"/>
  </r>
  <r>
    <s v="Reg-7340816"/>
    <m/>
    <s v="ann.leblanc@corp.spdatallc.com"/>
    <m/>
    <x v="0"/>
    <m/>
    <n v="0"/>
    <n v="1"/>
    <m/>
    <m/>
    <m/>
    <m/>
    <s v="Contact Center Agent"/>
    <d v="2026-05-08T00:00:00"/>
    <x v="3"/>
    <s v="Lisa Filips"/>
  </r>
  <r>
    <s v="Reg-7340825"/>
    <m/>
    <s v="ann.leblanc@corp.spdatallc.com"/>
    <m/>
    <x v="0"/>
    <m/>
    <n v="0"/>
    <n v="1"/>
    <m/>
    <m/>
    <m/>
    <m/>
    <s v="Contact Center Agent"/>
    <d v="2026-05-08T00:00:00"/>
    <x v="3"/>
    <s v="Lisa Filips"/>
  </r>
  <r>
    <s v="Reg-7340826"/>
    <m/>
    <s v="ann.leblanc@corp.spdatallc.com"/>
    <m/>
    <x v="0"/>
    <m/>
    <n v="0"/>
    <n v="1"/>
    <m/>
    <m/>
    <m/>
    <m/>
    <s v="Contact Center Agent"/>
    <d v="2026-05-08T00:00:00"/>
    <x v="3"/>
    <s v="Lisa Filips"/>
  </r>
  <r>
    <s v="Reg-7340711"/>
    <s v="&lt;a href=&quot;/0Q0PL00000LXQdx&quot; target=&quot;_self&quot;&gt;DGQ0007576561&lt;/a&gt;"/>
    <s v="april.shrewsbury@corp.spdatallc.com"/>
    <s v="DG0002208379"/>
    <x v="2"/>
    <n v="129.96"/>
    <n v="1"/>
    <n v="1"/>
    <s v="Whirlpool"/>
    <n v="1"/>
    <s v="Appliance Care Monthly IW/OOW"/>
    <s v="Initial"/>
    <s v="Contact Center Agent"/>
    <d v="2026-05-08T00:00:00"/>
    <x v="4"/>
    <s v="Lisa Filips"/>
  </r>
  <r>
    <s v="Reg-7340710"/>
    <s v="&lt;a href=&quot;/0Q0PL00000LXQcL&quot; target=&quot;_self&quot;&gt;DGQ0007576560&lt;/a&gt;"/>
    <s v="april.shrewsbury@corp.spdatallc.com"/>
    <s v="DG0002208378"/>
    <x v="2"/>
    <n v="129.06"/>
    <n v="1"/>
    <n v="1"/>
    <s v="Whirlpool"/>
    <n v="1"/>
    <s v="Appliance Care Monthly IW/OOW"/>
    <s v="Initial"/>
    <s v="Contact Center Agent"/>
    <d v="2026-05-08T00:00:00"/>
    <x v="4"/>
    <s v="Lisa Filips"/>
  </r>
  <r>
    <s v="Reg-7340809"/>
    <s v="&lt;a href=&quot;/0Q0PL00000LXZXZ&quot; target=&quot;_self&quot;&gt;DGQ0007576661&lt;/a&gt;"/>
    <s v="april.shrewsbury@corp.spdatallc.com"/>
    <s v="DG0002208422"/>
    <x v="3"/>
    <n v="83.6"/>
    <n v="1"/>
    <n v="1"/>
    <s v="Whirlpool"/>
    <n v="1"/>
    <s v="Appliance Care Monthly IW/OOW"/>
    <s v="Initial"/>
    <s v="Contact Center Agent"/>
    <d v="2026-05-08T00:00:00"/>
    <x v="4"/>
    <s v="Lisa Filips"/>
  </r>
  <r>
    <s v="Reg-7340752"/>
    <s v="&lt;a href=&quot;/0Q0PL00000LXUeL&quot; target=&quot;_self&quot;&gt;DGQ0007576603&lt;/a&gt;"/>
    <s v="april.shrewsbury@corp.spdatallc.com"/>
    <s v="DG0002208399"/>
    <x v="2"/>
    <n v="125.88"/>
    <n v="1"/>
    <n v="1"/>
    <s v="Whirlpool"/>
    <n v="1"/>
    <s v="Appliance Care Monthly IW/OOW"/>
    <s v="Initial"/>
    <s v="Contact Center Agent"/>
    <d v="2026-05-08T00:00:00"/>
    <x v="4"/>
    <s v="Lisa Filips"/>
  </r>
  <r>
    <s v="Reg-7340741"/>
    <m/>
    <s v="brianna.totten@corp.spdatallc.com"/>
    <m/>
    <x v="0"/>
    <m/>
    <n v="0"/>
    <n v="1"/>
    <m/>
    <m/>
    <m/>
    <m/>
    <s v="Contact Center Agent"/>
    <d v="2026-05-08T00:00:00"/>
    <x v="5"/>
    <s v="John Burdett"/>
  </r>
  <r>
    <s v="Reg-7340726"/>
    <s v="&lt;a href=&quot;/0Q0PL00000LXRv0&quot; target=&quot;_self&quot;&gt;DGQ0007576574&lt;/a&gt;"/>
    <s v="celeste.murph@corp.spdatallc.com"/>
    <s v="DG0002208387"/>
    <x v="2"/>
    <n v="101.76"/>
    <n v="1"/>
    <n v="1"/>
    <s v="Whirlpool"/>
    <n v="1"/>
    <s v="Appliance Care Monthly IW/OOW"/>
    <s v="Initial"/>
    <s v="Contact Center Agent"/>
    <d v="2026-05-08T00:00:00"/>
    <x v="6"/>
    <s v="Reina Morales"/>
  </r>
  <r>
    <s v="Reg-7340757"/>
    <m/>
    <s v="chanetta.gant@corp.spdatallc.com"/>
    <m/>
    <x v="0"/>
    <m/>
    <n v="0"/>
    <n v="1"/>
    <m/>
    <m/>
    <m/>
    <m/>
    <s v="Agent"/>
    <d v="2026-05-08T00:00:00"/>
    <x v="7"/>
    <s v="William Coad"/>
  </r>
  <r>
    <s v="Reg-7340708"/>
    <m/>
    <s v="demetra.rainey@corp.spdatallc.com"/>
    <m/>
    <x v="0"/>
    <m/>
    <n v="0"/>
    <n v="1"/>
    <m/>
    <m/>
    <m/>
    <m/>
    <s v="Agent"/>
    <d v="2026-05-08T00:00:00"/>
    <x v="8"/>
    <s v="Reina Morales"/>
  </r>
  <r>
    <s v="Reg-7340709"/>
    <m/>
    <s v="demetra.rainey@corp.spdatallc.com"/>
    <m/>
    <x v="0"/>
    <m/>
    <n v="0"/>
    <n v="1"/>
    <m/>
    <m/>
    <m/>
    <m/>
    <s v="Agent"/>
    <d v="2026-05-08T00:00:00"/>
    <x v="8"/>
    <s v="Reina Morales"/>
  </r>
  <r>
    <s v="Reg-7340730"/>
    <s v="&lt;a href=&quot;/0Q0PL00000LXSHa&quot; target=&quot;_self&quot;&gt;DGQ0007576580&lt;/a&gt;"/>
    <s v="dinesh.kandoth@corp.spdatallc.com"/>
    <s v="DG0002208388"/>
    <x v="1"/>
    <n v="113.88"/>
    <n v="1"/>
    <n v="1"/>
    <s v="Maytag"/>
    <n v="1"/>
    <s v="Appliance Care Monthly IW/OOW"/>
    <s v="Initial"/>
    <s v="Contact Center Agent"/>
    <d v="2026-05-08T00:00:00"/>
    <x v="9"/>
    <s v="Lisa Filips"/>
  </r>
  <r>
    <s v="Reg-7340729"/>
    <m/>
    <s v="dinesh.kandoth@corp.spdatallc.com"/>
    <m/>
    <x v="0"/>
    <m/>
    <n v="0"/>
    <n v="1"/>
    <m/>
    <m/>
    <m/>
    <m/>
    <s v="Contact Center Agent"/>
    <d v="2026-05-08T00:00:00"/>
    <x v="9"/>
    <s v="Lisa Filips"/>
  </r>
  <r>
    <s v="Reg-7340866"/>
    <m/>
    <s v="eddie.tesson@corp.spdatallc.com"/>
    <m/>
    <x v="0"/>
    <m/>
    <n v="0"/>
    <n v="1"/>
    <m/>
    <m/>
    <m/>
    <m/>
    <s v="Contact Center Agent"/>
    <d v="2026-05-08T00:00:00"/>
    <x v="10"/>
    <s v="Lisa Filips"/>
  </r>
  <r>
    <s v="Reg-7340842"/>
    <s v="&lt;a href=&quot;/0Q0PL00000LXbEP&quot; target=&quot;_self&quot;&gt;DGQ0007576693&lt;/a&gt;"/>
    <s v="enrique.mendez@corp.spdatallc.com"/>
    <s v="DG0002208435"/>
    <x v="3"/>
    <n v="68.739999999999995"/>
    <n v="1"/>
    <n v="1"/>
    <s v="Maytag"/>
    <n v="1"/>
    <s v="Appliance Care Monthly IW/OOW"/>
    <s v="Initial"/>
    <s v="Contact Center Agent"/>
    <d v="2026-05-08T00:00:00"/>
    <x v="11"/>
    <s v="Lisa Filips"/>
  </r>
  <r>
    <s v="Reg-7340719"/>
    <s v="&lt;a href=&quot;/0Q0PL00000LXRer&quot; target=&quot;_self&quot;&gt;DGQ0007576569&lt;/a&gt;"/>
    <s v="enrique.mendez@corp.spdatallc.com"/>
    <s v="DG0002208383"/>
    <x v="2"/>
    <n v="180.72"/>
    <n v="1"/>
    <n v="1"/>
    <s v="GE"/>
    <n v="1"/>
    <s v="Appliance Care Monthly IW/OOW"/>
    <s v="Initial"/>
    <s v="Contact Center Agent"/>
    <d v="2026-05-08T00:00:00"/>
    <x v="11"/>
    <s v="Lisa Filips"/>
  </r>
  <r>
    <s v="Reg-7340722"/>
    <s v="&lt;a href=&quot;/0Q0PL00000LXRgT&quot; target=&quot;_self&quot;&gt;DGQ0007576570&lt;/a&gt;"/>
    <s v="enrique.mendez@corp.spdatallc.com"/>
    <s v="DG0002208384"/>
    <x v="2"/>
    <n v="110.52"/>
    <n v="1"/>
    <n v="1"/>
    <s v="GE"/>
    <n v="1"/>
    <s v="Appliance Care Monthly IW/OOW"/>
    <s v="Initial"/>
    <s v="Contact Center Agent"/>
    <d v="2026-05-08T00:00:00"/>
    <x v="11"/>
    <s v="Lisa Filips"/>
  </r>
  <r>
    <s v="Reg-7340782"/>
    <s v="&lt;a href=&quot;/0Q0PL00000LXX4L&quot; target=&quot;_self&quot;&gt;DGQ0007576636&lt;/a&gt;"/>
    <s v="enrique.mendez@corp.spdatallc.com"/>
    <s v="DG0002208410"/>
    <x v="3"/>
    <n v="34.380000000000003"/>
    <n v="1"/>
    <n v="1"/>
    <s v="Whirlpool"/>
    <n v="1"/>
    <s v="Appliance Care Monthly IW/OOW"/>
    <s v="Initial"/>
    <s v="Contact Center Agent"/>
    <d v="2026-05-08T00:00:00"/>
    <x v="11"/>
    <s v="Lisa Filips"/>
  </r>
  <r>
    <s v="Reg-7340807"/>
    <s v="&lt;a href=&quot;/0Q0PL00000LXZJ3&quot; target=&quot;_self&quot;&gt;DGQ0007576659&lt;/a&gt;"/>
    <s v="enrique.mendez@corp.spdatallc.com"/>
    <s v="DG0002208421"/>
    <x v="3"/>
    <n v="43.08"/>
    <n v="1"/>
    <n v="1"/>
    <s v="Whirlpool"/>
    <n v="1"/>
    <s v="Appliance Care Monthly IW/OOW"/>
    <s v="Initial"/>
    <s v="Contact Center Agent"/>
    <d v="2026-05-08T00:00:00"/>
    <x v="11"/>
    <s v="Lisa Filips"/>
  </r>
  <r>
    <s v="Reg-7340780"/>
    <s v="&lt;a href=&quot;/0Q0PL00000LXX2j&quot; target=&quot;_self&quot;&gt;DGQ0007576635&lt;/a&gt;"/>
    <s v="enrique.mendez@corp.spdatallc.com"/>
    <s v="DG0002208409"/>
    <x v="3"/>
    <n v="69.180000000000007"/>
    <n v="1"/>
    <n v="1"/>
    <s v="Whirlpool"/>
    <n v="1"/>
    <s v="Appliance Care Monthly IW/OOW"/>
    <s v="Initial"/>
    <s v="Contact Center Agent"/>
    <d v="2026-05-08T00:00:00"/>
    <x v="11"/>
    <s v="Lisa Filips"/>
  </r>
  <r>
    <s v="Reg-7340784"/>
    <s v="&lt;a href=&quot;/0Q0PL00000LXX5x&quot; target=&quot;_self&quot;&gt;DGQ0007576637&lt;/a&gt;"/>
    <s v="enrique.mendez@corp.spdatallc.com"/>
    <s v="DG0002208411"/>
    <x v="3"/>
    <n v="44.46"/>
    <n v="1"/>
    <n v="1"/>
    <s v="Maytag"/>
    <n v="1"/>
    <s v="Appliance Care Monthly IW/OOW"/>
    <s v="Initial"/>
    <s v="Contact Center Agent"/>
    <d v="2026-05-08T00:00:00"/>
    <x v="11"/>
    <s v="Lisa Filips"/>
  </r>
  <r>
    <s v="Reg-7340786"/>
    <s v="&lt;a href=&quot;/0Q0PL00000LXWQ2&quot; target=&quot;_self&quot;&gt;DGQ0007576638&lt;/a&gt;"/>
    <s v="enrique.mendez@corp.spdatallc.com"/>
    <s v="DG0002208412"/>
    <x v="3"/>
    <n v="53.46"/>
    <n v="1"/>
    <n v="1"/>
    <s v="Maytag"/>
    <n v="1"/>
    <s v="Appliance Care Monthly IW/OOW"/>
    <s v="Initial"/>
    <s v="Contact Center Agent"/>
    <d v="2026-05-08T00:00:00"/>
    <x v="11"/>
    <s v="Lisa Filips"/>
  </r>
  <r>
    <s v="Reg-7340778"/>
    <s v="&lt;a href=&quot;/0Q0PL00000LXWzV&quot; target=&quot;_self&quot;&gt;DGQ0007576633&lt;/a&gt;"/>
    <s v="enrique.mendez@corp.spdatallc.com"/>
    <s v="DG0002208407"/>
    <x v="3"/>
    <n v="77.040000000000006"/>
    <n v="1"/>
    <n v="1"/>
    <s v="Whirlpool"/>
    <n v="1"/>
    <s v="Appliance Care Monthly IW/OOW"/>
    <s v="Initial"/>
    <s v="Contact Center Agent"/>
    <d v="2026-05-08T00:00:00"/>
    <x v="11"/>
    <s v="Lisa Filips"/>
  </r>
  <r>
    <s v="Reg-7340779"/>
    <s v="&lt;a href=&quot;/0Q0PL00000LXX17&quot; target=&quot;_self&quot;&gt;DGQ0007576634&lt;/a&gt;"/>
    <s v="enrique.mendez@corp.spdatallc.com"/>
    <s v="DG0002208408"/>
    <x v="3"/>
    <n v="60.36"/>
    <n v="1"/>
    <n v="1"/>
    <s v="Whirlpool"/>
    <n v="1"/>
    <s v="Appliance Care Monthly IW/OOW"/>
    <s v="Initial"/>
    <s v="Contact Center Agent"/>
    <d v="2026-05-08T00:00:00"/>
    <x v="11"/>
    <s v="Lisa Filips"/>
  </r>
  <r>
    <s v="Reg-7340749"/>
    <m/>
    <s v="enrique.mendez@corp.spdatallc.com"/>
    <m/>
    <x v="0"/>
    <m/>
    <n v="0"/>
    <n v="1"/>
    <m/>
    <m/>
    <m/>
    <m/>
    <s v="Contact Center Agent"/>
    <d v="2026-05-08T00:00:00"/>
    <x v="11"/>
    <s v="Lisa Filips"/>
  </r>
  <r>
    <s v="Reg-7340748"/>
    <m/>
    <s v="enrique.mendez@corp.spdatallc.com"/>
    <m/>
    <x v="0"/>
    <m/>
    <n v="0"/>
    <n v="1"/>
    <m/>
    <m/>
    <m/>
    <m/>
    <s v="Contact Center Agent"/>
    <d v="2026-05-08T00:00:00"/>
    <x v="11"/>
    <s v="Lisa Filips"/>
  </r>
  <r>
    <s v="Reg-7340716"/>
    <m/>
    <s v="enrique.mendez@corp.spdatallc.com"/>
    <m/>
    <x v="0"/>
    <m/>
    <n v="0"/>
    <n v="1"/>
    <m/>
    <m/>
    <m/>
    <m/>
    <s v="Contact Center Agent"/>
    <d v="2026-05-08T00:00:00"/>
    <x v="11"/>
    <s v="Lisa Filips"/>
  </r>
  <r>
    <s v="Reg-7340731"/>
    <m/>
    <s v="enrique.mendez@corp.spdatallc.com"/>
    <m/>
    <x v="0"/>
    <m/>
    <n v="0"/>
    <n v="1"/>
    <m/>
    <m/>
    <m/>
    <m/>
    <s v="Contact Center Agent"/>
    <d v="2026-05-08T00:00:00"/>
    <x v="11"/>
    <s v="Lisa Filips"/>
  </r>
  <r>
    <s v="Reg-7340746"/>
    <m/>
    <s v="enrique.mendez@corp.spdatallc.com"/>
    <m/>
    <x v="0"/>
    <m/>
    <n v="0"/>
    <n v="1"/>
    <m/>
    <m/>
    <m/>
    <m/>
    <s v="Contact Center Agent"/>
    <d v="2026-05-08T00:00:00"/>
    <x v="11"/>
    <s v="Lisa Filips"/>
  </r>
  <r>
    <s v="Reg-7340762"/>
    <m/>
    <s v="enrique.mendez@corp.spdatallc.com"/>
    <m/>
    <x v="0"/>
    <m/>
    <n v="0"/>
    <n v="1"/>
    <m/>
    <m/>
    <m/>
    <m/>
    <s v="Contact Center Agent"/>
    <d v="2026-05-08T00:00:00"/>
    <x v="11"/>
    <s v="Lisa Filips"/>
  </r>
  <r>
    <s v="Reg-7340707"/>
    <m/>
    <s v="enrique.mendez@corp.spdatallc.com"/>
    <m/>
    <x v="0"/>
    <m/>
    <n v="0"/>
    <n v="1"/>
    <m/>
    <m/>
    <m/>
    <m/>
    <s v="Contact Center Agent"/>
    <d v="2026-05-08T00:00:00"/>
    <x v="11"/>
    <s v="Lisa Filips"/>
  </r>
  <r>
    <s v="Reg-7340705"/>
    <m/>
    <s v="enrique.mendez@corp.spdatallc.com"/>
    <m/>
    <x v="0"/>
    <m/>
    <n v="0"/>
    <n v="1"/>
    <m/>
    <m/>
    <m/>
    <m/>
    <s v="Contact Center Agent"/>
    <d v="2026-05-08T00:00:00"/>
    <x v="11"/>
    <s v="Lisa Filips"/>
  </r>
  <r>
    <s v="Reg-7340706"/>
    <m/>
    <s v="enrique.mendez@corp.spdatallc.com"/>
    <m/>
    <x v="0"/>
    <m/>
    <n v="0"/>
    <n v="1"/>
    <m/>
    <m/>
    <m/>
    <m/>
    <s v="Contact Center Agent"/>
    <d v="2026-05-08T00:00:00"/>
    <x v="11"/>
    <s v="Lisa Filips"/>
  </r>
  <r>
    <s v="Reg-7340819"/>
    <m/>
    <s v="enrique.mendez@corp.spdatallc.com"/>
    <m/>
    <x v="0"/>
    <m/>
    <n v="0"/>
    <n v="1"/>
    <m/>
    <m/>
    <m/>
    <m/>
    <s v="Contact Center Agent"/>
    <d v="2026-05-08T00:00:00"/>
    <x v="11"/>
    <s v="Lisa Filips"/>
  </r>
  <r>
    <s v="Reg-7340822"/>
    <m/>
    <s v="enrique.mendez@corp.spdatallc.com"/>
    <m/>
    <x v="0"/>
    <m/>
    <n v="0"/>
    <n v="1"/>
    <m/>
    <m/>
    <m/>
    <m/>
    <s v="Contact Center Agent"/>
    <d v="2026-05-08T00:00:00"/>
    <x v="11"/>
    <s v="Lisa Filips"/>
  </r>
  <r>
    <s v="Reg-7340736"/>
    <s v="&lt;a href=&quot;/0Q0PL00000LXTjt&quot; target=&quot;_self&quot;&gt;DGQ0007576587&lt;/a&gt;"/>
    <s v="glenda.harper@corp.spdatallc.com"/>
    <s v="DG0002208390"/>
    <x v="1"/>
    <n v="161.88"/>
    <n v="1"/>
    <n v="1"/>
    <s v="Whirlpool"/>
    <n v="1"/>
    <s v="Appliance Care Monthly IW/OOW"/>
    <s v="Initial"/>
    <s v="Agent"/>
    <d v="2026-05-08T00:00:00"/>
    <x v="12"/>
    <s v="Stefano Lista"/>
  </r>
  <r>
    <s v="Reg-7340865"/>
    <s v="&lt;a href=&quot;/0Q0PL00000LXcaH&quot; target=&quot;_self&quot;&gt;DGQ0007576719&lt;/a&gt;"/>
    <s v="graciela.rodriguez@corp.spdatallc.com"/>
    <s v="DG0002208440"/>
    <x v="2"/>
    <n v="176.66"/>
    <n v="1"/>
    <n v="1"/>
    <s v="Samsung"/>
    <n v="1"/>
    <s v="Appliance Care Monthly IW/OOW"/>
    <s v="Initial"/>
    <s v="Contact Center Agent"/>
    <d v="2026-05-08T00:00:00"/>
    <x v="13"/>
    <s v="Lisa Filips"/>
  </r>
  <r>
    <s v="Reg-7340744"/>
    <s v="&lt;a href=&quot;/0Q0PL00000LXUG9&quot; target=&quot;_self&quot;&gt;DGQ0007576595&lt;/a&gt;"/>
    <s v="graciela.rodriguez@corp.spdatallc.com"/>
    <s v="DG0002208396"/>
    <x v="3"/>
    <n v="49.82"/>
    <n v="1"/>
    <n v="1"/>
    <s v="Maytag"/>
    <n v="1"/>
    <s v="Appliance Care Monthly IW/OOW"/>
    <s v="Initial"/>
    <s v="Contact Center Agent"/>
    <d v="2026-05-08T00:00:00"/>
    <x v="13"/>
    <s v="Lisa Filips"/>
  </r>
  <r>
    <s v="Reg-7340802"/>
    <m/>
    <s v="graciela.rodriguez@corp.spdatallc.com"/>
    <m/>
    <x v="0"/>
    <m/>
    <n v="0"/>
    <n v="1"/>
    <m/>
    <m/>
    <m/>
    <m/>
    <s v="Contact Center Agent"/>
    <d v="2026-05-08T00:00:00"/>
    <x v="13"/>
    <s v="Lisa Filips"/>
  </r>
  <r>
    <s v="Reg-7340867"/>
    <m/>
    <s v="jaspreet.kaur@corp.spdatallc.com"/>
    <m/>
    <x v="0"/>
    <m/>
    <n v="0"/>
    <n v="1"/>
    <m/>
    <m/>
    <m/>
    <m/>
    <s v="Contact Center Agent"/>
    <d v="2026-05-08T00:00:00"/>
    <x v="14"/>
    <s v="John Burdett"/>
  </r>
  <r>
    <s v="Reg-7340869"/>
    <m/>
    <s v="jaspreet.kaur@corp.spdatallc.com"/>
    <m/>
    <x v="0"/>
    <m/>
    <n v="0"/>
    <n v="1"/>
    <m/>
    <m/>
    <m/>
    <m/>
    <s v="Contact Center Agent"/>
    <d v="2026-05-08T00:00:00"/>
    <x v="14"/>
    <s v="John Burdett"/>
  </r>
  <r>
    <s v="Reg-7340714"/>
    <m/>
    <s v="matthew.livingstone@corp.spdatallc.com"/>
    <m/>
    <x v="0"/>
    <m/>
    <n v="0"/>
    <n v="1"/>
    <m/>
    <m/>
    <m/>
    <m/>
    <s v="Contact Center Agent"/>
    <d v="2026-05-08T00:00:00"/>
    <x v="15"/>
    <s v="Lisa Filips"/>
  </r>
  <r>
    <s v="Reg-7340712"/>
    <m/>
    <s v="matthew.livingstone@corp.spdatallc.com"/>
    <m/>
    <x v="0"/>
    <m/>
    <n v="0"/>
    <n v="1"/>
    <m/>
    <m/>
    <m/>
    <m/>
    <s v="Contact Center Agent"/>
    <d v="2026-05-08T00:00:00"/>
    <x v="15"/>
    <s v="Lisa Filips"/>
  </r>
  <r>
    <s v="Reg-7340717"/>
    <m/>
    <s v="michael.parker@corp.spdatallc.com"/>
    <m/>
    <x v="0"/>
    <m/>
    <n v="0"/>
    <n v="1"/>
    <m/>
    <m/>
    <m/>
    <m/>
    <s v="Contact Center Agent"/>
    <d v="2026-05-08T00:00:00"/>
    <x v="16"/>
    <s v="Lisa Filips"/>
  </r>
  <r>
    <s v="Reg-7340805"/>
    <m/>
    <s v="michelle.diaz@corp.spdatallc.com"/>
    <m/>
    <x v="0"/>
    <m/>
    <n v="0"/>
    <n v="1"/>
    <m/>
    <m/>
    <m/>
    <m/>
    <s v="Agent"/>
    <d v="2026-05-08T00:00:00"/>
    <x v="17"/>
    <s v="Stefano Lista"/>
  </r>
  <r>
    <s v="Reg-7340718"/>
    <m/>
    <s v="mohamed.bayoumy@corp.spdatallc.com"/>
    <m/>
    <x v="0"/>
    <m/>
    <n v="0"/>
    <n v="1"/>
    <m/>
    <m/>
    <m/>
    <m/>
    <s v="Contact Center Agent"/>
    <d v="2026-05-08T00:00:00"/>
    <x v="18"/>
    <s v="Lisa Filips"/>
  </r>
  <r>
    <s v="Reg-7340823"/>
    <m/>
    <s v="mohamed.bayoumy@corp.spdatallc.com"/>
    <m/>
    <x v="0"/>
    <m/>
    <n v="0"/>
    <n v="1"/>
    <m/>
    <m/>
    <m/>
    <m/>
    <s v="Contact Center Agent"/>
    <d v="2026-05-08T00:00:00"/>
    <x v="18"/>
    <s v="Lisa Filips"/>
  </r>
  <r>
    <s v="Reg-7340732"/>
    <m/>
    <s v="moriah.light@corp.spdatallc.com"/>
    <m/>
    <x v="0"/>
    <m/>
    <n v="0"/>
    <n v="1"/>
    <m/>
    <m/>
    <m/>
    <m/>
    <s v="WFM Analyst"/>
    <d v="2026-05-08T00:00:00"/>
    <x v="19"/>
    <s v="Lisa Filips"/>
  </r>
  <r>
    <s v="Reg-7340733"/>
    <m/>
    <s v="moriah.light@corp.spdatallc.com"/>
    <m/>
    <x v="0"/>
    <m/>
    <n v="0"/>
    <n v="1"/>
    <m/>
    <m/>
    <m/>
    <m/>
    <s v="WFM Analyst"/>
    <d v="2026-05-08T00:00:00"/>
    <x v="19"/>
    <s v="Lisa Filips"/>
  </r>
  <r>
    <s v="Reg-7340857"/>
    <s v="&lt;a href=&quot;/0Q0PL00000LXc8r&quot; target=&quot;_self&quot;&gt;DGQ0007576711&lt;/a&gt;"/>
    <s v="nelson.garcia@corp.spdatallc.com"/>
    <s v="DG0002208434"/>
    <x v="3"/>
    <n v="48.6"/>
    <n v="1"/>
    <n v="1"/>
    <s v="Whirlpool"/>
    <n v="1"/>
    <s v="Appliance Care Monthly IW/OOW"/>
    <s v="Initial"/>
    <s v="Contact Center Agent"/>
    <d v="2026-05-08T00:00:00"/>
    <x v="20"/>
    <s v="Lisa Filips"/>
  </r>
  <r>
    <s v="Reg-7340856"/>
    <s v="&lt;a href=&quot;/0Q0PL00000LXbZP&quot; target=&quot;_self&quot;&gt;DGQ0007576710&lt;/a&gt;"/>
    <s v="nelson.garcia@corp.spdatallc.com"/>
    <s v="DG0002208433"/>
    <x v="3"/>
    <n v="34.56"/>
    <n v="1"/>
    <n v="1"/>
    <s v="Whirlpool"/>
    <n v="1"/>
    <s v="Appliance Care Monthly IW/OOW"/>
    <s v="Initial"/>
    <s v="Contact Center Agent"/>
    <d v="2026-05-08T00:00:00"/>
    <x v="20"/>
    <s v="Lisa Filips"/>
  </r>
  <r>
    <s v="Reg-7340721"/>
    <m/>
    <s v="oluwafunke.okedeh@corp.spdatallc.com"/>
    <m/>
    <x v="0"/>
    <m/>
    <n v="0"/>
    <n v="1"/>
    <m/>
    <m/>
    <m/>
    <m/>
    <s v="Contact Center Agent"/>
    <d v="2026-05-08T00:00:00"/>
    <x v="21"/>
    <s v="Lisa Filips"/>
  </r>
  <r>
    <s v="Reg-7340723"/>
    <m/>
    <s v="oluwafunke.okedeh@corp.spdatallc.com"/>
    <m/>
    <x v="0"/>
    <m/>
    <n v="0"/>
    <n v="1"/>
    <m/>
    <m/>
    <m/>
    <m/>
    <s v="Contact Center Agent"/>
    <d v="2026-05-08T00:00:00"/>
    <x v="21"/>
    <s v="Lisa Filips"/>
  </r>
  <r>
    <s v="Reg-7340773"/>
    <m/>
    <s v="owen.smith@corp.spdatallc.com"/>
    <m/>
    <x v="0"/>
    <m/>
    <n v="0"/>
    <n v="1"/>
    <m/>
    <m/>
    <m/>
    <m/>
    <s v="Contact Center Agent"/>
    <d v="2026-05-08T00:00:00"/>
    <x v="22"/>
    <s v="Lisa Filips"/>
  </r>
  <r>
    <s v="Reg-7340808"/>
    <m/>
    <s v="owen.smith@corp.spdatallc.com"/>
    <m/>
    <x v="0"/>
    <m/>
    <n v="0"/>
    <n v="1"/>
    <m/>
    <m/>
    <m/>
    <m/>
    <s v="Contact Center Agent"/>
    <d v="2026-05-08T00:00:00"/>
    <x v="22"/>
    <s v="Lisa Filips"/>
  </r>
  <r>
    <s v="Reg-7340862"/>
    <m/>
    <s v="owen.smith@corp.spdatallc.com"/>
    <m/>
    <x v="0"/>
    <m/>
    <n v="0"/>
    <n v="1"/>
    <m/>
    <m/>
    <m/>
    <m/>
    <s v="Contact Center Agent"/>
    <d v="2026-05-08T00:00:00"/>
    <x v="22"/>
    <s v="Lisa Filips"/>
  </r>
  <r>
    <s v="Reg-7340796"/>
    <m/>
    <s v="owen.smith@corp.spdatallc.com"/>
    <m/>
    <x v="0"/>
    <m/>
    <n v="0"/>
    <n v="1"/>
    <m/>
    <m/>
    <m/>
    <m/>
    <s v="Contact Center Agent"/>
    <d v="2026-05-08T00:00:00"/>
    <x v="22"/>
    <s v="Lisa Filips"/>
  </r>
  <r>
    <s v="Reg-7340845"/>
    <m/>
    <s v="owen.smith@corp.spdatallc.com"/>
    <m/>
    <x v="0"/>
    <m/>
    <n v="0"/>
    <n v="1"/>
    <m/>
    <m/>
    <m/>
    <m/>
    <s v="Contact Center Agent"/>
    <d v="2026-05-08T00:00:00"/>
    <x v="22"/>
    <s v="Lisa Filips"/>
  </r>
  <r>
    <s v="Reg-7340844"/>
    <m/>
    <s v="owen.smith@corp.spdatallc.com"/>
    <m/>
    <x v="0"/>
    <m/>
    <n v="0"/>
    <n v="1"/>
    <m/>
    <m/>
    <m/>
    <m/>
    <s v="Contact Center Agent"/>
    <d v="2026-05-08T00:00:00"/>
    <x v="22"/>
    <s v="Lisa Filips"/>
  </r>
  <r>
    <s v="Reg-7340848"/>
    <m/>
    <s v="owen.smith@corp.spdatallc.com"/>
    <m/>
    <x v="0"/>
    <m/>
    <n v="0"/>
    <n v="1"/>
    <m/>
    <m/>
    <m/>
    <m/>
    <s v="Contact Center Agent"/>
    <d v="2026-05-08T00:00:00"/>
    <x v="22"/>
    <s v="Lisa Filips"/>
  </r>
  <r>
    <s v="Reg-7340846"/>
    <m/>
    <s v="owen.smith@corp.spdatallc.com"/>
    <m/>
    <x v="0"/>
    <m/>
    <n v="0"/>
    <n v="1"/>
    <m/>
    <m/>
    <m/>
    <m/>
    <s v="Contact Center Agent"/>
    <d v="2026-05-08T00:00:00"/>
    <x v="22"/>
    <s v="Lisa Filips"/>
  </r>
  <r>
    <s v="Reg-7340847"/>
    <m/>
    <s v="owen.smith@corp.spdatallc.com"/>
    <m/>
    <x v="0"/>
    <m/>
    <n v="0"/>
    <n v="1"/>
    <m/>
    <m/>
    <m/>
    <m/>
    <s v="Contact Center Agent"/>
    <d v="2026-05-08T00:00:00"/>
    <x v="22"/>
    <s v="Lisa Filips"/>
  </r>
  <r>
    <s v="Reg-7340859"/>
    <m/>
    <s v="owen.smith@corp.spdatallc.com"/>
    <m/>
    <x v="0"/>
    <m/>
    <n v="0"/>
    <n v="1"/>
    <m/>
    <m/>
    <m/>
    <m/>
    <s v="Contact Center Agent"/>
    <d v="2026-05-08T00:00:00"/>
    <x v="22"/>
    <s v="Lisa Filips"/>
  </r>
  <r>
    <s v="Reg-7340824"/>
    <m/>
    <s v="owen.smith@corp.spdatallc.com"/>
    <m/>
    <x v="0"/>
    <m/>
    <n v="0"/>
    <n v="1"/>
    <m/>
    <m/>
    <m/>
    <m/>
    <s v="Contact Center Agent"/>
    <d v="2026-05-08T00:00:00"/>
    <x v="22"/>
    <s v="Lisa Filips"/>
  </r>
  <r>
    <s v="Reg-7340851"/>
    <m/>
    <s v="owen.smith@corp.spdatallc.com"/>
    <m/>
    <x v="0"/>
    <m/>
    <n v="0"/>
    <n v="1"/>
    <m/>
    <m/>
    <m/>
    <m/>
    <s v="Contact Center Agent"/>
    <d v="2026-05-08T00:00:00"/>
    <x v="22"/>
    <s v="Lisa Filips"/>
  </r>
  <r>
    <s v="Reg-7340834"/>
    <s v="&lt;a href=&quot;/0Q0PL00000LXawf&quot; target=&quot;_self&quot;&gt;DGQ0007576686&lt;/a&gt;"/>
    <s v="ramona.tobara@corp.spdatallc.com"/>
    <s v="DG0002208436"/>
    <x v="1"/>
    <n v="118.68"/>
    <n v="1"/>
    <n v="1"/>
    <s v="Whirlpool"/>
    <n v="1"/>
    <s v="Appliance Care Monthly IW/OOW"/>
    <s v="Initial"/>
    <s v="Contact Center Agent"/>
    <d v="2026-05-08T00:00:00"/>
    <x v="23"/>
    <s v="Reina Morales"/>
  </r>
  <r>
    <s v="Reg-7340837"/>
    <s v="&lt;a href=&quot;/0Q0PL00000LXayI&quot; target=&quot;_self&quot;&gt;DGQ0007576689&lt;/a&gt;"/>
    <s v="ramona.tobara@corp.spdatallc.com"/>
    <s v="DG0002208439"/>
    <x v="1"/>
    <n v="183.48"/>
    <n v="1"/>
    <n v="1"/>
    <s v="Whirlpool"/>
    <n v="1"/>
    <s v="Appliance Care Monthly IW/OOW"/>
    <s v="Initial"/>
    <s v="Contact Center Agent"/>
    <d v="2026-05-08T00:00:00"/>
    <x v="23"/>
    <s v="Reina Morales"/>
  </r>
  <r>
    <s v="Reg-7340835"/>
    <s v="&lt;a href=&quot;/0Q0PL00000LXawg&quot; target=&quot;_self&quot;&gt;DGQ0007576687&lt;/a&gt;"/>
    <s v="ramona.tobara@corp.spdatallc.com"/>
    <s v="DG0002208437"/>
    <x v="1"/>
    <n v="75.48"/>
    <n v="1"/>
    <n v="1"/>
    <s v="Whirlpool"/>
    <n v="1"/>
    <s v="Appliance Care Monthly IW/OOW"/>
    <s v="Initial"/>
    <s v="Contact Center Agent"/>
    <d v="2026-05-08T00:00:00"/>
    <x v="23"/>
    <s v="Reina Morales"/>
  </r>
  <r>
    <s v="Reg-7340836"/>
    <s v="&lt;a href=&quot;/0Q0PL00000LXayH&quot; target=&quot;_self&quot;&gt;DGQ0007576688&lt;/a&gt;"/>
    <s v="ramona.tobara@corp.spdatallc.com"/>
    <s v="DG0002208438"/>
    <x v="1"/>
    <n v="151.08000000000001"/>
    <n v="1"/>
    <n v="1"/>
    <s v="Whirlpool"/>
    <n v="1"/>
    <s v="Appliance Care Monthly IW/OOW"/>
    <s v="Initial"/>
    <s v="Contact Center Agent"/>
    <d v="2026-05-08T00:00:00"/>
    <x v="23"/>
    <s v="Reina Morales"/>
  </r>
  <r>
    <s v="Reg-7340794"/>
    <s v="&lt;a href=&quot;/0Q0PL00000LXXif&quot; target=&quot;_self&quot;&gt;DGQ0007576646&lt;/a&gt;"/>
    <s v="regina.watson@corp.spdatallc.com"/>
    <s v="DG0002208417"/>
    <x v="2"/>
    <n v="118.68"/>
    <n v="1"/>
    <n v="1"/>
    <s v="Whirlpool"/>
    <n v="1"/>
    <s v="Appliance Care Monthly IW/OOW"/>
    <s v="Initial"/>
    <s v="Contact Center Agent"/>
    <d v="2026-05-08T00:00:00"/>
    <x v="24"/>
    <s v="Lisa Filips"/>
  </r>
  <r>
    <s v="Reg-7340792"/>
    <s v="&lt;a href=&quot;/0Q0PL00000LXXh3&quot; target=&quot;_self&quot;&gt;DGQ0007576645&lt;/a&gt;"/>
    <s v="regina.watson@corp.spdatallc.com"/>
    <s v="DG0002208416"/>
    <x v="2"/>
    <n v="150.54"/>
    <n v="1"/>
    <n v="1"/>
    <s v="Whirlpool"/>
    <n v="1"/>
    <s v="Appliance Care Monthly IW/OOW"/>
    <s v="Initial"/>
    <s v="Contact Center Agent"/>
    <d v="2026-05-08T00:00:00"/>
    <x v="24"/>
    <s v="Lisa Filips"/>
  </r>
  <r>
    <s v="Reg-7340795"/>
    <s v="&lt;a href=&quot;/0Q0PL00000LXXnV&quot; target=&quot;_self&quot;&gt;DGQ0007576647&lt;/a&gt;"/>
    <s v="regina.watson@corp.spdatallc.com"/>
    <s v="DG0002208415"/>
    <x v="2"/>
    <n v="190.26"/>
    <n v="1"/>
    <n v="1"/>
    <s v="Samsung"/>
    <n v="1"/>
    <s v="Appliance Care Monthly IW/OOW"/>
    <s v="Initial"/>
    <s v="Contact Center Agent"/>
    <d v="2026-05-08T00:00:00"/>
    <x v="24"/>
    <s v="Lisa Filips"/>
  </r>
  <r>
    <s v="Reg-7340743"/>
    <m/>
    <s v="roberto.mcleod@corp.spdatallc.com"/>
    <m/>
    <x v="0"/>
    <m/>
    <n v="0"/>
    <n v="1"/>
    <m/>
    <m/>
    <m/>
    <m/>
    <s v="Contact Center Agent"/>
    <d v="2026-05-08T00:00:00"/>
    <x v="25"/>
    <s v="Lisa Filips"/>
  </r>
  <r>
    <s v="Reg-7340864"/>
    <m/>
    <s v="rolanda.mcleggon@corp.spdatallc.com"/>
    <m/>
    <x v="0"/>
    <m/>
    <n v="0"/>
    <n v="1"/>
    <m/>
    <m/>
    <m/>
    <m/>
    <s v="Supervisor / Team Lead"/>
    <d v="2026-05-08T00:00:00"/>
    <x v="26"/>
    <s v="Lisa Filips"/>
  </r>
  <r>
    <s v="Reg-7340871"/>
    <m/>
    <s v="rolanda.mcleggon@corp.spdatallc.com"/>
    <m/>
    <x v="0"/>
    <m/>
    <n v="0"/>
    <n v="1"/>
    <m/>
    <m/>
    <m/>
    <m/>
    <s v="Supervisor / Team Lead"/>
    <d v="2026-05-08T00:00:00"/>
    <x v="26"/>
    <s v="Lisa Filips"/>
  </r>
  <r>
    <s v="Reg-7340853"/>
    <m/>
    <s v="rolanda.mcleggon@corp.spdatallc.com"/>
    <m/>
    <x v="0"/>
    <m/>
    <n v="0"/>
    <n v="1"/>
    <m/>
    <m/>
    <m/>
    <m/>
    <s v="Supervisor / Team Lead"/>
    <d v="2026-05-08T00:00:00"/>
    <x v="26"/>
    <s v="Lisa Filips"/>
  </r>
  <r>
    <s v="Reg-7340720"/>
    <s v="&lt;a href=&quot;/0Q0PL00000LXROj&quot; target=&quot;_self&quot;&gt;DGQ0007576567&lt;/a&gt;"/>
    <s v="serena.figueroa@corp.spdatallc.com"/>
    <s v="DG0002208382"/>
    <x v="1"/>
    <n v="64.680000000000007"/>
    <n v="1"/>
    <n v="1"/>
    <s v="Whirlpool"/>
    <n v="1"/>
    <s v="Appliance Care Monthly IW/OOW"/>
    <s v="Initial"/>
    <s v="Contact Center Agent"/>
    <d v="2026-05-08T00:00:00"/>
    <x v="27"/>
    <s v="Lisa Filips"/>
  </r>
  <r>
    <s v="Reg-7340838"/>
    <s v="&lt;a href=&quot;/0Q0PL00000LXb4j&quot; target=&quot;_self&quot;&gt;DGQ0007576690&lt;/a&gt;"/>
    <s v="sharonna.edrington@corp.spdatallc.com"/>
    <s v="DG0002208428"/>
    <x v="2"/>
    <n v="122.4"/>
    <n v="0"/>
    <n v="1"/>
    <s v="Whirlpool"/>
    <n v="1"/>
    <s v="Appliance Care Monthly IW/OOW"/>
    <s v="Initial"/>
    <s v="Contact Center Agent"/>
    <d v="2026-05-08T00:00:00"/>
    <x v="28"/>
    <s v="John Burdett"/>
  </r>
  <r>
    <s v="Reg-7340747"/>
    <s v="&lt;a href=&quot;/0Q0PL00000LXUOD&quot; target=&quot;_self&quot;&gt;DGQ0007576597&lt;/a&gt;"/>
    <s v="simrajot.signh@corp.spdatallc.com"/>
    <s v="DG0002208397"/>
    <x v="2"/>
    <n v="110"/>
    <n v="1"/>
    <n v="1"/>
    <s v="GE"/>
    <n v="1"/>
    <s v="Appliance Care Monthly IW/OOW"/>
    <s v="Initial"/>
    <s v="Contact Center Agent"/>
    <d v="2026-05-08T00:00:00"/>
    <x v="29"/>
    <s v="Lisa Filips"/>
  </r>
  <r>
    <s v="Reg-7340818"/>
    <s v="&lt;a href=&quot;/0Q0PL00000LXaAH&quot; target=&quot;_self&quot;&gt;DGQ0007576670&lt;/a&gt;"/>
    <s v="suganya.sabaratnam@corp.spdatallc.com"/>
    <s v="DG0002208424"/>
    <x v="2"/>
    <n v="124.92"/>
    <n v="1"/>
    <n v="1"/>
    <s v="Whirlpool"/>
    <n v="1"/>
    <s v="Appliance Care Monthly IW/OOW"/>
    <s v="Initial"/>
    <s v="Contact Center Agent"/>
    <d v="2026-05-08T00:00:00"/>
    <x v="30"/>
    <s v="Lisa Filips"/>
  </r>
  <r>
    <s v="Reg-7340768"/>
    <s v="&lt;a href=&quot;/0Q0PL00000LXWGL&quot; target=&quot;_self&quot;&gt;DGQ0007576620&lt;/a&gt;"/>
    <s v="suganya.sabaratnam@corp.spdatallc.com"/>
    <s v="DG0002208403"/>
    <x v="3"/>
    <n v="88.98"/>
    <n v="1"/>
    <n v="1"/>
    <s v="Whirlpool"/>
    <n v="1"/>
    <s v="Appliance Care Monthly IW/OOW"/>
    <s v="Initial"/>
    <s v="Contact Center Agent"/>
    <d v="2026-05-08T00:00:00"/>
    <x v="30"/>
    <s v="Lisa Filips"/>
  </r>
  <r>
    <s v="Reg-7340770"/>
    <s v="&lt;a href=&quot;/0Q0PL00000LXWJZ&quot; target=&quot;_self&quot;&gt;DGQ0007576622&lt;/a&gt;"/>
    <s v="suganya.sabaratnam@corp.spdatallc.com"/>
    <s v="DG0002208405"/>
    <x v="3"/>
    <n v="94.86"/>
    <n v="1"/>
    <n v="1"/>
    <s v="Whirlpool"/>
    <n v="1"/>
    <s v="Appliance Care Monthly IW/OOW"/>
    <s v="Initial"/>
    <s v="Contact Center Agent"/>
    <d v="2026-05-08T00:00:00"/>
    <x v="30"/>
    <s v="Lisa Filips"/>
  </r>
  <r>
    <s v="Reg-7340769"/>
    <s v="&lt;a href=&quot;/0Q0PL00000LXWHx&quot; target=&quot;_self&quot;&gt;DGQ0007576621&lt;/a&gt;"/>
    <s v="suganya.sabaratnam@corp.spdatallc.com"/>
    <s v="DG0002208404"/>
    <x v="3"/>
    <n v="94.68"/>
    <n v="1"/>
    <n v="1"/>
    <s v="Whirlpool"/>
    <n v="1"/>
    <s v="Appliance Care Monthly IW/OOW"/>
    <s v="Initial"/>
    <s v="Contact Center Agent"/>
    <d v="2026-05-08T00:00:00"/>
    <x v="30"/>
    <s v="Lisa Filips"/>
  </r>
  <r>
    <s v="Reg-7340766"/>
    <s v="&lt;a href=&quot;/0Q0PL00000LXVov&quot; target=&quot;_self&quot;&gt;DGQ0007576617&lt;/a&gt;"/>
    <s v="suganya.sabaratnam@corp.spdatallc.com"/>
    <s v="DG0002208402"/>
    <x v="1"/>
    <n v="89.8"/>
    <n v="1"/>
    <n v="1"/>
    <s v="Whirlpool"/>
    <n v="1"/>
    <s v="Appliance Care Monthly IW/OOW"/>
    <s v="Initial"/>
    <s v="Contact Center Agent"/>
    <d v="2026-05-08T00:00:00"/>
    <x v="30"/>
    <s v="Lisa Filips"/>
  </r>
  <r>
    <s v="Reg-7340772"/>
    <s v="&lt;a href=&quot;/0Q0PL00000LXWLB&quot; target=&quot;_self&quot;&gt;DGQ0007576623&lt;/a&gt;"/>
    <s v="suganya.sabaratnam@corp.spdatallc.com"/>
    <s v="DG0002208406"/>
    <x v="3"/>
    <n v="71.28"/>
    <n v="1"/>
    <n v="1"/>
    <s v="Whirlpool"/>
    <n v="1"/>
    <s v="Appliance Care Monthly IW/OOW"/>
    <s v="Initial"/>
    <s v="Contact Center Agent"/>
    <d v="2026-05-08T00:00:00"/>
    <x v="30"/>
    <s v="Lisa Filips"/>
  </r>
  <r>
    <s v="Reg-7340765"/>
    <m/>
    <s v="suganya.sabaratnam@corp.spdatallc.com"/>
    <m/>
    <x v="0"/>
    <m/>
    <n v="0"/>
    <n v="1"/>
    <m/>
    <m/>
    <m/>
    <m/>
    <s v="Contact Center Agent"/>
    <d v="2026-05-08T00:00:00"/>
    <x v="30"/>
    <s v="Lisa Filips"/>
  </r>
  <r>
    <s v="Reg-7340785"/>
    <m/>
    <s v="tiffany.french@corp.spdatallc.com"/>
    <m/>
    <x v="0"/>
    <m/>
    <n v="0"/>
    <n v="1"/>
    <m/>
    <m/>
    <m/>
    <m/>
    <s v="Contact Center Agent"/>
    <d v="2026-05-08T00:00:00"/>
    <x v="31"/>
    <s v="Reina Morales"/>
  </r>
  <r>
    <s v="Reg-7340788"/>
    <m/>
    <s v="tiffany.french@corp.spdatallc.com"/>
    <m/>
    <x v="0"/>
    <m/>
    <n v="0"/>
    <n v="1"/>
    <m/>
    <m/>
    <m/>
    <m/>
    <s v="Contact Center Agent"/>
    <d v="2026-05-08T00:00:00"/>
    <x v="31"/>
    <s v="Reina Morales"/>
  </r>
  <r>
    <s v="Reg-7340804"/>
    <m/>
    <s v="tiffany.french@corp.spdatallc.com"/>
    <m/>
    <x v="0"/>
    <m/>
    <n v="0"/>
    <n v="0"/>
    <m/>
    <m/>
    <m/>
    <m/>
    <s v="Contact Center Agent"/>
    <d v="2026-05-08T00:00:00"/>
    <x v="31"/>
    <s v="Reina Morales"/>
  </r>
  <r>
    <s v="Reg-7340783"/>
    <m/>
    <s v="tiffany.french@corp.spdatallc.com"/>
    <m/>
    <x v="0"/>
    <m/>
    <n v="0"/>
    <n v="1"/>
    <m/>
    <m/>
    <m/>
    <m/>
    <s v="Contact Center Agent"/>
    <d v="2026-05-08T00:00:00"/>
    <x v="31"/>
    <s v="Reina Morales"/>
  </r>
  <r>
    <s v="Reg-7340817"/>
    <m/>
    <s v="tiffany.french@corp.spdatallc.com"/>
    <m/>
    <x v="0"/>
    <m/>
    <n v="0"/>
    <n v="0"/>
    <m/>
    <m/>
    <m/>
    <m/>
    <s v="Contact Center Agent"/>
    <d v="2026-05-08T00:00:00"/>
    <x v="31"/>
    <s v="Reina Morales"/>
  </r>
  <r>
    <s v="Reg-7340790"/>
    <s v="&lt;a href=&quot;/0Q0PL00000LXXXN&quot; target=&quot;_self&quot;&gt;DGQ0007576642&lt;/a&gt;"/>
    <s v="traci.alyson@corp.spdatallc.com"/>
    <s v="DG0002208414"/>
    <x v="3"/>
    <n v="49.68"/>
    <n v="1"/>
    <n v="1"/>
    <s v="Maytag"/>
    <n v="1"/>
    <s v="Appliance Care Monthly IW/OOW"/>
    <s v="Initial"/>
    <s v="Supervisor / Team Lead"/>
    <d v="2026-05-08T00:00:00"/>
    <x v="32"/>
    <s v="Lisa Filips"/>
  </r>
  <r>
    <s v="Reg-7340724"/>
    <s v="&lt;a href=&quot;/0Q0PL00000LXSMP&quot; target=&quot;_self&quot;&gt;DGQ0007576572&lt;/a&gt;"/>
    <s v="traci.alyson@corp.spdatallc.com"/>
    <s v="DG0002208385"/>
    <x v="3"/>
    <n v="59.06"/>
    <n v="1"/>
    <n v="1"/>
    <s v="Whirlpool"/>
    <n v="1"/>
    <s v="Appliance Care Monthly IW/OOW"/>
    <s v="Initial"/>
    <s v="Supervisor / Team Lead"/>
    <d v="2026-05-08T00:00:00"/>
    <x v="32"/>
    <s v="Lisa Filips"/>
  </r>
  <r>
    <s v="Reg-7340725"/>
    <s v="&lt;a href=&quot;/0Q0PL00000LXOIo&quot; target=&quot;_self&quot;&gt;DGQ0007576573&lt;/a&gt;"/>
    <s v="traci.alyson@corp.spdatallc.com"/>
    <s v="DG0002208386"/>
    <x v="3"/>
    <n v="50.82"/>
    <n v="1"/>
    <n v="1"/>
    <s v="Maytag"/>
    <n v="1"/>
    <s v="Appliance Care Monthly IW/OOW"/>
    <s v="Initial"/>
    <s v="Supervisor / Team Lead"/>
    <d v="2026-05-08T00:00:00"/>
    <x v="32"/>
    <s v="Lisa Filips"/>
  </r>
  <r>
    <s v="Reg-7340727"/>
    <s v="&lt;a href=&quot;/0Q0PL00000LXT3x&quot; target=&quot;_self&quot;&gt;DGQ0007576576&lt;/a&gt;"/>
    <s v="traci.alyson@corp.spdatallc.com"/>
    <s v="DG0002208389"/>
    <x v="2"/>
    <n v="232.42"/>
    <n v="1"/>
    <n v="1"/>
    <s v="Whirlpool"/>
    <n v="1"/>
    <s v="Appliance Care Monthly IW/OOW"/>
    <s v="Initial"/>
    <s v="Supervisor / Team Lead"/>
    <d v="2026-05-08T00:00:00"/>
    <x v="32"/>
    <s v="Lisa Filips"/>
  </r>
  <r>
    <s v="Reg-7340738"/>
    <s v="&lt;a href=&quot;/0Q0PL00000LXToj&quot; target=&quot;_self&quot;&gt;DGQ0007576589&lt;/a&gt;"/>
    <s v="traci.alyson@corp.spdatallc.com"/>
    <s v="DG0002208392"/>
    <x v="3"/>
    <n v="47.3"/>
    <n v="1"/>
    <n v="1"/>
    <s v="Amana"/>
    <n v="1"/>
    <s v="Appliance Care Monthly IW/OOW"/>
    <s v="Initial"/>
    <s v="Supervisor / Team Lead"/>
    <d v="2026-05-08T00:00:00"/>
    <x v="32"/>
    <s v="Lisa Filips"/>
  </r>
  <r>
    <s v="Reg-7340760"/>
    <s v="&lt;a href=&quot;/0Q0PL00000LXVYn&quot; target=&quot;_self&quot;&gt;DGQ0007576611&lt;/a&gt;"/>
    <s v="traci.alyson@corp.spdatallc.com"/>
    <s v="DG0002208400"/>
    <x v="3"/>
    <n v="58.32"/>
    <n v="1"/>
    <n v="1"/>
    <s v="Maytag"/>
    <n v="1"/>
    <s v="Appliance Care Monthly IW/OOW"/>
    <s v="Initial"/>
    <s v="Supervisor / Team Lead"/>
    <d v="2026-05-08T00:00:00"/>
    <x v="32"/>
    <s v="Lisa Filips"/>
  </r>
  <r>
    <s v="Reg-7340761"/>
    <s v="&lt;a href=&quot;/0Q0PL00000LXVaP&quot; target=&quot;_self&quot;&gt;DGQ0007576612&lt;/a&gt;"/>
    <s v="traci.alyson@corp.spdatallc.com"/>
    <s v="DG0002208401"/>
    <x v="3"/>
    <n v="52.56"/>
    <n v="1"/>
    <n v="1"/>
    <s v="Maytag"/>
    <n v="1"/>
    <s v="Appliance Care Monthly IW/OOW"/>
    <s v="Initial"/>
    <s v="Supervisor / Team Lead"/>
    <d v="2026-05-08T00:00:00"/>
    <x v="32"/>
    <s v="Lisa Filips"/>
  </r>
  <r>
    <s v="Reg-7340806"/>
    <s v="&lt;a href=&quot;/0Q0PL00000LXZED&quot; target=&quot;_self&quot;&gt;DGQ0007576658&lt;/a&gt;"/>
    <s v="traci.alyson@corp.spdatallc.com"/>
    <s v="DG0002208420"/>
    <x v="3"/>
    <n v="63.14"/>
    <n v="1"/>
    <n v="1"/>
    <s v="Whirlpool"/>
    <n v="1"/>
    <s v="Appliance Care Monthly IW/OOW"/>
    <s v="Initial"/>
    <s v="Supervisor / Team Lead"/>
    <d v="2026-05-08T00:00:00"/>
    <x v="32"/>
    <s v="Lisa Filips"/>
  </r>
  <r>
    <s v="Reg-7340789"/>
    <s v="&lt;a href=&quot;/0Q0PL00000LXXVl&quot; target=&quot;_self&quot;&gt;DGQ0007576641&lt;/a&gt;"/>
    <s v="traci.alyson@corp.spdatallc.com"/>
    <s v="DG0002208413"/>
    <x v="3"/>
    <n v="51.66"/>
    <n v="1"/>
    <n v="1"/>
    <s v="Maytag"/>
    <n v="1"/>
    <s v="Appliance Care Monthly IW/OOW"/>
    <s v="Initial"/>
    <s v="Supervisor / Team Lead"/>
    <d v="2026-05-08T00:00:00"/>
    <x v="32"/>
    <s v="Lisa Filips"/>
  </r>
  <r>
    <s v="Reg-7340803"/>
    <s v="&lt;a href=&quot;/0Q0PL00000LXYq1&quot; target=&quot;_self&quot;&gt;DGQ0007576656&lt;/a&gt;"/>
    <s v="traci.alyson@corp.spdatallc.com"/>
    <s v="DG0002208419"/>
    <x v="3"/>
    <n v="67.42"/>
    <n v="1"/>
    <n v="1"/>
    <s v="Whirlpool"/>
    <n v="1"/>
    <s v="Appliance Care Monthly IW/OOW"/>
    <s v="Initial"/>
    <s v="Supervisor / Team Lead"/>
    <d v="2026-05-08T00:00:00"/>
    <x v="32"/>
    <s v="Lisa Filips"/>
  </r>
  <r>
    <s v="Reg-7340754"/>
    <m/>
    <s v="traci.alyson@corp.spdatallc.com"/>
    <m/>
    <x v="0"/>
    <m/>
    <n v="0"/>
    <n v="1"/>
    <m/>
    <m/>
    <m/>
    <m/>
    <s v="Supervisor / Team Lead"/>
    <d v="2026-05-08T00:00:00"/>
    <x v="32"/>
    <s v="Lisa Filips"/>
  </r>
  <r>
    <s v="Reg-7340755"/>
    <m/>
    <s v="traci.alyson@corp.spdatallc.com"/>
    <m/>
    <x v="0"/>
    <m/>
    <n v="0"/>
    <n v="1"/>
    <m/>
    <m/>
    <m/>
    <m/>
    <s v="Supervisor / Team Lead"/>
    <d v="2026-05-08T00:00:00"/>
    <x v="32"/>
    <s v="Lisa Filips"/>
  </r>
  <r>
    <s v="Reg-7340753"/>
    <m/>
    <s v="traci.alyson@corp.spdatallc.com"/>
    <m/>
    <x v="0"/>
    <m/>
    <n v="0"/>
    <n v="1"/>
    <m/>
    <m/>
    <m/>
    <m/>
    <s v="Supervisor / Team Lead"/>
    <d v="2026-05-08T00:00:00"/>
    <x v="32"/>
    <s v="Lisa Filips"/>
  </r>
  <r>
    <s v="Reg-7340774"/>
    <m/>
    <s v="traci.alyson@corp.spdatallc.com"/>
    <m/>
    <x v="0"/>
    <m/>
    <n v="0"/>
    <n v="1"/>
    <m/>
    <m/>
    <m/>
    <m/>
    <s v="Supervisor / Team Lead"/>
    <d v="2026-05-08T00:00:00"/>
    <x v="32"/>
    <s v="Lisa Filips"/>
  </r>
  <r>
    <s v="Reg-7340801"/>
    <m/>
    <s v="traci.alyson@corp.spdatallc.com"/>
    <m/>
    <x v="0"/>
    <m/>
    <n v="0"/>
    <n v="1"/>
    <m/>
    <m/>
    <m/>
    <m/>
    <s v="Supervisor / Team Lead"/>
    <d v="2026-05-08T00:00:00"/>
    <x v="32"/>
    <s v="Lisa Filips"/>
  </r>
  <r>
    <s v="Reg-7340810"/>
    <m/>
    <s v="traci.alyson@corp.spdatallc.com"/>
    <m/>
    <x v="0"/>
    <m/>
    <n v="0"/>
    <n v="1"/>
    <m/>
    <m/>
    <m/>
    <m/>
    <s v="Supervisor / Team Lead"/>
    <d v="2026-05-08T00:00:00"/>
    <x v="32"/>
    <s v="Lisa Filips"/>
  </r>
  <r>
    <s v="Reg-7340787"/>
    <m/>
    <s v="traci.alyson@corp.spdatallc.com"/>
    <m/>
    <x v="0"/>
    <m/>
    <n v="0"/>
    <n v="1"/>
    <m/>
    <m/>
    <m/>
    <m/>
    <s v="Supervisor / Team Lead"/>
    <d v="2026-05-08T00:00:00"/>
    <x v="32"/>
    <s v="Lisa Filips"/>
  </r>
  <r>
    <s v="Reg-7340813"/>
    <m/>
    <s v="traci.alyson@corp.spdatallc.com"/>
    <m/>
    <x v="0"/>
    <m/>
    <n v="0"/>
    <n v="1"/>
    <m/>
    <m/>
    <m/>
    <m/>
    <s v="Supervisor / Team Lead"/>
    <d v="2026-05-08T00:00:00"/>
    <x v="32"/>
    <s v="Lisa Filips"/>
  </r>
  <r>
    <s v="Reg-7340781"/>
    <m/>
    <s v="traci.alyson@corp.spdatallc.com"/>
    <m/>
    <x v="0"/>
    <m/>
    <n v="0"/>
    <n v="1"/>
    <m/>
    <m/>
    <m/>
    <m/>
    <s v="Supervisor / Team Lead"/>
    <d v="2026-05-08T00:00:00"/>
    <x v="32"/>
    <s v="Lisa Filips"/>
  </r>
  <r>
    <s v="Reg-7340735"/>
    <m/>
    <s v="traci.alyson@corp.spdatallc.com"/>
    <m/>
    <x v="0"/>
    <m/>
    <n v="0"/>
    <n v="1"/>
    <m/>
    <m/>
    <m/>
    <m/>
    <s v="Supervisor / Team Lead"/>
    <d v="2026-05-08T00:00:00"/>
    <x v="32"/>
    <s v="Lisa Filips"/>
  </r>
  <r>
    <s v="Reg-7340734"/>
    <m/>
    <s v="traci.alyson@corp.spdatallc.com"/>
    <m/>
    <x v="0"/>
    <m/>
    <n v="0"/>
    <n v="1"/>
    <m/>
    <m/>
    <m/>
    <m/>
    <s v="Supervisor / Team Lead"/>
    <d v="2026-05-08T00:00:00"/>
    <x v="32"/>
    <s v="Lisa Filips"/>
  </r>
  <r>
    <s v="Reg-7340767"/>
    <m/>
    <s v="traci.alyson@corp.spdatallc.com"/>
    <m/>
    <x v="0"/>
    <m/>
    <n v="0"/>
    <n v="1"/>
    <m/>
    <m/>
    <m/>
    <m/>
    <s v="Supervisor / Team Lead"/>
    <d v="2026-05-08T00:00:00"/>
    <x v="32"/>
    <s v="Lisa Filips"/>
  </r>
  <r>
    <s v="Reg-7340745"/>
    <m/>
    <s v="traci.alyson@corp.spdatallc.com"/>
    <m/>
    <x v="0"/>
    <m/>
    <n v="0"/>
    <n v="1"/>
    <m/>
    <m/>
    <m/>
    <m/>
    <s v="Supervisor / Team Lead"/>
    <d v="2026-05-08T00:00:00"/>
    <x v="32"/>
    <s v="Lisa Filips"/>
  </r>
  <r>
    <s v="Reg-7340797"/>
    <m/>
    <s v="traci.alyson@corp.spdatallc.com"/>
    <m/>
    <x v="0"/>
    <m/>
    <n v="0"/>
    <n v="1"/>
    <m/>
    <m/>
    <m/>
    <m/>
    <s v="Supervisor / Team Lead"/>
    <d v="2026-05-08T00:00:00"/>
    <x v="32"/>
    <s v="Lisa Filips"/>
  </r>
  <r>
    <s v="Reg-7340860"/>
    <m/>
    <s v="traci.alyson@corp.spdatallc.com"/>
    <m/>
    <x v="0"/>
    <m/>
    <n v="0"/>
    <n v="1"/>
    <m/>
    <m/>
    <m/>
    <m/>
    <s v="Supervisor / Team Lead"/>
    <d v="2026-05-08T00:00:00"/>
    <x v="32"/>
    <s v="Lisa Filips"/>
  </r>
  <r>
    <s v="Reg-7340861"/>
    <m/>
    <s v="traci.alyson@corp.spdatallc.com"/>
    <m/>
    <x v="0"/>
    <m/>
    <n v="0"/>
    <n v="1"/>
    <m/>
    <m/>
    <m/>
    <m/>
    <s v="Supervisor / Team Lead"/>
    <d v="2026-05-08T00:00:00"/>
    <x v="32"/>
    <s v="Lisa Filips"/>
  </r>
  <r>
    <s v="Reg-7340841"/>
    <m/>
    <s v="traci.alyson@corp.spdatallc.com"/>
    <m/>
    <x v="0"/>
    <m/>
    <n v="0"/>
    <n v="1"/>
    <m/>
    <m/>
    <m/>
    <m/>
    <s v="Supervisor / Team Lead"/>
    <d v="2026-05-08T00:00:00"/>
    <x v="32"/>
    <s v="Lisa Filips"/>
  </r>
  <r>
    <s v="Reg-7340863"/>
    <m/>
    <s v="traci.alyson@corp.spdatallc.com"/>
    <m/>
    <x v="0"/>
    <m/>
    <n v="0"/>
    <n v="1"/>
    <m/>
    <m/>
    <m/>
    <m/>
    <s v="Supervisor / Team Lead"/>
    <d v="2026-05-08T00:00:00"/>
    <x v="32"/>
    <s v="Lisa Filips"/>
  </r>
  <r>
    <s v="Reg-7340870"/>
    <m/>
    <s v="traci.alyson@corp.spdatallc.com"/>
    <m/>
    <x v="0"/>
    <m/>
    <n v="0"/>
    <n v="1"/>
    <m/>
    <m/>
    <m/>
    <m/>
    <s v="Supervisor / Team Lead"/>
    <d v="2026-05-08T00:00:00"/>
    <x v="32"/>
    <s v="Lisa Filips"/>
  </r>
  <r>
    <s v="Reg-7340872"/>
    <m/>
    <s v="traci.alyson@corp.spdatallc.com"/>
    <m/>
    <x v="0"/>
    <m/>
    <n v="0"/>
    <n v="1"/>
    <m/>
    <m/>
    <m/>
    <m/>
    <s v="Supervisor / Team Lead"/>
    <d v="2026-05-08T00:00:00"/>
    <x v="32"/>
    <s v="Lisa Filips"/>
  </r>
  <r>
    <s v="Reg-7340849"/>
    <m/>
    <s v="traci.alyson@corp.spdatallc.com"/>
    <m/>
    <x v="0"/>
    <m/>
    <n v="0"/>
    <n v="1"/>
    <m/>
    <m/>
    <m/>
    <m/>
    <s v="Supervisor / Team Lead"/>
    <d v="2026-05-08T00:00:00"/>
    <x v="32"/>
    <s v="Lisa Filips"/>
  </r>
  <r>
    <s v="Reg-7340814"/>
    <m/>
    <s v="traci.alyson@corp.spdatallc.com"/>
    <m/>
    <x v="0"/>
    <m/>
    <n v="0"/>
    <n v="1"/>
    <m/>
    <m/>
    <m/>
    <m/>
    <s v="Supervisor / Team Lead"/>
    <d v="2026-05-08T00:00:00"/>
    <x v="32"/>
    <s v="Lisa Filips"/>
  </r>
  <r>
    <s v="Reg-7340850"/>
    <m/>
    <s v="traci.alyson@corp.spdatallc.com"/>
    <m/>
    <x v="0"/>
    <m/>
    <n v="0"/>
    <n v="1"/>
    <m/>
    <m/>
    <m/>
    <m/>
    <s v="Supervisor / Team Lead"/>
    <d v="2026-05-08T00:00:00"/>
    <x v="32"/>
    <s v="Lisa Filips"/>
  </r>
  <r>
    <s v="Reg-7340852"/>
    <m/>
    <s v="traci.alyson@corp.spdatallc.com"/>
    <m/>
    <x v="0"/>
    <m/>
    <n v="0"/>
    <n v="1"/>
    <m/>
    <m/>
    <m/>
    <m/>
    <s v="Supervisor / Team Lead"/>
    <d v="2026-05-08T00:00:00"/>
    <x v="32"/>
    <s v="Lisa Filips"/>
  </r>
  <r>
    <s v="Reg-7340715"/>
    <s v="&lt;a href=&quot;/0Q0PL00000LXRAD&quot; target=&quot;_self&quot;&gt;DGQ0007576565&lt;/a&gt;"/>
    <s v="vonceil.cummings@corp.spdatallc.com"/>
    <s v="DG0002208381"/>
    <x v="2"/>
    <n v="126.54"/>
    <n v="1"/>
    <n v="1"/>
    <s v="Whirlpool"/>
    <n v="1"/>
    <s v="Appliance Care Monthly IW/OOW"/>
    <s v="Initial"/>
    <s v="Agent"/>
    <d v="2026-05-08T00:00:00"/>
    <x v="33"/>
    <s v="John Burdett"/>
  </r>
  <r>
    <s v="Reg-7340750"/>
    <s v="&lt;a href=&quot;/0Q0PL00000LXUWH&quot; target=&quot;_self&quot;&gt;DGQ0007576599&lt;/a&gt;"/>
    <s v="yvonne.ndukwu@corp.spdatallc.com"/>
    <s v="DG0002208398"/>
    <x v="1"/>
    <n v="107.88"/>
    <n v="1"/>
    <n v="1"/>
    <s v="Whirlpool"/>
    <n v="1"/>
    <s v="Appliance Care Monthly IW/OOW"/>
    <s v="Initial"/>
    <s v="Contact Center Agent"/>
    <d v="2026-05-08T00:00:00"/>
    <x v="34"/>
    <s v="Lisa Filips"/>
  </r>
  <r>
    <m/>
    <m/>
    <m/>
    <m/>
    <x v="0"/>
    <m/>
    <m/>
    <m/>
    <m/>
    <m/>
    <m/>
    <m/>
    <m/>
    <m/>
    <x v="35"/>
    <m/>
  </r>
  <r>
    <m/>
    <m/>
    <m/>
    <m/>
    <x v="0"/>
    <m/>
    <m/>
    <m/>
    <m/>
    <m/>
    <m/>
    <m/>
    <m/>
    <m/>
    <x v="35"/>
    <m/>
  </r>
  <r>
    <m/>
    <m/>
    <m/>
    <m/>
    <x v="0"/>
    <m/>
    <m/>
    <m/>
    <m/>
    <m/>
    <m/>
    <m/>
    <m/>
    <m/>
    <x v="35"/>
    <m/>
  </r>
  <r>
    <m/>
    <m/>
    <m/>
    <m/>
    <x v="0"/>
    <m/>
    <m/>
    <m/>
    <m/>
    <m/>
    <m/>
    <m/>
    <m/>
    <m/>
    <x v="35"/>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2">
  <r>
    <s v="DG0001127984"/>
    <s v="Pre-Renewal"/>
    <s v="Web Reg"/>
    <s v="5/8/2026, 7:54 AM"/>
    <s v="5/8/2026, 7:54 AM"/>
    <s v="6/7/2027, 11:59 PM"/>
    <s v="Subscription"/>
    <n v="133.08000000000001"/>
    <n v="11.09"/>
    <m/>
    <n v="0"/>
    <n v="133.08000000000001"/>
    <m/>
    <m/>
    <n v="1"/>
    <s v="Lori Irwin"/>
    <x v="0"/>
    <x v="0"/>
    <s v="5/8/2026, 7:54 AM"/>
    <s v="Retained on Benefits"/>
  </r>
  <r>
    <s v="DG0001326970"/>
    <s v="Initial"/>
    <s v="Tel Reg"/>
    <s v="5/8/2026, 9:43 AM"/>
    <s v="5/15/2026, 12:00 AM"/>
    <m/>
    <s v="Subscription"/>
    <n v="83.26"/>
    <n v="3.78"/>
    <n v="0.90900000000000003"/>
    <n v="1"/>
    <n v="83.26"/>
    <n v="0.2"/>
    <n v="7.84"/>
    <n v="1"/>
    <s v="Raquel Cruz"/>
    <x v="1"/>
    <x v="0"/>
    <s v="5/8/2026, 9:43 AM"/>
    <s v="Retained With Discount"/>
  </r>
  <r>
    <s v="DG0001214375"/>
    <s v="Initial"/>
    <s v="After Mail"/>
    <s v="5/8/2026, 7:04 AM"/>
    <s v="5/8/2026, 7:04 AM"/>
    <m/>
    <s v="Term"/>
    <m/>
    <m/>
    <m/>
    <n v="0"/>
    <m/>
    <m/>
    <m/>
    <n v="1"/>
    <s v="James Bowes"/>
    <x v="0"/>
    <x v="1"/>
    <s v="5/8/2026, 7:04 AM"/>
    <s v="Retained on Benefits"/>
  </r>
  <r>
    <s v="DG0001214375"/>
    <s v="Initial"/>
    <s v="After Mail"/>
    <s v="5/8/2026, 7:05 AM"/>
    <s v="5/8/2026, 7:05 AM"/>
    <m/>
    <s v="Term"/>
    <m/>
    <m/>
    <m/>
    <n v="0"/>
    <m/>
    <m/>
    <m/>
    <n v="1"/>
    <s v="James Bowes"/>
    <x v="0"/>
    <x v="1"/>
    <s v="5/8/2026, 7:05 AM"/>
    <s v="Retained on Benefits"/>
  </r>
  <r>
    <s v="DG0001940335"/>
    <s v="Initial"/>
    <s v="Whirlpool Contact Center"/>
    <s v="5/8/2026, 7:15 AM"/>
    <s v="5/8/2026, 7:15 AM"/>
    <m/>
    <s v="Annual Renewal"/>
    <n v="431.88"/>
    <n v="35.99"/>
    <m/>
    <n v="0"/>
    <n v="431.88"/>
    <m/>
    <m/>
    <n v="1"/>
    <s v="Gowri Kannan"/>
    <x v="0"/>
    <x v="1"/>
    <s v="5/8/2026, 7:15 AM"/>
    <s v="Retained on Benefits"/>
  </r>
  <r>
    <s v="DG0001124250"/>
    <s v="Initial"/>
    <s v="D&amp;G Contact Center"/>
    <s v="5/8/2026, 7:17 AM"/>
    <s v="5/8/2026, 7:17 AM"/>
    <m/>
    <s v="Subscription"/>
    <n v="142.6"/>
    <n v="7.13"/>
    <n v="1.5973999999999999"/>
    <n v="1"/>
    <n v="142.6"/>
    <n v="0.2"/>
    <n v="13.78"/>
    <n v="1"/>
    <s v="JOSE GARCIA"/>
    <x v="0"/>
    <x v="1"/>
    <s v="5/8/2026, 7:17 AM"/>
    <s v="Retained on Benefits"/>
  </r>
  <r>
    <s v="DG0001124247"/>
    <s v="Initial"/>
    <s v="D&amp;G Contact Center"/>
    <s v="5/8/2026, 7:18 AM"/>
    <s v="5/8/2026, 7:18 AM"/>
    <m/>
    <s v="Subscription"/>
    <n v="142.6"/>
    <n v="7.13"/>
    <n v="1.5973999999999999"/>
    <n v="1"/>
    <n v="142.6"/>
    <n v="0.2"/>
    <n v="13.78"/>
    <n v="1"/>
    <s v="JOSE GARCIA"/>
    <x v="0"/>
    <x v="1"/>
    <s v="5/8/2026, 7:18 AM"/>
    <s v="Retained on Benefits"/>
  </r>
  <r>
    <s v="DG0001124246"/>
    <s v="Initial"/>
    <s v="D&amp;G Contact Center"/>
    <s v="5/8/2026, 7:18 AM"/>
    <s v="5/8/2026, 7:18 AM"/>
    <m/>
    <s v="Subscription"/>
    <n v="109.52"/>
    <n v="5.47"/>
    <n v="1.2263999999999999"/>
    <n v="1"/>
    <n v="109.52"/>
    <n v="0.2"/>
    <n v="10.58"/>
    <n v="1"/>
    <s v="JOSE GARCIA"/>
    <x v="0"/>
    <x v="1"/>
    <s v="5/8/2026, 7:18 AM"/>
    <s v="Retained on Benefits"/>
  </r>
  <r>
    <s v="DG0001124243"/>
    <s v="Initial"/>
    <s v="D&amp;G Contact Center"/>
    <s v="5/8/2026, 7:18 AM"/>
    <s v="5/8/2026, 7:18 AM"/>
    <m/>
    <s v="Subscription"/>
    <n v="120.52"/>
    <n v="6.02"/>
    <n v="1.3495999999999999"/>
    <n v="1"/>
    <n v="120.52"/>
    <n v="0.2"/>
    <n v="11.64"/>
    <n v="1"/>
    <s v="JOSE GARCIA"/>
    <x v="0"/>
    <x v="1"/>
    <s v="5/8/2026, 7:18 AM"/>
    <s v="Retained on Benefits"/>
  </r>
  <r>
    <s v="DG0001124236"/>
    <s v="Initial"/>
    <s v="D&amp;G Contact Center"/>
    <s v="5/8/2026, 7:19 AM"/>
    <s v="5/8/2026, 7:19 AM"/>
    <m/>
    <s v="Subscription"/>
    <n v="198.2"/>
    <n v="9.91"/>
    <n v="2.2204000000000002"/>
    <n v="1"/>
    <n v="198.2"/>
    <n v="0.2"/>
    <n v="19.149999999999999"/>
    <n v="1"/>
    <s v="JOSE GARCIA"/>
    <x v="0"/>
    <x v="1"/>
    <s v="5/8/2026, 7:19 AM"/>
    <s v="Retained on Benefits"/>
  </r>
  <r>
    <s v="DG0001124229"/>
    <s v="Initial"/>
    <s v="D&amp;G Contact Center"/>
    <s v="5/8/2026, 7:19 AM"/>
    <s v="5/8/2026, 7:19 AM"/>
    <m/>
    <s v="Subscription"/>
    <n v="82.32"/>
    <n v="4.1100000000000003"/>
    <n v="0.92120000000000002"/>
    <n v="1"/>
    <n v="82.32"/>
    <n v="0.2"/>
    <n v="7.95"/>
    <n v="1"/>
    <s v="JOSE GARCIA"/>
    <x v="0"/>
    <x v="1"/>
    <s v="5/8/2026, 7:19 AM"/>
    <s v="Retained on Benefits"/>
  </r>
  <r>
    <s v="DG0001361644"/>
    <s v="Initial"/>
    <s v="Whirlpool Contact Center"/>
    <s v="5/8/2026, 7:22 AM"/>
    <s v="5/8/2026, 7:22 AM"/>
    <m/>
    <s v="Annual Renewal"/>
    <n v="383.88"/>
    <n v="31.99"/>
    <m/>
    <n v="0"/>
    <n v="383.88"/>
    <m/>
    <m/>
    <n v="1"/>
    <s v="Silvio Medina"/>
    <x v="0"/>
    <x v="1"/>
    <s v="5/8/2026, 7:22 AM"/>
    <s v="Retained on Benefits"/>
  </r>
  <r>
    <s v="DG0001399931"/>
    <s v="Initial"/>
    <s v="After Web"/>
    <s v="5/8/2026, 7:23 AM"/>
    <s v="5/8/2026, 7:23 AM"/>
    <m/>
    <s v="Subscription"/>
    <n v="101.88"/>
    <n v="8.49"/>
    <n v="1.698"/>
    <n v="0"/>
    <n v="101.88"/>
    <m/>
    <n v="22.94"/>
    <n v="1"/>
    <s v="Silvio Medina"/>
    <x v="0"/>
    <x v="1"/>
    <s v="5/8/2026, 7:23 AM"/>
    <s v="Retained on Benefits"/>
  </r>
  <r>
    <s v="DG0001616351"/>
    <s v="Canceled"/>
    <s v="After CC"/>
    <s v="5/8/2026, 7:49 AM"/>
    <s v="5/8/2026, 7:49 AM"/>
    <m/>
    <s v="Subscription"/>
    <n v="131.88"/>
    <n v="10.99"/>
    <m/>
    <n v="0"/>
    <n v="131.88"/>
    <m/>
    <m/>
    <n v="1"/>
    <s v="Rodger Steward"/>
    <x v="1"/>
    <x v="1"/>
    <s v="5/8/2026, 7:49 AM"/>
    <s v="Retained on Benefits"/>
  </r>
  <r>
    <s v="DG0001594846"/>
    <s v="Initial"/>
    <s v="Tel Reg"/>
    <s v="5/8/2026, 8:10 AM"/>
    <s v="5/8/2026, 8:10 AM"/>
    <m/>
    <s v="Subscription"/>
    <n v="67.2"/>
    <n v="5.6"/>
    <n v="0.42"/>
    <n v="0"/>
    <n v="67.2"/>
    <m/>
    <n v="9.24"/>
    <n v="1"/>
    <s v="BRIAN COYLE"/>
    <x v="1"/>
    <x v="1"/>
    <s v="5/8/2026, 8:10 AM"/>
    <s v="Retained on Benefits"/>
  </r>
  <r>
    <s v="DG0001594845"/>
    <s v="Initial"/>
    <s v="Tel Reg"/>
    <s v="5/8/2026, 8:10 AM"/>
    <s v="5/8/2026, 8:10 AM"/>
    <m/>
    <s v="Subscription"/>
    <n v="137.63999999999999"/>
    <n v="11.47"/>
    <n v="0.86024999999999996"/>
    <n v="0"/>
    <n v="137.63999999999999"/>
    <m/>
    <n v="18.93"/>
    <n v="1"/>
    <s v="BRIAN COYLE"/>
    <x v="1"/>
    <x v="1"/>
    <s v="5/8/2026, 8:10 AM"/>
    <s v="Retained on Benefits"/>
  </r>
  <r>
    <s v="DG0001594844"/>
    <s v="Initial"/>
    <s v="Tel Reg"/>
    <s v="5/8/2026, 8:11 AM"/>
    <s v="5/8/2026, 8:11 AM"/>
    <m/>
    <s v="Subscription"/>
    <n v="49.32"/>
    <n v="4.1100000000000003"/>
    <n v="0.30825000000000002"/>
    <n v="0"/>
    <n v="49.32"/>
    <m/>
    <n v="6.79"/>
    <n v="1"/>
    <s v="BRIAN COYLE"/>
    <x v="1"/>
    <x v="1"/>
    <s v="5/8/2026, 8:11 AM"/>
    <s v="Retained on Benefits"/>
  </r>
  <r>
    <s v="DG0001594843"/>
    <s v="Initial"/>
    <s v="Tel Reg"/>
    <s v="5/8/2026, 8:11 AM"/>
    <s v="5/8/2026, 8:11 AM"/>
    <m/>
    <s v="Subscription"/>
    <n v="79.08"/>
    <n v="6.59"/>
    <n v="0.49425000000000002"/>
    <n v="0"/>
    <n v="79.08"/>
    <m/>
    <n v="10.86"/>
    <n v="1"/>
    <s v="BRIAN COYLE"/>
    <x v="1"/>
    <x v="1"/>
    <s v="5/8/2026, 8:11 AM"/>
    <s v="Retained on Benefits"/>
  </r>
  <r>
    <s v="DG0001196097"/>
    <s v="Initial"/>
    <s v="Whirlpool Contact Center"/>
    <s v="5/8/2026, 8:38 AM"/>
    <s v="5/8/2026, 8:38 AM"/>
    <m/>
    <s v="Annual Renewal"/>
    <n v="419.88"/>
    <n v="34.99"/>
    <m/>
    <n v="0"/>
    <n v="419.88"/>
    <m/>
    <m/>
    <n v="1"/>
    <s v="Araceli Hawlisch"/>
    <x v="0"/>
    <x v="1"/>
    <s v="5/8/2026, 8:38 AM"/>
    <s v="Retained on Benefits"/>
  </r>
  <r>
    <s v="DG0002082279"/>
    <s v="Initial"/>
    <s v="D&amp;G Contact Center"/>
    <s v="5/8/2026, 8:38 AM"/>
    <s v="5/8/2026, 8:38 AM"/>
    <m/>
    <s v="Subscription"/>
    <n v="113.4"/>
    <n v="9.4499999999999993"/>
    <n v="0.66149999999999998"/>
    <n v="0"/>
    <n v="113.4"/>
    <n v="0.5"/>
    <n v="14.55"/>
    <n v="1"/>
    <s v="Araceli Hawlisch"/>
    <x v="0"/>
    <x v="1"/>
    <s v="5/8/2026, 8:38 AM"/>
    <s v="Retained on Benefits"/>
  </r>
  <r>
    <s v="DG0002116325"/>
    <s v="Initial"/>
    <s v="Whirlpool Contact Center"/>
    <s v="5/8/2026, 8:48 AM"/>
    <s v="5/8/2026, 8:48 AM"/>
    <m/>
    <s v="Annual Renewal"/>
    <n v="395.88"/>
    <n v="32.99"/>
    <m/>
    <n v="0"/>
    <n v="395.88"/>
    <m/>
    <m/>
    <n v="1"/>
    <s v="Florence Yap"/>
    <x v="0"/>
    <x v="1"/>
    <s v="5/8/2026, 8:48 AM"/>
    <s v="Retained on Benefits"/>
  </r>
  <r>
    <s v="DG0001103841"/>
    <s v="Pre-Renewal"/>
    <s v="Whirlpool Contact Center"/>
    <s v="5/8/2026, 10:06 AM"/>
    <s v="5/8/2026, 10:06 AM"/>
    <s v="5/29/2027, 11:59 PM"/>
    <s v="Annual Renewal"/>
    <n v="245.88"/>
    <n v="20.49"/>
    <m/>
    <n v="0"/>
    <n v="245.88"/>
    <m/>
    <m/>
    <n v="1"/>
    <s v="Rakesh Aiya"/>
    <x v="0"/>
    <x v="1"/>
    <s v="5/8/2026, 10:06 AM"/>
    <s v="Retained on Benefits"/>
  </r>
  <r>
    <s v="DG0001797855"/>
    <s v="Initial"/>
    <s v="Tel Reg"/>
    <s v="5/8/2026, 10:09 AM"/>
    <s v="5/8/2026, 10:09 AM"/>
    <m/>
    <s v="Subscription"/>
    <n v="66"/>
    <n v="5.5"/>
    <n v="0.41249999999999998"/>
    <n v="0"/>
    <n v="66"/>
    <m/>
    <n v="9.07"/>
    <n v="1"/>
    <s v="Rosa Guzman"/>
    <x v="1"/>
    <x v="1"/>
    <s v="5/8/2026, 10:09 AM"/>
    <s v="Retained on Benefits"/>
  </r>
  <r>
    <s v="DG0001797856"/>
    <s v="Initial"/>
    <s v="D&amp;G Contact Center"/>
    <s v="5/8/2026, 10:10 AM"/>
    <s v="5/8/2026, 10:10 AM"/>
    <m/>
    <s v="Subscription"/>
    <n v="173.64"/>
    <n v="14.47"/>
    <n v="1.0128999999999999"/>
    <n v="0"/>
    <n v="173.64"/>
    <m/>
    <n v="22.28"/>
    <n v="1"/>
    <s v="Rosa Guzman"/>
    <x v="0"/>
    <x v="1"/>
    <s v="5/8/2026, 10:10 AM"/>
    <s v="Retained on Benefits"/>
  </r>
  <r>
    <s v="DG0001291423"/>
    <s v="Initial"/>
    <s v="Whirlpool Contact Center"/>
    <s v="5/8/2026, 11:18 AM"/>
    <s v="5/8/2026, 11:18 AM"/>
    <m/>
    <s v="Annual Renewal"/>
    <n v="539.88"/>
    <n v="44.99"/>
    <m/>
    <n v="0"/>
    <n v="539.88"/>
    <m/>
    <m/>
    <n v="1"/>
    <s v="Franchesca Estrada"/>
    <x v="0"/>
    <x v="1"/>
    <s v="5/8/2026, 11:18 AM"/>
    <s v="Retained on Benefits"/>
  </r>
  <r>
    <s v="DG0001877002"/>
    <s v="Initial"/>
    <s v="Whirlpool Contact Center"/>
    <s v="5/8/2026, 11:18 AM"/>
    <s v="5/8/2026, 11:18 AM"/>
    <m/>
    <s v="Subscription"/>
    <n v="299.88"/>
    <n v="24.99"/>
    <n v="3.7484999999999999"/>
    <n v="0"/>
    <n v="299.88"/>
    <n v="0.5"/>
    <n v="74.959999999999994"/>
    <n v="1"/>
    <s v="Franchesca Estrada"/>
    <x v="0"/>
    <x v="1"/>
    <s v="5/8/2026, 11:18 AM"/>
    <s v="Retained on Benefits"/>
  </r>
  <r>
    <s v="DG0002023643"/>
    <s v="Canceled"/>
    <s v="Web Reg"/>
    <s v="5/8/2026, 12:34 PM"/>
    <s v="5/8/2026, 12:34 PM"/>
    <m/>
    <s v="Subscription"/>
    <n v="25.08"/>
    <n v="2.09"/>
    <m/>
    <n v="0"/>
    <n v="25.08"/>
    <m/>
    <m/>
    <n v="1"/>
    <s v="Sandra Martinez"/>
    <x v="1"/>
    <x v="1"/>
    <s v="5/8/2026, 12:34 PM"/>
    <s v="Retained on Benefits"/>
  </r>
  <r>
    <s v="DG0000116677"/>
    <s v="Initial"/>
    <s v="Tel Reg"/>
    <s v="5/8/2026, 7:02 AM"/>
    <s v="5/8/2026, 7:02 AM"/>
    <s v="12/15/2026, 11:59 PM"/>
    <s v="Subscription"/>
    <n v="143.88"/>
    <n v="11.99"/>
    <m/>
    <n v="0"/>
    <n v="143.88"/>
    <m/>
    <m/>
    <n v="1"/>
    <s v="JO BLACKSHER"/>
    <x v="0"/>
    <x v="2"/>
    <s v="5/8/2026, 7:02 AM"/>
    <s v="Retained on Benefits"/>
  </r>
  <r>
    <s v="DG0000110985"/>
    <s v="Initial"/>
    <s v="Web Reg"/>
    <s v="5/8/2026, 7:02 AM"/>
    <s v="5/8/2026, 7:02 AM"/>
    <s v="12/2/2026, 11:59 PM"/>
    <s v="Subscription"/>
    <n v="134.88"/>
    <n v="11.24"/>
    <m/>
    <n v="0"/>
    <n v="134.88"/>
    <m/>
    <m/>
    <n v="1"/>
    <s v="JO BLACKSHER"/>
    <x v="0"/>
    <x v="2"/>
    <s v="5/8/2026, 7:02 AM"/>
    <s v="Retained on Benefits"/>
  </r>
  <r>
    <s v="DG0001586211"/>
    <s v="Initial"/>
    <s v="Web Reg"/>
    <s v="5/8/2026, 12:10 PM"/>
    <s v="5/8/2026, 12:10 PM"/>
    <m/>
    <s v="Subscription"/>
    <n v="34.68"/>
    <n v="2.89"/>
    <m/>
    <n v="0"/>
    <n v="34.68"/>
    <m/>
    <m/>
    <n v="1"/>
    <s v="Gabriela Gorelik"/>
    <x v="0"/>
    <x v="2"/>
    <s v="5/8/2026, 12:10 PM"/>
    <s v="Retained on Benefits"/>
  </r>
  <r>
    <s v="DG0001841919"/>
    <s v="Initial"/>
    <s v="Tel Reg"/>
    <s v="5/8/2026, 6:43 AM"/>
    <s v="6/6/2026, 12:00 AM"/>
    <m/>
    <s v="Subscription"/>
    <n v="101.48"/>
    <n v="5.07"/>
    <n v="1.218"/>
    <n v="1"/>
    <n v="101.48"/>
    <n v="0.2"/>
    <n v="12.33"/>
    <n v="1"/>
    <s v="Robin Massey"/>
    <x v="2"/>
    <x v="3"/>
    <s v="5/8/2026, 6:43 AM"/>
    <s v="Retained With Discount"/>
  </r>
  <r>
    <s v="DG0000911989"/>
    <s v="Initial"/>
    <s v="Whirlpool Contact Center"/>
    <s v="5/8/2026, 7:52 AM"/>
    <s v="5/11/2026, 12:00 AM"/>
    <s v="3/10/2027, 11:59 PM"/>
    <s v="Subscription"/>
    <n v="107.88"/>
    <n v="8.99"/>
    <n v="0.86280000000000001"/>
    <n v="1"/>
    <n v="107.88"/>
    <n v="0.2"/>
    <n v="10.79"/>
    <n v="1"/>
    <s v="ELICIA GUERRERO"/>
    <x v="2"/>
    <x v="3"/>
    <s v="5/8/2026, 7:52 AM"/>
    <s v="Retained With Discount"/>
  </r>
  <r>
    <s v="DG0000911981"/>
    <s v="Initial"/>
    <s v="Whirlpool Contact Center"/>
    <s v="5/8/2026, 7:53 AM"/>
    <s v="5/11/2026, 12:00 AM"/>
    <s v="3/10/2027, 11:59 PM"/>
    <s v="Subscription"/>
    <n v="89.88"/>
    <n v="7.49"/>
    <n v="0.71879999999999999"/>
    <n v="1"/>
    <n v="89.88"/>
    <n v="0.2"/>
    <n v="8.99"/>
    <n v="1"/>
    <s v="ELICIA GUERRERO"/>
    <x v="2"/>
    <x v="3"/>
    <s v="5/8/2026, 7:53 AM"/>
    <s v="Retained With Discount"/>
  </r>
  <r>
    <s v="DG0001100128"/>
    <s v="Pre-Renewal"/>
    <s v="Whirlpool Contact Center"/>
    <s v="5/8/2026, 7:28 AM"/>
    <s v="5/8/2026, 7:28 AM"/>
    <s v="5/28/2027, 11:59 PM"/>
    <s v="Annual Renewal"/>
    <n v="239.88"/>
    <n v="19.989999999999998"/>
    <m/>
    <n v="0"/>
    <n v="239.88"/>
    <m/>
    <m/>
    <n v="1"/>
    <s v="Randall Waker"/>
    <x v="0"/>
    <x v="4"/>
    <s v="5/8/2026, 7:28 AM"/>
    <s v="Retained on Benefits"/>
  </r>
  <r>
    <s v="DG0000403447"/>
    <s v="Initial"/>
    <s v="Whirlpool Contact Center"/>
    <s v="5/8/2026, 9:51 AM"/>
    <s v="5/8/2026, 9:51 AM"/>
    <s v="4/28/2027, 11:59 PM"/>
    <s v="Subscription"/>
    <n v="218.88"/>
    <n v="18.239999999999998"/>
    <m/>
    <n v="0"/>
    <n v="218.88"/>
    <m/>
    <m/>
    <n v="1"/>
    <s v="Mellonea Johnson"/>
    <x v="0"/>
    <x v="4"/>
    <s v="5/8/2026, 9:51 AM"/>
    <s v="Retained on Benefits"/>
  </r>
  <r>
    <s v="DG0000974991"/>
    <s v="Initial"/>
    <s v="D&amp;G Contact Center"/>
    <s v="5/8/2026, 8:49 AM"/>
    <s v="6/8/2026, 12:00 AM"/>
    <s v="5/7/2027, 11:59 PM"/>
    <s v="Subscription"/>
    <n v="167.88"/>
    <n v="13.99"/>
    <n v="1.5666"/>
    <n v="1"/>
    <n v="167.88"/>
    <n v="0.2"/>
    <n v="19.190000000000001"/>
    <n v="1"/>
    <s v="Amy Nitzberg"/>
    <x v="2"/>
    <x v="4"/>
    <s v="5/8/2026, 8:49 AM"/>
    <s v="Retained With Discount"/>
  </r>
  <r>
    <s v="DG0000709394"/>
    <s v="Initial"/>
    <s v="D&amp;G Contact Center"/>
    <s v="5/8/2026, 7:11 AM"/>
    <s v="5/8/2026, 7:11 AM"/>
    <s v="12/21/2026, 11:59 PM"/>
    <s v="Subscription"/>
    <n v="203.88"/>
    <n v="16.989999999999998"/>
    <m/>
    <n v="0"/>
    <n v="203.88"/>
    <m/>
    <m/>
    <n v="1"/>
    <s v="Ruth Williams"/>
    <x v="0"/>
    <x v="5"/>
    <s v="5/8/2026, 7:11 AM"/>
    <s v="Retained on Benefits"/>
  </r>
  <r>
    <s v="DG0000709394"/>
    <s v="Initial"/>
    <s v="D&amp;G Contact Center"/>
    <s v="5/8/2026, 7:11 AM"/>
    <s v="5/8/2026, 7:11 AM"/>
    <s v="12/21/2026, 11:59 PM"/>
    <s v="Subscription"/>
    <n v="203.88"/>
    <n v="16.989999999999998"/>
    <m/>
    <n v="0"/>
    <n v="203.88"/>
    <m/>
    <m/>
    <n v="1"/>
    <s v="Ruth Williams"/>
    <x v="0"/>
    <x v="5"/>
    <s v="5/8/2026, 7:11 AM"/>
    <s v="Retained on Benefits"/>
  </r>
  <r>
    <s v="DG0001846421"/>
    <s v="Initial"/>
    <s v="After Mail"/>
    <s v="5/8/2026, 7:55 AM"/>
    <s v="5/8/2026, 7:55 AM"/>
    <m/>
    <s v="Subscription"/>
    <m/>
    <n v="14.99"/>
    <m/>
    <n v="0"/>
    <m/>
    <m/>
    <m/>
    <n v="1"/>
    <s v="Marie Riggins"/>
    <x v="0"/>
    <x v="6"/>
    <s v="5/8/2026, 7:55 AM"/>
    <s v="Retained on Benefits"/>
  </r>
  <r>
    <s v="DG0000469857"/>
    <s v="Initial"/>
    <s v="After Web"/>
    <s v="5/8/2026, 11:26 AM"/>
    <s v="5/20/2026, 12:00 AM"/>
    <s v="6/19/2026, 11:59 PM"/>
    <s v="Subscription"/>
    <n v="167.88"/>
    <n v="13.99"/>
    <n v="2.7974999999999999"/>
    <n v="1"/>
    <n v="167.88"/>
    <n v="0.2"/>
    <n v="41.27"/>
    <n v="1"/>
    <s v="Mary Thweatt"/>
    <x v="2"/>
    <x v="7"/>
    <s v="5/8/2026, 11:26 AM"/>
    <s v="Retained With Discount"/>
  </r>
  <r>
    <s v="DG0000531960"/>
    <s v="Initial"/>
    <s v="Whirlpool Contact Center"/>
    <s v="5/8/2026, 7:31 AM"/>
    <s v="5/8/2026, 7:31 AM"/>
    <s v="8/1/2026, 11:59 PM"/>
    <s v="Annual Renewal"/>
    <n v="227.88"/>
    <n v="18.989999999999998"/>
    <m/>
    <n v="0"/>
    <n v="227.88"/>
    <m/>
    <m/>
    <n v="1"/>
    <s v="Michelle Coss"/>
    <x v="0"/>
    <x v="8"/>
    <s v="5/8/2026, 7:31 AM"/>
    <s v="Retained on Benefits"/>
  </r>
  <r>
    <s v="DG0001487972"/>
    <s v="Initial"/>
    <s v="After CC"/>
    <s v="5/8/2026, 8:02 AM"/>
    <s v="5/8/2026, 8:02 AM"/>
    <m/>
    <s v="Subscription"/>
    <n v="131.88"/>
    <n v="10.99"/>
    <m/>
    <n v="0"/>
    <n v="131.88"/>
    <m/>
    <m/>
    <n v="1"/>
    <s v="Michael Clethen"/>
    <x v="0"/>
    <x v="8"/>
    <s v="5/8/2026, 8:02 AM"/>
    <s v="Retained on Benefits"/>
  </r>
  <r>
    <s v="DG0001487971"/>
    <s v="Initial"/>
    <s v="After CC"/>
    <s v="5/8/2026, 8:02 AM"/>
    <s v="5/8/2026, 8:02 AM"/>
    <m/>
    <s v="Subscription"/>
    <n v="89.88"/>
    <n v="7.49"/>
    <m/>
    <n v="0"/>
    <n v="89.88"/>
    <m/>
    <m/>
    <n v="1"/>
    <s v="Michael Clethen"/>
    <x v="0"/>
    <x v="8"/>
    <s v="5/8/2026, 8:02 AM"/>
    <s v="Retained on Benefits"/>
  </r>
  <r>
    <s v="DG0001487970"/>
    <s v="Initial"/>
    <s v="After CC"/>
    <s v="5/8/2026, 8:03 AM"/>
    <s v="5/8/2026, 8:03 AM"/>
    <m/>
    <s v="Subscription"/>
    <n v="65.88"/>
    <n v="5.49"/>
    <m/>
    <n v="0"/>
    <n v="65.88"/>
    <m/>
    <m/>
    <n v="1"/>
    <s v="Michael Clethen"/>
    <x v="0"/>
    <x v="8"/>
    <s v="5/8/2026, 8:03 AM"/>
    <s v="Retained on Benefits"/>
  </r>
  <r>
    <s v="DG0001487969"/>
    <s v="Initial"/>
    <s v="After CC"/>
    <s v="5/8/2026, 8:03 AM"/>
    <s v="5/8/2026, 8:03 AM"/>
    <m/>
    <s v="Subscription"/>
    <n v="95.88"/>
    <n v="7.99"/>
    <m/>
    <n v="0"/>
    <n v="95.88"/>
    <m/>
    <m/>
    <n v="1"/>
    <s v="Michael Clethen"/>
    <x v="0"/>
    <x v="8"/>
    <s v="5/8/2026, 8:03 AM"/>
    <s v="Retained on Benefits"/>
  </r>
  <r>
    <s v="DG0001137446"/>
    <s v="Initial"/>
    <s v="D&amp;G Contact Center"/>
    <s v="5/8/2026, 10:10 AM"/>
    <s v="5/8/2026, 10:10 AM"/>
    <m/>
    <s v="Subscription"/>
    <n v="108.72"/>
    <n v="9.06"/>
    <n v="0.63419999999999999"/>
    <n v="0"/>
    <n v="108.72"/>
    <m/>
    <n v="12.67"/>
    <n v="1"/>
    <s v="Ann Priceman"/>
    <x v="0"/>
    <x v="8"/>
    <s v="5/8/2026, 10:10 AM"/>
    <s v="Retained on Benefits"/>
  </r>
  <r>
    <s v="DG0001058080"/>
    <s v="Pre-Renewal"/>
    <s v="Whirlpool Contact Center"/>
    <s v="5/8/2026, 5:34 AM"/>
    <s v="5/8/2026, 5:34 AM"/>
    <s v="5/11/2027, 11:59 PM"/>
    <s v="Annual Renewal"/>
    <n v="245.88"/>
    <n v="20.49"/>
    <m/>
    <n v="0"/>
    <n v="245.88"/>
    <m/>
    <m/>
    <n v="1"/>
    <s v="Michelle Graham"/>
    <x v="0"/>
    <x v="9"/>
    <s v="5/8/2026, 5:34 AM"/>
    <s v="Retained on Benefits"/>
  </r>
  <r>
    <s v="DG0001848827"/>
    <s v="Initial"/>
    <s v="Tel Reg"/>
    <s v="5/8/2026, 12:08 PM"/>
    <s v="6/8/2026, 12:00 AM"/>
    <m/>
    <s v="Subscription"/>
    <n v="64.459999999999994"/>
    <n v="2.93"/>
    <n v="0.70350000000000001"/>
    <n v="1"/>
    <n v="64.459999999999994"/>
    <n v="0.2"/>
    <n v="7.12"/>
    <n v="1"/>
    <s v="joseph torrez"/>
    <x v="2"/>
    <x v="9"/>
    <s v="5/8/2026, 12:08 PM"/>
    <s v="Retained With Discount"/>
  </r>
  <r>
    <s v="DG0000259294"/>
    <s v="Initial"/>
    <s v="Tel Reg"/>
    <s v="5/8/2026, 12:31 PM"/>
    <s v="6/7/2026, 12:00 AM"/>
    <s v="10/6/2026, 11:59 PM"/>
    <s v="Subscription"/>
    <n v="149.88"/>
    <n v="12.49"/>
    <n v="1.1988000000000001"/>
    <n v="1"/>
    <n v="149.88"/>
    <n v="0.2"/>
    <n v="16.79"/>
    <n v="1"/>
    <s v="Aryn Coleman"/>
    <x v="2"/>
    <x v="9"/>
    <s v="5/8/2026, 12:31 PM"/>
    <s v="Retained With Discount"/>
  </r>
  <r>
    <s v="DG0000259295"/>
    <s v="Initial"/>
    <s v="Tel Reg"/>
    <s v="5/8/2026, 12:32 PM"/>
    <s v="6/7/2026, 12:00 AM"/>
    <s v="10/6/2026, 11:59 PM"/>
    <s v="Subscription"/>
    <n v="164.88"/>
    <n v="13.74"/>
    <n v="1.3188"/>
    <n v="1"/>
    <n v="164.88"/>
    <n v="0.2"/>
    <n v="18.47"/>
    <n v="1"/>
    <s v="Aryn Coleman"/>
    <x v="2"/>
    <x v="9"/>
    <s v="5/8/2026, 12:32 PM"/>
    <s v="Retained With Discount"/>
  </r>
  <r>
    <s v="DG0000259293"/>
    <s v="Initial"/>
    <s v="Tel Reg"/>
    <s v="5/8/2026, 12:32 PM"/>
    <s v="6/7/2026, 12:00 AM"/>
    <s v="10/6/2026, 11:59 PM"/>
    <s v="Subscription"/>
    <n v="101.88"/>
    <n v="8.49"/>
    <n v="0.81479999999999997"/>
    <n v="1"/>
    <n v="101.88"/>
    <n v="0.2"/>
    <n v="11.41"/>
    <n v="1"/>
    <s v="Aryn Coleman"/>
    <x v="2"/>
    <x v="9"/>
    <s v="5/8/2026, 12:32 PM"/>
    <s v="Retained With Discount"/>
  </r>
  <r>
    <s v="DG0000259296"/>
    <s v="Initial"/>
    <s v="Tel Reg"/>
    <s v="5/8/2026, 12:33 PM"/>
    <s v="6/7/2026, 12:00 AM"/>
    <s v="10/6/2026, 11:59 PM"/>
    <s v="Subscription"/>
    <n v="113.88"/>
    <n v="9.49"/>
    <n v="0.91080000000000005"/>
    <n v="1"/>
    <n v="113.88"/>
    <n v="0.2"/>
    <n v="12.75"/>
    <n v="1"/>
    <s v="Aryn Coleman"/>
    <x v="2"/>
    <x v="9"/>
    <s v="5/8/2026, 12:33 PM"/>
    <s v="Retained With Discount"/>
  </r>
  <r>
    <s v="DG0000259297"/>
    <s v="Initial"/>
    <s v="Tel Reg"/>
    <s v="5/8/2026, 12:33 PM"/>
    <s v="6/7/2026, 12:00 AM"/>
    <s v="10/6/2026, 11:59 PM"/>
    <s v="Subscription"/>
    <n v="107.88"/>
    <n v="8.99"/>
    <n v="0.86280000000000001"/>
    <n v="1"/>
    <n v="107.88"/>
    <n v="0.2"/>
    <n v="12.08"/>
    <n v="1"/>
    <s v="Aryn Coleman"/>
    <x v="2"/>
    <x v="9"/>
    <s v="5/8/2026, 12:33 PM"/>
    <s v="Retained With Discount"/>
  </r>
  <r>
    <s v="DG0000420807"/>
    <s v="Pre-Renewal"/>
    <s v="Tel Reg"/>
    <s v="5/8/2026, 10:52 AM"/>
    <s v="5/13/2026, 1:00 AM"/>
    <s v="5/12/2027, 11:59 PM"/>
    <s v="Subscription"/>
    <n v="110.88"/>
    <n v="9.24"/>
    <n v="0.88704000000000005"/>
    <n v="1"/>
    <n v="110.88"/>
    <n v="0.2"/>
    <n v="10.64"/>
    <n v="1"/>
    <s v="Lawrence Gross"/>
    <x v="2"/>
    <x v="10"/>
    <s v="5/8/2026, 10:52 AM"/>
    <s v="Retained With Discount"/>
  </r>
  <r>
    <s v="DG0000420809"/>
    <s v="Pre-Renewal"/>
    <s v="D&amp;G Contact Center"/>
    <s v="5/8/2026, 10:55 AM"/>
    <s v="5/13/2026, 1:00 AM"/>
    <s v="5/12/2027, 11:59 PM"/>
    <s v="Subscription"/>
    <n v="305.88"/>
    <n v="25.49"/>
    <n v="2.8548800000000001"/>
    <n v="1"/>
    <n v="305.88"/>
    <n v="0.2"/>
    <n v="34.26"/>
    <n v="1"/>
    <s v="Lawrence Gross"/>
    <x v="2"/>
    <x v="10"/>
    <s v="5/8/2026, 10:55 AM"/>
    <s v="Retained With Discount"/>
  </r>
  <r>
    <s v="DG0000413946"/>
    <s v="Initial"/>
    <s v="Tel Reg"/>
    <s v="5/8/2026, 6:47 AM"/>
    <s v="5/8/2026, 6:47 AM"/>
    <s v="5/6/2027, 11:59 PM"/>
    <s v="Subscription"/>
    <n v="110.88"/>
    <n v="9.24"/>
    <n v="0.88680000000000003"/>
    <n v="1"/>
    <n v="110.88"/>
    <n v="0.2"/>
    <n v="10.86"/>
    <n v="1"/>
    <s v="Heribeliz Valdez"/>
    <x v="2"/>
    <x v="11"/>
    <s v="5/8/2026, 6:47 AM"/>
    <s v="Retained on Benefits"/>
  </r>
  <r>
    <s v="DG0000413945"/>
    <s v="Initial"/>
    <s v="Tel Reg"/>
    <s v="5/8/2026, 6:47 AM"/>
    <s v="5/8/2026, 6:47 AM"/>
    <s v="5/6/2027, 11:59 PM"/>
    <s v="Subscription"/>
    <n v="83.88"/>
    <n v="6.99"/>
    <n v="0.67079999999999995"/>
    <n v="1"/>
    <n v="83.88"/>
    <n v="0.2"/>
    <n v="8.2200000000000006"/>
    <n v="1"/>
    <s v="Heribeliz Valdez"/>
    <x v="2"/>
    <x v="11"/>
    <s v="5/8/2026, 6:47 AM"/>
    <s v="Retained on Benefits"/>
  </r>
  <r>
    <s v="DG0000413944"/>
    <s v="Initial"/>
    <s v="Tel Reg"/>
    <s v="5/8/2026, 6:48 AM"/>
    <s v="5/8/2026, 6:48 AM"/>
    <s v="5/6/2027, 11:59 PM"/>
    <s v="Subscription"/>
    <n v="80.88"/>
    <n v="6.74"/>
    <n v="0.64680000000000004"/>
    <n v="1"/>
    <n v="80.88"/>
    <n v="0.2"/>
    <n v="7.92"/>
    <n v="1"/>
    <s v="Heribeliz Valdez"/>
    <x v="2"/>
    <x v="11"/>
    <s v="5/8/2026, 6:48 AM"/>
    <s v="Retained on Benefits"/>
  </r>
  <r>
    <s v="DG0001669570"/>
    <s v="Initial"/>
    <s v="After CC"/>
    <s v="5/8/2026, 7:17 AM"/>
    <s v="5/8/2026, 7:17 AM"/>
    <m/>
    <s v="Subscription"/>
    <n v="263.88"/>
    <n v="21.99"/>
    <m/>
    <n v="0"/>
    <n v="263.88"/>
    <m/>
    <m/>
    <n v="1"/>
    <s v="To-Nga Nguyen"/>
    <x v="0"/>
    <x v="11"/>
    <s v="5/8/2026, 7:17 AM"/>
    <s v="Retained on Benefits"/>
  </r>
  <r>
    <s v="DG0000930304"/>
    <s v="Canceled"/>
    <s v="D&amp;G Contact Center"/>
    <s v="5/8/2026, 7:31 AM"/>
    <s v="5/8/2026, 7:31 AM"/>
    <s v="4/17/2027, 11:59 PM"/>
    <s v="Subscription"/>
    <n v="167.88"/>
    <n v="13.99"/>
    <m/>
    <n v="0"/>
    <n v="167.88"/>
    <m/>
    <m/>
    <n v="1"/>
    <s v="Thao Huynh"/>
    <x v="1"/>
    <x v="11"/>
    <s v="5/8/2026, 7:31 AM"/>
    <s v="Retained on Benefits"/>
  </r>
  <r>
    <s v="DG0000725725"/>
    <s v="Canceled"/>
    <s v="D&amp;G Contact Center"/>
    <s v="5/8/2026, 7:31 AM"/>
    <s v="5/8/2026, 7:31 AM"/>
    <s v="1/1/2027, 11:59 PM"/>
    <s v="Subscription"/>
    <n v="227.88"/>
    <n v="18.989999999999998"/>
    <n v="2.1265999999999998"/>
    <n v="1"/>
    <n v="227.88"/>
    <n v="0.2"/>
    <n v="25.52"/>
    <n v="1"/>
    <s v="Thao Huynh"/>
    <x v="1"/>
    <x v="11"/>
    <s v="5/8/2026, 7:31 AM"/>
    <s v="Retained on Benefits"/>
  </r>
  <r>
    <s v="DG0000438778"/>
    <s v="Pre-Renewal"/>
    <s v="Whirlpool Contact Center"/>
    <s v="5/8/2026, 7:32 AM"/>
    <s v="5/8/2026, 7:32 AM"/>
    <s v="5/28/2027, 11:59 PM"/>
    <s v="Annual Renewal"/>
    <n v="335.88"/>
    <n v="27.99"/>
    <m/>
    <n v="0"/>
    <n v="335.88"/>
    <m/>
    <m/>
    <n v="1"/>
    <s v="Thao Huynh"/>
    <x v="0"/>
    <x v="11"/>
    <s v="5/8/2026, 7:32 AM"/>
    <s v="Retained on Benefits"/>
  </r>
  <r>
    <s v="DG0002075115"/>
    <s v="Initial"/>
    <s v="Whirlpool Contact Center"/>
    <s v="5/8/2026, 11:09 AM"/>
    <s v="5/8/2026, 11:09 AM"/>
    <m/>
    <s v="Annual Renewal"/>
    <n v="395.88"/>
    <n v="32.99"/>
    <m/>
    <n v="0"/>
    <n v="395.88"/>
    <m/>
    <m/>
    <n v="1"/>
    <s v="Allen Fuller"/>
    <x v="0"/>
    <x v="11"/>
    <s v="5/8/2026, 11:09 AM"/>
    <s v="Retained on Benefits"/>
  </r>
  <r>
    <s v="DG0001923554"/>
    <s v="Initial"/>
    <s v="Tel Reg"/>
    <s v="5/8/2026, 12:15 PM"/>
    <s v="5/8/2026, 12:15 PM"/>
    <m/>
    <s v="Subscription"/>
    <n v="63.48"/>
    <n v="5.29"/>
    <n v="0.39674999999999999"/>
    <n v="0"/>
    <n v="63.48"/>
    <m/>
    <n v="8.73"/>
    <n v="1"/>
    <s v="Fran Watkins"/>
    <x v="0"/>
    <x v="11"/>
    <s v="5/8/2026, 12:15 PM"/>
    <s v="Retained on Benefits"/>
  </r>
  <r>
    <s v="DG0001267387"/>
    <s v="Initial"/>
    <s v="Tel Reg"/>
    <s v="5/8/2026, 12:15 PM"/>
    <s v="5/8/2026, 12:15 PM"/>
    <m/>
    <s v="Subscription"/>
    <n v="158.04"/>
    <n v="13.17"/>
    <n v="0.98775000000000002"/>
    <n v="0"/>
    <n v="158.04"/>
    <m/>
    <n v="21.74"/>
    <n v="1"/>
    <s v="Fran Watkins"/>
    <x v="0"/>
    <x v="11"/>
    <s v="5/8/2026, 12:15 PM"/>
    <s v="Retained on Benefits"/>
  </r>
  <r>
    <s v="DG0001043298"/>
    <s v="Initial"/>
    <s v="Whirlpool Contact Center"/>
    <s v="5/8/2026, 12:43 PM"/>
    <s v="5/8/2026, 12:43 PM"/>
    <s v="5/5/2027, 11:59 PM"/>
    <s v="Subscription"/>
    <n v="89.88"/>
    <n v="7.49"/>
    <n v="0.71879999999999999"/>
    <n v="1"/>
    <n v="89.88"/>
    <n v="0.2"/>
    <n v="8.81"/>
    <n v="1"/>
    <s v="Patricia Mason"/>
    <x v="2"/>
    <x v="11"/>
    <s v="5/8/2026, 12:43 PM"/>
    <s v="Retained on Benefits"/>
  </r>
  <r>
    <s v="DG0001043296"/>
    <s v="Initial"/>
    <s v="Whirlpool Contact Center"/>
    <s v="5/8/2026, 12:44 PM"/>
    <s v="5/8/2026, 12:44 PM"/>
    <s v="5/5/2027, 11:59 PM"/>
    <s v="Subscription"/>
    <n v="89.88"/>
    <n v="7.49"/>
    <m/>
    <n v="0"/>
    <n v="89.88"/>
    <m/>
    <m/>
    <n v="1"/>
    <s v="Patricia Mason"/>
    <x v="1"/>
    <x v="11"/>
    <s v="5/8/2026, 12:44 PM"/>
    <s v="Retained on Benefits"/>
  </r>
  <r>
    <s v="DG0000413946"/>
    <s v="Initial"/>
    <s v="Tel Reg"/>
    <s v="5/8/2026, 6:53 AM"/>
    <s v="6/7/2026, 12:00 AM"/>
    <s v="5/6/2027, 11:59 PM"/>
    <s v="Subscription"/>
    <n v="110.88"/>
    <n v="9.24"/>
    <n v="0.88680000000000003"/>
    <n v="1"/>
    <n v="110.88"/>
    <n v="0.2"/>
    <n v="10.86"/>
    <n v="1"/>
    <s v="Heribeliz Valdez"/>
    <x v="2"/>
    <x v="11"/>
    <s v="5/8/2026, 6:53 AM"/>
    <s v="Retained With Discount"/>
  </r>
  <r>
    <s v="DG0000413945"/>
    <s v="Initial"/>
    <s v="Tel Reg"/>
    <s v="5/8/2026, 6:54 AM"/>
    <s v="6/7/2026, 12:00 AM"/>
    <s v="5/6/2027, 11:59 PM"/>
    <s v="Subscription"/>
    <n v="83.88"/>
    <n v="6.99"/>
    <n v="0.67079999999999995"/>
    <n v="1"/>
    <n v="83.88"/>
    <n v="0.2"/>
    <n v="8.2200000000000006"/>
    <n v="1"/>
    <s v="Heribeliz Valdez"/>
    <x v="2"/>
    <x v="11"/>
    <s v="5/8/2026, 6:54 AM"/>
    <s v="Retained With Discount"/>
  </r>
  <r>
    <s v="DG0000413944"/>
    <s v="Initial"/>
    <s v="Tel Reg"/>
    <s v="5/8/2026, 6:55 AM"/>
    <s v="6/7/2026, 12:00 AM"/>
    <s v="5/6/2027, 11:59 PM"/>
    <s v="Subscription"/>
    <n v="80.88"/>
    <n v="6.74"/>
    <n v="0.64680000000000004"/>
    <n v="1"/>
    <n v="80.88"/>
    <n v="0.2"/>
    <n v="7.92"/>
    <n v="1"/>
    <s v="Heribeliz Valdez"/>
    <x v="2"/>
    <x v="11"/>
    <s v="5/8/2026, 6:55 AM"/>
    <s v="Retained With Discount"/>
  </r>
  <r>
    <s v="DG0000438778"/>
    <s v="Pre-Renewal"/>
    <s v="Whirlpool Contact Center"/>
    <s v="5/8/2026, 7:33 AM"/>
    <s v="5/8/2026, 7:33 AM"/>
    <s v="5/28/2027, 11:59 PM"/>
    <s v="Annual Renewal"/>
    <n v="335.88"/>
    <n v="27.99"/>
    <m/>
    <n v="0"/>
    <n v="335.88"/>
    <m/>
    <m/>
    <n v="1"/>
    <s v="Thao Huynh"/>
    <x v="0"/>
    <x v="12"/>
    <s v="5/8/2026, 7:33 AM"/>
    <s v="Retained on Benefits"/>
  </r>
  <r>
    <s v="DG0001120363"/>
    <s v="Pre-Renewal"/>
    <s v="Whirlpool Contact Center"/>
    <s v="5/8/2026, 7:46 AM"/>
    <s v="5/8/2026, 7:46 AM"/>
    <s v="6/4/2027, 11:59 PM"/>
    <s v="Annual Renewal"/>
    <n v="239.88"/>
    <n v="19.989999999999998"/>
    <m/>
    <n v="0"/>
    <n v="239.88"/>
    <m/>
    <m/>
    <n v="1"/>
    <s v="Evelyn Williams"/>
    <x v="0"/>
    <x v="12"/>
    <s v="5/8/2026, 7:46 AM"/>
    <s v="Retained on Benefits"/>
  </r>
  <r>
    <s v="DG0001781729"/>
    <s v="Initial"/>
    <s v="Whirlpool Contact Center"/>
    <s v="5/8/2026, 8:14 AM"/>
    <s v="5/22/2026, 12:00 AM"/>
    <m/>
    <s v="Subscription"/>
    <n v="131.88"/>
    <n v="5.99"/>
    <n v="4.7949999999999999"/>
    <n v="1"/>
    <n v="131.88"/>
    <n v="0.2"/>
    <n v="48.55"/>
    <n v="1"/>
    <s v="Joann Easter"/>
    <x v="1"/>
    <x v="12"/>
    <s v="5/8/2026, 8:14 AM"/>
    <s v="Retained With Discount"/>
  </r>
  <r>
    <s v="DG0001781728"/>
    <s v="Initial"/>
    <s v="Whirlpool Contact Center"/>
    <s v="5/8/2026, 8:15 AM"/>
    <s v="5/22/2026, 12:00 AM"/>
    <m/>
    <s v="Subscription"/>
    <n v="104.38"/>
    <n v="4.74"/>
    <n v="3.7949999999999999"/>
    <n v="1"/>
    <n v="104.38"/>
    <n v="0.2"/>
    <n v="38.43"/>
    <n v="1"/>
    <s v="Joann Easter"/>
    <x v="1"/>
    <x v="12"/>
    <s v="5/8/2026, 8:15 AM"/>
    <s v="Retained With Discount"/>
  </r>
  <r>
    <s v="DG0000217641"/>
    <s v="Initial"/>
    <s v="Tel Reg"/>
    <s v="5/8/2026, 10:55 AM"/>
    <s v="5/26/2026, 12:00 AM"/>
    <s v="7/25/2026, 11:59 PM"/>
    <s v="Subscription"/>
    <n v="107.88"/>
    <n v="8.99"/>
    <n v="0.86280000000000001"/>
    <n v="1"/>
    <n v="107.88"/>
    <n v="0.2"/>
    <n v="12.51"/>
    <n v="1"/>
    <s v="Dana Cartright"/>
    <x v="2"/>
    <x v="12"/>
    <s v="5/8/2026, 10:55 AM"/>
    <s v="Retained With Discount"/>
  </r>
  <r>
    <s v="DG0000217640"/>
    <s v="Initial"/>
    <s v="Tel Reg"/>
    <s v="5/8/2026, 10:55 AM"/>
    <s v="5/26/2026, 12:00 AM"/>
    <s v="7/25/2026, 11:59 PM"/>
    <s v="Subscription"/>
    <n v="155.88"/>
    <n v="12.99"/>
    <n v="1.2467999999999999"/>
    <n v="1"/>
    <n v="155.88"/>
    <n v="0.2"/>
    <n v="18.079999999999998"/>
    <n v="1"/>
    <s v="Dana Cartright"/>
    <x v="2"/>
    <x v="12"/>
    <s v="5/8/2026, 10:55 AM"/>
    <s v="Retained With Discount"/>
  </r>
  <r>
    <s v="DG0000217639"/>
    <s v="Initial"/>
    <s v="Tel Reg"/>
    <s v="5/8/2026, 10:56 AM"/>
    <s v="5/26/2026, 12:00 AM"/>
    <s v="7/25/2026, 11:59 PM"/>
    <s v="Subscription"/>
    <n v="134.88"/>
    <n v="11.24"/>
    <n v="1.0788"/>
    <n v="1"/>
    <n v="134.88"/>
    <n v="0.2"/>
    <n v="15.65"/>
    <n v="1"/>
    <s v="Dana Cartright"/>
    <x v="2"/>
    <x v="12"/>
    <s v="5/8/2026, 10:56 AM"/>
    <s v="Retained With Discount"/>
  </r>
  <r>
    <s v="DG0000217638"/>
    <s v="Initial"/>
    <s v="Tel Reg"/>
    <s v="5/8/2026, 10:56 AM"/>
    <s v="5/26/2026, 12:00 AM"/>
    <s v="7/25/2026, 11:59 PM"/>
    <s v="Subscription"/>
    <n v="134.88"/>
    <n v="11.24"/>
    <n v="1.0788"/>
    <n v="1"/>
    <n v="134.88"/>
    <n v="0.2"/>
    <n v="15.65"/>
    <n v="1"/>
    <s v="Dana Cartright"/>
    <x v="2"/>
    <x v="12"/>
    <s v="5/8/2026, 10:56 AM"/>
    <s v="Retained With Discount"/>
  </r>
  <r>
    <s v="DG0001738798"/>
    <s v="Initial"/>
    <s v="Tel Reg"/>
    <s v="5/8/2026, 11:52 AM"/>
    <s v="5/11/2026, 12:00 AM"/>
    <m/>
    <s v="Subscription"/>
    <n v="59.28"/>
    <n v="2.96"/>
    <n v="0.71099999999999997"/>
    <n v="1"/>
    <n v="59.28"/>
    <n v="0.2"/>
    <n v="7.2"/>
    <n v="1"/>
    <s v="Janice Kirby"/>
    <x v="2"/>
    <x v="12"/>
    <s v="5/8/2026, 11:52 AM"/>
    <s v="Retained With Discount"/>
  </r>
  <r>
    <s v="DG0001738796"/>
    <s v="Initial"/>
    <s v="Tel Reg"/>
    <s v="5/8/2026, 11:53 AM"/>
    <s v="5/11/2026, 12:00 AM"/>
    <m/>
    <s v="Subscription"/>
    <n v="53.88"/>
    <n v="2.69"/>
    <n v="0.64649999999999996"/>
    <n v="1"/>
    <n v="53.88"/>
    <n v="0.2"/>
    <n v="6.55"/>
    <n v="1"/>
    <s v="Janice Kirby"/>
    <x v="2"/>
    <x v="12"/>
    <s v="5/8/2026, 11:53 AM"/>
    <s v="Retained With Discount"/>
  </r>
  <r>
    <s v="DG0001738795"/>
    <s v="Initial"/>
    <s v="Tel Reg"/>
    <s v="5/8/2026, 11:53 AM"/>
    <s v="5/11/2026, 12:00 AM"/>
    <m/>
    <s v="Subscription"/>
    <n v="50.48"/>
    <n v="2.52"/>
    <n v="0.60599999999999998"/>
    <n v="1"/>
    <n v="50.48"/>
    <n v="0.2"/>
    <n v="6.14"/>
    <n v="1"/>
    <s v="Janice Kirby"/>
    <x v="1"/>
    <x v="12"/>
    <s v="5/8/2026, 11:53 AM"/>
    <s v="Retained With Discount"/>
  </r>
  <r>
    <s v="DG0001738794"/>
    <s v="Initial"/>
    <s v="Tel Reg"/>
    <s v="5/8/2026, 11:54 AM"/>
    <s v="5/11/2026, 12:00 AM"/>
    <m/>
    <s v="Subscription"/>
    <n v="58.6"/>
    <n v="2.93"/>
    <n v="0.70350000000000001"/>
    <n v="1"/>
    <n v="58.6"/>
    <n v="0.2"/>
    <n v="7.12"/>
    <n v="1"/>
    <s v="Janice Kirby"/>
    <x v="2"/>
    <x v="12"/>
    <s v="5/8/2026, 11:54 AM"/>
    <s v="Retained With Discount"/>
  </r>
  <r>
    <s v="DG0001121056"/>
    <s v="Pre-Renewal"/>
    <s v="Whirlpool Contact Center"/>
    <s v="5/8/2026, 7:49 AM"/>
    <s v="5/8/2026, 7:49 AM"/>
    <s v="6/4/2027, 11:59 PM"/>
    <s v="Subscription"/>
    <n v="89.88"/>
    <n v="7.49"/>
    <m/>
    <n v="0"/>
    <n v="89.88"/>
    <m/>
    <m/>
    <n v="1"/>
    <s v="Debra MacNeil"/>
    <x v="0"/>
    <x v="13"/>
    <s v="5/8/2026, 7:49 AM"/>
    <s v="Retained on Benefits"/>
  </r>
  <r>
    <s v="DG0002006639"/>
    <s v="Initial"/>
    <s v="Whirlpool Contact Center"/>
    <s v="5/8/2026, 10:15 AM"/>
    <s v="5/8/2026, 10:15 AM"/>
    <m/>
    <s v="Annual Renewal"/>
    <n v="491.88"/>
    <n v="40.99"/>
    <m/>
    <n v="0"/>
    <n v="491.88"/>
    <m/>
    <m/>
    <n v="1"/>
    <s v="ALMA CHILDERS"/>
    <x v="0"/>
    <x v="13"/>
    <s v="5/8/2026, 10:15 AM"/>
    <s v="Retained on Benefits"/>
  </r>
  <r>
    <s v="DG0001731776"/>
    <s v="Initial"/>
    <s v="D&amp;G Contact Center"/>
    <s v="5/8/2026, 11:23 AM"/>
    <s v="5/8/2026, 11:23 AM"/>
    <m/>
    <s v="Subscription"/>
    <n v="162.12"/>
    <n v="13.51"/>
    <n v="0.94569999999999999"/>
    <n v="0"/>
    <n v="162.12"/>
    <m/>
    <n v="20.82"/>
    <n v="1"/>
    <s v="Sam Turman"/>
    <x v="0"/>
    <x v="13"/>
    <s v="5/8/2026, 11:23 AM"/>
    <s v="Retained on Benefits"/>
  </r>
  <r>
    <s v="DG0001731775"/>
    <s v="Initial"/>
    <s v="D&amp;G Contact Center"/>
    <s v="5/8/2026, 11:23 AM"/>
    <s v="5/8/2026, 11:23 AM"/>
    <m/>
    <s v="Subscription"/>
    <n v="161.16"/>
    <n v="13.43"/>
    <n v="0.94010000000000005"/>
    <n v="0"/>
    <n v="161.16"/>
    <m/>
    <n v="20.68"/>
    <n v="1"/>
    <s v="Sam Turman"/>
    <x v="0"/>
    <x v="13"/>
    <s v="5/8/2026, 11:23 AM"/>
    <s v="Retained on Benefits"/>
  </r>
  <r>
    <s v="DG0001083365"/>
    <s v="Initial"/>
    <s v="D&amp;G Contact Center"/>
    <s v="5/8/2026, 11:35 AM"/>
    <s v="5/8/2026, 11:35 AM"/>
    <m/>
    <s v="Subscription"/>
    <n v="212.04"/>
    <n v="17.670000000000002"/>
    <n v="1.2369000000000001"/>
    <n v="0"/>
    <n v="212.04"/>
    <m/>
    <n v="27.22"/>
    <n v="1"/>
    <s v="Ron Condron"/>
    <x v="1"/>
    <x v="13"/>
    <s v="5/8/2026, 11:35 AM"/>
    <s v="Retained on Benefits"/>
  </r>
  <r>
    <s v="DG0001349080"/>
    <s v="Initial"/>
    <s v="Whirlpool Contact Center"/>
    <s v="5/8/2026, 7:08 AM"/>
    <s v="5/21/2026, 12:00 AM"/>
    <m/>
    <s v="Subscription"/>
    <n v="137.88"/>
    <n v="11.49"/>
    <n v="4.5949999999999998"/>
    <n v="1"/>
    <n v="137.88"/>
    <n v="0.2"/>
    <n v="65.489999999999995"/>
    <n v="1"/>
    <s v="SONIA FONSECA"/>
    <x v="2"/>
    <x v="13"/>
    <s v="5/8/2026, 7:08 AM"/>
    <s v="Retained With Discount"/>
  </r>
  <r>
    <s v="DG0001349079"/>
    <s v="Initial"/>
    <s v="Whirlpool Contact Center"/>
    <s v="5/8/2026, 7:08 AM"/>
    <s v="5/21/2026, 12:00 AM"/>
    <m/>
    <s v="Subscription"/>
    <n v="113.88"/>
    <n v="9.49"/>
    <n v="3.7949999999999999"/>
    <n v="1"/>
    <n v="113.88"/>
    <n v="0.2"/>
    <n v="54.09"/>
    <n v="1"/>
    <s v="SONIA FONSECA"/>
    <x v="2"/>
    <x v="13"/>
    <s v="5/8/2026, 7:08 AM"/>
    <s v="Retained With Discount"/>
  </r>
  <r>
    <s v="DG0001121053"/>
    <s v="Pre-Renewal"/>
    <s v="Whirlpool Contact Center"/>
    <s v="5/8/2026, 7:45 AM"/>
    <s v="6/5/2026, 1:00 AM"/>
    <s v="6/4/2027, 11:59 PM"/>
    <s v="Subscription"/>
    <n v="143.88"/>
    <n v="11.99"/>
    <n v="1.1510400000000001"/>
    <n v="1"/>
    <n v="143.88"/>
    <n v="0.2"/>
    <n v="13.81"/>
    <n v="1"/>
    <s v="Debra MacNeil"/>
    <x v="2"/>
    <x v="13"/>
    <s v="5/8/2026, 7:45 AM"/>
    <s v="Retained With Discount"/>
  </r>
  <r>
    <s v="DG0001121054"/>
    <s v="Pre-Renewal"/>
    <s v="Whirlpool Contact Center"/>
    <s v="5/8/2026, 7:46 AM"/>
    <s v="6/5/2026, 1:00 AM"/>
    <s v="6/4/2027, 11:59 PM"/>
    <s v="Subscription"/>
    <n v="71.88"/>
    <n v="5.99"/>
    <n v="0.57504"/>
    <n v="1"/>
    <n v="71.88"/>
    <n v="0.2"/>
    <n v="6.9"/>
    <n v="1"/>
    <s v="Debra MacNeil"/>
    <x v="2"/>
    <x v="13"/>
    <s v="5/8/2026, 7:46 AM"/>
    <s v="Retained With Discount"/>
  </r>
  <r>
    <s v="DG0000457364"/>
    <s v="Initial"/>
    <s v="Whirlpool Contact Center"/>
    <s v="5/8/2026, 8:13 AM"/>
    <s v="5/11/2026, 12:00 AM"/>
    <s v="6/10/2026, 11:59 PM"/>
    <s v="Subscription"/>
    <n v="161.88"/>
    <n v="13.49"/>
    <n v="1.2948"/>
    <n v="1"/>
    <n v="161.88"/>
    <n v="0.2"/>
    <n v="19.100000000000001"/>
    <n v="1"/>
    <s v="Ashelia Chand"/>
    <x v="2"/>
    <x v="13"/>
    <s v="5/8/2026, 8:13 AM"/>
    <s v="Retained With Discount"/>
  </r>
  <r>
    <s v="DG0001516099"/>
    <s v="Initial"/>
    <s v="Web Reg"/>
    <s v="5/8/2026, 10:44 AM"/>
    <s v="5/13/2026, 12:00 AM"/>
    <m/>
    <s v="Subscription"/>
    <n v="141.33000000000001"/>
    <n v="6.73"/>
    <n v="4.8464999999999998"/>
    <n v="1"/>
    <n v="141.33000000000001"/>
    <n v="0.2"/>
    <n v="45.43"/>
    <n v="1"/>
    <s v="Brandie Woerner"/>
    <x v="2"/>
    <x v="14"/>
    <s v="5/8/2026, 10:44 AM"/>
    <s v="Retained With Discount"/>
  </r>
  <r>
    <s v="DG0001166625"/>
    <s v="Initial"/>
    <s v="Whirlpool Contact Center"/>
    <s v="5/8/2026, 7:28 AM"/>
    <s v="5/8/2026, 7:28 AM"/>
    <m/>
    <s v="Annual Renewal"/>
    <n v="419.88"/>
    <n v="34.99"/>
    <m/>
    <n v="0"/>
    <n v="419.88"/>
    <m/>
    <m/>
    <n v="1"/>
    <s v="Elisee Markowitz"/>
    <x v="0"/>
    <x v="15"/>
    <s v="5/8/2026, 7:28 AM"/>
    <s v="Retained on Benefits"/>
  </r>
  <r>
    <s v="DG0001613731"/>
    <s v="Initial"/>
    <s v="Web Reg"/>
    <s v="5/8/2026, 8:09 AM"/>
    <s v="5/8/2026, 8:09 AM"/>
    <m/>
    <s v="Subscription"/>
    <n v="65.28"/>
    <n v="5.44"/>
    <n v="1.224"/>
    <n v="0"/>
    <n v="65.28"/>
    <n v="0.5"/>
    <n v="22.01"/>
    <n v="1"/>
    <s v="GARY BOISVERT"/>
    <x v="0"/>
    <x v="15"/>
    <s v="5/8/2026, 8:09 AM"/>
    <s v="Retained on Benefits"/>
  </r>
  <r>
    <s v="DG0000678133"/>
    <s v="Initial"/>
    <s v="Whirlpool Contact Center"/>
    <s v="5/8/2026, 12:59 PM"/>
    <s v="5/8/2026, 12:59 PM"/>
    <s v="11/4/2026, 11:59 PM"/>
    <s v="Subscription"/>
    <n v="107.88"/>
    <n v="8.99"/>
    <m/>
    <n v="0"/>
    <n v="107.88"/>
    <m/>
    <m/>
    <n v="1"/>
    <s v="JULIE HALL"/>
    <x v="0"/>
    <x v="15"/>
    <s v="5/8/2026, 12:59 PM"/>
    <s v="Retained on Benefits"/>
  </r>
  <r>
    <s v="DG0001099954"/>
    <s v="Pre-Renewal"/>
    <s v="After CC"/>
    <s v="5/8/2026, 5:17 AM"/>
    <s v="5/8/2026, 5:17 AM"/>
    <s v="5/28/2027, 11:59 PM"/>
    <s v="Subscription"/>
    <n v="119.88"/>
    <n v="9.99"/>
    <m/>
    <n v="0"/>
    <n v="119.88"/>
    <m/>
    <m/>
    <n v="1"/>
    <s v="Jacquelyn Leyendecker"/>
    <x v="0"/>
    <x v="16"/>
    <s v="5/8/2026, 5:17 AM"/>
    <s v="Retained on Benefits"/>
  </r>
  <r>
    <s v="DG0001099953"/>
    <s v="Pre-Renewal"/>
    <s v="After CC"/>
    <s v="5/8/2026, 5:18 AM"/>
    <s v="5/8/2026, 5:18 AM"/>
    <s v="5/28/2027, 11:59 PM"/>
    <s v="Subscription"/>
    <n v="101.88"/>
    <n v="8.49"/>
    <m/>
    <n v="0"/>
    <n v="101.88"/>
    <m/>
    <m/>
    <n v="1"/>
    <s v="Jacquelyn Leyendecker"/>
    <x v="0"/>
    <x v="16"/>
    <s v="5/8/2026, 5:18 AM"/>
    <s v="Retained on Benefits"/>
  </r>
  <r>
    <s v="DG0000450612"/>
    <s v="Pre-Renewal"/>
    <s v="After CC"/>
    <s v="5/8/2026, 5:59 AM"/>
    <s v="5/8/2026, 5:59 AM"/>
    <s v="6/5/2027, 11:59 PM"/>
    <s v="Subscription"/>
    <n v="179.88"/>
    <n v="14.99"/>
    <m/>
    <n v="0"/>
    <n v="179.88"/>
    <m/>
    <m/>
    <n v="1"/>
    <s v="Janice Barker"/>
    <x v="0"/>
    <x v="16"/>
    <s v="5/8/2026, 5:59 AM"/>
    <s v="Retained on Benefits"/>
  </r>
  <r>
    <s v="DG0000450611"/>
    <s v="Pre-Renewal"/>
    <s v="After CC"/>
    <s v="5/8/2026, 5:59 AM"/>
    <s v="5/8/2026, 5:59 AM"/>
    <s v="6/5/2027, 11:59 PM"/>
    <s v="Subscription"/>
    <n v="161.88"/>
    <n v="13.49"/>
    <m/>
    <n v="0"/>
    <n v="161.88"/>
    <m/>
    <m/>
    <n v="1"/>
    <s v="Janice Barker"/>
    <x v="0"/>
    <x v="16"/>
    <s v="5/8/2026, 5:59 AM"/>
    <s v="Retained on Benefits"/>
  </r>
  <r>
    <s v="DG0001227445"/>
    <s v="Initial"/>
    <s v="Tel Reg"/>
    <s v="5/8/2026, 6:12 AM"/>
    <s v="5/8/2026, 6:12 AM"/>
    <m/>
    <s v="Subscription"/>
    <n v="65.8"/>
    <n v="3.29"/>
    <n v="0.78900000000000003"/>
    <n v="1"/>
    <n v="65.8"/>
    <n v="0.2"/>
    <n v="6.81"/>
    <n v="1"/>
    <s v="Debora Carlson"/>
    <x v="0"/>
    <x v="16"/>
    <s v="5/8/2026, 6:12 AM"/>
    <s v="Retained on Benefits"/>
  </r>
  <r>
    <s v="DG0000999156"/>
    <s v="Initial"/>
    <s v="After CC"/>
    <s v="5/8/2026, 6:32 AM"/>
    <s v="5/8/2026, 6:32 AM"/>
    <s v="4/29/2027, 11:59 PM"/>
    <s v="Subscription"/>
    <n v="131.88"/>
    <n v="10.99"/>
    <m/>
    <n v="0"/>
    <n v="131.88"/>
    <m/>
    <m/>
    <n v="1"/>
    <s v="Richard Coffman"/>
    <x v="0"/>
    <x v="16"/>
    <s v="5/8/2026, 6:32 AM"/>
    <s v="Retained on Benefits"/>
  </r>
  <r>
    <s v="DG0000524669"/>
    <s v="Initial"/>
    <s v="Whirlpool Contact Center"/>
    <s v="5/8/2026, 6:47 AM"/>
    <s v="5/8/2026, 6:47 AM"/>
    <s v="7/28/2026, 11:59 PM"/>
    <s v="Annual Renewal"/>
    <n v="305.88"/>
    <n v="25.49"/>
    <m/>
    <n v="0"/>
    <n v="305.88"/>
    <m/>
    <m/>
    <n v="1"/>
    <s v="Linda Bennett"/>
    <x v="0"/>
    <x v="16"/>
    <s v="5/8/2026, 6:47 AM"/>
    <s v="Retained on Benefits"/>
  </r>
  <r>
    <s v="DG0001659255"/>
    <s v="Initial"/>
    <s v="After Mail"/>
    <s v="5/8/2026, 7:17 AM"/>
    <s v="5/8/2026, 7:17 AM"/>
    <m/>
    <s v="Subscription"/>
    <n v="161.88"/>
    <n v="13.49"/>
    <n v="2.698"/>
    <n v="0"/>
    <n v="161.88"/>
    <n v="0.2"/>
    <n v="36.44"/>
    <n v="1"/>
    <s v="Colleen Brady"/>
    <x v="0"/>
    <x v="16"/>
    <s v="5/8/2026, 7:17 AM"/>
    <s v="Retained on Benefits"/>
  </r>
  <r>
    <s v="DG0001217405"/>
    <s v="Initial"/>
    <s v="Whirlpool Contact Center"/>
    <s v="5/8/2026, 7:25 AM"/>
    <s v="5/8/2026, 7:25 AM"/>
    <m/>
    <s v="Annual Renewal"/>
    <n v="383.88"/>
    <n v="31.99"/>
    <m/>
    <n v="0"/>
    <n v="383.88"/>
    <m/>
    <m/>
    <n v="1"/>
    <s v="Mitchell Job"/>
    <x v="0"/>
    <x v="16"/>
    <s v="5/8/2026, 7:25 AM"/>
    <s v="Retained on Benefits"/>
  </r>
  <r>
    <s v="DG0001127916"/>
    <s v="Early Cancellation"/>
    <s v="Web Reg"/>
    <s v="5/8/2026, 7:32 AM"/>
    <s v="5/8/2026, 7:32 AM"/>
    <s v="6/7/2027, 11:59 PM"/>
    <s v="Subscription"/>
    <n v="110.88"/>
    <n v="9.24"/>
    <m/>
    <n v="0"/>
    <n v="110.88"/>
    <m/>
    <m/>
    <n v="1"/>
    <s v="GARY BOISVERT"/>
    <x v="0"/>
    <x v="16"/>
    <s v="5/8/2026, 7:32 AM"/>
    <s v="Retained on Benefits"/>
  </r>
  <r>
    <s v="DG0001613731"/>
    <s v="Initial"/>
    <s v="Web Reg"/>
    <s v="5/8/2026, 7:32 AM"/>
    <s v="5/8/2026, 7:32 AM"/>
    <m/>
    <s v="Subscription"/>
    <n v="65.28"/>
    <n v="5.44"/>
    <n v="1.224"/>
    <n v="0"/>
    <n v="65.28"/>
    <n v="0.5"/>
    <n v="22.01"/>
    <n v="1"/>
    <s v="GARY BOISVERT"/>
    <x v="0"/>
    <x v="16"/>
    <s v="5/8/2026, 7:32 AM"/>
    <s v="Retained on Benefits"/>
  </r>
  <r>
    <s v="DG0001534682"/>
    <s v="Initial"/>
    <s v="Web Reg"/>
    <s v="5/8/2026, 7:33 AM"/>
    <s v="5/8/2026, 7:33 AM"/>
    <m/>
    <s v="Subscription"/>
    <n v="90.24"/>
    <n v="7.52"/>
    <n v="1.6919999999999999"/>
    <n v="0"/>
    <n v="90.24"/>
    <m/>
    <n v="30.45"/>
    <n v="1"/>
    <s v="GARY BOISVERT"/>
    <x v="1"/>
    <x v="16"/>
    <s v="5/8/2026, 7:33 AM"/>
    <s v="Retained on Benefits"/>
  </r>
  <r>
    <s v="DG0002148335"/>
    <s v="Initial"/>
    <s v="After CC"/>
    <s v="5/8/2026, 8:28 AM"/>
    <s v="5/8/2026, 8:28 AM"/>
    <m/>
    <s v="Subscription"/>
    <n v="131.88"/>
    <n v="10.99"/>
    <n v="2.198"/>
    <n v="0"/>
    <n v="131.88"/>
    <n v="0.2"/>
    <n v="29.69"/>
    <n v="1"/>
    <s v="Barbara Frey"/>
    <x v="0"/>
    <x v="16"/>
    <s v="5/8/2026, 8:28 AM"/>
    <s v="Retained on Benefits"/>
  </r>
  <r>
    <s v="DG0000708661"/>
    <s v="Initial"/>
    <s v="After CC"/>
    <s v="5/8/2026, 8:28 AM"/>
    <s v="5/8/2026, 8:28 AM"/>
    <s v="11/21/2026, 11:59 PM"/>
    <s v="Subscription"/>
    <n v="131.88"/>
    <n v="10.99"/>
    <n v="2.1974999999999998"/>
    <n v="1"/>
    <n v="131.88"/>
    <n v="0.2"/>
    <n v="26.37"/>
    <n v="1"/>
    <s v="Barbara Frey"/>
    <x v="0"/>
    <x v="16"/>
    <s v="5/8/2026, 8:28 AM"/>
    <s v="Retained on Benefits"/>
  </r>
  <r>
    <s v="DG0002173467"/>
    <s v="Initial"/>
    <s v="Tel Reg"/>
    <s v="5/8/2026, 8:48 AM"/>
    <s v="5/8/2026, 8:48 AM"/>
    <m/>
    <s v="Subscription"/>
    <n v="61.08"/>
    <n v="5.09"/>
    <n v="0.38174999999999998"/>
    <n v="0"/>
    <n v="61.08"/>
    <n v="0.5"/>
    <n v="6.86"/>
    <n v="1"/>
    <s v="LYNDA JOHNSTON"/>
    <x v="0"/>
    <x v="16"/>
    <s v="5/8/2026, 8:48 AM"/>
    <s v="Retained on Benefits"/>
  </r>
  <r>
    <s v="DG0001953433"/>
    <s v="Initial"/>
    <s v="Tel Reg"/>
    <s v="5/8/2026, 10:19 AM"/>
    <s v="5/8/2026, 10:19 AM"/>
    <m/>
    <s v="Subscription"/>
    <n v="67.92"/>
    <n v="5.66"/>
    <n v="0.42449999999999999"/>
    <n v="0"/>
    <n v="67.92"/>
    <n v="0.5"/>
    <n v="8.4700000000000006"/>
    <n v="1"/>
    <s v="Mary Hudson"/>
    <x v="0"/>
    <x v="16"/>
    <s v="5/8/2026, 10:19 AM"/>
    <s v="Retained on Benefits"/>
  </r>
  <r>
    <s v="DG0000489600"/>
    <s v="Initial"/>
    <s v="Tel Reg"/>
    <s v="5/8/2026, 10:36 AM"/>
    <s v="5/8/2026, 10:36 AM"/>
    <s v="7/2/2026, 11:59 PM"/>
    <s v="Subscription"/>
    <n v="125.88"/>
    <n v="10.49"/>
    <n v="1.2587999999999999"/>
    <n v="1"/>
    <n v="125.88"/>
    <n v="0.2"/>
    <n v="15.11"/>
    <n v="1"/>
    <s v="Margaret Edwards"/>
    <x v="0"/>
    <x v="16"/>
    <s v="5/8/2026, 10:36 AM"/>
    <s v="Retained on Benefits"/>
  </r>
  <r>
    <s v="DG0001615103"/>
    <s v="Initial"/>
    <s v="After Mail"/>
    <s v="5/8/2026, 11:29 AM"/>
    <s v="5/8/2026, 11:29 AM"/>
    <m/>
    <s v="Subscription"/>
    <m/>
    <n v="6.99"/>
    <m/>
    <n v="0"/>
    <m/>
    <m/>
    <m/>
    <n v="1"/>
    <s v="Doreen Van Sickle"/>
    <x v="0"/>
    <x v="16"/>
    <s v="5/8/2026, 11:29 AM"/>
    <s v="Retained on Benefits"/>
  </r>
  <r>
    <s v="DG0001083365"/>
    <s v="Initial"/>
    <s v="D&amp;G Contact Center"/>
    <s v="5/8/2026, 11:40 AM"/>
    <s v="5/8/2026, 11:40 AM"/>
    <m/>
    <s v="Subscription"/>
    <n v="212.04"/>
    <n v="17.670000000000002"/>
    <n v="1.2369000000000001"/>
    <n v="0"/>
    <n v="212.04"/>
    <m/>
    <n v="27.22"/>
    <n v="1"/>
    <s v="Ron Condron"/>
    <x v="1"/>
    <x v="16"/>
    <s v="5/8/2026, 11:40 AM"/>
    <s v="Retained on Benefits"/>
  </r>
  <r>
    <s v="DG0001121628"/>
    <s v="Pre-Renewal"/>
    <s v="Whirlpool Contact Center"/>
    <s v="5/8/2026, 12:00 PM"/>
    <s v="5/8/2026, 12:00 PM"/>
    <s v="6/4/2027, 11:59 PM"/>
    <s v="Subscription"/>
    <n v="203.88"/>
    <n v="16.989999999999998"/>
    <m/>
    <n v="0"/>
    <n v="203.88"/>
    <m/>
    <m/>
    <n v="1"/>
    <s v="Kelly Johnson"/>
    <x v="0"/>
    <x v="16"/>
    <s v="5/8/2026, 12:00 PM"/>
    <s v="Retained on Benefits"/>
  </r>
  <r>
    <s v="DG0001517000"/>
    <s v="Initial"/>
    <s v="D&amp;G Contact Center"/>
    <s v="5/8/2026, 12:14 PM"/>
    <s v="5/12/2026, 12:00 AM"/>
    <m/>
    <s v="Subscription"/>
    <n v="211.74"/>
    <n v="9.6199999999999992"/>
    <n v="2.1560000000000001"/>
    <n v="1"/>
    <n v="211.74"/>
    <n v="0.2"/>
    <n v="21.02"/>
    <n v="1"/>
    <s v="Rosina Fiandaca"/>
    <x v="1"/>
    <x v="17"/>
    <s v="5/8/2026, 12:14 PM"/>
    <s v="Retained With Discount"/>
  </r>
  <r>
    <s v="DG0001208886"/>
    <s v="Initial"/>
    <s v="Tel Reg"/>
    <s v="5/8/2026, 10:38 AM"/>
    <s v="6/8/2026, 12:00 AM"/>
    <m/>
    <s v="Subscription"/>
    <n v="123.88"/>
    <n v="6.19"/>
    <n v="1.4864999999999999"/>
    <n v="1"/>
    <n v="123.88"/>
    <n v="0.2"/>
    <n v="11.71"/>
    <n v="1"/>
    <s v="Carl Westbrook"/>
    <x v="2"/>
    <x v="18"/>
    <s v="5/8/2026, 10:38 AM"/>
    <s v="Retained With Discount"/>
  </r>
  <r>
    <s v="DG0001296683"/>
    <s v="Initial"/>
    <s v="Whirlpool Contact Center"/>
    <s v="5/8/2026, 6:52 AM"/>
    <s v="5/8/2026, 6:52 AM"/>
    <m/>
    <s v="Annual Renewal"/>
    <n v="383.88"/>
    <n v="31.99"/>
    <m/>
    <n v="0"/>
    <n v="383.88"/>
    <m/>
    <m/>
    <n v="1"/>
    <s v="MIchelle Hartman"/>
    <x v="0"/>
    <x v="19"/>
    <s v="5/8/2026, 6:52 AM"/>
    <s v="Retained on Benefits"/>
  </r>
  <r>
    <s v="DG0002043058"/>
    <s v="Initial"/>
    <s v="Tel Reg"/>
    <s v="5/8/2026, 7:29 AM"/>
    <s v="5/8/2026, 7:29 AM"/>
    <m/>
    <s v="Subscription"/>
    <n v="76.44"/>
    <n v="6.37"/>
    <n v="0.47775000000000001"/>
    <n v="0"/>
    <n v="76.44"/>
    <m/>
    <n v="10.52"/>
    <n v="1"/>
    <s v="Monica Thomas"/>
    <x v="0"/>
    <x v="19"/>
    <s v="5/8/2026, 7:29 AM"/>
    <s v="Retained on Benefits"/>
  </r>
  <r>
    <s v="DG0002062292"/>
    <s v="Initial"/>
    <s v="Web Reg"/>
    <s v="5/8/2026, 7:49 AM"/>
    <s v="5/8/2026, 7:49 AM"/>
    <m/>
    <s v="Subscription"/>
    <n v="34.68"/>
    <n v="2.89"/>
    <n v="1.0404"/>
    <n v="0"/>
    <n v="34.68"/>
    <n v="0.2"/>
    <n v="14.05"/>
    <n v="1"/>
    <s v="Natasha Smith"/>
    <x v="0"/>
    <x v="19"/>
    <s v="5/8/2026, 7:49 AM"/>
    <s v="Retained on Benefits"/>
  </r>
  <r>
    <s v="DG0001157892"/>
    <s v="Initial"/>
    <s v="Tel Reg"/>
    <s v="5/8/2026, 11:56 AM"/>
    <s v="5/8/2026, 11:56 AM"/>
    <m/>
    <s v="Subscription"/>
    <n v="58.3"/>
    <n v="2.65"/>
    <n v="0.63600000000000001"/>
    <n v="1"/>
    <n v="58.3"/>
    <n v="0.2"/>
    <n v="5.25"/>
    <n v="1"/>
    <s v="Lauren Stewart"/>
    <x v="0"/>
    <x v="19"/>
    <s v="5/8/2026, 11:56 AM"/>
    <s v="Retained on Benefits"/>
  </r>
  <r>
    <s v="DG0001992541"/>
    <s v="Initial"/>
    <s v="Whirlpool Contact Center"/>
    <s v="5/8/2026, 12:42 PM"/>
    <s v="5/8/2026, 12:42 PM"/>
    <m/>
    <s v="Annual Renewal"/>
    <n v="431.88"/>
    <n v="35.99"/>
    <m/>
    <n v="0"/>
    <n v="431.88"/>
    <m/>
    <m/>
    <n v="1"/>
    <s v="Deborah Kjenner"/>
    <x v="0"/>
    <x v="19"/>
    <s v="5/8/2026, 12:42 PM"/>
    <s v="Retained on Benefits"/>
  </r>
  <r>
    <s v="DG0001152372"/>
    <s v="Initial"/>
    <s v="After CC"/>
    <s v="5/8/2026, 9:41 AM"/>
    <s v="5/17/2026, 12:00 AM"/>
    <m/>
    <s v="Subscription"/>
    <n v="113.88"/>
    <n v="9.49"/>
    <n v="1.8975"/>
    <n v="1"/>
    <n v="113.88"/>
    <n v="0.2"/>
    <n v="28"/>
    <n v="1"/>
    <s v="CAROL BOUTHILLIER"/>
    <x v="2"/>
    <x v="19"/>
    <s v="5/8/2026, 9:41 AM"/>
    <s v="Retained With Discount"/>
  </r>
  <r>
    <s v="DG0001152370"/>
    <s v="Initial"/>
    <s v="After CC"/>
    <s v="5/8/2026, 9:41 AM"/>
    <s v="5/17/2026, 12:00 AM"/>
    <m/>
    <s v="Subscription"/>
    <n v="77.88"/>
    <n v="6.49"/>
    <n v="1.2975000000000001"/>
    <n v="1"/>
    <n v="77.88"/>
    <n v="0.2"/>
    <n v="19.149999999999999"/>
    <n v="1"/>
    <s v="CAROL BOUTHILLIER"/>
    <x v="2"/>
    <x v="19"/>
    <s v="5/8/2026, 9:41 AM"/>
    <s v="Retained With Discount"/>
  </r>
  <r>
    <s v="DG0001701525"/>
    <s v="Initial"/>
    <s v="D&amp;G Contact Center"/>
    <s v="5/8/2026, 9:20 AM"/>
    <s v="5/8/2026, 9:20 AM"/>
    <m/>
    <s v="Subscription"/>
    <n v="170.28"/>
    <n v="14.19"/>
    <n v="0.99329999999999996"/>
    <n v="0"/>
    <n v="170.28"/>
    <m/>
    <n v="19.850000000000001"/>
    <n v="1"/>
    <s v="Pauline Cheung"/>
    <x v="1"/>
    <x v="20"/>
    <s v="5/8/2026, 9:20 AM"/>
    <s v="Retained on Benefits"/>
  </r>
  <r>
    <s v="DG0001701524"/>
    <s v="Initial"/>
    <s v="D&amp;G Contact Center"/>
    <s v="5/8/2026, 9:21 AM"/>
    <s v="5/8/2026, 9:21 AM"/>
    <m/>
    <s v="Subscription"/>
    <n v="179.04"/>
    <n v="14.92"/>
    <n v="1.0444"/>
    <n v="0"/>
    <n v="179.04"/>
    <m/>
    <n v="20.87"/>
    <n v="1"/>
    <s v="Pauline Cheung"/>
    <x v="1"/>
    <x v="20"/>
    <s v="5/8/2026, 9:21 AM"/>
    <s v="Retained on Benefits"/>
  </r>
  <r>
    <s v="DG0001701523"/>
    <s v="Initial"/>
    <s v="D&amp;G Contact Center"/>
    <s v="5/8/2026, 9:21 AM"/>
    <s v="5/8/2026, 9:21 AM"/>
    <m/>
    <s v="Subscription"/>
    <n v="175.32"/>
    <n v="14.61"/>
    <n v="1.0226999999999999"/>
    <n v="0"/>
    <n v="175.32"/>
    <m/>
    <n v="20.440000000000001"/>
    <n v="1"/>
    <s v="Pauline Cheung"/>
    <x v="1"/>
    <x v="20"/>
    <s v="5/8/2026, 9:21 AM"/>
    <s v="Retained on Benefits"/>
  </r>
  <r>
    <s v="DG0001701522"/>
    <s v="Initial"/>
    <s v="D&amp;G Contact Center"/>
    <s v="5/8/2026, 9:21 AM"/>
    <s v="5/8/2026, 9:21 AM"/>
    <m/>
    <s v="Subscription"/>
    <n v="97.8"/>
    <n v="8.15"/>
    <n v="0.57050000000000001"/>
    <n v="0"/>
    <n v="97.8"/>
    <m/>
    <n v="11.41"/>
    <n v="1"/>
    <s v="Pauline Cheung"/>
    <x v="1"/>
    <x v="20"/>
    <s v="5/8/2026, 9:21 AM"/>
    <s v="Retained on Benefits"/>
  </r>
  <r>
    <s v="DG0001780043"/>
    <s v="Initial"/>
    <s v="Whirlpool Contact Center"/>
    <s v="5/8/2026, 9:38 AM"/>
    <s v="5/8/2026, 9:38 AM"/>
    <m/>
    <s v="Annual Renewal"/>
    <n v="395.88"/>
    <n v="32.99"/>
    <m/>
    <n v="0"/>
    <n v="395.88"/>
    <m/>
    <m/>
    <n v="1"/>
    <s v="Michelle Luna"/>
    <x v="0"/>
    <x v="20"/>
    <s v="5/8/2026, 9:38 AM"/>
    <s v="Retained on Benefits"/>
  </r>
  <r>
    <s v="DG0000531960"/>
    <s v="Initial"/>
    <s v="Whirlpool Contact Center"/>
    <s v="5/8/2026, 11:17 AM"/>
    <s v="5/8/2026, 11:17 AM"/>
    <s v="8/1/2026, 11:59 PM"/>
    <s v="Annual Renewal"/>
    <n v="227.88"/>
    <n v="18.989999999999998"/>
    <m/>
    <n v="0"/>
    <n v="227.88"/>
    <m/>
    <m/>
    <n v="1"/>
    <s v="Michelle Coss"/>
    <x v="0"/>
    <x v="20"/>
    <s v="5/8/2026, 11:17 AM"/>
    <s v="Retained on Benefits"/>
  </r>
  <r>
    <s v="DG0000760107"/>
    <s v="Initial"/>
    <s v="After Mail"/>
    <s v="5/8/2026, 11:33 AM"/>
    <s v="5/8/2026, 11:33 AM"/>
    <s v="1/17/2027, 11:59 PM"/>
    <s v="Subscription"/>
    <n v="239.88"/>
    <n v="19.989999999999998"/>
    <m/>
    <n v="0"/>
    <n v="239.88"/>
    <m/>
    <m/>
    <n v="1"/>
    <s v="Melissa Bolton"/>
    <x v="0"/>
    <x v="20"/>
    <s v="5/8/2026, 11:33 AM"/>
    <s v="Retained on Benefits"/>
  </r>
  <r>
    <s v="DG0002072306"/>
    <s v="Initial"/>
    <s v="Whirlpool Contact Center"/>
    <s v="5/8/2026, 11:43 AM"/>
    <s v="5/8/2026, 11:43 AM"/>
    <m/>
    <s v="Annual Renewal"/>
    <n v="491.88"/>
    <n v="40.99"/>
    <m/>
    <n v="0"/>
    <n v="491.88"/>
    <m/>
    <m/>
    <n v="1"/>
    <s v="Vincent Roddy"/>
    <x v="0"/>
    <x v="20"/>
    <s v="5/8/2026, 11:43 AM"/>
    <s v="Retained on Benefits"/>
  </r>
  <r>
    <s v="DG0000804884"/>
    <s v="Initial"/>
    <s v="Whirlpool Contact Center"/>
    <s v="5/8/2026, 12:09 PM"/>
    <s v="5/8/2026, 12:09 PM"/>
    <s v="1/14/2027, 11:59 PM"/>
    <s v="Annual Renewal"/>
    <n v="305.88"/>
    <n v="25.49"/>
    <m/>
    <n v="0"/>
    <n v="305.88"/>
    <m/>
    <m/>
    <n v="1"/>
    <s v="Kimberly Byfield"/>
    <x v="0"/>
    <x v="21"/>
    <s v="5/8/2026, 12:09 PM"/>
    <s v="Retained on Benefits"/>
  </r>
  <r>
    <s v="DG0002137055"/>
    <s v="Initial"/>
    <s v="D&amp;G Contact Center"/>
    <s v="5/8/2026, 12:09 PM"/>
    <s v="5/8/2026, 12:09 PM"/>
    <m/>
    <s v="Subscription"/>
    <n v="131.4"/>
    <n v="10.95"/>
    <n v="0.76649999999999996"/>
    <n v="0"/>
    <n v="131.4"/>
    <n v="0.5"/>
    <n v="13.82"/>
    <n v="1"/>
    <s v="Kimberly Byfield"/>
    <x v="0"/>
    <x v="21"/>
    <s v="5/8/2026, 12:09 PM"/>
    <s v="Retained on Benefits"/>
  </r>
  <r>
    <s v="DG0002137056"/>
    <s v="Initial"/>
    <s v="D&amp;G Contact Center"/>
    <s v="5/8/2026, 12:09 PM"/>
    <s v="5/8/2026, 12:09 PM"/>
    <m/>
    <s v="Subscription"/>
    <n v="162.6"/>
    <n v="13.55"/>
    <n v="0.94850000000000001"/>
    <n v="0"/>
    <n v="162.6"/>
    <n v="0.5"/>
    <n v="17.079999999999998"/>
    <n v="1"/>
    <s v="Kimberly Byfield"/>
    <x v="0"/>
    <x v="21"/>
    <s v="5/8/2026, 12:09 PM"/>
    <s v="Retained on Benefits"/>
  </r>
  <r>
    <s v="DG0000859327"/>
    <s v="Initial"/>
    <s v="After Mail"/>
    <s v="5/8/2026, 8:44 AM"/>
    <s v="5/23/2026, 12:00 AM"/>
    <s v="3/22/2027, 11:59 PM"/>
    <s v="Subscription"/>
    <n v="149.88"/>
    <n v="12.49"/>
    <n v="2.4975000000000001"/>
    <n v="1"/>
    <n v="149.88"/>
    <n v="0.2"/>
    <n v="31.22"/>
    <n v="1"/>
    <s v="Maxie Blurton"/>
    <x v="2"/>
    <x v="21"/>
    <s v="5/8/2026, 8:44 AM"/>
    <s v="Retained With Discount"/>
  </r>
  <r>
    <s v="DG0000677532"/>
    <s v="Initial"/>
    <s v="After Mail"/>
    <s v="5/8/2026, 8:45 AM"/>
    <s v="6/2/2026, 12:00 AM"/>
    <s v="12/1/2026, 11:59 PM"/>
    <s v="Subscription"/>
    <n v="227.88"/>
    <n v="18.989999999999998"/>
    <n v="3.7974999999999999"/>
    <n v="1"/>
    <n v="227.88"/>
    <n v="0.2"/>
    <n v="51.27"/>
    <n v="1"/>
    <s v="Maxie Blurton"/>
    <x v="2"/>
    <x v="21"/>
    <s v="5/8/2026, 8:45 AM"/>
    <s v="Retained With Discount"/>
  </r>
  <r>
    <s v="DG0001043298"/>
    <s v="Initial"/>
    <s v="Whirlpool Contact Center"/>
    <s v="5/8/2026, 12:47 PM"/>
    <s v="6/6/2026, 12:00 AM"/>
    <s v="5/5/2027, 11:59 PM"/>
    <s v="Subscription"/>
    <n v="89.88"/>
    <n v="7.49"/>
    <n v="0.71879999999999999"/>
    <n v="1"/>
    <n v="89.88"/>
    <n v="0.2"/>
    <n v="8.81"/>
    <n v="1"/>
    <s v="Patricia Mason"/>
    <x v="2"/>
    <x v="21"/>
    <s v="5/8/2026, 12:47 PM"/>
    <s v="Retained With Discount"/>
  </r>
  <r>
    <s v="DG0001950153"/>
    <s v="Initial"/>
    <s v="D&amp;G Contact Center"/>
    <s v="5/8/2026, 9:38 AM"/>
    <s v="6/6/2026, 12:00 AM"/>
    <m/>
    <s v="Subscription"/>
    <n v="138.38"/>
    <n v="6.29"/>
    <n v="1.4084000000000001"/>
    <n v="1"/>
    <n v="138.38"/>
    <n v="0.2"/>
    <n v="15.32"/>
    <n v="1"/>
    <s v="Betty Colletta"/>
    <x v="2"/>
    <x v="22"/>
    <s v="5/8/2026, 9:38 AM"/>
    <s v="Retained With Discount"/>
  </r>
  <r>
    <s v="DG0002044198"/>
    <s v="Initial"/>
    <s v="Tel Reg"/>
    <s v="5/8/2026, 9:42 AM"/>
    <s v="5/8/2026, 9:42 AM"/>
    <m/>
    <s v="Subscription"/>
    <n v="78.64"/>
    <n v="3.57"/>
    <n v="0.85799999999999998"/>
    <n v="1"/>
    <n v="78.64"/>
    <n v="0.2"/>
    <n v="9.33"/>
    <n v="1"/>
    <s v="Amelia Cabello"/>
    <x v="0"/>
    <x v="23"/>
    <s v="5/8/2026, 9:42 AM"/>
    <s v="Retained on Benefits"/>
  </r>
  <r>
    <s v="DG0002052469"/>
    <s v="Initial"/>
    <s v="Tel Reg"/>
    <s v="5/8/2026, 9:38 AM"/>
    <s v="6/4/2026, 12:00 AM"/>
    <m/>
    <s v="Subscription"/>
    <n v="70.400000000000006"/>
    <n v="3.2"/>
    <n v="0.76800000000000002"/>
    <n v="1"/>
    <n v="70.400000000000006"/>
    <n v="0.2"/>
    <n v="8.35"/>
    <n v="1"/>
    <s v="Amelia Cabello"/>
    <x v="2"/>
    <x v="23"/>
    <s v="5/8/2026, 9:38 AM"/>
    <s v="Retained With Discount"/>
  </r>
  <r>
    <s v="DG0002052468"/>
    <s v="Initial"/>
    <s v="Tel Reg"/>
    <s v="5/8/2026, 9:38 AM"/>
    <s v="6/4/2026, 12:00 AM"/>
    <m/>
    <s v="Subscription"/>
    <n v="56.32"/>
    <n v="2.56"/>
    <n v="0.61499999999999999"/>
    <n v="1"/>
    <n v="56.32"/>
    <n v="0.2"/>
    <n v="6.69"/>
    <n v="1"/>
    <s v="Amelia Cabello"/>
    <x v="2"/>
    <x v="23"/>
    <s v="5/8/2026, 9:38 AM"/>
    <s v="Retained With Discount"/>
  </r>
  <r>
    <s v="DG0002044201"/>
    <s v="Initial"/>
    <s v="Tel Reg"/>
    <s v="5/8/2026, 9:39 AM"/>
    <s v="6/2/2026, 12:00 AM"/>
    <m/>
    <s v="Subscription"/>
    <n v="45.76"/>
    <n v="2.08"/>
    <n v="0.4995"/>
    <n v="1"/>
    <n v="45.76"/>
    <n v="0.2"/>
    <n v="5.43"/>
    <n v="1"/>
    <s v="Amelia Cabello"/>
    <x v="2"/>
    <x v="23"/>
    <s v="5/8/2026, 9:39 AM"/>
    <s v="Retained With Discount"/>
  </r>
  <r>
    <s v="DG0002044200"/>
    <s v="Initial"/>
    <s v="Tel Reg"/>
    <s v="5/8/2026, 9:39 AM"/>
    <s v="6/2/2026, 12:00 AM"/>
    <m/>
    <s v="Subscription"/>
    <n v="58.4"/>
    <n v="2.65"/>
    <n v="0.63749999999999996"/>
    <n v="1"/>
    <n v="58.4"/>
    <n v="0.2"/>
    <n v="6.93"/>
    <n v="1"/>
    <s v="Amelia Cabello"/>
    <x v="2"/>
    <x v="23"/>
    <s v="5/8/2026, 9:39 AM"/>
    <s v="Retained With Discount"/>
  </r>
  <r>
    <s v="DG0002044198"/>
    <s v="Initial"/>
    <s v="Tel Reg"/>
    <s v="5/8/2026, 9:41 AM"/>
    <s v="6/2/2026, 12:00 AM"/>
    <m/>
    <s v="Subscription"/>
    <n v="78.64"/>
    <n v="3.57"/>
    <n v="0.85799999999999998"/>
    <n v="1"/>
    <n v="78.64"/>
    <n v="0.2"/>
    <n v="9.33"/>
    <n v="1"/>
    <s v="Amelia Cabello"/>
    <x v="0"/>
    <x v="23"/>
    <s v="5/8/2026, 9:41 AM"/>
    <s v="Retained With Discount"/>
  </r>
  <r>
    <s v="DG0001119100"/>
    <s v="Initial"/>
    <s v="After CC"/>
    <s v="5/8/2026, 10:17 AM"/>
    <s v="6/4/2026, 12:00 AM"/>
    <m/>
    <s v="Subscription"/>
    <n v="95.88"/>
    <n v="7.99"/>
    <n v="1.5974999999999999"/>
    <n v="1"/>
    <n v="95.88"/>
    <n v="0.2"/>
    <n v="23.57"/>
    <n v="1"/>
    <s v="Faigy Feverstein"/>
    <x v="1"/>
    <x v="23"/>
    <s v="5/8/2026, 10:17 AM"/>
    <s v="Retained With Discount"/>
  </r>
  <r>
    <s v="DG0001160800"/>
    <s v="Canceled"/>
    <s v="Whirlpool Contact Center"/>
    <s v="5/8/2026, 6:50 AM"/>
    <s v="5/8/2026, 6:50 AM"/>
    <m/>
    <s v="Annual Renewal"/>
    <n v="539.88"/>
    <n v="44.99"/>
    <m/>
    <n v="0"/>
    <n v="539.88"/>
    <m/>
    <m/>
    <n v="1"/>
    <s v="Jose Hernandez"/>
    <x v="1"/>
    <x v="24"/>
    <s v="5/8/2026, 6:50 AM"/>
    <s v="Retained on Benefits"/>
  </r>
  <r>
    <s v="DG0001940335"/>
    <s v="Initial"/>
    <s v="Whirlpool Contact Center"/>
    <s v="5/8/2026, 7:34 AM"/>
    <s v="5/8/2026, 7:34 AM"/>
    <m/>
    <s v="Annual Renewal"/>
    <n v="431.88"/>
    <n v="35.99"/>
    <m/>
    <n v="0"/>
    <n v="431.88"/>
    <m/>
    <m/>
    <n v="1"/>
    <s v="Gowri Kannan"/>
    <x v="0"/>
    <x v="24"/>
    <s v="5/8/2026, 7:34 AM"/>
    <s v="Retained on Benefits"/>
  </r>
  <r>
    <s v="DG0002075551"/>
    <s v="Initial"/>
    <s v="D&amp;G Contact Center"/>
    <s v="5/8/2026, 8:14 AM"/>
    <s v="5/8/2026, 8:14 AM"/>
    <m/>
    <s v="Subscription"/>
    <n v="114.84"/>
    <n v="9.57"/>
    <n v="0.66990000000000005"/>
    <n v="0"/>
    <n v="114.84"/>
    <n v="0.5"/>
    <n v="12.06"/>
    <n v="1"/>
    <s v="Sonja Rhodes"/>
    <x v="0"/>
    <x v="24"/>
    <s v="5/8/2026, 8:14 AM"/>
    <s v="Retained on Benefits"/>
  </r>
  <r>
    <s v="DG0002075501"/>
    <s v="Initial"/>
    <s v="D&amp;G Contact Center"/>
    <s v="5/8/2026, 8:15 AM"/>
    <s v="5/8/2026, 8:15 AM"/>
    <m/>
    <s v="Subscription"/>
    <n v="139.19999999999999"/>
    <n v="11.6"/>
    <n v="0.81200000000000006"/>
    <n v="0"/>
    <n v="139.19999999999999"/>
    <n v="0.5"/>
    <n v="14.61"/>
    <n v="1"/>
    <s v="Sonja Rhodes"/>
    <x v="0"/>
    <x v="24"/>
    <s v="5/8/2026, 8:15 AM"/>
    <s v="Retained on Benefits"/>
  </r>
  <r>
    <s v="DG0000053224"/>
    <s v="Initial"/>
    <s v="Tel Reg"/>
    <s v="5/8/2026, 8:15 AM"/>
    <s v="5/8/2026, 8:15 AM"/>
    <s v="6/22/2026, 11:59 PM"/>
    <s v="Subscription"/>
    <n v="122.88"/>
    <n v="10.24"/>
    <n v="0.98280000000000001"/>
    <n v="1"/>
    <n v="122.88"/>
    <n v="0.2"/>
    <n v="14.01"/>
    <n v="1"/>
    <s v="Sonja Rhodes"/>
    <x v="0"/>
    <x v="24"/>
    <s v="5/8/2026, 8:15 AM"/>
    <s v="Retained on Benefits"/>
  </r>
  <r>
    <s v="DG0001516990"/>
    <s v="Initial"/>
    <s v="Tel Reg"/>
    <s v="5/8/2026, 8:31 AM"/>
    <s v="5/8/2026, 8:31 AM"/>
    <m/>
    <s v="Subscription"/>
    <n v="60.84"/>
    <n v="5.07"/>
    <n v="0.38024999999999998"/>
    <n v="0"/>
    <n v="60.84"/>
    <m/>
    <n v="8.3699999999999992"/>
    <n v="1"/>
    <s v="Jan Hudson"/>
    <x v="0"/>
    <x v="24"/>
    <s v="5/8/2026, 8:31 AM"/>
    <s v="Retained on Benefits"/>
  </r>
  <r>
    <s v="DG0001516990"/>
    <s v="Initial"/>
    <s v="Tel Reg"/>
    <s v="5/8/2026, 8:32 AM"/>
    <s v="5/8/2026, 8:32 AM"/>
    <m/>
    <s v="Subscription"/>
    <n v="60.84"/>
    <n v="5.07"/>
    <n v="0.38024999999999998"/>
    <n v="0"/>
    <n v="60.84"/>
    <m/>
    <n v="8.3699999999999992"/>
    <n v="1"/>
    <s v="Jan Hudson"/>
    <x v="0"/>
    <x v="24"/>
    <s v="5/8/2026, 8:32 AM"/>
    <s v="Retained on Benefits"/>
  </r>
  <r>
    <s v="DG0002017512"/>
    <s v="Initial"/>
    <s v="Whirlpool Contact Center"/>
    <s v="5/8/2026, 11:28 AM"/>
    <s v="5/8/2026, 11:28 AM"/>
    <m/>
    <s v="Annual Renewal"/>
    <n v="647.88"/>
    <n v="53.99"/>
    <m/>
    <n v="0"/>
    <n v="647.88"/>
    <m/>
    <m/>
    <n v="1"/>
    <s v="Robert Cortesi"/>
    <x v="0"/>
    <x v="24"/>
    <s v="5/8/2026, 11:28 AM"/>
    <s v="Retained on Benefits"/>
  </r>
  <r>
    <s v="DG0002017512"/>
    <s v="Initial"/>
    <s v="Whirlpool Contact Center"/>
    <s v="5/8/2026, 11:35 AM"/>
    <s v="5/8/2026, 11:35 AM"/>
    <m/>
    <s v="Annual Renewal"/>
    <n v="647.88"/>
    <n v="53.99"/>
    <m/>
    <n v="0"/>
    <n v="647.88"/>
    <m/>
    <m/>
    <n v="1"/>
    <s v="Robert Cortesi"/>
    <x v="0"/>
    <x v="24"/>
    <s v="5/8/2026, 11:35 AM"/>
    <s v="Retained on Benefits"/>
  </r>
  <r>
    <s v="DG0000889653"/>
    <s v="Lapsed"/>
    <s v="After CC"/>
    <s v="5/8/2026, 11:50 AM"/>
    <s v="5/8/2026, 11:50 AM"/>
    <s v="3/24/2027, 11:59 PM"/>
    <s v="Subscription"/>
    <n v="191.88"/>
    <n v="15.99"/>
    <m/>
    <n v="0"/>
    <n v="191.88"/>
    <m/>
    <m/>
    <n v="1"/>
    <s v="John Coleman"/>
    <x v="0"/>
    <x v="24"/>
    <s v="5/8/2026, 11:50 AM"/>
    <s v="Retained on Benefits"/>
  </r>
  <r>
    <s v="DG0000889654"/>
    <s v="Lapsed"/>
    <s v="After CC"/>
    <s v="5/8/2026, 11:50 AM"/>
    <s v="5/8/2026, 11:50 AM"/>
    <s v="3/24/2027, 11:59 PM"/>
    <s v="Subscription"/>
    <n v="215.88"/>
    <n v="17.989999999999998"/>
    <m/>
    <n v="0"/>
    <n v="215.88"/>
    <m/>
    <m/>
    <n v="1"/>
    <s v="John Coleman"/>
    <x v="0"/>
    <x v="24"/>
    <s v="5/8/2026, 11:50 AM"/>
    <s v="Retained on Benefits"/>
  </r>
  <r>
    <s v="DG0000463161"/>
    <s v="Initial"/>
    <s v="D&amp;G Contact Center"/>
    <s v="5/8/2026, 12:57 PM"/>
    <s v="5/8/2026, 12:57 PM"/>
    <s v="7/14/2026, 11:59 PM"/>
    <s v="Subscription"/>
    <n v="260.88"/>
    <n v="21.74"/>
    <n v="2.4346000000000001"/>
    <n v="1"/>
    <n v="260.88"/>
    <n v="0.2"/>
    <n v="33.479999999999997"/>
    <n v="1"/>
    <s v="Lori Cook"/>
    <x v="0"/>
    <x v="24"/>
    <s v="5/8/2026, 12:57 PM"/>
    <s v="Retained on Benefits"/>
  </r>
  <r>
    <s v="DG0002048788"/>
    <s v="Initial"/>
    <s v="Whirlpool Contact Center"/>
    <s v="5/8/2026, 11:47 AM"/>
    <s v="5/8/2026, 11:47 AM"/>
    <m/>
    <s v="Annual Renewal"/>
    <n v="395.88"/>
    <n v="32.99"/>
    <m/>
    <n v="0"/>
    <n v="395.88"/>
    <m/>
    <m/>
    <n v="1"/>
    <s v="Sarah Muna"/>
    <x v="0"/>
    <x v="25"/>
    <s v="5/8/2026, 11:47 AM"/>
    <s v="Retained on Benefits"/>
  </r>
  <r>
    <s v="DG0001551055"/>
    <s v="Initial"/>
    <s v="D&amp;G Contact Center"/>
    <s v="5/8/2026, 6:56 AM"/>
    <s v="5/22/2026, 12:00 AM"/>
    <m/>
    <s v="Subscription"/>
    <n v="115"/>
    <n v="5.75"/>
    <n v="1.288"/>
    <n v="1"/>
    <n v="115"/>
    <n v="0.2"/>
    <n v="12.56"/>
    <n v="1"/>
    <s v="Rodney Rivers"/>
    <x v="2"/>
    <x v="26"/>
    <s v="5/8/2026, 6:56 AM"/>
    <s v="Retained With Discount"/>
  </r>
  <r>
    <s v="DG0001275452"/>
    <s v="Initial"/>
    <s v="After CC"/>
    <s v="5/8/2026, 6:57 AM"/>
    <s v="5/31/2026, 12:00 AM"/>
    <m/>
    <s v="Subscription"/>
    <n v="107.88"/>
    <n v="7.99"/>
    <n v="1.9975000000000001"/>
    <n v="1"/>
    <n v="107.88"/>
    <n v="0.2"/>
    <n v="23.98"/>
    <n v="1"/>
    <s v="Rodney Rivers"/>
    <x v="2"/>
    <x v="26"/>
    <s v="5/8/2026, 6:57 AM"/>
    <s v="Retained With Discount"/>
  </r>
  <r>
    <s v="DG0001275450"/>
    <s v="Initial"/>
    <s v="After CC"/>
    <s v="5/8/2026, 6:57 AM"/>
    <s v="5/31/2026, 12:00 AM"/>
    <m/>
    <s v="Subscription"/>
    <n v="145.68"/>
    <n v="10.79"/>
    <n v="2.6974999999999998"/>
    <n v="1"/>
    <n v="145.68"/>
    <n v="0.2"/>
    <n v="32.380000000000003"/>
    <n v="1"/>
    <s v="Rodney Rivers"/>
    <x v="2"/>
    <x v="26"/>
    <s v="5/8/2026, 6:57 AM"/>
    <s v="Retained With Discount"/>
  </r>
  <r>
    <s v="DG0001275449"/>
    <s v="Initial"/>
    <s v="After CC"/>
    <s v="5/8/2026, 6:57 AM"/>
    <s v="5/31/2026, 12:00 AM"/>
    <m/>
    <s v="Subscription"/>
    <n v="80.88"/>
    <n v="5.99"/>
    <n v="1.4975000000000001"/>
    <n v="1"/>
    <n v="80.88"/>
    <n v="0.2"/>
    <n v="17.98"/>
    <n v="1"/>
    <s v="Rodney Rivers"/>
    <x v="2"/>
    <x v="26"/>
    <s v="5/8/2026, 6:57 AM"/>
    <s v="Retained With Discount"/>
  </r>
  <r>
    <s v="DG0001275448"/>
    <s v="Initial"/>
    <s v="After CC"/>
    <s v="5/8/2026, 6:58 AM"/>
    <s v="5/31/2026, 12:00 AM"/>
    <m/>
    <s v="Subscription"/>
    <n v="91.68"/>
    <n v="6.79"/>
    <n v="1.6975"/>
    <n v="1"/>
    <n v="91.68"/>
    <n v="0.2"/>
    <n v="20.38"/>
    <n v="1"/>
    <s v="Rodney Rivers"/>
    <x v="2"/>
    <x v="26"/>
    <s v="5/8/2026, 6:58 AM"/>
    <s v="Retained With Discount"/>
  </r>
  <r>
    <s v="DG0001275447"/>
    <s v="Initial"/>
    <s v="After CC"/>
    <s v="5/8/2026, 6:59 AM"/>
    <s v="5/31/2026, 12:00 AM"/>
    <m/>
    <s v="Subscription"/>
    <n v="59.28"/>
    <n v="4.3899999999999997"/>
    <n v="1.0974999999999999"/>
    <n v="1"/>
    <n v="59.28"/>
    <n v="0.2"/>
    <n v="13.18"/>
    <n v="1"/>
    <s v="Rodney Rivers"/>
    <x v="2"/>
    <x v="26"/>
    <s v="5/8/2026, 6:59 AM"/>
    <s v="Retained With Discount"/>
  </r>
  <r>
    <m/>
    <m/>
    <m/>
    <m/>
    <m/>
    <m/>
    <m/>
    <m/>
    <m/>
    <m/>
    <m/>
    <m/>
    <m/>
    <m/>
    <n v="2"/>
    <m/>
    <x v="3"/>
    <x v="16"/>
    <s v="5/8/2026, 6:59 AM"/>
    <s v="Retained With Discount"/>
  </r>
  <r>
    <m/>
    <m/>
    <m/>
    <m/>
    <m/>
    <m/>
    <m/>
    <m/>
    <m/>
    <m/>
    <m/>
    <m/>
    <m/>
    <m/>
    <n v="1"/>
    <m/>
    <x v="3"/>
    <x v="16"/>
    <s v="5/8/2026, 6:59 AM"/>
    <s v="Retained With Discount"/>
  </r>
  <r>
    <m/>
    <m/>
    <m/>
    <m/>
    <m/>
    <m/>
    <m/>
    <m/>
    <m/>
    <m/>
    <m/>
    <m/>
    <m/>
    <m/>
    <n v="1"/>
    <m/>
    <x v="3"/>
    <x v="13"/>
    <s v="5/8/2026, 6:59 AM"/>
    <s v="Retained With Discount"/>
  </r>
  <r>
    <m/>
    <m/>
    <m/>
    <m/>
    <m/>
    <m/>
    <m/>
    <m/>
    <m/>
    <m/>
    <m/>
    <m/>
    <m/>
    <m/>
    <n v="1"/>
    <m/>
    <x v="3"/>
    <x v="19"/>
    <s v="5/8/2026, 6:59 AM"/>
    <s v="Retained With Discount"/>
  </r>
  <r>
    <m/>
    <m/>
    <m/>
    <m/>
    <m/>
    <m/>
    <m/>
    <m/>
    <m/>
    <m/>
    <m/>
    <m/>
    <m/>
    <m/>
    <n v="1"/>
    <m/>
    <x v="3"/>
    <x v="27"/>
    <s v="5/8/2026, 6:59 AM"/>
    <s v="Retained With Discount"/>
  </r>
  <r>
    <m/>
    <m/>
    <m/>
    <m/>
    <m/>
    <m/>
    <m/>
    <m/>
    <m/>
    <m/>
    <m/>
    <m/>
    <m/>
    <m/>
    <n v="1"/>
    <m/>
    <x v="3"/>
    <x v="27"/>
    <s v="5/8/2026, 6:59 AM"/>
    <s v="Retained With Discount"/>
  </r>
  <r>
    <m/>
    <m/>
    <m/>
    <m/>
    <m/>
    <m/>
    <m/>
    <m/>
    <m/>
    <m/>
    <m/>
    <m/>
    <m/>
    <m/>
    <n v="1"/>
    <m/>
    <x v="3"/>
    <x v="11"/>
    <s v="5/8/2026, 6:59 AM"/>
    <s v="Retained With Discount"/>
  </r>
  <r>
    <m/>
    <m/>
    <m/>
    <m/>
    <m/>
    <m/>
    <m/>
    <m/>
    <m/>
    <m/>
    <m/>
    <m/>
    <m/>
    <m/>
    <n v="1"/>
    <m/>
    <x v="3"/>
    <x v="13"/>
    <s v="5/8/2026, 6:59 AM"/>
    <s v="Retained With Discount"/>
  </r>
  <r>
    <m/>
    <m/>
    <m/>
    <m/>
    <m/>
    <m/>
    <m/>
    <m/>
    <m/>
    <m/>
    <m/>
    <m/>
    <m/>
    <m/>
    <n v="1"/>
    <m/>
    <x v="3"/>
    <x v="13"/>
    <s v="5/8/2026, 6:59 AM"/>
    <s v="Retained With Discount"/>
  </r>
  <r>
    <m/>
    <m/>
    <m/>
    <m/>
    <m/>
    <m/>
    <m/>
    <m/>
    <m/>
    <m/>
    <m/>
    <m/>
    <m/>
    <m/>
    <n v="1"/>
    <m/>
    <x v="3"/>
    <x v="19"/>
    <s v="5/8/2026, 6:59 AM"/>
    <s v="Retained With Discount"/>
  </r>
  <r>
    <m/>
    <m/>
    <m/>
    <m/>
    <m/>
    <m/>
    <m/>
    <m/>
    <m/>
    <m/>
    <m/>
    <m/>
    <m/>
    <m/>
    <n v="1"/>
    <m/>
    <x v="3"/>
    <x v="16"/>
    <s v="5/8/2026, 6:59 AM"/>
    <s v="Retained With Discount"/>
  </r>
  <r>
    <m/>
    <m/>
    <m/>
    <m/>
    <m/>
    <m/>
    <m/>
    <m/>
    <m/>
    <m/>
    <m/>
    <m/>
    <m/>
    <m/>
    <n v="1"/>
    <m/>
    <x v="3"/>
    <x v="12"/>
    <s v="5/8/2026, 6:59 AM"/>
    <s v="Retained With Discount"/>
  </r>
  <r>
    <m/>
    <m/>
    <m/>
    <m/>
    <m/>
    <m/>
    <m/>
    <m/>
    <m/>
    <m/>
    <m/>
    <m/>
    <m/>
    <m/>
    <n v="2"/>
    <m/>
    <x v="3"/>
    <x v="19"/>
    <s v="5/8/2026, 6:59 AM"/>
    <s v="Retained With Discount"/>
  </r>
  <r>
    <m/>
    <m/>
    <m/>
    <m/>
    <m/>
    <m/>
    <m/>
    <m/>
    <m/>
    <m/>
    <m/>
    <m/>
    <m/>
    <m/>
    <m/>
    <m/>
    <x v="3"/>
    <x v="28"/>
    <m/>
    <m/>
  </r>
  <r>
    <m/>
    <m/>
    <m/>
    <m/>
    <m/>
    <m/>
    <m/>
    <m/>
    <m/>
    <m/>
    <m/>
    <m/>
    <m/>
    <m/>
    <m/>
    <m/>
    <x v="3"/>
    <x v="28"/>
    <m/>
    <m/>
  </r>
  <r>
    <m/>
    <m/>
    <m/>
    <m/>
    <m/>
    <m/>
    <m/>
    <m/>
    <m/>
    <m/>
    <m/>
    <m/>
    <m/>
    <m/>
    <m/>
    <m/>
    <x v="3"/>
    <x v="28"/>
    <m/>
    <m/>
  </r>
  <r>
    <m/>
    <m/>
    <m/>
    <m/>
    <m/>
    <m/>
    <m/>
    <m/>
    <m/>
    <m/>
    <m/>
    <m/>
    <m/>
    <m/>
    <m/>
    <m/>
    <x v="3"/>
    <x v="28"/>
    <m/>
    <m/>
  </r>
  <r>
    <m/>
    <m/>
    <m/>
    <m/>
    <m/>
    <m/>
    <m/>
    <m/>
    <m/>
    <m/>
    <m/>
    <m/>
    <m/>
    <m/>
    <m/>
    <m/>
    <x v="3"/>
    <x v="28"/>
    <m/>
    <m/>
  </r>
  <r>
    <m/>
    <m/>
    <m/>
    <m/>
    <m/>
    <m/>
    <m/>
    <m/>
    <m/>
    <m/>
    <m/>
    <m/>
    <m/>
    <m/>
    <m/>
    <m/>
    <x v="3"/>
    <x v="28"/>
    <m/>
    <m/>
  </r>
  <r>
    <m/>
    <m/>
    <m/>
    <m/>
    <m/>
    <m/>
    <m/>
    <m/>
    <m/>
    <m/>
    <m/>
    <m/>
    <m/>
    <m/>
    <m/>
    <m/>
    <x v="3"/>
    <x v="28"/>
    <m/>
    <m/>
  </r>
  <r>
    <m/>
    <m/>
    <m/>
    <m/>
    <m/>
    <m/>
    <m/>
    <m/>
    <m/>
    <m/>
    <m/>
    <m/>
    <m/>
    <m/>
    <m/>
    <m/>
    <x v="3"/>
    <x v="28"/>
    <m/>
    <m/>
  </r>
  <r>
    <m/>
    <m/>
    <m/>
    <m/>
    <m/>
    <m/>
    <m/>
    <m/>
    <m/>
    <m/>
    <m/>
    <m/>
    <m/>
    <m/>
    <m/>
    <m/>
    <x v="3"/>
    <x v="28"/>
    <m/>
    <m/>
  </r>
  <r>
    <m/>
    <m/>
    <m/>
    <m/>
    <m/>
    <m/>
    <m/>
    <m/>
    <m/>
    <m/>
    <m/>
    <m/>
    <m/>
    <m/>
    <m/>
    <m/>
    <x v="3"/>
    <x v="28"/>
    <m/>
    <m/>
  </r>
  <r>
    <m/>
    <m/>
    <m/>
    <m/>
    <m/>
    <m/>
    <m/>
    <m/>
    <m/>
    <m/>
    <m/>
    <m/>
    <m/>
    <m/>
    <m/>
    <m/>
    <x v="3"/>
    <x v="28"/>
    <m/>
    <m/>
  </r>
  <r>
    <m/>
    <m/>
    <m/>
    <m/>
    <m/>
    <m/>
    <m/>
    <m/>
    <m/>
    <m/>
    <m/>
    <m/>
    <m/>
    <m/>
    <m/>
    <m/>
    <x v="3"/>
    <x v="28"/>
    <m/>
    <m/>
  </r>
  <r>
    <m/>
    <m/>
    <m/>
    <m/>
    <m/>
    <m/>
    <m/>
    <m/>
    <m/>
    <m/>
    <m/>
    <m/>
    <m/>
    <m/>
    <m/>
    <m/>
    <x v="3"/>
    <x v="28"/>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8">
  <r>
    <s v="DG0001010794"/>
    <s v="Initial"/>
    <s v="Web Reg"/>
    <s v="5/8/2026, 5:54 AM"/>
    <s v="5/22/2026, 7:00 AM"/>
    <s v="4/22/2027, 11:59 PM"/>
    <s v="Subscription"/>
    <m/>
    <x v="0"/>
    <n v="1"/>
    <s v="Lance James"/>
    <x v="0"/>
    <s v="5/8/2026, 5:54 AM"/>
    <s v="Cancellation"/>
  </r>
  <r>
    <s v="DG0001782714"/>
    <s v="Initial"/>
    <s v="Tel Reg"/>
    <s v="5/8/2026, 5:58 AM"/>
    <s v="5/21/2026, 7:00 AM"/>
    <m/>
    <s v="Subscription"/>
    <m/>
    <x v="0"/>
    <n v="1"/>
    <s v="Dawn Wolfe"/>
    <x v="0"/>
    <s v="5/8/2026, 5:58 AM"/>
    <s v="Cancellation"/>
  </r>
  <r>
    <s v="DG0001365811"/>
    <s v="Initial"/>
    <s v="Whirlpool Contact Center"/>
    <s v="5/8/2026, 5:58 AM"/>
    <s v="5/25/2026, 7:00 AM"/>
    <m/>
    <s v="Subscription"/>
    <m/>
    <x v="0"/>
    <n v="1"/>
    <s v="Dawn Wolfe"/>
    <x v="0"/>
    <s v="5/8/2026, 5:58 AM"/>
    <s v="Cancellation"/>
  </r>
  <r>
    <s v="DG0001038741"/>
    <s v="Initial"/>
    <s v="Whirlpool Contact Center"/>
    <s v="5/8/2026, 9:36 AM"/>
    <s v="6/4/2026, 7:00 AM"/>
    <s v="5/4/2027, 11:59 PM"/>
    <s v="Subscription"/>
    <m/>
    <x v="0"/>
    <n v="1"/>
    <s v="Ronald Dixon"/>
    <x v="1"/>
    <s v="5/8/2026, 9:36 AM"/>
    <s v="Cancellation"/>
  </r>
  <r>
    <s v="DG0001326970"/>
    <s v="Initial"/>
    <s v="Tel Reg"/>
    <s v="5/8/2026, 9:44 AM"/>
    <s v="5/14/2026, 7:00 AM"/>
    <m/>
    <s v="Subscription"/>
    <n v="0.2"/>
    <x v="0"/>
    <n v="1"/>
    <s v="Raquel Cruz"/>
    <x v="1"/>
    <s v="5/8/2026, 9:44 AM"/>
    <s v="Cancellation"/>
  </r>
  <r>
    <s v="DG0000706974"/>
    <s v="Initial"/>
    <s v="Whirlpool Contact Center"/>
    <s v="5/8/2026, 6:43 AM"/>
    <s v="5/20/2026, 7:00 AM"/>
    <s v="11/20/2026, 11:59 PM"/>
    <s v="Subscription"/>
    <m/>
    <x v="0"/>
    <n v="1"/>
    <s v="Molly Coyne"/>
    <x v="2"/>
    <s v="5/8/2026, 6:43 AM"/>
    <s v="Cancellation"/>
  </r>
  <r>
    <s v="DG0001160800"/>
    <s v="Canceled"/>
    <s v="Whirlpool Contact Center"/>
    <s v="5/8/2026, 6:52 AM"/>
    <s v="5/8/2026, 7:00 AM"/>
    <m/>
    <s v="Annual Renewal"/>
    <m/>
    <x v="0"/>
    <n v="1"/>
    <s v="Jose Hernandez"/>
    <x v="2"/>
    <s v="5/8/2026, 6:52 AM"/>
    <s v="Cancellation"/>
  </r>
  <r>
    <s v="DG0001428274"/>
    <s v="Initial"/>
    <s v="Tel Reg"/>
    <s v="5/8/2026, 7:30 AM"/>
    <s v="5/14/2026, 7:00 AM"/>
    <m/>
    <s v="Subscription"/>
    <m/>
    <x v="0"/>
    <n v="1"/>
    <s v="Shayne Mackey"/>
    <x v="2"/>
    <s v="5/8/2026, 7:30 AM"/>
    <s v="Cancellation"/>
  </r>
  <r>
    <s v="DG0001428273"/>
    <s v="Initial"/>
    <s v="Tel Reg"/>
    <s v="5/8/2026, 7:31 AM"/>
    <s v="5/14/2026, 7:00 AM"/>
    <m/>
    <s v="Subscription"/>
    <m/>
    <x v="0"/>
    <n v="1"/>
    <s v="Shayne Mackey"/>
    <x v="2"/>
    <s v="5/8/2026, 7:31 AM"/>
    <s v="Cancellation"/>
  </r>
  <r>
    <s v="DG0001093217"/>
    <s v="Initial"/>
    <s v="Whirlpool Contact Center"/>
    <s v="5/8/2026, 7:40 AM"/>
    <s v="5/26/2026, 7:00 AM"/>
    <m/>
    <s v="Annual Renewal"/>
    <m/>
    <x v="0"/>
    <n v="1"/>
    <s v="Richard Besch"/>
    <x v="2"/>
    <s v="5/8/2026, 7:40 AM"/>
    <s v="Cancellation"/>
  </r>
  <r>
    <s v="DG0001497966"/>
    <s v="Canceled"/>
    <s v="Whirlpool Contact Center"/>
    <s v="5/8/2026, 7:53 AM"/>
    <s v="5/8/2026, 7:00 AM"/>
    <m/>
    <s v="Annual Renewal"/>
    <m/>
    <x v="0"/>
    <n v="1"/>
    <s v="Deborah Large"/>
    <x v="2"/>
    <s v="5/8/2026, 7:53 AM"/>
    <s v="Cancellation"/>
  </r>
  <r>
    <s v="DG0001701525"/>
    <s v="Initial"/>
    <s v="D&amp;G Contact Center"/>
    <s v="5/8/2026, 9:39 AM"/>
    <s v="5/31/2026, 7:00 AM"/>
    <m/>
    <s v="Subscription"/>
    <m/>
    <x v="0"/>
    <n v="1"/>
    <s v="Pauline Cheung"/>
    <x v="2"/>
    <s v="5/8/2026, 9:39 AM"/>
    <s v="Cancellation"/>
  </r>
  <r>
    <s v="DG0001701524"/>
    <s v="Initial"/>
    <s v="D&amp;G Contact Center"/>
    <s v="5/8/2026, 9:40 AM"/>
    <s v="5/31/2026, 7:00 AM"/>
    <m/>
    <s v="Subscription"/>
    <m/>
    <x v="0"/>
    <n v="1"/>
    <s v="Pauline Cheung"/>
    <x v="2"/>
    <s v="5/8/2026, 9:40 AM"/>
    <s v="Cancellation"/>
  </r>
  <r>
    <s v="DG0001701523"/>
    <s v="Initial"/>
    <s v="D&amp;G Contact Center"/>
    <s v="5/8/2026, 9:41 AM"/>
    <s v="5/31/2026, 7:00 AM"/>
    <m/>
    <s v="Subscription"/>
    <m/>
    <x v="0"/>
    <n v="1"/>
    <s v="Pauline Cheung"/>
    <x v="2"/>
    <s v="5/8/2026, 9:41 AM"/>
    <s v="Cancellation"/>
  </r>
  <r>
    <s v="DG0001701522"/>
    <s v="Initial"/>
    <s v="D&amp;G Contact Center"/>
    <s v="5/8/2026, 9:42 AM"/>
    <s v="5/31/2026, 7:00 AM"/>
    <m/>
    <s v="Subscription"/>
    <m/>
    <x v="0"/>
    <n v="1"/>
    <s v="Pauline Cheung"/>
    <x v="2"/>
    <s v="5/8/2026, 9:42 AM"/>
    <s v="Cancellation"/>
  </r>
  <r>
    <s v="DG0001797855"/>
    <s v="Initial"/>
    <s v="Tel Reg"/>
    <s v="5/8/2026, 10:10 AM"/>
    <s v="5/25/2026, 7:00 AM"/>
    <m/>
    <s v="Subscription"/>
    <m/>
    <x v="0"/>
    <n v="1"/>
    <s v="Rosa Guzman"/>
    <x v="2"/>
    <s v="5/8/2026, 10:10 AM"/>
    <s v="Cancellation"/>
  </r>
  <r>
    <s v="DG0001948271"/>
    <s v="Initial"/>
    <s v="Tel Reg"/>
    <s v="5/8/2026, 10:24 AM"/>
    <s v="6/3/2026, 7:00 AM"/>
    <m/>
    <s v="Subscription"/>
    <m/>
    <x v="0"/>
    <n v="1"/>
    <s v="Chester Crouch"/>
    <x v="2"/>
    <s v="5/8/2026, 10:24 AM"/>
    <s v="Cancellation"/>
  </r>
  <r>
    <s v="DG0001948270"/>
    <s v="Initial"/>
    <s v="Tel Reg"/>
    <s v="5/8/2026, 10:24 AM"/>
    <s v="6/3/2026, 7:00 AM"/>
    <m/>
    <s v="Subscription"/>
    <m/>
    <x v="0"/>
    <n v="1"/>
    <s v="Chester Crouch"/>
    <x v="2"/>
    <s v="5/8/2026, 10:24 AM"/>
    <s v="Cancellation"/>
  </r>
  <r>
    <s v="DG0001948269"/>
    <s v="Initial"/>
    <s v="Tel Reg"/>
    <s v="5/8/2026, 10:25 AM"/>
    <s v="6/3/2026, 7:00 AM"/>
    <m/>
    <s v="Subscription"/>
    <m/>
    <x v="0"/>
    <n v="1"/>
    <s v="Chester Crouch"/>
    <x v="2"/>
    <s v="5/8/2026, 10:25 AM"/>
    <s v="Cancellation"/>
  </r>
  <r>
    <s v="DG0001123948"/>
    <s v="Initial"/>
    <s v="Whirlpool Contact Center"/>
    <s v="5/8/2026, 11:54 AM"/>
    <s v="6/5/2026, 7:00 AM"/>
    <m/>
    <s v="Annual Renewal"/>
    <m/>
    <x v="0"/>
    <n v="1"/>
    <s v="Luis Gonzalez"/>
    <x v="2"/>
    <s v="5/8/2026, 11:54 AM"/>
    <s v="Cancellation"/>
  </r>
  <r>
    <s v="DG0001874126"/>
    <s v="Canceled"/>
    <s v="Tel Reg"/>
    <s v="5/8/2026, 12:11 PM"/>
    <s v="5/8/2026, 7:00 AM"/>
    <m/>
    <s v="Subscription"/>
    <m/>
    <x v="0"/>
    <n v="1"/>
    <s v="Sharon Austin"/>
    <x v="2"/>
    <s v="5/8/2026, 12:11 PM"/>
    <s v="Cancellation"/>
  </r>
  <r>
    <s v="DG0001874125"/>
    <s v="Canceled"/>
    <s v="Tel Reg"/>
    <s v="5/8/2026, 12:13 PM"/>
    <s v="5/8/2026, 7:00 AM"/>
    <m/>
    <s v="Subscription"/>
    <m/>
    <x v="0"/>
    <n v="1"/>
    <s v="Sharon Austin"/>
    <x v="2"/>
    <s v="5/8/2026, 12:13 PM"/>
    <s v="Cancellation"/>
  </r>
  <r>
    <s v="DG0001595041"/>
    <s v="Initial"/>
    <s v="Tel Reg"/>
    <s v="5/8/2026, 12:26 PM"/>
    <s v="6/3/2026, 7:00 AM"/>
    <m/>
    <s v="Subscription"/>
    <m/>
    <x v="0"/>
    <n v="1"/>
    <s v="Sara Maldonado"/>
    <x v="2"/>
    <s v="5/8/2026, 12:26 PM"/>
    <s v="Cancellation"/>
  </r>
  <r>
    <s v="DG0001595040"/>
    <s v="Initial"/>
    <s v="Tel Reg"/>
    <s v="5/8/2026, 12:26 PM"/>
    <s v="6/3/2026, 7:00 AM"/>
    <m/>
    <s v="Subscription"/>
    <m/>
    <x v="0"/>
    <n v="1"/>
    <s v="Sara Maldonado"/>
    <x v="2"/>
    <s v="5/8/2026, 12:26 PM"/>
    <s v="Cancellation"/>
  </r>
  <r>
    <s v="DG0001595039"/>
    <s v="Initial"/>
    <s v="Tel Reg"/>
    <s v="5/8/2026, 12:27 PM"/>
    <s v="6/3/2026, 7:00 AM"/>
    <m/>
    <s v="Subscription"/>
    <m/>
    <x v="0"/>
    <n v="1"/>
    <s v="Sara Maldonado"/>
    <x v="2"/>
    <s v="5/8/2026, 12:27 PM"/>
    <s v="Cancellation"/>
  </r>
  <r>
    <s v="DG0001595038"/>
    <s v="Initial"/>
    <s v="Tel Reg"/>
    <s v="5/8/2026, 12:28 PM"/>
    <s v="6/3/2026, 7:00 AM"/>
    <m/>
    <s v="Subscription"/>
    <m/>
    <x v="0"/>
    <n v="1"/>
    <s v="Sara Maldonado"/>
    <x v="2"/>
    <s v="5/8/2026, 12:28 PM"/>
    <s v="Cancellation"/>
  </r>
  <r>
    <s v="DG0001595036"/>
    <s v="Initial"/>
    <s v="Tel Reg"/>
    <s v="5/8/2026, 12:29 PM"/>
    <s v="6/3/2026, 7:00 AM"/>
    <m/>
    <s v="Subscription"/>
    <m/>
    <x v="0"/>
    <n v="1"/>
    <s v="Sara Maldonado"/>
    <x v="2"/>
    <s v="5/8/2026, 12:29 PM"/>
    <s v="Cancellation"/>
  </r>
  <r>
    <s v="DG0001595037"/>
    <s v="Initial"/>
    <s v="Tel Reg"/>
    <s v="5/8/2026, 12:30 PM"/>
    <s v="6/3/2026, 7:00 AM"/>
    <m/>
    <s v="Subscription"/>
    <m/>
    <x v="0"/>
    <n v="1"/>
    <s v="Sara Maldonado"/>
    <x v="2"/>
    <s v="5/8/2026, 12:30 PM"/>
    <s v="Cancellation"/>
  </r>
  <r>
    <s v="DG0002023643"/>
    <s v="Canceled"/>
    <s v="Web Reg"/>
    <s v="5/8/2026, 12:41 PM"/>
    <s v="5/8/2026, 7:00 AM"/>
    <m/>
    <s v="Subscription"/>
    <m/>
    <x v="0"/>
    <n v="1"/>
    <s v="Sandra Martinez"/>
    <x v="2"/>
    <s v="5/8/2026, 12:41 PM"/>
    <s v="Cancellation"/>
  </r>
  <r>
    <s v="DG0000598386"/>
    <s v="Canceled"/>
    <s v="Whirlpool Contact Center"/>
    <s v="5/8/2026, 12:48 PM"/>
    <s v="5/8/2026, 7:00 AM"/>
    <s v="9/15/2026, 11:59 PM"/>
    <s v="Subscription"/>
    <m/>
    <x v="0"/>
    <n v="1"/>
    <s v="Flor Prudente"/>
    <x v="2"/>
    <s v="5/8/2026, 12:48 PM"/>
    <s v="Cancellation"/>
  </r>
  <r>
    <s v="DG0000314679"/>
    <s v="Canceled"/>
    <s v="Tel Reg"/>
    <s v="5/8/2026, 9:31 AM"/>
    <s v="5/8/2026, 7:00 AM"/>
    <s v="1/7/2027, 11:59 PM"/>
    <s v="Subscription"/>
    <m/>
    <x v="0"/>
    <n v="1"/>
    <s v="Lajune Alexander"/>
    <x v="3"/>
    <s v="5/8/2026, 9:31 AM"/>
    <s v="Cancellation"/>
  </r>
  <r>
    <s v="DG0000314678"/>
    <s v="Canceled"/>
    <s v="Tel Reg"/>
    <s v="5/8/2026, 9:32 AM"/>
    <s v="5/8/2026, 7:00 AM"/>
    <s v="1/7/2027, 11:59 PM"/>
    <s v="Subscription"/>
    <m/>
    <x v="0"/>
    <n v="1"/>
    <s v="Lajune Alexander"/>
    <x v="3"/>
    <s v="5/8/2026, 9:32 AM"/>
    <s v="Cancellation"/>
  </r>
  <r>
    <s v="DG0001659285"/>
    <s v="Canceled"/>
    <s v="Whirlpool Contact Center"/>
    <s v="5/8/2026, 7:04 AM"/>
    <s v="5/8/2026, 7:00 AM"/>
    <m/>
    <s v="Annual Renewal"/>
    <m/>
    <x v="0"/>
    <n v="1"/>
    <s v="STACY POE"/>
    <x v="4"/>
    <s v="5/8/2026, 7:04 AM"/>
    <s v="Cancellation"/>
  </r>
  <r>
    <s v="DG0001640093"/>
    <s v="Canceled"/>
    <s v="Whirlpool Contact Center"/>
    <s v="5/8/2026, 7:26 AM"/>
    <s v="5/8/2026, 7:00 AM"/>
    <m/>
    <s v="Annual Renewal"/>
    <m/>
    <x v="0"/>
    <n v="1"/>
    <s v="Adrianne Riga"/>
    <x v="4"/>
    <s v="5/8/2026, 7:26 AM"/>
    <s v="Cancellation"/>
  </r>
  <r>
    <s v="DG0001786621"/>
    <s v="Canceled"/>
    <s v="Whirlpool Contact Center"/>
    <s v="5/8/2026, 8:25 AM"/>
    <s v="5/8/2026, 7:00 AM"/>
    <m/>
    <s v="Annual Renewal"/>
    <m/>
    <x v="0"/>
    <n v="1"/>
    <s v="Shamika Hightower"/>
    <x v="4"/>
    <s v="5/8/2026, 8:25 AM"/>
    <s v="Cancellation"/>
  </r>
  <r>
    <s v="DG0001305355"/>
    <s v="Canceled"/>
    <s v="After CC"/>
    <s v="5/8/2026, 4:48 AM"/>
    <s v="5/8/2026, 7:00 AM"/>
    <m/>
    <s v="Subscription"/>
    <m/>
    <x v="0"/>
    <n v="1"/>
    <s v="Alberto Lopez"/>
    <x v="5"/>
    <s v="5/8/2026, 4:48 AM"/>
    <s v="Cancellation"/>
  </r>
  <r>
    <s v="DG0001340713"/>
    <s v="Canceled"/>
    <s v="After Mail"/>
    <s v="5/8/2026, 5:26 AM"/>
    <s v="4/17/2026, 7:00 AM"/>
    <m/>
    <s v="Subscription"/>
    <m/>
    <x v="0"/>
    <n v="1"/>
    <s v="Pike Hamlin"/>
    <x v="6"/>
    <s v="5/8/2026, 5:26 AM"/>
    <s v="Cancellation"/>
  </r>
  <r>
    <s v="DG0001534879"/>
    <s v="Initial"/>
    <s v="Web Reg"/>
    <s v="5/8/2026, 8:35 AM"/>
    <s v="5/17/2026, 7:00 AM"/>
    <m/>
    <s v="Subscription"/>
    <m/>
    <x v="0"/>
    <n v="1"/>
    <s v="Curtis Hunt"/>
    <x v="7"/>
    <s v="5/8/2026, 8:35 AM"/>
    <s v="Cancellation"/>
  </r>
  <r>
    <s v="DG0000160554"/>
    <s v="Canceled"/>
    <s v="Tel Reg"/>
    <s v="5/8/2026, 12:25 PM"/>
    <s v="4/29/2026, 7:00 AM"/>
    <s v="3/28/2027, 11:59 PM"/>
    <s v="Subscription"/>
    <m/>
    <x v="0"/>
    <n v="1"/>
    <s v="Robert Melott"/>
    <x v="7"/>
    <s v="5/8/2026, 12:25 PM"/>
    <s v="Cancellation"/>
  </r>
  <r>
    <s v="DG0000160552"/>
    <s v="Canceled"/>
    <s v="Tel Reg"/>
    <s v="5/8/2026, 12:26 PM"/>
    <s v="3/29/2026, 7:00 AM"/>
    <s v="3/28/2027, 11:59 PM"/>
    <s v="Subscription"/>
    <m/>
    <x v="0"/>
    <n v="1"/>
    <s v="Robert Melott"/>
    <x v="7"/>
    <s v="5/8/2026, 12:26 PM"/>
    <s v="Cancellation"/>
  </r>
  <r>
    <s v="DG0001061158"/>
    <s v="Initial"/>
    <s v="Whirlpool Contact Center"/>
    <s v="5/8/2026, 10:16 AM"/>
    <s v="5/12/2026, 7:00 AM"/>
    <m/>
    <s v="Annual Renewal"/>
    <m/>
    <x v="0"/>
    <n v="1"/>
    <s v="Lou Ann Russell"/>
    <x v="8"/>
    <s v="5/8/2026, 10:16 AM"/>
    <s v="Cancellation"/>
  </r>
  <r>
    <s v="DG0001494480"/>
    <s v="Canceled"/>
    <s v="After CC"/>
    <s v="5/8/2026, 10:00 AM"/>
    <s v="5/8/2026, 7:00 AM"/>
    <m/>
    <s v="Subscription"/>
    <m/>
    <x v="0"/>
    <n v="1"/>
    <s v="Merry Howe"/>
    <x v="9"/>
    <s v="5/8/2026, 10:00 AM"/>
    <s v="Cancellation"/>
  </r>
  <r>
    <s v="DG0002149992"/>
    <s v="Canceled"/>
    <s v="Whirlpool Contact Center"/>
    <s v="5/8/2026, 5:37 AM"/>
    <s v="5/8/2026, 7:00 AM"/>
    <m/>
    <s v="Annual Renewal"/>
    <m/>
    <x v="0"/>
    <n v="1"/>
    <s v="NANCY HEJRAN"/>
    <x v="10"/>
    <s v="5/8/2026, 5:37 AM"/>
    <s v="Cancellation"/>
  </r>
  <r>
    <s v="DG0001307341"/>
    <s v="Canceled"/>
    <s v="Web Reg"/>
    <s v="5/8/2026, 6:34 AM"/>
    <s v="5/9/2026, 7:00 AM"/>
    <m/>
    <s v="Subscription"/>
    <m/>
    <x v="0"/>
    <n v="1"/>
    <s v="Timothy Hawk"/>
    <x v="11"/>
    <s v="5/8/2026, 6:34 AM"/>
    <s v="Cancellation"/>
  </r>
  <r>
    <s v="DG0001419596"/>
    <s v="Initial"/>
    <s v="Web Reg"/>
    <s v="5/8/2026, 6:35 AM"/>
    <s v="5/11/2026, 7:00 AM"/>
    <m/>
    <s v="Subscription"/>
    <m/>
    <x v="0"/>
    <n v="1"/>
    <s v="LIVIA WADE"/>
    <x v="11"/>
    <s v="5/8/2026, 6:35 AM"/>
    <s v="Cancellation"/>
  </r>
  <r>
    <s v="DG0000286336"/>
    <s v="Canceled"/>
    <s v="Web Reg"/>
    <s v="5/8/2026, 6:36 AM"/>
    <s v="5/8/2026, 7:00 AM"/>
    <s v="11/19/2026, 11:59 PM"/>
    <s v="Subscription"/>
    <m/>
    <x v="0"/>
    <n v="1"/>
    <s v="Jake DesJardins"/>
    <x v="11"/>
    <s v="5/8/2026, 6:36 AM"/>
    <s v="Cancellation"/>
  </r>
  <r>
    <s v="DG0001590281"/>
    <s v="Initial"/>
    <s v="Web Reg"/>
    <s v="5/8/2026, 6:39 AM"/>
    <s v="6/2/2026, 7:00 AM"/>
    <m/>
    <s v="Subscription"/>
    <m/>
    <x v="0"/>
    <n v="1"/>
    <s v="Rebekah Forbes"/>
    <x v="11"/>
    <s v="5/8/2026, 6:39 AM"/>
    <s v="Cancellation"/>
  </r>
  <r>
    <s v="DG0001590243"/>
    <s v="Initial"/>
    <s v="Web Reg"/>
    <s v="5/8/2026, 6:39 AM"/>
    <s v="6/2/2026, 7:00 AM"/>
    <m/>
    <s v="Subscription"/>
    <m/>
    <x v="0"/>
    <n v="1"/>
    <s v="Rebekah Forbes"/>
    <x v="11"/>
    <s v="5/8/2026, 6:39 AM"/>
    <s v="Cancellation"/>
  </r>
  <r>
    <s v="DG0000708514"/>
    <s v="Initial"/>
    <s v="Web Reg"/>
    <s v="5/8/2026, 6:40 AM"/>
    <s v="5/21/2026, 7:00 AM"/>
    <s v="11/21/2026, 11:59 PM"/>
    <s v="Subscription"/>
    <m/>
    <x v="0"/>
    <n v="1"/>
    <s v="Giannina Catanio"/>
    <x v="11"/>
    <s v="5/8/2026, 6:40 AM"/>
    <s v="Cancellation"/>
  </r>
  <r>
    <s v="DG0001305618"/>
    <s v="Initial"/>
    <s v="Web Reg"/>
    <s v="5/8/2026, 8:23 AM"/>
    <s v="6/7/2026, 7:00 AM"/>
    <m/>
    <s v="Subscription"/>
    <m/>
    <x v="0"/>
    <n v="1"/>
    <s v="Louise Oger"/>
    <x v="11"/>
    <s v="5/8/2026, 8:23 AM"/>
    <s v="Cancellation"/>
  </r>
  <r>
    <s v="DG0001257403"/>
    <s v="Initial"/>
    <s v="Web Reg"/>
    <s v="5/8/2026, 8:27 AM"/>
    <s v="5/24/2026, 7:00 AM"/>
    <m/>
    <s v="Subscription"/>
    <m/>
    <x v="0"/>
    <n v="1"/>
    <s v="Linda Lavin"/>
    <x v="11"/>
    <s v="5/8/2026, 8:27 AM"/>
    <s v="Cancellation"/>
  </r>
  <r>
    <s v="DG0000130045"/>
    <s v="Initial"/>
    <s v="Web Reg"/>
    <s v="5/8/2026, 8:29 AM"/>
    <s v="5/13/2026, 7:00 AM"/>
    <s v="1/13/2027, 11:59 PM"/>
    <s v="Subscription"/>
    <m/>
    <x v="0"/>
    <n v="1"/>
    <s v="Mary Beth Hall-Krasnove"/>
    <x v="11"/>
    <s v="5/8/2026, 8:29 AM"/>
    <s v="Cancellation"/>
  </r>
  <r>
    <s v="DG0001198142"/>
    <s v="Initial"/>
    <s v="Web Reg"/>
    <s v="5/8/2026, 8:52 AM"/>
    <s v="6/3/2026, 7:00 AM"/>
    <m/>
    <s v="Subscription"/>
    <m/>
    <x v="0"/>
    <n v="1"/>
    <s v="Alexander Houtman"/>
    <x v="11"/>
    <s v="5/8/2026, 8:52 AM"/>
    <s v="Cancellation"/>
  </r>
  <r>
    <s v="DG0001198141"/>
    <s v="Initial"/>
    <s v="Web Reg"/>
    <s v="5/8/2026, 8:52 AM"/>
    <s v="6/3/2026, 7:00 AM"/>
    <m/>
    <s v="Subscription"/>
    <m/>
    <x v="0"/>
    <n v="1"/>
    <s v="Alexander Houtman"/>
    <x v="11"/>
    <s v="5/8/2026, 8:52 AM"/>
    <s v="Cancellation"/>
  </r>
  <r>
    <s v="DG0001678016"/>
    <s v="Initial"/>
    <s v="Web Reg"/>
    <s v="5/8/2026, 10:35 AM"/>
    <s v="5/25/2026, 7:00 AM"/>
    <m/>
    <s v="Subscription"/>
    <m/>
    <x v="0"/>
    <n v="1"/>
    <s v="Aaron Henry"/>
    <x v="11"/>
    <s v="5/8/2026, 10:35 AM"/>
    <s v="Cancellation"/>
  </r>
  <r>
    <s v="DG0000557262"/>
    <s v="Initial"/>
    <s v="Web Reg"/>
    <s v="5/8/2026, 10:56 AM"/>
    <s v="5/18/2026, 7:00 AM"/>
    <s v="8/18/2026, 11:59 PM"/>
    <s v="Subscription"/>
    <m/>
    <x v="0"/>
    <n v="1"/>
    <s v="Keely Anderson"/>
    <x v="11"/>
    <s v="5/8/2026, 10:56 AM"/>
    <s v="Cancellation"/>
  </r>
  <r>
    <s v="DG0000473536"/>
    <s v="Initial"/>
    <s v="Web Reg"/>
    <s v="5/8/2026, 10:57 AM"/>
    <s v="5/22/2026, 7:00 AM"/>
    <s v="6/22/2026, 11:59 PM"/>
    <s v="Subscription"/>
    <m/>
    <x v="0"/>
    <n v="1"/>
    <s v="Keely Anderson"/>
    <x v="11"/>
    <s v="5/8/2026, 10:57 AM"/>
    <s v="Cancellation"/>
  </r>
  <r>
    <s v="DG0000661724"/>
    <s v="Initial"/>
    <s v="Web Reg"/>
    <s v="5/8/2026, 11:32 AM"/>
    <s v="5/25/2026, 7:00 AM"/>
    <s v="10/25/2026, 11:59 PM"/>
    <s v="Subscription"/>
    <m/>
    <x v="0"/>
    <n v="1"/>
    <s v="Michelle Ford"/>
    <x v="11"/>
    <s v="5/8/2026, 11:32 AM"/>
    <s v="Cancellation"/>
  </r>
  <r>
    <s v="DG0000256844"/>
    <s v="Canceled"/>
    <s v="Web Reg"/>
    <s v="5/8/2026, 11:33 AM"/>
    <s v="5/2/2026, 7:00 AM"/>
    <s v="10/2/2026, 11:59 PM"/>
    <s v="Subscription"/>
    <m/>
    <x v="0"/>
    <n v="1"/>
    <s v="Michelle Ford"/>
    <x v="11"/>
    <s v="5/8/2026, 11:33 AM"/>
    <s v="Cancellation"/>
  </r>
  <r>
    <s v="DG0002097155"/>
    <s v="Canceled"/>
    <s v="Whirlpool Contact Center"/>
    <s v="5/8/2026, 12:50 PM"/>
    <s v="5/8/2026, 7:00 AM"/>
    <m/>
    <s v="Annual Renewal"/>
    <m/>
    <x v="0"/>
    <n v="1"/>
    <s v="Christina Sprungl"/>
    <x v="11"/>
    <s v="5/8/2026, 12:50 PM"/>
    <s v="Cancellation"/>
  </r>
  <r>
    <s v="DG0001848161"/>
    <s v="Canceled"/>
    <s v="Whirlpool Contact Center"/>
    <s v="5/8/2026, 9:01 AM"/>
    <s v="1/8/2026, 6:00 AM"/>
    <m/>
    <s v="Annual Renewal"/>
    <m/>
    <x v="0"/>
    <n v="1"/>
    <s v="Chavez Montoya"/>
    <x v="12"/>
    <s v="5/8/2026, 9:01 AM"/>
    <s v="Cancellation"/>
  </r>
  <r>
    <s v="DG0001013686"/>
    <s v="Initial"/>
    <s v="After Mail"/>
    <s v="5/8/2026, 10:36 AM"/>
    <s v="5/27/2026, 7:00 AM"/>
    <m/>
    <s v="Subscription"/>
    <m/>
    <x v="0"/>
    <n v="1"/>
    <s v="Julia Vitanza"/>
    <x v="12"/>
    <s v="5/8/2026, 10:36 AM"/>
    <s v="Cancellation"/>
  </r>
  <r>
    <s v="DG0000444651"/>
    <s v="Initial"/>
    <s v="After Mail"/>
    <s v="5/8/2026, 11:21 AM"/>
    <s v="6/2/2026, 7:00 AM"/>
    <s v="6/2/2026, 11:59 PM"/>
    <s v="Subscription"/>
    <m/>
    <x v="0"/>
    <n v="1"/>
    <s v="Dave McConville"/>
    <x v="12"/>
    <s v="5/8/2026, 11:21 AM"/>
    <s v="Cancellation"/>
  </r>
  <r>
    <s v="DG0001368148"/>
    <s v="Canceled"/>
    <s v="Whirlpool Contact Center"/>
    <s v="5/8/2026, 9:04 AM"/>
    <s v="5/8/2026, 7:00 AM"/>
    <m/>
    <s v="Annual Renewal"/>
    <m/>
    <x v="0"/>
    <n v="1"/>
    <s v="PAUL DESLAURIERS"/>
    <x v="13"/>
    <s v="5/8/2026, 9:04 AM"/>
    <s v="Cancellation"/>
  </r>
  <r>
    <s v="DG0000998840"/>
    <s v="Canceled"/>
    <s v="Whirlpool Contact Center"/>
    <s v="5/8/2026, 8:46 AM"/>
    <s v="5/8/2026, 7:00 AM"/>
    <s v="4/17/2027, 11:59 PM"/>
    <s v="Annual Renewal"/>
    <m/>
    <x v="0"/>
    <n v="1"/>
    <s v="Nancy Lang"/>
    <x v="14"/>
    <s v="5/8/2026, 8:46 AM"/>
    <s v="Cancellation"/>
  </r>
  <r>
    <s v="DG0001193879"/>
    <s v="Canceled"/>
    <s v="Tel Reg"/>
    <s v="5/8/2026, 9:12 AM"/>
    <s v="5/8/2026, 7:00 AM"/>
    <m/>
    <s v="Subscription"/>
    <m/>
    <x v="0"/>
    <n v="1"/>
    <s v="Amina Villalba"/>
    <x v="14"/>
    <s v="5/8/2026, 9:12 AM"/>
    <s v="Cancellation"/>
  </r>
  <r>
    <s v="DG0000295740"/>
    <s v="Canceled"/>
    <s v="Whirlpool Contact Center"/>
    <s v="5/8/2026, 9:39 AM"/>
    <s v="5/8/2026, 7:00 AM"/>
    <s v="12/4/2026, 11:59 PM"/>
    <s v="Annual Renewal"/>
    <m/>
    <x v="0"/>
    <n v="1"/>
    <s v="Sergio Avila"/>
    <x v="15"/>
    <s v="5/8/2026, 9:39 AM"/>
    <s v="Cancellation"/>
  </r>
  <r>
    <s v="DG0000941402"/>
    <s v="Canceled"/>
    <s v="After CC"/>
    <s v="5/8/2026, 10:24 AM"/>
    <s v="5/8/2026, 7:00 AM"/>
    <s v="3/23/2027, 11:59 PM"/>
    <s v="Subscription"/>
    <m/>
    <x v="0"/>
    <n v="1"/>
    <s v="Craig Weber"/>
    <x v="15"/>
    <s v="5/8/2026, 10:24 AM"/>
    <s v="Cancellation"/>
  </r>
  <r>
    <s v="DG0000312335"/>
    <s v="Initial"/>
    <s v="Tel Reg"/>
    <s v="5/8/2026, 8:31 AM"/>
    <s v="6/3/2026, 7:00 AM"/>
    <s v="1/3/2027, 11:59 PM"/>
    <s v="Subscription"/>
    <m/>
    <x v="0"/>
    <n v="1"/>
    <s v="James Curtis"/>
    <x v="16"/>
    <s v="5/8/2026, 8:31 AM"/>
    <s v="Cancellation"/>
  </r>
  <r>
    <s v="DG0000312334"/>
    <s v="Initial"/>
    <s v="Tel Reg"/>
    <s v="5/8/2026, 8:31 AM"/>
    <s v="6/3/2026, 7:00 AM"/>
    <s v="1/3/2027, 11:59 PM"/>
    <s v="Subscription"/>
    <m/>
    <x v="0"/>
    <n v="1"/>
    <s v="James Curtis"/>
    <x v="16"/>
    <s v="5/8/2026, 8:31 AM"/>
    <s v="Cancellation"/>
  </r>
  <r>
    <s v="DG0001650641"/>
    <s v="Canceled"/>
    <s v="Whirlpool Contact Center"/>
    <s v="5/8/2026, 7:27 AM"/>
    <s v="5/8/2026, 7:00 AM"/>
    <m/>
    <s v="Annual Renewal"/>
    <m/>
    <x v="0"/>
    <n v="1"/>
    <s v="Jeff Bartlett"/>
    <x v="17"/>
    <s v="5/8/2026, 7:27 AM"/>
    <s v="Cancellation"/>
  </r>
  <r>
    <s v="DG0001096852"/>
    <s v="Initial"/>
    <s v="Whirlpool Contact Center"/>
    <s v="5/8/2026, 8:33 AM"/>
    <s v="5/27/2026, 7:00 AM"/>
    <m/>
    <s v="Annual Renewal"/>
    <m/>
    <x v="0"/>
    <n v="1"/>
    <s v="Nick Verrochi"/>
    <x v="18"/>
    <s v="5/8/2026, 8:33 AM"/>
    <s v="Cancellation"/>
  </r>
  <r>
    <s v="DG0001554458"/>
    <s v="Canceled"/>
    <s v="Whirlpool Contact Center"/>
    <s v="5/8/2026, 8:49 AM"/>
    <s v="5/8/2026, 7:00 AM"/>
    <m/>
    <s v="Annual Renewal"/>
    <m/>
    <x v="0"/>
    <n v="1"/>
    <s v="keith cody"/>
    <x v="18"/>
    <s v="5/8/2026, 8:49 AM"/>
    <s v="Cancellation"/>
  </r>
  <r>
    <s v="DG0001124418"/>
    <s v="Initial"/>
    <s v="Whirlpool Contact Center"/>
    <s v="5/8/2026, 9:03 AM"/>
    <s v="6/5/2026, 7:00 AM"/>
    <m/>
    <s v="Annual Renewal"/>
    <m/>
    <x v="0"/>
    <n v="1"/>
    <s v="Richard DiPrima"/>
    <x v="18"/>
    <s v="5/8/2026, 9:03 AM"/>
    <s v="Cancellation"/>
  </r>
  <r>
    <s v="DG0000735915"/>
    <s v="Canceled"/>
    <s v="Whirlpool Contact Center"/>
    <s v="5/8/2026, 9:15 AM"/>
    <s v="5/8/2026, 7:00 AM"/>
    <s v="12/8/2026, 11:59 PM"/>
    <s v="Subscription"/>
    <m/>
    <x v="0"/>
    <n v="1"/>
    <s v="max sharp"/>
    <x v="18"/>
    <s v="5/8/2026, 9:15 AM"/>
    <s v="Cancellation"/>
  </r>
  <r>
    <s v="DG0001684213"/>
    <s v="Initial"/>
    <s v="D&amp;G Contact Center"/>
    <s v="5/8/2026, 9:51 AM"/>
    <s v="5/27/2026, 7:00 AM"/>
    <m/>
    <s v="Subscription"/>
    <m/>
    <x v="0"/>
    <n v="1"/>
    <s v="Mahjabeen Hussain"/>
    <x v="18"/>
    <s v="5/8/2026, 9:51 AM"/>
    <s v="Cancellation"/>
  </r>
  <r>
    <s v="DG0001796421"/>
    <s v="Initial"/>
    <s v="Tel Reg"/>
    <s v="5/8/2026, 10:32 AM"/>
    <s v="5/25/2026, 7:00 AM"/>
    <m/>
    <s v="Subscription"/>
    <m/>
    <x v="0"/>
    <n v="1"/>
    <s v="Enrique Ramos"/>
    <x v="18"/>
    <s v="5/8/2026, 10:32 AM"/>
    <s v="Cancellation"/>
  </r>
  <r>
    <s v="DG0001796420"/>
    <s v="Initial"/>
    <s v="Tel Reg"/>
    <s v="5/8/2026, 10:33 AM"/>
    <s v="5/25/2026, 7:00 AM"/>
    <m/>
    <s v="Subscription"/>
    <m/>
    <x v="0"/>
    <n v="1"/>
    <s v="Enrique Ramos"/>
    <x v="18"/>
    <s v="5/8/2026, 10:33 AM"/>
    <s v="Cancellation"/>
  </r>
  <r>
    <s v="DG0001796419"/>
    <s v="Initial"/>
    <s v="Tel Reg"/>
    <s v="5/8/2026, 10:38 AM"/>
    <s v="5/25/2026, 7:00 AM"/>
    <m/>
    <s v="Subscription"/>
    <m/>
    <x v="0"/>
    <n v="1"/>
    <s v="Enrique Ramos"/>
    <x v="18"/>
    <s v="5/8/2026, 10:38 AM"/>
    <s v="Cancellation"/>
  </r>
  <r>
    <s v="DG0001012731"/>
    <s v="Canceled"/>
    <s v="After Mail"/>
    <s v="5/8/2026, 11:00 AM"/>
    <s v="5/8/2026, 7:00 AM"/>
    <m/>
    <s v="Term"/>
    <m/>
    <x v="0"/>
    <n v="1"/>
    <s v="Barbara Werbelow"/>
    <x v="18"/>
    <s v="5/8/2026, 11:00 AM"/>
    <s v="Cancellation"/>
  </r>
  <r>
    <s v="DG0001074968"/>
    <s v="Canceled"/>
    <s v="Whirlpool Contact Center"/>
    <s v="5/8/2026, 12:17 PM"/>
    <s v="4/18/2026, 7:00 AM"/>
    <m/>
    <s v="Annual Renewal"/>
    <m/>
    <x v="0"/>
    <n v="1"/>
    <s v="Orlando Toro"/>
    <x v="18"/>
    <s v="5/8/2026, 12:17 PM"/>
    <s v="Cancellation"/>
  </r>
  <r>
    <s v="DG0001969925"/>
    <s v="Canceled"/>
    <s v="Whirlpool Contact Center"/>
    <s v="5/8/2026, 12:38 PM"/>
    <s v="5/9/2026, 7:00 AM"/>
    <m/>
    <s v="Subscription"/>
    <n v="0.5"/>
    <x v="0"/>
    <n v="1"/>
    <s v="Malia Carlsen"/>
    <x v="18"/>
    <s v="5/8/2026, 12:38 PM"/>
    <s v="Cancellation"/>
  </r>
  <r>
    <s v="DG0002028680"/>
    <s v="Canceled"/>
    <s v="D&amp;G Contact Center"/>
    <s v="5/8/2026, 5:48 AM"/>
    <s v="5/8/2026, 7:00 AM"/>
    <m/>
    <s v="Subscription"/>
    <n v="0.5"/>
    <x v="0"/>
    <n v="1"/>
    <s v="Thanh Nguyen"/>
    <x v="19"/>
    <s v="5/8/2026, 5:48 AM"/>
    <s v="Cancellation"/>
  </r>
  <r>
    <s v="DG0001547607"/>
    <s v="Initial"/>
    <s v="D&amp;G Contact Center"/>
    <s v="5/8/2026, 6:13 AM"/>
    <s v="5/20/2026, 7:00 AM"/>
    <m/>
    <s v="Subscription"/>
    <m/>
    <x v="0"/>
    <n v="1"/>
    <s v="Michael Smoot"/>
    <x v="19"/>
    <s v="5/8/2026, 6:13 AM"/>
    <s v="Cancellation"/>
  </r>
  <r>
    <s v="DG0001658832"/>
    <s v="Canceled"/>
    <s v="After CC"/>
    <s v="5/8/2026, 10:08 AM"/>
    <s v="5/8/2026, 7:00 AM"/>
    <m/>
    <s v="Subscription"/>
    <m/>
    <x v="0"/>
    <n v="1"/>
    <s v="Mohamed Guiouazi"/>
    <x v="19"/>
    <s v="5/8/2026, 10:08 AM"/>
    <s v="Cancellation"/>
  </r>
  <r>
    <s v="DG0001405241"/>
    <s v="Initial"/>
    <s v="Whirlpool Contact Center"/>
    <s v="5/8/2026, 7:37 AM"/>
    <s v="6/7/2026, 7:00 AM"/>
    <m/>
    <s v="Subscription"/>
    <m/>
    <x v="0"/>
    <n v="1"/>
    <s v="John Karam"/>
    <x v="20"/>
    <s v="5/8/2026, 7:37 AM"/>
    <s v="Cancellation"/>
  </r>
  <r>
    <s v="DG0000958293"/>
    <s v="Initial"/>
    <s v="After Mail"/>
    <s v="5/8/2026, 10:09 AM"/>
    <s v="5/31/2026, 7:00 AM"/>
    <s v="4/30/2027, 11:59 PM"/>
    <s v="Subscription"/>
    <m/>
    <x v="0"/>
    <n v="1"/>
    <s v="Ann Priceman"/>
    <x v="20"/>
    <s v="5/8/2026, 10:09 AM"/>
    <s v="Cancellation"/>
  </r>
  <r>
    <s v="DG0001137447"/>
    <s v="Initial"/>
    <s v="D&amp;G Contact Center"/>
    <s v="5/8/2026, 10:09 AM"/>
    <s v="5/10/2026, 7:00 AM"/>
    <m/>
    <s v="Subscription"/>
    <m/>
    <x v="0"/>
    <n v="1"/>
    <s v="Ann Priceman"/>
    <x v="20"/>
    <s v="5/8/2026, 10:09 AM"/>
    <s v="Cancellation"/>
  </r>
  <r>
    <s v="DG0000202949"/>
    <s v="Initial"/>
    <s v="Tel Reg"/>
    <s v="5/8/2026, 10:19 AM"/>
    <s v="5/24/2026, 7:00 AM"/>
    <s v="6/24/2026, 11:59 PM"/>
    <s v="Subscription"/>
    <m/>
    <x v="0"/>
    <n v="1"/>
    <s v="John Pelletier"/>
    <x v="20"/>
    <s v="5/8/2026, 10:19 AM"/>
    <s v="Cancellation"/>
  </r>
  <r>
    <s v="DG0000202948"/>
    <s v="Initial"/>
    <s v="Tel Reg"/>
    <s v="5/8/2026, 10:20 AM"/>
    <s v="5/24/2026, 7:00 AM"/>
    <s v="6/24/2026, 11:59 PM"/>
    <s v="Subscription"/>
    <m/>
    <x v="0"/>
    <n v="1"/>
    <s v="John Pelletier"/>
    <x v="20"/>
    <s v="5/8/2026, 10:20 AM"/>
    <s v="Cancellation"/>
  </r>
  <r>
    <s v="DG0000202947"/>
    <s v="Initial"/>
    <s v="Tel Reg"/>
    <s v="5/8/2026, 10:21 AM"/>
    <s v="5/24/2026, 7:00 AM"/>
    <s v="6/24/2026, 11:59 PM"/>
    <s v="Subscription"/>
    <m/>
    <x v="0"/>
    <n v="1"/>
    <s v="John Pelletier"/>
    <x v="20"/>
    <s v="5/8/2026, 10:21 AM"/>
    <s v="Cancellation"/>
  </r>
  <r>
    <s v="DG0001166515"/>
    <s v="Initial"/>
    <s v="Whirlpool Contact Center"/>
    <s v="5/8/2026, 6:13 AM"/>
    <s v="5/22/2026, 7:00 AM"/>
    <m/>
    <s v="Subscription"/>
    <m/>
    <x v="0"/>
    <n v="1"/>
    <s v="JAMES GOBSON"/>
    <x v="21"/>
    <s v="5/8/2026, 6:13 AM"/>
    <s v="Cancellation"/>
  </r>
  <r>
    <s v="DG0000052578"/>
    <s v="Initial"/>
    <s v="Tel Reg"/>
    <s v="5/8/2026, 6:37 AM"/>
    <s v="5/20/2026, 7:00 AM"/>
    <s v="6/20/2026, 11:59 PM"/>
    <s v="Subscription"/>
    <m/>
    <x v="0"/>
    <n v="1"/>
    <s v="Walter Halpern"/>
    <x v="21"/>
    <s v="5/8/2026, 6:37 AM"/>
    <s v="Cancellation"/>
  </r>
  <r>
    <s v="DG0001033200"/>
    <s v="Initial"/>
    <s v="Tel Reg"/>
    <s v="5/8/2026, 6:59 AM"/>
    <s v="6/1/2026, 7:00 AM"/>
    <s v="5/1/2027, 11:59 PM"/>
    <s v="Subscription"/>
    <m/>
    <x v="0"/>
    <n v="1"/>
    <s v="Theresa Thompson"/>
    <x v="21"/>
    <s v="5/8/2026, 6:59 AM"/>
    <s v="Cancellation"/>
  </r>
  <r>
    <s v="DG0000975042"/>
    <s v="Canceled"/>
    <s v="Whirlpool Contact Center"/>
    <s v="5/8/2026, 7:24 AM"/>
    <s v="5/8/2026, 7:00 AM"/>
    <s v="4/7/2027, 11:59 PM"/>
    <s v="Annual Renewal"/>
    <m/>
    <x v="0"/>
    <n v="1"/>
    <s v="Amuri Kakozi"/>
    <x v="21"/>
    <s v="5/8/2026, 7:24 AM"/>
    <s v="Cancellation"/>
  </r>
  <r>
    <s v="DG0001405129"/>
    <s v="Canceled"/>
    <s v="After CC"/>
    <s v="5/8/2026, 7:52 AM"/>
    <s v="5/8/2026, 7:00 AM"/>
    <m/>
    <s v="Subscription"/>
    <m/>
    <x v="0"/>
    <n v="1"/>
    <s v="Georgia McPhail"/>
    <x v="21"/>
    <s v="5/8/2026, 7:52 AM"/>
    <s v="Cancellation"/>
  </r>
  <r>
    <s v="DG0001405128"/>
    <s v="Canceled"/>
    <s v="After CC"/>
    <s v="5/8/2026, 7:53 AM"/>
    <s v="5/8/2026, 7:00 AM"/>
    <m/>
    <s v="Subscription"/>
    <m/>
    <x v="0"/>
    <n v="1"/>
    <s v="Georgia McPhail"/>
    <x v="21"/>
    <s v="5/8/2026, 7:53 AM"/>
    <s v="Cancellation"/>
  </r>
  <r>
    <s v="DG0000630954"/>
    <s v="Initial"/>
    <s v="After Mail"/>
    <s v="5/8/2026, 10:34 AM"/>
    <s v="6/6/2026, 7:00 AM"/>
    <s v="10/6/2026, 11:59 PM"/>
    <s v="Subscription"/>
    <m/>
    <x v="0"/>
    <n v="1"/>
    <s v="Jose Isordia"/>
    <x v="21"/>
    <s v="5/8/2026, 10:34 AM"/>
    <s v="Cancellation"/>
  </r>
  <r>
    <s v="DG0000017526"/>
    <s v="Canceled"/>
    <s v="Web Reg"/>
    <s v="5/8/2026, 11:10 AM"/>
    <s v="5/4/2026, 7:00 AM"/>
    <s v="12/4/2026, 11:59 PM"/>
    <s v="Subscription"/>
    <m/>
    <x v="0"/>
    <n v="1"/>
    <s v="Douglas Cote"/>
    <x v="21"/>
    <s v="5/8/2026, 11:10 AM"/>
    <s v="Cancellation"/>
  </r>
  <r>
    <s v="DG0002105010"/>
    <s v="Initial"/>
    <s v="Tel Reg"/>
    <s v="5/8/2026, 11:30 AM"/>
    <s v="5/18/2026, 7:00 AM"/>
    <m/>
    <s v="Subscription"/>
    <n v="0.5"/>
    <x v="0"/>
    <n v="1"/>
    <s v="Chuck Federowicz"/>
    <x v="21"/>
    <s v="5/8/2026, 11:30 AM"/>
    <s v="Cancellation"/>
  </r>
  <r>
    <s v="DG0002205538"/>
    <s v="Canceled"/>
    <s v="Tel Reg"/>
    <s v="5/8/2026, 11:32 AM"/>
    <s v="5/6/2026, 7:00 AM"/>
    <m/>
    <s v="Subscription"/>
    <n v="0.5"/>
    <x v="0"/>
    <n v="1"/>
    <s v="Chuck Federowicz"/>
    <x v="21"/>
    <s v="5/8/2026, 11:32 AM"/>
    <s v="Cancellation"/>
  </r>
  <r>
    <s v="DG0001845639"/>
    <s v="Canceled"/>
    <s v="Tel Reg"/>
    <s v="5/8/2026, 11:59 AM"/>
    <s v="1/7/2026, 6:00 AM"/>
    <m/>
    <s v="Subscription"/>
    <m/>
    <x v="0"/>
    <n v="1"/>
    <s v="Phyllis Benjamin"/>
    <x v="22"/>
    <s v="5/8/2026, 11:59 AM"/>
    <s v="Cancellation"/>
  </r>
  <r>
    <s v="DG0002028029"/>
    <s v="Canceled"/>
    <s v="Whirlpool Contact Center"/>
    <s v="5/8/2026, 6:34 AM"/>
    <s v="5/8/2026, 7:00 AM"/>
    <m/>
    <s v="Annual Renewal"/>
    <m/>
    <x v="0"/>
    <n v="1"/>
    <s v="Amira Sharipova"/>
    <x v="23"/>
    <s v="5/8/2026, 6:34 AM"/>
    <s v="Cancellation"/>
  </r>
  <r>
    <s v="DG0000167750"/>
    <s v="Canceled"/>
    <s v="Tel Reg"/>
    <s v="5/8/2026, 12:11 PM"/>
    <s v="4/13/2026, 7:00 AM"/>
    <s v="4/13/2026, 11:59 PM"/>
    <s v="Subscription"/>
    <m/>
    <x v="0"/>
    <n v="1"/>
    <s v="Ada Lopez"/>
    <x v="23"/>
    <s v="5/8/2026, 12:11 PM"/>
    <s v="Cancellation"/>
  </r>
  <r>
    <s v="DG0000167751"/>
    <s v="Canceled"/>
    <s v="Tel Reg"/>
    <s v="5/8/2026, 12:12 PM"/>
    <s v="4/13/2026, 7:00 AM"/>
    <s v="4/13/2026, 11:59 PM"/>
    <s v="Subscription"/>
    <m/>
    <x v="0"/>
    <n v="1"/>
    <s v="Ada Lopez"/>
    <x v="23"/>
    <s v="5/8/2026, 12:12 PM"/>
    <s v="Cancellation"/>
  </r>
  <r>
    <s v="DG0000167752"/>
    <s v="Canceled"/>
    <s v="Tel Reg"/>
    <s v="5/8/2026, 12:12 PM"/>
    <s v="4/13/2026, 7:00 AM"/>
    <s v="4/13/2026, 11:59 PM"/>
    <s v="Subscription"/>
    <m/>
    <x v="0"/>
    <n v="1"/>
    <s v="Ada Lopez"/>
    <x v="23"/>
    <s v="5/8/2026, 12:12 PM"/>
    <s v="Cancellation"/>
  </r>
  <r>
    <s v="DG0000167753"/>
    <s v="Canceled"/>
    <s v="Tel Reg"/>
    <s v="5/8/2026, 12:13 PM"/>
    <s v="4/13/2026, 7:00 AM"/>
    <s v="4/13/2026, 11:59 PM"/>
    <s v="Subscription"/>
    <m/>
    <x v="0"/>
    <n v="1"/>
    <s v="Ada Lopez"/>
    <x v="23"/>
    <s v="5/8/2026, 12:13 PM"/>
    <s v="Cancellation"/>
  </r>
  <r>
    <s v="DG0000167754"/>
    <s v="Canceled"/>
    <s v="Tel Reg"/>
    <s v="5/8/2026, 12:14 PM"/>
    <s v="4/13/2026, 7:00 AM"/>
    <s v="4/13/2026, 11:59 PM"/>
    <s v="Subscription"/>
    <m/>
    <x v="0"/>
    <n v="1"/>
    <s v="Ada Lopez"/>
    <x v="23"/>
    <s v="5/8/2026, 12:14 PM"/>
    <s v="Cancellation"/>
  </r>
  <r>
    <s v="DG0000167755"/>
    <s v="Canceled"/>
    <s v="Tel Reg"/>
    <s v="5/8/2026, 12:15 PM"/>
    <s v="4/13/2026, 7:00 AM"/>
    <s v="4/13/2026, 11:59 PM"/>
    <s v="Subscription"/>
    <m/>
    <x v="0"/>
    <n v="1"/>
    <s v="Ada Lopez"/>
    <x v="23"/>
    <s v="5/8/2026, 12:15 PM"/>
    <s v="Cancellation"/>
  </r>
  <r>
    <s v="DG0000167756"/>
    <s v="Canceled"/>
    <s v="Tel Reg"/>
    <s v="5/8/2026, 12:15 PM"/>
    <s v="4/13/2026, 7:00 AM"/>
    <s v="4/13/2026, 11:59 PM"/>
    <s v="Subscription"/>
    <m/>
    <x v="0"/>
    <n v="1"/>
    <s v="Ada Lopez"/>
    <x v="23"/>
    <s v="5/8/2026, 12:15 PM"/>
    <s v="Cancellation"/>
  </r>
  <r>
    <s v="DG0001949590"/>
    <s v="Initial"/>
    <s v="Whirlpool Contact Center"/>
    <s v="5/8/2026, 8:08 AM"/>
    <s v="6/3/2026, 7:00 AM"/>
    <m/>
    <s v="Subscription"/>
    <n v="0.5"/>
    <x v="0"/>
    <n v="1"/>
    <s v="Jason Ding"/>
    <x v="24"/>
    <s v="5/8/2026, 8:08 AM"/>
    <s v="Cancellation"/>
  </r>
  <r>
    <s v="DG0000173521"/>
    <s v="Initial"/>
    <s v="Tel Reg"/>
    <s v="5/8/2026, 9:10 AM"/>
    <s v="5/25/2026, 7:00 AM"/>
    <s v="4/25/2027, 11:59 PM"/>
    <s v="Subscription"/>
    <n v="0.2"/>
    <x v="0"/>
    <n v="1"/>
    <s v="Richard Ross"/>
    <x v="24"/>
    <s v="5/8/2026, 9:10 AM"/>
    <s v="Cancellation"/>
  </r>
  <r>
    <s v="DG0000163090"/>
    <s v="Initial"/>
    <s v="Tel Reg"/>
    <s v="5/8/2026, 9:11 AM"/>
    <s v="6/3/2026, 7:00 AM"/>
    <s v="4/3/2027, 11:59 PM"/>
    <s v="Subscription"/>
    <n v="0.2"/>
    <x v="0"/>
    <n v="1"/>
    <s v="Richard Ross"/>
    <x v="24"/>
    <s v="5/8/2026, 9:11 AM"/>
    <s v="Cancellation"/>
  </r>
  <r>
    <s v="DG0000163091"/>
    <s v="Initial"/>
    <s v="Tel Reg"/>
    <s v="5/8/2026, 9:12 AM"/>
    <s v="6/3/2026, 7:00 AM"/>
    <s v="4/3/2027, 11:59 PM"/>
    <s v="Subscription"/>
    <n v="0.2"/>
    <x v="0"/>
    <n v="1"/>
    <s v="Richard Ross"/>
    <x v="24"/>
    <s v="5/8/2026, 9:12 AM"/>
    <s v="Cancellation"/>
  </r>
  <r>
    <s v="DG0000156707"/>
    <s v="Initial"/>
    <s v="Tel Reg"/>
    <s v="5/8/2026, 9:13 AM"/>
    <s v="5/20/2026, 7:00 AM"/>
    <s v="3/20/2027, 11:59 PM"/>
    <s v="Subscription"/>
    <n v="0.2"/>
    <x v="0"/>
    <n v="1"/>
    <s v="Richard Ross"/>
    <x v="24"/>
    <s v="5/8/2026, 9:13 AM"/>
    <s v="Cancellation"/>
  </r>
  <r>
    <s v="DG0000156697"/>
    <s v="Initial"/>
    <s v="Tel Reg"/>
    <s v="5/8/2026, 9:14 AM"/>
    <s v="5/20/2026, 7:00 AM"/>
    <s v="3/20/2027, 11:59 PM"/>
    <s v="Subscription"/>
    <n v="0.2"/>
    <x v="0"/>
    <n v="1"/>
    <s v="Richard Ross"/>
    <x v="24"/>
    <s v="5/8/2026, 9:14 AM"/>
    <s v="Cancellation"/>
  </r>
  <r>
    <s v="DG0000994877"/>
    <s v="Canceled"/>
    <s v="Whirlpool Contact Center"/>
    <s v="5/8/2026, 7:23 AM"/>
    <s v="5/8/2026, 7:00 AM"/>
    <s v="4/15/2027, 11:59 PM"/>
    <s v="Annual Renewal"/>
    <m/>
    <x v="0"/>
    <n v="1"/>
    <s v="Maureen Stewart"/>
    <x v="25"/>
    <s v="5/8/2026, 7:23 AM"/>
    <s v="Cancellation"/>
  </r>
  <r>
    <s v="DG0002052009"/>
    <s v="Canceled"/>
    <s v="D&amp;G Contact Center"/>
    <s v="5/8/2026, 9:38 AM"/>
    <s v="4/3/2026, 7:00 AM"/>
    <m/>
    <s v="Subscription"/>
    <n v="0.5"/>
    <x v="0"/>
    <n v="1"/>
    <s v="NOELLE BAZZY"/>
    <x v="26"/>
    <s v="5/8/2026, 9:38 AM"/>
    <s v="Cancellation"/>
  </r>
  <r>
    <s v="DG0002051829"/>
    <s v="Initial"/>
    <s v="Tel Reg"/>
    <s v="5/8/2026, 9:39 AM"/>
    <s v="6/3/2026, 7:00 AM"/>
    <m/>
    <s v="Subscription"/>
    <m/>
    <x v="0"/>
    <n v="1"/>
    <s v="NOELLE BAZZY"/>
    <x v="26"/>
    <s v="5/8/2026, 9:39 AM"/>
    <s v="Cancellation"/>
  </r>
  <r>
    <s v="DG0002051793"/>
    <s v="Initial"/>
    <s v="Tel Reg"/>
    <s v="5/8/2026, 9:39 AM"/>
    <s v="6/3/2026, 7:00 AM"/>
    <m/>
    <s v="Subscription"/>
    <m/>
    <x v="0"/>
    <n v="1"/>
    <s v="NOELLE BAZZY"/>
    <x v="26"/>
    <s v="5/8/2026, 9:39 AM"/>
    <s v="Cancellation"/>
  </r>
  <r>
    <s v="DG0002055126"/>
    <s v="Canceled"/>
    <s v="Whirlpool Contact Center"/>
    <s v="5/8/2026, 10:32 AM"/>
    <s v="5/8/2026, 7:00 AM"/>
    <m/>
    <s v="Subscription"/>
    <m/>
    <x v="0"/>
    <n v="1"/>
    <s v="Maricela Aginaga"/>
    <x v="27"/>
    <s v="5/8/2026, 10:32 AM"/>
    <s v="Cancellation"/>
  </r>
  <r>
    <s v="DG0001287523"/>
    <s v="Canceled"/>
    <s v="Whirlpool Contact Center"/>
    <s v="5/8/2026, 12:05 PM"/>
    <s v="5/8/2026, 7:00 AM"/>
    <m/>
    <s v="Annual Renewal"/>
    <m/>
    <x v="0"/>
    <n v="1"/>
    <s v="Tomasa Gradilla"/>
    <x v="27"/>
    <s v="5/8/2026, 12:05 PM"/>
    <s v="Cancellation"/>
  </r>
  <r>
    <s v="DG0002076673"/>
    <s v="Canceled"/>
    <s v="Whirlpool Contact Center"/>
    <s v="5/8/2026, 8:54 AM"/>
    <s v="3/11/2026, 7:00 AM"/>
    <m/>
    <s v="Annual Renewal"/>
    <m/>
    <x v="0"/>
    <n v="1"/>
    <s v="Suzanne Carlson"/>
    <x v="28"/>
    <s v="5/8/2026, 8:54 AM"/>
    <s v="Cancellation"/>
  </r>
  <r>
    <s v="DG0001673430"/>
    <s v="Initial"/>
    <s v="Tel Reg"/>
    <s v="5/8/2026, 5:21 AM"/>
    <s v="5/24/2026, 7:00 AM"/>
    <m/>
    <s v="Subscription"/>
    <m/>
    <x v="0"/>
    <n v="1"/>
    <s v="Kay Schreiber"/>
    <x v="29"/>
    <s v="5/8/2026, 5:21 AM"/>
    <s v="Cancellation"/>
  </r>
  <r>
    <s v="DG0001566212"/>
    <s v="Canceled"/>
    <s v="Whirlpool Contact Center"/>
    <s v="5/8/2026, 5:52 AM"/>
    <s v="5/8/2026, 7:00 AM"/>
    <m/>
    <s v="Annual Renewal"/>
    <m/>
    <x v="0"/>
    <n v="1"/>
    <s v="LEVI HENDERSON"/>
    <x v="29"/>
    <s v="5/8/2026, 5:52 AM"/>
    <s v="Cancellation"/>
  </r>
  <r>
    <s v="DG0001944067"/>
    <s v="Initial"/>
    <s v="Whirlpool Contact Center"/>
    <s v="5/8/2026, 9:01 AM"/>
    <s v="6/2/2026, 7:00 AM"/>
    <m/>
    <s v="Subscription"/>
    <n v="0.5"/>
    <x v="0"/>
    <n v="1"/>
    <s v="Meagan Sanchez"/>
    <x v="30"/>
    <s v="5/8/2026, 9:01 AM"/>
    <s v="Cancellation"/>
  </r>
  <r>
    <s v="DG0000185566"/>
    <s v="Canceled"/>
    <s v="Tel Reg"/>
    <s v="5/8/2026, 6:28 AM"/>
    <s v="3/22/2026, 7:00 AM"/>
    <s v="5/22/2026, 11:59 PM"/>
    <s v="Subscription"/>
    <m/>
    <x v="0"/>
    <n v="1"/>
    <s v="Karlita Lofton"/>
    <x v="31"/>
    <s v="5/8/2026, 6:28 AM"/>
    <s v="Cancellation"/>
  </r>
  <r>
    <s v="DG0001599580"/>
    <s v="Canceled"/>
    <s v="Whirlpool Contact Center"/>
    <s v="5/8/2026, 9:33 AM"/>
    <s v="5/8/2026, 7:00 AM"/>
    <m/>
    <s v="Annual Renewal"/>
    <m/>
    <x v="0"/>
    <n v="1"/>
    <s v="Steven Asher"/>
    <x v="31"/>
    <s v="5/8/2026, 9:33 AM"/>
    <s v="Cancellation"/>
  </r>
  <r>
    <s v="DG0001503276"/>
    <s v="Canceled"/>
    <s v="Whirlpool Contact Center"/>
    <s v="5/8/2026, 6:52 AM"/>
    <s v="5/8/2026, 7:00 AM"/>
    <m/>
    <s v="Annual Renewal"/>
    <m/>
    <x v="0"/>
    <n v="1"/>
    <s v="RICHARD ANDERSON"/>
    <x v="32"/>
    <s v="5/8/2026, 6:52 AM"/>
    <s v="Cancellation"/>
  </r>
  <r>
    <s v="DG0000420810"/>
    <s v="Initial"/>
    <s v="D&amp;G Contact Center"/>
    <s v="5/8/2026, 10:47 AM"/>
    <s v="5/12/2026, 7:00 AM"/>
    <s v="5/12/2026, 11:59 PM"/>
    <s v="Subscription"/>
    <m/>
    <x v="0"/>
    <n v="1"/>
    <s v="Lawrence Gross"/>
    <x v="32"/>
    <s v="5/8/2026, 10:47 AM"/>
    <s v="Cancellation"/>
  </r>
  <r>
    <s v="DG0000420811"/>
    <s v="Initial"/>
    <s v="Tel Reg"/>
    <s v="5/8/2026, 10:50 AM"/>
    <s v="5/12/2026, 7:00 AM"/>
    <s v="5/12/2026, 11:59 PM"/>
    <s v="Subscription"/>
    <m/>
    <x v="0"/>
    <n v="1"/>
    <s v="Lawrence Gross"/>
    <x v="32"/>
    <s v="5/8/2026, 10:50 AM"/>
    <s v="Cancellation"/>
  </r>
  <r>
    <s v="DG0000420805"/>
    <s v="Initial"/>
    <s v="Tel Reg"/>
    <s v="5/8/2026, 10:52 AM"/>
    <s v="5/12/2026, 7:00 AM"/>
    <s v="5/12/2026, 11:59 PM"/>
    <s v="Subscription"/>
    <m/>
    <x v="0"/>
    <n v="1"/>
    <s v="Lawrence Gross"/>
    <x v="32"/>
    <s v="5/8/2026, 10:52 AM"/>
    <s v="Cancellation"/>
  </r>
  <r>
    <s v="DG0000420804"/>
    <s v="Initial"/>
    <s v="Web Reg"/>
    <s v="5/8/2026, 10:53 AM"/>
    <s v="5/12/2026, 7:00 AM"/>
    <s v="5/12/2026, 11:59 PM"/>
    <s v="Subscription"/>
    <m/>
    <x v="0"/>
    <n v="1"/>
    <s v="Lawrence Gross"/>
    <x v="32"/>
    <s v="5/8/2026, 10:53 AM"/>
    <s v="Cancellation"/>
  </r>
  <r>
    <s v="DG0001059693"/>
    <s v="Initial"/>
    <s v="Whirlpool Contact Center"/>
    <s v="5/8/2026, 6:09 AM"/>
    <s v="5/12/2026, 7:00 AM"/>
    <m/>
    <s v="Annual Renewal"/>
    <m/>
    <x v="0"/>
    <n v="1"/>
    <s v="SYLVIA CRIM-BROWN"/>
    <x v="33"/>
    <s v="5/8/2026, 6:09 AM"/>
    <s v="Cancellation"/>
  </r>
  <r>
    <s v="DG0000536578"/>
    <s v="Initial"/>
    <s v="D&amp;G Contact Center"/>
    <s v="5/8/2026, 6:49 AM"/>
    <s v="6/4/2026, 7:00 AM"/>
    <s v="8/4/2026, 11:59 PM"/>
    <s v="Subscription"/>
    <m/>
    <x v="0"/>
    <n v="1"/>
    <s v="Heribeliz Valdez"/>
    <x v="33"/>
    <s v="5/8/2026, 6:49 AM"/>
    <s v="Cancellation"/>
  </r>
  <r>
    <s v="DG0001863204"/>
    <s v="Initial"/>
    <s v="Tel Reg"/>
    <s v="5/8/2026, 8:01 AM"/>
    <s v="5/11/2026, 7:00 AM"/>
    <m/>
    <s v="Subscription"/>
    <m/>
    <x v="0"/>
    <n v="1"/>
    <s v="Eva Hallenbeck"/>
    <x v="33"/>
    <s v="5/8/2026, 8:01 AM"/>
    <s v="Cancellation"/>
  </r>
  <r>
    <s v="DG0000972592"/>
    <s v="Initial"/>
    <s v="Whirlpool Contact Center"/>
    <s v="5/8/2026, 8:50 AM"/>
    <s v="6/6/2026, 7:00 AM"/>
    <s v="4/6/2027, 11:59 PM"/>
    <s v="Subscription"/>
    <m/>
    <x v="0"/>
    <n v="1"/>
    <s v="Karen Bell"/>
    <x v="33"/>
    <s v="5/8/2026, 8:50 AM"/>
    <s v="Cancellation"/>
  </r>
  <r>
    <s v="DG0000972591"/>
    <s v="Initial"/>
    <s v="Whirlpool Contact Center"/>
    <s v="5/8/2026, 8:52 AM"/>
    <s v="6/6/2026, 7:00 AM"/>
    <s v="4/6/2027, 11:59 PM"/>
    <s v="Subscription"/>
    <m/>
    <x v="0"/>
    <n v="1"/>
    <s v="Karen Bell"/>
    <x v="33"/>
    <s v="5/8/2026, 8:52 AM"/>
    <s v="Cancellation"/>
  </r>
  <r>
    <s v="DG0001026309"/>
    <s v="Canceled"/>
    <s v="Whirlpool Contact Center"/>
    <s v="5/8/2026, 9:46 AM"/>
    <s v="5/8/2026, 7:00 AM"/>
    <s v="4/28/2027, 11:59 PM"/>
    <s v="Annual Renewal"/>
    <m/>
    <x v="0"/>
    <n v="1"/>
    <s v="Christine NEPPER"/>
    <x v="33"/>
    <s v="5/8/2026, 9:46 AM"/>
    <s v="Cancellation"/>
  </r>
  <r>
    <s v="DG0001026292"/>
    <s v="Canceled"/>
    <s v="Whirlpool Contact Center"/>
    <s v="5/8/2026, 9:47 AM"/>
    <s v="5/8/2026, 7:00 AM"/>
    <s v="4/28/2027, 11:59 PM"/>
    <s v="Annual Renewal"/>
    <m/>
    <x v="0"/>
    <n v="1"/>
    <s v="Christine NEPPER"/>
    <x v="33"/>
    <s v="5/8/2026, 9:47 AM"/>
    <s v="Cancellation"/>
  </r>
  <r>
    <s v="DG0001841933"/>
    <s v="Initial"/>
    <s v="Tel Reg"/>
    <s v="5/8/2026, 10:25 AM"/>
    <s v="6/5/2026, 7:00 AM"/>
    <m/>
    <s v="Subscription"/>
    <m/>
    <x v="0"/>
    <n v="1"/>
    <s v="Linda Miler"/>
    <x v="33"/>
    <s v="5/8/2026, 10:25 AM"/>
    <s v="Cancellation"/>
  </r>
  <r>
    <s v="DG0001841932"/>
    <s v="Initial"/>
    <s v="Tel Reg"/>
    <s v="5/8/2026, 10:29 AM"/>
    <s v="6/5/2026, 7:00 AM"/>
    <m/>
    <s v="Subscription"/>
    <m/>
    <x v="0"/>
    <n v="1"/>
    <s v="Linda Miler"/>
    <x v="33"/>
    <s v="5/8/2026, 10:29 AM"/>
    <s v="Cancellation"/>
  </r>
  <r>
    <s v="DG0001275575"/>
    <s v="Initial"/>
    <s v="D&amp;G Contact Center"/>
    <s v="5/8/2026, 10:46 AM"/>
    <s v="5/29/2026, 7:00 AM"/>
    <m/>
    <s v="Subscription"/>
    <m/>
    <x v="0"/>
    <n v="1"/>
    <s v="Deborah Zwaga"/>
    <x v="33"/>
    <s v="5/8/2026, 10:46 AM"/>
    <s v="Cancellation"/>
  </r>
  <r>
    <s v="DG0001121476"/>
    <s v="Initial"/>
    <s v="Whirlpool Contact Center"/>
    <s v="5/8/2026, 10:47 AM"/>
    <s v="6/4/2026, 7:00 AM"/>
    <m/>
    <s v="Annual Renewal"/>
    <m/>
    <x v="0"/>
    <n v="1"/>
    <s v="Verona pARR"/>
    <x v="33"/>
    <s v="5/8/2026, 10:47 AM"/>
    <s v="Cancellation"/>
  </r>
  <r>
    <s v="DG0002068403"/>
    <s v="Canceled"/>
    <s v="Tel Reg"/>
    <s v="5/8/2026, 11:58 AM"/>
    <s v="5/8/2026, 7:00 AM"/>
    <m/>
    <s v="Subscription"/>
    <n v="0.5"/>
    <x v="0"/>
    <n v="1"/>
    <s v="Eric Eisenberg"/>
    <x v="33"/>
    <s v="5/8/2026, 11:58 AM"/>
    <s v="Cancellation"/>
  </r>
  <r>
    <s v="DG0001083365"/>
    <s v="Initial"/>
    <s v="D&amp;G Contact Center"/>
    <s v="5/8/2026, 12:28 PM"/>
    <s v="5/20/2026, 7:00 AM"/>
    <m/>
    <s v="Subscription"/>
    <m/>
    <x v="0"/>
    <n v="1"/>
    <s v="Ron Condron"/>
    <x v="33"/>
    <s v="5/8/2026, 12:28 PM"/>
    <s v="Cancellation"/>
  </r>
  <r>
    <s v="DG0001806342"/>
    <s v="Canceled"/>
    <s v="Whirlpool Contact Center"/>
    <s v="5/8/2026, 6:38 AM"/>
    <s v="5/8/2026, 7:00 AM"/>
    <m/>
    <s v="Annual Renewal"/>
    <m/>
    <x v="0"/>
    <n v="1"/>
    <s v="Charles Brown"/>
    <x v="34"/>
    <s v="5/8/2026, 6:38 AM"/>
    <s v="Cancellation"/>
  </r>
  <r>
    <s v="DG0001046618"/>
    <s v="Canceled"/>
    <s v="Whirlpool Contact Center"/>
    <s v="5/8/2026, 7:58 AM"/>
    <s v="5/7/2026, 7:00 AM"/>
    <s v="5/6/2027, 11:59 PM"/>
    <s v="Annual Renewal"/>
    <m/>
    <x v="0"/>
    <n v="1"/>
    <s v="Dawn Mort"/>
    <x v="34"/>
    <s v="5/8/2026, 7:58 AM"/>
    <s v="Cancellation"/>
  </r>
  <r>
    <s v="DG0001485951"/>
    <s v="Canceled"/>
    <s v="Whirlpool Contact Center"/>
    <s v="5/8/2026, 9:11 AM"/>
    <s v="5/8/2026, 7:00 AM"/>
    <m/>
    <s v="Annual Renewal"/>
    <m/>
    <x v="0"/>
    <n v="1"/>
    <s v="Prather Thomas"/>
    <x v="34"/>
    <s v="5/8/2026, 9:11 AM"/>
    <s v="Cancellation"/>
  </r>
  <r>
    <s v="DG0000695824"/>
    <s v="Canceled"/>
    <s v="After Mail"/>
    <s v="5/8/2026, 9:05 AM"/>
    <s v="1/7/2026, 6:00 AM"/>
    <s v="1/6/2027, 11:59 PM"/>
    <s v="Subscription"/>
    <m/>
    <x v="0"/>
    <n v="1"/>
    <s v="Conie Kraft"/>
    <x v="35"/>
    <s v="5/8/2026, 9:05 AM"/>
    <s v="Cancellation"/>
  </r>
  <r>
    <s v="DG0000796378"/>
    <s v="Canceled"/>
    <s v="Tel Reg"/>
    <s v="5/8/2026, 11:14 AM"/>
    <s v="5/9/2026, 7:00 AM"/>
    <s v="1/9/2027, 11:59 PM"/>
    <s v="Subscription"/>
    <m/>
    <x v="0"/>
    <n v="1"/>
    <s v="Veera Pasapuleti"/>
    <x v="35"/>
    <s v="5/8/2026, 11:14 AM"/>
    <s v="Cancellation"/>
  </r>
  <r>
    <s v="DG0002122927"/>
    <s v="Canceled"/>
    <s v="Whirlpool Contact Center"/>
    <s v="5/8/2026, 8:43 AM"/>
    <s v="3/25/2026, 7:00 AM"/>
    <m/>
    <s v="Annual Renewal"/>
    <m/>
    <x v="0"/>
    <n v="1"/>
    <s v="Cherie Thomas"/>
    <x v="36"/>
    <s v="5/8/2026, 8:43 AM"/>
    <s v="Cancellation"/>
  </r>
  <r>
    <s v="DG0001046151"/>
    <s v="Initial"/>
    <s v="Tel Reg"/>
    <s v="5/8/2026, 9:32 AM"/>
    <s v="6/6/2026, 7:00 AM"/>
    <s v="5/6/2027, 11:59 PM"/>
    <s v="Subscription"/>
    <m/>
    <x v="0"/>
    <n v="1"/>
    <s v="Kathy Self"/>
    <x v="36"/>
    <s v="5/8/2026, 9:32 AM"/>
    <s v="Cancellation"/>
  </r>
  <r>
    <s v="DG0001091637"/>
    <s v="Initial"/>
    <s v="Web Reg"/>
    <s v="5/8/2026, 9:36 AM"/>
    <s v="5/25/2026, 7:00 AM"/>
    <m/>
    <s v="Subscription"/>
    <n v="0.2"/>
    <x v="0"/>
    <n v="1"/>
    <s v="Mike Gray"/>
    <x v="36"/>
    <s v="5/8/2026, 9:36 AM"/>
    <s v="Cancellation"/>
  </r>
  <r>
    <s v="DG0000610311"/>
    <s v="Initial"/>
    <s v="D&amp;G Contact Center"/>
    <s v="5/8/2026, 10:02 AM"/>
    <s v="5/23/2026, 7:00 AM"/>
    <s v="10/23/2026, 11:59 PM"/>
    <s v="Subscription"/>
    <m/>
    <x v="0"/>
    <n v="1"/>
    <s v="Rebecca Bell"/>
    <x v="36"/>
    <s v="5/8/2026, 10:02 AM"/>
    <s v="Cancellation"/>
  </r>
  <r>
    <s v="DG0000610312"/>
    <s v="Canceled"/>
    <s v="Tel Reg"/>
    <s v="5/8/2026, 10:03 AM"/>
    <s v="5/8/2026, 7:00 AM"/>
    <s v="9/23/2026, 11:59 PM"/>
    <s v="Subscription"/>
    <m/>
    <x v="0"/>
    <n v="1"/>
    <s v="Rebecca Bell"/>
    <x v="36"/>
    <s v="5/8/2026, 10:03 AM"/>
    <s v="Cancellation"/>
  </r>
  <r>
    <s v="DG0001788231"/>
    <s v="Canceled"/>
    <s v="Whirlpool Contact Center"/>
    <s v="5/8/2026, 11:20 AM"/>
    <s v="12/23/2025, 6:00 AM"/>
    <m/>
    <s v="Annual Renewal"/>
    <m/>
    <x v="0"/>
    <n v="1"/>
    <s v="Cheri Richard"/>
    <x v="36"/>
    <s v="5/8/2026, 11:20 AM"/>
    <s v="Cancellation"/>
  </r>
  <r>
    <s v="DG0002073128"/>
    <s v="Canceled"/>
    <s v="Whirlpool Contact Center"/>
    <s v="5/8/2026, 11:26 AM"/>
    <s v="3/10/2026, 7:00 AM"/>
    <m/>
    <s v="Annual Renewal"/>
    <m/>
    <x v="0"/>
    <n v="1"/>
    <s v="Debbie Brown"/>
    <x v="36"/>
    <s v="5/8/2026, 11:26 AM"/>
    <s v="Cancellation"/>
  </r>
  <r>
    <s v="DG0002017546"/>
    <s v="Canceled"/>
    <s v="Whirlpool Contact Center"/>
    <s v="5/8/2026, 12:33 PM"/>
    <s v="5/8/2026, 7:00 AM"/>
    <m/>
    <s v="Annual Renewal"/>
    <m/>
    <x v="0"/>
    <n v="1"/>
    <s v="Gerren Hoffman"/>
    <x v="36"/>
    <s v="5/8/2026, 12:33 PM"/>
    <s v="Cancellation"/>
  </r>
  <r>
    <s v="DG0000147653"/>
    <s v="Initial"/>
    <s v="Web Reg"/>
    <s v="5/8/2026, 12:41 PM"/>
    <s v="5/26/2026, 7:00 AM"/>
    <s v="2/26/2027, 11:59 PM"/>
    <s v="Subscription"/>
    <m/>
    <x v="0"/>
    <n v="1"/>
    <s v="Mary Quinn"/>
    <x v="36"/>
    <s v="5/8/2026, 12:41 PM"/>
    <s v="Cancellation"/>
  </r>
  <r>
    <s v="DG0000930304"/>
    <s v="Canceled"/>
    <s v="D&amp;G Contact Center"/>
    <s v="5/8/2026, 7:32 AM"/>
    <s v="5/8/2026, 7:00 AM"/>
    <s v="4/17/2027, 11:59 PM"/>
    <s v="Subscription"/>
    <m/>
    <x v="0"/>
    <n v="1"/>
    <s v="Thao Huynh"/>
    <x v="37"/>
    <s v="5/8/2026, 7:32 AM"/>
    <s v="Cancellation"/>
  </r>
  <r>
    <s v="DG0000725725"/>
    <s v="Canceled"/>
    <s v="D&amp;G Contact Center"/>
    <s v="5/8/2026, 7:33 AM"/>
    <s v="5/8/2026, 7:00 AM"/>
    <s v="1/1/2027, 11:59 PM"/>
    <s v="Subscription"/>
    <n v="0.2"/>
    <x v="0"/>
    <n v="1"/>
    <s v="Thao Huynh"/>
    <x v="37"/>
    <s v="5/8/2026, 7:33 AM"/>
    <s v="Cancellation"/>
  </r>
  <r>
    <s v="DG0001616351"/>
    <s v="Canceled"/>
    <s v="After CC"/>
    <s v="5/8/2026, 7:50 AM"/>
    <s v="5/9/2026, 7:00 AM"/>
    <m/>
    <s v="Subscription"/>
    <m/>
    <x v="0"/>
    <n v="1"/>
    <s v="Rodger Steward"/>
    <x v="37"/>
    <s v="5/8/2026, 7:50 AM"/>
    <s v="Cancellation"/>
  </r>
  <r>
    <s v="DG0001249314"/>
    <s v="Canceled"/>
    <s v="Whirlpool Contact Center"/>
    <s v="5/8/2026, 7:54 AM"/>
    <s v="5/4/2026, 7:00 AM"/>
    <m/>
    <s v="Annual Renewal"/>
    <m/>
    <x v="0"/>
    <n v="1"/>
    <s v="Anthony Bianco"/>
    <x v="37"/>
    <s v="5/8/2026, 7:54 AM"/>
    <s v="Cancellation"/>
  </r>
  <r>
    <s v="DG0001781729"/>
    <s v="Initial"/>
    <s v="Whirlpool Contact Center"/>
    <s v="5/8/2026, 8:20 AM"/>
    <s v="5/21/2026, 7:00 AM"/>
    <m/>
    <s v="Subscription"/>
    <n v="0.2"/>
    <x v="0"/>
    <n v="1"/>
    <s v="Joann Easter"/>
    <x v="37"/>
    <s v="5/8/2026, 8:20 AM"/>
    <s v="Cancellation"/>
  </r>
  <r>
    <s v="DG0001781728"/>
    <s v="Initial"/>
    <s v="Whirlpool Contact Center"/>
    <s v="5/8/2026, 8:20 AM"/>
    <s v="5/21/2026, 7:00 AM"/>
    <m/>
    <s v="Subscription"/>
    <n v="0.2"/>
    <x v="0"/>
    <n v="1"/>
    <s v="Joann Easter"/>
    <x v="37"/>
    <s v="5/8/2026, 8:20 AM"/>
    <s v="Cancellation"/>
  </r>
  <r>
    <s v="DG0001738795"/>
    <s v="Initial"/>
    <s v="Tel Reg"/>
    <s v="5/8/2026, 11:59 AM"/>
    <s v="5/10/2026, 7:00 AM"/>
    <m/>
    <s v="Subscription"/>
    <n v="0.2"/>
    <x v="0"/>
    <n v="1"/>
    <s v="Janice Kirby"/>
    <x v="37"/>
    <s v="5/8/2026, 11:59 AM"/>
    <s v="Cancellation"/>
  </r>
  <r>
    <s v="DG0000200878"/>
    <s v="Canceled"/>
    <s v="Tel Reg"/>
    <s v="5/8/2026, 12:28 PM"/>
    <s v="5/8/2026, 7:00 AM"/>
    <s v="6/20/2026, 11:59 PM"/>
    <s v="Subscription"/>
    <m/>
    <x v="0"/>
    <n v="1"/>
    <s v="Laura Herbelin"/>
    <x v="37"/>
    <s v="5/8/2026, 12:28 PM"/>
    <s v="Cancellation"/>
  </r>
  <r>
    <s v="DG0000167307"/>
    <s v="Canceled"/>
    <s v="Tel Reg"/>
    <s v="5/8/2026, 12:57 PM"/>
    <s v="5/8/2026, 7:00 AM"/>
    <s v="4/12/2027, 11:59 PM"/>
    <s v="Subscription"/>
    <m/>
    <x v="0"/>
    <n v="1"/>
    <s v="Brenda Clark"/>
    <x v="37"/>
    <s v="5/8/2026, 12:57 PM"/>
    <s v="Cancellation"/>
  </r>
  <r>
    <s v="DG0000167306"/>
    <s v="Canceled"/>
    <s v="Tel Reg"/>
    <s v="5/8/2026, 12:57 PM"/>
    <s v="5/8/2026, 7:00 AM"/>
    <s v="4/12/2027, 11:59 PM"/>
    <s v="Subscription"/>
    <m/>
    <x v="0"/>
    <n v="1"/>
    <s v="Brenda Clark"/>
    <x v="37"/>
    <s v="5/8/2026, 12:57 PM"/>
    <s v="Cancellation"/>
  </r>
  <r>
    <s v="DG0000167305"/>
    <s v="Canceled"/>
    <s v="Tel Reg"/>
    <s v="5/8/2026, 12:58 PM"/>
    <s v="5/8/2026, 7:00 AM"/>
    <s v="4/12/2027, 11:59 PM"/>
    <s v="Subscription"/>
    <m/>
    <x v="0"/>
    <n v="1"/>
    <s v="Brenda Clark"/>
    <x v="37"/>
    <s v="5/8/2026, 12:58 PM"/>
    <s v="Cancellation"/>
  </r>
  <r>
    <s v="DG0001844298"/>
    <s v="Initial"/>
    <s v="Tel Reg"/>
    <s v="5/8/2026, 5:13 AM"/>
    <s v="6/6/2026, 7:00 AM"/>
    <m/>
    <s v="Subscription"/>
    <m/>
    <x v="0"/>
    <n v="1"/>
    <s v="Flora Nvegwu"/>
    <x v="38"/>
    <s v="5/8/2026, 5:13 AM"/>
    <s v="Cancellation"/>
  </r>
  <r>
    <s v="DG0001844297"/>
    <s v="Initial"/>
    <s v="Tel Reg"/>
    <s v="5/8/2026, 5:13 AM"/>
    <s v="6/6/2026, 7:00 AM"/>
    <m/>
    <s v="Subscription"/>
    <m/>
    <x v="0"/>
    <n v="1"/>
    <s v="Flora Nvegwu"/>
    <x v="38"/>
    <s v="5/8/2026, 5:13 AM"/>
    <s v="Cancellation"/>
  </r>
  <r>
    <s v="DG0001734237"/>
    <s v="Canceled"/>
    <s v="Whirlpool Contact Center"/>
    <s v="5/8/2026, 5:27 AM"/>
    <s v="5/8/2026, 7:00 AM"/>
    <m/>
    <s v="Subscription"/>
    <n v="0.5"/>
    <x v="0"/>
    <n v="1"/>
    <s v="Alva Thomas"/>
    <x v="38"/>
    <s v="5/8/2026, 5:27 AM"/>
    <s v="Cancellation"/>
  </r>
  <r>
    <s v="DG0000762987"/>
    <s v="Canceled"/>
    <s v="Whirlpool Contact Center"/>
    <s v="5/8/2026, 5:36 AM"/>
    <s v="5/8/2026, 7:00 AM"/>
    <s v="12/22/2026, 11:59 PM"/>
    <s v="Annual Renewal"/>
    <m/>
    <x v="0"/>
    <n v="1"/>
    <s v="Yougeng Yin-Rorimer"/>
    <x v="38"/>
    <s v="5/8/2026, 5:36 AM"/>
    <s v="Cancellation"/>
  </r>
  <r>
    <s v="DG0002206581"/>
    <s v="Canceled"/>
    <s v="Tel Reg"/>
    <s v="5/8/2026, 5:45 AM"/>
    <s v="5/7/2026, 7:00 AM"/>
    <m/>
    <s v="Subscription"/>
    <n v="0.5"/>
    <x v="0"/>
    <n v="1"/>
    <s v="Minki Black"/>
    <x v="38"/>
    <s v="5/8/2026, 5:45 AM"/>
    <s v="Cancellation"/>
  </r>
  <r>
    <s v="DG0001155111"/>
    <s v="Canceled"/>
    <s v="Whirlpool Contact Center"/>
    <s v="5/8/2026, 5:47 AM"/>
    <s v="5/8/2026, 7:00 AM"/>
    <m/>
    <s v="Annual Renewal"/>
    <m/>
    <x v="0"/>
    <n v="1"/>
    <s v="Jorge CUELLAR"/>
    <x v="38"/>
    <s v="5/8/2026, 5:47 AM"/>
    <s v="Cancellation"/>
  </r>
  <r>
    <s v="DG0001050801"/>
    <s v="Canceled"/>
    <s v="Whirlpool Contact Center"/>
    <s v="5/8/2026, 6:47 AM"/>
    <s v="5/8/2026, 7:00 AM"/>
    <m/>
    <s v="Annual Renewal"/>
    <m/>
    <x v="0"/>
    <n v="1"/>
    <s v="Michelle Schwartz"/>
    <x v="38"/>
    <s v="5/8/2026, 6:47 AM"/>
    <s v="Cancellation"/>
  </r>
  <r>
    <s v="DG0001115178"/>
    <s v="Initial"/>
    <s v="Whirlpool Contact Center"/>
    <s v="5/8/2026, 6:54 AM"/>
    <s v="6/2/2026, 7:00 AM"/>
    <m/>
    <s v="Annual Renewal"/>
    <m/>
    <x v="0"/>
    <n v="1"/>
    <s v="Michael Chow"/>
    <x v="38"/>
    <s v="5/8/2026, 6:54 AM"/>
    <s v="Cancellation"/>
  </r>
  <r>
    <s v="DG0001048150"/>
    <s v="Canceled"/>
    <s v="After CC"/>
    <s v="5/8/2026, 7:21 AM"/>
    <s v="5/8/2026, 7:00 AM"/>
    <s v="5/7/2027, 11:59 PM"/>
    <s v="Subscription"/>
    <m/>
    <x v="0"/>
    <n v="1"/>
    <s v="Lynda Rossi"/>
    <x v="38"/>
    <s v="5/8/2026, 7:21 AM"/>
    <s v="Cancellation"/>
  </r>
  <r>
    <s v="DG0000750666"/>
    <s v="Initial"/>
    <s v="After CC"/>
    <s v="5/8/2026, 7:25 AM"/>
    <s v="5/31/2026, 7:00 AM"/>
    <s v="12/31/2026, 11:59 PM"/>
    <s v="Subscription"/>
    <m/>
    <x v="0"/>
    <n v="1"/>
    <s v="Kimberly Pettus"/>
    <x v="38"/>
    <s v="5/8/2026, 7:25 AM"/>
    <s v="Cancellation"/>
  </r>
  <r>
    <s v="DG0001121055"/>
    <s v="Initial"/>
    <s v="Whirlpool Contact Center"/>
    <s v="5/8/2026, 7:45 AM"/>
    <s v="6/4/2026, 7:00 AM"/>
    <m/>
    <s v="Subscription"/>
    <m/>
    <x v="0"/>
    <n v="1"/>
    <s v="Debra MacNeil"/>
    <x v="38"/>
    <s v="5/8/2026, 7:45 AM"/>
    <s v="Cancellation"/>
  </r>
  <r>
    <s v="DG0002002892"/>
    <s v="Initial"/>
    <s v="Tel Reg"/>
    <s v="5/8/2026, 8:27 AM"/>
    <s v="5/18/2026, 7:00 AM"/>
    <m/>
    <s v="Subscription"/>
    <n v="0.5"/>
    <x v="0"/>
    <n v="1"/>
    <s v="Helen Kuo"/>
    <x v="38"/>
    <s v="5/8/2026, 8:27 AM"/>
    <s v="Cancellation"/>
  </r>
  <r>
    <s v="DG0001813357"/>
    <s v="Initial"/>
    <s v="Tel Reg"/>
    <s v="5/8/2026, 8:39 AM"/>
    <s v="5/29/2026, 7:00 AM"/>
    <m/>
    <s v="Subscription"/>
    <m/>
    <x v="0"/>
    <n v="1"/>
    <s v="Cliff Doel"/>
    <x v="38"/>
    <s v="5/8/2026, 8:39 AM"/>
    <s v="Cancellation"/>
  </r>
  <r>
    <s v="DG0001077512"/>
    <s v="Initial"/>
    <s v="Whirlpool Contact Center"/>
    <s v="5/8/2026, 10:19 AM"/>
    <s v="5/19/2026, 7:00 AM"/>
    <m/>
    <s v="Annual Renewal"/>
    <m/>
    <x v="0"/>
    <n v="1"/>
    <s v="Keishuna Turner"/>
    <x v="38"/>
    <s v="5/8/2026, 10:19 AM"/>
    <s v="Cancellation"/>
  </r>
  <r>
    <s v="DG0001337268"/>
    <s v="Initial"/>
    <s v="Tel Reg"/>
    <s v="5/8/2026, 10:26 AM"/>
    <s v="5/17/2026, 7:00 AM"/>
    <m/>
    <s v="Subscription"/>
    <n v="0.2"/>
    <x v="0"/>
    <n v="1"/>
    <s v="Amparo Ballesteros-Ketchie"/>
    <x v="38"/>
    <s v="5/8/2026, 10:26 AM"/>
    <s v="Cancellation"/>
  </r>
  <r>
    <s v="DG0001337269"/>
    <s v="Initial"/>
    <s v="Tel Reg"/>
    <s v="5/8/2026, 10:27 AM"/>
    <s v="5/17/2026, 7:00 AM"/>
    <m/>
    <s v="Subscription"/>
    <n v="0.2"/>
    <x v="0"/>
    <n v="1"/>
    <s v="Amparo Ballesteros-Ketchie"/>
    <x v="38"/>
    <s v="5/8/2026, 10:27 AM"/>
    <s v="Cancellation"/>
  </r>
  <r>
    <s v="DG0001048870"/>
    <s v="Canceled"/>
    <s v="Whirlpool Contact Center"/>
    <s v="5/8/2026, 10:30 AM"/>
    <s v="5/8/2026, 7:00 AM"/>
    <s v="5/7/2027, 11:59 PM"/>
    <s v="Annual Renewal"/>
    <m/>
    <x v="0"/>
    <n v="1"/>
    <s v="Joan Krauss"/>
    <x v="38"/>
    <s v="5/8/2026, 10:30 AM"/>
    <s v="Cancellation"/>
  </r>
  <r>
    <s v="DG0001945760"/>
    <s v="Initial"/>
    <s v="After CC"/>
    <s v="5/8/2026, 10:45 AM"/>
    <s v="6/4/2026, 7:00 AM"/>
    <m/>
    <s v="Subscription"/>
    <m/>
    <x v="0"/>
    <n v="1"/>
    <s v="Jim Marks"/>
    <x v="38"/>
    <s v="5/8/2026, 10:45 AM"/>
    <s v="Cancellation"/>
  </r>
  <r>
    <s v="DG0001292163"/>
    <s v="Canceled"/>
    <s v="D&amp;G Contact Center"/>
    <s v="5/8/2026, 9:10 AM"/>
    <s v="5/8/2026, 7:00 AM"/>
    <m/>
    <s v="Subscription"/>
    <m/>
    <x v="0"/>
    <n v="1"/>
    <s v="Will Cullen"/>
    <x v="39"/>
    <s v="5/8/2026, 9:10 AM"/>
    <s v="Cancellation"/>
  </r>
  <r>
    <s v="DG0001025394"/>
    <s v="Initial"/>
    <s v="Tel Reg"/>
    <s v="5/8/2026, 7:37 AM"/>
    <s v="5/28/2026, 7:00 AM"/>
    <s v="4/28/2027, 11:59 PM"/>
    <s v="Subscription"/>
    <m/>
    <x v="0"/>
    <n v="1"/>
    <s v="David Hamilton"/>
    <x v="40"/>
    <s v="5/8/2026, 7:37 AM"/>
    <s v="Cancellation"/>
  </r>
  <r>
    <s v="DG0001025393"/>
    <s v="Initial"/>
    <s v="Tel Reg"/>
    <s v="5/8/2026, 7:38 AM"/>
    <s v="5/28/2026, 7:00 AM"/>
    <s v="4/28/2027, 11:59 PM"/>
    <s v="Subscription"/>
    <m/>
    <x v="0"/>
    <n v="1"/>
    <s v="David Hamilton"/>
    <x v="40"/>
    <s v="5/8/2026, 7:38 AM"/>
    <s v="Cancellation"/>
  </r>
  <r>
    <s v="DG0001534682"/>
    <s v="Initial"/>
    <s v="Web Reg"/>
    <s v="5/8/2026, 8:08 AM"/>
    <s v="5/17/2026, 7:00 AM"/>
    <m/>
    <s v="Subscription"/>
    <m/>
    <x v="0"/>
    <n v="1"/>
    <s v="GARY BOISVERT"/>
    <x v="40"/>
    <s v="5/8/2026, 8:08 AM"/>
    <s v="Cancellation"/>
  </r>
  <r>
    <s v="DG0001127916"/>
    <s v="Initial"/>
    <s v="Web Reg"/>
    <s v="5/8/2026, 8:10 AM"/>
    <s v="6/7/2026, 7:00 AM"/>
    <m/>
    <s v="Subscription"/>
    <m/>
    <x v="0"/>
    <n v="1"/>
    <s v="GARY BOISVERT"/>
    <x v="40"/>
    <s v="5/8/2026, 8:10 AM"/>
    <s v="Cancellation"/>
  </r>
  <r>
    <s v="DG0002107522"/>
    <s v="Canceled"/>
    <s v="Whirlpool Contact Center"/>
    <s v="5/8/2026, 8:36 AM"/>
    <s v="5/8/2026, 7:00 AM"/>
    <m/>
    <s v="Annual Renewal"/>
    <m/>
    <x v="0"/>
    <n v="1"/>
    <s v="Edward Grygleski"/>
    <x v="40"/>
    <s v="5/8/2026, 8:36 AM"/>
    <s v="Cancellation"/>
  </r>
  <r>
    <s v="DG0000469680"/>
    <s v="Canceled"/>
    <s v="After CC"/>
    <s v="5/8/2026, 8:46 AM"/>
    <s v="10/1/2025, 7:00 AM"/>
    <s v="6/19/2026, 11:59 PM"/>
    <s v="Subscription"/>
    <m/>
    <x v="0"/>
    <n v="1"/>
    <s v="Betty Duckworth"/>
    <x v="40"/>
    <s v="5/8/2026, 8:46 AM"/>
    <s v="Cancellation"/>
  </r>
  <r>
    <s v="DG0000799793"/>
    <s v="Canceled"/>
    <s v="Whirlpool Contact Center"/>
    <s v="5/8/2026, 9:07 AM"/>
    <s v="4/13/2026, 7:00 AM"/>
    <s v="1/12/2027, 11:59 PM"/>
    <s v="Annual Renewal"/>
    <m/>
    <x v="0"/>
    <n v="1"/>
    <s v="Richard Bohanek"/>
    <x v="40"/>
    <s v="5/8/2026, 9:07 AM"/>
    <s v="Cancellation"/>
  </r>
  <r>
    <s v="DG0000948037"/>
    <s v="Canceled"/>
    <s v="Whirlpool Contact Center"/>
    <s v="5/8/2026, 9:36 AM"/>
    <s v="5/1/2026, 7:00 AM"/>
    <s v="3/26/2027, 11:59 PM"/>
    <s v="Annual Renewal"/>
    <m/>
    <x v="0"/>
    <n v="1"/>
    <s v="DAVID BEST"/>
    <x v="40"/>
    <s v="5/8/2026, 9:36 AM"/>
    <s v="Cancellation"/>
  </r>
  <r>
    <s v="DG0000589660"/>
    <s v="Canceled"/>
    <s v="D&amp;G Contact Center"/>
    <s v="5/8/2026, 9:52 AM"/>
    <s v="5/6/2026, 7:00 AM"/>
    <s v="10/9/2026, 11:59 PM"/>
    <s v="Subscription"/>
    <m/>
    <x v="0"/>
    <n v="1"/>
    <s v="George Carr"/>
    <x v="40"/>
    <s v="5/8/2026, 9:52 AM"/>
    <s v="Cancellation"/>
  </r>
  <r>
    <s v="DG0000562436"/>
    <s v="Canceled"/>
    <s v="Whirlpool Contact Center"/>
    <s v="5/8/2026, 9:53 AM"/>
    <s v="5/6/2026, 7:00 AM"/>
    <s v="8/21/2026, 11:59 PM"/>
    <s v="Annual Renewal"/>
    <m/>
    <x v="0"/>
    <n v="1"/>
    <s v="George Carr"/>
    <x v="40"/>
    <s v="5/8/2026, 9:53 AM"/>
    <s v="Cancellation"/>
  </r>
  <r>
    <s v="DG0001063293"/>
    <s v="Initial"/>
    <s v="Whirlpool Contact Center"/>
    <s v="5/8/2026, 10:42 AM"/>
    <s v="5/13/2026, 7:00 AM"/>
    <m/>
    <s v="Annual Renewal"/>
    <m/>
    <x v="0"/>
    <n v="1"/>
    <s v="Frances Kim"/>
    <x v="40"/>
    <s v="5/8/2026, 10:42 AM"/>
    <s v="Cancellation"/>
  </r>
  <r>
    <s v="DG0002148499"/>
    <s v="Initial"/>
    <s v="After CC"/>
    <s v="5/8/2026, 6:08 AM"/>
    <s v="7/7/2026, 7:00 AM"/>
    <m/>
    <s v="Subscription"/>
    <n v="0.2"/>
    <x v="0"/>
    <n v="1"/>
    <s v="Debra Foreman"/>
    <x v="41"/>
    <s v="5/8/2026, 6:08 AM"/>
    <s v="Cancellation"/>
  </r>
  <r>
    <s v="DG0000352895"/>
    <s v="Canceled"/>
    <s v="D&amp;G Contact Center"/>
    <s v="5/8/2026, 9:31 AM"/>
    <s v="5/8/2026, 7:00 AM"/>
    <s v="4/2/2027, 11:59 PM"/>
    <s v="Subscription"/>
    <m/>
    <x v="0"/>
    <n v="1"/>
    <s v="Faye Tackett"/>
    <x v="42"/>
    <s v="5/8/2026, 9:31 AM"/>
    <s v="Cancellation"/>
  </r>
  <r>
    <s v="DG0000222443"/>
    <s v="Canceled"/>
    <s v="D&amp;G Contact Center"/>
    <s v="5/8/2026, 9:32 AM"/>
    <s v="5/8/2026, 7:00 AM"/>
    <s v="9/1/2026, 11:59 PM"/>
    <s v="Annual Renewal"/>
    <m/>
    <x v="0"/>
    <n v="1"/>
    <s v="Faye Tackett"/>
    <x v="42"/>
    <s v="5/8/2026, 9:32 AM"/>
    <s v="Cancellation"/>
  </r>
  <r>
    <s v="DG0001075337"/>
    <s v="Canceled"/>
    <s v="D&amp;G Contact Center"/>
    <s v="5/8/2026, 9:33 AM"/>
    <s v="5/8/2026, 7:00 AM"/>
    <m/>
    <s v="Subscription"/>
    <m/>
    <x v="0"/>
    <n v="1"/>
    <s v="Faye Tackett"/>
    <x v="42"/>
    <s v="5/8/2026, 9:33 AM"/>
    <s v="Cancellation"/>
  </r>
  <r>
    <s v="DG0001075336"/>
    <s v="Canceled"/>
    <s v="D&amp;G Contact Center"/>
    <s v="5/8/2026, 9:34 AM"/>
    <s v="5/8/2026, 7:00 AM"/>
    <m/>
    <s v="Subscription"/>
    <m/>
    <x v="0"/>
    <n v="1"/>
    <s v="Faye Tackett"/>
    <x v="42"/>
    <s v="5/8/2026, 9:34 AM"/>
    <s v="Cancellation"/>
  </r>
  <r>
    <s v="DG0000083030"/>
    <s v="Initial"/>
    <s v="Tel Reg"/>
    <s v="5/8/2026, 7:39 AM"/>
    <s v="5/25/2026, 7:00 AM"/>
    <s v="9/25/2026, 11:59 PM"/>
    <s v="Subscription"/>
    <m/>
    <x v="0"/>
    <n v="1"/>
    <s v="madalyn ferrari"/>
    <x v="43"/>
    <s v="5/8/2026, 7:39 AM"/>
    <s v="Cancellation"/>
  </r>
  <r>
    <s v="DG0001039781"/>
    <s v="Initial"/>
    <s v="D&amp;G Contact Center"/>
    <s v="5/8/2026, 7:50 AM"/>
    <s v="6/3/2026, 7:00 AM"/>
    <m/>
    <s v="Subscription"/>
    <m/>
    <x v="0"/>
    <n v="1"/>
    <s v="Suzanne Badat"/>
    <x v="43"/>
    <s v="5/8/2026, 7:50 AM"/>
    <s v="Cancellation"/>
  </r>
  <r>
    <s v="DG0000708696"/>
    <s v="Canceled"/>
    <s v="D&amp;G Contact Center"/>
    <s v="5/8/2026, 8:27 AM"/>
    <s v="5/8/2026, 7:00 AM"/>
    <s v="12/21/2026, 11:59 PM"/>
    <s v="Subscription"/>
    <n v="0.2"/>
    <x v="0"/>
    <n v="1"/>
    <s v="Barbara Frey"/>
    <x v="43"/>
    <s v="5/8/2026, 8:27 AM"/>
    <s v="Cancellation"/>
  </r>
  <r>
    <s v="DG0001627553"/>
    <s v="Canceled"/>
    <s v="Whirlpool Contact Center"/>
    <s v="5/8/2026, 10:22 AM"/>
    <s v="5/8/2026, 7:00 AM"/>
    <m/>
    <s v="Subscription"/>
    <m/>
    <x v="0"/>
    <n v="1"/>
    <s v="Carla Wilson"/>
    <x v="43"/>
    <s v="5/8/2026, 10:22 AM"/>
    <s v="Cancellation"/>
  </r>
  <r>
    <s v="DG0001043246"/>
    <s v="Initial"/>
    <s v="Tel Reg"/>
    <s v="5/8/2026, 12:37 PM"/>
    <s v="6/5/2026, 7:00 AM"/>
    <s v="5/5/2027, 11:59 PM"/>
    <s v="Subscription"/>
    <m/>
    <x v="0"/>
    <n v="1"/>
    <s v="Ronald Fillmore"/>
    <x v="43"/>
    <s v="5/8/2026, 12:37 PM"/>
    <s v="Cancellation"/>
  </r>
  <r>
    <s v="DG0001320010"/>
    <s v="Canceled"/>
    <s v="Whirlpool Contact Center"/>
    <s v="5/8/2026, 10:24 AM"/>
    <s v="5/8/2026, 7:00 AM"/>
    <m/>
    <s v="Annual Renewal"/>
    <m/>
    <x v="0"/>
    <n v="1"/>
    <s v="Daphne Bond"/>
    <x v="44"/>
    <s v="5/8/2026, 10:24 AM"/>
    <s v="Cancellation"/>
  </r>
  <r>
    <s v="DG0001517000"/>
    <s v="Initial"/>
    <s v="D&amp;G Contact Center"/>
    <s v="5/8/2026, 12:17 PM"/>
    <s v="5/11/2026, 7:00 AM"/>
    <m/>
    <s v="Subscription"/>
    <n v="0.2"/>
    <x v="0"/>
    <n v="1"/>
    <s v="Rosina Fiandaca"/>
    <x v="44"/>
    <s v="5/8/2026, 12:17 PM"/>
    <s v="Cancellation"/>
  </r>
  <r>
    <s v="DG0000447325"/>
    <s v="Canceled"/>
    <s v="D&amp;G Contact Center"/>
    <s v="5/8/2026, 7:25 AM"/>
    <s v="5/8/2026, 7:00 AM"/>
    <s v="7/3/2026, 11:59 PM"/>
    <s v="Subscription"/>
    <n v="0.2"/>
    <x v="0"/>
    <n v="1"/>
    <s v="Patricia Brown"/>
    <x v="45"/>
    <s v="5/8/2026, 7:25 AM"/>
    <s v="Cancellation"/>
  </r>
  <r>
    <s v="DG0002057849"/>
    <s v="Canceled"/>
    <s v="Whirlpool Contact Center"/>
    <s v="5/8/2026, 12:27 PM"/>
    <s v="5/8/2026, 7:00 AM"/>
    <m/>
    <s v="Annual Renewal"/>
    <m/>
    <x v="0"/>
    <n v="1"/>
    <s v="David Miranda"/>
    <x v="45"/>
    <s v="5/8/2026, 12:27 PM"/>
    <s v="Cancellation"/>
  </r>
  <r>
    <s v="DG0001131498"/>
    <s v="Canceled"/>
    <s v="After CC"/>
    <s v="5/8/2026, 7:54 AM"/>
    <s v="5/8/2026, 7:00 AM"/>
    <m/>
    <s v="Subscription"/>
    <m/>
    <x v="0"/>
    <n v="1"/>
    <s v="Charlene Perry"/>
    <x v="46"/>
    <s v="5/8/2026, 7:54 AM"/>
    <s v="Cancellation"/>
  </r>
  <r>
    <s v="DG0000971633"/>
    <s v="Canceled"/>
    <s v="Whirlpool Contact Center"/>
    <s v="5/8/2026, 7:59 AM"/>
    <s v="5/8/2026, 7:00 AM"/>
    <s v="4/6/2027, 11:59 PM"/>
    <s v="Annual Renewal"/>
    <m/>
    <x v="0"/>
    <n v="1"/>
    <s v="Neal Oconnor"/>
    <x v="46"/>
    <s v="5/8/2026, 7:59 AM"/>
    <s v="Cancellation"/>
  </r>
  <r>
    <s v="DG0000962359"/>
    <s v="Initial"/>
    <s v="D&amp;G Contact Center"/>
    <s v="5/8/2026, 11:34 AM"/>
    <s v="6/1/2026, 7:00 AM"/>
    <s v="5/1/2027, 11:59 PM"/>
    <s v="Subscription"/>
    <m/>
    <x v="0"/>
    <n v="1"/>
    <s v="Donald Brewer"/>
    <x v="46"/>
    <s v="5/8/2026, 11:34 AM"/>
    <s v="Cancellation"/>
  </r>
  <r>
    <s v="DG0000962350"/>
    <s v="Initial"/>
    <s v="D&amp;G Contact Center"/>
    <s v="5/8/2026, 11:35 AM"/>
    <s v="6/1/2026, 7:00 AM"/>
    <s v="5/1/2027, 11:59 PM"/>
    <s v="Subscription"/>
    <m/>
    <x v="0"/>
    <n v="1"/>
    <s v="Donald Brewer"/>
    <x v="46"/>
    <s v="5/8/2026, 11:35 AM"/>
    <s v="Cancellation"/>
  </r>
  <r>
    <s v="DG0001153404"/>
    <s v="Canceled"/>
    <s v="After Web"/>
    <s v="5/8/2026, 11:41 AM"/>
    <s v="5/8/2026, 7:00 AM"/>
    <m/>
    <s v="Subscription"/>
    <m/>
    <x v="0"/>
    <n v="1"/>
    <s v="Chris Dietz"/>
    <x v="46"/>
    <s v="5/8/2026, 11:41 AM"/>
    <s v="Cancellation"/>
  </r>
  <r>
    <s v="DG0001157894"/>
    <s v="Initial"/>
    <s v="Tel Reg"/>
    <s v="5/8/2026, 11:54 AM"/>
    <s v="5/18/2026, 7:00 AM"/>
    <m/>
    <s v="Subscription"/>
    <n v="0.2"/>
    <x v="0"/>
    <n v="1"/>
    <s v="Lauren Stewart"/>
    <x v="46"/>
    <s v="5/8/2026, 11:54 AM"/>
    <s v="Cancellation"/>
  </r>
  <r>
    <s v="DG0001157891"/>
    <s v="Initial"/>
    <s v="Tel Reg"/>
    <s v="5/8/2026, 11:55 AM"/>
    <s v="5/18/2026, 7:00 AM"/>
    <m/>
    <s v="Subscription"/>
    <n v="0.2"/>
    <x v="0"/>
    <n v="1"/>
    <s v="Lauren Stewart"/>
    <x v="46"/>
    <s v="5/8/2026, 11:55 AM"/>
    <s v="Cancellation"/>
  </r>
  <r>
    <s v="DG0001157893"/>
    <s v="Initial"/>
    <s v="Tel Reg"/>
    <s v="5/8/2026, 11:55 AM"/>
    <s v="5/18/2026, 7:00 AM"/>
    <m/>
    <s v="Subscription"/>
    <n v="0.2"/>
    <x v="0"/>
    <n v="1"/>
    <s v="Lauren Stewart"/>
    <x v="46"/>
    <s v="5/8/2026, 11:55 AM"/>
    <s v="Cancellation"/>
  </r>
  <r>
    <s v="DG0002022009"/>
    <s v="Initial"/>
    <s v="Tel Reg"/>
    <s v="5/8/2026, 12:10 PM"/>
    <s v="5/23/2026, 7:00 AM"/>
    <m/>
    <s v="Subscription"/>
    <m/>
    <x v="0"/>
    <n v="1"/>
    <s v="gene Acuna"/>
    <x v="46"/>
    <s v="5/8/2026, 12:10 PM"/>
    <s v="Cancellation"/>
  </r>
  <r>
    <s v="DG0000053036"/>
    <s v="Initial"/>
    <s v="Tel Reg"/>
    <s v="5/8/2026, 12:23 PM"/>
    <s v="5/21/2026, 7:00 AM"/>
    <s v="6/21/2026, 11:59 PM"/>
    <s v="Subscription"/>
    <m/>
    <x v="0"/>
    <n v="1"/>
    <s v="Mayur Gajjar"/>
    <x v="46"/>
    <s v="5/8/2026, 12:23 PM"/>
    <s v="Cancellation"/>
  </r>
  <r>
    <s v="DG0002007391"/>
    <s v="Initial"/>
    <s v="Tel Reg"/>
    <s v="5/8/2026, 8:44 AM"/>
    <s v="5/19/2026, 7:00 AM"/>
    <m/>
    <s v="Subscription"/>
    <m/>
    <x v="0"/>
    <n v="1"/>
    <s v="glenda franklin"/>
    <x v="47"/>
    <s v="5/8/2026, 8:44 AM"/>
    <s v="Cancellation"/>
  </r>
  <r>
    <s v="DG0001396457"/>
    <s v="Canceled"/>
    <s v="Tel Reg"/>
    <s v="5/8/2026, 9:10 AM"/>
    <s v="5/8/2026, 7:00 AM"/>
    <m/>
    <s v="Subscription"/>
    <m/>
    <x v="0"/>
    <n v="1"/>
    <s v="Carol Jackman"/>
    <x v="47"/>
    <s v="5/8/2026, 9:10 AM"/>
    <s v="Cancellation"/>
  </r>
  <r>
    <s v="DG0001619316"/>
    <s v="Initial"/>
    <s v="D&amp;G Contact Center"/>
    <s v="5/8/2026, 9:26 AM"/>
    <s v="5/10/2026, 7:00 AM"/>
    <m/>
    <s v="Subscription"/>
    <m/>
    <x v="0"/>
    <n v="1"/>
    <s v="Pete Semple"/>
    <x v="47"/>
    <s v="5/8/2026, 9:26 AM"/>
    <s v="Cancellation"/>
  </r>
  <r>
    <s v="DG0000683419"/>
    <s v="Initial"/>
    <s v="Web Reg"/>
    <s v="5/8/2026, 9:37 AM"/>
    <s v="6/7/2026, 7:00 AM"/>
    <s v="11/7/2026, 11:59 PM"/>
    <s v="Subscription"/>
    <m/>
    <x v="0"/>
    <n v="1"/>
    <s v="Michelle Luna"/>
    <x v="47"/>
    <s v="5/8/2026, 9:37 AM"/>
    <s v="Cancellation"/>
  </r>
  <r>
    <s v="DG0000846581"/>
    <s v="Canceled"/>
    <s v="Whirlpool Contact Center"/>
    <s v="5/8/2026, 10:12 AM"/>
    <s v="5/8/2026, 7:00 AM"/>
    <s v="2/5/2027, 11:59 PM"/>
    <s v="Annual Renewal"/>
    <m/>
    <x v="0"/>
    <n v="1"/>
    <s v="Ivana Mlinarevic"/>
    <x v="47"/>
    <s v="5/8/2026, 10:12 AM"/>
    <s v="Cancellation"/>
  </r>
  <r>
    <s v="DG0002024904"/>
    <s v="Initial"/>
    <s v="After Mail"/>
    <s v="5/8/2026, 10:33 AM"/>
    <s v="5/24/2026, 7:00 AM"/>
    <m/>
    <s v="Subscription"/>
    <n v="0.2"/>
    <x v="0"/>
    <n v="1"/>
    <s v="Janice Rosenkranz"/>
    <x v="47"/>
    <s v="5/8/2026, 10:33 AM"/>
    <s v="Cancellation"/>
  </r>
  <r>
    <s v="DG0001905974"/>
    <s v="Canceled"/>
    <s v="Tel Reg"/>
    <s v="5/8/2026, 10:55 AM"/>
    <s v="5/8/2026, 7:00 AM"/>
    <m/>
    <s v="Subscription"/>
    <m/>
    <x v="0"/>
    <n v="1"/>
    <s v="HJUSSAIN PALOS"/>
    <x v="47"/>
    <s v="5/8/2026, 10:55 AM"/>
    <s v="Cancellation"/>
  </r>
  <r>
    <s v="DG0001701015"/>
    <s v="Initial"/>
    <s v="D&amp;G Contact Center"/>
    <s v="5/8/2026, 12:02 PM"/>
    <s v="5/31/2026, 7:00 AM"/>
    <m/>
    <s v="Subscription"/>
    <m/>
    <x v="0"/>
    <n v="1"/>
    <s v="Troy Watts"/>
    <x v="47"/>
    <s v="5/8/2026, 12:02 PM"/>
    <s v="Cancellation"/>
  </r>
  <r>
    <s v="DG0001113898"/>
    <s v="Initial"/>
    <s v="Whirlpool Contact Center"/>
    <s v="5/8/2026, 12:13 PM"/>
    <s v="6/2/2026, 7:00 AM"/>
    <m/>
    <s v="Annual Renewal"/>
    <m/>
    <x v="0"/>
    <n v="1"/>
    <s v="GARY DEARAGON"/>
    <x v="47"/>
    <s v="5/8/2026, 12:13 PM"/>
    <s v="Cancellation"/>
  </r>
  <r>
    <s v="DG0001168130"/>
    <s v="Canceled"/>
    <s v="Whirlpool Contact Center"/>
    <s v="5/8/2026, 12:24 PM"/>
    <s v="5/8/2026, 7:00 AM"/>
    <m/>
    <s v="Annual Renewal"/>
    <m/>
    <x v="0"/>
    <n v="1"/>
    <s v="ALEKSANDRA KARP"/>
    <x v="47"/>
    <s v="5/8/2026, 12:24 PM"/>
    <s v="Cancellation"/>
  </r>
  <r>
    <s v="DG0002164635"/>
    <s v="Initial"/>
    <s v="D&amp;G Contact Center"/>
    <s v="5/8/2026, 12:37 PM"/>
    <s v="5/16/2026, 7:00 AM"/>
    <m/>
    <s v="Subscription"/>
    <n v="0.5"/>
    <x v="0"/>
    <n v="1"/>
    <s v="Kenneth Johnson Sr."/>
    <x v="47"/>
    <s v="5/8/2026, 12:37 PM"/>
    <s v="Cancellation"/>
  </r>
  <r>
    <s v="DG0001288345"/>
    <s v="Canceled"/>
    <s v="Whirlpool Contact Center"/>
    <s v="5/8/2026, 12:56 PM"/>
    <s v="5/8/2026, 7:00 AM"/>
    <m/>
    <s v="Annual Renewal"/>
    <m/>
    <x v="0"/>
    <n v="1"/>
    <s v="DANIELLE BARNES"/>
    <x v="47"/>
    <s v="5/8/2026, 12:56 PM"/>
    <s v="Cancellation"/>
  </r>
  <r>
    <s v="DG0002058446"/>
    <s v="Initial"/>
    <s v="Tel Reg"/>
    <s v="5/8/2026, 5:51 AM"/>
    <s v="6/5/2026, 7:00 AM"/>
    <m/>
    <s v="Subscription"/>
    <m/>
    <x v="0"/>
    <n v="1"/>
    <s v="Felicia Woo"/>
    <x v="48"/>
    <s v="5/8/2026, 5:51 AM"/>
    <s v="Cancellation"/>
  </r>
  <r>
    <s v="DG0001043297"/>
    <s v="Initial"/>
    <s v="Whirlpool Contact Center"/>
    <s v="5/8/2026, 12:49 PM"/>
    <s v="6/5/2026, 7:00 AM"/>
    <s v="5/5/2027, 11:59 PM"/>
    <s v="Subscription"/>
    <m/>
    <x v="0"/>
    <n v="1"/>
    <s v="Patricia Mason"/>
    <x v="49"/>
    <s v="5/8/2026, 12:49 PM"/>
    <s v="Cancellation"/>
  </r>
  <r>
    <s v="DG0001043296"/>
    <s v="Initial"/>
    <s v="Whirlpool Contact Center"/>
    <s v="5/8/2026, 12:50 PM"/>
    <s v="6/5/2026, 7:00 AM"/>
    <s v="5/5/2027, 11:59 PM"/>
    <s v="Subscription"/>
    <m/>
    <x v="0"/>
    <n v="1"/>
    <s v="Patricia Mason"/>
    <x v="49"/>
    <s v="5/8/2026, 12:50 PM"/>
    <s v="Cancellation"/>
  </r>
  <r>
    <s v="DG0001955918"/>
    <s v="Canceled"/>
    <s v="Whirlpool Contact Center"/>
    <s v="5/8/2026, 9:09 AM"/>
    <s v="5/8/2026, 7:00 AM"/>
    <m/>
    <s v="Annual Renewal"/>
    <m/>
    <x v="0"/>
    <n v="1"/>
    <s v="Pam Welch"/>
    <x v="50"/>
    <s v="5/8/2026, 9:09 AM"/>
    <s v="Cancellation"/>
  </r>
  <r>
    <s v="DG0000982196"/>
    <s v="Initial"/>
    <s v="Tel Reg"/>
    <s v="5/8/2026, 7:36 AM"/>
    <s v="5/10/2026, 7:00 AM"/>
    <s v="4/10/2027, 11:59 PM"/>
    <s v="Subscription"/>
    <m/>
    <x v="0"/>
    <n v="1"/>
    <s v="Mary kauffman"/>
    <x v="51"/>
    <s v="5/8/2026, 7:36 AM"/>
    <s v="Cancellation"/>
  </r>
  <r>
    <s v="DG0000510859"/>
    <s v="Canceled"/>
    <s v="Whirlpool Contact Center"/>
    <s v="5/8/2026, 8:08 AM"/>
    <s v="5/8/2026, 7:00 AM"/>
    <s v="7/17/2026, 11:59 PM"/>
    <s v="Annual Renewal"/>
    <m/>
    <x v="0"/>
    <n v="1"/>
    <s v="RENE PEREZ"/>
    <x v="51"/>
    <s v="5/8/2026, 8:08 AM"/>
    <s v="Cancellation"/>
  </r>
  <r>
    <s v="DG0000297579"/>
    <s v="Initial"/>
    <s v="D&amp;G Contact Center"/>
    <s v="5/8/2026, 9:51 AM"/>
    <s v="6/6/2026, 7:00 AM"/>
    <s v="1/6/2027, 11:59 PM"/>
    <s v="Annual Renewal"/>
    <m/>
    <x v="0"/>
    <n v="1"/>
    <s v="WIlliam and Nell Chason"/>
    <x v="52"/>
    <s v="5/8/2026, 9:51 AM"/>
    <s v="Cancellation"/>
  </r>
  <r>
    <s v="DG0002208428"/>
    <s v="Initial"/>
    <s v="D&amp;G Contact Center"/>
    <s v="5/8/2026, 12:27 PM"/>
    <s v="6/7/2026, 7:00 AM"/>
    <m/>
    <s v="Subscription"/>
    <n v="0.5"/>
    <x v="0"/>
    <n v="1"/>
    <s v="Sherry Britton"/>
    <x v="53"/>
    <s v="5/8/2026, 12:27 PM"/>
    <s v="Cancellation"/>
  </r>
  <r>
    <s v="DG0000709497"/>
    <s v="Canceled"/>
    <s v="After Web"/>
    <s v="5/8/2026, 7:57 AM"/>
    <s v="3/21/2026, 7:00 AM"/>
    <s v="11/21/2026, 11:59 PM"/>
    <s v="Subscription"/>
    <m/>
    <x v="0"/>
    <n v="1"/>
    <s v="Teresa Zumbo"/>
    <x v="54"/>
    <s v="5/8/2026, 7:57 AM"/>
    <s v="Cancellation"/>
  </r>
  <r>
    <s v="DG0002206580"/>
    <s v="Canceled"/>
    <s v="Tel Reg"/>
    <s v="5/8/2026, 11:23 AM"/>
    <s v="5/7/2026, 7:00 AM"/>
    <m/>
    <s v="Subscription"/>
    <n v="0.5"/>
    <x v="0"/>
    <n v="1"/>
    <s v="Dana Grosshans"/>
    <x v="55"/>
    <s v="5/8/2026, 11:23 AM"/>
    <s v="Cancellation"/>
  </r>
  <r>
    <s v="DG0002206579"/>
    <s v="Canceled"/>
    <s v="Tel Reg"/>
    <s v="5/8/2026, 11:24 AM"/>
    <s v="5/7/2026, 7:00 AM"/>
    <m/>
    <s v="Subscription"/>
    <n v="0.5"/>
    <x v="0"/>
    <n v="1"/>
    <s v="Dana Grosshans"/>
    <x v="55"/>
    <s v="5/8/2026, 11:24 AM"/>
    <s v="Cancellation"/>
  </r>
  <r>
    <s v="DG0000787517"/>
    <s v="Canceled"/>
    <s v="D&amp;G Contact Center"/>
    <s v="5/8/2026, 9:52 AM"/>
    <s v="5/8/2026, 7:00 AM"/>
    <s v="2/4/2027, 11:59 PM"/>
    <s v="Subscription"/>
    <m/>
    <x v="0"/>
    <n v="1"/>
    <s v="Frank Urbanic"/>
    <x v="56"/>
    <s v="5/8/2026, 9:52 AM"/>
    <s v="Cancellation"/>
  </r>
  <r>
    <s v="DG0001051885"/>
    <s v="Canceled"/>
    <s v="Tel Reg"/>
    <s v="5/8/2026, 12:25 AM"/>
    <s v="1/8/2026, 12:00 AM"/>
    <m/>
    <s v="Subscription"/>
    <m/>
    <x v="1"/>
    <n v="1"/>
    <s v="Toni McClurg"/>
    <x v="57"/>
    <s v="5/8/2026, 12:25 AM"/>
    <s v="Cancellation"/>
  </r>
  <r>
    <s v="DG0000099302"/>
    <s v="Canceled"/>
    <s v="Tel Reg"/>
    <s v="5/8/2026, 12:25 AM"/>
    <s v="3/7/2026, 12:00 AM"/>
    <s v="11/7/2026, 11:59 PM"/>
    <s v="Subscription"/>
    <m/>
    <x v="1"/>
    <n v="1"/>
    <s v="Lionel Ward"/>
    <x v="57"/>
    <s v="5/8/2026, 12:25 AM"/>
    <s v="Cancellation"/>
  </r>
  <r>
    <s v="DG0001727710"/>
    <s v="Canceled"/>
    <s v="After Web"/>
    <s v="5/8/2026, 12:25 AM"/>
    <s v="3/7/2026, 12:00 AM"/>
    <m/>
    <s v="Subscription"/>
    <m/>
    <x v="1"/>
    <n v="1"/>
    <s v="Darlene Johnson"/>
    <x v="57"/>
    <s v="5/8/2026, 12:25 AM"/>
    <s v="Cancellation"/>
  </r>
  <r>
    <s v="DG0001727709"/>
    <s v="Canceled"/>
    <s v="After Web"/>
    <s v="5/8/2026, 12:25 AM"/>
    <s v="3/7/2026, 12:00 AM"/>
    <m/>
    <s v="Subscription"/>
    <m/>
    <x v="1"/>
    <n v="1"/>
    <s v="Darlene Johnson"/>
    <x v="57"/>
    <s v="5/8/2026, 12:25 AM"/>
    <s v="Cancellation"/>
  </r>
  <r>
    <s v="DG0001852884"/>
    <s v="Canceled"/>
    <s v="Web Reg"/>
    <s v="5/8/2026, 12:25 AM"/>
    <s v="3/8/2026, 12:00 AM"/>
    <m/>
    <s v="Subscription"/>
    <n v="0.2"/>
    <x v="1"/>
    <n v="1"/>
    <s v="Jacqueline Schaub"/>
    <x v="57"/>
    <s v="5/8/2026, 12:25 AM"/>
    <s v="Cancellation"/>
  </r>
  <r>
    <s v="DG0001012760"/>
    <s v="Canceled"/>
    <s v="Tel Reg"/>
    <s v="5/8/2026, 8:08 AM"/>
    <s v="5/8/2026, 7:00 AM"/>
    <s v="4/23/2027, 11:59 PM"/>
    <s v="Subscription"/>
    <m/>
    <x v="0"/>
    <n v="1"/>
    <s v="Marjorie Leacher"/>
    <x v="58"/>
    <s v="5/8/2026, 8:08 AM"/>
    <s v="Cancellation"/>
  </r>
  <r>
    <s v="DG0000927404"/>
    <s v="Initial"/>
    <s v="Tel Reg"/>
    <s v="5/8/2026, 10:06 AM"/>
    <s v="5/17/2026, 7:00 AM"/>
    <s v="3/17/2027, 11:59 PM"/>
    <s v="Subscription"/>
    <m/>
    <x v="0"/>
    <n v="1"/>
    <s v="Vivian Dietrick"/>
    <x v="58"/>
    <s v="5/8/2026, 10:06 AM"/>
    <s v="Cancellation"/>
  </r>
  <r>
    <s v="DG0001119100"/>
    <s v="Initial"/>
    <s v="After CC"/>
    <s v="5/8/2026, 10:18 AM"/>
    <s v="6/3/2026, 7:00 AM"/>
    <m/>
    <s v="Subscription"/>
    <n v="0.2"/>
    <x v="0"/>
    <n v="1"/>
    <s v="Faigy Feverstein"/>
    <x v="58"/>
    <s v="5/8/2026, 10:18 AM"/>
    <s v="Cancellation"/>
  </r>
  <r>
    <s v="DG0001044081"/>
    <s v="Initial"/>
    <s v="Tel Reg"/>
    <s v="5/8/2026, 10:32 AM"/>
    <s v="6/5/2026, 7:00 AM"/>
    <s v="5/5/2027, 11:59 PM"/>
    <s v="Subscription"/>
    <m/>
    <x v="0"/>
    <n v="1"/>
    <s v="lisa Chapman"/>
    <x v="58"/>
    <s v="5/8/2026, 10:32 AM"/>
    <s v="Cancellation"/>
  </r>
  <r>
    <s v="DG0000107872"/>
    <s v="Initial"/>
    <s v="Tel Reg"/>
    <s v="5/8/2026, 11:01 AM"/>
    <s v="5/26/2026, 7:00 AM"/>
    <s v="11/26/2026, 11:59 PM"/>
    <s v="Subscription"/>
    <m/>
    <x v="0"/>
    <n v="1"/>
    <s v="Marcia Koester"/>
    <x v="58"/>
    <s v="5/8/2026, 11:01 AM"/>
    <s v="Cancellation"/>
  </r>
  <r>
    <s v="DG0000553145"/>
    <s v="Initial"/>
    <s v="After Mail"/>
    <s v="5/8/2026, 11:34 AM"/>
    <s v="5/31/2026, 7:00 AM"/>
    <s v="9/30/2026, 11:59 PM"/>
    <s v="Subscription"/>
    <m/>
    <x v="0"/>
    <n v="1"/>
    <s v="Gerald Gourlay"/>
    <x v="58"/>
    <s v="5/8/2026, 11:34 AM"/>
    <s v="Cancellation"/>
  </r>
  <r>
    <s v="DG0001591612"/>
    <s v="Canceled"/>
    <s v="Whirlpool Contact Center"/>
    <s v="5/8/2026, 11:56 AM"/>
    <s v="5/8/2026, 7:00 AM"/>
    <m/>
    <s v="Annual Renewal"/>
    <m/>
    <x v="0"/>
    <n v="1"/>
    <s v="Betty McClamarock"/>
    <x v="58"/>
    <s v="5/8/2026, 11:56 AM"/>
    <s v="Cancellation"/>
  </r>
  <r>
    <s v="DG0002177955"/>
    <s v="Canceled"/>
    <s v="D&amp;G Contact Center"/>
    <s v="5/8/2026, 12:45 PM"/>
    <s v="4/22/2026, 7:00 AM"/>
    <m/>
    <s v="Subscription"/>
    <n v="0.5"/>
    <x v="0"/>
    <n v="1"/>
    <s v="Viola Joyner"/>
    <x v="58"/>
    <s v="5/8/2026, 12:45 PM"/>
    <s v="Cancellation"/>
  </r>
  <r>
    <s v="DG0002177943"/>
    <s v="Canceled"/>
    <s v="Tel Reg"/>
    <s v="5/8/2026, 12:47 PM"/>
    <s v="4/22/2026, 7:00 AM"/>
    <m/>
    <s v="Subscription"/>
    <n v="0.5"/>
    <x v="0"/>
    <n v="1"/>
    <s v="Viola Joyner"/>
    <x v="58"/>
    <s v="5/8/2026, 12:47 PM"/>
    <s v="Cancellation"/>
  </r>
  <r>
    <s v="DG0001155395"/>
    <s v="Canceled"/>
    <s v="Whirlpool Contact Center"/>
    <s v="5/8/2026, 6:16 AM"/>
    <s v="5/8/2026, 7:00 AM"/>
    <m/>
    <s v="Annual Renewal"/>
    <m/>
    <x v="0"/>
    <n v="1"/>
    <s v="John Baxter"/>
    <x v="59"/>
    <s v="5/8/2026, 6:16 AM"/>
    <s v="Cancellation"/>
  </r>
  <r>
    <s v="DG0002048848"/>
    <s v="Initial"/>
    <s v="Tel Reg"/>
    <s v="5/8/2026, 6:29 AM"/>
    <s v="6/2/2026, 7:00 AM"/>
    <m/>
    <s v="Subscription"/>
    <m/>
    <x v="0"/>
    <n v="1"/>
    <s v="Norman Senno"/>
    <x v="59"/>
    <s v="5/8/2026, 6:29 AM"/>
    <s v="Cancellation"/>
  </r>
  <r>
    <s v="DG0000566810"/>
    <s v="Canceled"/>
    <s v="Whirlpool Contact Center"/>
    <s v="5/8/2026, 6:42 AM"/>
    <s v="5/8/2026, 7:00 AM"/>
    <s v="8/25/2026, 11:59 PM"/>
    <s v="Annual Renewal"/>
    <m/>
    <x v="0"/>
    <n v="1"/>
    <s v="Chris Depalma"/>
    <x v="59"/>
    <s v="5/8/2026, 6:42 AM"/>
    <s v="Cancellation"/>
  </r>
  <r>
    <s v="DG0002064819"/>
    <s v="Initial"/>
    <s v="Tel Reg"/>
    <s v="5/8/2026, 7:18 AM"/>
    <s v="6/7/2026, 7:00 AM"/>
    <m/>
    <s v="Subscription"/>
    <m/>
    <x v="0"/>
    <n v="1"/>
    <s v="arnitia mathis"/>
    <x v="59"/>
    <s v="5/8/2026, 7:18 AM"/>
    <s v="Cancellation"/>
  </r>
  <r>
    <s v="DG0000774966"/>
    <s v="Initial"/>
    <s v="After CC"/>
    <s v="5/8/2026, 7:42 AM"/>
    <s v="5/28/2026, 7:00 AM"/>
    <s v="1/28/2027, 11:59 PM"/>
    <s v="Subscription"/>
    <m/>
    <x v="0"/>
    <n v="1"/>
    <s v="Michael Lioudis"/>
    <x v="59"/>
    <s v="5/8/2026, 7:42 AM"/>
    <s v="Cancellation"/>
  </r>
  <r>
    <s v="DG0000774964"/>
    <s v="Initial"/>
    <s v="After CC"/>
    <s v="5/8/2026, 7:42 AM"/>
    <s v="5/28/2026, 7:00 AM"/>
    <s v="1/28/2027, 11:59 PM"/>
    <s v="Subscription"/>
    <m/>
    <x v="0"/>
    <n v="1"/>
    <s v="Michael Lioudis"/>
    <x v="59"/>
    <s v="5/8/2026, 7:42 AM"/>
    <s v="Cancellation"/>
  </r>
  <r>
    <s v="DG0000996479"/>
    <s v="Canceled"/>
    <s v="Whirlpool Contact Center"/>
    <s v="5/8/2026, 8:43 AM"/>
    <s v="4/17/2026, 7:00 AM"/>
    <s v="4/16/2027, 11:59 PM"/>
    <s v="Annual Renewal"/>
    <m/>
    <x v="0"/>
    <n v="1"/>
    <s v="Edward Keeney"/>
    <x v="59"/>
    <s v="5/8/2026, 8:43 AM"/>
    <s v="Cancellation"/>
  </r>
  <r>
    <s v="DG0000627261"/>
    <s v="Canceled"/>
    <s v="D&amp;G Contact Center"/>
    <s v="5/8/2026, 8:53 AM"/>
    <s v="5/8/2026, 7:00 AM"/>
    <s v="10/3/2026, 11:59 PM"/>
    <s v="Subscription"/>
    <m/>
    <x v="0"/>
    <n v="1"/>
    <s v="Frances Kirby"/>
    <x v="59"/>
    <s v="5/8/2026, 8:53 AM"/>
    <s v="Cancellation"/>
  </r>
  <r>
    <s v="DG0000627091"/>
    <s v="Canceled"/>
    <s v="Tel Reg"/>
    <s v="5/8/2026, 8:54 AM"/>
    <s v="5/8/2026, 7:00 AM"/>
    <s v="10/3/2026, 11:59 PM"/>
    <s v="Subscription"/>
    <m/>
    <x v="0"/>
    <n v="1"/>
    <s v="Frances Kirby"/>
    <x v="59"/>
    <s v="5/8/2026, 8:54 AM"/>
    <s v="Cancellation"/>
  </r>
  <r>
    <s v="DG0000627090"/>
    <s v="Canceled"/>
    <s v="Tel Reg"/>
    <s v="5/8/2026, 8:55 AM"/>
    <s v="5/8/2026, 7:00 AM"/>
    <s v="10/3/2026, 11:59 PM"/>
    <s v="Subscription"/>
    <m/>
    <x v="0"/>
    <n v="1"/>
    <s v="Frances Kirby"/>
    <x v="59"/>
    <s v="5/8/2026, 8:55 AM"/>
    <s v="Cancellation"/>
  </r>
  <r>
    <s v="DG0000539885"/>
    <s v="Canceled"/>
    <s v="Whirlpool Contact Center"/>
    <s v="5/8/2026, 9:05 AM"/>
    <s v="5/8/2026, 7:00 AM"/>
    <s v="8/6/2026, 11:59 PM"/>
    <s v="Annual Renewal"/>
    <m/>
    <x v="0"/>
    <n v="1"/>
    <s v="Ricardo Pacheco"/>
    <x v="59"/>
    <s v="5/8/2026, 9:05 AM"/>
    <s v="Cancellation"/>
  </r>
  <r>
    <s v="DG0001109718"/>
    <s v="Initial"/>
    <s v="Tel Reg"/>
    <s v="5/8/2026, 9:10 AM"/>
    <s v="6/1/2026, 7:00 AM"/>
    <m/>
    <s v="Subscription"/>
    <m/>
    <x v="0"/>
    <n v="1"/>
    <s v="denise hernadez"/>
    <x v="59"/>
    <s v="5/8/2026, 9:10 AM"/>
    <s v="Cancellation"/>
  </r>
  <r>
    <s v="DG0000966477"/>
    <s v="Initial"/>
    <s v="Whirlpool Contact Center"/>
    <s v="5/8/2026, 9:16 AM"/>
    <s v="6/3/2026, 7:00 AM"/>
    <s v="4/3/2027, 11:59 PM"/>
    <s v="Subscription"/>
    <m/>
    <x v="0"/>
    <n v="1"/>
    <s v="Hannelory Smith"/>
    <x v="59"/>
    <s v="5/8/2026, 9:16 AM"/>
    <s v="Cancellation"/>
  </r>
  <r>
    <s v="DG0001075894"/>
    <s v="Initial"/>
    <s v="Web Reg"/>
    <s v="5/8/2026, 9:35 AM"/>
    <s v="5/18/2026, 7:00 AM"/>
    <m/>
    <s v="Subscription"/>
    <m/>
    <x v="0"/>
    <n v="1"/>
    <s v="Jackie Walsh"/>
    <x v="59"/>
    <s v="5/8/2026, 9:35 AM"/>
    <s v="Cancellation"/>
  </r>
  <r>
    <s v="DG0001190637"/>
    <s v="Canceled"/>
    <s v="Whirlpool Contact Center"/>
    <s v="5/8/2026, 10:45 AM"/>
    <s v="5/8/2026, 7:00 AM"/>
    <m/>
    <s v="Annual Renewal"/>
    <m/>
    <x v="0"/>
    <n v="1"/>
    <s v="Frances Trouth"/>
    <x v="59"/>
    <s v="5/8/2026, 10:45 AM"/>
    <s v="Cancellation"/>
  </r>
  <r>
    <s v="DG0000971943"/>
    <s v="Canceled"/>
    <s v="Whirlpool Contact Center"/>
    <s v="5/8/2026, 11:07 AM"/>
    <s v="5/8/2026, 7:00 AM"/>
    <s v="4/6/2027, 11:59 PM"/>
    <s v="Annual Renewal"/>
    <m/>
    <x v="0"/>
    <n v="1"/>
    <s v="Stanley Goodwin"/>
    <x v="59"/>
    <s v="5/8/2026, 11:07 AM"/>
    <s v="Cancellation"/>
  </r>
  <r>
    <s v="DG0001202782"/>
    <s v="Canceled"/>
    <s v="Whirlpool Contact Center"/>
    <s v="5/8/2026, 12:33 PM"/>
    <s v="5/8/2026, 7:00 AM"/>
    <m/>
    <s v="Annual Renewal"/>
    <m/>
    <x v="0"/>
    <n v="1"/>
    <s v="Husam Almusawi"/>
    <x v="59"/>
    <s v="5/8/2026, 12:33 PM"/>
    <s v="Cancellation"/>
  </r>
  <r>
    <s v="DG0001915377"/>
    <s v="Initial"/>
    <s v="D&amp;G Contact Center"/>
    <s v="5/8/2026, 12:56 PM"/>
    <s v="5/24/2026, 7:00 AM"/>
    <m/>
    <s v="Subscription"/>
    <n v="0.5"/>
    <x v="0"/>
    <n v="1"/>
    <s v="Lori Cook"/>
    <x v="59"/>
    <s v="5/8/2026, 12:56 PM"/>
    <s v="Cancellation"/>
  </r>
  <r>
    <s v="DG0000606450"/>
    <s v="Initial"/>
    <s v="D&amp;G Contact Center"/>
    <s v="5/8/2026, 12:57 PM"/>
    <s v="5/20/2026, 7:00 AM"/>
    <s v="10/20/2026, 11:59 PM"/>
    <s v="Subscription"/>
    <n v="0.2"/>
    <x v="0"/>
    <n v="1"/>
    <s v="Lori Cook"/>
    <x v="59"/>
    <s v="5/8/2026, 12:57 PM"/>
    <s v="Cancellation"/>
  </r>
  <r>
    <s v="DG0001797362"/>
    <s v="Initial"/>
    <s v="After CC"/>
    <s v="5/8/2026, 8:00 AM"/>
    <s v="5/24/2026, 7:00 AM"/>
    <m/>
    <s v="Subscription"/>
    <m/>
    <x v="0"/>
    <n v="1"/>
    <s v="Anthony Tran"/>
    <x v="60"/>
    <s v="5/8/2026, 8:00 AM"/>
    <s v="Cancellation"/>
  </r>
  <r>
    <s v="DG0001257294"/>
    <s v="Initial"/>
    <s v="Tel Reg"/>
    <s v="5/8/2026, 8:37 AM"/>
    <s v="5/24/2026, 7:00 AM"/>
    <m/>
    <s v="Subscription"/>
    <m/>
    <x v="0"/>
    <n v="1"/>
    <s v="Evelin Rodriguez"/>
    <x v="61"/>
    <s v="5/8/2026, 8:37 AM"/>
    <s v="Cancellation"/>
  </r>
  <r>
    <s v="DG0001257293"/>
    <s v="Initial"/>
    <s v="Tel Reg"/>
    <s v="5/8/2026, 8:38 AM"/>
    <s v="5/24/2026, 7:00 AM"/>
    <m/>
    <s v="Subscription"/>
    <m/>
    <x v="0"/>
    <n v="1"/>
    <s v="Evelin Rodriguez"/>
    <x v="61"/>
    <s v="5/8/2026, 8:38 AM"/>
    <s v="Cancellation"/>
  </r>
  <r>
    <s v="DG0001257292"/>
    <s v="Initial"/>
    <s v="Tel Reg"/>
    <s v="5/8/2026, 8:38 AM"/>
    <s v="5/24/2026, 7:00 AM"/>
    <m/>
    <s v="Subscription"/>
    <m/>
    <x v="0"/>
    <n v="1"/>
    <s v="Evelin Rodriguez"/>
    <x v="61"/>
    <s v="5/8/2026, 8:38 AM"/>
    <s v="Cancellation"/>
  </r>
  <r>
    <s v="DG0001257291"/>
    <s v="Initial"/>
    <s v="Tel Reg"/>
    <s v="5/8/2026, 8:39 AM"/>
    <s v="5/24/2026, 7:00 AM"/>
    <m/>
    <s v="Subscription"/>
    <m/>
    <x v="0"/>
    <n v="1"/>
    <s v="Evelin Rodriguez"/>
    <x v="61"/>
    <s v="5/8/2026, 8:39 AM"/>
    <s v="Cancellation"/>
  </r>
  <r>
    <s v="DG0001257290"/>
    <s v="Initial"/>
    <s v="Tel Reg"/>
    <s v="5/8/2026, 8:39 AM"/>
    <s v="5/24/2026, 7:00 AM"/>
    <m/>
    <s v="Subscription"/>
    <m/>
    <x v="0"/>
    <n v="1"/>
    <s v="Evelin Rodriguez"/>
    <x v="61"/>
    <s v="5/8/2026, 8:39 AM"/>
    <s v="Cancellation"/>
  </r>
  <r>
    <s v="DG0001257289"/>
    <s v="Initial"/>
    <s v="Tel Reg"/>
    <s v="5/8/2026, 8:40 AM"/>
    <s v="5/24/2026, 7:00 AM"/>
    <m/>
    <s v="Subscription"/>
    <m/>
    <x v="0"/>
    <n v="1"/>
    <s v="Evelin Rodriguez"/>
    <x v="61"/>
    <s v="5/8/2026, 8:40 AM"/>
    <s v="Cancellation"/>
  </r>
  <r>
    <s v="DG0001031160"/>
    <s v="Canceled"/>
    <s v="Whirlpool Contact Center"/>
    <s v="5/8/2026, 8:50 AM"/>
    <s v="5/8/2026, 7:00 AM"/>
    <s v="4/30/2027, 11:59 PM"/>
    <s v="Annual Renewal"/>
    <m/>
    <x v="0"/>
    <n v="1"/>
    <s v="Melyssa Johnson"/>
    <x v="61"/>
    <s v="5/8/2026, 8:50 AM"/>
    <s v="Cancellation"/>
  </r>
  <r>
    <s v="DG0001062374"/>
    <s v="Initial"/>
    <s v="Whirlpool Contact Center"/>
    <s v="5/8/2026, 6:56 AM"/>
    <s v="5/13/2026, 7:00 AM"/>
    <m/>
    <s v="Annual Renewal"/>
    <m/>
    <x v="0"/>
    <n v="1"/>
    <s v="Cathy Olafson"/>
    <x v="62"/>
    <s v="5/8/2026, 6:56 AM"/>
    <s v="Cancellation"/>
  </r>
  <r>
    <s v="DG0001047617"/>
    <s v="Initial"/>
    <s v="D&amp;G Contact Center"/>
    <s v="5/8/2026, 7:45 AM"/>
    <s v="6/6/2026, 7:00 AM"/>
    <m/>
    <s v="Subscription"/>
    <m/>
    <x v="0"/>
    <n v="1"/>
    <s v="Rossano Porcelli"/>
    <x v="62"/>
    <s v="5/8/2026, 7:45 AM"/>
    <s v="Cancellation"/>
  </r>
  <r>
    <s v="DG0001594846"/>
    <s v="Initial"/>
    <s v="Tel Reg"/>
    <s v="5/8/2026, 8:12 AM"/>
    <s v="6/3/2026, 7:00 AM"/>
    <m/>
    <s v="Subscription"/>
    <m/>
    <x v="0"/>
    <n v="1"/>
    <s v="BRIAN COYLE"/>
    <x v="62"/>
    <s v="5/8/2026, 8:12 AM"/>
    <s v="Cancellation"/>
  </r>
  <r>
    <s v="DG0001594845"/>
    <s v="Initial"/>
    <s v="Tel Reg"/>
    <s v="5/8/2026, 8:14 AM"/>
    <s v="6/3/2026, 7:00 AM"/>
    <m/>
    <s v="Subscription"/>
    <m/>
    <x v="0"/>
    <n v="1"/>
    <s v="BRIAN COYLE"/>
    <x v="62"/>
    <s v="5/8/2026, 8:14 AM"/>
    <s v="Cancellation"/>
  </r>
  <r>
    <s v="DG0001594844"/>
    <s v="Initial"/>
    <s v="Tel Reg"/>
    <s v="5/8/2026, 8:16 AM"/>
    <s v="6/3/2026, 7:00 AM"/>
    <m/>
    <s v="Subscription"/>
    <m/>
    <x v="0"/>
    <n v="1"/>
    <s v="BRIAN COYLE"/>
    <x v="62"/>
    <s v="5/8/2026, 8:16 AM"/>
    <s v="Cancellation"/>
  </r>
  <r>
    <s v="DG0001594843"/>
    <s v="Initial"/>
    <s v="Tel Reg"/>
    <s v="5/8/2026, 8:16 AM"/>
    <s v="6/3/2026, 7:00 AM"/>
    <m/>
    <s v="Subscription"/>
    <m/>
    <x v="0"/>
    <n v="1"/>
    <s v="BRIAN COYLE"/>
    <x v="62"/>
    <s v="5/8/2026, 8:16 AM"/>
    <s v="Cancellation"/>
  </r>
  <r>
    <s v="DG0001628995"/>
    <s v="Initial"/>
    <s v="Tel Reg"/>
    <s v="5/8/2026, 8:38 AM"/>
    <s v="5/12/2026, 7:00 AM"/>
    <m/>
    <s v="Subscription"/>
    <m/>
    <x v="0"/>
    <n v="1"/>
    <s v="Deby Robinson"/>
    <x v="62"/>
    <s v="5/8/2026, 8:38 AM"/>
    <s v="Cancellation"/>
  </r>
  <r>
    <s v="DG0001628992"/>
    <s v="Initial"/>
    <s v="Tel Reg"/>
    <s v="5/8/2026, 8:40 AM"/>
    <s v="5/12/2026, 7:00 AM"/>
    <m/>
    <s v="Subscription"/>
    <m/>
    <x v="0"/>
    <n v="1"/>
    <s v="Deby Robinson"/>
    <x v="62"/>
    <s v="5/8/2026, 8:40 AM"/>
    <s v="Cancellation"/>
  </r>
  <r>
    <s v="DG0001004391"/>
    <s v="Canceled"/>
    <s v="Whirlpool Contact Center"/>
    <s v="5/8/2026, 8:52 AM"/>
    <s v="5/8/2026, 7:00 AM"/>
    <s v="4/20/2027, 11:59 PM"/>
    <s v="Annual Renewal"/>
    <m/>
    <x v="0"/>
    <n v="1"/>
    <s v="Evelyn Tessitore"/>
    <x v="62"/>
    <s v="5/8/2026, 8:52 AM"/>
    <s v="Cancellation"/>
  </r>
  <r>
    <s v="DG0000442173"/>
    <s v="Initial"/>
    <s v="Whirlpool Contact Center"/>
    <s v="5/8/2026, 9:40 AM"/>
    <s v="5/30/2026, 7:00 AM"/>
    <s v="5/30/2026, 11:59 PM"/>
    <s v="Annual Renewal"/>
    <m/>
    <x v="0"/>
    <n v="1"/>
    <s v="Tonya Idlett"/>
    <x v="62"/>
    <s v="5/8/2026, 9:40 AM"/>
    <s v="Cancellation"/>
  </r>
  <r>
    <s v="DG0002159396"/>
    <s v="Canceled"/>
    <s v="D&amp;G Contact Center"/>
    <s v="5/8/2026, 10:07 AM"/>
    <s v="4/13/2026, 7:00 AM"/>
    <m/>
    <s v="Subscription"/>
    <n v="0.5"/>
    <x v="0"/>
    <n v="1"/>
    <s v="Stephanie Feller"/>
    <x v="62"/>
    <s v="5/8/2026, 10:07 AM"/>
    <s v="Cancellation"/>
  </r>
  <r>
    <s v="DG0002159395"/>
    <s v="Canceled"/>
    <s v="D&amp;G Contact Center"/>
    <s v="5/8/2026, 10:08 AM"/>
    <s v="4/13/2026, 7:00 AM"/>
    <m/>
    <s v="Subscription"/>
    <n v="0.5"/>
    <x v="0"/>
    <n v="1"/>
    <s v="Stephanie Feller"/>
    <x v="62"/>
    <s v="5/8/2026, 10:08 AM"/>
    <s v="Cancellation"/>
  </r>
  <r>
    <s v="DG0002159394"/>
    <s v="Canceled"/>
    <s v="D&amp;G Contact Center"/>
    <s v="5/8/2026, 10:11 AM"/>
    <s v="4/13/2026, 7:00 AM"/>
    <m/>
    <s v="Subscription"/>
    <n v="0.5"/>
    <x v="0"/>
    <n v="1"/>
    <s v="Stephanie Feller"/>
    <x v="62"/>
    <s v="5/8/2026, 10:11 AM"/>
    <s v="Cancellation"/>
  </r>
  <r>
    <s v="DG0002159393"/>
    <s v="Canceled"/>
    <s v="Tel Reg"/>
    <s v="5/8/2026, 10:12 AM"/>
    <s v="4/13/2026, 7:00 AM"/>
    <m/>
    <s v="Subscription"/>
    <n v="0.5"/>
    <x v="0"/>
    <n v="1"/>
    <s v="Stephanie Feller"/>
    <x v="62"/>
    <s v="5/8/2026, 10:12 AM"/>
    <s v="Cancellation"/>
  </r>
  <r>
    <s v="DG0001078371"/>
    <s v="Initial"/>
    <s v="Whirlpool Contact Center"/>
    <s v="5/8/2026, 12:23 PM"/>
    <s v="5/19/2026, 7:00 AM"/>
    <m/>
    <s v="Annual Renewal"/>
    <m/>
    <x v="0"/>
    <n v="1"/>
    <s v="Michelle Holderbaum"/>
    <x v="62"/>
    <s v="5/8/2026, 12:23 PM"/>
    <s v="Cancellation"/>
  </r>
  <r>
    <s v="DG0000670849"/>
    <s v="Canceled"/>
    <s v="Whirlpool Contact Center"/>
    <s v="5/8/2026, 7:38 AM"/>
    <s v="4/27/2026, 7:00 AM"/>
    <s v="10/31/2026, 11:59 PM"/>
    <s v="Annual Renewal"/>
    <m/>
    <x v="0"/>
    <n v="1"/>
    <s v="Aimee James"/>
    <x v="63"/>
    <s v="5/8/2026, 7:38 AM"/>
    <s v="Cancellation"/>
  </r>
  <r>
    <s v="DG0000903840"/>
    <s v="Initial"/>
    <s v="After CC"/>
    <s v="5/8/2026, 10:45 AM"/>
    <s v="6/6/2026, 7:00 AM"/>
    <s v="3/6/2027, 11:59 PM"/>
    <s v="Subscription"/>
    <m/>
    <x v="0"/>
    <n v="1"/>
    <s v="Ruth Gonzalez"/>
    <x v="64"/>
    <s v="5/8/2026, 10:45 AM"/>
    <s v="Cancellation"/>
  </r>
  <r>
    <m/>
    <m/>
    <m/>
    <m/>
    <m/>
    <m/>
    <m/>
    <m/>
    <x v="2"/>
    <m/>
    <m/>
    <x v="65"/>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40">
  <r>
    <s v="Reg-7341077"/>
    <s v="&lt;a href=&quot;/0Q0PL00000LYd65&quot; target=&quot;_self&quot;&gt;DGQ0007576950&lt;/a&gt;"/>
    <s v="celeste.murph@corp.spdatallc.com"/>
    <s v="DG0002214311"/>
    <x v="0"/>
    <n v="156.6"/>
    <n v="1"/>
    <n v="1"/>
    <s v="ELECTROLUX"/>
    <n v="1"/>
    <s v="Appliance Care Monthly IW/OOW"/>
    <s v="Initial"/>
    <s v="Contact Center Agent"/>
    <d v="2026-05-11T00:00:00"/>
    <x v="0"/>
    <s v="Reina Morales"/>
  </r>
  <r>
    <s v="Reg-7341078"/>
    <s v="&lt;a href=&quot;/0Q0PL00000LYZle&quot; target=&quot;_self&quot;&gt;DGQ0007576951&lt;/a&gt;"/>
    <s v="celeste.murph@corp.spdatallc.com"/>
    <s v="DG0002214312"/>
    <x v="0"/>
    <n v="131.1"/>
    <n v="1"/>
    <n v="1"/>
    <s v="ELECTROLUX"/>
    <n v="1"/>
    <s v="Appliance Care Monthly IW/OOW"/>
    <s v="Initial"/>
    <s v="Contact Center Agent"/>
    <d v="2026-05-11T00:00:00"/>
    <x v="0"/>
    <s v="Reina Morales"/>
  </r>
  <r>
    <s v="Reg-7341072"/>
    <m/>
    <s v="chanetta.gant@corp.spdatallc.com"/>
    <m/>
    <x v="1"/>
    <m/>
    <n v="0"/>
    <n v="1"/>
    <m/>
    <m/>
    <m/>
    <m/>
    <s v="Agent"/>
    <d v="2026-05-11T00:00:00"/>
    <x v="1"/>
    <s v="William Coad"/>
  </r>
  <r>
    <s v="Reg-7341044"/>
    <m/>
    <s v="dean.barnes@corp.spdatallc.com"/>
    <m/>
    <x v="1"/>
    <m/>
    <n v="0"/>
    <n v="1"/>
    <m/>
    <m/>
    <m/>
    <m/>
    <s v="Contact Center Agent"/>
    <d v="2026-05-11T00:00:00"/>
    <x v="2"/>
    <s v="Reina Morales"/>
  </r>
  <r>
    <s v="Reg-7341049"/>
    <m/>
    <s v="dean.barnes@corp.spdatallc.com"/>
    <m/>
    <x v="1"/>
    <m/>
    <n v="0"/>
    <n v="1"/>
    <m/>
    <m/>
    <m/>
    <m/>
    <s v="Contact Center Agent"/>
    <d v="2026-05-11T00:00:00"/>
    <x v="2"/>
    <s v="Reina Morales"/>
  </r>
  <r>
    <s v="Reg-7341080"/>
    <s v="&lt;a href=&quot;/0Q0PL00000LYdSf&quot; target=&quot;_self&quot;&gt;DGQ0007576953&lt;/a&gt;"/>
    <s v="eddie.tesson@corp.spdatallc.com"/>
    <s v="DG0002214313"/>
    <x v="0"/>
    <n v="163.68"/>
    <n v="1"/>
    <n v="1"/>
    <s v="GE"/>
    <n v="1"/>
    <s v="Appliance Care Monthly IW/OOW"/>
    <s v="Initial"/>
    <s v="Contact Center Agent"/>
    <d v="2026-05-11T00:00:00"/>
    <x v="3"/>
    <s v="Lisa Filips"/>
  </r>
  <r>
    <s v="Reg-7341059"/>
    <s v="&lt;a href=&quot;/0Q0PL00000LYb5t&quot; target=&quot;_self&quot;&gt;DGQ0007576933&lt;/a&gt;"/>
    <s v="glenda.harper@corp.spdatallc.com"/>
    <s v="DG0002214300"/>
    <x v="0"/>
    <n v="148.56"/>
    <n v="1"/>
    <n v="1"/>
    <s v="Samsung"/>
    <n v="1"/>
    <s v="Appliance Care Monthly IW/OOW"/>
    <s v="Initial"/>
    <s v="Agent"/>
    <d v="2026-05-11T00:00:00"/>
    <x v="4"/>
    <s v="Stefano Lista"/>
  </r>
  <r>
    <s v="Reg-7341060"/>
    <s v="&lt;a href=&quot;/0Q0PL00000LYb7V&quot; target=&quot;_self&quot;&gt;DGQ0007576934&lt;/a&gt;"/>
    <s v="glenda.harper@corp.spdatallc.com"/>
    <s v="DG0002214301"/>
    <x v="0"/>
    <n v="147.47999999999999"/>
    <n v="1"/>
    <n v="1"/>
    <s v="Samsung"/>
    <n v="1"/>
    <s v="Appliance Care Monthly IW/OOW"/>
    <s v="Initial"/>
    <s v="Agent"/>
    <d v="2026-05-11T00:00:00"/>
    <x v="4"/>
    <s v="Stefano Lista"/>
  </r>
  <r>
    <s v="Reg-7341056"/>
    <s v="&lt;a href=&quot;/0Q0PL00000LYb13&quot; target=&quot;_self&quot;&gt;DGQ0007576930&lt;/a&gt;"/>
    <s v="glenda.harper@corp.spdatallc.com"/>
    <s v="DG0002214298"/>
    <x v="0"/>
    <n v="137.34"/>
    <n v="1"/>
    <n v="1"/>
    <s v="Samsung"/>
    <n v="1"/>
    <s v="Appliance Care Monthly IW/OOW"/>
    <s v="Initial"/>
    <s v="Agent"/>
    <d v="2026-05-11T00:00:00"/>
    <x v="4"/>
    <s v="Stefano Lista"/>
  </r>
  <r>
    <s v="Reg-7341055"/>
    <s v="&lt;a href=&quot;/0Q0PL00000LYazR&quot; target=&quot;_self&quot;&gt;DGQ0007576929&lt;/a&gt;"/>
    <s v="glenda.harper@corp.spdatallc.com"/>
    <s v="DG0002214297"/>
    <x v="0"/>
    <n v="229.74"/>
    <n v="1"/>
    <n v="1"/>
    <s v="Samsung"/>
    <n v="1"/>
    <s v="Appliance Care Monthly IW/OOW"/>
    <s v="Initial"/>
    <s v="Agent"/>
    <d v="2026-05-11T00:00:00"/>
    <x v="4"/>
    <s v="Stefano Lista"/>
  </r>
  <r>
    <s v="Reg-7341057"/>
    <s v="&lt;a href=&quot;/0Q0PL00000LYb2f&quot; target=&quot;_self&quot;&gt;DGQ0007576931&lt;/a&gt;"/>
    <s v="glenda.harper@corp.spdatallc.com"/>
    <s v="DG0002214299"/>
    <x v="0"/>
    <n v="143.88"/>
    <n v="1"/>
    <n v="1"/>
    <s v="Samsung"/>
    <n v="1"/>
    <s v="Appliance Care Monthly IW/OOW"/>
    <s v="Initial"/>
    <s v="Agent"/>
    <d v="2026-05-11T00:00:00"/>
    <x v="4"/>
    <s v="Stefano Lista"/>
  </r>
  <r>
    <s v="Reg-7341054"/>
    <s v="&lt;a href=&quot;/0Q0PL00000LYaxp&quot; target=&quot;_self&quot;&gt;DGQ0007576928&lt;/a&gt;"/>
    <s v="glenda.harper@corp.spdatallc.com"/>
    <s v="DG0002214296"/>
    <x v="0"/>
    <n v="110.04"/>
    <n v="1"/>
    <n v="1"/>
    <s v="Samsung"/>
    <n v="1"/>
    <s v="Appliance Care Monthly IW/OOW"/>
    <s v="Initial"/>
    <s v="Agent"/>
    <d v="2026-05-11T00:00:00"/>
    <x v="4"/>
    <s v="Stefano Lista"/>
  </r>
  <r>
    <s v="Reg-7341053"/>
    <m/>
    <s v="glenda.harper@corp.spdatallc.com"/>
    <m/>
    <x v="1"/>
    <m/>
    <n v="0"/>
    <n v="1"/>
    <m/>
    <m/>
    <m/>
    <m/>
    <s v="Agent"/>
    <d v="2026-05-11T00:00:00"/>
    <x v="4"/>
    <s v="Stefano Lista"/>
  </r>
  <r>
    <s v="Reg-7341058"/>
    <m/>
    <s v="glenda.harper@corp.spdatallc.com"/>
    <m/>
    <x v="1"/>
    <m/>
    <n v="0"/>
    <n v="1"/>
    <m/>
    <m/>
    <m/>
    <m/>
    <s v="Agent"/>
    <d v="2026-05-11T00:00:00"/>
    <x v="4"/>
    <s v="Stefano Lista"/>
  </r>
  <r>
    <s v="Reg-7341071"/>
    <s v="&lt;a href=&quot;/0Q0PL00000LYcrZ&quot; target=&quot;_self&quot;&gt;DGQ0007576945&lt;/a&gt;"/>
    <s v="graciela.rodriguez@corp.spdatallc.com"/>
    <s v="DG0002214308"/>
    <x v="0"/>
    <n v="165.36"/>
    <n v="1"/>
    <n v="1"/>
    <s v="Whirlpool"/>
    <n v="1"/>
    <s v="Appliance Care Monthly IW/OOW"/>
    <s v="Initial"/>
    <s v="Contact Center Agent"/>
    <d v="2026-05-11T00:00:00"/>
    <x v="5"/>
    <s v="Lisa Filips"/>
  </r>
  <r>
    <s v="Reg-7341070"/>
    <s v="&lt;a href=&quot;/0Q0PL00000LYcpx&quot; target=&quot;_self&quot;&gt;DGQ0007576944&lt;/a&gt;"/>
    <s v="graciela.rodriguez@corp.spdatallc.com"/>
    <s v="DG0002214307"/>
    <x v="0"/>
    <n v="199.44"/>
    <n v="1"/>
    <n v="1"/>
    <s v="Whirlpool"/>
    <n v="1"/>
    <s v="Appliance Care Monthly IW/OOW"/>
    <s v="Initial"/>
    <s v="Contact Center Agent"/>
    <d v="2026-05-11T00:00:00"/>
    <x v="5"/>
    <s v="Lisa Filips"/>
  </r>
  <r>
    <s v="Reg-7341074"/>
    <s v="&lt;a href=&quot;/0Q0PL00000LYcun&quot; target=&quot;_self&quot;&gt;DGQ0007576947&lt;/a&gt;"/>
    <s v="graciela.rodriguez@corp.spdatallc.com"/>
    <s v="DG0002214310"/>
    <x v="2"/>
    <n v="114.96"/>
    <n v="1"/>
    <n v="1"/>
    <s v="Whirlpool"/>
    <n v="1"/>
    <s v="Appliance Care Monthly IW/OOW"/>
    <s v="Initial"/>
    <s v="Contact Center Agent"/>
    <d v="2026-05-11T00:00:00"/>
    <x v="5"/>
    <s v="Lisa Filips"/>
  </r>
  <r>
    <s v="Reg-7341073"/>
    <s v="&lt;a href=&quot;/0Q0PL00000LYctB&quot; target=&quot;_self&quot;&gt;DGQ0007576946&lt;/a&gt;"/>
    <s v="graciela.rodriguez@corp.spdatallc.com"/>
    <s v="DG0002214309"/>
    <x v="2"/>
    <n v="54"/>
    <n v="1"/>
    <n v="1"/>
    <s v="Whirlpool"/>
    <n v="1"/>
    <s v="Appliance Care Monthly IW/OOW"/>
    <s v="Initial"/>
    <s v="Contact Center Agent"/>
    <d v="2026-05-11T00:00:00"/>
    <x v="5"/>
    <s v="Lisa Filips"/>
  </r>
  <r>
    <s v="Reg-7341052"/>
    <m/>
    <s v="graciela.rodriguez@corp.spdatallc.com"/>
    <m/>
    <x v="1"/>
    <m/>
    <n v="0"/>
    <n v="0"/>
    <m/>
    <m/>
    <m/>
    <m/>
    <s v="Contact Center Agent"/>
    <d v="2026-05-11T00:00:00"/>
    <x v="5"/>
    <s v="Lisa Filips"/>
  </r>
  <r>
    <s v="Reg-7341062"/>
    <s v="&lt;a href=&quot;/0Q0PL00000LYbCL&quot; target=&quot;_self&quot;&gt;DGQ0007576935&lt;/a&gt;"/>
    <s v="michelle.diaz@corp.spdatallc.com"/>
    <s v="DG0002214302"/>
    <x v="0"/>
    <n v="98"/>
    <n v="1"/>
    <n v="1"/>
    <s v="Whirlpool"/>
    <n v="1"/>
    <s v="Appliance Care Monthly IW/OOW"/>
    <s v="Initial"/>
    <s v="Agent"/>
    <d v="2026-05-11T00:00:00"/>
    <x v="6"/>
    <s v="Stefano Lista"/>
  </r>
  <r>
    <s v="Reg-7341046"/>
    <m/>
    <s v="mohamed.bayoumy@corp.spdatallc.com"/>
    <m/>
    <x v="1"/>
    <m/>
    <n v="0"/>
    <n v="1"/>
    <m/>
    <m/>
    <m/>
    <m/>
    <s v="Contact Center Agent"/>
    <d v="2026-05-11T00:00:00"/>
    <x v="7"/>
    <s v="Lisa Filips"/>
  </r>
  <r>
    <s v="Reg-7341045"/>
    <m/>
    <s v="mohamed.bayoumy@corp.spdatallc.com"/>
    <m/>
    <x v="1"/>
    <m/>
    <n v="0"/>
    <n v="1"/>
    <m/>
    <m/>
    <m/>
    <m/>
    <s v="Contact Center Agent"/>
    <d v="2026-05-11T00:00:00"/>
    <x v="7"/>
    <s v="Lisa Filips"/>
  </r>
  <r>
    <s v="Reg-7341047"/>
    <m/>
    <s v="mohamed.bayoumy@corp.spdatallc.com"/>
    <m/>
    <x v="1"/>
    <m/>
    <n v="0"/>
    <n v="1"/>
    <m/>
    <m/>
    <m/>
    <m/>
    <s v="Contact Center Agent"/>
    <d v="2026-05-11T00:00:00"/>
    <x v="7"/>
    <s v="Lisa Filips"/>
  </r>
  <r>
    <s v="Reg-7341048"/>
    <m/>
    <s v="mohamed.bayoumy@corp.spdatallc.com"/>
    <m/>
    <x v="1"/>
    <m/>
    <n v="0"/>
    <n v="1"/>
    <m/>
    <m/>
    <m/>
    <m/>
    <s v="Contact Center Agent"/>
    <d v="2026-05-11T00:00:00"/>
    <x v="7"/>
    <s v="Lisa Filips"/>
  </r>
  <r>
    <s v="Reg-7341061"/>
    <m/>
    <s v="ramona.tobara@corp.spdatallc.com"/>
    <m/>
    <x v="1"/>
    <m/>
    <n v="0"/>
    <n v="1"/>
    <m/>
    <m/>
    <m/>
    <m/>
    <s v="Contact Center Agent"/>
    <d v="2026-05-11T00:00:00"/>
    <x v="8"/>
    <s v="Reina Morales"/>
  </r>
  <r>
    <s v="Reg-7341066"/>
    <s v="&lt;a href=&quot;/0Q0PL00000LYbib&quot; target=&quot;_self&quot;&gt;DGQ0007576939&lt;/a&gt;"/>
    <s v="regina.watson@corp.spdatallc.com"/>
    <s v="DG0002214306"/>
    <x v="0"/>
    <n v="188.82"/>
    <n v="1"/>
    <n v="1"/>
    <s v="Samsung"/>
    <n v="1"/>
    <s v="Appliance Care Monthly IW/OOW"/>
    <s v="Initial"/>
    <s v="Contact Center Agent"/>
    <d v="2026-05-11T00:00:00"/>
    <x v="9"/>
    <s v="Lisa Filips"/>
  </r>
  <r>
    <s v="Reg-7341067"/>
    <m/>
    <s v="regina.watson@corp.spdatallc.com"/>
    <m/>
    <x v="1"/>
    <m/>
    <n v="0"/>
    <n v="1"/>
    <m/>
    <m/>
    <m/>
    <m/>
    <s v="Contact Center Agent"/>
    <d v="2026-05-11T00:00:00"/>
    <x v="9"/>
    <s v="Lisa Filips"/>
  </r>
  <r>
    <s v="Reg-7341082"/>
    <m/>
    <s v="ryan.gibbs@corp.spdatallc.com"/>
    <m/>
    <x v="1"/>
    <m/>
    <n v="0"/>
    <n v="1"/>
    <m/>
    <m/>
    <m/>
    <m/>
    <s v="Contact Center Agent"/>
    <d v="2026-05-11T00:00:00"/>
    <x v="10"/>
    <s v="Lisa Filips"/>
  </r>
  <r>
    <s v="Reg-7341084"/>
    <m/>
    <s v="traci.alyson@corp.spdatallc.com"/>
    <m/>
    <x v="1"/>
    <m/>
    <n v="0"/>
    <n v="1"/>
    <m/>
    <m/>
    <m/>
    <m/>
    <s v="Supervisor / Team Lead"/>
    <d v="2026-05-11T00:00:00"/>
    <x v="11"/>
    <s v="Lisa Filips"/>
  </r>
  <r>
    <s v="Reg-7341079"/>
    <m/>
    <s v="traci.alyson@corp.spdatallc.com"/>
    <m/>
    <x v="1"/>
    <m/>
    <n v="0"/>
    <n v="1"/>
    <m/>
    <m/>
    <m/>
    <m/>
    <s v="Supervisor / Team Lead"/>
    <d v="2026-05-11T00:00:00"/>
    <x v="11"/>
    <s v="Lisa Filips"/>
  </r>
  <r>
    <s v="Reg-7341083"/>
    <m/>
    <s v="traci.alyson@corp.spdatallc.com"/>
    <m/>
    <x v="1"/>
    <m/>
    <n v="0"/>
    <n v="1"/>
    <m/>
    <m/>
    <m/>
    <m/>
    <s v="Supervisor / Team Lead"/>
    <d v="2026-05-11T00:00:00"/>
    <x v="11"/>
    <s v="Lisa Filips"/>
  </r>
  <r>
    <s v="Reg-7341081"/>
    <m/>
    <s v="traci.alyson@corp.spdatallc.com"/>
    <m/>
    <x v="1"/>
    <m/>
    <n v="0"/>
    <n v="1"/>
    <m/>
    <m/>
    <m/>
    <m/>
    <s v="Supervisor / Team Lead"/>
    <d v="2026-05-11T00:00:00"/>
    <x v="11"/>
    <s v="Lisa Filips"/>
  </r>
  <r>
    <s v="Reg-7341075"/>
    <m/>
    <s v="traci.alyson@corp.spdatallc.com"/>
    <m/>
    <x v="1"/>
    <m/>
    <n v="0"/>
    <n v="1"/>
    <m/>
    <m/>
    <m/>
    <m/>
    <s v="Supervisor / Team Lead"/>
    <d v="2026-05-11T00:00:00"/>
    <x v="11"/>
    <s v="Lisa Filips"/>
  </r>
  <r>
    <s v="Reg-7341076"/>
    <m/>
    <s v="traci.alyson@corp.spdatallc.com"/>
    <m/>
    <x v="1"/>
    <m/>
    <n v="0"/>
    <n v="1"/>
    <m/>
    <m/>
    <m/>
    <m/>
    <s v="Supervisor / Team Lead"/>
    <d v="2026-05-11T00:00:00"/>
    <x v="11"/>
    <s v="Lisa Filips"/>
  </r>
  <r>
    <s v="Reg-7341068"/>
    <s v="&lt;a href=&quot;/0Q0PL00000LYbqf&quot; target=&quot;_self&quot;&gt;DGQ0007576941&lt;/a&gt;"/>
    <s v="victoria.buster@corp.spdatallc.com"/>
    <s v="DG0002214304"/>
    <x v="3"/>
    <n v="89.88"/>
    <n v="1"/>
    <n v="1"/>
    <s v="Whirlpool"/>
    <n v="1"/>
    <s v="Appliance Care Monthly IW/OOW"/>
    <s v="Initial"/>
    <s v="Contact Center Agent"/>
    <d v="2026-05-11T00:00:00"/>
    <x v="12"/>
    <s v="Lisa Filips"/>
  </r>
  <r>
    <s v="Reg-7341069"/>
    <s v="&lt;a href=&quot;/0Q0PL00000LYbsH&quot; target=&quot;_self&quot;&gt;DGQ0007576942&lt;/a&gt;"/>
    <s v="victoria.buster@corp.spdatallc.com"/>
    <s v="DG0002214305"/>
    <x v="3"/>
    <n v="119.88"/>
    <n v="1"/>
    <n v="1"/>
    <s v="Whirlpool"/>
    <n v="1"/>
    <s v="Appliance Care Monthly IW/OOW"/>
    <s v="Initial"/>
    <s v="Contact Center Agent"/>
    <d v="2026-05-11T00:00:00"/>
    <x v="12"/>
    <s v="Lisa Filips"/>
  </r>
  <r>
    <s v="Reg-7341065"/>
    <m/>
    <s v="victoria.buster@corp.spdatallc.com"/>
    <m/>
    <x v="1"/>
    <m/>
    <n v="0"/>
    <n v="1"/>
    <m/>
    <m/>
    <m/>
    <m/>
    <s v="Contact Center Agent"/>
    <d v="2026-05-11T00:00:00"/>
    <x v="12"/>
    <s v="Lisa Filips"/>
  </r>
  <r>
    <s v="Reg-7341064"/>
    <m/>
    <s v="victoria.buster@corp.spdatallc.com"/>
    <m/>
    <x v="1"/>
    <m/>
    <n v="0"/>
    <n v="1"/>
    <m/>
    <m/>
    <m/>
    <m/>
    <s v="Contact Center Agent"/>
    <d v="2026-05-11T00:00:00"/>
    <x v="12"/>
    <s v="Lisa Filips"/>
  </r>
  <r>
    <s v="Reg-7341026"/>
    <m/>
    <s v="paige.potter@corp.spdatallc.com"/>
    <m/>
    <x v="1"/>
    <m/>
    <n v="0"/>
    <n v="1"/>
    <m/>
    <m/>
    <m/>
    <m/>
    <s v="Contact Center Agent"/>
    <d v="2026-05-10T00:00:00"/>
    <x v="13"/>
    <s v="Lisa Filips"/>
  </r>
  <r>
    <s v="Reg-7341033"/>
    <m/>
    <s v="paige.potter@corp.spdatallc.com"/>
    <m/>
    <x v="1"/>
    <m/>
    <n v="0"/>
    <n v="1"/>
    <m/>
    <m/>
    <m/>
    <m/>
    <s v="Contact Center Agent"/>
    <d v="2026-05-10T00:00:00"/>
    <x v="13"/>
    <s v="Lisa Filips"/>
  </r>
  <r>
    <s v="Reg-7341032"/>
    <m/>
    <s v="paige.potter@corp.spdatallc.com"/>
    <m/>
    <x v="1"/>
    <m/>
    <n v="0"/>
    <n v="1"/>
    <m/>
    <m/>
    <m/>
    <m/>
    <s v="Contact Center Agent"/>
    <d v="2026-05-10T00:00:00"/>
    <x v="13"/>
    <s v="Lisa Filips"/>
  </r>
  <r>
    <s v="Reg-7341007"/>
    <s v="&lt;a href=&quot;/0Q0PL00000LXyhF&quot; target=&quot;_self&quot;&gt;DGQ0007576879&lt;/a&gt;"/>
    <s v="owen.smith@corp.spdatallc.com"/>
    <s v="DG0002210584"/>
    <x v="2"/>
    <n v="84.48"/>
    <n v="1"/>
    <n v="1"/>
    <s v="Whirlpool"/>
    <n v="1"/>
    <s v="Appliance Care Monthly IW/OOW"/>
    <s v="Initial"/>
    <s v="Contact Center Agent"/>
    <d v="2026-05-09T00:00:00"/>
    <x v="14"/>
    <s v="Lisa Filips"/>
  </r>
  <r>
    <s v="Reg-7340988"/>
    <s v="&lt;a href=&quot;/0Q0PL00000LXvxt&quot; target=&quot;_self&quot;&gt;DGQ0007576860&lt;/a&gt;"/>
    <s v="owen.smith@corp.spdatallc.com"/>
    <s v="DG0002210577"/>
    <x v="2"/>
    <n v="38.04"/>
    <n v="1"/>
    <n v="1"/>
    <s v="Amana"/>
    <n v="1"/>
    <s v="Appliance Care Monthly IW/OOW"/>
    <s v="Initial"/>
    <s v="Contact Center Agent"/>
    <d v="2026-05-09T00:00:00"/>
    <x v="14"/>
    <s v="Lisa Filips"/>
  </r>
  <r>
    <s v="Reg-7341004"/>
    <s v="&lt;a href=&quot;/0Q0PL00000LXyJ3&quot; target=&quot;_self&quot;&gt;DGQ0007576876&lt;/a&gt;"/>
    <s v="owen.smith@corp.spdatallc.com"/>
    <s v="DG0002210583"/>
    <x v="2"/>
    <n v="117.8"/>
    <n v="1"/>
    <n v="1"/>
    <s v="KitchenAid"/>
    <n v="1"/>
    <s v="Appliance Care Monthly IW/OOW"/>
    <s v="Initial"/>
    <s v="Contact Center Agent"/>
    <d v="2026-05-09T00:00:00"/>
    <x v="14"/>
    <s v="Lisa Filips"/>
  </r>
  <r>
    <s v="Reg-7341019"/>
    <s v="&lt;a href=&quot;/0Q0PL00000LY1dV&quot; target=&quot;_self&quot;&gt;DGQ0007576889&lt;/a&gt;"/>
    <s v="owen.smith@corp.spdatallc.com"/>
    <s v="DG0002210587"/>
    <x v="2"/>
    <n v="57.42"/>
    <n v="1"/>
    <n v="0"/>
    <s v="Whirlpool"/>
    <n v="1"/>
    <s v="Appliance Care Monthly IW/OOW"/>
    <s v="Initial"/>
    <s v="Contact Center Agent"/>
    <d v="2026-05-09T00:00:00"/>
    <x v="14"/>
    <s v="Lisa Filips"/>
  </r>
  <r>
    <s v="Reg-7341011"/>
    <s v="&lt;a href=&quot;/0Q0PL00000LY07x&quot; target=&quot;_self&quot;&gt;DGQ0007576883&lt;/a&gt;"/>
    <s v="owen.smith@corp.spdatallc.com"/>
    <s v="DG0002210586"/>
    <x v="0"/>
    <n v="146.08000000000001"/>
    <n v="1"/>
    <n v="1"/>
    <s v="Whirlpool"/>
    <n v="1"/>
    <s v="Appliance Care Monthly IW/OOW"/>
    <s v="Initial"/>
    <s v="Contact Center Agent"/>
    <d v="2026-05-09T00:00:00"/>
    <x v="14"/>
    <s v="Lisa Filips"/>
  </r>
  <r>
    <s v="Reg-7340991"/>
    <m/>
    <s v="owen.smith@corp.spdatallc.com"/>
    <m/>
    <x v="1"/>
    <m/>
    <n v="0"/>
    <n v="1"/>
    <m/>
    <m/>
    <m/>
    <m/>
    <s v="Contact Center Agent"/>
    <d v="2026-05-09T00:00:00"/>
    <x v="14"/>
    <s v="Lisa Filips"/>
  </r>
  <r>
    <s v="Reg-7341003"/>
    <m/>
    <s v="owen.smith@corp.spdatallc.com"/>
    <m/>
    <x v="1"/>
    <m/>
    <n v="0"/>
    <n v="1"/>
    <m/>
    <m/>
    <m/>
    <m/>
    <s v="Contact Center Agent"/>
    <d v="2026-05-09T00:00:00"/>
    <x v="14"/>
    <s v="Lisa Filips"/>
  </r>
  <r>
    <s v="Reg-7341002"/>
    <m/>
    <s v="owen.smith@corp.spdatallc.com"/>
    <m/>
    <x v="1"/>
    <m/>
    <n v="0"/>
    <n v="1"/>
    <m/>
    <m/>
    <m/>
    <m/>
    <s v="Contact Center Agent"/>
    <d v="2026-05-09T00:00:00"/>
    <x v="14"/>
    <s v="Lisa Filips"/>
  </r>
  <r>
    <s v="Reg-7341005"/>
    <m/>
    <s v="owen.smith@corp.spdatallc.com"/>
    <m/>
    <x v="1"/>
    <m/>
    <n v="0"/>
    <n v="1"/>
    <m/>
    <m/>
    <m/>
    <m/>
    <s v="Contact Center Agent"/>
    <d v="2026-05-09T00:00:00"/>
    <x v="14"/>
    <s v="Lisa Filips"/>
  </r>
  <r>
    <s v="Reg-7340994"/>
    <m/>
    <s v="owen.smith@corp.spdatallc.com"/>
    <m/>
    <x v="1"/>
    <m/>
    <n v="0"/>
    <n v="1"/>
    <m/>
    <m/>
    <m/>
    <m/>
    <s v="Contact Center Agent"/>
    <d v="2026-05-09T00:00:00"/>
    <x v="14"/>
    <s v="Lisa Filips"/>
  </r>
  <r>
    <s v="Reg-7340993"/>
    <m/>
    <s v="owen.smith@corp.spdatallc.com"/>
    <m/>
    <x v="1"/>
    <m/>
    <n v="0"/>
    <n v="1"/>
    <m/>
    <m/>
    <m/>
    <m/>
    <s v="Contact Center Agent"/>
    <d v="2026-05-09T00:00:00"/>
    <x v="14"/>
    <s v="Lisa Filips"/>
  </r>
  <r>
    <s v="Reg-7341001"/>
    <m/>
    <s v="owen.smith@corp.spdatallc.com"/>
    <m/>
    <x v="1"/>
    <m/>
    <n v="0"/>
    <n v="1"/>
    <m/>
    <m/>
    <m/>
    <m/>
    <s v="Contact Center Agent"/>
    <d v="2026-05-09T00:00:00"/>
    <x v="14"/>
    <s v="Lisa Filips"/>
  </r>
  <r>
    <s v="Reg-7341010"/>
    <m/>
    <s v="owen.smith@corp.spdatallc.com"/>
    <m/>
    <x v="1"/>
    <m/>
    <n v="0"/>
    <n v="1"/>
    <m/>
    <m/>
    <m/>
    <m/>
    <s v="Contact Center Agent"/>
    <d v="2026-05-09T00:00:00"/>
    <x v="14"/>
    <s v="Lisa Filips"/>
  </r>
  <r>
    <s v="Reg-7341009"/>
    <m/>
    <s v="owen.smith@corp.spdatallc.com"/>
    <m/>
    <x v="1"/>
    <m/>
    <n v="0"/>
    <n v="1"/>
    <m/>
    <m/>
    <m/>
    <m/>
    <s v="Contact Center Agent"/>
    <d v="2026-05-09T00:00:00"/>
    <x v="14"/>
    <s v="Lisa Filips"/>
  </r>
  <r>
    <s v="Reg-7341014"/>
    <m/>
    <s v="owen.smith@corp.spdatallc.com"/>
    <m/>
    <x v="1"/>
    <m/>
    <n v="0"/>
    <n v="1"/>
    <m/>
    <m/>
    <m/>
    <m/>
    <s v="Contact Center Agent"/>
    <d v="2026-05-09T00:00:00"/>
    <x v="14"/>
    <s v="Lisa Filips"/>
  </r>
  <r>
    <s v="Reg-7340999"/>
    <s v="&lt;a href=&quot;/0Q0PL00000LXxJl&quot; target=&quot;_self&quot;&gt;DGQ0007576871&lt;/a&gt;"/>
    <s v="victoria.buster@corp.spdatallc.com"/>
    <s v="DG0002210581"/>
    <x v="3"/>
    <n v="71.88"/>
    <n v="1"/>
    <n v="1"/>
    <s v="Whirlpool"/>
    <n v="1"/>
    <s v="Appliance Care Monthly IW/OOW"/>
    <s v="Initial"/>
    <s v="Contact Center Agent"/>
    <d v="2026-05-09T00:00:00"/>
    <x v="12"/>
    <s v="Lisa Filips"/>
  </r>
  <r>
    <s v="Reg-7340998"/>
    <s v="&lt;a href=&quot;/0Q0PL00000LXxGZ&quot; target=&quot;_self&quot;&gt;DGQ0007576870&lt;/a&gt;"/>
    <s v="victoria.buster@corp.spdatallc.com"/>
    <s v="DG0002210580"/>
    <x v="3"/>
    <n v="89.88"/>
    <n v="1"/>
    <n v="1"/>
    <s v="Whirlpool"/>
    <n v="1"/>
    <s v="Appliance Care Monthly IW/OOW"/>
    <s v="Initial"/>
    <s v="Contact Center Agent"/>
    <d v="2026-05-09T00:00:00"/>
    <x v="12"/>
    <s v="Lisa Filips"/>
  </r>
  <r>
    <s v="Reg-7341000"/>
    <s v="&lt;a href=&quot;/0Q0PL00000LXxJm&quot; target=&quot;_self&quot;&gt;DGQ0007576872&lt;/a&gt;"/>
    <s v="victoria.buster@corp.spdatallc.com"/>
    <s v="DG0002210582"/>
    <x v="3"/>
    <n v="113.88"/>
    <n v="1"/>
    <n v="1"/>
    <s v="Whirlpool"/>
    <n v="1"/>
    <s v="Appliance Care Monthly IW/OOW"/>
    <s v="Initial"/>
    <s v="Contact Center Agent"/>
    <d v="2026-05-09T00:00:00"/>
    <x v="12"/>
    <s v="Lisa Filips"/>
  </r>
  <r>
    <s v="Reg-7340997"/>
    <s v="&lt;a href=&quot;/0Q0PL00000LXxGY&quot; target=&quot;_self&quot;&gt;DGQ0007576869&lt;/a&gt;"/>
    <s v="victoria.buster@corp.spdatallc.com"/>
    <s v="DG0002210579"/>
    <x v="3"/>
    <n v="107.88"/>
    <n v="1"/>
    <n v="1"/>
    <s v="Whirlpool"/>
    <n v="1"/>
    <s v="Appliance Care Monthly IW/OOW"/>
    <s v="Initial"/>
    <s v="Contact Center Agent"/>
    <d v="2026-05-09T00:00:00"/>
    <x v="12"/>
    <s v="Lisa Filips"/>
  </r>
  <r>
    <s v="Reg-7340996"/>
    <s v="&lt;a href=&quot;/0Q0PL00000LXxI9&quot; target=&quot;_self&quot;&gt;DGQ0007576868&lt;/a&gt;"/>
    <s v="victoria.buster@corp.spdatallc.com"/>
    <s v="DG0002210578"/>
    <x v="3"/>
    <n v="179.88"/>
    <n v="1"/>
    <n v="1"/>
    <s v="Whirlpool"/>
    <n v="1"/>
    <s v="Appliance Care Monthly IW/OOW"/>
    <s v="Initial"/>
    <s v="Contact Center Agent"/>
    <d v="2026-05-09T00:00:00"/>
    <x v="12"/>
    <s v="Lisa Filips"/>
  </r>
  <r>
    <s v="Reg-7341017"/>
    <m/>
    <s v="victoria.buster@corp.spdatallc.com"/>
    <m/>
    <x v="1"/>
    <m/>
    <n v="0"/>
    <n v="1"/>
    <m/>
    <m/>
    <m/>
    <m/>
    <s v="Contact Center Agent"/>
    <d v="2026-05-09T00:00:00"/>
    <x v="12"/>
    <s v="Lisa Filips"/>
  </r>
  <r>
    <s v="Reg-7341018"/>
    <m/>
    <s v="victoria.buster@corp.spdatallc.com"/>
    <m/>
    <x v="1"/>
    <m/>
    <n v="0"/>
    <n v="1"/>
    <m/>
    <m/>
    <m/>
    <m/>
    <s v="Contact Center Agent"/>
    <d v="2026-05-09T00:00:00"/>
    <x v="12"/>
    <s v="Lisa Filips"/>
  </r>
  <r>
    <s v="Reg-7341015"/>
    <m/>
    <s v="victoria.buster@corp.spdatallc.com"/>
    <m/>
    <x v="1"/>
    <m/>
    <n v="0"/>
    <n v="1"/>
    <m/>
    <m/>
    <m/>
    <m/>
    <s v="Contact Center Agent"/>
    <d v="2026-05-09T00:00:00"/>
    <x v="12"/>
    <s v="Lisa Filips"/>
  </r>
  <r>
    <s v="Reg-7341016"/>
    <m/>
    <s v="victoria.buster@corp.spdatallc.com"/>
    <m/>
    <x v="1"/>
    <m/>
    <n v="0"/>
    <n v="1"/>
    <m/>
    <m/>
    <m/>
    <m/>
    <s v="Contact Center Agent"/>
    <d v="2026-05-09T00:00:00"/>
    <x v="12"/>
    <s v="Lisa Filips"/>
  </r>
  <r>
    <s v="Reg-7340899"/>
    <s v="&lt;a href=&quot;/0Q0PL00000LXeFV&quot; target=&quot;_self&quot;&gt;DGQ0007576755&lt;/a&gt;"/>
    <s v="alicia.chavarria@corp.spdatallc.com"/>
    <s v="DG0002208456"/>
    <x v="3"/>
    <n v="107.88"/>
    <n v="1"/>
    <n v="1"/>
    <s v="Maytag"/>
    <n v="1"/>
    <s v="Appliance Care Monthly IW/OOW"/>
    <s v="Initial"/>
    <s v="Contact Center Agent"/>
    <d v="2026-05-08T00:00:00"/>
    <x v="15"/>
    <s v="Lisa Filips"/>
  </r>
  <r>
    <s v="Reg-7340799"/>
    <m/>
    <s v="alicia.chavarria@corp.spdatallc.com"/>
    <m/>
    <x v="1"/>
    <m/>
    <n v="0"/>
    <n v="1"/>
    <m/>
    <m/>
    <m/>
    <m/>
    <s v="Contact Center Agent"/>
    <d v="2026-05-08T00:00:00"/>
    <x v="15"/>
    <s v="Lisa Filips"/>
  </r>
  <r>
    <s v="Reg-7340896"/>
    <m/>
    <s v="alicia.chavarria@corp.spdatallc.com"/>
    <m/>
    <x v="1"/>
    <m/>
    <n v="0"/>
    <n v="1"/>
    <m/>
    <m/>
    <m/>
    <m/>
    <s v="Contact Center Agent"/>
    <d v="2026-05-08T00:00:00"/>
    <x v="15"/>
    <s v="Lisa Filips"/>
  </r>
  <r>
    <s v="Reg-7340812"/>
    <s v="&lt;a href=&quot;/0Q0PL00000LXZqv&quot; target=&quot;_self&quot;&gt;DGQ0007576664&lt;/a&gt;"/>
    <s v="amresh.mungal@corp.spdatallc.com"/>
    <s v="DG0002208423"/>
    <x v="3"/>
    <n v="97.08"/>
    <n v="1"/>
    <n v="1"/>
    <s v="Whirlpool"/>
    <n v="1"/>
    <s v="Appliance Care Monthly IW/OOW"/>
    <s v="Initial"/>
    <s v="Contact Center Agent"/>
    <d v="2026-05-08T00:00:00"/>
    <x v="16"/>
    <s v="Lisa Filips"/>
  </r>
  <r>
    <s v="Reg-7340775"/>
    <m/>
    <s v="amresh.mungal@corp.spdatallc.com"/>
    <m/>
    <x v="1"/>
    <m/>
    <n v="0"/>
    <n v="1"/>
    <m/>
    <m/>
    <m/>
    <m/>
    <s v="Contact Center Agent"/>
    <d v="2026-05-08T00:00:00"/>
    <x v="16"/>
    <s v="Lisa Filips"/>
  </r>
  <r>
    <s v="Reg-7340776"/>
    <m/>
    <s v="amresh.mungal@corp.spdatallc.com"/>
    <m/>
    <x v="1"/>
    <m/>
    <n v="0"/>
    <n v="1"/>
    <m/>
    <m/>
    <m/>
    <m/>
    <s v="Contact Center Agent"/>
    <d v="2026-05-08T00:00:00"/>
    <x v="16"/>
    <s v="Lisa Filips"/>
  </r>
  <r>
    <s v="Reg-7340777"/>
    <m/>
    <s v="amresh.mungal@corp.spdatallc.com"/>
    <m/>
    <x v="1"/>
    <m/>
    <n v="0"/>
    <n v="1"/>
    <m/>
    <m/>
    <m/>
    <m/>
    <s v="Contact Center Agent"/>
    <d v="2026-05-08T00:00:00"/>
    <x v="16"/>
    <s v="Lisa Filips"/>
  </r>
  <r>
    <s v="Reg-7340923"/>
    <m/>
    <s v="amresh.mungal@corp.spdatallc.com"/>
    <m/>
    <x v="1"/>
    <m/>
    <n v="0"/>
    <n v="1"/>
    <m/>
    <m/>
    <m/>
    <m/>
    <s v="Contact Center Agent"/>
    <d v="2026-05-08T00:00:00"/>
    <x v="16"/>
    <s v="Lisa Filips"/>
  </r>
  <r>
    <s v="Reg-7340833"/>
    <m/>
    <s v="angelica.gonzalez@corp.spdatallc.com"/>
    <m/>
    <x v="1"/>
    <m/>
    <n v="0"/>
    <n v="1"/>
    <m/>
    <m/>
    <m/>
    <m/>
    <s v="Agent"/>
    <d v="2026-05-08T00:00:00"/>
    <x v="17"/>
    <s v="William Coad"/>
  </r>
  <r>
    <s v="Reg-7340832"/>
    <m/>
    <s v="angelica.gonzalez@corp.spdatallc.com"/>
    <m/>
    <x v="1"/>
    <m/>
    <n v="0"/>
    <n v="1"/>
    <m/>
    <m/>
    <m/>
    <m/>
    <s v="Agent"/>
    <d v="2026-05-08T00:00:00"/>
    <x v="17"/>
    <s v="William Coad"/>
  </r>
  <r>
    <s v="Reg-7340828"/>
    <s v="&lt;a href=&quot;/0Q0PL00000LXaev&quot; target=&quot;_self&quot;&gt;DGQ0007576680&lt;/a&gt;"/>
    <s v="ann.leblanc@corp.spdatallc.com"/>
    <s v="DG0002208426"/>
    <x v="3"/>
    <n v="118.68"/>
    <n v="1"/>
    <n v="1"/>
    <s v="Maytag"/>
    <n v="1"/>
    <s v="Appliance Care Monthly IW/OOW"/>
    <s v="Initial"/>
    <s v="Contact Center Agent"/>
    <d v="2026-05-08T00:00:00"/>
    <x v="18"/>
    <s v="Lisa Filips"/>
  </r>
  <r>
    <s v="Reg-7340829"/>
    <s v="&lt;a href=&quot;/0Q0PL00000LXagX&quot; target=&quot;_self&quot;&gt;DGQ0007576681&lt;/a&gt;"/>
    <s v="ann.leblanc@corp.spdatallc.com"/>
    <s v="DG0002208427"/>
    <x v="3"/>
    <n v="140.28"/>
    <n v="1"/>
    <n v="1"/>
    <s v="Maytag"/>
    <n v="1"/>
    <s v="Appliance Care Monthly IW/OOW"/>
    <s v="Initial"/>
    <s v="Contact Center Agent"/>
    <d v="2026-05-08T00:00:00"/>
    <x v="18"/>
    <s v="Lisa Filips"/>
  </r>
  <r>
    <s v="Reg-7340820"/>
    <m/>
    <s v="ann.leblanc@corp.spdatallc.com"/>
    <m/>
    <x v="1"/>
    <m/>
    <n v="0"/>
    <n v="1"/>
    <m/>
    <m/>
    <m/>
    <m/>
    <s v="Contact Center Agent"/>
    <d v="2026-05-08T00:00:00"/>
    <x v="18"/>
    <s v="Lisa Filips"/>
  </r>
  <r>
    <s v="Reg-7340821"/>
    <m/>
    <s v="ann.leblanc@corp.spdatallc.com"/>
    <m/>
    <x v="1"/>
    <m/>
    <n v="0"/>
    <n v="1"/>
    <m/>
    <m/>
    <m/>
    <m/>
    <s v="Contact Center Agent"/>
    <d v="2026-05-08T00:00:00"/>
    <x v="18"/>
    <s v="Lisa Filips"/>
  </r>
  <r>
    <s v="Reg-7340815"/>
    <m/>
    <s v="ann.leblanc@corp.spdatallc.com"/>
    <m/>
    <x v="1"/>
    <m/>
    <n v="0"/>
    <n v="1"/>
    <m/>
    <m/>
    <m/>
    <m/>
    <s v="Contact Center Agent"/>
    <d v="2026-05-08T00:00:00"/>
    <x v="18"/>
    <s v="Lisa Filips"/>
  </r>
  <r>
    <s v="Reg-7340816"/>
    <m/>
    <s v="ann.leblanc@corp.spdatallc.com"/>
    <m/>
    <x v="1"/>
    <m/>
    <n v="0"/>
    <n v="1"/>
    <m/>
    <m/>
    <m/>
    <m/>
    <s v="Contact Center Agent"/>
    <d v="2026-05-08T00:00:00"/>
    <x v="18"/>
    <s v="Lisa Filips"/>
  </r>
  <r>
    <s v="Reg-7340825"/>
    <m/>
    <s v="ann.leblanc@corp.spdatallc.com"/>
    <m/>
    <x v="1"/>
    <m/>
    <n v="0"/>
    <n v="1"/>
    <m/>
    <m/>
    <m/>
    <m/>
    <s v="Contact Center Agent"/>
    <d v="2026-05-08T00:00:00"/>
    <x v="18"/>
    <s v="Lisa Filips"/>
  </r>
  <r>
    <s v="Reg-7340826"/>
    <m/>
    <s v="ann.leblanc@corp.spdatallc.com"/>
    <m/>
    <x v="1"/>
    <m/>
    <n v="0"/>
    <n v="1"/>
    <m/>
    <m/>
    <m/>
    <m/>
    <s v="Contact Center Agent"/>
    <d v="2026-05-08T00:00:00"/>
    <x v="18"/>
    <s v="Lisa Filips"/>
  </r>
  <r>
    <s v="Reg-7340752"/>
    <s v="&lt;a href=&quot;/0Q0PL00000LXUeL&quot; target=&quot;_self&quot;&gt;DGQ0007576603&lt;/a&gt;"/>
    <s v="april.shrewsbury@corp.spdatallc.com"/>
    <s v="DG0002208399"/>
    <x v="0"/>
    <n v="125.88"/>
    <n v="1"/>
    <n v="1"/>
    <s v="Whirlpool"/>
    <n v="1"/>
    <s v="Appliance Care Monthly IW/OOW"/>
    <s v="Initial"/>
    <s v="Contact Center Agent"/>
    <d v="2026-05-08T00:00:00"/>
    <x v="19"/>
    <s v="Lisa Filips"/>
  </r>
  <r>
    <s v="Reg-7340809"/>
    <s v="&lt;a href=&quot;/0Q0PL00000LXZXZ&quot; target=&quot;_self&quot;&gt;DGQ0007576661&lt;/a&gt;"/>
    <s v="april.shrewsbury@corp.spdatallc.com"/>
    <s v="DG0002208422"/>
    <x v="2"/>
    <n v="83.6"/>
    <n v="1"/>
    <n v="1"/>
    <s v="Whirlpool"/>
    <n v="1"/>
    <s v="Appliance Care Monthly IW/OOW"/>
    <s v="Initial"/>
    <s v="Contact Center Agent"/>
    <d v="2026-05-08T00:00:00"/>
    <x v="19"/>
    <s v="Lisa Filips"/>
  </r>
  <r>
    <s v="Reg-7340710"/>
    <s v="&lt;a href=&quot;/0Q0PL00000LXQcL&quot; target=&quot;_self&quot;&gt;DGQ0007576560&lt;/a&gt;"/>
    <s v="april.shrewsbury@corp.spdatallc.com"/>
    <s v="DG0002208378"/>
    <x v="0"/>
    <n v="129.06"/>
    <n v="1"/>
    <n v="1"/>
    <s v="Whirlpool"/>
    <n v="1"/>
    <s v="Appliance Care Monthly IW/OOW"/>
    <s v="Initial"/>
    <s v="Contact Center Agent"/>
    <d v="2026-05-08T00:00:00"/>
    <x v="19"/>
    <s v="Lisa Filips"/>
  </r>
  <r>
    <s v="Reg-7340711"/>
    <s v="&lt;a href=&quot;/0Q0PL00000LXQdx&quot; target=&quot;_self&quot;&gt;DGQ0007576561&lt;/a&gt;"/>
    <s v="april.shrewsbury@corp.spdatallc.com"/>
    <s v="DG0002208379"/>
    <x v="0"/>
    <n v="129.96"/>
    <n v="1"/>
    <n v="1"/>
    <s v="Whirlpool"/>
    <n v="1"/>
    <s v="Appliance Care Monthly IW/OOW"/>
    <s v="Initial"/>
    <s v="Contact Center Agent"/>
    <d v="2026-05-08T00:00:00"/>
    <x v="19"/>
    <s v="Lisa Filips"/>
  </r>
  <r>
    <s v="Reg-7340741"/>
    <m/>
    <s v="brianna.totten@corp.spdatallc.com"/>
    <m/>
    <x v="1"/>
    <m/>
    <n v="0"/>
    <n v="1"/>
    <m/>
    <m/>
    <m/>
    <m/>
    <s v="Contact Center Agent"/>
    <d v="2026-05-08T00:00:00"/>
    <x v="20"/>
    <s v="John Burdett"/>
  </r>
  <r>
    <s v="Reg-7340955"/>
    <s v="&lt;a href=&quot;/0Q0PL00000LXgHL&quot; target=&quot;_self&quot;&gt;DGQ0007576813&lt;/a&gt;"/>
    <s v="tybrice.thomas@corp.spdatallc.com"/>
    <s v="DG0002208475"/>
    <x v="0"/>
    <n v="238.48"/>
    <n v="1"/>
    <n v="1"/>
    <s v="Samsung"/>
    <n v="1"/>
    <s v="Appliance Care Monthly IW/OOW"/>
    <s v="Initial"/>
    <s v="Contact Center Agent"/>
    <d v="2026-05-08T00:00:00"/>
    <x v="21"/>
    <s v="Lisa Filips"/>
  </r>
  <r>
    <s v="Reg-7340958"/>
    <m/>
    <s v="tybrice.thomas@corp.spdatallc.com"/>
    <m/>
    <x v="1"/>
    <m/>
    <n v="0"/>
    <n v="1"/>
    <m/>
    <m/>
    <m/>
    <m/>
    <s v="Contact Center Agent"/>
    <d v="2026-05-08T00:00:00"/>
    <x v="21"/>
    <s v="Lisa Filips"/>
  </r>
  <r>
    <s v="Reg-7340890"/>
    <m/>
    <s v="cassiddy.jordan@corp.spdatallc.com"/>
    <m/>
    <x v="1"/>
    <m/>
    <n v="0"/>
    <n v="1"/>
    <m/>
    <m/>
    <m/>
    <m/>
    <s v="Contact Center Agent"/>
    <d v="2026-05-08T00:00:00"/>
    <x v="22"/>
    <s v="Lisa Filips"/>
  </r>
  <r>
    <s v="Reg-7340889"/>
    <m/>
    <s v="cassiddy.jordan@corp.spdatallc.com"/>
    <m/>
    <x v="1"/>
    <m/>
    <n v="0"/>
    <n v="1"/>
    <m/>
    <m/>
    <m/>
    <m/>
    <s v="Contact Center Agent"/>
    <d v="2026-05-08T00:00:00"/>
    <x v="22"/>
    <s v="Lisa Filips"/>
  </r>
  <r>
    <s v="Reg-7340726"/>
    <s v="&lt;a href=&quot;/0Q0PL00000LXRv0&quot; target=&quot;_self&quot;&gt;DGQ0007576574&lt;/a&gt;"/>
    <s v="celeste.murph@corp.spdatallc.com"/>
    <s v="DG0002208387"/>
    <x v="0"/>
    <n v="101.76"/>
    <n v="1"/>
    <n v="1"/>
    <s v="Whirlpool"/>
    <n v="1"/>
    <s v="Appliance Care Monthly IW/OOW"/>
    <s v="Initial"/>
    <s v="Contact Center Agent"/>
    <d v="2026-05-08T00:00:00"/>
    <x v="0"/>
    <s v="Reina Morales"/>
  </r>
  <r>
    <s v="Reg-7340757"/>
    <m/>
    <s v="chanetta.gant@corp.spdatallc.com"/>
    <m/>
    <x v="1"/>
    <m/>
    <n v="0"/>
    <n v="1"/>
    <m/>
    <m/>
    <m/>
    <m/>
    <s v="Agent"/>
    <d v="2026-05-08T00:00:00"/>
    <x v="1"/>
    <s v="William Coad"/>
  </r>
  <r>
    <s v="Reg-7340708"/>
    <m/>
    <s v="demetra.rainey@corp.spdatallc.com"/>
    <m/>
    <x v="1"/>
    <m/>
    <n v="0"/>
    <n v="1"/>
    <m/>
    <m/>
    <m/>
    <m/>
    <s v="Agent"/>
    <d v="2026-05-08T00:00:00"/>
    <x v="23"/>
    <s v="Reina Morales"/>
  </r>
  <r>
    <s v="Reg-7340709"/>
    <m/>
    <s v="demetra.rainey@corp.spdatallc.com"/>
    <m/>
    <x v="1"/>
    <m/>
    <n v="0"/>
    <n v="1"/>
    <m/>
    <m/>
    <m/>
    <m/>
    <s v="Agent"/>
    <d v="2026-05-08T00:00:00"/>
    <x v="23"/>
    <s v="Reina Morales"/>
  </r>
  <r>
    <s v="Reg-7340730"/>
    <s v="&lt;a href=&quot;/0Q0PL00000LXSHa&quot; target=&quot;_self&quot;&gt;DGQ0007576580&lt;/a&gt;"/>
    <s v="dinesh.kandoth@corp.spdatallc.com"/>
    <s v="DG0002208388"/>
    <x v="3"/>
    <n v="113.88"/>
    <n v="1"/>
    <n v="1"/>
    <s v="Maytag"/>
    <n v="1"/>
    <s v="Appliance Care Monthly IW/OOW"/>
    <s v="Initial"/>
    <s v="Contact Center Agent"/>
    <d v="2026-05-08T00:00:00"/>
    <x v="24"/>
    <s v="Lisa Filips"/>
  </r>
  <r>
    <s v="Reg-7340729"/>
    <m/>
    <s v="dinesh.kandoth@corp.spdatallc.com"/>
    <m/>
    <x v="1"/>
    <m/>
    <n v="0"/>
    <n v="1"/>
    <m/>
    <m/>
    <m/>
    <m/>
    <s v="Contact Center Agent"/>
    <d v="2026-05-08T00:00:00"/>
    <x v="24"/>
    <s v="Lisa Filips"/>
  </r>
  <r>
    <s v="Reg-7340866"/>
    <s v="&lt;a href=&quot;/0Q0PL00000LXcdV&quot; target=&quot;_self&quot;&gt;DGQ0007576720&lt;/a&gt;"/>
    <s v="eddie.tesson@corp.spdatallc.com"/>
    <s v="DG0002208442"/>
    <x v="2"/>
    <n v="105.84"/>
    <n v="1"/>
    <n v="1"/>
    <s v="KitchenAid"/>
    <n v="1"/>
    <s v="Appliance Care Monthly IW/OOW"/>
    <s v="Initial"/>
    <s v="Contact Center Agent"/>
    <d v="2026-05-08T00:00:00"/>
    <x v="3"/>
    <s v="Lisa Filips"/>
  </r>
  <r>
    <s v="Reg-7340779"/>
    <s v="&lt;a href=&quot;/0Q0PL00000LXX17&quot; target=&quot;_self&quot;&gt;DGQ0007576634&lt;/a&gt;"/>
    <s v="enrique.mendez@corp.spdatallc.com"/>
    <s v="DG0002208408"/>
    <x v="2"/>
    <n v="60.36"/>
    <n v="1"/>
    <n v="1"/>
    <s v="Whirlpool"/>
    <n v="1"/>
    <s v="Appliance Care Monthly IW/OOW"/>
    <s v="Initial"/>
    <s v="Contact Center Agent"/>
    <d v="2026-05-08T00:00:00"/>
    <x v="25"/>
    <s v="Lisa Filips"/>
  </r>
  <r>
    <s v="Reg-7340778"/>
    <s v="&lt;a href=&quot;/0Q0PL00000LXWzV&quot; target=&quot;_self&quot;&gt;DGQ0007576633&lt;/a&gt;"/>
    <s v="enrique.mendez@corp.spdatallc.com"/>
    <s v="DG0002208407"/>
    <x v="2"/>
    <n v="77.040000000000006"/>
    <n v="1"/>
    <n v="1"/>
    <s v="Whirlpool"/>
    <n v="1"/>
    <s v="Appliance Care Monthly IW/OOW"/>
    <s v="Initial"/>
    <s v="Contact Center Agent"/>
    <d v="2026-05-08T00:00:00"/>
    <x v="25"/>
    <s v="Lisa Filips"/>
  </r>
  <r>
    <s v="Reg-7340786"/>
    <s v="&lt;a href=&quot;/0Q0PL00000LXWQ2&quot; target=&quot;_self&quot;&gt;DGQ0007576638&lt;/a&gt;"/>
    <s v="enrique.mendez@corp.spdatallc.com"/>
    <s v="DG0002208412"/>
    <x v="2"/>
    <n v="53.46"/>
    <n v="1"/>
    <n v="1"/>
    <s v="Maytag"/>
    <n v="1"/>
    <s v="Appliance Care Monthly IW/OOW"/>
    <s v="Initial"/>
    <s v="Contact Center Agent"/>
    <d v="2026-05-08T00:00:00"/>
    <x v="25"/>
    <s v="Lisa Filips"/>
  </r>
  <r>
    <s v="Reg-7340784"/>
    <s v="&lt;a href=&quot;/0Q0PL00000LXX5x&quot; target=&quot;_self&quot;&gt;DGQ0007576637&lt;/a&gt;"/>
    <s v="enrique.mendez@corp.spdatallc.com"/>
    <s v="DG0002208411"/>
    <x v="2"/>
    <n v="44.46"/>
    <n v="1"/>
    <n v="1"/>
    <s v="Maytag"/>
    <n v="1"/>
    <s v="Appliance Care Monthly IW/OOW"/>
    <s v="Initial"/>
    <s v="Contact Center Agent"/>
    <d v="2026-05-08T00:00:00"/>
    <x v="25"/>
    <s v="Lisa Filips"/>
  </r>
  <r>
    <s v="Reg-7340780"/>
    <s v="&lt;a href=&quot;/0Q0PL00000LXX2j&quot; target=&quot;_self&quot;&gt;DGQ0007576635&lt;/a&gt;"/>
    <s v="enrique.mendez@corp.spdatallc.com"/>
    <s v="DG0002208409"/>
    <x v="2"/>
    <n v="69.180000000000007"/>
    <n v="1"/>
    <n v="1"/>
    <s v="Whirlpool"/>
    <n v="1"/>
    <s v="Appliance Care Monthly IW/OOW"/>
    <s v="Initial"/>
    <s v="Contact Center Agent"/>
    <d v="2026-05-08T00:00:00"/>
    <x v="25"/>
    <s v="Lisa Filips"/>
  </r>
  <r>
    <s v="Reg-7340807"/>
    <s v="&lt;a href=&quot;/0Q0PL00000LXZJ3&quot; target=&quot;_self&quot;&gt;DGQ0007576659&lt;/a&gt;"/>
    <s v="enrique.mendez@corp.spdatallc.com"/>
    <s v="DG0002208421"/>
    <x v="2"/>
    <n v="43.08"/>
    <n v="1"/>
    <n v="1"/>
    <s v="Whirlpool"/>
    <n v="1"/>
    <s v="Appliance Care Monthly IW/OOW"/>
    <s v="Initial"/>
    <s v="Contact Center Agent"/>
    <d v="2026-05-08T00:00:00"/>
    <x v="25"/>
    <s v="Lisa Filips"/>
  </r>
  <r>
    <s v="Reg-7340782"/>
    <s v="&lt;a href=&quot;/0Q0PL00000LXX4L&quot; target=&quot;_self&quot;&gt;DGQ0007576636&lt;/a&gt;"/>
    <s v="enrique.mendez@corp.spdatallc.com"/>
    <s v="DG0002208410"/>
    <x v="2"/>
    <n v="34.380000000000003"/>
    <n v="1"/>
    <n v="1"/>
    <s v="Whirlpool"/>
    <n v="1"/>
    <s v="Appliance Care Monthly IW/OOW"/>
    <s v="Initial"/>
    <s v="Contact Center Agent"/>
    <d v="2026-05-08T00:00:00"/>
    <x v="25"/>
    <s v="Lisa Filips"/>
  </r>
  <r>
    <s v="Reg-7340722"/>
    <s v="&lt;a href=&quot;/0Q0PL00000LXRgT&quot; target=&quot;_self&quot;&gt;DGQ0007576570&lt;/a&gt;"/>
    <s v="enrique.mendez@corp.spdatallc.com"/>
    <s v="DG0002208384"/>
    <x v="0"/>
    <n v="110.52"/>
    <n v="1"/>
    <n v="1"/>
    <s v="GE"/>
    <n v="1"/>
    <s v="Appliance Care Monthly IW/OOW"/>
    <s v="Initial"/>
    <s v="Contact Center Agent"/>
    <d v="2026-05-08T00:00:00"/>
    <x v="25"/>
    <s v="Lisa Filips"/>
  </r>
  <r>
    <s v="Reg-7340719"/>
    <s v="&lt;a href=&quot;/0Q0PL00000LXRer&quot; target=&quot;_self&quot;&gt;DGQ0007576569&lt;/a&gt;"/>
    <s v="enrique.mendez@corp.spdatallc.com"/>
    <s v="DG0002208383"/>
    <x v="0"/>
    <n v="180.72"/>
    <n v="1"/>
    <n v="1"/>
    <s v="GE"/>
    <n v="1"/>
    <s v="Appliance Care Monthly IW/OOW"/>
    <s v="Initial"/>
    <s v="Contact Center Agent"/>
    <d v="2026-05-08T00:00:00"/>
    <x v="25"/>
    <s v="Lisa Filips"/>
  </r>
  <r>
    <s v="Reg-7340842"/>
    <s v="&lt;a href=&quot;/0Q0PL00000LXbEP&quot; target=&quot;_self&quot;&gt;DGQ0007576693&lt;/a&gt;"/>
    <s v="enrique.mendez@corp.spdatallc.com"/>
    <s v="DG0002208435"/>
    <x v="2"/>
    <n v="68.739999999999995"/>
    <n v="1"/>
    <n v="1"/>
    <s v="Maytag"/>
    <n v="1"/>
    <s v="Appliance Care Monthly IW/OOW"/>
    <s v="Initial"/>
    <s v="Contact Center Agent"/>
    <d v="2026-05-08T00:00:00"/>
    <x v="25"/>
    <s v="Lisa Filips"/>
  </r>
  <r>
    <s v="Reg-7340749"/>
    <m/>
    <s v="enrique.mendez@corp.spdatallc.com"/>
    <m/>
    <x v="1"/>
    <m/>
    <n v="0"/>
    <n v="1"/>
    <m/>
    <m/>
    <m/>
    <m/>
    <s v="Contact Center Agent"/>
    <d v="2026-05-08T00:00:00"/>
    <x v="25"/>
    <s v="Lisa Filips"/>
  </r>
  <r>
    <s v="Reg-7340748"/>
    <m/>
    <s v="enrique.mendez@corp.spdatallc.com"/>
    <m/>
    <x v="1"/>
    <m/>
    <n v="0"/>
    <n v="1"/>
    <m/>
    <m/>
    <m/>
    <m/>
    <s v="Contact Center Agent"/>
    <d v="2026-05-08T00:00:00"/>
    <x v="25"/>
    <s v="Lisa Filips"/>
  </r>
  <r>
    <s v="Reg-7340716"/>
    <m/>
    <s v="enrique.mendez@corp.spdatallc.com"/>
    <m/>
    <x v="1"/>
    <m/>
    <n v="0"/>
    <n v="1"/>
    <m/>
    <m/>
    <m/>
    <m/>
    <s v="Contact Center Agent"/>
    <d v="2026-05-08T00:00:00"/>
    <x v="25"/>
    <s v="Lisa Filips"/>
  </r>
  <r>
    <s v="Reg-7340731"/>
    <m/>
    <s v="enrique.mendez@corp.spdatallc.com"/>
    <m/>
    <x v="1"/>
    <m/>
    <n v="0"/>
    <n v="1"/>
    <m/>
    <m/>
    <m/>
    <m/>
    <s v="Contact Center Agent"/>
    <d v="2026-05-08T00:00:00"/>
    <x v="25"/>
    <s v="Lisa Filips"/>
  </r>
  <r>
    <s v="Reg-7340746"/>
    <m/>
    <s v="enrique.mendez@corp.spdatallc.com"/>
    <m/>
    <x v="1"/>
    <m/>
    <n v="0"/>
    <n v="1"/>
    <m/>
    <m/>
    <m/>
    <m/>
    <s v="Contact Center Agent"/>
    <d v="2026-05-08T00:00:00"/>
    <x v="25"/>
    <s v="Lisa Filips"/>
  </r>
  <r>
    <s v="Reg-7340762"/>
    <m/>
    <s v="enrique.mendez@corp.spdatallc.com"/>
    <m/>
    <x v="1"/>
    <m/>
    <n v="0"/>
    <n v="1"/>
    <m/>
    <m/>
    <m/>
    <m/>
    <s v="Contact Center Agent"/>
    <d v="2026-05-08T00:00:00"/>
    <x v="25"/>
    <s v="Lisa Filips"/>
  </r>
  <r>
    <s v="Reg-7340707"/>
    <m/>
    <s v="enrique.mendez@corp.spdatallc.com"/>
    <m/>
    <x v="1"/>
    <m/>
    <n v="0"/>
    <n v="1"/>
    <m/>
    <m/>
    <m/>
    <m/>
    <s v="Contact Center Agent"/>
    <d v="2026-05-08T00:00:00"/>
    <x v="25"/>
    <s v="Lisa Filips"/>
  </r>
  <r>
    <s v="Reg-7340705"/>
    <m/>
    <s v="enrique.mendez@corp.spdatallc.com"/>
    <m/>
    <x v="1"/>
    <m/>
    <n v="0"/>
    <n v="1"/>
    <m/>
    <m/>
    <m/>
    <m/>
    <s v="Contact Center Agent"/>
    <d v="2026-05-08T00:00:00"/>
    <x v="25"/>
    <s v="Lisa Filips"/>
  </r>
  <r>
    <s v="Reg-7340706"/>
    <m/>
    <s v="enrique.mendez@corp.spdatallc.com"/>
    <m/>
    <x v="1"/>
    <m/>
    <n v="0"/>
    <n v="1"/>
    <m/>
    <m/>
    <m/>
    <m/>
    <s v="Contact Center Agent"/>
    <d v="2026-05-08T00:00:00"/>
    <x v="25"/>
    <s v="Lisa Filips"/>
  </r>
  <r>
    <s v="Reg-7340819"/>
    <m/>
    <s v="enrique.mendez@corp.spdatallc.com"/>
    <m/>
    <x v="1"/>
    <m/>
    <n v="0"/>
    <n v="1"/>
    <m/>
    <m/>
    <m/>
    <m/>
    <s v="Contact Center Agent"/>
    <d v="2026-05-08T00:00:00"/>
    <x v="25"/>
    <s v="Lisa Filips"/>
  </r>
  <r>
    <s v="Reg-7340883"/>
    <m/>
    <s v="enrique.mendez@corp.spdatallc.com"/>
    <m/>
    <x v="1"/>
    <m/>
    <n v="0"/>
    <n v="1"/>
    <m/>
    <m/>
    <m/>
    <m/>
    <s v="Contact Center Agent"/>
    <d v="2026-05-08T00:00:00"/>
    <x v="25"/>
    <s v="Lisa Filips"/>
  </r>
  <r>
    <s v="Reg-7340822"/>
    <m/>
    <s v="enrique.mendez@corp.spdatallc.com"/>
    <m/>
    <x v="1"/>
    <m/>
    <n v="0"/>
    <n v="1"/>
    <m/>
    <m/>
    <m/>
    <m/>
    <s v="Contact Center Agent"/>
    <d v="2026-05-08T00:00:00"/>
    <x v="25"/>
    <s v="Lisa Filips"/>
  </r>
  <r>
    <s v="Reg-7340736"/>
    <s v="&lt;a href=&quot;/0Q0PL00000LXTjt&quot; target=&quot;_self&quot;&gt;DGQ0007576587&lt;/a&gt;"/>
    <s v="glenda.harper@corp.spdatallc.com"/>
    <s v="DG0002208390"/>
    <x v="3"/>
    <n v="161.88"/>
    <n v="1"/>
    <n v="1"/>
    <s v="Whirlpool"/>
    <n v="1"/>
    <s v="Appliance Care Monthly IW/OOW"/>
    <s v="Initial"/>
    <s v="Agent"/>
    <d v="2026-05-08T00:00:00"/>
    <x v="4"/>
    <s v="Stefano Lista"/>
  </r>
  <r>
    <s v="Reg-7340744"/>
    <s v="&lt;a href=&quot;/0Q0PL00000LXUG9&quot; target=&quot;_self&quot;&gt;DGQ0007576595&lt;/a&gt;"/>
    <s v="graciela.rodriguez@corp.spdatallc.com"/>
    <s v="DG0002208396"/>
    <x v="2"/>
    <n v="49.82"/>
    <n v="1"/>
    <n v="1"/>
    <s v="Maytag"/>
    <n v="1"/>
    <s v="Appliance Care Monthly IW/OOW"/>
    <s v="Initial"/>
    <s v="Contact Center Agent"/>
    <d v="2026-05-08T00:00:00"/>
    <x v="5"/>
    <s v="Lisa Filips"/>
  </r>
  <r>
    <s v="Reg-7340865"/>
    <s v="&lt;a href=&quot;/0Q0PL00000LXcaH&quot; target=&quot;_self&quot;&gt;DGQ0007576719&lt;/a&gt;"/>
    <s v="graciela.rodriguez@corp.spdatallc.com"/>
    <s v="DG0002208440"/>
    <x v="0"/>
    <n v="176.66"/>
    <n v="1"/>
    <n v="1"/>
    <s v="Samsung"/>
    <n v="1"/>
    <s v="Appliance Care Monthly IW/OOW"/>
    <s v="Initial"/>
    <s v="Contact Center Agent"/>
    <d v="2026-05-08T00:00:00"/>
    <x v="5"/>
    <s v="Lisa Filips"/>
  </r>
  <r>
    <s v="Reg-7340802"/>
    <m/>
    <s v="graciela.rodriguez@corp.spdatallc.com"/>
    <m/>
    <x v="1"/>
    <m/>
    <n v="0"/>
    <n v="1"/>
    <m/>
    <m/>
    <m/>
    <m/>
    <s v="Contact Center Agent"/>
    <d v="2026-05-08T00:00:00"/>
    <x v="5"/>
    <s v="Lisa Filips"/>
  </r>
  <r>
    <s v="Reg-7340867"/>
    <m/>
    <s v="jaspreet.kaur@corp.spdatallc.com"/>
    <m/>
    <x v="1"/>
    <m/>
    <n v="0"/>
    <n v="1"/>
    <m/>
    <m/>
    <m/>
    <m/>
    <s v="Contact Center Agent"/>
    <d v="2026-05-08T00:00:00"/>
    <x v="26"/>
    <s v="John Burdett"/>
  </r>
  <r>
    <s v="Reg-7340869"/>
    <m/>
    <s v="jaspreet.kaur@corp.spdatallc.com"/>
    <m/>
    <x v="1"/>
    <m/>
    <n v="0"/>
    <n v="1"/>
    <m/>
    <m/>
    <m/>
    <m/>
    <s v="Contact Center Agent"/>
    <d v="2026-05-08T00:00:00"/>
    <x v="26"/>
    <s v="John Burdett"/>
  </r>
  <r>
    <s v="Reg-7340928"/>
    <m/>
    <s v="john.allen@corp.spdatallc.com"/>
    <m/>
    <x v="1"/>
    <m/>
    <n v="0"/>
    <n v="1"/>
    <m/>
    <m/>
    <m/>
    <m/>
    <s v="Contact Center Agent"/>
    <d v="2026-05-08T00:00:00"/>
    <x v="27"/>
    <s v="Reina Morales"/>
  </r>
  <r>
    <s v="Reg-7340947"/>
    <s v="&lt;a href=&quot;/0Q0PL00000LXhDN&quot; target=&quot;_self&quot;&gt;DGQ0007576808&lt;/a&gt;"/>
    <s v="john.montgomery@corp.spdatallc.com"/>
    <s v="DG0002208474"/>
    <x v="2"/>
    <n v="50.16"/>
    <n v="1"/>
    <n v="1"/>
    <s v="Whirlpool"/>
    <n v="1"/>
    <s v="Appliance Care Monthly IW/OOW"/>
    <s v="Initial"/>
    <s v="Supervisor / Team Lead"/>
    <d v="2026-05-08T00:00:00"/>
    <x v="28"/>
    <s v="Lisa Filips"/>
  </r>
  <r>
    <s v="Reg-7340981"/>
    <m/>
    <s v="john.montgomery@corp.spdatallc.com"/>
    <m/>
    <x v="1"/>
    <m/>
    <n v="0"/>
    <n v="1"/>
    <m/>
    <m/>
    <m/>
    <m/>
    <s v="Supervisor / Team Lead"/>
    <d v="2026-05-08T00:00:00"/>
    <x v="28"/>
    <s v="Lisa Filips"/>
  </r>
  <r>
    <s v="Reg-7340980"/>
    <m/>
    <s v="john.montgomery@corp.spdatallc.com"/>
    <m/>
    <x v="1"/>
    <m/>
    <n v="0"/>
    <n v="1"/>
    <m/>
    <m/>
    <m/>
    <m/>
    <s v="Supervisor / Team Lead"/>
    <d v="2026-05-08T00:00:00"/>
    <x v="28"/>
    <s v="Lisa Filips"/>
  </r>
  <r>
    <s v="Reg-7340979"/>
    <m/>
    <s v="john.montgomery@corp.spdatallc.com"/>
    <m/>
    <x v="1"/>
    <m/>
    <n v="0"/>
    <n v="1"/>
    <m/>
    <m/>
    <m/>
    <m/>
    <s v="Supervisor / Team Lead"/>
    <d v="2026-05-08T00:00:00"/>
    <x v="28"/>
    <s v="Lisa Filips"/>
  </r>
  <r>
    <s v="Reg-7340898"/>
    <m/>
    <s v="kayana.campbell@corp.spdatallc.com"/>
    <m/>
    <x v="1"/>
    <m/>
    <n v="0"/>
    <n v="1"/>
    <m/>
    <m/>
    <m/>
    <m/>
    <s v="Contact Center Agent"/>
    <d v="2026-05-08T00:00:00"/>
    <x v="29"/>
    <s v="Lisa Filips"/>
  </r>
  <r>
    <s v="Reg-7340912"/>
    <m/>
    <s v="leo.medina@corp.spdatallc.com"/>
    <m/>
    <x v="1"/>
    <m/>
    <n v="0"/>
    <n v="1"/>
    <m/>
    <m/>
    <m/>
    <m/>
    <s v="Contact Center Agent"/>
    <d v="2026-05-08T00:00:00"/>
    <x v="30"/>
    <s v="Reina Morales"/>
  </r>
  <r>
    <s v="Reg-7340714"/>
    <m/>
    <s v="matthew.livingstone@corp.spdatallc.com"/>
    <m/>
    <x v="1"/>
    <m/>
    <n v="0"/>
    <n v="1"/>
    <m/>
    <m/>
    <m/>
    <m/>
    <s v="Contact Center Agent"/>
    <d v="2026-05-08T00:00:00"/>
    <x v="31"/>
    <s v="Lisa Filips"/>
  </r>
  <r>
    <s v="Reg-7340712"/>
    <m/>
    <s v="matthew.livingstone@corp.spdatallc.com"/>
    <m/>
    <x v="1"/>
    <m/>
    <n v="0"/>
    <n v="1"/>
    <m/>
    <m/>
    <m/>
    <m/>
    <s v="Contact Center Agent"/>
    <d v="2026-05-08T00:00:00"/>
    <x v="31"/>
    <s v="Lisa Filips"/>
  </r>
  <r>
    <s v="Reg-7340717"/>
    <m/>
    <s v="michael.parker@corp.spdatallc.com"/>
    <m/>
    <x v="1"/>
    <m/>
    <n v="0"/>
    <n v="1"/>
    <m/>
    <m/>
    <m/>
    <m/>
    <s v="Contact Center Agent"/>
    <d v="2026-05-08T00:00:00"/>
    <x v="32"/>
    <s v="Lisa Filips"/>
  </r>
  <r>
    <s v="Reg-7340805"/>
    <m/>
    <s v="michelle.diaz@corp.spdatallc.com"/>
    <m/>
    <x v="1"/>
    <m/>
    <n v="0"/>
    <n v="1"/>
    <m/>
    <m/>
    <m/>
    <m/>
    <s v="Agent"/>
    <d v="2026-05-08T00:00:00"/>
    <x v="6"/>
    <s v="Stefano Lista"/>
  </r>
  <r>
    <s v="Reg-7340718"/>
    <m/>
    <s v="mohamed.bayoumy@corp.spdatallc.com"/>
    <m/>
    <x v="1"/>
    <m/>
    <n v="0"/>
    <n v="1"/>
    <m/>
    <m/>
    <m/>
    <m/>
    <s v="Contact Center Agent"/>
    <d v="2026-05-08T00:00:00"/>
    <x v="7"/>
    <s v="Lisa Filips"/>
  </r>
  <r>
    <s v="Reg-7340900"/>
    <m/>
    <s v="mohamed.bayoumy@corp.spdatallc.com"/>
    <m/>
    <x v="1"/>
    <m/>
    <n v="0"/>
    <n v="0"/>
    <m/>
    <m/>
    <m/>
    <m/>
    <s v="Contact Center Agent"/>
    <d v="2026-05-08T00:00:00"/>
    <x v="7"/>
    <s v="Lisa Filips"/>
  </r>
  <r>
    <s v="Reg-7340823"/>
    <m/>
    <s v="mohamed.bayoumy@corp.spdatallc.com"/>
    <m/>
    <x v="1"/>
    <m/>
    <n v="0"/>
    <n v="1"/>
    <m/>
    <m/>
    <m/>
    <m/>
    <s v="Contact Center Agent"/>
    <d v="2026-05-08T00:00:00"/>
    <x v="7"/>
    <s v="Lisa Filips"/>
  </r>
  <r>
    <s v="Reg-7340732"/>
    <m/>
    <s v="moriah.light@corp.spdatallc.com"/>
    <m/>
    <x v="1"/>
    <m/>
    <n v="0"/>
    <n v="1"/>
    <m/>
    <m/>
    <m/>
    <m/>
    <s v="WFM Analyst"/>
    <d v="2026-05-08T00:00:00"/>
    <x v="33"/>
    <s v="Lisa Filips"/>
  </r>
  <r>
    <s v="Reg-7340733"/>
    <m/>
    <s v="moriah.light@corp.spdatallc.com"/>
    <m/>
    <x v="1"/>
    <m/>
    <n v="0"/>
    <n v="1"/>
    <m/>
    <m/>
    <m/>
    <m/>
    <s v="WFM Analyst"/>
    <d v="2026-05-08T00:00:00"/>
    <x v="33"/>
    <s v="Lisa Filips"/>
  </r>
  <r>
    <s v="Reg-7340878"/>
    <s v="&lt;a href=&quot;/0Q0PL00000LXd4v&quot; target=&quot;_self&quot;&gt;DGQ0007576734&lt;/a&gt;"/>
    <s v="nelson.garcia@corp.spdatallc.com"/>
    <s v="DG0002208444"/>
    <x v="0"/>
    <n v="138.84"/>
    <n v="1"/>
    <n v="1"/>
    <s v="Whirlpool"/>
    <n v="1"/>
    <s v="Appliance Care Monthly IW/OOW"/>
    <s v="Initial"/>
    <s v="Contact Center Agent"/>
    <d v="2026-05-08T00:00:00"/>
    <x v="34"/>
    <s v="Lisa Filips"/>
  </r>
  <r>
    <s v="Reg-7340856"/>
    <s v="&lt;a href=&quot;/0Q0PL00000LXbZP&quot; target=&quot;_self&quot;&gt;DGQ0007576710&lt;/a&gt;"/>
    <s v="nelson.garcia@corp.spdatallc.com"/>
    <s v="DG0002208433"/>
    <x v="2"/>
    <n v="34.56"/>
    <n v="1"/>
    <n v="1"/>
    <s v="Whirlpool"/>
    <n v="1"/>
    <s v="Appliance Care Monthly IW/OOW"/>
    <s v="Initial"/>
    <s v="Contact Center Agent"/>
    <d v="2026-05-08T00:00:00"/>
    <x v="34"/>
    <s v="Lisa Filips"/>
  </r>
  <r>
    <s v="Reg-7340857"/>
    <s v="&lt;a href=&quot;/0Q0PL00000LXc8r&quot; target=&quot;_self&quot;&gt;DGQ0007576711&lt;/a&gt;"/>
    <s v="nelson.garcia@corp.spdatallc.com"/>
    <s v="DG0002208434"/>
    <x v="2"/>
    <n v="48.6"/>
    <n v="1"/>
    <n v="1"/>
    <s v="Whirlpool"/>
    <n v="1"/>
    <s v="Appliance Care Monthly IW/OOW"/>
    <s v="Initial"/>
    <s v="Contact Center Agent"/>
    <d v="2026-05-08T00:00:00"/>
    <x v="34"/>
    <s v="Lisa Filips"/>
  </r>
  <r>
    <s v="Reg-7340721"/>
    <m/>
    <s v="oluwafunke.okedeh@corp.spdatallc.com"/>
    <m/>
    <x v="1"/>
    <m/>
    <n v="0"/>
    <n v="1"/>
    <m/>
    <m/>
    <m/>
    <m/>
    <s v="Contact Center Agent"/>
    <d v="2026-05-08T00:00:00"/>
    <x v="35"/>
    <s v="Lisa Filips"/>
  </r>
  <r>
    <s v="Reg-7340723"/>
    <m/>
    <s v="oluwafunke.okedeh@corp.spdatallc.com"/>
    <m/>
    <x v="1"/>
    <m/>
    <n v="0"/>
    <n v="1"/>
    <m/>
    <m/>
    <m/>
    <m/>
    <s v="Contact Center Agent"/>
    <d v="2026-05-08T00:00:00"/>
    <x v="35"/>
    <s v="Lisa Filips"/>
  </r>
  <r>
    <s v="Reg-7340920"/>
    <s v="&lt;a href=&quot;/0Q0PL00000LXfUv&quot; target=&quot;_self&quot;&gt;DGQ0007576777&lt;/a&gt;"/>
    <s v="owen.smith@corp.spdatallc.com"/>
    <s v="DG0002208469"/>
    <x v="2"/>
    <n v="51"/>
    <n v="1"/>
    <n v="1"/>
    <s v="Whirlpool"/>
    <n v="1"/>
    <s v="Appliance Care Monthly IW/OOW"/>
    <s v="Initial"/>
    <s v="Contact Center Agent"/>
    <d v="2026-05-08T00:00:00"/>
    <x v="14"/>
    <s v="Lisa Filips"/>
  </r>
  <r>
    <s v="Reg-7340953"/>
    <s v="&lt;a href=&quot;/0Q0PL00000LXhWj&quot; target=&quot;_self&quot;&gt;DGQ0007576812&lt;/a&gt;"/>
    <s v="owen.smith@corp.spdatallc.com"/>
    <s v="DG0002208476"/>
    <x v="2"/>
    <n v="52.58"/>
    <n v="1"/>
    <n v="1"/>
    <s v="Maytag"/>
    <n v="1"/>
    <s v="Appliance Care Monthly IW/OOW"/>
    <s v="Initial"/>
    <s v="Contact Center Agent"/>
    <d v="2026-05-08T00:00:00"/>
    <x v="14"/>
    <s v="Lisa Filips"/>
  </r>
  <r>
    <s v="Reg-7340976"/>
    <s v="&lt;a href=&quot;/0Q0PL00000LXj5V&quot; target=&quot;_self&quot;&gt;DGQ0007576843&lt;/a&gt;"/>
    <s v="owen.smith@corp.spdatallc.com"/>
    <s v="DG0002208484"/>
    <x v="2"/>
    <n v="42.02"/>
    <n v="1"/>
    <n v="1"/>
    <s v="Whirlpool"/>
    <n v="1"/>
    <s v="Appliance Care Monthly IW/OOW"/>
    <s v="Initial"/>
    <s v="Contact Center Agent"/>
    <d v="2026-05-08T00:00:00"/>
    <x v="14"/>
    <s v="Lisa Filips"/>
  </r>
  <r>
    <s v="Reg-7340917"/>
    <s v="&lt;a href=&quot;/0Q0PL00000LXdT8&quot; target=&quot;_self&quot;&gt;DGQ0007576774&lt;/a&gt;"/>
    <s v="owen.smith@corp.spdatallc.com"/>
    <s v="DG0002208466"/>
    <x v="2"/>
    <n v="79.2"/>
    <n v="1"/>
    <n v="1"/>
    <s v="Whirlpool"/>
    <n v="1"/>
    <s v="Appliance Care Monthly IW/OOW"/>
    <s v="Initial"/>
    <s v="Contact Center Agent"/>
    <d v="2026-05-08T00:00:00"/>
    <x v="14"/>
    <s v="Lisa Filips"/>
  </r>
  <r>
    <s v="Reg-7340915"/>
    <s v="&lt;a href=&quot;/0Q0PL00000LXfQ5&quot; target=&quot;_self&quot;&gt;DGQ0007576772&lt;/a&gt;"/>
    <s v="owen.smith@corp.spdatallc.com"/>
    <s v="DG0002208464"/>
    <x v="2"/>
    <n v="46.98"/>
    <n v="1"/>
    <n v="1"/>
    <s v="Whirlpool"/>
    <n v="1"/>
    <s v="Appliance Care Monthly IW/OOW"/>
    <s v="Initial"/>
    <s v="Contact Center Agent"/>
    <d v="2026-05-08T00:00:00"/>
    <x v="14"/>
    <s v="Lisa Filips"/>
  </r>
  <r>
    <s v="Reg-7340965"/>
    <s v="&lt;a href=&quot;/0Q0PL00000LXinl&quot; target=&quot;_self&quot;&gt;DGQ0007576833&lt;/a&gt;"/>
    <s v="owen.smith@corp.spdatallc.com"/>
    <s v="DG0002208480"/>
    <x v="2"/>
    <n v="71.819999999999993"/>
    <n v="1"/>
    <n v="1"/>
    <s v="Whirlpool"/>
    <n v="1"/>
    <s v="Appliance Care Monthly IW/OOW"/>
    <s v="Initial"/>
    <s v="Contact Center Agent"/>
    <d v="2026-05-08T00:00:00"/>
    <x v="14"/>
    <s v="Lisa Filips"/>
  </r>
  <r>
    <s v="Reg-7340916"/>
    <s v="&lt;a href=&quot;/0Q0PL00000LXdHq&quot; target=&quot;_self&quot;&gt;DGQ0007576773&lt;/a&gt;"/>
    <s v="owen.smith@corp.spdatallc.com"/>
    <s v="DG0002208465"/>
    <x v="2"/>
    <n v="34.200000000000003"/>
    <n v="1"/>
    <n v="1"/>
    <s v="Whirlpool"/>
    <n v="1"/>
    <s v="Appliance Care Monthly IW/OOW"/>
    <s v="Initial"/>
    <s v="Contact Center Agent"/>
    <d v="2026-05-08T00:00:00"/>
    <x v="14"/>
    <s v="Lisa Filips"/>
  </r>
  <r>
    <s v="Reg-7340966"/>
    <s v="&lt;a href=&quot;/0Q0PL00000LXipN&quot; target=&quot;_self&quot;&gt;DGQ0007576834&lt;/a&gt;"/>
    <s v="owen.smith@corp.spdatallc.com"/>
    <s v="DG0002208481"/>
    <x v="2"/>
    <n v="37.5"/>
    <n v="1"/>
    <n v="1"/>
    <s v="Whirlpool"/>
    <n v="1"/>
    <s v="Appliance Care Monthly IW/OOW"/>
    <s v="Initial"/>
    <s v="Contact Center Agent"/>
    <d v="2026-05-08T00:00:00"/>
    <x v="14"/>
    <s v="Lisa Filips"/>
  </r>
  <r>
    <s v="Reg-7340967"/>
    <s v="&lt;a href=&quot;/0Q0PL00000LXiqz&quot; target=&quot;_self&quot;&gt;DGQ0007576835&lt;/a&gt;"/>
    <s v="owen.smith@corp.spdatallc.com"/>
    <s v="DG0002208482"/>
    <x v="2"/>
    <n v="71.819999999999993"/>
    <n v="1"/>
    <n v="1"/>
    <s v="Whirlpool"/>
    <n v="1"/>
    <s v="Appliance Care Monthly IW/OOW"/>
    <s v="Initial"/>
    <s v="Contact Center Agent"/>
    <d v="2026-05-08T00:00:00"/>
    <x v="14"/>
    <s v="Lisa Filips"/>
  </r>
  <r>
    <s v="Reg-7340918"/>
    <s v="&lt;a href=&quot;/0Q0PL00000LXfRh&quot; target=&quot;_self&quot;&gt;DGQ0007576775&lt;/a&gt;"/>
    <s v="owen.smith@corp.spdatallc.com"/>
    <s v="DG0002208467"/>
    <x v="2"/>
    <n v="47.7"/>
    <n v="1"/>
    <n v="1"/>
    <s v="Whirlpool"/>
    <n v="1"/>
    <s v="Appliance Care Monthly IW/OOW"/>
    <s v="Initial"/>
    <s v="Contact Center Agent"/>
    <d v="2026-05-08T00:00:00"/>
    <x v="14"/>
    <s v="Lisa Filips"/>
  </r>
  <r>
    <s v="Reg-7340968"/>
    <s v="&lt;a href=&quot;/0Q0PL00000LXisb&quot; target=&quot;_self&quot;&gt;DGQ0007576836&lt;/a&gt;"/>
    <s v="owen.smith@corp.spdatallc.com"/>
    <s v="DG0002208483"/>
    <x v="2"/>
    <n v="60.6"/>
    <n v="1"/>
    <n v="1"/>
    <s v="Whirlpool"/>
    <n v="1"/>
    <s v="Appliance Care Monthly IW/OOW"/>
    <s v="Initial"/>
    <s v="Contact Center Agent"/>
    <d v="2026-05-08T00:00:00"/>
    <x v="14"/>
    <s v="Lisa Filips"/>
  </r>
  <r>
    <s v="Reg-7340919"/>
    <s v="&lt;a href=&quot;/0Q0PL00000LXfTJ&quot; target=&quot;_self&quot;&gt;DGQ0007576776&lt;/a&gt;"/>
    <s v="owen.smith@corp.spdatallc.com"/>
    <s v="DG0002208468"/>
    <x v="2"/>
    <n v="57.66"/>
    <n v="1"/>
    <n v="1"/>
    <s v="Whirlpool"/>
    <n v="1"/>
    <s v="Appliance Care Monthly IW/OOW"/>
    <s v="Initial"/>
    <s v="Contact Center Agent"/>
    <d v="2026-05-08T00:00:00"/>
    <x v="14"/>
    <s v="Lisa Filips"/>
  </r>
  <r>
    <s v="Reg-7340773"/>
    <m/>
    <s v="owen.smith@corp.spdatallc.com"/>
    <m/>
    <x v="1"/>
    <m/>
    <n v="0"/>
    <n v="1"/>
    <m/>
    <m/>
    <m/>
    <m/>
    <s v="Contact Center Agent"/>
    <d v="2026-05-08T00:00:00"/>
    <x v="14"/>
    <s v="Lisa Filips"/>
  </r>
  <r>
    <s v="Reg-7340808"/>
    <m/>
    <s v="owen.smith@corp.spdatallc.com"/>
    <m/>
    <x v="1"/>
    <m/>
    <n v="0"/>
    <n v="1"/>
    <m/>
    <m/>
    <m/>
    <m/>
    <s v="Contact Center Agent"/>
    <d v="2026-05-08T00:00:00"/>
    <x v="14"/>
    <s v="Lisa Filips"/>
  </r>
  <r>
    <s v="Reg-7340960"/>
    <m/>
    <s v="owen.smith@corp.spdatallc.com"/>
    <m/>
    <x v="1"/>
    <m/>
    <n v="0"/>
    <n v="1"/>
    <m/>
    <m/>
    <m/>
    <m/>
    <s v="Contact Center Agent"/>
    <d v="2026-05-08T00:00:00"/>
    <x v="14"/>
    <s v="Lisa Filips"/>
  </r>
  <r>
    <s v="Reg-7340941"/>
    <m/>
    <s v="owen.smith@corp.spdatallc.com"/>
    <m/>
    <x v="1"/>
    <m/>
    <n v="0"/>
    <n v="1"/>
    <m/>
    <m/>
    <m/>
    <m/>
    <s v="Contact Center Agent"/>
    <d v="2026-05-08T00:00:00"/>
    <x v="14"/>
    <s v="Lisa Filips"/>
  </r>
  <r>
    <s v="Reg-7340862"/>
    <m/>
    <s v="owen.smith@corp.spdatallc.com"/>
    <m/>
    <x v="1"/>
    <m/>
    <n v="0"/>
    <n v="1"/>
    <m/>
    <m/>
    <m/>
    <m/>
    <s v="Contact Center Agent"/>
    <d v="2026-05-08T00:00:00"/>
    <x v="14"/>
    <s v="Lisa Filips"/>
  </r>
  <r>
    <s v="Reg-7340796"/>
    <m/>
    <s v="owen.smith@corp.spdatallc.com"/>
    <m/>
    <x v="1"/>
    <m/>
    <n v="0"/>
    <n v="1"/>
    <m/>
    <m/>
    <m/>
    <m/>
    <s v="Contact Center Agent"/>
    <d v="2026-05-08T00:00:00"/>
    <x v="14"/>
    <s v="Lisa Filips"/>
  </r>
  <r>
    <s v="Reg-7340845"/>
    <m/>
    <s v="owen.smith@corp.spdatallc.com"/>
    <m/>
    <x v="1"/>
    <m/>
    <n v="0"/>
    <n v="1"/>
    <m/>
    <m/>
    <m/>
    <m/>
    <s v="Contact Center Agent"/>
    <d v="2026-05-08T00:00:00"/>
    <x v="14"/>
    <s v="Lisa Filips"/>
  </r>
  <r>
    <s v="Reg-7340844"/>
    <m/>
    <s v="owen.smith@corp.spdatallc.com"/>
    <m/>
    <x v="1"/>
    <m/>
    <n v="0"/>
    <n v="1"/>
    <m/>
    <m/>
    <m/>
    <m/>
    <s v="Contact Center Agent"/>
    <d v="2026-05-08T00:00:00"/>
    <x v="14"/>
    <s v="Lisa Filips"/>
  </r>
  <r>
    <s v="Reg-7340848"/>
    <m/>
    <s v="owen.smith@corp.spdatallc.com"/>
    <m/>
    <x v="1"/>
    <m/>
    <n v="0"/>
    <n v="1"/>
    <m/>
    <m/>
    <m/>
    <m/>
    <s v="Contact Center Agent"/>
    <d v="2026-05-08T00:00:00"/>
    <x v="14"/>
    <s v="Lisa Filips"/>
  </r>
  <r>
    <s v="Reg-7340846"/>
    <m/>
    <s v="owen.smith@corp.spdatallc.com"/>
    <m/>
    <x v="1"/>
    <m/>
    <n v="0"/>
    <n v="1"/>
    <m/>
    <m/>
    <m/>
    <m/>
    <s v="Contact Center Agent"/>
    <d v="2026-05-08T00:00:00"/>
    <x v="14"/>
    <s v="Lisa Filips"/>
  </r>
  <r>
    <s v="Reg-7340847"/>
    <m/>
    <s v="owen.smith@corp.spdatallc.com"/>
    <m/>
    <x v="1"/>
    <m/>
    <n v="0"/>
    <n v="1"/>
    <m/>
    <m/>
    <m/>
    <m/>
    <s v="Contact Center Agent"/>
    <d v="2026-05-08T00:00:00"/>
    <x v="14"/>
    <s v="Lisa Filips"/>
  </r>
  <r>
    <s v="Reg-7340859"/>
    <m/>
    <s v="owen.smith@corp.spdatallc.com"/>
    <m/>
    <x v="1"/>
    <m/>
    <n v="0"/>
    <n v="1"/>
    <m/>
    <m/>
    <m/>
    <m/>
    <s v="Contact Center Agent"/>
    <d v="2026-05-08T00:00:00"/>
    <x v="14"/>
    <s v="Lisa Filips"/>
  </r>
  <r>
    <s v="Reg-7340824"/>
    <m/>
    <s v="owen.smith@corp.spdatallc.com"/>
    <m/>
    <x v="1"/>
    <m/>
    <n v="0"/>
    <n v="1"/>
    <m/>
    <m/>
    <m/>
    <m/>
    <s v="Contact Center Agent"/>
    <d v="2026-05-08T00:00:00"/>
    <x v="14"/>
    <s v="Lisa Filips"/>
  </r>
  <r>
    <s v="Reg-7340851"/>
    <m/>
    <s v="owen.smith@corp.spdatallc.com"/>
    <m/>
    <x v="1"/>
    <m/>
    <n v="0"/>
    <n v="1"/>
    <m/>
    <m/>
    <m/>
    <m/>
    <s v="Contact Center Agent"/>
    <d v="2026-05-08T00:00:00"/>
    <x v="14"/>
    <s v="Lisa Filips"/>
  </r>
  <r>
    <s v="Reg-7340836"/>
    <s v="&lt;a href=&quot;/0Q0PL00000LXayH&quot; target=&quot;_self&quot;&gt;DGQ0007576688&lt;/a&gt;"/>
    <s v="ramona.tobara@corp.spdatallc.com"/>
    <s v="DG0002208438"/>
    <x v="3"/>
    <n v="151.08000000000001"/>
    <n v="1"/>
    <n v="1"/>
    <s v="Whirlpool"/>
    <n v="1"/>
    <s v="Appliance Care Monthly IW/OOW"/>
    <s v="Initial"/>
    <s v="Contact Center Agent"/>
    <d v="2026-05-08T00:00:00"/>
    <x v="8"/>
    <s v="Reina Morales"/>
  </r>
  <r>
    <s v="Reg-7340835"/>
    <s v="&lt;a href=&quot;/0Q0PL00000LXawg&quot; target=&quot;_self&quot;&gt;DGQ0007576687&lt;/a&gt;"/>
    <s v="ramona.tobara@corp.spdatallc.com"/>
    <s v="DG0002208437"/>
    <x v="3"/>
    <n v="75.48"/>
    <n v="1"/>
    <n v="1"/>
    <s v="Whirlpool"/>
    <n v="1"/>
    <s v="Appliance Care Monthly IW/OOW"/>
    <s v="Initial"/>
    <s v="Contact Center Agent"/>
    <d v="2026-05-08T00:00:00"/>
    <x v="8"/>
    <s v="Reina Morales"/>
  </r>
  <r>
    <s v="Reg-7340837"/>
    <s v="&lt;a href=&quot;/0Q0PL00000LXayI&quot; target=&quot;_self&quot;&gt;DGQ0007576689&lt;/a&gt;"/>
    <s v="ramona.tobara@corp.spdatallc.com"/>
    <s v="DG0002208439"/>
    <x v="3"/>
    <n v="183.48"/>
    <n v="1"/>
    <n v="1"/>
    <s v="Whirlpool"/>
    <n v="1"/>
    <s v="Appliance Care Monthly IW/OOW"/>
    <s v="Initial"/>
    <s v="Contact Center Agent"/>
    <d v="2026-05-08T00:00:00"/>
    <x v="8"/>
    <s v="Reina Morales"/>
  </r>
  <r>
    <s v="Reg-7340834"/>
    <s v="&lt;a href=&quot;/0Q0PL00000LXawf&quot; target=&quot;_self&quot;&gt;DGQ0007576686&lt;/a&gt;"/>
    <s v="ramona.tobara@corp.spdatallc.com"/>
    <s v="DG0002208436"/>
    <x v="3"/>
    <n v="118.68"/>
    <n v="1"/>
    <n v="1"/>
    <s v="Whirlpool"/>
    <n v="1"/>
    <s v="Appliance Care Monthly IW/OOW"/>
    <s v="Initial"/>
    <s v="Contact Center Agent"/>
    <d v="2026-05-08T00:00:00"/>
    <x v="8"/>
    <s v="Reina Morales"/>
  </r>
  <r>
    <s v="Reg-7340795"/>
    <s v="&lt;a href=&quot;/0Q0PL00000LXXnV&quot; target=&quot;_self&quot;&gt;DGQ0007576647&lt;/a&gt;"/>
    <s v="regina.watson@corp.spdatallc.com"/>
    <s v="DG0002208415"/>
    <x v="0"/>
    <n v="190.26"/>
    <n v="1"/>
    <n v="1"/>
    <s v="Samsung"/>
    <n v="1"/>
    <s v="Appliance Care Monthly IW/OOW"/>
    <s v="Initial"/>
    <s v="Contact Center Agent"/>
    <d v="2026-05-08T00:00:00"/>
    <x v="9"/>
    <s v="Lisa Filips"/>
  </r>
  <r>
    <s v="Reg-7340792"/>
    <s v="&lt;a href=&quot;/0Q0PL00000LXXh3&quot; target=&quot;_self&quot;&gt;DGQ0007576645&lt;/a&gt;"/>
    <s v="regina.watson@corp.spdatallc.com"/>
    <s v="DG0002208416"/>
    <x v="0"/>
    <n v="150.54"/>
    <n v="1"/>
    <n v="1"/>
    <s v="Whirlpool"/>
    <n v="1"/>
    <s v="Appliance Care Monthly IW/OOW"/>
    <s v="Initial"/>
    <s v="Contact Center Agent"/>
    <d v="2026-05-08T00:00:00"/>
    <x v="9"/>
    <s v="Lisa Filips"/>
  </r>
  <r>
    <s v="Reg-7340794"/>
    <s v="&lt;a href=&quot;/0Q0PL00000LXXif&quot; target=&quot;_self&quot;&gt;DGQ0007576646&lt;/a&gt;"/>
    <s v="regina.watson@corp.spdatallc.com"/>
    <s v="DG0002208417"/>
    <x v="0"/>
    <n v="118.68"/>
    <n v="1"/>
    <n v="1"/>
    <s v="Whirlpool"/>
    <n v="1"/>
    <s v="Appliance Care Monthly IW/OOW"/>
    <s v="Initial"/>
    <s v="Contact Center Agent"/>
    <d v="2026-05-08T00:00:00"/>
    <x v="9"/>
    <s v="Lisa Filips"/>
  </r>
  <r>
    <s v="Reg-7340892"/>
    <m/>
    <s v="regina.watson@corp.spdatallc.com"/>
    <m/>
    <x v="1"/>
    <m/>
    <n v="0"/>
    <n v="1"/>
    <m/>
    <m/>
    <m/>
    <m/>
    <s v="Contact Center Agent"/>
    <d v="2026-05-08T00:00:00"/>
    <x v="9"/>
    <s v="Lisa Filips"/>
  </r>
  <r>
    <s v="Reg-7340931"/>
    <s v="&lt;a href=&quot;/0Q0PL00000LXfwL&quot; target=&quot;_self&quot;&gt;DGQ0007576786&lt;/a&gt;"/>
    <s v="lampitt.robert@corp.spdatallc.com"/>
    <s v="DG0002208471"/>
    <x v="0"/>
    <n v="154.44"/>
    <n v="1"/>
    <n v="1"/>
    <s v="GE"/>
    <n v="1"/>
    <s v="Appliance Care Monthly IW/OOW"/>
    <s v="Initial"/>
    <s v="Contact Center Agent"/>
    <d v="2026-05-08T00:00:00"/>
    <x v="36"/>
    <s v="John Burdett"/>
  </r>
  <r>
    <s v="Reg-7340924"/>
    <s v="&lt;a href=&quot;/0Q0PL00000LXfcz&quot; target=&quot;_self&quot;&gt;DGQ0007576780&lt;/a&gt;"/>
    <s v="lampitt.robert@corp.spdatallc.com"/>
    <s v="DG0002208462"/>
    <x v="3"/>
    <n v="107.88"/>
    <n v="1"/>
    <n v="1"/>
    <s v="Whirlpool"/>
    <n v="1"/>
    <s v="Appliance Care Monthly IW/OOW"/>
    <s v="Initial"/>
    <s v="Contact Center Agent"/>
    <d v="2026-05-08T00:00:00"/>
    <x v="36"/>
    <s v="John Burdett"/>
  </r>
  <r>
    <s v="Reg-7340935"/>
    <s v="&lt;a href=&quot;/0Q0PL00000LXgCT&quot; target=&quot;_self&quot;&gt;DGQ0007576791&lt;/a&gt;"/>
    <s v="lampitt.robert@corp.spdatallc.com"/>
    <s v="DG0002208473"/>
    <x v="0"/>
    <n v="155.34"/>
    <n v="1"/>
    <n v="1"/>
    <s v="Whirlpool"/>
    <n v="1"/>
    <s v="Appliance Care Monthly IW/OOW"/>
    <s v="Initial"/>
    <s v="Contact Center Agent"/>
    <d v="2026-05-08T00:00:00"/>
    <x v="36"/>
    <s v="John Burdett"/>
  </r>
  <r>
    <s v="Reg-7340743"/>
    <m/>
    <s v="roberto.mcleod@corp.spdatallc.com"/>
    <m/>
    <x v="1"/>
    <m/>
    <n v="0"/>
    <n v="1"/>
    <m/>
    <m/>
    <m/>
    <m/>
    <s v="Contact Center Agent"/>
    <d v="2026-05-08T00:00:00"/>
    <x v="37"/>
    <s v="Lisa Filips"/>
  </r>
  <r>
    <s v="Reg-7340933"/>
    <s v="&lt;a href=&quot;/0Q0PL00000LXg7d&quot; target=&quot;_self&quot;&gt;DGQ0007576789&lt;/a&gt;"/>
    <s v="rolanda.mcleggon@corp.spdatallc.com"/>
    <s v="DG0002208472"/>
    <x v="2"/>
    <n v="121.32"/>
    <n v="1"/>
    <n v="1"/>
    <s v="Maytag"/>
    <n v="1"/>
    <s v="Appliance Care Monthly IW/OOW"/>
    <s v="Initial"/>
    <s v="Supervisor / Team Lead"/>
    <d v="2026-05-08T00:00:00"/>
    <x v="38"/>
    <s v="Lisa Filips"/>
  </r>
  <r>
    <s v="Reg-7340864"/>
    <s v="&lt;a href=&quot;/0Q0PL00000LXcnB&quot; target=&quot;_self&quot;&gt;DGQ0007576725&lt;/a&gt;"/>
    <s v="rolanda.mcleggon@corp.spdatallc.com"/>
    <s v="DG0002208445"/>
    <x v="0"/>
    <n v="183.3"/>
    <n v="1"/>
    <n v="1"/>
    <s v="Samsung"/>
    <n v="1"/>
    <s v="Appliance Care Monthly IW/OOW"/>
    <s v="Initial"/>
    <s v="Supervisor / Team Lead"/>
    <d v="2026-05-08T00:00:00"/>
    <x v="38"/>
    <s v="Lisa Filips"/>
  </r>
  <r>
    <s v="Reg-7340873"/>
    <s v="&lt;a href=&quot;/0Q0PL00000LXcs1&quot; target=&quot;_self&quot;&gt;DGQ0007576728&lt;/a&gt;"/>
    <s v="rolanda.mcleggon@corp.spdatallc.com"/>
    <s v="DG0002208447"/>
    <x v="0"/>
    <n v="101.16"/>
    <n v="1"/>
    <n v="1"/>
    <s v="Whirlpool"/>
    <n v="1"/>
    <s v="Appliance Care Monthly IW/OOW"/>
    <s v="Initial"/>
    <s v="Supervisor / Team Lead"/>
    <d v="2026-05-08T00:00:00"/>
    <x v="38"/>
    <s v="Lisa Filips"/>
  </r>
  <r>
    <s v="Reg-7340871"/>
    <s v="&lt;a href=&quot;/0Q0PL00000LXcqP&quot; target=&quot;_self&quot;&gt;DGQ0007576727&lt;/a&gt;"/>
    <s v="rolanda.mcleggon@corp.spdatallc.com"/>
    <s v="DG0002208446"/>
    <x v="0"/>
    <n v="147.66"/>
    <n v="1"/>
    <n v="1"/>
    <s v="Whirlpool"/>
    <n v="1"/>
    <s v="Appliance Care Monthly IW/OOW"/>
    <s v="Initial"/>
    <s v="Supervisor / Team Lead"/>
    <d v="2026-05-08T00:00:00"/>
    <x v="38"/>
    <s v="Lisa Filips"/>
  </r>
  <r>
    <s v="Reg-7340853"/>
    <m/>
    <s v="rolanda.mcleggon@corp.spdatallc.com"/>
    <m/>
    <x v="1"/>
    <m/>
    <n v="0"/>
    <n v="1"/>
    <m/>
    <m/>
    <m/>
    <m/>
    <s v="Supervisor / Team Lead"/>
    <d v="2026-05-08T00:00:00"/>
    <x v="38"/>
    <s v="Lisa Filips"/>
  </r>
  <r>
    <s v="Reg-7340972"/>
    <s v="&lt;a href=&quot;/0Q0PL00000LXivp&quot; target=&quot;_self&quot;&gt;DGQ0007576837&lt;/a&gt;"/>
    <s v="ruby.lee@corp.spdatallc.com"/>
    <s v="DG0002208492"/>
    <x v="0"/>
    <n v="126.54"/>
    <n v="1"/>
    <n v="1"/>
    <s v="KitchenAid"/>
    <n v="1"/>
    <s v="Appliance Care Monthly IW/OOW"/>
    <s v="Initial"/>
    <s v="Contact Center Agent"/>
    <d v="2026-05-08T00:00:00"/>
    <x v="39"/>
    <s v="Stefano Lista"/>
  </r>
  <r>
    <s v="Reg-7340961"/>
    <s v="&lt;a href=&quot;/0Q0PL00000LXiSn&quot; target=&quot;_self&quot;&gt;DGQ0007576827&lt;/a&gt;"/>
    <s v="ruby.lee@corp.spdatallc.com"/>
    <s v="DG0002208490"/>
    <x v="0"/>
    <n v="111.24"/>
    <n v="1"/>
    <n v="1"/>
    <s v="KitchenAid"/>
    <n v="1"/>
    <s v="Appliance Care Monthly IW/OOW"/>
    <s v="Initial"/>
    <s v="Contact Center Agent"/>
    <d v="2026-05-08T00:00:00"/>
    <x v="39"/>
    <s v="Stefano Lista"/>
  </r>
  <r>
    <s v="Reg-7340977"/>
    <s v="&lt;a href=&quot;/0Q0PL00000LXjAL&quot; target=&quot;_self&quot;&gt;DGQ0007576844&lt;/a&gt;"/>
    <s v="ruby.lee@corp.spdatallc.com"/>
    <s v="DG0002208493"/>
    <x v="0"/>
    <n v="234"/>
    <n v="1"/>
    <n v="1"/>
    <s v="KitchenAid"/>
    <n v="1"/>
    <s v="Appliance Care Monthly IW/OOW"/>
    <s v="Initial"/>
    <s v="Contact Center Agent"/>
    <d v="2026-05-08T00:00:00"/>
    <x v="39"/>
    <s v="Stefano Lista"/>
  </r>
  <r>
    <s v="Reg-7340969"/>
    <s v="&lt;a href=&quot;/0Q0PL00000LXiiv&quot; target=&quot;_self&quot;&gt;DGQ0007576831&lt;/a&gt;"/>
    <s v="ruby.lee@corp.spdatallc.com"/>
    <s v="DG0002208491"/>
    <x v="0"/>
    <n v="119.76"/>
    <n v="1"/>
    <n v="1"/>
    <s v="KitchenAid"/>
    <n v="1"/>
    <s v="Appliance Care Monthly IW/OOW"/>
    <s v="Initial"/>
    <s v="Contact Center Agent"/>
    <d v="2026-05-08T00:00:00"/>
    <x v="39"/>
    <s v="Stefano Lista"/>
  </r>
  <r>
    <s v="Reg-7340884"/>
    <s v="&lt;a href=&quot;/0Q0PL00000LXdXx&quot; target=&quot;_self&quot;&gt;DGQ0007576740&lt;/a&gt;"/>
    <s v="ruby.lee@corp.spdatallc.com"/>
    <s v="DG0002208450"/>
    <x v="0"/>
    <n v="135.78"/>
    <n v="1"/>
    <n v="1"/>
    <s v="Maytag"/>
    <n v="1"/>
    <s v="Appliance Care Monthly IW/OOW"/>
    <s v="Initial"/>
    <s v="Contact Center Agent"/>
    <d v="2026-05-08T00:00:00"/>
    <x v="39"/>
    <s v="Stefano Lista"/>
  </r>
  <r>
    <s v="Reg-7340902"/>
    <m/>
    <s v="ruby.lee@corp.spdatallc.com"/>
    <m/>
    <x v="1"/>
    <m/>
    <n v="0"/>
    <n v="1"/>
    <m/>
    <m/>
    <m/>
    <m/>
    <s v="Contact Center Agent"/>
    <d v="2026-05-08T00:00:00"/>
    <x v="39"/>
    <s v="Stefano Lista"/>
  </r>
  <r>
    <s v="Reg-7340720"/>
    <s v="&lt;a href=&quot;/0Q0PL00000LXROj&quot; target=&quot;_self&quot;&gt;DGQ0007576567&lt;/a&gt;"/>
    <s v="serena.figueroa@corp.spdatallc.com"/>
    <s v="DG0002208382"/>
    <x v="3"/>
    <n v="64.680000000000007"/>
    <n v="1"/>
    <n v="1"/>
    <s v="Whirlpool"/>
    <n v="1"/>
    <s v="Appliance Care Monthly IW/OOW"/>
    <s v="Initial"/>
    <s v="Contact Center Agent"/>
    <d v="2026-05-08T00:00:00"/>
    <x v="40"/>
    <s v="Lisa Filips"/>
  </r>
  <r>
    <s v="Reg-7340838"/>
    <s v="&lt;a href=&quot;/0Q0PL00000LXb4j&quot; target=&quot;_self&quot;&gt;DGQ0007576690&lt;/a&gt;"/>
    <s v="sharonna.edrington@corp.spdatallc.com"/>
    <s v="DG0002208428"/>
    <x v="0"/>
    <n v="122.4"/>
    <n v="0"/>
    <n v="1"/>
    <s v="Whirlpool"/>
    <n v="1"/>
    <s v="Appliance Care Monthly IW/OOW"/>
    <s v="Initial"/>
    <s v="Contact Center Agent"/>
    <d v="2026-05-08T00:00:00"/>
    <x v="41"/>
    <s v="John Burdett"/>
  </r>
  <r>
    <s v="Reg-7340747"/>
    <s v="&lt;a href=&quot;/0Q0PL00000LXUOD&quot; target=&quot;_self&quot;&gt;DGQ0007576597&lt;/a&gt;"/>
    <s v="simrajot.signh@corp.spdatallc.com"/>
    <s v="DG0002208397"/>
    <x v="0"/>
    <n v="110"/>
    <n v="1"/>
    <n v="1"/>
    <s v="GE"/>
    <n v="1"/>
    <s v="Appliance Care Monthly IW/OOW"/>
    <s v="Initial"/>
    <s v="Contact Center Agent"/>
    <d v="2026-05-08T00:00:00"/>
    <x v="42"/>
    <s v="Lisa Filips"/>
  </r>
  <r>
    <s v="Reg-7340880"/>
    <s v="&lt;a href=&quot;/0Q0PL00000LXdJR&quot; target=&quot;_self&quot;&gt;DGQ0007576736&lt;/a&gt;"/>
    <s v="simrajot.signh@corp.spdatallc.com"/>
    <s v="DG0002208448"/>
    <x v="0"/>
    <n v="128.36000000000001"/>
    <n v="1"/>
    <n v="1"/>
    <s v="Whirlpool"/>
    <n v="1"/>
    <s v="Appliance Care Monthly IW/OOW"/>
    <s v="Initial"/>
    <s v="Contact Center Agent"/>
    <d v="2026-05-08T00:00:00"/>
    <x v="42"/>
    <s v="Lisa Filips"/>
  </r>
  <r>
    <s v="Reg-7340881"/>
    <s v="&lt;a href=&quot;/0Q0PL00000LXdL3&quot; target=&quot;_self&quot;&gt;DGQ0007576737&lt;/a&gt;"/>
    <s v="simrajot.signh@corp.spdatallc.com"/>
    <s v="DG0002208449"/>
    <x v="0"/>
    <n v="151.36000000000001"/>
    <n v="1"/>
    <n v="1"/>
    <s v="FRIGIDAIRE"/>
    <n v="1"/>
    <s v="Appliance Care Monthly IW/OOW"/>
    <s v="Initial"/>
    <s v="Contact Center Agent"/>
    <d v="2026-05-08T00:00:00"/>
    <x v="42"/>
    <s v="Lisa Filips"/>
  </r>
  <r>
    <s v="Reg-7340910"/>
    <m/>
    <s v="simrajot.signh@corp.spdatallc.com"/>
    <m/>
    <x v="1"/>
    <m/>
    <n v="0"/>
    <n v="1"/>
    <m/>
    <m/>
    <m/>
    <m/>
    <s v="Contact Center Agent"/>
    <d v="2026-05-08T00:00:00"/>
    <x v="42"/>
    <s v="Lisa Filips"/>
  </r>
  <r>
    <s v="Reg-7340911"/>
    <m/>
    <s v="simrajot.signh@corp.spdatallc.com"/>
    <m/>
    <x v="1"/>
    <m/>
    <n v="0"/>
    <n v="1"/>
    <m/>
    <m/>
    <m/>
    <m/>
    <s v="Contact Center Agent"/>
    <d v="2026-05-08T00:00:00"/>
    <x v="42"/>
    <s v="Lisa Filips"/>
  </r>
  <r>
    <s v="Reg-7340901"/>
    <m/>
    <s v="sky.pottie@corp.spdatallc.com"/>
    <m/>
    <x v="1"/>
    <m/>
    <n v="0"/>
    <n v="1"/>
    <m/>
    <m/>
    <m/>
    <m/>
    <s v="Contact Center Agent"/>
    <d v="2026-05-08T00:00:00"/>
    <x v="43"/>
    <s v="Lisa Filips"/>
  </r>
  <r>
    <s v="Reg-7340772"/>
    <s v="&lt;a href=&quot;/0Q0PL00000LXWLB&quot; target=&quot;_self&quot;&gt;DGQ0007576623&lt;/a&gt;"/>
    <s v="suganya.sabaratnam@corp.spdatallc.com"/>
    <s v="DG0002208406"/>
    <x v="2"/>
    <n v="71.28"/>
    <n v="1"/>
    <n v="1"/>
    <s v="Whirlpool"/>
    <n v="1"/>
    <s v="Appliance Care Monthly IW/OOW"/>
    <s v="Initial"/>
    <s v="Contact Center Agent"/>
    <d v="2026-05-08T00:00:00"/>
    <x v="44"/>
    <s v="Lisa Filips"/>
  </r>
  <r>
    <s v="Reg-7340766"/>
    <s v="&lt;a href=&quot;/0Q0PL00000LXVov&quot; target=&quot;_self&quot;&gt;DGQ0007576617&lt;/a&gt;"/>
    <s v="suganya.sabaratnam@corp.spdatallc.com"/>
    <s v="DG0002208402"/>
    <x v="3"/>
    <n v="89.8"/>
    <n v="1"/>
    <n v="1"/>
    <s v="Whirlpool"/>
    <n v="1"/>
    <s v="Appliance Care Monthly IW/OOW"/>
    <s v="Initial"/>
    <s v="Contact Center Agent"/>
    <d v="2026-05-08T00:00:00"/>
    <x v="44"/>
    <s v="Lisa Filips"/>
  </r>
  <r>
    <s v="Reg-7340769"/>
    <s v="&lt;a href=&quot;/0Q0PL00000LXWHx&quot; target=&quot;_self&quot;&gt;DGQ0007576621&lt;/a&gt;"/>
    <s v="suganya.sabaratnam@corp.spdatallc.com"/>
    <s v="DG0002208404"/>
    <x v="2"/>
    <n v="94.68"/>
    <n v="1"/>
    <n v="1"/>
    <s v="Whirlpool"/>
    <n v="1"/>
    <s v="Appliance Care Monthly IW/OOW"/>
    <s v="Initial"/>
    <s v="Contact Center Agent"/>
    <d v="2026-05-08T00:00:00"/>
    <x v="44"/>
    <s v="Lisa Filips"/>
  </r>
  <r>
    <s v="Reg-7340770"/>
    <s v="&lt;a href=&quot;/0Q0PL00000LXWJZ&quot; target=&quot;_self&quot;&gt;DGQ0007576622&lt;/a&gt;"/>
    <s v="suganya.sabaratnam@corp.spdatallc.com"/>
    <s v="DG0002208405"/>
    <x v="2"/>
    <n v="94.86"/>
    <n v="1"/>
    <n v="1"/>
    <s v="Whirlpool"/>
    <n v="1"/>
    <s v="Appliance Care Monthly IW/OOW"/>
    <s v="Initial"/>
    <s v="Contact Center Agent"/>
    <d v="2026-05-08T00:00:00"/>
    <x v="44"/>
    <s v="Lisa Filips"/>
  </r>
  <r>
    <s v="Reg-7340768"/>
    <s v="&lt;a href=&quot;/0Q0PL00000LXWGL&quot; target=&quot;_self&quot;&gt;DGQ0007576620&lt;/a&gt;"/>
    <s v="suganya.sabaratnam@corp.spdatallc.com"/>
    <s v="DG0002208403"/>
    <x v="2"/>
    <n v="88.98"/>
    <n v="1"/>
    <n v="1"/>
    <s v="Whirlpool"/>
    <n v="1"/>
    <s v="Appliance Care Monthly IW/OOW"/>
    <s v="Initial"/>
    <s v="Contact Center Agent"/>
    <d v="2026-05-08T00:00:00"/>
    <x v="44"/>
    <s v="Lisa Filips"/>
  </r>
  <r>
    <s v="Reg-7340978"/>
    <s v="&lt;a href=&quot;/0Q0PL00000LXjDZ&quot; target=&quot;_self&quot;&gt;DGQ0007576845&lt;/a&gt;"/>
    <s v="suganya.sabaratnam@corp.spdatallc.com"/>
    <s v="DG0002208479"/>
    <x v="0"/>
    <n v="207.02"/>
    <n v="1"/>
    <n v="1"/>
    <s v="Whirlpool"/>
    <n v="1"/>
    <s v="Appliance Care Monthly IW/OOW"/>
    <s v="Initial"/>
    <s v="Contact Center Agent"/>
    <d v="2026-05-08T00:00:00"/>
    <x v="44"/>
    <s v="Lisa Filips"/>
  </r>
  <r>
    <s v="Reg-7340818"/>
    <s v="&lt;a href=&quot;/0Q0PL00000LXaAH&quot; target=&quot;_self&quot;&gt;DGQ0007576670&lt;/a&gt;"/>
    <s v="suganya.sabaratnam@corp.spdatallc.com"/>
    <s v="DG0002208424"/>
    <x v="0"/>
    <n v="124.92"/>
    <n v="1"/>
    <n v="1"/>
    <s v="Whirlpool"/>
    <n v="1"/>
    <s v="Appliance Care Monthly IW/OOW"/>
    <s v="Initial"/>
    <s v="Contact Center Agent"/>
    <d v="2026-05-08T00:00:00"/>
    <x v="44"/>
    <s v="Lisa Filips"/>
  </r>
  <r>
    <s v="Reg-7340765"/>
    <m/>
    <s v="suganya.sabaratnam@corp.spdatallc.com"/>
    <m/>
    <x v="1"/>
    <m/>
    <n v="0"/>
    <n v="1"/>
    <m/>
    <m/>
    <m/>
    <m/>
    <s v="Contact Center Agent"/>
    <d v="2026-05-08T00:00:00"/>
    <x v="44"/>
    <s v="Lisa Filips"/>
  </r>
  <r>
    <s v="Reg-7340785"/>
    <m/>
    <s v="tiffany.french@corp.spdatallc.com"/>
    <m/>
    <x v="1"/>
    <m/>
    <n v="0"/>
    <n v="1"/>
    <m/>
    <m/>
    <m/>
    <m/>
    <s v="Contact Center Agent"/>
    <d v="2026-05-08T00:00:00"/>
    <x v="45"/>
    <s v="Reina Morales"/>
  </r>
  <r>
    <s v="Reg-7340788"/>
    <m/>
    <s v="tiffany.french@corp.spdatallc.com"/>
    <m/>
    <x v="1"/>
    <m/>
    <n v="0"/>
    <n v="1"/>
    <m/>
    <m/>
    <m/>
    <m/>
    <s v="Contact Center Agent"/>
    <d v="2026-05-08T00:00:00"/>
    <x v="45"/>
    <s v="Reina Morales"/>
  </r>
  <r>
    <s v="Reg-7340804"/>
    <m/>
    <s v="tiffany.french@corp.spdatallc.com"/>
    <m/>
    <x v="1"/>
    <m/>
    <n v="0"/>
    <n v="0"/>
    <m/>
    <m/>
    <m/>
    <m/>
    <s v="Contact Center Agent"/>
    <d v="2026-05-08T00:00:00"/>
    <x v="45"/>
    <s v="Reina Morales"/>
  </r>
  <r>
    <s v="Reg-7340783"/>
    <m/>
    <s v="tiffany.french@corp.spdatallc.com"/>
    <m/>
    <x v="1"/>
    <m/>
    <n v="0"/>
    <n v="1"/>
    <m/>
    <m/>
    <m/>
    <m/>
    <s v="Contact Center Agent"/>
    <d v="2026-05-08T00:00:00"/>
    <x v="45"/>
    <s v="Reina Morales"/>
  </r>
  <r>
    <s v="Reg-7340907"/>
    <m/>
    <s v="tiffany.french@corp.spdatallc.com"/>
    <m/>
    <x v="1"/>
    <m/>
    <n v="0"/>
    <n v="0"/>
    <m/>
    <m/>
    <m/>
    <m/>
    <s v="Contact Center Agent"/>
    <d v="2026-05-08T00:00:00"/>
    <x v="45"/>
    <s v="Reina Morales"/>
  </r>
  <r>
    <s v="Reg-7340817"/>
    <m/>
    <s v="tiffany.french@corp.spdatallc.com"/>
    <m/>
    <x v="1"/>
    <m/>
    <n v="0"/>
    <n v="0"/>
    <m/>
    <m/>
    <m/>
    <m/>
    <s v="Contact Center Agent"/>
    <d v="2026-05-08T00:00:00"/>
    <x v="45"/>
    <s v="Reina Morales"/>
  </r>
  <r>
    <s v="Reg-7340803"/>
    <s v="&lt;a href=&quot;/0Q0PL00000LXYq1&quot; target=&quot;_self&quot;&gt;DGQ0007576656&lt;/a&gt;"/>
    <s v="traci.alyson@corp.spdatallc.com"/>
    <s v="DG0002208419"/>
    <x v="2"/>
    <n v="67.42"/>
    <n v="1"/>
    <n v="1"/>
    <s v="Whirlpool"/>
    <n v="1"/>
    <s v="Appliance Care Monthly IW/OOW"/>
    <s v="Initial"/>
    <s v="Supervisor / Team Lead"/>
    <d v="2026-05-08T00:00:00"/>
    <x v="11"/>
    <s v="Lisa Filips"/>
  </r>
  <r>
    <s v="Reg-7340789"/>
    <s v="&lt;a href=&quot;/0Q0PL00000LXXVl&quot; target=&quot;_self&quot;&gt;DGQ0007576641&lt;/a&gt;"/>
    <s v="traci.alyson@corp.spdatallc.com"/>
    <s v="DG0002208413"/>
    <x v="2"/>
    <n v="51.66"/>
    <n v="1"/>
    <n v="1"/>
    <s v="Maytag"/>
    <n v="1"/>
    <s v="Appliance Care Monthly IW/OOW"/>
    <s v="Initial"/>
    <s v="Supervisor / Team Lead"/>
    <d v="2026-05-08T00:00:00"/>
    <x v="11"/>
    <s v="Lisa Filips"/>
  </r>
  <r>
    <s v="Reg-7340806"/>
    <s v="&lt;a href=&quot;/0Q0PL00000LXZED&quot; target=&quot;_self&quot;&gt;DGQ0007576658&lt;/a&gt;"/>
    <s v="traci.alyson@corp.spdatallc.com"/>
    <s v="DG0002208420"/>
    <x v="2"/>
    <n v="63.14"/>
    <n v="1"/>
    <n v="1"/>
    <s v="Whirlpool"/>
    <n v="1"/>
    <s v="Appliance Care Monthly IW/OOW"/>
    <s v="Initial"/>
    <s v="Supervisor / Team Lead"/>
    <d v="2026-05-08T00:00:00"/>
    <x v="11"/>
    <s v="Lisa Filips"/>
  </r>
  <r>
    <s v="Reg-7340761"/>
    <s v="&lt;a href=&quot;/0Q0PL00000LXVaP&quot; target=&quot;_self&quot;&gt;DGQ0007576612&lt;/a&gt;"/>
    <s v="traci.alyson@corp.spdatallc.com"/>
    <s v="DG0002208401"/>
    <x v="2"/>
    <n v="52.56"/>
    <n v="1"/>
    <n v="1"/>
    <s v="Maytag"/>
    <n v="1"/>
    <s v="Appliance Care Monthly IW/OOW"/>
    <s v="Initial"/>
    <s v="Supervisor / Team Lead"/>
    <d v="2026-05-08T00:00:00"/>
    <x v="11"/>
    <s v="Lisa Filips"/>
  </r>
  <r>
    <s v="Reg-7340760"/>
    <s v="&lt;a href=&quot;/0Q0PL00000LXVYn&quot; target=&quot;_self&quot;&gt;DGQ0007576611&lt;/a&gt;"/>
    <s v="traci.alyson@corp.spdatallc.com"/>
    <s v="DG0002208400"/>
    <x v="2"/>
    <n v="58.32"/>
    <n v="1"/>
    <n v="1"/>
    <s v="Maytag"/>
    <n v="1"/>
    <s v="Appliance Care Monthly IW/OOW"/>
    <s v="Initial"/>
    <s v="Supervisor / Team Lead"/>
    <d v="2026-05-08T00:00:00"/>
    <x v="11"/>
    <s v="Lisa Filips"/>
  </r>
  <r>
    <s v="Reg-7340738"/>
    <s v="&lt;a href=&quot;/0Q0PL00000LXToj&quot; target=&quot;_self&quot;&gt;DGQ0007576589&lt;/a&gt;"/>
    <s v="traci.alyson@corp.spdatallc.com"/>
    <s v="DG0002208392"/>
    <x v="2"/>
    <n v="47.3"/>
    <n v="1"/>
    <n v="1"/>
    <s v="Amana"/>
    <n v="1"/>
    <s v="Appliance Care Monthly IW/OOW"/>
    <s v="Initial"/>
    <s v="Supervisor / Team Lead"/>
    <d v="2026-05-08T00:00:00"/>
    <x v="11"/>
    <s v="Lisa Filips"/>
  </r>
  <r>
    <s v="Reg-7340727"/>
    <s v="&lt;a href=&quot;/0Q0PL00000LXT3x&quot; target=&quot;_self&quot;&gt;DGQ0007576576&lt;/a&gt;"/>
    <s v="traci.alyson@corp.spdatallc.com"/>
    <s v="DG0002208389"/>
    <x v="0"/>
    <n v="232.42"/>
    <n v="1"/>
    <n v="1"/>
    <s v="Whirlpool"/>
    <n v="1"/>
    <s v="Appliance Care Monthly IW/OOW"/>
    <s v="Initial"/>
    <s v="Supervisor / Team Lead"/>
    <d v="2026-05-08T00:00:00"/>
    <x v="11"/>
    <s v="Lisa Filips"/>
  </r>
  <r>
    <s v="Reg-7340725"/>
    <s v="&lt;a href=&quot;/0Q0PL00000LXOIo&quot; target=&quot;_self&quot;&gt;DGQ0007576573&lt;/a&gt;"/>
    <s v="traci.alyson@corp.spdatallc.com"/>
    <s v="DG0002208386"/>
    <x v="2"/>
    <n v="50.82"/>
    <n v="1"/>
    <n v="1"/>
    <s v="Maytag"/>
    <n v="1"/>
    <s v="Appliance Care Monthly IW/OOW"/>
    <s v="Initial"/>
    <s v="Supervisor / Team Lead"/>
    <d v="2026-05-08T00:00:00"/>
    <x v="11"/>
    <s v="Lisa Filips"/>
  </r>
  <r>
    <s v="Reg-7340724"/>
    <s v="&lt;a href=&quot;/0Q0PL00000LXSMP&quot; target=&quot;_self&quot;&gt;DGQ0007576572&lt;/a&gt;"/>
    <s v="traci.alyson@corp.spdatallc.com"/>
    <s v="DG0002208385"/>
    <x v="2"/>
    <n v="59.06"/>
    <n v="1"/>
    <n v="1"/>
    <s v="Whirlpool"/>
    <n v="1"/>
    <s v="Appliance Care Monthly IW/OOW"/>
    <s v="Initial"/>
    <s v="Supervisor / Team Lead"/>
    <d v="2026-05-08T00:00:00"/>
    <x v="11"/>
    <s v="Lisa Filips"/>
  </r>
  <r>
    <s v="Reg-7340909"/>
    <s v="&lt;a href=&quot;/0Q0PL00000LXevR&quot; target=&quot;_self&quot;&gt;DGQ0007576764&lt;/a&gt;"/>
    <s v="traci.alyson@corp.spdatallc.com"/>
    <s v="DG0002208460"/>
    <x v="2"/>
    <n v="52.74"/>
    <n v="1"/>
    <n v="1"/>
    <s v="Whirlpool"/>
    <n v="1"/>
    <s v="Appliance Care Monthly IW/OOW"/>
    <s v="Initial"/>
    <s v="Supervisor / Team Lead"/>
    <d v="2026-05-08T00:00:00"/>
    <x v="11"/>
    <s v="Lisa Filips"/>
  </r>
  <r>
    <s v="Reg-7340929"/>
    <s v="&lt;a href=&quot;/0Q0PL00000LXfrV&quot; target=&quot;_self&quot;&gt;DGQ0007576785&lt;/a&gt;"/>
    <s v="traci.alyson@corp.spdatallc.com"/>
    <s v="DG0002208470"/>
    <x v="2"/>
    <n v="95.58"/>
    <n v="1"/>
    <n v="1"/>
    <s v="Whirlpool"/>
    <n v="1"/>
    <s v="Appliance Care Monthly IW/OOW"/>
    <s v="Initial"/>
    <s v="Supervisor / Team Lead"/>
    <d v="2026-05-08T00:00:00"/>
    <x v="11"/>
    <s v="Lisa Filips"/>
  </r>
  <r>
    <s v="Reg-7340913"/>
    <s v="&lt;a href=&quot;/0Q0PL00000LXfBZ&quot; target=&quot;_self&quot;&gt;DGQ0007576769&lt;/a&gt;"/>
    <s v="traci.alyson@corp.spdatallc.com"/>
    <s v="DG0002208461"/>
    <x v="2"/>
    <n v="72.819999999999993"/>
    <n v="1"/>
    <n v="1"/>
    <s v="Maytag"/>
    <n v="1"/>
    <s v="Appliance Care Monthly IW/OOW"/>
    <s v="Initial"/>
    <s v="Supervisor / Team Lead"/>
    <d v="2026-05-08T00:00:00"/>
    <x v="11"/>
    <s v="Lisa Filips"/>
  </r>
  <r>
    <s v="Reg-7340908"/>
    <s v="&lt;a href=&quot;/0Q0PL00000LXetp&quot; target=&quot;_self&quot;&gt;DGQ0007576763&lt;/a&gt;"/>
    <s v="traci.alyson@corp.spdatallc.com"/>
    <s v="DG0002208459"/>
    <x v="2"/>
    <n v="57.78"/>
    <n v="1"/>
    <n v="1"/>
    <s v="Maytag"/>
    <n v="1"/>
    <s v="Appliance Care Monthly IW/OOW"/>
    <s v="Initial"/>
    <s v="Supervisor / Team Lead"/>
    <d v="2026-05-08T00:00:00"/>
    <x v="11"/>
    <s v="Lisa Filips"/>
  </r>
  <r>
    <s v="Reg-7340790"/>
    <s v="&lt;a href=&quot;/0Q0PL00000LXXXN&quot; target=&quot;_self&quot;&gt;DGQ0007576642&lt;/a&gt;"/>
    <s v="traci.alyson@corp.spdatallc.com"/>
    <s v="DG0002208414"/>
    <x v="2"/>
    <n v="49.68"/>
    <n v="1"/>
    <n v="1"/>
    <s v="Maytag"/>
    <n v="1"/>
    <s v="Appliance Care Monthly IW/OOW"/>
    <s v="Initial"/>
    <s v="Supervisor / Team Lead"/>
    <d v="2026-05-08T00:00:00"/>
    <x v="11"/>
    <s v="Lisa Filips"/>
  </r>
  <r>
    <s v="Reg-7340754"/>
    <m/>
    <s v="traci.alyson@corp.spdatallc.com"/>
    <m/>
    <x v="1"/>
    <m/>
    <n v="0"/>
    <n v="1"/>
    <m/>
    <m/>
    <m/>
    <m/>
    <s v="Supervisor / Team Lead"/>
    <d v="2026-05-08T00:00:00"/>
    <x v="11"/>
    <s v="Lisa Filips"/>
  </r>
  <r>
    <s v="Reg-7340755"/>
    <m/>
    <s v="traci.alyson@corp.spdatallc.com"/>
    <m/>
    <x v="1"/>
    <m/>
    <n v="0"/>
    <n v="1"/>
    <m/>
    <m/>
    <m/>
    <m/>
    <s v="Supervisor / Team Lead"/>
    <d v="2026-05-08T00:00:00"/>
    <x v="11"/>
    <s v="Lisa Filips"/>
  </r>
  <r>
    <s v="Reg-7340753"/>
    <m/>
    <s v="traci.alyson@corp.spdatallc.com"/>
    <m/>
    <x v="1"/>
    <m/>
    <n v="0"/>
    <n v="1"/>
    <m/>
    <m/>
    <m/>
    <m/>
    <s v="Supervisor / Team Lead"/>
    <d v="2026-05-08T00:00:00"/>
    <x v="11"/>
    <s v="Lisa Filips"/>
  </r>
  <r>
    <s v="Reg-7340774"/>
    <m/>
    <s v="traci.alyson@corp.spdatallc.com"/>
    <m/>
    <x v="1"/>
    <m/>
    <n v="0"/>
    <n v="1"/>
    <m/>
    <m/>
    <m/>
    <m/>
    <s v="Supervisor / Team Lead"/>
    <d v="2026-05-08T00:00:00"/>
    <x v="11"/>
    <s v="Lisa Filips"/>
  </r>
  <r>
    <s v="Reg-7340801"/>
    <m/>
    <s v="traci.alyson@corp.spdatallc.com"/>
    <m/>
    <x v="1"/>
    <m/>
    <n v="0"/>
    <n v="1"/>
    <m/>
    <m/>
    <m/>
    <m/>
    <s v="Supervisor / Team Lead"/>
    <d v="2026-05-08T00:00:00"/>
    <x v="11"/>
    <s v="Lisa Filips"/>
  </r>
  <r>
    <s v="Reg-7340810"/>
    <m/>
    <s v="traci.alyson@corp.spdatallc.com"/>
    <m/>
    <x v="1"/>
    <m/>
    <n v="0"/>
    <n v="1"/>
    <m/>
    <m/>
    <m/>
    <m/>
    <s v="Supervisor / Team Lead"/>
    <d v="2026-05-08T00:00:00"/>
    <x v="11"/>
    <s v="Lisa Filips"/>
  </r>
  <r>
    <s v="Reg-7340787"/>
    <m/>
    <s v="traci.alyson@corp.spdatallc.com"/>
    <m/>
    <x v="1"/>
    <m/>
    <n v="0"/>
    <n v="1"/>
    <m/>
    <m/>
    <m/>
    <m/>
    <s v="Supervisor / Team Lead"/>
    <d v="2026-05-08T00:00:00"/>
    <x v="11"/>
    <s v="Lisa Filips"/>
  </r>
  <r>
    <s v="Reg-7340813"/>
    <m/>
    <s v="traci.alyson@corp.spdatallc.com"/>
    <m/>
    <x v="1"/>
    <m/>
    <n v="0"/>
    <n v="1"/>
    <m/>
    <m/>
    <m/>
    <m/>
    <s v="Supervisor / Team Lead"/>
    <d v="2026-05-08T00:00:00"/>
    <x v="11"/>
    <s v="Lisa Filips"/>
  </r>
  <r>
    <s v="Reg-7340781"/>
    <m/>
    <s v="traci.alyson@corp.spdatallc.com"/>
    <m/>
    <x v="1"/>
    <m/>
    <n v="0"/>
    <n v="1"/>
    <m/>
    <m/>
    <m/>
    <m/>
    <s v="Supervisor / Team Lead"/>
    <d v="2026-05-08T00:00:00"/>
    <x v="11"/>
    <s v="Lisa Filips"/>
  </r>
  <r>
    <s v="Reg-7340735"/>
    <m/>
    <s v="traci.alyson@corp.spdatallc.com"/>
    <m/>
    <x v="1"/>
    <m/>
    <n v="0"/>
    <n v="1"/>
    <m/>
    <m/>
    <m/>
    <m/>
    <s v="Supervisor / Team Lead"/>
    <d v="2026-05-08T00:00:00"/>
    <x v="11"/>
    <s v="Lisa Filips"/>
  </r>
  <r>
    <s v="Reg-7340734"/>
    <m/>
    <s v="traci.alyson@corp.spdatallc.com"/>
    <m/>
    <x v="1"/>
    <m/>
    <n v="0"/>
    <n v="1"/>
    <m/>
    <m/>
    <m/>
    <m/>
    <s v="Supervisor / Team Lead"/>
    <d v="2026-05-08T00:00:00"/>
    <x v="11"/>
    <s v="Lisa Filips"/>
  </r>
  <r>
    <s v="Reg-7340767"/>
    <m/>
    <s v="traci.alyson@corp.spdatallc.com"/>
    <m/>
    <x v="1"/>
    <m/>
    <n v="0"/>
    <n v="1"/>
    <m/>
    <m/>
    <m/>
    <m/>
    <s v="Supervisor / Team Lead"/>
    <d v="2026-05-08T00:00:00"/>
    <x v="11"/>
    <s v="Lisa Filips"/>
  </r>
  <r>
    <s v="Reg-7340745"/>
    <m/>
    <s v="traci.alyson@corp.spdatallc.com"/>
    <m/>
    <x v="1"/>
    <m/>
    <n v="0"/>
    <n v="1"/>
    <m/>
    <m/>
    <m/>
    <m/>
    <s v="Supervisor / Team Lead"/>
    <d v="2026-05-08T00:00:00"/>
    <x v="11"/>
    <s v="Lisa Filips"/>
  </r>
  <r>
    <s v="Reg-7340797"/>
    <m/>
    <s v="traci.alyson@corp.spdatallc.com"/>
    <m/>
    <x v="1"/>
    <m/>
    <n v="0"/>
    <n v="1"/>
    <m/>
    <m/>
    <m/>
    <m/>
    <s v="Supervisor / Team Lead"/>
    <d v="2026-05-08T00:00:00"/>
    <x v="11"/>
    <s v="Lisa Filips"/>
  </r>
  <r>
    <s v="Reg-7340922"/>
    <m/>
    <s v="traci.alyson@corp.spdatallc.com"/>
    <m/>
    <x v="1"/>
    <m/>
    <n v="0"/>
    <n v="1"/>
    <m/>
    <m/>
    <m/>
    <m/>
    <s v="Supervisor / Team Lead"/>
    <d v="2026-05-08T00:00:00"/>
    <x v="11"/>
    <s v="Lisa Filips"/>
  </r>
  <r>
    <s v="Reg-7340946"/>
    <m/>
    <s v="traci.alyson@corp.spdatallc.com"/>
    <m/>
    <x v="1"/>
    <m/>
    <n v="0"/>
    <n v="1"/>
    <m/>
    <m/>
    <m/>
    <m/>
    <s v="Supervisor / Team Lead"/>
    <d v="2026-05-08T00:00:00"/>
    <x v="11"/>
    <s v="Lisa Filips"/>
  </r>
  <r>
    <s v="Reg-7340921"/>
    <m/>
    <s v="traci.alyson@corp.spdatallc.com"/>
    <m/>
    <x v="1"/>
    <m/>
    <n v="0"/>
    <n v="1"/>
    <m/>
    <m/>
    <m/>
    <m/>
    <s v="Supervisor / Team Lead"/>
    <d v="2026-05-08T00:00:00"/>
    <x v="11"/>
    <s v="Lisa Filips"/>
  </r>
  <r>
    <s v="Reg-7340879"/>
    <m/>
    <s v="traci.alyson@corp.spdatallc.com"/>
    <m/>
    <x v="1"/>
    <m/>
    <n v="0"/>
    <n v="1"/>
    <m/>
    <m/>
    <m/>
    <m/>
    <s v="Supervisor / Team Lead"/>
    <d v="2026-05-08T00:00:00"/>
    <x v="11"/>
    <s v="Lisa Filips"/>
  </r>
  <r>
    <s v="Reg-7340904"/>
    <m/>
    <s v="traci.alyson@corp.spdatallc.com"/>
    <m/>
    <x v="1"/>
    <m/>
    <n v="0"/>
    <n v="1"/>
    <m/>
    <m/>
    <m/>
    <m/>
    <s v="Supervisor / Team Lead"/>
    <d v="2026-05-08T00:00:00"/>
    <x v="11"/>
    <s v="Lisa Filips"/>
  </r>
  <r>
    <s v="Reg-7340905"/>
    <m/>
    <s v="traci.alyson@corp.spdatallc.com"/>
    <m/>
    <x v="1"/>
    <m/>
    <n v="0"/>
    <n v="1"/>
    <m/>
    <m/>
    <m/>
    <m/>
    <s v="Supervisor / Team Lead"/>
    <d v="2026-05-08T00:00:00"/>
    <x v="11"/>
    <s v="Lisa Filips"/>
  </r>
  <r>
    <s v="Reg-7340903"/>
    <m/>
    <s v="traci.alyson@corp.spdatallc.com"/>
    <m/>
    <x v="1"/>
    <m/>
    <n v="0"/>
    <n v="1"/>
    <m/>
    <m/>
    <m/>
    <m/>
    <s v="Supervisor / Team Lead"/>
    <d v="2026-05-08T00:00:00"/>
    <x v="11"/>
    <s v="Lisa Filips"/>
  </r>
  <r>
    <s v="Reg-7340906"/>
    <m/>
    <s v="traci.alyson@corp.spdatallc.com"/>
    <m/>
    <x v="1"/>
    <m/>
    <n v="0"/>
    <n v="1"/>
    <m/>
    <m/>
    <m/>
    <m/>
    <s v="Supervisor / Team Lead"/>
    <d v="2026-05-08T00:00:00"/>
    <x v="11"/>
    <s v="Lisa Filips"/>
  </r>
  <r>
    <s v="Reg-7340937"/>
    <m/>
    <s v="traci.alyson@corp.spdatallc.com"/>
    <m/>
    <x v="1"/>
    <m/>
    <n v="0"/>
    <n v="1"/>
    <m/>
    <m/>
    <m/>
    <m/>
    <s v="Supervisor / Team Lead"/>
    <d v="2026-05-08T00:00:00"/>
    <x v="11"/>
    <s v="Lisa Filips"/>
  </r>
  <r>
    <s v="Reg-7340934"/>
    <m/>
    <s v="traci.alyson@corp.spdatallc.com"/>
    <m/>
    <x v="1"/>
    <m/>
    <n v="0"/>
    <n v="1"/>
    <m/>
    <m/>
    <m/>
    <m/>
    <s v="Supervisor / Team Lead"/>
    <d v="2026-05-08T00:00:00"/>
    <x v="11"/>
    <s v="Lisa Filips"/>
  </r>
  <r>
    <s v="Reg-7340938"/>
    <m/>
    <s v="traci.alyson@corp.spdatallc.com"/>
    <m/>
    <x v="1"/>
    <m/>
    <n v="0"/>
    <n v="1"/>
    <m/>
    <m/>
    <m/>
    <m/>
    <s v="Supervisor / Team Lead"/>
    <d v="2026-05-08T00:00:00"/>
    <x v="11"/>
    <s v="Lisa Filips"/>
  </r>
  <r>
    <s v="Reg-7340886"/>
    <m/>
    <s v="traci.alyson@corp.spdatallc.com"/>
    <m/>
    <x v="1"/>
    <m/>
    <n v="0"/>
    <n v="1"/>
    <m/>
    <m/>
    <m/>
    <m/>
    <s v="Supervisor / Team Lead"/>
    <d v="2026-05-08T00:00:00"/>
    <x v="11"/>
    <s v="Lisa Filips"/>
  </r>
  <r>
    <s v="Reg-7340860"/>
    <m/>
    <s v="traci.alyson@corp.spdatallc.com"/>
    <m/>
    <x v="1"/>
    <m/>
    <n v="0"/>
    <n v="1"/>
    <m/>
    <m/>
    <m/>
    <m/>
    <s v="Supervisor / Team Lead"/>
    <d v="2026-05-08T00:00:00"/>
    <x v="11"/>
    <s v="Lisa Filips"/>
  </r>
  <r>
    <s v="Reg-7340885"/>
    <m/>
    <s v="traci.alyson@corp.spdatallc.com"/>
    <m/>
    <x v="1"/>
    <m/>
    <n v="0"/>
    <n v="1"/>
    <m/>
    <m/>
    <m/>
    <m/>
    <s v="Supervisor / Team Lead"/>
    <d v="2026-05-08T00:00:00"/>
    <x v="11"/>
    <s v="Lisa Filips"/>
  </r>
  <r>
    <s v="Reg-7340861"/>
    <m/>
    <s v="traci.alyson@corp.spdatallc.com"/>
    <m/>
    <x v="1"/>
    <m/>
    <n v="0"/>
    <n v="1"/>
    <m/>
    <m/>
    <m/>
    <m/>
    <s v="Supervisor / Team Lead"/>
    <d v="2026-05-08T00:00:00"/>
    <x v="11"/>
    <s v="Lisa Filips"/>
  </r>
  <r>
    <s v="Reg-7340841"/>
    <m/>
    <s v="traci.alyson@corp.spdatallc.com"/>
    <m/>
    <x v="1"/>
    <m/>
    <n v="0"/>
    <n v="1"/>
    <m/>
    <m/>
    <m/>
    <m/>
    <s v="Supervisor / Team Lead"/>
    <d v="2026-05-08T00:00:00"/>
    <x v="11"/>
    <s v="Lisa Filips"/>
  </r>
  <r>
    <s v="Reg-7340863"/>
    <m/>
    <s v="traci.alyson@corp.spdatallc.com"/>
    <m/>
    <x v="1"/>
    <m/>
    <n v="0"/>
    <n v="1"/>
    <m/>
    <m/>
    <m/>
    <m/>
    <s v="Supervisor / Team Lead"/>
    <d v="2026-05-08T00:00:00"/>
    <x v="11"/>
    <s v="Lisa Filips"/>
  </r>
  <r>
    <s v="Reg-7340874"/>
    <m/>
    <s v="traci.alyson@corp.spdatallc.com"/>
    <m/>
    <x v="1"/>
    <m/>
    <n v="0"/>
    <n v="1"/>
    <m/>
    <m/>
    <m/>
    <m/>
    <s v="Supervisor / Team Lead"/>
    <d v="2026-05-08T00:00:00"/>
    <x v="11"/>
    <s v="Lisa Filips"/>
  </r>
  <r>
    <s v="Reg-7340876"/>
    <m/>
    <s v="traci.alyson@corp.spdatallc.com"/>
    <m/>
    <x v="1"/>
    <m/>
    <n v="0"/>
    <n v="1"/>
    <m/>
    <m/>
    <m/>
    <m/>
    <s v="Supervisor / Team Lead"/>
    <d v="2026-05-08T00:00:00"/>
    <x v="11"/>
    <s v="Lisa Filips"/>
  </r>
  <r>
    <s v="Reg-7340877"/>
    <m/>
    <s v="traci.alyson@corp.spdatallc.com"/>
    <m/>
    <x v="1"/>
    <m/>
    <n v="0"/>
    <n v="1"/>
    <m/>
    <m/>
    <m/>
    <m/>
    <s v="Supervisor / Team Lead"/>
    <d v="2026-05-08T00:00:00"/>
    <x v="11"/>
    <s v="Lisa Filips"/>
  </r>
  <r>
    <s v="Reg-7340870"/>
    <m/>
    <s v="traci.alyson@corp.spdatallc.com"/>
    <m/>
    <x v="1"/>
    <m/>
    <n v="0"/>
    <n v="1"/>
    <m/>
    <m/>
    <m/>
    <m/>
    <s v="Supervisor / Team Lead"/>
    <d v="2026-05-08T00:00:00"/>
    <x v="11"/>
    <s v="Lisa Filips"/>
  </r>
  <r>
    <s v="Reg-7340872"/>
    <m/>
    <s v="traci.alyson@corp.spdatallc.com"/>
    <m/>
    <x v="1"/>
    <m/>
    <n v="0"/>
    <n v="1"/>
    <m/>
    <m/>
    <m/>
    <m/>
    <s v="Supervisor / Team Lead"/>
    <d v="2026-05-08T00:00:00"/>
    <x v="11"/>
    <s v="Lisa Filips"/>
  </r>
  <r>
    <s v="Reg-7340849"/>
    <m/>
    <s v="traci.alyson@corp.spdatallc.com"/>
    <m/>
    <x v="1"/>
    <m/>
    <n v="0"/>
    <n v="1"/>
    <m/>
    <m/>
    <m/>
    <m/>
    <s v="Supervisor / Team Lead"/>
    <d v="2026-05-08T00:00:00"/>
    <x v="11"/>
    <s v="Lisa Filips"/>
  </r>
  <r>
    <s v="Reg-7340814"/>
    <m/>
    <s v="traci.alyson@corp.spdatallc.com"/>
    <m/>
    <x v="1"/>
    <m/>
    <n v="0"/>
    <n v="1"/>
    <m/>
    <m/>
    <m/>
    <m/>
    <s v="Supervisor / Team Lead"/>
    <d v="2026-05-08T00:00:00"/>
    <x v="11"/>
    <s v="Lisa Filips"/>
  </r>
  <r>
    <s v="Reg-7340882"/>
    <m/>
    <s v="traci.alyson@corp.spdatallc.com"/>
    <m/>
    <x v="1"/>
    <m/>
    <n v="0"/>
    <n v="1"/>
    <m/>
    <m/>
    <m/>
    <m/>
    <s v="Supervisor / Team Lead"/>
    <d v="2026-05-08T00:00:00"/>
    <x v="11"/>
    <s v="Lisa Filips"/>
  </r>
  <r>
    <s v="Reg-7340850"/>
    <m/>
    <s v="traci.alyson@corp.spdatallc.com"/>
    <m/>
    <x v="1"/>
    <m/>
    <n v="0"/>
    <n v="1"/>
    <m/>
    <m/>
    <m/>
    <m/>
    <s v="Supervisor / Team Lead"/>
    <d v="2026-05-08T00:00:00"/>
    <x v="11"/>
    <s v="Lisa Filips"/>
  </r>
  <r>
    <s v="Reg-7340852"/>
    <m/>
    <s v="traci.alyson@corp.spdatallc.com"/>
    <m/>
    <x v="1"/>
    <m/>
    <n v="0"/>
    <n v="1"/>
    <m/>
    <m/>
    <m/>
    <m/>
    <s v="Supervisor / Team Lead"/>
    <d v="2026-05-08T00:00:00"/>
    <x v="11"/>
    <s v="Lisa Filips"/>
  </r>
  <r>
    <s v="Reg-7340957"/>
    <m/>
    <s v="trevor.berry@corp.spdatallc.com"/>
    <m/>
    <x v="1"/>
    <m/>
    <n v="0"/>
    <n v="1"/>
    <m/>
    <m/>
    <m/>
    <m/>
    <s v="Contact Center Agent"/>
    <d v="2026-05-08T00:00:00"/>
    <x v="46"/>
    <s v="Lisa Filips"/>
  </r>
  <r>
    <s v="Reg-7340715"/>
    <s v="&lt;a href=&quot;/0Q0PL00000LXRAD&quot; target=&quot;_self&quot;&gt;DGQ0007576565&lt;/a&gt;"/>
    <s v="vonceil.cummings@corp.spdatallc.com"/>
    <s v="DG0002208381"/>
    <x v="0"/>
    <n v="126.54"/>
    <n v="1"/>
    <n v="1"/>
    <s v="Whirlpool"/>
    <n v="1"/>
    <s v="Appliance Care Monthly IW/OOW"/>
    <s v="Initial"/>
    <s v="Agent"/>
    <d v="2026-05-08T00:00:00"/>
    <x v="47"/>
    <s v="John Burdett"/>
  </r>
  <r>
    <s v="Reg-7340750"/>
    <s v="&lt;a href=&quot;/0Q0PL00000LXUWH&quot; target=&quot;_self&quot;&gt;DGQ0007576599&lt;/a&gt;"/>
    <s v="yvonne.ndukwu@corp.spdatallc.com"/>
    <s v="DG0002208398"/>
    <x v="3"/>
    <n v="107.88"/>
    <n v="1"/>
    <n v="1"/>
    <s v="Whirlpool"/>
    <n v="1"/>
    <s v="Appliance Care Monthly IW/OOW"/>
    <s v="Initial"/>
    <s v="Contact Center Agent"/>
    <d v="2026-05-08T00:00:00"/>
    <x v="48"/>
    <s v="Lisa Filips"/>
  </r>
  <r>
    <s v="Reg-7340678"/>
    <s v="&lt;a href=&quot;/0Q0PL00000LXAvl&quot; target=&quot;_self&quot;&gt;DGQ0007576528&lt;/a&gt;"/>
    <s v="alicia.chavarria@corp.spdatallc.com"/>
    <s v="DG0002206585"/>
    <x v="3"/>
    <n v="95.88"/>
    <n v="1"/>
    <n v="1"/>
    <s v="Maytag"/>
    <n v="1"/>
    <s v="Appliance Care Monthly IW/OOW"/>
    <s v="Initial"/>
    <s v="Contact Center Agent"/>
    <d v="2026-05-07T00:00:00"/>
    <x v="15"/>
    <s v="Lisa Filips"/>
  </r>
  <r>
    <s v="Reg-7340700"/>
    <m/>
    <s v="alicia.chavarria@corp.spdatallc.com"/>
    <m/>
    <x v="1"/>
    <m/>
    <n v="0"/>
    <n v="1"/>
    <m/>
    <m/>
    <m/>
    <m/>
    <s v="Contact Center Agent"/>
    <d v="2026-05-07T00:00:00"/>
    <x v="15"/>
    <s v="Lisa Filips"/>
  </r>
  <r>
    <s v="Reg-7340588"/>
    <m/>
    <s v="alicia.chavarria@corp.spdatallc.com"/>
    <m/>
    <x v="1"/>
    <m/>
    <n v="0"/>
    <n v="1"/>
    <m/>
    <m/>
    <m/>
    <m/>
    <s v="Contact Center Agent"/>
    <d v="2026-05-07T00:00:00"/>
    <x v="15"/>
    <s v="Lisa Filips"/>
  </r>
  <r>
    <s v="Reg-7340601"/>
    <m/>
    <s v="amar.ramcharan@corp.spdatallc.com"/>
    <m/>
    <x v="1"/>
    <m/>
    <n v="0"/>
    <n v="1"/>
    <m/>
    <m/>
    <m/>
    <m/>
    <s v="Supervisor / Team Lead"/>
    <d v="2026-05-07T00:00:00"/>
    <x v="49"/>
    <s v="Lisa Filips"/>
  </r>
  <r>
    <s v="Reg-7340548"/>
    <s v="&lt;a href=&quot;/0Q0PL00000LWyTB&quot; target=&quot;_self&quot;&gt;DGQ0007576385&lt;/a&gt;"/>
    <s v="anastacia.hicks@corp.spdatallc.com"/>
    <s v="DG0002206528"/>
    <x v="0"/>
    <n v="93.24"/>
    <n v="1"/>
    <n v="1"/>
    <s v="Whirlpool"/>
    <n v="1"/>
    <s v="Appliance Care Monthly IW/OOW"/>
    <s v="Initial"/>
    <s v="Agent"/>
    <d v="2026-05-07T00:00:00"/>
    <x v="50"/>
    <s v="Gary Lambert"/>
  </r>
  <r>
    <s v="Reg-7340547"/>
    <s v="&lt;a href=&quot;/0Q0PL00000LWyRZ&quot; target=&quot;_self&quot;&gt;DGQ0007576384&lt;/a&gt;"/>
    <s v="anastacia.hicks@corp.spdatallc.com"/>
    <s v="DG0002206527"/>
    <x v="0"/>
    <n v="166.32"/>
    <n v="1"/>
    <n v="1"/>
    <s v="Whirlpool"/>
    <n v="1"/>
    <s v="Appliance Care Monthly IW/OOW"/>
    <s v="Initial"/>
    <s v="Agent"/>
    <d v="2026-05-07T00:00:00"/>
    <x v="50"/>
    <s v="Gary Lambert"/>
  </r>
  <r>
    <s v="Reg-7340545"/>
    <s v="&lt;a href=&quot;/0Q0PL00000LWyOL&quot; target=&quot;_self&quot;&gt;DGQ0007576382&lt;/a&gt;"/>
    <s v="anastacia.hicks@corp.spdatallc.com"/>
    <s v="DG0002206525"/>
    <x v="0"/>
    <n v="133.02000000000001"/>
    <n v="1"/>
    <n v="1"/>
    <s v="Whirlpool"/>
    <n v="1"/>
    <s v="Appliance Care Monthly IW/OOW"/>
    <s v="Initial"/>
    <s v="Agent"/>
    <d v="2026-05-07T00:00:00"/>
    <x v="50"/>
    <s v="Gary Lambert"/>
  </r>
  <r>
    <s v="Reg-7340546"/>
    <s v="&lt;a href=&quot;/0Q0PL00000LWyPx&quot; target=&quot;_self&quot;&gt;DGQ0007576383&lt;/a&gt;"/>
    <s v="anastacia.hicks@corp.spdatallc.com"/>
    <s v="DG0002206526"/>
    <x v="0"/>
    <n v="135"/>
    <n v="1"/>
    <n v="1"/>
    <s v="Whirlpool"/>
    <n v="1"/>
    <s v="Appliance Care Monthly IW/OOW"/>
    <s v="Initial"/>
    <s v="Agent"/>
    <d v="2026-05-07T00:00:00"/>
    <x v="50"/>
    <s v="Gary Lambert"/>
  </r>
  <r>
    <s v="Reg-7340610"/>
    <m/>
    <s v="anastacia.hicks@corp.spdatallc.com"/>
    <m/>
    <x v="1"/>
    <m/>
    <n v="0"/>
    <n v="1"/>
    <m/>
    <m/>
    <m/>
    <m/>
    <s v="Agent"/>
    <d v="2026-05-07T00:00:00"/>
    <x v="50"/>
    <s v="Gary Lambert"/>
  </r>
  <r>
    <s v="Reg-7340611"/>
    <m/>
    <s v="anastacia.hicks@corp.spdatallc.com"/>
    <m/>
    <x v="1"/>
    <m/>
    <n v="0"/>
    <n v="1"/>
    <m/>
    <m/>
    <m/>
    <m/>
    <s v="Agent"/>
    <d v="2026-05-07T00:00:00"/>
    <x v="50"/>
    <s v="Gary Lambert"/>
  </r>
  <r>
    <s v="Reg-7340655"/>
    <m/>
    <s v="angelica.gonzalez@corp.spdatallc.com"/>
    <m/>
    <x v="1"/>
    <m/>
    <n v="0"/>
    <n v="1"/>
    <m/>
    <m/>
    <m/>
    <m/>
    <s v="Agent"/>
    <d v="2026-05-07T00:00:00"/>
    <x v="17"/>
    <s v="William Coad"/>
  </r>
  <r>
    <s v="Reg-7340647"/>
    <s v="&lt;a href=&quot;/0Q0PL00000LX8Fd&quot; target=&quot;_self&quot;&gt;DGQ0007576498&lt;/a&gt;"/>
    <s v="anna.tolentino@corp.spdatallc.com"/>
    <s v="DG0002206574"/>
    <x v="0"/>
    <n v="185.94"/>
    <n v="1"/>
    <n v="1"/>
    <s v="ELECTROLUX"/>
    <n v="1"/>
    <s v="Appliance Care Monthly IW/OOW"/>
    <s v="Initial"/>
    <s v="Contact Center Agent"/>
    <d v="2026-05-07T00:00:00"/>
    <x v="51"/>
    <s v="Lisa Filips"/>
  </r>
  <r>
    <s v="Reg-7340646"/>
    <s v="&lt;a href=&quot;/0Q0PL00000LX8E1&quot; target=&quot;_self&quot;&gt;DGQ0007576497&lt;/a&gt;"/>
    <s v="anna.tolentino@corp.spdatallc.com"/>
    <s v="DG0002206573"/>
    <x v="0"/>
    <n v="158.82"/>
    <n v="1"/>
    <n v="1"/>
    <s v="ELECTROLUX"/>
    <n v="1"/>
    <s v="Appliance Care Monthly IW/OOW"/>
    <s v="Initial"/>
    <s v="Contact Center Agent"/>
    <d v="2026-05-07T00:00:00"/>
    <x v="51"/>
    <s v="Lisa Filips"/>
  </r>
  <r>
    <s v="Reg-7340582"/>
    <s v="&lt;a href=&quot;/0Q0PL00000LX26z&quot; target=&quot;_self&quot;&gt;DGQ0007576420&lt;/a&gt;"/>
    <s v="armelia.teachey@corp.spdatallc.com"/>
    <s v="DG0002206539"/>
    <x v="0"/>
    <n v="100.42"/>
    <n v="1"/>
    <n v="1"/>
    <s v="Whirlpool"/>
    <n v="1"/>
    <s v="Appliance Care Monthly IW/OOW"/>
    <s v="Initial"/>
    <s v="Contact Center Agent"/>
    <d v="2026-05-07T00:00:00"/>
    <x v="52"/>
    <s v="John Burdett"/>
  </r>
  <r>
    <s v="Reg-7340524"/>
    <s v="&lt;a href=&quot;/0Q0PL00000LWwmL&quot; target=&quot;_self&quot;&gt;DGQ0007576363&lt;/a&gt;"/>
    <s v="brianna.totten@corp.spdatallc.com"/>
    <s v="DG0002206521"/>
    <x v="0"/>
    <n v="186.48"/>
    <n v="1"/>
    <n v="1"/>
    <s v="Samsung"/>
    <n v="1"/>
    <s v="Appliance Care Monthly IW/OOW"/>
    <s v="Initial"/>
    <s v="Contact Center Agent"/>
    <d v="2026-05-07T00:00:00"/>
    <x v="20"/>
    <s v="John Burdett"/>
  </r>
  <r>
    <s v="Reg-7340514"/>
    <s v="&lt;a href=&quot;/0Q0PL00000LWvqH&quot; target=&quot;_self&quot;&gt;DGQ0007576354&lt;/a&gt;"/>
    <s v="brianna.totten@corp.spdatallc.com"/>
    <s v="DG0002206518"/>
    <x v="0"/>
    <n v="86.46"/>
    <n v="1"/>
    <n v="1"/>
    <s v="Whirlpool"/>
    <n v="1"/>
    <s v="Appliance Care Monthly IW/OOW"/>
    <s v="Initial"/>
    <s v="Contact Center Agent"/>
    <d v="2026-05-07T00:00:00"/>
    <x v="20"/>
    <s v="John Burdett"/>
  </r>
  <r>
    <s v="Reg-7340516"/>
    <s v="&lt;a href=&quot;/0Q0PL00000LWvrt&quot; target=&quot;_self&quot;&gt;DGQ0007576355&lt;/a&gt;"/>
    <s v="brianna.totten@corp.spdatallc.com"/>
    <s v="DG0002206519"/>
    <x v="0"/>
    <n v="163.44"/>
    <n v="1"/>
    <n v="1"/>
    <s v="Whirlpool"/>
    <n v="1"/>
    <s v="Appliance Care Monthly IW/OOW"/>
    <s v="Initial"/>
    <s v="Contact Center Agent"/>
    <d v="2026-05-07T00:00:00"/>
    <x v="20"/>
    <s v="John Burdett"/>
  </r>
  <r>
    <s v="Reg-7340594"/>
    <m/>
    <s v="cassiddy.jordan@corp.spdatallc.com"/>
    <m/>
    <x v="1"/>
    <m/>
    <n v="0"/>
    <n v="1"/>
    <m/>
    <m/>
    <m/>
    <m/>
    <s v="Contact Center Agent"/>
    <d v="2026-05-07T00:00:00"/>
    <x v="22"/>
    <s v="Lisa Filips"/>
  </r>
  <r>
    <s v="Reg-7340629"/>
    <m/>
    <s v="chanetta.gant@corp.spdatallc.com"/>
    <m/>
    <x v="1"/>
    <m/>
    <n v="0"/>
    <n v="1"/>
    <m/>
    <m/>
    <m/>
    <m/>
    <s v="Agent"/>
    <d v="2026-05-07T00:00:00"/>
    <x v="1"/>
    <s v="William Coad"/>
  </r>
  <r>
    <s v="Reg-7340568"/>
    <m/>
    <s v="christina.j.harris@corp.spdatallc.com"/>
    <m/>
    <x v="1"/>
    <m/>
    <n v="0"/>
    <n v="1"/>
    <m/>
    <m/>
    <m/>
    <m/>
    <s v="Agent"/>
    <d v="2026-05-07T00:00:00"/>
    <x v="53"/>
    <s v="Reina Morales"/>
  </r>
  <r>
    <s v="Reg-7340565"/>
    <m/>
    <s v="christina.j.harris@corp.spdatallc.com"/>
    <m/>
    <x v="1"/>
    <m/>
    <n v="0"/>
    <n v="1"/>
    <m/>
    <m/>
    <m/>
    <m/>
    <s v="Agent"/>
    <d v="2026-05-07T00:00:00"/>
    <x v="53"/>
    <s v="Reina Morales"/>
  </r>
  <r>
    <s v="Reg-7340633"/>
    <s v="&lt;a href=&quot;/0Q0PL00000LX7WT&quot; target=&quot;_self&quot;&gt;DGQ0007576484&lt;/a&gt;"/>
    <s v="dean.barnes@corp.spdatallc.com"/>
    <s v="DG0002206563"/>
    <x v="0"/>
    <n v="132.54"/>
    <n v="1"/>
    <n v="1"/>
    <s v="FRIGIDAIRE"/>
    <n v="1"/>
    <s v="Appliance Care Monthly IW/OOW"/>
    <s v="Initial"/>
    <s v="Contact Center Agent"/>
    <d v="2026-05-07T00:00:00"/>
    <x v="2"/>
    <s v="Reina Morales"/>
  </r>
  <r>
    <s v="Reg-7340632"/>
    <m/>
    <s v="dean.barnes@corp.spdatallc.com"/>
    <m/>
    <x v="1"/>
    <m/>
    <n v="0"/>
    <n v="1"/>
    <m/>
    <m/>
    <m/>
    <m/>
    <s v="Contact Center Agent"/>
    <d v="2026-05-07T00:00:00"/>
    <x v="2"/>
    <s v="Reina Morales"/>
  </r>
  <r>
    <s v="Reg-7340560"/>
    <m/>
    <s v="dean.barnes@corp.spdatallc.com"/>
    <m/>
    <x v="1"/>
    <m/>
    <n v="0"/>
    <n v="1"/>
    <m/>
    <m/>
    <m/>
    <m/>
    <s v="Contact Center Agent"/>
    <d v="2026-05-07T00:00:00"/>
    <x v="2"/>
    <s v="Reina Morales"/>
  </r>
  <r>
    <s v="Reg-7340558"/>
    <m/>
    <s v="dean.barnes@corp.spdatallc.com"/>
    <m/>
    <x v="1"/>
    <m/>
    <n v="0"/>
    <n v="1"/>
    <m/>
    <m/>
    <m/>
    <m/>
    <s v="Contact Center Agent"/>
    <d v="2026-05-07T00:00:00"/>
    <x v="2"/>
    <s v="Reina Morales"/>
  </r>
  <r>
    <s v="Reg-7340517"/>
    <m/>
    <s v="dessie.temple@corp.spdatallc.com"/>
    <m/>
    <x v="1"/>
    <m/>
    <n v="0"/>
    <n v="1"/>
    <m/>
    <m/>
    <m/>
    <m/>
    <s v="Triage"/>
    <d v="2026-05-07T00:00:00"/>
    <x v="54"/>
    <s v="Gary Lambert"/>
  </r>
  <r>
    <s v="Reg-7340682"/>
    <s v="&lt;a href=&quot;/0Q0PL00000LXBWr&quot; target=&quot;_self&quot;&gt;DGQ0007576532&lt;/a&gt;"/>
    <s v="dinesh.kandoth@corp.spdatallc.com"/>
    <s v="DG0002206588"/>
    <x v="0"/>
    <n v="74.7"/>
    <n v="1"/>
    <n v="1"/>
    <s v="Whirlpool"/>
    <n v="1"/>
    <s v="Appliance Care Monthly IW/OOW"/>
    <s v="Initial"/>
    <s v="Contact Center Agent"/>
    <d v="2026-05-07T00:00:00"/>
    <x v="24"/>
    <s v="Lisa Filips"/>
  </r>
  <r>
    <s v="Reg-7340528"/>
    <s v="&lt;a href=&quot;/0Q0PL00000LWxGz&quot; target=&quot;_self&quot;&gt;DGQ0007576365&lt;/a&gt;"/>
    <s v="dinesh.kandoth@corp.spdatallc.com"/>
    <s v="DG0002206522"/>
    <x v="0"/>
    <n v="185.28"/>
    <n v="1"/>
    <n v="1"/>
    <s v="Whirlpool"/>
    <n v="1"/>
    <s v="Appliance Care Monthly IW/OOW"/>
    <s v="Initial"/>
    <s v="Contact Center Agent"/>
    <d v="2026-05-07T00:00:00"/>
    <x v="24"/>
    <s v="Lisa Filips"/>
  </r>
  <r>
    <s v="Reg-7340571"/>
    <s v="&lt;a href=&quot;/0Q0PL00000LX0TN&quot; target=&quot;_self&quot;&gt;DGQ0007576409&lt;/a&gt;"/>
    <s v="douglas.barnes@corp.spdatallc.com"/>
    <s v="DG0002206535"/>
    <x v="0"/>
    <n v="151.24"/>
    <n v="0"/>
    <n v="1"/>
    <s v="KitchenAid"/>
    <n v="1"/>
    <s v="Appliance Care Monthly IW/OOW"/>
    <s v="Initial"/>
    <s v="Agent"/>
    <d v="2026-05-07T00:00:00"/>
    <x v="55"/>
    <s v="Lisa Filips"/>
  </r>
  <r>
    <s v="Reg-7340642"/>
    <s v="&lt;a href=&quot;/0Q0PL00000LX7oD&quot; target=&quot;_self&quot;&gt;DGQ0007576493&lt;/a&gt;"/>
    <s v="eliza.vandivier@corp.spdatallc.com"/>
    <s v="DG0002206570"/>
    <x v="0"/>
    <n v="180.4"/>
    <n v="1"/>
    <n v="1"/>
    <s v="Whirlpool"/>
    <n v="1"/>
    <s v="Appliance Care Monthly IW/OOW"/>
    <s v="Initial"/>
    <s v="Agent"/>
    <d v="2026-05-07T00:00:00"/>
    <x v="56"/>
    <s v="Gary Lambert"/>
  </r>
  <r>
    <s v="Reg-7340652"/>
    <s v="&lt;a href=&quot;/0Q0PL00000LX8dp&quot; target=&quot;_self&quot;&gt;DGQ0007576503&lt;/a&gt;"/>
    <s v="eliza.vandivier@corp.spdatallc.com"/>
    <s v="DG0002206575"/>
    <x v="2"/>
    <n v="80.3"/>
    <n v="1"/>
    <n v="1"/>
    <s v="Maytag"/>
    <n v="1"/>
    <s v="Appliance Care Monthly IW/OOW"/>
    <s v="Initial"/>
    <s v="Agent"/>
    <d v="2026-05-07T00:00:00"/>
    <x v="56"/>
    <s v="Gary Lambert"/>
  </r>
  <r>
    <s v="Reg-7340662"/>
    <m/>
    <s v="eliza.vandivier@corp.spdatallc.com"/>
    <m/>
    <x v="1"/>
    <m/>
    <n v="0"/>
    <n v="1"/>
    <m/>
    <m/>
    <m/>
    <m/>
    <s v="Agent"/>
    <d v="2026-05-07T00:00:00"/>
    <x v="56"/>
    <s v="Gary Lambert"/>
  </r>
  <r>
    <s v="Reg-7340657"/>
    <m/>
    <s v="eliza.vandivier@corp.spdatallc.com"/>
    <m/>
    <x v="1"/>
    <m/>
    <n v="0"/>
    <n v="1"/>
    <m/>
    <m/>
    <m/>
    <m/>
    <s v="Agent"/>
    <d v="2026-05-07T00:00:00"/>
    <x v="56"/>
    <s v="Gary Lambert"/>
  </r>
  <r>
    <s v="Reg-7340595"/>
    <m/>
    <s v="eliza.vandivier@corp.spdatallc.com"/>
    <m/>
    <x v="1"/>
    <m/>
    <n v="0"/>
    <n v="1"/>
    <m/>
    <m/>
    <m/>
    <m/>
    <s v="Agent"/>
    <d v="2026-05-07T00:00:00"/>
    <x v="56"/>
    <s v="Gary Lambert"/>
  </r>
  <r>
    <s v="Reg-7340651"/>
    <s v="&lt;a href=&quot;/0Q0PL00000LX8Yz&quot; target=&quot;_self&quot;&gt;DGQ0007576501&lt;/a&gt;"/>
    <s v="enrique.mendez@corp.spdatallc.com"/>
    <s v="DG0002206576"/>
    <x v="2"/>
    <n v="49.32"/>
    <n v="1"/>
    <n v="1"/>
    <s v="Whirlpool"/>
    <n v="1"/>
    <s v="Appliance Care Monthly IW/OOW"/>
    <s v="Initial"/>
    <s v="Contact Center Agent"/>
    <d v="2026-05-07T00:00:00"/>
    <x v="25"/>
    <s v="Lisa Filips"/>
  </r>
  <r>
    <s v="Reg-7340650"/>
    <s v="&lt;a href=&quot;/0Q0PL00000LX8ab&quot; target=&quot;_self&quot;&gt;DGQ0007576502&lt;/a&gt;"/>
    <s v="enrique.mendez@corp.spdatallc.com"/>
    <s v="DG0002206577"/>
    <x v="2"/>
    <n v="50.94"/>
    <n v="1"/>
    <n v="1"/>
    <s v="Whirlpool"/>
    <n v="1"/>
    <s v="Appliance Care Monthly IW/OOW"/>
    <s v="Initial"/>
    <s v="Contact Center Agent"/>
    <d v="2026-05-07T00:00:00"/>
    <x v="25"/>
    <s v="Lisa Filips"/>
  </r>
  <r>
    <s v="Reg-7340527"/>
    <s v="&lt;a href=&quot;/0Q0PL00000LWyo9&quot; target=&quot;_self&quot;&gt;DGQ0007576387&lt;/a&gt;"/>
    <s v="enrique.mendez@corp.spdatallc.com"/>
    <s v="DG0002206529"/>
    <x v="0"/>
    <n v="176.58"/>
    <n v="1"/>
    <n v="1"/>
    <s v="KitchenAid"/>
    <n v="1"/>
    <s v="Appliance Care Monthly IW/OOW"/>
    <s v="Initial"/>
    <s v="Contact Center Agent"/>
    <d v="2026-05-07T00:00:00"/>
    <x v="25"/>
    <s v="Lisa Filips"/>
  </r>
  <r>
    <s v="Reg-7340670"/>
    <m/>
    <s v="enrique.mendez@corp.spdatallc.com"/>
    <m/>
    <x v="1"/>
    <m/>
    <n v="0"/>
    <n v="1"/>
    <m/>
    <m/>
    <m/>
    <m/>
    <s v="Contact Center Agent"/>
    <d v="2026-05-07T00:00:00"/>
    <x v="25"/>
    <s v="Lisa Filips"/>
  </r>
  <r>
    <s v="Reg-7340631"/>
    <m/>
    <s v="enrique.mendez@corp.spdatallc.com"/>
    <m/>
    <x v="1"/>
    <m/>
    <n v="0"/>
    <n v="1"/>
    <m/>
    <m/>
    <m/>
    <m/>
    <s v="Contact Center Agent"/>
    <d v="2026-05-07T00:00:00"/>
    <x v="25"/>
    <s v="Lisa Filips"/>
  </r>
  <r>
    <s v="Reg-7340612"/>
    <m/>
    <s v="enrique.mendez@corp.spdatallc.com"/>
    <m/>
    <x v="1"/>
    <m/>
    <n v="0"/>
    <n v="1"/>
    <m/>
    <m/>
    <m/>
    <m/>
    <s v="Contact Center Agent"/>
    <d v="2026-05-07T00:00:00"/>
    <x v="25"/>
    <s v="Lisa Filips"/>
  </r>
  <r>
    <s v="Reg-7340605"/>
    <m/>
    <s v="enrique.mendez@corp.spdatallc.com"/>
    <m/>
    <x v="1"/>
    <m/>
    <n v="0"/>
    <n v="1"/>
    <m/>
    <m/>
    <m/>
    <m/>
    <s v="Contact Center Agent"/>
    <d v="2026-05-07T00:00:00"/>
    <x v="25"/>
    <s v="Lisa Filips"/>
  </r>
  <r>
    <s v="Reg-7340573"/>
    <m/>
    <s v="enrique.mendez@corp.spdatallc.com"/>
    <m/>
    <x v="1"/>
    <m/>
    <n v="0"/>
    <n v="1"/>
    <m/>
    <m/>
    <m/>
    <m/>
    <s v="Contact Center Agent"/>
    <d v="2026-05-07T00:00:00"/>
    <x v="25"/>
    <s v="Lisa Filips"/>
  </r>
  <r>
    <s v="Reg-7340579"/>
    <m/>
    <s v="enrique.mendez@corp.spdatallc.com"/>
    <m/>
    <x v="1"/>
    <m/>
    <n v="0"/>
    <n v="1"/>
    <m/>
    <m/>
    <m/>
    <m/>
    <s v="Contact Center Agent"/>
    <d v="2026-05-07T00:00:00"/>
    <x v="25"/>
    <s v="Lisa Filips"/>
  </r>
  <r>
    <s v="Reg-7340525"/>
    <m/>
    <s v="enrique.mendez@corp.spdatallc.com"/>
    <m/>
    <x v="1"/>
    <m/>
    <n v="0"/>
    <n v="1"/>
    <m/>
    <m/>
    <m/>
    <m/>
    <s v="Contact Center Agent"/>
    <d v="2026-05-07T00:00:00"/>
    <x v="25"/>
    <s v="Lisa Filips"/>
  </r>
  <r>
    <s v="Reg-7340529"/>
    <m/>
    <s v="enrique.mendez@corp.spdatallc.com"/>
    <m/>
    <x v="1"/>
    <m/>
    <n v="0"/>
    <n v="1"/>
    <m/>
    <m/>
    <m/>
    <m/>
    <s v="Contact Center Agent"/>
    <d v="2026-05-07T00:00:00"/>
    <x v="25"/>
    <s v="Lisa Filips"/>
  </r>
  <r>
    <s v="Reg-7340534"/>
    <m/>
    <s v="enrique.mendez@corp.spdatallc.com"/>
    <m/>
    <x v="1"/>
    <m/>
    <n v="0"/>
    <n v="1"/>
    <m/>
    <m/>
    <m/>
    <m/>
    <s v="Contact Center Agent"/>
    <d v="2026-05-07T00:00:00"/>
    <x v="25"/>
    <s v="Lisa Filips"/>
  </r>
  <r>
    <s v="Reg-7340520"/>
    <m/>
    <s v="enrique.mendez@corp.spdatallc.com"/>
    <m/>
    <x v="1"/>
    <m/>
    <n v="0"/>
    <n v="1"/>
    <m/>
    <m/>
    <m/>
    <m/>
    <s v="Contact Center Agent"/>
    <d v="2026-05-07T00:00:00"/>
    <x v="25"/>
    <s v="Lisa Filips"/>
  </r>
  <r>
    <s v="Reg-7340537"/>
    <m/>
    <s v="enrique.mendez@corp.spdatallc.com"/>
    <m/>
    <x v="1"/>
    <m/>
    <n v="0"/>
    <n v="1"/>
    <m/>
    <m/>
    <m/>
    <m/>
    <s v="Contact Center Agent"/>
    <d v="2026-05-07T00:00:00"/>
    <x v="25"/>
    <s v="Lisa Filips"/>
  </r>
  <r>
    <s v="Reg-7340538"/>
    <m/>
    <s v="enrique.mendez@corp.spdatallc.com"/>
    <m/>
    <x v="1"/>
    <m/>
    <n v="0"/>
    <n v="1"/>
    <m/>
    <m/>
    <m/>
    <m/>
    <s v="Contact Center Agent"/>
    <d v="2026-05-07T00:00:00"/>
    <x v="25"/>
    <s v="Lisa Filips"/>
  </r>
  <r>
    <s v="Reg-7340511"/>
    <m/>
    <s v="enrique.mendez@corp.spdatallc.com"/>
    <m/>
    <x v="1"/>
    <m/>
    <n v="0"/>
    <n v="1"/>
    <m/>
    <m/>
    <m/>
    <m/>
    <s v="Contact Center Agent"/>
    <d v="2026-05-07T00:00:00"/>
    <x v="25"/>
    <s v="Lisa Filips"/>
  </r>
  <r>
    <s v="Reg-7340518"/>
    <m/>
    <s v="enrique.mendez@corp.spdatallc.com"/>
    <m/>
    <x v="1"/>
    <m/>
    <n v="0"/>
    <n v="1"/>
    <m/>
    <m/>
    <m/>
    <m/>
    <s v="Contact Center Agent"/>
    <d v="2026-05-07T00:00:00"/>
    <x v="25"/>
    <s v="Lisa Filips"/>
  </r>
  <r>
    <s v="Reg-7340513"/>
    <m/>
    <s v="enrique.mendez@corp.spdatallc.com"/>
    <m/>
    <x v="1"/>
    <m/>
    <n v="0"/>
    <n v="1"/>
    <m/>
    <m/>
    <m/>
    <m/>
    <s v="Contact Center Agent"/>
    <d v="2026-05-07T00:00:00"/>
    <x v="25"/>
    <s v="Lisa Filips"/>
  </r>
  <r>
    <s v="Reg-7340654"/>
    <m/>
    <s v="gilbert.salazar@corp.spdatallc.com"/>
    <m/>
    <x v="1"/>
    <m/>
    <n v="0"/>
    <n v="0"/>
    <m/>
    <m/>
    <m/>
    <m/>
    <s v="Contact Center Agent"/>
    <d v="2026-05-07T00:00:00"/>
    <x v="57"/>
    <s v="Stefano Lista"/>
  </r>
  <r>
    <s v="Reg-7340635"/>
    <m/>
    <s v="glenda.harper@corp.spdatallc.com"/>
    <m/>
    <x v="1"/>
    <m/>
    <n v="0"/>
    <n v="1"/>
    <m/>
    <m/>
    <m/>
    <m/>
    <s v="Agent"/>
    <d v="2026-05-07T00:00:00"/>
    <x v="4"/>
    <s v="Stefano Lista"/>
  </r>
  <r>
    <s v="Reg-7340606"/>
    <m/>
    <s v="graciela.rodriguez@corp.spdatallc.com"/>
    <m/>
    <x v="1"/>
    <m/>
    <n v="0"/>
    <n v="1"/>
    <m/>
    <m/>
    <m/>
    <m/>
    <s v="Contact Center Agent"/>
    <d v="2026-05-07T00:00:00"/>
    <x v="5"/>
    <s v="Lisa Filips"/>
  </r>
  <r>
    <s v="Reg-7340521"/>
    <m/>
    <s v="graciela.rodriguez@corp.spdatallc.com"/>
    <m/>
    <x v="1"/>
    <m/>
    <n v="0"/>
    <n v="1"/>
    <m/>
    <m/>
    <m/>
    <m/>
    <s v="Contact Center Agent"/>
    <d v="2026-05-07T00:00:00"/>
    <x v="5"/>
    <s v="Lisa Filips"/>
  </r>
  <r>
    <s v="Reg-7340522"/>
    <m/>
    <s v="graciela.rodriguez@corp.spdatallc.com"/>
    <m/>
    <x v="1"/>
    <m/>
    <n v="0"/>
    <n v="1"/>
    <m/>
    <m/>
    <m/>
    <m/>
    <s v="Contact Center Agent"/>
    <d v="2026-05-07T00:00:00"/>
    <x v="5"/>
    <s v="Lisa Filips"/>
  </r>
  <r>
    <s v="Reg-7340554"/>
    <m/>
    <s v="jessica.bartlett@corp.spdatallc.com"/>
    <m/>
    <x v="1"/>
    <m/>
    <n v="0"/>
    <n v="1"/>
    <m/>
    <m/>
    <m/>
    <m/>
    <s v="Agent"/>
    <d v="2026-05-07T00:00:00"/>
    <x v="58"/>
    <s v="Gary Lambert"/>
  </r>
  <r>
    <s v="Reg-7340556"/>
    <m/>
    <s v="jessica.bartlett@corp.spdatallc.com"/>
    <m/>
    <x v="1"/>
    <m/>
    <n v="0"/>
    <n v="1"/>
    <m/>
    <m/>
    <m/>
    <m/>
    <s v="Agent"/>
    <d v="2026-05-07T00:00:00"/>
    <x v="58"/>
    <s v="Gary Lambert"/>
  </r>
  <r>
    <s v="Reg-7340581"/>
    <s v="&lt;a href=&quot;/0Q0PL00000LX1vh&quot; target=&quot;_self&quot;&gt;DGQ0007576419&lt;/a&gt;"/>
    <s v="john.allen@corp.spdatallc.com"/>
    <s v="DG0002206540"/>
    <x v="0"/>
    <n v="223.98"/>
    <n v="1"/>
    <n v="1"/>
    <s v="GE"/>
    <n v="1"/>
    <s v="Appliance Care Monthly IW/OOW"/>
    <s v="Initial"/>
    <s v="Contact Center Agent"/>
    <d v="2026-05-07T00:00:00"/>
    <x v="27"/>
    <s v="Reina Morales"/>
  </r>
  <r>
    <s v="Reg-7340691"/>
    <s v="&lt;a href=&quot;/0Q0PL00000LXCaz&quot; target=&quot;_self&quot;&gt;DGQ0007576542&lt;/a&gt;"/>
    <s v="john.montgomery@corp.spdatallc.com"/>
    <s v="DG0002206593"/>
    <x v="0"/>
    <n v="250.02"/>
    <n v="1"/>
    <n v="1"/>
    <s v="LG"/>
    <n v="1"/>
    <s v="Appliance Care Monthly IW/OOW"/>
    <s v="Initial"/>
    <s v="Supervisor / Team Lead"/>
    <d v="2026-05-07T00:00:00"/>
    <x v="28"/>
    <s v="Lisa Filips"/>
  </r>
  <r>
    <s v="Reg-7340704"/>
    <m/>
    <s v="john.montgomery@corp.spdatallc.com"/>
    <m/>
    <x v="1"/>
    <m/>
    <n v="0"/>
    <n v="1"/>
    <m/>
    <m/>
    <m/>
    <m/>
    <s v="Supervisor / Team Lead"/>
    <d v="2026-05-07T00:00:00"/>
    <x v="28"/>
    <s v="Lisa Filips"/>
  </r>
  <r>
    <s v="Reg-7340643"/>
    <m/>
    <s v="john.montgomery@corp.spdatallc.com"/>
    <m/>
    <x v="1"/>
    <m/>
    <n v="0"/>
    <n v="1"/>
    <m/>
    <m/>
    <m/>
    <m/>
    <s v="Supervisor / Team Lead"/>
    <d v="2026-05-07T00:00:00"/>
    <x v="28"/>
    <s v="Lisa Filips"/>
  </r>
  <r>
    <s v="Reg-7340597"/>
    <s v="&lt;a href=&quot;/0Q0PL00000LX3ZJ&quot; target=&quot;_self&quot;&gt;DGQ0007576435&lt;/a&gt;"/>
    <s v="jon.cherry@corp.spdatallc.com"/>
    <s v="DG0002206546"/>
    <x v="2"/>
    <n v="73.36"/>
    <n v="1"/>
    <n v="1"/>
    <s v="Whirlpool"/>
    <n v="1"/>
    <s v="Appliance Care Monthly IW/OOW"/>
    <s v="Initial"/>
    <s v="Contact Center Agent"/>
    <d v="2026-05-07T00:00:00"/>
    <x v="59"/>
    <s v="Reina Morales"/>
  </r>
  <r>
    <s v="Reg-7340580"/>
    <m/>
    <s v="khadijah.young@corp.spdatallc.com"/>
    <m/>
    <x v="1"/>
    <m/>
    <n v="0"/>
    <n v="1"/>
    <m/>
    <m/>
    <m/>
    <m/>
    <s v="Contact Center Agent"/>
    <d v="2026-05-07T00:00:00"/>
    <x v="60"/>
    <s v="Lisa Filips"/>
  </r>
  <r>
    <s v="Reg-7340572"/>
    <m/>
    <s v="laura.villamar@corp.spdatallc.com"/>
    <m/>
    <x v="1"/>
    <m/>
    <n v="0"/>
    <n v="1"/>
    <m/>
    <m/>
    <m/>
    <m/>
    <s v="Contact Center Agent"/>
    <d v="2026-05-07T00:00:00"/>
    <x v="61"/>
    <s v="Stefano Lista"/>
  </r>
  <r>
    <s v="Reg-7340634"/>
    <s v="&lt;a href=&quot;/0Q0PL00000LX6de&quot; target=&quot;_self&quot;&gt;DGQ0007576485&lt;/a&gt;"/>
    <s v="michael.parker@corp.spdatallc.com"/>
    <s v="DG0002206571"/>
    <x v="0"/>
    <n v="94.5"/>
    <n v="1"/>
    <n v="1"/>
    <s v="Whirlpool"/>
    <n v="1"/>
    <s v="Appliance Care Monthly IW/OOW"/>
    <s v="Initial"/>
    <s v="Contact Center Agent"/>
    <d v="2026-05-07T00:00:00"/>
    <x v="32"/>
    <s v="Lisa Filips"/>
  </r>
  <r>
    <s v="Reg-7340578"/>
    <s v="&lt;a href=&quot;/0Q0PL00000LX1UH&quot; target=&quot;_self&quot;&gt;DGQ0007576416&lt;/a&gt;"/>
    <s v="michael.parker@corp.spdatallc.com"/>
    <s v="DG0002206538"/>
    <x v="0"/>
    <n v="188.2"/>
    <n v="1"/>
    <n v="1"/>
    <s v="Maytag"/>
    <n v="1"/>
    <s v="Appliance Care Monthly IW/OOW"/>
    <s v="Initial"/>
    <s v="Contact Center Agent"/>
    <d v="2026-05-07T00:00:00"/>
    <x v="32"/>
    <s v="Lisa Filips"/>
  </r>
  <r>
    <s v="Reg-7340551"/>
    <s v="&lt;a href=&quot;/0Q0PL00000LWyxp&quot; target=&quot;_self&quot;&gt;DGQ0007576389&lt;/a&gt;"/>
    <s v="michelle.diaz@corp.spdatallc.com"/>
    <s v="DG0002206530"/>
    <x v="0"/>
    <n v="107.1"/>
    <n v="1"/>
    <n v="1"/>
    <s v="Maytag"/>
    <n v="1"/>
    <s v="Appliance Care Monthly IW/OOW"/>
    <s v="Initial"/>
    <s v="Agent"/>
    <d v="2026-05-07T00:00:00"/>
    <x v="6"/>
    <s v="Stefano Lista"/>
  </r>
  <r>
    <s v="Reg-7340566"/>
    <m/>
    <s v="michelle.diaz@corp.spdatallc.com"/>
    <m/>
    <x v="1"/>
    <m/>
    <n v="0"/>
    <n v="1"/>
    <m/>
    <m/>
    <m/>
    <m/>
    <s v="Agent"/>
    <d v="2026-05-07T00:00:00"/>
    <x v="6"/>
    <s v="Stefano Lista"/>
  </r>
  <r>
    <s v="Reg-7340567"/>
    <m/>
    <s v="michelle.diaz@corp.spdatallc.com"/>
    <m/>
    <x v="1"/>
    <m/>
    <n v="0"/>
    <n v="1"/>
    <m/>
    <m/>
    <m/>
    <m/>
    <s v="Agent"/>
    <d v="2026-05-07T00:00:00"/>
    <x v="6"/>
    <s v="Stefano Lista"/>
  </r>
  <r>
    <s v="Reg-7340600"/>
    <m/>
    <s v="michelle.diaz@corp.spdatallc.com"/>
    <m/>
    <x v="1"/>
    <m/>
    <n v="0"/>
    <n v="1"/>
    <m/>
    <m/>
    <m/>
    <m/>
    <s v="Agent"/>
    <d v="2026-05-07T00:00:00"/>
    <x v="6"/>
    <s v="Stefano Lista"/>
  </r>
  <r>
    <s v="Reg-7340599"/>
    <m/>
    <s v="michelle.diaz@corp.spdatallc.com"/>
    <m/>
    <x v="1"/>
    <m/>
    <n v="0"/>
    <n v="1"/>
    <m/>
    <m/>
    <m/>
    <m/>
    <s v="Agent"/>
    <d v="2026-05-07T00:00:00"/>
    <x v="6"/>
    <s v="Stefano Lista"/>
  </r>
  <r>
    <s v="Reg-7340561"/>
    <s v="&lt;a href=&quot;/0Q0PL00000LWzp3&quot; target=&quot;_self&quot;&gt;DGQ0007576399&lt;/a&gt;"/>
    <s v="mohamed.bayoumy@corp.spdatallc.com"/>
    <s v="DG0002206533"/>
    <x v="0"/>
    <n v="128.94"/>
    <n v="1"/>
    <n v="1"/>
    <s v="Whirlpool"/>
    <n v="1"/>
    <s v="Appliance Care Monthly IW/OOW"/>
    <s v="Initial"/>
    <s v="Contact Center Agent"/>
    <d v="2026-05-07T00:00:00"/>
    <x v="7"/>
    <s v="Lisa Filips"/>
  </r>
  <r>
    <s v="Reg-7340510"/>
    <m/>
    <s v="mohamed.bayoumy@corp.spdatallc.com"/>
    <m/>
    <x v="1"/>
    <m/>
    <n v="0"/>
    <n v="1"/>
    <m/>
    <m/>
    <m/>
    <m/>
    <s v="Contact Center Agent"/>
    <d v="2026-05-07T00:00:00"/>
    <x v="7"/>
    <s v="Lisa Filips"/>
  </r>
  <r>
    <s v="Reg-7340674"/>
    <s v="&lt;a href=&quot;/0Q0PL00000LXAe1&quot; target=&quot;_self&quot;&gt;DGQ0007576524&lt;/a&gt;"/>
    <s v="moriah.light@corp.spdatallc.com"/>
    <s v="DG0002206583"/>
    <x v="0"/>
    <n v="107.64"/>
    <n v="1"/>
    <n v="1"/>
    <s v="FRIGIDAIRE"/>
    <n v="1"/>
    <s v="Appliance Care Monthly IW/OOW"/>
    <s v="Initial"/>
    <s v="WFM Analyst"/>
    <d v="2026-05-07T00:00:00"/>
    <x v="33"/>
    <s v="Lisa Filips"/>
  </r>
  <r>
    <s v="Reg-7340604"/>
    <s v="&lt;a href=&quot;/0Q0PL00000LX4Dd&quot; target=&quot;_self&quot;&gt;DGQ0007576447&lt;/a&gt;"/>
    <s v="nelson.garcia@corp.spdatallc.com"/>
    <s v="DG0002206554"/>
    <x v="0"/>
    <n v="144.1"/>
    <n v="1"/>
    <n v="1"/>
    <s v="Whirlpool"/>
    <n v="1"/>
    <s v="Appliance Care Monthly IW/OOW"/>
    <s v="Initial"/>
    <s v="Contact Center Agent"/>
    <d v="2026-05-07T00:00:00"/>
    <x v="34"/>
    <s v="Lisa Filips"/>
  </r>
  <r>
    <s v="Reg-7340603"/>
    <s v="&lt;a href=&quot;/0Q0PL00000LX4C1&quot; target=&quot;_self&quot;&gt;DGQ0007576446&lt;/a&gt;"/>
    <s v="nelson.garcia@corp.spdatallc.com"/>
    <s v="DG0002206553"/>
    <x v="0"/>
    <n v="111.98"/>
    <n v="1"/>
    <n v="1"/>
    <s v="Whirlpool"/>
    <n v="1"/>
    <s v="Appliance Care Monthly IW/OOW"/>
    <s v="Initial"/>
    <s v="Contact Center Agent"/>
    <d v="2026-05-07T00:00:00"/>
    <x v="34"/>
    <s v="Lisa Filips"/>
  </r>
  <r>
    <s v="Reg-7340702"/>
    <m/>
    <s v="nelson.garcia@corp.spdatallc.com"/>
    <m/>
    <x v="1"/>
    <m/>
    <n v="0"/>
    <n v="1"/>
    <m/>
    <m/>
    <m/>
    <m/>
    <s v="Contact Center Agent"/>
    <d v="2026-05-07T00:00:00"/>
    <x v="34"/>
    <s v="Lisa Filips"/>
  </r>
  <r>
    <s v="Reg-7340701"/>
    <m/>
    <s v="nelson.garcia@corp.spdatallc.com"/>
    <m/>
    <x v="1"/>
    <m/>
    <n v="0"/>
    <n v="1"/>
    <m/>
    <m/>
    <m/>
    <m/>
    <s v="Contact Center Agent"/>
    <d v="2026-05-07T00:00:00"/>
    <x v="34"/>
    <s v="Lisa Filips"/>
  </r>
  <r>
    <s v="Reg-7340583"/>
    <s v="&lt;a href=&quot;/0Q0PL00000LX2Bp&quot; target=&quot;_self&quot;&gt;DGQ0007576421&lt;/a&gt;"/>
    <s v="oluwafunke.okedeh@corp.spdatallc.com"/>
    <s v="DG0002206541"/>
    <x v="3"/>
    <n v="118.68"/>
    <n v="1"/>
    <n v="1"/>
    <s v="Whirlpool"/>
    <n v="1"/>
    <s v="Appliance Care Monthly IW/OOW"/>
    <s v="Initial"/>
    <s v="Contact Center Agent"/>
    <d v="2026-05-07T00:00:00"/>
    <x v="35"/>
    <s v="Lisa Filips"/>
  </r>
  <r>
    <s v="Reg-7340533"/>
    <s v="&lt;a href=&quot;/0Q0PL00000LWxSH&quot; target=&quot;_self&quot;&gt;DGQ0007576369&lt;/a&gt;"/>
    <s v="oluwafunke.okedeh@corp.spdatallc.com"/>
    <s v="DG0002206523"/>
    <x v="3"/>
    <n v="64.680000000000007"/>
    <n v="1"/>
    <n v="1"/>
    <s v="Maytag"/>
    <n v="1"/>
    <s v="Appliance Care Monthly IW/OOW"/>
    <s v="Initial"/>
    <s v="Contact Center Agent"/>
    <d v="2026-05-07T00:00:00"/>
    <x v="35"/>
    <s v="Lisa Filips"/>
  </r>
  <r>
    <s v="Reg-7340532"/>
    <m/>
    <s v="oluwafunke.okedeh@corp.spdatallc.com"/>
    <m/>
    <x v="1"/>
    <m/>
    <n v="0"/>
    <n v="1"/>
    <m/>
    <m/>
    <m/>
    <m/>
    <s v="Contact Center Agent"/>
    <d v="2026-05-07T00:00:00"/>
    <x v="35"/>
    <s v="Lisa Filips"/>
  </r>
  <r>
    <s v="Reg-7340531"/>
    <m/>
    <s v="paige.potter@corp.spdatallc.com"/>
    <m/>
    <x v="1"/>
    <m/>
    <n v="0"/>
    <n v="1"/>
    <m/>
    <m/>
    <m/>
    <m/>
    <s v="Contact Center Agent"/>
    <d v="2026-05-07T00:00:00"/>
    <x v="13"/>
    <s v="Lisa Filips"/>
  </r>
  <r>
    <s v="Reg-7340530"/>
    <m/>
    <s v="paige.potter@corp.spdatallc.com"/>
    <m/>
    <x v="1"/>
    <m/>
    <n v="0"/>
    <n v="1"/>
    <m/>
    <m/>
    <m/>
    <m/>
    <s v="Contact Center Agent"/>
    <d v="2026-05-07T00:00:00"/>
    <x v="13"/>
    <s v="Lisa Filips"/>
  </r>
  <r>
    <s v="Reg-7340620"/>
    <s v="&lt;a href=&quot;/0Q0PL00000LX6SL&quot; target=&quot;_self&quot;&gt;DGQ0007576471&lt;/a&gt;"/>
    <s v="ramona.tobara@corp.spdatallc.com"/>
    <s v="DG0002206561"/>
    <x v="3"/>
    <n v="107.88"/>
    <n v="1"/>
    <n v="1"/>
    <s v="Maytag"/>
    <n v="1"/>
    <s v="Appliance Care Monthly IW/OOW"/>
    <s v="Initial"/>
    <s v="Contact Center Agent"/>
    <d v="2026-05-07T00:00:00"/>
    <x v="8"/>
    <s v="Reina Morales"/>
  </r>
  <r>
    <s v="Reg-7340621"/>
    <s v="&lt;a href=&quot;/0Q0PL00000LX6k5&quot; target=&quot;_self&quot;&gt;DGQ0007576472&lt;/a&gt;"/>
    <s v="ramona.tobara@corp.spdatallc.com"/>
    <s v="DG0002206562"/>
    <x v="0"/>
    <n v="122.76"/>
    <n v="1"/>
    <n v="1"/>
    <s v="Maytag"/>
    <n v="1"/>
    <s v="Appliance Care Monthly IW/OOW"/>
    <s v="Initial"/>
    <s v="Contact Center Agent"/>
    <d v="2026-05-07T00:00:00"/>
    <x v="8"/>
    <s v="Reina Morales"/>
  </r>
  <r>
    <s v="Reg-7340519"/>
    <s v="&lt;a href=&quot;/0Q0PL00000LWwMX&quot; target=&quot;_self&quot;&gt;DGQ0007576358&lt;/a&gt;"/>
    <s v="ramona.tobara@corp.spdatallc.com"/>
    <s v="DG0002206520"/>
    <x v="2"/>
    <n v="50.46"/>
    <n v="1"/>
    <n v="1"/>
    <s v="Whirlpool"/>
    <n v="1"/>
    <s v="Appliance Care Monthly IW/OOW"/>
    <s v="Initial"/>
    <s v="Contact Center Agent"/>
    <d v="2026-05-07T00:00:00"/>
    <x v="8"/>
    <s v="Reina Morales"/>
  </r>
  <r>
    <s v="Reg-7340515"/>
    <s v="&lt;a href=&quot;/0Q0PL00000LWvlR&quot; target=&quot;_self&quot;&gt;DGQ0007576353&lt;/a&gt;"/>
    <s v="ramona.tobara@corp.spdatallc.com"/>
    <s v="DG0002206517"/>
    <x v="0"/>
    <n v="139.19999999999999"/>
    <n v="1"/>
    <n v="1"/>
    <s v="Whirlpool"/>
    <n v="1"/>
    <s v="Appliance Care Monthly IW/OOW"/>
    <s v="Initial"/>
    <s v="Contact Center Agent"/>
    <d v="2026-05-07T00:00:00"/>
    <x v="8"/>
    <s v="Reina Morales"/>
  </r>
  <r>
    <s v="Reg-7340617"/>
    <m/>
    <s v="ramona.tobara@corp.spdatallc.com"/>
    <m/>
    <x v="1"/>
    <m/>
    <n v="0"/>
    <n v="1"/>
    <m/>
    <m/>
    <m/>
    <m/>
    <s v="Contact Center Agent"/>
    <d v="2026-05-07T00:00:00"/>
    <x v="8"/>
    <s v="Reina Morales"/>
  </r>
  <r>
    <s v="Reg-7340569"/>
    <m/>
    <s v="ramona.tobara@corp.spdatallc.com"/>
    <m/>
    <x v="1"/>
    <m/>
    <n v="0"/>
    <n v="1"/>
    <m/>
    <m/>
    <m/>
    <m/>
    <s v="Contact Center Agent"/>
    <d v="2026-05-07T00:00:00"/>
    <x v="8"/>
    <s v="Reina Morales"/>
  </r>
  <r>
    <s v="Reg-7340570"/>
    <s v="&lt;a href=&quot;/0Q0PL00000LX0OX&quot; target=&quot;_self&quot;&gt;DGQ0007576408&lt;/a&gt;"/>
    <s v="rolanda.mcleggon@corp.spdatallc.com"/>
    <s v="DG0002206536"/>
    <x v="0"/>
    <n v="175.32"/>
    <n v="1"/>
    <n v="1"/>
    <s v="GE"/>
    <n v="1"/>
    <s v="Appliance Care Monthly IW/OOW"/>
    <s v="Initial"/>
    <s v="Supervisor / Team Lead"/>
    <d v="2026-05-07T00:00:00"/>
    <x v="38"/>
    <s v="Lisa Filips"/>
  </r>
  <r>
    <s v="Reg-7340586"/>
    <m/>
    <s v="rolanda.mcleggon@corp.spdatallc.com"/>
    <m/>
    <x v="1"/>
    <m/>
    <n v="0"/>
    <n v="1"/>
    <m/>
    <m/>
    <m/>
    <m/>
    <s v="Supervisor / Team Lead"/>
    <d v="2026-05-07T00:00:00"/>
    <x v="38"/>
    <s v="Lisa Filips"/>
  </r>
  <r>
    <s v="Reg-7340585"/>
    <m/>
    <s v="rolanda.mcleggon@corp.spdatallc.com"/>
    <m/>
    <x v="1"/>
    <m/>
    <n v="0"/>
    <n v="1"/>
    <m/>
    <m/>
    <m/>
    <m/>
    <s v="Supervisor / Team Lead"/>
    <d v="2026-05-07T00:00:00"/>
    <x v="38"/>
    <s v="Lisa Filips"/>
  </r>
  <r>
    <s v="Reg-7340540"/>
    <m/>
    <s v="shalese.patterson@corp.spdatallc.com"/>
    <m/>
    <x v="1"/>
    <m/>
    <n v="0"/>
    <n v="1"/>
    <m/>
    <m/>
    <m/>
    <m/>
    <s v="Agent"/>
    <d v="2026-05-07T00:00:00"/>
    <x v="62"/>
    <s v="Reina Morales"/>
  </r>
  <r>
    <s v="Reg-7340692"/>
    <s v="&lt;a href=&quot;/0Q0PL00000LXBv4&quot; target=&quot;_self&quot;&gt;DGQ0007576543&lt;/a&gt;"/>
    <s v="simrajot.signh@corp.spdatallc.com"/>
    <s v="DG0002206594"/>
    <x v="0"/>
    <n v="111.3"/>
    <n v="1"/>
    <n v="1"/>
    <s v="FRIGIDAIRE"/>
    <n v="1"/>
    <s v="Appliance Care Monthly IW/OOW"/>
    <s v="Initial"/>
    <s v="Contact Center Agent"/>
    <d v="2026-05-07T00:00:00"/>
    <x v="42"/>
    <s v="Lisa Filips"/>
  </r>
  <r>
    <s v="Reg-7340693"/>
    <s v="&lt;a href=&quot;/0Q0PL00000LXCfp&quot; target=&quot;_self&quot;&gt;DGQ0007576544&lt;/a&gt;"/>
    <s v="simrajot.signh@corp.spdatallc.com"/>
    <s v="DG0002206595"/>
    <x v="0"/>
    <n v="111.3"/>
    <n v="1"/>
    <n v="1"/>
    <s v="FRIGIDAIRE"/>
    <n v="1"/>
    <s v="Appliance Care Monthly IW/OOW"/>
    <s v="Initial"/>
    <s v="Contact Center Agent"/>
    <d v="2026-05-07T00:00:00"/>
    <x v="42"/>
    <s v="Lisa Filips"/>
  </r>
  <r>
    <s v="Reg-7340672"/>
    <m/>
    <s v="simrajot.signh@corp.spdatallc.com"/>
    <m/>
    <x v="1"/>
    <m/>
    <n v="0"/>
    <n v="1"/>
    <m/>
    <m/>
    <m/>
    <m/>
    <s v="Contact Center Agent"/>
    <d v="2026-05-07T00:00:00"/>
    <x v="42"/>
    <s v="Lisa Filips"/>
  </r>
  <r>
    <s v="Reg-7340668"/>
    <m/>
    <s v="simrajot.signh@corp.spdatallc.com"/>
    <m/>
    <x v="1"/>
    <m/>
    <n v="0"/>
    <n v="1"/>
    <m/>
    <m/>
    <m/>
    <m/>
    <s v="Contact Center Agent"/>
    <d v="2026-05-07T00:00:00"/>
    <x v="42"/>
    <s v="Lisa Filips"/>
  </r>
  <r>
    <s v="Reg-7340667"/>
    <m/>
    <s v="simrajot.signh@corp.spdatallc.com"/>
    <m/>
    <x v="1"/>
    <m/>
    <n v="0"/>
    <n v="1"/>
    <m/>
    <m/>
    <m/>
    <m/>
    <s v="Contact Center Agent"/>
    <d v="2026-05-07T00:00:00"/>
    <x v="42"/>
    <s v="Lisa Filips"/>
  </r>
  <r>
    <s v="Reg-7340553"/>
    <m/>
    <s v="simrajot.signh@corp.spdatallc.com"/>
    <m/>
    <x v="1"/>
    <m/>
    <n v="0"/>
    <n v="1"/>
    <m/>
    <m/>
    <m/>
    <m/>
    <s v="Contact Center Agent"/>
    <d v="2026-05-07T00:00:00"/>
    <x v="42"/>
    <s v="Lisa Filips"/>
  </r>
  <r>
    <s v="Reg-7340669"/>
    <m/>
    <s v="sky.pottie@corp.spdatallc.com"/>
    <m/>
    <x v="1"/>
    <m/>
    <n v="0"/>
    <n v="1"/>
    <m/>
    <m/>
    <m/>
    <m/>
    <s v="Contact Center Agent"/>
    <d v="2026-05-07T00:00:00"/>
    <x v="43"/>
    <s v="Lisa Filips"/>
  </r>
  <r>
    <s v="Reg-7340630"/>
    <m/>
    <s v="sky.pottie@corp.spdatallc.com"/>
    <m/>
    <x v="1"/>
    <m/>
    <n v="0"/>
    <n v="1"/>
    <m/>
    <m/>
    <m/>
    <m/>
    <s v="Contact Center Agent"/>
    <d v="2026-05-07T00:00:00"/>
    <x v="43"/>
    <s v="Lisa Filips"/>
  </r>
  <r>
    <s v="Reg-7340686"/>
    <m/>
    <s v="sky.pottie@corp.spdatallc.com"/>
    <m/>
    <x v="1"/>
    <m/>
    <n v="0"/>
    <n v="1"/>
    <m/>
    <m/>
    <m/>
    <m/>
    <s v="Contact Center Agent"/>
    <d v="2026-05-07T00:00:00"/>
    <x v="43"/>
    <s v="Lisa Filips"/>
  </r>
  <r>
    <s v="Reg-7340685"/>
    <m/>
    <s v="sky.pottie@corp.spdatallc.com"/>
    <m/>
    <x v="1"/>
    <m/>
    <n v="0"/>
    <n v="1"/>
    <m/>
    <m/>
    <m/>
    <m/>
    <s v="Contact Center Agent"/>
    <d v="2026-05-07T00:00:00"/>
    <x v="43"/>
    <s v="Lisa Filips"/>
  </r>
  <r>
    <s v="Reg-7340660"/>
    <m/>
    <s v="sky.pottie@corp.spdatallc.com"/>
    <m/>
    <x v="1"/>
    <m/>
    <n v="0"/>
    <n v="1"/>
    <m/>
    <m/>
    <m/>
    <m/>
    <s v="Contact Center Agent"/>
    <d v="2026-05-07T00:00:00"/>
    <x v="43"/>
    <s v="Lisa Filips"/>
  </r>
  <r>
    <s v="Reg-7340623"/>
    <m/>
    <s v="sky.pottie@corp.spdatallc.com"/>
    <m/>
    <x v="1"/>
    <m/>
    <n v="0"/>
    <n v="1"/>
    <m/>
    <m/>
    <m/>
    <m/>
    <s v="Contact Center Agent"/>
    <d v="2026-05-07T00:00:00"/>
    <x v="43"/>
    <s v="Lisa Filips"/>
  </r>
  <r>
    <s v="Reg-7340663"/>
    <m/>
    <s v="sky.pottie@corp.spdatallc.com"/>
    <m/>
    <x v="1"/>
    <m/>
    <n v="0"/>
    <n v="1"/>
    <m/>
    <m/>
    <m/>
    <m/>
    <s v="Contact Center Agent"/>
    <d v="2026-05-07T00:00:00"/>
    <x v="43"/>
    <s v="Lisa Filips"/>
  </r>
  <r>
    <s v="Reg-7340526"/>
    <m/>
    <s v="sky.pottie@corp.spdatallc.com"/>
    <m/>
    <x v="1"/>
    <m/>
    <n v="0"/>
    <n v="1"/>
    <m/>
    <m/>
    <m/>
    <m/>
    <s v="Contact Center Agent"/>
    <d v="2026-05-07T00:00:00"/>
    <x v="43"/>
    <s v="Lisa Filips"/>
  </r>
  <r>
    <s v="Reg-7340523"/>
    <m/>
    <s v="sky.pottie@corp.spdatallc.com"/>
    <m/>
    <x v="1"/>
    <m/>
    <n v="0"/>
    <n v="1"/>
    <m/>
    <m/>
    <m/>
    <m/>
    <s v="Contact Center Agent"/>
    <d v="2026-05-07T00:00:00"/>
    <x v="43"/>
    <s v="Lisa Filips"/>
  </r>
  <r>
    <s v="Reg-7340536"/>
    <m/>
    <s v="sky.pottie@corp.spdatallc.com"/>
    <m/>
    <x v="1"/>
    <m/>
    <n v="0"/>
    <n v="1"/>
    <m/>
    <m/>
    <m/>
    <m/>
    <s v="Contact Center Agent"/>
    <d v="2026-05-07T00:00:00"/>
    <x v="43"/>
    <s v="Lisa Filips"/>
  </r>
  <r>
    <s v="Reg-7340614"/>
    <s v="&lt;a href=&quot;/0Q0PL00000LX5fx&quot; target=&quot;_self&quot;&gt;DGQ0007576464&lt;/a&gt;"/>
    <s v="suganya.sabaratnam@corp.spdatallc.com"/>
    <s v="DG0002206557"/>
    <x v="0"/>
    <n v="162.9"/>
    <n v="1"/>
    <n v="1"/>
    <s v="Maytag"/>
    <n v="1"/>
    <s v="Appliance Care Monthly IW/OOW"/>
    <s v="Initial"/>
    <s v="Contact Center Agent"/>
    <d v="2026-05-07T00:00:00"/>
    <x v="44"/>
    <s v="Lisa Filips"/>
  </r>
  <r>
    <s v="Reg-7340535"/>
    <m/>
    <s v="talya.calhoun@corp.spdatallc.com"/>
    <m/>
    <x v="1"/>
    <m/>
    <n v="0"/>
    <n v="1"/>
    <m/>
    <m/>
    <m/>
    <m/>
    <s v="Contact Center Agent"/>
    <d v="2026-05-07T00:00:00"/>
    <x v="63"/>
    <s v="Lisa Filips"/>
  </r>
  <r>
    <s v="Reg-7340681"/>
    <s v="&lt;a href=&quot;/0Q0PL00000LXB5S&quot; target=&quot;_self&quot;&gt;DGQ0007576531&lt;/a&gt;"/>
    <s v="tamia.boards@corp.spdatallc.com"/>
    <s v="DG0002206587"/>
    <x v="3"/>
    <n v="107.88"/>
    <n v="1"/>
    <n v="1"/>
    <s v="Whirlpool"/>
    <n v="1"/>
    <s v="Appliance Care Monthly IW/OOW"/>
    <s v="Initial"/>
    <s v="WFM Analyst"/>
    <d v="2026-05-07T00:00:00"/>
    <x v="64"/>
    <s v="Lisa Filips"/>
  </r>
  <r>
    <s v="Reg-7340680"/>
    <s v="&lt;a href=&quot;/0Q0PL00000LXBDV&quot; target=&quot;_self&quot;&gt;DGQ0007576530&lt;/a&gt;"/>
    <s v="tamia.boards@corp.spdatallc.com"/>
    <s v="DG0002206586"/>
    <x v="3"/>
    <n v="86.28"/>
    <n v="1"/>
    <n v="1"/>
    <s v="Whirlpool"/>
    <n v="1"/>
    <s v="Appliance Care Monthly IW/OOW"/>
    <s v="Initial"/>
    <s v="WFM Analyst"/>
    <d v="2026-05-07T00:00:00"/>
    <x v="64"/>
    <s v="Lisa Filips"/>
  </r>
  <r>
    <s v="Reg-7340703"/>
    <s v="&lt;a href=&quot;/0Q0PL00000LXDDh&quot; target=&quot;_self&quot;&gt;DGQ0007576553&lt;/a&gt;"/>
    <s v="tiffany.french@corp.spdatallc.com"/>
    <s v="DG0002206596"/>
    <x v="0"/>
    <n v="127.62"/>
    <n v="1"/>
    <n v="1"/>
    <s v="Samsung"/>
    <n v="1"/>
    <s v="Appliance Care Monthly IW/OOW"/>
    <s v="Initial"/>
    <s v="Contact Center Agent"/>
    <d v="2026-05-07T00:00:00"/>
    <x v="45"/>
    <s v="Reina Morales"/>
  </r>
  <r>
    <s v="Reg-7340699"/>
    <m/>
    <s v="tiffany.french@corp.spdatallc.com"/>
    <m/>
    <x v="1"/>
    <m/>
    <n v="0"/>
    <n v="0"/>
    <m/>
    <m/>
    <m/>
    <m/>
    <s v="Contact Center Agent"/>
    <d v="2026-05-07T00:00:00"/>
    <x v="45"/>
    <s v="Reina Morales"/>
  </r>
  <r>
    <s v="Reg-7340622"/>
    <m/>
    <s v="tiffany.french@corp.spdatallc.com"/>
    <m/>
    <x v="1"/>
    <m/>
    <n v="0"/>
    <n v="1"/>
    <m/>
    <m/>
    <m/>
    <m/>
    <s v="Contact Center Agent"/>
    <d v="2026-05-07T00:00:00"/>
    <x v="45"/>
    <s v="Reina Morales"/>
  </r>
  <r>
    <s v="Reg-7340575"/>
    <m/>
    <s v="tiffany.french@corp.spdatallc.com"/>
    <m/>
    <x v="1"/>
    <m/>
    <n v="0"/>
    <n v="1"/>
    <m/>
    <m/>
    <m/>
    <m/>
    <s v="Contact Center Agent"/>
    <d v="2026-05-07T00:00:00"/>
    <x v="45"/>
    <s v="Reina Morales"/>
  </r>
  <r>
    <s v="Reg-7340673"/>
    <s v="&lt;a href=&quot;/0Q0PL00000LXAan&quot; target=&quot;_self&quot;&gt;DGQ0007576523&lt;/a&gt;"/>
    <s v="traci.alyson@corp.spdatallc.com"/>
    <s v="DG0002206584"/>
    <x v="2"/>
    <n v="98.66"/>
    <n v="1"/>
    <n v="1"/>
    <s v="Whirlpool"/>
    <n v="1"/>
    <s v="Appliance Care Monthly IW/OOW"/>
    <s v="Initial"/>
    <s v="Supervisor / Team Lead"/>
    <d v="2026-05-07T00:00:00"/>
    <x v="11"/>
    <s v="Lisa Filips"/>
  </r>
  <r>
    <s v="Reg-7340683"/>
    <s v="&lt;a href=&quot;/0Q0PL00000LXBev&quot; target=&quot;_self&quot;&gt;DGQ0007576533&lt;/a&gt;"/>
    <s v="traci.alyson@corp.spdatallc.com"/>
    <s v="DG0002206589"/>
    <x v="2"/>
    <n v="62.1"/>
    <n v="1"/>
    <n v="1"/>
    <s v="Maytag"/>
    <n v="1"/>
    <s v="Appliance Care Monthly IW/OOW"/>
    <s v="Initial"/>
    <s v="Supervisor / Team Lead"/>
    <d v="2026-05-07T00:00:00"/>
    <x v="11"/>
    <s v="Lisa Filips"/>
  </r>
  <r>
    <s v="Reg-7340659"/>
    <s v="&lt;a href=&quot;/0Q0PL00000LX9I9&quot; target=&quot;_self&quot;&gt;DGQ0007576510&lt;/a&gt;"/>
    <s v="traci.alyson@corp.spdatallc.com"/>
    <s v="DG0002206579"/>
    <x v="2"/>
    <n v="52.38"/>
    <n v="0"/>
    <n v="1"/>
    <s v="Whirlpool"/>
    <n v="0"/>
    <s v="Appliance Care Monthly IW/OOW"/>
    <s v="Canceled"/>
    <s v="Supervisor / Team Lead"/>
    <d v="2026-05-07T00:00:00"/>
    <x v="11"/>
    <s v="Lisa Filips"/>
  </r>
  <r>
    <s v="Reg-7340661"/>
    <s v="&lt;a href=&quot;/0Q0PL00000LX9Jl&quot; target=&quot;_self&quot;&gt;DGQ0007576511&lt;/a&gt;"/>
    <s v="traci.alyson@corp.spdatallc.com"/>
    <s v="DG0002206580"/>
    <x v="2"/>
    <n v="61.8"/>
    <n v="0"/>
    <n v="1"/>
    <s v="Whirlpool"/>
    <n v="0"/>
    <s v="Appliance Care Monthly IW/OOW"/>
    <s v="Canceled"/>
    <s v="Supervisor / Team Lead"/>
    <d v="2026-05-07T00:00:00"/>
    <x v="11"/>
    <s v="Lisa Filips"/>
  </r>
  <r>
    <s v="Reg-7340689"/>
    <s v="&lt;a href=&quot;/0Q0PL00000LXCMT&quot; target=&quot;_self&quot;&gt;DGQ0007576539&lt;/a&gt;"/>
    <s v="traci.alyson@corp.spdatallc.com"/>
    <s v="DG0002206592"/>
    <x v="2"/>
    <n v="78.98"/>
    <n v="1"/>
    <n v="1"/>
    <s v="Whirlpool"/>
    <n v="1"/>
    <s v="Appliance Care Monthly IW/OOW"/>
    <s v="Initial"/>
    <s v="Supervisor / Team Lead"/>
    <d v="2026-05-07T00:00:00"/>
    <x v="11"/>
    <s v="Lisa Filips"/>
  </r>
  <r>
    <s v="Reg-7340687"/>
    <s v="&lt;a href=&quot;/0Q0PL00000LXCPh&quot; target=&quot;_self&quot;&gt;DGQ0007576540&lt;/a&gt;"/>
    <s v="traci.alyson@corp.spdatallc.com"/>
    <s v="DG0002206590"/>
    <x v="2"/>
    <n v="75.459999999999994"/>
    <n v="1"/>
    <n v="1"/>
    <s v="Whirlpool"/>
    <n v="1"/>
    <s v="Appliance Care Monthly IW/OOW"/>
    <s v="Initial"/>
    <s v="Supervisor / Team Lead"/>
    <d v="2026-05-07T00:00:00"/>
    <x v="11"/>
    <s v="Lisa Filips"/>
  </r>
  <r>
    <s v="Reg-7340688"/>
    <s v="&lt;a href=&quot;/0Q0PL00000LXCG1&quot; target=&quot;_self&quot;&gt;DGQ0007576538&lt;/a&gt;"/>
    <s v="traci.alyson@corp.spdatallc.com"/>
    <s v="DG0002206591"/>
    <x v="2"/>
    <n v="63.68"/>
    <n v="1"/>
    <n v="1"/>
    <s v="Whirlpool"/>
    <n v="1"/>
    <s v="Appliance Care Monthly IW/OOW"/>
    <s v="Initial"/>
    <s v="Supervisor / Team Lead"/>
    <d v="2026-05-07T00:00:00"/>
    <x v="11"/>
    <s v="Lisa Filips"/>
  </r>
  <r>
    <s v="Reg-7340613"/>
    <s v="&lt;a href=&quot;/0Q0PL00000LX5cj&quot; target=&quot;_self&quot;&gt;DGQ0007576463&lt;/a&gt;"/>
    <s v="traci.alyson@corp.spdatallc.com"/>
    <s v="DG0002206558"/>
    <x v="2"/>
    <n v="57.96"/>
    <n v="1"/>
    <n v="1"/>
    <s v="Whirlpool"/>
    <n v="1"/>
    <s v="Appliance Care Monthly IW/OOW"/>
    <s v="Initial"/>
    <s v="Supervisor / Team Lead"/>
    <d v="2026-05-07T00:00:00"/>
    <x v="11"/>
    <s v="Lisa Filips"/>
  </r>
  <r>
    <s v="Reg-7340584"/>
    <s v="&lt;a href=&quot;/0Q0PL00000LX2Gf&quot; target=&quot;_self&quot;&gt;DGQ0007576422&lt;/a&gt;"/>
    <s v="traci.alyson@corp.spdatallc.com"/>
    <s v="DG0002206542"/>
    <x v="2"/>
    <n v="55.32"/>
    <n v="1"/>
    <n v="1"/>
    <s v="Maytag"/>
    <n v="1"/>
    <s v="Appliance Care Monthly IW/OOW"/>
    <s v="Initial"/>
    <s v="Supervisor / Team Lead"/>
    <d v="2026-05-07T00:00:00"/>
    <x v="11"/>
    <s v="Lisa Filips"/>
  </r>
  <r>
    <s v="Reg-7340596"/>
    <s v="&lt;a href=&quot;/0Q0PL00000LX2F4&quot; target=&quot;_self&quot;&gt;DGQ0007576440&lt;/a&gt;"/>
    <s v="traci.alyson@corp.spdatallc.com"/>
    <s v="DG0002206547"/>
    <x v="0"/>
    <n v="227.34"/>
    <n v="1"/>
    <n v="1"/>
    <s v="KitchenAid"/>
    <n v="1"/>
    <s v="Appliance Care Monthly IW/OOW"/>
    <s v="Initial"/>
    <s v="Supervisor / Team Lead"/>
    <d v="2026-05-07T00:00:00"/>
    <x v="11"/>
    <s v="Lisa Filips"/>
  </r>
  <r>
    <s v="Reg-7340550"/>
    <s v="&lt;a href=&quot;/0Q0PL00000LWyub&quot; target=&quot;_self&quot;&gt;DGQ0007576388&lt;/a&gt;"/>
    <s v="traci.alyson@corp.spdatallc.com"/>
    <s v="DG0002206534"/>
    <x v="2"/>
    <n v="101.22"/>
    <n v="1"/>
    <n v="1"/>
    <s v="KitchenAid"/>
    <n v="1"/>
    <s v="Appliance Care Monthly IW/OOW"/>
    <s v="Initial"/>
    <s v="Supervisor / Team Lead"/>
    <d v="2026-05-07T00:00:00"/>
    <x v="11"/>
    <s v="Lisa Filips"/>
  </r>
  <r>
    <s v="Reg-7340598"/>
    <s v="&lt;a href=&quot;/0Q0PL00000LX3xV&quot; target=&quot;_self&quot;&gt;DGQ0007576441&lt;/a&gt;"/>
    <s v="traci.alyson@corp.spdatallc.com"/>
    <s v="DG0002206548"/>
    <x v="0"/>
    <n v="152.88"/>
    <n v="1"/>
    <n v="1"/>
    <s v="KitchenAid"/>
    <n v="1"/>
    <s v="Appliance Care Monthly IW/OOW"/>
    <s v="Initial"/>
    <s v="Supervisor / Team Lead"/>
    <d v="2026-05-07T00:00:00"/>
    <x v="11"/>
    <s v="Lisa Filips"/>
  </r>
  <r>
    <s v="Reg-7340539"/>
    <s v="&lt;a href=&quot;/0Q0PL00000LWxvJ&quot; target=&quot;_self&quot;&gt;DGQ0007576372&lt;/a&gt;"/>
    <s v="traci.alyson@corp.spdatallc.com"/>
    <s v="DG0002206524"/>
    <x v="2"/>
    <n v="40.74"/>
    <n v="1"/>
    <n v="1"/>
    <s v="Whirlpool"/>
    <n v="1"/>
    <s v="Appliance Care Monthly IW/OOW"/>
    <s v="Initial"/>
    <s v="Supervisor / Team Lead"/>
    <d v="2026-05-07T00:00:00"/>
    <x v="11"/>
    <s v="Lisa Filips"/>
  </r>
  <r>
    <s v="Reg-7340602"/>
    <s v="&lt;a href=&quot;/0Q0PL00000LX4AP&quot; target=&quot;_self&quot;&gt;DGQ0007576445&lt;/a&gt;"/>
    <s v="traci.alyson@corp.spdatallc.com"/>
    <s v="DG0002206552"/>
    <x v="2"/>
    <n v="60.18"/>
    <n v="1"/>
    <n v="1"/>
    <s v="Whirlpool"/>
    <n v="1"/>
    <s v="Appliance Care Monthly IW/OOW"/>
    <s v="Initial"/>
    <s v="Supervisor / Team Lead"/>
    <d v="2026-05-07T00:00:00"/>
    <x v="11"/>
    <s v="Lisa Filips"/>
  </r>
  <r>
    <s v="Reg-7340576"/>
    <s v="&lt;a href=&quot;/0Q0PL00000LX14T&quot; target=&quot;_self&quot;&gt;DGQ0007576414&lt;/a&gt;"/>
    <s v="traci.alyson@corp.spdatallc.com"/>
    <s v="DG0002206537"/>
    <x v="2"/>
    <n v="61.8"/>
    <n v="1"/>
    <n v="1"/>
    <s v="Whirlpool"/>
    <n v="1"/>
    <s v="Appliance Care Monthly IW/OOW"/>
    <s v="Initial"/>
    <s v="Supervisor / Team Lead"/>
    <d v="2026-05-07T00:00:00"/>
    <x v="11"/>
    <s v="Lisa Filips"/>
  </r>
  <r>
    <s v="Reg-7340555"/>
    <s v="&lt;a href=&quot;/0Q0PL00000LWzU5&quot; target=&quot;_self&quot;&gt;DGQ0007576394&lt;/a&gt;"/>
    <s v="traci.alyson@corp.spdatallc.com"/>
    <s v="DG0002206531"/>
    <x v="2"/>
    <n v="89.82"/>
    <n v="1"/>
    <n v="1"/>
    <s v="KitchenAid"/>
    <n v="1"/>
    <s v="Appliance Care Monthly IW/OOW"/>
    <s v="Initial"/>
    <s v="Supervisor / Team Lead"/>
    <d v="2026-05-07T00:00:00"/>
    <x v="11"/>
    <s v="Lisa Filips"/>
  </r>
  <r>
    <s v="Reg-7340557"/>
    <s v="&lt;a href=&quot;/0Q0PL00000LWzXJ&quot; target=&quot;_self&quot;&gt;DGQ0007576395&lt;/a&gt;"/>
    <s v="traci.alyson@corp.spdatallc.com"/>
    <s v="DG0002206532"/>
    <x v="2"/>
    <n v="96.84"/>
    <n v="1"/>
    <n v="1"/>
    <s v="KitchenAid"/>
    <n v="1"/>
    <s v="Appliance Care Monthly IW/OOW"/>
    <s v="Initial"/>
    <s v="Supervisor / Team Lead"/>
    <d v="2026-05-07T00:00:00"/>
    <x v="11"/>
    <s v="Lisa Filips"/>
  </r>
  <r>
    <s v="Reg-7340679"/>
    <m/>
    <s v="traci.alyson@corp.spdatallc.com"/>
    <m/>
    <x v="1"/>
    <m/>
    <n v="0"/>
    <n v="1"/>
    <m/>
    <m/>
    <m/>
    <m/>
    <s v="Supervisor / Team Lead"/>
    <d v="2026-05-07T00:00:00"/>
    <x v="11"/>
    <s v="Lisa Filips"/>
  </r>
  <r>
    <s v="Reg-7340694"/>
    <m/>
    <s v="traci.alyson@corp.spdatallc.com"/>
    <m/>
    <x v="1"/>
    <m/>
    <n v="0"/>
    <n v="1"/>
    <m/>
    <m/>
    <m/>
    <m/>
    <s v="Supervisor / Team Lead"/>
    <d v="2026-05-07T00:00:00"/>
    <x v="11"/>
    <s v="Lisa Filips"/>
  </r>
  <r>
    <s v="Reg-7340671"/>
    <m/>
    <s v="traci.alyson@corp.spdatallc.com"/>
    <m/>
    <x v="1"/>
    <m/>
    <n v="0"/>
    <n v="1"/>
    <m/>
    <m/>
    <m/>
    <m/>
    <s v="Supervisor / Team Lead"/>
    <d v="2026-05-07T00:00:00"/>
    <x v="11"/>
    <s v="Lisa Filips"/>
  </r>
  <r>
    <s v="Reg-7340695"/>
    <m/>
    <s v="traci.alyson@corp.spdatallc.com"/>
    <m/>
    <x v="1"/>
    <m/>
    <n v="0"/>
    <n v="1"/>
    <m/>
    <m/>
    <m/>
    <m/>
    <s v="Supervisor / Team Lead"/>
    <d v="2026-05-07T00:00:00"/>
    <x v="11"/>
    <s v="Lisa Filips"/>
  </r>
  <r>
    <s v="Reg-7340697"/>
    <m/>
    <s v="traci.alyson@corp.spdatallc.com"/>
    <m/>
    <x v="1"/>
    <m/>
    <n v="0"/>
    <n v="1"/>
    <m/>
    <m/>
    <m/>
    <m/>
    <s v="Supervisor / Team Lead"/>
    <d v="2026-05-07T00:00:00"/>
    <x v="11"/>
    <s v="Lisa Filips"/>
  </r>
  <r>
    <s v="Reg-7340696"/>
    <m/>
    <s v="traci.alyson@corp.spdatallc.com"/>
    <m/>
    <x v="1"/>
    <m/>
    <n v="0"/>
    <n v="1"/>
    <m/>
    <m/>
    <m/>
    <m/>
    <s v="Supervisor / Team Lead"/>
    <d v="2026-05-07T00:00:00"/>
    <x v="11"/>
    <s v="Lisa Filips"/>
  </r>
  <r>
    <s v="Reg-7340684"/>
    <m/>
    <s v="traci.alyson@corp.spdatallc.com"/>
    <m/>
    <x v="1"/>
    <m/>
    <n v="0"/>
    <n v="1"/>
    <m/>
    <m/>
    <m/>
    <m/>
    <s v="Supervisor / Team Lead"/>
    <d v="2026-05-07T00:00:00"/>
    <x v="11"/>
    <s v="Lisa Filips"/>
  </r>
  <r>
    <s v="Reg-7340658"/>
    <m/>
    <s v="traci.alyson@corp.spdatallc.com"/>
    <m/>
    <x v="1"/>
    <m/>
    <n v="0"/>
    <n v="1"/>
    <m/>
    <m/>
    <m/>
    <m/>
    <s v="Supervisor / Team Lead"/>
    <d v="2026-05-07T00:00:00"/>
    <x v="11"/>
    <s v="Lisa Filips"/>
  </r>
  <r>
    <s v="Reg-7340653"/>
    <m/>
    <s v="traci.alyson@corp.spdatallc.com"/>
    <m/>
    <x v="1"/>
    <m/>
    <n v="0"/>
    <n v="1"/>
    <m/>
    <m/>
    <m/>
    <m/>
    <s v="Supervisor / Team Lead"/>
    <d v="2026-05-07T00:00:00"/>
    <x v="11"/>
    <s v="Lisa Filips"/>
  </r>
  <r>
    <s v="Reg-7340698"/>
    <m/>
    <s v="traci.alyson@corp.spdatallc.com"/>
    <m/>
    <x v="1"/>
    <m/>
    <n v="0"/>
    <n v="1"/>
    <m/>
    <m/>
    <m/>
    <m/>
    <s v="Supervisor / Team Lead"/>
    <d v="2026-05-07T00:00:00"/>
    <x v="11"/>
    <s v="Lisa Filips"/>
  </r>
  <r>
    <s v="Reg-7340666"/>
    <m/>
    <s v="traci.alyson@corp.spdatallc.com"/>
    <m/>
    <x v="1"/>
    <m/>
    <n v="0"/>
    <n v="1"/>
    <m/>
    <m/>
    <m/>
    <m/>
    <s v="Supervisor / Team Lead"/>
    <d v="2026-05-07T00:00:00"/>
    <x v="11"/>
    <s v="Lisa Filips"/>
  </r>
  <r>
    <s v="Reg-7340690"/>
    <m/>
    <s v="traci.alyson@corp.spdatallc.com"/>
    <m/>
    <x v="1"/>
    <m/>
    <n v="0"/>
    <n v="1"/>
    <m/>
    <m/>
    <m/>
    <m/>
    <s v="Supervisor / Team Lead"/>
    <d v="2026-05-07T00:00:00"/>
    <x v="11"/>
    <s v="Lisa Filips"/>
  </r>
  <r>
    <s v="Reg-7340665"/>
    <m/>
    <s v="traci.alyson@corp.spdatallc.com"/>
    <m/>
    <x v="1"/>
    <m/>
    <n v="0"/>
    <n v="1"/>
    <m/>
    <m/>
    <m/>
    <m/>
    <s v="Supervisor / Team Lead"/>
    <d v="2026-05-07T00:00:00"/>
    <x v="11"/>
    <s v="Lisa Filips"/>
  </r>
  <r>
    <s v="Reg-7340589"/>
    <m/>
    <s v="traci.alyson@corp.spdatallc.com"/>
    <m/>
    <x v="1"/>
    <m/>
    <n v="0"/>
    <n v="1"/>
    <m/>
    <m/>
    <m/>
    <m/>
    <s v="Supervisor / Team Lead"/>
    <d v="2026-05-07T00:00:00"/>
    <x v="11"/>
    <s v="Lisa Filips"/>
  </r>
  <r>
    <s v="Reg-7340609"/>
    <m/>
    <s v="traci.alyson@corp.spdatallc.com"/>
    <m/>
    <x v="1"/>
    <m/>
    <n v="0"/>
    <n v="1"/>
    <m/>
    <m/>
    <m/>
    <m/>
    <s v="Supervisor / Team Lead"/>
    <d v="2026-05-07T00:00:00"/>
    <x v="11"/>
    <s v="Lisa Filips"/>
  </r>
  <r>
    <s v="Reg-7340607"/>
    <m/>
    <s v="traci.alyson@corp.spdatallc.com"/>
    <m/>
    <x v="1"/>
    <m/>
    <n v="0"/>
    <n v="1"/>
    <m/>
    <m/>
    <m/>
    <m/>
    <s v="Supervisor / Team Lead"/>
    <d v="2026-05-07T00:00:00"/>
    <x v="11"/>
    <s v="Lisa Filips"/>
  </r>
  <r>
    <s v="Reg-7340608"/>
    <m/>
    <s v="traci.alyson@corp.spdatallc.com"/>
    <m/>
    <x v="1"/>
    <m/>
    <n v="0"/>
    <n v="1"/>
    <m/>
    <m/>
    <m/>
    <m/>
    <s v="Supervisor / Team Lead"/>
    <d v="2026-05-07T00:00:00"/>
    <x v="11"/>
    <s v="Lisa Filips"/>
  </r>
  <r>
    <s v="Reg-7340648"/>
    <m/>
    <s v="traci.alyson@corp.spdatallc.com"/>
    <m/>
    <x v="1"/>
    <m/>
    <n v="0"/>
    <n v="1"/>
    <m/>
    <m/>
    <m/>
    <m/>
    <s v="Supervisor / Team Lead"/>
    <d v="2026-05-07T00:00:00"/>
    <x v="11"/>
    <s v="Lisa Filips"/>
  </r>
  <r>
    <s v="Reg-7340618"/>
    <m/>
    <s v="traci.alyson@corp.spdatallc.com"/>
    <m/>
    <x v="1"/>
    <m/>
    <n v="0"/>
    <n v="1"/>
    <m/>
    <m/>
    <m/>
    <m/>
    <s v="Supervisor / Team Lead"/>
    <d v="2026-05-07T00:00:00"/>
    <x v="11"/>
    <s v="Lisa Filips"/>
  </r>
  <r>
    <s v="Reg-7340649"/>
    <m/>
    <s v="traci.alyson@corp.spdatallc.com"/>
    <m/>
    <x v="1"/>
    <m/>
    <n v="0"/>
    <n v="1"/>
    <m/>
    <m/>
    <m/>
    <m/>
    <s v="Supervisor / Team Lead"/>
    <d v="2026-05-07T00:00:00"/>
    <x v="11"/>
    <s v="Lisa Filips"/>
  </r>
  <r>
    <s v="Reg-7340644"/>
    <m/>
    <s v="traci.alyson@corp.spdatallc.com"/>
    <m/>
    <x v="1"/>
    <m/>
    <n v="0"/>
    <n v="1"/>
    <m/>
    <m/>
    <m/>
    <m/>
    <s v="Supervisor / Team Lead"/>
    <d v="2026-05-07T00:00:00"/>
    <x v="11"/>
    <s v="Lisa Filips"/>
  </r>
  <r>
    <s v="Reg-7340616"/>
    <m/>
    <s v="traci.alyson@corp.spdatallc.com"/>
    <m/>
    <x v="1"/>
    <m/>
    <n v="0"/>
    <n v="1"/>
    <m/>
    <m/>
    <m/>
    <m/>
    <s v="Supervisor / Team Lead"/>
    <d v="2026-05-07T00:00:00"/>
    <x v="11"/>
    <s v="Lisa Filips"/>
  </r>
  <r>
    <s v="Reg-7340593"/>
    <m/>
    <s v="traci.alyson@corp.spdatallc.com"/>
    <m/>
    <x v="1"/>
    <m/>
    <n v="0"/>
    <n v="1"/>
    <m/>
    <m/>
    <m/>
    <m/>
    <s v="Supervisor / Team Lead"/>
    <d v="2026-05-07T00:00:00"/>
    <x v="11"/>
    <s v="Lisa Filips"/>
  </r>
  <r>
    <s v="Reg-7340574"/>
    <m/>
    <s v="traci.alyson@corp.spdatallc.com"/>
    <m/>
    <x v="1"/>
    <m/>
    <n v="0"/>
    <n v="1"/>
    <m/>
    <m/>
    <m/>
    <m/>
    <s v="Supervisor / Team Lead"/>
    <d v="2026-05-07T00:00:00"/>
    <x v="11"/>
    <s v="Lisa Filips"/>
  </r>
  <r>
    <s v="Reg-7340549"/>
    <m/>
    <s v="traci.alyson@corp.spdatallc.com"/>
    <m/>
    <x v="1"/>
    <m/>
    <n v="0"/>
    <n v="1"/>
    <m/>
    <m/>
    <m/>
    <m/>
    <s v="Supervisor / Team Lead"/>
    <d v="2026-05-07T00:00:00"/>
    <x v="11"/>
    <s v="Lisa Filips"/>
  </r>
  <r>
    <s v="Reg-7340577"/>
    <m/>
    <s v="traci.alyson@corp.spdatallc.com"/>
    <m/>
    <x v="1"/>
    <m/>
    <n v="0"/>
    <n v="1"/>
    <m/>
    <m/>
    <m/>
    <m/>
    <s v="Supervisor / Team Lead"/>
    <d v="2026-05-07T00:00:00"/>
    <x v="11"/>
    <s v="Lisa Filips"/>
  </r>
  <r>
    <s v="Reg-7340552"/>
    <m/>
    <s v="traci.alyson@corp.spdatallc.com"/>
    <m/>
    <x v="1"/>
    <m/>
    <n v="0"/>
    <n v="1"/>
    <m/>
    <m/>
    <m/>
    <m/>
    <s v="Supervisor / Team Lead"/>
    <d v="2026-05-07T00:00:00"/>
    <x v="11"/>
    <s v="Lisa Filips"/>
  </r>
  <r>
    <s v="Reg-7340564"/>
    <m/>
    <s v="traci.alyson@corp.spdatallc.com"/>
    <m/>
    <x v="1"/>
    <m/>
    <n v="0"/>
    <n v="1"/>
    <m/>
    <m/>
    <m/>
    <m/>
    <s v="Supervisor / Team Lead"/>
    <d v="2026-05-07T00:00:00"/>
    <x v="11"/>
    <s v="Lisa Filips"/>
  </r>
  <r>
    <s v="Reg-7340563"/>
    <m/>
    <s v="traci.alyson@corp.spdatallc.com"/>
    <m/>
    <x v="1"/>
    <m/>
    <n v="0"/>
    <n v="1"/>
    <m/>
    <m/>
    <m/>
    <m/>
    <s v="Supervisor / Team Lead"/>
    <d v="2026-05-07T00:00:00"/>
    <x v="11"/>
    <s v="Lisa Filips"/>
  </r>
  <r>
    <s v="Reg-7340562"/>
    <m/>
    <s v="traci.alyson@corp.spdatallc.com"/>
    <m/>
    <x v="1"/>
    <m/>
    <n v="0"/>
    <n v="1"/>
    <m/>
    <m/>
    <m/>
    <m/>
    <s v="Supervisor / Team Lead"/>
    <d v="2026-05-07T00:00:00"/>
    <x v="11"/>
    <s v="Lisa Filips"/>
  </r>
  <r>
    <s v="Reg-7340615"/>
    <s v="&lt;a href=&quot;/0Q0PL00000LX5o1&quot; target=&quot;_self&quot;&gt;DGQ0007576465&lt;/a&gt;"/>
    <s v="tyler.strong@corp.spdatallc.com"/>
    <s v="DG0002206559"/>
    <x v="0"/>
    <n v="136.13999999999999"/>
    <n v="1"/>
    <n v="1"/>
    <s v="Whirlpool"/>
    <n v="1"/>
    <s v="Appliance Care Monthly IW/OOW"/>
    <s v="Initial"/>
    <s v="Contact Center Agent"/>
    <d v="2026-05-07T00:00:00"/>
    <x v="65"/>
    <s v="Stefano Lista"/>
  </r>
  <r>
    <s v="Reg-7340542"/>
    <m/>
    <s v="vonceil.cummings@corp.spdatallc.com"/>
    <m/>
    <x v="1"/>
    <m/>
    <n v="0"/>
    <n v="1"/>
    <m/>
    <m/>
    <m/>
    <m/>
    <s v="Agent"/>
    <d v="2026-05-07T00:00:00"/>
    <x v="47"/>
    <s v="John Burdett"/>
  </r>
  <r>
    <s v="Reg-7340541"/>
    <m/>
    <s v="vonceil.cummings@corp.spdatallc.com"/>
    <m/>
    <x v="1"/>
    <m/>
    <n v="0"/>
    <n v="1"/>
    <m/>
    <m/>
    <m/>
    <m/>
    <s v="Agent"/>
    <d v="2026-05-07T00:00:00"/>
    <x v="47"/>
    <s v="John Burdett"/>
  </r>
  <r>
    <s v="Reg-7340544"/>
    <m/>
    <s v="vonceil.cummings@corp.spdatallc.com"/>
    <m/>
    <x v="1"/>
    <m/>
    <n v="0"/>
    <n v="1"/>
    <m/>
    <m/>
    <m/>
    <m/>
    <s v="Agent"/>
    <d v="2026-05-07T00:00:00"/>
    <x v="47"/>
    <s v="John Burdett"/>
  </r>
  <r>
    <s v="Reg-7340543"/>
    <m/>
    <s v="vonceil.cummings@corp.spdatallc.com"/>
    <m/>
    <x v="1"/>
    <m/>
    <n v="0"/>
    <n v="1"/>
    <m/>
    <m/>
    <m/>
    <m/>
    <s v="Agent"/>
    <d v="2026-05-07T00:00:00"/>
    <x v="47"/>
    <s v="John Burdett"/>
  </r>
  <r>
    <s v="Reg-7340640"/>
    <s v="&lt;a href=&quot;/0Q0PL00000LX7hl&quot; target=&quot;_self&quot;&gt;DGQ0007576491&lt;/a&gt;"/>
    <s v="yvonne.ndukwu@corp.spdatallc.com"/>
    <s v="DG0002206568"/>
    <x v="3"/>
    <n v="86.28"/>
    <n v="1"/>
    <n v="1"/>
    <s v="Whirlpool"/>
    <n v="1"/>
    <s v="Appliance Care Monthly IW/OOW"/>
    <s v="Initial"/>
    <s v="Contact Center Agent"/>
    <d v="2026-05-07T00:00:00"/>
    <x v="48"/>
    <s v="Lisa Filips"/>
  </r>
  <r>
    <s v="Reg-7340639"/>
    <s v="&lt;a href=&quot;/0Q0PL00000LX7bK&quot; target=&quot;_self&quot;&gt;DGQ0007576490&lt;/a&gt;"/>
    <s v="yvonne.ndukwu@corp.spdatallc.com"/>
    <s v="DG0002206567"/>
    <x v="3"/>
    <n v="86.28"/>
    <n v="1"/>
    <n v="1"/>
    <s v="Whirlpool"/>
    <n v="1"/>
    <s v="Appliance Care Monthly IW/OOW"/>
    <s v="Initial"/>
    <s v="Contact Center Agent"/>
    <d v="2026-05-07T00:00:00"/>
    <x v="48"/>
    <s v="Lisa Filips"/>
  </r>
  <r>
    <s v="Reg-7340641"/>
    <s v="&lt;a href=&quot;/0Q0PL00000LX7jN&quot; target=&quot;_self&quot;&gt;DGQ0007576492&lt;/a&gt;"/>
    <s v="yvonne.ndukwu@corp.spdatallc.com"/>
    <s v="DG0002206569"/>
    <x v="3"/>
    <n v="107.88"/>
    <n v="1"/>
    <n v="1"/>
    <s v="Whirlpool"/>
    <n v="1"/>
    <s v="Appliance Care Monthly IW/OOW"/>
    <s v="Initial"/>
    <s v="Contact Center Agent"/>
    <d v="2026-05-07T00:00:00"/>
    <x v="48"/>
    <s v="Lisa Filips"/>
  </r>
  <r>
    <s v="Reg-7340636"/>
    <s v="&lt;a href=&quot;/0Q0PL00000LX7cv&quot; target=&quot;_self&quot;&gt;DGQ0007576487&lt;/a&gt;"/>
    <s v="yvonne.ndukwu@corp.spdatallc.com"/>
    <s v="DG0002206564"/>
    <x v="3"/>
    <n v="107.88"/>
    <n v="1"/>
    <n v="1"/>
    <s v="Whirlpool"/>
    <n v="1"/>
    <s v="Appliance Care Monthly IW/OOW"/>
    <s v="Initial"/>
    <s v="Contact Center Agent"/>
    <d v="2026-05-07T00:00:00"/>
    <x v="48"/>
    <s v="Lisa Filips"/>
  </r>
  <r>
    <s v="Reg-7340638"/>
    <s v="&lt;a href=&quot;/0Q0PL00000LX7g9&quot; target=&quot;_self&quot;&gt;DGQ0007576489&lt;/a&gt;"/>
    <s v="yvonne.ndukwu@corp.spdatallc.com"/>
    <s v="DG0002206566"/>
    <x v="3"/>
    <n v="64.680000000000007"/>
    <n v="1"/>
    <n v="1"/>
    <s v="Whirlpool"/>
    <n v="1"/>
    <s v="Appliance Care Monthly IW/OOW"/>
    <s v="Initial"/>
    <s v="Contact Center Agent"/>
    <d v="2026-05-07T00:00:00"/>
    <x v="48"/>
    <s v="Lisa Filips"/>
  </r>
  <r>
    <s v="Reg-7340637"/>
    <s v="&lt;a href=&quot;/0Q0PL00000LX7eX&quot; target=&quot;_self&quot;&gt;DGQ0007576488&lt;/a&gt;"/>
    <s v="yvonne.ndukwu@corp.spdatallc.com"/>
    <s v="DG0002206565"/>
    <x v="3"/>
    <n v="86.28"/>
    <n v="1"/>
    <n v="1"/>
    <s v="Whirlpool"/>
    <n v="1"/>
    <s v="Appliance Care Monthly IW/OOW"/>
    <s v="Initial"/>
    <s v="Contact Center Agent"/>
    <d v="2026-05-07T00:00:00"/>
    <x v="48"/>
    <s v="Lisa Filips"/>
  </r>
  <r>
    <s v="Reg-7340422"/>
    <s v="&lt;a href=&quot;/0Q0PL00000LWfK5&quot; target=&quot;_self&quot;&gt;DGQ0007576268&lt;/a&gt;"/>
    <s v="abdifitah.ahmed@corp.spdatallc.com"/>
    <s v="DG0002205585"/>
    <x v="2"/>
    <n v="48.42"/>
    <n v="1"/>
    <n v="1"/>
    <s v="Whirlpool"/>
    <n v="1"/>
    <s v="Appliance Care Monthly IW/OOW"/>
    <s v="Initial"/>
    <s v="Contact Center Agent"/>
    <d v="2026-05-06T00:00:00"/>
    <x v="66"/>
    <s v="Lisa Filips"/>
  </r>
  <r>
    <s v="Reg-7340424"/>
    <s v="&lt;a href=&quot;/0Q0PL00000LWfLh&quot; target=&quot;_self&quot;&gt;DGQ0007576269&lt;/a&gt;"/>
    <s v="abdifitah.ahmed@corp.spdatallc.com"/>
    <s v="DG0002205586"/>
    <x v="2"/>
    <n v="56.04"/>
    <n v="1"/>
    <n v="1"/>
    <s v="Whirlpool"/>
    <n v="1"/>
    <s v="Appliance Care Monthly IW/OOW"/>
    <s v="Initial"/>
    <s v="Contact Center Agent"/>
    <d v="2026-05-06T00:00:00"/>
    <x v="66"/>
    <s v="Lisa Filips"/>
  </r>
  <r>
    <s v="Reg-7340279"/>
    <m/>
    <s v="abdifitah.ahmed@corp.spdatallc.com"/>
    <m/>
    <x v="1"/>
    <m/>
    <n v="0"/>
    <n v="1"/>
    <m/>
    <m/>
    <m/>
    <m/>
    <s v="Contact Center Agent"/>
    <d v="2026-05-06T00:00:00"/>
    <x v="66"/>
    <s v="Lisa Filips"/>
  </r>
  <r>
    <s v="Reg-7340289"/>
    <m/>
    <s v="abdifitah.ahmed@corp.spdatallc.com"/>
    <m/>
    <x v="1"/>
    <m/>
    <n v="0"/>
    <n v="1"/>
    <m/>
    <m/>
    <m/>
    <m/>
    <s v="Contact Center Agent"/>
    <d v="2026-05-06T00:00:00"/>
    <x v="66"/>
    <s v="Lisa Filips"/>
  </r>
  <r>
    <s v="Reg-7340262"/>
    <m/>
    <s v="abdifitah.ahmed@corp.spdatallc.com"/>
    <m/>
    <x v="1"/>
    <m/>
    <n v="0"/>
    <n v="1"/>
    <m/>
    <m/>
    <m/>
    <m/>
    <s v="Contact Center Agent"/>
    <d v="2026-05-06T00:00:00"/>
    <x v="66"/>
    <s v="Lisa Filips"/>
  </r>
  <r>
    <s v="Reg-7340445"/>
    <m/>
    <s v="abdifitah.ahmed@corp.spdatallc.com"/>
    <m/>
    <x v="1"/>
    <m/>
    <n v="0"/>
    <n v="1"/>
    <m/>
    <m/>
    <m/>
    <m/>
    <s v="Contact Center Agent"/>
    <d v="2026-05-06T00:00:00"/>
    <x v="66"/>
    <s v="Lisa Filips"/>
  </r>
  <r>
    <s v="Reg-7340400"/>
    <m/>
    <s v="abdifitah.ahmed@corp.spdatallc.com"/>
    <m/>
    <x v="1"/>
    <m/>
    <n v="0"/>
    <n v="1"/>
    <m/>
    <m/>
    <m/>
    <m/>
    <s v="Contact Center Agent"/>
    <d v="2026-05-06T00:00:00"/>
    <x v="66"/>
    <s v="Lisa Filips"/>
  </r>
  <r>
    <s v="Reg-7340378"/>
    <m/>
    <s v="abdifitah.ahmed@corp.spdatallc.com"/>
    <m/>
    <x v="1"/>
    <m/>
    <n v="0"/>
    <n v="1"/>
    <m/>
    <m/>
    <m/>
    <m/>
    <s v="Contact Center Agent"/>
    <d v="2026-05-06T00:00:00"/>
    <x v="66"/>
    <s v="Lisa Filips"/>
  </r>
  <r>
    <s v="Reg-7340416"/>
    <m/>
    <s v="abdifitah.ahmed@corp.spdatallc.com"/>
    <m/>
    <x v="1"/>
    <m/>
    <n v="0"/>
    <n v="1"/>
    <m/>
    <m/>
    <m/>
    <m/>
    <s v="Contact Center Agent"/>
    <d v="2026-05-06T00:00:00"/>
    <x v="66"/>
    <s v="Lisa Filips"/>
  </r>
  <r>
    <s v="Reg-7340337"/>
    <m/>
    <s v="abdifitah.ahmed@corp.spdatallc.com"/>
    <m/>
    <x v="1"/>
    <m/>
    <n v="0"/>
    <n v="1"/>
    <m/>
    <m/>
    <m/>
    <m/>
    <s v="Contact Center Agent"/>
    <d v="2026-05-06T00:00:00"/>
    <x v="66"/>
    <s v="Lisa Filips"/>
  </r>
  <r>
    <s v="Reg-7340332"/>
    <m/>
    <s v="abdifitah.ahmed@corp.spdatallc.com"/>
    <m/>
    <x v="1"/>
    <m/>
    <n v="0"/>
    <n v="1"/>
    <m/>
    <m/>
    <m/>
    <m/>
    <s v="Contact Center Agent"/>
    <d v="2026-05-06T00:00:00"/>
    <x v="66"/>
    <s v="Lisa Filips"/>
  </r>
  <r>
    <s v="Reg-7340310"/>
    <m/>
    <s v="abdifitah.ahmed@corp.spdatallc.com"/>
    <m/>
    <x v="1"/>
    <m/>
    <n v="0"/>
    <n v="1"/>
    <m/>
    <m/>
    <m/>
    <m/>
    <s v="Contact Center Agent"/>
    <d v="2026-05-06T00:00:00"/>
    <x v="66"/>
    <s v="Lisa Filips"/>
  </r>
  <r>
    <s v="Reg-7340311"/>
    <m/>
    <s v="abdifitah.ahmed@corp.spdatallc.com"/>
    <m/>
    <x v="1"/>
    <m/>
    <n v="0"/>
    <n v="1"/>
    <m/>
    <m/>
    <m/>
    <m/>
    <s v="Contact Center Agent"/>
    <d v="2026-05-06T00:00:00"/>
    <x v="66"/>
    <s v="Lisa Filips"/>
  </r>
  <r>
    <s v="Reg-7340500"/>
    <m/>
    <s v="abdifitah.ahmed@corp.spdatallc.com"/>
    <m/>
    <x v="1"/>
    <m/>
    <n v="0"/>
    <n v="1"/>
    <m/>
    <m/>
    <m/>
    <m/>
    <s v="Contact Center Agent"/>
    <d v="2026-05-06T00:00:00"/>
    <x v="66"/>
    <s v="Lisa Filips"/>
  </r>
  <r>
    <s v="Reg-7340490"/>
    <m/>
    <s v="abdifitah.ahmed@corp.spdatallc.com"/>
    <m/>
    <x v="1"/>
    <m/>
    <n v="0"/>
    <n v="1"/>
    <m/>
    <m/>
    <m/>
    <m/>
    <s v="Contact Center Agent"/>
    <d v="2026-05-06T00:00:00"/>
    <x v="66"/>
    <s v="Lisa Filips"/>
  </r>
  <r>
    <s v="Reg-7340100"/>
    <s v="&lt;a href=&quot;/0Q0PL00000LWLmn&quot; target=&quot;_self&quot;&gt;DGQ0007575941&lt;/a&gt;"/>
    <s v="alexis.brown@corp.spdatallc.com"/>
    <s v="DG0002205409"/>
    <x v="0"/>
    <n v="115.26"/>
    <n v="1"/>
    <n v="1"/>
    <s v="Maytag"/>
    <n v="1"/>
    <s v="Appliance Care Monthly IW/OOW"/>
    <s v="Initial"/>
    <s v="Supervisor / Team Lead"/>
    <d v="2026-05-06T00:00:00"/>
    <x v="67"/>
    <s v="Lisa Filips"/>
  </r>
  <r>
    <s v="Reg-7340076"/>
    <m/>
    <s v="alexis.brown@corp.spdatallc.com"/>
    <m/>
    <x v="1"/>
    <m/>
    <n v="0"/>
    <n v="0"/>
    <m/>
    <m/>
    <m/>
    <m/>
    <s v="Supervisor / Team Lead"/>
    <d v="2026-05-06T00:00:00"/>
    <x v="67"/>
    <s v="Lisa Filips"/>
  </r>
  <r>
    <s v="Reg-7340432"/>
    <s v="&lt;a href=&quot;/0Q0PL00000LWftZ&quot; target=&quot;_self&quot;&gt;DGQ0007576279&lt;/a&gt;"/>
    <s v="angelica.gonzalez@corp.spdatallc.com"/>
    <s v="DG0002205589"/>
    <x v="0"/>
    <n v="156.24"/>
    <n v="1"/>
    <n v="1"/>
    <s v="Maytag"/>
    <n v="1"/>
    <s v="Appliance Care Monthly IW/OOW"/>
    <s v="Initial"/>
    <s v="Agent"/>
    <d v="2026-05-06T00:00:00"/>
    <x v="17"/>
    <s v="William Coad"/>
  </r>
  <r>
    <s v="Reg-7340435"/>
    <s v="&lt;a href=&quot;/0Q0PL00000LWfwn&quot; target=&quot;_self&quot;&gt;DGQ0007576281&lt;/a&gt;"/>
    <s v="angelica.gonzalez@corp.spdatallc.com"/>
    <s v="DG0002205591"/>
    <x v="0"/>
    <n v="177.54"/>
    <n v="1"/>
    <n v="1"/>
    <s v="Whirlpool"/>
    <n v="1"/>
    <s v="Appliance Care Monthly IW/OOW"/>
    <s v="Initial"/>
    <s v="Agent"/>
    <d v="2026-05-06T00:00:00"/>
    <x v="17"/>
    <s v="William Coad"/>
  </r>
  <r>
    <s v="Reg-7340434"/>
    <s v="&lt;a href=&quot;/0Q0PL00000LWfvB&quot; target=&quot;_self&quot;&gt;DGQ0007576280&lt;/a&gt;"/>
    <s v="angelica.gonzalez@corp.spdatallc.com"/>
    <s v="DG0002205590"/>
    <x v="0"/>
    <n v="125.28"/>
    <n v="1"/>
    <n v="1"/>
    <s v="Maytag"/>
    <n v="1"/>
    <s v="Appliance Care Monthly IW/OOW"/>
    <s v="Initial"/>
    <s v="Agent"/>
    <d v="2026-05-06T00:00:00"/>
    <x v="17"/>
    <s v="William Coad"/>
  </r>
  <r>
    <s v="Reg-7340418"/>
    <s v="&lt;a href=&quot;/0Q0PL00000LWWQU&quot; target=&quot;_self&quot;&gt;DGQ0007576262&lt;/a&gt;"/>
    <s v="ann.leblanc@corp.spdatallc.com"/>
    <s v="DG0002205582"/>
    <x v="3"/>
    <n v="155.88"/>
    <n v="1"/>
    <n v="1"/>
    <s v="Maytag"/>
    <n v="1"/>
    <s v="Appliance Care Monthly IW/OOW"/>
    <s v="Initial"/>
    <s v="Contact Center Agent"/>
    <d v="2026-05-06T00:00:00"/>
    <x v="18"/>
    <s v="Lisa Filips"/>
  </r>
  <r>
    <s v="Reg-7340417"/>
    <s v="&lt;a href=&quot;/0Q0PL00000LWcfZ&quot; target=&quot;_self&quot;&gt;DGQ0007576261&lt;/a&gt;"/>
    <s v="ann.leblanc@corp.spdatallc.com"/>
    <s v="DG0002205581"/>
    <x v="3"/>
    <n v="119.88"/>
    <n v="1"/>
    <n v="1"/>
    <s v="Maytag"/>
    <n v="1"/>
    <s v="Appliance Care Monthly IW/OOW"/>
    <s v="Initial"/>
    <s v="Contact Center Agent"/>
    <d v="2026-05-06T00:00:00"/>
    <x v="18"/>
    <s v="Lisa Filips"/>
  </r>
  <r>
    <s v="Reg-7340408"/>
    <m/>
    <s v="ann.leblanc@corp.spdatallc.com"/>
    <m/>
    <x v="1"/>
    <m/>
    <n v="0"/>
    <n v="1"/>
    <m/>
    <m/>
    <m/>
    <m/>
    <s v="Contact Center Agent"/>
    <d v="2026-05-06T00:00:00"/>
    <x v="18"/>
    <s v="Lisa Filips"/>
  </r>
  <r>
    <s v="Reg-7340407"/>
    <m/>
    <s v="ann.leblanc@corp.spdatallc.com"/>
    <m/>
    <x v="1"/>
    <m/>
    <n v="0"/>
    <n v="1"/>
    <m/>
    <m/>
    <m/>
    <m/>
    <s v="Contact Center Agent"/>
    <d v="2026-05-06T00:00:00"/>
    <x v="18"/>
    <s v="Lisa Filips"/>
  </r>
  <r>
    <s v="Reg-7340409"/>
    <m/>
    <s v="ann.leblanc@corp.spdatallc.com"/>
    <m/>
    <x v="1"/>
    <m/>
    <n v="0"/>
    <n v="1"/>
    <m/>
    <m/>
    <m/>
    <m/>
    <s v="Contact Center Agent"/>
    <d v="2026-05-06T00:00:00"/>
    <x v="18"/>
    <s v="Lisa Filips"/>
  </r>
  <r>
    <s v="Reg-7340411"/>
    <m/>
    <s v="ann.leblanc@corp.spdatallc.com"/>
    <m/>
    <x v="1"/>
    <m/>
    <n v="0"/>
    <n v="1"/>
    <m/>
    <m/>
    <m/>
    <m/>
    <s v="Contact Center Agent"/>
    <d v="2026-05-06T00:00:00"/>
    <x v="18"/>
    <s v="Lisa Filips"/>
  </r>
  <r>
    <s v="Reg-7340410"/>
    <m/>
    <s v="ann.leblanc@corp.spdatallc.com"/>
    <m/>
    <x v="1"/>
    <m/>
    <n v="0"/>
    <n v="1"/>
    <m/>
    <m/>
    <m/>
    <m/>
    <s v="Contact Center Agent"/>
    <d v="2026-05-06T00:00:00"/>
    <x v="18"/>
    <s v="Lisa Filips"/>
  </r>
  <r>
    <s v="Reg-7340354"/>
    <m/>
    <s v="ann.leblanc@corp.spdatallc.com"/>
    <m/>
    <x v="1"/>
    <m/>
    <n v="0"/>
    <n v="1"/>
    <m/>
    <m/>
    <m/>
    <m/>
    <s v="Contact Center Agent"/>
    <d v="2026-05-06T00:00:00"/>
    <x v="18"/>
    <s v="Lisa Filips"/>
  </r>
  <r>
    <s v="Reg-7340345"/>
    <s v="&lt;a href=&quot;/0Q0PL00000LWTij&quot; target=&quot;_self&quot;&gt;DGQ0007576187&lt;/a&gt;"/>
    <s v="april.shrewsbury@corp.spdatallc.com"/>
    <s v="DG0002205552"/>
    <x v="0"/>
    <n v="188.54"/>
    <n v="1"/>
    <n v="1"/>
    <s v="FRIGIDAIRE"/>
    <n v="1"/>
    <s v="Appliance Care Monthly IW/OOW"/>
    <s v="Initial"/>
    <s v="Contact Center Agent"/>
    <d v="2026-05-06T00:00:00"/>
    <x v="19"/>
    <s v="Lisa Filips"/>
  </r>
  <r>
    <s v="Reg-7340382"/>
    <s v="&lt;a href=&quot;/0Q0PL00000LWWQT&quot; target=&quot;_self&quot;&gt;DGQ0007576226&lt;/a&gt;"/>
    <s v="arnold.parker@corp.spdatallc.com"/>
    <s v="DG0002205567"/>
    <x v="3"/>
    <n v="173.88"/>
    <n v="1"/>
    <n v="1"/>
    <s v="KitchenAid"/>
    <n v="1"/>
    <s v="Appliance Care Monthly IW/OOW"/>
    <s v="Initial"/>
    <s v="Contact Center Agent"/>
    <d v="2026-05-06T00:00:00"/>
    <x v="68"/>
    <s v="Lisa Filips"/>
  </r>
  <r>
    <s v="Reg-7340305"/>
    <s v="&lt;a href=&quot;/0Q0PL00000LWRH7&quot; target=&quot;_self&quot;&gt;DGQ0007576146&lt;/a&gt;"/>
    <s v="arnold.parker@corp.spdatallc.com"/>
    <s v="DG0002205534"/>
    <x v="3"/>
    <n v="118.68"/>
    <n v="1"/>
    <n v="1"/>
    <s v="Maytag"/>
    <n v="1"/>
    <s v="Appliance Care Monthly IW/OOW"/>
    <s v="Initial"/>
    <s v="Contact Center Agent"/>
    <d v="2026-05-06T00:00:00"/>
    <x v="68"/>
    <s v="Lisa Filips"/>
  </r>
  <r>
    <s v="Reg-7339654"/>
    <s v="&lt;a href=&quot;/0Q0PL00000LWJGL&quot; target=&quot;_self&quot;&gt;DGQ0007575493&lt;/a&gt;"/>
    <s v="bhavneet.kaur@corp.spdatallc.com"/>
    <s v="DG0002204936"/>
    <x v="0"/>
    <n v="124.74"/>
    <n v="1"/>
    <n v="1"/>
    <s v="Whirlpool"/>
    <n v="1"/>
    <s v="Appliance Care Monthly IW/OOW"/>
    <s v="Initial"/>
    <s v="Contact Center Agent"/>
    <d v="2026-05-06T00:00:00"/>
    <x v="69"/>
    <s v="Lisa Filips"/>
  </r>
  <r>
    <s v="Reg-7339632"/>
    <m/>
    <s v="brianna.totten@corp.spdatallc.com"/>
    <m/>
    <x v="1"/>
    <m/>
    <n v="0"/>
    <n v="1"/>
    <m/>
    <m/>
    <m/>
    <m/>
    <s v="Contact Center Agent"/>
    <d v="2026-05-06T00:00:00"/>
    <x v="20"/>
    <s v="John Burdett"/>
  </r>
  <r>
    <s v="Reg-7339629"/>
    <m/>
    <s v="brianna.totten@corp.spdatallc.com"/>
    <m/>
    <x v="1"/>
    <m/>
    <n v="0"/>
    <n v="1"/>
    <m/>
    <m/>
    <m/>
    <m/>
    <s v="Contact Center Agent"/>
    <d v="2026-05-06T00:00:00"/>
    <x v="20"/>
    <s v="John Burdett"/>
  </r>
  <r>
    <s v="Reg-7340508"/>
    <s v="&lt;a href=&quot;/0Q0PL00000LWjM5&quot; target=&quot;_self&quot;&gt;DGQ0007576347&lt;/a&gt;"/>
    <s v="tybrice.thomas@corp.spdatallc.com"/>
    <s v="DG0002205609"/>
    <x v="0"/>
    <n v="145.52000000000001"/>
    <n v="1"/>
    <n v="1"/>
    <s v="Maytag"/>
    <n v="1"/>
    <s v="Appliance Care Monthly IW/OOW"/>
    <s v="Initial"/>
    <s v="Contact Center Agent"/>
    <d v="2026-05-06T00:00:00"/>
    <x v="21"/>
    <s v="Lisa Filips"/>
  </r>
  <r>
    <s v="Reg-7340322"/>
    <s v="&lt;a href=&quot;/0Q0PL00000LWSI1&quot; target=&quot;_self&quot;&gt;DGQ0007576164&lt;/a&gt;"/>
    <s v="cassiddy.jordan@corp.spdatallc.com"/>
    <s v="DG0002205542"/>
    <x v="3"/>
    <n v="80.88"/>
    <n v="1"/>
    <n v="1"/>
    <s v="Whirlpool"/>
    <n v="1"/>
    <s v="Appliance Care Monthly IW/OOW"/>
    <s v="Initial"/>
    <s v="Contact Center Agent"/>
    <d v="2026-05-06T00:00:00"/>
    <x v="22"/>
    <s v="Lisa Filips"/>
  </r>
  <r>
    <s v="Reg-7340321"/>
    <m/>
    <s v="cassiddy.jordan@corp.spdatallc.com"/>
    <m/>
    <x v="1"/>
    <m/>
    <n v="0"/>
    <n v="1"/>
    <m/>
    <m/>
    <m/>
    <m/>
    <s v="Contact Center Agent"/>
    <d v="2026-05-06T00:00:00"/>
    <x v="22"/>
    <s v="Lisa Filips"/>
  </r>
  <r>
    <s v="Reg-7340404"/>
    <s v="&lt;a href=&quot;/0Q0PL00000LWY45&quot; target=&quot;_self&quot;&gt;DGQ0007576248&lt;/a&gt;"/>
    <s v="chanetta.gant@corp.spdatallc.com"/>
    <s v="DG0002205576"/>
    <x v="0"/>
    <n v="150.47999999999999"/>
    <n v="1"/>
    <n v="1"/>
    <s v="Samsung"/>
    <n v="1"/>
    <s v="Appliance Care Monthly IW/OOW"/>
    <s v="Initial"/>
    <s v="Agent"/>
    <d v="2026-05-06T00:00:00"/>
    <x v="1"/>
    <s v="William Coad"/>
  </r>
  <r>
    <s v="Reg-7340370"/>
    <s v="&lt;a href=&quot;/0Q0PL00000LWVNx&quot; target=&quot;_self&quot;&gt;DGQ0007576214&lt;/a&gt;"/>
    <s v="chanetta.gant@corp.spdatallc.com"/>
    <s v="DG0002205569"/>
    <x v="0"/>
    <n v="115.62"/>
    <n v="1"/>
    <n v="1"/>
    <s v="Whirlpool"/>
    <n v="1"/>
    <s v="Appliance Care Monthly IW/OOW"/>
    <s v="Initial"/>
    <s v="Agent"/>
    <d v="2026-05-06T00:00:00"/>
    <x v="1"/>
    <s v="William Coad"/>
  </r>
  <r>
    <s v="Reg-7340419"/>
    <m/>
    <s v="chanetta.gant@corp.spdatallc.com"/>
    <m/>
    <x v="1"/>
    <m/>
    <n v="0"/>
    <n v="1"/>
    <m/>
    <m/>
    <m/>
    <m/>
    <s v="Agent"/>
    <d v="2026-05-06T00:00:00"/>
    <x v="1"/>
    <s v="William Coad"/>
  </r>
  <r>
    <s v="Reg-7340371"/>
    <m/>
    <s v="chanetta.gant@corp.spdatallc.com"/>
    <m/>
    <x v="1"/>
    <m/>
    <n v="0"/>
    <n v="1"/>
    <m/>
    <m/>
    <m/>
    <m/>
    <s v="Agent"/>
    <d v="2026-05-06T00:00:00"/>
    <x v="1"/>
    <s v="William Coad"/>
  </r>
  <r>
    <s v="Reg-7340343"/>
    <m/>
    <s v="chanetta.gant@corp.spdatallc.com"/>
    <m/>
    <x v="1"/>
    <m/>
    <n v="0"/>
    <n v="1"/>
    <m/>
    <m/>
    <m/>
    <m/>
    <s v="Agent"/>
    <d v="2026-05-06T00:00:00"/>
    <x v="1"/>
    <s v="William Coad"/>
  </r>
  <r>
    <s v="Reg-7340336"/>
    <m/>
    <s v="dean.barnes@corp.spdatallc.com"/>
    <m/>
    <x v="1"/>
    <m/>
    <n v="0"/>
    <n v="1"/>
    <m/>
    <m/>
    <m/>
    <m/>
    <s v="Contact Center Agent"/>
    <d v="2026-05-06T00:00:00"/>
    <x v="2"/>
    <s v="Reina Morales"/>
  </r>
  <r>
    <s v="Reg-7340414"/>
    <s v="&lt;a href=&quot;/0Q0PL00000LWc4U&quot; target=&quot;_self&quot;&gt;DGQ0007576259&lt;/a&gt;"/>
    <s v="dinesh.kandoth@corp.spdatallc.com"/>
    <s v="DG0002205583"/>
    <x v="0"/>
    <n v="174.12"/>
    <n v="1"/>
    <n v="1"/>
    <s v="Maytag"/>
    <n v="1"/>
    <s v="Appliance Care Monthly IW/OOW"/>
    <s v="Initial"/>
    <s v="Contact Center Agent"/>
    <d v="2026-05-06T00:00:00"/>
    <x v="24"/>
    <s v="Lisa Filips"/>
  </r>
  <r>
    <s v="Reg-7340392"/>
    <s v="&lt;a href=&quot;/0Q0PL00000LWX3B&quot; target=&quot;_self&quot;&gt;DGQ0007576236&lt;/a&gt;"/>
    <s v="eliza.vandivier@corp.spdatallc.com"/>
    <s v="DG0002205572"/>
    <x v="0"/>
    <n v="176.46"/>
    <n v="1"/>
    <n v="1"/>
    <s v="Samsung"/>
    <n v="1"/>
    <s v="Appliance Care Monthly IW/OOW"/>
    <s v="Initial"/>
    <s v="Agent"/>
    <d v="2026-05-06T00:00:00"/>
    <x v="56"/>
    <s v="Gary Lambert"/>
  </r>
  <r>
    <s v="Reg-7340286"/>
    <s v="&lt;a href=&quot;/0Q0PL00000LWQRV&quot; target=&quot;_self&quot;&gt;DGQ0007576129&lt;/a&gt;"/>
    <s v="enrique.mendez@corp.spdatallc.com"/>
    <s v="DG0002205536"/>
    <x v="2"/>
    <n v="82.38"/>
    <n v="1"/>
    <n v="1"/>
    <s v="Whirlpool"/>
    <n v="1"/>
    <s v="Appliance Care Monthly IW/OOW"/>
    <s v="Initial"/>
    <s v="Contact Center Agent"/>
    <d v="2026-05-06T00:00:00"/>
    <x v="25"/>
    <s v="Lisa Filips"/>
  </r>
  <r>
    <s v="Reg-7340352"/>
    <s v="&lt;a href=&quot;/0Q0PL00000LWU8X&quot; target=&quot;_self&quot;&gt;DGQ0007576196&lt;/a&gt;"/>
    <s v="enrique.mendez@corp.spdatallc.com"/>
    <s v="DG0002205561"/>
    <x v="2"/>
    <n v="77.88"/>
    <n v="1"/>
    <n v="1"/>
    <s v="Whirlpool"/>
    <n v="1"/>
    <s v="Appliance Care Monthly IW/OOW"/>
    <s v="Initial"/>
    <s v="Contact Center Agent"/>
    <d v="2026-05-06T00:00:00"/>
    <x v="25"/>
    <s v="Lisa Filips"/>
  </r>
  <r>
    <s v="Reg-7340258"/>
    <m/>
    <s v="enrique.mendez@corp.spdatallc.com"/>
    <m/>
    <x v="1"/>
    <m/>
    <n v="0"/>
    <n v="1"/>
    <m/>
    <m/>
    <m/>
    <m/>
    <s v="Contact Center Agent"/>
    <d v="2026-05-06T00:00:00"/>
    <x v="25"/>
    <s v="Lisa Filips"/>
  </r>
  <r>
    <s v="Reg-7340257"/>
    <m/>
    <s v="enrique.mendez@corp.spdatallc.com"/>
    <m/>
    <x v="1"/>
    <m/>
    <n v="0"/>
    <n v="1"/>
    <m/>
    <m/>
    <m/>
    <m/>
    <s v="Contact Center Agent"/>
    <d v="2026-05-06T00:00:00"/>
    <x v="25"/>
    <s v="Lisa Filips"/>
  </r>
  <r>
    <s v="Reg-7340269"/>
    <m/>
    <s v="enrique.mendez@corp.spdatallc.com"/>
    <m/>
    <x v="1"/>
    <m/>
    <n v="0"/>
    <n v="1"/>
    <m/>
    <m/>
    <m/>
    <m/>
    <s v="Contact Center Agent"/>
    <d v="2026-05-06T00:00:00"/>
    <x v="25"/>
    <s v="Lisa Filips"/>
  </r>
  <r>
    <s v="Reg-7340270"/>
    <m/>
    <s v="enrique.mendez@corp.spdatallc.com"/>
    <m/>
    <x v="1"/>
    <m/>
    <n v="0"/>
    <n v="1"/>
    <m/>
    <m/>
    <m/>
    <m/>
    <s v="Contact Center Agent"/>
    <d v="2026-05-06T00:00:00"/>
    <x v="25"/>
    <s v="Lisa Filips"/>
  </r>
  <r>
    <s v="Reg-7339949"/>
    <m/>
    <s v="enrique.mendez@corp.spdatallc.com"/>
    <m/>
    <x v="1"/>
    <m/>
    <n v="0"/>
    <n v="1"/>
    <m/>
    <m/>
    <m/>
    <m/>
    <s v="Contact Center Agent"/>
    <d v="2026-05-06T00:00:00"/>
    <x v="25"/>
    <s v="Lisa Filips"/>
  </r>
  <r>
    <s v="Reg-7339659"/>
    <m/>
    <s v="enrique.mendez@corp.spdatallc.com"/>
    <m/>
    <x v="1"/>
    <m/>
    <n v="0"/>
    <n v="1"/>
    <m/>
    <m/>
    <m/>
    <m/>
    <s v="Contact Center Agent"/>
    <d v="2026-05-06T00:00:00"/>
    <x v="25"/>
    <s v="Lisa Filips"/>
  </r>
  <r>
    <s v="Reg-7340247"/>
    <m/>
    <s v="enrique.mendez@corp.spdatallc.com"/>
    <m/>
    <x v="1"/>
    <m/>
    <n v="0"/>
    <n v="1"/>
    <m/>
    <m/>
    <m/>
    <m/>
    <s v="Contact Center Agent"/>
    <d v="2026-05-06T00:00:00"/>
    <x v="25"/>
    <s v="Lisa Filips"/>
  </r>
  <r>
    <s v="Reg-7339642"/>
    <m/>
    <s v="enrique.mendez@corp.spdatallc.com"/>
    <m/>
    <x v="1"/>
    <m/>
    <n v="0"/>
    <n v="1"/>
    <m/>
    <m/>
    <m/>
    <m/>
    <s v="Contact Center Agent"/>
    <d v="2026-05-06T00:00:00"/>
    <x v="25"/>
    <s v="Lisa Filips"/>
  </r>
  <r>
    <s v="Reg-7339762"/>
    <m/>
    <s v="enrique.mendez@corp.spdatallc.com"/>
    <m/>
    <x v="1"/>
    <m/>
    <n v="0"/>
    <n v="1"/>
    <m/>
    <m/>
    <m/>
    <m/>
    <s v="Contact Center Agent"/>
    <d v="2026-05-06T00:00:00"/>
    <x v="25"/>
    <s v="Lisa Filips"/>
  </r>
  <r>
    <s v="Reg-7340334"/>
    <m/>
    <s v="enrique.mendez@corp.spdatallc.com"/>
    <m/>
    <x v="1"/>
    <m/>
    <n v="0"/>
    <n v="1"/>
    <m/>
    <m/>
    <m/>
    <m/>
    <s v="Contact Center Agent"/>
    <d v="2026-05-06T00:00:00"/>
    <x v="25"/>
    <s v="Lisa Filips"/>
  </r>
  <r>
    <s v="Reg-7340275"/>
    <s v="&lt;a href=&quot;/0Q0PL00000LWPgj&quot; target=&quot;_self&quot;&gt;DGQ0007576112&lt;/a&gt;"/>
    <s v="eric.brown@corp.spdatallc.com"/>
    <s v="DG0002205522"/>
    <x v="0"/>
    <n v="159.16"/>
    <n v="1"/>
    <n v="1"/>
    <s v="Whirlpool"/>
    <n v="1"/>
    <s v="Appliance Care Monthly IW/OOW"/>
    <s v="Initial"/>
    <s v="Agent"/>
    <d v="2026-05-06T00:00:00"/>
    <x v="70"/>
    <s v="Gary Lambert"/>
  </r>
  <r>
    <s v="Reg-7340277"/>
    <s v="&lt;a href=&quot;/0Q0PL00000LWPiL&quot; target=&quot;_self&quot;&gt;DGQ0007576113&lt;/a&gt;"/>
    <s v="eric.brown@corp.spdatallc.com"/>
    <s v="DG0002205523"/>
    <x v="0"/>
    <n v="138.6"/>
    <n v="1"/>
    <n v="1"/>
    <s v="FRIGIDAIRE"/>
    <n v="1"/>
    <s v="Appliance Care Monthly IW/OOW"/>
    <s v="Initial"/>
    <s v="Agent"/>
    <d v="2026-05-06T00:00:00"/>
    <x v="70"/>
    <s v="Gary Lambert"/>
  </r>
  <r>
    <s v="Reg-7340278"/>
    <s v="&lt;a href=&quot;/0Q0PL00000LWPjx&quot; target=&quot;_self&quot;&gt;DGQ0007576114&lt;/a&gt;"/>
    <s v="eric.brown@corp.spdatallc.com"/>
    <s v="DG0002205524"/>
    <x v="0"/>
    <n v="108.24"/>
    <n v="1"/>
    <n v="1"/>
    <s v="Whirlpool"/>
    <n v="1"/>
    <s v="Appliance Care Monthly IW/OOW"/>
    <s v="Initial"/>
    <s v="Agent"/>
    <d v="2026-05-06T00:00:00"/>
    <x v="70"/>
    <s v="Gary Lambert"/>
  </r>
  <r>
    <s v="Reg-7340397"/>
    <s v="&lt;a href=&quot;/0Q0PL00000LWXSz&quot; target=&quot;_self&quot;&gt;DGQ0007576241&lt;/a&gt;"/>
    <s v="eric.brown@corp.spdatallc.com"/>
    <s v="DG0002205575"/>
    <x v="0"/>
    <n v="119.68"/>
    <n v="1"/>
    <n v="1"/>
    <s v="GE"/>
    <n v="1"/>
    <s v="Appliance Care Monthly IW/OOW"/>
    <s v="Initial"/>
    <s v="Agent"/>
    <d v="2026-05-06T00:00:00"/>
    <x v="70"/>
    <s v="Gary Lambert"/>
  </r>
  <r>
    <s v="Reg-7340274"/>
    <s v="&lt;a href=&quot;/0Q0PL00000LWPf7&quot; target=&quot;_self&quot;&gt;DGQ0007576111&lt;/a&gt;"/>
    <s v="eric.brown@corp.spdatallc.com"/>
    <s v="DG0002205521"/>
    <x v="0"/>
    <n v="183.48"/>
    <n v="1"/>
    <n v="1"/>
    <s v="Whirlpool"/>
    <n v="1"/>
    <s v="Appliance Care Monthly IW/OOW"/>
    <s v="Initial"/>
    <s v="Agent"/>
    <d v="2026-05-06T00:00:00"/>
    <x v="70"/>
    <s v="Gary Lambert"/>
  </r>
  <r>
    <s v="Reg-7340317"/>
    <s v="&lt;a href=&quot;/0Q0PL00000LWRyf&quot; target=&quot;_self&quot;&gt;DGQ0007576159&lt;/a&gt;"/>
    <s v="favour.olaosebikan@corp.spdatallc.com"/>
    <s v="DG0002205539"/>
    <x v="0"/>
    <n v="99.66"/>
    <n v="1"/>
    <n v="1"/>
    <s v="Whirlpool"/>
    <n v="1"/>
    <s v="Appliance Care Monthly IW/OOW"/>
    <s v="Initial"/>
    <s v="Contact Center Agent"/>
    <d v="2026-05-06T00:00:00"/>
    <x v="71"/>
    <s v="Lisa Filips"/>
  </r>
  <r>
    <s v="Reg-7340443"/>
    <s v="&lt;a href=&quot;/0Q0PL00000LWgG9&quot; target=&quot;_self&quot;&gt;DGQ0007576290&lt;/a&gt;"/>
    <s v="favour.olaosebikan@corp.spdatallc.com"/>
    <s v="DG0002205596"/>
    <x v="2"/>
    <n v="73.319999999999993"/>
    <n v="1"/>
    <n v="1"/>
    <s v="Whirlpool"/>
    <n v="1"/>
    <s v="Appliance Care Monthly IW/OOW"/>
    <s v="Initial"/>
    <s v="Contact Center Agent"/>
    <d v="2026-05-06T00:00:00"/>
    <x v="71"/>
    <s v="Lisa Filips"/>
  </r>
  <r>
    <s v="Reg-7340442"/>
    <s v="&lt;a href=&quot;/0Q0PL00000LWgEX&quot; target=&quot;_self&quot;&gt;DGQ0007576289&lt;/a&gt;"/>
    <s v="favour.olaosebikan@corp.spdatallc.com"/>
    <s v="DG0002205595"/>
    <x v="2"/>
    <n v="62.1"/>
    <n v="1"/>
    <n v="1"/>
    <s v="Whirlpool"/>
    <n v="1"/>
    <s v="Appliance Care Monthly IW/OOW"/>
    <s v="Initial"/>
    <s v="Contact Center Agent"/>
    <d v="2026-05-06T00:00:00"/>
    <x v="71"/>
    <s v="Lisa Filips"/>
  </r>
  <r>
    <s v="Reg-7340440"/>
    <s v="&lt;a href=&quot;/0Q0PL00000LWgCv&quot; target=&quot;_self&quot;&gt;DGQ0007576288&lt;/a&gt;"/>
    <s v="favour.olaosebikan@corp.spdatallc.com"/>
    <s v="DG0002205594"/>
    <x v="0"/>
    <n v="157.38"/>
    <n v="1"/>
    <n v="1"/>
    <s v="GE"/>
    <n v="1"/>
    <s v="Appliance Care Monthly IW/OOW"/>
    <s v="Initial"/>
    <s v="Contact Center Agent"/>
    <d v="2026-05-06T00:00:00"/>
    <x v="71"/>
    <s v="Lisa Filips"/>
  </r>
  <r>
    <s v="Reg-7340438"/>
    <s v="&lt;a href=&quot;/0Q0PL00000LWaU6&quot; target=&quot;_self&quot;&gt;DGQ0007576286&lt;/a&gt;"/>
    <s v="favour.olaosebikan@corp.spdatallc.com"/>
    <s v="DG0002205592"/>
    <x v="2"/>
    <n v="63.6"/>
    <n v="1"/>
    <n v="1"/>
    <s v="Whirlpool"/>
    <n v="1"/>
    <s v="Appliance Care Monthly IW/OOW"/>
    <s v="Initial"/>
    <s v="Contact Center Agent"/>
    <d v="2026-05-06T00:00:00"/>
    <x v="71"/>
    <s v="Lisa Filips"/>
  </r>
  <r>
    <s v="Reg-7340439"/>
    <s v="&lt;a href=&quot;/0Q0PL00000LWgBJ&quot; target=&quot;_self&quot;&gt;DGQ0007576287&lt;/a&gt;"/>
    <s v="favour.olaosebikan@corp.spdatallc.com"/>
    <s v="DG0002205593"/>
    <x v="0"/>
    <n v="138.84"/>
    <n v="1"/>
    <n v="1"/>
    <s v="GE"/>
    <n v="1"/>
    <s v="Appliance Care Monthly IW/OOW"/>
    <s v="Initial"/>
    <s v="Contact Center Agent"/>
    <d v="2026-05-06T00:00:00"/>
    <x v="71"/>
    <s v="Lisa Filips"/>
  </r>
  <r>
    <s v="Reg-7340319"/>
    <s v="&lt;a href=&quot;/0Q0PL00000LWS3V&quot; target=&quot;_self&quot;&gt;DGQ0007576161&lt;/a&gt;"/>
    <s v="favour.olaosebikan@corp.spdatallc.com"/>
    <s v="DG0002205540"/>
    <x v="0"/>
    <n v="152.46"/>
    <n v="1"/>
    <n v="1"/>
    <s v="Whirlpool"/>
    <n v="1"/>
    <s v="Appliance Care Monthly IW/OOW"/>
    <s v="Initial"/>
    <s v="Contact Center Agent"/>
    <d v="2026-05-06T00:00:00"/>
    <x v="71"/>
    <s v="Lisa Filips"/>
  </r>
  <r>
    <s v="Reg-7340316"/>
    <m/>
    <s v="favour.olaosebikan@corp.spdatallc.com"/>
    <m/>
    <x v="1"/>
    <m/>
    <n v="0"/>
    <n v="1"/>
    <m/>
    <m/>
    <m/>
    <m/>
    <s v="Contact Center Agent"/>
    <d v="2026-05-06T00:00:00"/>
    <x v="71"/>
    <s v="Lisa Filips"/>
  </r>
  <r>
    <s v="Reg-7340454"/>
    <m/>
    <s v="favour.olaosebikan@corp.spdatallc.com"/>
    <m/>
    <x v="1"/>
    <m/>
    <n v="0"/>
    <n v="1"/>
    <m/>
    <m/>
    <m/>
    <m/>
    <s v="Contact Center Agent"/>
    <d v="2026-05-06T00:00:00"/>
    <x v="71"/>
    <s v="Lisa Filips"/>
  </r>
  <r>
    <s v="Reg-7340437"/>
    <m/>
    <s v="favour.olaosebikan@corp.spdatallc.com"/>
    <m/>
    <x v="1"/>
    <m/>
    <n v="0"/>
    <n v="1"/>
    <m/>
    <m/>
    <m/>
    <m/>
    <s v="Contact Center Agent"/>
    <d v="2026-05-06T00:00:00"/>
    <x v="71"/>
    <s v="Lisa Filips"/>
  </r>
  <r>
    <s v="Reg-7340426"/>
    <s v="&lt;a href=&quot;/0Q0PL00000LWcio&quot; target=&quot;_self&quot;&gt;DGQ0007576272&lt;/a&gt;"/>
    <s v="gilbert.salazar@corp.spdatallc.com"/>
    <s v="DG0002205584"/>
    <x v="0"/>
    <n v="138.96"/>
    <n v="1"/>
    <n v="1"/>
    <s v="Whirlpool"/>
    <n v="1"/>
    <s v="Appliance Care Monthly IW/OOW"/>
    <s v="Initial"/>
    <s v="Contact Center Agent"/>
    <d v="2026-05-06T00:00:00"/>
    <x v="57"/>
    <s v="Stefano Lista"/>
  </r>
  <r>
    <s v="Reg-7340361"/>
    <s v="&lt;a href=&quot;/0Q0PL00000LWUdB&quot; target=&quot;_self&quot;&gt;DGQ0007576204&lt;/a&gt;"/>
    <s v="gilbert.salazar@corp.spdatallc.com"/>
    <s v="DG0002205557"/>
    <x v="2"/>
    <n v="56.22"/>
    <n v="1"/>
    <n v="1"/>
    <s v="Maytag"/>
    <n v="1"/>
    <s v="Appliance Care Monthly IW/OOW"/>
    <s v="Initial"/>
    <s v="Contact Center Agent"/>
    <d v="2026-05-06T00:00:00"/>
    <x v="57"/>
    <s v="Stefano Lista"/>
  </r>
  <r>
    <s v="Reg-7340294"/>
    <s v="&lt;a href=&quot;/0Q0PL00000LWQmT&quot; target=&quot;_self&quot;&gt;DGQ0007576137&lt;/a&gt;"/>
    <s v="glenda.harper@corp.spdatallc.com"/>
    <s v="DG0002205531"/>
    <x v="0"/>
    <n v="182.7"/>
    <n v="1"/>
    <n v="1"/>
    <s v="LG"/>
    <n v="1"/>
    <s v="Appliance Care Monthly IW/OOW"/>
    <s v="Initial"/>
    <s v="Agent"/>
    <d v="2026-05-06T00:00:00"/>
    <x v="4"/>
    <s v="Stefano Lista"/>
  </r>
  <r>
    <s v="Reg-7339838"/>
    <s v="&lt;a href=&quot;/0Q0PL00000LWJHy&quot; target=&quot;_self&quot;&gt;DGQ0007575681&lt;/a&gt;"/>
    <s v="glenda.harper@corp.spdatallc.com"/>
    <s v="DG0002205127"/>
    <x v="0"/>
    <n v="174.56"/>
    <n v="1"/>
    <n v="1"/>
    <s v="Whirlpool"/>
    <n v="1"/>
    <s v="Appliance Care Monthly IW/OOW"/>
    <s v="Initial"/>
    <s v="Agent"/>
    <d v="2026-05-06T00:00:00"/>
    <x v="4"/>
    <s v="Stefano Lista"/>
  </r>
  <r>
    <s v="Reg-7339633"/>
    <s v="&lt;a href=&quot;/0Q0PL00000LWIaP&quot; target=&quot;_self&quot;&gt;DGQ0007575481&lt;/a&gt;"/>
    <s v="glenda.harper@corp.spdatallc.com"/>
    <s v="DG0002204933"/>
    <x v="0"/>
    <n v="95.76"/>
    <n v="1"/>
    <n v="1"/>
    <s v="Samsung"/>
    <n v="1"/>
    <s v="Appliance Care Monthly IW/OOW"/>
    <s v="Initial"/>
    <s v="Agent"/>
    <d v="2026-05-06T00:00:00"/>
    <x v="4"/>
    <s v="Stefano Lista"/>
  </r>
  <r>
    <s v="Reg-7339628"/>
    <s v="&lt;a href=&quot;/0Q0PL00000LWHUf&quot; target=&quot;_self&quot;&gt;DGQ0007575465&lt;/a&gt;"/>
    <s v="glenda.harper@corp.spdatallc.com"/>
    <s v="DG0002204920"/>
    <x v="0"/>
    <n v="137.76"/>
    <n v="1"/>
    <n v="1"/>
    <s v="Whirlpool"/>
    <n v="1"/>
    <s v="Appliance Care Monthly IW/OOW"/>
    <s v="Initial"/>
    <s v="Agent"/>
    <d v="2026-05-06T00:00:00"/>
    <x v="4"/>
    <s v="Stefano Lista"/>
  </r>
  <r>
    <s v="Reg-7340396"/>
    <s v="&lt;a href=&quot;/0Q0PL00000LWXPl&quot; target=&quot;_self&quot;&gt;DGQ0007576240&lt;/a&gt;"/>
    <s v="glenda.harper@corp.spdatallc.com"/>
    <s v="DG0002205573"/>
    <x v="0"/>
    <n v="150.54"/>
    <n v="1"/>
    <n v="1"/>
    <s v="KitchenAid"/>
    <n v="1"/>
    <s v="Appliance Care Monthly IW/OOW"/>
    <s v="Initial"/>
    <s v="Agent"/>
    <d v="2026-05-06T00:00:00"/>
    <x v="4"/>
    <s v="Stefano Lista"/>
  </r>
  <r>
    <s v="Reg-7340356"/>
    <s v="&lt;a href=&quot;/0Q0PL00000LWUID&quot; target=&quot;_self&quot;&gt;DGQ0007576199&lt;/a&gt;"/>
    <s v="glenda.harper@corp.spdatallc.com"/>
    <s v="DG0002205556"/>
    <x v="0"/>
    <n v="117.24"/>
    <n v="1"/>
    <n v="1"/>
    <s v="Whirlpool"/>
    <n v="1"/>
    <s v="Appliance Care Monthly IW/OOW"/>
    <s v="Initial"/>
    <s v="Agent"/>
    <d v="2026-05-06T00:00:00"/>
    <x v="4"/>
    <s v="Stefano Lista"/>
  </r>
  <r>
    <s v="Reg-7339649"/>
    <s v="&lt;a href=&quot;/0Q0PL00000LWInJ&quot; target=&quot;_self&quot;&gt;DGQ0007575488&lt;/a&gt;"/>
    <s v="graciela.rodriguez@corp.spdatallc.com"/>
    <s v="DG0002204932"/>
    <x v="2"/>
    <n v="36.840000000000003"/>
    <n v="1"/>
    <n v="1"/>
    <s v="Whirlpool"/>
    <n v="1"/>
    <s v="Appliance Care Monthly IW/OOW"/>
    <s v="Initial"/>
    <s v="Contact Center Agent"/>
    <d v="2026-05-06T00:00:00"/>
    <x v="5"/>
    <s v="Lisa Filips"/>
  </r>
  <r>
    <s v="Reg-7339626"/>
    <s v="&lt;a href=&quot;/0Q0PL00000LWHRR&quot; target=&quot;_self&quot;&gt;DGQ0007575463&lt;/a&gt;"/>
    <s v="graciela.rodriguez@corp.spdatallc.com"/>
    <s v="DG0002204922"/>
    <x v="0"/>
    <n v="147.06"/>
    <n v="1"/>
    <n v="1"/>
    <s v="Whirlpool"/>
    <n v="1"/>
    <s v="Appliance Care Monthly IW/OOW"/>
    <s v="Initial"/>
    <s v="Contact Center Agent"/>
    <d v="2026-05-06T00:00:00"/>
    <x v="5"/>
    <s v="Lisa Filips"/>
  </r>
  <r>
    <s v="Reg-7339625"/>
    <s v="&lt;a href=&quot;/0Q0PL00000LWHMb&quot; target=&quot;_self&quot;&gt;DGQ0007575461&lt;/a&gt;"/>
    <s v="graciela.rodriguez@corp.spdatallc.com"/>
    <s v="DG0002204924"/>
    <x v="0"/>
    <n v="153.6"/>
    <n v="1"/>
    <n v="1"/>
    <s v="GE"/>
    <n v="1"/>
    <s v="Appliance Care Monthly IW/OOW"/>
    <s v="Initial"/>
    <s v="Contact Center Agent"/>
    <d v="2026-05-06T00:00:00"/>
    <x v="5"/>
    <s v="Lisa Filips"/>
  </r>
  <r>
    <s v="Reg-7339627"/>
    <s v="&lt;a href=&quot;/0Q0PL00000LWHRS&quot; target=&quot;_self&quot;&gt;DGQ0007575464&lt;/a&gt;"/>
    <s v="graciela.rodriguez@corp.spdatallc.com"/>
    <s v="DG0002204923"/>
    <x v="0"/>
    <n v="92.94"/>
    <n v="1"/>
    <n v="1"/>
    <s v="Whirlpool"/>
    <n v="1"/>
    <s v="Appliance Care Monthly IW/OOW"/>
    <s v="Initial"/>
    <s v="Contact Center Agent"/>
    <d v="2026-05-06T00:00:00"/>
    <x v="5"/>
    <s v="Lisa Filips"/>
  </r>
  <r>
    <s v="Reg-7340252"/>
    <m/>
    <s v="graciela.rodriguez@corp.spdatallc.com"/>
    <m/>
    <x v="1"/>
    <m/>
    <n v="0"/>
    <n v="1"/>
    <m/>
    <m/>
    <m/>
    <m/>
    <s v="Contact Center Agent"/>
    <d v="2026-05-06T00:00:00"/>
    <x v="5"/>
    <s v="Lisa Filips"/>
  </r>
  <r>
    <s v="Reg-7340402"/>
    <m/>
    <s v="graciela.rodriguez@corp.spdatallc.com"/>
    <m/>
    <x v="1"/>
    <m/>
    <n v="0"/>
    <n v="1"/>
    <m/>
    <m/>
    <m/>
    <m/>
    <s v="Contact Center Agent"/>
    <d v="2026-05-06T00:00:00"/>
    <x v="5"/>
    <s v="Lisa Filips"/>
  </r>
  <r>
    <s v="Reg-7340387"/>
    <m/>
    <s v="graciela.rodriguez@corp.spdatallc.com"/>
    <m/>
    <x v="1"/>
    <m/>
    <n v="0"/>
    <n v="1"/>
    <m/>
    <m/>
    <m/>
    <m/>
    <s v="Contact Center Agent"/>
    <d v="2026-05-06T00:00:00"/>
    <x v="5"/>
    <s v="Lisa Filips"/>
  </r>
  <r>
    <s v="Reg-7340127"/>
    <m/>
    <s v="isreal.ojarikreh@corp.spdatallc.com"/>
    <m/>
    <x v="1"/>
    <m/>
    <n v="0"/>
    <n v="1"/>
    <m/>
    <m/>
    <m/>
    <m/>
    <s v="Contact Center Agent"/>
    <d v="2026-05-06T00:00:00"/>
    <x v="72"/>
    <s v="John Burdett"/>
  </r>
  <r>
    <s v="Reg-7340088"/>
    <m/>
    <s v="isreal.ojarikreh@corp.spdatallc.com"/>
    <m/>
    <x v="1"/>
    <m/>
    <n v="0"/>
    <n v="1"/>
    <m/>
    <m/>
    <m/>
    <m/>
    <s v="Contact Center Agent"/>
    <d v="2026-05-06T00:00:00"/>
    <x v="72"/>
    <s v="John Burdett"/>
  </r>
  <r>
    <s v="Reg-7340114"/>
    <m/>
    <s v="isreal.ojarikreh@corp.spdatallc.com"/>
    <m/>
    <x v="1"/>
    <m/>
    <n v="0"/>
    <n v="1"/>
    <m/>
    <m/>
    <m/>
    <m/>
    <s v="Contact Center Agent"/>
    <d v="2026-05-06T00:00:00"/>
    <x v="72"/>
    <s v="John Burdett"/>
  </r>
  <r>
    <s v="Reg-7340101"/>
    <m/>
    <s v="isreal.ojarikreh@corp.spdatallc.com"/>
    <m/>
    <x v="1"/>
    <m/>
    <n v="0"/>
    <n v="1"/>
    <m/>
    <m/>
    <m/>
    <m/>
    <s v="Contact Center Agent"/>
    <d v="2026-05-06T00:00:00"/>
    <x v="72"/>
    <s v="John Burdett"/>
  </r>
  <r>
    <s v="Reg-7340473"/>
    <s v="&lt;a href=&quot;/0Q0PL00000LWhYn&quot; target=&quot;_self&quot;&gt;DGQ0007576316&lt;/a&gt;"/>
    <s v="john.allen@corp.spdatallc.com"/>
    <s v="DG0002205601"/>
    <x v="3"/>
    <n v="203.88"/>
    <n v="1"/>
    <n v="1"/>
    <s v="Whirlpool"/>
    <n v="1"/>
    <s v="Appliance Care Monthly IW/OOW"/>
    <s v="Initial"/>
    <s v="Contact Center Agent"/>
    <d v="2026-05-06T00:00:00"/>
    <x v="27"/>
    <s v="Reina Morales"/>
  </r>
  <r>
    <s v="Reg-7340246"/>
    <s v="&lt;a href=&quot;/0Q0PL00000LWNNB&quot; target=&quot;_self&quot;&gt;DGQ0007576087&lt;/a&gt;"/>
    <s v="kayana.campbell@corp.spdatallc.com"/>
    <s v="DG0002205510"/>
    <x v="2"/>
    <n v="51.92"/>
    <n v="1"/>
    <n v="0"/>
    <s v="Whirlpool"/>
    <n v="1"/>
    <s v="Appliance Care Monthly IW/OOW"/>
    <s v="Initial"/>
    <s v="Contact Center Agent"/>
    <d v="2026-05-06T00:00:00"/>
    <x v="29"/>
    <s v="Lisa Filips"/>
  </r>
  <r>
    <s v="Reg-7340307"/>
    <s v="&lt;a href=&quot;/0Q0PL00000LWRQn&quot; target=&quot;_self&quot;&gt;DGQ0007576149&lt;/a&gt;"/>
    <s v="kayana.campbell@corp.spdatallc.com"/>
    <s v="DG0002205535"/>
    <x v="2"/>
    <n v="39.159999999999997"/>
    <n v="1"/>
    <n v="1"/>
    <s v="Whirlpool"/>
    <n v="1"/>
    <s v="Appliance Care Monthly IW/OOW"/>
    <s v="Initial"/>
    <s v="Contact Center Agent"/>
    <d v="2026-05-06T00:00:00"/>
    <x v="29"/>
    <s v="Lisa Filips"/>
  </r>
  <r>
    <s v="Reg-7340302"/>
    <s v="&lt;a href=&quot;/0Q0PL00000LWQ06&quot; target=&quot;_self&quot;&gt;DGQ0007576144&lt;/a&gt;"/>
    <s v="kayana.campbell@corp.spdatallc.com"/>
    <s v="DG0002205532"/>
    <x v="2"/>
    <n v="56.86"/>
    <n v="1"/>
    <n v="1"/>
    <s v="Whirlpool"/>
    <n v="1"/>
    <s v="Appliance Care Monthly IW/OOW"/>
    <s v="Initial"/>
    <s v="Contact Center Agent"/>
    <d v="2026-05-06T00:00:00"/>
    <x v="29"/>
    <s v="Lisa Filips"/>
  </r>
  <r>
    <s v="Reg-7340468"/>
    <m/>
    <s v="kellee.silva@corp.spdatallc.com"/>
    <m/>
    <x v="1"/>
    <m/>
    <n v="0"/>
    <n v="1"/>
    <m/>
    <m/>
    <m/>
    <m/>
    <s v="Contact Center Agent"/>
    <d v="2026-05-06T00:00:00"/>
    <x v="73"/>
    <s v="Lisa Filips"/>
  </r>
  <r>
    <s v="Reg-7339658"/>
    <s v="&lt;a href=&quot;/0Q0PL00000LWJRd&quot; target=&quot;_self&quot;&gt;DGQ0007575497&lt;/a&gt;"/>
    <s v="kenneth.bruton@corp.spdatallc.com"/>
    <s v="DG0002204938"/>
    <x v="3"/>
    <n v="151.08000000000001"/>
    <n v="1"/>
    <n v="1"/>
    <s v="Whirlpool"/>
    <n v="1"/>
    <s v="Appliance Care Monthly IW/OOW"/>
    <s v="Initial"/>
    <s v="Agent"/>
    <d v="2026-05-06T00:00:00"/>
    <x v="74"/>
    <s v="John Burdett"/>
  </r>
  <r>
    <s v="Reg-7339657"/>
    <s v="&lt;a href=&quot;/0Q0PL00000LWJQ1&quot; target=&quot;_self&quot;&gt;DGQ0007575496&lt;/a&gt;"/>
    <s v="kenneth.bruton@corp.spdatallc.com"/>
    <s v="DG0002204937"/>
    <x v="3"/>
    <n v="107.88"/>
    <n v="1"/>
    <n v="1"/>
    <s v="Whirlpool"/>
    <n v="1"/>
    <s v="Appliance Care Monthly IW/OOW"/>
    <s v="Initial"/>
    <s v="Agent"/>
    <d v="2026-05-06T00:00:00"/>
    <x v="74"/>
    <s v="John Burdett"/>
  </r>
  <r>
    <s v="Reg-7339653"/>
    <s v="&lt;a href=&quot;/0Q0PL00000LWJD7&quot; target=&quot;_self&quot;&gt;DGQ0007575492&lt;/a&gt;"/>
    <s v="kenneth.bruton@corp.spdatallc.com"/>
    <s v="DG0002204935"/>
    <x v="3"/>
    <n v="151.08000000000001"/>
    <n v="0"/>
    <n v="1"/>
    <s v="Whirlpool"/>
    <n v="1"/>
    <s v="Appliance Care Monthly IW/OOW"/>
    <s v="Initial"/>
    <s v="Agent"/>
    <d v="2026-05-06T00:00:00"/>
    <x v="74"/>
    <s v="John Burdett"/>
  </r>
  <r>
    <s v="Reg-7339652"/>
    <s v="&lt;a href=&quot;/0Q0PL00000LWJBV&quot; target=&quot;_self&quot;&gt;DGQ0007575491&lt;/a&gt;"/>
    <s v="kenneth.bruton@corp.spdatallc.com"/>
    <s v="DG0002204934"/>
    <x v="3"/>
    <n v="107.88"/>
    <n v="0"/>
    <n v="1"/>
    <s v="Whirlpool"/>
    <n v="1"/>
    <s v="Appliance Care Monthly IW/OOW"/>
    <s v="Initial"/>
    <s v="Agent"/>
    <d v="2026-05-06T00:00:00"/>
    <x v="74"/>
    <s v="John Burdett"/>
  </r>
  <r>
    <s v="Reg-7340338"/>
    <s v="&lt;a href=&quot;/0Q0PL00000LWTcH&quot; target=&quot;_self&quot;&gt;DGQ0007576184&lt;/a&gt;"/>
    <s v="larry.moorehead@corp.spdatallc.com"/>
    <s v="DG0002205549"/>
    <x v="0"/>
    <n v="112.14"/>
    <n v="1"/>
    <n v="1"/>
    <s v="Whirlpool"/>
    <n v="1"/>
    <s v="Appliance Care Monthly IW/OOW"/>
    <s v="Initial"/>
    <s v="Contact Center Agent"/>
    <d v="2026-05-06T00:00:00"/>
    <x v="75"/>
    <s v="Lisa Filips"/>
  </r>
  <r>
    <s v="Reg-7340344"/>
    <s v="&lt;a href=&quot;/0Q0PL00000LWTfV&quot; target=&quot;_self&quot;&gt;DGQ0007576186&lt;/a&gt;"/>
    <s v="larry.moorehead@corp.spdatallc.com"/>
    <s v="DG0002205551"/>
    <x v="0"/>
    <n v="97.38"/>
    <n v="1"/>
    <n v="1"/>
    <s v="Whirlpool"/>
    <n v="1"/>
    <s v="Appliance Care Monthly IW/OOW"/>
    <s v="Initial"/>
    <s v="Contact Center Agent"/>
    <d v="2026-05-06T00:00:00"/>
    <x v="75"/>
    <s v="Lisa Filips"/>
  </r>
  <r>
    <s v="Reg-7340342"/>
    <s v="&lt;a href=&quot;/0Q0PL00000LWTdt&quot; target=&quot;_self&quot;&gt;DGQ0007576185&lt;/a&gt;"/>
    <s v="larry.moorehead@corp.spdatallc.com"/>
    <s v="DG0002205550"/>
    <x v="0"/>
    <n v="185.94"/>
    <n v="1"/>
    <n v="1"/>
    <s v="Whirlpool"/>
    <n v="1"/>
    <s v="Appliance Care Monthly IW/OOW"/>
    <s v="Initial"/>
    <s v="Contact Center Agent"/>
    <d v="2026-05-06T00:00:00"/>
    <x v="75"/>
    <s v="Lisa Filips"/>
  </r>
  <r>
    <s v="Reg-7340335"/>
    <s v="&lt;a href=&quot;/0Q0PL00000LWTaf&quot; target=&quot;_self&quot;&gt;DGQ0007576183&lt;/a&gt;"/>
    <s v="larry.moorehead@corp.spdatallc.com"/>
    <s v="DG0002205548"/>
    <x v="0"/>
    <n v="75.959999999999994"/>
    <n v="1"/>
    <n v="1"/>
    <s v="Whirlpool"/>
    <n v="1"/>
    <s v="Appliance Care Monthly IW/OOW"/>
    <s v="Initial"/>
    <s v="Contact Center Agent"/>
    <d v="2026-05-06T00:00:00"/>
    <x v="75"/>
    <s v="Lisa Filips"/>
  </r>
  <r>
    <s v="Reg-7340256"/>
    <m/>
    <s v="larry.moorehead@corp.spdatallc.com"/>
    <m/>
    <x v="1"/>
    <m/>
    <n v="0"/>
    <n v="1"/>
    <m/>
    <m/>
    <m/>
    <m/>
    <s v="Contact Center Agent"/>
    <d v="2026-05-06T00:00:00"/>
    <x v="75"/>
    <s v="Lisa Filips"/>
  </r>
  <r>
    <s v="Reg-7340297"/>
    <m/>
    <s v="laura.villamar@corp.spdatallc.com"/>
    <m/>
    <x v="1"/>
    <m/>
    <n v="0"/>
    <n v="1"/>
    <m/>
    <m/>
    <m/>
    <m/>
    <s v="Contact Center Agent"/>
    <d v="2026-05-06T00:00:00"/>
    <x v="61"/>
    <s v="Stefano Lista"/>
  </r>
  <r>
    <s v="Reg-7340298"/>
    <m/>
    <s v="laura.villamar@corp.spdatallc.com"/>
    <m/>
    <x v="1"/>
    <m/>
    <n v="0"/>
    <n v="1"/>
    <m/>
    <m/>
    <m/>
    <m/>
    <s v="Contact Center Agent"/>
    <d v="2026-05-06T00:00:00"/>
    <x v="61"/>
    <s v="Stefano Lista"/>
  </r>
  <r>
    <s v="Reg-7340314"/>
    <s v="&lt;a href=&quot;/0Q0PL00000LWRll&quot; target=&quot;_self&quot;&gt;DGQ0007576156&lt;/a&gt;"/>
    <s v="leo.medina@corp.spdatallc.com"/>
    <s v="DG0002205538"/>
    <x v="2"/>
    <n v="65.22"/>
    <n v="0"/>
    <n v="1"/>
    <s v="Maytag"/>
    <n v="0"/>
    <s v="Appliance Care Monthly IW/OOW"/>
    <s v="Canceled"/>
    <s v="Contact Center Agent"/>
    <d v="2026-05-06T00:00:00"/>
    <x v="30"/>
    <s v="Reina Morales"/>
  </r>
  <r>
    <s v="Reg-7340391"/>
    <s v="&lt;a href=&quot;/0Q0PL00000LWWyL&quot; target=&quot;_self&quot;&gt;DGQ0007576235&lt;/a&gt;"/>
    <s v="marcia.fabry@corp.spdatallc.com"/>
    <s v="DG0002205570"/>
    <x v="3"/>
    <n v="137.63999999999999"/>
    <n v="1"/>
    <n v="1"/>
    <s v="Maytag"/>
    <n v="1"/>
    <s v="Appliance Care Monthly IW/OOW"/>
    <s v="Initial"/>
    <s v="Contact Center Agent"/>
    <d v="2026-05-06T00:00:00"/>
    <x v="76"/>
    <s v="Lisa Filips"/>
  </r>
  <r>
    <s v="Reg-7340390"/>
    <m/>
    <s v="marcia.fabry@corp.spdatallc.com"/>
    <m/>
    <x v="1"/>
    <m/>
    <n v="0"/>
    <n v="1"/>
    <m/>
    <m/>
    <m/>
    <m/>
    <s v="Contact Center Agent"/>
    <d v="2026-05-06T00:00:00"/>
    <x v="76"/>
    <s v="Lisa Filips"/>
  </r>
  <r>
    <s v="Reg-7340386"/>
    <m/>
    <s v="marcia.fabry@corp.spdatallc.com"/>
    <m/>
    <x v="1"/>
    <m/>
    <n v="0"/>
    <n v="1"/>
    <m/>
    <m/>
    <m/>
    <m/>
    <s v="Contact Center Agent"/>
    <d v="2026-05-06T00:00:00"/>
    <x v="76"/>
    <s v="Lisa Filips"/>
  </r>
  <r>
    <s v="Reg-7340285"/>
    <s v="&lt;a href=&quot;/0Q0PL00000LWQMf&quot; target=&quot;_self&quot;&gt;DGQ0007576128&lt;/a&gt;"/>
    <s v="margaret.reddy@corp.spdatallc.com"/>
    <s v="DG0002205526"/>
    <x v="0"/>
    <n v="225.06"/>
    <n v="1"/>
    <n v="1"/>
    <s v="KitchenAid"/>
    <n v="1"/>
    <s v="Appliance Care Monthly IW/OOW"/>
    <s v="Initial"/>
    <s v="Contact Center Agent"/>
    <d v="2026-05-06T00:00:00"/>
    <x v="77"/>
    <s v="Lisa Filips"/>
  </r>
  <r>
    <s v="Reg-7340326"/>
    <s v="&lt;a href=&quot;/0Q0PL00000LWSY9&quot; target=&quot;_self&quot;&gt;DGQ0007576168&lt;/a&gt;"/>
    <s v="michael.parker@corp.spdatallc.com"/>
    <s v="DG0002205545"/>
    <x v="2"/>
    <n v="81.72"/>
    <n v="1"/>
    <n v="1"/>
    <s v="Whirlpool"/>
    <n v="1"/>
    <s v="Appliance Care Monthly IW/OOW"/>
    <s v="Initial"/>
    <s v="Contact Center Agent"/>
    <d v="2026-05-06T00:00:00"/>
    <x v="32"/>
    <s v="Lisa Filips"/>
  </r>
  <r>
    <s v="Reg-7339630"/>
    <s v="&lt;a href=&quot;/0Q0PL00000LWHeL&quot; target=&quot;_self&quot;&gt;DGQ0007575466&lt;/a&gt;"/>
    <s v="michelle.diaz@corp.spdatallc.com"/>
    <s v="DG0002204925"/>
    <x v="0"/>
    <n v="136.32"/>
    <n v="1"/>
    <n v="1"/>
    <s v="Maytag"/>
    <n v="1"/>
    <s v="Appliance Care Monthly IW/OOW"/>
    <s v="Initial"/>
    <s v="Agent"/>
    <d v="2026-05-06T00:00:00"/>
    <x v="6"/>
    <s v="Stefano Lista"/>
  </r>
  <r>
    <s v="Reg-7339631"/>
    <s v="&lt;a href=&quot;/0Q0PL00000LWHfx&quot; target=&quot;_self&quot;&gt;DGQ0007575467&lt;/a&gt;"/>
    <s v="michelle.diaz@corp.spdatallc.com"/>
    <s v="DG0002204926"/>
    <x v="0"/>
    <n v="123.18"/>
    <n v="1"/>
    <n v="1"/>
    <s v="Maytag"/>
    <n v="1"/>
    <s v="Appliance Care Monthly IW/OOW"/>
    <s v="Initial"/>
    <s v="Agent"/>
    <d v="2026-05-06T00:00:00"/>
    <x v="6"/>
    <s v="Stefano Lista"/>
  </r>
  <r>
    <s v="Reg-7340381"/>
    <s v="&lt;a href=&quot;/0Q0PL00000LWWBx&quot; target=&quot;_self&quot;&gt;DGQ0007576225&lt;/a&gt;"/>
    <s v="nelson.garcia@corp.spdatallc.com"/>
    <s v="DG0002205566"/>
    <x v="3"/>
    <n v="95.88"/>
    <n v="1"/>
    <n v="1"/>
    <s v="Whirlpool"/>
    <n v="1"/>
    <s v="Appliance Care Monthly IW/OOW"/>
    <s v="Initial"/>
    <s v="Contact Center Agent"/>
    <d v="2026-05-06T00:00:00"/>
    <x v="34"/>
    <s v="Lisa Filips"/>
  </r>
  <r>
    <s v="Reg-7340479"/>
    <s v="&lt;a href=&quot;/0Q0PL00000LWcEA&quot; target=&quot;_self&quot;&gt;DGQ0007576317&lt;/a&gt;"/>
    <s v="nelson.garcia@corp.spdatallc.com"/>
    <s v="DG0002205607"/>
    <x v="2"/>
    <n v="47.34"/>
    <n v="1"/>
    <n v="1"/>
    <s v="Whirlpool"/>
    <n v="1"/>
    <s v="Appliance Care Monthly IW/OOW"/>
    <s v="Initial"/>
    <s v="Contact Center Agent"/>
    <d v="2026-05-06T00:00:00"/>
    <x v="34"/>
    <s v="Lisa Filips"/>
  </r>
  <r>
    <s v="Reg-7340296"/>
    <m/>
    <s v="nelson.garcia@corp.spdatallc.com"/>
    <m/>
    <x v="1"/>
    <m/>
    <n v="0"/>
    <n v="1"/>
    <m/>
    <m/>
    <m/>
    <m/>
    <s v="Contact Center Agent"/>
    <d v="2026-05-06T00:00:00"/>
    <x v="34"/>
    <s v="Lisa Filips"/>
  </r>
  <r>
    <s v="Reg-7340489"/>
    <m/>
    <s v="nelson.garcia@corp.spdatallc.com"/>
    <m/>
    <x v="1"/>
    <m/>
    <n v="0"/>
    <n v="1"/>
    <m/>
    <m/>
    <m/>
    <m/>
    <s v="Contact Center Agent"/>
    <d v="2026-05-06T00:00:00"/>
    <x v="34"/>
    <s v="Lisa Filips"/>
  </r>
  <r>
    <s v="Reg-7340469"/>
    <m/>
    <s v="nelson.garcia@corp.spdatallc.com"/>
    <m/>
    <x v="1"/>
    <m/>
    <n v="0"/>
    <n v="1"/>
    <m/>
    <m/>
    <m/>
    <m/>
    <s v="Contact Center Agent"/>
    <d v="2026-05-06T00:00:00"/>
    <x v="34"/>
    <s v="Lisa Filips"/>
  </r>
  <r>
    <s v="Reg-7340281"/>
    <m/>
    <s v="owen.smith@corp.spdatallc.com"/>
    <m/>
    <x v="1"/>
    <m/>
    <n v="0"/>
    <n v="1"/>
    <m/>
    <m/>
    <m/>
    <m/>
    <s v="Contact Center Agent"/>
    <d v="2026-05-06T00:00:00"/>
    <x v="14"/>
    <s v="Lisa Filips"/>
  </r>
  <r>
    <s v="Reg-7340446"/>
    <m/>
    <s v="owen.smith@corp.spdatallc.com"/>
    <m/>
    <x v="1"/>
    <m/>
    <n v="0"/>
    <n v="1"/>
    <m/>
    <m/>
    <m/>
    <m/>
    <s v="Contact Center Agent"/>
    <d v="2026-05-06T00:00:00"/>
    <x v="14"/>
    <s v="Lisa Filips"/>
  </r>
  <r>
    <s v="Reg-7340481"/>
    <m/>
    <s v="owen.smith@corp.spdatallc.com"/>
    <m/>
    <x v="1"/>
    <m/>
    <n v="0"/>
    <n v="1"/>
    <m/>
    <m/>
    <m/>
    <m/>
    <s v="Contact Center Agent"/>
    <d v="2026-05-06T00:00:00"/>
    <x v="14"/>
    <s v="Lisa Filips"/>
  </r>
  <r>
    <s v="Reg-7340421"/>
    <m/>
    <s v="owen.smith@corp.spdatallc.com"/>
    <m/>
    <x v="1"/>
    <m/>
    <n v="0"/>
    <n v="1"/>
    <m/>
    <m/>
    <m/>
    <m/>
    <s v="Contact Center Agent"/>
    <d v="2026-05-06T00:00:00"/>
    <x v="14"/>
    <s v="Lisa Filips"/>
  </r>
  <r>
    <s v="Reg-7340456"/>
    <m/>
    <s v="owen.smith@corp.spdatallc.com"/>
    <m/>
    <x v="1"/>
    <m/>
    <n v="0"/>
    <n v="1"/>
    <m/>
    <m/>
    <m/>
    <m/>
    <s v="Contact Center Agent"/>
    <d v="2026-05-06T00:00:00"/>
    <x v="14"/>
    <s v="Lisa Filips"/>
  </r>
  <r>
    <s v="Reg-7340399"/>
    <m/>
    <s v="owen.smith@corp.spdatallc.com"/>
    <m/>
    <x v="1"/>
    <m/>
    <n v="0"/>
    <n v="1"/>
    <m/>
    <m/>
    <m/>
    <m/>
    <s v="Contact Center Agent"/>
    <d v="2026-05-06T00:00:00"/>
    <x v="14"/>
    <s v="Lisa Filips"/>
  </r>
  <r>
    <s v="Reg-7340389"/>
    <m/>
    <s v="owen.smith@corp.spdatallc.com"/>
    <m/>
    <x v="1"/>
    <m/>
    <n v="0"/>
    <n v="1"/>
    <m/>
    <m/>
    <m/>
    <m/>
    <s v="Contact Center Agent"/>
    <d v="2026-05-06T00:00:00"/>
    <x v="14"/>
    <s v="Lisa Filips"/>
  </r>
  <r>
    <s v="Reg-7340436"/>
    <m/>
    <s v="owen.smith@corp.spdatallc.com"/>
    <m/>
    <x v="1"/>
    <m/>
    <n v="0"/>
    <n v="1"/>
    <m/>
    <m/>
    <m/>
    <m/>
    <s v="Contact Center Agent"/>
    <d v="2026-05-06T00:00:00"/>
    <x v="14"/>
    <s v="Lisa Filips"/>
  </r>
  <r>
    <s v="Reg-7340365"/>
    <m/>
    <s v="owen.smith@corp.spdatallc.com"/>
    <m/>
    <x v="1"/>
    <m/>
    <n v="0"/>
    <n v="1"/>
    <m/>
    <m/>
    <m/>
    <m/>
    <s v="Contact Center Agent"/>
    <d v="2026-05-06T00:00:00"/>
    <x v="14"/>
    <s v="Lisa Filips"/>
  </r>
  <r>
    <s v="Reg-7340341"/>
    <m/>
    <s v="owen.smith@corp.spdatallc.com"/>
    <m/>
    <x v="1"/>
    <m/>
    <n v="0"/>
    <n v="1"/>
    <m/>
    <m/>
    <m/>
    <m/>
    <s v="Contact Center Agent"/>
    <d v="2026-05-06T00:00:00"/>
    <x v="14"/>
    <s v="Lisa Filips"/>
  </r>
  <r>
    <s v="Reg-7340339"/>
    <m/>
    <s v="owen.smith@corp.spdatallc.com"/>
    <m/>
    <x v="1"/>
    <m/>
    <n v="0"/>
    <n v="1"/>
    <m/>
    <m/>
    <m/>
    <m/>
    <s v="Contact Center Agent"/>
    <d v="2026-05-06T00:00:00"/>
    <x v="14"/>
    <s v="Lisa Filips"/>
  </r>
  <r>
    <s v="Reg-7340375"/>
    <m/>
    <s v="owen.smith@corp.spdatallc.com"/>
    <m/>
    <x v="1"/>
    <m/>
    <n v="0"/>
    <n v="1"/>
    <m/>
    <m/>
    <m/>
    <m/>
    <s v="Contact Center Agent"/>
    <d v="2026-05-06T00:00:00"/>
    <x v="14"/>
    <s v="Lisa Filips"/>
  </r>
  <r>
    <s v="Reg-7340374"/>
    <m/>
    <s v="owen.smith@corp.spdatallc.com"/>
    <m/>
    <x v="1"/>
    <m/>
    <n v="0"/>
    <n v="1"/>
    <m/>
    <m/>
    <m/>
    <m/>
    <s v="Contact Center Agent"/>
    <d v="2026-05-06T00:00:00"/>
    <x v="14"/>
    <s v="Lisa Filips"/>
  </r>
  <r>
    <s v="Reg-7340300"/>
    <m/>
    <s v="owen.smith@corp.spdatallc.com"/>
    <m/>
    <x v="1"/>
    <m/>
    <n v="0"/>
    <n v="1"/>
    <m/>
    <m/>
    <m/>
    <m/>
    <s v="Contact Center Agent"/>
    <d v="2026-05-06T00:00:00"/>
    <x v="14"/>
    <s v="Lisa Filips"/>
  </r>
  <r>
    <s v="Reg-7340318"/>
    <m/>
    <s v="owen.smith@corp.spdatallc.com"/>
    <m/>
    <x v="1"/>
    <m/>
    <n v="0"/>
    <n v="1"/>
    <m/>
    <m/>
    <m/>
    <m/>
    <s v="Contact Center Agent"/>
    <d v="2026-05-06T00:00:00"/>
    <x v="14"/>
    <s v="Lisa Filips"/>
  </r>
  <r>
    <s v="Reg-7340355"/>
    <m/>
    <s v="owen.smith@corp.spdatallc.com"/>
    <m/>
    <x v="1"/>
    <m/>
    <n v="0"/>
    <n v="1"/>
    <m/>
    <m/>
    <m/>
    <m/>
    <s v="Contact Center Agent"/>
    <d v="2026-05-06T00:00:00"/>
    <x v="14"/>
    <s v="Lisa Filips"/>
  </r>
  <r>
    <s v="Reg-7340306"/>
    <m/>
    <s v="owen.smith@corp.spdatallc.com"/>
    <m/>
    <x v="1"/>
    <m/>
    <n v="0"/>
    <n v="1"/>
    <m/>
    <m/>
    <m/>
    <m/>
    <s v="Contact Center Agent"/>
    <d v="2026-05-06T00:00:00"/>
    <x v="14"/>
    <s v="Lisa Filips"/>
  </r>
  <r>
    <s v="Reg-7340505"/>
    <m/>
    <s v="owen.smith@corp.spdatallc.com"/>
    <m/>
    <x v="1"/>
    <m/>
    <n v="0"/>
    <n v="1"/>
    <m/>
    <m/>
    <m/>
    <m/>
    <s v="Contact Center Agent"/>
    <d v="2026-05-06T00:00:00"/>
    <x v="14"/>
    <s v="Lisa Filips"/>
  </r>
  <r>
    <s v="Reg-7340498"/>
    <m/>
    <s v="owen.smith@corp.spdatallc.com"/>
    <m/>
    <x v="1"/>
    <m/>
    <n v="0"/>
    <n v="1"/>
    <m/>
    <m/>
    <m/>
    <m/>
    <s v="Contact Center Agent"/>
    <d v="2026-05-06T00:00:00"/>
    <x v="14"/>
    <s v="Lisa Filips"/>
  </r>
  <r>
    <s v="Reg-7340499"/>
    <m/>
    <s v="owen.smith@corp.spdatallc.com"/>
    <m/>
    <x v="1"/>
    <m/>
    <n v="0"/>
    <n v="1"/>
    <m/>
    <m/>
    <m/>
    <m/>
    <s v="Contact Center Agent"/>
    <d v="2026-05-06T00:00:00"/>
    <x v="14"/>
    <s v="Lisa Filips"/>
  </r>
  <r>
    <s v="Reg-7340487"/>
    <m/>
    <s v="owen.smith@corp.spdatallc.com"/>
    <m/>
    <x v="1"/>
    <m/>
    <n v="0"/>
    <n v="1"/>
    <m/>
    <m/>
    <m/>
    <m/>
    <s v="Contact Center Agent"/>
    <d v="2026-05-06T00:00:00"/>
    <x v="14"/>
    <s v="Lisa Filips"/>
  </r>
  <r>
    <s v="Reg-7340482"/>
    <m/>
    <s v="owen.smith@corp.spdatallc.com"/>
    <m/>
    <x v="1"/>
    <m/>
    <n v="0"/>
    <n v="1"/>
    <m/>
    <m/>
    <m/>
    <m/>
    <s v="Contact Center Agent"/>
    <d v="2026-05-06T00:00:00"/>
    <x v="14"/>
    <s v="Lisa Filips"/>
  </r>
  <r>
    <s v="Reg-7340495"/>
    <m/>
    <s v="owen.smith@corp.spdatallc.com"/>
    <m/>
    <x v="1"/>
    <m/>
    <n v="0"/>
    <n v="1"/>
    <m/>
    <m/>
    <m/>
    <m/>
    <s v="Contact Center Agent"/>
    <d v="2026-05-06T00:00:00"/>
    <x v="14"/>
    <s v="Lisa Filips"/>
  </r>
  <r>
    <s v="Reg-7340496"/>
    <m/>
    <s v="owen.smith@corp.spdatallc.com"/>
    <m/>
    <x v="1"/>
    <m/>
    <n v="0"/>
    <n v="1"/>
    <m/>
    <m/>
    <m/>
    <m/>
    <s v="Contact Center Agent"/>
    <d v="2026-05-06T00:00:00"/>
    <x v="14"/>
    <s v="Lisa Filips"/>
  </r>
  <r>
    <s v="Reg-7340491"/>
    <m/>
    <s v="owen.smith@corp.spdatallc.com"/>
    <m/>
    <x v="1"/>
    <m/>
    <n v="0"/>
    <n v="1"/>
    <m/>
    <m/>
    <m/>
    <m/>
    <s v="Contact Center Agent"/>
    <d v="2026-05-06T00:00:00"/>
    <x v="14"/>
    <s v="Lisa Filips"/>
  </r>
  <r>
    <s v="Reg-7340492"/>
    <m/>
    <s v="owen.smith@corp.spdatallc.com"/>
    <m/>
    <x v="1"/>
    <m/>
    <n v="0"/>
    <n v="1"/>
    <m/>
    <m/>
    <m/>
    <m/>
    <s v="Contact Center Agent"/>
    <d v="2026-05-06T00:00:00"/>
    <x v="14"/>
    <s v="Lisa Filips"/>
  </r>
  <r>
    <s v="Reg-7340494"/>
    <m/>
    <s v="owen.smith@corp.spdatallc.com"/>
    <m/>
    <x v="1"/>
    <m/>
    <n v="0"/>
    <n v="1"/>
    <m/>
    <m/>
    <m/>
    <m/>
    <s v="Contact Center Agent"/>
    <d v="2026-05-06T00:00:00"/>
    <x v="14"/>
    <s v="Lisa Filips"/>
  </r>
  <r>
    <s v="Reg-7340493"/>
    <m/>
    <s v="owen.smith@corp.spdatallc.com"/>
    <m/>
    <x v="1"/>
    <m/>
    <n v="0"/>
    <n v="1"/>
    <m/>
    <m/>
    <m/>
    <m/>
    <s v="Contact Center Agent"/>
    <d v="2026-05-06T00:00:00"/>
    <x v="14"/>
    <s v="Lisa Filips"/>
  </r>
  <r>
    <s v="Reg-7340330"/>
    <m/>
    <s v="paige.potter@corp.spdatallc.com"/>
    <m/>
    <x v="1"/>
    <m/>
    <n v="0"/>
    <n v="1"/>
    <m/>
    <m/>
    <m/>
    <m/>
    <s v="Contact Center Agent"/>
    <d v="2026-05-06T00:00:00"/>
    <x v="13"/>
    <s v="Lisa Filips"/>
  </r>
  <r>
    <s v="Reg-7339662"/>
    <s v="&lt;a href=&quot;/0Q0PL00000LWJhl&quot; target=&quot;_self&quot;&gt;DGQ0007575501&lt;/a&gt;"/>
    <s v="ramona.tobara@corp.spdatallc.com"/>
    <s v="DG0002204939"/>
    <x v="0"/>
    <n v="200.96"/>
    <n v="1"/>
    <n v="1"/>
    <s v="Whirlpool"/>
    <n v="1"/>
    <s v="Appliance Care Monthly IW/OOW"/>
    <s v="Initial"/>
    <s v="Contact Center Agent"/>
    <d v="2026-05-06T00:00:00"/>
    <x v="8"/>
    <s v="Reina Morales"/>
  </r>
  <r>
    <s v="Reg-7339656"/>
    <m/>
    <s v="ramona.tobara@corp.spdatallc.com"/>
    <m/>
    <x v="1"/>
    <m/>
    <n v="0"/>
    <n v="1"/>
    <m/>
    <m/>
    <m/>
    <m/>
    <s v="Contact Center Agent"/>
    <d v="2026-05-06T00:00:00"/>
    <x v="8"/>
    <s v="Reina Morales"/>
  </r>
  <r>
    <s v="Reg-7340253"/>
    <m/>
    <s v="ramona.tobara@corp.spdatallc.com"/>
    <m/>
    <x v="1"/>
    <m/>
    <n v="0"/>
    <n v="1"/>
    <m/>
    <m/>
    <m/>
    <m/>
    <s v="Contact Center Agent"/>
    <d v="2026-05-06T00:00:00"/>
    <x v="8"/>
    <s v="Reina Morales"/>
  </r>
  <r>
    <s v="Reg-7339655"/>
    <m/>
    <s v="ramona.tobara@corp.spdatallc.com"/>
    <m/>
    <x v="1"/>
    <m/>
    <n v="0"/>
    <n v="1"/>
    <m/>
    <m/>
    <m/>
    <m/>
    <s v="Contact Center Agent"/>
    <d v="2026-05-06T00:00:00"/>
    <x v="8"/>
    <s v="Reina Morales"/>
  </r>
  <r>
    <s v="Reg-7340383"/>
    <m/>
    <s v="ramona.tobara@corp.spdatallc.com"/>
    <m/>
    <x v="1"/>
    <m/>
    <n v="0"/>
    <n v="1"/>
    <m/>
    <m/>
    <m/>
    <m/>
    <s v="Contact Center Agent"/>
    <d v="2026-05-06T00:00:00"/>
    <x v="8"/>
    <s v="Reina Morales"/>
  </r>
  <r>
    <s v="Reg-7340351"/>
    <m/>
    <s v="ramona.tobara@corp.spdatallc.com"/>
    <m/>
    <x v="1"/>
    <m/>
    <n v="0"/>
    <n v="1"/>
    <m/>
    <m/>
    <m/>
    <m/>
    <s v="Contact Center Agent"/>
    <d v="2026-05-06T00:00:00"/>
    <x v="8"/>
    <s v="Reina Morales"/>
  </r>
  <r>
    <s v="Reg-7340295"/>
    <m/>
    <s v="ramona.tobara@corp.spdatallc.com"/>
    <m/>
    <x v="1"/>
    <m/>
    <n v="0"/>
    <n v="1"/>
    <m/>
    <m/>
    <m/>
    <m/>
    <s v="Contact Center Agent"/>
    <d v="2026-05-06T00:00:00"/>
    <x v="8"/>
    <s v="Reina Morales"/>
  </r>
  <r>
    <s v="Reg-7340340"/>
    <s v="&lt;a href=&quot;/0Q0PL00000LWTM9&quot; target=&quot;_self&quot;&gt;DGQ0007576179&lt;/a&gt;"/>
    <s v="regina.watson@corp.spdatallc.com"/>
    <s v="DG0002205555"/>
    <x v="0"/>
    <n v="185.24"/>
    <n v="1"/>
    <n v="1"/>
    <s v="GE"/>
    <n v="1"/>
    <s v="Appliance Care Monthly IW/OOW"/>
    <s v="Initial"/>
    <s v="Contact Center Agent"/>
    <d v="2026-05-06T00:00:00"/>
    <x v="9"/>
    <s v="Lisa Filips"/>
  </r>
  <r>
    <s v="Reg-7340347"/>
    <s v="&lt;a href=&quot;/0Q0PL00000LWTnZ&quot; target=&quot;_self&quot;&gt;DGQ0007576189&lt;/a&gt;"/>
    <s v="regina.watson@corp.spdatallc.com"/>
    <s v="DG0002205554"/>
    <x v="0"/>
    <n v="200.74"/>
    <n v="1"/>
    <n v="1"/>
    <s v="GE"/>
    <n v="1"/>
    <s v="Appliance Care Monthly IW/OOW"/>
    <s v="Initial"/>
    <s v="Contact Center Agent"/>
    <d v="2026-05-06T00:00:00"/>
    <x v="9"/>
    <s v="Lisa Filips"/>
  </r>
  <r>
    <s v="Reg-7340249"/>
    <m/>
    <s v="regina.watson@corp.spdatallc.com"/>
    <m/>
    <x v="1"/>
    <m/>
    <n v="0"/>
    <n v="1"/>
    <m/>
    <m/>
    <m/>
    <m/>
    <s v="Contact Center Agent"/>
    <d v="2026-05-06T00:00:00"/>
    <x v="9"/>
    <s v="Lisa Filips"/>
  </r>
  <r>
    <s v="Reg-7340346"/>
    <m/>
    <s v="regina.watson@corp.spdatallc.com"/>
    <m/>
    <x v="1"/>
    <m/>
    <n v="0"/>
    <n v="1"/>
    <m/>
    <m/>
    <m/>
    <m/>
    <s v="Contact Center Agent"/>
    <d v="2026-05-06T00:00:00"/>
    <x v="9"/>
    <s v="Lisa Filips"/>
  </r>
  <r>
    <s v="Reg-7340315"/>
    <s v="&lt;a href=&quot;/0Q0PL00000LWRqb&quot; target=&quot;_self&quot;&gt;DGQ0007576157&lt;/a&gt;"/>
    <s v="lampitt.robert@corp.spdatallc.com"/>
    <s v="DG0002205541"/>
    <x v="0"/>
    <n v="108.96"/>
    <n v="1"/>
    <n v="1"/>
    <s v="Whirlpool"/>
    <n v="1"/>
    <s v="Appliance Care Monthly IW/OOW"/>
    <s v="Initial"/>
    <s v="Contact Center Agent"/>
    <d v="2026-05-06T00:00:00"/>
    <x v="36"/>
    <s v="John Burdett"/>
  </r>
  <r>
    <s v="Reg-7340244"/>
    <s v="&lt;a href=&quot;/0Q0PL00000LWNAH&quot; target=&quot;_self&quot;&gt;DGQ0007576083&lt;/a&gt;"/>
    <s v="roberto.mcleod@corp.spdatallc.com"/>
    <s v="DG0002205509"/>
    <x v="3"/>
    <n v="143.88"/>
    <n v="1"/>
    <n v="1"/>
    <s v="Maytag"/>
    <n v="1"/>
    <s v="Appliance Care Monthly IW/OOW"/>
    <s v="Initial"/>
    <s v="Contact Center Agent"/>
    <d v="2026-05-06T00:00:00"/>
    <x v="37"/>
    <s v="Lisa Filips"/>
  </r>
  <r>
    <s v="Reg-7340243"/>
    <s v="&lt;a href=&quot;/0Q0PL00000LWN8f&quot; target=&quot;_self&quot;&gt;DGQ0007576082&lt;/a&gt;"/>
    <s v="roberto.mcleod@corp.spdatallc.com"/>
    <s v="DG0002205508"/>
    <x v="3"/>
    <n v="119.88"/>
    <n v="1"/>
    <n v="1"/>
    <s v="Maytag"/>
    <n v="1"/>
    <s v="Appliance Care Monthly IW/OOW"/>
    <s v="Initial"/>
    <s v="Contact Center Agent"/>
    <d v="2026-05-06T00:00:00"/>
    <x v="37"/>
    <s v="Lisa Filips"/>
  </r>
  <r>
    <s v="Reg-7340241"/>
    <m/>
    <s v="roberto.mcleod@corp.spdatallc.com"/>
    <m/>
    <x v="1"/>
    <m/>
    <n v="0"/>
    <n v="1"/>
    <m/>
    <m/>
    <m/>
    <m/>
    <s v="Contact Center Agent"/>
    <d v="2026-05-06T00:00:00"/>
    <x v="37"/>
    <s v="Lisa Filips"/>
  </r>
  <r>
    <s v="Reg-7340242"/>
    <m/>
    <s v="roberto.mcleod@corp.spdatallc.com"/>
    <m/>
    <x v="1"/>
    <m/>
    <n v="0"/>
    <n v="1"/>
    <m/>
    <m/>
    <m/>
    <m/>
    <s v="Contact Center Agent"/>
    <d v="2026-05-06T00:00:00"/>
    <x v="37"/>
    <s v="Lisa Filips"/>
  </r>
  <r>
    <s v="Reg-7340236"/>
    <m/>
    <s v="roberto.mcleod@corp.spdatallc.com"/>
    <m/>
    <x v="1"/>
    <m/>
    <n v="0"/>
    <n v="1"/>
    <m/>
    <m/>
    <m/>
    <m/>
    <s v="Contact Center Agent"/>
    <d v="2026-05-06T00:00:00"/>
    <x v="37"/>
    <s v="Lisa Filips"/>
  </r>
  <r>
    <s v="Reg-7340237"/>
    <m/>
    <s v="roberto.mcleod@corp.spdatallc.com"/>
    <m/>
    <x v="1"/>
    <m/>
    <n v="0"/>
    <n v="1"/>
    <m/>
    <m/>
    <m/>
    <m/>
    <s v="Contact Center Agent"/>
    <d v="2026-05-06T00:00:00"/>
    <x v="37"/>
    <s v="Lisa Filips"/>
  </r>
  <r>
    <s v="Reg-7340259"/>
    <s v="&lt;a href=&quot;/0Q0PL00000LWOaz&quot; target=&quot;_self&quot;&gt;DGQ0007576100&lt;/a&gt;"/>
    <s v="rolanda.mcleggon@corp.spdatallc.com"/>
    <s v="DG0002205513"/>
    <x v="0"/>
    <n v="171.6"/>
    <n v="1"/>
    <n v="1"/>
    <s v="Whirlpool"/>
    <n v="1"/>
    <s v="Appliance Care Monthly IW/OOW"/>
    <s v="Initial"/>
    <s v="Supervisor / Team Lead"/>
    <d v="2026-05-06T00:00:00"/>
    <x v="38"/>
    <s v="Lisa Filips"/>
  </r>
  <r>
    <s v="Reg-7340240"/>
    <s v="&lt;a href=&quot;/0Q0PL00000LWN0b&quot; target=&quot;_self&quot;&gt;DGQ0007576079&lt;/a&gt;"/>
    <s v="rolanda.mcleggon@corp.spdatallc.com"/>
    <s v="DG0002205504"/>
    <x v="0"/>
    <n v="124.26"/>
    <n v="1"/>
    <n v="1"/>
    <s v="Maytag"/>
    <n v="1"/>
    <s v="Appliance Care Monthly IW/OOW"/>
    <s v="Initial"/>
    <s v="Supervisor / Team Lead"/>
    <d v="2026-05-06T00:00:00"/>
    <x v="38"/>
    <s v="Lisa Filips"/>
  </r>
  <r>
    <s v="Reg-7340385"/>
    <s v="&lt;a href=&quot;/0Q0PL00000LWWa9&quot; target=&quot;_self&quot;&gt;DGQ0007576229&lt;/a&gt;"/>
    <s v="rolanda.mcleggon@corp.spdatallc.com"/>
    <s v="DG0002205568"/>
    <x v="0"/>
    <n v="152.78"/>
    <n v="1"/>
    <n v="1"/>
    <s v="Maytag"/>
    <n v="1"/>
    <s v="Appliance Care Monthly IW/OOW"/>
    <s v="Initial"/>
    <s v="Supervisor / Team Lead"/>
    <d v="2026-05-06T00:00:00"/>
    <x v="38"/>
    <s v="Lisa Filips"/>
  </r>
  <r>
    <s v="Reg-7340379"/>
    <m/>
    <s v="rolanda.mcleggon@corp.spdatallc.com"/>
    <m/>
    <x v="1"/>
    <m/>
    <n v="0"/>
    <n v="1"/>
    <m/>
    <m/>
    <m/>
    <m/>
    <s v="Supervisor / Team Lead"/>
    <d v="2026-05-06T00:00:00"/>
    <x v="38"/>
    <s v="Lisa Filips"/>
  </r>
  <r>
    <s v="Reg-7340254"/>
    <s v="&lt;a href=&quot;/0Q0PL00000LWO6L&quot; target=&quot;_self&quot;&gt;DGQ0007576094&lt;/a&gt;"/>
    <s v="sharonna.edrington@corp.spdatallc.com"/>
    <s v="DG0002205511"/>
    <x v="0"/>
    <n v="120"/>
    <n v="1"/>
    <n v="1"/>
    <s v="Whirlpool"/>
    <n v="1"/>
    <s v="Appliance Care Monthly IW/OOW"/>
    <s v="Initial"/>
    <s v="Contact Center Agent"/>
    <d v="2026-05-06T00:00:00"/>
    <x v="41"/>
    <s v="John Burdett"/>
  </r>
  <r>
    <s v="Reg-7339638"/>
    <s v="&lt;a href=&quot;/0Q0PL00000LWIdd&quot; target=&quot;_self&quot;&gt;DGQ0007575482&lt;/a&gt;"/>
    <s v="sharonna.edrington@corp.spdatallc.com"/>
    <s v="DG0002204931"/>
    <x v="0"/>
    <n v="100.98"/>
    <n v="1"/>
    <n v="1"/>
    <s v="Whirlpool"/>
    <n v="1"/>
    <s v="Appliance Care Monthly IW/OOW"/>
    <s v="Initial"/>
    <s v="Contact Center Agent"/>
    <d v="2026-05-06T00:00:00"/>
    <x v="41"/>
    <s v="John Burdett"/>
  </r>
  <r>
    <s v="Reg-7340324"/>
    <s v="&lt;a href=&quot;/0Q0PL00000LWSMr&quot; target=&quot;_self&quot;&gt;DGQ0007576166&lt;/a&gt;"/>
    <s v="sharonna.edrington@corp.spdatallc.com"/>
    <s v="DG0002205544"/>
    <x v="3"/>
    <n v="167.88"/>
    <n v="1"/>
    <n v="1"/>
    <s v="Whirlpool"/>
    <n v="1"/>
    <s v="Appliance Care Monthly IW/OOW"/>
    <s v="Initial"/>
    <s v="Contact Center Agent"/>
    <d v="2026-05-06T00:00:00"/>
    <x v="41"/>
    <s v="John Burdett"/>
  </r>
  <r>
    <s v="Reg-7340323"/>
    <s v="&lt;a href=&quot;/0Q0PL00000LWSLF&quot; target=&quot;_self&quot;&gt;DGQ0007576165&lt;/a&gt;"/>
    <s v="sharonna.edrington@corp.spdatallc.com"/>
    <s v="DG0002205543"/>
    <x v="3"/>
    <n v="167.88"/>
    <n v="1"/>
    <n v="1"/>
    <s v="Whirlpool"/>
    <n v="1"/>
    <s v="Appliance Care Monthly IW/OOW"/>
    <s v="Initial"/>
    <s v="Contact Center Agent"/>
    <d v="2026-05-06T00:00:00"/>
    <x v="41"/>
    <s v="John Burdett"/>
  </r>
  <r>
    <s v="Reg-7340415"/>
    <m/>
    <s v="shweta.surti@corp.spdatallc.com"/>
    <m/>
    <x v="1"/>
    <m/>
    <n v="0"/>
    <n v="1"/>
    <m/>
    <m/>
    <m/>
    <m/>
    <s v="Contact Center Agent"/>
    <d v="2026-05-06T00:00:00"/>
    <x v="78"/>
    <s v="John Burdett"/>
  </r>
  <r>
    <s v="Reg-7340471"/>
    <m/>
    <s v="shweta.surti@corp.spdatallc.com"/>
    <m/>
    <x v="1"/>
    <m/>
    <n v="0"/>
    <n v="1"/>
    <m/>
    <m/>
    <m/>
    <m/>
    <s v="Contact Center Agent"/>
    <d v="2026-05-06T00:00:00"/>
    <x v="78"/>
    <s v="John Burdett"/>
  </r>
  <r>
    <s v="Reg-7340282"/>
    <s v="&lt;a href=&quot;/0Q0PL00000LWQ3J&quot; target=&quot;_self&quot;&gt;DGQ0007576121&lt;/a&gt;"/>
    <s v="simrajot.signh@corp.spdatallc.com"/>
    <s v="DG0002205525"/>
    <x v="2"/>
    <n v="98.12"/>
    <n v="1"/>
    <n v="1"/>
    <s v="Whirlpool"/>
    <n v="1"/>
    <s v="Appliance Care Monthly IW/OOW"/>
    <s v="Initial"/>
    <s v="Contact Center Agent"/>
    <d v="2026-05-06T00:00:00"/>
    <x v="42"/>
    <s v="Lisa Filips"/>
  </r>
  <r>
    <s v="Reg-7340264"/>
    <s v="&lt;a href=&quot;/0Q0PL00000LWOpV&quot; target=&quot;_self&quot;&gt;DGQ0007576102&lt;/a&gt;"/>
    <s v="simrajot.signh@corp.spdatallc.com"/>
    <s v="DG0002205514"/>
    <x v="0"/>
    <n v="176.54"/>
    <n v="1"/>
    <n v="1"/>
    <s v="Whirlpool"/>
    <n v="1"/>
    <s v="Appliance Care Monthly IW/OOW"/>
    <s v="Initial"/>
    <s v="Contact Center Agent"/>
    <d v="2026-05-06T00:00:00"/>
    <x v="42"/>
    <s v="Lisa Filips"/>
  </r>
  <r>
    <s v="Reg-7340265"/>
    <s v="&lt;a href=&quot;/0Q0PL00000LWOsj&quot; target=&quot;_self&quot;&gt;DGQ0007576103&lt;/a&gt;"/>
    <s v="simrajot.signh@corp.spdatallc.com"/>
    <s v="DG0002205515"/>
    <x v="0"/>
    <n v="152.56"/>
    <n v="1"/>
    <n v="1"/>
    <s v="Whirlpool"/>
    <n v="1"/>
    <s v="Appliance Care Monthly IW/OOW"/>
    <s v="Initial"/>
    <s v="Contact Center Agent"/>
    <d v="2026-05-06T00:00:00"/>
    <x v="42"/>
    <s v="Lisa Filips"/>
  </r>
  <r>
    <s v="Reg-7340261"/>
    <m/>
    <s v="simrajot.signh@corp.spdatallc.com"/>
    <m/>
    <x v="1"/>
    <m/>
    <n v="0"/>
    <n v="1"/>
    <m/>
    <m/>
    <m/>
    <m/>
    <s v="Contact Center Agent"/>
    <d v="2026-05-06T00:00:00"/>
    <x v="42"/>
    <s v="Lisa Filips"/>
  </r>
  <r>
    <s v="Reg-7340449"/>
    <m/>
    <s v="simrajot.signh@corp.spdatallc.com"/>
    <m/>
    <x v="1"/>
    <m/>
    <n v="0"/>
    <n v="1"/>
    <m/>
    <m/>
    <m/>
    <m/>
    <s v="Contact Center Agent"/>
    <d v="2026-05-06T00:00:00"/>
    <x v="42"/>
    <s v="Lisa Filips"/>
  </r>
  <r>
    <s v="Reg-7340331"/>
    <s v="&lt;a href=&quot;/0Q0PL00000LWSxx&quot; target=&quot;_self&quot;&gt;DGQ0007576173&lt;/a&gt;"/>
    <s v="stanley.bullard@corp.spdatallc.com"/>
    <s v="DG0002205547"/>
    <x v="0"/>
    <n v="185.56"/>
    <n v="1"/>
    <n v="1"/>
    <s v="Whirlpool"/>
    <n v="1"/>
    <s v="Appliance Care Monthly IW/OOW"/>
    <s v="Initial"/>
    <s v="Supervisor / Team Lead"/>
    <d v="2026-05-06T00:00:00"/>
    <x v="79"/>
    <s v="Lisa Filips"/>
  </r>
  <r>
    <s v="Reg-7340474"/>
    <m/>
    <s v="stanley.bullard@corp.spdatallc.com"/>
    <m/>
    <x v="1"/>
    <m/>
    <n v="0"/>
    <n v="1"/>
    <m/>
    <m/>
    <m/>
    <m/>
    <s v="Supervisor / Team Lead"/>
    <d v="2026-05-06T00:00:00"/>
    <x v="79"/>
    <s v="Lisa Filips"/>
  </r>
  <r>
    <s v="Reg-7340475"/>
    <m/>
    <s v="stanley.bullard@corp.spdatallc.com"/>
    <m/>
    <x v="1"/>
    <m/>
    <n v="0"/>
    <n v="0"/>
    <m/>
    <m/>
    <m/>
    <m/>
    <s v="Supervisor / Team Lead"/>
    <d v="2026-05-06T00:00:00"/>
    <x v="79"/>
    <s v="Lisa Filips"/>
  </r>
  <r>
    <s v="Reg-7340477"/>
    <m/>
    <s v="stanley.bullard@corp.spdatallc.com"/>
    <m/>
    <x v="1"/>
    <m/>
    <n v="0"/>
    <n v="1"/>
    <m/>
    <m/>
    <m/>
    <m/>
    <s v="Supervisor / Team Lead"/>
    <d v="2026-05-06T00:00:00"/>
    <x v="79"/>
    <s v="Lisa Filips"/>
  </r>
  <r>
    <s v="Reg-7340476"/>
    <m/>
    <s v="stanley.bullard@corp.spdatallc.com"/>
    <m/>
    <x v="1"/>
    <m/>
    <n v="0"/>
    <n v="1"/>
    <m/>
    <m/>
    <m/>
    <m/>
    <s v="Supervisor / Team Lead"/>
    <d v="2026-05-06T00:00:00"/>
    <x v="79"/>
    <s v="Lisa Filips"/>
  </r>
  <r>
    <s v="Reg-7340328"/>
    <m/>
    <s v="stanley.bullard@corp.spdatallc.com"/>
    <m/>
    <x v="1"/>
    <m/>
    <n v="0"/>
    <n v="1"/>
    <m/>
    <m/>
    <m/>
    <m/>
    <s v="Supervisor / Team Lead"/>
    <d v="2026-05-06T00:00:00"/>
    <x v="79"/>
    <s v="Lisa Filips"/>
  </r>
  <r>
    <s v="Reg-7340472"/>
    <m/>
    <s v="stanley.bullard@corp.spdatallc.com"/>
    <m/>
    <x v="1"/>
    <m/>
    <n v="0"/>
    <n v="0"/>
    <m/>
    <m/>
    <m/>
    <m/>
    <s v="Supervisor / Team Lead"/>
    <d v="2026-05-06T00:00:00"/>
    <x v="79"/>
    <s v="Lisa Filips"/>
  </r>
  <r>
    <s v="Reg-7340283"/>
    <s v="&lt;a href=&quot;/0Q0PL00000LWQEb&quot; target=&quot;_self&quot;&gt;DGQ0007576127&lt;/a&gt;"/>
    <s v="suganya.sabaratnam@corp.spdatallc.com"/>
    <s v="DG0002205527"/>
    <x v="0"/>
    <n v="153.9"/>
    <n v="1"/>
    <n v="1"/>
    <s v="GE"/>
    <n v="1"/>
    <s v="Appliance Care Monthly IW/OOW"/>
    <s v="Initial"/>
    <s v="Contact Center Agent"/>
    <d v="2026-05-06T00:00:00"/>
    <x v="44"/>
    <s v="Lisa Filips"/>
  </r>
  <r>
    <s v="Reg-7340271"/>
    <s v="&lt;a href=&quot;/0Q0PL00000LWQ6X&quot; target=&quot;_self&quot;&gt;DGQ0007576122&lt;/a&gt;"/>
    <s v="suganya.sabaratnam@corp.spdatallc.com"/>
    <s v="DG0002205530"/>
    <x v="0"/>
    <n v="131.58000000000001"/>
    <n v="1"/>
    <n v="1"/>
    <s v="Maytag"/>
    <n v="1"/>
    <s v="Appliance Care Monthly IW/OOW"/>
    <s v="Initial"/>
    <s v="Contact Center Agent"/>
    <d v="2026-05-06T00:00:00"/>
    <x v="44"/>
    <s v="Lisa Filips"/>
  </r>
  <r>
    <s v="Reg-7340276"/>
    <s v="&lt;a href=&quot;/0Q0PL00000LWQ9l&quot; target=&quot;_self&quot;&gt;DGQ0007576124&lt;/a&gt;"/>
    <s v="suganya.sabaratnam@corp.spdatallc.com"/>
    <s v="DG0002205528"/>
    <x v="0"/>
    <n v="87.54"/>
    <n v="1"/>
    <n v="1"/>
    <s v="Whirlpool"/>
    <n v="1"/>
    <s v="Appliance Care Monthly IW/OOW"/>
    <s v="Initial"/>
    <s v="Contact Center Agent"/>
    <d v="2026-05-06T00:00:00"/>
    <x v="44"/>
    <s v="Lisa Filips"/>
  </r>
  <r>
    <s v="Reg-7340362"/>
    <s v="&lt;a href=&quot;/0Q0PL00000LWUmr&quot; target=&quot;_self&quot;&gt;DGQ0007576206&lt;/a&gt;"/>
    <s v="suganya.sabaratnam@corp.spdatallc.com"/>
    <s v="DG0002205558"/>
    <x v="2"/>
    <n v="66.319999999999993"/>
    <n v="1"/>
    <n v="1"/>
    <s v="Whirlpool"/>
    <n v="1"/>
    <s v="Appliance Care Monthly IW/OOW"/>
    <s v="Initial"/>
    <s v="Contact Center Agent"/>
    <d v="2026-05-06T00:00:00"/>
    <x v="44"/>
    <s v="Lisa Filips"/>
  </r>
  <r>
    <s v="Reg-7340363"/>
    <s v="&lt;a href=&quot;/0Q0PL00000LWUoT&quot; target=&quot;_self&quot;&gt;DGQ0007576207&lt;/a&gt;"/>
    <s v="suganya.sabaratnam@corp.spdatallc.com"/>
    <s v="DG0002205559"/>
    <x v="0"/>
    <n v="156.52000000000001"/>
    <n v="1"/>
    <n v="1"/>
    <s v="Whirlpool"/>
    <n v="1"/>
    <s v="Appliance Care Monthly IW/OOW"/>
    <s v="Initial"/>
    <s v="Contact Center Agent"/>
    <d v="2026-05-06T00:00:00"/>
    <x v="44"/>
    <s v="Lisa Filips"/>
  </r>
  <r>
    <s v="Reg-7340350"/>
    <s v="&lt;a href=&quot;/0Q0PL00000LWU3h&quot; target=&quot;_self&quot;&gt;DGQ0007576194&lt;/a&gt;"/>
    <s v="suganya.sabaratnam@corp.spdatallc.com"/>
    <s v="DG0002205553"/>
    <x v="0"/>
    <n v="99.44"/>
    <n v="1"/>
    <n v="1"/>
    <s v="Whirlpool"/>
    <n v="1"/>
    <s v="Appliance Care Monthly IW/OOW"/>
    <s v="Initial"/>
    <s v="Contact Center Agent"/>
    <d v="2026-05-06T00:00:00"/>
    <x v="44"/>
    <s v="Lisa Filips"/>
  </r>
  <r>
    <s v="Reg-7340273"/>
    <s v="&lt;a href=&quot;/0Q0PL00000LWQ89&quot; target=&quot;_self&quot;&gt;DGQ0007576123&lt;/a&gt;"/>
    <s v="suganya.sabaratnam@corp.spdatallc.com"/>
    <s v="DG0002205529"/>
    <x v="0"/>
    <n v="136.44"/>
    <n v="1"/>
    <n v="1"/>
    <s v="Maytag"/>
    <n v="1"/>
    <s v="Appliance Care Monthly IW/OOW"/>
    <s v="Initial"/>
    <s v="Contact Center Agent"/>
    <d v="2026-05-06T00:00:00"/>
    <x v="44"/>
    <s v="Lisa Filips"/>
  </r>
  <r>
    <s v="Reg-7340280"/>
    <m/>
    <s v="suganya.sabaratnam@corp.spdatallc.com"/>
    <m/>
    <x v="1"/>
    <m/>
    <n v="0"/>
    <n v="1"/>
    <m/>
    <m/>
    <m/>
    <m/>
    <s v="Contact Center Agent"/>
    <d v="2026-05-06T00:00:00"/>
    <x v="44"/>
    <s v="Lisa Filips"/>
  </r>
  <r>
    <s v="Reg-7340353"/>
    <m/>
    <s v="thanisha.wright@corp.spdatallc.com"/>
    <m/>
    <x v="1"/>
    <m/>
    <n v="0"/>
    <n v="1"/>
    <m/>
    <m/>
    <m/>
    <m/>
    <s v="Supervisor / Team Lead"/>
    <d v="2026-05-06T00:00:00"/>
    <x v="80"/>
    <s v="Lisa Filips"/>
  </r>
  <r>
    <s v="Reg-7340376"/>
    <m/>
    <s v="thanisha.wright@corp.spdatallc.com"/>
    <m/>
    <x v="1"/>
    <m/>
    <n v="0"/>
    <n v="1"/>
    <m/>
    <m/>
    <m/>
    <m/>
    <s v="Supervisor / Team Lead"/>
    <d v="2026-05-06T00:00:00"/>
    <x v="80"/>
    <s v="Lisa Filips"/>
  </r>
  <r>
    <s v="Reg-7340358"/>
    <m/>
    <s v="thanisha.wright@corp.spdatallc.com"/>
    <m/>
    <x v="1"/>
    <m/>
    <n v="0"/>
    <n v="1"/>
    <m/>
    <m/>
    <m/>
    <m/>
    <s v="Supervisor / Team Lead"/>
    <d v="2026-05-06T00:00:00"/>
    <x v="80"/>
    <s v="Lisa Filips"/>
  </r>
  <r>
    <s v="Reg-7340372"/>
    <s v="&lt;a href=&quot;/0Q0PL00000LWVZF&quot; target=&quot;_self&quot;&gt;DGQ0007576216&lt;/a&gt;"/>
    <s v="tika.mayo@corp.spdatallc.com"/>
    <s v="DG0002205563"/>
    <x v="0"/>
    <n v="130.91999999999999"/>
    <n v="1"/>
    <n v="1"/>
    <s v="LG"/>
    <n v="1"/>
    <s v="Appliance Care Monthly IW/OOW"/>
    <s v="Initial"/>
    <s v="Supervisor / Team Lead"/>
    <d v="2026-05-06T00:00:00"/>
    <x v="81"/>
    <s v="Lisa Filips"/>
  </r>
  <r>
    <s v="Reg-7340373"/>
    <s v="&lt;a href=&quot;/0Q0PL00000LWVar&quot; target=&quot;_self&quot;&gt;DGQ0007576217&lt;/a&gt;"/>
    <s v="tika.mayo@corp.spdatallc.com"/>
    <s v="DG0002205564"/>
    <x v="0"/>
    <n v="147.41999999999999"/>
    <n v="1"/>
    <n v="1"/>
    <s v="LG"/>
    <n v="1"/>
    <s v="Appliance Care Monthly IW/OOW"/>
    <s v="Initial"/>
    <s v="Supervisor / Team Lead"/>
    <d v="2026-05-06T00:00:00"/>
    <x v="81"/>
    <s v="Lisa Filips"/>
  </r>
  <r>
    <s v="Reg-7340486"/>
    <m/>
    <s v="tika.mayo@corp.spdatallc.com"/>
    <m/>
    <x v="1"/>
    <m/>
    <n v="0"/>
    <n v="1"/>
    <m/>
    <m/>
    <m/>
    <m/>
    <s v="Supervisor / Team Lead"/>
    <d v="2026-05-06T00:00:00"/>
    <x v="81"/>
    <s v="Lisa Filips"/>
  </r>
  <r>
    <s v="Reg-7340485"/>
    <m/>
    <s v="tika.mayo@corp.spdatallc.com"/>
    <m/>
    <x v="1"/>
    <m/>
    <n v="0"/>
    <n v="1"/>
    <m/>
    <m/>
    <m/>
    <m/>
    <s v="Supervisor / Team Lead"/>
    <d v="2026-05-06T00:00:00"/>
    <x v="81"/>
    <s v="Lisa Filips"/>
  </r>
  <r>
    <s v="Reg-7340268"/>
    <s v="&lt;a href=&quot;/0Q0PL00000LWP41&quot; target=&quot;_self&quot;&gt;DGQ0007576107&lt;/a&gt;"/>
    <s v="traci.alyson@corp.spdatallc.com"/>
    <s v="DG0002205519"/>
    <x v="2"/>
    <n v="29.58"/>
    <n v="1"/>
    <n v="1"/>
    <s v="Whirlpool"/>
    <n v="1"/>
    <s v="Appliance Care Monthly IW/OOW"/>
    <s v="Initial"/>
    <s v="Supervisor / Team Lead"/>
    <d v="2026-05-06T00:00:00"/>
    <x v="11"/>
    <s v="Lisa Filips"/>
  </r>
  <r>
    <s v="Reg-7340263"/>
    <s v="&lt;a href=&quot;/0Q0PL00000LWP2P&quot; target=&quot;_self&quot;&gt;DGQ0007576106&lt;/a&gt;"/>
    <s v="traci.alyson@corp.spdatallc.com"/>
    <s v="DG0002205518"/>
    <x v="2"/>
    <n v="77.94"/>
    <n v="1"/>
    <n v="1"/>
    <s v="Whirlpool"/>
    <n v="1"/>
    <s v="Appliance Care Monthly IW/OOW"/>
    <s v="Initial"/>
    <s v="Supervisor / Team Lead"/>
    <d v="2026-05-06T00:00:00"/>
    <x v="11"/>
    <s v="Lisa Filips"/>
  </r>
  <r>
    <s v="Reg-7340260"/>
    <s v="&lt;a href=&quot;/0Q0PL00000LWP0n&quot; target=&quot;_self&quot;&gt;DGQ0007576105&lt;/a&gt;"/>
    <s v="traci.alyson@corp.spdatallc.com"/>
    <s v="DG0002205517"/>
    <x v="2"/>
    <n v="53.1"/>
    <n v="1"/>
    <n v="1"/>
    <s v="Whirlpool"/>
    <n v="1"/>
    <s v="Appliance Care Monthly IW/OOW"/>
    <s v="Initial"/>
    <s v="Supervisor / Team Lead"/>
    <d v="2026-05-06T00:00:00"/>
    <x v="11"/>
    <s v="Lisa Filips"/>
  </r>
  <r>
    <s v="Reg-7340238"/>
    <s v="&lt;a href=&quot;/0Q0PL00000LWNBt&quot; target=&quot;_self&quot;&gt;DGQ0007576084&lt;/a&gt;"/>
    <s v="traci.alyson@corp.spdatallc.com"/>
    <s v="DG0002205505"/>
    <x v="0"/>
    <n v="140.04"/>
    <n v="1"/>
    <n v="1"/>
    <s v="LG"/>
    <n v="1"/>
    <s v="Appliance Care Monthly IW/OOW"/>
    <s v="Initial"/>
    <s v="Supervisor / Team Lead"/>
    <d v="2026-05-06T00:00:00"/>
    <x v="11"/>
    <s v="Lisa Filips"/>
  </r>
  <r>
    <s v="Reg-7340239"/>
    <s v="&lt;a href=&quot;/0Q0PL00000LWNDV&quot; target=&quot;_self&quot;&gt;DGQ0007576085&lt;/a&gt;"/>
    <s v="traci.alyson@corp.spdatallc.com"/>
    <s v="DG0002205506"/>
    <x v="0"/>
    <n v="168.18"/>
    <n v="1"/>
    <n v="1"/>
    <s v="LG"/>
    <n v="1"/>
    <s v="Appliance Care Monthly IW/OOW"/>
    <s v="Initial"/>
    <s v="Supervisor / Team Lead"/>
    <d v="2026-05-06T00:00:00"/>
    <x v="11"/>
    <s v="Lisa Filips"/>
  </r>
  <r>
    <s v="Reg-7339997"/>
    <s v="&lt;a href=&quot;/0Q0PL00000LWLLN&quot; target=&quot;_self&quot;&gt;DGQ0007575841&lt;/a&gt;"/>
    <s v="traci.alyson@corp.spdatallc.com"/>
    <s v="DG0002205351"/>
    <x v="2"/>
    <n v="49.5"/>
    <n v="1"/>
    <n v="1"/>
    <s v="Whirlpool"/>
    <n v="1"/>
    <s v="Appliance Care Monthly IW/OOW"/>
    <s v="Initial"/>
    <s v="Supervisor / Team Lead"/>
    <d v="2026-05-06T00:00:00"/>
    <x v="11"/>
    <s v="Lisa Filips"/>
  </r>
  <r>
    <s v="Reg-7340216"/>
    <s v="&lt;a href=&quot;/0Q0PL00000LWMe1&quot; target=&quot;_self&quot;&gt;DGQ0007576059&lt;/a&gt;"/>
    <s v="traci.alyson@corp.spdatallc.com"/>
    <s v="DG0002205503"/>
    <x v="2"/>
    <n v="49.38"/>
    <n v="1"/>
    <n v="1"/>
    <s v="Whirlpool"/>
    <n v="1"/>
    <s v="Appliance Care Monthly IW/OOW"/>
    <s v="Initial"/>
    <s v="Supervisor / Team Lead"/>
    <d v="2026-05-06T00:00:00"/>
    <x v="11"/>
    <s v="Lisa Filips"/>
  </r>
  <r>
    <s v="Reg-7340245"/>
    <s v="&lt;a href=&quot;/0Q0PL00000LWN5S&quot; target=&quot;_self&quot;&gt;DGQ0007576086&lt;/a&gt;"/>
    <s v="traci.alyson@corp.spdatallc.com"/>
    <s v="DG0002205507"/>
    <x v="0"/>
    <n v="175.74"/>
    <n v="1"/>
    <n v="1"/>
    <s v="LG"/>
    <n v="1"/>
    <s v="Appliance Care Monthly IW/OOW"/>
    <s v="Initial"/>
    <s v="Supervisor / Team Lead"/>
    <d v="2026-05-06T00:00:00"/>
    <x v="11"/>
    <s v="Lisa Filips"/>
  </r>
  <r>
    <s v="Reg-7340428"/>
    <s v="&lt;a href=&quot;/0Q0PL00000LWfYb&quot; target=&quot;_self&quot;&gt;DGQ0007576274&lt;/a&gt;"/>
    <s v="traci.alyson@corp.spdatallc.com"/>
    <s v="DG0002205588"/>
    <x v="2"/>
    <n v="56.76"/>
    <n v="1"/>
    <n v="1"/>
    <s v="KitchenAid"/>
    <n v="1"/>
    <s v="Appliance Care Monthly IW/OOW"/>
    <s v="Initial"/>
    <s v="Supervisor / Team Lead"/>
    <d v="2026-05-06T00:00:00"/>
    <x v="11"/>
    <s v="Lisa Filips"/>
  </r>
  <r>
    <s v="Reg-7340412"/>
    <s v="&lt;a href=&quot;/0Q0PL00000LWbwP&quot; target=&quot;_self&quot;&gt;DGQ0007576257&lt;/a&gt;"/>
    <s v="traci.alyson@corp.spdatallc.com"/>
    <s v="DG0002205579"/>
    <x v="2"/>
    <n v="56.7"/>
    <n v="1"/>
    <n v="1"/>
    <s v="Whirlpool"/>
    <n v="1"/>
    <s v="Appliance Care Monthly IW/OOW"/>
    <s v="Initial"/>
    <s v="Supervisor / Team Lead"/>
    <d v="2026-05-06T00:00:00"/>
    <x v="11"/>
    <s v="Lisa Filips"/>
  </r>
  <r>
    <s v="Reg-7340398"/>
    <s v="&lt;a href=&quot;/0Q0PL00000LWXUb&quot; target=&quot;_self&quot;&gt;DGQ0007576242&lt;/a&gt;"/>
    <s v="traci.alyson@corp.spdatallc.com"/>
    <s v="DG0002205574"/>
    <x v="2"/>
    <n v="43.38"/>
    <n v="1"/>
    <n v="1"/>
    <s v="Maytag"/>
    <n v="1"/>
    <s v="Appliance Care Monthly IW/OOW"/>
    <s v="Initial"/>
    <s v="Supervisor / Team Lead"/>
    <d v="2026-05-06T00:00:00"/>
    <x v="11"/>
    <s v="Lisa Filips"/>
  </r>
  <r>
    <s v="Reg-7340405"/>
    <s v="&lt;a href=&quot;/0Q0PL00000LWYiP&quot; target=&quot;_self&quot;&gt;DGQ0007576249&lt;/a&gt;"/>
    <s v="traci.alyson@corp.spdatallc.com"/>
    <s v="DG0002205577"/>
    <x v="2"/>
    <n v="37.26"/>
    <n v="1"/>
    <n v="1"/>
    <s v="Amana"/>
    <n v="1"/>
    <s v="Appliance Care Monthly IW/OOW"/>
    <s v="Initial"/>
    <s v="Supervisor / Team Lead"/>
    <d v="2026-05-06T00:00:00"/>
    <x v="11"/>
    <s v="Lisa Filips"/>
  </r>
  <r>
    <s v="Reg-7340413"/>
    <s v="&lt;a href=&quot;/0Q0PL00000LWby1&quot; target=&quot;_self&quot;&gt;DGQ0007576258&lt;/a&gt;"/>
    <s v="traci.alyson@corp.spdatallc.com"/>
    <s v="DG0002205580"/>
    <x v="2"/>
    <n v="40.68"/>
    <n v="1"/>
    <n v="1"/>
    <s v="Whirlpool"/>
    <n v="1"/>
    <s v="Appliance Care Monthly IW/OOW"/>
    <s v="Initial"/>
    <s v="Supervisor / Team Lead"/>
    <d v="2026-05-06T00:00:00"/>
    <x v="11"/>
    <s v="Lisa Filips"/>
  </r>
  <r>
    <s v="Reg-7340364"/>
    <s v="&lt;a href=&quot;/0Q0PL00000LWUq5&quot; target=&quot;_self&quot;&gt;DGQ0007576208&lt;/a&gt;"/>
    <s v="traci.alyson@corp.spdatallc.com"/>
    <s v="DG0002205560"/>
    <x v="2"/>
    <n v="59.5"/>
    <n v="1"/>
    <n v="1"/>
    <s v="KitchenAid"/>
    <n v="1"/>
    <s v="Appliance Care Monthly IW/OOW"/>
    <s v="Initial"/>
    <s v="Supervisor / Team Lead"/>
    <d v="2026-05-06T00:00:00"/>
    <x v="11"/>
    <s v="Lisa Filips"/>
  </r>
  <r>
    <s v="Reg-7340255"/>
    <m/>
    <s v="traci.alyson@corp.spdatallc.com"/>
    <m/>
    <x v="1"/>
    <m/>
    <n v="0"/>
    <n v="1"/>
    <m/>
    <m/>
    <m/>
    <m/>
    <s v="Supervisor / Team Lead"/>
    <d v="2026-05-06T00:00:00"/>
    <x v="11"/>
    <s v="Lisa Filips"/>
  </r>
  <r>
    <s v="Reg-7340291"/>
    <m/>
    <s v="traci.alyson@corp.spdatallc.com"/>
    <m/>
    <x v="1"/>
    <m/>
    <n v="0"/>
    <n v="1"/>
    <m/>
    <m/>
    <m/>
    <m/>
    <s v="Supervisor / Team Lead"/>
    <d v="2026-05-06T00:00:00"/>
    <x v="11"/>
    <s v="Lisa Filips"/>
  </r>
  <r>
    <s v="Reg-7340267"/>
    <m/>
    <s v="traci.alyson@corp.spdatallc.com"/>
    <m/>
    <x v="1"/>
    <m/>
    <n v="0"/>
    <n v="1"/>
    <m/>
    <m/>
    <m/>
    <m/>
    <s v="Supervisor / Team Lead"/>
    <d v="2026-05-06T00:00:00"/>
    <x v="11"/>
    <s v="Lisa Filips"/>
  </r>
  <r>
    <s v="Reg-7340313"/>
    <m/>
    <s v="traci.alyson@corp.spdatallc.com"/>
    <m/>
    <x v="1"/>
    <m/>
    <n v="0"/>
    <n v="1"/>
    <m/>
    <m/>
    <m/>
    <m/>
    <s v="Supervisor / Team Lead"/>
    <d v="2026-05-06T00:00:00"/>
    <x v="11"/>
    <s v="Lisa Filips"/>
  </r>
  <r>
    <s v="Reg-7340290"/>
    <m/>
    <s v="traci.alyson@corp.spdatallc.com"/>
    <m/>
    <x v="1"/>
    <m/>
    <n v="0"/>
    <n v="1"/>
    <m/>
    <m/>
    <m/>
    <m/>
    <s v="Supervisor / Team Lead"/>
    <d v="2026-05-06T00:00:00"/>
    <x v="11"/>
    <s v="Lisa Filips"/>
  </r>
  <r>
    <s v="Reg-7340292"/>
    <m/>
    <s v="traci.alyson@corp.spdatallc.com"/>
    <m/>
    <x v="1"/>
    <m/>
    <n v="0"/>
    <n v="1"/>
    <m/>
    <m/>
    <m/>
    <m/>
    <s v="Supervisor / Team Lead"/>
    <d v="2026-05-06T00:00:00"/>
    <x v="11"/>
    <s v="Lisa Filips"/>
  </r>
  <r>
    <s v="Reg-7340293"/>
    <m/>
    <s v="traci.alyson@corp.spdatallc.com"/>
    <m/>
    <x v="1"/>
    <m/>
    <n v="0"/>
    <n v="1"/>
    <m/>
    <m/>
    <m/>
    <m/>
    <s v="Supervisor / Team Lead"/>
    <d v="2026-05-06T00:00:00"/>
    <x v="11"/>
    <s v="Lisa Filips"/>
  </r>
  <r>
    <s v="Reg-7340287"/>
    <m/>
    <s v="traci.alyson@corp.spdatallc.com"/>
    <m/>
    <x v="1"/>
    <m/>
    <n v="0"/>
    <n v="1"/>
    <m/>
    <m/>
    <m/>
    <m/>
    <s v="Supervisor / Team Lead"/>
    <d v="2026-05-06T00:00:00"/>
    <x v="11"/>
    <s v="Lisa Filips"/>
  </r>
  <r>
    <s v="Reg-7340288"/>
    <m/>
    <s v="traci.alyson@corp.spdatallc.com"/>
    <m/>
    <x v="1"/>
    <m/>
    <n v="0"/>
    <n v="1"/>
    <m/>
    <m/>
    <m/>
    <m/>
    <s v="Supervisor / Team Lead"/>
    <d v="2026-05-06T00:00:00"/>
    <x v="11"/>
    <s v="Lisa Filips"/>
  </r>
  <r>
    <s v="Reg-7340250"/>
    <m/>
    <s v="traci.alyson@corp.spdatallc.com"/>
    <m/>
    <x v="1"/>
    <m/>
    <n v="0"/>
    <n v="1"/>
    <m/>
    <m/>
    <m/>
    <m/>
    <s v="Supervisor / Team Lead"/>
    <d v="2026-05-06T00:00:00"/>
    <x v="11"/>
    <s v="Lisa Filips"/>
  </r>
  <r>
    <s v="Reg-7340248"/>
    <m/>
    <s v="traci.alyson@corp.spdatallc.com"/>
    <m/>
    <x v="1"/>
    <m/>
    <n v="0"/>
    <n v="1"/>
    <m/>
    <m/>
    <m/>
    <m/>
    <s v="Supervisor / Team Lead"/>
    <d v="2026-05-06T00:00:00"/>
    <x v="11"/>
    <s v="Lisa Filips"/>
  </r>
  <r>
    <s v="Reg-7339890"/>
    <m/>
    <s v="traci.alyson@corp.spdatallc.com"/>
    <m/>
    <x v="1"/>
    <m/>
    <n v="0"/>
    <n v="1"/>
    <m/>
    <m/>
    <m/>
    <m/>
    <s v="Supervisor / Team Lead"/>
    <d v="2026-05-06T00:00:00"/>
    <x v="11"/>
    <s v="Lisa Filips"/>
  </r>
  <r>
    <s v="Reg-7340423"/>
    <m/>
    <s v="traci.alyson@corp.spdatallc.com"/>
    <m/>
    <x v="1"/>
    <m/>
    <n v="0"/>
    <n v="1"/>
    <m/>
    <m/>
    <m/>
    <m/>
    <s v="Supervisor / Team Lead"/>
    <d v="2026-05-06T00:00:00"/>
    <x v="11"/>
    <s v="Lisa Filips"/>
  </r>
  <r>
    <s v="Reg-7340425"/>
    <m/>
    <s v="traci.alyson@corp.spdatallc.com"/>
    <m/>
    <x v="1"/>
    <m/>
    <n v="0"/>
    <n v="1"/>
    <m/>
    <m/>
    <m/>
    <m/>
    <s v="Supervisor / Team Lead"/>
    <d v="2026-05-06T00:00:00"/>
    <x v="11"/>
    <s v="Lisa Filips"/>
  </r>
  <r>
    <s v="Reg-7340447"/>
    <m/>
    <s v="traci.alyson@corp.spdatallc.com"/>
    <m/>
    <x v="1"/>
    <m/>
    <n v="0"/>
    <n v="1"/>
    <m/>
    <m/>
    <m/>
    <m/>
    <s v="Supervisor / Team Lead"/>
    <d v="2026-05-06T00:00:00"/>
    <x v="11"/>
    <s v="Lisa Filips"/>
  </r>
  <r>
    <s v="Reg-7340433"/>
    <m/>
    <s v="traci.alyson@corp.spdatallc.com"/>
    <m/>
    <x v="1"/>
    <m/>
    <n v="0"/>
    <n v="1"/>
    <m/>
    <m/>
    <m/>
    <m/>
    <s v="Supervisor / Team Lead"/>
    <d v="2026-05-06T00:00:00"/>
    <x v="11"/>
    <s v="Lisa Filips"/>
  </r>
  <r>
    <s v="Reg-7340455"/>
    <m/>
    <s v="traci.alyson@corp.spdatallc.com"/>
    <m/>
    <x v="1"/>
    <m/>
    <n v="0"/>
    <n v="1"/>
    <m/>
    <m/>
    <m/>
    <m/>
    <s v="Supervisor / Team Lead"/>
    <d v="2026-05-06T00:00:00"/>
    <x v="11"/>
    <s v="Lisa Filips"/>
  </r>
  <r>
    <s v="Reg-7340450"/>
    <m/>
    <s v="traci.alyson@corp.spdatallc.com"/>
    <m/>
    <x v="1"/>
    <m/>
    <n v="0"/>
    <n v="1"/>
    <m/>
    <m/>
    <m/>
    <m/>
    <s v="Supervisor / Team Lead"/>
    <d v="2026-05-06T00:00:00"/>
    <x v="11"/>
    <s v="Lisa Filips"/>
  </r>
  <r>
    <s v="Reg-7340430"/>
    <m/>
    <s v="traci.alyson@corp.spdatallc.com"/>
    <m/>
    <x v="1"/>
    <m/>
    <n v="0"/>
    <n v="1"/>
    <m/>
    <m/>
    <m/>
    <m/>
    <s v="Supervisor / Team Lead"/>
    <d v="2026-05-06T00:00:00"/>
    <x v="11"/>
    <s v="Lisa Filips"/>
  </r>
  <r>
    <s v="Reg-7340453"/>
    <m/>
    <s v="traci.alyson@corp.spdatallc.com"/>
    <m/>
    <x v="1"/>
    <m/>
    <n v="0"/>
    <n v="1"/>
    <m/>
    <m/>
    <m/>
    <m/>
    <s v="Supervisor / Team Lead"/>
    <d v="2026-05-06T00:00:00"/>
    <x v="11"/>
    <s v="Lisa Filips"/>
  </r>
  <r>
    <s v="Reg-7340431"/>
    <m/>
    <s v="traci.alyson@corp.spdatallc.com"/>
    <m/>
    <x v="1"/>
    <m/>
    <n v="0"/>
    <n v="1"/>
    <m/>
    <m/>
    <m/>
    <m/>
    <s v="Supervisor / Team Lead"/>
    <d v="2026-05-06T00:00:00"/>
    <x v="11"/>
    <s v="Lisa Filips"/>
  </r>
  <r>
    <s v="Reg-7340401"/>
    <m/>
    <s v="traci.alyson@corp.spdatallc.com"/>
    <m/>
    <x v="1"/>
    <m/>
    <n v="0"/>
    <n v="1"/>
    <m/>
    <m/>
    <m/>
    <m/>
    <s v="Supervisor / Team Lead"/>
    <d v="2026-05-06T00:00:00"/>
    <x v="11"/>
    <s v="Lisa Filips"/>
  </r>
  <r>
    <s v="Reg-7340380"/>
    <m/>
    <s v="traci.alyson@corp.spdatallc.com"/>
    <m/>
    <x v="1"/>
    <m/>
    <n v="0"/>
    <n v="1"/>
    <m/>
    <m/>
    <m/>
    <m/>
    <s v="Supervisor / Team Lead"/>
    <d v="2026-05-06T00:00:00"/>
    <x v="11"/>
    <s v="Lisa Filips"/>
  </r>
  <r>
    <s v="Reg-7340403"/>
    <m/>
    <s v="traci.alyson@corp.spdatallc.com"/>
    <m/>
    <x v="1"/>
    <m/>
    <n v="0"/>
    <n v="1"/>
    <m/>
    <m/>
    <m/>
    <m/>
    <s v="Supervisor / Team Lead"/>
    <d v="2026-05-06T00:00:00"/>
    <x v="11"/>
    <s v="Lisa Filips"/>
  </r>
  <r>
    <s v="Reg-7340388"/>
    <m/>
    <s v="traci.alyson@corp.spdatallc.com"/>
    <m/>
    <x v="1"/>
    <m/>
    <n v="0"/>
    <n v="1"/>
    <m/>
    <m/>
    <m/>
    <m/>
    <s v="Supervisor / Team Lead"/>
    <d v="2026-05-06T00:00:00"/>
    <x v="11"/>
    <s v="Lisa Filips"/>
  </r>
  <r>
    <s v="Reg-7340312"/>
    <m/>
    <s v="traci.alyson@corp.spdatallc.com"/>
    <m/>
    <x v="1"/>
    <m/>
    <n v="0"/>
    <n v="1"/>
    <m/>
    <m/>
    <m/>
    <m/>
    <s v="Supervisor / Team Lead"/>
    <d v="2026-05-06T00:00:00"/>
    <x v="11"/>
    <s v="Lisa Filips"/>
  </r>
  <r>
    <s v="Reg-7340360"/>
    <m/>
    <s v="traci.alyson@corp.spdatallc.com"/>
    <m/>
    <x v="1"/>
    <m/>
    <n v="0"/>
    <n v="1"/>
    <m/>
    <m/>
    <m/>
    <m/>
    <s v="Supervisor / Team Lead"/>
    <d v="2026-05-06T00:00:00"/>
    <x v="11"/>
    <s v="Lisa Filips"/>
  </r>
  <r>
    <s v="Reg-7340393"/>
    <m/>
    <s v="traci.alyson@corp.spdatallc.com"/>
    <m/>
    <x v="1"/>
    <m/>
    <n v="0"/>
    <n v="1"/>
    <m/>
    <m/>
    <m/>
    <m/>
    <s v="Supervisor / Team Lead"/>
    <d v="2026-05-06T00:00:00"/>
    <x v="11"/>
    <s v="Lisa Filips"/>
  </r>
  <r>
    <s v="Reg-7340320"/>
    <m/>
    <s v="traci.alyson@corp.spdatallc.com"/>
    <m/>
    <x v="1"/>
    <m/>
    <n v="0"/>
    <n v="1"/>
    <m/>
    <m/>
    <m/>
    <m/>
    <s v="Supervisor / Team Lead"/>
    <d v="2026-05-06T00:00:00"/>
    <x v="11"/>
    <s v="Lisa Filips"/>
  </r>
  <r>
    <s v="Reg-7340301"/>
    <m/>
    <s v="traci.alyson@corp.spdatallc.com"/>
    <m/>
    <x v="1"/>
    <m/>
    <n v="0"/>
    <n v="1"/>
    <m/>
    <m/>
    <m/>
    <m/>
    <s v="Supervisor / Team Lead"/>
    <d v="2026-05-06T00:00:00"/>
    <x v="11"/>
    <s v="Lisa Filips"/>
  </r>
  <r>
    <s v="Reg-7340359"/>
    <m/>
    <s v="traci.alyson@corp.spdatallc.com"/>
    <m/>
    <x v="1"/>
    <m/>
    <n v="0"/>
    <n v="1"/>
    <m/>
    <m/>
    <m/>
    <m/>
    <s v="Supervisor / Team Lead"/>
    <d v="2026-05-06T00:00:00"/>
    <x v="11"/>
    <s v="Lisa Filips"/>
  </r>
  <r>
    <s v="Reg-7340333"/>
    <m/>
    <s v="traci.alyson@corp.spdatallc.com"/>
    <m/>
    <x v="1"/>
    <m/>
    <n v="0"/>
    <n v="1"/>
    <m/>
    <m/>
    <m/>
    <m/>
    <s v="Supervisor / Team Lead"/>
    <d v="2026-05-06T00:00:00"/>
    <x v="11"/>
    <s v="Lisa Filips"/>
  </r>
  <r>
    <s v="Reg-7340327"/>
    <m/>
    <s v="traci.alyson@corp.spdatallc.com"/>
    <m/>
    <x v="1"/>
    <m/>
    <n v="0"/>
    <n v="1"/>
    <m/>
    <m/>
    <m/>
    <m/>
    <s v="Supervisor / Team Lead"/>
    <d v="2026-05-06T00:00:00"/>
    <x v="11"/>
    <s v="Lisa Filips"/>
  </r>
  <r>
    <s v="Reg-7340325"/>
    <m/>
    <s v="traci.alyson@corp.spdatallc.com"/>
    <m/>
    <x v="1"/>
    <m/>
    <n v="0"/>
    <n v="1"/>
    <m/>
    <m/>
    <m/>
    <m/>
    <s v="Supervisor / Team Lead"/>
    <d v="2026-05-06T00:00:00"/>
    <x v="11"/>
    <s v="Lisa Filips"/>
  </r>
  <r>
    <s v="Reg-7340329"/>
    <m/>
    <s v="traci.alyson@corp.spdatallc.com"/>
    <m/>
    <x v="1"/>
    <m/>
    <n v="0"/>
    <n v="1"/>
    <m/>
    <m/>
    <m/>
    <m/>
    <s v="Supervisor / Team Lead"/>
    <d v="2026-05-06T00:00:00"/>
    <x v="11"/>
    <s v="Lisa Filips"/>
  </r>
  <r>
    <s v="Reg-7340463"/>
    <m/>
    <s v="traci.alyson@corp.spdatallc.com"/>
    <m/>
    <x v="1"/>
    <m/>
    <n v="0"/>
    <n v="1"/>
    <m/>
    <m/>
    <m/>
    <m/>
    <s v="Supervisor / Team Lead"/>
    <d v="2026-05-06T00:00:00"/>
    <x v="11"/>
    <s v="Lisa Filips"/>
  </r>
  <r>
    <s v="Reg-7340460"/>
    <m/>
    <s v="traci.alyson@corp.spdatallc.com"/>
    <m/>
    <x v="1"/>
    <m/>
    <n v="0"/>
    <n v="1"/>
    <m/>
    <m/>
    <m/>
    <m/>
    <s v="Supervisor / Team Lead"/>
    <d v="2026-05-06T00:00:00"/>
    <x v="11"/>
    <s v="Lisa Filips"/>
  </r>
  <r>
    <s v="Reg-7340377"/>
    <s v="&lt;a href=&quot;/0Q0PL00000LWVpN&quot; target=&quot;_self&quot;&gt;DGQ0007576221&lt;/a&gt;"/>
    <s v="tyler.strong@corp.spdatallc.com"/>
    <s v="DG0002205565"/>
    <x v="0"/>
    <n v="197.64"/>
    <n v="1"/>
    <n v="1"/>
    <s v="LG"/>
    <n v="1"/>
    <s v="Appliance Care Monthly IW/OOW"/>
    <s v="Initial"/>
    <s v="Contact Center Agent"/>
    <d v="2026-05-06T00:00:00"/>
    <x v="65"/>
    <s v="Stefano Lista"/>
  </r>
  <r>
    <s v="Reg-7340092"/>
    <m/>
    <s v="tyler.strong@corp.spdatallc.com"/>
    <m/>
    <x v="1"/>
    <m/>
    <n v="0"/>
    <n v="1"/>
    <m/>
    <m/>
    <m/>
    <m/>
    <s v="Contact Center Agent"/>
    <d v="2026-05-06T00:00:00"/>
    <x v="65"/>
    <s v="Stefano Lista"/>
  </r>
  <r>
    <s v="Reg-7339660"/>
    <m/>
    <s v="uniqua.davis@corp.spdatallc.com"/>
    <m/>
    <x v="1"/>
    <m/>
    <n v="0"/>
    <n v="1"/>
    <m/>
    <m/>
    <m/>
    <m/>
    <s v="Agent"/>
    <d v="2026-05-06T00:00:00"/>
    <x v="82"/>
    <s v="Gary Lambert"/>
  </r>
  <r>
    <s v="Reg-7339661"/>
    <m/>
    <s v="uniqua.davis@corp.spdatallc.com"/>
    <m/>
    <x v="1"/>
    <m/>
    <n v="0"/>
    <n v="1"/>
    <m/>
    <m/>
    <m/>
    <m/>
    <s v="Agent"/>
    <d v="2026-05-06T00:00:00"/>
    <x v="82"/>
    <s v="Gary Lambert"/>
  </r>
  <r>
    <s v="Reg-7340304"/>
    <s v="&lt;a href=&quot;/0Q0PL00000LWRFV&quot; target=&quot;_self&quot;&gt;DGQ0007576145&lt;/a&gt;"/>
    <s v="victoria.buster@corp.spdatallc.com"/>
    <s v="DG0002205533"/>
    <x v="3"/>
    <n v="50.28"/>
    <n v="1"/>
    <n v="1"/>
    <s v="Maytag"/>
    <n v="1"/>
    <s v="Appliance Care Monthly IW/OOW"/>
    <s v="Initial"/>
    <s v="Contact Center Agent"/>
    <d v="2026-05-06T00:00:00"/>
    <x v="12"/>
    <s v="Lisa Filips"/>
  </r>
  <r>
    <s v="Reg-7340266"/>
    <s v="&lt;a href=&quot;/0Q0PL00000LWOuL&quot; target=&quot;_self&quot;&gt;DGQ0007576104&lt;/a&gt;"/>
    <s v="vonceil.cummings@corp.spdatallc.com"/>
    <s v="DG0002205516"/>
    <x v="0"/>
    <n v="159.72"/>
    <n v="1"/>
    <n v="1"/>
    <s v="Whirlpool"/>
    <n v="1"/>
    <s v="Appliance Care Monthly IW/OOW"/>
    <s v="Initial"/>
    <s v="Agent"/>
    <d v="2026-05-06T00:00:00"/>
    <x v="47"/>
    <s v="John Burdett"/>
  </r>
  <r>
    <s v="Reg-7340369"/>
    <s v="&lt;a href=&quot;/0Q0PL00000LWVFt&quot; target=&quot;_self&quot;&gt;DGQ0007576213&lt;/a&gt;"/>
    <s v="vonceil.cummings@corp.spdatallc.com"/>
    <s v="DG0002205562"/>
    <x v="0"/>
    <n v="192.38"/>
    <n v="1"/>
    <n v="1"/>
    <s v="KitchenAid"/>
    <n v="1"/>
    <s v="Appliance Care Monthly IW/OOW"/>
    <s v="Initial"/>
    <s v="Agent"/>
    <d v="2026-05-06T00:00:00"/>
    <x v="47"/>
    <s v="John Burdett"/>
  </r>
  <r>
    <s v="Reg-7339730"/>
    <m/>
    <s v="vonceil.cummings@corp.spdatallc.com"/>
    <m/>
    <x v="1"/>
    <m/>
    <n v="0"/>
    <n v="1"/>
    <m/>
    <m/>
    <m/>
    <m/>
    <s v="Agent"/>
    <d v="2026-05-06T00:00:00"/>
    <x v="47"/>
    <s v="John Burdett"/>
  </r>
  <r>
    <s v="Reg-7339724"/>
    <m/>
    <s v="vonceil.cummings@corp.spdatallc.com"/>
    <m/>
    <x v="1"/>
    <m/>
    <n v="0"/>
    <n v="1"/>
    <m/>
    <m/>
    <m/>
    <m/>
    <s v="Agent"/>
    <d v="2026-05-06T00:00:00"/>
    <x v="47"/>
    <s v="John Burdett"/>
  </r>
  <r>
    <s v="Reg-7340368"/>
    <m/>
    <s v="vonceil.cummings@corp.spdatallc.com"/>
    <m/>
    <x v="1"/>
    <m/>
    <n v="0"/>
    <n v="1"/>
    <m/>
    <m/>
    <m/>
    <m/>
    <s v="Agent"/>
    <d v="2026-05-06T00:00:00"/>
    <x v="47"/>
    <s v="John Burdett"/>
  </r>
  <r>
    <s v="Reg-7340465"/>
    <s v="&lt;a href=&quot;/0Q0PL00000LWh8z&quot; target=&quot;_self&quot;&gt;DGQ0007576306&lt;/a&gt;"/>
    <s v="yvonne.ndukwu@corp.spdatallc.com"/>
    <s v="DG0002205600"/>
    <x v="3"/>
    <n v="237.48"/>
    <n v="1"/>
    <n v="1"/>
    <s v="Whirlpool"/>
    <n v="1"/>
    <s v="Appliance Care Monthly IW/OOW"/>
    <s v="Initial"/>
    <s v="Contact Center Agent"/>
    <d v="2026-05-06T00:00:00"/>
    <x v="48"/>
    <s v="Lisa Filips"/>
  </r>
  <r>
    <s v="Reg-7340457"/>
    <s v="&lt;a href=&quot;/0Q0PL00000LWbgI&quot; target=&quot;_self&quot;&gt;DGQ0007576301&lt;/a&gt;"/>
    <s v="yvonne.ndukwu@corp.spdatallc.com"/>
    <s v="DG0002205597"/>
    <x v="3"/>
    <n v="89.88"/>
    <n v="1"/>
    <n v="1"/>
    <s v="Maytag"/>
    <n v="1"/>
    <s v="Appliance Care Monthly IW/OOW"/>
    <s v="Initial"/>
    <s v="Contact Center Agent"/>
    <d v="2026-05-06T00:00:00"/>
    <x v="48"/>
    <s v="Lisa Filips"/>
  </r>
  <r>
    <s v="Reg-7340483"/>
    <s v="&lt;a href=&quot;/0Q0PL00000LWhqX&quot; target=&quot;_self&quot;&gt;DGQ0007576322&lt;/a&gt;"/>
    <s v="yvonne.ndukwu@corp.spdatallc.com"/>
    <s v="DG0002205608"/>
    <x v="0"/>
    <n v="176.4"/>
    <n v="1"/>
    <n v="1"/>
    <s v="LG"/>
    <n v="1"/>
    <s v="Appliance Care Monthly IW/OOW"/>
    <s v="Initial"/>
    <s v="Contact Center Agent"/>
    <d v="2026-05-06T00:00:00"/>
    <x v="48"/>
    <s v="Lisa Filips"/>
  </r>
  <r>
    <s v="Reg-7339518"/>
    <s v="&lt;a href=&quot;/0Q0PL00000LVvNi&quot; target=&quot;_self&quot;&gt;DGQ0007575344&lt;/a&gt;"/>
    <s v="abdifitah.ahmed@corp.spdatallc.com"/>
    <s v="DG0002203487"/>
    <x v="2"/>
    <n v="68.08"/>
    <n v="1"/>
    <n v="1"/>
    <s v="Maytag"/>
    <n v="1"/>
    <s v="Appliance Care Monthly IW/OOW"/>
    <s v="Initial"/>
    <s v="Contact Center Agent"/>
    <d v="2026-05-05T00:00:00"/>
    <x v="66"/>
    <s v="Lisa Filips"/>
  </r>
  <r>
    <s v="Reg-7339450"/>
    <s v="&lt;a href=&quot;/0Q0PL00000LVt0v&quot; target=&quot;_self&quot;&gt;DGQ0007575279&lt;/a&gt;"/>
    <s v="abdifitah.ahmed@corp.spdatallc.com"/>
    <s v="DG0002203459"/>
    <x v="2"/>
    <n v="47.7"/>
    <n v="1"/>
    <n v="1"/>
    <s v="Whirlpool"/>
    <n v="1"/>
    <s v="Appliance Care Monthly IW/OOW"/>
    <s v="Initial"/>
    <s v="Contact Center Agent"/>
    <d v="2026-05-05T00:00:00"/>
    <x v="66"/>
    <s v="Lisa Filips"/>
  </r>
  <r>
    <s v="Reg-7339422"/>
    <s v="&lt;a href=&quot;/0Q0PL00000LVqmD&quot; target=&quot;_self&quot;&gt;DGQ0007575245&lt;/a&gt;"/>
    <s v="abdifitah.ahmed@corp.spdatallc.com"/>
    <s v="DG0002203442"/>
    <x v="2"/>
    <n v="57.06"/>
    <n v="1"/>
    <n v="1"/>
    <s v="Maytag"/>
    <n v="1"/>
    <s v="Appliance Care Monthly IW/OOW"/>
    <s v="Initial"/>
    <s v="Contact Center Agent"/>
    <d v="2026-05-05T00:00:00"/>
    <x v="66"/>
    <s v="Lisa Filips"/>
  </r>
  <r>
    <s v="Reg-7339458"/>
    <s v="&lt;a href=&quot;/0Q0PL00000LVt5l&quot; target=&quot;_self&quot;&gt;DGQ0007575281&lt;/a&gt;"/>
    <s v="abdifitah.ahmed@corp.spdatallc.com"/>
    <s v="DG0002203461"/>
    <x v="2"/>
    <n v="47.94"/>
    <n v="1"/>
    <n v="1"/>
    <s v="Whirlpool"/>
    <n v="1"/>
    <s v="Appliance Care Monthly IW/OOW"/>
    <s v="Initial"/>
    <s v="Contact Center Agent"/>
    <d v="2026-05-05T00:00:00"/>
    <x v="66"/>
    <s v="Lisa Filips"/>
  </r>
  <r>
    <s v="Reg-7339456"/>
    <s v="&lt;a href=&quot;/0Q0PL00000LVt2X&quot; target=&quot;_self&quot;&gt;DGQ0007575280&lt;/a&gt;"/>
    <s v="abdifitah.ahmed@corp.spdatallc.com"/>
    <s v="DG0002203460"/>
    <x v="2"/>
    <n v="36.42"/>
    <n v="1"/>
    <n v="1"/>
    <s v="Whirlpool"/>
    <n v="1"/>
    <s v="Appliance Care Monthly IW/OOW"/>
    <s v="Initial"/>
    <s v="Contact Center Agent"/>
    <d v="2026-05-05T00:00:00"/>
    <x v="66"/>
    <s v="Lisa Filips"/>
  </r>
  <r>
    <s v="Reg-7339562"/>
    <m/>
    <s v="abdifitah.ahmed@corp.spdatallc.com"/>
    <m/>
    <x v="1"/>
    <m/>
    <n v="0"/>
    <n v="0"/>
    <m/>
    <m/>
    <m/>
    <m/>
    <s v="Contact Center Agent"/>
    <d v="2026-05-05T00:00:00"/>
    <x v="66"/>
    <s v="Lisa Filips"/>
  </r>
  <r>
    <s v="Reg-7339590"/>
    <m/>
    <s v="abdifitah.ahmed@corp.spdatallc.com"/>
    <m/>
    <x v="1"/>
    <m/>
    <n v="0"/>
    <n v="1"/>
    <m/>
    <m/>
    <m/>
    <m/>
    <s v="Contact Center Agent"/>
    <d v="2026-05-05T00:00:00"/>
    <x v="66"/>
    <s v="Lisa Filips"/>
  </r>
  <r>
    <s v="Reg-7339591"/>
    <m/>
    <s v="abdifitah.ahmed@corp.spdatallc.com"/>
    <m/>
    <x v="1"/>
    <m/>
    <n v="0"/>
    <n v="1"/>
    <m/>
    <m/>
    <m/>
    <m/>
    <s v="Contact Center Agent"/>
    <d v="2026-05-05T00:00:00"/>
    <x v="66"/>
    <s v="Lisa Filips"/>
  </r>
  <r>
    <s v="Reg-7339589"/>
    <m/>
    <s v="abdifitah.ahmed@corp.spdatallc.com"/>
    <m/>
    <x v="1"/>
    <m/>
    <n v="0"/>
    <n v="1"/>
    <m/>
    <m/>
    <m/>
    <m/>
    <s v="Contact Center Agent"/>
    <d v="2026-05-05T00:00:00"/>
    <x v="66"/>
    <s v="Lisa Filips"/>
  </r>
  <r>
    <s v="Reg-7339593"/>
    <m/>
    <s v="abdifitah.ahmed@corp.spdatallc.com"/>
    <m/>
    <x v="1"/>
    <m/>
    <n v="0"/>
    <n v="1"/>
    <m/>
    <m/>
    <m/>
    <m/>
    <s v="Contact Center Agent"/>
    <d v="2026-05-05T00:00:00"/>
    <x v="66"/>
    <s v="Lisa Filips"/>
  </r>
  <r>
    <s v="Reg-7339587"/>
    <m/>
    <s v="abdifitah.ahmed@corp.spdatallc.com"/>
    <m/>
    <x v="1"/>
    <m/>
    <n v="0"/>
    <n v="1"/>
    <m/>
    <m/>
    <m/>
    <m/>
    <s v="Contact Center Agent"/>
    <d v="2026-05-05T00:00:00"/>
    <x v="66"/>
    <s v="Lisa Filips"/>
  </r>
  <r>
    <s v="Reg-7339482"/>
    <m/>
    <s v="abdifitah.ahmed@corp.spdatallc.com"/>
    <m/>
    <x v="1"/>
    <m/>
    <n v="0"/>
    <n v="1"/>
    <m/>
    <m/>
    <m/>
    <m/>
    <s v="Contact Center Agent"/>
    <d v="2026-05-05T00:00:00"/>
    <x v="66"/>
    <s v="Lisa Filips"/>
  </r>
  <r>
    <s v="Reg-7339551"/>
    <m/>
    <s v="abdifitah.ahmed@corp.spdatallc.com"/>
    <m/>
    <x v="1"/>
    <m/>
    <n v="0"/>
    <n v="1"/>
    <m/>
    <m/>
    <m/>
    <m/>
    <s v="Contact Center Agent"/>
    <d v="2026-05-05T00:00:00"/>
    <x v="66"/>
    <s v="Lisa Filips"/>
  </r>
  <r>
    <s v="Reg-7339552"/>
    <m/>
    <s v="abdifitah.ahmed@corp.spdatallc.com"/>
    <m/>
    <x v="1"/>
    <m/>
    <n v="0"/>
    <n v="1"/>
    <m/>
    <m/>
    <m/>
    <m/>
    <s v="Contact Center Agent"/>
    <d v="2026-05-05T00:00:00"/>
    <x v="66"/>
    <s v="Lisa Filips"/>
  </r>
  <r>
    <s v="Reg-7339501"/>
    <m/>
    <s v="abdifitah.ahmed@corp.spdatallc.com"/>
    <m/>
    <x v="1"/>
    <m/>
    <n v="0"/>
    <n v="1"/>
    <m/>
    <m/>
    <m/>
    <m/>
    <s v="Contact Center Agent"/>
    <d v="2026-05-05T00:00:00"/>
    <x v="66"/>
    <s v="Lisa Filips"/>
  </r>
  <r>
    <s v="Reg-7339507"/>
    <m/>
    <s v="abdifitah.ahmed@corp.spdatallc.com"/>
    <m/>
    <x v="1"/>
    <m/>
    <n v="0"/>
    <n v="1"/>
    <m/>
    <m/>
    <m/>
    <m/>
    <s v="Contact Center Agent"/>
    <d v="2026-05-05T00:00:00"/>
    <x v="66"/>
    <s v="Lisa Filips"/>
  </r>
  <r>
    <s v="Reg-7339473"/>
    <m/>
    <s v="abdifitah.ahmed@corp.spdatallc.com"/>
    <m/>
    <x v="1"/>
    <m/>
    <n v="0"/>
    <n v="1"/>
    <m/>
    <m/>
    <m/>
    <m/>
    <s v="Contact Center Agent"/>
    <d v="2026-05-05T00:00:00"/>
    <x v="66"/>
    <s v="Lisa Filips"/>
  </r>
  <r>
    <s v="Reg-7339619"/>
    <m/>
    <s v="abdifitah.ahmed@corp.spdatallc.com"/>
    <m/>
    <x v="1"/>
    <m/>
    <n v="0"/>
    <n v="1"/>
    <m/>
    <m/>
    <m/>
    <m/>
    <s v="Contact Center Agent"/>
    <d v="2026-05-05T00:00:00"/>
    <x v="66"/>
    <s v="Lisa Filips"/>
  </r>
  <r>
    <s v="Reg-7339613"/>
    <m/>
    <s v="abdifitah.ahmed@corp.spdatallc.com"/>
    <m/>
    <x v="1"/>
    <m/>
    <n v="0"/>
    <n v="1"/>
    <m/>
    <m/>
    <m/>
    <m/>
    <s v="Contact Center Agent"/>
    <d v="2026-05-05T00:00:00"/>
    <x v="66"/>
    <s v="Lisa Filips"/>
  </r>
  <r>
    <s v="Reg-7339623"/>
    <m/>
    <s v="abdifitah.ahmed@corp.spdatallc.com"/>
    <m/>
    <x v="1"/>
    <m/>
    <n v="0"/>
    <n v="1"/>
    <m/>
    <m/>
    <m/>
    <m/>
    <s v="Contact Center Agent"/>
    <d v="2026-05-05T00:00:00"/>
    <x v="66"/>
    <s v="Lisa Filips"/>
  </r>
  <r>
    <s v="Reg-7339594"/>
    <m/>
    <s v="abdifitah.ahmed@corp.spdatallc.com"/>
    <m/>
    <x v="1"/>
    <m/>
    <n v="0"/>
    <n v="1"/>
    <m/>
    <m/>
    <m/>
    <m/>
    <s v="Contact Center Agent"/>
    <d v="2026-05-05T00:00:00"/>
    <x v="66"/>
    <s v="Lisa Filips"/>
  </r>
  <r>
    <s v="Reg-7339403"/>
    <m/>
    <s v="abdifitah.ahmed@corp.spdatallc.com"/>
    <m/>
    <x v="1"/>
    <m/>
    <n v="0"/>
    <n v="1"/>
    <m/>
    <m/>
    <m/>
    <m/>
    <s v="Contact Center Agent"/>
    <d v="2026-05-05T00:00:00"/>
    <x v="66"/>
    <s v="Lisa Filips"/>
  </r>
  <r>
    <s v="Reg-7339368"/>
    <m/>
    <s v="abdifitah.ahmed@corp.spdatallc.com"/>
    <m/>
    <x v="1"/>
    <m/>
    <n v="0"/>
    <n v="1"/>
    <m/>
    <m/>
    <m/>
    <m/>
    <s v="Contact Center Agent"/>
    <d v="2026-05-05T00:00:00"/>
    <x v="66"/>
    <s v="Lisa Filips"/>
  </r>
  <r>
    <s v="Reg-7339469"/>
    <s v="&lt;a href=&quot;/0Q0PL00000LVtov&quot; target=&quot;_self&quot;&gt;DGQ0007575294&lt;/a&gt;"/>
    <s v="alexis.brown@corp.spdatallc.com"/>
    <s v="DG0002203463"/>
    <x v="0"/>
    <n v="190.84"/>
    <n v="1"/>
    <n v="1"/>
    <s v="Maytag"/>
    <n v="1"/>
    <s v="Appliance Care Monthly IW/OOW"/>
    <s v="Initial"/>
    <s v="Supervisor / Team Lead"/>
    <d v="2026-05-05T00:00:00"/>
    <x v="67"/>
    <s v="Lisa Filips"/>
  </r>
  <r>
    <s v="Reg-7339303"/>
    <m/>
    <s v="alexis.brown@corp.spdatallc.com"/>
    <m/>
    <x v="1"/>
    <m/>
    <n v="0"/>
    <n v="1"/>
    <m/>
    <m/>
    <m/>
    <m/>
    <s v="Supervisor / Team Lead"/>
    <d v="2026-05-05T00:00:00"/>
    <x v="67"/>
    <s v="Lisa Filips"/>
  </r>
  <r>
    <s v="Reg-7339366"/>
    <m/>
    <s v="alexis.brown@corp.spdatallc.com"/>
    <m/>
    <x v="1"/>
    <m/>
    <n v="0"/>
    <n v="1"/>
    <m/>
    <m/>
    <m/>
    <m/>
    <s v="Supervisor / Team Lead"/>
    <d v="2026-05-05T00:00:00"/>
    <x v="67"/>
    <s v="Lisa Filips"/>
  </r>
  <r>
    <s v="Reg-7339372"/>
    <m/>
    <s v="alexis.brown@corp.spdatallc.com"/>
    <m/>
    <x v="1"/>
    <m/>
    <n v="0"/>
    <n v="0"/>
    <m/>
    <m/>
    <m/>
    <m/>
    <s v="Supervisor / Team Lead"/>
    <d v="2026-05-05T00:00:00"/>
    <x v="67"/>
    <s v="Lisa Filips"/>
  </r>
  <r>
    <s v="Reg-7339376"/>
    <m/>
    <s v="alexis.brown@corp.spdatallc.com"/>
    <m/>
    <x v="1"/>
    <m/>
    <n v="0"/>
    <n v="1"/>
    <m/>
    <m/>
    <m/>
    <m/>
    <s v="Supervisor / Team Lead"/>
    <d v="2026-05-05T00:00:00"/>
    <x v="67"/>
    <s v="Lisa Filips"/>
  </r>
  <r>
    <s v="Reg-7339530"/>
    <s v="&lt;a href=&quot;/0Q0PL00000LVyGj&quot; target=&quot;_self&quot;&gt;DGQ0007575361&lt;/a&gt;"/>
    <s v="alicia.chavarria@corp.spdatallc.com"/>
    <s v="DG0002203489"/>
    <x v="3"/>
    <n v="107.88"/>
    <n v="1"/>
    <n v="1"/>
    <s v="Whirlpool"/>
    <n v="1"/>
    <s v="Appliance Care Monthly IW/OOW"/>
    <s v="Initial"/>
    <s v="Contact Center Agent"/>
    <d v="2026-05-05T00:00:00"/>
    <x v="15"/>
    <s v="Lisa Filips"/>
  </r>
  <r>
    <s v="Reg-7339616"/>
    <m/>
    <s v="alicia.chavarria@corp.spdatallc.com"/>
    <m/>
    <x v="1"/>
    <m/>
    <n v="0"/>
    <n v="1"/>
    <m/>
    <m/>
    <m/>
    <m/>
    <s v="Contact Center Agent"/>
    <d v="2026-05-05T00:00:00"/>
    <x v="15"/>
    <s v="Lisa Filips"/>
  </r>
  <r>
    <s v="Reg-7339615"/>
    <m/>
    <s v="alicia.chavarria@corp.spdatallc.com"/>
    <m/>
    <x v="1"/>
    <m/>
    <n v="0"/>
    <n v="1"/>
    <m/>
    <m/>
    <m/>
    <m/>
    <s v="Contact Center Agent"/>
    <d v="2026-05-05T00:00:00"/>
    <x v="15"/>
    <s v="Lisa Filips"/>
  </r>
  <r>
    <s v="Reg-7339453"/>
    <m/>
    <s v="alicia.shields@corp.spdatallc.com"/>
    <m/>
    <x v="1"/>
    <m/>
    <n v="0"/>
    <n v="1"/>
    <m/>
    <m/>
    <m/>
    <m/>
    <s v="Contact Center Agent"/>
    <d v="2026-05-05T00:00:00"/>
    <x v="83"/>
    <s v="Lisa Filips"/>
  </r>
  <r>
    <s v="Reg-7339521"/>
    <s v="&lt;a href=&quot;/0Q0PL00000LVxVx&quot; target=&quot;_self&quot;&gt;DGQ0007575347&lt;/a&gt;"/>
    <s v="amardeep.singh@corp.spdatallc.com"/>
    <s v="DG0002203485"/>
    <x v="2"/>
    <n v="51.04"/>
    <n v="1"/>
    <n v="1"/>
    <s v="Whirlpool"/>
    <n v="1"/>
    <s v="Appliance Care Monthly IW/OOW"/>
    <s v="Initial"/>
    <s v="Supervisor / Team Lead"/>
    <d v="2026-05-05T00:00:00"/>
    <x v="84"/>
    <s v="Lisa Filips"/>
  </r>
  <r>
    <s v="Reg-7339418"/>
    <s v="&lt;a href=&quot;/0Q0PL00000LVqe9&quot; target=&quot;_self&quot;&gt;DGQ0007575242&lt;/a&gt;"/>
    <s v="amar.ramcharan@corp.spdatallc.com"/>
    <s v="DG0002203435"/>
    <x v="3"/>
    <n v="107.88"/>
    <n v="1"/>
    <n v="1"/>
    <s v="Maytag"/>
    <n v="1"/>
    <s v="Appliance Care Monthly IW/OOW"/>
    <s v="Initial"/>
    <s v="Supervisor / Team Lead"/>
    <d v="2026-05-05T00:00:00"/>
    <x v="49"/>
    <s v="Lisa Filips"/>
  </r>
  <r>
    <s v="Reg-7339419"/>
    <s v="&lt;a href=&quot;/0Q0PL00000LVqfl&quot; target=&quot;_self&quot;&gt;DGQ0007575243&lt;/a&gt;"/>
    <s v="amar.ramcharan@corp.spdatallc.com"/>
    <s v="DG0002203436"/>
    <x v="3"/>
    <n v="129.47999999999999"/>
    <n v="1"/>
    <n v="1"/>
    <s v="Maytag"/>
    <n v="1"/>
    <s v="Appliance Care Monthly IW/OOW"/>
    <s v="Initial"/>
    <s v="Supervisor / Team Lead"/>
    <d v="2026-05-05T00:00:00"/>
    <x v="49"/>
    <s v="Lisa Filips"/>
  </r>
  <r>
    <s v="Reg-7339423"/>
    <s v="&lt;a href=&quot;/0Q0PL00000LVqr3&quot; target=&quot;_self&quot;&gt;DGQ0007575248&lt;/a&gt;"/>
    <s v="amy.smiley@corp.spdatallc.com"/>
    <s v="DG0002203434"/>
    <x v="0"/>
    <n v="143.54"/>
    <n v="1"/>
    <n v="1"/>
    <s v="Whirlpool"/>
    <n v="1"/>
    <s v="Appliance Care Monthly IW/OOW"/>
    <s v="Initial"/>
    <s v="Agent"/>
    <d v="2026-05-05T00:00:00"/>
    <x v="85"/>
    <s v="William Coad"/>
  </r>
  <r>
    <s v="Reg-7339421"/>
    <s v="&lt;a href=&quot;/0Q0PL00000LVqpR&quot; target=&quot;_self&quot;&gt;DGQ0007575247&lt;/a&gt;"/>
    <s v="amy.smiley@corp.spdatallc.com"/>
    <s v="DG0002203433"/>
    <x v="0"/>
    <n v="141.46"/>
    <n v="1"/>
    <n v="1"/>
    <s v="Whirlpool"/>
    <n v="1"/>
    <s v="Appliance Care Monthly IW/OOW"/>
    <s v="Initial"/>
    <s v="Agent"/>
    <d v="2026-05-05T00:00:00"/>
    <x v="85"/>
    <s v="William Coad"/>
  </r>
  <r>
    <s v="Reg-7339353"/>
    <s v="&lt;a href=&quot;/0Q0PL00000LVnmj&quot; target=&quot;_self&quot;&gt;DGQ0007575182&lt;/a&gt;"/>
    <s v="anastacia.hicks@corp.spdatallc.com"/>
    <s v="DG0002203407"/>
    <x v="0"/>
    <n v="84.26"/>
    <n v="1"/>
    <n v="1"/>
    <s v="Whirlpool"/>
    <n v="1"/>
    <s v="Appliance Care Monthly IW/OOW"/>
    <s v="Initial"/>
    <s v="Agent"/>
    <d v="2026-05-05T00:00:00"/>
    <x v="50"/>
    <s v="Gary Lambert"/>
  </r>
  <r>
    <s v="Reg-7339349"/>
    <s v="&lt;a href=&quot;/0Q0PL00000LVngH&quot; target=&quot;_self&quot;&gt;DGQ0007575178&lt;/a&gt;"/>
    <s v="anastacia.hicks@corp.spdatallc.com"/>
    <s v="DG0002203404"/>
    <x v="0"/>
    <n v="151.24"/>
    <n v="1"/>
    <n v="1"/>
    <s v="Whirlpool"/>
    <n v="1"/>
    <s v="Appliance Care Monthly IW/OOW"/>
    <s v="Initial"/>
    <s v="Agent"/>
    <d v="2026-05-05T00:00:00"/>
    <x v="50"/>
    <s v="Gary Lambert"/>
  </r>
  <r>
    <s v="Reg-7339350"/>
    <s v="&lt;a href=&quot;/0Q0PL00000LVnht&quot; target=&quot;_self&quot;&gt;DGQ0007575179&lt;/a&gt;"/>
    <s v="anastacia.hicks@corp.spdatallc.com"/>
    <s v="DG0002203405"/>
    <x v="0"/>
    <n v="196.9"/>
    <n v="1"/>
    <n v="1"/>
    <s v="Whirlpool"/>
    <n v="1"/>
    <s v="Appliance Care Monthly IW/OOW"/>
    <s v="Initial"/>
    <s v="Agent"/>
    <d v="2026-05-05T00:00:00"/>
    <x v="50"/>
    <s v="Gary Lambert"/>
  </r>
  <r>
    <s v="Reg-7339351"/>
    <s v="&lt;a href=&quot;/0Q0PL00000LVnjV&quot; target=&quot;_self&quot;&gt;DGQ0007575180&lt;/a&gt;"/>
    <s v="anastacia.hicks@corp.spdatallc.com"/>
    <s v="DG0002203406"/>
    <x v="0"/>
    <n v="112.3"/>
    <n v="1"/>
    <n v="1"/>
    <s v="Whirlpool"/>
    <n v="1"/>
    <s v="Appliance Care Monthly IW/OOW"/>
    <s v="Initial"/>
    <s v="Agent"/>
    <d v="2026-05-05T00:00:00"/>
    <x v="50"/>
    <s v="Gary Lambert"/>
  </r>
  <r>
    <s v="Reg-7339402"/>
    <s v="&lt;a href=&quot;/0Q0PL00000LVpzp&quot; target=&quot;_self&quot;&gt;DGQ0007575226&lt;/a&gt;"/>
    <s v="angelica.gonzalez@corp.spdatallc.com"/>
    <s v="DG0002203422"/>
    <x v="3"/>
    <n v="124.08"/>
    <n v="1"/>
    <n v="1"/>
    <s v="Whirlpool"/>
    <n v="1"/>
    <s v="Appliance Care Monthly IW/OOW"/>
    <s v="Initial"/>
    <s v="Agent"/>
    <d v="2026-05-05T00:00:00"/>
    <x v="17"/>
    <s v="William Coad"/>
  </r>
  <r>
    <s v="Reg-7339401"/>
    <s v="&lt;a href=&quot;/0Q0PL00000LVpyD&quot; target=&quot;_self&quot;&gt;DGQ0007575225&lt;/a&gt;"/>
    <s v="angelica.gonzalez@corp.spdatallc.com"/>
    <s v="DG0002203421"/>
    <x v="3"/>
    <n v="107.88"/>
    <n v="1"/>
    <n v="1"/>
    <s v="Whirlpool"/>
    <n v="1"/>
    <s v="Appliance Care Monthly IW/OOW"/>
    <s v="Initial"/>
    <s v="Agent"/>
    <d v="2026-05-05T00:00:00"/>
    <x v="17"/>
    <s v="William Coad"/>
  </r>
  <r>
    <s v="Reg-7339431"/>
    <s v="&lt;a href=&quot;/0Q0PL00000LVrAP&quot; target=&quot;_self&quot;&gt;DGQ0007575254&lt;/a&gt;"/>
    <s v="anna.tolentino@corp.spdatallc.com"/>
    <s v="DG0002203441"/>
    <x v="0"/>
    <n v="94.92"/>
    <n v="1"/>
    <n v="1"/>
    <s v="Samsung"/>
    <n v="1"/>
    <s v="Appliance Care Monthly IW/OOW"/>
    <s v="Initial"/>
    <s v="Contact Center Agent"/>
    <d v="2026-05-05T00:00:00"/>
    <x v="51"/>
    <s v="Lisa Filips"/>
  </r>
  <r>
    <s v="Reg-7339512"/>
    <m/>
    <s v="anna.tolentino@corp.spdatallc.com"/>
    <m/>
    <x v="1"/>
    <m/>
    <n v="0"/>
    <n v="0"/>
    <m/>
    <m/>
    <m/>
    <m/>
    <s v="Contact Center Agent"/>
    <d v="2026-05-05T00:00:00"/>
    <x v="51"/>
    <s v="Lisa Filips"/>
  </r>
  <r>
    <s v="Reg-7339354"/>
    <m/>
    <s v="anna.tolentino@corp.spdatallc.com"/>
    <m/>
    <x v="1"/>
    <m/>
    <n v="0"/>
    <n v="1"/>
    <m/>
    <m/>
    <m/>
    <m/>
    <s v="Contact Center Agent"/>
    <d v="2026-05-05T00:00:00"/>
    <x v="51"/>
    <s v="Lisa Filips"/>
  </r>
  <r>
    <s v="Reg-7339358"/>
    <m/>
    <s v="ann.leblanc@corp.spdatallc.com"/>
    <m/>
    <x v="1"/>
    <m/>
    <n v="0"/>
    <n v="1"/>
    <m/>
    <m/>
    <m/>
    <m/>
    <s v="Contact Center Agent"/>
    <d v="2026-05-05T00:00:00"/>
    <x v="18"/>
    <s v="Lisa Filips"/>
  </r>
  <r>
    <s v="Reg-7339310"/>
    <s v="&lt;a href=&quot;/0Q0PL00000LViLe&quot; target=&quot;_self&quot;&gt;DGQ0007575137&lt;/a&gt;"/>
    <s v="armelia.teachey@corp.spdatallc.com"/>
    <s v="DG0002203379"/>
    <x v="0"/>
    <n v="219.44"/>
    <n v="1"/>
    <n v="1"/>
    <s v="Whirlpool"/>
    <n v="1"/>
    <s v="Appliance Care Monthly IW/OOW"/>
    <s v="Initial"/>
    <s v="Contact Center Agent"/>
    <d v="2026-05-05T00:00:00"/>
    <x v="52"/>
    <s v="John Burdett"/>
  </r>
  <r>
    <s v="Reg-7339313"/>
    <s v="&lt;a href=&quot;/0Q0PL00000LVkk1&quot; target=&quot;_self&quot;&gt;DGQ0007575140&lt;/a&gt;"/>
    <s v="armelia.teachey@corp.spdatallc.com"/>
    <s v="DG0002203380"/>
    <x v="2"/>
    <n v="55.98"/>
    <n v="1"/>
    <n v="1"/>
    <s v="Whirlpool"/>
    <n v="1"/>
    <s v="Appliance Care Monthly IW/OOW"/>
    <s v="Initial"/>
    <s v="Contact Center Agent"/>
    <d v="2026-05-05T00:00:00"/>
    <x v="52"/>
    <s v="John Burdett"/>
  </r>
  <r>
    <s v="Reg-7339306"/>
    <m/>
    <s v="armelia.teachey@corp.spdatallc.com"/>
    <m/>
    <x v="1"/>
    <m/>
    <n v="0"/>
    <n v="1"/>
    <m/>
    <m/>
    <m/>
    <m/>
    <s v="Contact Center Agent"/>
    <d v="2026-05-05T00:00:00"/>
    <x v="52"/>
    <s v="John Burdett"/>
  </r>
  <r>
    <s v="Reg-7339399"/>
    <m/>
    <s v="armelia.teachey@corp.spdatallc.com"/>
    <m/>
    <x v="1"/>
    <m/>
    <n v="0"/>
    <n v="1"/>
    <m/>
    <m/>
    <m/>
    <m/>
    <s v="Contact Center Agent"/>
    <d v="2026-05-05T00:00:00"/>
    <x v="52"/>
    <s v="John Burdett"/>
  </r>
  <r>
    <s v="Reg-7339400"/>
    <m/>
    <s v="armelia.teachey@corp.spdatallc.com"/>
    <m/>
    <x v="1"/>
    <m/>
    <n v="0"/>
    <n v="1"/>
    <m/>
    <m/>
    <m/>
    <m/>
    <s v="Contact Center Agent"/>
    <d v="2026-05-05T00:00:00"/>
    <x v="52"/>
    <s v="John Burdett"/>
  </r>
  <r>
    <s v="Reg-7339398"/>
    <m/>
    <s v="armelia.teachey@corp.spdatallc.com"/>
    <m/>
    <x v="1"/>
    <m/>
    <n v="0"/>
    <n v="1"/>
    <m/>
    <m/>
    <m/>
    <m/>
    <s v="Contact Center Agent"/>
    <d v="2026-05-05T00:00:00"/>
    <x v="52"/>
    <s v="John Burdett"/>
  </r>
  <r>
    <s v="Reg-7339394"/>
    <m/>
    <s v="armelia.teachey@corp.spdatallc.com"/>
    <m/>
    <x v="1"/>
    <m/>
    <n v="0"/>
    <n v="1"/>
    <m/>
    <m/>
    <m/>
    <m/>
    <s v="Contact Center Agent"/>
    <d v="2026-05-05T00:00:00"/>
    <x v="52"/>
    <s v="John Burdett"/>
  </r>
  <r>
    <s v="Reg-7339381"/>
    <m/>
    <s v="armelia.teachey@corp.spdatallc.com"/>
    <m/>
    <x v="1"/>
    <m/>
    <n v="0"/>
    <n v="1"/>
    <m/>
    <m/>
    <m/>
    <m/>
    <s v="Contact Center Agent"/>
    <d v="2026-05-05T00:00:00"/>
    <x v="52"/>
    <s v="John Burdett"/>
  </r>
  <r>
    <s v="Reg-7339406"/>
    <m/>
    <s v="armelia.teachey@corp.spdatallc.com"/>
    <m/>
    <x v="1"/>
    <m/>
    <n v="0"/>
    <n v="1"/>
    <m/>
    <m/>
    <m/>
    <m/>
    <s v="Contact Center Agent"/>
    <d v="2026-05-05T00:00:00"/>
    <x v="52"/>
    <s v="John Burdett"/>
  </r>
  <r>
    <s v="Reg-7339405"/>
    <m/>
    <s v="armelia.teachey@corp.spdatallc.com"/>
    <m/>
    <x v="1"/>
    <m/>
    <n v="0"/>
    <n v="1"/>
    <m/>
    <m/>
    <m/>
    <m/>
    <s v="Contact Center Agent"/>
    <d v="2026-05-05T00:00:00"/>
    <x v="52"/>
    <s v="John Burdett"/>
  </r>
  <r>
    <s v="Reg-7339407"/>
    <m/>
    <s v="armelia.teachey@corp.spdatallc.com"/>
    <m/>
    <x v="1"/>
    <m/>
    <n v="0"/>
    <n v="1"/>
    <m/>
    <m/>
    <m/>
    <m/>
    <s v="Contact Center Agent"/>
    <d v="2026-05-05T00:00:00"/>
    <x v="52"/>
    <s v="John Burdett"/>
  </r>
  <r>
    <s v="Reg-7339429"/>
    <m/>
    <s v="tybrice.thomas@corp.spdatallc.com"/>
    <m/>
    <x v="1"/>
    <m/>
    <n v="0"/>
    <n v="1"/>
    <m/>
    <m/>
    <m/>
    <m/>
    <s v="Contact Center Agent"/>
    <d v="2026-05-05T00:00:00"/>
    <x v="21"/>
    <s v="Lisa Filips"/>
  </r>
  <r>
    <s v="Reg-7339509"/>
    <m/>
    <s v="chanetta.gant@corp.spdatallc.com"/>
    <m/>
    <x v="1"/>
    <m/>
    <n v="0"/>
    <n v="1"/>
    <m/>
    <m/>
    <m/>
    <m/>
    <s v="Agent"/>
    <d v="2026-05-05T00:00:00"/>
    <x v="1"/>
    <s v="William Coad"/>
  </r>
  <r>
    <s v="Reg-7339494"/>
    <s v="&lt;a href=&quot;/0Q0PL00000LVvdp&quot; target=&quot;_self&quot;&gt;DGQ0007575320&lt;/a&gt;"/>
    <s v="chasady.parker@corp.spdatallc.com"/>
    <s v="DG0002203479"/>
    <x v="2"/>
    <n v="48.42"/>
    <n v="1"/>
    <n v="1"/>
    <s v="Whirlpool"/>
    <n v="1"/>
    <s v="Appliance Care Monthly IW/OOW"/>
    <s v="Initial"/>
    <s v="Contact Center Agent"/>
    <d v="2026-05-05T00:00:00"/>
    <x v="86"/>
    <s v="Lisa Filips"/>
  </r>
  <r>
    <s v="Reg-7339314"/>
    <s v="&lt;a href=&quot;/0Q0PL00000LVknF&quot; target=&quot;_self&quot;&gt;DGQ0007575141&lt;/a&gt;"/>
    <s v="christina.j.harris@corp.spdatallc.com"/>
    <s v="DG0002203376"/>
    <x v="2"/>
    <n v="53.88"/>
    <n v="1"/>
    <n v="1"/>
    <s v="Whirlpool"/>
    <n v="1"/>
    <s v="Appliance Care Monthly IW/OOW"/>
    <s v="Initial"/>
    <s v="Agent"/>
    <d v="2026-05-05T00:00:00"/>
    <x v="53"/>
    <s v="Reina Morales"/>
  </r>
  <r>
    <s v="Reg-7339506"/>
    <m/>
    <s v="christina.j.harris@corp.spdatallc.com"/>
    <m/>
    <x v="1"/>
    <m/>
    <n v="0"/>
    <n v="1"/>
    <m/>
    <m/>
    <m/>
    <m/>
    <s v="Agent"/>
    <d v="2026-05-05T00:00:00"/>
    <x v="53"/>
    <s v="Reina Morales"/>
  </r>
  <r>
    <s v="Reg-7339517"/>
    <s v="&lt;a href=&quot;/0Q0PL00000LVxED&quot; target=&quot;_self&quot;&gt;DGQ0007575343&lt;/a&gt;"/>
    <s v="clarene.stapleton@corp.spdatallc.com"/>
    <s v="DG0002203483"/>
    <x v="0"/>
    <n v="194.14"/>
    <n v="1"/>
    <n v="1"/>
    <s v="KENMORE"/>
    <n v="1"/>
    <s v="Appliance Care Monthly IW/OOW"/>
    <s v="Initial"/>
    <s v="Triage"/>
    <d v="2026-05-05T00:00:00"/>
    <x v="87"/>
    <s v="Gary Lambert"/>
  </r>
  <r>
    <s v="Reg-7339441"/>
    <s v="&lt;a href=&quot;/0Q0PL00000LVs3F&quot; target=&quot;_self&quot;&gt;DGQ0007575265&lt;/a&gt;"/>
    <s v="demarius.hall@corp.spdatallc.com"/>
    <s v="DG0002203451"/>
    <x v="0"/>
    <n v="161.46"/>
    <n v="1"/>
    <n v="1"/>
    <s v="ROPER"/>
    <n v="1"/>
    <s v="Appliance Care Monthly IW/OOW"/>
    <s v="Initial"/>
    <s v="Agent"/>
    <d v="2026-05-05T00:00:00"/>
    <x v="88"/>
    <s v="Melissa Bailey"/>
  </r>
  <r>
    <s v="Reg-7339442"/>
    <s v="&lt;a href=&quot;/0Q0PL00000LVs6T&quot; target=&quot;_self&quot;&gt;DGQ0007575266&lt;/a&gt;"/>
    <s v="destany.greer@corp.spdatallc.com"/>
    <s v="DG0002203450"/>
    <x v="0"/>
    <n v="170.28"/>
    <n v="1"/>
    <n v="1"/>
    <s v="Amana"/>
    <n v="1"/>
    <s v="Appliance Care Monthly IW/OOW"/>
    <s v="Initial"/>
    <s v="Contact Center Agent"/>
    <d v="2026-05-05T00:00:00"/>
    <x v="89"/>
    <s v="Reina Morales"/>
  </r>
  <r>
    <s v="Reg-7339498"/>
    <s v="&lt;a href=&quot;/0Q0PL00000LVvvZ&quot; target=&quot;_self&quot;&gt;DGQ0007575323&lt;/a&gt;"/>
    <s v="destany.greer@corp.spdatallc.com"/>
    <s v="DG0002203475"/>
    <x v="2"/>
    <n v="92.4"/>
    <n v="1"/>
    <n v="1"/>
    <s v="KitchenAid"/>
    <n v="1"/>
    <s v="Appliance Care Monthly IW/OOW"/>
    <s v="Initial"/>
    <s v="Contact Center Agent"/>
    <d v="2026-05-05T00:00:00"/>
    <x v="89"/>
    <s v="Reina Morales"/>
  </r>
  <r>
    <s v="Reg-7339440"/>
    <s v="&lt;a href=&quot;/0Q0PL00000LVryP&quot; target=&quot;_self&quot;&gt;DGQ0007575264&lt;/a&gt;"/>
    <s v="dinesh.kandoth@corp.spdatallc.com"/>
    <s v="DG0002203452"/>
    <x v="0"/>
    <n v="172.58"/>
    <n v="1"/>
    <n v="1"/>
    <s v="Whirlpool"/>
    <n v="1"/>
    <s v="Appliance Care Monthly IW/OOW"/>
    <s v="Initial"/>
    <s v="Contact Center Agent"/>
    <d v="2026-05-05T00:00:00"/>
    <x v="24"/>
    <s v="Lisa Filips"/>
  </r>
  <r>
    <s v="Reg-7339426"/>
    <s v="&lt;a href=&quot;/0Q0PL00000LVr3x&quot; target=&quot;_self&quot;&gt;DGQ0007575252&lt;/a&gt;"/>
    <s v="dinesh.kandoth@corp.spdatallc.com"/>
    <s v="DG0002203439"/>
    <x v="0"/>
    <n v="168.96"/>
    <n v="1"/>
    <n v="1"/>
    <s v="GE"/>
    <n v="1"/>
    <s v="Appliance Care Monthly IW/OOW"/>
    <s v="Initial"/>
    <s v="Contact Center Agent"/>
    <d v="2026-05-05T00:00:00"/>
    <x v="24"/>
    <s v="Lisa Filips"/>
  </r>
  <r>
    <s v="Reg-7339425"/>
    <s v="&lt;a href=&quot;/0Q0PL00000LVr2L&quot; target=&quot;_self&quot;&gt;DGQ0007575251&lt;/a&gt;"/>
    <s v="dinesh.kandoth@corp.spdatallc.com"/>
    <s v="DG0002203438"/>
    <x v="0"/>
    <n v="189.52"/>
    <n v="1"/>
    <n v="1"/>
    <s v="Whirlpool"/>
    <n v="1"/>
    <s v="Appliance Care Monthly IW/OOW"/>
    <s v="Initial"/>
    <s v="Contact Center Agent"/>
    <d v="2026-05-05T00:00:00"/>
    <x v="24"/>
    <s v="Lisa Filips"/>
  </r>
  <r>
    <s v="Reg-7339428"/>
    <s v="&lt;a href=&quot;/0Q0PL00000LVr5Z&quot; target=&quot;_self&quot;&gt;DGQ0007575253&lt;/a&gt;"/>
    <s v="dinesh.kandoth@corp.spdatallc.com"/>
    <s v="DG0002203440"/>
    <x v="0"/>
    <n v="152.02000000000001"/>
    <n v="1"/>
    <n v="1"/>
    <s v="GE"/>
    <n v="1"/>
    <s v="Appliance Care Monthly IW/OOW"/>
    <s v="Initial"/>
    <s v="Contact Center Agent"/>
    <d v="2026-05-05T00:00:00"/>
    <x v="24"/>
    <s v="Lisa Filips"/>
  </r>
  <r>
    <s v="Reg-7339445"/>
    <s v="&lt;a href=&quot;/0Q0PL00000LVsT3&quot; target=&quot;_self&quot;&gt;DGQ0007575269&lt;/a&gt;"/>
    <s v="eliza.vandivier@corp.spdatallc.com"/>
    <s v="DG0002203453"/>
    <x v="0"/>
    <n v="147.4"/>
    <n v="1"/>
    <n v="1"/>
    <s v="Whirlpool"/>
    <n v="1"/>
    <s v="Appliance Care Monthly IW/OOW"/>
    <s v="Initial"/>
    <s v="Agent"/>
    <d v="2026-05-05T00:00:00"/>
    <x v="56"/>
    <s v="Gary Lambert"/>
  </r>
  <r>
    <s v="Reg-7339317"/>
    <s v="&lt;a href=&quot;/0Q0PL00000LVlD3&quot; target=&quot;_self&quot;&gt;DGQ0007575143&lt;/a&gt;"/>
    <s v="eliza.vandivier@corp.spdatallc.com"/>
    <s v="DG0002203381"/>
    <x v="0"/>
    <n v="161.58000000000001"/>
    <n v="1"/>
    <n v="1"/>
    <s v="Whirlpool"/>
    <n v="1"/>
    <s v="Appliance Care Monthly IW/OOW"/>
    <s v="Initial"/>
    <s v="Agent"/>
    <d v="2026-05-05T00:00:00"/>
    <x v="56"/>
    <s v="Gary Lambert"/>
  </r>
  <r>
    <s v="Reg-7339352"/>
    <s v="&lt;a href=&quot;/0Q0PL00000LVnd3&quot; target=&quot;_self&quot;&gt;DGQ0007575177&lt;/a&gt;"/>
    <s v="eliza.vandivier@corp.spdatallc.com"/>
    <s v="DG0002203403"/>
    <x v="0"/>
    <n v="105"/>
    <n v="1"/>
    <n v="1"/>
    <s v="Whirlpool"/>
    <n v="1"/>
    <s v="Appliance Care Monthly IW/OOW"/>
    <s v="Initial"/>
    <s v="Agent"/>
    <d v="2026-05-05T00:00:00"/>
    <x v="56"/>
    <s v="Gary Lambert"/>
  </r>
  <r>
    <s v="Reg-7339481"/>
    <m/>
    <s v="eliza.vandivier@corp.spdatallc.com"/>
    <m/>
    <x v="1"/>
    <m/>
    <n v="0"/>
    <n v="1"/>
    <m/>
    <m/>
    <m/>
    <m/>
    <s v="Agent"/>
    <d v="2026-05-05T00:00:00"/>
    <x v="56"/>
    <s v="Gary Lambert"/>
  </r>
  <r>
    <s v="Reg-7339535"/>
    <s v="&lt;a href=&quot;/0Q0PL00000LVz1V&quot; target=&quot;_self&quot;&gt;DGQ0007575374&lt;/a&gt;"/>
    <s v="enrique.mendez@corp.spdatallc.com"/>
    <s v="DG0002203499"/>
    <x v="0"/>
    <n v="225.82"/>
    <n v="1"/>
    <n v="1"/>
    <s v="FRIGIDAIRE"/>
    <n v="1"/>
    <s v="Appliance Care Monthly IW/OOW"/>
    <s v="Initial"/>
    <s v="Contact Center Agent"/>
    <d v="2026-05-05T00:00:00"/>
    <x v="25"/>
    <s v="Lisa Filips"/>
  </r>
  <r>
    <s v="Reg-7339536"/>
    <s v="&lt;a href=&quot;/0Q0PL00000LVz37&quot; target=&quot;_self&quot;&gt;DGQ0007575375&lt;/a&gt;"/>
    <s v="enrique.mendez@corp.spdatallc.com"/>
    <s v="DG0002203500"/>
    <x v="0"/>
    <n v="138.26"/>
    <n v="1"/>
    <n v="1"/>
    <s v="FRIGIDAIRE"/>
    <n v="1"/>
    <s v="Appliance Care Monthly IW/OOW"/>
    <s v="Initial"/>
    <s v="Contact Center Agent"/>
    <d v="2026-05-05T00:00:00"/>
    <x v="25"/>
    <s v="Lisa Filips"/>
  </r>
  <r>
    <s v="Reg-7339534"/>
    <s v="&lt;a href=&quot;/0Q0PL00000LVyzt&quot; target=&quot;_self&quot;&gt;DGQ0007575373&lt;/a&gt;"/>
    <s v="enrique.mendez@corp.spdatallc.com"/>
    <s v="DG0002203498"/>
    <x v="0"/>
    <n v="162.68"/>
    <n v="1"/>
    <n v="1"/>
    <s v="FRIGIDAIRE"/>
    <n v="1"/>
    <s v="Appliance Care Monthly IW/OOW"/>
    <s v="Initial"/>
    <s v="Contact Center Agent"/>
    <d v="2026-05-05T00:00:00"/>
    <x v="25"/>
    <s v="Lisa Filips"/>
  </r>
  <r>
    <s v="Reg-7339544"/>
    <s v="&lt;a href=&quot;/0Q0PL00000LVz4j&quot; target=&quot;_self&quot;&gt;DGQ0007575376&lt;/a&gt;"/>
    <s v="enrique.mendez@corp.spdatallc.com"/>
    <s v="DG0002203501"/>
    <x v="0"/>
    <n v="165.1"/>
    <n v="1"/>
    <n v="1"/>
    <s v="Maytag"/>
    <n v="1"/>
    <s v="Appliance Care Monthly IW/OOW"/>
    <s v="Initial"/>
    <s v="Contact Center Agent"/>
    <d v="2026-05-05T00:00:00"/>
    <x v="25"/>
    <s v="Lisa Filips"/>
  </r>
  <r>
    <s v="Reg-7339546"/>
    <s v="&lt;a href=&quot;/0Q0PL00000LVz6L&quot; target=&quot;_self&quot;&gt;DGQ0007575377&lt;/a&gt;"/>
    <s v="enrique.mendez@corp.spdatallc.com"/>
    <s v="DG0002203502"/>
    <x v="0"/>
    <n v="162.9"/>
    <n v="1"/>
    <n v="1"/>
    <s v="Maytag"/>
    <n v="1"/>
    <s v="Appliance Care Monthly IW/OOW"/>
    <s v="Initial"/>
    <s v="Contact Center Agent"/>
    <d v="2026-05-05T00:00:00"/>
    <x v="25"/>
    <s v="Lisa Filips"/>
  </r>
  <r>
    <s v="Reg-7339443"/>
    <s v="&lt;a href=&quot;/0Q0PL00000LVsKz&quot; target=&quot;_self&quot;&gt;DGQ0007575267&lt;/a&gt;"/>
    <s v="enrique.mendez@corp.spdatallc.com"/>
    <s v="DG0002203455"/>
    <x v="2"/>
    <n v="47.52"/>
    <n v="1"/>
    <n v="1"/>
    <s v="Maytag"/>
    <n v="1"/>
    <s v="Appliance Care Monthly IW/OOW"/>
    <s v="Initial"/>
    <s v="Contact Center Agent"/>
    <d v="2026-05-05T00:00:00"/>
    <x v="25"/>
    <s v="Lisa Filips"/>
  </r>
  <r>
    <s v="Reg-7339436"/>
    <s v="&lt;a href=&quot;/0Q0PL00000LVrVN&quot; target=&quot;_self&quot;&gt;DGQ0007575260&lt;/a&gt;"/>
    <s v="enrique.mendez@corp.spdatallc.com"/>
    <s v="DG0002203448"/>
    <x v="2"/>
    <n v="54.22"/>
    <n v="1"/>
    <n v="1"/>
    <s v="KitchenAid"/>
    <n v="1"/>
    <s v="Appliance Care Monthly IW/OOW"/>
    <s v="Initial"/>
    <s v="Contact Center Agent"/>
    <d v="2026-05-05T00:00:00"/>
    <x v="25"/>
    <s v="Lisa Filips"/>
  </r>
  <r>
    <s v="Reg-7339299"/>
    <s v="&lt;a href=&quot;/0Q0PL00000LVj3B&quot; target=&quot;_self&quot;&gt;DGQ0007575127&lt;/a&gt;"/>
    <s v="enrique.mendez@corp.spdatallc.com"/>
    <s v="DG0002203368"/>
    <x v="0"/>
    <n v="150.54"/>
    <n v="1"/>
    <n v="1"/>
    <s v="Maytag"/>
    <n v="1"/>
    <s v="Appliance Care Monthly IW/OOW"/>
    <s v="Initial"/>
    <s v="Contact Center Agent"/>
    <d v="2026-05-05T00:00:00"/>
    <x v="25"/>
    <s v="Lisa Filips"/>
  </r>
  <r>
    <s v="Reg-7339324"/>
    <s v="&lt;a href=&quot;/0Q0PL00000LVljJ&quot; target=&quot;_self&quot;&gt;DGQ0007575150&lt;/a&gt;"/>
    <s v="enrique.mendez@corp.spdatallc.com"/>
    <s v="DG0002203391"/>
    <x v="2"/>
    <n v="36.36"/>
    <n v="1"/>
    <n v="1"/>
    <s v="Whirlpool"/>
    <n v="1"/>
    <s v="Appliance Care Monthly IW/OOW"/>
    <s v="Initial"/>
    <s v="Contact Center Agent"/>
    <d v="2026-05-05T00:00:00"/>
    <x v="25"/>
    <s v="Lisa Filips"/>
  </r>
  <r>
    <s v="Reg-7339298"/>
    <s v="&lt;a href=&quot;/0Q0PL00000LViwj&quot; target=&quot;_self&quot;&gt;DGQ0007575126&lt;/a&gt;"/>
    <s v="enrique.mendez@corp.spdatallc.com"/>
    <s v="DG0002203370"/>
    <x v="2"/>
    <n v="39.479999999999997"/>
    <n v="1"/>
    <n v="1"/>
    <s v="Amana"/>
    <n v="1"/>
    <s v="Appliance Care Monthly IW/OOW"/>
    <s v="Initial"/>
    <s v="Contact Center Agent"/>
    <d v="2026-05-05T00:00:00"/>
    <x v="25"/>
    <s v="Lisa Filips"/>
  </r>
  <r>
    <s v="Reg-7339361"/>
    <s v="&lt;a href=&quot;/0Q0PL00000LVoE9&quot; target=&quot;_self&quot;&gt;DGQ0007575189&lt;/a&gt;"/>
    <s v="enrique.mendez@corp.spdatallc.com"/>
    <s v="DG0002203412"/>
    <x v="2"/>
    <n v="62.7"/>
    <n v="1"/>
    <n v="1"/>
    <s v="Whirlpool"/>
    <n v="1"/>
    <s v="Appliance Care Monthly IW/OOW"/>
    <s v="Initial"/>
    <s v="Contact Center Agent"/>
    <d v="2026-05-05T00:00:00"/>
    <x v="25"/>
    <s v="Lisa Filips"/>
  </r>
  <r>
    <s v="Reg-7339362"/>
    <s v="&lt;a href=&quot;/0Q0PL00000LVmaY&quot; target=&quot;_self&quot;&gt;DGQ0007575190&lt;/a&gt;"/>
    <s v="enrique.mendez@corp.spdatallc.com"/>
    <s v="DG0002203413"/>
    <x v="2"/>
    <n v="44.52"/>
    <n v="1"/>
    <n v="0"/>
    <s v="Whirlpool"/>
    <n v="1"/>
    <s v="Appliance Care Monthly IW/OOW"/>
    <s v="Initial"/>
    <s v="Contact Center Agent"/>
    <d v="2026-05-05T00:00:00"/>
    <x v="25"/>
    <s v="Lisa Filips"/>
  </r>
  <r>
    <s v="Reg-7339363"/>
    <s v="&lt;a href=&quot;/0Q0PL00000LVoHN&quot; target=&quot;_self&quot;&gt;DGQ0007575191&lt;/a&gt;"/>
    <s v="enrique.mendez@corp.spdatallc.com"/>
    <s v="DG0002203414"/>
    <x v="2"/>
    <n v="35.82"/>
    <n v="1"/>
    <n v="1"/>
    <s v="Whirlpool"/>
    <n v="1"/>
    <s v="Appliance Care Monthly IW/OOW"/>
    <s v="Initial"/>
    <s v="Contact Center Agent"/>
    <d v="2026-05-05T00:00:00"/>
    <x v="25"/>
    <s v="Lisa Filips"/>
  </r>
  <r>
    <s v="Reg-7339319"/>
    <s v="&lt;a href=&quot;/0Q0PL00000LVlhh&quot; target=&quot;_self&quot;&gt;DGQ0007575147&lt;/a&gt;"/>
    <s v="enrique.mendez@corp.spdatallc.com"/>
    <s v="DG0002203388"/>
    <x v="2"/>
    <n v="43.02"/>
    <n v="1"/>
    <n v="1"/>
    <s v="Whirlpool"/>
    <n v="1"/>
    <s v="Appliance Care Monthly IW/OOW"/>
    <s v="Initial"/>
    <s v="Contact Center Agent"/>
    <d v="2026-05-05T00:00:00"/>
    <x v="25"/>
    <s v="Lisa Filips"/>
  </r>
  <r>
    <s v="Reg-7339296"/>
    <s v="&lt;a href=&quot;/0Q0PL00000LViv7&quot; target=&quot;_self&quot;&gt;DGQ0007575125&lt;/a&gt;"/>
    <s v="enrique.mendez@corp.spdatallc.com"/>
    <s v="DG0002203369"/>
    <x v="2"/>
    <n v="44.88"/>
    <n v="1"/>
    <n v="1"/>
    <s v="Whirlpool"/>
    <n v="1"/>
    <s v="Appliance Care Monthly IW/OOW"/>
    <s v="Initial"/>
    <s v="Contact Center Agent"/>
    <d v="2026-05-05T00:00:00"/>
    <x v="25"/>
    <s v="Lisa Filips"/>
  </r>
  <r>
    <s v="Reg-7339321"/>
    <s v="&lt;a href=&quot;/0Q0PL00000LVkby&quot; target=&quot;_self&quot;&gt;DGQ0007575148&lt;/a&gt;"/>
    <s v="enrique.mendez@corp.spdatallc.com"/>
    <s v="DG0002203389"/>
    <x v="2"/>
    <n v="43.2"/>
    <n v="1"/>
    <n v="1"/>
    <s v="Whirlpool"/>
    <n v="1"/>
    <s v="Appliance Care Monthly IW/OOW"/>
    <s v="Initial"/>
    <s v="Contact Center Agent"/>
    <d v="2026-05-05T00:00:00"/>
    <x v="25"/>
    <s v="Lisa Filips"/>
  </r>
  <r>
    <s v="Reg-7339322"/>
    <s v="&lt;a href=&quot;/0Q0PL00000LVhZG&quot; target=&quot;_self&quot;&gt;DGQ0007575149&lt;/a&gt;"/>
    <s v="enrique.mendez@corp.spdatallc.com"/>
    <s v="DG0002203390"/>
    <x v="0"/>
    <n v="100.86"/>
    <n v="1"/>
    <n v="1"/>
    <s v="FRIGIDAIRE"/>
    <n v="1"/>
    <s v="Appliance Care Monthly IW/OOW"/>
    <s v="Initial"/>
    <s v="Contact Center Agent"/>
    <d v="2026-05-05T00:00:00"/>
    <x v="25"/>
    <s v="Lisa Filips"/>
  </r>
  <r>
    <s v="Reg-7339360"/>
    <s v="&lt;a href=&quot;/0Q0PL00000LVoCX&quot; target=&quot;_self&quot;&gt;DGQ0007575188&lt;/a&gt;"/>
    <s v="enrique.mendez@corp.spdatallc.com"/>
    <s v="DG0002203411"/>
    <x v="2"/>
    <n v="49.32"/>
    <n v="1"/>
    <n v="1"/>
    <s v="Whirlpool"/>
    <n v="1"/>
    <s v="Appliance Care Monthly IW/OOW"/>
    <s v="Initial"/>
    <s v="Contact Center Agent"/>
    <d v="2026-05-05T00:00:00"/>
    <x v="25"/>
    <s v="Lisa Filips"/>
  </r>
  <r>
    <s v="Reg-7339519"/>
    <m/>
    <s v="enrique.mendez@corp.spdatallc.com"/>
    <m/>
    <x v="1"/>
    <m/>
    <n v="0"/>
    <n v="1"/>
    <m/>
    <m/>
    <m/>
    <m/>
    <s v="Contact Center Agent"/>
    <d v="2026-05-05T00:00:00"/>
    <x v="25"/>
    <s v="Lisa Filips"/>
  </r>
  <r>
    <s v="Reg-7339483"/>
    <m/>
    <s v="enrique.mendez@corp.spdatallc.com"/>
    <m/>
    <x v="1"/>
    <m/>
    <n v="0"/>
    <n v="1"/>
    <m/>
    <m/>
    <m/>
    <m/>
    <s v="Contact Center Agent"/>
    <d v="2026-05-05T00:00:00"/>
    <x v="25"/>
    <s v="Lisa Filips"/>
  </r>
  <r>
    <s v="Reg-7339484"/>
    <m/>
    <s v="enrique.mendez@corp.spdatallc.com"/>
    <m/>
    <x v="1"/>
    <m/>
    <n v="0"/>
    <n v="1"/>
    <m/>
    <m/>
    <m/>
    <m/>
    <s v="Contact Center Agent"/>
    <d v="2026-05-05T00:00:00"/>
    <x v="25"/>
    <s v="Lisa Filips"/>
  </r>
  <r>
    <s v="Reg-7339467"/>
    <m/>
    <s v="enrique.mendez@corp.spdatallc.com"/>
    <m/>
    <x v="1"/>
    <m/>
    <n v="0"/>
    <n v="1"/>
    <m/>
    <m/>
    <m/>
    <m/>
    <s v="Contact Center Agent"/>
    <d v="2026-05-05T00:00:00"/>
    <x v="25"/>
    <s v="Lisa Filips"/>
  </r>
  <r>
    <s v="Reg-7339474"/>
    <m/>
    <s v="enrique.mendez@corp.spdatallc.com"/>
    <m/>
    <x v="1"/>
    <m/>
    <n v="0"/>
    <n v="1"/>
    <m/>
    <m/>
    <m/>
    <m/>
    <s v="Contact Center Agent"/>
    <d v="2026-05-05T00:00:00"/>
    <x v="25"/>
    <s v="Lisa Filips"/>
  </r>
  <r>
    <s v="Reg-7339305"/>
    <m/>
    <s v="enrique.mendez@corp.spdatallc.com"/>
    <m/>
    <x v="1"/>
    <m/>
    <n v="0"/>
    <n v="1"/>
    <m/>
    <m/>
    <m/>
    <m/>
    <s v="Contact Center Agent"/>
    <d v="2026-05-05T00:00:00"/>
    <x v="25"/>
    <s v="Lisa Filips"/>
  </r>
  <r>
    <s v="Reg-7339308"/>
    <m/>
    <s v="enrique.mendez@corp.spdatallc.com"/>
    <m/>
    <x v="1"/>
    <m/>
    <n v="0"/>
    <n v="1"/>
    <m/>
    <m/>
    <m/>
    <m/>
    <s v="Contact Center Agent"/>
    <d v="2026-05-05T00:00:00"/>
    <x v="25"/>
    <s v="Lisa Filips"/>
  </r>
  <r>
    <s v="Reg-7339371"/>
    <m/>
    <s v="enrique.mendez@corp.spdatallc.com"/>
    <m/>
    <x v="1"/>
    <m/>
    <n v="0"/>
    <n v="1"/>
    <m/>
    <m/>
    <m/>
    <m/>
    <s v="Contact Center Agent"/>
    <d v="2026-05-05T00:00:00"/>
    <x v="25"/>
    <s v="Lisa Filips"/>
  </r>
  <r>
    <s v="Reg-7339377"/>
    <m/>
    <s v="enrique.mendez@corp.spdatallc.com"/>
    <m/>
    <x v="1"/>
    <m/>
    <n v="0"/>
    <n v="1"/>
    <m/>
    <m/>
    <m/>
    <m/>
    <s v="Contact Center Agent"/>
    <d v="2026-05-05T00:00:00"/>
    <x v="25"/>
    <s v="Lisa Filips"/>
  </r>
  <r>
    <s v="Reg-7339550"/>
    <m/>
    <s v="eric.brown@corp.spdatallc.com"/>
    <m/>
    <x v="1"/>
    <m/>
    <n v="0"/>
    <n v="1"/>
    <m/>
    <m/>
    <m/>
    <m/>
    <s v="Agent"/>
    <d v="2026-05-05T00:00:00"/>
    <x v="70"/>
    <s v="Gary Lambert"/>
  </r>
  <r>
    <s v="Reg-7339547"/>
    <m/>
    <s v="eric.brown@corp.spdatallc.com"/>
    <m/>
    <x v="1"/>
    <m/>
    <n v="0"/>
    <n v="1"/>
    <m/>
    <m/>
    <m/>
    <m/>
    <s v="Agent"/>
    <d v="2026-05-05T00:00:00"/>
    <x v="70"/>
    <s v="Gary Lambert"/>
  </r>
  <r>
    <s v="Reg-7339342"/>
    <m/>
    <s v="gilbert.salazar@corp.spdatallc.com"/>
    <m/>
    <x v="1"/>
    <m/>
    <n v="0"/>
    <n v="0"/>
    <m/>
    <m/>
    <m/>
    <m/>
    <s v="Contact Center Agent"/>
    <d v="2026-05-05T00:00:00"/>
    <x v="57"/>
    <s v="Stefano Lista"/>
  </r>
  <r>
    <s v="Reg-7339380"/>
    <s v="&lt;a href=&quot;/0Q0PL00000LVpF3&quot; target=&quot;_self&quot;&gt;DGQ0007575206&lt;/a&gt;"/>
    <s v="glenda.harper@corp.spdatallc.com"/>
    <s v="DG0002203417"/>
    <x v="0"/>
    <n v="173.46"/>
    <n v="1"/>
    <n v="1"/>
    <s v="Whirlpool"/>
    <n v="1"/>
    <s v="Appliance Care Monthly IW/OOW"/>
    <s v="Initial"/>
    <s v="Agent"/>
    <d v="2026-05-05T00:00:00"/>
    <x v="4"/>
    <s v="Stefano Lista"/>
  </r>
  <r>
    <s v="Reg-7339496"/>
    <m/>
    <s v="glenda.harper@corp.spdatallc.com"/>
    <m/>
    <x v="1"/>
    <m/>
    <n v="0"/>
    <n v="1"/>
    <m/>
    <m/>
    <m/>
    <m/>
    <s v="Agent"/>
    <d v="2026-05-05T00:00:00"/>
    <x v="4"/>
    <s v="Stefano Lista"/>
  </r>
  <r>
    <s v="Reg-7339332"/>
    <m/>
    <s v="glenda.harper@corp.spdatallc.com"/>
    <m/>
    <x v="1"/>
    <m/>
    <n v="0"/>
    <n v="1"/>
    <m/>
    <m/>
    <m/>
    <m/>
    <s v="Agent"/>
    <d v="2026-05-05T00:00:00"/>
    <x v="4"/>
    <s v="Stefano Lista"/>
  </r>
  <r>
    <s v="Reg-7339337"/>
    <m/>
    <s v="heather.kester@corp.spdatallc.com"/>
    <m/>
    <x v="1"/>
    <m/>
    <n v="0"/>
    <n v="1"/>
    <m/>
    <m/>
    <m/>
    <m/>
    <s v="Supervisor / Team Lead"/>
    <d v="2026-05-05T00:00:00"/>
    <x v="90"/>
    <s v="Lisa Filips"/>
  </r>
  <r>
    <s v="Reg-7339311"/>
    <s v="&lt;a href=&quot;/0Q0PL00000LVkaL&quot; target=&quot;_self&quot;&gt;DGQ0007575138&lt;/a&gt;"/>
    <s v="isreal.ojarikreh@corp.spdatallc.com"/>
    <s v="DG0002203377"/>
    <x v="0"/>
    <n v="250.02"/>
    <n v="1"/>
    <n v="1"/>
    <s v="Whirlpool"/>
    <n v="1"/>
    <s v="Appliance Care Monthly IW/OOW"/>
    <s v="Initial"/>
    <s v="Contact Center Agent"/>
    <d v="2026-05-05T00:00:00"/>
    <x v="72"/>
    <s v="John Burdett"/>
  </r>
  <r>
    <s v="Reg-7339355"/>
    <s v="&lt;a href=&quot;/0Q0PL00000LVn5C&quot; target=&quot;_self&quot;&gt;DGQ0007575183&lt;/a&gt;"/>
    <s v="isreal.ojarikreh@corp.spdatallc.com"/>
    <s v="DG0002203408"/>
    <x v="0"/>
    <n v="170.28"/>
    <n v="1"/>
    <n v="1"/>
    <s v="GE"/>
    <n v="1"/>
    <s v="Appliance Care Monthly IW/OOW"/>
    <s v="Initial"/>
    <s v="Contact Center Agent"/>
    <d v="2026-05-05T00:00:00"/>
    <x v="72"/>
    <s v="John Burdett"/>
  </r>
  <r>
    <s v="Reg-7339356"/>
    <s v="&lt;a href=&quot;/0Q0PL00000LVnun&quot; target=&quot;_self&quot;&gt;DGQ0007575184&lt;/a&gt;"/>
    <s v="isreal.ojarikreh@corp.spdatallc.com"/>
    <s v="DG0002203409"/>
    <x v="0"/>
    <n v="131.76"/>
    <n v="1"/>
    <n v="1"/>
    <s v="Maytag"/>
    <n v="1"/>
    <s v="Appliance Care Monthly IW/OOW"/>
    <s v="Initial"/>
    <s v="Contact Center Agent"/>
    <d v="2026-05-05T00:00:00"/>
    <x v="72"/>
    <s v="John Burdett"/>
  </r>
  <r>
    <s v="Reg-7339560"/>
    <m/>
    <s v="isreal.ojarikreh@corp.spdatallc.com"/>
    <m/>
    <x v="1"/>
    <m/>
    <n v="0"/>
    <n v="1"/>
    <m/>
    <m/>
    <m/>
    <m/>
    <s v="Contact Center Agent"/>
    <d v="2026-05-05T00:00:00"/>
    <x v="72"/>
    <s v="John Burdett"/>
  </r>
  <r>
    <s v="Reg-7339578"/>
    <s v="&lt;a href=&quot;/0Q0PL00000LW1GD&quot; target=&quot;_self&quot;&gt;DGQ0007575409&lt;/a&gt;"/>
    <s v="jashira.clivens@corp.spdatallc.com"/>
    <s v="DG0002203515"/>
    <x v="0"/>
    <n v="146.96"/>
    <n v="1"/>
    <n v="1"/>
    <s v="Whirlpool"/>
    <n v="1"/>
    <s v="Appliance Care Monthly IW/OOW"/>
    <s v="Initial"/>
    <s v="Contact Center Agent"/>
    <d v="2026-05-05T00:00:00"/>
    <x v="91"/>
    <s v="Lisa Filips"/>
  </r>
  <r>
    <s v="Reg-7339573"/>
    <s v="&lt;a href=&quot;/0Q0PL00000LW19l&quot; target=&quot;_self&quot;&gt;DGQ0007575406&lt;/a&gt;"/>
    <s v="jashira.clivens@corp.spdatallc.com"/>
    <s v="DG0002203512"/>
    <x v="0"/>
    <n v="128.58000000000001"/>
    <n v="1"/>
    <n v="1"/>
    <s v="Whirlpool"/>
    <n v="1"/>
    <s v="Appliance Care Monthly IW/OOW"/>
    <s v="Initial"/>
    <s v="Contact Center Agent"/>
    <d v="2026-05-05T00:00:00"/>
    <x v="91"/>
    <s v="Lisa Filips"/>
  </r>
  <r>
    <s v="Reg-7339575"/>
    <s v="&lt;a href=&quot;/0Q0PL00000LW1Cz&quot; target=&quot;_self&quot;&gt;DGQ0007575408&lt;/a&gt;"/>
    <s v="jashira.clivens@corp.spdatallc.com"/>
    <s v="DG0002203514"/>
    <x v="0"/>
    <n v="159.06"/>
    <n v="1"/>
    <n v="1"/>
    <s v="Whirlpool"/>
    <n v="1"/>
    <s v="Appliance Care Monthly IW/OOW"/>
    <s v="Initial"/>
    <s v="Contact Center Agent"/>
    <d v="2026-05-05T00:00:00"/>
    <x v="91"/>
    <s v="Lisa Filips"/>
  </r>
  <r>
    <s v="Reg-7339574"/>
    <s v="&lt;a href=&quot;/0Q0PL00000LW1BN&quot; target=&quot;_self&quot;&gt;DGQ0007575407&lt;/a&gt;"/>
    <s v="jashira.clivens@corp.spdatallc.com"/>
    <s v="DG0002203513"/>
    <x v="0"/>
    <n v="126.28"/>
    <n v="1"/>
    <n v="1"/>
    <s v="Whirlpool"/>
    <n v="1"/>
    <s v="Appliance Care Monthly IW/OOW"/>
    <s v="Initial"/>
    <s v="Contact Center Agent"/>
    <d v="2026-05-05T00:00:00"/>
    <x v="91"/>
    <s v="Lisa Filips"/>
  </r>
  <r>
    <s v="Reg-7339557"/>
    <s v="&lt;a href=&quot;/0Q0PL00000LW041&quot; target=&quot;_self&quot;&gt;DGQ0007575388&lt;/a&gt;"/>
    <s v="jasmine.riley@corp.spdatallc.com"/>
    <s v="DG0002203504"/>
    <x v="0"/>
    <n v="126.5"/>
    <n v="1"/>
    <n v="1"/>
    <s v="Whirlpool"/>
    <n v="1"/>
    <s v="Appliance Care Monthly IW/OOW"/>
    <s v="Initial"/>
    <s v="Contact Center Agent"/>
    <d v="2026-05-05T00:00:00"/>
    <x v="92"/>
    <s v="John Burdett"/>
  </r>
  <r>
    <s v="Reg-7339565"/>
    <s v="&lt;a href=&quot;/0Q0PL00000LW0Tp&quot; target=&quot;_self&quot;&gt;DGQ0007575396&lt;/a&gt;"/>
    <s v="jaspreet.kaur@corp.spdatallc.com"/>
    <s v="DG0002203507"/>
    <x v="0"/>
    <n v="117.18"/>
    <n v="1"/>
    <n v="1"/>
    <s v="Amana"/>
    <n v="1"/>
    <s v="Appliance Care Monthly IW/OOW"/>
    <s v="Initial"/>
    <s v="Contact Center Agent"/>
    <d v="2026-05-05T00:00:00"/>
    <x v="26"/>
    <s v="John Burdett"/>
  </r>
  <r>
    <s v="Reg-7339566"/>
    <s v="&lt;a href=&quot;/0Q0PL00000LW0VR&quot; target=&quot;_self&quot;&gt;DGQ0007575397&lt;/a&gt;"/>
    <s v="jaspreet.kaur@corp.spdatallc.com"/>
    <s v="DG0002203508"/>
    <x v="0"/>
    <n v="118.44"/>
    <n v="1"/>
    <n v="1"/>
    <s v="Amana"/>
    <n v="1"/>
    <s v="Appliance Care Monthly IW/OOW"/>
    <s v="Initial"/>
    <s v="Contact Center Agent"/>
    <d v="2026-05-05T00:00:00"/>
    <x v="26"/>
    <s v="John Burdett"/>
  </r>
  <r>
    <s v="Reg-7339446"/>
    <s v="&lt;a href=&quot;/0Q0PL00000LVsUf&quot; target=&quot;_self&quot;&gt;DGQ0007575270&lt;/a&gt;"/>
    <s v="jaspreet.kaur@corp.spdatallc.com"/>
    <s v="DG0002203454"/>
    <x v="0"/>
    <n v="212.52"/>
    <n v="1"/>
    <n v="1"/>
    <s v="Maytag"/>
    <n v="1"/>
    <s v="Appliance Care Monthly IW/OOW"/>
    <s v="Initial"/>
    <s v="Contact Center Agent"/>
    <d v="2026-05-05T00:00:00"/>
    <x v="26"/>
    <s v="John Burdett"/>
  </r>
  <r>
    <s v="Reg-7339331"/>
    <m/>
    <s v="jaspreet.kaur@corp.spdatallc.com"/>
    <m/>
    <x v="1"/>
    <m/>
    <n v="0"/>
    <n v="1"/>
    <m/>
    <m/>
    <m/>
    <m/>
    <s v="Contact Center Agent"/>
    <d v="2026-05-05T00:00:00"/>
    <x v="26"/>
    <s v="John Burdett"/>
  </r>
  <r>
    <s v="Reg-7339373"/>
    <m/>
    <s v="jaspreet.kaur@corp.spdatallc.com"/>
    <m/>
    <x v="1"/>
    <m/>
    <n v="0"/>
    <n v="1"/>
    <m/>
    <m/>
    <m/>
    <m/>
    <s v="Contact Center Agent"/>
    <d v="2026-05-05T00:00:00"/>
    <x v="26"/>
    <s v="John Burdett"/>
  </r>
  <r>
    <s v="Reg-7339375"/>
    <m/>
    <s v="jaspreet.kaur@corp.spdatallc.com"/>
    <m/>
    <x v="1"/>
    <m/>
    <n v="0"/>
    <n v="1"/>
    <m/>
    <m/>
    <m/>
    <m/>
    <s v="Contact Center Agent"/>
    <d v="2026-05-05T00:00:00"/>
    <x v="26"/>
    <s v="John Burdett"/>
  </r>
  <r>
    <s v="Reg-7339620"/>
    <m/>
    <s v="javier.ottenwalder@corp.spdatallc.com"/>
    <m/>
    <x v="1"/>
    <m/>
    <n v="0"/>
    <n v="1"/>
    <m/>
    <m/>
    <m/>
    <m/>
    <s v="Contact Center Agent"/>
    <d v="2026-05-05T00:00:00"/>
    <x v="93"/>
    <s v="Lisa Filips"/>
  </r>
  <r>
    <s v="Reg-7339513"/>
    <m/>
    <s v="javier.ottenwalder@corp.spdatallc.com"/>
    <m/>
    <x v="1"/>
    <m/>
    <n v="0"/>
    <n v="1"/>
    <m/>
    <m/>
    <m/>
    <m/>
    <s v="Contact Center Agent"/>
    <d v="2026-05-05T00:00:00"/>
    <x v="93"/>
    <s v="Lisa Filips"/>
  </r>
  <r>
    <s v="Reg-7339503"/>
    <m/>
    <s v="javier.ottenwalder@corp.spdatallc.com"/>
    <m/>
    <x v="1"/>
    <m/>
    <n v="0"/>
    <n v="1"/>
    <m/>
    <m/>
    <m/>
    <m/>
    <s v="Contact Center Agent"/>
    <d v="2026-05-05T00:00:00"/>
    <x v="93"/>
    <s v="Lisa Filips"/>
  </r>
  <r>
    <s v="Reg-7339502"/>
    <m/>
    <s v="javier.ottenwalder@corp.spdatallc.com"/>
    <m/>
    <x v="1"/>
    <m/>
    <n v="0"/>
    <n v="1"/>
    <m/>
    <m/>
    <m/>
    <m/>
    <s v="Contact Center Agent"/>
    <d v="2026-05-05T00:00:00"/>
    <x v="93"/>
    <s v="Lisa Filips"/>
  </r>
  <r>
    <s v="Reg-7339515"/>
    <s v="&lt;a href=&quot;/0Q0PL00000LVx4X&quot; target=&quot;_self&quot;&gt;DGQ0007575340&lt;/a&gt;"/>
    <s v="john.montgomery@corp.spdatallc.com"/>
    <s v="DG0002203482"/>
    <x v="2"/>
    <n v="44.34"/>
    <n v="1"/>
    <n v="1"/>
    <s v="Maytag"/>
    <n v="1"/>
    <s v="Appliance Care Monthly IW/OOW"/>
    <s v="Initial"/>
    <s v="Supervisor / Team Lead"/>
    <d v="2026-05-05T00:00:00"/>
    <x v="28"/>
    <s v="Lisa Filips"/>
  </r>
  <r>
    <s v="Reg-7339514"/>
    <s v="&lt;a href=&quot;/0Q0PL00000LVx2v&quot; target=&quot;_self&quot;&gt;DGQ0007575339&lt;/a&gt;"/>
    <s v="john.montgomery@corp.spdatallc.com"/>
    <s v="DG0002203481"/>
    <x v="0"/>
    <n v="183.48"/>
    <n v="1"/>
    <n v="1"/>
    <s v="FRIGIDAIRE"/>
    <n v="1"/>
    <s v="Appliance Care Monthly IW/OOW"/>
    <s v="Initial"/>
    <s v="Supervisor / Team Lead"/>
    <d v="2026-05-05T00:00:00"/>
    <x v="28"/>
    <s v="Lisa Filips"/>
  </r>
  <r>
    <s v="Reg-7339447"/>
    <m/>
    <s v="john.montgomery@corp.spdatallc.com"/>
    <m/>
    <x v="1"/>
    <m/>
    <n v="0"/>
    <n v="1"/>
    <m/>
    <m/>
    <m/>
    <m/>
    <s v="Supervisor / Team Lead"/>
    <d v="2026-05-05T00:00:00"/>
    <x v="28"/>
    <s v="Lisa Filips"/>
  </r>
  <r>
    <s v="Reg-7339527"/>
    <s v="&lt;a href=&quot;/0Q0PL00000LVwLO&quot; target=&quot;_self&quot;&gt;DGQ0007575358&lt;/a&gt;"/>
    <s v="jon.cherry@corp.spdatallc.com"/>
    <s v="DG0002203488"/>
    <x v="0"/>
    <n v="102.12"/>
    <n v="1"/>
    <n v="1"/>
    <s v="Whirlpool"/>
    <n v="1"/>
    <s v="Appliance Care Monthly IW/OOW"/>
    <s v="Initial"/>
    <s v="Contact Center Agent"/>
    <d v="2026-05-05T00:00:00"/>
    <x v="59"/>
    <s v="Reina Morales"/>
  </r>
  <r>
    <s v="Reg-7339595"/>
    <s v="&lt;a href=&quot;/0Q0PL00000LW2Af&quot; target=&quot;_self&quot;&gt;DGQ0007575428&lt;/a&gt;"/>
    <s v="jon.cherry@corp.spdatallc.com"/>
    <s v="DG0002203520"/>
    <x v="0"/>
    <n v="138.06"/>
    <n v="1"/>
    <n v="1"/>
    <s v="Whirlpool"/>
    <n v="1"/>
    <s v="Appliance Care Monthly IW/OOW"/>
    <s v="Initial"/>
    <s v="Contact Center Agent"/>
    <d v="2026-05-05T00:00:00"/>
    <x v="59"/>
    <s v="Reina Morales"/>
  </r>
  <r>
    <s v="Reg-7339543"/>
    <s v="&lt;a href=&quot;/0Q0PL00000LVyrp&quot; target=&quot;_self&quot;&gt;DGQ0007575371&lt;/a&gt;"/>
    <s v="juakena.gorden@corp.spdatallc.com"/>
    <s v="DG0002203497"/>
    <x v="0"/>
    <n v="123.84"/>
    <n v="1"/>
    <n v="1"/>
    <s v="LG"/>
    <n v="1"/>
    <s v="Appliance Care Monthly IW/OOW"/>
    <s v="Initial"/>
    <s v="Agent"/>
    <d v="2026-05-05T00:00:00"/>
    <x v="94"/>
    <s v="Stefano Lista"/>
  </r>
  <r>
    <s v="Reg-7339541"/>
    <s v="&lt;a href=&quot;/0Q0PL00000LVvlu&quot; target=&quot;_self&quot;&gt;DGQ0007575369&lt;/a&gt;"/>
    <s v="juakena.gorden@corp.spdatallc.com"/>
    <s v="DG0002203496"/>
    <x v="0"/>
    <n v="99.6"/>
    <n v="1"/>
    <n v="1"/>
    <s v="LG"/>
    <n v="1"/>
    <s v="Appliance Care Monthly IW/OOW"/>
    <s v="Initial"/>
    <s v="Agent"/>
    <d v="2026-05-05T00:00:00"/>
    <x v="94"/>
    <s v="Stefano Lista"/>
  </r>
  <r>
    <s v="Reg-7339540"/>
    <s v="&lt;a href=&quot;/0Q0PL00000LVymz&quot; target=&quot;_self&quot;&gt;DGQ0007575367&lt;/a&gt;"/>
    <s v="juakena.gorden@corp.spdatallc.com"/>
    <s v="DG0002203495"/>
    <x v="0"/>
    <n v="80.52"/>
    <n v="1"/>
    <n v="1"/>
    <s v="LG"/>
    <n v="1"/>
    <s v="Appliance Care Monthly IW/OOW"/>
    <s v="Initial"/>
    <s v="Agent"/>
    <d v="2026-05-05T00:00:00"/>
    <x v="94"/>
    <s v="Stefano Lista"/>
  </r>
  <r>
    <s v="Reg-7339302"/>
    <s v="&lt;a href=&quot;/0Q0PL00000LVjcf&quot; target=&quot;_self&quot;&gt;DGQ0007575130&lt;/a&gt;"/>
    <s v="juakena.gorden@corp.spdatallc.com"/>
    <s v="DG0002203371"/>
    <x v="0"/>
    <n v="148.72"/>
    <n v="1"/>
    <n v="1"/>
    <s v="Maytag"/>
    <n v="1"/>
    <s v="Appliance Care Monthly IW/OOW"/>
    <s v="Initial"/>
    <s v="Agent"/>
    <d v="2026-05-05T00:00:00"/>
    <x v="94"/>
    <s v="Stefano Lista"/>
  </r>
  <r>
    <s v="Reg-7339300"/>
    <s v="&lt;a href=&quot;/0Q0PL00000LVj83&quot; target=&quot;_self&quot;&gt;DGQ0007575128&lt;/a&gt;"/>
    <s v="juakena.gorden@corp.spdatallc.com"/>
    <s v="DG0002203373"/>
    <x v="0"/>
    <n v="132.76"/>
    <n v="1"/>
    <n v="1"/>
    <s v="Samsung"/>
    <n v="1"/>
    <s v="Appliance Care Monthly IW/OOW"/>
    <s v="Initial"/>
    <s v="Agent"/>
    <d v="2026-05-05T00:00:00"/>
    <x v="94"/>
    <s v="Stefano Lista"/>
  </r>
  <r>
    <s v="Reg-7339301"/>
    <s v="&lt;a href=&quot;/0Q0PL00000LVjZR&quot; target=&quot;_self&quot;&gt;DGQ0007575129&lt;/a&gt;"/>
    <s v="juakena.gorden@corp.spdatallc.com"/>
    <s v="DG0002203372"/>
    <x v="0"/>
    <n v="152.68"/>
    <n v="1"/>
    <n v="1"/>
    <s v="Maytag"/>
    <n v="1"/>
    <s v="Appliance Care Monthly IW/OOW"/>
    <s v="Initial"/>
    <s v="Agent"/>
    <d v="2026-05-05T00:00:00"/>
    <x v="94"/>
    <s v="Stefano Lista"/>
  </r>
  <r>
    <s v="Reg-7339333"/>
    <s v="&lt;a href=&quot;/0Q0PL00000LVmHB&quot; target=&quot;_self&quot;&gt;DGQ0007575159&lt;/a&gt;"/>
    <s v="juakena.gorden@corp.spdatallc.com"/>
    <s v="DG0002203392"/>
    <x v="0"/>
    <n v="175.56"/>
    <n v="0"/>
    <n v="1"/>
    <s v="Maytag"/>
    <n v="1"/>
    <s v="Appliance Care Monthly IW/OOW"/>
    <s v="Initial"/>
    <s v="Agent"/>
    <d v="2026-05-05T00:00:00"/>
    <x v="94"/>
    <s v="Stefano Lista"/>
  </r>
  <r>
    <s v="Reg-7339388"/>
    <s v="&lt;a href=&quot;/0Q0PL00000LVpgT&quot; target=&quot;_self&quot;&gt;DGQ0007575217&lt;/a&gt;"/>
    <s v="justin.williams@corp.spdatallc.com"/>
    <s v="DG0002203425"/>
    <x v="2"/>
    <n v="30.42"/>
    <n v="1"/>
    <n v="1"/>
    <s v="Whirlpool"/>
    <n v="1"/>
    <s v="Appliance Care Monthly IW/OOW"/>
    <s v="Initial"/>
    <s v="Contact Center Agent"/>
    <d v="2026-05-05T00:00:00"/>
    <x v="95"/>
    <s v="John Burdett"/>
  </r>
  <r>
    <s v="Reg-7339387"/>
    <s v="&lt;a href=&quot;/0Q0PL00000LVoUI&quot; target=&quot;_self&quot;&gt;DGQ0007575216&lt;/a&gt;"/>
    <s v="justin.williams@corp.spdatallc.com"/>
    <s v="DG0002203424"/>
    <x v="2"/>
    <n v="79.8"/>
    <n v="1"/>
    <n v="1"/>
    <s v="Whirlpool"/>
    <n v="1"/>
    <s v="Appliance Care Monthly IW/OOW"/>
    <s v="Initial"/>
    <s v="Contact Center Agent"/>
    <d v="2026-05-05T00:00:00"/>
    <x v="95"/>
    <s v="John Burdett"/>
  </r>
  <r>
    <s v="Reg-7339390"/>
    <s v="&lt;a href=&quot;/0Q0PL00000LVpi5&quot; target=&quot;_self&quot;&gt;DGQ0007575218&lt;/a&gt;"/>
    <s v="justin.williams@corp.spdatallc.com"/>
    <s v="DG0002203426"/>
    <x v="2"/>
    <n v="45.72"/>
    <n v="1"/>
    <n v="1"/>
    <s v="Whirlpool"/>
    <n v="1"/>
    <s v="Appliance Care Monthly IW/OOW"/>
    <s v="Initial"/>
    <s v="Contact Center Agent"/>
    <d v="2026-05-05T00:00:00"/>
    <x v="95"/>
    <s v="John Burdett"/>
  </r>
  <r>
    <s v="Reg-7339384"/>
    <s v="&lt;a href=&quot;/0Q0PL00000LVper&quot; target=&quot;_self&quot;&gt;DGQ0007575215&lt;/a&gt;"/>
    <s v="justin.williams@corp.spdatallc.com"/>
    <s v="DG0002203423"/>
    <x v="2"/>
    <n v="51.54"/>
    <n v="1"/>
    <n v="1"/>
    <s v="Whirlpool"/>
    <n v="1"/>
    <s v="Appliance Care Monthly IW/OOW"/>
    <s v="Initial"/>
    <s v="Contact Center Agent"/>
    <d v="2026-05-05T00:00:00"/>
    <x v="95"/>
    <s v="John Burdett"/>
  </r>
  <r>
    <s v="Reg-7339396"/>
    <s v="&lt;a href=&quot;/0Q0PL00000LVpjh&quot; target=&quot;_self&quot;&gt;DGQ0007575219&lt;/a&gt;"/>
    <s v="justin.williams@corp.spdatallc.com"/>
    <s v="DG0002203427"/>
    <x v="2"/>
    <n v="56.4"/>
    <n v="1"/>
    <n v="1"/>
    <s v="Whirlpool"/>
    <n v="1"/>
    <s v="Appliance Care Monthly IW/OOW"/>
    <s v="Initial"/>
    <s v="Contact Center Agent"/>
    <d v="2026-05-05T00:00:00"/>
    <x v="95"/>
    <s v="John Burdett"/>
  </r>
  <r>
    <s v="Reg-7339397"/>
    <s v="&lt;a href=&quot;/0Q0PL00000LVplJ&quot; target=&quot;_self&quot;&gt;DGQ0007575220&lt;/a&gt;"/>
    <s v="justin.williams@corp.spdatallc.com"/>
    <s v="DG0002203428"/>
    <x v="2"/>
    <n v="45.24"/>
    <n v="1"/>
    <n v="1"/>
    <s v="Whirlpool"/>
    <n v="1"/>
    <s v="Appliance Care Monthly IW/OOW"/>
    <s v="Initial"/>
    <s v="Contact Center Agent"/>
    <d v="2026-05-05T00:00:00"/>
    <x v="95"/>
    <s v="John Burdett"/>
  </r>
  <r>
    <s v="Reg-7339369"/>
    <m/>
    <s v="kayana.campbell@corp.spdatallc.com"/>
    <m/>
    <x v="1"/>
    <m/>
    <n v="0"/>
    <n v="1"/>
    <m/>
    <m/>
    <m/>
    <m/>
    <s v="Contact Center Agent"/>
    <d v="2026-05-05T00:00:00"/>
    <x v="29"/>
    <s v="Lisa Filips"/>
  </r>
  <r>
    <s v="Reg-7339370"/>
    <m/>
    <s v="kayana.campbell@corp.spdatallc.com"/>
    <m/>
    <x v="1"/>
    <m/>
    <n v="0"/>
    <n v="1"/>
    <m/>
    <m/>
    <m/>
    <m/>
    <s v="Contact Center Agent"/>
    <d v="2026-05-05T00:00:00"/>
    <x v="29"/>
    <s v="Lisa Filips"/>
  </r>
  <r>
    <s v="Reg-7339341"/>
    <s v="&lt;a href=&quot;/0Q0PL00000LVmqf&quot; target=&quot;_self&quot;&gt;DGQ0007575167&lt;/a&gt;"/>
    <s v="kenneth.bruton@corp.spdatallc.com"/>
    <s v="DG0002203397"/>
    <x v="0"/>
    <n v="161.36000000000001"/>
    <n v="1"/>
    <n v="1"/>
    <s v="LG"/>
    <n v="1"/>
    <s v="Appliance Care Monthly IW/OOW"/>
    <s v="Initial"/>
    <s v="Agent"/>
    <d v="2026-05-05T00:00:00"/>
    <x v="74"/>
    <s v="John Burdett"/>
  </r>
  <r>
    <s v="Reg-7339340"/>
    <m/>
    <s v="kenneth.bruton@corp.spdatallc.com"/>
    <m/>
    <x v="1"/>
    <m/>
    <n v="0"/>
    <n v="1"/>
    <m/>
    <m/>
    <m/>
    <m/>
    <s v="Agent"/>
    <d v="2026-05-05T00:00:00"/>
    <x v="74"/>
    <s v="John Burdett"/>
  </r>
  <r>
    <s v="Reg-7339569"/>
    <s v="&lt;a href=&quot;/0Q0PL00000LW0f7&quot; target=&quot;_self&quot;&gt;DGQ0007575399&lt;/a&gt;"/>
    <s v="khadijah.young@corp.spdatallc.com"/>
    <s v="DG0002203509"/>
    <x v="2"/>
    <n v="145.08000000000001"/>
    <n v="1"/>
    <n v="1"/>
    <s v="Whirlpool"/>
    <n v="1"/>
    <s v="Appliance Care Monthly IW/OOW"/>
    <s v="Initial"/>
    <s v="Contact Center Agent"/>
    <d v="2026-05-05T00:00:00"/>
    <x v="60"/>
    <s v="Lisa Filips"/>
  </r>
  <r>
    <s v="Reg-7339327"/>
    <s v="&lt;a href=&quot;/0Q0PL00000LVlUo&quot; target=&quot;_self&quot;&gt;DGQ0007575154&lt;/a&gt;"/>
    <s v="khadijah.young@corp.spdatallc.com"/>
    <s v="DG0002203384"/>
    <x v="0"/>
    <n v="170.82"/>
    <n v="0"/>
    <n v="1"/>
    <s v="LG"/>
    <n v="1"/>
    <s v="Appliance Care Monthly IW/OOW"/>
    <s v="Initial"/>
    <s v="Contact Center Agent"/>
    <d v="2026-05-05T00:00:00"/>
    <x v="60"/>
    <s v="Lisa Filips"/>
  </r>
  <r>
    <s v="Reg-7339329"/>
    <s v="&lt;a href=&quot;/0Q0PL00000LVlzR&quot; target=&quot;_self&quot;&gt;DGQ0007575155&lt;/a&gt;"/>
    <s v="khadijah.young@corp.spdatallc.com"/>
    <s v="DG0002203385"/>
    <x v="0"/>
    <n v="187.88"/>
    <n v="1"/>
    <n v="1"/>
    <s v="LG"/>
    <n v="1"/>
    <s v="Appliance Care Monthly IW/OOW"/>
    <s v="Initial"/>
    <s v="Contact Center Agent"/>
    <d v="2026-05-05T00:00:00"/>
    <x v="60"/>
    <s v="Lisa Filips"/>
  </r>
  <r>
    <s v="Reg-7339555"/>
    <s v="&lt;a href=&quot;/0Q0PL00000LVzpV&quot; target=&quot;_self&quot;&gt;DGQ0007575385&lt;/a&gt;"/>
    <s v="laura.villamar@corp.spdatallc.com"/>
    <s v="DG0002203503"/>
    <x v="0"/>
    <n v="168.52"/>
    <n v="1"/>
    <n v="1"/>
    <s v="Maytag"/>
    <n v="1"/>
    <s v="Appliance Care Monthly IW/OOW"/>
    <s v="Initial"/>
    <s v="Contact Center Agent"/>
    <d v="2026-05-05T00:00:00"/>
    <x v="61"/>
    <s v="Stefano Lista"/>
  </r>
  <r>
    <s v="Reg-7339427"/>
    <s v="&lt;a href=&quot;/0Q0PL00000LVoEA&quot; target=&quot;_self&quot;&gt;DGQ0007575249&lt;/a&gt;"/>
    <s v="laura.villamar@corp.spdatallc.com"/>
    <s v="DG0002203437"/>
    <x v="0"/>
    <n v="229.12"/>
    <n v="1"/>
    <n v="1"/>
    <s v="Samsung"/>
    <n v="1"/>
    <s v="Appliance Care Monthly IW/OOW"/>
    <s v="Initial"/>
    <s v="Contact Center Agent"/>
    <d v="2026-05-05T00:00:00"/>
    <x v="61"/>
    <s v="Stefano Lista"/>
  </r>
  <r>
    <s v="Reg-7339326"/>
    <s v="&lt;a href=&quot;/0Q0PL00000LVlxp&quot; target=&quot;_self&quot;&gt;DGQ0007575153&lt;/a&gt;"/>
    <s v="laura.villamar@corp.spdatallc.com"/>
    <s v="DG0002203382"/>
    <x v="0"/>
    <n v="189.64"/>
    <n v="1"/>
    <n v="1"/>
    <s v="KENMORE"/>
    <n v="1"/>
    <s v="Appliance Care Monthly IW/OOW"/>
    <s v="Initial"/>
    <s v="Contact Center Agent"/>
    <d v="2026-05-05T00:00:00"/>
    <x v="61"/>
    <s v="Stefano Lista"/>
  </r>
  <r>
    <s v="Reg-7339347"/>
    <s v="&lt;a href=&quot;/0Q0PL00000LVnOX&quot; target=&quot;_self&quot;&gt;DGQ0007575174&lt;/a&gt;"/>
    <s v="laura.villamar@corp.spdatallc.com"/>
    <s v="DG0002203400"/>
    <x v="0"/>
    <n v="186.12"/>
    <n v="1"/>
    <n v="1"/>
    <s v="KENMORE"/>
    <n v="1"/>
    <s v="Appliance Care Monthly IW/OOW"/>
    <s v="Initial"/>
    <s v="Contact Center Agent"/>
    <d v="2026-05-05T00:00:00"/>
    <x v="61"/>
    <s v="Stefano Lista"/>
  </r>
  <r>
    <s v="Reg-7339346"/>
    <s v="&lt;a href=&quot;/0Q0PL00000LVnMv&quot; target=&quot;_self&quot;&gt;DGQ0007575173&lt;/a&gt;"/>
    <s v="laura.villamar@corp.spdatallc.com"/>
    <s v="DG0002203399"/>
    <x v="0"/>
    <n v="148.38"/>
    <n v="1"/>
    <n v="1"/>
    <s v="LG"/>
    <n v="1"/>
    <s v="Appliance Care Monthly IW/OOW"/>
    <s v="Initial"/>
    <s v="Contact Center Agent"/>
    <d v="2026-05-05T00:00:00"/>
    <x v="61"/>
    <s v="Stefano Lista"/>
  </r>
  <r>
    <s v="Reg-7339316"/>
    <s v="&lt;a href=&quot;/0Q0PL00000LVkvJ&quot; target=&quot;_self&quot;&gt;DGQ0007575142&lt;/a&gt;"/>
    <s v="laura.villamar@corp.spdatallc.com"/>
    <s v="DG0002203378"/>
    <x v="0"/>
    <n v="82.26"/>
    <n v="1"/>
    <n v="1"/>
    <s v="Whirlpool"/>
    <n v="1"/>
    <s v="Appliance Care Monthly IW/OOW"/>
    <s v="Initial"/>
    <s v="Contact Center Agent"/>
    <d v="2026-05-05T00:00:00"/>
    <x v="61"/>
    <s v="Stefano Lista"/>
  </r>
  <r>
    <s v="Reg-7339348"/>
    <s v="&lt;a href=&quot;/0Q0PL00000LVnQ9&quot; target=&quot;_self&quot;&gt;DGQ0007575175&lt;/a&gt;"/>
    <s v="laura.villamar@corp.spdatallc.com"/>
    <s v="DG0002203401"/>
    <x v="0"/>
    <n v="100.8"/>
    <n v="1"/>
    <n v="1"/>
    <s v="LG"/>
    <n v="1"/>
    <s v="Appliance Care Monthly IW/OOW"/>
    <s v="Initial"/>
    <s v="Contact Center Agent"/>
    <d v="2026-05-05T00:00:00"/>
    <x v="61"/>
    <s v="Stefano Lista"/>
  </r>
  <r>
    <s v="Reg-7339525"/>
    <m/>
    <s v="laura.villamar@corp.spdatallc.com"/>
    <m/>
    <x v="1"/>
    <m/>
    <n v="0"/>
    <n v="1"/>
    <m/>
    <m/>
    <m/>
    <m/>
    <s v="Contact Center Agent"/>
    <d v="2026-05-05T00:00:00"/>
    <x v="61"/>
    <s v="Stefano Lista"/>
  </r>
  <r>
    <s v="Reg-7339500"/>
    <m/>
    <s v="laura.villamar@corp.spdatallc.com"/>
    <m/>
    <x v="1"/>
    <m/>
    <n v="0"/>
    <n v="1"/>
    <m/>
    <m/>
    <m/>
    <m/>
    <s v="Contact Center Agent"/>
    <d v="2026-05-05T00:00:00"/>
    <x v="61"/>
    <s v="Stefano Lista"/>
  </r>
  <r>
    <s v="Reg-7339468"/>
    <m/>
    <s v="michael.parker@corp.spdatallc.com"/>
    <m/>
    <x v="1"/>
    <m/>
    <n v="0"/>
    <n v="1"/>
    <m/>
    <m/>
    <m/>
    <m/>
    <s v="Contact Center Agent"/>
    <d v="2026-05-05T00:00:00"/>
    <x v="32"/>
    <s v="Lisa Filips"/>
  </r>
  <r>
    <s v="Reg-7339462"/>
    <m/>
    <s v="michael.parker@corp.spdatallc.com"/>
    <m/>
    <x v="1"/>
    <m/>
    <n v="0"/>
    <n v="1"/>
    <m/>
    <m/>
    <m/>
    <m/>
    <s v="Contact Center Agent"/>
    <d v="2026-05-05T00:00:00"/>
    <x v="32"/>
    <s v="Lisa Filips"/>
  </r>
  <r>
    <s v="Reg-7339461"/>
    <m/>
    <s v="michael.parker@corp.spdatallc.com"/>
    <m/>
    <x v="1"/>
    <m/>
    <n v="0"/>
    <n v="1"/>
    <m/>
    <m/>
    <m/>
    <m/>
    <s v="Contact Center Agent"/>
    <d v="2026-05-05T00:00:00"/>
    <x v="32"/>
    <s v="Lisa Filips"/>
  </r>
  <r>
    <s v="Reg-7339465"/>
    <m/>
    <s v="michael.parker@corp.spdatallc.com"/>
    <m/>
    <x v="1"/>
    <m/>
    <n v="0"/>
    <n v="1"/>
    <m/>
    <m/>
    <m/>
    <m/>
    <s v="Contact Center Agent"/>
    <d v="2026-05-05T00:00:00"/>
    <x v="32"/>
    <s v="Lisa Filips"/>
  </r>
  <r>
    <s v="Reg-7339466"/>
    <m/>
    <s v="michael.parker@corp.spdatallc.com"/>
    <m/>
    <x v="1"/>
    <m/>
    <n v="0"/>
    <n v="1"/>
    <m/>
    <m/>
    <m/>
    <m/>
    <s v="Contact Center Agent"/>
    <d v="2026-05-05T00:00:00"/>
    <x v="32"/>
    <s v="Lisa Filips"/>
  </r>
  <r>
    <s v="Reg-7339304"/>
    <s v="&lt;a href=&quot;/0Q0PL00000LVk2T&quot; target=&quot;_self&quot;&gt;DGQ0007575132&lt;/a&gt;"/>
    <s v="michelle.diaz@corp.spdatallc.com"/>
    <s v="DG0002203374"/>
    <x v="0"/>
    <n v="137.76"/>
    <n v="1"/>
    <n v="1"/>
    <s v="Whirlpool"/>
    <n v="1"/>
    <s v="Appliance Care Monthly IW/OOW"/>
    <s v="Initial"/>
    <s v="Agent"/>
    <d v="2026-05-05T00:00:00"/>
    <x v="6"/>
    <s v="Stefano Lista"/>
  </r>
  <r>
    <s v="Reg-7339454"/>
    <m/>
    <s v="michelle.diaz@corp.spdatallc.com"/>
    <m/>
    <x v="1"/>
    <m/>
    <n v="0"/>
    <n v="1"/>
    <m/>
    <m/>
    <m/>
    <m/>
    <s v="Agent"/>
    <d v="2026-05-05T00:00:00"/>
    <x v="6"/>
    <s v="Stefano Lista"/>
  </r>
  <r>
    <s v="Reg-7339336"/>
    <s v="&lt;a href=&quot;/0Q0PL00000LVmST&quot; target=&quot;_self&quot;&gt;DGQ0007575162&lt;/a&gt;"/>
    <s v="mohamed.bayoumy@corp.spdatallc.com"/>
    <s v="DG0002203393"/>
    <x v="0"/>
    <n v="145.63999999999999"/>
    <n v="1"/>
    <n v="1"/>
    <s v="FRIGIDAIRE"/>
    <n v="1"/>
    <s v="Appliance Care Monthly IW/OOW"/>
    <s v="Initial"/>
    <s v="Contact Center Agent"/>
    <d v="2026-05-05T00:00:00"/>
    <x v="7"/>
    <s v="Lisa Filips"/>
  </r>
  <r>
    <s v="Reg-7339529"/>
    <s v="&lt;a href=&quot;/0Q0PL00000LVyF7&quot; target=&quot;_self&quot;&gt;DGQ0007575360&lt;/a&gt;"/>
    <s v="nelson.garcia@corp.spdatallc.com"/>
    <s v="DG0002203491"/>
    <x v="3"/>
    <n v="143.88"/>
    <n v="1"/>
    <n v="1"/>
    <s v="Whirlpool"/>
    <n v="1"/>
    <s v="Appliance Care Monthly IW/OOW"/>
    <s v="Initial"/>
    <s v="Contact Center Agent"/>
    <d v="2026-05-05T00:00:00"/>
    <x v="34"/>
    <s v="Lisa Filips"/>
  </r>
  <r>
    <s v="Reg-7339528"/>
    <s v="&lt;a href=&quot;/0Q0PL00000LVyDV&quot; target=&quot;_self&quot;&gt;DGQ0007575359&lt;/a&gt;"/>
    <s v="nelson.garcia@corp.spdatallc.com"/>
    <s v="DG0002203490"/>
    <x v="3"/>
    <n v="119.88"/>
    <n v="1"/>
    <n v="1"/>
    <s v="Whirlpool"/>
    <n v="1"/>
    <s v="Appliance Care Monthly IW/OOW"/>
    <s v="Initial"/>
    <s v="Contact Center Agent"/>
    <d v="2026-05-05T00:00:00"/>
    <x v="34"/>
    <s v="Lisa Filips"/>
  </r>
  <r>
    <s v="Reg-7339522"/>
    <s v="&lt;a href=&quot;/0Q0PL00000LVxXZ&quot; target=&quot;_self&quot;&gt;DGQ0007575348&lt;/a&gt;"/>
    <s v="nelson.garcia@corp.spdatallc.com"/>
    <s v="DG0002203486"/>
    <x v="0"/>
    <n v="170.38"/>
    <n v="1"/>
    <n v="1"/>
    <s v="Whirlpool"/>
    <n v="1"/>
    <s v="Appliance Care Monthly IW/OOW"/>
    <s v="Initial"/>
    <s v="Contact Center Agent"/>
    <d v="2026-05-05T00:00:00"/>
    <x v="34"/>
    <s v="Lisa Filips"/>
  </r>
  <r>
    <s v="Reg-7339470"/>
    <m/>
    <s v="nelson.garcia@corp.spdatallc.com"/>
    <m/>
    <x v="1"/>
    <m/>
    <n v="0"/>
    <n v="1"/>
    <m/>
    <m/>
    <m/>
    <m/>
    <s v="Contact Center Agent"/>
    <d v="2026-05-05T00:00:00"/>
    <x v="34"/>
    <s v="Lisa Filips"/>
  </r>
  <r>
    <s v="Reg-7339364"/>
    <s v="&lt;a href=&quot;/0Q0PL00000LVoNp&quot; target=&quot;_self&quot;&gt;DGQ0007575192&lt;/a&gt;"/>
    <s v="nuthansagar.raoveldi@corp.spdatallc.com"/>
    <s v="DG0002205571"/>
    <x v="2"/>
    <n v="47.16"/>
    <n v="1"/>
    <n v="1"/>
    <s v="Whirlpool"/>
    <n v="1"/>
    <s v="Appliance Care Monthly IW/OOW"/>
    <s v="Initial"/>
    <s v="Contact Center Agent"/>
    <d v="2026-05-05T00:00:00"/>
    <x v="96"/>
    <s v="Lisa Filips"/>
  </r>
  <r>
    <s v="Reg-7339480"/>
    <s v="&lt;a href=&quot;/0Q0PL00000LVujN&quot; target=&quot;_self&quot;&gt;DGQ0007575306&lt;/a&gt;"/>
    <s v="owen.smith@corp.spdatallc.com"/>
    <s v="DG0002203466"/>
    <x v="2"/>
    <n v="74.239999999999995"/>
    <n v="1"/>
    <n v="1"/>
    <s v="Amana"/>
    <n v="1"/>
    <s v="Appliance Care Monthly IW/OOW"/>
    <s v="Initial"/>
    <s v="Contact Center Agent"/>
    <d v="2026-05-05T00:00:00"/>
    <x v="14"/>
    <s v="Lisa Filips"/>
  </r>
  <r>
    <s v="Reg-7339448"/>
    <s v="&lt;a href=&quot;/0Q0PL00000LVsfx&quot; target=&quot;_self&quot;&gt;DGQ0007575272&lt;/a&gt;"/>
    <s v="owen.smith@corp.spdatallc.com"/>
    <s v="DG0002203457"/>
    <x v="2"/>
    <n v="58.4"/>
    <n v="0"/>
    <n v="1"/>
    <s v="Maytag"/>
    <n v="0"/>
    <s v="Appliance Care Monthly IW/OOW"/>
    <s v="Canceled"/>
    <s v="Contact Center Agent"/>
    <d v="2026-05-05T00:00:00"/>
    <x v="14"/>
    <s v="Lisa Filips"/>
  </r>
  <r>
    <s v="Reg-7339449"/>
    <s v="&lt;a href=&quot;/0Q0PL00000LVshZ&quot; target=&quot;_self&quot;&gt;DGQ0007575273&lt;/a&gt;"/>
    <s v="owen.smith@corp.spdatallc.com"/>
    <s v="DG0002203458"/>
    <x v="2"/>
    <n v="52.14"/>
    <n v="0"/>
    <n v="1"/>
    <s v="Maytag"/>
    <n v="0"/>
    <s v="Appliance Care Monthly IW/OOW"/>
    <s v="Canceled"/>
    <s v="Contact Center Agent"/>
    <d v="2026-05-05T00:00:00"/>
    <x v="14"/>
    <s v="Lisa Filips"/>
  </r>
  <r>
    <s v="Reg-7339601"/>
    <s v="&lt;a href=&quot;/0Q0PL00000LW1eQ&quot; target=&quot;_self&quot;&gt;DGQ0007575434&lt;/a&gt;"/>
    <s v="owen.smith@corp.spdatallc.com"/>
    <s v="DG0002203521"/>
    <x v="2"/>
    <n v="54.18"/>
    <n v="1"/>
    <n v="1"/>
    <s v="Maytag"/>
    <n v="1"/>
    <s v="Appliance Care Monthly IW/OOW"/>
    <s v="Initial"/>
    <s v="Contact Center Agent"/>
    <d v="2026-05-05T00:00:00"/>
    <x v="14"/>
    <s v="Lisa Filips"/>
  </r>
  <r>
    <s v="Reg-7339561"/>
    <m/>
    <s v="owen.smith@corp.spdatallc.com"/>
    <m/>
    <x v="1"/>
    <m/>
    <n v="0"/>
    <n v="1"/>
    <m/>
    <m/>
    <m/>
    <m/>
    <s v="Contact Center Agent"/>
    <d v="2026-05-05T00:00:00"/>
    <x v="14"/>
    <s v="Lisa Filips"/>
  </r>
  <r>
    <s v="Reg-7339610"/>
    <m/>
    <s v="owen.smith@corp.spdatallc.com"/>
    <m/>
    <x v="1"/>
    <m/>
    <n v="0"/>
    <n v="1"/>
    <m/>
    <m/>
    <m/>
    <m/>
    <s v="Contact Center Agent"/>
    <d v="2026-05-05T00:00:00"/>
    <x v="14"/>
    <s v="Lisa Filips"/>
  </r>
  <r>
    <s v="Reg-7339524"/>
    <m/>
    <s v="owen.smith@corp.spdatallc.com"/>
    <m/>
    <x v="1"/>
    <m/>
    <n v="0"/>
    <n v="1"/>
    <m/>
    <m/>
    <m/>
    <m/>
    <s v="Contact Center Agent"/>
    <d v="2026-05-05T00:00:00"/>
    <x v="14"/>
    <s v="Lisa Filips"/>
  </r>
  <r>
    <s v="Reg-7339614"/>
    <m/>
    <s v="owen.smith@corp.spdatallc.com"/>
    <m/>
    <x v="1"/>
    <m/>
    <n v="0"/>
    <n v="1"/>
    <m/>
    <m/>
    <m/>
    <m/>
    <s v="Contact Center Agent"/>
    <d v="2026-05-05T00:00:00"/>
    <x v="14"/>
    <s v="Lisa Filips"/>
  </r>
  <r>
    <s v="Reg-7339617"/>
    <m/>
    <s v="owen.smith@corp.spdatallc.com"/>
    <m/>
    <x v="1"/>
    <m/>
    <n v="0"/>
    <n v="1"/>
    <m/>
    <m/>
    <m/>
    <m/>
    <s v="Contact Center Agent"/>
    <d v="2026-05-05T00:00:00"/>
    <x v="14"/>
    <s v="Lisa Filips"/>
  </r>
  <r>
    <s v="Reg-7339622"/>
    <m/>
    <s v="owen.smith@corp.spdatallc.com"/>
    <m/>
    <x v="1"/>
    <m/>
    <n v="0"/>
    <n v="1"/>
    <m/>
    <m/>
    <m/>
    <m/>
    <s v="Contact Center Agent"/>
    <d v="2026-05-05T00:00:00"/>
    <x v="14"/>
    <s v="Lisa Filips"/>
  </r>
  <r>
    <s v="Reg-7339621"/>
    <m/>
    <s v="owen.smith@corp.spdatallc.com"/>
    <m/>
    <x v="1"/>
    <m/>
    <n v="0"/>
    <n v="1"/>
    <m/>
    <m/>
    <m/>
    <m/>
    <s v="Contact Center Agent"/>
    <d v="2026-05-05T00:00:00"/>
    <x v="14"/>
    <s v="Lisa Filips"/>
  </r>
  <r>
    <s v="Reg-7339624"/>
    <m/>
    <s v="owen.smith@corp.spdatallc.com"/>
    <m/>
    <x v="1"/>
    <m/>
    <n v="0"/>
    <n v="1"/>
    <m/>
    <m/>
    <m/>
    <m/>
    <s v="Contact Center Agent"/>
    <d v="2026-05-05T00:00:00"/>
    <x v="14"/>
    <s v="Lisa Filips"/>
  </r>
  <r>
    <s v="Reg-7339295"/>
    <m/>
    <s v="paige.potter@corp.spdatallc.com"/>
    <m/>
    <x v="1"/>
    <m/>
    <n v="0"/>
    <n v="1"/>
    <m/>
    <m/>
    <m/>
    <m/>
    <s v="Contact Center Agent"/>
    <d v="2026-05-05T00:00:00"/>
    <x v="13"/>
    <s v="Lisa Filips"/>
  </r>
  <r>
    <s v="Reg-7339294"/>
    <s v="&lt;a href=&quot;/0Q0PL00000LViof&quot; target=&quot;_self&quot;&gt;DGQ0007575123&lt;/a&gt;"/>
    <s v="perry.young@corp.spdatallc.com"/>
    <s v="DG0002203366"/>
    <x v="0"/>
    <n v="198.72"/>
    <n v="1"/>
    <n v="1"/>
    <s v="Whirlpool"/>
    <n v="1"/>
    <s v="Appliance Care Monthly IW/OOW"/>
    <s v="Initial"/>
    <s v="Contact Center Agent"/>
    <d v="2026-05-05T00:00:00"/>
    <x v="97"/>
    <s v="Lisa Filips"/>
  </r>
  <r>
    <s v="Reg-7339297"/>
    <s v="&lt;a href=&quot;/0Q0PL00000LViqH&quot; target=&quot;_self&quot;&gt;DGQ0007575124&lt;/a&gt;"/>
    <s v="perry.young@corp.spdatallc.com"/>
    <s v="DG0002203367"/>
    <x v="0"/>
    <n v="168.84"/>
    <n v="1"/>
    <n v="1"/>
    <s v="GE PROFILE"/>
    <n v="1"/>
    <s v="Appliance Care Monthly IW/OOW"/>
    <s v="Initial"/>
    <s v="Contact Center Agent"/>
    <d v="2026-05-05T00:00:00"/>
    <x v="97"/>
    <s v="Lisa Filips"/>
  </r>
  <r>
    <s v="Reg-7339438"/>
    <m/>
    <s v="perry.young@corp.spdatallc.com"/>
    <m/>
    <x v="1"/>
    <m/>
    <n v="0"/>
    <n v="1"/>
    <m/>
    <m/>
    <m/>
    <m/>
    <s v="Contact Center Agent"/>
    <d v="2026-05-05T00:00:00"/>
    <x v="97"/>
    <s v="Lisa Filips"/>
  </r>
  <r>
    <s v="Reg-7339457"/>
    <m/>
    <s v="perry.young@corp.spdatallc.com"/>
    <m/>
    <x v="1"/>
    <m/>
    <n v="0"/>
    <n v="1"/>
    <m/>
    <m/>
    <m/>
    <m/>
    <s v="Contact Center Agent"/>
    <d v="2026-05-05T00:00:00"/>
    <x v="97"/>
    <s v="Lisa Filips"/>
  </r>
  <r>
    <s v="Reg-7339545"/>
    <s v="&lt;a href=&quot;/0Q0PL00000LVyv3&quot; target=&quot;_self&quot;&gt;DGQ0007575372&lt;/a&gt;"/>
    <s v="ramona.tobara@corp.spdatallc.com"/>
    <s v="DG0002203494"/>
    <x v="2"/>
    <n v="41.22"/>
    <n v="1"/>
    <n v="1"/>
    <s v="Whirlpool"/>
    <n v="1"/>
    <s v="Appliance Care Monthly IW/OOW"/>
    <s v="Initial"/>
    <s v="Contact Center Agent"/>
    <d v="2026-05-05T00:00:00"/>
    <x v="8"/>
    <s v="Reina Morales"/>
  </r>
  <r>
    <s v="Reg-7339420"/>
    <s v="&lt;a href=&quot;/0Q0PL00000LVqhN&quot; target=&quot;_self&quot;&gt;DGQ0007575244&lt;/a&gt;"/>
    <s v="ramona.tobara@corp.spdatallc.com"/>
    <s v="DG0002203431"/>
    <x v="2"/>
    <n v="54.06"/>
    <n v="1"/>
    <n v="1"/>
    <s v="Whirlpool"/>
    <n v="1"/>
    <s v="Appliance Care Monthly IW/OOW"/>
    <s v="Initial"/>
    <s v="Contact Center Agent"/>
    <d v="2026-05-05T00:00:00"/>
    <x v="8"/>
    <s v="Reina Morales"/>
  </r>
  <r>
    <s v="Reg-7339414"/>
    <s v="&lt;a href=&quot;/0Q0PL00000LVqO1&quot; target=&quot;_self&quot;&gt;DGQ0007575234&lt;/a&gt;"/>
    <s v="ramona.tobara@corp.spdatallc.com"/>
    <s v="DG0002203432"/>
    <x v="2"/>
    <n v="49.14"/>
    <n v="1"/>
    <n v="1"/>
    <s v="Whirlpool"/>
    <n v="1"/>
    <s v="Appliance Care Monthly IW/OOW"/>
    <s v="Initial"/>
    <s v="Contact Center Agent"/>
    <d v="2026-05-05T00:00:00"/>
    <x v="8"/>
    <s v="Reina Morales"/>
  </r>
  <r>
    <s v="Reg-7339476"/>
    <m/>
    <s v="ramona.tobara@corp.spdatallc.com"/>
    <m/>
    <x v="1"/>
    <m/>
    <n v="0"/>
    <n v="1"/>
    <m/>
    <m/>
    <m/>
    <m/>
    <s v="Contact Center Agent"/>
    <d v="2026-05-05T00:00:00"/>
    <x v="8"/>
    <s v="Reina Morales"/>
  </r>
  <r>
    <s v="Reg-7339475"/>
    <m/>
    <s v="ramona.tobara@corp.spdatallc.com"/>
    <m/>
    <x v="1"/>
    <m/>
    <n v="0"/>
    <n v="1"/>
    <m/>
    <m/>
    <m/>
    <m/>
    <s v="Contact Center Agent"/>
    <d v="2026-05-05T00:00:00"/>
    <x v="8"/>
    <s v="Reina Morales"/>
  </r>
  <r>
    <s v="Reg-7339478"/>
    <m/>
    <s v="ramona.tobara@corp.spdatallc.com"/>
    <m/>
    <x v="1"/>
    <m/>
    <n v="0"/>
    <n v="1"/>
    <m/>
    <m/>
    <m/>
    <m/>
    <s v="Contact Center Agent"/>
    <d v="2026-05-05T00:00:00"/>
    <x v="8"/>
    <s v="Reina Morales"/>
  </r>
  <r>
    <s v="Reg-7339477"/>
    <m/>
    <s v="ramona.tobara@corp.spdatallc.com"/>
    <m/>
    <x v="1"/>
    <m/>
    <n v="0"/>
    <n v="1"/>
    <m/>
    <m/>
    <m/>
    <m/>
    <s v="Contact Center Agent"/>
    <d v="2026-05-05T00:00:00"/>
    <x v="8"/>
    <s v="Reina Morales"/>
  </r>
  <r>
    <s v="Reg-7339379"/>
    <m/>
    <s v="ramona.tobara@corp.spdatallc.com"/>
    <m/>
    <x v="1"/>
    <m/>
    <n v="0"/>
    <n v="1"/>
    <m/>
    <m/>
    <m/>
    <m/>
    <s v="Contact Center Agent"/>
    <d v="2026-05-05T00:00:00"/>
    <x v="8"/>
    <s v="Reina Morales"/>
  </r>
  <r>
    <s v="Reg-7339378"/>
    <m/>
    <s v="ramona.tobara@corp.spdatallc.com"/>
    <m/>
    <x v="1"/>
    <m/>
    <n v="0"/>
    <n v="1"/>
    <m/>
    <m/>
    <m/>
    <m/>
    <s v="Contact Center Agent"/>
    <d v="2026-05-05T00:00:00"/>
    <x v="8"/>
    <s v="Reina Morales"/>
  </r>
  <r>
    <s v="Reg-7339367"/>
    <m/>
    <s v="regina.watson@corp.spdatallc.com"/>
    <m/>
    <x v="1"/>
    <m/>
    <n v="0"/>
    <n v="1"/>
    <m/>
    <m/>
    <m/>
    <m/>
    <s v="Contact Center Agent"/>
    <d v="2026-05-05T00:00:00"/>
    <x v="9"/>
    <s v="Lisa Filips"/>
  </r>
  <r>
    <s v="Reg-7339533"/>
    <s v="&lt;a href=&quot;/0Q0PL00000LVyTd&quot; target=&quot;_self&quot;&gt;DGQ0007575364&lt;/a&gt;"/>
    <s v="lampitt.robert@corp.spdatallc.com"/>
    <s v="DG0002203493"/>
    <x v="0"/>
    <n v="153.72"/>
    <n v="1"/>
    <n v="1"/>
    <s v="Maytag"/>
    <n v="1"/>
    <s v="Appliance Care Monthly IW/OOW"/>
    <s v="Initial"/>
    <s v="Contact Center Agent"/>
    <d v="2026-05-05T00:00:00"/>
    <x v="36"/>
    <s v="John Burdett"/>
  </r>
  <r>
    <s v="Reg-7339382"/>
    <s v="&lt;a href=&quot;/0Q0PL00000LVpOj&quot; target=&quot;_self&quot;&gt;DGQ0007575208&lt;/a&gt;"/>
    <s v="lampitt.robert@corp.spdatallc.com"/>
    <s v="DG0002203420"/>
    <x v="0"/>
    <n v="116.7"/>
    <n v="1"/>
    <n v="1"/>
    <s v="Whirlpool"/>
    <n v="1"/>
    <s v="Appliance Care Monthly IW/OOW"/>
    <s v="Initial"/>
    <s v="Contact Center Agent"/>
    <d v="2026-05-05T00:00:00"/>
    <x v="36"/>
    <s v="John Burdett"/>
  </r>
  <r>
    <s v="Reg-7339339"/>
    <s v="&lt;a href=&quot;/0Q0PL00000LVmdl&quot; target=&quot;_self&quot;&gt;DGQ0007575165&lt;/a&gt;"/>
    <s v="roberto.mcleod@corp.spdatallc.com"/>
    <s v="DG0002203395"/>
    <x v="3"/>
    <n v="71.88"/>
    <n v="1"/>
    <n v="1"/>
    <s v="Maytag"/>
    <n v="1"/>
    <s v="Appliance Care Monthly IW/OOW"/>
    <s v="Initial"/>
    <s v="Contact Center Agent"/>
    <d v="2026-05-05T00:00:00"/>
    <x v="37"/>
    <s v="Lisa Filips"/>
  </r>
  <r>
    <s v="Reg-7339338"/>
    <s v="&lt;a href=&quot;/0Q0PL00000LVmc9&quot; target=&quot;_self&quot;&gt;DGQ0007575164&lt;/a&gt;"/>
    <s v="roberto.mcleod@corp.spdatallc.com"/>
    <s v="DG0002203394"/>
    <x v="3"/>
    <n v="65.88"/>
    <n v="1"/>
    <n v="1"/>
    <s v="Maytag"/>
    <n v="1"/>
    <s v="Appliance Care Monthly IW/OOW"/>
    <s v="Initial"/>
    <s v="Contact Center Agent"/>
    <d v="2026-05-05T00:00:00"/>
    <x v="37"/>
    <s v="Lisa Filips"/>
  </r>
  <r>
    <s v="Reg-7339392"/>
    <s v="&lt;a href=&quot;/0Q0PL00000LVlxq&quot; target=&quot;_self&quot;&gt;DGQ0007575210&lt;/a&gt;"/>
    <s v="roberto.mcleod@corp.spdatallc.com"/>
    <s v="DG0002203418"/>
    <x v="3"/>
    <n v="97.08"/>
    <n v="1"/>
    <n v="1"/>
    <s v="Maytag"/>
    <n v="1"/>
    <s v="Appliance Care Monthly IW/OOW"/>
    <s v="Initial"/>
    <s v="Contact Center Agent"/>
    <d v="2026-05-05T00:00:00"/>
    <x v="37"/>
    <s v="Lisa Filips"/>
  </r>
  <r>
    <s v="Reg-7339393"/>
    <s v="&lt;a href=&quot;/0Q0PL00000LVpWn&quot; target=&quot;_self&quot;&gt;DGQ0007575211&lt;/a&gt;"/>
    <s v="roberto.mcleod@corp.spdatallc.com"/>
    <s v="DG0002203419"/>
    <x v="3"/>
    <n v="118.68"/>
    <n v="1"/>
    <n v="1"/>
    <s v="Maytag"/>
    <n v="1"/>
    <s v="Appliance Care Monthly IW/OOW"/>
    <s v="Initial"/>
    <s v="Contact Center Agent"/>
    <d v="2026-05-05T00:00:00"/>
    <x v="37"/>
    <s v="Lisa Filips"/>
  </r>
  <r>
    <s v="Reg-7339511"/>
    <m/>
    <s v="roberto.mcleod@corp.spdatallc.com"/>
    <m/>
    <x v="1"/>
    <m/>
    <n v="0"/>
    <n v="1"/>
    <m/>
    <m/>
    <m/>
    <m/>
    <s v="Contact Center Agent"/>
    <d v="2026-05-05T00:00:00"/>
    <x v="37"/>
    <s v="Lisa Filips"/>
  </r>
  <r>
    <s v="Reg-7339510"/>
    <m/>
    <s v="roberto.mcleod@corp.spdatallc.com"/>
    <m/>
    <x v="1"/>
    <m/>
    <n v="0"/>
    <n v="1"/>
    <m/>
    <m/>
    <m/>
    <m/>
    <s v="Contact Center Agent"/>
    <d v="2026-05-05T00:00:00"/>
    <x v="37"/>
    <s v="Lisa Filips"/>
  </r>
  <r>
    <s v="Reg-7339579"/>
    <s v="&lt;a href=&quot;/0Q0PL00000LW1T7&quot; target=&quot;_self&quot;&gt;DGQ0007575413&lt;/a&gt;"/>
    <s v="rolanda.mcleggon@corp.spdatallc.com"/>
    <s v="DG0002203516"/>
    <x v="0"/>
    <n v="135.06"/>
    <n v="1"/>
    <n v="1"/>
    <s v="LG"/>
    <n v="1"/>
    <s v="Appliance Care Monthly IW/OOW"/>
    <s v="Initial"/>
    <s v="Supervisor / Team Lead"/>
    <d v="2026-05-05T00:00:00"/>
    <x v="38"/>
    <s v="Lisa Filips"/>
  </r>
  <r>
    <s v="Reg-7339580"/>
    <s v="&lt;a href=&quot;/0Q0PL00000LW1Uj&quot; target=&quot;_self&quot;&gt;DGQ0007575414&lt;/a&gt;"/>
    <s v="rolanda.mcleggon@corp.spdatallc.com"/>
    <s v="DG0002203517"/>
    <x v="0"/>
    <n v="130.91999999999999"/>
    <n v="1"/>
    <n v="1"/>
    <s v="LG"/>
    <n v="1"/>
    <s v="Appliance Care Monthly IW/OOW"/>
    <s v="Initial"/>
    <s v="Supervisor / Team Lead"/>
    <d v="2026-05-05T00:00:00"/>
    <x v="38"/>
    <s v="Lisa Filips"/>
  </r>
  <r>
    <s v="Reg-7339365"/>
    <s v="&lt;a href=&quot;/0Q0PL00000LVoSf&quot; target=&quot;_self&quot;&gt;DGQ0007575193&lt;/a&gt;"/>
    <s v="rolanda.mcleggon@corp.spdatallc.com"/>
    <s v="DG0002203415"/>
    <x v="2"/>
    <n v="63.96"/>
    <n v="1"/>
    <n v="1"/>
    <s v="Maytag"/>
    <n v="1"/>
    <s v="Appliance Care Monthly IW/OOW"/>
    <s v="Initial"/>
    <s v="Supervisor / Team Lead"/>
    <d v="2026-05-05T00:00:00"/>
    <x v="38"/>
    <s v="Lisa Filips"/>
  </r>
  <r>
    <s v="Reg-7339584"/>
    <m/>
    <s v="rolanda.mcleggon@corp.spdatallc.com"/>
    <m/>
    <x v="1"/>
    <m/>
    <n v="0"/>
    <n v="1"/>
    <m/>
    <m/>
    <m/>
    <m/>
    <s v="Supervisor / Team Lead"/>
    <d v="2026-05-05T00:00:00"/>
    <x v="38"/>
    <s v="Lisa Filips"/>
  </r>
  <r>
    <s v="Reg-7339582"/>
    <m/>
    <s v="rolanda.mcleggon@corp.spdatallc.com"/>
    <m/>
    <x v="1"/>
    <m/>
    <n v="0"/>
    <n v="1"/>
    <m/>
    <m/>
    <m/>
    <m/>
    <s v="Supervisor / Team Lead"/>
    <d v="2026-05-05T00:00:00"/>
    <x v="38"/>
    <s v="Lisa Filips"/>
  </r>
  <r>
    <s v="Reg-7339581"/>
    <m/>
    <s v="rolanda.mcleggon@corp.spdatallc.com"/>
    <m/>
    <x v="1"/>
    <m/>
    <n v="0"/>
    <n v="1"/>
    <m/>
    <m/>
    <m/>
    <m/>
    <s v="Supervisor / Team Lead"/>
    <d v="2026-05-05T00:00:00"/>
    <x v="38"/>
    <s v="Lisa Filips"/>
  </r>
  <r>
    <s v="Reg-7339585"/>
    <m/>
    <s v="rolanda.mcleggon@corp.spdatallc.com"/>
    <m/>
    <x v="1"/>
    <m/>
    <n v="0"/>
    <n v="1"/>
    <m/>
    <m/>
    <m/>
    <m/>
    <s v="Supervisor / Team Lead"/>
    <d v="2026-05-05T00:00:00"/>
    <x v="38"/>
    <s v="Lisa Filips"/>
  </r>
  <r>
    <s v="Reg-7339531"/>
    <s v="&lt;a href=&quot;/0Q0PL00000LVyLZ&quot; target=&quot;_self&quot;&gt;DGQ0007575362&lt;/a&gt;"/>
    <s v="ruby.lee@corp.spdatallc.com"/>
    <s v="DG0002203492"/>
    <x v="0"/>
    <n v="149.82"/>
    <n v="1"/>
    <n v="1"/>
    <s v="FRIGIDAIRE"/>
    <n v="1"/>
    <s v="Appliance Care Monthly IW/OOW"/>
    <s v="Initial"/>
    <s v="Contact Center Agent"/>
    <d v="2026-05-05T00:00:00"/>
    <x v="39"/>
    <s v="Stefano Lista"/>
  </r>
  <r>
    <s v="Reg-7339564"/>
    <m/>
    <s v="ruby.lee@corp.spdatallc.com"/>
    <m/>
    <x v="1"/>
    <m/>
    <n v="0"/>
    <n v="1"/>
    <m/>
    <m/>
    <m/>
    <m/>
    <s v="Contact Center Agent"/>
    <d v="2026-05-05T00:00:00"/>
    <x v="39"/>
    <s v="Stefano Lista"/>
  </r>
  <r>
    <s v="Reg-7339330"/>
    <s v="&lt;a href=&quot;/0Q0PL00000LVm4H&quot; target=&quot;_self&quot;&gt;DGQ0007575156&lt;/a&gt;"/>
    <s v="ryan.gibbs@corp.spdatallc.com"/>
    <s v="DG0002203383"/>
    <x v="0"/>
    <n v="117"/>
    <n v="1"/>
    <n v="1"/>
    <s v="Samsung"/>
    <n v="1"/>
    <s v="Appliance Care Monthly IW/OOW"/>
    <s v="Initial"/>
    <s v="Contact Center Agent"/>
    <d v="2026-05-05T00:00:00"/>
    <x v="10"/>
    <s v="Lisa Filips"/>
  </r>
  <r>
    <s v="Reg-7339505"/>
    <m/>
    <s v="serena.figueroa@corp.spdatallc.com"/>
    <m/>
    <x v="1"/>
    <m/>
    <n v="0"/>
    <n v="1"/>
    <m/>
    <m/>
    <m/>
    <m/>
    <s v="Contact Center Agent"/>
    <d v="2026-05-05T00:00:00"/>
    <x v="40"/>
    <s v="Lisa Filips"/>
  </r>
  <r>
    <s v="Reg-7339307"/>
    <m/>
    <s v="serena.figueroa@corp.spdatallc.com"/>
    <m/>
    <x v="1"/>
    <m/>
    <n v="0"/>
    <n v="1"/>
    <m/>
    <m/>
    <m/>
    <m/>
    <s v="Contact Center Agent"/>
    <d v="2026-05-05T00:00:00"/>
    <x v="40"/>
    <s v="Lisa Filips"/>
  </r>
  <r>
    <s v="Reg-7339309"/>
    <m/>
    <s v="serena.figueroa@corp.spdatallc.com"/>
    <m/>
    <x v="1"/>
    <m/>
    <n v="0"/>
    <n v="1"/>
    <m/>
    <m/>
    <m/>
    <m/>
    <s v="Contact Center Agent"/>
    <d v="2026-05-05T00:00:00"/>
    <x v="40"/>
    <s v="Lisa Filips"/>
  </r>
  <r>
    <s v="Reg-7339608"/>
    <m/>
    <s v="skyler.croghan@corp.spdatallc.com"/>
    <m/>
    <x v="1"/>
    <m/>
    <n v="0"/>
    <n v="1"/>
    <m/>
    <m/>
    <m/>
    <m/>
    <s v="Contact Center Agent"/>
    <d v="2026-05-05T00:00:00"/>
    <x v="98"/>
    <s v="Reina Morales"/>
  </r>
  <r>
    <s v="Reg-7339607"/>
    <m/>
    <s v="skyler.croghan@corp.spdatallc.com"/>
    <m/>
    <x v="1"/>
    <m/>
    <n v="0"/>
    <n v="1"/>
    <m/>
    <m/>
    <m/>
    <m/>
    <s v="Contact Center Agent"/>
    <d v="2026-05-05T00:00:00"/>
    <x v="98"/>
    <s v="Reina Morales"/>
  </r>
  <r>
    <s v="Reg-7339315"/>
    <m/>
    <s v="skyler.croghan@corp.spdatallc.com"/>
    <m/>
    <x v="1"/>
    <m/>
    <n v="0"/>
    <n v="1"/>
    <m/>
    <m/>
    <m/>
    <m/>
    <s v="Contact Center Agent"/>
    <d v="2026-05-05T00:00:00"/>
    <x v="98"/>
    <s v="Reina Morales"/>
  </r>
  <r>
    <s v="Reg-7339325"/>
    <m/>
    <s v="stacy.delaney@corp.spdatallc.com"/>
    <m/>
    <x v="1"/>
    <m/>
    <n v="0"/>
    <n v="1"/>
    <m/>
    <m/>
    <m/>
    <m/>
    <s v="Supervisor / Team Lead"/>
    <d v="2026-05-05T00:00:00"/>
    <x v="99"/>
    <s v="Lisa Filips"/>
  </r>
  <r>
    <s v="Reg-7339432"/>
    <s v="&lt;a href=&quot;/0Q0PL00000LVrGr&quot; target=&quot;_self&quot;&gt;DGQ0007575257&lt;/a&gt;"/>
    <s v="suganya.sabaratnam@corp.spdatallc.com"/>
    <s v="DG0002203445"/>
    <x v="0"/>
    <n v="200.2"/>
    <n v="1"/>
    <n v="1"/>
    <s v="FRIGIDAIRE"/>
    <n v="1"/>
    <s v="Appliance Care Monthly IW/OOW"/>
    <s v="Initial"/>
    <s v="Contact Center Agent"/>
    <d v="2026-05-05T00:00:00"/>
    <x v="44"/>
    <s v="Lisa Filips"/>
  </r>
  <r>
    <s v="Reg-7339433"/>
    <s v="&lt;a href=&quot;/0Q0PL00000LVrIT&quot; target=&quot;_self&quot;&gt;DGQ0007575258&lt;/a&gt;"/>
    <s v="suganya.sabaratnam@corp.spdatallc.com"/>
    <s v="DG0002203446"/>
    <x v="0"/>
    <n v="162.58000000000001"/>
    <n v="1"/>
    <n v="1"/>
    <s v="FRIGIDAIRE"/>
    <n v="1"/>
    <s v="Appliance Care Monthly IW/OOW"/>
    <s v="Initial"/>
    <s v="Contact Center Agent"/>
    <d v="2026-05-05T00:00:00"/>
    <x v="44"/>
    <s v="Lisa Filips"/>
  </r>
  <r>
    <s v="Reg-7339435"/>
    <s v="&lt;a href=&quot;/0Q0PL00000LVrK5&quot; target=&quot;_self&quot;&gt;DGQ0007575259&lt;/a&gt;"/>
    <s v="suganya.sabaratnam@corp.spdatallc.com"/>
    <s v="DG0002203447"/>
    <x v="0"/>
    <n v="90.3"/>
    <n v="1"/>
    <n v="1"/>
    <s v="FRIGIDAIRE"/>
    <n v="1"/>
    <s v="Appliance Care Monthly IW/OOW"/>
    <s v="Initial"/>
    <s v="Contact Center Agent"/>
    <d v="2026-05-05T00:00:00"/>
    <x v="44"/>
    <s v="Lisa Filips"/>
  </r>
  <r>
    <s v="Reg-7339430"/>
    <s v="&lt;a href=&quot;/0Q0PL00000LVrFF&quot; target=&quot;_self&quot;&gt;DGQ0007575256&lt;/a&gt;"/>
    <s v="suganya.sabaratnam@corp.spdatallc.com"/>
    <s v="DG0002203444"/>
    <x v="0"/>
    <n v="142.12"/>
    <n v="1"/>
    <n v="1"/>
    <s v="FRIGIDAIRE"/>
    <n v="1"/>
    <s v="Appliance Care Monthly IW/OOW"/>
    <s v="Initial"/>
    <s v="Contact Center Agent"/>
    <d v="2026-05-05T00:00:00"/>
    <x v="44"/>
    <s v="Lisa Filips"/>
  </r>
  <r>
    <s v="Reg-7339434"/>
    <s v="&lt;a href=&quot;/0Q0PL00000LVrDd&quot; target=&quot;_self&quot;&gt;DGQ0007575255&lt;/a&gt;"/>
    <s v="suganya.sabaratnam@corp.spdatallc.com"/>
    <s v="DG0002203443"/>
    <x v="0"/>
    <n v="113.18"/>
    <n v="1"/>
    <n v="1"/>
    <s v="FRIGIDAIRE"/>
    <n v="1"/>
    <s v="Appliance Care Monthly IW/OOW"/>
    <s v="Initial"/>
    <s v="Contact Center Agent"/>
    <d v="2026-05-05T00:00:00"/>
    <x v="44"/>
    <s v="Lisa Filips"/>
  </r>
  <r>
    <s v="Reg-7339606"/>
    <m/>
    <s v="suganya.sabaratnam@corp.spdatallc.com"/>
    <m/>
    <x v="1"/>
    <m/>
    <n v="0"/>
    <n v="1"/>
    <m/>
    <m/>
    <m/>
    <m/>
    <s v="Contact Center Agent"/>
    <d v="2026-05-05T00:00:00"/>
    <x v="44"/>
    <s v="Lisa Filips"/>
  </r>
  <r>
    <s v="Reg-7339489"/>
    <s v="&lt;a href=&quot;/0Q0PL00000LVvU9&quot; target=&quot;_self&quot;&gt;DGQ0007575315&lt;/a&gt;"/>
    <s v="tamia.boards@corp.spdatallc.com"/>
    <s v="DG0002203470"/>
    <x v="3"/>
    <n v="302.27999999999997"/>
    <n v="1"/>
    <n v="1"/>
    <s v="KitchenAid"/>
    <n v="1"/>
    <s v="Appliance Care Monthly IW/OOW"/>
    <s v="Initial"/>
    <s v="WFM Analyst"/>
    <d v="2026-05-05T00:00:00"/>
    <x v="64"/>
    <s v="Lisa Filips"/>
  </r>
  <r>
    <s v="Reg-7339488"/>
    <s v="&lt;a href=&quot;/0Q0PL00000LVvSX&quot; target=&quot;_self&quot;&gt;DGQ0007575314&lt;/a&gt;"/>
    <s v="tamia.boards@corp.spdatallc.com"/>
    <s v="DG0002203469"/>
    <x v="3"/>
    <n v="97.08"/>
    <n v="1"/>
    <n v="1"/>
    <s v="Whirlpool"/>
    <n v="1"/>
    <s v="Appliance Care Monthly IW/OOW"/>
    <s v="Initial"/>
    <s v="WFM Analyst"/>
    <d v="2026-05-05T00:00:00"/>
    <x v="64"/>
    <s v="Lisa Filips"/>
  </r>
  <r>
    <s v="Reg-7339491"/>
    <s v="&lt;a href=&quot;/0Q0PL00000LVvXN&quot; target=&quot;_self&quot;&gt;DGQ0007575317&lt;/a&gt;"/>
    <s v="tamia.boards@corp.spdatallc.com"/>
    <s v="DG0002203472"/>
    <x v="3"/>
    <n v="97.08"/>
    <n v="1"/>
    <n v="1"/>
    <s v="Whirlpool"/>
    <n v="1"/>
    <s v="Appliance Care Monthly IW/OOW"/>
    <s v="Initial"/>
    <s v="WFM Analyst"/>
    <d v="2026-05-05T00:00:00"/>
    <x v="64"/>
    <s v="Lisa Filips"/>
  </r>
  <r>
    <s v="Reg-7339490"/>
    <s v="&lt;a href=&quot;/0Q0PL00000LVvVl&quot; target=&quot;_self&quot;&gt;DGQ0007575316&lt;/a&gt;"/>
    <s v="tamia.boards@corp.spdatallc.com"/>
    <s v="DG0002203471"/>
    <x v="3"/>
    <n v="118.68"/>
    <n v="1"/>
    <n v="1"/>
    <s v="KitchenAid"/>
    <n v="1"/>
    <s v="Appliance Care Monthly IW/OOW"/>
    <s v="Initial"/>
    <s v="WFM Analyst"/>
    <d v="2026-05-05T00:00:00"/>
    <x v="64"/>
    <s v="Lisa Filips"/>
  </r>
  <r>
    <s v="Reg-7339493"/>
    <s v="&lt;a href=&quot;/0Q0PL00000LVvYz&quot; target=&quot;_self&quot;&gt;DGQ0007575319&lt;/a&gt;"/>
    <s v="tamia.boards@corp.spdatallc.com"/>
    <s v="DG0002203474"/>
    <x v="3"/>
    <n v="172.68"/>
    <n v="1"/>
    <n v="1"/>
    <s v="KitchenAid"/>
    <n v="1"/>
    <s v="Appliance Care Monthly IW/OOW"/>
    <s v="Initial"/>
    <s v="WFM Analyst"/>
    <d v="2026-05-05T00:00:00"/>
    <x v="64"/>
    <s v="Lisa Filips"/>
  </r>
  <r>
    <s v="Reg-7339492"/>
    <s v="&lt;a href=&quot;/0Q0PL00000LVtaQ&quot; target=&quot;_self&quot;&gt;DGQ0007575318&lt;/a&gt;"/>
    <s v="tamia.boards@corp.spdatallc.com"/>
    <s v="DG0002203473"/>
    <x v="3"/>
    <n v="80.88"/>
    <n v="1"/>
    <n v="1"/>
    <s v="KitchenAid"/>
    <n v="1"/>
    <s v="Appliance Care Monthly IW/OOW"/>
    <s v="Initial"/>
    <s v="WFM Analyst"/>
    <d v="2026-05-05T00:00:00"/>
    <x v="64"/>
    <s v="Lisa Filips"/>
  </r>
  <r>
    <s v="Reg-7339559"/>
    <s v="&lt;a href=&quot;/0Q0PL00000LW05d&quot; target=&quot;_self&quot;&gt;DGQ0007575389&lt;/a&gt;"/>
    <s v="thanisha.wright@corp.spdatallc.com"/>
    <s v="DG0002203506"/>
    <x v="0"/>
    <n v="166.56"/>
    <n v="1"/>
    <n v="1"/>
    <s v="LG"/>
    <n v="1"/>
    <s v="Appliance Care Monthly IW/OOW"/>
    <s v="Initial"/>
    <s v="Supervisor / Team Lead"/>
    <d v="2026-05-05T00:00:00"/>
    <x v="80"/>
    <s v="Lisa Filips"/>
  </r>
  <r>
    <s v="Reg-7339576"/>
    <s v="&lt;a href=&quot;/0Q0PL00000LW14v&quot; target=&quot;_self&quot;&gt;DGQ0007575404&lt;/a&gt;"/>
    <s v="thanisha.wright@corp.spdatallc.com"/>
    <s v="DG0002203511"/>
    <x v="0"/>
    <n v="145.86000000000001"/>
    <n v="1"/>
    <n v="1"/>
    <s v="Whirlpool"/>
    <n v="1"/>
    <s v="Appliance Care Monthly IW/OOW"/>
    <s v="Initial"/>
    <s v="Supervisor / Team Lead"/>
    <d v="2026-05-05T00:00:00"/>
    <x v="80"/>
    <s v="Lisa Filips"/>
  </r>
  <r>
    <s v="Reg-7339424"/>
    <m/>
    <s v="thanisha.wright@corp.spdatallc.com"/>
    <m/>
    <x v="1"/>
    <m/>
    <n v="0"/>
    <n v="1"/>
    <m/>
    <m/>
    <m/>
    <m/>
    <s v="Supervisor / Team Lead"/>
    <d v="2026-05-05T00:00:00"/>
    <x v="80"/>
    <s v="Lisa Filips"/>
  </r>
  <r>
    <s v="Reg-7339471"/>
    <m/>
    <s v="tiffany.french@corp.spdatallc.com"/>
    <m/>
    <x v="1"/>
    <m/>
    <n v="0"/>
    <n v="1"/>
    <m/>
    <m/>
    <m/>
    <m/>
    <s v="Contact Center Agent"/>
    <d v="2026-05-05T00:00:00"/>
    <x v="45"/>
    <s v="Reina Morales"/>
  </r>
  <r>
    <s v="Reg-7339404"/>
    <m/>
    <s v="tiffany.french@corp.spdatallc.com"/>
    <m/>
    <x v="1"/>
    <m/>
    <n v="0"/>
    <n v="1"/>
    <m/>
    <m/>
    <m/>
    <m/>
    <s v="Contact Center Agent"/>
    <d v="2026-05-05T00:00:00"/>
    <x v="45"/>
    <s v="Reina Morales"/>
  </r>
  <r>
    <s v="Reg-7339343"/>
    <m/>
    <s v="tiffany.french@corp.spdatallc.com"/>
    <m/>
    <x v="1"/>
    <m/>
    <n v="0"/>
    <n v="1"/>
    <m/>
    <m/>
    <m/>
    <m/>
    <s v="Contact Center Agent"/>
    <d v="2026-05-05T00:00:00"/>
    <x v="45"/>
    <s v="Reina Morales"/>
  </r>
  <r>
    <s v="Reg-7339611"/>
    <m/>
    <s v="tika.mayo@corp.spdatallc.com"/>
    <m/>
    <x v="1"/>
    <m/>
    <n v="0"/>
    <n v="1"/>
    <m/>
    <m/>
    <m/>
    <m/>
    <s v="Supervisor / Team Lead"/>
    <d v="2026-05-05T00:00:00"/>
    <x v="81"/>
    <s v="Lisa Filips"/>
  </r>
  <r>
    <s v="Reg-7339495"/>
    <s v="&lt;a href=&quot;/0Q0PL00000LVvnV&quot; target=&quot;_self&quot;&gt;DGQ0007575322&lt;/a&gt;"/>
    <s v="traci.alyson@corp.spdatallc.com"/>
    <s v="DG0002203478"/>
    <x v="2"/>
    <n v="63.58"/>
    <n v="1"/>
    <n v="1"/>
    <s v="KitchenAid"/>
    <n v="1"/>
    <s v="Appliance Care Monthly IW/OOW"/>
    <s v="Initial"/>
    <s v="Supervisor / Team Lead"/>
    <d v="2026-05-05T00:00:00"/>
    <x v="11"/>
    <s v="Lisa Filips"/>
  </r>
  <r>
    <s v="Reg-7339508"/>
    <s v="&lt;a href=&quot;/0Q0PL00000LVwoP&quot; target=&quot;_self&quot;&gt;DGQ0007575335&lt;/a&gt;"/>
    <s v="traci.alyson@corp.spdatallc.com"/>
    <s v="DG0002203480"/>
    <x v="2"/>
    <n v="50.82"/>
    <n v="1"/>
    <n v="1"/>
    <s v="Amana"/>
    <n v="1"/>
    <s v="Appliance Care Monthly IW/OOW"/>
    <s v="Initial"/>
    <s v="Supervisor / Team Lead"/>
    <d v="2026-05-05T00:00:00"/>
    <x v="11"/>
    <s v="Lisa Filips"/>
  </r>
  <r>
    <s v="Reg-7339451"/>
    <s v="&lt;a href=&quot;/0Q0PL00000LVsjB&quot; target=&quot;_self&quot;&gt;DGQ0007575274&lt;/a&gt;"/>
    <s v="traci.alyson@corp.spdatallc.com"/>
    <s v="DG0002203456"/>
    <x v="2"/>
    <n v="56.52"/>
    <n v="1"/>
    <n v="1"/>
    <s v="KitchenAid"/>
    <n v="1"/>
    <s v="Appliance Care Monthly IW/OOW"/>
    <s v="Initial"/>
    <s v="Supervisor / Team Lead"/>
    <d v="2026-05-05T00:00:00"/>
    <x v="11"/>
    <s v="Lisa Filips"/>
  </r>
  <r>
    <s v="Reg-7339344"/>
    <s v="&lt;a href=&quot;/0Q0PL00000LVn6n&quot; target=&quot;_self&quot;&gt;DGQ0007575170&lt;/a&gt;"/>
    <s v="traci.alyson@corp.spdatallc.com"/>
    <s v="DG0002203398"/>
    <x v="2"/>
    <n v="61.92"/>
    <n v="1"/>
    <n v="1"/>
    <s v="Maytag"/>
    <n v="1"/>
    <s v="Appliance Care Monthly IW/OOW"/>
    <s v="Initial"/>
    <s v="Supervisor / Team Lead"/>
    <d v="2026-05-05T00:00:00"/>
    <x v="11"/>
    <s v="Lisa Filips"/>
  </r>
  <r>
    <s v="Reg-7339537"/>
    <m/>
    <s v="traci.alyson@corp.spdatallc.com"/>
    <m/>
    <x v="1"/>
    <m/>
    <n v="0"/>
    <n v="1"/>
    <m/>
    <m/>
    <m/>
    <m/>
    <s v="Supervisor / Team Lead"/>
    <d v="2026-05-05T00:00:00"/>
    <x v="11"/>
    <s v="Lisa Filips"/>
  </r>
  <r>
    <s v="Reg-7339583"/>
    <m/>
    <s v="traci.alyson@corp.spdatallc.com"/>
    <m/>
    <x v="1"/>
    <m/>
    <n v="0"/>
    <n v="1"/>
    <m/>
    <m/>
    <m/>
    <m/>
    <s v="Supervisor / Team Lead"/>
    <d v="2026-05-05T00:00:00"/>
    <x v="11"/>
    <s v="Lisa Filips"/>
  </r>
  <r>
    <s v="Reg-7339558"/>
    <m/>
    <s v="traci.alyson@corp.spdatallc.com"/>
    <m/>
    <x v="1"/>
    <m/>
    <n v="0"/>
    <n v="1"/>
    <m/>
    <m/>
    <m/>
    <m/>
    <s v="Supervisor / Team Lead"/>
    <d v="2026-05-05T00:00:00"/>
    <x v="11"/>
    <s v="Lisa Filips"/>
  </r>
  <r>
    <s v="Reg-7339567"/>
    <m/>
    <s v="traci.alyson@corp.spdatallc.com"/>
    <m/>
    <x v="1"/>
    <m/>
    <n v="0"/>
    <n v="1"/>
    <m/>
    <m/>
    <m/>
    <m/>
    <s v="Supervisor / Team Lead"/>
    <d v="2026-05-05T00:00:00"/>
    <x v="11"/>
    <s v="Lisa Filips"/>
  </r>
  <r>
    <s v="Reg-7339568"/>
    <m/>
    <s v="traci.alyson@corp.spdatallc.com"/>
    <m/>
    <x v="1"/>
    <m/>
    <n v="0"/>
    <n v="1"/>
    <m/>
    <m/>
    <m/>
    <m/>
    <s v="Supervisor / Team Lead"/>
    <d v="2026-05-05T00:00:00"/>
    <x v="11"/>
    <s v="Lisa Filips"/>
  </r>
  <r>
    <s v="Reg-7339592"/>
    <m/>
    <s v="traci.alyson@corp.spdatallc.com"/>
    <m/>
    <x v="1"/>
    <m/>
    <n v="0"/>
    <n v="1"/>
    <m/>
    <m/>
    <m/>
    <m/>
    <s v="Supervisor / Team Lead"/>
    <d v="2026-05-05T00:00:00"/>
    <x v="11"/>
    <s v="Lisa Filips"/>
  </r>
  <r>
    <s v="Reg-7339571"/>
    <m/>
    <s v="traci.alyson@corp.spdatallc.com"/>
    <m/>
    <x v="1"/>
    <m/>
    <n v="0"/>
    <n v="1"/>
    <m/>
    <m/>
    <m/>
    <m/>
    <s v="Supervisor / Team Lead"/>
    <d v="2026-05-05T00:00:00"/>
    <x v="11"/>
    <s v="Lisa Filips"/>
  </r>
  <r>
    <s v="Reg-7339563"/>
    <m/>
    <s v="traci.alyson@corp.spdatallc.com"/>
    <m/>
    <x v="1"/>
    <m/>
    <n v="0"/>
    <n v="1"/>
    <m/>
    <m/>
    <m/>
    <m/>
    <s v="Supervisor / Team Lead"/>
    <d v="2026-05-05T00:00:00"/>
    <x v="11"/>
    <s v="Lisa Filips"/>
  </r>
  <r>
    <s v="Reg-7339485"/>
    <m/>
    <s v="traci.alyson@corp.spdatallc.com"/>
    <m/>
    <x v="1"/>
    <m/>
    <n v="0"/>
    <n v="1"/>
    <m/>
    <m/>
    <m/>
    <m/>
    <s v="Supervisor / Team Lead"/>
    <d v="2026-05-05T00:00:00"/>
    <x v="11"/>
    <s v="Lisa Filips"/>
  </r>
  <r>
    <s v="Reg-7339523"/>
    <m/>
    <s v="traci.alyson@corp.spdatallc.com"/>
    <m/>
    <x v="1"/>
    <m/>
    <n v="0"/>
    <n v="1"/>
    <m/>
    <m/>
    <m/>
    <m/>
    <s v="Supervisor / Team Lead"/>
    <d v="2026-05-05T00:00:00"/>
    <x v="11"/>
    <s v="Lisa Filips"/>
  </r>
  <r>
    <s v="Reg-7339549"/>
    <m/>
    <s v="traci.alyson@corp.spdatallc.com"/>
    <m/>
    <x v="1"/>
    <m/>
    <n v="0"/>
    <n v="1"/>
    <m/>
    <m/>
    <m/>
    <m/>
    <s v="Supervisor / Team Lead"/>
    <d v="2026-05-05T00:00:00"/>
    <x v="11"/>
    <s v="Lisa Filips"/>
  </r>
  <r>
    <s v="Reg-7339526"/>
    <m/>
    <s v="traci.alyson@corp.spdatallc.com"/>
    <m/>
    <x v="1"/>
    <m/>
    <n v="0"/>
    <n v="1"/>
    <m/>
    <m/>
    <m/>
    <m/>
    <s v="Supervisor / Team Lead"/>
    <d v="2026-05-05T00:00:00"/>
    <x v="11"/>
    <s v="Lisa Filips"/>
  </r>
  <r>
    <s v="Reg-7339548"/>
    <m/>
    <s v="traci.alyson@corp.spdatallc.com"/>
    <m/>
    <x v="1"/>
    <m/>
    <n v="0"/>
    <n v="1"/>
    <m/>
    <m/>
    <m/>
    <m/>
    <s v="Supervisor / Team Lead"/>
    <d v="2026-05-05T00:00:00"/>
    <x v="11"/>
    <s v="Lisa Filips"/>
  </r>
  <r>
    <s v="Reg-7339463"/>
    <m/>
    <s v="traci.alyson@corp.spdatallc.com"/>
    <m/>
    <x v="1"/>
    <m/>
    <n v="0"/>
    <n v="1"/>
    <m/>
    <m/>
    <m/>
    <m/>
    <s v="Supervisor / Team Lead"/>
    <d v="2026-05-05T00:00:00"/>
    <x v="11"/>
    <s v="Lisa Filips"/>
  </r>
  <r>
    <s v="Reg-7339464"/>
    <m/>
    <s v="traci.alyson@corp.spdatallc.com"/>
    <m/>
    <x v="1"/>
    <m/>
    <n v="0"/>
    <n v="1"/>
    <m/>
    <m/>
    <m/>
    <m/>
    <s v="Supervisor / Team Lead"/>
    <d v="2026-05-05T00:00:00"/>
    <x v="11"/>
    <s v="Lisa Filips"/>
  </r>
  <r>
    <s v="Reg-7339472"/>
    <m/>
    <s v="traci.alyson@corp.spdatallc.com"/>
    <m/>
    <x v="1"/>
    <m/>
    <n v="0"/>
    <n v="1"/>
    <m/>
    <m/>
    <m/>
    <m/>
    <s v="Supervisor / Team Lead"/>
    <d v="2026-05-05T00:00:00"/>
    <x v="11"/>
    <s v="Lisa Filips"/>
  </r>
  <r>
    <s v="Reg-7339504"/>
    <m/>
    <s v="traci.alyson@corp.spdatallc.com"/>
    <m/>
    <x v="1"/>
    <m/>
    <n v="0"/>
    <n v="1"/>
    <m/>
    <m/>
    <m/>
    <m/>
    <s v="Supervisor / Team Lead"/>
    <d v="2026-05-05T00:00:00"/>
    <x v="11"/>
    <s v="Lisa Filips"/>
  </r>
  <r>
    <s v="Reg-7339335"/>
    <m/>
    <s v="traci.alyson@corp.spdatallc.com"/>
    <m/>
    <x v="1"/>
    <m/>
    <n v="0"/>
    <n v="1"/>
    <m/>
    <m/>
    <m/>
    <m/>
    <s v="Supervisor / Team Lead"/>
    <d v="2026-05-05T00:00:00"/>
    <x v="11"/>
    <s v="Lisa Filips"/>
  </r>
  <r>
    <s v="Reg-7339328"/>
    <m/>
    <s v="traci.alyson@corp.spdatallc.com"/>
    <m/>
    <x v="1"/>
    <m/>
    <n v="0"/>
    <n v="1"/>
    <m/>
    <m/>
    <m/>
    <m/>
    <s v="Supervisor / Team Lead"/>
    <d v="2026-05-05T00:00:00"/>
    <x v="11"/>
    <s v="Lisa Filips"/>
  </r>
  <r>
    <s v="Reg-7339320"/>
    <m/>
    <s v="traci.alyson@corp.spdatallc.com"/>
    <m/>
    <x v="1"/>
    <m/>
    <n v="0"/>
    <n v="1"/>
    <m/>
    <m/>
    <m/>
    <m/>
    <s v="Supervisor / Team Lead"/>
    <d v="2026-05-05T00:00:00"/>
    <x v="11"/>
    <s v="Lisa Filips"/>
  </r>
  <r>
    <s v="Reg-7339577"/>
    <m/>
    <s v="traci.alyson@corp.spdatallc.com"/>
    <m/>
    <x v="1"/>
    <m/>
    <n v="0"/>
    <n v="1"/>
    <m/>
    <m/>
    <m/>
    <m/>
    <s v="Supervisor / Team Lead"/>
    <d v="2026-05-05T00:00:00"/>
    <x v="11"/>
    <s v="Lisa Filips"/>
  </r>
  <r>
    <s v="Reg-7339600"/>
    <m/>
    <s v="traci.alyson@corp.spdatallc.com"/>
    <m/>
    <x v="1"/>
    <m/>
    <n v="0"/>
    <n v="1"/>
    <m/>
    <m/>
    <m/>
    <m/>
    <s v="Supervisor / Team Lead"/>
    <d v="2026-05-05T00:00:00"/>
    <x v="11"/>
    <s v="Lisa Filips"/>
  </r>
  <r>
    <s v="Reg-7339572"/>
    <m/>
    <s v="traci.alyson@corp.spdatallc.com"/>
    <m/>
    <x v="1"/>
    <m/>
    <n v="0"/>
    <n v="1"/>
    <m/>
    <m/>
    <m/>
    <m/>
    <s v="Supervisor / Team Lead"/>
    <d v="2026-05-05T00:00:00"/>
    <x v="11"/>
    <s v="Lisa Filips"/>
  </r>
  <r>
    <s v="Reg-7339598"/>
    <m/>
    <s v="traci.alyson@corp.spdatallc.com"/>
    <m/>
    <x v="1"/>
    <m/>
    <n v="0"/>
    <n v="1"/>
    <m/>
    <m/>
    <m/>
    <m/>
    <s v="Supervisor / Team Lead"/>
    <d v="2026-05-05T00:00:00"/>
    <x v="11"/>
    <s v="Lisa Filips"/>
  </r>
  <r>
    <s v="Reg-7339597"/>
    <m/>
    <s v="traci.alyson@corp.spdatallc.com"/>
    <m/>
    <x v="1"/>
    <m/>
    <n v="0"/>
    <n v="1"/>
    <m/>
    <m/>
    <m/>
    <m/>
    <s v="Supervisor / Team Lead"/>
    <d v="2026-05-05T00:00:00"/>
    <x v="11"/>
    <s v="Lisa Filips"/>
  </r>
  <r>
    <s v="Reg-7339603"/>
    <m/>
    <s v="traci.alyson@corp.spdatallc.com"/>
    <m/>
    <x v="1"/>
    <m/>
    <n v="0"/>
    <n v="1"/>
    <m/>
    <m/>
    <m/>
    <m/>
    <s v="Supervisor / Team Lead"/>
    <d v="2026-05-05T00:00:00"/>
    <x v="11"/>
    <s v="Lisa Filips"/>
  </r>
  <r>
    <s v="Reg-7339602"/>
    <m/>
    <s v="traci.alyson@corp.spdatallc.com"/>
    <m/>
    <x v="1"/>
    <m/>
    <n v="0"/>
    <n v="1"/>
    <m/>
    <m/>
    <m/>
    <m/>
    <s v="Supervisor / Team Lead"/>
    <d v="2026-05-05T00:00:00"/>
    <x v="11"/>
    <s v="Lisa Filips"/>
  </r>
  <r>
    <s v="Reg-7339386"/>
    <m/>
    <s v="traci.alyson@corp.spdatallc.com"/>
    <m/>
    <x v="1"/>
    <m/>
    <n v="0"/>
    <n v="1"/>
    <m/>
    <m/>
    <m/>
    <m/>
    <s v="Supervisor / Team Lead"/>
    <d v="2026-05-05T00:00:00"/>
    <x v="11"/>
    <s v="Lisa Filips"/>
  </r>
  <r>
    <s v="Reg-7339410"/>
    <m/>
    <s v="traci.alyson@corp.spdatallc.com"/>
    <m/>
    <x v="1"/>
    <m/>
    <n v="0"/>
    <n v="1"/>
    <m/>
    <m/>
    <m/>
    <m/>
    <s v="Supervisor / Team Lead"/>
    <d v="2026-05-05T00:00:00"/>
    <x v="11"/>
    <s v="Lisa Filips"/>
  </r>
  <r>
    <s v="Reg-7339411"/>
    <m/>
    <s v="traci.alyson@corp.spdatallc.com"/>
    <m/>
    <x v="1"/>
    <m/>
    <n v="0"/>
    <n v="1"/>
    <m/>
    <m/>
    <m/>
    <m/>
    <s v="Supervisor / Team Lead"/>
    <d v="2026-05-05T00:00:00"/>
    <x v="11"/>
    <s v="Lisa Filips"/>
  </r>
  <r>
    <s v="Reg-7339409"/>
    <m/>
    <s v="traci.alyson@corp.spdatallc.com"/>
    <m/>
    <x v="1"/>
    <m/>
    <n v="0"/>
    <n v="1"/>
    <m/>
    <m/>
    <m/>
    <m/>
    <s v="Supervisor / Team Lead"/>
    <d v="2026-05-05T00:00:00"/>
    <x v="11"/>
    <s v="Lisa Filips"/>
  </r>
  <r>
    <s v="Reg-7339413"/>
    <m/>
    <s v="traci.alyson@corp.spdatallc.com"/>
    <m/>
    <x v="1"/>
    <m/>
    <n v="0"/>
    <n v="1"/>
    <m/>
    <m/>
    <m/>
    <m/>
    <s v="Supervisor / Team Lead"/>
    <d v="2026-05-05T00:00:00"/>
    <x v="11"/>
    <s v="Lisa Filips"/>
  </r>
  <r>
    <s v="Reg-7339416"/>
    <m/>
    <s v="traci.alyson@corp.spdatallc.com"/>
    <m/>
    <x v="1"/>
    <m/>
    <n v="0"/>
    <n v="1"/>
    <m/>
    <m/>
    <m/>
    <m/>
    <s v="Supervisor / Team Lead"/>
    <d v="2026-05-05T00:00:00"/>
    <x v="11"/>
    <s v="Lisa Filips"/>
  </r>
  <r>
    <s v="Reg-7339415"/>
    <m/>
    <s v="traci.alyson@corp.spdatallc.com"/>
    <m/>
    <x v="1"/>
    <m/>
    <n v="0"/>
    <n v="1"/>
    <m/>
    <m/>
    <m/>
    <m/>
    <s v="Supervisor / Team Lead"/>
    <d v="2026-05-05T00:00:00"/>
    <x v="11"/>
    <s v="Lisa Filips"/>
  </r>
  <r>
    <s v="Reg-7339497"/>
    <s v="&lt;a href=&quot;/0Q0PL00000LVvxB&quot; target=&quot;_self&quot;&gt;DGQ0007575324&lt;/a&gt;"/>
    <s v="tyler.strong@corp.spdatallc.com"/>
    <s v="DG0002203476"/>
    <x v="0"/>
    <n v="152.88"/>
    <n v="1"/>
    <n v="1"/>
    <s v="LG"/>
    <n v="1"/>
    <s v="Appliance Care Monthly IW/OOW"/>
    <s v="Initial"/>
    <s v="Contact Center Agent"/>
    <d v="2026-05-05T00:00:00"/>
    <x v="65"/>
    <s v="Stefano Lista"/>
  </r>
  <r>
    <s v="Reg-7339499"/>
    <s v="&lt;a href=&quot;/0Q0PL00000LVvyn&quot; target=&quot;_self&quot;&gt;DGQ0007575325&lt;/a&gt;"/>
    <s v="tyler.strong@corp.spdatallc.com"/>
    <s v="DG0002203477"/>
    <x v="0"/>
    <n v="152.88"/>
    <n v="1"/>
    <n v="1"/>
    <s v="LG"/>
    <n v="1"/>
    <s v="Appliance Care Monthly IW/OOW"/>
    <s v="Initial"/>
    <s v="Contact Center Agent"/>
    <d v="2026-05-05T00:00:00"/>
    <x v="65"/>
    <s v="Stefano Lista"/>
  </r>
  <r>
    <s v="Reg-7339570"/>
    <s v="&lt;a href=&quot;/0Q0PL00000LW0jx&quot; target=&quot;_self&quot;&gt;DGQ0007575400&lt;/a&gt;"/>
    <s v="uniqua.davis@corp.spdatallc.com"/>
    <s v="DG0002203510"/>
    <x v="0"/>
    <n v="150.54"/>
    <n v="1"/>
    <n v="1"/>
    <s v="Maytag"/>
    <n v="1"/>
    <s v="Appliance Care Monthly IW/OOW"/>
    <s v="Initial"/>
    <s v="Agent"/>
    <d v="2026-05-05T00:00:00"/>
    <x v="82"/>
    <s v="Gary Lambert"/>
  </r>
  <r>
    <s v="Reg-7339460"/>
    <s v="&lt;a href=&quot;/0Q0PL00000LVtIf&quot; target=&quot;_self&quot;&gt;DGQ0007575284&lt;/a&gt;"/>
    <s v="vianilda.martinez@corp.spdatallc.com"/>
    <s v="DG0002203464"/>
    <x v="0"/>
    <n v="105.26"/>
    <n v="1"/>
    <n v="1"/>
    <s v="Amana"/>
    <n v="1"/>
    <s v="Appliance Care Monthly IW/OOW"/>
    <s v="Initial"/>
    <s v="Contact Center Agent"/>
    <d v="2026-05-05T00:00:00"/>
    <x v="100"/>
    <s v="Reina Morales"/>
  </r>
  <r>
    <s v="Reg-7339459"/>
    <s v="&lt;a href=&quot;/0Q0PL00000LVtFR&quot; target=&quot;_self&quot;&gt;DGQ0007575282&lt;/a&gt;"/>
    <s v="vianilda.martinez@corp.spdatallc.com"/>
    <s v="DG0002203462"/>
    <x v="0"/>
    <n v="132.22"/>
    <n v="1"/>
    <n v="1"/>
    <s v="FRIGIDAIRE"/>
    <n v="1"/>
    <s v="Appliance Care Monthly IW/OOW"/>
    <s v="Initial"/>
    <s v="Contact Center Agent"/>
    <d v="2026-05-05T00:00:00"/>
    <x v="100"/>
    <s v="Reina Morales"/>
  </r>
  <r>
    <s v="Reg-7339538"/>
    <m/>
    <s v="vonceil.cummings@corp.spdatallc.com"/>
    <m/>
    <x v="1"/>
    <m/>
    <n v="0"/>
    <n v="1"/>
    <m/>
    <m/>
    <m/>
    <m/>
    <s v="Agent"/>
    <d v="2026-05-05T00:00:00"/>
    <x v="47"/>
    <s v="John Burdett"/>
  </r>
  <r>
    <s v="Reg-7339542"/>
    <m/>
    <s v="vonceil.cummings@corp.spdatallc.com"/>
    <m/>
    <x v="1"/>
    <m/>
    <n v="0"/>
    <n v="1"/>
    <m/>
    <m/>
    <m/>
    <m/>
    <s v="Agent"/>
    <d v="2026-05-05T00:00:00"/>
    <x v="47"/>
    <s v="John Burdett"/>
  </r>
  <r>
    <s v="Reg-7339539"/>
    <m/>
    <s v="vonceil.cummings@corp.spdatallc.com"/>
    <m/>
    <x v="1"/>
    <m/>
    <n v="0"/>
    <n v="1"/>
    <m/>
    <m/>
    <m/>
    <m/>
    <s v="Agent"/>
    <d v="2026-05-05T00:00:00"/>
    <x v="47"/>
    <s v="John Burdett"/>
  </r>
  <r>
    <s v="Reg-7339389"/>
    <m/>
    <s v="vonceil.cummings@corp.spdatallc.com"/>
    <m/>
    <x v="1"/>
    <m/>
    <n v="0"/>
    <n v="1"/>
    <m/>
    <m/>
    <m/>
    <m/>
    <s v="Agent"/>
    <d v="2026-05-05T00:00:00"/>
    <x v="47"/>
    <s v="John Burdett"/>
  </r>
  <r>
    <s v="Reg-7339391"/>
    <m/>
    <s v="vonceil.cummings@corp.spdatallc.com"/>
    <m/>
    <x v="1"/>
    <m/>
    <n v="0"/>
    <n v="1"/>
    <m/>
    <m/>
    <m/>
    <m/>
    <s v="Agent"/>
    <d v="2026-05-05T00:00:00"/>
    <x v="47"/>
    <s v="John Burdett"/>
  </r>
  <r>
    <s v="Reg-7339395"/>
    <m/>
    <s v="vonceil.cummings@corp.spdatallc.com"/>
    <m/>
    <x v="1"/>
    <m/>
    <n v="0"/>
    <n v="1"/>
    <m/>
    <m/>
    <m/>
    <m/>
    <s v="Agent"/>
    <d v="2026-05-05T00:00:00"/>
    <x v="47"/>
    <s v="John Burdett"/>
  </r>
  <r>
    <s v="Reg-7339383"/>
    <m/>
    <s v="vonceil.cummings@corp.spdatallc.com"/>
    <m/>
    <x v="1"/>
    <m/>
    <n v="0"/>
    <n v="1"/>
    <m/>
    <m/>
    <m/>
    <m/>
    <s v="Agent"/>
    <d v="2026-05-05T00:00:00"/>
    <x v="47"/>
    <s v="John Burdett"/>
  </r>
  <r>
    <s v="Reg-7339385"/>
    <m/>
    <s v="vonceil.cummings@corp.spdatallc.com"/>
    <m/>
    <x v="1"/>
    <m/>
    <n v="0"/>
    <n v="1"/>
    <m/>
    <m/>
    <m/>
    <m/>
    <s v="Agent"/>
    <d v="2026-05-05T00:00:00"/>
    <x v="47"/>
    <s v="John Burdett"/>
  </r>
  <r>
    <s v="Reg-7339108"/>
    <s v="&lt;a href=&quot;/0Q0PL00000LVMxp&quot; target=&quot;_self&quot;&gt;DGQ0007574941&lt;/a&gt;"/>
    <s v="abdifitah.ahmed@corp.spdatallc.com"/>
    <s v="DG0002201115"/>
    <x v="2"/>
    <n v="40.380000000000003"/>
    <n v="1"/>
    <n v="1"/>
    <s v="Whirlpool"/>
    <n v="1"/>
    <s v="Appliance Care Monthly IW/OOW"/>
    <s v="Initial"/>
    <s v="Contact Center Agent"/>
    <d v="2026-05-04T00:00:00"/>
    <x v="66"/>
    <s v="Lisa Filips"/>
  </r>
  <r>
    <s v="Reg-7339138"/>
    <s v="&lt;a href=&quot;/0Q0PL00000LVOLJ&quot; target=&quot;_self&quot;&gt;DGQ0007574966&lt;/a&gt;"/>
    <s v="abdifitah.ahmed@corp.spdatallc.com"/>
    <s v="DG0002201123"/>
    <x v="2"/>
    <n v="48.06"/>
    <n v="1"/>
    <n v="1"/>
    <s v="Maytag"/>
    <n v="1"/>
    <s v="Appliance Care Monthly IW/OOW"/>
    <s v="Initial"/>
    <s v="Contact Center Agent"/>
    <d v="2026-05-04T00:00:00"/>
    <x v="66"/>
    <s v="Lisa Filips"/>
  </r>
  <r>
    <s v="Reg-7339024"/>
    <s v="&lt;a href=&quot;/0Q0PL00000LVISo&quot; target=&quot;_self&quot;&gt;DGQ0007574852&lt;/a&gt;"/>
    <s v="abdifitah.ahmed@corp.spdatallc.com"/>
    <s v="DG0002201082"/>
    <x v="2"/>
    <n v="54.96"/>
    <n v="1"/>
    <n v="1"/>
    <s v="Maytag"/>
    <n v="1"/>
    <s v="Appliance Care Monthly IW/OOW"/>
    <s v="Initial"/>
    <s v="Contact Center Agent"/>
    <d v="2026-05-04T00:00:00"/>
    <x v="66"/>
    <s v="Lisa Filips"/>
  </r>
  <r>
    <s v="Reg-7339277"/>
    <s v="&lt;a href=&quot;/0Q0PL00000LVW2j&quot; target=&quot;_self&quot;&gt;DGQ0007575104&lt;/a&gt;"/>
    <s v="abdifitah.ahmed@corp.spdatallc.com"/>
    <s v="DG0002201185"/>
    <x v="2"/>
    <n v="66.3"/>
    <n v="0"/>
    <n v="1"/>
    <s v="Maytag"/>
    <n v="0"/>
    <s v="Appliance Care Monthly IW/OOW"/>
    <s v="Canceled"/>
    <s v="Contact Center Agent"/>
    <d v="2026-05-04T00:00:00"/>
    <x v="66"/>
    <s v="Lisa Filips"/>
  </r>
  <r>
    <s v="Reg-7339161"/>
    <m/>
    <s v="abdifitah.ahmed@corp.spdatallc.com"/>
    <m/>
    <x v="1"/>
    <m/>
    <n v="0"/>
    <n v="1"/>
    <m/>
    <m/>
    <m/>
    <m/>
    <s v="Contact Center Agent"/>
    <d v="2026-05-04T00:00:00"/>
    <x v="66"/>
    <s v="Lisa Filips"/>
  </r>
  <r>
    <s v="Reg-7339071"/>
    <m/>
    <s v="abdifitah.ahmed@corp.spdatallc.com"/>
    <m/>
    <x v="1"/>
    <m/>
    <n v="0"/>
    <n v="1"/>
    <m/>
    <m/>
    <m/>
    <m/>
    <s v="Contact Center Agent"/>
    <d v="2026-05-04T00:00:00"/>
    <x v="66"/>
    <s v="Lisa Filips"/>
  </r>
  <r>
    <s v="Reg-7339279"/>
    <m/>
    <s v="abdifitah.ahmed@corp.spdatallc.com"/>
    <m/>
    <x v="1"/>
    <m/>
    <n v="0"/>
    <n v="1"/>
    <m/>
    <m/>
    <m/>
    <m/>
    <s v="Contact Center Agent"/>
    <d v="2026-05-04T00:00:00"/>
    <x v="66"/>
    <s v="Lisa Filips"/>
  </r>
  <r>
    <s v="Reg-7339287"/>
    <m/>
    <s v="abdifitah.ahmed@corp.spdatallc.com"/>
    <m/>
    <x v="1"/>
    <m/>
    <n v="0"/>
    <n v="1"/>
    <m/>
    <m/>
    <m/>
    <m/>
    <s v="Contact Center Agent"/>
    <d v="2026-05-04T00:00:00"/>
    <x v="66"/>
    <s v="Lisa Filips"/>
  </r>
  <r>
    <s v="Reg-7339235"/>
    <m/>
    <s v="abdifitah.ahmed@corp.spdatallc.com"/>
    <m/>
    <x v="1"/>
    <m/>
    <n v="0"/>
    <n v="1"/>
    <m/>
    <m/>
    <m/>
    <m/>
    <s v="Contact Center Agent"/>
    <d v="2026-05-04T00:00:00"/>
    <x v="66"/>
    <s v="Lisa Filips"/>
  </r>
  <r>
    <s v="Reg-7339285"/>
    <m/>
    <s v="abdifitah.ahmed@corp.spdatallc.com"/>
    <m/>
    <x v="1"/>
    <m/>
    <n v="0"/>
    <n v="1"/>
    <m/>
    <m/>
    <m/>
    <m/>
    <s v="Contact Center Agent"/>
    <d v="2026-05-04T00:00:00"/>
    <x v="66"/>
    <s v="Lisa Filips"/>
  </r>
  <r>
    <s v="Reg-7339243"/>
    <m/>
    <s v="abdifitah.ahmed@corp.spdatallc.com"/>
    <m/>
    <x v="1"/>
    <m/>
    <n v="0"/>
    <n v="1"/>
    <m/>
    <m/>
    <m/>
    <m/>
    <s v="Contact Center Agent"/>
    <d v="2026-05-04T00:00:00"/>
    <x v="66"/>
    <s v="Lisa Filips"/>
  </r>
  <r>
    <s v="Reg-7339193"/>
    <m/>
    <s v="abdifitah.ahmed@corp.spdatallc.com"/>
    <m/>
    <x v="1"/>
    <m/>
    <n v="0"/>
    <n v="1"/>
    <m/>
    <m/>
    <m/>
    <m/>
    <s v="Contact Center Agent"/>
    <d v="2026-05-04T00:00:00"/>
    <x v="66"/>
    <s v="Lisa Filips"/>
  </r>
  <r>
    <s v="Reg-7339222"/>
    <m/>
    <s v="abdifitah.ahmed@corp.spdatallc.com"/>
    <m/>
    <x v="1"/>
    <m/>
    <n v="0"/>
    <n v="1"/>
    <m/>
    <m/>
    <m/>
    <m/>
    <s v="Contact Center Agent"/>
    <d v="2026-05-04T00:00:00"/>
    <x v="66"/>
    <s v="Lisa Filips"/>
  </r>
  <r>
    <s v="Reg-7339281"/>
    <m/>
    <s v="abdifitah.ahmed@corp.spdatallc.com"/>
    <m/>
    <x v="1"/>
    <m/>
    <n v="0"/>
    <n v="1"/>
    <m/>
    <m/>
    <m/>
    <m/>
    <s v="Contact Center Agent"/>
    <d v="2026-05-04T00:00:00"/>
    <x v="66"/>
    <s v="Lisa Filips"/>
  </r>
  <r>
    <s v="Reg-7339225"/>
    <m/>
    <s v="abdifitah.ahmed@corp.spdatallc.com"/>
    <m/>
    <x v="1"/>
    <m/>
    <n v="0"/>
    <n v="0"/>
    <m/>
    <m/>
    <m/>
    <m/>
    <s v="Contact Center Agent"/>
    <d v="2026-05-04T00:00:00"/>
    <x v="66"/>
    <s v="Lisa Filips"/>
  </r>
  <r>
    <s v="Reg-7339213"/>
    <m/>
    <s v="abdifitah.ahmed@corp.spdatallc.com"/>
    <m/>
    <x v="1"/>
    <m/>
    <n v="0"/>
    <n v="1"/>
    <m/>
    <m/>
    <m/>
    <m/>
    <s v="Contact Center Agent"/>
    <d v="2026-05-04T00:00:00"/>
    <x v="66"/>
    <s v="Lisa Filips"/>
  </r>
  <r>
    <s v="Reg-7339104"/>
    <s v="&lt;a href=&quot;/0Q0PL00000LVMY1&quot; target=&quot;_self&quot;&gt;DGQ0007574929&lt;/a&gt;"/>
    <s v="alexis.brown@corp.spdatallc.com"/>
    <s v="DG0002201111"/>
    <x v="0"/>
    <n v="73.14"/>
    <n v="0"/>
    <n v="1"/>
    <s v="GE"/>
    <n v="1"/>
    <s v="Appliance Care Monthly IW/OOW"/>
    <s v="Initial"/>
    <s v="Supervisor / Team Lead"/>
    <d v="2026-05-04T00:00:00"/>
    <x v="67"/>
    <s v="Lisa Filips"/>
  </r>
  <r>
    <s v="Reg-7339096"/>
    <s v="&lt;a href=&quot;/0Q0PL00000LVMUn&quot; target=&quot;_self&quot;&gt;DGQ0007574927&lt;/a&gt;"/>
    <s v="alexis.brown@corp.spdatallc.com"/>
    <s v="DG0002201109"/>
    <x v="0"/>
    <n v="134.1"/>
    <n v="0"/>
    <n v="1"/>
    <s v="GE"/>
    <n v="1"/>
    <s v="Appliance Care Monthly IW/OOW"/>
    <s v="Initial"/>
    <s v="Supervisor / Team Lead"/>
    <d v="2026-05-04T00:00:00"/>
    <x v="67"/>
    <s v="Lisa Filips"/>
  </r>
  <r>
    <s v="Reg-7339120"/>
    <s v="&lt;a href=&quot;/0Q0PL00000LVNPF&quot; target=&quot;_self&quot;&gt;DGQ0007574946&lt;/a&gt;"/>
    <s v="alexis.brown@corp.spdatallc.com"/>
    <s v="DG0002201117"/>
    <x v="0"/>
    <n v="95.76"/>
    <n v="1"/>
    <n v="1"/>
    <s v="GE"/>
    <n v="1"/>
    <s v="Appliance Care Monthly IW/OOW"/>
    <s v="Initial"/>
    <s v="Supervisor / Team Lead"/>
    <d v="2026-05-04T00:00:00"/>
    <x v="67"/>
    <s v="Lisa Filips"/>
  </r>
  <r>
    <s v="Reg-7339099"/>
    <s v="&lt;a href=&quot;/0Q0PL00000LVMWP&quot; target=&quot;_self&quot;&gt;DGQ0007574928&lt;/a&gt;"/>
    <s v="alexis.brown@corp.spdatallc.com"/>
    <s v="DG0002201110"/>
    <x v="0"/>
    <n v="114.9"/>
    <n v="0"/>
    <n v="1"/>
    <s v="GE"/>
    <n v="1"/>
    <s v="Appliance Care Monthly IW/OOW"/>
    <s v="Initial"/>
    <s v="Supervisor / Team Lead"/>
    <d v="2026-05-04T00:00:00"/>
    <x v="67"/>
    <s v="Lisa Filips"/>
  </r>
  <r>
    <s v="Reg-7338860"/>
    <s v="&lt;a href=&quot;/0Q0PL00000LVAOn&quot; target=&quot;_self&quot;&gt;DGQ0007574681&lt;/a&gt;"/>
    <s v="alexis.brown@corp.spdatallc.com"/>
    <s v="DG0002201000"/>
    <x v="0"/>
    <n v="144.54"/>
    <n v="1"/>
    <n v="1"/>
    <s v="Maytag"/>
    <n v="1"/>
    <s v="Appliance Care Monthly IW/OOW"/>
    <s v="Initial"/>
    <s v="Supervisor / Team Lead"/>
    <d v="2026-05-04T00:00:00"/>
    <x v="67"/>
    <s v="Lisa Filips"/>
  </r>
  <r>
    <s v="Reg-7338859"/>
    <s v="&lt;a href=&quot;/0Q0PL00000LVANB&quot; target=&quot;_self&quot;&gt;DGQ0007574680&lt;/a&gt;"/>
    <s v="alexis.brown@corp.spdatallc.com"/>
    <s v="DG0002200999"/>
    <x v="0"/>
    <n v="86.94"/>
    <n v="1"/>
    <n v="1"/>
    <s v="Maytag"/>
    <n v="1"/>
    <s v="Appliance Care Monthly IW/OOW"/>
    <s v="Initial"/>
    <s v="Supervisor / Team Lead"/>
    <d v="2026-05-04T00:00:00"/>
    <x v="67"/>
    <s v="Lisa Filips"/>
  </r>
  <r>
    <s v="Reg-7339091"/>
    <m/>
    <s v="alexis.brown@corp.spdatallc.com"/>
    <m/>
    <x v="1"/>
    <m/>
    <n v="0"/>
    <n v="0"/>
    <m/>
    <m/>
    <m/>
    <m/>
    <s v="Supervisor / Team Lead"/>
    <d v="2026-05-04T00:00:00"/>
    <x v="67"/>
    <s v="Lisa Filips"/>
  </r>
  <r>
    <s v="Reg-7338856"/>
    <m/>
    <s v="alexis.brown@corp.spdatallc.com"/>
    <m/>
    <x v="1"/>
    <m/>
    <n v="0"/>
    <n v="0"/>
    <m/>
    <m/>
    <m/>
    <m/>
    <s v="Supervisor / Team Lead"/>
    <d v="2026-05-04T00:00:00"/>
    <x v="67"/>
    <s v="Lisa Filips"/>
  </r>
  <r>
    <s v="Reg-7339177"/>
    <m/>
    <s v="alexis.brown@corp.spdatallc.com"/>
    <m/>
    <x v="1"/>
    <m/>
    <n v="0"/>
    <n v="1"/>
    <m/>
    <m/>
    <m/>
    <m/>
    <s v="Supervisor / Team Lead"/>
    <d v="2026-05-04T00:00:00"/>
    <x v="67"/>
    <s v="Lisa Filips"/>
  </r>
  <r>
    <s v="Reg-7339159"/>
    <s v="&lt;a href=&quot;/0Q0PL00000LVPNp&quot; target=&quot;_self&quot;&gt;DGQ0007574991&lt;/a&gt;"/>
    <s v="alicia.chavarria@corp.spdatallc.com"/>
    <s v="DG0002201131"/>
    <x v="0"/>
    <n v="71.819999999999993"/>
    <n v="1"/>
    <n v="1"/>
    <s v="Whirlpool"/>
    <n v="1"/>
    <s v="Appliance Care Monthly IW/OOW"/>
    <s v="Initial"/>
    <s v="Contact Center Agent"/>
    <d v="2026-05-04T00:00:00"/>
    <x v="15"/>
    <s v="Lisa Filips"/>
  </r>
  <r>
    <s v="Reg-7339155"/>
    <s v="&lt;a href=&quot;/0Q0PL00000LVPAv&quot; target=&quot;_self&quot;&gt;DGQ0007574986&lt;/a&gt;"/>
    <s v="alicia.chavarria@corp.spdatallc.com"/>
    <s v="DG0002201130"/>
    <x v="3"/>
    <n v="107.88"/>
    <n v="1"/>
    <n v="1"/>
    <s v="Whirlpool"/>
    <n v="1"/>
    <s v="Appliance Care Monthly IW/OOW"/>
    <s v="Initial"/>
    <s v="Contact Center Agent"/>
    <d v="2026-05-04T00:00:00"/>
    <x v="15"/>
    <s v="Lisa Filips"/>
  </r>
  <r>
    <s v="Reg-7339020"/>
    <s v="&lt;a href=&quot;/0Q0PL00000LVIfh&quot; target=&quot;_self&quot;&gt;DGQ0007574847&lt;/a&gt;"/>
    <s v="alicia.chavarria@corp.spdatallc.com"/>
    <s v="DG0002201078"/>
    <x v="3"/>
    <n v="129.47999999999999"/>
    <n v="1"/>
    <n v="1"/>
    <s v="Whirlpool"/>
    <n v="1"/>
    <s v="Appliance Care Monthly IW/OOW"/>
    <s v="Initial"/>
    <s v="Contact Center Agent"/>
    <d v="2026-05-04T00:00:00"/>
    <x v="15"/>
    <s v="Lisa Filips"/>
  </r>
  <r>
    <s v="Reg-7339056"/>
    <s v="&lt;a href=&quot;/0Q0PL00000LVK6P&quot; target=&quot;_self&quot;&gt;DGQ0007574883&lt;/a&gt;"/>
    <s v="alicia.chavarria@corp.spdatallc.com"/>
    <s v="DG0002201092"/>
    <x v="3"/>
    <n v="161.88"/>
    <n v="1"/>
    <n v="1"/>
    <s v="Whirlpool"/>
    <n v="1"/>
    <s v="Appliance Care Monthly IW/OOW"/>
    <s v="Initial"/>
    <s v="Contact Center Agent"/>
    <d v="2026-05-04T00:00:00"/>
    <x v="15"/>
    <s v="Lisa Filips"/>
  </r>
  <r>
    <s v="Reg-7338999"/>
    <s v="&lt;a href=&quot;/0Q0PL00000LVHq5&quot; target=&quot;_self&quot;&gt;DGQ0007574826&lt;/a&gt;"/>
    <s v="alicia.chavarria@corp.spdatallc.com"/>
    <s v="DG0002201062"/>
    <x v="3"/>
    <n v="173.88"/>
    <n v="1"/>
    <n v="1"/>
    <s v="KitchenAid"/>
    <n v="1"/>
    <s v="Appliance Care Monthly IW/OOW"/>
    <s v="Initial"/>
    <s v="Contact Center Agent"/>
    <d v="2026-05-04T00:00:00"/>
    <x v="15"/>
    <s v="Lisa Filips"/>
  </r>
  <r>
    <s v="Reg-7339035"/>
    <s v="&lt;a href=&quot;/0Q0PL00000LVJ3t&quot; target=&quot;_self&quot;&gt;DGQ0007574856&lt;/a&gt;"/>
    <s v="alicia.chavarria@corp.spdatallc.com"/>
    <s v="DG0002201081"/>
    <x v="0"/>
    <n v="200.08"/>
    <n v="1"/>
    <n v="1"/>
    <s v="LG"/>
    <n v="1"/>
    <s v="Appliance Care Monthly IW/OOW"/>
    <s v="Initial"/>
    <s v="Contact Center Agent"/>
    <d v="2026-05-04T00:00:00"/>
    <x v="15"/>
    <s v="Lisa Filips"/>
  </r>
  <r>
    <s v="Reg-7339190"/>
    <s v="&lt;a href=&quot;/0Q0PL00000LVRMP&quot; target=&quot;_self&quot;&gt;DGQ0007575021&lt;/a&gt;"/>
    <s v="alicia.chavarria@corp.spdatallc.com"/>
    <s v="DG0002201150"/>
    <x v="3"/>
    <n v="129.47999999999999"/>
    <n v="1"/>
    <n v="1"/>
    <s v="Maytag"/>
    <n v="1"/>
    <s v="Appliance Care Monthly IW/OOW"/>
    <s v="Initial"/>
    <s v="Contact Center Agent"/>
    <d v="2026-05-04T00:00:00"/>
    <x v="15"/>
    <s v="Lisa Filips"/>
  </r>
  <r>
    <s v="Reg-7338972"/>
    <s v="&lt;a href=&quot;/0Q0PL00000LVGkL&quot; target=&quot;_self&quot;&gt;DGQ0007574799&lt;/a&gt;"/>
    <s v="alicia.chavarria@corp.spdatallc.com"/>
    <s v="DG0002201052"/>
    <x v="3"/>
    <n v="143.88"/>
    <n v="1"/>
    <n v="1"/>
    <s v="KitchenAid"/>
    <n v="1"/>
    <s v="Appliance Care Monthly IW/OOW"/>
    <s v="Initial"/>
    <s v="Contact Center Agent"/>
    <d v="2026-05-04T00:00:00"/>
    <x v="15"/>
    <s v="Lisa Filips"/>
  </r>
  <r>
    <s v="Reg-7338971"/>
    <s v="&lt;a href=&quot;/0Q0PL00000LVGij&quot; target=&quot;_self&quot;&gt;DGQ0007574798&lt;/a&gt;"/>
    <s v="alicia.chavarria@corp.spdatallc.com"/>
    <s v="DG0002201051"/>
    <x v="3"/>
    <n v="203.88"/>
    <n v="1"/>
    <n v="1"/>
    <s v="KitchenAid"/>
    <n v="1"/>
    <s v="Appliance Care Monthly IW/OOW"/>
    <s v="Initial"/>
    <s v="Contact Center Agent"/>
    <d v="2026-05-04T00:00:00"/>
    <x v="15"/>
    <s v="Lisa Filips"/>
  </r>
  <r>
    <s v="Reg-7338973"/>
    <s v="&lt;a href=&quot;/0Q0PL00000LVGkM&quot; target=&quot;_self&quot;&gt;DGQ0007574800&lt;/a&gt;"/>
    <s v="alicia.chavarria@corp.spdatallc.com"/>
    <s v="DG0002201053"/>
    <x v="3"/>
    <n v="215.88"/>
    <n v="1"/>
    <n v="1"/>
    <s v="KitchenAid"/>
    <n v="1"/>
    <s v="Appliance Care Monthly IW/OOW"/>
    <s v="Initial"/>
    <s v="Contact Center Agent"/>
    <d v="2026-05-04T00:00:00"/>
    <x v="15"/>
    <s v="Lisa Filips"/>
  </r>
  <r>
    <s v="Reg-7338984"/>
    <s v="&lt;a href=&quot;/0Q0PL00000LVH8X&quot; target=&quot;_self&quot;&gt;DGQ0007574810&lt;/a&gt;"/>
    <s v="alicia.chavarria@corp.spdatallc.com"/>
    <s v="DG0002201056"/>
    <x v="0"/>
    <n v="108.12"/>
    <n v="1"/>
    <n v="1"/>
    <s v="Whirlpool"/>
    <n v="1"/>
    <s v="Appliance Care Monthly IW/OOW"/>
    <s v="Initial"/>
    <s v="Contact Center Agent"/>
    <d v="2026-05-04T00:00:00"/>
    <x v="15"/>
    <s v="Lisa Filips"/>
  </r>
  <r>
    <s v="Reg-7339051"/>
    <m/>
    <s v="alicia.chavarria@corp.spdatallc.com"/>
    <m/>
    <x v="1"/>
    <m/>
    <n v="0"/>
    <n v="1"/>
    <m/>
    <m/>
    <m/>
    <m/>
    <s v="Contact Center Agent"/>
    <d v="2026-05-04T00:00:00"/>
    <x v="15"/>
    <s v="Lisa Filips"/>
  </r>
  <r>
    <s v="Reg-7339052"/>
    <m/>
    <s v="alicia.chavarria@corp.spdatallc.com"/>
    <m/>
    <x v="1"/>
    <m/>
    <n v="0"/>
    <n v="1"/>
    <m/>
    <m/>
    <m/>
    <m/>
    <s v="Contact Center Agent"/>
    <d v="2026-05-04T00:00:00"/>
    <x v="15"/>
    <s v="Lisa Filips"/>
  </r>
  <r>
    <s v="Reg-7339053"/>
    <m/>
    <s v="alicia.chavarria@corp.spdatallc.com"/>
    <m/>
    <x v="1"/>
    <m/>
    <n v="0"/>
    <n v="1"/>
    <m/>
    <m/>
    <m/>
    <m/>
    <s v="Contact Center Agent"/>
    <d v="2026-05-04T00:00:00"/>
    <x v="15"/>
    <s v="Lisa Filips"/>
  </r>
  <r>
    <s v="Reg-7339055"/>
    <m/>
    <s v="alicia.chavarria@corp.spdatallc.com"/>
    <m/>
    <x v="1"/>
    <m/>
    <n v="0"/>
    <n v="1"/>
    <m/>
    <m/>
    <m/>
    <m/>
    <s v="Contact Center Agent"/>
    <d v="2026-05-04T00:00:00"/>
    <x v="15"/>
    <s v="Lisa Filips"/>
  </r>
  <r>
    <s v="Reg-7339238"/>
    <m/>
    <s v="alicia.chavarria@corp.spdatallc.com"/>
    <m/>
    <x v="1"/>
    <m/>
    <n v="0"/>
    <n v="1"/>
    <m/>
    <m/>
    <m/>
    <m/>
    <s v="Contact Center Agent"/>
    <d v="2026-05-04T00:00:00"/>
    <x v="15"/>
    <s v="Lisa Filips"/>
  </r>
  <r>
    <s v="Reg-7339195"/>
    <m/>
    <s v="alicia.chavarria@corp.spdatallc.com"/>
    <m/>
    <x v="1"/>
    <m/>
    <n v="0"/>
    <n v="1"/>
    <m/>
    <m/>
    <m/>
    <m/>
    <s v="Contact Center Agent"/>
    <d v="2026-05-04T00:00:00"/>
    <x v="15"/>
    <s v="Lisa Filips"/>
  </r>
  <r>
    <s v="Reg-7339220"/>
    <m/>
    <s v="alicia.chavarria@corp.spdatallc.com"/>
    <m/>
    <x v="1"/>
    <m/>
    <n v="0"/>
    <n v="1"/>
    <m/>
    <m/>
    <m/>
    <m/>
    <s v="Contact Center Agent"/>
    <d v="2026-05-04T00:00:00"/>
    <x v="15"/>
    <s v="Lisa Filips"/>
  </r>
  <r>
    <s v="Reg-7339196"/>
    <m/>
    <s v="alicia.chavarria@corp.spdatallc.com"/>
    <m/>
    <x v="1"/>
    <m/>
    <n v="0"/>
    <n v="1"/>
    <m/>
    <m/>
    <m/>
    <m/>
    <s v="Contact Center Agent"/>
    <d v="2026-05-04T00:00:00"/>
    <x v="15"/>
    <s v="Lisa Filips"/>
  </r>
  <r>
    <s v="Reg-7338991"/>
    <m/>
    <s v="alicia.chavarria@corp.spdatallc.com"/>
    <m/>
    <x v="1"/>
    <m/>
    <n v="0"/>
    <n v="1"/>
    <m/>
    <m/>
    <m/>
    <m/>
    <s v="Contact Center Agent"/>
    <d v="2026-05-04T00:00:00"/>
    <x v="15"/>
    <s v="Lisa Filips"/>
  </r>
  <r>
    <s v="Reg-7338990"/>
    <m/>
    <s v="alicia.chavarria@corp.spdatallc.com"/>
    <m/>
    <x v="1"/>
    <m/>
    <n v="0"/>
    <n v="1"/>
    <m/>
    <m/>
    <m/>
    <m/>
    <s v="Contact Center Agent"/>
    <d v="2026-05-04T00:00:00"/>
    <x v="15"/>
    <s v="Lisa Filips"/>
  </r>
  <r>
    <s v="Reg-7339046"/>
    <s v="&lt;a href=&quot;/0Q0PL00000LVJbl&quot; target=&quot;_self&quot;&gt;DGQ0007574872&lt;/a&gt;"/>
    <s v="amar.ramcharan@corp.spdatallc.com"/>
    <s v="DG0002201087"/>
    <x v="3"/>
    <n v="118.68"/>
    <n v="1"/>
    <n v="1"/>
    <s v="Whirlpool"/>
    <n v="1"/>
    <s v="Appliance Care Monthly IW/OOW"/>
    <s v="Initial"/>
    <s v="Supervisor / Team Lead"/>
    <d v="2026-05-04T00:00:00"/>
    <x v="49"/>
    <s v="Lisa Filips"/>
  </r>
  <r>
    <s v="Reg-7339047"/>
    <s v="&lt;a href=&quot;/0Q0PL00000LVJdN&quot; target=&quot;_self&quot;&gt;DGQ0007574873&lt;/a&gt;"/>
    <s v="amar.ramcharan@corp.spdatallc.com"/>
    <s v="DG0002201088"/>
    <x v="3"/>
    <n v="97.08"/>
    <n v="1"/>
    <n v="1"/>
    <s v="Whirlpool"/>
    <n v="1"/>
    <s v="Appliance Care Monthly IW/OOW"/>
    <s v="Initial"/>
    <s v="Supervisor / Team Lead"/>
    <d v="2026-05-04T00:00:00"/>
    <x v="49"/>
    <s v="Lisa Filips"/>
  </r>
  <r>
    <s v="Reg-7339039"/>
    <m/>
    <s v="amar.ramcharan@corp.spdatallc.com"/>
    <m/>
    <x v="1"/>
    <m/>
    <n v="0"/>
    <n v="1"/>
    <m/>
    <m/>
    <m/>
    <m/>
    <s v="Supervisor / Team Lead"/>
    <d v="2026-05-04T00:00:00"/>
    <x v="49"/>
    <s v="Lisa Filips"/>
  </r>
  <r>
    <s v="Reg-7339040"/>
    <m/>
    <s v="amar.ramcharan@corp.spdatallc.com"/>
    <m/>
    <x v="1"/>
    <m/>
    <n v="0"/>
    <n v="1"/>
    <m/>
    <m/>
    <m/>
    <m/>
    <s v="Supervisor / Team Lead"/>
    <d v="2026-05-04T00:00:00"/>
    <x v="49"/>
    <s v="Lisa Filips"/>
  </r>
  <r>
    <s v="Reg-7339027"/>
    <m/>
    <s v="amar.ramcharan@corp.spdatallc.com"/>
    <m/>
    <x v="1"/>
    <m/>
    <n v="0"/>
    <n v="1"/>
    <m/>
    <m/>
    <m/>
    <m/>
    <s v="Supervisor / Team Lead"/>
    <d v="2026-05-04T00:00:00"/>
    <x v="49"/>
    <s v="Lisa Filips"/>
  </r>
  <r>
    <s v="Reg-7339028"/>
    <m/>
    <s v="amar.ramcharan@corp.spdatallc.com"/>
    <m/>
    <x v="1"/>
    <m/>
    <n v="0"/>
    <n v="1"/>
    <m/>
    <m/>
    <m/>
    <m/>
    <s v="Supervisor / Team Lead"/>
    <d v="2026-05-04T00:00:00"/>
    <x v="49"/>
    <s v="Lisa Filips"/>
  </r>
  <r>
    <s v="Reg-7339224"/>
    <s v="&lt;a href=&quot;/0Q0PL00000LVT9h&quot; target=&quot;_self&quot;&gt;DGQ0007575050&lt;/a&gt;"/>
    <s v="anastacia.hicks@corp.spdatallc.com"/>
    <s v="DG0002201165"/>
    <x v="2"/>
    <n v="75.680000000000007"/>
    <n v="1"/>
    <n v="1"/>
    <s v="Maytag"/>
    <n v="1"/>
    <s v="Appliance Care Monthly IW/OOW"/>
    <s v="Initial"/>
    <s v="Agent"/>
    <d v="2026-05-04T00:00:00"/>
    <x v="50"/>
    <s v="Gary Lambert"/>
  </r>
  <r>
    <s v="Reg-7339131"/>
    <s v="&lt;a href=&quot;/0Q0PL00000LVLiQ&quot; target=&quot;_self&quot;&gt;DGQ0007574959&lt;/a&gt;"/>
    <s v="angelica.gonzalez@corp.spdatallc.com"/>
    <s v="DG0002201120"/>
    <x v="0"/>
    <n v="144.24"/>
    <n v="1"/>
    <n v="1"/>
    <s v="KENMORE"/>
    <n v="1"/>
    <s v="Appliance Care Monthly IW/OOW"/>
    <s v="Initial"/>
    <s v="Agent"/>
    <d v="2026-05-04T00:00:00"/>
    <x v="17"/>
    <s v="William Coad"/>
  </r>
  <r>
    <s v="Reg-7339045"/>
    <s v="&lt;a href=&quot;/0Q0PL00000LVJYX&quot; target=&quot;_self&quot;&gt;DGQ0007574871&lt;/a&gt;"/>
    <s v="ann.leblanc@corp.spdatallc.com"/>
    <s v="DG0002201086"/>
    <x v="2"/>
    <n v="36.06"/>
    <n v="1"/>
    <n v="1"/>
    <s v="Whirlpool"/>
    <n v="1"/>
    <s v="Appliance Care Monthly IW/OOW"/>
    <s v="Initial"/>
    <s v="Contact Center Agent"/>
    <d v="2026-05-04T00:00:00"/>
    <x v="18"/>
    <s v="Lisa Filips"/>
  </r>
  <r>
    <s v="Reg-7339146"/>
    <m/>
    <s v="ann.leblanc@corp.spdatallc.com"/>
    <m/>
    <x v="1"/>
    <m/>
    <n v="0"/>
    <n v="1"/>
    <m/>
    <m/>
    <m/>
    <m/>
    <s v="Contact Center Agent"/>
    <d v="2026-05-04T00:00:00"/>
    <x v="18"/>
    <s v="Lisa Filips"/>
  </r>
  <r>
    <s v="Reg-7339095"/>
    <m/>
    <s v="ann.leblanc@corp.spdatallc.com"/>
    <m/>
    <x v="1"/>
    <m/>
    <n v="0"/>
    <n v="1"/>
    <m/>
    <m/>
    <m/>
    <m/>
    <s v="Contact Center Agent"/>
    <d v="2026-05-04T00:00:00"/>
    <x v="18"/>
    <s v="Lisa Filips"/>
  </r>
  <r>
    <s v="Reg-7338870"/>
    <m/>
    <s v="ann.leblanc@corp.spdatallc.com"/>
    <m/>
    <x v="1"/>
    <m/>
    <n v="0"/>
    <n v="1"/>
    <m/>
    <m/>
    <m/>
    <m/>
    <s v="Contact Center Agent"/>
    <d v="2026-05-04T00:00:00"/>
    <x v="18"/>
    <s v="Lisa Filips"/>
  </r>
  <r>
    <s v="Reg-7338872"/>
    <m/>
    <s v="ann.leblanc@corp.spdatallc.com"/>
    <m/>
    <x v="1"/>
    <m/>
    <n v="0"/>
    <n v="1"/>
    <m/>
    <m/>
    <m/>
    <m/>
    <s v="Contact Center Agent"/>
    <d v="2026-05-04T00:00:00"/>
    <x v="18"/>
    <s v="Lisa Filips"/>
  </r>
  <r>
    <s v="Reg-7338871"/>
    <m/>
    <s v="ann.leblanc@corp.spdatallc.com"/>
    <m/>
    <x v="1"/>
    <m/>
    <n v="0"/>
    <n v="1"/>
    <m/>
    <m/>
    <m/>
    <m/>
    <s v="Contact Center Agent"/>
    <d v="2026-05-04T00:00:00"/>
    <x v="18"/>
    <s v="Lisa Filips"/>
  </r>
  <r>
    <s v="Reg-7338964"/>
    <m/>
    <s v="ann.leblanc@corp.spdatallc.com"/>
    <m/>
    <x v="1"/>
    <m/>
    <n v="0"/>
    <n v="1"/>
    <m/>
    <m/>
    <m/>
    <m/>
    <s v="Contact Center Agent"/>
    <d v="2026-05-04T00:00:00"/>
    <x v="18"/>
    <s v="Lisa Filips"/>
  </r>
  <r>
    <s v="Reg-7338956"/>
    <m/>
    <s v="ann.leblanc@corp.spdatallc.com"/>
    <m/>
    <x v="1"/>
    <m/>
    <n v="0"/>
    <n v="1"/>
    <m/>
    <m/>
    <m/>
    <m/>
    <s v="Contact Center Agent"/>
    <d v="2026-05-04T00:00:00"/>
    <x v="18"/>
    <s v="Lisa Filips"/>
  </r>
  <r>
    <s v="Reg-7338955"/>
    <m/>
    <s v="ann.leblanc@corp.spdatallc.com"/>
    <m/>
    <x v="1"/>
    <m/>
    <n v="0"/>
    <n v="1"/>
    <m/>
    <m/>
    <m/>
    <m/>
    <s v="Contact Center Agent"/>
    <d v="2026-05-04T00:00:00"/>
    <x v="18"/>
    <s v="Lisa Filips"/>
  </r>
  <r>
    <s v="Reg-7338957"/>
    <m/>
    <s v="ann.leblanc@corp.spdatallc.com"/>
    <m/>
    <x v="1"/>
    <m/>
    <n v="0"/>
    <n v="1"/>
    <m/>
    <m/>
    <m/>
    <m/>
    <s v="Contact Center Agent"/>
    <d v="2026-05-04T00:00:00"/>
    <x v="18"/>
    <s v="Lisa Filips"/>
  </r>
  <r>
    <s v="Reg-7338978"/>
    <m/>
    <s v="ann.leblanc@corp.spdatallc.com"/>
    <m/>
    <x v="1"/>
    <m/>
    <n v="0"/>
    <n v="1"/>
    <m/>
    <m/>
    <m/>
    <m/>
    <s v="Contact Center Agent"/>
    <d v="2026-05-04T00:00:00"/>
    <x v="18"/>
    <s v="Lisa Filips"/>
  </r>
  <r>
    <s v="Reg-7338977"/>
    <m/>
    <s v="ann.leblanc@corp.spdatallc.com"/>
    <m/>
    <x v="1"/>
    <m/>
    <n v="0"/>
    <n v="1"/>
    <m/>
    <m/>
    <m/>
    <m/>
    <s v="Contact Center Agent"/>
    <d v="2026-05-04T00:00:00"/>
    <x v="18"/>
    <s v="Lisa Filips"/>
  </r>
  <r>
    <s v="Reg-7338949"/>
    <m/>
    <s v="ann.leblanc@corp.spdatallc.com"/>
    <m/>
    <x v="1"/>
    <m/>
    <n v="0"/>
    <n v="1"/>
    <m/>
    <m/>
    <m/>
    <m/>
    <s v="Contact Center Agent"/>
    <d v="2026-05-04T00:00:00"/>
    <x v="18"/>
    <s v="Lisa Filips"/>
  </r>
  <r>
    <s v="Reg-7338950"/>
    <m/>
    <s v="ann.leblanc@corp.spdatallc.com"/>
    <m/>
    <x v="1"/>
    <m/>
    <n v="0"/>
    <n v="1"/>
    <m/>
    <m/>
    <m/>
    <m/>
    <s v="Contact Center Agent"/>
    <d v="2026-05-04T00:00:00"/>
    <x v="18"/>
    <s v="Lisa Filips"/>
  </r>
  <r>
    <s v="Reg-7338945"/>
    <m/>
    <s v="ann.leblanc@corp.spdatallc.com"/>
    <m/>
    <x v="1"/>
    <m/>
    <n v="0"/>
    <n v="1"/>
    <m/>
    <m/>
    <m/>
    <m/>
    <s v="Contact Center Agent"/>
    <d v="2026-05-04T00:00:00"/>
    <x v="18"/>
    <s v="Lisa Filips"/>
  </r>
  <r>
    <s v="Reg-7338948"/>
    <m/>
    <s v="ann.leblanc@corp.spdatallc.com"/>
    <m/>
    <x v="1"/>
    <m/>
    <n v="0"/>
    <n v="1"/>
    <m/>
    <m/>
    <m/>
    <m/>
    <s v="Contact Center Agent"/>
    <d v="2026-05-04T00:00:00"/>
    <x v="18"/>
    <s v="Lisa Filips"/>
  </r>
  <r>
    <s v="Reg-7339172"/>
    <s v="&lt;a href=&quot;/0Q0PL00000LVQdF&quot; target=&quot;_self&quot;&gt;DGQ0007575006&lt;/a&gt;"/>
    <s v="armelia.teachey@corp.spdatallc.com"/>
    <s v="DG0002201143"/>
    <x v="2"/>
    <n v="153.56"/>
    <n v="1"/>
    <n v="1"/>
    <s v="Whirlpool"/>
    <n v="1"/>
    <s v="Appliance Care Monthly IW/OOW"/>
    <s v="Initial"/>
    <s v="Contact Center Agent"/>
    <d v="2026-05-04T00:00:00"/>
    <x v="52"/>
    <s v="John Burdett"/>
  </r>
  <r>
    <s v="Reg-7339175"/>
    <s v="&lt;a href=&quot;/0Q0PL00000LVQer&quot; target=&quot;_self&quot;&gt;DGQ0007575007&lt;/a&gt;"/>
    <s v="armelia.teachey@corp.spdatallc.com"/>
    <s v="DG0002201144"/>
    <x v="2"/>
    <n v="103.4"/>
    <n v="1"/>
    <n v="1"/>
    <s v="Whirlpool"/>
    <n v="1"/>
    <s v="Appliance Care Monthly IW/OOW"/>
    <s v="Initial"/>
    <s v="Contact Center Agent"/>
    <d v="2026-05-04T00:00:00"/>
    <x v="52"/>
    <s v="John Burdett"/>
  </r>
  <r>
    <s v="Reg-7338865"/>
    <m/>
    <s v="bhavneet.kaur@corp.spdatallc.com"/>
    <m/>
    <x v="1"/>
    <m/>
    <n v="0"/>
    <n v="1"/>
    <m/>
    <m/>
    <m/>
    <m/>
    <s v="Contact Center Agent"/>
    <d v="2026-05-04T00:00:00"/>
    <x v="69"/>
    <s v="Lisa Filips"/>
  </r>
  <r>
    <s v="Reg-7339167"/>
    <s v="&lt;a href=&quot;/0Q0PL00000LVOpy&quot; target=&quot;_self&quot;&gt;DGQ0007574999&lt;/a&gt;"/>
    <s v="tybrice.thomas@corp.spdatallc.com"/>
    <s v="DG0002201136"/>
    <x v="0"/>
    <n v="170.72"/>
    <n v="1"/>
    <n v="1"/>
    <s v="Whirlpool"/>
    <n v="1"/>
    <s v="Appliance Care Monthly IW/OOW"/>
    <s v="Initial"/>
    <s v="Contact Center Agent"/>
    <d v="2026-05-04T00:00:00"/>
    <x v="21"/>
    <s v="Lisa Filips"/>
  </r>
  <r>
    <s v="Reg-7339015"/>
    <s v="&lt;a href=&quot;/0Q0PL00000LVIPZ&quot; target=&quot;_self&quot;&gt;DGQ0007574842&lt;/a&gt;"/>
    <s v="tybrice.thomas@corp.spdatallc.com"/>
    <s v="DG0002201069"/>
    <x v="0"/>
    <n v="106.62"/>
    <n v="1"/>
    <n v="1"/>
    <s v="Whirlpool"/>
    <n v="1"/>
    <s v="Appliance Care Monthly IW/OOW"/>
    <s v="Initial"/>
    <s v="Contact Center Agent"/>
    <d v="2026-05-04T00:00:00"/>
    <x v="21"/>
    <s v="Lisa Filips"/>
  </r>
  <r>
    <s v="Reg-7338996"/>
    <s v="&lt;a href=&quot;/0Q0PL00000LVG7e&quot; target=&quot;_self&quot;&gt;DGQ0007574821&lt;/a&gt;"/>
    <s v="tybrice.thomas@corp.spdatallc.com"/>
    <s v="DG0002201060"/>
    <x v="3"/>
    <n v="97.08"/>
    <n v="1"/>
    <n v="1"/>
    <s v="Maytag"/>
    <n v="1"/>
    <s v="Appliance Care Monthly IW/OOW"/>
    <s v="Initial"/>
    <s v="Contact Center Agent"/>
    <d v="2026-05-04T00:00:00"/>
    <x v="21"/>
    <s v="Lisa Filips"/>
  </r>
  <r>
    <s v="Reg-7338939"/>
    <s v="&lt;a href=&quot;/0Q0PL00000LVBSw&quot; target=&quot;_self&quot;&gt;DGQ0007574764&lt;/a&gt;"/>
    <s v="celeste.murph@corp.spdatallc.com"/>
    <s v="DG0002201035"/>
    <x v="0"/>
    <n v="82.38"/>
    <n v="1"/>
    <n v="1"/>
    <s v="Whirlpool"/>
    <n v="1"/>
    <s v="Appliance Care Monthly IW/OOW"/>
    <s v="Initial"/>
    <s v="Contact Center Agent"/>
    <d v="2026-05-04T00:00:00"/>
    <x v="0"/>
    <s v="Reina Morales"/>
  </r>
  <r>
    <s v="Reg-7338987"/>
    <s v="&lt;a href=&quot;/0Q0PL00000LVHGb&quot; target=&quot;_self&quot;&gt;DGQ0007574814&lt;/a&gt;"/>
    <s v="christina.j.harris@corp.spdatallc.com"/>
    <s v="DG0002201058"/>
    <x v="0"/>
    <n v="105.66"/>
    <n v="1"/>
    <n v="1"/>
    <s v="Whirlpool"/>
    <n v="1"/>
    <s v="Appliance Care Monthly IW/OOW"/>
    <s v="Initial"/>
    <s v="Agent"/>
    <d v="2026-05-04T00:00:00"/>
    <x v="53"/>
    <s v="Reina Morales"/>
  </r>
  <r>
    <s v="Reg-7338986"/>
    <s v="&lt;a href=&quot;/0Q0PL00000LVFOU&quot; target=&quot;_self&quot;&gt;DGQ0007574812&lt;/a&gt;"/>
    <s v="christina.j.harris@corp.spdatallc.com"/>
    <s v="DG0002201057"/>
    <x v="0"/>
    <n v="128.94"/>
    <n v="1"/>
    <n v="1"/>
    <s v="Maytag"/>
    <n v="1"/>
    <s v="Appliance Care Monthly IW/OOW"/>
    <s v="Initial"/>
    <s v="Agent"/>
    <d v="2026-05-04T00:00:00"/>
    <x v="53"/>
    <s v="Reina Morales"/>
  </r>
  <r>
    <s v="Reg-7339230"/>
    <s v="&lt;a href=&quot;/0Q0PL00000LVTb7&quot; target=&quot;_self&quot;&gt;DGQ0007575058&lt;/a&gt;"/>
    <s v="clarene.stapleton@corp.spdatallc.com"/>
    <s v="DG0002201166"/>
    <x v="0"/>
    <n v="157.74"/>
    <n v="1"/>
    <n v="1"/>
    <s v="Amana"/>
    <n v="1"/>
    <s v="Appliance Care Monthly IW/OOW"/>
    <s v="Initial"/>
    <s v="Triage"/>
    <d v="2026-05-04T00:00:00"/>
    <x v="87"/>
    <s v="Gary Lambert"/>
  </r>
  <r>
    <s v="Reg-7339174"/>
    <s v="&lt;a href=&quot;/0Q0PL00000LVQa1&quot; target=&quot;_self&quot;&gt;DGQ0007575005&lt;/a&gt;"/>
    <s v="clarene.stapleton@corp.spdatallc.com"/>
    <s v="DG0002201172"/>
    <x v="2"/>
    <n v="64.319999999999993"/>
    <n v="1"/>
    <n v="1"/>
    <s v="Maytag"/>
    <n v="1"/>
    <s v="Appliance Care Monthly IW/OOW"/>
    <s v="Initial"/>
    <s v="Triage"/>
    <d v="2026-05-04T00:00:00"/>
    <x v="87"/>
    <s v="Gary Lambert"/>
  </r>
  <r>
    <s v="Reg-7339017"/>
    <s v="&lt;a href=&quot;/0Q0PL00000LVIUP&quot; target=&quot;_self&quot;&gt;DGQ0007574844&lt;/a&gt;"/>
    <s v="demarius.hall@corp.spdatallc.com"/>
    <s v="DG0002201073"/>
    <x v="0"/>
    <n v="170.06"/>
    <n v="1"/>
    <n v="1"/>
    <s v="Maytag"/>
    <n v="1"/>
    <s v="Appliance Care Monthly IW/OOW"/>
    <s v="Initial"/>
    <s v="Agent"/>
    <d v="2026-05-04T00:00:00"/>
    <x v="88"/>
    <s v="Melissa Bailey"/>
  </r>
  <r>
    <s v="Reg-7339185"/>
    <s v="&lt;a href=&quot;/0Q0PL00000LVQqA&quot; target=&quot;_self&quot;&gt;DGQ0007575017&lt;/a&gt;"/>
    <s v="demarius.hall@corp.spdatallc.com"/>
    <s v="DG0002201146"/>
    <x v="0"/>
    <n v="115.98"/>
    <n v="1"/>
    <n v="1"/>
    <s v="Maytag"/>
    <n v="1"/>
    <s v="Appliance Care Monthly IW/OOW"/>
    <s v="Initial"/>
    <s v="Agent"/>
    <d v="2026-05-04T00:00:00"/>
    <x v="88"/>
    <s v="Melissa Bailey"/>
  </r>
  <r>
    <s v="Reg-7339211"/>
    <s v="&lt;a href=&quot;/0Q0PL00000LVSLh&quot; target=&quot;_self&quot;&gt;DGQ0007575038&lt;/a&gt;"/>
    <s v="demarius.hall@corp.spdatallc.com"/>
    <s v="DG0002201160"/>
    <x v="0"/>
    <n v="172.48"/>
    <n v="1"/>
    <n v="1"/>
    <s v="Whirlpool"/>
    <n v="1"/>
    <s v="Appliance Care Monthly IW/OOW"/>
    <s v="Initial"/>
    <s v="Agent"/>
    <d v="2026-05-04T00:00:00"/>
    <x v="88"/>
    <s v="Melissa Bailey"/>
  </r>
  <r>
    <s v="Reg-7338989"/>
    <s v="&lt;a href=&quot;/0Q0PL00000LVHJp&quot; target=&quot;_self&quot;&gt;DGQ0007574816&lt;/a&gt;"/>
    <s v="demetra.rainey@corp.spdatallc.com"/>
    <s v="DG0002201064"/>
    <x v="0"/>
    <n v="142.97999999999999"/>
    <n v="1"/>
    <n v="1"/>
    <s v="Maytag"/>
    <n v="1"/>
    <s v="Appliance Care Monthly IW/OOW"/>
    <s v="Initial"/>
    <s v="Agent"/>
    <d v="2026-05-04T00:00:00"/>
    <x v="23"/>
    <s v="Reina Morales"/>
  </r>
  <r>
    <s v="Reg-7339278"/>
    <s v="&lt;a href=&quot;/0Q0PL00000LVWFd&quot; target=&quot;_self&quot;&gt;DGQ0007575105&lt;/a&gt;"/>
    <s v="dessie.temple@corp.spdatallc.com"/>
    <s v="DG0002201186"/>
    <x v="3"/>
    <n v="151.08000000000001"/>
    <n v="1"/>
    <n v="1"/>
    <s v="Amana"/>
    <n v="1"/>
    <s v="Appliance Care Monthly IW/OOW"/>
    <s v="Initial"/>
    <s v="Triage"/>
    <d v="2026-05-04T00:00:00"/>
    <x v="54"/>
    <s v="Gary Lambert"/>
  </r>
  <r>
    <s v="Reg-7339089"/>
    <s v="&lt;a href=&quot;/0Q0PL00000LVLwv&quot; target=&quot;_self&quot;&gt;DGQ0007574918&lt;/a&gt;"/>
    <s v="enrique.mendez@corp.spdatallc.com"/>
    <s v="DG0002201105"/>
    <x v="2"/>
    <n v="58.18"/>
    <n v="1"/>
    <n v="1"/>
    <s v="Whirlpool"/>
    <n v="1"/>
    <s v="Appliance Care Monthly IW/OOW"/>
    <s v="Initial"/>
    <s v="Contact Center Agent"/>
    <d v="2026-05-04T00:00:00"/>
    <x v="25"/>
    <s v="Lisa Filips"/>
  </r>
  <r>
    <s v="Reg-7339026"/>
    <s v="&lt;a href=&quot;/0Q0PL00000LVIsb&quot; target=&quot;_self&quot;&gt;DGQ0007574853&lt;/a&gt;"/>
    <s v="enrique.mendez@corp.spdatallc.com"/>
    <s v="DG0002201085"/>
    <x v="2"/>
    <n v="86.12"/>
    <n v="1"/>
    <n v="0"/>
    <s v="Maytag"/>
    <n v="1"/>
    <s v="Appliance Care Monthly IW/OOW"/>
    <s v="Initial"/>
    <s v="Contact Center Agent"/>
    <d v="2026-05-04T00:00:00"/>
    <x v="25"/>
    <s v="Lisa Filips"/>
  </r>
  <r>
    <s v="Reg-7338909"/>
    <s v="&lt;a href=&quot;/0Q0PL00000LVD9l&quot; target=&quot;_self&quot;&gt;DGQ0007574732&lt;/a&gt;"/>
    <s v="enrique.mendez@corp.spdatallc.com"/>
    <s v="DG0002203386"/>
    <x v="2"/>
    <n v="51.66"/>
    <n v="1"/>
    <n v="1"/>
    <s v="Whirlpool"/>
    <n v="1"/>
    <s v="Appliance Care Monthly IW/OOW"/>
    <s v="Initial"/>
    <s v="Contact Center Agent"/>
    <d v="2026-05-04T00:00:00"/>
    <x v="25"/>
    <s v="Lisa Filips"/>
  </r>
  <r>
    <s v="Reg-7338912"/>
    <s v="&lt;a href=&quot;/0Q0PL00000LVDBN&quot; target=&quot;_self&quot;&gt;DGQ0007574733&lt;/a&gt;"/>
    <s v="enrique.mendez@corp.spdatallc.com"/>
    <s v="DG0002203387"/>
    <x v="2"/>
    <n v="55.62"/>
    <n v="1"/>
    <n v="1"/>
    <s v="Whirlpool"/>
    <n v="1"/>
    <s v="Appliance Care Monthly IW/OOW"/>
    <s v="Initial"/>
    <s v="Contact Center Agent"/>
    <d v="2026-05-04T00:00:00"/>
    <x v="25"/>
    <s v="Lisa Filips"/>
  </r>
  <r>
    <s v="Reg-7338922"/>
    <s v="&lt;a href=&quot;/0Q0PL00000LVDmT&quot; target=&quot;_self&quot;&gt;DGQ0007574743&lt;/a&gt;"/>
    <s v="enrique.mendez@corp.spdatallc.com"/>
    <s v="DG0002201027"/>
    <x v="2"/>
    <n v="65"/>
    <n v="1"/>
    <n v="1"/>
    <s v="Whirlpool"/>
    <n v="1"/>
    <s v="Appliance Care Monthly IW/OOW"/>
    <s v="Initial"/>
    <s v="Contact Center Agent"/>
    <d v="2026-05-04T00:00:00"/>
    <x v="25"/>
    <s v="Lisa Filips"/>
  </r>
  <r>
    <s v="Reg-7339125"/>
    <m/>
    <s v="enrique.mendez@corp.spdatallc.com"/>
    <m/>
    <x v="1"/>
    <m/>
    <n v="0"/>
    <n v="1"/>
    <m/>
    <m/>
    <m/>
    <m/>
    <s v="Contact Center Agent"/>
    <d v="2026-05-04T00:00:00"/>
    <x v="25"/>
    <s v="Lisa Filips"/>
  </r>
  <r>
    <s v="Reg-7339156"/>
    <m/>
    <s v="enrique.mendez@corp.spdatallc.com"/>
    <m/>
    <x v="1"/>
    <m/>
    <n v="0"/>
    <n v="1"/>
    <m/>
    <m/>
    <m/>
    <m/>
    <s v="Contact Center Agent"/>
    <d v="2026-05-04T00:00:00"/>
    <x v="25"/>
    <s v="Lisa Filips"/>
  </r>
  <r>
    <s v="Reg-7339115"/>
    <m/>
    <s v="enrique.mendez@corp.spdatallc.com"/>
    <m/>
    <x v="1"/>
    <m/>
    <n v="0"/>
    <n v="1"/>
    <m/>
    <m/>
    <m/>
    <m/>
    <s v="Contact Center Agent"/>
    <d v="2026-05-04T00:00:00"/>
    <x v="25"/>
    <s v="Lisa Filips"/>
  </r>
  <r>
    <s v="Reg-7338896"/>
    <m/>
    <s v="enrique.mendez@corp.spdatallc.com"/>
    <m/>
    <x v="1"/>
    <m/>
    <n v="0"/>
    <n v="1"/>
    <m/>
    <m/>
    <m/>
    <m/>
    <s v="Contact Center Agent"/>
    <d v="2026-05-04T00:00:00"/>
    <x v="25"/>
    <s v="Lisa Filips"/>
  </r>
  <r>
    <s v="Reg-7338874"/>
    <m/>
    <s v="enrique.mendez@corp.spdatallc.com"/>
    <m/>
    <x v="1"/>
    <m/>
    <n v="0"/>
    <n v="1"/>
    <m/>
    <m/>
    <m/>
    <m/>
    <s v="Contact Center Agent"/>
    <d v="2026-05-04T00:00:00"/>
    <x v="25"/>
    <s v="Lisa Filips"/>
  </r>
  <r>
    <s v="Reg-7338876"/>
    <m/>
    <s v="enrique.mendez@corp.spdatallc.com"/>
    <m/>
    <x v="1"/>
    <m/>
    <n v="0"/>
    <n v="1"/>
    <m/>
    <m/>
    <m/>
    <m/>
    <s v="Contact Center Agent"/>
    <d v="2026-05-04T00:00:00"/>
    <x v="25"/>
    <s v="Lisa Filips"/>
  </r>
  <r>
    <s v="Reg-7338875"/>
    <m/>
    <s v="enrique.mendez@corp.spdatallc.com"/>
    <m/>
    <x v="1"/>
    <m/>
    <n v="0"/>
    <n v="1"/>
    <m/>
    <m/>
    <m/>
    <m/>
    <s v="Contact Center Agent"/>
    <d v="2026-05-04T00:00:00"/>
    <x v="25"/>
    <s v="Lisa Filips"/>
  </r>
  <r>
    <s v="Reg-7338851"/>
    <m/>
    <s v="enrique.mendez@corp.spdatallc.com"/>
    <m/>
    <x v="1"/>
    <m/>
    <n v="0"/>
    <n v="1"/>
    <m/>
    <m/>
    <m/>
    <m/>
    <s v="Contact Center Agent"/>
    <d v="2026-05-04T00:00:00"/>
    <x v="25"/>
    <s v="Lisa Filips"/>
  </r>
  <r>
    <s v="Reg-7338862"/>
    <m/>
    <s v="enrique.mendez@corp.spdatallc.com"/>
    <m/>
    <x v="1"/>
    <m/>
    <n v="0"/>
    <n v="1"/>
    <m/>
    <m/>
    <m/>
    <m/>
    <s v="Contact Center Agent"/>
    <d v="2026-05-04T00:00:00"/>
    <x v="25"/>
    <s v="Lisa Filips"/>
  </r>
  <r>
    <s v="Reg-7338951"/>
    <m/>
    <s v="enrique.mendez@corp.spdatallc.com"/>
    <m/>
    <x v="1"/>
    <m/>
    <n v="0"/>
    <n v="1"/>
    <m/>
    <m/>
    <m/>
    <m/>
    <s v="Contact Center Agent"/>
    <d v="2026-05-04T00:00:00"/>
    <x v="25"/>
    <s v="Lisa Filips"/>
  </r>
  <r>
    <s v="Reg-7338857"/>
    <m/>
    <s v="enrique.mendez@corp.spdatallc.com"/>
    <m/>
    <x v="1"/>
    <m/>
    <n v="0"/>
    <n v="1"/>
    <m/>
    <m/>
    <m/>
    <m/>
    <s v="Contact Center Agent"/>
    <d v="2026-05-04T00:00:00"/>
    <x v="25"/>
    <s v="Lisa Filips"/>
  </r>
  <r>
    <s v="Reg-7338858"/>
    <m/>
    <s v="enrique.mendez@corp.spdatallc.com"/>
    <m/>
    <x v="1"/>
    <m/>
    <n v="0"/>
    <n v="0"/>
    <m/>
    <m/>
    <m/>
    <m/>
    <s v="Contact Center Agent"/>
    <d v="2026-05-04T00:00:00"/>
    <x v="25"/>
    <s v="Lisa Filips"/>
  </r>
  <r>
    <s v="Reg-7339153"/>
    <m/>
    <s v="enrique.mendez@corp.spdatallc.com"/>
    <m/>
    <x v="1"/>
    <m/>
    <n v="0"/>
    <n v="1"/>
    <m/>
    <m/>
    <m/>
    <m/>
    <s v="Contact Center Agent"/>
    <d v="2026-05-04T00:00:00"/>
    <x v="25"/>
    <s v="Lisa Filips"/>
  </r>
  <r>
    <s v="Reg-7339178"/>
    <m/>
    <s v="enrique.mendez@corp.spdatallc.com"/>
    <m/>
    <x v="1"/>
    <m/>
    <n v="0"/>
    <n v="1"/>
    <m/>
    <m/>
    <m/>
    <m/>
    <s v="Contact Center Agent"/>
    <d v="2026-05-04T00:00:00"/>
    <x v="25"/>
    <s v="Lisa Filips"/>
  </r>
  <r>
    <s v="Reg-7339198"/>
    <m/>
    <s v="enrique.mendez@corp.spdatallc.com"/>
    <m/>
    <x v="1"/>
    <m/>
    <n v="0"/>
    <n v="1"/>
    <m/>
    <m/>
    <m/>
    <m/>
    <s v="Contact Center Agent"/>
    <d v="2026-05-04T00:00:00"/>
    <x v="25"/>
    <s v="Lisa Filips"/>
  </r>
  <r>
    <s v="Reg-7338960"/>
    <m/>
    <s v="enrique.mendez@corp.spdatallc.com"/>
    <m/>
    <x v="1"/>
    <m/>
    <n v="0"/>
    <n v="1"/>
    <m/>
    <m/>
    <m/>
    <m/>
    <s v="Contact Center Agent"/>
    <d v="2026-05-04T00:00:00"/>
    <x v="25"/>
    <s v="Lisa Filips"/>
  </r>
  <r>
    <s v="Reg-7338864"/>
    <s v="&lt;a href=&quot;/0Q0PL00000LVAob&quot; target=&quot;_self&quot;&gt;DGQ0007574685&lt;/a&gt;"/>
    <s v="eric.brown@corp.spdatallc.com"/>
    <s v="DG0002201003"/>
    <x v="0"/>
    <n v="127.86"/>
    <n v="1"/>
    <n v="1"/>
    <s v="Whirlpool"/>
    <n v="1"/>
    <s v="Appliance Care Monthly IW/OOW"/>
    <s v="Initial"/>
    <s v="Agent"/>
    <d v="2026-05-04T00:00:00"/>
    <x v="70"/>
    <s v="Gary Lambert"/>
  </r>
  <r>
    <s v="Reg-7338863"/>
    <s v="&lt;a href=&quot;/0Q0PL00000LVAmz&quot; target=&quot;_self&quot;&gt;DGQ0007574684&lt;/a&gt;"/>
    <s v="eric.brown@corp.spdatallc.com"/>
    <s v="DG0002201002"/>
    <x v="0"/>
    <n v="101.94"/>
    <n v="1"/>
    <n v="1"/>
    <s v="Whirlpool"/>
    <n v="1"/>
    <s v="Appliance Care Monthly IW/OOW"/>
    <s v="Initial"/>
    <s v="Agent"/>
    <d v="2026-05-04T00:00:00"/>
    <x v="70"/>
    <s v="Gary Lambert"/>
  </r>
  <r>
    <s v="Reg-7338940"/>
    <s v="&lt;a href=&quot;/0Q0PL00000LVFI1&quot; target=&quot;_self&quot;&gt;DGQ0007574765&lt;/a&gt;"/>
    <s v="eric.brown@corp.spdatallc.com"/>
    <s v="DG0002201050"/>
    <x v="0"/>
    <n v="212.74"/>
    <n v="1"/>
    <n v="1"/>
    <s v="Whirlpool"/>
    <n v="1"/>
    <s v="Appliance Care Monthly IW/OOW"/>
    <s v="Initial"/>
    <s v="Agent"/>
    <d v="2026-05-04T00:00:00"/>
    <x v="70"/>
    <s v="Gary Lambert"/>
  </r>
  <r>
    <s v="Reg-7339284"/>
    <s v="&lt;a href=&quot;/0Q0PL00000LVWtx&quot; target=&quot;_self&quot;&gt;DGQ0007575111&lt;/a&gt;"/>
    <s v="favour.olaosebikan@corp.spdatallc.com"/>
    <s v="DG0002201190"/>
    <x v="0"/>
    <n v="108.24"/>
    <n v="1"/>
    <n v="1"/>
    <s v="GE"/>
    <n v="1"/>
    <s v="Appliance Care Monthly IW/OOW"/>
    <s v="Initial"/>
    <s v="Contact Center Agent"/>
    <d v="2026-05-04T00:00:00"/>
    <x v="71"/>
    <s v="Lisa Filips"/>
  </r>
  <r>
    <s v="Reg-7339282"/>
    <s v="&lt;a href=&quot;/0Q0PL00000LVWnV&quot; target=&quot;_self&quot;&gt;DGQ0007575109&lt;/a&gt;"/>
    <s v="favour.olaosebikan@corp.spdatallc.com"/>
    <s v="DG0002201188"/>
    <x v="0"/>
    <n v="162.72"/>
    <n v="1"/>
    <n v="1"/>
    <s v="FRIGIDAIRE"/>
    <n v="1"/>
    <s v="Appliance Care Monthly IW/OOW"/>
    <s v="Initial"/>
    <s v="Contact Center Agent"/>
    <d v="2026-05-04T00:00:00"/>
    <x v="71"/>
    <s v="Lisa Filips"/>
  </r>
  <r>
    <s v="Reg-7339283"/>
    <s v="&lt;a href=&quot;/0Q0PL00000LVWp7&quot; target=&quot;_self&quot;&gt;DGQ0007575110&lt;/a&gt;"/>
    <s v="favour.olaosebikan@corp.spdatallc.com"/>
    <s v="DG0002201189"/>
    <x v="0"/>
    <n v="103.74"/>
    <n v="1"/>
    <n v="1"/>
    <s v="FRIGIDAIRE"/>
    <n v="1"/>
    <s v="Appliance Care Monthly IW/OOW"/>
    <s v="Initial"/>
    <s v="Contact Center Agent"/>
    <d v="2026-05-04T00:00:00"/>
    <x v="71"/>
    <s v="Lisa Filips"/>
  </r>
  <r>
    <s v="Reg-7339286"/>
    <s v="&lt;a href=&quot;/0Q0PL00000LVXBh&quot; target=&quot;_self&quot;&gt;DGQ0007575112&lt;/a&gt;"/>
    <s v="favour.olaosebikan@corp.spdatallc.com"/>
    <s v="DG0002201191"/>
    <x v="2"/>
    <n v="103.62"/>
    <n v="1"/>
    <n v="1"/>
    <s v="Maytag"/>
    <n v="1"/>
    <s v="Appliance Care Monthly IW/OOW"/>
    <s v="Initial"/>
    <s v="Contact Center Agent"/>
    <d v="2026-05-04T00:00:00"/>
    <x v="71"/>
    <s v="Lisa Filips"/>
  </r>
  <r>
    <s v="Reg-7339137"/>
    <m/>
    <s v="gilbert.salazar@corp.spdatallc.com"/>
    <m/>
    <x v="1"/>
    <m/>
    <n v="0"/>
    <n v="1"/>
    <m/>
    <m/>
    <m/>
    <m/>
    <s v="Contact Center Agent"/>
    <d v="2026-05-04T00:00:00"/>
    <x v="57"/>
    <s v="Stefano Lista"/>
  </r>
  <r>
    <s v="Reg-7339061"/>
    <s v="&lt;a href=&quot;/0Q0PL00000LVKO9&quot; target=&quot;_self&quot;&gt;DGQ0007574888&lt;/a&gt;"/>
    <s v="glenda.harper@corp.spdatallc.com"/>
    <s v="DG0002201095"/>
    <x v="2"/>
    <n v="63.24"/>
    <n v="1"/>
    <n v="1"/>
    <s v="Whirlpool"/>
    <n v="1"/>
    <s v="Appliance Care Monthly IW/OOW"/>
    <s v="Initial"/>
    <s v="Agent"/>
    <d v="2026-05-04T00:00:00"/>
    <x v="4"/>
    <s v="Stefano Lista"/>
  </r>
  <r>
    <s v="Reg-7339064"/>
    <s v="&lt;a href=&quot;/0Q0PL00000LVKWD&quot; target=&quot;_self&quot;&gt;DGQ0007574890&lt;/a&gt;"/>
    <s v="glenda.harper@corp.spdatallc.com"/>
    <s v="DG0002201096"/>
    <x v="2"/>
    <n v="43.44"/>
    <n v="1"/>
    <n v="1"/>
    <s v="Whirlpool"/>
    <n v="1"/>
    <s v="Appliance Care Monthly IW/OOW"/>
    <s v="Initial"/>
    <s v="Agent"/>
    <d v="2026-05-04T00:00:00"/>
    <x v="4"/>
    <s v="Stefano Lista"/>
  </r>
  <r>
    <s v="Reg-7339151"/>
    <s v="&lt;a href=&quot;/0Q0PL00000LVMkw&quot; target=&quot;_self&quot;&gt;DGQ0007574983&lt;/a&gt;"/>
    <s v="glenda.harper@corp.spdatallc.com"/>
    <s v="DG0002201126"/>
    <x v="0"/>
    <n v="94.04"/>
    <n v="1"/>
    <n v="1"/>
    <s v="Whirlpool"/>
    <n v="1"/>
    <s v="Appliance Care Monthly IW/OOW"/>
    <s v="Initial"/>
    <s v="Agent"/>
    <d v="2026-05-04T00:00:00"/>
    <x v="4"/>
    <s v="Stefano Lista"/>
  </r>
  <r>
    <s v="Reg-7339141"/>
    <m/>
    <s v="glenda.harper@corp.spdatallc.com"/>
    <m/>
    <x v="1"/>
    <m/>
    <n v="0"/>
    <n v="1"/>
    <m/>
    <m/>
    <m/>
    <m/>
    <s v="Agent"/>
    <d v="2026-05-04T00:00:00"/>
    <x v="4"/>
    <s v="Stefano Lista"/>
  </r>
  <r>
    <s v="Reg-7339034"/>
    <m/>
    <s v="glenda.harper@corp.spdatallc.com"/>
    <m/>
    <x v="1"/>
    <m/>
    <n v="0"/>
    <n v="1"/>
    <m/>
    <m/>
    <m/>
    <m/>
    <s v="Agent"/>
    <d v="2026-05-04T00:00:00"/>
    <x v="4"/>
    <s v="Stefano Lista"/>
  </r>
  <r>
    <s v="Reg-7339079"/>
    <m/>
    <s v="glenda.harper@corp.spdatallc.com"/>
    <m/>
    <x v="1"/>
    <m/>
    <n v="0"/>
    <n v="1"/>
    <m/>
    <m/>
    <m/>
    <m/>
    <s v="Agent"/>
    <d v="2026-05-04T00:00:00"/>
    <x v="4"/>
    <s v="Stefano Lista"/>
  </r>
  <r>
    <s v="Reg-7339059"/>
    <m/>
    <s v="glenda.harper@corp.spdatallc.com"/>
    <m/>
    <x v="1"/>
    <m/>
    <n v="0"/>
    <n v="1"/>
    <m/>
    <m/>
    <m/>
    <m/>
    <s v="Agent"/>
    <d v="2026-05-04T00:00:00"/>
    <x v="4"/>
    <s v="Stefano Lista"/>
  </r>
  <r>
    <s v="Reg-7339060"/>
    <m/>
    <s v="glenda.harper@corp.spdatallc.com"/>
    <m/>
    <x v="1"/>
    <m/>
    <n v="0"/>
    <n v="1"/>
    <m/>
    <m/>
    <m/>
    <m/>
    <s v="Agent"/>
    <d v="2026-05-04T00:00:00"/>
    <x v="4"/>
    <s v="Stefano Lista"/>
  </r>
  <r>
    <s v="Reg-7339031"/>
    <m/>
    <s v="glenda.harper@corp.spdatallc.com"/>
    <m/>
    <x v="1"/>
    <m/>
    <n v="0"/>
    <n v="1"/>
    <m/>
    <m/>
    <m/>
    <m/>
    <s v="Agent"/>
    <d v="2026-05-04T00:00:00"/>
    <x v="4"/>
    <s v="Stefano Lista"/>
  </r>
  <r>
    <s v="Reg-7339032"/>
    <m/>
    <s v="glenda.harper@corp.spdatallc.com"/>
    <m/>
    <x v="1"/>
    <m/>
    <n v="0"/>
    <n v="1"/>
    <m/>
    <m/>
    <m/>
    <m/>
    <s v="Agent"/>
    <d v="2026-05-04T00:00:00"/>
    <x v="4"/>
    <s v="Stefano Lista"/>
  </r>
  <r>
    <s v="Reg-7338850"/>
    <m/>
    <s v="glenda.harper@corp.spdatallc.com"/>
    <m/>
    <x v="1"/>
    <m/>
    <n v="0"/>
    <n v="1"/>
    <m/>
    <m/>
    <m/>
    <m/>
    <s v="Agent"/>
    <d v="2026-05-04T00:00:00"/>
    <x v="4"/>
    <s v="Stefano Lista"/>
  </r>
  <r>
    <s v="Reg-7339182"/>
    <m/>
    <s v="glenda.harper@corp.spdatallc.com"/>
    <m/>
    <x v="1"/>
    <m/>
    <n v="0"/>
    <n v="1"/>
    <m/>
    <m/>
    <m/>
    <m/>
    <s v="Agent"/>
    <d v="2026-05-04T00:00:00"/>
    <x v="4"/>
    <s v="Stefano Lista"/>
  </r>
  <r>
    <s v="Reg-7339179"/>
    <m/>
    <s v="glenda.harper@corp.spdatallc.com"/>
    <m/>
    <x v="1"/>
    <m/>
    <n v="0"/>
    <n v="1"/>
    <m/>
    <m/>
    <m/>
    <m/>
    <s v="Agent"/>
    <d v="2026-05-04T00:00:00"/>
    <x v="4"/>
    <s v="Stefano Lista"/>
  </r>
  <r>
    <s v="Reg-7339180"/>
    <m/>
    <s v="glenda.harper@corp.spdatallc.com"/>
    <m/>
    <x v="1"/>
    <m/>
    <n v="0"/>
    <n v="1"/>
    <m/>
    <m/>
    <m/>
    <m/>
    <s v="Agent"/>
    <d v="2026-05-04T00:00:00"/>
    <x v="4"/>
    <s v="Stefano Lista"/>
  </r>
  <r>
    <s v="Reg-7339004"/>
    <m/>
    <s v="glenda.harper@corp.spdatallc.com"/>
    <m/>
    <x v="1"/>
    <m/>
    <n v="0"/>
    <n v="1"/>
    <m/>
    <m/>
    <m/>
    <m/>
    <s v="Agent"/>
    <d v="2026-05-04T00:00:00"/>
    <x v="4"/>
    <s v="Stefano Lista"/>
  </r>
  <r>
    <s v="Reg-7339112"/>
    <s v="&lt;a href=&quot;/0Q0PL00000LVMjJ&quot; target=&quot;_self&quot;&gt;DGQ0007574934&lt;/a&gt;"/>
    <s v="graciela.rodriguez@corp.spdatallc.com"/>
    <s v="DG0002201108"/>
    <x v="0"/>
    <n v="132.54"/>
    <n v="1"/>
    <n v="1"/>
    <s v="Maytag"/>
    <n v="1"/>
    <s v="Appliance Care Monthly IW/OOW"/>
    <s v="Initial"/>
    <s v="Contact Center Agent"/>
    <d v="2026-05-04T00:00:00"/>
    <x v="5"/>
    <s v="Lisa Filips"/>
  </r>
  <r>
    <s v="Reg-7338852"/>
    <s v="&lt;a href=&quot;/0Q0PL00000LV9m5&quot; target=&quot;_self&quot;&gt;DGQ0007574675&lt;/a&gt;"/>
    <s v="graciela.rodriguez@corp.spdatallc.com"/>
    <s v="DG0002200996"/>
    <x v="0"/>
    <n v="135"/>
    <n v="1"/>
    <n v="1"/>
    <s v="Maytag"/>
    <n v="1"/>
    <s v="Appliance Care Monthly IW/OOW"/>
    <s v="Initial"/>
    <s v="Contact Center Agent"/>
    <d v="2026-05-04T00:00:00"/>
    <x v="5"/>
    <s v="Lisa Filips"/>
  </r>
  <r>
    <s v="Reg-7338853"/>
    <s v="&lt;a href=&quot;/0Q0PL00000LV9nh&quot; target=&quot;_self&quot;&gt;DGQ0007574676&lt;/a&gt;"/>
    <s v="graciela.rodriguez@corp.spdatallc.com"/>
    <s v="DG0002200997"/>
    <x v="0"/>
    <n v="91.5"/>
    <n v="1"/>
    <n v="1"/>
    <s v="Whirlpool"/>
    <n v="1"/>
    <s v="Appliance Care Monthly IW/OOW"/>
    <s v="Initial"/>
    <s v="Contact Center Agent"/>
    <d v="2026-05-04T00:00:00"/>
    <x v="5"/>
    <s v="Lisa Filips"/>
  </r>
  <r>
    <s v="Reg-7338855"/>
    <s v="&lt;a href=&quot;/0Q0PL00000LVA8f&quot; target=&quot;_self&quot;&gt;DGQ0007574677&lt;/a&gt;"/>
    <s v="graciela.rodriguez@corp.spdatallc.com"/>
    <s v="DG0002200998"/>
    <x v="0"/>
    <n v="96.72"/>
    <n v="1"/>
    <n v="1"/>
    <s v="FRIGIDAIRE"/>
    <n v="1"/>
    <s v="Appliance Care Monthly IW/OOW"/>
    <s v="Initial"/>
    <s v="Contact Center Agent"/>
    <d v="2026-05-04T00:00:00"/>
    <x v="5"/>
    <s v="Lisa Filips"/>
  </r>
  <r>
    <s v="Reg-7338888"/>
    <s v="&lt;a href=&quot;/0Q0PL00000LVC8r&quot; target=&quot;_self&quot;&gt;DGQ0007574710&lt;/a&gt;"/>
    <s v="graciela.rodriguez@corp.spdatallc.com"/>
    <s v="DG0002201010"/>
    <x v="0"/>
    <n v="179.52"/>
    <n v="1"/>
    <n v="1"/>
    <s v="Whirlpool"/>
    <n v="1"/>
    <s v="Appliance Care Monthly IW/OOW"/>
    <s v="Initial"/>
    <s v="Contact Center Agent"/>
    <d v="2026-05-04T00:00:00"/>
    <x v="5"/>
    <s v="Lisa Filips"/>
  </r>
  <r>
    <s v="Reg-7338937"/>
    <s v="&lt;a href=&quot;/0Q0PL00000LVF6j&quot; target=&quot;_self&quot;&gt;DGQ0007574762&lt;/a&gt;"/>
    <s v="graciela.rodriguez@corp.spdatallc.com"/>
    <s v="DG0002201034"/>
    <x v="3"/>
    <n v="83.88"/>
    <n v="1"/>
    <n v="1"/>
    <s v="Whirlpool"/>
    <n v="1"/>
    <s v="Appliance Care Monthly IW/OOW"/>
    <s v="Initial"/>
    <s v="Contact Center Agent"/>
    <d v="2026-05-04T00:00:00"/>
    <x v="5"/>
    <s v="Lisa Filips"/>
  </r>
  <r>
    <s v="Reg-7338866"/>
    <m/>
    <s v="graciela.rodriguez@corp.spdatallc.com"/>
    <m/>
    <x v="1"/>
    <m/>
    <n v="0"/>
    <n v="1"/>
    <m/>
    <m/>
    <m/>
    <m/>
    <s v="Contact Center Agent"/>
    <d v="2026-05-04T00:00:00"/>
    <x v="5"/>
    <s v="Lisa Filips"/>
  </r>
  <r>
    <s v="Reg-7338931"/>
    <m/>
    <s v="graciela.rodriguez@corp.spdatallc.com"/>
    <m/>
    <x v="1"/>
    <m/>
    <n v="0"/>
    <n v="1"/>
    <m/>
    <m/>
    <m/>
    <m/>
    <s v="Contact Center Agent"/>
    <d v="2026-05-04T00:00:00"/>
    <x v="5"/>
    <s v="Lisa Filips"/>
  </r>
  <r>
    <s v="Reg-7338886"/>
    <m/>
    <s v="graciela.rodriguez@corp.spdatallc.com"/>
    <m/>
    <x v="1"/>
    <m/>
    <n v="0"/>
    <n v="1"/>
    <m/>
    <m/>
    <m/>
    <m/>
    <s v="Contact Center Agent"/>
    <d v="2026-05-04T00:00:00"/>
    <x v="5"/>
    <s v="Lisa Filips"/>
  </r>
  <r>
    <s v="Reg-7338854"/>
    <m/>
    <s v="graciela.rodriguez@corp.spdatallc.com"/>
    <m/>
    <x v="1"/>
    <m/>
    <n v="0"/>
    <n v="1"/>
    <m/>
    <m/>
    <m/>
    <m/>
    <s v="Contact Center Agent"/>
    <d v="2026-05-04T00:00:00"/>
    <x v="5"/>
    <s v="Lisa Filips"/>
  </r>
  <r>
    <s v="Reg-7338963"/>
    <m/>
    <s v="graciela.rodriguez@corp.spdatallc.com"/>
    <m/>
    <x v="1"/>
    <m/>
    <n v="0"/>
    <n v="1"/>
    <m/>
    <m/>
    <m/>
    <m/>
    <s v="Contact Center Agent"/>
    <d v="2026-05-04T00:00:00"/>
    <x v="5"/>
    <s v="Lisa Filips"/>
  </r>
  <r>
    <s v="Reg-7338921"/>
    <m/>
    <s v="graciela.rodriguez@corp.spdatallc.com"/>
    <m/>
    <x v="1"/>
    <m/>
    <n v="0"/>
    <n v="1"/>
    <m/>
    <m/>
    <m/>
    <m/>
    <s v="Contact Center Agent"/>
    <d v="2026-05-04T00:00:00"/>
    <x v="5"/>
    <s v="Lisa Filips"/>
  </r>
  <r>
    <s v="Reg-7339165"/>
    <s v="&lt;a href=&quot;/0Q0PL00000LVPsT&quot; target=&quot;_self&quot;&gt;DGQ0007574997&lt;/a&gt;"/>
    <s v="hanna.scott@corp.spdatallc.com"/>
    <s v="DG0002201135"/>
    <x v="0"/>
    <n v="150.66"/>
    <n v="1"/>
    <n v="1"/>
    <s v="GE CAFE"/>
    <n v="1"/>
    <s v="Appliance Care Monthly IW/OOW"/>
    <s v="Initial"/>
    <s v="Contact Center Agent"/>
    <d v="2026-05-04T00:00:00"/>
    <x v="101"/>
    <s v="Lisa Filips"/>
  </r>
  <r>
    <s v="Reg-7338918"/>
    <s v="&lt;a href=&quot;/0Q0PL00000LVDbB&quot; target=&quot;_self&quot;&gt;DGQ0007574738&lt;/a&gt;"/>
    <s v="hanna.scott@corp.spdatallc.com"/>
    <s v="DG0002201025"/>
    <x v="0"/>
    <n v="173.58"/>
    <n v="1"/>
    <n v="1"/>
    <s v="Whirlpool"/>
    <n v="1"/>
    <s v="Appliance Care Monthly IW/OOW"/>
    <s v="Initial"/>
    <s v="Contact Center Agent"/>
    <d v="2026-05-04T00:00:00"/>
    <x v="101"/>
    <s v="Lisa Filips"/>
  </r>
  <r>
    <s v="Reg-7339058"/>
    <s v="&lt;a href=&quot;/0Q0PL00000LVKCr&quot; target=&quot;_self&quot;&gt;DGQ0007574885&lt;/a&gt;"/>
    <s v="isreal.ojarikreh@corp.spdatallc.com"/>
    <s v="DG0002201094"/>
    <x v="0"/>
    <n v="145.63999999999999"/>
    <n v="1"/>
    <n v="1"/>
    <s v="Whirlpool"/>
    <n v="1"/>
    <s v="Appliance Care Monthly IW/OOW"/>
    <s v="Initial"/>
    <s v="Contact Center Agent"/>
    <d v="2026-05-04T00:00:00"/>
    <x v="72"/>
    <s v="John Burdett"/>
  </r>
  <r>
    <s v="Reg-7338929"/>
    <s v="&lt;a href=&quot;/0Q0PL00000LVEPB&quot; target=&quot;_self&quot;&gt;DGQ0007574754&lt;/a&gt;"/>
    <s v="isreal.ojarikreh@corp.spdatallc.com"/>
    <s v="DG0002201029"/>
    <x v="0"/>
    <n v="125.88"/>
    <n v="1"/>
    <n v="1"/>
    <s v="Samsung"/>
    <n v="1"/>
    <s v="Appliance Care Monthly IW/OOW"/>
    <s v="Initial"/>
    <s v="Contact Center Agent"/>
    <d v="2026-05-04T00:00:00"/>
    <x v="72"/>
    <s v="John Burdett"/>
  </r>
  <r>
    <s v="Reg-7339158"/>
    <s v="&lt;a href=&quot;/0Q0PL00000LVPIz&quot; target=&quot;_self&quot;&gt;DGQ0007574990&lt;/a&gt;"/>
    <s v="jaspreet.kaur@corp.spdatallc.com"/>
    <s v="DG0002201133"/>
    <x v="0"/>
    <n v="131.88"/>
    <n v="1"/>
    <n v="1"/>
    <s v="Maytag"/>
    <n v="1"/>
    <s v="Appliance Care Monthly IW/OOW"/>
    <s v="Initial"/>
    <s v="Contact Center Agent"/>
    <d v="2026-05-04T00:00:00"/>
    <x v="26"/>
    <s v="John Burdett"/>
  </r>
  <r>
    <s v="Reg-7339157"/>
    <s v="&lt;a href=&quot;/0Q0PL00000LVPHN&quot; target=&quot;_self&quot;&gt;DGQ0007574989&lt;/a&gt;"/>
    <s v="jaspreet.kaur@corp.spdatallc.com"/>
    <s v="DG0002201132"/>
    <x v="0"/>
    <n v="164.88"/>
    <n v="1"/>
    <n v="1"/>
    <s v="KitchenAid"/>
    <n v="1"/>
    <s v="Appliance Care Monthly IW/OOW"/>
    <s v="Initial"/>
    <s v="Contact Center Agent"/>
    <d v="2026-05-04T00:00:00"/>
    <x v="26"/>
    <s v="John Burdett"/>
  </r>
  <r>
    <s v="Reg-7339050"/>
    <s v="&lt;a href=&quot;/0Q0PL00000LVI30&quot; target=&quot;_self&quot;&gt;DGQ0007574880&lt;/a&gt;"/>
    <s v="jaspreet.kaur@corp.spdatallc.com"/>
    <s v="DG0002201090"/>
    <x v="0"/>
    <n v="125.5"/>
    <n v="1"/>
    <n v="1"/>
    <s v="Samsung"/>
    <n v="1"/>
    <s v="Appliance Care Monthly IW/OOW"/>
    <s v="Initial"/>
    <s v="Contact Center Agent"/>
    <d v="2026-05-04T00:00:00"/>
    <x v="26"/>
    <s v="John Burdett"/>
  </r>
  <r>
    <s v="Reg-7339054"/>
    <s v="&lt;a href=&quot;/0Q0PL00000LVK1Z&quot; target=&quot;_self&quot;&gt;DGQ0007574881&lt;/a&gt;"/>
    <s v="jaspreet.kaur@corp.spdatallc.com"/>
    <s v="DG0002201091"/>
    <x v="0"/>
    <n v="120"/>
    <n v="1"/>
    <n v="1"/>
    <s v="FRIGIDAIRE"/>
    <n v="1"/>
    <s v="Appliance Care Monthly IW/OOW"/>
    <s v="Initial"/>
    <s v="Contact Center Agent"/>
    <d v="2026-05-04T00:00:00"/>
    <x v="26"/>
    <s v="John Burdett"/>
  </r>
  <r>
    <s v="Reg-7338970"/>
    <s v="&lt;a href=&quot;/0Q0PL00000LVGh7&quot; target=&quot;_self&quot;&gt;DGQ0007574797&lt;/a&gt;"/>
    <s v="jaspreet.kaur@corp.spdatallc.com"/>
    <s v="DG0002201049"/>
    <x v="0"/>
    <n v="124.02"/>
    <n v="1"/>
    <n v="1"/>
    <s v="Whirlpool"/>
    <n v="1"/>
    <s v="Appliance Care Monthly IW/OOW"/>
    <s v="Initial"/>
    <s v="Contact Center Agent"/>
    <d v="2026-05-04T00:00:00"/>
    <x v="26"/>
    <s v="John Burdett"/>
  </r>
  <r>
    <s v="Reg-7338954"/>
    <s v="&lt;a href=&quot;/0Q0PL00000LVG2n&quot; target=&quot;_self&quot;&gt;DGQ0007574782&lt;/a&gt;"/>
    <s v="jaspreet.kaur@corp.spdatallc.com"/>
    <s v="DG0002201042"/>
    <x v="0"/>
    <n v="87.3"/>
    <n v="1"/>
    <n v="1"/>
    <s v="Whirlpool"/>
    <n v="1"/>
    <s v="Appliance Care Monthly IW/OOW"/>
    <s v="Initial"/>
    <s v="Contact Center Agent"/>
    <d v="2026-05-04T00:00:00"/>
    <x v="26"/>
    <s v="John Burdett"/>
  </r>
  <r>
    <s v="Reg-7339128"/>
    <m/>
    <s v="jaspreet.kaur@corp.spdatallc.com"/>
    <m/>
    <x v="1"/>
    <m/>
    <n v="0"/>
    <n v="1"/>
    <m/>
    <m/>
    <m/>
    <m/>
    <s v="Contact Center Agent"/>
    <d v="2026-05-04T00:00:00"/>
    <x v="26"/>
    <s v="John Burdett"/>
  </r>
  <r>
    <s v="Reg-7339110"/>
    <s v="&lt;a href=&quot;/0Q0PL00000LVMg5&quot; target=&quot;_self&quot;&gt;DGQ0007574932&lt;/a&gt;"/>
    <s v="javier.ottenwalder@corp.spdatallc.com"/>
    <s v="DG0002201113"/>
    <x v="3"/>
    <n v="89.88"/>
    <n v="1"/>
    <n v="1"/>
    <s v="Whirlpool"/>
    <n v="1"/>
    <s v="Appliance Care Monthly IW/OOW"/>
    <s v="Initial"/>
    <s v="Contact Center Agent"/>
    <d v="2026-05-04T00:00:00"/>
    <x v="93"/>
    <s v="Lisa Filips"/>
  </r>
  <r>
    <s v="Reg-7339111"/>
    <s v="&lt;a href=&quot;/0Q0PL00000LVMhh&quot; target=&quot;_self&quot;&gt;DGQ0007574933&lt;/a&gt;"/>
    <s v="javier.ottenwalder@corp.spdatallc.com"/>
    <s v="DG0002201114"/>
    <x v="3"/>
    <n v="113.88"/>
    <n v="1"/>
    <n v="1"/>
    <s v="Whirlpool"/>
    <n v="1"/>
    <s v="Appliance Care Monthly IW/OOW"/>
    <s v="Initial"/>
    <s v="Contact Center Agent"/>
    <d v="2026-05-04T00:00:00"/>
    <x v="93"/>
    <s v="Lisa Filips"/>
  </r>
  <r>
    <s v="Reg-7339037"/>
    <s v="&lt;a href=&quot;/0Q0PL00000LVIuE&quot; target=&quot;_self&quot;&gt;DGQ0007574864&lt;/a&gt;"/>
    <s v="javier.ottenwalder@corp.spdatallc.com"/>
    <s v="DG0002201084"/>
    <x v="3"/>
    <n v="120.86"/>
    <n v="1"/>
    <n v="1"/>
    <s v="Maytag"/>
    <n v="1"/>
    <s v="Appliance Care Monthly IW/OOW"/>
    <s v="Initial"/>
    <s v="Contact Center Agent"/>
    <d v="2026-05-04T00:00:00"/>
    <x v="93"/>
    <s v="Lisa Filips"/>
  </r>
  <r>
    <s v="Reg-7339144"/>
    <m/>
    <s v="javier.ottenwalder@corp.spdatallc.com"/>
    <m/>
    <x v="1"/>
    <m/>
    <n v="0"/>
    <n v="1"/>
    <m/>
    <m/>
    <m/>
    <m/>
    <s v="Contact Center Agent"/>
    <d v="2026-05-04T00:00:00"/>
    <x v="93"/>
    <s v="Lisa Filips"/>
  </r>
  <r>
    <s v="Reg-7339274"/>
    <s v="&lt;a href=&quot;/0Q0PL00000LVVuf&quot; target=&quot;_self&quot;&gt;DGQ0007575100&lt;/a&gt;"/>
    <s v="john.allen@corp.spdatallc.com"/>
    <s v="DG0002201184"/>
    <x v="2"/>
    <n v="40.32"/>
    <n v="1"/>
    <n v="1"/>
    <s v="KitchenAid"/>
    <n v="1"/>
    <s v="Appliance Care Monthly IW/OOW"/>
    <s v="Initial"/>
    <s v="Contact Center Agent"/>
    <d v="2026-05-04T00:00:00"/>
    <x v="27"/>
    <s v="Reina Morales"/>
  </r>
  <r>
    <s v="Reg-7339114"/>
    <s v="&lt;a href=&quot;/0Q0PL00000LVN13&quot; target=&quot;_self&quot;&gt;DGQ0007574942&lt;/a&gt;"/>
    <s v="john.montgomery@corp.spdatallc.com"/>
    <s v="DG0002201112"/>
    <x v="2"/>
    <n v="57.42"/>
    <n v="1"/>
    <n v="1"/>
    <s v="Whirlpool"/>
    <n v="1"/>
    <s v="Appliance Care Monthly IW/OOW"/>
    <s v="Initial"/>
    <s v="Supervisor / Team Lead"/>
    <d v="2026-05-04T00:00:00"/>
    <x v="28"/>
    <s v="Lisa Filips"/>
  </r>
  <r>
    <s v="Reg-7339001"/>
    <s v="&lt;a href=&quot;/0Q0PL00000LVHtJ&quot; target=&quot;_self&quot;&gt;DGQ0007574828&lt;/a&gt;"/>
    <s v="john.montgomery@corp.spdatallc.com"/>
    <s v="DG0002201065"/>
    <x v="0"/>
    <n v="136.86000000000001"/>
    <n v="1"/>
    <n v="1"/>
    <s v="LG"/>
    <n v="1"/>
    <s v="Appliance Care Monthly IW/OOW"/>
    <s v="Initial"/>
    <s v="Supervisor / Team Lead"/>
    <d v="2026-05-04T00:00:00"/>
    <x v="28"/>
    <s v="Lisa Filips"/>
  </r>
  <r>
    <s v="Reg-7339002"/>
    <s v="&lt;a href=&quot;/0Q0PL00000LVHuv&quot; target=&quot;_self&quot;&gt;DGQ0007574829&lt;/a&gt;"/>
    <s v="john.montgomery@corp.spdatallc.com"/>
    <s v="DG0002201066"/>
    <x v="0"/>
    <n v="167.82"/>
    <n v="1"/>
    <n v="1"/>
    <s v="LG"/>
    <n v="1"/>
    <s v="Appliance Care Monthly IW/OOW"/>
    <s v="Initial"/>
    <s v="Supervisor / Team Lead"/>
    <d v="2026-05-04T00:00:00"/>
    <x v="28"/>
    <s v="Lisa Filips"/>
  </r>
  <r>
    <s v="Reg-7339106"/>
    <m/>
    <s v="john.montgomery@corp.spdatallc.com"/>
    <m/>
    <x v="1"/>
    <m/>
    <n v="0"/>
    <n v="1"/>
    <m/>
    <m/>
    <m/>
    <m/>
    <s v="Supervisor / Team Lead"/>
    <d v="2026-05-04T00:00:00"/>
    <x v="28"/>
    <s v="Lisa Filips"/>
  </r>
  <r>
    <s v="Reg-7339101"/>
    <m/>
    <s v="john.montgomery@corp.spdatallc.com"/>
    <m/>
    <x v="1"/>
    <m/>
    <n v="0"/>
    <n v="1"/>
    <m/>
    <m/>
    <m/>
    <m/>
    <s v="Supervisor / Team Lead"/>
    <d v="2026-05-04T00:00:00"/>
    <x v="28"/>
    <s v="Lisa Filips"/>
  </r>
  <r>
    <s v="Reg-7339093"/>
    <m/>
    <s v="john.montgomery@corp.spdatallc.com"/>
    <m/>
    <x v="1"/>
    <m/>
    <n v="0"/>
    <n v="1"/>
    <m/>
    <m/>
    <m/>
    <m/>
    <s v="Supervisor / Team Lead"/>
    <d v="2026-05-04T00:00:00"/>
    <x v="28"/>
    <s v="Lisa Filips"/>
  </r>
  <r>
    <s v="Reg-7339097"/>
    <m/>
    <s v="john.montgomery@corp.spdatallc.com"/>
    <m/>
    <x v="1"/>
    <m/>
    <n v="0"/>
    <n v="1"/>
    <m/>
    <m/>
    <m/>
    <m/>
    <s v="Supervisor / Team Lead"/>
    <d v="2026-05-04T00:00:00"/>
    <x v="28"/>
    <s v="Lisa Filips"/>
  </r>
  <r>
    <s v="Reg-7339133"/>
    <m/>
    <s v="jon.cherry@corp.spdatallc.com"/>
    <m/>
    <x v="1"/>
    <m/>
    <n v="0"/>
    <n v="1"/>
    <m/>
    <m/>
    <m/>
    <m/>
    <s v="Contact Center Agent"/>
    <d v="2026-05-04T00:00:00"/>
    <x v="59"/>
    <s v="Reina Morales"/>
  </r>
  <r>
    <s v="Reg-7339134"/>
    <m/>
    <s v="jon.cherry@corp.spdatallc.com"/>
    <m/>
    <x v="1"/>
    <m/>
    <n v="0"/>
    <n v="1"/>
    <m/>
    <m/>
    <m/>
    <m/>
    <s v="Contact Center Agent"/>
    <d v="2026-05-04T00:00:00"/>
    <x v="59"/>
    <s v="Reina Morales"/>
  </r>
  <r>
    <s v="Reg-7339135"/>
    <m/>
    <s v="jon.cherry@corp.spdatallc.com"/>
    <m/>
    <x v="1"/>
    <m/>
    <n v="0"/>
    <n v="1"/>
    <m/>
    <m/>
    <m/>
    <m/>
    <s v="Contact Center Agent"/>
    <d v="2026-05-04T00:00:00"/>
    <x v="59"/>
    <s v="Reina Morales"/>
  </r>
  <r>
    <s v="Reg-7339136"/>
    <m/>
    <s v="jon.cherry@corp.spdatallc.com"/>
    <m/>
    <x v="1"/>
    <m/>
    <n v="0"/>
    <n v="1"/>
    <m/>
    <m/>
    <m/>
    <m/>
    <s v="Contact Center Agent"/>
    <d v="2026-05-04T00:00:00"/>
    <x v="59"/>
    <s v="Reina Morales"/>
  </r>
  <r>
    <s v="Reg-7339132"/>
    <m/>
    <s v="jon.cherry@corp.spdatallc.com"/>
    <m/>
    <x v="1"/>
    <m/>
    <n v="0"/>
    <n v="1"/>
    <m/>
    <m/>
    <m/>
    <m/>
    <s v="Contact Center Agent"/>
    <d v="2026-05-04T00:00:00"/>
    <x v="59"/>
    <s v="Reina Morales"/>
  </r>
  <r>
    <s v="Reg-7338901"/>
    <s v="&lt;a href=&quot;/0Q0PL00000LVCaH&quot; target=&quot;_self&quot;&gt;DGQ0007574724&lt;/a&gt;"/>
    <s v="jordan.vaughn@corp.spdatallc.com"/>
    <s v="DG0002201013"/>
    <x v="3"/>
    <n v="97.08"/>
    <n v="1"/>
    <n v="1"/>
    <s v="Whirlpool"/>
    <n v="1"/>
    <s v="Appliance Care Monthly IW/OOW"/>
    <s v="Initial"/>
    <s v="Contact Center Agent"/>
    <d v="2026-05-04T00:00:00"/>
    <x v="102"/>
    <s v="Lisa Filips"/>
  </r>
  <r>
    <s v="Reg-7338902"/>
    <s v="&lt;a href=&quot;/0Q0PL00000LVCbt&quot; target=&quot;_self&quot;&gt;DGQ0007574725&lt;/a&gt;"/>
    <s v="jordan.vaughn@corp.spdatallc.com"/>
    <s v="DG0002201014"/>
    <x v="3"/>
    <n v="97.08"/>
    <n v="1"/>
    <n v="1"/>
    <s v="Whirlpool"/>
    <n v="1"/>
    <s v="Appliance Care Monthly IW/OOW"/>
    <s v="Initial"/>
    <s v="Contact Center Agent"/>
    <d v="2026-05-04T00:00:00"/>
    <x v="102"/>
    <s v="Lisa Filips"/>
  </r>
  <r>
    <s v="Reg-7338907"/>
    <s v="&lt;a href=&quot;/0Q0PL00000LVCtd&quot; target=&quot;_self&quot;&gt;DGQ0007574730&lt;/a&gt;"/>
    <s v="jordan.vaughn@corp.spdatallc.com"/>
    <s v="DG0002201015"/>
    <x v="0"/>
    <n v="173.88"/>
    <n v="1"/>
    <n v="1"/>
    <s v="Whirlpool"/>
    <n v="1"/>
    <s v="Appliance Care Monthly IW/OOW"/>
    <s v="Initial"/>
    <s v="Contact Center Agent"/>
    <d v="2026-05-04T00:00:00"/>
    <x v="102"/>
    <s v="Lisa Filips"/>
  </r>
  <r>
    <s v="Reg-7339087"/>
    <m/>
    <s v="joshua.ball@corp.spdatallc.com"/>
    <m/>
    <x v="1"/>
    <m/>
    <n v="0"/>
    <n v="1"/>
    <m/>
    <m/>
    <m/>
    <m/>
    <s v="Contact Center Agent"/>
    <d v="2026-05-04T00:00:00"/>
    <x v="103"/>
    <s v="John Burdett"/>
  </r>
  <r>
    <s v="Reg-7338861"/>
    <s v="&lt;a href=&quot;/0Q0PL00000LVAa5&quot; target=&quot;_self&quot;&gt;DGQ0007574682&lt;/a&gt;"/>
    <s v="juakena.gorden@corp.spdatallc.com"/>
    <s v="DG0002201001"/>
    <x v="0"/>
    <n v="227.48"/>
    <n v="1"/>
    <n v="1"/>
    <s v="KENMORE"/>
    <n v="1"/>
    <s v="Appliance Care Monthly IW/OOW"/>
    <s v="Initial"/>
    <s v="Agent"/>
    <d v="2026-05-04T00:00:00"/>
    <x v="94"/>
    <s v="Stefano Lista"/>
  </r>
  <r>
    <s v="Reg-7339105"/>
    <m/>
    <s v="juakena.gorden@corp.spdatallc.com"/>
    <m/>
    <x v="1"/>
    <m/>
    <n v="0"/>
    <n v="1"/>
    <m/>
    <m/>
    <m/>
    <m/>
    <s v="Agent"/>
    <d v="2026-05-04T00:00:00"/>
    <x v="94"/>
    <s v="Stefano Lista"/>
  </r>
  <r>
    <s v="Reg-7338905"/>
    <m/>
    <s v="juakena.gorden@corp.spdatallc.com"/>
    <m/>
    <x v="1"/>
    <m/>
    <n v="0"/>
    <n v="1"/>
    <m/>
    <m/>
    <m/>
    <m/>
    <s v="Agent"/>
    <d v="2026-05-04T00:00:00"/>
    <x v="94"/>
    <s v="Stefano Lista"/>
  </r>
  <r>
    <s v="Reg-7339228"/>
    <m/>
    <s v="justin.williams@corp.spdatallc.com"/>
    <m/>
    <x v="1"/>
    <m/>
    <n v="0"/>
    <n v="1"/>
    <m/>
    <m/>
    <m/>
    <m/>
    <s v="Contact Center Agent"/>
    <d v="2026-05-04T00:00:00"/>
    <x v="95"/>
    <s v="John Burdett"/>
  </r>
  <r>
    <s v="Reg-7339000"/>
    <s v="&lt;a href=&quot;/0Q0PL00000LVHZy&quot; target=&quot;_self&quot;&gt;DGQ0007574827&lt;/a&gt;"/>
    <s v="kenneth.bruton@corp.spdatallc.com"/>
    <s v="DG0002201063"/>
    <x v="0"/>
    <n v="137.16"/>
    <n v="1"/>
    <n v="1"/>
    <s v="Whirlpool"/>
    <n v="1"/>
    <s v="Appliance Care Monthly IW/OOW"/>
    <s v="Initial"/>
    <s v="Agent"/>
    <d v="2026-05-04T00:00:00"/>
    <x v="74"/>
    <s v="John Burdett"/>
  </r>
  <r>
    <s v="Reg-7339006"/>
    <s v="&lt;a href=&quot;/0Q0PL00000LVI9R&quot; target=&quot;_self&quot;&gt;DGQ0007574833&lt;/a&gt;"/>
    <s v="kenneth.bruton@corp.spdatallc.com"/>
    <s v="DG0002201067"/>
    <x v="0"/>
    <n v="174.68"/>
    <n v="1"/>
    <n v="1"/>
    <s v="Samsung"/>
    <n v="1"/>
    <s v="Appliance Care Monthly IW/OOW"/>
    <s v="Initial"/>
    <s v="Agent"/>
    <d v="2026-05-04T00:00:00"/>
    <x v="74"/>
    <s v="John Burdett"/>
  </r>
  <r>
    <s v="Reg-7338869"/>
    <m/>
    <s v="kenneth.bruton@corp.spdatallc.com"/>
    <m/>
    <x v="1"/>
    <m/>
    <n v="0"/>
    <n v="1"/>
    <m/>
    <m/>
    <m/>
    <m/>
    <s v="Agent"/>
    <d v="2026-05-04T00:00:00"/>
    <x v="74"/>
    <s v="John Burdett"/>
  </r>
  <r>
    <s v="Reg-7339126"/>
    <m/>
    <s v="larry.moorehead@corp.spdatallc.com"/>
    <m/>
    <x v="1"/>
    <m/>
    <n v="0"/>
    <n v="1"/>
    <m/>
    <m/>
    <m/>
    <m/>
    <s v="Contact Center Agent"/>
    <d v="2026-05-04T00:00:00"/>
    <x v="75"/>
    <s v="Lisa Filips"/>
  </r>
  <r>
    <s v="Reg-7339019"/>
    <m/>
    <s v="laura.villamar@corp.spdatallc.com"/>
    <m/>
    <x v="1"/>
    <m/>
    <n v="0"/>
    <n v="1"/>
    <m/>
    <m/>
    <m/>
    <m/>
    <s v="Contact Center Agent"/>
    <d v="2026-05-04T00:00:00"/>
    <x v="61"/>
    <s v="Stefano Lista"/>
  </r>
  <r>
    <s v="Reg-7339191"/>
    <s v="&lt;a href=&quot;/0Q0PL00000LVRSr&quot; target=&quot;_self&quot;&gt;DGQ0007575022&lt;/a&gt;"/>
    <s v="leo.medina@corp.spdatallc.com"/>
    <s v="DG0002201149"/>
    <x v="0"/>
    <n v="103.92"/>
    <n v="1"/>
    <n v="1"/>
    <s v="FRIGIDAIRE"/>
    <n v="1"/>
    <s v="Appliance Care Monthly IW/OOW"/>
    <s v="Initial"/>
    <s v="Contact Center Agent"/>
    <d v="2026-05-04T00:00:00"/>
    <x v="30"/>
    <s v="Reina Morales"/>
  </r>
  <r>
    <s v="Reg-7339150"/>
    <s v="&lt;a href=&quot;/0Q0PL00000LVOwP&quot; target=&quot;_self&quot;&gt;DGQ0007574980&lt;/a&gt;"/>
    <s v="leo.medina@corp.spdatallc.com"/>
    <s v="DG0002201134"/>
    <x v="0"/>
    <n v="189.08"/>
    <n v="1"/>
    <n v="1"/>
    <s v="Whirlpool"/>
    <n v="1"/>
    <s v="Appliance Care Monthly IW/OOW"/>
    <s v="Initial"/>
    <s v="Contact Center Agent"/>
    <d v="2026-05-04T00:00:00"/>
    <x v="30"/>
    <s v="Reina Morales"/>
  </r>
  <r>
    <s v="Reg-7338943"/>
    <s v="&lt;a href=&quot;/0Q0PL00000LVFOT&quot; target=&quot;_self&quot;&gt;DGQ0007574768&lt;/a&gt;"/>
    <s v="leo.medina@corp.spdatallc.com"/>
    <s v="DG0002201039"/>
    <x v="0"/>
    <n v="98.64"/>
    <n v="1"/>
    <n v="1"/>
    <s v="Whirlpool"/>
    <n v="1"/>
    <s v="Appliance Care Monthly IW/OOW"/>
    <s v="Initial"/>
    <s v="Contact Center Agent"/>
    <d v="2026-05-04T00:00:00"/>
    <x v="30"/>
    <s v="Reina Morales"/>
  </r>
  <r>
    <s v="Reg-7339069"/>
    <m/>
    <s v="leo.medina@corp.spdatallc.com"/>
    <m/>
    <x v="1"/>
    <m/>
    <n v="0"/>
    <n v="1"/>
    <m/>
    <m/>
    <m/>
    <m/>
    <s v="Contact Center Agent"/>
    <d v="2026-05-04T00:00:00"/>
    <x v="30"/>
    <s v="Reina Morales"/>
  </r>
  <r>
    <s v="Reg-7339147"/>
    <m/>
    <s v="leo.medina@corp.spdatallc.com"/>
    <m/>
    <x v="1"/>
    <m/>
    <n v="0"/>
    <n v="1"/>
    <m/>
    <m/>
    <m/>
    <m/>
    <s v="Contact Center Agent"/>
    <d v="2026-05-04T00:00:00"/>
    <x v="30"/>
    <s v="Reina Morales"/>
  </r>
  <r>
    <s v="Reg-7339143"/>
    <s v="&lt;a href=&quot;/0Q0PL00000LVOhu&quot; target=&quot;_self&quot;&gt;DGQ0007574975&lt;/a&gt;"/>
    <s v="marcia.fabry@corp.spdatallc.com"/>
    <s v="DG0002201124"/>
    <x v="0"/>
    <n v="108.56"/>
    <n v="0"/>
    <n v="1"/>
    <s v="Whirlpool"/>
    <n v="1"/>
    <s v="Appliance Care Monthly IW/OOW"/>
    <s v="Initial"/>
    <s v="Contact Center Agent"/>
    <d v="2026-05-04T00:00:00"/>
    <x v="76"/>
    <s v="Lisa Filips"/>
  </r>
  <r>
    <s v="Reg-7339148"/>
    <s v="&lt;a href=&quot;/0Q0PL00000LVOy1&quot; target=&quot;_self&quot;&gt;DGQ0007574981&lt;/a&gt;"/>
    <s v="marcia.fabry@corp.spdatallc.com"/>
    <s v="DG0002201127"/>
    <x v="0"/>
    <n v="136.84"/>
    <n v="0"/>
    <n v="1"/>
    <s v="Whirlpool"/>
    <n v="1"/>
    <s v="Appliance Care Monthly IW/OOW"/>
    <s v="Initial"/>
    <s v="Contact Center Agent"/>
    <d v="2026-05-04T00:00:00"/>
    <x v="76"/>
    <s v="Lisa Filips"/>
  </r>
  <r>
    <s v="Reg-7339149"/>
    <s v="&lt;a href=&quot;/0Q0PL00000LVOzd&quot; target=&quot;_self&quot;&gt;DGQ0007574982&lt;/a&gt;"/>
    <s v="marcia.fabry@corp.spdatallc.com"/>
    <s v="DG0002201128"/>
    <x v="0"/>
    <n v="102.18"/>
    <n v="0"/>
    <n v="1"/>
    <s v="Whirlpool"/>
    <n v="1"/>
    <s v="Appliance Care Monthly IW/OOW"/>
    <s v="Initial"/>
    <s v="Contact Center Agent"/>
    <d v="2026-05-04T00:00:00"/>
    <x v="76"/>
    <s v="Lisa Filips"/>
  </r>
  <r>
    <s v="Reg-7339076"/>
    <m/>
    <s v="margaret.reddy@corp.spdatallc.com"/>
    <m/>
    <x v="1"/>
    <m/>
    <n v="0"/>
    <n v="1"/>
    <m/>
    <m/>
    <m/>
    <m/>
    <s v="Contact Center Agent"/>
    <d v="2026-05-04T00:00:00"/>
    <x v="77"/>
    <s v="Lisa Filips"/>
  </r>
  <r>
    <s v="Reg-7339075"/>
    <m/>
    <s v="margaret.reddy@corp.spdatallc.com"/>
    <m/>
    <x v="1"/>
    <m/>
    <n v="0"/>
    <n v="1"/>
    <m/>
    <m/>
    <m/>
    <m/>
    <s v="Contact Center Agent"/>
    <d v="2026-05-04T00:00:00"/>
    <x v="77"/>
    <s v="Lisa Filips"/>
  </r>
  <r>
    <s v="Reg-7339272"/>
    <m/>
    <s v="margaret.reddy@corp.spdatallc.com"/>
    <m/>
    <x v="1"/>
    <m/>
    <n v="0"/>
    <n v="1"/>
    <m/>
    <m/>
    <m/>
    <m/>
    <s v="Contact Center Agent"/>
    <d v="2026-05-04T00:00:00"/>
    <x v="77"/>
    <s v="Lisa Filips"/>
  </r>
  <r>
    <s v="Reg-7339271"/>
    <m/>
    <s v="margaret.reddy@corp.spdatallc.com"/>
    <m/>
    <x v="1"/>
    <m/>
    <n v="0"/>
    <n v="1"/>
    <m/>
    <m/>
    <m/>
    <m/>
    <s v="Contact Center Agent"/>
    <d v="2026-05-04T00:00:00"/>
    <x v="77"/>
    <s v="Lisa Filips"/>
  </r>
  <r>
    <s v="Reg-7339269"/>
    <m/>
    <s v="margaret.reddy@corp.spdatallc.com"/>
    <m/>
    <x v="1"/>
    <m/>
    <n v="0"/>
    <n v="1"/>
    <m/>
    <m/>
    <m/>
    <m/>
    <s v="Contact Center Agent"/>
    <d v="2026-05-04T00:00:00"/>
    <x v="77"/>
    <s v="Lisa Filips"/>
  </r>
  <r>
    <s v="Reg-7339270"/>
    <m/>
    <s v="margaret.reddy@corp.spdatallc.com"/>
    <m/>
    <x v="1"/>
    <m/>
    <n v="0"/>
    <n v="1"/>
    <m/>
    <m/>
    <m/>
    <m/>
    <s v="Contact Center Agent"/>
    <d v="2026-05-04T00:00:00"/>
    <x v="77"/>
    <s v="Lisa Filips"/>
  </r>
  <r>
    <s v="Reg-7339267"/>
    <s v="&lt;a href=&quot;/0Q0PL00000LVVeX&quot; target=&quot;_self&quot;&gt;DGQ0007575094&lt;/a&gt;"/>
    <s v="michael.mcsharry@corp.spdatallc.com"/>
    <s v="DG0002201181"/>
    <x v="0"/>
    <n v="93.12"/>
    <n v="1"/>
    <n v="1"/>
    <s v="Whirlpool"/>
    <n v="1"/>
    <s v="Appliance Care Monthly IW/OOW"/>
    <s v="Initial"/>
    <s v="Contact Center Agent"/>
    <d v="2026-05-04T00:00:00"/>
    <x v="104"/>
    <s v="John Burdett"/>
  </r>
  <r>
    <s v="Reg-7339218"/>
    <m/>
    <s v="michael.mcsharry@corp.spdatallc.com"/>
    <m/>
    <x v="1"/>
    <m/>
    <n v="0"/>
    <n v="1"/>
    <m/>
    <m/>
    <m/>
    <m/>
    <s v="Contact Center Agent"/>
    <d v="2026-05-04T00:00:00"/>
    <x v="104"/>
    <s v="John Burdett"/>
  </r>
  <r>
    <s v="Reg-7338884"/>
    <s v="&lt;a href=&quot;/0Q0PL00000LVC0n&quot; target=&quot;_self&quot;&gt;DGQ0007574706&lt;/a&gt;"/>
    <s v="michelle.diaz@corp.spdatallc.com"/>
    <s v="DG0002201011"/>
    <x v="0"/>
    <n v="132.18"/>
    <n v="1"/>
    <n v="1"/>
    <s v="GE"/>
    <n v="1"/>
    <s v="Appliance Care Monthly IW/OOW"/>
    <s v="Initial"/>
    <s v="Agent"/>
    <d v="2026-05-04T00:00:00"/>
    <x v="6"/>
    <s v="Stefano Lista"/>
  </r>
  <r>
    <s v="Reg-7338889"/>
    <s v="&lt;a href=&quot;/0Q0PL00000LVB6M&quot; target=&quot;_self&quot;&gt;DGQ0007574711&lt;/a&gt;"/>
    <s v="michelle.diaz@corp.spdatallc.com"/>
    <s v="DG0002201012"/>
    <x v="0"/>
    <n v="145.68"/>
    <n v="1"/>
    <n v="1"/>
    <s v="GE"/>
    <n v="1"/>
    <s v="Appliance Care Monthly IW/OOW"/>
    <s v="Initial"/>
    <s v="Agent"/>
    <d v="2026-05-04T00:00:00"/>
    <x v="6"/>
    <s v="Stefano Lista"/>
  </r>
  <r>
    <s v="Reg-7339139"/>
    <s v="&lt;a href=&quot;/0Q0PL00000LVOMv&quot; target=&quot;_self&quot;&gt;DGQ0007574967&lt;/a&gt;"/>
    <s v="mohamed.bayoumy@corp.spdatallc.com"/>
    <s v="DG0002201122"/>
    <x v="0"/>
    <n v="184.46"/>
    <n v="1"/>
    <n v="1"/>
    <s v="GE"/>
    <n v="1"/>
    <s v="Appliance Care Monthly IW/OOW"/>
    <s v="Initial"/>
    <s v="Contact Center Agent"/>
    <d v="2026-05-04T00:00:00"/>
    <x v="7"/>
    <s v="Lisa Filips"/>
  </r>
  <r>
    <s v="Reg-7338995"/>
    <s v="&lt;a href=&quot;/0Q0PL00000LVHen&quot; target=&quot;_self&quot;&gt;DGQ0007574822&lt;/a&gt;"/>
    <s v="mohamed.bayoumy@corp.spdatallc.com"/>
    <s v="DG0002201061"/>
    <x v="0"/>
    <n v="127.38"/>
    <n v="1"/>
    <n v="1"/>
    <s v="Whirlpool"/>
    <n v="1"/>
    <s v="Appliance Care Monthly IW/OOW"/>
    <s v="Initial"/>
    <s v="Contact Center Agent"/>
    <d v="2026-05-04T00:00:00"/>
    <x v="7"/>
    <s v="Lisa Filips"/>
  </r>
  <r>
    <s v="Reg-7339171"/>
    <s v="&lt;a href=&quot;/0Q0PL00000LVQLV&quot; target=&quot;_self&quot;&gt;DGQ0007575003&lt;/a&gt;"/>
    <s v="mohamed.bayoumy@corp.spdatallc.com"/>
    <s v="DG0002201139"/>
    <x v="0"/>
    <n v="102.4"/>
    <n v="1"/>
    <n v="1"/>
    <s v="HOTPOINT"/>
    <n v="1"/>
    <s v="Appliance Care Monthly IW/OOW"/>
    <s v="Initial"/>
    <s v="Contact Center Agent"/>
    <d v="2026-05-04T00:00:00"/>
    <x v="7"/>
    <s v="Lisa Filips"/>
  </r>
  <r>
    <s v="Reg-7339253"/>
    <s v="&lt;a href=&quot;/0Q0PL00000LVUgr&quot; target=&quot;_self&quot;&gt;DGQ0007575078&lt;/a&gt;"/>
    <s v="moriah.light@corp.spdatallc.com"/>
    <s v="DG0002201173"/>
    <x v="0"/>
    <n v="104.82"/>
    <n v="1"/>
    <n v="1"/>
    <s v="KitchenAid"/>
    <n v="1"/>
    <s v="Appliance Care Monthly IW/OOW"/>
    <s v="Initial"/>
    <s v="WFM Analyst"/>
    <d v="2026-05-04T00:00:00"/>
    <x v="33"/>
    <s v="Lisa Filips"/>
  </r>
  <r>
    <s v="Reg-7339231"/>
    <s v="&lt;a href=&quot;/0Q0PL00000LVTkn&quot; target=&quot;_self&quot;&gt;DGQ0007575060&lt;/a&gt;"/>
    <s v="moriah.light@corp.spdatallc.com"/>
    <s v="DG0002201169"/>
    <x v="0"/>
    <n v="171.6"/>
    <n v="1"/>
    <n v="1"/>
    <s v="Maytag"/>
    <n v="1"/>
    <s v="Appliance Care Monthly IW/OOW"/>
    <s v="Initial"/>
    <s v="WFM Analyst"/>
    <d v="2026-05-04T00:00:00"/>
    <x v="33"/>
    <s v="Lisa Filips"/>
  </r>
  <r>
    <s v="Reg-7339232"/>
    <s v="&lt;a href=&quot;/0Q0PL00000LVTmP&quot; target=&quot;_self&quot;&gt;DGQ0007575061&lt;/a&gt;"/>
    <s v="moriah.light@corp.spdatallc.com"/>
    <s v="DG0002201170"/>
    <x v="0"/>
    <n v="164.4"/>
    <n v="1"/>
    <n v="1"/>
    <s v="Maytag"/>
    <n v="1"/>
    <s v="Appliance Care Monthly IW/OOW"/>
    <s v="Initial"/>
    <s v="WFM Analyst"/>
    <d v="2026-05-04T00:00:00"/>
    <x v="33"/>
    <s v="Lisa Filips"/>
  </r>
  <r>
    <s v="Reg-7338966"/>
    <m/>
    <s v="moriah.light@corp.spdatallc.com"/>
    <m/>
    <x v="1"/>
    <m/>
    <n v="0"/>
    <n v="1"/>
    <m/>
    <m/>
    <m/>
    <m/>
    <s v="WFM Analyst"/>
    <d v="2026-05-04T00:00:00"/>
    <x v="33"/>
    <s v="Lisa Filips"/>
  </r>
  <r>
    <s v="Reg-7339068"/>
    <s v="&lt;a href=&quot;/0Q0PL00000LVKkj&quot; target=&quot;_self&quot;&gt;DGQ0007574895&lt;/a&gt;"/>
    <s v="nelson.garcia@corp.spdatallc.com"/>
    <s v="DG0002201097"/>
    <x v="3"/>
    <n v="119.88"/>
    <n v="1"/>
    <n v="1"/>
    <s v="Maytag"/>
    <n v="1"/>
    <s v="Appliance Care Monthly IW/OOW"/>
    <s v="Initial"/>
    <s v="Contact Center Agent"/>
    <d v="2026-05-04T00:00:00"/>
    <x v="34"/>
    <s v="Lisa Filips"/>
  </r>
  <r>
    <s v="Reg-7339266"/>
    <s v="&lt;a href=&quot;/0Q0PL00000LVVbJ&quot; target=&quot;_self&quot;&gt;DGQ0007575093&lt;/a&gt;"/>
    <s v="nelson.garcia@corp.spdatallc.com"/>
    <s v="DG0002201182"/>
    <x v="0"/>
    <n v="124.84"/>
    <n v="1"/>
    <n v="1"/>
    <s v="Whirlpool"/>
    <n v="1"/>
    <s v="Appliance Care Monthly IW/OOW"/>
    <s v="Initial"/>
    <s v="Contact Center Agent"/>
    <d v="2026-05-04T00:00:00"/>
    <x v="34"/>
    <s v="Lisa Filips"/>
  </r>
  <r>
    <s v="Reg-7339215"/>
    <s v="&lt;a href=&quot;/0Q0PL00000LVSYb&quot; target=&quot;_self&quot;&gt;DGQ0007575042&lt;/a&gt;"/>
    <s v="nelson.garcia@corp.spdatallc.com"/>
    <s v="DG0002201161"/>
    <x v="0"/>
    <n v="126.28"/>
    <n v="1"/>
    <n v="1"/>
    <s v="Whirlpool"/>
    <n v="1"/>
    <s v="Appliance Care Monthly IW/OOW"/>
    <s v="Initial"/>
    <s v="Contact Center Agent"/>
    <d v="2026-05-04T00:00:00"/>
    <x v="34"/>
    <s v="Lisa Filips"/>
  </r>
  <r>
    <s v="Reg-7339084"/>
    <s v="&lt;a href=&quot;/0Q0PL00000LVLiP&quot; target=&quot;_self&quot;&gt;DGQ0007574913&lt;/a&gt;"/>
    <s v="nuthansagar.raoveldi@corp.spdatallc.com"/>
    <s v="DG0002201104"/>
    <x v="0"/>
    <n v="108.72"/>
    <n v="1"/>
    <n v="1"/>
    <s v="FRIGIDAIRE"/>
    <n v="1"/>
    <s v="Appliance Care Monthly IW/OOW"/>
    <s v="Initial"/>
    <s v="Contact Center Agent"/>
    <d v="2026-05-04T00:00:00"/>
    <x v="96"/>
    <s v="Lisa Filips"/>
  </r>
  <r>
    <s v="Reg-7338873"/>
    <s v="&lt;a href=&quot;/0Q0PL00000LVBG1&quot; target=&quot;_self&quot;&gt;DGQ0007574694&lt;/a&gt;"/>
    <s v="paige.potter@corp.spdatallc.com"/>
    <s v="DG0002201007"/>
    <x v="0"/>
    <n v="126.72"/>
    <n v="1"/>
    <n v="1"/>
    <s v="Whirlpool"/>
    <n v="1"/>
    <s v="Appliance Care Monthly IW/OOW"/>
    <s v="Initial"/>
    <s v="Contact Center Agent"/>
    <d v="2026-05-04T00:00:00"/>
    <x v="13"/>
    <s v="Lisa Filips"/>
  </r>
  <r>
    <s v="Reg-7338868"/>
    <s v="&lt;a href=&quot;/0Q0PL00000LVB1V&quot; target=&quot;_self&quot;&gt;DGQ0007574689&lt;/a&gt;"/>
    <s v="paige.potter@corp.spdatallc.com"/>
    <s v="DG0002201005"/>
    <x v="3"/>
    <n v="118.68"/>
    <n v="1"/>
    <n v="1"/>
    <s v="Whirlpool"/>
    <n v="1"/>
    <s v="Appliance Care Monthly IW/OOW"/>
    <s v="Initial"/>
    <s v="Contact Center Agent"/>
    <d v="2026-05-04T00:00:00"/>
    <x v="13"/>
    <s v="Lisa Filips"/>
  </r>
  <r>
    <s v="Reg-7338867"/>
    <s v="&lt;a href=&quot;/0Q0PL00000LVAzt&quot; target=&quot;_self&quot;&gt;DGQ0007574688&lt;/a&gt;"/>
    <s v="paige.potter@corp.spdatallc.com"/>
    <s v="DG0002201004"/>
    <x v="3"/>
    <n v="97.08"/>
    <n v="1"/>
    <n v="1"/>
    <s v="Whirlpool"/>
    <n v="1"/>
    <s v="Appliance Care Monthly IW/OOW"/>
    <s v="Initial"/>
    <s v="Contact Center Agent"/>
    <d v="2026-05-04T00:00:00"/>
    <x v="13"/>
    <s v="Lisa Filips"/>
  </r>
  <r>
    <s v="Reg-7339048"/>
    <m/>
    <s v="paige.potter@corp.spdatallc.com"/>
    <m/>
    <x v="1"/>
    <m/>
    <n v="0"/>
    <n v="1"/>
    <m/>
    <m/>
    <m/>
    <m/>
    <s v="Contact Center Agent"/>
    <d v="2026-05-04T00:00:00"/>
    <x v="13"/>
    <s v="Lisa Filips"/>
  </r>
  <r>
    <s v="Reg-7339023"/>
    <m/>
    <s v="paige.potter@corp.spdatallc.com"/>
    <m/>
    <x v="1"/>
    <m/>
    <n v="0"/>
    <n v="1"/>
    <m/>
    <m/>
    <m/>
    <m/>
    <s v="Contact Center Agent"/>
    <d v="2026-05-04T00:00:00"/>
    <x v="13"/>
    <s v="Lisa Filips"/>
  </r>
  <r>
    <s v="Reg-7339021"/>
    <m/>
    <s v="paige.potter@corp.spdatallc.com"/>
    <m/>
    <x v="1"/>
    <m/>
    <n v="0"/>
    <n v="1"/>
    <m/>
    <m/>
    <m/>
    <m/>
    <s v="Contact Center Agent"/>
    <d v="2026-05-04T00:00:00"/>
    <x v="13"/>
    <s v="Lisa Filips"/>
  </r>
  <r>
    <s v="Reg-7339025"/>
    <m/>
    <s v="paige.potter@corp.spdatallc.com"/>
    <m/>
    <x v="1"/>
    <m/>
    <n v="0"/>
    <n v="1"/>
    <m/>
    <m/>
    <m/>
    <m/>
    <s v="Contact Center Agent"/>
    <d v="2026-05-04T00:00:00"/>
    <x v="13"/>
    <s v="Lisa Filips"/>
  </r>
  <r>
    <s v="Reg-7339168"/>
    <s v="&lt;a href=&quot;/0Q0PL00000LVQDR&quot; target=&quot;_self&quot;&gt;DGQ0007575000&lt;/a&gt;"/>
    <s v="prottasha.prentice@corp.spdatallc.com"/>
    <s v="DG0002201138"/>
    <x v="0"/>
    <n v="164"/>
    <n v="0"/>
    <n v="1"/>
    <s v="Whirlpool"/>
    <n v="1"/>
    <s v="Appliance Care Monthly IW/OOW"/>
    <s v="Initial"/>
    <s v="Contact Center Agent"/>
    <d v="2026-05-04T00:00:00"/>
    <x v="105"/>
    <s v="Lisa Filips"/>
  </r>
  <r>
    <s v="Reg-7339189"/>
    <s v="&lt;a href=&quot;/0Q0PL00000LVRHZ&quot; target=&quot;_self&quot;&gt;DGQ0007575020&lt;/a&gt;"/>
    <s v="prottasha.prentice@corp.spdatallc.com"/>
    <s v="DG0002201147"/>
    <x v="0"/>
    <n v="149.94"/>
    <n v="1"/>
    <n v="1"/>
    <s v="Whirlpool"/>
    <n v="1"/>
    <s v="Appliance Care Monthly IW/OOW"/>
    <s v="Initial"/>
    <s v="Contact Center Agent"/>
    <d v="2026-05-04T00:00:00"/>
    <x v="105"/>
    <s v="Lisa Filips"/>
  </r>
  <r>
    <s v="Reg-7339085"/>
    <s v="&lt;a href=&quot;/0Q0PL00000LVLk1&quot; target=&quot;_self&quot;&gt;DGQ0007574914&lt;/a&gt;"/>
    <s v="ramona.tobara@corp.spdatallc.com"/>
    <s v="DG0002201103"/>
    <x v="0"/>
    <n v="193.6"/>
    <n v="1"/>
    <n v="1"/>
    <s v="LG"/>
    <n v="1"/>
    <s v="Appliance Care Monthly IW/OOW"/>
    <s v="Initial"/>
    <s v="Contact Center Agent"/>
    <d v="2026-05-04T00:00:00"/>
    <x v="8"/>
    <s v="Reina Morales"/>
  </r>
  <r>
    <s v="Reg-7339008"/>
    <s v="&lt;a href=&quot;/0Q0PL00000LVIB3&quot; target=&quot;_self&quot;&gt;DGQ0007574834&lt;/a&gt;"/>
    <s v="ramona.tobara@corp.spdatallc.com"/>
    <s v="DG0002201070"/>
    <x v="3"/>
    <n v="215.88"/>
    <n v="1"/>
    <n v="1"/>
    <s v="KitchenAid"/>
    <n v="1"/>
    <s v="Appliance Care Monthly IW/OOW"/>
    <s v="Initial"/>
    <s v="Contact Center Agent"/>
    <d v="2026-05-04T00:00:00"/>
    <x v="8"/>
    <s v="Reina Morales"/>
  </r>
  <r>
    <s v="Reg-7339184"/>
    <s v="&lt;a href=&quot;/0Q0PL00000LVQyE&quot; target=&quot;_self&quot;&gt;DGQ0007575014&lt;/a&gt;"/>
    <s v="ramona.tobara@corp.spdatallc.com"/>
    <s v="DG0002201145"/>
    <x v="0"/>
    <n v="157.5"/>
    <n v="1"/>
    <n v="1"/>
    <s v="Whirlpool"/>
    <n v="1"/>
    <s v="Appliance Care Monthly IW/OOW"/>
    <s v="Initial"/>
    <s v="Contact Center Agent"/>
    <d v="2026-05-04T00:00:00"/>
    <x v="8"/>
    <s v="Reina Morales"/>
  </r>
  <r>
    <s v="Reg-7339140"/>
    <m/>
    <s v="ramona.tobara@corp.spdatallc.com"/>
    <m/>
    <x v="1"/>
    <m/>
    <n v="0"/>
    <n v="1"/>
    <m/>
    <m/>
    <m/>
    <m/>
    <s v="Contact Center Agent"/>
    <d v="2026-05-04T00:00:00"/>
    <x v="8"/>
    <s v="Reina Morales"/>
  </r>
  <r>
    <s v="Reg-7338903"/>
    <m/>
    <s v="ramona.tobara@corp.spdatallc.com"/>
    <m/>
    <x v="1"/>
    <m/>
    <n v="0"/>
    <n v="1"/>
    <m/>
    <m/>
    <m/>
    <m/>
    <s v="Contact Center Agent"/>
    <d v="2026-05-04T00:00:00"/>
    <x v="8"/>
    <s v="Reina Morales"/>
  </r>
  <r>
    <s v="Reg-7338983"/>
    <m/>
    <s v="ramona.tobara@corp.spdatallc.com"/>
    <m/>
    <x v="1"/>
    <m/>
    <n v="0"/>
    <n v="1"/>
    <m/>
    <m/>
    <m/>
    <m/>
    <s v="Contact Center Agent"/>
    <d v="2026-05-04T00:00:00"/>
    <x v="8"/>
    <s v="Reina Morales"/>
  </r>
  <r>
    <s v="Reg-7338985"/>
    <m/>
    <s v="ramona.tobara@corp.spdatallc.com"/>
    <m/>
    <x v="1"/>
    <m/>
    <n v="0"/>
    <n v="1"/>
    <m/>
    <m/>
    <m/>
    <m/>
    <s v="Contact Center Agent"/>
    <d v="2026-05-04T00:00:00"/>
    <x v="8"/>
    <s v="Reina Morales"/>
  </r>
  <r>
    <s v="Reg-7339130"/>
    <s v="&lt;a href=&quot;/0Q0PL00000LVO0L&quot; target=&quot;_self&quot;&gt;DGQ0007574958&lt;/a&gt;"/>
    <s v="lampitt.robert@corp.spdatallc.com"/>
    <s v="DG0002201121"/>
    <x v="0"/>
    <n v="152.1"/>
    <n v="1"/>
    <n v="1"/>
    <s v="FRIGIDAIRE"/>
    <n v="1"/>
    <s v="Appliance Care Monthly IW/OOW"/>
    <s v="Initial"/>
    <s v="Contact Center Agent"/>
    <d v="2026-05-04T00:00:00"/>
    <x v="36"/>
    <s v="John Burdett"/>
  </r>
  <r>
    <s v="Reg-7339078"/>
    <s v="&lt;a href=&quot;/0Q0PL00000LVLGz&quot; target=&quot;_self&quot;&gt;DGQ0007574905&lt;/a&gt;"/>
    <s v="lampitt.robert@corp.spdatallc.com"/>
    <s v="DG0002201183"/>
    <x v="0"/>
    <n v="150.66"/>
    <n v="1"/>
    <n v="1"/>
    <s v="Whirlpool"/>
    <n v="1"/>
    <s v="Appliance Care Monthly IW/OOW"/>
    <s v="Initial"/>
    <s v="Contact Center Agent"/>
    <d v="2026-05-04T00:00:00"/>
    <x v="36"/>
    <s v="John Burdett"/>
  </r>
  <r>
    <s v="Reg-7339280"/>
    <s v="&lt;a href=&quot;/0Q0PL00000LVWXN&quot; target=&quot;_self&quot;&gt;DGQ0007575106&lt;/a&gt;"/>
    <s v="lampitt.robert@corp.spdatallc.com"/>
    <s v="DG0002201187"/>
    <x v="0"/>
    <n v="143.28"/>
    <n v="1"/>
    <n v="1"/>
    <s v="Bosch"/>
    <n v="1"/>
    <s v="Appliance Care Monthly IW/OOW"/>
    <s v="Initial"/>
    <s v="Contact Center Agent"/>
    <d v="2026-05-04T00:00:00"/>
    <x v="36"/>
    <s v="John Burdett"/>
  </r>
  <r>
    <s v="Reg-7339200"/>
    <s v="&lt;a href=&quot;/0Q0PL00000LVPUI&quot; target=&quot;_self&quot;&gt;DGQ0007575029&lt;/a&gt;"/>
    <s v="roberto.mcleod@corp.spdatallc.com"/>
    <s v="DG0002201151"/>
    <x v="3"/>
    <n v="97.08"/>
    <n v="1"/>
    <n v="1"/>
    <s v="Whirlpool"/>
    <n v="1"/>
    <s v="Appliance Care Monthly IW/OOW"/>
    <s v="Initial"/>
    <s v="Contact Center Agent"/>
    <d v="2026-05-04T00:00:00"/>
    <x v="37"/>
    <s v="Lisa Filips"/>
  </r>
  <r>
    <s v="Reg-7339201"/>
    <s v="&lt;a href=&quot;/0Q0PL00000LVRr3&quot; target=&quot;_self&quot;&gt;DGQ0007575030&lt;/a&gt;"/>
    <s v="roberto.mcleod@corp.spdatallc.com"/>
    <s v="DG0002201152"/>
    <x v="3"/>
    <n v="118.68"/>
    <n v="0"/>
    <n v="1"/>
    <s v="Maytag"/>
    <n v="1"/>
    <s v="Appliance Care Monthly IW/OOW"/>
    <s v="Initial"/>
    <s v="Contact Center Agent"/>
    <d v="2026-05-04T00:00:00"/>
    <x v="37"/>
    <s v="Lisa Filips"/>
  </r>
  <r>
    <s v="Reg-7339202"/>
    <s v="&lt;a href=&quot;/0Q0PL00000LVRsf&quot; target=&quot;_self&quot;&gt;DGQ0007575031&lt;/a&gt;"/>
    <s v="roberto.mcleod@corp.spdatallc.com"/>
    <s v="DG0002201153"/>
    <x v="3"/>
    <n v="64.680000000000007"/>
    <n v="1"/>
    <n v="1"/>
    <s v="Whirlpool"/>
    <n v="1"/>
    <s v="Appliance Care Monthly IW/OOW"/>
    <s v="Initial"/>
    <s v="Contact Center Agent"/>
    <d v="2026-05-04T00:00:00"/>
    <x v="37"/>
    <s v="Lisa Filips"/>
  </r>
  <r>
    <s v="Reg-7339203"/>
    <s v="&lt;a href=&quot;/0Q0PL00000LVRuH&quot; target=&quot;_self&quot;&gt;DGQ0007575032&lt;/a&gt;"/>
    <s v="roberto.mcleod@corp.spdatallc.com"/>
    <s v="DG0002201154"/>
    <x v="3"/>
    <n v="140.28"/>
    <n v="1"/>
    <n v="1"/>
    <s v="Whirlpool"/>
    <n v="1"/>
    <s v="Appliance Care Monthly IW/OOW"/>
    <s v="Initial"/>
    <s v="Contact Center Agent"/>
    <d v="2026-05-04T00:00:00"/>
    <x v="37"/>
    <s v="Lisa Filips"/>
  </r>
  <r>
    <s v="Reg-7339204"/>
    <s v="&lt;a href=&quot;/0Q0PL00000LVRxV&quot; target=&quot;_self&quot;&gt;DGQ0007575033&lt;/a&gt;"/>
    <s v="roberto.mcleod@corp.spdatallc.com"/>
    <s v="DG0002201155"/>
    <x v="3"/>
    <n v="161.88"/>
    <n v="1"/>
    <n v="1"/>
    <s v="Whirlpool"/>
    <n v="1"/>
    <s v="Appliance Care Monthly IW/OOW"/>
    <s v="Initial"/>
    <s v="Contact Center Agent"/>
    <d v="2026-05-04T00:00:00"/>
    <x v="37"/>
    <s v="Lisa Filips"/>
  </r>
  <r>
    <s v="Reg-7339205"/>
    <s v="&lt;a href=&quot;/0Q0PL00000LVRz7&quot; target=&quot;_self&quot;&gt;DGQ0007575034&lt;/a&gt;"/>
    <s v="roberto.mcleod@corp.spdatallc.com"/>
    <s v="DG0002201156"/>
    <x v="3"/>
    <n v="140.28"/>
    <n v="1"/>
    <n v="1"/>
    <s v="Maytag"/>
    <n v="1"/>
    <s v="Appliance Care Monthly IW/OOW"/>
    <s v="Initial"/>
    <s v="Contact Center Agent"/>
    <d v="2026-05-04T00:00:00"/>
    <x v="37"/>
    <s v="Lisa Filips"/>
  </r>
  <r>
    <s v="Reg-7339154"/>
    <s v="&lt;a href=&quot;/0Q0PL00000LVP7h&quot; target=&quot;_self&quot;&gt;DGQ0007574985&lt;/a&gt;"/>
    <s v="roberto.mcleod@corp.spdatallc.com"/>
    <s v="DG0002201129"/>
    <x v="3"/>
    <n v="203.88"/>
    <n v="1"/>
    <n v="1"/>
    <s v="Whirlpool"/>
    <n v="1"/>
    <s v="Appliance Care Monthly IW/OOW"/>
    <s v="Initial"/>
    <s v="Contact Center Agent"/>
    <d v="2026-05-04T00:00:00"/>
    <x v="37"/>
    <s v="Lisa Filips"/>
  </r>
  <r>
    <s v="Reg-7338941"/>
    <s v="&lt;a href=&quot;/0Q0PL00000LVFLF&quot; target=&quot;_self&quot;&gt;DGQ0007574766&lt;/a&gt;"/>
    <s v="roberto.mcleod@corp.spdatallc.com"/>
    <s v="DG0002201036"/>
    <x v="3"/>
    <n v="131.88"/>
    <n v="1"/>
    <n v="1"/>
    <s v="Whirlpool"/>
    <n v="1"/>
    <s v="Appliance Care Monthly IW/OOW"/>
    <s v="Initial"/>
    <s v="Contact Center Agent"/>
    <d v="2026-05-04T00:00:00"/>
    <x v="37"/>
    <s v="Lisa Filips"/>
  </r>
  <r>
    <s v="Reg-7338942"/>
    <s v="&lt;a href=&quot;/0Q0PL00000LVFMr&quot; target=&quot;_self&quot;&gt;DGQ0007574767&lt;/a&gt;"/>
    <s v="roberto.mcleod@corp.spdatallc.com"/>
    <s v="DG0002201037"/>
    <x v="3"/>
    <n v="137.88"/>
    <n v="1"/>
    <n v="1"/>
    <s v="Whirlpool"/>
    <n v="1"/>
    <s v="Appliance Care Monthly IW/OOW"/>
    <s v="Initial"/>
    <s v="Contact Center Agent"/>
    <d v="2026-05-04T00:00:00"/>
    <x v="37"/>
    <s v="Lisa Filips"/>
  </r>
  <r>
    <s v="Reg-7338897"/>
    <m/>
    <s v="roberto.mcleod@corp.spdatallc.com"/>
    <m/>
    <x v="1"/>
    <m/>
    <n v="0"/>
    <n v="1"/>
    <m/>
    <m/>
    <m/>
    <m/>
    <s v="Contact Center Agent"/>
    <d v="2026-05-04T00:00:00"/>
    <x v="37"/>
    <s v="Lisa Filips"/>
  </r>
  <r>
    <s v="Reg-7338900"/>
    <m/>
    <s v="roberto.mcleod@corp.spdatallc.com"/>
    <m/>
    <x v="1"/>
    <m/>
    <n v="0"/>
    <n v="1"/>
    <m/>
    <m/>
    <m/>
    <m/>
    <s v="Contact Center Agent"/>
    <d v="2026-05-04T00:00:00"/>
    <x v="37"/>
    <s v="Lisa Filips"/>
  </r>
  <r>
    <s v="Reg-7339109"/>
    <s v="&lt;a href=&quot;/0Q0PL00000LVMwD&quot; target=&quot;_self&quot;&gt;DGQ0007574940&lt;/a&gt;"/>
    <s v="rolanda.mcleggon@corp.spdatallc.com"/>
    <s v="DG0002201119"/>
    <x v="0"/>
    <n v="128.26"/>
    <n v="1"/>
    <n v="1"/>
    <s v="KitchenAid"/>
    <n v="1"/>
    <s v="Appliance Care Monthly IW/OOW"/>
    <s v="Initial"/>
    <s v="Supervisor / Team Lead"/>
    <d v="2026-05-04T00:00:00"/>
    <x v="38"/>
    <s v="Lisa Filips"/>
  </r>
  <r>
    <s v="Reg-7339145"/>
    <s v="&lt;a href=&quot;/0Q0PL00000LVN14&quot; target=&quot;_self&quot;&gt;DGQ0007574977&lt;/a&gt;"/>
    <s v="rolanda.mcleggon@corp.spdatallc.com"/>
    <s v="DG0002201125"/>
    <x v="2"/>
    <n v="81.06"/>
    <n v="1"/>
    <n v="1"/>
    <s v="Whirlpool"/>
    <n v="1"/>
    <s v="Appliance Care Monthly IW/OOW"/>
    <s v="Initial"/>
    <s v="Supervisor / Team Lead"/>
    <d v="2026-05-04T00:00:00"/>
    <x v="38"/>
    <s v="Lisa Filips"/>
  </r>
  <r>
    <s v="Reg-7339199"/>
    <s v="&lt;a href=&quot;/0Q0PL00000LVS2L&quot; target=&quot;_self&quot;&gt;DGQ0007575036&lt;/a&gt;"/>
    <s v="rolanda.mcleggon@corp.spdatallc.com"/>
    <s v="DG0002201157"/>
    <x v="0"/>
    <n v="186.88"/>
    <n v="1"/>
    <n v="1"/>
    <s v="FRIGIDAIRE"/>
    <n v="1"/>
    <s v="Appliance Care Monthly IW/OOW"/>
    <s v="Initial"/>
    <s v="Supervisor / Team Lead"/>
    <d v="2026-05-04T00:00:00"/>
    <x v="38"/>
    <s v="Lisa Filips"/>
  </r>
  <r>
    <s v="Reg-7339107"/>
    <m/>
    <s v="rolanda.mcleggon@corp.spdatallc.com"/>
    <m/>
    <x v="1"/>
    <m/>
    <n v="0"/>
    <n v="1"/>
    <m/>
    <m/>
    <m/>
    <m/>
    <s v="Supervisor / Team Lead"/>
    <d v="2026-05-04T00:00:00"/>
    <x v="38"/>
    <s v="Lisa Filips"/>
  </r>
  <r>
    <s v="Reg-7339129"/>
    <m/>
    <s v="rolanda.mcleggon@corp.spdatallc.com"/>
    <m/>
    <x v="1"/>
    <m/>
    <n v="0"/>
    <n v="1"/>
    <m/>
    <m/>
    <m/>
    <m/>
    <s v="Supervisor / Team Lead"/>
    <d v="2026-05-04T00:00:00"/>
    <x v="38"/>
    <s v="Lisa Filips"/>
  </r>
  <r>
    <s v="Reg-7339127"/>
    <m/>
    <s v="rolanda.mcleggon@corp.spdatallc.com"/>
    <m/>
    <x v="1"/>
    <m/>
    <n v="0"/>
    <n v="1"/>
    <m/>
    <m/>
    <m/>
    <m/>
    <s v="Supervisor / Team Lead"/>
    <d v="2026-05-04T00:00:00"/>
    <x v="38"/>
    <s v="Lisa Filips"/>
  </r>
  <r>
    <s v="Reg-7339103"/>
    <m/>
    <s v="rolanda.mcleggon@corp.spdatallc.com"/>
    <m/>
    <x v="1"/>
    <m/>
    <n v="0"/>
    <n v="1"/>
    <m/>
    <m/>
    <m/>
    <m/>
    <s v="Supervisor / Team Lead"/>
    <d v="2026-05-04T00:00:00"/>
    <x v="38"/>
    <s v="Lisa Filips"/>
  </r>
  <r>
    <s v="Reg-7339090"/>
    <m/>
    <s v="rolanda.mcleggon@corp.spdatallc.com"/>
    <m/>
    <x v="1"/>
    <m/>
    <n v="0"/>
    <n v="1"/>
    <m/>
    <m/>
    <m/>
    <m/>
    <s v="Supervisor / Team Lead"/>
    <d v="2026-05-04T00:00:00"/>
    <x v="38"/>
    <s v="Lisa Filips"/>
  </r>
  <r>
    <s v="Reg-7339092"/>
    <m/>
    <s v="rolanda.mcleggon@corp.spdatallc.com"/>
    <m/>
    <x v="1"/>
    <m/>
    <n v="0"/>
    <n v="1"/>
    <m/>
    <m/>
    <m/>
    <m/>
    <s v="Supervisor / Team Lead"/>
    <d v="2026-05-04T00:00:00"/>
    <x v="38"/>
    <s v="Lisa Filips"/>
  </r>
  <r>
    <s v="Reg-7339264"/>
    <m/>
    <s v="rolanda.mcleggon@corp.spdatallc.com"/>
    <m/>
    <x v="1"/>
    <m/>
    <n v="0"/>
    <n v="1"/>
    <m/>
    <m/>
    <m/>
    <m/>
    <s v="Supervisor / Team Lead"/>
    <d v="2026-05-04T00:00:00"/>
    <x v="38"/>
    <s v="Lisa Filips"/>
  </r>
  <r>
    <s v="Reg-7339260"/>
    <m/>
    <s v="rolanda.mcleggon@corp.spdatallc.com"/>
    <m/>
    <x v="1"/>
    <m/>
    <n v="0"/>
    <n v="1"/>
    <m/>
    <m/>
    <m/>
    <m/>
    <s v="Supervisor / Team Lead"/>
    <d v="2026-05-04T00:00:00"/>
    <x v="38"/>
    <s v="Lisa Filips"/>
  </r>
  <r>
    <s v="Reg-7339261"/>
    <m/>
    <s v="rolanda.mcleggon@corp.spdatallc.com"/>
    <m/>
    <x v="1"/>
    <m/>
    <n v="0"/>
    <n v="1"/>
    <m/>
    <m/>
    <m/>
    <m/>
    <s v="Supervisor / Team Lead"/>
    <d v="2026-05-04T00:00:00"/>
    <x v="38"/>
    <s v="Lisa Filips"/>
  </r>
  <r>
    <s v="Reg-7339207"/>
    <m/>
    <s v="rolanda.mcleggon@corp.spdatallc.com"/>
    <m/>
    <x v="1"/>
    <m/>
    <n v="0"/>
    <n v="1"/>
    <m/>
    <m/>
    <m/>
    <m/>
    <s v="Supervisor / Team Lead"/>
    <d v="2026-05-04T00:00:00"/>
    <x v="38"/>
    <s v="Lisa Filips"/>
  </r>
  <r>
    <s v="Reg-7339197"/>
    <m/>
    <s v="rolanda.mcleggon@corp.spdatallc.com"/>
    <m/>
    <x v="1"/>
    <m/>
    <n v="0"/>
    <n v="1"/>
    <m/>
    <m/>
    <m/>
    <m/>
    <s v="Supervisor / Team Lead"/>
    <d v="2026-05-04T00:00:00"/>
    <x v="38"/>
    <s v="Lisa Filips"/>
  </r>
  <r>
    <s v="Reg-7339208"/>
    <m/>
    <s v="rolanda.mcleggon@corp.spdatallc.com"/>
    <m/>
    <x v="1"/>
    <m/>
    <n v="0"/>
    <n v="1"/>
    <m/>
    <m/>
    <m/>
    <m/>
    <s v="Supervisor / Team Lead"/>
    <d v="2026-05-04T00:00:00"/>
    <x v="38"/>
    <s v="Lisa Filips"/>
  </r>
  <r>
    <s v="Reg-7339209"/>
    <m/>
    <s v="rolanda.mcleggon@corp.spdatallc.com"/>
    <m/>
    <x v="1"/>
    <m/>
    <n v="0"/>
    <n v="1"/>
    <m/>
    <m/>
    <m/>
    <m/>
    <s v="Supervisor / Team Lead"/>
    <d v="2026-05-04T00:00:00"/>
    <x v="38"/>
    <s v="Lisa Filips"/>
  </r>
  <r>
    <s v="Reg-7339210"/>
    <s v="&lt;a href=&quot;/0Q0PL00000LVSAP&quot; target=&quot;_self&quot;&gt;DGQ0007575037&lt;/a&gt;"/>
    <s v="ruby.lee@corp.spdatallc.com"/>
    <s v="DG0002201158"/>
    <x v="3"/>
    <n v="131.88"/>
    <n v="1"/>
    <n v="1"/>
    <s v="KitchenAid"/>
    <n v="1"/>
    <s v="Appliance Care Monthly IW/OOW"/>
    <s v="Initial"/>
    <s v="Contact Center Agent"/>
    <d v="2026-05-04T00:00:00"/>
    <x v="39"/>
    <s v="Stefano Lista"/>
  </r>
  <r>
    <s v="Reg-7339049"/>
    <s v="&lt;a href=&quot;/0Q0PL00000LVJqH&quot; target=&quot;_self&quot;&gt;DGQ0007574876&lt;/a&gt;"/>
    <s v="ryan.gibbs@corp.spdatallc.com"/>
    <s v="DG0002201089"/>
    <x v="3"/>
    <n v="91.68"/>
    <n v="1"/>
    <n v="1"/>
    <s v="Whirlpool"/>
    <n v="1"/>
    <s v="Appliance Care Monthly IW/OOW"/>
    <s v="Initial"/>
    <s v="Contact Center Agent"/>
    <d v="2026-05-04T00:00:00"/>
    <x v="10"/>
    <s v="Lisa Filips"/>
  </r>
  <r>
    <s v="Reg-7339169"/>
    <s v="&lt;a href=&quot;/0Q0PL00000LVQIH&quot; target=&quot;_self&quot;&gt;DGQ0007575001&lt;/a&gt;"/>
    <s v="shalese.patterson@corp.spdatallc.com"/>
    <s v="DG0002201140"/>
    <x v="0"/>
    <n v="171.04"/>
    <n v="1"/>
    <n v="1"/>
    <s v="Whirlpool"/>
    <n v="1"/>
    <s v="Appliance Care Monthly IW/OOW"/>
    <s v="Initial"/>
    <s v="Agent"/>
    <d v="2026-05-04T00:00:00"/>
    <x v="62"/>
    <s v="Reina Morales"/>
  </r>
  <r>
    <s v="Reg-7339170"/>
    <s v="&lt;a href=&quot;/0Q0PL00000LVQJt&quot; target=&quot;_self&quot;&gt;DGQ0007575002&lt;/a&gt;"/>
    <s v="shalese.patterson@corp.spdatallc.com"/>
    <s v="DG0002201141"/>
    <x v="0"/>
    <n v="187.44"/>
    <n v="1"/>
    <n v="1"/>
    <s v="Whirlpool"/>
    <n v="1"/>
    <s v="Appliance Care Monthly IW/OOW"/>
    <s v="Initial"/>
    <s v="Agent"/>
    <d v="2026-05-04T00:00:00"/>
    <x v="62"/>
    <s v="Reina Morales"/>
  </r>
  <r>
    <s v="Reg-7338904"/>
    <s v="&lt;a href=&quot;/0Q0PL00000LVCon&quot; target=&quot;_self&quot;&gt;DGQ0007574727&lt;/a&gt;"/>
    <s v="shalese.patterson@corp.spdatallc.com"/>
    <s v="DG0002201016"/>
    <x v="0"/>
    <n v="131.1"/>
    <n v="1"/>
    <n v="1"/>
    <s v="Whirlpool"/>
    <n v="1"/>
    <s v="Appliance Care Monthly IW/OOW"/>
    <s v="Initial"/>
    <s v="Agent"/>
    <d v="2026-05-04T00:00:00"/>
    <x v="62"/>
    <s v="Reina Morales"/>
  </r>
  <r>
    <s v="Reg-7338906"/>
    <s v="&lt;a href=&quot;/0Q0PL00000LVCqP&quot; target=&quot;_self&quot;&gt;DGQ0007574728&lt;/a&gt;"/>
    <s v="shalese.patterson@corp.spdatallc.com"/>
    <s v="DG0002201017"/>
    <x v="0"/>
    <n v="120.84"/>
    <n v="1"/>
    <n v="1"/>
    <s v="Whirlpool"/>
    <n v="1"/>
    <s v="Appliance Care Monthly IW/OOW"/>
    <s v="Initial"/>
    <s v="Agent"/>
    <d v="2026-05-04T00:00:00"/>
    <x v="62"/>
    <s v="Reina Morales"/>
  </r>
  <r>
    <s v="Reg-7339223"/>
    <s v="&lt;a href=&quot;/0Q0PL00000LVT85&quot; target=&quot;_self&quot;&gt;DGQ0007575049&lt;/a&gt;"/>
    <s v="shalese.patterson@corp.spdatallc.com"/>
    <s v="DG0002201164"/>
    <x v="0"/>
    <n v="71.34"/>
    <n v="1"/>
    <n v="1"/>
    <s v="Whirlpool"/>
    <n v="1"/>
    <s v="Appliance Care Monthly IW/OOW"/>
    <s v="Initial"/>
    <s v="Agent"/>
    <d v="2026-05-04T00:00:00"/>
    <x v="62"/>
    <s v="Reina Morales"/>
  </r>
  <r>
    <s v="Reg-7339241"/>
    <s v="&lt;a href=&quot;/0Q0PL00000LVUIf&quot; target=&quot;_self&quot;&gt;DGQ0007575069&lt;/a&gt;"/>
    <s v="simrajot.signh@corp.spdatallc.com"/>
    <s v="DG0002201171"/>
    <x v="0"/>
    <n v="117.04"/>
    <n v="1"/>
    <n v="1"/>
    <s v="HAIER"/>
    <n v="1"/>
    <s v="Appliance Care Monthly IW/OOW"/>
    <s v="Initial"/>
    <s v="Contact Center Agent"/>
    <d v="2026-05-04T00:00:00"/>
    <x v="42"/>
    <s v="Lisa Filips"/>
  </r>
  <r>
    <s v="Reg-7339044"/>
    <m/>
    <s v="simrajot.signh@corp.spdatallc.com"/>
    <m/>
    <x v="1"/>
    <m/>
    <n v="0"/>
    <n v="1"/>
    <m/>
    <m/>
    <m/>
    <m/>
    <s v="Contact Center Agent"/>
    <d v="2026-05-04T00:00:00"/>
    <x v="42"/>
    <s v="Lisa Filips"/>
  </r>
  <r>
    <s v="Reg-7339042"/>
    <m/>
    <s v="simrajot.signh@corp.spdatallc.com"/>
    <m/>
    <x v="1"/>
    <m/>
    <n v="0"/>
    <n v="1"/>
    <m/>
    <m/>
    <m/>
    <m/>
    <s v="Contact Center Agent"/>
    <d v="2026-05-04T00:00:00"/>
    <x v="42"/>
    <s v="Lisa Filips"/>
  </r>
  <r>
    <s v="Reg-7339183"/>
    <m/>
    <s v="simrajot.signh@corp.spdatallc.com"/>
    <m/>
    <x v="1"/>
    <m/>
    <n v="0"/>
    <n v="1"/>
    <m/>
    <m/>
    <m/>
    <m/>
    <s v="Contact Center Agent"/>
    <d v="2026-05-04T00:00:00"/>
    <x v="42"/>
    <s v="Lisa Filips"/>
  </r>
  <r>
    <s v="Reg-7339181"/>
    <m/>
    <s v="simrajot.signh@corp.spdatallc.com"/>
    <m/>
    <x v="1"/>
    <m/>
    <n v="0"/>
    <n v="1"/>
    <m/>
    <m/>
    <m/>
    <m/>
    <s v="Contact Center Agent"/>
    <d v="2026-05-04T00:00:00"/>
    <x v="42"/>
    <s v="Lisa Filips"/>
  </r>
  <r>
    <s v="Reg-7338927"/>
    <m/>
    <s v="simrajot.signh@corp.spdatallc.com"/>
    <m/>
    <x v="1"/>
    <m/>
    <n v="0"/>
    <n v="1"/>
    <m/>
    <m/>
    <m/>
    <m/>
    <s v="Contact Center Agent"/>
    <d v="2026-05-04T00:00:00"/>
    <x v="42"/>
    <s v="Lisa Filips"/>
  </r>
  <r>
    <s v="Reg-7339057"/>
    <s v="&lt;a href=&quot;/0Q0PL00000LVK9d&quot; target=&quot;_self&quot;&gt;DGQ0007574884&lt;/a&gt;"/>
    <s v="skyler.croghan@corp.spdatallc.com"/>
    <s v="DG0002201093"/>
    <x v="0"/>
    <n v="142.56"/>
    <n v="1"/>
    <n v="1"/>
    <s v="Maytag"/>
    <n v="1"/>
    <s v="Appliance Care Monthly IW/OOW"/>
    <s v="Initial"/>
    <s v="Contact Center Agent"/>
    <d v="2026-05-04T00:00:00"/>
    <x v="98"/>
    <s v="Reina Morales"/>
  </r>
  <r>
    <s v="Reg-7339188"/>
    <s v="&lt;a href=&quot;/0Q0PL00000LVRFx&quot; target=&quot;_self&quot;&gt;DGQ0007575019&lt;/a&gt;"/>
    <s v="skyler.croghan@corp.spdatallc.com"/>
    <s v="DG0002201148"/>
    <x v="2"/>
    <n v="36"/>
    <n v="1"/>
    <n v="1"/>
    <s v="Whirlpool"/>
    <n v="1"/>
    <s v="Appliance Care Monthly IW/OOW"/>
    <s v="Initial"/>
    <s v="Contact Center Agent"/>
    <d v="2026-05-04T00:00:00"/>
    <x v="98"/>
    <s v="Reina Morales"/>
  </r>
  <r>
    <s v="Reg-7339083"/>
    <s v="&lt;a href=&quot;/0Q0PL00000LVLVV&quot; target=&quot;_self&quot;&gt;DGQ0007574910&lt;/a&gt;"/>
    <s v="stacy.delaney@corp.spdatallc.com"/>
    <s v="DG0002201118"/>
    <x v="2"/>
    <n v="102.6"/>
    <n v="1"/>
    <n v="1"/>
    <s v="Whirlpool"/>
    <n v="1"/>
    <s v="Appliance Care Monthly IW/OOW"/>
    <s v="Initial"/>
    <s v="Supervisor / Team Lead"/>
    <d v="2026-05-04T00:00:00"/>
    <x v="99"/>
    <s v="Lisa Filips"/>
  </r>
  <r>
    <s v="Reg-7339081"/>
    <m/>
    <s v="stacy.delaney@corp.spdatallc.com"/>
    <m/>
    <x v="1"/>
    <m/>
    <n v="0"/>
    <n v="1"/>
    <m/>
    <m/>
    <m/>
    <m/>
    <s v="Supervisor / Team Lead"/>
    <d v="2026-05-04T00:00:00"/>
    <x v="99"/>
    <s v="Lisa Filips"/>
  </r>
  <r>
    <s v="Reg-7339192"/>
    <m/>
    <s v="stacy.delaney@corp.spdatallc.com"/>
    <m/>
    <x v="1"/>
    <m/>
    <n v="0"/>
    <n v="1"/>
    <m/>
    <m/>
    <m/>
    <m/>
    <s v="Supervisor / Team Lead"/>
    <d v="2026-05-04T00:00:00"/>
    <x v="99"/>
    <s v="Lisa Filips"/>
  </r>
  <r>
    <s v="Reg-7338915"/>
    <s v="&lt;a href=&quot;/0Q0PL00000LVDRV&quot; target=&quot;_self&quot;&gt;DGQ0007574737&lt;/a&gt;"/>
    <s v="talya.calhoun@corp.spdatallc.com"/>
    <s v="DG0002201024"/>
    <x v="0"/>
    <n v="146.58000000000001"/>
    <n v="1"/>
    <n v="1"/>
    <s v="Samsung"/>
    <n v="1"/>
    <s v="Appliance Care Monthly IW/OOW"/>
    <s v="Initial"/>
    <s v="Contact Center Agent"/>
    <d v="2026-05-04T00:00:00"/>
    <x v="63"/>
    <s v="Lisa Filips"/>
  </r>
  <r>
    <s v="Reg-7339022"/>
    <s v="&lt;a href=&quot;/0Q0PL00000LVEXG&quot; target=&quot;_self&quot;&gt;DGQ0007574849&lt;/a&gt;"/>
    <s v="thanisha.wright@corp.spdatallc.com"/>
    <s v="DG0002201079"/>
    <x v="2"/>
    <n v="83.58"/>
    <n v="1"/>
    <n v="1"/>
    <s v="Whirlpool"/>
    <n v="1"/>
    <s v="Appliance Care Monthly IW/OOW"/>
    <s v="Initial"/>
    <s v="Supervisor / Team Lead"/>
    <d v="2026-05-04T00:00:00"/>
    <x v="80"/>
    <s v="Lisa Filips"/>
  </r>
  <r>
    <s v="Reg-7339010"/>
    <s v="&lt;a href=&quot;/0Q0PL00000LVIHV&quot; target=&quot;_self&quot;&gt;DGQ0007574837&lt;/a&gt;"/>
    <s v="thanisha.wright@corp.spdatallc.com"/>
    <s v="DG0002201072"/>
    <x v="3"/>
    <n v="118.68"/>
    <n v="1"/>
    <n v="1"/>
    <s v="Whirlpool"/>
    <n v="1"/>
    <s v="Appliance Care Monthly IW/OOW"/>
    <s v="Initial"/>
    <s v="Supervisor / Team Lead"/>
    <d v="2026-05-04T00:00:00"/>
    <x v="80"/>
    <s v="Lisa Filips"/>
  </r>
  <r>
    <s v="Reg-7339011"/>
    <s v="&lt;a href=&quot;/0Q0PL00000LVIJ7&quot; target=&quot;_self&quot;&gt;DGQ0007574838&lt;/a&gt;"/>
    <s v="thanisha.wright@corp.spdatallc.com"/>
    <s v="DG0002201074"/>
    <x v="3"/>
    <n v="86.28"/>
    <n v="1"/>
    <n v="1"/>
    <s v="Whirlpool"/>
    <n v="1"/>
    <s v="Appliance Care Monthly IW/OOW"/>
    <s v="Initial"/>
    <s v="Supervisor / Team Lead"/>
    <d v="2026-05-04T00:00:00"/>
    <x v="80"/>
    <s v="Lisa Filips"/>
  </r>
  <r>
    <s v="Reg-7339012"/>
    <s v="&lt;a href=&quot;/0Q0PL00000LVIKj&quot; target=&quot;_self&quot;&gt;DGQ0007574839&lt;/a&gt;"/>
    <s v="thanisha.wright@corp.spdatallc.com"/>
    <s v="DG0002201075"/>
    <x v="3"/>
    <n v="80.88"/>
    <n v="1"/>
    <n v="1"/>
    <s v="Whirlpool"/>
    <n v="1"/>
    <s v="Appliance Care Monthly IW/OOW"/>
    <s v="Initial"/>
    <s v="Supervisor / Team Lead"/>
    <d v="2026-05-04T00:00:00"/>
    <x v="80"/>
    <s v="Lisa Filips"/>
  </r>
  <r>
    <s v="Reg-7339013"/>
    <s v="&lt;a href=&quot;/0Q0PL00000LVIML&quot; target=&quot;_self&quot;&gt;DGQ0007574840&lt;/a&gt;"/>
    <s v="thanisha.wright@corp.spdatallc.com"/>
    <s v="DG0002201076"/>
    <x v="3"/>
    <n v="59.28"/>
    <n v="1"/>
    <n v="1"/>
    <s v="Whirlpool"/>
    <n v="1"/>
    <s v="Appliance Care Monthly IW/OOW"/>
    <s v="Initial"/>
    <s v="Supervisor / Team Lead"/>
    <d v="2026-05-04T00:00:00"/>
    <x v="80"/>
    <s v="Lisa Filips"/>
  </r>
  <r>
    <s v="Reg-7339014"/>
    <s v="&lt;a href=&quot;/0Q0PL00000LVIMM&quot; target=&quot;_self&quot;&gt;DGQ0007574841&lt;/a&gt;"/>
    <s v="thanisha.wright@corp.spdatallc.com"/>
    <s v="DG0002201077"/>
    <x v="3"/>
    <n v="102.48"/>
    <n v="1"/>
    <n v="1"/>
    <s v="Whirlpool"/>
    <n v="1"/>
    <s v="Appliance Care Monthly IW/OOW"/>
    <s v="Initial"/>
    <s v="Supervisor / Team Lead"/>
    <d v="2026-05-04T00:00:00"/>
    <x v="80"/>
    <s v="Lisa Filips"/>
  </r>
  <r>
    <s v="Reg-7338935"/>
    <s v="&lt;a href=&quot;/0Q0PL00000LVEsD&quot; target=&quot;_self&quot;&gt;DGQ0007574760&lt;/a&gt;"/>
    <s v="thanisha.wright@corp.spdatallc.com"/>
    <s v="DG0002201032"/>
    <x v="3"/>
    <n v="101.88"/>
    <n v="1"/>
    <n v="1"/>
    <s v="Maytag"/>
    <n v="1"/>
    <s v="Appliance Care Monthly IW/OOW"/>
    <s v="Initial"/>
    <s v="Supervisor / Team Lead"/>
    <d v="2026-05-04T00:00:00"/>
    <x v="80"/>
    <s v="Lisa Filips"/>
  </r>
  <r>
    <s v="Reg-7339214"/>
    <s v="&lt;a href=&quot;/0Q0PL00000LVSQX&quot; target=&quot;_self&quot;&gt;DGQ0007575040&lt;/a&gt;"/>
    <s v="thanisha.wright@corp.spdatallc.com"/>
    <s v="DG0002201159"/>
    <x v="3"/>
    <n v="119.88"/>
    <n v="1"/>
    <n v="1"/>
    <s v="Whirlpool"/>
    <n v="1"/>
    <s v="Appliance Care Monthly IW/OOW"/>
    <s v="Initial"/>
    <s v="Supervisor / Team Lead"/>
    <d v="2026-05-04T00:00:00"/>
    <x v="80"/>
    <s v="Lisa Filips"/>
  </r>
  <r>
    <s v="Reg-7338938"/>
    <s v="&lt;a href=&quot;/0Q0PL00000LVF9x&quot; target=&quot;_self&quot;&gt;DGQ0007574763&lt;/a&gt;"/>
    <s v="thanisha.wright@corp.spdatallc.com"/>
    <s v="DG0002201033"/>
    <x v="0"/>
    <n v="147.18"/>
    <n v="1"/>
    <n v="1"/>
    <s v="Maytag"/>
    <n v="1"/>
    <s v="Appliance Care Monthly IW/OOW"/>
    <s v="Initial"/>
    <s v="Supervisor / Team Lead"/>
    <d v="2026-05-04T00:00:00"/>
    <x v="80"/>
    <s v="Lisa Filips"/>
  </r>
  <r>
    <s v="Reg-7338928"/>
    <s v="&lt;a href=&quot;/0Q0PL00000LVEIj&quot; target=&quot;_self&quot;&gt;DGQ0007574753&lt;/a&gt;"/>
    <s v="thanisha.wright@corp.spdatallc.com"/>
    <s v="DG0002201028"/>
    <x v="3"/>
    <n v="83.88"/>
    <n v="1"/>
    <n v="1"/>
    <s v="Whirlpool"/>
    <n v="1"/>
    <s v="Appliance Care Monthly IW/OOW"/>
    <s v="Initial"/>
    <s v="Supervisor / Team Lead"/>
    <d v="2026-05-04T00:00:00"/>
    <x v="80"/>
    <s v="Lisa Filips"/>
  </r>
  <r>
    <s v="Reg-7338883"/>
    <m/>
    <s v="thanisha.wright@corp.spdatallc.com"/>
    <m/>
    <x v="1"/>
    <m/>
    <n v="0"/>
    <n v="1"/>
    <m/>
    <m/>
    <m/>
    <m/>
    <s v="Supervisor / Team Lead"/>
    <d v="2026-05-04T00:00:00"/>
    <x v="80"/>
    <s v="Lisa Filips"/>
  </r>
  <r>
    <s v="Reg-7338934"/>
    <m/>
    <s v="thanisha.wright@corp.spdatallc.com"/>
    <m/>
    <x v="1"/>
    <m/>
    <n v="0"/>
    <n v="1"/>
    <m/>
    <m/>
    <m/>
    <m/>
    <s v="Supervisor / Team Lead"/>
    <d v="2026-05-04T00:00:00"/>
    <x v="80"/>
    <s v="Lisa Filips"/>
  </r>
  <r>
    <s v="Reg-7338890"/>
    <m/>
    <s v="thanisha.wright@corp.spdatallc.com"/>
    <m/>
    <x v="1"/>
    <m/>
    <n v="0"/>
    <n v="1"/>
    <m/>
    <m/>
    <m/>
    <m/>
    <s v="Supervisor / Team Lead"/>
    <d v="2026-05-04T00:00:00"/>
    <x v="80"/>
    <s v="Lisa Filips"/>
  </r>
  <r>
    <s v="Reg-7338894"/>
    <m/>
    <s v="thanisha.wright@corp.spdatallc.com"/>
    <m/>
    <x v="1"/>
    <m/>
    <n v="0"/>
    <n v="1"/>
    <m/>
    <m/>
    <m/>
    <m/>
    <s v="Supervisor / Team Lead"/>
    <d v="2026-05-04T00:00:00"/>
    <x v="80"/>
    <s v="Lisa Filips"/>
  </r>
  <r>
    <s v="Reg-7339212"/>
    <m/>
    <s v="thanisha.wright@corp.spdatallc.com"/>
    <m/>
    <x v="1"/>
    <m/>
    <n v="0"/>
    <n v="1"/>
    <m/>
    <m/>
    <m/>
    <m/>
    <s v="Supervisor / Team Lead"/>
    <d v="2026-05-04T00:00:00"/>
    <x v="80"/>
    <s v="Lisa Filips"/>
  </r>
  <r>
    <s v="Reg-7338961"/>
    <s v="&lt;a href=&quot;/0Q0PL00000LVGKX&quot; target=&quot;_self&quot;&gt;DGQ0007574788&lt;/a&gt;"/>
    <s v="tiffany.french@corp.spdatallc.com"/>
    <s v="DG0002201046"/>
    <x v="0"/>
    <n v="140.9"/>
    <n v="1"/>
    <n v="1"/>
    <s v="Whirlpool"/>
    <n v="1"/>
    <s v="Appliance Care Monthly IW/OOW"/>
    <s v="Initial"/>
    <s v="Contact Center Agent"/>
    <d v="2026-05-04T00:00:00"/>
    <x v="45"/>
    <s v="Reina Morales"/>
  </r>
  <r>
    <s v="Reg-7338962"/>
    <s v="&lt;a href=&quot;/0Q0PL00000LVGNl&quot; target=&quot;_self&quot;&gt;DGQ0007574790&lt;/a&gt;"/>
    <s v="tiffany.french@corp.spdatallc.com"/>
    <s v="DG0002201047"/>
    <x v="0"/>
    <n v="204.6"/>
    <n v="1"/>
    <n v="1"/>
    <s v="Whirlpool"/>
    <n v="1"/>
    <s v="Appliance Care Monthly IW/OOW"/>
    <s v="Initial"/>
    <s v="Contact Center Agent"/>
    <d v="2026-05-04T00:00:00"/>
    <x v="45"/>
    <s v="Reina Morales"/>
  </r>
  <r>
    <s v="Reg-7338958"/>
    <s v="&lt;a href=&quot;/0Q0PL00000LVGHJ&quot; target=&quot;_self&quot;&gt;DGQ0007574786&lt;/a&gt;"/>
    <s v="tiffany.french@corp.spdatallc.com"/>
    <s v="DG0002201044"/>
    <x v="0"/>
    <n v="161.80000000000001"/>
    <n v="1"/>
    <n v="1"/>
    <s v="Whirlpool"/>
    <n v="1"/>
    <s v="Appliance Care Monthly IW/OOW"/>
    <s v="Initial"/>
    <s v="Contact Center Agent"/>
    <d v="2026-05-04T00:00:00"/>
    <x v="45"/>
    <s v="Reina Morales"/>
  </r>
  <r>
    <s v="Reg-7338959"/>
    <s v="&lt;a href=&quot;/0Q0PL00000LVGIv&quot; target=&quot;_self&quot;&gt;DGQ0007574787&lt;/a&gt;"/>
    <s v="tiffany.french@corp.spdatallc.com"/>
    <s v="DG0002201045"/>
    <x v="0"/>
    <n v="97.78"/>
    <n v="1"/>
    <n v="1"/>
    <s v="Whirlpool"/>
    <n v="1"/>
    <s v="Appliance Care Monthly IW/OOW"/>
    <s v="Initial"/>
    <s v="Contact Center Agent"/>
    <d v="2026-05-04T00:00:00"/>
    <x v="45"/>
    <s v="Reina Morales"/>
  </r>
  <r>
    <s v="Reg-7338952"/>
    <s v="&lt;a href=&quot;/0Q0PL00000LVFBa&quot; target=&quot;_self&quot;&gt;DGQ0007574785&lt;/a&gt;"/>
    <s v="tiffany.french@corp.spdatallc.com"/>
    <s v="DG0002201043"/>
    <x v="0"/>
    <n v="153.22"/>
    <n v="1"/>
    <n v="1"/>
    <s v="Whirlpool"/>
    <n v="1"/>
    <s v="Appliance Care Monthly IW/OOW"/>
    <s v="Initial"/>
    <s v="Contact Center Agent"/>
    <d v="2026-05-04T00:00:00"/>
    <x v="45"/>
    <s v="Reina Morales"/>
  </r>
  <r>
    <s v="Reg-7339080"/>
    <s v="&lt;a href=&quot;/0Q0PL00000LVLP3&quot; target=&quot;_self&quot;&gt;DGQ0007574908&lt;/a&gt;"/>
    <s v="traci.alyson@corp.spdatallc.com"/>
    <s v="DG0002201101"/>
    <x v="2"/>
    <n v="95.58"/>
    <n v="1"/>
    <n v="1"/>
    <s v="Whirlpool"/>
    <n v="1"/>
    <s v="Appliance Care Monthly IW/OOW"/>
    <s v="Initial"/>
    <s v="Supervisor / Team Lead"/>
    <d v="2026-05-04T00:00:00"/>
    <x v="11"/>
    <s v="Lisa Filips"/>
  </r>
  <r>
    <s v="Reg-7339082"/>
    <s v="&lt;a href=&quot;/0Q0PL00000LVLQf&quot; target=&quot;_self&quot;&gt;DGQ0007574909&lt;/a&gt;"/>
    <s v="traci.alyson@corp.spdatallc.com"/>
    <s v="DG0002201102"/>
    <x v="2"/>
    <n v="112.32"/>
    <n v="1"/>
    <n v="1"/>
    <s v="Whirlpool"/>
    <n v="1"/>
    <s v="Appliance Care Monthly IW/OOW"/>
    <s v="Initial"/>
    <s v="Supervisor / Team Lead"/>
    <d v="2026-05-04T00:00:00"/>
    <x v="11"/>
    <s v="Lisa Filips"/>
  </r>
  <r>
    <s v="Reg-7338933"/>
    <s v="&lt;a href=&quot;/0Q0PL00000LVDmU&quot; target=&quot;_self&quot;&gt;DGQ0007574758&lt;/a&gt;"/>
    <s v="traci.alyson@corp.spdatallc.com"/>
    <s v="DG0002201031"/>
    <x v="2"/>
    <n v="53.24"/>
    <n v="1"/>
    <n v="1"/>
    <s v="Whirlpool"/>
    <n v="1"/>
    <s v="Appliance Care Monthly IW/OOW"/>
    <s v="Initial"/>
    <s v="Supervisor / Team Lead"/>
    <d v="2026-05-04T00:00:00"/>
    <x v="11"/>
    <s v="Lisa Filips"/>
  </r>
  <r>
    <s v="Reg-7338932"/>
    <s v="&lt;a href=&quot;/0Q0PL00000LVEfJ&quot; target=&quot;_self&quot;&gt;DGQ0007574757&lt;/a&gt;"/>
    <s v="traci.alyson@corp.spdatallc.com"/>
    <s v="DG0002201030"/>
    <x v="2"/>
    <n v="57.42"/>
    <n v="1"/>
    <n v="1"/>
    <s v="Whirlpool"/>
    <n v="1"/>
    <s v="Appliance Care Monthly IW/OOW"/>
    <s v="Initial"/>
    <s v="Supervisor / Team Lead"/>
    <d v="2026-05-04T00:00:00"/>
    <x v="11"/>
    <s v="Lisa Filips"/>
  </r>
  <r>
    <s v="Reg-7339234"/>
    <s v="&lt;a href=&quot;/0Q0PL00000LVTuT&quot; target=&quot;_self&quot;&gt;DGQ0007575063&lt;/a&gt;"/>
    <s v="traci.alyson@corp.spdatallc.com"/>
    <s v="DG0002201168"/>
    <x v="2"/>
    <n v="74.239999999999995"/>
    <n v="1"/>
    <n v="1"/>
    <s v="Maytag"/>
    <n v="1"/>
    <s v="Appliance Care Monthly IW/OOW"/>
    <s v="Initial"/>
    <s v="Supervisor / Team Lead"/>
    <d v="2026-05-04T00:00:00"/>
    <x v="11"/>
    <s v="Lisa Filips"/>
  </r>
  <r>
    <s v="Reg-7338944"/>
    <s v="&lt;a href=&quot;/0Q0PL00000LVFRh&quot; target=&quot;_self&quot;&gt;DGQ0007574769&lt;/a&gt;"/>
    <s v="traci.alyson@corp.spdatallc.com"/>
    <s v="DG0002201038"/>
    <x v="0"/>
    <n v="156.30000000000001"/>
    <n v="0"/>
    <n v="1"/>
    <s v="GE"/>
    <n v="0"/>
    <s v="Appliance Care Monthly IW/OOW"/>
    <s v="Canceled"/>
    <s v="Supervisor / Team Lead"/>
    <d v="2026-05-04T00:00:00"/>
    <x v="11"/>
    <s v="Lisa Filips"/>
  </r>
  <r>
    <s v="Reg-7339160"/>
    <m/>
    <s v="traci.alyson@corp.spdatallc.com"/>
    <m/>
    <x v="1"/>
    <m/>
    <n v="0"/>
    <n v="1"/>
    <m/>
    <m/>
    <m/>
    <m/>
    <s v="Supervisor / Team Lead"/>
    <d v="2026-05-04T00:00:00"/>
    <x v="11"/>
    <s v="Lisa Filips"/>
  </r>
  <r>
    <s v="Reg-7339164"/>
    <m/>
    <s v="traci.alyson@corp.spdatallc.com"/>
    <m/>
    <x v="1"/>
    <m/>
    <n v="0"/>
    <n v="1"/>
    <m/>
    <m/>
    <m/>
    <m/>
    <s v="Supervisor / Team Lead"/>
    <d v="2026-05-04T00:00:00"/>
    <x v="11"/>
    <s v="Lisa Filips"/>
  </r>
  <r>
    <s v="Reg-7339162"/>
    <m/>
    <s v="traci.alyson@corp.spdatallc.com"/>
    <m/>
    <x v="1"/>
    <m/>
    <n v="0"/>
    <n v="1"/>
    <m/>
    <m/>
    <m/>
    <m/>
    <s v="Supervisor / Team Lead"/>
    <d v="2026-05-04T00:00:00"/>
    <x v="11"/>
    <s v="Lisa Filips"/>
  </r>
  <r>
    <s v="Reg-7339116"/>
    <m/>
    <s v="traci.alyson@corp.spdatallc.com"/>
    <m/>
    <x v="1"/>
    <m/>
    <n v="0"/>
    <n v="1"/>
    <m/>
    <m/>
    <m/>
    <m/>
    <s v="Supervisor / Team Lead"/>
    <d v="2026-05-04T00:00:00"/>
    <x v="11"/>
    <s v="Lisa Filips"/>
  </r>
  <r>
    <s v="Reg-7339070"/>
    <m/>
    <s v="traci.alyson@corp.spdatallc.com"/>
    <m/>
    <x v="1"/>
    <m/>
    <n v="0"/>
    <n v="1"/>
    <m/>
    <m/>
    <m/>
    <m/>
    <s v="Supervisor / Team Lead"/>
    <d v="2026-05-04T00:00:00"/>
    <x v="11"/>
    <s v="Lisa Filips"/>
  </r>
  <r>
    <s v="Reg-7339163"/>
    <m/>
    <s v="traci.alyson@corp.spdatallc.com"/>
    <m/>
    <x v="1"/>
    <m/>
    <n v="0"/>
    <n v="1"/>
    <m/>
    <m/>
    <m/>
    <m/>
    <s v="Supervisor / Team Lead"/>
    <d v="2026-05-04T00:00:00"/>
    <x v="11"/>
    <s v="Lisa Filips"/>
  </r>
  <r>
    <s v="Reg-7339062"/>
    <m/>
    <s v="traci.alyson@corp.spdatallc.com"/>
    <m/>
    <x v="1"/>
    <m/>
    <n v="0"/>
    <n v="1"/>
    <m/>
    <m/>
    <m/>
    <m/>
    <s v="Supervisor / Team Lead"/>
    <d v="2026-05-04T00:00:00"/>
    <x v="11"/>
    <s v="Lisa Filips"/>
  </r>
  <r>
    <s v="Reg-7339113"/>
    <m/>
    <s v="traci.alyson@corp.spdatallc.com"/>
    <m/>
    <x v="1"/>
    <m/>
    <n v="0"/>
    <n v="1"/>
    <m/>
    <m/>
    <m/>
    <m/>
    <s v="Supervisor / Team Lead"/>
    <d v="2026-05-04T00:00:00"/>
    <x v="11"/>
    <s v="Lisa Filips"/>
  </r>
  <r>
    <s v="Reg-7339121"/>
    <m/>
    <s v="traci.alyson@corp.spdatallc.com"/>
    <m/>
    <x v="1"/>
    <m/>
    <n v="0"/>
    <n v="1"/>
    <m/>
    <m/>
    <m/>
    <m/>
    <s v="Supervisor / Team Lead"/>
    <d v="2026-05-04T00:00:00"/>
    <x v="11"/>
    <s v="Lisa Filips"/>
  </r>
  <r>
    <s v="Reg-7339124"/>
    <m/>
    <s v="traci.alyson@corp.spdatallc.com"/>
    <m/>
    <x v="1"/>
    <m/>
    <n v="0"/>
    <n v="1"/>
    <m/>
    <m/>
    <m/>
    <m/>
    <s v="Supervisor / Team Lead"/>
    <d v="2026-05-04T00:00:00"/>
    <x v="11"/>
    <s v="Lisa Filips"/>
  </r>
  <r>
    <s v="Reg-7339100"/>
    <m/>
    <s v="traci.alyson@corp.spdatallc.com"/>
    <m/>
    <x v="1"/>
    <m/>
    <n v="0"/>
    <n v="1"/>
    <m/>
    <m/>
    <m/>
    <m/>
    <s v="Supervisor / Team Lead"/>
    <d v="2026-05-04T00:00:00"/>
    <x v="11"/>
    <s v="Lisa Filips"/>
  </r>
  <r>
    <s v="Reg-7339122"/>
    <m/>
    <s v="traci.alyson@corp.spdatallc.com"/>
    <m/>
    <x v="1"/>
    <m/>
    <n v="0"/>
    <n v="1"/>
    <m/>
    <m/>
    <m/>
    <m/>
    <s v="Supervisor / Team Lead"/>
    <d v="2026-05-04T00:00:00"/>
    <x v="11"/>
    <s v="Lisa Filips"/>
  </r>
  <r>
    <s v="Reg-7339123"/>
    <m/>
    <s v="traci.alyson@corp.spdatallc.com"/>
    <m/>
    <x v="1"/>
    <m/>
    <n v="0"/>
    <n v="1"/>
    <m/>
    <m/>
    <m/>
    <m/>
    <s v="Supervisor / Team Lead"/>
    <d v="2026-05-04T00:00:00"/>
    <x v="11"/>
    <s v="Lisa Filips"/>
  </r>
  <r>
    <s v="Reg-7339118"/>
    <m/>
    <s v="traci.alyson@corp.spdatallc.com"/>
    <m/>
    <x v="1"/>
    <m/>
    <n v="0"/>
    <n v="1"/>
    <m/>
    <m/>
    <m/>
    <m/>
    <s v="Supervisor / Team Lead"/>
    <d v="2026-05-04T00:00:00"/>
    <x v="11"/>
    <s v="Lisa Filips"/>
  </r>
  <r>
    <s v="Reg-7339018"/>
    <m/>
    <s v="traci.alyson@corp.spdatallc.com"/>
    <m/>
    <x v="1"/>
    <m/>
    <n v="0"/>
    <n v="1"/>
    <m/>
    <m/>
    <m/>
    <m/>
    <s v="Supervisor / Team Lead"/>
    <d v="2026-05-04T00:00:00"/>
    <x v="11"/>
    <s v="Lisa Filips"/>
  </r>
  <r>
    <s v="Reg-7338997"/>
    <m/>
    <s v="traci.alyson@corp.spdatallc.com"/>
    <m/>
    <x v="1"/>
    <m/>
    <n v="0"/>
    <n v="1"/>
    <m/>
    <m/>
    <m/>
    <m/>
    <s v="Supervisor / Team Lead"/>
    <d v="2026-05-04T00:00:00"/>
    <x v="11"/>
    <s v="Lisa Filips"/>
  </r>
  <r>
    <s v="Reg-7339029"/>
    <m/>
    <s v="traci.alyson@corp.spdatallc.com"/>
    <m/>
    <x v="1"/>
    <m/>
    <n v="0"/>
    <n v="1"/>
    <m/>
    <m/>
    <m/>
    <m/>
    <s v="Supervisor / Team Lead"/>
    <d v="2026-05-04T00:00:00"/>
    <x v="11"/>
    <s v="Lisa Filips"/>
  </r>
  <r>
    <s v="Reg-7339030"/>
    <m/>
    <s v="traci.alyson@corp.spdatallc.com"/>
    <m/>
    <x v="1"/>
    <m/>
    <n v="0"/>
    <n v="1"/>
    <m/>
    <m/>
    <m/>
    <m/>
    <s v="Supervisor / Team Lead"/>
    <d v="2026-05-04T00:00:00"/>
    <x v="11"/>
    <s v="Lisa Filips"/>
  </r>
  <r>
    <s v="Reg-7338994"/>
    <m/>
    <s v="traci.alyson@corp.spdatallc.com"/>
    <m/>
    <x v="1"/>
    <m/>
    <n v="0"/>
    <n v="1"/>
    <m/>
    <m/>
    <m/>
    <m/>
    <s v="Supervisor / Team Lead"/>
    <d v="2026-05-04T00:00:00"/>
    <x v="11"/>
    <s v="Lisa Filips"/>
  </r>
  <r>
    <s v="Reg-7339033"/>
    <m/>
    <s v="traci.alyson@corp.spdatallc.com"/>
    <m/>
    <x v="1"/>
    <m/>
    <n v="0"/>
    <n v="1"/>
    <m/>
    <m/>
    <m/>
    <m/>
    <s v="Supervisor / Team Lead"/>
    <d v="2026-05-04T00:00:00"/>
    <x v="11"/>
    <s v="Lisa Filips"/>
  </r>
  <r>
    <s v="Reg-7339036"/>
    <m/>
    <s v="traci.alyson@corp.spdatallc.com"/>
    <m/>
    <x v="1"/>
    <m/>
    <n v="0"/>
    <n v="1"/>
    <m/>
    <m/>
    <m/>
    <m/>
    <s v="Supervisor / Team Lead"/>
    <d v="2026-05-04T00:00:00"/>
    <x v="11"/>
    <s v="Lisa Filips"/>
  </r>
  <r>
    <s v="Reg-7339005"/>
    <m/>
    <s v="traci.alyson@corp.spdatallc.com"/>
    <m/>
    <x v="1"/>
    <m/>
    <n v="0"/>
    <n v="1"/>
    <m/>
    <m/>
    <m/>
    <m/>
    <s v="Supervisor / Team Lead"/>
    <d v="2026-05-04T00:00:00"/>
    <x v="11"/>
    <s v="Lisa Filips"/>
  </r>
  <r>
    <s v="Reg-7338908"/>
    <m/>
    <s v="traci.alyson@corp.spdatallc.com"/>
    <m/>
    <x v="1"/>
    <m/>
    <n v="0"/>
    <n v="1"/>
    <m/>
    <m/>
    <m/>
    <m/>
    <s v="Supervisor / Team Lead"/>
    <d v="2026-05-04T00:00:00"/>
    <x v="11"/>
    <s v="Lisa Filips"/>
  </r>
  <r>
    <s v="Reg-7338936"/>
    <m/>
    <s v="traci.alyson@corp.spdatallc.com"/>
    <m/>
    <x v="1"/>
    <m/>
    <n v="0"/>
    <n v="1"/>
    <m/>
    <m/>
    <m/>
    <m/>
    <s v="Supervisor / Team Lead"/>
    <d v="2026-05-04T00:00:00"/>
    <x v="11"/>
    <s v="Lisa Filips"/>
  </r>
  <r>
    <s v="Reg-7338911"/>
    <m/>
    <s v="traci.alyson@corp.spdatallc.com"/>
    <m/>
    <x v="1"/>
    <m/>
    <n v="0"/>
    <n v="1"/>
    <m/>
    <m/>
    <m/>
    <m/>
    <s v="Supervisor / Team Lead"/>
    <d v="2026-05-04T00:00:00"/>
    <x v="11"/>
    <s v="Lisa Filips"/>
  </r>
  <r>
    <s v="Reg-7339239"/>
    <m/>
    <s v="traci.alyson@corp.spdatallc.com"/>
    <m/>
    <x v="1"/>
    <m/>
    <n v="0"/>
    <n v="1"/>
    <m/>
    <m/>
    <m/>
    <m/>
    <s v="Supervisor / Team Lead"/>
    <d v="2026-05-04T00:00:00"/>
    <x v="11"/>
    <s v="Lisa Filips"/>
  </r>
  <r>
    <s v="Reg-7339259"/>
    <m/>
    <s v="traci.alyson@corp.spdatallc.com"/>
    <m/>
    <x v="1"/>
    <m/>
    <n v="0"/>
    <n v="1"/>
    <m/>
    <m/>
    <m/>
    <m/>
    <s v="Supervisor / Team Lead"/>
    <d v="2026-05-04T00:00:00"/>
    <x v="11"/>
    <s v="Lisa Filips"/>
  </r>
  <r>
    <s v="Reg-7339263"/>
    <m/>
    <s v="traci.alyson@corp.spdatallc.com"/>
    <m/>
    <x v="1"/>
    <m/>
    <n v="0"/>
    <n v="1"/>
    <m/>
    <m/>
    <m/>
    <m/>
    <s v="Supervisor / Team Lead"/>
    <d v="2026-05-04T00:00:00"/>
    <x v="11"/>
    <s v="Lisa Filips"/>
  </r>
  <r>
    <s v="Reg-7339237"/>
    <m/>
    <s v="traci.alyson@corp.spdatallc.com"/>
    <m/>
    <x v="1"/>
    <m/>
    <n v="0"/>
    <n v="1"/>
    <m/>
    <m/>
    <m/>
    <m/>
    <s v="Supervisor / Team Lead"/>
    <d v="2026-05-04T00:00:00"/>
    <x v="11"/>
    <s v="Lisa Filips"/>
  </r>
  <r>
    <s v="Reg-7339242"/>
    <m/>
    <s v="traci.alyson@corp.spdatallc.com"/>
    <m/>
    <x v="1"/>
    <m/>
    <n v="0"/>
    <n v="1"/>
    <m/>
    <m/>
    <m/>
    <m/>
    <s v="Supervisor / Team Lead"/>
    <d v="2026-05-04T00:00:00"/>
    <x v="11"/>
    <s v="Lisa Filips"/>
  </r>
  <r>
    <s v="Reg-7339219"/>
    <m/>
    <s v="traci.alyson@corp.spdatallc.com"/>
    <m/>
    <x v="1"/>
    <m/>
    <n v="0"/>
    <n v="1"/>
    <m/>
    <m/>
    <m/>
    <m/>
    <s v="Supervisor / Team Lead"/>
    <d v="2026-05-04T00:00:00"/>
    <x v="11"/>
    <s v="Lisa Filips"/>
  </r>
  <r>
    <s v="Reg-7339221"/>
    <m/>
    <s v="traci.alyson@corp.spdatallc.com"/>
    <m/>
    <x v="1"/>
    <m/>
    <n v="0"/>
    <n v="1"/>
    <m/>
    <m/>
    <m/>
    <m/>
    <s v="Supervisor / Team Lead"/>
    <d v="2026-05-04T00:00:00"/>
    <x v="11"/>
    <s v="Lisa Filips"/>
  </r>
  <r>
    <s v="Reg-7339245"/>
    <m/>
    <s v="traci.alyson@corp.spdatallc.com"/>
    <m/>
    <x v="1"/>
    <m/>
    <n v="0"/>
    <n v="1"/>
    <m/>
    <m/>
    <m/>
    <m/>
    <s v="Supervisor / Team Lead"/>
    <d v="2026-05-04T00:00:00"/>
    <x v="11"/>
    <s v="Lisa Filips"/>
  </r>
  <r>
    <s v="Reg-7339229"/>
    <m/>
    <s v="traci.alyson@corp.spdatallc.com"/>
    <m/>
    <x v="1"/>
    <m/>
    <n v="0"/>
    <n v="1"/>
    <m/>
    <m/>
    <m/>
    <m/>
    <s v="Supervisor / Team Lead"/>
    <d v="2026-05-04T00:00:00"/>
    <x v="11"/>
    <s v="Lisa Filips"/>
  </r>
  <r>
    <s v="Reg-7339258"/>
    <m/>
    <s v="traci.alyson@corp.spdatallc.com"/>
    <m/>
    <x v="1"/>
    <m/>
    <n v="0"/>
    <n v="1"/>
    <m/>
    <m/>
    <m/>
    <m/>
    <s v="Supervisor / Team Lead"/>
    <d v="2026-05-04T00:00:00"/>
    <x v="11"/>
    <s v="Lisa Filips"/>
  </r>
  <r>
    <s v="Reg-7339247"/>
    <m/>
    <s v="traci.alyson@corp.spdatallc.com"/>
    <m/>
    <x v="1"/>
    <m/>
    <n v="0"/>
    <n v="1"/>
    <m/>
    <m/>
    <m/>
    <m/>
    <s v="Supervisor / Team Lead"/>
    <d v="2026-05-04T00:00:00"/>
    <x v="11"/>
    <s v="Lisa Filips"/>
  </r>
  <r>
    <s v="Reg-7339251"/>
    <m/>
    <s v="traci.alyson@corp.spdatallc.com"/>
    <m/>
    <x v="1"/>
    <m/>
    <n v="0"/>
    <n v="1"/>
    <m/>
    <m/>
    <m/>
    <m/>
    <s v="Supervisor / Team Lead"/>
    <d v="2026-05-04T00:00:00"/>
    <x v="11"/>
    <s v="Lisa Filips"/>
  </r>
  <r>
    <s v="Reg-7339250"/>
    <m/>
    <s v="traci.alyson@corp.spdatallc.com"/>
    <m/>
    <x v="1"/>
    <m/>
    <n v="0"/>
    <n v="1"/>
    <m/>
    <m/>
    <m/>
    <m/>
    <s v="Supervisor / Team Lead"/>
    <d v="2026-05-04T00:00:00"/>
    <x v="11"/>
    <s v="Lisa Filips"/>
  </r>
  <r>
    <s v="Reg-7339227"/>
    <m/>
    <s v="traci.alyson@corp.spdatallc.com"/>
    <m/>
    <x v="1"/>
    <m/>
    <n v="0"/>
    <n v="1"/>
    <m/>
    <m/>
    <m/>
    <m/>
    <s v="Supervisor / Team Lead"/>
    <d v="2026-05-04T00:00:00"/>
    <x v="11"/>
    <s v="Lisa Filips"/>
  </r>
  <r>
    <s v="Reg-7339152"/>
    <m/>
    <s v="traci.alyson@corp.spdatallc.com"/>
    <m/>
    <x v="1"/>
    <m/>
    <n v="0"/>
    <n v="1"/>
    <m/>
    <m/>
    <m/>
    <m/>
    <s v="Supervisor / Team Lead"/>
    <d v="2026-05-04T00:00:00"/>
    <x v="11"/>
    <s v="Lisa Filips"/>
  </r>
  <r>
    <s v="Reg-7338974"/>
    <m/>
    <s v="traci.alyson@corp.spdatallc.com"/>
    <m/>
    <x v="1"/>
    <m/>
    <n v="0"/>
    <n v="1"/>
    <m/>
    <m/>
    <m/>
    <m/>
    <s v="Supervisor / Team Lead"/>
    <d v="2026-05-04T00:00:00"/>
    <x v="11"/>
    <s v="Lisa Filips"/>
  </r>
  <r>
    <s v="Reg-7338965"/>
    <m/>
    <s v="traci.alyson@corp.spdatallc.com"/>
    <m/>
    <x v="1"/>
    <m/>
    <n v="0"/>
    <n v="1"/>
    <m/>
    <m/>
    <m/>
    <m/>
    <s v="Supervisor / Team Lead"/>
    <d v="2026-05-04T00:00:00"/>
    <x v="11"/>
    <s v="Lisa Filips"/>
  </r>
  <r>
    <s v="Reg-7338914"/>
    <m/>
    <s v="traci.alyson@corp.spdatallc.com"/>
    <m/>
    <x v="1"/>
    <m/>
    <n v="0"/>
    <n v="1"/>
    <m/>
    <m/>
    <m/>
    <m/>
    <s v="Supervisor / Team Lead"/>
    <d v="2026-05-04T00:00:00"/>
    <x v="11"/>
    <s v="Lisa Filips"/>
  </r>
  <r>
    <s v="Reg-7338925"/>
    <m/>
    <s v="traci.alyson@corp.spdatallc.com"/>
    <m/>
    <x v="1"/>
    <m/>
    <n v="0"/>
    <n v="1"/>
    <m/>
    <m/>
    <m/>
    <m/>
    <s v="Supervisor / Team Lead"/>
    <d v="2026-05-04T00:00:00"/>
    <x v="11"/>
    <s v="Lisa Filips"/>
  </r>
  <r>
    <s v="Reg-7338953"/>
    <m/>
    <s v="traci.alyson@corp.spdatallc.com"/>
    <m/>
    <x v="1"/>
    <m/>
    <n v="0"/>
    <n v="1"/>
    <m/>
    <m/>
    <m/>
    <m/>
    <s v="Supervisor / Team Lead"/>
    <d v="2026-05-04T00:00:00"/>
    <x v="11"/>
    <s v="Lisa Filips"/>
  </r>
  <r>
    <s v="Reg-7339016"/>
    <s v="&lt;a href=&quot;/0Q0PL00000LVISn&quot; target=&quot;_self&quot;&gt;DGQ0007574843&lt;/a&gt;"/>
    <s v="tyler.strong@corp.spdatallc.com"/>
    <s v="DG0002201071"/>
    <x v="0"/>
    <n v="164.4"/>
    <n v="1"/>
    <n v="1"/>
    <s v="GE"/>
    <n v="1"/>
    <s v="Appliance Care Monthly IW/OOW"/>
    <s v="Initial"/>
    <s v="Contact Center Agent"/>
    <d v="2026-05-04T00:00:00"/>
    <x v="65"/>
    <s v="Stefano Lista"/>
  </r>
  <r>
    <s v="Reg-7339009"/>
    <s v="&lt;a href=&quot;/0Q0PL00000LVIEH&quot; target=&quot;_self&quot;&gt;DGQ0007574836&lt;/a&gt;"/>
    <s v="tyler.strong@corp.spdatallc.com"/>
    <s v="DG0002201068"/>
    <x v="0"/>
    <n v="187.74"/>
    <n v="1"/>
    <n v="1"/>
    <s v="Samsung"/>
    <n v="1"/>
    <s v="Appliance Care Monthly IW/OOW"/>
    <s v="Initial"/>
    <s v="Contact Center Agent"/>
    <d v="2026-05-04T00:00:00"/>
    <x v="65"/>
    <s v="Stefano Lista"/>
  </r>
  <r>
    <s v="Reg-7338969"/>
    <s v="&lt;a href=&quot;/0Q0PL00000LVGdt&quot; target=&quot;_self&quot;&gt;DGQ0007574796&lt;/a&gt;"/>
    <s v="tyler.strong@corp.spdatallc.com"/>
    <s v="DG0002201048"/>
    <x v="0"/>
    <n v="165.24"/>
    <n v="1"/>
    <n v="1"/>
    <s v="LG"/>
    <n v="1"/>
    <s v="Appliance Care Monthly IW/OOW"/>
    <s v="Initial"/>
    <s v="Contact Center Agent"/>
    <d v="2026-05-04T00:00:00"/>
    <x v="65"/>
    <s v="Stefano Lista"/>
  </r>
  <r>
    <s v="Reg-7338926"/>
    <s v="&lt;a href=&quot;/0Q0PL00000LVEAf&quot; target=&quot;_self&quot;&gt;DGQ0007574751&lt;/a&gt;"/>
    <s v="tyler.strong@corp.spdatallc.com"/>
    <s v="DG0002201026"/>
    <x v="0"/>
    <n v="143.88"/>
    <n v="1"/>
    <n v="1"/>
    <s v="Whirlpool"/>
    <n v="1"/>
    <s v="Appliance Care Monthly IW/OOW"/>
    <s v="Initial"/>
    <s v="Contact Center Agent"/>
    <d v="2026-05-04T00:00:00"/>
    <x v="65"/>
    <s v="Stefano Lista"/>
  </r>
  <r>
    <s v="Reg-7338946"/>
    <s v="&lt;a href=&quot;/0Q0PL00000LVFcz&quot; target=&quot;_self&quot;&gt;DGQ0007574772&lt;/a&gt;"/>
    <s v="tyler.strong@corp.spdatallc.com"/>
    <s v="DG0002201040"/>
    <x v="0"/>
    <n v="275.22000000000003"/>
    <n v="1"/>
    <n v="1"/>
    <s v="FRIGIDAIRE"/>
    <n v="1"/>
    <s v="Appliance Care Monthly IW/OOW"/>
    <s v="Initial"/>
    <s v="Contact Center Agent"/>
    <d v="2026-05-04T00:00:00"/>
    <x v="65"/>
    <s v="Stefano Lista"/>
  </r>
  <r>
    <s v="Reg-7338882"/>
    <m/>
    <s v="tyler.strong@corp.spdatallc.com"/>
    <m/>
    <x v="1"/>
    <m/>
    <n v="0"/>
    <n v="1"/>
    <m/>
    <m/>
    <m/>
    <m/>
    <s v="Contact Center Agent"/>
    <d v="2026-05-04T00:00:00"/>
    <x v="65"/>
    <s v="Stefano Lista"/>
  </r>
  <r>
    <s v="Reg-7339187"/>
    <m/>
    <s v="vianilda.martinez@corp.spdatallc.com"/>
    <m/>
    <x v="1"/>
    <m/>
    <n v="0"/>
    <n v="1"/>
    <m/>
    <m/>
    <m/>
    <m/>
    <s v="Contact Center Agent"/>
    <d v="2026-05-04T00:00:00"/>
    <x v="100"/>
    <s v="Reina Morales"/>
  </r>
  <r>
    <s v="Reg-7338881"/>
    <s v="&lt;a href=&quot;/0Q0PL00000LVBkf&quot; target=&quot;_self&quot;&gt;DGQ0007574703&lt;/a&gt;"/>
    <s v="victoria.buster@corp.spdatallc.com"/>
    <s v="DG0002201009"/>
    <x v="3"/>
    <n v="131.88"/>
    <n v="1"/>
    <n v="1"/>
    <s v="Whirlpool"/>
    <n v="1"/>
    <s v="Appliance Care Monthly IW/OOW"/>
    <s v="Initial"/>
    <s v="Contact Center Agent"/>
    <d v="2026-05-04T00:00:00"/>
    <x v="12"/>
    <s v="Lisa Filips"/>
  </r>
  <r>
    <s v="Reg-7338880"/>
    <s v="&lt;a href=&quot;/0Q0PL00000LVBj3&quot; target=&quot;_self&quot;&gt;DGQ0007574702&lt;/a&gt;"/>
    <s v="victoria.buster@corp.spdatallc.com"/>
    <s v="DG0002201008"/>
    <x v="3"/>
    <n v="155.88"/>
    <n v="1"/>
    <n v="1"/>
    <s v="Whirlpool"/>
    <n v="1"/>
    <s v="Appliance Care Monthly IW/OOW"/>
    <s v="Initial"/>
    <s v="Contact Center Agent"/>
    <d v="2026-05-04T00:00:00"/>
    <x v="12"/>
    <s v="Lisa Filips"/>
  </r>
  <r>
    <s v="Reg-7338981"/>
    <s v="&lt;a href=&quot;/0Q0PL00000LVH3h&quot; target=&quot;_self&quot;&gt;DGQ0007574808&lt;/a&gt;"/>
    <s v="victoria.buster@corp.spdatallc.com"/>
    <s v="DG0002201054"/>
    <x v="3"/>
    <n v="97.08"/>
    <n v="1"/>
    <n v="1"/>
    <s v="Maytag"/>
    <n v="1"/>
    <s v="Appliance Care Monthly IW/OOW"/>
    <s v="Initial"/>
    <s v="Contact Center Agent"/>
    <d v="2026-05-04T00:00:00"/>
    <x v="12"/>
    <s v="Lisa Filips"/>
  </r>
  <r>
    <s v="Reg-7338982"/>
    <s v="&lt;a href=&quot;/0Q0PL00000LVH5J&quot; target=&quot;_self&quot;&gt;DGQ0007574809&lt;/a&gt;"/>
    <s v="victoria.buster@corp.spdatallc.com"/>
    <s v="DG0002201055"/>
    <x v="3"/>
    <n v="107.88"/>
    <n v="1"/>
    <n v="1"/>
    <s v="Maytag"/>
    <n v="1"/>
    <s v="Appliance Care Monthly IW/OOW"/>
    <s v="Initial"/>
    <s v="Contact Center Agent"/>
    <d v="2026-05-04T00:00:00"/>
    <x v="12"/>
    <s v="Lisa Filips"/>
  </r>
  <r>
    <s v="Reg-7338988"/>
    <s v="&lt;a href=&quot;/0Q0PL00000LVHID&quot; target=&quot;_self&quot;&gt;DGQ0007574815&lt;/a&gt;"/>
    <s v="victoria.buster@corp.spdatallc.com"/>
    <s v="DG0002201080"/>
    <x v="0"/>
    <n v="196.08"/>
    <n v="1"/>
    <n v="1"/>
    <s v="Whirlpool"/>
    <n v="1"/>
    <s v="Appliance Care Monthly IW/OOW"/>
    <s v="Initial"/>
    <s v="Contact Center Agent"/>
    <d v="2026-05-04T00:00:00"/>
    <x v="12"/>
    <s v="Lisa Filips"/>
  </r>
  <r>
    <s v="Reg-7339003"/>
    <m/>
    <s v="victoria.buster@corp.spdatallc.com"/>
    <m/>
    <x v="1"/>
    <m/>
    <n v="0"/>
    <n v="1"/>
    <m/>
    <m/>
    <m/>
    <m/>
    <s v="Contact Center Agent"/>
    <d v="2026-05-04T00:00:00"/>
    <x v="12"/>
    <s v="Lisa Filips"/>
  </r>
  <r>
    <s v="Reg-7338878"/>
    <m/>
    <s v="victoria.buster@corp.spdatallc.com"/>
    <m/>
    <x v="1"/>
    <m/>
    <n v="0"/>
    <n v="1"/>
    <m/>
    <m/>
    <m/>
    <m/>
    <s v="Contact Center Agent"/>
    <d v="2026-05-04T00:00:00"/>
    <x v="12"/>
    <s v="Lisa Filips"/>
  </r>
  <r>
    <s v="Reg-7338879"/>
    <m/>
    <s v="victoria.buster@corp.spdatallc.com"/>
    <m/>
    <x v="1"/>
    <m/>
    <n v="0"/>
    <n v="1"/>
    <m/>
    <m/>
    <m/>
    <m/>
    <s v="Contact Center Agent"/>
    <d v="2026-05-04T00:00:00"/>
    <x v="12"/>
    <s v="Lisa Filips"/>
  </r>
  <r>
    <s v="Reg-7338975"/>
    <m/>
    <s v="victoria.buster@corp.spdatallc.com"/>
    <m/>
    <x v="1"/>
    <m/>
    <n v="0"/>
    <n v="1"/>
    <m/>
    <m/>
    <m/>
    <m/>
    <s v="Contact Center Agent"/>
    <d v="2026-05-04T00:00:00"/>
    <x v="12"/>
    <s v="Lisa Filips"/>
  </r>
  <r>
    <s v="Reg-7338976"/>
    <m/>
    <s v="victoria.buster@corp.spdatallc.com"/>
    <m/>
    <x v="1"/>
    <m/>
    <n v="0"/>
    <n v="1"/>
    <m/>
    <m/>
    <m/>
    <m/>
    <s v="Contact Center Agent"/>
    <d v="2026-05-04T00:00:00"/>
    <x v="12"/>
    <s v="Lisa Filips"/>
  </r>
  <r>
    <s v="Reg-7338980"/>
    <m/>
    <s v="victoria.buster@corp.spdatallc.com"/>
    <m/>
    <x v="1"/>
    <m/>
    <n v="0"/>
    <n v="1"/>
    <m/>
    <m/>
    <m/>
    <m/>
    <s v="Contact Center Agent"/>
    <d v="2026-05-04T00:00:00"/>
    <x v="12"/>
    <s v="Lisa Filips"/>
  </r>
  <r>
    <s v="Reg-7338979"/>
    <m/>
    <s v="victoria.buster@corp.spdatallc.com"/>
    <m/>
    <x v="1"/>
    <m/>
    <n v="0"/>
    <n v="1"/>
    <m/>
    <m/>
    <m/>
    <m/>
    <s v="Contact Center Agent"/>
    <d v="2026-05-04T00:00:00"/>
    <x v="12"/>
    <s v="Lisa Filips"/>
  </r>
  <r>
    <s v="Reg-7338967"/>
    <m/>
    <s v="victoria.buster@corp.spdatallc.com"/>
    <m/>
    <x v="1"/>
    <m/>
    <n v="0"/>
    <n v="1"/>
    <m/>
    <m/>
    <m/>
    <m/>
    <s v="Contact Center Agent"/>
    <d v="2026-05-04T00:00:00"/>
    <x v="12"/>
    <s v="Lisa Filips"/>
  </r>
  <r>
    <s v="Reg-7338968"/>
    <m/>
    <s v="victoria.buster@corp.spdatallc.com"/>
    <m/>
    <x v="1"/>
    <m/>
    <n v="0"/>
    <n v="1"/>
    <m/>
    <m/>
    <m/>
    <m/>
    <s v="Contact Center Agent"/>
    <d v="2026-05-04T00:00:00"/>
    <x v="12"/>
    <s v="Lisa Filips"/>
  </r>
  <r>
    <s v="Reg-7338885"/>
    <m/>
    <s v="vonceil.cummings@corp.spdatallc.com"/>
    <m/>
    <x v="1"/>
    <m/>
    <n v="0"/>
    <n v="1"/>
    <m/>
    <m/>
    <m/>
    <m/>
    <s v="Agent"/>
    <d v="2026-05-04T00:00:00"/>
    <x v="47"/>
    <s v="John Burdett"/>
  </r>
  <r>
    <s v="Reg-7338887"/>
    <m/>
    <s v="vonceil.cummings@corp.spdatallc.com"/>
    <m/>
    <x v="1"/>
    <m/>
    <n v="0"/>
    <n v="1"/>
    <m/>
    <m/>
    <m/>
    <m/>
    <s v="Agent"/>
    <d v="2026-05-04T00:00:00"/>
    <x v="47"/>
    <s v="John Burdett"/>
  </r>
  <r>
    <s v="Reg-7339094"/>
    <s v="&lt;a href=&quot;/0Q0PL00000LVMBR&quot; target=&quot;_self&quot;&gt;DGQ0007574922&lt;/a&gt;"/>
    <s v="yvonne.ndukwu@corp.spdatallc.com"/>
    <s v="DG0002201106"/>
    <x v="0"/>
    <n v="147.47999999999999"/>
    <n v="1"/>
    <n v="1"/>
    <s v="Maytag"/>
    <n v="1"/>
    <s v="Appliance Care Monthly IW/OOW"/>
    <s v="Initial"/>
    <s v="Contact Center Agent"/>
    <d v="2026-05-04T00:00:00"/>
    <x v="48"/>
    <s v="Lisa Filips"/>
  </r>
  <r>
    <s v="Reg-7339098"/>
    <s v="&lt;a href=&quot;/0Q0PL00000LVMD3&quot; target=&quot;_self&quot;&gt;DGQ0007574923&lt;/a&gt;"/>
    <s v="yvonne.ndukwu@corp.spdatallc.com"/>
    <s v="DG0002201107"/>
    <x v="0"/>
    <n v="133.02000000000001"/>
    <n v="1"/>
    <n v="1"/>
    <s v="Maytag"/>
    <n v="1"/>
    <s v="Appliance Care Monthly IW/OOW"/>
    <s v="Initial"/>
    <s v="Contact Center Agent"/>
    <d v="2026-05-04T00:00:00"/>
    <x v="48"/>
    <s v="Lisa Filips"/>
  </r>
  <r>
    <s v="Reg-7338835"/>
    <m/>
    <s v="paige.potter@corp.spdatallc.com"/>
    <m/>
    <x v="1"/>
    <m/>
    <n v="0"/>
    <n v="1"/>
    <m/>
    <m/>
    <m/>
    <m/>
    <s v="Contact Center Agent"/>
    <d v="2026-05-03T00:00:00"/>
    <x v="13"/>
    <s v="Lisa Filips"/>
  </r>
  <r>
    <s v="Reg-7338829"/>
    <m/>
    <s v="paige.potter@corp.spdatallc.com"/>
    <m/>
    <x v="1"/>
    <m/>
    <n v="0"/>
    <n v="1"/>
    <m/>
    <m/>
    <m/>
    <m/>
    <s v="Contact Center Agent"/>
    <d v="2026-05-03T00:00:00"/>
    <x v="13"/>
    <s v="Lisa Filips"/>
  </r>
  <r>
    <s v="Reg-7338786"/>
    <s v="&lt;a href=&quot;/0Q0PL00000LUVAL&quot; target=&quot;_self&quot;&gt;DGQ0007574609&lt;/a&gt;"/>
    <s v="abdifitah.ahmed@corp.spdatallc.com"/>
    <s v="DG0002196882"/>
    <x v="2"/>
    <n v="56.34"/>
    <n v="1"/>
    <n v="1"/>
    <s v="KitchenAid"/>
    <n v="1"/>
    <s v="Appliance Care Monthly IW/OOW"/>
    <s v="Initial"/>
    <s v="Contact Center Agent"/>
    <d v="2026-05-02T00:00:00"/>
    <x v="66"/>
    <s v="Lisa Filips"/>
  </r>
  <r>
    <s v="Reg-7338821"/>
    <s v="&lt;a href=&quot;/0Q0PL00000LUb2r&quot; target=&quot;_self&quot;&gt;DGQ0007574644&lt;/a&gt;"/>
    <s v="abdifitah.ahmed@corp.spdatallc.com"/>
    <s v="DG0002196893"/>
    <x v="2"/>
    <n v="59.22"/>
    <n v="1"/>
    <n v="1"/>
    <s v="Whirlpool"/>
    <n v="1"/>
    <s v="Appliance Care Monthly IW/OOW"/>
    <s v="Initial"/>
    <s v="Contact Center Agent"/>
    <d v="2026-05-02T00:00:00"/>
    <x v="66"/>
    <s v="Lisa Filips"/>
  </r>
  <r>
    <s v="Reg-7338783"/>
    <s v="&lt;a href=&quot;/0Q0PL00000LUVBx&quot; target=&quot;_self&quot;&gt;DGQ0007574610&lt;/a&gt;"/>
    <s v="abdifitah.ahmed@corp.spdatallc.com"/>
    <s v="DG0002196883"/>
    <x v="2"/>
    <n v="116.88"/>
    <n v="1"/>
    <n v="1"/>
    <s v="KitchenAid"/>
    <n v="1"/>
    <s v="Appliance Care Monthly IW/OOW"/>
    <s v="Initial"/>
    <s v="Contact Center Agent"/>
    <d v="2026-05-02T00:00:00"/>
    <x v="66"/>
    <s v="Lisa Filips"/>
  </r>
  <r>
    <s v="Reg-7338787"/>
    <s v="&lt;a href=&quot;/0Q0PL00000LUVFB&quot; target=&quot;_self&quot;&gt;DGQ0007574612&lt;/a&gt;"/>
    <s v="abdifitah.ahmed@corp.spdatallc.com"/>
    <s v="DG0002196885"/>
    <x v="2"/>
    <n v="59.04"/>
    <n v="1"/>
    <n v="1"/>
    <s v="KitchenAid"/>
    <n v="1"/>
    <s v="Appliance Care Monthly IW/OOW"/>
    <s v="Initial"/>
    <s v="Contact Center Agent"/>
    <d v="2026-05-02T00:00:00"/>
    <x v="66"/>
    <s v="Lisa Filips"/>
  </r>
  <r>
    <s v="Reg-7338784"/>
    <s v="&lt;a href=&quot;/0Q0PL00000LUVDZ&quot; target=&quot;_self&quot;&gt;DGQ0007574611&lt;/a&gt;"/>
    <s v="abdifitah.ahmed@corp.spdatallc.com"/>
    <s v="DG0002196884"/>
    <x v="2"/>
    <n v="79.56"/>
    <n v="1"/>
    <n v="1"/>
    <s v="KitchenAid"/>
    <n v="1"/>
    <s v="Appliance Care Monthly IW/OOW"/>
    <s v="Initial"/>
    <s v="Contact Center Agent"/>
    <d v="2026-05-02T00:00:00"/>
    <x v="66"/>
    <s v="Lisa Filips"/>
  </r>
  <r>
    <s v="Reg-7338813"/>
    <m/>
    <s v="abdifitah.ahmed@corp.spdatallc.com"/>
    <m/>
    <x v="1"/>
    <m/>
    <n v="0"/>
    <n v="1"/>
    <m/>
    <m/>
    <m/>
    <m/>
    <s v="Contact Center Agent"/>
    <d v="2026-05-02T00:00:00"/>
    <x v="66"/>
    <s v="Lisa Filips"/>
  </r>
  <r>
    <s v="Reg-7338812"/>
    <m/>
    <s v="abdifitah.ahmed@corp.spdatallc.com"/>
    <m/>
    <x v="1"/>
    <m/>
    <n v="0"/>
    <n v="1"/>
    <m/>
    <m/>
    <m/>
    <m/>
    <s v="Contact Center Agent"/>
    <d v="2026-05-02T00:00:00"/>
    <x v="66"/>
    <s v="Lisa Filips"/>
  </r>
  <r>
    <s v="Reg-7338796"/>
    <m/>
    <s v="abdifitah.ahmed@corp.spdatallc.com"/>
    <m/>
    <x v="1"/>
    <m/>
    <n v="0"/>
    <n v="1"/>
    <m/>
    <m/>
    <m/>
    <m/>
    <s v="Contact Center Agent"/>
    <d v="2026-05-02T00:00:00"/>
    <x v="66"/>
    <s v="Lisa Filips"/>
  </r>
  <r>
    <s v="Reg-7338797"/>
    <m/>
    <s v="abdifitah.ahmed@corp.spdatallc.com"/>
    <m/>
    <x v="1"/>
    <m/>
    <n v="0"/>
    <n v="1"/>
    <m/>
    <m/>
    <m/>
    <m/>
    <s v="Contact Center Agent"/>
    <d v="2026-05-02T00:00:00"/>
    <x v="66"/>
    <s v="Lisa Filips"/>
  </r>
  <r>
    <s v="Reg-7338795"/>
    <m/>
    <s v="abdifitah.ahmed@corp.spdatallc.com"/>
    <m/>
    <x v="1"/>
    <m/>
    <n v="0"/>
    <n v="1"/>
    <m/>
    <m/>
    <m/>
    <m/>
    <s v="Contact Center Agent"/>
    <d v="2026-05-02T00:00:00"/>
    <x v="66"/>
    <s v="Lisa Filips"/>
  </r>
  <r>
    <s v="Reg-7338819"/>
    <m/>
    <s v="abdifitah.ahmed@corp.spdatallc.com"/>
    <m/>
    <x v="1"/>
    <m/>
    <n v="0"/>
    <n v="1"/>
    <m/>
    <m/>
    <m/>
    <m/>
    <s v="Contact Center Agent"/>
    <d v="2026-05-02T00:00:00"/>
    <x v="66"/>
    <s v="Lisa Filips"/>
  </r>
  <r>
    <s v="Reg-7338799"/>
    <m/>
    <s v="abdifitah.ahmed@corp.spdatallc.com"/>
    <m/>
    <x v="1"/>
    <m/>
    <n v="0"/>
    <n v="1"/>
    <m/>
    <m/>
    <m/>
    <m/>
    <s v="Contact Center Agent"/>
    <d v="2026-05-02T00:00:00"/>
    <x v="66"/>
    <s v="Lisa Filips"/>
  </r>
  <r>
    <s v="Reg-7338809"/>
    <m/>
    <s v="abdifitah.ahmed@corp.spdatallc.com"/>
    <m/>
    <x v="1"/>
    <m/>
    <n v="0"/>
    <n v="1"/>
    <m/>
    <m/>
    <m/>
    <m/>
    <s v="Contact Center Agent"/>
    <d v="2026-05-02T00:00:00"/>
    <x v="66"/>
    <s v="Lisa Filips"/>
  </r>
  <r>
    <s v="Reg-7338810"/>
    <m/>
    <s v="abdifitah.ahmed@corp.spdatallc.com"/>
    <m/>
    <x v="1"/>
    <m/>
    <n v="0"/>
    <n v="1"/>
    <m/>
    <m/>
    <m/>
    <m/>
    <s v="Contact Center Agent"/>
    <d v="2026-05-02T00:00:00"/>
    <x v="66"/>
    <s v="Lisa Filips"/>
  </r>
  <r>
    <s v="Reg-7338779"/>
    <m/>
    <s v="abdifitah.ahmed@corp.spdatallc.com"/>
    <m/>
    <x v="1"/>
    <m/>
    <n v="0"/>
    <n v="1"/>
    <m/>
    <m/>
    <m/>
    <m/>
    <s v="Contact Center Agent"/>
    <d v="2026-05-02T00:00:00"/>
    <x v="66"/>
    <s v="Lisa Filips"/>
  </r>
  <r>
    <s v="Reg-7338778"/>
    <m/>
    <s v="abdifitah.ahmed@corp.spdatallc.com"/>
    <m/>
    <x v="1"/>
    <m/>
    <n v="0"/>
    <n v="1"/>
    <m/>
    <m/>
    <m/>
    <m/>
    <s v="Contact Center Agent"/>
    <d v="2026-05-02T00:00:00"/>
    <x v="66"/>
    <s v="Lisa Filips"/>
  </r>
  <r>
    <s v="Reg-7338793"/>
    <m/>
    <s v="abdifitah.ahmed@corp.spdatallc.com"/>
    <m/>
    <x v="1"/>
    <m/>
    <n v="0"/>
    <n v="1"/>
    <m/>
    <m/>
    <m/>
    <m/>
    <s v="Contact Center Agent"/>
    <d v="2026-05-02T00:00:00"/>
    <x v="66"/>
    <s v="Lisa Filips"/>
  </r>
  <r>
    <s v="Reg-7338816"/>
    <m/>
    <s v="abdifitah.ahmed@corp.spdatallc.com"/>
    <m/>
    <x v="1"/>
    <m/>
    <n v="0"/>
    <n v="1"/>
    <m/>
    <m/>
    <m/>
    <m/>
    <s v="Contact Center Agent"/>
    <d v="2026-05-02T00:00:00"/>
    <x v="66"/>
    <s v="Lisa Filips"/>
  </r>
  <r>
    <s v="Reg-7338807"/>
    <s v="&lt;a href=&quot;/0Q0PL00000LUXvJ&quot; target=&quot;_self&quot;&gt;DGQ0007574632&lt;/a&gt;"/>
    <s v="james.walden@corp.spdatallc.com"/>
    <s v="DG0002196890"/>
    <x v="3"/>
    <n v="151.08000000000001"/>
    <n v="1"/>
    <n v="1"/>
    <s v="KitchenAid"/>
    <n v="1"/>
    <s v="Appliance Care Monthly IW/OOW"/>
    <s v="Initial"/>
    <s v="Contact Center Agent"/>
    <d v="2026-05-02T00:00:00"/>
    <x v="106"/>
    <s v="Lisa Filips"/>
  </r>
  <r>
    <s v="Reg-7338781"/>
    <s v="&lt;a href=&quot;/0Q0PL00000LUUhJ&quot; target=&quot;_self&quot;&gt;DGQ0007574607&lt;/a&gt;"/>
    <s v="james.walden@corp.spdatallc.com"/>
    <s v="DG0002196880"/>
    <x v="3"/>
    <n v="137.88"/>
    <n v="1"/>
    <n v="1"/>
    <s v="Whirlpool"/>
    <n v="1"/>
    <s v="Appliance Care Monthly IW/OOW"/>
    <s v="Initial"/>
    <s v="Contact Center Agent"/>
    <d v="2026-05-02T00:00:00"/>
    <x v="106"/>
    <s v="Lisa Filips"/>
  </r>
  <r>
    <s v="Reg-7338780"/>
    <m/>
    <s v="james.walden@corp.spdatallc.com"/>
    <m/>
    <x v="1"/>
    <m/>
    <n v="0"/>
    <n v="1"/>
    <m/>
    <m/>
    <m/>
    <m/>
    <s v="Contact Center Agent"/>
    <d v="2026-05-02T00:00:00"/>
    <x v="106"/>
    <s v="Lisa Filips"/>
  </r>
  <r>
    <s v="Reg-7338791"/>
    <m/>
    <s v="jennifer.pierce@corp.spdatallc.com"/>
    <m/>
    <x v="1"/>
    <m/>
    <n v="0"/>
    <n v="1"/>
    <m/>
    <m/>
    <m/>
    <m/>
    <s v="Contact Center Agent"/>
    <d v="2026-05-02T00:00:00"/>
    <x v="107"/>
    <s v="Lisa Filips"/>
  </r>
  <r>
    <s v="Reg-7338814"/>
    <s v="&lt;a href=&quot;/0Q0PL00000LUZgz&quot; target=&quot;_self&quot;&gt;DGQ0007574639&lt;/a&gt;"/>
    <s v="owen.smith@corp.spdatallc.com"/>
    <s v="DG0002196891"/>
    <x v="2"/>
    <n v="104.38"/>
    <n v="1"/>
    <n v="1"/>
    <s v="Whirlpool"/>
    <n v="1"/>
    <s v="Appliance Care Monthly IW/OOW"/>
    <s v="Initial"/>
    <s v="Contact Center Agent"/>
    <d v="2026-05-02T00:00:00"/>
    <x v="14"/>
    <s v="Lisa Filips"/>
  </r>
  <r>
    <s v="Reg-7338788"/>
    <s v="&lt;a href=&quot;/0Q0PL00000LUVLd&quot; target=&quot;_self&quot;&gt;DGQ0007574613&lt;/a&gt;"/>
    <s v="owen.smith@corp.spdatallc.com"/>
    <s v="DG0002196886"/>
    <x v="2"/>
    <n v="59.04"/>
    <n v="1"/>
    <n v="1"/>
    <s v="Maytag"/>
    <n v="1"/>
    <s v="Appliance Care Monthly IW/OOW"/>
    <s v="Initial"/>
    <s v="Contact Center Agent"/>
    <d v="2026-05-02T00:00:00"/>
    <x v="14"/>
    <s v="Lisa Filips"/>
  </r>
  <r>
    <s v="Reg-7338789"/>
    <s v="&lt;a href=&quot;/0Q0PL00000LUVNF&quot; target=&quot;_self&quot;&gt;DGQ0007574614&lt;/a&gt;"/>
    <s v="owen.smith@corp.spdatallc.com"/>
    <s v="DG0002196887"/>
    <x v="2"/>
    <n v="50.64"/>
    <n v="1"/>
    <n v="1"/>
    <s v="Whirlpool"/>
    <n v="1"/>
    <s v="Appliance Care Monthly IW/OOW"/>
    <s v="Initial"/>
    <s v="Contact Center Agent"/>
    <d v="2026-05-02T00:00:00"/>
    <x v="14"/>
    <s v="Lisa Filips"/>
  </r>
  <r>
    <s v="Reg-7338811"/>
    <m/>
    <s v="owen.smith@corp.spdatallc.com"/>
    <m/>
    <x v="1"/>
    <m/>
    <n v="0"/>
    <n v="1"/>
    <m/>
    <m/>
    <m/>
    <m/>
    <s v="Contact Center Agent"/>
    <d v="2026-05-02T00:00:00"/>
    <x v="14"/>
    <s v="Lisa Filips"/>
  </r>
  <r>
    <s v="Reg-7338800"/>
    <m/>
    <s v="owen.smith@corp.spdatallc.com"/>
    <m/>
    <x v="1"/>
    <m/>
    <n v="0"/>
    <n v="1"/>
    <m/>
    <m/>
    <m/>
    <m/>
    <s v="Contact Center Agent"/>
    <d v="2026-05-02T00:00:00"/>
    <x v="14"/>
    <s v="Lisa Filips"/>
  </r>
  <r>
    <s v="Reg-7338820"/>
    <m/>
    <s v="owen.smith@corp.spdatallc.com"/>
    <m/>
    <x v="1"/>
    <m/>
    <n v="0"/>
    <n v="1"/>
    <m/>
    <m/>
    <m/>
    <m/>
    <s v="Contact Center Agent"/>
    <d v="2026-05-02T00:00:00"/>
    <x v="14"/>
    <s v="Lisa Filips"/>
  </r>
  <r>
    <s v="Reg-7338798"/>
    <m/>
    <s v="owen.smith@corp.spdatallc.com"/>
    <m/>
    <x v="1"/>
    <m/>
    <n v="0"/>
    <n v="1"/>
    <m/>
    <m/>
    <m/>
    <m/>
    <s v="Contact Center Agent"/>
    <d v="2026-05-02T00:00:00"/>
    <x v="14"/>
    <s v="Lisa Filips"/>
  </r>
  <r>
    <s v="Reg-7338808"/>
    <m/>
    <s v="owen.smith@corp.spdatallc.com"/>
    <m/>
    <x v="1"/>
    <m/>
    <n v="0"/>
    <n v="1"/>
    <m/>
    <m/>
    <m/>
    <m/>
    <s v="Contact Center Agent"/>
    <d v="2026-05-02T00:00:00"/>
    <x v="14"/>
    <s v="Lisa Filips"/>
  </r>
  <r>
    <s v="Reg-7338801"/>
    <m/>
    <s v="owen.smith@corp.spdatallc.com"/>
    <m/>
    <x v="1"/>
    <m/>
    <n v="0"/>
    <n v="1"/>
    <m/>
    <m/>
    <m/>
    <m/>
    <s v="Contact Center Agent"/>
    <d v="2026-05-02T00:00:00"/>
    <x v="14"/>
    <s v="Lisa Filips"/>
  </r>
  <r>
    <s v="Reg-7338804"/>
    <m/>
    <s v="owen.smith@corp.spdatallc.com"/>
    <m/>
    <x v="1"/>
    <m/>
    <n v="0"/>
    <n v="1"/>
    <m/>
    <m/>
    <m/>
    <m/>
    <s v="Contact Center Agent"/>
    <d v="2026-05-02T00:00:00"/>
    <x v="14"/>
    <s v="Lisa Filips"/>
  </r>
  <r>
    <s v="Reg-7338782"/>
    <m/>
    <s v="owen.smith@corp.spdatallc.com"/>
    <m/>
    <x v="1"/>
    <m/>
    <n v="0"/>
    <n v="0"/>
    <m/>
    <m/>
    <m/>
    <m/>
    <s v="Contact Center Agent"/>
    <d v="2026-05-02T00:00:00"/>
    <x v="14"/>
    <s v="Lisa Filips"/>
  </r>
  <r>
    <s v="Reg-7338792"/>
    <m/>
    <s v="owen.smith@corp.spdatallc.com"/>
    <m/>
    <x v="1"/>
    <m/>
    <n v="0"/>
    <n v="1"/>
    <m/>
    <m/>
    <m/>
    <m/>
    <s v="Contact Center Agent"/>
    <d v="2026-05-02T00:00:00"/>
    <x v="14"/>
    <s v="Lisa Filips"/>
  </r>
  <r>
    <s v="Reg-7338794"/>
    <m/>
    <s v="owen.smith@corp.spdatallc.com"/>
    <m/>
    <x v="1"/>
    <m/>
    <n v="0"/>
    <n v="1"/>
    <m/>
    <m/>
    <m/>
    <m/>
    <s v="Contact Center Agent"/>
    <d v="2026-05-02T00:00:00"/>
    <x v="14"/>
    <s v="Lisa Filips"/>
  </r>
  <r>
    <s v="Reg-7338777"/>
    <s v="&lt;a href=&quot;/0Q0PL00000LUTjd&quot; target=&quot;_self&quot;&gt;DGQ0007574603&lt;/a&gt;"/>
    <s v="thanisha.wright@corp.spdatallc.com"/>
    <s v="DG0002196879"/>
    <x v="3"/>
    <n v="161.88"/>
    <n v="1"/>
    <n v="1"/>
    <s v="Whirlpool"/>
    <n v="1"/>
    <s v="Appliance Care Monthly IW/OOW"/>
    <s v="Initial"/>
    <s v="Supervisor / Team Lead"/>
    <d v="2026-05-02T00:00:00"/>
    <x v="80"/>
    <s v="Lisa Filips"/>
  </r>
  <r>
    <s v="Reg-7338815"/>
    <s v="&lt;a href=&quot;/0Q0PL00000LUa0L&quot; target=&quot;_self&quot;&gt;DGQ0007574640&lt;/a&gt;"/>
    <s v="thanisha.wright@corp.spdatallc.com"/>
    <s v="DG0002196892"/>
    <x v="3"/>
    <n v="93.48"/>
    <n v="1"/>
    <n v="1"/>
    <s v="Whirlpool"/>
    <n v="1"/>
    <s v="Appliance Care Monthly IW/OOW"/>
    <s v="Initial"/>
    <s v="Supervisor / Team Lead"/>
    <d v="2026-05-02T00:00:00"/>
    <x v="80"/>
    <s v="Lisa Filips"/>
  </r>
  <r>
    <s v="Reg-7338775"/>
    <s v="&lt;a href=&quot;/0Q0PL00000LUTID&quot; target=&quot;_self&quot;&gt;DGQ0007574600&lt;/a&gt;"/>
    <s v="thanisha.wright@corp.spdatallc.com"/>
    <s v="DG0002196877"/>
    <x v="3"/>
    <n v="119.88"/>
    <n v="1"/>
    <n v="1"/>
    <s v="Maytag"/>
    <n v="1"/>
    <s v="Appliance Care Monthly IW/OOW"/>
    <s v="Initial"/>
    <s v="Supervisor / Team Lead"/>
    <d v="2026-05-02T00:00:00"/>
    <x v="80"/>
    <s v="Lisa Filips"/>
  </r>
  <r>
    <s v="Reg-7338776"/>
    <s v="&lt;a href=&quot;/0Q0PL00000LUTJp&quot; target=&quot;_self&quot;&gt;DGQ0007574601&lt;/a&gt;"/>
    <s v="thanisha.wright@corp.spdatallc.com"/>
    <s v="DG0002196878"/>
    <x v="3"/>
    <n v="155.88"/>
    <n v="1"/>
    <n v="1"/>
    <s v="Maytag"/>
    <n v="1"/>
    <s v="Appliance Care Monthly IW/OOW"/>
    <s v="Initial"/>
    <s v="Supervisor / Team Lead"/>
    <d v="2026-05-02T00:00:00"/>
    <x v="80"/>
    <s v="Lisa Filips"/>
  </r>
  <r>
    <s v="Reg-7338803"/>
    <s v="&lt;a href=&quot;/0Q0PL00000LUWOB&quot; target=&quot;_self&quot;&gt;DGQ0007574628&lt;/a&gt;"/>
    <s v="thanisha.wright@corp.spdatallc.com"/>
    <s v="DG0002196889"/>
    <x v="0"/>
    <n v="150.13999999999999"/>
    <n v="1"/>
    <n v="1"/>
    <s v="Whirlpool"/>
    <n v="1"/>
    <s v="Appliance Care Monthly IW/OOW"/>
    <s v="Initial"/>
    <s v="Supervisor / Team Lead"/>
    <d v="2026-05-02T00:00:00"/>
    <x v="80"/>
    <s v="Lisa Filips"/>
  </r>
  <r>
    <s v="Reg-7338774"/>
    <m/>
    <s v="thanisha.wright@corp.spdatallc.com"/>
    <m/>
    <x v="1"/>
    <m/>
    <n v="0"/>
    <n v="1"/>
    <m/>
    <m/>
    <m/>
    <m/>
    <s v="Supervisor / Team Lead"/>
    <d v="2026-05-02T00:00:00"/>
    <x v="80"/>
    <s v="Lisa Filips"/>
  </r>
  <r>
    <s v="Reg-7338773"/>
    <m/>
    <s v="thanisha.wright@corp.spdatallc.com"/>
    <m/>
    <x v="1"/>
    <m/>
    <n v="0"/>
    <n v="1"/>
    <m/>
    <m/>
    <m/>
    <m/>
    <s v="Supervisor / Team Lead"/>
    <d v="2026-05-02T00:00:00"/>
    <x v="80"/>
    <s v="Lisa Filips"/>
  </r>
  <r>
    <s v="Reg-7338806"/>
    <m/>
    <s v="thanisha.wright@corp.spdatallc.com"/>
    <m/>
    <x v="1"/>
    <m/>
    <n v="0"/>
    <n v="1"/>
    <m/>
    <m/>
    <m/>
    <m/>
    <s v="Supervisor / Team Lead"/>
    <d v="2026-05-02T00:00:00"/>
    <x v="80"/>
    <s v="Lisa Filips"/>
  </r>
  <r>
    <s v="Reg-7338805"/>
    <m/>
    <s v="thanisha.wright@corp.spdatallc.com"/>
    <m/>
    <x v="1"/>
    <m/>
    <n v="0"/>
    <n v="1"/>
    <m/>
    <m/>
    <m/>
    <m/>
    <s v="Supervisor / Team Lead"/>
    <d v="2026-05-02T00:00:00"/>
    <x v="80"/>
    <s v="Lisa Filips"/>
  </r>
  <r>
    <s v="Reg-7338640"/>
    <m/>
    <s v="alexis.brown@corp.spdatallc.com"/>
    <m/>
    <x v="1"/>
    <m/>
    <n v="0"/>
    <n v="0"/>
    <m/>
    <m/>
    <m/>
    <m/>
    <s v="Supervisor / Team Lead"/>
    <d v="2026-05-01T00:00:00"/>
    <x v="67"/>
    <s v="Lisa Filips"/>
  </r>
  <r>
    <s v="Reg-7338644"/>
    <m/>
    <s v="alexis.brown@corp.spdatallc.com"/>
    <m/>
    <x v="1"/>
    <m/>
    <n v="0"/>
    <n v="0"/>
    <m/>
    <m/>
    <m/>
    <m/>
    <s v="Supervisor / Team Lead"/>
    <d v="2026-05-01T00:00:00"/>
    <x v="67"/>
    <s v="Lisa Filips"/>
  </r>
  <r>
    <s v="Reg-7338665"/>
    <m/>
    <s v="alexis.brown@corp.spdatallc.com"/>
    <m/>
    <x v="1"/>
    <m/>
    <n v="0"/>
    <n v="1"/>
    <m/>
    <m/>
    <m/>
    <m/>
    <s v="Supervisor / Team Lead"/>
    <d v="2026-05-01T00:00:00"/>
    <x v="67"/>
    <s v="Lisa Filips"/>
  </r>
  <r>
    <s v="Reg-7338651"/>
    <m/>
    <s v="alexis.brown@corp.spdatallc.com"/>
    <m/>
    <x v="1"/>
    <m/>
    <n v="0"/>
    <n v="1"/>
    <m/>
    <m/>
    <m/>
    <m/>
    <s v="Supervisor / Team Lead"/>
    <d v="2026-05-01T00:00:00"/>
    <x v="67"/>
    <s v="Lisa Filips"/>
  </r>
  <r>
    <s v="Reg-7338496"/>
    <m/>
    <s v="alexis.brown@corp.spdatallc.com"/>
    <m/>
    <x v="1"/>
    <m/>
    <n v="0"/>
    <n v="1"/>
    <m/>
    <m/>
    <m/>
    <m/>
    <s v="Supervisor / Team Lead"/>
    <d v="2026-05-01T00:00:00"/>
    <x v="67"/>
    <s v="Lisa Filips"/>
  </r>
  <r>
    <s v="Reg-7338493"/>
    <m/>
    <s v="alexis.brown@corp.spdatallc.com"/>
    <m/>
    <x v="1"/>
    <m/>
    <n v="0"/>
    <n v="1"/>
    <m/>
    <m/>
    <m/>
    <m/>
    <s v="Supervisor / Team Lead"/>
    <d v="2026-05-01T00:00:00"/>
    <x v="67"/>
    <s v="Lisa Filips"/>
  </r>
  <r>
    <s v="Reg-7338602"/>
    <s v="&lt;a href=&quot;/0Q0PL00000LU8NR&quot; target=&quot;_self&quot;&gt;DGQ0007574419&lt;/a&gt;"/>
    <s v="alicia.chavarria@corp.spdatallc.com"/>
    <s v="DG0002194953"/>
    <x v="3"/>
    <n v="89.88"/>
    <n v="1"/>
    <n v="1"/>
    <s v="Whirlpool"/>
    <n v="1"/>
    <s v="Appliance Care Monthly IW/OOW"/>
    <s v="Initial"/>
    <s v="Contact Center Agent"/>
    <d v="2026-05-01T00:00:00"/>
    <x v="15"/>
    <s v="Lisa Filips"/>
  </r>
  <r>
    <s v="Reg-7338542"/>
    <s v="&lt;a href=&quot;/0Q0PL00000LU5UP&quot; target=&quot;_self&quot;&gt;DGQ0007574351&lt;/a&gt;"/>
    <s v="alicia.chavarria@corp.spdatallc.com"/>
    <s v="DG0002194924"/>
    <x v="2"/>
    <n v="84.36"/>
    <n v="1"/>
    <n v="1"/>
    <s v="KitchenAid"/>
    <n v="1"/>
    <s v="Appliance Care Monthly IW/OOW"/>
    <s v="Initial"/>
    <s v="Contact Center Agent"/>
    <d v="2026-05-01T00:00:00"/>
    <x v="15"/>
    <s v="Lisa Filips"/>
  </r>
  <r>
    <s v="Reg-7338674"/>
    <m/>
    <s v="alicia.chavarria@corp.spdatallc.com"/>
    <m/>
    <x v="1"/>
    <m/>
    <n v="0"/>
    <n v="1"/>
    <m/>
    <m/>
    <m/>
    <m/>
    <s v="Contact Center Agent"/>
    <d v="2026-05-01T00:00:00"/>
    <x v="15"/>
    <s v="Lisa Filips"/>
  </r>
  <r>
    <s v="Reg-7338677"/>
    <m/>
    <s v="alicia.chavarria@corp.spdatallc.com"/>
    <m/>
    <x v="1"/>
    <m/>
    <n v="0"/>
    <n v="1"/>
    <m/>
    <m/>
    <m/>
    <m/>
    <s v="Contact Center Agent"/>
    <d v="2026-05-01T00:00:00"/>
    <x v="15"/>
    <s v="Lisa Filips"/>
  </r>
  <r>
    <s v="Reg-7338676"/>
    <m/>
    <s v="alicia.chavarria@corp.spdatallc.com"/>
    <m/>
    <x v="1"/>
    <m/>
    <n v="0"/>
    <n v="1"/>
    <m/>
    <m/>
    <m/>
    <m/>
    <s v="Contact Center Agent"/>
    <d v="2026-05-01T00:00:00"/>
    <x v="15"/>
    <s v="Lisa Filips"/>
  </r>
  <r>
    <s v="Reg-7338551"/>
    <m/>
    <s v="alicia.chavarria@corp.spdatallc.com"/>
    <m/>
    <x v="1"/>
    <m/>
    <n v="0"/>
    <n v="1"/>
    <m/>
    <m/>
    <m/>
    <m/>
    <s v="Contact Center Agent"/>
    <d v="2026-05-01T00:00:00"/>
    <x v="15"/>
    <s v="Lisa Filips"/>
  </r>
  <r>
    <s v="Reg-7338565"/>
    <m/>
    <s v="amar.ramcharan@corp.spdatallc.com"/>
    <m/>
    <x v="1"/>
    <m/>
    <n v="0"/>
    <n v="1"/>
    <m/>
    <m/>
    <m/>
    <m/>
    <s v="Supervisor / Team Lead"/>
    <d v="2026-05-01T00:00:00"/>
    <x v="49"/>
    <s v="Lisa Filips"/>
  </r>
  <r>
    <s v="Reg-7338612"/>
    <s v="&lt;a href=&quot;/0Q0PL00000LU8qT&quot; target=&quot;_self&quot;&gt;DGQ0007574432&lt;/a&gt;"/>
    <s v="amresh.mungal@corp.spdatallc.com"/>
    <s v="DG0002194954"/>
    <x v="3"/>
    <n v="107.88"/>
    <n v="1"/>
    <n v="1"/>
    <s v="Whirlpool"/>
    <n v="1"/>
    <s v="Appliance Care Monthly IW/OOW"/>
    <s v="Initial"/>
    <s v="Contact Center Agent"/>
    <d v="2026-05-01T00:00:00"/>
    <x v="16"/>
    <s v="Lisa Filips"/>
  </r>
  <r>
    <s v="Reg-7338613"/>
    <s v="&lt;a href=&quot;/0Q0PL00000LU8s5&quot; target=&quot;_self&quot;&gt;DGQ0007574433&lt;/a&gt;"/>
    <s v="amresh.mungal@corp.spdatallc.com"/>
    <s v="DG0002194955"/>
    <x v="3"/>
    <n v="131.88"/>
    <n v="1"/>
    <n v="1"/>
    <s v="Whirlpool"/>
    <n v="1"/>
    <s v="Appliance Care Monthly IW/OOW"/>
    <s v="Initial"/>
    <s v="Contact Center Agent"/>
    <d v="2026-05-01T00:00:00"/>
    <x v="16"/>
    <s v="Lisa Filips"/>
  </r>
  <r>
    <s v="Reg-7338416"/>
    <s v="&lt;a href=&quot;/0Q0PL00000LTyEP&quot; target=&quot;_self&quot;&gt;DGQ0007574209&lt;/a&gt;"/>
    <s v="amy.smiley@corp.spdatallc.com"/>
    <s v="DG0002194849"/>
    <x v="0"/>
    <n v="122.64"/>
    <n v="1"/>
    <n v="1"/>
    <s v="FRIGIDAIRE"/>
    <n v="1"/>
    <s v="Appliance Care Monthly IW/OOW"/>
    <s v="Initial"/>
    <s v="Agent"/>
    <d v="2026-05-01T00:00:00"/>
    <x v="85"/>
    <s v="William Coad"/>
  </r>
  <r>
    <s v="Reg-7338428"/>
    <s v="&lt;a href=&quot;/0Q0PL00000LTz41&quot; target=&quot;_self&quot;&gt;DGQ0007574221&lt;/a&gt;"/>
    <s v="angelica.gonzalez@corp.spdatallc.com"/>
    <s v="DG0002194860"/>
    <x v="0"/>
    <n v="161.34"/>
    <n v="1"/>
    <n v="1"/>
    <s v="LG"/>
    <n v="1"/>
    <s v="Appliance Care Monthly IW/OOW"/>
    <s v="Initial"/>
    <s v="Agent"/>
    <d v="2026-05-01T00:00:00"/>
    <x v="17"/>
    <s v="William Coad"/>
  </r>
  <r>
    <s v="Reg-7338529"/>
    <m/>
    <s v="angelica.gonzalez@corp.spdatallc.com"/>
    <m/>
    <x v="1"/>
    <m/>
    <n v="0"/>
    <n v="1"/>
    <m/>
    <m/>
    <m/>
    <m/>
    <s v="Agent"/>
    <d v="2026-05-01T00:00:00"/>
    <x v="17"/>
    <s v="William Coad"/>
  </r>
  <r>
    <s v="Reg-7338672"/>
    <m/>
    <s v="anna.tolentino@corp.spdatallc.com"/>
    <m/>
    <x v="1"/>
    <m/>
    <n v="0"/>
    <n v="1"/>
    <m/>
    <m/>
    <m/>
    <m/>
    <s v="Contact Center Agent"/>
    <d v="2026-05-01T00:00:00"/>
    <x v="51"/>
    <s v="Lisa Filips"/>
  </r>
  <r>
    <s v="Reg-7338456"/>
    <s v="&lt;a href=&quot;/0Q0PL00000LU12b&quot; target=&quot;_self&quot;&gt;DGQ0007574255&lt;/a&gt;"/>
    <s v="april.shrewsbury@corp.spdatallc.com"/>
    <s v="DG0002194880"/>
    <x v="2"/>
    <n v="84.48"/>
    <n v="1"/>
    <n v="1"/>
    <s v="KitchenAid"/>
    <n v="1"/>
    <s v="Appliance Care Monthly IW/OOW"/>
    <s v="Initial"/>
    <s v="Contact Center Agent"/>
    <d v="2026-05-01T00:00:00"/>
    <x v="19"/>
    <s v="Lisa Filips"/>
  </r>
  <r>
    <s v="Reg-7338455"/>
    <s v="&lt;a href=&quot;/0Q0PL00000LU10z&quot; target=&quot;_self&quot;&gt;DGQ0007574254&lt;/a&gt;"/>
    <s v="april.shrewsbury@corp.spdatallc.com"/>
    <s v="DG0002194879"/>
    <x v="2"/>
    <n v="96.66"/>
    <n v="1"/>
    <n v="1"/>
    <s v="KitchenAid"/>
    <n v="1"/>
    <s v="Appliance Care Monthly IW/OOW"/>
    <s v="Initial"/>
    <s v="Contact Center Agent"/>
    <d v="2026-05-01T00:00:00"/>
    <x v="19"/>
    <s v="Lisa Filips"/>
  </r>
  <r>
    <s v="Reg-7338457"/>
    <s v="&lt;a href=&quot;/0Q0PL00000LU14D&quot; target=&quot;_self&quot;&gt;DGQ0007574256&lt;/a&gt;"/>
    <s v="april.shrewsbury@corp.spdatallc.com"/>
    <s v="DG0002194881"/>
    <x v="2"/>
    <n v="195.18"/>
    <n v="1"/>
    <n v="1"/>
    <s v="KitchenAid"/>
    <n v="1"/>
    <s v="Appliance Care Monthly IW/OOW"/>
    <s v="Initial"/>
    <s v="Contact Center Agent"/>
    <d v="2026-05-01T00:00:00"/>
    <x v="19"/>
    <s v="Lisa Filips"/>
  </r>
  <r>
    <s v="Reg-7338458"/>
    <s v="&lt;a href=&quot;/0Q0PL00000LU17R&quot; target=&quot;_self&quot;&gt;DGQ0007574257&lt;/a&gt;"/>
    <s v="april.shrewsbury@corp.spdatallc.com"/>
    <s v="DG0002194882"/>
    <x v="2"/>
    <n v="112.2"/>
    <n v="1"/>
    <n v="1"/>
    <s v="KitchenAid"/>
    <n v="1"/>
    <s v="Appliance Care Monthly IW/OOW"/>
    <s v="Initial"/>
    <s v="Contact Center Agent"/>
    <d v="2026-05-01T00:00:00"/>
    <x v="19"/>
    <s v="Lisa Filips"/>
  </r>
  <r>
    <s v="Reg-7338461"/>
    <s v="&lt;a href=&quot;/0Q0PL00000LTzNO&quot; target=&quot;_self&quot;&gt;DGQ0007574259&lt;/a&gt;"/>
    <s v="april.shrewsbury@corp.spdatallc.com"/>
    <s v="DG0002194884"/>
    <x v="2"/>
    <n v="100.44"/>
    <n v="1"/>
    <n v="1"/>
    <s v="Maytag"/>
    <n v="1"/>
    <s v="Appliance Care Monthly IW/OOW"/>
    <s v="Initial"/>
    <s v="Contact Center Agent"/>
    <d v="2026-05-01T00:00:00"/>
    <x v="19"/>
    <s v="Lisa Filips"/>
  </r>
  <r>
    <s v="Reg-7338460"/>
    <s v="&lt;a href=&quot;/0Q0PL00000LU193&quot; target=&quot;_self&quot;&gt;DGQ0007574258&lt;/a&gt;"/>
    <s v="april.shrewsbury@corp.spdatallc.com"/>
    <s v="DG0002194883"/>
    <x v="2"/>
    <n v="81"/>
    <n v="1"/>
    <n v="1"/>
    <s v="KitchenAid"/>
    <n v="1"/>
    <s v="Appliance Care Monthly IW/OOW"/>
    <s v="Initial"/>
    <s v="Contact Center Agent"/>
    <d v="2026-05-01T00:00:00"/>
    <x v="19"/>
    <s v="Lisa Filips"/>
  </r>
  <r>
    <s v="Reg-7338462"/>
    <s v="&lt;a href=&quot;/0Q0PL00000LU1Af&quot; target=&quot;_self&quot;&gt;DGQ0007574260&lt;/a&gt;"/>
    <s v="april.shrewsbury@corp.spdatallc.com"/>
    <s v="DG0002194885"/>
    <x v="2"/>
    <n v="100.26"/>
    <n v="1"/>
    <n v="1"/>
    <s v="Maytag"/>
    <n v="1"/>
    <s v="Appliance Care Monthly IW/OOW"/>
    <s v="Initial"/>
    <s v="Contact Center Agent"/>
    <d v="2026-05-01T00:00:00"/>
    <x v="19"/>
    <s v="Lisa Filips"/>
  </r>
  <r>
    <s v="Reg-7338571"/>
    <m/>
    <s v="april.shrewsbury@corp.spdatallc.com"/>
    <m/>
    <x v="1"/>
    <m/>
    <n v="0"/>
    <n v="1"/>
    <m/>
    <m/>
    <m/>
    <m/>
    <s v="Contact Center Agent"/>
    <d v="2026-05-01T00:00:00"/>
    <x v="19"/>
    <s v="Lisa Filips"/>
  </r>
  <r>
    <s v="Reg-7338459"/>
    <m/>
    <s v="april.shrewsbury@corp.spdatallc.com"/>
    <m/>
    <x v="1"/>
    <m/>
    <n v="0"/>
    <n v="1"/>
    <m/>
    <m/>
    <m/>
    <m/>
    <s v="Contact Center Agent"/>
    <d v="2026-05-01T00:00:00"/>
    <x v="19"/>
    <s v="Lisa Filips"/>
  </r>
  <r>
    <s v="Reg-7338534"/>
    <s v="&lt;a href=&quot;/0Q0PL00000LU3MA&quot; target=&quot;_self&quot;&gt;DGQ0007574343&lt;/a&gt;"/>
    <s v="armelia.teachey@corp.spdatallc.com"/>
    <s v="DG0002194920"/>
    <x v="0"/>
    <n v="199.86"/>
    <n v="1"/>
    <n v="1"/>
    <s v="Whirlpool"/>
    <n v="1"/>
    <s v="Appliance Care Monthly IW/OOW"/>
    <s v="Initial"/>
    <s v="Contact Center Agent"/>
    <d v="2026-05-01T00:00:00"/>
    <x v="52"/>
    <s v="John Burdett"/>
  </r>
  <r>
    <s v="Reg-7338687"/>
    <s v="&lt;a href=&quot;/0Q0PL00000LUCPR&quot; target=&quot;_self&quot;&gt;DGQ0007574504&lt;/a&gt;"/>
    <s v="arnold.parker@corp.spdatallc.com"/>
    <s v="DG0002194978"/>
    <x v="3"/>
    <n v="140.28"/>
    <n v="1"/>
    <n v="1"/>
    <s v="KitchenAid"/>
    <n v="1"/>
    <s v="Appliance Care Monthly IW/OOW"/>
    <s v="Initial"/>
    <s v="Contact Center Agent"/>
    <d v="2026-05-01T00:00:00"/>
    <x v="68"/>
    <s v="Lisa Filips"/>
  </r>
  <r>
    <s v="Reg-7338686"/>
    <s v="&lt;a href=&quot;/0Q0PL00000LUCNp&quot; target=&quot;_self&quot;&gt;DGQ0007574503&lt;/a&gt;"/>
    <s v="arnold.parker@corp.spdatallc.com"/>
    <s v="DG0002194977"/>
    <x v="3"/>
    <n v="97.08"/>
    <n v="1"/>
    <n v="1"/>
    <s v="KitchenAid"/>
    <n v="1"/>
    <s v="Appliance Care Monthly IW/OOW"/>
    <s v="Initial"/>
    <s v="Contact Center Agent"/>
    <d v="2026-05-01T00:00:00"/>
    <x v="68"/>
    <s v="Lisa Filips"/>
  </r>
  <r>
    <s v="Reg-7338544"/>
    <s v="&lt;a href=&quot;/0Q0PL00000LU5e5&quot; target=&quot;_self&quot;&gt;DGQ0007574355&lt;/a&gt;"/>
    <s v="arnold.parker@corp.spdatallc.com"/>
    <s v="DG0002194927"/>
    <x v="0"/>
    <n v="120.96"/>
    <n v="1"/>
    <n v="1"/>
    <s v="Whirlpool"/>
    <n v="1"/>
    <s v="Appliance Care Monthly IW/OOW"/>
    <s v="Initial"/>
    <s v="Contact Center Agent"/>
    <d v="2026-05-01T00:00:00"/>
    <x v="68"/>
    <s v="Lisa Filips"/>
  </r>
  <r>
    <s v="Reg-7338543"/>
    <s v="&lt;a href=&quot;/0Q0PL00000LU5cT&quot; target=&quot;_self&quot;&gt;DGQ0007574354&lt;/a&gt;"/>
    <s v="arnold.parker@corp.spdatallc.com"/>
    <s v="DG0002194926"/>
    <x v="0"/>
    <n v="137.58000000000001"/>
    <n v="1"/>
    <n v="1"/>
    <s v="Whirlpool"/>
    <n v="1"/>
    <s v="Appliance Care Monthly IW/OOW"/>
    <s v="Initial"/>
    <s v="Contact Center Agent"/>
    <d v="2026-05-01T00:00:00"/>
    <x v="68"/>
    <s v="Lisa Filips"/>
  </r>
  <r>
    <s v="Reg-7338558"/>
    <s v="&lt;a href=&quot;/0Q0PL00000LU6Ld&quot; target=&quot;_self&quot;&gt;DGQ0007574372&lt;/a&gt;"/>
    <s v="arnold.parker@corp.spdatallc.com"/>
    <s v="DG0002194929"/>
    <x v="0"/>
    <n v="118.8"/>
    <n v="1"/>
    <n v="1"/>
    <s v="GE PROFILE"/>
    <n v="1"/>
    <s v="Appliance Care Monthly IW/OOW"/>
    <s v="Initial"/>
    <s v="Contact Center Agent"/>
    <d v="2026-05-01T00:00:00"/>
    <x v="68"/>
    <s v="Lisa Filips"/>
  </r>
  <r>
    <s v="Reg-7338486"/>
    <s v="&lt;a href=&quot;/0Q0PL00000LU2OT&quot; target=&quot;_self&quot;&gt;DGQ0007574289&lt;/a&gt;"/>
    <s v="arnold.parker@corp.spdatallc.com"/>
    <s v="DG0002194908"/>
    <x v="3"/>
    <n v="124.08"/>
    <n v="1"/>
    <n v="1"/>
    <s v="Whirlpool"/>
    <n v="1"/>
    <s v="Appliance Care Monthly IW/OOW"/>
    <s v="Initial"/>
    <s v="Contact Center Agent"/>
    <d v="2026-05-01T00:00:00"/>
    <x v="68"/>
    <s v="Lisa Filips"/>
  </r>
  <r>
    <s v="Reg-7338485"/>
    <s v="&lt;a href=&quot;/0Q0PL00000LU2Mr&quot; target=&quot;_self&quot;&gt;DGQ0007574288&lt;/a&gt;"/>
    <s v="arnold.parker@corp.spdatallc.com"/>
    <s v="DG0002194907"/>
    <x v="3"/>
    <n v="107.88"/>
    <n v="1"/>
    <n v="1"/>
    <s v="Whirlpool"/>
    <n v="1"/>
    <s v="Appliance Care Monthly IW/OOW"/>
    <s v="Initial"/>
    <s v="Contact Center Agent"/>
    <d v="2026-05-01T00:00:00"/>
    <x v="68"/>
    <s v="Lisa Filips"/>
  </r>
  <r>
    <s v="Reg-7338711"/>
    <m/>
    <s v="arnold.parker@corp.spdatallc.com"/>
    <m/>
    <x v="1"/>
    <m/>
    <n v="0"/>
    <n v="1"/>
    <m/>
    <m/>
    <m/>
    <m/>
    <s v="Contact Center Agent"/>
    <d v="2026-05-01T00:00:00"/>
    <x v="68"/>
    <s v="Lisa Filips"/>
  </r>
  <r>
    <s v="Reg-7338712"/>
    <m/>
    <s v="arnold.parker@corp.spdatallc.com"/>
    <m/>
    <x v="1"/>
    <m/>
    <n v="0"/>
    <n v="1"/>
    <m/>
    <m/>
    <m/>
    <m/>
    <s v="Contact Center Agent"/>
    <d v="2026-05-01T00:00:00"/>
    <x v="68"/>
    <s v="Lisa Filips"/>
  </r>
  <r>
    <s v="Reg-7338629"/>
    <m/>
    <s v="bhumika.bunha@corp.spdatallc.com"/>
    <m/>
    <x v="1"/>
    <m/>
    <n v="0"/>
    <n v="1"/>
    <m/>
    <m/>
    <m/>
    <m/>
    <s v="Contact Center Agent"/>
    <d v="2026-05-01T00:00:00"/>
    <x v="108"/>
    <s v="Lisa Filips"/>
  </r>
  <r>
    <s v="Reg-7338653"/>
    <m/>
    <s v="bhumika.bunha@corp.spdatallc.com"/>
    <m/>
    <x v="1"/>
    <m/>
    <n v="0"/>
    <n v="1"/>
    <m/>
    <m/>
    <m/>
    <m/>
    <s v="Contact Center Agent"/>
    <d v="2026-05-01T00:00:00"/>
    <x v="108"/>
    <s v="Lisa Filips"/>
  </r>
  <r>
    <s v="Reg-7338655"/>
    <m/>
    <s v="bhumika.bunha@corp.spdatallc.com"/>
    <m/>
    <x v="1"/>
    <m/>
    <n v="0"/>
    <n v="1"/>
    <m/>
    <m/>
    <m/>
    <m/>
    <s v="Contact Center Agent"/>
    <d v="2026-05-01T00:00:00"/>
    <x v="108"/>
    <s v="Lisa Filips"/>
  </r>
  <r>
    <s v="Reg-7338680"/>
    <s v="&lt;a href=&quot;/0Q0PL00000LUBrZ&quot; target=&quot;_self&quot;&gt;DGQ0007574496&lt;/a&gt;"/>
    <s v="bram.benderoff@corp.spdatallc.com"/>
    <s v="DG0002194975"/>
    <x v="0"/>
    <n v="190.3"/>
    <n v="1"/>
    <n v="1"/>
    <s v="LG"/>
    <n v="1"/>
    <s v="Appliance Care Monthly IW/OOW"/>
    <s v="Initial"/>
    <s v="Contact Center Agent"/>
    <d v="2026-05-01T00:00:00"/>
    <x v="109"/>
    <s v="John Burdett"/>
  </r>
  <r>
    <s v="Reg-7338678"/>
    <s v="&lt;a href=&quot;/0Q0PL00000LUBpx&quot; target=&quot;_self&quot;&gt;DGQ0007574495&lt;/a&gt;"/>
    <s v="bram.benderoff@corp.spdatallc.com"/>
    <s v="DG0002194976"/>
    <x v="0"/>
    <n v="186.56"/>
    <n v="1"/>
    <n v="1"/>
    <s v="LG"/>
    <n v="1"/>
    <s v="Appliance Care Monthly IW/OOW"/>
    <s v="Initial"/>
    <s v="Contact Center Agent"/>
    <d v="2026-05-01T00:00:00"/>
    <x v="109"/>
    <s v="John Burdett"/>
  </r>
  <r>
    <s v="Reg-7338415"/>
    <m/>
    <s v="bram.benderoff@corp.spdatallc.com"/>
    <m/>
    <x v="1"/>
    <m/>
    <n v="0"/>
    <n v="1"/>
    <m/>
    <m/>
    <m/>
    <m/>
    <s v="Contact Center Agent"/>
    <d v="2026-05-01T00:00:00"/>
    <x v="109"/>
    <s v="John Burdett"/>
  </r>
  <r>
    <s v="Reg-7338510"/>
    <s v="&lt;a href=&quot;/0Q0PL00000LU3h7&quot; target=&quot;_self&quot;&gt;DGQ0007574316&lt;/a&gt;"/>
    <s v="brianna.totten@corp.spdatallc.com"/>
    <s v="DG0002194915"/>
    <x v="0"/>
    <n v="150.36000000000001"/>
    <n v="1"/>
    <n v="1"/>
    <s v="Whirlpool"/>
    <n v="1"/>
    <s v="Appliance Care Monthly IW/OOW"/>
    <s v="Initial"/>
    <s v="Contact Center Agent"/>
    <d v="2026-05-01T00:00:00"/>
    <x v="20"/>
    <s v="John Burdett"/>
  </r>
  <r>
    <s v="Reg-7338482"/>
    <m/>
    <s v="brianna.totten@corp.spdatallc.com"/>
    <m/>
    <x v="1"/>
    <m/>
    <n v="0"/>
    <n v="1"/>
    <m/>
    <m/>
    <m/>
    <m/>
    <s v="Contact Center Agent"/>
    <d v="2026-05-01T00:00:00"/>
    <x v="20"/>
    <s v="John Burdett"/>
  </r>
  <r>
    <s v="Reg-7338399"/>
    <m/>
    <s v="brianna.totten@corp.spdatallc.com"/>
    <m/>
    <x v="1"/>
    <m/>
    <n v="0"/>
    <n v="1"/>
    <m/>
    <m/>
    <m/>
    <m/>
    <s v="Contact Center Agent"/>
    <d v="2026-05-01T00:00:00"/>
    <x v="20"/>
    <s v="John Burdett"/>
  </r>
  <r>
    <s v="Reg-7338626"/>
    <s v="&lt;a href=&quot;/0Q0PL00000LU9Un&quot; target=&quot;_self&quot;&gt;DGQ0007574444&lt;/a&gt;"/>
    <s v="chanetta.gant@corp.spdatallc.com"/>
    <s v="DG0002194960"/>
    <x v="0"/>
    <n v="153.06"/>
    <n v="1"/>
    <n v="1"/>
    <s v="Whirlpool"/>
    <n v="1"/>
    <s v="Appliance Care Monthly IW/OOW"/>
    <s v="Initial"/>
    <s v="Agent"/>
    <d v="2026-05-01T00:00:00"/>
    <x v="1"/>
    <s v="William Coad"/>
  </r>
  <r>
    <s v="Reg-7338615"/>
    <m/>
    <s v="christina.j.harris@corp.spdatallc.com"/>
    <m/>
    <x v="1"/>
    <m/>
    <n v="0"/>
    <n v="1"/>
    <m/>
    <m/>
    <m/>
    <m/>
    <s v="Agent"/>
    <d v="2026-05-01T00:00:00"/>
    <x v="53"/>
    <s v="Reina Morales"/>
  </r>
  <r>
    <s v="Reg-7338703"/>
    <s v="&lt;a href=&quot;/0Q0PL00000LUCsU&quot; target=&quot;_self&quot;&gt;DGQ0007574521&lt;/a&gt;"/>
    <s v="dean.barnes@corp.spdatallc.com"/>
    <s v="DG0002194986"/>
    <x v="3"/>
    <n v="80.88"/>
    <n v="1"/>
    <n v="1"/>
    <s v="Whirlpool"/>
    <n v="1"/>
    <s v="Appliance Care Monthly IW/OOW"/>
    <s v="Initial"/>
    <s v="Contact Center Agent"/>
    <d v="2026-05-01T00:00:00"/>
    <x v="2"/>
    <s v="Reina Morales"/>
  </r>
  <r>
    <s v="Reg-7338705"/>
    <s v="&lt;a href=&quot;/0Q0PL00000LUCu5&quot; target=&quot;_self&quot;&gt;DGQ0007574523&lt;/a&gt;"/>
    <s v="dean.barnes@corp.spdatallc.com"/>
    <s v="DG0002194984"/>
    <x v="3"/>
    <n v="59.28"/>
    <n v="1"/>
    <n v="1"/>
    <s v="Whirlpool"/>
    <n v="1"/>
    <s v="Appliance Care Monthly IW/OOW"/>
    <s v="Initial"/>
    <s v="Contact Center Agent"/>
    <d v="2026-05-01T00:00:00"/>
    <x v="2"/>
    <s v="Reina Morales"/>
  </r>
  <r>
    <s v="Reg-7338704"/>
    <s v="&lt;a href=&quot;/0Q0PL00000LUCm2&quot; target=&quot;_self&quot;&gt;DGQ0007574522&lt;/a&gt;"/>
    <s v="dean.barnes@corp.spdatallc.com"/>
    <s v="DG0002194985"/>
    <x v="3"/>
    <n v="86.28"/>
    <n v="1"/>
    <n v="1"/>
    <s v="Whirlpool"/>
    <n v="1"/>
    <s v="Appliance Care Monthly IW/OOW"/>
    <s v="Initial"/>
    <s v="Contact Center Agent"/>
    <d v="2026-05-01T00:00:00"/>
    <x v="2"/>
    <s v="Reina Morales"/>
  </r>
  <r>
    <s v="Reg-7338701"/>
    <m/>
    <s v="dean.barnes@corp.spdatallc.com"/>
    <m/>
    <x v="1"/>
    <m/>
    <n v="0"/>
    <n v="1"/>
    <m/>
    <m/>
    <m/>
    <m/>
    <s v="Contact Center Agent"/>
    <d v="2026-05-01T00:00:00"/>
    <x v="2"/>
    <s v="Reina Morales"/>
  </r>
  <r>
    <s v="Reg-7338700"/>
    <m/>
    <s v="dean.barnes@corp.spdatallc.com"/>
    <m/>
    <x v="1"/>
    <m/>
    <n v="0"/>
    <n v="1"/>
    <m/>
    <m/>
    <m/>
    <m/>
    <s v="Contact Center Agent"/>
    <d v="2026-05-01T00:00:00"/>
    <x v="2"/>
    <s v="Reina Morales"/>
  </r>
  <r>
    <s v="Reg-7338702"/>
    <m/>
    <s v="dean.barnes@corp.spdatallc.com"/>
    <m/>
    <x v="1"/>
    <m/>
    <n v="0"/>
    <n v="1"/>
    <m/>
    <m/>
    <m/>
    <m/>
    <s v="Contact Center Agent"/>
    <d v="2026-05-01T00:00:00"/>
    <x v="2"/>
    <s v="Reina Morales"/>
  </r>
  <r>
    <s v="Reg-7338582"/>
    <m/>
    <s v="dean.barnes@corp.spdatallc.com"/>
    <m/>
    <x v="1"/>
    <m/>
    <n v="0"/>
    <n v="1"/>
    <m/>
    <m/>
    <m/>
    <m/>
    <s v="Contact Center Agent"/>
    <d v="2026-05-01T00:00:00"/>
    <x v="2"/>
    <s v="Reina Morales"/>
  </r>
  <r>
    <s v="Reg-7338518"/>
    <m/>
    <s v="dean.barnes@corp.spdatallc.com"/>
    <m/>
    <x v="1"/>
    <m/>
    <n v="0"/>
    <n v="1"/>
    <m/>
    <m/>
    <m/>
    <m/>
    <s v="Contact Center Agent"/>
    <d v="2026-05-01T00:00:00"/>
    <x v="2"/>
    <s v="Reina Morales"/>
  </r>
  <r>
    <s v="Reg-7338516"/>
    <m/>
    <s v="dean.barnes@corp.spdatallc.com"/>
    <m/>
    <x v="1"/>
    <m/>
    <n v="0"/>
    <n v="1"/>
    <m/>
    <m/>
    <m/>
    <m/>
    <s v="Contact Center Agent"/>
    <d v="2026-05-01T00:00:00"/>
    <x v="2"/>
    <s v="Reina Morales"/>
  </r>
  <r>
    <s v="Reg-7338443"/>
    <m/>
    <s v="dean.barnes@corp.spdatallc.com"/>
    <m/>
    <x v="1"/>
    <m/>
    <n v="0"/>
    <n v="1"/>
    <m/>
    <m/>
    <m/>
    <m/>
    <s v="Contact Center Agent"/>
    <d v="2026-05-01T00:00:00"/>
    <x v="2"/>
    <s v="Reina Morales"/>
  </r>
  <r>
    <s v="Reg-7338713"/>
    <m/>
    <s v="demarius.hall@corp.spdatallc.com"/>
    <m/>
    <x v="1"/>
    <m/>
    <n v="0"/>
    <n v="1"/>
    <m/>
    <m/>
    <m/>
    <m/>
    <s v="Agent"/>
    <d v="2026-05-01T00:00:00"/>
    <x v="88"/>
    <s v="Melissa Bailey"/>
  </r>
  <r>
    <s v="Reg-7338724"/>
    <m/>
    <s v="demarius.hall@corp.spdatallc.com"/>
    <m/>
    <x v="1"/>
    <m/>
    <n v="0"/>
    <n v="1"/>
    <m/>
    <m/>
    <m/>
    <m/>
    <s v="Agent"/>
    <d v="2026-05-01T00:00:00"/>
    <x v="88"/>
    <s v="Melissa Bailey"/>
  </r>
  <r>
    <s v="Reg-7338642"/>
    <m/>
    <s v="demarius.hall@corp.spdatallc.com"/>
    <m/>
    <x v="1"/>
    <m/>
    <n v="0"/>
    <n v="1"/>
    <m/>
    <m/>
    <m/>
    <m/>
    <s v="Agent"/>
    <d v="2026-05-01T00:00:00"/>
    <x v="88"/>
    <s v="Melissa Bailey"/>
  </r>
  <r>
    <s v="Reg-7338631"/>
    <m/>
    <s v="demarius.hall@corp.spdatallc.com"/>
    <m/>
    <x v="1"/>
    <m/>
    <n v="0"/>
    <n v="1"/>
    <m/>
    <m/>
    <m/>
    <m/>
    <s v="Agent"/>
    <d v="2026-05-01T00:00:00"/>
    <x v="88"/>
    <s v="Melissa Bailey"/>
  </r>
  <r>
    <s v="Reg-7338420"/>
    <s v="&lt;a href=&quot;/0Q0PL00000LTyEQ&quot; target=&quot;_self&quot;&gt;DGQ0007574215&lt;/a&gt;"/>
    <s v="dinesh.kandoth@corp.spdatallc.com"/>
    <s v="DG0002194852"/>
    <x v="0"/>
    <n v="163.68"/>
    <n v="1"/>
    <n v="1"/>
    <s v="Whirlpool"/>
    <n v="1"/>
    <s v="Appliance Care Monthly IW/OOW"/>
    <s v="Initial"/>
    <s v="Contact Center Agent"/>
    <d v="2026-05-01T00:00:00"/>
    <x v="24"/>
    <s v="Lisa Filips"/>
  </r>
  <r>
    <s v="Reg-7338423"/>
    <s v="&lt;a href=&quot;/0Q0PL00000LTycb&quot; target=&quot;_self&quot;&gt;DGQ0007574216&lt;/a&gt;"/>
    <s v="dinesh.kandoth@corp.spdatallc.com"/>
    <s v="DG0002194853"/>
    <x v="0"/>
    <n v="84.7"/>
    <n v="1"/>
    <n v="1"/>
    <s v="Whirlpool"/>
    <n v="1"/>
    <s v="Appliance Care Monthly IW/OOW"/>
    <s v="Initial"/>
    <s v="Contact Center Agent"/>
    <d v="2026-05-01T00:00:00"/>
    <x v="24"/>
    <s v="Lisa Filips"/>
  </r>
  <r>
    <s v="Reg-7338424"/>
    <s v="&lt;a href=&quot;/0Q0PL00000LTyeD&quot; target=&quot;_self&quot;&gt;DGQ0007574217&lt;/a&gt;"/>
    <s v="dinesh.kandoth@corp.spdatallc.com"/>
    <s v="DG0002194854"/>
    <x v="0"/>
    <n v="139.80000000000001"/>
    <n v="1"/>
    <n v="1"/>
    <s v="Whirlpool"/>
    <n v="1"/>
    <s v="Appliance Care Monthly IW/OOW"/>
    <s v="Initial"/>
    <s v="Contact Center Agent"/>
    <d v="2026-05-01T00:00:00"/>
    <x v="24"/>
    <s v="Lisa Filips"/>
  </r>
  <r>
    <s v="Reg-7338696"/>
    <s v="&lt;a href=&quot;/0Q0PL00000LUCZ7&quot; target=&quot;_self&quot;&gt;DGQ0007574507&lt;/a&gt;"/>
    <s v="douglas.barnes@corp.spdatallc.com"/>
    <s v="DG0002194982"/>
    <x v="0"/>
    <n v="144.41999999999999"/>
    <n v="1"/>
    <n v="1"/>
    <s v="Samsung"/>
    <n v="1"/>
    <s v="Appliance Care Monthly IW/OOW"/>
    <s v="Initial"/>
    <s v="Agent"/>
    <d v="2026-05-01T00:00:00"/>
    <x v="55"/>
    <s v="Lisa Filips"/>
  </r>
  <r>
    <s v="Reg-7338698"/>
    <s v="&lt;a href=&quot;/0Q0PL00000LUCaj&quot; target=&quot;_self&quot;&gt;DGQ0007574508&lt;/a&gt;"/>
    <s v="douglas.barnes@corp.spdatallc.com"/>
    <s v="DG0002194983"/>
    <x v="0"/>
    <n v="140.4"/>
    <n v="1"/>
    <n v="1"/>
    <s v="Samsung"/>
    <n v="1"/>
    <s v="Appliance Care Monthly IW/OOW"/>
    <s v="Initial"/>
    <s v="Agent"/>
    <d v="2026-05-01T00:00:00"/>
    <x v="55"/>
    <s v="Lisa Filips"/>
  </r>
  <r>
    <s v="Reg-7338533"/>
    <m/>
    <s v="douglas.barnes@corp.spdatallc.com"/>
    <m/>
    <x v="1"/>
    <m/>
    <n v="0"/>
    <n v="1"/>
    <m/>
    <m/>
    <m/>
    <m/>
    <s v="Agent"/>
    <d v="2026-05-01T00:00:00"/>
    <x v="55"/>
    <s v="Lisa Filips"/>
  </r>
  <r>
    <s v="Reg-7338684"/>
    <m/>
    <s v="eddie.tesson@corp.spdatallc.com"/>
    <m/>
    <x v="1"/>
    <m/>
    <n v="0"/>
    <n v="1"/>
    <m/>
    <m/>
    <m/>
    <m/>
    <s v="Contact Center Agent"/>
    <d v="2026-05-01T00:00:00"/>
    <x v="3"/>
    <s v="Lisa Filips"/>
  </r>
  <r>
    <s v="Reg-7338646"/>
    <m/>
    <s v="eddie.tesson@corp.spdatallc.com"/>
    <m/>
    <x v="1"/>
    <m/>
    <n v="0"/>
    <n v="1"/>
    <m/>
    <m/>
    <m/>
    <m/>
    <s v="Contact Center Agent"/>
    <d v="2026-05-01T00:00:00"/>
    <x v="3"/>
    <s v="Lisa Filips"/>
  </r>
  <r>
    <s v="Reg-7338683"/>
    <s v="&lt;a href=&quot;/0Q0PL00000LUC9J&quot; target=&quot;_self&quot;&gt;DGQ0007574500&lt;/a&gt;"/>
    <s v="enrique.mendez@corp.spdatallc.com"/>
    <s v="DG0002194979"/>
    <x v="2"/>
    <n v="65.22"/>
    <n v="1"/>
    <n v="1"/>
    <s v="Whirlpool"/>
    <n v="1"/>
    <s v="Appliance Care Monthly IW/OOW"/>
    <s v="Initial"/>
    <s v="Contact Center Agent"/>
    <d v="2026-05-01T00:00:00"/>
    <x v="25"/>
    <s v="Lisa Filips"/>
  </r>
  <r>
    <s v="Reg-7338414"/>
    <s v="&lt;a href=&quot;/0Q0PL00000LTxob&quot; target=&quot;_self&quot;&gt;DGQ0007574206&lt;/a&gt;"/>
    <s v="enrique.mendez@corp.spdatallc.com"/>
    <s v="DG0002194848"/>
    <x v="2"/>
    <n v="82.14"/>
    <n v="1"/>
    <n v="1"/>
    <s v="KitchenAid"/>
    <n v="1"/>
    <s v="Appliance Care Monthly IW/OOW"/>
    <s v="Initial"/>
    <s v="Contact Center Agent"/>
    <d v="2026-05-01T00:00:00"/>
    <x v="25"/>
    <s v="Lisa Filips"/>
  </r>
  <r>
    <s v="Reg-7338426"/>
    <s v="&lt;a href=&quot;/0Q0PL00000LTymH&quot; target=&quot;_self&quot;&gt;DGQ0007574219&lt;/a&gt;"/>
    <s v="enrique.mendez@corp.spdatallc.com"/>
    <s v="DG0002194859"/>
    <x v="2"/>
    <n v="63.58"/>
    <n v="1"/>
    <n v="1"/>
    <s v="Maytag"/>
    <n v="1"/>
    <s v="Appliance Care Monthly IW/OOW"/>
    <s v="Initial"/>
    <s v="Contact Center Agent"/>
    <d v="2026-05-01T00:00:00"/>
    <x v="25"/>
    <s v="Lisa Filips"/>
  </r>
  <r>
    <s v="Reg-7338402"/>
    <s v="&lt;a href=&quot;/0Q0PL00000LTwxN&quot; target=&quot;_self&quot;&gt;DGQ0007574194&lt;/a&gt;"/>
    <s v="enrique.mendez@corp.spdatallc.com"/>
    <s v="DG0002194911"/>
    <x v="2"/>
    <n v="57.2"/>
    <n v="1"/>
    <n v="1"/>
    <s v="Whirlpool"/>
    <n v="1"/>
    <s v="Appliance Care Monthly IW/OOW"/>
    <s v="Initial"/>
    <s v="Contact Center Agent"/>
    <d v="2026-05-01T00:00:00"/>
    <x v="25"/>
    <s v="Lisa Filips"/>
  </r>
  <r>
    <s v="Reg-7338401"/>
    <s v="&lt;a href=&quot;/0Q0PL00000LTwvl&quot; target=&quot;_self&quot;&gt;DGQ0007574193&lt;/a&gt;"/>
    <s v="enrique.mendez@corp.spdatallc.com"/>
    <s v="DG0002194910"/>
    <x v="2"/>
    <n v="46.52"/>
    <n v="1"/>
    <n v="1"/>
    <s v="Whirlpool"/>
    <n v="1"/>
    <s v="Appliance Care Monthly IW/OOW"/>
    <s v="Initial"/>
    <s v="Contact Center Agent"/>
    <d v="2026-05-01T00:00:00"/>
    <x v="25"/>
    <s v="Lisa Filips"/>
  </r>
  <r>
    <s v="Reg-7338403"/>
    <s v="&lt;a href=&quot;/0Q0PL00000LTwyz&quot; target=&quot;_self&quot;&gt;DGQ0007574195&lt;/a&gt;"/>
    <s v="enrique.mendez@corp.spdatallc.com"/>
    <s v="DG0002194912"/>
    <x v="2"/>
    <n v="55.98"/>
    <n v="1"/>
    <n v="1"/>
    <s v="Whirlpool"/>
    <n v="1"/>
    <s v="Appliance Care Monthly IW/OOW"/>
    <s v="Initial"/>
    <s v="Contact Center Agent"/>
    <d v="2026-05-01T00:00:00"/>
    <x v="25"/>
    <s v="Lisa Filips"/>
  </r>
  <r>
    <s v="Reg-7338623"/>
    <m/>
    <s v="enrique.mendez@corp.spdatallc.com"/>
    <m/>
    <x v="1"/>
    <m/>
    <n v="0"/>
    <n v="1"/>
    <m/>
    <m/>
    <m/>
    <m/>
    <s v="Contact Center Agent"/>
    <d v="2026-05-01T00:00:00"/>
    <x v="25"/>
    <s v="Lisa Filips"/>
  </r>
  <r>
    <s v="Reg-7338645"/>
    <m/>
    <s v="enrique.mendez@corp.spdatallc.com"/>
    <m/>
    <x v="1"/>
    <m/>
    <n v="0"/>
    <n v="1"/>
    <m/>
    <m/>
    <m/>
    <m/>
    <s v="Contact Center Agent"/>
    <d v="2026-05-01T00:00:00"/>
    <x v="25"/>
    <s v="Lisa Filips"/>
  </r>
  <r>
    <s v="Reg-7338550"/>
    <m/>
    <s v="enrique.mendez@corp.spdatallc.com"/>
    <m/>
    <x v="1"/>
    <m/>
    <n v="0"/>
    <n v="1"/>
    <m/>
    <m/>
    <m/>
    <m/>
    <s v="Contact Center Agent"/>
    <d v="2026-05-01T00:00:00"/>
    <x v="25"/>
    <s v="Lisa Filips"/>
  </r>
  <r>
    <s v="Reg-7338584"/>
    <m/>
    <s v="enrique.mendez@corp.spdatallc.com"/>
    <m/>
    <x v="1"/>
    <m/>
    <n v="0"/>
    <n v="1"/>
    <m/>
    <m/>
    <m/>
    <m/>
    <s v="Contact Center Agent"/>
    <d v="2026-05-01T00:00:00"/>
    <x v="25"/>
    <s v="Lisa Filips"/>
  </r>
  <r>
    <s v="Reg-7338609"/>
    <m/>
    <s v="enrique.mendez@corp.spdatallc.com"/>
    <m/>
    <x v="1"/>
    <m/>
    <n v="0"/>
    <n v="1"/>
    <m/>
    <m/>
    <m/>
    <m/>
    <s v="Contact Center Agent"/>
    <d v="2026-05-01T00:00:00"/>
    <x v="25"/>
    <s v="Lisa Filips"/>
  </r>
  <r>
    <s v="Reg-7338552"/>
    <m/>
    <s v="enrique.mendez@corp.spdatallc.com"/>
    <m/>
    <x v="1"/>
    <m/>
    <n v="0"/>
    <n v="1"/>
    <m/>
    <m/>
    <m/>
    <m/>
    <s v="Contact Center Agent"/>
    <d v="2026-05-01T00:00:00"/>
    <x v="25"/>
    <s v="Lisa Filips"/>
  </r>
  <r>
    <s v="Reg-7338507"/>
    <m/>
    <s v="enrique.mendez@corp.spdatallc.com"/>
    <m/>
    <x v="1"/>
    <m/>
    <n v="0"/>
    <n v="1"/>
    <m/>
    <m/>
    <m/>
    <m/>
    <s v="Contact Center Agent"/>
    <d v="2026-05-01T00:00:00"/>
    <x v="25"/>
    <s v="Lisa Filips"/>
  </r>
  <r>
    <s v="Reg-7338559"/>
    <m/>
    <s v="enrique.mendez@corp.spdatallc.com"/>
    <m/>
    <x v="1"/>
    <m/>
    <n v="0"/>
    <n v="1"/>
    <m/>
    <m/>
    <m/>
    <m/>
    <s v="Contact Center Agent"/>
    <d v="2026-05-01T00:00:00"/>
    <x v="25"/>
    <s v="Lisa Filips"/>
  </r>
  <r>
    <s v="Reg-7338522"/>
    <m/>
    <s v="enrique.mendez@corp.spdatallc.com"/>
    <m/>
    <x v="1"/>
    <m/>
    <n v="0"/>
    <n v="1"/>
    <m/>
    <m/>
    <m/>
    <m/>
    <s v="Contact Center Agent"/>
    <d v="2026-05-01T00:00:00"/>
    <x v="25"/>
    <s v="Lisa Filips"/>
  </r>
  <r>
    <s v="Reg-7338526"/>
    <m/>
    <s v="enrique.mendez@corp.spdatallc.com"/>
    <m/>
    <x v="1"/>
    <m/>
    <n v="0"/>
    <n v="1"/>
    <m/>
    <m/>
    <m/>
    <m/>
    <s v="Contact Center Agent"/>
    <d v="2026-05-01T00:00:00"/>
    <x v="25"/>
    <s v="Lisa Filips"/>
  </r>
  <r>
    <s v="Reg-7338553"/>
    <m/>
    <s v="enrique.mendez@corp.spdatallc.com"/>
    <m/>
    <x v="1"/>
    <m/>
    <n v="0"/>
    <n v="1"/>
    <m/>
    <m/>
    <m/>
    <m/>
    <s v="Contact Center Agent"/>
    <d v="2026-05-01T00:00:00"/>
    <x v="25"/>
    <s v="Lisa Filips"/>
  </r>
  <r>
    <s v="Reg-7338564"/>
    <m/>
    <s v="enrique.mendez@corp.spdatallc.com"/>
    <m/>
    <x v="1"/>
    <m/>
    <n v="0"/>
    <n v="1"/>
    <m/>
    <m/>
    <m/>
    <m/>
    <s v="Contact Center Agent"/>
    <d v="2026-05-01T00:00:00"/>
    <x v="25"/>
    <s v="Lisa Filips"/>
  </r>
  <r>
    <s v="Reg-7338397"/>
    <m/>
    <s v="enrique.mendez@corp.spdatallc.com"/>
    <m/>
    <x v="1"/>
    <m/>
    <n v="0"/>
    <n v="1"/>
    <m/>
    <m/>
    <m/>
    <m/>
    <s v="Contact Center Agent"/>
    <d v="2026-05-01T00:00:00"/>
    <x v="25"/>
    <s v="Lisa Filips"/>
  </r>
  <r>
    <s v="Reg-7338570"/>
    <s v="&lt;a href=&quot;/0Q0PL00000LU73B&quot; target=&quot;_self&quot;&gt;DGQ0007574387&lt;/a&gt;"/>
    <s v="glenda.harper@corp.spdatallc.com"/>
    <s v="DG0002194937"/>
    <x v="0"/>
    <n v="135.41999999999999"/>
    <n v="1"/>
    <n v="1"/>
    <s v="FRIGIDAIRE"/>
    <n v="1"/>
    <s v="Appliance Care Monthly IW/OOW"/>
    <s v="Initial"/>
    <s v="Agent"/>
    <d v="2026-05-01T00:00:00"/>
    <x v="4"/>
    <s v="Stefano Lista"/>
  </r>
  <r>
    <s v="Reg-7338641"/>
    <m/>
    <s v="glenda.harper@corp.spdatallc.com"/>
    <m/>
    <x v="1"/>
    <m/>
    <n v="0"/>
    <n v="1"/>
    <m/>
    <m/>
    <m/>
    <m/>
    <s v="Agent"/>
    <d v="2026-05-01T00:00:00"/>
    <x v="4"/>
    <s v="Stefano Lista"/>
  </r>
  <r>
    <s v="Reg-7338581"/>
    <s v="&lt;a href=&quot;/0Q0PL00000LU7j7&quot; target=&quot;_self&quot;&gt;DGQ0007574402&lt;/a&gt;"/>
    <s v="graciela.rodriguez@corp.spdatallc.com"/>
    <s v="DG0002194941"/>
    <x v="0"/>
    <n v="146.96"/>
    <n v="1"/>
    <n v="1"/>
    <s v="FRIGIDAIRE"/>
    <n v="1"/>
    <s v="Appliance Care Monthly IW/OOW"/>
    <s v="Initial"/>
    <s v="Contact Center Agent"/>
    <d v="2026-05-01T00:00:00"/>
    <x v="5"/>
    <s v="Lisa Filips"/>
  </r>
  <r>
    <s v="Reg-7338583"/>
    <s v="&lt;a href=&quot;/0Q0PL00000LU7kj&quot; target=&quot;_self&quot;&gt;DGQ0007574403&lt;/a&gt;"/>
    <s v="graciela.rodriguez@corp.spdatallc.com"/>
    <s v="DG0002194942"/>
    <x v="0"/>
    <n v="131.34"/>
    <n v="1"/>
    <n v="1"/>
    <s v="FRIGIDAIRE"/>
    <n v="1"/>
    <s v="Appliance Care Monthly IW/OOW"/>
    <s v="Initial"/>
    <s v="Contact Center Agent"/>
    <d v="2026-05-01T00:00:00"/>
    <x v="5"/>
    <s v="Lisa Filips"/>
  </r>
  <r>
    <s v="Reg-7338586"/>
    <s v="&lt;a href=&quot;/0Q0PL00000LU7mL&quot; target=&quot;_self&quot;&gt;DGQ0007574404&lt;/a&gt;"/>
    <s v="graciela.rodriguez@corp.spdatallc.com"/>
    <s v="DG0002194943"/>
    <x v="0"/>
    <n v="176.1"/>
    <n v="1"/>
    <n v="1"/>
    <s v="Maytag"/>
    <n v="1"/>
    <s v="Appliance Care Monthly IW/OOW"/>
    <s v="Initial"/>
    <s v="Contact Center Agent"/>
    <d v="2026-05-01T00:00:00"/>
    <x v="5"/>
    <s v="Lisa Filips"/>
  </r>
  <r>
    <s v="Reg-7338398"/>
    <s v="&lt;a href=&quot;/0Q0PL00000LTwir&quot; target=&quot;_self&quot;&gt;DGQ0007574192&lt;/a&gt;"/>
    <s v="graciela.rodriguez@corp.spdatallc.com"/>
    <s v="DG0002194839"/>
    <x v="0"/>
    <n v="123.9"/>
    <n v="1"/>
    <n v="1"/>
    <s v="Whirlpool"/>
    <n v="1"/>
    <s v="Appliance Care Monthly IW/OOW"/>
    <s v="Initial"/>
    <s v="Contact Center Agent"/>
    <d v="2026-05-01T00:00:00"/>
    <x v="5"/>
    <s v="Lisa Filips"/>
  </r>
  <r>
    <s v="Reg-7338400"/>
    <s v="&lt;a href=&quot;/0Q0PL00000LTtug&quot; target=&quot;_self&quot;&gt;DGQ0007574191&lt;/a&gt;"/>
    <s v="graciela.rodriguez@corp.spdatallc.com"/>
    <s v="DG0002194838"/>
    <x v="0"/>
    <n v="134.34"/>
    <n v="1"/>
    <n v="1"/>
    <s v="Whirlpool"/>
    <n v="1"/>
    <s v="Appliance Care Monthly IW/OOW"/>
    <s v="Initial"/>
    <s v="Contact Center Agent"/>
    <d v="2026-05-01T00:00:00"/>
    <x v="5"/>
    <s v="Lisa Filips"/>
  </r>
  <r>
    <s v="Reg-7338481"/>
    <m/>
    <s v="graciela.rodriguez@corp.spdatallc.com"/>
    <m/>
    <x v="1"/>
    <m/>
    <n v="0"/>
    <n v="1"/>
    <m/>
    <m/>
    <m/>
    <m/>
    <s v="Contact Center Agent"/>
    <d v="2026-05-01T00:00:00"/>
    <x v="5"/>
    <s v="Lisa Filips"/>
  </r>
  <r>
    <s v="Reg-7338418"/>
    <m/>
    <s v="graciela.rodriguez@corp.spdatallc.com"/>
    <m/>
    <x v="1"/>
    <m/>
    <n v="0"/>
    <n v="1"/>
    <m/>
    <m/>
    <m/>
    <m/>
    <s v="Contact Center Agent"/>
    <d v="2026-05-01T00:00:00"/>
    <x v="5"/>
    <s v="Lisa Filips"/>
  </r>
  <r>
    <s v="Reg-7338706"/>
    <m/>
    <s v="isreal.ojarikreh@corp.spdatallc.com"/>
    <m/>
    <x v="1"/>
    <m/>
    <n v="0"/>
    <n v="1"/>
    <m/>
    <m/>
    <m/>
    <m/>
    <s v="Contact Center Agent"/>
    <d v="2026-05-01T00:00:00"/>
    <x v="72"/>
    <s v="John Burdett"/>
  </r>
  <r>
    <s v="Reg-7338708"/>
    <m/>
    <s v="isreal.ojarikreh@corp.spdatallc.com"/>
    <m/>
    <x v="1"/>
    <m/>
    <n v="0"/>
    <n v="1"/>
    <m/>
    <m/>
    <m/>
    <m/>
    <s v="Contact Center Agent"/>
    <d v="2026-05-01T00:00:00"/>
    <x v="72"/>
    <s v="John Burdett"/>
  </r>
  <r>
    <s v="Reg-7338668"/>
    <s v="&lt;a href=&quot;/0Q0PL00000LUBI5&quot; target=&quot;_self&quot;&gt;DGQ0007574483&lt;/a&gt;"/>
    <s v="jasmine.riley@corp.spdatallc.com"/>
    <s v="DG0002194972"/>
    <x v="0"/>
    <n v="137.34"/>
    <n v="1"/>
    <n v="1"/>
    <s v="Whirlpool"/>
    <n v="1"/>
    <s v="Appliance Care Monthly IW/OOW"/>
    <s v="Initial"/>
    <s v="Contact Center Agent"/>
    <d v="2026-05-01T00:00:00"/>
    <x v="92"/>
    <s v="John Burdett"/>
  </r>
  <r>
    <s v="Reg-7338667"/>
    <s v="&lt;a href=&quot;/0Q0PL00000LUBGT&quot; target=&quot;_self&quot;&gt;DGQ0007574482&lt;/a&gt;"/>
    <s v="jasmine.riley@corp.spdatallc.com"/>
    <s v="DG0002194971"/>
    <x v="0"/>
    <n v="116.16"/>
    <n v="1"/>
    <n v="1"/>
    <s v="Whirlpool"/>
    <n v="1"/>
    <s v="Appliance Care Monthly IW/OOW"/>
    <s v="Initial"/>
    <s v="Contact Center Agent"/>
    <d v="2026-05-01T00:00:00"/>
    <x v="92"/>
    <s v="John Burdett"/>
  </r>
  <r>
    <s v="Reg-7338662"/>
    <s v="&lt;a href=&quot;/0Q0PL00000LUAx7&quot; target=&quot;_self&quot;&gt;DGQ0007574472&lt;/a&gt;"/>
    <s v="jasmine.riley@corp.spdatallc.com"/>
    <s v="DG0002194969"/>
    <x v="3"/>
    <n v="143.88"/>
    <n v="1"/>
    <n v="1"/>
    <s v="Whirlpool"/>
    <n v="1"/>
    <s v="Appliance Care Monthly IW/OOW"/>
    <s v="Initial"/>
    <s v="Contact Center Agent"/>
    <d v="2026-05-01T00:00:00"/>
    <x v="92"/>
    <s v="John Burdett"/>
  </r>
  <r>
    <s v="Reg-7338661"/>
    <s v="&lt;a href=&quot;/0Q0PL00000LUAvV&quot; target=&quot;_self&quot;&gt;DGQ0007574471&lt;/a&gt;"/>
    <s v="jasmine.riley@corp.spdatallc.com"/>
    <s v="DG0002194968"/>
    <x v="3"/>
    <n v="107.88"/>
    <n v="1"/>
    <n v="1"/>
    <s v="Whirlpool"/>
    <n v="1"/>
    <s v="Appliance Care Monthly IW/OOW"/>
    <s v="Initial"/>
    <s v="Contact Center Agent"/>
    <d v="2026-05-01T00:00:00"/>
    <x v="92"/>
    <s v="John Burdett"/>
  </r>
  <r>
    <s v="Reg-7338630"/>
    <s v="&lt;a href=&quot;/0Q0PL00000LU9hh&quot; target=&quot;_self&quot;&gt;DGQ0007574449&lt;/a&gt;"/>
    <s v="jasmine.riley@corp.spdatallc.com"/>
    <s v="DG0002194962"/>
    <x v="0"/>
    <n v="161.91999999999999"/>
    <n v="1"/>
    <n v="1"/>
    <s v="MAGIC CHEF"/>
    <n v="1"/>
    <s v="Appliance Care Monthly IW/OOW"/>
    <s v="Initial"/>
    <s v="Contact Center Agent"/>
    <d v="2026-05-01T00:00:00"/>
    <x v="92"/>
    <s v="John Burdett"/>
  </r>
  <r>
    <s v="Reg-7338649"/>
    <m/>
    <s v="jasmine.riley@corp.spdatallc.com"/>
    <m/>
    <x v="1"/>
    <m/>
    <n v="0"/>
    <n v="1"/>
    <m/>
    <m/>
    <m/>
    <m/>
    <s v="Contact Center Agent"/>
    <d v="2026-05-01T00:00:00"/>
    <x v="92"/>
    <s v="John Burdett"/>
  </r>
  <r>
    <s v="Reg-7338648"/>
    <m/>
    <s v="jasmine.riley@corp.spdatallc.com"/>
    <m/>
    <x v="1"/>
    <m/>
    <n v="0"/>
    <n v="1"/>
    <m/>
    <m/>
    <m/>
    <m/>
    <s v="Contact Center Agent"/>
    <d v="2026-05-01T00:00:00"/>
    <x v="92"/>
    <s v="John Burdett"/>
  </r>
  <r>
    <s v="Reg-7338650"/>
    <m/>
    <s v="jasmine.riley@corp.spdatallc.com"/>
    <m/>
    <x v="1"/>
    <m/>
    <n v="0"/>
    <n v="1"/>
    <m/>
    <m/>
    <m/>
    <m/>
    <s v="Contact Center Agent"/>
    <d v="2026-05-01T00:00:00"/>
    <x v="92"/>
    <s v="John Burdett"/>
  </r>
  <r>
    <s v="Reg-7338512"/>
    <m/>
    <s v="jasmine.riley@corp.spdatallc.com"/>
    <m/>
    <x v="1"/>
    <m/>
    <n v="0"/>
    <n v="1"/>
    <m/>
    <m/>
    <m/>
    <m/>
    <s v="Contact Center Agent"/>
    <d v="2026-05-01T00:00:00"/>
    <x v="92"/>
    <s v="John Burdett"/>
  </r>
  <r>
    <s v="Reg-7338515"/>
    <m/>
    <s v="jasmine.riley@corp.spdatallc.com"/>
    <m/>
    <x v="1"/>
    <m/>
    <n v="0"/>
    <n v="1"/>
    <m/>
    <m/>
    <m/>
    <m/>
    <s v="Contact Center Agent"/>
    <d v="2026-05-01T00:00:00"/>
    <x v="92"/>
    <s v="John Burdett"/>
  </r>
  <r>
    <s v="Reg-7338514"/>
    <m/>
    <s v="jasmine.riley@corp.spdatallc.com"/>
    <m/>
    <x v="1"/>
    <m/>
    <n v="0"/>
    <n v="1"/>
    <m/>
    <m/>
    <m/>
    <m/>
    <s v="Contact Center Agent"/>
    <d v="2026-05-01T00:00:00"/>
    <x v="92"/>
    <s v="John Burdett"/>
  </r>
  <r>
    <s v="Reg-7338508"/>
    <m/>
    <s v="jasmine.riley@corp.spdatallc.com"/>
    <m/>
    <x v="1"/>
    <m/>
    <n v="0"/>
    <n v="1"/>
    <m/>
    <m/>
    <m/>
    <m/>
    <s v="Contact Center Agent"/>
    <d v="2026-05-01T00:00:00"/>
    <x v="92"/>
    <s v="John Burdett"/>
  </r>
  <r>
    <s v="Reg-7338520"/>
    <m/>
    <s v="jasmine.riley@corp.spdatallc.com"/>
    <m/>
    <x v="1"/>
    <m/>
    <n v="0"/>
    <n v="1"/>
    <m/>
    <m/>
    <m/>
    <m/>
    <s v="Contact Center Agent"/>
    <d v="2026-05-01T00:00:00"/>
    <x v="92"/>
    <s v="John Burdett"/>
  </r>
  <r>
    <s v="Reg-7338521"/>
    <m/>
    <s v="jasmine.riley@corp.spdatallc.com"/>
    <m/>
    <x v="1"/>
    <m/>
    <n v="0"/>
    <n v="1"/>
    <m/>
    <m/>
    <m/>
    <m/>
    <s v="Contact Center Agent"/>
    <d v="2026-05-01T00:00:00"/>
    <x v="92"/>
    <s v="John Burdett"/>
  </r>
  <r>
    <s v="Reg-7338519"/>
    <m/>
    <s v="jasmine.riley@corp.spdatallc.com"/>
    <m/>
    <x v="1"/>
    <m/>
    <n v="0"/>
    <n v="1"/>
    <m/>
    <m/>
    <m/>
    <m/>
    <s v="Contact Center Agent"/>
    <d v="2026-05-01T00:00:00"/>
    <x v="92"/>
    <s v="John Burdett"/>
  </r>
  <r>
    <s v="Reg-7338517"/>
    <m/>
    <s v="jasmine.riley@corp.spdatallc.com"/>
    <m/>
    <x v="1"/>
    <m/>
    <n v="0"/>
    <n v="1"/>
    <m/>
    <m/>
    <m/>
    <m/>
    <s v="Contact Center Agent"/>
    <d v="2026-05-01T00:00:00"/>
    <x v="92"/>
    <s v="John Burdett"/>
  </r>
  <r>
    <s v="Reg-7338758"/>
    <s v="&lt;a href=&quot;/0Q0PL00000LUGXt&quot; target=&quot;_self&quot;&gt;DGQ0007574576&lt;/a&gt;"/>
    <s v="javier.ottenwalder@corp.spdatallc.com"/>
    <s v="DG0002194992"/>
    <x v="0"/>
    <n v="139.32"/>
    <n v="1"/>
    <n v="1"/>
    <s v="Samsung"/>
    <n v="1"/>
    <s v="Appliance Care Monthly IW/OOW"/>
    <s v="Initial"/>
    <s v="Contact Center Agent"/>
    <d v="2026-05-01T00:00:00"/>
    <x v="93"/>
    <s v="Lisa Filips"/>
  </r>
  <r>
    <s v="Reg-7338759"/>
    <s v="&lt;a href=&quot;/0Q0PL00000LUGZV&quot; target=&quot;_self&quot;&gt;DGQ0007574577&lt;/a&gt;"/>
    <s v="javier.ottenwalder@corp.spdatallc.com"/>
    <s v="DG0002194993"/>
    <x v="0"/>
    <n v="135.18"/>
    <n v="1"/>
    <n v="1"/>
    <s v="Samsung"/>
    <n v="1"/>
    <s v="Appliance Care Monthly IW/OOW"/>
    <s v="Initial"/>
    <s v="Contact Center Agent"/>
    <d v="2026-05-01T00:00:00"/>
    <x v="93"/>
    <s v="Lisa Filips"/>
  </r>
  <r>
    <s v="Reg-7338682"/>
    <m/>
    <s v="javier.ottenwalder@corp.spdatallc.com"/>
    <m/>
    <x v="1"/>
    <m/>
    <n v="0"/>
    <n v="1"/>
    <m/>
    <m/>
    <m/>
    <m/>
    <s v="Contact Center Agent"/>
    <d v="2026-05-01T00:00:00"/>
    <x v="93"/>
    <s v="Lisa Filips"/>
  </r>
  <r>
    <s v="Reg-7338440"/>
    <m/>
    <s v="jessica.bartlett@corp.spdatallc.com"/>
    <m/>
    <x v="1"/>
    <m/>
    <n v="0"/>
    <n v="1"/>
    <m/>
    <m/>
    <m/>
    <m/>
    <s v="Agent"/>
    <d v="2026-05-01T00:00:00"/>
    <x v="58"/>
    <s v="Gary Lambert"/>
  </r>
  <r>
    <s v="Reg-7338726"/>
    <s v="&lt;a href=&quot;/0Q0PL00000LUEW5&quot; target=&quot;_self&quot;&gt;DGQ0007574545&lt;/a&gt;"/>
    <s v="john.montgomery@corp.spdatallc.com"/>
    <s v="DG0002194988"/>
    <x v="0"/>
    <n v="92.76"/>
    <n v="1"/>
    <n v="1"/>
    <s v="Whirlpool"/>
    <n v="1"/>
    <s v="Appliance Care Monthly IW/OOW"/>
    <s v="Initial"/>
    <s v="Supervisor / Team Lead"/>
    <d v="2026-05-01T00:00:00"/>
    <x v="28"/>
    <s v="Lisa Filips"/>
  </r>
  <r>
    <s v="Reg-7338594"/>
    <s v="&lt;a href=&quot;/0Q0PL00000LU85h&quot; target=&quot;_self&quot;&gt;DGQ0007574413&lt;/a&gt;"/>
    <s v="john.montgomery@corp.spdatallc.com"/>
    <s v="DG0002194949"/>
    <x v="2"/>
    <n v="36.74"/>
    <n v="1"/>
    <n v="1"/>
    <s v="Whirlpool"/>
    <n v="1"/>
    <s v="Appliance Care Monthly IW/OOW"/>
    <s v="Initial"/>
    <s v="Supervisor / Team Lead"/>
    <d v="2026-05-01T00:00:00"/>
    <x v="28"/>
    <s v="Lisa Filips"/>
  </r>
  <r>
    <s v="Reg-7338595"/>
    <s v="&lt;a href=&quot;/0Q0PL00000LU87J&quot; target=&quot;_self&quot;&gt;DGQ0007574414&lt;/a&gt;"/>
    <s v="john.montgomery@corp.spdatallc.com"/>
    <s v="DG0002194950"/>
    <x v="2"/>
    <n v="64.12"/>
    <n v="1"/>
    <n v="1"/>
    <s v="Whirlpool"/>
    <n v="1"/>
    <s v="Appliance Care Monthly IW/OOW"/>
    <s v="Initial"/>
    <s v="Supervisor / Team Lead"/>
    <d v="2026-05-01T00:00:00"/>
    <x v="28"/>
    <s v="Lisa Filips"/>
  </r>
  <r>
    <s v="Reg-7338590"/>
    <s v="&lt;a href=&quot;/0Q0PL00000LU845&quot; target=&quot;_self&quot;&gt;DGQ0007574411&lt;/a&gt;"/>
    <s v="john.montgomery@corp.spdatallc.com"/>
    <s v="DG0002194947"/>
    <x v="2"/>
    <n v="85.68"/>
    <n v="1"/>
    <n v="1"/>
    <s v="Whirlpool"/>
    <n v="1"/>
    <s v="Appliance Care Monthly IW/OOW"/>
    <s v="Initial"/>
    <s v="Supervisor / Team Lead"/>
    <d v="2026-05-01T00:00:00"/>
    <x v="28"/>
    <s v="Lisa Filips"/>
  </r>
  <r>
    <s v="Reg-7338592"/>
    <s v="&lt;a href=&quot;/0Q0PL00000LU362&quot; target=&quot;_self&quot;&gt;DGQ0007574412&lt;/a&gt;"/>
    <s v="john.montgomery@corp.spdatallc.com"/>
    <s v="DG0002194948"/>
    <x v="2"/>
    <n v="94.7"/>
    <n v="1"/>
    <n v="1"/>
    <s v="Whirlpool"/>
    <n v="1"/>
    <s v="Appliance Care Monthly IW/OOW"/>
    <s v="Initial"/>
    <s v="Supervisor / Team Lead"/>
    <d v="2026-05-01T00:00:00"/>
    <x v="28"/>
    <s v="Lisa Filips"/>
  </r>
  <r>
    <s v="Reg-7338588"/>
    <s v="&lt;a href=&quot;/0Q0PL00000LU80r&quot; target=&quot;_self&quot;&gt;DGQ0007574408&lt;/a&gt;"/>
    <s v="john.montgomery@corp.spdatallc.com"/>
    <s v="DG0002194945"/>
    <x v="2"/>
    <n v="55.44"/>
    <n v="1"/>
    <n v="1"/>
    <s v="Whirlpool"/>
    <n v="1"/>
    <s v="Appliance Care Monthly IW/OOW"/>
    <s v="Initial"/>
    <s v="Supervisor / Team Lead"/>
    <d v="2026-05-01T00:00:00"/>
    <x v="28"/>
    <s v="Lisa Filips"/>
  </r>
  <r>
    <s v="Reg-7338587"/>
    <s v="&lt;a href=&quot;/0Q0PL00000LU7mM&quot; target=&quot;_self&quot;&gt;DGQ0007574410&lt;/a&gt;"/>
    <s v="john.montgomery@corp.spdatallc.com"/>
    <s v="DG0002194946"/>
    <x v="2"/>
    <n v="64.239999999999995"/>
    <n v="1"/>
    <n v="1"/>
    <s v="Whirlpool"/>
    <n v="1"/>
    <s v="Appliance Care Monthly IW/OOW"/>
    <s v="Initial"/>
    <s v="Supervisor / Team Lead"/>
    <d v="2026-05-01T00:00:00"/>
    <x v="28"/>
    <s v="Lisa Filips"/>
  </r>
  <r>
    <s v="Reg-7338772"/>
    <s v="&lt;a href=&quot;/0Q0PL00000LUHs9&quot; target=&quot;_self&quot;&gt;DGQ0007574597&lt;/a&gt;"/>
    <s v="john.montgomery@corp.spdatallc.com"/>
    <s v="DG0002195008"/>
    <x v="2"/>
    <n v="104.46"/>
    <n v="1"/>
    <n v="1"/>
    <s v="Whirlpool"/>
    <n v="1"/>
    <s v="Appliance Care Monthly IW/OOW"/>
    <s v="Initial"/>
    <s v="Supervisor / Team Lead"/>
    <d v="2026-05-01T00:00:00"/>
    <x v="28"/>
    <s v="Lisa Filips"/>
  </r>
  <r>
    <s v="Reg-7338436"/>
    <s v="&lt;a href=&quot;/0Q0PL00000LTzOz&quot; target=&quot;_self&quot;&gt;DGQ0007574228&lt;/a&gt;"/>
    <s v="juakena.gorden@corp.spdatallc.com"/>
    <s v="DG0002194866"/>
    <x v="0"/>
    <n v="173.58"/>
    <n v="1"/>
    <n v="1"/>
    <s v="Whirlpool"/>
    <n v="1"/>
    <s v="Appliance Care Monthly IW/OOW"/>
    <s v="Initial"/>
    <s v="Agent"/>
    <d v="2026-05-01T00:00:00"/>
    <x v="94"/>
    <s v="Stefano Lista"/>
  </r>
  <r>
    <s v="Reg-7338421"/>
    <s v="&lt;a href=&quot;/0Q0PL00000LTyW9&quot; target=&quot;_self&quot;&gt;DGQ0007574213&lt;/a&gt;"/>
    <s v="juakena.gorden@corp.spdatallc.com"/>
    <s v="DG0002194850"/>
    <x v="0"/>
    <n v="162"/>
    <n v="1"/>
    <n v="1"/>
    <s v="LG"/>
    <n v="1"/>
    <s v="Appliance Care Monthly IW/OOW"/>
    <s v="Initial"/>
    <s v="Agent"/>
    <d v="2026-05-01T00:00:00"/>
    <x v="94"/>
    <s v="Stefano Lista"/>
  </r>
  <r>
    <s v="Reg-7338431"/>
    <s v="&lt;a href=&quot;/0Q0PL00000LTzDh&quot; target=&quot;_self&quot;&gt;DGQ0007574224&lt;/a&gt;"/>
    <s v="juakena.gorden@corp.spdatallc.com"/>
    <s v="DG0002194863"/>
    <x v="0"/>
    <n v="86.68"/>
    <n v="1"/>
    <n v="1"/>
    <s v="Whirlpool"/>
    <n v="1"/>
    <s v="Appliance Care Monthly IW/OOW"/>
    <s v="Initial"/>
    <s v="Agent"/>
    <d v="2026-05-01T00:00:00"/>
    <x v="94"/>
    <s v="Stefano Lista"/>
  </r>
  <r>
    <s v="Reg-7338430"/>
    <s v="&lt;a href=&quot;/0Q0PL00000LTzC5&quot; target=&quot;_self&quot;&gt;DGQ0007574223&lt;/a&gt;"/>
    <s v="juakena.gorden@corp.spdatallc.com"/>
    <s v="DG0002194862"/>
    <x v="0"/>
    <n v="113.4"/>
    <n v="1"/>
    <n v="1"/>
    <s v="Whirlpool"/>
    <n v="1"/>
    <s v="Appliance Care Monthly IW/OOW"/>
    <s v="Initial"/>
    <s v="Agent"/>
    <d v="2026-05-01T00:00:00"/>
    <x v="94"/>
    <s v="Stefano Lista"/>
  </r>
  <r>
    <s v="Reg-7338429"/>
    <s v="&lt;a href=&quot;/0Q0PL00000LTzAT&quot; target=&quot;_self&quot;&gt;DGQ0007574222&lt;/a&gt;"/>
    <s v="juakena.gorden@corp.spdatallc.com"/>
    <s v="DG0002194861"/>
    <x v="0"/>
    <n v="125.18"/>
    <n v="1"/>
    <n v="1"/>
    <s v="Whirlpool"/>
    <n v="1"/>
    <s v="Appliance Care Monthly IW/OOW"/>
    <s v="Initial"/>
    <s v="Agent"/>
    <d v="2026-05-01T00:00:00"/>
    <x v="94"/>
    <s v="Stefano Lista"/>
  </r>
  <r>
    <s v="Reg-7338509"/>
    <m/>
    <s v="khadijah.young@corp.spdatallc.com"/>
    <m/>
    <x v="1"/>
    <m/>
    <n v="0"/>
    <n v="1"/>
    <m/>
    <m/>
    <m/>
    <m/>
    <s v="Contact Center Agent"/>
    <d v="2026-05-01T00:00:00"/>
    <x v="60"/>
    <s v="Lisa Filips"/>
  </r>
  <r>
    <s v="Reg-7338413"/>
    <m/>
    <s v="khadijah.young@corp.spdatallc.com"/>
    <m/>
    <x v="1"/>
    <m/>
    <n v="0"/>
    <n v="1"/>
    <m/>
    <m/>
    <m/>
    <m/>
    <s v="Contact Center Agent"/>
    <d v="2026-05-01T00:00:00"/>
    <x v="60"/>
    <s v="Lisa Filips"/>
  </r>
  <r>
    <s v="Reg-7338489"/>
    <s v="&lt;a href=&quot;/0Q0PL00000LU2Zl&quot; target=&quot;_self&quot;&gt;DGQ0007574292&lt;/a&gt;"/>
    <s v="larry.moorehead@corp.spdatallc.com"/>
    <s v="DG0002194909"/>
    <x v="0"/>
    <n v="145.44"/>
    <n v="1"/>
    <n v="1"/>
    <s v="LG"/>
    <n v="1"/>
    <s v="Appliance Care Monthly IW/OOW"/>
    <s v="Initial"/>
    <s v="Contact Center Agent"/>
    <d v="2026-05-01T00:00:00"/>
    <x v="75"/>
    <s v="Lisa Filips"/>
  </r>
  <r>
    <s v="Reg-7338480"/>
    <s v="&lt;a href=&quot;/0Q0PL00000LU23V&quot; target=&quot;_self&quot;&gt;DGQ0007574282&lt;/a&gt;"/>
    <s v="larry.moorehead@corp.spdatallc.com"/>
    <s v="DG0002194904"/>
    <x v="0"/>
    <n v="145.44"/>
    <n v="0"/>
    <n v="1"/>
    <s v="LG"/>
    <n v="1"/>
    <s v="Appliance Care Monthly IW/OOW"/>
    <s v="Initial"/>
    <s v="Contact Center Agent"/>
    <d v="2026-05-01T00:00:00"/>
    <x v="75"/>
    <s v="Lisa Filips"/>
  </r>
  <r>
    <s v="Reg-7338545"/>
    <s v="&lt;a href=&quot;/0Q0PL00000LU5ar&quot; target=&quot;_self&quot;&gt;DGQ0007574353&lt;/a&gt;"/>
    <s v="laura.villamar@corp.spdatallc.com"/>
    <s v="DG0002194925"/>
    <x v="0"/>
    <n v="158.28"/>
    <n v="1"/>
    <n v="1"/>
    <s v="Samsung"/>
    <n v="1"/>
    <s v="Appliance Care Monthly IW/OOW"/>
    <s v="Initial"/>
    <s v="Contact Center Agent"/>
    <d v="2026-05-01T00:00:00"/>
    <x v="61"/>
    <s v="Stefano Lista"/>
  </r>
  <r>
    <s v="Reg-7338585"/>
    <s v="&lt;a href=&quot;/0Q0PL00000LU7ft&quot; target=&quot;_self&quot;&gt;DGQ0007574400&lt;/a&gt;"/>
    <s v="laura.villamar@corp.spdatallc.com"/>
    <s v="DG0002194944"/>
    <x v="0"/>
    <n v="117.6"/>
    <n v="1"/>
    <n v="1"/>
    <s v="Amana"/>
    <n v="1"/>
    <s v="Appliance Care Monthly IW/OOW"/>
    <s v="Initial"/>
    <s v="Contact Center Agent"/>
    <d v="2026-05-01T00:00:00"/>
    <x v="61"/>
    <s v="Stefano Lista"/>
  </r>
  <r>
    <s v="Reg-7338541"/>
    <m/>
    <s v="laura.villamar@corp.spdatallc.com"/>
    <m/>
    <x v="1"/>
    <m/>
    <n v="0"/>
    <n v="1"/>
    <m/>
    <m/>
    <m/>
    <m/>
    <s v="Contact Center Agent"/>
    <d v="2026-05-01T00:00:00"/>
    <x v="61"/>
    <s v="Stefano Lista"/>
  </r>
  <r>
    <s v="Reg-7338536"/>
    <m/>
    <s v="laura.villamar@corp.spdatallc.com"/>
    <m/>
    <x v="1"/>
    <m/>
    <n v="0"/>
    <n v="1"/>
    <m/>
    <m/>
    <m/>
    <m/>
    <s v="Contact Center Agent"/>
    <d v="2026-05-01T00:00:00"/>
    <x v="61"/>
    <s v="Stefano Lista"/>
  </r>
  <r>
    <s v="Reg-7338596"/>
    <m/>
    <s v="leo.medina@corp.spdatallc.com"/>
    <m/>
    <x v="1"/>
    <m/>
    <n v="0"/>
    <n v="1"/>
    <m/>
    <m/>
    <m/>
    <m/>
    <s v="Contact Center Agent"/>
    <d v="2026-05-01T00:00:00"/>
    <x v="30"/>
    <s v="Reina Morales"/>
  </r>
  <r>
    <s v="Reg-7338528"/>
    <s v="&lt;a href=&quot;/0Q0PL00000LU4N3&quot; target=&quot;_self&quot;&gt;DGQ0007574337&lt;/a&gt;"/>
    <s v="michael.mcsharry@corp.spdatallc.com"/>
    <s v="DG0002194919"/>
    <x v="0"/>
    <n v="162.80000000000001"/>
    <n v="1"/>
    <n v="1"/>
    <s v="Maytag"/>
    <n v="1"/>
    <s v="Appliance Care Monthly IW/OOW"/>
    <s v="Initial"/>
    <s v="Contact Center Agent"/>
    <d v="2026-05-01T00:00:00"/>
    <x v="104"/>
    <s v="John Burdett"/>
  </r>
  <r>
    <s v="Reg-7338525"/>
    <s v="&lt;a href=&quot;/0Q0PL00000LU4LR&quot; target=&quot;_self&quot;&gt;DGQ0007574336&lt;/a&gt;"/>
    <s v="michael.mcsharry@corp.spdatallc.com"/>
    <s v="DG0002194918"/>
    <x v="0"/>
    <n v="108.34"/>
    <n v="1"/>
    <n v="1"/>
    <s v="Whirlpool"/>
    <n v="1"/>
    <s v="Appliance Care Monthly IW/OOW"/>
    <s v="Initial"/>
    <s v="Contact Center Agent"/>
    <d v="2026-05-01T00:00:00"/>
    <x v="104"/>
    <s v="John Burdett"/>
  </r>
  <r>
    <s v="Reg-7338411"/>
    <s v="&lt;a href=&quot;/0Q0PL00000LTxa5&quot; target=&quot;_self&quot;&gt;DGQ0007574204&lt;/a&gt;"/>
    <s v="michael.parker@corp.spdatallc.com"/>
    <s v="DG0002194846"/>
    <x v="0"/>
    <n v="130.02000000000001"/>
    <n v="1"/>
    <n v="1"/>
    <s v="Whirlpool"/>
    <n v="1"/>
    <s v="Appliance Care Monthly IW/OOW"/>
    <s v="Initial"/>
    <s v="Contact Center Agent"/>
    <d v="2026-05-01T00:00:00"/>
    <x v="32"/>
    <s v="Lisa Filips"/>
  </r>
  <r>
    <s v="Reg-7338409"/>
    <s v="&lt;a href=&quot;/0Q0PL00000LTxYT&quot; target=&quot;_self&quot;&gt;DGQ0007574203&lt;/a&gt;"/>
    <s v="michael.parker@corp.spdatallc.com"/>
    <s v="DG0002194845"/>
    <x v="0"/>
    <n v="99.54"/>
    <n v="1"/>
    <n v="1"/>
    <s v="Whirlpool"/>
    <n v="1"/>
    <s v="Appliance Care Monthly IW/OOW"/>
    <s v="Initial"/>
    <s v="Contact Center Agent"/>
    <d v="2026-05-01T00:00:00"/>
    <x v="32"/>
    <s v="Lisa Filips"/>
  </r>
  <r>
    <s v="Reg-7338412"/>
    <s v="&lt;a href=&quot;/0Q0PL00000LTxbh&quot; target=&quot;_self&quot;&gt;DGQ0007574205&lt;/a&gt;"/>
    <s v="michael.parker@corp.spdatallc.com"/>
    <s v="DG0002194847"/>
    <x v="0"/>
    <n v="147.84"/>
    <n v="1"/>
    <n v="1"/>
    <s v="Whirlpool"/>
    <n v="1"/>
    <s v="Appliance Care Monthly IW/OOW"/>
    <s v="Initial"/>
    <s v="Contact Center Agent"/>
    <d v="2026-05-01T00:00:00"/>
    <x v="32"/>
    <s v="Lisa Filips"/>
  </r>
  <r>
    <s v="Reg-7338495"/>
    <m/>
    <s v="michael.parker@corp.spdatallc.com"/>
    <m/>
    <x v="1"/>
    <m/>
    <n v="0"/>
    <n v="1"/>
    <m/>
    <m/>
    <m/>
    <m/>
    <s v="Contact Center Agent"/>
    <d v="2026-05-01T00:00:00"/>
    <x v="32"/>
    <s v="Lisa Filips"/>
  </r>
  <r>
    <s v="Reg-7338494"/>
    <m/>
    <s v="michael.parker@corp.spdatallc.com"/>
    <m/>
    <x v="1"/>
    <m/>
    <n v="0"/>
    <n v="1"/>
    <m/>
    <m/>
    <m/>
    <m/>
    <s v="Contact Center Agent"/>
    <d v="2026-05-01T00:00:00"/>
    <x v="32"/>
    <s v="Lisa Filips"/>
  </r>
  <r>
    <s v="Reg-7338578"/>
    <s v="&lt;a href=&quot;/0Q0PL00000LU7RN&quot; target=&quot;_self&quot;&gt;DGQ0007574396&lt;/a&gt;"/>
    <s v="michelle.diaz@corp.spdatallc.com"/>
    <s v="DG0002194940"/>
    <x v="0"/>
    <n v="188.86"/>
    <n v="1"/>
    <n v="1"/>
    <s v="LG"/>
    <n v="1"/>
    <s v="Appliance Care Monthly IW/OOW"/>
    <s v="Initial"/>
    <s v="Agent"/>
    <d v="2026-05-01T00:00:00"/>
    <x v="6"/>
    <s v="Stefano Lista"/>
  </r>
  <r>
    <s v="Reg-7338664"/>
    <s v="&lt;a href=&quot;/0Q0PL00000LUAyj&quot; target=&quot;_self&quot;&gt;DGQ0007574473&lt;/a&gt;"/>
    <s v="moriah.light@corp.spdatallc.com"/>
    <s v="DG0002194970"/>
    <x v="0"/>
    <n v="136.80000000000001"/>
    <n v="1"/>
    <n v="1"/>
    <s v="Amana"/>
    <n v="1"/>
    <s v="Appliance Care Monthly IW/OOW"/>
    <s v="Initial"/>
    <s v="WFM Analyst"/>
    <d v="2026-05-01T00:00:00"/>
    <x v="33"/>
    <s v="Lisa Filips"/>
  </r>
  <r>
    <s v="Reg-7338560"/>
    <s v="&lt;a href=&quot;/0Q0PL00000LU6NF&quot; target=&quot;_self&quot;&gt;DGQ0007574373&lt;/a&gt;"/>
    <s v="moriah.light@corp.spdatallc.com"/>
    <s v="DG0002194933"/>
    <x v="0"/>
    <n v="121.38"/>
    <n v="1"/>
    <n v="1"/>
    <s v="Maytag"/>
    <n v="1"/>
    <s v="Appliance Care Monthly IW/OOW"/>
    <s v="Initial"/>
    <s v="WFM Analyst"/>
    <d v="2026-05-01T00:00:00"/>
    <x v="33"/>
    <s v="Lisa Filips"/>
  </r>
  <r>
    <s v="Reg-7338422"/>
    <m/>
    <s v="moriah.light@corp.spdatallc.com"/>
    <m/>
    <x v="1"/>
    <m/>
    <n v="0"/>
    <n v="1"/>
    <m/>
    <m/>
    <m/>
    <m/>
    <s v="WFM Analyst"/>
    <d v="2026-05-01T00:00:00"/>
    <x v="33"/>
    <s v="Lisa Filips"/>
  </r>
  <r>
    <s v="Reg-7338441"/>
    <s v="&lt;a href=&quot;/0Q0PL00000LTziL&quot; target=&quot;_self&quot;&gt;DGQ0007574231&lt;/a&gt;"/>
    <s v="muhammad.alam@corp.spdatallc.com"/>
    <s v="DG0002194869"/>
    <x v="0"/>
    <n v="161.82"/>
    <n v="1"/>
    <n v="1"/>
    <s v="LG"/>
    <n v="1"/>
    <s v="Appliance Care Monthly IW/OOW"/>
    <s v="Initial"/>
    <s v="Contact Center Agent"/>
    <d v="2026-05-01T00:00:00"/>
    <x v="110"/>
    <s v="Stefano Lista"/>
  </r>
  <r>
    <s v="Reg-7338755"/>
    <s v="&lt;a href=&quot;/0Q0PL00000LUGCv&quot; target=&quot;_self&quot;&gt;DGQ0007574568&lt;/a&gt;"/>
    <s v="nelson.garcia@corp.spdatallc.com"/>
    <s v="DG0002194994"/>
    <x v="0"/>
    <n v="155.86000000000001"/>
    <n v="1"/>
    <n v="1"/>
    <s v="Whirlpool"/>
    <n v="1"/>
    <s v="Appliance Care Monthly IW/OOW"/>
    <s v="Initial"/>
    <s v="Contact Center Agent"/>
    <d v="2026-05-01T00:00:00"/>
    <x v="34"/>
    <s v="Lisa Filips"/>
  </r>
  <r>
    <s v="Reg-7338567"/>
    <s v="&lt;a href=&quot;/0Q0PL00000LU6qH&quot; target=&quot;_self&quot;&gt;DGQ0007574384&lt;/a&gt;"/>
    <s v="owen.smith@corp.spdatallc.com"/>
    <s v="DG0002194938"/>
    <x v="2"/>
    <n v="44.46"/>
    <n v="1"/>
    <n v="1"/>
    <s v="Whirlpool"/>
    <n v="1"/>
    <s v="Appliance Care Monthly IW/OOW"/>
    <s v="Initial"/>
    <s v="Contact Center Agent"/>
    <d v="2026-05-01T00:00:00"/>
    <x v="14"/>
    <s v="Lisa Filips"/>
  </r>
  <r>
    <s v="Reg-7338771"/>
    <s v="&lt;a href=&quot;/0Q0PL00000LUHk5&quot; target=&quot;_self&quot;&gt;DGQ0007574596&lt;/a&gt;"/>
    <s v="owen.smith@corp.spdatallc.com"/>
    <s v="DG0002195007"/>
    <x v="0"/>
    <n v="141.12"/>
    <n v="1"/>
    <n v="1"/>
    <s v="Maytag"/>
    <n v="1"/>
    <s v="Appliance Care Monthly IW/OOW"/>
    <s v="Initial"/>
    <s v="Contact Center Agent"/>
    <d v="2026-05-01T00:00:00"/>
    <x v="14"/>
    <s v="Lisa Filips"/>
  </r>
  <r>
    <s v="Reg-7338762"/>
    <s v="&lt;a href=&quot;/0Q0PL00000LUGpd&quot; target=&quot;_self&quot;&gt;DGQ0007574585&lt;/a&gt;"/>
    <s v="owen.smith@corp.spdatallc.com"/>
    <s v="DG0002195001"/>
    <x v="2"/>
    <n v="97.68"/>
    <n v="1"/>
    <n v="1"/>
    <s v="Whirlpool"/>
    <n v="1"/>
    <s v="Appliance Care Monthly IW/OOW"/>
    <s v="Initial"/>
    <s v="Contact Center Agent"/>
    <d v="2026-05-01T00:00:00"/>
    <x v="14"/>
    <s v="Lisa Filips"/>
  </r>
  <r>
    <s v="Reg-7338506"/>
    <s v="&lt;a href=&quot;/0Q0PL00000LU3XR&quot; target=&quot;_self&quot;&gt;DGQ0007574313&lt;/a&gt;"/>
    <s v="owen.smith@corp.spdatallc.com"/>
    <s v="DG0002194914"/>
    <x v="0"/>
    <n v="137.58000000000001"/>
    <n v="1"/>
    <n v="1"/>
    <s v="KitchenAid"/>
    <n v="1"/>
    <s v="Appliance Care Monthly IW/OOW"/>
    <s v="Initial"/>
    <s v="Contact Center Agent"/>
    <d v="2026-05-01T00:00:00"/>
    <x v="14"/>
    <s v="Lisa Filips"/>
  </r>
  <r>
    <s v="Reg-7338502"/>
    <s v="&lt;a href=&quot;/0Q0PL00000LU3Vp&quot; target=&quot;_self&quot;&gt;DGQ0007574312&lt;/a&gt;"/>
    <s v="owen.smith@corp.spdatallc.com"/>
    <s v="DG0002194913"/>
    <x v="2"/>
    <n v="87"/>
    <n v="1"/>
    <n v="1"/>
    <s v="KitchenAid"/>
    <n v="1"/>
    <s v="Appliance Care Monthly IW/OOW"/>
    <s v="Initial"/>
    <s v="Contact Center Agent"/>
    <d v="2026-05-01T00:00:00"/>
    <x v="14"/>
    <s v="Lisa Filips"/>
  </r>
  <r>
    <s v="Reg-7338538"/>
    <s v="&lt;a href=&quot;/0Q0PL00000LU5J7&quot; target=&quot;_self&quot;&gt;DGQ0007574348&lt;/a&gt;"/>
    <s v="owen.smith@corp.spdatallc.com"/>
    <s v="DG0002194923"/>
    <x v="2"/>
    <n v="74.36"/>
    <n v="1"/>
    <n v="1"/>
    <s v="Maytag"/>
    <n v="1"/>
    <s v="Appliance Care Monthly IW/OOW"/>
    <s v="Initial"/>
    <s v="Contact Center Agent"/>
    <d v="2026-05-01T00:00:00"/>
    <x v="14"/>
    <s v="Lisa Filips"/>
  </r>
  <r>
    <s v="Reg-7338537"/>
    <s v="&lt;a href=&quot;/0Q0PL00000LU5HV&quot; target=&quot;_self&quot;&gt;DGQ0007574347&lt;/a&gt;"/>
    <s v="owen.smith@corp.spdatallc.com"/>
    <s v="DG0002194922"/>
    <x v="2"/>
    <n v="47.4"/>
    <n v="1"/>
    <n v="1"/>
    <s v="Maytag"/>
    <n v="1"/>
    <s v="Appliance Care Monthly IW/OOW"/>
    <s v="Initial"/>
    <s v="Contact Center Agent"/>
    <d v="2026-05-01T00:00:00"/>
    <x v="14"/>
    <s v="Lisa Filips"/>
  </r>
  <r>
    <s v="Reg-7338736"/>
    <m/>
    <s v="owen.smith@corp.spdatallc.com"/>
    <m/>
    <x v="1"/>
    <m/>
    <n v="0"/>
    <n v="1"/>
    <m/>
    <m/>
    <m/>
    <m/>
    <s v="Contact Center Agent"/>
    <d v="2026-05-01T00:00:00"/>
    <x v="14"/>
    <s v="Lisa Filips"/>
  </r>
  <r>
    <s v="Reg-7338746"/>
    <m/>
    <s v="owen.smith@corp.spdatallc.com"/>
    <m/>
    <x v="1"/>
    <m/>
    <n v="0"/>
    <n v="1"/>
    <m/>
    <m/>
    <m/>
    <m/>
    <s v="Contact Center Agent"/>
    <d v="2026-05-01T00:00:00"/>
    <x v="14"/>
    <s v="Lisa Filips"/>
  </r>
  <r>
    <s v="Reg-7338670"/>
    <m/>
    <s v="owen.smith@corp.spdatallc.com"/>
    <m/>
    <x v="1"/>
    <m/>
    <n v="0"/>
    <n v="1"/>
    <m/>
    <m/>
    <m/>
    <m/>
    <s v="Contact Center Agent"/>
    <d v="2026-05-01T00:00:00"/>
    <x v="14"/>
    <s v="Lisa Filips"/>
  </r>
  <r>
    <s v="Reg-7338637"/>
    <m/>
    <s v="owen.smith@corp.spdatallc.com"/>
    <m/>
    <x v="1"/>
    <m/>
    <n v="0"/>
    <n v="1"/>
    <m/>
    <m/>
    <m/>
    <m/>
    <s v="Contact Center Agent"/>
    <d v="2026-05-01T00:00:00"/>
    <x v="14"/>
    <s v="Lisa Filips"/>
  </r>
  <r>
    <s v="Reg-7338675"/>
    <m/>
    <s v="owen.smith@corp.spdatallc.com"/>
    <m/>
    <x v="1"/>
    <m/>
    <n v="0"/>
    <n v="1"/>
    <m/>
    <m/>
    <m/>
    <m/>
    <s v="Contact Center Agent"/>
    <d v="2026-05-01T00:00:00"/>
    <x v="14"/>
    <s v="Lisa Filips"/>
  </r>
  <r>
    <s v="Reg-7338591"/>
    <m/>
    <s v="owen.smith@corp.spdatallc.com"/>
    <m/>
    <x v="1"/>
    <m/>
    <n v="0"/>
    <n v="1"/>
    <m/>
    <m/>
    <m/>
    <m/>
    <s v="Contact Center Agent"/>
    <d v="2026-05-01T00:00:00"/>
    <x v="14"/>
    <s v="Lisa Filips"/>
  </r>
  <r>
    <s v="Reg-7338589"/>
    <m/>
    <s v="owen.smith@corp.spdatallc.com"/>
    <m/>
    <x v="1"/>
    <m/>
    <n v="0"/>
    <n v="1"/>
    <m/>
    <m/>
    <m/>
    <m/>
    <s v="Contact Center Agent"/>
    <d v="2026-05-01T00:00:00"/>
    <x v="14"/>
    <s v="Lisa Filips"/>
  </r>
  <r>
    <s v="Reg-7338614"/>
    <m/>
    <s v="owen.smith@corp.spdatallc.com"/>
    <m/>
    <x v="1"/>
    <m/>
    <n v="0"/>
    <n v="1"/>
    <m/>
    <m/>
    <m/>
    <m/>
    <s v="Contact Center Agent"/>
    <d v="2026-05-01T00:00:00"/>
    <x v="14"/>
    <s v="Lisa Filips"/>
  </r>
  <r>
    <s v="Reg-7338616"/>
    <m/>
    <s v="owen.smith@corp.spdatallc.com"/>
    <m/>
    <x v="1"/>
    <m/>
    <n v="0"/>
    <n v="1"/>
    <m/>
    <m/>
    <m/>
    <m/>
    <s v="Contact Center Agent"/>
    <d v="2026-05-01T00:00:00"/>
    <x v="14"/>
    <s v="Lisa Filips"/>
  </r>
  <r>
    <s v="Reg-7338671"/>
    <m/>
    <s v="owen.smith@corp.spdatallc.com"/>
    <m/>
    <x v="1"/>
    <m/>
    <n v="0"/>
    <n v="1"/>
    <m/>
    <m/>
    <m/>
    <m/>
    <s v="Contact Center Agent"/>
    <d v="2026-05-01T00:00:00"/>
    <x v="14"/>
    <s v="Lisa Filips"/>
  </r>
  <r>
    <s v="Reg-7338627"/>
    <m/>
    <s v="owen.smith@corp.spdatallc.com"/>
    <m/>
    <x v="1"/>
    <m/>
    <n v="0"/>
    <n v="1"/>
    <m/>
    <m/>
    <m/>
    <m/>
    <s v="Contact Center Agent"/>
    <d v="2026-05-01T00:00:00"/>
    <x v="14"/>
    <s v="Lisa Filips"/>
  </r>
  <r>
    <s v="Reg-7338729"/>
    <m/>
    <s v="owen.smith@corp.spdatallc.com"/>
    <m/>
    <x v="1"/>
    <m/>
    <n v="0"/>
    <n v="1"/>
    <m/>
    <m/>
    <m/>
    <m/>
    <s v="Contact Center Agent"/>
    <d v="2026-05-01T00:00:00"/>
    <x v="14"/>
    <s v="Lisa Filips"/>
  </r>
  <r>
    <s v="Reg-7338767"/>
    <m/>
    <s v="owen.smith@corp.spdatallc.com"/>
    <m/>
    <x v="1"/>
    <m/>
    <n v="0"/>
    <n v="1"/>
    <m/>
    <m/>
    <m/>
    <m/>
    <s v="Contact Center Agent"/>
    <d v="2026-05-01T00:00:00"/>
    <x v="14"/>
    <s v="Lisa Filips"/>
  </r>
  <r>
    <s v="Reg-7338707"/>
    <m/>
    <s v="prottasha.prentice@corp.spdatallc.com"/>
    <m/>
    <x v="1"/>
    <m/>
    <n v="0"/>
    <n v="1"/>
    <m/>
    <m/>
    <m/>
    <m/>
    <s v="Contact Center Agent"/>
    <d v="2026-05-01T00:00:00"/>
    <x v="105"/>
    <s v="Lisa Filips"/>
  </r>
  <r>
    <s v="Reg-7338396"/>
    <s v="&lt;a href=&quot;/0Q0PL00000LTw9N&quot; target=&quot;_self&quot;&gt;DGQ0007574186&lt;/a&gt;"/>
    <s v="ramona.tobara@corp.spdatallc.com"/>
    <s v="DG0002194836"/>
    <x v="0"/>
    <n v="149.22"/>
    <n v="1"/>
    <n v="1"/>
    <s v="Maytag"/>
    <n v="1"/>
    <s v="Appliance Care Monthly IW/OOW"/>
    <s v="Initial"/>
    <s v="Contact Center Agent"/>
    <d v="2026-05-01T00:00:00"/>
    <x v="8"/>
    <s v="Reina Morales"/>
  </r>
  <r>
    <s v="Reg-7338417"/>
    <m/>
    <s v="ramona.tobara@corp.spdatallc.com"/>
    <m/>
    <x v="1"/>
    <m/>
    <n v="0"/>
    <n v="1"/>
    <m/>
    <m/>
    <m/>
    <m/>
    <s v="Contact Center Agent"/>
    <d v="2026-05-01T00:00:00"/>
    <x v="8"/>
    <s v="Reina Morales"/>
  </r>
  <r>
    <s v="Reg-7338470"/>
    <m/>
    <s v="ramona.tobara@corp.spdatallc.com"/>
    <m/>
    <x v="1"/>
    <m/>
    <n v="0"/>
    <n v="1"/>
    <m/>
    <m/>
    <m/>
    <m/>
    <s v="Contact Center Agent"/>
    <d v="2026-05-01T00:00:00"/>
    <x v="8"/>
    <s v="Reina Morales"/>
  </r>
  <r>
    <s v="Reg-7338404"/>
    <s v="&lt;a href=&quot;/0Q0PL00000LTx0b&quot; target=&quot;_self&quot;&gt;DGQ0007574196&lt;/a&gt;"/>
    <s v="regina.watson@corp.spdatallc.com"/>
    <s v="DG0002194840"/>
    <x v="0"/>
    <n v="217.68"/>
    <n v="1"/>
    <n v="1"/>
    <s v="Whirlpool"/>
    <n v="1"/>
    <s v="Appliance Care Monthly IW/OOW"/>
    <s v="Initial"/>
    <s v="Contact Center Agent"/>
    <d v="2026-05-01T00:00:00"/>
    <x v="9"/>
    <s v="Lisa Filips"/>
  </r>
  <r>
    <s v="Reg-7338603"/>
    <s v="&lt;a href=&quot;/0Q0PL00000LU5J9&quot; target=&quot;_self&quot;&gt;DGQ0007574420&lt;/a&gt;"/>
    <s v="roberto.mcleod@corp.spdatallc.com"/>
    <s v="DG0002194951"/>
    <x v="3"/>
    <n v="167.88"/>
    <n v="1"/>
    <n v="1"/>
    <s v="Maytag"/>
    <n v="1"/>
    <s v="Appliance Care Monthly IW/OOW"/>
    <s v="Initial"/>
    <s v="Contact Center Agent"/>
    <d v="2026-05-01T00:00:00"/>
    <x v="37"/>
    <s v="Lisa Filips"/>
  </r>
  <r>
    <s v="Reg-7338475"/>
    <s v="&lt;a href=&quot;/0Q0PL00000LTxQR&quot; target=&quot;_self&quot;&gt;DGQ0007574277&lt;/a&gt;"/>
    <s v="roberto.mcleod@corp.spdatallc.com"/>
    <s v="DG0002194894"/>
    <x v="3"/>
    <n v="118.68"/>
    <n v="1"/>
    <n v="1"/>
    <s v="Whirlpool"/>
    <n v="1"/>
    <s v="Appliance Care Monthly IW/OOW"/>
    <s v="Initial"/>
    <s v="Contact Center Agent"/>
    <d v="2026-05-01T00:00:00"/>
    <x v="37"/>
    <s v="Lisa Filips"/>
  </r>
  <r>
    <s v="Reg-7338477"/>
    <s v="&lt;a href=&quot;/0Q0PL00000LU1x3&quot; target=&quot;_self&quot;&gt;DGQ0007574279&lt;/a&gt;"/>
    <s v="roberto.mcleod@corp.spdatallc.com"/>
    <s v="DG0002194896"/>
    <x v="3"/>
    <n v="172.68"/>
    <n v="1"/>
    <n v="1"/>
    <s v="Whirlpool"/>
    <n v="1"/>
    <s v="Appliance Care Monthly IW/OOW"/>
    <s v="Initial"/>
    <s v="Contact Center Agent"/>
    <d v="2026-05-01T00:00:00"/>
    <x v="37"/>
    <s v="Lisa Filips"/>
  </r>
  <r>
    <s v="Reg-7338476"/>
    <s v="&lt;a href=&quot;/0Q0PL00000LU1vR&quot; target=&quot;_self&quot;&gt;DGQ0007574278&lt;/a&gt;"/>
    <s v="roberto.mcleod@corp.spdatallc.com"/>
    <s v="DG0002194895"/>
    <x v="3"/>
    <n v="107.88"/>
    <n v="1"/>
    <n v="1"/>
    <s v="Whirlpool"/>
    <n v="1"/>
    <s v="Appliance Care Monthly IW/OOW"/>
    <s v="Initial"/>
    <s v="Contact Center Agent"/>
    <d v="2026-05-01T00:00:00"/>
    <x v="37"/>
    <s v="Lisa Filips"/>
  </r>
  <r>
    <s v="Reg-7338479"/>
    <s v="&lt;a href=&quot;/0Q0PL00000LU1yg&quot; target=&quot;_self&quot;&gt;DGQ0007574281&lt;/a&gt;"/>
    <s v="roberto.mcleod@corp.spdatallc.com"/>
    <s v="DG0002194898"/>
    <x v="3"/>
    <n v="140.28"/>
    <n v="1"/>
    <n v="1"/>
    <s v="Whirlpool"/>
    <n v="1"/>
    <s v="Appliance Care Monthly IW/OOW"/>
    <s v="Initial"/>
    <s v="Contact Center Agent"/>
    <d v="2026-05-01T00:00:00"/>
    <x v="37"/>
    <s v="Lisa Filips"/>
  </r>
  <r>
    <s v="Reg-7338478"/>
    <s v="&lt;a href=&quot;/0Q0PL00000LU1yf&quot; target=&quot;_self&quot;&gt;DGQ0007574280&lt;/a&gt;"/>
    <s v="roberto.mcleod@corp.spdatallc.com"/>
    <s v="DG0002194897"/>
    <x v="3"/>
    <n v="345.48"/>
    <n v="1"/>
    <n v="1"/>
    <s v="Whirlpool"/>
    <n v="1"/>
    <s v="Appliance Care Monthly IW/OOW"/>
    <s v="Initial"/>
    <s v="Contact Center Agent"/>
    <d v="2026-05-01T00:00:00"/>
    <x v="37"/>
    <s v="Lisa Filips"/>
  </r>
  <r>
    <s v="Reg-7338601"/>
    <m/>
    <s v="roberto.mcleod@corp.spdatallc.com"/>
    <m/>
    <x v="1"/>
    <m/>
    <n v="0"/>
    <n v="1"/>
    <m/>
    <m/>
    <m/>
    <m/>
    <s v="Contact Center Agent"/>
    <d v="2026-05-01T00:00:00"/>
    <x v="37"/>
    <s v="Lisa Filips"/>
  </r>
  <r>
    <s v="Reg-7338715"/>
    <m/>
    <s v="rolanda.mcleggon@corp.spdatallc.com"/>
    <m/>
    <x v="1"/>
    <m/>
    <n v="0"/>
    <n v="1"/>
    <m/>
    <m/>
    <m/>
    <m/>
    <s v="Supervisor / Team Lead"/>
    <d v="2026-05-01T00:00:00"/>
    <x v="38"/>
    <s v="Lisa Filips"/>
  </r>
  <r>
    <s v="Reg-7338722"/>
    <m/>
    <s v="rolanda.mcleggon@corp.spdatallc.com"/>
    <m/>
    <x v="1"/>
    <m/>
    <n v="0"/>
    <n v="1"/>
    <m/>
    <m/>
    <m/>
    <m/>
    <s v="Supervisor / Team Lead"/>
    <d v="2026-05-01T00:00:00"/>
    <x v="38"/>
    <s v="Lisa Filips"/>
  </r>
  <r>
    <s v="Reg-7338647"/>
    <m/>
    <s v="rolanda.mcleggon@corp.spdatallc.com"/>
    <m/>
    <x v="1"/>
    <m/>
    <n v="0"/>
    <n v="1"/>
    <m/>
    <m/>
    <m/>
    <m/>
    <s v="Supervisor / Team Lead"/>
    <d v="2026-05-01T00:00:00"/>
    <x v="38"/>
    <s v="Lisa Filips"/>
  </r>
  <r>
    <s v="Reg-7338439"/>
    <s v="&lt;a href=&quot;/0Q0PL00000LTzdV&quot; target=&quot;_self&quot;&gt;DGQ0007574230&lt;/a&gt;"/>
    <s v="ruby.lee@corp.spdatallc.com"/>
    <s v="DG0002194868"/>
    <x v="0"/>
    <n v="250.08"/>
    <n v="0"/>
    <n v="1"/>
    <s v="Samsung"/>
    <n v="1"/>
    <s v="Appliance Care Monthly IW/OOW"/>
    <s v="Initial"/>
    <s v="Contact Center Agent"/>
    <d v="2026-05-01T00:00:00"/>
    <x v="39"/>
    <s v="Stefano Lista"/>
  </r>
  <r>
    <s v="Reg-7338621"/>
    <s v="&lt;a href=&quot;/0Q0PL00000LU9Ef&quot; target=&quot;_self&quot;&gt;DGQ0007574441&lt;/a&gt;"/>
    <s v="shalese.patterson@corp.spdatallc.com"/>
    <s v="DG0002194958"/>
    <x v="0"/>
    <n v="161.36000000000001"/>
    <n v="1"/>
    <n v="1"/>
    <s v="Whirlpool"/>
    <n v="1"/>
    <s v="Appliance Care Monthly IW/OOW"/>
    <s v="Initial"/>
    <s v="Agent"/>
    <d v="2026-05-01T00:00:00"/>
    <x v="62"/>
    <s v="Reina Morales"/>
  </r>
  <r>
    <s v="Reg-7338619"/>
    <s v="&lt;a href=&quot;/0Q0PL00000LU9D3&quot; target=&quot;_self&quot;&gt;DGQ0007574440&lt;/a&gt;"/>
    <s v="shalese.patterson@corp.spdatallc.com"/>
    <s v="DG0002194957"/>
    <x v="0"/>
    <n v="107.02"/>
    <n v="1"/>
    <n v="1"/>
    <s v="Whirlpool"/>
    <n v="1"/>
    <s v="Appliance Care Monthly IW/OOW"/>
    <s v="Initial"/>
    <s v="Agent"/>
    <d v="2026-05-01T00:00:00"/>
    <x v="62"/>
    <s v="Reina Morales"/>
  </r>
  <r>
    <s v="Reg-7338749"/>
    <s v="&lt;a href=&quot;/0Q0PL00000LUG3F&quot; target=&quot;_self&quot;&gt;DGQ0007574567&lt;/a&gt;"/>
    <s v="shanique.reid@corp.spdatallc.com"/>
    <s v="DG0002194991"/>
    <x v="0"/>
    <n v="154.88"/>
    <n v="1"/>
    <n v="1"/>
    <s v="Maytag"/>
    <n v="1"/>
    <s v="Appliance Care Monthly IW/OOW"/>
    <s v="Initial"/>
    <s v="Contact Center Agent"/>
    <d v="2026-05-01T00:00:00"/>
    <x v="111"/>
    <s v="Lisa Filips"/>
  </r>
  <r>
    <s v="Reg-7338765"/>
    <s v="&lt;a href=&quot;/0Q0PL00000LUHIf&quot; target=&quot;_self&quot;&gt;DGQ0007574590&lt;/a&gt;"/>
    <s v="shanique.reid@corp.spdatallc.com"/>
    <s v="DG0002195005"/>
    <x v="0"/>
    <n v="121.14"/>
    <n v="1"/>
    <n v="1"/>
    <s v="HOTPOINT"/>
    <n v="1"/>
    <s v="Appliance Care Monthly IW/OOW"/>
    <s v="Initial"/>
    <s v="Contact Center Agent"/>
    <d v="2026-05-01T00:00:00"/>
    <x v="111"/>
    <s v="Lisa Filips"/>
  </r>
  <r>
    <s v="Reg-7338764"/>
    <s v="&lt;a href=&quot;/0Q0PL00000LUHH3&quot; target=&quot;_self&quot;&gt;DGQ0007574589&lt;/a&gt;"/>
    <s v="shanique.reid@corp.spdatallc.com"/>
    <s v="DG0002195004"/>
    <x v="0"/>
    <n v="113.28"/>
    <n v="1"/>
    <n v="1"/>
    <s v="HOTPOINT"/>
    <n v="1"/>
    <s v="Appliance Care Monthly IW/OOW"/>
    <s v="Initial"/>
    <s v="Contact Center Agent"/>
    <d v="2026-05-01T00:00:00"/>
    <x v="111"/>
    <s v="Lisa Filips"/>
  </r>
  <r>
    <s v="Reg-7338742"/>
    <m/>
    <s v="shweta.surti@corp.spdatallc.com"/>
    <m/>
    <x v="1"/>
    <m/>
    <n v="0"/>
    <n v="1"/>
    <m/>
    <m/>
    <m/>
    <m/>
    <s v="Contact Center Agent"/>
    <d v="2026-05-01T00:00:00"/>
    <x v="78"/>
    <s v="John Burdett"/>
  </r>
  <r>
    <s v="Reg-7338744"/>
    <m/>
    <s v="shweta.surti@corp.spdatallc.com"/>
    <m/>
    <x v="1"/>
    <m/>
    <n v="0"/>
    <n v="1"/>
    <m/>
    <m/>
    <m/>
    <m/>
    <s v="Contact Center Agent"/>
    <d v="2026-05-01T00:00:00"/>
    <x v="78"/>
    <s v="John Burdett"/>
  </r>
  <r>
    <s v="Reg-7338483"/>
    <s v="&lt;a href=&quot;/0Q0PL00000LU2LF&quot; target=&quot;_self&quot;&gt;DGQ0007574287&lt;/a&gt;"/>
    <s v="simrajot.signh@corp.spdatallc.com"/>
    <s v="DG0002194906"/>
    <x v="0"/>
    <n v="201.74"/>
    <n v="1"/>
    <n v="1"/>
    <s v="Samsung"/>
    <n v="1"/>
    <s v="Appliance Care Monthly IW/OOW"/>
    <s v="Initial"/>
    <s v="Contact Center Agent"/>
    <d v="2026-05-01T00:00:00"/>
    <x v="42"/>
    <s v="Lisa Filips"/>
  </r>
  <r>
    <s v="Reg-7338484"/>
    <s v="&lt;a href=&quot;/0Q0PL00000LU1sE&quot; target=&quot;_self&quot;&gt;DGQ0007574286&lt;/a&gt;"/>
    <s v="simrajot.signh@corp.spdatallc.com"/>
    <s v="DG0002194905"/>
    <x v="0"/>
    <n v="202.5"/>
    <n v="1"/>
    <n v="1"/>
    <s v="Samsung"/>
    <n v="1"/>
    <s v="Appliance Care Monthly IW/OOW"/>
    <s v="Initial"/>
    <s v="Contact Center Agent"/>
    <d v="2026-05-01T00:00:00"/>
    <x v="42"/>
    <s v="Lisa Filips"/>
  </r>
  <r>
    <s v="Reg-7338434"/>
    <s v="&lt;a href=&quot;/0Q0PL00000LTzLl&quot; target=&quot;_self&quot;&gt;DGQ0007574226&lt;/a&gt;"/>
    <s v="simrajot.signh@corp.spdatallc.com"/>
    <s v="DG0002194864"/>
    <x v="0"/>
    <n v="178.42"/>
    <n v="1"/>
    <n v="1"/>
    <s v="Whirlpool"/>
    <n v="1"/>
    <s v="Appliance Care Monthly IW/OOW"/>
    <s v="Initial"/>
    <s v="Contact Center Agent"/>
    <d v="2026-05-01T00:00:00"/>
    <x v="42"/>
    <s v="Lisa Filips"/>
  </r>
  <r>
    <s v="Reg-7338435"/>
    <s v="&lt;a href=&quot;/0Q0PL00000LTzNN&quot; target=&quot;_self&quot;&gt;DGQ0007574227&lt;/a&gt;"/>
    <s v="simrajot.signh@corp.spdatallc.com"/>
    <s v="DG0002194865"/>
    <x v="0"/>
    <n v="106.7"/>
    <n v="1"/>
    <n v="1"/>
    <s v="Whirlpool"/>
    <n v="1"/>
    <s v="Appliance Care Monthly IW/OOW"/>
    <s v="Initial"/>
    <s v="Contact Center Agent"/>
    <d v="2026-05-01T00:00:00"/>
    <x v="42"/>
    <s v="Lisa Filips"/>
  </r>
  <r>
    <s v="Reg-7338636"/>
    <s v="&lt;a href=&quot;/0Q0PL00000LU9zR&quot; target=&quot;_self&quot;&gt;DGQ0007574454&lt;/a&gt;"/>
    <s v="sky.pottie@corp.spdatallc.com"/>
    <s v="DG0002194964"/>
    <x v="0"/>
    <n v="129.41999999999999"/>
    <n v="1"/>
    <n v="1"/>
    <s v="GE"/>
    <n v="1"/>
    <s v="Appliance Care Monthly IW/OOW"/>
    <s v="Initial"/>
    <s v="Contact Center Agent"/>
    <d v="2026-05-01T00:00:00"/>
    <x v="43"/>
    <s v="Lisa Filips"/>
  </r>
  <r>
    <s v="Reg-7338628"/>
    <s v="&lt;a href=&quot;/0Q0PL00000LU9Zd&quot; target=&quot;_self&quot;&gt;DGQ0007574447&lt;/a&gt;"/>
    <s v="sky.pottie@corp.spdatallc.com"/>
    <s v="DG0002194965"/>
    <x v="2"/>
    <n v="48.06"/>
    <n v="1"/>
    <n v="1"/>
    <s v="Maytag"/>
    <n v="1"/>
    <s v="Appliance Care Monthly IW/OOW"/>
    <s v="Initial"/>
    <s v="Contact Center Agent"/>
    <d v="2026-05-01T00:00:00"/>
    <x v="43"/>
    <s v="Lisa Filips"/>
  </r>
  <r>
    <s v="Reg-7338419"/>
    <s v="&lt;a href=&quot;/0Q0PL00000LTySv&quot; target=&quot;_self&quot;&gt;DGQ0007574212&lt;/a&gt;"/>
    <s v="sky.pottie@corp.spdatallc.com"/>
    <s v="DG0002194856"/>
    <x v="2"/>
    <n v="61.16"/>
    <n v="1"/>
    <n v="1"/>
    <s v="Maytag"/>
    <n v="1"/>
    <s v="Appliance Care Monthly IW/OOW"/>
    <s v="Initial"/>
    <s v="Contact Center Agent"/>
    <d v="2026-05-01T00:00:00"/>
    <x v="43"/>
    <s v="Lisa Filips"/>
  </r>
  <r>
    <s v="Reg-7338433"/>
    <s v="&lt;a href=&quot;/0Q0PL00000LTzIX&quot; target=&quot;_self&quot;&gt;DGQ0007574225&lt;/a&gt;"/>
    <s v="sky.pottie@corp.spdatallc.com"/>
    <s v="DG0002194867"/>
    <x v="2"/>
    <n v="49.92"/>
    <n v="1"/>
    <n v="1"/>
    <s v="Whirlpool"/>
    <n v="1"/>
    <s v="Appliance Care Monthly IW/OOW"/>
    <s v="Initial"/>
    <s v="Contact Center Agent"/>
    <d v="2026-05-01T00:00:00"/>
    <x v="43"/>
    <s v="Lisa Filips"/>
  </r>
  <r>
    <s v="Reg-7338735"/>
    <m/>
    <s v="sky.pottie@corp.spdatallc.com"/>
    <m/>
    <x v="1"/>
    <m/>
    <n v="0"/>
    <n v="1"/>
    <m/>
    <m/>
    <m/>
    <m/>
    <s v="Contact Center Agent"/>
    <d v="2026-05-01T00:00:00"/>
    <x v="43"/>
    <s v="Lisa Filips"/>
  </r>
  <r>
    <s v="Reg-7338593"/>
    <m/>
    <s v="sky.pottie@corp.spdatallc.com"/>
    <m/>
    <x v="1"/>
    <m/>
    <n v="0"/>
    <n v="1"/>
    <m/>
    <m/>
    <m/>
    <m/>
    <s v="Contact Center Agent"/>
    <d v="2026-05-01T00:00:00"/>
    <x v="43"/>
    <s v="Lisa Filips"/>
  </r>
  <r>
    <s v="Reg-7338733"/>
    <m/>
    <s v="sky.pottie@corp.spdatallc.com"/>
    <m/>
    <x v="1"/>
    <m/>
    <n v="0"/>
    <n v="1"/>
    <m/>
    <m/>
    <m/>
    <m/>
    <s v="Contact Center Agent"/>
    <d v="2026-05-01T00:00:00"/>
    <x v="43"/>
    <s v="Lisa Filips"/>
  </r>
  <r>
    <s v="Reg-7338734"/>
    <m/>
    <s v="sky.pottie@corp.spdatallc.com"/>
    <m/>
    <x v="1"/>
    <m/>
    <n v="0"/>
    <n v="1"/>
    <m/>
    <m/>
    <m/>
    <m/>
    <s v="Contact Center Agent"/>
    <d v="2026-05-01T00:00:00"/>
    <x v="43"/>
    <s v="Lisa Filips"/>
  </r>
  <r>
    <s v="Reg-7338447"/>
    <m/>
    <s v="sky.pottie@corp.spdatallc.com"/>
    <m/>
    <x v="1"/>
    <m/>
    <n v="0"/>
    <n v="1"/>
    <m/>
    <m/>
    <m/>
    <m/>
    <s v="Contact Center Agent"/>
    <d v="2026-05-01T00:00:00"/>
    <x v="43"/>
    <s v="Lisa Filips"/>
  </r>
  <r>
    <s v="Reg-7338561"/>
    <s v="&lt;a href=&quot;/0Q0PL00000LU6Or&quot; target=&quot;_self&quot;&gt;DGQ0007574374&lt;/a&gt;"/>
    <s v="stacy.delaney@corp.spdatallc.com"/>
    <s v="DG0002194932"/>
    <x v="0"/>
    <n v="133.38"/>
    <n v="1"/>
    <n v="1"/>
    <s v="Maytag"/>
    <n v="1"/>
    <s v="Appliance Care Monthly IW/OOW"/>
    <s v="Initial"/>
    <s v="Supervisor / Team Lead"/>
    <d v="2026-05-01T00:00:00"/>
    <x v="99"/>
    <s v="Lisa Filips"/>
  </r>
  <r>
    <s v="Reg-7338657"/>
    <m/>
    <s v="stacy.delaney@corp.spdatallc.com"/>
    <m/>
    <x v="1"/>
    <m/>
    <n v="0"/>
    <n v="1"/>
    <m/>
    <m/>
    <m/>
    <m/>
    <s v="Supervisor / Team Lead"/>
    <d v="2026-05-01T00:00:00"/>
    <x v="99"/>
    <s v="Lisa Filips"/>
  </r>
  <r>
    <s v="Reg-7338725"/>
    <m/>
    <s v="tiffany.french@corp.spdatallc.com"/>
    <m/>
    <x v="1"/>
    <m/>
    <n v="0"/>
    <n v="1"/>
    <m/>
    <m/>
    <m/>
    <m/>
    <s v="Contact Center Agent"/>
    <d v="2026-05-01T00:00:00"/>
    <x v="45"/>
    <s v="Reina Morales"/>
  </r>
  <r>
    <s v="Reg-7338491"/>
    <m/>
    <s v="tina.rogers@corp.spdatallc.com"/>
    <m/>
    <x v="1"/>
    <m/>
    <n v="0"/>
    <n v="1"/>
    <m/>
    <m/>
    <m/>
    <m/>
    <s v="Contact Center Agent"/>
    <d v="2026-05-01T00:00:00"/>
    <x v="112"/>
    <s v="Lisa Filips"/>
  </r>
  <r>
    <s v="Reg-7338669"/>
    <s v="&lt;a href=&quot;/0Q0PL00000LUBMv&quot; target=&quot;_self&quot;&gt;DGQ0007574485&lt;/a&gt;"/>
    <s v="traci.alyson@corp.spdatallc.com"/>
    <s v="DG0002194974"/>
    <x v="2"/>
    <n v="49.14"/>
    <n v="1"/>
    <n v="1"/>
    <s v="Maytag"/>
    <n v="1"/>
    <s v="Appliance Care Monthly IW/OOW"/>
    <s v="Initial"/>
    <s v="Supervisor / Team Lead"/>
    <d v="2026-05-01T00:00:00"/>
    <x v="11"/>
    <s v="Lisa Filips"/>
  </r>
  <r>
    <s v="Reg-7338666"/>
    <s v="&lt;a href=&quot;/0Q0PL00000LUBLJ&quot; target=&quot;_self&quot;&gt;DGQ0007574484&lt;/a&gt;"/>
    <s v="traci.alyson@corp.spdatallc.com"/>
    <s v="DG0002194973"/>
    <x v="2"/>
    <n v="41.22"/>
    <n v="1"/>
    <n v="1"/>
    <s v="Maytag"/>
    <n v="1"/>
    <s v="Appliance Care Monthly IW/OOW"/>
    <s v="Initial"/>
    <s v="Supervisor / Team Lead"/>
    <d v="2026-05-01T00:00:00"/>
    <x v="11"/>
    <s v="Lisa Filips"/>
  </r>
  <r>
    <s v="Reg-7338625"/>
    <s v="&lt;a href=&quot;/0Q0PL00000LU8Ic&quot; target=&quot;_self&quot;&gt;DGQ0007574445&lt;/a&gt;"/>
    <s v="traci.alyson@corp.spdatallc.com"/>
    <s v="DG0002194961"/>
    <x v="2"/>
    <n v="49.6"/>
    <n v="1"/>
    <n v="1"/>
    <s v="Whirlpool"/>
    <n v="1"/>
    <s v="Appliance Care Monthly IW/OOW"/>
    <s v="Initial"/>
    <s v="Supervisor / Team Lead"/>
    <d v="2026-05-01T00:00:00"/>
    <x v="11"/>
    <s v="Lisa Filips"/>
  </r>
  <r>
    <s v="Reg-7338632"/>
    <s v="&lt;a href=&quot;/0Q0PL00000LU9rN&quot; target=&quot;_self&quot;&gt;DGQ0007574451&lt;/a&gt;"/>
    <s v="traci.alyson@corp.spdatallc.com"/>
    <s v="DG0002194963"/>
    <x v="2"/>
    <n v="61.08"/>
    <n v="1"/>
    <n v="1"/>
    <s v="Maytag"/>
    <n v="1"/>
    <s v="Appliance Care Monthly IW/OOW"/>
    <s v="Initial"/>
    <s v="Supervisor / Team Lead"/>
    <d v="2026-05-01T00:00:00"/>
    <x v="11"/>
    <s v="Lisa Filips"/>
  </r>
  <r>
    <s v="Reg-7338727"/>
    <s v="&lt;a href=&quot;/0Q0PL00000LUEav&quot; target=&quot;_self&quot;&gt;DGQ0007574546&lt;/a&gt;"/>
    <s v="traci.alyson@corp.spdatallc.com"/>
    <s v="DG0002194989"/>
    <x v="2"/>
    <n v="63.54"/>
    <n v="1"/>
    <n v="1"/>
    <s v="Maytag"/>
    <n v="1"/>
    <s v="Appliance Care Monthly IW/OOW"/>
    <s v="Initial"/>
    <s v="Supervisor / Team Lead"/>
    <d v="2026-05-01T00:00:00"/>
    <x v="11"/>
    <s v="Lisa Filips"/>
  </r>
  <r>
    <s v="Reg-7338524"/>
    <s v="&lt;a href=&quot;/0Q0PL00000LU4Bl&quot; target=&quot;_self&quot;&gt;DGQ0007574332&lt;/a&gt;"/>
    <s v="traci.alyson@corp.spdatallc.com"/>
    <s v="DG0002194917"/>
    <x v="2"/>
    <n v="56.76"/>
    <n v="1"/>
    <n v="1"/>
    <s v="Whirlpool"/>
    <n v="1"/>
    <s v="Appliance Care Monthly IW/OOW"/>
    <s v="Initial"/>
    <s v="Supervisor / Team Lead"/>
    <d v="2026-05-01T00:00:00"/>
    <x v="11"/>
    <s v="Lisa Filips"/>
  </r>
  <r>
    <s v="Reg-7338563"/>
    <s v="&lt;a href=&quot;/0Q0PL00000LU6S5&quot; target=&quot;_self&quot;&gt;DGQ0007574376&lt;/a&gt;"/>
    <s v="traci.alyson@corp.spdatallc.com"/>
    <s v="DG0002194936"/>
    <x v="2"/>
    <n v="60.3"/>
    <n v="1"/>
    <n v="1"/>
    <s v="KitchenAid"/>
    <n v="1"/>
    <s v="Appliance Care Monthly IW/OOW"/>
    <s v="Initial"/>
    <s v="Supervisor / Team Lead"/>
    <d v="2026-05-01T00:00:00"/>
    <x v="11"/>
    <s v="Lisa Filips"/>
  </r>
  <r>
    <s v="Reg-7338532"/>
    <s v="&lt;a href=&quot;/0Q0PL00000LU4gP&quot; target=&quot;_self&quot;&gt;DGQ0007574341&lt;/a&gt;"/>
    <s v="traci.alyson@corp.spdatallc.com"/>
    <s v="DG0002194921"/>
    <x v="2"/>
    <n v="60.12"/>
    <n v="1"/>
    <n v="1"/>
    <s v="Maytag"/>
    <n v="1"/>
    <s v="Appliance Care Monthly IW/OOW"/>
    <s v="Initial"/>
    <s v="Supervisor / Team Lead"/>
    <d v="2026-05-01T00:00:00"/>
    <x v="11"/>
    <s v="Lisa Filips"/>
  </r>
  <r>
    <s v="Reg-7338449"/>
    <s v="&lt;a href=&quot;/0Q0PL00000LU09l&quot; target=&quot;_self&quot;&gt;DGQ0007574242&lt;/a&gt;"/>
    <s v="traci.alyson@corp.spdatallc.com"/>
    <s v="DG0002194874"/>
    <x v="2"/>
    <n v="28.98"/>
    <n v="1"/>
    <n v="1"/>
    <s v="Whirlpool"/>
    <n v="1"/>
    <s v="Appliance Care Monthly IW/OOW"/>
    <s v="Initial"/>
    <s v="Supervisor / Team Lead"/>
    <d v="2026-05-01T00:00:00"/>
    <x v="11"/>
    <s v="Lisa Filips"/>
  </r>
  <r>
    <s v="Reg-7338450"/>
    <s v="&lt;a href=&quot;/0Q0PL00000LTzvG&quot; target=&quot;_self&quot;&gt;DGQ0007574243&lt;/a&gt;"/>
    <s v="traci.alyson@corp.spdatallc.com"/>
    <s v="DG0002194872"/>
    <x v="2"/>
    <n v="58.5"/>
    <n v="1"/>
    <n v="1"/>
    <s v="Whirlpool"/>
    <n v="1"/>
    <s v="Appliance Care Monthly IW/OOW"/>
    <s v="Initial"/>
    <s v="Supervisor / Team Lead"/>
    <d v="2026-05-01T00:00:00"/>
    <x v="11"/>
    <s v="Lisa Filips"/>
  </r>
  <r>
    <s v="Reg-7338451"/>
    <s v="&lt;a href=&quot;/0Q0PL00000LU0GD&quot; target=&quot;_self&quot;&gt;DGQ0007574244&lt;/a&gt;"/>
    <s v="traci.alyson@corp.spdatallc.com"/>
    <s v="DG0002194875"/>
    <x v="2"/>
    <n v="42.18"/>
    <n v="1"/>
    <n v="1"/>
    <s v="Whirlpool"/>
    <n v="1"/>
    <s v="Appliance Care Monthly IW/OOW"/>
    <s v="Initial"/>
    <s v="Supervisor / Team Lead"/>
    <d v="2026-05-01T00:00:00"/>
    <x v="11"/>
    <s v="Lisa Filips"/>
  </r>
  <r>
    <s v="Reg-7338438"/>
    <s v="&lt;a href=&quot;/0Q0PL00000LU0bB&quot; target=&quot;_self&quot;&gt;DGQ0007574252&lt;/a&gt;"/>
    <s v="traci.alyson@corp.spdatallc.com"/>
    <s v="DG0002194871"/>
    <x v="2"/>
    <n v="70.08"/>
    <n v="1"/>
    <n v="1"/>
    <s v="Whirlpool"/>
    <n v="1"/>
    <s v="Appliance Care Monthly IW/OOW"/>
    <s v="Initial"/>
    <s v="Supervisor / Team Lead"/>
    <d v="2026-05-01T00:00:00"/>
    <x v="11"/>
    <s v="Lisa Filips"/>
  </r>
  <r>
    <s v="Reg-7338466"/>
    <s v="&lt;a href=&quot;/0Q0PL00000LU1Yr&quot; target=&quot;_self&quot;&gt;DGQ0007574267&lt;/a&gt;"/>
    <s v="traci.alyson@corp.spdatallc.com"/>
    <s v="DG0002194891"/>
    <x v="2"/>
    <n v="100.26"/>
    <n v="1"/>
    <n v="1"/>
    <s v="Whirlpool"/>
    <n v="1"/>
    <s v="Appliance Care Monthly IW/OOW"/>
    <s v="Initial"/>
    <s v="Supervisor / Team Lead"/>
    <d v="2026-05-01T00:00:00"/>
    <x v="11"/>
    <s v="Lisa Filips"/>
  </r>
  <r>
    <s v="Reg-7338442"/>
    <s v="&lt;a href=&quot;/0Q0PL00000LTxQQ&quot; target=&quot;_self&quot;&gt;DGQ0007574237&lt;/a&gt;"/>
    <s v="traci.alyson@corp.spdatallc.com"/>
    <s v="DG0002194878"/>
    <x v="2"/>
    <n v="71.099999999999994"/>
    <n v="1"/>
    <n v="1"/>
    <s v="Whirlpool"/>
    <n v="1"/>
    <s v="Appliance Care Monthly IW/OOW"/>
    <s v="Initial"/>
    <s v="Supervisor / Team Lead"/>
    <d v="2026-05-01T00:00:00"/>
    <x v="11"/>
    <s v="Lisa Filips"/>
  </r>
  <r>
    <s v="Reg-7338463"/>
    <s v="&lt;a href=&quot;/0Q0PL00000LU1XF&quot; target=&quot;_self&quot;&gt;DGQ0007574266&lt;/a&gt;"/>
    <s v="traci.alyson@corp.spdatallc.com"/>
    <s v="DG0002194890"/>
    <x v="2"/>
    <n v="76.56"/>
    <n v="1"/>
    <n v="1"/>
    <s v="Whirlpool"/>
    <n v="1"/>
    <s v="Appliance Care Monthly IW/OOW"/>
    <s v="Initial"/>
    <s v="Supervisor / Team Lead"/>
    <d v="2026-05-01T00:00:00"/>
    <x v="11"/>
    <s v="Lisa Filips"/>
  </r>
  <r>
    <s v="Reg-7338437"/>
    <s v="&lt;a href=&quot;/0Q0PL00000LU0ZZ&quot; target=&quot;_self&quot;&gt;DGQ0007574251&lt;/a&gt;"/>
    <s v="traci.alyson@corp.spdatallc.com"/>
    <s v="DG0002194873"/>
    <x v="2"/>
    <n v="70.08"/>
    <n v="1"/>
    <n v="1"/>
    <s v="Whirlpool"/>
    <n v="1"/>
    <s v="Appliance Care Monthly IW/OOW"/>
    <s v="Initial"/>
    <s v="Supervisor / Team Lead"/>
    <d v="2026-05-01T00:00:00"/>
    <x v="11"/>
    <s v="Lisa Filips"/>
  </r>
  <r>
    <s v="Reg-7338448"/>
    <s v="&lt;a href=&quot;/0Q0PL00000LU089&quot; target=&quot;_self&quot;&gt;DGQ0007574241&lt;/a&gt;"/>
    <s v="traci.alyson@corp.spdatallc.com"/>
    <s v="DG0002194876"/>
    <x v="2"/>
    <n v="61.08"/>
    <n v="1"/>
    <n v="1"/>
    <s v="Whirlpool"/>
    <n v="1"/>
    <s v="Appliance Care Monthly IW/OOW"/>
    <s v="Initial"/>
    <s v="Supervisor / Team Lead"/>
    <d v="2026-05-01T00:00:00"/>
    <x v="11"/>
    <s v="Lisa Filips"/>
  </r>
  <r>
    <s v="Reg-7338468"/>
    <s v="&lt;a href=&quot;/0Q0PL00000LTyr8&quot; target=&quot;_self&quot;&gt;DGQ0007574269&lt;/a&gt;"/>
    <s v="traci.alyson@corp.spdatallc.com"/>
    <s v="DG0002194893"/>
    <x v="2"/>
    <n v="50.58"/>
    <n v="1"/>
    <n v="1"/>
    <s v="Whirlpool"/>
    <n v="1"/>
    <s v="Appliance Care Monthly IW/OOW"/>
    <s v="Initial"/>
    <s v="Supervisor / Team Lead"/>
    <d v="2026-05-01T00:00:00"/>
    <x v="11"/>
    <s v="Lisa Filips"/>
  </r>
  <r>
    <s v="Reg-7338444"/>
    <s v="&lt;a href=&quot;/0Q0PL00000LU04v&quot; target=&quot;_self&quot;&gt;DGQ0007574238&lt;/a&gt;"/>
    <s v="traci.alyson@corp.spdatallc.com"/>
    <s v="DG0002194889"/>
    <x v="2"/>
    <n v="41.22"/>
    <n v="1"/>
    <n v="1"/>
    <s v="Whirlpool"/>
    <n v="1"/>
    <s v="Appliance Care Monthly IW/OOW"/>
    <s v="Initial"/>
    <s v="Supervisor / Team Lead"/>
    <d v="2026-05-01T00:00:00"/>
    <x v="11"/>
    <s v="Lisa Filips"/>
  </r>
  <r>
    <s v="Reg-7338445"/>
    <s v="&lt;a href=&quot;/0Q0PL00000LTzGw&quot; target=&quot;_self&quot;&gt;DGQ0007574239&lt;/a&gt;"/>
    <s v="traci.alyson@corp.spdatallc.com"/>
    <s v="DG0002194877"/>
    <x v="2"/>
    <n v="41.22"/>
    <n v="1"/>
    <n v="1"/>
    <s v="Whirlpool"/>
    <n v="1"/>
    <s v="Appliance Care Monthly IW/OOW"/>
    <s v="Initial"/>
    <s v="Supervisor / Team Lead"/>
    <d v="2026-05-01T00:00:00"/>
    <x v="11"/>
    <s v="Lisa Filips"/>
  </r>
  <r>
    <s v="Reg-7338467"/>
    <s v="&lt;a href=&quot;/0Q0PL00000LU1aT&quot; target=&quot;_self&quot;&gt;DGQ0007574268&lt;/a&gt;"/>
    <s v="traci.alyson@corp.spdatallc.com"/>
    <s v="DG0002194892"/>
    <x v="2"/>
    <n v="93.3"/>
    <n v="1"/>
    <n v="1"/>
    <s v="Whirlpool"/>
    <n v="1"/>
    <s v="Appliance Care Monthly IW/OOW"/>
    <s v="Initial"/>
    <s v="Supervisor / Team Lead"/>
    <d v="2026-05-01T00:00:00"/>
    <x v="11"/>
    <s v="Lisa Filips"/>
  </r>
  <r>
    <s v="Reg-7338446"/>
    <s v="&lt;a href=&quot;/0Q0PL00000LU06X&quot; target=&quot;_self&quot;&gt;DGQ0007574240&lt;/a&gt;"/>
    <s v="traci.alyson@corp.spdatallc.com"/>
    <s v="DG0002194888"/>
    <x v="2"/>
    <n v="39.24"/>
    <n v="1"/>
    <n v="1"/>
    <s v="Whirlpool"/>
    <n v="1"/>
    <s v="Appliance Care Monthly IW/OOW"/>
    <s v="Initial"/>
    <s v="Supervisor / Team Lead"/>
    <d v="2026-05-01T00:00:00"/>
    <x v="11"/>
    <s v="Lisa Filips"/>
  </r>
  <r>
    <s v="Reg-7338432"/>
    <s v="&lt;a href=&quot;/0Q0PL00000LU0Pt&quot; target=&quot;_self&quot;&gt;DGQ0007574246&lt;/a&gt;"/>
    <s v="traci.alyson@corp.spdatallc.com"/>
    <s v="DG0002194870"/>
    <x v="2"/>
    <n v="76.56"/>
    <n v="1"/>
    <n v="1"/>
    <s v="Whirlpool"/>
    <n v="1"/>
    <s v="Appliance Care Monthly IW/OOW"/>
    <s v="Initial"/>
    <s v="Supervisor / Team Lead"/>
    <d v="2026-05-01T00:00:00"/>
    <x v="11"/>
    <s v="Lisa Filips"/>
  </r>
  <r>
    <s v="Reg-7338740"/>
    <m/>
    <s v="traci.alyson@corp.spdatallc.com"/>
    <m/>
    <x v="1"/>
    <m/>
    <n v="0"/>
    <n v="1"/>
    <m/>
    <m/>
    <m/>
    <m/>
    <s v="Supervisor / Team Lead"/>
    <d v="2026-05-01T00:00:00"/>
    <x v="11"/>
    <s v="Lisa Filips"/>
  </r>
  <r>
    <s v="Reg-7338709"/>
    <m/>
    <s v="traci.alyson@corp.spdatallc.com"/>
    <m/>
    <x v="1"/>
    <m/>
    <n v="0"/>
    <n v="1"/>
    <m/>
    <m/>
    <m/>
    <m/>
    <s v="Supervisor / Team Lead"/>
    <d v="2026-05-01T00:00:00"/>
    <x v="11"/>
    <s v="Lisa Filips"/>
  </r>
  <r>
    <s v="Reg-7338681"/>
    <m/>
    <s v="traci.alyson@corp.spdatallc.com"/>
    <m/>
    <x v="1"/>
    <m/>
    <n v="0"/>
    <n v="1"/>
    <m/>
    <m/>
    <m/>
    <m/>
    <s v="Supervisor / Team Lead"/>
    <d v="2026-05-01T00:00:00"/>
    <x v="11"/>
    <s v="Lisa Filips"/>
  </r>
  <r>
    <s v="Reg-7338737"/>
    <m/>
    <s v="traci.alyson@corp.spdatallc.com"/>
    <m/>
    <x v="1"/>
    <m/>
    <n v="0"/>
    <n v="1"/>
    <m/>
    <m/>
    <m/>
    <m/>
    <s v="Supervisor / Team Lead"/>
    <d v="2026-05-01T00:00:00"/>
    <x v="11"/>
    <s v="Lisa Filips"/>
  </r>
  <r>
    <s v="Reg-7338738"/>
    <m/>
    <s v="traci.alyson@corp.spdatallc.com"/>
    <m/>
    <x v="1"/>
    <m/>
    <n v="0"/>
    <n v="1"/>
    <m/>
    <m/>
    <m/>
    <m/>
    <s v="Supervisor / Team Lead"/>
    <d v="2026-05-01T00:00:00"/>
    <x v="11"/>
    <s v="Lisa Filips"/>
  </r>
  <r>
    <s v="Reg-7338723"/>
    <m/>
    <s v="traci.alyson@corp.spdatallc.com"/>
    <m/>
    <x v="1"/>
    <m/>
    <n v="0"/>
    <n v="1"/>
    <m/>
    <m/>
    <m/>
    <m/>
    <s v="Supervisor / Team Lead"/>
    <d v="2026-05-01T00:00:00"/>
    <x v="11"/>
    <s v="Lisa Filips"/>
  </r>
  <r>
    <s v="Reg-7338721"/>
    <m/>
    <s v="traci.alyson@corp.spdatallc.com"/>
    <m/>
    <x v="1"/>
    <m/>
    <n v="0"/>
    <n v="1"/>
    <m/>
    <m/>
    <m/>
    <m/>
    <s v="Supervisor / Team Lead"/>
    <d v="2026-05-01T00:00:00"/>
    <x v="11"/>
    <s v="Lisa Filips"/>
  </r>
  <r>
    <s v="Reg-7338638"/>
    <m/>
    <s v="traci.alyson@corp.spdatallc.com"/>
    <m/>
    <x v="1"/>
    <m/>
    <n v="0"/>
    <n v="1"/>
    <m/>
    <m/>
    <m/>
    <m/>
    <s v="Supervisor / Team Lead"/>
    <d v="2026-05-01T00:00:00"/>
    <x v="11"/>
    <s v="Lisa Filips"/>
  </r>
  <r>
    <s v="Reg-7338643"/>
    <m/>
    <s v="traci.alyson@corp.spdatallc.com"/>
    <m/>
    <x v="1"/>
    <m/>
    <n v="0"/>
    <n v="1"/>
    <m/>
    <m/>
    <m/>
    <m/>
    <s v="Supervisor / Team Lead"/>
    <d v="2026-05-01T00:00:00"/>
    <x v="11"/>
    <s v="Lisa Filips"/>
  </r>
  <r>
    <s v="Reg-7338691"/>
    <m/>
    <s v="traci.alyson@corp.spdatallc.com"/>
    <m/>
    <x v="1"/>
    <m/>
    <n v="0"/>
    <n v="1"/>
    <m/>
    <m/>
    <m/>
    <m/>
    <s v="Supervisor / Team Lead"/>
    <d v="2026-05-01T00:00:00"/>
    <x v="11"/>
    <s v="Lisa Filips"/>
  </r>
  <r>
    <s v="Reg-7338731"/>
    <m/>
    <s v="traci.alyson@corp.spdatallc.com"/>
    <m/>
    <x v="1"/>
    <m/>
    <n v="0"/>
    <n v="1"/>
    <m/>
    <m/>
    <m/>
    <m/>
    <s v="Supervisor / Team Lead"/>
    <d v="2026-05-01T00:00:00"/>
    <x v="11"/>
    <s v="Lisa Filips"/>
  </r>
  <r>
    <s v="Reg-7338679"/>
    <m/>
    <s v="traci.alyson@corp.spdatallc.com"/>
    <m/>
    <x v="1"/>
    <m/>
    <n v="0"/>
    <n v="1"/>
    <m/>
    <m/>
    <m/>
    <m/>
    <s v="Supervisor / Team Lead"/>
    <d v="2026-05-01T00:00:00"/>
    <x v="11"/>
    <s v="Lisa Filips"/>
  </r>
  <r>
    <s v="Reg-7338618"/>
    <m/>
    <s v="traci.alyson@corp.spdatallc.com"/>
    <m/>
    <x v="1"/>
    <m/>
    <n v="0"/>
    <n v="1"/>
    <m/>
    <m/>
    <m/>
    <m/>
    <s v="Supervisor / Team Lead"/>
    <d v="2026-05-01T00:00:00"/>
    <x v="11"/>
    <s v="Lisa Filips"/>
  </r>
  <r>
    <s v="Reg-7338617"/>
    <m/>
    <s v="traci.alyson@corp.spdatallc.com"/>
    <m/>
    <x v="1"/>
    <m/>
    <n v="0"/>
    <n v="1"/>
    <m/>
    <m/>
    <m/>
    <m/>
    <s v="Supervisor / Team Lead"/>
    <d v="2026-05-01T00:00:00"/>
    <x v="11"/>
    <s v="Lisa Filips"/>
  </r>
  <r>
    <s v="Reg-7338656"/>
    <m/>
    <s v="traci.alyson@corp.spdatallc.com"/>
    <m/>
    <x v="1"/>
    <m/>
    <n v="0"/>
    <n v="1"/>
    <m/>
    <m/>
    <m/>
    <m/>
    <s v="Supervisor / Team Lead"/>
    <d v="2026-05-01T00:00:00"/>
    <x v="11"/>
    <s v="Lisa Filips"/>
  </r>
  <r>
    <s v="Reg-7338577"/>
    <m/>
    <s v="traci.alyson@corp.spdatallc.com"/>
    <m/>
    <x v="1"/>
    <m/>
    <n v="0"/>
    <n v="1"/>
    <m/>
    <m/>
    <m/>
    <m/>
    <s v="Supervisor / Team Lead"/>
    <d v="2026-05-01T00:00:00"/>
    <x v="11"/>
    <s v="Lisa Filips"/>
  </r>
  <r>
    <s v="Reg-7338568"/>
    <m/>
    <s v="traci.alyson@corp.spdatallc.com"/>
    <m/>
    <x v="1"/>
    <m/>
    <n v="0"/>
    <n v="1"/>
    <m/>
    <m/>
    <m/>
    <m/>
    <s v="Supervisor / Team Lead"/>
    <d v="2026-05-01T00:00:00"/>
    <x v="11"/>
    <s v="Lisa Filips"/>
  </r>
  <r>
    <s v="Reg-7338610"/>
    <m/>
    <s v="traci.alyson@corp.spdatallc.com"/>
    <m/>
    <x v="1"/>
    <m/>
    <n v="0"/>
    <n v="1"/>
    <m/>
    <m/>
    <m/>
    <m/>
    <s v="Supervisor / Team Lead"/>
    <d v="2026-05-01T00:00:00"/>
    <x v="11"/>
    <s v="Lisa Filips"/>
  </r>
  <r>
    <s v="Reg-7338504"/>
    <m/>
    <s v="traci.alyson@corp.spdatallc.com"/>
    <m/>
    <x v="1"/>
    <m/>
    <n v="0"/>
    <n v="1"/>
    <m/>
    <m/>
    <m/>
    <m/>
    <s v="Supervisor / Team Lead"/>
    <d v="2026-05-01T00:00:00"/>
    <x v="11"/>
    <s v="Lisa Filips"/>
  </r>
  <r>
    <s v="Reg-7338539"/>
    <m/>
    <s v="traci.alyson@corp.spdatallc.com"/>
    <m/>
    <x v="1"/>
    <m/>
    <n v="0"/>
    <n v="1"/>
    <m/>
    <m/>
    <m/>
    <m/>
    <s v="Supervisor / Team Lead"/>
    <d v="2026-05-01T00:00:00"/>
    <x v="11"/>
    <s v="Lisa Filips"/>
  </r>
  <r>
    <s v="Reg-7338547"/>
    <m/>
    <s v="traci.alyson@corp.spdatallc.com"/>
    <m/>
    <x v="1"/>
    <m/>
    <n v="0"/>
    <n v="1"/>
    <m/>
    <m/>
    <m/>
    <m/>
    <s v="Supervisor / Team Lead"/>
    <d v="2026-05-01T00:00:00"/>
    <x v="11"/>
    <s v="Lisa Filips"/>
  </r>
  <r>
    <s v="Reg-7338499"/>
    <m/>
    <s v="traci.alyson@corp.spdatallc.com"/>
    <m/>
    <x v="1"/>
    <m/>
    <n v="0"/>
    <n v="1"/>
    <m/>
    <m/>
    <m/>
    <m/>
    <s v="Supervisor / Team Lead"/>
    <d v="2026-05-01T00:00:00"/>
    <x v="11"/>
    <s v="Lisa Filips"/>
  </r>
  <r>
    <s v="Reg-7338500"/>
    <m/>
    <s v="traci.alyson@corp.spdatallc.com"/>
    <m/>
    <x v="1"/>
    <m/>
    <n v="0"/>
    <n v="1"/>
    <m/>
    <m/>
    <m/>
    <m/>
    <s v="Supervisor / Team Lead"/>
    <d v="2026-05-01T00:00:00"/>
    <x v="11"/>
    <s v="Lisa Filips"/>
  </r>
  <r>
    <s v="Reg-7338498"/>
    <m/>
    <s v="traci.alyson@corp.spdatallc.com"/>
    <m/>
    <x v="1"/>
    <m/>
    <n v="0"/>
    <n v="1"/>
    <m/>
    <m/>
    <m/>
    <m/>
    <s v="Supervisor / Team Lead"/>
    <d v="2026-05-01T00:00:00"/>
    <x v="11"/>
    <s v="Lisa Filips"/>
  </r>
  <r>
    <s v="Reg-7338454"/>
    <m/>
    <s v="traci.alyson@corp.spdatallc.com"/>
    <m/>
    <x v="1"/>
    <m/>
    <n v="0"/>
    <n v="1"/>
    <m/>
    <m/>
    <m/>
    <m/>
    <s v="Supervisor / Team Lead"/>
    <d v="2026-05-01T00:00:00"/>
    <x v="11"/>
    <s v="Lisa Filips"/>
  </r>
  <r>
    <s v="Reg-7338497"/>
    <m/>
    <s v="traci.alyson@corp.spdatallc.com"/>
    <m/>
    <x v="1"/>
    <m/>
    <n v="0"/>
    <n v="1"/>
    <m/>
    <m/>
    <m/>
    <m/>
    <s v="Supervisor / Team Lead"/>
    <d v="2026-05-01T00:00:00"/>
    <x v="11"/>
    <s v="Lisa Filips"/>
  </r>
  <r>
    <s v="Reg-7338425"/>
    <s v="&lt;a href=&quot;/0Q0PL00000LTyfp&quot; target=&quot;_self&quot;&gt;DGQ0007574218&lt;/a&gt;"/>
    <s v="tyler.strong@corp.spdatallc.com"/>
    <s v="DG0002194851"/>
    <x v="0"/>
    <n v="181.98"/>
    <n v="1"/>
    <n v="1"/>
    <s v="LG"/>
    <n v="1"/>
    <s v="Appliance Care Monthly IW/OOW"/>
    <s v="Initial"/>
    <s v="Contact Center Agent"/>
    <d v="2026-05-01T00:00:00"/>
    <x v="65"/>
    <s v="Stefano Lista"/>
  </r>
  <r>
    <s v="Reg-7338548"/>
    <m/>
    <s v="tyler.strong@corp.spdatallc.com"/>
    <m/>
    <x v="1"/>
    <m/>
    <n v="0"/>
    <n v="1"/>
    <m/>
    <m/>
    <m/>
    <m/>
    <s v="Contact Center Agent"/>
    <d v="2026-05-01T00:00:00"/>
    <x v="65"/>
    <s v="Stefano Lista"/>
  </r>
  <r>
    <s v="Reg-7338575"/>
    <m/>
    <s v="tyler.strong@corp.spdatallc.com"/>
    <m/>
    <x v="1"/>
    <m/>
    <n v="0"/>
    <n v="1"/>
    <m/>
    <m/>
    <m/>
    <m/>
    <s v="Contact Center Agent"/>
    <d v="2026-05-01T00:00:00"/>
    <x v="65"/>
    <s v="Stefano Lista"/>
  </r>
  <r>
    <s v="Reg-7338574"/>
    <m/>
    <s v="tyler.strong@corp.spdatallc.com"/>
    <m/>
    <x v="1"/>
    <m/>
    <n v="0"/>
    <n v="1"/>
    <m/>
    <m/>
    <m/>
    <m/>
    <s v="Contact Center Agent"/>
    <d v="2026-05-01T00:00:00"/>
    <x v="65"/>
    <s v="Stefano Lista"/>
  </r>
  <r>
    <s v="Reg-7338576"/>
    <m/>
    <s v="tyler.strong@corp.spdatallc.com"/>
    <m/>
    <x v="1"/>
    <m/>
    <n v="0"/>
    <n v="1"/>
    <m/>
    <m/>
    <m/>
    <m/>
    <s v="Contact Center Agent"/>
    <d v="2026-05-01T00:00:00"/>
    <x v="65"/>
    <s v="Stefano Lista"/>
  </r>
  <r>
    <s v="Reg-7338573"/>
    <m/>
    <s v="tyler.strong@corp.spdatallc.com"/>
    <m/>
    <x v="1"/>
    <m/>
    <n v="0"/>
    <n v="1"/>
    <m/>
    <m/>
    <m/>
    <m/>
    <s v="Contact Center Agent"/>
    <d v="2026-05-01T00:00:00"/>
    <x v="65"/>
    <s v="Stefano Lista"/>
  </r>
  <r>
    <s v="Reg-7338572"/>
    <m/>
    <s v="tyler.strong@corp.spdatallc.com"/>
    <m/>
    <x v="1"/>
    <m/>
    <n v="0"/>
    <n v="1"/>
    <m/>
    <m/>
    <m/>
    <m/>
    <s v="Contact Center Agent"/>
    <d v="2026-05-01T00:00:00"/>
    <x v="65"/>
    <s v="Stefano Lista"/>
  </r>
  <r>
    <s v="Reg-7338492"/>
    <m/>
    <s v="tyler.strong@corp.spdatallc.com"/>
    <m/>
    <x v="1"/>
    <m/>
    <n v="0"/>
    <n v="1"/>
    <m/>
    <m/>
    <m/>
    <m/>
    <s v="Contact Center Agent"/>
    <d v="2026-05-01T00:00:00"/>
    <x v="65"/>
    <s v="Stefano Lista"/>
  </r>
  <r>
    <s v="Reg-7338395"/>
    <m/>
    <s v="tyler.strong@corp.spdatallc.com"/>
    <m/>
    <x v="1"/>
    <m/>
    <n v="0"/>
    <n v="1"/>
    <m/>
    <m/>
    <m/>
    <m/>
    <s v="Contact Center Agent"/>
    <d v="2026-05-01T00:00:00"/>
    <x v="65"/>
    <s v="Stefano Lista"/>
  </r>
  <r>
    <s v="Reg-7338406"/>
    <m/>
    <s v="tyler.strong@corp.spdatallc.com"/>
    <m/>
    <x v="1"/>
    <m/>
    <n v="0"/>
    <n v="1"/>
    <m/>
    <m/>
    <m/>
    <m/>
    <s v="Contact Center Agent"/>
    <d v="2026-05-01T00:00:00"/>
    <x v="65"/>
    <s v="Stefano Lista"/>
  </r>
  <r>
    <s v="Reg-7338620"/>
    <s v="&lt;a href=&quot;/0Q0PL00000LU9BR&quot; target=&quot;_self&quot;&gt;DGQ0007574439&lt;/a&gt;"/>
    <s v="uniqua.davis@corp.spdatallc.com"/>
    <s v="DG0002194956"/>
    <x v="2"/>
    <n v="38.5"/>
    <n v="1"/>
    <n v="1"/>
    <s v="Whirlpool"/>
    <n v="1"/>
    <s v="Appliance Care Monthly IW/OOW"/>
    <s v="Initial"/>
    <s v="Agent"/>
    <d v="2026-05-01T00:00:00"/>
    <x v="82"/>
    <s v="Gary Lambert"/>
  </r>
  <r>
    <s v="Reg-7338688"/>
    <m/>
    <s v="uniqua.davis@corp.spdatallc.com"/>
    <m/>
    <x v="1"/>
    <m/>
    <n v="0"/>
    <n v="1"/>
    <m/>
    <m/>
    <m/>
    <m/>
    <s v="Agent"/>
    <d v="2026-05-01T00:00:00"/>
    <x v="82"/>
    <s v="Gary Lambert"/>
  </r>
  <r>
    <s v="Reg-7338710"/>
    <m/>
    <s v="uniqua.davis@corp.spdatallc.com"/>
    <m/>
    <x v="1"/>
    <m/>
    <n v="0"/>
    <n v="1"/>
    <m/>
    <m/>
    <m/>
    <m/>
    <s v="Agent"/>
    <d v="2026-05-01T00:00:00"/>
    <x v="82"/>
    <s v="Gary Lambert"/>
  </r>
  <r>
    <s v="Reg-7338690"/>
    <m/>
    <s v="uniqua.davis@corp.spdatallc.com"/>
    <m/>
    <x v="1"/>
    <m/>
    <n v="0"/>
    <n v="1"/>
    <m/>
    <m/>
    <m/>
    <m/>
    <s v="Agent"/>
    <d v="2026-05-01T00:00:00"/>
    <x v="82"/>
    <s v="Gary Lambert"/>
  </r>
  <r>
    <s v="Reg-7338692"/>
    <m/>
    <s v="uniqua.davis@corp.spdatallc.com"/>
    <m/>
    <x v="1"/>
    <m/>
    <n v="0"/>
    <n v="1"/>
    <m/>
    <m/>
    <m/>
    <m/>
    <s v="Agent"/>
    <d v="2026-05-01T00:00:00"/>
    <x v="82"/>
    <s v="Gary Lambert"/>
  </r>
  <r>
    <s v="Reg-7338695"/>
    <m/>
    <s v="uniqua.davis@corp.spdatallc.com"/>
    <m/>
    <x v="1"/>
    <m/>
    <n v="0"/>
    <n v="1"/>
    <m/>
    <m/>
    <m/>
    <m/>
    <s v="Agent"/>
    <d v="2026-05-01T00:00:00"/>
    <x v="82"/>
    <s v="Gary Lambert"/>
  </r>
  <r>
    <s v="Reg-7338697"/>
    <m/>
    <s v="uniqua.davis@corp.spdatallc.com"/>
    <m/>
    <x v="1"/>
    <m/>
    <n v="0"/>
    <n v="1"/>
    <m/>
    <m/>
    <m/>
    <m/>
    <s v="Agent"/>
    <d v="2026-05-01T00:00:00"/>
    <x v="82"/>
    <s v="Gary Lambert"/>
  </r>
  <r>
    <s v="Reg-7338633"/>
    <m/>
    <s v="uniqua.davis@corp.spdatallc.com"/>
    <m/>
    <x v="1"/>
    <m/>
    <n v="0"/>
    <n v="1"/>
    <m/>
    <m/>
    <m/>
    <m/>
    <s v="Agent"/>
    <d v="2026-05-01T00:00:00"/>
    <x v="82"/>
    <s v="Gary Lambert"/>
  </r>
  <r>
    <s v="Reg-7338503"/>
    <m/>
    <s v="vianilda.martinez@corp.spdatallc.com"/>
    <m/>
    <x v="1"/>
    <m/>
    <n v="0"/>
    <n v="1"/>
    <m/>
    <m/>
    <m/>
    <m/>
    <s v="Contact Center Agent"/>
    <d v="2026-05-01T00:00:00"/>
    <x v="100"/>
    <s v="Reina Morales"/>
  </r>
  <r>
    <s v="Reg-7338464"/>
    <m/>
    <s v="yvonne.ndukwu@corp.spdatallc.com"/>
    <m/>
    <x v="1"/>
    <m/>
    <n v="0"/>
    <n v="1"/>
    <m/>
    <m/>
    <m/>
    <m/>
    <s v="Contact Center Agent"/>
    <d v="2026-05-01T00:00:00"/>
    <x v="48"/>
    <s v="Lisa Filips"/>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r>
    <m/>
    <m/>
    <m/>
    <m/>
    <x v="1"/>
    <m/>
    <m/>
    <m/>
    <m/>
    <m/>
    <m/>
    <m/>
    <m/>
    <m/>
    <x v="113"/>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40">
  <r>
    <s v="DG0000921055"/>
    <s v="Initial"/>
    <s v="Tel Reg"/>
    <s v="5/7/2026, 11:47 AM"/>
    <s v="5/15/2026, 12:00 AM"/>
    <s v="3/14/2027, 11:59 PM"/>
    <s v="Subscription"/>
    <n v="155.88"/>
    <n v="12.99"/>
    <n v="1.5585"/>
    <n v="1"/>
    <n v="155.88"/>
    <n v="0.2"/>
    <n v="19.48"/>
    <n v="1"/>
    <s v="Michael Palozzi"/>
    <x v="0"/>
    <x v="0"/>
    <s v="5/7/2026, 11:47 AM"/>
    <s v="Retained With Discount"/>
  </r>
  <r>
    <s v="DG0000921057"/>
    <s v="Initial"/>
    <s v="Tel Reg"/>
    <s v="5/7/2026, 11:46 AM"/>
    <s v="5/15/2026, 12:00 AM"/>
    <s v="3/14/2027, 11:59 PM"/>
    <s v="Subscription"/>
    <n v="71.88"/>
    <n v="5.99"/>
    <n v="0.71850000000000003"/>
    <n v="1"/>
    <n v="71.88"/>
    <n v="0.2"/>
    <n v="8.98"/>
    <n v="1"/>
    <s v="Michael Palozzi"/>
    <x v="0"/>
    <x v="0"/>
    <s v="5/7/2026, 11:46 AM"/>
    <s v="Retained With Discount"/>
  </r>
  <r>
    <s v="DG0000921056"/>
    <s v="Initial"/>
    <s v="Tel Reg"/>
    <s v="5/7/2026, 11:46 AM"/>
    <s v="5/15/2026, 12:00 AM"/>
    <s v="3/14/2027, 11:59 PM"/>
    <s v="Subscription"/>
    <n v="173.88"/>
    <n v="14.49"/>
    <n v="1.7384999999999999"/>
    <n v="1"/>
    <n v="173.88"/>
    <n v="0.2"/>
    <n v="21.73"/>
    <n v="1"/>
    <s v="Michael Palozzi"/>
    <x v="0"/>
    <x v="0"/>
    <s v="5/7/2026, 11:46 AM"/>
    <s v="Retained With Discount"/>
  </r>
  <r>
    <s v="DG0000921054"/>
    <s v="Initial"/>
    <s v="Tel Reg"/>
    <s v="5/7/2026, 11:47 AM"/>
    <s v="5/15/2026, 12:00 AM"/>
    <s v="3/14/2027, 11:59 PM"/>
    <s v="Subscription"/>
    <n v="137.88"/>
    <n v="11.49"/>
    <n v="1.3785000000000001"/>
    <n v="1"/>
    <n v="137.88"/>
    <n v="0.2"/>
    <n v="17.23"/>
    <n v="1"/>
    <s v="Michael Palozzi"/>
    <x v="0"/>
    <x v="0"/>
    <s v="5/7/2026, 11:47 AM"/>
    <s v="Retained With Discount"/>
  </r>
  <r>
    <s v="DG0000886345"/>
    <s v="Initial"/>
    <s v="Whirlpool Contact Center"/>
    <s v="5/5/2026, 5:36 AM"/>
    <s v="5/27/2026, 12:00 AM"/>
    <s v="2/26/2027, 11:59 PM"/>
    <s v="Annual Renewal"/>
    <n v="227.88"/>
    <n v="18.989999999999998"/>
    <n v="1.0416700000000001"/>
    <n v="1"/>
    <n v="227.88"/>
    <n v="0.2"/>
    <n v="12.5"/>
    <n v="1"/>
    <s v="LOLA JETT"/>
    <x v="0"/>
    <x v="0"/>
    <s v="5/5/2026, 5:36 AM"/>
    <s v="Retained With Discount"/>
  </r>
  <r>
    <s v="DG0001679124"/>
    <s v="Initial"/>
    <s v="Tel Reg"/>
    <s v="5/1/2026, 7:57 AM"/>
    <s v="5/26/2026, 12:00 AM"/>
    <m/>
    <s v="Subscription"/>
    <n v="70.599999999999994"/>
    <n v="3.53"/>
    <n v="0.84750000000000003"/>
    <n v="1"/>
    <n v="70.599999999999994"/>
    <n v="0.2"/>
    <n v="8.26"/>
    <n v="1"/>
    <s v="Katherine Mckinney"/>
    <x v="0"/>
    <x v="0"/>
    <s v="5/1/2026, 7:57 AM"/>
    <s v="Retained With Discount"/>
  </r>
  <r>
    <s v="DG0000614415"/>
    <s v="Initial"/>
    <s v="Tel Reg"/>
    <s v="5/5/2026, 2:53 PM"/>
    <s v="5/5/2026, 2:53 PM"/>
    <s v="9/25/2026, 11:59 PM"/>
    <s v="Subscription"/>
    <n v="83.88"/>
    <n v="6.99"/>
    <m/>
    <n v="0"/>
    <n v="83.88"/>
    <m/>
    <m/>
    <n v="1"/>
    <s v="Rosalie Andrew"/>
    <x v="1"/>
    <x v="1"/>
    <s v="5/5/2026, 2:53 PM"/>
    <s v="Retained on Benefits"/>
  </r>
  <r>
    <s v="DG0000494460"/>
    <s v="Initial"/>
    <s v="Tel Reg"/>
    <s v="5/11/2026, 6:04 AM"/>
    <s v="5/11/2026, 6:04 AM"/>
    <s v="7/7/2026, 11:59 PM"/>
    <s v="Subscription"/>
    <n v="89.88"/>
    <n v="7.49"/>
    <m/>
    <n v="0"/>
    <n v="89.88"/>
    <m/>
    <m/>
    <n v="1"/>
    <s v="Mary Luque"/>
    <x v="1"/>
    <x v="2"/>
    <s v="5/11/2026, 6:04 AM"/>
    <s v="Retained on Benefits"/>
  </r>
  <r>
    <s v="DG0001127984"/>
    <s v="Pre-Renewal"/>
    <s v="Web Reg"/>
    <s v="5/8/2026, 7:54 AM"/>
    <s v="5/8/2026, 7:54 AM"/>
    <s v="6/7/2027, 11:59 PM"/>
    <s v="Subscription"/>
    <n v="133.08000000000001"/>
    <n v="11.09"/>
    <m/>
    <n v="0"/>
    <n v="133.08000000000001"/>
    <m/>
    <m/>
    <n v="1"/>
    <s v="Lori Irwin"/>
    <x v="1"/>
    <x v="2"/>
    <s v="5/8/2026, 7:54 AM"/>
    <s v="Retained on Benefits"/>
  </r>
  <r>
    <s v="DG0001326970"/>
    <s v="Initial"/>
    <s v="Tel Reg"/>
    <s v="5/8/2026, 9:43 AM"/>
    <s v="5/15/2026, 12:00 AM"/>
    <m/>
    <s v="Subscription"/>
    <n v="83.26"/>
    <n v="3.78"/>
    <n v="0.90900000000000003"/>
    <n v="1"/>
    <n v="83.26"/>
    <n v="0.2"/>
    <n v="7.84"/>
    <n v="1"/>
    <s v="Raquel Cruz"/>
    <x v="2"/>
    <x v="2"/>
    <s v="5/8/2026, 9:43 AM"/>
    <s v="Retained With Discount"/>
  </r>
  <r>
    <s v="DG0001354509"/>
    <s v="Initial"/>
    <s v="Tel Reg"/>
    <s v="5/7/2026, 8:58 AM"/>
    <s v="5/7/2026, 8:58 AM"/>
    <m/>
    <s v="Subscription"/>
    <n v="56.04"/>
    <n v="4.67"/>
    <n v="0.35025000000000001"/>
    <n v="0"/>
    <n v="56.04"/>
    <m/>
    <n v="7.71"/>
    <n v="1"/>
    <s v="Anna and Fount Bertram"/>
    <x v="1"/>
    <x v="2"/>
    <s v="5/7/2026, 8:58 AM"/>
    <s v="Retained on Benefits"/>
  </r>
  <r>
    <s v="DG0001243842"/>
    <s v="Initial"/>
    <s v="D&amp;G Contact Center"/>
    <s v="5/7/2026, 9:27 AM"/>
    <s v="5/7/2026, 9:27 AM"/>
    <m/>
    <s v="Subscription"/>
    <n v="125.52"/>
    <n v="10.46"/>
    <n v="0.73219999999999996"/>
    <n v="0"/>
    <n v="125.52"/>
    <m/>
    <n v="16.100000000000001"/>
    <n v="1"/>
    <s v="Jennie Kyle"/>
    <x v="1"/>
    <x v="2"/>
    <s v="5/7/2026, 9:27 AM"/>
    <s v="Retained on Benefits"/>
  </r>
  <r>
    <s v="DG0001243841"/>
    <s v="Initial"/>
    <s v="D&amp;G Contact Center"/>
    <s v="5/7/2026, 9:26 AM"/>
    <s v="5/7/2026, 9:26 AM"/>
    <m/>
    <s v="Subscription"/>
    <n v="106.2"/>
    <n v="8.85"/>
    <n v="0.61950000000000005"/>
    <n v="0"/>
    <n v="106.2"/>
    <m/>
    <n v="13.63"/>
    <n v="1"/>
    <s v="Jennie Kyle"/>
    <x v="1"/>
    <x v="2"/>
    <s v="5/7/2026, 9:26 AM"/>
    <s v="Retained on Benefits"/>
  </r>
  <r>
    <s v="DG0002140415"/>
    <s v="Initial"/>
    <s v="Tel Reg"/>
    <s v="5/7/2026, 10:19 AM"/>
    <s v="5/7/2026, 10:19 AM"/>
    <m/>
    <s v="Subscription"/>
    <n v="75.36"/>
    <n v="6.28"/>
    <n v="0.47099999999999997"/>
    <n v="0"/>
    <n v="75.36"/>
    <m/>
    <n v="8.4700000000000006"/>
    <n v="1"/>
    <s v="Shirley Martin"/>
    <x v="1"/>
    <x v="2"/>
    <s v="5/7/2026, 10:19 AM"/>
    <s v="Retained on Benefits"/>
  </r>
  <r>
    <s v="DG0000988305"/>
    <s v="Canceled"/>
    <s v="Whirlpool Contact Center"/>
    <s v="5/7/2026, 7:38 AM"/>
    <s v="5/14/2026, 12:00 AM"/>
    <s v="4/13/2027, 11:59 PM"/>
    <s v="Annual Renewal"/>
    <n v="245.88"/>
    <n v="20.49"/>
    <n v="1.0416700000000001"/>
    <n v="1"/>
    <n v="245.88"/>
    <n v="0.2"/>
    <n v="12.5"/>
    <n v="1"/>
    <s v="kim leger"/>
    <x v="2"/>
    <x v="2"/>
    <s v="5/7/2026, 7:38 AM"/>
    <s v="Retained With Discount"/>
  </r>
  <r>
    <s v="DG0000829868"/>
    <s v="Initial"/>
    <s v="After CC"/>
    <s v="5/6/2026, 10:16 AM"/>
    <s v="5/6/2026, 10:16 AM"/>
    <s v="4/5/2027, 11:59 PM"/>
    <s v="Subscription"/>
    <n v="215.88"/>
    <n v="17.989999999999998"/>
    <m/>
    <n v="0"/>
    <n v="215.88"/>
    <m/>
    <m/>
    <n v="1"/>
    <s v="Robert Nora"/>
    <x v="1"/>
    <x v="2"/>
    <s v="5/6/2026, 10:16 AM"/>
    <s v="Retained on Benefits"/>
  </r>
  <r>
    <s v="DG0001927730"/>
    <s v="Initial"/>
    <s v="Tel Reg"/>
    <s v="5/6/2026, 10:31 AM"/>
    <s v="5/6/2026, 10:31 AM"/>
    <m/>
    <s v="Subscription"/>
    <n v="64.2"/>
    <n v="5.35"/>
    <n v="0.40125"/>
    <n v="0"/>
    <n v="64.2"/>
    <m/>
    <n v="8.83"/>
    <n v="1"/>
    <s v="Sarah Varga"/>
    <x v="1"/>
    <x v="2"/>
    <s v="5/6/2026, 10:31 AM"/>
    <s v="Retained on Benefits"/>
  </r>
  <r>
    <s v="DG0001927728"/>
    <s v="Initial"/>
    <s v="Tel Reg"/>
    <s v="5/6/2026, 10:31 AM"/>
    <s v="5/6/2026, 10:31 AM"/>
    <m/>
    <s v="Subscription"/>
    <n v="71.760000000000005"/>
    <n v="5.98"/>
    <n v="0.44850000000000001"/>
    <n v="0"/>
    <n v="71.760000000000005"/>
    <m/>
    <n v="9.8699999999999992"/>
    <n v="1"/>
    <s v="Sarah Varga"/>
    <x v="1"/>
    <x v="2"/>
    <s v="5/6/2026, 10:31 AM"/>
    <s v="Retained on Benefits"/>
  </r>
  <r>
    <s v="DG0001667544"/>
    <s v="Initial"/>
    <s v="Tel Reg"/>
    <s v="5/6/2026, 2:25 PM"/>
    <s v="5/6/2026, 2:25 PM"/>
    <m/>
    <s v="Subscription"/>
    <n v="41.16"/>
    <n v="3.43"/>
    <n v="0.25724999999999998"/>
    <n v="0"/>
    <n v="41.16"/>
    <m/>
    <n v="5.66"/>
    <n v="1"/>
    <s v="Judy Figueroa"/>
    <x v="1"/>
    <x v="2"/>
    <s v="5/6/2026, 2:25 PM"/>
    <s v="Retained on Benefits"/>
  </r>
  <r>
    <s v="DG0000228175"/>
    <s v="Initial"/>
    <s v="Web Reg"/>
    <s v="5/6/2026, 12:24 PM"/>
    <s v="5/6/2026, 12:24 PM"/>
    <s v="8/13/2026, 11:59 PM"/>
    <s v="Subscription"/>
    <n v="119.88"/>
    <n v="9.99"/>
    <m/>
    <n v="0"/>
    <n v="119.88"/>
    <m/>
    <m/>
    <n v="1"/>
    <s v="Virginia Sharkey"/>
    <x v="1"/>
    <x v="2"/>
    <s v="5/6/2026, 12:24 PM"/>
    <s v="Retained on Benefits"/>
  </r>
  <r>
    <s v="DG0000112241"/>
    <s v="Initial"/>
    <s v="Web Reg"/>
    <s v="5/6/2026, 12:24 PM"/>
    <s v="5/6/2026, 12:24 PM"/>
    <s v="12/5/2026, 11:59 PM"/>
    <s v="Subscription"/>
    <n v="155.88"/>
    <n v="12.99"/>
    <m/>
    <n v="0"/>
    <n v="155.88"/>
    <m/>
    <m/>
    <n v="1"/>
    <s v="Virginia Sharkey"/>
    <x v="1"/>
    <x v="2"/>
    <s v="5/6/2026, 12:24 PM"/>
    <s v="Retained on Benefits"/>
  </r>
  <r>
    <s v="DG0001292103"/>
    <s v="Initial"/>
    <s v="Whirlpool Contact Center"/>
    <s v="5/6/2026, 1:33 PM"/>
    <s v="5/6/2026, 1:33 PM"/>
    <m/>
    <s v="Subscription"/>
    <n v="101.88"/>
    <n v="8.49"/>
    <m/>
    <n v="0"/>
    <n v="101.88"/>
    <m/>
    <m/>
    <n v="1"/>
    <s v="David Sanzi"/>
    <x v="1"/>
    <x v="2"/>
    <s v="5/6/2026, 1:33 PM"/>
    <s v="Retained on Benefits"/>
  </r>
  <r>
    <s v="DG0000774166"/>
    <s v="Initial"/>
    <s v="Tel Reg"/>
    <s v="5/6/2026, 1:40 PM"/>
    <s v="5/6/2026, 1:40 PM"/>
    <s v="12/29/2026, 11:59 PM"/>
    <s v="Subscription"/>
    <n v="102.36"/>
    <n v="8.5299999999999994"/>
    <m/>
    <n v="0"/>
    <n v="102.36"/>
    <m/>
    <m/>
    <n v="1"/>
    <s v="TARIS CLARK"/>
    <x v="1"/>
    <x v="2"/>
    <s v="5/6/2026, 1:40 PM"/>
    <s v="Retained on Benefits"/>
  </r>
  <r>
    <s v="DG0001292102"/>
    <s v="Initial"/>
    <s v="Whirlpool Contact Center"/>
    <s v="5/6/2026, 1:32 PM"/>
    <s v="5/6/2026, 1:32 PM"/>
    <m/>
    <s v="Subscription"/>
    <n v="95.88"/>
    <n v="7.99"/>
    <m/>
    <n v="0"/>
    <n v="95.88"/>
    <m/>
    <m/>
    <n v="1"/>
    <s v="David Sanzi"/>
    <x v="1"/>
    <x v="2"/>
    <s v="5/6/2026, 1:32 PM"/>
    <s v="Retained on Benefits"/>
  </r>
  <r>
    <s v="DG0001292104"/>
    <s v="Initial"/>
    <s v="Whirlpool Contact Center"/>
    <s v="5/6/2026, 1:33 PM"/>
    <s v="5/6/2026, 1:33 PM"/>
    <m/>
    <s v="Subscription"/>
    <n v="83.88"/>
    <n v="6.99"/>
    <m/>
    <n v="0"/>
    <n v="83.88"/>
    <m/>
    <m/>
    <n v="1"/>
    <s v="David Sanzi"/>
    <x v="1"/>
    <x v="2"/>
    <s v="5/6/2026, 1:33 PM"/>
    <s v="Retained on Benefits"/>
  </r>
  <r>
    <s v="DG0001292107"/>
    <s v="Initial"/>
    <s v="Whirlpool Contact Center"/>
    <s v="5/6/2026, 1:33 PM"/>
    <s v="5/6/2026, 1:33 PM"/>
    <m/>
    <s v="Subscription"/>
    <n v="65.88"/>
    <n v="5.49"/>
    <m/>
    <n v="0"/>
    <n v="65.88"/>
    <m/>
    <m/>
    <n v="1"/>
    <s v="David Sanzi"/>
    <x v="1"/>
    <x v="2"/>
    <s v="5/6/2026, 1:33 PM"/>
    <s v="Retained on Benefits"/>
  </r>
  <r>
    <s v="DG0001292101"/>
    <s v="Initial"/>
    <s v="Whirlpool Contact Center"/>
    <s v="5/6/2026, 1:34 PM"/>
    <s v="5/6/2026, 1:34 PM"/>
    <m/>
    <s v="Subscription"/>
    <n v="77.88"/>
    <n v="6.49"/>
    <m/>
    <n v="0"/>
    <n v="77.88"/>
    <m/>
    <m/>
    <n v="1"/>
    <s v="David Sanzi"/>
    <x v="1"/>
    <x v="2"/>
    <s v="5/6/2026, 1:34 PM"/>
    <s v="Retained on Benefits"/>
  </r>
  <r>
    <s v="DG0000774168"/>
    <s v="Initial"/>
    <s v="Tel Reg"/>
    <s v="5/6/2026, 1:38 PM"/>
    <s v="5/6/2026, 1:38 PM"/>
    <s v="12/29/2026, 11:59 PM"/>
    <s v="Subscription"/>
    <n v="102.36"/>
    <n v="8.5299999999999994"/>
    <m/>
    <n v="0"/>
    <n v="102.36"/>
    <m/>
    <m/>
    <n v="1"/>
    <s v="TARIS CLARK"/>
    <x v="1"/>
    <x v="2"/>
    <s v="5/6/2026, 1:38 PM"/>
    <s v="Retained on Benefits"/>
  </r>
  <r>
    <s v="DG0000774167"/>
    <s v="Initial"/>
    <s v="Tel Reg"/>
    <s v="5/6/2026, 1:38 PM"/>
    <s v="5/6/2026, 1:38 PM"/>
    <s v="12/29/2026, 11:59 PM"/>
    <s v="Subscription"/>
    <n v="71.88"/>
    <n v="5.99"/>
    <m/>
    <n v="0"/>
    <n v="71.88"/>
    <m/>
    <m/>
    <n v="1"/>
    <s v="TARIS CLARK"/>
    <x v="1"/>
    <x v="2"/>
    <s v="5/6/2026, 1:38 PM"/>
    <s v="Retained on Benefits"/>
  </r>
  <r>
    <s v="DG0000774164"/>
    <s v="Initial"/>
    <s v="Tel Reg"/>
    <s v="5/6/2026, 1:39 PM"/>
    <s v="5/6/2026, 1:39 PM"/>
    <s v="12/29/2026, 11:59 PM"/>
    <s v="Subscription"/>
    <n v="53.88"/>
    <n v="4.49"/>
    <m/>
    <n v="0"/>
    <n v="53.88"/>
    <m/>
    <m/>
    <n v="1"/>
    <s v="TARIS CLARK"/>
    <x v="1"/>
    <x v="2"/>
    <s v="5/6/2026, 1:39 PM"/>
    <s v="Retained on Benefits"/>
  </r>
  <r>
    <s v="DG0000774163"/>
    <s v="Initial"/>
    <s v="Tel Reg"/>
    <s v="5/6/2026, 1:39 PM"/>
    <s v="5/6/2026, 1:39 PM"/>
    <s v="12/29/2026, 11:59 PM"/>
    <s v="Subscription"/>
    <n v="65.88"/>
    <n v="5.49"/>
    <m/>
    <n v="0"/>
    <n v="65.88"/>
    <m/>
    <m/>
    <n v="1"/>
    <s v="TARIS CLARK"/>
    <x v="1"/>
    <x v="2"/>
    <s v="5/6/2026, 1:39 PM"/>
    <s v="Retained on Benefits"/>
  </r>
  <r>
    <s v="DG0000774162"/>
    <s v="Initial"/>
    <s v="D&amp;G Contact Center"/>
    <s v="5/6/2026, 1:40 PM"/>
    <s v="5/6/2026, 1:40 PM"/>
    <s v="12/29/2026, 11:59 PM"/>
    <s v="Subscription"/>
    <n v="251.88"/>
    <n v="20.99"/>
    <m/>
    <n v="0"/>
    <n v="251.88"/>
    <m/>
    <m/>
    <n v="1"/>
    <s v="TARIS CLARK"/>
    <x v="1"/>
    <x v="2"/>
    <s v="5/6/2026, 1:40 PM"/>
    <s v="Retained on Benefits"/>
  </r>
  <r>
    <s v="DG0001667540"/>
    <s v="Initial"/>
    <s v="D&amp;G Contact Center"/>
    <s v="5/6/2026, 2:26 PM"/>
    <s v="5/6/2026, 2:26 PM"/>
    <m/>
    <s v="Subscription"/>
    <n v="127.2"/>
    <n v="10.6"/>
    <n v="0.74199999999999999"/>
    <n v="0"/>
    <n v="127.2"/>
    <m/>
    <n v="16.32"/>
    <n v="1"/>
    <s v="Judy Figueroa"/>
    <x v="1"/>
    <x v="2"/>
    <s v="5/6/2026, 2:26 PM"/>
    <s v="Retained on Benefits"/>
  </r>
  <r>
    <s v="DG0001667542"/>
    <s v="Initial"/>
    <s v="Tel Reg"/>
    <s v="5/6/2026, 2:25 PM"/>
    <s v="5/6/2026, 2:25 PM"/>
    <m/>
    <s v="Subscription"/>
    <n v="97.44"/>
    <n v="8.1199999999999992"/>
    <n v="0.60899999999999999"/>
    <n v="0"/>
    <n v="97.44"/>
    <m/>
    <n v="13.4"/>
    <n v="1"/>
    <s v="Judy Figueroa"/>
    <x v="1"/>
    <x v="2"/>
    <s v="5/6/2026, 2:25 PM"/>
    <s v="Retained on Benefits"/>
  </r>
  <r>
    <s v="DG0001667541"/>
    <s v="Initial"/>
    <s v="Tel Reg"/>
    <s v="5/6/2026, 2:26 PM"/>
    <s v="5/6/2026, 2:26 PM"/>
    <m/>
    <s v="Subscription"/>
    <n v="72.72"/>
    <n v="6.06"/>
    <n v="0.45450000000000002"/>
    <n v="0"/>
    <n v="72.72"/>
    <m/>
    <n v="9.99"/>
    <n v="1"/>
    <s v="Judy Figueroa"/>
    <x v="1"/>
    <x v="2"/>
    <s v="5/6/2026, 2:26 PM"/>
    <s v="Retained on Benefits"/>
  </r>
  <r>
    <s v="DG0001667539"/>
    <s v="Initial"/>
    <s v="Tel Reg"/>
    <s v="5/6/2026, 2:26 PM"/>
    <s v="5/6/2026, 2:26 PM"/>
    <m/>
    <s v="Subscription"/>
    <n v="53.64"/>
    <n v="4.47"/>
    <n v="0.33524999999999999"/>
    <n v="0"/>
    <n v="53.64"/>
    <m/>
    <n v="7.39"/>
    <n v="1"/>
    <s v="Judy Figueroa"/>
    <x v="1"/>
    <x v="2"/>
    <s v="5/6/2026, 2:26 PM"/>
    <s v="Retained on Benefits"/>
  </r>
  <r>
    <s v="DG0001230249"/>
    <s v="Initial"/>
    <s v="Tel Reg"/>
    <s v="5/5/2026, 7:31 AM"/>
    <s v="5/5/2026, 7:31 AM"/>
    <m/>
    <s v="Subscription"/>
    <n v="60"/>
    <n v="5"/>
    <n v="0.375"/>
    <n v="0"/>
    <n v="60"/>
    <m/>
    <n v="8.26"/>
    <n v="1"/>
    <s v="Dennis Beeton"/>
    <x v="1"/>
    <x v="2"/>
    <s v="5/5/2026, 7:31 AM"/>
    <s v="Retained on Benefits"/>
  </r>
  <r>
    <s v="DG0001173735"/>
    <s v="Initial"/>
    <s v="Tel Reg"/>
    <s v="5/5/2026, 7:31 AM"/>
    <s v="5/5/2026, 7:31 AM"/>
    <m/>
    <s v="Subscription"/>
    <n v="65.88"/>
    <n v="5.49"/>
    <n v="0.41175"/>
    <n v="0"/>
    <n v="65.88"/>
    <m/>
    <n v="9.0500000000000007"/>
    <n v="1"/>
    <s v="Dennis Beeton"/>
    <x v="1"/>
    <x v="2"/>
    <s v="5/5/2026, 7:31 AM"/>
    <s v="Retained on Benefits"/>
  </r>
  <r>
    <s v="DG0001173734"/>
    <s v="Initial"/>
    <s v="Tel Reg"/>
    <s v="5/5/2026, 7:32 AM"/>
    <s v="5/5/2026, 7:32 AM"/>
    <m/>
    <s v="Subscription"/>
    <n v="77.88"/>
    <n v="6.49"/>
    <n v="0.48675000000000002"/>
    <n v="0"/>
    <n v="77.88"/>
    <m/>
    <n v="10.71"/>
    <n v="1"/>
    <s v="Dennis Beeton"/>
    <x v="1"/>
    <x v="2"/>
    <s v="5/5/2026, 7:32 AM"/>
    <s v="Retained on Benefits"/>
  </r>
  <r>
    <s v="DG0002138237"/>
    <s v="Initial"/>
    <s v="D&amp;G Contact Center"/>
    <s v="5/5/2026, 8:11 AM"/>
    <s v="5/5/2026, 8:11 AM"/>
    <m/>
    <s v="Subscription"/>
    <n v="152.63999999999999"/>
    <n v="12.72"/>
    <n v="0.89039999999999997"/>
    <n v="0"/>
    <n v="152.63999999999999"/>
    <n v="0.5"/>
    <n v="19.59"/>
    <n v="1"/>
    <s v="shawna himes"/>
    <x v="1"/>
    <x v="2"/>
    <s v="5/5/2026, 8:11 AM"/>
    <s v="Retained on Benefits"/>
  </r>
  <r>
    <s v="DG0002051796"/>
    <s v="Initial"/>
    <s v="D&amp;G Contact Center"/>
    <s v="5/5/2026, 8:11 AM"/>
    <s v="5/5/2026, 8:11 AM"/>
    <m/>
    <s v="Subscription"/>
    <n v="138.6"/>
    <n v="11.55"/>
    <n v="0.8085"/>
    <n v="0"/>
    <n v="138.6"/>
    <m/>
    <n v="17.79"/>
    <n v="1"/>
    <s v="shawna himes"/>
    <x v="1"/>
    <x v="2"/>
    <s v="5/5/2026, 8:11 AM"/>
    <s v="Retained on Benefits"/>
  </r>
  <r>
    <s v="DG0002039143"/>
    <s v="Initial"/>
    <s v="Tel Reg"/>
    <s v="5/5/2026, 8:12 AM"/>
    <s v="5/5/2026, 8:12 AM"/>
    <m/>
    <s v="Subscription"/>
    <n v="70.319999999999993"/>
    <n v="5.86"/>
    <n v="0.4395"/>
    <n v="0"/>
    <n v="70.319999999999993"/>
    <m/>
    <n v="9.67"/>
    <n v="1"/>
    <s v="shawna himes"/>
    <x v="1"/>
    <x v="2"/>
    <s v="5/5/2026, 8:12 AM"/>
    <s v="Retained on Benefits"/>
  </r>
  <r>
    <s v="DG0001186878"/>
    <s v="Initial"/>
    <s v="Whirlpool Contact Center"/>
    <s v="5/5/2026, 9:51 AM"/>
    <s v="5/5/2026, 9:51 AM"/>
    <m/>
    <s v="Annual Renewal"/>
    <n v="383.88"/>
    <n v="31.99"/>
    <m/>
    <n v="0"/>
    <n v="383.88"/>
    <m/>
    <m/>
    <n v="1"/>
    <s v="PHILLIP DOSS"/>
    <x v="1"/>
    <x v="2"/>
    <s v="5/5/2026, 9:51 AM"/>
    <s v="Retained on Benefits"/>
  </r>
  <r>
    <s v="DG0001153070"/>
    <s v="Initial"/>
    <s v="Whirlpool Contact Center"/>
    <s v="5/4/2026, 9:25 AM"/>
    <s v="5/4/2026, 9:25 AM"/>
    <m/>
    <s v="Annual Renewal"/>
    <n v="383.88"/>
    <n v="31.99"/>
    <m/>
    <n v="0"/>
    <n v="383.88"/>
    <m/>
    <m/>
    <n v="1"/>
    <s v="Melissa Hongskula"/>
    <x v="1"/>
    <x v="2"/>
    <s v="5/4/2026, 9:25 AM"/>
    <s v="Retained on Benefits"/>
  </r>
  <r>
    <s v="DG0001432022"/>
    <s v="Initial"/>
    <s v="Whirlpool Contact Center"/>
    <s v="5/4/2026, 12:58 PM"/>
    <s v="5/4/2026, 12:58 PM"/>
    <m/>
    <s v="Annual Renewal"/>
    <n v="431.88"/>
    <n v="35.99"/>
    <m/>
    <n v="0"/>
    <n v="431.88"/>
    <m/>
    <m/>
    <n v="1"/>
    <s v="Stephen Asamoah"/>
    <x v="1"/>
    <x v="2"/>
    <s v="5/4/2026, 12:58 PM"/>
    <s v="Retained on Benefits"/>
  </r>
  <r>
    <s v="DG0001926252"/>
    <s v="Initial"/>
    <s v="Tel Reg"/>
    <s v="5/4/2026, 10:38 AM"/>
    <s v="5/29/2026, 12:00 AM"/>
    <m/>
    <s v="Subscription"/>
    <n v="57.2"/>
    <n v="2.6"/>
    <n v="0.624"/>
    <n v="1"/>
    <n v="57.2"/>
    <n v="0.2"/>
    <n v="6.55"/>
    <n v="1"/>
    <s v="Marlene Pirro"/>
    <x v="0"/>
    <x v="2"/>
    <s v="5/4/2026, 10:38 AM"/>
    <s v="Retained With Discount"/>
  </r>
  <r>
    <s v="DG0000016011"/>
    <s v="Initial"/>
    <s v="Tel Reg"/>
    <s v="5/4/2026, 1:43 PM"/>
    <s v="5/28/2026, 12:00 AM"/>
    <s v="11/27/2026, 11:59 PM"/>
    <s v="Subscription"/>
    <n v="119.88"/>
    <n v="9.99"/>
    <n v="0.95879999999999999"/>
    <n v="1"/>
    <n v="119.88"/>
    <n v="0.2"/>
    <n v="12.95"/>
    <n v="1"/>
    <s v="Marie Sulzer"/>
    <x v="0"/>
    <x v="2"/>
    <s v="5/4/2026, 1:43 PM"/>
    <s v="Retained With Discount"/>
  </r>
  <r>
    <s v="DG0000347581"/>
    <s v="Initial"/>
    <s v="After CC"/>
    <s v="5/4/2026, 2:06 PM"/>
    <s v="5/23/2026, 12:00 AM"/>
    <s v="4/22/2027, 11:59 PM"/>
    <s v="Subscription"/>
    <n v="170.88"/>
    <n v="14.24"/>
    <n v="2.8475000000000001"/>
    <n v="1"/>
    <n v="170.88"/>
    <n v="0.2"/>
    <n v="34.880000000000003"/>
    <n v="1"/>
    <s v="Janet Crane"/>
    <x v="0"/>
    <x v="2"/>
    <s v="5/4/2026, 2:06 PM"/>
    <s v="Retained With Discount"/>
  </r>
  <r>
    <s v="DG0000347587"/>
    <s v="Initial"/>
    <s v="After CC"/>
    <s v="5/4/2026, 2:06 PM"/>
    <s v="5/23/2026, 12:00 AM"/>
    <s v="4/22/2027, 11:59 PM"/>
    <s v="Subscription"/>
    <n v="155.88"/>
    <n v="12.99"/>
    <n v="2.5975000000000001"/>
    <n v="1"/>
    <n v="155.88"/>
    <n v="0.2"/>
    <n v="31.82"/>
    <n v="1"/>
    <s v="Janet Crane"/>
    <x v="0"/>
    <x v="2"/>
    <s v="5/4/2026, 2:06 PM"/>
    <s v="Retained With Discount"/>
  </r>
  <r>
    <s v="DG0001459482"/>
    <s v="Initial"/>
    <s v="Tel Reg"/>
    <s v="5/1/2026, 7:54 AM"/>
    <s v="5/1/2026, 7:54 AM"/>
    <m/>
    <s v="Subscription"/>
    <n v="65.400000000000006"/>
    <n v="5.45"/>
    <n v="0.40875"/>
    <n v="0"/>
    <n v="65.400000000000006"/>
    <m/>
    <n v="9"/>
    <n v="1"/>
    <s v="Ida carson"/>
    <x v="1"/>
    <x v="2"/>
    <s v="5/1/2026, 7:54 AM"/>
    <s v="Retained on Benefits"/>
  </r>
  <r>
    <s v="DG0000943818"/>
    <s v="Pre-Renewal"/>
    <s v="After Mail"/>
    <s v="5/1/2026, 8:00 AM"/>
    <s v="5/1/2026, 8:00 AM"/>
    <s v="5/31/2027, 11:59 PM"/>
    <s v="Subscription"/>
    <n v="287.88"/>
    <n v="23.99"/>
    <m/>
    <n v="0"/>
    <n v="287.88"/>
    <m/>
    <m/>
    <n v="1"/>
    <s v="Sharon Vodenicker"/>
    <x v="1"/>
    <x v="2"/>
    <s v="5/1/2026, 8:00 AM"/>
    <s v="Retained on Benefits"/>
  </r>
  <r>
    <s v="DG0000198659"/>
    <s v="Initial"/>
    <s v="Tel Reg"/>
    <s v="5/1/2026, 10:34 AM"/>
    <s v="5/1/2026, 10:34 AM"/>
    <s v="6/15/2026, 11:59 PM"/>
    <s v="Subscription"/>
    <n v="104.88"/>
    <n v="8.74"/>
    <m/>
    <n v="0"/>
    <n v="104.88"/>
    <m/>
    <m/>
    <n v="1"/>
    <s v="Loulouse Dume"/>
    <x v="1"/>
    <x v="2"/>
    <s v="5/1/2026, 10:34 AM"/>
    <s v="Retained on Benefits"/>
  </r>
  <r>
    <s v="DG0001914472"/>
    <s v="Initial"/>
    <s v="Whirlpool Contact Center"/>
    <s v="5/1/2026, 9:32 AM"/>
    <s v="5/1/2026, 9:32 AM"/>
    <m/>
    <s v="Subscription"/>
    <n v="143.88"/>
    <n v="11.99"/>
    <n v="2.9975000000000001"/>
    <n v="0"/>
    <n v="143.88"/>
    <n v="0.5"/>
    <n v="59.94"/>
    <n v="1"/>
    <s v="DOLLY GIBSON"/>
    <x v="1"/>
    <x v="2"/>
    <s v="5/1/2026, 9:32 AM"/>
    <s v="Retained on Benefits"/>
  </r>
  <r>
    <s v="DG0000198657"/>
    <s v="Initial"/>
    <s v="Tel Reg"/>
    <s v="5/1/2026, 10:33 AM"/>
    <s v="5/1/2026, 10:33 AM"/>
    <s v="6/15/2026, 11:59 PM"/>
    <s v="Subscription"/>
    <n v="92.88"/>
    <n v="7.74"/>
    <m/>
    <n v="0"/>
    <n v="92.88"/>
    <m/>
    <m/>
    <n v="1"/>
    <s v="Loulouse Dume"/>
    <x v="1"/>
    <x v="2"/>
    <s v="5/1/2026, 10:33 AM"/>
    <s v="Retained on Benefits"/>
  </r>
  <r>
    <s v="DG0000455894"/>
    <s v="Initial"/>
    <s v="D&amp;G Contact Center"/>
    <s v="5/1/2026, 10:34 AM"/>
    <s v="5/1/2026, 10:34 AM"/>
    <s v="7/9/2026, 11:59 PM"/>
    <s v="Subscription"/>
    <n v="245.88"/>
    <n v="20.49"/>
    <m/>
    <n v="0"/>
    <n v="245.88"/>
    <m/>
    <m/>
    <n v="1"/>
    <s v="Loulouse Dume"/>
    <x v="1"/>
    <x v="2"/>
    <s v="5/1/2026, 10:34 AM"/>
    <s v="Retained on Benefits"/>
  </r>
  <r>
    <s v="DG0000198658"/>
    <s v="Initial"/>
    <s v="Tel Reg"/>
    <s v="5/1/2026, 10:34 AM"/>
    <s v="5/1/2026, 10:34 AM"/>
    <s v="6/15/2026, 11:59 PM"/>
    <s v="Subscription"/>
    <n v="83.88"/>
    <n v="6.99"/>
    <m/>
    <n v="0"/>
    <n v="83.88"/>
    <m/>
    <m/>
    <n v="1"/>
    <s v="Loulouse Dume"/>
    <x v="1"/>
    <x v="2"/>
    <s v="5/1/2026, 10:34 AM"/>
    <s v="Retained on Benefits"/>
  </r>
  <r>
    <s v="DG0000349521"/>
    <s v="Initial"/>
    <s v="Web Reg"/>
    <s v="5/1/2026, 11:04 AM"/>
    <s v="5/1/2026, 11:04 AM"/>
    <s v="2/27/2027, 11:59 PM"/>
    <s v="Subscription"/>
    <n v="119.88"/>
    <n v="9.99"/>
    <n v="0.95879999999999999"/>
    <n v="1"/>
    <n v="119.88"/>
    <n v="0.2"/>
    <n v="12.23"/>
    <n v="1"/>
    <s v="Raul Moreno"/>
    <x v="0"/>
    <x v="2"/>
    <s v="5/1/2026, 11:04 AM"/>
    <s v="Retained on Benefits"/>
  </r>
  <r>
    <s v="DG0000349521"/>
    <s v="Initial"/>
    <s v="Web Reg"/>
    <s v="5/1/2026, 11:07 AM"/>
    <s v="5/28/2026, 12:00 AM"/>
    <s v="2/27/2027, 11:59 PM"/>
    <s v="Subscription"/>
    <n v="119.88"/>
    <n v="9.99"/>
    <n v="0.95879999999999999"/>
    <n v="1"/>
    <n v="119.88"/>
    <n v="0.2"/>
    <n v="12.23"/>
    <n v="1"/>
    <s v="Raul Moreno"/>
    <x v="0"/>
    <x v="2"/>
    <s v="5/1/2026, 11:07 AM"/>
    <s v="Retained With Discount"/>
  </r>
  <r>
    <s v="DG0002104394"/>
    <s v="Initial"/>
    <s v="Web Reg"/>
    <s v="5/11/2026, 7:21 AM"/>
    <s v="5/11/2026, 7:21 AM"/>
    <m/>
    <s v="Subscription"/>
    <n v="111.6"/>
    <n v="9.3000000000000007"/>
    <n v="2.0924999999999998"/>
    <n v="0"/>
    <n v="111.6"/>
    <n v="0.5"/>
    <n v="43.94"/>
    <n v="1"/>
    <s v="Kathy Jones"/>
    <x v="1"/>
    <x v="3"/>
    <s v="5/11/2026, 7:21 AM"/>
    <s v="Retained on Benefits"/>
  </r>
  <r>
    <s v="DG0000330515"/>
    <s v="Initial"/>
    <s v="Tel Reg"/>
    <s v="5/11/2026, 7:44 AM"/>
    <s v="5/11/2026, 7:44 AM"/>
    <s v="2/1/2027, 11:59 PM"/>
    <s v="Subscription"/>
    <n v="80.88"/>
    <n v="6.74"/>
    <m/>
    <n v="0"/>
    <n v="80.88"/>
    <m/>
    <m/>
    <n v="1"/>
    <s v="Genaro Garza"/>
    <x v="1"/>
    <x v="3"/>
    <s v="5/11/2026, 7:44 AM"/>
    <s v="Retained on Benefits"/>
  </r>
  <r>
    <s v="DG0002104376"/>
    <s v="Initial"/>
    <s v="Web Reg"/>
    <s v="5/11/2026, 7:22 AM"/>
    <s v="5/11/2026, 7:22 AM"/>
    <m/>
    <s v="Subscription"/>
    <n v="83.88"/>
    <n v="6.99"/>
    <n v="1.5727500000000001"/>
    <n v="0"/>
    <n v="83.88"/>
    <n v="0.5"/>
    <n v="33.020000000000003"/>
    <n v="1"/>
    <s v="Kathy Jones"/>
    <x v="1"/>
    <x v="3"/>
    <s v="5/11/2026, 7:22 AM"/>
    <s v="Retained on Benefits"/>
  </r>
  <r>
    <s v="DG0000044611"/>
    <s v="Early Cancellation"/>
    <s v="Web Reg"/>
    <s v="5/11/2026, 7:17 AM"/>
    <s v="5/11/2026, 7:17 AM"/>
    <s v="5/21/2027, 11:59 PM"/>
    <s v="Subscription"/>
    <n v="122.88"/>
    <n v="10.24"/>
    <m/>
    <n v="0"/>
    <n v="122.88"/>
    <m/>
    <m/>
    <n v="1"/>
    <s v="Martha Crain"/>
    <x v="1"/>
    <x v="3"/>
    <s v="5/11/2026, 7:17 AM"/>
    <s v="Retained on Benefits"/>
  </r>
  <r>
    <s v="DG0001196724"/>
    <s v="Initial"/>
    <s v="D&amp;G Contact Center"/>
    <s v="5/11/2026, 7:01 AM"/>
    <s v="6/2/2026, 12:00 AM"/>
    <m/>
    <s v="Subscription"/>
    <n v="187"/>
    <n v="8.5"/>
    <n v="1.9039999999999999"/>
    <n v="1"/>
    <n v="187"/>
    <n v="0.2"/>
    <n v="15.71"/>
    <n v="1"/>
    <s v="Dianna Nelson"/>
    <x v="0"/>
    <x v="3"/>
    <s v="5/11/2026, 7:01 AM"/>
    <s v="Retained With Discount"/>
  </r>
  <r>
    <s v="DG0000131742"/>
    <s v="Initial"/>
    <s v="Tel Reg"/>
    <s v="5/11/2026, 7:00 AM"/>
    <s v="5/18/2026, 12:00 AM"/>
    <s v="1/17/2027, 11:59 PM"/>
    <s v="Subscription"/>
    <n v="137.88"/>
    <n v="11.49"/>
    <n v="1.1028"/>
    <n v="1"/>
    <n v="137.88"/>
    <n v="0.2"/>
    <n v="14.34"/>
    <n v="1"/>
    <s v="Dianna Nelson"/>
    <x v="0"/>
    <x v="3"/>
    <s v="5/11/2026, 7:00 AM"/>
    <s v="Retained With Discount"/>
  </r>
  <r>
    <s v="DG0001214375"/>
    <s v="Initial"/>
    <s v="After Mail"/>
    <s v="5/8/2026, 7:04 AM"/>
    <s v="5/8/2026, 7:04 AM"/>
    <m/>
    <s v="Term"/>
    <m/>
    <m/>
    <m/>
    <n v="0"/>
    <m/>
    <m/>
    <m/>
    <n v="1"/>
    <s v="James Bowes"/>
    <x v="1"/>
    <x v="3"/>
    <s v="5/8/2026, 7:04 AM"/>
    <s v="Retained on Benefits"/>
  </r>
  <r>
    <s v="DG0001214375"/>
    <s v="Initial"/>
    <s v="After Mail"/>
    <s v="5/8/2026, 7:05 AM"/>
    <s v="5/8/2026, 7:05 AM"/>
    <m/>
    <s v="Term"/>
    <m/>
    <m/>
    <m/>
    <n v="0"/>
    <m/>
    <m/>
    <m/>
    <n v="1"/>
    <s v="James Bowes"/>
    <x v="1"/>
    <x v="3"/>
    <s v="5/8/2026, 7:05 AM"/>
    <s v="Retained on Benefits"/>
  </r>
  <r>
    <s v="DG0001361644"/>
    <s v="Initial"/>
    <s v="Whirlpool Contact Center"/>
    <s v="5/8/2026, 7:22 AM"/>
    <s v="5/8/2026, 7:22 AM"/>
    <m/>
    <s v="Annual Renewal"/>
    <n v="383.88"/>
    <n v="31.99"/>
    <m/>
    <n v="0"/>
    <n v="383.88"/>
    <m/>
    <m/>
    <n v="1"/>
    <s v="Silvio Medina"/>
    <x v="1"/>
    <x v="3"/>
    <s v="5/8/2026, 7:22 AM"/>
    <s v="Retained on Benefits"/>
  </r>
  <r>
    <s v="DG0001940335"/>
    <s v="Initial"/>
    <s v="Whirlpool Contact Center"/>
    <s v="5/8/2026, 7:15 AM"/>
    <s v="5/8/2026, 7:15 AM"/>
    <m/>
    <s v="Annual Renewal"/>
    <n v="431.88"/>
    <n v="35.99"/>
    <m/>
    <n v="0"/>
    <n v="431.88"/>
    <m/>
    <m/>
    <n v="1"/>
    <s v="Gowri Kannan"/>
    <x v="1"/>
    <x v="3"/>
    <s v="5/8/2026, 7:15 AM"/>
    <s v="Retained on Benefits"/>
  </r>
  <r>
    <s v="DG0001124236"/>
    <s v="Initial"/>
    <s v="D&amp;G Contact Center"/>
    <s v="5/8/2026, 7:19 AM"/>
    <s v="5/8/2026, 7:19 AM"/>
    <m/>
    <s v="Subscription"/>
    <n v="198.2"/>
    <n v="9.91"/>
    <n v="2.2204000000000002"/>
    <n v="1"/>
    <n v="198.2"/>
    <n v="0.2"/>
    <n v="19.149999999999999"/>
    <n v="1"/>
    <s v="JOSE GARCIA"/>
    <x v="1"/>
    <x v="3"/>
    <s v="5/8/2026, 7:19 AM"/>
    <s v="Retained on Benefits"/>
  </r>
  <r>
    <s v="DG0001399931"/>
    <s v="Initial"/>
    <s v="After Web"/>
    <s v="5/8/2026, 7:23 AM"/>
    <s v="5/8/2026, 7:23 AM"/>
    <m/>
    <s v="Subscription"/>
    <n v="101.88"/>
    <n v="8.49"/>
    <n v="1.698"/>
    <n v="0"/>
    <n v="101.88"/>
    <m/>
    <n v="22.94"/>
    <n v="1"/>
    <s v="Silvio Medina"/>
    <x v="1"/>
    <x v="3"/>
    <s v="5/8/2026, 7:23 AM"/>
    <s v="Retained on Benefits"/>
  </r>
  <r>
    <s v="DG0001196097"/>
    <s v="Initial"/>
    <s v="Whirlpool Contact Center"/>
    <s v="5/8/2026, 8:38 AM"/>
    <s v="5/8/2026, 8:38 AM"/>
    <m/>
    <s v="Annual Renewal"/>
    <n v="419.88"/>
    <n v="34.99"/>
    <m/>
    <n v="0"/>
    <n v="419.88"/>
    <m/>
    <m/>
    <n v="1"/>
    <s v="Araceli Hawlisch"/>
    <x v="1"/>
    <x v="3"/>
    <s v="5/8/2026, 8:38 AM"/>
    <s v="Retained on Benefits"/>
  </r>
  <r>
    <s v="DG0001124243"/>
    <s v="Initial"/>
    <s v="D&amp;G Contact Center"/>
    <s v="5/8/2026, 7:18 AM"/>
    <s v="5/8/2026, 7:18 AM"/>
    <m/>
    <s v="Subscription"/>
    <n v="120.52"/>
    <n v="6.02"/>
    <n v="1.3495999999999999"/>
    <n v="1"/>
    <n v="120.52"/>
    <n v="0.2"/>
    <n v="11.64"/>
    <n v="1"/>
    <s v="JOSE GARCIA"/>
    <x v="1"/>
    <x v="3"/>
    <s v="5/8/2026, 7:18 AM"/>
    <s v="Retained on Benefits"/>
  </r>
  <r>
    <s v="DG0002082279"/>
    <s v="Initial"/>
    <s v="D&amp;G Contact Center"/>
    <s v="5/8/2026, 8:38 AM"/>
    <s v="5/8/2026, 8:38 AM"/>
    <m/>
    <s v="Subscription"/>
    <n v="113.4"/>
    <n v="9.4499999999999993"/>
    <n v="0.66149999999999998"/>
    <n v="0"/>
    <n v="113.4"/>
    <n v="0.5"/>
    <n v="14.55"/>
    <n v="1"/>
    <s v="Araceli Hawlisch"/>
    <x v="1"/>
    <x v="3"/>
    <s v="5/8/2026, 8:38 AM"/>
    <s v="Retained on Benefits"/>
  </r>
  <r>
    <s v="DG0001124247"/>
    <s v="Initial"/>
    <s v="D&amp;G Contact Center"/>
    <s v="5/8/2026, 7:18 AM"/>
    <s v="5/8/2026, 7:18 AM"/>
    <m/>
    <s v="Subscription"/>
    <n v="142.6"/>
    <n v="7.13"/>
    <n v="1.5973999999999999"/>
    <n v="1"/>
    <n v="142.6"/>
    <n v="0.2"/>
    <n v="13.78"/>
    <n v="1"/>
    <s v="JOSE GARCIA"/>
    <x v="1"/>
    <x v="3"/>
    <s v="5/8/2026, 7:18 AM"/>
    <s v="Retained on Benefits"/>
  </r>
  <r>
    <s v="DG0001124246"/>
    <s v="Initial"/>
    <s v="D&amp;G Contact Center"/>
    <s v="5/8/2026, 7:18 AM"/>
    <s v="5/8/2026, 7:18 AM"/>
    <m/>
    <s v="Subscription"/>
    <n v="109.52"/>
    <n v="5.47"/>
    <n v="1.2263999999999999"/>
    <n v="1"/>
    <n v="109.52"/>
    <n v="0.2"/>
    <n v="10.58"/>
    <n v="1"/>
    <s v="JOSE GARCIA"/>
    <x v="1"/>
    <x v="3"/>
    <s v="5/8/2026, 7:18 AM"/>
    <s v="Retained on Benefits"/>
  </r>
  <r>
    <s v="DG0001124250"/>
    <s v="Initial"/>
    <s v="D&amp;G Contact Center"/>
    <s v="5/8/2026, 7:17 AM"/>
    <s v="5/8/2026, 7:17 AM"/>
    <m/>
    <s v="Subscription"/>
    <n v="142.6"/>
    <n v="7.13"/>
    <n v="1.5973999999999999"/>
    <n v="1"/>
    <n v="142.6"/>
    <n v="0.2"/>
    <n v="13.78"/>
    <n v="1"/>
    <s v="JOSE GARCIA"/>
    <x v="1"/>
    <x v="3"/>
    <s v="5/8/2026, 7:17 AM"/>
    <s v="Retained on Benefits"/>
  </r>
  <r>
    <s v="DG0001124229"/>
    <s v="Initial"/>
    <s v="D&amp;G Contact Center"/>
    <s v="5/8/2026, 7:19 AM"/>
    <s v="5/8/2026, 7:19 AM"/>
    <m/>
    <s v="Subscription"/>
    <n v="82.32"/>
    <n v="4.1100000000000003"/>
    <n v="0.92120000000000002"/>
    <n v="1"/>
    <n v="82.32"/>
    <n v="0.2"/>
    <n v="7.95"/>
    <n v="1"/>
    <s v="JOSE GARCIA"/>
    <x v="1"/>
    <x v="3"/>
    <s v="5/8/2026, 7:19 AM"/>
    <s v="Retained on Benefits"/>
  </r>
  <r>
    <s v="DG0001616351"/>
    <s v="Canceled"/>
    <s v="After CC"/>
    <s v="5/8/2026, 7:49 AM"/>
    <s v="5/8/2026, 7:49 AM"/>
    <m/>
    <s v="Subscription"/>
    <n v="131.88"/>
    <n v="10.99"/>
    <m/>
    <n v="0"/>
    <n v="131.88"/>
    <m/>
    <m/>
    <n v="1"/>
    <s v="Rodger Steward"/>
    <x v="2"/>
    <x v="3"/>
    <s v="5/8/2026, 7:49 AM"/>
    <s v="Retained on Benefits"/>
  </r>
  <r>
    <s v="DG0001594846"/>
    <s v="Initial"/>
    <s v="Tel Reg"/>
    <s v="5/8/2026, 8:10 AM"/>
    <s v="5/8/2026, 8:10 AM"/>
    <m/>
    <s v="Subscription"/>
    <n v="67.2"/>
    <n v="5.6"/>
    <n v="0.42"/>
    <n v="0"/>
    <n v="67.2"/>
    <m/>
    <n v="9.24"/>
    <n v="1"/>
    <s v="BRIAN COYLE"/>
    <x v="2"/>
    <x v="3"/>
    <s v="5/8/2026, 8:10 AM"/>
    <s v="Retained on Benefits"/>
  </r>
  <r>
    <s v="DG0001594845"/>
    <s v="Initial"/>
    <s v="Tel Reg"/>
    <s v="5/8/2026, 8:10 AM"/>
    <s v="5/8/2026, 8:10 AM"/>
    <m/>
    <s v="Subscription"/>
    <n v="137.63999999999999"/>
    <n v="11.47"/>
    <n v="0.86024999999999996"/>
    <n v="0"/>
    <n v="137.63999999999999"/>
    <m/>
    <n v="18.93"/>
    <n v="1"/>
    <s v="BRIAN COYLE"/>
    <x v="2"/>
    <x v="3"/>
    <s v="5/8/2026, 8:10 AM"/>
    <s v="Retained on Benefits"/>
  </r>
  <r>
    <s v="DG0001594844"/>
    <s v="Initial"/>
    <s v="Tel Reg"/>
    <s v="5/8/2026, 8:11 AM"/>
    <s v="5/8/2026, 8:11 AM"/>
    <m/>
    <s v="Subscription"/>
    <n v="49.32"/>
    <n v="4.1100000000000003"/>
    <n v="0.30825000000000002"/>
    <n v="0"/>
    <n v="49.32"/>
    <m/>
    <n v="6.79"/>
    <n v="1"/>
    <s v="BRIAN COYLE"/>
    <x v="2"/>
    <x v="3"/>
    <s v="5/8/2026, 8:11 AM"/>
    <s v="Retained on Benefits"/>
  </r>
  <r>
    <s v="DG0001594843"/>
    <s v="Initial"/>
    <s v="Tel Reg"/>
    <s v="5/8/2026, 8:11 AM"/>
    <s v="5/8/2026, 8:11 AM"/>
    <m/>
    <s v="Subscription"/>
    <n v="79.08"/>
    <n v="6.59"/>
    <n v="0.49425000000000002"/>
    <n v="0"/>
    <n v="79.08"/>
    <m/>
    <n v="10.86"/>
    <n v="1"/>
    <s v="BRIAN COYLE"/>
    <x v="2"/>
    <x v="3"/>
    <s v="5/8/2026, 8:11 AM"/>
    <s v="Retained on Benefits"/>
  </r>
  <r>
    <s v="DG0002116325"/>
    <s v="Initial"/>
    <s v="Whirlpool Contact Center"/>
    <s v="5/8/2026, 8:48 AM"/>
    <s v="5/8/2026, 8:48 AM"/>
    <m/>
    <s v="Annual Renewal"/>
    <n v="395.88"/>
    <n v="32.99"/>
    <m/>
    <n v="0"/>
    <n v="395.88"/>
    <m/>
    <m/>
    <n v="1"/>
    <s v="Florence Yap"/>
    <x v="1"/>
    <x v="3"/>
    <s v="5/8/2026, 8:48 AM"/>
    <s v="Retained on Benefits"/>
  </r>
  <r>
    <s v="DG0001103841"/>
    <s v="Pre-Renewal"/>
    <s v="Whirlpool Contact Center"/>
    <s v="5/8/2026, 10:06 AM"/>
    <s v="5/8/2026, 10:06 AM"/>
    <s v="5/29/2027, 11:59 PM"/>
    <s v="Annual Renewal"/>
    <n v="245.88"/>
    <n v="20.49"/>
    <m/>
    <n v="0"/>
    <n v="245.88"/>
    <m/>
    <m/>
    <n v="1"/>
    <s v="Rakesh Aiya"/>
    <x v="1"/>
    <x v="3"/>
    <s v="5/8/2026, 10:06 AM"/>
    <s v="Retained on Benefits"/>
  </r>
  <r>
    <s v="DG0001797856"/>
    <s v="Initial"/>
    <s v="D&amp;G Contact Center"/>
    <s v="5/8/2026, 10:10 AM"/>
    <s v="5/8/2026, 10:10 AM"/>
    <m/>
    <s v="Subscription"/>
    <n v="173.64"/>
    <n v="14.47"/>
    <n v="1.0128999999999999"/>
    <n v="0"/>
    <n v="173.64"/>
    <m/>
    <n v="22.28"/>
    <n v="1"/>
    <s v="Rosa Guzman"/>
    <x v="1"/>
    <x v="3"/>
    <s v="5/8/2026, 10:10 AM"/>
    <s v="Retained on Benefits"/>
  </r>
  <r>
    <s v="DG0001797855"/>
    <s v="Initial"/>
    <s v="Tel Reg"/>
    <s v="5/8/2026, 10:09 AM"/>
    <s v="5/8/2026, 10:09 AM"/>
    <m/>
    <s v="Subscription"/>
    <n v="66"/>
    <n v="5.5"/>
    <n v="0.41249999999999998"/>
    <n v="0"/>
    <n v="66"/>
    <m/>
    <n v="9.07"/>
    <n v="1"/>
    <s v="Rosa Guzman"/>
    <x v="2"/>
    <x v="3"/>
    <s v="5/8/2026, 10:09 AM"/>
    <s v="Retained on Benefits"/>
  </r>
  <r>
    <s v="DG0001291423"/>
    <s v="Initial"/>
    <s v="Whirlpool Contact Center"/>
    <s v="5/8/2026, 11:18 AM"/>
    <s v="5/8/2026, 11:18 AM"/>
    <m/>
    <s v="Annual Renewal"/>
    <n v="539.88"/>
    <n v="44.99"/>
    <m/>
    <n v="0"/>
    <n v="539.88"/>
    <m/>
    <m/>
    <n v="1"/>
    <s v="Franchesca Estrada"/>
    <x v="1"/>
    <x v="3"/>
    <s v="5/8/2026, 11:18 AM"/>
    <s v="Retained on Benefits"/>
  </r>
  <r>
    <s v="DG0001877002"/>
    <s v="Initial"/>
    <s v="Whirlpool Contact Center"/>
    <s v="5/8/2026, 11:18 AM"/>
    <s v="5/8/2026, 11:18 AM"/>
    <m/>
    <s v="Subscription"/>
    <n v="299.88"/>
    <n v="24.99"/>
    <n v="3.7484999999999999"/>
    <n v="0"/>
    <n v="299.88"/>
    <n v="0.5"/>
    <n v="74.959999999999994"/>
    <n v="1"/>
    <s v="Franchesca Estrada"/>
    <x v="1"/>
    <x v="3"/>
    <s v="5/8/2026, 11:18 AM"/>
    <s v="Retained on Benefits"/>
  </r>
  <r>
    <s v="DG0002023643"/>
    <s v="Canceled"/>
    <s v="Web Reg"/>
    <s v="5/8/2026, 12:34 PM"/>
    <s v="5/8/2026, 12:34 PM"/>
    <m/>
    <s v="Subscription"/>
    <n v="25.08"/>
    <n v="2.09"/>
    <m/>
    <n v="0"/>
    <n v="25.08"/>
    <m/>
    <m/>
    <n v="1"/>
    <s v="Sandra Martinez"/>
    <x v="2"/>
    <x v="3"/>
    <s v="5/8/2026, 12:34 PM"/>
    <s v="Retained on Benefits"/>
  </r>
  <r>
    <s v="DG0002135456"/>
    <s v="Initial"/>
    <s v="D&amp;G Contact Center"/>
    <s v="5/8/2026, 2:02 PM"/>
    <s v="5/8/2026, 2:02 PM"/>
    <m/>
    <s v="Subscription"/>
    <n v="237.24"/>
    <n v="19.77"/>
    <n v="1.3838999999999999"/>
    <n v="0"/>
    <n v="237.24"/>
    <n v="0.5"/>
    <n v="24.88"/>
    <n v="1"/>
    <s v="Natalie Gonzalez"/>
    <x v="1"/>
    <x v="3"/>
    <s v="5/8/2026, 2:02 PM"/>
    <s v="Retained on Benefits"/>
  </r>
  <r>
    <s v="DG0002135455"/>
    <s v="Initial"/>
    <s v="D&amp;G Contact Center"/>
    <s v="5/8/2026, 2:02 PM"/>
    <s v="5/8/2026, 2:02 PM"/>
    <m/>
    <s v="Subscription"/>
    <n v="137.04"/>
    <n v="11.42"/>
    <n v="0.7994"/>
    <n v="0"/>
    <n v="137.04"/>
    <n v="0.5"/>
    <n v="14.4"/>
    <n v="1"/>
    <s v="Natalie Gonzalez"/>
    <x v="1"/>
    <x v="3"/>
    <s v="5/8/2026, 2:02 PM"/>
    <s v="Retained on Benefits"/>
  </r>
  <r>
    <s v="DG0002135454"/>
    <s v="Initial"/>
    <s v="D&amp;G Contact Center"/>
    <s v="5/8/2026, 2:03 PM"/>
    <s v="5/8/2026, 2:03 PM"/>
    <m/>
    <s v="Subscription"/>
    <n v="134.16"/>
    <n v="11.18"/>
    <n v="0.78259999999999996"/>
    <n v="0"/>
    <n v="134.16"/>
    <n v="0.5"/>
    <n v="14.07"/>
    <n v="1"/>
    <s v="Natalie Gonzalez"/>
    <x v="1"/>
    <x v="3"/>
    <s v="5/8/2026, 2:03 PM"/>
    <s v="Retained on Benefits"/>
  </r>
  <r>
    <s v="DG0001137035"/>
    <s v="Initial"/>
    <s v="Tel Reg"/>
    <s v="5/7/2026, 6:40 AM"/>
    <s v="5/7/2026, 6:40 AM"/>
    <m/>
    <s v="Subscription"/>
    <n v="63.96"/>
    <n v="5.33"/>
    <n v="0.39974999999999999"/>
    <n v="0"/>
    <n v="63.96"/>
    <m/>
    <n v="8.7899999999999991"/>
    <n v="1"/>
    <s v="Robbie Mosley"/>
    <x v="1"/>
    <x v="3"/>
    <s v="5/7/2026, 6:40 AM"/>
    <s v="Retained on Benefits"/>
  </r>
  <r>
    <s v="DG0001137038"/>
    <s v="Initial"/>
    <s v="Tel Reg"/>
    <s v="5/7/2026, 6:40 AM"/>
    <s v="5/7/2026, 6:40 AM"/>
    <m/>
    <s v="Subscription"/>
    <n v="126.72"/>
    <n v="10.56"/>
    <n v="0.79200000000000004"/>
    <n v="0"/>
    <n v="126.72"/>
    <m/>
    <n v="17.420000000000002"/>
    <n v="1"/>
    <s v="Robbie Mosley"/>
    <x v="1"/>
    <x v="3"/>
    <s v="5/7/2026, 6:40 AM"/>
    <s v="Retained on Benefits"/>
  </r>
  <r>
    <s v="DG0000294784"/>
    <s v="Initial"/>
    <s v="Tel Reg"/>
    <s v="5/7/2026, 7:20 AM"/>
    <s v="5/7/2026, 7:20 AM"/>
    <s v="12/3/2026, 11:59 PM"/>
    <s v="Subscription"/>
    <n v="170.88"/>
    <n v="14.24"/>
    <n v="1.36704"/>
    <n v="1"/>
    <n v="170.88"/>
    <n v="0.2"/>
    <n v="16.399999999999999"/>
    <n v="1"/>
    <s v="Maria Alvelo Santiago"/>
    <x v="1"/>
    <x v="3"/>
    <s v="5/7/2026, 7:20 AM"/>
    <s v="Retained on Benefits"/>
  </r>
  <r>
    <s v="DG0000746609"/>
    <s v="Initial"/>
    <s v="D&amp;G Contact Center"/>
    <s v="5/7/2026, 7:53 AM"/>
    <s v="5/7/2026, 7:53 AM"/>
    <s v="1/11/2027, 11:59 PM"/>
    <s v="Subscription"/>
    <n v="203.88"/>
    <n v="16.989999999999998"/>
    <m/>
    <n v="0"/>
    <n v="203.88"/>
    <m/>
    <m/>
    <n v="1"/>
    <s v="Marcus Baltimore"/>
    <x v="1"/>
    <x v="3"/>
    <s v="5/7/2026, 7:53 AM"/>
    <s v="Retained on Benefits"/>
  </r>
  <r>
    <s v="DG0001404257"/>
    <s v="Initial"/>
    <s v="After Web"/>
    <s v="5/7/2026, 8:43 AM"/>
    <s v="5/7/2026, 8:43 AM"/>
    <m/>
    <s v="Subscription"/>
    <n v="95.88"/>
    <n v="7.99"/>
    <n v="1.5980000000000001"/>
    <n v="0"/>
    <n v="95.88"/>
    <m/>
    <n v="21.59"/>
    <n v="1"/>
    <s v="Nicholas Guerrier"/>
    <x v="1"/>
    <x v="3"/>
    <s v="5/7/2026, 8:43 AM"/>
    <s v="Retained on Benefits"/>
  </r>
  <r>
    <s v="DG0001404254"/>
    <s v="Initial"/>
    <s v="After Web"/>
    <s v="5/7/2026, 8:43 AM"/>
    <s v="5/7/2026, 8:43 AM"/>
    <m/>
    <s v="Subscription"/>
    <n v="203.88"/>
    <n v="16.989999999999998"/>
    <n v="3.3980000000000001"/>
    <n v="0"/>
    <n v="203.88"/>
    <m/>
    <n v="45.89"/>
    <n v="1"/>
    <s v="Nicholas Guerrier"/>
    <x v="1"/>
    <x v="3"/>
    <s v="5/7/2026, 8:43 AM"/>
    <s v="Retained on Benefits"/>
  </r>
  <r>
    <s v="DG0001404255"/>
    <s v="Initial"/>
    <s v="After Web"/>
    <s v="5/7/2026, 8:44 AM"/>
    <s v="5/7/2026, 8:44 AM"/>
    <m/>
    <s v="Subscription"/>
    <n v="125.88"/>
    <n v="10.49"/>
    <n v="2.0979999999999999"/>
    <n v="0"/>
    <n v="125.88"/>
    <m/>
    <n v="28.34"/>
    <n v="1"/>
    <s v="Nicholas Guerrier"/>
    <x v="1"/>
    <x v="3"/>
    <s v="5/7/2026, 8:44 AM"/>
    <s v="Retained on Benefits"/>
  </r>
  <r>
    <s v="DG0002203486"/>
    <s v="Initial"/>
    <s v="D&amp;G Contact Center"/>
    <s v="5/7/2026, 9:33 AM"/>
    <s v="5/7/2026, 9:33 AM"/>
    <m/>
    <s v="Subscription"/>
    <n v="185.88"/>
    <n v="15.49"/>
    <n v="1.0843"/>
    <n v="0"/>
    <n v="185.88"/>
    <n v="0.5"/>
    <n v="23.84"/>
    <n v="1"/>
    <s v="Maria Pinacho"/>
    <x v="1"/>
    <x v="3"/>
    <s v="5/7/2026, 9:33 AM"/>
    <s v="Retained on Benefits"/>
  </r>
  <r>
    <s v="DG0001291347"/>
    <s v="Canceled"/>
    <s v="Whirlpool Contact Center"/>
    <s v="5/7/2026, 10:28 AM"/>
    <s v="5/7/2026, 10:28 AM"/>
    <m/>
    <s v="Subscription"/>
    <n v="107.88"/>
    <n v="8.99"/>
    <m/>
    <n v="0"/>
    <n v="107.88"/>
    <m/>
    <m/>
    <n v="1"/>
    <s v="MARION Lampart"/>
    <x v="2"/>
    <x v="3"/>
    <s v="5/7/2026, 10:28 AM"/>
    <s v="Retained on Benefits"/>
  </r>
  <r>
    <s v="DG0000943241"/>
    <s v="Initial"/>
    <s v="D&amp;G Contact Center"/>
    <s v="5/7/2026, 11:57 AM"/>
    <s v="5/7/2026, 11:57 AM"/>
    <s v="3/24/2027, 11:59 PM"/>
    <s v="Subscription"/>
    <n v="179.88"/>
    <n v="14.99"/>
    <m/>
    <n v="0"/>
    <n v="179.88"/>
    <m/>
    <m/>
    <n v="1"/>
    <s v="David Dionisio"/>
    <x v="1"/>
    <x v="3"/>
    <s v="5/7/2026, 11:57 AM"/>
    <s v="Retained on Benefits"/>
  </r>
  <r>
    <s v="DG0000943241"/>
    <s v="Initial"/>
    <s v="D&amp;G Contact Center"/>
    <s v="5/7/2026, 11:46 AM"/>
    <s v="5/7/2026, 11:46 AM"/>
    <s v="3/24/2027, 11:59 PM"/>
    <s v="Subscription"/>
    <n v="179.88"/>
    <n v="14.99"/>
    <m/>
    <n v="0"/>
    <n v="179.88"/>
    <m/>
    <m/>
    <n v="1"/>
    <s v="David Dionisio"/>
    <x v="1"/>
    <x v="3"/>
    <s v="5/7/2026, 11:46 AM"/>
    <s v="Retained on Benefits"/>
  </r>
  <r>
    <s v="DG0000922704"/>
    <s v="Initial"/>
    <s v="Web Reg"/>
    <s v="5/7/2026, 11:46 AM"/>
    <s v="5/7/2026, 11:46 AM"/>
    <s v="3/15/2027, 11:59 PM"/>
    <s v="Subscription"/>
    <n v="71.88"/>
    <n v="5.99"/>
    <m/>
    <n v="0"/>
    <n v="71.88"/>
    <m/>
    <m/>
    <n v="1"/>
    <s v="David Dionisio"/>
    <x v="1"/>
    <x v="3"/>
    <s v="5/7/2026, 11:46 AM"/>
    <s v="Retained on Benefits"/>
  </r>
  <r>
    <s v="DG0001083695"/>
    <s v="Initial"/>
    <s v="D&amp;G Contact Center"/>
    <s v="5/7/2026, 11:47 AM"/>
    <s v="5/7/2026, 11:47 AM"/>
    <m/>
    <s v="Subscription"/>
    <n v="182.52"/>
    <n v="15.21"/>
    <n v="1.0647"/>
    <n v="0"/>
    <n v="182.52"/>
    <m/>
    <n v="21.27"/>
    <n v="1"/>
    <s v="David Dionisio"/>
    <x v="1"/>
    <x v="3"/>
    <s v="5/7/2026, 11:47 AM"/>
    <s v="Retained on Benefits"/>
  </r>
  <r>
    <s v="DG0001083694"/>
    <s v="Pre-Renewal"/>
    <s v="Tel Reg"/>
    <s v="5/7/2026, 11:47 AM"/>
    <s v="5/7/2026, 11:47 AM"/>
    <s v="5/21/2027, 11:59 PM"/>
    <s v="Subscription"/>
    <n v="102.96"/>
    <n v="8.58"/>
    <m/>
    <n v="0"/>
    <n v="102.96"/>
    <m/>
    <m/>
    <n v="1"/>
    <s v="David Dionisio"/>
    <x v="1"/>
    <x v="3"/>
    <s v="5/7/2026, 11:47 AM"/>
    <s v="Retained on Benefits"/>
  </r>
  <r>
    <s v="DG0000922704"/>
    <s v="Initial"/>
    <s v="Web Reg"/>
    <s v="5/7/2026, 11:57 AM"/>
    <s v="5/7/2026, 11:57 AM"/>
    <s v="3/15/2027, 11:59 PM"/>
    <s v="Subscription"/>
    <n v="71.88"/>
    <n v="5.99"/>
    <m/>
    <n v="0"/>
    <n v="71.88"/>
    <m/>
    <m/>
    <n v="1"/>
    <s v="David Dionisio"/>
    <x v="1"/>
    <x v="3"/>
    <s v="5/7/2026, 11:57 AM"/>
    <s v="Retained on Benefits"/>
  </r>
  <r>
    <s v="DG0001083695"/>
    <s v="Initial"/>
    <s v="D&amp;G Contact Center"/>
    <s v="5/7/2026, 11:57 AM"/>
    <s v="5/7/2026, 11:57 AM"/>
    <m/>
    <s v="Subscription"/>
    <n v="182.52"/>
    <n v="15.21"/>
    <n v="1.0647"/>
    <n v="0"/>
    <n v="182.52"/>
    <m/>
    <n v="21.27"/>
    <n v="1"/>
    <s v="David Dionisio"/>
    <x v="1"/>
    <x v="3"/>
    <s v="5/7/2026, 11:57 AM"/>
    <s v="Retained on Benefits"/>
  </r>
  <r>
    <s v="DG0000140036"/>
    <s v="Initial"/>
    <s v="Tel Reg"/>
    <s v="5/7/2026, 7:09 AM"/>
    <s v="6/7/2026, 12:00 AM"/>
    <s v="2/6/2027, 11:59 PM"/>
    <s v="Subscription"/>
    <n v="158.88"/>
    <n v="13.24"/>
    <n v="1.2707999999999999"/>
    <n v="1"/>
    <n v="158.88"/>
    <n v="0.2"/>
    <n v="16.52"/>
    <n v="1"/>
    <s v="Mary Barillas"/>
    <x v="0"/>
    <x v="3"/>
    <s v="5/7/2026, 7:09 AM"/>
    <s v="Retained With Discount"/>
  </r>
  <r>
    <s v="DG0001710764"/>
    <s v="Initial"/>
    <s v="D&amp;G Contact Center"/>
    <s v="5/6/2026, 6:36 AM"/>
    <s v="5/6/2026, 6:36 AM"/>
    <m/>
    <s v="Subscription"/>
    <n v="117.36"/>
    <n v="9.7799999999999994"/>
    <n v="0.68459999999999999"/>
    <n v="0"/>
    <n v="117.36"/>
    <m/>
    <n v="15.05"/>
    <n v="1"/>
    <s v="Maridel Collazo"/>
    <x v="1"/>
    <x v="3"/>
    <s v="5/6/2026, 6:36 AM"/>
    <s v="Retained on Benefits"/>
  </r>
  <r>
    <s v="DG0001710766"/>
    <s v="Initial"/>
    <s v="D&amp;G Contact Center"/>
    <s v="5/6/2026, 6:36 AM"/>
    <s v="5/6/2026, 6:36 AM"/>
    <m/>
    <s v="Subscription"/>
    <n v="136.91999999999999"/>
    <n v="11.41"/>
    <n v="0.79869999999999997"/>
    <n v="0"/>
    <n v="136.91999999999999"/>
    <m/>
    <n v="17.579999999999998"/>
    <n v="1"/>
    <s v="Maridel Collazo"/>
    <x v="1"/>
    <x v="3"/>
    <s v="5/6/2026, 6:36 AM"/>
    <s v="Retained on Benefits"/>
  </r>
  <r>
    <s v="DG0001710761"/>
    <s v="Initial"/>
    <s v="Tel Reg"/>
    <s v="5/6/2026, 6:37 AM"/>
    <s v="5/6/2026, 6:37 AM"/>
    <m/>
    <s v="Subscription"/>
    <n v="122.76"/>
    <n v="10.23"/>
    <n v="0.76724999999999999"/>
    <n v="0"/>
    <n v="122.76"/>
    <m/>
    <n v="16.88"/>
    <n v="1"/>
    <s v="Maridel Collazo"/>
    <x v="1"/>
    <x v="3"/>
    <s v="5/6/2026, 6:37 AM"/>
    <s v="Retained on Benefits"/>
  </r>
  <r>
    <s v="DG0000369239"/>
    <s v="Initial"/>
    <s v="Web Reg"/>
    <s v="5/6/2026, 7:23 AM"/>
    <s v="5/6/2026, 7:23 AM"/>
    <s v="3/22/2027, 11:59 PM"/>
    <s v="Subscription"/>
    <n v="122.88"/>
    <n v="10.24"/>
    <m/>
    <n v="0"/>
    <n v="122.88"/>
    <m/>
    <m/>
    <n v="1"/>
    <s v="Debbie Quigley"/>
    <x v="1"/>
    <x v="3"/>
    <s v="5/6/2026, 7:23 AM"/>
    <s v="Retained on Benefits"/>
  </r>
  <r>
    <s v="DG0001710762"/>
    <s v="Initial"/>
    <s v="D&amp;G Contact Center"/>
    <s v="5/6/2026, 6:36 AM"/>
    <s v="5/6/2026, 6:36 AM"/>
    <m/>
    <s v="Subscription"/>
    <n v="167.04"/>
    <n v="13.92"/>
    <n v="0.97440000000000004"/>
    <n v="0"/>
    <n v="167.04"/>
    <m/>
    <n v="21.43"/>
    <n v="1"/>
    <s v="Maridel Collazo"/>
    <x v="1"/>
    <x v="3"/>
    <s v="5/6/2026, 6:36 AM"/>
    <s v="Retained on Benefits"/>
  </r>
  <r>
    <s v="DG0001710763"/>
    <s v="Initial"/>
    <s v="D&amp;G Contact Center"/>
    <s v="5/6/2026, 6:36 AM"/>
    <s v="5/6/2026, 6:36 AM"/>
    <m/>
    <s v="Subscription"/>
    <n v="179.4"/>
    <n v="14.95"/>
    <n v="1.0465"/>
    <n v="0"/>
    <n v="179.4"/>
    <m/>
    <n v="23.03"/>
    <n v="1"/>
    <s v="Maridel Collazo"/>
    <x v="1"/>
    <x v="3"/>
    <s v="5/6/2026, 6:36 AM"/>
    <s v="Retained on Benefits"/>
  </r>
  <r>
    <s v="DG0001067830"/>
    <s v="Pre-Renewal"/>
    <s v="Whirlpool Contact Center"/>
    <s v="5/6/2026, 8:19 AM"/>
    <s v="5/6/2026, 8:19 AM"/>
    <s v="5/15/2027, 11:59 PM"/>
    <s v="Annual Renewal"/>
    <n v="239.88"/>
    <n v="19.989999999999998"/>
    <m/>
    <n v="0"/>
    <n v="239.88"/>
    <m/>
    <m/>
    <n v="1"/>
    <s v="Michael Rossillo"/>
    <x v="1"/>
    <x v="3"/>
    <s v="5/6/2026, 8:19 AM"/>
    <s v="Retained on Benefits"/>
  </r>
  <r>
    <s v="DG0001632340"/>
    <s v="Initial"/>
    <s v="Web Reg"/>
    <s v="5/6/2026, 8:35 AM"/>
    <s v="5/6/2026, 8:35 AM"/>
    <m/>
    <s v="Subscription"/>
    <n v="40.68"/>
    <n v="3.39"/>
    <m/>
    <n v="0"/>
    <n v="40.68"/>
    <m/>
    <m/>
    <n v="1"/>
    <s v="JEFF ALEXANDER"/>
    <x v="1"/>
    <x v="3"/>
    <s v="5/6/2026, 8:35 AM"/>
    <s v="Retained on Benefits"/>
  </r>
  <r>
    <s v="DG0001415734"/>
    <s v="Initial"/>
    <s v="Whirlpool Contact Center"/>
    <s v="5/6/2026, 9:18 AM"/>
    <s v="5/6/2026, 9:18 AM"/>
    <m/>
    <s v="Subscription"/>
    <n v="65.88"/>
    <n v="5.49"/>
    <m/>
    <n v="0"/>
    <n v="65.88"/>
    <m/>
    <m/>
    <n v="1"/>
    <s v="Edward Bettin"/>
    <x v="1"/>
    <x v="3"/>
    <s v="5/6/2026, 9:18 AM"/>
    <s v="Retained on Benefits"/>
  </r>
  <r>
    <s v="DG0001415733"/>
    <s v="Initial"/>
    <s v="Whirlpool Contact Center"/>
    <s v="5/6/2026, 9:18 AM"/>
    <s v="5/6/2026, 9:18 AM"/>
    <m/>
    <s v="Subscription"/>
    <n v="77.88"/>
    <n v="6.49"/>
    <m/>
    <n v="0"/>
    <n v="77.88"/>
    <m/>
    <m/>
    <n v="1"/>
    <s v="Edward Bettin"/>
    <x v="1"/>
    <x v="3"/>
    <s v="5/6/2026, 9:18 AM"/>
    <s v="Retained on Benefits"/>
  </r>
  <r>
    <s v="DG0001137436"/>
    <s v="Initial"/>
    <s v="Whirlpool Contact Center"/>
    <s v="5/6/2026, 9:26 AM"/>
    <s v="5/6/2026, 9:26 AM"/>
    <m/>
    <s v="Annual Renewal"/>
    <n v="419.88"/>
    <n v="34.99"/>
    <m/>
    <n v="0"/>
    <n v="419.88"/>
    <m/>
    <m/>
    <n v="1"/>
    <s v="Grisel Santiago"/>
    <x v="1"/>
    <x v="3"/>
    <s v="5/6/2026, 9:26 AM"/>
    <s v="Retained on Benefits"/>
  </r>
  <r>
    <s v="DG0002203422"/>
    <s v="Initial"/>
    <s v="After CC"/>
    <s v="5/6/2026, 10:25 AM"/>
    <s v="5/6/2026, 10:25 AM"/>
    <m/>
    <s v="Subscription"/>
    <n v="137.88"/>
    <n v="11.49"/>
    <n v="2.298"/>
    <n v="0"/>
    <n v="137.88"/>
    <n v="0.2"/>
    <n v="27.58"/>
    <n v="1"/>
    <s v="Leola Cookston"/>
    <x v="1"/>
    <x v="3"/>
    <s v="5/6/2026, 10:25 AM"/>
    <s v="Retained on Benefits"/>
  </r>
  <r>
    <s v="DG0002203421"/>
    <s v="Initial"/>
    <s v="After CC"/>
    <s v="5/6/2026, 10:25 AM"/>
    <s v="5/6/2026, 10:25 AM"/>
    <m/>
    <s v="Subscription"/>
    <n v="119.88"/>
    <n v="9.99"/>
    <n v="1.998"/>
    <n v="0"/>
    <n v="119.88"/>
    <n v="0.2"/>
    <n v="23.98"/>
    <n v="1"/>
    <s v="Leola Cookston"/>
    <x v="1"/>
    <x v="3"/>
    <s v="5/6/2026, 10:25 AM"/>
    <s v="Retained on Benefits"/>
  </r>
  <r>
    <s v="DG0001967101"/>
    <s v="Canceled"/>
    <s v="D&amp;G Contact Center"/>
    <s v="5/6/2026, 10:27 AM"/>
    <s v="5/6/2026, 10:27 AM"/>
    <m/>
    <s v="Subscription"/>
    <n v="205.92"/>
    <n v="17.16"/>
    <n v="1.2012"/>
    <n v="0"/>
    <n v="205.92"/>
    <n v="0.5"/>
    <n v="24.02"/>
    <n v="1"/>
    <s v="Emilia Sanchez"/>
    <x v="2"/>
    <x v="3"/>
    <s v="5/6/2026, 10:27 AM"/>
    <s v="Retained on Benefits"/>
  </r>
  <r>
    <s v="DG0001144722"/>
    <s v="Initial"/>
    <s v="After CC"/>
    <s v="5/6/2026, 11:13 AM"/>
    <s v="5/6/2026, 11:13 AM"/>
    <m/>
    <s v="Subscription"/>
    <n v="179.88"/>
    <n v="14.99"/>
    <n v="2.9980000000000002"/>
    <n v="0"/>
    <n v="179.88"/>
    <m/>
    <n v="40.49"/>
    <n v="1"/>
    <s v="Isait Rodriguez"/>
    <x v="1"/>
    <x v="3"/>
    <s v="5/6/2026, 11:13 AM"/>
    <s v="Retained on Benefits"/>
  </r>
  <r>
    <s v="DG0001812889"/>
    <s v="Initial"/>
    <s v="Tel Reg"/>
    <s v="5/6/2026, 11:49 AM"/>
    <s v="5/6/2026, 11:49 AM"/>
    <m/>
    <s v="Subscription"/>
    <n v="48.4"/>
    <n v="2.2000000000000002"/>
    <n v="0.52800000000000002"/>
    <n v="1"/>
    <n v="48.4"/>
    <n v="0.2"/>
    <n v="5.35"/>
    <n v="1"/>
    <s v="Edson Tassy"/>
    <x v="0"/>
    <x v="3"/>
    <s v="5/6/2026, 11:49 AM"/>
    <s v="Retained on Benefits"/>
  </r>
  <r>
    <s v="DG0001812891"/>
    <s v="Initial"/>
    <s v="Tel Reg"/>
    <s v="5/6/2026, 11:49 AM"/>
    <s v="5/6/2026, 11:49 AM"/>
    <m/>
    <s v="Subscription"/>
    <n v="46.52"/>
    <n v="2.11"/>
    <n v="0.50700000000000001"/>
    <n v="1"/>
    <n v="46.52"/>
    <n v="0.2"/>
    <n v="5.14"/>
    <n v="1"/>
    <s v="Edson Tassy"/>
    <x v="0"/>
    <x v="3"/>
    <s v="5/6/2026, 11:49 AM"/>
    <s v="Retained on Benefits"/>
  </r>
  <r>
    <s v="DG0001812888"/>
    <s v="Initial"/>
    <s v="Tel Reg"/>
    <s v="5/6/2026, 11:50 AM"/>
    <s v="5/6/2026, 11:50 AM"/>
    <m/>
    <s v="Subscription"/>
    <n v="58.3"/>
    <n v="2.65"/>
    <n v="0.63600000000000001"/>
    <n v="1"/>
    <n v="58.3"/>
    <n v="0.2"/>
    <n v="6.44"/>
    <n v="1"/>
    <s v="Edson Tassy"/>
    <x v="0"/>
    <x v="3"/>
    <s v="5/6/2026, 11:50 AM"/>
    <s v="Retained on Benefits"/>
  </r>
  <r>
    <s v="DG0001812892"/>
    <s v="Initial"/>
    <s v="Tel Reg"/>
    <s v="5/6/2026, 11:50 AM"/>
    <s v="5/6/2026, 11:50 AM"/>
    <m/>
    <s v="Subscription"/>
    <n v="77.98"/>
    <n v="3.54"/>
    <n v="0.85050000000000003"/>
    <n v="1"/>
    <n v="77.98"/>
    <n v="0.2"/>
    <n v="8.61"/>
    <n v="1"/>
    <s v="Edson Tassy"/>
    <x v="0"/>
    <x v="3"/>
    <s v="5/6/2026, 11:50 AM"/>
    <s v="Retained on Benefits"/>
  </r>
  <r>
    <s v="DG0001028047"/>
    <s v="Initial"/>
    <s v="Web Reg"/>
    <s v="5/6/2026, 12:16 PM"/>
    <s v="5/6/2026, 12:16 PM"/>
    <s v="4/29/2027, 11:59 PM"/>
    <s v="Subscription"/>
    <n v="101.88"/>
    <n v="8.49"/>
    <m/>
    <n v="0"/>
    <n v="101.88"/>
    <m/>
    <m/>
    <n v="1"/>
    <s v="Sara Kasper"/>
    <x v="1"/>
    <x v="3"/>
    <s v="5/6/2026, 12:16 PM"/>
    <s v="Retained on Benefits"/>
  </r>
  <r>
    <s v="DG0002161375"/>
    <s v="Initial"/>
    <s v="D&amp;G Contact Center"/>
    <s v="5/6/2026, 1:12 PM"/>
    <s v="5/6/2026, 1:12 PM"/>
    <m/>
    <s v="Subscription"/>
    <n v="188.64"/>
    <n v="15.72"/>
    <n v="1.1004"/>
    <n v="0"/>
    <n v="188.64"/>
    <n v="0.5"/>
    <n v="24.21"/>
    <n v="1"/>
    <s v="DAVID BRAME"/>
    <x v="1"/>
    <x v="3"/>
    <s v="5/6/2026, 1:12 PM"/>
    <s v="Retained on Benefits"/>
  </r>
  <r>
    <s v="DG0001952036"/>
    <s v="Initial"/>
    <s v="Whirlpool Contact Center"/>
    <s v="5/6/2026, 1:12 PM"/>
    <s v="5/6/2026, 1:12 PM"/>
    <m/>
    <s v="Annual Renewal"/>
    <n v="395.88"/>
    <n v="32.99"/>
    <m/>
    <n v="0"/>
    <n v="395.88"/>
    <m/>
    <m/>
    <n v="1"/>
    <s v="DAVID BRAME"/>
    <x v="1"/>
    <x v="3"/>
    <s v="5/6/2026, 1:12 PM"/>
    <s v="Retained on Benefits"/>
  </r>
  <r>
    <s v="DG0000830023"/>
    <s v="Lapsed"/>
    <s v="Tel Reg"/>
    <s v="5/6/2026, 1:13 PM"/>
    <s v="5/6/2026, 1:13 PM"/>
    <s v="1/27/2027, 11:59 PM"/>
    <s v="Subscription"/>
    <n v="113.88"/>
    <n v="9.49"/>
    <m/>
    <n v="0"/>
    <n v="113.88"/>
    <m/>
    <m/>
    <n v="1"/>
    <s v="Allene Crum"/>
    <x v="1"/>
    <x v="3"/>
    <s v="5/6/2026, 1:13 PM"/>
    <s v="Retained on Benefits"/>
  </r>
  <r>
    <s v="DG0002205589"/>
    <s v="Initial"/>
    <s v="D&amp;G Contact Center"/>
    <s v="5/6/2026, 2:58 PM"/>
    <s v="5/6/2026, 2:58 PM"/>
    <m/>
    <s v="Subscription"/>
    <n v="208.32"/>
    <n v="17.36"/>
    <n v="1.2152000000000001"/>
    <n v="0"/>
    <n v="208.32"/>
    <n v="0.5"/>
    <n v="21.9"/>
    <n v="1"/>
    <s v="David R Day"/>
    <x v="1"/>
    <x v="3"/>
    <s v="5/6/2026, 2:58 PM"/>
    <s v="Retained on Benefits"/>
  </r>
  <r>
    <s v="DG0000730946"/>
    <s v="Canceled"/>
    <s v="Tel Reg"/>
    <s v="5/6/2026, 2:01 PM"/>
    <s v="5/6/2026, 2:01 PM"/>
    <s v="12/4/2026, 11:59 PM"/>
    <s v="Subscription"/>
    <n v="119.88"/>
    <n v="9.99"/>
    <n v="1.1984999999999999"/>
    <n v="1"/>
    <n v="119.88"/>
    <n v="0.2"/>
    <n v="14.38"/>
    <n v="1"/>
    <s v="Jeffrey gilbert"/>
    <x v="2"/>
    <x v="3"/>
    <s v="5/6/2026, 2:01 PM"/>
    <s v="Retained on Benefits"/>
  </r>
  <r>
    <s v="DG0002205591"/>
    <s v="Initial"/>
    <s v="D&amp;G Contact Center"/>
    <s v="5/6/2026, 2:58 PM"/>
    <s v="5/6/2026, 2:58 PM"/>
    <m/>
    <s v="Subscription"/>
    <n v="236.76"/>
    <n v="19.73"/>
    <n v="1.3811"/>
    <n v="0"/>
    <n v="236.76"/>
    <n v="0.5"/>
    <n v="24.86"/>
    <n v="1"/>
    <s v="David R Day"/>
    <x v="1"/>
    <x v="3"/>
    <s v="5/6/2026, 2:58 PM"/>
    <s v="Retained on Benefits"/>
  </r>
  <r>
    <s v="DG0002205590"/>
    <s v="Initial"/>
    <s v="D&amp;G Contact Center"/>
    <s v="5/6/2026, 2:58 PM"/>
    <s v="5/6/2026, 2:58 PM"/>
    <m/>
    <s v="Subscription"/>
    <n v="167.04"/>
    <n v="13.92"/>
    <n v="0.97440000000000004"/>
    <n v="0"/>
    <n v="167.04"/>
    <n v="0.5"/>
    <n v="17.52"/>
    <n v="1"/>
    <s v="David R Day"/>
    <x v="1"/>
    <x v="3"/>
    <s v="5/6/2026, 2:58 PM"/>
    <s v="Retained on Benefits"/>
  </r>
  <r>
    <s v="DG0002191458"/>
    <s v="Initial"/>
    <s v="Tel Reg"/>
    <s v="5/5/2026, 6:45 AM"/>
    <s v="5/5/2026, 6:45 AM"/>
    <m/>
    <s v="Subscription"/>
    <n v="69.239999999999995"/>
    <n v="5.77"/>
    <n v="0.43275000000000002"/>
    <n v="0"/>
    <n v="69.239999999999995"/>
    <n v="0.5"/>
    <n v="7.78"/>
    <n v="1"/>
    <s v="Marta Vega"/>
    <x v="1"/>
    <x v="3"/>
    <s v="5/5/2026, 6:45 AM"/>
    <s v="Retained on Benefits"/>
  </r>
  <r>
    <s v="DG0002191457"/>
    <s v="Initial"/>
    <s v="Tel Reg"/>
    <s v="5/5/2026, 6:46 AM"/>
    <s v="5/5/2026, 6:46 AM"/>
    <m/>
    <s v="Subscription"/>
    <n v="66.72"/>
    <n v="5.56"/>
    <n v="0.41699999999999998"/>
    <n v="0"/>
    <n v="66.72"/>
    <n v="0.5"/>
    <n v="7.53"/>
    <n v="1"/>
    <s v="Marta Vega"/>
    <x v="1"/>
    <x v="3"/>
    <s v="5/5/2026, 6:46 AM"/>
    <s v="Retained on Benefits"/>
  </r>
  <r>
    <s v="DG0002191456"/>
    <s v="Initial"/>
    <s v="Tel Reg"/>
    <s v="5/5/2026, 6:46 AM"/>
    <s v="5/5/2026, 6:46 AM"/>
    <m/>
    <s v="Subscription"/>
    <n v="64.44"/>
    <n v="5.37"/>
    <n v="0.40275"/>
    <n v="0"/>
    <n v="64.44"/>
    <n v="0.5"/>
    <n v="7.24"/>
    <n v="1"/>
    <s v="Marta Vega"/>
    <x v="1"/>
    <x v="3"/>
    <s v="5/5/2026, 6:46 AM"/>
    <s v="Retained on Benefits"/>
  </r>
  <r>
    <s v="DG0002191455"/>
    <s v="Initial"/>
    <s v="D&amp;G Contact Center"/>
    <s v="5/5/2026, 6:46 AM"/>
    <s v="5/5/2026, 6:46 AM"/>
    <m/>
    <s v="Subscription"/>
    <n v="149.04"/>
    <n v="12.42"/>
    <n v="0.86939999999999995"/>
    <n v="0"/>
    <n v="149.04"/>
    <n v="0.5"/>
    <n v="15.66"/>
    <n v="1"/>
    <s v="Marta Vega"/>
    <x v="1"/>
    <x v="3"/>
    <s v="5/5/2026, 6:46 AM"/>
    <s v="Retained on Benefits"/>
  </r>
  <r>
    <s v="DG0001550557"/>
    <s v="Initial"/>
    <s v="Whirlpool Contact Center"/>
    <s v="5/5/2026, 8:21 AM"/>
    <s v="5/5/2026, 8:21 AM"/>
    <m/>
    <s v="Annual Renewal"/>
    <n v="551.88"/>
    <n v="45.99"/>
    <m/>
    <n v="0"/>
    <n v="551.88"/>
    <m/>
    <m/>
    <n v="1"/>
    <s v="Tito Villalobos"/>
    <x v="1"/>
    <x v="3"/>
    <s v="5/5/2026, 8:21 AM"/>
    <s v="Retained on Benefits"/>
  </r>
  <r>
    <s v="DG0001004005"/>
    <s v="Pre-Renewal"/>
    <s v="D&amp;G Contact Center"/>
    <s v="5/5/2026, 8:26 AM"/>
    <s v="5/5/2026, 8:26 AM"/>
    <s v="5/20/2027, 11:59 PM"/>
    <s v="Subscription"/>
    <n v="209.88"/>
    <n v="17.489999999999998"/>
    <m/>
    <n v="0"/>
    <n v="209.88"/>
    <m/>
    <m/>
    <n v="1"/>
    <s v="Scott Wilson"/>
    <x v="1"/>
    <x v="3"/>
    <s v="5/5/2026, 8:26 AM"/>
    <s v="Retained on Benefits"/>
  </r>
  <r>
    <s v="DG0000498147"/>
    <s v="Initial"/>
    <s v="Whirlpool Contact Center"/>
    <s v="5/5/2026, 7:29 AM"/>
    <s v="5/5/2026, 7:29 AM"/>
    <s v="7/9/2026, 11:59 PM"/>
    <s v="Subscription"/>
    <n v="134.88"/>
    <n v="11.24"/>
    <m/>
    <n v="0"/>
    <n v="134.88"/>
    <m/>
    <m/>
    <n v="1"/>
    <s v="Bernard Wypasek"/>
    <x v="1"/>
    <x v="3"/>
    <s v="5/5/2026, 7:29 AM"/>
    <s v="Retained on Benefits"/>
  </r>
  <r>
    <s v="DG0002015806"/>
    <s v="Initial"/>
    <s v="Whirlpool Contact Center"/>
    <s v="5/5/2026, 8:54 AM"/>
    <s v="5/5/2026, 8:54 AM"/>
    <m/>
    <s v="Annual Renewal"/>
    <n v="551.88"/>
    <n v="45.99"/>
    <m/>
    <n v="0"/>
    <n v="551.88"/>
    <m/>
    <m/>
    <n v="1"/>
    <s v="Julio Lazo"/>
    <x v="1"/>
    <x v="3"/>
    <s v="5/5/2026, 8:54 AM"/>
    <s v="Retained on Benefits"/>
  </r>
  <r>
    <s v="DG0002079854"/>
    <s v="Initial"/>
    <s v="Tel Reg"/>
    <s v="5/5/2026, 8:59 AM"/>
    <s v="5/5/2026, 8:59 AM"/>
    <m/>
    <s v="Subscription"/>
    <n v="142.08000000000001"/>
    <n v="11.84"/>
    <n v="0.88800000000000001"/>
    <n v="0"/>
    <n v="142.08000000000001"/>
    <n v="0.5"/>
    <n v="15.99"/>
    <n v="1"/>
    <s v="Neftali Miller"/>
    <x v="1"/>
    <x v="3"/>
    <s v="5/5/2026, 8:59 AM"/>
    <s v="Retained on Benefits"/>
  </r>
  <r>
    <s v="DG0001004008"/>
    <s v="Pre-Renewal"/>
    <s v="D&amp;G Contact Center"/>
    <s v="5/5/2026, 8:25 AM"/>
    <s v="5/5/2026, 8:25 AM"/>
    <s v="5/20/2027, 11:59 PM"/>
    <s v="Subscription"/>
    <n v="173.88"/>
    <n v="14.49"/>
    <m/>
    <n v="0"/>
    <n v="173.88"/>
    <m/>
    <m/>
    <n v="1"/>
    <s v="Scott Wilson"/>
    <x v="1"/>
    <x v="3"/>
    <s v="5/5/2026, 8:25 AM"/>
    <s v="Retained on Benefits"/>
  </r>
  <r>
    <s v="DG0002079856"/>
    <s v="Initial"/>
    <s v="Tel Reg"/>
    <s v="5/5/2026, 8:58 AM"/>
    <s v="5/5/2026, 8:58 AM"/>
    <m/>
    <s v="Subscription"/>
    <n v="70.92"/>
    <n v="5.91"/>
    <n v="0.44324999999999998"/>
    <n v="0"/>
    <n v="70.92"/>
    <n v="0.5"/>
    <n v="7.96"/>
    <n v="1"/>
    <s v="Neftali Miller"/>
    <x v="1"/>
    <x v="3"/>
    <s v="5/5/2026, 8:58 AM"/>
    <s v="Retained on Benefits"/>
  </r>
  <r>
    <s v="DG0002079855"/>
    <s v="Initial"/>
    <s v="Tel Reg"/>
    <s v="5/5/2026, 8:58 AM"/>
    <s v="5/5/2026, 8:58 AM"/>
    <m/>
    <s v="Subscription"/>
    <n v="85.56"/>
    <n v="7.13"/>
    <n v="0.53474999999999995"/>
    <n v="0"/>
    <n v="85.56"/>
    <n v="0.5"/>
    <n v="9.59"/>
    <n v="1"/>
    <s v="Neftali Miller"/>
    <x v="1"/>
    <x v="3"/>
    <s v="5/5/2026, 8:58 AM"/>
    <s v="Retained on Benefits"/>
  </r>
  <r>
    <s v="DG0002079857"/>
    <s v="Initial"/>
    <s v="Tel Reg"/>
    <s v="5/5/2026, 8:58 AM"/>
    <s v="5/5/2026, 8:58 AM"/>
    <m/>
    <s v="Subscription"/>
    <n v="91.44"/>
    <n v="7.62"/>
    <n v="0.57150000000000001"/>
    <n v="0"/>
    <n v="91.44"/>
    <n v="0.5"/>
    <n v="10.28"/>
    <n v="1"/>
    <s v="Neftali Miller"/>
    <x v="1"/>
    <x v="3"/>
    <s v="5/5/2026, 8:58 AM"/>
    <s v="Retained on Benefits"/>
  </r>
  <r>
    <s v="DG0001836604"/>
    <s v="Initial"/>
    <s v="Whirlpool Contact Center"/>
    <s v="5/5/2026, 9:39 AM"/>
    <s v="5/5/2026, 9:39 AM"/>
    <m/>
    <s v="Annual Renewal"/>
    <n v="395.88"/>
    <n v="32.99"/>
    <m/>
    <n v="0"/>
    <n v="395.88"/>
    <m/>
    <m/>
    <n v="1"/>
    <s v="Elaine Reulein"/>
    <x v="1"/>
    <x v="3"/>
    <s v="5/5/2026, 9:39 AM"/>
    <s v="Retained on Benefits"/>
  </r>
  <r>
    <s v="DG0002203421"/>
    <s v="Initial"/>
    <s v="After CC"/>
    <s v="5/5/2026, 9:24 AM"/>
    <s v="5/5/2026, 9:24 AM"/>
    <m/>
    <s v="Subscription"/>
    <n v="119.88"/>
    <n v="9.99"/>
    <n v="1.998"/>
    <n v="0"/>
    <n v="119.88"/>
    <n v="0.2"/>
    <n v="23.98"/>
    <n v="1"/>
    <s v="Leola Cookston"/>
    <x v="1"/>
    <x v="3"/>
    <s v="5/5/2026, 9:24 AM"/>
    <s v="Retained on Benefits"/>
  </r>
  <r>
    <s v="DG0002203422"/>
    <s v="Initial"/>
    <s v="After CC"/>
    <s v="5/5/2026, 9:24 AM"/>
    <s v="5/5/2026, 9:24 AM"/>
    <m/>
    <s v="Subscription"/>
    <n v="137.88"/>
    <n v="11.49"/>
    <n v="2.298"/>
    <n v="0"/>
    <n v="137.88"/>
    <n v="0.2"/>
    <n v="27.58"/>
    <n v="1"/>
    <s v="Leola Cookston"/>
    <x v="1"/>
    <x v="3"/>
    <s v="5/5/2026, 9:24 AM"/>
    <s v="Retained on Benefits"/>
  </r>
  <r>
    <s v="DG0001620583"/>
    <s v="Initial"/>
    <s v="Whirlpool Contact Center"/>
    <s v="5/5/2026, 10:03 AM"/>
    <s v="5/5/2026, 10:03 AM"/>
    <m/>
    <s v="Annual Renewal"/>
    <n v="431.88"/>
    <n v="35.99"/>
    <m/>
    <n v="0"/>
    <n v="431.88"/>
    <m/>
    <m/>
    <n v="1"/>
    <s v="Carla Pinedo"/>
    <x v="1"/>
    <x v="3"/>
    <s v="5/5/2026, 10:03 AM"/>
    <s v="Retained on Benefits"/>
  </r>
  <r>
    <s v="DG0001620583"/>
    <s v="Initial"/>
    <s v="Whirlpool Contact Center"/>
    <s v="5/5/2026, 10:05 AM"/>
    <s v="5/5/2026, 10:05 AM"/>
    <m/>
    <s v="Annual Renewal"/>
    <n v="431.88"/>
    <n v="35.99"/>
    <m/>
    <n v="0"/>
    <n v="431.88"/>
    <m/>
    <m/>
    <n v="1"/>
    <s v="Carla Pinedo"/>
    <x v="1"/>
    <x v="3"/>
    <s v="5/5/2026, 10:05 AM"/>
    <s v="Retained on Benefits"/>
  </r>
  <r>
    <s v="DG0001134035"/>
    <s v="Canceled"/>
    <s v="Whirlpool Contact Center"/>
    <s v="5/5/2026, 10:09 AM"/>
    <s v="5/5/2026, 10:09 AM"/>
    <m/>
    <s v="Annual Renewal"/>
    <n v="383.88"/>
    <n v="31.99"/>
    <m/>
    <n v="0"/>
    <n v="383.88"/>
    <m/>
    <m/>
    <n v="1"/>
    <s v="DIANEY ORTIS"/>
    <x v="2"/>
    <x v="3"/>
    <s v="5/5/2026, 10:09 AM"/>
    <s v="Retained on Benefits"/>
  </r>
  <r>
    <s v="DG0000034762"/>
    <s v="Initial"/>
    <s v="Tel Reg"/>
    <s v="5/5/2026, 10:50 AM"/>
    <s v="5/5/2026, 10:50 AM"/>
    <s v="3/28/2027, 11:59 PM"/>
    <s v="Subscription"/>
    <n v="143.88"/>
    <n v="11.99"/>
    <m/>
    <n v="0"/>
    <n v="143.88"/>
    <m/>
    <m/>
    <n v="1"/>
    <s v="Maria Jane Manniello"/>
    <x v="2"/>
    <x v="3"/>
    <s v="5/5/2026, 10:50 AM"/>
    <s v="Retained on Benefits"/>
  </r>
  <r>
    <s v="DG0001685291"/>
    <s v="Initial"/>
    <s v="D&amp;G Contact Center"/>
    <s v="5/5/2026, 11:24 AM"/>
    <s v="5/5/2026, 11:24 AM"/>
    <m/>
    <s v="Subscription"/>
    <n v="249.72"/>
    <n v="20.81"/>
    <n v="1.4567000000000001"/>
    <n v="0"/>
    <n v="249.72"/>
    <m/>
    <n v="32.049999999999997"/>
    <n v="1"/>
    <s v="Gloria Vargas"/>
    <x v="1"/>
    <x v="3"/>
    <s v="5/5/2026, 11:24 AM"/>
    <s v="Retained on Benefits"/>
  </r>
  <r>
    <s v="DG0001295466"/>
    <s v="Initial"/>
    <s v="After CC"/>
    <s v="5/5/2026, 11:25 AM"/>
    <s v="5/5/2026, 11:25 AM"/>
    <m/>
    <s v="Subscription"/>
    <n v="143.88"/>
    <n v="11.99"/>
    <m/>
    <n v="0"/>
    <n v="143.88"/>
    <m/>
    <m/>
    <n v="1"/>
    <s v="Gloria Vargas"/>
    <x v="1"/>
    <x v="3"/>
    <s v="5/5/2026, 11:25 AM"/>
    <s v="Retained on Benefits"/>
  </r>
  <r>
    <s v="DG0000459006"/>
    <s v="Initial"/>
    <s v="After Web"/>
    <s v="5/5/2026, 11:38 AM"/>
    <s v="5/5/2026, 11:38 AM"/>
    <s v="6/11/2026, 11:59 PM"/>
    <s v="Subscription"/>
    <n v="125.88"/>
    <n v="10.49"/>
    <m/>
    <n v="0"/>
    <n v="125.88"/>
    <m/>
    <m/>
    <n v="1"/>
    <s v="Jk Barrineau"/>
    <x v="1"/>
    <x v="3"/>
    <s v="5/5/2026, 11:38 AM"/>
    <s v="Retained on Benefits"/>
  </r>
  <r>
    <s v="DG0001836949"/>
    <s v="Initial"/>
    <s v="Tel Reg"/>
    <s v="5/5/2026, 12:09 PM"/>
    <s v="5/5/2026, 12:09 PM"/>
    <m/>
    <s v="Subscription"/>
    <n v="69.12"/>
    <n v="5.76"/>
    <n v="0.432"/>
    <n v="0"/>
    <n v="69.12"/>
    <m/>
    <n v="9.5"/>
    <n v="1"/>
    <s v="Susan Strade"/>
    <x v="2"/>
    <x v="3"/>
    <s v="5/5/2026, 12:09 PM"/>
    <s v="Retained on Benefits"/>
  </r>
  <r>
    <s v="DG0002052613"/>
    <s v="Initial"/>
    <s v="Web Reg"/>
    <s v="5/5/2026, 2:00 PM"/>
    <s v="5/5/2026, 2:00 PM"/>
    <m/>
    <s v="Subscription"/>
    <n v="58.68"/>
    <n v="4.8899999999999997"/>
    <m/>
    <n v="0"/>
    <n v="58.68"/>
    <m/>
    <m/>
    <n v="1"/>
    <s v="Melissa Anderson"/>
    <x v="1"/>
    <x v="3"/>
    <s v="5/5/2026, 2:00 PM"/>
    <s v="Retained on Benefits"/>
  </r>
  <r>
    <s v="DG0001139792"/>
    <s v="Pre-Renewal"/>
    <s v="Tel Reg"/>
    <s v="5/5/2026, 7:24 AM"/>
    <s v="6/12/2026, 1:00 AM"/>
    <s v="6/11/2027, 11:59 PM"/>
    <s v="Subscription"/>
    <n v="101.52"/>
    <n v="8.4600000000000009"/>
    <n v="1.0152000000000001"/>
    <n v="1"/>
    <n v="101.52"/>
    <n v="0.2"/>
    <n v="12.18"/>
    <n v="1"/>
    <s v="Theresa Clark"/>
    <x v="1"/>
    <x v="3"/>
    <s v="5/5/2026, 7:24 AM"/>
    <s v="Retained With Discount"/>
  </r>
  <r>
    <s v="DG0001714505"/>
    <s v="Initial"/>
    <s v="D&amp;G Contact Center"/>
    <s v="5/5/2026, 1:22 PM"/>
    <s v="6/4/2026, 12:00 AM"/>
    <m/>
    <s v="Subscription"/>
    <n v="203.5"/>
    <n v="9.25"/>
    <n v="2.0720000000000001"/>
    <n v="1"/>
    <n v="203.5"/>
    <n v="0.2"/>
    <n v="20.98"/>
    <n v="1"/>
    <s v="Maria Guerrero"/>
    <x v="0"/>
    <x v="3"/>
    <s v="5/5/2026, 1:22 PM"/>
    <s v="Retained With Discount"/>
  </r>
  <r>
    <s v="DG0001393770"/>
    <s v="Initial"/>
    <s v="Whirlpool Contact Center"/>
    <s v="5/5/2026, 1:23 PM"/>
    <s v="6/4/2026, 12:00 AM"/>
    <m/>
    <s v="Subscription"/>
    <n v="191.88"/>
    <n v="15.99"/>
    <n v="3.8370000000000002"/>
    <n v="1"/>
    <n v="191.88"/>
    <n v="0.2"/>
    <n v="53.72"/>
    <n v="1"/>
    <s v="Maria Guerrero"/>
    <x v="2"/>
    <x v="3"/>
    <s v="5/5/2026, 1:23 PM"/>
    <s v="Retained With Discount"/>
  </r>
  <r>
    <s v="DG0000224140"/>
    <s v="Initial"/>
    <s v="Tel Reg"/>
    <s v="5/4/2026, 6:57 AM"/>
    <s v="5/4/2026, 6:57 AM"/>
    <s v="8/7/2026, 11:59 PM"/>
    <s v="Subscription"/>
    <n v="119.88"/>
    <n v="9.99"/>
    <n v="0.95879999999999999"/>
    <n v="1"/>
    <n v="119.88"/>
    <n v="0.2"/>
    <n v="13.67"/>
    <n v="1"/>
    <s v="Diana Waisnora"/>
    <x v="0"/>
    <x v="3"/>
    <s v="5/4/2026, 6:57 AM"/>
    <s v="Retained on Benefits"/>
  </r>
  <r>
    <s v="DG0002051303"/>
    <s v="Canceled"/>
    <s v="D&amp;G Contact Center"/>
    <s v="5/4/2026, 9:29 AM"/>
    <s v="5/4/2026, 9:29 AM"/>
    <m/>
    <s v="Subscription"/>
    <n v="238.32"/>
    <n v="19.86"/>
    <n v="1.3902000000000001"/>
    <n v="0"/>
    <n v="238.32"/>
    <n v="0.5"/>
    <n v="27.8"/>
    <n v="1"/>
    <s v="Myrna Ortega"/>
    <x v="2"/>
    <x v="3"/>
    <s v="5/4/2026, 9:29 AM"/>
    <s v="Retained on Benefits"/>
  </r>
  <r>
    <s v="DG0002093980"/>
    <s v="Initial"/>
    <s v="Whirlpool Contact Center"/>
    <s v="5/4/2026, 9:02 AM"/>
    <s v="5/4/2026, 9:02 AM"/>
    <m/>
    <s v="Annual Renewal"/>
    <n v="431.88"/>
    <n v="35.99"/>
    <m/>
    <n v="0"/>
    <n v="431.88"/>
    <m/>
    <m/>
    <n v="1"/>
    <s v="Manuel Bielsa"/>
    <x v="1"/>
    <x v="3"/>
    <s v="5/4/2026, 9:02 AM"/>
    <s v="Retained on Benefits"/>
  </r>
  <r>
    <s v="DG0002051289"/>
    <s v="Canceled"/>
    <s v="D&amp;G Contact Center"/>
    <s v="5/4/2026, 9:28 AM"/>
    <s v="5/4/2026, 9:28 AM"/>
    <m/>
    <s v="Subscription"/>
    <n v="149.88"/>
    <n v="12.49"/>
    <n v="0.87429999999999997"/>
    <n v="0"/>
    <n v="149.88"/>
    <n v="0.5"/>
    <n v="17.47"/>
    <n v="1"/>
    <s v="Myrna Ortega"/>
    <x v="2"/>
    <x v="3"/>
    <s v="5/4/2026, 9:28 AM"/>
    <s v="Retained on Benefits"/>
  </r>
  <r>
    <s v="DG0002051297"/>
    <s v="Canceled"/>
    <s v="D&amp;G Contact Center"/>
    <s v="5/4/2026, 9:28 AM"/>
    <s v="5/4/2026, 9:28 AM"/>
    <m/>
    <s v="Subscription"/>
    <n v="135.72"/>
    <n v="11.31"/>
    <n v="0.79169999999999996"/>
    <n v="0"/>
    <n v="135.72"/>
    <n v="0.5"/>
    <n v="15.83"/>
    <n v="1"/>
    <s v="Myrna Ortega"/>
    <x v="2"/>
    <x v="3"/>
    <s v="5/4/2026, 9:28 AM"/>
    <s v="Retained on Benefits"/>
  </r>
  <r>
    <s v="DG0001080285"/>
    <s v="Pre-Renewal"/>
    <s v="After CC"/>
    <s v="5/4/2026, 11:24 AM"/>
    <s v="5/4/2026, 11:24 AM"/>
    <s v="6/6/2027, 11:59 PM"/>
    <s v="Subscription"/>
    <n v="179.88"/>
    <n v="14.99"/>
    <m/>
    <n v="0"/>
    <n v="179.88"/>
    <m/>
    <m/>
    <n v="1"/>
    <s v="Mary Aragon"/>
    <x v="1"/>
    <x v="3"/>
    <s v="5/4/2026, 11:24 AM"/>
    <s v="Retained on Benefits"/>
  </r>
  <r>
    <s v="DG0000224140"/>
    <s v="Initial"/>
    <s v="Tel Reg"/>
    <s v="5/4/2026, 6:58 AM"/>
    <s v="5/8/2026, 12:00 AM"/>
    <s v="8/7/2026, 11:59 PM"/>
    <s v="Subscription"/>
    <n v="119.88"/>
    <n v="9.99"/>
    <n v="0.95879999999999999"/>
    <n v="1"/>
    <n v="119.88"/>
    <n v="0.2"/>
    <n v="13.67"/>
    <n v="1"/>
    <s v="Diana Waisnora"/>
    <x v="0"/>
    <x v="3"/>
    <s v="5/4/2026, 6:58 AM"/>
    <s v="Retained With Discount"/>
  </r>
  <r>
    <s v="DG0000903942"/>
    <s v="Initial"/>
    <s v="After CC"/>
    <s v="5/4/2026, 12:28 PM"/>
    <s v="5/7/2026, 12:00 AM"/>
    <s v="3/6/2027, 11:59 PM"/>
    <s v="Subscription"/>
    <n v="155.88"/>
    <n v="12.99"/>
    <n v="2.5975000000000001"/>
    <n v="1"/>
    <n v="155.88"/>
    <n v="0.2"/>
    <n v="32.47"/>
    <n v="1"/>
    <s v="Sequoia Gant"/>
    <x v="0"/>
    <x v="3"/>
    <s v="5/4/2026, 12:28 PM"/>
    <s v="Retained With Discount"/>
  </r>
  <r>
    <s v="DG0000903940"/>
    <s v="Initial"/>
    <s v="After CC"/>
    <s v="5/4/2026, 12:29 PM"/>
    <s v="5/7/2026, 12:00 AM"/>
    <s v="3/6/2027, 11:59 PM"/>
    <s v="Subscription"/>
    <n v="113.88"/>
    <n v="9.49"/>
    <n v="1.8975"/>
    <n v="1"/>
    <n v="113.88"/>
    <n v="0.2"/>
    <n v="23.72"/>
    <n v="1"/>
    <s v="Sequoia Gant"/>
    <x v="0"/>
    <x v="3"/>
    <s v="5/4/2026, 12:29 PM"/>
    <s v="Retained With Discount"/>
  </r>
  <r>
    <s v="DG0001086058"/>
    <s v="Initial"/>
    <s v="D&amp;G Contact Center"/>
    <s v="5/4/2026, 12:31 PM"/>
    <s v="5/22/2026, 12:00 AM"/>
    <m/>
    <s v="Subscription"/>
    <n v="171.92"/>
    <n v="8.59"/>
    <n v="1.925"/>
    <n v="1"/>
    <n v="171.92"/>
    <n v="0.2"/>
    <n v="15.16"/>
    <n v="1"/>
    <s v="Sequoia Gant"/>
    <x v="0"/>
    <x v="3"/>
    <s v="5/4/2026, 12:31 PM"/>
    <s v="Retained With Discount"/>
  </r>
  <r>
    <s v="DG0001086059"/>
    <s v="Initial"/>
    <s v="D&amp;G Contact Center"/>
    <s v="5/4/2026, 12:31 PM"/>
    <s v="5/22/2026, 12:00 AM"/>
    <m/>
    <s v="Subscription"/>
    <n v="171.92"/>
    <n v="8.59"/>
    <n v="1.925"/>
    <n v="1"/>
    <n v="171.92"/>
    <n v="0.2"/>
    <n v="15.16"/>
    <n v="1"/>
    <s v="Sequoia Gant"/>
    <x v="0"/>
    <x v="3"/>
    <s v="5/4/2026, 12:31 PM"/>
    <s v="Retained With Discount"/>
  </r>
  <r>
    <s v="DG0001187758"/>
    <s v="Initial"/>
    <s v="D&amp;G Contact Center"/>
    <s v="5/1/2026, 6:34 AM"/>
    <s v="5/1/2026, 6:34 AM"/>
    <m/>
    <s v="Subscription"/>
    <n v="155.04"/>
    <n v="12.92"/>
    <n v="0.90439999999999998"/>
    <n v="0"/>
    <n v="155.04"/>
    <m/>
    <n v="19.89"/>
    <n v="1"/>
    <s v="Jamica Jackson"/>
    <x v="1"/>
    <x v="3"/>
    <s v="5/1/2026, 6:34 AM"/>
    <s v="Retained on Benefits"/>
  </r>
  <r>
    <s v="DG0001565145"/>
    <s v="Initial"/>
    <s v="Tel Reg"/>
    <s v="5/1/2026, 8:47 AM"/>
    <s v="5/1/2026, 8:47 AM"/>
    <m/>
    <s v="Subscription"/>
    <n v="72.84"/>
    <n v="6.07"/>
    <n v="0.45524999999999999"/>
    <n v="0"/>
    <n v="72.84"/>
    <m/>
    <n v="9.1300000000000008"/>
    <n v="1"/>
    <s v="Delia Sabogal"/>
    <x v="1"/>
    <x v="3"/>
    <s v="5/1/2026, 8:47 AM"/>
    <s v="Retained on Benefits"/>
  </r>
  <r>
    <s v="DG0000636370"/>
    <s v="Initial"/>
    <s v="After CC"/>
    <s v="5/1/2026, 7:00 AM"/>
    <s v="5/1/2026, 7:00 AM"/>
    <s v="10/28/2026, 11:59 PM"/>
    <s v="Subscription"/>
    <n v="287.88"/>
    <n v="23.99"/>
    <n v="4.7975000000000003"/>
    <n v="1"/>
    <n v="287.88"/>
    <n v="0.2"/>
    <n v="65.97"/>
    <n v="1"/>
    <s v="Pauline Harper"/>
    <x v="0"/>
    <x v="3"/>
    <s v="5/1/2026, 7:00 AM"/>
    <s v="Retained on Benefits"/>
  </r>
  <r>
    <s v="DG0001160379"/>
    <s v="Initial"/>
    <s v="D&amp;G Contact Center"/>
    <s v="5/1/2026, 7:28 AM"/>
    <s v="5/1/2026, 7:28 AM"/>
    <m/>
    <s v="Subscription"/>
    <n v="152.08000000000001"/>
    <n v="7.6"/>
    <n v="1.7038"/>
    <n v="1"/>
    <n v="152.08000000000001"/>
    <n v="0.2"/>
    <n v="17.25"/>
    <n v="1"/>
    <s v="Denise Kirby"/>
    <x v="1"/>
    <x v="3"/>
    <s v="5/1/2026, 7:28 AM"/>
    <s v="Retained on Benefits"/>
  </r>
  <r>
    <s v="DG0001160380"/>
    <s v="Initial"/>
    <s v="D&amp;G Contact Center"/>
    <s v="5/1/2026, 7:27 AM"/>
    <s v="5/1/2026, 7:27 AM"/>
    <m/>
    <s v="Subscription"/>
    <n v="152.08000000000001"/>
    <n v="7.6"/>
    <n v="1.7038"/>
    <n v="1"/>
    <n v="152.08000000000001"/>
    <n v="0.2"/>
    <n v="17.25"/>
    <n v="1"/>
    <s v="Denise Kirby"/>
    <x v="1"/>
    <x v="3"/>
    <s v="5/1/2026, 7:27 AM"/>
    <s v="Retained on Benefits"/>
  </r>
  <r>
    <s v="DG0000663764"/>
    <s v="Initial"/>
    <s v="After Mail"/>
    <s v="5/1/2026, 7:15 AM"/>
    <s v="5/1/2026, 7:15 AM"/>
    <s v="11/10/2026, 11:59 PM"/>
    <s v="Subscription"/>
    <n v="131.88"/>
    <n v="10.99"/>
    <n v="2.198"/>
    <n v="1"/>
    <n v="131.88"/>
    <n v="0.2"/>
    <n v="26.38"/>
    <n v="1"/>
    <s v="Patricia Johnson"/>
    <x v="1"/>
    <x v="3"/>
    <s v="5/1/2026, 7:15 AM"/>
    <s v="Retained on Benefits"/>
  </r>
  <r>
    <s v="DG0001160382"/>
    <s v="Initial"/>
    <s v="D&amp;G Contact Center"/>
    <s v="5/1/2026, 7:27 AM"/>
    <s v="5/1/2026, 7:27 AM"/>
    <m/>
    <s v="Subscription"/>
    <n v="143"/>
    <n v="7.15"/>
    <n v="1.6015999999999999"/>
    <n v="1"/>
    <n v="143"/>
    <n v="0.2"/>
    <n v="16.22"/>
    <n v="1"/>
    <s v="Denise Kirby"/>
    <x v="1"/>
    <x v="3"/>
    <s v="5/1/2026, 7:27 AM"/>
    <s v="Retained on Benefits"/>
  </r>
  <r>
    <s v="DG0000663765"/>
    <s v="Initial"/>
    <s v="After Mail"/>
    <s v="5/1/2026, 7:16 AM"/>
    <s v="5/1/2026, 7:16 AM"/>
    <s v="11/10/2026, 11:59 PM"/>
    <s v="Subscription"/>
    <n v="227.88"/>
    <n v="18.989999999999998"/>
    <n v="3.798"/>
    <n v="1"/>
    <n v="227.88"/>
    <n v="0.2"/>
    <n v="45.58"/>
    <n v="1"/>
    <s v="Patricia Johnson"/>
    <x v="1"/>
    <x v="3"/>
    <s v="5/1/2026, 7:16 AM"/>
    <s v="Retained on Benefits"/>
  </r>
  <r>
    <s v="DG0001160381"/>
    <s v="Initial"/>
    <s v="D&amp;G Contact Center"/>
    <s v="5/1/2026, 7:27 AM"/>
    <s v="5/1/2026, 7:27 AM"/>
    <m/>
    <s v="Subscription"/>
    <n v="157.08000000000001"/>
    <n v="7.85"/>
    <n v="1.7598"/>
    <n v="1"/>
    <n v="157.08000000000001"/>
    <n v="0.2"/>
    <n v="17.82"/>
    <n v="1"/>
    <s v="Denise Kirby"/>
    <x v="1"/>
    <x v="3"/>
    <s v="5/1/2026, 7:27 AM"/>
    <s v="Retained on Benefits"/>
  </r>
  <r>
    <s v="DG0001565141"/>
    <s v="Initial"/>
    <s v="D&amp;G Contact Center"/>
    <s v="5/1/2026, 8:47 AM"/>
    <s v="5/1/2026, 8:47 AM"/>
    <m/>
    <s v="Subscription"/>
    <n v="175.56"/>
    <n v="14.63"/>
    <n v="1.0241"/>
    <n v="0"/>
    <n v="175.56"/>
    <m/>
    <n v="20.47"/>
    <n v="1"/>
    <s v="Delia Sabogal"/>
    <x v="1"/>
    <x v="3"/>
    <s v="5/1/2026, 8:47 AM"/>
    <s v="Retained on Benefits"/>
  </r>
  <r>
    <s v="DG0001797348"/>
    <s v="Initial"/>
    <s v="Tel Reg"/>
    <s v="5/1/2026, 10:21 AM"/>
    <s v="5/1/2026, 10:21 AM"/>
    <m/>
    <s v="Subscription"/>
    <n v="69.36"/>
    <n v="5.78"/>
    <n v="0.4335"/>
    <n v="0"/>
    <n v="69.36"/>
    <m/>
    <n v="8.65"/>
    <n v="1"/>
    <s v="Janet Martinez"/>
    <x v="1"/>
    <x v="3"/>
    <s v="5/1/2026, 10:21 AM"/>
    <s v="Retained on Benefits"/>
  </r>
  <r>
    <s v="DG0001121052"/>
    <s v="Initial"/>
    <s v="Whirlpool Contact Center"/>
    <s v="5/1/2026, 10:00 AM"/>
    <s v="5/1/2026, 10:00 AM"/>
    <m/>
    <s v="Annual Renewal"/>
    <n v="383.88"/>
    <n v="31.99"/>
    <m/>
    <n v="0"/>
    <n v="383.88"/>
    <m/>
    <m/>
    <n v="1"/>
    <s v="LYDIA CABELLO"/>
    <x v="2"/>
    <x v="3"/>
    <s v="5/1/2026, 10:00 AM"/>
    <s v="Retained on Benefits"/>
  </r>
  <r>
    <s v="DG0001797349"/>
    <s v="Initial"/>
    <s v="Tel Reg"/>
    <s v="5/1/2026, 10:20 AM"/>
    <s v="5/1/2026, 10:20 AM"/>
    <m/>
    <s v="Subscription"/>
    <n v="56.4"/>
    <n v="4.7"/>
    <n v="0.35249999999999998"/>
    <n v="0"/>
    <n v="56.4"/>
    <m/>
    <n v="7.04"/>
    <n v="1"/>
    <s v="Janet Martinez"/>
    <x v="1"/>
    <x v="3"/>
    <s v="5/1/2026, 10:20 AM"/>
    <s v="Retained on Benefits"/>
  </r>
  <r>
    <s v="DG0001797351"/>
    <s v="Initial"/>
    <s v="Tel Reg"/>
    <s v="5/1/2026, 10:20 AM"/>
    <s v="5/1/2026, 10:20 AM"/>
    <m/>
    <s v="Subscription"/>
    <n v="96.24"/>
    <n v="8.02"/>
    <n v="0.60150000000000003"/>
    <n v="0"/>
    <n v="96.24"/>
    <m/>
    <n v="12.03"/>
    <n v="1"/>
    <s v="Janet Martinez"/>
    <x v="1"/>
    <x v="3"/>
    <s v="5/1/2026, 10:20 AM"/>
    <s v="Retained on Benefits"/>
  </r>
  <r>
    <s v="DG0001797350"/>
    <s v="Initial"/>
    <s v="Tel Reg"/>
    <s v="5/1/2026, 10:21 AM"/>
    <s v="5/1/2026, 10:21 AM"/>
    <m/>
    <s v="Subscription"/>
    <n v="43.2"/>
    <n v="3.6"/>
    <n v="0.27"/>
    <n v="0"/>
    <n v="43.2"/>
    <m/>
    <n v="5.4"/>
    <n v="1"/>
    <s v="Janet Martinez"/>
    <x v="1"/>
    <x v="3"/>
    <s v="5/1/2026, 10:21 AM"/>
    <s v="Retained on Benefits"/>
  </r>
  <r>
    <s v="DG0001685153"/>
    <s v="Initial"/>
    <s v="Tel Reg"/>
    <s v="5/1/2026, 10:33 AM"/>
    <s v="5/1/2026, 10:33 AM"/>
    <m/>
    <s v="Subscription"/>
    <n v="77.400000000000006"/>
    <n v="6.45"/>
    <n v="0.48375000000000001"/>
    <n v="0"/>
    <n v="77.400000000000006"/>
    <m/>
    <n v="10.64"/>
    <n v="1"/>
    <s v="Henry Williams"/>
    <x v="1"/>
    <x v="3"/>
    <s v="5/1/2026, 10:33 AM"/>
    <s v="Retained on Benefits"/>
  </r>
  <r>
    <s v="DG0000886943"/>
    <s v="Pre-Renewal"/>
    <s v="After CC"/>
    <s v="5/1/2026, 10:38 AM"/>
    <s v="5/1/2026, 10:38 AM"/>
    <s v="5/31/2027, 11:59 PM"/>
    <s v="Subscription"/>
    <n v="191.88"/>
    <n v="15.99"/>
    <m/>
    <n v="0"/>
    <n v="191.88"/>
    <m/>
    <m/>
    <n v="1"/>
    <s v="Christine Hartman"/>
    <x v="1"/>
    <x v="3"/>
    <s v="5/1/2026, 10:38 AM"/>
    <s v="Retained on Benefits"/>
  </r>
  <r>
    <s v="DG0000895539"/>
    <s v="Initial"/>
    <s v="Tel Reg"/>
    <s v="5/1/2026, 1:19 PM"/>
    <s v="5/1/2026, 1:19 PM"/>
    <s v="3/2/2027, 11:59 PM"/>
    <s v="Subscription"/>
    <n v="89.88"/>
    <n v="7.49"/>
    <m/>
    <n v="0"/>
    <n v="89.88"/>
    <m/>
    <m/>
    <n v="1"/>
    <s v="Michael Smith"/>
    <x v="1"/>
    <x v="3"/>
    <s v="5/1/2026, 1:19 PM"/>
    <s v="Retained on Benefits"/>
  </r>
  <r>
    <s v="DG0000895539"/>
    <s v="Initial"/>
    <s v="Tel Reg"/>
    <s v="5/1/2026, 1:19 PM"/>
    <s v="5/1/2026, 1:19 PM"/>
    <s v="3/2/2027, 11:59 PM"/>
    <s v="Subscription"/>
    <n v="89.88"/>
    <n v="7.49"/>
    <m/>
    <n v="0"/>
    <n v="89.88"/>
    <m/>
    <m/>
    <n v="1"/>
    <s v="Michael Smith"/>
    <x v="1"/>
    <x v="3"/>
    <s v="5/1/2026, 1:19 PM"/>
    <s v="Retained on Benefits"/>
  </r>
  <r>
    <s v="DG0000636370"/>
    <s v="Initial"/>
    <s v="After CC"/>
    <s v="5/1/2026, 7:02 AM"/>
    <s v="5/29/2026, 12:00 AM"/>
    <s v="10/28/2026, 11:59 PM"/>
    <s v="Subscription"/>
    <n v="287.88"/>
    <n v="23.99"/>
    <n v="4.7975000000000003"/>
    <n v="1"/>
    <n v="287.88"/>
    <n v="0.2"/>
    <n v="65.97"/>
    <n v="1"/>
    <s v="Pauline Harper"/>
    <x v="0"/>
    <x v="3"/>
    <s v="5/1/2026, 7:02 AM"/>
    <s v="Retained With Discount"/>
  </r>
  <r>
    <s v="DG0001950083"/>
    <s v="Initial"/>
    <s v="D&amp;G Contact Center"/>
    <s v="5/7/2026, 1:47 PM"/>
    <s v="6/6/2026, 12:00 AM"/>
    <m/>
    <s v="Subscription"/>
    <n v="170.72"/>
    <n v="7.76"/>
    <n v="1.7387999999999999"/>
    <n v="1"/>
    <n v="170.72"/>
    <n v="0.2"/>
    <n v="18.91"/>
    <n v="1"/>
    <s v="Artrina Carter"/>
    <x v="0"/>
    <x v="4"/>
    <s v="5/7/2026, 1:47 PM"/>
    <s v="Retained With Discount"/>
  </r>
  <r>
    <s v="DG0001038910"/>
    <s v="Initial"/>
    <s v="Whirlpool Contact Center"/>
    <s v="5/5/2026, 11:15 AM"/>
    <s v="6/5/2026, 12:00 AM"/>
    <s v="5/4/2027, 11:59 PM"/>
    <s v="Annual Renewal"/>
    <n v="239.88"/>
    <n v="19.989999999999998"/>
    <n v="1.0416700000000001"/>
    <n v="1"/>
    <n v="239.88"/>
    <n v="0.2"/>
    <n v="12.5"/>
    <n v="1"/>
    <s v="Assefa Foche"/>
    <x v="0"/>
    <x v="4"/>
    <s v="5/5/2026, 11:15 AM"/>
    <s v="Retained With Discount"/>
  </r>
  <r>
    <s v="DG0000889869"/>
    <s v="Initial"/>
    <s v="Tel Reg"/>
    <s v="5/1/2026, 9:59 AM"/>
    <s v="5/28/2026, 12:00 AM"/>
    <s v="2/27/2027, 11:59 PM"/>
    <s v="Subscription"/>
    <n v="143.88"/>
    <n v="11.99"/>
    <n v="1.4384999999999999"/>
    <n v="1"/>
    <n v="143.88"/>
    <n v="0.2"/>
    <n v="18.34"/>
    <n v="1"/>
    <s v="Jannet Lumpkin"/>
    <x v="0"/>
    <x v="4"/>
    <s v="5/1/2026, 9:59 AM"/>
    <s v="Retained With Discount"/>
  </r>
  <r>
    <s v="DG0001228140"/>
    <s v="Initial"/>
    <s v="Web Reg"/>
    <s v="5/1/2026, 12:29 PM"/>
    <s v="5/15/2026, 12:00 AM"/>
    <m/>
    <s v="Subscription"/>
    <n v="63.54"/>
    <n v="3.03"/>
    <n v="2.1779999999999999"/>
    <n v="1"/>
    <n v="63.54"/>
    <n v="0.2"/>
    <n v="17.97"/>
    <n v="1"/>
    <s v="Anna Austin"/>
    <x v="0"/>
    <x v="5"/>
    <s v="5/1/2026, 12:29 PM"/>
    <s v="Retained With Discount"/>
  </r>
  <r>
    <s v="DG0001228189"/>
    <s v="Initial"/>
    <s v="Web Reg"/>
    <s v="5/1/2026, 12:29 PM"/>
    <s v="5/15/2026, 12:00 AM"/>
    <m/>
    <s v="Subscription"/>
    <n v="51.87"/>
    <n v="2.4700000000000002"/>
    <n v="1.7775000000000001"/>
    <n v="1"/>
    <n v="51.87"/>
    <n v="0.2"/>
    <n v="14.67"/>
    <n v="1"/>
    <s v="Anna Austin"/>
    <x v="0"/>
    <x v="5"/>
    <s v="5/1/2026, 12:29 PM"/>
    <s v="Retained With Discount"/>
  </r>
  <r>
    <s v="DG0000962034"/>
    <s v="Initial"/>
    <s v="D&amp;G Contact Center"/>
    <s v="5/7/2026, 6:59 AM"/>
    <s v="6/2/2026, 12:00 AM"/>
    <s v="5/1/2027, 11:59 PM"/>
    <s v="Subscription"/>
    <n v="185.88"/>
    <n v="15.49"/>
    <n v="1.7345999999999999"/>
    <n v="1"/>
    <n v="185.88"/>
    <n v="0.2"/>
    <n v="21.25"/>
    <n v="1"/>
    <s v="Christopher Abbate"/>
    <x v="0"/>
    <x v="6"/>
    <s v="5/7/2026, 6:59 AM"/>
    <s v="Retained With Discount"/>
  </r>
  <r>
    <s v="DG0000962032"/>
    <s v="Initial"/>
    <s v="D&amp;G Contact Center"/>
    <s v="5/7/2026, 6:59 AM"/>
    <s v="6/2/2026, 12:00 AM"/>
    <s v="5/1/2027, 11:59 PM"/>
    <s v="Subscription"/>
    <n v="215.88"/>
    <n v="17.989999999999998"/>
    <n v="2.0146000000000002"/>
    <n v="1"/>
    <n v="215.88"/>
    <n v="0.2"/>
    <n v="24.68"/>
    <n v="1"/>
    <s v="Christopher Abbate"/>
    <x v="0"/>
    <x v="6"/>
    <s v="5/7/2026, 6:59 AM"/>
    <s v="Retained With Discount"/>
  </r>
  <r>
    <s v="DG0000475224"/>
    <s v="Initial"/>
    <s v="After Mail"/>
    <s v="5/11/2026, 5:13 AM"/>
    <s v="5/24/2026, 12:00 AM"/>
    <s v="6/23/2026, 11:59 PM"/>
    <s v="Subscription"/>
    <n v="104.88"/>
    <n v="8.74"/>
    <n v="1.7475000000000001"/>
    <n v="1"/>
    <n v="104.88"/>
    <n v="0.2"/>
    <n v="25.78"/>
    <n v="1"/>
    <s v="Terry Walker"/>
    <x v="0"/>
    <x v="7"/>
    <s v="5/11/2026, 5:13 AM"/>
    <s v="Retained With Discount"/>
  </r>
  <r>
    <s v="DG0000116677"/>
    <s v="Initial"/>
    <s v="Tel Reg"/>
    <s v="5/8/2026, 7:02 AM"/>
    <s v="5/8/2026, 7:02 AM"/>
    <s v="12/15/2026, 11:59 PM"/>
    <s v="Subscription"/>
    <n v="143.88"/>
    <n v="11.99"/>
    <m/>
    <n v="0"/>
    <n v="143.88"/>
    <m/>
    <m/>
    <n v="1"/>
    <s v="JO BLACKSHER"/>
    <x v="1"/>
    <x v="7"/>
    <s v="5/8/2026, 7:02 AM"/>
    <s v="Retained on Benefits"/>
  </r>
  <r>
    <s v="DG0000110985"/>
    <s v="Initial"/>
    <s v="Web Reg"/>
    <s v="5/8/2026, 7:02 AM"/>
    <s v="5/8/2026, 7:02 AM"/>
    <s v="12/2/2026, 11:59 PM"/>
    <s v="Subscription"/>
    <n v="134.88"/>
    <n v="11.24"/>
    <m/>
    <n v="0"/>
    <n v="134.88"/>
    <m/>
    <m/>
    <n v="1"/>
    <s v="JO BLACKSHER"/>
    <x v="1"/>
    <x v="7"/>
    <s v="5/8/2026, 7:02 AM"/>
    <s v="Retained on Benefits"/>
  </r>
  <r>
    <s v="DG0001586211"/>
    <s v="Initial"/>
    <s v="Web Reg"/>
    <s v="5/8/2026, 12:10 PM"/>
    <s v="5/8/2026, 12:10 PM"/>
    <m/>
    <s v="Subscription"/>
    <n v="34.68"/>
    <n v="2.89"/>
    <m/>
    <n v="0"/>
    <n v="34.68"/>
    <m/>
    <m/>
    <n v="1"/>
    <s v="Gabriela Gorelik"/>
    <x v="1"/>
    <x v="7"/>
    <s v="5/8/2026, 12:10 PM"/>
    <s v="Retained on Benefits"/>
  </r>
  <r>
    <s v="DG0002050873"/>
    <s v="Initial"/>
    <s v="Tel Reg"/>
    <s v="5/7/2026, 6:18 AM"/>
    <s v="5/7/2026, 6:18 AM"/>
    <m/>
    <s v="Subscription"/>
    <n v="59.52"/>
    <n v="4.96"/>
    <n v="0.372"/>
    <n v="0"/>
    <n v="59.52"/>
    <m/>
    <n v="8.18"/>
    <n v="1"/>
    <s v="Brandi Matlack"/>
    <x v="1"/>
    <x v="7"/>
    <s v="5/7/2026, 6:18 AM"/>
    <s v="Retained on Benefits"/>
  </r>
  <r>
    <s v="DG0002050874"/>
    <s v="Initial"/>
    <s v="Tel Reg"/>
    <s v="5/7/2026, 6:18 AM"/>
    <s v="5/7/2026, 6:18 AM"/>
    <m/>
    <s v="Subscription"/>
    <n v="82.92"/>
    <n v="6.91"/>
    <n v="0.51824999999999999"/>
    <n v="0"/>
    <n v="82.92"/>
    <m/>
    <n v="11.41"/>
    <n v="1"/>
    <s v="Brandi Matlack"/>
    <x v="1"/>
    <x v="7"/>
    <s v="5/7/2026, 6:18 AM"/>
    <s v="Retained on Benefits"/>
  </r>
  <r>
    <s v="DG0002000136"/>
    <s v="Initial"/>
    <s v="Tel Reg"/>
    <s v="5/7/2026, 8:06 AM"/>
    <s v="5/7/2026, 8:06 AM"/>
    <m/>
    <s v="Subscription"/>
    <n v="88.2"/>
    <n v="7.35"/>
    <n v="0.55125000000000002"/>
    <n v="0"/>
    <n v="88.2"/>
    <n v="0.5"/>
    <n v="11.02"/>
    <n v="1"/>
    <s v="Janice Follin"/>
    <x v="1"/>
    <x v="7"/>
    <s v="5/7/2026, 8:06 AM"/>
    <s v="Retained on Benefits"/>
  </r>
  <r>
    <s v="DG0002000145"/>
    <s v="Initial"/>
    <s v="Tel Reg"/>
    <s v="5/7/2026, 8:07 AM"/>
    <s v="5/7/2026, 8:07 AM"/>
    <m/>
    <s v="Subscription"/>
    <n v="140.4"/>
    <n v="11.7"/>
    <n v="0.87749999999999995"/>
    <n v="0"/>
    <n v="140.4"/>
    <n v="0.5"/>
    <n v="17.559999999999999"/>
    <n v="1"/>
    <s v="Janice Follin"/>
    <x v="1"/>
    <x v="7"/>
    <s v="5/7/2026, 8:07 AM"/>
    <s v="Retained on Benefits"/>
  </r>
  <r>
    <s v="DG0002000136"/>
    <s v="Initial"/>
    <s v="Tel Reg"/>
    <s v="5/7/2026, 8:06 AM"/>
    <s v="5/7/2026, 8:06 AM"/>
    <m/>
    <s v="Subscription"/>
    <n v="88.2"/>
    <n v="7.35"/>
    <n v="0.55125000000000002"/>
    <n v="0"/>
    <n v="88.2"/>
    <n v="0.5"/>
    <n v="11.02"/>
    <n v="1"/>
    <s v="Janice Follin"/>
    <x v="1"/>
    <x v="7"/>
    <s v="5/7/2026, 8:06 AM"/>
    <s v="Retained on Benefits"/>
  </r>
  <r>
    <s v="DG0002000139"/>
    <s v="Initial"/>
    <s v="Tel Reg"/>
    <s v="5/7/2026, 8:06 AM"/>
    <s v="5/7/2026, 8:06 AM"/>
    <m/>
    <s v="Subscription"/>
    <n v="201.96"/>
    <n v="16.829999999999998"/>
    <n v="1.2622500000000001"/>
    <n v="0"/>
    <n v="201.96"/>
    <n v="0.5"/>
    <n v="25.23"/>
    <n v="1"/>
    <s v="Janice Follin"/>
    <x v="1"/>
    <x v="7"/>
    <s v="5/7/2026, 8:06 AM"/>
    <s v="Retained on Benefits"/>
  </r>
  <r>
    <s v="DG0002000142"/>
    <s v="Initial"/>
    <s v="Tel Reg"/>
    <s v="5/7/2026, 8:07 AM"/>
    <s v="5/7/2026, 8:07 AM"/>
    <m/>
    <s v="Subscription"/>
    <n v="93.6"/>
    <n v="7.8"/>
    <n v="0.58499999999999996"/>
    <n v="0"/>
    <n v="93.6"/>
    <n v="0.5"/>
    <n v="11.72"/>
    <n v="1"/>
    <s v="Janice Follin"/>
    <x v="1"/>
    <x v="7"/>
    <s v="5/7/2026, 8:07 AM"/>
    <s v="Retained on Benefits"/>
  </r>
  <r>
    <s v="DG0002000146"/>
    <s v="Initial"/>
    <s v="Tel Reg"/>
    <s v="5/7/2026, 8:08 AM"/>
    <s v="5/7/2026, 8:08 AM"/>
    <m/>
    <s v="Subscription"/>
    <n v="137.04"/>
    <n v="11.42"/>
    <n v="0.85650000000000004"/>
    <n v="0"/>
    <n v="137.04"/>
    <n v="0.5"/>
    <n v="17.149999999999999"/>
    <n v="1"/>
    <s v="Janice Follin"/>
    <x v="1"/>
    <x v="7"/>
    <s v="5/7/2026, 8:08 AM"/>
    <s v="Retained on Benefits"/>
  </r>
  <r>
    <s v="DG0001859358"/>
    <s v="Initial"/>
    <s v="D&amp;G Contact Center"/>
    <s v="5/7/2026, 11:28 AM"/>
    <s v="5/7/2026, 11:28 AM"/>
    <m/>
    <s v="Subscription"/>
    <n v="192.96"/>
    <n v="16.079999999999998"/>
    <n v="1.1255999999999999"/>
    <n v="0"/>
    <n v="192.96"/>
    <n v="0.5"/>
    <n v="22.53"/>
    <n v="1"/>
    <s v="Marilyn Chaney"/>
    <x v="1"/>
    <x v="7"/>
    <s v="5/7/2026, 11:28 AM"/>
    <s v="Retained on Benefits"/>
  </r>
  <r>
    <s v="DG0001080219"/>
    <s v="Pre-Renewal"/>
    <s v="Whirlpool Contact Center"/>
    <s v="5/6/2026, 5:45 AM"/>
    <s v="5/6/2026, 5:45 AM"/>
    <s v="5/20/2027, 11:59 PM"/>
    <s v="Annual Renewal"/>
    <n v="275.88"/>
    <n v="22.99"/>
    <m/>
    <n v="0"/>
    <n v="275.88"/>
    <m/>
    <m/>
    <n v="1"/>
    <s v="JANE MICHELKAMP"/>
    <x v="1"/>
    <x v="7"/>
    <s v="5/6/2026, 5:45 AM"/>
    <s v="Retained on Benefits"/>
  </r>
  <r>
    <s v="DG0001952508"/>
    <s v="Initial"/>
    <s v="Tel Reg"/>
    <s v="5/6/2026, 6:43 AM"/>
    <s v="5/6/2026, 6:43 AM"/>
    <m/>
    <s v="Subscription"/>
    <n v="65.040000000000006"/>
    <n v="5.42"/>
    <n v="0.40649999999999997"/>
    <n v="0"/>
    <n v="65.040000000000006"/>
    <m/>
    <n v="8.9499999999999993"/>
    <n v="1"/>
    <s v="Darrell Smith"/>
    <x v="1"/>
    <x v="7"/>
    <s v="5/6/2026, 6:43 AM"/>
    <s v="Retained on Benefits"/>
  </r>
  <r>
    <s v="DG0001965422"/>
    <s v="Initial"/>
    <s v="Whirlpool Contact Center"/>
    <s v="5/6/2026, 6:11 AM"/>
    <s v="5/6/2026, 6:11 AM"/>
    <m/>
    <s v="Annual Renewal"/>
    <n v="395.88"/>
    <n v="32.99"/>
    <m/>
    <n v="0"/>
    <n v="395.88"/>
    <m/>
    <m/>
    <n v="1"/>
    <s v="Tanya Clarke"/>
    <x v="1"/>
    <x v="7"/>
    <s v="5/6/2026, 6:11 AM"/>
    <s v="Retained on Benefits"/>
  </r>
  <r>
    <s v="DG0001602408"/>
    <s v="Initial"/>
    <s v="Whirlpool Contact Center"/>
    <s v="5/6/2026, 7:10 AM"/>
    <s v="5/6/2026, 7:10 AM"/>
    <m/>
    <s v="Annual Renewal"/>
    <n v="395.88"/>
    <n v="32.99"/>
    <m/>
    <n v="0"/>
    <n v="395.88"/>
    <m/>
    <m/>
    <n v="1"/>
    <s v="Yolanda Shipman"/>
    <x v="1"/>
    <x v="7"/>
    <s v="5/6/2026, 7:10 AM"/>
    <s v="Retained on Benefits"/>
  </r>
  <r>
    <s v="DG0001395973"/>
    <s v="Initial"/>
    <s v="Whirlpool Contact Center"/>
    <s v="5/6/2026, 8:49 AM"/>
    <s v="5/6/2026, 8:49 AM"/>
    <m/>
    <s v="Annual Renewal"/>
    <n v="395.88"/>
    <n v="32.99"/>
    <m/>
    <n v="0"/>
    <n v="395.88"/>
    <m/>
    <m/>
    <n v="1"/>
    <s v="Thomas Wolf"/>
    <x v="1"/>
    <x v="7"/>
    <s v="5/6/2026, 8:49 AM"/>
    <s v="Retained on Benefits"/>
  </r>
  <r>
    <s v="DG0000740692"/>
    <s v="Initial"/>
    <s v="Whirlpool Contact Center"/>
    <s v="5/6/2026, 8:49 AM"/>
    <s v="5/6/2026, 8:49 AM"/>
    <s v="12/10/2026, 11:59 PM"/>
    <s v="Annual Renewal"/>
    <n v="245.88"/>
    <n v="20.49"/>
    <m/>
    <n v="0"/>
    <n v="245.88"/>
    <m/>
    <m/>
    <n v="1"/>
    <s v="Thomas Wolf"/>
    <x v="1"/>
    <x v="7"/>
    <s v="5/6/2026, 8:49 AM"/>
    <s v="Retained on Benefits"/>
  </r>
  <r>
    <s v="DG0002052011"/>
    <s v="Initial"/>
    <s v="Whirlpool Contact Center"/>
    <s v="5/6/2026, 12:51 PM"/>
    <s v="5/6/2026, 12:51 PM"/>
    <m/>
    <s v="Subscription"/>
    <n v="107.88"/>
    <n v="8.99"/>
    <n v="2.2475000000000001"/>
    <n v="0"/>
    <n v="107.88"/>
    <m/>
    <n v="49.45"/>
    <n v="1"/>
    <s v="Leyzy Lopez"/>
    <x v="1"/>
    <x v="7"/>
    <s v="5/6/2026, 12:51 PM"/>
    <s v="Retained on Benefits"/>
  </r>
  <r>
    <s v="DG0001091487"/>
    <s v="Pre-Renewal"/>
    <s v="Web Reg"/>
    <s v="5/6/2026, 10:07 AM"/>
    <s v="5/26/2026, 1:00 AM"/>
    <s v="5/25/2027, 11:59 PM"/>
    <s v="Subscription"/>
    <n v="81.84"/>
    <n v="6.82"/>
    <n v="2.4552"/>
    <n v="1"/>
    <n v="81.84"/>
    <n v="0.2"/>
    <n v="29.46"/>
    <n v="1"/>
    <s v="Colette Hoeller"/>
    <x v="0"/>
    <x v="7"/>
    <s v="5/6/2026, 10:07 AM"/>
    <s v="Retained With Discount"/>
  </r>
  <r>
    <s v="DG0002055630"/>
    <s v="Initial"/>
    <s v="Whirlpool Contact Center"/>
    <s v="5/5/2026, 10:19 AM"/>
    <s v="5/5/2026, 10:19 AM"/>
    <m/>
    <s v="Annual Renewal"/>
    <n v="395.88"/>
    <n v="32.99"/>
    <m/>
    <n v="0"/>
    <n v="395.88"/>
    <m/>
    <m/>
    <n v="1"/>
    <s v="Ron Hensley"/>
    <x v="1"/>
    <x v="7"/>
    <s v="5/5/2026, 10:19 AM"/>
    <s v="Retained on Benefits"/>
  </r>
  <r>
    <s v="DG0001628995"/>
    <s v="Initial"/>
    <s v="Tel Reg"/>
    <s v="5/5/2026, 12:45 PM"/>
    <s v="5/5/2026, 12:45 PM"/>
    <m/>
    <s v="Subscription"/>
    <n v="151.32"/>
    <n v="12.61"/>
    <n v="0.94574999999999998"/>
    <n v="0"/>
    <n v="151.32"/>
    <m/>
    <n v="20.82"/>
    <n v="1"/>
    <s v="Deby Robinson"/>
    <x v="2"/>
    <x v="7"/>
    <s v="5/5/2026, 12:45 PM"/>
    <s v="Retained on Benefits"/>
  </r>
  <r>
    <s v="DG0001628995"/>
    <s v="Initial"/>
    <s v="Tel Reg"/>
    <s v="5/5/2026, 12:46 PM"/>
    <s v="5/5/2026, 12:46 PM"/>
    <m/>
    <s v="Subscription"/>
    <n v="151.32"/>
    <n v="12.61"/>
    <n v="0.94574999999999998"/>
    <n v="0"/>
    <n v="151.32"/>
    <m/>
    <n v="20.82"/>
    <n v="1"/>
    <s v="Deby Robinson"/>
    <x v="2"/>
    <x v="7"/>
    <s v="5/5/2026, 12:46 PM"/>
    <s v="Retained on Benefits"/>
  </r>
  <r>
    <s v="DG0001094043"/>
    <s v="Pre-Renewal"/>
    <s v="Whirlpool Contact Center"/>
    <s v="5/5/2026, 1:10 PM"/>
    <s v="5/5/2026, 1:10 PM"/>
    <s v="5/26/2027, 11:59 PM"/>
    <s v="Annual Renewal"/>
    <n v="239.88"/>
    <n v="19.989999999999998"/>
    <m/>
    <n v="0"/>
    <n v="239.88"/>
    <m/>
    <m/>
    <n v="1"/>
    <s v="Larry Brown"/>
    <x v="1"/>
    <x v="7"/>
    <s v="5/5/2026, 1:10 PM"/>
    <s v="Retained on Benefits"/>
  </r>
  <r>
    <s v="DG0001094076"/>
    <s v="Pre-Renewal"/>
    <s v="Whirlpool Contact Center"/>
    <s v="5/5/2026, 1:10 PM"/>
    <s v="5/5/2026, 1:10 PM"/>
    <s v="5/26/2027, 11:59 PM"/>
    <s v="Annual Renewal"/>
    <n v="227.88"/>
    <n v="18.989999999999998"/>
    <m/>
    <n v="0"/>
    <n v="227.88"/>
    <m/>
    <m/>
    <n v="1"/>
    <s v="Larry Brown"/>
    <x v="1"/>
    <x v="7"/>
    <s v="5/5/2026, 1:10 PM"/>
    <s v="Retained on Benefits"/>
  </r>
  <r>
    <s v="DG0000501322"/>
    <s v="Initial"/>
    <s v="D&amp;G Contact Center"/>
    <s v="5/5/2026, 8:25 AM"/>
    <s v="5/11/2026, 12:00 AM"/>
    <s v="8/10/2026, 11:59 PM"/>
    <s v="Subscription"/>
    <n v="251.88"/>
    <n v="20.99"/>
    <n v="2.3506"/>
    <n v="1"/>
    <n v="251.88"/>
    <n v="0.2"/>
    <n v="33.5"/>
    <n v="1"/>
    <s v="Anita Costello"/>
    <x v="0"/>
    <x v="7"/>
    <s v="5/5/2026, 8:25 AM"/>
    <s v="Retained With Discount"/>
  </r>
  <r>
    <s v="DG0000498483"/>
    <s v="Initial"/>
    <s v="After CC"/>
    <s v="5/5/2026, 8:25 AM"/>
    <s v="5/29/2026, 12:00 AM"/>
    <s v="9/28/2026, 11:59 PM"/>
    <s v="Subscription"/>
    <n v="131.88"/>
    <n v="10.99"/>
    <n v="2.1974999999999998"/>
    <n v="1"/>
    <n v="131.88"/>
    <n v="0.2"/>
    <n v="30.77"/>
    <n v="1"/>
    <s v="Anita Costello"/>
    <x v="0"/>
    <x v="7"/>
    <s v="5/5/2026, 8:25 AM"/>
    <s v="Retained With Discount"/>
  </r>
  <r>
    <s v="DG0000501323"/>
    <s v="Initial"/>
    <s v="D&amp;G Contact Center"/>
    <s v="5/5/2026, 8:25 AM"/>
    <s v="5/11/2026, 12:00 AM"/>
    <s v="8/10/2026, 11:59 PM"/>
    <s v="Subscription"/>
    <n v="275.88"/>
    <n v="22.99"/>
    <n v="2.5746000000000002"/>
    <n v="1"/>
    <n v="275.88"/>
    <n v="0.2"/>
    <n v="36.69"/>
    <n v="1"/>
    <s v="Anita Costello"/>
    <x v="0"/>
    <x v="7"/>
    <s v="5/5/2026, 8:25 AM"/>
    <s v="Retained With Discount"/>
  </r>
  <r>
    <s v="DG0001555332"/>
    <s v="Initial"/>
    <s v="D&amp;G Contact Center"/>
    <s v="5/5/2026, 8:26 AM"/>
    <s v="5/23/2026, 12:00 AM"/>
    <m/>
    <s v="Subscription"/>
    <n v="97"/>
    <n v="4.8499999999999996"/>
    <n v="1.0864"/>
    <n v="1"/>
    <n v="97"/>
    <n v="0.2"/>
    <n v="10.59"/>
    <n v="1"/>
    <s v="Anita Costello"/>
    <x v="0"/>
    <x v="7"/>
    <s v="5/5/2026, 8:26 AM"/>
    <s v="Retained With Discount"/>
  </r>
  <r>
    <s v="DG0000252407"/>
    <s v="Initial"/>
    <s v="Tel Reg"/>
    <s v="5/5/2026, 1:26 PM"/>
    <s v="5/26/2026, 12:00 AM"/>
    <s v="9/25/2026, 11:59 PM"/>
    <s v="Subscription"/>
    <n v="98.88"/>
    <n v="8.24"/>
    <n v="0.79079999999999995"/>
    <n v="1"/>
    <n v="98.88"/>
    <n v="0.2"/>
    <n v="11.07"/>
    <n v="1"/>
    <s v="Remy De Voe"/>
    <x v="0"/>
    <x v="7"/>
    <s v="5/5/2026, 1:26 PM"/>
    <s v="Retained With Discount"/>
  </r>
  <r>
    <s v="DG0000829746"/>
    <s v="Initial"/>
    <s v="Whirlpool Contact Center"/>
    <s v="5/5/2026, 12:32 PM"/>
    <s v="5/28/2026, 12:00 AM"/>
    <s v="1/27/2027, 11:59 PM"/>
    <s v="Annual Renewal"/>
    <n v="239.88"/>
    <n v="19.989999999999998"/>
    <n v="1.0416700000000001"/>
    <n v="1"/>
    <n v="239.88"/>
    <n v="0.2"/>
    <n v="12.5"/>
    <n v="1"/>
    <s v="Stacey Stiles"/>
    <x v="0"/>
    <x v="7"/>
    <s v="5/5/2026, 12:32 PM"/>
    <s v="Retained With Discount"/>
  </r>
  <r>
    <s v="DG0000513372"/>
    <s v="Initial"/>
    <s v="After Web"/>
    <s v="5/4/2026, 5:16 AM"/>
    <s v="5/4/2026, 5:16 AM"/>
    <s v="7/20/2026, 11:59 PM"/>
    <s v="Subscription"/>
    <n v="182.88"/>
    <n v="15.24"/>
    <n v="3.0474999999999999"/>
    <n v="1"/>
    <n v="182.88"/>
    <n v="0.2"/>
    <n v="44.2"/>
    <n v="1"/>
    <s v="Gail Winebarger"/>
    <x v="1"/>
    <x v="7"/>
    <s v="5/4/2026, 5:16 AM"/>
    <s v="Retained on Benefits"/>
  </r>
  <r>
    <s v="DG0002021743"/>
    <s v="Initial"/>
    <s v="Whirlpool Contact Center"/>
    <s v="5/4/2026, 7:34 AM"/>
    <s v="5/4/2026, 7:34 AM"/>
    <m/>
    <s v="Annual Renewal"/>
    <n v="539.88"/>
    <n v="44.99"/>
    <m/>
    <n v="0"/>
    <n v="539.88"/>
    <m/>
    <m/>
    <n v="1"/>
    <s v="Tara Baumann"/>
    <x v="1"/>
    <x v="7"/>
    <s v="5/4/2026, 7:34 AM"/>
    <s v="Retained on Benefits"/>
  </r>
  <r>
    <s v="DG0000770005"/>
    <s v="Initial"/>
    <s v="D&amp;G Contact Center"/>
    <s v="5/4/2026, 8:17 AM"/>
    <s v="5/4/2026, 8:17 AM"/>
    <s v="1/25/2027, 11:59 PM"/>
    <s v="Subscription"/>
    <n v="209.88"/>
    <n v="17.489999999999998"/>
    <n v="1.95888"/>
    <n v="1"/>
    <n v="209.88"/>
    <n v="0.2"/>
    <n v="23.51"/>
    <n v="1"/>
    <s v="Robert Machado"/>
    <x v="1"/>
    <x v="7"/>
    <s v="5/4/2026, 8:17 AM"/>
    <s v="Retained on Benefits"/>
  </r>
  <r>
    <s v="DG0001965675"/>
    <s v="Initial"/>
    <s v="Tel Reg"/>
    <s v="5/4/2026, 10:46 AM"/>
    <s v="5/4/2026, 10:46 AM"/>
    <m/>
    <s v="Subscription"/>
    <n v="63.12"/>
    <n v="5.26"/>
    <n v="0.39450000000000002"/>
    <n v="0"/>
    <n v="63.12"/>
    <m/>
    <n v="8.67"/>
    <n v="1"/>
    <s v="Mary Lezau"/>
    <x v="1"/>
    <x v="7"/>
    <s v="5/4/2026, 10:46 AM"/>
    <s v="Retained on Benefits"/>
  </r>
  <r>
    <s v="DG0002078623"/>
    <s v="Initial"/>
    <s v="D&amp;G Contact Center"/>
    <s v="5/4/2026, 10:46 AM"/>
    <s v="5/4/2026, 10:46 AM"/>
    <m/>
    <s v="Subscription"/>
    <n v="104.76"/>
    <n v="8.73"/>
    <n v="0.61109999999999998"/>
    <n v="0"/>
    <n v="104.76"/>
    <n v="0.5"/>
    <n v="13.45"/>
    <n v="1"/>
    <s v="Mary Lezau"/>
    <x v="1"/>
    <x v="7"/>
    <s v="5/4/2026, 10:46 AM"/>
    <s v="Retained on Benefits"/>
  </r>
  <r>
    <s v="DG0001070053"/>
    <s v="Pre-Renewal"/>
    <s v="Whirlpool Contact Center"/>
    <s v="5/4/2026, 10:55 AM"/>
    <s v="5/4/2026, 10:55 AM"/>
    <s v="5/15/2027, 11:59 PM"/>
    <s v="Annual Renewal"/>
    <n v="227.88"/>
    <n v="18.989999999999998"/>
    <m/>
    <n v="0"/>
    <n v="227.88"/>
    <m/>
    <m/>
    <n v="1"/>
    <s v="Paul Long"/>
    <x v="1"/>
    <x v="7"/>
    <s v="5/4/2026, 10:55 AM"/>
    <s v="Retained on Benefits"/>
  </r>
  <r>
    <s v="DG0002108441"/>
    <s v="Initial"/>
    <s v="Whirlpool Contact Center"/>
    <s v="5/4/2026, 12:58 PM"/>
    <s v="5/4/2026, 12:58 PM"/>
    <m/>
    <s v="Annual Renewal"/>
    <n v="431.88"/>
    <n v="35.99"/>
    <m/>
    <n v="0"/>
    <n v="431.88"/>
    <m/>
    <m/>
    <n v="1"/>
    <s v="Ahmed Khan"/>
    <x v="1"/>
    <x v="7"/>
    <s v="5/4/2026, 12:58 PM"/>
    <s v="Retained on Benefits"/>
  </r>
  <r>
    <s v="DG0000803573"/>
    <s v="Initial"/>
    <s v="After CC"/>
    <s v="5/4/2026, 6:14 AM"/>
    <s v="5/13/2026, 12:00 AM"/>
    <s v="2/12/2027, 11:59 PM"/>
    <s v="Subscription"/>
    <n v="113.88"/>
    <n v="9.49"/>
    <n v="1.8975"/>
    <n v="1"/>
    <n v="113.88"/>
    <n v="0.2"/>
    <n v="24.2"/>
    <n v="1"/>
    <s v="Jackie Mullison"/>
    <x v="0"/>
    <x v="7"/>
    <s v="5/4/2026, 6:14 AM"/>
    <s v="Retained With Discount"/>
  </r>
  <r>
    <s v="DG0000047748"/>
    <s v="Pre-Renewal"/>
    <s v="Web Reg"/>
    <s v="5/4/2026, 7:16 AM"/>
    <s v="6/3/2026, 1:00 AM"/>
    <s v="6/2/2027, 11:59 PM"/>
    <s v="Subscription"/>
    <n v="134.88"/>
    <n v="11.24"/>
    <n v="1.07904"/>
    <n v="1"/>
    <n v="134.88"/>
    <n v="0.2"/>
    <n v="12.95"/>
    <n v="1"/>
    <s v="Mary Russell"/>
    <x v="0"/>
    <x v="7"/>
    <s v="5/4/2026, 7:16 AM"/>
    <s v="Retained With Discount"/>
  </r>
  <r>
    <s v="DG0001390305"/>
    <s v="Initial"/>
    <s v="D&amp;G Contact Center"/>
    <s v="5/4/2026, 8:00 AM"/>
    <s v="6/3/2026, 12:00 AM"/>
    <m/>
    <s v="Subscription"/>
    <n v="181.38"/>
    <n v="8.24"/>
    <n v="1.8466"/>
    <n v="1"/>
    <n v="181.38"/>
    <n v="0.2"/>
    <n v="16.62"/>
    <n v="1"/>
    <s v="ROXANA TINAJERO"/>
    <x v="0"/>
    <x v="7"/>
    <s v="5/4/2026, 8:00 AM"/>
    <s v="Retained With Discount"/>
  </r>
  <r>
    <s v="DG0000736213"/>
    <s v="Initial"/>
    <s v="Tel Reg"/>
    <s v="5/4/2026, 9:20 AM"/>
    <s v="5/9/2026, 12:00 AM"/>
    <s v="12/8/2026, 11:59 PM"/>
    <s v="Subscription"/>
    <n v="125.88"/>
    <n v="10.49"/>
    <n v="1.2585"/>
    <n v="1"/>
    <n v="125.88"/>
    <n v="0.2"/>
    <n v="16.68"/>
    <n v="1"/>
    <s v="Barbara Roman"/>
    <x v="0"/>
    <x v="7"/>
    <s v="5/4/2026, 9:20 AM"/>
    <s v="Retained With Discount"/>
  </r>
  <r>
    <s v="DG0001158064"/>
    <s v="Initial"/>
    <s v="Tel Reg"/>
    <s v="5/4/2026, 8:16 AM"/>
    <s v="5/19/2026, 12:00 AM"/>
    <m/>
    <s v="Subscription"/>
    <n v="92.28"/>
    <n v="4.6100000000000003"/>
    <n v="1.107"/>
    <n v="1"/>
    <n v="92.28"/>
    <n v="0.2"/>
    <n v="8.7200000000000006"/>
    <n v="1"/>
    <s v="Robert Machado"/>
    <x v="0"/>
    <x v="7"/>
    <s v="5/4/2026, 8:16 AM"/>
    <s v="Retained With Discount"/>
  </r>
  <r>
    <s v="DG0001264782"/>
    <s v="Initial"/>
    <s v="Tel Reg"/>
    <s v="5/4/2026, 9:19 AM"/>
    <s v="5/28/2026, 12:00 AM"/>
    <m/>
    <s v="Subscription"/>
    <n v="47.48"/>
    <n v="2.37"/>
    <n v="0.56999999999999995"/>
    <n v="1"/>
    <n v="47.48"/>
    <n v="0.2"/>
    <n v="4.7"/>
    <n v="1"/>
    <s v="Barbara Roman"/>
    <x v="0"/>
    <x v="7"/>
    <s v="5/4/2026, 9:19 AM"/>
    <s v="Retained With Discount"/>
  </r>
  <r>
    <s v="DG0001941124"/>
    <s v="Initial"/>
    <s v="D&amp;G Contact Center"/>
    <s v="5/4/2026, 11:12 AM"/>
    <s v="6/2/2026, 12:00 AM"/>
    <m/>
    <s v="Subscription"/>
    <n v="192.5"/>
    <n v="8.75"/>
    <n v="1.96"/>
    <n v="1"/>
    <n v="192.5"/>
    <n v="0.2"/>
    <n v="20.58"/>
    <n v="1"/>
    <s v="Guan Goh"/>
    <x v="0"/>
    <x v="7"/>
    <s v="5/4/2026, 11:12 AM"/>
    <s v="Retained With Discount"/>
  </r>
  <r>
    <s v="DG0000769661"/>
    <s v="Initial"/>
    <s v="Tel Reg"/>
    <s v="5/4/2026, 9:06 AM"/>
    <s v="5/27/2026, 12:00 AM"/>
    <s v="12/26/2026, 11:59 PM"/>
    <s v="Subscription"/>
    <n v="83.88"/>
    <n v="6.99"/>
    <n v="0.83850000000000002"/>
    <n v="1"/>
    <n v="83.88"/>
    <n v="0.2"/>
    <n v="11.11"/>
    <n v="1"/>
    <s v="Evelyn Coffey"/>
    <x v="0"/>
    <x v="7"/>
    <s v="5/4/2026, 9:06 AM"/>
    <s v="Retained With Discount"/>
  </r>
  <r>
    <s v="DG0000736212"/>
    <s v="Initial"/>
    <s v="Tel Reg"/>
    <s v="5/4/2026, 9:19 AM"/>
    <s v="5/9/2026, 12:00 AM"/>
    <s v="12/8/2026, 11:59 PM"/>
    <s v="Subscription"/>
    <n v="125.88"/>
    <n v="10.49"/>
    <n v="1.2585"/>
    <n v="1"/>
    <n v="125.88"/>
    <n v="0.2"/>
    <n v="16.68"/>
    <n v="1"/>
    <s v="Barbara Roman"/>
    <x v="0"/>
    <x v="7"/>
    <s v="5/4/2026, 9:19 AM"/>
    <s v="Retained With Discount"/>
  </r>
  <r>
    <s v="DG0001907379"/>
    <s v="Initial"/>
    <s v="Tel Reg"/>
    <s v="5/4/2026, 9:28 AM"/>
    <s v="5/23/2026, 12:00 AM"/>
    <m/>
    <s v="Subscription"/>
    <n v="83.16"/>
    <n v="3.78"/>
    <n v="0.90749999999999997"/>
    <n v="1"/>
    <n v="83.16"/>
    <n v="0.2"/>
    <n v="9.5299999999999994"/>
    <n v="1"/>
    <s v="Mariam Ellis"/>
    <x v="0"/>
    <x v="7"/>
    <s v="5/4/2026, 9:28 AM"/>
    <s v="Retained With Discount"/>
  </r>
  <r>
    <s v="DG0001941128"/>
    <s v="Initial"/>
    <s v="Tel Reg"/>
    <s v="5/4/2026, 11:10 AM"/>
    <s v="6/2/2026, 12:00 AM"/>
    <m/>
    <s v="Subscription"/>
    <n v="52.8"/>
    <n v="2.4"/>
    <n v="0.57599999999999996"/>
    <n v="1"/>
    <n v="52.8"/>
    <n v="0.2"/>
    <n v="6.05"/>
    <n v="1"/>
    <s v="Guan Goh"/>
    <x v="0"/>
    <x v="7"/>
    <s v="5/4/2026, 11:10 AM"/>
    <s v="Retained With Discount"/>
  </r>
  <r>
    <s v="DG0001941129"/>
    <s v="Initial"/>
    <s v="Tel Reg"/>
    <s v="5/4/2026, 11:10 AM"/>
    <s v="6/2/2026, 12:00 AM"/>
    <m/>
    <s v="Subscription"/>
    <n v="45.42"/>
    <n v="2.06"/>
    <n v="0.495"/>
    <n v="1"/>
    <n v="45.42"/>
    <n v="0.2"/>
    <n v="5.2"/>
    <n v="1"/>
    <s v="Guan Goh"/>
    <x v="0"/>
    <x v="7"/>
    <s v="5/4/2026, 11:10 AM"/>
    <s v="Retained With Discount"/>
  </r>
  <r>
    <s v="DG0001941127"/>
    <s v="Initial"/>
    <s v="Tel Reg"/>
    <s v="5/4/2026, 11:11 AM"/>
    <s v="6/2/2026, 12:00 AM"/>
    <m/>
    <s v="Subscription"/>
    <n v="44.22"/>
    <n v="2.0099999999999998"/>
    <n v="0.48299999999999998"/>
    <n v="1"/>
    <n v="44.22"/>
    <n v="0.2"/>
    <n v="5.07"/>
    <n v="1"/>
    <s v="Guan Goh"/>
    <x v="0"/>
    <x v="7"/>
    <s v="5/4/2026, 11:11 AM"/>
    <s v="Retained With Discount"/>
  </r>
  <r>
    <s v="DG0001941126"/>
    <s v="Initial"/>
    <s v="D&amp;G Contact Center"/>
    <s v="5/4/2026, 11:12 AM"/>
    <s v="6/2/2026, 12:00 AM"/>
    <m/>
    <s v="Subscription"/>
    <n v="169.72"/>
    <n v="7.71"/>
    <n v="1.7276"/>
    <n v="1"/>
    <n v="169.72"/>
    <n v="0.2"/>
    <n v="18.14"/>
    <n v="1"/>
    <s v="Guan Goh"/>
    <x v="0"/>
    <x v="7"/>
    <s v="5/4/2026, 11:12 AM"/>
    <s v="Retained With Discount"/>
  </r>
  <r>
    <s v="DG0001941131"/>
    <s v="Initial"/>
    <s v="D&amp;G Contact Center"/>
    <s v="5/4/2026, 11:13 AM"/>
    <s v="6/2/2026, 12:00 AM"/>
    <m/>
    <s v="Subscription"/>
    <n v="192.5"/>
    <n v="8.75"/>
    <n v="1.96"/>
    <n v="1"/>
    <n v="192.5"/>
    <n v="0.2"/>
    <n v="20.58"/>
    <n v="1"/>
    <s v="Guan Goh"/>
    <x v="0"/>
    <x v="7"/>
    <s v="5/4/2026, 11:13 AM"/>
    <s v="Retained With Discount"/>
  </r>
  <r>
    <s v="DG0001234097"/>
    <s v="Initial"/>
    <s v="Whirlpool Contact Center"/>
    <s v="5/1/2026, 6:48 AM"/>
    <s v="5/1/2026, 6:48 AM"/>
    <m/>
    <s v="Annual Renewal"/>
    <n v="383.88"/>
    <n v="31.99"/>
    <m/>
    <n v="0"/>
    <n v="383.88"/>
    <m/>
    <m/>
    <n v="1"/>
    <s v="April Morton"/>
    <x v="1"/>
    <x v="7"/>
    <s v="5/1/2026, 6:48 AM"/>
    <s v="Retained on Benefits"/>
  </r>
  <r>
    <s v="DG0001234079"/>
    <s v="Initial"/>
    <s v="Whirlpool Contact Center"/>
    <s v="5/1/2026, 6:48 AM"/>
    <s v="5/1/2026, 6:48 AM"/>
    <m/>
    <s v="Annual Renewal"/>
    <n v="383.88"/>
    <n v="31.99"/>
    <m/>
    <n v="0"/>
    <n v="383.88"/>
    <m/>
    <m/>
    <n v="1"/>
    <s v="April Morton"/>
    <x v="1"/>
    <x v="7"/>
    <s v="5/1/2026, 6:48 AM"/>
    <s v="Retained on Benefits"/>
  </r>
  <r>
    <s v="DG0000712942"/>
    <s v="Initial"/>
    <s v="After CC"/>
    <s v="5/1/2026, 7:42 AM"/>
    <s v="5/1/2026, 7:42 AM"/>
    <s v="11/24/2026, 11:59 PM"/>
    <s v="Subscription"/>
    <n v="131.88"/>
    <n v="10.99"/>
    <m/>
    <n v="0"/>
    <n v="131.88"/>
    <m/>
    <m/>
    <n v="1"/>
    <s v="Jessie Holmes"/>
    <x v="1"/>
    <x v="7"/>
    <s v="5/1/2026, 7:42 AM"/>
    <s v="Retained on Benefits"/>
  </r>
  <r>
    <s v="DG0000712941"/>
    <s v="Initial"/>
    <s v="After CC"/>
    <s v="5/1/2026, 7:43 AM"/>
    <s v="5/1/2026, 7:43 AM"/>
    <s v="11/24/2026, 11:59 PM"/>
    <s v="Subscription"/>
    <n v="113.88"/>
    <n v="9.49"/>
    <m/>
    <n v="0"/>
    <n v="113.88"/>
    <m/>
    <m/>
    <n v="1"/>
    <s v="Jessie Holmes"/>
    <x v="1"/>
    <x v="7"/>
    <s v="5/1/2026, 7:43 AM"/>
    <s v="Retained on Benefits"/>
  </r>
  <r>
    <s v="DG0002078228"/>
    <s v="Initial"/>
    <s v="Whirlpool Contact Center"/>
    <s v="5/1/2026, 9:45 AM"/>
    <s v="5/1/2026, 9:45 AM"/>
    <m/>
    <s v="Annual Renewal"/>
    <n v="395.88"/>
    <n v="32.99"/>
    <m/>
    <n v="0"/>
    <n v="395.88"/>
    <m/>
    <m/>
    <n v="1"/>
    <s v="Marlee Barnes"/>
    <x v="1"/>
    <x v="7"/>
    <s v="5/1/2026, 9:45 AM"/>
    <s v="Retained on Benefits"/>
  </r>
  <r>
    <s v="DG0000489921"/>
    <s v="Initial"/>
    <s v="After CC"/>
    <s v="5/1/2026, 9:58 AM"/>
    <s v="5/1/2026, 9:58 AM"/>
    <s v="7/2/2026, 11:59 PM"/>
    <s v="Subscription"/>
    <n v="200.88"/>
    <n v="16.739999999999998"/>
    <n v="3.3475000000000001"/>
    <n v="1"/>
    <n v="200.88"/>
    <n v="0.2"/>
    <n v="48.55"/>
    <n v="1"/>
    <s v="Hector Alicea"/>
    <x v="0"/>
    <x v="7"/>
    <s v="5/1/2026, 9:58 AM"/>
    <s v="Retained on Benefits"/>
  </r>
  <r>
    <s v="DG0000935099"/>
    <s v="Initial"/>
    <s v="After CC"/>
    <s v="5/1/2026, 10:48 AM"/>
    <s v="5/1/2026, 10:48 AM"/>
    <m/>
    <s v="Term"/>
    <m/>
    <m/>
    <m/>
    <n v="0"/>
    <m/>
    <m/>
    <m/>
    <n v="1"/>
    <s v="Frank Gutierrez"/>
    <x v="1"/>
    <x v="7"/>
    <s v="5/1/2026, 10:48 AM"/>
    <s v="Retained on Benefits"/>
  </r>
  <r>
    <s v="DG0000398363"/>
    <s v="Initial"/>
    <s v="Whirlpool Contact Center"/>
    <s v="5/1/2026, 8:24 AM"/>
    <s v="5/24/2026, 12:00 AM"/>
    <s v="4/23/2027, 11:59 PM"/>
    <s v="Subscription"/>
    <n v="131.88"/>
    <n v="10.99"/>
    <n v="1.0548"/>
    <n v="1"/>
    <n v="131.88"/>
    <n v="0.2"/>
    <n v="12.92"/>
    <n v="1"/>
    <s v="JAMES WALICEK"/>
    <x v="0"/>
    <x v="7"/>
    <s v="5/1/2026, 8:24 AM"/>
    <s v="Retained With Discount"/>
  </r>
  <r>
    <s v="DG0000134123"/>
    <s v="Initial"/>
    <s v="Whirlpool Contact Center"/>
    <s v="5/11/2026, 7:19 AM"/>
    <s v="5/24/2026, 12:00 AM"/>
    <s v="1/23/2027, 11:59 PM"/>
    <s v="Annual Renewal"/>
    <n v="281.88"/>
    <n v="23.49"/>
    <n v="1.0416700000000001"/>
    <n v="1"/>
    <n v="281.88"/>
    <n v="0.2"/>
    <n v="12.5"/>
    <n v="1"/>
    <s v="Elgin Taylor"/>
    <x v="0"/>
    <x v="8"/>
    <s v="5/11/2026, 7:19 AM"/>
    <s v="Retained With Discount"/>
  </r>
  <r>
    <s v="DG0001841919"/>
    <s v="Initial"/>
    <s v="Tel Reg"/>
    <s v="5/8/2026, 6:43 AM"/>
    <s v="6/6/2026, 12:00 AM"/>
    <m/>
    <s v="Subscription"/>
    <n v="101.48"/>
    <n v="5.07"/>
    <n v="1.218"/>
    <n v="1"/>
    <n v="101.48"/>
    <n v="0.2"/>
    <n v="12.33"/>
    <n v="1"/>
    <s v="Robin Massey"/>
    <x v="0"/>
    <x v="8"/>
    <s v="5/8/2026, 6:43 AM"/>
    <s v="Retained With Discount"/>
  </r>
  <r>
    <s v="DG0000911981"/>
    <s v="Initial"/>
    <s v="Whirlpool Contact Center"/>
    <s v="5/8/2026, 7:53 AM"/>
    <s v="5/11/2026, 12:00 AM"/>
    <s v="3/10/2027, 11:59 PM"/>
    <s v="Subscription"/>
    <n v="89.88"/>
    <n v="7.49"/>
    <n v="0.71879999999999999"/>
    <n v="1"/>
    <n v="89.88"/>
    <n v="0.2"/>
    <n v="8.99"/>
    <n v="1"/>
    <s v="ELICIA GUERRERO"/>
    <x v="0"/>
    <x v="8"/>
    <s v="5/8/2026, 7:53 AM"/>
    <s v="Retained With Discount"/>
  </r>
  <r>
    <s v="DG0000911989"/>
    <s v="Initial"/>
    <s v="Whirlpool Contact Center"/>
    <s v="5/8/2026, 7:52 AM"/>
    <s v="5/11/2026, 12:00 AM"/>
    <s v="3/10/2027, 11:59 PM"/>
    <s v="Subscription"/>
    <n v="107.88"/>
    <n v="8.99"/>
    <n v="0.86280000000000001"/>
    <n v="1"/>
    <n v="107.88"/>
    <n v="0.2"/>
    <n v="10.79"/>
    <n v="1"/>
    <s v="ELICIA GUERRERO"/>
    <x v="0"/>
    <x v="8"/>
    <s v="5/8/2026, 7:52 AM"/>
    <s v="Retained With Discount"/>
  </r>
  <r>
    <s v="DG0001613319"/>
    <s v="Initial"/>
    <s v="Tel Reg"/>
    <s v="5/11/2026, 7:19 AM"/>
    <s v="5/11/2026, 7:19 AM"/>
    <m/>
    <s v="Subscription"/>
    <n v="66.48"/>
    <n v="5.54"/>
    <n v="0.41549999999999998"/>
    <n v="0"/>
    <n v="66.48"/>
    <m/>
    <n v="9.15"/>
    <n v="1"/>
    <s v="Wilda Berry"/>
    <x v="1"/>
    <x v="9"/>
    <s v="5/11/2026, 7:19 AM"/>
    <s v="Retained on Benefits"/>
  </r>
  <r>
    <s v="DG0001100128"/>
    <s v="Pre-Renewal"/>
    <s v="Whirlpool Contact Center"/>
    <s v="5/8/2026, 7:28 AM"/>
    <s v="5/8/2026, 7:28 AM"/>
    <s v="5/28/2027, 11:59 PM"/>
    <s v="Annual Renewal"/>
    <n v="239.88"/>
    <n v="19.989999999999998"/>
    <m/>
    <n v="0"/>
    <n v="239.88"/>
    <m/>
    <m/>
    <n v="1"/>
    <s v="Randall Waker"/>
    <x v="1"/>
    <x v="9"/>
    <s v="5/8/2026, 7:28 AM"/>
    <s v="Retained on Benefits"/>
  </r>
  <r>
    <s v="DG0000403447"/>
    <s v="Initial"/>
    <s v="Whirlpool Contact Center"/>
    <s v="5/8/2026, 9:51 AM"/>
    <s v="5/8/2026, 9:51 AM"/>
    <s v="4/28/2027, 11:59 PM"/>
    <s v="Subscription"/>
    <n v="218.88"/>
    <n v="18.239999999999998"/>
    <m/>
    <n v="0"/>
    <n v="218.88"/>
    <m/>
    <m/>
    <n v="1"/>
    <s v="Mellonea Johnson"/>
    <x v="1"/>
    <x v="9"/>
    <s v="5/8/2026, 9:51 AM"/>
    <s v="Retained on Benefits"/>
  </r>
  <r>
    <s v="DG0000974991"/>
    <s v="Initial"/>
    <s v="D&amp;G Contact Center"/>
    <s v="5/8/2026, 8:49 AM"/>
    <s v="6/8/2026, 12:00 AM"/>
    <s v="5/7/2027, 11:59 PM"/>
    <s v="Subscription"/>
    <n v="167.88"/>
    <n v="13.99"/>
    <n v="1.5666"/>
    <n v="1"/>
    <n v="167.88"/>
    <n v="0.2"/>
    <n v="19.190000000000001"/>
    <n v="1"/>
    <s v="Amy Nitzberg"/>
    <x v="0"/>
    <x v="9"/>
    <s v="5/8/2026, 8:49 AM"/>
    <s v="Retained With Discount"/>
  </r>
  <r>
    <s v="DG0000843956"/>
    <s v="Initial"/>
    <s v="After CC"/>
    <s v="5/8/2026, 2:34 PM"/>
    <s v="6/7/2026, 12:00 AM"/>
    <s v="3/6/2027, 11:59 PM"/>
    <s v="Subscription"/>
    <n v="203.88"/>
    <n v="16.989999999999998"/>
    <n v="3.3975"/>
    <n v="1"/>
    <n v="203.88"/>
    <n v="0.2"/>
    <n v="43.32"/>
    <n v="1"/>
    <s v="Greg Curry"/>
    <x v="0"/>
    <x v="9"/>
    <s v="5/8/2026, 2:34 PM"/>
    <s v="Retained With Discount"/>
  </r>
  <r>
    <s v="DG0000844007"/>
    <s v="Initial"/>
    <s v="D&amp;G Contact Center"/>
    <s v="5/8/2026, 2:31 PM"/>
    <s v="6/7/2026, 12:00 AM"/>
    <s v="3/6/2027, 11:59 PM"/>
    <s v="Subscription"/>
    <n v="203.88"/>
    <n v="16.989999999999998"/>
    <n v="1.9026000000000001"/>
    <n v="1"/>
    <n v="203.88"/>
    <n v="0.2"/>
    <n v="24.26"/>
    <n v="1"/>
    <s v="Greg Curry"/>
    <x v="0"/>
    <x v="9"/>
    <s v="5/8/2026, 2:31 PM"/>
    <s v="Retained With Discount"/>
  </r>
  <r>
    <s v="DG0000844006"/>
    <s v="Initial"/>
    <s v="D&amp;G Contact Center"/>
    <s v="5/8/2026, 2:31 PM"/>
    <s v="6/7/2026, 12:00 AM"/>
    <s v="3/6/2027, 11:59 PM"/>
    <s v="Subscription"/>
    <n v="239.88"/>
    <n v="19.989999999999998"/>
    <n v="2.2385999999999999"/>
    <n v="1"/>
    <n v="239.88"/>
    <n v="0.2"/>
    <n v="28.54"/>
    <n v="1"/>
    <s v="Greg Curry"/>
    <x v="0"/>
    <x v="9"/>
    <s v="5/8/2026, 2:31 PM"/>
    <s v="Retained With Discount"/>
  </r>
  <r>
    <s v="DG0000844005"/>
    <s v="Initial"/>
    <s v="D&amp;G Contact Center"/>
    <s v="5/8/2026, 2:32 PM"/>
    <s v="6/7/2026, 12:00 AM"/>
    <s v="3/6/2027, 11:59 PM"/>
    <s v="Subscription"/>
    <n v="239.88"/>
    <n v="19.989999999999998"/>
    <n v="2.2385999999999999"/>
    <n v="1"/>
    <n v="239.88"/>
    <n v="0.2"/>
    <n v="28.54"/>
    <n v="1"/>
    <s v="Greg Curry"/>
    <x v="0"/>
    <x v="9"/>
    <s v="5/8/2026, 2:32 PM"/>
    <s v="Retained With Discount"/>
  </r>
  <r>
    <s v="DG0000843957"/>
    <s v="Initial"/>
    <s v="After CC"/>
    <s v="5/8/2026, 2:32 PM"/>
    <s v="6/7/2026, 12:00 AM"/>
    <s v="3/6/2027, 11:59 PM"/>
    <s v="Subscription"/>
    <n v="251.88"/>
    <n v="20.99"/>
    <n v="4.1974999999999998"/>
    <n v="1"/>
    <n v="251.88"/>
    <n v="0.2"/>
    <n v="53.52"/>
    <n v="1"/>
    <s v="Greg Curry"/>
    <x v="0"/>
    <x v="9"/>
    <s v="5/8/2026, 2:32 PM"/>
    <s v="Retained With Discount"/>
  </r>
  <r>
    <s v="DG0000843955"/>
    <s v="Initial"/>
    <s v="After CC"/>
    <s v="5/8/2026, 2:33 PM"/>
    <s v="6/7/2026, 12:00 AM"/>
    <s v="3/6/2027, 11:59 PM"/>
    <s v="Subscription"/>
    <n v="143.88"/>
    <n v="11.99"/>
    <n v="2.3975"/>
    <n v="1"/>
    <n v="143.88"/>
    <n v="0.2"/>
    <n v="30.57"/>
    <n v="1"/>
    <s v="Greg Curry"/>
    <x v="0"/>
    <x v="9"/>
    <s v="5/8/2026, 2:33 PM"/>
    <s v="Retained With Discount"/>
  </r>
  <r>
    <s v="DG0000882482"/>
    <s v="Initial"/>
    <s v="D&amp;G Contact Center"/>
    <s v="5/7/2026, 7:22 AM"/>
    <s v="5/7/2026, 7:22 AM"/>
    <s v="3/26/2027, 11:59 PM"/>
    <s v="Subscription"/>
    <n v="227.88"/>
    <n v="18.989999999999998"/>
    <m/>
    <n v="0"/>
    <n v="227.88"/>
    <m/>
    <m/>
    <n v="1"/>
    <s v="O.B. , Pamela Crockrom Jr."/>
    <x v="1"/>
    <x v="9"/>
    <s v="5/7/2026, 7:22 AM"/>
    <s v="Retained on Benefits"/>
  </r>
  <r>
    <s v="DG0001814331"/>
    <s v="Initial"/>
    <s v="After CC"/>
    <s v="5/7/2026, 7:21 AM"/>
    <s v="5/7/2026, 7:21 AM"/>
    <m/>
    <s v="Subscription"/>
    <n v="95.88"/>
    <n v="7.99"/>
    <n v="1.5980000000000001"/>
    <n v="0"/>
    <n v="95.88"/>
    <n v="0.2"/>
    <n v="19.18"/>
    <n v="1"/>
    <s v="O. B. Crockrom, Jr"/>
    <x v="1"/>
    <x v="9"/>
    <s v="5/7/2026, 7:21 AM"/>
    <s v="Retained on Benefits"/>
  </r>
  <r>
    <s v="DG0001964969"/>
    <s v="Initial"/>
    <s v="Web Reg"/>
    <s v="5/7/2026, 8:20 AM"/>
    <s v="5/7/2026, 8:20 AM"/>
    <m/>
    <s v="Subscription"/>
    <n v="53.88"/>
    <n v="4.49"/>
    <n v="1.6164000000000001"/>
    <n v="0"/>
    <n v="53.88"/>
    <n v="0.2"/>
    <n v="21.85"/>
    <n v="1"/>
    <s v="TANJA MADDUX"/>
    <x v="1"/>
    <x v="9"/>
    <s v="5/7/2026, 8:20 AM"/>
    <s v="Retained on Benefits"/>
  </r>
  <r>
    <s v="DG0001082118"/>
    <s v="Initial"/>
    <s v="D&amp;G Contact Center"/>
    <s v="5/6/2026, 6:06 AM"/>
    <s v="5/21/2026, 12:00 AM"/>
    <m/>
    <s v="Subscription"/>
    <n v="177.2"/>
    <n v="8.0500000000000007"/>
    <n v="1.8046"/>
    <n v="1"/>
    <n v="177.2"/>
    <n v="0.2"/>
    <n v="14.21"/>
    <n v="1"/>
    <s v="ELSIE ENDSLEY"/>
    <x v="0"/>
    <x v="9"/>
    <s v="5/6/2026, 6:06 AM"/>
    <s v="Retained With Discount"/>
  </r>
  <r>
    <s v="DG0001484892"/>
    <s v="Initial"/>
    <s v="After CC"/>
    <s v="5/6/2026, 11:38 AM"/>
    <s v="6/2/2026, 12:00 AM"/>
    <m/>
    <s v="Subscription"/>
    <n v="97.08"/>
    <n v="7.19"/>
    <n v="1.7975000000000001"/>
    <n v="1"/>
    <n v="97.08"/>
    <n v="0.2"/>
    <n v="21.57"/>
    <n v="1"/>
    <s v="Mary Townsend"/>
    <x v="0"/>
    <x v="9"/>
    <s v="5/6/2026, 11:38 AM"/>
    <s v="Retained With Discount"/>
  </r>
  <r>
    <s v="DG0001484890"/>
    <s v="Initial"/>
    <s v="After CC"/>
    <s v="5/6/2026, 11:38 AM"/>
    <s v="6/2/2026, 12:00 AM"/>
    <m/>
    <s v="Subscription"/>
    <n v="118.68"/>
    <n v="8.7899999999999991"/>
    <n v="2.1974999999999998"/>
    <n v="1"/>
    <n v="118.68"/>
    <n v="0.2"/>
    <n v="26.37"/>
    <n v="1"/>
    <s v="Mary Townsend"/>
    <x v="0"/>
    <x v="9"/>
    <s v="5/6/2026, 11:38 AM"/>
    <s v="Retained With Discount"/>
  </r>
  <r>
    <s v="DG0000866270"/>
    <s v="Initial"/>
    <s v="D&amp;G Contact Center"/>
    <s v="5/6/2026, 1:00 PM"/>
    <s v="5/19/2026, 12:00 AM"/>
    <s v="3/18/2027, 11:59 PM"/>
    <s v="Subscription"/>
    <n v="161.88"/>
    <n v="13.49"/>
    <n v="1.5105999999999999"/>
    <n v="1"/>
    <n v="161.88"/>
    <n v="0.2"/>
    <n v="18.88"/>
    <n v="1"/>
    <s v="Jo O'Brien"/>
    <x v="0"/>
    <x v="9"/>
    <s v="5/6/2026, 1:00 PM"/>
    <s v="Retained With Discount"/>
  </r>
  <r>
    <s v="DG0000065491"/>
    <s v="Initial"/>
    <s v="Web Reg"/>
    <s v="5/6/2026, 2:05 PM"/>
    <s v="6/5/2026, 12:00 AM"/>
    <s v="8/4/2026, 11:59 PM"/>
    <s v="Subscription"/>
    <n v="113.88"/>
    <n v="9.49"/>
    <n v="0.91080000000000005"/>
    <n v="1"/>
    <n v="113.88"/>
    <n v="0.2"/>
    <n v="13.21"/>
    <n v="1"/>
    <s v="Brian Meyers"/>
    <x v="0"/>
    <x v="9"/>
    <s v="5/6/2026, 2:05 PM"/>
    <s v="Retained With Discount"/>
  </r>
  <r>
    <s v="DG0001142082"/>
    <s v="Initial"/>
    <s v="After Mail"/>
    <s v="5/5/2026, 9:47 AM"/>
    <s v="5/5/2026, 9:47 AM"/>
    <m/>
    <s v="Term"/>
    <m/>
    <m/>
    <m/>
    <n v="0"/>
    <m/>
    <m/>
    <m/>
    <n v="1"/>
    <s v="Rosalia Lopez"/>
    <x v="1"/>
    <x v="9"/>
    <s v="5/5/2026, 9:47 AM"/>
    <s v="Retained on Benefits"/>
  </r>
  <r>
    <s v="DG0001142086"/>
    <s v="Initial"/>
    <s v="After Mail"/>
    <s v="5/5/2026, 9:46 AM"/>
    <s v="5/5/2026, 9:46 AM"/>
    <m/>
    <s v="Term"/>
    <m/>
    <m/>
    <m/>
    <n v="0"/>
    <m/>
    <m/>
    <m/>
    <n v="1"/>
    <s v="Rosalia Lopez"/>
    <x v="1"/>
    <x v="9"/>
    <s v="5/5/2026, 9:46 AM"/>
    <s v="Retained on Benefits"/>
  </r>
  <r>
    <s v="DG0001018265"/>
    <s v="Pre-Renewal"/>
    <s v="D&amp;G Contact Center"/>
    <s v="5/5/2026, 8:56 AM"/>
    <s v="5/5/2026, 8:56 AM"/>
    <s v="5/25/2027, 11:59 PM"/>
    <s v="Subscription"/>
    <n v="263.88"/>
    <n v="21.99"/>
    <n v="2.4628800000000002"/>
    <n v="1"/>
    <n v="263.88"/>
    <n v="0.2"/>
    <n v="29.55"/>
    <n v="1"/>
    <s v="Yvonne Russell"/>
    <x v="0"/>
    <x v="9"/>
    <s v="5/5/2026, 8:56 AM"/>
    <s v="Retained on Benefits"/>
  </r>
  <r>
    <s v="DG0001119111"/>
    <s v="Pre-Renewal"/>
    <s v="Web Reg"/>
    <s v="5/5/2026, 10:25 AM"/>
    <s v="5/5/2026, 10:25 AM"/>
    <s v="6/3/2027, 11:59 PM"/>
    <s v="Subscription"/>
    <n v="83.64"/>
    <n v="6.97"/>
    <m/>
    <n v="0"/>
    <n v="83.64"/>
    <m/>
    <m/>
    <n v="1"/>
    <s v="Chanel Chacon"/>
    <x v="1"/>
    <x v="9"/>
    <s v="5/5/2026, 10:25 AM"/>
    <s v="Retained on Benefits"/>
  </r>
  <r>
    <s v="DG0002017546"/>
    <s v="Canceled"/>
    <s v="Whirlpool Contact Center"/>
    <s v="5/5/2026, 12:15 PM"/>
    <s v="5/5/2026, 12:15 PM"/>
    <m/>
    <s v="Annual Renewal"/>
    <n v="431.88"/>
    <n v="35.99"/>
    <m/>
    <n v="0"/>
    <n v="431.88"/>
    <m/>
    <m/>
    <n v="1"/>
    <s v="Gerren Hoffman"/>
    <x v="2"/>
    <x v="9"/>
    <s v="5/5/2026, 12:15 PM"/>
    <s v="Retained on Benefits"/>
  </r>
  <r>
    <s v="DG0000147047"/>
    <s v="Initial"/>
    <s v="Web Reg"/>
    <s v="5/5/2026, 7:22 AM"/>
    <s v="5/25/2026, 12:00 AM"/>
    <s v="2/24/2027, 11:59 PM"/>
    <s v="Subscription"/>
    <n v="167.88"/>
    <n v="13.99"/>
    <n v="1.3428"/>
    <n v="1"/>
    <n v="167.88"/>
    <n v="0.2"/>
    <n v="17.12"/>
    <n v="1"/>
    <s v="Deborah Dyer"/>
    <x v="0"/>
    <x v="9"/>
    <s v="5/5/2026, 7:22 AM"/>
    <s v="Retained With Discount"/>
  </r>
  <r>
    <s v="DG0001119122"/>
    <s v="Pre-Renewal"/>
    <s v="Web Reg"/>
    <s v="5/5/2026, 10:24 AM"/>
    <s v="6/4/2026, 1:00 AM"/>
    <s v="6/3/2027, 11:59 PM"/>
    <s v="Subscription"/>
    <n v="64.44"/>
    <n v="5.37"/>
    <n v="1.9332"/>
    <n v="1"/>
    <n v="64.44"/>
    <n v="0.2"/>
    <n v="23.2"/>
    <n v="1"/>
    <s v="Chanel Chacon"/>
    <x v="0"/>
    <x v="9"/>
    <s v="5/5/2026, 10:24 AM"/>
    <s v="Retained With Discount"/>
  </r>
  <r>
    <s v="DG0001018265"/>
    <s v="Pre-Renewal"/>
    <s v="D&amp;G Contact Center"/>
    <s v="5/5/2026, 8:58 AM"/>
    <s v="5/26/2026, 1:00 AM"/>
    <s v="5/25/2027, 11:59 PM"/>
    <s v="Subscription"/>
    <n v="263.88"/>
    <n v="21.99"/>
    <n v="2.4628800000000002"/>
    <n v="1"/>
    <n v="263.88"/>
    <n v="0.2"/>
    <n v="29.55"/>
    <n v="1"/>
    <s v="Yvonne Russell"/>
    <x v="0"/>
    <x v="9"/>
    <s v="5/5/2026, 8:58 AM"/>
    <s v="Retained With Discount"/>
  </r>
  <r>
    <s v="DG0001119075"/>
    <s v="Pre-Renewal"/>
    <s v="Web Reg"/>
    <s v="5/5/2026, 10:25 AM"/>
    <s v="6/4/2026, 1:00 AM"/>
    <s v="6/3/2027, 11:59 PM"/>
    <s v="Subscription"/>
    <n v="96.24"/>
    <n v="8.02"/>
    <n v="2.8872"/>
    <n v="1"/>
    <n v="96.24"/>
    <n v="0.2"/>
    <n v="34.65"/>
    <n v="1"/>
    <s v="Chanel Chacon"/>
    <x v="0"/>
    <x v="9"/>
    <s v="5/5/2026, 10:25 AM"/>
    <s v="Retained With Discount"/>
  </r>
  <r>
    <s v="DG0001119099"/>
    <s v="Pre-Renewal"/>
    <s v="Web Reg"/>
    <s v="5/5/2026, 10:25 AM"/>
    <s v="6/4/2026, 1:00 AM"/>
    <s v="6/3/2027, 11:59 PM"/>
    <s v="Subscription"/>
    <n v="102.72"/>
    <n v="8.56"/>
    <n v="3.0815999999999999"/>
    <n v="1"/>
    <n v="102.72"/>
    <n v="0.2"/>
    <n v="36.979999999999997"/>
    <n v="1"/>
    <s v="Chanel Chacon"/>
    <x v="0"/>
    <x v="9"/>
    <s v="5/5/2026, 10:25 AM"/>
    <s v="Retained With Discount"/>
  </r>
  <r>
    <s v="DG0001119027"/>
    <s v="Pre-Renewal"/>
    <s v="Web Reg"/>
    <s v="5/5/2026, 10:26 AM"/>
    <s v="6/4/2026, 1:00 AM"/>
    <s v="6/3/2027, 11:59 PM"/>
    <s v="Subscription"/>
    <n v="135"/>
    <n v="11.25"/>
    <n v="4.05"/>
    <n v="1"/>
    <n v="135"/>
    <n v="0.2"/>
    <n v="48.6"/>
    <n v="1"/>
    <s v="Chanel Chacon"/>
    <x v="0"/>
    <x v="9"/>
    <s v="5/5/2026, 10:26 AM"/>
    <s v="Retained With Discount"/>
  </r>
  <r>
    <s v="DG0001119050"/>
    <s v="Pre-Renewal"/>
    <s v="Web Reg"/>
    <s v="5/5/2026, 10:27 AM"/>
    <s v="6/4/2026, 1:00 AM"/>
    <s v="6/3/2027, 11:59 PM"/>
    <s v="Subscription"/>
    <n v="83.64"/>
    <n v="6.97"/>
    <n v="2.5091999999999999"/>
    <n v="1"/>
    <n v="83.64"/>
    <n v="0.2"/>
    <n v="30.11"/>
    <n v="1"/>
    <s v="Chanel Chacon"/>
    <x v="0"/>
    <x v="9"/>
    <s v="5/5/2026, 10:27 AM"/>
    <s v="Retained With Discount"/>
  </r>
  <r>
    <s v="DG0001152471"/>
    <s v="Initial"/>
    <s v="Whirlpool Contact Center"/>
    <s v="5/4/2026, 8:23 AM"/>
    <s v="5/4/2026, 8:23 AM"/>
    <m/>
    <s v="Annual Renewal"/>
    <n v="419.88"/>
    <n v="34.99"/>
    <m/>
    <n v="0"/>
    <n v="419.88"/>
    <m/>
    <m/>
    <n v="1"/>
    <s v="Derek Shiau"/>
    <x v="1"/>
    <x v="9"/>
    <s v="5/4/2026, 8:23 AM"/>
    <s v="Retained on Benefits"/>
  </r>
  <r>
    <s v="DG0001108947"/>
    <s v="Pre-Renewal"/>
    <s v="Whirlpool Contact Center"/>
    <s v="5/4/2026, 1:30 PM"/>
    <s v="5/4/2026, 1:30 PM"/>
    <s v="6/1/2027, 11:59 PM"/>
    <s v="Annual Renewal"/>
    <n v="245.88"/>
    <n v="20.49"/>
    <m/>
    <n v="0"/>
    <n v="245.88"/>
    <m/>
    <m/>
    <n v="1"/>
    <s v="Brian Goodman"/>
    <x v="1"/>
    <x v="9"/>
    <s v="5/4/2026, 1:30 PM"/>
    <s v="Retained on Benefits"/>
  </r>
  <r>
    <s v="DG0000119373"/>
    <s v="Initial"/>
    <s v="Web Reg"/>
    <s v="5/4/2026, 6:57 AM"/>
    <s v="5/22/2026, 12:00 AM"/>
    <s v="12/21/2026, 11:59 PM"/>
    <s v="Subscription"/>
    <n v="134.88"/>
    <n v="11.24"/>
    <n v="1.0788"/>
    <n v="1"/>
    <n v="134.88"/>
    <n v="0.2"/>
    <n v="14.3"/>
    <n v="1"/>
    <s v="Sheryl Tipton"/>
    <x v="0"/>
    <x v="9"/>
    <s v="5/4/2026, 6:57 AM"/>
    <s v="Retained With Discount"/>
  </r>
  <r>
    <s v="DG0000045803"/>
    <s v="Pre-Renewal"/>
    <s v="Web Reg"/>
    <s v="5/4/2026, 6:58 AM"/>
    <s v="5/27/2026, 1:00 AM"/>
    <s v="5/26/2027, 11:59 PM"/>
    <s v="Subscription"/>
    <n v="191.88"/>
    <n v="15.99"/>
    <n v="1.53504"/>
    <n v="1"/>
    <n v="191.88"/>
    <n v="0.2"/>
    <n v="18.420000000000002"/>
    <n v="1"/>
    <s v="Sheryl Tipton"/>
    <x v="0"/>
    <x v="9"/>
    <s v="5/4/2026, 6:58 AM"/>
    <s v="Retained With Discount"/>
  </r>
  <r>
    <s v="DG0000199970"/>
    <s v="Initial"/>
    <s v="Tel Reg"/>
    <s v="5/4/2026, 7:30 AM"/>
    <s v="5/19/2026, 12:00 AM"/>
    <s v="6/18/2026, 11:59 PM"/>
    <s v="Subscription"/>
    <n v="95.88"/>
    <n v="7.99"/>
    <n v="0.76680000000000004"/>
    <n v="1"/>
    <n v="95.88"/>
    <n v="0.2"/>
    <n v="11.31"/>
    <n v="1"/>
    <s v="Robert Prehoda"/>
    <x v="0"/>
    <x v="9"/>
    <s v="5/4/2026, 7:30 AM"/>
    <s v="Retained With Discount"/>
  </r>
  <r>
    <s v="DG0000950945"/>
    <s v="Initial"/>
    <s v="After CC"/>
    <s v="5/4/2026, 12:20 PM"/>
    <s v="5/27/2026, 12:00 AM"/>
    <s v="4/26/2027, 11:59 PM"/>
    <s v="Subscription"/>
    <n v="82.92"/>
    <n v="6.91"/>
    <n v="1.3825000000000001"/>
    <n v="1"/>
    <n v="82.92"/>
    <n v="0.2"/>
    <n v="16.940000000000001"/>
    <n v="1"/>
    <s v="Alice Fontana"/>
    <x v="0"/>
    <x v="9"/>
    <s v="5/4/2026, 12:20 PM"/>
    <s v="Retained With Discount"/>
  </r>
  <r>
    <s v="DG0001877174"/>
    <s v="Initial"/>
    <s v="D&amp;G Contact Center"/>
    <s v="5/1/2026, 6:27 AM"/>
    <s v="5/1/2026, 6:27 AM"/>
    <m/>
    <s v="Subscription"/>
    <n v="149.28"/>
    <n v="12.44"/>
    <n v="0.87080000000000002"/>
    <n v="0"/>
    <n v="149.28"/>
    <n v="0.5"/>
    <n v="17.41"/>
    <n v="1"/>
    <s v="Mike Smith"/>
    <x v="2"/>
    <x v="9"/>
    <s v="5/1/2026, 6:27 AM"/>
    <s v="Retained on Benefits"/>
  </r>
  <r>
    <s v="DG0001877173"/>
    <s v="Initial"/>
    <s v="D&amp;G Contact Center"/>
    <s v="5/1/2026, 6:28 AM"/>
    <s v="5/1/2026, 6:28 AM"/>
    <m/>
    <s v="Subscription"/>
    <n v="126.36"/>
    <n v="10.53"/>
    <n v="0.73709999999999998"/>
    <n v="0"/>
    <n v="126.36"/>
    <n v="0.5"/>
    <n v="14.75"/>
    <n v="1"/>
    <s v="Mike Smith"/>
    <x v="2"/>
    <x v="9"/>
    <s v="5/1/2026, 6:28 AM"/>
    <s v="Retained on Benefits"/>
  </r>
  <r>
    <s v="DG0001877172"/>
    <s v="Initial"/>
    <s v="D&amp;G Contact Center"/>
    <s v="5/1/2026, 6:28 AM"/>
    <s v="5/1/2026, 6:28 AM"/>
    <m/>
    <s v="Subscription"/>
    <n v="154.91999999999999"/>
    <n v="12.91"/>
    <n v="0.90369999999999995"/>
    <n v="0"/>
    <n v="154.91999999999999"/>
    <n v="0.5"/>
    <n v="18.059999999999999"/>
    <n v="1"/>
    <s v="Mike Smith"/>
    <x v="2"/>
    <x v="9"/>
    <s v="5/1/2026, 6:28 AM"/>
    <s v="Retained on Benefits"/>
  </r>
  <r>
    <s v="DG0001203076"/>
    <s v="Initial"/>
    <s v="Whirlpool Contact Center"/>
    <s v="5/1/2026, 7:13 AM"/>
    <s v="5/1/2026, 7:13 AM"/>
    <m/>
    <s v="Annual Renewal"/>
    <n v="383.88"/>
    <n v="31.99"/>
    <m/>
    <n v="0"/>
    <n v="383.88"/>
    <m/>
    <m/>
    <n v="1"/>
    <s v="Gary Keegan"/>
    <x v="1"/>
    <x v="9"/>
    <s v="5/1/2026, 7:13 AM"/>
    <s v="Retained on Benefits"/>
  </r>
  <r>
    <s v="DG0001753653"/>
    <s v="Initial"/>
    <s v="After Mail"/>
    <s v="5/1/2026, 7:41 AM"/>
    <s v="5/1/2026, 7:41 AM"/>
    <m/>
    <s v="Subscription"/>
    <m/>
    <n v="10.99"/>
    <m/>
    <n v="0"/>
    <m/>
    <m/>
    <m/>
    <n v="1"/>
    <s v="Sue Novak"/>
    <x v="1"/>
    <x v="9"/>
    <s v="5/1/2026, 7:41 AM"/>
    <s v="Retained on Benefits"/>
  </r>
  <r>
    <s v="DG0001399517"/>
    <s v="Initial"/>
    <s v="Web Reg"/>
    <s v="5/1/2026, 9:14 AM"/>
    <s v="5/1/2026, 9:14 AM"/>
    <m/>
    <s v="Subscription"/>
    <n v="74.400000000000006"/>
    <n v="6.2"/>
    <n v="1.395"/>
    <n v="0"/>
    <n v="74.400000000000006"/>
    <m/>
    <n v="30.7"/>
    <n v="1"/>
    <s v="Denisa Hannah"/>
    <x v="1"/>
    <x v="9"/>
    <s v="5/1/2026, 9:14 AM"/>
    <s v="Retained on Benefits"/>
  </r>
  <r>
    <s v="DG0001478751"/>
    <s v="Canceled"/>
    <s v="Whirlpool Contact Center"/>
    <s v="5/1/2026, 9:58 AM"/>
    <s v="5/1/2026, 9:58 AM"/>
    <m/>
    <s v="Annual Renewal"/>
    <n v="431.88"/>
    <n v="35.99"/>
    <m/>
    <n v="0"/>
    <n v="431.88"/>
    <m/>
    <m/>
    <n v="1"/>
    <s v="Teresa Perez"/>
    <x v="2"/>
    <x v="9"/>
    <s v="5/1/2026, 9:58 AM"/>
    <s v="Retained on Benefits"/>
  </r>
  <r>
    <s v="DG0001133629"/>
    <s v="Initial"/>
    <s v="Whirlpool Contact Center"/>
    <s v="5/1/2026, 11:02 AM"/>
    <s v="5/1/2026, 11:02 AM"/>
    <m/>
    <s v="Annual Renewal"/>
    <n v="383.88"/>
    <n v="31.99"/>
    <m/>
    <n v="0"/>
    <n v="383.88"/>
    <m/>
    <m/>
    <n v="1"/>
    <s v="Carolyn Francis"/>
    <x v="1"/>
    <x v="9"/>
    <s v="5/1/2026, 11:02 AM"/>
    <s v="Retained on Benefits"/>
  </r>
  <r>
    <s v="DG0000676967"/>
    <s v="Initial"/>
    <s v="D&amp;G Contact Center"/>
    <s v="5/1/2026, 12:10 PM"/>
    <s v="5/1/2026, 12:10 PM"/>
    <s v="12/4/2026, 11:59 PM"/>
    <s v="Subscription"/>
    <n v="233.88"/>
    <n v="19.489999999999998"/>
    <n v="2.1828799999999999"/>
    <n v="1"/>
    <n v="233.88"/>
    <n v="0.2"/>
    <n v="26.19"/>
    <n v="1"/>
    <s v="Lisa zams"/>
    <x v="1"/>
    <x v="9"/>
    <s v="5/1/2026, 12:10 PM"/>
    <s v="Retained on Benefits"/>
  </r>
  <r>
    <s v="DG0001923462"/>
    <s v="Initial"/>
    <s v="Whirlpool Contact Center"/>
    <s v="5/1/2026, 2:30 PM"/>
    <s v="5/1/2026, 2:30 PM"/>
    <m/>
    <s v="Subscription"/>
    <n v="77.88"/>
    <n v="6.49"/>
    <n v="1.6225000000000001"/>
    <n v="0"/>
    <n v="77.88"/>
    <n v="0.5"/>
    <n v="32.44"/>
    <n v="1"/>
    <s v="Julie Wise"/>
    <x v="1"/>
    <x v="9"/>
    <s v="5/1/2026, 2:30 PM"/>
    <s v="Retained on Benefits"/>
  </r>
  <r>
    <s v="DG0001923459"/>
    <s v="Initial"/>
    <s v="Whirlpool Contact Center"/>
    <s v="5/1/2026, 2:31 PM"/>
    <s v="5/1/2026, 2:31 PM"/>
    <m/>
    <s v="Subscription"/>
    <n v="65.88"/>
    <n v="5.49"/>
    <n v="1.3725000000000001"/>
    <n v="0"/>
    <n v="65.88"/>
    <n v="0.5"/>
    <n v="27.44"/>
    <n v="1"/>
    <s v="Julie Wise"/>
    <x v="1"/>
    <x v="9"/>
    <s v="5/1/2026, 2:31 PM"/>
    <s v="Retained on Benefits"/>
  </r>
  <r>
    <s v="DG0001923457"/>
    <s v="Initial"/>
    <s v="Whirlpool Contact Center"/>
    <s v="5/1/2026, 2:32 PM"/>
    <s v="5/1/2026, 2:32 PM"/>
    <m/>
    <s v="Subscription"/>
    <n v="65.88"/>
    <n v="5.49"/>
    <n v="1.3725000000000001"/>
    <n v="0"/>
    <n v="65.88"/>
    <n v="0.5"/>
    <n v="27.44"/>
    <n v="1"/>
    <s v="Julie Wise"/>
    <x v="1"/>
    <x v="9"/>
    <s v="5/1/2026, 2:32 PM"/>
    <s v="Retained on Benefits"/>
  </r>
  <r>
    <s v="DG0001923461"/>
    <s v="Initial"/>
    <s v="Whirlpool Contact Center"/>
    <s v="5/1/2026, 2:31 PM"/>
    <s v="5/1/2026, 2:31 PM"/>
    <m/>
    <s v="Subscription"/>
    <n v="65.88"/>
    <n v="5.49"/>
    <n v="1.3725000000000001"/>
    <n v="0"/>
    <n v="65.88"/>
    <n v="0.5"/>
    <n v="27.44"/>
    <n v="1"/>
    <s v="Julie Wise"/>
    <x v="1"/>
    <x v="9"/>
    <s v="5/1/2026, 2:31 PM"/>
    <s v="Retained on Benefits"/>
  </r>
  <r>
    <s v="DG0001923458"/>
    <s v="Initial"/>
    <s v="Whirlpool Contact Center"/>
    <s v="5/1/2026, 2:32 PM"/>
    <s v="5/1/2026, 2:32 PM"/>
    <m/>
    <s v="Subscription"/>
    <n v="65.88"/>
    <n v="5.49"/>
    <n v="1.3725000000000001"/>
    <n v="0"/>
    <n v="65.88"/>
    <n v="0.5"/>
    <n v="27.44"/>
    <n v="1"/>
    <s v="Julie Wise"/>
    <x v="1"/>
    <x v="9"/>
    <s v="5/1/2026, 2:32 PM"/>
    <s v="Retained on Benefits"/>
  </r>
  <r>
    <s v="DG0001028247"/>
    <s v="Initial"/>
    <s v="Whirlpool Contact Center"/>
    <s v="5/1/2026, 6:09 AM"/>
    <s v="5/30/2026, 12:00 AM"/>
    <s v="4/29/2027, 11:59 PM"/>
    <s v="Subscription"/>
    <n v="179.88"/>
    <n v="14.99"/>
    <n v="1.4388000000000001"/>
    <n v="1"/>
    <n v="179.88"/>
    <n v="0.2"/>
    <n v="17.63"/>
    <n v="1"/>
    <s v="May Yu"/>
    <x v="0"/>
    <x v="9"/>
    <s v="5/1/2026, 6:09 AM"/>
    <s v="Retained With Discount"/>
  </r>
  <r>
    <s v="DG0000709394"/>
    <s v="Initial"/>
    <s v="D&amp;G Contact Center"/>
    <s v="5/8/2026, 7:11 AM"/>
    <s v="5/8/2026, 7:11 AM"/>
    <s v="12/21/2026, 11:59 PM"/>
    <s v="Subscription"/>
    <n v="203.88"/>
    <n v="16.989999999999998"/>
    <m/>
    <n v="0"/>
    <n v="203.88"/>
    <m/>
    <m/>
    <n v="1"/>
    <s v="Ruth Williams"/>
    <x v="1"/>
    <x v="10"/>
    <s v="5/8/2026, 7:11 AM"/>
    <s v="Retained on Benefits"/>
  </r>
  <r>
    <s v="DG0000709394"/>
    <s v="Initial"/>
    <s v="D&amp;G Contact Center"/>
    <s v="5/8/2026, 7:11 AM"/>
    <s v="5/8/2026, 7:11 AM"/>
    <s v="12/21/2026, 11:59 PM"/>
    <s v="Subscription"/>
    <n v="203.88"/>
    <n v="16.989999999999998"/>
    <m/>
    <n v="0"/>
    <n v="203.88"/>
    <m/>
    <m/>
    <n v="1"/>
    <s v="Ruth Williams"/>
    <x v="1"/>
    <x v="10"/>
    <s v="5/8/2026, 7:11 AM"/>
    <s v="Retained on Benefits"/>
  </r>
  <r>
    <s v="DG0001484898"/>
    <s v="Lapsed"/>
    <s v="Whirlpool Contact Center"/>
    <s v="5/7/2026, 9:54 AM"/>
    <s v="5/7/2026, 9:54 AM"/>
    <m/>
    <s v="Annual Renewal"/>
    <n v="539.88"/>
    <n v="44.99"/>
    <m/>
    <n v="0"/>
    <n v="539.88"/>
    <m/>
    <m/>
    <n v="1"/>
    <s v="Johnny Felix"/>
    <x v="1"/>
    <x v="10"/>
    <s v="5/7/2026, 9:54 AM"/>
    <s v="Retained on Benefits"/>
  </r>
  <r>
    <s v="DG0000362370"/>
    <s v="Initial"/>
    <s v="Whirlpool Contact Center"/>
    <s v="5/7/2026, 11:21 AM"/>
    <s v="5/15/2026, 12:00 AM"/>
    <s v="3/14/2027, 11:59 PM"/>
    <s v="Annual Renewal"/>
    <n v="257.88"/>
    <n v="21.49"/>
    <n v="1.0416700000000001"/>
    <n v="1"/>
    <n v="257.88"/>
    <n v="0.2"/>
    <n v="12.5"/>
    <n v="1"/>
    <s v="Eric Garand"/>
    <x v="0"/>
    <x v="10"/>
    <s v="5/7/2026, 11:21 AM"/>
    <s v="Retained With Discount"/>
  </r>
  <r>
    <s v="DG0001619354"/>
    <s v="Initial"/>
    <s v="Whirlpool Contact Center"/>
    <s v="5/6/2026, 7:42 AM"/>
    <s v="5/6/2026, 7:42 AM"/>
    <m/>
    <s v="Annual Renewal"/>
    <n v="395.88"/>
    <n v="32.99"/>
    <m/>
    <n v="0"/>
    <n v="395.88"/>
    <m/>
    <m/>
    <n v="1"/>
    <s v="Charles Mais"/>
    <x v="1"/>
    <x v="10"/>
    <s v="5/6/2026, 7:42 AM"/>
    <s v="Retained on Benefits"/>
  </r>
  <r>
    <s v="DG0002107940"/>
    <s v="Initial"/>
    <s v="Whirlpool Contact Center"/>
    <s v="5/6/2026, 1:19 PM"/>
    <s v="5/6/2026, 1:19 PM"/>
    <m/>
    <s v="Annual Renewal"/>
    <n v="395.88"/>
    <n v="32.99"/>
    <m/>
    <n v="0"/>
    <n v="395.88"/>
    <m/>
    <m/>
    <n v="1"/>
    <s v="Demaris GibsonTaylor"/>
    <x v="1"/>
    <x v="10"/>
    <s v="5/6/2026, 1:19 PM"/>
    <s v="Retained on Benefits"/>
  </r>
  <r>
    <s v="DG0000899784"/>
    <s v="Initial"/>
    <s v="After CC"/>
    <s v="5/5/2026, 8:36 AM"/>
    <s v="5/5/2026, 8:36 AM"/>
    <s v="4/11/2027, 11:59 PM"/>
    <s v="Subscription"/>
    <n v="287.88"/>
    <n v="23.99"/>
    <m/>
    <n v="0"/>
    <n v="287.88"/>
    <m/>
    <m/>
    <n v="1"/>
    <s v="John Yike"/>
    <x v="1"/>
    <x v="10"/>
    <s v="5/5/2026, 8:36 AM"/>
    <s v="Retained on Benefits"/>
  </r>
  <r>
    <s v="DG0000627225"/>
    <s v="Initial"/>
    <s v="Whirlpool Contact Center"/>
    <s v="5/5/2026, 2:08 PM"/>
    <s v="5/5/2026, 2:08 PM"/>
    <s v="10/3/2026, 11:59 PM"/>
    <s v="Subscription"/>
    <n v="107.88"/>
    <n v="8.99"/>
    <m/>
    <n v="0"/>
    <n v="107.88"/>
    <m/>
    <m/>
    <n v="1"/>
    <s v="June Pedersen"/>
    <x v="1"/>
    <x v="10"/>
    <s v="5/5/2026, 2:08 PM"/>
    <s v="Retained on Benefits"/>
  </r>
  <r>
    <s v="DG0000046389"/>
    <s v="Pre-Renewal"/>
    <s v="Whirlpool Contact Center"/>
    <s v="5/5/2026, 9:37 AM"/>
    <s v="5/28/2026, 1:00 AM"/>
    <s v="5/27/2027, 11:59 PM"/>
    <s v="Subscription"/>
    <n v="164.88"/>
    <n v="13.74"/>
    <n v="1.31904"/>
    <n v="1"/>
    <n v="164.88"/>
    <n v="0.2"/>
    <n v="15.83"/>
    <n v="1"/>
    <s v="Victoria Smolinsky"/>
    <x v="0"/>
    <x v="10"/>
    <s v="5/5/2026, 9:37 AM"/>
    <s v="Retained With Discount"/>
  </r>
  <r>
    <s v="DG0000046388"/>
    <s v="Pre-Renewal"/>
    <s v="Whirlpool Contact Center"/>
    <s v="5/5/2026, 9:40 AM"/>
    <s v="5/28/2026, 1:00 AM"/>
    <s v="5/27/2027, 11:59 PM"/>
    <s v="Subscription"/>
    <n v="209.88"/>
    <n v="17.489999999999998"/>
    <n v="1.6790400000000001"/>
    <n v="1"/>
    <n v="209.88"/>
    <n v="0.2"/>
    <n v="20.149999999999999"/>
    <n v="1"/>
    <s v="Victoria Smolinsky"/>
    <x v="0"/>
    <x v="10"/>
    <s v="5/5/2026, 9:40 AM"/>
    <s v="Retained With Discount"/>
  </r>
  <r>
    <s v="DG0001846421"/>
    <s v="Initial"/>
    <s v="After Mail"/>
    <s v="5/8/2026, 7:55 AM"/>
    <s v="5/8/2026, 7:55 AM"/>
    <m/>
    <s v="Subscription"/>
    <m/>
    <n v="14.99"/>
    <m/>
    <n v="0"/>
    <m/>
    <m/>
    <m/>
    <n v="1"/>
    <s v="Marie Riggins"/>
    <x v="1"/>
    <x v="11"/>
    <s v="5/8/2026, 7:55 AM"/>
    <s v="Retained on Benefits"/>
  </r>
  <r>
    <s v="DG0000843133"/>
    <s v="Initial"/>
    <s v="Tel Reg"/>
    <s v="5/7/2026, 12:40 PM"/>
    <s v="6/4/2026, 12:00 AM"/>
    <s v="2/3/2027, 11:59 PM"/>
    <s v="Subscription"/>
    <n v="155.88"/>
    <n v="12.99"/>
    <n v="1.5585"/>
    <n v="1"/>
    <n v="155.88"/>
    <n v="0.2"/>
    <n v="20.260000000000002"/>
    <n v="1"/>
    <s v="Rebecca Romero"/>
    <x v="0"/>
    <x v="11"/>
    <s v="5/7/2026, 12:40 PM"/>
    <s v="Retained With Discount"/>
  </r>
  <r>
    <s v="DG0000843132"/>
    <s v="Initial"/>
    <s v="Tel Reg"/>
    <s v="5/7/2026, 12:40 PM"/>
    <s v="6/4/2026, 12:00 AM"/>
    <s v="2/3/2027, 11:59 PM"/>
    <s v="Subscription"/>
    <n v="137.88"/>
    <n v="11.49"/>
    <n v="1.3785000000000001"/>
    <n v="1"/>
    <n v="137.88"/>
    <n v="0.2"/>
    <n v="17.920000000000002"/>
    <n v="1"/>
    <s v="Rebecca Romero"/>
    <x v="0"/>
    <x v="11"/>
    <s v="5/7/2026, 12:40 PM"/>
    <s v="Retained With Discount"/>
  </r>
  <r>
    <s v="DG0000469857"/>
    <s v="Initial"/>
    <s v="After Web"/>
    <s v="5/8/2026, 11:26 AM"/>
    <s v="5/20/2026, 12:00 AM"/>
    <s v="6/19/2026, 11:59 PM"/>
    <s v="Subscription"/>
    <n v="167.88"/>
    <n v="13.99"/>
    <n v="2.7974999999999999"/>
    <n v="1"/>
    <n v="167.88"/>
    <n v="0.2"/>
    <n v="41.27"/>
    <n v="1"/>
    <s v="Mary Thweatt"/>
    <x v="2"/>
    <x v="12"/>
    <s v="5/8/2026, 11:26 AM"/>
    <s v="Retained With Discount"/>
  </r>
  <r>
    <s v="DG0002026712"/>
    <s v="Initial"/>
    <s v="Tel Reg"/>
    <s v="5/7/2026, 7:34 AM"/>
    <s v="5/25/2026, 12:00 AM"/>
    <m/>
    <s v="Subscription"/>
    <n v="115.72"/>
    <n v="5.26"/>
    <n v="1.2629999999999999"/>
    <n v="1"/>
    <n v="115.72"/>
    <n v="0.2"/>
    <n v="13.73"/>
    <n v="1"/>
    <s v="jodie kilinski"/>
    <x v="0"/>
    <x v="12"/>
    <s v="5/7/2026, 7:34 AM"/>
    <s v="Retained With Discount"/>
  </r>
  <r>
    <s v="DG0002026713"/>
    <s v="Initial"/>
    <s v="Tel Reg"/>
    <s v="5/7/2026, 7:33 AM"/>
    <s v="5/25/2026, 12:00 AM"/>
    <m/>
    <s v="Subscription"/>
    <n v="86.02"/>
    <n v="3.91"/>
    <n v="0.93899999999999995"/>
    <n v="1"/>
    <n v="86.02"/>
    <n v="0.2"/>
    <n v="10.210000000000001"/>
    <n v="1"/>
    <s v="jodie kilinski"/>
    <x v="0"/>
    <x v="12"/>
    <s v="5/7/2026, 7:33 AM"/>
    <s v="Retained With Discount"/>
  </r>
  <r>
    <s v="DG0002026715"/>
    <s v="Initial"/>
    <s v="Tel Reg"/>
    <s v="5/7/2026, 7:33 AM"/>
    <s v="5/25/2026, 12:00 AM"/>
    <m/>
    <s v="Subscription"/>
    <n v="138.82"/>
    <n v="6.31"/>
    <n v="1.5149999999999999"/>
    <n v="1"/>
    <n v="138.82"/>
    <n v="0.2"/>
    <n v="16.47"/>
    <n v="1"/>
    <s v="jodie kilinski"/>
    <x v="0"/>
    <x v="12"/>
    <s v="5/7/2026, 7:33 AM"/>
    <s v="Retained With Discount"/>
  </r>
  <r>
    <s v="DG0002026714"/>
    <s v="Initial"/>
    <s v="Tel Reg"/>
    <s v="5/7/2026, 7:33 AM"/>
    <s v="5/25/2026, 12:00 AM"/>
    <m/>
    <s v="Subscription"/>
    <n v="96.58"/>
    <n v="4.3899999999999997"/>
    <n v="1.0529999999999999"/>
    <n v="1"/>
    <n v="96.58"/>
    <n v="0.2"/>
    <n v="11.45"/>
    <n v="1"/>
    <s v="jodie kilinski"/>
    <x v="0"/>
    <x v="12"/>
    <s v="5/7/2026, 7:33 AM"/>
    <s v="Retained With Discount"/>
  </r>
  <r>
    <s v="DG0000257253"/>
    <s v="Initial"/>
    <s v="Web Reg"/>
    <s v="5/6/2026, 12:51 PM"/>
    <s v="6/4/2026, 12:00 AM"/>
    <s v="10/3/2026, 11:59 PM"/>
    <s v="Subscription"/>
    <n v="119.88"/>
    <n v="9.99"/>
    <n v="0.95879999999999999"/>
    <n v="1"/>
    <n v="119.88"/>
    <n v="0.2"/>
    <n v="13.43"/>
    <n v="1"/>
    <s v="Ransel Marie Lucente"/>
    <x v="0"/>
    <x v="12"/>
    <s v="5/6/2026, 12:51 PM"/>
    <s v="Retained With Discount"/>
  </r>
  <r>
    <s v="DG0000257286"/>
    <s v="Initial"/>
    <s v="Web Reg"/>
    <s v="5/6/2026, 12:50 PM"/>
    <s v="6/4/2026, 12:00 AM"/>
    <s v="10/3/2026, 11:59 PM"/>
    <s v="Subscription"/>
    <n v="98.88"/>
    <n v="8.24"/>
    <n v="0.79079999999999995"/>
    <n v="1"/>
    <n v="98.88"/>
    <n v="0.2"/>
    <n v="11.07"/>
    <n v="1"/>
    <s v="Ransel Marie Lucente"/>
    <x v="0"/>
    <x v="12"/>
    <s v="5/6/2026, 12:50 PM"/>
    <s v="Retained With Discount"/>
  </r>
  <r>
    <s v="DG0000257272"/>
    <s v="Initial"/>
    <s v="Web Reg"/>
    <s v="5/6/2026, 12:51 PM"/>
    <s v="6/4/2026, 12:00 AM"/>
    <s v="10/3/2026, 11:59 PM"/>
    <s v="Subscription"/>
    <n v="146.88"/>
    <n v="12.24"/>
    <n v="1.1748000000000001"/>
    <n v="1"/>
    <n v="146.88"/>
    <n v="0.2"/>
    <n v="16.45"/>
    <n v="1"/>
    <s v="Ransel Marie Lucente"/>
    <x v="0"/>
    <x v="12"/>
    <s v="5/6/2026, 12:51 PM"/>
    <s v="Retained With Discount"/>
  </r>
  <r>
    <s v="DG0000200747"/>
    <s v="Initial"/>
    <s v="Web Reg"/>
    <s v="5/5/2026, 6:37 AM"/>
    <s v="5/20/2026, 12:00 AM"/>
    <s v="6/19/2026, 11:59 PM"/>
    <s v="Subscription"/>
    <n v="143.88"/>
    <n v="11.99"/>
    <n v="1.1508"/>
    <n v="1"/>
    <n v="143.88"/>
    <n v="0.2"/>
    <n v="16.98"/>
    <n v="1"/>
    <s v="Anne Beshears"/>
    <x v="2"/>
    <x v="12"/>
    <s v="5/5/2026, 6:37 AM"/>
    <s v="Retained With Discount"/>
  </r>
  <r>
    <s v="DG0000200746"/>
    <s v="Initial"/>
    <s v="Web Reg"/>
    <s v="5/5/2026, 6:38 AM"/>
    <s v="5/20/2026, 12:00 AM"/>
    <s v="6/19/2026, 11:59 PM"/>
    <s v="Subscription"/>
    <n v="143.88"/>
    <n v="11.99"/>
    <n v="1.1508"/>
    <n v="1"/>
    <n v="143.88"/>
    <n v="0.2"/>
    <n v="16.98"/>
    <n v="1"/>
    <s v="Anne Beshears"/>
    <x v="2"/>
    <x v="12"/>
    <s v="5/5/2026, 6:38 AM"/>
    <s v="Retained With Discount"/>
  </r>
  <r>
    <s v="DG0001361355"/>
    <s v="Initial"/>
    <s v="Web Reg"/>
    <s v="5/4/2026, 1:04 PM"/>
    <s v="5/25/2026, 12:00 AM"/>
    <m/>
    <s v="Subscription"/>
    <n v="46.1"/>
    <n v="2.1"/>
    <n v="1.5075000000000001"/>
    <n v="1"/>
    <n v="46.1"/>
    <n v="0.2"/>
    <n v="13.01"/>
    <n v="1"/>
    <s v="Donna Allbrook"/>
    <x v="0"/>
    <x v="12"/>
    <s v="5/4/2026, 1:04 PM"/>
    <s v="Retained With Discount"/>
  </r>
  <r>
    <s v="DG0000708991"/>
    <s v="Initial"/>
    <s v="Web Reg"/>
    <s v="5/4/2026, 1:11 PM"/>
    <s v="5/22/2026, 12:00 AM"/>
    <s v="11/21/2026, 11:59 PM"/>
    <s v="Subscription"/>
    <n v="71.88"/>
    <n v="5.99"/>
    <n v="2.1555"/>
    <n v="1"/>
    <n v="71.88"/>
    <n v="0.2"/>
    <n v="29.11"/>
    <n v="1"/>
    <s v="Sabrina Lewis"/>
    <x v="2"/>
    <x v="12"/>
    <s v="5/4/2026, 1:11 PM"/>
    <s v="Retained With Discount"/>
  </r>
  <r>
    <s v="DG0000869162"/>
    <s v="Initial"/>
    <s v="After CC"/>
    <s v="5/4/2026, 10:51 AM"/>
    <s v="5/4/2026, 10:51 AM"/>
    <s v="3/19/2027, 11:59 PM"/>
    <s v="Subscription"/>
    <n v="167.88"/>
    <n v="13.99"/>
    <m/>
    <n v="0"/>
    <n v="167.88"/>
    <m/>
    <m/>
    <n v="1"/>
    <s v="Brian Condon"/>
    <x v="1"/>
    <x v="13"/>
    <s v="5/4/2026, 10:51 AM"/>
    <s v="Retained on Benefits"/>
  </r>
  <r>
    <s v="DG0000869162"/>
    <s v="Initial"/>
    <s v="After CC"/>
    <s v="5/4/2026, 10:52 AM"/>
    <s v="5/4/2026, 10:52 AM"/>
    <s v="3/19/2027, 11:59 PM"/>
    <s v="Subscription"/>
    <n v="167.88"/>
    <n v="13.99"/>
    <m/>
    <n v="0"/>
    <n v="167.88"/>
    <m/>
    <m/>
    <n v="1"/>
    <s v="Brian Condon"/>
    <x v="1"/>
    <x v="13"/>
    <s v="5/4/2026, 10:52 AM"/>
    <s v="Retained on Benefits"/>
  </r>
  <r>
    <s v="DG0000988987"/>
    <s v="Initial"/>
    <s v="After CC"/>
    <s v="5/5/2026, 3:32 PM"/>
    <s v="5/15/2026, 12:00 AM"/>
    <m/>
    <s v="Subscription"/>
    <n v="129.47999999999999"/>
    <n v="9.59"/>
    <n v="2.3975"/>
    <n v="1"/>
    <n v="129.47999999999999"/>
    <n v="0.2"/>
    <n v="32.07"/>
    <n v="1"/>
    <s v="Barbara Benschoter"/>
    <x v="0"/>
    <x v="14"/>
    <s v="5/5/2026, 3:32 PM"/>
    <s v="Retained With Discount"/>
  </r>
  <r>
    <s v="DG0000961232"/>
    <s v="Initial"/>
    <s v="After Mail"/>
    <s v="5/5/2026, 9:02 AM"/>
    <s v="6/2/2026, 12:00 AM"/>
    <s v="5/1/2027, 11:59 PM"/>
    <s v="Subscription"/>
    <n v="155.88"/>
    <n v="12.99"/>
    <n v="2.5975000000000001"/>
    <n v="1"/>
    <n v="155.88"/>
    <n v="0.2"/>
    <n v="31.82"/>
    <n v="1"/>
    <s v="Zeny Baron-Newman"/>
    <x v="0"/>
    <x v="15"/>
    <s v="5/5/2026, 9:02 AM"/>
    <s v="Retained With Discount"/>
  </r>
  <r>
    <s v="DG0000961231"/>
    <s v="Initial"/>
    <s v="After Mail"/>
    <s v="5/5/2026, 9:02 AM"/>
    <s v="6/2/2026, 12:00 AM"/>
    <s v="5/1/2027, 11:59 PM"/>
    <s v="Subscription"/>
    <n v="131.88"/>
    <n v="10.99"/>
    <n v="2.1974999999999998"/>
    <n v="1"/>
    <n v="131.88"/>
    <n v="0.2"/>
    <n v="26.92"/>
    <n v="1"/>
    <s v="Zeny Baron-Newman"/>
    <x v="0"/>
    <x v="15"/>
    <s v="5/5/2026, 9:02 AM"/>
    <s v="Retained With Discount"/>
  </r>
  <r>
    <s v="DG0000704569"/>
    <s v="Initial"/>
    <s v="Whirlpool Contact Center"/>
    <s v="5/6/2026, 7:07 AM"/>
    <s v="5/20/2026, 12:00 AM"/>
    <s v="11/19/2026, 11:59 PM"/>
    <s v="Annual Renewal"/>
    <n v="227.88"/>
    <n v="18.989999999999998"/>
    <n v="1.0416700000000001"/>
    <n v="1"/>
    <n v="227.88"/>
    <n v="0.2"/>
    <n v="12.5"/>
    <n v="1"/>
    <s v="SARAH ALTIZER"/>
    <x v="0"/>
    <x v="16"/>
    <s v="5/6/2026, 7:07 AM"/>
    <s v="Retained With Discount"/>
  </r>
  <r>
    <s v="DG0000469948"/>
    <s v="Initial"/>
    <s v="Whirlpool Contact Center"/>
    <s v="5/5/2026, 6:18 AM"/>
    <s v="5/20/2026, 12:00 AM"/>
    <s v="6/19/2026, 11:59 PM"/>
    <s v="Annual Renewal"/>
    <n v="287.88"/>
    <n v="23.99"/>
    <n v="1.0416700000000001"/>
    <n v="1"/>
    <n v="287.88"/>
    <n v="0.2"/>
    <n v="12.5"/>
    <n v="1"/>
    <s v="Micah Harris"/>
    <x v="0"/>
    <x v="16"/>
    <s v="5/5/2026, 6:18 AM"/>
    <s v="Retained With Discount"/>
  </r>
  <r>
    <s v="DG0001051164"/>
    <s v="Initial"/>
    <s v="Whirlpool Contact Center"/>
    <s v="5/7/2026, 8:35 AM"/>
    <s v="5/9/2026, 1:00 AM"/>
    <s v="5/8/2027, 11:59 PM"/>
    <s v="Subscription"/>
    <n v="167.88"/>
    <n v="13.99"/>
    <n v="1.34304"/>
    <n v="1"/>
    <n v="167.88"/>
    <n v="0.2"/>
    <n v="16.12"/>
    <n v="1"/>
    <s v="Cyndy Prince"/>
    <x v="0"/>
    <x v="17"/>
    <s v="5/7/2026, 8:35 AM"/>
    <s v="Retained With Discount"/>
  </r>
  <r>
    <s v="DG0001051163"/>
    <s v="Initial"/>
    <s v="Whirlpool Contact Center"/>
    <s v="5/7/2026, 8:36 AM"/>
    <s v="5/9/2026, 1:00 AM"/>
    <s v="5/8/2027, 11:59 PM"/>
    <s v="Subscription"/>
    <n v="167.88"/>
    <n v="13.99"/>
    <n v="1.34304"/>
    <n v="1"/>
    <n v="167.88"/>
    <n v="0.2"/>
    <n v="16.12"/>
    <n v="1"/>
    <s v="Cyndy Prince"/>
    <x v="0"/>
    <x v="17"/>
    <s v="5/7/2026, 8:36 AM"/>
    <s v="Retained With Discount"/>
  </r>
  <r>
    <s v="DG0000297651"/>
    <s v="Initial"/>
    <s v="Tel Reg"/>
    <s v="5/7/2026, 10:13 AM"/>
    <s v="5/8/2026, 12:00 AM"/>
    <s v="12/7/2026, 11:59 PM"/>
    <s v="Subscription"/>
    <n v="128.88"/>
    <n v="10.74"/>
    <n v="1.0307999999999999"/>
    <n v="1"/>
    <n v="128.88"/>
    <n v="0.2"/>
    <n v="13.66"/>
    <n v="1"/>
    <s v="Lisa Shelton"/>
    <x v="0"/>
    <x v="17"/>
    <s v="5/7/2026, 10:13 AM"/>
    <s v="Retained With Discount"/>
  </r>
  <r>
    <s v="DG0000297650"/>
    <s v="Initial"/>
    <s v="Tel Reg"/>
    <s v="5/7/2026, 10:19 AM"/>
    <s v="5/8/2026, 12:00 AM"/>
    <s v="12/7/2026, 11:59 PM"/>
    <s v="Subscription"/>
    <n v="122.88"/>
    <n v="10.24"/>
    <n v="0.98280000000000001"/>
    <n v="1"/>
    <n v="122.88"/>
    <n v="0.2"/>
    <n v="13.02"/>
    <n v="1"/>
    <s v="Lisa Shelton"/>
    <x v="0"/>
    <x v="17"/>
    <s v="5/7/2026, 10:19 AM"/>
    <s v="Retained With Discount"/>
  </r>
  <r>
    <s v="DG0001976654"/>
    <s v="Initial"/>
    <s v="D&amp;G Contact Center"/>
    <s v="5/6/2026, 11:34 AM"/>
    <s v="5/6/2026, 11:34 AM"/>
    <m/>
    <s v="Subscription"/>
    <n v="162.12"/>
    <n v="13.51"/>
    <n v="0.94569999999999999"/>
    <n v="0"/>
    <n v="162.12"/>
    <n v="0.5"/>
    <n v="20.82"/>
    <n v="1"/>
    <s v="Sandra Bristol"/>
    <x v="1"/>
    <x v="17"/>
    <s v="5/6/2026, 11:34 AM"/>
    <s v="Retained on Benefits"/>
  </r>
  <r>
    <s v="DG0001409404"/>
    <s v="Initial"/>
    <s v="Tel Reg"/>
    <s v="5/6/2026, 1:58 PM"/>
    <s v="5/6/2026, 1:58 PM"/>
    <m/>
    <s v="Subscription"/>
    <n v="67.319999999999993"/>
    <n v="5.61"/>
    <n v="0.42075000000000001"/>
    <n v="0"/>
    <n v="67.319999999999993"/>
    <m/>
    <n v="9.26"/>
    <n v="1"/>
    <s v="Barbara Gurico"/>
    <x v="1"/>
    <x v="17"/>
    <s v="5/6/2026, 1:58 PM"/>
    <s v="Retained on Benefits"/>
  </r>
  <r>
    <s v="DG0002071792"/>
    <s v="Initial"/>
    <s v="Whirlpool Contact Center"/>
    <s v="5/6/2026, 4:37 PM"/>
    <s v="5/6/2026, 4:37 PM"/>
    <m/>
    <s v="Annual Renewal"/>
    <n v="395.88"/>
    <n v="32.99"/>
    <m/>
    <n v="0"/>
    <n v="395.88"/>
    <m/>
    <m/>
    <n v="1"/>
    <s v="Alberto Prieto"/>
    <x v="1"/>
    <x v="17"/>
    <s v="5/6/2026, 4:37 PM"/>
    <s v="Retained on Benefits"/>
  </r>
  <r>
    <s v="DG0002071792"/>
    <s v="Initial"/>
    <s v="Whirlpool Contact Center"/>
    <s v="5/6/2026, 4:39 PM"/>
    <s v="5/6/2026, 4:39 PM"/>
    <m/>
    <s v="Annual Renewal"/>
    <n v="395.88"/>
    <n v="32.99"/>
    <m/>
    <n v="0"/>
    <n v="395.88"/>
    <m/>
    <m/>
    <n v="1"/>
    <s v="Alberto Prieto"/>
    <x v="1"/>
    <x v="17"/>
    <s v="5/6/2026, 4:39 PM"/>
    <s v="Retained on Benefits"/>
  </r>
  <r>
    <s v="DG0001976552"/>
    <s v="Initial"/>
    <s v="Tel Reg"/>
    <s v="5/6/2026, 11:33 AM"/>
    <s v="5/12/2026, 12:00 AM"/>
    <m/>
    <s v="Subscription"/>
    <n v="68.2"/>
    <n v="3.1"/>
    <n v="0.74399999999999999"/>
    <n v="1"/>
    <n v="68.2"/>
    <n v="0.2"/>
    <n v="8.09"/>
    <n v="1"/>
    <s v="Sandra Bristol"/>
    <x v="0"/>
    <x v="17"/>
    <s v="5/6/2026, 11:33 AM"/>
    <s v="Retained With Discount"/>
  </r>
  <r>
    <s v="DG0001976553"/>
    <s v="Initial"/>
    <s v="Tel Reg"/>
    <s v="5/6/2026, 11:33 AM"/>
    <s v="5/12/2026, 12:00 AM"/>
    <m/>
    <s v="Subscription"/>
    <n v="57.42"/>
    <n v="2.61"/>
    <n v="0.627"/>
    <n v="1"/>
    <n v="57.42"/>
    <n v="0.2"/>
    <n v="6.82"/>
    <n v="1"/>
    <s v="Sandra Bristol"/>
    <x v="0"/>
    <x v="17"/>
    <s v="5/6/2026, 11:33 AM"/>
    <s v="Retained With Discount"/>
  </r>
  <r>
    <s v="DG0001807593"/>
    <s v="Initial"/>
    <s v="Web Reg"/>
    <s v="5/5/2026, 10:14 AM"/>
    <s v="5/28/2026, 12:00 AM"/>
    <m/>
    <s v="Subscription"/>
    <n v="173.46"/>
    <n v="8.26"/>
    <n v="1.8508"/>
    <n v="1"/>
    <n v="173.46"/>
    <n v="0.2"/>
    <n v="19.43"/>
    <n v="1"/>
    <s v="William Hearn"/>
    <x v="1"/>
    <x v="17"/>
    <s v="5/5/2026, 10:14 AM"/>
    <s v="Retained With Discount"/>
  </r>
  <r>
    <s v="DG0001487972"/>
    <s v="Initial"/>
    <s v="After CC"/>
    <s v="5/8/2026, 8:02 AM"/>
    <s v="5/8/2026, 8:02 AM"/>
    <m/>
    <s v="Subscription"/>
    <n v="131.88"/>
    <n v="10.99"/>
    <m/>
    <n v="0"/>
    <n v="131.88"/>
    <m/>
    <m/>
    <n v="1"/>
    <s v="Michael Clethen"/>
    <x v="1"/>
    <x v="18"/>
    <s v="5/8/2026, 8:02 AM"/>
    <s v="Retained on Benefits"/>
  </r>
  <r>
    <s v="DG0000531960"/>
    <s v="Initial"/>
    <s v="Whirlpool Contact Center"/>
    <s v="5/8/2026, 7:31 AM"/>
    <s v="5/8/2026, 7:31 AM"/>
    <s v="8/1/2026, 11:59 PM"/>
    <s v="Annual Renewal"/>
    <n v="227.88"/>
    <n v="18.989999999999998"/>
    <m/>
    <n v="0"/>
    <n v="227.88"/>
    <m/>
    <m/>
    <n v="1"/>
    <s v="Michelle Coss"/>
    <x v="1"/>
    <x v="18"/>
    <s v="5/8/2026, 7:31 AM"/>
    <s v="Retained on Benefits"/>
  </r>
  <r>
    <s v="DG0001487969"/>
    <s v="Initial"/>
    <s v="After CC"/>
    <s v="5/8/2026, 8:03 AM"/>
    <s v="5/8/2026, 8:03 AM"/>
    <m/>
    <s v="Subscription"/>
    <n v="95.88"/>
    <n v="7.99"/>
    <m/>
    <n v="0"/>
    <n v="95.88"/>
    <m/>
    <m/>
    <n v="1"/>
    <s v="Michael Clethen"/>
    <x v="1"/>
    <x v="18"/>
    <s v="5/8/2026, 8:03 AM"/>
    <s v="Retained on Benefits"/>
  </r>
  <r>
    <s v="DG0001487971"/>
    <s v="Initial"/>
    <s v="After CC"/>
    <s v="5/8/2026, 8:02 AM"/>
    <s v="5/8/2026, 8:02 AM"/>
    <m/>
    <s v="Subscription"/>
    <n v="89.88"/>
    <n v="7.49"/>
    <m/>
    <n v="0"/>
    <n v="89.88"/>
    <m/>
    <m/>
    <n v="1"/>
    <s v="Michael Clethen"/>
    <x v="1"/>
    <x v="18"/>
    <s v="5/8/2026, 8:02 AM"/>
    <s v="Retained on Benefits"/>
  </r>
  <r>
    <s v="DG0001487970"/>
    <s v="Initial"/>
    <s v="After CC"/>
    <s v="5/8/2026, 8:03 AM"/>
    <s v="5/8/2026, 8:03 AM"/>
    <m/>
    <s v="Subscription"/>
    <n v="65.88"/>
    <n v="5.49"/>
    <m/>
    <n v="0"/>
    <n v="65.88"/>
    <m/>
    <m/>
    <n v="1"/>
    <s v="Michael Clethen"/>
    <x v="1"/>
    <x v="18"/>
    <s v="5/8/2026, 8:03 AM"/>
    <s v="Retained on Benefits"/>
  </r>
  <r>
    <s v="DG0001137446"/>
    <s v="Initial"/>
    <s v="D&amp;G Contact Center"/>
    <s v="5/8/2026, 10:10 AM"/>
    <s v="5/8/2026, 10:10 AM"/>
    <m/>
    <s v="Subscription"/>
    <n v="108.72"/>
    <n v="9.06"/>
    <n v="0.63419999999999999"/>
    <n v="0"/>
    <n v="108.72"/>
    <m/>
    <n v="12.67"/>
    <n v="1"/>
    <s v="Ann Priceman"/>
    <x v="1"/>
    <x v="18"/>
    <s v="5/8/2026, 10:10 AM"/>
    <s v="Retained on Benefits"/>
  </r>
  <r>
    <s v="DG0000900371"/>
    <s v="Initial"/>
    <s v="After CC"/>
    <s v="5/8/2026, 2:14 PM"/>
    <s v="5/8/2026, 2:14 PM"/>
    <s v="3/4/2027, 11:59 PM"/>
    <s v="Subscription"/>
    <n v="119.88"/>
    <n v="9.99"/>
    <m/>
    <n v="0"/>
    <n v="119.88"/>
    <m/>
    <m/>
    <n v="1"/>
    <s v="Esther Fennell"/>
    <x v="1"/>
    <x v="18"/>
    <s v="5/8/2026, 2:14 PM"/>
    <s v="Retained on Benefits"/>
  </r>
  <r>
    <s v="DG0000900132"/>
    <s v="Initial"/>
    <s v="Tel Reg"/>
    <s v="5/7/2026, 2:06 PM"/>
    <s v="6/5/2026, 12:00 AM"/>
    <s v="3/4/2027, 11:59 PM"/>
    <s v="Subscription"/>
    <n v="89.88"/>
    <n v="7.49"/>
    <n v="0.89849999999999997"/>
    <n v="1"/>
    <n v="89.88"/>
    <n v="0.2"/>
    <n v="11.46"/>
    <n v="1"/>
    <s v="Robert Dawson"/>
    <x v="0"/>
    <x v="18"/>
    <s v="5/7/2026, 2:06 PM"/>
    <s v="Retained With Discount"/>
  </r>
  <r>
    <s v="DG0000900131"/>
    <s v="Initial"/>
    <s v="Tel Reg"/>
    <s v="5/7/2026, 2:07 PM"/>
    <s v="6/5/2026, 12:00 AM"/>
    <s v="3/4/2027, 11:59 PM"/>
    <s v="Subscription"/>
    <n v="101.88"/>
    <n v="8.49"/>
    <n v="1.0185"/>
    <n v="1"/>
    <n v="101.88"/>
    <n v="0.2"/>
    <n v="12.99"/>
    <n v="1"/>
    <s v="Robert Dawson"/>
    <x v="0"/>
    <x v="18"/>
    <s v="5/7/2026, 2:07 PM"/>
    <s v="Retained With Discount"/>
  </r>
  <r>
    <s v="DG0000900128"/>
    <s v="Initial"/>
    <s v="Tel Reg"/>
    <s v="5/7/2026, 2:08 PM"/>
    <s v="6/5/2026, 12:00 AM"/>
    <s v="3/4/2027, 11:59 PM"/>
    <s v="Subscription"/>
    <n v="167.88"/>
    <n v="13.99"/>
    <n v="1.6785000000000001"/>
    <n v="1"/>
    <n v="167.88"/>
    <n v="0.2"/>
    <n v="21.4"/>
    <n v="1"/>
    <s v="Robert Dawson"/>
    <x v="0"/>
    <x v="18"/>
    <s v="5/7/2026, 2:08 PM"/>
    <s v="Retained With Discount"/>
  </r>
  <r>
    <s v="DG0000900130"/>
    <s v="Initial"/>
    <s v="Tel Reg"/>
    <s v="5/7/2026, 2:08 PM"/>
    <s v="6/5/2026, 12:00 AM"/>
    <s v="3/4/2027, 11:59 PM"/>
    <s v="Subscription"/>
    <n v="89.88"/>
    <n v="7.49"/>
    <n v="0.89849999999999997"/>
    <n v="1"/>
    <n v="89.88"/>
    <n v="0.2"/>
    <n v="11.46"/>
    <n v="1"/>
    <s v="Robert Dawson"/>
    <x v="0"/>
    <x v="18"/>
    <s v="5/7/2026, 2:08 PM"/>
    <s v="Retained With Discount"/>
  </r>
  <r>
    <s v="DG0001275418"/>
    <s v="Initial"/>
    <s v="After CC"/>
    <s v="5/6/2026, 7:22 AM"/>
    <s v="5/6/2026, 7:22 AM"/>
    <m/>
    <s v="Subscription"/>
    <n v="119.88"/>
    <n v="9.99"/>
    <m/>
    <n v="0"/>
    <n v="119.88"/>
    <m/>
    <m/>
    <n v="1"/>
    <s v="Robert Gosney"/>
    <x v="1"/>
    <x v="18"/>
    <s v="5/6/2026, 7:22 AM"/>
    <s v="Retained on Benefits"/>
  </r>
  <r>
    <s v="DG0001939911"/>
    <s v="Initial"/>
    <s v="Web Reg"/>
    <s v="5/6/2026, 2:22 PM"/>
    <s v="5/6/2026, 2:22 PM"/>
    <m/>
    <s v="Subscription"/>
    <n v="43.08"/>
    <n v="3.59"/>
    <n v="1.2924"/>
    <n v="0"/>
    <n v="43.08"/>
    <m/>
    <n v="17.440000000000001"/>
    <n v="1"/>
    <s v="Doreen Miller"/>
    <x v="1"/>
    <x v="18"/>
    <s v="5/6/2026, 2:22 PM"/>
    <s v="Retained on Benefits"/>
  </r>
  <r>
    <s v="DG0001275420"/>
    <s v="Initial"/>
    <s v="After CC"/>
    <s v="5/6/2026, 7:21 AM"/>
    <s v="5/30/2026, 12:00 AM"/>
    <m/>
    <s v="Subscription"/>
    <n v="95.88"/>
    <n v="7.99"/>
    <n v="1.5974999999999999"/>
    <n v="1"/>
    <n v="95.88"/>
    <n v="0.2"/>
    <n v="22.77"/>
    <n v="1"/>
    <s v="Robert Gosney"/>
    <x v="0"/>
    <x v="18"/>
    <s v="5/6/2026, 7:21 AM"/>
    <s v="Retained With Discount"/>
  </r>
  <r>
    <s v="DG0001948280"/>
    <s v="Canceled"/>
    <s v="Whirlpool Contact Center"/>
    <s v="5/5/2026, 7:24 AM"/>
    <s v="5/5/2026, 7:24 AM"/>
    <m/>
    <s v="Subscription"/>
    <n v="155.88"/>
    <n v="12.99"/>
    <n v="1.9484999999999999"/>
    <n v="0"/>
    <n v="155.88"/>
    <n v="0.5"/>
    <n v="38.97"/>
    <n v="1"/>
    <s v="Charity Mcphail"/>
    <x v="2"/>
    <x v="18"/>
    <s v="5/5/2026, 7:24 AM"/>
    <s v="Retained on Benefits"/>
  </r>
  <r>
    <s v="DG0000406089"/>
    <s v="Initial"/>
    <s v="After CC"/>
    <s v="5/5/2026, 7:40 AM"/>
    <s v="5/5/2026, 7:40 AM"/>
    <s v="6/19/2026, 11:59 PM"/>
    <s v="Subscription"/>
    <n v="176.88"/>
    <n v="14.74"/>
    <m/>
    <n v="0"/>
    <n v="176.88"/>
    <m/>
    <m/>
    <n v="1"/>
    <s v="Sandra Janssen"/>
    <x v="1"/>
    <x v="18"/>
    <s v="5/5/2026, 7:40 AM"/>
    <s v="Retained on Benefits"/>
  </r>
  <r>
    <s v="DG0001813194"/>
    <s v="Initial"/>
    <s v="Web Reg"/>
    <s v="5/5/2026, 9:09 AM"/>
    <s v="5/5/2026, 9:09 AM"/>
    <m/>
    <s v="Subscription"/>
    <n v="46.68"/>
    <n v="3.89"/>
    <n v="1.4004000000000001"/>
    <n v="0"/>
    <n v="46.68"/>
    <n v="0.2"/>
    <n v="18.91"/>
    <n v="1"/>
    <s v="Cindy Scheid"/>
    <x v="1"/>
    <x v="18"/>
    <s v="5/5/2026, 9:09 AM"/>
    <s v="Retained on Benefits"/>
  </r>
  <r>
    <s v="DG0001563181"/>
    <s v="Initial"/>
    <s v="Tel Reg"/>
    <s v="5/5/2026, 8:51 AM"/>
    <s v="5/5/2026, 8:51 AM"/>
    <m/>
    <s v="Subscription"/>
    <n v="61.68"/>
    <n v="5.14"/>
    <n v="0.38550000000000001"/>
    <n v="0"/>
    <n v="61.68"/>
    <m/>
    <n v="8.49"/>
    <n v="1"/>
    <s v="Charles Ostrander"/>
    <x v="1"/>
    <x v="18"/>
    <s v="5/5/2026, 8:51 AM"/>
    <s v="Retained on Benefits"/>
  </r>
  <r>
    <s v="DG0001025897"/>
    <s v="Initial"/>
    <s v="Whirlpool Contact Center"/>
    <s v="5/5/2026, 9:52 AM"/>
    <s v="5/5/2026, 9:52 AM"/>
    <s v="4/28/2027, 11:59 PM"/>
    <s v="Subscription"/>
    <n v="119.88"/>
    <n v="9.99"/>
    <m/>
    <n v="0"/>
    <n v="119.88"/>
    <m/>
    <m/>
    <n v="1"/>
    <s v="Shirley Blount"/>
    <x v="1"/>
    <x v="18"/>
    <s v="5/5/2026, 9:52 AM"/>
    <s v="Retained on Benefits"/>
  </r>
  <r>
    <s v="DG0001025897"/>
    <s v="Initial"/>
    <s v="Whirlpool Contact Center"/>
    <s v="5/5/2026, 9:52 AM"/>
    <s v="5/5/2026, 9:52 AM"/>
    <s v="4/28/2027, 11:59 PM"/>
    <s v="Subscription"/>
    <n v="119.88"/>
    <n v="9.99"/>
    <m/>
    <n v="0"/>
    <n v="119.88"/>
    <m/>
    <m/>
    <n v="1"/>
    <s v="Shirley Blount"/>
    <x v="1"/>
    <x v="18"/>
    <s v="5/5/2026, 9:52 AM"/>
    <s v="Retained on Benefits"/>
  </r>
  <r>
    <s v="DG0001631508"/>
    <s v="Initial"/>
    <s v="Tel Reg"/>
    <s v="5/5/2026, 2:38 PM"/>
    <s v="5/5/2026, 2:38 PM"/>
    <m/>
    <s v="Subscription"/>
    <n v="69.599999999999994"/>
    <n v="5.8"/>
    <n v="0.435"/>
    <n v="0"/>
    <n v="69.599999999999994"/>
    <m/>
    <n v="9.58"/>
    <n v="1"/>
    <s v="Mary Jarvis"/>
    <x v="1"/>
    <x v="18"/>
    <s v="5/5/2026, 2:38 PM"/>
    <s v="Retained on Benefits"/>
  </r>
  <r>
    <s v="DG0001658455"/>
    <s v="Initial"/>
    <s v="D&amp;G Contact Center"/>
    <s v="5/5/2026, 2:46 PM"/>
    <s v="5/5/2026, 2:46 PM"/>
    <m/>
    <s v="Subscription"/>
    <n v="143.16"/>
    <n v="11.93"/>
    <n v="0.83509999999999995"/>
    <n v="0"/>
    <n v="143.16"/>
    <m/>
    <n v="18.38"/>
    <n v="1"/>
    <s v="Julie Melsa"/>
    <x v="1"/>
    <x v="18"/>
    <s v="5/5/2026, 2:46 PM"/>
    <s v="Retained on Benefits"/>
  </r>
  <r>
    <s v="DG0001120843"/>
    <s v="Pre-Renewal"/>
    <s v="Whirlpool Contact Center"/>
    <s v="5/5/2026, 2:46 PM"/>
    <s v="5/5/2026, 2:46 PM"/>
    <s v="6/4/2027, 11:59 PM"/>
    <s v="Subscription"/>
    <n v="89.88"/>
    <n v="7.49"/>
    <m/>
    <n v="0"/>
    <n v="89.88"/>
    <m/>
    <m/>
    <n v="1"/>
    <s v="Julie Melsa"/>
    <x v="1"/>
    <x v="18"/>
    <s v="5/5/2026, 2:46 PM"/>
    <s v="Retained on Benefits"/>
  </r>
  <r>
    <s v="DG0000487699"/>
    <s v="Initial"/>
    <s v="After CC"/>
    <s v="5/5/2026, 2:55 PM"/>
    <s v="5/5/2026, 2:55 PM"/>
    <s v="7/1/2026, 11:59 PM"/>
    <s v="Subscription"/>
    <n v="101.88"/>
    <n v="8.49"/>
    <m/>
    <n v="0"/>
    <n v="101.88"/>
    <m/>
    <m/>
    <n v="1"/>
    <s v="Carl Mason"/>
    <x v="1"/>
    <x v="18"/>
    <s v="5/5/2026, 2:55 PM"/>
    <s v="Retained on Benefits"/>
  </r>
  <r>
    <s v="DG0000166873"/>
    <s v="Pre-Renewal"/>
    <s v="D&amp;G Contact Center"/>
    <s v="5/5/2026, 9:56 AM"/>
    <s v="5/12/2026, 1:00 AM"/>
    <s v="5/11/2027, 11:59 PM"/>
    <s v="Annual Renewal"/>
    <n v="275.88"/>
    <n v="22.99"/>
    <n v="1.8391999999999999"/>
    <n v="1"/>
    <n v="275.88"/>
    <n v="0.2"/>
    <n v="22.07"/>
    <n v="1"/>
    <s v="Audrey Peca"/>
    <x v="0"/>
    <x v="18"/>
    <s v="5/5/2026, 9:56 AM"/>
    <s v="Retained With Discount"/>
  </r>
  <r>
    <s v="DG0000835806"/>
    <s v="Initial"/>
    <s v="D&amp;G Contact Center"/>
    <s v="5/4/2026, 7:42 AM"/>
    <s v="5/4/2026, 7:42 AM"/>
    <s v="3/1/2027, 11:59 PM"/>
    <s v="Subscription"/>
    <n v="257.88"/>
    <n v="21.49"/>
    <m/>
    <n v="0"/>
    <n v="257.88"/>
    <m/>
    <m/>
    <n v="1"/>
    <s v="Dennis Tuttle"/>
    <x v="1"/>
    <x v="18"/>
    <s v="5/4/2026, 7:42 AM"/>
    <s v="Retained on Benefits"/>
  </r>
  <r>
    <s v="DG0000835646"/>
    <s v="Initial"/>
    <s v="After CC"/>
    <s v="5/4/2026, 7:42 AM"/>
    <s v="5/4/2026, 7:42 AM"/>
    <m/>
    <s v="Term"/>
    <m/>
    <m/>
    <m/>
    <n v="0"/>
    <m/>
    <m/>
    <m/>
    <n v="1"/>
    <s v="Dennis Tuttle"/>
    <x v="1"/>
    <x v="18"/>
    <s v="5/4/2026, 7:42 AM"/>
    <s v="Retained on Benefits"/>
  </r>
  <r>
    <s v="DG0002016861"/>
    <s v="Initial"/>
    <s v="Tel Reg"/>
    <s v="5/4/2026, 7:54 AM"/>
    <s v="5/4/2026, 7:54 AM"/>
    <m/>
    <s v="Subscription"/>
    <n v="70.8"/>
    <n v="5.9"/>
    <n v="0.4425"/>
    <n v="0"/>
    <n v="70.8"/>
    <m/>
    <n v="9.73"/>
    <n v="1"/>
    <s v="Gary Kojian"/>
    <x v="1"/>
    <x v="18"/>
    <s v="5/4/2026, 7:54 AM"/>
    <s v="Retained on Benefits"/>
  </r>
  <r>
    <s v="DG0002018103"/>
    <s v="Initial"/>
    <s v="Tel Reg"/>
    <s v="5/4/2026, 7:54 AM"/>
    <s v="5/4/2026, 7:54 AM"/>
    <m/>
    <s v="Subscription"/>
    <n v="44.4"/>
    <n v="3.7"/>
    <n v="0.27750000000000002"/>
    <n v="0"/>
    <n v="44.4"/>
    <m/>
    <n v="6.11"/>
    <n v="1"/>
    <s v="Gary Kojian"/>
    <x v="1"/>
    <x v="18"/>
    <s v="5/4/2026, 7:54 AM"/>
    <s v="Retained on Benefits"/>
  </r>
  <r>
    <s v="DG0001706264"/>
    <s v="Initial"/>
    <s v="Tel Reg"/>
    <s v="5/4/2026, 7:55 AM"/>
    <s v="5/4/2026, 7:55 AM"/>
    <m/>
    <s v="Subscription"/>
    <n v="56.4"/>
    <n v="4.7"/>
    <n v="0.35249999999999998"/>
    <n v="0"/>
    <n v="56.4"/>
    <m/>
    <n v="7.75"/>
    <n v="1"/>
    <s v="Gary Kojian"/>
    <x v="1"/>
    <x v="18"/>
    <s v="5/4/2026, 7:55 AM"/>
    <s v="Retained on Benefits"/>
  </r>
  <r>
    <s v="DG0001706261"/>
    <s v="Initial"/>
    <s v="Tel Reg"/>
    <s v="5/4/2026, 7:55 AM"/>
    <s v="5/4/2026, 7:55 AM"/>
    <m/>
    <s v="Subscription"/>
    <n v="77.760000000000005"/>
    <n v="6.48"/>
    <n v="0.48599999999999999"/>
    <n v="0"/>
    <n v="77.760000000000005"/>
    <m/>
    <n v="10.7"/>
    <n v="1"/>
    <s v="Gary Kojian"/>
    <x v="1"/>
    <x v="18"/>
    <s v="5/4/2026, 7:55 AM"/>
    <s v="Retained on Benefits"/>
  </r>
  <r>
    <s v="DG0001706265"/>
    <s v="Initial"/>
    <s v="Tel Reg"/>
    <s v="5/4/2026, 7:54 AM"/>
    <s v="5/4/2026, 7:54 AM"/>
    <m/>
    <s v="Subscription"/>
    <n v="56.64"/>
    <n v="4.72"/>
    <n v="0.35399999999999998"/>
    <n v="0"/>
    <n v="56.64"/>
    <m/>
    <n v="7.78"/>
    <n v="1"/>
    <s v="Gary Kojian"/>
    <x v="1"/>
    <x v="18"/>
    <s v="5/4/2026, 7:54 AM"/>
    <s v="Retained on Benefits"/>
  </r>
  <r>
    <s v="DG0001706263"/>
    <s v="Initial"/>
    <s v="Tel Reg"/>
    <s v="5/4/2026, 7:56 AM"/>
    <s v="5/4/2026, 7:56 AM"/>
    <m/>
    <s v="Subscription"/>
    <n v="113.4"/>
    <n v="9.4499999999999993"/>
    <n v="0.70874999999999999"/>
    <n v="0"/>
    <n v="113.4"/>
    <m/>
    <n v="15.6"/>
    <n v="1"/>
    <s v="Gary Kojian"/>
    <x v="1"/>
    <x v="18"/>
    <s v="5/4/2026, 7:56 AM"/>
    <s v="Retained on Benefits"/>
  </r>
  <r>
    <s v="DG0001767176"/>
    <s v="Initial"/>
    <s v="D&amp;G Contact Center"/>
    <s v="5/4/2026, 9:10 AM"/>
    <s v="5/4/2026, 9:10 AM"/>
    <m/>
    <s v="Subscription"/>
    <n v="171.12"/>
    <n v="14.26"/>
    <n v="0.99819999999999998"/>
    <n v="0"/>
    <n v="171.12"/>
    <m/>
    <n v="21.97"/>
    <n v="1"/>
    <s v="Joanne Marcini"/>
    <x v="1"/>
    <x v="18"/>
    <s v="5/4/2026, 9:10 AM"/>
    <s v="Retained on Benefits"/>
  </r>
  <r>
    <s v="DG0001767066"/>
    <s v="Initial"/>
    <s v="D&amp;G Contact Center"/>
    <s v="5/4/2026, 9:11 AM"/>
    <s v="5/4/2026, 9:11 AM"/>
    <m/>
    <s v="Subscription"/>
    <n v="154.32"/>
    <n v="12.86"/>
    <n v="0.9002"/>
    <n v="0"/>
    <n v="154.32"/>
    <m/>
    <n v="19.8"/>
    <n v="1"/>
    <s v="Joanne Marcini"/>
    <x v="1"/>
    <x v="18"/>
    <s v="5/4/2026, 9:11 AM"/>
    <s v="Retained on Benefits"/>
  </r>
  <r>
    <s v="DG0000190670"/>
    <s v="Pre-Renewal"/>
    <s v="Tel Reg"/>
    <s v="5/4/2026, 10:51 AM"/>
    <s v="5/4/2026, 10:51 AM"/>
    <s v="6/1/2027, 11:59 PM"/>
    <s v="Subscription"/>
    <n v="113.88"/>
    <n v="9.49"/>
    <m/>
    <n v="0"/>
    <n v="113.88"/>
    <m/>
    <m/>
    <n v="1"/>
    <s v="Lisa Holder"/>
    <x v="1"/>
    <x v="18"/>
    <s v="5/4/2026, 10:51 AM"/>
    <s v="Retained on Benefits"/>
  </r>
  <r>
    <s v="DG0001047938"/>
    <s v="Initial"/>
    <s v="Whirlpool Contact Center"/>
    <s v="5/4/2026, 12:55 PM"/>
    <s v="5/4/2026, 12:55 PM"/>
    <s v="5/7/2027, 11:59 PM"/>
    <s v="Subscription"/>
    <n v="89.88"/>
    <n v="7.49"/>
    <m/>
    <n v="0"/>
    <n v="89.88"/>
    <m/>
    <m/>
    <n v="1"/>
    <s v="RICHARD NICHOLAS"/>
    <x v="1"/>
    <x v="18"/>
    <s v="5/4/2026, 12:55 PM"/>
    <s v="Retained on Benefits"/>
  </r>
  <r>
    <s v="DG0002021425"/>
    <s v="Initial"/>
    <s v="Tel Reg"/>
    <s v="5/1/2026, 7:40 AM"/>
    <s v="5/1/2026, 7:40 AM"/>
    <m/>
    <s v="Subscription"/>
    <n v="79.44"/>
    <n v="6.62"/>
    <n v="0.4965"/>
    <n v="0"/>
    <n v="79.44"/>
    <m/>
    <n v="10.93"/>
    <n v="1"/>
    <s v="Jennifer Conrad"/>
    <x v="1"/>
    <x v="18"/>
    <s v="5/1/2026, 7:40 AM"/>
    <s v="Retained on Benefits"/>
  </r>
  <r>
    <s v="DG0001835482"/>
    <s v="Initial"/>
    <s v="D&amp;G Contact Center"/>
    <s v="5/1/2026, 8:04 AM"/>
    <s v="5/1/2026, 8:04 AM"/>
    <m/>
    <s v="Subscription"/>
    <n v="114"/>
    <n v="9.5"/>
    <n v="0.66500000000000004"/>
    <n v="0"/>
    <n v="114"/>
    <m/>
    <n v="14.64"/>
    <n v="1"/>
    <s v="Patricia Singleton"/>
    <x v="1"/>
    <x v="18"/>
    <s v="5/1/2026, 8:04 AM"/>
    <s v="Retained on Benefits"/>
  </r>
  <r>
    <s v="DG0001772590"/>
    <s v="Initial"/>
    <s v="Tel Reg"/>
    <s v="5/1/2026, 8:04 AM"/>
    <s v="5/1/2026, 8:04 AM"/>
    <m/>
    <s v="Subscription"/>
    <n v="58.2"/>
    <n v="4.8499999999999996"/>
    <n v="0.36375000000000002"/>
    <n v="0"/>
    <n v="58.2"/>
    <m/>
    <n v="8"/>
    <n v="1"/>
    <s v="Patricia Singleton"/>
    <x v="1"/>
    <x v="18"/>
    <s v="5/1/2026, 8:04 AM"/>
    <s v="Retained on Benefits"/>
  </r>
  <r>
    <s v="DG0002021427"/>
    <s v="Initial"/>
    <s v="Tel Reg"/>
    <s v="5/1/2026, 7:40 AM"/>
    <s v="5/1/2026, 7:40 AM"/>
    <m/>
    <s v="Subscription"/>
    <n v="74.040000000000006"/>
    <n v="6.17"/>
    <n v="0.46274999999999999"/>
    <n v="0"/>
    <n v="74.040000000000006"/>
    <m/>
    <n v="10.18"/>
    <n v="1"/>
    <s v="Jennifer Conrad"/>
    <x v="1"/>
    <x v="18"/>
    <s v="5/1/2026, 7:40 AM"/>
    <s v="Retained on Benefits"/>
  </r>
  <r>
    <s v="DG0001031756"/>
    <s v="Initial"/>
    <s v="Whirlpool Contact Center"/>
    <s v="5/1/2026, 9:31 AM"/>
    <s v="5/1/2026, 9:31 AM"/>
    <s v="4/30/2027, 11:59 PM"/>
    <s v="Annual Renewal"/>
    <n v="293.88"/>
    <n v="24.49"/>
    <m/>
    <n v="0"/>
    <n v="293.88"/>
    <m/>
    <m/>
    <n v="1"/>
    <s v="Christina Devaney"/>
    <x v="1"/>
    <x v="18"/>
    <s v="5/1/2026, 9:31 AM"/>
    <s v="Retained on Benefits"/>
  </r>
  <r>
    <s v="DG0002083376"/>
    <s v="Initial"/>
    <s v="Whirlpool Contact Center"/>
    <s v="5/1/2026, 1:02 PM"/>
    <s v="5/1/2026, 1:02 PM"/>
    <m/>
    <s v="Annual Renewal"/>
    <n v="395.88"/>
    <n v="32.99"/>
    <m/>
    <n v="0"/>
    <n v="395.88"/>
    <m/>
    <m/>
    <n v="1"/>
    <s v="KARIN GORDIAN"/>
    <x v="1"/>
    <x v="18"/>
    <s v="5/1/2026, 1:02 PM"/>
    <s v="Retained on Benefits"/>
  </r>
  <r>
    <s v="DG0000137982"/>
    <s v="Initial"/>
    <s v="Tel Reg"/>
    <s v="5/1/2026, 1:14 PM"/>
    <s v="5/1/2026, 1:14 PM"/>
    <s v="1/31/2027, 11:59 PM"/>
    <s v="Subscription"/>
    <n v="110.88"/>
    <n v="9.24"/>
    <n v="0.88680000000000003"/>
    <n v="1"/>
    <n v="110.88"/>
    <n v="0.2"/>
    <n v="11.53"/>
    <n v="1"/>
    <s v="Christopher Crew"/>
    <x v="0"/>
    <x v="18"/>
    <s v="5/1/2026, 1:14 PM"/>
    <s v="Retained on Benefits"/>
  </r>
  <r>
    <s v="DG0000137978"/>
    <s v="Initial"/>
    <s v="Tel Reg"/>
    <s v="5/1/2026, 1:14 PM"/>
    <s v="5/1/2026, 1:14 PM"/>
    <s v="1/31/2027, 11:59 PM"/>
    <s v="Subscription"/>
    <n v="161.88"/>
    <n v="13.49"/>
    <n v="1.2948"/>
    <n v="1"/>
    <n v="161.88"/>
    <n v="0.2"/>
    <n v="16.829999999999998"/>
    <n v="1"/>
    <s v="Christopher Crew"/>
    <x v="0"/>
    <x v="18"/>
    <s v="5/1/2026, 1:14 PM"/>
    <s v="Retained on Benefits"/>
  </r>
  <r>
    <s v="DG0000137977"/>
    <s v="Initial"/>
    <s v="Tel Reg"/>
    <s v="5/1/2026, 1:14 PM"/>
    <s v="5/1/2026, 1:14 PM"/>
    <s v="1/31/2027, 11:59 PM"/>
    <s v="Subscription"/>
    <n v="131.88"/>
    <n v="10.99"/>
    <n v="1.0548"/>
    <n v="1"/>
    <n v="131.88"/>
    <n v="0.2"/>
    <n v="13.71"/>
    <n v="1"/>
    <s v="Christopher Crew"/>
    <x v="0"/>
    <x v="18"/>
    <s v="5/1/2026, 1:14 PM"/>
    <s v="Retained on Benefits"/>
  </r>
  <r>
    <s v="DG0000137976"/>
    <s v="Initial"/>
    <s v="Tel Reg"/>
    <s v="5/1/2026, 1:15 PM"/>
    <s v="5/1/2026, 1:15 PM"/>
    <s v="1/31/2027, 11:59 PM"/>
    <s v="Subscription"/>
    <n v="158.88"/>
    <n v="13.24"/>
    <n v="1.2707999999999999"/>
    <n v="1"/>
    <n v="158.88"/>
    <n v="0.2"/>
    <n v="16.52"/>
    <n v="1"/>
    <s v="Christopher Crew"/>
    <x v="0"/>
    <x v="18"/>
    <s v="5/1/2026, 1:15 PM"/>
    <s v="Retained on Benefits"/>
  </r>
  <r>
    <s v="DG0000954806"/>
    <s v="Initial"/>
    <s v="After CC"/>
    <s v="5/1/2026, 9:47 AM"/>
    <s v="5/30/2026, 12:00 AM"/>
    <s v="4/29/2027, 11:59 PM"/>
    <s v="Subscription"/>
    <n v="82.92"/>
    <n v="6.91"/>
    <n v="1.3825000000000001"/>
    <n v="1"/>
    <n v="82.92"/>
    <n v="0.2"/>
    <n v="16.940000000000001"/>
    <n v="1"/>
    <s v="Wanda McConnell"/>
    <x v="2"/>
    <x v="18"/>
    <s v="5/1/2026, 9:47 AM"/>
    <s v="Retained With Discount"/>
  </r>
  <r>
    <s v="DG0000954811"/>
    <s v="Initial"/>
    <s v="After CC"/>
    <s v="5/1/2026, 9:43 AM"/>
    <s v="5/30/2026, 12:00 AM"/>
    <s v="4/29/2027, 11:59 PM"/>
    <s v="Subscription"/>
    <n v="82.92"/>
    <n v="6.91"/>
    <n v="1.3825000000000001"/>
    <n v="1"/>
    <n v="82.92"/>
    <n v="0.2"/>
    <n v="16.940000000000001"/>
    <n v="1"/>
    <s v="Wanda McConnell"/>
    <x v="2"/>
    <x v="18"/>
    <s v="5/1/2026, 9:43 AM"/>
    <s v="Retained With Discount"/>
  </r>
  <r>
    <s v="DG0000954809"/>
    <s v="Initial"/>
    <s v="After CC"/>
    <s v="5/1/2026, 9:44 AM"/>
    <s v="5/30/2026, 12:00 AM"/>
    <s v="4/29/2027, 11:59 PM"/>
    <s v="Subscription"/>
    <n v="82.92"/>
    <n v="6.91"/>
    <n v="1.3825000000000001"/>
    <n v="1"/>
    <n v="82.92"/>
    <n v="0.2"/>
    <n v="16.940000000000001"/>
    <n v="1"/>
    <s v="Wanda McConnell"/>
    <x v="2"/>
    <x v="18"/>
    <s v="5/1/2026, 9:44 AM"/>
    <s v="Retained With Discount"/>
  </r>
  <r>
    <s v="DG0000954808"/>
    <s v="Initial"/>
    <s v="After CC"/>
    <s v="5/1/2026, 9:45 AM"/>
    <s v="5/30/2026, 12:00 AM"/>
    <s v="4/29/2027, 11:59 PM"/>
    <s v="Subscription"/>
    <n v="82.92"/>
    <n v="6.91"/>
    <n v="1.3825000000000001"/>
    <n v="1"/>
    <n v="82.92"/>
    <n v="0.2"/>
    <n v="16.940000000000001"/>
    <n v="1"/>
    <s v="Wanda McConnell"/>
    <x v="2"/>
    <x v="18"/>
    <s v="5/1/2026, 9:45 AM"/>
    <s v="Retained With Discount"/>
  </r>
  <r>
    <s v="DG0000954807"/>
    <s v="Initial"/>
    <s v="After CC"/>
    <s v="5/1/2026, 9:45 AM"/>
    <s v="5/30/2026, 12:00 AM"/>
    <s v="4/29/2027, 11:59 PM"/>
    <s v="Subscription"/>
    <n v="82.92"/>
    <n v="6.91"/>
    <n v="1.3825000000000001"/>
    <n v="1"/>
    <n v="82.92"/>
    <n v="0.2"/>
    <n v="16.940000000000001"/>
    <n v="1"/>
    <s v="Wanda McConnell"/>
    <x v="2"/>
    <x v="18"/>
    <s v="5/1/2026, 9:45 AM"/>
    <s v="Retained With Discount"/>
  </r>
  <r>
    <s v="DG0000954805"/>
    <s v="Initial"/>
    <s v="After CC"/>
    <s v="5/1/2026, 9:46 AM"/>
    <s v="5/30/2026, 12:00 AM"/>
    <s v="4/29/2027, 11:59 PM"/>
    <s v="Subscription"/>
    <n v="82.92"/>
    <n v="6.91"/>
    <n v="1.3825000000000001"/>
    <n v="1"/>
    <n v="82.92"/>
    <n v="0.2"/>
    <n v="16.940000000000001"/>
    <n v="1"/>
    <s v="Wanda McConnell"/>
    <x v="2"/>
    <x v="18"/>
    <s v="5/1/2026, 9:46 AM"/>
    <s v="Retained With Discount"/>
  </r>
  <r>
    <s v="DG0000859390"/>
    <s v="Initial"/>
    <s v="Tel Reg"/>
    <s v="5/1/2026, 10:13 AM"/>
    <s v="5/13/2026, 12:00 AM"/>
    <s v="2/12/2027, 11:59 PM"/>
    <s v="Subscription"/>
    <n v="101.88"/>
    <n v="8.49"/>
    <n v="1.0185"/>
    <n v="1"/>
    <n v="101.88"/>
    <n v="0.2"/>
    <n v="12.99"/>
    <n v="1"/>
    <s v="Edith Smith"/>
    <x v="0"/>
    <x v="18"/>
    <s v="5/1/2026, 10:13 AM"/>
    <s v="Retained With Discount"/>
  </r>
  <r>
    <s v="DG0000683191"/>
    <s v="Initial"/>
    <s v="After CC"/>
    <s v="5/1/2026, 1:53 PM"/>
    <s v="5/8/2026, 12:00 AM"/>
    <s v="11/7/2026, 11:59 PM"/>
    <s v="Subscription"/>
    <n v="131.88"/>
    <n v="10.99"/>
    <n v="2.1974999999999998"/>
    <n v="1"/>
    <n v="131.88"/>
    <n v="0.2"/>
    <n v="29.67"/>
    <n v="1"/>
    <s v="Bob Rogers"/>
    <x v="0"/>
    <x v="18"/>
    <s v="5/1/2026, 1:53 PM"/>
    <s v="Retained With Discount"/>
  </r>
  <r>
    <s v="DG0000683189"/>
    <s v="Initial"/>
    <s v="After CC"/>
    <s v="5/1/2026, 1:53 PM"/>
    <s v="5/8/2026, 12:00 AM"/>
    <s v="11/7/2026, 11:59 PM"/>
    <s v="Subscription"/>
    <n v="119.88"/>
    <n v="9.99"/>
    <n v="1.9975000000000001"/>
    <n v="1"/>
    <n v="119.88"/>
    <n v="0.2"/>
    <n v="26.97"/>
    <n v="1"/>
    <s v="Bob Rogers"/>
    <x v="0"/>
    <x v="18"/>
    <s v="5/1/2026, 1:53 PM"/>
    <s v="Retained With Discount"/>
  </r>
  <r>
    <s v="DG0000683190"/>
    <s v="Initial"/>
    <s v="After CC"/>
    <s v="5/1/2026, 1:54 PM"/>
    <s v="5/8/2026, 12:00 AM"/>
    <s v="11/7/2026, 11:59 PM"/>
    <s v="Subscription"/>
    <n v="107.88"/>
    <n v="8.99"/>
    <n v="1.7975000000000001"/>
    <n v="1"/>
    <n v="107.88"/>
    <n v="0.2"/>
    <n v="24.27"/>
    <n v="1"/>
    <s v="Bob Rogers"/>
    <x v="0"/>
    <x v="18"/>
    <s v="5/1/2026, 1:54 PM"/>
    <s v="Retained With Discount"/>
  </r>
  <r>
    <s v="DG0002067999"/>
    <s v="Initial"/>
    <s v="Whirlpool Contact Center"/>
    <s v="5/11/2026, 6:53 AM"/>
    <s v="5/11/2026, 6:53 AM"/>
    <m/>
    <s v="Annual Renewal"/>
    <n v="395.88"/>
    <n v="32.99"/>
    <m/>
    <n v="0"/>
    <n v="395.88"/>
    <m/>
    <m/>
    <n v="1"/>
    <s v="Gina Kazem"/>
    <x v="1"/>
    <x v="19"/>
    <s v="5/11/2026, 6:53 AM"/>
    <s v="Retained on Benefits"/>
  </r>
  <r>
    <s v="DG0001484347"/>
    <s v="Initial"/>
    <s v="Whirlpool Contact Center"/>
    <s v="5/7/2026, 6:12 AM"/>
    <s v="5/7/2026, 6:12 AM"/>
    <m/>
    <s v="Annual Renewal"/>
    <n v="395.88"/>
    <n v="32.99"/>
    <m/>
    <n v="0"/>
    <n v="395.88"/>
    <m/>
    <m/>
    <n v="1"/>
    <s v="Randi Tollison"/>
    <x v="1"/>
    <x v="19"/>
    <s v="5/7/2026, 6:12 AM"/>
    <s v="Retained on Benefits"/>
  </r>
  <r>
    <s v="DG0002054598"/>
    <s v="Initial"/>
    <s v="Whirlpool Contact Center"/>
    <s v="5/6/2026, 6:49 AM"/>
    <s v="5/6/2026, 6:49 AM"/>
    <m/>
    <s v="Annual Renewal"/>
    <n v="431.88"/>
    <n v="35.99"/>
    <m/>
    <n v="0"/>
    <n v="431.88"/>
    <m/>
    <m/>
    <n v="1"/>
    <s v="Debora Mitchell"/>
    <x v="1"/>
    <x v="19"/>
    <s v="5/6/2026, 6:49 AM"/>
    <s v="Retained on Benefits"/>
  </r>
  <r>
    <s v="DG0001956705"/>
    <s v="Initial"/>
    <s v="Tel Reg"/>
    <s v="5/6/2026, 9:56 AM"/>
    <s v="5/6/2026, 9:56 AM"/>
    <m/>
    <s v="Subscription"/>
    <n v="69.84"/>
    <n v="5.82"/>
    <n v="0.4365"/>
    <n v="0"/>
    <n v="69.84"/>
    <m/>
    <n v="9.61"/>
    <n v="1"/>
    <s v="Bhakta Adhikari"/>
    <x v="1"/>
    <x v="19"/>
    <s v="5/6/2026, 9:56 AM"/>
    <s v="Retained on Benefits"/>
  </r>
  <r>
    <s v="DG0001956704"/>
    <s v="Initial"/>
    <s v="Tel Reg"/>
    <s v="5/6/2026, 9:56 AM"/>
    <s v="5/6/2026, 9:56 AM"/>
    <m/>
    <s v="Subscription"/>
    <n v="91.44"/>
    <n v="7.62"/>
    <n v="0.57150000000000001"/>
    <n v="0"/>
    <n v="91.44"/>
    <m/>
    <n v="12.57"/>
    <n v="1"/>
    <s v="Bhakta Adhikari"/>
    <x v="1"/>
    <x v="19"/>
    <s v="5/6/2026, 9:56 AM"/>
    <s v="Retained on Benefits"/>
  </r>
  <r>
    <s v="DG0001956702"/>
    <s v="Initial"/>
    <s v="Tel Reg"/>
    <s v="5/6/2026, 9:57 AM"/>
    <s v="5/6/2026, 9:57 AM"/>
    <m/>
    <s v="Subscription"/>
    <n v="58.08"/>
    <n v="4.84"/>
    <n v="0.36299999999999999"/>
    <n v="0"/>
    <n v="58.08"/>
    <m/>
    <n v="7.98"/>
    <n v="1"/>
    <s v="Bhakta Adhikari"/>
    <x v="1"/>
    <x v="19"/>
    <s v="5/6/2026, 9:57 AM"/>
    <s v="Retained on Benefits"/>
  </r>
  <r>
    <s v="DG0001956699"/>
    <s v="Initial"/>
    <s v="Tel Reg"/>
    <s v="5/6/2026, 9:57 AM"/>
    <s v="5/6/2026, 9:57 AM"/>
    <m/>
    <s v="Subscription"/>
    <n v="66.239999999999995"/>
    <n v="5.52"/>
    <n v="0.41399999999999998"/>
    <n v="0"/>
    <n v="66.239999999999995"/>
    <m/>
    <n v="9.1"/>
    <n v="1"/>
    <s v="Bhakta Adhikari"/>
    <x v="1"/>
    <x v="19"/>
    <s v="5/6/2026, 9:57 AM"/>
    <s v="Retained on Benefits"/>
  </r>
  <r>
    <s v="DG0001171803"/>
    <s v="Initial"/>
    <s v="Whirlpool Contact Center"/>
    <s v="5/6/2026, 1:35 PM"/>
    <s v="5/6/2026, 1:35 PM"/>
    <m/>
    <s v="Annual Renewal"/>
    <n v="383.88"/>
    <n v="31.99"/>
    <m/>
    <n v="0"/>
    <n v="383.88"/>
    <m/>
    <m/>
    <n v="1"/>
    <s v="Holly Flannery"/>
    <x v="1"/>
    <x v="19"/>
    <s v="5/6/2026, 1:35 PM"/>
    <s v="Retained on Benefits"/>
  </r>
  <r>
    <s v="DG0001302946"/>
    <s v="Initial"/>
    <s v="Tel Reg"/>
    <s v="5/6/2026, 1:23 PM"/>
    <s v="5/8/2026, 12:00 AM"/>
    <m/>
    <s v="Subscription"/>
    <n v="128.36000000000001"/>
    <n v="5.83"/>
    <n v="1.401"/>
    <n v="1"/>
    <n v="128.36000000000001"/>
    <n v="0.2"/>
    <n v="12.08"/>
    <n v="1"/>
    <s v="Teresa Daniels"/>
    <x v="0"/>
    <x v="19"/>
    <s v="5/6/2026, 1:23 PM"/>
    <s v="Retained With Discount"/>
  </r>
  <r>
    <s v="DG0001396468"/>
    <s v="Initial"/>
    <s v="D&amp;G Contact Center"/>
    <s v="5/6/2026, 1:23 PM"/>
    <s v="6/5/2026, 12:00 AM"/>
    <m/>
    <s v="Subscription"/>
    <n v="183.8"/>
    <n v="8.35"/>
    <n v="1.8717999999999999"/>
    <n v="1"/>
    <n v="183.8"/>
    <n v="0.2"/>
    <n v="16.84"/>
    <n v="1"/>
    <s v="Teresa Daniels"/>
    <x v="0"/>
    <x v="19"/>
    <s v="5/6/2026, 1:23 PM"/>
    <s v="Retained With Discount"/>
  </r>
  <r>
    <s v="DG0001132128"/>
    <s v="Canceled"/>
    <s v="Tel Reg"/>
    <s v="5/6/2026, 3:29 PM"/>
    <s v="5/9/2026, 12:00 AM"/>
    <m/>
    <s v="Subscription"/>
    <n v="65.599999999999994"/>
    <n v="3.28"/>
    <n v="0.78749999999999998"/>
    <n v="1"/>
    <n v="65.599999999999994"/>
    <n v="0.2"/>
    <n v="6.2"/>
    <n v="1"/>
    <s v="KAREN FELLOWS"/>
    <x v="2"/>
    <x v="19"/>
    <s v="5/6/2026, 3:29 PM"/>
    <s v="Retained With Discount"/>
  </r>
  <r>
    <s v="DG0000163988"/>
    <s v="Initial"/>
    <s v="Tel Reg"/>
    <s v="5/5/2026, 1:35 PM"/>
    <s v="5/5/2026, 1:35 PM"/>
    <s v="4/5/2027, 11:59 PM"/>
    <s v="Subscription"/>
    <n v="131.88"/>
    <n v="10.99"/>
    <n v="1.0548"/>
    <n v="1"/>
    <n v="131.88"/>
    <n v="0.2"/>
    <n v="12.92"/>
    <n v="1"/>
    <s v="Susan Darnell"/>
    <x v="1"/>
    <x v="19"/>
    <s v="5/5/2026, 1:35 PM"/>
    <s v="Retained on Benefits"/>
  </r>
  <r>
    <s v="DG0001844649"/>
    <s v="Initial"/>
    <s v="Whirlpool Contact Center"/>
    <s v="5/11/2026, 5:43 AM"/>
    <s v="5/11/2026, 5:43 AM"/>
    <m/>
    <s v="Subscription"/>
    <n v="107.88"/>
    <n v="8.99"/>
    <n v="1.3485"/>
    <n v="0"/>
    <n v="107.88"/>
    <m/>
    <n v="29.66"/>
    <n v="1"/>
    <s v="Adeboye Adenuga"/>
    <x v="1"/>
    <x v="20"/>
    <s v="5/11/2026, 5:43 AM"/>
    <s v="Retained on Benefits"/>
  </r>
  <r>
    <s v="DG0001844648"/>
    <s v="Initial"/>
    <s v="Whirlpool Contact Center"/>
    <s v="5/11/2026, 5:43 AM"/>
    <s v="5/11/2026, 5:43 AM"/>
    <m/>
    <s v="Subscription"/>
    <n v="155.88"/>
    <n v="12.99"/>
    <n v="1.9484999999999999"/>
    <n v="0"/>
    <n v="155.88"/>
    <m/>
    <n v="42.86"/>
    <n v="1"/>
    <s v="Adeboye Adenuga"/>
    <x v="1"/>
    <x v="20"/>
    <s v="5/11/2026, 5:43 AM"/>
    <s v="Retained on Benefits"/>
  </r>
  <r>
    <s v="DG0001058080"/>
    <s v="Pre-Renewal"/>
    <s v="Whirlpool Contact Center"/>
    <s v="5/8/2026, 5:34 AM"/>
    <s v="5/8/2026, 5:34 AM"/>
    <s v="5/11/2027, 11:59 PM"/>
    <s v="Annual Renewal"/>
    <n v="245.88"/>
    <n v="20.49"/>
    <m/>
    <n v="0"/>
    <n v="245.88"/>
    <m/>
    <m/>
    <n v="1"/>
    <s v="Michelle Graham"/>
    <x v="1"/>
    <x v="20"/>
    <s v="5/8/2026, 5:34 AM"/>
    <s v="Retained on Benefits"/>
  </r>
  <r>
    <s v="DG0001848827"/>
    <s v="Initial"/>
    <s v="Tel Reg"/>
    <s v="5/8/2026, 12:08 PM"/>
    <s v="6/8/2026, 12:00 AM"/>
    <m/>
    <s v="Subscription"/>
    <n v="64.459999999999994"/>
    <n v="2.93"/>
    <n v="0.70350000000000001"/>
    <n v="1"/>
    <n v="64.459999999999994"/>
    <n v="0.2"/>
    <n v="7.12"/>
    <n v="1"/>
    <s v="joseph torrez"/>
    <x v="0"/>
    <x v="20"/>
    <s v="5/8/2026, 12:08 PM"/>
    <s v="Retained With Discount"/>
  </r>
  <r>
    <s v="DG0000259294"/>
    <s v="Initial"/>
    <s v="Tel Reg"/>
    <s v="5/8/2026, 12:31 PM"/>
    <s v="6/7/2026, 12:00 AM"/>
    <s v="10/6/2026, 11:59 PM"/>
    <s v="Subscription"/>
    <n v="149.88"/>
    <n v="12.49"/>
    <n v="1.1988000000000001"/>
    <n v="1"/>
    <n v="149.88"/>
    <n v="0.2"/>
    <n v="16.79"/>
    <n v="1"/>
    <s v="Aryn Coleman"/>
    <x v="0"/>
    <x v="20"/>
    <s v="5/8/2026, 12:31 PM"/>
    <s v="Retained With Discount"/>
  </r>
  <r>
    <s v="DG0000259295"/>
    <s v="Initial"/>
    <s v="Tel Reg"/>
    <s v="5/8/2026, 12:32 PM"/>
    <s v="6/7/2026, 12:00 AM"/>
    <s v="10/6/2026, 11:59 PM"/>
    <s v="Subscription"/>
    <n v="164.88"/>
    <n v="13.74"/>
    <n v="1.3188"/>
    <n v="1"/>
    <n v="164.88"/>
    <n v="0.2"/>
    <n v="18.47"/>
    <n v="1"/>
    <s v="Aryn Coleman"/>
    <x v="0"/>
    <x v="20"/>
    <s v="5/8/2026, 12:32 PM"/>
    <s v="Retained With Discount"/>
  </r>
  <r>
    <s v="DG0000259293"/>
    <s v="Initial"/>
    <s v="Tel Reg"/>
    <s v="5/8/2026, 12:32 PM"/>
    <s v="6/7/2026, 12:00 AM"/>
    <s v="10/6/2026, 11:59 PM"/>
    <s v="Subscription"/>
    <n v="101.88"/>
    <n v="8.49"/>
    <n v="0.81479999999999997"/>
    <n v="1"/>
    <n v="101.88"/>
    <n v="0.2"/>
    <n v="11.41"/>
    <n v="1"/>
    <s v="Aryn Coleman"/>
    <x v="0"/>
    <x v="20"/>
    <s v="5/8/2026, 12:32 PM"/>
    <s v="Retained With Discount"/>
  </r>
  <r>
    <s v="DG0000259296"/>
    <s v="Initial"/>
    <s v="Tel Reg"/>
    <s v="5/8/2026, 12:33 PM"/>
    <s v="6/7/2026, 12:00 AM"/>
    <s v="10/6/2026, 11:59 PM"/>
    <s v="Subscription"/>
    <n v="113.88"/>
    <n v="9.49"/>
    <n v="0.91080000000000005"/>
    <n v="1"/>
    <n v="113.88"/>
    <n v="0.2"/>
    <n v="12.75"/>
    <n v="1"/>
    <s v="Aryn Coleman"/>
    <x v="0"/>
    <x v="20"/>
    <s v="5/8/2026, 12:33 PM"/>
    <s v="Retained With Discount"/>
  </r>
  <r>
    <s v="DG0000259297"/>
    <s v="Initial"/>
    <s v="Tel Reg"/>
    <s v="5/8/2026, 12:33 PM"/>
    <s v="6/7/2026, 12:00 AM"/>
    <s v="10/6/2026, 11:59 PM"/>
    <s v="Subscription"/>
    <n v="107.88"/>
    <n v="8.99"/>
    <n v="0.86280000000000001"/>
    <n v="1"/>
    <n v="107.88"/>
    <n v="0.2"/>
    <n v="12.08"/>
    <n v="1"/>
    <s v="Aryn Coleman"/>
    <x v="0"/>
    <x v="20"/>
    <s v="5/8/2026, 12:33 PM"/>
    <s v="Retained With Discount"/>
  </r>
  <r>
    <s v="DG0000972573"/>
    <s v="Initial"/>
    <s v="D&amp;G Contact Center"/>
    <s v="5/7/2026, 5:54 AM"/>
    <s v="5/7/2026, 5:54 AM"/>
    <s v="5/6/2027, 11:59 PM"/>
    <s v="Subscription"/>
    <n v="245.88"/>
    <n v="20.49"/>
    <m/>
    <n v="0"/>
    <n v="245.88"/>
    <m/>
    <m/>
    <n v="1"/>
    <s v="Donna Estrada"/>
    <x v="1"/>
    <x v="20"/>
    <s v="5/7/2026, 5:54 AM"/>
    <s v="Retained on Benefits"/>
  </r>
  <r>
    <s v="DG0000910439"/>
    <s v="Initial"/>
    <s v="Whirlpool Contact Center"/>
    <s v="5/7/2026, 8:51 AM"/>
    <s v="5/7/2026, 8:51 AM"/>
    <s v="3/9/2027, 11:59 PM"/>
    <s v="Annual Renewal"/>
    <n v="263.88"/>
    <n v="21.99"/>
    <m/>
    <n v="0"/>
    <n v="263.88"/>
    <m/>
    <m/>
    <n v="1"/>
    <s v="Robert Brooks"/>
    <x v="1"/>
    <x v="20"/>
    <s v="5/7/2026, 8:51 AM"/>
    <s v="Retained on Benefits"/>
  </r>
  <r>
    <s v="DG0001774772"/>
    <s v="Initial"/>
    <s v="Tel Reg"/>
    <s v="5/7/2026, 9:13 AM"/>
    <s v="5/7/2026, 9:13 AM"/>
    <m/>
    <s v="Subscription"/>
    <n v="57.96"/>
    <n v="4.83"/>
    <n v="0.36225000000000002"/>
    <n v="0"/>
    <n v="57.96"/>
    <m/>
    <n v="7.96"/>
    <n v="1"/>
    <s v="Debbie Harkins"/>
    <x v="1"/>
    <x v="20"/>
    <s v="5/7/2026, 9:13 AM"/>
    <s v="Retained on Benefits"/>
  </r>
  <r>
    <s v="DG0001893857"/>
    <s v="Initial"/>
    <s v="Whirlpool Contact Center"/>
    <s v="5/7/2026, 10:23 AM"/>
    <s v="5/7/2026, 10:23 AM"/>
    <m/>
    <s v="Annual Renewal"/>
    <n v="395.88"/>
    <n v="32.99"/>
    <m/>
    <n v="0"/>
    <n v="395.88"/>
    <m/>
    <m/>
    <n v="1"/>
    <s v="Marco Garcia"/>
    <x v="1"/>
    <x v="20"/>
    <s v="5/7/2026, 10:23 AM"/>
    <s v="Retained on Benefits"/>
  </r>
  <r>
    <s v="DG0001130211"/>
    <s v="Initial"/>
    <s v="After Web"/>
    <s v="5/7/2026, 7:48 AM"/>
    <s v="5/9/2026, 12:00 AM"/>
    <m/>
    <s v="Subscription"/>
    <n v="131.88"/>
    <n v="10.99"/>
    <n v="2.1974999999999998"/>
    <n v="1"/>
    <n v="131.88"/>
    <n v="0.2"/>
    <n v="32.42"/>
    <n v="1"/>
    <s v="Nan Esker"/>
    <x v="0"/>
    <x v="20"/>
    <s v="5/7/2026, 7:48 AM"/>
    <s v="Retained With Discount"/>
  </r>
  <r>
    <s v="DG0000575388"/>
    <s v="Initial"/>
    <s v="Web Reg"/>
    <s v="5/7/2026, 8:16 AM"/>
    <s v="5/31/2026, 12:00 AM"/>
    <s v="8/30/2026, 11:59 PM"/>
    <s v="Subscription"/>
    <n v="71.88"/>
    <n v="5.99"/>
    <n v="2.1555"/>
    <n v="1"/>
    <n v="71.88"/>
    <n v="0.2"/>
    <n v="30.73"/>
    <n v="1"/>
    <s v="Virginia Morgan"/>
    <x v="0"/>
    <x v="20"/>
    <s v="5/7/2026, 8:16 AM"/>
    <s v="Retained With Discount"/>
  </r>
  <r>
    <s v="DG0000331128"/>
    <s v="Initial"/>
    <s v="Tel Reg"/>
    <s v="5/6/2026, 6:41 AM"/>
    <s v="5/6/2026, 6:41 AM"/>
    <s v="2/2/2027, 11:59 PM"/>
    <s v="Subscription"/>
    <n v="119.88"/>
    <n v="9.99"/>
    <m/>
    <n v="0"/>
    <n v="119.88"/>
    <m/>
    <m/>
    <n v="1"/>
    <s v="Tekoa Bradford"/>
    <x v="1"/>
    <x v="20"/>
    <s v="5/6/2026, 6:41 AM"/>
    <s v="Retained on Benefits"/>
  </r>
  <r>
    <s v="DG0000331129"/>
    <s v="Initial"/>
    <s v="Tel Reg"/>
    <s v="5/6/2026, 6:40 AM"/>
    <s v="5/6/2026, 6:40 AM"/>
    <s v="2/2/2027, 11:59 PM"/>
    <s v="Subscription"/>
    <n v="128.88"/>
    <n v="10.74"/>
    <m/>
    <n v="0"/>
    <n v="128.88"/>
    <m/>
    <m/>
    <n v="1"/>
    <s v="Tekoa Bradford"/>
    <x v="1"/>
    <x v="20"/>
    <s v="5/6/2026, 6:40 AM"/>
    <s v="Retained on Benefits"/>
  </r>
  <r>
    <s v="DG0002013959"/>
    <s v="Initial"/>
    <s v="Web Reg"/>
    <s v="5/6/2026, 10:49 AM"/>
    <s v="5/6/2026, 10:49 AM"/>
    <m/>
    <s v="Subscription"/>
    <n v="117.24"/>
    <n v="9.77"/>
    <n v="2.1982499999999998"/>
    <n v="0"/>
    <n v="117.24"/>
    <n v="0.5"/>
    <n v="46.17"/>
    <n v="1"/>
    <s v="Muhammad Khan"/>
    <x v="1"/>
    <x v="20"/>
    <s v="5/6/2026, 10:49 AM"/>
    <s v="Retained on Benefits"/>
  </r>
  <r>
    <s v="DG0001082140"/>
    <s v="Initial"/>
    <s v="D&amp;G Contact Center"/>
    <s v="5/6/2026, 11:24 AM"/>
    <s v="5/6/2026, 11:24 AM"/>
    <m/>
    <s v="Subscription"/>
    <n v="193.56"/>
    <n v="16.13"/>
    <n v="1.1291"/>
    <n v="0"/>
    <n v="193.56"/>
    <m/>
    <n v="22.59"/>
    <n v="1"/>
    <s v="Carrie Anderson"/>
    <x v="1"/>
    <x v="20"/>
    <s v="5/6/2026, 11:24 AM"/>
    <s v="Retained on Benefits"/>
  </r>
  <r>
    <s v="DG0001082141"/>
    <s v="Initial"/>
    <s v="D&amp;G Contact Center"/>
    <s v="5/6/2026, 11:24 AM"/>
    <s v="5/6/2026, 11:24 AM"/>
    <m/>
    <s v="Subscription"/>
    <n v="201.96"/>
    <n v="16.829999999999998"/>
    <n v="1.1780999999999999"/>
    <n v="0"/>
    <n v="201.96"/>
    <m/>
    <n v="23.57"/>
    <n v="1"/>
    <s v="Carrie Anderson"/>
    <x v="1"/>
    <x v="20"/>
    <s v="5/6/2026, 11:24 AM"/>
    <s v="Retained on Benefits"/>
  </r>
  <r>
    <s v="DG0000577115"/>
    <s v="Initial"/>
    <s v="Web Reg"/>
    <s v="5/5/2026, 8:08 AM"/>
    <s v="5/5/2026, 8:08 AM"/>
    <s v="9/1/2026, 11:59 PM"/>
    <s v="Subscription"/>
    <n v="107.88"/>
    <n v="8.99"/>
    <m/>
    <n v="0"/>
    <n v="107.88"/>
    <m/>
    <m/>
    <n v="1"/>
    <s v="Shaquinta Newton owens"/>
    <x v="1"/>
    <x v="20"/>
    <s v="5/5/2026, 8:08 AM"/>
    <s v="Retained on Benefits"/>
  </r>
  <r>
    <s v="DG0000577109"/>
    <s v="Initial"/>
    <s v="Web Reg"/>
    <s v="5/5/2026, 8:09 AM"/>
    <s v="5/5/2026, 8:09 AM"/>
    <s v="9/1/2026, 11:59 PM"/>
    <s v="Subscription"/>
    <n v="107.88"/>
    <n v="8.99"/>
    <m/>
    <n v="0"/>
    <n v="107.88"/>
    <m/>
    <m/>
    <n v="1"/>
    <s v="Shaquinta Newton owens"/>
    <x v="1"/>
    <x v="20"/>
    <s v="5/5/2026, 8:09 AM"/>
    <s v="Retained on Benefits"/>
  </r>
  <r>
    <s v="DG0001572859"/>
    <s v="Initial"/>
    <s v="Whirlpool Contact Center"/>
    <s v="5/5/2026, 11:39 AM"/>
    <s v="5/5/2026, 11:39 AM"/>
    <m/>
    <s v="Annual Renewal"/>
    <n v="395.88"/>
    <n v="32.99"/>
    <m/>
    <n v="0"/>
    <n v="395.88"/>
    <m/>
    <m/>
    <n v="1"/>
    <s v="Matthew Warren"/>
    <x v="1"/>
    <x v="20"/>
    <s v="5/5/2026, 11:39 AM"/>
    <s v="Retained on Benefits"/>
  </r>
  <r>
    <s v="DG0001405701"/>
    <s v="Initial"/>
    <s v="D&amp;G Contact Center"/>
    <s v="5/4/2026, 7:53 AM"/>
    <s v="5/4/2026, 7:53 AM"/>
    <m/>
    <s v="Subscription"/>
    <n v="196.92"/>
    <n v="16.41"/>
    <n v="1.1487000000000001"/>
    <n v="0"/>
    <n v="196.92"/>
    <m/>
    <n v="25.28"/>
    <n v="1"/>
    <s v="Vanessa Tran"/>
    <x v="1"/>
    <x v="20"/>
    <s v="5/4/2026, 7:53 AM"/>
    <s v="Retained on Benefits"/>
  </r>
  <r>
    <s v="DG0000934513"/>
    <s v="Initial"/>
    <s v="Whirlpool Contact Center"/>
    <s v="5/4/2026, 7:52 AM"/>
    <s v="5/4/2026, 7:52 AM"/>
    <s v="3/20/2027, 11:59 PM"/>
    <s v="Subscription"/>
    <n v="119.88"/>
    <n v="9.99"/>
    <m/>
    <n v="0"/>
    <n v="119.88"/>
    <m/>
    <m/>
    <n v="1"/>
    <s v="Vanessa Tran"/>
    <x v="1"/>
    <x v="20"/>
    <s v="5/4/2026, 7:52 AM"/>
    <s v="Retained on Benefits"/>
  </r>
  <r>
    <s v="DG0000967304"/>
    <s v="Initial"/>
    <s v="Tel Reg"/>
    <s v="5/4/2026, 9:54 AM"/>
    <s v="5/4/2026, 9:54 AM"/>
    <s v="4/3/2027, 11:59 PM"/>
    <s v="Subscription"/>
    <n v="102.36"/>
    <n v="8.5299999999999994"/>
    <m/>
    <n v="0"/>
    <n v="102.36"/>
    <m/>
    <m/>
    <n v="1"/>
    <s v="Patricia Rozell"/>
    <x v="1"/>
    <x v="20"/>
    <s v="5/4/2026, 9:54 AM"/>
    <s v="Retained on Benefits"/>
  </r>
  <r>
    <s v="DG0001008499"/>
    <s v="Initial"/>
    <s v="After CC"/>
    <s v="5/4/2026, 9:28 AM"/>
    <s v="5/4/2026, 9:28 AM"/>
    <s v="4/21/2027, 11:59 PM"/>
    <s v="Subscription"/>
    <n v="251.88"/>
    <n v="20.99"/>
    <m/>
    <n v="0"/>
    <n v="251.88"/>
    <m/>
    <m/>
    <n v="1"/>
    <s v="Ben Vedder"/>
    <x v="1"/>
    <x v="20"/>
    <s v="5/4/2026, 9:28 AM"/>
    <s v="Retained on Benefits"/>
  </r>
  <r>
    <s v="DG0000852449"/>
    <s v="Initial"/>
    <s v="Whirlpool Contact Center"/>
    <s v="5/1/2026, 5:59 AM"/>
    <s v="5/1/2026, 5:59 AM"/>
    <s v="2/9/2027, 11:59 PM"/>
    <s v="Annual Renewal"/>
    <n v="239.88"/>
    <n v="19.989999999999998"/>
    <m/>
    <n v="0"/>
    <n v="239.88"/>
    <m/>
    <m/>
    <n v="1"/>
    <s v="Melissa Ellison"/>
    <x v="1"/>
    <x v="20"/>
    <s v="5/1/2026, 5:59 AM"/>
    <s v="Retained on Benefits"/>
  </r>
  <r>
    <s v="DG0000406376"/>
    <s v="Initial"/>
    <s v="Tel Reg"/>
    <s v="5/1/2026, 7:46 AM"/>
    <s v="5/1/2026, 7:46 AM"/>
    <s v="4/30/2027, 11:59 PM"/>
    <s v="Subscription"/>
    <n v="170.88"/>
    <n v="14.24"/>
    <m/>
    <n v="0"/>
    <n v="170.88"/>
    <m/>
    <m/>
    <n v="1"/>
    <s v="Joe Phillips"/>
    <x v="1"/>
    <x v="20"/>
    <s v="5/1/2026, 7:46 AM"/>
    <s v="Retained on Benefits"/>
  </r>
  <r>
    <s v="DG0002152553"/>
    <s v="Initial"/>
    <s v="File Transfer"/>
    <s v="5/1/2026, 9:37 AM"/>
    <s v="5/1/2026, 9:37 AM"/>
    <m/>
    <s v="Term"/>
    <m/>
    <m/>
    <m/>
    <n v="0"/>
    <m/>
    <m/>
    <m/>
    <n v="1"/>
    <s v="James Njimbong"/>
    <x v="1"/>
    <x v="20"/>
    <s v="5/1/2026, 9:37 AM"/>
    <s v="Retained on Benefits"/>
  </r>
  <r>
    <s v="DG0002132983"/>
    <s v="Initial"/>
    <s v="D&amp;G Contact Center"/>
    <s v="5/1/2026, 9:38 AM"/>
    <s v="5/1/2026, 9:38 AM"/>
    <m/>
    <s v="Subscription"/>
    <n v="146.28"/>
    <n v="12.19"/>
    <n v="0.85329999999999995"/>
    <n v="0"/>
    <n v="146.28"/>
    <n v="0.5"/>
    <n v="18.77"/>
    <n v="1"/>
    <s v="James Njimbong"/>
    <x v="1"/>
    <x v="20"/>
    <s v="5/1/2026, 9:38 AM"/>
    <s v="Retained on Benefits"/>
  </r>
  <r>
    <s v="DG0000866604"/>
    <s v="Canceled"/>
    <s v="Whirlpool Contact Center"/>
    <s v="5/1/2026, 9:58 AM"/>
    <s v="5/1/2026, 9:58 AM"/>
    <s v="2/16/2027, 11:59 PM"/>
    <s v="Annual Renewal"/>
    <n v="239.88"/>
    <n v="19.989999999999998"/>
    <m/>
    <n v="0"/>
    <n v="239.88"/>
    <m/>
    <m/>
    <n v="1"/>
    <s v="STEVEN CHAPMAN"/>
    <x v="2"/>
    <x v="20"/>
    <s v="5/1/2026, 9:58 AM"/>
    <s v="Retained on Benefits"/>
  </r>
  <r>
    <s v="DG0000887461"/>
    <s v="Initial"/>
    <s v="Whirlpool Contact Center"/>
    <s v="5/6/2026, 5:56 AM"/>
    <s v="5/6/2026, 5:56 AM"/>
    <s v="2/26/2027, 11:59 PM"/>
    <s v="Annual Renewal"/>
    <n v="227.88"/>
    <n v="18.989999999999998"/>
    <m/>
    <n v="0"/>
    <n v="227.88"/>
    <m/>
    <m/>
    <n v="1"/>
    <s v="FRANK ARCHUAL"/>
    <x v="1"/>
    <x v="21"/>
    <s v="5/6/2026, 5:56 AM"/>
    <s v="Retained on Benefits"/>
  </r>
  <r>
    <s v="DG0001383460"/>
    <s v="Initial"/>
    <s v="After Web"/>
    <s v="5/6/2026, 6:32 AM"/>
    <s v="5/6/2026, 6:32 AM"/>
    <m/>
    <s v="Subscription"/>
    <n v="83.88"/>
    <m/>
    <m/>
    <n v="0"/>
    <n v="83.88"/>
    <m/>
    <m/>
    <n v="1"/>
    <s v="Rosa Aranzola"/>
    <x v="1"/>
    <x v="21"/>
    <s v="5/6/2026, 6:32 AM"/>
    <s v="Retained on Benefits"/>
  </r>
  <r>
    <s v="DG0000543942"/>
    <s v="Initial"/>
    <s v="Web Reg"/>
    <s v="5/6/2026, 7:30 AM"/>
    <s v="5/6/2026, 7:30 AM"/>
    <s v="8/9/2026, 11:59 PM"/>
    <s v="Subscription"/>
    <n v="107.88"/>
    <n v="8.99"/>
    <m/>
    <n v="0"/>
    <n v="107.88"/>
    <m/>
    <m/>
    <n v="1"/>
    <s v="Jerry Leslie"/>
    <x v="1"/>
    <x v="21"/>
    <s v="5/6/2026, 7:30 AM"/>
    <s v="Retained on Benefits"/>
  </r>
  <r>
    <s v="DG0000846149"/>
    <s v="Initial"/>
    <s v="Tel Reg"/>
    <s v="5/6/2026, 6:42 AM"/>
    <s v="5/6/2026, 6:42 AM"/>
    <s v="2/5/2027, 11:59 PM"/>
    <s v="Subscription"/>
    <n v="119.88"/>
    <n v="9.99"/>
    <m/>
    <n v="0"/>
    <n v="119.88"/>
    <m/>
    <m/>
    <n v="1"/>
    <s v="Denise Carter"/>
    <x v="1"/>
    <x v="21"/>
    <s v="5/6/2026, 6:42 AM"/>
    <s v="Retained on Benefits"/>
  </r>
  <r>
    <s v="DG0001398988"/>
    <s v="Initial"/>
    <s v="Web Reg"/>
    <s v="5/6/2026, 7:28 AM"/>
    <s v="5/6/2026, 7:28 AM"/>
    <m/>
    <s v="Subscription"/>
    <n v="93.72"/>
    <n v="7.81"/>
    <n v="1.75725"/>
    <n v="0"/>
    <n v="93.72"/>
    <m/>
    <n v="38.659999999999997"/>
    <n v="1"/>
    <s v="Jerry Leslie ii"/>
    <x v="1"/>
    <x v="21"/>
    <s v="5/6/2026, 7:28 AM"/>
    <s v="Retained on Benefits"/>
  </r>
  <r>
    <s v="DG0002075598"/>
    <s v="Initial"/>
    <s v="D&amp;G Contact Center"/>
    <s v="5/6/2026, 8:05 AM"/>
    <s v="5/6/2026, 8:05 AM"/>
    <m/>
    <s v="Subscription"/>
    <n v="175.56"/>
    <n v="14.63"/>
    <n v="1.0241"/>
    <n v="0"/>
    <n v="175.56"/>
    <m/>
    <n v="18.41"/>
    <n v="1"/>
    <s v="Chrisi Lanz"/>
    <x v="1"/>
    <x v="21"/>
    <s v="5/6/2026, 8:05 AM"/>
    <s v="Retained on Benefits"/>
  </r>
  <r>
    <s v="DG0000204626"/>
    <s v="Initial"/>
    <s v="Tel Reg"/>
    <s v="5/6/2026, 8:05 AM"/>
    <s v="5/6/2026, 8:05 AM"/>
    <s v="6/29/2026, 11:59 PM"/>
    <s v="Subscription"/>
    <n v="107.88"/>
    <n v="8.99"/>
    <m/>
    <n v="0"/>
    <n v="107.88"/>
    <m/>
    <m/>
    <n v="1"/>
    <s v="Chrisi Lanz"/>
    <x v="1"/>
    <x v="21"/>
    <s v="5/6/2026, 8:05 AM"/>
    <s v="Retained on Benefits"/>
  </r>
  <r>
    <s v="DG0002103851"/>
    <s v="Initial"/>
    <s v="D&amp;G Contact Center"/>
    <s v="5/6/2026, 10:21 AM"/>
    <s v="5/6/2026, 10:21 AM"/>
    <m/>
    <s v="Subscription"/>
    <n v="176.28"/>
    <n v="14.69"/>
    <n v="1.0283"/>
    <n v="0"/>
    <n v="176.28"/>
    <n v="0.5"/>
    <n v="18.52"/>
    <n v="1"/>
    <s v="Brenda Fisher"/>
    <x v="2"/>
    <x v="21"/>
    <s v="5/6/2026, 10:21 AM"/>
    <s v="Retained on Benefits"/>
  </r>
  <r>
    <s v="DG0002028492"/>
    <s v="Initial"/>
    <s v="Tel Reg"/>
    <s v="5/6/2026, 11:21 AM"/>
    <s v="5/6/2026, 11:21 AM"/>
    <m/>
    <s v="Subscription"/>
    <n v="98.52"/>
    <n v="8.2100000000000009"/>
    <n v="0.61575000000000002"/>
    <n v="0"/>
    <n v="98.52"/>
    <m/>
    <n v="12.33"/>
    <n v="1"/>
    <s v="Annie Vereen"/>
    <x v="1"/>
    <x v="21"/>
    <s v="5/6/2026, 11:21 AM"/>
    <s v="Retained on Benefits"/>
  </r>
  <r>
    <s v="DG0001554338"/>
    <s v="Initial"/>
    <s v="D&amp;G Contact Center"/>
    <s v="5/6/2026, 11:21 AM"/>
    <s v="5/6/2026, 11:21 AM"/>
    <m/>
    <s v="Subscription"/>
    <n v="159.6"/>
    <n v="13.3"/>
    <n v="0.93100000000000005"/>
    <n v="0"/>
    <n v="159.6"/>
    <m/>
    <n v="18.61"/>
    <n v="1"/>
    <s v="Annie Vereen"/>
    <x v="1"/>
    <x v="21"/>
    <s v="5/6/2026, 11:21 AM"/>
    <s v="Retained on Benefits"/>
  </r>
  <r>
    <s v="DG0001554335"/>
    <s v="Initial"/>
    <s v="D&amp;G Contact Center"/>
    <s v="5/6/2026, 11:21 AM"/>
    <s v="5/6/2026, 11:21 AM"/>
    <m/>
    <s v="Subscription"/>
    <n v="193.2"/>
    <n v="16.100000000000001"/>
    <n v="1.127"/>
    <n v="0"/>
    <n v="193.2"/>
    <m/>
    <n v="22.55"/>
    <n v="1"/>
    <s v="Annie Vereen"/>
    <x v="1"/>
    <x v="21"/>
    <s v="5/6/2026, 11:21 AM"/>
    <s v="Retained on Benefits"/>
  </r>
  <r>
    <s v="DG0001103139"/>
    <s v="Pre-Renewal"/>
    <s v="Tel Reg"/>
    <s v="5/6/2026, 11:37 AM"/>
    <s v="5/6/2026, 11:37 AM"/>
    <s v="5/29/2027, 11:59 PM"/>
    <s v="Subscription"/>
    <n v="124.68"/>
    <n v="10.39"/>
    <m/>
    <n v="0"/>
    <n v="124.68"/>
    <m/>
    <m/>
    <n v="1"/>
    <s v="Linda King"/>
    <x v="1"/>
    <x v="21"/>
    <s v="5/6/2026, 11:37 AM"/>
    <s v="Retained on Benefits"/>
  </r>
  <r>
    <s v="DG0000963684"/>
    <s v="Initial"/>
    <s v="After CC"/>
    <s v="5/5/2026, 6:42 AM"/>
    <s v="5/5/2026, 6:42 AM"/>
    <s v="5/2/2027, 11:59 PM"/>
    <s v="Subscription"/>
    <n v="82.92"/>
    <n v="6.91"/>
    <m/>
    <n v="0"/>
    <n v="82.92"/>
    <m/>
    <m/>
    <n v="1"/>
    <s v="Janet Himmer"/>
    <x v="1"/>
    <x v="21"/>
    <s v="5/5/2026, 6:42 AM"/>
    <s v="Retained on Benefits"/>
  </r>
  <r>
    <s v="DG0001915981"/>
    <s v="Initial"/>
    <s v="Tel Reg"/>
    <s v="5/5/2026, 8:22 AM"/>
    <s v="5/5/2026, 8:22 AM"/>
    <m/>
    <s v="Subscription"/>
    <n v="130.80000000000001"/>
    <n v="10.9"/>
    <n v="0.8175"/>
    <n v="0"/>
    <n v="130.80000000000001"/>
    <m/>
    <n v="17.989999999999998"/>
    <n v="1"/>
    <s v="Tim Sullivan"/>
    <x v="1"/>
    <x v="21"/>
    <s v="5/5/2026, 8:22 AM"/>
    <s v="Retained on Benefits"/>
  </r>
  <r>
    <s v="DG0001643998"/>
    <s v="Initial"/>
    <s v="After CC"/>
    <s v="5/5/2026, 8:03 AM"/>
    <s v="5/5/2026, 8:03 AM"/>
    <m/>
    <s v="Subscription"/>
    <n v="131.88"/>
    <n v="10.99"/>
    <m/>
    <n v="0"/>
    <n v="131.88"/>
    <m/>
    <m/>
    <n v="1"/>
    <s v="Boss Williams"/>
    <x v="1"/>
    <x v="21"/>
    <s v="5/5/2026, 8:03 AM"/>
    <s v="Retained on Benefits"/>
  </r>
  <r>
    <s v="DG0000894956"/>
    <s v="Pre-Renewal"/>
    <s v="After CC"/>
    <s v="5/5/2026, 8:09 AM"/>
    <s v="5/5/2026, 8:09 AM"/>
    <s v="6/12/2027, 11:59 PM"/>
    <s v="Subscription"/>
    <n v="119.88"/>
    <n v="9.99"/>
    <m/>
    <n v="0"/>
    <n v="119.88"/>
    <m/>
    <m/>
    <n v="1"/>
    <s v="Susan Wilson"/>
    <x v="1"/>
    <x v="21"/>
    <s v="5/5/2026, 8:09 AM"/>
    <s v="Retained on Benefits"/>
  </r>
  <r>
    <s v="DG0001520391"/>
    <s v="Initial"/>
    <s v="D&amp;G Contact Center"/>
    <s v="5/5/2026, 9:13 AM"/>
    <s v="5/5/2026, 9:13 AM"/>
    <m/>
    <s v="Subscription"/>
    <n v="118.08"/>
    <n v="9.84"/>
    <n v="0.68879999999999997"/>
    <n v="0"/>
    <n v="118.08"/>
    <m/>
    <n v="15.15"/>
    <n v="1"/>
    <s v="Daranica Davis"/>
    <x v="1"/>
    <x v="21"/>
    <s v="5/5/2026, 9:13 AM"/>
    <s v="Retained on Benefits"/>
  </r>
  <r>
    <s v="DG0000941099"/>
    <s v="Initial"/>
    <s v="Tel Reg"/>
    <s v="5/5/2026, 8:53 AM"/>
    <s v="5/5/2026, 8:53 AM"/>
    <s v="3/23/2027, 11:59 PM"/>
    <s v="Subscription"/>
    <n v="113.88"/>
    <n v="9.49"/>
    <m/>
    <n v="0"/>
    <n v="113.88"/>
    <m/>
    <m/>
    <n v="1"/>
    <s v="Pameli Baitar"/>
    <x v="1"/>
    <x v="21"/>
    <s v="5/5/2026, 8:53 AM"/>
    <s v="Retained on Benefits"/>
  </r>
  <r>
    <s v="DG0000536257"/>
    <s v="Initial"/>
    <s v="After OB"/>
    <s v="5/5/2026, 9:12 AM"/>
    <s v="5/5/2026, 9:12 AM"/>
    <s v="8/4/2026, 11:59 PM"/>
    <s v="Subscription"/>
    <n v="155.88"/>
    <n v="12.99"/>
    <m/>
    <n v="0"/>
    <n v="155.88"/>
    <m/>
    <m/>
    <n v="1"/>
    <s v="Daranica Davis"/>
    <x v="1"/>
    <x v="21"/>
    <s v="5/5/2026, 9:12 AM"/>
    <s v="Retained on Benefits"/>
  </r>
  <r>
    <s v="DG0000941097"/>
    <s v="Initial"/>
    <s v="Tel Reg"/>
    <s v="5/5/2026, 8:53 AM"/>
    <s v="5/5/2026, 8:53 AM"/>
    <s v="3/23/2027, 11:59 PM"/>
    <s v="Subscription"/>
    <n v="71.88"/>
    <n v="5.99"/>
    <m/>
    <n v="0"/>
    <n v="71.88"/>
    <m/>
    <m/>
    <n v="1"/>
    <s v="Pameli Baitar"/>
    <x v="1"/>
    <x v="21"/>
    <s v="5/5/2026, 8:53 AM"/>
    <s v="Retained on Benefits"/>
  </r>
  <r>
    <s v="DG0000837247"/>
    <s v="Initial"/>
    <s v="D&amp;G Contact Center"/>
    <s v="5/5/2026, 10:23 AM"/>
    <s v="5/5/2026, 10:23 AM"/>
    <s v="3/2/2027, 11:59 PM"/>
    <s v="Subscription"/>
    <n v="222.36"/>
    <n v="18.53"/>
    <m/>
    <n v="0"/>
    <n v="222.36"/>
    <m/>
    <m/>
    <n v="1"/>
    <s v="Diane Burns"/>
    <x v="1"/>
    <x v="21"/>
    <s v="5/5/2026, 10:23 AM"/>
    <s v="Retained on Benefits"/>
  </r>
  <r>
    <s v="DG0000941095"/>
    <s v="Initial"/>
    <s v="Tel Reg"/>
    <s v="5/5/2026, 8:53 AM"/>
    <s v="5/5/2026, 8:53 AM"/>
    <s v="3/23/2027, 11:59 PM"/>
    <s v="Subscription"/>
    <n v="89.88"/>
    <n v="7.49"/>
    <m/>
    <n v="0"/>
    <n v="89.88"/>
    <m/>
    <m/>
    <n v="1"/>
    <s v="Pameli Baitar"/>
    <x v="1"/>
    <x v="21"/>
    <s v="5/5/2026, 8:53 AM"/>
    <s v="Retained on Benefits"/>
  </r>
  <r>
    <s v="DG0000536258"/>
    <s v="Initial"/>
    <s v="After CC"/>
    <s v="5/5/2026, 9:12 AM"/>
    <s v="5/5/2026, 9:12 AM"/>
    <s v="8/4/2026, 11:59 PM"/>
    <s v="Subscription"/>
    <n v="131.88"/>
    <n v="10.99"/>
    <m/>
    <n v="0"/>
    <n v="131.88"/>
    <m/>
    <m/>
    <n v="1"/>
    <s v="Daranica Davis"/>
    <x v="1"/>
    <x v="21"/>
    <s v="5/5/2026, 9:12 AM"/>
    <s v="Retained on Benefits"/>
  </r>
  <r>
    <s v="DG0000837247"/>
    <s v="Initial"/>
    <s v="D&amp;G Contact Center"/>
    <s v="5/5/2026, 10:24 AM"/>
    <s v="5/5/2026, 10:24 AM"/>
    <s v="3/2/2027, 11:59 PM"/>
    <s v="Subscription"/>
    <n v="222.36"/>
    <n v="18.53"/>
    <m/>
    <n v="0"/>
    <n v="222.36"/>
    <m/>
    <m/>
    <n v="1"/>
    <s v="Diane Burns"/>
    <x v="1"/>
    <x v="21"/>
    <s v="5/5/2026, 10:24 AM"/>
    <s v="Retained on Benefits"/>
  </r>
  <r>
    <s v="DG0000122056"/>
    <s v="Initial"/>
    <s v="Tel Reg"/>
    <s v="5/5/2026, 10:29 AM"/>
    <s v="5/5/2026, 10:29 AM"/>
    <s v="12/27/2026, 11:59 PM"/>
    <s v="Subscription"/>
    <n v="140.88"/>
    <n v="11.74"/>
    <m/>
    <n v="0"/>
    <n v="140.88"/>
    <m/>
    <m/>
    <n v="1"/>
    <s v="Nelda Robinson"/>
    <x v="1"/>
    <x v="21"/>
    <s v="5/5/2026, 10:29 AM"/>
    <s v="Retained on Benefits"/>
  </r>
  <r>
    <s v="DG0001030587"/>
    <s v="Initial"/>
    <s v="Whirlpool Contact Center"/>
    <s v="5/5/2026, 12:25 PM"/>
    <s v="5/5/2026, 12:25 PM"/>
    <s v="4/30/2027, 11:59 PM"/>
    <s v="Subscription"/>
    <n v="167.88"/>
    <n v="13.99"/>
    <m/>
    <n v="0"/>
    <n v="167.88"/>
    <m/>
    <m/>
    <n v="1"/>
    <s v="Judy Hilty"/>
    <x v="1"/>
    <x v="21"/>
    <s v="5/5/2026, 12:25 PM"/>
    <s v="Retained on Benefits"/>
  </r>
  <r>
    <s v="DG0000730765"/>
    <s v="Initial"/>
    <s v="Whirlpool Contact Center"/>
    <s v="5/5/2026, 1:15 PM"/>
    <s v="5/5/2026, 1:15 PM"/>
    <s v="12/4/2026, 11:59 PM"/>
    <s v="Subscription"/>
    <n v="107.88"/>
    <n v="8.99"/>
    <m/>
    <n v="0"/>
    <n v="107.88"/>
    <m/>
    <m/>
    <n v="1"/>
    <s v="Deborah Bradburn"/>
    <x v="1"/>
    <x v="21"/>
    <s v="5/5/2026, 1:15 PM"/>
    <s v="Retained on Benefits"/>
  </r>
  <r>
    <s v="DG0000730757"/>
    <s v="Initial"/>
    <s v="Whirlpool Contact Center"/>
    <s v="5/5/2026, 1:15 PM"/>
    <s v="5/5/2026, 1:15 PM"/>
    <s v="12/4/2026, 11:59 PM"/>
    <s v="Subscription"/>
    <n v="107.88"/>
    <n v="8.99"/>
    <m/>
    <n v="0"/>
    <n v="107.88"/>
    <m/>
    <m/>
    <n v="1"/>
    <s v="Deborah Bradburn"/>
    <x v="1"/>
    <x v="21"/>
    <s v="5/5/2026, 1:15 PM"/>
    <s v="Retained on Benefits"/>
  </r>
  <r>
    <s v="DG0002046822"/>
    <s v="Initial"/>
    <s v="After Mail"/>
    <s v="5/4/2026, 5:33 AM"/>
    <s v="5/4/2026, 5:33 AM"/>
    <m/>
    <s v="Subscription"/>
    <m/>
    <n v="9.99"/>
    <m/>
    <n v="0"/>
    <m/>
    <m/>
    <m/>
    <n v="1"/>
    <s v="Ronny Boatright"/>
    <x v="1"/>
    <x v="21"/>
    <s v="5/4/2026, 5:33 AM"/>
    <s v="Retained on Benefits"/>
  </r>
  <r>
    <s v="DG0001575684"/>
    <s v="Initial"/>
    <s v="Whirlpool Contact Center"/>
    <s v="5/4/2026, 7:01 AM"/>
    <s v="5/4/2026, 7:01 AM"/>
    <m/>
    <s v="Annual Renewal"/>
    <n v="431.88"/>
    <n v="35.99"/>
    <m/>
    <n v="0"/>
    <n v="431.88"/>
    <m/>
    <m/>
    <n v="1"/>
    <s v="Urania Davis"/>
    <x v="1"/>
    <x v="21"/>
    <s v="5/4/2026, 7:01 AM"/>
    <s v="Retained on Benefits"/>
  </r>
  <r>
    <s v="DG0001575684"/>
    <s v="Initial"/>
    <s v="Whirlpool Contact Center"/>
    <s v="5/4/2026, 7:04 AM"/>
    <s v="5/4/2026, 7:04 AM"/>
    <m/>
    <s v="Annual Renewal"/>
    <n v="431.88"/>
    <n v="35.99"/>
    <m/>
    <n v="0"/>
    <n v="431.88"/>
    <m/>
    <m/>
    <n v="1"/>
    <s v="Urania Davis"/>
    <x v="1"/>
    <x v="21"/>
    <s v="5/4/2026, 7:04 AM"/>
    <s v="Retained on Benefits"/>
  </r>
  <r>
    <s v="DG0001834858"/>
    <s v="Initial"/>
    <s v="Whirlpool Contact Center"/>
    <s v="5/4/2026, 7:38 AM"/>
    <s v="5/4/2026, 7:38 AM"/>
    <m/>
    <s v="Annual Renewal"/>
    <n v="479.88"/>
    <n v="39.99"/>
    <m/>
    <n v="0"/>
    <n v="479.88"/>
    <m/>
    <m/>
    <n v="1"/>
    <s v="Curtiss Johnson"/>
    <x v="1"/>
    <x v="21"/>
    <s v="5/4/2026, 7:38 AM"/>
    <s v="Retained on Benefits"/>
  </r>
  <r>
    <s v="DG0001915471"/>
    <s v="Initial"/>
    <s v="Whirlpool Contact Center"/>
    <s v="5/4/2026, 10:28 AM"/>
    <s v="5/4/2026, 10:28 AM"/>
    <m/>
    <s v="Annual Renewal"/>
    <n v="395.88"/>
    <n v="32.99"/>
    <m/>
    <n v="0"/>
    <n v="395.88"/>
    <m/>
    <m/>
    <n v="1"/>
    <s v="Donald Bourcier"/>
    <x v="1"/>
    <x v="21"/>
    <s v="5/4/2026, 10:28 AM"/>
    <s v="Retained on Benefits"/>
  </r>
  <r>
    <s v="DG0000618780"/>
    <s v="Initial"/>
    <s v="After Mail"/>
    <s v="5/4/2026, 9:03 AM"/>
    <s v="5/4/2026, 9:03 AM"/>
    <s v="10/29/2026, 11:59 PM"/>
    <s v="Subscription"/>
    <n v="155.88"/>
    <n v="12.99"/>
    <m/>
    <n v="0"/>
    <n v="155.88"/>
    <m/>
    <m/>
    <n v="1"/>
    <s v="Deloris Coard"/>
    <x v="1"/>
    <x v="21"/>
    <s v="5/4/2026, 9:03 AM"/>
    <s v="Retained on Benefits"/>
  </r>
  <r>
    <s v="DG0001647126"/>
    <s v="Initial"/>
    <s v="Tel Reg"/>
    <s v="5/4/2026, 10:23 AM"/>
    <s v="5/4/2026, 10:23 AM"/>
    <m/>
    <s v="Subscription"/>
    <n v="60.48"/>
    <n v="5.04"/>
    <n v="0.378"/>
    <n v="0"/>
    <n v="60.48"/>
    <m/>
    <n v="8.32"/>
    <n v="1"/>
    <s v="SHELLY niemeyer"/>
    <x v="1"/>
    <x v="21"/>
    <s v="5/4/2026, 10:23 AM"/>
    <s v="Retained on Benefits"/>
  </r>
  <r>
    <s v="DG0001902772"/>
    <s v="Initial"/>
    <s v="Whirlpool Contact Center"/>
    <s v="5/4/2026, 10:30 AM"/>
    <s v="5/4/2026, 10:30 AM"/>
    <m/>
    <s v="Annual Renewal"/>
    <n v="395.88"/>
    <n v="32.99"/>
    <m/>
    <n v="0"/>
    <n v="395.88"/>
    <m/>
    <m/>
    <n v="1"/>
    <s v="Sharon Emmons"/>
    <x v="1"/>
    <x v="21"/>
    <s v="5/4/2026, 10:30 AM"/>
    <s v="Retained on Benefits"/>
  </r>
  <r>
    <s v="DG0002104906"/>
    <s v="Initial"/>
    <s v="D&amp;G Contact Center"/>
    <s v="5/4/2026, 11:27 AM"/>
    <s v="5/4/2026, 11:27 AM"/>
    <m/>
    <s v="Subscription"/>
    <n v="176.64"/>
    <n v="14.72"/>
    <n v="1.0304"/>
    <n v="0"/>
    <n v="176.64"/>
    <m/>
    <n v="18.55"/>
    <n v="1"/>
    <s v="Stanimirka Smith"/>
    <x v="1"/>
    <x v="21"/>
    <s v="5/4/2026, 11:27 AM"/>
    <s v="Retained on Benefits"/>
  </r>
  <r>
    <s v="DG0000880129"/>
    <s v="Pre-Renewal"/>
    <s v="After Mail"/>
    <s v="5/4/2026, 12:53 PM"/>
    <s v="5/4/2026, 12:53 PM"/>
    <s v="5/14/2027, 11:59 PM"/>
    <s v="Subscription"/>
    <n v="191.88"/>
    <n v="15.99"/>
    <m/>
    <n v="0"/>
    <n v="191.88"/>
    <m/>
    <m/>
    <n v="1"/>
    <s v="Maureen Roberts"/>
    <x v="1"/>
    <x v="21"/>
    <s v="5/4/2026, 12:53 PM"/>
    <s v="Retained on Benefits"/>
  </r>
  <r>
    <s v="DG0001288591"/>
    <s v="Initial"/>
    <s v="Whirlpool Contact Center"/>
    <s v="5/4/2026, 1:22 PM"/>
    <s v="5/4/2026, 1:22 PM"/>
    <m/>
    <s v="Annual Renewal"/>
    <n v="383.88"/>
    <n v="31.99"/>
    <m/>
    <n v="0"/>
    <n v="383.88"/>
    <m/>
    <m/>
    <n v="1"/>
    <s v="Joshua Miranda-Heredia"/>
    <x v="1"/>
    <x v="21"/>
    <s v="5/4/2026, 1:22 PM"/>
    <s v="Retained on Benefits"/>
  </r>
  <r>
    <s v="DG0001097187"/>
    <s v="Pre-Renewal"/>
    <s v="Whirlpool Contact Center"/>
    <s v="5/1/2026, 5:36 AM"/>
    <s v="5/1/2026, 5:36 AM"/>
    <s v="5/27/2027, 11:59 PM"/>
    <s v="Annual Renewal"/>
    <n v="263.88"/>
    <n v="21.99"/>
    <m/>
    <n v="0"/>
    <n v="263.88"/>
    <m/>
    <m/>
    <n v="1"/>
    <s v="KRISTINE FERGUSON"/>
    <x v="1"/>
    <x v="21"/>
    <s v="5/1/2026, 5:36 AM"/>
    <s v="Retained on Benefits"/>
  </r>
  <r>
    <s v="DG0001471350"/>
    <s v="Initial"/>
    <s v="Tel Reg"/>
    <s v="5/1/2026, 5:43 AM"/>
    <s v="5/1/2026, 5:43 AM"/>
    <m/>
    <s v="Subscription"/>
    <n v="66"/>
    <n v="5.5"/>
    <n v="0.41249999999999998"/>
    <n v="0"/>
    <n v="66"/>
    <m/>
    <n v="9.07"/>
    <n v="1"/>
    <s v="Laurie Cook"/>
    <x v="1"/>
    <x v="21"/>
    <s v="5/1/2026, 5:43 AM"/>
    <s v="Retained on Benefits"/>
  </r>
  <r>
    <s v="DG0001471349"/>
    <s v="Initial"/>
    <s v="Tel Reg"/>
    <s v="5/1/2026, 5:43 AM"/>
    <s v="5/1/2026, 5:43 AM"/>
    <m/>
    <s v="Subscription"/>
    <n v="73.680000000000007"/>
    <n v="6.14"/>
    <n v="0.46050000000000002"/>
    <n v="0"/>
    <n v="73.680000000000007"/>
    <m/>
    <n v="10.130000000000001"/>
    <n v="1"/>
    <s v="Laurie Cook"/>
    <x v="1"/>
    <x v="21"/>
    <s v="5/1/2026, 5:43 AM"/>
    <s v="Retained on Benefits"/>
  </r>
  <r>
    <s v="DG0001930023"/>
    <s v="Initial"/>
    <s v="Whirlpool Contact Center"/>
    <s v="5/1/2026, 6:42 AM"/>
    <s v="5/1/2026, 6:42 AM"/>
    <m/>
    <s v="Annual Renewal"/>
    <n v="395.88"/>
    <n v="32.99"/>
    <m/>
    <n v="0"/>
    <n v="395.88"/>
    <m/>
    <m/>
    <n v="1"/>
    <s v="Susan Lubrano"/>
    <x v="1"/>
    <x v="21"/>
    <s v="5/1/2026, 6:42 AM"/>
    <s v="Retained on Benefits"/>
  </r>
  <r>
    <s v="DG0000406215"/>
    <s v="Initial"/>
    <s v="Tel Reg"/>
    <s v="5/1/2026, 7:34 AM"/>
    <s v="5/1/2026, 7:34 AM"/>
    <s v="4/30/2027, 11:59 PM"/>
    <s v="Subscription"/>
    <n v="182.88"/>
    <n v="15.24"/>
    <m/>
    <n v="0"/>
    <n v="182.88"/>
    <m/>
    <m/>
    <n v="1"/>
    <s v="GIANNA SINOPOLI"/>
    <x v="1"/>
    <x v="21"/>
    <s v="5/1/2026, 7:34 AM"/>
    <s v="Retained on Benefits"/>
  </r>
  <r>
    <s v="DG0000085135"/>
    <s v="Initial"/>
    <s v="Tel Reg"/>
    <s v="5/1/2026, 6:53 AM"/>
    <s v="5/1/2026, 6:53 AM"/>
    <s v="10/2/2026, 11:59 PM"/>
    <s v="Subscription"/>
    <n v="143.88"/>
    <n v="11.99"/>
    <m/>
    <n v="0"/>
    <n v="143.88"/>
    <m/>
    <m/>
    <n v="1"/>
    <s v="Tammy Mckinney"/>
    <x v="1"/>
    <x v="21"/>
    <s v="5/1/2026, 6:53 AM"/>
    <s v="Retained on Benefits"/>
  </r>
  <r>
    <s v="DG0000085136"/>
    <s v="Initial"/>
    <s v="Tel Reg"/>
    <s v="5/1/2026, 6:53 AM"/>
    <s v="5/1/2026, 6:53 AM"/>
    <s v="10/2/2026, 11:59 PM"/>
    <s v="Subscription"/>
    <n v="131.88"/>
    <n v="10.99"/>
    <m/>
    <n v="0"/>
    <n v="131.88"/>
    <m/>
    <m/>
    <n v="1"/>
    <s v="Tammy Mckinney"/>
    <x v="1"/>
    <x v="21"/>
    <s v="5/1/2026, 6:53 AM"/>
    <s v="Retained on Benefits"/>
  </r>
  <r>
    <s v="DG0000406214"/>
    <s v="Initial"/>
    <s v="Tel Reg"/>
    <s v="5/1/2026, 7:34 AM"/>
    <s v="5/1/2026, 7:34 AM"/>
    <s v="4/30/2027, 11:59 PM"/>
    <s v="Subscription"/>
    <n v="179.88"/>
    <n v="14.99"/>
    <m/>
    <n v="0"/>
    <n v="179.88"/>
    <m/>
    <m/>
    <n v="1"/>
    <s v="GIANNA SINOPOLI"/>
    <x v="1"/>
    <x v="21"/>
    <s v="5/1/2026, 7:34 AM"/>
    <s v="Retained on Benefits"/>
  </r>
  <r>
    <s v="DG0001968959"/>
    <s v="Initial"/>
    <s v="Whirlpool Contact Center"/>
    <s v="5/1/2026, 7:57 AM"/>
    <s v="5/1/2026, 7:57 AM"/>
    <m/>
    <s v="Subscription"/>
    <n v="143.88"/>
    <n v="11.99"/>
    <n v="2.9975000000000001"/>
    <n v="0"/>
    <n v="143.88"/>
    <m/>
    <n v="65.95"/>
    <n v="1"/>
    <s v="Judy Swanson"/>
    <x v="1"/>
    <x v="21"/>
    <s v="5/1/2026, 7:57 AM"/>
    <s v="Retained on Benefits"/>
  </r>
  <r>
    <s v="DG0001179211"/>
    <s v="Initial"/>
    <s v="Whirlpool Contact Center"/>
    <s v="5/1/2026, 9:23 AM"/>
    <s v="5/1/2026, 9:23 AM"/>
    <m/>
    <s v="Subscription"/>
    <n v="65.88"/>
    <n v="5.49"/>
    <m/>
    <n v="0"/>
    <n v="65.88"/>
    <m/>
    <m/>
    <n v="1"/>
    <s v="DENISE PREZIOSI"/>
    <x v="1"/>
    <x v="21"/>
    <s v="5/1/2026, 9:23 AM"/>
    <s v="Retained on Benefits"/>
  </r>
  <r>
    <s v="DG0001179177"/>
    <s v="Initial"/>
    <s v="Whirlpool Contact Center"/>
    <s v="5/1/2026, 9:23 AM"/>
    <s v="5/1/2026, 9:23 AM"/>
    <m/>
    <s v="Subscription"/>
    <n v="191.88"/>
    <n v="15.99"/>
    <m/>
    <n v="0"/>
    <n v="191.88"/>
    <m/>
    <m/>
    <n v="1"/>
    <s v="DENISE PREZIOSI"/>
    <x v="1"/>
    <x v="21"/>
    <s v="5/1/2026, 9:23 AM"/>
    <s v="Retained on Benefits"/>
  </r>
  <r>
    <s v="DG0002047677"/>
    <s v="Initial"/>
    <s v="Tel Reg"/>
    <s v="5/1/2026, 9:42 AM"/>
    <s v="5/1/2026, 9:42 AM"/>
    <m/>
    <s v="Subscription"/>
    <n v="156.12"/>
    <n v="13.01"/>
    <n v="0.97575000000000001"/>
    <n v="0"/>
    <n v="156.12"/>
    <m/>
    <n v="21.48"/>
    <n v="1"/>
    <s v="Jorge Estorga"/>
    <x v="1"/>
    <x v="21"/>
    <s v="5/1/2026, 9:42 AM"/>
    <s v="Retained on Benefits"/>
  </r>
  <r>
    <s v="DG0001179779"/>
    <s v="Initial"/>
    <s v="Whirlpool Contact Center"/>
    <s v="5/1/2026, 9:36 AM"/>
    <s v="5/1/2026, 9:36 AM"/>
    <m/>
    <s v="Annual Renewal"/>
    <n v="383.88"/>
    <n v="31.99"/>
    <m/>
    <n v="0"/>
    <n v="383.88"/>
    <m/>
    <m/>
    <n v="1"/>
    <s v="Karen Morano"/>
    <x v="1"/>
    <x v="21"/>
    <s v="5/1/2026, 9:36 AM"/>
    <s v="Retained on Benefits"/>
  </r>
  <r>
    <s v="DG0001179779"/>
    <s v="Initial"/>
    <s v="Whirlpool Contact Center"/>
    <s v="5/1/2026, 9:37 AM"/>
    <s v="5/1/2026, 9:37 AM"/>
    <m/>
    <s v="Annual Renewal"/>
    <n v="383.88"/>
    <n v="31.99"/>
    <m/>
    <n v="0"/>
    <n v="383.88"/>
    <m/>
    <m/>
    <n v="1"/>
    <s v="Karen Morano"/>
    <x v="1"/>
    <x v="21"/>
    <s v="5/1/2026, 9:37 AM"/>
    <s v="Retained on Benefits"/>
  </r>
  <r>
    <s v="DG0000128034"/>
    <s v="Initial"/>
    <s v="Tel Reg"/>
    <s v="5/1/2026, 9:42 AM"/>
    <s v="5/1/2026, 9:42 AM"/>
    <s v="1/9/2027, 11:59 PM"/>
    <s v="Subscription"/>
    <n v="155.88"/>
    <n v="12.99"/>
    <m/>
    <n v="0"/>
    <n v="155.88"/>
    <m/>
    <m/>
    <n v="1"/>
    <s v="Jorge Estorga"/>
    <x v="1"/>
    <x v="21"/>
    <s v="5/1/2026, 9:42 AM"/>
    <s v="Retained on Benefits"/>
  </r>
  <r>
    <s v="DG0000128035"/>
    <s v="Initial"/>
    <s v="Tel Reg"/>
    <s v="5/1/2026, 9:42 AM"/>
    <s v="5/1/2026, 9:42 AM"/>
    <s v="1/9/2027, 11:59 PM"/>
    <s v="Subscription"/>
    <n v="167.88"/>
    <n v="13.99"/>
    <m/>
    <n v="0"/>
    <n v="167.88"/>
    <m/>
    <m/>
    <n v="1"/>
    <s v="Jorge Estorga"/>
    <x v="1"/>
    <x v="21"/>
    <s v="5/1/2026, 9:42 AM"/>
    <s v="Retained on Benefits"/>
  </r>
  <r>
    <s v="DG0002047794"/>
    <s v="Initial"/>
    <s v="D&amp;G Contact Center"/>
    <s v="5/1/2026, 9:43 AM"/>
    <s v="5/1/2026, 9:43 AM"/>
    <m/>
    <s v="Subscription"/>
    <n v="162.6"/>
    <n v="13.55"/>
    <n v="0.94850000000000001"/>
    <n v="0"/>
    <n v="162.6"/>
    <n v="0.5"/>
    <n v="20.87"/>
    <n v="1"/>
    <s v="Jorge Estorga"/>
    <x v="1"/>
    <x v="21"/>
    <s v="5/1/2026, 9:43 AM"/>
    <s v="Retained on Benefits"/>
  </r>
  <r>
    <s v="DG0000892109"/>
    <s v="Initial"/>
    <s v="Web Reg"/>
    <s v="5/1/2026, 10:01 AM"/>
    <s v="5/1/2026, 10:01 AM"/>
    <s v="3/1/2027, 11:59 PM"/>
    <s v="Subscription"/>
    <n v="131.88"/>
    <n v="10.99"/>
    <m/>
    <n v="0"/>
    <n v="131.88"/>
    <m/>
    <m/>
    <n v="1"/>
    <s v="Ruth Jordan"/>
    <x v="1"/>
    <x v="21"/>
    <s v="5/1/2026, 10:01 AM"/>
    <s v="Retained on Benefits"/>
  </r>
  <r>
    <s v="DG0001353399"/>
    <s v="Initial"/>
    <s v="Tel Reg"/>
    <s v="5/1/2026, 10:39 AM"/>
    <s v="5/1/2026, 10:39 AM"/>
    <m/>
    <s v="Subscription"/>
    <n v="79.92"/>
    <n v="6.66"/>
    <n v="0.4995"/>
    <n v="0"/>
    <n v="79.92"/>
    <m/>
    <n v="10.99"/>
    <n v="1"/>
    <s v="Paul Thompson"/>
    <x v="1"/>
    <x v="21"/>
    <s v="5/1/2026, 10:39 AM"/>
    <s v="Retained on Benefits"/>
  </r>
  <r>
    <s v="DG0001353398"/>
    <s v="Initial"/>
    <s v="Tel Reg"/>
    <s v="5/1/2026, 10:39 AM"/>
    <s v="5/1/2026, 10:39 AM"/>
    <m/>
    <s v="Subscription"/>
    <n v="77.28"/>
    <n v="6.44"/>
    <n v="0.48299999999999998"/>
    <n v="0"/>
    <n v="77.28"/>
    <m/>
    <n v="10.62"/>
    <n v="1"/>
    <s v="Paul Thompson"/>
    <x v="1"/>
    <x v="21"/>
    <s v="5/1/2026, 10:39 AM"/>
    <s v="Retained on Benefits"/>
  </r>
  <r>
    <s v="DG0000963762"/>
    <s v="Initial"/>
    <s v="Tel Reg"/>
    <s v="5/1/2026, 10:48 AM"/>
    <s v="5/1/2026, 10:48 AM"/>
    <s v="4/2/2027, 11:59 PM"/>
    <s v="Subscription"/>
    <n v="119.88"/>
    <n v="9.99"/>
    <m/>
    <n v="0"/>
    <n v="119.88"/>
    <m/>
    <m/>
    <n v="1"/>
    <s v="Sandra Hatch"/>
    <x v="1"/>
    <x v="21"/>
    <s v="5/1/2026, 10:48 AM"/>
    <s v="Retained on Benefits"/>
  </r>
  <r>
    <s v="DG0001353278"/>
    <s v="Initial"/>
    <s v="Whirlpool Contact Center"/>
    <s v="5/1/2026, 11:47 AM"/>
    <s v="5/1/2026, 11:47 AM"/>
    <m/>
    <s v="Subscription"/>
    <n v="263.88"/>
    <n v="21.99"/>
    <m/>
    <n v="0"/>
    <n v="263.88"/>
    <m/>
    <m/>
    <n v="1"/>
    <s v="Marjorie Good"/>
    <x v="1"/>
    <x v="21"/>
    <s v="5/1/2026, 11:47 AM"/>
    <s v="Retained on Benefits"/>
  </r>
  <r>
    <s v="DG0001023312"/>
    <s v="Initial"/>
    <s v="Whirlpool Contact Center"/>
    <s v="5/1/2026, 12:30 PM"/>
    <s v="5/1/2026, 12:30 PM"/>
    <s v="4/27/2027, 11:59 PM"/>
    <s v="Annual Renewal"/>
    <n v="257.88"/>
    <n v="21.49"/>
    <m/>
    <n v="0"/>
    <n v="257.88"/>
    <m/>
    <m/>
    <n v="1"/>
    <s v="Vincent/Linda Griego"/>
    <x v="1"/>
    <x v="21"/>
    <s v="5/1/2026, 12:30 PM"/>
    <s v="Retained on Benefits"/>
  </r>
  <r>
    <s v="DG0001148733"/>
    <s v="Initial"/>
    <s v="Whirlpool Contact Center"/>
    <s v="5/1/2026, 1:21 PM"/>
    <s v="5/1/2026, 1:21 PM"/>
    <m/>
    <s v="Subscription"/>
    <n v="83.88"/>
    <n v="6.99"/>
    <m/>
    <n v="0"/>
    <n v="83.88"/>
    <m/>
    <m/>
    <n v="1"/>
    <s v="Naomi Austin"/>
    <x v="1"/>
    <x v="21"/>
    <s v="5/1/2026, 1:21 PM"/>
    <s v="Retained on Benefits"/>
  </r>
  <r>
    <s v="DG0001148734"/>
    <s v="Initial"/>
    <s v="Whirlpool Contact Center"/>
    <s v="5/1/2026, 1:18 PM"/>
    <s v="5/1/2026, 1:18 PM"/>
    <m/>
    <s v="Subscription"/>
    <n v="83.88"/>
    <n v="6.99"/>
    <m/>
    <n v="0"/>
    <n v="83.88"/>
    <m/>
    <m/>
    <n v="1"/>
    <s v="Naomi Austin"/>
    <x v="1"/>
    <x v="21"/>
    <s v="5/1/2026, 1:18 PM"/>
    <s v="Retained on Benefits"/>
  </r>
  <r>
    <s v="DG0001148733"/>
    <s v="Initial"/>
    <s v="Whirlpool Contact Center"/>
    <s v="5/1/2026, 1:18 PM"/>
    <s v="5/1/2026, 1:18 PM"/>
    <m/>
    <s v="Subscription"/>
    <n v="83.88"/>
    <n v="6.99"/>
    <m/>
    <n v="0"/>
    <n v="83.88"/>
    <m/>
    <m/>
    <n v="1"/>
    <s v="Naomi Austin"/>
    <x v="1"/>
    <x v="21"/>
    <s v="5/1/2026, 1:18 PM"/>
    <s v="Retained on Benefits"/>
  </r>
  <r>
    <s v="DG0001386909"/>
    <s v="Initial"/>
    <s v="Tel Reg"/>
    <s v="5/5/2026, 2:23 PM"/>
    <s v="6/2/2026, 12:00 AM"/>
    <m/>
    <s v="Subscription"/>
    <n v="63.6"/>
    <n v="3.18"/>
    <n v="0.76349999999999996"/>
    <n v="1"/>
    <n v="63.6"/>
    <n v="0.2"/>
    <n v="6.58"/>
    <n v="1"/>
    <s v="Maryann Atar"/>
    <x v="0"/>
    <x v="22"/>
    <s v="5/5/2026, 2:23 PM"/>
    <s v="Retained With Discount"/>
  </r>
  <r>
    <s v="DG0001386908"/>
    <s v="Initial"/>
    <s v="Tel Reg"/>
    <s v="5/5/2026, 2:23 PM"/>
    <s v="6/2/2026, 12:00 AM"/>
    <m/>
    <s v="Subscription"/>
    <n v="59.28"/>
    <n v="2.96"/>
    <n v="0.71099999999999997"/>
    <n v="1"/>
    <n v="59.28"/>
    <n v="0.2"/>
    <n v="6.14"/>
    <n v="1"/>
    <s v="Maryann Atar"/>
    <x v="0"/>
    <x v="22"/>
    <s v="5/5/2026, 2:23 PM"/>
    <s v="Retained With Discount"/>
  </r>
  <r>
    <s v="DG0002208479"/>
    <s v="Initial"/>
    <s v="D&amp;G Contact Center"/>
    <s v="5/11/2026, 5:16 AM"/>
    <s v="5/11/2026, 5:16 AM"/>
    <m/>
    <s v="Subscription"/>
    <n v="225.84"/>
    <n v="18.82"/>
    <n v="1.3173999999999999"/>
    <n v="0"/>
    <n v="225.84"/>
    <n v="0.5"/>
    <n v="28.99"/>
    <n v="1"/>
    <s v="Bambi Hallam"/>
    <x v="1"/>
    <x v="23"/>
    <s v="5/11/2026, 5:16 AM"/>
    <s v="Retained on Benefits"/>
  </r>
  <r>
    <s v="DG0000932246"/>
    <s v="Initial"/>
    <s v="Tel Reg"/>
    <s v="5/7/2026, 10:29 AM"/>
    <s v="5/7/2026, 10:29 AM"/>
    <s v="3/19/2027, 11:59 PM"/>
    <s v="Subscription"/>
    <n v="125.88"/>
    <n v="10.49"/>
    <m/>
    <n v="0"/>
    <n v="125.88"/>
    <m/>
    <m/>
    <n v="1"/>
    <s v="Lisa Baker"/>
    <x v="1"/>
    <x v="23"/>
    <s v="5/7/2026, 10:29 AM"/>
    <s v="Retained on Benefits"/>
  </r>
  <r>
    <s v="DG0001507996"/>
    <s v="Initial"/>
    <s v="Whirlpool Contact Center"/>
    <s v="5/6/2026, 10:06 AM"/>
    <s v="5/6/2026, 10:06 AM"/>
    <m/>
    <s v="Annual Renewal"/>
    <n v="491.88"/>
    <n v="40.99"/>
    <m/>
    <n v="0"/>
    <n v="491.88"/>
    <m/>
    <m/>
    <n v="1"/>
    <s v="WHITNEY PETERSON"/>
    <x v="1"/>
    <x v="23"/>
    <s v="5/6/2026, 10:06 AM"/>
    <s v="Retained on Benefits"/>
  </r>
  <r>
    <s v="DG0000464689"/>
    <s v="Initial"/>
    <s v="Whirlpool Contact Center"/>
    <s v="5/4/2026, 9:08 AM"/>
    <s v="5/4/2026, 9:08 AM"/>
    <s v="6/16/2026, 11:59 PM"/>
    <s v="Annual Renewal"/>
    <n v="251.88"/>
    <n v="20.99"/>
    <n v="1.0416700000000001"/>
    <n v="1"/>
    <n v="251.88"/>
    <n v="0.2"/>
    <n v="12.5"/>
    <n v="1"/>
    <s v="Sheila Stewart"/>
    <x v="1"/>
    <x v="23"/>
    <s v="5/4/2026, 9:08 AM"/>
    <s v="Retained on Benefits"/>
  </r>
  <r>
    <s v="DG0000486252"/>
    <s v="Initial"/>
    <s v="After Mail"/>
    <s v="5/7/2026, 5:33 AM"/>
    <s v="6/1/2026, 12:00 AM"/>
    <s v="6/30/2026, 11:59 PM"/>
    <s v="Subscription"/>
    <n v="95.88"/>
    <n v="7.99"/>
    <n v="1.5974999999999999"/>
    <n v="1"/>
    <n v="95.88"/>
    <n v="0.2"/>
    <n v="23.57"/>
    <n v="1"/>
    <s v="Donna Decker"/>
    <x v="0"/>
    <x v="24"/>
    <s v="5/7/2026, 5:33 AM"/>
    <s v="Retained With Discount"/>
  </r>
  <r>
    <s v="DG0001662389"/>
    <s v="Initial"/>
    <s v="Tel Reg"/>
    <s v="5/6/2026, 12:04 PM"/>
    <s v="5/22/2026, 12:00 AM"/>
    <m/>
    <s v="Subscription"/>
    <n v="63.4"/>
    <n v="3.17"/>
    <n v="0.76049999999999995"/>
    <n v="1"/>
    <n v="63.4"/>
    <n v="0.2"/>
    <n v="7.42"/>
    <n v="1"/>
    <s v="Ricky Sypert"/>
    <x v="0"/>
    <x v="24"/>
    <s v="5/6/2026, 12:04 PM"/>
    <s v="Retained With Discount"/>
  </r>
  <r>
    <s v="DG0000736280"/>
    <s v="Initial"/>
    <s v="After CC"/>
    <s v="5/1/2026, 12:17 PM"/>
    <s v="5/8/2026, 12:00 AM"/>
    <s v="1/7/2027, 11:59 PM"/>
    <s v="Subscription"/>
    <n v="155.88"/>
    <n v="12.99"/>
    <n v="2.5975000000000001"/>
    <n v="1"/>
    <n v="155.88"/>
    <n v="0.2"/>
    <n v="33.770000000000003"/>
    <n v="1"/>
    <s v="Edna Curavo"/>
    <x v="0"/>
    <x v="24"/>
    <s v="5/1/2026, 12:17 PM"/>
    <s v="Retained With Discount"/>
  </r>
  <r>
    <s v="DG0001372599"/>
    <s v="Initial"/>
    <s v="D&amp;G Contact Center"/>
    <s v="5/7/2026, 9:49 AM"/>
    <s v="5/27/2026, 12:00 AM"/>
    <m/>
    <s v="Subscription"/>
    <n v="139.08000000000001"/>
    <n v="6.95"/>
    <n v="1.5582"/>
    <n v="1"/>
    <n v="139.08000000000001"/>
    <n v="0.2"/>
    <n v="14.02"/>
    <n v="1"/>
    <s v="rodell davis"/>
    <x v="0"/>
    <x v="25"/>
    <s v="5/7/2026, 9:49 AM"/>
    <s v="Retained With Discount"/>
  </r>
  <r>
    <s v="DG0001372598"/>
    <s v="Initial"/>
    <s v="D&amp;G Contact Center"/>
    <s v="5/7/2026, 9:49 AM"/>
    <s v="5/27/2026, 12:00 AM"/>
    <m/>
    <s v="Subscription"/>
    <n v="151.4"/>
    <n v="7.57"/>
    <n v="1.6954"/>
    <n v="1"/>
    <n v="151.4"/>
    <n v="0.2"/>
    <n v="15.26"/>
    <n v="1"/>
    <s v="rodell davis"/>
    <x v="0"/>
    <x v="25"/>
    <s v="5/7/2026, 9:49 AM"/>
    <s v="Retained With Discount"/>
  </r>
  <r>
    <s v="DG0000923929"/>
    <s v="Initial"/>
    <s v="D&amp;G Contact Center"/>
    <s v="5/5/2026, 6:18 AM"/>
    <s v="5/16/2026, 12:00 AM"/>
    <s v="4/15/2027, 11:59 PM"/>
    <s v="Subscription"/>
    <n v="210.36"/>
    <n v="17.53"/>
    <n v="1.9628000000000001"/>
    <n v="1"/>
    <n v="210.36"/>
    <n v="0.2"/>
    <n v="24.05"/>
    <n v="1"/>
    <s v="Jason Giles"/>
    <x v="0"/>
    <x v="25"/>
    <s v="5/5/2026, 6:18 AM"/>
    <s v="Retained With Discount"/>
  </r>
  <r>
    <s v="DG0000923889"/>
    <s v="Initial"/>
    <s v="After CC"/>
    <s v="5/5/2026, 6:19 AM"/>
    <s v="5/17/2026, 12:00 AM"/>
    <s v="3/16/2027, 11:59 PM"/>
    <s v="Subscription"/>
    <n v="143.88"/>
    <n v="11.99"/>
    <n v="2.3975"/>
    <n v="1"/>
    <n v="143.88"/>
    <n v="0.2"/>
    <n v="29.97"/>
    <n v="1"/>
    <s v="Jason Giles"/>
    <x v="0"/>
    <x v="25"/>
    <s v="5/5/2026, 6:19 AM"/>
    <s v="Retained With Discount"/>
  </r>
  <r>
    <s v="DG0000552887"/>
    <s v="Initial"/>
    <s v="D&amp;G Contact Center"/>
    <s v="5/4/2026, 12:53 PM"/>
    <s v="5/16/2026, 12:00 AM"/>
    <s v="8/15/2026, 11:59 PM"/>
    <s v="Subscription"/>
    <n v="161.88"/>
    <n v="13.49"/>
    <n v="1.5105999999999999"/>
    <n v="1"/>
    <n v="161.88"/>
    <n v="0.2"/>
    <n v="21.53"/>
    <n v="1"/>
    <s v="Suzanne Elliott"/>
    <x v="0"/>
    <x v="25"/>
    <s v="5/4/2026, 12:53 PM"/>
    <s v="Retained With Discount"/>
  </r>
  <r>
    <s v="DG0000356962"/>
    <s v="Initial"/>
    <s v="Tel Reg"/>
    <s v="5/4/2026, 12:50 PM"/>
    <s v="5/8/2026, 12:00 AM"/>
    <s v="3/7/2027, 11:59 PM"/>
    <s v="Subscription"/>
    <n v="167.88"/>
    <n v="13.99"/>
    <n v="0"/>
    <n v="1"/>
    <n v="167.88"/>
    <n v="0.2"/>
    <n v="0"/>
    <n v="1"/>
    <s v="Suzanne Elliott"/>
    <x v="0"/>
    <x v="25"/>
    <s v="5/4/2026, 12:50 PM"/>
    <s v="Retained With Discount"/>
  </r>
  <r>
    <s v="DG0002007758"/>
    <s v="Initial"/>
    <s v="Whirlpool Contact Center"/>
    <s v="5/7/2026, 11:51 AM"/>
    <s v="5/20/2026, 12:00 AM"/>
    <m/>
    <s v="Subscription"/>
    <n v="131.88"/>
    <n v="5.99"/>
    <n v="4.7949999999999999"/>
    <n v="1"/>
    <n v="131.88"/>
    <n v="0.2"/>
    <n v="52.15"/>
    <n v="1"/>
    <s v="John Dorn"/>
    <x v="0"/>
    <x v="26"/>
    <s v="5/7/2026, 11:51 AM"/>
    <s v="Retained With Discount"/>
  </r>
  <r>
    <s v="DG0000980556"/>
    <s v="Initial"/>
    <s v="D&amp;G Contact Center"/>
    <s v="5/7/2026, 12:04 PM"/>
    <s v="5/10/2026, 1:00 AM"/>
    <s v="5/9/2027, 11:59 PM"/>
    <s v="Subscription"/>
    <n v="245.88"/>
    <n v="20.49"/>
    <n v="2.29488"/>
    <n v="1"/>
    <n v="245.88"/>
    <n v="0.2"/>
    <n v="27.54"/>
    <n v="1"/>
    <s v="Christina Martinez"/>
    <x v="0"/>
    <x v="27"/>
    <s v="5/7/2026, 12:04 PM"/>
    <s v="Retained With Discount"/>
  </r>
  <r>
    <s v="DG0001721527"/>
    <s v="Initial"/>
    <s v="Web Reg"/>
    <s v="5/7/2026, 3:10 PM"/>
    <s v="6/7/2026, 12:00 AM"/>
    <m/>
    <s v="Subscription"/>
    <n v="104.37"/>
    <n v="4.97"/>
    <n v="3.5775000000000001"/>
    <n v="1"/>
    <n v="104.37"/>
    <n v="0.2"/>
    <n v="34.880000000000003"/>
    <n v="1"/>
    <s v="Ronald Mazanet"/>
    <x v="2"/>
    <x v="27"/>
    <s v="5/7/2026, 3:10 PM"/>
    <s v="Retained With Discount"/>
  </r>
  <r>
    <s v="DG0000980718"/>
    <s v="Initial"/>
    <s v="Web Reg"/>
    <s v="5/5/2026, 12:28 PM"/>
    <s v="5/10/2026, 12:00 AM"/>
    <s v="4/9/2027, 11:59 PM"/>
    <s v="Subscription"/>
    <n v="125.88"/>
    <n v="10.49"/>
    <n v="3.7755000000000001"/>
    <n v="1"/>
    <n v="125.88"/>
    <n v="0.2"/>
    <n v="46.25"/>
    <n v="1"/>
    <s v="Robert Keaton"/>
    <x v="0"/>
    <x v="27"/>
    <s v="5/5/2026, 12:28 PM"/>
    <s v="Retained With Discount"/>
  </r>
  <r>
    <s v="DG0001166152"/>
    <s v="Initial"/>
    <s v="Web Reg"/>
    <s v="5/5/2026, 12:29 PM"/>
    <s v="5/23/2026, 12:00 AM"/>
    <m/>
    <s v="Subscription"/>
    <n v="48.4"/>
    <n v="2.2000000000000002"/>
    <n v="1.5840000000000001"/>
    <n v="1"/>
    <n v="48.4"/>
    <n v="0.2"/>
    <n v="12.47"/>
    <n v="1"/>
    <s v="Robert Keaton"/>
    <x v="0"/>
    <x v="27"/>
    <s v="5/5/2026, 12:29 PM"/>
    <s v="Retained With Discount"/>
  </r>
  <r>
    <s v="DG0001033659"/>
    <s v="Initial"/>
    <s v="Tel Reg"/>
    <s v="5/5/2026, 2:21 PM"/>
    <s v="6/2/2026, 12:00 AM"/>
    <s v="5/1/2027, 11:59 PM"/>
    <s v="Subscription"/>
    <n v="119.88"/>
    <n v="9.99"/>
    <n v="1.9975000000000001"/>
    <n v="1"/>
    <n v="119.88"/>
    <n v="0.2"/>
    <n v="24.47"/>
    <n v="1"/>
    <s v="Mohammad Chowdhury"/>
    <x v="0"/>
    <x v="27"/>
    <s v="5/5/2026, 2:21 PM"/>
    <s v="Retained With Discount"/>
  </r>
  <r>
    <s v="DG0001026654"/>
    <s v="Pre-Renewal"/>
    <s v="After CC"/>
    <s v="5/5/2026, 2:42 PM"/>
    <s v="5/29/2026, 1:00 AM"/>
    <s v="5/28/2027, 11:59 PM"/>
    <s v="Subscription"/>
    <n v="167.88"/>
    <n v="13.99"/>
    <n v="2.798"/>
    <n v="1"/>
    <n v="167.88"/>
    <n v="0.2"/>
    <n v="33.58"/>
    <n v="1"/>
    <s v="Gouri Das"/>
    <x v="0"/>
    <x v="27"/>
    <s v="5/5/2026, 2:42 PM"/>
    <s v="Retained With Discount"/>
  </r>
  <r>
    <s v="DG0001033656"/>
    <s v="Initial"/>
    <s v="Tel Reg"/>
    <s v="5/5/2026, 2:23 PM"/>
    <s v="6/2/2026, 12:00 AM"/>
    <s v="5/1/2027, 11:59 PM"/>
    <s v="Subscription"/>
    <n v="131.88"/>
    <n v="10.99"/>
    <n v="1.3185"/>
    <n v="1"/>
    <n v="131.88"/>
    <n v="0.2"/>
    <n v="16.149999999999999"/>
    <n v="1"/>
    <s v="Mohammad Chowdhury"/>
    <x v="0"/>
    <x v="27"/>
    <s v="5/5/2026, 2:23 PM"/>
    <s v="Retained With Discount"/>
  </r>
  <r>
    <s v="DG0001033655"/>
    <s v="Initial"/>
    <s v="Tel Reg"/>
    <s v="5/5/2026, 2:23 PM"/>
    <s v="6/2/2026, 12:00 AM"/>
    <s v="5/1/2027, 11:59 PM"/>
    <s v="Subscription"/>
    <n v="209.88"/>
    <n v="17.489999999999998"/>
    <n v="2.0985"/>
    <n v="1"/>
    <n v="209.88"/>
    <n v="0.2"/>
    <n v="25.71"/>
    <n v="1"/>
    <s v="Mohammad Chowdhury"/>
    <x v="0"/>
    <x v="27"/>
    <s v="5/5/2026, 2:23 PM"/>
    <s v="Retained With Discount"/>
  </r>
  <r>
    <s v="DG0001033653"/>
    <s v="Initial"/>
    <s v="Tel Reg"/>
    <s v="5/5/2026, 2:24 PM"/>
    <s v="6/2/2026, 12:00 AM"/>
    <s v="5/1/2027, 11:59 PM"/>
    <s v="Subscription"/>
    <n v="101.88"/>
    <n v="8.49"/>
    <n v="1.0185"/>
    <n v="1"/>
    <n v="101.88"/>
    <n v="0.2"/>
    <n v="12.48"/>
    <n v="1"/>
    <s v="Mohammad Chowdhury"/>
    <x v="0"/>
    <x v="27"/>
    <s v="5/5/2026, 2:24 PM"/>
    <s v="Retained With Discount"/>
  </r>
  <r>
    <s v="DG0001033658"/>
    <s v="Initial"/>
    <s v="Tel Reg"/>
    <s v="5/5/2026, 2:22 PM"/>
    <s v="6/2/2026, 12:00 AM"/>
    <s v="5/1/2027, 11:59 PM"/>
    <s v="Subscription"/>
    <n v="162.36000000000001"/>
    <n v="13.53"/>
    <n v="1.623"/>
    <n v="1"/>
    <n v="162.36000000000001"/>
    <n v="0.2"/>
    <n v="19.88"/>
    <n v="1"/>
    <s v="Mohammad Chowdhury"/>
    <x v="0"/>
    <x v="27"/>
    <s v="5/5/2026, 2:22 PM"/>
    <s v="Retained With Discount"/>
  </r>
  <r>
    <s v="DG0001033654"/>
    <s v="Initial"/>
    <s v="Tel Reg"/>
    <s v="5/5/2026, 2:24 PM"/>
    <s v="6/2/2026, 12:00 AM"/>
    <s v="5/1/2027, 11:59 PM"/>
    <s v="Subscription"/>
    <n v="162.36000000000001"/>
    <n v="13.53"/>
    <n v="1.623"/>
    <n v="1"/>
    <n v="162.36000000000001"/>
    <n v="0.2"/>
    <n v="19.88"/>
    <n v="1"/>
    <s v="Mohammad Chowdhury"/>
    <x v="0"/>
    <x v="27"/>
    <s v="5/5/2026, 2:24 PM"/>
    <s v="Retained With Discount"/>
  </r>
  <r>
    <s v="DG0001026657"/>
    <s v="Pre-Renewal"/>
    <s v="After CC"/>
    <s v="5/5/2026, 2:40 PM"/>
    <s v="5/29/2026, 1:00 AM"/>
    <s v="5/28/2027, 11:59 PM"/>
    <s v="Subscription"/>
    <n v="113.88"/>
    <n v="9.49"/>
    <n v="1.8979999999999999"/>
    <n v="1"/>
    <n v="113.88"/>
    <n v="0.2"/>
    <n v="22.78"/>
    <n v="1"/>
    <s v="Gouri Das"/>
    <x v="0"/>
    <x v="27"/>
    <s v="5/5/2026, 2:40 PM"/>
    <s v="Retained With Discount"/>
  </r>
  <r>
    <s v="DG0001026660"/>
    <s v="Pre-Renewal"/>
    <s v="After CC"/>
    <s v="5/5/2026, 2:39 PM"/>
    <s v="5/29/2026, 1:00 AM"/>
    <s v="5/28/2027, 11:59 PM"/>
    <s v="Subscription"/>
    <n v="119.88"/>
    <n v="9.99"/>
    <n v="1.998"/>
    <n v="1"/>
    <n v="119.88"/>
    <n v="0.2"/>
    <n v="23.98"/>
    <n v="1"/>
    <s v="Gouri Das"/>
    <x v="0"/>
    <x v="27"/>
    <s v="5/5/2026, 2:39 PM"/>
    <s v="Retained With Discount"/>
  </r>
  <r>
    <s v="DG0001026658"/>
    <s v="Pre-Renewal"/>
    <s v="After CC"/>
    <s v="5/5/2026, 2:39 PM"/>
    <s v="5/29/2026, 1:00 AM"/>
    <s v="5/28/2027, 11:59 PM"/>
    <s v="Subscription"/>
    <n v="83.88"/>
    <n v="6.99"/>
    <n v="1.3979999999999999"/>
    <n v="1"/>
    <n v="83.88"/>
    <n v="0.2"/>
    <n v="16.78"/>
    <n v="1"/>
    <s v="Gouri Das"/>
    <x v="0"/>
    <x v="27"/>
    <s v="5/5/2026, 2:39 PM"/>
    <s v="Retained With Discount"/>
  </r>
  <r>
    <s v="DG0001026656"/>
    <s v="Pre-Renewal"/>
    <s v="After CC"/>
    <s v="5/5/2026, 2:40 PM"/>
    <s v="5/29/2026, 1:00 AM"/>
    <s v="5/28/2027, 11:59 PM"/>
    <s v="Subscription"/>
    <n v="83.88"/>
    <n v="6.99"/>
    <n v="1.3979999999999999"/>
    <n v="1"/>
    <n v="83.88"/>
    <n v="0.2"/>
    <n v="16.78"/>
    <n v="1"/>
    <s v="Gouri Das"/>
    <x v="0"/>
    <x v="27"/>
    <s v="5/5/2026, 2:40 PM"/>
    <s v="Retained With Discount"/>
  </r>
  <r>
    <s v="DG0001026653"/>
    <s v="Pre-Renewal"/>
    <s v="After CC"/>
    <s v="5/5/2026, 2:41 PM"/>
    <s v="5/29/2026, 1:00 AM"/>
    <s v="5/28/2027, 11:59 PM"/>
    <s v="Subscription"/>
    <n v="137.88"/>
    <n v="11.49"/>
    <n v="2.298"/>
    <n v="1"/>
    <n v="137.88"/>
    <n v="0.2"/>
    <n v="27.58"/>
    <n v="1"/>
    <s v="Gouri Das"/>
    <x v="0"/>
    <x v="27"/>
    <s v="5/5/2026, 2:41 PM"/>
    <s v="Retained With Discount"/>
  </r>
  <r>
    <s v="DG0001026655"/>
    <s v="Pre-Renewal"/>
    <s v="After CC"/>
    <s v="5/5/2026, 2:41 PM"/>
    <s v="5/29/2026, 1:00 AM"/>
    <s v="5/28/2027, 11:59 PM"/>
    <s v="Subscription"/>
    <n v="185.88"/>
    <n v="15.49"/>
    <n v="3.0979999999999999"/>
    <n v="1"/>
    <n v="185.88"/>
    <n v="0.2"/>
    <n v="37.18"/>
    <n v="1"/>
    <s v="Gouri Das"/>
    <x v="0"/>
    <x v="27"/>
    <s v="5/5/2026, 2:41 PM"/>
    <s v="Retained With Discount"/>
  </r>
  <r>
    <s v="DG0000836177"/>
    <s v="Initial"/>
    <s v="Whirlpool Contact Center"/>
    <s v="5/8/2026, 4:21 PM"/>
    <s v="5/8/2026, 4:21 PM"/>
    <s v="1/30/2027, 11:59 PM"/>
    <s v="Annual Renewal"/>
    <n v="245.88"/>
    <n v="20.49"/>
    <m/>
    <n v="0"/>
    <n v="245.88"/>
    <m/>
    <m/>
    <n v="1"/>
    <s v="John Wright"/>
    <x v="1"/>
    <x v="28"/>
    <s v="5/8/2026, 4:21 PM"/>
    <s v="Retained on Benefits"/>
  </r>
  <r>
    <s v="DG0001731865"/>
    <s v="Initial"/>
    <s v="Tel Reg"/>
    <s v="5/8/2026, 4:47 PM"/>
    <s v="5/8/2026, 4:47 PM"/>
    <m/>
    <s v="Subscription"/>
    <n v="38.4"/>
    <n v="3.2"/>
    <n v="0.24"/>
    <n v="0"/>
    <n v="38.4"/>
    <m/>
    <n v="4.8"/>
    <n v="1"/>
    <s v="Lorraine Melkvyas"/>
    <x v="1"/>
    <x v="28"/>
    <s v="5/8/2026, 4:47 PM"/>
    <s v="Retained on Benefits"/>
  </r>
  <r>
    <s v="DG0001287423"/>
    <s v="Initial"/>
    <s v="D&amp;G Contact Center"/>
    <s v="5/7/2026, 12:53 PM"/>
    <s v="5/7/2026, 12:53 PM"/>
    <m/>
    <s v="Subscription"/>
    <n v="186.36"/>
    <n v="15.53"/>
    <n v="1.0871"/>
    <n v="0"/>
    <n v="186.36"/>
    <m/>
    <n v="23.92"/>
    <n v="1"/>
    <s v="Martha Menjivar"/>
    <x v="1"/>
    <x v="28"/>
    <s v="5/7/2026, 12:53 PM"/>
    <s v="Retained on Benefits"/>
  </r>
  <r>
    <s v="DG0001846696"/>
    <s v="Initial"/>
    <s v="D&amp;G Contact Center"/>
    <s v="5/6/2026, 3:55 PM"/>
    <s v="5/6/2026, 3:55 PM"/>
    <m/>
    <s v="Subscription"/>
    <n v="187.32"/>
    <n v="15.61"/>
    <n v="1.0927"/>
    <n v="0"/>
    <n v="187.32"/>
    <n v="0.5"/>
    <n v="21.84"/>
    <n v="1"/>
    <s v="Linda Harding"/>
    <x v="1"/>
    <x v="28"/>
    <s v="5/6/2026, 3:55 PM"/>
    <s v="Retained on Benefits"/>
  </r>
  <r>
    <s v="DG0000584428"/>
    <s v="Initial"/>
    <s v="Whirlpool Contact Center"/>
    <s v="5/6/2026, 3:15 PM"/>
    <s v="5/6/2026, 3:15 PM"/>
    <s v="9/5/2026, 11:59 PM"/>
    <s v="Annual Renewal"/>
    <n v="251.88"/>
    <n v="20.99"/>
    <m/>
    <n v="0"/>
    <n v="251.88"/>
    <m/>
    <m/>
    <n v="1"/>
    <s v="Concepcion Rivera"/>
    <x v="1"/>
    <x v="28"/>
    <s v="5/6/2026, 3:15 PM"/>
    <s v="Retained on Benefits"/>
  </r>
  <r>
    <s v="DG0001846518"/>
    <s v="Initial"/>
    <s v="Whirlpool Contact Center"/>
    <s v="5/6/2026, 3:55 PM"/>
    <s v="5/6/2026, 3:55 PM"/>
    <m/>
    <s v="Annual Renewal"/>
    <n v="491.88"/>
    <n v="40.99"/>
    <m/>
    <n v="0"/>
    <n v="491.88"/>
    <m/>
    <m/>
    <n v="1"/>
    <s v="Linda Harding"/>
    <x v="1"/>
    <x v="28"/>
    <s v="5/6/2026, 3:55 PM"/>
    <s v="Retained on Benefits"/>
  </r>
  <r>
    <s v="DG0001846697"/>
    <s v="Initial"/>
    <s v="D&amp;G Contact Center"/>
    <s v="5/6/2026, 3:55 PM"/>
    <s v="5/6/2026, 3:55 PM"/>
    <m/>
    <s v="Subscription"/>
    <n v="202.92"/>
    <n v="16.91"/>
    <n v="1.1837"/>
    <n v="0"/>
    <n v="202.92"/>
    <n v="0.5"/>
    <n v="23.66"/>
    <n v="1"/>
    <s v="Linda Harding"/>
    <x v="1"/>
    <x v="28"/>
    <s v="5/6/2026, 3:55 PM"/>
    <s v="Retained on Benefits"/>
  </r>
  <r>
    <s v="DG0001846553"/>
    <s v="Initial"/>
    <s v="Whirlpool Contact Center"/>
    <s v="5/6/2026, 3:56 PM"/>
    <s v="5/6/2026, 3:56 PM"/>
    <m/>
    <s v="Subscription"/>
    <n v="179.88"/>
    <n v="14.99"/>
    <n v="2.2484999999999999"/>
    <n v="0"/>
    <n v="179.88"/>
    <n v="0.5"/>
    <n v="44.96"/>
    <n v="1"/>
    <s v="Linda Harding"/>
    <x v="1"/>
    <x v="28"/>
    <s v="5/6/2026, 3:56 PM"/>
    <s v="Retained on Benefits"/>
  </r>
  <r>
    <s v="DG0001635301"/>
    <s v="Initial"/>
    <s v="Tel Reg"/>
    <s v="5/5/2026, 10:05 AM"/>
    <s v="5/5/2026, 10:05 AM"/>
    <m/>
    <s v="Subscription"/>
    <n v="49.6"/>
    <n v="2.25"/>
    <n v="0.54149999999999998"/>
    <n v="1"/>
    <n v="49.6"/>
    <n v="0.2"/>
    <n v="5.89"/>
    <n v="1"/>
    <s v="Lerby Velasquez"/>
    <x v="1"/>
    <x v="28"/>
    <s v="5/5/2026, 10:05 AM"/>
    <s v="Retained on Benefits"/>
  </r>
  <r>
    <s v="DG0001635300"/>
    <s v="Initial"/>
    <s v="Tel Reg"/>
    <s v="5/5/2026, 10:05 AM"/>
    <s v="5/5/2026, 10:05 AM"/>
    <m/>
    <s v="Subscription"/>
    <n v="64.34"/>
    <n v="2.92"/>
    <n v="0.70199999999999996"/>
    <n v="1"/>
    <n v="64.34"/>
    <n v="0.2"/>
    <n v="7.63"/>
    <n v="1"/>
    <s v="Lerby Velasquez"/>
    <x v="1"/>
    <x v="28"/>
    <s v="5/5/2026, 10:05 AM"/>
    <s v="Retained on Benefits"/>
  </r>
  <r>
    <s v="DG0002055369"/>
    <s v="Initial"/>
    <s v="Tel Reg"/>
    <s v="5/5/2026, 3:39 PM"/>
    <s v="6/5/2026, 12:00 AM"/>
    <m/>
    <s v="Subscription"/>
    <n v="117.8"/>
    <n v="5.35"/>
    <n v="1.2855000000000001"/>
    <n v="1"/>
    <n v="117.8"/>
    <n v="0.2"/>
    <n v="13.98"/>
    <n v="1"/>
    <s v="Robert Wertz"/>
    <x v="0"/>
    <x v="28"/>
    <s v="5/5/2026, 3:39 PM"/>
    <s v="Retained With Discount"/>
  </r>
  <r>
    <s v="DG0000609039"/>
    <s v="Initial"/>
    <s v="After CC"/>
    <s v="5/4/2026, 5:02 PM"/>
    <s v="5/4/2026, 5:02 PM"/>
    <s v="10/22/2026, 11:59 PM"/>
    <s v="Subscription"/>
    <n v="155.88"/>
    <n v="12.99"/>
    <m/>
    <n v="0"/>
    <n v="155.88"/>
    <m/>
    <m/>
    <n v="1"/>
    <s v="Judith DeVito"/>
    <x v="1"/>
    <x v="28"/>
    <s v="5/4/2026, 5:02 PM"/>
    <s v="Retained on Benefits"/>
  </r>
  <r>
    <s v="DG0000329630"/>
    <s v="Initial"/>
    <s v="Tel Reg"/>
    <s v="5/1/2026, 4:09 PM"/>
    <s v="5/1/2026, 4:09 PM"/>
    <s v="1/31/2027, 11:59 PM"/>
    <s v="Subscription"/>
    <n v="167.88"/>
    <n v="13.99"/>
    <m/>
    <n v="0"/>
    <n v="167.88"/>
    <m/>
    <m/>
    <n v="1"/>
    <s v="Marie Vanalst"/>
    <x v="1"/>
    <x v="28"/>
    <s v="5/1/2026, 4:09 PM"/>
    <s v="Retained on Benefits"/>
  </r>
  <r>
    <s v="DG0002021053"/>
    <s v="Initial"/>
    <s v="After Mail"/>
    <s v="5/1/2026, 3:47 PM"/>
    <s v="5/1/2026, 3:47 PM"/>
    <m/>
    <s v="Subscription"/>
    <m/>
    <n v="7.49"/>
    <m/>
    <n v="0"/>
    <m/>
    <m/>
    <m/>
    <n v="1"/>
    <s v="Kelvin Salgado"/>
    <x v="1"/>
    <x v="28"/>
    <s v="5/1/2026, 3:47 PM"/>
    <s v="Retained on Benefits"/>
  </r>
  <r>
    <s v="DG0000329631"/>
    <s v="Initial"/>
    <s v="Tel Reg"/>
    <s v="5/1/2026, 4:08 PM"/>
    <s v="5/1/2026, 4:08 PM"/>
    <s v="1/31/2027, 11:59 PM"/>
    <s v="Subscription"/>
    <n v="101.88"/>
    <n v="8.49"/>
    <m/>
    <n v="0"/>
    <n v="101.88"/>
    <m/>
    <m/>
    <n v="1"/>
    <s v="Marie Vanalst"/>
    <x v="1"/>
    <x v="28"/>
    <s v="5/1/2026, 4:08 PM"/>
    <s v="Retained on Benefits"/>
  </r>
  <r>
    <s v="DG0000329629"/>
    <s v="Initial"/>
    <s v="Tel Reg"/>
    <s v="5/1/2026, 4:09 PM"/>
    <s v="5/1/2026, 4:09 PM"/>
    <s v="1/31/2027, 11:59 PM"/>
    <s v="Subscription"/>
    <n v="113.88"/>
    <n v="9.49"/>
    <m/>
    <n v="0"/>
    <n v="113.88"/>
    <m/>
    <m/>
    <n v="1"/>
    <s v="Marie Vanalst"/>
    <x v="1"/>
    <x v="28"/>
    <s v="5/1/2026, 4:09 PM"/>
    <s v="Retained on Benefits"/>
  </r>
  <r>
    <s v="DG0000163474"/>
    <s v="Initial"/>
    <s v="Tel Reg"/>
    <s v="5/1/2026, 4:04 PM"/>
    <s v="5/5/2026, 12:00 AM"/>
    <s v="4/4/2027, 11:59 PM"/>
    <s v="Subscription"/>
    <n v="137.88"/>
    <n v="11.49"/>
    <n v="1.1028"/>
    <n v="1"/>
    <n v="137.88"/>
    <n v="0.2"/>
    <n v="13.51"/>
    <n v="1"/>
    <s v="Travis Mccutcheon"/>
    <x v="0"/>
    <x v="28"/>
    <s v="5/1/2026, 4:04 PM"/>
    <s v="Retained With Discount"/>
  </r>
  <r>
    <s v="DG0001034377"/>
    <s v="Initial"/>
    <s v="After CC"/>
    <s v="5/7/2026, 4:20 PM"/>
    <s v="6/2/2026, 12:00 AM"/>
    <s v="5/1/2027, 11:59 PM"/>
    <s v="Subscription"/>
    <n v="83.88"/>
    <n v="6.99"/>
    <n v="1.3975"/>
    <n v="1"/>
    <n v="83.88"/>
    <n v="0.2"/>
    <n v="17.12"/>
    <n v="1"/>
    <s v="Rudy Mejia"/>
    <x v="0"/>
    <x v="29"/>
    <s v="5/7/2026, 4:20 PM"/>
    <s v="Retained With Discount"/>
  </r>
  <r>
    <s v="DG0000329029"/>
    <s v="Initial"/>
    <s v="D&amp;G Contact Center"/>
    <s v="5/6/2026, 12:00 PM"/>
    <s v="6/1/2026, 12:00 AM"/>
    <s v="2/28/2027, 11:59 PM"/>
    <s v="Subscription"/>
    <n v="215.88"/>
    <n v="17.989999999999998"/>
    <n v="2.0146000000000002"/>
    <n v="1"/>
    <n v="215.88"/>
    <n v="0.2"/>
    <n v="25.69"/>
    <n v="1"/>
    <s v="Debbie cotton"/>
    <x v="0"/>
    <x v="29"/>
    <s v="5/6/2026, 12:00 PM"/>
    <s v="Retained With Discount"/>
  </r>
  <r>
    <s v="DG0001320089"/>
    <s v="Initial"/>
    <s v="After CC"/>
    <s v="5/6/2026, 11:59 AM"/>
    <s v="5/12/2026, 12:00 AM"/>
    <m/>
    <s v="Subscription"/>
    <n v="131.88"/>
    <n v="10.99"/>
    <n v="2.1974999999999998"/>
    <n v="1"/>
    <n v="131.88"/>
    <n v="0.2"/>
    <n v="30.77"/>
    <n v="1"/>
    <s v="Debbie cotton"/>
    <x v="0"/>
    <x v="29"/>
    <s v="5/6/2026, 11:59 AM"/>
    <s v="Retained With Discount"/>
  </r>
  <r>
    <s v="DG0000311239"/>
    <s v="Initial"/>
    <s v="Tel Reg"/>
    <s v="5/5/2026, 12:43 PM"/>
    <s v="6/2/2026, 12:00 AM"/>
    <s v="1/1/2027, 11:59 PM"/>
    <s v="Subscription"/>
    <n v="113.88"/>
    <n v="9.49"/>
    <n v="0.91080000000000005"/>
    <n v="1"/>
    <n v="113.88"/>
    <n v="0.2"/>
    <n v="12.07"/>
    <n v="1"/>
    <s v="Wendy Sell"/>
    <x v="0"/>
    <x v="29"/>
    <s v="5/5/2026, 12:43 PM"/>
    <s v="Retained With Discount"/>
  </r>
  <r>
    <s v="DG0001078169"/>
    <s v="Initial"/>
    <s v="Whirlpool Contact Center"/>
    <s v="5/5/2026, 2:51 PM"/>
    <s v="5/19/2026, 12:00 AM"/>
    <m/>
    <s v="Subscription"/>
    <n v="191.88"/>
    <n v="15.99"/>
    <n v="3.8370000000000002"/>
    <n v="1"/>
    <n v="191.88"/>
    <n v="0.2"/>
    <n v="56.6"/>
    <n v="1"/>
    <s v="Shirley Mott"/>
    <x v="0"/>
    <x v="29"/>
    <s v="5/5/2026, 2:51 PM"/>
    <s v="Retained With Discount"/>
  </r>
  <r>
    <s v="DG0001078168"/>
    <s v="Initial"/>
    <s v="Whirlpool Contact Center"/>
    <s v="5/5/2026, 2:51 PM"/>
    <s v="5/19/2026, 12:00 AM"/>
    <m/>
    <s v="Subscription"/>
    <n v="191.88"/>
    <n v="15.99"/>
    <n v="3.8370000000000002"/>
    <n v="1"/>
    <n v="191.88"/>
    <n v="0.2"/>
    <n v="56.6"/>
    <n v="1"/>
    <s v="Shirley Mott"/>
    <x v="0"/>
    <x v="29"/>
    <s v="5/5/2026, 2:51 PM"/>
    <s v="Retained With Discount"/>
  </r>
  <r>
    <s v="DG0001134853"/>
    <s v="Initial"/>
    <s v="Tel Reg"/>
    <s v="5/5/2026, 3:59 PM"/>
    <s v="5/10/2026, 12:00 AM"/>
    <m/>
    <s v="Subscription"/>
    <n v="138.80000000000001"/>
    <n v="6.94"/>
    <n v="1.665"/>
    <n v="1"/>
    <n v="138.80000000000001"/>
    <n v="0.2"/>
    <n v="13.12"/>
    <n v="1"/>
    <s v="VIRGINIA HAYES"/>
    <x v="0"/>
    <x v="29"/>
    <s v="5/5/2026, 3:59 PM"/>
    <s v="Retained With Discount"/>
  </r>
  <r>
    <s v="DG0001825274"/>
    <s v="Initial"/>
    <s v="D&amp;G Contact Center"/>
    <s v="5/5/2026, 5:06 PM"/>
    <s v="6/1/2026, 12:00 AM"/>
    <m/>
    <s v="Subscription"/>
    <n v="229.56"/>
    <n v="10.43"/>
    <n v="2.3380000000000001"/>
    <n v="1"/>
    <n v="229.56"/>
    <n v="0.2"/>
    <n v="24.55"/>
    <n v="1"/>
    <s v="James Bagby"/>
    <x v="0"/>
    <x v="29"/>
    <s v="5/5/2026, 5:06 PM"/>
    <s v="Retained With Discount"/>
  </r>
  <r>
    <s v="DG0001825198"/>
    <s v="Initial"/>
    <s v="D&amp;G Contact Center"/>
    <s v="5/5/2026, 5:07 PM"/>
    <s v="6/1/2026, 12:00 AM"/>
    <m/>
    <s v="Subscription"/>
    <n v="144.19999999999999"/>
    <n v="6.55"/>
    <n v="1.4685999999999999"/>
    <n v="1"/>
    <n v="144.19999999999999"/>
    <n v="0.2"/>
    <n v="15.42"/>
    <n v="1"/>
    <s v="James Bagby"/>
    <x v="0"/>
    <x v="29"/>
    <s v="5/5/2026, 5:07 PM"/>
    <s v="Retained With Discount"/>
  </r>
  <r>
    <s v="DG0000347449"/>
    <s v="Initial"/>
    <s v="Web Reg"/>
    <s v="5/4/2026, 4:22 PM"/>
    <s v="5/26/2026, 12:00 AM"/>
    <s v="2/25/2027, 11:59 PM"/>
    <s v="Subscription"/>
    <n v="128.88"/>
    <n v="10.74"/>
    <n v="1.0307999999999999"/>
    <n v="1"/>
    <n v="128.88"/>
    <n v="0.2"/>
    <n v="13.14"/>
    <n v="1"/>
    <s v="Michelle Rankin"/>
    <x v="0"/>
    <x v="29"/>
    <s v="5/4/2026, 4:22 PM"/>
    <s v="Retained With Discount"/>
  </r>
  <r>
    <s v="DG0000347448"/>
    <s v="Initial"/>
    <s v="Web Reg"/>
    <s v="5/4/2026, 4:22 PM"/>
    <s v="5/26/2026, 12:00 AM"/>
    <s v="2/25/2027, 11:59 PM"/>
    <s v="Subscription"/>
    <n v="128.88"/>
    <n v="10.74"/>
    <n v="1.0307999999999999"/>
    <n v="1"/>
    <n v="128.88"/>
    <n v="0.2"/>
    <n v="13.14"/>
    <n v="1"/>
    <s v="Michelle Rankin"/>
    <x v="0"/>
    <x v="29"/>
    <s v="5/4/2026, 4:22 PM"/>
    <s v="Retained With Discount"/>
  </r>
  <r>
    <s v="DG0001110528"/>
    <s v="Initial"/>
    <s v="Whirlpool Contact Center"/>
    <s v="5/1/2026, 9:50 AM"/>
    <s v="5/2/2026, 12:00 AM"/>
    <m/>
    <s v="Subscription"/>
    <n v="83.88"/>
    <n v="6.99"/>
    <n v="2.7949999999999999"/>
    <n v="1"/>
    <n v="83.88"/>
    <n v="0.2"/>
    <n v="41.24"/>
    <n v="1"/>
    <s v="MARIA ARCHIE"/>
    <x v="0"/>
    <x v="29"/>
    <s v="5/1/2026, 9:50 AM"/>
    <s v="Retained With Discount"/>
  </r>
  <r>
    <s v="DG0001110529"/>
    <s v="Initial"/>
    <s v="Whirlpool Contact Center"/>
    <s v="5/1/2026, 9:49 AM"/>
    <s v="5/2/2026, 12:00 AM"/>
    <m/>
    <s v="Subscription"/>
    <n v="83.88"/>
    <n v="6.99"/>
    <n v="2.7949999999999999"/>
    <n v="1"/>
    <n v="83.88"/>
    <n v="0.2"/>
    <n v="41.24"/>
    <n v="1"/>
    <s v="MARIA ARCHIE"/>
    <x v="0"/>
    <x v="29"/>
    <s v="5/1/2026, 9:49 AM"/>
    <s v="Retained With Discount"/>
  </r>
  <r>
    <s v="DG0000456087"/>
    <s v="Initial"/>
    <s v="Whirlpool Contact Center"/>
    <s v="5/5/2026, 3:11 PM"/>
    <s v="5/10/2026, 12:00 AM"/>
    <s v="6/9/2026, 11:59 PM"/>
    <s v="Annual Renewal"/>
    <n v="251.88"/>
    <n v="20.99"/>
    <n v="1.0416700000000001"/>
    <n v="1"/>
    <n v="251.88"/>
    <n v="0.2"/>
    <n v="12.5"/>
    <n v="1"/>
    <s v="Lorretta Miller"/>
    <x v="0"/>
    <x v="30"/>
    <s v="5/5/2026, 3:11 PM"/>
    <s v="Retained With Discount"/>
  </r>
  <r>
    <s v="DG0001926390"/>
    <s v="Initial"/>
    <s v="Whirlpool Contact Center"/>
    <s v="5/4/2026, 11:05 AM"/>
    <s v="5/28/2026, 12:00 AM"/>
    <m/>
    <s v="Subscription"/>
    <n v="197.88"/>
    <n v="8.99"/>
    <n v="4.3170000000000002"/>
    <n v="1"/>
    <n v="197.88"/>
    <n v="0.2"/>
    <n v="46.95"/>
    <n v="1"/>
    <s v="Lorraine Haduck"/>
    <x v="0"/>
    <x v="30"/>
    <s v="5/4/2026, 11:05 AM"/>
    <s v="Retained With Discount"/>
  </r>
  <r>
    <s v="DG0000376303"/>
    <s v="Initial"/>
    <s v="After CC"/>
    <s v="5/5/2026, 8:41 AM"/>
    <s v="5/6/2026, 12:00 AM"/>
    <s v="4/5/2027, 11:59 PM"/>
    <s v="Subscription"/>
    <n v="266.88"/>
    <n v="22.24"/>
    <n v="4.4474999999999998"/>
    <n v="1"/>
    <n v="266.88"/>
    <n v="0.2"/>
    <n v="54.48"/>
    <n v="1"/>
    <s v="Walter Cumming"/>
    <x v="0"/>
    <x v="31"/>
    <s v="5/5/2026, 8:41 AM"/>
    <s v="Retained With Discount"/>
  </r>
  <r>
    <s v="DG0000420807"/>
    <s v="Pre-Renewal"/>
    <s v="Tel Reg"/>
    <s v="5/8/2026, 10:52 AM"/>
    <s v="5/13/2026, 1:00 AM"/>
    <s v="5/12/2027, 11:59 PM"/>
    <s v="Subscription"/>
    <n v="110.88"/>
    <n v="9.24"/>
    <n v="0.88704000000000005"/>
    <n v="1"/>
    <n v="110.88"/>
    <n v="0.2"/>
    <n v="10.64"/>
    <n v="1"/>
    <s v="Lawrence Gross"/>
    <x v="0"/>
    <x v="32"/>
    <s v="5/8/2026, 10:52 AM"/>
    <s v="Retained With Discount"/>
  </r>
  <r>
    <s v="DG0000420809"/>
    <s v="Pre-Renewal"/>
    <s v="D&amp;G Contact Center"/>
    <s v="5/8/2026, 10:55 AM"/>
    <s v="5/13/2026, 1:00 AM"/>
    <s v="5/12/2027, 11:59 PM"/>
    <s v="Subscription"/>
    <n v="305.88"/>
    <n v="25.49"/>
    <n v="2.8548800000000001"/>
    <n v="1"/>
    <n v="305.88"/>
    <n v="0.2"/>
    <n v="34.26"/>
    <n v="1"/>
    <s v="Lawrence Gross"/>
    <x v="0"/>
    <x v="32"/>
    <s v="5/8/2026, 10:55 AM"/>
    <s v="Retained With Discount"/>
  </r>
  <r>
    <s v="DG0001151759"/>
    <s v="Initial"/>
    <s v="Whirlpool Contact Center"/>
    <s v="5/11/2026, 6:14 AM"/>
    <s v="5/11/2026, 6:14 AM"/>
    <m/>
    <s v="Annual Renewal"/>
    <n v="383.88"/>
    <n v="31.99"/>
    <m/>
    <n v="0"/>
    <n v="383.88"/>
    <m/>
    <m/>
    <n v="1"/>
    <s v="KEVIN / EDRINA BAKER"/>
    <x v="1"/>
    <x v="33"/>
    <s v="5/11/2026, 6:14 AM"/>
    <s v="Retained on Benefits"/>
  </r>
  <r>
    <s v="DG0002201024"/>
    <s v="Initial"/>
    <s v="D&amp;G Contact Center"/>
    <s v="5/11/2026, 6:15 AM"/>
    <s v="5/11/2026, 6:15 AM"/>
    <m/>
    <s v="Subscription"/>
    <n v="195.48"/>
    <n v="16.29"/>
    <n v="1.1403000000000001"/>
    <n v="0"/>
    <n v="195.48"/>
    <n v="0.5"/>
    <n v="20.53"/>
    <n v="1"/>
    <s v="KEVIN / EDRINA BAKER"/>
    <x v="1"/>
    <x v="33"/>
    <s v="5/11/2026, 6:15 AM"/>
    <s v="Retained on Benefits"/>
  </r>
  <r>
    <s v="DG0000476450"/>
    <s v="Initial"/>
    <s v="After Mail"/>
    <s v="5/11/2026, 6:28 AM"/>
    <s v="5/11/2026, 6:28 AM"/>
    <s v="6/24/2026, 11:59 PM"/>
    <s v="Subscription"/>
    <n v="71.88"/>
    <n v="5.99"/>
    <m/>
    <n v="0"/>
    <n v="71.88"/>
    <m/>
    <m/>
    <n v="1"/>
    <s v="Hardy Hance"/>
    <x v="2"/>
    <x v="33"/>
    <s v="5/11/2026, 6:28 AM"/>
    <s v="Retained on Benefits"/>
  </r>
  <r>
    <s v="DG0000342352"/>
    <s v="Initial"/>
    <s v="Tel Reg"/>
    <s v="5/11/2026, 7:02 AM"/>
    <s v="5/11/2026, 7:02 AM"/>
    <s v="2/18/2027, 11:59 PM"/>
    <s v="Subscription"/>
    <n v="107.88"/>
    <n v="8.99"/>
    <m/>
    <n v="0"/>
    <n v="107.88"/>
    <m/>
    <m/>
    <n v="1"/>
    <s v="Korby Anderson"/>
    <x v="1"/>
    <x v="33"/>
    <s v="5/11/2026, 7:02 AM"/>
    <s v="Retained on Benefits"/>
  </r>
  <r>
    <s v="DG0000342348"/>
    <s v="Initial"/>
    <s v="Tel Reg"/>
    <s v="5/11/2026, 7:03 AM"/>
    <s v="5/11/2026, 7:03 AM"/>
    <s v="2/18/2027, 11:59 PM"/>
    <s v="Subscription"/>
    <n v="185.88"/>
    <n v="15.49"/>
    <m/>
    <n v="0"/>
    <n v="185.88"/>
    <m/>
    <m/>
    <n v="1"/>
    <s v="Korby Anderson"/>
    <x v="1"/>
    <x v="33"/>
    <s v="5/11/2026, 7:03 AM"/>
    <s v="Retained on Benefits"/>
  </r>
  <r>
    <s v="DG0000342353"/>
    <s v="Initial"/>
    <s v="Tel Reg"/>
    <s v="5/11/2026, 7:02 AM"/>
    <s v="5/11/2026, 7:02 AM"/>
    <s v="2/18/2027, 11:59 PM"/>
    <s v="Subscription"/>
    <n v="89.88"/>
    <n v="7.49"/>
    <m/>
    <n v="0"/>
    <n v="89.88"/>
    <m/>
    <m/>
    <n v="1"/>
    <s v="Korby Anderson"/>
    <x v="1"/>
    <x v="33"/>
    <s v="5/11/2026, 7:02 AM"/>
    <s v="Retained on Benefits"/>
  </r>
  <r>
    <s v="DG0000342351"/>
    <s v="Initial"/>
    <s v="Tel Reg"/>
    <s v="5/11/2026, 7:03 AM"/>
    <s v="5/11/2026, 7:03 AM"/>
    <s v="2/18/2027, 11:59 PM"/>
    <s v="Subscription"/>
    <n v="68.88"/>
    <n v="5.74"/>
    <m/>
    <n v="0"/>
    <n v="68.88"/>
    <m/>
    <m/>
    <n v="1"/>
    <s v="Korby Anderson"/>
    <x v="1"/>
    <x v="33"/>
    <s v="5/11/2026, 7:03 AM"/>
    <s v="Retained on Benefits"/>
  </r>
  <r>
    <s v="DG0000342354"/>
    <s v="Initial"/>
    <s v="Tel Reg"/>
    <s v="5/11/2026, 7:01 AM"/>
    <s v="5/11/2026, 7:01 AM"/>
    <s v="2/18/2027, 11:59 PM"/>
    <s v="Subscription"/>
    <n v="155.88"/>
    <n v="12.99"/>
    <m/>
    <n v="0"/>
    <n v="155.88"/>
    <m/>
    <m/>
    <n v="1"/>
    <s v="Korby Anderson"/>
    <x v="1"/>
    <x v="33"/>
    <s v="5/11/2026, 7:01 AM"/>
    <s v="Retained on Benefits"/>
  </r>
  <r>
    <s v="DG0000342349"/>
    <s v="Initial"/>
    <s v="Tel Reg"/>
    <s v="5/11/2026, 7:04 AM"/>
    <s v="5/11/2026, 7:04 AM"/>
    <s v="2/18/2027, 11:59 PM"/>
    <s v="Subscription"/>
    <n v="185.88"/>
    <n v="15.49"/>
    <m/>
    <n v="0"/>
    <n v="185.88"/>
    <m/>
    <m/>
    <n v="1"/>
    <s v="Korby Anderson"/>
    <x v="1"/>
    <x v="33"/>
    <s v="5/11/2026, 7:04 AM"/>
    <s v="Retained on Benefits"/>
  </r>
  <r>
    <s v="DG0000413946"/>
    <s v="Initial"/>
    <s v="Tel Reg"/>
    <s v="5/8/2026, 6:47 AM"/>
    <s v="5/8/2026, 6:47 AM"/>
    <s v="5/6/2027, 11:59 PM"/>
    <s v="Subscription"/>
    <n v="110.88"/>
    <n v="9.24"/>
    <n v="0.88680000000000003"/>
    <n v="1"/>
    <n v="110.88"/>
    <n v="0.2"/>
    <n v="10.86"/>
    <n v="1"/>
    <s v="Heribeliz Valdez"/>
    <x v="0"/>
    <x v="33"/>
    <s v="5/8/2026, 6:47 AM"/>
    <s v="Retained on Benefits"/>
  </r>
  <r>
    <s v="DG0000413945"/>
    <s v="Initial"/>
    <s v="Tel Reg"/>
    <s v="5/8/2026, 6:47 AM"/>
    <s v="5/8/2026, 6:47 AM"/>
    <s v="5/6/2027, 11:59 PM"/>
    <s v="Subscription"/>
    <n v="83.88"/>
    <n v="6.99"/>
    <n v="0.67079999999999995"/>
    <n v="1"/>
    <n v="83.88"/>
    <n v="0.2"/>
    <n v="8.2200000000000006"/>
    <n v="1"/>
    <s v="Heribeliz Valdez"/>
    <x v="0"/>
    <x v="33"/>
    <s v="5/8/2026, 6:47 AM"/>
    <s v="Retained on Benefits"/>
  </r>
  <r>
    <s v="DG0000413944"/>
    <s v="Initial"/>
    <s v="Tel Reg"/>
    <s v="5/8/2026, 6:48 AM"/>
    <s v="5/8/2026, 6:48 AM"/>
    <s v="5/6/2027, 11:59 PM"/>
    <s v="Subscription"/>
    <n v="80.88"/>
    <n v="6.74"/>
    <n v="0.64680000000000004"/>
    <n v="1"/>
    <n v="80.88"/>
    <n v="0.2"/>
    <n v="7.92"/>
    <n v="1"/>
    <s v="Heribeliz Valdez"/>
    <x v="0"/>
    <x v="33"/>
    <s v="5/8/2026, 6:48 AM"/>
    <s v="Retained on Benefits"/>
  </r>
  <r>
    <s v="DG0000930304"/>
    <s v="Canceled"/>
    <s v="D&amp;G Contact Center"/>
    <s v="5/8/2026, 7:31 AM"/>
    <s v="5/8/2026, 7:31 AM"/>
    <s v="4/17/2027, 11:59 PM"/>
    <s v="Subscription"/>
    <n v="167.88"/>
    <n v="13.99"/>
    <m/>
    <n v="0"/>
    <n v="167.88"/>
    <m/>
    <m/>
    <n v="1"/>
    <s v="Thao Huynh"/>
    <x v="2"/>
    <x v="33"/>
    <s v="5/8/2026, 7:31 AM"/>
    <s v="Retained on Benefits"/>
  </r>
  <r>
    <s v="DG0000725725"/>
    <s v="Canceled"/>
    <s v="D&amp;G Contact Center"/>
    <s v="5/8/2026, 7:31 AM"/>
    <s v="5/8/2026, 7:31 AM"/>
    <s v="1/1/2027, 11:59 PM"/>
    <s v="Subscription"/>
    <n v="227.88"/>
    <n v="18.989999999999998"/>
    <n v="2.1265999999999998"/>
    <n v="1"/>
    <n v="227.88"/>
    <n v="0.2"/>
    <n v="25.52"/>
    <n v="1"/>
    <s v="Thao Huynh"/>
    <x v="2"/>
    <x v="33"/>
    <s v="5/8/2026, 7:31 AM"/>
    <s v="Retained on Benefits"/>
  </r>
  <r>
    <s v="DG0000438778"/>
    <s v="Pre-Renewal"/>
    <s v="Whirlpool Contact Center"/>
    <s v="5/8/2026, 7:32 AM"/>
    <s v="5/8/2026, 7:32 AM"/>
    <s v="5/28/2027, 11:59 PM"/>
    <s v="Annual Renewal"/>
    <n v="335.88"/>
    <n v="27.99"/>
    <m/>
    <n v="0"/>
    <n v="335.88"/>
    <m/>
    <m/>
    <n v="1"/>
    <s v="Thao Huynh"/>
    <x v="1"/>
    <x v="33"/>
    <s v="5/8/2026, 7:32 AM"/>
    <s v="Retained on Benefits"/>
  </r>
  <r>
    <s v="DG0001669570"/>
    <s v="Initial"/>
    <s v="After CC"/>
    <s v="5/8/2026, 7:17 AM"/>
    <s v="5/8/2026, 7:17 AM"/>
    <m/>
    <s v="Subscription"/>
    <n v="263.88"/>
    <n v="21.99"/>
    <m/>
    <n v="0"/>
    <n v="263.88"/>
    <m/>
    <m/>
    <n v="1"/>
    <s v="To-Nga Nguyen"/>
    <x v="1"/>
    <x v="33"/>
    <s v="5/8/2026, 7:17 AM"/>
    <s v="Retained on Benefits"/>
  </r>
  <r>
    <s v="DG0002075115"/>
    <s v="Initial"/>
    <s v="Whirlpool Contact Center"/>
    <s v="5/8/2026, 11:09 AM"/>
    <s v="5/8/2026, 11:09 AM"/>
    <m/>
    <s v="Annual Renewal"/>
    <n v="395.88"/>
    <n v="32.99"/>
    <m/>
    <n v="0"/>
    <n v="395.88"/>
    <m/>
    <m/>
    <n v="1"/>
    <s v="Allen Fuller"/>
    <x v="1"/>
    <x v="33"/>
    <s v="5/8/2026, 11:09 AM"/>
    <s v="Retained on Benefits"/>
  </r>
  <r>
    <s v="DG0001923554"/>
    <s v="Initial"/>
    <s v="Tel Reg"/>
    <s v="5/8/2026, 12:15 PM"/>
    <s v="5/8/2026, 12:15 PM"/>
    <m/>
    <s v="Subscription"/>
    <n v="63.48"/>
    <n v="5.29"/>
    <n v="0.39674999999999999"/>
    <n v="0"/>
    <n v="63.48"/>
    <m/>
    <n v="8.73"/>
    <n v="1"/>
    <s v="Fran Watkins"/>
    <x v="1"/>
    <x v="33"/>
    <s v="5/8/2026, 12:15 PM"/>
    <s v="Retained on Benefits"/>
  </r>
  <r>
    <s v="DG0001267387"/>
    <s v="Initial"/>
    <s v="Tel Reg"/>
    <s v="5/8/2026, 12:15 PM"/>
    <s v="5/8/2026, 12:15 PM"/>
    <m/>
    <s v="Subscription"/>
    <n v="158.04"/>
    <n v="13.17"/>
    <n v="0.98775000000000002"/>
    <n v="0"/>
    <n v="158.04"/>
    <m/>
    <n v="21.74"/>
    <n v="1"/>
    <s v="Fran Watkins"/>
    <x v="1"/>
    <x v="33"/>
    <s v="5/8/2026, 12:15 PM"/>
    <s v="Retained on Benefits"/>
  </r>
  <r>
    <s v="DG0001043298"/>
    <s v="Initial"/>
    <s v="Whirlpool Contact Center"/>
    <s v="5/8/2026, 12:43 PM"/>
    <s v="5/8/2026, 12:43 PM"/>
    <s v="5/5/2027, 11:59 PM"/>
    <s v="Subscription"/>
    <n v="89.88"/>
    <n v="7.49"/>
    <n v="0.71879999999999999"/>
    <n v="1"/>
    <n v="89.88"/>
    <n v="0.2"/>
    <n v="8.81"/>
    <n v="1"/>
    <s v="Patricia Mason"/>
    <x v="0"/>
    <x v="33"/>
    <s v="5/8/2026, 12:43 PM"/>
    <s v="Retained on Benefits"/>
  </r>
  <r>
    <s v="DG0001043296"/>
    <s v="Initial"/>
    <s v="Whirlpool Contact Center"/>
    <s v="5/8/2026, 12:44 PM"/>
    <s v="5/8/2026, 12:44 PM"/>
    <s v="5/5/2027, 11:59 PM"/>
    <s v="Subscription"/>
    <n v="89.88"/>
    <n v="7.49"/>
    <m/>
    <n v="0"/>
    <n v="89.88"/>
    <m/>
    <m/>
    <n v="1"/>
    <s v="Patricia Mason"/>
    <x v="2"/>
    <x v="33"/>
    <s v="5/8/2026, 12:44 PM"/>
    <s v="Retained on Benefits"/>
  </r>
  <r>
    <s v="DG0000413946"/>
    <s v="Initial"/>
    <s v="Tel Reg"/>
    <s v="5/8/2026, 6:53 AM"/>
    <s v="6/7/2026, 12:00 AM"/>
    <s v="5/6/2027, 11:59 PM"/>
    <s v="Subscription"/>
    <n v="110.88"/>
    <n v="9.24"/>
    <n v="0.88680000000000003"/>
    <n v="1"/>
    <n v="110.88"/>
    <n v="0.2"/>
    <n v="10.86"/>
    <n v="1"/>
    <s v="Heribeliz Valdez"/>
    <x v="0"/>
    <x v="33"/>
    <s v="5/8/2026, 6:53 AM"/>
    <s v="Retained With Discount"/>
  </r>
  <r>
    <s v="DG0000413945"/>
    <s v="Initial"/>
    <s v="Tel Reg"/>
    <s v="5/8/2026, 6:54 AM"/>
    <s v="6/7/2026, 12:00 AM"/>
    <s v="5/6/2027, 11:59 PM"/>
    <s v="Subscription"/>
    <n v="83.88"/>
    <n v="6.99"/>
    <n v="0.67079999999999995"/>
    <n v="1"/>
    <n v="83.88"/>
    <n v="0.2"/>
    <n v="8.2200000000000006"/>
    <n v="1"/>
    <s v="Heribeliz Valdez"/>
    <x v="0"/>
    <x v="33"/>
    <s v="5/8/2026, 6:54 AM"/>
    <s v="Retained With Discount"/>
  </r>
  <r>
    <s v="DG0000413944"/>
    <s v="Initial"/>
    <s v="Tel Reg"/>
    <s v="5/8/2026, 6:55 AM"/>
    <s v="6/7/2026, 12:00 AM"/>
    <s v="5/6/2027, 11:59 PM"/>
    <s v="Subscription"/>
    <n v="80.88"/>
    <n v="6.74"/>
    <n v="0.64680000000000004"/>
    <n v="1"/>
    <n v="80.88"/>
    <n v="0.2"/>
    <n v="7.92"/>
    <n v="1"/>
    <s v="Heribeliz Valdez"/>
    <x v="0"/>
    <x v="33"/>
    <s v="5/8/2026, 6:55 AM"/>
    <s v="Retained With Discount"/>
  </r>
  <r>
    <s v="DG0001650411"/>
    <s v="Initial"/>
    <s v="Tel Reg"/>
    <s v="5/7/2026, 7:13 AM"/>
    <s v="5/7/2026, 7:13 AM"/>
    <m/>
    <s v="Subscription"/>
    <n v="60.6"/>
    <n v="5.05"/>
    <n v="0.37874999999999998"/>
    <n v="0"/>
    <n v="60.6"/>
    <m/>
    <n v="8.34"/>
    <n v="1"/>
    <s v="ROCIO GORDILLO"/>
    <x v="1"/>
    <x v="33"/>
    <s v="5/7/2026, 7:13 AM"/>
    <s v="Retained on Benefits"/>
  </r>
  <r>
    <s v="DG0001650410"/>
    <s v="Initial"/>
    <s v="Tel Reg"/>
    <s v="5/7/2026, 7:14 AM"/>
    <s v="5/7/2026, 7:14 AM"/>
    <m/>
    <s v="Subscription"/>
    <n v="75.72"/>
    <n v="6.31"/>
    <n v="0.47325"/>
    <n v="0"/>
    <n v="75.72"/>
    <m/>
    <n v="10.41"/>
    <n v="1"/>
    <s v="ROCIO GORDILLO"/>
    <x v="1"/>
    <x v="33"/>
    <s v="5/7/2026, 7:14 AM"/>
    <s v="Retained on Benefits"/>
  </r>
  <r>
    <s v="DG0001650411"/>
    <s v="Initial"/>
    <s v="Tel Reg"/>
    <s v="5/7/2026, 7:33 AM"/>
    <s v="5/7/2026, 7:33 AM"/>
    <m/>
    <s v="Subscription"/>
    <n v="60.6"/>
    <n v="5.05"/>
    <n v="0.37874999999999998"/>
    <n v="0"/>
    <n v="60.6"/>
    <m/>
    <n v="8.34"/>
    <n v="1"/>
    <s v="ROCIO GORDILLO"/>
    <x v="1"/>
    <x v="33"/>
    <s v="5/7/2026, 7:33 AM"/>
    <s v="Retained on Benefits"/>
  </r>
  <r>
    <s v="DG0001650410"/>
    <s v="Initial"/>
    <s v="Tel Reg"/>
    <s v="5/7/2026, 7:34 AM"/>
    <s v="5/7/2026, 7:34 AM"/>
    <m/>
    <s v="Subscription"/>
    <n v="75.72"/>
    <n v="6.31"/>
    <n v="0.47325"/>
    <n v="0"/>
    <n v="75.72"/>
    <m/>
    <n v="10.41"/>
    <n v="1"/>
    <s v="ROCIO GORDILLO"/>
    <x v="1"/>
    <x v="33"/>
    <s v="5/7/2026, 7:34 AM"/>
    <s v="Retained on Benefits"/>
  </r>
  <r>
    <s v="DG0001945784"/>
    <s v="Initial"/>
    <s v="Web Reg"/>
    <s v="5/7/2026, 8:12 AM"/>
    <s v="5/7/2026, 8:12 AM"/>
    <m/>
    <s v="Subscription"/>
    <n v="60.48"/>
    <n v="5.04"/>
    <n v="1.1339999999999999"/>
    <n v="0"/>
    <n v="60.48"/>
    <m/>
    <n v="23.81"/>
    <n v="1"/>
    <s v="Debra McGarry"/>
    <x v="1"/>
    <x v="33"/>
    <s v="5/7/2026, 8:12 AM"/>
    <s v="Retained on Benefits"/>
  </r>
  <r>
    <s v="DG0001945784"/>
    <s v="Initial"/>
    <s v="Web Reg"/>
    <s v="5/7/2026, 11:06 AM"/>
    <s v="5/7/2026, 11:06 AM"/>
    <m/>
    <s v="Subscription"/>
    <n v="60.48"/>
    <n v="5.04"/>
    <n v="1.1339999999999999"/>
    <n v="0"/>
    <n v="60.48"/>
    <m/>
    <n v="23.81"/>
    <n v="1"/>
    <s v="Debra McGarry"/>
    <x v="1"/>
    <x v="33"/>
    <s v="5/7/2026, 11:06 AM"/>
    <s v="Retained on Benefits"/>
  </r>
  <r>
    <s v="DG0000250709"/>
    <s v="Initial"/>
    <s v="Web Reg"/>
    <s v="5/7/2026, 12:13 PM"/>
    <s v="5/7/2026, 12:13 PM"/>
    <s v="9/22/2026, 11:59 PM"/>
    <s v="Subscription"/>
    <n v="116.88"/>
    <n v="9.74"/>
    <m/>
    <n v="0"/>
    <n v="116.88"/>
    <m/>
    <m/>
    <n v="1"/>
    <s v="Scott Pugsley"/>
    <x v="2"/>
    <x v="33"/>
    <s v="5/7/2026, 12:13 PM"/>
    <s v="Retained on Benefits"/>
  </r>
  <r>
    <s v="DG0000846773"/>
    <s v="Canceled"/>
    <s v="Whirlpool Contact Center"/>
    <s v="5/7/2026, 2:03 PM"/>
    <s v="5/7/2026, 2:03 PM"/>
    <s v="2/5/2027, 11:59 PM"/>
    <s v="Annual Renewal"/>
    <n v="239.88"/>
    <n v="19.989999999999998"/>
    <m/>
    <n v="0"/>
    <n v="239.88"/>
    <m/>
    <m/>
    <n v="1"/>
    <s v="Guillermo Garcia"/>
    <x v="2"/>
    <x v="33"/>
    <s v="5/7/2026, 2:03 PM"/>
    <s v="Retained on Benefits"/>
  </r>
  <r>
    <s v="DG0000846773"/>
    <s v="Canceled"/>
    <s v="Whirlpool Contact Center"/>
    <s v="5/7/2026, 2:03 PM"/>
    <s v="5/7/2026, 2:03 PM"/>
    <s v="2/5/2027, 11:59 PM"/>
    <s v="Annual Renewal"/>
    <n v="239.88"/>
    <n v="19.989999999999998"/>
    <m/>
    <n v="0"/>
    <n v="239.88"/>
    <m/>
    <m/>
    <n v="1"/>
    <s v="Guillermo Garcia"/>
    <x v="2"/>
    <x v="33"/>
    <s v="5/7/2026, 2:03 PM"/>
    <s v="Retained on Benefits"/>
  </r>
  <r>
    <s v="DG0000352900"/>
    <s v="Canceled"/>
    <s v="D&amp;G Contact Center"/>
    <s v="5/6/2026, 8:09 AM"/>
    <s v="5/6/2026, 8:09 AM"/>
    <s v="4/2/2027, 11:59 PM"/>
    <s v="Subscription"/>
    <n v="251.88"/>
    <n v="20.99"/>
    <m/>
    <n v="0"/>
    <n v="251.88"/>
    <m/>
    <m/>
    <n v="1"/>
    <s v="David Band"/>
    <x v="2"/>
    <x v="33"/>
    <s v="5/6/2026, 8:09 AM"/>
    <s v="Retained on Benefits"/>
  </r>
  <r>
    <s v="DG0001160680"/>
    <s v="Initial"/>
    <s v="Whirlpool Contact Center"/>
    <s v="5/6/2026, 8:37 AM"/>
    <s v="5/6/2026, 8:37 AM"/>
    <m/>
    <s v="Annual Renewal"/>
    <n v="383.88"/>
    <n v="31.99"/>
    <m/>
    <n v="0"/>
    <n v="383.88"/>
    <m/>
    <m/>
    <n v="1"/>
    <s v="Eddie Fortson"/>
    <x v="1"/>
    <x v="33"/>
    <s v="5/6/2026, 8:37 AM"/>
    <s v="Retained on Benefits"/>
  </r>
  <r>
    <s v="DG0002043421"/>
    <s v="Initial"/>
    <s v="Whirlpool Contact Center"/>
    <s v="5/6/2026, 9:38 AM"/>
    <s v="5/6/2026, 9:38 AM"/>
    <m/>
    <s v="Annual Renewal"/>
    <n v="431.88"/>
    <n v="35.99"/>
    <m/>
    <n v="0"/>
    <n v="431.88"/>
    <m/>
    <m/>
    <n v="1"/>
    <s v="James Thomas"/>
    <x v="1"/>
    <x v="33"/>
    <s v="5/6/2026, 9:38 AM"/>
    <s v="Retained on Benefits"/>
  </r>
  <r>
    <s v="DG0002043811"/>
    <s v="Initial"/>
    <s v="Whirlpool Contact Center"/>
    <s v="5/6/2026, 9:39 AM"/>
    <s v="5/6/2026, 9:39 AM"/>
    <m/>
    <s v="Subscription"/>
    <n v="203.88"/>
    <n v="16.989999999999998"/>
    <n v="2.5485000000000002"/>
    <n v="0"/>
    <n v="203.88"/>
    <n v="0.5"/>
    <n v="50.96"/>
    <n v="1"/>
    <s v="James Thomas"/>
    <x v="1"/>
    <x v="33"/>
    <s v="5/6/2026, 9:39 AM"/>
    <s v="Retained on Benefits"/>
  </r>
  <r>
    <s v="DG0001057032"/>
    <s v="Pre-Renewal"/>
    <s v="Tel Reg"/>
    <s v="5/6/2026, 9:55 AM"/>
    <s v="5/6/2026, 9:55 AM"/>
    <s v="5/11/2027, 11:59 PM"/>
    <s v="Subscription"/>
    <n v="125.88"/>
    <n v="10.49"/>
    <m/>
    <n v="0"/>
    <n v="125.88"/>
    <m/>
    <m/>
    <n v="1"/>
    <s v="Margie Dawson"/>
    <x v="1"/>
    <x v="33"/>
    <s v="5/6/2026, 9:55 AM"/>
    <s v="Retained on Benefits"/>
  </r>
  <r>
    <s v="DG0001880599"/>
    <s v="Initial"/>
    <s v="Whirlpool Contact Center"/>
    <s v="5/6/2026, 10:08 AM"/>
    <s v="5/6/2026, 10:08 AM"/>
    <m/>
    <s v="Subscription"/>
    <n v="83.88"/>
    <n v="6.99"/>
    <n v="1.7475000000000001"/>
    <n v="0"/>
    <n v="83.88"/>
    <n v="0.5"/>
    <n v="34.94"/>
    <n v="1"/>
    <s v="Marjodry Dawson"/>
    <x v="1"/>
    <x v="33"/>
    <s v="5/6/2026, 10:08 AM"/>
    <s v="Retained on Benefits"/>
  </r>
  <r>
    <s v="DG0001254034"/>
    <s v="Initial"/>
    <s v="D&amp;G Contact Center"/>
    <s v="5/6/2026, 10:20 AM"/>
    <s v="5/6/2026, 10:20 AM"/>
    <m/>
    <s v="Subscription"/>
    <n v="200.52"/>
    <n v="16.71"/>
    <n v="1.1697"/>
    <n v="0"/>
    <n v="200.52"/>
    <m/>
    <n v="23.39"/>
    <n v="1"/>
    <s v="Lisa Pelly"/>
    <x v="1"/>
    <x v="33"/>
    <s v="5/6/2026, 10:20 AM"/>
    <s v="Retained on Benefits"/>
  </r>
  <r>
    <s v="DG0001203327"/>
    <s v="Initial"/>
    <s v="Whirlpool Contact Center"/>
    <s v="5/6/2026, 10:21 AM"/>
    <s v="5/6/2026, 10:21 AM"/>
    <m/>
    <s v="Annual Renewal"/>
    <n v="383.88"/>
    <n v="31.99"/>
    <m/>
    <n v="0"/>
    <n v="383.88"/>
    <m/>
    <m/>
    <n v="1"/>
    <s v="Lisa Pelly"/>
    <x v="1"/>
    <x v="33"/>
    <s v="5/6/2026, 10:21 AM"/>
    <s v="Retained on Benefits"/>
  </r>
  <r>
    <s v="DG0000258497"/>
    <s v="Initial"/>
    <s v="Tel Reg"/>
    <s v="5/6/2026, 10:46 AM"/>
    <s v="5/6/2026, 10:46 AM"/>
    <s v="10/5/2026, 11:59 PM"/>
    <s v="Subscription"/>
    <n v="104.88"/>
    <n v="8.74"/>
    <n v="0.83879999999999999"/>
    <n v="1"/>
    <n v="104.88"/>
    <n v="0.2"/>
    <n v="10.91"/>
    <n v="1"/>
    <s v="Robert Degree"/>
    <x v="1"/>
    <x v="33"/>
    <s v="5/6/2026, 10:46 AM"/>
    <s v="Retained on Benefits"/>
  </r>
  <r>
    <s v="DG0000258496"/>
    <s v="Initial"/>
    <s v="Tel Reg"/>
    <s v="5/6/2026, 10:46 AM"/>
    <s v="5/6/2026, 10:46 AM"/>
    <s v="10/5/2026, 11:59 PM"/>
    <s v="Subscription"/>
    <n v="107.88"/>
    <n v="8.99"/>
    <n v="0.86280000000000001"/>
    <n v="1"/>
    <n v="107.88"/>
    <n v="0.2"/>
    <n v="11.22"/>
    <n v="1"/>
    <s v="Robert Degree"/>
    <x v="1"/>
    <x v="33"/>
    <s v="5/6/2026, 10:46 AM"/>
    <s v="Retained on Benefits"/>
  </r>
  <r>
    <s v="DG0000789298"/>
    <s v="Canceled"/>
    <s v="After CC"/>
    <s v="5/6/2026, 12:11 PM"/>
    <s v="5/6/2026, 12:11 PM"/>
    <s v="3/9/2027, 11:59 PM"/>
    <s v="Subscription"/>
    <n v="203.88"/>
    <n v="16.989999999999998"/>
    <m/>
    <n v="0"/>
    <n v="203.88"/>
    <m/>
    <m/>
    <n v="1"/>
    <s v="J.B Arrington"/>
    <x v="1"/>
    <x v="33"/>
    <s v="5/6/2026, 12:11 PM"/>
    <s v="Retained on Benefits"/>
  </r>
  <r>
    <s v="DG0001834257"/>
    <s v="Initial"/>
    <s v="After CC"/>
    <s v="5/6/2026, 12:11 PM"/>
    <s v="5/6/2026, 12:11 PM"/>
    <m/>
    <s v="Subscription"/>
    <n v="161.88"/>
    <n v="13.49"/>
    <m/>
    <n v="0"/>
    <n v="161.88"/>
    <m/>
    <m/>
    <n v="1"/>
    <s v="J Arrington"/>
    <x v="1"/>
    <x v="33"/>
    <s v="5/6/2026, 12:11 PM"/>
    <s v="Retained on Benefits"/>
  </r>
  <r>
    <s v="DG0001705531"/>
    <s v="Initial"/>
    <s v="D&amp;G Contact Center"/>
    <s v="5/6/2026, 2:13 PM"/>
    <s v="6/2/2026, 12:00 AM"/>
    <m/>
    <s v="Subscription"/>
    <n v="170.88"/>
    <n v="8.5399999999999991"/>
    <n v="1.9137999999999999"/>
    <n v="1"/>
    <n v="170.88"/>
    <n v="0.2"/>
    <n v="19.38"/>
    <n v="1"/>
    <s v="Veronica Chapa"/>
    <x v="0"/>
    <x v="33"/>
    <s v="5/6/2026, 2:13 PM"/>
    <s v="Retained With Discount"/>
  </r>
  <r>
    <s v="DG0001705530"/>
    <s v="Initial"/>
    <s v="D&amp;G Contact Center"/>
    <s v="5/6/2026, 2:14 PM"/>
    <s v="6/2/2026, 12:00 AM"/>
    <m/>
    <s v="Subscription"/>
    <n v="160"/>
    <n v="8"/>
    <n v="1.792"/>
    <n v="1"/>
    <n v="160"/>
    <n v="0.2"/>
    <n v="18.14"/>
    <n v="1"/>
    <s v="Veronica Chapa"/>
    <x v="0"/>
    <x v="33"/>
    <s v="5/6/2026, 2:14 PM"/>
    <s v="Retained With Discount"/>
  </r>
  <r>
    <s v="DG0000451904"/>
    <s v="Canceled"/>
    <s v="After Mail"/>
    <s v="5/5/2026, 6:52 AM"/>
    <s v="5/5/2026, 6:52 AM"/>
    <s v="6/6/2026, 11:59 PM"/>
    <s v="Subscription"/>
    <n v="146.88"/>
    <n v="12.24"/>
    <m/>
    <n v="0"/>
    <n v="146.88"/>
    <m/>
    <m/>
    <n v="1"/>
    <s v="Wallace Burkett"/>
    <x v="2"/>
    <x v="33"/>
    <s v="5/5/2026, 6:52 AM"/>
    <s v="Retained on Benefits"/>
  </r>
  <r>
    <s v="DG0001121476"/>
    <s v="Initial"/>
    <s v="Whirlpool Contact Center"/>
    <s v="5/5/2026, 6:59 AM"/>
    <s v="5/5/2026, 6:59 AM"/>
    <m/>
    <s v="Annual Renewal"/>
    <n v="383.88"/>
    <n v="31.99"/>
    <m/>
    <n v="0"/>
    <n v="383.88"/>
    <m/>
    <m/>
    <n v="1"/>
    <s v="Verona pARR"/>
    <x v="2"/>
    <x v="33"/>
    <s v="5/5/2026, 6:59 AM"/>
    <s v="Retained on Benefits"/>
  </r>
  <r>
    <s v="DG0000470207"/>
    <s v="Canceled"/>
    <s v="After Mail"/>
    <s v="5/5/2026, 8:20 AM"/>
    <s v="5/5/2026, 8:20 AM"/>
    <s v="6/19/2026, 11:59 PM"/>
    <s v="Subscription"/>
    <n v="113.88"/>
    <n v="9.49"/>
    <m/>
    <n v="0"/>
    <n v="113.88"/>
    <m/>
    <m/>
    <n v="1"/>
    <s v="Robert Greiff"/>
    <x v="2"/>
    <x v="33"/>
    <s v="5/5/2026, 8:20 AM"/>
    <s v="Retained on Benefits"/>
  </r>
  <r>
    <s v="DG0001833727"/>
    <s v="Initial"/>
    <s v="Whirlpool Contact Center"/>
    <s v="5/5/2026, 9:15 AM"/>
    <s v="5/5/2026, 9:15 AM"/>
    <m/>
    <s v="Annual Renewal"/>
    <n v="395.88"/>
    <n v="32.99"/>
    <m/>
    <n v="0"/>
    <n v="395.88"/>
    <m/>
    <m/>
    <n v="1"/>
    <s v="Karl Fisher"/>
    <x v="1"/>
    <x v="33"/>
    <s v="5/5/2026, 9:15 AM"/>
    <s v="Retained on Benefits"/>
  </r>
  <r>
    <s v="DG0001114136"/>
    <s v="Pre-Renewal"/>
    <s v="Whirlpool Contact Center"/>
    <s v="5/5/2026, 9:36 AM"/>
    <s v="5/5/2026, 9:36 AM"/>
    <s v="6/2/2027, 11:59 PM"/>
    <s v="Subscription"/>
    <n v="251.88"/>
    <n v="20.99"/>
    <n v="1.679"/>
    <n v="1"/>
    <n v="251.88"/>
    <n v="0.2"/>
    <n v="20.149999999999999"/>
    <n v="1"/>
    <s v="Toty Bishop"/>
    <x v="1"/>
    <x v="33"/>
    <s v="5/5/2026, 9:36 AM"/>
    <s v="Retained on Benefits"/>
  </r>
  <r>
    <s v="DG0001711615"/>
    <s v="Initial"/>
    <s v="Whirlpool Contact Center"/>
    <s v="5/5/2026, 9:47 AM"/>
    <s v="5/5/2026, 9:47 AM"/>
    <m/>
    <s v="Annual Renewal"/>
    <n v="395.88"/>
    <n v="32.99"/>
    <m/>
    <n v="0"/>
    <n v="395.88"/>
    <m/>
    <m/>
    <n v="1"/>
    <s v="DONNA HOETZER"/>
    <x v="1"/>
    <x v="33"/>
    <s v="5/5/2026, 9:47 AM"/>
    <s v="Retained on Benefits"/>
  </r>
  <r>
    <s v="DG0001807593"/>
    <s v="Initial"/>
    <s v="Web Reg"/>
    <s v="5/5/2026, 10:34 AM"/>
    <s v="5/5/2026, 10:34 AM"/>
    <m/>
    <s v="Subscription"/>
    <n v="173.46"/>
    <n v="8.26"/>
    <n v="1.8508"/>
    <n v="1"/>
    <n v="173.46"/>
    <n v="0.2"/>
    <n v="19.43"/>
    <n v="1"/>
    <s v="William Hearn"/>
    <x v="1"/>
    <x v="33"/>
    <s v="5/5/2026, 10:34 AM"/>
    <s v="Retained on Benefits"/>
  </r>
  <r>
    <s v="DG0001098045"/>
    <s v="Pre-Renewal"/>
    <s v="Whirlpool Contact Center"/>
    <s v="5/5/2026, 12:55 PM"/>
    <s v="5/5/2026, 12:55 PM"/>
    <s v="5/27/2027, 11:59 PM"/>
    <s v="Annual Renewal"/>
    <n v="245.88"/>
    <n v="20.49"/>
    <m/>
    <n v="0"/>
    <n v="245.88"/>
    <m/>
    <m/>
    <n v="1"/>
    <s v="James Coleman"/>
    <x v="1"/>
    <x v="33"/>
    <s v="5/5/2026, 12:55 PM"/>
    <s v="Retained on Benefits"/>
  </r>
  <r>
    <s v="DG0001474798"/>
    <s v="Initial"/>
    <s v="Web Reg"/>
    <s v="5/5/2026, 1:39 PM"/>
    <s v="5/5/2026, 1:39 PM"/>
    <m/>
    <s v="Subscription"/>
    <n v="83.64"/>
    <n v="6.97"/>
    <n v="1.5682499999999999"/>
    <n v="0"/>
    <n v="83.64"/>
    <m/>
    <n v="32.94"/>
    <n v="1"/>
    <s v="MARY BROWN"/>
    <x v="1"/>
    <x v="33"/>
    <s v="5/5/2026, 1:39 PM"/>
    <s v="Retained on Benefits"/>
  </r>
  <r>
    <s v="DG0001474798"/>
    <s v="Initial"/>
    <s v="Web Reg"/>
    <s v="5/5/2026, 2:05 PM"/>
    <s v="5/5/2026, 2:05 PM"/>
    <m/>
    <s v="Subscription"/>
    <n v="83.64"/>
    <n v="6.97"/>
    <n v="1.5682499999999999"/>
    <n v="0"/>
    <n v="83.64"/>
    <m/>
    <n v="32.94"/>
    <n v="1"/>
    <s v="MARY BROWN"/>
    <x v="1"/>
    <x v="33"/>
    <s v="5/5/2026, 2:05 PM"/>
    <s v="Retained on Benefits"/>
  </r>
  <r>
    <s v="DG0000238023"/>
    <s v="Initial"/>
    <s v="Whirlpool Contact Center"/>
    <s v="5/5/2026, 2:15 PM"/>
    <s v="6/1/2026, 12:00 AM"/>
    <s v="9/30/2026, 11:59 PM"/>
    <s v="Annual Renewal"/>
    <n v="302.88"/>
    <n v="25.24"/>
    <n v="2.0190000000000001"/>
    <n v="1"/>
    <n v="302.88"/>
    <n v="0.2"/>
    <n v="28.27"/>
    <n v="1"/>
    <s v="Betty Menter"/>
    <x v="0"/>
    <x v="33"/>
    <s v="5/5/2026, 2:15 PM"/>
    <s v="Retained With Discount"/>
  </r>
  <r>
    <s v="DG0001335293"/>
    <s v="Initial"/>
    <s v="Whirlpool Contact Center"/>
    <s v="5/4/2026, 6:30 AM"/>
    <s v="5/4/2026, 6:30 AM"/>
    <m/>
    <s v="Annual Renewal"/>
    <n v="479.88"/>
    <n v="39.99"/>
    <m/>
    <n v="0"/>
    <n v="479.88"/>
    <m/>
    <m/>
    <n v="1"/>
    <s v="Sharon Qualls"/>
    <x v="1"/>
    <x v="33"/>
    <s v="5/4/2026, 6:30 AM"/>
    <s v="Retained on Benefits"/>
  </r>
  <r>
    <s v="DG0000875044"/>
    <s v="Lapsed"/>
    <s v="After CC"/>
    <s v="5/4/2026, 8:46 AM"/>
    <s v="5/4/2026, 8:46 AM"/>
    <s v="3/22/2027, 11:59 PM"/>
    <s v="Subscription"/>
    <n v="203.88"/>
    <n v="16.989999999999998"/>
    <m/>
    <n v="0"/>
    <n v="203.88"/>
    <m/>
    <m/>
    <n v="1"/>
    <s v="Stephany Jorgensen"/>
    <x v="1"/>
    <x v="33"/>
    <s v="5/4/2026, 8:46 AM"/>
    <s v="Retained on Benefits"/>
  </r>
  <r>
    <s v="DG0000618780"/>
    <s v="Initial"/>
    <s v="After Mail"/>
    <s v="5/4/2026, 9:18 AM"/>
    <s v="5/4/2026, 9:18 AM"/>
    <s v="10/29/2026, 11:59 PM"/>
    <s v="Subscription"/>
    <n v="155.88"/>
    <n v="12.99"/>
    <m/>
    <n v="0"/>
    <n v="155.88"/>
    <m/>
    <m/>
    <n v="1"/>
    <s v="Deloris Coard"/>
    <x v="1"/>
    <x v="33"/>
    <s v="5/4/2026, 9:18 AM"/>
    <s v="Retained on Benefits"/>
  </r>
  <r>
    <s v="DG0000309722"/>
    <s v="Initial"/>
    <s v="Tel Reg"/>
    <s v="5/4/2026, 9:06 AM"/>
    <s v="5/4/2026, 9:06 AM"/>
    <s v="12/29/2026, 11:59 PM"/>
    <s v="Subscription"/>
    <n v="119.88"/>
    <n v="9.99"/>
    <n v="0.95904"/>
    <n v="1"/>
    <n v="119.88"/>
    <n v="0.2"/>
    <n v="11.51"/>
    <n v="1"/>
    <s v="Kerri Hinds"/>
    <x v="1"/>
    <x v="33"/>
    <s v="5/4/2026, 9:06 AM"/>
    <s v="Retained on Benefits"/>
  </r>
  <r>
    <s v="DG0001948894"/>
    <s v="Lapsed"/>
    <s v="Whirlpool Contact Center"/>
    <s v="5/4/2026, 11:33 AM"/>
    <s v="5/4/2026, 11:33 AM"/>
    <m/>
    <s v="Annual Renewal"/>
    <n v="551.88"/>
    <n v="45.99"/>
    <m/>
    <n v="0"/>
    <n v="551.88"/>
    <m/>
    <m/>
    <n v="1"/>
    <s v="Bill Wright"/>
    <x v="1"/>
    <x v="33"/>
    <s v="5/4/2026, 11:33 AM"/>
    <s v="Retained on Benefits"/>
  </r>
  <r>
    <s v="DG0000933307"/>
    <s v="Initial"/>
    <s v="Web Reg"/>
    <s v="5/4/2026, 11:06 AM"/>
    <s v="5/4/2026, 11:06 AM"/>
    <s v="3/19/2027, 11:59 PM"/>
    <s v="Subscription"/>
    <n v="89.88"/>
    <n v="7.49"/>
    <m/>
    <n v="0"/>
    <n v="89.88"/>
    <m/>
    <m/>
    <n v="1"/>
    <s v="Sylvia Le Blanc"/>
    <x v="2"/>
    <x v="33"/>
    <s v="5/4/2026, 11:06 AM"/>
    <s v="Retained on Benefits"/>
  </r>
  <r>
    <s v="DG0002135134"/>
    <s v="Initial"/>
    <s v="Tel Reg"/>
    <s v="5/4/2026, 11:07 AM"/>
    <s v="5/4/2026, 11:07 AM"/>
    <m/>
    <s v="Subscription"/>
    <n v="90.24"/>
    <n v="7.52"/>
    <n v="0.56399999999999995"/>
    <n v="0"/>
    <n v="90.24"/>
    <n v="0.5"/>
    <n v="10.130000000000001"/>
    <n v="1"/>
    <s v="Sylvia Le Blanc"/>
    <x v="2"/>
    <x v="33"/>
    <s v="5/4/2026, 11:07 AM"/>
    <s v="Retained on Benefits"/>
  </r>
  <r>
    <s v="DG0001190285"/>
    <s v="Initial"/>
    <s v="Whirlpool Contact Center"/>
    <s v="5/4/2026, 12:26 PM"/>
    <s v="5/4/2026, 12:26 PM"/>
    <m/>
    <s v="Annual Renewal"/>
    <n v="383.88"/>
    <n v="31.99"/>
    <m/>
    <n v="0"/>
    <n v="383.88"/>
    <m/>
    <m/>
    <n v="1"/>
    <s v="Sarah Carlson"/>
    <x v="1"/>
    <x v="33"/>
    <s v="5/4/2026, 12:26 PM"/>
    <s v="Retained on Benefits"/>
  </r>
  <r>
    <s v="DG0001135265"/>
    <s v="Initial"/>
    <s v="Whirlpool Contact Center"/>
    <s v="5/4/2026, 1:21 PM"/>
    <s v="5/4/2026, 1:21 PM"/>
    <m/>
    <s v="Annual Renewal"/>
    <n v="383.88"/>
    <n v="31.99"/>
    <m/>
    <n v="0"/>
    <n v="383.88"/>
    <m/>
    <m/>
    <n v="1"/>
    <s v="Philip Gifurida"/>
    <x v="1"/>
    <x v="33"/>
    <s v="5/4/2026, 1:21 PM"/>
    <s v="Retained on Benefits"/>
  </r>
  <r>
    <s v="DG0000833426"/>
    <s v="Lapsed"/>
    <s v="Web Reg"/>
    <s v="5/4/2026, 2:15 PM"/>
    <s v="5/4/2026, 2:15 PM"/>
    <s v="1/29/2027, 11:59 PM"/>
    <s v="Subscription"/>
    <n v="143.88"/>
    <n v="11.99"/>
    <m/>
    <n v="0"/>
    <n v="143.88"/>
    <m/>
    <m/>
    <n v="1"/>
    <s v="Maria Escalera"/>
    <x v="1"/>
    <x v="33"/>
    <s v="5/4/2026, 2:15 PM"/>
    <s v="Retained on Benefits"/>
  </r>
  <r>
    <s v="DG0001940120"/>
    <s v="Initial"/>
    <s v="After CC"/>
    <s v="5/1/2026, 7:16 AM"/>
    <s v="5/1/2026, 7:16 AM"/>
    <m/>
    <s v="Subscription"/>
    <n v="89.88"/>
    <n v="7.49"/>
    <m/>
    <n v="0"/>
    <n v="89.88"/>
    <m/>
    <m/>
    <n v="1"/>
    <s v="Christine Pake"/>
    <x v="1"/>
    <x v="33"/>
    <s v="5/1/2026, 7:16 AM"/>
    <s v="Retained on Benefits"/>
  </r>
  <r>
    <s v="DG0002052466"/>
    <s v="Initial"/>
    <s v="D&amp;G Contact Center"/>
    <s v="5/1/2026, 7:08 AM"/>
    <s v="5/1/2026, 7:08 AM"/>
    <m/>
    <s v="Subscription"/>
    <n v="177"/>
    <n v="14.75"/>
    <n v="1.0325"/>
    <n v="0"/>
    <n v="177"/>
    <n v="0.5"/>
    <n v="22.71"/>
    <n v="1"/>
    <s v="Mary Hampton"/>
    <x v="1"/>
    <x v="33"/>
    <s v="5/1/2026, 7:08 AM"/>
    <s v="Retained on Benefits"/>
  </r>
  <r>
    <s v="DG0001782795"/>
    <s v="Initial"/>
    <s v="Tel Reg"/>
    <s v="5/1/2026, 8:59 AM"/>
    <s v="5/1/2026, 8:59 AM"/>
    <m/>
    <s v="Subscription"/>
    <n v="64.56"/>
    <n v="5.38"/>
    <n v="0.40350000000000003"/>
    <n v="0"/>
    <n v="64.56"/>
    <m/>
    <n v="8.8699999999999992"/>
    <n v="1"/>
    <s v="Michael Carrol"/>
    <x v="1"/>
    <x v="33"/>
    <s v="5/1/2026, 8:59 AM"/>
    <s v="Retained on Benefits"/>
  </r>
  <r>
    <s v="DG0002003129"/>
    <s v="Initial"/>
    <s v="Whirlpool Contact Center"/>
    <s v="5/1/2026, 9:36 AM"/>
    <s v="5/1/2026, 9:36 AM"/>
    <m/>
    <s v="Annual Renewal"/>
    <n v="395.88"/>
    <n v="32.99"/>
    <m/>
    <n v="0"/>
    <n v="395.88"/>
    <m/>
    <m/>
    <n v="1"/>
    <s v="Amith madhavaram"/>
    <x v="1"/>
    <x v="33"/>
    <s v="5/1/2026, 9:36 AM"/>
    <s v="Retained on Benefits"/>
  </r>
  <r>
    <s v="DG0001781617"/>
    <s v="Initial"/>
    <s v="Tel Reg"/>
    <s v="5/1/2026, 10:54 AM"/>
    <s v="5/1/2026, 10:54 AM"/>
    <m/>
    <s v="Subscription"/>
    <n v="64.2"/>
    <n v="5.35"/>
    <n v="0.40125"/>
    <n v="0"/>
    <n v="64.2"/>
    <m/>
    <n v="8.83"/>
    <n v="1"/>
    <s v="harold blackman"/>
    <x v="1"/>
    <x v="33"/>
    <s v="5/1/2026, 10:54 AM"/>
    <s v="Retained on Benefits"/>
  </r>
  <r>
    <s v="DG0001148142"/>
    <s v="Initial"/>
    <s v="After Web"/>
    <s v="5/1/2026, 11:09 AM"/>
    <s v="5/1/2026, 11:09 AM"/>
    <m/>
    <s v="Subscription"/>
    <n v="64.92"/>
    <m/>
    <m/>
    <n v="0"/>
    <n v="64.92"/>
    <m/>
    <m/>
    <n v="1"/>
    <s v="Brandi Soult"/>
    <x v="1"/>
    <x v="33"/>
    <s v="5/1/2026, 11:09 AM"/>
    <s v="Retained on Benefits"/>
  </r>
  <r>
    <s v="DG0000934560"/>
    <s v="Initial"/>
    <s v="After CC"/>
    <s v="5/1/2026, 10:41 AM"/>
    <s v="5/1/2026, 10:41 AM"/>
    <s v="3/31/2027, 11:59 PM"/>
    <s v="Subscription"/>
    <n v="131.88"/>
    <n v="10.99"/>
    <n v="2.1974999999999998"/>
    <n v="1"/>
    <n v="131.88"/>
    <n v="0.2"/>
    <n v="27.47"/>
    <n v="1"/>
    <s v="Rosalie Hursey"/>
    <x v="1"/>
    <x v="33"/>
    <s v="5/1/2026, 10:41 AM"/>
    <s v="Retained on Benefits"/>
  </r>
  <r>
    <s v="DG0001825493"/>
    <s v="Initial"/>
    <s v="D&amp;G Contact Center"/>
    <s v="5/1/2026, 10:54 AM"/>
    <s v="5/1/2026, 10:54 AM"/>
    <m/>
    <s v="Subscription"/>
    <n v="212.04"/>
    <n v="17.670000000000002"/>
    <n v="1.2369000000000001"/>
    <n v="0"/>
    <n v="212.04"/>
    <m/>
    <n v="27.22"/>
    <n v="1"/>
    <s v="harold blackman"/>
    <x v="1"/>
    <x v="33"/>
    <s v="5/1/2026, 10:54 AM"/>
    <s v="Retained on Benefits"/>
  </r>
  <r>
    <s v="DG0001781616"/>
    <s v="Initial"/>
    <s v="D&amp;G Contact Center"/>
    <s v="5/1/2026, 10:55 AM"/>
    <s v="5/1/2026, 10:55 AM"/>
    <m/>
    <s v="Subscription"/>
    <n v="207"/>
    <n v="17.25"/>
    <n v="1.2075"/>
    <n v="0"/>
    <n v="207"/>
    <m/>
    <n v="26.57"/>
    <n v="1"/>
    <s v="harold blackman"/>
    <x v="1"/>
    <x v="33"/>
    <s v="5/1/2026, 10:55 AM"/>
    <s v="Retained on Benefits"/>
  </r>
  <r>
    <s v="DG0001781615"/>
    <s v="Initial"/>
    <s v="D&amp;G Contact Center"/>
    <s v="5/1/2026, 10:55 AM"/>
    <s v="5/1/2026, 10:55 AM"/>
    <m/>
    <s v="Subscription"/>
    <n v="188.52"/>
    <n v="15.71"/>
    <n v="1.0996999999999999"/>
    <n v="0"/>
    <n v="188.52"/>
    <m/>
    <n v="24.19"/>
    <n v="1"/>
    <s v="harold blackman"/>
    <x v="1"/>
    <x v="33"/>
    <s v="5/1/2026, 10:55 AM"/>
    <s v="Retained on Benefits"/>
  </r>
  <r>
    <s v="DG0001148141"/>
    <s v="Initial"/>
    <s v="After Web"/>
    <s v="5/1/2026, 11:08 AM"/>
    <s v="5/1/2026, 11:08 AM"/>
    <m/>
    <s v="Subscription"/>
    <n v="64.92"/>
    <m/>
    <m/>
    <n v="0"/>
    <n v="64.92"/>
    <m/>
    <m/>
    <n v="1"/>
    <s v="Brandi Soult"/>
    <x v="1"/>
    <x v="33"/>
    <s v="5/1/2026, 11:08 AM"/>
    <s v="Retained on Benefits"/>
  </r>
  <r>
    <s v="DG0001931334"/>
    <s v="Initial"/>
    <s v="Whirlpool Contact Center"/>
    <s v="5/1/2026, 11:55 AM"/>
    <s v="5/1/2026, 11:55 AM"/>
    <m/>
    <s v="Subscription"/>
    <n v="83.88"/>
    <n v="6.99"/>
    <n v="1.7475000000000001"/>
    <n v="0"/>
    <n v="83.88"/>
    <m/>
    <n v="38.44"/>
    <n v="1"/>
    <s v="TERRIE AVAZIAN"/>
    <x v="2"/>
    <x v="33"/>
    <s v="5/1/2026, 11:55 AM"/>
    <s v="Retained on Benefits"/>
  </r>
  <r>
    <s v="DG0000670998"/>
    <s v="Initial"/>
    <s v="Tel Reg"/>
    <s v="5/1/2026, 7:07 AM"/>
    <s v="6/1/2026, 12:00 AM"/>
    <s v="10/31/2026, 11:59 PM"/>
    <s v="Subscription"/>
    <n v="113.88"/>
    <n v="9.49"/>
    <n v="1.1385000000000001"/>
    <n v="1"/>
    <n v="113.88"/>
    <n v="0.2"/>
    <n v="15.66"/>
    <n v="1"/>
    <s v="Mary Hampton"/>
    <x v="0"/>
    <x v="33"/>
    <s v="5/1/2026, 7:07 AM"/>
    <s v="Retained With Discount"/>
  </r>
  <r>
    <s v="DG0000550768"/>
    <s v="Initial"/>
    <s v="D&amp;G Contact Center"/>
    <s v="5/1/2026, 9:23 AM"/>
    <s v="5/13/2026, 12:00 AM"/>
    <s v="9/12/2026, 11:59 PM"/>
    <s v="Subscription"/>
    <n v="203.88"/>
    <n v="16.989999999999998"/>
    <n v="1.9026000000000001"/>
    <n v="1"/>
    <n v="203.88"/>
    <n v="0.2"/>
    <n v="26.64"/>
    <n v="1"/>
    <s v="David Riegel"/>
    <x v="0"/>
    <x v="33"/>
    <s v="5/1/2026, 9:23 AM"/>
    <s v="Retained With Discount"/>
  </r>
  <r>
    <s v="DG0000550766"/>
    <s v="Initial"/>
    <s v="D&amp;G Contact Center"/>
    <s v="5/1/2026, 9:24 AM"/>
    <s v="5/13/2026, 12:00 AM"/>
    <s v="9/12/2026, 11:59 PM"/>
    <s v="Subscription"/>
    <n v="257.88"/>
    <n v="21.49"/>
    <n v="2.4066000000000001"/>
    <n v="1"/>
    <n v="257.88"/>
    <n v="0.2"/>
    <n v="33.700000000000003"/>
    <n v="1"/>
    <s v="David Riegel"/>
    <x v="0"/>
    <x v="33"/>
    <s v="5/1/2026, 9:24 AM"/>
    <s v="Retained With Discount"/>
  </r>
  <r>
    <s v="DG0000714231"/>
    <s v="Initial"/>
    <s v="Whirlpool Contact Center"/>
    <s v="5/1/2026, 1:24 PM"/>
    <s v="5/26/2026, 12:00 AM"/>
    <s v="11/25/2026, 11:59 PM"/>
    <s v="Subscription"/>
    <n v="143.88"/>
    <n v="11.99"/>
    <n v="1.1508"/>
    <n v="1"/>
    <n v="143.88"/>
    <n v="0.2"/>
    <n v="15.54"/>
    <n v="1"/>
    <s v="KATHY PERONE"/>
    <x v="0"/>
    <x v="33"/>
    <s v="5/1/2026, 1:24 PM"/>
    <s v="Retained With Discount"/>
  </r>
  <r>
    <s v="DG0001166225"/>
    <s v="Initial"/>
    <s v="Whirlpool Contact Center"/>
    <s v="5/11/2026, 7:04 AM"/>
    <s v="5/11/2026, 7:04 AM"/>
    <m/>
    <s v="Annual Renewal"/>
    <n v="383.88"/>
    <n v="31.99"/>
    <m/>
    <n v="0"/>
    <n v="383.88"/>
    <m/>
    <m/>
    <n v="1"/>
    <s v="Ronald Ulrich"/>
    <x v="1"/>
    <x v="34"/>
    <s v="5/11/2026, 7:04 AM"/>
    <s v="Retained on Benefits"/>
  </r>
  <r>
    <s v="DG0000950803"/>
    <s v="Initial"/>
    <s v="After CC"/>
    <s v="5/11/2026, 7:39 AM"/>
    <s v="5/11/2026, 7:39 AM"/>
    <s v="3/27/2027, 11:59 PM"/>
    <s v="Subscription"/>
    <n v="131.88"/>
    <n v="10.99"/>
    <m/>
    <n v="0"/>
    <n v="131.88"/>
    <m/>
    <m/>
    <n v="1"/>
    <s v="James Martin"/>
    <x v="1"/>
    <x v="34"/>
    <s v="5/11/2026, 7:39 AM"/>
    <s v="Retained on Benefits"/>
  </r>
  <r>
    <s v="DG0001057081"/>
    <s v="Pre-Renewal"/>
    <s v="Whirlpool Contact Center"/>
    <s v="5/11/2026, 7:15 AM"/>
    <s v="5/11/2026, 7:15 AM"/>
    <s v="5/11/2027, 11:59 PM"/>
    <s v="Annual Renewal"/>
    <n v="293.88"/>
    <n v="24.49"/>
    <m/>
    <n v="0"/>
    <n v="293.88"/>
    <m/>
    <m/>
    <n v="1"/>
    <s v="Kelley Saiz"/>
    <x v="1"/>
    <x v="34"/>
    <s v="5/11/2026, 7:15 AM"/>
    <s v="Retained on Benefits"/>
  </r>
  <r>
    <s v="DG0001964668"/>
    <s v="Initial"/>
    <s v="D&amp;G Contact Center"/>
    <s v="5/11/2026, 7:44 AM"/>
    <s v="6/11/2026, 12:00 AM"/>
    <m/>
    <s v="Subscription"/>
    <n v="103.94"/>
    <n v="4.72"/>
    <n v="1.0584"/>
    <n v="1"/>
    <n v="103.94"/>
    <n v="0.2"/>
    <n v="11.51"/>
    <n v="1"/>
    <s v="PAUL WATKINS"/>
    <x v="0"/>
    <x v="34"/>
    <s v="5/11/2026, 7:44 AM"/>
    <s v="Retained With Discount"/>
  </r>
  <r>
    <s v="DG0001964669"/>
    <s v="Initial"/>
    <s v="D&amp;G Contact Center"/>
    <s v="5/11/2026, 7:44 AM"/>
    <s v="6/11/2026, 12:00 AM"/>
    <m/>
    <s v="Subscription"/>
    <n v="115.28"/>
    <n v="5.24"/>
    <n v="1.1732"/>
    <n v="1"/>
    <n v="115.28"/>
    <n v="0.2"/>
    <n v="12.76"/>
    <n v="1"/>
    <s v="PAUL WATKINS"/>
    <x v="0"/>
    <x v="34"/>
    <s v="5/11/2026, 7:44 AM"/>
    <s v="Retained With Discount"/>
  </r>
  <r>
    <s v="DG0000244077"/>
    <s v="Initial"/>
    <s v="Tel Reg"/>
    <s v="5/7/2026, 7:12 AM"/>
    <s v="5/7/2026, 7:12 AM"/>
    <s v="9/11/2026, 11:59 PM"/>
    <s v="Subscription"/>
    <n v="143.88"/>
    <n v="11.99"/>
    <m/>
    <n v="0"/>
    <n v="143.88"/>
    <m/>
    <m/>
    <n v="1"/>
    <s v="Jaclynn Vruggink"/>
    <x v="1"/>
    <x v="34"/>
    <s v="5/7/2026, 7:12 AM"/>
    <s v="Retained on Benefits"/>
  </r>
  <r>
    <s v="DG0001067999"/>
    <s v="Initial"/>
    <s v="D&amp;G Contact Center"/>
    <s v="5/7/2026, 7:13 AM"/>
    <s v="5/7/2026, 7:13 AM"/>
    <m/>
    <s v="Subscription"/>
    <n v="315.83999999999997"/>
    <n v="26.32"/>
    <n v="1.8424"/>
    <n v="0"/>
    <n v="315.83999999999997"/>
    <m/>
    <n v="36.840000000000003"/>
    <n v="1"/>
    <s v="Jaclynn Vruggink"/>
    <x v="1"/>
    <x v="34"/>
    <s v="5/7/2026, 7:13 AM"/>
    <s v="Retained on Benefits"/>
  </r>
  <r>
    <s v="DG0001628995"/>
    <s v="Initial"/>
    <s v="Tel Reg"/>
    <s v="5/7/2026, 9:36 AM"/>
    <s v="5/7/2026, 9:36 AM"/>
    <m/>
    <s v="Subscription"/>
    <n v="151.32"/>
    <n v="12.61"/>
    <n v="0.94574999999999998"/>
    <n v="0"/>
    <n v="151.32"/>
    <m/>
    <n v="20.82"/>
    <n v="1"/>
    <s v="Deby Robinson"/>
    <x v="2"/>
    <x v="34"/>
    <s v="5/7/2026, 9:36 AM"/>
    <s v="Retained on Benefits"/>
  </r>
  <r>
    <s v="DG0001628992"/>
    <s v="Initial"/>
    <s v="Tel Reg"/>
    <s v="5/7/2026, 9:37 AM"/>
    <s v="5/7/2026, 9:37 AM"/>
    <m/>
    <s v="Subscription"/>
    <n v="91.8"/>
    <n v="7.65"/>
    <n v="0.57374999999999998"/>
    <n v="0"/>
    <n v="91.8"/>
    <m/>
    <n v="12.62"/>
    <n v="1"/>
    <s v="Deby Robinson"/>
    <x v="2"/>
    <x v="34"/>
    <s v="5/7/2026, 9:37 AM"/>
    <s v="Retained on Benefits"/>
  </r>
  <r>
    <s v="DG0001040401"/>
    <s v="Initial"/>
    <s v="Whirlpool Contact Center"/>
    <s v="5/7/2026, 11:54 AM"/>
    <s v="5/7/2026, 11:54 AM"/>
    <s v="5/4/2027, 11:59 PM"/>
    <s v="Annual Renewal"/>
    <n v="239.88"/>
    <n v="19.989999999999998"/>
    <m/>
    <n v="0"/>
    <n v="239.88"/>
    <m/>
    <m/>
    <n v="1"/>
    <s v="Jorge Euceda"/>
    <x v="1"/>
    <x v="34"/>
    <s v="5/7/2026, 11:54 AM"/>
    <s v="Retained on Benefits"/>
  </r>
  <r>
    <s v="DG0000437290"/>
    <s v="Pre-Renewal"/>
    <s v="Whirlpool Contact Center"/>
    <s v="5/7/2026, 12:42 PM"/>
    <s v="5/28/2026, 1:00 AM"/>
    <s v="5/27/2027, 11:59 PM"/>
    <s v="Subscription"/>
    <n v="155.88"/>
    <n v="12.99"/>
    <n v="1.2470399999999999"/>
    <n v="1"/>
    <n v="155.88"/>
    <n v="0.2"/>
    <n v="14.96"/>
    <n v="1"/>
    <s v="SUSAN PETTEYS"/>
    <x v="0"/>
    <x v="34"/>
    <s v="5/7/2026, 12:42 PM"/>
    <s v="Retained With Discount"/>
  </r>
  <r>
    <s v="DG0002003336"/>
    <s v="Initial"/>
    <s v="Whirlpool Contact Center"/>
    <s v="5/6/2026, 7:24 AM"/>
    <s v="5/6/2026, 7:24 AM"/>
    <m/>
    <s v="Annual Renewal"/>
    <n v="395.88"/>
    <n v="32.99"/>
    <m/>
    <n v="0"/>
    <n v="395.88"/>
    <m/>
    <m/>
    <n v="1"/>
    <s v="Larry Fontes"/>
    <x v="1"/>
    <x v="34"/>
    <s v="5/6/2026, 7:24 AM"/>
    <s v="Retained on Benefits"/>
  </r>
  <r>
    <s v="DG0001606569"/>
    <s v="Canceled"/>
    <s v="Tel Reg"/>
    <s v="5/6/2026, 8:17 AM"/>
    <s v="5/6/2026, 8:17 AM"/>
    <m/>
    <s v="Subscription"/>
    <n v="80.040000000000006"/>
    <n v="6.67"/>
    <n v="0.50024999999999997"/>
    <n v="0"/>
    <n v="80.040000000000006"/>
    <m/>
    <n v="11.01"/>
    <n v="1"/>
    <s v="Bruce Welton"/>
    <x v="2"/>
    <x v="34"/>
    <s v="5/6/2026, 8:17 AM"/>
    <s v="Retained on Benefits"/>
  </r>
  <r>
    <s v="DG0001311465"/>
    <s v="Canceled"/>
    <s v="Whirlpool Contact Center"/>
    <s v="5/6/2026, 9:04 AM"/>
    <s v="5/6/2026, 9:04 AM"/>
    <m/>
    <s v="Subscription"/>
    <n v="137.88"/>
    <n v="11.49"/>
    <m/>
    <n v="0"/>
    <n v="137.88"/>
    <m/>
    <m/>
    <n v="1"/>
    <s v="Ashley Fox"/>
    <x v="2"/>
    <x v="34"/>
    <s v="5/6/2026, 9:04 AM"/>
    <s v="Retained on Benefits"/>
  </r>
  <r>
    <s v="DG0001941446"/>
    <s v="Lapsed"/>
    <s v="Whirlpool Contact Center"/>
    <s v="5/6/2026, 9:25 AM"/>
    <s v="5/6/2026, 9:25 AM"/>
    <m/>
    <s v="Annual Renewal"/>
    <n v="431.88"/>
    <n v="35.99"/>
    <m/>
    <n v="0"/>
    <n v="431.88"/>
    <m/>
    <m/>
    <n v="1"/>
    <s v="ALTHEA HENRY"/>
    <x v="1"/>
    <x v="34"/>
    <s v="5/6/2026, 9:25 AM"/>
    <s v="Retained on Benefits"/>
  </r>
  <r>
    <s v="DG0000351107"/>
    <s v="Initial"/>
    <s v="D&amp;G Contact Center"/>
    <s v="5/6/2026, 9:33 AM"/>
    <s v="5/6/2026, 9:33 AM"/>
    <s v="3/30/2027, 11:59 PM"/>
    <s v="Subscription"/>
    <n v="272.88"/>
    <n v="22.74"/>
    <m/>
    <n v="0"/>
    <n v="272.88"/>
    <m/>
    <m/>
    <n v="1"/>
    <s v="Brandy Nathan"/>
    <x v="1"/>
    <x v="34"/>
    <s v="5/6/2026, 9:33 AM"/>
    <s v="Retained on Benefits"/>
  </r>
  <r>
    <s v="DG0000351106"/>
    <s v="Initial"/>
    <s v="D&amp;G Contact Center"/>
    <s v="5/6/2026, 9:33 AM"/>
    <s v="5/6/2026, 9:33 AM"/>
    <s v="3/30/2027, 11:59 PM"/>
    <s v="Subscription"/>
    <n v="221.88"/>
    <n v="18.489999999999998"/>
    <m/>
    <n v="0"/>
    <n v="221.88"/>
    <m/>
    <m/>
    <n v="1"/>
    <s v="Brandy Nathan"/>
    <x v="1"/>
    <x v="34"/>
    <s v="5/6/2026, 9:33 AM"/>
    <s v="Retained on Benefits"/>
  </r>
  <r>
    <s v="DG0002015806"/>
    <s v="Initial"/>
    <s v="Whirlpool Contact Center"/>
    <s v="5/6/2026, 10:28 AM"/>
    <s v="5/6/2026, 10:28 AM"/>
    <m/>
    <s v="Annual Renewal"/>
    <n v="551.88"/>
    <n v="45.99"/>
    <m/>
    <n v="0"/>
    <n v="551.88"/>
    <m/>
    <m/>
    <n v="1"/>
    <s v="Julio Lazo"/>
    <x v="1"/>
    <x v="34"/>
    <s v="5/6/2026, 10:28 AM"/>
    <s v="Retained on Benefits"/>
  </r>
  <r>
    <s v="DG0002071792"/>
    <s v="Initial"/>
    <s v="Whirlpool Contact Center"/>
    <s v="5/6/2026, 1:40 PM"/>
    <s v="5/6/2026, 1:40 PM"/>
    <m/>
    <s v="Annual Renewal"/>
    <n v="395.88"/>
    <n v="32.99"/>
    <m/>
    <n v="0"/>
    <n v="395.88"/>
    <m/>
    <m/>
    <n v="1"/>
    <s v="Alberto Prieto"/>
    <x v="1"/>
    <x v="34"/>
    <s v="5/6/2026, 1:40 PM"/>
    <s v="Retained on Benefits"/>
  </r>
  <r>
    <s v="DG0002178042"/>
    <s v="Initial"/>
    <s v="File Transfer"/>
    <s v="5/6/2026, 2:23 PM"/>
    <s v="5/6/2026, 2:23 PM"/>
    <m/>
    <s v="Term"/>
    <m/>
    <m/>
    <m/>
    <n v="0"/>
    <m/>
    <m/>
    <m/>
    <n v="1"/>
    <s v="Nancy Witmer"/>
    <x v="1"/>
    <x v="34"/>
    <s v="5/6/2026, 2:23 PM"/>
    <s v="Retained on Benefits"/>
  </r>
  <r>
    <s v="DG0001842464"/>
    <s v="Initial"/>
    <s v="Tel Reg"/>
    <s v="5/6/2026, 3:18 PM"/>
    <s v="6/6/2026, 12:00 AM"/>
    <m/>
    <s v="Subscription"/>
    <n v="54.34"/>
    <n v="2.4700000000000002"/>
    <n v="0.59250000000000003"/>
    <n v="1"/>
    <n v="54.34"/>
    <n v="0.2"/>
    <n v="6"/>
    <n v="1"/>
    <s v="Jason King"/>
    <x v="0"/>
    <x v="34"/>
    <s v="5/6/2026, 3:18 PM"/>
    <s v="Retained With Discount"/>
  </r>
  <r>
    <s v="DG0001155155"/>
    <s v="Initial"/>
    <s v="Whirlpool Contact Center"/>
    <s v="5/5/2026, 8:15 AM"/>
    <s v="5/5/2026, 8:15 AM"/>
    <m/>
    <s v="Annual Renewal"/>
    <n v="383.88"/>
    <n v="31.99"/>
    <m/>
    <n v="0"/>
    <n v="383.88"/>
    <m/>
    <m/>
    <n v="1"/>
    <s v="MARY KIDWELL"/>
    <x v="1"/>
    <x v="34"/>
    <s v="5/5/2026, 8:15 AM"/>
    <s v="Retained on Benefits"/>
  </r>
  <r>
    <s v="DG0001152402"/>
    <s v="Initial"/>
    <s v="Whirlpool Contact Center"/>
    <s v="5/5/2026, 8:03 AM"/>
    <s v="5/5/2026, 8:03 AM"/>
    <m/>
    <s v="Annual Renewal"/>
    <n v="383.88"/>
    <n v="31.99"/>
    <m/>
    <n v="0"/>
    <n v="383.88"/>
    <m/>
    <m/>
    <n v="1"/>
    <s v="DAVID MORRISON"/>
    <x v="1"/>
    <x v="34"/>
    <s v="5/5/2026, 8:03 AM"/>
    <s v="Retained on Benefits"/>
  </r>
  <r>
    <s v="DG0002111046"/>
    <s v="Canceled"/>
    <s v="Tel Reg"/>
    <s v="5/5/2026, 10:12 AM"/>
    <s v="5/5/2026, 10:12 AM"/>
    <m/>
    <s v="Subscription"/>
    <n v="85.44"/>
    <n v="7.12"/>
    <n v="0.53400000000000003"/>
    <n v="0"/>
    <n v="85.44"/>
    <n v="0.5"/>
    <n v="9.59"/>
    <n v="1"/>
    <s v="Alberto Aceves"/>
    <x v="2"/>
    <x v="34"/>
    <s v="5/5/2026, 10:12 AM"/>
    <s v="Retained on Benefits"/>
  </r>
  <r>
    <s v="DG0001294243"/>
    <s v="Initial"/>
    <s v="D&amp;G Contact Center"/>
    <s v="5/5/2026, 12:48 PM"/>
    <s v="5/5/2026, 12:48 PM"/>
    <m/>
    <s v="Subscription"/>
    <n v="177.12"/>
    <n v="14.76"/>
    <n v="1.0331999999999999"/>
    <n v="0"/>
    <n v="177.12"/>
    <m/>
    <n v="22.73"/>
    <n v="1"/>
    <s v="Annette Dade"/>
    <x v="1"/>
    <x v="34"/>
    <s v="5/5/2026, 12:48 PM"/>
    <s v="Retained on Benefits"/>
  </r>
  <r>
    <s v="DG0001294242"/>
    <s v="Initial"/>
    <s v="D&amp;G Contact Center"/>
    <s v="5/5/2026, 12:48 PM"/>
    <s v="5/5/2026, 12:48 PM"/>
    <m/>
    <s v="Subscription"/>
    <n v="161.16"/>
    <n v="13.43"/>
    <n v="0.94010000000000005"/>
    <n v="0"/>
    <n v="161.16"/>
    <m/>
    <n v="20.68"/>
    <n v="1"/>
    <s v="Annette Dade"/>
    <x v="1"/>
    <x v="34"/>
    <s v="5/5/2026, 12:48 PM"/>
    <s v="Retained on Benefits"/>
  </r>
  <r>
    <s v="DG0002082053"/>
    <s v="Initial"/>
    <s v="Whirlpool Contact Center"/>
    <s v="5/5/2026, 1:14 PM"/>
    <s v="5/5/2026, 1:14 PM"/>
    <m/>
    <s v="Annual Renewal"/>
    <n v="395.88"/>
    <n v="32.99"/>
    <m/>
    <n v="0"/>
    <n v="395.88"/>
    <m/>
    <m/>
    <n v="1"/>
    <s v="Whitney Garcia"/>
    <x v="1"/>
    <x v="34"/>
    <s v="5/5/2026, 1:14 PM"/>
    <s v="Retained on Benefits"/>
  </r>
  <r>
    <s v="DG0001817248"/>
    <s v="Initial"/>
    <s v="Tel Reg"/>
    <s v="5/5/2026, 2:14 PM"/>
    <s v="5/31/2026, 12:00 AM"/>
    <m/>
    <s v="Subscription"/>
    <n v="57.8"/>
    <n v="2.89"/>
    <n v="0.69299999999999995"/>
    <n v="1"/>
    <n v="57.8"/>
    <n v="0.2"/>
    <n v="7.02"/>
    <n v="1"/>
    <s v="Dorothy Leach"/>
    <x v="0"/>
    <x v="34"/>
    <s v="5/5/2026, 2:14 PM"/>
    <s v="Retained With Discount"/>
  </r>
  <r>
    <s v="DG0001042860"/>
    <s v="Canceled"/>
    <s v="Whirlpool Contact Center"/>
    <s v="5/4/2026, 7:43 AM"/>
    <s v="5/4/2026, 7:43 AM"/>
    <s v="5/5/2027, 11:59 PM"/>
    <s v="Annual Renewal"/>
    <n v="239.88"/>
    <n v="19.989999999999998"/>
    <m/>
    <n v="0"/>
    <n v="239.88"/>
    <m/>
    <m/>
    <n v="1"/>
    <s v="Amanda Wood"/>
    <x v="2"/>
    <x v="34"/>
    <s v="5/4/2026, 7:43 AM"/>
    <s v="Retained on Benefits"/>
  </r>
  <r>
    <s v="DG0001077782"/>
    <s v="Early Cancellation"/>
    <s v="Whirlpool Contact Center"/>
    <s v="5/4/2026, 8:36 AM"/>
    <s v="5/4/2026, 8:36 AM"/>
    <s v="5/19/2027, 11:59 PM"/>
    <s v="Annual Renewal"/>
    <n v="281.88"/>
    <n v="23.49"/>
    <m/>
    <n v="0"/>
    <n v="281.88"/>
    <m/>
    <m/>
    <n v="1"/>
    <s v="Jianhai Lin"/>
    <x v="1"/>
    <x v="34"/>
    <s v="5/4/2026, 8:36 AM"/>
    <s v="Retained on Benefits"/>
  </r>
  <r>
    <s v="DG0002003612"/>
    <s v="Lapsed"/>
    <s v="Whirlpool Contact Center"/>
    <s v="5/4/2026, 8:58 AM"/>
    <s v="5/4/2026, 8:58 AM"/>
    <m/>
    <s v="Annual Renewal"/>
    <n v="491.88"/>
    <n v="40.99"/>
    <m/>
    <n v="0"/>
    <n v="491.88"/>
    <m/>
    <m/>
    <n v="1"/>
    <s v="Carol Daniels"/>
    <x v="1"/>
    <x v="34"/>
    <s v="5/4/2026, 8:58 AM"/>
    <s v="Retained on Benefits"/>
  </r>
  <r>
    <s v="DG0000300637"/>
    <s v="Initial"/>
    <s v="Web Reg"/>
    <s v="5/4/2026, 11:37 AM"/>
    <s v="5/4/2026, 11:37 AM"/>
    <s v="12/12/2026, 11:59 PM"/>
    <s v="Subscription"/>
    <n v="131.88"/>
    <n v="10.99"/>
    <n v="1.0548"/>
    <n v="1"/>
    <n v="131.88"/>
    <n v="0.2"/>
    <n v="13.98"/>
    <n v="1"/>
    <s v="Contressa Wright"/>
    <x v="2"/>
    <x v="34"/>
    <s v="5/4/2026, 11:37 AM"/>
    <s v="Retained on Benefits"/>
  </r>
  <r>
    <s v="DG0000881562"/>
    <s v="Initial"/>
    <s v="After CC"/>
    <s v="5/4/2026, 9:54 AM"/>
    <s v="5/4/2026, 9:54 AM"/>
    <s v="3/25/2027, 11:59 PM"/>
    <s v="Subscription"/>
    <n v="143.88"/>
    <n v="11.99"/>
    <n v="2.3975"/>
    <n v="1"/>
    <n v="143.88"/>
    <n v="0.2"/>
    <n v="29.97"/>
    <n v="1"/>
    <s v="Philip Mills"/>
    <x v="0"/>
    <x v="34"/>
    <s v="5/4/2026, 9:54 AM"/>
    <s v="Retained on Benefits"/>
  </r>
  <r>
    <s v="DG0002133058"/>
    <s v="Initial"/>
    <s v="Tel Reg"/>
    <s v="5/4/2026, 10:42 AM"/>
    <s v="5/4/2026, 10:42 AM"/>
    <m/>
    <s v="Subscription"/>
    <n v="98.76"/>
    <n v="8.23"/>
    <n v="0.61724999999999997"/>
    <n v="0"/>
    <n v="98.76"/>
    <n v="0.5"/>
    <n v="11.12"/>
    <n v="1"/>
    <s v="Norman Mcdonald"/>
    <x v="1"/>
    <x v="34"/>
    <s v="5/4/2026, 10:42 AM"/>
    <s v="Retained on Benefits"/>
  </r>
  <r>
    <s v="DG0002133057"/>
    <s v="Initial"/>
    <s v="Tel Reg"/>
    <s v="5/4/2026, 10:42 AM"/>
    <s v="5/4/2026, 10:42 AM"/>
    <m/>
    <s v="Subscription"/>
    <n v="114.84"/>
    <n v="9.57"/>
    <n v="0.71775"/>
    <n v="0"/>
    <n v="114.84"/>
    <n v="0.5"/>
    <n v="12.94"/>
    <n v="1"/>
    <s v="Norman Mcdonald"/>
    <x v="1"/>
    <x v="34"/>
    <s v="5/4/2026, 10:42 AM"/>
    <s v="Retained on Benefits"/>
  </r>
  <r>
    <s v="DG0002133056"/>
    <s v="Initial"/>
    <s v="Tel Reg"/>
    <s v="5/4/2026, 10:43 AM"/>
    <s v="5/4/2026, 10:43 AM"/>
    <m/>
    <s v="Subscription"/>
    <n v="207.6"/>
    <n v="17.3"/>
    <n v="1.2975000000000001"/>
    <n v="0"/>
    <n v="207.6"/>
    <n v="0.5"/>
    <n v="23.37"/>
    <n v="1"/>
    <s v="Norman Mcdonald"/>
    <x v="1"/>
    <x v="34"/>
    <s v="5/4/2026, 10:43 AM"/>
    <s v="Retained on Benefits"/>
  </r>
  <r>
    <s v="DG0000295740"/>
    <s v="Canceled"/>
    <s v="Whirlpool Contact Center"/>
    <s v="5/4/2026, 3:08 PM"/>
    <s v="5/4/2026, 3:08 PM"/>
    <s v="12/4/2026, 11:59 PM"/>
    <s v="Annual Renewal"/>
    <n v="251.88"/>
    <n v="20.99"/>
    <m/>
    <n v="0"/>
    <n v="251.88"/>
    <m/>
    <m/>
    <n v="1"/>
    <s v="Sergio Avila"/>
    <x v="2"/>
    <x v="34"/>
    <s v="5/4/2026, 3:08 PM"/>
    <s v="Retained on Benefits"/>
  </r>
  <r>
    <s v="DG0001387717"/>
    <s v="Initial"/>
    <s v="Web Reg"/>
    <s v="5/4/2026, 7:25 AM"/>
    <s v="6/2/2026, 12:00 AM"/>
    <m/>
    <s v="Subscription"/>
    <n v="68"/>
    <n v="3.4"/>
    <n v="2.448"/>
    <n v="1"/>
    <n v="68"/>
    <n v="0.2"/>
    <n v="21.11"/>
    <n v="1"/>
    <s v="Stormi Davis"/>
    <x v="0"/>
    <x v="34"/>
    <s v="5/4/2026, 7:25 AM"/>
    <s v="Retained With Discount"/>
  </r>
  <r>
    <s v="DG0000827291"/>
    <s v="Initial"/>
    <s v="Whirlpool Contact Center"/>
    <s v="5/4/2026, 7:38 AM"/>
    <s v="5/27/2026, 12:00 AM"/>
    <s v="1/26/2027, 11:59 PM"/>
    <s v="Annual Renewal"/>
    <n v="227.88"/>
    <n v="18.989999999999998"/>
    <n v="1.0416700000000001"/>
    <n v="1"/>
    <n v="227.88"/>
    <n v="0.2"/>
    <n v="12.5"/>
    <n v="1"/>
    <s v="Ardelia Owens"/>
    <x v="0"/>
    <x v="34"/>
    <s v="5/4/2026, 7:38 AM"/>
    <s v="Retained With Discount"/>
  </r>
  <r>
    <s v="DG0000881562"/>
    <s v="Initial"/>
    <s v="After CC"/>
    <s v="5/4/2026, 9:55 AM"/>
    <s v="5/26/2026, 12:00 AM"/>
    <s v="3/25/2027, 11:59 PM"/>
    <s v="Subscription"/>
    <n v="143.88"/>
    <n v="11.99"/>
    <n v="2.3975"/>
    <n v="1"/>
    <n v="143.88"/>
    <n v="0.2"/>
    <n v="29.97"/>
    <n v="1"/>
    <s v="Philip Mills"/>
    <x v="0"/>
    <x v="34"/>
    <s v="5/4/2026, 9:55 AM"/>
    <s v="Retained With Discount"/>
  </r>
  <r>
    <s v="DG0000881561"/>
    <s v="Initial"/>
    <s v="After CC"/>
    <s v="5/4/2026, 9:55 AM"/>
    <s v="5/26/2026, 12:00 AM"/>
    <s v="3/25/2027, 11:59 PM"/>
    <s v="Subscription"/>
    <n v="155.88"/>
    <n v="12.99"/>
    <n v="2.5975000000000001"/>
    <n v="1"/>
    <n v="155.88"/>
    <n v="0.2"/>
    <n v="32.47"/>
    <n v="1"/>
    <s v="Philip Mills"/>
    <x v="0"/>
    <x v="34"/>
    <s v="5/4/2026, 9:55 AM"/>
    <s v="Retained With Discount"/>
  </r>
  <r>
    <s v="DG0001813803"/>
    <s v="Initial"/>
    <s v="After Mail"/>
    <s v="5/4/2026, 9:56 AM"/>
    <s v="5/29/2026, 12:00 AM"/>
    <m/>
    <s v="Subscription"/>
    <n v="89.88"/>
    <n v="7.49"/>
    <n v="1.4975000000000001"/>
    <n v="1"/>
    <n v="89.88"/>
    <n v="0.2"/>
    <n v="19.47"/>
    <n v="1"/>
    <s v="Philip Mills"/>
    <x v="0"/>
    <x v="34"/>
    <s v="5/4/2026, 9:56 AM"/>
    <s v="Retained With Discount"/>
  </r>
  <r>
    <s v="DG0000300637"/>
    <s v="Initial"/>
    <s v="Web Reg"/>
    <s v="5/4/2026, 11:38 AM"/>
    <s v="5/13/2026, 12:00 AM"/>
    <s v="12/12/2026, 11:59 PM"/>
    <s v="Subscription"/>
    <n v="131.88"/>
    <n v="10.99"/>
    <n v="1.0548"/>
    <n v="1"/>
    <n v="131.88"/>
    <n v="0.2"/>
    <n v="13.98"/>
    <n v="1"/>
    <s v="Contressa Wright"/>
    <x v="2"/>
    <x v="34"/>
    <s v="5/4/2026, 11:38 AM"/>
    <s v="Retained With Discount"/>
  </r>
  <r>
    <s v="DG0000994830"/>
    <s v="Initial"/>
    <s v="Whirlpool Contact Center"/>
    <s v="5/4/2026, 12:00 PM"/>
    <s v="5/16/2026, 12:00 AM"/>
    <s v="4/15/2027, 11:59 PM"/>
    <s v="Subscription"/>
    <n v="131.88"/>
    <n v="10.99"/>
    <n v="1.0548"/>
    <n v="1"/>
    <n v="131.88"/>
    <n v="0.2"/>
    <n v="12.92"/>
    <n v="1"/>
    <s v="Ruthann Monterosa"/>
    <x v="0"/>
    <x v="34"/>
    <s v="5/4/2026, 12:00 PM"/>
    <s v="Retained With Discount"/>
  </r>
  <r>
    <s v="DG0000728326"/>
    <s v="Initial"/>
    <s v="After Mail"/>
    <s v="5/4/2026, 2:46 PM"/>
    <s v="6/4/2026, 12:00 AM"/>
    <s v="12/3/2026, 11:59 PM"/>
    <s v="Subscription"/>
    <n v="143.88"/>
    <n v="11.99"/>
    <n v="2.3975"/>
    <n v="1"/>
    <n v="143.88"/>
    <n v="0.2"/>
    <n v="32.369999999999997"/>
    <n v="1"/>
    <s v="Leonard Robinson"/>
    <x v="0"/>
    <x v="34"/>
    <s v="5/4/2026, 2:46 PM"/>
    <s v="Retained With Discount"/>
  </r>
  <r>
    <s v="DG0000963722"/>
    <s v="Initial"/>
    <s v="Whirlpool Contact Center"/>
    <s v="5/4/2026, 3:37 PM"/>
    <s v="6/3/2026, 12:00 AM"/>
    <s v="4/2/2027, 11:59 PM"/>
    <s v="Annual Renewal"/>
    <n v="245.88"/>
    <n v="20.49"/>
    <n v="1.0416700000000001"/>
    <n v="1"/>
    <n v="245.88"/>
    <n v="0.2"/>
    <n v="12.5"/>
    <n v="1"/>
    <s v="John Gattringer"/>
    <x v="0"/>
    <x v="34"/>
    <s v="5/4/2026, 3:37 PM"/>
    <s v="Retained With Discount"/>
  </r>
  <r>
    <s v="DG0001190810"/>
    <s v="Initial"/>
    <s v="Whirlpool Contact Center"/>
    <s v="5/1/2026, 7:16 AM"/>
    <s v="5/1/2026, 7:16 AM"/>
    <m/>
    <s v="Annual Renewal"/>
    <n v="383.88"/>
    <n v="31.99"/>
    <m/>
    <n v="0"/>
    <n v="383.88"/>
    <m/>
    <m/>
    <n v="1"/>
    <s v="Jane Routh"/>
    <x v="1"/>
    <x v="34"/>
    <s v="5/1/2026, 7:16 AM"/>
    <s v="Retained on Benefits"/>
  </r>
  <r>
    <s v="DG0000868784"/>
    <s v="Initial"/>
    <s v="After Mail"/>
    <s v="5/1/2026, 8:42 AM"/>
    <s v="5/1/2026, 8:42 AM"/>
    <s v="3/19/2027, 11:59 PM"/>
    <s v="Subscription"/>
    <n v="143.88"/>
    <n v="11.99"/>
    <m/>
    <n v="0"/>
    <n v="143.88"/>
    <m/>
    <m/>
    <n v="1"/>
    <s v="Maurice Adams"/>
    <x v="1"/>
    <x v="34"/>
    <s v="5/1/2026, 8:42 AM"/>
    <s v="Retained on Benefits"/>
  </r>
  <r>
    <s v="DG0001734968"/>
    <s v="Initial"/>
    <s v="Whirlpool Contact Center"/>
    <s v="5/1/2026, 2:36 PM"/>
    <s v="5/1/2026, 2:36 PM"/>
    <m/>
    <s v="Annual Renewal"/>
    <n v="395.88"/>
    <n v="32.99"/>
    <m/>
    <n v="0"/>
    <n v="395.88"/>
    <m/>
    <m/>
    <n v="1"/>
    <s v="Felicia Finger"/>
    <x v="1"/>
    <x v="34"/>
    <s v="5/1/2026, 2:36 PM"/>
    <s v="Retained on Benefits"/>
  </r>
  <r>
    <s v="DG0002081745"/>
    <s v="Initial"/>
    <s v="Whirlpool Contact Center"/>
    <s v="5/1/2026, 2:37 PM"/>
    <s v="5/1/2026, 2:37 PM"/>
    <m/>
    <s v="Annual Renewal"/>
    <n v="395.88"/>
    <n v="32.99"/>
    <m/>
    <n v="0"/>
    <n v="395.88"/>
    <m/>
    <m/>
    <n v="1"/>
    <s v="Felicia Finger"/>
    <x v="1"/>
    <x v="34"/>
    <s v="5/1/2026, 2:37 PM"/>
    <s v="Retained on Benefits"/>
  </r>
  <r>
    <s v="DG0001937302"/>
    <s v="Initial"/>
    <s v="After Web"/>
    <s v="5/1/2026, 3:07 PM"/>
    <s v="5/1/2026, 3:07 PM"/>
    <m/>
    <s v="Subscription"/>
    <n v="113.88"/>
    <n v="9.49"/>
    <n v="1.8979999999999999"/>
    <n v="0"/>
    <n v="113.88"/>
    <n v="0.2"/>
    <n v="25.64"/>
    <n v="1"/>
    <s v="Edward Peick"/>
    <x v="1"/>
    <x v="34"/>
    <s v="5/1/2026, 3:07 PM"/>
    <s v="Retained on Benefits"/>
  </r>
  <r>
    <s v="DG0001930187"/>
    <s v="Initial"/>
    <s v="Tel Reg"/>
    <s v="5/1/2026, 3:26 PM"/>
    <s v="5/1/2026, 3:26 PM"/>
    <m/>
    <s v="Subscription"/>
    <n v="81.599999999999994"/>
    <n v="6.8"/>
    <n v="0.51"/>
    <n v="0"/>
    <n v="81.599999999999994"/>
    <n v="0.5"/>
    <n v="10.199999999999999"/>
    <n v="1"/>
    <s v="Irene Archie"/>
    <x v="1"/>
    <x v="34"/>
    <s v="5/1/2026, 3:26 PM"/>
    <s v="Retained on Benefits"/>
  </r>
  <r>
    <s v="DG0001930186"/>
    <s v="Initial"/>
    <s v="Tel Reg"/>
    <s v="5/1/2026, 3:26 PM"/>
    <s v="5/1/2026, 3:26 PM"/>
    <m/>
    <s v="Subscription"/>
    <n v="57.84"/>
    <n v="4.82"/>
    <n v="0.36149999999999999"/>
    <n v="0"/>
    <n v="57.84"/>
    <n v="0.5"/>
    <n v="7.23"/>
    <n v="1"/>
    <s v="Irene Archie"/>
    <x v="1"/>
    <x v="34"/>
    <s v="5/1/2026, 3:26 PM"/>
    <s v="Retained on Benefits"/>
  </r>
  <r>
    <s v="DG0000962433"/>
    <s v="Initial"/>
    <s v="After Web"/>
    <s v="5/1/2026, 2:57 PM"/>
    <s v="5/2/2026, 12:00 AM"/>
    <s v="4/1/2027, 11:59 PM"/>
    <s v="Subscription"/>
    <n v="82.92"/>
    <n v="6.91"/>
    <n v="1.3825000000000001"/>
    <n v="1"/>
    <n v="82.92"/>
    <n v="0.2"/>
    <n v="16.940000000000001"/>
    <n v="1"/>
    <s v="Anthony Hubert"/>
    <x v="0"/>
    <x v="34"/>
    <s v="5/1/2026, 2:57 PM"/>
    <s v="Retained With Discount"/>
  </r>
  <r>
    <s v="DG0000792714"/>
    <s v="Initial"/>
    <s v="D&amp;G Contact Center"/>
    <s v="5/1/2026, 1:08 PM"/>
    <s v="5/7/2026, 12:00 AM"/>
    <s v="2/6/2027, 11:59 PM"/>
    <s v="Subscription"/>
    <n v="179.88"/>
    <n v="14.99"/>
    <n v="1.6786000000000001"/>
    <n v="1"/>
    <n v="179.88"/>
    <n v="0.2"/>
    <n v="21.4"/>
    <n v="1"/>
    <s v="Veronica Williams"/>
    <x v="0"/>
    <x v="34"/>
    <s v="5/1/2026, 1:08 PM"/>
    <s v="Retained With Discount"/>
  </r>
  <r>
    <s v="DG0000758270"/>
    <s v="Initial"/>
    <s v="Whirlpool Contact Center"/>
    <s v="5/1/2026, 1:09 PM"/>
    <s v="5/19/2026, 12:00 AM"/>
    <s v="12/18/2026, 11:59 PM"/>
    <s v="Annual Renewal"/>
    <n v="257.88"/>
    <n v="21.49"/>
    <n v="1.0416700000000001"/>
    <n v="1"/>
    <n v="257.88"/>
    <n v="0.2"/>
    <n v="12.5"/>
    <n v="1"/>
    <s v="Veronica Williams"/>
    <x v="0"/>
    <x v="34"/>
    <s v="5/1/2026, 1:09 PM"/>
    <s v="Retained With Discount"/>
  </r>
  <r>
    <s v="DG0000880930"/>
    <s v="Initial"/>
    <s v="After Mail"/>
    <s v="5/1/2026, 1:25 PM"/>
    <s v="5/4/2026, 12:00 AM"/>
    <s v="3/3/2027, 11:59 PM"/>
    <s v="Subscription"/>
    <n v="167.88"/>
    <n v="13.99"/>
    <n v="2.7974999999999999"/>
    <n v="1"/>
    <n v="167.88"/>
    <n v="0.2"/>
    <n v="34.97"/>
    <n v="1"/>
    <s v="Michael Pohl"/>
    <x v="0"/>
    <x v="34"/>
    <s v="5/1/2026, 1:25 PM"/>
    <s v="Retained With Discount"/>
  </r>
  <r>
    <s v="DG0000961013"/>
    <s v="Initial"/>
    <s v="After Web"/>
    <s v="5/1/2026, 2:53 PM"/>
    <s v="5/2/2026, 12:00 AM"/>
    <s v="4/1/2027, 11:59 PM"/>
    <s v="Subscription"/>
    <n v="82.92"/>
    <n v="6.91"/>
    <n v="1.3825000000000001"/>
    <n v="1"/>
    <n v="82.92"/>
    <n v="0.2"/>
    <n v="16.940000000000001"/>
    <n v="1"/>
    <s v="Anthony Hubert"/>
    <x v="0"/>
    <x v="34"/>
    <s v="5/1/2026, 2:53 PM"/>
    <s v="Retained With Discount"/>
  </r>
  <r>
    <s v="DG0000961012"/>
    <s v="Initial"/>
    <s v="After Web"/>
    <s v="5/1/2026, 2:57 PM"/>
    <s v="5/2/2026, 12:00 AM"/>
    <s v="4/1/2027, 11:59 PM"/>
    <s v="Subscription"/>
    <n v="82.92"/>
    <n v="6.91"/>
    <n v="1.3825000000000001"/>
    <n v="1"/>
    <n v="82.92"/>
    <n v="0.2"/>
    <n v="16.940000000000001"/>
    <n v="1"/>
    <s v="Anthony Hubert"/>
    <x v="0"/>
    <x v="34"/>
    <s v="5/1/2026, 2:57 PM"/>
    <s v="Retained With Discount"/>
  </r>
  <r>
    <s v="DG0001590156"/>
    <s v="Initial"/>
    <s v="D&amp;G Contact Center"/>
    <s v="5/7/2026, 1:30 PM"/>
    <s v="6/3/2026, 12:00 AM"/>
    <m/>
    <s v="Subscription"/>
    <n v="174.46"/>
    <n v="7.93"/>
    <n v="1.7766"/>
    <n v="1"/>
    <n v="174.46"/>
    <n v="0.2"/>
    <n v="17.32"/>
    <n v="1"/>
    <s v="Jhosein Rodríguez"/>
    <x v="0"/>
    <x v="35"/>
    <s v="5/7/2026, 1:30 PM"/>
    <s v="Retained With Discount"/>
  </r>
  <r>
    <s v="DG0000371614"/>
    <s v="Pre-Renewal"/>
    <s v="After CC"/>
    <s v="5/7/2026, 12:39 PM"/>
    <s v="5/24/2026, 1:00 AM"/>
    <s v="5/23/2027, 11:59 PM"/>
    <s v="Subscription"/>
    <n v="163.1"/>
    <n v="13.59"/>
    <n v="3.3980000000000001"/>
    <n v="1"/>
    <n v="163.1"/>
    <n v="0.2"/>
    <n v="40.78"/>
    <n v="1"/>
    <s v="Margarita Smith"/>
    <x v="0"/>
    <x v="35"/>
    <s v="5/7/2026, 12:39 PM"/>
    <s v="Retained With Discount"/>
  </r>
  <r>
    <s v="DG0000371615"/>
    <s v="Initial"/>
    <s v="D&amp;G Contact Center"/>
    <s v="5/7/2026, 12:37 PM"/>
    <s v="5/25/2026, 12:00 AM"/>
    <s v="4/24/2027, 11:59 PM"/>
    <s v="Subscription"/>
    <n v="167.88"/>
    <n v="13.99"/>
    <n v="1.5666"/>
    <n v="1"/>
    <n v="167.88"/>
    <n v="0.2"/>
    <n v="19.190000000000001"/>
    <n v="1"/>
    <s v="Margarita Smith"/>
    <x v="0"/>
    <x v="35"/>
    <s v="5/7/2026, 12:37 PM"/>
    <s v="Retained With Discount"/>
  </r>
  <r>
    <s v="DG0000371616"/>
    <s v="Initial"/>
    <s v="D&amp;G Contact Center"/>
    <s v="5/7/2026, 12:37 PM"/>
    <s v="5/25/2026, 12:00 AM"/>
    <s v="4/24/2027, 11:59 PM"/>
    <s v="Subscription"/>
    <n v="221.88"/>
    <n v="18.489999999999998"/>
    <n v="2.0706000000000002"/>
    <n v="1"/>
    <n v="221.88"/>
    <n v="0.2"/>
    <n v="25.37"/>
    <n v="1"/>
    <s v="Margarita Smith"/>
    <x v="0"/>
    <x v="35"/>
    <s v="5/7/2026, 12:37 PM"/>
    <s v="Retained With Discount"/>
  </r>
  <r>
    <s v="DG0000371614"/>
    <s v="Pre-Renewal"/>
    <s v="After CC"/>
    <s v="5/7/2026, 12:38 PM"/>
    <s v="5/24/2026, 1:00 AM"/>
    <s v="5/23/2027, 11:59 PM"/>
    <s v="Subscription"/>
    <n v="163.1"/>
    <n v="13.59"/>
    <n v="3.3980000000000001"/>
    <n v="1"/>
    <n v="163.1"/>
    <n v="0.2"/>
    <n v="40.78"/>
    <n v="1"/>
    <s v="Margarita Smith"/>
    <x v="0"/>
    <x v="35"/>
    <s v="5/7/2026, 12:38 PM"/>
    <s v="Retained With Discount"/>
  </r>
  <r>
    <s v="DG0000371612"/>
    <s v="Pre-Renewal"/>
    <s v="After CC"/>
    <s v="5/7/2026, 12:39 PM"/>
    <s v="5/24/2026, 1:00 AM"/>
    <s v="5/23/2027, 11:59 PM"/>
    <s v="Subscription"/>
    <n v="164.88"/>
    <n v="13.74"/>
    <n v="2.7480000000000002"/>
    <n v="1"/>
    <n v="164.88"/>
    <n v="0.2"/>
    <n v="32.979999999999997"/>
    <n v="1"/>
    <s v="Margarita Smith"/>
    <x v="0"/>
    <x v="35"/>
    <s v="5/7/2026, 12:39 PM"/>
    <s v="Retained With Discount"/>
  </r>
  <r>
    <s v="DG0000586232"/>
    <s v="Initial"/>
    <s v="Web Reg"/>
    <s v="5/7/2026, 1:30 PM"/>
    <s v="5/8/2026, 12:00 AM"/>
    <s v="9/7/2026, 11:59 PM"/>
    <s v="Subscription"/>
    <n v="89.88"/>
    <n v="7.49"/>
    <n v="2.6955"/>
    <n v="1"/>
    <n v="89.88"/>
    <n v="0.2"/>
    <n v="37.75"/>
    <n v="1"/>
    <s v="Jhosein Rodríguez"/>
    <x v="0"/>
    <x v="35"/>
    <s v="5/7/2026, 1:30 PM"/>
    <s v="Retained With Discount"/>
  </r>
  <r>
    <s v="DG0000586228"/>
    <s v="Initial"/>
    <s v="Web Reg"/>
    <s v="5/7/2026, 1:31 PM"/>
    <s v="5/8/2026, 12:00 AM"/>
    <s v="9/7/2026, 11:59 PM"/>
    <s v="Subscription"/>
    <n v="71.88"/>
    <n v="5.99"/>
    <n v="2.1555"/>
    <n v="1"/>
    <n v="71.88"/>
    <n v="0.2"/>
    <n v="30.19"/>
    <n v="1"/>
    <s v="Jhosein Rodríguez"/>
    <x v="0"/>
    <x v="35"/>
    <s v="5/7/2026, 1:31 PM"/>
    <s v="Retained With Discount"/>
  </r>
  <r>
    <s v="DG0000354399"/>
    <s v="Initial"/>
    <s v="Tel Reg"/>
    <s v="5/4/2026, 10:46 AM"/>
    <s v="5/5/2026, 12:00 AM"/>
    <s v="3/4/2027, 11:59 PM"/>
    <s v="Subscription"/>
    <n v="152.88"/>
    <n v="12.74"/>
    <n v="1.2228000000000001"/>
    <n v="1"/>
    <n v="152.88"/>
    <n v="0.2"/>
    <n v="15.29"/>
    <n v="1"/>
    <s v="Gladys Quinones"/>
    <x v="0"/>
    <x v="35"/>
    <s v="5/4/2026, 10:46 AM"/>
    <s v="Retained With Discount"/>
  </r>
  <r>
    <s v="DG0001139063"/>
    <s v="Initial"/>
    <s v="Whirlpool Contact Center"/>
    <s v="5/4/2026, 9:42 AM"/>
    <s v="5/12/2026, 12:00 AM"/>
    <m/>
    <s v="Subscription"/>
    <n v="239.88"/>
    <n v="19.989999999999998"/>
    <n v="7.9950000000000001"/>
    <n v="1"/>
    <n v="239.88"/>
    <n v="0.2"/>
    <n v="117.94"/>
    <n v="1"/>
    <s v="Nelson Taveras"/>
    <x v="0"/>
    <x v="35"/>
    <s v="5/4/2026, 9:42 AM"/>
    <s v="Retained With Discount"/>
  </r>
  <r>
    <s v="DG0000354396"/>
    <s v="Initial"/>
    <s v="D&amp;G Contact Center"/>
    <s v="5/4/2026, 10:45 AM"/>
    <s v="6/4/2026, 12:00 AM"/>
    <s v="4/3/2027, 11:59 PM"/>
    <s v="Subscription"/>
    <n v="140.88"/>
    <n v="11.74"/>
    <n v="1.3146"/>
    <n v="1"/>
    <n v="140.88"/>
    <n v="0.2"/>
    <n v="16.43"/>
    <n v="1"/>
    <s v="Gladys Quinones"/>
    <x v="0"/>
    <x v="35"/>
    <s v="5/4/2026, 10:45 AM"/>
    <s v="Retained With Discount"/>
  </r>
  <r>
    <s v="DG0000354398"/>
    <s v="Initial"/>
    <s v="D&amp;G Contact Center"/>
    <s v="5/4/2026, 10:44 AM"/>
    <s v="6/4/2026, 12:00 AM"/>
    <s v="4/3/2027, 11:59 PM"/>
    <s v="Subscription"/>
    <n v="263.88"/>
    <n v="21.99"/>
    <n v="2.4626000000000001"/>
    <n v="1"/>
    <n v="263.88"/>
    <n v="0.2"/>
    <n v="30.78"/>
    <n v="1"/>
    <s v="Gladys Quinones"/>
    <x v="0"/>
    <x v="35"/>
    <s v="5/4/2026, 10:44 AM"/>
    <s v="Retained With Discount"/>
  </r>
  <r>
    <s v="DG0000354397"/>
    <s v="Initial"/>
    <s v="D&amp;G Contact Center"/>
    <s v="5/4/2026, 10:44 AM"/>
    <s v="6/4/2026, 12:00 AM"/>
    <s v="4/3/2027, 11:59 PM"/>
    <s v="Subscription"/>
    <n v="218.88"/>
    <n v="18.239999999999998"/>
    <n v="2.0426000000000002"/>
    <n v="1"/>
    <n v="218.88"/>
    <n v="0.2"/>
    <n v="25.53"/>
    <n v="1"/>
    <s v="Gladys Quinones"/>
    <x v="0"/>
    <x v="35"/>
    <s v="5/4/2026, 10:44 AM"/>
    <s v="Retained With Discount"/>
  </r>
  <r>
    <s v="DG0000342961"/>
    <s v="Initial"/>
    <s v="D&amp;G Contact Center"/>
    <s v="5/4/2026, 10:45 AM"/>
    <s v="5/21/2026, 12:00 AM"/>
    <s v="3/20/2027, 11:59 PM"/>
    <s v="Subscription"/>
    <n v="221.88"/>
    <n v="18.489999999999998"/>
    <n v="2.0706000000000002"/>
    <n v="1"/>
    <n v="221.88"/>
    <n v="0.2"/>
    <n v="25.88"/>
    <n v="1"/>
    <s v="Gladys Quinones"/>
    <x v="0"/>
    <x v="35"/>
    <s v="5/4/2026, 10:45 AM"/>
    <s v="Retained With Discount"/>
  </r>
  <r>
    <s v="DG0000050213"/>
    <s v="Initial"/>
    <s v="Tel Reg"/>
    <s v="5/1/2026, 8:43 AM"/>
    <s v="5/14/2026, 12:00 AM"/>
    <s v="6/13/2026, 11:59 PM"/>
    <s v="Subscription"/>
    <n v="152.88"/>
    <n v="12.74"/>
    <n v="1.2228000000000001"/>
    <n v="1"/>
    <n v="152.88"/>
    <n v="0.2"/>
    <n v="18.04"/>
    <n v="1"/>
    <s v="James Counihan"/>
    <x v="0"/>
    <x v="35"/>
    <s v="5/1/2026, 8:43 AM"/>
    <s v="Retained With Discount"/>
  </r>
  <r>
    <s v="DG0001675113"/>
    <s v="Initial"/>
    <s v="Whirlpool Contact Center"/>
    <s v="5/7/2026, 8:05 AM"/>
    <s v="5/7/2026, 8:05 AM"/>
    <m/>
    <s v="Annual Renewal"/>
    <n v="395.88"/>
    <n v="32.99"/>
    <m/>
    <n v="0"/>
    <n v="395.88"/>
    <m/>
    <m/>
    <n v="1"/>
    <s v="Thomas Barber"/>
    <x v="1"/>
    <x v="36"/>
    <s v="5/7/2026, 8:05 AM"/>
    <s v="Retained on Benefits"/>
  </r>
  <r>
    <s v="DG0001479386"/>
    <s v="Initial"/>
    <s v="Whirlpool Contact Center"/>
    <s v="5/5/2026, 10:25 AM"/>
    <s v="5/5/2026, 10:25 AM"/>
    <m/>
    <s v="Annual Renewal"/>
    <n v="491.88"/>
    <n v="40.99"/>
    <m/>
    <n v="0"/>
    <n v="491.88"/>
    <m/>
    <m/>
    <n v="1"/>
    <s v="Stefanny Pretto"/>
    <x v="1"/>
    <x v="36"/>
    <s v="5/5/2026, 10:25 AM"/>
    <s v="Retained on Benefits"/>
  </r>
  <r>
    <s v="DG0002175531"/>
    <s v="Initial"/>
    <s v="D&amp;G Contact Center"/>
    <s v="5/5/2026, 1:37 PM"/>
    <s v="5/5/2026, 1:37 PM"/>
    <m/>
    <s v="Subscription"/>
    <n v="224.76"/>
    <n v="18.73"/>
    <n v="1.3110999999999999"/>
    <n v="0"/>
    <n v="224.76"/>
    <n v="0.5"/>
    <n v="23.6"/>
    <n v="1"/>
    <s v="Juanita Cordero"/>
    <x v="1"/>
    <x v="36"/>
    <s v="5/5/2026, 1:37 PM"/>
    <s v="Retained on Benefits"/>
  </r>
  <r>
    <s v="DG0002058959"/>
    <s v="Initial"/>
    <s v="Tel Reg"/>
    <s v="5/5/2026, 1:03 PM"/>
    <s v="5/5/2026, 1:03 PM"/>
    <m/>
    <s v="Subscription"/>
    <n v="104.52"/>
    <n v="8.7100000000000009"/>
    <n v="0.65325"/>
    <n v="0"/>
    <n v="104.52"/>
    <m/>
    <n v="14.37"/>
    <n v="1"/>
    <s v="Christopher Small"/>
    <x v="1"/>
    <x v="36"/>
    <s v="5/5/2026, 1:03 PM"/>
    <s v="Retained on Benefits"/>
  </r>
  <r>
    <s v="DG0002058957"/>
    <s v="Initial"/>
    <s v="Tel Reg"/>
    <s v="5/5/2026, 1:03 PM"/>
    <s v="5/5/2026, 1:03 PM"/>
    <m/>
    <s v="Subscription"/>
    <n v="89.28"/>
    <n v="7.44"/>
    <n v="0.55800000000000005"/>
    <n v="0"/>
    <n v="89.28"/>
    <m/>
    <n v="12.28"/>
    <n v="1"/>
    <s v="Christopher Small"/>
    <x v="1"/>
    <x v="36"/>
    <s v="5/5/2026, 1:03 PM"/>
    <s v="Retained on Benefits"/>
  </r>
  <r>
    <s v="DG0002175530"/>
    <s v="Initial"/>
    <s v="D&amp;G Contact Center"/>
    <s v="5/5/2026, 1:37 PM"/>
    <s v="5/5/2026, 1:37 PM"/>
    <m/>
    <s v="Subscription"/>
    <n v="215.88"/>
    <n v="17.989999999999998"/>
    <n v="1.2593000000000001"/>
    <n v="0"/>
    <n v="215.88"/>
    <n v="0.5"/>
    <n v="22.67"/>
    <n v="1"/>
    <s v="Juanita Cordero"/>
    <x v="1"/>
    <x v="36"/>
    <s v="5/5/2026, 1:37 PM"/>
    <s v="Retained on Benefits"/>
  </r>
  <r>
    <s v="DG0001949996"/>
    <s v="Initial"/>
    <s v="Tel Reg"/>
    <s v="5/5/2026, 2:39 PM"/>
    <s v="5/5/2026, 2:39 PM"/>
    <m/>
    <s v="Subscription"/>
    <n v="58.68"/>
    <n v="4.8899999999999997"/>
    <n v="0.36675000000000002"/>
    <n v="0"/>
    <n v="58.68"/>
    <m/>
    <n v="8.07"/>
    <n v="1"/>
    <s v="Tammy Cruse"/>
    <x v="1"/>
    <x v="36"/>
    <s v="5/5/2026, 2:39 PM"/>
    <s v="Retained on Benefits"/>
  </r>
  <r>
    <s v="DG0000384861"/>
    <s v="Initial"/>
    <s v="After Web"/>
    <s v="5/4/2026, 8:17 AM"/>
    <s v="5/4/2026, 8:17 AM"/>
    <s v="4/9/2027, 11:59 PM"/>
    <s v="Subscription"/>
    <n v="224.88"/>
    <n v="18.739999999999998"/>
    <m/>
    <n v="0"/>
    <n v="224.88"/>
    <m/>
    <m/>
    <n v="1"/>
    <s v="Curtis Wright"/>
    <x v="1"/>
    <x v="36"/>
    <s v="5/4/2026, 8:17 AM"/>
    <s v="Retained on Benefits"/>
  </r>
  <r>
    <s v="DG0000645736"/>
    <s v="Initial"/>
    <s v="Tel Reg"/>
    <s v="5/4/2026, 10:32 AM"/>
    <s v="5/4/2026, 10:32 AM"/>
    <s v="10/15/2026, 11:59 PM"/>
    <s v="Subscription"/>
    <n v="113.88"/>
    <n v="9.49"/>
    <m/>
    <n v="0"/>
    <n v="113.88"/>
    <m/>
    <m/>
    <n v="1"/>
    <s v="Tina Lowe"/>
    <x v="1"/>
    <x v="36"/>
    <s v="5/4/2026, 10:32 AM"/>
    <s v="Retained on Benefits"/>
  </r>
  <r>
    <s v="DG0001658622"/>
    <s v="Initial"/>
    <s v="After Mail"/>
    <s v="5/4/2026, 11:51 AM"/>
    <s v="5/4/2026, 11:51 AM"/>
    <m/>
    <s v="Subscription"/>
    <m/>
    <n v="11.99"/>
    <m/>
    <n v="0"/>
    <m/>
    <m/>
    <m/>
    <n v="1"/>
    <s v="Curtis Keach"/>
    <x v="1"/>
    <x v="36"/>
    <s v="5/4/2026, 11:51 AM"/>
    <s v="Retained on Benefits"/>
  </r>
  <r>
    <s v="DG0001068193"/>
    <s v="Initial"/>
    <s v="D&amp;G Contact Center"/>
    <s v="5/4/2026, 8:41 AM"/>
    <s v="5/15/2026, 12:00 AM"/>
    <m/>
    <s v="Subscription"/>
    <n v="164.52"/>
    <n v="8.2200000000000006"/>
    <n v="1.8424"/>
    <n v="1"/>
    <n v="164.52"/>
    <n v="0.2"/>
    <n v="14.51"/>
    <n v="1"/>
    <s v="Raul Adrian"/>
    <x v="0"/>
    <x v="36"/>
    <s v="5/4/2026, 8:41 AM"/>
    <s v="Retained With Discount"/>
  </r>
  <r>
    <s v="DG0000438778"/>
    <s v="Pre-Renewal"/>
    <s v="Whirlpool Contact Center"/>
    <s v="5/8/2026, 7:33 AM"/>
    <s v="5/8/2026, 7:33 AM"/>
    <s v="5/28/2027, 11:59 PM"/>
    <s v="Annual Renewal"/>
    <n v="335.88"/>
    <n v="27.99"/>
    <m/>
    <n v="0"/>
    <n v="335.88"/>
    <m/>
    <m/>
    <n v="1"/>
    <s v="Thao Huynh"/>
    <x v="1"/>
    <x v="37"/>
    <s v="5/8/2026, 7:33 AM"/>
    <s v="Retained on Benefits"/>
  </r>
  <r>
    <s v="DG0001120363"/>
    <s v="Pre-Renewal"/>
    <s v="Whirlpool Contact Center"/>
    <s v="5/8/2026, 7:46 AM"/>
    <s v="5/8/2026, 7:46 AM"/>
    <s v="6/4/2027, 11:59 PM"/>
    <s v="Annual Renewal"/>
    <n v="239.88"/>
    <n v="19.989999999999998"/>
    <m/>
    <n v="0"/>
    <n v="239.88"/>
    <m/>
    <m/>
    <n v="1"/>
    <s v="Evelyn Williams"/>
    <x v="1"/>
    <x v="37"/>
    <s v="5/8/2026, 7:46 AM"/>
    <s v="Retained on Benefits"/>
  </r>
  <r>
    <s v="DG0000323437"/>
    <s v="Initial"/>
    <s v="D&amp;G Contact Center"/>
    <s v="5/8/2026, 3:05 PM"/>
    <s v="5/8/2026, 3:05 PM"/>
    <s v="2/21/2027, 11:59 PM"/>
    <s v="Subscription"/>
    <n v="179.88"/>
    <n v="14.99"/>
    <m/>
    <n v="0"/>
    <n v="179.88"/>
    <m/>
    <m/>
    <n v="1"/>
    <s v="Rosie Cage"/>
    <x v="1"/>
    <x v="37"/>
    <s v="5/8/2026, 3:05 PM"/>
    <s v="Retained on Benefits"/>
  </r>
  <r>
    <s v="DG0000323436"/>
    <s v="Initial"/>
    <s v="Tel Reg"/>
    <s v="5/8/2026, 3:05 PM"/>
    <s v="5/8/2026, 3:05 PM"/>
    <s v="1/22/2027, 11:59 PM"/>
    <s v="Subscription"/>
    <n v="83.88"/>
    <n v="6.99"/>
    <m/>
    <n v="0"/>
    <n v="83.88"/>
    <m/>
    <m/>
    <n v="1"/>
    <s v="Rosie Cage"/>
    <x v="1"/>
    <x v="37"/>
    <s v="5/8/2026, 3:05 PM"/>
    <s v="Retained on Benefits"/>
  </r>
  <r>
    <s v="DG0000323435"/>
    <s v="Initial"/>
    <s v="Tel Reg"/>
    <s v="5/8/2026, 3:06 PM"/>
    <s v="5/8/2026, 3:06 PM"/>
    <s v="1/22/2027, 11:59 PM"/>
    <s v="Subscription"/>
    <n v="104.88"/>
    <n v="8.74"/>
    <m/>
    <n v="0"/>
    <n v="104.88"/>
    <m/>
    <m/>
    <n v="1"/>
    <s v="Rosie Cage"/>
    <x v="1"/>
    <x v="37"/>
    <s v="5/8/2026, 3:06 PM"/>
    <s v="Retained on Benefits"/>
  </r>
  <r>
    <s v="DG0001613860"/>
    <s v="Initial"/>
    <s v="D&amp;G Contact Center"/>
    <s v="5/8/2026, 3:06 PM"/>
    <s v="5/8/2026, 3:06 PM"/>
    <m/>
    <s v="Subscription"/>
    <n v="147.12"/>
    <n v="12.26"/>
    <n v="0.85819999999999996"/>
    <n v="0"/>
    <n v="147.12"/>
    <m/>
    <n v="18.89"/>
    <n v="1"/>
    <s v="Rosie Cage"/>
    <x v="1"/>
    <x v="37"/>
    <s v="5/8/2026, 3:06 PM"/>
    <s v="Retained on Benefits"/>
  </r>
  <r>
    <s v="DG0001781729"/>
    <s v="Initial"/>
    <s v="Whirlpool Contact Center"/>
    <s v="5/8/2026, 8:14 AM"/>
    <s v="5/22/2026, 12:00 AM"/>
    <m/>
    <s v="Subscription"/>
    <n v="131.88"/>
    <n v="5.99"/>
    <n v="4.7949999999999999"/>
    <n v="1"/>
    <n v="131.88"/>
    <n v="0.2"/>
    <n v="48.55"/>
    <n v="1"/>
    <s v="Joann Easter"/>
    <x v="2"/>
    <x v="37"/>
    <s v="5/8/2026, 8:14 AM"/>
    <s v="Retained With Discount"/>
  </r>
  <r>
    <s v="DG0001781728"/>
    <s v="Initial"/>
    <s v="Whirlpool Contact Center"/>
    <s v="5/8/2026, 8:15 AM"/>
    <s v="5/22/2026, 12:00 AM"/>
    <m/>
    <s v="Subscription"/>
    <n v="104.38"/>
    <n v="4.74"/>
    <n v="3.7949999999999999"/>
    <n v="1"/>
    <n v="104.38"/>
    <n v="0.2"/>
    <n v="38.43"/>
    <n v="1"/>
    <s v="Joann Easter"/>
    <x v="2"/>
    <x v="37"/>
    <s v="5/8/2026, 8:15 AM"/>
    <s v="Retained With Discount"/>
  </r>
  <r>
    <s v="DG0001738798"/>
    <s v="Initial"/>
    <s v="Tel Reg"/>
    <s v="5/8/2026, 11:52 AM"/>
    <s v="5/11/2026, 12:00 AM"/>
    <m/>
    <s v="Subscription"/>
    <n v="59.28"/>
    <n v="2.96"/>
    <n v="0.71099999999999997"/>
    <n v="1"/>
    <n v="59.28"/>
    <n v="0.2"/>
    <n v="7.2"/>
    <n v="1"/>
    <s v="Janice Kirby"/>
    <x v="0"/>
    <x v="37"/>
    <s v="5/8/2026, 11:52 AM"/>
    <s v="Retained With Discount"/>
  </r>
  <r>
    <s v="DG0000217641"/>
    <s v="Initial"/>
    <s v="Tel Reg"/>
    <s v="5/8/2026, 10:55 AM"/>
    <s v="5/26/2026, 12:00 AM"/>
    <s v="7/25/2026, 11:59 PM"/>
    <s v="Subscription"/>
    <n v="107.88"/>
    <n v="8.99"/>
    <n v="0.86280000000000001"/>
    <n v="1"/>
    <n v="107.88"/>
    <n v="0.2"/>
    <n v="12.51"/>
    <n v="1"/>
    <s v="Dana Cartright"/>
    <x v="0"/>
    <x v="37"/>
    <s v="5/8/2026, 10:55 AM"/>
    <s v="Retained With Discount"/>
  </r>
  <r>
    <s v="DG0000217640"/>
    <s v="Initial"/>
    <s v="Tel Reg"/>
    <s v="5/8/2026, 10:55 AM"/>
    <s v="5/26/2026, 12:00 AM"/>
    <s v="7/25/2026, 11:59 PM"/>
    <s v="Subscription"/>
    <n v="155.88"/>
    <n v="12.99"/>
    <n v="1.2467999999999999"/>
    <n v="1"/>
    <n v="155.88"/>
    <n v="0.2"/>
    <n v="18.079999999999998"/>
    <n v="1"/>
    <s v="Dana Cartright"/>
    <x v="0"/>
    <x v="37"/>
    <s v="5/8/2026, 10:55 AM"/>
    <s v="Retained With Discount"/>
  </r>
  <r>
    <s v="DG0000217639"/>
    <s v="Initial"/>
    <s v="Tel Reg"/>
    <s v="5/8/2026, 10:56 AM"/>
    <s v="5/26/2026, 12:00 AM"/>
    <s v="7/25/2026, 11:59 PM"/>
    <s v="Subscription"/>
    <n v="134.88"/>
    <n v="11.24"/>
    <n v="1.0788"/>
    <n v="1"/>
    <n v="134.88"/>
    <n v="0.2"/>
    <n v="15.65"/>
    <n v="1"/>
    <s v="Dana Cartright"/>
    <x v="0"/>
    <x v="37"/>
    <s v="5/8/2026, 10:56 AM"/>
    <s v="Retained With Discount"/>
  </r>
  <r>
    <s v="DG0000217638"/>
    <s v="Initial"/>
    <s v="Tel Reg"/>
    <s v="5/8/2026, 10:56 AM"/>
    <s v="5/26/2026, 12:00 AM"/>
    <s v="7/25/2026, 11:59 PM"/>
    <s v="Subscription"/>
    <n v="134.88"/>
    <n v="11.24"/>
    <n v="1.0788"/>
    <n v="1"/>
    <n v="134.88"/>
    <n v="0.2"/>
    <n v="15.65"/>
    <n v="1"/>
    <s v="Dana Cartright"/>
    <x v="0"/>
    <x v="37"/>
    <s v="5/8/2026, 10:56 AM"/>
    <s v="Retained With Discount"/>
  </r>
  <r>
    <s v="DG0001738796"/>
    <s v="Initial"/>
    <s v="Tel Reg"/>
    <s v="5/8/2026, 11:53 AM"/>
    <s v="5/11/2026, 12:00 AM"/>
    <m/>
    <s v="Subscription"/>
    <n v="53.88"/>
    <n v="2.69"/>
    <n v="0.64649999999999996"/>
    <n v="1"/>
    <n v="53.88"/>
    <n v="0.2"/>
    <n v="6.55"/>
    <n v="1"/>
    <s v="Janice Kirby"/>
    <x v="0"/>
    <x v="37"/>
    <s v="5/8/2026, 11:53 AM"/>
    <s v="Retained With Discount"/>
  </r>
  <r>
    <s v="DG0001738795"/>
    <s v="Canceled"/>
    <s v="Tel Reg"/>
    <s v="5/8/2026, 11:53 AM"/>
    <s v="5/11/2026, 12:00 AM"/>
    <m/>
    <s v="Subscription"/>
    <n v="50.48"/>
    <n v="2.52"/>
    <n v="0.60599999999999998"/>
    <n v="1"/>
    <n v="50.48"/>
    <n v="0.2"/>
    <n v="6.14"/>
    <n v="1"/>
    <s v="Janice Kirby"/>
    <x v="2"/>
    <x v="37"/>
    <s v="5/8/2026, 11:53 AM"/>
    <s v="Retained With Discount"/>
  </r>
  <r>
    <s v="DG0001738794"/>
    <s v="Initial"/>
    <s v="Tel Reg"/>
    <s v="5/8/2026, 11:54 AM"/>
    <s v="5/11/2026, 12:00 AM"/>
    <m/>
    <s v="Subscription"/>
    <n v="58.6"/>
    <n v="2.93"/>
    <n v="0.70350000000000001"/>
    <n v="1"/>
    <n v="58.6"/>
    <n v="0.2"/>
    <n v="7.12"/>
    <n v="1"/>
    <s v="Janice Kirby"/>
    <x v="0"/>
    <x v="37"/>
    <s v="5/8/2026, 11:54 AM"/>
    <s v="Retained With Discount"/>
  </r>
  <r>
    <s v="DG0001603365"/>
    <s v="Initial"/>
    <s v="Whirlpool Contact Center"/>
    <s v="5/7/2026, 7:39 AM"/>
    <s v="5/7/2026, 7:39 AM"/>
    <m/>
    <s v="Subscription"/>
    <n v="239.88"/>
    <n v="19.989999999999998"/>
    <m/>
    <n v="0"/>
    <n v="239.88"/>
    <m/>
    <m/>
    <n v="1"/>
    <s v="Lisa DePew"/>
    <x v="1"/>
    <x v="37"/>
    <s v="5/7/2026, 7:39 AM"/>
    <s v="Retained on Benefits"/>
  </r>
  <r>
    <s v="DG0001155862"/>
    <s v="Initial"/>
    <s v="Whirlpool Contact Center"/>
    <s v="5/7/2026, 9:31 AM"/>
    <s v="5/7/2026, 9:31 AM"/>
    <m/>
    <s v="Annual Renewal"/>
    <n v="383.88"/>
    <n v="31.99"/>
    <m/>
    <n v="0"/>
    <n v="383.88"/>
    <m/>
    <m/>
    <n v="1"/>
    <s v="CAROL COX"/>
    <x v="1"/>
    <x v="37"/>
    <s v="5/7/2026, 9:31 AM"/>
    <s v="Retained on Benefits"/>
  </r>
  <r>
    <s v="DG0001973282"/>
    <s v="Initial"/>
    <s v="Whirlpool Contact Center"/>
    <s v="5/7/2026, 9:43 AM"/>
    <s v="5/7/2026, 9:43 AM"/>
    <m/>
    <s v="Annual Renewal"/>
    <n v="395.88"/>
    <n v="32.99"/>
    <m/>
    <n v="0"/>
    <n v="395.88"/>
    <m/>
    <m/>
    <n v="1"/>
    <s v="Aleshia Osborne"/>
    <x v="1"/>
    <x v="37"/>
    <s v="5/7/2026, 9:43 AM"/>
    <s v="Retained on Benefits"/>
  </r>
  <r>
    <s v="DG0001453193"/>
    <s v="Initial"/>
    <s v="Whirlpool Contact Center"/>
    <s v="5/7/2026, 10:43 AM"/>
    <s v="5/7/2026, 10:43 AM"/>
    <m/>
    <s v="Annual Renewal"/>
    <n v="527.88"/>
    <n v="43.99"/>
    <m/>
    <n v="0"/>
    <n v="527.88"/>
    <m/>
    <m/>
    <n v="1"/>
    <s v="Shirley Dunaway"/>
    <x v="1"/>
    <x v="37"/>
    <s v="5/7/2026, 10:43 AM"/>
    <s v="Retained on Benefits"/>
  </r>
  <r>
    <s v="DG0001048870"/>
    <s v="Canceled"/>
    <s v="Whirlpool Contact Center"/>
    <s v="5/7/2026, 11:18 AM"/>
    <s v="5/7/2026, 11:18 AM"/>
    <s v="5/7/2027, 11:59 PM"/>
    <s v="Annual Renewal"/>
    <n v="299.88"/>
    <n v="24.99"/>
    <m/>
    <n v="0"/>
    <n v="299.88"/>
    <m/>
    <m/>
    <n v="1"/>
    <s v="Joan Krauss"/>
    <x v="2"/>
    <x v="37"/>
    <s v="5/7/2026, 11:18 AM"/>
    <s v="Retained on Benefits"/>
  </r>
  <r>
    <s v="DG0001375959"/>
    <s v="Initial"/>
    <s v="Whirlpool Contact Center"/>
    <s v="5/7/2026, 11:35 AM"/>
    <s v="5/7/2026, 11:35 AM"/>
    <m/>
    <s v="Annual Renewal"/>
    <n v="491.88"/>
    <n v="40.99"/>
    <m/>
    <n v="0"/>
    <n v="491.88"/>
    <m/>
    <m/>
    <n v="1"/>
    <s v="MARK MARKHAM"/>
    <x v="1"/>
    <x v="37"/>
    <s v="5/7/2026, 11:35 AM"/>
    <s v="Retained on Benefits"/>
  </r>
  <r>
    <s v="DG0001475187"/>
    <s v="Initial"/>
    <s v="D&amp;G Contact Center"/>
    <s v="5/7/2026, 12:26 PM"/>
    <s v="5/7/2026, 12:26 PM"/>
    <m/>
    <s v="Subscription"/>
    <m/>
    <m/>
    <m/>
    <n v="0"/>
    <m/>
    <m/>
    <m/>
    <n v="1"/>
    <s v="Jenn Farley"/>
    <x v="1"/>
    <x v="37"/>
    <s v="5/7/2026, 12:26 PM"/>
    <s v="Retained on Benefits"/>
  </r>
  <r>
    <s v="DG0001475186"/>
    <s v="Initial"/>
    <s v="Tel Reg"/>
    <s v="5/7/2026, 12:26 PM"/>
    <s v="5/7/2026, 12:26 PM"/>
    <m/>
    <s v="Subscription"/>
    <m/>
    <m/>
    <m/>
    <n v="0"/>
    <m/>
    <m/>
    <m/>
    <n v="1"/>
    <s v="Jenn Farley"/>
    <x v="1"/>
    <x v="37"/>
    <s v="5/7/2026, 12:26 PM"/>
    <s v="Retained on Benefits"/>
  </r>
  <r>
    <s v="DG0001915820"/>
    <s v="Initial"/>
    <s v="Whirlpool Contact Center"/>
    <s v="5/7/2026, 12:58 PM"/>
    <s v="5/7/2026, 12:58 PM"/>
    <m/>
    <s v="Annual Renewal"/>
    <n v="395.88"/>
    <n v="32.99"/>
    <m/>
    <n v="0"/>
    <n v="395.88"/>
    <m/>
    <m/>
    <n v="1"/>
    <s v="Robert Argomaniz"/>
    <x v="1"/>
    <x v="37"/>
    <s v="5/7/2026, 12:58 PM"/>
    <s v="Retained on Benefits"/>
  </r>
  <r>
    <s v="DG0000117274"/>
    <s v="Initial"/>
    <s v="Whirlpool Contact Center"/>
    <s v="5/7/2026, 1:18 PM"/>
    <s v="5/7/2026, 1:18 PM"/>
    <s v="12/16/2026, 11:59 PM"/>
    <s v="Annual Renewal"/>
    <n v="263.88"/>
    <n v="21.99"/>
    <m/>
    <n v="0"/>
    <n v="263.88"/>
    <m/>
    <m/>
    <n v="1"/>
    <s v="KIMBERLY BASS"/>
    <x v="1"/>
    <x v="37"/>
    <s v="5/7/2026, 1:18 PM"/>
    <s v="Retained on Benefits"/>
  </r>
  <r>
    <s v="DG0000302998"/>
    <s v="Initial"/>
    <s v="Tel Reg"/>
    <s v="5/7/2026, 1:37 PM"/>
    <s v="5/7/2026, 1:37 PM"/>
    <s v="12/17/2026, 11:59 PM"/>
    <s v="Subscription"/>
    <n v="131.88"/>
    <n v="10.99"/>
    <m/>
    <n v="0"/>
    <n v="131.88"/>
    <m/>
    <m/>
    <n v="1"/>
    <s v="Minghsiang Huang"/>
    <x v="1"/>
    <x v="37"/>
    <s v="5/7/2026, 1:37 PM"/>
    <s v="Retained on Benefits"/>
  </r>
  <r>
    <s v="DG0001097527"/>
    <s v="Pre-Renewal"/>
    <s v="Whirlpool Contact Center"/>
    <s v="5/7/2026, 1:37 PM"/>
    <s v="5/7/2026, 1:37 PM"/>
    <s v="5/27/2027, 11:59 PM"/>
    <s v="Annual Renewal"/>
    <n v="263.88"/>
    <n v="21.99"/>
    <m/>
    <n v="0"/>
    <n v="263.88"/>
    <m/>
    <m/>
    <n v="1"/>
    <s v="Ming Hinag Huang"/>
    <x v="1"/>
    <x v="37"/>
    <s v="5/7/2026, 1:37 PM"/>
    <s v="Retained on Benefits"/>
  </r>
  <r>
    <s v="DG0000147653"/>
    <s v="Initial"/>
    <s v="Web Reg"/>
    <s v="5/6/2026, 8:49 AM"/>
    <s v="5/6/2026, 8:49 AM"/>
    <s v="2/26/2027, 11:59 PM"/>
    <s v="Subscription"/>
    <n v="140.88"/>
    <n v="11.74"/>
    <m/>
    <n v="0"/>
    <n v="140.88"/>
    <m/>
    <m/>
    <n v="1"/>
    <s v="Mary Quinn"/>
    <x v="2"/>
    <x v="37"/>
    <s v="5/6/2026, 8:49 AM"/>
    <s v="Retained on Benefits"/>
  </r>
  <r>
    <s v="DG0002033090"/>
    <s v="Initial"/>
    <s v="Whirlpool Contact Center"/>
    <s v="5/6/2026, 9:49 AM"/>
    <s v="5/6/2026, 9:49 AM"/>
    <m/>
    <s v="Annual Renewal"/>
    <n v="539.88"/>
    <n v="44.99"/>
    <m/>
    <n v="0"/>
    <n v="539.88"/>
    <m/>
    <m/>
    <n v="1"/>
    <s v="Tammie Porter"/>
    <x v="1"/>
    <x v="37"/>
    <s v="5/6/2026, 9:49 AM"/>
    <s v="Retained on Benefits"/>
  </r>
  <r>
    <s v="DG0000656850"/>
    <s v="Initial"/>
    <s v="D&amp;G Contact Center"/>
    <s v="5/6/2026, 10:17 AM"/>
    <s v="5/6/2026, 10:17 AM"/>
    <s v="11/21/2026, 11:59 PM"/>
    <s v="Subscription"/>
    <n v="203.88"/>
    <n v="16.989999999999998"/>
    <m/>
    <n v="0"/>
    <n v="203.88"/>
    <m/>
    <m/>
    <n v="1"/>
    <s v="Tammy Bellar-Kirigiti"/>
    <x v="1"/>
    <x v="37"/>
    <s v="5/6/2026, 10:17 AM"/>
    <s v="Retained on Benefits"/>
  </r>
  <r>
    <s v="DG0000656849"/>
    <s v="Initial"/>
    <s v="D&amp;G Contact Center"/>
    <s v="5/6/2026, 10:17 AM"/>
    <s v="5/6/2026, 10:17 AM"/>
    <s v="11/21/2026, 11:59 PM"/>
    <s v="Subscription"/>
    <n v="203.88"/>
    <n v="16.989999999999998"/>
    <m/>
    <n v="0"/>
    <n v="203.88"/>
    <m/>
    <m/>
    <n v="1"/>
    <s v="Tammy Bellar-Kirigiti"/>
    <x v="1"/>
    <x v="37"/>
    <s v="5/6/2026, 10:17 AM"/>
    <s v="Retained on Benefits"/>
  </r>
  <r>
    <s v="DG0000656848"/>
    <s v="Initial"/>
    <s v="D&amp;G Contact Center"/>
    <s v="5/6/2026, 10:17 AM"/>
    <s v="5/6/2026, 10:17 AM"/>
    <s v="11/21/2026, 11:59 PM"/>
    <s v="Subscription"/>
    <n v="155.88"/>
    <n v="12.99"/>
    <m/>
    <n v="0"/>
    <n v="155.88"/>
    <m/>
    <m/>
    <n v="1"/>
    <s v="Tammy Bellar-Kirigiti"/>
    <x v="1"/>
    <x v="37"/>
    <s v="5/6/2026, 10:17 AM"/>
    <s v="Retained on Benefits"/>
  </r>
  <r>
    <s v="DG0000656846"/>
    <s v="Initial"/>
    <s v="D&amp;G Contact Center"/>
    <s v="5/6/2026, 10:18 AM"/>
    <s v="5/6/2026, 10:18 AM"/>
    <s v="11/21/2026, 11:59 PM"/>
    <s v="Subscription"/>
    <n v="179.88"/>
    <n v="14.99"/>
    <m/>
    <n v="0"/>
    <n v="179.88"/>
    <m/>
    <m/>
    <n v="1"/>
    <s v="Tammy Bellar-Kirigiti"/>
    <x v="1"/>
    <x v="37"/>
    <s v="5/6/2026, 10:18 AM"/>
    <s v="Retained on Benefits"/>
  </r>
  <r>
    <s v="DG0000217035"/>
    <s v="Initial"/>
    <s v="Tel Reg"/>
    <s v="5/6/2026, 10:18 AM"/>
    <s v="5/6/2026, 10:18 AM"/>
    <s v="7/24/2026, 11:59 PM"/>
    <s v="Subscription"/>
    <n v="176.88"/>
    <n v="14.74"/>
    <m/>
    <n v="0"/>
    <n v="176.88"/>
    <m/>
    <m/>
    <n v="1"/>
    <s v="Tammy Bellar-Kirigiti"/>
    <x v="1"/>
    <x v="37"/>
    <s v="5/6/2026, 10:18 AM"/>
    <s v="Retained on Benefits"/>
  </r>
  <r>
    <s v="DG0001601809"/>
    <s v="Initial"/>
    <s v="Whirlpool Contact Center"/>
    <s v="5/6/2026, 10:32 AM"/>
    <s v="5/6/2026, 10:32 AM"/>
    <m/>
    <s v="Annual Renewal"/>
    <n v="395.88"/>
    <n v="32.99"/>
    <m/>
    <n v="0"/>
    <n v="395.88"/>
    <m/>
    <m/>
    <n v="1"/>
    <s v="Nanci Lane"/>
    <x v="1"/>
    <x v="37"/>
    <s v="5/6/2026, 10:32 AM"/>
    <s v="Retained on Benefits"/>
  </r>
  <r>
    <s v="DG0001732399"/>
    <s v="Canceled"/>
    <s v="Tel Reg"/>
    <s v="5/6/2026, 10:57 AM"/>
    <s v="5/6/2026, 10:57 AM"/>
    <m/>
    <s v="Subscription"/>
    <n v="62.76"/>
    <n v="5.23"/>
    <n v="0.39224999999999999"/>
    <n v="0"/>
    <n v="62.76"/>
    <m/>
    <n v="8.6199999999999992"/>
    <n v="1"/>
    <s v="Karen Creswell"/>
    <x v="2"/>
    <x v="37"/>
    <s v="5/6/2026, 10:57 AM"/>
    <s v="Retained on Benefits"/>
  </r>
  <r>
    <s v="DG0001158490"/>
    <s v="Initial"/>
    <s v="Whirlpool Contact Center"/>
    <s v="5/6/2026, 11:28 AM"/>
    <s v="5/6/2026, 11:28 AM"/>
    <m/>
    <s v="Annual Renewal"/>
    <n v="383.88"/>
    <n v="31.99"/>
    <m/>
    <n v="0"/>
    <n v="383.88"/>
    <m/>
    <m/>
    <n v="1"/>
    <s v="Lisa Jones"/>
    <x v="1"/>
    <x v="37"/>
    <s v="5/6/2026, 11:28 AM"/>
    <s v="Retained on Benefits"/>
  </r>
  <r>
    <s v="DG0001796152"/>
    <s v="Initial"/>
    <s v="Tel Reg"/>
    <s v="5/6/2026, 12:49 PM"/>
    <s v="5/6/2026, 12:49 PM"/>
    <m/>
    <s v="Subscription"/>
    <n v="51.84"/>
    <n v="4.32"/>
    <n v="0.32400000000000001"/>
    <n v="0"/>
    <n v="51.84"/>
    <m/>
    <n v="6.47"/>
    <n v="1"/>
    <s v="NICOLE CHRISTOPHER"/>
    <x v="1"/>
    <x v="37"/>
    <s v="5/6/2026, 12:49 PM"/>
    <s v="Retained on Benefits"/>
  </r>
  <r>
    <s v="DG0001448852"/>
    <s v="Initial"/>
    <s v="Tel Reg"/>
    <s v="5/6/2026, 3:03 PM"/>
    <s v="5/6/2026, 3:03 PM"/>
    <m/>
    <s v="Subscription"/>
    <n v="66.72"/>
    <n v="5.56"/>
    <n v="0.41699999999999998"/>
    <n v="0"/>
    <n v="66.72"/>
    <m/>
    <n v="8.35"/>
    <n v="1"/>
    <s v="Joseph DeBenedictis"/>
    <x v="1"/>
    <x v="37"/>
    <s v="5/6/2026, 3:03 PM"/>
    <s v="Retained on Benefits"/>
  </r>
  <r>
    <s v="DG0001448851"/>
    <s v="Initial"/>
    <s v="Tel Reg"/>
    <s v="5/6/2026, 3:03 PM"/>
    <s v="5/6/2026, 3:03 PM"/>
    <m/>
    <s v="Subscription"/>
    <n v="79.2"/>
    <n v="6.6"/>
    <n v="0.495"/>
    <n v="0"/>
    <n v="79.2"/>
    <m/>
    <n v="9.92"/>
    <n v="1"/>
    <s v="Joseph DeBenedictis"/>
    <x v="1"/>
    <x v="37"/>
    <s v="5/6/2026, 3:03 PM"/>
    <s v="Retained on Benefits"/>
  </r>
  <r>
    <s v="DG0000569114"/>
    <s v="Initial"/>
    <s v="Whirlpool Contact Center"/>
    <s v="5/6/2026, 3:32 PM"/>
    <s v="5/6/2026, 3:32 PM"/>
    <s v="8/26/2026, 11:59 PM"/>
    <s v="Subscription"/>
    <n v="167.88"/>
    <n v="13.99"/>
    <m/>
    <n v="0"/>
    <n v="167.88"/>
    <m/>
    <m/>
    <n v="1"/>
    <s v="Kimberly Snyder"/>
    <x v="1"/>
    <x v="37"/>
    <s v="5/6/2026, 3:32 PM"/>
    <s v="Retained on Benefits"/>
  </r>
  <r>
    <s v="DG0001599730"/>
    <s v="Initial"/>
    <s v="D&amp;G Contact Center"/>
    <s v="5/6/2026, 10:42 AM"/>
    <s v="6/5/2026, 12:00 AM"/>
    <m/>
    <s v="Subscription"/>
    <n v="207.08"/>
    <n v="10.35"/>
    <n v="2.3197999999999999"/>
    <n v="1"/>
    <n v="207.08"/>
    <n v="0.2"/>
    <n v="22.62"/>
    <n v="1"/>
    <s v="Heather Mellott"/>
    <x v="0"/>
    <x v="37"/>
    <s v="5/6/2026, 10:42 AM"/>
    <s v="Retained With Discount"/>
  </r>
  <r>
    <s v="DG0000073423"/>
    <s v="Initial"/>
    <s v="Tel Reg"/>
    <s v="5/5/2026, 8:23 AM"/>
    <s v="5/5/2026, 8:23 AM"/>
    <s v="8/28/2026, 11:59 PM"/>
    <s v="Subscription"/>
    <n v="119.89"/>
    <n v="9.99"/>
    <n v="0.95879999999999999"/>
    <n v="1"/>
    <n v="119.89"/>
    <n v="0.2"/>
    <n v="13.67"/>
    <n v="1"/>
    <s v="Jacob Hutchinson"/>
    <x v="1"/>
    <x v="37"/>
    <s v="5/5/2026, 8:23 AM"/>
    <s v="Retained on Benefits"/>
  </r>
  <r>
    <s v="DG0001217366"/>
    <s v="Initial"/>
    <s v="Whirlpool Contact Center"/>
    <s v="5/5/2026, 10:46 AM"/>
    <s v="5/5/2026, 10:46 AM"/>
    <m/>
    <s v="Annual Renewal"/>
    <n v="383.88"/>
    <n v="31.99"/>
    <m/>
    <n v="0"/>
    <n v="383.88"/>
    <m/>
    <m/>
    <n v="1"/>
    <s v="Tessa Kimerer"/>
    <x v="1"/>
    <x v="37"/>
    <s v="5/5/2026, 10:46 AM"/>
    <s v="Retained on Benefits"/>
  </r>
  <r>
    <s v="DG0001808901"/>
    <s v="Initial"/>
    <s v="Whirlpool Contact Center"/>
    <s v="5/5/2026, 12:47 PM"/>
    <s v="5/5/2026, 12:47 PM"/>
    <m/>
    <s v="Annual Renewal"/>
    <n v="395.88"/>
    <n v="32.99"/>
    <m/>
    <n v="0"/>
    <n v="395.88"/>
    <m/>
    <m/>
    <n v="1"/>
    <s v="BRENDA MARTIN"/>
    <x v="1"/>
    <x v="37"/>
    <s v="5/5/2026, 12:47 PM"/>
    <s v="Retained on Benefits"/>
  </r>
  <r>
    <s v="DG0002043521"/>
    <s v="Canceled"/>
    <s v="Whirlpool Contact Center"/>
    <s v="5/5/2026, 12:47 PM"/>
    <s v="5/5/2026, 12:47 PM"/>
    <m/>
    <s v="Annual Renewal"/>
    <n v="431.88"/>
    <n v="35.99"/>
    <m/>
    <n v="0"/>
    <n v="431.88"/>
    <m/>
    <m/>
    <n v="1"/>
    <s v="BRENDA MARTIN"/>
    <x v="2"/>
    <x v="37"/>
    <s v="5/5/2026, 12:47 PM"/>
    <s v="Retained on Benefits"/>
  </r>
  <r>
    <s v="DG0000227169"/>
    <s v="Initial"/>
    <s v="Web Reg"/>
    <s v="5/5/2026, 1:28 PM"/>
    <s v="5/5/2026, 1:28 PM"/>
    <s v="8/11/2026, 11:59 PM"/>
    <s v="Subscription"/>
    <n v="89.88"/>
    <n v="7.49"/>
    <m/>
    <n v="0"/>
    <n v="89.88"/>
    <m/>
    <m/>
    <n v="1"/>
    <s v="Aline Rutabayiro"/>
    <x v="1"/>
    <x v="37"/>
    <s v="5/5/2026, 1:28 PM"/>
    <s v="Retained on Benefits"/>
  </r>
  <r>
    <s v="DG0000794639"/>
    <s v="Canceled"/>
    <s v="After CC"/>
    <s v="5/5/2026, 1:50 PM"/>
    <s v="5/5/2026, 1:50 PM"/>
    <s v="2/7/2027, 11:59 PM"/>
    <s v="Subscription"/>
    <n v="131.88"/>
    <n v="10.99"/>
    <m/>
    <n v="0"/>
    <n v="131.88"/>
    <m/>
    <m/>
    <n v="1"/>
    <s v="Jason Russell"/>
    <x v="2"/>
    <x v="37"/>
    <s v="5/5/2026, 1:50 PM"/>
    <s v="Retained on Benefits"/>
  </r>
  <r>
    <s v="DG0001566333"/>
    <s v="Initial"/>
    <s v="After Web"/>
    <s v="5/5/2026, 2:10 PM"/>
    <s v="5/5/2026, 2:10 PM"/>
    <m/>
    <s v="Subscription"/>
    <n v="215.88"/>
    <n v="17.989999999999998"/>
    <n v="3.5979999999999999"/>
    <n v="0"/>
    <n v="215.88"/>
    <n v="0.2"/>
    <n v="48.59"/>
    <n v="1"/>
    <s v="Melissa Hamilton"/>
    <x v="1"/>
    <x v="37"/>
    <s v="5/5/2026, 2:10 PM"/>
    <s v="Retained on Benefits"/>
  </r>
  <r>
    <s v="DG0001836094"/>
    <s v="Initial"/>
    <s v="Whirlpool Contact Center"/>
    <s v="5/5/2026, 2:41 PM"/>
    <s v="5/5/2026, 2:41 PM"/>
    <m/>
    <s v="Annual Renewal"/>
    <n v="479.88"/>
    <n v="39.99"/>
    <m/>
    <n v="0"/>
    <n v="479.88"/>
    <m/>
    <m/>
    <n v="1"/>
    <s v="WILLIE CARTER"/>
    <x v="1"/>
    <x v="37"/>
    <s v="5/5/2026, 2:41 PM"/>
    <s v="Retained on Benefits"/>
  </r>
  <r>
    <s v="DG0001837173"/>
    <s v="Initial"/>
    <s v="Tel Reg"/>
    <s v="5/5/2026, 3:35 PM"/>
    <s v="5/5/2026, 3:35 PM"/>
    <m/>
    <s v="Subscription"/>
    <n v="91.8"/>
    <n v="7.65"/>
    <n v="0.57374999999999998"/>
    <n v="0"/>
    <n v="91.8"/>
    <m/>
    <n v="11.46"/>
    <n v="1"/>
    <s v="Regis G Simba"/>
    <x v="1"/>
    <x v="37"/>
    <s v="5/5/2026, 3:35 PM"/>
    <s v="Retained on Benefits"/>
  </r>
  <r>
    <s v="DG0001837172"/>
    <s v="Initial"/>
    <s v="Tel Reg"/>
    <s v="5/5/2026, 3:35 PM"/>
    <s v="5/5/2026, 3:35 PM"/>
    <m/>
    <s v="Subscription"/>
    <n v="62.4"/>
    <n v="5.2"/>
    <n v="0.39"/>
    <n v="0"/>
    <n v="62.4"/>
    <m/>
    <n v="7.8"/>
    <n v="1"/>
    <s v="Regis G Simba"/>
    <x v="1"/>
    <x v="37"/>
    <s v="5/5/2026, 3:35 PM"/>
    <s v="Retained on Benefits"/>
  </r>
  <r>
    <s v="DG0001837171"/>
    <s v="Initial"/>
    <s v="Tel Reg"/>
    <s v="5/5/2026, 3:36 PM"/>
    <s v="5/5/2026, 3:36 PM"/>
    <m/>
    <s v="Subscription"/>
    <n v="48"/>
    <n v="4"/>
    <n v="0.3"/>
    <n v="0"/>
    <n v="48"/>
    <m/>
    <n v="6"/>
    <n v="1"/>
    <s v="Regis G Simba"/>
    <x v="1"/>
    <x v="37"/>
    <s v="5/5/2026, 3:36 PM"/>
    <s v="Retained on Benefits"/>
  </r>
  <r>
    <s v="DG0001837170"/>
    <s v="Initial"/>
    <s v="Tel Reg"/>
    <s v="5/5/2026, 3:36 PM"/>
    <s v="5/5/2026, 3:36 PM"/>
    <m/>
    <s v="Subscription"/>
    <n v="82.2"/>
    <n v="6.85"/>
    <n v="0.51375000000000004"/>
    <n v="0"/>
    <n v="82.2"/>
    <m/>
    <n v="10.26"/>
    <n v="1"/>
    <s v="Regis G Simba"/>
    <x v="1"/>
    <x v="37"/>
    <s v="5/5/2026, 3:36 PM"/>
    <s v="Retained on Benefits"/>
  </r>
  <r>
    <s v="DG0001837169"/>
    <s v="Initial"/>
    <s v="Tel Reg"/>
    <s v="5/5/2026, 3:39 PM"/>
    <s v="5/5/2026, 3:39 PM"/>
    <m/>
    <s v="Subscription"/>
    <n v="74.64"/>
    <n v="6.22"/>
    <n v="0.46650000000000003"/>
    <n v="0"/>
    <n v="74.64"/>
    <m/>
    <n v="9.35"/>
    <n v="1"/>
    <s v="Regis G Simba"/>
    <x v="1"/>
    <x v="37"/>
    <s v="5/5/2026, 3:39 PM"/>
    <s v="Retained on Benefits"/>
  </r>
  <r>
    <s v="DG0001837167"/>
    <s v="Initial"/>
    <s v="Tel Reg"/>
    <s v="5/5/2026, 3:40 PM"/>
    <s v="5/5/2026, 3:40 PM"/>
    <m/>
    <s v="Subscription"/>
    <n v="56.88"/>
    <n v="4.74"/>
    <n v="0.35549999999999998"/>
    <n v="0"/>
    <n v="56.88"/>
    <m/>
    <n v="7.13"/>
    <n v="1"/>
    <s v="Regis G Simba"/>
    <x v="1"/>
    <x v="37"/>
    <s v="5/5/2026, 3:40 PM"/>
    <s v="Retained on Benefits"/>
  </r>
  <r>
    <s v="DG0000073423"/>
    <s v="Initial"/>
    <s v="Tel Reg"/>
    <s v="5/5/2026, 8:13 AM"/>
    <s v="5/29/2026, 12:00 AM"/>
    <s v="8/28/2026, 11:59 PM"/>
    <s v="Subscription"/>
    <n v="119.89"/>
    <n v="9.99"/>
    <n v="0.95879999999999999"/>
    <n v="1"/>
    <n v="119.89"/>
    <n v="0.2"/>
    <n v="13.67"/>
    <n v="1"/>
    <s v="Jacob Hutchinson"/>
    <x v="1"/>
    <x v="37"/>
    <s v="5/5/2026, 8:13 AM"/>
    <s v="Retained With Discount"/>
  </r>
  <r>
    <s v="DG0000073422"/>
    <s v="Initial"/>
    <s v="Tel Reg"/>
    <s v="5/5/2026, 8:13 AM"/>
    <s v="5/29/2026, 12:00 AM"/>
    <s v="8/28/2026, 11:59 PM"/>
    <s v="Subscription"/>
    <n v="170.88"/>
    <n v="14.24"/>
    <n v="1.3668"/>
    <n v="1"/>
    <n v="170.88"/>
    <n v="0.2"/>
    <n v="19.48"/>
    <n v="1"/>
    <s v="Jacob Hutchinson"/>
    <x v="2"/>
    <x v="37"/>
    <s v="5/5/2026, 8:13 AM"/>
    <s v="Retained With Discount"/>
  </r>
  <r>
    <s v="DG0001319618"/>
    <s v="Initial"/>
    <s v="Tel Reg"/>
    <s v="5/5/2026, 10:16 AM"/>
    <s v="5/13/2026, 12:00 AM"/>
    <m/>
    <s v="Subscription"/>
    <n v="105.7"/>
    <n v="4.8"/>
    <n v="1.1535"/>
    <n v="1"/>
    <n v="105.7"/>
    <n v="0.2"/>
    <n v="9.9499999999999993"/>
    <n v="1"/>
    <s v="Karl Luke"/>
    <x v="0"/>
    <x v="37"/>
    <s v="5/5/2026, 10:16 AM"/>
    <s v="Retained With Discount"/>
  </r>
  <r>
    <s v="DG0001161832"/>
    <s v="Initial"/>
    <s v="Web Reg"/>
    <s v="5/5/2026, 11:32 AM"/>
    <s v="5/20/2026, 12:00 AM"/>
    <m/>
    <s v="Subscription"/>
    <n v="116.38"/>
    <n v="5.29"/>
    <n v="3.8069999999999999"/>
    <n v="1"/>
    <n v="116.38"/>
    <n v="0.2"/>
    <n v="29.99"/>
    <n v="1"/>
    <s v="Thomas Power"/>
    <x v="0"/>
    <x v="37"/>
    <s v="5/5/2026, 11:32 AM"/>
    <s v="Retained With Discount"/>
  </r>
  <r>
    <s v="DG0001632988"/>
    <s v="Initial"/>
    <s v="D&amp;G Contact Center"/>
    <s v="5/5/2026, 2:08 PM"/>
    <s v="5/14/2026, 12:00 AM"/>
    <m/>
    <s v="Subscription"/>
    <n v="168.48"/>
    <n v="8.42"/>
    <n v="1.8872"/>
    <n v="1"/>
    <n v="168.48"/>
    <n v="0.2"/>
    <n v="19.11"/>
    <n v="1"/>
    <s v="Melissa Hamilton"/>
    <x v="0"/>
    <x v="37"/>
    <s v="5/5/2026, 2:08 PM"/>
    <s v="Retained With Discount"/>
  </r>
  <r>
    <s v="DG0000753664"/>
    <s v="Initial"/>
    <s v="After Web"/>
    <s v="5/5/2026, 3:03 PM"/>
    <s v="5/17/2026, 12:00 AM"/>
    <s v="12/16/2026, 11:59 PM"/>
    <s v="Subscription"/>
    <n v="143.88"/>
    <n v="11.99"/>
    <n v="2.3975"/>
    <n v="1"/>
    <n v="143.88"/>
    <n v="0.2"/>
    <n v="31.77"/>
    <n v="1"/>
    <s v="Virginia Vivier"/>
    <x v="0"/>
    <x v="37"/>
    <s v="5/5/2026, 3:03 PM"/>
    <s v="Retained With Discount"/>
  </r>
  <r>
    <s v="DG0001037229"/>
    <s v="Initial"/>
    <s v="After Web"/>
    <s v="5/5/2026, 3:20 PM"/>
    <s v="6/4/2026, 12:00 AM"/>
    <s v="5/3/2027, 11:59 PM"/>
    <s v="Subscription"/>
    <n v="125.88"/>
    <n v="10.49"/>
    <n v="2.0975000000000001"/>
    <n v="1"/>
    <n v="125.88"/>
    <n v="0.2"/>
    <n v="25.7"/>
    <n v="1"/>
    <s v="Paul McDonald"/>
    <x v="0"/>
    <x v="37"/>
    <s v="5/5/2026, 3:20 PM"/>
    <s v="Retained With Discount"/>
  </r>
  <r>
    <s v="DG0001573164"/>
    <s v="Initial"/>
    <s v="D&amp;G Contact Center"/>
    <s v="5/4/2026, 8:25 AM"/>
    <s v="5/4/2026, 8:25 AM"/>
    <m/>
    <s v="Subscription"/>
    <n v="246.96"/>
    <n v="20.58"/>
    <n v="1.4406000000000001"/>
    <n v="0"/>
    <n v="246.96"/>
    <m/>
    <n v="28.81"/>
    <n v="1"/>
    <s v="Angel Caban"/>
    <x v="2"/>
    <x v="37"/>
    <s v="5/4/2026, 8:25 AM"/>
    <s v="Retained on Benefits"/>
  </r>
  <r>
    <s v="DG0001573168"/>
    <s v="Initial"/>
    <s v="D&amp;G Contact Center"/>
    <s v="5/4/2026, 8:26 AM"/>
    <s v="5/4/2026, 8:26 AM"/>
    <m/>
    <s v="Subscription"/>
    <n v="111.96"/>
    <n v="9.33"/>
    <n v="0.65310000000000001"/>
    <n v="0"/>
    <n v="111.96"/>
    <m/>
    <n v="13.05"/>
    <n v="1"/>
    <s v="Angel Caban"/>
    <x v="1"/>
    <x v="37"/>
    <s v="5/4/2026, 8:26 AM"/>
    <s v="Retained on Benefits"/>
  </r>
  <r>
    <s v="DG0001924445"/>
    <s v="Initial"/>
    <s v="After CC"/>
    <s v="5/4/2026, 9:41 AM"/>
    <s v="5/4/2026, 9:41 AM"/>
    <m/>
    <s v="Subscription"/>
    <n v="155.88"/>
    <n v="12.99"/>
    <n v="2.5979999999999999"/>
    <n v="0"/>
    <n v="155.88"/>
    <n v="0.2"/>
    <n v="35.090000000000003"/>
    <n v="1"/>
    <s v="Angela Bowersox"/>
    <x v="1"/>
    <x v="37"/>
    <s v="5/4/2026, 9:41 AM"/>
    <s v="Retained on Benefits"/>
  </r>
  <r>
    <s v="DG0001862365"/>
    <s v="Initial"/>
    <s v="After Mail"/>
    <s v="5/4/2026, 10:20 AM"/>
    <s v="5/4/2026, 10:20 AM"/>
    <m/>
    <s v="Subscription"/>
    <m/>
    <n v="9.49"/>
    <m/>
    <n v="0"/>
    <m/>
    <m/>
    <m/>
    <n v="1"/>
    <s v="Rosa Ferradas"/>
    <x v="1"/>
    <x v="37"/>
    <s v="5/4/2026, 10:20 AM"/>
    <s v="Retained on Benefits"/>
  </r>
  <r>
    <s v="DG0000235332"/>
    <s v="Initial"/>
    <s v="Tel Reg"/>
    <s v="5/4/2026, 10:35 AM"/>
    <s v="5/4/2026, 10:35 AM"/>
    <s v="8/27/2026, 11:59 PM"/>
    <s v="Subscription"/>
    <n v="131.88"/>
    <n v="10.99"/>
    <m/>
    <n v="0"/>
    <n v="131.88"/>
    <m/>
    <m/>
    <n v="1"/>
    <s v="Barbara Quigley"/>
    <x v="1"/>
    <x v="37"/>
    <s v="5/4/2026, 10:35 AM"/>
    <s v="Retained on Benefits"/>
  </r>
  <r>
    <s v="DG0000235331"/>
    <s v="Initial"/>
    <s v="Tel Reg"/>
    <s v="5/4/2026, 10:35 AM"/>
    <s v="5/4/2026, 10:35 AM"/>
    <s v="8/27/2026, 11:59 PM"/>
    <s v="Subscription"/>
    <n v="125.88"/>
    <n v="10.49"/>
    <m/>
    <n v="0"/>
    <n v="125.88"/>
    <m/>
    <m/>
    <n v="1"/>
    <s v="Barbara Quigley"/>
    <x v="1"/>
    <x v="37"/>
    <s v="5/4/2026, 10:35 AM"/>
    <s v="Retained on Benefits"/>
  </r>
  <r>
    <s v="DG0001573127"/>
    <s v="Initial"/>
    <s v="Tel Reg"/>
    <s v="5/4/2026, 10:51 AM"/>
    <s v="5/4/2026, 10:51 AM"/>
    <m/>
    <s v="Subscription"/>
    <n v="101.52"/>
    <n v="8.4600000000000009"/>
    <n v="0.63449999999999995"/>
    <n v="0"/>
    <n v="101.52"/>
    <m/>
    <n v="13.95"/>
    <n v="1"/>
    <s v="Mcarthur Wallace"/>
    <x v="1"/>
    <x v="37"/>
    <s v="5/4/2026, 10:51 AM"/>
    <s v="Retained on Benefits"/>
  </r>
  <r>
    <s v="DG0001685560"/>
    <s v="Initial"/>
    <s v="Whirlpool Contact Center"/>
    <s v="5/4/2026, 10:52 AM"/>
    <s v="5/4/2026, 10:52 AM"/>
    <m/>
    <s v="Annual Renewal"/>
    <n v="491.88"/>
    <n v="40.99"/>
    <m/>
    <n v="0"/>
    <n v="491.88"/>
    <m/>
    <m/>
    <n v="1"/>
    <s v="McArthur Wallace"/>
    <x v="1"/>
    <x v="37"/>
    <s v="5/4/2026, 10:52 AM"/>
    <s v="Retained on Benefits"/>
  </r>
  <r>
    <s v="DG0000567312"/>
    <s v="Initial"/>
    <s v="D&amp;G Contact Center"/>
    <s v="5/4/2026, 11:01 AM"/>
    <s v="5/4/2026, 11:01 AM"/>
    <s v="9/24/2026, 11:59 PM"/>
    <s v="Subscription"/>
    <n v="251.88"/>
    <n v="20.99"/>
    <m/>
    <n v="0"/>
    <n v="251.88"/>
    <m/>
    <m/>
    <n v="1"/>
    <s v="Jim Myers"/>
    <x v="1"/>
    <x v="37"/>
    <s v="5/4/2026, 11:01 AM"/>
    <s v="Retained on Benefits"/>
  </r>
  <r>
    <s v="DG0002033222"/>
    <s v="Initial"/>
    <s v="Whirlpool Contact Center"/>
    <s v="5/4/2026, 1:13 PM"/>
    <s v="5/4/2026, 1:13 PM"/>
    <m/>
    <s v="Annual Renewal"/>
    <n v="395.88"/>
    <n v="32.99"/>
    <m/>
    <n v="0"/>
    <n v="395.88"/>
    <m/>
    <m/>
    <n v="1"/>
    <s v="Felecia Roseburgh"/>
    <x v="1"/>
    <x v="37"/>
    <s v="5/4/2026, 1:13 PM"/>
    <s v="Retained on Benefits"/>
  </r>
  <r>
    <s v="DG0001959531"/>
    <s v="Initial"/>
    <s v="Tel Reg"/>
    <s v="5/4/2026, 12:56 PM"/>
    <s v="5/4/2026, 12:56 PM"/>
    <m/>
    <s v="Subscription"/>
    <n v="67.56"/>
    <n v="5.63"/>
    <n v="0.42225000000000001"/>
    <n v="0"/>
    <n v="67.56"/>
    <m/>
    <n v="9.2799999999999994"/>
    <n v="1"/>
    <s v="Jeston Woodruff"/>
    <x v="1"/>
    <x v="37"/>
    <s v="5/4/2026, 12:56 PM"/>
    <s v="Retained on Benefits"/>
  </r>
  <r>
    <s v="DG0001959529"/>
    <s v="Initial"/>
    <s v="Tel Reg"/>
    <s v="5/4/2026, 12:56 PM"/>
    <s v="5/4/2026, 12:56 PM"/>
    <m/>
    <s v="Subscription"/>
    <n v="55.08"/>
    <n v="4.59"/>
    <n v="0.34425"/>
    <n v="0"/>
    <n v="55.08"/>
    <m/>
    <n v="7.56"/>
    <n v="1"/>
    <s v="Jeston Woodruff"/>
    <x v="1"/>
    <x v="37"/>
    <s v="5/4/2026, 12:56 PM"/>
    <s v="Retained on Benefits"/>
  </r>
  <r>
    <s v="DG0001959528"/>
    <s v="Initial"/>
    <s v="Tel Reg"/>
    <s v="5/4/2026, 12:57 PM"/>
    <s v="5/4/2026, 12:57 PM"/>
    <m/>
    <s v="Subscription"/>
    <n v="53.4"/>
    <n v="4.45"/>
    <n v="0.33374999999999999"/>
    <n v="0"/>
    <n v="53.4"/>
    <m/>
    <n v="7.34"/>
    <n v="1"/>
    <s v="Jeston Woodruff"/>
    <x v="1"/>
    <x v="37"/>
    <s v="5/4/2026, 12:57 PM"/>
    <s v="Retained on Benefits"/>
  </r>
  <r>
    <s v="DG0000397385"/>
    <s v="Initial"/>
    <s v="After Web"/>
    <s v="5/4/2026, 1:05 PM"/>
    <s v="5/4/2026, 1:05 PM"/>
    <s v="6/14/2026, 11:59 PM"/>
    <s v="Subscription"/>
    <n v="143.88"/>
    <n v="11.99"/>
    <m/>
    <n v="0"/>
    <n v="143.88"/>
    <m/>
    <m/>
    <n v="1"/>
    <s v="Valerie Bailey"/>
    <x v="1"/>
    <x v="37"/>
    <s v="5/4/2026, 1:05 PM"/>
    <s v="Retained on Benefits"/>
  </r>
  <r>
    <s v="DG0000783026"/>
    <s v="Initial"/>
    <s v="D&amp;G Contact Center"/>
    <s v="5/4/2026, 1:23 PM"/>
    <s v="5/4/2026, 1:23 PM"/>
    <s v="2/1/2027, 11:59 PM"/>
    <s v="Subscription"/>
    <n v="275.88"/>
    <n v="22.99"/>
    <m/>
    <n v="0"/>
    <n v="275.88"/>
    <m/>
    <m/>
    <n v="1"/>
    <s v="Isa Weitzel - street"/>
    <x v="1"/>
    <x v="37"/>
    <s v="5/4/2026, 1:23 PM"/>
    <s v="Retained on Benefits"/>
  </r>
  <r>
    <s v="DG0001861905"/>
    <s v="Initial"/>
    <s v="Whirlpool Contact Center"/>
    <s v="5/4/2026, 2:25 PM"/>
    <s v="5/4/2026, 2:25 PM"/>
    <m/>
    <s v="Annual Renewal"/>
    <n v="491.88"/>
    <n v="40.99"/>
    <m/>
    <n v="0"/>
    <n v="491.88"/>
    <m/>
    <m/>
    <n v="1"/>
    <s v="Deborah Asmussen"/>
    <x v="1"/>
    <x v="37"/>
    <s v="5/4/2026, 2:25 PM"/>
    <s v="Retained on Benefits"/>
  </r>
  <r>
    <s v="DG0002041852"/>
    <s v="Initial"/>
    <s v="Tel Reg"/>
    <s v="5/4/2026, 7:34 AM"/>
    <s v="6/2/2026, 12:00 AM"/>
    <m/>
    <s v="Subscription"/>
    <n v="94.82"/>
    <n v="4.3099999999999996"/>
    <n v="1.0349999999999999"/>
    <n v="1"/>
    <n v="94.82"/>
    <n v="0.2"/>
    <n v="11.25"/>
    <n v="1"/>
    <s v="Rosemary Barnes"/>
    <x v="0"/>
    <x v="37"/>
    <s v="5/4/2026, 7:34 AM"/>
    <s v="Retained With Discount"/>
  </r>
  <r>
    <s v="DG0001157519"/>
    <s v="Pre-Renewal"/>
    <s v="D&amp;G Contact Center"/>
    <s v="5/4/2026, 8:01 AM"/>
    <s v="6/19/2026, 1:00 AM"/>
    <s v="6/18/2027, 11:59 PM"/>
    <s v="Subscription"/>
    <n v="208.08"/>
    <n v="17.34"/>
    <n v="1.94208"/>
    <n v="1"/>
    <n v="208.08"/>
    <n v="0.2"/>
    <n v="23.3"/>
    <n v="1"/>
    <s v="Sylvia Walters"/>
    <x v="0"/>
    <x v="37"/>
    <s v="5/4/2026, 8:01 AM"/>
    <s v="Retained With Discount"/>
  </r>
  <r>
    <s v="DG0001157518"/>
    <s v="Pre-Renewal"/>
    <s v="Tel Reg"/>
    <s v="5/4/2026, 8:03 AM"/>
    <s v="6/19/2026, 1:00 AM"/>
    <s v="6/18/2027, 11:59 PM"/>
    <s v="Subscription"/>
    <n v="140.28"/>
    <n v="11.69"/>
    <n v="1.4028"/>
    <n v="1"/>
    <n v="140.28"/>
    <n v="0.2"/>
    <n v="16.829999999999998"/>
    <n v="1"/>
    <s v="Sylvia Walters"/>
    <x v="0"/>
    <x v="37"/>
    <s v="5/4/2026, 8:03 AM"/>
    <s v="Retained With Discount"/>
  </r>
  <r>
    <s v="DG0000924508"/>
    <s v="Initial"/>
    <s v="After CC"/>
    <s v="5/4/2026, 8:46 AM"/>
    <s v="5/20/2026, 12:00 AM"/>
    <s v="3/19/2027, 11:59 PM"/>
    <s v="Subscription"/>
    <n v="179.88"/>
    <n v="14.99"/>
    <n v="2.9975000000000001"/>
    <n v="1"/>
    <n v="179.88"/>
    <n v="0.2"/>
    <n v="37.47"/>
    <n v="1"/>
    <s v="Cynthia Williams"/>
    <x v="0"/>
    <x v="37"/>
    <s v="5/4/2026, 8:46 AM"/>
    <s v="Retained With Discount"/>
  </r>
  <r>
    <s v="DG0001284512"/>
    <s v="Initial"/>
    <s v="After Web"/>
    <s v="5/4/2026, 8:29 AM"/>
    <s v="6/3/2026, 12:00 AM"/>
    <m/>
    <s v="Subscription"/>
    <n v="86.28"/>
    <n v="6.39"/>
    <n v="1.5974999999999999"/>
    <n v="1"/>
    <n v="86.28"/>
    <n v="0.2"/>
    <n v="19.18"/>
    <n v="1"/>
    <s v="Erlinda Posadas"/>
    <x v="0"/>
    <x v="37"/>
    <s v="5/4/2026, 8:29 AM"/>
    <s v="Retained With Discount"/>
  </r>
  <r>
    <s v="DG0000550825"/>
    <s v="Initial"/>
    <s v="D&amp;G Contact Center"/>
    <s v="5/4/2026, 2:16 PM"/>
    <s v="5/13/2026, 12:00 AM"/>
    <s v="9/12/2026, 11:59 PM"/>
    <s v="Subscription"/>
    <n v="251.88"/>
    <n v="20.99"/>
    <n v="2.3506"/>
    <n v="1"/>
    <n v="251.88"/>
    <n v="0.2"/>
    <n v="32.909999999999997"/>
    <n v="1"/>
    <s v="Willie Harris"/>
    <x v="2"/>
    <x v="37"/>
    <s v="5/4/2026, 2:16 PM"/>
    <s v="Retained With Discount"/>
  </r>
  <r>
    <s v="DG0000833727"/>
    <s v="Initial"/>
    <s v="Tel Reg"/>
    <s v="5/1/2026, 7:44 AM"/>
    <s v="5/30/2026, 12:00 AM"/>
    <s v="1/29/2027, 11:59 PM"/>
    <s v="Subscription"/>
    <n v="102.36"/>
    <n v="8.5299999999999994"/>
    <n v="1.0229999999999999"/>
    <n v="1"/>
    <n v="102.36"/>
    <n v="0.2"/>
    <n v="13.3"/>
    <n v="1"/>
    <s v="Corinne Vanveckhoven"/>
    <x v="0"/>
    <x v="37"/>
    <s v="5/1/2026, 7:44 AM"/>
    <s v="Retained With Discount"/>
  </r>
  <r>
    <s v="DG0000833728"/>
    <s v="Initial"/>
    <s v="Tel Reg"/>
    <s v="5/1/2026, 7:45 AM"/>
    <s v="5/30/2026, 12:00 AM"/>
    <s v="1/29/2027, 11:59 PM"/>
    <s v="Subscription"/>
    <n v="102.36"/>
    <n v="8.5299999999999994"/>
    <n v="1.0229999999999999"/>
    <n v="1"/>
    <n v="102.36"/>
    <n v="0.2"/>
    <n v="13.3"/>
    <n v="1"/>
    <s v="Corinne Vanveckhoven"/>
    <x v="0"/>
    <x v="37"/>
    <s v="5/1/2026, 7:45 AM"/>
    <s v="Retained With Discount"/>
  </r>
  <r>
    <s v="DG0002135331"/>
    <s v="Initial"/>
    <s v="D&amp;G Contact Center"/>
    <s v="5/11/2026, 5:56 AM"/>
    <s v="5/11/2026, 5:56 AM"/>
    <m/>
    <s v="Subscription"/>
    <n v="152.4"/>
    <n v="12.7"/>
    <n v="0.88900000000000001"/>
    <n v="0"/>
    <n v="152.4"/>
    <m/>
    <n v="16.010000000000002"/>
    <n v="1"/>
    <s v="Clara Duffie"/>
    <x v="1"/>
    <x v="38"/>
    <s v="5/11/2026, 5:56 AM"/>
    <s v="Retained on Benefits"/>
  </r>
  <r>
    <s v="DG0002135330"/>
    <s v="Initial"/>
    <s v="D&amp;G Contact Center"/>
    <s v="5/11/2026, 5:56 AM"/>
    <s v="5/11/2026, 5:56 AM"/>
    <m/>
    <s v="Subscription"/>
    <n v="178.08"/>
    <n v="14.84"/>
    <n v="1.0387999999999999"/>
    <n v="0"/>
    <n v="178.08"/>
    <m/>
    <n v="18.7"/>
    <n v="1"/>
    <s v="Clara Duffie"/>
    <x v="1"/>
    <x v="38"/>
    <s v="5/11/2026, 5:56 AM"/>
    <s v="Retained on Benefits"/>
  </r>
  <r>
    <s v="DG0002058894"/>
    <s v="Initial"/>
    <s v="Whirlpool Contact Center"/>
    <s v="5/11/2026, 6:24 AM"/>
    <s v="5/11/2026, 6:24 AM"/>
    <m/>
    <s v="Annual Renewal"/>
    <n v="479.88"/>
    <n v="39.99"/>
    <m/>
    <n v="0"/>
    <n v="479.88"/>
    <m/>
    <m/>
    <n v="1"/>
    <s v="Kevin Lockman"/>
    <x v="1"/>
    <x v="38"/>
    <s v="5/11/2026, 6:24 AM"/>
    <s v="Retained on Benefits"/>
  </r>
  <r>
    <s v="DG0002101603"/>
    <s v="Initial"/>
    <s v="Whirlpool Contact Center"/>
    <s v="5/11/2026, 6:39 AM"/>
    <s v="5/11/2026, 6:39 AM"/>
    <m/>
    <s v="Annual Renewal"/>
    <n v="395.88"/>
    <n v="32.99"/>
    <m/>
    <n v="0"/>
    <n v="395.88"/>
    <m/>
    <m/>
    <n v="1"/>
    <s v="Catherine Andrews"/>
    <x v="1"/>
    <x v="38"/>
    <s v="5/11/2026, 6:39 AM"/>
    <s v="Retained on Benefits"/>
  </r>
  <r>
    <s v="DG0001121056"/>
    <s v="Pre-Renewal"/>
    <s v="Whirlpool Contact Center"/>
    <s v="5/8/2026, 7:49 AM"/>
    <s v="5/8/2026, 7:49 AM"/>
    <s v="6/4/2027, 11:59 PM"/>
    <s v="Subscription"/>
    <n v="89.88"/>
    <n v="7.49"/>
    <m/>
    <n v="0"/>
    <n v="89.88"/>
    <m/>
    <m/>
    <n v="1"/>
    <s v="Debra MacNeil"/>
    <x v="1"/>
    <x v="38"/>
    <s v="5/8/2026, 7:49 AM"/>
    <s v="Retained on Benefits"/>
  </r>
  <r>
    <s v="DG0002006639"/>
    <s v="Initial"/>
    <s v="Whirlpool Contact Center"/>
    <s v="5/8/2026, 10:15 AM"/>
    <s v="5/8/2026, 10:15 AM"/>
    <m/>
    <s v="Annual Renewal"/>
    <n v="491.88"/>
    <n v="40.99"/>
    <m/>
    <n v="0"/>
    <n v="491.88"/>
    <m/>
    <m/>
    <n v="1"/>
    <s v="ALMA CHILDERS"/>
    <x v="1"/>
    <x v="38"/>
    <s v="5/8/2026, 10:15 AM"/>
    <s v="Retained on Benefits"/>
  </r>
  <r>
    <s v="DG0001731776"/>
    <s v="Initial"/>
    <s v="D&amp;G Contact Center"/>
    <s v="5/8/2026, 11:23 AM"/>
    <s v="5/8/2026, 11:23 AM"/>
    <m/>
    <s v="Subscription"/>
    <n v="162.12"/>
    <n v="13.51"/>
    <n v="0.94569999999999999"/>
    <n v="0"/>
    <n v="162.12"/>
    <m/>
    <n v="20.82"/>
    <n v="1"/>
    <s v="Sam Turman"/>
    <x v="1"/>
    <x v="38"/>
    <s v="5/8/2026, 11:23 AM"/>
    <s v="Retained on Benefits"/>
  </r>
  <r>
    <s v="DG0001731775"/>
    <s v="Initial"/>
    <s v="D&amp;G Contact Center"/>
    <s v="5/8/2026, 11:23 AM"/>
    <s v="5/8/2026, 11:23 AM"/>
    <m/>
    <s v="Subscription"/>
    <n v="161.16"/>
    <n v="13.43"/>
    <n v="0.94010000000000005"/>
    <n v="0"/>
    <n v="161.16"/>
    <m/>
    <n v="20.68"/>
    <n v="1"/>
    <s v="Sam Turman"/>
    <x v="1"/>
    <x v="38"/>
    <s v="5/8/2026, 11:23 AM"/>
    <s v="Retained on Benefits"/>
  </r>
  <r>
    <s v="DG0001083365"/>
    <s v="Initial"/>
    <s v="D&amp;G Contact Center"/>
    <s v="5/8/2026, 11:35 AM"/>
    <s v="5/8/2026, 11:35 AM"/>
    <m/>
    <s v="Subscription"/>
    <n v="212.04"/>
    <n v="17.670000000000002"/>
    <n v="1.2369000000000001"/>
    <n v="0"/>
    <n v="212.04"/>
    <m/>
    <n v="27.22"/>
    <n v="1"/>
    <s v="Ron Condron"/>
    <x v="2"/>
    <x v="38"/>
    <s v="5/8/2026, 11:35 AM"/>
    <s v="Retained on Benefits"/>
  </r>
  <r>
    <s v="DG0001349080"/>
    <s v="Initial"/>
    <s v="Whirlpool Contact Center"/>
    <s v="5/8/2026, 7:08 AM"/>
    <s v="5/21/2026, 12:00 AM"/>
    <m/>
    <s v="Subscription"/>
    <n v="137.88"/>
    <n v="11.49"/>
    <n v="4.5949999999999998"/>
    <n v="1"/>
    <n v="137.88"/>
    <n v="0.2"/>
    <n v="65.489999999999995"/>
    <n v="1"/>
    <s v="SONIA FONSECA"/>
    <x v="0"/>
    <x v="38"/>
    <s v="5/8/2026, 7:08 AM"/>
    <s v="Retained With Discount"/>
  </r>
  <r>
    <s v="DG0001349079"/>
    <s v="Initial"/>
    <s v="Whirlpool Contact Center"/>
    <s v="5/8/2026, 7:08 AM"/>
    <s v="5/21/2026, 12:00 AM"/>
    <m/>
    <s v="Subscription"/>
    <n v="113.88"/>
    <n v="9.49"/>
    <n v="3.7949999999999999"/>
    <n v="1"/>
    <n v="113.88"/>
    <n v="0.2"/>
    <n v="54.09"/>
    <n v="1"/>
    <s v="SONIA FONSECA"/>
    <x v="0"/>
    <x v="38"/>
    <s v="5/8/2026, 7:08 AM"/>
    <s v="Retained With Discount"/>
  </r>
  <r>
    <s v="DG0000457364"/>
    <s v="Initial"/>
    <s v="Whirlpool Contact Center"/>
    <s v="5/8/2026, 8:13 AM"/>
    <s v="5/11/2026, 12:00 AM"/>
    <s v="6/10/2026, 11:59 PM"/>
    <s v="Subscription"/>
    <n v="161.88"/>
    <n v="13.49"/>
    <n v="1.2948"/>
    <n v="1"/>
    <n v="161.88"/>
    <n v="0.2"/>
    <n v="19.100000000000001"/>
    <n v="1"/>
    <s v="Ashelia Chand"/>
    <x v="0"/>
    <x v="38"/>
    <s v="5/8/2026, 8:13 AM"/>
    <s v="Retained With Discount"/>
  </r>
  <r>
    <s v="DG0001121053"/>
    <s v="Pre-Renewal"/>
    <s v="Whirlpool Contact Center"/>
    <s v="5/8/2026, 7:45 AM"/>
    <s v="6/5/2026, 1:00 AM"/>
    <s v="6/4/2027, 11:59 PM"/>
    <s v="Subscription"/>
    <n v="143.88"/>
    <n v="11.99"/>
    <n v="1.1510400000000001"/>
    <n v="1"/>
    <n v="143.88"/>
    <n v="0.2"/>
    <n v="13.81"/>
    <n v="1"/>
    <s v="Debra MacNeil"/>
    <x v="0"/>
    <x v="38"/>
    <s v="5/8/2026, 7:45 AM"/>
    <s v="Retained With Discount"/>
  </r>
  <r>
    <s v="DG0001121054"/>
    <s v="Pre-Renewal"/>
    <s v="Whirlpool Contact Center"/>
    <s v="5/8/2026, 7:46 AM"/>
    <s v="6/5/2026, 1:00 AM"/>
    <s v="6/4/2027, 11:59 PM"/>
    <s v="Subscription"/>
    <n v="71.88"/>
    <n v="5.99"/>
    <n v="0.57504"/>
    <n v="1"/>
    <n v="71.88"/>
    <n v="0.2"/>
    <n v="6.9"/>
    <n v="1"/>
    <s v="Debra MacNeil"/>
    <x v="0"/>
    <x v="38"/>
    <s v="5/8/2026, 7:46 AM"/>
    <s v="Retained With Discount"/>
  </r>
  <r>
    <s v="DG0001254638"/>
    <s v="Initial"/>
    <s v="Whirlpool Contact Center"/>
    <s v="5/7/2026, 6:50 AM"/>
    <s v="5/7/2026, 6:50 AM"/>
    <m/>
    <s v="Annual Renewal"/>
    <n v="383.88"/>
    <n v="31.99"/>
    <m/>
    <n v="0"/>
    <n v="383.88"/>
    <m/>
    <m/>
    <n v="1"/>
    <s v="Lisa Latimer"/>
    <x v="1"/>
    <x v="38"/>
    <s v="5/7/2026, 6:50 AM"/>
    <s v="Retained on Benefits"/>
  </r>
  <r>
    <s v="DG0000201568"/>
    <s v="Initial"/>
    <s v="Tel Reg"/>
    <s v="5/7/2026, 7:16 AM"/>
    <s v="5/7/2026, 7:16 AM"/>
    <s v="6/21/2026, 11:59 PM"/>
    <s v="Subscription"/>
    <n v="104.88"/>
    <n v="8.74"/>
    <n v="0.83879999999999999"/>
    <n v="1"/>
    <n v="104.88"/>
    <n v="0.2"/>
    <n v="10.28"/>
    <n v="1"/>
    <s v="Juanita Burk"/>
    <x v="1"/>
    <x v="38"/>
    <s v="5/7/2026, 7:16 AM"/>
    <s v="Retained on Benefits"/>
  </r>
  <r>
    <s v="DG0000201558"/>
    <s v="Initial"/>
    <s v="Tel Reg"/>
    <s v="5/7/2026, 7:16 AM"/>
    <s v="5/7/2026, 7:16 AM"/>
    <s v="6/21/2026, 11:59 PM"/>
    <s v="Subscription"/>
    <n v="137.88"/>
    <n v="11.49"/>
    <n v="1.1028"/>
    <n v="1"/>
    <n v="137.88"/>
    <n v="0.2"/>
    <n v="13.51"/>
    <n v="1"/>
    <s v="Juanita Burk"/>
    <x v="1"/>
    <x v="38"/>
    <s v="5/7/2026, 7:16 AM"/>
    <s v="Retained on Benefits"/>
  </r>
  <r>
    <s v="DG0000201557"/>
    <s v="Initial"/>
    <s v="Tel Reg"/>
    <s v="5/7/2026, 7:16 AM"/>
    <s v="5/7/2026, 7:16 AM"/>
    <s v="6/21/2026, 11:59 PM"/>
    <s v="Subscription"/>
    <n v="152.88"/>
    <n v="12.74"/>
    <n v="1.2228000000000001"/>
    <n v="1"/>
    <n v="152.88"/>
    <n v="0.2"/>
    <n v="14.98"/>
    <n v="1"/>
    <s v="Juanita Burk"/>
    <x v="1"/>
    <x v="38"/>
    <s v="5/7/2026, 7:16 AM"/>
    <s v="Retained on Benefits"/>
  </r>
  <r>
    <s v="DG0001202855"/>
    <s v="Initial"/>
    <s v="Whirlpool Contact Center"/>
    <s v="5/7/2026, 10:00 AM"/>
    <s v="5/7/2026, 10:00 AM"/>
    <m/>
    <s v="Annual Renewal"/>
    <n v="383.88"/>
    <n v="31.99"/>
    <m/>
    <n v="0"/>
    <n v="383.88"/>
    <m/>
    <m/>
    <n v="1"/>
    <s v="Pamela Leonard"/>
    <x v="1"/>
    <x v="38"/>
    <s v="5/7/2026, 10:00 AM"/>
    <s v="Retained on Benefits"/>
  </r>
  <r>
    <s v="DG0002059247"/>
    <s v="Initial"/>
    <s v="Tel Reg"/>
    <s v="5/7/2026, 11:31 AM"/>
    <s v="5/7/2026, 11:31 AM"/>
    <m/>
    <s v="Subscription"/>
    <n v="64.08"/>
    <n v="5.34"/>
    <n v="0.40050000000000002"/>
    <n v="0"/>
    <n v="64.08"/>
    <m/>
    <n v="8.81"/>
    <n v="1"/>
    <s v="Ben Hasler"/>
    <x v="1"/>
    <x v="38"/>
    <s v="5/7/2026, 11:31 AM"/>
    <s v="Retained on Benefits"/>
  </r>
  <r>
    <s v="DG0002059238"/>
    <s v="Initial"/>
    <s v="Tel Reg"/>
    <s v="5/7/2026, 11:31 AM"/>
    <s v="5/7/2026, 11:31 AM"/>
    <m/>
    <s v="Subscription"/>
    <n v="43.2"/>
    <n v="3.6"/>
    <n v="0.27"/>
    <n v="0"/>
    <n v="43.2"/>
    <m/>
    <n v="5.94"/>
    <n v="1"/>
    <s v="Ben Hasler"/>
    <x v="1"/>
    <x v="38"/>
    <s v="5/7/2026, 11:31 AM"/>
    <s v="Retained on Benefits"/>
  </r>
  <r>
    <s v="DG0001914640"/>
    <s v="Initial"/>
    <s v="Whirlpool Contact Center"/>
    <s v="5/7/2026, 12:03 PM"/>
    <s v="5/7/2026, 12:03 PM"/>
    <m/>
    <s v="Subscription"/>
    <n v="203.88"/>
    <n v="16.989999999999998"/>
    <n v="2.5485000000000002"/>
    <n v="0"/>
    <n v="203.88"/>
    <m/>
    <n v="56.06"/>
    <n v="1"/>
    <s v="Solomon Cohen"/>
    <x v="1"/>
    <x v="38"/>
    <s v="5/7/2026, 12:03 PM"/>
    <s v="Retained on Benefits"/>
  </r>
  <r>
    <s v="DG0001914629"/>
    <s v="Initial"/>
    <s v="Whirlpool Contact Center"/>
    <s v="5/7/2026, 12:04 PM"/>
    <s v="5/7/2026, 12:04 PM"/>
    <m/>
    <s v="Annual Renewal"/>
    <n v="431.88"/>
    <n v="35.99"/>
    <m/>
    <n v="0"/>
    <n v="431.88"/>
    <m/>
    <m/>
    <n v="1"/>
    <s v="Solomon Cohen"/>
    <x v="1"/>
    <x v="38"/>
    <s v="5/7/2026, 12:04 PM"/>
    <s v="Retained on Benefits"/>
  </r>
  <r>
    <s v="DG0000902423"/>
    <s v="Initial"/>
    <s v="After CC"/>
    <s v="5/7/2026, 12:44 PM"/>
    <s v="5/7/2026, 12:44 PM"/>
    <s v="3/18/2027, 11:59 PM"/>
    <s v="Subscription"/>
    <n v="227.88"/>
    <n v="18.989999999999998"/>
    <n v="3.7974999999999999"/>
    <n v="1"/>
    <n v="227.88"/>
    <n v="0.2"/>
    <n v="46.52"/>
    <n v="1"/>
    <s v="Wayne Leer"/>
    <x v="1"/>
    <x v="38"/>
    <s v="5/7/2026, 12:44 PM"/>
    <s v="Retained on Benefits"/>
  </r>
  <r>
    <s v="DG0001633701"/>
    <s v="Initial"/>
    <s v="Tel Reg"/>
    <s v="5/7/2026, 6:01 AM"/>
    <s v="5/14/2026, 12:00 AM"/>
    <m/>
    <s v="Subscription"/>
    <n v="131.28"/>
    <n v="6.56"/>
    <n v="1.575"/>
    <n v="1"/>
    <n v="131.28"/>
    <n v="0.2"/>
    <n v="15.36"/>
    <n v="1"/>
    <s v="Nayeli Hernandez"/>
    <x v="0"/>
    <x v="38"/>
    <s v="5/7/2026, 6:01 AM"/>
    <s v="Retained With Discount"/>
  </r>
  <r>
    <s v="DG0001038721"/>
    <s v="Initial"/>
    <s v="After Web"/>
    <s v="5/7/2026, 12:14 PM"/>
    <s v="6/6/2026, 12:00 AM"/>
    <s v="5/5/2027, 11:59 PM"/>
    <s v="Subscription"/>
    <n v="251.88"/>
    <n v="20.99"/>
    <n v="4.1974999999999998"/>
    <n v="1"/>
    <n v="251.88"/>
    <n v="0.2"/>
    <n v="51.42"/>
    <n v="1"/>
    <s v="Deborah Burruss"/>
    <x v="0"/>
    <x v="38"/>
    <s v="5/7/2026, 12:14 PM"/>
    <s v="Retained With Discount"/>
  </r>
  <r>
    <s v="DG0000978766"/>
    <s v="Initial"/>
    <s v="After CC"/>
    <s v="5/7/2026, 12:55 PM"/>
    <s v="5/9/2026, 1:00 AM"/>
    <s v="5/8/2027, 11:59 PM"/>
    <s v="Subscription"/>
    <n v="82.92"/>
    <n v="6.91"/>
    <n v="1.3819999999999999"/>
    <n v="1"/>
    <n v="82.92"/>
    <n v="0.2"/>
    <n v="16.579999999999998"/>
    <n v="1"/>
    <s v="Wayne Leer"/>
    <x v="0"/>
    <x v="38"/>
    <s v="5/7/2026, 12:55 PM"/>
    <s v="Retained With Discount"/>
  </r>
  <r>
    <s v="DG0001619354"/>
    <s v="Initial"/>
    <s v="Whirlpool Contact Center"/>
    <s v="5/6/2026, 7:23 AM"/>
    <s v="5/6/2026, 7:23 AM"/>
    <m/>
    <s v="Annual Renewal"/>
    <n v="395.88"/>
    <n v="32.99"/>
    <m/>
    <n v="0"/>
    <n v="395.88"/>
    <m/>
    <m/>
    <n v="1"/>
    <s v="Charles Mais"/>
    <x v="1"/>
    <x v="38"/>
    <s v="5/6/2026, 7:23 AM"/>
    <s v="Retained on Benefits"/>
  </r>
  <r>
    <s v="DG0002054998"/>
    <s v="Initial"/>
    <s v="Tel Reg"/>
    <s v="5/6/2026, 7:07 AM"/>
    <s v="5/6/2026, 7:07 AM"/>
    <m/>
    <s v="Subscription"/>
    <n v="62.04"/>
    <n v="5.17"/>
    <n v="0.38774999999999998"/>
    <n v="0"/>
    <n v="62.04"/>
    <m/>
    <n v="8.5399999999999991"/>
    <n v="1"/>
    <s v="Ellen Larsen"/>
    <x v="1"/>
    <x v="38"/>
    <s v="5/6/2026, 7:07 AM"/>
    <s v="Retained on Benefits"/>
  </r>
  <r>
    <s v="DG0001856576"/>
    <s v="Initial"/>
    <s v="Tel Reg"/>
    <s v="5/6/2026, 8:21 AM"/>
    <s v="5/6/2026, 8:21 AM"/>
    <m/>
    <s v="Subscription"/>
    <n v="62.76"/>
    <n v="5.23"/>
    <n v="0.39224999999999999"/>
    <n v="0"/>
    <n v="62.76"/>
    <m/>
    <n v="8.6199999999999992"/>
    <n v="1"/>
    <s v="Carolyn Jackson"/>
    <x v="1"/>
    <x v="38"/>
    <s v="5/6/2026, 8:21 AM"/>
    <s v="Retained on Benefits"/>
  </r>
  <r>
    <s v="DG0001717516"/>
    <s v="Initial"/>
    <s v="Tel Reg"/>
    <s v="5/6/2026, 10:16 AM"/>
    <s v="5/6/2026, 10:16 AM"/>
    <m/>
    <s v="Subscription"/>
    <n v="60.36"/>
    <n v="5.03"/>
    <n v="0.37724999999999997"/>
    <n v="0"/>
    <n v="60.36"/>
    <m/>
    <n v="7.55"/>
    <n v="1"/>
    <s v="Zamara Pena"/>
    <x v="2"/>
    <x v="38"/>
    <s v="5/6/2026, 10:16 AM"/>
    <s v="Retained on Benefits"/>
  </r>
  <r>
    <s v="DG0000609171"/>
    <s v="Initial"/>
    <s v="After Mail"/>
    <s v="5/5/2026, 7:16 AM"/>
    <s v="5/5/2026, 7:16 AM"/>
    <s v="10/20/2026, 11:59 PM"/>
    <s v="Subscription"/>
    <n v="167.88"/>
    <n v="13.99"/>
    <m/>
    <n v="0"/>
    <n v="167.88"/>
    <m/>
    <m/>
    <n v="1"/>
    <s v="Dolores Hyjek"/>
    <x v="1"/>
    <x v="38"/>
    <s v="5/5/2026, 7:16 AM"/>
    <s v="Retained on Benefits"/>
  </r>
  <r>
    <s v="DG0000347588"/>
    <s v="Initial"/>
    <s v="D&amp;G Contact Center"/>
    <s v="5/5/2026, 7:39 AM"/>
    <s v="5/5/2026, 7:39 AM"/>
    <s v="3/26/2027, 11:59 PM"/>
    <s v="Subscription"/>
    <n v="251.88"/>
    <n v="20.99"/>
    <m/>
    <n v="0"/>
    <n v="251.88"/>
    <m/>
    <m/>
    <n v="1"/>
    <s v="Sandra Kennerly"/>
    <x v="2"/>
    <x v="38"/>
    <s v="5/5/2026, 7:39 AM"/>
    <s v="Retained on Benefits"/>
  </r>
  <r>
    <s v="DG0001786524"/>
    <s v="Initial"/>
    <s v="After Mail"/>
    <s v="5/5/2026, 10:19 AM"/>
    <s v="5/5/2026, 10:19 AM"/>
    <m/>
    <s v="Subscription"/>
    <m/>
    <n v="15.99"/>
    <m/>
    <n v="0"/>
    <m/>
    <m/>
    <m/>
    <n v="1"/>
    <s v="Thomas Goodwin"/>
    <x v="1"/>
    <x v="38"/>
    <s v="5/5/2026, 10:19 AM"/>
    <s v="Retained on Benefits"/>
  </r>
  <r>
    <s v="DG0001978231"/>
    <s v="Initial"/>
    <s v="After Web"/>
    <s v="5/5/2026, 10:19 AM"/>
    <s v="5/5/2026, 10:19 AM"/>
    <m/>
    <s v="Subscription"/>
    <n v="131.88"/>
    <m/>
    <m/>
    <n v="0"/>
    <n v="131.88"/>
    <m/>
    <m/>
    <n v="1"/>
    <s v="Thomas Goodwin"/>
    <x v="1"/>
    <x v="38"/>
    <s v="5/5/2026, 10:19 AM"/>
    <s v="Retained on Benefits"/>
  </r>
  <r>
    <s v="DG0001539905"/>
    <s v="Initial"/>
    <s v="After Mail"/>
    <s v="5/5/2026, 10:20 AM"/>
    <s v="5/5/2026, 10:20 AM"/>
    <m/>
    <s v="Subscription"/>
    <n v="77.88"/>
    <n v="6.49"/>
    <m/>
    <n v="0"/>
    <n v="77.88"/>
    <m/>
    <m/>
    <n v="1"/>
    <s v="Thomas Goodwin"/>
    <x v="1"/>
    <x v="38"/>
    <s v="5/5/2026, 10:20 AM"/>
    <s v="Retained on Benefits"/>
  </r>
  <r>
    <s v="DG0001539819"/>
    <s v="Initial"/>
    <s v="After Mail"/>
    <s v="5/5/2026, 10:20 AM"/>
    <s v="5/5/2026, 10:20 AM"/>
    <m/>
    <s v="Subscription"/>
    <m/>
    <n v="6.49"/>
    <m/>
    <n v="0"/>
    <m/>
    <m/>
    <m/>
    <n v="1"/>
    <s v="Thomas Goodwin"/>
    <x v="1"/>
    <x v="38"/>
    <s v="5/5/2026, 10:20 AM"/>
    <s v="Retained on Benefits"/>
  </r>
  <r>
    <s v="DG0000478336"/>
    <s v="Canceled"/>
    <s v="Whirlpool Contact Center"/>
    <s v="5/5/2026, 11:15 AM"/>
    <s v="5/5/2026, 11:15 AM"/>
    <s v="6/25/2026, 11:59 PM"/>
    <s v="Annual Renewal"/>
    <n v="227.88"/>
    <n v="18.989999999999998"/>
    <m/>
    <n v="0"/>
    <n v="227.88"/>
    <m/>
    <m/>
    <n v="1"/>
    <s v="Bret Goudeau"/>
    <x v="2"/>
    <x v="38"/>
    <s v="5/5/2026, 11:15 AM"/>
    <s v="Retained on Benefits"/>
  </r>
  <r>
    <s v="DG0001949449"/>
    <s v="Initial"/>
    <s v="Tel Reg"/>
    <s v="5/5/2026, 8:55 AM"/>
    <s v="6/4/2026, 12:00 AM"/>
    <m/>
    <s v="Subscription"/>
    <n v="61.82"/>
    <n v="2.81"/>
    <n v="0.67500000000000004"/>
    <n v="1"/>
    <n v="61.82"/>
    <n v="0.2"/>
    <n v="7.09"/>
    <n v="1"/>
    <s v="Matthew Potter"/>
    <x v="0"/>
    <x v="38"/>
    <s v="5/5/2026, 8:55 AM"/>
    <s v="Retained With Discount"/>
  </r>
  <r>
    <s v="DG0001949447"/>
    <s v="Initial"/>
    <s v="Tel Reg"/>
    <s v="5/5/2026, 8:52 AM"/>
    <s v="6/4/2026, 12:00 AM"/>
    <m/>
    <s v="Subscription"/>
    <n v="114.5"/>
    <n v="5.2"/>
    <n v="1.2495000000000001"/>
    <n v="1"/>
    <n v="114.5"/>
    <n v="0.2"/>
    <n v="13.12"/>
    <n v="1"/>
    <s v="Matthew Potter"/>
    <x v="0"/>
    <x v="38"/>
    <s v="5/5/2026, 8:52 AM"/>
    <s v="Retained With Discount"/>
  </r>
  <r>
    <s v="DG0001949445"/>
    <s v="Initial"/>
    <s v="Tel Reg"/>
    <s v="5/5/2026, 8:55 AM"/>
    <s v="6/4/2026, 12:00 AM"/>
    <m/>
    <s v="Subscription"/>
    <n v="78.2"/>
    <n v="3.55"/>
    <n v="0.85350000000000004"/>
    <n v="1"/>
    <n v="78.2"/>
    <n v="0.2"/>
    <n v="8.9600000000000009"/>
    <n v="1"/>
    <s v="Matthew Potter"/>
    <x v="0"/>
    <x v="38"/>
    <s v="5/5/2026, 8:55 AM"/>
    <s v="Retained With Discount"/>
  </r>
  <r>
    <s v="DG0001949444"/>
    <s v="Initial"/>
    <s v="Tel Reg"/>
    <s v="5/5/2026, 8:53 AM"/>
    <s v="6/4/2026, 12:00 AM"/>
    <m/>
    <s v="Subscription"/>
    <n v="86.9"/>
    <n v="3.95"/>
    <n v="0.94799999999999995"/>
    <n v="1"/>
    <n v="86.9"/>
    <n v="0.2"/>
    <n v="9.9499999999999993"/>
    <n v="1"/>
    <s v="Matthew Potter"/>
    <x v="0"/>
    <x v="38"/>
    <s v="5/5/2026, 8:53 AM"/>
    <s v="Retained With Discount"/>
  </r>
  <r>
    <s v="DG0001631763"/>
    <s v="Initial"/>
    <s v="Tel Reg"/>
    <s v="5/5/2026, 9:52 AM"/>
    <s v="5/14/2026, 12:00 AM"/>
    <m/>
    <s v="Subscription"/>
    <n v="51.6"/>
    <n v="2.58"/>
    <n v="0.61950000000000005"/>
    <n v="1"/>
    <n v="51.6"/>
    <n v="0.2"/>
    <n v="6.04"/>
    <n v="1"/>
    <s v="Daniel Kohn"/>
    <x v="2"/>
    <x v="38"/>
    <s v="5/5/2026, 9:52 AM"/>
    <s v="Retained With Discount"/>
  </r>
  <r>
    <s v="DG0001166854"/>
    <s v="Initial"/>
    <s v="Whirlpool Contact Center"/>
    <s v="5/4/2026, 7:24 AM"/>
    <s v="5/4/2026, 7:24 AM"/>
    <m/>
    <s v="Annual Renewal"/>
    <n v="383.88"/>
    <n v="31.99"/>
    <m/>
    <n v="0"/>
    <n v="383.88"/>
    <m/>
    <m/>
    <n v="1"/>
    <s v="Amber McEntire"/>
    <x v="1"/>
    <x v="38"/>
    <s v="5/4/2026, 7:24 AM"/>
    <s v="Retained on Benefits"/>
  </r>
  <r>
    <s v="DG0001267328"/>
    <s v="Initial"/>
    <s v="D&amp;G Contact Center"/>
    <s v="5/4/2026, 10:04 AM"/>
    <s v="5/4/2026, 10:04 AM"/>
    <m/>
    <s v="Subscription"/>
    <n v="216.2"/>
    <n v="10.81"/>
    <n v="2.4220000000000002"/>
    <n v="1"/>
    <n v="216.2"/>
    <n v="0.2"/>
    <n v="22.7"/>
    <n v="1"/>
    <s v="DON RATCLIFF"/>
    <x v="1"/>
    <x v="38"/>
    <s v="5/4/2026, 10:04 AM"/>
    <s v="Retained on Benefits"/>
  </r>
  <r>
    <s v="DG0001267331"/>
    <s v="Initial"/>
    <s v="Tel Reg"/>
    <s v="5/4/2026, 10:01 AM"/>
    <s v="5/4/2026, 10:01 AM"/>
    <m/>
    <s v="Subscription"/>
    <n v="64.8"/>
    <n v="3.24"/>
    <n v="0.77700000000000002"/>
    <n v="1"/>
    <n v="64.8"/>
    <n v="0.2"/>
    <n v="7.29"/>
    <n v="1"/>
    <s v="DON RATCLIFF"/>
    <x v="1"/>
    <x v="38"/>
    <s v="5/4/2026, 10:01 AM"/>
    <s v="Retained on Benefits"/>
  </r>
  <r>
    <s v="DG0001267330"/>
    <s v="Initial"/>
    <s v="D&amp;G Contact Center"/>
    <s v="5/4/2026, 10:03 AM"/>
    <s v="5/4/2026, 10:03 AM"/>
    <m/>
    <s v="Subscription"/>
    <n v="138.6"/>
    <n v="6.93"/>
    <n v="1.5526"/>
    <n v="1"/>
    <n v="138.6"/>
    <n v="0.2"/>
    <n v="15.14"/>
    <n v="1"/>
    <s v="DON RATCLIFF"/>
    <x v="1"/>
    <x v="38"/>
    <s v="5/4/2026, 10:03 AM"/>
    <s v="Retained on Benefits"/>
  </r>
  <r>
    <s v="DG0001267329"/>
    <s v="Initial"/>
    <s v="D&amp;G Contact Center"/>
    <s v="5/4/2026, 10:04 AM"/>
    <s v="5/4/2026, 10:04 AM"/>
    <m/>
    <s v="Subscription"/>
    <n v="163.68"/>
    <n v="8.18"/>
    <n v="1.8340000000000001"/>
    <n v="1"/>
    <n v="163.68"/>
    <n v="0.2"/>
    <n v="17.88"/>
    <n v="1"/>
    <s v="DON RATCLIFF"/>
    <x v="1"/>
    <x v="38"/>
    <s v="5/4/2026, 10:04 AM"/>
    <s v="Retained on Benefits"/>
  </r>
  <r>
    <s v="DG0001267327"/>
    <s v="Initial"/>
    <s v="D&amp;G Contact Center"/>
    <s v="5/4/2026, 10:05 AM"/>
    <s v="5/4/2026, 10:05 AM"/>
    <m/>
    <s v="Subscription"/>
    <n v="89.68"/>
    <n v="4.4800000000000004"/>
    <n v="1.0052000000000001"/>
    <n v="1"/>
    <n v="89.68"/>
    <n v="0.2"/>
    <n v="9.8000000000000007"/>
    <n v="1"/>
    <s v="DON RATCLIFF"/>
    <x v="1"/>
    <x v="38"/>
    <s v="5/4/2026, 10:05 AM"/>
    <s v="Retained on Benefits"/>
  </r>
  <r>
    <s v="DG0001853812"/>
    <s v="Initial"/>
    <s v="D&amp;G Contact Center"/>
    <s v="5/4/2026, 11:10 AM"/>
    <s v="5/4/2026, 11:10 AM"/>
    <m/>
    <s v="Subscription"/>
    <n v="200.64"/>
    <n v="16.72"/>
    <n v="1.1704000000000001"/>
    <n v="0"/>
    <n v="200.64"/>
    <m/>
    <n v="25.75"/>
    <n v="1"/>
    <s v="Rodolso Lopez"/>
    <x v="1"/>
    <x v="38"/>
    <s v="5/4/2026, 11:10 AM"/>
    <s v="Retained on Benefits"/>
  </r>
  <r>
    <s v="DG0001853767"/>
    <s v="Initial"/>
    <s v="After CC"/>
    <s v="5/4/2026, 11:10 AM"/>
    <s v="5/4/2026, 11:10 AM"/>
    <m/>
    <s v="Subscription"/>
    <n v="215.88"/>
    <n v="17.989999999999998"/>
    <m/>
    <n v="0"/>
    <n v="215.88"/>
    <m/>
    <m/>
    <n v="1"/>
    <s v="Rodolso Lopez"/>
    <x v="1"/>
    <x v="38"/>
    <s v="5/4/2026, 11:10 AM"/>
    <s v="Retained on Benefits"/>
  </r>
  <r>
    <s v="DG0001650848"/>
    <s v="Initial"/>
    <s v="Tel Reg"/>
    <s v="5/4/2026, 10:48 AM"/>
    <s v="5/19/2026, 12:00 AM"/>
    <m/>
    <s v="Subscription"/>
    <n v="64.78"/>
    <n v="2.94"/>
    <n v="0.70650000000000002"/>
    <n v="1"/>
    <n v="64.78"/>
    <n v="0.2"/>
    <n v="6.89"/>
    <n v="1"/>
    <s v="Billie Cissoko"/>
    <x v="0"/>
    <x v="38"/>
    <s v="5/4/2026, 10:48 AM"/>
    <s v="Retained With Discount"/>
  </r>
  <r>
    <s v="DG0001650847"/>
    <s v="Initial"/>
    <s v="Tel Reg"/>
    <s v="5/4/2026, 10:49 AM"/>
    <s v="5/19/2026, 12:00 AM"/>
    <m/>
    <s v="Subscription"/>
    <n v="49.6"/>
    <n v="2.25"/>
    <n v="0.54149999999999998"/>
    <n v="1"/>
    <n v="49.6"/>
    <n v="0.2"/>
    <n v="5.28"/>
    <n v="1"/>
    <s v="Billie Cissoko"/>
    <x v="0"/>
    <x v="38"/>
    <s v="5/4/2026, 10:49 AM"/>
    <s v="Retained With Discount"/>
  </r>
  <r>
    <s v="DG0001689646"/>
    <s v="Initial"/>
    <s v="After Web"/>
    <s v="5/1/2026, 6:56 AM"/>
    <s v="5/1/2026, 6:56 AM"/>
    <m/>
    <s v="Subscription"/>
    <n v="203.88"/>
    <n v="16.989999999999998"/>
    <n v="3.3980000000000001"/>
    <n v="0"/>
    <n v="203.88"/>
    <n v="0.2"/>
    <n v="45.89"/>
    <n v="1"/>
    <s v="Gwendolyn Colston"/>
    <x v="1"/>
    <x v="38"/>
    <s v="5/1/2026, 6:56 AM"/>
    <s v="Retained on Benefits"/>
  </r>
  <r>
    <s v="DG0001689650"/>
    <s v="Initial"/>
    <s v="After Web"/>
    <s v="5/1/2026, 6:57 AM"/>
    <s v="5/1/2026, 6:57 AM"/>
    <m/>
    <s v="Subscription"/>
    <n v="107.88"/>
    <n v="8.99"/>
    <n v="1.798"/>
    <n v="0"/>
    <n v="107.88"/>
    <n v="0.2"/>
    <n v="24.29"/>
    <n v="1"/>
    <s v="Gwendolyn Colston"/>
    <x v="1"/>
    <x v="38"/>
    <s v="5/1/2026, 6:57 AM"/>
    <s v="Retained on Benefits"/>
  </r>
  <r>
    <s v="DG0001689647"/>
    <s v="Initial"/>
    <s v="After Web"/>
    <s v="5/1/2026, 6:58 AM"/>
    <s v="5/1/2026, 6:58 AM"/>
    <m/>
    <s v="Subscription"/>
    <n v="119.88"/>
    <n v="9.99"/>
    <n v="1.998"/>
    <n v="0"/>
    <n v="119.88"/>
    <n v="0.2"/>
    <n v="26.99"/>
    <n v="1"/>
    <s v="Gwendolyn Colston"/>
    <x v="1"/>
    <x v="38"/>
    <s v="5/1/2026, 6:58 AM"/>
    <s v="Retained on Benefits"/>
  </r>
  <r>
    <s v="DG0001689649"/>
    <s v="Initial"/>
    <s v="After Web"/>
    <s v="5/1/2026, 6:58 AM"/>
    <s v="5/1/2026, 6:58 AM"/>
    <m/>
    <s v="Subscription"/>
    <n v="131.88"/>
    <n v="10.99"/>
    <n v="2.198"/>
    <n v="0"/>
    <n v="131.88"/>
    <n v="0.2"/>
    <n v="29.69"/>
    <n v="1"/>
    <s v="Gwendolyn Colston"/>
    <x v="1"/>
    <x v="38"/>
    <s v="5/1/2026, 6:58 AM"/>
    <s v="Retained on Benefits"/>
  </r>
  <r>
    <s v="DG0001689648"/>
    <s v="Initial"/>
    <s v="After Web"/>
    <s v="5/1/2026, 6:57 AM"/>
    <s v="5/1/2026, 6:57 AM"/>
    <m/>
    <s v="Subscription"/>
    <n v="107.88"/>
    <n v="8.99"/>
    <n v="1.798"/>
    <n v="0"/>
    <n v="107.88"/>
    <n v="0.2"/>
    <n v="24.29"/>
    <n v="1"/>
    <s v="Gwendolyn Colston"/>
    <x v="1"/>
    <x v="38"/>
    <s v="5/1/2026, 6:57 AM"/>
    <s v="Retained on Benefits"/>
  </r>
  <r>
    <s v="DG0001452805"/>
    <s v="Initial"/>
    <s v="Tel Reg"/>
    <s v="5/1/2026, 8:10 AM"/>
    <s v="5/1/2026, 8:10 AM"/>
    <m/>
    <s v="Subscription"/>
    <n v="65.760000000000005"/>
    <n v="5.48"/>
    <n v="0.41099999999999998"/>
    <n v="0"/>
    <n v="65.760000000000005"/>
    <m/>
    <n v="9.0399999999999991"/>
    <n v="1"/>
    <s v="Rene James"/>
    <x v="1"/>
    <x v="38"/>
    <s v="5/1/2026, 8:10 AM"/>
    <s v="Retained on Benefits"/>
  </r>
  <r>
    <s v="DG0000539687"/>
    <s v="Initial"/>
    <s v="Whirlpool Contact Center"/>
    <s v="5/1/2026, 8:11 AM"/>
    <s v="5/1/2026, 8:11 AM"/>
    <s v="8/6/2026, 11:59 PM"/>
    <s v="Annual Renewal"/>
    <n v="275.88"/>
    <n v="22.99"/>
    <m/>
    <n v="0"/>
    <n v="275.88"/>
    <m/>
    <m/>
    <n v="1"/>
    <s v="Rene James"/>
    <x v="1"/>
    <x v="38"/>
    <s v="5/1/2026, 8:11 AM"/>
    <s v="Retained on Benefits"/>
  </r>
  <r>
    <s v="DG0000556950"/>
    <s v="Initial"/>
    <s v="After CC"/>
    <s v="5/1/2026, 10:18 AM"/>
    <s v="5/14/2026, 12:00 AM"/>
    <s v="10/13/2026, 11:59 PM"/>
    <s v="Subscription"/>
    <n v="119.88"/>
    <n v="9.99"/>
    <n v="1.9975000000000001"/>
    <n v="1"/>
    <n v="119.88"/>
    <n v="0.2"/>
    <n v="27.47"/>
    <n v="1"/>
    <s v="Geraldine Benton"/>
    <x v="0"/>
    <x v="38"/>
    <s v="5/1/2026, 10:18 AM"/>
    <s v="Retained With Discount"/>
  </r>
  <r>
    <s v="DG0001172345"/>
    <s v="Initial"/>
    <s v="After CC"/>
    <s v="5/1/2026, 11:04 AM"/>
    <s v="5/24/2026, 12:00 AM"/>
    <m/>
    <s v="Subscription"/>
    <n v="335.88"/>
    <n v="27.99"/>
    <n v="5.5975000000000001"/>
    <n v="1"/>
    <n v="335.88"/>
    <n v="0.2"/>
    <n v="81.17"/>
    <n v="1"/>
    <s v="Nick Spondike"/>
    <x v="0"/>
    <x v="38"/>
    <s v="5/1/2026, 11:04 AM"/>
    <s v="Retained With Discount"/>
  </r>
  <r>
    <s v="DG0001172344"/>
    <s v="Initial"/>
    <s v="After CC"/>
    <s v="5/1/2026, 11:05 AM"/>
    <s v="5/24/2026, 12:00 AM"/>
    <m/>
    <s v="Subscription"/>
    <n v="131.88"/>
    <n v="10.99"/>
    <n v="2.1974999999999998"/>
    <n v="1"/>
    <n v="131.88"/>
    <n v="0.2"/>
    <n v="31.87"/>
    <n v="1"/>
    <s v="Nick Spondike"/>
    <x v="0"/>
    <x v="38"/>
    <s v="5/1/2026, 11:05 AM"/>
    <s v="Retained With Discount"/>
  </r>
  <r>
    <s v="DG0001600106"/>
    <s v="Initial"/>
    <s v="Tel Reg"/>
    <s v="5/1/2026, 12:09 PM"/>
    <s v="5/5/2026, 12:00 AM"/>
    <m/>
    <s v="Subscription"/>
    <n v="59.4"/>
    <n v="2.7"/>
    <n v="0.64800000000000002"/>
    <n v="1"/>
    <n v="59.4"/>
    <n v="0.2"/>
    <n v="6.32"/>
    <n v="1"/>
    <s v="Jeff CopEland"/>
    <x v="0"/>
    <x v="38"/>
    <s v="5/1/2026, 12:09 PM"/>
    <s v="Retained With Discount"/>
  </r>
  <r>
    <s v="DG0000324810"/>
    <s v="Initial"/>
    <s v="Tel Reg"/>
    <s v="5/1/2026, 1:03 PM"/>
    <s v="5/25/2026, 12:00 AM"/>
    <s v="1/24/2027, 11:59 PM"/>
    <s v="Subscription"/>
    <n v="125.88"/>
    <n v="10.49"/>
    <n v="1.0067999999999999"/>
    <n v="1"/>
    <n v="125.88"/>
    <n v="0.2"/>
    <n v="13.09"/>
    <n v="1"/>
    <s v="Jeanice Hilton"/>
    <x v="0"/>
    <x v="38"/>
    <s v="5/1/2026, 1:03 PM"/>
    <s v="Retained With Discount"/>
  </r>
  <r>
    <s v="DG0001891146"/>
    <s v="Initial"/>
    <s v="D&amp;G Contact Center"/>
    <s v="5/8/2026, 1:40 PM"/>
    <s v="5/8/2026, 1:40 PM"/>
    <m/>
    <s v="Subscription"/>
    <n v="129.58000000000001"/>
    <n v="5.89"/>
    <n v="1.3188"/>
    <n v="1"/>
    <n v="129.58000000000001"/>
    <n v="0.2"/>
    <n v="14.34"/>
    <n v="1"/>
    <s v="Eric Miller"/>
    <x v="1"/>
    <x v="39"/>
    <s v="5/8/2026, 1:40 PM"/>
    <s v="Retained on Benefits"/>
  </r>
  <r>
    <s v="DG0001891145"/>
    <s v="Initial"/>
    <s v="D&amp;G Contact Center"/>
    <s v="5/8/2026, 1:34 PM"/>
    <s v="5/8/2026, 1:34 PM"/>
    <m/>
    <s v="Subscription"/>
    <n v="156.19999999999999"/>
    <n v="7.1"/>
    <n v="1.5904"/>
    <n v="1"/>
    <n v="156.19999999999999"/>
    <n v="0.2"/>
    <n v="17.3"/>
    <n v="1"/>
    <s v="Eric Miller"/>
    <x v="0"/>
    <x v="39"/>
    <s v="5/8/2026, 1:34 PM"/>
    <s v="Retained on Benefits"/>
  </r>
  <r>
    <s v="DG0001891146"/>
    <s v="Initial"/>
    <s v="D&amp;G Contact Center"/>
    <s v="5/8/2026, 1:37 PM"/>
    <s v="5/8/2026, 1:37 PM"/>
    <m/>
    <s v="Subscription"/>
    <n v="129.58000000000001"/>
    <n v="5.89"/>
    <n v="1.3188"/>
    <n v="1"/>
    <n v="129.58000000000001"/>
    <n v="0.2"/>
    <n v="14.34"/>
    <n v="1"/>
    <s v="Eric Miller"/>
    <x v="1"/>
    <x v="39"/>
    <s v="5/8/2026, 1:37 PM"/>
    <s v="Retained on Benefits"/>
  </r>
  <r>
    <s v="DG0001516099"/>
    <s v="Initial"/>
    <s v="Web Reg"/>
    <s v="5/8/2026, 10:44 AM"/>
    <s v="5/13/2026, 12:00 AM"/>
    <m/>
    <s v="Subscription"/>
    <n v="141.33000000000001"/>
    <n v="6.73"/>
    <n v="4.8464999999999998"/>
    <n v="1"/>
    <n v="141.33000000000001"/>
    <n v="0.2"/>
    <n v="45.43"/>
    <n v="1"/>
    <s v="Brandie Woerner"/>
    <x v="0"/>
    <x v="39"/>
    <s v="5/8/2026, 10:44 AM"/>
    <s v="Retained With Discount"/>
  </r>
  <r>
    <s v="DG0001891146"/>
    <s v="Initial"/>
    <s v="D&amp;G Contact Center"/>
    <s v="5/8/2026, 1:32 PM"/>
    <s v="5/18/2026, 12:00 AM"/>
    <m/>
    <s v="Subscription"/>
    <n v="129.58000000000001"/>
    <n v="5.89"/>
    <n v="1.3188"/>
    <n v="1"/>
    <n v="129.58000000000001"/>
    <n v="0.2"/>
    <n v="14.34"/>
    <n v="1"/>
    <s v="Eric Miller"/>
    <x v="1"/>
    <x v="39"/>
    <s v="5/8/2026, 1:32 PM"/>
    <s v="Retained With Discount"/>
  </r>
  <r>
    <s v="DG0001891145"/>
    <s v="Initial"/>
    <s v="D&amp;G Contact Center"/>
    <s v="5/8/2026, 1:34 PM"/>
    <s v="5/18/2026, 12:00 AM"/>
    <m/>
    <s v="Subscription"/>
    <n v="156.19999999999999"/>
    <n v="7.1"/>
    <n v="1.5904"/>
    <n v="1"/>
    <n v="156.19999999999999"/>
    <n v="0.2"/>
    <n v="17.3"/>
    <n v="1"/>
    <s v="Eric Miller"/>
    <x v="0"/>
    <x v="39"/>
    <s v="5/8/2026, 1:34 PM"/>
    <s v="Retained With Discount"/>
  </r>
  <r>
    <s v="DG0001891144"/>
    <s v="Initial"/>
    <s v="D&amp;G Contact Center"/>
    <s v="5/8/2026, 1:35 PM"/>
    <s v="5/18/2026, 12:00 AM"/>
    <m/>
    <s v="Subscription"/>
    <n v="148.06"/>
    <n v="6.73"/>
    <n v="1.5078"/>
    <n v="1"/>
    <n v="148.06"/>
    <n v="0.2"/>
    <n v="16.399999999999999"/>
    <n v="1"/>
    <s v="Eric Miller"/>
    <x v="0"/>
    <x v="39"/>
    <s v="5/8/2026, 1:35 PM"/>
    <s v="Retained With Discount"/>
  </r>
  <r>
    <s v="DG0001891143"/>
    <s v="Initial"/>
    <s v="D&amp;G Contact Center"/>
    <s v="5/8/2026, 1:36 PM"/>
    <s v="5/18/2026, 12:00 AM"/>
    <m/>
    <s v="Subscription"/>
    <n v="190.62"/>
    <n v="8.66"/>
    <n v="1.9403999999999999"/>
    <n v="1"/>
    <n v="190.62"/>
    <n v="0.2"/>
    <n v="21.1"/>
    <n v="1"/>
    <s v="Eric Miller"/>
    <x v="0"/>
    <x v="39"/>
    <s v="5/8/2026, 1:36 PM"/>
    <s v="Retained With Discount"/>
  </r>
  <r>
    <s v="DG0001891142"/>
    <s v="Initial"/>
    <s v="D&amp;G Contact Center"/>
    <s v="5/8/2026, 1:39 PM"/>
    <s v="5/18/2026, 12:00 AM"/>
    <m/>
    <s v="Subscription"/>
    <n v="81.72"/>
    <n v="3.71"/>
    <n v="0.83160000000000001"/>
    <n v="1"/>
    <n v="81.72"/>
    <n v="0.2"/>
    <n v="9.0399999999999991"/>
    <n v="1"/>
    <s v="Eric Miller"/>
    <x v="0"/>
    <x v="39"/>
    <s v="5/8/2026, 1:39 PM"/>
    <s v="Retained With Discount"/>
  </r>
  <r>
    <s v="DG0001991763"/>
    <s v="Initial"/>
    <s v="Tel Reg"/>
    <s v="5/5/2026, 9:48 AM"/>
    <s v="5/16/2026, 12:00 AM"/>
    <m/>
    <s v="Subscription"/>
    <n v="87.34"/>
    <n v="3.97"/>
    <n v="0.95250000000000001"/>
    <n v="1"/>
    <n v="87.34"/>
    <n v="0.2"/>
    <n v="10.36"/>
    <n v="1"/>
    <s v="Richard Kindrick"/>
    <x v="0"/>
    <x v="39"/>
    <s v="5/5/2026, 9:48 AM"/>
    <s v="Retained With Discount"/>
  </r>
  <r>
    <s v="DG0001991963"/>
    <s v="Initial"/>
    <s v="D&amp;G Contact Center"/>
    <s v="5/5/2026, 9:48 AM"/>
    <s v="5/16/2026, 12:00 AM"/>
    <m/>
    <s v="Subscription"/>
    <n v="152.68"/>
    <n v="6.94"/>
    <n v="1.554"/>
    <n v="1"/>
    <n v="152.68"/>
    <n v="0.2"/>
    <n v="16.899999999999999"/>
    <n v="1"/>
    <s v="Richard Kindrick"/>
    <x v="0"/>
    <x v="39"/>
    <s v="5/5/2026, 9:48 AM"/>
    <s v="Retained With Discount"/>
  </r>
  <r>
    <s v="DG0001991965"/>
    <s v="Initial"/>
    <s v="D&amp;G Contact Center"/>
    <s v="5/5/2026, 9:46 AM"/>
    <s v="5/16/2026, 12:00 AM"/>
    <m/>
    <s v="Subscription"/>
    <n v="149.91999999999999"/>
    <n v="6.81"/>
    <n v="1.526"/>
    <n v="1"/>
    <n v="149.91999999999999"/>
    <n v="0.2"/>
    <n v="16.600000000000001"/>
    <n v="1"/>
    <s v="Richard Kindrick"/>
    <x v="0"/>
    <x v="39"/>
    <s v="5/5/2026, 9:46 AM"/>
    <s v="Retained With Discount"/>
  </r>
  <r>
    <s v="DG0001991964"/>
    <s v="Initial"/>
    <s v="D&amp;G Contact Center"/>
    <s v="5/5/2026, 9:47 AM"/>
    <s v="5/16/2026, 12:00 AM"/>
    <m/>
    <s v="Subscription"/>
    <n v="127.38"/>
    <n v="5.79"/>
    <n v="1.2964"/>
    <n v="1"/>
    <n v="127.38"/>
    <n v="0.2"/>
    <n v="14.1"/>
    <n v="1"/>
    <s v="Richard Kindrick"/>
    <x v="0"/>
    <x v="39"/>
    <s v="5/5/2026, 9:47 AM"/>
    <s v="Retained With Discount"/>
  </r>
  <r>
    <s v="DG0000527987"/>
    <s v="Initial"/>
    <s v="After CC"/>
    <s v="5/5/2026, 11:26 AM"/>
    <s v="5/30/2026, 12:00 AM"/>
    <s v="7/29/2026, 11:59 PM"/>
    <s v="Subscription"/>
    <n v="131.88"/>
    <n v="10.99"/>
    <n v="2.1974999999999998"/>
    <n v="1"/>
    <n v="131.88"/>
    <n v="0.2"/>
    <n v="31.87"/>
    <n v="1"/>
    <s v="Dorothy White-Coleman"/>
    <x v="0"/>
    <x v="39"/>
    <s v="5/5/2026, 11:26 AM"/>
    <s v="Retained With Discount"/>
  </r>
  <r>
    <s v="DG0000611287"/>
    <s v="Initial"/>
    <s v="After Mail"/>
    <s v="5/5/2026, 2:41 PM"/>
    <s v="5/24/2026, 12:00 AM"/>
    <s v="9/23/2026, 11:59 PM"/>
    <s v="Subscription"/>
    <n v="113.88"/>
    <n v="9.49"/>
    <n v="1.8975"/>
    <n v="1"/>
    <n v="113.88"/>
    <n v="0.2"/>
    <n v="26.57"/>
    <n v="1"/>
    <s v="MARIETTE GRAY"/>
    <x v="0"/>
    <x v="39"/>
    <s v="5/5/2026, 2:41 PM"/>
    <s v="Retained With Discount"/>
  </r>
  <r>
    <s v="DG0001800461"/>
    <s v="Initial"/>
    <s v="Tel Reg"/>
    <s v="5/5/2026, 3:01 PM"/>
    <s v="5/27/2026, 12:00 AM"/>
    <m/>
    <s v="Subscription"/>
    <n v="79.599999999999994"/>
    <n v="3.98"/>
    <n v="0.95550000000000002"/>
    <n v="1"/>
    <n v="79.599999999999994"/>
    <n v="0.2"/>
    <n v="9.67"/>
    <n v="1"/>
    <s v="Terral Martin"/>
    <x v="0"/>
    <x v="39"/>
    <s v="5/5/2026, 3:01 PM"/>
    <s v="Retained With Discount"/>
  </r>
  <r>
    <s v="DG0001800460"/>
    <s v="Initial"/>
    <s v="Tel Reg"/>
    <s v="5/5/2026, 3:01 PM"/>
    <s v="5/27/2026, 12:00 AM"/>
    <m/>
    <s v="Subscription"/>
    <n v="75.400000000000006"/>
    <n v="3.77"/>
    <n v="0.90449999999999997"/>
    <n v="1"/>
    <n v="75.400000000000006"/>
    <n v="0.2"/>
    <n v="9.16"/>
    <n v="1"/>
    <s v="Terral Martin"/>
    <x v="0"/>
    <x v="39"/>
    <s v="5/5/2026, 3:01 PM"/>
    <s v="Retained With Discount"/>
  </r>
  <r>
    <s v="DG0001800459"/>
    <s v="Initial"/>
    <s v="Tel Reg"/>
    <s v="5/5/2026, 3:01 PM"/>
    <s v="5/27/2026, 12:00 AM"/>
    <m/>
    <s v="Subscription"/>
    <n v="55.68"/>
    <n v="2.78"/>
    <n v="0.66900000000000004"/>
    <n v="1"/>
    <n v="55.68"/>
    <n v="0.2"/>
    <n v="6.77"/>
    <n v="1"/>
    <s v="Terral Martin"/>
    <x v="0"/>
    <x v="39"/>
    <s v="5/5/2026, 3:01 PM"/>
    <s v="Retained With Discount"/>
  </r>
  <r>
    <s v="DG0001800458"/>
    <s v="Initial"/>
    <s v="Tel Reg"/>
    <s v="5/5/2026, 3:02 PM"/>
    <s v="5/27/2026, 12:00 AM"/>
    <m/>
    <s v="Subscription"/>
    <n v="49.4"/>
    <n v="2.4700000000000002"/>
    <n v="0.59250000000000003"/>
    <n v="1"/>
    <n v="49.4"/>
    <n v="0.2"/>
    <n v="6"/>
    <n v="1"/>
    <s v="Terral Martin"/>
    <x v="0"/>
    <x v="39"/>
    <s v="5/5/2026, 3:02 PM"/>
    <s v="Retained With Discount"/>
  </r>
  <r>
    <s v="DG0000176179"/>
    <s v="Initial"/>
    <s v="Tel Reg"/>
    <s v="5/4/2026, 7:50 AM"/>
    <s v="6/2/2026, 12:00 AM"/>
    <s v="5/1/2027, 11:59 PM"/>
    <s v="Subscription"/>
    <n v="167.88"/>
    <n v="13.99"/>
    <n v="1.3428"/>
    <n v="1"/>
    <n v="167.88"/>
    <n v="0.2"/>
    <n v="16.45"/>
    <n v="1"/>
    <s v="Tamara Gibbs"/>
    <x v="0"/>
    <x v="39"/>
    <s v="5/4/2026, 7:50 AM"/>
    <s v="Retained With Discount"/>
  </r>
  <r>
    <s v="DG0000176183"/>
    <s v="Initial"/>
    <s v="Tel Reg"/>
    <s v="5/4/2026, 7:48 AM"/>
    <s v="6/2/2026, 12:00 AM"/>
    <s v="5/1/2027, 11:59 PM"/>
    <s v="Subscription"/>
    <n v="122.88"/>
    <n v="10.24"/>
    <n v="0.98280000000000001"/>
    <n v="1"/>
    <n v="122.88"/>
    <n v="0.2"/>
    <n v="12.04"/>
    <n v="1"/>
    <s v="Tamara Gibbs"/>
    <x v="0"/>
    <x v="39"/>
    <s v="5/4/2026, 7:48 AM"/>
    <s v="Retained With Discount"/>
  </r>
  <r>
    <s v="DG0000176181"/>
    <s v="Initial"/>
    <s v="Tel Reg"/>
    <s v="5/4/2026, 7:49 AM"/>
    <s v="6/2/2026, 12:00 AM"/>
    <s v="5/1/2027, 11:59 PM"/>
    <s v="Subscription"/>
    <n v="119.88"/>
    <n v="9.99"/>
    <n v="0.95879999999999999"/>
    <n v="1"/>
    <n v="119.88"/>
    <n v="0.2"/>
    <n v="11.75"/>
    <n v="1"/>
    <s v="Tamara Gibbs"/>
    <x v="0"/>
    <x v="39"/>
    <s v="5/4/2026, 7:49 AM"/>
    <s v="Retained With Discount"/>
  </r>
  <r>
    <s v="DG0000176191"/>
    <s v="Initial"/>
    <s v="Tel Reg"/>
    <s v="5/4/2026, 7:51 AM"/>
    <s v="6/2/2026, 12:00 AM"/>
    <s v="5/1/2027, 11:59 PM"/>
    <s v="Subscription"/>
    <n v="107.88"/>
    <n v="8.99"/>
    <n v="0.86280000000000001"/>
    <n v="1"/>
    <n v="107.88"/>
    <n v="0.2"/>
    <n v="10.57"/>
    <n v="1"/>
    <s v="Tamara Gibbs"/>
    <x v="0"/>
    <x v="39"/>
    <s v="5/4/2026, 7:51 AM"/>
    <s v="Retained With Discount"/>
  </r>
  <r>
    <s v="DG0000869780"/>
    <s v="Initial"/>
    <s v="D&amp;G Contact Center"/>
    <s v="5/1/2026, 9:45 AM"/>
    <s v="5/20/2026, 12:00 AM"/>
    <s v="3/19/2027, 11:59 PM"/>
    <s v="Subscription"/>
    <n v="257.88"/>
    <n v="21.49"/>
    <n v="2.4066000000000001"/>
    <n v="1"/>
    <n v="257.88"/>
    <n v="0.2"/>
    <n v="30.08"/>
    <n v="1"/>
    <s v="Beatriz Velasco"/>
    <x v="0"/>
    <x v="39"/>
    <s v="5/1/2026, 9:45 AM"/>
    <s v="Retained With Discount"/>
  </r>
  <r>
    <s v="DG0000350762"/>
    <s v="Initial"/>
    <s v="D&amp;G Contact Center"/>
    <s v="5/1/2026, 10:02 AM"/>
    <s v="5/31/2026, 12:00 AM"/>
    <s v="3/30/2027, 11:59 PM"/>
    <s v="Subscription"/>
    <n v="251.88"/>
    <n v="20.99"/>
    <n v="2.3506"/>
    <n v="1"/>
    <n v="251.88"/>
    <n v="0.2"/>
    <n v="29.38"/>
    <n v="1"/>
    <s v="Sandra Harden"/>
    <x v="0"/>
    <x v="39"/>
    <s v="5/1/2026, 10:02 AM"/>
    <s v="Retained With Discount"/>
  </r>
  <r>
    <s v="DG0001728185"/>
    <s v="Initial"/>
    <s v="D&amp;G Contact Center"/>
    <s v="5/1/2026, 3:30 PM"/>
    <s v="5/7/2026, 12:00 AM"/>
    <m/>
    <s v="Subscription"/>
    <n v="165.54"/>
    <n v="7.52"/>
    <n v="1.6856"/>
    <n v="1"/>
    <n v="165.54"/>
    <n v="0.2"/>
    <n v="17.7"/>
    <n v="1"/>
    <s v="Nancy Parker"/>
    <x v="0"/>
    <x v="39"/>
    <s v="5/1/2026, 3:30 PM"/>
    <s v="Retained With Discount"/>
  </r>
  <r>
    <s v="DG0000531284"/>
    <s v="Initial"/>
    <s v="Whirlpool Contact Center"/>
    <s v="5/1/2026, 1:57 PM"/>
    <s v="6/1/2026, 12:00 AM"/>
    <s v="7/31/2026, 11:59 PM"/>
    <s v="Subscription"/>
    <n v="203.88"/>
    <n v="16.989999999999998"/>
    <n v="1.6308"/>
    <n v="1"/>
    <n v="203.88"/>
    <n v="0.2"/>
    <n v="23.65"/>
    <n v="1"/>
    <s v="Harold Elkins"/>
    <x v="0"/>
    <x v="39"/>
    <s v="5/1/2026, 1:57 PM"/>
    <s v="Retained With Discount"/>
  </r>
  <r>
    <s v="DG0000895744"/>
    <s v="Initial"/>
    <s v="Tel Reg"/>
    <s v="5/1/2026, 3:28 PM"/>
    <s v="5/3/2026, 12:00 AM"/>
    <s v="3/2/2027, 11:59 PM"/>
    <s v="Subscription"/>
    <n v="113.88"/>
    <n v="9.49"/>
    <n v="1.1385000000000001"/>
    <n v="1"/>
    <n v="113.88"/>
    <n v="0.2"/>
    <n v="14.23"/>
    <n v="1"/>
    <s v="Nancy Parker"/>
    <x v="0"/>
    <x v="39"/>
    <s v="5/1/2026, 3:28 PM"/>
    <s v="Retained With Discount"/>
  </r>
  <r>
    <s v="DG0000187106"/>
    <s v="Pre-Renewal"/>
    <s v="Tel Reg"/>
    <s v="5/1/2026, 3:31 PM"/>
    <s v="5/26/2026, 1:00 AM"/>
    <s v="5/25/2027, 11:59 PM"/>
    <s v="Subscription"/>
    <n v="98.3"/>
    <n v="8.19"/>
    <n v="0.98304000000000002"/>
    <n v="1"/>
    <n v="98.3"/>
    <n v="0.2"/>
    <n v="11.8"/>
    <n v="1"/>
    <s v="Nancy Parker"/>
    <x v="0"/>
    <x v="39"/>
    <s v="5/1/2026, 3:31 PM"/>
    <s v="Retained With Discount"/>
  </r>
  <r>
    <s v="DG0000187106"/>
    <s v="Pre-Renewal"/>
    <s v="Tel Reg"/>
    <s v="5/1/2026, 3:32 PM"/>
    <s v="5/26/2026, 1:00 AM"/>
    <s v="5/25/2027, 11:59 PM"/>
    <s v="Subscription"/>
    <n v="98.3"/>
    <n v="8.19"/>
    <n v="0.98304000000000002"/>
    <n v="1"/>
    <n v="98.3"/>
    <n v="0.2"/>
    <n v="11.8"/>
    <n v="1"/>
    <s v="Nancy Parker"/>
    <x v="0"/>
    <x v="39"/>
    <s v="5/1/2026, 3:32 PM"/>
    <s v="Retained With Discount"/>
  </r>
  <r>
    <s v="DG0001613731"/>
    <s v="Initial"/>
    <s v="Web Reg"/>
    <s v="5/8/2026, 8:09 AM"/>
    <s v="5/8/2026, 8:09 AM"/>
    <m/>
    <s v="Subscription"/>
    <n v="65.28"/>
    <n v="5.44"/>
    <n v="1.224"/>
    <n v="0"/>
    <n v="65.28"/>
    <m/>
    <n v="22.01"/>
    <n v="1"/>
    <s v="GARY BOISVERT"/>
    <x v="1"/>
    <x v="40"/>
    <s v="5/8/2026, 8:09 AM"/>
    <s v="Retained on Benefits"/>
  </r>
  <r>
    <s v="DG0001166625"/>
    <s v="Initial"/>
    <s v="Whirlpool Contact Center"/>
    <s v="5/8/2026, 7:28 AM"/>
    <s v="5/8/2026, 7:28 AM"/>
    <m/>
    <s v="Annual Renewal"/>
    <n v="419.88"/>
    <n v="34.99"/>
    <m/>
    <n v="0"/>
    <n v="419.88"/>
    <m/>
    <m/>
    <n v="1"/>
    <s v="Elisee Markowitz"/>
    <x v="1"/>
    <x v="40"/>
    <s v="5/8/2026, 7:28 AM"/>
    <s v="Retained on Benefits"/>
  </r>
  <r>
    <s v="DG0000678133"/>
    <s v="Initial"/>
    <s v="Whirlpool Contact Center"/>
    <s v="5/8/2026, 12:59 PM"/>
    <s v="5/8/2026, 12:59 PM"/>
    <s v="11/4/2026, 11:59 PM"/>
    <s v="Subscription"/>
    <n v="107.88"/>
    <n v="8.99"/>
    <m/>
    <n v="0"/>
    <n v="107.88"/>
    <m/>
    <m/>
    <n v="1"/>
    <s v="JULIE HALL"/>
    <x v="1"/>
    <x v="40"/>
    <s v="5/8/2026, 12:59 PM"/>
    <s v="Retained on Benefits"/>
  </r>
  <r>
    <s v="DG0001078356"/>
    <s v="Pre-Renewal"/>
    <s v="Whirlpool Contact Center"/>
    <s v="5/8/2026, 2:08 PM"/>
    <s v="5/8/2026, 2:08 PM"/>
    <s v="5/19/2027, 11:59 PM"/>
    <s v="Subscription"/>
    <n v="203.88"/>
    <n v="16.989999999999998"/>
    <n v="1.6308"/>
    <n v="1"/>
    <n v="203.88"/>
    <n v="0.2"/>
    <n v="19.57"/>
    <n v="1"/>
    <s v="Alice Cruz"/>
    <x v="1"/>
    <x v="40"/>
    <s v="5/8/2026, 2:08 PM"/>
    <s v="Retained on Benefits"/>
  </r>
  <r>
    <s v="DG0001428137"/>
    <s v="Initial"/>
    <s v="Tel Reg"/>
    <s v="5/8/2026, 2:07 PM"/>
    <s v="5/15/2026, 12:00 AM"/>
    <m/>
    <s v="Subscription"/>
    <n v="56.86"/>
    <n v="2.58"/>
    <n v="0.621"/>
    <n v="1"/>
    <n v="56.86"/>
    <n v="0.2"/>
    <n v="5.59"/>
    <n v="1"/>
    <s v="Alice Cruz"/>
    <x v="0"/>
    <x v="40"/>
    <s v="5/8/2026, 2:07 PM"/>
    <s v="Retained With Discount"/>
  </r>
  <r>
    <s v="DG0001428136"/>
    <s v="Initial"/>
    <s v="Tel Reg"/>
    <s v="5/8/2026, 2:07 PM"/>
    <s v="5/15/2026, 12:00 AM"/>
    <m/>
    <s v="Subscription"/>
    <n v="64.56"/>
    <n v="2.93"/>
    <n v="0.70499999999999996"/>
    <n v="1"/>
    <n v="64.56"/>
    <n v="0.2"/>
    <n v="6.34"/>
    <n v="1"/>
    <s v="Alice Cruz"/>
    <x v="0"/>
    <x v="40"/>
    <s v="5/8/2026, 2:07 PM"/>
    <s v="Retained With Discount"/>
  </r>
  <r>
    <s v="DG0002029548"/>
    <s v="Initial"/>
    <s v="Tel Reg"/>
    <s v="5/6/2026, 7:08 AM"/>
    <s v="5/6/2026, 7:08 AM"/>
    <m/>
    <s v="Subscription"/>
    <n v="70.319999999999993"/>
    <n v="5.86"/>
    <n v="0.4395"/>
    <n v="0"/>
    <n v="70.319999999999993"/>
    <m/>
    <n v="9.67"/>
    <n v="1"/>
    <s v="Judis Brenner"/>
    <x v="1"/>
    <x v="40"/>
    <s v="5/6/2026, 7:08 AM"/>
    <s v="Retained on Benefits"/>
  </r>
  <r>
    <s v="DG0000090154"/>
    <s v="Initial"/>
    <s v="Web Reg"/>
    <s v="5/6/2026, 7:28 AM"/>
    <s v="5/6/2026, 7:28 AM"/>
    <s v="10/15/2026, 11:59 PM"/>
    <s v="Subscription"/>
    <n v="164.88"/>
    <n v="13.74"/>
    <m/>
    <n v="0"/>
    <n v="164.88"/>
    <m/>
    <m/>
    <n v="1"/>
    <s v="Tommy Lane"/>
    <x v="1"/>
    <x v="40"/>
    <s v="5/6/2026, 7:28 AM"/>
    <s v="Retained on Benefits"/>
  </r>
  <r>
    <s v="DG0002026814"/>
    <s v="Initial"/>
    <s v="Whirlpool Contact Center"/>
    <s v="5/6/2026, 7:47 AM"/>
    <s v="5/6/2026, 7:47 AM"/>
    <m/>
    <s v="Annual Renewal"/>
    <n v="431.88"/>
    <n v="35.99"/>
    <m/>
    <n v="0"/>
    <n v="431.88"/>
    <m/>
    <m/>
    <n v="1"/>
    <s v="Alonia Coleman"/>
    <x v="1"/>
    <x v="40"/>
    <s v="5/6/2026, 7:47 AM"/>
    <s v="Retained on Benefits"/>
  </r>
  <r>
    <s v="DG0000962209"/>
    <s v="Initial"/>
    <s v="Tel Reg"/>
    <s v="5/6/2026, 1:29 PM"/>
    <s v="6/2/2026, 12:00 AM"/>
    <s v="4/1/2027, 11:59 PM"/>
    <s v="Subscription"/>
    <n v="113.88"/>
    <n v="9.49"/>
    <n v="1.1385000000000001"/>
    <n v="1"/>
    <n v="113.88"/>
    <n v="0.2"/>
    <n v="14.23"/>
    <n v="1"/>
    <s v="EARLINE WALKER"/>
    <x v="0"/>
    <x v="40"/>
    <s v="5/6/2026, 1:29 PM"/>
    <s v="Retained With Discount"/>
  </r>
  <r>
    <s v="DG0001493879"/>
    <s v="Initial"/>
    <s v="Tel Reg"/>
    <s v="5/6/2026, 2:59 PM"/>
    <s v="6/6/2026, 12:00 AM"/>
    <m/>
    <s v="Subscription"/>
    <n v="72.819999999999993"/>
    <n v="3.31"/>
    <n v="0.79500000000000004"/>
    <n v="1"/>
    <n v="72.819999999999993"/>
    <n v="0.2"/>
    <n v="7.15"/>
    <n v="1"/>
    <s v="Frederick Benson"/>
    <x v="0"/>
    <x v="40"/>
    <s v="5/6/2026, 2:59 PM"/>
    <s v="Retained With Discount"/>
  </r>
  <r>
    <s v="DG0001493880"/>
    <s v="Initial"/>
    <s v="Tel Reg"/>
    <s v="5/6/2026, 2:58 PM"/>
    <s v="6/6/2026, 12:00 AM"/>
    <m/>
    <s v="Subscription"/>
    <n v="74.900000000000006"/>
    <n v="3.4"/>
    <n v="0.8175"/>
    <n v="1"/>
    <n v="74.900000000000006"/>
    <n v="0.2"/>
    <n v="7.36"/>
    <n v="1"/>
    <s v="Frederick Benson"/>
    <x v="0"/>
    <x v="40"/>
    <s v="5/6/2026, 2:58 PM"/>
    <s v="Retained With Discount"/>
  </r>
  <r>
    <s v="DG0001139999"/>
    <s v="Initial"/>
    <s v="D&amp;G Contact Center"/>
    <s v="5/5/2026, 11:12 AM"/>
    <s v="5/5/2026, 11:12 AM"/>
    <m/>
    <s v="Subscription"/>
    <n v="160.80000000000001"/>
    <n v="13.4"/>
    <n v="0.93799999999999994"/>
    <n v="0"/>
    <n v="160.80000000000001"/>
    <m/>
    <n v="18.77"/>
    <n v="1"/>
    <s v="Barb Schliesman"/>
    <x v="1"/>
    <x v="40"/>
    <s v="5/5/2026, 11:12 AM"/>
    <s v="Retained on Benefits"/>
  </r>
  <r>
    <s v="DG0000371343"/>
    <s v="Initial"/>
    <s v="Tel Reg"/>
    <s v="5/5/2026, 1:25 PM"/>
    <s v="5/5/2026, 1:25 PM"/>
    <s v="3/25/2027, 11:59 PM"/>
    <s v="Subscription"/>
    <n v="131.88"/>
    <n v="10.99"/>
    <m/>
    <n v="0"/>
    <n v="131.88"/>
    <m/>
    <m/>
    <n v="1"/>
    <s v="Evelynn Taylor"/>
    <x v="1"/>
    <x v="40"/>
    <s v="5/5/2026, 1:25 PM"/>
    <s v="Retained on Benefits"/>
  </r>
  <r>
    <s v="DG0001523604"/>
    <s v="Initial"/>
    <s v="Tel Reg"/>
    <s v="5/5/2026, 10:51 AM"/>
    <s v="5/15/2026, 12:00 AM"/>
    <m/>
    <s v="Subscription"/>
    <n v="66.319999999999993"/>
    <n v="3.01"/>
    <n v="0.72299999999999998"/>
    <n v="1"/>
    <n v="66.319999999999993"/>
    <n v="0.2"/>
    <n v="6.78"/>
    <n v="1"/>
    <s v="Seana Bateman"/>
    <x v="0"/>
    <x v="40"/>
    <s v="5/5/2026, 10:51 AM"/>
    <s v="Retained With Discount"/>
  </r>
  <r>
    <s v="DG0001045547"/>
    <s v="Initial"/>
    <s v="After CC"/>
    <s v="5/4/2026, 1:53 PM"/>
    <s v="5/4/2026, 1:53 PM"/>
    <s v="5/6/2027, 11:59 PM"/>
    <s v="Subscription"/>
    <n v="149.88"/>
    <n v="12.49"/>
    <m/>
    <n v="0"/>
    <n v="149.88"/>
    <m/>
    <m/>
    <n v="1"/>
    <s v="Patricia Davenport"/>
    <x v="1"/>
    <x v="40"/>
    <s v="5/4/2026, 1:53 PM"/>
    <s v="Retained on Benefits"/>
  </r>
  <r>
    <s v="DG0000426809"/>
    <s v="Initial"/>
    <s v="D&amp;G Contact Center"/>
    <s v="5/4/2026, 11:50 AM"/>
    <s v="5/17/2026, 12:00 AM"/>
    <s v="6/16/2026, 11:59 PM"/>
    <s v="Subscription"/>
    <n v="185.88"/>
    <n v="15.49"/>
    <n v="1.7345999999999999"/>
    <n v="1"/>
    <n v="185.88"/>
    <n v="0.2"/>
    <n v="25.59"/>
    <n v="1"/>
    <s v="Linda Moon"/>
    <x v="0"/>
    <x v="41"/>
    <s v="5/4/2026, 11:50 AM"/>
    <s v="Retained With Discount"/>
  </r>
  <r>
    <s v="DG0000426808"/>
    <s v="Initial"/>
    <s v="D&amp;G Contact Center"/>
    <s v="5/4/2026, 11:51 AM"/>
    <s v="5/17/2026, 12:00 AM"/>
    <s v="6/16/2026, 11:59 PM"/>
    <s v="Subscription"/>
    <n v="221.88"/>
    <n v="18.489999999999998"/>
    <n v="2.0706000000000002"/>
    <n v="1"/>
    <n v="221.88"/>
    <n v="0.2"/>
    <n v="30.55"/>
    <n v="1"/>
    <s v="Linda Moon"/>
    <x v="0"/>
    <x v="41"/>
    <s v="5/4/2026, 11:51 AM"/>
    <s v="Retained With Discount"/>
  </r>
  <r>
    <s v="DG0000426807"/>
    <s v="Initial"/>
    <s v="D&amp;G Contact Center"/>
    <s v="5/4/2026, 11:51 AM"/>
    <s v="5/17/2026, 12:00 AM"/>
    <s v="6/16/2026, 11:59 PM"/>
    <s v="Subscription"/>
    <n v="215.88"/>
    <n v="17.989999999999998"/>
    <n v="2.0146000000000002"/>
    <n v="1"/>
    <n v="215.88"/>
    <n v="0.2"/>
    <n v="29.72"/>
    <n v="1"/>
    <s v="Linda Moon"/>
    <x v="0"/>
    <x v="41"/>
    <s v="5/4/2026, 11:51 AM"/>
    <s v="Retained With Discount"/>
  </r>
  <r>
    <s v="DG0000439680"/>
    <s v="Early Cancellation"/>
    <s v="After CC"/>
    <s v="5/1/2026, 6:23 AM"/>
    <s v="5/29/2026, 1:00 AM"/>
    <s v="5/28/2027, 11:59 PM"/>
    <s v="Subscription"/>
    <n v="131.88"/>
    <n v="10.99"/>
    <n v="2.198"/>
    <n v="1"/>
    <n v="131.88"/>
    <n v="0.2"/>
    <n v="26.38"/>
    <n v="1"/>
    <s v="Gonzalo Chavez"/>
    <x v="0"/>
    <x v="41"/>
    <s v="5/1/2026, 6:23 AM"/>
    <s v="Retained With Discount"/>
  </r>
  <r>
    <s v="DG0000489921"/>
    <s v="Initial"/>
    <s v="After CC"/>
    <s v="5/1/2026, 10:09 AM"/>
    <s v="5/3/2026, 12:00 AM"/>
    <s v="7/2/2026, 11:59 PM"/>
    <s v="Subscription"/>
    <n v="200.88"/>
    <n v="16.739999999999998"/>
    <n v="3.3475000000000001"/>
    <n v="1"/>
    <n v="200.88"/>
    <n v="0.2"/>
    <n v="48.55"/>
    <n v="1"/>
    <s v="Hector Alicea"/>
    <x v="0"/>
    <x v="41"/>
    <s v="5/1/2026, 10:09 AM"/>
    <s v="Retained With Discount"/>
  </r>
  <r>
    <s v="DG0000963292"/>
    <s v="Initial"/>
    <s v="After CC"/>
    <s v="5/11/2026, 5:22 AM"/>
    <s v="5/11/2026, 5:22 AM"/>
    <s v="5/2/2027, 11:59 PM"/>
    <s v="Subscription"/>
    <n v="82.92"/>
    <n v="6.91"/>
    <m/>
    <n v="0"/>
    <n v="82.92"/>
    <m/>
    <m/>
    <n v="1"/>
    <s v="James Smith"/>
    <x v="1"/>
    <x v="42"/>
    <s v="5/11/2026, 5:22 AM"/>
    <s v="Retained on Benefits"/>
  </r>
  <r>
    <s v="DG0002058754"/>
    <s v="Initial"/>
    <s v="D&amp;G Contact Center"/>
    <s v="5/11/2026, 5:33 AM"/>
    <s v="5/11/2026, 5:33 AM"/>
    <m/>
    <s v="Subscription"/>
    <n v="129"/>
    <n v="10.75"/>
    <n v="0.75249999999999995"/>
    <n v="0"/>
    <n v="129"/>
    <n v="0.5"/>
    <n v="16.55"/>
    <n v="1"/>
    <s v="Sharon Mazrawi"/>
    <x v="1"/>
    <x v="42"/>
    <s v="5/11/2026, 5:33 AM"/>
    <s v="Retained on Benefits"/>
  </r>
  <r>
    <s v="DG0001681674"/>
    <s v="Initial"/>
    <s v="After Web"/>
    <s v="5/11/2026, 6:17 AM"/>
    <s v="5/11/2026, 6:17 AM"/>
    <m/>
    <s v="Subscription"/>
    <n v="131.88"/>
    <n v="10.99"/>
    <n v="2.198"/>
    <n v="0"/>
    <n v="131.88"/>
    <n v="0.2"/>
    <n v="29.69"/>
    <n v="1"/>
    <s v="Willie Miller"/>
    <x v="1"/>
    <x v="42"/>
    <s v="5/11/2026, 6:17 AM"/>
    <s v="Retained on Benefits"/>
  </r>
  <r>
    <s v="DG0001212957"/>
    <s v="Initial"/>
    <s v="Whirlpool Contact Center"/>
    <s v="5/11/2026, 6:45 AM"/>
    <s v="5/11/2026, 6:45 AM"/>
    <m/>
    <s v="Annual Renewal"/>
    <n v="383.88"/>
    <n v="31.99"/>
    <m/>
    <n v="0"/>
    <n v="383.88"/>
    <m/>
    <m/>
    <n v="1"/>
    <s v="David Bounsana"/>
    <x v="1"/>
    <x v="42"/>
    <s v="5/11/2026, 6:45 AM"/>
    <s v="Retained on Benefits"/>
  </r>
  <r>
    <s v="DG0000840538"/>
    <s v="Initial"/>
    <s v="D&amp;G Contact Center"/>
    <s v="5/11/2026, 7:00 AM"/>
    <s v="6/3/2026, 12:00 AM"/>
    <s v="2/2/2027, 11:59 PM"/>
    <s v="Subscription"/>
    <n v="173.88"/>
    <n v="14.49"/>
    <n v="1.6226"/>
    <n v="1"/>
    <n v="173.88"/>
    <n v="0.2"/>
    <n v="21.1"/>
    <n v="1"/>
    <s v="Darlene Rohlmeier"/>
    <x v="0"/>
    <x v="42"/>
    <s v="5/11/2026, 7:00 AM"/>
    <s v="Retained With Discount"/>
  </r>
  <r>
    <s v="DG0000840537"/>
    <s v="Initial"/>
    <s v="D&amp;G Contact Center"/>
    <s v="5/11/2026, 7:01 AM"/>
    <s v="6/5/2026, 12:00 AM"/>
    <s v="3/4/2027, 11:59 PM"/>
    <s v="Subscription"/>
    <n v="221.88"/>
    <n v="18.489999999999998"/>
    <n v="2.0706000000000002"/>
    <n v="1"/>
    <n v="221.88"/>
    <n v="0.2"/>
    <n v="26.4"/>
    <n v="1"/>
    <s v="Darlene Rohlmeier"/>
    <x v="0"/>
    <x v="42"/>
    <s v="5/11/2026, 7:01 AM"/>
    <s v="Retained With Discount"/>
  </r>
  <r>
    <s v="DG0000840536"/>
    <s v="Initial"/>
    <s v="D&amp;G Contact Center"/>
    <s v="5/11/2026, 7:02 AM"/>
    <s v="6/5/2026, 12:00 AM"/>
    <s v="3/4/2027, 11:59 PM"/>
    <s v="Subscription"/>
    <n v="221.88"/>
    <n v="18.489999999999998"/>
    <n v="2.0706000000000002"/>
    <n v="1"/>
    <n v="221.88"/>
    <n v="0.2"/>
    <n v="26.4"/>
    <n v="1"/>
    <s v="Darlene Rohlmeier"/>
    <x v="0"/>
    <x v="42"/>
    <s v="5/11/2026, 7:02 AM"/>
    <s v="Retained With Discount"/>
  </r>
  <r>
    <s v="DG0001099954"/>
    <s v="Pre-Renewal"/>
    <s v="After CC"/>
    <s v="5/8/2026, 5:17 AM"/>
    <s v="5/8/2026, 5:17 AM"/>
    <s v="5/28/2027, 11:59 PM"/>
    <s v="Subscription"/>
    <n v="119.88"/>
    <n v="9.99"/>
    <m/>
    <n v="0"/>
    <n v="119.88"/>
    <m/>
    <m/>
    <n v="1"/>
    <s v="Jacquelyn Leyendecker"/>
    <x v="1"/>
    <x v="42"/>
    <s v="5/8/2026, 5:17 AM"/>
    <s v="Retained on Benefits"/>
  </r>
  <r>
    <s v="DG0001099953"/>
    <s v="Pre-Renewal"/>
    <s v="After CC"/>
    <s v="5/8/2026, 5:18 AM"/>
    <s v="5/8/2026, 5:18 AM"/>
    <s v="5/28/2027, 11:59 PM"/>
    <s v="Subscription"/>
    <n v="101.88"/>
    <n v="8.49"/>
    <m/>
    <n v="0"/>
    <n v="101.88"/>
    <m/>
    <m/>
    <n v="1"/>
    <s v="Jacquelyn Leyendecker"/>
    <x v="1"/>
    <x v="42"/>
    <s v="5/8/2026, 5:18 AM"/>
    <s v="Retained on Benefits"/>
  </r>
  <r>
    <s v="DG0000450612"/>
    <s v="Pre-Renewal"/>
    <s v="After CC"/>
    <s v="5/8/2026, 5:59 AM"/>
    <s v="5/8/2026, 5:59 AM"/>
    <s v="6/5/2027, 11:59 PM"/>
    <s v="Subscription"/>
    <n v="179.88"/>
    <n v="14.99"/>
    <m/>
    <n v="0"/>
    <n v="179.88"/>
    <m/>
    <m/>
    <n v="1"/>
    <s v="Janice Barker"/>
    <x v="1"/>
    <x v="42"/>
    <s v="5/8/2026, 5:59 AM"/>
    <s v="Retained on Benefits"/>
  </r>
  <r>
    <s v="DG0000450611"/>
    <s v="Pre-Renewal"/>
    <s v="After CC"/>
    <s v="5/8/2026, 5:59 AM"/>
    <s v="5/8/2026, 5:59 AM"/>
    <s v="6/5/2027, 11:59 PM"/>
    <s v="Subscription"/>
    <n v="161.88"/>
    <n v="13.49"/>
    <m/>
    <n v="0"/>
    <n v="161.88"/>
    <m/>
    <m/>
    <n v="1"/>
    <s v="Janice Barker"/>
    <x v="1"/>
    <x v="42"/>
    <s v="5/8/2026, 5:59 AM"/>
    <s v="Retained on Benefits"/>
  </r>
  <r>
    <s v="DG0001227445"/>
    <s v="Initial"/>
    <s v="Tel Reg"/>
    <s v="5/8/2026, 6:12 AM"/>
    <s v="5/8/2026, 6:12 AM"/>
    <m/>
    <s v="Subscription"/>
    <n v="65.8"/>
    <n v="3.29"/>
    <n v="0.78900000000000003"/>
    <n v="1"/>
    <n v="65.8"/>
    <n v="0.2"/>
    <n v="6.81"/>
    <n v="1"/>
    <s v="Debora Carlson"/>
    <x v="1"/>
    <x v="42"/>
    <s v="5/8/2026, 6:12 AM"/>
    <s v="Retained on Benefits"/>
  </r>
  <r>
    <s v="DG0000999156"/>
    <s v="Initial"/>
    <s v="After CC"/>
    <s v="5/8/2026, 6:32 AM"/>
    <s v="5/8/2026, 6:32 AM"/>
    <s v="4/29/2027, 11:59 PM"/>
    <s v="Subscription"/>
    <n v="131.88"/>
    <n v="10.99"/>
    <m/>
    <n v="0"/>
    <n v="131.88"/>
    <m/>
    <m/>
    <n v="1"/>
    <s v="Richard Coffman"/>
    <x v="1"/>
    <x v="42"/>
    <s v="5/8/2026, 6:32 AM"/>
    <s v="Retained on Benefits"/>
  </r>
  <r>
    <s v="DG0000524669"/>
    <s v="Initial"/>
    <s v="Whirlpool Contact Center"/>
    <s v="5/8/2026, 6:47 AM"/>
    <s v="5/8/2026, 6:47 AM"/>
    <s v="7/28/2026, 11:59 PM"/>
    <s v="Annual Renewal"/>
    <n v="305.88"/>
    <n v="25.49"/>
    <m/>
    <n v="0"/>
    <n v="305.88"/>
    <m/>
    <m/>
    <n v="1"/>
    <s v="Linda Bennett"/>
    <x v="1"/>
    <x v="42"/>
    <s v="5/8/2026, 6:47 AM"/>
    <s v="Retained on Benefits"/>
  </r>
  <r>
    <s v="DG0002148335"/>
    <s v="Initial"/>
    <s v="After CC"/>
    <s v="5/8/2026, 8:28 AM"/>
    <s v="5/8/2026, 8:28 AM"/>
    <m/>
    <s v="Subscription"/>
    <n v="131.88"/>
    <n v="10.99"/>
    <n v="2.198"/>
    <n v="0"/>
    <n v="131.88"/>
    <n v="0.2"/>
    <n v="29.69"/>
    <n v="1"/>
    <s v="Barbara Frey"/>
    <x v="1"/>
    <x v="42"/>
    <s v="5/8/2026, 8:28 AM"/>
    <s v="Retained on Benefits"/>
  </r>
  <r>
    <s v="DG0001534682"/>
    <s v="Initial"/>
    <s v="Web Reg"/>
    <s v="5/8/2026, 7:33 AM"/>
    <s v="5/8/2026, 7:33 AM"/>
    <m/>
    <s v="Subscription"/>
    <n v="90.24"/>
    <n v="7.52"/>
    <n v="1.6919999999999999"/>
    <n v="0"/>
    <n v="90.24"/>
    <m/>
    <n v="30.45"/>
    <n v="1"/>
    <s v="GARY BOISVERT"/>
    <x v="2"/>
    <x v="42"/>
    <s v="5/8/2026, 7:33 AM"/>
    <s v="Retained on Benefits"/>
  </r>
  <r>
    <s v="DG0002173467"/>
    <s v="Initial"/>
    <s v="Tel Reg"/>
    <s v="5/8/2026, 8:48 AM"/>
    <s v="5/8/2026, 8:48 AM"/>
    <m/>
    <s v="Subscription"/>
    <n v="61.08"/>
    <n v="5.09"/>
    <n v="0.38174999999999998"/>
    <n v="0"/>
    <n v="61.08"/>
    <n v="0.5"/>
    <n v="6.86"/>
    <n v="1"/>
    <s v="LYNDA JOHNSTON"/>
    <x v="1"/>
    <x v="42"/>
    <s v="5/8/2026, 8:48 AM"/>
    <s v="Retained on Benefits"/>
  </r>
  <r>
    <s v="DG0001217405"/>
    <s v="Initial"/>
    <s v="Whirlpool Contact Center"/>
    <s v="5/8/2026, 7:25 AM"/>
    <s v="5/8/2026, 7:25 AM"/>
    <m/>
    <s v="Annual Renewal"/>
    <n v="383.88"/>
    <n v="31.99"/>
    <m/>
    <n v="0"/>
    <n v="383.88"/>
    <m/>
    <m/>
    <n v="1"/>
    <s v="Mitchell Job"/>
    <x v="1"/>
    <x v="42"/>
    <s v="5/8/2026, 7:25 AM"/>
    <s v="Retained on Benefits"/>
  </r>
  <r>
    <s v="DG0001127916"/>
    <s v="Early Cancellation"/>
    <s v="Web Reg"/>
    <s v="5/8/2026, 7:32 AM"/>
    <s v="5/8/2026, 7:32 AM"/>
    <s v="6/7/2027, 11:59 PM"/>
    <s v="Subscription"/>
    <n v="110.88"/>
    <n v="9.24"/>
    <m/>
    <n v="0"/>
    <n v="110.88"/>
    <m/>
    <m/>
    <n v="1"/>
    <s v="GARY BOISVERT"/>
    <x v="1"/>
    <x v="42"/>
    <s v="5/8/2026, 7:32 AM"/>
    <s v="Retained on Benefits"/>
  </r>
  <r>
    <s v="DG0001613731"/>
    <s v="Initial"/>
    <s v="Web Reg"/>
    <s v="5/8/2026, 7:32 AM"/>
    <s v="5/8/2026, 7:32 AM"/>
    <m/>
    <s v="Subscription"/>
    <n v="65.28"/>
    <n v="5.44"/>
    <n v="1.224"/>
    <n v="0"/>
    <n v="65.28"/>
    <m/>
    <n v="22.01"/>
    <n v="1"/>
    <s v="GARY BOISVERT"/>
    <x v="1"/>
    <x v="42"/>
    <s v="5/8/2026, 7:32 AM"/>
    <s v="Retained on Benefits"/>
  </r>
  <r>
    <s v="DG0001659255"/>
    <s v="Initial"/>
    <s v="After Mail"/>
    <s v="5/8/2026, 7:17 AM"/>
    <s v="5/8/2026, 7:17 AM"/>
    <m/>
    <s v="Subscription"/>
    <n v="161.88"/>
    <n v="13.49"/>
    <n v="2.698"/>
    <n v="0"/>
    <n v="161.88"/>
    <n v="0.2"/>
    <n v="36.44"/>
    <n v="1"/>
    <s v="Colleen Brady"/>
    <x v="1"/>
    <x v="42"/>
    <s v="5/8/2026, 7:17 AM"/>
    <s v="Retained on Benefits"/>
  </r>
  <r>
    <s v="DG0000708661"/>
    <s v="Initial"/>
    <s v="After CC"/>
    <s v="5/8/2026, 8:28 AM"/>
    <s v="5/8/2026, 8:28 AM"/>
    <s v="11/21/2026, 11:59 PM"/>
    <s v="Subscription"/>
    <n v="131.88"/>
    <n v="10.99"/>
    <n v="2.1974999999999998"/>
    <n v="1"/>
    <n v="131.88"/>
    <n v="0.2"/>
    <n v="26.37"/>
    <n v="1"/>
    <s v="Barbara Frey"/>
    <x v="1"/>
    <x v="42"/>
    <s v="5/8/2026, 8:28 AM"/>
    <s v="Retained on Benefits"/>
  </r>
  <r>
    <s v="DG0001953433"/>
    <s v="Initial"/>
    <s v="Tel Reg"/>
    <s v="5/8/2026, 10:19 AM"/>
    <s v="5/8/2026, 10:19 AM"/>
    <m/>
    <s v="Subscription"/>
    <n v="67.92"/>
    <n v="5.66"/>
    <n v="0.42449999999999999"/>
    <n v="0"/>
    <n v="67.92"/>
    <n v="0.5"/>
    <n v="8.4700000000000006"/>
    <n v="1"/>
    <s v="Mary Hudson"/>
    <x v="1"/>
    <x v="42"/>
    <s v="5/8/2026, 10:19 AM"/>
    <s v="Retained on Benefits"/>
  </r>
  <r>
    <s v="DG0001615103"/>
    <s v="Initial"/>
    <s v="After Mail"/>
    <s v="5/8/2026, 11:29 AM"/>
    <s v="5/8/2026, 11:29 AM"/>
    <m/>
    <s v="Subscription"/>
    <m/>
    <n v="6.99"/>
    <m/>
    <n v="0"/>
    <m/>
    <m/>
    <m/>
    <n v="1"/>
    <s v="Doreen Van Sickle"/>
    <x v="1"/>
    <x v="42"/>
    <s v="5/8/2026, 11:29 AM"/>
    <s v="Retained on Benefits"/>
  </r>
  <r>
    <s v="DG0000489600"/>
    <s v="Initial"/>
    <s v="Tel Reg"/>
    <s v="5/8/2026, 10:36 AM"/>
    <s v="5/8/2026, 10:36 AM"/>
    <s v="7/2/2026, 11:59 PM"/>
    <s v="Subscription"/>
    <n v="125.88"/>
    <n v="10.49"/>
    <n v="1.2587999999999999"/>
    <n v="1"/>
    <n v="125.88"/>
    <n v="0.2"/>
    <n v="15.11"/>
    <n v="1"/>
    <s v="Margaret Edwards"/>
    <x v="1"/>
    <x v="42"/>
    <s v="5/8/2026, 10:36 AM"/>
    <s v="Retained on Benefits"/>
  </r>
  <r>
    <s v="DG0001083365"/>
    <s v="Initial"/>
    <s v="D&amp;G Contact Center"/>
    <s v="5/8/2026, 11:40 AM"/>
    <s v="5/8/2026, 11:40 AM"/>
    <m/>
    <s v="Subscription"/>
    <n v="212.04"/>
    <n v="17.670000000000002"/>
    <n v="1.2369000000000001"/>
    <n v="0"/>
    <n v="212.04"/>
    <m/>
    <n v="27.22"/>
    <n v="1"/>
    <s v="Ron Condron"/>
    <x v="2"/>
    <x v="42"/>
    <s v="5/8/2026, 11:40 AM"/>
    <s v="Retained on Benefits"/>
  </r>
  <r>
    <s v="DG0001121628"/>
    <s v="Pre-Renewal"/>
    <s v="Whirlpool Contact Center"/>
    <s v="5/8/2026, 12:00 PM"/>
    <s v="5/8/2026, 12:00 PM"/>
    <s v="6/4/2027, 11:59 PM"/>
    <s v="Subscription"/>
    <n v="203.88"/>
    <n v="16.989999999999998"/>
    <m/>
    <n v="0"/>
    <n v="203.88"/>
    <m/>
    <m/>
    <n v="1"/>
    <s v="Kelly Johnson"/>
    <x v="1"/>
    <x v="42"/>
    <s v="5/8/2026, 12:00 PM"/>
    <s v="Retained on Benefits"/>
  </r>
  <r>
    <s v="DG0001139999"/>
    <s v="Initial"/>
    <s v="D&amp;G Contact Center"/>
    <s v="5/8/2026, 1:10 PM"/>
    <s v="5/8/2026, 1:10 PM"/>
    <m/>
    <s v="Subscription"/>
    <n v="160.80000000000001"/>
    <n v="13.4"/>
    <n v="0.93799999999999994"/>
    <n v="0"/>
    <n v="160.80000000000001"/>
    <m/>
    <n v="18.77"/>
    <n v="1"/>
    <s v="Barb Schliesman"/>
    <x v="1"/>
    <x v="42"/>
    <s v="5/8/2026, 1:10 PM"/>
    <s v="Retained on Benefits"/>
  </r>
  <r>
    <s v="DG0001723659"/>
    <s v="Initial"/>
    <s v="Whirlpool Contact Center"/>
    <s v="5/7/2026, 5:31 AM"/>
    <s v="5/7/2026, 5:31 AM"/>
    <m/>
    <s v="Annual Renewal"/>
    <n v="431.88"/>
    <n v="35.99"/>
    <m/>
    <n v="0"/>
    <n v="431.88"/>
    <m/>
    <m/>
    <n v="1"/>
    <s v="Gayle Creason"/>
    <x v="1"/>
    <x v="42"/>
    <s v="5/7/2026, 5:31 AM"/>
    <s v="Retained on Benefits"/>
  </r>
  <r>
    <s v="DG0001743654"/>
    <s v="Initial"/>
    <s v="Whirlpool Contact Center"/>
    <s v="5/7/2026, 5:49 AM"/>
    <s v="5/7/2026, 5:49 AM"/>
    <m/>
    <s v="Annual Renewal"/>
    <n v="395.88"/>
    <n v="32.99"/>
    <m/>
    <n v="0"/>
    <n v="395.88"/>
    <m/>
    <m/>
    <n v="1"/>
    <s v="Ramie Holmes"/>
    <x v="1"/>
    <x v="42"/>
    <s v="5/7/2026, 5:49 AM"/>
    <s v="Retained on Benefits"/>
  </r>
  <r>
    <s v="DG0002201000"/>
    <s v="Initial"/>
    <s v="D&amp;G Contact Center"/>
    <s v="5/7/2026, 5:50 AM"/>
    <s v="5/7/2026, 5:50 AM"/>
    <m/>
    <s v="Subscription"/>
    <n v="192.72"/>
    <n v="16.059999999999999"/>
    <n v="1.1242000000000001"/>
    <n v="0"/>
    <n v="192.72"/>
    <n v="0.5"/>
    <n v="20.21"/>
    <n v="1"/>
    <s v="Ramie Holmes"/>
    <x v="1"/>
    <x v="42"/>
    <s v="5/7/2026, 5:50 AM"/>
    <s v="Retained on Benefits"/>
  </r>
  <r>
    <s v="DG0002200999"/>
    <s v="Initial"/>
    <s v="D&amp;G Contact Center"/>
    <s v="5/7/2026, 5:50 AM"/>
    <s v="5/7/2026, 5:50 AM"/>
    <m/>
    <s v="Subscription"/>
    <n v="115.92"/>
    <n v="9.66"/>
    <n v="0.67620000000000002"/>
    <n v="0"/>
    <n v="115.92"/>
    <n v="0.5"/>
    <n v="12.2"/>
    <n v="1"/>
    <s v="Ramie Holmes"/>
    <x v="1"/>
    <x v="42"/>
    <s v="5/7/2026, 5:50 AM"/>
    <s v="Retained on Benefits"/>
  </r>
  <r>
    <s v="DG0001045574"/>
    <s v="Initial"/>
    <s v="Web Reg"/>
    <s v="5/7/2026, 10:29 AM"/>
    <s v="5/7/2026, 10:29 AM"/>
    <s v="5/6/2027, 11:59 PM"/>
    <s v="Subscription"/>
    <n v="101.88"/>
    <n v="8.49"/>
    <m/>
    <n v="0"/>
    <n v="101.88"/>
    <m/>
    <m/>
    <n v="1"/>
    <s v="Laurie Guerra"/>
    <x v="1"/>
    <x v="42"/>
    <s v="5/7/2026, 10:29 AM"/>
    <s v="Retained on Benefits"/>
  </r>
  <r>
    <s v="DG0000769971"/>
    <s v="Initial"/>
    <s v="After CC"/>
    <s v="5/7/2026, 8:31 AM"/>
    <s v="5/7/2026, 8:31 AM"/>
    <s v="3/4/2027, 11:59 PM"/>
    <s v="Subscription"/>
    <n v="131.88"/>
    <n v="10.99"/>
    <n v="2.1974999999999998"/>
    <n v="1"/>
    <n v="131.88"/>
    <n v="0.2"/>
    <n v="28.02"/>
    <n v="1"/>
    <s v="Joyce Jackson"/>
    <x v="1"/>
    <x v="42"/>
    <s v="5/7/2026, 8:31 AM"/>
    <s v="Retained on Benefits"/>
  </r>
  <r>
    <s v="DG0001158694"/>
    <s v="Initial"/>
    <s v="D&amp;G Contact Center"/>
    <s v="5/7/2026, 9:15 AM"/>
    <s v="5/7/2026, 9:15 AM"/>
    <m/>
    <s v="Subscription"/>
    <n v="145.80000000000001"/>
    <n v="12.15"/>
    <n v="0.85050000000000003"/>
    <n v="0"/>
    <n v="145.80000000000001"/>
    <m/>
    <n v="18.71"/>
    <n v="1"/>
    <s v="Matilda Poulsen"/>
    <x v="1"/>
    <x v="42"/>
    <s v="5/7/2026, 9:15 AM"/>
    <s v="Retained on Benefits"/>
  </r>
  <r>
    <s v="DG0001656378"/>
    <s v="Initial"/>
    <s v="Tel Reg"/>
    <s v="5/7/2026, 9:17 AM"/>
    <s v="5/7/2026, 9:17 AM"/>
    <m/>
    <s v="Subscription"/>
    <n v="40.44"/>
    <n v="3.37"/>
    <n v="0.25274999999999997"/>
    <n v="0"/>
    <n v="40.44"/>
    <m/>
    <n v="5.05"/>
    <n v="1"/>
    <s v="Jacqueline Herring"/>
    <x v="1"/>
    <x v="42"/>
    <s v="5/7/2026, 9:17 AM"/>
    <s v="Retained on Benefits"/>
  </r>
  <r>
    <s v="DG0001656377"/>
    <s v="Initial"/>
    <s v="Tel Reg"/>
    <s v="5/7/2026, 9:18 AM"/>
    <s v="5/7/2026, 9:18 AM"/>
    <m/>
    <s v="Subscription"/>
    <n v="93.84"/>
    <n v="7.82"/>
    <n v="0.58650000000000002"/>
    <n v="0"/>
    <n v="93.84"/>
    <m/>
    <n v="11.75"/>
    <n v="1"/>
    <s v="Jacqueline Herring"/>
    <x v="1"/>
    <x v="42"/>
    <s v="5/7/2026, 9:18 AM"/>
    <s v="Retained on Benefits"/>
  </r>
  <r>
    <s v="DG0001742211"/>
    <s v="Initial"/>
    <s v="Tel Reg"/>
    <s v="5/7/2026, 9:18 AM"/>
    <s v="5/7/2026, 9:18 AM"/>
    <m/>
    <s v="Subscription"/>
    <n v="60.12"/>
    <n v="5.01"/>
    <n v="0.37574999999999997"/>
    <n v="0"/>
    <n v="60.12"/>
    <m/>
    <n v="7.53"/>
    <n v="1"/>
    <s v="Jacqueline Herring"/>
    <x v="1"/>
    <x v="42"/>
    <s v="5/7/2026, 9:18 AM"/>
    <s v="Retained on Benefits"/>
  </r>
  <r>
    <s v="DG0001656379"/>
    <s v="Initial"/>
    <s v="Tel Reg"/>
    <s v="5/7/2026, 9:20 AM"/>
    <s v="5/7/2026, 9:20 AM"/>
    <m/>
    <s v="Subscription"/>
    <n v="62.64"/>
    <n v="5.22"/>
    <n v="0.39150000000000001"/>
    <n v="0"/>
    <n v="62.64"/>
    <m/>
    <n v="7.83"/>
    <n v="1"/>
    <s v="Jacqueline Herring"/>
    <x v="1"/>
    <x v="42"/>
    <s v="5/7/2026, 9:20 AM"/>
    <s v="Retained on Benefits"/>
  </r>
  <r>
    <s v="DG0002003017"/>
    <s v="Initial"/>
    <s v="After Mail"/>
    <s v="5/7/2026, 11:13 AM"/>
    <s v="5/7/2026, 11:13 AM"/>
    <m/>
    <s v="Subscription"/>
    <n v="119.88"/>
    <n v="9.99"/>
    <n v="1.998"/>
    <n v="0"/>
    <n v="119.88"/>
    <n v="0.2"/>
    <n v="26.99"/>
    <n v="1"/>
    <s v="Claudia Ludlow"/>
    <x v="1"/>
    <x v="42"/>
    <s v="5/7/2026, 11:13 AM"/>
    <s v="Retained on Benefits"/>
  </r>
  <r>
    <s v="DG0002024858"/>
    <s v="Initial"/>
    <s v="After Mail"/>
    <s v="5/7/2026, 11:12 AM"/>
    <s v="5/7/2026, 11:12 AM"/>
    <m/>
    <s v="Subscription"/>
    <n v="107.88"/>
    <n v="8.99"/>
    <n v="1.798"/>
    <n v="0"/>
    <n v="107.88"/>
    <n v="0.2"/>
    <n v="24.29"/>
    <n v="1"/>
    <s v="Claudia Ludlow"/>
    <x v="1"/>
    <x v="42"/>
    <s v="5/7/2026, 11:12 AM"/>
    <s v="Retained on Benefits"/>
  </r>
  <r>
    <s v="DG0002024859"/>
    <s v="Initial"/>
    <s v="After Mail"/>
    <s v="5/7/2026, 11:12 AM"/>
    <s v="5/7/2026, 11:12 AM"/>
    <m/>
    <s v="Subscription"/>
    <n v="131.88"/>
    <n v="10.99"/>
    <n v="2.198"/>
    <n v="0"/>
    <n v="131.88"/>
    <n v="0.2"/>
    <n v="29.69"/>
    <n v="1"/>
    <s v="Claudia Ludlow"/>
    <x v="1"/>
    <x v="42"/>
    <s v="5/7/2026, 11:12 AM"/>
    <s v="Retained on Benefits"/>
  </r>
  <r>
    <s v="DG0000475064"/>
    <s v="Initial"/>
    <s v="After Mail"/>
    <s v="5/7/2026, 11:14 AM"/>
    <s v="5/7/2026, 11:14 AM"/>
    <s v="6/23/2026, 11:59 PM"/>
    <s v="Subscription"/>
    <n v="119.88"/>
    <n v="9.99"/>
    <m/>
    <n v="0"/>
    <n v="119.88"/>
    <m/>
    <m/>
    <n v="1"/>
    <s v="Claudia Ludlow"/>
    <x v="1"/>
    <x v="42"/>
    <s v="5/7/2026, 11:14 AM"/>
    <s v="Retained on Benefits"/>
  </r>
  <r>
    <s v="DG0000749183"/>
    <s v="Initial"/>
    <s v="After Web"/>
    <s v="5/7/2026, 11:38 AM"/>
    <s v="5/7/2026, 11:38 AM"/>
    <s v="12/14/2026, 11:59 PM"/>
    <s v="Subscription"/>
    <n v="107.88"/>
    <n v="8.99"/>
    <m/>
    <n v="0"/>
    <n v="107.88"/>
    <m/>
    <m/>
    <n v="1"/>
    <s v="Leroy Ward"/>
    <x v="1"/>
    <x v="42"/>
    <s v="5/7/2026, 11:38 AM"/>
    <s v="Retained on Benefits"/>
  </r>
  <r>
    <s v="DG0001916024"/>
    <s v="Initial"/>
    <s v="Whirlpool Contact Center"/>
    <s v="5/7/2026, 1:24 PM"/>
    <s v="5/7/2026, 1:24 PM"/>
    <m/>
    <s v="Annual Renewal"/>
    <n v="395.88"/>
    <n v="32.99"/>
    <m/>
    <n v="0"/>
    <n v="395.88"/>
    <m/>
    <m/>
    <n v="1"/>
    <s v="Brad Hackaday"/>
    <x v="1"/>
    <x v="42"/>
    <s v="5/7/2026, 1:24 PM"/>
    <s v="Retained on Benefits"/>
  </r>
  <r>
    <s v="DG0000769971"/>
    <s v="Initial"/>
    <s v="After CC"/>
    <s v="5/7/2026, 8:24 AM"/>
    <s v="6/5/2026, 12:00 AM"/>
    <s v="3/4/2027, 11:59 PM"/>
    <s v="Subscription"/>
    <n v="131.88"/>
    <n v="10.99"/>
    <n v="2.1974999999999998"/>
    <n v="1"/>
    <n v="131.88"/>
    <n v="0.2"/>
    <n v="28.02"/>
    <n v="1"/>
    <s v="Joyce Jackson"/>
    <x v="1"/>
    <x v="42"/>
    <s v="5/7/2026, 8:24 AM"/>
    <s v="Retained With Discount"/>
  </r>
  <r>
    <s v="DG0000389142"/>
    <s v="Initial"/>
    <s v="Tel Reg"/>
    <s v="5/7/2026, 8:12 AM"/>
    <s v="5/15/2026, 12:00 AM"/>
    <s v="4/14/2027, 11:59 PM"/>
    <s v="Subscription"/>
    <n v="113.88"/>
    <n v="9.49"/>
    <n v="0.91080000000000005"/>
    <n v="1"/>
    <n v="113.88"/>
    <n v="0.2"/>
    <n v="11.16"/>
    <n v="1"/>
    <s v="ken hobbs"/>
    <x v="0"/>
    <x v="42"/>
    <s v="5/7/2026, 8:12 AM"/>
    <s v="Retained With Discount"/>
  </r>
  <r>
    <s v="DG0001959575"/>
    <s v="Initial"/>
    <s v="After Web"/>
    <s v="5/7/2026, 11:08 AM"/>
    <s v="6/7/2026, 12:00 AM"/>
    <m/>
    <s v="Subscription"/>
    <n v="83.88"/>
    <n v="6.99"/>
    <n v="1.3975"/>
    <n v="1"/>
    <n v="83.88"/>
    <n v="0.2"/>
    <n v="18.170000000000002"/>
    <n v="1"/>
    <s v="Claudia Ludlow"/>
    <x v="0"/>
    <x v="42"/>
    <s v="5/7/2026, 11:08 AM"/>
    <s v="Retained With Discount"/>
  </r>
  <r>
    <s v="DG0000479178"/>
    <s v="Initial"/>
    <s v="D&amp;G Contact Center"/>
    <s v="5/7/2026, 12:44 PM"/>
    <s v="5/26/2026, 12:00 AM"/>
    <s v="7/25/2026, 11:59 PM"/>
    <s v="Subscription"/>
    <n v="278.88"/>
    <n v="23.24"/>
    <n v="4.6475"/>
    <n v="1"/>
    <n v="278.88"/>
    <n v="0.2"/>
    <n v="67.400000000000006"/>
    <n v="1"/>
    <s v="Tony Carr"/>
    <x v="0"/>
    <x v="42"/>
    <s v="5/7/2026, 12:44 PM"/>
    <s v="Retained With Discount"/>
  </r>
  <r>
    <s v="DG0000439416"/>
    <s v="Pre-Renewal"/>
    <s v="After CC"/>
    <s v="5/7/2026, 12:50 PM"/>
    <s v="5/29/2026, 1:00 AM"/>
    <s v="5/28/2027, 11:59 PM"/>
    <s v="Subscription"/>
    <n v="206.88"/>
    <n v="17.239999999999998"/>
    <n v="3.448"/>
    <n v="1"/>
    <n v="206.88"/>
    <n v="0.2"/>
    <n v="41.38"/>
    <n v="1"/>
    <s v="Tara Carr"/>
    <x v="0"/>
    <x v="42"/>
    <s v="5/7/2026, 12:50 PM"/>
    <s v="Retained With Discount"/>
  </r>
  <r>
    <s v="DG0000799987"/>
    <s v="Initial"/>
    <s v="After CC"/>
    <s v="5/6/2026, 5:47 AM"/>
    <s v="5/6/2026, 5:47 AM"/>
    <s v="1/12/2027, 11:59 PM"/>
    <s v="Subscription"/>
    <n v="137.88"/>
    <n v="11.49"/>
    <m/>
    <n v="0"/>
    <n v="137.88"/>
    <m/>
    <m/>
    <n v="1"/>
    <s v="Gloria O'Connor"/>
    <x v="1"/>
    <x v="42"/>
    <s v="5/6/2026, 5:47 AM"/>
    <s v="Retained on Benefits"/>
  </r>
  <r>
    <s v="DG0000799986"/>
    <s v="Initial"/>
    <s v="After CC"/>
    <s v="5/6/2026, 5:48 AM"/>
    <s v="5/6/2026, 5:48 AM"/>
    <s v="1/12/2027, 11:59 PM"/>
    <s v="Subscription"/>
    <n v="113.88"/>
    <n v="9.49"/>
    <m/>
    <n v="0"/>
    <n v="113.88"/>
    <m/>
    <m/>
    <n v="1"/>
    <s v="Gloria O'Connor"/>
    <x v="1"/>
    <x v="42"/>
    <s v="5/6/2026, 5:48 AM"/>
    <s v="Retained on Benefits"/>
  </r>
  <r>
    <s v="DG0001853788"/>
    <s v="Initial"/>
    <s v="Tel Reg"/>
    <s v="5/6/2026, 9:12 AM"/>
    <s v="5/6/2026, 9:12 AM"/>
    <m/>
    <s v="Subscription"/>
    <n v="79.319999999999993"/>
    <n v="6.61"/>
    <n v="0.49575000000000002"/>
    <n v="0"/>
    <n v="79.319999999999993"/>
    <m/>
    <n v="10.92"/>
    <n v="1"/>
    <s v="Harold Robertson"/>
    <x v="1"/>
    <x v="42"/>
    <s v="5/6/2026, 9:12 AM"/>
    <s v="Retained on Benefits"/>
  </r>
  <r>
    <s v="DG0001943935"/>
    <s v="Initial"/>
    <s v="Tel Reg"/>
    <s v="5/6/2026, 8:24 AM"/>
    <s v="5/6/2026, 8:24 AM"/>
    <m/>
    <s v="Subscription"/>
    <n v="121.68"/>
    <n v="10.14"/>
    <n v="0.76049999999999995"/>
    <n v="0"/>
    <n v="121.68"/>
    <m/>
    <n v="16.73"/>
    <n v="1"/>
    <s v="Judy Guschuk"/>
    <x v="1"/>
    <x v="42"/>
    <s v="5/6/2026, 8:24 AM"/>
    <s v="Retained on Benefits"/>
  </r>
  <r>
    <s v="DG0000973224"/>
    <s v="Initial"/>
    <s v="Tel Reg"/>
    <s v="5/6/2026, 8:28 AM"/>
    <s v="5/6/2026, 8:28 AM"/>
    <s v="4/6/2027, 11:59 PM"/>
    <s v="Subscription"/>
    <n v="149.88"/>
    <n v="12.49"/>
    <m/>
    <n v="0"/>
    <n v="149.88"/>
    <m/>
    <m/>
    <n v="1"/>
    <s v="Judy Guschuk"/>
    <x v="1"/>
    <x v="42"/>
    <s v="5/6/2026, 8:28 AM"/>
    <s v="Retained on Benefits"/>
  </r>
  <r>
    <s v="DG0000973223"/>
    <s v="Initial"/>
    <s v="Tel Reg"/>
    <s v="5/6/2026, 8:28 AM"/>
    <s v="5/6/2026, 8:28 AM"/>
    <s v="4/6/2027, 11:59 PM"/>
    <s v="Subscription"/>
    <n v="102.36"/>
    <n v="8.5299999999999994"/>
    <m/>
    <n v="0"/>
    <n v="102.36"/>
    <m/>
    <m/>
    <n v="1"/>
    <s v="Judy Guschuk"/>
    <x v="1"/>
    <x v="42"/>
    <s v="5/6/2026, 8:28 AM"/>
    <s v="Retained on Benefits"/>
  </r>
  <r>
    <s v="DG0000973222"/>
    <s v="Initial"/>
    <s v="Tel Reg"/>
    <s v="5/6/2026, 8:29 AM"/>
    <s v="5/6/2026, 8:29 AM"/>
    <s v="4/6/2027, 11:59 PM"/>
    <s v="Subscription"/>
    <n v="102.36"/>
    <n v="8.5299999999999994"/>
    <m/>
    <n v="0"/>
    <n v="102.36"/>
    <m/>
    <m/>
    <n v="1"/>
    <s v="Judy Guschuk"/>
    <x v="1"/>
    <x v="42"/>
    <s v="5/6/2026, 8:29 AM"/>
    <s v="Retained on Benefits"/>
  </r>
  <r>
    <s v="DG0000973221"/>
    <s v="Initial"/>
    <s v="Tel Reg"/>
    <s v="5/6/2026, 8:29 AM"/>
    <s v="5/6/2026, 8:29 AM"/>
    <s v="4/6/2027, 11:59 PM"/>
    <s v="Subscription"/>
    <n v="65.88"/>
    <n v="5.49"/>
    <m/>
    <n v="0"/>
    <n v="65.88"/>
    <m/>
    <m/>
    <n v="1"/>
    <s v="Judy Guschuk"/>
    <x v="1"/>
    <x v="42"/>
    <s v="5/6/2026, 8:29 AM"/>
    <s v="Retained on Benefits"/>
  </r>
  <r>
    <s v="DG0000973220"/>
    <s v="Initial"/>
    <s v="Tel Reg"/>
    <s v="5/6/2026, 8:30 AM"/>
    <s v="5/6/2026, 8:30 AM"/>
    <s v="4/6/2027, 11:59 PM"/>
    <s v="Subscription"/>
    <n v="53.88"/>
    <n v="4.49"/>
    <m/>
    <n v="0"/>
    <n v="53.88"/>
    <m/>
    <m/>
    <n v="1"/>
    <s v="Judy Guschuk"/>
    <x v="1"/>
    <x v="42"/>
    <s v="5/6/2026, 8:30 AM"/>
    <s v="Retained on Benefits"/>
  </r>
  <r>
    <s v="DG0002140154"/>
    <s v="Initial"/>
    <s v="Tel Reg"/>
    <s v="5/6/2026, 8:35 AM"/>
    <s v="5/6/2026, 8:35 AM"/>
    <m/>
    <s v="Subscription"/>
    <n v="51.24"/>
    <n v="4.2699999999999996"/>
    <n v="0.32024999999999998"/>
    <n v="0"/>
    <n v="51.24"/>
    <n v="0.5"/>
    <n v="7.05"/>
    <n v="1"/>
    <s v="Glenda Red"/>
    <x v="1"/>
    <x v="42"/>
    <s v="5/6/2026, 8:35 AM"/>
    <s v="Retained on Benefits"/>
  </r>
  <r>
    <s v="DG0001031511"/>
    <s v="Initial"/>
    <s v="Whirlpool Contact Center"/>
    <s v="5/6/2026, 9:04 AM"/>
    <s v="5/6/2026, 9:04 AM"/>
    <s v="4/30/2027, 11:59 PM"/>
    <s v="Annual Renewal"/>
    <n v="299.88"/>
    <n v="24.99"/>
    <m/>
    <n v="0"/>
    <n v="299.88"/>
    <m/>
    <m/>
    <n v="1"/>
    <s v="THADDEUS PRASKI"/>
    <x v="1"/>
    <x v="42"/>
    <s v="5/6/2026, 9:04 AM"/>
    <s v="Retained on Benefits"/>
  </r>
  <r>
    <s v="DG0000966405"/>
    <s v="Initial"/>
    <s v="After CC"/>
    <s v="5/6/2026, 9:50 AM"/>
    <s v="5/6/2026, 9:50 AM"/>
    <s v="5/3/2027, 11:59 PM"/>
    <s v="Subscription"/>
    <n v="82.92"/>
    <n v="6.91"/>
    <m/>
    <n v="0"/>
    <n v="82.92"/>
    <m/>
    <m/>
    <n v="1"/>
    <s v="James Langwell"/>
    <x v="1"/>
    <x v="42"/>
    <s v="5/6/2026, 9:50 AM"/>
    <s v="Retained on Benefits"/>
  </r>
  <r>
    <s v="DG0000966404"/>
    <s v="Initial"/>
    <s v="After CC"/>
    <s v="5/6/2026, 9:50 AM"/>
    <s v="5/6/2026, 9:50 AM"/>
    <s v="5/3/2027, 11:59 PM"/>
    <s v="Subscription"/>
    <n v="82.92"/>
    <n v="6.91"/>
    <m/>
    <n v="0"/>
    <n v="82.92"/>
    <m/>
    <m/>
    <n v="1"/>
    <s v="James Langwell"/>
    <x v="1"/>
    <x v="42"/>
    <s v="5/6/2026, 9:50 AM"/>
    <s v="Retained on Benefits"/>
  </r>
  <r>
    <s v="DG0001919776"/>
    <s v="Initial"/>
    <s v="D&amp;G Contact Center"/>
    <s v="5/6/2026, 11:52 AM"/>
    <s v="5/6/2026, 11:52 AM"/>
    <m/>
    <s v="Subscription"/>
    <n v="142.91999999999999"/>
    <n v="11.91"/>
    <n v="0.8337"/>
    <n v="0"/>
    <n v="142.91999999999999"/>
    <m/>
    <n v="18.34"/>
    <n v="1"/>
    <s v="Debra Taliger"/>
    <x v="1"/>
    <x v="42"/>
    <s v="5/6/2026, 11:52 AM"/>
    <s v="Retained on Benefits"/>
  </r>
  <r>
    <s v="DG0001097230"/>
    <s v="Pre-Renewal"/>
    <s v="Whirlpool Contact Center"/>
    <s v="5/6/2026, 12:53 PM"/>
    <s v="5/6/2026, 12:53 PM"/>
    <s v="5/27/2027, 11:59 PM"/>
    <s v="Annual Renewal"/>
    <n v="263.88"/>
    <n v="21.99"/>
    <m/>
    <n v="0"/>
    <n v="263.88"/>
    <m/>
    <m/>
    <n v="1"/>
    <s v="Stephen Reese"/>
    <x v="1"/>
    <x v="42"/>
    <s v="5/6/2026, 12:53 PM"/>
    <s v="Retained on Benefits"/>
  </r>
  <r>
    <s v="DG0000939952"/>
    <s v="Initial"/>
    <s v="Web Reg"/>
    <s v="5/6/2026, 5:38 AM"/>
    <s v="5/24/2026, 12:00 AM"/>
    <s v="3/23/2027, 11:59 PM"/>
    <s v="Subscription"/>
    <n v="107.88"/>
    <n v="8.99"/>
    <n v="3.2355"/>
    <n v="1"/>
    <n v="107.88"/>
    <n v="0.2"/>
    <n v="40.450000000000003"/>
    <n v="1"/>
    <s v="Robin Bratt"/>
    <x v="0"/>
    <x v="42"/>
    <s v="5/6/2026, 5:38 AM"/>
    <s v="Retained With Discount"/>
  </r>
  <r>
    <s v="DG0000939988"/>
    <s v="Initial"/>
    <s v="Web Reg"/>
    <s v="5/6/2026, 5:38 AM"/>
    <s v="5/24/2026, 12:00 AM"/>
    <s v="3/23/2027, 11:59 PM"/>
    <s v="Subscription"/>
    <n v="107.88"/>
    <n v="8.99"/>
    <n v="3.2355"/>
    <n v="1"/>
    <n v="107.88"/>
    <n v="0.2"/>
    <n v="40.450000000000003"/>
    <n v="1"/>
    <s v="Robin Bratt"/>
    <x v="0"/>
    <x v="42"/>
    <s v="5/6/2026, 5:38 AM"/>
    <s v="Retained With Discount"/>
  </r>
  <r>
    <s v="DG0000947607"/>
    <s v="Initial"/>
    <s v="After Mail"/>
    <s v="5/6/2026, 8:49 AM"/>
    <s v="5/26/2026, 12:00 AM"/>
    <s v="4/25/2027, 11:59 PM"/>
    <s v="Subscription"/>
    <n v="82.92"/>
    <n v="6.91"/>
    <n v="1.3825000000000001"/>
    <n v="1"/>
    <n v="82.92"/>
    <n v="0.2"/>
    <n v="16.940000000000001"/>
    <n v="1"/>
    <s v="Janet Hayes"/>
    <x v="0"/>
    <x v="42"/>
    <s v="5/6/2026, 8:49 AM"/>
    <s v="Retained With Discount"/>
  </r>
  <r>
    <s v="DG0000855585"/>
    <s v="Initial"/>
    <s v="D&amp;G Contact Center"/>
    <s v="5/6/2026, 10:39 AM"/>
    <s v="5/13/2026, 12:00 AM"/>
    <s v="3/12/2027, 11:59 PM"/>
    <s v="Subscription"/>
    <n v="197.88"/>
    <n v="16.489999999999998"/>
    <n v="1.8466"/>
    <n v="1"/>
    <n v="197.88"/>
    <n v="0.2"/>
    <n v="23.08"/>
    <n v="1"/>
    <s v="Gabby Deniro"/>
    <x v="0"/>
    <x v="42"/>
    <s v="5/6/2026, 10:39 AM"/>
    <s v="Retained With Discount"/>
  </r>
  <r>
    <s v="DG0000855584"/>
    <s v="Initial"/>
    <s v="D&amp;G Contact Center"/>
    <s v="5/6/2026, 10:40 AM"/>
    <s v="5/13/2026, 12:00 AM"/>
    <s v="3/12/2027, 11:59 PM"/>
    <s v="Subscription"/>
    <n v="197.88"/>
    <n v="16.489999999999998"/>
    <n v="1.8466"/>
    <n v="1"/>
    <n v="197.88"/>
    <n v="0.2"/>
    <n v="23.08"/>
    <n v="1"/>
    <s v="Gabby Deniro"/>
    <x v="0"/>
    <x v="42"/>
    <s v="5/6/2026, 10:40 AM"/>
    <s v="Retained With Discount"/>
  </r>
  <r>
    <s v="DG0001823639"/>
    <s v="Initial"/>
    <s v="D&amp;G Contact Center"/>
    <s v="5/5/2026, 5:14 AM"/>
    <s v="5/5/2026, 5:14 AM"/>
    <m/>
    <s v="Subscription"/>
    <n v="192.12"/>
    <n v="16.010000000000002"/>
    <n v="1.1207"/>
    <n v="0"/>
    <n v="192.12"/>
    <m/>
    <n v="24.66"/>
    <n v="1"/>
    <s v="Jyoti Patel"/>
    <x v="1"/>
    <x v="42"/>
    <s v="5/5/2026, 5:14 AM"/>
    <s v="Retained on Benefits"/>
  </r>
  <r>
    <s v="DG0001433391"/>
    <s v="Initial"/>
    <s v="D&amp;G Contact Center"/>
    <s v="5/5/2026, 5:56 AM"/>
    <s v="5/5/2026, 5:56 AM"/>
    <m/>
    <s v="Subscription"/>
    <n v="119.64"/>
    <n v="9.9700000000000006"/>
    <n v="0.69789999999999996"/>
    <n v="0"/>
    <n v="119.64"/>
    <m/>
    <n v="13.97"/>
    <n v="1"/>
    <s v="Pietro Seitimo"/>
    <x v="1"/>
    <x v="42"/>
    <s v="5/5/2026, 5:56 AM"/>
    <s v="Retained on Benefits"/>
  </r>
  <r>
    <s v="DG0001433390"/>
    <s v="Initial"/>
    <s v="D&amp;G Contact Center"/>
    <s v="5/5/2026, 5:57 AM"/>
    <s v="5/5/2026, 5:57 AM"/>
    <m/>
    <s v="Subscription"/>
    <n v="141.96"/>
    <n v="11.83"/>
    <n v="0.82809999999999995"/>
    <n v="0"/>
    <n v="141.96"/>
    <m/>
    <n v="16.57"/>
    <n v="1"/>
    <s v="Pietro Seitimo"/>
    <x v="1"/>
    <x v="42"/>
    <s v="5/5/2026, 5:57 AM"/>
    <s v="Retained on Benefits"/>
  </r>
  <r>
    <s v="DG0001433389"/>
    <s v="Initial"/>
    <s v="D&amp;G Contact Center"/>
    <s v="5/5/2026, 5:58 AM"/>
    <s v="5/5/2026, 5:58 AM"/>
    <m/>
    <s v="Subscription"/>
    <n v="170.76"/>
    <n v="14.23"/>
    <n v="0.99609999999999999"/>
    <n v="0"/>
    <n v="170.76"/>
    <m/>
    <n v="19.940000000000001"/>
    <n v="1"/>
    <s v="Pietro Seitimo"/>
    <x v="1"/>
    <x v="42"/>
    <s v="5/5/2026, 5:58 AM"/>
    <s v="Retained on Benefits"/>
  </r>
  <r>
    <s v="DG0000961844"/>
    <s v="Initial"/>
    <s v="After CC"/>
    <s v="5/5/2026, 5:58 AM"/>
    <s v="5/5/2026, 5:58 AM"/>
    <s v="4/1/2027, 11:59 PM"/>
    <s v="Subscription"/>
    <n v="113.88"/>
    <n v="9.49"/>
    <m/>
    <n v="0"/>
    <n v="113.88"/>
    <m/>
    <m/>
    <n v="1"/>
    <s v="Pietro Seitimo"/>
    <x v="1"/>
    <x v="42"/>
    <s v="5/5/2026, 5:58 AM"/>
    <s v="Retained on Benefits"/>
  </r>
  <r>
    <s v="DG0000961840"/>
    <s v="Initial"/>
    <s v="D&amp;G Contact Center"/>
    <s v="5/5/2026, 5:59 AM"/>
    <s v="5/5/2026, 5:59 AM"/>
    <s v="5/1/2027, 11:59 PM"/>
    <s v="Subscription"/>
    <n v="263.88"/>
    <n v="21.99"/>
    <m/>
    <n v="0"/>
    <n v="263.88"/>
    <m/>
    <m/>
    <n v="1"/>
    <s v="Pietro Seitimo"/>
    <x v="1"/>
    <x v="42"/>
    <s v="5/5/2026, 5:59 AM"/>
    <s v="Retained on Benefits"/>
  </r>
  <r>
    <s v="DG0001948808"/>
    <s v="Initial"/>
    <s v="Whirlpool Contact Center"/>
    <s v="5/5/2026, 6:39 AM"/>
    <s v="5/5/2026, 6:39 AM"/>
    <m/>
    <s v="Subscription"/>
    <n v="335.88"/>
    <n v="27.99"/>
    <n v="4.1985000000000001"/>
    <n v="0"/>
    <n v="335.88"/>
    <n v="0.5"/>
    <n v="83.97"/>
    <n v="1"/>
    <s v="Megan Anderson"/>
    <x v="1"/>
    <x v="42"/>
    <s v="5/5/2026, 6:39 AM"/>
    <s v="Retained on Benefits"/>
  </r>
  <r>
    <s v="DG0002055460"/>
    <s v="Initial"/>
    <s v="Web Reg"/>
    <s v="5/5/2026, 7:20 AM"/>
    <s v="5/5/2026, 7:20 AM"/>
    <m/>
    <s v="Subscription"/>
    <n v="21.48"/>
    <n v="1.79"/>
    <m/>
    <n v="0"/>
    <n v="21.48"/>
    <m/>
    <m/>
    <n v="1"/>
    <s v="Anastasia Karpathios"/>
    <x v="1"/>
    <x v="42"/>
    <s v="5/5/2026, 7:20 AM"/>
    <s v="Retained on Benefits"/>
  </r>
  <r>
    <s v="DG0000351573"/>
    <s v="Initial"/>
    <s v="Web Reg"/>
    <s v="5/5/2026, 7:02 AM"/>
    <s v="5/5/2026, 7:02 AM"/>
    <s v="3/1/2027, 11:59 PM"/>
    <s v="Subscription"/>
    <n v="113.88"/>
    <n v="9.49"/>
    <m/>
    <n v="0"/>
    <n v="113.88"/>
    <m/>
    <m/>
    <n v="1"/>
    <s v="Francine Foley"/>
    <x v="1"/>
    <x v="42"/>
    <s v="5/5/2026, 7:02 AM"/>
    <s v="Retained on Benefits"/>
  </r>
  <r>
    <s v="DG0000086010"/>
    <s v="Initial"/>
    <s v="Whirlpool Contact Center"/>
    <s v="5/5/2026, 7:03 AM"/>
    <s v="5/5/2026, 7:03 AM"/>
    <s v="11/4/2026, 11:59 PM"/>
    <s v="Annual Renewal"/>
    <n v="254.88"/>
    <n v="21.24"/>
    <m/>
    <n v="0"/>
    <n v="254.88"/>
    <m/>
    <m/>
    <n v="1"/>
    <s v="Francine Foley"/>
    <x v="1"/>
    <x v="42"/>
    <s v="5/5/2026, 7:03 AM"/>
    <s v="Retained on Benefits"/>
  </r>
  <r>
    <s v="DG0001046810"/>
    <s v="Initial"/>
    <s v="D&amp;G Contact Center"/>
    <s v="5/5/2026, 7:03 AM"/>
    <s v="5/5/2026, 7:03 AM"/>
    <m/>
    <s v="Subscription"/>
    <n v="209.88"/>
    <n v="17.489999999999998"/>
    <n v="1.95888"/>
    <n v="0"/>
    <n v="209.88"/>
    <m/>
    <n v="26.44"/>
    <n v="1"/>
    <s v="Francine Foley"/>
    <x v="1"/>
    <x v="42"/>
    <s v="5/5/2026, 7:03 AM"/>
    <s v="Retained on Benefits"/>
  </r>
  <r>
    <s v="DG0002055389"/>
    <s v="Initial"/>
    <s v="Web Reg"/>
    <s v="5/5/2026, 7:23 AM"/>
    <s v="5/5/2026, 7:23 AM"/>
    <m/>
    <s v="Subscription"/>
    <n v="33.479999999999997"/>
    <n v="2.79"/>
    <m/>
    <n v="0"/>
    <n v="33.479999999999997"/>
    <m/>
    <m/>
    <n v="1"/>
    <s v="Anastasia Karpathios"/>
    <x v="1"/>
    <x v="42"/>
    <s v="5/5/2026, 7:23 AM"/>
    <s v="Retained on Benefits"/>
  </r>
  <r>
    <s v="DG0002055442"/>
    <s v="Initial"/>
    <s v="Web Reg"/>
    <s v="5/5/2026, 7:20 AM"/>
    <s v="5/5/2026, 7:20 AM"/>
    <m/>
    <s v="Subscription"/>
    <n v="33.479999999999997"/>
    <n v="2.79"/>
    <m/>
    <n v="0"/>
    <n v="33.479999999999997"/>
    <m/>
    <m/>
    <n v="1"/>
    <s v="Anastasia Karpathios"/>
    <x v="1"/>
    <x v="42"/>
    <s v="5/5/2026, 7:20 AM"/>
    <s v="Retained on Benefits"/>
  </r>
  <r>
    <s v="DG0002055417"/>
    <s v="Initial"/>
    <s v="Web Reg"/>
    <s v="5/5/2026, 7:22 AM"/>
    <s v="5/5/2026, 7:22 AM"/>
    <m/>
    <s v="Subscription"/>
    <n v="46.68"/>
    <n v="3.89"/>
    <m/>
    <n v="0"/>
    <n v="46.68"/>
    <m/>
    <m/>
    <n v="1"/>
    <s v="Anastasia Karpathios"/>
    <x v="1"/>
    <x v="42"/>
    <s v="5/5/2026, 7:22 AM"/>
    <s v="Retained on Benefits"/>
  </r>
  <r>
    <s v="DG0000749212"/>
    <s v="Initial"/>
    <s v="After Web"/>
    <s v="5/5/2026, 7:25 AM"/>
    <s v="5/5/2026, 7:25 AM"/>
    <s v="12/14/2026, 11:59 PM"/>
    <s v="Subscription"/>
    <n v="161.88"/>
    <n v="13.49"/>
    <m/>
    <n v="0"/>
    <n v="161.88"/>
    <m/>
    <m/>
    <n v="1"/>
    <s v="Anastasia Karpathios"/>
    <x v="1"/>
    <x v="42"/>
    <s v="5/5/2026, 7:25 AM"/>
    <s v="Retained on Benefits"/>
  </r>
  <r>
    <s v="DG0001583359"/>
    <s v="Initial"/>
    <s v="Web Reg"/>
    <s v="5/5/2026, 7:26 AM"/>
    <s v="5/5/2026, 7:26 AM"/>
    <m/>
    <s v="Subscription"/>
    <n v="34.68"/>
    <n v="2.89"/>
    <m/>
    <n v="0"/>
    <n v="34.68"/>
    <m/>
    <m/>
    <n v="1"/>
    <s v="Anastasia Karpathios"/>
    <x v="1"/>
    <x v="42"/>
    <s v="5/5/2026, 7:26 AM"/>
    <s v="Retained on Benefits"/>
  </r>
  <r>
    <s v="DG0000294834"/>
    <s v="Initial"/>
    <s v="Tel Reg"/>
    <s v="5/5/2026, 7:35 AM"/>
    <s v="5/5/2026, 7:35 AM"/>
    <s v="12/3/2026, 11:59 PM"/>
    <s v="Subscription"/>
    <n v="119.88"/>
    <n v="9.99"/>
    <m/>
    <n v="0"/>
    <n v="119.88"/>
    <m/>
    <m/>
    <n v="1"/>
    <s v="Nancy Culver"/>
    <x v="1"/>
    <x v="42"/>
    <s v="5/5/2026, 7:35 AM"/>
    <s v="Retained on Benefits"/>
  </r>
  <r>
    <s v="DG0000982639"/>
    <s v="Initial"/>
    <s v="After CC"/>
    <s v="5/5/2026, 9:49 AM"/>
    <s v="5/5/2026, 9:49 AM"/>
    <s v="5/2/2027, 11:59 PM"/>
    <s v="Subscription"/>
    <n v="263.88"/>
    <n v="21.99"/>
    <m/>
    <n v="0"/>
    <n v="263.88"/>
    <m/>
    <m/>
    <n v="1"/>
    <s v="Susan Chicca"/>
    <x v="1"/>
    <x v="42"/>
    <s v="5/5/2026, 9:49 AM"/>
    <s v="Retained on Benefits"/>
  </r>
  <r>
    <s v="DG0001596556"/>
    <s v="Initial"/>
    <s v="After Web"/>
    <s v="5/5/2026, 5:23 AM"/>
    <s v="6/4/2026, 12:00 AM"/>
    <m/>
    <s v="Subscription"/>
    <n v="97.08"/>
    <n v="7.19"/>
    <n v="1.7975000000000001"/>
    <n v="1"/>
    <n v="97.08"/>
    <n v="0.2"/>
    <n v="21.57"/>
    <n v="1"/>
    <s v="Vincent Grant"/>
    <x v="0"/>
    <x v="42"/>
    <s v="5/5/2026, 5:23 AM"/>
    <s v="Retained With Discount"/>
  </r>
  <r>
    <s v="DG0001596557"/>
    <s v="Initial"/>
    <s v="After Web"/>
    <s v="5/5/2026, 5:24 AM"/>
    <s v="6/4/2026, 12:00 AM"/>
    <m/>
    <s v="Subscription"/>
    <n v="118.68"/>
    <n v="8.7899999999999991"/>
    <n v="2.1974999999999998"/>
    <n v="1"/>
    <n v="118.68"/>
    <n v="0.2"/>
    <n v="26.37"/>
    <n v="1"/>
    <s v="Vincent Grant"/>
    <x v="0"/>
    <x v="42"/>
    <s v="5/5/2026, 5:24 AM"/>
    <s v="Retained With Discount"/>
  </r>
  <r>
    <s v="DG0000465131"/>
    <s v="Initial"/>
    <s v="Whirlpool Contact Center"/>
    <s v="5/5/2026, 6:20 AM"/>
    <s v="5/17/2026, 12:00 AM"/>
    <s v="6/16/2026, 11:59 PM"/>
    <s v="Subscription"/>
    <n v="98.88"/>
    <n v="8.24"/>
    <n v="0.79079999999999995"/>
    <n v="1"/>
    <n v="98.88"/>
    <n v="0.2"/>
    <n v="11.67"/>
    <n v="1"/>
    <s v="Beth Ehrisman"/>
    <x v="2"/>
    <x v="42"/>
    <s v="5/5/2026, 6:20 AM"/>
    <s v="Retained With Discount"/>
  </r>
  <r>
    <s v="DG0000780447"/>
    <s v="Initial"/>
    <s v="Web Reg"/>
    <s v="5/5/2026, 9:35 AM"/>
    <s v="6/2/2026, 12:00 AM"/>
    <s v="1/1/2027, 11:59 PM"/>
    <s v="Subscription"/>
    <n v="107.88"/>
    <n v="8.99"/>
    <n v="3.2355"/>
    <n v="1"/>
    <n v="107.88"/>
    <n v="0.2"/>
    <n v="42.88"/>
    <n v="1"/>
    <s v="Lakeisha McCullon"/>
    <x v="0"/>
    <x v="42"/>
    <s v="5/5/2026, 9:35 AM"/>
    <s v="Retained With Discount"/>
  </r>
  <r>
    <s v="DG0001008348"/>
    <s v="Initial"/>
    <s v="After Mail"/>
    <s v="5/5/2026, 10:23 AM"/>
    <s v="5/22/2026, 12:00 AM"/>
    <s v="4/21/2027, 11:59 PM"/>
    <s v="Subscription"/>
    <n v="155.88"/>
    <n v="12.99"/>
    <n v="2.5975000000000001"/>
    <n v="1"/>
    <n v="155.88"/>
    <n v="0.2"/>
    <n v="31.82"/>
    <n v="1"/>
    <s v="Connie Vermeulen"/>
    <x v="0"/>
    <x v="42"/>
    <s v="5/5/2026, 10:23 AM"/>
    <s v="Retained With Discount"/>
  </r>
  <r>
    <s v="DG0001008347"/>
    <s v="Initial"/>
    <s v="After Mail"/>
    <s v="5/5/2026, 10:23 AM"/>
    <s v="5/22/2026, 12:00 AM"/>
    <s v="4/21/2027, 11:59 PM"/>
    <s v="Subscription"/>
    <n v="143.88"/>
    <n v="11.99"/>
    <n v="2.3975"/>
    <n v="1"/>
    <n v="143.88"/>
    <n v="0.2"/>
    <n v="29.37"/>
    <n v="1"/>
    <s v="Connie Vermeulen"/>
    <x v="0"/>
    <x v="42"/>
    <s v="5/5/2026, 10:23 AM"/>
    <s v="Retained With Discount"/>
  </r>
  <r>
    <s v="DG0000844640"/>
    <s v="Initial"/>
    <s v="Tel Reg"/>
    <s v="5/5/2026, 12:37 PM"/>
    <s v="6/5/2026, 12:00 AM"/>
    <s v="2/4/2027, 11:59 PM"/>
    <s v="Subscription"/>
    <n v="71.88"/>
    <n v="5.99"/>
    <n v="0.71850000000000003"/>
    <n v="1"/>
    <n v="71.88"/>
    <n v="0.2"/>
    <n v="9.34"/>
    <n v="1"/>
    <s v="Cheryl Bosco"/>
    <x v="0"/>
    <x v="42"/>
    <s v="5/5/2026, 12:37 PM"/>
    <s v="Retained With Discount"/>
  </r>
  <r>
    <s v="DG0000844639"/>
    <s v="Initial"/>
    <s v="Tel Reg"/>
    <s v="5/5/2026, 12:38 PM"/>
    <s v="6/5/2026, 12:00 AM"/>
    <s v="2/4/2027, 11:59 PM"/>
    <s v="Subscription"/>
    <n v="143.88"/>
    <n v="11.99"/>
    <n v="1.4384999999999999"/>
    <n v="1"/>
    <n v="143.88"/>
    <n v="0.2"/>
    <n v="18.7"/>
    <n v="1"/>
    <s v="Cheryl Bosco"/>
    <x v="0"/>
    <x v="42"/>
    <s v="5/5/2026, 12:38 PM"/>
    <s v="Retained With Discount"/>
  </r>
  <r>
    <s v="DG0000844638"/>
    <s v="Initial"/>
    <s v="Tel Reg"/>
    <s v="5/5/2026, 12:39 PM"/>
    <s v="6/5/2026, 12:00 AM"/>
    <s v="2/4/2027, 11:59 PM"/>
    <s v="Subscription"/>
    <n v="59.88"/>
    <n v="4.99"/>
    <n v="0.59850000000000003"/>
    <n v="1"/>
    <n v="59.88"/>
    <n v="0.2"/>
    <n v="7.78"/>
    <n v="1"/>
    <s v="Cheryl Bosco"/>
    <x v="0"/>
    <x v="42"/>
    <s v="5/5/2026, 12:39 PM"/>
    <s v="Retained With Discount"/>
  </r>
  <r>
    <s v="DG0000844637"/>
    <s v="Initial"/>
    <s v="Tel Reg"/>
    <s v="5/5/2026, 12:39 PM"/>
    <s v="6/5/2026, 12:00 AM"/>
    <s v="2/4/2027, 11:59 PM"/>
    <s v="Subscription"/>
    <n v="59.88"/>
    <n v="4.99"/>
    <n v="0.59850000000000003"/>
    <n v="1"/>
    <n v="59.88"/>
    <n v="0.2"/>
    <n v="7.78"/>
    <n v="1"/>
    <s v="Cheryl Bosco"/>
    <x v="0"/>
    <x v="42"/>
    <s v="5/5/2026, 12:39 PM"/>
    <s v="Retained With Discount"/>
  </r>
  <r>
    <s v="DG0001133781"/>
    <s v="Canceled"/>
    <s v="D&amp;G Contact Center"/>
    <s v="5/4/2026, 6:45 AM"/>
    <s v="5/4/2026, 6:45 AM"/>
    <m/>
    <s v="Subscription"/>
    <n v="197.4"/>
    <n v="16.45"/>
    <n v="1.1515"/>
    <n v="0"/>
    <n v="197.4"/>
    <m/>
    <n v="23.03"/>
    <n v="1"/>
    <s v="Michael Mitchell"/>
    <x v="2"/>
    <x v="42"/>
    <s v="5/4/2026, 6:45 AM"/>
    <s v="Retained on Benefits"/>
  </r>
  <r>
    <s v="DG0001770635"/>
    <s v="Canceled"/>
    <s v="Tel Reg"/>
    <s v="5/4/2026, 6:43 AM"/>
    <s v="5/4/2026, 6:43 AM"/>
    <m/>
    <s v="Subscription"/>
    <n v="41.4"/>
    <n v="3.45"/>
    <n v="0.25874999999999998"/>
    <n v="0"/>
    <n v="41.4"/>
    <m/>
    <n v="5.18"/>
    <n v="1"/>
    <s v="Michael Mitchell"/>
    <x v="2"/>
    <x v="42"/>
    <s v="5/4/2026, 6:43 AM"/>
    <s v="Retained on Benefits"/>
  </r>
  <r>
    <s v="DG0001133786"/>
    <s v="Initial"/>
    <s v="Tel Reg"/>
    <s v="5/4/2026, 6:44 AM"/>
    <s v="5/4/2026, 6:44 AM"/>
    <m/>
    <s v="Subscription"/>
    <n v="92.04"/>
    <n v="7.67"/>
    <n v="0.57525000000000004"/>
    <n v="0"/>
    <n v="92.04"/>
    <m/>
    <n v="11.53"/>
    <n v="1"/>
    <s v="Michael Mitchell"/>
    <x v="1"/>
    <x v="42"/>
    <s v="5/4/2026, 6:44 AM"/>
    <s v="Retained on Benefits"/>
  </r>
  <r>
    <s v="DG0001133784"/>
    <s v="Canceled"/>
    <s v="D&amp;G Contact Center"/>
    <s v="5/4/2026, 6:44 AM"/>
    <s v="5/4/2026, 6:44 AM"/>
    <m/>
    <s v="Subscription"/>
    <n v="256.32"/>
    <n v="21.36"/>
    <n v="1.4952000000000001"/>
    <n v="0"/>
    <n v="256.32"/>
    <m/>
    <n v="29.92"/>
    <n v="1"/>
    <s v="Michael Mitchell"/>
    <x v="2"/>
    <x v="42"/>
    <s v="5/4/2026, 6:44 AM"/>
    <s v="Retained on Benefits"/>
  </r>
  <r>
    <s v="DG0001133783"/>
    <s v="Canceled"/>
    <s v="D&amp;G Contact Center"/>
    <s v="5/4/2026, 6:45 AM"/>
    <s v="5/4/2026, 6:45 AM"/>
    <m/>
    <s v="Subscription"/>
    <n v="172.68"/>
    <n v="14.39"/>
    <n v="1.0073000000000001"/>
    <n v="0"/>
    <n v="172.68"/>
    <m/>
    <n v="20.16"/>
    <n v="1"/>
    <s v="Michael Mitchell"/>
    <x v="2"/>
    <x v="42"/>
    <s v="5/4/2026, 6:45 AM"/>
    <s v="Retained on Benefits"/>
  </r>
  <r>
    <s v="DG0000618863"/>
    <s v="Initial"/>
    <s v="Web Reg"/>
    <s v="5/4/2026, 7:54 AM"/>
    <s v="5/4/2026, 7:54 AM"/>
    <s v="9/29/2026, 11:59 PM"/>
    <s v="Subscription"/>
    <n v="143.88"/>
    <n v="11.99"/>
    <m/>
    <n v="0"/>
    <n v="143.88"/>
    <m/>
    <m/>
    <n v="1"/>
    <s v="Alfred Torres"/>
    <x v="1"/>
    <x v="42"/>
    <s v="5/4/2026, 7:54 AM"/>
    <s v="Retained on Benefits"/>
  </r>
  <r>
    <s v="DG0001486224"/>
    <s v="Initial"/>
    <s v="After Web"/>
    <s v="5/4/2026, 8:16 AM"/>
    <s v="5/4/2026, 8:16 AM"/>
    <m/>
    <s v="Subscription"/>
    <n v="119.88"/>
    <n v="9.99"/>
    <n v="1.998"/>
    <n v="0"/>
    <n v="119.88"/>
    <m/>
    <n v="26.99"/>
    <n v="1"/>
    <s v="John Kreis"/>
    <x v="2"/>
    <x v="42"/>
    <s v="5/4/2026, 8:16 AM"/>
    <s v="Retained on Benefits"/>
  </r>
  <r>
    <s v="DG0001223442"/>
    <s v="Initial"/>
    <s v="Whirlpool Contact Center"/>
    <s v="5/4/2026, 8:09 AM"/>
    <s v="5/4/2026, 8:09 AM"/>
    <m/>
    <s v="Annual Renewal"/>
    <n v="383.88"/>
    <n v="31.99"/>
    <m/>
    <n v="0"/>
    <n v="383.88"/>
    <m/>
    <m/>
    <n v="1"/>
    <s v="Loraine Cunningham"/>
    <x v="1"/>
    <x v="42"/>
    <s v="5/4/2026, 8:09 AM"/>
    <s v="Retained on Benefits"/>
  </r>
  <r>
    <s v="DG0001605269"/>
    <s v="Canceled"/>
    <s v="D&amp;G Contact Center"/>
    <s v="5/4/2026, 8:40 AM"/>
    <s v="5/4/2026, 8:40 AM"/>
    <m/>
    <s v="Subscription"/>
    <n v="163.32"/>
    <n v="13.61"/>
    <n v="0.95269999999999999"/>
    <n v="0"/>
    <n v="163.32"/>
    <m/>
    <n v="19.04"/>
    <n v="1"/>
    <s v="Micheal Han"/>
    <x v="2"/>
    <x v="42"/>
    <s v="5/4/2026, 8:40 AM"/>
    <s v="Retained on Benefits"/>
  </r>
  <r>
    <s v="DG0001728463"/>
    <s v="Canceled"/>
    <s v="Web Reg"/>
    <s v="5/4/2026, 10:23 AM"/>
    <s v="5/4/2026, 10:23 AM"/>
    <m/>
    <s v="Subscription"/>
    <n v="32.28"/>
    <n v="2.69"/>
    <n v="0.96840000000000004"/>
    <n v="0"/>
    <n v="32.28"/>
    <n v="0.2"/>
    <n v="13.09"/>
    <n v="1"/>
    <s v="Jeannette Sparklin"/>
    <x v="2"/>
    <x v="42"/>
    <s v="5/4/2026, 10:23 AM"/>
    <s v="Retained on Benefits"/>
  </r>
  <r>
    <s v="DG0000383959"/>
    <s v="Initial"/>
    <s v="D&amp;G Contact Center"/>
    <s v="5/4/2026, 10:06 AM"/>
    <s v="5/4/2026, 10:06 AM"/>
    <s v="5/8/2027, 11:59 PM"/>
    <s v="Subscription"/>
    <n v="227.88"/>
    <n v="18.989999999999998"/>
    <m/>
    <n v="0"/>
    <n v="227.88"/>
    <m/>
    <m/>
    <n v="1"/>
    <s v="James Ross"/>
    <x v="1"/>
    <x v="42"/>
    <s v="5/4/2026, 10:06 AM"/>
    <s v="Retained on Benefits"/>
  </r>
  <r>
    <s v="DG0000627513"/>
    <s v="Initial"/>
    <s v="D&amp;G Contact Center"/>
    <s v="5/4/2026, 11:44 AM"/>
    <s v="5/4/2026, 11:44 AM"/>
    <s v="10/3/2026, 11:59 PM"/>
    <s v="Subscription"/>
    <n v="275.88"/>
    <n v="22.99"/>
    <m/>
    <n v="0"/>
    <n v="275.88"/>
    <m/>
    <m/>
    <n v="1"/>
    <s v="Calvin Allen"/>
    <x v="1"/>
    <x v="42"/>
    <s v="5/4/2026, 11:44 AM"/>
    <s v="Retained on Benefits"/>
  </r>
  <r>
    <s v="DG0000625215"/>
    <s v="Initial"/>
    <s v="Tel Reg"/>
    <s v="5/4/2026, 11:54 AM"/>
    <s v="5/4/2026, 11:54 AM"/>
    <s v="10/2/2026, 11:59 PM"/>
    <s v="Subscription"/>
    <n v="89.88"/>
    <n v="7.49"/>
    <m/>
    <n v="0"/>
    <n v="89.88"/>
    <m/>
    <m/>
    <n v="1"/>
    <s v="Calvin Allen"/>
    <x v="1"/>
    <x v="42"/>
    <s v="5/4/2026, 11:54 AM"/>
    <s v="Retained on Benefits"/>
  </r>
  <r>
    <s v="DG0000627513"/>
    <s v="Initial"/>
    <s v="D&amp;G Contact Center"/>
    <s v="5/4/2026, 11:52 AM"/>
    <s v="5/4/2026, 11:52 AM"/>
    <s v="10/3/2026, 11:59 PM"/>
    <s v="Subscription"/>
    <n v="275.88"/>
    <n v="22.99"/>
    <m/>
    <n v="0"/>
    <n v="275.88"/>
    <m/>
    <m/>
    <n v="1"/>
    <s v="Calvin Allen"/>
    <x v="1"/>
    <x v="42"/>
    <s v="5/4/2026, 11:52 AM"/>
    <s v="Retained on Benefits"/>
  </r>
  <r>
    <s v="DG0000084946"/>
    <s v="Initial"/>
    <s v="Web Reg"/>
    <s v="5/4/2026, 12:22 PM"/>
    <s v="5/4/2026, 12:22 PM"/>
    <s v="10/1/2026, 11:59 PM"/>
    <s v="Subscription"/>
    <n v="131.88"/>
    <n v="10.99"/>
    <m/>
    <n v="0"/>
    <n v="131.88"/>
    <m/>
    <m/>
    <n v="1"/>
    <s v="Cynthia Jordan"/>
    <x v="1"/>
    <x v="42"/>
    <s v="5/4/2026, 12:22 PM"/>
    <s v="Retained on Benefits"/>
  </r>
  <r>
    <s v="DG0001033739"/>
    <s v="Initial"/>
    <s v="Whirlpool Contact Center"/>
    <s v="5/4/2026, 7:35 AM"/>
    <s v="6/2/2026, 12:00 AM"/>
    <s v="5/1/2027, 11:59 PM"/>
    <s v="Annual Renewal"/>
    <n v="263.88"/>
    <n v="21.99"/>
    <n v="1.0416700000000001"/>
    <n v="1"/>
    <n v="263.88"/>
    <n v="0.2"/>
    <n v="12.5"/>
    <n v="1"/>
    <s v="BRUCE PITT"/>
    <x v="0"/>
    <x v="42"/>
    <s v="5/4/2026, 7:35 AM"/>
    <s v="Retained With Discount"/>
  </r>
  <r>
    <s v="DG0001551282"/>
    <s v="Initial"/>
    <s v="Tel Reg"/>
    <s v="5/4/2026, 9:30 AM"/>
    <s v="5/23/2026, 12:00 AM"/>
    <m/>
    <s v="Subscription"/>
    <n v="83.2"/>
    <n v="4.16"/>
    <n v="0.999"/>
    <n v="1"/>
    <n v="83.2"/>
    <n v="0.2"/>
    <n v="9.36"/>
    <n v="1"/>
    <s v="Linda Stumbaugh"/>
    <x v="0"/>
    <x v="42"/>
    <s v="5/4/2026, 9:30 AM"/>
    <s v="Retained With Discount"/>
  </r>
  <r>
    <s v="DG0000135427"/>
    <s v="Initial"/>
    <s v="Tel Reg"/>
    <s v="5/4/2026, 10:29 AM"/>
    <s v="5/26/2026, 12:00 AM"/>
    <s v="1/25/2027, 11:59 PM"/>
    <s v="Subscription"/>
    <n v="215.88"/>
    <n v="17.989999999999998"/>
    <n v="1.7267999999999999"/>
    <n v="1"/>
    <n v="215.88"/>
    <n v="0.2"/>
    <n v="22.45"/>
    <n v="1"/>
    <s v="Richard Revoir"/>
    <x v="0"/>
    <x v="42"/>
    <s v="5/4/2026, 10:29 AM"/>
    <s v="Retained With Discount"/>
  </r>
  <r>
    <s v="DG0001109379"/>
    <s v="Initial"/>
    <s v="Whirlpool Contact Center"/>
    <s v="5/1/2026, 5:19 AM"/>
    <s v="5/1/2026, 5:19 AM"/>
    <m/>
    <s v="Annual Renewal"/>
    <n v="383.88"/>
    <n v="31.99"/>
    <m/>
    <n v="0"/>
    <n v="383.88"/>
    <m/>
    <m/>
    <n v="1"/>
    <s v="Angela Jacobs"/>
    <x v="1"/>
    <x v="42"/>
    <s v="5/1/2026, 5:19 AM"/>
    <s v="Retained on Benefits"/>
  </r>
  <r>
    <s v="DG0001148254"/>
    <s v="Initial"/>
    <s v="Whirlpool Contact Center"/>
    <s v="5/1/2026, 5:57 AM"/>
    <s v="5/1/2026, 5:57 AM"/>
    <m/>
    <s v="Annual Renewal"/>
    <n v="383.88"/>
    <n v="31.99"/>
    <m/>
    <n v="0"/>
    <n v="383.88"/>
    <m/>
    <m/>
    <n v="1"/>
    <s v="Peggy Davis"/>
    <x v="1"/>
    <x v="42"/>
    <s v="5/1/2026, 5:57 AM"/>
    <s v="Retained on Benefits"/>
  </r>
  <r>
    <s v="DG0002000233"/>
    <s v="Initial"/>
    <s v="Whirlpool Contact Center"/>
    <s v="5/1/2026, 6:39 AM"/>
    <s v="5/1/2026, 6:39 AM"/>
    <m/>
    <s v="Annual Renewal"/>
    <n v="395.88"/>
    <n v="32.99"/>
    <m/>
    <n v="0"/>
    <n v="395.88"/>
    <m/>
    <m/>
    <n v="1"/>
    <s v="Delores Odom"/>
    <x v="1"/>
    <x v="42"/>
    <s v="5/1/2026, 6:39 AM"/>
    <s v="Retained on Benefits"/>
  </r>
  <r>
    <s v="DG0000948050"/>
    <s v="Initial"/>
    <s v="After Web"/>
    <s v="5/1/2026, 8:53 AM"/>
    <s v="5/1/2026, 8:53 AM"/>
    <s v="3/26/2027, 11:59 PM"/>
    <s v="Subscription"/>
    <n v="82.92"/>
    <n v="6.91"/>
    <m/>
    <n v="0"/>
    <n v="82.92"/>
    <m/>
    <m/>
    <n v="1"/>
    <s v="Arnold Delfiner"/>
    <x v="1"/>
    <x v="42"/>
    <s v="5/1/2026, 8:53 AM"/>
    <s v="Retained on Benefits"/>
  </r>
  <r>
    <s v="DG0001877174"/>
    <s v="Initial"/>
    <s v="D&amp;G Contact Center"/>
    <s v="5/1/2026, 7:16 AM"/>
    <s v="5/1/2026, 7:16 AM"/>
    <m/>
    <s v="Subscription"/>
    <n v="149.28"/>
    <n v="12.44"/>
    <n v="0.87080000000000002"/>
    <n v="0"/>
    <n v="149.28"/>
    <n v="0.5"/>
    <n v="17.41"/>
    <n v="1"/>
    <s v="Mike Smith"/>
    <x v="2"/>
    <x v="42"/>
    <s v="5/1/2026, 7:16 AM"/>
    <s v="Retained on Benefits"/>
  </r>
  <r>
    <s v="DG0001877172"/>
    <s v="Initial"/>
    <s v="D&amp;G Contact Center"/>
    <s v="5/1/2026, 7:16 AM"/>
    <s v="5/1/2026, 7:16 AM"/>
    <m/>
    <s v="Subscription"/>
    <n v="154.91999999999999"/>
    <n v="12.91"/>
    <n v="0.90369999999999995"/>
    <n v="0"/>
    <n v="154.91999999999999"/>
    <n v="0.5"/>
    <n v="18.059999999999999"/>
    <n v="1"/>
    <s v="Mike Smith"/>
    <x v="2"/>
    <x v="42"/>
    <s v="5/1/2026, 7:16 AM"/>
    <s v="Retained on Benefits"/>
  </r>
  <r>
    <s v="DG0002187391"/>
    <s v="Initial"/>
    <s v="D&amp;G Contact Center"/>
    <s v="5/1/2026, 9:12 AM"/>
    <s v="5/1/2026, 9:12 AM"/>
    <m/>
    <s v="Subscription"/>
    <n v="153.47999999999999"/>
    <n v="12.79"/>
    <n v="0.89529999999999998"/>
    <n v="0"/>
    <n v="153.47999999999999"/>
    <n v="0.5"/>
    <n v="19.71"/>
    <n v="1"/>
    <s v="Annie Lewis"/>
    <x v="1"/>
    <x v="42"/>
    <s v="5/1/2026, 9:12 AM"/>
    <s v="Retained on Benefits"/>
  </r>
  <r>
    <s v="DG0000859456"/>
    <s v="Initial"/>
    <s v="D&amp;G Contact Center"/>
    <s v="5/1/2026, 9:11 AM"/>
    <s v="5/1/2026, 9:11 AM"/>
    <s v="3/14/2027, 11:59 PM"/>
    <s v="Subscription"/>
    <n v="227.88"/>
    <n v="18.989999999999998"/>
    <m/>
    <n v="0"/>
    <n v="227.88"/>
    <m/>
    <m/>
    <n v="1"/>
    <s v="Annie Lewis"/>
    <x v="1"/>
    <x v="42"/>
    <s v="5/1/2026, 9:11 AM"/>
    <s v="Retained on Benefits"/>
  </r>
  <r>
    <s v="DG0000948049"/>
    <s v="Initial"/>
    <s v="After Web"/>
    <s v="5/1/2026, 8:52 AM"/>
    <s v="5/1/2026, 8:52 AM"/>
    <s v="3/26/2027, 11:59 PM"/>
    <s v="Subscription"/>
    <n v="82.92"/>
    <n v="6.91"/>
    <m/>
    <n v="0"/>
    <n v="82.92"/>
    <m/>
    <m/>
    <n v="1"/>
    <s v="Arnold Delfiner"/>
    <x v="1"/>
    <x v="42"/>
    <s v="5/1/2026, 8:52 AM"/>
    <s v="Retained on Benefits"/>
  </r>
  <r>
    <s v="DG0001877173"/>
    <s v="Initial"/>
    <s v="D&amp;G Contact Center"/>
    <s v="5/1/2026, 7:17 AM"/>
    <s v="5/1/2026, 7:17 AM"/>
    <m/>
    <s v="Subscription"/>
    <n v="126.36"/>
    <n v="10.53"/>
    <n v="0.73709999999999998"/>
    <n v="0"/>
    <n v="126.36"/>
    <n v="0.5"/>
    <n v="14.75"/>
    <n v="1"/>
    <s v="Mike Smith"/>
    <x v="2"/>
    <x v="42"/>
    <s v="5/1/2026, 7:17 AM"/>
    <s v="Retained on Benefits"/>
  </r>
  <r>
    <s v="DG0000859470"/>
    <s v="Initial"/>
    <s v="D&amp;G Contact Center"/>
    <s v="5/1/2026, 9:12 AM"/>
    <s v="5/1/2026, 9:12 AM"/>
    <s v="3/14/2027, 11:59 PM"/>
    <s v="Subscription"/>
    <n v="173.88"/>
    <n v="14.49"/>
    <m/>
    <n v="0"/>
    <n v="173.88"/>
    <m/>
    <m/>
    <n v="1"/>
    <s v="Annie Lewis"/>
    <x v="1"/>
    <x v="42"/>
    <s v="5/1/2026, 9:12 AM"/>
    <s v="Retained on Benefits"/>
  </r>
  <r>
    <s v="DG0001448168"/>
    <s v="Initial"/>
    <s v="D&amp;G Contact Center"/>
    <s v="5/1/2026, 1:29 PM"/>
    <s v="5/1/2026, 1:29 PM"/>
    <m/>
    <s v="Subscription"/>
    <n v="207.96"/>
    <n v="17.329999999999998"/>
    <n v="1.2131000000000001"/>
    <n v="0"/>
    <n v="207.96"/>
    <m/>
    <n v="26.68"/>
    <n v="1"/>
    <s v="Terri Bos"/>
    <x v="1"/>
    <x v="42"/>
    <s v="5/1/2026, 1:29 PM"/>
    <s v="Retained on Benefits"/>
  </r>
  <r>
    <s v="DG0001698815"/>
    <s v="Initial"/>
    <s v="D&amp;G Contact Center"/>
    <s v="5/1/2026, 1:16 PM"/>
    <s v="5/1/2026, 1:16 PM"/>
    <m/>
    <s v="Subscription"/>
    <n v="192.5"/>
    <n v="8.75"/>
    <n v="1.96"/>
    <n v="1"/>
    <n v="192.5"/>
    <n v="0.2"/>
    <n v="19.850000000000001"/>
    <n v="1"/>
    <s v="Christopher Crew"/>
    <x v="0"/>
    <x v="42"/>
    <s v="5/1/2026, 1:16 PM"/>
    <s v="Retained on Benefits"/>
  </r>
  <r>
    <s v="DG0001698814"/>
    <s v="Initial"/>
    <s v="D&amp;G Contact Center"/>
    <s v="5/1/2026, 1:17 PM"/>
    <s v="5/1/2026, 1:17 PM"/>
    <m/>
    <s v="Subscription"/>
    <n v="160.26"/>
    <n v="7.28"/>
    <n v="1.6324000000000001"/>
    <n v="1"/>
    <n v="160.26"/>
    <n v="0.2"/>
    <n v="16.53"/>
    <n v="1"/>
    <s v="Christopher Crew"/>
    <x v="0"/>
    <x v="42"/>
    <s v="5/1/2026, 1:17 PM"/>
    <s v="Retained on Benefits"/>
  </r>
  <r>
    <s v="DG0000137982"/>
    <s v="Initial"/>
    <s v="Tel Reg"/>
    <s v="5/1/2026, 1:17 PM"/>
    <s v="5/1/2026, 1:17 PM"/>
    <s v="1/31/2027, 11:59 PM"/>
    <s v="Subscription"/>
    <n v="110.88"/>
    <n v="9.24"/>
    <n v="0.88680000000000003"/>
    <n v="1"/>
    <n v="110.88"/>
    <n v="0.2"/>
    <n v="11.53"/>
    <n v="1"/>
    <s v="Christopher Crew"/>
    <x v="0"/>
    <x v="42"/>
    <s v="5/1/2026, 1:17 PM"/>
    <s v="Retained on Benefits"/>
  </r>
  <r>
    <s v="DG0000137978"/>
    <s v="Initial"/>
    <s v="Tel Reg"/>
    <s v="5/1/2026, 1:18 PM"/>
    <s v="5/1/2026, 1:18 PM"/>
    <s v="1/31/2027, 11:59 PM"/>
    <s v="Subscription"/>
    <n v="161.88"/>
    <n v="13.49"/>
    <n v="1.2948"/>
    <n v="1"/>
    <n v="161.88"/>
    <n v="0.2"/>
    <n v="16.829999999999998"/>
    <n v="1"/>
    <s v="Christopher Crew"/>
    <x v="0"/>
    <x v="42"/>
    <s v="5/1/2026, 1:18 PM"/>
    <s v="Retained on Benefits"/>
  </r>
  <r>
    <s v="DG0000137977"/>
    <s v="Initial"/>
    <s v="Tel Reg"/>
    <s v="5/1/2026, 1:19 PM"/>
    <s v="5/1/2026, 1:19 PM"/>
    <s v="1/31/2027, 11:59 PM"/>
    <s v="Subscription"/>
    <n v="131.88"/>
    <n v="10.99"/>
    <n v="1.0548"/>
    <n v="1"/>
    <n v="131.88"/>
    <n v="0.2"/>
    <n v="13.71"/>
    <n v="1"/>
    <s v="Christopher Crew"/>
    <x v="0"/>
    <x v="42"/>
    <s v="5/1/2026, 1:19 PM"/>
    <s v="Retained on Benefits"/>
  </r>
  <r>
    <s v="DG0000137976"/>
    <s v="Initial"/>
    <s v="Tel Reg"/>
    <s v="5/1/2026, 1:19 PM"/>
    <s v="5/1/2026, 1:19 PM"/>
    <s v="1/31/2027, 11:59 PM"/>
    <s v="Subscription"/>
    <n v="158.88"/>
    <n v="13.24"/>
    <n v="1.2707999999999999"/>
    <n v="1"/>
    <n v="158.88"/>
    <n v="0.2"/>
    <n v="16.52"/>
    <n v="1"/>
    <s v="Christopher Crew"/>
    <x v="0"/>
    <x v="42"/>
    <s v="5/1/2026, 1:19 PM"/>
    <s v="Retained on Benefits"/>
  </r>
  <r>
    <s v="DG0000674911"/>
    <s v="Initial"/>
    <s v="After CC"/>
    <s v="5/1/2026, 7:37 AM"/>
    <s v="5/4/2026, 12:00 AM"/>
    <s v="12/3/2026, 11:59 PM"/>
    <s v="Subscription"/>
    <n v="179.88"/>
    <n v="14.99"/>
    <n v="2.9975000000000001"/>
    <n v="1"/>
    <n v="179.88"/>
    <n v="0.2"/>
    <n v="39.72"/>
    <n v="1"/>
    <s v="Catherine Cestaro"/>
    <x v="0"/>
    <x v="42"/>
    <s v="5/1/2026, 7:37 AM"/>
    <s v="Retained With Discount"/>
  </r>
  <r>
    <s v="DG0001143144"/>
    <s v="Initial"/>
    <s v="D&amp;G Contact Center"/>
    <s v="5/1/2026, 9:23 AM"/>
    <s v="5/13/2026, 12:00 AM"/>
    <m/>
    <s v="Subscription"/>
    <n v="121.6"/>
    <n v="6.08"/>
    <n v="1.3622000000000001"/>
    <n v="1"/>
    <n v="121.6"/>
    <n v="0.2"/>
    <n v="11.24"/>
    <n v="1"/>
    <s v="Pam Jones"/>
    <x v="0"/>
    <x v="42"/>
    <s v="5/1/2026, 9:23 AM"/>
    <s v="Retained With Discount"/>
  </r>
  <r>
    <s v="DG0000954824"/>
    <s v="Initial"/>
    <s v="After CC"/>
    <s v="5/1/2026, 9:43 AM"/>
    <s v="5/20/2026, 12:00 AM"/>
    <s v="4/19/2027, 11:59 PM"/>
    <s v="Subscription"/>
    <n v="143.88"/>
    <n v="11.99"/>
    <n v="2.3975"/>
    <n v="1"/>
    <n v="143.88"/>
    <n v="0.2"/>
    <n v="29.37"/>
    <n v="1"/>
    <s v="John Tigges"/>
    <x v="0"/>
    <x v="42"/>
    <s v="5/1/2026, 9:43 AM"/>
    <s v="Retained With Discount"/>
  </r>
  <r>
    <s v="DG0000934560"/>
    <s v="Initial"/>
    <s v="After CC"/>
    <s v="5/1/2026, 10:22 AM"/>
    <s v="6/1/2026, 12:00 AM"/>
    <s v="3/31/2027, 11:59 PM"/>
    <s v="Subscription"/>
    <n v="131.88"/>
    <n v="10.99"/>
    <n v="2.1974999999999998"/>
    <n v="1"/>
    <n v="131.88"/>
    <n v="0.2"/>
    <n v="27.47"/>
    <n v="1"/>
    <s v="Rosalie Hursey"/>
    <x v="1"/>
    <x v="42"/>
    <s v="5/1/2026, 10:22 AM"/>
    <s v="Retained With Discount"/>
  </r>
  <r>
    <s v="DG0002023299"/>
    <s v="Initial"/>
    <s v="Tel Reg"/>
    <s v="5/1/2026, 12:53 PM"/>
    <s v="5/24/2026, 12:00 AM"/>
    <m/>
    <s v="Subscription"/>
    <n v="55.22"/>
    <n v="2.5099999999999998"/>
    <n v="0.60299999999999998"/>
    <n v="1"/>
    <n v="55.22"/>
    <n v="0.2"/>
    <n v="6.56"/>
    <n v="1"/>
    <s v="Matthew Williams"/>
    <x v="0"/>
    <x v="42"/>
    <s v="5/1/2026, 12:53 PM"/>
    <s v="Retained With Discount"/>
  </r>
  <r>
    <s v="DG0002051730"/>
    <s v="Initial"/>
    <s v="D&amp;G Contact Center"/>
    <s v="5/7/2026, 7:43 AM"/>
    <s v="6/4/2026, 12:00 AM"/>
    <m/>
    <s v="Subscription"/>
    <n v="182.6"/>
    <n v="8.3000000000000007"/>
    <n v="1.8592"/>
    <n v="1"/>
    <n v="182.6"/>
    <n v="0.2"/>
    <n v="20.22"/>
    <n v="1"/>
    <s v="Denise McCauley"/>
    <x v="0"/>
    <x v="43"/>
    <s v="5/7/2026, 7:43 AM"/>
    <s v="Retained With Discount"/>
  </r>
  <r>
    <s v="DG0002051633"/>
    <s v="Initial"/>
    <s v="Tel Reg"/>
    <s v="5/7/2026, 8:15 AM"/>
    <s v="6/4/2026, 12:00 AM"/>
    <m/>
    <s v="Subscription"/>
    <n v="59.4"/>
    <n v="2.7"/>
    <n v="0.64800000000000002"/>
    <n v="1"/>
    <n v="59.4"/>
    <n v="0.2"/>
    <n v="7.05"/>
    <n v="1"/>
    <s v="Denise McCauley"/>
    <x v="0"/>
    <x v="43"/>
    <s v="5/7/2026, 8:15 AM"/>
    <s v="Retained With Discount"/>
  </r>
  <r>
    <s v="DG0002051629"/>
    <s v="Initial"/>
    <s v="Tel Reg"/>
    <s v="5/7/2026, 7:44 AM"/>
    <s v="6/4/2026, 12:00 AM"/>
    <m/>
    <s v="Subscription"/>
    <n v="62.7"/>
    <n v="2.85"/>
    <n v="0.68400000000000005"/>
    <n v="1"/>
    <n v="62.7"/>
    <n v="0.2"/>
    <n v="7.44"/>
    <n v="1"/>
    <s v="Denise McCauley"/>
    <x v="0"/>
    <x v="43"/>
    <s v="5/7/2026, 7:44 AM"/>
    <s v="Retained With Discount"/>
  </r>
  <r>
    <s v="DG0002051630"/>
    <s v="Initial"/>
    <s v="Tel Reg"/>
    <s v="5/7/2026, 7:45 AM"/>
    <s v="6/4/2026, 12:00 AM"/>
    <m/>
    <s v="Subscription"/>
    <n v="96.58"/>
    <n v="4.3899999999999997"/>
    <n v="1.0529999999999999"/>
    <n v="1"/>
    <n v="96.58"/>
    <n v="0.2"/>
    <n v="11.45"/>
    <n v="1"/>
    <s v="Denise McCauley"/>
    <x v="0"/>
    <x v="43"/>
    <s v="5/7/2026, 7:45 AM"/>
    <s v="Retained With Discount"/>
  </r>
  <r>
    <s v="DG0002051628"/>
    <s v="Initial"/>
    <s v="Tel Reg"/>
    <s v="5/7/2026, 7:54 AM"/>
    <s v="6/4/2026, 12:00 AM"/>
    <m/>
    <s v="Subscription"/>
    <n v="37.18"/>
    <n v="1.69"/>
    <n v="0.40500000000000003"/>
    <n v="1"/>
    <n v="37.18"/>
    <n v="0.2"/>
    <n v="4.41"/>
    <n v="1"/>
    <s v="Denise McCauley"/>
    <x v="0"/>
    <x v="43"/>
    <s v="5/7/2026, 7:54 AM"/>
    <s v="Retained With Discount"/>
  </r>
  <r>
    <s v="DG0002051631"/>
    <s v="Initial"/>
    <s v="D&amp;G Contact Center"/>
    <s v="5/7/2026, 8:14 AM"/>
    <s v="6/4/2026, 12:00 AM"/>
    <m/>
    <s v="Subscription"/>
    <n v="187.98"/>
    <n v="8.5399999999999991"/>
    <n v="1.9137999999999999"/>
    <n v="1"/>
    <n v="187.98"/>
    <n v="0.2"/>
    <n v="20.81"/>
    <n v="1"/>
    <s v="Denise McCauley"/>
    <x v="0"/>
    <x v="43"/>
    <s v="5/7/2026, 8:14 AM"/>
    <s v="Retained With Discount"/>
  </r>
  <r>
    <s v="DG0001517000"/>
    <s v="Canceled"/>
    <s v="D&amp;G Contact Center"/>
    <s v="5/8/2026, 12:14 PM"/>
    <s v="5/12/2026, 12:00 AM"/>
    <m/>
    <s v="Subscription"/>
    <n v="211.74"/>
    <n v="9.6199999999999992"/>
    <n v="2.1560000000000001"/>
    <n v="1"/>
    <n v="211.74"/>
    <n v="0.2"/>
    <n v="21.02"/>
    <n v="1"/>
    <s v="Rosina Fiandaca"/>
    <x v="2"/>
    <x v="44"/>
    <s v="5/8/2026, 12:14 PM"/>
    <s v="Retained With Discount"/>
  </r>
  <r>
    <s v="DG0000955171"/>
    <s v="Initial"/>
    <s v="Whirlpool Contact Center"/>
    <s v="5/5/2026, 9:23 AM"/>
    <s v="5/31/2026, 12:00 AM"/>
    <s v="3/30/2027, 11:59 PM"/>
    <s v="Annual Renewal"/>
    <n v="245.88"/>
    <n v="20.49"/>
    <n v="1.0416700000000001"/>
    <n v="1"/>
    <n v="245.88"/>
    <n v="0.2"/>
    <n v="12.5"/>
    <n v="1"/>
    <s v="Nick Cortina"/>
    <x v="0"/>
    <x v="44"/>
    <s v="5/5/2026, 9:23 AM"/>
    <s v="Retained With Discount"/>
  </r>
  <r>
    <s v="DG0001193771"/>
    <s v="Initial"/>
    <s v="Tel Reg"/>
    <s v="5/5/2026, 9:24 AM"/>
    <s v="6/2/2026, 12:00 AM"/>
    <m/>
    <s v="Subscription"/>
    <n v="139.4"/>
    <n v="6.97"/>
    <n v="1.6725000000000001"/>
    <n v="1"/>
    <n v="139.4"/>
    <n v="0.2"/>
    <n v="13.17"/>
    <n v="1"/>
    <s v="Nick Cortina"/>
    <x v="0"/>
    <x v="44"/>
    <s v="5/5/2026, 9:24 AM"/>
    <s v="Retained With Discount"/>
  </r>
  <r>
    <s v="DG0001208886"/>
    <s v="Initial"/>
    <s v="Tel Reg"/>
    <s v="5/8/2026, 10:38 AM"/>
    <s v="6/8/2026, 12:00 AM"/>
    <m/>
    <s v="Subscription"/>
    <n v="123.88"/>
    <n v="6.19"/>
    <n v="1.4864999999999999"/>
    <n v="1"/>
    <n v="123.88"/>
    <n v="0.2"/>
    <n v="11.71"/>
    <n v="1"/>
    <s v="Carl Westbrook"/>
    <x v="0"/>
    <x v="45"/>
    <s v="5/8/2026, 10:38 AM"/>
    <s v="Retained With Discount"/>
  </r>
  <r>
    <s v="DG0001350418"/>
    <s v="Initial"/>
    <s v="D&amp;G Contact Center"/>
    <s v="5/8/2026, 3:52 PM"/>
    <s v="5/20/2026, 12:00 AM"/>
    <m/>
    <s v="Subscription"/>
    <n v="177"/>
    <n v="8.85"/>
    <n v="1.9823999999999999"/>
    <n v="1"/>
    <n v="177"/>
    <n v="0.2"/>
    <n v="17.84"/>
    <n v="1"/>
    <s v="Hionikki Triplett"/>
    <x v="0"/>
    <x v="45"/>
    <s v="5/8/2026, 3:52 PM"/>
    <s v="Retained With Discount"/>
  </r>
  <r>
    <s v="DG0001350417"/>
    <s v="Initial"/>
    <s v="D&amp;G Contact Center"/>
    <s v="5/8/2026, 3:52 PM"/>
    <s v="5/20/2026, 12:00 AM"/>
    <m/>
    <s v="Subscription"/>
    <n v="198.6"/>
    <n v="9.93"/>
    <n v="2.2246000000000001"/>
    <n v="1"/>
    <n v="198.6"/>
    <n v="0.2"/>
    <n v="20.02"/>
    <n v="1"/>
    <s v="Hionikki Triplett"/>
    <x v="0"/>
    <x v="45"/>
    <s v="5/8/2026, 3:52 PM"/>
    <s v="Retained With Discount"/>
  </r>
  <r>
    <s v="DG0001350416"/>
    <s v="Initial"/>
    <s v="D&amp;G Contact Center"/>
    <s v="5/8/2026, 3:53 PM"/>
    <s v="5/20/2026, 12:00 AM"/>
    <m/>
    <s v="Subscription"/>
    <n v="163.68"/>
    <n v="8.18"/>
    <n v="1.8340000000000001"/>
    <n v="1"/>
    <n v="163.68"/>
    <n v="0.2"/>
    <n v="16.5"/>
    <n v="1"/>
    <s v="Hionikki Triplett"/>
    <x v="0"/>
    <x v="45"/>
    <s v="5/8/2026, 3:53 PM"/>
    <s v="Retained With Discount"/>
  </r>
  <r>
    <s v="DG0001366685"/>
    <s v="Initial"/>
    <s v="Tel Reg"/>
    <s v="5/8/2026, 4:00 PM"/>
    <s v="5/26/2026, 12:00 AM"/>
    <m/>
    <s v="Subscription"/>
    <n v="76.88"/>
    <n v="3.49"/>
    <n v="0.83850000000000002"/>
    <n v="1"/>
    <n v="76.88"/>
    <n v="0.2"/>
    <n v="7.23"/>
    <n v="1"/>
    <s v="Betty Smith"/>
    <x v="0"/>
    <x v="45"/>
    <s v="5/8/2026, 4:00 PM"/>
    <s v="Retained With Discount"/>
  </r>
  <r>
    <s v="DG0001807684"/>
    <s v="Initial"/>
    <s v="Whirlpool Contact Center"/>
    <s v="5/7/2026, 8:17 AM"/>
    <s v="5/29/2026, 12:00 AM"/>
    <m/>
    <s v="Subscription"/>
    <n v="69.88"/>
    <n v="3.49"/>
    <n v="2.7949999999999999"/>
    <n v="1"/>
    <n v="69.88"/>
    <n v="0.2"/>
    <n v="28.3"/>
    <n v="1"/>
    <s v="Marion Cameron"/>
    <x v="0"/>
    <x v="45"/>
    <s v="5/7/2026, 8:17 AM"/>
    <s v="Retained With Discount"/>
  </r>
  <r>
    <s v="DG0001807681"/>
    <s v="Initial"/>
    <s v="Whirlpool Contact Center"/>
    <s v="5/7/2026, 8:18 AM"/>
    <s v="5/29/2026, 12:00 AM"/>
    <m/>
    <s v="Subscription"/>
    <n v="74.88"/>
    <n v="3.74"/>
    <n v="2.9950000000000001"/>
    <n v="1"/>
    <n v="74.88"/>
    <n v="0.2"/>
    <n v="30.33"/>
    <n v="1"/>
    <s v="Marion Cameron"/>
    <x v="0"/>
    <x v="45"/>
    <s v="5/7/2026, 8:18 AM"/>
    <s v="Retained With Discount"/>
  </r>
  <r>
    <s v="DG0000574266"/>
    <s v="Initial"/>
    <s v="D&amp;G Contact Center"/>
    <s v="5/7/2026, 2:50 PM"/>
    <s v="5/29/2026, 12:00 AM"/>
    <s v="9/28/2026, 11:59 PM"/>
    <s v="Subscription"/>
    <n v="221.88"/>
    <n v="18.489999999999998"/>
    <n v="2.0706000000000002"/>
    <n v="1"/>
    <n v="221.88"/>
    <n v="0.2"/>
    <n v="28.99"/>
    <n v="1"/>
    <s v="Victor Cano"/>
    <x v="0"/>
    <x v="45"/>
    <s v="5/7/2026, 2:50 PM"/>
    <s v="Retained With Discount"/>
  </r>
  <r>
    <s v="DG0000527515"/>
    <s v="Initial"/>
    <s v="Whirlpool Contact Center"/>
    <s v="5/7/2026, 2:51 PM"/>
    <s v="5/30/2026, 12:00 AM"/>
    <s v="7/29/2026, 11:59 PM"/>
    <s v="Annual Renewal"/>
    <n v="221.88"/>
    <n v="18.489999999999998"/>
    <n v="1.0416700000000001"/>
    <n v="1"/>
    <n v="221.88"/>
    <n v="0.2"/>
    <n v="12.5"/>
    <n v="1"/>
    <s v="Victor Cano"/>
    <x v="0"/>
    <x v="45"/>
    <s v="5/7/2026, 2:51 PM"/>
    <s v="Retained With Discount"/>
  </r>
  <r>
    <s v="DG0001046976"/>
    <s v="Initial"/>
    <s v="After CC"/>
    <s v="5/6/2026, 4:15 PM"/>
    <s v="5/7/2026, 1:00 AM"/>
    <s v="5/6/2027, 11:59 PM"/>
    <s v="Subscription"/>
    <n v="110.28"/>
    <n v="9.19"/>
    <n v="1.8380000000000001"/>
    <n v="1"/>
    <n v="110.28"/>
    <n v="0.2"/>
    <n v="22.06"/>
    <n v="1"/>
    <s v="Jorge Marquez"/>
    <x v="0"/>
    <x v="45"/>
    <s v="5/6/2026, 4:15 PM"/>
    <s v="Retained With Discount"/>
  </r>
  <r>
    <s v="DG0001524515"/>
    <s v="Initial"/>
    <s v="Whirlpool Contact Center"/>
    <s v="5/5/2026, 10:24 AM"/>
    <s v="5/14/2026, 12:00 AM"/>
    <m/>
    <s v="Subscription"/>
    <n v="215.88"/>
    <n v="17.989999999999998"/>
    <n v="4.3170000000000002"/>
    <n v="1"/>
    <n v="215.88"/>
    <n v="0.2"/>
    <n v="58.28"/>
    <n v="1"/>
    <s v="Edelmira Sanchez"/>
    <x v="0"/>
    <x v="45"/>
    <s v="5/5/2026, 10:24 AM"/>
    <s v="Retained With Discount"/>
  </r>
  <r>
    <s v="DG0000949706"/>
    <s v="Initial"/>
    <s v="Whirlpool Contact Center"/>
    <s v="5/5/2026, 1:02 PM"/>
    <s v="5/28/2026, 12:00 AM"/>
    <s v="3/27/2027, 11:59 PM"/>
    <s v="Annual Renewal"/>
    <n v="299.88"/>
    <n v="24.99"/>
    <n v="1.0416700000000001"/>
    <n v="1"/>
    <n v="299.88"/>
    <n v="0.2"/>
    <n v="12.5"/>
    <n v="1"/>
    <s v="Janice Martin"/>
    <x v="0"/>
    <x v="45"/>
    <s v="5/5/2026, 1:02 PM"/>
    <s v="Retained With Discount"/>
  </r>
  <r>
    <s v="DG0000367948"/>
    <s v="Initial"/>
    <s v="D&amp;G Contact Center"/>
    <s v="5/5/2026, 1:58 PM"/>
    <s v="5/20/2026, 12:00 AM"/>
    <s v="4/19/2027, 11:59 PM"/>
    <s v="Subscription"/>
    <n v="245.88"/>
    <n v="20.49"/>
    <n v="2.2946"/>
    <n v="1"/>
    <n v="245.88"/>
    <n v="0.2"/>
    <n v="28.11"/>
    <n v="1"/>
    <s v="Esther Cisneros"/>
    <x v="0"/>
    <x v="45"/>
    <s v="5/5/2026, 1:58 PM"/>
    <s v="Retained With Discount"/>
  </r>
  <r>
    <s v="DG0001438438"/>
    <s v="Initial"/>
    <s v="D&amp;G Contact Center"/>
    <s v="5/5/2026, 3:43 PM"/>
    <s v="5/18/2026, 12:00 AM"/>
    <m/>
    <s v="Subscription"/>
    <n v="158.6"/>
    <n v="7.93"/>
    <n v="1.7766"/>
    <n v="1"/>
    <n v="158.6"/>
    <n v="0.2"/>
    <n v="16.649999999999999"/>
    <n v="1"/>
    <s v="Graciela Villarruel"/>
    <x v="0"/>
    <x v="45"/>
    <s v="5/5/2026, 3:43 PM"/>
    <s v="Retained With Discount"/>
  </r>
  <r>
    <s v="DG0001438437"/>
    <s v="Initial"/>
    <s v="D&amp;G Contact Center"/>
    <s v="5/5/2026, 3:45 PM"/>
    <s v="5/18/2026, 12:00 AM"/>
    <m/>
    <s v="Subscription"/>
    <n v="144.47999999999999"/>
    <n v="7.22"/>
    <n v="1.6184000000000001"/>
    <n v="1"/>
    <n v="144.47999999999999"/>
    <n v="0.2"/>
    <n v="15.17"/>
    <n v="1"/>
    <s v="Graciela Villarruel"/>
    <x v="0"/>
    <x v="45"/>
    <s v="5/5/2026, 3:45 PM"/>
    <s v="Retained With Discount"/>
  </r>
  <r>
    <s v="DG0001438436"/>
    <s v="Initial"/>
    <s v="D&amp;G Contact Center"/>
    <s v="5/5/2026, 3:46 PM"/>
    <s v="5/18/2026, 12:00 AM"/>
    <m/>
    <s v="Subscription"/>
    <n v="165.48"/>
    <n v="8.27"/>
    <n v="1.8535999999999999"/>
    <n v="1"/>
    <n v="165.48"/>
    <n v="0.2"/>
    <n v="17.38"/>
    <n v="1"/>
    <s v="Graciela Villarruel"/>
    <x v="0"/>
    <x v="45"/>
    <s v="5/5/2026, 3:46 PM"/>
    <s v="Retained With Discount"/>
  </r>
  <r>
    <s v="DG0001438435"/>
    <s v="Initial"/>
    <s v="Tel Reg"/>
    <s v="5/5/2026, 3:47 PM"/>
    <s v="5/18/2026, 12:00 AM"/>
    <m/>
    <s v="Subscription"/>
    <n v="83.48"/>
    <n v="4.17"/>
    <n v="1.002"/>
    <n v="1"/>
    <n v="83.48"/>
    <n v="0.2"/>
    <n v="9.02"/>
    <n v="1"/>
    <s v="Graciela Villarruel"/>
    <x v="0"/>
    <x v="45"/>
    <s v="5/5/2026, 3:47 PM"/>
    <s v="Retained With Discount"/>
  </r>
  <r>
    <s v="DG0001616198"/>
    <s v="Initial"/>
    <s v="Whirlpool Contact Center"/>
    <s v="5/4/2026, 9:34 AM"/>
    <s v="5/10/2026, 12:00 AM"/>
    <m/>
    <s v="Subscription"/>
    <n v="83.88"/>
    <n v="6.99"/>
    <n v="2.7949999999999999"/>
    <n v="1"/>
    <n v="83.88"/>
    <n v="0.2"/>
    <n v="37.74"/>
    <n v="1"/>
    <s v="Diane Foster"/>
    <x v="0"/>
    <x v="45"/>
    <s v="5/4/2026, 9:34 AM"/>
    <s v="Retained With Discount"/>
  </r>
  <r>
    <s v="DG0000527607"/>
    <s v="Initial"/>
    <s v="Whirlpool Contact Center"/>
    <s v="5/4/2026, 12:52 PM"/>
    <s v="5/30/2026, 12:00 AM"/>
    <s v="7/29/2026, 11:59 PM"/>
    <s v="Annual Renewal"/>
    <n v="239.88"/>
    <n v="19.989999999999998"/>
    <n v="1.0416700000000001"/>
    <n v="1"/>
    <n v="239.88"/>
    <n v="0.2"/>
    <n v="12.5"/>
    <n v="1"/>
    <s v="Walter Schulve"/>
    <x v="0"/>
    <x v="45"/>
    <s v="5/4/2026, 12:52 PM"/>
    <s v="Retained With Discount"/>
  </r>
  <r>
    <s v="DG0001713798"/>
    <s v="Initial"/>
    <s v="D&amp;G Contact Center"/>
    <s v="5/1/2026, 9:10 AM"/>
    <s v="5/4/2026, 12:00 AM"/>
    <m/>
    <s v="Subscription"/>
    <n v="183.92"/>
    <n v="8.36"/>
    <n v="1.8732"/>
    <n v="1"/>
    <n v="183.92"/>
    <n v="0.2"/>
    <n v="19.670000000000002"/>
    <n v="1"/>
    <s v="Denis Larriega"/>
    <x v="0"/>
    <x v="45"/>
    <s v="5/1/2026, 9:10 AM"/>
    <s v="Retained With Discount"/>
  </r>
  <r>
    <s v="DG0001270209"/>
    <s v="Initial"/>
    <s v="D&amp;G Contact Center"/>
    <s v="5/1/2026, 11:43 AM"/>
    <s v="5/28/2026, 12:00 AM"/>
    <m/>
    <s v="Subscription"/>
    <n v="110.66"/>
    <n v="5.03"/>
    <n v="1.127"/>
    <n v="1"/>
    <n v="110.66"/>
    <n v="0.2"/>
    <n v="9.7200000000000006"/>
    <n v="1"/>
    <s v="Martha Zamora"/>
    <x v="0"/>
    <x v="45"/>
    <s v="5/1/2026, 11:43 AM"/>
    <s v="Retained With Discount"/>
  </r>
  <r>
    <s v="DG0000347549"/>
    <s v="Initial"/>
    <s v="Whirlpool Contact Center"/>
    <s v="5/1/2026, 11:42 AM"/>
    <s v="5/26/2026, 12:00 AM"/>
    <s v="2/25/2027, 11:59 PM"/>
    <s v="Annual Renewal"/>
    <n v="251.88"/>
    <n v="20.99"/>
    <n v="1.0416700000000001"/>
    <n v="1"/>
    <n v="251.88"/>
    <n v="0.2"/>
    <n v="12.5"/>
    <n v="1"/>
    <s v="Martha Zamora"/>
    <x v="0"/>
    <x v="45"/>
    <s v="5/1/2026, 11:42 AM"/>
    <s v="Retained With Discount"/>
  </r>
  <r>
    <s v="DG0001270208"/>
    <s v="Initial"/>
    <s v="D&amp;G Contact Center"/>
    <s v="5/1/2026, 11:44 AM"/>
    <s v="5/28/2026, 12:00 AM"/>
    <m/>
    <s v="Subscription"/>
    <n v="140.58000000000001"/>
    <n v="6.39"/>
    <n v="1.4308000000000001"/>
    <n v="1"/>
    <n v="140.58000000000001"/>
    <n v="0.2"/>
    <n v="12.34"/>
    <n v="1"/>
    <s v="Martha Zamora"/>
    <x v="0"/>
    <x v="45"/>
    <s v="5/1/2026, 11:44 AM"/>
    <s v="Retained With Discount"/>
  </r>
  <r>
    <s v="DG0001270207"/>
    <s v="Initial"/>
    <s v="D&amp;G Contact Center"/>
    <s v="5/1/2026, 11:45 AM"/>
    <s v="5/28/2026, 12:00 AM"/>
    <m/>
    <s v="Subscription"/>
    <n v="196.12"/>
    <n v="8.91"/>
    <n v="1.9964"/>
    <n v="1"/>
    <n v="196.12"/>
    <n v="0.2"/>
    <n v="17.22"/>
    <n v="1"/>
    <s v="Martha Zamora"/>
    <x v="0"/>
    <x v="45"/>
    <s v="5/1/2026, 11:45 AM"/>
    <s v="Retained With Discount"/>
  </r>
  <r>
    <s v="DG0001270146"/>
    <s v="Initial"/>
    <s v="D&amp;G Contact Center"/>
    <s v="5/1/2026, 11:46 AM"/>
    <s v="5/28/2026, 12:00 AM"/>
    <m/>
    <s v="Subscription"/>
    <n v="157.30000000000001"/>
    <n v="7.15"/>
    <n v="1.6015999999999999"/>
    <n v="1"/>
    <n v="157.30000000000001"/>
    <n v="0.2"/>
    <n v="13.81"/>
    <n v="1"/>
    <s v="Martha Zamora"/>
    <x v="0"/>
    <x v="45"/>
    <s v="5/1/2026, 11:46 AM"/>
    <s v="Retained With Discount"/>
  </r>
  <r>
    <s v="DG0000161450"/>
    <s v="Initial"/>
    <s v="Tel Reg"/>
    <s v="5/1/2026, 3:04 PM"/>
    <s v="5/31/2026, 12:00 AM"/>
    <s v="3/30/2027, 11:59 PM"/>
    <s v="Subscription"/>
    <n v="134.88"/>
    <n v="11.24"/>
    <n v="1.0788"/>
    <n v="1"/>
    <n v="134.88"/>
    <n v="0.2"/>
    <n v="13.49"/>
    <n v="1"/>
    <s v="Cathy Wendt"/>
    <x v="0"/>
    <x v="45"/>
    <s v="5/1/2026, 3:04 PM"/>
    <s v="Retained With Discount"/>
  </r>
  <r>
    <s v="DG0000161448"/>
    <s v="Initial"/>
    <s v="Tel Reg"/>
    <s v="5/1/2026, 3:01 PM"/>
    <s v="5/31/2026, 12:00 AM"/>
    <s v="3/30/2027, 11:59 PM"/>
    <s v="Subscription"/>
    <n v="167.88"/>
    <n v="13.99"/>
    <n v="1.3428"/>
    <n v="1"/>
    <n v="167.88"/>
    <n v="0.2"/>
    <n v="16.79"/>
    <n v="1"/>
    <s v="Cathy Wendt"/>
    <x v="0"/>
    <x v="45"/>
    <s v="5/1/2026, 3:01 PM"/>
    <s v="Retained With Discount"/>
  </r>
  <r>
    <s v="DG0000161447"/>
    <s v="Initial"/>
    <s v="Tel Reg"/>
    <s v="5/1/2026, 3:03 PM"/>
    <s v="5/31/2026, 12:00 AM"/>
    <s v="3/30/2027, 11:59 PM"/>
    <s v="Subscription"/>
    <n v="149.88"/>
    <n v="12.49"/>
    <n v="1.1988000000000001"/>
    <n v="1"/>
    <n v="149.88"/>
    <n v="0.2"/>
    <n v="14.99"/>
    <n v="1"/>
    <s v="Cathy Wendt"/>
    <x v="0"/>
    <x v="45"/>
    <s v="5/1/2026, 3:03 PM"/>
    <s v="Retained With Discount"/>
  </r>
  <r>
    <s v="DG0000161449"/>
    <s v="Initial"/>
    <s v="Tel Reg"/>
    <s v="5/1/2026, 3:06 PM"/>
    <s v="5/31/2026, 12:00 AM"/>
    <s v="3/30/2027, 11:59 PM"/>
    <s v="Subscription"/>
    <n v="134.88"/>
    <n v="11.24"/>
    <n v="1.0788"/>
    <n v="1"/>
    <n v="134.88"/>
    <n v="0.2"/>
    <n v="13.49"/>
    <n v="1"/>
    <s v="Cathy Wendt"/>
    <x v="0"/>
    <x v="45"/>
    <s v="5/1/2026, 3:06 PM"/>
    <s v="Retained With Discount"/>
  </r>
  <r>
    <s v="DG0000161441"/>
    <s v="Canceled"/>
    <s v="Tel Reg"/>
    <s v="5/1/2026, 3:07 PM"/>
    <s v="5/31/2026, 12:00 AM"/>
    <s v="3/30/2027, 11:59 PM"/>
    <s v="Subscription"/>
    <n v="167.88"/>
    <n v="13.99"/>
    <n v="1.3428"/>
    <n v="1"/>
    <n v="167.88"/>
    <n v="0.2"/>
    <n v="16.79"/>
    <n v="1"/>
    <s v="Cathy Wendt"/>
    <x v="2"/>
    <x v="45"/>
    <s v="5/1/2026, 3:07 PM"/>
    <s v="Retained With Discount"/>
  </r>
  <r>
    <s v="DG0000345499"/>
    <s v="Initial"/>
    <s v="Tel Reg"/>
    <s v="5/1/2026, 3:11 PM"/>
    <s v="5/23/2026, 12:00 AM"/>
    <s v="2/22/2027, 11:59 PM"/>
    <s v="Subscription"/>
    <n v="179.88"/>
    <n v="14.99"/>
    <n v="1.4388000000000001"/>
    <n v="1"/>
    <n v="179.88"/>
    <n v="0.2"/>
    <n v="18.350000000000001"/>
    <n v="1"/>
    <s v="Cathy Wendt"/>
    <x v="0"/>
    <x v="45"/>
    <s v="5/1/2026, 3:11 PM"/>
    <s v="Retained With Discount"/>
  </r>
  <r>
    <s v="DG0000955442"/>
    <s v="Initial"/>
    <s v="Whirlpool Contact Center"/>
    <s v="5/1/2026, 3:35 PM"/>
    <s v="5/31/2026, 12:00 AM"/>
    <s v="3/30/2027, 11:59 PM"/>
    <s v="Annual Renewal"/>
    <n v="245.88"/>
    <n v="20.49"/>
    <n v="1.0416700000000001"/>
    <n v="1"/>
    <n v="245.88"/>
    <n v="0.2"/>
    <n v="12.5"/>
    <n v="1"/>
    <s v="Dwayne Lawson"/>
    <x v="0"/>
    <x v="45"/>
    <s v="5/1/2026, 3:35 PM"/>
    <s v="Retained With Discount"/>
  </r>
  <r>
    <s v="DG0001706194"/>
    <s v="Initial"/>
    <s v="D&amp;G Contact Center"/>
    <s v="5/11/2026, 5:33 AM"/>
    <s v="5/11/2026, 5:33 AM"/>
    <m/>
    <s v="Subscription"/>
    <n v="220.68"/>
    <n v="18.39"/>
    <n v="1.2873000000000001"/>
    <n v="0"/>
    <n v="220.68"/>
    <m/>
    <n v="28.33"/>
    <n v="1"/>
    <s v="Torina McCord"/>
    <x v="1"/>
    <x v="46"/>
    <s v="5/11/2026, 5:33 AM"/>
    <s v="Retained on Benefits"/>
  </r>
  <r>
    <s v="DG0001706182"/>
    <s v="Initial"/>
    <s v="D&amp;G Contact Center"/>
    <s v="5/11/2026, 5:33 AM"/>
    <s v="5/11/2026, 5:33 AM"/>
    <m/>
    <s v="Subscription"/>
    <n v="148.44"/>
    <n v="12.37"/>
    <n v="0.8659"/>
    <n v="0"/>
    <n v="148.44"/>
    <m/>
    <n v="19.059999999999999"/>
    <n v="1"/>
    <s v="Torina McCord"/>
    <x v="1"/>
    <x v="46"/>
    <s v="5/11/2026, 5:33 AM"/>
    <s v="Retained on Benefits"/>
  </r>
  <r>
    <s v="DG0001706176"/>
    <s v="Initial"/>
    <s v="D&amp;G Contact Center"/>
    <s v="5/11/2026, 5:34 AM"/>
    <s v="5/11/2026, 5:34 AM"/>
    <m/>
    <s v="Subscription"/>
    <n v="102.24"/>
    <n v="8.52"/>
    <n v="0.59640000000000004"/>
    <n v="0"/>
    <n v="102.24"/>
    <m/>
    <n v="13.12"/>
    <n v="1"/>
    <s v="Torina McCord"/>
    <x v="1"/>
    <x v="46"/>
    <s v="5/11/2026, 5:34 AM"/>
    <s v="Retained on Benefits"/>
  </r>
  <r>
    <s v="DG0001706172"/>
    <s v="Initial"/>
    <s v="D&amp;G Contact Center"/>
    <s v="5/11/2026, 5:34 AM"/>
    <s v="5/11/2026, 5:34 AM"/>
    <m/>
    <s v="Subscription"/>
    <n v="143.76"/>
    <n v="11.98"/>
    <n v="0.83860000000000001"/>
    <n v="0"/>
    <n v="143.76"/>
    <m/>
    <n v="18.46"/>
    <n v="1"/>
    <s v="Torina McCord"/>
    <x v="1"/>
    <x v="46"/>
    <s v="5/11/2026, 5:34 AM"/>
    <s v="Retained on Benefits"/>
  </r>
  <r>
    <s v="DG0000542892"/>
    <s v="Initial"/>
    <s v="After CC"/>
    <s v="5/11/2026, 5:36 AM"/>
    <s v="5/11/2026, 5:36 AM"/>
    <s v="8/8/2026, 11:59 PM"/>
    <s v="Subscription"/>
    <n v="131.88"/>
    <n v="10.99"/>
    <n v="2.198"/>
    <n v="1"/>
    <n v="131.88"/>
    <n v="0.2"/>
    <n v="26.38"/>
    <n v="1"/>
    <s v="Torina McCord"/>
    <x v="1"/>
    <x v="46"/>
    <s v="5/11/2026, 5:36 AM"/>
    <s v="Retained on Benefits"/>
  </r>
  <r>
    <s v="DG0000542893"/>
    <s v="Initial"/>
    <s v="After CC"/>
    <s v="5/11/2026, 5:37 AM"/>
    <s v="5/11/2026, 5:37 AM"/>
    <s v="8/8/2026, 11:59 PM"/>
    <s v="Subscription"/>
    <n v="155.88"/>
    <n v="12.99"/>
    <n v="2.5979999999999999"/>
    <n v="1"/>
    <n v="155.88"/>
    <n v="0.2"/>
    <n v="31.18"/>
    <n v="1"/>
    <s v="Torina McCord"/>
    <x v="1"/>
    <x v="46"/>
    <s v="5/11/2026, 5:37 AM"/>
    <s v="Retained on Benefits"/>
  </r>
  <r>
    <s v="DG0001231645"/>
    <s v="Initial"/>
    <s v="D&amp;G Contact Center"/>
    <s v="5/11/2026, 5:37 AM"/>
    <s v="5/11/2026, 5:37 AM"/>
    <m/>
    <s v="Subscription"/>
    <n v="123.12"/>
    <n v="10.26"/>
    <n v="0.71819999999999995"/>
    <n v="0"/>
    <n v="123.12"/>
    <m/>
    <n v="15.81"/>
    <n v="1"/>
    <s v="Torina McCord"/>
    <x v="1"/>
    <x v="46"/>
    <s v="5/11/2026, 5:37 AM"/>
    <s v="Retained on Benefits"/>
  </r>
  <r>
    <s v="DG0001231646"/>
    <s v="Initial"/>
    <s v="D&amp;G Contact Center"/>
    <s v="5/11/2026, 5:37 AM"/>
    <s v="5/11/2026, 5:37 AM"/>
    <m/>
    <s v="Subscription"/>
    <n v="204.96"/>
    <n v="17.079999999999998"/>
    <n v="1.1956"/>
    <n v="0"/>
    <n v="204.96"/>
    <m/>
    <n v="26.31"/>
    <n v="1"/>
    <s v="Torina McCord"/>
    <x v="1"/>
    <x v="46"/>
    <s v="5/11/2026, 5:37 AM"/>
    <s v="Retained on Benefits"/>
  </r>
  <r>
    <s v="DG0001231647"/>
    <s v="Initial"/>
    <s v="D&amp;G Contact Center"/>
    <s v="5/11/2026, 5:38 AM"/>
    <s v="5/11/2026, 5:38 AM"/>
    <m/>
    <s v="Subscription"/>
    <n v="114.12"/>
    <n v="9.51"/>
    <n v="0.66569999999999996"/>
    <n v="0"/>
    <n v="114.12"/>
    <m/>
    <n v="14.66"/>
    <n v="1"/>
    <s v="Torina McCord"/>
    <x v="1"/>
    <x v="46"/>
    <s v="5/11/2026, 5:38 AM"/>
    <s v="Retained on Benefits"/>
  </r>
  <r>
    <s v="DG0001706150"/>
    <s v="Initial"/>
    <s v="D&amp;G Contact Center"/>
    <s v="5/11/2026, 5:38 AM"/>
    <s v="5/11/2026, 5:38 AM"/>
    <m/>
    <s v="Subscription"/>
    <n v="171.84"/>
    <n v="14.32"/>
    <n v="1.0024"/>
    <n v="0"/>
    <n v="171.84"/>
    <m/>
    <n v="22.05"/>
    <n v="1"/>
    <s v="Torina McCord"/>
    <x v="1"/>
    <x v="46"/>
    <s v="5/11/2026, 5:38 AM"/>
    <s v="Retained on Benefits"/>
  </r>
  <r>
    <s v="DG0001706161"/>
    <s v="Initial"/>
    <s v="D&amp;G Contact Center"/>
    <s v="5/11/2026, 5:39 AM"/>
    <s v="5/11/2026, 5:39 AM"/>
    <m/>
    <s v="Subscription"/>
    <n v="159.47999999999999"/>
    <n v="13.29"/>
    <n v="0.93030000000000002"/>
    <n v="0"/>
    <n v="159.47999999999999"/>
    <m/>
    <n v="20.47"/>
    <n v="1"/>
    <s v="Torina McCord"/>
    <x v="1"/>
    <x v="46"/>
    <s v="5/11/2026, 5:39 AM"/>
    <s v="Retained on Benefits"/>
  </r>
  <r>
    <s v="DG0001706172"/>
    <s v="Initial"/>
    <s v="D&amp;G Contact Center"/>
    <s v="5/11/2026, 5:39 AM"/>
    <s v="5/11/2026, 5:39 AM"/>
    <m/>
    <s v="Subscription"/>
    <n v="143.76"/>
    <n v="11.98"/>
    <n v="0.83860000000000001"/>
    <n v="0"/>
    <n v="143.76"/>
    <m/>
    <n v="18.46"/>
    <n v="1"/>
    <s v="Torina McCord"/>
    <x v="1"/>
    <x v="46"/>
    <s v="5/11/2026, 5:39 AM"/>
    <s v="Retained on Benefits"/>
  </r>
  <r>
    <s v="DG0000994811"/>
    <s v="Initial"/>
    <s v="After OB"/>
    <s v="5/11/2026, 6:34 AM"/>
    <s v="5/11/2026, 6:34 AM"/>
    <s v="4/30/2027, 11:59 PM"/>
    <s v="Subscription"/>
    <n v="287.88"/>
    <n v="23.99"/>
    <m/>
    <n v="0"/>
    <n v="287.88"/>
    <m/>
    <m/>
    <n v="1"/>
    <s v="Sandra Mariani"/>
    <x v="1"/>
    <x v="46"/>
    <s v="5/11/2026, 6:34 AM"/>
    <s v="Retained on Benefits"/>
  </r>
  <r>
    <s v="DG0001452138"/>
    <s v="Initial"/>
    <s v="Whirlpool Contact Center"/>
    <s v="5/11/2026, 7:15 AM"/>
    <s v="5/11/2026, 7:15 AM"/>
    <m/>
    <s v="Annual Renewal"/>
    <n v="395.88"/>
    <n v="32.99"/>
    <m/>
    <n v="0"/>
    <n v="395.88"/>
    <m/>
    <m/>
    <n v="1"/>
    <s v="WILLIE COLES"/>
    <x v="1"/>
    <x v="46"/>
    <s v="5/11/2026, 7:15 AM"/>
    <s v="Retained on Benefits"/>
  </r>
  <r>
    <s v="DG0001452138"/>
    <s v="Initial"/>
    <s v="Whirlpool Contact Center"/>
    <s v="5/11/2026, 7:18 AM"/>
    <s v="5/11/2026, 7:18 AM"/>
    <m/>
    <s v="Annual Renewal"/>
    <n v="395.88"/>
    <n v="32.99"/>
    <m/>
    <n v="0"/>
    <n v="395.88"/>
    <m/>
    <m/>
    <n v="1"/>
    <s v="WILLIE COLES"/>
    <x v="1"/>
    <x v="46"/>
    <s v="5/11/2026, 7:18 AM"/>
    <s v="Retained on Benefits"/>
  </r>
  <r>
    <s v="DG0001753189"/>
    <s v="Initial"/>
    <s v="Tel Reg"/>
    <s v="5/11/2026, 7:41 AM"/>
    <s v="5/11/2026, 7:41 AM"/>
    <m/>
    <s v="Subscription"/>
    <n v="72.239999999999995"/>
    <n v="6.02"/>
    <n v="0.45150000000000001"/>
    <n v="0"/>
    <n v="72.239999999999995"/>
    <m/>
    <n v="9.93"/>
    <n v="1"/>
    <s v="Karen Doris"/>
    <x v="1"/>
    <x v="46"/>
    <s v="5/11/2026, 7:41 AM"/>
    <s v="Retained on Benefits"/>
  </r>
  <r>
    <s v="DG0001296683"/>
    <s v="Initial"/>
    <s v="Whirlpool Contact Center"/>
    <s v="5/8/2026, 6:52 AM"/>
    <s v="5/8/2026, 6:52 AM"/>
    <m/>
    <s v="Annual Renewal"/>
    <n v="383.88"/>
    <n v="31.99"/>
    <m/>
    <n v="0"/>
    <n v="383.88"/>
    <m/>
    <m/>
    <n v="1"/>
    <s v="MIchelle Hartman"/>
    <x v="1"/>
    <x v="46"/>
    <s v="5/8/2026, 6:52 AM"/>
    <s v="Retained on Benefits"/>
  </r>
  <r>
    <s v="DG0002043058"/>
    <s v="Initial"/>
    <s v="Tel Reg"/>
    <s v="5/8/2026, 7:29 AM"/>
    <s v="5/8/2026, 7:29 AM"/>
    <m/>
    <s v="Subscription"/>
    <n v="76.44"/>
    <n v="6.37"/>
    <n v="0.47775000000000001"/>
    <n v="0"/>
    <n v="76.44"/>
    <m/>
    <n v="10.52"/>
    <n v="1"/>
    <s v="Monica Thomas"/>
    <x v="1"/>
    <x v="46"/>
    <s v="5/8/2026, 7:29 AM"/>
    <s v="Retained on Benefits"/>
  </r>
  <r>
    <s v="DG0002062292"/>
    <s v="Initial"/>
    <s v="Web Reg"/>
    <s v="5/8/2026, 7:49 AM"/>
    <s v="5/8/2026, 7:49 AM"/>
    <m/>
    <s v="Subscription"/>
    <n v="34.68"/>
    <n v="2.89"/>
    <n v="1.0404"/>
    <n v="0"/>
    <n v="34.68"/>
    <n v="0.2"/>
    <n v="14.05"/>
    <n v="1"/>
    <s v="Natasha Smith"/>
    <x v="1"/>
    <x v="46"/>
    <s v="5/8/2026, 7:49 AM"/>
    <s v="Retained on Benefits"/>
  </r>
  <r>
    <s v="DG0001157892"/>
    <s v="Initial"/>
    <s v="Tel Reg"/>
    <s v="5/8/2026, 11:56 AM"/>
    <s v="5/8/2026, 11:56 AM"/>
    <m/>
    <s v="Subscription"/>
    <n v="58.3"/>
    <n v="2.65"/>
    <n v="0.63600000000000001"/>
    <n v="1"/>
    <n v="58.3"/>
    <n v="0.2"/>
    <n v="5.25"/>
    <n v="1"/>
    <s v="Lauren Stewart"/>
    <x v="1"/>
    <x v="46"/>
    <s v="5/8/2026, 11:56 AM"/>
    <s v="Retained on Benefits"/>
  </r>
  <r>
    <s v="DG0001992541"/>
    <s v="Initial"/>
    <s v="Whirlpool Contact Center"/>
    <s v="5/8/2026, 12:42 PM"/>
    <s v="5/8/2026, 12:42 PM"/>
    <m/>
    <s v="Annual Renewal"/>
    <n v="431.88"/>
    <n v="35.99"/>
    <m/>
    <n v="0"/>
    <n v="431.88"/>
    <m/>
    <m/>
    <n v="1"/>
    <s v="Deborah Kjenner"/>
    <x v="1"/>
    <x v="46"/>
    <s v="5/8/2026, 12:42 PM"/>
    <s v="Retained on Benefits"/>
  </r>
  <r>
    <s v="DG0001998604"/>
    <s v="Initial"/>
    <s v="Whirlpool Contact Center"/>
    <s v="5/8/2026, 1:25 PM"/>
    <s v="5/8/2026, 1:25 PM"/>
    <m/>
    <s v="Annual Renewal"/>
    <n v="491.88"/>
    <n v="40.99"/>
    <m/>
    <n v="0"/>
    <n v="491.88"/>
    <m/>
    <m/>
    <n v="1"/>
    <s v="Teresa Basile"/>
    <x v="1"/>
    <x v="46"/>
    <s v="5/8/2026, 1:25 PM"/>
    <s v="Retained on Benefits"/>
  </r>
  <r>
    <s v="DG0001152370"/>
    <s v="Initial"/>
    <s v="After CC"/>
    <s v="5/8/2026, 9:41 AM"/>
    <s v="5/17/2026, 12:00 AM"/>
    <m/>
    <s v="Subscription"/>
    <n v="77.88"/>
    <n v="6.49"/>
    <n v="1.2975000000000001"/>
    <n v="1"/>
    <n v="77.88"/>
    <n v="0.2"/>
    <n v="19.149999999999999"/>
    <n v="1"/>
    <s v="CAROL BOUTHILLIER"/>
    <x v="0"/>
    <x v="46"/>
    <s v="5/8/2026, 9:41 AM"/>
    <s v="Retained With Discount"/>
  </r>
  <r>
    <s v="DG0001152372"/>
    <s v="Initial"/>
    <s v="After CC"/>
    <s v="5/8/2026, 9:41 AM"/>
    <s v="5/17/2026, 12:00 AM"/>
    <m/>
    <s v="Subscription"/>
    <n v="113.88"/>
    <n v="9.49"/>
    <n v="1.8975"/>
    <n v="1"/>
    <n v="113.88"/>
    <n v="0.2"/>
    <n v="28"/>
    <n v="1"/>
    <s v="CAROL BOUTHILLIER"/>
    <x v="0"/>
    <x v="46"/>
    <s v="5/8/2026, 9:41 AM"/>
    <s v="Retained With Discount"/>
  </r>
  <r>
    <s v="DG0001335371"/>
    <s v="Initial"/>
    <s v="Tel Reg"/>
    <s v="5/7/2026, 5:53 AM"/>
    <s v="5/7/2026, 5:53 AM"/>
    <m/>
    <s v="Subscription"/>
    <n v="41.28"/>
    <n v="3.44"/>
    <n v="0.25800000000000001"/>
    <n v="0"/>
    <n v="41.28"/>
    <m/>
    <n v="5.17"/>
    <n v="1"/>
    <s v="CHANELL WALKER"/>
    <x v="1"/>
    <x v="46"/>
    <s v="5/7/2026, 5:53 AM"/>
    <s v="Retained on Benefits"/>
  </r>
  <r>
    <s v="DG0001335373"/>
    <s v="Initial"/>
    <s v="Tel Reg"/>
    <s v="5/7/2026, 5:52 AM"/>
    <s v="5/7/2026, 5:52 AM"/>
    <m/>
    <s v="Subscription"/>
    <n v="103.56"/>
    <n v="8.6300000000000008"/>
    <n v="0.64724999999999999"/>
    <n v="0"/>
    <n v="103.56"/>
    <m/>
    <n v="12.95"/>
    <n v="1"/>
    <s v="CHANELL WALKER"/>
    <x v="1"/>
    <x v="46"/>
    <s v="5/7/2026, 5:52 AM"/>
    <s v="Retained on Benefits"/>
  </r>
  <r>
    <s v="DG0001335370"/>
    <s v="Initial"/>
    <s v="Tel Reg"/>
    <s v="5/7/2026, 5:53 AM"/>
    <s v="5/7/2026, 5:53 AM"/>
    <m/>
    <s v="Subscription"/>
    <n v="70.319999999999993"/>
    <n v="5.86"/>
    <n v="0.4395"/>
    <n v="0"/>
    <n v="70.319999999999993"/>
    <m/>
    <n v="8.7899999999999991"/>
    <n v="1"/>
    <s v="CHANELL WALKER"/>
    <x v="1"/>
    <x v="46"/>
    <s v="5/7/2026, 5:53 AM"/>
    <s v="Retained on Benefits"/>
  </r>
  <r>
    <s v="DG0001335376"/>
    <s v="Initial"/>
    <s v="Tel Reg"/>
    <s v="5/7/2026, 5:52 AM"/>
    <s v="5/7/2026, 5:52 AM"/>
    <m/>
    <s v="Subscription"/>
    <n v="50.28"/>
    <n v="4.1900000000000004"/>
    <n v="0.31424999999999997"/>
    <n v="0"/>
    <n v="50.28"/>
    <m/>
    <n v="6.27"/>
    <n v="1"/>
    <s v="CHANELL WALKER"/>
    <x v="1"/>
    <x v="46"/>
    <s v="5/7/2026, 5:52 AM"/>
    <s v="Retained on Benefits"/>
  </r>
  <r>
    <s v="DG0001335378"/>
    <s v="Initial"/>
    <s v="Tel Reg"/>
    <s v="5/7/2026, 5:52 AM"/>
    <s v="5/7/2026, 5:52 AM"/>
    <m/>
    <s v="Subscription"/>
    <n v="38.520000000000003"/>
    <n v="3.21"/>
    <n v="0.24074999999999999"/>
    <n v="0"/>
    <n v="38.520000000000003"/>
    <m/>
    <n v="4.8099999999999996"/>
    <n v="1"/>
    <s v="CHANELL WALKER"/>
    <x v="1"/>
    <x v="46"/>
    <s v="5/7/2026, 5:52 AM"/>
    <s v="Retained on Benefits"/>
  </r>
  <r>
    <s v="DG0001569328"/>
    <s v="Initial"/>
    <s v="Whirlpool Contact Center"/>
    <s v="5/7/2026, 7:49 AM"/>
    <s v="5/7/2026, 7:49 AM"/>
    <m/>
    <s v="Annual Renewal"/>
    <n v="395.88"/>
    <n v="32.99"/>
    <m/>
    <n v="0"/>
    <n v="395.88"/>
    <m/>
    <m/>
    <n v="1"/>
    <s v="Dax Nepomuceno"/>
    <x v="1"/>
    <x v="46"/>
    <s v="5/7/2026, 7:49 AM"/>
    <s v="Retained on Benefits"/>
  </r>
  <r>
    <s v="DG0001920782"/>
    <s v="Canceled"/>
    <s v="Tel Reg"/>
    <s v="5/7/2026, 8:41 AM"/>
    <s v="5/7/2026, 8:41 AM"/>
    <m/>
    <s v="Subscription"/>
    <n v="55.08"/>
    <n v="4.59"/>
    <n v="0.34425"/>
    <n v="0"/>
    <n v="55.08"/>
    <m/>
    <n v="6.87"/>
    <n v="1"/>
    <s v="Ana Tzolis"/>
    <x v="2"/>
    <x v="46"/>
    <s v="5/7/2026, 8:41 AM"/>
    <s v="Retained on Benefits"/>
  </r>
  <r>
    <s v="DG0001920779"/>
    <s v="Initial"/>
    <s v="Tel Reg"/>
    <s v="5/7/2026, 8:42 AM"/>
    <s v="5/7/2026, 8:42 AM"/>
    <m/>
    <s v="Subscription"/>
    <n v="85.32"/>
    <n v="7.11"/>
    <n v="0.53325"/>
    <n v="0"/>
    <n v="85.32"/>
    <m/>
    <n v="10.65"/>
    <n v="1"/>
    <s v="Ana Tzolis"/>
    <x v="2"/>
    <x v="46"/>
    <s v="5/7/2026, 8:42 AM"/>
    <s v="Retained on Benefits"/>
  </r>
  <r>
    <s v="DG0001920778"/>
    <s v="Initial"/>
    <s v="D&amp;G Contact Center"/>
    <s v="5/7/2026, 8:42 AM"/>
    <s v="5/7/2026, 8:42 AM"/>
    <m/>
    <s v="Subscription"/>
    <n v="204.12"/>
    <n v="17.010000000000002"/>
    <n v="1.1907000000000001"/>
    <n v="0"/>
    <n v="204.12"/>
    <m/>
    <n v="23.81"/>
    <n v="1"/>
    <s v="Ana Tzolis"/>
    <x v="2"/>
    <x v="46"/>
    <s v="5/7/2026, 8:42 AM"/>
    <s v="Retained on Benefits"/>
  </r>
  <r>
    <s v="DG0000715332"/>
    <s v="Initial"/>
    <s v="After CC"/>
    <s v="5/7/2026, 9:03 AM"/>
    <s v="5/7/2026, 9:03 AM"/>
    <s v="12/25/2026, 11:59 PM"/>
    <s v="Subscription"/>
    <n v="203.88"/>
    <n v="16.989999999999998"/>
    <n v="3.3975"/>
    <n v="1"/>
    <n v="203.88"/>
    <n v="0.2"/>
    <n v="44.17"/>
    <n v="1"/>
    <s v="Ogechi Okorie"/>
    <x v="1"/>
    <x v="46"/>
    <s v="5/7/2026, 9:03 AM"/>
    <s v="Retained on Benefits"/>
  </r>
  <r>
    <s v="DG0001504451"/>
    <s v="Initial"/>
    <s v="After CC"/>
    <s v="5/7/2026, 10:37 AM"/>
    <s v="5/7/2026, 10:37 AM"/>
    <m/>
    <s v="Subscription"/>
    <n v="107.88"/>
    <n v="8.99"/>
    <n v="1.798"/>
    <n v="0"/>
    <n v="107.88"/>
    <m/>
    <n v="24.29"/>
    <n v="1"/>
    <s v="Ana Smith"/>
    <x v="1"/>
    <x v="46"/>
    <s v="5/7/2026, 10:37 AM"/>
    <s v="Retained on Benefits"/>
  </r>
  <r>
    <s v="DG0001504449"/>
    <s v="Initial"/>
    <s v="After CC"/>
    <s v="5/7/2026, 10:37 AM"/>
    <s v="5/7/2026, 10:37 AM"/>
    <m/>
    <s v="Subscription"/>
    <n v="143.88"/>
    <n v="11.99"/>
    <n v="2.3980000000000001"/>
    <n v="0"/>
    <n v="143.88"/>
    <m/>
    <n v="32.39"/>
    <n v="1"/>
    <s v="Ana Smith"/>
    <x v="1"/>
    <x v="46"/>
    <s v="5/7/2026, 10:37 AM"/>
    <s v="Retained on Benefits"/>
  </r>
  <r>
    <s v="DG0002206560"/>
    <s v="Initial"/>
    <s v="Tel Reg"/>
    <s v="5/7/2026, 11:50 AM"/>
    <s v="5/7/2026, 11:50 AM"/>
    <m/>
    <s v="Subscription"/>
    <n v="58.92"/>
    <n v="4.91"/>
    <n v="0.36825000000000002"/>
    <n v="0"/>
    <n v="58.92"/>
    <n v="0.5"/>
    <n v="8.11"/>
    <n v="1"/>
    <s v="Sylvia Moore"/>
    <x v="1"/>
    <x v="46"/>
    <s v="5/7/2026, 11:50 AM"/>
    <s v="Retained on Benefits"/>
  </r>
  <r>
    <s v="DG0002016330"/>
    <s v="Initial"/>
    <s v="Whirlpool Contact Center"/>
    <s v="5/7/2026, 12:09 PM"/>
    <s v="5/7/2026, 12:09 PM"/>
    <m/>
    <s v="Subscription"/>
    <n v="143.88"/>
    <n v="11.99"/>
    <n v="2.9975000000000001"/>
    <n v="0"/>
    <n v="143.88"/>
    <n v="0.5"/>
    <n v="59.96"/>
    <n v="1"/>
    <s v="Linda Erwin"/>
    <x v="1"/>
    <x v="46"/>
    <s v="5/7/2026, 12:09 PM"/>
    <s v="Retained on Benefits"/>
  </r>
  <r>
    <s v="DG0001532186"/>
    <s v="Initial"/>
    <s v="Whirlpool Contact Center"/>
    <s v="5/7/2026, 12:45 PM"/>
    <s v="5/7/2026, 12:45 PM"/>
    <m/>
    <s v="Annual Renewal"/>
    <n v="395.88"/>
    <n v="32.99"/>
    <m/>
    <n v="0"/>
    <n v="395.88"/>
    <m/>
    <m/>
    <n v="1"/>
    <s v="BRITTANY WALLER"/>
    <x v="1"/>
    <x v="46"/>
    <s v="5/7/2026, 12:45 PM"/>
    <s v="Retained on Benefits"/>
  </r>
  <r>
    <s v="DG0001045442"/>
    <s v="Canceled"/>
    <s v="Whirlpool Contact Center"/>
    <s v="5/7/2026, 5:10 AM"/>
    <s v="6/7/2026, 12:00 AM"/>
    <s v="5/6/2027, 11:59 PM"/>
    <s v="Annual Renewal"/>
    <n v="227.88"/>
    <n v="18.989999999999998"/>
    <n v="1.0416700000000001"/>
    <n v="1"/>
    <n v="227.88"/>
    <n v="0.2"/>
    <n v="12.5"/>
    <n v="1"/>
    <s v="Kelly Logvin"/>
    <x v="2"/>
    <x v="46"/>
    <s v="5/7/2026, 5:10 AM"/>
    <s v="Retained With Discount"/>
  </r>
  <r>
    <s v="DG0001278913"/>
    <s v="Initial"/>
    <s v="Tel Reg"/>
    <s v="5/7/2026, 6:32 AM"/>
    <s v="6/1/2026, 12:00 AM"/>
    <m/>
    <s v="Subscription"/>
    <n v="55.88"/>
    <n v="2.54"/>
    <n v="0.61050000000000004"/>
    <n v="1"/>
    <n v="55.88"/>
    <n v="0.2"/>
    <n v="5.03"/>
    <n v="1"/>
    <s v="Robert Pliskin"/>
    <x v="0"/>
    <x v="46"/>
    <s v="5/7/2026, 6:32 AM"/>
    <s v="Retained With Discount"/>
  </r>
  <r>
    <s v="DG0001278912"/>
    <s v="Initial"/>
    <s v="Tel Reg"/>
    <s v="5/7/2026, 6:33 AM"/>
    <s v="6/1/2026, 12:00 AM"/>
    <m/>
    <s v="Subscription"/>
    <n v="65.56"/>
    <n v="2.98"/>
    <n v="0.71550000000000002"/>
    <n v="1"/>
    <n v="65.56"/>
    <n v="0.2"/>
    <n v="5.9"/>
    <n v="1"/>
    <s v="Robert Pliskin"/>
    <x v="0"/>
    <x v="46"/>
    <s v="5/7/2026, 6:33 AM"/>
    <s v="Retained With Discount"/>
  </r>
  <r>
    <s v="DG0000489140"/>
    <s v="Canceled"/>
    <s v="Whirlpool Contact Center"/>
    <s v="5/6/2026, 6:37 AM"/>
    <s v="5/6/2026, 6:37 AM"/>
    <s v="7/2/2026, 11:59 PM"/>
    <s v="Annual Renewal"/>
    <n v="233.88"/>
    <n v="19.489999999999998"/>
    <m/>
    <n v="0"/>
    <n v="233.88"/>
    <m/>
    <m/>
    <n v="1"/>
    <s v="Wendi Whowell"/>
    <x v="2"/>
    <x v="46"/>
    <s v="5/6/2026, 6:37 AM"/>
    <s v="Retained on Benefits"/>
  </r>
  <r>
    <s v="DG0001714210"/>
    <s v="Initial"/>
    <s v="Whirlpool Contact Center"/>
    <s v="5/6/2026, 9:12 AM"/>
    <s v="5/6/2026, 9:12 AM"/>
    <m/>
    <s v="Annual Renewal"/>
    <n v="551.88"/>
    <n v="45.99"/>
    <m/>
    <n v="0"/>
    <n v="551.88"/>
    <m/>
    <m/>
    <n v="1"/>
    <s v="Geoffrey Goetz"/>
    <x v="1"/>
    <x v="46"/>
    <s v="5/6/2026, 9:12 AM"/>
    <s v="Retained on Benefits"/>
  </r>
  <r>
    <s v="DG0001994890"/>
    <s v="Initial"/>
    <s v="Whirlpool Contact Center"/>
    <s v="5/6/2026, 11:04 AM"/>
    <s v="5/6/2026, 11:04 AM"/>
    <m/>
    <s v="Annual Renewal"/>
    <n v="395.88"/>
    <n v="32.99"/>
    <m/>
    <n v="0"/>
    <n v="395.88"/>
    <m/>
    <m/>
    <n v="1"/>
    <s v="Sujatha Reddy"/>
    <x v="1"/>
    <x v="46"/>
    <s v="5/6/2026, 11:04 AM"/>
    <s v="Retained on Benefits"/>
  </r>
  <r>
    <s v="DG0001113476"/>
    <s v="Initial"/>
    <s v="After Web"/>
    <s v="5/6/2026, 7:20 AM"/>
    <s v="5/18/2026, 12:00 AM"/>
    <m/>
    <s v="Subscription"/>
    <n v="118.68"/>
    <n v="8.7899999999999991"/>
    <n v="2.1974999999999998"/>
    <n v="1"/>
    <n v="118.68"/>
    <n v="0.2"/>
    <n v="26.38"/>
    <n v="1"/>
    <s v="Debbie Ebner"/>
    <x v="2"/>
    <x v="46"/>
    <s v="5/6/2026, 7:20 AM"/>
    <s v="Retained With Discount"/>
  </r>
  <r>
    <s v="DG0001046551"/>
    <s v="Initial"/>
    <s v="Whirlpool Contact Center"/>
    <s v="5/6/2026, 1:38 PM"/>
    <s v="5/7/2026, 1:00 AM"/>
    <s v="5/6/2027, 11:59 PM"/>
    <s v="Subscription"/>
    <n v="131.88"/>
    <n v="10.99"/>
    <n v="1.05504"/>
    <n v="1"/>
    <n v="131.88"/>
    <n v="0.2"/>
    <n v="12.66"/>
    <n v="1"/>
    <s v="Paul Provencal"/>
    <x v="0"/>
    <x v="46"/>
    <s v="5/6/2026, 1:38 PM"/>
    <s v="Retained With Discount"/>
  </r>
  <r>
    <s v="DG0001046550"/>
    <s v="Initial"/>
    <s v="Whirlpool Contact Center"/>
    <s v="5/6/2026, 1:39 PM"/>
    <s v="5/7/2026, 1:00 AM"/>
    <s v="5/6/2027, 11:59 PM"/>
    <s v="Subscription"/>
    <n v="167.88"/>
    <n v="13.99"/>
    <n v="1.34304"/>
    <n v="1"/>
    <n v="167.88"/>
    <n v="0.2"/>
    <n v="16.12"/>
    <n v="1"/>
    <s v="Paul Provencal"/>
    <x v="0"/>
    <x v="46"/>
    <s v="5/6/2026, 1:39 PM"/>
    <s v="Retained With Discount"/>
  </r>
  <r>
    <s v="DG0001046549"/>
    <s v="Initial"/>
    <s v="Whirlpool Contact Center"/>
    <s v="5/6/2026, 1:39 PM"/>
    <s v="5/7/2026, 1:00 AM"/>
    <s v="5/6/2027, 11:59 PM"/>
    <s v="Subscription"/>
    <n v="119.88"/>
    <n v="9.99"/>
    <n v="0.95904"/>
    <n v="1"/>
    <n v="119.88"/>
    <n v="0.2"/>
    <n v="11.51"/>
    <n v="1"/>
    <s v="Paul Provencal"/>
    <x v="0"/>
    <x v="46"/>
    <s v="5/6/2026, 1:39 PM"/>
    <s v="Retained With Discount"/>
  </r>
  <r>
    <s v="DG0001046548"/>
    <s v="Initial"/>
    <s v="Whirlpool Contact Center"/>
    <s v="5/6/2026, 1:40 PM"/>
    <s v="5/7/2026, 1:00 AM"/>
    <s v="5/6/2027, 11:59 PM"/>
    <s v="Subscription"/>
    <n v="143.88"/>
    <n v="11.99"/>
    <n v="1.1510400000000001"/>
    <n v="1"/>
    <n v="143.88"/>
    <n v="0.2"/>
    <n v="13.81"/>
    <n v="1"/>
    <s v="Paul Provencal"/>
    <x v="0"/>
    <x v="46"/>
    <s v="5/6/2026, 1:40 PM"/>
    <s v="Retained With Discount"/>
  </r>
  <r>
    <s v="DG0001046547"/>
    <s v="Initial"/>
    <s v="Whirlpool Contact Center"/>
    <s v="5/6/2026, 1:40 PM"/>
    <s v="5/7/2026, 1:00 AM"/>
    <s v="5/6/2027, 11:59 PM"/>
    <s v="Subscription"/>
    <n v="131.88"/>
    <n v="10.99"/>
    <n v="1.05504"/>
    <n v="1"/>
    <n v="131.88"/>
    <n v="0.2"/>
    <n v="12.66"/>
    <n v="1"/>
    <s v="Paul Provencal"/>
    <x v="0"/>
    <x v="46"/>
    <s v="5/6/2026, 1:40 PM"/>
    <s v="Retained With Discount"/>
  </r>
  <r>
    <s v="DG0001046546"/>
    <s v="Initial"/>
    <s v="Whirlpool Contact Center"/>
    <s v="5/6/2026, 1:41 PM"/>
    <s v="5/7/2026, 1:00 AM"/>
    <s v="5/6/2027, 11:59 PM"/>
    <s v="Subscription"/>
    <n v="163.1"/>
    <n v="13.59"/>
    <n v="1.63104"/>
    <n v="1"/>
    <n v="163.1"/>
    <n v="0.2"/>
    <n v="19.57"/>
    <n v="1"/>
    <s v="Paul Provencal"/>
    <x v="0"/>
    <x v="46"/>
    <s v="5/6/2026, 1:41 PM"/>
    <s v="Retained With Discount"/>
  </r>
  <r>
    <s v="DG0001046546"/>
    <s v="Initial"/>
    <s v="Whirlpool Contact Center"/>
    <s v="5/6/2026, 1:42 PM"/>
    <s v="5/7/2026, 1:00 AM"/>
    <s v="5/6/2027, 11:59 PM"/>
    <s v="Subscription"/>
    <n v="163.1"/>
    <n v="13.59"/>
    <n v="1.63104"/>
    <n v="1"/>
    <n v="163.1"/>
    <n v="0.2"/>
    <n v="19.57"/>
    <n v="1"/>
    <s v="Paul Provencal"/>
    <x v="0"/>
    <x v="46"/>
    <s v="5/6/2026, 1:42 PM"/>
    <s v="Retained With Discount"/>
  </r>
  <r>
    <s v="DG0001046545"/>
    <s v="Initial"/>
    <s v="Whirlpool Contact Center"/>
    <s v="5/6/2026, 1:42 PM"/>
    <s v="5/7/2026, 1:00 AM"/>
    <s v="5/6/2027, 11:59 PM"/>
    <s v="Subscription"/>
    <n v="143.88"/>
    <n v="11.99"/>
    <n v="1.1510400000000001"/>
    <n v="1"/>
    <n v="143.88"/>
    <n v="0.2"/>
    <n v="13.81"/>
    <n v="1"/>
    <s v="Paul Provencal"/>
    <x v="0"/>
    <x v="46"/>
    <s v="5/6/2026, 1:42 PM"/>
    <s v="Retained With Discount"/>
  </r>
  <r>
    <s v="DG0001889805"/>
    <s v="Initial"/>
    <s v="Tel Reg"/>
    <s v="5/5/2026, 5:52 AM"/>
    <s v="5/5/2026, 5:52 AM"/>
    <m/>
    <s v="Subscription"/>
    <n v="57.72"/>
    <n v="4.8099999999999996"/>
    <n v="0.36075000000000002"/>
    <n v="0"/>
    <n v="57.72"/>
    <m/>
    <n v="7.94"/>
    <n v="1"/>
    <s v="Edward Thomas"/>
    <x v="1"/>
    <x v="46"/>
    <s v="5/5/2026, 5:52 AM"/>
    <s v="Retained on Benefits"/>
  </r>
  <r>
    <s v="DG0001970547"/>
    <s v="Initial"/>
    <s v="Tel Reg"/>
    <s v="5/5/2026, 11:59 AM"/>
    <s v="5/5/2026, 11:59 AM"/>
    <m/>
    <s v="Subscription"/>
    <n v="120.96"/>
    <n v="10.08"/>
    <n v="0.75600000000000001"/>
    <n v="0"/>
    <n v="120.96"/>
    <n v="0.5"/>
    <n v="15.13"/>
    <n v="1"/>
    <s v="Alice Garrett"/>
    <x v="1"/>
    <x v="46"/>
    <s v="5/5/2026, 11:59 AM"/>
    <s v="Retained on Benefits"/>
  </r>
  <r>
    <s v="DG0001970581"/>
    <s v="Initial"/>
    <s v="Tel Reg"/>
    <s v="5/5/2026, 11:59 AM"/>
    <s v="5/5/2026, 11:59 AM"/>
    <m/>
    <s v="Subscription"/>
    <n v="117.12"/>
    <n v="9.76"/>
    <n v="0.73199999999999998"/>
    <n v="0"/>
    <n v="117.12"/>
    <n v="0.5"/>
    <n v="14.63"/>
    <n v="1"/>
    <s v="Alice Garrett"/>
    <x v="1"/>
    <x v="46"/>
    <s v="5/5/2026, 11:59 AM"/>
    <s v="Retained on Benefits"/>
  </r>
  <r>
    <s v="DG0001914220"/>
    <s v="Initial"/>
    <s v="D&amp;G Contact Center"/>
    <s v="5/5/2026, 5:04 AM"/>
    <s v="5/25/2026, 12:00 AM"/>
    <m/>
    <s v="Subscription"/>
    <n v="227.8"/>
    <n v="10.35"/>
    <n v="2.3197999999999999"/>
    <n v="1"/>
    <n v="227.8"/>
    <n v="0.2"/>
    <n v="25.23"/>
    <n v="1"/>
    <s v="Robert Goldman"/>
    <x v="2"/>
    <x v="46"/>
    <s v="5/5/2026, 5:04 AM"/>
    <s v="Retained With Discount"/>
  </r>
  <r>
    <s v="DG0001139636"/>
    <s v="Initial"/>
    <s v="Tel Reg"/>
    <s v="5/5/2026, 7:50 AM"/>
    <s v="5/12/2026, 12:00 AM"/>
    <m/>
    <s v="Subscription"/>
    <n v="70.28"/>
    <n v="3.19"/>
    <n v="0.38250000000000001"/>
    <n v="1"/>
    <n v="70.28"/>
    <n v="0.2"/>
    <n v="5.65"/>
    <n v="1"/>
    <s v="Kim Driver"/>
    <x v="0"/>
    <x v="46"/>
    <s v="5/5/2026, 7:50 AM"/>
    <s v="Retained With Discount"/>
  </r>
  <r>
    <s v="DG0001139638"/>
    <s v="Initial"/>
    <s v="Tel Reg"/>
    <s v="5/5/2026, 7:50 AM"/>
    <s v="5/12/2026, 12:00 AM"/>
    <m/>
    <s v="Subscription"/>
    <n v="61.6"/>
    <n v="2.8"/>
    <n v="0.33600000000000002"/>
    <n v="1"/>
    <n v="61.6"/>
    <n v="0.2"/>
    <n v="4.96"/>
    <n v="1"/>
    <s v="Kim Driver"/>
    <x v="0"/>
    <x v="46"/>
    <s v="5/5/2026, 7:50 AM"/>
    <s v="Retained With Discount"/>
  </r>
  <r>
    <s v="DG0000206305"/>
    <s v="Initial"/>
    <s v="Whirlpool Contact Center"/>
    <s v="5/5/2026, 8:51 AM"/>
    <s v="6/3/2026, 12:00 AM"/>
    <s v="8/2/2026, 11:59 PM"/>
    <s v="Annual Renewal"/>
    <n v="290.88"/>
    <n v="24.24"/>
    <n v="1.9390000000000001"/>
    <n v="1"/>
    <n v="290.88"/>
    <n v="0.2"/>
    <n v="28.12"/>
    <n v="1"/>
    <s v="Patricia Malone"/>
    <x v="0"/>
    <x v="46"/>
    <s v="5/5/2026, 8:51 AM"/>
    <s v="Retained With Discount"/>
  </r>
  <r>
    <s v="DG0001004459"/>
    <s v="Initial"/>
    <s v="Tel Reg"/>
    <s v="5/5/2026, 12:38 PM"/>
    <s v="5/21/2026, 12:00 AM"/>
    <s v="4/20/2027, 11:59 PM"/>
    <s v="Subscription"/>
    <n v="125.88"/>
    <n v="10.49"/>
    <n v="1.2585"/>
    <n v="1"/>
    <n v="125.88"/>
    <n v="0.2"/>
    <n v="15.42"/>
    <n v="1"/>
    <s v="Geniece Thomas"/>
    <x v="0"/>
    <x v="46"/>
    <s v="5/5/2026, 12:38 PM"/>
    <s v="Retained With Discount"/>
  </r>
  <r>
    <s v="DG0001004458"/>
    <s v="Initial"/>
    <s v="Tel Reg"/>
    <s v="5/5/2026, 12:39 PM"/>
    <s v="5/21/2026, 12:00 AM"/>
    <s v="4/20/2027, 11:59 PM"/>
    <s v="Subscription"/>
    <n v="53.88"/>
    <n v="4.49"/>
    <n v="0.53849999999999998"/>
    <n v="1"/>
    <n v="53.88"/>
    <n v="0.2"/>
    <n v="6.6"/>
    <n v="1"/>
    <s v="Geniece Thomas"/>
    <x v="0"/>
    <x v="46"/>
    <s v="5/5/2026, 12:39 PM"/>
    <s v="Retained With Discount"/>
  </r>
  <r>
    <s v="DG0000578655"/>
    <s v="Initial"/>
    <s v="D&amp;G Contact Center"/>
    <s v="5/4/2026, 5:19 AM"/>
    <s v="5/4/2026, 5:19 AM"/>
    <s v="10/2/2026, 11:59 PM"/>
    <s v="Subscription"/>
    <n v="185.88"/>
    <n v="15.49"/>
    <n v="2.1686000000000001"/>
    <n v="1"/>
    <n v="185.88"/>
    <s v="%"/>
    <n v="26.02"/>
    <n v="1"/>
    <s v="Rosa Russ"/>
    <x v="1"/>
    <x v="46"/>
    <s v="5/4/2026, 5:19 AM"/>
    <s v="Retained on Benefits"/>
  </r>
  <r>
    <s v="DG0000964039"/>
    <s v="Initial"/>
    <s v="After CC"/>
    <s v="5/4/2026, 7:08 AM"/>
    <s v="5/4/2026, 7:08 AM"/>
    <s v="4/30/2027, 11:59 PM"/>
    <s v="Subscription"/>
    <n v="155.88"/>
    <n v="12.99"/>
    <m/>
    <n v="0"/>
    <n v="155.88"/>
    <m/>
    <m/>
    <n v="1"/>
    <s v="Bob Reese"/>
    <x v="1"/>
    <x v="46"/>
    <s v="5/4/2026, 7:08 AM"/>
    <s v="Retained on Benefits"/>
  </r>
  <r>
    <s v="DG0001669778"/>
    <s v="Initial"/>
    <s v="Tel Reg"/>
    <s v="5/4/2026, 7:09 AM"/>
    <s v="5/4/2026, 7:09 AM"/>
    <m/>
    <s v="Subscription"/>
    <n v="63.84"/>
    <n v="5.32"/>
    <n v="0.39900000000000002"/>
    <n v="0"/>
    <n v="63.84"/>
    <m/>
    <n v="8.7799999999999994"/>
    <n v="1"/>
    <s v="Bob Reese"/>
    <x v="1"/>
    <x v="46"/>
    <s v="5/4/2026, 7:09 AM"/>
    <s v="Retained on Benefits"/>
  </r>
  <r>
    <s v="DG0002043188"/>
    <s v="Initial"/>
    <s v="Whirlpool Contact Center"/>
    <s v="5/4/2026, 7:55 AM"/>
    <s v="5/4/2026, 7:55 AM"/>
    <m/>
    <s v="Annual Renewal"/>
    <n v="395.88"/>
    <n v="32.99"/>
    <m/>
    <n v="0"/>
    <n v="395.88"/>
    <m/>
    <m/>
    <n v="1"/>
    <s v="Kristin Harvey"/>
    <x v="1"/>
    <x v="46"/>
    <s v="5/4/2026, 7:55 AM"/>
    <s v="Retained on Benefits"/>
  </r>
  <r>
    <s v="DG0000476962"/>
    <s v="Initial"/>
    <s v="D&amp;G Contact Center"/>
    <s v="5/4/2026, 10:53 AM"/>
    <s v="5/4/2026, 10:53 AM"/>
    <s v="7/24/2026, 11:59 PM"/>
    <s v="Subscription"/>
    <n v="224.88"/>
    <n v="18.739999999999998"/>
    <n v="2.0985999999999998"/>
    <n v="1"/>
    <n v="224.88"/>
    <n v="0.2"/>
    <n v="29.38"/>
    <n v="1"/>
    <s v="Shirley Jennings"/>
    <x v="1"/>
    <x v="46"/>
    <s v="5/4/2026, 10:53 AM"/>
    <s v="Retained on Benefits"/>
  </r>
  <r>
    <s v="DG0000476963"/>
    <s v="Initial"/>
    <s v="D&amp;G Contact Center"/>
    <s v="5/4/2026, 10:54 AM"/>
    <s v="5/4/2026, 10:54 AM"/>
    <s v="7/24/2026, 11:59 PM"/>
    <s v="Subscription"/>
    <n v="218.88"/>
    <n v="18.239999999999998"/>
    <n v="2.0426000000000002"/>
    <n v="1"/>
    <n v="218.88"/>
    <n v="0.2"/>
    <n v="28.6"/>
    <n v="1"/>
    <s v="Shirley Jennings"/>
    <x v="1"/>
    <x v="46"/>
    <s v="5/4/2026, 10:54 AM"/>
    <s v="Retained on Benefits"/>
  </r>
  <r>
    <s v="DG0000575390"/>
    <s v="Initial"/>
    <s v="After Web"/>
    <s v="5/4/2026, 12:36 PM"/>
    <s v="5/4/2026, 12:36 PM"/>
    <s v="9/16/2026, 11:59 PM"/>
    <s v="Subscription"/>
    <n v="155.88"/>
    <n v="12.99"/>
    <n v="2.5975000000000001"/>
    <n v="1"/>
    <n v="155.88"/>
    <n v="0.2"/>
    <n v="31.82"/>
    <n v="1"/>
    <s v="Robin Woehnker"/>
    <x v="1"/>
    <x v="46"/>
    <s v="5/4/2026, 12:36 PM"/>
    <s v="Retained on Benefits"/>
  </r>
  <r>
    <s v="DG0001918684"/>
    <s v="Initial"/>
    <s v="Tel Reg"/>
    <s v="5/4/2026, 5:34 AM"/>
    <s v="5/27/2026, 12:00 AM"/>
    <m/>
    <s v="Subscription"/>
    <n v="76.12"/>
    <n v="3.46"/>
    <n v="0.83099999999999996"/>
    <n v="1"/>
    <n v="76.12"/>
    <n v="0.2"/>
    <n v="8.7200000000000006"/>
    <n v="1"/>
    <s v="Eve Eubanks"/>
    <x v="0"/>
    <x v="46"/>
    <s v="5/4/2026, 5:34 AM"/>
    <s v="Retained With Discount"/>
  </r>
  <r>
    <s v="DG0001918683"/>
    <s v="Initial"/>
    <s v="Tel Reg"/>
    <s v="5/4/2026, 5:35 AM"/>
    <s v="5/27/2026, 12:00 AM"/>
    <m/>
    <s v="Subscription"/>
    <n v="58.52"/>
    <n v="2.66"/>
    <n v="0.63900000000000001"/>
    <n v="1"/>
    <n v="58.52"/>
    <n v="0.2"/>
    <n v="6.71"/>
    <n v="1"/>
    <s v="Eve Eubanks"/>
    <x v="0"/>
    <x v="46"/>
    <s v="5/4/2026, 5:35 AM"/>
    <s v="Retained With Discount"/>
  </r>
  <r>
    <s v="DG0001286562"/>
    <s v="Initial"/>
    <s v="After CC"/>
    <s v="5/4/2026, 5:57 AM"/>
    <s v="6/3/2026, 12:00 AM"/>
    <m/>
    <s v="Subscription"/>
    <n v="203.88"/>
    <n v="16.989999999999998"/>
    <n v="3.3975"/>
    <n v="1"/>
    <n v="203.88"/>
    <n v="0.2"/>
    <n v="48.42"/>
    <n v="1"/>
    <s v="Danny Nelson"/>
    <x v="0"/>
    <x v="46"/>
    <s v="5/4/2026, 5:57 AM"/>
    <s v="Retained With Discount"/>
  </r>
  <r>
    <s v="DG0001034145"/>
    <s v="Lapsed"/>
    <s v="Whirlpool Contact Center"/>
    <s v="5/1/2026, 8:44 AM"/>
    <s v="5/1/2026, 8:44 AM"/>
    <m/>
    <s v="Subscription"/>
    <n v="143.88"/>
    <n v="11.99"/>
    <m/>
    <n v="0"/>
    <n v="143.88"/>
    <m/>
    <m/>
    <n v="1"/>
    <s v="Karen Ciucio"/>
    <x v="1"/>
    <x v="46"/>
    <s v="5/1/2026, 8:44 AM"/>
    <s v="Retained on Benefits"/>
  </r>
  <r>
    <s v="DG0001546679"/>
    <s v="Initial"/>
    <s v="After Mail"/>
    <s v="5/1/2026, 10:00 AM"/>
    <s v="5/1/2026, 10:00 AM"/>
    <m/>
    <s v="Subscription"/>
    <m/>
    <n v="13.49"/>
    <m/>
    <n v="0"/>
    <m/>
    <m/>
    <m/>
    <n v="1"/>
    <s v="Diane Arcangel"/>
    <x v="1"/>
    <x v="46"/>
    <s v="5/1/2026, 10:00 AM"/>
    <s v="Retained on Benefits"/>
  </r>
  <r>
    <s v="DG0000110004"/>
    <s v="Initial"/>
    <s v="Web Reg"/>
    <s v="5/1/2026, 10:08 AM"/>
    <s v="5/1/2026, 10:08 AM"/>
    <s v="11/30/2026, 11:59 PM"/>
    <s v="Subscription"/>
    <n v="116.88"/>
    <n v="9.74"/>
    <m/>
    <n v="0"/>
    <n v="116.88"/>
    <m/>
    <m/>
    <n v="1"/>
    <s v="Rhonda Willis"/>
    <x v="1"/>
    <x v="46"/>
    <s v="5/1/2026, 10:08 AM"/>
    <s v="Retained on Benefits"/>
  </r>
  <r>
    <s v="DG0001713791"/>
    <s v="Canceled"/>
    <s v="Whirlpool Contact Center"/>
    <s v="5/1/2026, 10:48 AM"/>
    <s v="5/1/2026, 10:48 AM"/>
    <m/>
    <s v="Annual Renewal"/>
    <n v="479.88"/>
    <n v="39.99"/>
    <m/>
    <n v="0"/>
    <n v="479.88"/>
    <m/>
    <m/>
    <n v="1"/>
    <s v="Pavan Ala"/>
    <x v="2"/>
    <x v="46"/>
    <s v="5/1/2026, 10:48 AM"/>
    <s v="Retained on Benefits"/>
  </r>
  <r>
    <s v="DG0001008344"/>
    <s v="Pre-Renewal"/>
    <s v="After CC"/>
    <s v="5/1/2026, 12:15 PM"/>
    <s v="5/1/2026, 12:15 PM"/>
    <s v="6/1/2027, 11:59 PM"/>
    <s v="Subscription"/>
    <n v="155.88"/>
    <n v="12.99"/>
    <m/>
    <n v="0"/>
    <n v="155.88"/>
    <m/>
    <m/>
    <n v="1"/>
    <s v="James Krieghoff"/>
    <x v="1"/>
    <x v="46"/>
    <s v="5/1/2026, 12:15 PM"/>
    <s v="Retained on Benefits"/>
  </r>
  <r>
    <s v="DG0001202626"/>
    <s v="Initial"/>
    <s v="Whirlpool Contact Center"/>
    <s v="5/1/2026, 12:24 PM"/>
    <s v="5/1/2026, 12:24 PM"/>
    <m/>
    <s v="Annual Renewal"/>
    <n v="383.88"/>
    <n v="31.99"/>
    <m/>
    <n v="0"/>
    <n v="383.88"/>
    <m/>
    <m/>
    <n v="1"/>
    <s v="Carlos Becho"/>
    <x v="1"/>
    <x v="46"/>
    <s v="5/1/2026, 12:24 PM"/>
    <s v="Retained on Benefits"/>
  </r>
  <r>
    <s v="DG0000067752"/>
    <s v="Initial"/>
    <s v="Tel Reg"/>
    <s v="5/1/2026, 6:32 AM"/>
    <s v="5/12/2026, 12:00 AM"/>
    <s v="8/11/2026, 11:59 PM"/>
    <s v="Subscription"/>
    <n v="113.88"/>
    <n v="9.49"/>
    <n v="0.91080000000000005"/>
    <n v="1"/>
    <n v="113.88"/>
    <n v="0.2"/>
    <n v="12.98"/>
    <n v="1"/>
    <s v="Betty Camper"/>
    <x v="0"/>
    <x v="46"/>
    <s v="5/1/2026, 6:32 AM"/>
    <s v="Retained With Discount"/>
  </r>
  <r>
    <s v="DG0000067751"/>
    <s v="Canceled"/>
    <s v="Tel Reg"/>
    <s v="5/1/2026, 6:33 AM"/>
    <s v="5/12/2026, 12:00 AM"/>
    <s v="8/11/2026, 11:59 PM"/>
    <s v="Subscription"/>
    <n v="119.88"/>
    <n v="9.99"/>
    <n v="0.95879999999999999"/>
    <n v="1"/>
    <n v="119.88"/>
    <n v="0.2"/>
    <n v="13.67"/>
    <n v="1"/>
    <s v="Betty Camper"/>
    <x v="2"/>
    <x v="46"/>
    <s v="5/1/2026, 6:33 AM"/>
    <s v="Retained With Discount"/>
  </r>
  <r>
    <s v="DG0001701523"/>
    <s v="Initial"/>
    <s v="D&amp;G Contact Center"/>
    <s v="5/8/2026, 9:21 AM"/>
    <s v="5/8/2026, 9:21 AM"/>
    <m/>
    <s v="Subscription"/>
    <n v="175.32"/>
    <n v="14.61"/>
    <n v="1.0226999999999999"/>
    <n v="0"/>
    <n v="175.32"/>
    <m/>
    <n v="20.440000000000001"/>
    <n v="1"/>
    <s v="Pauline Cheung"/>
    <x v="2"/>
    <x v="47"/>
    <s v="5/8/2026, 9:21 AM"/>
    <s v="Retained on Benefits"/>
  </r>
  <r>
    <s v="DG0001701525"/>
    <s v="Initial"/>
    <s v="D&amp;G Contact Center"/>
    <s v="5/8/2026, 9:20 AM"/>
    <s v="5/8/2026, 9:20 AM"/>
    <m/>
    <s v="Subscription"/>
    <n v="170.28"/>
    <n v="14.19"/>
    <n v="0.99329999999999996"/>
    <n v="0"/>
    <n v="170.28"/>
    <m/>
    <n v="19.850000000000001"/>
    <n v="1"/>
    <s v="Pauline Cheung"/>
    <x v="2"/>
    <x v="47"/>
    <s v="5/8/2026, 9:20 AM"/>
    <s v="Retained on Benefits"/>
  </r>
  <r>
    <s v="DG0001701524"/>
    <s v="Initial"/>
    <s v="D&amp;G Contact Center"/>
    <s v="5/8/2026, 9:21 AM"/>
    <s v="5/8/2026, 9:21 AM"/>
    <m/>
    <s v="Subscription"/>
    <n v="179.04"/>
    <n v="14.92"/>
    <n v="1.0444"/>
    <n v="0"/>
    <n v="179.04"/>
    <m/>
    <n v="20.87"/>
    <n v="1"/>
    <s v="Pauline Cheung"/>
    <x v="2"/>
    <x v="47"/>
    <s v="5/8/2026, 9:21 AM"/>
    <s v="Retained on Benefits"/>
  </r>
  <r>
    <s v="DG0001701522"/>
    <s v="Initial"/>
    <s v="D&amp;G Contact Center"/>
    <s v="5/8/2026, 9:21 AM"/>
    <s v="5/8/2026, 9:21 AM"/>
    <m/>
    <s v="Subscription"/>
    <n v="97.8"/>
    <n v="8.15"/>
    <n v="0.57050000000000001"/>
    <n v="0"/>
    <n v="97.8"/>
    <m/>
    <n v="11.41"/>
    <n v="1"/>
    <s v="Pauline Cheung"/>
    <x v="2"/>
    <x v="47"/>
    <s v="5/8/2026, 9:21 AM"/>
    <s v="Retained on Benefits"/>
  </r>
  <r>
    <s v="DG0001780043"/>
    <s v="Initial"/>
    <s v="Whirlpool Contact Center"/>
    <s v="5/8/2026, 9:38 AM"/>
    <s v="5/8/2026, 9:38 AM"/>
    <m/>
    <s v="Annual Renewal"/>
    <n v="395.88"/>
    <n v="32.99"/>
    <m/>
    <n v="0"/>
    <n v="395.88"/>
    <m/>
    <m/>
    <n v="1"/>
    <s v="Michelle Luna"/>
    <x v="1"/>
    <x v="47"/>
    <s v="5/8/2026, 9:38 AM"/>
    <s v="Retained on Benefits"/>
  </r>
  <r>
    <s v="DG0000531960"/>
    <s v="Initial"/>
    <s v="Whirlpool Contact Center"/>
    <s v="5/8/2026, 11:17 AM"/>
    <s v="5/8/2026, 11:17 AM"/>
    <s v="8/1/2026, 11:59 PM"/>
    <s v="Annual Renewal"/>
    <n v="227.88"/>
    <n v="18.989999999999998"/>
    <m/>
    <n v="0"/>
    <n v="227.88"/>
    <m/>
    <m/>
    <n v="1"/>
    <s v="Michelle Coss"/>
    <x v="1"/>
    <x v="47"/>
    <s v="5/8/2026, 11:17 AM"/>
    <s v="Retained on Benefits"/>
  </r>
  <r>
    <s v="DG0000760107"/>
    <s v="Initial"/>
    <s v="After Mail"/>
    <s v="5/8/2026, 11:33 AM"/>
    <s v="5/8/2026, 11:33 AM"/>
    <s v="1/17/2027, 11:59 PM"/>
    <s v="Subscription"/>
    <n v="239.88"/>
    <n v="19.989999999999998"/>
    <m/>
    <n v="0"/>
    <n v="239.88"/>
    <m/>
    <m/>
    <n v="1"/>
    <s v="Melissa Bolton"/>
    <x v="1"/>
    <x v="47"/>
    <s v="5/8/2026, 11:33 AM"/>
    <s v="Retained on Benefits"/>
  </r>
  <r>
    <s v="DG0002072306"/>
    <s v="Initial"/>
    <s v="Whirlpool Contact Center"/>
    <s v="5/8/2026, 11:43 AM"/>
    <s v="5/8/2026, 11:43 AM"/>
    <m/>
    <s v="Annual Renewal"/>
    <n v="491.88"/>
    <n v="40.99"/>
    <m/>
    <n v="0"/>
    <n v="491.88"/>
    <m/>
    <m/>
    <n v="1"/>
    <s v="Vincent Roddy"/>
    <x v="1"/>
    <x v="47"/>
    <s v="5/8/2026, 11:43 AM"/>
    <s v="Retained on Benefits"/>
  </r>
  <r>
    <s v="DG0001143235"/>
    <s v="Initial"/>
    <s v="Whirlpool Contact Center"/>
    <s v="5/8/2026, 2:08 PM"/>
    <s v="5/8/2026, 2:08 PM"/>
    <m/>
    <s v="Annual Renewal"/>
    <n v="539.88"/>
    <n v="44.99"/>
    <m/>
    <n v="0"/>
    <n v="539.88"/>
    <m/>
    <m/>
    <n v="1"/>
    <s v="Perry Whealy"/>
    <x v="1"/>
    <x v="47"/>
    <s v="5/8/2026, 2:08 PM"/>
    <s v="Retained on Benefits"/>
  </r>
  <r>
    <s v="DG0002066935"/>
    <s v="Initial"/>
    <s v="D&amp;G Contact Center"/>
    <s v="5/8/2026, 4:04 PM"/>
    <s v="5/8/2026, 4:04 PM"/>
    <m/>
    <s v="Subscription"/>
    <n v="100.44"/>
    <n v="8.3699999999999992"/>
    <n v="0.58589999999999998"/>
    <n v="0"/>
    <n v="100.44"/>
    <n v="0.5"/>
    <n v="12.9"/>
    <n v="1"/>
    <s v="Ishani Lal"/>
    <x v="1"/>
    <x v="47"/>
    <s v="5/8/2026, 4:04 PM"/>
    <s v="Retained on Benefits"/>
  </r>
  <r>
    <s v="DG0001550524"/>
    <s v="Initial"/>
    <s v="Tel Reg"/>
    <s v="5/8/2026, 4:09 PM"/>
    <s v="5/8/2026, 4:09 PM"/>
    <m/>
    <s v="Subscription"/>
    <n v="69.12"/>
    <n v="5.76"/>
    <n v="0.432"/>
    <n v="0"/>
    <n v="69.12"/>
    <m/>
    <n v="9.5"/>
    <n v="1"/>
    <s v="Ancala bayrs"/>
    <x v="1"/>
    <x v="47"/>
    <s v="5/8/2026, 4:09 PM"/>
    <s v="Retained on Benefits"/>
  </r>
  <r>
    <s v="DG0002075115"/>
    <s v="Initial"/>
    <s v="Whirlpool Contact Center"/>
    <s v="5/8/2026, 4:56 PM"/>
    <s v="5/8/2026, 4:56 PM"/>
    <m/>
    <s v="Annual Renewal"/>
    <n v="395.88"/>
    <n v="32.99"/>
    <m/>
    <n v="0"/>
    <n v="395.88"/>
    <m/>
    <m/>
    <n v="1"/>
    <s v="Allen Fuller"/>
    <x v="1"/>
    <x v="47"/>
    <s v="5/8/2026, 4:56 PM"/>
    <s v="Retained on Benefits"/>
  </r>
  <r>
    <s v="DG0001155242"/>
    <s v="Initial"/>
    <s v="Whirlpool Contact Center"/>
    <s v="5/7/2026, 8:35 AM"/>
    <s v="5/7/2026, 8:35 AM"/>
    <m/>
    <s v="Annual Renewal"/>
    <n v="383.88"/>
    <n v="31.99"/>
    <m/>
    <n v="0"/>
    <n v="383.88"/>
    <m/>
    <m/>
    <n v="1"/>
    <s v="Laurie Jasmin"/>
    <x v="1"/>
    <x v="47"/>
    <s v="5/7/2026, 8:35 AM"/>
    <s v="Retained on Benefits"/>
  </r>
  <r>
    <s v="DG0000123174"/>
    <s v="Initial"/>
    <s v="Whirlpool Contact Center"/>
    <s v="5/7/2026, 9:12 AM"/>
    <s v="5/7/2026, 9:12 AM"/>
    <s v="1/28/2027, 11:59 PM"/>
    <s v="Annual Renewal"/>
    <n v="257.88"/>
    <n v="21.49"/>
    <n v="1.7192000000000001"/>
    <n v="1"/>
    <n v="257.88"/>
    <n v="0.2"/>
    <n v="20.63"/>
    <n v="1"/>
    <s v="Darrick Anderson"/>
    <x v="1"/>
    <x v="47"/>
    <s v="5/7/2026, 9:12 AM"/>
    <s v="Retained on Benefits"/>
  </r>
  <r>
    <s v="DG0002137124"/>
    <s v="Initial"/>
    <s v="Whirlpool Contact Center"/>
    <s v="5/7/2026, 12:45 PM"/>
    <s v="5/7/2026, 12:45 PM"/>
    <m/>
    <s v="Annual Renewal"/>
    <n v="395.88"/>
    <n v="32.99"/>
    <m/>
    <n v="0"/>
    <n v="395.88"/>
    <m/>
    <m/>
    <n v="1"/>
    <s v="Eric Babcock"/>
    <x v="1"/>
    <x v="47"/>
    <s v="5/7/2026, 12:45 PM"/>
    <s v="Retained on Benefits"/>
  </r>
  <r>
    <s v="DG0000646327"/>
    <s v="Initial"/>
    <s v="Tel Reg"/>
    <s v="5/7/2026, 3:41 PM"/>
    <s v="5/7/2026, 3:41 PM"/>
    <s v="10/15/2026, 11:59 PM"/>
    <s v="Subscription"/>
    <n v="65.88"/>
    <n v="5.49"/>
    <m/>
    <n v="0"/>
    <n v="65.88"/>
    <m/>
    <m/>
    <n v="1"/>
    <s v="Jaime Chavez"/>
    <x v="1"/>
    <x v="47"/>
    <s v="5/7/2026, 3:41 PM"/>
    <s v="Retained on Benefits"/>
  </r>
  <r>
    <s v="DG0000646325"/>
    <s v="Initial"/>
    <s v="Tel Reg"/>
    <s v="5/7/2026, 3:42 PM"/>
    <s v="5/7/2026, 3:42 PM"/>
    <s v="10/15/2026, 11:59 PM"/>
    <s v="Subscription"/>
    <n v="65.88"/>
    <n v="5.49"/>
    <m/>
    <n v="0"/>
    <n v="65.88"/>
    <m/>
    <m/>
    <n v="1"/>
    <s v="Jaime Chavez"/>
    <x v="1"/>
    <x v="47"/>
    <s v="5/7/2026, 3:42 PM"/>
    <s v="Retained on Benefits"/>
  </r>
  <r>
    <s v="DG0000646324"/>
    <s v="Initial"/>
    <s v="Tel Reg"/>
    <s v="5/7/2026, 3:42 PM"/>
    <s v="5/7/2026, 3:42 PM"/>
    <s v="10/15/2026, 11:59 PM"/>
    <s v="Subscription"/>
    <n v="137.88"/>
    <n v="11.49"/>
    <m/>
    <n v="0"/>
    <n v="137.88"/>
    <m/>
    <m/>
    <n v="1"/>
    <s v="Jaime Chavez"/>
    <x v="1"/>
    <x v="47"/>
    <s v="5/7/2026, 3:42 PM"/>
    <s v="Retained on Benefits"/>
  </r>
  <r>
    <s v="DG0000646323"/>
    <s v="Initial"/>
    <s v="Tel Reg"/>
    <s v="5/7/2026, 3:42 PM"/>
    <s v="5/7/2026, 3:42 PM"/>
    <s v="10/15/2026, 11:59 PM"/>
    <s v="Subscription"/>
    <n v="65.88"/>
    <n v="5.49"/>
    <m/>
    <n v="0"/>
    <n v="65.88"/>
    <m/>
    <m/>
    <n v="1"/>
    <s v="Jaime Chavez"/>
    <x v="1"/>
    <x v="47"/>
    <s v="5/7/2026, 3:42 PM"/>
    <s v="Retained on Benefits"/>
  </r>
  <r>
    <s v="DG0000646326"/>
    <s v="Initial"/>
    <s v="Tel Reg"/>
    <s v="5/7/2026, 3:43 PM"/>
    <s v="5/7/2026, 3:43 PM"/>
    <s v="10/15/2026, 11:59 PM"/>
    <s v="Subscription"/>
    <n v="53.88"/>
    <n v="4.49"/>
    <m/>
    <n v="0"/>
    <n v="53.88"/>
    <m/>
    <m/>
    <n v="1"/>
    <s v="Jaime Chavez"/>
    <x v="1"/>
    <x v="47"/>
    <s v="5/7/2026, 3:43 PM"/>
    <s v="Retained on Benefits"/>
  </r>
  <r>
    <s v="DG0002061887"/>
    <s v="Initial"/>
    <s v="Tel Reg"/>
    <s v="5/7/2026, 4:20 PM"/>
    <s v="5/7/2026, 4:20 PM"/>
    <m/>
    <s v="Subscription"/>
    <n v="77.52"/>
    <n v="6.46"/>
    <n v="0.48449999999999999"/>
    <n v="0"/>
    <n v="77.52"/>
    <m/>
    <n v="10.65"/>
    <n v="1"/>
    <s v="Garry Brown"/>
    <x v="1"/>
    <x v="47"/>
    <s v="5/7/2026, 4:20 PM"/>
    <s v="Retained on Benefits"/>
  </r>
  <r>
    <s v="DG0001902483"/>
    <s v="Initial"/>
    <s v="Whirlpool Contact Center"/>
    <s v="5/7/2026, 4:43 PM"/>
    <s v="5/7/2026, 4:43 PM"/>
    <m/>
    <s v="Annual Renewal"/>
    <n v="479.88"/>
    <n v="39.99"/>
    <m/>
    <n v="0"/>
    <n v="479.88"/>
    <m/>
    <m/>
    <n v="1"/>
    <s v="Mordechai Elias"/>
    <x v="1"/>
    <x v="47"/>
    <s v="5/7/2026, 4:43 PM"/>
    <s v="Retained on Benefits"/>
  </r>
  <r>
    <s v="DG0001132199"/>
    <s v="Initial"/>
    <s v="Whirlpool Contact Center"/>
    <s v="5/6/2026, 3:00 PM"/>
    <s v="5/6/2026, 3:00 PM"/>
    <m/>
    <s v="Annual Renewal"/>
    <n v="383.88"/>
    <n v="31.99"/>
    <m/>
    <n v="0"/>
    <n v="383.88"/>
    <m/>
    <m/>
    <n v="1"/>
    <s v="Caroline Yao"/>
    <x v="1"/>
    <x v="47"/>
    <s v="5/6/2026, 3:00 PM"/>
    <s v="Retained on Benefits"/>
  </r>
  <r>
    <s v="DG0000573882"/>
    <s v="Initial"/>
    <s v="Tel Reg"/>
    <s v="5/6/2026, 5:06 PM"/>
    <s v="5/6/2026, 5:06 PM"/>
    <s v="8/29/2026, 11:59 PM"/>
    <s v="Subscription"/>
    <n v="89.88"/>
    <n v="7.49"/>
    <m/>
    <n v="0"/>
    <n v="89.88"/>
    <m/>
    <m/>
    <n v="1"/>
    <s v="lee Ann lickteig"/>
    <x v="1"/>
    <x v="47"/>
    <s v="5/6/2026, 5:06 PM"/>
    <s v="Retained on Benefits"/>
  </r>
  <r>
    <s v="DG0001096646"/>
    <s v="Pre-Renewal"/>
    <s v="After CC"/>
    <s v="5/6/2026, 8:37 AM"/>
    <s v="5/28/2026, 1:00 AM"/>
    <s v="5/27/2027, 11:59 PM"/>
    <s v="Subscription"/>
    <n v="143.88"/>
    <n v="11.99"/>
    <n v="2.3980000000000001"/>
    <n v="1"/>
    <n v="143.88"/>
    <n v="0.2"/>
    <n v="28.78"/>
    <n v="1"/>
    <s v="Pat Freeman"/>
    <x v="0"/>
    <x v="47"/>
    <s v="5/6/2026, 8:37 AM"/>
    <s v="Retained With Discount"/>
  </r>
  <r>
    <s v="DG0002092263"/>
    <s v="Initial"/>
    <s v="Whirlpool Contact Center"/>
    <s v="5/5/2026, 9:45 AM"/>
    <s v="5/5/2026, 9:45 AM"/>
    <m/>
    <s v="Annual Renewal"/>
    <n v="395.88"/>
    <n v="32.99"/>
    <m/>
    <n v="0"/>
    <n v="395.88"/>
    <m/>
    <m/>
    <n v="1"/>
    <s v="Nikki Hayes"/>
    <x v="1"/>
    <x v="47"/>
    <s v="5/5/2026, 9:45 AM"/>
    <s v="Retained on Benefits"/>
  </r>
  <r>
    <s v="DG0001385632"/>
    <s v="Initial"/>
    <s v="Tel Reg"/>
    <s v="5/5/2026, 1:21 PM"/>
    <s v="5/5/2026, 1:21 PM"/>
    <m/>
    <s v="Subscription"/>
    <n v="53.52"/>
    <n v="4.46"/>
    <n v="0.33450000000000002"/>
    <n v="0"/>
    <n v="53.52"/>
    <m/>
    <n v="6.67"/>
    <n v="1"/>
    <s v="Sherman Mezo"/>
    <x v="1"/>
    <x v="47"/>
    <s v="5/5/2026, 1:21 PM"/>
    <s v="Retained on Benefits"/>
  </r>
  <r>
    <s v="DG0001103960"/>
    <s v="Pre-Renewal"/>
    <s v="Tel Reg"/>
    <s v="5/5/2026, 4:34 PM"/>
    <s v="5/5/2026, 4:34 PM"/>
    <s v="5/29/2027, 11:59 PM"/>
    <s v="Subscription"/>
    <n v="64.08"/>
    <n v="5.34"/>
    <m/>
    <n v="0"/>
    <n v="64.08"/>
    <m/>
    <m/>
    <n v="1"/>
    <s v="Sheila Menedez"/>
    <x v="1"/>
    <x v="47"/>
    <s v="5/5/2026, 4:34 PM"/>
    <s v="Retained on Benefits"/>
  </r>
  <r>
    <s v="DG0000683373"/>
    <s v="Initial"/>
    <s v="D&amp;G Contact Center"/>
    <s v="5/5/2026, 4:52 PM"/>
    <s v="5/5/2026, 4:52 PM"/>
    <s v="12/7/2026, 11:59 PM"/>
    <s v="Subscription"/>
    <n v="191.88"/>
    <n v="15.99"/>
    <m/>
    <n v="0"/>
    <n v="191.88"/>
    <m/>
    <m/>
    <n v="1"/>
    <s v="Maria Delgado"/>
    <x v="1"/>
    <x v="47"/>
    <s v="5/5/2026, 4:52 PM"/>
    <s v="Retained on Benefits"/>
  </r>
  <r>
    <s v="DG0000683372"/>
    <s v="Initial"/>
    <s v="After CC"/>
    <s v="5/5/2026, 4:52 PM"/>
    <s v="5/5/2026, 4:52 PM"/>
    <s v="12/7/2026, 11:59 PM"/>
    <s v="Subscription"/>
    <n v="227.88"/>
    <n v="18.989999999999998"/>
    <m/>
    <n v="0"/>
    <n v="227.88"/>
    <m/>
    <m/>
    <n v="1"/>
    <s v="Maria Delgado"/>
    <x v="1"/>
    <x v="47"/>
    <s v="5/5/2026, 4:52 PM"/>
    <s v="Retained on Benefits"/>
  </r>
  <r>
    <s v="DG0001040002"/>
    <s v="Initial"/>
    <s v="Whirlpool Contact Center"/>
    <s v="5/5/2026, 9:24 AM"/>
    <s v="6/5/2026, 12:00 AM"/>
    <s v="5/4/2027, 11:59 PM"/>
    <s v="Annual Renewal"/>
    <n v="299.88"/>
    <n v="24.99"/>
    <n v="1.0416700000000001"/>
    <n v="1"/>
    <n v="299.88"/>
    <n v="0.2"/>
    <n v="12.5"/>
    <n v="1"/>
    <s v="David Lekites"/>
    <x v="0"/>
    <x v="47"/>
    <s v="5/5/2026, 9:24 AM"/>
    <s v="Retained With Discount"/>
  </r>
  <r>
    <s v="DG0001876612"/>
    <s v="Initial"/>
    <s v="D&amp;G Contact Center"/>
    <s v="5/5/2026, 2:02 PM"/>
    <s v="5/14/2026, 12:00 AM"/>
    <m/>
    <s v="Subscription"/>
    <n v="127.26"/>
    <n v="5.78"/>
    <n v="1.2964"/>
    <n v="1"/>
    <n v="127.26"/>
    <n v="0.2"/>
    <n v="14.1"/>
    <n v="1"/>
    <s v="CHESTER VAUGHN"/>
    <x v="0"/>
    <x v="47"/>
    <s v="5/5/2026, 2:02 PM"/>
    <s v="Retained With Discount"/>
  </r>
  <r>
    <s v="DG0001361291"/>
    <s v="Initial"/>
    <s v="Whirlpool Contact Center"/>
    <s v="5/4/2026, 8:59 AM"/>
    <s v="5/4/2026, 8:59 AM"/>
    <m/>
    <s v="Annual Renewal"/>
    <n v="539.88"/>
    <n v="44.99"/>
    <m/>
    <n v="0"/>
    <n v="539.88"/>
    <m/>
    <m/>
    <n v="1"/>
    <s v="Marci Martyn"/>
    <x v="1"/>
    <x v="47"/>
    <s v="5/4/2026, 8:59 AM"/>
    <s v="Retained on Benefits"/>
  </r>
  <r>
    <s v="DG0002068463"/>
    <s v="Initial"/>
    <s v="Whirlpool Contact Center"/>
    <s v="5/4/2026, 9:33 AM"/>
    <s v="5/4/2026, 9:33 AM"/>
    <m/>
    <s v="Annual Renewal"/>
    <n v="395.88"/>
    <n v="32.99"/>
    <m/>
    <n v="0"/>
    <n v="395.88"/>
    <m/>
    <m/>
    <n v="1"/>
    <s v="Lexi Cross"/>
    <x v="1"/>
    <x v="47"/>
    <s v="5/4/2026, 9:33 AM"/>
    <s v="Retained on Benefits"/>
  </r>
  <r>
    <s v="DG0001343399"/>
    <s v="Initial"/>
    <s v="D&amp;G Contact Center"/>
    <s v="5/4/2026, 10:55 AM"/>
    <s v="5/4/2026, 10:55 AM"/>
    <m/>
    <s v="Subscription"/>
    <n v="142.80000000000001"/>
    <n v="11.9"/>
    <n v="0.83299999999999996"/>
    <n v="0"/>
    <n v="142.80000000000001"/>
    <m/>
    <n v="16.649999999999999"/>
    <n v="1"/>
    <s v="Brenda Martin"/>
    <x v="1"/>
    <x v="47"/>
    <s v="5/4/2026, 10:55 AM"/>
    <s v="Retained on Benefits"/>
  </r>
  <r>
    <s v="DG0001288302"/>
    <s v="Initial"/>
    <s v="Tel Reg"/>
    <s v="5/4/2026, 2:08 PM"/>
    <s v="5/4/2026, 2:08 PM"/>
    <m/>
    <s v="Subscription"/>
    <n v="124.28"/>
    <n v="6.21"/>
    <n v="1.4924999999999999"/>
    <n v="1"/>
    <n v="124.28"/>
    <n v="0.2"/>
    <n v="12.31"/>
    <n v="1"/>
    <s v="Pamela Kassor"/>
    <x v="0"/>
    <x v="47"/>
    <s v="5/4/2026, 2:08 PM"/>
    <s v="Retained on Benefits"/>
  </r>
  <r>
    <s v="DG0001837071"/>
    <s v="Initial"/>
    <s v="Tel Reg"/>
    <s v="5/4/2026, 1:59 PM"/>
    <s v="5/4/2026, 1:59 PM"/>
    <m/>
    <s v="Subscription"/>
    <n v="63.48"/>
    <n v="5.29"/>
    <n v="0.39674999999999999"/>
    <n v="0"/>
    <n v="63.48"/>
    <m/>
    <n v="7.95"/>
    <n v="1"/>
    <s v="Wendy Olivier"/>
    <x v="1"/>
    <x v="47"/>
    <s v="5/4/2026, 1:59 PM"/>
    <s v="Retained on Benefits"/>
  </r>
  <r>
    <s v="DG0001837069"/>
    <s v="Initial"/>
    <s v="Tel Reg"/>
    <s v="5/4/2026, 1:59 PM"/>
    <s v="5/4/2026, 1:59 PM"/>
    <m/>
    <s v="Subscription"/>
    <n v="89.16"/>
    <n v="7.43"/>
    <n v="0.55725000000000002"/>
    <n v="0"/>
    <n v="89.16"/>
    <m/>
    <n v="11.15"/>
    <n v="1"/>
    <s v="Wendy Olivier"/>
    <x v="1"/>
    <x v="47"/>
    <s v="5/4/2026, 1:59 PM"/>
    <s v="Retained on Benefits"/>
  </r>
  <r>
    <s v="DG0001837068"/>
    <s v="Initial"/>
    <s v="Tel Reg"/>
    <s v="5/4/2026, 1:59 PM"/>
    <s v="5/4/2026, 1:59 PM"/>
    <m/>
    <s v="Subscription"/>
    <n v="43.32"/>
    <n v="3.61"/>
    <n v="0.27074999999999999"/>
    <n v="0"/>
    <n v="43.32"/>
    <m/>
    <n v="5.41"/>
    <n v="1"/>
    <s v="Wendy Olivier"/>
    <x v="1"/>
    <x v="47"/>
    <s v="5/4/2026, 1:59 PM"/>
    <s v="Retained on Benefits"/>
  </r>
  <r>
    <s v="DG0001854454"/>
    <s v="Initial"/>
    <s v="D&amp;G Contact Center"/>
    <s v="5/4/2026, 2:52 PM"/>
    <s v="5/4/2026, 2:52 PM"/>
    <m/>
    <s v="Subscription"/>
    <n v="216.96"/>
    <n v="18.079999999999998"/>
    <n v="1.2656000000000001"/>
    <n v="0"/>
    <n v="216.96"/>
    <m/>
    <n v="27.85"/>
    <n v="1"/>
    <s v="Barbara Williams"/>
    <x v="1"/>
    <x v="47"/>
    <s v="5/4/2026, 2:52 PM"/>
    <s v="Retained on Benefits"/>
  </r>
  <r>
    <s v="DG0001854442"/>
    <s v="Initial"/>
    <s v="D&amp;G Contact Center"/>
    <s v="5/4/2026, 2:53 PM"/>
    <s v="5/4/2026, 2:53 PM"/>
    <m/>
    <s v="Subscription"/>
    <n v="197.88"/>
    <n v="16.489999999999998"/>
    <n v="1.1543000000000001"/>
    <n v="0"/>
    <n v="197.88"/>
    <m/>
    <n v="25.38"/>
    <n v="1"/>
    <s v="Barbara Williams"/>
    <x v="1"/>
    <x v="47"/>
    <s v="5/4/2026, 2:53 PM"/>
    <s v="Retained on Benefits"/>
  </r>
  <r>
    <s v="DG0001854441"/>
    <s v="Initial"/>
    <s v="D&amp;G Contact Center"/>
    <s v="5/4/2026, 2:53 PM"/>
    <s v="5/4/2026, 2:53 PM"/>
    <m/>
    <s v="Subscription"/>
    <n v="205.68"/>
    <n v="17.14"/>
    <n v="1.1998"/>
    <n v="0"/>
    <n v="205.68"/>
    <m/>
    <n v="26.4"/>
    <n v="1"/>
    <s v="Barbara Williams"/>
    <x v="1"/>
    <x v="47"/>
    <s v="5/4/2026, 2:53 PM"/>
    <s v="Retained on Benefits"/>
  </r>
  <r>
    <s v="DG0001599191"/>
    <s v="Initial"/>
    <s v="Whirlpool Contact Center"/>
    <s v="5/4/2026, 2:53 PM"/>
    <s v="5/4/2026, 2:53 PM"/>
    <m/>
    <s v="Annual Renewal"/>
    <n v="431.88"/>
    <n v="35.99"/>
    <m/>
    <n v="0"/>
    <n v="431.88"/>
    <m/>
    <m/>
    <n v="1"/>
    <s v="Barbara Williams"/>
    <x v="1"/>
    <x v="47"/>
    <s v="5/4/2026, 2:53 PM"/>
    <s v="Retained on Benefits"/>
  </r>
  <r>
    <s v="DG0001609595"/>
    <s v="Initial"/>
    <s v="Tel Reg"/>
    <s v="5/4/2026, 3:48 PM"/>
    <s v="5/4/2026, 3:48 PM"/>
    <m/>
    <s v="Subscription"/>
    <n v="68.760000000000005"/>
    <n v="5.73"/>
    <n v="0.42975000000000002"/>
    <n v="0"/>
    <n v="68.760000000000005"/>
    <m/>
    <n v="9.4499999999999993"/>
    <n v="1"/>
    <s v="Brenda Moore"/>
    <x v="1"/>
    <x v="47"/>
    <s v="5/4/2026, 3:48 PM"/>
    <s v="Retained on Benefits"/>
  </r>
  <r>
    <s v="DG0001227531"/>
    <s v="Initial"/>
    <s v="Whirlpool Contact Center"/>
    <s v="5/4/2026, 9:02 AM"/>
    <s v="5/15/2026, 12:00 AM"/>
    <m/>
    <s v="Subscription"/>
    <n v="137.88"/>
    <n v="11.49"/>
    <n v="4.5949999999999998"/>
    <n v="1"/>
    <n v="137.88"/>
    <n v="0.2"/>
    <n v="66.64"/>
    <n v="1"/>
    <s v="Bonnie Jeseo"/>
    <x v="0"/>
    <x v="47"/>
    <s v="5/4/2026, 9:02 AM"/>
    <s v="Retained With Discount"/>
  </r>
  <r>
    <s v="DG0001227529"/>
    <s v="Initial"/>
    <s v="Whirlpool Contact Center"/>
    <s v="5/4/2026, 9:03 AM"/>
    <s v="5/15/2026, 12:00 AM"/>
    <m/>
    <s v="Subscription"/>
    <n v="125.88"/>
    <n v="10.49"/>
    <n v="4.1950000000000003"/>
    <n v="1"/>
    <n v="125.88"/>
    <n v="0.2"/>
    <n v="60.84"/>
    <n v="1"/>
    <s v="Bonnie Jeseo"/>
    <x v="0"/>
    <x v="47"/>
    <s v="5/4/2026, 9:03 AM"/>
    <s v="Retained With Discount"/>
  </r>
  <r>
    <s v="DG0000467554"/>
    <s v="Initial"/>
    <s v="Web Reg"/>
    <s v="5/4/2026, 1:30 PM"/>
    <s v="5/19/2026, 12:00 AM"/>
    <s v="6/18/2026, 11:59 PM"/>
    <s v="Subscription"/>
    <n v="107.88"/>
    <n v="8.99"/>
    <n v="3.2355"/>
    <n v="1"/>
    <n v="107.88"/>
    <n v="0.2"/>
    <n v="47.74"/>
    <n v="1"/>
    <s v="Lydia Locke"/>
    <x v="0"/>
    <x v="47"/>
    <s v="5/4/2026, 1:30 PM"/>
    <s v="Retained With Discount"/>
  </r>
  <r>
    <s v="DG0001288302"/>
    <s v="Initial"/>
    <s v="Tel Reg"/>
    <s v="5/4/2026, 2:09 PM"/>
    <s v="6/4/2026, 12:00 AM"/>
    <m/>
    <s v="Subscription"/>
    <n v="124.28"/>
    <n v="6.21"/>
    <n v="1.4924999999999999"/>
    <n v="1"/>
    <n v="124.28"/>
    <n v="0.2"/>
    <n v="12.31"/>
    <n v="1"/>
    <s v="Pamela Kassor"/>
    <x v="0"/>
    <x v="47"/>
    <s v="5/4/2026, 2:09 PM"/>
    <s v="Retained With Discount"/>
  </r>
  <r>
    <s v="DG0000841857"/>
    <s v="Initial"/>
    <s v="Whirlpool Contact Center"/>
    <s v="5/4/2026, 3:53 PM"/>
    <s v="6/4/2026, 12:00 AM"/>
    <s v="2/3/2027, 11:59 PM"/>
    <s v="Annual Renewal"/>
    <n v="245.88"/>
    <n v="20.49"/>
    <n v="1.0416700000000001"/>
    <n v="1"/>
    <n v="245.88"/>
    <n v="0.2"/>
    <n v="12.5"/>
    <n v="1"/>
    <s v="John Dukenski"/>
    <x v="0"/>
    <x v="47"/>
    <s v="5/4/2026, 3:53 PM"/>
    <s v="Retained With Discount"/>
  </r>
  <r>
    <s v="DG0001764509"/>
    <s v="Initial"/>
    <s v="After CC"/>
    <s v="5/1/2026, 9:14 AM"/>
    <s v="5/1/2026, 9:14 AM"/>
    <m/>
    <s v="Subscription"/>
    <m/>
    <m/>
    <m/>
    <n v="0"/>
    <m/>
    <m/>
    <m/>
    <n v="1"/>
    <s v="Janice Sellers"/>
    <x v="1"/>
    <x v="47"/>
    <s v="5/1/2026, 9:14 AM"/>
    <s v="Retained on Benefits"/>
  </r>
  <r>
    <s v="DG0001764509"/>
    <s v="Initial"/>
    <s v="After CC"/>
    <s v="5/1/2026, 10:02 AM"/>
    <s v="5/1/2026, 10:02 AM"/>
    <m/>
    <s v="Subscription"/>
    <m/>
    <m/>
    <m/>
    <n v="0"/>
    <m/>
    <m/>
    <m/>
    <n v="1"/>
    <s v="Janice Sellers"/>
    <x v="1"/>
    <x v="47"/>
    <s v="5/1/2026, 10:02 AM"/>
    <s v="Retained on Benefits"/>
  </r>
  <r>
    <s v="DG0001923416"/>
    <s v="Initial"/>
    <s v="Whirlpool Contact Center"/>
    <s v="5/1/2026, 11:01 AM"/>
    <s v="5/1/2026, 11:01 AM"/>
    <m/>
    <s v="Annual Renewal"/>
    <n v="395.88"/>
    <n v="32.99"/>
    <m/>
    <n v="0"/>
    <n v="395.88"/>
    <m/>
    <m/>
    <n v="1"/>
    <s v="CHERYL BURNS"/>
    <x v="1"/>
    <x v="47"/>
    <s v="5/1/2026, 11:01 AM"/>
    <s v="Retained on Benefits"/>
  </r>
  <r>
    <s v="DG0001239435"/>
    <s v="Initial"/>
    <s v="Tel Reg"/>
    <s v="5/1/2026, 12:36 PM"/>
    <s v="5/1/2026, 12:36 PM"/>
    <m/>
    <s v="Subscription"/>
    <n v="64.48"/>
    <n v="3.22"/>
    <n v="0.77400000000000002"/>
    <n v="1"/>
    <n v="64.48"/>
    <n v="0.2"/>
    <n v="6.39"/>
    <n v="1"/>
    <s v="Eleanor Canty"/>
    <x v="1"/>
    <x v="47"/>
    <s v="5/1/2026, 12:36 PM"/>
    <s v="Retained on Benefits"/>
  </r>
  <r>
    <s v="DG0001652491"/>
    <s v="Initial"/>
    <s v="Whirlpool Contact Center"/>
    <s v="5/1/2026, 2:20 PM"/>
    <s v="5/1/2026, 2:20 PM"/>
    <m/>
    <s v="Annual Renewal"/>
    <n v="491.88"/>
    <n v="40.99"/>
    <m/>
    <n v="0"/>
    <n v="491.88"/>
    <m/>
    <m/>
    <n v="1"/>
    <s v="Richard Gerwing"/>
    <x v="1"/>
    <x v="47"/>
    <s v="5/1/2026, 2:20 PM"/>
    <s v="Retained on Benefits"/>
  </r>
  <r>
    <s v="DG0002146420"/>
    <s v="Initial"/>
    <s v="Tel Reg"/>
    <s v="5/1/2026, 3:19 PM"/>
    <s v="5/1/2026, 3:19 PM"/>
    <m/>
    <s v="Subscription"/>
    <n v="91.08"/>
    <n v="7.59"/>
    <n v="0.56925000000000003"/>
    <n v="0"/>
    <n v="91.08"/>
    <n v="0.5"/>
    <n v="10.25"/>
    <n v="1"/>
    <s v="Susan Kuroda"/>
    <x v="1"/>
    <x v="47"/>
    <s v="5/1/2026, 3:19 PM"/>
    <s v="Retained on Benefits"/>
  </r>
  <r>
    <s v="DG0001078414"/>
    <s v="Pre-Renewal"/>
    <s v="Whirlpool Contact Center"/>
    <s v="5/1/2026, 3:28 PM"/>
    <s v="5/1/2026, 3:28 PM"/>
    <s v="5/19/2027, 11:59 PM"/>
    <s v="Annual Renewal"/>
    <n v="305.88"/>
    <n v="25.49"/>
    <m/>
    <n v="0"/>
    <n v="305.88"/>
    <m/>
    <m/>
    <n v="1"/>
    <s v="Dolores Beck"/>
    <x v="1"/>
    <x v="47"/>
    <s v="5/1/2026, 3:28 PM"/>
    <s v="Retained on Benefits"/>
  </r>
  <r>
    <s v="DG0001078446"/>
    <s v="Initial"/>
    <s v="D&amp;G Contact Center"/>
    <s v="5/1/2026, 3:28 PM"/>
    <s v="5/1/2026, 3:28 PM"/>
    <m/>
    <s v="Subscription"/>
    <n v="178.86"/>
    <n v="8.1300000000000008"/>
    <n v="1.8213999999999999"/>
    <n v="1"/>
    <n v="178.86"/>
    <n v="0.2"/>
    <n v="14.34"/>
    <n v="1"/>
    <s v="Dolores Beck"/>
    <x v="1"/>
    <x v="47"/>
    <s v="5/1/2026, 3:28 PM"/>
    <s v="Retained on Benefits"/>
  </r>
  <r>
    <s v="DG0001577965"/>
    <s v="Initial"/>
    <s v="Whirlpool Contact Center"/>
    <s v="5/1/2026, 11:47 AM"/>
    <s v="5/30/2026, 12:00 AM"/>
    <m/>
    <s v="Subscription"/>
    <n v="143.88"/>
    <n v="11.99"/>
    <n v="4.7949999999999999"/>
    <n v="1"/>
    <n v="143.88"/>
    <n v="0.2"/>
    <n v="65.94"/>
    <n v="1"/>
    <s v="Eric Vanes"/>
    <x v="0"/>
    <x v="47"/>
    <s v="5/1/2026, 11:47 AM"/>
    <s v="Retained With Discount"/>
  </r>
  <r>
    <s v="DG0001577964"/>
    <s v="Initial"/>
    <s v="Whirlpool Contact Center"/>
    <s v="5/1/2026, 11:47 AM"/>
    <s v="5/30/2026, 12:00 AM"/>
    <m/>
    <s v="Subscription"/>
    <n v="125.88"/>
    <n v="10.49"/>
    <n v="4.1950000000000003"/>
    <n v="1"/>
    <n v="125.88"/>
    <n v="0.2"/>
    <n v="57.69"/>
    <n v="1"/>
    <s v="Eric Vanes"/>
    <x v="0"/>
    <x v="47"/>
    <s v="5/1/2026, 11:47 AM"/>
    <s v="Retained With Discount"/>
  </r>
  <r>
    <s v="DG0001577963"/>
    <s v="Initial"/>
    <s v="Whirlpool Contact Center"/>
    <s v="5/1/2026, 11:48 AM"/>
    <s v="5/30/2026, 12:00 AM"/>
    <m/>
    <s v="Subscription"/>
    <n v="89.88"/>
    <n v="7.49"/>
    <n v="2.9950000000000001"/>
    <n v="1"/>
    <n v="89.88"/>
    <n v="0.2"/>
    <n v="41.19"/>
    <n v="1"/>
    <s v="Eric Vanes"/>
    <x v="0"/>
    <x v="47"/>
    <s v="5/1/2026, 11:48 AM"/>
    <s v="Retained With Discount"/>
  </r>
  <r>
    <s v="DG0000137978"/>
    <s v="Initial"/>
    <s v="Tel Reg"/>
    <s v="5/1/2026, 1:22 PM"/>
    <s v="6/1/2026, 12:00 AM"/>
    <s v="1/31/2027, 11:59 PM"/>
    <s v="Subscription"/>
    <n v="161.88"/>
    <n v="13.49"/>
    <n v="1.2948"/>
    <n v="1"/>
    <n v="161.88"/>
    <n v="0.2"/>
    <n v="16.829999999999998"/>
    <n v="1"/>
    <s v="Christopher Crew"/>
    <x v="0"/>
    <x v="47"/>
    <s v="5/1/2026, 1:22 PM"/>
    <s v="Retained With Discount"/>
  </r>
  <r>
    <s v="DG0001239435"/>
    <s v="Initial"/>
    <s v="Tel Reg"/>
    <s v="5/1/2026, 12:35 PM"/>
    <s v="5/19/2026, 12:00 AM"/>
    <m/>
    <s v="Subscription"/>
    <n v="64.48"/>
    <n v="3.22"/>
    <n v="0.77400000000000002"/>
    <n v="1"/>
    <n v="64.48"/>
    <n v="0.2"/>
    <n v="6.39"/>
    <n v="1"/>
    <s v="Eleanor Canty"/>
    <x v="1"/>
    <x v="47"/>
    <s v="5/1/2026, 12:35 PM"/>
    <s v="Retained With Discount"/>
  </r>
  <r>
    <s v="DG0001239434"/>
    <s v="Initial"/>
    <s v="Tel Reg"/>
    <s v="5/1/2026, 12:35 PM"/>
    <s v="5/19/2026, 12:00 AM"/>
    <m/>
    <s v="Subscription"/>
    <n v="69.08"/>
    <n v="3.45"/>
    <n v="0.82950000000000002"/>
    <n v="1"/>
    <n v="69.08"/>
    <n v="0.2"/>
    <n v="6.84"/>
    <n v="1"/>
    <s v="Eleanor Canty"/>
    <x v="0"/>
    <x v="47"/>
    <s v="5/1/2026, 12:35 PM"/>
    <s v="Retained With Discount"/>
  </r>
  <r>
    <s v="DG0000137982"/>
    <s v="Initial"/>
    <s v="Tel Reg"/>
    <s v="5/1/2026, 1:21 PM"/>
    <s v="6/1/2026, 12:00 AM"/>
    <s v="1/31/2027, 11:59 PM"/>
    <s v="Subscription"/>
    <n v="110.88"/>
    <n v="9.24"/>
    <n v="0.88680000000000003"/>
    <n v="1"/>
    <n v="110.88"/>
    <n v="0.2"/>
    <n v="11.53"/>
    <n v="1"/>
    <s v="Christopher Crew"/>
    <x v="0"/>
    <x v="47"/>
    <s v="5/1/2026, 1:21 PM"/>
    <s v="Retained With Discount"/>
  </r>
  <r>
    <s v="DG0000137977"/>
    <s v="Initial"/>
    <s v="Tel Reg"/>
    <s v="5/1/2026, 1:23 PM"/>
    <s v="6/1/2026, 12:00 AM"/>
    <s v="1/31/2027, 11:59 PM"/>
    <s v="Subscription"/>
    <n v="131.88"/>
    <n v="10.99"/>
    <n v="1.0548"/>
    <n v="1"/>
    <n v="131.88"/>
    <n v="0.2"/>
    <n v="13.71"/>
    <n v="1"/>
    <s v="Christopher Crew"/>
    <x v="0"/>
    <x v="47"/>
    <s v="5/1/2026, 1:23 PM"/>
    <s v="Retained With Discount"/>
  </r>
  <r>
    <s v="DG0000137976"/>
    <s v="Initial"/>
    <s v="Tel Reg"/>
    <s v="5/1/2026, 1:23 PM"/>
    <s v="6/1/2026, 12:00 AM"/>
    <s v="1/31/2027, 11:59 PM"/>
    <s v="Subscription"/>
    <n v="158.88"/>
    <n v="13.24"/>
    <n v="1.2707999999999999"/>
    <n v="1"/>
    <n v="158.88"/>
    <n v="0.2"/>
    <n v="16.52"/>
    <n v="1"/>
    <s v="Christopher Crew"/>
    <x v="0"/>
    <x v="47"/>
    <s v="5/1/2026, 1:23 PM"/>
    <s v="Retained With Discount"/>
  </r>
  <r>
    <s v="DG0001698814"/>
    <s v="Initial"/>
    <s v="D&amp;G Contact Center"/>
    <s v="5/1/2026, 1:24 PM"/>
    <s v="5/31/2026, 12:00 AM"/>
    <m/>
    <s v="Subscription"/>
    <n v="160.26"/>
    <n v="7.28"/>
    <n v="1.6324000000000001"/>
    <n v="1"/>
    <n v="160.26"/>
    <n v="0.2"/>
    <n v="16.53"/>
    <n v="1"/>
    <s v="Christopher Crew"/>
    <x v="0"/>
    <x v="47"/>
    <s v="5/1/2026, 1:24 PM"/>
    <s v="Retained With Discount"/>
  </r>
  <r>
    <s v="DG0001698815"/>
    <s v="Initial"/>
    <s v="D&amp;G Contact Center"/>
    <s v="5/1/2026, 1:25 PM"/>
    <s v="5/31/2026, 12:00 AM"/>
    <m/>
    <s v="Subscription"/>
    <n v="192.5"/>
    <n v="8.75"/>
    <n v="1.96"/>
    <n v="1"/>
    <n v="192.5"/>
    <n v="0.2"/>
    <n v="19.850000000000001"/>
    <n v="1"/>
    <s v="Christopher Crew"/>
    <x v="0"/>
    <x v="47"/>
    <s v="5/1/2026, 1:25 PM"/>
    <s v="Retained With Discount"/>
  </r>
  <r>
    <s v="DG0001030348"/>
    <s v="Initial"/>
    <s v="After CC"/>
    <s v="5/11/2026, 6:29 AM"/>
    <s v="5/11/2026, 6:29 AM"/>
    <s v="5/9/2027, 11:59 PM"/>
    <s v="Subscription"/>
    <n v="131.88"/>
    <n v="10.99"/>
    <m/>
    <n v="0"/>
    <n v="131.88"/>
    <m/>
    <m/>
    <n v="1"/>
    <s v="Rita Gillespie"/>
    <x v="2"/>
    <x v="48"/>
    <s v="5/11/2026, 6:29 AM"/>
    <s v="Retained on Benefits"/>
  </r>
  <r>
    <s v="DG0001187779"/>
    <s v="Initial"/>
    <s v="Tel Reg"/>
    <s v="5/7/2026, 9:52 AM"/>
    <s v="5/7/2026, 9:52 AM"/>
    <m/>
    <s v="Subscription"/>
    <n v="65.28"/>
    <n v="5.44"/>
    <n v="0.40799999999999997"/>
    <n v="0"/>
    <n v="65.28"/>
    <m/>
    <n v="8.17"/>
    <n v="1"/>
    <s v="Brenda Johnson"/>
    <x v="1"/>
    <x v="48"/>
    <s v="5/7/2026, 9:52 AM"/>
    <s v="Retained on Benefits"/>
  </r>
  <r>
    <s v="DG0001187781"/>
    <s v="Initial"/>
    <s v="Tel Reg"/>
    <s v="5/7/2026, 9:52 AM"/>
    <s v="5/7/2026, 9:52 AM"/>
    <m/>
    <s v="Subscription"/>
    <n v="53.76"/>
    <n v="4.4800000000000004"/>
    <n v="0.33600000000000002"/>
    <n v="0"/>
    <n v="53.76"/>
    <m/>
    <n v="6.73"/>
    <n v="1"/>
    <s v="Brenda Johnson"/>
    <x v="1"/>
    <x v="48"/>
    <s v="5/7/2026, 9:52 AM"/>
    <s v="Retained on Benefits"/>
  </r>
  <r>
    <s v="DG0001187783"/>
    <s v="Initial"/>
    <s v="Tel Reg"/>
    <s v="5/7/2026, 9:51 AM"/>
    <s v="5/7/2026, 9:51 AM"/>
    <m/>
    <s v="Subscription"/>
    <n v="42.84"/>
    <n v="3.57"/>
    <n v="0.26774999999999999"/>
    <n v="0"/>
    <n v="42.84"/>
    <m/>
    <n v="5.37"/>
    <n v="1"/>
    <s v="Brenda Johnson"/>
    <x v="1"/>
    <x v="48"/>
    <s v="5/7/2026, 9:51 AM"/>
    <s v="Retained on Benefits"/>
  </r>
  <r>
    <s v="DG0001187782"/>
    <s v="Initial"/>
    <s v="Tel Reg"/>
    <s v="5/7/2026, 9:51 AM"/>
    <s v="5/7/2026, 9:51 AM"/>
    <m/>
    <s v="Subscription"/>
    <n v="96.6"/>
    <n v="8.0500000000000007"/>
    <n v="0.60375000000000001"/>
    <n v="0"/>
    <n v="96.6"/>
    <m/>
    <n v="12.06"/>
    <n v="1"/>
    <s v="Brenda Johnson"/>
    <x v="1"/>
    <x v="48"/>
    <s v="5/7/2026, 9:51 AM"/>
    <s v="Retained on Benefits"/>
  </r>
  <r>
    <s v="DG0001856277"/>
    <s v="Initial"/>
    <s v="Tel Reg"/>
    <s v="5/7/2026, 10:50 AM"/>
    <s v="5/7/2026, 10:50 AM"/>
    <m/>
    <s v="Subscription"/>
    <n v="123.72"/>
    <n v="10.31"/>
    <n v="0.77324999999999999"/>
    <n v="0"/>
    <n v="123.72"/>
    <m/>
    <n v="15.45"/>
    <n v="1"/>
    <s v="Maureen Quintal"/>
    <x v="1"/>
    <x v="48"/>
    <s v="5/7/2026, 10:50 AM"/>
    <s v="Retained on Benefits"/>
  </r>
  <r>
    <s v="DG0001856276"/>
    <s v="Initial"/>
    <s v="Tel Reg"/>
    <s v="5/7/2026, 10:51 AM"/>
    <s v="5/7/2026, 10:51 AM"/>
    <m/>
    <s v="Subscription"/>
    <n v="85.44"/>
    <n v="7.12"/>
    <n v="0.53400000000000003"/>
    <n v="0"/>
    <n v="85.44"/>
    <m/>
    <n v="10.67"/>
    <n v="1"/>
    <s v="Maureen Quintal"/>
    <x v="1"/>
    <x v="48"/>
    <s v="5/7/2026, 10:51 AM"/>
    <s v="Retained on Benefits"/>
  </r>
  <r>
    <s v="DG0001856275"/>
    <s v="Initial"/>
    <s v="Tel Reg"/>
    <s v="5/7/2026, 10:51 AM"/>
    <s v="5/7/2026, 10:51 AM"/>
    <m/>
    <s v="Subscription"/>
    <n v="84"/>
    <n v="7"/>
    <n v="0.52500000000000002"/>
    <n v="0"/>
    <n v="84"/>
    <m/>
    <n v="10.52"/>
    <n v="1"/>
    <s v="Maureen Quintal"/>
    <x v="1"/>
    <x v="48"/>
    <s v="5/7/2026, 10:51 AM"/>
    <s v="Retained on Benefits"/>
  </r>
  <r>
    <s v="DG0001856274"/>
    <s v="Initial"/>
    <s v="Tel Reg"/>
    <s v="5/7/2026, 10:52 AM"/>
    <s v="5/7/2026, 10:52 AM"/>
    <m/>
    <s v="Subscription"/>
    <n v="75"/>
    <n v="6.25"/>
    <n v="0.46875"/>
    <n v="0"/>
    <n v="75"/>
    <m/>
    <n v="9.3800000000000008"/>
    <n v="1"/>
    <s v="Maureen Quintal"/>
    <x v="1"/>
    <x v="48"/>
    <s v="5/7/2026, 10:52 AM"/>
    <s v="Retained on Benefits"/>
  </r>
  <r>
    <s v="DG0000250709"/>
    <s v="Initial"/>
    <s v="Web Reg"/>
    <s v="5/7/2026, 12:15 PM"/>
    <s v="5/7/2026, 12:15 PM"/>
    <s v="9/22/2026, 11:59 PM"/>
    <s v="Subscription"/>
    <n v="116.88"/>
    <n v="9.74"/>
    <m/>
    <n v="0"/>
    <n v="116.88"/>
    <m/>
    <m/>
    <n v="1"/>
    <s v="Scott Pugsley"/>
    <x v="2"/>
    <x v="48"/>
    <s v="5/7/2026, 12:15 PM"/>
    <s v="Retained on Benefits"/>
  </r>
  <r>
    <s v="DG0001702766"/>
    <s v="Initial"/>
    <s v="D&amp;G Contact Center"/>
    <s v="5/5/2026, 9:12 AM"/>
    <s v="5/5/2026, 9:12 AM"/>
    <m/>
    <s v="Subscription"/>
    <n v="223.08"/>
    <n v="18.59"/>
    <n v="1.3012999999999999"/>
    <n v="0"/>
    <n v="223.08"/>
    <m/>
    <n v="26.02"/>
    <n v="1"/>
    <s v="Shalalete Jenkins"/>
    <x v="1"/>
    <x v="48"/>
    <s v="5/5/2026, 9:12 AM"/>
    <s v="Retained on Benefits"/>
  </r>
  <r>
    <s v="DG0000709253"/>
    <s v="Initial"/>
    <s v="Whirlpool Contact Center"/>
    <s v="5/5/2026, 10:44 AM"/>
    <s v="5/5/2026, 10:44 AM"/>
    <s v="11/21/2026, 11:59 PM"/>
    <s v="Annual Renewal"/>
    <n v="263.88"/>
    <n v="21.99"/>
    <m/>
    <n v="0"/>
    <n v="263.88"/>
    <m/>
    <m/>
    <n v="1"/>
    <s v="Dan McAuliffe"/>
    <x v="1"/>
    <x v="48"/>
    <s v="5/5/2026, 10:44 AM"/>
    <s v="Retained on Benefits"/>
  </r>
  <r>
    <s v="DG0001702767"/>
    <s v="Initial"/>
    <s v="D&amp;G Contact Center"/>
    <s v="5/5/2026, 9:11 AM"/>
    <s v="5/5/2026, 9:11 AM"/>
    <m/>
    <s v="Subscription"/>
    <n v="209.28"/>
    <n v="17.440000000000001"/>
    <n v="1.2208000000000001"/>
    <n v="0"/>
    <n v="209.28"/>
    <m/>
    <n v="24.41"/>
    <n v="1"/>
    <s v="Shalalete Jenkins"/>
    <x v="1"/>
    <x v="48"/>
    <s v="5/5/2026, 9:11 AM"/>
    <s v="Retained on Benefits"/>
  </r>
  <r>
    <s v="DG0000960129"/>
    <s v="Initial"/>
    <s v="Web Reg"/>
    <s v="5/5/2026, 10:52 AM"/>
    <s v="5/5/2026, 10:52 AM"/>
    <s v="3/31/2027, 11:59 PM"/>
    <s v="Subscription"/>
    <n v="125.88"/>
    <n v="10.49"/>
    <m/>
    <n v="0"/>
    <n v="125.88"/>
    <m/>
    <m/>
    <n v="1"/>
    <s v="Kimberly Hoke"/>
    <x v="1"/>
    <x v="48"/>
    <s v="5/5/2026, 10:52 AM"/>
    <s v="Retained on Benefits"/>
  </r>
  <r>
    <s v="DG0001711346"/>
    <s v="Initial"/>
    <s v="Tel Reg"/>
    <s v="5/5/2026, 1:05 PM"/>
    <s v="6/4/2026, 12:00 AM"/>
    <m/>
    <s v="Subscription"/>
    <n v="53.48"/>
    <n v="2.67"/>
    <n v="0.64200000000000002"/>
    <n v="1"/>
    <n v="53.48"/>
    <n v="0.2"/>
    <n v="6.26"/>
    <n v="1"/>
    <s v="Angela Flowers"/>
    <x v="0"/>
    <x v="48"/>
    <s v="5/5/2026, 1:05 PM"/>
    <s v="Retained With Discount"/>
  </r>
  <r>
    <s v="DG0001711345"/>
    <s v="Initial"/>
    <s v="Tel Reg"/>
    <s v="5/5/2026, 1:06 PM"/>
    <s v="6/4/2026, 12:00 AM"/>
    <m/>
    <s v="Subscription"/>
    <n v="53.08"/>
    <n v="2.65"/>
    <n v="0.63749999999999996"/>
    <n v="1"/>
    <n v="53.08"/>
    <n v="0.2"/>
    <n v="6.21"/>
    <n v="1"/>
    <s v="Angela Flowers"/>
    <x v="0"/>
    <x v="48"/>
    <s v="5/5/2026, 1:06 PM"/>
    <s v="Retained With Discount"/>
  </r>
  <r>
    <s v="DG0001995510"/>
    <s v="Initial"/>
    <s v="D&amp;G Contact Center"/>
    <s v="5/4/2026, 6:11 AM"/>
    <s v="5/4/2026, 6:11 AM"/>
    <m/>
    <s v="Subscription"/>
    <n v="149.52000000000001"/>
    <n v="12.46"/>
    <n v="0.87219999999999998"/>
    <n v="0"/>
    <n v="149.52000000000001"/>
    <n v="0.5"/>
    <n v="17.43"/>
    <n v="1"/>
    <s v="Donna Thomas"/>
    <x v="1"/>
    <x v="48"/>
    <s v="5/4/2026, 6:11 AM"/>
    <s v="Retained on Benefits"/>
  </r>
  <r>
    <s v="DG0000338067"/>
    <s v="Initial"/>
    <s v="Tel Reg"/>
    <s v="5/4/2026, 7:04 AM"/>
    <s v="5/4/2026, 7:04 AM"/>
    <s v="2/12/2027, 11:59 PM"/>
    <s v="Subscription"/>
    <n v="143.88"/>
    <n v="11.99"/>
    <n v="1.1508"/>
    <n v="1"/>
    <n v="143.88"/>
    <n v="0.2"/>
    <n v="14.67"/>
    <n v="1"/>
    <s v="Belinda Brown-Tezera"/>
    <x v="0"/>
    <x v="48"/>
    <s v="5/4/2026, 7:04 AM"/>
    <s v="Retained on Benefits"/>
  </r>
  <r>
    <s v="DG0000338067"/>
    <s v="Initial"/>
    <s v="Tel Reg"/>
    <s v="5/4/2026, 7:05 AM"/>
    <s v="5/4/2026, 7:05 AM"/>
    <s v="2/12/2027, 11:59 PM"/>
    <s v="Subscription"/>
    <n v="143.88"/>
    <n v="11.99"/>
    <n v="1.1508"/>
    <n v="1"/>
    <n v="143.88"/>
    <n v="0.2"/>
    <n v="14.67"/>
    <n v="1"/>
    <s v="Belinda Brown-Tezera"/>
    <x v="0"/>
    <x v="48"/>
    <s v="5/4/2026, 7:05 AM"/>
    <s v="Retained on Benefits"/>
  </r>
  <r>
    <s v="DG0001995509"/>
    <s v="Initial"/>
    <s v="D&amp;G Contact Center"/>
    <s v="5/4/2026, 7:15 AM"/>
    <s v="5/4/2026, 7:15 AM"/>
    <m/>
    <s v="Subscription"/>
    <n v="126"/>
    <n v="10.5"/>
    <n v="0.73499999999999999"/>
    <n v="0"/>
    <n v="126"/>
    <n v="0.5"/>
    <n v="14.72"/>
    <n v="1"/>
    <s v="Donna Thomas"/>
    <x v="1"/>
    <x v="48"/>
    <s v="5/4/2026, 7:15 AM"/>
    <s v="Retained on Benefits"/>
  </r>
  <r>
    <s v="DG0001995507"/>
    <s v="Initial"/>
    <s v="D&amp;G Contact Center"/>
    <s v="5/4/2026, 7:15 AM"/>
    <s v="5/4/2026, 7:15 AM"/>
    <m/>
    <s v="Subscription"/>
    <n v="136.44"/>
    <n v="11.37"/>
    <n v="0.79590000000000005"/>
    <n v="0"/>
    <n v="136.44"/>
    <n v="0.5"/>
    <n v="15.93"/>
    <n v="1"/>
    <s v="Donna Thomas"/>
    <x v="1"/>
    <x v="48"/>
    <s v="5/4/2026, 7:15 AM"/>
    <s v="Retained on Benefits"/>
  </r>
  <r>
    <s v="DG0001995506"/>
    <s v="Initial"/>
    <s v="D&amp;G Contact Center"/>
    <s v="5/4/2026, 7:16 AM"/>
    <s v="5/4/2026, 7:16 AM"/>
    <m/>
    <s v="Subscription"/>
    <n v="213.72"/>
    <n v="17.809999999999999"/>
    <n v="1.2466999999999999"/>
    <n v="0"/>
    <n v="213.72"/>
    <n v="0.5"/>
    <n v="24.95"/>
    <n v="1"/>
    <s v="Donna Thomas"/>
    <x v="1"/>
    <x v="48"/>
    <s v="5/4/2026, 7:16 AM"/>
    <s v="Retained on Benefits"/>
  </r>
  <r>
    <s v="DG0000469659"/>
    <s v="Initial"/>
    <s v="D&amp;G Contact Center"/>
    <s v="5/4/2026, 7:10 AM"/>
    <s v="5/20/2026, 12:00 AM"/>
    <s v="6/19/2026, 11:59 PM"/>
    <s v="Subscription"/>
    <n v="209.88"/>
    <n v="17.489999999999998"/>
    <n v="1.9585999999999999"/>
    <n v="1"/>
    <n v="209.88"/>
    <n v="0.2"/>
    <n v="28.89"/>
    <n v="1"/>
    <s v="Belinda Brown-Tezera"/>
    <x v="0"/>
    <x v="48"/>
    <s v="5/4/2026, 7:10 AM"/>
    <s v="Retained With Discount"/>
  </r>
  <r>
    <s v="DG0000469670"/>
    <s v="Initial"/>
    <s v="D&amp;G Contact Center"/>
    <s v="5/4/2026, 7:07 AM"/>
    <s v="5/20/2026, 12:00 AM"/>
    <s v="6/19/2026, 11:59 PM"/>
    <s v="Subscription"/>
    <n v="218.88"/>
    <n v="18.239999999999998"/>
    <n v="2.0426000000000002"/>
    <n v="1"/>
    <n v="218.88"/>
    <n v="0.2"/>
    <n v="30.13"/>
    <n v="1"/>
    <s v="Belinda Brown-Tezera"/>
    <x v="0"/>
    <x v="48"/>
    <s v="5/4/2026, 7:07 AM"/>
    <s v="Retained With Discount"/>
  </r>
  <r>
    <s v="DG0000469652"/>
    <s v="Initial"/>
    <s v="D&amp;G Contact Center"/>
    <s v="5/4/2026, 7:08 AM"/>
    <s v="5/20/2026, 12:00 AM"/>
    <s v="6/19/2026, 11:59 PM"/>
    <s v="Subscription"/>
    <n v="206.88"/>
    <n v="17.239999999999998"/>
    <n v="1.9306000000000001"/>
    <n v="1"/>
    <n v="206.88"/>
    <n v="0.2"/>
    <n v="28.48"/>
    <n v="1"/>
    <s v="Belinda Brown-Tezera"/>
    <x v="0"/>
    <x v="48"/>
    <s v="5/4/2026, 7:08 AM"/>
    <s v="Retained With Discount"/>
  </r>
  <r>
    <s v="DG0000469661"/>
    <s v="Initial"/>
    <s v="D&amp;G Contact Center"/>
    <s v="5/4/2026, 7:11 AM"/>
    <s v="5/20/2026, 12:00 AM"/>
    <s v="6/19/2026, 11:59 PM"/>
    <s v="Subscription"/>
    <n v="182.88"/>
    <n v="15.24"/>
    <n v="1.7065999999999999"/>
    <n v="1"/>
    <n v="182.88"/>
    <n v="0.2"/>
    <n v="25.18"/>
    <n v="1"/>
    <s v="Belinda Brown-Tezera"/>
    <x v="0"/>
    <x v="48"/>
    <s v="5/4/2026, 7:11 AM"/>
    <s v="Retained With Discount"/>
  </r>
  <r>
    <s v="DG0000338067"/>
    <s v="Initial"/>
    <s v="Tel Reg"/>
    <s v="5/4/2026, 7:09 AM"/>
    <s v="5/13/2026, 12:00 AM"/>
    <s v="2/12/2027, 11:59 PM"/>
    <s v="Subscription"/>
    <n v="143.88"/>
    <n v="11.99"/>
    <n v="1.1508"/>
    <n v="1"/>
    <n v="143.88"/>
    <n v="0.2"/>
    <n v="14.67"/>
    <n v="1"/>
    <s v="Belinda Brown-Tezera"/>
    <x v="0"/>
    <x v="48"/>
    <s v="5/4/2026, 7:09 AM"/>
    <s v="Retained With Discount"/>
  </r>
  <r>
    <s v="DG0000338066"/>
    <s v="Initial"/>
    <s v="Tel Reg"/>
    <s v="5/4/2026, 7:10 AM"/>
    <s v="5/13/2026, 12:00 AM"/>
    <s v="2/12/2027, 11:59 PM"/>
    <s v="Subscription"/>
    <n v="182.88"/>
    <n v="15.24"/>
    <n v="1.4628000000000001"/>
    <n v="1"/>
    <n v="182.88"/>
    <n v="0.2"/>
    <n v="18.649999999999999"/>
    <n v="1"/>
    <s v="Belinda Brown-Tezera"/>
    <x v="0"/>
    <x v="48"/>
    <s v="5/4/2026, 7:10 AM"/>
    <s v="Retained With Discount"/>
  </r>
  <r>
    <s v="DG0001272820"/>
    <s v="Initial"/>
    <s v="Tel Reg"/>
    <s v="5/1/2026, 5:48 AM"/>
    <s v="5/1/2026, 5:48 AM"/>
    <m/>
    <s v="Subscription"/>
    <n v="74.040000000000006"/>
    <n v="6.17"/>
    <n v="0.46274999999999999"/>
    <n v="0"/>
    <n v="74.040000000000006"/>
    <m/>
    <n v="10.18"/>
    <n v="1"/>
    <s v="Marshall Canosa"/>
    <x v="1"/>
    <x v="48"/>
    <s v="5/1/2026, 5:48 AM"/>
    <s v="Retained on Benefits"/>
  </r>
  <r>
    <s v="DG0000520050"/>
    <s v="Initial"/>
    <s v="After Web"/>
    <s v="5/1/2026, 5:49 AM"/>
    <s v="5/1/2026, 5:49 AM"/>
    <s v="7/24/2026, 11:59 PM"/>
    <s v="Subscription"/>
    <n v="77.88"/>
    <n v="6.49"/>
    <m/>
    <n v="0"/>
    <n v="77.88"/>
    <m/>
    <m/>
    <n v="1"/>
    <s v="Louis Fantacone"/>
    <x v="1"/>
    <x v="48"/>
    <s v="5/1/2026, 5:49 AM"/>
    <s v="Retained on Benefits"/>
  </r>
  <r>
    <s v="DG0000049751"/>
    <s v="Initial"/>
    <s v="Whirlpool Contact Center"/>
    <s v="5/1/2026, 10:11 AM"/>
    <s v="5/1/2026, 10:11 AM"/>
    <s v="6/10/2026, 11:59 PM"/>
    <s v="Annual Renewal"/>
    <n v="239.88"/>
    <n v="19.989999999999998"/>
    <m/>
    <n v="0"/>
    <n v="239.88"/>
    <m/>
    <m/>
    <n v="1"/>
    <s v="Zelma Shannon"/>
    <x v="1"/>
    <x v="48"/>
    <s v="5/1/2026, 10:11 AM"/>
    <s v="Retained on Benefits"/>
  </r>
  <r>
    <s v="DG0000413715"/>
    <s v="Initial"/>
    <s v="After CC"/>
    <s v="5/1/2026, 10:27 AM"/>
    <s v="5/1/2026, 10:27 AM"/>
    <s v="5/6/2027, 11:59 PM"/>
    <s v="Subscription"/>
    <n v="143.88"/>
    <n v="11.99"/>
    <m/>
    <n v="0"/>
    <n v="143.88"/>
    <m/>
    <m/>
    <n v="1"/>
    <s v="Linda Flores"/>
    <x v="1"/>
    <x v="48"/>
    <s v="5/1/2026, 10:27 AM"/>
    <s v="Retained on Benefits"/>
  </r>
  <r>
    <s v="DG0001336848"/>
    <s v="Initial"/>
    <s v="Tel Reg"/>
    <s v="5/1/2026, 10:40 AM"/>
    <s v="5/1/2026, 10:40 AM"/>
    <m/>
    <s v="Subscription"/>
    <n v="129.24"/>
    <n v="10.77"/>
    <n v="0.80774999999999997"/>
    <n v="0"/>
    <n v="129.24"/>
    <m/>
    <n v="16.170000000000002"/>
    <n v="1"/>
    <s v="Shirley Simpson"/>
    <x v="1"/>
    <x v="48"/>
    <s v="5/1/2026, 10:40 AM"/>
    <s v="Retained on Benefits"/>
  </r>
  <r>
    <s v="DG0001336847"/>
    <s v="Initial"/>
    <s v="D&amp;G Contact Center"/>
    <s v="5/1/2026, 10:40 AM"/>
    <s v="5/1/2026, 10:40 AM"/>
    <m/>
    <s v="Subscription"/>
    <n v="159.96"/>
    <n v="13.33"/>
    <n v="0.93310000000000004"/>
    <n v="0"/>
    <n v="159.96"/>
    <m/>
    <n v="18.649999999999999"/>
    <n v="1"/>
    <s v="Shirley Simpson"/>
    <x v="1"/>
    <x v="48"/>
    <s v="5/1/2026, 10:40 AM"/>
    <s v="Retained on Benefits"/>
  </r>
  <r>
    <s v="DG0001336841"/>
    <s v="Initial"/>
    <s v="After OB"/>
    <s v="5/1/2026, 10:40 AM"/>
    <s v="5/1/2026, 10:40 AM"/>
    <m/>
    <s v="Subscription"/>
    <n v="131.88"/>
    <n v="10.99"/>
    <n v="2.198"/>
    <n v="0"/>
    <n v="131.88"/>
    <m/>
    <n v="29.69"/>
    <n v="1"/>
    <s v="Shirley Simpson"/>
    <x v="1"/>
    <x v="48"/>
    <s v="5/1/2026, 10:40 AM"/>
    <s v="Retained on Benefits"/>
  </r>
  <r>
    <s v="DG0002081807"/>
    <s v="Initial"/>
    <s v="Whirlpool Contact Center"/>
    <s v="5/11/2026, 6:21 AM"/>
    <s v="5/11/2026, 6:21 AM"/>
    <m/>
    <s v="Annual Renewal"/>
    <n v="491.88"/>
    <n v="40.99"/>
    <m/>
    <n v="0"/>
    <n v="491.88"/>
    <m/>
    <m/>
    <n v="1"/>
    <s v="Lesley Wilson"/>
    <x v="1"/>
    <x v="49"/>
    <s v="5/11/2026, 6:21 AM"/>
    <s v="Retained on Benefits"/>
  </r>
  <r>
    <s v="DG0002081807"/>
    <s v="Initial"/>
    <s v="Whirlpool Contact Center"/>
    <s v="5/11/2026, 6:31 AM"/>
    <s v="5/11/2026, 6:31 AM"/>
    <m/>
    <s v="Annual Renewal"/>
    <n v="491.88"/>
    <n v="40.99"/>
    <m/>
    <n v="0"/>
    <n v="491.88"/>
    <m/>
    <m/>
    <n v="1"/>
    <s v="Lesley Wilson"/>
    <x v="1"/>
    <x v="49"/>
    <s v="5/11/2026, 6:31 AM"/>
    <s v="Retained on Benefits"/>
  </r>
  <r>
    <s v="DG0001170863"/>
    <s v="Initial"/>
    <s v="Whirlpool Contact Center"/>
    <s v="5/11/2026, 7:39 AM"/>
    <s v="5/11/2026, 7:39 AM"/>
    <m/>
    <s v="Annual Renewal"/>
    <n v="383.88"/>
    <n v="31.99"/>
    <m/>
    <n v="0"/>
    <n v="383.88"/>
    <m/>
    <m/>
    <n v="1"/>
    <s v="TYRONE FOWLKES"/>
    <x v="1"/>
    <x v="49"/>
    <s v="5/11/2026, 7:39 AM"/>
    <s v="Retained on Benefits"/>
  </r>
  <r>
    <s v="DG0001170863"/>
    <s v="Initial"/>
    <s v="Whirlpool Contact Center"/>
    <s v="5/11/2026, 7:38 AM"/>
    <s v="5/11/2026, 7:38 AM"/>
    <m/>
    <s v="Annual Renewal"/>
    <n v="383.88"/>
    <n v="31.99"/>
    <m/>
    <n v="0"/>
    <n v="383.88"/>
    <m/>
    <m/>
    <n v="1"/>
    <s v="TYRONE FOWLKES"/>
    <x v="1"/>
    <x v="49"/>
    <s v="5/11/2026, 7:38 AM"/>
    <s v="Retained on Benefits"/>
  </r>
  <r>
    <s v="DG0002101603"/>
    <s v="Initial"/>
    <s v="Whirlpool Contact Center"/>
    <s v="5/11/2026, 7:00 AM"/>
    <s v="5/11/2026, 7:00 AM"/>
    <m/>
    <s v="Annual Renewal"/>
    <n v="395.88"/>
    <n v="32.99"/>
    <m/>
    <n v="0"/>
    <n v="395.88"/>
    <m/>
    <m/>
    <n v="1"/>
    <s v="Catherine Andrews"/>
    <x v="1"/>
    <x v="49"/>
    <s v="5/11/2026, 7:00 AM"/>
    <s v="Retained on Benefits"/>
  </r>
  <r>
    <s v="DG0000804884"/>
    <s v="Initial"/>
    <s v="Whirlpool Contact Center"/>
    <s v="5/8/2026, 12:09 PM"/>
    <s v="5/8/2026, 12:09 PM"/>
    <s v="1/14/2027, 11:59 PM"/>
    <s v="Annual Renewal"/>
    <n v="305.88"/>
    <n v="25.49"/>
    <m/>
    <n v="0"/>
    <n v="305.88"/>
    <m/>
    <m/>
    <n v="1"/>
    <s v="Kimberly Byfield"/>
    <x v="1"/>
    <x v="49"/>
    <s v="5/8/2026, 12:09 PM"/>
    <s v="Retained on Benefits"/>
  </r>
  <r>
    <s v="DG0002137055"/>
    <s v="Initial"/>
    <s v="D&amp;G Contact Center"/>
    <s v="5/8/2026, 12:09 PM"/>
    <s v="5/8/2026, 12:09 PM"/>
    <m/>
    <s v="Subscription"/>
    <n v="131.4"/>
    <n v="10.95"/>
    <n v="0.76649999999999996"/>
    <n v="0"/>
    <n v="131.4"/>
    <n v="0.5"/>
    <n v="13.82"/>
    <n v="1"/>
    <s v="Kimberly Byfield"/>
    <x v="1"/>
    <x v="49"/>
    <s v="5/8/2026, 12:09 PM"/>
    <s v="Retained on Benefits"/>
  </r>
  <r>
    <s v="DG0002137056"/>
    <s v="Initial"/>
    <s v="D&amp;G Contact Center"/>
    <s v="5/8/2026, 12:09 PM"/>
    <s v="5/8/2026, 12:09 PM"/>
    <m/>
    <s v="Subscription"/>
    <n v="162.6"/>
    <n v="13.55"/>
    <n v="0.94850000000000001"/>
    <n v="0"/>
    <n v="162.6"/>
    <n v="0.5"/>
    <n v="17.079999999999998"/>
    <n v="1"/>
    <s v="Kimberly Byfield"/>
    <x v="1"/>
    <x v="49"/>
    <s v="5/8/2026, 12:09 PM"/>
    <s v="Retained on Benefits"/>
  </r>
  <r>
    <s v="DG0000677532"/>
    <s v="Initial"/>
    <s v="After Mail"/>
    <s v="5/8/2026, 8:45 AM"/>
    <s v="6/2/2026, 12:00 AM"/>
    <s v="12/1/2026, 11:59 PM"/>
    <s v="Subscription"/>
    <n v="227.88"/>
    <n v="18.989999999999998"/>
    <n v="3.7974999999999999"/>
    <n v="1"/>
    <n v="227.88"/>
    <n v="0.2"/>
    <n v="51.27"/>
    <n v="1"/>
    <s v="Maxie Blurton"/>
    <x v="0"/>
    <x v="49"/>
    <s v="5/8/2026, 8:45 AM"/>
    <s v="Retained With Discount"/>
  </r>
  <r>
    <s v="DG0000859327"/>
    <s v="Initial"/>
    <s v="After Mail"/>
    <s v="5/8/2026, 8:44 AM"/>
    <s v="5/23/2026, 12:00 AM"/>
    <s v="3/22/2027, 11:59 PM"/>
    <s v="Subscription"/>
    <n v="149.88"/>
    <n v="12.49"/>
    <n v="2.4975000000000001"/>
    <n v="1"/>
    <n v="149.88"/>
    <n v="0.2"/>
    <n v="31.22"/>
    <n v="1"/>
    <s v="Maxie Blurton"/>
    <x v="0"/>
    <x v="49"/>
    <s v="5/8/2026, 8:44 AM"/>
    <s v="Retained With Discount"/>
  </r>
  <r>
    <s v="DG0001043298"/>
    <s v="Initial"/>
    <s v="Whirlpool Contact Center"/>
    <s v="5/8/2026, 12:47 PM"/>
    <s v="6/6/2026, 12:00 AM"/>
    <s v="5/5/2027, 11:59 PM"/>
    <s v="Subscription"/>
    <n v="89.88"/>
    <n v="7.49"/>
    <n v="0.71879999999999999"/>
    <n v="1"/>
    <n v="89.88"/>
    <n v="0.2"/>
    <n v="8.81"/>
    <n v="1"/>
    <s v="Patricia Mason"/>
    <x v="0"/>
    <x v="49"/>
    <s v="5/8/2026, 12:47 PM"/>
    <s v="Retained With Discount"/>
  </r>
  <r>
    <s v="DG0002066878"/>
    <s v="Initial"/>
    <s v="Whirlpool Contact Center"/>
    <s v="5/6/2026, 6:25 AM"/>
    <s v="5/6/2026, 6:25 AM"/>
    <m/>
    <s v="Annual Renewal"/>
    <n v="431.88"/>
    <n v="35.99"/>
    <m/>
    <n v="0"/>
    <n v="431.88"/>
    <m/>
    <m/>
    <n v="1"/>
    <s v="Sherry Grier"/>
    <x v="1"/>
    <x v="49"/>
    <s v="5/6/2026, 6:25 AM"/>
    <s v="Retained on Benefits"/>
  </r>
  <r>
    <s v="DG0001602325"/>
    <s v="Canceled"/>
    <s v="Whirlpool Contact Center"/>
    <s v="5/6/2026, 6:45 AM"/>
    <s v="5/6/2026, 6:45 AM"/>
    <m/>
    <s v="Annual Renewal"/>
    <n v="599.88"/>
    <n v="49.99"/>
    <m/>
    <n v="0"/>
    <n v="599.88"/>
    <m/>
    <m/>
    <n v="1"/>
    <s v="Erica Vanderdoes"/>
    <x v="2"/>
    <x v="49"/>
    <s v="5/6/2026, 6:45 AM"/>
    <s v="Retained on Benefits"/>
  </r>
  <r>
    <s v="DG0001602325"/>
    <s v="Canceled"/>
    <s v="Whirlpool Contact Center"/>
    <s v="5/6/2026, 6:55 AM"/>
    <s v="5/6/2026, 6:55 AM"/>
    <m/>
    <s v="Annual Renewal"/>
    <n v="599.88"/>
    <n v="49.99"/>
    <m/>
    <n v="0"/>
    <n v="599.88"/>
    <m/>
    <m/>
    <n v="1"/>
    <s v="Erica Vanderdoes"/>
    <x v="2"/>
    <x v="49"/>
    <s v="5/6/2026, 6:55 AM"/>
    <s v="Retained on Benefits"/>
  </r>
  <r>
    <s v="DG0002000289"/>
    <s v="Initial"/>
    <s v="Whirlpool Contact Center"/>
    <s v="5/6/2026, 7:20 AM"/>
    <s v="5/6/2026, 7:20 AM"/>
    <m/>
    <s v="Annual Renewal"/>
    <n v="431.88"/>
    <n v="35.99"/>
    <m/>
    <n v="0"/>
    <n v="431.88"/>
    <m/>
    <m/>
    <n v="1"/>
    <s v="Iris White"/>
    <x v="1"/>
    <x v="49"/>
    <s v="5/6/2026, 7:20 AM"/>
    <s v="Retained on Benefits"/>
  </r>
  <r>
    <s v="DG0001566212"/>
    <s v="Canceled"/>
    <s v="Whirlpool Contact Center"/>
    <s v="5/6/2026, 7:49 AM"/>
    <s v="5/6/2026, 7:49 AM"/>
    <m/>
    <s v="Annual Renewal"/>
    <n v="431.88"/>
    <n v="35.99"/>
    <m/>
    <n v="0"/>
    <n v="431.88"/>
    <m/>
    <m/>
    <n v="1"/>
    <s v="LEVI HENDERSON"/>
    <x v="2"/>
    <x v="49"/>
    <s v="5/6/2026, 7:49 AM"/>
    <s v="Retained on Benefits"/>
  </r>
  <r>
    <s v="DG0001268825"/>
    <s v="Initial"/>
    <s v="Web Reg"/>
    <s v="5/6/2026, 8:01 AM"/>
    <s v="5/6/2026, 8:01 AM"/>
    <m/>
    <s v="Subscription"/>
    <n v="67.56"/>
    <n v="5.63"/>
    <n v="1.26675"/>
    <n v="0"/>
    <n v="67.56"/>
    <m/>
    <n v="26.61"/>
    <n v="1"/>
    <s v="Jesus Benoza"/>
    <x v="1"/>
    <x v="49"/>
    <s v="5/6/2026, 8:01 AM"/>
    <s v="Retained on Benefits"/>
  </r>
  <r>
    <s v="DG0001268818"/>
    <s v="Initial"/>
    <s v="Web Reg"/>
    <s v="5/6/2026, 8:02 AM"/>
    <s v="5/6/2026, 8:02 AM"/>
    <m/>
    <s v="Subscription"/>
    <n v="90.96"/>
    <n v="7.58"/>
    <n v="1.7055"/>
    <n v="0"/>
    <n v="90.96"/>
    <m/>
    <n v="35.83"/>
    <n v="1"/>
    <s v="Jesus Benoza"/>
    <x v="1"/>
    <x v="49"/>
    <s v="5/6/2026, 8:02 AM"/>
    <s v="Retained on Benefits"/>
  </r>
  <r>
    <s v="DG0000331068"/>
    <s v="Initial"/>
    <s v="Tel Reg"/>
    <s v="5/6/2026, 8:43 AM"/>
    <s v="5/6/2026, 8:43 AM"/>
    <s v="2/2/2027, 11:59 PM"/>
    <s v="Subscription"/>
    <n v="107.88"/>
    <n v="8.99"/>
    <m/>
    <n v="0"/>
    <n v="107.88"/>
    <m/>
    <m/>
    <n v="1"/>
    <s v="Mary Zimmerman"/>
    <x v="1"/>
    <x v="49"/>
    <s v="5/6/2026, 8:43 AM"/>
    <s v="Retained on Benefits"/>
  </r>
  <r>
    <s v="DG0001651782"/>
    <s v="Initial"/>
    <s v="Tel Reg"/>
    <s v="5/6/2026, 11:45 AM"/>
    <s v="5/6/2026, 11:45 AM"/>
    <m/>
    <s v="Subscription"/>
    <n v="49.94"/>
    <n v="2.27"/>
    <n v="0.54449999999999998"/>
    <n v="1"/>
    <n v="49.94"/>
    <n v="0.2"/>
    <n v="5.92"/>
    <n v="1"/>
    <s v="Carol Unland"/>
    <x v="1"/>
    <x v="49"/>
    <s v="5/6/2026, 11:45 AM"/>
    <s v="Retained on Benefits"/>
  </r>
  <r>
    <s v="DG0001956328"/>
    <s v="Initial"/>
    <s v="D&amp;G Contact Center"/>
    <s v="5/6/2026, 10:27 AM"/>
    <s v="5/6/2026, 10:27 AM"/>
    <m/>
    <s v="Subscription"/>
    <n v="170.16"/>
    <n v="14.18"/>
    <n v="0.99260000000000004"/>
    <n v="0"/>
    <n v="170.16"/>
    <m/>
    <n v="21.83"/>
    <n v="1"/>
    <s v="R ABADI"/>
    <x v="1"/>
    <x v="49"/>
    <s v="5/6/2026, 10:27 AM"/>
    <s v="Retained on Benefits"/>
  </r>
  <r>
    <s v="DG0001651781"/>
    <s v="Initial"/>
    <s v="Tel Reg"/>
    <s v="5/6/2026, 11:45 AM"/>
    <s v="5/6/2026, 11:45 AM"/>
    <m/>
    <s v="Subscription"/>
    <n v="72.16"/>
    <n v="3.28"/>
    <n v="0.78749999999999998"/>
    <n v="1"/>
    <n v="72.16"/>
    <n v="0.2"/>
    <n v="8.56"/>
    <n v="1"/>
    <s v="Carol Unland"/>
    <x v="1"/>
    <x v="49"/>
    <s v="5/6/2026, 11:45 AM"/>
    <s v="Retained on Benefits"/>
  </r>
  <r>
    <s v="DG0002128964"/>
    <s v="Initial"/>
    <s v="Tel Reg"/>
    <s v="5/6/2026, 12:47 PM"/>
    <s v="5/6/2026, 12:47 PM"/>
    <m/>
    <s v="Subscription"/>
    <n v="57.84"/>
    <n v="4.82"/>
    <n v="0.36149999999999999"/>
    <n v="0"/>
    <n v="57.84"/>
    <n v="0.5"/>
    <n v="6.5"/>
    <n v="1"/>
    <s v="Carl Atkinson JR"/>
    <x v="1"/>
    <x v="49"/>
    <s v="5/6/2026, 12:47 PM"/>
    <s v="Retained on Benefits"/>
  </r>
  <r>
    <s v="DG0002128964"/>
    <s v="Initial"/>
    <s v="Tel Reg"/>
    <s v="5/6/2026, 12:52 PM"/>
    <s v="5/6/2026, 12:52 PM"/>
    <m/>
    <s v="Subscription"/>
    <n v="57.84"/>
    <n v="4.82"/>
    <n v="0.36149999999999999"/>
    <n v="0"/>
    <n v="57.84"/>
    <n v="0.5"/>
    <n v="6.5"/>
    <n v="1"/>
    <s v="Carl Atkinson JR"/>
    <x v="1"/>
    <x v="49"/>
    <s v="5/6/2026, 12:52 PM"/>
    <s v="Retained on Benefits"/>
  </r>
  <r>
    <s v="DG0001139333"/>
    <s v="Initial"/>
    <s v="Tel Reg"/>
    <s v="5/6/2026, 10:05 AM"/>
    <s v="5/12/2026, 12:00 AM"/>
    <m/>
    <s v="Subscription"/>
    <n v="61.52"/>
    <n v="3.07"/>
    <n v="0.73799999999999999"/>
    <n v="1"/>
    <n v="61.52"/>
    <n v="0.2"/>
    <n v="5.81"/>
    <n v="1"/>
    <s v="Lynn Hartley"/>
    <x v="0"/>
    <x v="49"/>
    <s v="5/6/2026, 10:05 AM"/>
    <s v="Retained With Discount"/>
  </r>
  <r>
    <s v="DG0001835977"/>
    <s v="Initial"/>
    <s v="D&amp;G Contact Center"/>
    <s v="5/6/2026, 10:27 AM"/>
    <s v="6/4/2026, 12:00 AM"/>
    <m/>
    <s v="Subscription"/>
    <n v="170.94"/>
    <n v="7.77"/>
    <n v="1.7402"/>
    <n v="1"/>
    <n v="170.94"/>
    <n v="0.2"/>
    <n v="18.27"/>
    <n v="1"/>
    <s v="R ABADI"/>
    <x v="0"/>
    <x v="49"/>
    <s v="5/6/2026, 10:27 AM"/>
    <s v="Retained With Discount"/>
  </r>
  <r>
    <s v="DG0000968704"/>
    <s v="Initial"/>
    <s v="Tel Reg"/>
    <s v="5/6/2026, 11:30 AM"/>
    <s v="6/5/2026, 12:00 AM"/>
    <s v="4/4/2027, 11:59 PM"/>
    <s v="Subscription"/>
    <n v="65.88"/>
    <n v="5.49"/>
    <n v="0.65849999999999997"/>
    <n v="1"/>
    <n v="65.88"/>
    <n v="0.2"/>
    <n v="8.23"/>
    <n v="1"/>
    <s v="Eddie Huffman"/>
    <x v="0"/>
    <x v="49"/>
    <s v="5/6/2026, 11:30 AM"/>
    <s v="Retained With Discount"/>
  </r>
  <r>
    <s v="DG0000968703"/>
    <s v="Initial"/>
    <s v="Tel Reg"/>
    <s v="5/6/2026, 11:30 AM"/>
    <s v="6/5/2026, 12:00 AM"/>
    <s v="4/4/2027, 11:59 PM"/>
    <s v="Subscription"/>
    <n v="101.88"/>
    <n v="8.49"/>
    <n v="1.0185"/>
    <n v="1"/>
    <n v="101.88"/>
    <n v="0.2"/>
    <n v="12.73"/>
    <n v="1"/>
    <s v="Eddie Huffman"/>
    <x v="0"/>
    <x v="49"/>
    <s v="5/6/2026, 11:30 AM"/>
    <s v="Retained With Discount"/>
  </r>
  <r>
    <s v="DG0000949941"/>
    <s v="Initial"/>
    <s v="Tel Reg"/>
    <s v="5/6/2026, 11:31 AM"/>
    <s v="5/28/2026, 12:00 AM"/>
    <s v="3/27/2027, 11:59 PM"/>
    <s v="Subscription"/>
    <n v="89.88"/>
    <n v="7.49"/>
    <n v="0.89849999999999997"/>
    <n v="1"/>
    <n v="89.88"/>
    <n v="0.2"/>
    <n v="11.23"/>
    <n v="1"/>
    <s v="Eddie Huffman"/>
    <x v="0"/>
    <x v="49"/>
    <s v="5/6/2026, 11:31 AM"/>
    <s v="Retained With Discount"/>
  </r>
  <r>
    <s v="DG0000949939"/>
    <s v="Initial"/>
    <s v="Tel Reg"/>
    <s v="5/6/2026, 11:31 AM"/>
    <s v="5/28/2026, 12:00 AM"/>
    <s v="3/27/2027, 11:59 PM"/>
    <s v="Subscription"/>
    <n v="113.88"/>
    <n v="9.49"/>
    <n v="1.1385000000000001"/>
    <n v="1"/>
    <n v="113.88"/>
    <n v="0.2"/>
    <n v="14.23"/>
    <n v="1"/>
    <s v="Eddie Huffman"/>
    <x v="0"/>
    <x v="49"/>
    <s v="5/6/2026, 11:31 AM"/>
    <s v="Retained With Discount"/>
  </r>
  <r>
    <s v="DG0001817847"/>
    <s v="Initial"/>
    <s v="Tel Reg"/>
    <s v="5/6/2026, 1:35 PM"/>
    <s v="5/31/2026, 12:00 AM"/>
    <m/>
    <s v="Subscription"/>
    <n v="54.48"/>
    <n v="2.72"/>
    <n v="0.65400000000000003"/>
    <n v="1"/>
    <n v="54.48"/>
    <n v="0.2"/>
    <n v="6.62"/>
    <n v="1"/>
    <s v="JOANNIE THOMPSON"/>
    <x v="0"/>
    <x v="49"/>
    <s v="5/6/2026, 1:35 PM"/>
    <s v="Retained With Discount"/>
  </r>
  <r>
    <s v="DG0001817848"/>
    <s v="Initial"/>
    <s v="Tel Reg"/>
    <s v="5/6/2026, 1:35 PM"/>
    <s v="5/31/2026, 12:00 AM"/>
    <m/>
    <s v="Subscription"/>
    <n v="54.88"/>
    <n v="2.74"/>
    <n v="0.65849999999999997"/>
    <n v="1"/>
    <n v="54.88"/>
    <n v="0.2"/>
    <n v="6.67"/>
    <n v="1"/>
    <s v="JOANNIE THOMPSON"/>
    <x v="0"/>
    <x v="49"/>
    <s v="5/6/2026, 1:35 PM"/>
    <s v="Retained With Discount"/>
  </r>
  <r>
    <s v="DG0002175794"/>
    <s v="Initial"/>
    <s v="Tel Reg"/>
    <s v="5/5/2026, 5:37 AM"/>
    <s v="5/5/2026, 5:37 AM"/>
    <m/>
    <s v="Subscription"/>
    <n v="60.12"/>
    <n v="5.01"/>
    <n v="0.37574999999999997"/>
    <n v="0"/>
    <n v="60.12"/>
    <n v="0.5"/>
    <n v="6.79"/>
    <n v="1"/>
    <s v="Bruce Broadbent"/>
    <x v="1"/>
    <x v="49"/>
    <s v="5/5/2026, 5:37 AM"/>
    <s v="Retained on Benefits"/>
  </r>
  <r>
    <s v="DG0001424905"/>
    <s v="Initial"/>
    <s v="Whirlpool Contact Center"/>
    <s v="5/5/2026, 7:05 AM"/>
    <s v="5/5/2026, 7:05 AM"/>
    <m/>
    <s v="Annual Renewal"/>
    <n v="491.88"/>
    <n v="40.99"/>
    <m/>
    <n v="0"/>
    <n v="491.88"/>
    <m/>
    <m/>
    <n v="1"/>
    <s v="Joe Adams"/>
    <x v="1"/>
    <x v="49"/>
    <s v="5/5/2026, 7:05 AM"/>
    <s v="Retained on Benefits"/>
  </r>
  <r>
    <s v="DG0001139792"/>
    <s v="Pre-Renewal"/>
    <s v="Tel Reg"/>
    <s v="5/5/2026, 7:33 AM"/>
    <s v="5/5/2026, 7:33 AM"/>
    <s v="6/11/2027, 11:59 PM"/>
    <s v="Subscription"/>
    <n v="101.52"/>
    <n v="8.4600000000000009"/>
    <n v="1.0152000000000001"/>
    <n v="1"/>
    <n v="101.52"/>
    <n v="0.2"/>
    <n v="12.18"/>
    <n v="1"/>
    <s v="Theresa Clark"/>
    <x v="1"/>
    <x v="49"/>
    <s v="5/5/2026, 7:33 AM"/>
    <s v="Retained on Benefits"/>
  </r>
  <r>
    <s v="DG0001424905"/>
    <s v="Initial"/>
    <s v="Whirlpool Contact Center"/>
    <s v="5/5/2026, 7:08 AM"/>
    <s v="5/5/2026, 7:08 AM"/>
    <m/>
    <s v="Annual Renewal"/>
    <n v="491.88"/>
    <n v="40.99"/>
    <m/>
    <n v="0"/>
    <n v="491.88"/>
    <m/>
    <m/>
    <n v="1"/>
    <s v="Joe Adams"/>
    <x v="1"/>
    <x v="49"/>
    <s v="5/5/2026, 7:08 AM"/>
    <s v="Retained on Benefits"/>
  </r>
  <r>
    <s v="DG0001225067"/>
    <s v="Initial"/>
    <s v="Whirlpool Contact Center"/>
    <s v="5/5/2026, 9:02 AM"/>
    <s v="5/5/2026, 9:02 AM"/>
    <m/>
    <s v="Annual Renewal"/>
    <n v="383.88"/>
    <n v="31.99"/>
    <m/>
    <n v="0"/>
    <n v="383.88"/>
    <m/>
    <m/>
    <n v="1"/>
    <s v="Jean Bursa"/>
    <x v="1"/>
    <x v="49"/>
    <s v="5/5/2026, 9:02 AM"/>
    <s v="Retained on Benefits"/>
  </r>
  <r>
    <s v="DG0001994771"/>
    <s v="Initial"/>
    <s v="D&amp;G Contact Center"/>
    <s v="5/5/2026, 8:59 AM"/>
    <s v="5/5/2026, 8:59 AM"/>
    <m/>
    <s v="Subscription"/>
    <n v="130.44"/>
    <n v="10.87"/>
    <n v="0.76090000000000002"/>
    <n v="0"/>
    <n v="130.44"/>
    <n v="0.5"/>
    <n v="16.739999999999998"/>
    <n v="1"/>
    <s v="Jean Bursa"/>
    <x v="1"/>
    <x v="49"/>
    <s v="5/5/2026, 8:59 AM"/>
    <s v="Retained on Benefits"/>
  </r>
  <r>
    <s v="DG0000996984"/>
    <s v="Initial"/>
    <s v="Tel Reg"/>
    <s v="5/5/2026, 11:13 AM"/>
    <s v="5/5/2026, 11:13 AM"/>
    <s v="4/16/2027, 11:59 PM"/>
    <s v="Subscription"/>
    <n v="102.36"/>
    <n v="8.5299999999999994"/>
    <m/>
    <n v="0"/>
    <n v="102.36"/>
    <m/>
    <m/>
    <n v="1"/>
    <s v="Mary Martin"/>
    <x v="1"/>
    <x v="49"/>
    <s v="5/5/2026, 11:13 AM"/>
    <s v="Retained on Benefits"/>
  </r>
  <r>
    <s v="DG0000996984"/>
    <s v="Initial"/>
    <s v="Tel Reg"/>
    <s v="5/5/2026, 11:12 AM"/>
    <s v="5/5/2026, 11:12 AM"/>
    <s v="4/16/2027, 11:59 PM"/>
    <s v="Subscription"/>
    <n v="102.36"/>
    <n v="8.5299999999999994"/>
    <m/>
    <n v="0"/>
    <n v="102.36"/>
    <m/>
    <m/>
    <n v="1"/>
    <s v="Mary Martin"/>
    <x v="1"/>
    <x v="49"/>
    <s v="5/5/2026, 11:12 AM"/>
    <s v="Retained on Benefits"/>
  </r>
  <r>
    <s v="DG0001048845"/>
    <s v="Initial"/>
    <s v="Tel Reg"/>
    <s v="5/5/2026, 6:12 AM"/>
    <s v="5/8/2026, 1:00 AM"/>
    <s v="5/7/2027, 11:59 PM"/>
    <s v="Subscription"/>
    <n v="155.88"/>
    <n v="12.99"/>
    <n v="1.5588"/>
    <n v="1"/>
    <n v="155.88"/>
    <n v="0.2"/>
    <n v="18.71"/>
    <n v="1"/>
    <s v="Patricia Pichardo"/>
    <x v="0"/>
    <x v="49"/>
    <s v="5/5/2026, 6:12 AM"/>
    <s v="Retained With Discount"/>
  </r>
  <r>
    <s v="DG0000047619"/>
    <s v="Pre-Renewal"/>
    <s v="Tel Reg"/>
    <s v="5/5/2026, 8:29 AM"/>
    <s v="6/3/2026, 1:00 AM"/>
    <s v="6/2/2027, 11:59 PM"/>
    <s v="Subscription"/>
    <n v="149.88"/>
    <n v="12.49"/>
    <n v="1.1990400000000001"/>
    <n v="1"/>
    <n v="149.88"/>
    <n v="0.2"/>
    <n v="14.39"/>
    <n v="1"/>
    <s v="Francine Gates"/>
    <x v="0"/>
    <x v="49"/>
    <s v="5/5/2026, 8:29 AM"/>
    <s v="Retained With Discount"/>
  </r>
  <r>
    <s v="DG0000475313"/>
    <s v="Initial"/>
    <s v="Tel Reg"/>
    <s v="5/5/2026, 8:07 AM"/>
    <s v="5/24/2026, 12:00 AM"/>
    <s v="6/23/2026, 11:59 PM"/>
    <s v="Subscription"/>
    <n v="101.88"/>
    <n v="8.49"/>
    <n v="1.0185"/>
    <n v="1"/>
    <n v="101.88"/>
    <n v="0.2"/>
    <n v="15.03"/>
    <n v="1"/>
    <s v="Brenda Campbell"/>
    <x v="0"/>
    <x v="49"/>
    <s v="5/5/2026, 8:07 AM"/>
    <s v="Retained With Discount"/>
  </r>
  <r>
    <s v="DG0001831696"/>
    <s v="Initial"/>
    <s v="Tel Reg"/>
    <s v="5/5/2026, 9:38 AM"/>
    <s v="6/4/2026, 12:00 AM"/>
    <m/>
    <s v="Subscription"/>
    <n v="67.2"/>
    <n v="3.36"/>
    <n v="0.80700000000000005"/>
    <n v="1"/>
    <n v="67.2"/>
    <n v="0.2"/>
    <n v="8.17"/>
    <n v="1"/>
    <s v="Lucinda Opdahl"/>
    <x v="0"/>
    <x v="49"/>
    <s v="5/5/2026, 9:38 AM"/>
    <s v="Retained With Discount"/>
  </r>
  <r>
    <s v="DG0001890826"/>
    <s v="Initial"/>
    <s v="Tel Reg"/>
    <s v="5/5/2026, 11:28 AM"/>
    <s v="5/19/2026, 12:00 AM"/>
    <m/>
    <s v="Subscription"/>
    <n v="53.34"/>
    <n v="2.42"/>
    <n v="0.58199999999999996"/>
    <n v="1"/>
    <n v="53.34"/>
    <n v="0.2"/>
    <n v="6.11"/>
    <n v="1"/>
    <s v="Cherie Naylor"/>
    <x v="0"/>
    <x v="49"/>
    <s v="5/5/2026, 11:28 AM"/>
    <s v="Retained With Discount"/>
  </r>
  <r>
    <s v="DG0001890825"/>
    <s v="Initial"/>
    <s v="Tel Reg"/>
    <s v="5/5/2026, 11:28 AM"/>
    <s v="5/19/2026, 12:00 AM"/>
    <m/>
    <s v="Subscription"/>
    <n v="50.48"/>
    <n v="2.29"/>
    <n v="0.55049999999999999"/>
    <n v="1"/>
    <n v="50.48"/>
    <n v="0.2"/>
    <n v="5.78"/>
    <n v="1"/>
    <s v="Cherie Naylor"/>
    <x v="0"/>
    <x v="49"/>
    <s v="5/5/2026, 11:28 AM"/>
    <s v="Retained With Discount"/>
  </r>
  <r>
    <s v="DG0001378387"/>
    <s v="Initial"/>
    <s v="Web Reg"/>
    <s v="5/5/2026, 1:01 PM"/>
    <s v="5/30/2026, 12:00 AM"/>
    <m/>
    <s v="Subscription"/>
    <n v="83.94"/>
    <n v="3.82"/>
    <n v="2.7450000000000001"/>
    <n v="1"/>
    <n v="83.94"/>
    <n v="0.2"/>
    <n v="23.69"/>
    <n v="1"/>
    <s v="Darrin Opaitz"/>
    <x v="0"/>
    <x v="49"/>
    <s v="5/5/2026, 1:01 PM"/>
    <s v="Retained With Discount"/>
  </r>
  <r>
    <s v="DG0001057443"/>
    <s v="Initial"/>
    <s v="D&amp;G Contact Center"/>
    <s v="5/5/2026, 1:31 PM"/>
    <s v="5/11/2026, 12:00 AM"/>
    <m/>
    <s v="Subscription"/>
    <n v="178.08"/>
    <n v="13.19"/>
    <n v="1.8466"/>
    <n v="1"/>
    <n v="178.08"/>
    <n v="0.2"/>
    <n v="22.16"/>
    <n v="1"/>
    <s v="Marie Seale"/>
    <x v="0"/>
    <x v="49"/>
    <s v="5/5/2026, 1:31 PM"/>
    <s v="Retained With Discount"/>
  </r>
  <r>
    <s v="DG0001114602"/>
    <s v="Pre-Renewal"/>
    <s v="Whirlpool Contact Center"/>
    <s v="5/4/2026, 5:52 AM"/>
    <s v="5/4/2026, 5:52 AM"/>
    <s v="6/2/2027, 11:59 PM"/>
    <s v="Annual Renewal"/>
    <n v="257.88"/>
    <n v="21.49"/>
    <m/>
    <n v="0"/>
    <n v="257.88"/>
    <m/>
    <m/>
    <n v="1"/>
    <s v="Nancy Jamison"/>
    <x v="1"/>
    <x v="49"/>
    <s v="5/4/2026, 5:52 AM"/>
    <s v="Retained on Benefits"/>
  </r>
  <r>
    <s v="DG0000354989"/>
    <s v="Initial"/>
    <s v="Tel Reg"/>
    <s v="5/4/2026, 8:21 AM"/>
    <s v="5/4/2026, 8:21 AM"/>
    <s v="3/5/2027, 11:59 PM"/>
    <s v="Subscription"/>
    <n v="113.88"/>
    <n v="9.49"/>
    <n v="0.91103999999999996"/>
    <n v="1"/>
    <n v="113.88"/>
    <n v="0.2"/>
    <n v="10.93"/>
    <n v="1"/>
    <s v="Emily Brady"/>
    <x v="1"/>
    <x v="49"/>
    <s v="5/4/2026, 8:21 AM"/>
    <s v="Retained on Benefits"/>
  </r>
  <r>
    <s v="DG0000355101"/>
    <s v="Initial"/>
    <s v="D&amp;G Contact Center"/>
    <s v="5/4/2026, 8:21 AM"/>
    <s v="5/4/2026, 8:21 AM"/>
    <s v="3/5/2027, 11:59 PM"/>
    <s v="Subscription"/>
    <n v="203.88"/>
    <n v="16.989999999999998"/>
    <n v="1.9028799999999999"/>
    <n v="1"/>
    <n v="203.88"/>
    <n v="0.2"/>
    <n v="22.83"/>
    <n v="1"/>
    <s v="Emily Brady"/>
    <x v="1"/>
    <x v="49"/>
    <s v="5/4/2026, 8:21 AM"/>
    <s v="Retained on Benefits"/>
  </r>
  <r>
    <s v="DG0001023557"/>
    <s v="Initial"/>
    <s v="Tel Reg"/>
    <s v="5/4/2026, 8:21 AM"/>
    <s v="5/4/2026, 8:21 AM"/>
    <s v="4/27/2027, 11:59 PM"/>
    <s v="Subscription"/>
    <n v="113.88"/>
    <n v="9.49"/>
    <n v="1.1385000000000001"/>
    <n v="1"/>
    <n v="113.88"/>
    <n v="0.2"/>
    <n v="13.66"/>
    <n v="1"/>
    <s v="Emily Brady"/>
    <x v="1"/>
    <x v="49"/>
    <s v="5/4/2026, 8:21 AM"/>
    <s v="Retained on Benefits"/>
  </r>
  <r>
    <s v="DG0001252282"/>
    <s v="Initial"/>
    <s v="Tel Reg"/>
    <s v="5/4/2026, 8:22 AM"/>
    <s v="5/4/2026, 8:22 AM"/>
    <m/>
    <s v="Subscription"/>
    <n v="71.06"/>
    <n v="3.23"/>
    <n v="0.77549999999999997"/>
    <n v="1"/>
    <n v="71.06"/>
    <n v="0.2"/>
    <n v="7.27"/>
    <n v="1"/>
    <s v="Emily Brady"/>
    <x v="1"/>
    <x v="49"/>
    <s v="5/4/2026, 8:22 AM"/>
    <s v="Retained on Benefits"/>
  </r>
  <r>
    <s v="DG0000968607"/>
    <s v="Early Cancellation"/>
    <s v="After CC"/>
    <s v="5/4/2026, 7:34 AM"/>
    <s v="5/5/2026, 1:00 AM"/>
    <s v="5/4/2027, 11:59 PM"/>
    <s v="Subscription"/>
    <n v="66.34"/>
    <n v="5.53"/>
    <n v="1.3819999999999999"/>
    <n v="1"/>
    <n v="66.34"/>
    <n v="0.2"/>
    <n v="16.579999999999998"/>
    <n v="1"/>
    <s v="Adam Martinez"/>
    <x v="0"/>
    <x v="49"/>
    <s v="5/4/2026, 7:34 AM"/>
    <s v="Retained With Discount"/>
  </r>
  <r>
    <s v="DG0000968608"/>
    <s v="Early Cancellation"/>
    <s v="After CC"/>
    <s v="5/4/2026, 7:34 AM"/>
    <s v="5/5/2026, 1:00 AM"/>
    <s v="5/4/2027, 11:59 PM"/>
    <s v="Subscription"/>
    <n v="66.34"/>
    <n v="5.53"/>
    <n v="1.3819999999999999"/>
    <n v="1"/>
    <n v="66.34"/>
    <n v="0.2"/>
    <n v="16.579999999999998"/>
    <n v="1"/>
    <s v="Adam Martinez"/>
    <x v="0"/>
    <x v="49"/>
    <s v="5/4/2026, 7:34 AM"/>
    <s v="Retained With Discount"/>
  </r>
  <r>
    <s v="DG0000968606"/>
    <s v="Early Cancellation"/>
    <s v="After CC"/>
    <s v="5/4/2026, 7:35 AM"/>
    <s v="5/5/2026, 1:00 AM"/>
    <s v="5/4/2027, 11:59 PM"/>
    <s v="Subscription"/>
    <n v="66.34"/>
    <n v="5.53"/>
    <n v="1.3819999999999999"/>
    <n v="1"/>
    <n v="66.34"/>
    <n v="0.2"/>
    <n v="16.579999999999998"/>
    <n v="1"/>
    <s v="Adam Martinez"/>
    <x v="1"/>
    <x v="49"/>
    <s v="5/4/2026, 7:35 AM"/>
    <s v="Retained With Discount"/>
  </r>
  <r>
    <s v="DG0000968605"/>
    <s v="Early Cancellation"/>
    <s v="After CC"/>
    <s v="5/4/2026, 7:36 AM"/>
    <s v="5/5/2026, 1:00 AM"/>
    <s v="5/4/2027, 11:59 PM"/>
    <s v="Subscription"/>
    <n v="66.34"/>
    <n v="5.53"/>
    <n v="1.3819999999999999"/>
    <n v="1"/>
    <n v="66.34"/>
    <n v="0.2"/>
    <n v="16.579999999999998"/>
    <n v="1"/>
    <s v="Adam Martinez"/>
    <x v="0"/>
    <x v="49"/>
    <s v="5/4/2026, 7:36 AM"/>
    <s v="Retained With Discount"/>
  </r>
  <r>
    <s v="DG0000968604"/>
    <s v="Early Cancellation"/>
    <s v="After CC"/>
    <s v="5/4/2026, 7:37 AM"/>
    <s v="5/5/2026, 1:00 AM"/>
    <s v="5/4/2027, 11:59 PM"/>
    <s v="Subscription"/>
    <n v="66.34"/>
    <n v="5.53"/>
    <n v="1.3819999999999999"/>
    <n v="1"/>
    <n v="66.34"/>
    <n v="0.2"/>
    <n v="16.579999999999998"/>
    <n v="1"/>
    <s v="Adam Martinez"/>
    <x v="1"/>
    <x v="49"/>
    <s v="5/4/2026, 7:37 AM"/>
    <s v="Retained With Discount"/>
  </r>
  <r>
    <s v="DG0000968605"/>
    <s v="Early Cancellation"/>
    <s v="After CC"/>
    <s v="5/4/2026, 7:50 AM"/>
    <s v="5/5/2026, 1:00 AM"/>
    <s v="5/4/2027, 11:59 PM"/>
    <s v="Subscription"/>
    <n v="66.34"/>
    <n v="5.53"/>
    <n v="1.3819999999999999"/>
    <n v="1"/>
    <n v="66.34"/>
    <n v="0.2"/>
    <n v="16.579999999999998"/>
    <n v="1"/>
    <s v="Adam Martinez"/>
    <x v="0"/>
    <x v="49"/>
    <s v="5/4/2026, 7:50 AM"/>
    <s v="Retained With Discount"/>
  </r>
  <r>
    <s v="DG0000968606"/>
    <s v="Early Cancellation"/>
    <s v="After CC"/>
    <s v="5/4/2026, 7:50 AM"/>
    <s v="5/5/2026, 1:00 AM"/>
    <s v="5/4/2027, 11:59 PM"/>
    <s v="Subscription"/>
    <n v="66.34"/>
    <n v="5.53"/>
    <n v="1.3819999999999999"/>
    <n v="1"/>
    <n v="66.34"/>
    <n v="0.2"/>
    <n v="16.579999999999998"/>
    <n v="1"/>
    <s v="Adam Martinez"/>
    <x v="1"/>
    <x v="49"/>
    <s v="5/4/2026, 7:50 AM"/>
    <s v="Retained With Discount"/>
  </r>
  <r>
    <s v="DG0000968607"/>
    <s v="Early Cancellation"/>
    <s v="After CC"/>
    <s v="5/4/2026, 7:50 AM"/>
    <s v="5/5/2026, 1:00 AM"/>
    <s v="5/4/2027, 11:59 PM"/>
    <s v="Subscription"/>
    <n v="66.34"/>
    <n v="5.53"/>
    <n v="1.3819999999999999"/>
    <n v="1"/>
    <n v="66.34"/>
    <n v="0.2"/>
    <n v="16.579999999999998"/>
    <n v="1"/>
    <s v="Adam Martinez"/>
    <x v="0"/>
    <x v="49"/>
    <s v="5/4/2026, 7:50 AM"/>
    <s v="Retained With Discount"/>
  </r>
  <r>
    <s v="DG0000371585"/>
    <s v="Initial"/>
    <s v="Tel Reg"/>
    <s v="5/4/2026, 9:11 AM"/>
    <s v="5/26/2026, 12:00 AM"/>
    <s v="3/25/2027, 11:59 PM"/>
    <s v="Subscription"/>
    <n v="119.88"/>
    <n v="9.99"/>
    <n v="0.95879999999999999"/>
    <n v="1"/>
    <n v="119.88"/>
    <n v="0.2"/>
    <n v="11.99"/>
    <n v="1"/>
    <s v="Larry Simmons"/>
    <x v="0"/>
    <x v="49"/>
    <s v="5/4/2026, 9:11 AM"/>
    <s v="Retained With Discount"/>
  </r>
  <r>
    <s v="DG0000968608"/>
    <s v="Early Cancellation"/>
    <s v="After CC"/>
    <s v="5/4/2026, 7:49 AM"/>
    <s v="5/5/2026, 1:00 AM"/>
    <s v="5/4/2027, 11:59 PM"/>
    <s v="Subscription"/>
    <n v="66.34"/>
    <n v="5.53"/>
    <n v="1.3819999999999999"/>
    <n v="1"/>
    <n v="66.34"/>
    <n v="0.2"/>
    <n v="16.579999999999998"/>
    <n v="1"/>
    <s v="Adam Martinez"/>
    <x v="0"/>
    <x v="49"/>
    <s v="5/4/2026, 7:49 AM"/>
    <s v="Retained With Discount"/>
  </r>
  <r>
    <s v="DG0000968604"/>
    <s v="Early Cancellation"/>
    <s v="After CC"/>
    <s v="5/4/2026, 7:52 AM"/>
    <s v="5/5/2026, 1:00 AM"/>
    <s v="5/4/2027, 11:59 PM"/>
    <s v="Subscription"/>
    <n v="66.34"/>
    <n v="5.53"/>
    <n v="1.3819999999999999"/>
    <n v="1"/>
    <n v="66.34"/>
    <n v="0.2"/>
    <n v="16.579999999999998"/>
    <n v="1"/>
    <s v="Adam Martinez"/>
    <x v="1"/>
    <x v="49"/>
    <s v="5/4/2026, 7:52 AM"/>
    <s v="Retained With Discount"/>
  </r>
  <r>
    <s v="DG0000371586"/>
    <s v="Initial"/>
    <s v="Tel Reg"/>
    <s v="5/4/2026, 9:10 AM"/>
    <s v="5/26/2026, 12:00 AM"/>
    <s v="3/25/2027, 11:59 PM"/>
    <s v="Subscription"/>
    <n v="119.88"/>
    <n v="9.99"/>
    <n v="0.95879999999999999"/>
    <n v="1"/>
    <n v="119.88"/>
    <n v="0.2"/>
    <n v="11.99"/>
    <n v="1"/>
    <s v="Larry Simmons"/>
    <x v="0"/>
    <x v="49"/>
    <s v="5/4/2026, 9:10 AM"/>
    <s v="Retained With Discount"/>
  </r>
  <r>
    <s v="DG0000690197"/>
    <s v="Initial"/>
    <s v="Tel Reg"/>
    <s v="5/4/2026, 11:37 AM"/>
    <s v="5/12/2026, 12:00 AM"/>
    <s v="11/11/2026, 11:59 PM"/>
    <s v="Subscription"/>
    <n v="83.88"/>
    <n v="6.99"/>
    <n v="0.83850000000000002"/>
    <n v="1"/>
    <n v="83.88"/>
    <n v="0.2"/>
    <n v="11.32"/>
    <n v="1"/>
    <s v="Cynthia Franco"/>
    <x v="0"/>
    <x v="49"/>
    <s v="5/4/2026, 11:37 AM"/>
    <s v="Retained With Discount"/>
  </r>
  <r>
    <s v="DG0001210234"/>
    <s v="Initial"/>
    <s v="Whirlpool Contact Center"/>
    <s v="5/1/2026, 6:25 AM"/>
    <s v="5/1/2026, 6:25 AM"/>
    <m/>
    <s v="Annual Renewal"/>
    <n v="419.88"/>
    <n v="34.99"/>
    <m/>
    <n v="0"/>
    <n v="419.88"/>
    <m/>
    <m/>
    <n v="1"/>
    <s v="Sheldon Meyers"/>
    <x v="1"/>
    <x v="49"/>
    <s v="5/1/2026, 6:25 AM"/>
    <s v="Retained on Benefits"/>
  </r>
  <r>
    <s v="DG0000163667"/>
    <s v="Initial"/>
    <s v="Tel Reg"/>
    <s v="5/1/2026, 9:36 AM"/>
    <s v="5/1/2026, 9:36 AM"/>
    <s v="4/4/2027, 11:59 PM"/>
    <s v="Subscription"/>
    <n v="137.88999999999999"/>
    <n v="11.49"/>
    <n v="1.1028"/>
    <n v="1"/>
    <n v="137.88999999999999"/>
    <n v="0.2"/>
    <n v="13.51"/>
    <n v="1"/>
    <s v="Joyce Clay"/>
    <x v="0"/>
    <x v="49"/>
    <s v="5/1/2026, 9:36 AM"/>
    <s v="Retained on Benefits"/>
  </r>
  <r>
    <s v="DG0000947752"/>
    <s v="Initial"/>
    <s v="After CC"/>
    <s v="5/1/2026, 11:11 AM"/>
    <s v="5/1/2026, 11:11 AM"/>
    <s v="4/25/2027, 11:59 PM"/>
    <s v="Subscription"/>
    <n v="143.88"/>
    <n v="11.99"/>
    <m/>
    <n v="0"/>
    <n v="143.88"/>
    <m/>
    <m/>
    <n v="1"/>
    <s v="George Biscan"/>
    <x v="1"/>
    <x v="49"/>
    <s v="5/1/2026, 11:11 AM"/>
    <s v="Retained on Benefits"/>
  </r>
  <r>
    <s v="DG0000947752"/>
    <s v="Initial"/>
    <s v="After CC"/>
    <s v="5/1/2026, 11:12 AM"/>
    <s v="5/1/2026, 11:12 AM"/>
    <s v="4/25/2027, 11:59 PM"/>
    <s v="Subscription"/>
    <n v="143.88"/>
    <n v="11.99"/>
    <m/>
    <n v="0"/>
    <n v="143.88"/>
    <m/>
    <m/>
    <n v="1"/>
    <s v="George Biscan"/>
    <x v="1"/>
    <x v="49"/>
    <s v="5/1/2026, 11:12 AM"/>
    <s v="Retained on Benefits"/>
  </r>
  <r>
    <s v="DG0000832224"/>
    <s v="Canceled"/>
    <s v="Whirlpool Contact Center"/>
    <s v="5/1/2026, 12:11 PM"/>
    <s v="5/1/2026, 12:11 PM"/>
    <s v="1/28/2027, 11:59 PM"/>
    <s v="Annual Renewal"/>
    <n v="227.88"/>
    <n v="18.989999999999998"/>
    <n v="1.0416700000000001"/>
    <n v="1"/>
    <n v="227.88"/>
    <n v="0.2"/>
    <n v="12.5"/>
    <n v="1"/>
    <s v="Paul Denardo"/>
    <x v="2"/>
    <x v="49"/>
    <s v="5/1/2026, 12:11 PM"/>
    <s v="Retained on Benefits"/>
  </r>
  <r>
    <s v="DG0001605378"/>
    <s v="Initial"/>
    <s v="Whirlpool Contact Center"/>
    <s v="5/1/2026, 5:42 AM"/>
    <s v="5/7/2026, 12:00 AM"/>
    <m/>
    <s v="Subscription"/>
    <n v="107.88"/>
    <n v="8.99"/>
    <n v="2.157"/>
    <n v="1"/>
    <n v="107.88"/>
    <n v="0.2"/>
    <n v="28.58"/>
    <n v="1"/>
    <s v="Antwanique Stancil"/>
    <x v="0"/>
    <x v="49"/>
    <s v="5/1/2026, 5:42 AM"/>
    <s v="Retained With Discount"/>
  </r>
  <r>
    <s v="DG0001605377"/>
    <s v="Initial"/>
    <s v="Whirlpool Contact Center"/>
    <s v="5/1/2026, 5:43 AM"/>
    <s v="5/7/2026, 12:00 AM"/>
    <m/>
    <s v="Subscription"/>
    <n v="179.88"/>
    <n v="14.99"/>
    <n v="3.597"/>
    <n v="1"/>
    <n v="179.88"/>
    <n v="0.2"/>
    <n v="47.66"/>
    <n v="1"/>
    <s v="Antwanique Stancil"/>
    <x v="0"/>
    <x v="49"/>
    <s v="5/1/2026, 5:43 AM"/>
    <s v="Retained With Discount"/>
  </r>
  <r>
    <s v="DG0001605376"/>
    <s v="Initial"/>
    <s v="Whirlpool Contact Center"/>
    <s v="5/1/2026, 5:43 AM"/>
    <s v="5/7/2026, 12:00 AM"/>
    <m/>
    <s v="Subscription"/>
    <n v="155.88"/>
    <n v="12.99"/>
    <n v="3.117"/>
    <n v="1"/>
    <n v="155.88"/>
    <n v="0.2"/>
    <n v="41.3"/>
    <n v="1"/>
    <s v="Antwanique Stancil"/>
    <x v="0"/>
    <x v="49"/>
    <s v="5/1/2026, 5:43 AM"/>
    <s v="Retained With Discount"/>
  </r>
  <r>
    <s v="DG0000163718"/>
    <s v="Initial"/>
    <s v="D&amp;G Contact Center"/>
    <s v="5/1/2026, 9:37 AM"/>
    <s v="5/5/2026, 1:00 AM"/>
    <s v="5/4/2027, 11:59 PM"/>
    <s v="Annual Renewal"/>
    <n v="184.24"/>
    <n v="15.35"/>
    <n v="1.9192"/>
    <n v="1"/>
    <n v="184.24"/>
    <n v="0.2"/>
    <n v="23.03"/>
    <n v="1"/>
    <s v="Joyce Clay"/>
    <x v="0"/>
    <x v="49"/>
    <s v="5/1/2026, 9:37 AM"/>
    <s v="Retained With Discount"/>
  </r>
  <r>
    <s v="DG0001449453"/>
    <s v="Initial"/>
    <s v="Tel Reg"/>
    <s v="5/1/2026, 9:03 AM"/>
    <s v="5/22/2026, 12:00 AM"/>
    <m/>
    <s v="Subscription"/>
    <n v="57.08"/>
    <n v="2.59"/>
    <n v="0.62250000000000005"/>
    <n v="1"/>
    <n v="57.08"/>
    <n v="0.2"/>
    <n v="5.6"/>
    <n v="1"/>
    <s v="Diane Rux"/>
    <x v="0"/>
    <x v="49"/>
    <s v="5/1/2026, 9:03 AM"/>
    <s v="Retained With Discount"/>
  </r>
  <r>
    <s v="DG0000163667"/>
    <s v="Initial"/>
    <s v="Tel Reg"/>
    <s v="5/1/2026, 9:37 AM"/>
    <s v="5/5/2026, 12:00 AM"/>
    <s v="4/4/2027, 11:59 PM"/>
    <s v="Subscription"/>
    <n v="137.88999999999999"/>
    <n v="11.49"/>
    <n v="1.1028"/>
    <n v="1"/>
    <n v="137.88999999999999"/>
    <n v="0.2"/>
    <n v="13.51"/>
    <n v="1"/>
    <s v="Joyce Clay"/>
    <x v="0"/>
    <x v="49"/>
    <s v="5/1/2026, 9:37 AM"/>
    <s v="Retained With Discount"/>
  </r>
  <r>
    <s v="DG0000163718"/>
    <s v="Initial"/>
    <s v="D&amp;G Contact Center"/>
    <s v="5/1/2026, 9:38 AM"/>
    <s v="5/5/2026, 1:00 AM"/>
    <s v="5/4/2027, 11:59 PM"/>
    <s v="Annual Renewal"/>
    <n v="184.24"/>
    <n v="15.35"/>
    <n v="1.9192"/>
    <n v="1"/>
    <n v="184.24"/>
    <n v="0.2"/>
    <n v="23.03"/>
    <n v="1"/>
    <s v="Joyce Clay"/>
    <x v="0"/>
    <x v="49"/>
    <s v="5/1/2026, 9:38 AM"/>
    <s v="Retained With Discount"/>
  </r>
  <r>
    <s v="DG0000163717"/>
    <s v="Initial"/>
    <s v="D&amp;G Contact Center"/>
    <s v="5/1/2026, 9:38 AM"/>
    <s v="5/5/2026, 1:00 AM"/>
    <s v="5/4/2027, 11:59 PM"/>
    <s v="Annual Renewal"/>
    <n v="124.72"/>
    <n v="10.39"/>
    <n v="1.2991999999999999"/>
    <n v="1"/>
    <n v="124.72"/>
    <n v="0.2"/>
    <n v="15.59"/>
    <n v="1"/>
    <s v="Joyce Clay"/>
    <x v="0"/>
    <x v="49"/>
    <s v="5/1/2026, 9:38 AM"/>
    <s v="Retained With Discount"/>
  </r>
  <r>
    <s v="DG0000163717"/>
    <s v="Initial"/>
    <s v="D&amp;G Contact Center"/>
    <s v="5/1/2026, 9:39 AM"/>
    <s v="5/5/2026, 1:00 AM"/>
    <s v="5/4/2027, 11:59 PM"/>
    <s v="Annual Renewal"/>
    <n v="124.72"/>
    <n v="10.39"/>
    <n v="1.2991999999999999"/>
    <n v="1"/>
    <n v="124.72"/>
    <n v="0.2"/>
    <n v="15.59"/>
    <n v="1"/>
    <s v="Joyce Clay"/>
    <x v="0"/>
    <x v="49"/>
    <s v="5/1/2026, 9:39 AM"/>
    <s v="Retained With Discount"/>
  </r>
  <r>
    <s v="DG0000163717"/>
    <s v="Initial"/>
    <s v="D&amp;G Contact Center"/>
    <s v="5/1/2026, 9:41 AM"/>
    <s v="5/5/2026, 1:00 AM"/>
    <s v="5/4/2027, 11:59 PM"/>
    <s v="Annual Renewal"/>
    <n v="124.72"/>
    <n v="10.39"/>
    <n v="1.2991999999999999"/>
    <n v="1"/>
    <n v="124.72"/>
    <n v="0.2"/>
    <n v="15.59"/>
    <n v="1"/>
    <s v="Joyce Clay"/>
    <x v="0"/>
    <x v="49"/>
    <s v="5/1/2026, 9:41 AM"/>
    <s v="Retained With Discount"/>
  </r>
  <r>
    <s v="DG0000163718"/>
    <s v="Initial"/>
    <s v="D&amp;G Contact Center"/>
    <s v="5/1/2026, 9:41 AM"/>
    <s v="5/5/2026, 1:00 AM"/>
    <s v="5/4/2027, 11:59 PM"/>
    <s v="Annual Renewal"/>
    <n v="184.24"/>
    <n v="15.35"/>
    <n v="1.9192"/>
    <n v="1"/>
    <n v="184.24"/>
    <n v="0.2"/>
    <n v="23.03"/>
    <n v="1"/>
    <s v="Joyce Clay"/>
    <x v="0"/>
    <x v="49"/>
    <s v="5/1/2026, 9:41 AM"/>
    <s v="Retained With Discount"/>
  </r>
  <r>
    <s v="DG0000172994"/>
    <s v="Initial"/>
    <s v="Tel Reg"/>
    <s v="5/1/2026, 1:09 PM"/>
    <s v="5/25/2026, 12:00 AM"/>
    <s v="4/24/2027, 11:59 PM"/>
    <s v="Subscription"/>
    <n v="116.88"/>
    <n v="9.74"/>
    <n v="0.93479999999999996"/>
    <n v="1"/>
    <n v="116.88"/>
    <n v="0.2"/>
    <n v="11.45"/>
    <n v="1"/>
    <s v="Rena Smith"/>
    <x v="0"/>
    <x v="49"/>
    <s v="5/1/2026, 1:09 PM"/>
    <s v="Retained With Discount"/>
  </r>
  <r>
    <s v="DG0000172997"/>
    <s v="Initial"/>
    <s v="Tel Reg"/>
    <s v="5/1/2026, 1:09 PM"/>
    <s v="5/25/2026, 12:00 AM"/>
    <s v="4/24/2027, 11:59 PM"/>
    <s v="Subscription"/>
    <n v="137.88"/>
    <n v="11.49"/>
    <n v="1.1028"/>
    <n v="1"/>
    <n v="137.88"/>
    <n v="0.2"/>
    <n v="13.51"/>
    <n v="1"/>
    <s v="Rena Smith"/>
    <x v="0"/>
    <x v="49"/>
    <s v="5/1/2026, 1:09 PM"/>
    <s v="Retained With Discount"/>
  </r>
  <r>
    <s v="DG0000461833"/>
    <s v="Initial"/>
    <s v="Tel Reg"/>
    <s v="5/5/2026, 8:56 AM"/>
    <s v="5/5/2026, 8:56 AM"/>
    <s v="6/13/2026, 11:59 PM"/>
    <s v="Subscription"/>
    <n v="83.88"/>
    <n v="6.99"/>
    <n v="0.83850000000000002"/>
    <n v="1"/>
    <n v="83.88"/>
    <n v="0.2"/>
    <n v="12.37"/>
    <n v="1"/>
    <s v="Cynthia Tolomeo"/>
    <x v="0"/>
    <x v="50"/>
    <s v="5/5/2026, 8:56 AM"/>
    <s v="Retained on Benefits"/>
  </r>
  <r>
    <s v="DG0000461832"/>
    <s v="Initial"/>
    <s v="After CC"/>
    <s v="5/5/2026, 8:58 AM"/>
    <s v="5/14/2026, 12:00 AM"/>
    <s v="6/13/2026, 11:59 PM"/>
    <s v="Subscription"/>
    <n v="152.88"/>
    <n v="12.74"/>
    <n v="2.5474999999999999"/>
    <n v="1"/>
    <n v="152.88"/>
    <n v="0.2"/>
    <n v="37.58"/>
    <n v="1"/>
    <s v="Cynthia Tolomeo"/>
    <x v="0"/>
    <x v="50"/>
    <s v="5/5/2026, 8:58 AM"/>
    <s v="Retained With Discount"/>
  </r>
  <r>
    <s v="DG0000461833"/>
    <s v="Initial"/>
    <s v="Tel Reg"/>
    <s v="5/5/2026, 8:57 AM"/>
    <s v="5/14/2026, 12:00 AM"/>
    <s v="6/13/2026, 11:59 PM"/>
    <s v="Subscription"/>
    <n v="83.88"/>
    <n v="6.99"/>
    <n v="0.83850000000000002"/>
    <n v="1"/>
    <n v="83.88"/>
    <n v="0.2"/>
    <n v="12.37"/>
    <n v="1"/>
    <s v="Cynthia Tolomeo"/>
    <x v="0"/>
    <x v="50"/>
    <s v="5/5/2026, 8:57 AM"/>
    <s v="Retained With Discount"/>
  </r>
  <r>
    <s v="DG0000045366"/>
    <s v="Pre-Renewal"/>
    <s v="Whirlpool Contact Center"/>
    <s v="5/4/2026, 12:32 PM"/>
    <s v="5/25/2026, 1:00 AM"/>
    <s v="5/24/2027, 11:59 PM"/>
    <s v="Annual Renewal"/>
    <n v="323.88"/>
    <n v="26.99"/>
    <m/>
    <n v="1"/>
    <n v="323.88"/>
    <n v="0.2"/>
    <m/>
    <n v="1"/>
    <s v="Denise Zofrea"/>
    <x v="0"/>
    <x v="51"/>
    <s v="5/4/2026, 12:32 PM"/>
    <s v="Retained With Discount"/>
  </r>
  <r>
    <s v="DG0000196164"/>
    <s v="Initial"/>
    <s v="Tel Reg"/>
    <s v="5/8/2026, 1:40 PM"/>
    <s v="5/8/2026, 1:40 PM"/>
    <s v="6/11/2026, 11:59 PM"/>
    <s v="Subscription"/>
    <n v="104.88"/>
    <n v="8.74"/>
    <m/>
    <n v="0"/>
    <n v="104.88"/>
    <m/>
    <m/>
    <n v="1"/>
    <s v="Hashim Khan"/>
    <x v="1"/>
    <x v="52"/>
    <s v="5/8/2026, 1:40 PM"/>
    <s v="Retained on Benefits"/>
  </r>
  <r>
    <s v="DG0000196161"/>
    <s v="Initial"/>
    <s v="Tel Reg"/>
    <s v="5/8/2026, 1:39 PM"/>
    <s v="5/12/2026, 12:00 AM"/>
    <s v="6/11/2026, 11:59 PM"/>
    <s v="Subscription"/>
    <n v="86.88"/>
    <n v="7.24"/>
    <n v="0.69479999999999997"/>
    <n v="1"/>
    <n v="86.88"/>
    <n v="0.2"/>
    <n v="10.25"/>
    <n v="1"/>
    <s v="Hashim Khan"/>
    <x v="0"/>
    <x v="52"/>
    <s v="5/8/2026, 1:39 PM"/>
    <s v="Retained With Discount"/>
  </r>
  <r>
    <s v="DG0000196165"/>
    <s v="Initial"/>
    <s v="Tel Reg"/>
    <s v="5/8/2026, 1:38 PM"/>
    <s v="5/12/2026, 12:00 AM"/>
    <s v="6/11/2026, 11:59 PM"/>
    <s v="Subscription"/>
    <n v="98.89"/>
    <n v="8.24"/>
    <n v="0.79079999999999995"/>
    <n v="1"/>
    <n v="98.89"/>
    <n v="0.2"/>
    <n v="11.67"/>
    <n v="1"/>
    <s v="Hashim Khan"/>
    <x v="0"/>
    <x v="52"/>
    <s v="5/8/2026, 1:38 PM"/>
    <s v="Retained With Discount"/>
  </r>
  <r>
    <s v="DG0000196163"/>
    <s v="Initial"/>
    <s v="Tel Reg"/>
    <s v="5/8/2026, 1:36 PM"/>
    <s v="5/12/2026, 12:00 AM"/>
    <s v="6/11/2026, 11:59 PM"/>
    <s v="Subscription"/>
    <n v="119.88"/>
    <n v="9.99"/>
    <n v="0.95879999999999999"/>
    <n v="1"/>
    <n v="119.88"/>
    <n v="0.2"/>
    <n v="14.15"/>
    <n v="1"/>
    <s v="Hashim Khan"/>
    <x v="0"/>
    <x v="52"/>
    <s v="5/8/2026, 1:36 PM"/>
    <s v="Retained With Discount"/>
  </r>
  <r>
    <s v="DG0000196162"/>
    <s v="Initial"/>
    <s v="Tel Reg"/>
    <s v="5/8/2026, 1:36 PM"/>
    <s v="5/12/2026, 12:00 AM"/>
    <s v="6/11/2026, 11:59 PM"/>
    <s v="Subscription"/>
    <n v="107.88"/>
    <n v="8.99"/>
    <n v="0.86280000000000001"/>
    <n v="1"/>
    <n v="107.88"/>
    <n v="0.2"/>
    <n v="12.73"/>
    <n v="1"/>
    <s v="Hashim Khan"/>
    <x v="0"/>
    <x v="52"/>
    <s v="5/8/2026, 1:36 PM"/>
    <s v="Retained With Discount"/>
  </r>
  <r>
    <s v="DG0001481089"/>
    <s v="Initial"/>
    <s v="D&amp;G Contact Center"/>
    <s v="5/7/2026, 8:46 AM"/>
    <s v="6/1/2026, 12:00 AM"/>
    <m/>
    <s v="Subscription"/>
    <n v="170.94"/>
    <n v="7.77"/>
    <n v="1.7402"/>
    <n v="1"/>
    <n v="170.94"/>
    <n v="0.2"/>
    <n v="16.32"/>
    <n v="1"/>
    <s v="Irma Landig"/>
    <x v="0"/>
    <x v="52"/>
    <s v="5/7/2026, 8:46 AM"/>
    <s v="Retained With Discount"/>
  </r>
  <r>
    <s v="DG0002055619"/>
    <s v="Initial"/>
    <s v="D&amp;G Contact Center"/>
    <s v="5/7/2026, 9:59 AM"/>
    <s v="6/5/2026, 12:00 AM"/>
    <m/>
    <s v="Subscription"/>
    <n v="112.42"/>
    <n v="5.1100000000000003"/>
    <n v="1.1452"/>
    <n v="1"/>
    <n v="112.42"/>
    <n v="0.2"/>
    <n v="12.45"/>
    <n v="1"/>
    <s v="Michael STETTNER"/>
    <x v="0"/>
    <x v="52"/>
    <s v="5/7/2026, 9:59 AM"/>
    <s v="Retained With Discount"/>
  </r>
  <r>
    <s v="DG0000118301"/>
    <s v="Initial"/>
    <s v="Whirlpool Contact Center"/>
    <s v="5/5/2026, 12:13 PM"/>
    <s v="5/20/2026, 12:00 AM"/>
    <s v="12/19/2026, 11:59 PM"/>
    <s v="Annual Renewal"/>
    <n v="263.88"/>
    <n v="21.99"/>
    <n v="1.0416700000000001"/>
    <n v="1"/>
    <n v="263.88"/>
    <n v="0.2"/>
    <n v="12.5"/>
    <n v="1"/>
    <s v="Belen Tanyag"/>
    <x v="0"/>
    <x v="52"/>
    <s v="5/5/2026, 12:13 PM"/>
    <s v="Retained With Discount"/>
  </r>
  <r>
    <s v="DG0001103364"/>
    <s v="Pre-Renewal"/>
    <s v="Tel Reg"/>
    <s v="5/4/2026, 12:59 PM"/>
    <s v="5/30/2026, 1:00 AM"/>
    <s v="5/29/2027, 11:59 PM"/>
    <s v="Subscription"/>
    <n v="120.96"/>
    <n v="10.08"/>
    <n v="1.2096"/>
    <n v="1"/>
    <n v="120.96"/>
    <n v="0.2"/>
    <n v="14.52"/>
    <n v="1"/>
    <s v="Diane Sifuentes"/>
    <x v="0"/>
    <x v="52"/>
    <s v="5/4/2026, 12:59 PM"/>
    <s v="Retained With Discount"/>
  </r>
  <r>
    <s v="DG0001103363"/>
    <s v="Pre-Renewal"/>
    <s v="Tel Reg"/>
    <s v="5/4/2026, 1:02 PM"/>
    <s v="5/30/2026, 1:00 AM"/>
    <s v="5/29/2027, 11:59 PM"/>
    <s v="Subscription"/>
    <n v="138.96"/>
    <n v="11.58"/>
    <n v="1.3895999999999999"/>
    <n v="1"/>
    <n v="138.96"/>
    <n v="0.2"/>
    <n v="16.68"/>
    <n v="1"/>
    <s v="Diane Sifuentes"/>
    <x v="0"/>
    <x v="52"/>
    <s v="5/4/2026, 1:02 PM"/>
    <s v="Retained With Discount"/>
  </r>
  <r>
    <s v="DG0001103361"/>
    <s v="Pre-Renewal"/>
    <s v="Tel Reg"/>
    <s v="5/4/2026, 1:03 PM"/>
    <s v="5/30/2026, 1:00 AM"/>
    <s v="5/29/2027, 11:59 PM"/>
    <s v="Subscription"/>
    <n v="178.68"/>
    <n v="14.89"/>
    <n v="1.7867999999999999"/>
    <n v="1"/>
    <n v="178.68"/>
    <n v="0.2"/>
    <n v="21.44"/>
    <n v="1"/>
    <s v="Diane Sifuentes"/>
    <x v="0"/>
    <x v="52"/>
    <s v="5/4/2026, 1:03 PM"/>
    <s v="Retained With Discount"/>
  </r>
  <r>
    <s v="DG0000428846"/>
    <s v="Initial"/>
    <s v="D&amp;G Contact Center"/>
    <s v="5/4/2026, 3:27 PM"/>
    <s v="5/19/2026, 12:00 AM"/>
    <s v="6/18/2026, 11:59 PM"/>
    <s v="Subscription"/>
    <n v="287.88"/>
    <n v="23.99"/>
    <n v="2.6865999999999999"/>
    <n v="1"/>
    <n v="287.88"/>
    <n v="0.2"/>
    <n v="39.630000000000003"/>
    <n v="1"/>
    <s v="Patricia Corral"/>
    <x v="0"/>
    <x v="52"/>
    <s v="5/4/2026, 3:27 PM"/>
    <s v="Retained With Discount"/>
  </r>
  <r>
    <s v="DG0000428845"/>
    <s v="Initial"/>
    <s v="D&amp;G Contact Center"/>
    <s v="5/4/2026, 3:28 PM"/>
    <s v="5/19/2026, 12:00 AM"/>
    <s v="6/18/2026, 11:59 PM"/>
    <s v="Subscription"/>
    <n v="197.88"/>
    <n v="16.489999999999998"/>
    <n v="1.8466"/>
    <n v="1"/>
    <n v="197.88"/>
    <n v="0.2"/>
    <n v="27.24"/>
    <n v="1"/>
    <s v="Patricia Corral"/>
    <x v="0"/>
    <x v="52"/>
    <s v="5/4/2026, 3:28 PM"/>
    <s v="Retained With Discount"/>
  </r>
  <r>
    <s v="DG0001160649"/>
    <s v="Initial"/>
    <s v="Whirlpool Contact Center"/>
    <s v="5/7/2026, 10:33 AM"/>
    <s v="5/20/2026, 12:00 AM"/>
    <m/>
    <s v="Subscription"/>
    <n v="65.88"/>
    <n v="5.49"/>
    <n v="2.1949999999999998"/>
    <n v="1"/>
    <n v="65.88"/>
    <n v="0.2"/>
    <n v="32.39"/>
    <n v="1"/>
    <s v="JESSICA BOOTH"/>
    <x v="0"/>
    <x v="53"/>
    <s v="5/7/2026, 10:33 AM"/>
    <s v="Retained With Discount"/>
  </r>
  <r>
    <s v="DG0001160650"/>
    <s v="Initial"/>
    <s v="Whirlpool Contact Center"/>
    <s v="5/7/2026, 10:33 AM"/>
    <s v="5/20/2026, 12:00 AM"/>
    <m/>
    <s v="Subscription"/>
    <n v="143.88"/>
    <n v="11.99"/>
    <n v="4.7949999999999999"/>
    <n v="1"/>
    <n v="143.88"/>
    <n v="0.2"/>
    <n v="70.739999999999995"/>
    <n v="1"/>
    <s v="JESSICA BOOTH"/>
    <x v="0"/>
    <x v="53"/>
    <s v="5/7/2026, 10:33 AM"/>
    <s v="Retained With Discount"/>
  </r>
  <r>
    <s v="DG0002026715"/>
    <s v="Initial"/>
    <s v="Tel Reg"/>
    <s v="5/7/2026, 7:29 AM"/>
    <s v="5/7/2026, 7:29 AM"/>
    <m/>
    <s v="Subscription"/>
    <n v="138.82"/>
    <n v="6.31"/>
    <n v="1.5149999999999999"/>
    <n v="1"/>
    <n v="138.82"/>
    <n v="0.2"/>
    <n v="16.47"/>
    <n v="1"/>
    <s v="jodie kilinski"/>
    <x v="0"/>
    <x v="54"/>
    <s v="5/7/2026, 7:29 AM"/>
    <s v="Retained on Benefits"/>
  </r>
  <r>
    <s v="DG0000106530"/>
    <s v="Initial"/>
    <s v="Tel Reg"/>
    <s v="5/5/2026, 4:42 PM"/>
    <s v="5/23/2026, 12:00 AM"/>
    <s v="11/22/2026, 11:59 PM"/>
    <s v="Subscription"/>
    <n v="128.88"/>
    <n v="10.74"/>
    <n v="1.0307999999999999"/>
    <n v="1"/>
    <n v="128.88"/>
    <n v="0.2"/>
    <n v="13.92"/>
    <n v="1"/>
    <s v="Della Williams"/>
    <x v="0"/>
    <x v="55"/>
    <s v="5/5/2026, 4:42 PM"/>
    <s v="Retained With Discount"/>
  </r>
  <r>
    <s v="DG0001584303"/>
    <s v="Initial"/>
    <s v="D&amp;G Contact Center"/>
    <s v="5/4/2026, 10:08 AM"/>
    <s v="6/1/2026, 12:00 AM"/>
    <m/>
    <s v="Subscription"/>
    <n v="89.2"/>
    <n v="4.46"/>
    <n v="0.99960000000000004"/>
    <n v="1"/>
    <n v="89.2"/>
    <n v="0.2"/>
    <n v="9.74"/>
    <n v="1"/>
    <s v="Steve Scheiderer"/>
    <x v="0"/>
    <x v="56"/>
    <s v="5/4/2026, 10:08 AM"/>
    <s v="Retained With Discount"/>
  </r>
  <r>
    <s v="DG0001584305"/>
    <s v="Initial"/>
    <s v="D&amp;G Contact Center"/>
    <s v="5/4/2026, 10:07 AM"/>
    <s v="6/1/2026, 12:00 AM"/>
    <m/>
    <s v="Subscription"/>
    <n v="115.4"/>
    <n v="5.77"/>
    <n v="1.2922"/>
    <n v="1"/>
    <n v="115.4"/>
    <n v="0.2"/>
    <n v="12.6"/>
    <n v="1"/>
    <s v="Steve Scheiderer"/>
    <x v="0"/>
    <x v="56"/>
    <s v="5/4/2026, 10:07 AM"/>
    <s v="Retained With Discount"/>
  </r>
  <r>
    <s v="DG0001584304"/>
    <s v="Initial"/>
    <s v="D&amp;G Contact Center"/>
    <s v="5/4/2026, 10:07 AM"/>
    <s v="6/1/2026, 12:00 AM"/>
    <m/>
    <s v="Subscription"/>
    <n v="87.48"/>
    <n v="4.37"/>
    <n v="0.98"/>
    <n v="1"/>
    <n v="87.48"/>
    <n v="0.2"/>
    <n v="9.56"/>
    <n v="1"/>
    <s v="Steve Scheiderer"/>
    <x v="0"/>
    <x v="56"/>
    <s v="5/4/2026, 10:07 AM"/>
    <s v="Retained With Discount"/>
  </r>
  <r>
    <s v="DG0001583714"/>
    <s v="Initial"/>
    <s v="D&amp;G Contact Center"/>
    <s v="5/4/2026, 10:09 AM"/>
    <s v="6/1/2026, 12:00 AM"/>
    <m/>
    <s v="Subscription"/>
    <n v="181.6"/>
    <n v="9.08"/>
    <n v="2.0341999999999998"/>
    <n v="1"/>
    <n v="181.6"/>
    <n v="0.2"/>
    <n v="19.829999999999998"/>
    <n v="1"/>
    <s v="Steve Scheiderer"/>
    <x v="0"/>
    <x v="56"/>
    <s v="5/4/2026, 10:09 AM"/>
    <s v="Retained With Discount"/>
  </r>
  <r>
    <s v="DG0001045598"/>
    <s v="Initial"/>
    <s v="Tel Reg"/>
    <s v="5/8/2026, 5:06 PM"/>
    <s v="6/7/2026, 12:00 AM"/>
    <s v="5/6/2027, 11:59 PM"/>
    <s v="Subscription"/>
    <n v="102.36"/>
    <n v="8.5299999999999994"/>
    <n v="1.0229999999999999"/>
    <n v="1"/>
    <n v="102.36"/>
    <n v="0.2"/>
    <n v="12.53"/>
    <n v="1"/>
    <s v="Hilda Pace"/>
    <x v="0"/>
    <x v="57"/>
    <s v="5/8/2026, 5:06 PM"/>
    <s v="Retained With Discount"/>
  </r>
  <r>
    <s v="DG0001045597"/>
    <s v="Initial"/>
    <s v="Tel Reg"/>
    <s v="5/8/2026, 5:07 PM"/>
    <s v="6/7/2026, 12:00 AM"/>
    <s v="5/6/2027, 11:59 PM"/>
    <s v="Subscription"/>
    <n v="102.36"/>
    <n v="8.5299999999999994"/>
    <n v="1.0229999999999999"/>
    <n v="1"/>
    <n v="102.36"/>
    <n v="0.2"/>
    <n v="12.53"/>
    <n v="1"/>
    <s v="Hilda Pace"/>
    <x v="0"/>
    <x v="57"/>
    <s v="5/8/2026, 5:07 PM"/>
    <s v="Retained With Discount"/>
  </r>
  <r>
    <s v="DG0001950153"/>
    <s v="Initial"/>
    <s v="D&amp;G Contact Center"/>
    <s v="5/8/2026, 9:38 AM"/>
    <s v="6/6/2026, 12:00 AM"/>
    <m/>
    <s v="Subscription"/>
    <n v="138.38"/>
    <n v="6.29"/>
    <n v="1.4084000000000001"/>
    <n v="1"/>
    <n v="138.38"/>
    <n v="0.2"/>
    <n v="15.32"/>
    <n v="1"/>
    <s v="Betty Colletta"/>
    <x v="0"/>
    <x v="58"/>
    <s v="5/8/2026, 9:38 AM"/>
    <s v="Retained With Discount"/>
  </r>
  <r>
    <s v="DG0000243171"/>
    <s v="Initial"/>
    <s v="Tel Reg"/>
    <s v="5/8/2026, 2:22 PM"/>
    <s v="5/11/2026, 12:00 AM"/>
    <s v="9/10/2026, 11:59 PM"/>
    <s v="Subscription"/>
    <n v="119.88"/>
    <n v="9.99"/>
    <n v="0.95879999999999999"/>
    <n v="1"/>
    <n v="119.88"/>
    <n v="0.2"/>
    <n v="13.43"/>
    <n v="1"/>
    <s v="Lois Barrera"/>
    <x v="0"/>
    <x v="58"/>
    <s v="5/8/2026, 2:22 PM"/>
    <s v="Retained With Discount"/>
  </r>
  <r>
    <s v="DG0000241960"/>
    <s v="Initial"/>
    <s v="Tel Reg"/>
    <s v="5/8/2026, 2:22 PM"/>
    <s v="6/8/2026, 12:00 AM"/>
    <s v="9/7/2026, 11:59 PM"/>
    <s v="Subscription"/>
    <n v="155.88"/>
    <n v="12.99"/>
    <n v="1.2467999999999999"/>
    <n v="1"/>
    <n v="155.88"/>
    <n v="0.2"/>
    <n v="17.77"/>
    <n v="1"/>
    <s v="Lois Barrera"/>
    <x v="0"/>
    <x v="58"/>
    <s v="5/8/2026, 2:22 PM"/>
    <s v="Retained With Discount"/>
  </r>
  <r>
    <s v="DG0000474191"/>
    <s v="Initial"/>
    <s v="D&amp;G Contact Center"/>
    <s v="5/8/2026, 2:23 PM"/>
    <s v="5/24/2026, 12:00 AM"/>
    <s v="7/23/2026, 11:59 PM"/>
    <s v="Subscription"/>
    <n v="266.88"/>
    <n v="22.24"/>
    <n v="2.4906000000000001"/>
    <n v="1"/>
    <n v="266.88"/>
    <n v="0.2"/>
    <n v="36.119999999999997"/>
    <n v="1"/>
    <s v="Lois Barrera"/>
    <x v="0"/>
    <x v="58"/>
    <s v="5/8/2026, 2:23 PM"/>
    <s v="Retained With Discount"/>
  </r>
  <r>
    <s v="DG0000328224"/>
    <s v="Canceled"/>
    <s v="Tel Reg"/>
    <s v="5/7/2026, 1:49 PM"/>
    <s v="5/7/2026, 1:49 PM"/>
    <s v="1/29/2027, 11:59 PM"/>
    <s v="Subscription"/>
    <n v="164.88"/>
    <n v="13.74"/>
    <m/>
    <n v="0"/>
    <n v="164.88"/>
    <m/>
    <m/>
    <n v="1"/>
    <s v="John Johnson"/>
    <x v="2"/>
    <x v="58"/>
    <s v="5/7/2026, 1:49 PM"/>
    <s v="Retained on Benefits"/>
  </r>
  <r>
    <s v="DG0000643849"/>
    <s v="Initial"/>
    <s v="Whirlpool Contact Center"/>
    <s v="5/6/2026, 10:47 AM"/>
    <s v="5/6/2026, 10:47 AM"/>
    <s v="10/14/2026, 11:59 PM"/>
    <s v="Subscription"/>
    <n v="203.88"/>
    <n v="16.989999999999998"/>
    <m/>
    <n v="0"/>
    <n v="203.88"/>
    <m/>
    <m/>
    <n v="1"/>
    <s v="TOMOKO MCCULLOH"/>
    <x v="1"/>
    <x v="58"/>
    <s v="5/6/2026, 10:47 AM"/>
    <s v="Retained on Benefits"/>
  </r>
  <r>
    <s v="DG0000643849"/>
    <s v="Initial"/>
    <s v="Whirlpool Contact Center"/>
    <s v="5/6/2026, 10:41 AM"/>
    <s v="5/6/2026, 10:41 AM"/>
    <s v="10/14/2026, 11:59 PM"/>
    <s v="Subscription"/>
    <n v="203.88"/>
    <n v="16.989999999999998"/>
    <m/>
    <n v="0"/>
    <n v="203.88"/>
    <m/>
    <m/>
    <n v="1"/>
    <s v="TOMOKO MCCULLOH"/>
    <x v="1"/>
    <x v="58"/>
    <s v="5/6/2026, 10:41 AM"/>
    <s v="Retained on Benefits"/>
  </r>
  <r>
    <s v="DG0001452647"/>
    <s v="Lapsed"/>
    <s v="Whirlpool Contact Center"/>
    <s v="5/6/2026, 10:58 AM"/>
    <s v="5/6/2026, 10:58 AM"/>
    <m/>
    <s v="Annual Renewal"/>
    <n v="551.88"/>
    <n v="45.99"/>
    <m/>
    <n v="0"/>
    <n v="551.88"/>
    <m/>
    <m/>
    <n v="1"/>
    <s v="Leon Clayton"/>
    <x v="1"/>
    <x v="58"/>
    <s v="5/6/2026, 10:58 AM"/>
    <s v="Retained on Benefits"/>
  </r>
  <r>
    <s v="DG0000160027"/>
    <s v="Initial"/>
    <s v="Tel Reg"/>
    <s v="5/7/2026, 3:21 PM"/>
    <s v="5/28/2026, 12:00 AM"/>
    <s v="3/27/2027, 11:59 PM"/>
    <s v="Subscription"/>
    <n v="119.88"/>
    <n v="9.99"/>
    <n v="0.95879999999999999"/>
    <n v="1"/>
    <n v="119.88"/>
    <n v="0.2"/>
    <n v="11.99"/>
    <n v="1"/>
    <s v="Michael Ogle"/>
    <x v="0"/>
    <x v="59"/>
    <s v="5/7/2026, 3:21 PM"/>
    <s v="Retained With Discount"/>
  </r>
  <r>
    <s v="DG0000160026"/>
    <s v="Initial"/>
    <s v="Tel Reg"/>
    <s v="5/7/2026, 3:22 PM"/>
    <s v="5/28/2026, 12:00 AM"/>
    <s v="3/27/2027, 11:59 PM"/>
    <s v="Subscription"/>
    <n v="155.88"/>
    <n v="12.99"/>
    <n v="1.2467999999999999"/>
    <n v="1"/>
    <n v="155.88"/>
    <n v="0.2"/>
    <n v="15.59"/>
    <n v="1"/>
    <s v="Michael Ogle"/>
    <x v="0"/>
    <x v="59"/>
    <s v="5/7/2026, 3:22 PM"/>
    <s v="Retained With Discount"/>
  </r>
  <r>
    <s v="DG0000160025"/>
    <s v="Initial"/>
    <s v="Tel Reg"/>
    <s v="5/7/2026, 3:23 PM"/>
    <s v="5/28/2026, 12:00 AM"/>
    <s v="3/27/2027, 11:59 PM"/>
    <s v="Subscription"/>
    <n v="158.88"/>
    <n v="13.24"/>
    <n v="1.2707999999999999"/>
    <n v="1"/>
    <n v="158.88"/>
    <n v="0.2"/>
    <n v="15.89"/>
    <n v="1"/>
    <s v="Michael Ogle"/>
    <x v="0"/>
    <x v="59"/>
    <s v="5/7/2026, 3:23 PM"/>
    <s v="Retained With Discount"/>
  </r>
  <r>
    <s v="DG0002044198"/>
    <s v="Initial"/>
    <s v="Tel Reg"/>
    <s v="5/8/2026, 9:42 AM"/>
    <s v="5/8/2026, 9:42 AM"/>
    <m/>
    <s v="Subscription"/>
    <n v="78.64"/>
    <n v="3.57"/>
    <n v="0.85799999999999998"/>
    <n v="1"/>
    <n v="78.64"/>
    <n v="0.2"/>
    <n v="9.33"/>
    <n v="1"/>
    <s v="Amelia Cabello"/>
    <x v="1"/>
    <x v="60"/>
    <s v="5/8/2026, 9:42 AM"/>
    <s v="Retained on Benefits"/>
  </r>
  <r>
    <s v="DG0002044201"/>
    <s v="Initial"/>
    <s v="Tel Reg"/>
    <s v="5/8/2026, 9:39 AM"/>
    <s v="6/2/2026, 12:00 AM"/>
    <m/>
    <s v="Subscription"/>
    <n v="45.76"/>
    <n v="2.08"/>
    <n v="0.4995"/>
    <n v="1"/>
    <n v="45.76"/>
    <n v="0.2"/>
    <n v="5.43"/>
    <n v="1"/>
    <s v="Amelia Cabello"/>
    <x v="0"/>
    <x v="60"/>
    <s v="5/8/2026, 9:39 AM"/>
    <s v="Retained With Discount"/>
  </r>
  <r>
    <s v="DG0002052469"/>
    <s v="Initial"/>
    <s v="Tel Reg"/>
    <s v="5/8/2026, 9:38 AM"/>
    <s v="6/4/2026, 12:00 AM"/>
    <m/>
    <s v="Subscription"/>
    <n v="70.400000000000006"/>
    <n v="3.2"/>
    <n v="0.76800000000000002"/>
    <n v="1"/>
    <n v="70.400000000000006"/>
    <n v="0.2"/>
    <n v="8.35"/>
    <n v="1"/>
    <s v="Amelia Cabello"/>
    <x v="0"/>
    <x v="60"/>
    <s v="5/8/2026, 9:38 AM"/>
    <s v="Retained With Discount"/>
  </r>
  <r>
    <s v="DG0002052468"/>
    <s v="Initial"/>
    <s v="Tel Reg"/>
    <s v="5/8/2026, 9:38 AM"/>
    <s v="6/4/2026, 12:00 AM"/>
    <m/>
    <s v="Subscription"/>
    <n v="56.32"/>
    <n v="2.56"/>
    <n v="0.61499999999999999"/>
    <n v="1"/>
    <n v="56.32"/>
    <n v="0.2"/>
    <n v="6.69"/>
    <n v="1"/>
    <s v="Amelia Cabello"/>
    <x v="0"/>
    <x v="60"/>
    <s v="5/8/2026, 9:38 AM"/>
    <s v="Retained With Discount"/>
  </r>
  <r>
    <s v="DG0002044200"/>
    <s v="Initial"/>
    <s v="Tel Reg"/>
    <s v="5/8/2026, 9:39 AM"/>
    <s v="6/2/2026, 12:00 AM"/>
    <m/>
    <s v="Subscription"/>
    <n v="58.4"/>
    <n v="2.65"/>
    <n v="0.63749999999999996"/>
    <n v="1"/>
    <n v="58.4"/>
    <n v="0.2"/>
    <n v="6.93"/>
    <n v="1"/>
    <s v="Amelia Cabello"/>
    <x v="0"/>
    <x v="60"/>
    <s v="5/8/2026, 9:39 AM"/>
    <s v="Retained With Discount"/>
  </r>
  <r>
    <s v="DG0002044198"/>
    <s v="Initial"/>
    <s v="Tel Reg"/>
    <s v="5/8/2026, 9:41 AM"/>
    <s v="6/2/2026, 12:00 AM"/>
    <m/>
    <s v="Subscription"/>
    <n v="78.64"/>
    <n v="3.57"/>
    <n v="0.85799999999999998"/>
    <n v="1"/>
    <n v="78.64"/>
    <n v="0.2"/>
    <n v="9.33"/>
    <n v="1"/>
    <s v="Amelia Cabello"/>
    <x v="1"/>
    <x v="60"/>
    <s v="5/8/2026, 9:41 AM"/>
    <s v="Retained With Discount"/>
  </r>
  <r>
    <s v="DG0001119100"/>
    <s v="Initial"/>
    <s v="After CC"/>
    <s v="5/8/2026, 10:17 AM"/>
    <s v="6/4/2026, 12:00 AM"/>
    <m/>
    <s v="Subscription"/>
    <n v="95.88"/>
    <n v="7.99"/>
    <n v="1.5974999999999999"/>
    <n v="1"/>
    <n v="95.88"/>
    <n v="0.2"/>
    <n v="23.57"/>
    <n v="1"/>
    <s v="Faigy Feverstein"/>
    <x v="2"/>
    <x v="60"/>
    <s v="5/8/2026, 10:17 AM"/>
    <s v="Retained With Discount"/>
  </r>
  <r>
    <s v="DG0001560816"/>
    <s v="Initial"/>
    <s v="After Web"/>
    <s v="5/8/2026, 3:54 PM"/>
    <s v="5/26/2026, 12:00 AM"/>
    <m/>
    <s v="Subscription"/>
    <n v="161.88"/>
    <n v="11.99"/>
    <n v="2.9975000000000001"/>
    <n v="1"/>
    <n v="161.88"/>
    <n v="0.2"/>
    <n v="35.97"/>
    <n v="1"/>
    <s v="Pearl George"/>
    <x v="0"/>
    <x v="60"/>
    <s v="5/8/2026, 3:54 PM"/>
    <s v="Retained With Discount"/>
  </r>
  <r>
    <s v="DG0001364478"/>
    <s v="Initial"/>
    <s v="D&amp;G Contact Center"/>
    <s v="5/7/2026, 4:10 PM"/>
    <s v="5/25/2026, 12:00 AM"/>
    <m/>
    <s v="Subscription"/>
    <n v="111.2"/>
    <n v="5.05"/>
    <n v="1.1326000000000001"/>
    <n v="1"/>
    <n v="111.2"/>
    <n v="0.2"/>
    <n v="10.19"/>
    <n v="1"/>
    <s v="janice moore"/>
    <x v="0"/>
    <x v="60"/>
    <s v="5/7/2026, 4:10 PM"/>
    <s v="Retained With Discount"/>
  </r>
  <r>
    <s v="DG0001364476"/>
    <s v="Initial"/>
    <s v="Tel Reg"/>
    <s v="5/7/2026, 4:12 PM"/>
    <s v="5/26/2026, 12:00 AM"/>
    <m/>
    <s v="Subscription"/>
    <n v="110.22"/>
    <n v="5.01"/>
    <n v="1.2030000000000001"/>
    <n v="1"/>
    <n v="110.22"/>
    <n v="0.2"/>
    <n v="10.37"/>
    <n v="1"/>
    <s v="janice moore"/>
    <x v="0"/>
    <x v="60"/>
    <s v="5/7/2026, 4:12 PM"/>
    <s v="Retained With Discount"/>
  </r>
  <r>
    <s v="DG0001844474"/>
    <s v="Initial"/>
    <s v="Tel Reg"/>
    <s v="5/7/2026, 4:36 PM"/>
    <s v="6/7/2026, 12:00 AM"/>
    <m/>
    <s v="Subscription"/>
    <n v="46.28"/>
    <n v="2.31"/>
    <n v="0.55500000000000005"/>
    <n v="1"/>
    <n v="46.28"/>
    <n v="0.2"/>
    <n v="5.62"/>
    <n v="1"/>
    <s v="Monica Partlow"/>
    <x v="0"/>
    <x v="60"/>
    <s v="5/7/2026, 4:36 PM"/>
    <s v="Retained With Discount"/>
  </r>
  <r>
    <s v="DG0001844473"/>
    <s v="Initial"/>
    <s v="Tel Reg"/>
    <s v="5/7/2026, 4:36 PM"/>
    <s v="6/7/2026, 12:00 AM"/>
    <m/>
    <s v="Subscription"/>
    <n v="53.88"/>
    <n v="2.69"/>
    <n v="0.64649999999999996"/>
    <n v="1"/>
    <n v="53.88"/>
    <n v="0.2"/>
    <n v="6.55"/>
    <n v="1"/>
    <s v="Monica Partlow"/>
    <x v="0"/>
    <x v="60"/>
    <s v="5/7/2026, 4:36 PM"/>
    <s v="Retained With Discount"/>
  </r>
  <r>
    <s v="DG0001828901"/>
    <s v="Initial"/>
    <s v="Tel Reg"/>
    <s v="5/6/2026, 10:25 AM"/>
    <s v="5/6/2026, 10:25 AM"/>
    <m/>
    <s v="Subscription"/>
    <n v="78.2"/>
    <n v="3.55"/>
    <n v="0.85350000000000004"/>
    <n v="1"/>
    <n v="78.2"/>
    <n v="0.2"/>
    <n v="8.64"/>
    <n v="1"/>
    <s v="Joseph Sfreddo"/>
    <x v="0"/>
    <x v="60"/>
    <s v="5/6/2026, 10:25 AM"/>
    <s v="Retained on Benefits"/>
  </r>
  <r>
    <s v="DG0001210788"/>
    <s v="Initial"/>
    <s v="Whirlpool Contact Center"/>
    <s v="5/6/2026, 10:38 AM"/>
    <s v="5/6/2026, 10:38 AM"/>
    <m/>
    <s v="Annual Renewal"/>
    <n v="383.88"/>
    <n v="31.99"/>
    <m/>
    <n v="0"/>
    <n v="383.88"/>
    <m/>
    <m/>
    <n v="1"/>
    <s v="Delores Wilder"/>
    <x v="1"/>
    <x v="60"/>
    <s v="5/6/2026, 10:38 AM"/>
    <s v="Retained on Benefits"/>
  </r>
  <r>
    <s v="DG0001062253"/>
    <s v="Early Cancellation"/>
    <s v="After Web"/>
    <s v="5/6/2026, 2:02 PM"/>
    <s v="5/6/2026, 2:02 PM"/>
    <s v="5/13/2027, 11:59 PM"/>
    <s v="Subscription"/>
    <n v="82.92"/>
    <n v="6.91"/>
    <m/>
    <n v="0"/>
    <n v="82.92"/>
    <m/>
    <m/>
    <n v="1"/>
    <s v="Guy Altizer"/>
    <x v="1"/>
    <x v="60"/>
    <s v="5/6/2026, 2:02 PM"/>
    <s v="Retained on Benefits"/>
  </r>
  <r>
    <s v="DG0001147712"/>
    <s v="Initial"/>
    <s v="Whirlpool Contact Center"/>
    <s v="5/6/2026, 3:26 PM"/>
    <s v="5/6/2026, 3:26 PM"/>
    <m/>
    <s v="Annual Renewal"/>
    <n v="383.88"/>
    <n v="31.99"/>
    <m/>
    <n v="0"/>
    <n v="383.88"/>
    <m/>
    <m/>
    <n v="1"/>
    <s v="Mallory Balice"/>
    <x v="1"/>
    <x v="60"/>
    <s v="5/6/2026, 3:26 PM"/>
    <s v="Retained on Benefits"/>
  </r>
  <r>
    <s v="DG0001774660"/>
    <s v="Initial"/>
    <s v="Tel Reg"/>
    <s v="5/6/2026, 10:25 AM"/>
    <s v="5/20/2026, 12:00 AM"/>
    <m/>
    <s v="Subscription"/>
    <n v="61.38"/>
    <n v="2.79"/>
    <n v="0.66900000000000004"/>
    <n v="1"/>
    <n v="61.38"/>
    <n v="0.2"/>
    <n v="6.78"/>
    <n v="1"/>
    <s v="Joseph Sfreddo"/>
    <x v="0"/>
    <x v="60"/>
    <s v="5/6/2026, 10:25 AM"/>
    <s v="Retained With Discount"/>
  </r>
  <r>
    <s v="DG0001828901"/>
    <s v="Initial"/>
    <s v="Tel Reg"/>
    <s v="5/6/2026, 10:27 AM"/>
    <s v="6/3/2026, 12:00 AM"/>
    <m/>
    <s v="Subscription"/>
    <n v="78.2"/>
    <n v="3.55"/>
    <n v="0.85350000000000004"/>
    <n v="1"/>
    <n v="78.2"/>
    <n v="0.2"/>
    <n v="8.64"/>
    <n v="1"/>
    <s v="Joseph Sfreddo"/>
    <x v="0"/>
    <x v="60"/>
    <s v="5/6/2026, 10:27 AM"/>
    <s v="Retained With Discount"/>
  </r>
  <r>
    <s v="DG0001383472"/>
    <s v="Initial"/>
    <s v="Web Reg"/>
    <s v="5/6/2026, 11:24 AM"/>
    <s v="6/1/2026, 12:00 AM"/>
    <m/>
    <s v="Subscription"/>
    <n v="61.82"/>
    <n v="2.81"/>
    <n v="2.0249999999999999"/>
    <n v="1"/>
    <n v="61.82"/>
    <n v="0.2"/>
    <n v="17.46"/>
    <n v="1"/>
    <s v="Viviana Gutierrez"/>
    <x v="2"/>
    <x v="60"/>
    <s v="5/6/2026, 11:24 AM"/>
    <s v="Retained With Discount"/>
  </r>
  <r>
    <s v="DG0000218448"/>
    <s v="Initial"/>
    <s v="Tel Reg"/>
    <s v="5/6/2026, 2:09 PM"/>
    <s v="5/27/2026, 12:00 AM"/>
    <s v="7/26/2026, 11:59 PM"/>
    <s v="Subscription"/>
    <n v="113.88"/>
    <n v="9.49"/>
    <n v="0.91080000000000005"/>
    <n v="1"/>
    <n v="113.88"/>
    <n v="0.2"/>
    <n v="13.21"/>
    <n v="1"/>
    <s v="Jeff Mueller"/>
    <x v="0"/>
    <x v="60"/>
    <s v="5/6/2026, 2:09 PM"/>
    <s v="Retained With Discount"/>
  </r>
  <r>
    <s v="DG0000471708"/>
    <s v="Initial"/>
    <s v="Whirlpool Contact Center"/>
    <s v="5/6/2026, 4:26 PM"/>
    <s v="5/21/2026, 12:00 AM"/>
    <s v="6/20/2026, 11:59 PM"/>
    <s v="Subscription"/>
    <n v="107.88"/>
    <n v="8.99"/>
    <n v="0.86280000000000001"/>
    <n v="1"/>
    <n v="107.88"/>
    <n v="0.2"/>
    <n v="12.73"/>
    <n v="1"/>
    <s v="Joseph Zoucha"/>
    <x v="0"/>
    <x v="60"/>
    <s v="5/6/2026, 4:26 PM"/>
    <s v="Retained With Discount"/>
  </r>
  <r>
    <s v="DG0002133315"/>
    <s v="Initial"/>
    <s v="Tel Reg"/>
    <s v="5/5/2026, 3:57 PM"/>
    <s v="5/5/2026, 3:57 PM"/>
    <m/>
    <s v="Subscription"/>
    <n v="67.319999999999993"/>
    <n v="5.61"/>
    <n v="0.42075000000000001"/>
    <n v="0"/>
    <n v="67.319999999999993"/>
    <n v="0.5"/>
    <n v="9.26"/>
    <n v="1"/>
    <s v="Aline Traphagen"/>
    <x v="1"/>
    <x v="60"/>
    <s v="5/5/2026, 3:57 PM"/>
    <s v="Retained on Benefits"/>
  </r>
  <r>
    <s v="DG0001844977"/>
    <s v="Initial"/>
    <s v="Tel Reg"/>
    <s v="5/5/2026, 8:43 AM"/>
    <s v="5/7/2026, 12:00 AM"/>
    <m/>
    <s v="Subscription"/>
    <n v="94.6"/>
    <n v="4.3"/>
    <n v="1.032"/>
    <n v="1"/>
    <n v="94.6"/>
    <n v="0.2"/>
    <n v="10.84"/>
    <n v="1"/>
    <s v="Perry Johnson"/>
    <x v="0"/>
    <x v="60"/>
    <s v="5/5/2026, 8:43 AM"/>
    <s v="Retained With Discount"/>
  </r>
  <r>
    <s v="DG0001844976"/>
    <s v="Initial"/>
    <s v="Tel Reg"/>
    <s v="5/5/2026, 8:44 AM"/>
    <s v="5/7/2026, 12:00 AM"/>
    <m/>
    <s v="Subscription"/>
    <n v="56.54"/>
    <n v="2.57"/>
    <n v="0.61650000000000005"/>
    <n v="1"/>
    <n v="56.54"/>
    <n v="0.2"/>
    <n v="6.47"/>
    <n v="1"/>
    <s v="Perry Johnson"/>
    <x v="0"/>
    <x v="60"/>
    <s v="5/5/2026, 8:44 AM"/>
    <s v="Retained With Discount"/>
  </r>
  <r>
    <s v="DG0001844975"/>
    <s v="Initial"/>
    <s v="Tel Reg"/>
    <s v="5/5/2026, 8:44 AM"/>
    <s v="5/7/2026, 12:00 AM"/>
    <m/>
    <s v="Subscription"/>
    <n v="43.78"/>
    <n v="1.99"/>
    <n v="0.47699999999999998"/>
    <n v="1"/>
    <n v="43.78"/>
    <n v="0.2"/>
    <n v="5.01"/>
    <n v="1"/>
    <s v="Perry Johnson"/>
    <x v="0"/>
    <x v="60"/>
    <s v="5/5/2026, 8:44 AM"/>
    <s v="Retained With Discount"/>
  </r>
  <r>
    <s v="DG0001709080"/>
    <s v="Initial"/>
    <s v="Whirlpool Contact Center"/>
    <s v="5/5/2026, 1:25 PM"/>
    <s v="6/3/2026, 12:00 AM"/>
    <m/>
    <s v="Subscription"/>
    <n v="175.88"/>
    <n v="7.99"/>
    <n v="3.8370000000000002"/>
    <n v="1"/>
    <n v="175.88"/>
    <n v="0.2"/>
    <n v="38.85"/>
    <n v="1"/>
    <s v="Susan Meister"/>
    <x v="0"/>
    <x v="60"/>
    <s v="5/5/2026, 1:25 PM"/>
    <s v="Retained With Discount"/>
  </r>
  <r>
    <s v="DG0000932082"/>
    <s v="Initial"/>
    <s v="Whirlpool Contact Center"/>
    <s v="5/5/2026, 2:44 PM"/>
    <s v="5/20/2026, 12:00 AM"/>
    <s v="3/19/2027, 11:59 PM"/>
    <s v="Annual Renewal"/>
    <n v="239.88"/>
    <n v="19.989999999999998"/>
    <n v="1.0416700000000001"/>
    <n v="1"/>
    <n v="239.88"/>
    <n v="0.2"/>
    <n v="12.5"/>
    <n v="1"/>
    <s v="Johnny Chism"/>
    <x v="0"/>
    <x v="60"/>
    <s v="5/5/2026, 2:44 PM"/>
    <s v="Retained With Discount"/>
  </r>
  <r>
    <s v="DG0000691234"/>
    <s v="Initial"/>
    <s v="Whirlpool Contact Center"/>
    <s v="5/4/2026, 10:25 AM"/>
    <s v="5/4/2026, 10:25 AM"/>
    <s v="11/12/2026, 11:59 PM"/>
    <s v="Annual Renewal"/>
    <n v="239.88"/>
    <n v="19.989999999999998"/>
    <n v="1.0416700000000001"/>
    <n v="1"/>
    <n v="239.88"/>
    <n v="0.2"/>
    <n v="12.5"/>
    <n v="1"/>
    <s v="Matthew Twomey"/>
    <x v="1"/>
    <x v="60"/>
    <s v="5/4/2026, 10:25 AM"/>
    <s v="Retained on Benefits"/>
  </r>
  <r>
    <s v="DG0001337364"/>
    <s v="Initial"/>
    <s v="Whirlpool Contact Center"/>
    <s v="5/4/2026, 1:48 PM"/>
    <s v="5/4/2026, 1:48 PM"/>
    <m/>
    <s v="Annual Renewal"/>
    <n v="383.88"/>
    <n v="31.99"/>
    <m/>
    <n v="0"/>
    <n v="383.88"/>
    <m/>
    <m/>
    <n v="1"/>
    <s v="Chris Richards"/>
    <x v="1"/>
    <x v="60"/>
    <s v="5/4/2026, 1:48 PM"/>
    <s v="Retained on Benefits"/>
  </r>
  <r>
    <s v="DG0001117855"/>
    <s v="Pre-Renewal"/>
    <s v="Whirlpool Contact Center"/>
    <s v="5/4/2026, 4:30 PM"/>
    <s v="5/4/2026, 4:30 PM"/>
    <s v="6/3/2027, 11:59 PM"/>
    <s v="Annual Renewal"/>
    <n v="293.88"/>
    <n v="24.49"/>
    <m/>
    <n v="0"/>
    <n v="293.88"/>
    <m/>
    <m/>
    <n v="1"/>
    <s v="Sam Lovan"/>
    <x v="1"/>
    <x v="60"/>
    <s v="5/4/2026, 4:30 PM"/>
    <s v="Retained on Benefits"/>
  </r>
  <r>
    <s v="DG0000691234"/>
    <s v="Initial"/>
    <s v="Whirlpool Contact Center"/>
    <s v="5/4/2026, 9:05 AM"/>
    <s v="5/13/2026, 12:00 AM"/>
    <s v="11/12/2026, 11:59 PM"/>
    <s v="Annual Renewal"/>
    <n v="239.88"/>
    <n v="19.989999999999998"/>
    <n v="1.0416700000000001"/>
    <n v="1"/>
    <n v="239.88"/>
    <n v="0.2"/>
    <n v="12.5"/>
    <n v="1"/>
    <s v="Matthew Twomey"/>
    <x v="1"/>
    <x v="60"/>
    <s v="5/4/2026, 9:05 AM"/>
    <s v="Retained With Discount"/>
  </r>
  <r>
    <s v="DG0001030777"/>
    <s v="Initial"/>
    <s v="Web Reg"/>
    <s v="5/4/2026, 2:28 PM"/>
    <s v="6/1/2026, 12:00 AM"/>
    <s v="4/30/2027, 11:59 PM"/>
    <s v="Subscription"/>
    <n v="101.88"/>
    <n v="8.49"/>
    <n v="3.0554999999999999"/>
    <n v="1"/>
    <n v="101.88"/>
    <n v="0.2"/>
    <n v="37.43"/>
    <n v="1"/>
    <s v="Mary Jo Stulz"/>
    <x v="2"/>
    <x v="60"/>
    <s v="5/4/2026, 2:28 PM"/>
    <s v="Retained With Discount"/>
  </r>
  <r>
    <s v="DG0001167443"/>
    <s v="Initial"/>
    <s v="Whirlpool Contact Center"/>
    <s v="5/1/2026, 9:10 AM"/>
    <s v="5/1/2026, 9:10 AM"/>
    <m/>
    <s v="Annual Renewal"/>
    <n v="539.88"/>
    <n v="44.99"/>
    <m/>
    <n v="0"/>
    <n v="539.88"/>
    <m/>
    <m/>
    <n v="1"/>
    <s v="Mari Acosta"/>
    <x v="1"/>
    <x v="60"/>
    <s v="5/1/2026, 9:10 AM"/>
    <s v="Retained on Benefits"/>
  </r>
  <r>
    <s v="DG0002128873"/>
    <s v="Initial"/>
    <s v="Tel Reg"/>
    <s v="5/1/2026, 3:28 PM"/>
    <s v="5/1/2026, 3:28 PM"/>
    <m/>
    <s v="Subscription"/>
    <n v="64.8"/>
    <n v="5.4"/>
    <n v="0.40500000000000003"/>
    <n v="0"/>
    <n v="64.8"/>
    <n v="0.5"/>
    <n v="8.92"/>
    <n v="1"/>
    <s v="Carmine Iacona"/>
    <x v="2"/>
    <x v="60"/>
    <s v="5/1/2026, 3:28 PM"/>
    <s v="Retained on Benefits"/>
  </r>
  <r>
    <s v="DG0001842058"/>
    <s v="Initial"/>
    <s v="Whirlpool Contact Center"/>
    <s v="5/1/2026, 4:18 PM"/>
    <s v="5/1/2026, 4:18 PM"/>
    <m/>
    <s v="Annual Renewal"/>
    <n v="395.88"/>
    <n v="32.99"/>
    <m/>
    <n v="0"/>
    <n v="395.88"/>
    <m/>
    <m/>
    <n v="1"/>
    <s v="Lynette Cano"/>
    <x v="1"/>
    <x v="60"/>
    <s v="5/1/2026, 4:18 PM"/>
    <s v="Retained on Benefits"/>
  </r>
  <r>
    <s v="DG0001842035"/>
    <s v="Initial"/>
    <s v="Whirlpool Contact Center"/>
    <s v="5/1/2026, 4:18 PM"/>
    <s v="5/1/2026, 4:18 PM"/>
    <m/>
    <s v="Annual Renewal"/>
    <n v="395.88"/>
    <n v="32.99"/>
    <m/>
    <n v="0"/>
    <n v="395.88"/>
    <m/>
    <m/>
    <n v="1"/>
    <s v="Lynette Cano"/>
    <x v="1"/>
    <x v="60"/>
    <s v="5/1/2026, 4:18 PM"/>
    <s v="Retained on Benefits"/>
  </r>
  <r>
    <s v="DG0000393014"/>
    <s v="Initial"/>
    <s v="Whirlpool Contact Center"/>
    <s v="5/1/2026, 10:44 AM"/>
    <s v="5/19/2026, 12:00 AM"/>
    <s v="4/18/2027, 11:59 PM"/>
    <s v="Annual Renewal"/>
    <n v="245.88"/>
    <n v="20.49"/>
    <n v="1.0416700000000001"/>
    <n v="1"/>
    <n v="245.88"/>
    <n v="0.2"/>
    <n v="12.5"/>
    <n v="1"/>
    <s v="Judy Mooy"/>
    <x v="0"/>
    <x v="60"/>
    <s v="5/1/2026, 10:44 AM"/>
    <s v="Retained With Discount"/>
  </r>
  <r>
    <s v="DG0000996906"/>
    <s v="Initial"/>
    <s v="D&amp;G Contact Center"/>
    <s v="5/1/2026, 3:17 PM"/>
    <s v="5/17/2026, 12:00 AM"/>
    <s v="4/16/2027, 11:59 PM"/>
    <s v="Subscription"/>
    <n v="263.88"/>
    <n v="21.99"/>
    <n v="2.4626000000000001"/>
    <n v="1"/>
    <n v="263.88"/>
    <n v="0.2"/>
    <n v="30.17"/>
    <n v="1"/>
    <s v="Eric Prias"/>
    <x v="0"/>
    <x v="60"/>
    <s v="5/1/2026, 3:17 PM"/>
    <s v="Retained With Discount"/>
  </r>
  <r>
    <s v="DG0001160800"/>
    <s v="Canceled"/>
    <s v="Whirlpool Contact Center"/>
    <s v="5/8/2026, 6:50 AM"/>
    <s v="5/8/2026, 6:50 AM"/>
    <m/>
    <s v="Annual Renewal"/>
    <n v="539.88"/>
    <n v="44.99"/>
    <m/>
    <n v="0"/>
    <n v="539.88"/>
    <m/>
    <m/>
    <n v="1"/>
    <s v="Jose Hernandez"/>
    <x v="2"/>
    <x v="61"/>
    <s v="5/8/2026, 6:50 AM"/>
    <s v="Retained on Benefits"/>
  </r>
  <r>
    <s v="DG0001940335"/>
    <s v="Initial"/>
    <s v="Whirlpool Contact Center"/>
    <s v="5/8/2026, 7:34 AM"/>
    <s v="5/8/2026, 7:34 AM"/>
    <m/>
    <s v="Annual Renewal"/>
    <n v="431.88"/>
    <n v="35.99"/>
    <m/>
    <n v="0"/>
    <n v="431.88"/>
    <m/>
    <m/>
    <n v="1"/>
    <s v="Gowri Kannan"/>
    <x v="1"/>
    <x v="61"/>
    <s v="5/8/2026, 7:34 AM"/>
    <s v="Retained on Benefits"/>
  </r>
  <r>
    <s v="DG0001516990"/>
    <s v="Initial"/>
    <s v="Tel Reg"/>
    <s v="5/8/2026, 8:31 AM"/>
    <s v="5/8/2026, 8:31 AM"/>
    <m/>
    <s v="Subscription"/>
    <n v="60.84"/>
    <n v="5.07"/>
    <n v="0.38024999999999998"/>
    <n v="0"/>
    <n v="60.84"/>
    <m/>
    <n v="8.3699999999999992"/>
    <n v="1"/>
    <s v="Jan Hudson"/>
    <x v="1"/>
    <x v="61"/>
    <s v="5/8/2026, 8:31 AM"/>
    <s v="Retained on Benefits"/>
  </r>
  <r>
    <s v="DG0002075551"/>
    <s v="Initial"/>
    <s v="D&amp;G Contact Center"/>
    <s v="5/8/2026, 8:14 AM"/>
    <s v="5/8/2026, 8:14 AM"/>
    <m/>
    <s v="Subscription"/>
    <n v="114.84"/>
    <n v="9.57"/>
    <n v="0.66990000000000005"/>
    <n v="0"/>
    <n v="114.84"/>
    <n v="0.5"/>
    <n v="12.06"/>
    <n v="1"/>
    <s v="Sonja Rhodes"/>
    <x v="1"/>
    <x v="61"/>
    <s v="5/8/2026, 8:14 AM"/>
    <s v="Retained on Benefits"/>
  </r>
  <r>
    <s v="DG0002075501"/>
    <s v="Initial"/>
    <s v="D&amp;G Contact Center"/>
    <s v="5/8/2026, 8:15 AM"/>
    <s v="5/8/2026, 8:15 AM"/>
    <m/>
    <s v="Subscription"/>
    <n v="139.19999999999999"/>
    <n v="11.6"/>
    <n v="0.81200000000000006"/>
    <n v="0"/>
    <n v="139.19999999999999"/>
    <n v="0.5"/>
    <n v="14.61"/>
    <n v="1"/>
    <s v="Sonja Rhodes"/>
    <x v="1"/>
    <x v="61"/>
    <s v="5/8/2026, 8:15 AM"/>
    <s v="Retained on Benefits"/>
  </r>
  <r>
    <s v="DG0000053224"/>
    <s v="Initial"/>
    <s v="Tel Reg"/>
    <s v="5/8/2026, 8:15 AM"/>
    <s v="5/8/2026, 8:15 AM"/>
    <s v="6/22/2026, 11:59 PM"/>
    <s v="Subscription"/>
    <n v="122.88"/>
    <n v="10.24"/>
    <n v="0.98280000000000001"/>
    <n v="1"/>
    <n v="122.88"/>
    <n v="0.2"/>
    <n v="14.01"/>
    <n v="1"/>
    <s v="Sonja Rhodes"/>
    <x v="1"/>
    <x v="61"/>
    <s v="5/8/2026, 8:15 AM"/>
    <s v="Retained on Benefits"/>
  </r>
  <r>
    <s v="DG0001516990"/>
    <s v="Initial"/>
    <s v="Tel Reg"/>
    <s v="5/8/2026, 8:32 AM"/>
    <s v="5/8/2026, 8:32 AM"/>
    <m/>
    <s v="Subscription"/>
    <n v="60.84"/>
    <n v="5.07"/>
    <n v="0.38024999999999998"/>
    <n v="0"/>
    <n v="60.84"/>
    <m/>
    <n v="8.3699999999999992"/>
    <n v="1"/>
    <s v="Jan Hudson"/>
    <x v="1"/>
    <x v="61"/>
    <s v="5/8/2026, 8:32 AM"/>
    <s v="Retained on Benefits"/>
  </r>
  <r>
    <s v="DG0002017512"/>
    <s v="Initial"/>
    <s v="Whirlpool Contact Center"/>
    <s v="5/8/2026, 11:28 AM"/>
    <s v="5/8/2026, 11:28 AM"/>
    <m/>
    <s v="Annual Renewal"/>
    <n v="647.88"/>
    <n v="53.99"/>
    <m/>
    <n v="0"/>
    <n v="647.88"/>
    <m/>
    <m/>
    <n v="1"/>
    <s v="Robert Cortesi"/>
    <x v="1"/>
    <x v="61"/>
    <s v="5/8/2026, 11:28 AM"/>
    <s v="Retained on Benefits"/>
  </r>
  <r>
    <s v="DG0002017512"/>
    <s v="Initial"/>
    <s v="Whirlpool Contact Center"/>
    <s v="5/8/2026, 11:35 AM"/>
    <s v="5/8/2026, 11:35 AM"/>
    <m/>
    <s v="Annual Renewal"/>
    <n v="647.88"/>
    <n v="53.99"/>
    <m/>
    <n v="0"/>
    <n v="647.88"/>
    <m/>
    <m/>
    <n v="1"/>
    <s v="Robert Cortesi"/>
    <x v="1"/>
    <x v="61"/>
    <s v="5/8/2026, 11:35 AM"/>
    <s v="Retained on Benefits"/>
  </r>
  <r>
    <s v="DG0000889653"/>
    <s v="Lapsed"/>
    <s v="After CC"/>
    <s v="5/8/2026, 11:50 AM"/>
    <s v="5/8/2026, 11:50 AM"/>
    <s v="3/24/2027, 11:59 PM"/>
    <s v="Subscription"/>
    <n v="191.88"/>
    <n v="15.99"/>
    <m/>
    <n v="0"/>
    <n v="191.88"/>
    <m/>
    <m/>
    <n v="1"/>
    <s v="John Coleman"/>
    <x v="1"/>
    <x v="61"/>
    <s v="5/8/2026, 11:50 AM"/>
    <s v="Retained on Benefits"/>
  </r>
  <r>
    <s v="DG0000889654"/>
    <s v="Lapsed"/>
    <s v="After CC"/>
    <s v="5/8/2026, 11:50 AM"/>
    <s v="5/8/2026, 11:50 AM"/>
    <s v="3/24/2027, 11:59 PM"/>
    <s v="Subscription"/>
    <n v="215.88"/>
    <n v="17.989999999999998"/>
    <m/>
    <n v="0"/>
    <n v="215.88"/>
    <m/>
    <m/>
    <n v="1"/>
    <s v="John Coleman"/>
    <x v="1"/>
    <x v="61"/>
    <s v="5/8/2026, 11:50 AM"/>
    <s v="Retained on Benefits"/>
  </r>
  <r>
    <s v="DG0000463161"/>
    <s v="Initial"/>
    <s v="D&amp;G Contact Center"/>
    <s v="5/8/2026, 12:57 PM"/>
    <s v="5/8/2026, 12:57 PM"/>
    <s v="7/14/2026, 11:59 PM"/>
    <s v="Subscription"/>
    <n v="260.88"/>
    <n v="21.74"/>
    <n v="2.4346000000000001"/>
    <n v="1"/>
    <n v="260.88"/>
    <n v="0.2"/>
    <n v="33.479999999999997"/>
    <n v="1"/>
    <s v="Lori Cook"/>
    <x v="1"/>
    <x v="61"/>
    <s v="5/8/2026, 12:57 PM"/>
    <s v="Retained on Benefits"/>
  </r>
  <r>
    <s v="DG0001906407"/>
    <s v="Initial"/>
    <s v="Tel Reg"/>
    <s v="5/8/2026, 1:37 PM"/>
    <s v="5/8/2026, 1:37 PM"/>
    <m/>
    <s v="Subscription"/>
    <n v="58.08"/>
    <n v="4.84"/>
    <n v="0.36299999999999999"/>
    <n v="0"/>
    <n v="58.08"/>
    <m/>
    <n v="7.98"/>
    <n v="1"/>
    <s v="Brian Boyle"/>
    <x v="1"/>
    <x v="61"/>
    <s v="5/8/2026, 1:37 PM"/>
    <s v="Retained on Benefits"/>
  </r>
  <r>
    <s v="DG0001739442"/>
    <s v="Canceled"/>
    <s v="Whirlpool Contact Center"/>
    <s v="5/8/2026, 1:41 PM"/>
    <s v="5/8/2026, 1:41 PM"/>
    <m/>
    <s v="Subscription"/>
    <n v="143.88"/>
    <n v="11.99"/>
    <n v="2.9975000000000001"/>
    <n v="0"/>
    <n v="143.88"/>
    <m/>
    <n v="65.94"/>
    <n v="1"/>
    <s v="Matthew Goldstein"/>
    <x v="2"/>
    <x v="61"/>
    <s v="5/8/2026, 1:41 PM"/>
    <s v="Retained on Benefits"/>
  </r>
  <r>
    <s v="DG0002066986"/>
    <s v="Initial"/>
    <s v="Whirlpool Contact Center"/>
    <s v="5/8/2026, 1:57 PM"/>
    <s v="5/8/2026, 1:57 PM"/>
    <m/>
    <s v="Annual Renewal"/>
    <n v="527.88"/>
    <n v="43.99"/>
    <m/>
    <n v="0"/>
    <n v="527.88"/>
    <m/>
    <m/>
    <n v="1"/>
    <s v="PHILIP TURNER"/>
    <x v="1"/>
    <x v="61"/>
    <s v="5/8/2026, 1:57 PM"/>
    <s v="Retained on Benefits"/>
  </r>
  <r>
    <s v="DG0001987506"/>
    <s v="Initial"/>
    <s v="Web Reg"/>
    <s v="5/7/2026, 6:52 AM"/>
    <s v="5/7/2026, 6:52 AM"/>
    <m/>
    <s v="Subscription"/>
    <n v="50.28"/>
    <n v="4.1900000000000004"/>
    <m/>
    <n v="0"/>
    <n v="50.28"/>
    <m/>
    <m/>
    <n v="1"/>
    <s v="Marie Bivens"/>
    <x v="1"/>
    <x v="61"/>
    <s v="5/7/2026, 6:52 AM"/>
    <s v="Retained on Benefits"/>
  </r>
  <r>
    <s v="DG0000351026"/>
    <s v="Canceled"/>
    <s v="Tel Reg"/>
    <s v="5/7/2026, 7:35 AM"/>
    <s v="5/7/2026, 7:35 AM"/>
    <s v="2/28/2027, 11:59 PM"/>
    <s v="Subscription"/>
    <n v="101.88"/>
    <n v="8.49"/>
    <m/>
    <n v="0"/>
    <n v="101.88"/>
    <m/>
    <m/>
    <n v="1"/>
    <s v="Diane Grifith"/>
    <x v="2"/>
    <x v="61"/>
    <s v="5/7/2026, 7:35 AM"/>
    <s v="Retained on Benefits"/>
  </r>
  <r>
    <s v="DG0001097948"/>
    <s v="Initial"/>
    <s v="Whirlpool Contact Center"/>
    <s v="5/7/2026, 9:29 AM"/>
    <s v="5/7/2026, 9:29 AM"/>
    <m/>
    <s v="Subscription"/>
    <n v="155.88"/>
    <n v="12.99"/>
    <m/>
    <n v="0"/>
    <n v="155.88"/>
    <m/>
    <m/>
    <n v="1"/>
    <s v="James Duff"/>
    <x v="1"/>
    <x v="61"/>
    <s v="5/7/2026, 9:29 AM"/>
    <s v="Retained on Benefits"/>
  </r>
  <r>
    <s v="DG0001606360"/>
    <s v="Initial"/>
    <s v="Whirlpool Contact Center"/>
    <s v="5/7/2026, 8:31 AM"/>
    <s v="5/7/2026, 8:31 AM"/>
    <m/>
    <s v="Annual Renewal"/>
    <n v="431.88"/>
    <n v="35.99"/>
    <m/>
    <n v="0"/>
    <n v="431.88"/>
    <m/>
    <m/>
    <n v="1"/>
    <s v="Sean Donohue"/>
    <x v="1"/>
    <x v="61"/>
    <s v="5/7/2026, 8:31 AM"/>
    <s v="Retained on Benefits"/>
  </r>
  <r>
    <s v="DG0001131182"/>
    <s v="Canceled"/>
    <s v="After Mail"/>
    <s v="5/7/2026, 8:51 AM"/>
    <s v="5/7/2026, 8:51 AM"/>
    <m/>
    <s v="Subscription"/>
    <m/>
    <n v="8.49"/>
    <m/>
    <n v="0"/>
    <m/>
    <m/>
    <m/>
    <n v="1"/>
    <s v="Phillis Zolandz"/>
    <x v="2"/>
    <x v="61"/>
    <s v="5/7/2026, 8:51 AM"/>
    <s v="Retained on Benefits"/>
  </r>
  <r>
    <s v="DG0001484419"/>
    <s v="Initial"/>
    <s v="Whirlpool Contact Center"/>
    <s v="5/7/2026, 9:10 AM"/>
    <s v="5/7/2026, 9:10 AM"/>
    <m/>
    <s v="Annual Renewal"/>
    <n v="491.88"/>
    <n v="40.99"/>
    <m/>
    <n v="0"/>
    <n v="491.88"/>
    <m/>
    <m/>
    <n v="1"/>
    <s v="Brianna Hatton"/>
    <x v="1"/>
    <x v="61"/>
    <s v="5/7/2026, 9:10 AM"/>
    <s v="Retained on Benefits"/>
  </r>
  <r>
    <s v="DG0001097913"/>
    <s v="Pre-Renewal"/>
    <s v="Whirlpool Contact Center"/>
    <s v="5/7/2026, 9:30 AM"/>
    <s v="5/7/2026, 9:30 AM"/>
    <s v="5/27/2027, 11:59 PM"/>
    <s v="Annual Renewal"/>
    <n v="227.88"/>
    <n v="18.989999999999998"/>
    <m/>
    <n v="0"/>
    <n v="227.88"/>
    <m/>
    <m/>
    <n v="1"/>
    <s v="James Duff"/>
    <x v="1"/>
    <x v="61"/>
    <s v="5/7/2026, 9:30 AM"/>
    <s v="Retained on Benefits"/>
  </r>
  <r>
    <s v="DG0002046405"/>
    <s v="Initial"/>
    <s v="Whirlpool Contact Center"/>
    <s v="5/7/2026, 9:45 AM"/>
    <s v="5/7/2026, 9:45 AM"/>
    <m/>
    <s v="Subscription"/>
    <n v="65.88"/>
    <n v="5.49"/>
    <n v="1.3725000000000001"/>
    <n v="0"/>
    <n v="65.88"/>
    <n v="0.5"/>
    <n v="27.44"/>
    <n v="1"/>
    <s v="Wayne Carswell"/>
    <x v="1"/>
    <x v="61"/>
    <s v="5/7/2026, 9:45 AM"/>
    <s v="Retained on Benefits"/>
  </r>
  <r>
    <s v="DG0000603903"/>
    <s v="Initial"/>
    <s v="After Web"/>
    <s v="5/7/2026, 10:39 AM"/>
    <s v="5/7/2026, 10:39 AM"/>
    <s v="9/18/2026, 11:59 PM"/>
    <s v="Subscription"/>
    <n v="107.88"/>
    <n v="8.99"/>
    <m/>
    <n v="0"/>
    <n v="107.88"/>
    <m/>
    <m/>
    <n v="1"/>
    <s v="Frances Russell"/>
    <x v="1"/>
    <x v="61"/>
    <s v="5/7/2026, 10:39 AM"/>
    <s v="Retained on Benefits"/>
  </r>
  <r>
    <s v="DG0000163493"/>
    <s v="Initial"/>
    <s v="Tel Reg"/>
    <s v="5/7/2026, 12:11 PM"/>
    <s v="5/7/2026, 12:11 PM"/>
    <s v="4/4/2027, 11:59 PM"/>
    <s v="Subscription"/>
    <n v="155.88"/>
    <n v="12.99"/>
    <m/>
    <n v="0"/>
    <n v="155.88"/>
    <m/>
    <m/>
    <n v="1"/>
    <s v="Janis Coburn"/>
    <x v="2"/>
    <x v="61"/>
    <s v="5/7/2026, 12:11 PM"/>
    <s v="Retained on Benefits"/>
  </r>
  <r>
    <s v="DG0000163494"/>
    <s v="Initial"/>
    <s v="Tel Reg"/>
    <s v="5/7/2026, 12:11 PM"/>
    <s v="5/7/2026, 12:11 PM"/>
    <s v="4/4/2027, 11:59 PM"/>
    <s v="Subscription"/>
    <n v="152.88"/>
    <n v="12.74"/>
    <m/>
    <n v="0"/>
    <n v="152.88"/>
    <m/>
    <m/>
    <n v="1"/>
    <s v="Janis Coburn"/>
    <x v="2"/>
    <x v="61"/>
    <s v="5/7/2026, 12:11 PM"/>
    <s v="Retained on Benefits"/>
  </r>
  <r>
    <s v="DG0000163493"/>
    <s v="Initial"/>
    <s v="Tel Reg"/>
    <s v="5/7/2026, 12:11 PM"/>
    <s v="5/7/2026, 12:11 PM"/>
    <s v="4/4/2027, 11:59 PM"/>
    <s v="Subscription"/>
    <n v="155.88"/>
    <n v="12.99"/>
    <m/>
    <n v="0"/>
    <n v="155.88"/>
    <m/>
    <m/>
    <n v="1"/>
    <s v="Janis Coburn"/>
    <x v="2"/>
    <x v="61"/>
    <s v="5/7/2026, 12:11 PM"/>
    <s v="Retained on Benefits"/>
  </r>
  <r>
    <s v="DG0000163492"/>
    <s v="Initial"/>
    <s v="Tel Reg"/>
    <s v="5/7/2026, 12:12 PM"/>
    <s v="5/7/2026, 12:12 PM"/>
    <s v="4/4/2027, 11:59 PM"/>
    <s v="Subscription"/>
    <n v="158.88"/>
    <n v="13.24"/>
    <m/>
    <n v="0"/>
    <n v="158.88"/>
    <m/>
    <m/>
    <n v="1"/>
    <s v="Janis Coburn"/>
    <x v="2"/>
    <x v="61"/>
    <s v="5/7/2026, 12:12 PM"/>
    <s v="Retained on Benefits"/>
  </r>
  <r>
    <s v="DG0001707518"/>
    <s v="Initial"/>
    <s v="D&amp;G Contact Center"/>
    <s v="5/7/2026, 12:22 PM"/>
    <s v="5/7/2026, 12:22 PM"/>
    <m/>
    <s v="Subscription"/>
    <n v="192.84"/>
    <n v="16.07"/>
    <n v="1.1249"/>
    <n v="0"/>
    <n v="192.84"/>
    <m/>
    <n v="24.74"/>
    <n v="1"/>
    <s v="Randy Cox"/>
    <x v="2"/>
    <x v="61"/>
    <s v="5/7/2026, 12:22 PM"/>
    <s v="Retained on Benefits"/>
  </r>
  <r>
    <s v="DG0001707436"/>
    <s v="Initial"/>
    <s v="Tel Reg"/>
    <s v="5/7/2026, 12:23 PM"/>
    <s v="5/7/2026, 12:23 PM"/>
    <m/>
    <s v="Subscription"/>
    <n v="85.68"/>
    <n v="7.14"/>
    <n v="0.53549999999999998"/>
    <n v="0"/>
    <n v="85.68"/>
    <m/>
    <n v="11.79"/>
    <n v="1"/>
    <s v="Randy Cox"/>
    <x v="2"/>
    <x v="61"/>
    <s v="5/7/2026, 12:23 PM"/>
    <s v="Retained on Benefits"/>
  </r>
  <r>
    <s v="DG0001401787"/>
    <s v="Initial"/>
    <s v="Web Reg"/>
    <s v="5/7/2026, 12:23 PM"/>
    <s v="5/7/2026, 12:23 PM"/>
    <m/>
    <s v="Subscription"/>
    <n v="71.64"/>
    <n v="5.97"/>
    <n v="1.3432500000000001"/>
    <n v="0"/>
    <n v="71.64"/>
    <m/>
    <n v="29.55"/>
    <n v="1"/>
    <s v="Randy Cox"/>
    <x v="2"/>
    <x v="61"/>
    <s v="5/7/2026, 12:23 PM"/>
    <s v="Retained on Benefits"/>
  </r>
  <r>
    <s v="DG0000034685"/>
    <s v="Initial"/>
    <s v="Web Reg"/>
    <s v="5/6/2026, 6:20 AM"/>
    <s v="5/6/2026, 6:20 AM"/>
    <s v="3/28/2027, 11:59 PM"/>
    <s v="Subscription"/>
    <n v="137.88"/>
    <n v="11.49"/>
    <m/>
    <n v="0"/>
    <n v="137.88"/>
    <m/>
    <m/>
    <n v="1"/>
    <s v="John Coleman"/>
    <x v="1"/>
    <x v="61"/>
    <s v="5/6/2026, 6:20 AM"/>
    <s v="Retained on Benefits"/>
  </r>
  <r>
    <s v="DG0002007375"/>
    <s v="Initial"/>
    <s v="D&amp;G Contact Center"/>
    <s v="5/6/2026, 6:08 AM"/>
    <s v="5/6/2026, 6:08 AM"/>
    <m/>
    <s v="Subscription"/>
    <n v="188.88"/>
    <n v="15.74"/>
    <n v="1.1017999999999999"/>
    <n v="0"/>
    <n v="188.88"/>
    <n v="0.5"/>
    <n v="22.03"/>
    <n v="1"/>
    <s v="Aaliyah Price"/>
    <x v="1"/>
    <x v="61"/>
    <s v="5/6/2026, 6:08 AM"/>
    <s v="Retained on Benefits"/>
  </r>
  <r>
    <s v="DG0001606569"/>
    <s v="Canceled"/>
    <s v="Tel Reg"/>
    <s v="5/6/2026, 8:22 AM"/>
    <s v="5/6/2026, 8:22 AM"/>
    <m/>
    <s v="Subscription"/>
    <n v="80.040000000000006"/>
    <n v="6.67"/>
    <n v="0.50024999999999997"/>
    <n v="0"/>
    <n v="80.040000000000006"/>
    <m/>
    <n v="11.01"/>
    <n v="1"/>
    <s v="Bruce Welton"/>
    <x v="2"/>
    <x v="61"/>
    <s v="5/6/2026, 8:22 AM"/>
    <s v="Retained on Benefits"/>
  </r>
  <r>
    <s v="DG0000115580"/>
    <s v="Initial"/>
    <s v="Web Reg"/>
    <s v="5/6/2026, 6:20 AM"/>
    <s v="5/6/2026, 6:20 AM"/>
    <s v="12/13/2026, 11:59 PM"/>
    <s v="Subscription"/>
    <n v="125.88"/>
    <n v="10.49"/>
    <m/>
    <n v="0"/>
    <n v="125.88"/>
    <m/>
    <m/>
    <n v="1"/>
    <s v="John Coleman"/>
    <x v="1"/>
    <x v="61"/>
    <s v="5/6/2026, 6:20 AM"/>
    <s v="Retained on Benefits"/>
  </r>
  <r>
    <s v="DG0002159240"/>
    <s v="Initial"/>
    <s v="D&amp;G Contact Center"/>
    <s v="5/6/2026, 7:36 AM"/>
    <s v="5/6/2026, 7:36 AM"/>
    <m/>
    <s v="Subscription"/>
    <n v="216.72"/>
    <n v="18.059999999999999"/>
    <n v="1.2642"/>
    <n v="0"/>
    <n v="216.72"/>
    <n v="0.5"/>
    <n v="22.73"/>
    <n v="1"/>
    <s v="Ann Hawkins"/>
    <x v="1"/>
    <x v="61"/>
    <s v="5/6/2026, 7:36 AM"/>
    <s v="Retained on Benefits"/>
  </r>
  <r>
    <s v="DG0001243921"/>
    <s v="Lapsed"/>
    <s v="Whirlpool Contact Center"/>
    <s v="5/6/2026, 7:25 AM"/>
    <s v="5/6/2026, 7:25 AM"/>
    <m/>
    <s v="Annual Renewal"/>
    <n v="539.88"/>
    <n v="44.99"/>
    <m/>
    <n v="0"/>
    <n v="539.88"/>
    <m/>
    <m/>
    <n v="1"/>
    <s v="Mary Kimbro"/>
    <x v="1"/>
    <x v="61"/>
    <s v="5/6/2026, 7:25 AM"/>
    <s v="Retained on Benefits"/>
  </r>
  <r>
    <s v="DG0001408065"/>
    <s v="Initial"/>
    <s v="Whirlpool Contact Center"/>
    <s v="5/6/2026, 7:20 AM"/>
    <s v="5/6/2026, 7:20 AM"/>
    <m/>
    <s v="Annual Renewal"/>
    <n v="431.88"/>
    <n v="35.99"/>
    <m/>
    <n v="0"/>
    <n v="431.88"/>
    <m/>
    <m/>
    <n v="1"/>
    <s v="Patricia Tyson"/>
    <x v="1"/>
    <x v="61"/>
    <s v="5/6/2026, 7:20 AM"/>
    <s v="Retained on Benefits"/>
  </r>
  <r>
    <s v="DG0002175516"/>
    <s v="Initial"/>
    <s v="D&amp;G Contact Center"/>
    <s v="5/6/2026, 7:35 AM"/>
    <s v="5/6/2026, 7:35 AM"/>
    <m/>
    <s v="Subscription"/>
    <n v="174.48"/>
    <n v="14.54"/>
    <n v="1.0178"/>
    <n v="0"/>
    <n v="174.48"/>
    <n v="0.5"/>
    <n v="18.34"/>
    <n v="1"/>
    <s v="Ann Hawkins"/>
    <x v="1"/>
    <x v="61"/>
    <s v="5/6/2026, 7:35 AM"/>
    <s v="Retained on Benefits"/>
  </r>
  <r>
    <s v="DG0002175515"/>
    <s v="Initial"/>
    <s v="D&amp;G Contact Center"/>
    <s v="5/6/2026, 7:35 AM"/>
    <s v="5/6/2026, 7:35 AM"/>
    <m/>
    <s v="Subscription"/>
    <n v="184.92"/>
    <n v="15.41"/>
    <n v="1.0787"/>
    <n v="0"/>
    <n v="184.92"/>
    <n v="0.5"/>
    <n v="19.43"/>
    <n v="1"/>
    <s v="Ann Hawkins"/>
    <x v="1"/>
    <x v="61"/>
    <s v="5/6/2026, 7:35 AM"/>
    <s v="Retained on Benefits"/>
  </r>
  <r>
    <s v="DG0000855168"/>
    <s v="Initial"/>
    <s v="Whirlpool Contact Center"/>
    <s v="5/6/2026, 7:36 AM"/>
    <s v="5/6/2026, 7:36 AM"/>
    <s v="2/10/2027, 11:59 PM"/>
    <s v="Annual Renewal"/>
    <n v="317.88"/>
    <n v="26.49"/>
    <m/>
    <n v="0"/>
    <n v="317.88"/>
    <m/>
    <m/>
    <n v="1"/>
    <s v="Ann Hawkins"/>
    <x v="1"/>
    <x v="61"/>
    <s v="5/6/2026, 7:36 AM"/>
    <s v="Retained on Benefits"/>
  </r>
  <r>
    <s v="DG0002052493"/>
    <s v="Initial"/>
    <s v="D&amp;G Contact Center"/>
    <s v="5/6/2026, 8:16 AM"/>
    <s v="5/6/2026, 8:16 AM"/>
    <m/>
    <s v="Subscription"/>
    <n v="178.56"/>
    <n v="14.88"/>
    <n v="1.0416000000000001"/>
    <n v="0"/>
    <n v="178.56"/>
    <n v="0.5"/>
    <n v="22.91"/>
    <n v="1"/>
    <s v="Manjunath Parappa"/>
    <x v="1"/>
    <x v="61"/>
    <s v="5/6/2026, 8:16 AM"/>
    <s v="Retained on Benefits"/>
  </r>
  <r>
    <s v="DG0002042290"/>
    <s v="Initial"/>
    <s v="Whirlpool Contact Center"/>
    <s v="5/6/2026, 8:16 AM"/>
    <s v="5/6/2026, 8:16 AM"/>
    <m/>
    <s v="Annual Renewal"/>
    <n v="431.88"/>
    <n v="35.99"/>
    <m/>
    <n v="0"/>
    <n v="431.88"/>
    <m/>
    <m/>
    <n v="1"/>
    <s v="Manjunath Parappa"/>
    <x v="1"/>
    <x v="61"/>
    <s v="5/6/2026, 8:16 AM"/>
    <s v="Retained on Benefits"/>
  </r>
  <r>
    <s v="DG0000654114"/>
    <s v="Initial"/>
    <s v="File Transfer"/>
    <s v="5/6/2026, 8:17 AM"/>
    <s v="5/6/2026, 8:17 AM"/>
    <m/>
    <s v="Term"/>
    <m/>
    <m/>
    <m/>
    <n v="0"/>
    <m/>
    <m/>
    <m/>
    <n v="1"/>
    <s v="Manjunath Parappa"/>
    <x v="1"/>
    <x v="61"/>
    <s v="5/6/2026, 8:17 AM"/>
    <s v="Retained on Benefits"/>
  </r>
  <r>
    <s v="DG0001915820"/>
    <s v="Initial"/>
    <s v="Whirlpool Contact Center"/>
    <s v="5/6/2026, 9:57 AM"/>
    <s v="5/6/2026, 9:57 AM"/>
    <m/>
    <s v="Annual Renewal"/>
    <n v="395.88"/>
    <n v="32.99"/>
    <m/>
    <n v="0"/>
    <n v="395.88"/>
    <m/>
    <m/>
    <n v="1"/>
    <s v="Robert Argomaniz"/>
    <x v="1"/>
    <x v="61"/>
    <s v="5/6/2026, 9:57 AM"/>
    <s v="Retained on Benefits"/>
  </r>
  <r>
    <s v="DG0000187059"/>
    <s v="Pre-Renewal"/>
    <s v="Tel Reg"/>
    <s v="5/6/2026, 11:48 AM"/>
    <s v="5/6/2026, 11:48 AM"/>
    <s v="5/25/2027, 11:59 PM"/>
    <s v="Subscription"/>
    <n v="125.88"/>
    <n v="10.49"/>
    <m/>
    <n v="0"/>
    <n v="125.88"/>
    <m/>
    <m/>
    <n v="1"/>
    <s v="Karen Gebhart"/>
    <x v="1"/>
    <x v="61"/>
    <s v="5/6/2026, 11:48 AM"/>
    <s v="Retained on Benefits"/>
  </r>
  <r>
    <s v="DG0002068436"/>
    <s v="Canceled"/>
    <s v="Web Reg"/>
    <s v="5/6/2026, 1:11 PM"/>
    <s v="5/6/2026, 1:11 PM"/>
    <m/>
    <s v="Subscription"/>
    <n v="34.68"/>
    <n v="2.89"/>
    <m/>
    <n v="0"/>
    <n v="34.68"/>
    <m/>
    <m/>
    <n v="1"/>
    <s v="Gary Disher"/>
    <x v="2"/>
    <x v="61"/>
    <s v="5/6/2026, 1:11 PM"/>
    <s v="Retained on Benefits"/>
  </r>
  <r>
    <s v="DG0000170268"/>
    <s v="Initial"/>
    <s v="Tel Reg"/>
    <s v="5/5/2026, 7:19 AM"/>
    <s v="5/5/2026, 7:19 AM"/>
    <s v="4/18/2027, 11:59 PM"/>
    <s v="Subscription"/>
    <n v="161.88"/>
    <n v="13.49"/>
    <m/>
    <n v="0"/>
    <n v="161.88"/>
    <m/>
    <m/>
    <n v="1"/>
    <s v="Jackie Edwards"/>
    <x v="2"/>
    <x v="61"/>
    <s v="5/5/2026, 7:19 AM"/>
    <s v="Retained on Benefits"/>
  </r>
  <r>
    <s v="DG0001110811"/>
    <s v="Pre-Renewal"/>
    <s v="Whirlpool Contact Center"/>
    <s v="5/5/2026, 7:29 AM"/>
    <s v="5/5/2026, 7:29 AM"/>
    <s v="6/1/2027, 11:59 PM"/>
    <s v="Annual Renewal"/>
    <n v="239.88"/>
    <n v="19.989999999999998"/>
    <m/>
    <n v="0"/>
    <n v="239.88"/>
    <m/>
    <m/>
    <n v="1"/>
    <s v="courie Davis"/>
    <x v="1"/>
    <x v="61"/>
    <s v="5/5/2026, 7:29 AM"/>
    <s v="Retained on Benefits"/>
  </r>
  <r>
    <s v="DG0000073423"/>
    <s v="Initial"/>
    <s v="Tel Reg"/>
    <s v="5/4/2026, 6:09 AM"/>
    <s v="5/4/2026, 6:09 AM"/>
    <s v="8/28/2026, 11:59 PM"/>
    <s v="Subscription"/>
    <n v="119.89"/>
    <n v="9.99"/>
    <n v="0.95879999999999999"/>
    <n v="1"/>
    <n v="119.89"/>
    <n v="0.2"/>
    <n v="13.67"/>
    <n v="1"/>
    <s v="Jacob Hutchinson"/>
    <x v="1"/>
    <x v="61"/>
    <s v="5/4/2026, 6:09 AM"/>
    <s v="Retained on Benefits"/>
  </r>
  <r>
    <s v="DG0000073422"/>
    <s v="Initial"/>
    <s v="Tel Reg"/>
    <s v="5/4/2026, 6:09 AM"/>
    <s v="5/4/2026, 6:09 AM"/>
    <s v="8/28/2026, 11:59 PM"/>
    <s v="Subscription"/>
    <n v="170.88"/>
    <n v="14.24"/>
    <n v="1.3668"/>
    <n v="1"/>
    <n v="170.88"/>
    <n v="0.2"/>
    <n v="19.48"/>
    <n v="1"/>
    <s v="Jacob Hutchinson"/>
    <x v="2"/>
    <x v="61"/>
    <s v="5/4/2026, 6:09 AM"/>
    <s v="Retained on Benefits"/>
  </r>
  <r>
    <s v="DG0001588331"/>
    <s v="Initial"/>
    <s v="Tel Reg"/>
    <s v="5/4/2026, 6:19 AM"/>
    <s v="5/4/2026, 6:19 AM"/>
    <m/>
    <s v="Subscription"/>
    <n v="90.6"/>
    <n v="7.55"/>
    <n v="0.56625000000000003"/>
    <n v="0"/>
    <n v="90.6"/>
    <m/>
    <n v="12.47"/>
    <n v="1"/>
    <s v="Della Hudson"/>
    <x v="1"/>
    <x v="61"/>
    <s v="5/4/2026, 6:19 AM"/>
    <s v="Retained on Benefits"/>
  </r>
  <r>
    <s v="DG0001025628"/>
    <s v="Initial"/>
    <s v="After CC"/>
    <s v="5/4/2026, 6:30 AM"/>
    <s v="5/4/2026, 6:30 AM"/>
    <s v="5/1/2027, 11:59 PM"/>
    <s v="Subscription"/>
    <n v="191.88"/>
    <n v="15.99"/>
    <m/>
    <n v="0"/>
    <n v="191.88"/>
    <m/>
    <m/>
    <n v="1"/>
    <s v="Tarry Carbone"/>
    <x v="1"/>
    <x v="61"/>
    <s v="5/4/2026, 6:30 AM"/>
    <s v="Retained on Benefits"/>
  </r>
  <r>
    <s v="DG0001025626"/>
    <s v="Initial"/>
    <s v="After CC"/>
    <s v="5/4/2026, 6:30 AM"/>
    <s v="5/4/2026, 6:30 AM"/>
    <s v="5/1/2027, 11:59 PM"/>
    <s v="Subscription"/>
    <n v="275.88"/>
    <n v="22.99"/>
    <m/>
    <n v="0"/>
    <n v="275.88"/>
    <m/>
    <m/>
    <n v="1"/>
    <s v="Tarry Carbone"/>
    <x v="1"/>
    <x v="61"/>
    <s v="5/4/2026, 6:30 AM"/>
    <s v="Retained on Benefits"/>
  </r>
  <r>
    <s v="DG0001078478"/>
    <s v="Initial"/>
    <s v="Whirlpool Contact Center"/>
    <s v="5/4/2026, 6:38 AM"/>
    <s v="5/4/2026, 6:38 AM"/>
    <m/>
    <s v="Annual Renewal"/>
    <n v="479.88"/>
    <n v="39.99"/>
    <m/>
    <n v="0"/>
    <n v="479.88"/>
    <m/>
    <m/>
    <n v="1"/>
    <s v="Keith Jackson"/>
    <x v="2"/>
    <x v="61"/>
    <s v="5/4/2026, 6:38 AM"/>
    <s v="Retained on Benefits"/>
  </r>
  <r>
    <s v="DG0001872421"/>
    <s v="Initial"/>
    <s v="D&amp;G Contact Center"/>
    <s v="5/4/2026, 7:11 AM"/>
    <s v="5/4/2026, 7:11 AM"/>
    <m/>
    <s v="Subscription"/>
    <n v="147.24"/>
    <n v="12.27"/>
    <n v="0.8589"/>
    <n v="0"/>
    <n v="147.24"/>
    <m/>
    <n v="18.89"/>
    <n v="1"/>
    <s v="Deanna Young"/>
    <x v="1"/>
    <x v="61"/>
    <s v="5/4/2026, 7:11 AM"/>
    <s v="Retained on Benefits"/>
  </r>
  <r>
    <s v="DG0002057830"/>
    <s v="Initial"/>
    <s v="After CC"/>
    <s v="5/4/2026, 8:23 AM"/>
    <s v="5/4/2026, 8:23 AM"/>
    <m/>
    <s v="Subscription"/>
    <n v="107.88"/>
    <n v="8.99"/>
    <m/>
    <n v="0"/>
    <n v="107.88"/>
    <m/>
    <m/>
    <n v="1"/>
    <s v="Emmett Sipp"/>
    <x v="1"/>
    <x v="61"/>
    <s v="5/4/2026, 8:23 AM"/>
    <s v="Retained on Benefits"/>
  </r>
  <r>
    <s v="DG0001374558"/>
    <s v="Canceled"/>
    <s v="Whirlpool Contact Center"/>
    <s v="5/4/2026, 8:32 AM"/>
    <s v="5/4/2026, 8:32 AM"/>
    <m/>
    <s v="Annual Renewal"/>
    <n v="395.88"/>
    <n v="32.99"/>
    <m/>
    <n v="0"/>
    <n v="395.88"/>
    <m/>
    <m/>
    <n v="1"/>
    <s v="Judy Joksch"/>
    <x v="2"/>
    <x v="61"/>
    <s v="5/4/2026, 8:32 AM"/>
    <s v="Retained on Benefits"/>
  </r>
  <r>
    <s v="DG0002091861"/>
    <s v="Initial"/>
    <s v="Whirlpool Contact Center"/>
    <s v="5/4/2026, 8:17 AM"/>
    <s v="5/4/2026, 8:17 AM"/>
    <m/>
    <s v="Annual Renewal"/>
    <n v="395.88"/>
    <n v="32.99"/>
    <m/>
    <n v="0"/>
    <n v="395.88"/>
    <m/>
    <m/>
    <n v="1"/>
    <s v="Varsha  Christopher Thekre Farmer"/>
    <x v="1"/>
    <x v="61"/>
    <s v="5/4/2026, 8:17 AM"/>
    <s v="Retained on Benefits"/>
  </r>
  <r>
    <s v="DG0001754180"/>
    <s v="Canceled"/>
    <s v="Whirlpool Contact Center"/>
    <s v="5/4/2026, 8:30 AM"/>
    <s v="5/4/2026, 8:30 AM"/>
    <m/>
    <s v="Annual Renewal"/>
    <n v="395.88"/>
    <n v="32.99"/>
    <m/>
    <n v="0"/>
    <n v="395.88"/>
    <m/>
    <m/>
    <n v="1"/>
    <s v="Alca Johar"/>
    <x v="2"/>
    <x v="61"/>
    <s v="5/4/2026, 8:30 AM"/>
    <s v="Retained on Benefits"/>
  </r>
  <r>
    <s v="DG0001754180"/>
    <s v="Canceled"/>
    <s v="Whirlpool Contact Center"/>
    <s v="5/4/2026, 8:26 AM"/>
    <s v="5/4/2026, 8:26 AM"/>
    <m/>
    <s v="Annual Renewal"/>
    <n v="395.88"/>
    <n v="32.99"/>
    <m/>
    <n v="0"/>
    <n v="395.88"/>
    <m/>
    <m/>
    <n v="1"/>
    <s v="Alca Johar"/>
    <x v="2"/>
    <x v="61"/>
    <s v="5/4/2026, 8:26 AM"/>
    <s v="Retained on Benefits"/>
  </r>
  <r>
    <s v="DG0002057853"/>
    <s v="Initial"/>
    <s v="D&amp;G Contact Center"/>
    <s v="5/4/2026, 8:23 AM"/>
    <s v="5/4/2026, 8:23 AM"/>
    <m/>
    <s v="Subscription"/>
    <n v="172.08"/>
    <n v="14.34"/>
    <n v="1.0038"/>
    <n v="0"/>
    <n v="172.08"/>
    <n v="0.5"/>
    <n v="22.07"/>
    <n v="1"/>
    <s v="Emmett Sipp"/>
    <x v="1"/>
    <x v="61"/>
    <s v="5/4/2026, 8:23 AM"/>
    <s v="Retained on Benefits"/>
  </r>
  <r>
    <s v="DG0000220843"/>
    <s v="Canceled"/>
    <s v="Tel Reg"/>
    <s v="5/4/2026, 11:27 AM"/>
    <s v="5/4/2026, 11:27 AM"/>
    <s v="7/31/2026, 11:59 PM"/>
    <s v="Subscription"/>
    <n v="119.88"/>
    <n v="9.99"/>
    <m/>
    <n v="0"/>
    <n v="119.88"/>
    <m/>
    <m/>
    <n v="1"/>
    <s v="Brandon Chin"/>
    <x v="2"/>
    <x v="61"/>
    <s v="5/4/2026, 11:27 AM"/>
    <s v="Retained on Benefits"/>
  </r>
  <r>
    <s v="DG0002101488"/>
    <s v="Initial"/>
    <s v="Whirlpool Contact Center"/>
    <s v="5/4/2026, 10:04 AM"/>
    <s v="5/4/2026, 10:04 AM"/>
    <m/>
    <s v="Annual Renewal"/>
    <n v="491.88"/>
    <n v="40.99"/>
    <m/>
    <n v="0"/>
    <n v="491.88"/>
    <m/>
    <m/>
    <n v="1"/>
    <s v="Eugene Tzeng"/>
    <x v="1"/>
    <x v="61"/>
    <s v="5/4/2026, 10:04 AM"/>
    <s v="Retained on Benefits"/>
  </r>
  <r>
    <s v="DG0000909292"/>
    <s v="Initial"/>
    <s v="Whirlpool Contact Center"/>
    <s v="5/4/2026, 9:43 AM"/>
    <s v="5/4/2026, 9:43 AM"/>
    <s v="3/9/2027, 11:59 PM"/>
    <s v="Annual Renewal"/>
    <n v="245.88"/>
    <n v="20.49"/>
    <m/>
    <n v="0"/>
    <n v="245.88"/>
    <m/>
    <m/>
    <n v="1"/>
    <s v="N'KEIBA ESTELLE"/>
    <x v="1"/>
    <x v="61"/>
    <s v="5/4/2026, 9:43 AM"/>
    <s v="Retained on Benefits"/>
  </r>
  <r>
    <s v="DG0000220846"/>
    <s v="Canceled"/>
    <s v="Tel Reg"/>
    <s v="5/4/2026, 11:26 AM"/>
    <s v="5/4/2026, 11:26 AM"/>
    <s v="7/31/2026, 11:59 PM"/>
    <s v="Subscription"/>
    <n v="95.88"/>
    <n v="7.99"/>
    <m/>
    <n v="0"/>
    <n v="95.88"/>
    <m/>
    <m/>
    <n v="1"/>
    <s v="Brandon Chin"/>
    <x v="2"/>
    <x v="61"/>
    <s v="5/4/2026, 11:26 AM"/>
    <s v="Retained on Benefits"/>
  </r>
  <r>
    <s v="DG0001965647"/>
    <s v="Initial"/>
    <s v="Tel Reg"/>
    <s v="5/4/2026, 10:32 AM"/>
    <s v="5/4/2026, 10:32 AM"/>
    <m/>
    <s v="Subscription"/>
    <n v="73.8"/>
    <n v="6.15"/>
    <n v="0.46124999999999999"/>
    <n v="0"/>
    <n v="73.8"/>
    <m/>
    <n v="10.15"/>
    <n v="1"/>
    <s v="david holz"/>
    <x v="1"/>
    <x v="61"/>
    <s v="5/4/2026, 10:32 AM"/>
    <s v="Retained on Benefits"/>
  </r>
  <r>
    <s v="DG0000220842"/>
    <s v="Canceled"/>
    <s v="Tel Reg"/>
    <s v="5/4/2026, 11:25 AM"/>
    <s v="5/4/2026, 11:25 AM"/>
    <s v="7/31/2026, 11:59 PM"/>
    <s v="Subscription"/>
    <n v="95.88"/>
    <n v="7.99"/>
    <m/>
    <n v="0"/>
    <n v="95.88"/>
    <m/>
    <m/>
    <n v="1"/>
    <s v="Brandon Chin"/>
    <x v="2"/>
    <x v="61"/>
    <s v="5/4/2026, 11:25 AM"/>
    <s v="Retained on Benefits"/>
  </r>
  <r>
    <s v="DG0000220845"/>
    <s v="Canceled"/>
    <s v="Tel Reg"/>
    <s v="5/4/2026, 11:26 AM"/>
    <s v="5/4/2026, 11:26 AM"/>
    <s v="7/31/2026, 11:59 PM"/>
    <s v="Subscription"/>
    <n v="98.88"/>
    <n v="8.24"/>
    <m/>
    <n v="0"/>
    <n v="98.88"/>
    <m/>
    <m/>
    <n v="1"/>
    <s v="Brandon Chin"/>
    <x v="2"/>
    <x v="61"/>
    <s v="5/4/2026, 11:26 AM"/>
    <s v="Retained on Benefits"/>
  </r>
  <r>
    <s v="DG0000220844"/>
    <s v="Canceled"/>
    <s v="Tel Reg"/>
    <s v="5/4/2026, 11:27 AM"/>
    <s v="5/4/2026, 11:27 AM"/>
    <s v="7/31/2026, 11:59 PM"/>
    <s v="Subscription"/>
    <n v="89.88"/>
    <n v="7.49"/>
    <m/>
    <n v="0"/>
    <n v="89.88"/>
    <m/>
    <m/>
    <n v="1"/>
    <s v="Brandon Chin"/>
    <x v="2"/>
    <x v="61"/>
    <s v="5/4/2026, 11:27 AM"/>
    <s v="Retained on Benefits"/>
  </r>
  <r>
    <s v="DG0000220847"/>
    <s v="Canceled"/>
    <s v="Tel Reg"/>
    <s v="5/4/2026, 11:28 AM"/>
    <s v="5/4/2026, 11:28 AM"/>
    <s v="7/31/2026, 11:59 PM"/>
    <s v="Subscription"/>
    <n v="107.88"/>
    <n v="8.99"/>
    <m/>
    <n v="0"/>
    <n v="107.88"/>
    <m/>
    <m/>
    <n v="1"/>
    <s v="Brandon Chin"/>
    <x v="2"/>
    <x v="61"/>
    <s v="5/4/2026, 11:28 AM"/>
    <s v="Retained on Benefits"/>
  </r>
  <r>
    <s v="DG0001607052"/>
    <s v="Initial"/>
    <s v="Whirlpool Contact Center"/>
    <s v="5/4/2026, 12:02 PM"/>
    <s v="5/4/2026, 12:02 PM"/>
    <m/>
    <s v="Annual Renewal"/>
    <n v="395.88"/>
    <n v="32.99"/>
    <m/>
    <n v="0"/>
    <n v="395.88"/>
    <m/>
    <m/>
    <n v="1"/>
    <s v="Johanny Gonzales"/>
    <x v="1"/>
    <x v="61"/>
    <s v="5/4/2026, 12:02 PM"/>
    <s v="Retained on Benefits"/>
  </r>
  <r>
    <s v="DG0000968606"/>
    <s v="Early Cancellation"/>
    <s v="After CC"/>
    <s v="5/4/2026, 1:52 PM"/>
    <s v="5/4/2026, 1:52 PM"/>
    <s v="5/4/2027, 11:59 PM"/>
    <s v="Subscription"/>
    <n v="66.34"/>
    <n v="5.53"/>
    <n v="1.3819999999999999"/>
    <n v="1"/>
    <n v="66.34"/>
    <n v="0.2"/>
    <n v="16.579999999999998"/>
    <n v="1"/>
    <s v="Adam Martinez"/>
    <x v="1"/>
    <x v="61"/>
    <s v="5/4/2026, 1:52 PM"/>
    <s v="Retained on Benefits"/>
  </r>
  <r>
    <s v="DG0000968604"/>
    <s v="Early Cancellation"/>
    <s v="After CC"/>
    <s v="5/4/2026, 1:53 PM"/>
    <s v="5/4/2026, 1:53 PM"/>
    <s v="5/4/2027, 11:59 PM"/>
    <s v="Subscription"/>
    <n v="66.34"/>
    <n v="5.53"/>
    <n v="1.3819999999999999"/>
    <n v="1"/>
    <n v="66.34"/>
    <n v="0.2"/>
    <n v="16.579999999999998"/>
    <n v="1"/>
    <s v="Adam Martinez"/>
    <x v="1"/>
    <x v="61"/>
    <s v="5/4/2026, 1:53 PM"/>
    <s v="Retained on Benefits"/>
  </r>
  <r>
    <s v="DG0000461541"/>
    <s v="Initial"/>
    <s v="Tel Reg"/>
    <s v="5/4/2026, 2:22 PM"/>
    <s v="5/14/2026, 12:00 AM"/>
    <s v="6/13/2026, 11:59 PM"/>
    <s v="Subscription"/>
    <n v="125.88"/>
    <n v="10.49"/>
    <n v="1.2585"/>
    <n v="1"/>
    <n v="125.88"/>
    <n v="0.2"/>
    <n v="18.57"/>
    <n v="1"/>
    <s v="Robert Landmart"/>
    <x v="0"/>
    <x v="61"/>
    <s v="5/4/2026, 2:22 PM"/>
    <s v="Retained With Discount"/>
  </r>
  <r>
    <s v="DG0001877173"/>
    <s v="Initial"/>
    <s v="D&amp;G Contact Center"/>
    <s v="5/1/2026, 7:13 AM"/>
    <s v="5/1/2026, 7:13 AM"/>
    <m/>
    <s v="Subscription"/>
    <n v="126.36"/>
    <n v="10.53"/>
    <n v="0.73709999999999998"/>
    <n v="0"/>
    <n v="126.36"/>
    <n v="0.5"/>
    <n v="14.75"/>
    <n v="1"/>
    <s v="Mike Smith"/>
    <x v="2"/>
    <x v="61"/>
    <s v="5/1/2026, 7:13 AM"/>
    <s v="Retained on Benefits"/>
  </r>
  <r>
    <s v="DG0001148355"/>
    <s v="Initial"/>
    <s v="Whirlpool Contact Center"/>
    <s v="5/1/2026, 7:16 AM"/>
    <s v="5/1/2026, 7:16 AM"/>
    <m/>
    <s v="Annual Renewal"/>
    <n v="455.88"/>
    <n v="37.99"/>
    <m/>
    <n v="0"/>
    <n v="455.88"/>
    <m/>
    <m/>
    <n v="1"/>
    <s v="Michael Wine"/>
    <x v="1"/>
    <x v="61"/>
    <s v="5/1/2026, 7:16 AM"/>
    <s v="Retained on Benefits"/>
  </r>
  <r>
    <s v="DG0001646260"/>
    <s v="Initial"/>
    <s v="D&amp;G Contact Center"/>
    <s v="5/1/2026, 7:17 AM"/>
    <s v="5/1/2026, 7:17 AM"/>
    <m/>
    <s v="Subscription"/>
    <n v="195.84"/>
    <n v="16.32"/>
    <n v="1.1424000000000001"/>
    <n v="0"/>
    <n v="195.84"/>
    <m/>
    <n v="22.84"/>
    <n v="1"/>
    <s v="Michael Wine"/>
    <x v="1"/>
    <x v="61"/>
    <s v="5/1/2026, 7:17 AM"/>
    <s v="Retained on Benefits"/>
  </r>
  <r>
    <s v="DG0001877174"/>
    <s v="Initial"/>
    <s v="D&amp;G Contact Center"/>
    <s v="5/1/2026, 7:13 AM"/>
    <s v="5/1/2026, 7:13 AM"/>
    <m/>
    <s v="Subscription"/>
    <n v="149.28"/>
    <n v="12.44"/>
    <n v="0.87080000000000002"/>
    <n v="0"/>
    <n v="149.28"/>
    <n v="0.5"/>
    <n v="17.41"/>
    <n v="1"/>
    <s v="Mike Smith"/>
    <x v="2"/>
    <x v="61"/>
    <s v="5/1/2026, 7:13 AM"/>
    <s v="Retained on Benefits"/>
  </r>
  <r>
    <s v="DG0001877172"/>
    <s v="Initial"/>
    <s v="D&amp;G Contact Center"/>
    <s v="5/1/2026, 7:13 AM"/>
    <s v="5/1/2026, 7:13 AM"/>
    <m/>
    <s v="Subscription"/>
    <n v="154.91999999999999"/>
    <n v="12.91"/>
    <n v="0.90369999999999995"/>
    <n v="0"/>
    <n v="154.91999999999999"/>
    <n v="0.5"/>
    <n v="18.059999999999999"/>
    <n v="1"/>
    <s v="Mike Smith"/>
    <x v="2"/>
    <x v="61"/>
    <s v="5/1/2026, 7:13 AM"/>
    <s v="Retained on Benefits"/>
  </r>
  <r>
    <s v="DG0001646263"/>
    <s v="Initial"/>
    <s v="D&amp;G Contact Center"/>
    <s v="5/1/2026, 7:17 AM"/>
    <s v="5/1/2026, 7:17 AM"/>
    <m/>
    <s v="Subscription"/>
    <n v="197.76"/>
    <n v="16.48"/>
    <n v="1.1536"/>
    <n v="0"/>
    <n v="197.76"/>
    <m/>
    <n v="23.06"/>
    <n v="1"/>
    <s v="Michael Wine"/>
    <x v="1"/>
    <x v="61"/>
    <s v="5/1/2026, 7:17 AM"/>
    <s v="Retained on Benefits"/>
  </r>
  <r>
    <s v="DG0001108781"/>
    <s v="Initial"/>
    <s v="Whirlpool Contact Center"/>
    <s v="5/1/2026, 7:46 AM"/>
    <s v="5/1/2026, 7:46 AM"/>
    <m/>
    <s v="Annual Renewal"/>
    <n v="383.88"/>
    <n v="31.99"/>
    <m/>
    <n v="0"/>
    <n v="383.88"/>
    <m/>
    <m/>
    <n v="1"/>
    <s v="Eileen Ascher"/>
    <x v="1"/>
    <x v="61"/>
    <s v="5/1/2026, 7:46 AM"/>
    <s v="Retained on Benefits"/>
  </r>
  <r>
    <s v="DG0001418741"/>
    <s v="Canceled"/>
    <s v="After CC"/>
    <s v="5/1/2026, 9:58 AM"/>
    <s v="5/1/2026, 9:58 AM"/>
    <m/>
    <s v="Subscription"/>
    <n v="269.88"/>
    <n v="22.49"/>
    <m/>
    <n v="0"/>
    <n v="269.88"/>
    <m/>
    <m/>
    <n v="1"/>
    <s v="Susan Hill"/>
    <x v="2"/>
    <x v="61"/>
    <s v="5/1/2026, 9:58 AM"/>
    <s v="Retained on Benefits"/>
  </r>
  <r>
    <s v="DG0002123217"/>
    <s v="Initial"/>
    <s v="Whirlpool Contact Center"/>
    <s v="5/1/2026, 11:57 AM"/>
    <s v="5/1/2026, 11:57 AM"/>
    <m/>
    <s v="Annual Renewal"/>
    <n v="395.88"/>
    <n v="32.99"/>
    <m/>
    <n v="0"/>
    <n v="395.88"/>
    <m/>
    <m/>
    <n v="1"/>
    <s v="Cyrano Castro"/>
    <x v="1"/>
    <x v="61"/>
    <s v="5/1/2026, 11:57 AM"/>
    <s v="Retained on Benefits"/>
  </r>
  <r>
    <s v="DG0001173658"/>
    <s v="Initial"/>
    <s v="After Web"/>
    <s v="5/1/2026, 1:20 PM"/>
    <s v="5/1/2026, 1:20 PM"/>
    <m/>
    <s v="Subscription"/>
    <n v="101.88"/>
    <m/>
    <m/>
    <n v="0"/>
    <n v="101.88"/>
    <m/>
    <m/>
    <n v="1"/>
    <s v="Diane DiCarlo"/>
    <x v="1"/>
    <x v="61"/>
    <s v="5/1/2026, 1:20 PM"/>
    <s v="Retained on Benefits"/>
  </r>
  <r>
    <s v="DG0002055435"/>
    <s v="Initial"/>
    <s v="Tel Reg"/>
    <s v="5/5/2026, 1:35 PM"/>
    <s v="6/5/2026, 12:00 AM"/>
    <m/>
    <s v="Subscription"/>
    <n v="47.4"/>
    <n v="2.15"/>
    <n v="0.51749999999999996"/>
    <n v="1"/>
    <n v="47.4"/>
    <n v="0.2"/>
    <n v="5.63"/>
    <n v="1"/>
    <s v="Debi Rodriguez"/>
    <x v="0"/>
    <x v="62"/>
    <s v="5/5/2026, 1:35 PM"/>
    <s v="Retained With Discount"/>
  </r>
  <r>
    <s v="DG0000913293"/>
    <s v="Canceled"/>
    <s v="Whirlpool Contact Center"/>
    <s v="5/7/2026, 9:33 AM"/>
    <s v="5/11/2026, 12:00 AM"/>
    <s v="3/10/2027, 11:59 PM"/>
    <s v="Annual Renewal"/>
    <n v="263.88"/>
    <n v="21.99"/>
    <n v="1.0416700000000001"/>
    <n v="1"/>
    <n v="263.88"/>
    <n v="0.2"/>
    <n v="12.5"/>
    <n v="1"/>
    <s v="Larry Markins"/>
    <x v="2"/>
    <x v="63"/>
    <s v="5/7/2026, 9:33 AM"/>
    <s v="Retained With Discount"/>
  </r>
  <r>
    <s v="DG0002017013"/>
    <s v="Initial"/>
    <s v="Web Reg"/>
    <s v="5/11/2026, 7:26 AM"/>
    <s v="5/11/2026, 7:26 AM"/>
    <m/>
    <s v="Subscription"/>
    <n v="35.880000000000003"/>
    <n v="2.99"/>
    <n v="1.0764"/>
    <n v="0"/>
    <n v="35.880000000000003"/>
    <n v="0.2"/>
    <n v="14.56"/>
    <n v="1"/>
    <s v="Dallas Mcclellan"/>
    <x v="1"/>
    <x v="64"/>
    <s v="5/11/2026, 7:26 AM"/>
    <s v="Retained on Benefits"/>
  </r>
  <r>
    <s v="DG0002048788"/>
    <s v="Initial"/>
    <s v="Whirlpool Contact Center"/>
    <s v="5/8/2026, 11:47 AM"/>
    <s v="5/8/2026, 11:47 AM"/>
    <m/>
    <s v="Annual Renewal"/>
    <n v="395.88"/>
    <n v="32.99"/>
    <m/>
    <n v="0"/>
    <n v="395.88"/>
    <m/>
    <m/>
    <n v="1"/>
    <s v="Sarah Muna"/>
    <x v="1"/>
    <x v="64"/>
    <s v="5/8/2026, 11:47 AM"/>
    <s v="Retained on Benefits"/>
  </r>
  <r>
    <s v="DG0001605207"/>
    <s v="Initial"/>
    <s v="After Web"/>
    <s v="5/7/2026, 11:43 AM"/>
    <s v="5/7/2026, 11:43 AM"/>
    <m/>
    <s v="Subscription"/>
    <n v="119.88"/>
    <m/>
    <m/>
    <n v="0"/>
    <n v="119.88"/>
    <m/>
    <m/>
    <n v="1"/>
    <s v="David Bacso"/>
    <x v="1"/>
    <x v="64"/>
    <s v="5/7/2026, 11:43 AM"/>
    <s v="Retained on Benefits"/>
  </r>
  <r>
    <s v="DG0001605208"/>
    <s v="Initial"/>
    <s v="After Web"/>
    <s v="5/7/2026, 11:44 AM"/>
    <s v="5/7/2026, 11:44 AM"/>
    <m/>
    <s v="Subscription"/>
    <n v="95.88"/>
    <m/>
    <m/>
    <n v="0"/>
    <n v="95.88"/>
    <m/>
    <m/>
    <n v="1"/>
    <s v="David Bacso"/>
    <x v="1"/>
    <x v="64"/>
    <s v="5/7/2026, 11:44 AM"/>
    <s v="Retained on Benefits"/>
  </r>
  <r>
    <s v="DG0001174208"/>
    <s v="Initial"/>
    <s v="Tel Reg"/>
    <s v="5/7/2026, 12:22 PM"/>
    <s v="5/7/2026, 12:22 PM"/>
    <m/>
    <s v="Subscription"/>
    <n v="113.88"/>
    <n v="9.49"/>
    <n v="0.71174999999999999"/>
    <n v="0"/>
    <n v="113.88"/>
    <m/>
    <n v="14.23"/>
    <n v="1"/>
    <s v="Louis Zatt"/>
    <x v="1"/>
    <x v="64"/>
    <s v="5/7/2026, 12:22 PM"/>
    <s v="Retained on Benefits"/>
  </r>
  <r>
    <s v="DG0001057847"/>
    <s v="Pre-Renewal"/>
    <s v="D&amp;G Contact Center"/>
    <s v="5/7/2026, 1:48 PM"/>
    <s v="5/7/2026, 1:48 PM"/>
    <s v="6/10/2027, 11:59 PM"/>
    <s v="Subscription"/>
    <n v="234.36"/>
    <n v="19.53"/>
    <m/>
    <n v="0"/>
    <n v="234.36"/>
    <m/>
    <m/>
    <n v="1"/>
    <s v="Gail McClain"/>
    <x v="1"/>
    <x v="64"/>
    <s v="5/7/2026, 1:48 PM"/>
    <s v="Retained on Benefits"/>
  </r>
  <r>
    <s v="DG0001057813"/>
    <s v="Pre-Renewal"/>
    <s v="After CC"/>
    <s v="5/7/2026, 1:49 PM"/>
    <s v="5/7/2026, 1:49 PM"/>
    <s v="6/11/2027, 11:59 PM"/>
    <s v="Subscription"/>
    <n v="143.88"/>
    <n v="11.99"/>
    <m/>
    <n v="0"/>
    <n v="143.88"/>
    <m/>
    <m/>
    <n v="1"/>
    <s v="Gail McClain"/>
    <x v="1"/>
    <x v="64"/>
    <s v="5/7/2026, 1:49 PM"/>
    <s v="Retained on Benefits"/>
  </r>
  <r>
    <s v="DG0001640623"/>
    <s v="Initial"/>
    <s v="After CC"/>
    <s v="5/7/2026, 9:39 AM"/>
    <s v="5/19/2026, 12:00 AM"/>
    <m/>
    <s v="Subscription"/>
    <n v="143.88"/>
    <n v="11.99"/>
    <n v="2.3975"/>
    <n v="1"/>
    <n v="143.88"/>
    <n v="0.2"/>
    <n v="32.369999999999997"/>
    <n v="1"/>
    <s v="Cherie Pines"/>
    <x v="0"/>
    <x v="64"/>
    <s v="5/7/2026, 9:39 AM"/>
    <s v="Retained With Discount"/>
  </r>
  <r>
    <s v="DG0002066986"/>
    <s v="Initial"/>
    <s v="Whirlpool Contact Center"/>
    <s v="5/6/2026, 6:51 AM"/>
    <s v="5/6/2026, 6:51 AM"/>
    <m/>
    <s v="Annual Renewal"/>
    <n v="527.88"/>
    <n v="43.99"/>
    <m/>
    <n v="0"/>
    <n v="527.88"/>
    <m/>
    <m/>
    <n v="1"/>
    <s v="PHILIP TURNER"/>
    <x v="1"/>
    <x v="64"/>
    <s v="5/6/2026, 6:51 AM"/>
    <s v="Retained on Benefits"/>
  </r>
  <r>
    <s v="DG0002067928"/>
    <s v="Initial"/>
    <s v="Whirlpool Contact Center"/>
    <s v="5/6/2026, 2:18 PM"/>
    <s v="5/6/2026, 2:18 PM"/>
    <m/>
    <s v="Annual Renewal"/>
    <n v="431.88"/>
    <n v="35.99"/>
    <m/>
    <n v="0"/>
    <n v="431.88"/>
    <m/>
    <m/>
    <n v="1"/>
    <s v="Anibur Diaz"/>
    <x v="1"/>
    <x v="64"/>
    <s v="5/6/2026, 2:18 PM"/>
    <s v="Retained on Benefits"/>
  </r>
  <r>
    <s v="DG0000161258"/>
    <s v="Initial"/>
    <s v="D&amp;G Contact Center"/>
    <s v="5/6/2026, 6:18 AM"/>
    <s v="5/30/2026, 12:00 AM"/>
    <s v="4/29/2027, 11:59 PM"/>
    <s v="Annual Renewal"/>
    <n v="167.88"/>
    <n v="13.99"/>
    <n v="1.119"/>
    <n v="1"/>
    <n v="167.88"/>
    <n v="0.2"/>
    <n v="13.71"/>
    <n v="1"/>
    <s v="Raymond Barnett"/>
    <x v="0"/>
    <x v="64"/>
    <s v="5/6/2026, 6:18 AM"/>
    <s v="Retained With Discount"/>
  </r>
  <r>
    <s v="DG0000161257"/>
    <s v="Initial"/>
    <s v="D&amp;G Contact Center"/>
    <s v="5/6/2026, 6:19 AM"/>
    <s v="5/30/2026, 12:00 AM"/>
    <s v="4/29/2027, 11:59 PM"/>
    <s v="Annual Renewal"/>
    <n v="170.88"/>
    <n v="14.24"/>
    <n v="1.139"/>
    <n v="1"/>
    <n v="170.88"/>
    <n v="0.2"/>
    <n v="13.95"/>
    <n v="1"/>
    <s v="Raymond Barnett"/>
    <x v="0"/>
    <x v="64"/>
    <s v="5/6/2026, 6:19 AM"/>
    <s v="Retained With Discount"/>
  </r>
  <r>
    <s v="DG0001786800"/>
    <s v="Initial"/>
    <s v="Tel Reg"/>
    <s v="5/6/2026, 8:33 AM"/>
    <s v="5/23/2026, 12:00 AM"/>
    <m/>
    <s v="Subscription"/>
    <n v="52.68"/>
    <n v="2.63"/>
    <n v="0.63300000000000001"/>
    <n v="1"/>
    <n v="52.68"/>
    <n v="0.2"/>
    <n v="6.41"/>
    <n v="1"/>
    <s v="Linda Timmer"/>
    <x v="2"/>
    <x v="64"/>
    <s v="5/6/2026, 8:33 AM"/>
    <s v="Retained With Discount"/>
  </r>
  <r>
    <s v="DG0001812892"/>
    <s v="Initial"/>
    <s v="Tel Reg"/>
    <s v="5/6/2026, 12:06 PM"/>
    <s v="5/30/2026, 12:00 AM"/>
    <m/>
    <s v="Subscription"/>
    <n v="77.98"/>
    <n v="3.54"/>
    <n v="0.85050000000000003"/>
    <n v="1"/>
    <n v="77.98"/>
    <n v="0.2"/>
    <n v="8.61"/>
    <n v="1"/>
    <s v="Edson Tassy"/>
    <x v="0"/>
    <x v="64"/>
    <s v="5/6/2026, 12:06 PM"/>
    <s v="Retained With Discount"/>
  </r>
  <r>
    <s v="DG0001812891"/>
    <s v="Initial"/>
    <s v="Tel Reg"/>
    <s v="5/6/2026, 12:07 PM"/>
    <s v="5/30/2026, 12:00 AM"/>
    <m/>
    <s v="Subscription"/>
    <n v="46.52"/>
    <n v="2.11"/>
    <n v="0.50700000000000001"/>
    <n v="1"/>
    <n v="46.52"/>
    <n v="0.2"/>
    <n v="5.14"/>
    <n v="1"/>
    <s v="Edson Tassy"/>
    <x v="0"/>
    <x v="64"/>
    <s v="5/6/2026, 12:07 PM"/>
    <s v="Retained With Discount"/>
  </r>
  <r>
    <s v="DG0001812889"/>
    <s v="Initial"/>
    <s v="Tel Reg"/>
    <s v="5/6/2026, 12:07 PM"/>
    <s v="5/30/2026, 12:00 AM"/>
    <m/>
    <s v="Subscription"/>
    <n v="48.4"/>
    <n v="2.2000000000000002"/>
    <n v="0.52800000000000002"/>
    <n v="1"/>
    <n v="48.4"/>
    <n v="0.2"/>
    <n v="5.35"/>
    <n v="1"/>
    <s v="Edson Tassy"/>
    <x v="0"/>
    <x v="64"/>
    <s v="5/6/2026, 12:07 PM"/>
    <s v="Retained With Discount"/>
  </r>
  <r>
    <s v="DG0001812888"/>
    <s v="Initial"/>
    <s v="Tel Reg"/>
    <s v="5/6/2026, 12:08 PM"/>
    <s v="5/30/2026, 12:00 AM"/>
    <m/>
    <s v="Subscription"/>
    <n v="58.3"/>
    <n v="2.65"/>
    <n v="0.63600000000000001"/>
    <n v="1"/>
    <n v="58.3"/>
    <n v="0.2"/>
    <n v="6.44"/>
    <n v="1"/>
    <s v="Edson Tassy"/>
    <x v="0"/>
    <x v="64"/>
    <s v="5/6/2026, 12:08 PM"/>
    <s v="Retained With Discount"/>
  </r>
  <r>
    <s v="DG0001864094"/>
    <s v="Initial"/>
    <s v="Whirlpool Contact Center"/>
    <s v="5/5/2026, 9:08 AM"/>
    <s v="5/5/2026, 9:08 AM"/>
    <m/>
    <s v="Annual Renewal"/>
    <n v="431.88"/>
    <n v="35.99"/>
    <m/>
    <n v="0"/>
    <n v="431.88"/>
    <m/>
    <m/>
    <n v="1"/>
    <s v="Naz Karlin"/>
    <x v="1"/>
    <x v="64"/>
    <s v="5/5/2026, 9:08 AM"/>
    <s v="Retained on Benefits"/>
  </r>
  <r>
    <s v="DG0000966703"/>
    <s v="Initial"/>
    <s v="Whirlpool Contact Center"/>
    <s v="5/5/2026, 12:31 PM"/>
    <s v="5/5/2026, 12:31 PM"/>
    <s v="4/3/2027, 11:59 PM"/>
    <s v="Subscription"/>
    <n v="119.88"/>
    <n v="9.99"/>
    <m/>
    <n v="0"/>
    <n v="119.88"/>
    <m/>
    <m/>
    <n v="1"/>
    <s v="Kitt Lo"/>
    <x v="2"/>
    <x v="64"/>
    <s v="5/5/2026, 12:31 PM"/>
    <s v="Retained on Benefits"/>
  </r>
  <r>
    <s v="DG0001406522"/>
    <s v="Canceled"/>
    <s v="D&amp;G Contact Center"/>
    <s v="5/5/2026, 2:00 PM"/>
    <s v="5/5/2026, 2:00 PM"/>
    <m/>
    <s v="Subscription"/>
    <n v="97.68"/>
    <n v="8.14"/>
    <n v="0.56979999999999997"/>
    <n v="0"/>
    <n v="97.68"/>
    <m/>
    <n v="11.4"/>
    <n v="1"/>
    <s v="Avrumi Frankel"/>
    <x v="2"/>
    <x v="64"/>
    <s v="5/5/2026, 2:00 PM"/>
    <s v="Retained on Benefits"/>
  </r>
  <r>
    <s v="DG0001406509"/>
    <s v="Canceled"/>
    <s v="D&amp;G Contact Center"/>
    <s v="5/5/2026, 2:01 PM"/>
    <s v="5/5/2026, 2:01 PM"/>
    <m/>
    <s v="Subscription"/>
    <n v="125.4"/>
    <n v="10.45"/>
    <n v="0.73150000000000004"/>
    <n v="0"/>
    <n v="125.4"/>
    <m/>
    <n v="14.63"/>
    <n v="1"/>
    <s v="Avrumi Frankel"/>
    <x v="2"/>
    <x v="64"/>
    <s v="5/5/2026, 2:01 PM"/>
    <s v="Retained on Benefits"/>
  </r>
  <r>
    <s v="DG0001029462"/>
    <s v="Initial"/>
    <s v="Whirlpool Contact Center"/>
    <s v="5/5/2026, 2:28 PM"/>
    <s v="5/30/2026, 12:00 AM"/>
    <s v="4/29/2027, 11:59 PM"/>
    <s v="Annual Renewal"/>
    <n v="239.88"/>
    <n v="19.989999999999998"/>
    <n v="1.0416700000000001"/>
    <n v="1"/>
    <n v="239.88"/>
    <n v="0.2"/>
    <n v="12.5"/>
    <n v="1"/>
    <s v="Hiroshi Corpora"/>
    <x v="0"/>
    <x v="64"/>
    <s v="5/5/2026, 2:28 PM"/>
    <s v="Retained With Discount"/>
  </r>
  <r>
    <s v="DG0001180664"/>
    <s v="Initial"/>
    <s v="Tel Reg"/>
    <s v="5/1/2026, 7:11 AM"/>
    <s v="5/1/2026, 7:11 AM"/>
    <m/>
    <s v="Subscription"/>
    <n v="40.799999999999997"/>
    <n v="3.4"/>
    <n v="0.255"/>
    <n v="0"/>
    <n v="40.799999999999997"/>
    <m/>
    <n v="5.12"/>
    <n v="1"/>
    <s v="Dorraine Drysdale"/>
    <x v="1"/>
    <x v="64"/>
    <s v="5/1/2026, 7:11 AM"/>
    <s v="Retained on Benefits"/>
  </r>
  <r>
    <s v="DG0001180663"/>
    <s v="Initial"/>
    <s v="Tel Reg"/>
    <s v="5/1/2026, 7:11 AM"/>
    <s v="5/1/2026, 7:11 AM"/>
    <m/>
    <s v="Subscription"/>
    <n v="139.91999999999999"/>
    <n v="11.66"/>
    <n v="0.87450000000000006"/>
    <n v="0"/>
    <n v="139.91999999999999"/>
    <m/>
    <n v="17.47"/>
    <n v="1"/>
    <s v="Dorraine Drysdale"/>
    <x v="1"/>
    <x v="64"/>
    <s v="5/1/2026, 7:11 AM"/>
    <s v="Retained on Benefits"/>
  </r>
  <r>
    <s v="DG0001180665"/>
    <s v="Initial"/>
    <s v="Tel Reg"/>
    <s v="5/1/2026, 7:10 AM"/>
    <s v="5/1/2026, 7:10 AM"/>
    <m/>
    <s v="Subscription"/>
    <n v="54.36"/>
    <n v="4.53"/>
    <n v="0.33975"/>
    <n v="0"/>
    <n v="54.36"/>
    <m/>
    <n v="6.79"/>
    <n v="1"/>
    <s v="Dorraine Drysdale"/>
    <x v="1"/>
    <x v="64"/>
    <s v="5/1/2026, 7:10 AM"/>
    <s v="Retained on Benefits"/>
  </r>
  <r>
    <s v="DG0001180662"/>
    <s v="Initial"/>
    <s v="Tel Reg"/>
    <s v="5/1/2026, 7:12 AM"/>
    <s v="5/1/2026, 7:12 AM"/>
    <m/>
    <s v="Subscription"/>
    <n v="72.72"/>
    <n v="6.06"/>
    <n v="0.45450000000000002"/>
    <n v="0"/>
    <n v="72.72"/>
    <m/>
    <n v="9.07"/>
    <n v="1"/>
    <s v="Dorraine Drysdale"/>
    <x v="1"/>
    <x v="64"/>
    <s v="5/1/2026, 7:12 AM"/>
    <s v="Retained on Benefits"/>
  </r>
  <r>
    <s v="DG0001028167"/>
    <s v="Initial"/>
    <s v="Tel Reg"/>
    <s v="5/1/2026, 8:15 AM"/>
    <s v="5/1/2026, 8:15 AM"/>
    <s v="4/29/2027, 11:59 PM"/>
    <s v="Subscription"/>
    <n v="113.88"/>
    <n v="9.49"/>
    <m/>
    <n v="0"/>
    <n v="113.88"/>
    <m/>
    <m/>
    <n v="1"/>
    <s v="Herbert Earls"/>
    <x v="1"/>
    <x v="64"/>
    <s v="5/1/2026, 8:15 AM"/>
    <s v="Retained on Benefits"/>
  </r>
  <r>
    <s v="DG0001551055"/>
    <s v="Initial"/>
    <s v="D&amp;G Contact Center"/>
    <s v="5/8/2026, 6:56 AM"/>
    <s v="5/22/2026, 12:00 AM"/>
    <m/>
    <s v="Subscription"/>
    <n v="115"/>
    <n v="5.75"/>
    <n v="1.288"/>
    <n v="1"/>
    <n v="115"/>
    <n v="0.2"/>
    <n v="12.56"/>
    <n v="1"/>
    <s v="Rodney Rivers"/>
    <x v="0"/>
    <x v="65"/>
    <s v="5/8/2026, 6:56 AM"/>
    <s v="Retained With Discount"/>
  </r>
  <r>
    <s v="DG0001275452"/>
    <s v="Initial"/>
    <s v="After CC"/>
    <s v="5/8/2026, 6:57 AM"/>
    <s v="5/31/2026, 12:00 AM"/>
    <m/>
    <s v="Subscription"/>
    <n v="107.88"/>
    <n v="7.99"/>
    <n v="1.9975000000000001"/>
    <n v="1"/>
    <n v="107.88"/>
    <n v="0.2"/>
    <n v="23.98"/>
    <n v="1"/>
    <s v="Rodney Rivers"/>
    <x v="0"/>
    <x v="65"/>
    <s v="5/8/2026, 6:57 AM"/>
    <s v="Retained With Discount"/>
  </r>
  <r>
    <s v="DG0001275450"/>
    <s v="Initial"/>
    <s v="After CC"/>
    <s v="5/8/2026, 6:57 AM"/>
    <s v="5/31/2026, 12:00 AM"/>
    <m/>
    <s v="Subscription"/>
    <n v="145.68"/>
    <n v="10.79"/>
    <n v="2.6974999999999998"/>
    <n v="1"/>
    <n v="145.68"/>
    <n v="0.2"/>
    <n v="32.380000000000003"/>
    <n v="1"/>
    <s v="Rodney Rivers"/>
    <x v="0"/>
    <x v="65"/>
    <s v="5/8/2026, 6:57 AM"/>
    <s v="Retained With Discount"/>
  </r>
  <r>
    <s v="DG0001275449"/>
    <s v="Initial"/>
    <s v="After CC"/>
    <s v="5/8/2026, 6:57 AM"/>
    <s v="5/31/2026, 12:00 AM"/>
    <m/>
    <s v="Subscription"/>
    <n v="80.88"/>
    <n v="5.99"/>
    <n v="1.4975000000000001"/>
    <n v="1"/>
    <n v="80.88"/>
    <n v="0.2"/>
    <n v="17.98"/>
    <n v="1"/>
    <s v="Rodney Rivers"/>
    <x v="0"/>
    <x v="65"/>
    <s v="5/8/2026, 6:57 AM"/>
    <s v="Retained With Discount"/>
  </r>
  <r>
    <s v="DG0001275448"/>
    <s v="Initial"/>
    <s v="After CC"/>
    <s v="5/8/2026, 6:58 AM"/>
    <s v="5/31/2026, 12:00 AM"/>
    <m/>
    <s v="Subscription"/>
    <n v="91.68"/>
    <n v="6.79"/>
    <n v="1.6975"/>
    <n v="1"/>
    <n v="91.68"/>
    <n v="0.2"/>
    <n v="20.38"/>
    <n v="1"/>
    <s v="Rodney Rivers"/>
    <x v="0"/>
    <x v="65"/>
    <s v="5/8/2026, 6:58 AM"/>
    <s v="Retained With Discount"/>
  </r>
  <r>
    <s v="DG0001275447"/>
    <s v="Initial"/>
    <s v="After CC"/>
    <s v="5/8/2026, 6:59 AM"/>
    <s v="5/31/2026, 12:00 AM"/>
    <m/>
    <s v="Subscription"/>
    <n v="59.28"/>
    <n v="4.3899999999999997"/>
    <n v="1.0974999999999999"/>
    <n v="1"/>
    <n v="59.28"/>
    <n v="0.2"/>
    <n v="13.18"/>
    <n v="1"/>
    <s v="Rodney Rivers"/>
    <x v="0"/>
    <x v="65"/>
    <s v="5/8/2026, 6:59 AM"/>
    <s v="Retained With Discount"/>
  </r>
  <r>
    <s v="DG0001808190"/>
    <s v="Initial"/>
    <s v="Tel Reg"/>
    <s v="5/6/2026, 10:29 AM"/>
    <s v="5/29/2026, 12:00 AM"/>
    <m/>
    <s v="Subscription"/>
    <n v="49.5"/>
    <n v="2.25"/>
    <n v="0.54"/>
    <n v="1"/>
    <n v="49.5"/>
    <n v="0.2"/>
    <n v="5.47"/>
    <n v="1"/>
    <s v="Ernesto Cruz"/>
    <x v="0"/>
    <x v="65"/>
    <s v="5/6/2026, 10:29 AM"/>
    <s v="Retained With Discount"/>
  </r>
  <r>
    <s v="DG0001808197"/>
    <s v="Initial"/>
    <s v="Tel Reg"/>
    <s v="5/6/2026, 10:24 AM"/>
    <s v="5/29/2026, 12:00 AM"/>
    <m/>
    <s v="Subscription"/>
    <n v="69.180000000000007"/>
    <n v="3.14"/>
    <n v="0.75449999999999995"/>
    <n v="1"/>
    <n v="69.180000000000007"/>
    <n v="0.2"/>
    <n v="7.64"/>
    <n v="1"/>
    <s v="Ernesto Cruz"/>
    <x v="0"/>
    <x v="65"/>
    <s v="5/6/2026, 10:24 AM"/>
    <s v="Retained With Discount"/>
  </r>
  <r>
    <s v="DG0001808198"/>
    <s v="Initial"/>
    <s v="Tel Reg"/>
    <s v="5/6/2026, 10:24 AM"/>
    <s v="5/29/2026, 12:00 AM"/>
    <m/>
    <s v="Subscription"/>
    <n v="59.18"/>
    <n v="2.69"/>
    <n v="0.64500000000000002"/>
    <n v="1"/>
    <n v="59.18"/>
    <n v="0.2"/>
    <n v="6.53"/>
    <n v="1"/>
    <s v="Ernesto Cruz"/>
    <x v="0"/>
    <x v="65"/>
    <s v="5/6/2026, 10:24 AM"/>
    <s v="Retained With Discount"/>
  </r>
  <r>
    <s v="DG0001808195"/>
    <s v="Initial"/>
    <s v="Tel Reg"/>
    <s v="5/6/2026, 10:25 AM"/>
    <s v="5/29/2026, 12:00 AM"/>
    <m/>
    <s v="Subscription"/>
    <n v="41.36"/>
    <n v="1.88"/>
    <n v="0.45150000000000001"/>
    <n v="1"/>
    <n v="41.36"/>
    <n v="0.2"/>
    <n v="4.57"/>
    <n v="1"/>
    <s v="Ernesto Cruz"/>
    <x v="0"/>
    <x v="65"/>
    <s v="5/6/2026, 10:25 AM"/>
    <s v="Retained With Discount"/>
  </r>
  <r>
    <s v="DG0001808194"/>
    <s v="Initial"/>
    <s v="Tel Reg"/>
    <s v="5/6/2026, 10:25 AM"/>
    <s v="5/29/2026, 12:00 AM"/>
    <m/>
    <s v="Subscription"/>
    <n v="54.56"/>
    <n v="2.48"/>
    <n v="0.59550000000000003"/>
    <n v="1"/>
    <n v="54.56"/>
    <n v="0.2"/>
    <n v="6.03"/>
    <n v="1"/>
    <s v="Ernesto Cruz"/>
    <x v="0"/>
    <x v="65"/>
    <s v="5/6/2026, 10:25 AM"/>
    <s v="Retained With Discount"/>
  </r>
  <r>
    <s v="DG0001808192"/>
    <s v="Initial"/>
    <s v="Tel Reg"/>
    <s v="5/6/2026, 10:28 AM"/>
    <s v="5/29/2026, 12:00 AM"/>
    <m/>
    <s v="Subscription"/>
    <n v="91.18"/>
    <n v="4.1399999999999997"/>
    <n v="0.99450000000000005"/>
    <n v="1"/>
    <n v="91.18"/>
    <n v="0.2"/>
    <n v="10.07"/>
    <n v="1"/>
    <s v="Ernesto Cruz"/>
    <x v="0"/>
    <x v="65"/>
    <s v="5/6/2026, 10:28 AM"/>
    <s v="Retained With Discount"/>
  </r>
  <r>
    <s v="DG0000884583"/>
    <s v="Canceled"/>
    <s v="Whirlpool Contact Center"/>
    <s v="5/5/2026, 1:30 PM"/>
    <s v="5/5/2026, 1:30 PM"/>
    <s v="2/25/2027, 11:59 PM"/>
    <s v="Annual Renewal"/>
    <n v="239.88"/>
    <n v="19.989999999999998"/>
    <m/>
    <n v="0"/>
    <n v="239.88"/>
    <m/>
    <m/>
    <n v="1"/>
    <s v="Cleta Lundy"/>
    <x v="2"/>
    <x v="65"/>
    <s v="5/5/2026, 1:30 PM"/>
    <s v="Retained on Benefits"/>
  </r>
  <r>
    <s v="DG0001706032"/>
    <s v="Initial"/>
    <s v="Tel Reg"/>
    <s v="5/5/2026, 11:02 AM"/>
    <s v="6/3/2026, 12:00 AM"/>
    <m/>
    <s v="Subscription"/>
    <n v="70.5"/>
    <n v="3.2"/>
    <n v="0.76949999999999996"/>
    <n v="1"/>
    <n v="70.5"/>
    <n v="0.2"/>
    <n v="7.5"/>
    <n v="1"/>
    <s v="Tonya Brown"/>
    <x v="0"/>
    <x v="65"/>
    <s v="5/5/2026, 11:02 AM"/>
    <s v="Retained With Discount"/>
  </r>
  <r>
    <s v="DG0001752164"/>
    <s v="Initial"/>
    <s v="D&amp;G Contact Center"/>
    <s v="5/5/2026, 11:02 AM"/>
    <s v="5/14/2026, 12:00 AM"/>
    <m/>
    <s v="Subscription"/>
    <n v="182.26"/>
    <n v="8.2799999999999994"/>
    <n v="1.8564000000000001"/>
    <n v="1"/>
    <n v="182.26"/>
    <n v="0.2"/>
    <n v="19.489999999999998"/>
    <n v="1"/>
    <s v="Tonya Brown"/>
    <x v="0"/>
    <x v="65"/>
    <s v="5/5/2026, 11:02 AM"/>
    <s v="Retained With Discount"/>
  </r>
  <r>
    <s v="DG0001706029"/>
    <s v="Initial"/>
    <s v="Tel Reg"/>
    <s v="5/5/2026, 11:03 AM"/>
    <s v="6/3/2026, 12:00 AM"/>
    <m/>
    <s v="Subscription"/>
    <n v="46.96"/>
    <n v="2.13"/>
    <n v="0.51300000000000001"/>
    <n v="1"/>
    <n v="46.96"/>
    <n v="0.2"/>
    <n v="5"/>
    <n v="1"/>
    <s v="Tonya Brown"/>
    <x v="0"/>
    <x v="65"/>
    <s v="5/5/2026, 11:03 AM"/>
    <s v="Retained With Discount"/>
  </r>
  <r>
    <s v="DG0001210639"/>
    <s v="Initial"/>
    <s v="Tel Reg"/>
    <s v="5/5/2026, 11:03 AM"/>
    <s v="5/9/2026, 12:00 AM"/>
    <m/>
    <s v="Subscription"/>
    <n v="75.459999999999994"/>
    <n v="3.43"/>
    <n v="0.82350000000000001"/>
    <n v="1"/>
    <n v="75.459999999999994"/>
    <n v="0.2"/>
    <n v="6.79"/>
    <n v="1"/>
    <s v="Tonya Brown"/>
    <x v="0"/>
    <x v="65"/>
    <s v="5/5/2026, 11:03 AM"/>
    <s v="Retained With Discount"/>
  </r>
  <r>
    <s v="DG0001659679"/>
    <s v="Initial"/>
    <s v="Tel Reg"/>
    <s v="5/5/2026, 1:23 PM"/>
    <s v="5/21/2026, 12:00 AM"/>
    <m/>
    <s v="Subscription"/>
    <n v="58.18"/>
    <n v="2.64"/>
    <n v="0.63449999999999995"/>
    <n v="1"/>
    <n v="58.18"/>
    <n v="0.2"/>
    <n v="6.19"/>
    <n v="1"/>
    <s v="Ruth Arruda"/>
    <x v="0"/>
    <x v="65"/>
    <s v="5/5/2026, 1:23 PM"/>
    <s v="Retained With Discount"/>
  </r>
  <r>
    <s v="DG0000959094"/>
    <s v="Initial"/>
    <s v="After CC"/>
    <s v="5/4/2026, 12:06 PM"/>
    <s v="5/4/2026, 12:06 PM"/>
    <s v="4/30/2027, 11:59 PM"/>
    <s v="Subscription"/>
    <n v="82.92"/>
    <n v="6.91"/>
    <m/>
    <n v="0"/>
    <n v="82.92"/>
    <m/>
    <m/>
    <n v="1"/>
    <s v="Suzanne Cousineau"/>
    <x v="1"/>
    <x v="65"/>
    <s v="5/4/2026, 12:06 PM"/>
    <s v="Retained on Benefits"/>
  </r>
  <r>
    <s v="DG0000959093"/>
    <s v="Initial"/>
    <s v="After CC"/>
    <s v="5/4/2026, 12:06 PM"/>
    <s v="5/4/2026, 12:06 PM"/>
    <s v="4/30/2027, 11:59 PM"/>
    <s v="Subscription"/>
    <n v="82.92"/>
    <n v="6.91"/>
    <m/>
    <n v="0"/>
    <n v="82.92"/>
    <m/>
    <m/>
    <n v="1"/>
    <s v="Suzanne Cousineau"/>
    <x v="1"/>
    <x v="65"/>
    <s v="5/4/2026, 12:06 PM"/>
    <s v="Retained on Benefits"/>
  </r>
  <r>
    <s v="DG0000959092"/>
    <s v="Initial"/>
    <s v="After CC"/>
    <s v="5/4/2026, 12:06 PM"/>
    <s v="5/4/2026, 12:06 PM"/>
    <s v="4/30/2027, 11:59 PM"/>
    <s v="Subscription"/>
    <n v="82.92"/>
    <n v="6.91"/>
    <m/>
    <n v="0"/>
    <n v="82.92"/>
    <m/>
    <m/>
    <n v="1"/>
    <s v="Suzanne Cousineau"/>
    <x v="1"/>
    <x v="65"/>
    <s v="5/4/2026, 12:06 PM"/>
    <s v="Retained on Benefits"/>
  </r>
  <r>
    <s v="DG0000942981"/>
    <s v="Pre-Renewal"/>
    <s v="After Mail"/>
    <s v="5/6/2026, 8:53 AM"/>
    <s v="6/6/2026, 1:00 AM"/>
    <s v="6/5/2027, 11:59 PM"/>
    <s v="Subscription"/>
    <n v="153.5"/>
    <n v="12.79"/>
    <n v="3.198"/>
    <n v="1"/>
    <n v="153.5"/>
    <n v="0.2"/>
    <n v="38.380000000000003"/>
    <n v="1"/>
    <s v="Philip Killey"/>
    <x v="0"/>
    <x v="66"/>
    <s v="5/6/2026, 8:53 AM"/>
    <s v="Retained With Discount"/>
  </r>
  <r>
    <s v="DG0000942981"/>
    <s v="Pre-Renewal"/>
    <s v="After Mail"/>
    <s v="5/6/2026, 8:53 AM"/>
    <s v="6/6/2026, 1:00 AM"/>
    <s v="6/5/2027, 11:59 PM"/>
    <s v="Subscription"/>
    <n v="153.5"/>
    <n v="12.79"/>
    <n v="3.198"/>
    <n v="1"/>
    <n v="153.5"/>
    <n v="0.2"/>
    <n v="38.380000000000003"/>
    <n v="1"/>
    <s v="Philip Killey"/>
    <x v="0"/>
    <x v="66"/>
    <s v="5/6/2026, 8:53 AM"/>
    <s v="Retained With Discount"/>
  </r>
  <r>
    <s v="DG0001029805"/>
    <s v="Initial"/>
    <s v="Tel Reg"/>
    <s v="5/4/2026, 10:57 AM"/>
    <s v="5/30/2026, 12:00 AM"/>
    <s v="4/29/2027, 11:59 PM"/>
    <s v="Subscription"/>
    <n v="149.88"/>
    <n v="12.49"/>
    <n v="1.4984999999999999"/>
    <n v="1"/>
    <n v="149.88"/>
    <n v="0.2"/>
    <n v="18.36"/>
    <n v="1"/>
    <s v="Adrianna Pena"/>
    <x v="0"/>
    <x v="66"/>
    <s v="5/4/2026, 10:57 AM"/>
    <s v="Retained With Discount"/>
  </r>
  <r>
    <s v="DG0001029795"/>
    <s v="Initial"/>
    <s v="Tel Reg"/>
    <s v="5/4/2026, 10:58 AM"/>
    <s v="5/30/2026, 12:00 AM"/>
    <s v="4/29/2027, 11:59 PM"/>
    <s v="Subscription"/>
    <n v="137.88"/>
    <n v="11.49"/>
    <n v="1.3785000000000001"/>
    <n v="1"/>
    <n v="137.88"/>
    <n v="0.2"/>
    <n v="16.89"/>
    <n v="1"/>
    <s v="Adrianna Pena"/>
    <x v="0"/>
    <x v="66"/>
    <s v="5/4/2026, 10:58 AM"/>
    <s v="Retained With Discount"/>
  </r>
  <r>
    <s v="DG0001029798"/>
    <s v="Initial"/>
    <s v="Tel Reg"/>
    <s v="5/4/2026, 10:59 AM"/>
    <s v="5/30/2026, 12:00 AM"/>
    <s v="4/29/2027, 11:59 PM"/>
    <s v="Subscription"/>
    <n v="71.88"/>
    <n v="5.99"/>
    <n v="0.71850000000000003"/>
    <n v="1"/>
    <n v="71.88"/>
    <n v="0.2"/>
    <n v="8.8000000000000007"/>
    <n v="1"/>
    <s v="Adrianna Pena"/>
    <x v="0"/>
    <x v="66"/>
    <s v="5/4/2026, 10:59 AM"/>
    <s v="Retained With Discount"/>
  </r>
  <r>
    <s v="DG0001029800"/>
    <s v="Initial"/>
    <s v="Tel Reg"/>
    <s v="5/4/2026, 11:00 AM"/>
    <s v="5/30/2026, 12:00 AM"/>
    <s v="4/29/2027, 11:59 PM"/>
    <s v="Subscription"/>
    <n v="102.36"/>
    <n v="8.5299999999999994"/>
    <n v="1.0229999999999999"/>
    <n v="1"/>
    <n v="102.36"/>
    <n v="0.2"/>
    <n v="12.53"/>
    <n v="1"/>
    <s v="Adrianna Pena"/>
    <x v="0"/>
    <x v="66"/>
    <s v="5/4/2026, 11:00 AM"/>
    <s v="Retained With Discount"/>
  </r>
  <r>
    <s v="DG0001029802"/>
    <s v="Initial"/>
    <s v="Tel Reg"/>
    <s v="5/4/2026, 11:01 AM"/>
    <s v="5/30/2026, 12:00 AM"/>
    <s v="4/29/2027, 11:59 PM"/>
    <s v="Subscription"/>
    <n v="102.36"/>
    <n v="8.5299999999999994"/>
    <n v="1.0229999999999999"/>
    <n v="1"/>
    <n v="102.36"/>
    <n v="0.2"/>
    <n v="12.53"/>
    <n v="1"/>
    <s v="Adrianna Pena"/>
    <x v="0"/>
    <x v="66"/>
    <s v="5/4/2026, 11:01 AM"/>
    <s v="Retained With Discount"/>
  </r>
  <r>
    <s v="DG0001029804"/>
    <s v="Initial"/>
    <s v="Tel Reg"/>
    <s v="5/4/2026, 11:02 AM"/>
    <s v="5/30/2026, 12:00 AM"/>
    <s v="4/29/2027, 11:59 PM"/>
    <s v="Subscription"/>
    <n v="65.88"/>
    <n v="5.49"/>
    <n v="0.65849999999999997"/>
    <n v="1"/>
    <n v="65.88"/>
    <n v="0.2"/>
    <n v="8.07"/>
    <n v="1"/>
    <s v="Adrianna Pena"/>
    <x v="0"/>
    <x v="66"/>
    <s v="5/4/2026, 11:02 AM"/>
    <s v="Retained With Discount"/>
  </r>
  <r>
    <s v="DG0000424552"/>
    <s v="Initial"/>
    <s v="D&amp;G Contact Center"/>
    <s v="5/1/2026, 10:12 AM"/>
    <s v="5/15/2026, 12:00 AM"/>
    <s v="6/14/2026, 11:59 PM"/>
    <s v="Subscription"/>
    <n v="149.88"/>
    <n v="12.49"/>
    <n v="1.3986000000000001"/>
    <n v="1"/>
    <n v="149.88"/>
    <n v="0.2"/>
    <n v="20.63"/>
    <n v="1"/>
    <s v="Barbara Hoskinson"/>
    <x v="0"/>
    <x v="66"/>
    <s v="5/1/2026, 10:12 AM"/>
    <s v="Retained With Discount"/>
  </r>
  <r>
    <s v="DG0000424550"/>
    <s v="Initial"/>
    <s v="D&amp;G Contact Center"/>
    <s v="5/1/2026, 10:13 AM"/>
    <s v="5/15/2026, 12:00 AM"/>
    <s v="6/14/2026, 11:59 PM"/>
    <s v="Subscription"/>
    <n v="191.88"/>
    <n v="15.99"/>
    <n v="1.7906"/>
    <n v="1"/>
    <n v="191.88"/>
    <n v="0.2"/>
    <n v="26.42"/>
    <n v="1"/>
    <s v="Barbara Hoskinson"/>
    <x v="0"/>
    <x v="66"/>
    <s v="5/1/2026, 10:13 AM"/>
    <s v="Retained With Discount"/>
  </r>
  <r>
    <s v="DG0000424551"/>
    <s v="Initial"/>
    <s v="D&amp;G Contact Center"/>
    <s v="5/1/2026, 10:13 AM"/>
    <s v="5/15/2026, 12:00 AM"/>
    <s v="6/14/2026, 11:59 PM"/>
    <s v="Subscription"/>
    <n v="191.88"/>
    <n v="15.99"/>
    <n v="1.7906"/>
    <n v="1"/>
    <n v="191.88"/>
    <n v="0.2"/>
    <n v="26.42"/>
    <n v="1"/>
    <s v="Barbara Hoskinson"/>
    <x v="0"/>
    <x v="66"/>
    <s v="5/1/2026, 10:13 AM"/>
    <s v="Retained With Discount"/>
  </r>
  <r>
    <s v="DG0000242488"/>
    <s v="Initial"/>
    <s v="Tel Reg"/>
    <s v="5/1/2026, 10:14 AM"/>
    <s v="5/9/2026, 12:00 AM"/>
    <s v="9/8/2026, 11:59 PM"/>
    <s v="Subscription"/>
    <n v="107.88"/>
    <n v="8.99"/>
    <n v="0.86280000000000001"/>
    <n v="1"/>
    <n v="107.88"/>
    <n v="0.2"/>
    <n v="12.08"/>
    <n v="1"/>
    <s v="Barbara Hoskinson"/>
    <x v="0"/>
    <x v="66"/>
    <s v="5/1/2026, 10:14 AM"/>
    <s v="Retained With Discount"/>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r>
    <m/>
    <m/>
    <m/>
    <m/>
    <m/>
    <m/>
    <m/>
    <m/>
    <m/>
    <m/>
    <m/>
    <m/>
    <m/>
    <m/>
    <m/>
    <m/>
    <x v="3"/>
    <x v="67"/>
    <m/>
    <m/>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79">
  <r>
    <s v="DG0001243899"/>
    <s v="Canceled"/>
    <s v="Web Reg"/>
    <s v="5/11/2026, 7:37 AM"/>
    <s v="5/11/2026, 7:00 AM"/>
    <m/>
    <s v="Subscription"/>
    <m/>
    <s v="Not Retained"/>
    <n v="1"/>
    <s v="Benjamin Stamps"/>
    <x v="0"/>
    <s v="5/11/2026, 7:37 AM"/>
    <s v="Cancellation"/>
  </r>
  <r>
    <s v="DG0001010794"/>
    <s v="Initial"/>
    <s v="Web Reg"/>
    <s v="5/8/2026, 5:54 AM"/>
    <s v="5/22/2026, 7:00 AM"/>
    <s v="4/22/2027, 11:59 PM"/>
    <s v="Subscription"/>
    <m/>
    <s v="Not Retained"/>
    <n v="1"/>
    <s v="Lance James"/>
    <x v="0"/>
    <s v="5/8/2026, 5:54 AM"/>
    <s v="Cancellation"/>
  </r>
  <r>
    <s v="DG0001782714"/>
    <s v="Initial"/>
    <s v="Tel Reg"/>
    <s v="5/8/2026, 5:58 AM"/>
    <s v="5/21/2026, 7:00 AM"/>
    <m/>
    <s v="Subscription"/>
    <m/>
    <s v="Not Retained"/>
    <n v="1"/>
    <s v="Dawn Wolfe"/>
    <x v="0"/>
    <s v="5/8/2026, 5:58 AM"/>
    <s v="Cancellation"/>
  </r>
  <r>
    <s v="DG0001365811"/>
    <s v="Initial"/>
    <s v="Whirlpool Contact Center"/>
    <s v="5/8/2026, 5:58 AM"/>
    <s v="5/25/2026, 7:00 AM"/>
    <m/>
    <s v="Subscription"/>
    <m/>
    <s v="Not Retained"/>
    <n v="1"/>
    <s v="Dawn Wolfe"/>
    <x v="0"/>
    <s v="5/8/2026, 5:58 AM"/>
    <s v="Cancellation"/>
  </r>
  <r>
    <s v="DG0001048584"/>
    <s v="Initial"/>
    <s v="After CC"/>
    <s v="5/7/2026, 7:48 AM"/>
    <s v="6/1/2026, 7:00 AM"/>
    <m/>
    <s v="Subscription"/>
    <m/>
    <s v="Not Retained"/>
    <n v="1"/>
    <s v="Barry Rogers"/>
    <x v="0"/>
    <s v="5/7/2026, 7:48 AM"/>
    <s v="Cancellation"/>
  </r>
  <r>
    <s v="DG0002071814"/>
    <s v="Canceled"/>
    <s v="Whirlpool Contact Center"/>
    <s v="5/7/2026, 8:15 AM"/>
    <s v="5/7/2026, 7:00 AM"/>
    <m/>
    <s v="Subscription"/>
    <n v="0.5"/>
    <s v="Not Retained"/>
    <n v="1"/>
    <s v="Carla Owens"/>
    <x v="0"/>
    <s v="5/7/2026, 8:15 AM"/>
    <s v="Cancellation"/>
  </r>
  <r>
    <s v="DG0000917137"/>
    <s v="Canceled"/>
    <s v="After CC"/>
    <s v="5/7/2026, 11:36 AM"/>
    <s v="4/12/2026, 7:00 AM"/>
    <s v="4/11/2027, 11:59 PM"/>
    <s v="Subscription"/>
    <m/>
    <s v="Not Retained"/>
    <n v="1"/>
    <s v="Mary Palmerin"/>
    <x v="0"/>
    <s v="5/7/2026, 11:36 AM"/>
    <s v="Cancellation"/>
  </r>
  <r>
    <s v="DG0001725330"/>
    <s v="Canceled"/>
    <s v="After Mail"/>
    <s v="5/7/2026, 11:59 AM"/>
    <s v="5/7/2026, 7:00 AM"/>
    <m/>
    <s v="Subscription"/>
    <m/>
    <s v="Not Retained"/>
    <n v="1"/>
    <s v="Caryn Parmelee"/>
    <x v="0"/>
    <s v="5/7/2026, 11:59 AM"/>
    <s v="Cancellation"/>
  </r>
  <r>
    <s v="DG0000686008"/>
    <s v="Canceled"/>
    <s v="Whirlpool Contact Center"/>
    <s v="5/7/2026, 12:39 PM"/>
    <s v="5/7/2026, 7:00 AM"/>
    <s v="11/10/2026, 11:59 PM"/>
    <s v="Annual Renewal"/>
    <m/>
    <s v="Not Retained"/>
    <n v="1"/>
    <s v="Kim Sherseth"/>
    <x v="0"/>
    <s v="5/7/2026, 12:39 PM"/>
    <s v="Cancellation"/>
  </r>
  <r>
    <s v="DG0001336034"/>
    <s v="Canceled"/>
    <s v="Whirlpool Contact Center"/>
    <s v="5/7/2026, 1:01 PM"/>
    <s v="5/7/2026, 7:00 AM"/>
    <m/>
    <s v="Annual Renewal"/>
    <m/>
    <s v="Not Retained"/>
    <n v="1"/>
    <s v="Tim Kane"/>
    <x v="0"/>
    <s v="5/7/2026, 1:01 PM"/>
    <s v="Cancellation"/>
  </r>
  <r>
    <s v="DG0001418689"/>
    <s v="Canceled"/>
    <s v="Tel Reg"/>
    <s v="5/5/2026, 5:08 AM"/>
    <s v="5/11/2026, 7:00 AM"/>
    <m/>
    <s v="Subscription"/>
    <m/>
    <s v="Not Retained"/>
    <n v="1"/>
    <s v="Allie Morris"/>
    <x v="0"/>
    <s v="5/5/2026, 5:08 AM"/>
    <s v="Cancellation"/>
  </r>
  <r>
    <s v="DG0001418691"/>
    <s v="Canceled"/>
    <s v="Tel Reg"/>
    <s v="5/5/2026, 5:09 AM"/>
    <s v="5/11/2026, 7:00 AM"/>
    <m/>
    <s v="Subscription"/>
    <m/>
    <s v="Not Retained"/>
    <n v="1"/>
    <s v="Allie Morris"/>
    <x v="0"/>
    <s v="5/5/2026, 5:09 AM"/>
    <s v="Cancellation"/>
  </r>
  <r>
    <s v="DG0001418690"/>
    <s v="Canceled"/>
    <s v="Tel Reg"/>
    <s v="5/5/2026, 5:09 AM"/>
    <s v="5/11/2026, 7:00 AM"/>
    <m/>
    <s v="Subscription"/>
    <m/>
    <s v="Not Retained"/>
    <n v="1"/>
    <s v="Allie Morris"/>
    <x v="0"/>
    <s v="5/5/2026, 5:09 AM"/>
    <s v="Cancellation"/>
  </r>
  <r>
    <s v="DG0001418685"/>
    <s v="Canceled"/>
    <s v="Tel Reg"/>
    <s v="5/5/2026, 5:12 AM"/>
    <s v="5/11/2026, 7:00 AM"/>
    <m/>
    <s v="Subscription"/>
    <m/>
    <s v="Not Retained"/>
    <n v="1"/>
    <s v="Allie Morris"/>
    <x v="0"/>
    <s v="5/5/2026, 5:12 AM"/>
    <s v="Cancellation"/>
  </r>
  <r>
    <s v="DG0001418683"/>
    <s v="Canceled"/>
    <s v="Tel Reg"/>
    <s v="5/5/2026, 5:12 AM"/>
    <s v="5/11/2026, 7:00 AM"/>
    <m/>
    <s v="Subscription"/>
    <m/>
    <s v="Not Retained"/>
    <n v="1"/>
    <s v="Allie Morris"/>
    <x v="0"/>
    <s v="5/5/2026, 5:12 AM"/>
    <s v="Cancellation"/>
  </r>
  <r>
    <s v="DG0002138259"/>
    <s v="Canceled"/>
    <s v="D&amp;G Contact Center"/>
    <s v="5/5/2026, 5:34 AM"/>
    <s v="5/2/2026, 7:00 AM"/>
    <m/>
    <s v="Subscription"/>
    <n v="0.5"/>
    <s v="Not Retained"/>
    <n v="1"/>
    <s v="LOLA JETT"/>
    <x v="0"/>
    <s v="5/5/2026, 5:34 AM"/>
    <s v="Cancellation"/>
  </r>
  <r>
    <s v="DG0001040134"/>
    <s v="Initial"/>
    <s v="After Mail"/>
    <s v="5/5/2026, 11:02 AM"/>
    <s v="6/4/2026, 7:00 AM"/>
    <s v="5/4/2027, 11:59 PM"/>
    <s v="Subscription"/>
    <m/>
    <s v="Not Retained"/>
    <n v="1"/>
    <s v="Amy Huston"/>
    <x v="0"/>
    <s v="5/5/2026, 11:02 AM"/>
    <s v="Cancellation"/>
  </r>
  <r>
    <s v="DG0000940624"/>
    <s v="Initial"/>
    <s v="D&amp;G Contact Center"/>
    <s v="5/5/2026, 1:07 PM"/>
    <s v="5/22/2026, 7:00 AM"/>
    <s v="4/22/2027, 11:59 PM"/>
    <s v="Subscription"/>
    <m/>
    <s v="Not Retained"/>
    <n v="1"/>
    <s v="Linda Goehring"/>
    <x v="0"/>
    <s v="5/5/2026, 1:07 PM"/>
    <s v="Cancellation"/>
  </r>
  <r>
    <s v="DG0000940625"/>
    <s v="Initial"/>
    <s v="D&amp;G Contact Center"/>
    <s v="5/5/2026, 1:08 PM"/>
    <s v="5/22/2026, 7:00 AM"/>
    <s v="4/22/2027, 11:59 PM"/>
    <s v="Subscription"/>
    <m/>
    <s v="Not Retained"/>
    <n v="1"/>
    <s v="Linda Goehring"/>
    <x v="0"/>
    <s v="5/5/2026, 1:08 PM"/>
    <s v="Cancellation"/>
  </r>
  <r>
    <s v="DG0001889531"/>
    <s v="Initial"/>
    <s v="Tel Reg"/>
    <s v="5/7/2026, 4:50 AM"/>
    <s v="5/18/2026, 7:00 AM"/>
    <m/>
    <s v="Subscription"/>
    <m/>
    <s v="Not Retained"/>
    <n v="1"/>
    <s v="Christina Colford"/>
    <x v="1"/>
    <s v="5/7/2026, 4:50 AM"/>
    <s v="Cancellation"/>
  </r>
  <r>
    <s v="DG0001889530"/>
    <s v="Initial"/>
    <s v="Tel Reg"/>
    <s v="5/7/2026, 4:55 AM"/>
    <s v="5/18/2026, 7:00 AM"/>
    <m/>
    <s v="Subscription"/>
    <m/>
    <s v="Not Retained"/>
    <n v="1"/>
    <s v="Christina Colford"/>
    <x v="1"/>
    <s v="5/7/2026, 4:55 AM"/>
    <s v="Cancellation"/>
  </r>
  <r>
    <s v="DG0001889529"/>
    <s v="Initial"/>
    <s v="Tel Reg"/>
    <s v="5/7/2026, 4:56 AM"/>
    <s v="5/18/2026, 7:00 AM"/>
    <m/>
    <s v="Subscription"/>
    <m/>
    <s v="Not Retained"/>
    <n v="1"/>
    <s v="Christina Colford"/>
    <x v="1"/>
    <s v="5/7/2026, 4:56 AM"/>
    <s v="Cancellation"/>
  </r>
  <r>
    <s v="DG0001889528"/>
    <s v="Initial"/>
    <s v="Tel Reg"/>
    <s v="5/7/2026, 4:56 AM"/>
    <s v="5/18/2026, 7:00 AM"/>
    <m/>
    <s v="Subscription"/>
    <m/>
    <s v="Not Retained"/>
    <n v="1"/>
    <s v="Christina Colford"/>
    <x v="1"/>
    <s v="5/7/2026, 4:56 AM"/>
    <s v="Cancellation"/>
  </r>
  <r>
    <s v="DG0001889527"/>
    <s v="Initial"/>
    <s v="Tel Reg"/>
    <s v="5/7/2026, 4:57 AM"/>
    <s v="5/18/2026, 7:00 AM"/>
    <m/>
    <s v="Subscription"/>
    <m/>
    <s v="Not Retained"/>
    <n v="1"/>
    <s v="Christina Colford"/>
    <x v="1"/>
    <s v="5/7/2026, 4:57 AM"/>
    <s v="Cancellation"/>
  </r>
  <r>
    <s v="DG0001889526"/>
    <s v="Initial"/>
    <s v="Tel Reg"/>
    <s v="5/7/2026, 4:58 AM"/>
    <s v="5/18/2026, 7:00 AM"/>
    <m/>
    <s v="Subscription"/>
    <m/>
    <s v="Not Retained"/>
    <n v="1"/>
    <s v="Christina Colford"/>
    <x v="1"/>
    <s v="5/7/2026, 4:58 AM"/>
    <s v="Cancellation"/>
  </r>
  <r>
    <s v="DG0000508826"/>
    <s v="Initial"/>
    <s v="After Mail"/>
    <s v="5/7/2026, 7:06 AM"/>
    <s v="5/16/2026, 7:00 AM"/>
    <s v="7/16/2026, 11:59 PM"/>
    <s v="Subscription"/>
    <m/>
    <s v="Not Retained"/>
    <n v="1"/>
    <s v="Sharon Harvey"/>
    <x v="1"/>
    <s v="5/7/2026, 7:06 AM"/>
    <s v="Cancellation"/>
  </r>
  <r>
    <s v="DG0001738898"/>
    <s v="Canceled"/>
    <s v="Tel Reg"/>
    <s v="5/1/2026, 4:02 AM"/>
    <s v="3/10/2026, 7:00 AM"/>
    <m/>
    <s v="Subscription"/>
    <m/>
    <s v="Not Retained"/>
    <n v="1"/>
    <s v="Kathrine Whitley"/>
    <x v="1"/>
    <s v="5/1/2026, 4:02 AM"/>
    <s v="Cancellation"/>
  </r>
  <r>
    <s v="DG0000278071"/>
    <s v="Canceled"/>
    <s v="Tel Reg"/>
    <s v="5/1/2026, 11:25 AM"/>
    <s v="4/6/2026, 7:00 AM"/>
    <s v="11/6/2026, 11:59 PM"/>
    <s v="Subscription"/>
    <n v="0.2"/>
    <s v="Not Retained"/>
    <n v="1"/>
    <s v="Carole Cohen"/>
    <x v="1"/>
    <s v="5/1/2026, 11:25 AM"/>
    <s v="Cancellation"/>
  </r>
  <r>
    <s v="DG0002206535"/>
    <s v="Initial"/>
    <s v="D&amp;G Contact Center"/>
    <s v="5/7/2026, 10:29 AM"/>
    <s v="6/6/2026, 7:00 AM"/>
    <m/>
    <s v="Subscription"/>
    <n v="0.5"/>
    <s v="Not Retained"/>
    <n v="1"/>
    <s v="Virginia Morgan"/>
    <x v="2"/>
    <s v="5/7/2026, 10:29 AM"/>
    <s v="Cancellation"/>
  </r>
  <r>
    <s v="DG0001708270"/>
    <s v="Initial"/>
    <s v="After Web"/>
    <s v="5/7/2026, 1:34 PM"/>
    <s v="6/2/2026, 7:00 AM"/>
    <m/>
    <s v="Subscription"/>
    <n v="0.2"/>
    <s v="Not Retained"/>
    <n v="1"/>
    <s v="Charleen Lucio"/>
    <x v="2"/>
    <s v="5/7/2026, 1:34 PM"/>
    <s v="Cancellation"/>
  </r>
  <r>
    <s v="DG0000123298"/>
    <s v="Initial"/>
    <s v="Web Reg"/>
    <s v="5/7/2026, 1:35 PM"/>
    <s v="5/30/2026, 7:00 AM"/>
    <s v="12/30/2026, 11:59 PM"/>
    <s v="Subscription"/>
    <m/>
    <s v="Not Retained"/>
    <n v="1"/>
    <s v="Charleen Lucio"/>
    <x v="2"/>
    <s v="5/7/2026, 1:35 PM"/>
    <s v="Cancellation"/>
  </r>
  <r>
    <s v="DG0001613917"/>
    <s v="Canceled"/>
    <s v="Tel Reg"/>
    <s v="5/6/2026, 7:52 AM"/>
    <s v="5/9/2026, 7:00 AM"/>
    <m/>
    <s v="Subscription"/>
    <m/>
    <s v="Not Retained"/>
    <n v="1"/>
    <s v="Donald Monette"/>
    <x v="2"/>
    <s v="5/6/2026, 7:52 AM"/>
    <s v="Cancellation"/>
  </r>
  <r>
    <s v="DG0000643839"/>
    <s v="Canceled"/>
    <s v="D&amp;G Contact Center"/>
    <s v="5/6/2026, 8:44 AM"/>
    <s v="5/6/2026, 7:00 AM"/>
    <s v="11/13/2026, 11:59 PM"/>
    <s v="Subscription"/>
    <m/>
    <s v="Not Retained"/>
    <n v="1"/>
    <s v="Brian Goold"/>
    <x v="2"/>
    <s v="5/6/2026, 8:44 AM"/>
    <s v="Cancellation"/>
  </r>
  <r>
    <s v="DG0000077548"/>
    <s v="Canceled"/>
    <s v="Web Reg"/>
    <s v="5/6/2026, 8:45 AM"/>
    <s v="5/6/2026, 7:00 AM"/>
    <s v="9/10/2026, 11:59 PM"/>
    <s v="Subscription"/>
    <m/>
    <s v="Not Retained"/>
    <n v="1"/>
    <s v="Brian Goold"/>
    <x v="2"/>
    <s v="5/6/2026, 8:45 AM"/>
    <s v="Cancellation"/>
  </r>
  <r>
    <s v="DG0001603208"/>
    <s v="Canceled"/>
    <s v="Whirlpool Contact Center"/>
    <s v="5/6/2026, 9:43 AM"/>
    <s v="5/6/2026, 7:00 AM"/>
    <m/>
    <s v="Annual Renewal"/>
    <m/>
    <s v="Not Retained"/>
    <n v="1"/>
    <s v="Janice Williams"/>
    <x v="2"/>
    <s v="5/6/2026, 9:43 AM"/>
    <s v="Cancellation"/>
  </r>
  <r>
    <s v="DG0001603226"/>
    <s v="Canceled"/>
    <s v="Whirlpool Contact Center"/>
    <s v="5/6/2026, 9:44 AM"/>
    <s v="5/6/2026, 7:00 AM"/>
    <m/>
    <s v="Subscription"/>
    <m/>
    <s v="Not Retained"/>
    <n v="1"/>
    <s v="Janice Williams"/>
    <x v="2"/>
    <s v="5/6/2026, 9:44 AM"/>
    <s v="Cancellation"/>
  </r>
  <r>
    <s v="DG0001310870"/>
    <s v="Canceled"/>
    <s v="After Mail"/>
    <s v="5/6/2026, 11:35 AM"/>
    <s v="4/10/2026, 7:00 AM"/>
    <m/>
    <s v="Subscription"/>
    <m/>
    <s v="Not Retained"/>
    <n v="1"/>
    <s v="Joy Edwards"/>
    <x v="2"/>
    <s v="5/6/2026, 11:35 AM"/>
    <s v="Cancellation"/>
  </r>
  <r>
    <s v="DG0001569363"/>
    <s v="Initial"/>
    <s v="D&amp;G Contact Center"/>
    <s v="5/4/2026, 10:01 AM"/>
    <s v="5/26/2026, 7:00 AM"/>
    <m/>
    <s v="Subscription"/>
    <n v="0.2"/>
    <s v="Not Retained"/>
    <n v="1"/>
    <s v="Paul Rogers"/>
    <x v="2"/>
    <s v="5/4/2026, 10:01 AM"/>
    <s v="Cancellation"/>
  </r>
  <r>
    <s v="DG0001038741"/>
    <s v="Initial"/>
    <s v="Whirlpool Contact Center"/>
    <s v="5/8/2026, 9:36 AM"/>
    <s v="6/4/2026, 7:00 AM"/>
    <s v="5/4/2027, 11:59 PM"/>
    <s v="Subscription"/>
    <m/>
    <s v="Not Retained"/>
    <n v="1"/>
    <s v="Ronald Dixon"/>
    <x v="3"/>
    <s v="5/8/2026, 9:36 AM"/>
    <s v="Cancellation"/>
  </r>
  <r>
    <s v="DG0001326970"/>
    <s v="Initial"/>
    <s v="Tel Reg"/>
    <s v="5/8/2026, 9:44 AM"/>
    <s v="5/14/2026, 7:00 AM"/>
    <m/>
    <s v="Subscription"/>
    <n v="0.2"/>
    <s v="Not Retained"/>
    <n v="1"/>
    <s v="Raquel Cruz"/>
    <x v="3"/>
    <s v="5/8/2026, 9:44 AM"/>
    <s v="Cancellation"/>
  </r>
  <r>
    <s v="DG0001720496"/>
    <s v="Initial"/>
    <s v="Tel Reg"/>
    <s v="5/7/2026, 7:19 AM"/>
    <s v="6/6/2026, 7:00 AM"/>
    <m/>
    <s v="Subscription"/>
    <m/>
    <s v="Not Retained"/>
    <n v="1"/>
    <s v="sandy reuter"/>
    <x v="3"/>
    <s v="5/7/2026, 7:19 AM"/>
    <s v="Cancellation"/>
  </r>
  <r>
    <s v="DG0000988305"/>
    <s v="Canceled"/>
    <s v="Whirlpool Contact Center"/>
    <s v="5/7/2026, 7:39 AM"/>
    <s v="5/7/2026, 7:00 AM"/>
    <s v="4/13/2027, 11:59 PM"/>
    <s v="Annual Renewal"/>
    <n v="0.2"/>
    <s v="Not Retained"/>
    <n v="1"/>
    <s v="kim leger"/>
    <x v="3"/>
    <s v="5/7/2026, 7:39 AM"/>
    <s v="Cancellation"/>
  </r>
  <r>
    <s v="DG0001658430"/>
    <s v="Canceled"/>
    <s v="Whirlpool Contact Center"/>
    <s v="5/7/2026, 8:37 AM"/>
    <s v="5/7/2026, 7:00 AM"/>
    <m/>
    <s v="Annual Renewal"/>
    <m/>
    <s v="Not Retained"/>
    <n v="1"/>
    <s v="JARRETT BOYD"/>
    <x v="3"/>
    <s v="5/7/2026, 8:37 AM"/>
    <s v="Cancellation"/>
  </r>
  <r>
    <s v="DG0001171180"/>
    <s v="Initial"/>
    <s v="Tel Reg"/>
    <s v="5/6/2026, 2:19 PM"/>
    <s v="5/23/2026, 7:00 AM"/>
    <m/>
    <s v="Subscription"/>
    <m/>
    <s v="Not Retained"/>
    <n v="1"/>
    <s v="Dorothy Bertocci"/>
    <x v="3"/>
    <s v="5/6/2026, 2:19 PM"/>
    <s v="Cancellation"/>
  </r>
  <r>
    <s v="DG0000378234"/>
    <s v="Canceled"/>
    <s v="Whirlpool Contact Center"/>
    <s v="5/5/2026, 6:08 AM"/>
    <s v="5/2/2026, 7:00 AM"/>
    <s v="4/2/2027, 11:59 PM"/>
    <s v="Annual Renewal"/>
    <m/>
    <s v="Not Retained"/>
    <n v="1"/>
    <s v="Luther Hamilton"/>
    <x v="3"/>
    <s v="5/5/2026, 6:08 AM"/>
    <s v="Cancellation"/>
  </r>
  <r>
    <s v="DG0002203375"/>
    <s v="Initial"/>
    <s v="D&amp;G Contact Center"/>
    <s v="5/5/2026, 7:10 AM"/>
    <s v="6/4/2026, 7:00 AM"/>
    <m/>
    <s v="Subscription"/>
    <n v="0.5"/>
    <s v="Not Retained"/>
    <n v="1"/>
    <s v="Karl Leslie"/>
    <x v="3"/>
    <s v="5/5/2026, 7:10 AM"/>
    <s v="Cancellation"/>
  </r>
  <r>
    <s v="DG0001995958"/>
    <s v="Initial"/>
    <s v="Whirlpool Contact Center"/>
    <s v="5/5/2026, 7:45 AM"/>
    <s v="5/16/2026, 7:00 AM"/>
    <m/>
    <s v="Subscription"/>
    <n v="0.5"/>
    <s v="Not Retained"/>
    <n v="1"/>
    <s v="Ariah Franklin"/>
    <x v="3"/>
    <s v="5/5/2026, 7:45 AM"/>
    <s v="Cancellation"/>
  </r>
  <r>
    <s v="DG0002176148"/>
    <s v="Initial"/>
    <s v="D&amp;G Contact Center"/>
    <s v="5/5/2026, 8:52 AM"/>
    <s v="5/21/2026, 7:00 AM"/>
    <m/>
    <s v="Subscription"/>
    <n v="0.5"/>
    <s v="Not Retained"/>
    <n v="1"/>
    <s v="Antonioi Yap"/>
    <x v="3"/>
    <s v="5/5/2026, 8:52 AM"/>
    <s v="Cancellation"/>
  </r>
  <r>
    <s v="DG0001841862"/>
    <s v="Initial"/>
    <s v="D&amp;G Contact Center"/>
    <s v="5/5/2026, 11:09 AM"/>
    <s v="6/4/2026, 7:00 AM"/>
    <m/>
    <s v="Subscription"/>
    <m/>
    <s v="Not Retained"/>
    <n v="1"/>
    <s v="Carolyn Katz"/>
    <x v="3"/>
    <s v="5/5/2026, 11:09 AM"/>
    <s v="Cancellation"/>
  </r>
  <r>
    <s v="DG0001513192"/>
    <s v="Canceled"/>
    <s v="Web Reg"/>
    <s v="5/4/2026, 9:19 AM"/>
    <s v="5/11/2026, 7:00 AM"/>
    <m/>
    <s v="Subscription"/>
    <m/>
    <s v="Not Retained"/>
    <n v="1"/>
    <s v="Jean Schroeder"/>
    <x v="3"/>
    <s v="5/4/2026, 9:19 AM"/>
    <s v="Cancellation"/>
  </r>
  <r>
    <s v="DG0000057989"/>
    <s v="Canceled"/>
    <s v="Tel Reg"/>
    <s v="5/4/2026, 9:31 AM"/>
    <s v="5/4/2026, 7:00 AM"/>
    <s v="7/11/2026, 11:59 PM"/>
    <s v="Subscription"/>
    <m/>
    <s v="Not Retained"/>
    <n v="1"/>
    <s v="William Lingafelter"/>
    <x v="3"/>
    <s v="5/4/2026, 9:31 AM"/>
    <s v="Cancellation"/>
  </r>
  <r>
    <s v="DG0002191583"/>
    <s v="Initial"/>
    <s v="D&amp;G Contact Center"/>
    <s v="5/4/2026, 9:53 AM"/>
    <s v="5/29/2026, 7:00 AM"/>
    <m/>
    <s v="Subscription"/>
    <n v="0.5"/>
    <s v="Not Retained"/>
    <n v="1"/>
    <s v="Iva Pate"/>
    <x v="3"/>
    <s v="5/4/2026, 9:53 AM"/>
    <s v="Cancellation"/>
  </r>
  <r>
    <s v="DG0001926251"/>
    <s v="Initial"/>
    <s v="Tel Reg"/>
    <s v="5/4/2026, 10:39 AM"/>
    <s v="5/28/2026, 7:00 AM"/>
    <m/>
    <s v="Subscription"/>
    <m/>
    <s v="Not Retained"/>
    <n v="1"/>
    <s v="Marlene Pirro"/>
    <x v="3"/>
    <s v="5/4/2026, 10:39 AM"/>
    <s v="Cancellation"/>
  </r>
  <r>
    <s v="DG0001477738"/>
    <s v="Canceled"/>
    <s v="D&amp;G Contact Center"/>
    <s v="5/4/2026, 10:44 AM"/>
    <s v="5/4/2026, 7:00 AM"/>
    <m/>
    <s v="Subscription"/>
    <m/>
    <s v="Not Retained"/>
    <n v="1"/>
    <s v="Wanda Menefee"/>
    <x v="3"/>
    <s v="5/4/2026, 10:44 AM"/>
    <s v="Cancellation"/>
  </r>
  <r>
    <s v="DG0001188034"/>
    <s v="Initial"/>
    <s v="Whirlpool Contact Center"/>
    <s v="5/4/2026, 10:45 AM"/>
    <s v="5/29/2026, 7:00 AM"/>
    <m/>
    <s v="Subscription"/>
    <m/>
    <s v="Not Retained"/>
    <n v="1"/>
    <s v="Wanda Menefee"/>
    <x v="3"/>
    <s v="5/4/2026, 10:45 AM"/>
    <s v="Cancellation"/>
  </r>
  <r>
    <s v="DG0001477740"/>
    <s v="Canceled"/>
    <s v="D&amp;G Contact Center"/>
    <s v="5/4/2026, 10:46 AM"/>
    <s v="5/4/2026, 7:00 AM"/>
    <m/>
    <s v="Subscription"/>
    <m/>
    <s v="Not Retained"/>
    <n v="1"/>
    <s v="Wanda Menefee"/>
    <x v="3"/>
    <s v="5/4/2026, 10:46 AM"/>
    <s v="Cancellation"/>
  </r>
  <r>
    <s v="DG0001477742"/>
    <s v="Canceled"/>
    <s v="D&amp;G Contact Center"/>
    <s v="5/4/2026, 10:47 AM"/>
    <s v="5/4/2026, 7:00 AM"/>
    <m/>
    <s v="Subscription"/>
    <m/>
    <s v="Not Retained"/>
    <n v="1"/>
    <s v="Wanda Menefee"/>
    <x v="3"/>
    <s v="5/4/2026, 10:47 AM"/>
    <s v="Cancellation"/>
  </r>
  <r>
    <s v="DG0001477743"/>
    <s v="Initial"/>
    <s v="D&amp;G Contact Center"/>
    <s v="5/4/2026, 10:48 AM"/>
    <s v="5/30/2026, 7:00 AM"/>
    <m/>
    <s v="Subscription"/>
    <m/>
    <s v="Not Retained"/>
    <n v="1"/>
    <s v="Wanda Menefee"/>
    <x v="3"/>
    <s v="5/4/2026, 10:48 AM"/>
    <s v="Cancellation"/>
  </r>
  <r>
    <s v="DG0001188033"/>
    <s v="Initial"/>
    <s v="Whirlpool Contact Center"/>
    <s v="5/4/2026, 10:48 AM"/>
    <s v="5/29/2026, 7:00 AM"/>
    <m/>
    <s v="Subscription"/>
    <m/>
    <s v="Not Retained"/>
    <n v="1"/>
    <s v="Wanda Menefee"/>
    <x v="3"/>
    <s v="5/4/2026, 10:48 AM"/>
    <s v="Cancellation"/>
  </r>
  <r>
    <s v="DG0001052161"/>
    <s v="Canceled"/>
    <s v="Whirlpool Contact Center"/>
    <s v="5/4/2026, 12:10 PM"/>
    <s v="5/8/2026, 7:00 AM"/>
    <m/>
    <s v="Annual Renewal"/>
    <m/>
    <s v="Not Retained"/>
    <n v="1"/>
    <s v="Meital Hen"/>
    <x v="3"/>
    <s v="5/4/2026, 12:10 PM"/>
    <s v="Cancellation"/>
  </r>
  <r>
    <s v="DG0001501989"/>
    <s v="Initial"/>
    <s v="After CC"/>
    <s v="5/4/2026, 2:15 PM"/>
    <s v="5/27/2026, 7:00 AM"/>
    <m/>
    <s v="Subscription"/>
    <m/>
    <s v="Not Retained"/>
    <n v="1"/>
    <s v="Fernando Somoza"/>
    <x v="3"/>
    <s v="5/4/2026, 2:15 PM"/>
    <s v="Cancellation"/>
  </r>
  <r>
    <s v="DG0001815211"/>
    <s v="Canceled"/>
    <s v="After CC"/>
    <s v="5/4/2026, 2:16 PM"/>
    <s v="5/4/2026, 7:00 AM"/>
    <m/>
    <s v="Subscription"/>
    <n v="0.2"/>
    <s v="Not Retained"/>
    <n v="1"/>
    <s v="Fernando Somoza"/>
    <x v="3"/>
    <s v="5/4/2026, 2:16 PM"/>
    <s v="Cancellation"/>
  </r>
  <r>
    <s v="DG0000450537"/>
    <s v="Canceled"/>
    <s v="Whirlpool Contact Center"/>
    <s v="5/4/2026, 2:22 PM"/>
    <s v="5/4/2026, 7:00 AM"/>
    <s v="6/5/2026, 11:59 PM"/>
    <s v="Annual Renewal"/>
    <n v="0.2"/>
    <s v="Not Retained"/>
    <n v="1"/>
    <s v="James Kveton"/>
    <x v="3"/>
    <s v="5/4/2026, 2:22 PM"/>
    <s v="Cancellation"/>
  </r>
  <r>
    <s v="DG0001705744"/>
    <s v="Canceled"/>
    <s v="Whirlpool Contact Center"/>
    <s v="5/4/2026, 2:28 PM"/>
    <s v="5/4/2026, 7:00 AM"/>
    <m/>
    <s v="Subscription"/>
    <m/>
    <s v="Not Retained"/>
    <n v="1"/>
    <s v="Yosiry Suriel"/>
    <x v="3"/>
    <s v="5/4/2026, 2:28 PM"/>
    <s v="Cancellation"/>
  </r>
  <r>
    <s v="DG0001697361"/>
    <s v="Canceled"/>
    <s v="Tel Reg"/>
    <s v="5/7/2026, 7:50 AM"/>
    <s v="3/31/2026, 7:00 AM"/>
    <m/>
    <s v="Subscription"/>
    <m/>
    <s v="Not Retained"/>
    <n v="1"/>
    <s v="Susan Kohl"/>
    <x v="4"/>
    <s v="5/7/2026, 7:50 AM"/>
    <s v="Cancellation"/>
  </r>
  <r>
    <s v="DG0001257160"/>
    <s v="Canceled"/>
    <s v="Whirlpool Contact Center"/>
    <s v="5/7/2026, 2:34 PM"/>
    <s v="3/23/2026, 7:00 AM"/>
    <m/>
    <s v="Subscription"/>
    <m/>
    <s v="Not Retained"/>
    <n v="1"/>
    <s v="Eric LaPointe"/>
    <x v="4"/>
    <s v="5/7/2026, 2:34 PM"/>
    <s v="Cancellation"/>
  </r>
  <r>
    <s v="DG0001257159"/>
    <s v="Canceled"/>
    <s v="Whirlpool Contact Center"/>
    <s v="5/7/2026, 2:35 PM"/>
    <s v="3/23/2026, 7:00 AM"/>
    <m/>
    <s v="Subscription"/>
    <m/>
    <s v="Not Retained"/>
    <n v="1"/>
    <s v="Eric LaPointe"/>
    <x v="4"/>
    <s v="5/7/2026, 2:35 PM"/>
    <s v="Cancellation"/>
  </r>
  <r>
    <s v="DG0001257162"/>
    <s v="Canceled"/>
    <s v="Whirlpool Contact Center"/>
    <s v="5/7/2026, 2:36 PM"/>
    <s v="3/23/2026, 7:00 AM"/>
    <m/>
    <s v="Subscription"/>
    <m/>
    <s v="Not Retained"/>
    <n v="1"/>
    <s v="Eric LaPointe"/>
    <x v="4"/>
    <s v="5/7/2026, 2:36 PM"/>
    <s v="Cancellation"/>
  </r>
  <r>
    <s v="DG0001257150"/>
    <s v="Canceled"/>
    <s v="Whirlpool Contact Center"/>
    <s v="5/7/2026, 2:36 PM"/>
    <s v="3/24/2026, 7:00 AM"/>
    <m/>
    <s v="Annual Renewal"/>
    <m/>
    <s v="Not Retained"/>
    <n v="1"/>
    <s v="Eric LaPointe"/>
    <x v="4"/>
    <s v="5/7/2026, 2:36 PM"/>
    <s v="Cancellation"/>
  </r>
  <r>
    <s v="DG0001791677"/>
    <s v="Canceled"/>
    <s v="Tel Reg"/>
    <s v="5/7/2026, 3:06 PM"/>
    <s v="3/23/2026, 7:00 AM"/>
    <m/>
    <s v="Subscription"/>
    <m/>
    <s v="Not Retained"/>
    <n v="1"/>
    <s v="Mark Brum"/>
    <x v="4"/>
    <s v="5/7/2026, 3:06 PM"/>
    <s v="Cancellation"/>
  </r>
  <r>
    <s v="DG0002051289"/>
    <s v="Canceled"/>
    <s v="D&amp;G Contact Center"/>
    <s v="5/5/2026, 3:31 PM"/>
    <s v="4/3/2026, 7:00 AM"/>
    <m/>
    <s v="Subscription"/>
    <n v="0.5"/>
    <s v="Not Retained"/>
    <n v="1"/>
    <s v="Myrna Ortega"/>
    <x v="4"/>
    <s v="5/5/2026, 3:31 PM"/>
    <s v="Cancellation"/>
  </r>
  <r>
    <s v="DG0002051297"/>
    <s v="Canceled"/>
    <s v="D&amp;G Contact Center"/>
    <s v="5/5/2026, 3:32 PM"/>
    <s v="4/3/2026, 7:00 AM"/>
    <m/>
    <s v="Subscription"/>
    <n v="0.5"/>
    <s v="Not Retained"/>
    <n v="1"/>
    <s v="Myrna Ortega"/>
    <x v="4"/>
    <s v="5/5/2026, 3:32 PM"/>
    <s v="Cancellation"/>
  </r>
  <r>
    <s v="DG0002051303"/>
    <s v="Canceled"/>
    <s v="D&amp;G Contact Center"/>
    <s v="5/5/2026, 3:32 PM"/>
    <s v="4/3/2026, 7:00 AM"/>
    <m/>
    <s v="Subscription"/>
    <n v="0.5"/>
    <s v="Not Retained"/>
    <n v="1"/>
    <s v="Myrna Ortega"/>
    <x v="4"/>
    <s v="5/5/2026, 3:32 PM"/>
    <s v="Cancellation"/>
  </r>
  <r>
    <s v="DG0001808060"/>
    <s v="Canceled"/>
    <s v="Tel Reg"/>
    <s v="5/4/2026, 12:06 PM"/>
    <s v="3/28/2026, 7:00 AM"/>
    <m/>
    <s v="Subscription"/>
    <m/>
    <s v="Not Retained"/>
    <n v="1"/>
    <s v="Mary Jo Hodges"/>
    <x v="4"/>
    <s v="5/4/2026, 12:06 PM"/>
    <s v="Cancellation"/>
  </r>
  <r>
    <s v="DG0001808061"/>
    <s v="Canceled"/>
    <s v="Tel Reg"/>
    <s v="5/4/2026, 12:07 PM"/>
    <s v="3/28/2026, 7:00 AM"/>
    <m/>
    <s v="Subscription"/>
    <m/>
    <s v="Not Retained"/>
    <n v="1"/>
    <s v="Mary Jo Hodges"/>
    <x v="4"/>
    <s v="5/4/2026, 12:07 PM"/>
    <s v="Cancellation"/>
  </r>
  <r>
    <s v="DG0000408005"/>
    <s v="Canceled"/>
    <s v="Whirlpool Contact Center"/>
    <s v="5/4/2026, 1:10 PM"/>
    <s v="1/1/1970, 6:00 AM"/>
    <s v="5/1/2027, 11:59 PM"/>
    <s v="Subscription"/>
    <m/>
    <s v="Not Retained"/>
    <n v="1"/>
    <s v="Rosemarie Palmer"/>
    <x v="4"/>
    <s v="5/4/2026, 1:10 PM"/>
    <s v="Cancellation"/>
  </r>
  <r>
    <s v="DG0000963919"/>
    <s v="Canceled"/>
    <s v="D&amp;G Contact Center"/>
    <s v="5/4/2026, 1:44 PM"/>
    <s v="5/3/2026, 7:00 AM"/>
    <s v="5/2/2027, 11:59 PM"/>
    <s v="Subscription"/>
    <m/>
    <s v="Not Retained"/>
    <n v="1"/>
    <s v="Marianne Howard"/>
    <x v="4"/>
    <s v="5/4/2026, 1:44 PM"/>
    <s v="Cancellation"/>
  </r>
  <r>
    <s v="DG0000963898"/>
    <s v="Canceled"/>
    <s v="After CC"/>
    <s v="5/4/2026, 1:47 PM"/>
    <s v="4/3/2026, 7:00 AM"/>
    <s v="4/2/2027, 11:59 PM"/>
    <s v="Subscription"/>
    <m/>
    <s v="Not Retained"/>
    <n v="1"/>
    <s v="Marianne Howard"/>
    <x v="4"/>
    <s v="5/4/2026, 1:47 PM"/>
    <s v="Cancellation"/>
  </r>
  <r>
    <s v="DG0001931863"/>
    <s v="Canceled"/>
    <s v="Tel Reg"/>
    <s v="5/4/2026, 2:26 PM"/>
    <s v="5/4/2026, 7:00 AM"/>
    <m/>
    <s v="Subscription"/>
    <m/>
    <s v="Not Retained"/>
    <n v="1"/>
    <s v="Sheldon Smith"/>
    <x v="4"/>
    <s v="5/4/2026, 2:26 PM"/>
    <s v="Cancellation"/>
  </r>
  <r>
    <s v="DG0000933075"/>
    <s v="Canceled"/>
    <s v="Whirlpool Contact Center"/>
    <s v="5/11/2026, 7:39 AM"/>
    <s v="3/20/2026, 7:00 AM"/>
    <s v="3/19/2027, 11:59 PM"/>
    <s v="Subscription"/>
    <m/>
    <s v="Not Retained"/>
    <n v="1"/>
    <s v="KIM APPLEBERRY"/>
    <x v="5"/>
    <s v="5/11/2026, 7:39 AM"/>
    <s v="Cancellation"/>
  </r>
  <r>
    <s v="DG0001133631"/>
    <s v="Initial"/>
    <s v="Whirlpool Contact Center"/>
    <s v="5/11/2026, 6:36 AM"/>
    <s v="6/9/2026, 7:00 AM"/>
    <m/>
    <s v="Annual Renewal"/>
    <m/>
    <s v="Not Retained"/>
    <n v="1"/>
    <s v="Eric Gonzales"/>
    <x v="6"/>
    <s v="5/11/2026, 6:36 AM"/>
    <s v="Cancellation"/>
  </r>
  <r>
    <s v="DG0001085566"/>
    <s v="Initial"/>
    <s v="Whirlpool Contact Center"/>
    <s v="5/11/2026, 6:55 AM"/>
    <s v="5/22/2026, 7:00 AM"/>
    <m/>
    <s v="Annual Renewal"/>
    <m/>
    <s v="Not Retained"/>
    <n v="1"/>
    <s v="Paul Chromey"/>
    <x v="6"/>
    <s v="5/11/2026, 6:55 AM"/>
    <s v="Cancellation"/>
  </r>
  <r>
    <s v="DG0001174192"/>
    <s v="Canceled"/>
    <s v="Whirlpool Contact Center"/>
    <s v="5/11/2026, 7:41 AM"/>
    <s v="5/11/2026, 7:00 AM"/>
    <m/>
    <s v="Annual Renewal"/>
    <m/>
    <s v="Not Retained"/>
    <n v="1"/>
    <s v="ALEXANDRA MILANA"/>
    <x v="6"/>
    <s v="5/11/2026, 7:41 AM"/>
    <s v="Cancellation"/>
  </r>
  <r>
    <s v="DG0000706974"/>
    <s v="Initial"/>
    <s v="Whirlpool Contact Center"/>
    <s v="5/8/2026, 6:43 AM"/>
    <s v="5/20/2026, 7:00 AM"/>
    <s v="11/20/2026, 11:59 PM"/>
    <s v="Subscription"/>
    <m/>
    <s v="Not Retained"/>
    <n v="1"/>
    <s v="Molly Coyne"/>
    <x v="6"/>
    <s v="5/8/2026, 6:43 AM"/>
    <s v="Cancellation"/>
  </r>
  <r>
    <s v="DG0001160800"/>
    <s v="Canceled"/>
    <s v="Whirlpool Contact Center"/>
    <s v="5/8/2026, 6:52 AM"/>
    <s v="5/8/2026, 7:00 AM"/>
    <m/>
    <s v="Annual Renewal"/>
    <m/>
    <s v="Not Retained"/>
    <n v="1"/>
    <s v="Jose Hernandez"/>
    <x v="6"/>
    <s v="5/8/2026, 6:52 AM"/>
    <s v="Cancellation"/>
  </r>
  <r>
    <s v="DG0001428274"/>
    <s v="Initial"/>
    <s v="Tel Reg"/>
    <s v="5/8/2026, 7:30 AM"/>
    <s v="5/14/2026, 7:00 AM"/>
    <m/>
    <s v="Subscription"/>
    <m/>
    <s v="Not Retained"/>
    <n v="1"/>
    <s v="Shayne Mackey"/>
    <x v="6"/>
    <s v="5/8/2026, 7:30 AM"/>
    <s v="Cancellation"/>
  </r>
  <r>
    <s v="DG0001428273"/>
    <s v="Initial"/>
    <s v="Tel Reg"/>
    <s v="5/8/2026, 7:31 AM"/>
    <s v="5/14/2026, 7:00 AM"/>
    <m/>
    <s v="Subscription"/>
    <m/>
    <s v="Not Retained"/>
    <n v="1"/>
    <s v="Shayne Mackey"/>
    <x v="6"/>
    <s v="5/8/2026, 7:31 AM"/>
    <s v="Cancellation"/>
  </r>
  <r>
    <s v="DG0001093217"/>
    <s v="Initial"/>
    <s v="Whirlpool Contact Center"/>
    <s v="5/8/2026, 7:40 AM"/>
    <s v="5/26/2026, 7:00 AM"/>
    <m/>
    <s v="Annual Renewal"/>
    <m/>
    <s v="Not Retained"/>
    <n v="1"/>
    <s v="Richard Besch"/>
    <x v="6"/>
    <s v="5/8/2026, 7:40 AM"/>
    <s v="Cancellation"/>
  </r>
  <r>
    <s v="DG0001497966"/>
    <s v="Canceled"/>
    <s v="Whirlpool Contact Center"/>
    <s v="5/8/2026, 7:53 AM"/>
    <s v="5/8/2026, 7:00 AM"/>
    <m/>
    <s v="Annual Renewal"/>
    <m/>
    <s v="Not Retained"/>
    <n v="1"/>
    <s v="Deborah Large"/>
    <x v="6"/>
    <s v="5/8/2026, 7:53 AM"/>
    <s v="Cancellation"/>
  </r>
  <r>
    <s v="DG0001701525"/>
    <s v="Initial"/>
    <s v="D&amp;G Contact Center"/>
    <s v="5/8/2026, 9:39 AM"/>
    <s v="5/31/2026, 7:00 AM"/>
    <m/>
    <s v="Subscription"/>
    <m/>
    <s v="Not Retained"/>
    <n v="1"/>
    <s v="Pauline Cheung"/>
    <x v="6"/>
    <s v="5/8/2026, 9:39 AM"/>
    <s v="Cancellation"/>
  </r>
  <r>
    <s v="DG0001701524"/>
    <s v="Initial"/>
    <s v="D&amp;G Contact Center"/>
    <s v="5/8/2026, 9:40 AM"/>
    <s v="5/31/2026, 7:00 AM"/>
    <m/>
    <s v="Subscription"/>
    <m/>
    <s v="Not Retained"/>
    <n v="1"/>
    <s v="Pauline Cheung"/>
    <x v="6"/>
    <s v="5/8/2026, 9:40 AM"/>
    <s v="Cancellation"/>
  </r>
  <r>
    <s v="DG0001701523"/>
    <s v="Initial"/>
    <s v="D&amp;G Contact Center"/>
    <s v="5/8/2026, 9:41 AM"/>
    <s v="5/31/2026, 7:00 AM"/>
    <m/>
    <s v="Subscription"/>
    <m/>
    <s v="Not Retained"/>
    <n v="1"/>
    <s v="Pauline Cheung"/>
    <x v="6"/>
    <s v="5/8/2026, 9:41 AM"/>
    <s v="Cancellation"/>
  </r>
  <r>
    <s v="DG0001701522"/>
    <s v="Initial"/>
    <s v="D&amp;G Contact Center"/>
    <s v="5/8/2026, 9:42 AM"/>
    <s v="5/31/2026, 7:00 AM"/>
    <m/>
    <s v="Subscription"/>
    <m/>
    <s v="Not Retained"/>
    <n v="1"/>
    <s v="Pauline Cheung"/>
    <x v="6"/>
    <s v="5/8/2026, 9:42 AM"/>
    <s v="Cancellation"/>
  </r>
  <r>
    <s v="DG0001797855"/>
    <s v="Initial"/>
    <s v="Tel Reg"/>
    <s v="5/8/2026, 10:10 AM"/>
    <s v="5/25/2026, 7:00 AM"/>
    <m/>
    <s v="Subscription"/>
    <m/>
    <s v="Not Retained"/>
    <n v="1"/>
    <s v="Rosa Guzman"/>
    <x v="6"/>
    <s v="5/8/2026, 10:10 AM"/>
    <s v="Cancellation"/>
  </r>
  <r>
    <s v="DG0001948271"/>
    <s v="Initial"/>
    <s v="Tel Reg"/>
    <s v="5/8/2026, 10:24 AM"/>
    <s v="6/3/2026, 7:00 AM"/>
    <m/>
    <s v="Subscription"/>
    <m/>
    <s v="Not Retained"/>
    <n v="1"/>
    <s v="Chester Crouch"/>
    <x v="6"/>
    <s v="5/8/2026, 10:24 AM"/>
    <s v="Cancellation"/>
  </r>
  <r>
    <s v="DG0001948270"/>
    <s v="Initial"/>
    <s v="Tel Reg"/>
    <s v="5/8/2026, 10:24 AM"/>
    <s v="6/3/2026, 7:00 AM"/>
    <m/>
    <s v="Subscription"/>
    <m/>
    <s v="Not Retained"/>
    <n v="1"/>
    <s v="Chester Crouch"/>
    <x v="6"/>
    <s v="5/8/2026, 10:24 AM"/>
    <s v="Cancellation"/>
  </r>
  <r>
    <s v="DG0001948269"/>
    <s v="Initial"/>
    <s v="Tel Reg"/>
    <s v="5/8/2026, 10:25 AM"/>
    <s v="6/3/2026, 7:00 AM"/>
    <m/>
    <s v="Subscription"/>
    <m/>
    <s v="Not Retained"/>
    <n v="1"/>
    <s v="Chester Crouch"/>
    <x v="6"/>
    <s v="5/8/2026, 10:25 AM"/>
    <s v="Cancellation"/>
  </r>
  <r>
    <s v="DG0001123948"/>
    <s v="Initial"/>
    <s v="Whirlpool Contact Center"/>
    <s v="5/8/2026, 11:54 AM"/>
    <s v="6/5/2026, 7:00 AM"/>
    <m/>
    <s v="Annual Renewal"/>
    <m/>
    <s v="Not Retained"/>
    <n v="1"/>
    <s v="Luis Gonzalez"/>
    <x v="6"/>
    <s v="5/8/2026, 11:54 AM"/>
    <s v="Cancellation"/>
  </r>
  <r>
    <s v="DG0001874126"/>
    <s v="Canceled"/>
    <s v="Tel Reg"/>
    <s v="5/8/2026, 12:11 PM"/>
    <s v="5/8/2026, 7:00 AM"/>
    <m/>
    <s v="Subscription"/>
    <m/>
    <s v="Not Retained"/>
    <n v="1"/>
    <s v="Sharon Austin"/>
    <x v="6"/>
    <s v="5/8/2026, 12:11 PM"/>
    <s v="Cancellation"/>
  </r>
  <r>
    <s v="DG0001874125"/>
    <s v="Canceled"/>
    <s v="Tel Reg"/>
    <s v="5/8/2026, 12:13 PM"/>
    <s v="5/8/2026, 7:00 AM"/>
    <m/>
    <s v="Subscription"/>
    <m/>
    <s v="Not Retained"/>
    <n v="1"/>
    <s v="Sharon Austin"/>
    <x v="6"/>
    <s v="5/8/2026, 12:13 PM"/>
    <s v="Cancellation"/>
  </r>
  <r>
    <s v="DG0001595041"/>
    <s v="Initial"/>
    <s v="Tel Reg"/>
    <s v="5/8/2026, 12:26 PM"/>
    <s v="6/3/2026, 7:00 AM"/>
    <m/>
    <s v="Subscription"/>
    <m/>
    <s v="Not Retained"/>
    <n v="1"/>
    <s v="Sara Maldonado"/>
    <x v="6"/>
    <s v="5/8/2026, 12:26 PM"/>
    <s v="Cancellation"/>
  </r>
  <r>
    <s v="DG0001595040"/>
    <s v="Initial"/>
    <s v="Tel Reg"/>
    <s v="5/8/2026, 12:26 PM"/>
    <s v="6/3/2026, 7:00 AM"/>
    <m/>
    <s v="Subscription"/>
    <m/>
    <s v="Not Retained"/>
    <n v="1"/>
    <s v="Sara Maldonado"/>
    <x v="6"/>
    <s v="5/8/2026, 12:26 PM"/>
    <s v="Cancellation"/>
  </r>
  <r>
    <s v="DG0001595039"/>
    <s v="Initial"/>
    <s v="Tel Reg"/>
    <s v="5/8/2026, 12:27 PM"/>
    <s v="6/3/2026, 7:00 AM"/>
    <m/>
    <s v="Subscription"/>
    <m/>
    <s v="Not Retained"/>
    <n v="1"/>
    <s v="Sara Maldonado"/>
    <x v="6"/>
    <s v="5/8/2026, 12:27 PM"/>
    <s v="Cancellation"/>
  </r>
  <r>
    <s v="DG0001595038"/>
    <s v="Initial"/>
    <s v="Tel Reg"/>
    <s v="5/8/2026, 12:28 PM"/>
    <s v="6/3/2026, 7:00 AM"/>
    <m/>
    <s v="Subscription"/>
    <m/>
    <s v="Not Retained"/>
    <n v="1"/>
    <s v="Sara Maldonado"/>
    <x v="6"/>
    <s v="5/8/2026, 12:28 PM"/>
    <s v="Cancellation"/>
  </r>
  <r>
    <s v="DG0001595036"/>
    <s v="Initial"/>
    <s v="Tel Reg"/>
    <s v="5/8/2026, 12:29 PM"/>
    <s v="6/3/2026, 7:00 AM"/>
    <m/>
    <s v="Subscription"/>
    <m/>
    <s v="Not Retained"/>
    <n v="1"/>
    <s v="Sara Maldonado"/>
    <x v="6"/>
    <s v="5/8/2026, 12:29 PM"/>
    <s v="Cancellation"/>
  </r>
  <r>
    <s v="DG0001595037"/>
    <s v="Initial"/>
    <s v="Tel Reg"/>
    <s v="5/8/2026, 12:30 PM"/>
    <s v="6/3/2026, 7:00 AM"/>
    <m/>
    <s v="Subscription"/>
    <m/>
    <s v="Not Retained"/>
    <n v="1"/>
    <s v="Sara Maldonado"/>
    <x v="6"/>
    <s v="5/8/2026, 12:30 PM"/>
    <s v="Cancellation"/>
  </r>
  <r>
    <s v="DG0002023643"/>
    <s v="Canceled"/>
    <s v="Web Reg"/>
    <s v="5/8/2026, 12:41 PM"/>
    <s v="5/8/2026, 7:00 AM"/>
    <m/>
    <s v="Subscription"/>
    <m/>
    <s v="Not Retained"/>
    <n v="1"/>
    <s v="Sandra Martinez"/>
    <x v="6"/>
    <s v="5/8/2026, 12:41 PM"/>
    <s v="Cancellation"/>
  </r>
  <r>
    <s v="DG0000598386"/>
    <s v="Canceled"/>
    <s v="Whirlpool Contact Center"/>
    <s v="5/8/2026, 12:48 PM"/>
    <s v="5/8/2026, 7:00 AM"/>
    <s v="9/15/2026, 11:59 PM"/>
    <s v="Subscription"/>
    <m/>
    <s v="Not Retained"/>
    <n v="1"/>
    <s v="Flor Prudente"/>
    <x v="6"/>
    <s v="5/8/2026, 12:48 PM"/>
    <s v="Cancellation"/>
  </r>
  <r>
    <s v="DG0000390974"/>
    <s v="Canceled"/>
    <s v="Whirlpool Contact Center"/>
    <s v="5/8/2026, 1:51 PM"/>
    <s v="5/8/2026, 7:00 AM"/>
    <s v="4/16/2027, 11:59 PM"/>
    <s v="Annual Renewal"/>
    <m/>
    <s v="Not Retained"/>
    <n v="1"/>
    <s v="James Castro"/>
    <x v="6"/>
    <s v="5/8/2026, 1:51 PM"/>
    <s v="Cancellation"/>
  </r>
  <r>
    <s v="DG0000996406"/>
    <s v="Initial"/>
    <s v="Whirlpool Contact Center"/>
    <s v="5/8/2026, 2:42 PM"/>
    <s v="5/16/2026, 7:00 AM"/>
    <s v="4/16/2027, 11:59 PM"/>
    <s v="Subscription"/>
    <m/>
    <s v="Not Retained"/>
    <n v="1"/>
    <s v="William Martinez"/>
    <x v="6"/>
    <s v="5/8/2026, 2:42 PM"/>
    <s v="Cancellation"/>
  </r>
  <r>
    <s v="DG0001828102"/>
    <s v="Initial"/>
    <s v="Tel Reg"/>
    <s v="5/7/2026, 7:33 AM"/>
    <s v="6/2/2026, 7:00 AM"/>
    <m/>
    <s v="Subscription"/>
    <m/>
    <s v="Not Retained"/>
    <n v="1"/>
    <s v="AVA ELLIS"/>
    <x v="6"/>
    <s v="5/7/2026, 7:33 AM"/>
    <s v="Cancellation"/>
  </r>
  <r>
    <s v="DG0001828101"/>
    <s v="Initial"/>
    <s v="Tel Reg"/>
    <s v="5/7/2026, 7:34 AM"/>
    <s v="6/2/2026, 7:00 AM"/>
    <m/>
    <s v="Subscription"/>
    <m/>
    <s v="Not Retained"/>
    <n v="1"/>
    <s v="AVA ELLIS"/>
    <x v="6"/>
    <s v="5/7/2026, 7:34 AM"/>
    <s v="Cancellation"/>
  </r>
  <r>
    <s v="DG0000950191"/>
    <s v="Canceled"/>
    <s v="Whirlpool Contact Center"/>
    <s v="5/7/2026, 7:42 AM"/>
    <s v="5/7/2026, 7:00 AM"/>
    <s v="3/27/2027, 11:59 PM"/>
    <s v="Annual Renewal"/>
    <m/>
    <s v="Not Retained"/>
    <n v="1"/>
    <s v="William Moore"/>
    <x v="6"/>
    <s v="5/7/2026, 7:42 AM"/>
    <s v="Cancellation"/>
  </r>
  <r>
    <s v="DG0001428544"/>
    <s v="Initial"/>
    <s v="Web Reg"/>
    <s v="5/7/2026, 8:33 AM"/>
    <s v="5/14/2026, 7:00 AM"/>
    <m/>
    <s v="Subscription"/>
    <m/>
    <s v="Not Retained"/>
    <n v="1"/>
    <s v="Maria Reano Diaz"/>
    <x v="6"/>
    <s v="5/7/2026, 8:33 AM"/>
    <s v="Cancellation"/>
  </r>
  <r>
    <s v="DG0000501288"/>
    <s v="Canceled"/>
    <s v="After Mail"/>
    <s v="5/7/2026, 9:00 AM"/>
    <s v="5/11/2026, 7:00 AM"/>
    <s v="7/11/2026, 11:59 PM"/>
    <s v="Subscription"/>
    <m/>
    <s v="Not Retained"/>
    <n v="1"/>
    <s v="Rose Brier"/>
    <x v="6"/>
    <s v="5/7/2026, 9:00 AM"/>
    <s v="Cancellation"/>
  </r>
  <r>
    <s v="DG0002043860"/>
    <s v="Initial"/>
    <s v="Tel Reg"/>
    <s v="5/7/2026, 9:15 AM"/>
    <s v="6/1/2026, 7:00 AM"/>
    <m/>
    <s v="Subscription"/>
    <m/>
    <s v="Not Retained"/>
    <n v="1"/>
    <s v="Andrea Coppens"/>
    <x v="6"/>
    <s v="5/7/2026, 9:15 AM"/>
    <s v="Cancellation"/>
  </r>
  <r>
    <s v="DG0002071455"/>
    <s v="Canceled"/>
    <s v="Tel Reg"/>
    <s v="5/7/2026, 10:09 AM"/>
    <s v="5/7/2026, 7:00 AM"/>
    <m/>
    <s v="Subscription"/>
    <n v="0.5"/>
    <s v="Not Retained"/>
    <n v="1"/>
    <s v="Jason Hamilton"/>
    <x v="6"/>
    <s v="5/7/2026, 10:09 AM"/>
    <s v="Cancellation"/>
  </r>
  <r>
    <s v="DG0002071454"/>
    <s v="Canceled"/>
    <s v="Tel Reg"/>
    <s v="5/7/2026, 10:10 AM"/>
    <s v="5/7/2026, 7:00 AM"/>
    <m/>
    <s v="Subscription"/>
    <n v="0.5"/>
    <s v="Not Retained"/>
    <n v="1"/>
    <s v="Jason Hamilton"/>
    <x v="6"/>
    <s v="5/7/2026, 10:10 AM"/>
    <s v="Cancellation"/>
  </r>
  <r>
    <s v="DG0002071453"/>
    <s v="Canceled"/>
    <s v="Tel Reg"/>
    <s v="5/7/2026, 10:10 AM"/>
    <s v="5/7/2026, 7:00 AM"/>
    <m/>
    <s v="Subscription"/>
    <n v="0.5"/>
    <s v="Not Retained"/>
    <n v="1"/>
    <s v="Jason Hamilton"/>
    <x v="6"/>
    <s v="5/7/2026, 10:10 AM"/>
    <s v="Cancellation"/>
  </r>
  <r>
    <s v="DG0002071452"/>
    <s v="Canceled"/>
    <s v="Tel Reg"/>
    <s v="5/7/2026, 10:11 AM"/>
    <s v="5/7/2026, 7:00 AM"/>
    <m/>
    <s v="Subscription"/>
    <n v="0.5"/>
    <s v="Not Retained"/>
    <n v="1"/>
    <s v="Jason Hamilton"/>
    <x v="6"/>
    <s v="5/7/2026, 10:11 AM"/>
    <s v="Cancellation"/>
  </r>
  <r>
    <s v="DG0002071451"/>
    <s v="Canceled"/>
    <s v="Tel Reg"/>
    <s v="5/7/2026, 10:12 AM"/>
    <s v="5/7/2026, 7:00 AM"/>
    <m/>
    <s v="Subscription"/>
    <n v="0.5"/>
    <s v="Not Retained"/>
    <n v="1"/>
    <s v="Jason Hamilton"/>
    <x v="6"/>
    <s v="5/7/2026, 10:12 AM"/>
    <s v="Cancellation"/>
  </r>
  <r>
    <s v="DG0001291347"/>
    <s v="Canceled"/>
    <s v="Whirlpool Contact Center"/>
    <s v="5/7/2026, 10:28 AM"/>
    <s v="5/7/2026, 7:00 AM"/>
    <m/>
    <s v="Subscription"/>
    <m/>
    <s v="Not Retained"/>
    <n v="1"/>
    <s v="MARION Lampart"/>
    <x v="6"/>
    <s v="5/7/2026, 10:28 AM"/>
    <s v="Cancellation"/>
  </r>
  <r>
    <s v="DG0001966293"/>
    <s v="Canceled"/>
    <s v="Tel Reg"/>
    <s v="5/7/2026, 11:59 AM"/>
    <s v="5/8/2026, 7:00 AM"/>
    <m/>
    <s v="Subscription"/>
    <m/>
    <s v="Not Retained"/>
    <n v="1"/>
    <s v="Jay Hollen"/>
    <x v="6"/>
    <s v="5/7/2026, 11:59 AM"/>
    <s v="Cancellation"/>
  </r>
  <r>
    <s v="DG0001966291"/>
    <s v="Canceled"/>
    <s v="Tel Reg"/>
    <s v="5/7/2026, 11:59 AM"/>
    <s v="5/8/2026, 7:00 AM"/>
    <m/>
    <s v="Subscription"/>
    <m/>
    <s v="Not Retained"/>
    <n v="1"/>
    <s v="Jay Hollen"/>
    <x v="6"/>
    <s v="5/7/2026, 11:59 AM"/>
    <s v="Cancellation"/>
  </r>
  <r>
    <s v="DG0001542506"/>
    <s v="Canceled"/>
    <s v="Whirlpool Contact Center"/>
    <s v="5/7/2026, 12:23 PM"/>
    <s v="5/7/2026, 7:00 AM"/>
    <m/>
    <s v="Annual Renewal"/>
    <m/>
    <s v="Not Retained"/>
    <n v="1"/>
    <s v="Albert Rodriguez"/>
    <x v="6"/>
    <s v="5/7/2026, 12:23 PM"/>
    <s v="Cancellation"/>
  </r>
  <r>
    <s v="DG0001717615"/>
    <s v="Initial"/>
    <s v="After CC"/>
    <s v="5/7/2026, 2:50 PM"/>
    <s v="5/16/2026, 7:00 AM"/>
    <m/>
    <s v="Subscription"/>
    <n v="0.2"/>
    <s v="Not Retained"/>
    <n v="1"/>
    <s v="Laura Dickinson"/>
    <x v="6"/>
    <s v="5/7/2026, 2:50 PM"/>
    <s v="Cancellation"/>
  </r>
  <r>
    <s v="DG0000409377"/>
    <s v="Initial"/>
    <s v="Tel Reg"/>
    <s v="5/7/2026, 2:58 PM"/>
    <s v="6/2/2026, 7:00 AM"/>
    <s v="5/2/2027, 11:59 PM"/>
    <s v="Subscription"/>
    <m/>
    <s v="Not Retained"/>
    <n v="1"/>
    <s v="Gary Packer"/>
    <x v="6"/>
    <s v="5/7/2026, 2:58 PM"/>
    <s v="Cancellation"/>
  </r>
  <r>
    <s v="DG0000389723"/>
    <s v="Canceled"/>
    <s v="Whirlpool Contact Center"/>
    <s v="5/6/2026, 6:42 AM"/>
    <s v="5/6/2026, 7:00 AM"/>
    <s v="4/15/2027, 11:59 PM"/>
    <s v="Annual Renewal"/>
    <m/>
    <s v="Not Retained"/>
    <n v="1"/>
    <s v="Stephanie Nader"/>
    <x v="6"/>
    <s v="5/6/2026, 6:42 AM"/>
    <s v="Cancellation"/>
  </r>
  <r>
    <s v="DG0000589229"/>
    <s v="Canceled"/>
    <s v="Whirlpool Contact Center"/>
    <s v="5/6/2026, 7:22 AM"/>
    <s v="5/9/2026, 7:00 AM"/>
    <s v="9/9/2026, 11:59 PM"/>
    <s v="Subscription"/>
    <n v="0.2"/>
    <s v="Not Retained"/>
    <n v="1"/>
    <s v="Carrie Sturim"/>
    <x v="6"/>
    <s v="5/6/2026, 7:22 AM"/>
    <s v="Cancellation"/>
  </r>
  <r>
    <s v="DG0001933681"/>
    <s v="Initial"/>
    <s v="Tel Reg"/>
    <s v="5/6/2026, 7:29 AM"/>
    <s v="5/30/2026, 7:00 AM"/>
    <m/>
    <s v="Subscription"/>
    <m/>
    <s v="Not Retained"/>
    <n v="1"/>
    <s v="Joe Petaccio"/>
    <x v="6"/>
    <s v="5/6/2026, 7:29 AM"/>
    <s v="Cancellation"/>
  </r>
  <r>
    <s v="DG0001933680"/>
    <s v="Initial"/>
    <s v="D&amp;G Contact Center"/>
    <s v="5/6/2026, 7:30 AM"/>
    <s v="6/1/2026, 7:00 AM"/>
    <m/>
    <s v="Subscription"/>
    <m/>
    <s v="Not Retained"/>
    <n v="1"/>
    <s v="Joe Petaccio"/>
    <x v="6"/>
    <s v="5/6/2026, 7:30 AM"/>
    <s v="Cancellation"/>
  </r>
  <r>
    <s v="DG0001266488"/>
    <s v="Initial"/>
    <s v="D&amp;G Contact Center"/>
    <s v="5/6/2026, 10:08 AM"/>
    <s v="5/26/2026, 7:00 AM"/>
    <m/>
    <s v="Subscription"/>
    <m/>
    <s v="Not Retained"/>
    <n v="1"/>
    <s v="Girish Kosuri"/>
    <x v="6"/>
    <s v="5/6/2026, 10:08 AM"/>
    <s v="Cancellation"/>
  </r>
  <r>
    <s v="DG0001514323"/>
    <s v="Canceled"/>
    <s v="Whirlpool Contact Center"/>
    <s v="5/6/2026, 10:19 AM"/>
    <s v="5/6/2026, 7:00 AM"/>
    <m/>
    <s v="Annual Renewal"/>
    <m/>
    <s v="Not Retained"/>
    <n v="1"/>
    <s v="Brenda Larouche"/>
    <x v="6"/>
    <s v="5/6/2026, 10:19 AM"/>
    <s v="Cancellation"/>
  </r>
  <r>
    <s v="DG0001028051"/>
    <s v="Canceled"/>
    <s v="Web Reg"/>
    <s v="5/6/2026, 12:15 PM"/>
    <s v="5/6/2026, 7:00 AM"/>
    <s v="4/29/2027, 11:59 PM"/>
    <s v="Subscription"/>
    <m/>
    <s v="Not Retained"/>
    <n v="1"/>
    <s v="Sara Kasper"/>
    <x v="6"/>
    <s v="5/6/2026, 12:15 PM"/>
    <s v="Cancellation"/>
  </r>
  <r>
    <s v="DG0001613679"/>
    <s v="Canceled"/>
    <s v="Tel Reg"/>
    <s v="5/6/2026, 1:50 PM"/>
    <s v="5/9/2026, 7:00 AM"/>
    <m/>
    <s v="Subscription"/>
    <m/>
    <s v="Not Retained"/>
    <n v="1"/>
    <s v="Jonathan Phelps"/>
    <x v="6"/>
    <s v="5/6/2026, 1:50 PM"/>
    <s v="Cancellation"/>
  </r>
  <r>
    <s v="DG0000730946"/>
    <s v="Canceled"/>
    <s v="Tel Reg"/>
    <s v="5/6/2026, 2:02 PM"/>
    <s v="4/4/2026, 7:00 AM"/>
    <s v="12/4/2026, 11:59 PM"/>
    <s v="Subscription"/>
    <n v="0.2"/>
    <s v="Not Retained"/>
    <n v="1"/>
    <s v="Jeffrey gilbert"/>
    <x v="6"/>
    <s v="5/6/2026, 2:02 PM"/>
    <s v="Cancellation"/>
  </r>
  <r>
    <s v="DG0001893904"/>
    <s v="Initial"/>
    <s v="Tel Reg"/>
    <s v="5/5/2026, 6:35 AM"/>
    <s v="5/19/2026, 7:00 AM"/>
    <m/>
    <s v="Subscription"/>
    <n v="0.5"/>
    <s v="Not Retained"/>
    <n v="1"/>
    <s v="Lorraine Elliott"/>
    <x v="6"/>
    <s v="5/5/2026, 6:35 AM"/>
    <s v="Cancellation"/>
  </r>
  <r>
    <s v="DG0001893903"/>
    <s v="Initial"/>
    <s v="Tel Reg"/>
    <s v="5/5/2026, 6:36 AM"/>
    <s v="5/19/2026, 7:00 AM"/>
    <m/>
    <s v="Subscription"/>
    <n v="0.5"/>
    <s v="Not Retained"/>
    <n v="1"/>
    <s v="Lorraine Elliott"/>
    <x v="6"/>
    <s v="5/5/2026, 6:36 AM"/>
    <s v="Cancellation"/>
  </r>
  <r>
    <s v="DG0001893902"/>
    <s v="Initial"/>
    <s v="Tel Reg"/>
    <s v="5/5/2026, 6:39 AM"/>
    <s v="5/19/2026, 7:00 AM"/>
    <m/>
    <s v="Subscription"/>
    <n v="0.5"/>
    <s v="Not Retained"/>
    <n v="1"/>
    <s v="Lorraine Elliott"/>
    <x v="6"/>
    <s v="5/5/2026, 6:39 AM"/>
    <s v="Cancellation"/>
  </r>
  <r>
    <s v="DG0001893900"/>
    <s v="Initial"/>
    <s v="Tel Reg"/>
    <s v="5/5/2026, 6:39 AM"/>
    <s v="5/19/2026, 7:00 AM"/>
    <m/>
    <s v="Subscription"/>
    <n v="0.5"/>
    <s v="Not Retained"/>
    <n v="1"/>
    <s v="Lorraine Elliott"/>
    <x v="6"/>
    <s v="5/5/2026, 6:39 AM"/>
    <s v="Cancellation"/>
  </r>
  <r>
    <s v="DG0001893898"/>
    <s v="Initial"/>
    <s v="Tel Reg"/>
    <s v="5/5/2026, 6:40 AM"/>
    <s v="5/19/2026, 7:00 AM"/>
    <m/>
    <s v="Subscription"/>
    <n v="0.5"/>
    <s v="Not Retained"/>
    <n v="1"/>
    <s v="Lorraine Elliott"/>
    <x v="6"/>
    <s v="5/5/2026, 6:40 AM"/>
    <s v="Cancellation"/>
  </r>
  <r>
    <s v="DG0001893899"/>
    <s v="Initial"/>
    <s v="Tel Reg"/>
    <s v="5/5/2026, 6:40 AM"/>
    <s v="5/19/2026, 7:00 AM"/>
    <m/>
    <s v="Subscription"/>
    <n v="0.5"/>
    <s v="Not Retained"/>
    <n v="1"/>
    <s v="Lorraine Elliott"/>
    <x v="6"/>
    <s v="5/5/2026, 6:40 AM"/>
    <s v="Cancellation"/>
  </r>
  <r>
    <s v="DG0002079804"/>
    <s v="Canceled"/>
    <s v="Tel Reg"/>
    <s v="5/5/2026, 8:59 AM"/>
    <s v="5/5/2026, 7:00 AM"/>
    <m/>
    <s v="Subscription"/>
    <n v="0.5"/>
    <s v="Not Retained"/>
    <n v="1"/>
    <s v="Neftali Miller"/>
    <x v="6"/>
    <s v="5/5/2026, 8:59 AM"/>
    <s v="Cancellation"/>
  </r>
  <r>
    <s v="DG0001134035"/>
    <s v="Canceled"/>
    <s v="Whirlpool Contact Center"/>
    <s v="5/5/2026, 10:10 AM"/>
    <s v="5/5/2026, 7:00 AM"/>
    <m/>
    <s v="Annual Renewal"/>
    <m/>
    <s v="Not Retained"/>
    <n v="1"/>
    <s v="DIANEY ORTIS"/>
    <x v="6"/>
    <s v="5/5/2026, 10:10 AM"/>
    <s v="Cancellation"/>
  </r>
  <r>
    <s v="DG0002043876"/>
    <s v="Initial"/>
    <s v="Tel Reg"/>
    <s v="5/5/2026, 11:52 AM"/>
    <s v="6/1/2026, 7:00 AM"/>
    <m/>
    <s v="Subscription"/>
    <m/>
    <s v="Not Retained"/>
    <n v="1"/>
    <s v="Sydney Gerber"/>
    <x v="6"/>
    <s v="5/5/2026, 11:52 AM"/>
    <s v="Cancellation"/>
  </r>
  <r>
    <s v="DG0002043875"/>
    <s v="Initial"/>
    <s v="Tel Reg"/>
    <s v="5/5/2026, 11:53 AM"/>
    <s v="6/1/2026, 7:00 AM"/>
    <m/>
    <s v="Subscription"/>
    <m/>
    <s v="Not Retained"/>
    <n v="1"/>
    <s v="Sydney Gerber"/>
    <x v="6"/>
    <s v="5/5/2026, 11:53 AM"/>
    <s v="Cancellation"/>
  </r>
  <r>
    <s v="DG0002043874"/>
    <s v="Initial"/>
    <s v="Tel Reg"/>
    <s v="5/5/2026, 11:53 AM"/>
    <s v="6/1/2026, 7:00 AM"/>
    <m/>
    <s v="Subscription"/>
    <m/>
    <s v="Not Retained"/>
    <n v="1"/>
    <s v="Sydney Gerber"/>
    <x v="6"/>
    <s v="5/5/2026, 11:53 AM"/>
    <s v="Cancellation"/>
  </r>
  <r>
    <s v="DG0002043872"/>
    <s v="Initial"/>
    <s v="Tel Reg"/>
    <s v="5/5/2026, 11:54 AM"/>
    <s v="6/1/2026, 7:00 AM"/>
    <m/>
    <s v="Subscription"/>
    <m/>
    <s v="Not Retained"/>
    <n v="1"/>
    <s v="Sydney Gerber"/>
    <x v="6"/>
    <s v="5/5/2026, 11:54 AM"/>
    <s v="Cancellation"/>
  </r>
  <r>
    <s v="DG0002043873"/>
    <s v="Initial"/>
    <s v="Tel Reg"/>
    <s v="5/5/2026, 11:55 AM"/>
    <s v="6/1/2026, 7:00 AM"/>
    <m/>
    <s v="Subscription"/>
    <m/>
    <s v="Not Retained"/>
    <n v="1"/>
    <s v="Sydney Gerber"/>
    <x v="6"/>
    <s v="5/5/2026, 11:55 AM"/>
    <s v="Cancellation"/>
  </r>
  <r>
    <s v="DG0000966703"/>
    <s v="Initial"/>
    <s v="Whirlpool Contact Center"/>
    <s v="5/5/2026, 12:33 PM"/>
    <s v="6/3/2026, 7:00 AM"/>
    <s v="4/3/2027, 11:59 PM"/>
    <s v="Subscription"/>
    <m/>
    <s v="Not Retained"/>
    <n v="1"/>
    <s v="Kitt Lo"/>
    <x v="6"/>
    <s v="5/5/2026, 12:33 PM"/>
    <s v="Cancellation"/>
  </r>
  <r>
    <s v="DG0001393770"/>
    <s v="Initial"/>
    <s v="Whirlpool Contact Center"/>
    <s v="5/5/2026, 1:24 PM"/>
    <s v="6/3/2026, 7:00 AM"/>
    <m/>
    <s v="Subscription"/>
    <n v="0.2"/>
    <s v="Not Retained"/>
    <n v="1"/>
    <s v="Maria Guerrero"/>
    <x v="6"/>
    <s v="5/5/2026, 1:24 PM"/>
    <s v="Cancellation"/>
  </r>
  <r>
    <s v="DG0001064906"/>
    <s v="Initial"/>
    <s v="Whirlpool Contact Center"/>
    <s v="5/4/2026, 10:00 AM"/>
    <s v="5/14/2026, 7:00 AM"/>
    <m/>
    <s v="Annual Renewal"/>
    <m/>
    <s v="Not Retained"/>
    <n v="1"/>
    <s v="Sandra Ramos"/>
    <x v="6"/>
    <s v="5/4/2026, 10:00 AM"/>
    <s v="Cancellation"/>
  </r>
  <r>
    <s v="DG0000619872"/>
    <s v="Initial"/>
    <s v="After CC"/>
    <s v="5/4/2026, 11:58 AM"/>
    <s v="5/29/2026, 7:00 AM"/>
    <s v="10/29/2026, 11:59 PM"/>
    <s v="Subscription"/>
    <m/>
    <s v="Not Retained"/>
    <n v="1"/>
    <s v="Linda Ackerman"/>
    <x v="6"/>
    <s v="5/4/2026, 11:58 AM"/>
    <s v="Cancellation"/>
  </r>
  <r>
    <s v="DG0000619874"/>
    <s v="Initial"/>
    <s v="After CC"/>
    <s v="5/4/2026, 11:59 AM"/>
    <s v="5/29/2026, 7:00 AM"/>
    <s v="10/29/2026, 11:59 PM"/>
    <s v="Subscription"/>
    <m/>
    <s v="Not Retained"/>
    <n v="1"/>
    <s v="Linda Ackerman"/>
    <x v="6"/>
    <s v="5/4/2026, 11:59 AM"/>
    <s v="Cancellation"/>
  </r>
  <r>
    <s v="DG0000619873"/>
    <s v="Initial"/>
    <s v="After CC"/>
    <s v="5/4/2026, 12:01 PM"/>
    <s v="5/29/2026, 7:00 AM"/>
    <s v="10/29/2026, 11:59 PM"/>
    <s v="Subscription"/>
    <m/>
    <s v="Not Retained"/>
    <n v="1"/>
    <s v="Linda Ackerman"/>
    <x v="6"/>
    <s v="5/4/2026, 12:01 PM"/>
    <s v="Cancellation"/>
  </r>
  <r>
    <s v="DG0000903939"/>
    <s v="Canceled"/>
    <s v="After CC"/>
    <s v="5/4/2026, 12:29 PM"/>
    <s v="5/6/2026, 7:00 AM"/>
    <s v="3/6/2027, 11:59 PM"/>
    <s v="Subscription"/>
    <m/>
    <s v="Not Retained"/>
    <n v="1"/>
    <s v="Sequoia Gant"/>
    <x v="6"/>
    <s v="5/4/2026, 12:29 PM"/>
    <s v="Cancellation"/>
  </r>
  <r>
    <s v="DG0000903938"/>
    <s v="Canceled"/>
    <s v="After CC"/>
    <s v="5/4/2026, 12:30 PM"/>
    <s v="5/6/2026, 7:00 AM"/>
    <s v="3/6/2027, 11:59 PM"/>
    <s v="Subscription"/>
    <m/>
    <s v="Not Retained"/>
    <n v="1"/>
    <s v="Sequoia Gant"/>
    <x v="6"/>
    <s v="5/4/2026, 12:30 PM"/>
    <s v="Cancellation"/>
  </r>
  <r>
    <s v="DG0001930246"/>
    <s v="Initial"/>
    <s v="Tel Reg"/>
    <s v="5/1/2026, 6:34 AM"/>
    <s v="5/29/2026, 7:00 AM"/>
    <m/>
    <s v="Subscription"/>
    <m/>
    <s v="Not Retained"/>
    <n v="1"/>
    <s v="Jamica Jackson"/>
    <x v="6"/>
    <s v="5/1/2026, 6:34 AM"/>
    <s v="Cancellation"/>
  </r>
  <r>
    <s v="DG0001040320"/>
    <s v="Canceled"/>
    <s v="Whirlpool Contact Center"/>
    <s v="5/1/2026, 8:48 AM"/>
    <s v="5/4/2026, 7:00 AM"/>
    <m/>
    <s v="Annual Renewal"/>
    <m/>
    <s v="Not Retained"/>
    <n v="1"/>
    <s v="Silvia Jimenez"/>
    <x v="6"/>
    <s v="5/1/2026, 8:48 AM"/>
    <s v="Cancellation"/>
  </r>
  <r>
    <s v="DG0001003915"/>
    <s v="Initial"/>
    <s v="Tel Reg"/>
    <s v="5/1/2026, 8:55 AM"/>
    <s v="5/20/2026, 7:00 AM"/>
    <s v="4/20/2027, 11:59 PM"/>
    <s v="Subscription"/>
    <m/>
    <s v="Not Retained"/>
    <n v="1"/>
    <s v="Leydi Pool"/>
    <x v="6"/>
    <s v="5/1/2026, 8:55 AM"/>
    <s v="Cancellation"/>
  </r>
  <r>
    <s v="DG0000460967"/>
    <s v="Canceled"/>
    <s v="Whirlpool Contact Center"/>
    <s v="5/1/2026, 9:49 AM"/>
    <s v="5/1/2026, 7:00 AM"/>
    <s v="6/12/2026, 11:59 PM"/>
    <s v="Annual Renewal"/>
    <m/>
    <s v="Not Retained"/>
    <n v="1"/>
    <s v="Kenneth Johnathan"/>
    <x v="6"/>
    <s v="5/1/2026, 9:49 AM"/>
    <s v="Cancellation"/>
  </r>
  <r>
    <s v="DG0002161297"/>
    <s v="Canceled"/>
    <s v="Tel Reg"/>
    <s v="5/1/2026, 10:08 AM"/>
    <s v="4/14/2026, 7:00 AM"/>
    <m/>
    <s v="Subscription"/>
    <n v="0.5"/>
    <s v="Not Retained"/>
    <n v="1"/>
    <s v="Keith Berry"/>
    <x v="6"/>
    <s v="5/1/2026, 10:08 AM"/>
    <s v="Cancellation"/>
  </r>
  <r>
    <s v="DG0001062406"/>
    <s v="Initial"/>
    <s v="Whirlpool Contact Center"/>
    <s v="5/1/2026, 10:11 AM"/>
    <s v="5/13/2026, 7:00 AM"/>
    <m/>
    <s v="Annual Renewal"/>
    <m/>
    <s v="Not Retained"/>
    <n v="1"/>
    <s v="ARANGELIO DIAZ GARCIA"/>
    <x v="6"/>
    <s v="5/1/2026, 10:11 AM"/>
    <s v="Cancellation"/>
  </r>
  <r>
    <s v="DG0000314679"/>
    <s v="Canceled"/>
    <s v="Tel Reg"/>
    <s v="5/8/2026, 9:31 AM"/>
    <s v="5/8/2026, 7:00 AM"/>
    <s v="1/7/2027, 11:59 PM"/>
    <s v="Subscription"/>
    <m/>
    <s v="Not Retained"/>
    <n v="1"/>
    <s v="Lajune Alexander"/>
    <x v="7"/>
    <s v="5/8/2026, 9:31 AM"/>
    <s v="Cancellation"/>
  </r>
  <r>
    <s v="DG0000314678"/>
    <s v="Canceled"/>
    <s v="Tel Reg"/>
    <s v="5/8/2026, 9:32 AM"/>
    <s v="5/8/2026, 7:00 AM"/>
    <s v="1/7/2027, 11:59 PM"/>
    <s v="Subscription"/>
    <m/>
    <s v="Not Retained"/>
    <n v="1"/>
    <s v="Lajune Alexander"/>
    <x v="7"/>
    <s v="5/8/2026, 9:32 AM"/>
    <s v="Cancellation"/>
  </r>
  <r>
    <s v="DG0000548124"/>
    <s v="Canceled"/>
    <s v="Whirlpool Contact Center"/>
    <s v="5/7/2026, 5:31 AM"/>
    <s v="5/7/2026, 7:00 AM"/>
    <s v="8/12/2026, 11:59 PM"/>
    <s v="Annual Renewal"/>
    <m/>
    <s v="Not Retained"/>
    <n v="1"/>
    <s v="Jacqueline Nelson"/>
    <x v="7"/>
    <s v="5/7/2026, 5:31 AM"/>
    <s v="Cancellation"/>
  </r>
  <r>
    <s v="DG0000928714"/>
    <s v="Canceled"/>
    <s v="After CC"/>
    <s v="5/7/2026, 7:14 AM"/>
    <s v="5/4/2026, 7:00 AM"/>
    <s v="5/3/2027, 11:59 PM"/>
    <s v="Subscription"/>
    <m/>
    <s v="Not Retained"/>
    <n v="1"/>
    <s v="Diane Sylvia"/>
    <x v="7"/>
    <s v="5/7/2026, 7:14 AM"/>
    <s v="Cancellation"/>
  </r>
  <r>
    <s v="DG0000928715"/>
    <s v="Canceled"/>
    <s v="After CC"/>
    <s v="5/7/2026, 7:15 AM"/>
    <s v="5/4/2026, 7:00 AM"/>
    <s v="5/3/2027, 11:59 PM"/>
    <s v="Subscription"/>
    <m/>
    <s v="Not Retained"/>
    <n v="1"/>
    <s v="Diane Sylvia"/>
    <x v="7"/>
    <s v="5/7/2026, 7:15 AM"/>
    <s v="Cancellation"/>
  </r>
  <r>
    <s v="DG0001531368"/>
    <s v="Canceled"/>
    <s v="Whirlpool Contact Center"/>
    <s v="5/7/2026, 10:12 AM"/>
    <s v="5/7/2026, 7:00 AM"/>
    <m/>
    <s v="Annual Renewal"/>
    <m/>
    <s v="Not Retained"/>
    <n v="1"/>
    <s v="Denise Negron"/>
    <x v="7"/>
    <s v="5/7/2026, 10:12 AM"/>
    <s v="Cancellation"/>
  </r>
  <r>
    <s v="DG0001177411"/>
    <s v="Initial"/>
    <s v="Web Reg"/>
    <s v="5/1/2026, 6:36 AM"/>
    <s v="5/25/2026, 7:00 AM"/>
    <m/>
    <s v="Subscription"/>
    <m/>
    <s v="Not Retained"/>
    <n v="1"/>
    <s v="Durwood Helms"/>
    <x v="7"/>
    <s v="5/1/2026, 6:36 AM"/>
    <s v="Cancellation"/>
  </r>
  <r>
    <s v="DG0001412069"/>
    <s v="Initial"/>
    <s v="After Web"/>
    <s v="5/11/2026, 7:14 AM"/>
    <s v="6/9/2026, 7:00 AM"/>
    <m/>
    <s v="Subscription"/>
    <m/>
    <s v="Not Retained"/>
    <n v="1"/>
    <s v="Sheila Conyers"/>
    <x v="8"/>
    <s v="5/11/2026, 7:14 AM"/>
    <s v="Cancellation"/>
  </r>
  <r>
    <s v="DG0001412058"/>
    <s v="Initial"/>
    <s v="After Web"/>
    <s v="5/11/2026, 7:14 AM"/>
    <s v="6/9/2026, 7:00 AM"/>
    <m/>
    <s v="Subscription"/>
    <m/>
    <s v="Not Retained"/>
    <n v="1"/>
    <s v="Sheila Conyers"/>
    <x v="8"/>
    <s v="5/11/2026, 7:14 AM"/>
    <s v="Cancellation"/>
  </r>
  <r>
    <s v="DG0001412056"/>
    <s v="Initial"/>
    <s v="After Web"/>
    <s v="5/11/2026, 7:15 AM"/>
    <s v="6/9/2026, 7:00 AM"/>
    <m/>
    <s v="Subscription"/>
    <m/>
    <s v="Not Retained"/>
    <n v="1"/>
    <s v="Sheila Conyers"/>
    <x v="8"/>
    <s v="5/11/2026, 7:15 AM"/>
    <s v="Cancellation"/>
  </r>
  <r>
    <s v="DG0001412055"/>
    <s v="Initial"/>
    <s v="After Web"/>
    <s v="5/11/2026, 7:15 AM"/>
    <s v="6/9/2026, 7:00 AM"/>
    <m/>
    <s v="Subscription"/>
    <m/>
    <s v="Not Retained"/>
    <n v="1"/>
    <s v="Sheila Conyers"/>
    <x v="8"/>
    <s v="5/11/2026, 7:15 AM"/>
    <s v="Cancellation"/>
  </r>
  <r>
    <s v="DG0001412057"/>
    <s v="Initial"/>
    <s v="After Web"/>
    <s v="5/11/2026, 7:16 AM"/>
    <s v="6/9/2026, 7:00 AM"/>
    <m/>
    <s v="Subscription"/>
    <m/>
    <s v="Not Retained"/>
    <n v="1"/>
    <s v="Sheila Conyers"/>
    <x v="8"/>
    <s v="5/11/2026, 7:16 AM"/>
    <s v="Cancellation"/>
  </r>
  <r>
    <s v="DG0001659285"/>
    <s v="Canceled"/>
    <s v="Whirlpool Contact Center"/>
    <s v="5/8/2026, 7:04 AM"/>
    <s v="5/8/2026, 7:00 AM"/>
    <m/>
    <s v="Annual Renewal"/>
    <m/>
    <s v="Not Retained"/>
    <n v="1"/>
    <s v="STACY POE"/>
    <x v="8"/>
    <s v="5/8/2026, 7:04 AM"/>
    <s v="Cancellation"/>
  </r>
  <r>
    <s v="DG0001640093"/>
    <s v="Canceled"/>
    <s v="Whirlpool Contact Center"/>
    <s v="5/8/2026, 7:26 AM"/>
    <s v="5/8/2026, 7:00 AM"/>
    <m/>
    <s v="Annual Renewal"/>
    <m/>
    <s v="Not Retained"/>
    <n v="1"/>
    <s v="Adrianne Riga"/>
    <x v="8"/>
    <s v="5/8/2026, 7:26 AM"/>
    <s v="Cancellation"/>
  </r>
  <r>
    <s v="DG0001786621"/>
    <s v="Canceled"/>
    <s v="Whirlpool Contact Center"/>
    <s v="5/8/2026, 8:25 AM"/>
    <s v="5/8/2026, 7:00 AM"/>
    <m/>
    <s v="Annual Renewal"/>
    <m/>
    <s v="Not Retained"/>
    <n v="1"/>
    <s v="Shamika Hightower"/>
    <x v="8"/>
    <s v="5/8/2026, 8:25 AM"/>
    <s v="Cancellation"/>
  </r>
  <r>
    <s v="DG0002042000"/>
    <s v="Canceled"/>
    <s v="Whirlpool Contact Center"/>
    <s v="5/7/2026, 7:46 AM"/>
    <s v="5/7/2026, 7:00 AM"/>
    <m/>
    <s v="Annual Renewal"/>
    <m/>
    <s v="Not Retained"/>
    <n v="1"/>
    <s v="Naomi Bagby"/>
    <x v="8"/>
    <s v="5/7/2026, 7:46 AM"/>
    <s v="Cancellation"/>
  </r>
  <r>
    <s v="DG0001973337"/>
    <s v="Canceled"/>
    <s v="Tel Reg"/>
    <s v="5/6/2026, 6:15 AM"/>
    <s v="5/10/2026, 7:00 AM"/>
    <m/>
    <s v="Subscription"/>
    <m/>
    <s v="Not Retained"/>
    <n v="1"/>
    <s v="Phillip Pintozzi"/>
    <x v="8"/>
    <s v="5/6/2026, 6:15 AM"/>
    <s v="Cancellation"/>
  </r>
  <r>
    <s v="DG0001973333"/>
    <s v="Canceled"/>
    <s v="Tel Reg"/>
    <s v="5/6/2026, 6:16 AM"/>
    <s v="5/10/2026, 7:00 AM"/>
    <m/>
    <s v="Subscription"/>
    <m/>
    <s v="Not Retained"/>
    <n v="1"/>
    <s v="Phillip Pintozzi"/>
    <x v="8"/>
    <s v="5/6/2026, 6:16 AM"/>
    <s v="Cancellation"/>
  </r>
  <r>
    <s v="DG0001973334"/>
    <s v="Canceled"/>
    <s v="Tel Reg"/>
    <s v="5/6/2026, 6:17 AM"/>
    <s v="5/10/2026, 7:00 AM"/>
    <m/>
    <s v="Subscription"/>
    <m/>
    <s v="Not Retained"/>
    <n v="1"/>
    <s v="Phillip Pintozzi"/>
    <x v="8"/>
    <s v="5/6/2026, 6:17 AM"/>
    <s v="Cancellation"/>
  </r>
  <r>
    <s v="DG0001973335"/>
    <s v="Canceled"/>
    <s v="Tel Reg"/>
    <s v="5/6/2026, 6:17 AM"/>
    <s v="5/10/2026, 7:00 AM"/>
    <m/>
    <s v="Subscription"/>
    <m/>
    <s v="Not Retained"/>
    <n v="1"/>
    <s v="Phillip Pintozzi"/>
    <x v="8"/>
    <s v="5/6/2026, 6:17 AM"/>
    <s v="Cancellation"/>
  </r>
  <r>
    <s v="DG0001973336"/>
    <s v="Canceled"/>
    <s v="Tel Reg"/>
    <s v="5/6/2026, 6:18 AM"/>
    <s v="5/10/2026, 7:00 AM"/>
    <m/>
    <s v="Subscription"/>
    <m/>
    <s v="Not Retained"/>
    <n v="1"/>
    <s v="Phillip Pintozzi"/>
    <x v="8"/>
    <s v="5/6/2026, 6:18 AM"/>
    <s v="Cancellation"/>
  </r>
  <r>
    <s v="DG0000890793"/>
    <s v="Canceled"/>
    <s v="After Web"/>
    <s v="5/5/2026, 8:15 AM"/>
    <s v="5/8/2026, 7:00 AM"/>
    <s v="3/8/2027, 11:59 PM"/>
    <s v="Subscription"/>
    <m/>
    <s v="Not Retained"/>
    <n v="1"/>
    <s v="Deborah Sawdey"/>
    <x v="8"/>
    <s v="5/5/2026, 8:15 AM"/>
    <s v="Cancellation"/>
  </r>
  <r>
    <s v="DG0001903474"/>
    <s v="Initial"/>
    <s v="D&amp;G Contact Center"/>
    <s v="5/4/2026, 7:52 AM"/>
    <s v="5/21/2026, 7:00 AM"/>
    <m/>
    <s v="Subscription"/>
    <m/>
    <s v="Not Retained"/>
    <n v="1"/>
    <s v="Robin Ransom"/>
    <x v="8"/>
    <s v="5/4/2026, 7:52 AM"/>
    <s v="Cancellation"/>
  </r>
  <r>
    <s v="DG0000840423"/>
    <s v="Canceled"/>
    <s v="D&amp;G Contact Center"/>
    <s v="5/4/2026, 10:44 AM"/>
    <s v="4/4/2026, 7:00 AM"/>
    <s v="3/4/2027, 11:59 PM"/>
    <s v="Subscription"/>
    <n v="0.2"/>
    <s v="Not Retained"/>
    <n v="1"/>
    <s v="Betty Reed"/>
    <x v="8"/>
    <s v="5/4/2026, 10:44 AM"/>
    <s v="Cancellation"/>
  </r>
  <r>
    <s v="DG0000204090"/>
    <s v="Canceled"/>
    <s v="Tel Reg"/>
    <s v="5/4/2026, 10:45 AM"/>
    <s v="3/27/2026, 7:00 AM"/>
    <s v="6/27/2026, 11:59 PM"/>
    <s v="Subscription"/>
    <n v="0.2"/>
    <s v="Not Retained"/>
    <n v="1"/>
    <s v="Betty Reed"/>
    <x v="8"/>
    <s v="5/4/2026, 10:45 AM"/>
    <s v="Cancellation"/>
  </r>
  <r>
    <s v="DG0000576129"/>
    <s v="Initial"/>
    <s v="After Web"/>
    <s v="5/4/2026, 12:02 PM"/>
    <s v="5/28/2026, 7:00 AM"/>
    <s v="11/28/2026, 11:59 PM"/>
    <s v="Subscription"/>
    <m/>
    <s v="Not Retained"/>
    <n v="1"/>
    <s v="James Sisk"/>
    <x v="8"/>
    <s v="5/4/2026, 12:02 PM"/>
    <s v="Cancellation"/>
  </r>
  <r>
    <s v="DG0002108257"/>
    <s v="Canceled"/>
    <s v="Tel Reg"/>
    <s v="5/1/2026, 6:34 AM"/>
    <s v="3/20/2026, 7:00 AM"/>
    <m/>
    <s v="Subscription"/>
    <n v="0.5"/>
    <s v="Not Retained"/>
    <n v="1"/>
    <s v="carol james"/>
    <x v="8"/>
    <s v="5/1/2026, 6:34 AM"/>
    <s v="Cancellation"/>
  </r>
  <r>
    <s v="DG0001314736"/>
    <s v="Canceled"/>
    <s v="Whirlpool Contact Center"/>
    <s v="5/1/2026, 7:57 AM"/>
    <s v="5/1/2026, 7:00 AM"/>
    <m/>
    <s v="Annual Renewal"/>
    <m/>
    <s v="Not Retained"/>
    <n v="1"/>
    <s v="Bonny Fitzgerald"/>
    <x v="8"/>
    <s v="5/1/2026, 7:57 AM"/>
    <s v="Cancellation"/>
  </r>
  <r>
    <s v="DG0001714472"/>
    <s v="Initial"/>
    <s v="After CC"/>
    <s v="5/11/2026, 7:05 AM"/>
    <s v="6/3/2026, 7:00 AM"/>
    <m/>
    <s v="Subscription"/>
    <n v="0.2"/>
    <s v="Not Retained"/>
    <n v="1"/>
    <s v="Veronica Rangel"/>
    <x v="9"/>
    <s v="5/11/2026, 7:05 AM"/>
    <s v="Cancellation"/>
  </r>
  <r>
    <s v="DG0001305355"/>
    <s v="Canceled"/>
    <s v="After CC"/>
    <s v="5/8/2026, 4:48 AM"/>
    <s v="5/8/2026, 7:00 AM"/>
    <m/>
    <s v="Subscription"/>
    <m/>
    <s v="Not Retained"/>
    <n v="1"/>
    <s v="Alberto Lopez"/>
    <x v="9"/>
    <s v="5/8/2026, 4:48 AM"/>
    <s v="Cancellation"/>
  </r>
  <r>
    <s v="DG0000479219"/>
    <s v="Canceled"/>
    <s v="Whirlpool Contact Center"/>
    <s v="5/7/2026, 8:04 AM"/>
    <s v="5/7/2026, 7:00 AM"/>
    <s v="6/25/2026, 11:59 PM"/>
    <s v="Annual Renewal"/>
    <m/>
    <s v="Not Retained"/>
    <n v="1"/>
    <s v="Tamee Newitt"/>
    <x v="9"/>
    <s v="5/7/2026, 8:04 AM"/>
    <s v="Cancellation"/>
  </r>
  <r>
    <s v="DG0000630321"/>
    <s v="Canceled"/>
    <s v="After CC"/>
    <s v="5/5/2026, 10:18 AM"/>
    <s v="5/5/2026, 7:00 AM"/>
    <s v="11/5/2026, 11:59 PM"/>
    <s v="Subscription"/>
    <n v="0.2"/>
    <s v="Not Retained"/>
    <n v="1"/>
    <s v="Dip Patel"/>
    <x v="9"/>
    <s v="5/5/2026, 10:18 AM"/>
    <s v="Cancellation"/>
  </r>
  <r>
    <s v="DG0000042318"/>
    <s v="Canceled"/>
    <s v="Whirlpool Contact Center"/>
    <s v="5/1/2026, 6:12 AM"/>
    <s v="5/11/2026, 7:00 AM"/>
    <s v="5/11/2026, 11:59 PM"/>
    <s v="Annual Renewal"/>
    <m/>
    <s v="Not Retained"/>
    <n v="1"/>
    <s v="Vanetta Stockton"/>
    <x v="9"/>
    <s v="5/1/2026, 6:12 AM"/>
    <s v="Cancellation"/>
  </r>
  <r>
    <s v="DG0001111416"/>
    <s v="Canceled"/>
    <s v="After Web"/>
    <s v="5/11/2026, 7:17 AM"/>
    <s v="7/19/2025, 7:00 AM"/>
    <m/>
    <s v="Subscription"/>
    <m/>
    <s v="Not Retained"/>
    <n v="1"/>
    <s v="Lynne Cobb"/>
    <x v="10"/>
    <s v="5/11/2026, 7:17 AM"/>
    <s v="Cancellation"/>
  </r>
  <r>
    <s v="DG0001340713"/>
    <s v="Canceled"/>
    <s v="After Mail"/>
    <s v="5/8/2026, 5:26 AM"/>
    <s v="4/17/2026, 7:00 AM"/>
    <m/>
    <s v="Subscription"/>
    <m/>
    <s v="Not Retained"/>
    <n v="1"/>
    <s v="Pike Hamlin"/>
    <x v="10"/>
    <s v="5/8/2026, 5:26 AM"/>
    <s v="Cancellation"/>
  </r>
  <r>
    <s v="DG0000207714"/>
    <s v="Initial"/>
    <s v="Web Reg"/>
    <s v="5/7/2026, 6:52 AM"/>
    <s v="6/6/2026, 7:00 AM"/>
    <s v="7/6/2026, 11:59 PM"/>
    <s v="Subscription"/>
    <m/>
    <s v="Not Retained"/>
    <n v="1"/>
    <s v="John Badyrka Jr."/>
    <x v="10"/>
    <s v="5/7/2026, 6:52 AM"/>
    <s v="Cancellation"/>
  </r>
  <r>
    <s v="DG0000827096"/>
    <s v="Canceled"/>
    <s v="Whirlpool Contact Center"/>
    <s v="5/6/2026, 6:27 AM"/>
    <s v="5/6/2026, 7:00 AM"/>
    <s v="1/26/2027, 11:59 PM"/>
    <s v="Subscription"/>
    <m/>
    <s v="Not Retained"/>
    <n v="1"/>
    <s v="Michael Leuer"/>
    <x v="10"/>
    <s v="5/6/2026, 6:27 AM"/>
    <s v="Cancellation"/>
  </r>
  <r>
    <s v="DG0001597779"/>
    <s v="Canceled"/>
    <s v="D&amp;G Contact Center"/>
    <s v="5/4/2026, 11:08 AM"/>
    <s v="5/4/2026, 7:00 AM"/>
    <m/>
    <s v="Subscription"/>
    <m/>
    <s v="Not Retained"/>
    <n v="1"/>
    <s v="Jorge Castillo"/>
    <x v="10"/>
    <s v="5/4/2026, 11:08 AM"/>
    <s v="Cancellation"/>
  </r>
  <r>
    <s v="DG0001625721"/>
    <s v="Canceled"/>
    <s v="Whirlpool Contact Center"/>
    <s v="5/4/2026, 1:08 PM"/>
    <s v="11/12/2025, 6:00 AM"/>
    <m/>
    <s v="Annual Renewal"/>
    <m/>
    <s v="Not Retained"/>
    <n v="1"/>
    <s v="Dustin Yamnitz"/>
    <x v="10"/>
    <s v="5/4/2026, 1:08 PM"/>
    <s v="Cancellation"/>
  </r>
  <r>
    <s v="DG0000895718"/>
    <s v="Canceled"/>
    <s v="After Web"/>
    <s v="5/1/2026, 9:58 AM"/>
    <s v="5/2/2026, 7:00 AM"/>
    <s v="3/2/2027, 11:59 PM"/>
    <s v="Subscription"/>
    <m/>
    <s v="Not Retained"/>
    <n v="1"/>
    <s v="Scott Slavensky"/>
    <x v="10"/>
    <s v="5/1/2026, 9:58 AM"/>
    <s v="Cancellation"/>
  </r>
  <r>
    <s v="DG0001852570"/>
    <s v="Canceled"/>
    <s v="Tel Reg"/>
    <s v="5/11/2026, 6:46 AM"/>
    <s v="1/9/2026, 6:00 AM"/>
    <m/>
    <s v="Subscription"/>
    <m/>
    <s v="Not Retained"/>
    <n v="1"/>
    <s v="Len Krakauer"/>
    <x v="11"/>
    <s v="5/11/2026, 6:46 AM"/>
    <s v="Cancellation"/>
  </r>
  <r>
    <s v="DG0001852569"/>
    <s v="Canceled"/>
    <s v="Tel Reg"/>
    <s v="5/11/2026, 6:47 AM"/>
    <s v="1/9/2026, 6:00 AM"/>
    <m/>
    <s v="Subscription"/>
    <m/>
    <s v="Not Retained"/>
    <n v="1"/>
    <s v="Len Krakauer"/>
    <x v="11"/>
    <s v="5/11/2026, 6:47 AM"/>
    <s v="Cancellation"/>
  </r>
  <r>
    <s v="DG0001852568"/>
    <s v="Canceled"/>
    <s v="Tel Reg"/>
    <s v="5/11/2026, 6:48 AM"/>
    <s v="1/9/2026, 6:00 AM"/>
    <m/>
    <s v="Subscription"/>
    <m/>
    <s v="Not Retained"/>
    <n v="1"/>
    <s v="Len Krakauer"/>
    <x v="11"/>
    <s v="5/11/2026, 6:48 AM"/>
    <s v="Cancellation"/>
  </r>
  <r>
    <s v="DG0001852567"/>
    <s v="Canceled"/>
    <s v="Tel Reg"/>
    <s v="5/11/2026, 6:48 AM"/>
    <s v="1/9/2026, 6:00 AM"/>
    <m/>
    <s v="Subscription"/>
    <m/>
    <s v="Not Retained"/>
    <n v="1"/>
    <s v="Len Krakauer"/>
    <x v="11"/>
    <s v="5/11/2026, 6:48 AM"/>
    <s v="Cancellation"/>
  </r>
  <r>
    <s v="DG0002103901"/>
    <s v="Canceled"/>
    <s v="Whirlpool Contact Center"/>
    <s v="5/8/2026, 1:26 PM"/>
    <s v="5/8/2026, 7:00 AM"/>
    <m/>
    <s v="Annual Renewal"/>
    <m/>
    <s v="Not Retained"/>
    <n v="1"/>
    <s v="Sharon Barnett"/>
    <x v="11"/>
    <s v="5/8/2026, 1:26 PM"/>
    <s v="Cancellation"/>
  </r>
  <r>
    <s v="DG0001660032"/>
    <s v="Canceled"/>
    <s v="Whirlpool Contact Center"/>
    <s v="5/5/2026, 9:16 AM"/>
    <s v="5/5/2026, 7:00 AM"/>
    <m/>
    <s v="Annual Renewal"/>
    <m/>
    <s v="Not Retained"/>
    <n v="1"/>
    <s v="Charles Uzes"/>
    <x v="11"/>
    <s v="5/5/2026, 9:16 AM"/>
    <s v="Cancellation"/>
  </r>
  <r>
    <s v="DG0002121055"/>
    <s v="Canceled"/>
    <s v="Whirlpool Contact Center"/>
    <s v="5/5/2026, 10:35 AM"/>
    <s v="5/5/2026, 7:00 AM"/>
    <m/>
    <s v="Annual Renewal"/>
    <m/>
    <s v="Not Retained"/>
    <n v="1"/>
    <s v="Scott Fishel"/>
    <x v="11"/>
    <s v="5/5/2026, 10:35 AM"/>
    <s v="Cancellation"/>
  </r>
  <r>
    <s v="DG0002189828"/>
    <s v="Initial"/>
    <s v="D&amp;G Contact Center"/>
    <s v="5/4/2026, 6:35 AM"/>
    <s v="5/28/2026, 7:00 AM"/>
    <m/>
    <s v="Subscription"/>
    <n v="0.5"/>
    <s v="Not Retained"/>
    <n v="1"/>
    <s v="MARY FISCHER"/>
    <x v="11"/>
    <s v="5/4/2026, 6:35 AM"/>
    <s v="Cancellation"/>
  </r>
  <r>
    <s v="DG0000763792"/>
    <s v="Canceled"/>
    <s v="After Web"/>
    <s v="5/1/2026, 10:50 AM"/>
    <s v="5/1/2026, 7:00 AM"/>
    <s v="3/4/2027, 11:59 PM"/>
    <s v="Subscription"/>
    <m/>
    <s v="Not Retained"/>
    <n v="1"/>
    <s v="Gary Roetting"/>
    <x v="11"/>
    <s v="5/1/2026, 10:50 AM"/>
    <s v="Cancellation"/>
  </r>
  <r>
    <s v="DG0000476450"/>
    <s v="Initial"/>
    <s v="After Mail"/>
    <s v="5/11/2026, 6:34 AM"/>
    <s v="5/24/2026, 7:00 AM"/>
    <s v="6/24/2026, 11:59 PM"/>
    <s v="Subscription"/>
    <m/>
    <s v="Not Retained"/>
    <n v="1"/>
    <s v="Hardy Hance"/>
    <x v="12"/>
    <s v="5/11/2026, 6:34 AM"/>
    <s v="Cancellation"/>
  </r>
  <r>
    <s v="DG0001534879"/>
    <s v="Initial"/>
    <s v="Web Reg"/>
    <s v="5/8/2026, 8:35 AM"/>
    <s v="5/17/2026, 7:00 AM"/>
    <m/>
    <s v="Subscription"/>
    <m/>
    <s v="Not Retained"/>
    <n v="1"/>
    <s v="Curtis Hunt"/>
    <x v="12"/>
    <s v="5/8/2026, 8:35 AM"/>
    <s v="Cancellation"/>
  </r>
  <r>
    <s v="DG0000160554"/>
    <s v="Canceled"/>
    <s v="Tel Reg"/>
    <s v="5/8/2026, 12:25 PM"/>
    <s v="4/29/2026, 7:00 AM"/>
    <s v="3/28/2027, 11:59 PM"/>
    <s v="Subscription"/>
    <m/>
    <s v="Not Retained"/>
    <n v="1"/>
    <s v="Robert Melott"/>
    <x v="12"/>
    <s v="5/8/2026, 12:25 PM"/>
    <s v="Cancellation"/>
  </r>
  <r>
    <s v="DG0000160552"/>
    <s v="Canceled"/>
    <s v="Tel Reg"/>
    <s v="5/8/2026, 12:26 PM"/>
    <s v="3/29/2026, 7:00 AM"/>
    <s v="3/28/2027, 11:59 PM"/>
    <s v="Subscription"/>
    <m/>
    <s v="Not Retained"/>
    <n v="1"/>
    <s v="Robert Melott"/>
    <x v="12"/>
    <s v="5/8/2026, 12:26 PM"/>
    <s v="Cancellation"/>
  </r>
  <r>
    <s v="DG0002051447"/>
    <s v="Canceled"/>
    <s v="Whirlpool Contact Center"/>
    <s v="5/6/2026, 8:49 AM"/>
    <s v="4/3/2026, 7:00 AM"/>
    <m/>
    <s v="Subscription"/>
    <m/>
    <s v="Not Retained"/>
    <n v="1"/>
    <s v="billy williams"/>
    <x v="12"/>
    <s v="5/6/2026, 8:49 AM"/>
    <s v="Cancellation"/>
  </r>
  <r>
    <s v="DG0002051460"/>
    <s v="Canceled"/>
    <s v="Whirlpool Contact Center"/>
    <s v="5/6/2026, 8:50 AM"/>
    <s v="4/3/2026, 7:00 AM"/>
    <m/>
    <s v="Subscription"/>
    <m/>
    <s v="Not Retained"/>
    <n v="1"/>
    <s v="billy williams"/>
    <x v="12"/>
    <s v="5/6/2026, 8:50 AM"/>
    <s v="Cancellation"/>
  </r>
  <r>
    <s v="DG0002051448"/>
    <s v="Canceled"/>
    <s v="Whirlpool Contact Center"/>
    <s v="5/6/2026, 8:51 AM"/>
    <s v="4/3/2026, 7:00 AM"/>
    <m/>
    <s v="Subscription"/>
    <m/>
    <s v="Not Retained"/>
    <n v="1"/>
    <s v="billy williams"/>
    <x v="12"/>
    <s v="5/6/2026, 8:51 AM"/>
    <s v="Cancellation"/>
  </r>
  <r>
    <s v="DG0002051450"/>
    <s v="Canceled"/>
    <s v="Whirlpool Contact Center"/>
    <s v="5/6/2026, 8:52 AM"/>
    <s v="4/3/2026, 7:00 AM"/>
    <m/>
    <s v="Subscription"/>
    <m/>
    <s v="Not Retained"/>
    <n v="1"/>
    <s v="billy williams"/>
    <x v="12"/>
    <s v="5/6/2026, 8:52 AM"/>
    <s v="Cancellation"/>
  </r>
  <r>
    <s v="DG0002051451"/>
    <s v="Canceled"/>
    <s v="Whirlpool Contact Center"/>
    <s v="5/6/2026, 8:53 AM"/>
    <s v="4/3/2026, 7:00 AM"/>
    <m/>
    <s v="Subscription"/>
    <m/>
    <s v="Not Retained"/>
    <n v="1"/>
    <s v="billy williams"/>
    <x v="12"/>
    <s v="5/6/2026, 8:53 AM"/>
    <s v="Cancellation"/>
  </r>
  <r>
    <s v="DG0002051452"/>
    <s v="Canceled"/>
    <s v="Whirlpool Contact Center"/>
    <s v="5/6/2026, 8:54 AM"/>
    <s v="4/3/2026, 7:00 AM"/>
    <m/>
    <s v="Subscription"/>
    <m/>
    <s v="Not Retained"/>
    <n v="1"/>
    <s v="billy williams"/>
    <x v="12"/>
    <s v="5/6/2026, 8:54 AM"/>
    <s v="Cancellation"/>
  </r>
  <r>
    <s v="DG0002051461"/>
    <s v="Canceled"/>
    <s v="Whirlpool Contact Center"/>
    <s v="5/6/2026, 8:55 AM"/>
    <s v="4/3/2026, 7:00 AM"/>
    <m/>
    <s v="Subscription"/>
    <m/>
    <s v="Not Retained"/>
    <n v="1"/>
    <s v="billy williams"/>
    <x v="12"/>
    <s v="5/6/2026, 8:55 AM"/>
    <s v="Cancellation"/>
  </r>
  <r>
    <s v="DG0001914780"/>
    <s v="Canceled"/>
    <s v="Whirlpool Contact Center"/>
    <s v="5/5/2026, 10:46 AM"/>
    <s v="1/26/2026, 6:00 AM"/>
    <m/>
    <s v="Annual Renewal"/>
    <m/>
    <s v="Not Retained"/>
    <n v="1"/>
    <s v="Lakisha Green"/>
    <x v="12"/>
    <s v="5/5/2026, 10:46 AM"/>
    <s v="Cancellation"/>
  </r>
  <r>
    <s v="DG0001142006"/>
    <s v="Canceled"/>
    <s v="Whirlpool Contact Center"/>
    <s v="5/1/2026, 5:53 AM"/>
    <s v="5/1/2026, 7:00 AM"/>
    <m/>
    <s v="Annual Renewal"/>
    <m/>
    <s v="Not Retained"/>
    <n v="1"/>
    <s v="VINODH KUMAR MADHAVAN"/>
    <x v="12"/>
    <s v="5/1/2026, 5:53 AM"/>
    <s v="Cancellation"/>
  </r>
  <r>
    <s v="DG0000689328"/>
    <s v="Canceled"/>
    <s v="Tel Reg"/>
    <s v="5/1/2026, 9:17 AM"/>
    <s v="5/11/2026, 7:00 AM"/>
    <s v="11/11/2026, 11:59 PM"/>
    <s v="Subscription"/>
    <m/>
    <s v="Not Retained"/>
    <n v="1"/>
    <s v="Duke Grant"/>
    <x v="12"/>
    <s v="5/1/2026, 9:17 AM"/>
    <s v="Cancellation"/>
  </r>
  <r>
    <s v="DG0001949783"/>
    <s v="Initial"/>
    <s v="Tel Reg"/>
    <s v="5/7/2026, 5:13 AM"/>
    <s v="6/3/2026, 7:00 AM"/>
    <m/>
    <s v="Subscription"/>
    <m/>
    <s v="Not Retained"/>
    <n v="1"/>
    <s v="Devyani Patel"/>
    <x v="13"/>
    <s v="5/7/2026, 5:13 AM"/>
    <s v="Cancellation"/>
  </r>
  <r>
    <s v="DG0001949782"/>
    <s v="Initial"/>
    <s v="Tel Reg"/>
    <s v="5/7/2026, 5:17 AM"/>
    <s v="6/3/2026, 7:00 AM"/>
    <m/>
    <s v="Subscription"/>
    <m/>
    <s v="Not Retained"/>
    <n v="1"/>
    <s v="Devyani Patel"/>
    <x v="13"/>
    <s v="5/7/2026, 5:17 AM"/>
    <s v="Cancellation"/>
  </r>
  <r>
    <s v="DG0000622047"/>
    <s v="Canceled"/>
    <s v="After Mail"/>
    <s v="5/7/2026, 10:20 AM"/>
    <s v="5/7/2026, 7:00 AM"/>
    <s v="10/6/2026, 11:59 PM"/>
    <s v="Subscription"/>
    <m/>
    <s v="Not Retained"/>
    <n v="1"/>
    <s v="Betty Kennedy"/>
    <x v="13"/>
    <s v="5/7/2026, 10:20 AM"/>
    <s v="Cancellation"/>
  </r>
  <r>
    <s v="DG0001028333"/>
    <s v="Canceled"/>
    <s v="Whirlpool Contact Center"/>
    <s v="5/5/2026, 5:30 AM"/>
    <s v="5/5/2026, 7:00 AM"/>
    <s v="4/29/2027, 11:59 PM"/>
    <s v="Annual Renewal"/>
    <m/>
    <s v="Not Retained"/>
    <n v="1"/>
    <s v="Roderick LEE"/>
    <x v="13"/>
    <s v="5/5/2026, 5:30 AM"/>
    <s v="Cancellation"/>
  </r>
  <r>
    <s v="DG0002135163"/>
    <s v="Canceled"/>
    <s v="Tel Reg"/>
    <s v="5/1/2026, 5:52 AM"/>
    <s v="5/1/2026, 7:00 AM"/>
    <m/>
    <s v="Subscription"/>
    <n v="0.5"/>
    <s v="Not Retained"/>
    <n v="1"/>
    <s v="Kathy Reid"/>
    <x v="13"/>
    <s v="5/1/2026, 5:52 AM"/>
    <s v="Cancellation"/>
  </r>
  <r>
    <s v="DG0002194887"/>
    <s v="Initial"/>
    <s v="D&amp;G Contact Center"/>
    <s v="5/1/2026, 8:27 AM"/>
    <s v="5/31/2026, 7:00 AM"/>
    <m/>
    <s v="Subscription"/>
    <n v="0.5"/>
    <s v="Not Retained"/>
    <n v="1"/>
    <s v="Araceli Albarran"/>
    <x v="13"/>
    <s v="5/1/2026, 8:27 AM"/>
    <s v="Cancellation"/>
  </r>
  <r>
    <s v="DG0000628589"/>
    <s v="Canceled"/>
    <s v="After Web"/>
    <s v="5/1/2026, 9:21 AM"/>
    <s v="5/4/2026, 7:00 AM"/>
    <s v="10/4/2026, 11:59 PM"/>
    <s v="Subscription"/>
    <m/>
    <s v="Not Retained"/>
    <n v="1"/>
    <s v="David Pinillos"/>
    <x v="13"/>
    <s v="5/1/2026, 9:21 AM"/>
    <s v="Cancellation"/>
  </r>
  <r>
    <s v="DG0001389245"/>
    <s v="Canceled"/>
    <s v="Tel Reg"/>
    <s v="5/1/2026, 10:50 AM"/>
    <s v="5/2/2026, 7:00 AM"/>
    <m/>
    <s v="Subscription"/>
    <m/>
    <s v="Not Retained"/>
    <n v="1"/>
    <s v="Hecter Perez"/>
    <x v="13"/>
    <s v="5/1/2026, 10:50 AM"/>
    <s v="Cancellation"/>
  </r>
  <r>
    <s v="DG0001161758"/>
    <s v="Canceled"/>
    <s v="Whirlpool Contact Center"/>
    <s v="5/11/2026, 7:20 AM"/>
    <s v="5/11/2026, 7:00 AM"/>
    <m/>
    <s v="Annual Renewal"/>
    <m/>
    <s v="Not Retained"/>
    <n v="1"/>
    <s v="Josseline Asencio"/>
    <x v="14"/>
    <s v="5/11/2026, 7:20 AM"/>
    <s v="Cancellation"/>
  </r>
  <r>
    <s v="DG0000218760"/>
    <s v="Canceled"/>
    <s v="Web Reg"/>
    <s v="5/11/2026, 7:25 AM"/>
    <s v="5/11/2026, 7:00 AM"/>
    <s v="7/27/2026, 11:59 PM"/>
    <s v="Subscription"/>
    <m/>
    <s v="Not Retained"/>
    <n v="1"/>
    <s v="Bonnie Medlock"/>
    <x v="14"/>
    <s v="5/11/2026, 7:25 AM"/>
    <s v="Cancellation"/>
  </r>
  <r>
    <s v="DG0000840681"/>
    <s v="Canceled"/>
    <s v="Whirlpool Contact Center"/>
    <s v="5/11/2026, 7:32 AM"/>
    <s v="5/11/2026, 7:00 AM"/>
    <s v="2/2/2027, 11:59 PM"/>
    <s v="Annual Renewal"/>
    <m/>
    <s v="Not Retained"/>
    <n v="1"/>
    <s v="Jessica DeGroot"/>
    <x v="14"/>
    <s v="5/11/2026, 7:32 AM"/>
    <s v="Cancellation"/>
  </r>
  <r>
    <s v="DG0001953564"/>
    <s v="Initial"/>
    <s v="Tel Reg"/>
    <s v="5/7/2026, 5:56 AM"/>
    <s v="6/4/2026, 7:00 AM"/>
    <m/>
    <s v="Subscription"/>
    <m/>
    <s v="Not Retained"/>
    <n v="1"/>
    <s v="Joy Gunnels"/>
    <x v="14"/>
    <s v="5/7/2026, 5:56 AM"/>
    <s v="Cancellation"/>
  </r>
  <r>
    <s v="DG0001046617"/>
    <s v="Canceled"/>
    <s v="Whirlpool Contact Center"/>
    <s v="5/7/2026, 10:08 AM"/>
    <s v="5/7/2026, 7:00 AM"/>
    <s v="5/6/2027, 11:59 PM"/>
    <s v="Annual Renewal"/>
    <m/>
    <s v="Not Retained"/>
    <n v="1"/>
    <s v="Joshuah Bass"/>
    <x v="14"/>
    <s v="5/7/2026, 10:08 AM"/>
    <s v="Cancellation"/>
  </r>
  <r>
    <s v="DG0001823393"/>
    <s v="Initial"/>
    <s v="Tel Reg"/>
    <s v="5/7/2026, 12:04 PM"/>
    <s v="6/1/2026, 7:00 AM"/>
    <m/>
    <s v="Subscription"/>
    <m/>
    <s v="Not Retained"/>
    <n v="1"/>
    <s v="Evelyn Horne"/>
    <x v="14"/>
    <s v="5/7/2026, 12:04 PM"/>
    <s v="Cancellation"/>
  </r>
  <r>
    <s v="DG0001823392"/>
    <s v="Initial"/>
    <s v="Tel Reg"/>
    <s v="5/7/2026, 12:04 PM"/>
    <s v="6/1/2026, 7:00 AM"/>
    <m/>
    <s v="Subscription"/>
    <m/>
    <s v="Not Retained"/>
    <n v="1"/>
    <s v="Evelyn Horne"/>
    <x v="14"/>
    <s v="5/7/2026, 12:04 PM"/>
    <s v="Cancellation"/>
  </r>
  <r>
    <s v="DG0000030487"/>
    <s v="Canceled"/>
    <s v="Tel Reg"/>
    <s v="5/6/2026, 5:20 AM"/>
    <s v="4/30/2026, 7:00 AM"/>
    <s v="2/28/2027, 11:59 PM"/>
    <s v="Subscription"/>
    <m/>
    <s v="Not Retained"/>
    <n v="1"/>
    <s v="fred perry"/>
    <x v="14"/>
    <s v="5/6/2026, 5:20 AM"/>
    <s v="Cancellation"/>
  </r>
  <r>
    <s v="DG0001952507"/>
    <s v="Initial"/>
    <s v="Tel Reg"/>
    <s v="5/6/2026, 6:43 AM"/>
    <s v="6/4/2026, 7:00 AM"/>
    <m/>
    <s v="Subscription"/>
    <m/>
    <s v="Not Retained"/>
    <n v="1"/>
    <s v="Darrell Smith"/>
    <x v="14"/>
    <s v="5/6/2026, 6:43 AM"/>
    <s v="Cancellation"/>
  </r>
  <r>
    <s v="DG0000465978"/>
    <s v="Canceled"/>
    <s v="Tel Reg"/>
    <s v="5/5/2026, 5:09 AM"/>
    <s v="5/5/2026, 7:00 AM"/>
    <s v="6/16/2026, 11:59 PM"/>
    <s v="Subscription"/>
    <m/>
    <s v="Not Retained"/>
    <n v="1"/>
    <s v="Monica Liriano"/>
    <x v="14"/>
    <s v="5/5/2026, 5:09 AM"/>
    <s v="Cancellation"/>
  </r>
  <r>
    <s v="DG0000465979"/>
    <s v="Canceled"/>
    <s v="Tel Reg"/>
    <s v="5/5/2026, 5:10 AM"/>
    <s v="5/5/2026, 7:00 AM"/>
    <s v="6/16/2026, 11:59 PM"/>
    <s v="Subscription"/>
    <m/>
    <s v="Not Retained"/>
    <n v="1"/>
    <s v="Monica Liriano"/>
    <x v="14"/>
    <s v="5/5/2026, 5:10 AM"/>
    <s v="Cancellation"/>
  </r>
  <r>
    <s v="DG0000347115"/>
    <s v="Canceled"/>
    <s v="Whirlpool Contact Center"/>
    <s v="5/5/2026, 5:22 AM"/>
    <s v="5/5/2026, 7:00 AM"/>
    <s v="2/25/2027, 11:59 PM"/>
    <s v="Annual Renewal"/>
    <m/>
    <s v="Not Retained"/>
    <n v="1"/>
    <s v="Shasta Achenbach"/>
    <x v="14"/>
    <s v="5/5/2026, 5:22 AM"/>
    <s v="Cancellation"/>
  </r>
  <r>
    <s v="DG0001388950"/>
    <s v="Initial"/>
    <s v="Tel Reg"/>
    <s v="5/5/2026, 5:48 AM"/>
    <s v="6/2/2026, 7:00 AM"/>
    <m/>
    <s v="Subscription"/>
    <m/>
    <s v="Not Retained"/>
    <n v="1"/>
    <s v="Kyle Henderson"/>
    <x v="14"/>
    <s v="5/5/2026, 5:48 AM"/>
    <s v="Cancellation"/>
  </r>
  <r>
    <s v="DG0000868306"/>
    <s v="Canceled"/>
    <s v="Whirlpool Contact Center"/>
    <s v="5/5/2026, 6:15 AM"/>
    <s v="5/5/2026, 7:00 AM"/>
    <s v="2/17/2027, 11:59 PM"/>
    <s v="Annual Renewal"/>
    <m/>
    <s v="Not Retained"/>
    <n v="1"/>
    <s v="William Boyd"/>
    <x v="14"/>
    <s v="5/5/2026, 6:15 AM"/>
    <s v="Cancellation"/>
  </r>
  <r>
    <s v="DG0000540231"/>
    <s v="Canceled"/>
    <s v="Whirlpool Contact Center"/>
    <s v="5/5/2026, 6:48 AM"/>
    <s v="5/5/2026, 7:00 AM"/>
    <s v="8/6/2026, 11:59 PM"/>
    <s v="Annual Renewal"/>
    <m/>
    <s v="Not Retained"/>
    <n v="1"/>
    <s v="NOREEN YOUNGE"/>
    <x v="14"/>
    <s v="5/5/2026, 6:48 AM"/>
    <s v="Cancellation"/>
  </r>
  <r>
    <s v="DG0000112177"/>
    <s v="Canceled"/>
    <s v="Tel Reg"/>
    <s v="5/5/2026, 6:56 AM"/>
    <s v="5/5/2026, 7:00 AM"/>
    <s v="12/5/2026, 11:59 PM"/>
    <s v="Subscription"/>
    <m/>
    <s v="Not Retained"/>
    <n v="1"/>
    <s v="Donna Rives"/>
    <x v="14"/>
    <s v="5/5/2026, 6:56 AM"/>
    <s v="Cancellation"/>
  </r>
  <r>
    <s v="DG0001570171"/>
    <s v="Canceled"/>
    <s v="Whirlpool Contact Center"/>
    <s v="5/5/2026, 7:09 AM"/>
    <s v="5/5/2026, 7:00 AM"/>
    <m/>
    <s v="Annual Renewal"/>
    <m/>
    <s v="Not Retained"/>
    <n v="1"/>
    <s v="Greg Woods"/>
    <x v="14"/>
    <s v="5/5/2026, 7:09 AM"/>
    <s v="Cancellation"/>
  </r>
  <r>
    <s v="DG0001287627"/>
    <s v="Canceled"/>
    <s v="Whirlpool Contact Center"/>
    <s v="5/5/2026, 7:39 AM"/>
    <s v="5/5/2026, 7:00 AM"/>
    <m/>
    <s v="Annual Renewal"/>
    <m/>
    <s v="Not Retained"/>
    <n v="1"/>
    <s v="JEFFIE JOHNSON"/>
    <x v="14"/>
    <s v="5/5/2026, 7:39 AM"/>
    <s v="Cancellation"/>
  </r>
  <r>
    <s v="DG0000489135"/>
    <s v="Canceled"/>
    <s v="Whirlpool Contact Center"/>
    <s v="5/5/2026, 7:49 AM"/>
    <s v="5/5/2026, 7:00 AM"/>
    <s v="7/2/2026, 11:59 PM"/>
    <s v="Subscription"/>
    <m/>
    <s v="Not Retained"/>
    <n v="1"/>
    <s v="Walter Hawley"/>
    <x v="14"/>
    <s v="5/5/2026, 7:49 AM"/>
    <s v="Cancellation"/>
  </r>
  <r>
    <s v="DG0001574041"/>
    <s v="Initial"/>
    <s v="Tel Reg"/>
    <s v="5/5/2026, 8:45 AM"/>
    <s v="5/28/2026, 7:00 AM"/>
    <m/>
    <s v="Subscription"/>
    <m/>
    <s v="Not Retained"/>
    <n v="1"/>
    <s v="Nancy Gonzalez"/>
    <x v="14"/>
    <s v="5/5/2026, 8:45 AM"/>
    <s v="Cancellation"/>
  </r>
  <r>
    <s v="DG0001097946"/>
    <s v="Initial"/>
    <s v="Whirlpool Contact Center"/>
    <s v="5/5/2026, 8:52 AM"/>
    <s v="5/27/2026, 7:00 AM"/>
    <m/>
    <s v="Annual Renewal"/>
    <m/>
    <s v="Not Retained"/>
    <n v="1"/>
    <s v="Craig Rhine"/>
    <x v="14"/>
    <s v="5/5/2026, 8:52 AM"/>
    <s v="Cancellation"/>
  </r>
  <r>
    <s v="DG0001189921"/>
    <s v="Canceled"/>
    <s v="Whirlpool Contact Center"/>
    <s v="5/5/2026, 9:47 AM"/>
    <s v="5/5/2026, 7:00 AM"/>
    <m/>
    <s v="Annual Renewal"/>
    <m/>
    <s v="Not Retained"/>
    <n v="1"/>
    <s v="MICHAEL ROBBINS"/>
    <x v="14"/>
    <s v="5/5/2026, 9:47 AM"/>
    <s v="Cancellation"/>
  </r>
  <r>
    <s v="DG0000157816"/>
    <s v="Canceled"/>
    <s v="Whirlpool Contact Center"/>
    <s v="5/5/2026, 9:57 AM"/>
    <s v="5/5/2026, 7:00 AM"/>
    <s v="4/21/2027, 11:59 PM"/>
    <s v="Annual Renewal"/>
    <n v="0.2"/>
    <s v="Not Retained"/>
    <n v="1"/>
    <s v="Nancy Franks"/>
    <x v="14"/>
    <s v="5/5/2026, 9:57 AM"/>
    <s v="Cancellation"/>
  </r>
  <r>
    <s v="DG0002107231"/>
    <s v="Canceled"/>
    <s v="Whirlpool Contact Center"/>
    <s v="5/5/2026, 10:07 AM"/>
    <s v="5/5/2026, 7:00 AM"/>
    <m/>
    <s v="Annual Renewal"/>
    <m/>
    <s v="Not Retained"/>
    <n v="1"/>
    <s v="Terry Murray"/>
    <x v="14"/>
    <s v="5/5/2026, 10:07 AM"/>
    <s v="Cancellation"/>
  </r>
  <r>
    <s v="DG0000432983"/>
    <s v="Initial"/>
    <s v="Tel Reg"/>
    <s v="5/5/2026, 10:50 AM"/>
    <s v="5/22/2026, 7:00 AM"/>
    <s v="5/22/2026, 11:59 PM"/>
    <s v="Subscription"/>
    <m/>
    <s v="Not Retained"/>
    <n v="1"/>
    <s v="Nancy Bishop"/>
    <x v="14"/>
    <s v="5/5/2026, 10:50 AM"/>
    <s v="Cancellation"/>
  </r>
  <r>
    <s v="DG0001033800"/>
    <s v="Initial"/>
    <s v="Web Reg"/>
    <s v="5/5/2026, 11:31 AM"/>
    <s v="6/1/2026, 7:00 AM"/>
    <s v="5/1/2027, 11:59 PM"/>
    <s v="Subscription"/>
    <m/>
    <s v="Not Retained"/>
    <n v="1"/>
    <s v="Scott Smith"/>
    <x v="14"/>
    <s v="5/5/2026, 11:31 AM"/>
    <s v="Cancellation"/>
  </r>
  <r>
    <s v="DG0000819420"/>
    <s v="Canceled"/>
    <s v="Whirlpool Contact Center"/>
    <s v="5/5/2026, 11:49 AM"/>
    <s v="5/5/2026, 7:00 AM"/>
    <s v="1/22/2027, 11:59 PM"/>
    <s v="Annual Renewal"/>
    <m/>
    <s v="Not Retained"/>
    <n v="1"/>
    <s v="MARY loud"/>
    <x v="14"/>
    <s v="5/5/2026, 11:49 AM"/>
    <s v="Cancellation"/>
  </r>
  <r>
    <s v="DG0001514131"/>
    <s v="Canceled"/>
    <s v="Whirlpool Contact Center"/>
    <s v="5/5/2026, 12:03 PM"/>
    <s v="5/1/2026, 7:00 AM"/>
    <m/>
    <s v="Annual Renewal"/>
    <m/>
    <s v="Not Retained"/>
    <n v="1"/>
    <s v="LORI BUTTELL"/>
    <x v="14"/>
    <s v="5/5/2026, 12:03 PM"/>
    <s v="Cancellation"/>
  </r>
  <r>
    <s v="DG0000460608"/>
    <s v="Canceled"/>
    <s v="After CC"/>
    <s v="5/5/2026, 12:14 PM"/>
    <s v="5/5/2026, 7:00 AM"/>
    <s v="6/13/2026, 11:59 PM"/>
    <s v="Subscription"/>
    <m/>
    <s v="Not Retained"/>
    <n v="1"/>
    <s v="Mary Brehm"/>
    <x v="14"/>
    <s v="5/5/2026, 12:14 PM"/>
    <s v="Cancellation"/>
  </r>
  <r>
    <s v="DG0001075089"/>
    <s v="Initial"/>
    <s v="Whirlpool Contact Center"/>
    <s v="5/5/2026, 1:01 PM"/>
    <s v="5/18/2026, 7:00 AM"/>
    <m/>
    <s v="Annual Renewal"/>
    <m/>
    <s v="Not Retained"/>
    <n v="1"/>
    <s v="Rajaraman Balraj"/>
    <x v="14"/>
    <s v="5/5/2026, 1:01 PM"/>
    <s v="Cancellation"/>
  </r>
  <r>
    <s v="DG0001593922"/>
    <s v="Initial"/>
    <s v="Whirlpool Contact Center"/>
    <s v="5/4/2026, 5:13 AM"/>
    <s v="6/3/2026, 7:00 AM"/>
    <m/>
    <s v="Subscription"/>
    <m/>
    <s v="Not Retained"/>
    <n v="1"/>
    <s v="FRANK HOLLYWOOD"/>
    <x v="14"/>
    <s v="5/4/2026, 5:13 AM"/>
    <s v="Cancellation"/>
  </r>
  <r>
    <s v="DG0001593921"/>
    <s v="Initial"/>
    <s v="Whirlpool Contact Center"/>
    <s v="5/4/2026, 5:14 AM"/>
    <s v="6/3/2026, 7:00 AM"/>
    <m/>
    <s v="Subscription"/>
    <m/>
    <s v="Not Retained"/>
    <n v="1"/>
    <s v="FRANK HOLLYWOOD"/>
    <x v="14"/>
    <s v="5/4/2026, 5:14 AM"/>
    <s v="Cancellation"/>
  </r>
  <r>
    <s v="DG0001113663"/>
    <s v="Initial"/>
    <s v="Whirlpool Contact Center"/>
    <s v="5/4/2026, 5:21 AM"/>
    <s v="6/2/2026, 7:00 AM"/>
    <m/>
    <s v="Annual Renewal"/>
    <m/>
    <s v="Not Retained"/>
    <n v="1"/>
    <s v="Brad Hudson"/>
    <x v="14"/>
    <s v="5/4/2026, 5:21 AM"/>
    <s v="Cancellation"/>
  </r>
  <r>
    <s v="DG0000065776"/>
    <s v="Canceled"/>
    <s v="Web Reg"/>
    <s v="5/4/2026, 5:53 AM"/>
    <s v="5/4/2026, 7:00 AM"/>
    <s v="8/4/2026, 11:59 PM"/>
    <s v="Subscription"/>
    <m/>
    <s v="Not Retained"/>
    <n v="1"/>
    <s v="Barrett Price"/>
    <x v="14"/>
    <s v="5/4/2026, 5:53 AM"/>
    <s v="Cancellation"/>
  </r>
  <r>
    <s v="DG0001151733"/>
    <s v="Canceled"/>
    <s v="Whirlpool Contact Center"/>
    <s v="5/4/2026, 6:00 AM"/>
    <s v="5/4/2026, 7:00 AM"/>
    <m/>
    <s v="Annual Renewal"/>
    <m/>
    <s v="Not Retained"/>
    <n v="1"/>
    <s v="Jeffery Hartley"/>
    <x v="14"/>
    <s v="5/4/2026, 6:00 AM"/>
    <s v="Cancellation"/>
  </r>
  <r>
    <s v="DG0001123870"/>
    <s v="Canceled"/>
    <s v="Tel Reg"/>
    <s v="5/4/2026, 6:37 AM"/>
    <s v="5/5/2026, 7:00 AM"/>
    <m/>
    <s v="Subscription"/>
    <m/>
    <s v="Not Retained"/>
    <n v="1"/>
    <s v="darrel hostetter"/>
    <x v="14"/>
    <s v="5/4/2026, 6:37 AM"/>
    <s v="Cancellation"/>
  </r>
  <r>
    <s v="DG0000908614"/>
    <s v="Canceled"/>
    <s v="D&amp;G Contact Center"/>
    <s v="5/4/2026, 7:02 AM"/>
    <s v="5/8/2026, 7:00 AM"/>
    <s v="4/8/2027, 11:59 PM"/>
    <s v="Subscription"/>
    <m/>
    <s v="Not Retained"/>
    <n v="1"/>
    <s v="Jeannette Benglen"/>
    <x v="14"/>
    <s v="5/4/2026, 7:02 AM"/>
    <s v="Cancellation"/>
  </r>
  <r>
    <s v="DG0001042793"/>
    <s v="Canceled"/>
    <s v="Whirlpool Contact Center"/>
    <s v="5/4/2026, 7:06 AM"/>
    <s v="5/5/2026, 7:00 AM"/>
    <m/>
    <s v="Annual Renewal"/>
    <m/>
    <s v="Not Retained"/>
    <n v="1"/>
    <s v="Robert Schieni"/>
    <x v="14"/>
    <s v="5/4/2026, 7:06 AM"/>
    <s v="Cancellation"/>
  </r>
  <r>
    <s v="DG0000405041"/>
    <s v="Initial"/>
    <s v="Tel Reg"/>
    <s v="5/4/2026, 8:13 AM"/>
    <s v="5/29/2026, 7:00 AM"/>
    <s v="4/29/2027, 11:59 PM"/>
    <s v="Subscription"/>
    <m/>
    <s v="Not Retained"/>
    <n v="1"/>
    <s v="Nancy Tase"/>
    <x v="14"/>
    <s v="5/4/2026, 8:13 AM"/>
    <s v="Cancellation"/>
  </r>
  <r>
    <s v="DG0001269369"/>
    <s v="Initial"/>
    <s v="Tel Reg"/>
    <s v="5/4/2026, 8:21 AM"/>
    <s v="5/28/2026, 7:00 AM"/>
    <m/>
    <s v="Subscription"/>
    <m/>
    <s v="Not Retained"/>
    <n v="1"/>
    <s v="Sue Stempel"/>
    <x v="14"/>
    <s v="5/4/2026, 8:21 AM"/>
    <s v="Cancellation"/>
  </r>
  <r>
    <s v="DG0001269368"/>
    <s v="Initial"/>
    <s v="Tel Reg"/>
    <s v="5/4/2026, 8:21 AM"/>
    <s v="5/28/2026, 7:00 AM"/>
    <m/>
    <s v="Subscription"/>
    <m/>
    <s v="Not Retained"/>
    <n v="1"/>
    <s v="Sue Stempel"/>
    <x v="14"/>
    <s v="5/4/2026, 8:21 AM"/>
    <s v="Cancellation"/>
  </r>
  <r>
    <s v="DG0001269370"/>
    <s v="Initial"/>
    <s v="Tel Reg"/>
    <s v="5/4/2026, 8:22 AM"/>
    <s v="5/28/2026, 7:00 AM"/>
    <m/>
    <s v="Subscription"/>
    <m/>
    <s v="Not Retained"/>
    <n v="1"/>
    <s v="Sue Stempel"/>
    <x v="14"/>
    <s v="5/4/2026, 8:22 AM"/>
    <s v="Cancellation"/>
  </r>
  <r>
    <s v="DG0000769660"/>
    <s v="Canceled"/>
    <s v="D&amp;G Contact Center"/>
    <s v="5/4/2026, 9:06 AM"/>
    <s v="5/4/2026, 7:00 AM"/>
    <s v="12/26/2026, 11:59 PM"/>
    <s v="Subscription"/>
    <m/>
    <s v="Not Retained"/>
    <n v="1"/>
    <s v="Evelyn Coffey"/>
    <x v="14"/>
    <s v="5/4/2026, 9:06 AM"/>
    <s v="Cancellation"/>
  </r>
  <r>
    <s v="DG0002201038"/>
    <s v="Canceled"/>
    <s v="D&amp;G Contact Center"/>
    <s v="5/4/2026, 9:18 AM"/>
    <s v="5/4/2026, 7:00 AM"/>
    <m/>
    <s v="Subscription"/>
    <n v="0.5"/>
    <s v="Not Retained"/>
    <n v="1"/>
    <s v="Barbara Roman"/>
    <x v="14"/>
    <s v="5/4/2026, 9:18 AM"/>
    <s v="Cancellation"/>
  </r>
  <r>
    <s v="DG0001905953"/>
    <s v="Initial"/>
    <s v="D&amp;G Contact Center"/>
    <s v="5/4/2026, 9:32 AM"/>
    <s v="5/21/2026, 7:00 AM"/>
    <m/>
    <s v="Subscription"/>
    <m/>
    <s v="Not Retained"/>
    <n v="1"/>
    <s v="Valerie Porter"/>
    <x v="14"/>
    <s v="5/4/2026, 9:32 AM"/>
    <s v="Cancellation"/>
  </r>
  <r>
    <s v="DG0001905954"/>
    <s v="Initial"/>
    <s v="D&amp;G Contact Center"/>
    <s v="5/4/2026, 9:34 AM"/>
    <s v="5/21/2026, 7:00 AM"/>
    <m/>
    <s v="Subscription"/>
    <m/>
    <s v="Not Retained"/>
    <n v="1"/>
    <s v="Valerie Porter"/>
    <x v="14"/>
    <s v="5/4/2026, 9:34 AM"/>
    <s v="Cancellation"/>
  </r>
  <r>
    <s v="DG0001905955"/>
    <s v="Initial"/>
    <s v="D&amp;G Contact Center"/>
    <s v="5/4/2026, 9:34 AM"/>
    <s v="5/21/2026, 7:00 AM"/>
    <m/>
    <s v="Subscription"/>
    <m/>
    <s v="Not Retained"/>
    <n v="1"/>
    <s v="Valerie Porter"/>
    <x v="14"/>
    <s v="5/4/2026, 9:34 AM"/>
    <s v="Cancellation"/>
  </r>
  <r>
    <s v="DG0001905956"/>
    <s v="Initial"/>
    <s v="Tel Reg"/>
    <s v="5/4/2026, 9:35 AM"/>
    <s v="5/22/2026, 7:00 AM"/>
    <m/>
    <s v="Subscription"/>
    <m/>
    <s v="Not Retained"/>
    <n v="1"/>
    <s v="Valerie Porter"/>
    <x v="14"/>
    <s v="5/4/2026, 9:35 AM"/>
    <s v="Cancellation"/>
  </r>
  <r>
    <s v="DG0001594972"/>
    <s v="Initial"/>
    <s v="After Mail"/>
    <s v="5/4/2026, 10:00 AM"/>
    <s v="6/3/2026, 7:00 AM"/>
    <m/>
    <s v="Subscription"/>
    <n v="0.2"/>
    <s v="Not Retained"/>
    <n v="1"/>
    <s v="Leslaw Srodek"/>
    <x v="14"/>
    <s v="5/4/2026, 10:00 AM"/>
    <s v="Cancellation"/>
  </r>
  <r>
    <s v="DG0000340196"/>
    <s v="Canceled"/>
    <s v="Web Reg"/>
    <s v="5/4/2026, 10:26 AM"/>
    <s v="5/4/2026, 7:00 AM"/>
    <s v="2/15/2027, 11:59 PM"/>
    <s v="Subscription"/>
    <m/>
    <s v="Not Retained"/>
    <n v="1"/>
    <s v="Alice Murphy"/>
    <x v="14"/>
    <s v="5/4/2026, 10:26 AM"/>
    <s v="Cancellation"/>
  </r>
  <r>
    <s v="DG0002126705"/>
    <s v="Canceled"/>
    <s v="Tel Reg"/>
    <s v="5/4/2026, 10:45 AM"/>
    <s v="4/26/2026, 7:00 AM"/>
    <m/>
    <s v="Subscription"/>
    <n v="0.5"/>
    <s v="Not Retained"/>
    <n v="1"/>
    <s v="Mary Lezau"/>
    <x v="14"/>
    <s v="5/4/2026, 10:45 AM"/>
    <s v="Cancellation"/>
  </r>
  <r>
    <s v="DG0002108462"/>
    <s v="Canceled"/>
    <s v="Tel Reg"/>
    <s v="5/4/2026, 10:46 AM"/>
    <s v="5/4/2026, 7:00 AM"/>
    <m/>
    <s v="Subscription"/>
    <n v="0.5"/>
    <s v="Not Retained"/>
    <n v="1"/>
    <s v="Mary Lezau"/>
    <x v="14"/>
    <s v="5/4/2026, 10:46 AM"/>
    <s v="Cancellation"/>
  </r>
  <r>
    <s v="DG0000959666"/>
    <s v="Canceled"/>
    <s v="Whirlpool Contact Center"/>
    <s v="5/4/2026, 11:30 AM"/>
    <s v="5/4/2026, 7:00 AM"/>
    <s v="3/31/2027, 11:59 PM"/>
    <s v="Annual Renewal"/>
    <m/>
    <s v="Not Retained"/>
    <n v="1"/>
    <s v="CARMEN MINCEY"/>
    <x v="14"/>
    <s v="5/4/2026, 11:30 AM"/>
    <s v="Cancellation"/>
  </r>
  <r>
    <s v="DG0000066177"/>
    <s v="Canceled"/>
    <s v="Tel Reg"/>
    <s v="5/4/2026, 12:08 PM"/>
    <s v="5/4/2026, 7:00 AM"/>
    <s v="8/7/2026, 11:59 PM"/>
    <s v="Subscription"/>
    <m/>
    <s v="Not Retained"/>
    <n v="1"/>
    <s v="Dale Polzin"/>
    <x v="14"/>
    <s v="5/4/2026, 12:08 PM"/>
    <s v="Cancellation"/>
  </r>
  <r>
    <s v="DG0001494479"/>
    <s v="Canceled"/>
    <s v="Whirlpool Contact Center"/>
    <s v="5/4/2026, 1:09 PM"/>
    <s v="5/4/2026, 7:00 AM"/>
    <m/>
    <s v="Annual Renewal"/>
    <m/>
    <s v="Not Retained"/>
    <n v="1"/>
    <s v="Richard Westfall"/>
    <x v="14"/>
    <s v="5/4/2026, 1:09 PM"/>
    <s v="Cancellation"/>
  </r>
  <r>
    <s v="DG0001980300"/>
    <s v="Initial"/>
    <s v="Web Reg"/>
    <s v="5/4/2026, 1:17 PM"/>
    <s v="5/12/2026, 7:00 AM"/>
    <m/>
    <s v="Subscription"/>
    <n v="0.2"/>
    <s v="Not Retained"/>
    <n v="1"/>
    <s v="Emily Bivona"/>
    <x v="14"/>
    <s v="5/4/2026, 1:17 PM"/>
    <s v="Cancellation"/>
  </r>
  <r>
    <s v="DG0001136403"/>
    <s v="Canceled"/>
    <s v="Whirlpool Contact Center"/>
    <s v="5/1/2026, 5:07 AM"/>
    <s v="5/1/2026, 7:00 AM"/>
    <m/>
    <s v="Annual Renewal"/>
    <m/>
    <s v="Not Retained"/>
    <n v="1"/>
    <s v="Gerald Cavanaugh"/>
    <x v="14"/>
    <s v="5/1/2026, 5:07 AM"/>
    <s v="Cancellation"/>
  </r>
  <r>
    <s v="DG0001272470"/>
    <s v="Canceled"/>
    <s v="Whirlpool Contact Center"/>
    <s v="5/1/2026, 5:24 AM"/>
    <s v="5/1/2026, 7:00 AM"/>
    <m/>
    <s v="Annual Renewal"/>
    <m/>
    <s v="Not Retained"/>
    <n v="1"/>
    <s v="Faye Beverage"/>
    <x v="14"/>
    <s v="5/1/2026, 5:24 AM"/>
    <s v="Cancellation"/>
  </r>
  <r>
    <s v="DG0001046099"/>
    <s v="Canceled"/>
    <s v="Whirlpool Contact Center"/>
    <s v="5/1/2026, 5:42 AM"/>
    <s v="5/6/2026, 7:00 AM"/>
    <m/>
    <s v="Annual Renewal"/>
    <m/>
    <s v="Not Retained"/>
    <n v="1"/>
    <s v="THOMAS SMITH"/>
    <x v="14"/>
    <s v="5/1/2026, 5:42 AM"/>
    <s v="Cancellation"/>
  </r>
  <r>
    <s v="DG0000251496"/>
    <s v="Initial"/>
    <s v="Tel Reg"/>
    <s v="5/1/2026, 5:58 AM"/>
    <s v="5/24/2026, 7:00 AM"/>
    <s v="9/24/2026, 11:59 PM"/>
    <s v="Subscription"/>
    <n v="0.2"/>
    <s v="Not Retained"/>
    <n v="1"/>
    <s v="Jane Chavis"/>
    <x v="14"/>
    <s v="5/1/2026, 5:58 AM"/>
    <s v="Cancellation"/>
  </r>
  <r>
    <s v="DG0001890729"/>
    <s v="Initial"/>
    <s v="Tel Reg"/>
    <s v="5/1/2026, 5:59 AM"/>
    <s v="5/18/2026, 7:00 AM"/>
    <m/>
    <s v="Subscription"/>
    <n v="0.5"/>
    <s v="Not Retained"/>
    <n v="1"/>
    <s v="Jane Chavis"/>
    <x v="14"/>
    <s v="5/1/2026, 5:59 AM"/>
    <s v="Cancellation"/>
  </r>
  <r>
    <s v="DG0001698990"/>
    <s v="Canceled"/>
    <s v="Web Reg"/>
    <s v="5/1/2026, 6:55 AM"/>
    <s v="5/1/2026, 7:00 AM"/>
    <m/>
    <s v="Subscription"/>
    <m/>
    <s v="Not Retained"/>
    <n v="1"/>
    <s v="Kimberly Hendrix"/>
    <x v="14"/>
    <s v="5/1/2026, 6:55 AM"/>
    <s v="Cancellation"/>
  </r>
  <r>
    <s v="DG0000693977"/>
    <s v="Canceled"/>
    <s v="Whirlpool Contact Center"/>
    <s v="5/1/2026, 6:59 AM"/>
    <s v="5/1/2026, 7:00 AM"/>
    <s v="11/13/2026, 11:59 PM"/>
    <s v="Annual Renewal"/>
    <m/>
    <s v="Not Retained"/>
    <n v="1"/>
    <s v="KRISTEN DIMITRIS"/>
    <x v="14"/>
    <s v="5/1/2026, 6:59 AM"/>
    <s v="Cancellation"/>
  </r>
  <r>
    <s v="DG0000998873"/>
    <s v="Initial"/>
    <s v="Tel Reg"/>
    <s v="5/1/2026, 7:06 AM"/>
    <s v="5/17/2026, 7:00 AM"/>
    <s v="4/17/2027, 11:59 PM"/>
    <s v="Subscription"/>
    <m/>
    <s v="Not Retained"/>
    <n v="1"/>
    <s v="Melvin Lyons"/>
    <x v="14"/>
    <s v="5/1/2026, 7:06 AM"/>
    <s v="Cancellation"/>
  </r>
  <r>
    <s v="DG0001010605"/>
    <s v="Canceled"/>
    <s v="After CC"/>
    <s v="5/1/2026, 7:18 AM"/>
    <s v="5/1/2026, 7:00 AM"/>
    <s v="4/29/2027, 11:59 PM"/>
    <s v="Subscription"/>
    <m/>
    <s v="Not Retained"/>
    <n v="1"/>
    <s v="Thomas Joyce"/>
    <x v="14"/>
    <s v="5/1/2026, 7:18 AM"/>
    <s v="Cancellation"/>
  </r>
  <r>
    <s v="DG0000420945"/>
    <s v="Initial"/>
    <s v="After Mail"/>
    <s v="5/1/2026, 7:35 AM"/>
    <s v="5/15/2026, 7:00 AM"/>
    <s v="6/15/2026, 11:59 PM"/>
    <s v="Subscription"/>
    <m/>
    <s v="Not Retained"/>
    <n v="1"/>
    <s v="Frank Reid"/>
    <x v="14"/>
    <s v="5/1/2026, 7:35 AM"/>
    <s v="Cancellation"/>
  </r>
  <r>
    <s v="DG0001948444"/>
    <s v="Canceled"/>
    <s v="Tel Reg"/>
    <s v="5/1/2026, 7:47 AM"/>
    <s v="5/3/2026, 7:00 AM"/>
    <m/>
    <s v="Subscription"/>
    <n v="0.5"/>
    <s v="Not Retained"/>
    <n v="1"/>
    <s v="Joyce Hart"/>
    <x v="14"/>
    <s v="5/1/2026, 7:47 AM"/>
    <s v="Cancellation"/>
  </r>
  <r>
    <s v="DG0001437431"/>
    <s v="Initial"/>
    <s v="Whirlpool Contact Center"/>
    <s v="5/1/2026, 8:28 AM"/>
    <s v="5/17/2026, 7:00 AM"/>
    <m/>
    <s v="Subscription"/>
    <m/>
    <s v="Not Retained"/>
    <n v="1"/>
    <s v="KARL WANG"/>
    <x v="14"/>
    <s v="5/1/2026, 8:28 AM"/>
    <s v="Cancellation"/>
  </r>
  <r>
    <s v="DG0001148092"/>
    <s v="Initial"/>
    <s v="Whirlpool Contact Center"/>
    <s v="5/1/2026, 8:32 AM"/>
    <s v="5/15/2026, 7:00 AM"/>
    <m/>
    <s v="Subscription"/>
    <m/>
    <s v="Not Retained"/>
    <n v="1"/>
    <s v="CHRISTOPHER YOUELL"/>
    <x v="14"/>
    <s v="5/1/2026, 8:32 AM"/>
    <s v="Cancellation"/>
  </r>
  <r>
    <s v="DG0002123022"/>
    <s v="Canceled"/>
    <s v="Whirlpool Contact Center"/>
    <s v="5/1/2026, 9:19 AM"/>
    <s v="5/1/2026, 7:00 AM"/>
    <m/>
    <s v="Annual Renewal"/>
    <m/>
    <s v="Not Retained"/>
    <n v="1"/>
    <s v="Jon McHugh"/>
    <x v="14"/>
    <s v="5/1/2026, 9:19 AM"/>
    <s v="Cancellation"/>
  </r>
  <r>
    <s v="DG0001031609"/>
    <s v="Canceled"/>
    <s v="Whirlpool Contact Center"/>
    <s v="5/1/2026, 9:30 AM"/>
    <s v="5/1/2026, 7:00 AM"/>
    <s v="4/30/2027, 11:59 PM"/>
    <s v="Annual Renewal"/>
    <m/>
    <s v="Not Retained"/>
    <n v="1"/>
    <s v="Kuldeep Jaggi"/>
    <x v="14"/>
    <s v="5/1/2026, 9:30 AM"/>
    <s v="Cancellation"/>
  </r>
  <r>
    <s v="DG0001157304"/>
    <s v="Canceled"/>
    <s v="Whirlpool Contact Center"/>
    <s v="5/1/2026, 10:09 AM"/>
    <s v="5/1/2026, 7:00 AM"/>
    <m/>
    <s v="Annual Renewal"/>
    <m/>
    <s v="Not Retained"/>
    <n v="1"/>
    <s v="Fredic Heidemann"/>
    <x v="14"/>
    <s v="5/1/2026, 10:09 AM"/>
    <s v="Cancellation"/>
  </r>
  <r>
    <s v="DG0001174886"/>
    <s v="Initial"/>
    <s v="Web Reg"/>
    <s v="5/1/2026, 10:29 AM"/>
    <s v="5/24/2026, 7:00 AM"/>
    <m/>
    <s v="Subscription"/>
    <m/>
    <s v="Not Retained"/>
    <n v="1"/>
    <s v="Mark Bolte"/>
    <x v="14"/>
    <s v="5/1/2026, 10:29 AM"/>
    <s v="Cancellation"/>
  </r>
  <r>
    <s v="DG0000971134"/>
    <s v="Canceled"/>
    <s v="Tel Reg"/>
    <s v="5/1/2026, 10:34 AM"/>
    <s v="5/6/2026, 7:00 AM"/>
    <s v="4/6/2027, 11:59 PM"/>
    <s v="Subscription"/>
    <n v="0.2"/>
    <s v="Not Retained"/>
    <n v="1"/>
    <s v="Lisa Newell"/>
    <x v="14"/>
    <s v="5/1/2026, 10:34 AM"/>
    <s v="Cancellation"/>
  </r>
  <r>
    <s v="DG0000935129"/>
    <s v="Initial"/>
    <s v="D&amp;G Contact Center"/>
    <s v="5/1/2026, 10:46 AM"/>
    <s v="5/19/2026, 7:00 AM"/>
    <s v="4/19/2027, 11:59 PM"/>
    <s v="Subscription"/>
    <m/>
    <s v="Not Retained"/>
    <n v="1"/>
    <s v="Frank Gutierrez"/>
    <x v="14"/>
    <s v="5/1/2026, 10:46 AM"/>
    <s v="Cancellation"/>
  </r>
  <r>
    <s v="DG0000402830"/>
    <s v="Canceled"/>
    <s v="Tel Reg"/>
    <s v="5/1/2026, 11:14 AM"/>
    <s v="5/1/2026, 7:00 AM"/>
    <s v="4/28/2027, 11:59 PM"/>
    <s v="Subscription"/>
    <m/>
    <s v="Not Retained"/>
    <n v="1"/>
    <s v="Jennifer Adams"/>
    <x v="14"/>
    <s v="5/1/2026, 11:14 AM"/>
    <s v="Cancellation"/>
  </r>
  <r>
    <s v="DG0000402828"/>
    <s v="Initial"/>
    <s v="D&amp;G Contact Center"/>
    <s v="5/1/2026, 11:15 AM"/>
    <s v="5/28/2026, 7:00 AM"/>
    <s v="5/28/2026, 11:59 PM"/>
    <s v="Subscription"/>
    <m/>
    <s v="Not Retained"/>
    <n v="1"/>
    <s v="Jennifer Adams"/>
    <x v="14"/>
    <s v="5/1/2026, 11:15 AM"/>
    <s v="Cancellation"/>
  </r>
  <r>
    <s v="DG0001231749"/>
    <s v="Initial"/>
    <s v="Whirlpool Contact Center"/>
    <s v="5/1/2026, 11:36 AM"/>
    <s v="5/15/2026, 7:00 AM"/>
    <m/>
    <s v="Subscription"/>
    <m/>
    <s v="Not Retained"/>
    <n v="1"/>
    <s v="Amy Likens"/>
    <x v="14"/>
    <s v="5/1/2026, 11:36 AM"/>
    <s v="Cancellation"/>
  </r>
  <r>
    <s v="DG0001147889"/>
    <s v="Initial"/>
    <s v="Tel Reg"/>
    <s v="5/1/2026, 11:49 AM"/>
    <s v="5/15/2026, 7:00 AM"/>
    <m/>
    <s v="Subscription"/>
    <m/>
    <s v="Not Retained"/>
    <n v="1"/>
    <s v="louis rosko"/>
    <x v="14"/>
    <s v="5/1/2026, 11:49 AM"/>
    <s v="Cancellation"/>
  </r>
  <r>
    <s v="DG0002033368"/>
    <s v="Initial"/>
    <s v="Tel Reg"/>
    <s v="5/1/2026, 12:02 PM"/>
    <s v="5/26/2026, 7:00 AM"/>
    <m/>
    <s v="Subscription"/>
    <m/>
    <s v="Not Retained"/>
    <n v="1"/>
    <s v="lena ngungu"/>
    <x v="14"/>
    <s v="5/1/2026, 12:02 PM"/>
    <s v="Cancellation"/>
  </r>
  <r>
    <s v="DG0002033367"/>
    <s v="Initial"/>
    <s v="Tel Reg"/>
    <s v="5/1/2026, 12:03 PM"/>
    <s v="5/26/2026, 7:00 AM"/>
    <m/>
    <s v="Subscription"/>
    <m/>
    <s v="Not Retained"/>
    <n v="1"/>
    <s v="lena ngungu"/>
    <x v="14"/>
    <s v="5/1/2026, 12:03 PM"/>
    <s v="Cancellation"/>
  </r>
  <r>
    <s v="DG0002033369"/>
    <s v="Initial"/>
    <s v="Tel Reg"/>
    <s v="5/1/2026, 12:03 PM"/>
    <s v="5/26/2026, 7:00 AM"/>
    <m/>
    <s v="Subscription"/>
    <m/>
    <s v="Not Retained"/>
    <n v="1"/>
    <s v="lena ngungu"/>
    <x v="14"/>
    <s v="5/1/2026, 12:03 PM"/>
    <s v="Cancellation"/>
  </r>
  <r>
    <s v="DG0002033370"/>
    <s v="Initial"/>
    <s v="Tel Reg"/>
    <s v="5/1/2026, 12:04 PM"/>
    <s v="5/26/2026, 7:00 AM"/>
    <m/>
    <s v="Subscription"/>
    <m/>
    <s v="Not Retained"/>
    <n v="1"/>
    <s v="lena ngungu"/>
    <x v="14"/>
    <s v="5/1/2026, 12:04 PM"/>
    <s v="Cancellation"/>
  </r>
  <r>
    <s v="DG0002033371"/>
    <s v="Initial"/>
    <s v="Tel Reg"/>
    <s v="5/1/2026, 12:05 PM"/>
    <s v="5/26/2026, 7:00 AM"/>
    <m/>
    <s v="Subscription"/>
    <m/>
    <s v="Not Retained"/>
    <n v="1"/>
    <s v="lena ngungu"/>
    <x v="14"/>
    <s v="5/1/2026, 12:05 PM"/>
    <s v="Cancellation"/>
  </r>
  <r>
    <s v="DG0002033372"/>
    <s v="Initial"/>
    <s v="Tel Reg"/>
    <s v="5/1/2026, 12:05 PM"/>
    <s v="5/26/2026, 7:00 AM"/>
    <m/>
    <s v="Subscription"/>
    <m/>
    <s v="Not Retained"/>
    <n v="1"/>
    <s v="lena ngungu"/>
    <x v="14"/>
    <s v="5/1/2026, 12:05 PM"/>
    <s v="Cancellation"/>
  </r>
  <r>
    <s v="DG0000417694"/>
    <s v="Canceled"/>
    <s v="Whirlpool Contact Center"/>
    <s v="5/1/2026, 12:20 PM"/>
    <s v="5/9/2026, 7:00 AM"/>
    <s v="5/9/2026, 11:59 PM"/>
    <s v="Annual Renewal"/>
    <m/>
    <s v="Not Retained"/>
    <n v="1"/>
    <s v="Karen Gore"/>
    <x v="14"/>
    <s v="5/1/2026, 12:20 PM"/>
    <s v="Cancellation"/>
  </r>
  <r>
    <s v="DG0001728380"/>
    <s v="Canceled"/>
    <s v="Tel Reg"/>
    <s v="5/1/2026, 12:39 PM"/>
    <s v="5/7/2026, 7:00 AM"/>
    <m/>
    <s v="Subscription"/>
    <m/>
    <s v="Not Retained"/>
    <n v="1"/>
    <s v="linda ross"/>
    <x v="14"/>
    <s v="5/1/2026, 12:39 PM"/>
    <s v="Cancellation"/>
  </r>
  <r>
    <s v="DG0001673313"/>
    <s v="Canceled"/>
    <s v="After CC"/>
    <s v="5/1/2026, 1:30 PM"/>
    <s v="5/1/2026, 7:00 AM"/>
    <m/>
    <s v="Subscription"/>
    <n v="0.2"/>
    <s v="Not Retained"/>
    <n v="1"/>
    <s v="Oralester Hinton"/>
    <x v="14"/>
    <s v="5/1/2026, 1:30 PM"/>
    <s v="Cancellation"/>
  </r>
  <r>
    <s v="DG0001070257"/>
    <s v="Initial"/>
    <s v="Whirlpool Contact Center"/>
    <s v="5/6/2026, 8:28 AM"/>
    <s v="5/15/2026, 7:00 AM"/>
    <m/>
    <s v="Annual Renewal"/>
    <m/>
    <s v="Not Retained"/>
    <n v="1"/>
    <s v="Sebastian Orifice"/>
    <x v="15"/>
    <s v="5/6/2026, 8:28 AM"/>
    <s v="Cancellation"/>
  </r>
  <r>
    <s v="DG0001061158"/>
    <s v="Initial"/>
    <s v="Whirlpool Contact Center"/>
    <s v="5/8/2026, 10:16 AM"/>
    <s v="5/12/2026, 7:00 AM"/>
    <m/>
    <s v="Annual Renewal"/>
    <m/>
    <s v="Not Retained"/>
    <n v="1"/>
    <s v="Lou Ann Russell"/>
    <x v="16"/>
    <s v="5/8/2026, 10:16 AM"/>
    <s v="Cancellation"/>
  </r>
  <r>
    <s v="DG0001008450"/>
    <s v="Initial"/>
    <s v="After Mail"/>
    <s v="5/8/2026, 2:07 PM"/>
    <s v="5/21/2026, 7:00 AM"/>
    <m/>
    <s v="Subscription"/>
    <m/>
    <s v="Not Retained"/>
    <n v="1"/>
    <s v="Sylvia Nalls"/>
    <x v="16"/>
    <s v="5/8/2026, 2:07 PM"/>
    <s v="Cancellation"/>
  </r>
  <r>
    <s v="DG0001707518"/>
    <s v="Initial"/>
    <s v="D&amp;G Contact Center"/>
    <s v="5/7/2026, 12:26 PM"/>
    <s v="6/1/2026, 7:00 AM"/>
    <m/>
    <s v="Subscription"/>
    <m/>
    <s v="Not Retained"/>
    <n v="1"/>
    <s v="Randy Cox"/>
    <x v="16"/>
    <s v="5/7/2026, 12:26 PM"/>
    <s v="Cancellation"/>
  </r>
  <r>
    <s v="DG0001707436"/>
    <s v="Initial"/>
    <s v="Tel Reg"/>
    <s v="5/7/2026, 12:26 PM"/>
    <s v="6/2/2026, 7:00 AM"/>
    <m/>
    <s v="Subscription"/>
    <m/>
    <s v="Not Retained"/>
    <n v="1"/>
    <s v="Randy Cox"/>
    <x v="16"/>
    <s v="5/7/2026, 12:26 PM"/>
    <s v="Cancellation"/>
  </r>
  <r>
    <s v="DG0001401787"/>
    <s v="Initial"/>
    <s v="Web Reg"/>
    <s v="5/7/2026, 12:27 PM"/>
    <s v="6/6/2026, 7:00 AM"/>
    <m/>
    <s v="Subscription"/>
    <m/>
    <s v="Not Retained"/>
    <n v="1"/>
    <s v="Randy Cox"/>
    <x v="16"/>
    <s v="5/7/2026, 12:27 PM"/>
    <s v="Cancellation"/>
  </r>
  <r>
    <s v="DG0000158332"/>
    <s v="Initial"/>
    <s v="Tel Reg"/>
    <s v="5/6/2026, 9:06 AM"/>
    <s v="5/23/2026, 7:00 AM"/>
    <s v="3/23/2027, 11:59 PM"/>
    <s v="Subscription"/>
    <m/>
    <s v="Not Retained"/>
    <n v="1"/>
    <s v="Dennis Kojo"/>
    <x v="16"/>
    <s v="5/6/2026, 9:06 AM"/>
    <s v="Cancellation"/>
  </r>
  <r>
    <s v="DG0002082063"/>
    <s v="Initial"/>
    <s v="Tel Reg"/>
    <s v="5/5/2026, 6:33 AM"/>
    <s v="5/12/2026, 7:00 AM"/>
    <m/>
    <s v="Subscription"/>
    <n v="0.5"/>
    <s v="Not Retained"/>
    <n v="1"/>
    <s v="Rita Strickland"/>
    <x v="16"/>
    <s v="5/5/2026, 6:33 AM"/>
    <s v="Cancellation"/>
  </r>
  <r>
    <s v="DG0000082967"/>
    <s v="Initial"/>
    <s v="Tel Reg"/>
    <s v="5/5/2026, 7:12 AM"/>
    <s v="5/25/2026, 7:00 AM"/>
    <s v="9/25/2026, 11:59 PM"/>
    <s v="Subscription"/>
    <n v="0.2"/>
    <s v="Not Retained"/>
    <n v="1"/>
    <s v="Frank Nanci"/>
    <x v="16"/>
    <s v="5/5/2026, 7:12 AM"/>
    <s v="Cancellation"/>
  </r>
  <r>
    <s v="DG0000372338"/>
    <s v="Initial"/>
    <s v="D&amp;G Contact Center"/>
    <s v="5/5/2026, 7:20 AM"/>
    <s v="5/25/2026, 7:00 AM"/>
    <s v="4/25/2027, 11:59 PM"/>
    <s v="Subscription"/>
    <m/>
    <s v="Not Retained"/>
    <n v="1"/>
    <s v="Deborah Dyer"/>
    <x v="16"/>
    <s v="5/5/2026, 7:20 AM"/>
    <s v="Cancellation"/>
  </r>
  <r>
    <s v="DG0001018220"/>
    <s v="Initial"/>
    <s v="After CC"/>
    <s v="5/5/2026, 8:50 AM"/>
    <s v="5/25/2026, 7:00 AM"/>
    <m/>
    <s v="Subscription"/>
    <m/>
    <s v="Not Retained"/>
    <n v="1"/>
    <s v="Yvonne Russell"/>
    <x v="16"/>
    <s v="5/5/2026, 8:50 AM"/>
    <s v="Cancellation"/>
  </r>
  <r>
    <s v="DG0001018221"/>
    <s v="Initial"/>
    <s v="After CC"/>
    <s v="5/5/2026, 8:51 AM"/>
    <s v="5/25/2026, 7:00 AM"/>
    <m/>
    <s v="Subscription"/>
    <m/>
    <s v="Not Retained"/>
    <n v="1"/>
    <s v="Yvonne Russell"/>
    <x v="16"/>
    <s v="5/5/2026, 8:51 AM"/>
    <s v="Cancellation"/>
  </r>
  <r>
    <s v="DG0001018222"/>
    <s v="Initial"/>
    <s v="After CC"/>
    <s v="5/5/2026, 8:51 AM"/>
    <s v="5/25/2026, 7:00 AM"/>
    <m/>
    <s v="Subscription"/>
    <m/>
    <s v="Not Retained"/>
    <n v="1"/>
    <s v="Yvonne Russell"/>
    <x v="16"/>
    <s v="5/5/2026, 8:51 AM"/>
    <s v="Cancellation"/>
  </r>
  <r>
    <s v="DG0001061238"/>
    <s v="Initial"/>
    <s v="Whirlpool Contact Center"/>
    <s v="5/5/2026, 9:36 AM"/>
    <s v="5/12/2026, 7:00 AM"/>
    <m/>
    <s v="Annual Renewal"/>
    <m/>
    <s v="Not Retained"/>
    <n v="1"/>
    <s v="Pat Hughes"/>
    <x v="16"/>
    <s v="5/5/2026, 9:36 AM"/>
    <s v="Cancellation"/>
  </r>
  <r>
    <s v="DG0001109908"/>
    <s v="Initial"/>
    <s v="Whirlpool Contact Center"/>
    <s v="5/4/2026, 6:21 AM"/>
    <s v="6/1/2026, 7:00 AM"/>
    <m/>
    <s v="Annual Renewal"/>
    <m/>
    <s v="Not Retained"/>
    <n v="1"/>
    <s v="Joseph Badlotto"/>
    <x v="16"/>
    <s v="5/4/2026, 6:21 AM"/>
    <s v="Cancellation"/>
  </r>
  <r>
    <s v="DG0000411354"/>
    <s v="Canceled"/>
    <s v="Whirlpool Contact Center"/>
    <s v="5/4/2026, 6:30 AM"/>
    <s v="5/5/2026, 7:00 AM"/>
    <s v="5/5/2026, 11:59 PM"/>
    <s v="Annual Renewal"/>
    <m/>
    <s v="Not Retained"/>
    <n v="1"/>
    <s v="Rochelle Schuster"/>
    <x v="16"/>
    <s v="5/4/2026, 6:30 AM"/>
    <s v="Cancellation"/>
  </r>
  <r>
    <s v="DG0001158628"/>
    <s v="Initial"/>
    <s v="Tel Reg"/>
    <s v="5/4/2026, 6:35 AM"/>
    <s v="5/18/2026, 7:00 AM"/>
    <m/>
    <s v="Subscription"/>
    <m/>
    <s v="Not Retained"/>
    <n v="1"/>
    <s v="Chris Conlon"/>
    <x v="16"/>
    <s v="5/4/2026, 6:35 AM"/>
    <s v="Cancellation"/>
  </r>
  <r>
    <s v="DG0001139563"/>
    <s v="Canceled"/>
    <s v="Whirlpool Contact Center"/>
    <s v="5/4/2026, 6:39 AM"/>
    <s v="5/4/2026, 7:00 AM"/>
    <m/>
    <s v="Annual Renewal"/>
    <m/>
    <s v="Not Retained"/>
    <n v="1"/>
    <s v="Carlos Kieffer"/>
    <x v="16"/>
    <s v="5/4/2026, 6:39 AM"/>
    <s v="Cancellation"/>
  </r>
  <r>
    <s v="DG0002035916"/>
    <s v="Initial"/>
    <s v="Tel Reg"/>
    <s v="5/4/2026, 6:44 AM"/>
    <s v="5/27/2026, 7:00 AM"/>
    <m/>
    <s v="Subscription"/>
    <m/>
    <s v="Not Retained"/>
    <n v="1"/>
    <s v="Maryann Caron"/>
    <x v="16"/>
    <s v="5/4/2026, 6:44 AM"/>
    <s v="Cancellation"/>
  </r>
  <r>
    <s v="DG0001114367"/>
    <s v="Initial"/>
    <s v="Whirlpool Contact Center"/>
    <s v="5/4/2026, 7:02 AM"/>
    <s v="6/2/2026, 7:00 AM"/>
    <m/>
    <s v="Annual Renewal"/>
    <m/>
    <s v="Not Retained"/>
    <n v="1"/>
    <s v="Jeff Harvell"/>
    <x v="16"/>
    <s v="5/4/2026, 7:02 AM"/>
    <s v="Cancellation"/>
  </r>
  <r>
    <s v="DG0001176105"/>
    <s v="Canceled"/>
    <s v="Whirlpool Contact Center"/>
    <s v="5/4/2026, 7:05 AM"/>
    <s v="5/4/2026, 7:00 AM"/>
    <m/>
    <s v="Annual Renewal"/>
    <m/>
    <s v="Not Retained"/>
    <n v="1"/>
    <s v="David Franklin"/>
    <x v="16"/>
    <s v="5/4/2026, 7:05 AM"/>
    <s v="Cancellation"/>
  </r>
  <r>
    <s v="DG0000783024"/>
    <s v="Initial"/>
    <s v="Web Reg"/>
    <s v="5/4/2026, 7:13 AM"/>
    <s v="6/2/2026, 7:00 AM"/>
    <s v="1/2/2027, 11:59 PM"/>
    <s v="Subscription"/>
    <m/>
    <s v="Not Retained"/>
    <n v="1"/>
    <s v="Diane Brown"/>
    <x v="16"/>
    <s v="5/4/2026, 7:13 AM"/>
    <s v="Cancellation"/>
  </r>
  <r>
    <s v="DG0000892966"/>
    <s v="Initial"/>
    <s v="After Mail"/>
    <s v="5/4/2026, 7:40 AM"/>
    <s v="6/2/2026, 7:00 AM"/>
    <s v="3/2/2027, 11:59 PM"/>
    <s v="Subscription"/>
    <n v="0.2"/>
    <s v="Not Retained"/>
    <n v="1"/>
    <s v="Daniel Kline"/>
    <x v="16"/>
    <s v="5/4/2026, 7:40 AM"/>
    <s v="Cancellation"/>
  </r>
  <r>
    <s v="DG0001384881"/>
    <s v="Initial"/>
    <s v="Tel Reg"/>
    <s v="5/4/2026, 8:03 AM"/>
    <s v="6/1/2026, 7:00 AM"/>
    <m/>
    <s v="Subscription"/>
    <n v="0.2"/>
    <s v="Not Retained"/>
    <n v="1"/>
    <s v="Francoise Reinhardt"/>
    <x v="16"/>
    <s v="5/4/2026, 8:03 AM"/>
    <s v="Cancellation"/>
  </r>
  <r>
    <s v="DG0001086326"/>
    <s v="Initial"/>
    <s v="Whirlpool Contact Center"/>
    <s v="5/4/2026, 8:28 AM"/>
    <s v="5/22/2026, 7:00 AM"/>
    <m/>
    <s v="Annual Renewal"/>
    <m/>
    <s v="Not Retained"/>
    <n v="1"/>
    <s v="Gassan Hamsho"/>
    <x v="16"/>
    <s v="5/4/2026, 8:28 AM"/>
    <s v="Cancellation"/>
  </r>
  <r>
    <s v="DG0002016537"/>
    <s v="Canceled"/>
    <s v="D&amp;G Contact Center"/>
    <s v="5/4/2026, 8:32 AM"/>
    <s v="5/4/2026, 7:00 AM"/>
    <m/>
    <s v="Subscription"/>
    <n v="0.5"/>
    <s v="Not Retained"/>
    <n v="1"/>
    <s v="Mohammad Saied"/>
    <x v="16"/>
    <s v="5/4/2026, 8:32 AM"/>
    <s v="Cancellation"/>
  </r>
  <r>
    <s v="DG0002016536"/>
    <s v="Canceled"/>
    <s v="D&amp;G Contact Center"/>
    <s v="5/4/2026, 8:33 AM"/>
    <s v="5/4/2026, 7:00 AM"/>
    <m/>
    <s v="Subscription"/>
    <n v="0.5"/>
    <s v="Not Retained"/>
    <n v="1"/>
    <s v="Mohammad Saied"/>
    <x v="16"/>
    <s v="5/4/2026, 8:33 AM"/>
    <s v="Cancellation"/>
  </r>
  <r>
    <s v="DG0002016535"/>
    <s v="Canceled"/>
    <s v="D&amp;G Contact Center"/>
    <s v="5/4/2026, 8:34 AM"/>
    <s v="5/4/2026, 7:00 AM"/>
    <m/>
    <s v="Subscription"/>
    <n v="0.5"/>
    <s v="Not Retained"/>
    <n v="1"/>
    <s v="Mohammad Saied"/>
    <x v="16"/>
    <s v="5/4/2026, 8:34 AM"/>
    <s v="Cancellation"/>
  </r>
  <r>
    <s v="DG0002016534"/>
    <s v="Canceled"/>
    <s v="D&amp;G Contact Center"/>
    <s v="5/4/2026, 8:34 AM"/>
    <s v="5/4/2026, 7:00 AM"/>
    <m/>
    <s v="Subscription"/>
    <n v="0.5"/>
    <s v="Not Retained"/>
    <n v="1"/>
    <s v="Mohammad Saied"/>
    <x v="16"/>
    <s v="5/4/2026, 8:34 AM"/>
    <s v="Cancellation"/>
  </r>
  <r>
    <s v="DG0002016533"/>
    <s v="Initial"/>
    <s v="D&amp;G Contact Center"/>
    <s v="5/4/2026, 8:35 AM"/>
    <s v="5/24/2026, 7:00 AM"/>
    <m/>
    <s v="Subscription"/>
    <n v="0.5"/>
    <s v="Not Retained"/>
    <n v="1"/>
    <s v="Mohammad Saied"/>
    <x v="16"/>
    <s v="5/4/2026, 8:35 AM"/>
    <s v="Cancellation"/>
  </r>
  <r>
    <s v="DG0002016532"/>
    <s v="Canceled"/>
    <s v="D&amp;G Contact Center"/>
    <s v="5/4/2026, 8:36 AM"/>
    <s v="5/4/2026, 7:00 AM"/>
    <m/>
    <s v="Subscription"/>
    <n v="0.5"/>
    <s v="Not Retained"/>
    <n v="1"/>
    <s v="Mohammad Saied"/>
    <x v="16"/>
    <s v="5/4/2026, 8:36 AM"/>
    <s v="Cancellation"/>
  </r>
  <r>
    <s v="DG0001836056"/>
    <s v="Canceled"/>
    <s v="Tel Reg"/>
    <s v="5/4/2026, 8:57 AM"/>
    <s v="5/4/2026, 7:00 AM"/>
    <m/>
    <s v="Subscription"/>
    <m/>
    <s v="Not Retained"/>
    <n v="1"/>
    <s v="Richard Manser"/>
    <x v="16"/>
    <s v="5/4/2026, 8:57 AM"/>
    <s v="Cancellation"/>
  </r>
  <r>
    <s v="DG0000895072"/>
    <s v="Canceled"/>
    <s v="Whirlpool Contact Center"/>
    <s v="5/4/2026, 9:12 AM"/>
    <s v="5/4/2026, 7:00 AM"/>
    <s v="3/2/2027, 11:59 PM"/>
    <s v="Annual Renewal"/>
    <m/>
    <s v="Not Retained"/>
    <n v="1"/>
    <s v="BRANDI SALTER"/>
    <x v="16"/>
    <s v="5/4/2026, 9:12 AM"/>
    <s v="Cancellation"/>
  </r>
  <r>
    <s v="DG0000726294"/>
    <s v="Canceled"/>
    <s v="Tel Reg"/>
    <s v="5/4/2026, 9:45 AM"/>
    <s v="4/18/2026, 7:00 AM"/>
    <s v="12/2/2026, 11:59 PM"/>
    <s v="Subscription"/>
    <m/>
    <s v="Not Retained"/>
    <n v="1"/>
    <s v="Barbara Parker"/>
    <x v="16"/>
    <s v="5/4/2026, 9:45 AM"/>
    <s v="Cancellation"/>
  </r>
  <r>
    <s v="DG0001948555"/>
    <s v="Canceled"/>
    <s v="Whirlpool Contact Center"/>
    <s v="5/4/2026, 10:25 AM"/>
    <s v="5/4/2026, 7:00 AM"/>
    <m/>
    <s v="Subscription"/>
    <m/>
    <s v="Not Retained"/>
    <n v="1"/>
    <s v="Laureen McCintosh"/>
    <x v="16"/>
    <s v="5/4/2026, 10:25 AM"/>
    <s v="Cancellation"/>
  </r>
  <r>
    <s v="DG0001118581"/>
    <s v="Initial"/>
    <s v="Whirlpool Contact Center"/>
    <s v="5/4/2026, 11:23 AM"/>
    <s v="6/3/2026, 7:00 AM"/>
    <m/>
    <s v="Annual Renewal"/>
    <m/>
    <s v="Not Retained"/>
    <n v="1"/>
    <s v="Jan Hagood"/>
    <x v="16"/>
    <s v="5/4/2026, 11:23 AM"/>
    <s v="Cancellation"/>
  </r>
  <r>
    <s v="DG0001763851"/>
    <s v="Canceled"/>
    <s v="Whirlpool Contact Center"/>
    <s v="5/4/2026, 11:39 AM"/>
    <s v="5/4/2026, 7:00 AM"/>
    <m/>
    <s v="Annual Renewal"/>
    <m/>
    <s v="Not Retained"/>
    <n v="1"/>
    <s v="BRENNA RIVET"/>
    <x v="16"/>
    <s v="5/4/2026, 11:39 AM"/>
    <s v="Cancellation"/>
  </r>
  <r>
    <s v="DG0002094131"/>
    <s v="Initial"/>
    <s v="Whirlpool Contact Center"/>
    <s v="5/4/2026, 11:48 AM"/>
    <s v="5/15/2026, 7:00 AM"/>
    <m/>
    <s v="Subscription"/>
    <n v="0.5"/>
    <s v="Not Retained"/>
    <n v="1"/>
    <s v="Sylvia Valdivia"/>
    <x v="16"/>
    <s v="5/4/2026, 11:48 AM"/>
    <s v="Cancellation"/>
  </r>
  <r>
    <s v="DG0001824528"/>
    <s v="Initial"/>
    <s v="Tel Reg"/>
    <s v="5/4/2026, 11:55 AM"/>
    <s v="6/1/2026, 7:00 AM"/>
    <m/>
    <s v="Subscription"/>
    <m/>
    <s v="Not Retained"/>
    <n v="1"/>
    <s v="Katrina Simien"/>
    <x v="16"/>
    <s v="5/4/2026, 11:55 AM"/>
    <s v="Cancellation"/>
  </r>
  <r>
    <s v="DG0001824527"/>
    <s v="Initial"/>
    <s v="Tel Reg"/>
    <s v="5/4/2026, 11:56 AM"/>
    <s v="6/1/2026, 7:00 AM"/>
    <m/>
    <s v="Subscription"/>
    <m/>
    <s v="Not Retained"/>
    <n v="1"/>
    <s v="Katrina Simien"/>
    <x v="16"/>
    <s v="5/4/2026, 11:56 AM"/>
    <s v="Cancellation"/>
  </r>
  <r>
    <s v="DG0001824526"/>
    <s v="Initial"/>
    <s v="Tel Reg"/>
    <s v="5/4/2026, 11:57 AM"/>
    <s v="6/1/2026, 7:00 AM"/>
    <m/>
    <s v="Subscription"/>
    <m/>
    <s v="Not Retained"/>
    <n v="1"/>
    <s v="Katrina Simien"/>
    <x v="16"/>
    <s v="5/4/2026, 11:57 AM"/>
    <s v="Cancellation"/>
  </r>
  <r>
    <s v="DG0001824525"/>
    <s v="Initial"/>
    <s v="Tel Reg"/>
    <s v="5/4/2026, 11:58 AM"/>
    <s v="6/1/2026, 7:00 AM"/>
    <m/>
    <s v="Subscription"/>
    <m/>
    <s v="Not Retained"/>
    <n v="1"/>
    <s v="Katrina Simien"/>
    <x v="16"/>
    <s v="5/4/2026, 11:58 AM"/>
    <s v="Cancellation"/>
  </r>
  <r>
    <s v="DG0001824520"/>
    <s v="Initial"/>
    <s v="Web Reg"/>
    <s v="5/4/2026, 11:59 AM"/>
    <s v="6/1/2026, 7:00 AM"/>
    <m/>
    <s v="Subscription"/>
    <m/>
    <s v="Not Retained"/>
    <n v="1"/>
    <s v="Katrina Simien"/>
    <x v="16"/>
    <s v="5/4/2026, 11:59 AM"/>
    <s v="Cancellation"/>
  </r>
  <r>
    <s v="DG0001824521"/>
    <s v="Initial"/>
    <s v="Tel Reg"/>
    <s v="5/4/2026, 12:00 PM"/>
    <s v="6/1/2026, 7:00 AM"/>
    <m/>
    <s v="Subscription"/>
    <m/>
    <s v="Not Retained"/>
    <n v="1"/>
    <s v="Katrina Simien"/>
    <x v="16"/>
    <s v="5/4/2026, 12:00 PM"/>
    <s v="Cancellation"/>
  </r>
  <r>
    <s v="DG0001230125"/>
    <s v="Canceled"/>
    <s v="Whirlpool Contact Center"/>
    <s v="5/4/2026, 12:34 PM"/>
    <s v="5/4/2026, 7:00 AM"/>
    <m/>
    <s v="Annual Renewal"/>
    <m/>
    <s v="Not Retained"/>
    <n v="1"/>
    <s v="Alan Herman"/>
    <x v="16"/>
    <s v="5/4/2026, 12:34 PM"/>
    <s v="Cancellation"/>
  </r>
  <r>
    <s v="DG0001820932"/>
    <s v="Initial"/>
    <s v="Web Reg"/>
    <s v="5/4/2026, 12:49 PM"/>
    <s v="5/30/2026, 7:00 AM"/>
    <m/>
    <s v="Subscription"/>
    <n v="0.5"/>
    <s v="Not Retained"/>
    <n v="1"/>
    <s v="Alice Shedd"/>
    <x v="16"/>
    <s v="5/4/2026, 12:49 PM"/>
    <s v="Cancellation"/>
  </r>
  <r>
    <s v="DG0001679431"/>
    <s v="Initial"/>
    <s v="After CC"/>
    <s v="5/4/2026, 1:16 PM"/>
    <s v="5/25/2026, 7:00 AM"/>
    <m/>
    <s v="Subscription"/>
    <m/>
    <s v="Not Retained"/>
    <n v="1"/>
    <s v="Ahmad Ali"/>
    <x v="16"/>
    <s v="5/4/2026, 1:16 PM"/>
    <s v="Cancellation"/>
  </r>
  <r>
    <s v="DG0000173966"/>
    <s v="Initial"/>
    <s v="Web Reg"/>
    <s v="5/4/2026, 1:38 PM"/>
    <s v="5/26/2026, 7:00 AM"/>
    <s v="4/26/2027, 11:59 PM"/>
    <s v="Subscription"/>
    <m/>
    <s v="Not Retained"/>
    <n v="1"/>
    <s v="Anita Bernstine"/>
    <x v="16"/>
    <s v="5/4/2026, 1:38 PM"/>
    <s v="Cancellation"/>
  </r>
  <r>
    <s v="DG0001920649"/>
    <s v="Initial"/>
    <s v="After Web"/>
    <s v="5/4/2026, 1:47 PM"/>
    <s v="5/31/2026, 7:00 AM"/>
    <m/>
    <s v="Subscription"/>
    <n v="0.2"/>
    <s v="Not Retained"/>
    <n v="1"/>
    <s v="Frank Prekins Jr"/>
    <x v="16"/>
    <s v="5/4/2026, 1:47 PM"/>
    <s v="Cancellation"/>
  </r>
  <r>
    <s v="DG0001099241"/>
    <s v="Initial"/>
    <s v="Whirlpool Contact Center"/>
    <s v="5/4/2026, 2:20 PM"/>
    <s v="5/28/2026, 7:00 AM"/>
    <m/>
    <s v="Annual Renewal"/>
    <m/>
    <s v="Not Retained"/>
    <n v="1"/>
    <s v="Mike Holmberg"/>
    <x v="16"/>
    <s v="5/4/2026, 2:20 PM"/>
    <s v="Cancellation"/>
  </r>
  <r>
    <s v="DG0000058559"/>
    <s v="Canceled"/>
    <s v="Web Reg"/>
    <s v="5/4/2026, 2:28 PM"/>
    <s v="5/4/2026, 7:00 AM"/>
    <s v="7/12/2026, 11:59 PM"/>
    <s v="Subscription"/>
    <m/>
    <s v="Not Retained"/>
    <n v="1"/>
    <s v="Alex Plinio"/>
    <x v="16"/>
    <s v="5/4/2026, 2:28 PM"/>
    <s v="Cancellation"/>
  </r>
  <r>
    <s v="DG0000058549"/>
    <s v="Canceled"/>
    <s v="Web Reg"/>
    <s v="5/4/2026, 2:29 PM"/>
    <s v="5/4/2026, 7:00 AM"/>
    <s v="7/12/2026, 11:59 PM"/>
    <s v="Subscription"/>
    <m/>
    <s v="Not Retained"/>
    <n v="1"/>
    <s v="Alex Plinio"/>
    <x v="16"/>
    <s v="5/4/2026, 2:29 PM"/>
    <s v="Cancellation"/>
  </r>
  <r>
    <s v="DG0000058531"/>
    <s v="Canceled"/>
    <s v="Web Reg"/>
    <s v="5/4/2026, 2:29 PM"/>
    <s v="5/4/2026, 7:00 AM"/>
    <s v="7/12/2026, 11:59 PM"/>
    <s v="Subscription"/>
    <m/>
    <s v="Not Retained"/>
    <n v="1"/>
    <s v="Alex Plinio"/>
    <x v="16"/>
    <s v="5/4/2026, 2:29 PM"/>
    <s v="Cancellation"/>
  </r>
  <r>
    <s v="DG0000057967"/>
    <s v="Canceled"/>
    <s v="Web Reg"/>
    <s v="5/4/2026, 2:30 PM"/>
    <s v="5/4/2026, 7:00 AM"/>
    <s v="7/11/2026, 11:59 PM"/>
    <s v="Subscription"/>
    <m/>
    <s v="Not Retained"/>
    <n v="1"/>
    <s v="Alex Plinio"/>
    <x v="16"/>
    <s v="5/4/2026, 2:30 PM"/>
    <s v="Cancellation"/>
  </r>
  <r>
    <s v="DG0000057958"/>
    <s v="Canceled"/>
    <s v="Web Reg"/>
    <s v="5/4/2026, 2:31 PM"/>
    <s v="5/4/2026, 7:00 AM"/>
    <s v="7/11/2026, 11:59 PM"/>
    <s v="Subscription"/>
    <m/>
    <s v="Not Retained"/>
    <n v="1"/>
    <s v="Alex Plinio"/>
    <x v="16"/>
    <s v="5/4/2026, 2:31 PM"/>
    <s v="Cancellation"/>
  </r>
  <r>
    <s v="DG0001635626"/>
    <s v="Initial"/>
    <s v="Web Reg"/>
    <s v="5/1/2026, 6:57 AM"/>
    <s v="5/14/2026, 7:00 AM"/>
    <m/>
    <s v="Subscription"/>
    <m/>
    <s v="Not Retained"/>
    <n v="1"/>
    <s v="Teresa Bridges"/>
    <x v="16"/>
    <s v="5/1/2026, 6:57 AM"/>
    <s v="Cancellation"/>
  </r>
  <r>
    <s v="DG0001305121"/>
    <s v="Canceled"/>
    <s v="Tel Reg"/>
    <s v="5/1/2026, 6:58 AM"/>
    <s v="5/8/2026, 7:00 AM"/>
    <m/>
    <s v="Subscription"/>
    <m/>
    <s v="Not Retained"/>
    <n v="1"/>
    <s v="Teresa Bridges"/>
    <x v="16"/>
    <s v="5/1/2026, 6:58 AM"/>
    <s v="Cancellation"/>
  </r>
  <r>
    <s v="DG0000372601"/>
    <s v="Initial"/>
    <s v="Web Reg"/>
    <s v="5/1/2026, 7:03 AM"/>
    <s v="5/26/2026, 7:00 AM"/>
    <s v="3/26/2027, 11:59 PM"/>
    <s v="Subscription"/>
    <m/>
    <s v="Not Retained"/>
    <n v="1"/>
    <s v="Emma Palmiter"/>
    <x v="16"/>
    <s v="5/1/2026, 7:03 AM"/>
    <s v="Cancellation"/>
  </r>
  <r>
    <s v="DG0002120300"/>
    <s v="Canceled"/>
    <s v="Whirlpool Contact Center"/>
    <s v="5/1/2026, 7:35 AM"/>
    <s v="5/1/2026, 7:00 AM"/>
    <m/>
    <s v="Annual Renewal"/>
    <m/>
    <s v="Not Retained"/>
    <n v="1"/>
    <s v="William Finkbone"/>
    <x v="16"/>
    <s v="5/1/2026, 7:35 AM"/>
    <s v="Cancellation"/>
  </r>
  <r>
    <s v="DG0000110624"/>
    <s v="Canceled"/>
    <s v="Web Reg"/>
    <s v="5/1/2026, 9:12 AM"/>
    <s v="5/1/2026, 7:00 AM"/>
    <s v="12/2/2026, 11:59 PM"/>
    <s v="Subscription"/>
    <m/>
    <s v="Not Retained"/>
    <n v="1"/>
    <s v="Dee Hannah"/>
    <x v="16"/>
    <s v="5/1/2026, 9:12 AM"/>
    <s v="Cancellation"/>
  </r>
  <r>
    <s v="DG0001134466"/>
    <s v="Canceled"/>
    <s v="Whirlpool Contact Center"/>
    <s v="5/1/2026, 9:24 AM"/>
    <s v="5/1/2026, 7:00 AM"/>
    <m/>
    <s v="Annual Renewal"/>
    <m/>
    <s v="Not Retained"/>
    <n v="1"/>
    <s v="Ryan Fitzpatrick"/>
    <x v="16"/>
    <s v="5/1/2026, 9:24 AM"/>
    <s v="Cancellation"/>
  </r>
  <r>
    <s v="DG0001108841"/>
    <s v="Canceled"/>
    <s v="Whirlpool Contact Center"/>
    <s v="5/1/2026, 9:30 AM"/>
    <s v="5/1/2026, 7:00 AM"/>
    <m/>
    <s v="Annual Renewal"/>
    <m/>
    <s v="Not Retained"/>
    <n v="1"/>
    <s v="MARIA CORONADO"/>
    <x v="16"/>
    <s v="5/1/2026, 9:30 AM"/>
    <s v="Cancellation"/>
  </r>
  <r>
    <s v="DG0001465925"/>
    <s v="Initial"/>
    <s v="Web Reg"/>
    <s v="5/1/2026, 9:41 AM"/>
    <s v="5/26/2026, 7:00 AM"/>
    <m/>
    <s v="Subscription"/>
    <m/>
    <s v="Not Retained"/>
    <n v="1"/>
    <s v="Darrin Lott"/>
    <x v="16"/>
    <s v="5/1/2026, 9:41 AM"/>
    <s v="Cancellation"/>
  </r>
  <r>
    <s v="DG0001785793"/>
    <s v="Canceled"/>
    <s v="Tel Reg"/>
    <s v="5/1/2026, 9:47 AM"/>
    <s v="4/22/2026, 7:00 AM"/>
    <m/>
    <s v="Subscription"/>
    <m/>
    <s v="Not Retained"/>
    <n v="1"/>
    <s v="Tabbitha Gaddis"/>
    <x v="16"/>
    <s v="5/1/2026, 9:47 AM"/>
    <s v="Cancellation"/>
  </r>
  <r>
    <s v="DG0001785792"/>
    <s v="Canceled"/>
    <s v="Tel Reg"/>
    <s v="5/1/2026, 9:47 AM"/>
    <s v="4/22/2026, 7:00 AM"/>
    <m/>
    <s v="Subscription"/>
    <m/>
    <s v="Not Retained"/>
    <n v="1"/>
    <s v="Tabbitha Gaddis"/>
    <x v="16"/>
    <s v="5/1/2026, 9:47 AM"/>
    <s v="Cancellation"/>
  </r>
  <r>
    <s v="DG0001478751"/>
    <s v="Canceled"/>
    <s v="Whirlpool Contact Center"/>
    <s v="5/1/2026, 10:00 AM"/>
    <s v="5/1/2026, 7:00 AM"/>
    <m/>
    <s v="Annual Renewal"/>
    <m/>
    <s v="Not Retained"/>
    <n v="1"/>
    <s v="Teresa Perez"/>
    <x v="16"/>
    <s v="5/1/2026, 10:00 AM"/>
    <s v="Cancellation"/>
  </r>
  <r>
    <s v="DG0000287452"/>
    <s v="Initial"/>
    <s v="Tel Reg"/>
    <s v="5/1/2026, 10:06 AM"/>
    <s v="5/21/2026, 7:00 AM"/>
    <s v="11/21/2026, 11:59 PM"/>
    <s v="Subscription"/>
    <n v="0.2"/>
    <s v="Not Retained"/>
    <n v="1"/>
    <s v="Robert Hoegler"/>
    <x v="16"/>
    <s v="5/1/2026, 10:06 AM"/>
    <s v="Cancellation"/>
  </r>
  <r>
    <s v="DG0000902296"/>
    <s v="Canceled"/>
    <s v="Whirlpool Contact Center"/>
    <s v="5/1/2026, 10:15 AM"/>
    <s v="5/1/2026, 7:00 AM"/>
    <s v="3/5/2027, 11:59 PM"/>
    <s v="Annual Renewal"/>
    <m/>
    <s v="Not Retained"/>
    <n v="1"/>
    <s v="Melissa Maynard"/>
    <x v="16"/>
    <s v="5/1/2026, 10:15 AM"/>
    <s v="Cancellation"/>
  </r>
  <r>
    <s v="DG0002029290"/>
    <s v="Initial"/>
    <s v="Whirlpool Contact Center"/>
    <s v="5/1/2026, 11:18 AM"/>
    <s v="5/25/2026, 7:00 AM"/>
    <m/>
    <s v="Subscription"/>
    <m/>
    <s v="Not Retained"/>
    <n v="1"/>
    <s v="Annie Hicks"/>
    <x v="16"/>
    <s v="5/1/2026, 11:18 AM"/>
    <s v="Cancellation"/>
  </r>
  <r>
    <s v="DG0001070242"/>
    <s v="Initial"/>
    <s v="Whirlpool Contact Center"/>
    <s v="5/1/2026, 12:13 PM"/>
    <s v="5/15/2026, 7:00 AM"/>
    <m/>
    <s v="Annual Renewal"/>
    <m/>
    <s v="Not Retained"/>
    <n v="1"/>
    <s v="Birute Pikelyte"/>
    <x v="16"/>
    <s v="5/1/2026, 12:13 PM"/>
    <s v="Cancellation"/>
  </r>
  <r>
    <s v="DG0000963911"/>
    <s v="Canceled"/>
    <s v="Whirlpool Contact Center"/>
    <s v="5/1/2026, 2:02 PM"/>
    <s v="5/1/2026, 7:00 AM"/>
    <s v="4/2/2027, 11:59 PM"/>
    <s v="Annual Renewal"/>
    <m/>
    <s v="Not Retained"/>
    <n v="1"/>
    <s v="ROBERT ALLISON"/>
    <x v="16"/>
    <s v="5/1/2026, 2:02 PM"/>
    <s v="Cancellation"/>
  </r>
  <r>
    <s v="DG0001494480"/>
    <s v="Canceled"/>
    <s v="After CC"/>
    <s v="5/8/2026, 10:00 AM"/>
    <s v="5/8/2026, 7:00 AM"/>
    <m/>
    <s v="Subscription"/>
    <m/>
    <s v="Not Retained"/>
    <n v="1"/>
    <s v="Merry Howe"/>
    <x v="17"/>
    <s v="5/8/2026, 10:00 AM"/>
    <s v="Cancellation"/>
  </r>
  <r>
    <s v="DG0000493998"/>
    <s v="Canceled"/>
    <s v="Whirlpool Contact Center"/>
    <s v="5/8/2026, 3:07 PM"/>
    <s v="5/8/2026, 7:00 AM"/>
    <s v="7/7/2026, 11:59 PM"/>
    <s v="Annual Renewal"/>
    <n v="0.2"/>
    <s v="Not Retained"/>
    <n v="1"/>
    <s v="Ray Hradek"/>
    <x v="17"/>
    <s v="5/8/2026, 3:07 PM"/>
    <s v="Cancellation"/>
  </r>
  <r>
    <s v="DG0000291498"/>
    <s v="Initial"/>
    <s v="Tel Reg"/>
    <s v="5/7/2026, 8:47 AM"/>
    <s v="5/28/2026, 7:00 AM"/>
    <s v="11/28/2026, 11:59 PM"/>
    <s v="Subscription"/>
    <m/>
    <s v="Not Retained"/>
    <n v="1"/>
    <s v="Paula Hayden"/>
    <x v="17"/>
    <s v="5/7/2026, 8:47 AM"/>
    <s v="Cancellation"/>
  </r>
  <r>
    <s v="DG0001668282"/>
    <s v="Initial"/>
    <s v="Tel Reg"/>
    <s v="5/6/2026, 6:56 AM"/>
    <s v="5/23/2026, 7:00 AM"/>
    <m/>
    <s v="Subscription"/>
    <m/>
    <s v="Not Retained"/>
    <n v="1"/>
    <s v="Joy Brush"/>
    <x v="17"/>
    <s v="5/6/2026, 6:56 AM"/>
    <s v="Cancellation"/>
  </r>
  <r>
    <s v="DG0001668283"/>
    <s v="Initial"/>
    <s v="Tel Reg"/>
    <s v="5/6/2026, 6:59 AM"/>
    <s v="5/23/2026, 7:00 AM"/>
    <m/>
    <s v="Subscription"/>
    <m/>
    <s v="Not Retained"/>
    <n v="1"/>
    <s v="Joy Brush"/>
    <x v="17"/>
    <s v="5/6/2026, 6:59 AM"/>
    <s v="Cancellation"/>
  </r>
  <r>
    <s v="DG0000476373"/>
    <s v="Initial"/>
    <s v="After CC"/>
    <s v="5/11/2026, 6:10 AM"/>
    <s v="5/24/2026, 7:00 AM"/>
    <s v="6/24/2026, 11:59 PM"/>
    <s v="Subscription"/>
    <m/>
    <s v="Not Retained"/>
    <n v="1"/>
    <s v="Jennifer Lennon"/>
    <x v="18"/>
    <s v="5/11/2026, 6:10 AM"/>
    <s v="Cancellation"/>
  </r>
  <r>
    <s v="DG0001336729"/>
    <s v="Canceled"/>
    <s v="Whirlpool Contact Center"/>
    <s v="5/11/2026, 7:25 AM"/>
    <s v="5/11/2026, 7:00 AM"/>
    <m/>
    <s v="Annual Renewal"/>
    <m/>
    <s v="Not Retained"/>
    <n v="1"/>
    <s v="CRYSTAL HAMBLIN"/>
    <x v="18"/>
    <s v="5/11/2026, 7:25 AM"/>
    <s v="Cancellation"/>
  </r>
  <r>
    <s v="DG0002149992"/>
    <s v="Canceled"/>
    <s v="Whirlpool Contact Center"/>
    <s v="5/8/2026, 5:37 AM"/>
    <s v="5/8/2026, 7:00 AM"/>
    <m/>
    <s v="Annual Renewal"/>
    <m/>
    <s v="Not Retained"/>
    <n v="1"/>
    <s v="NANCY HEJRAN"/>
    <x v="18"/>
    <s v="5/8/2026, 5:37 AM"/>
    <s v="Cancellation"/>
  </r>
  <r>
    <s v="DG0000327472"/>
    <s v="Canceled"/>
    <s v="Tel Reg"/>
    <s v="5/8/2026, 1:29 PM"/>
    <s v="5/8/2026, 7:00 AM"/>
    <s v="1/28/2027, 11:59 PM"/>
    <s v="Subscription"/>
    <n v="0.2"/>
    <s v="Not Retained"/>
    <n v="1"/>
    <s v="Abiana Hamilton"/>
    <x v="18"/>
    <s v="5/8/2026, 1:29 PM"/>
    <s v="Cancellation"/>
  </r>
  <r>
    <s v="DG0002079382"/>
    <s v="Canceled"/>
    <s v="Whirlpool Contact Center"/>
    <s v="5/7/2026, 8:55 AM"/>
    <s v="5/7/2026, 7:00 AM"/>
    <m/>
    <s v="Annual Renewal"/>
    <m/>
    <s v="Not Retained"/>
    <n v="1"/>
    <s v="Tom Dulaney"/>
    <x v="18"/>
    <s v="5/7/2026, 8:55 AM"/>
    <s v="Cancellation"/>
  </r>
  <r>
    <s v="DG0000843131"/>
    <s v="Canceled"/>
    <s v="Tel Reg"/>
    <s v="5/7/2026, 12:10 PM"/>
    <s v="4/3/2026, 7:00 AM"/>
    <s v="2/3/2027, 11:59 PM"/>
    <s v="Subscription"/>
    <m/>
    <s v="Not Retained"/>
    <n v="1"/>
    <s v="Rebecca Romero"/>
    <x v="18"/>
    <s v="5/7/2026, 12:10 PM"/>
    <s v="Cancellation"/>
  </r>
  <r>
    <s v="DG0000375467"/>
    <s v="Canceled"/>
    <s v="Web Reg"/>
    <s v="5/6/2026, 6:42 AM"/>
    <s v="5/6/2026, 7:00 AM"/>
    <s v="3/30/2027, 11:59 PM"/>
    <s v="Subscription"/>
    <m/>
    <s v="Not Retained"/>
    <n v="1"/>
    <s v="Steph Mahoney"/>
    <x v="18"/>
    <s v="5/6/2026, 6:42 AM"/>
    <s v="Cancellation"/>
  </r>
  <r>
    <s v="DG0000640429"/>
    <s v="Canceled"/>
    <s v="Whirlpool Contact Center"/>
    <s v="5/6/2026, 1:02 PM"/>
    <s v="5/6/2026, 7:00 AM"/>
    <s v="10/13/2026, 11:59 PM"/>
    <s v="Annual Renewal"/>
    <m/>
    <s v="Not Retained"/>
    <n v="1"/>
    <s v="Cheryl Stanton"/>
    <x v="18"/>
    <s v="5/6/2026, 1:02 PM"/>
    <s v="Cancellation"/>
  </r>
  <r>
    <s v="DG0001434959"/>
    <s v="Initial"/>
    <s v="After Web"/>
    <s v="5/6/2026, 1:37 PM"/>
    <s v="5/16/2026, 7:00 AM"/>
    <m/>
    <s v="Subscription"/>
    <m/>
    <s v="Not Retained"/>
    <n v="1"/>
    <s v="Geoff Fisher"/>
    <x v="18"/>
    <s v="5/6/2026, 1:37 PM"/>
    <s v="Cancellation"/>
  </r>
  <r>
    <s v="DG0002092497"/>
    <s v="Canceled"/>
    <s v="D&amp;G Contact Center"/>
    <s v="5/5/2026, 5:16 AM"/>
    <s v="4/15/2026, 7:00 AM"/>
    <m/>
    <s v="Subscription"/>
    <n v="0.5"/>
    <s v="Not Retained"/>
    <n v="1"/>
    <s v="Pamela Saville"/>
    <x v="18"/>
    <s v="5/5/2026, 5:16 AM"/>
    <s v="Cancellation"/>
  </r>
  <r>
    <s v="DG0002137306"/>
    <s v="Canceled"/>
    <s v="D&amp;G Contact Center"/>
    <s v="5/5/2026, 5:32 AM"/>
    <s v="5/1/2026, 7:00 AM"/>
    <m/>
    <s v="Subscription"/>
    <n v="0.5"/>
    <s v="Not Retained"/>
    <n v="1"/>
    <s v="Patrick Harris"/>
    <x v="18"/>
    <s v="5/5/2026, 5:32 AM"/>
    <s v="Cancellation"/>
  </r>
  <r>
    <s v="DG0002111046"/>
    <s v="Canceled"/>
    <s v="Tel Reg"/>
    <s v="5/5/2026, 10:50 AM"/>
    <s v="5/5/2026, 7:00 AM"/>
    <m/>
    <s v="Subscription"/>
    <n v="0.5"/>
    <s v="Not Retained"/>
    <n v="1"/>
    <s v="Alberto Aceves"/>
    <x v="18"/>
    <s v="5/5/2026, 10:50 AM"/>
    <s v="Cancellation"/>
  </r>
  <r>
    <s v="DG0000351784"/>
    <s v="Initial"/>
    <s v="After Web"/>
    <s v="5/4/2026, 9:14 AM"/>
    <s v="6/1/2026, 7:00 AM"/>
    <s v="3/1/2027, 11:59 PM"/>
    <s v="Subscription"/>
    <m/>
    <s v="Not Retained"/>
    <n v="1"/>
    <s v="Gerald Kirks"/>
    <x v="18"/>
    <s v="5/4/2026, 9:14 AM"/>
    <s v="Cancellation"/>
  </r>
  <r>
    <s v="DG0000537961"/>
    <s v="Canceled"/>
    <s v="After Mail"/>
    <s v="5/4/2026, 9:15 AM"/>
    <s v="5/5/2026, 7:00 AM"/>
    <s v="8/5/2026, 11:59 PM"/>
    <s v="Subscription"/>
    <m/>
    <s v="Not Retained"/>
    <n v="1"/>
    <s v="Gerald Kirks"/>
    <x v="18"/>
    <s v="5/4/2026, 9:15 AM"/>
    <s v="Cancellation"/>
  </r>
  <r>
    <s v="DG0000770820"/>
    <s v="Initial"/>
    <s v="Web Reg"/>
    <s v="5/11/2026, 6:22 AM"/>
    <s v="5/26/2026, 7:00 AM"/>
    <s v="12/26/2026, 11:59 PM"/>
    <s v="Subscription"/>
    <m/>
    <s v="Not Retained"/>
    <n v="1"/>
    <s v="Hannah Lynn"/>
    <x v="19"/>
    <s v="5/11/2026, 6:22 AM"/>
    <s v="Cancellation"/>
  </r>
  <r>
    <s v="DG0000464051"/>
    <s v="Initial"/>
    <s v="Web Reg"/>
    <s v="5/11/2026, 6:23 AM"/>
    <s v="5/16/2026, 7:00 AM"/>
    <s v="6/16/2026, 11:59 PM"/>
    <s v="Subscription"/>
    <m/>
    <s v="Not Retained"/>
    <n v="1"/>
    <s v="Angela Simmons"/>
    <x v="19"/>
    <s v="5/11/2026, 6:23 AM"/>
    <s v="Cancellation"/>
  </r>
  <r>
    <s v="DG0000123200"/>
    <s v="Initial"/>
    <s v="Web Reg"/>
    <s v="5/11/2026, 6:24 AM"/>
    <s v="5/29/2026, 7:00 AM"/>
    <s v="12/29/2026, 11:59 PM"/>
    <s v="Subscription"/>
    <m/>
    <s v="Not Retained"/>
    <n v="1"/>
    <s v="Kristin Gray-Blake"/>
    <x v="19"/>
    <s v="5/11/2026, 6:24 AM"/>
    <s v="Cancellation"/>
  </r>
  <r>
    <s v="DG0000123197"/>
    <s v="Initial"/>
    <s v="Web Reg"/>
    <s v="5/11/2026, 6:24 AM"/>
    <s v="5/29/2026, 7:00 AM"/>
    <s v="12/29/2026, 11:59 PM"/>
    <s v="Subscription"/>
    <m/>
    <s v="Not Retained"/>
    <n v="1"/>
    <s v="Kristin Gray-Blake"/>
    <x v="19"/>
    <s v="5/11/2026, 6:24 AM"/>
    <s v="Cancellation"/>
  </r>
  <r>
    <s v="DG0001759432"/>
    <s v="Initial"/>
    <s v="Web Reg"/>
    <s v="5/11/2026, 6:25 AM"/>
    <s v="5/14/2026, 7:00 AM"/>
    <m/>
    <s v="Subscription"/>
    <n v="0.5"/>
    <s v="Not Retained"/>
    <n v="1"/>
    <s v="Daniel Skura"/>
    <x v="19"/>
    <s v="5/11/2026, 6:25 AM"/>
    <s v="Cancellation"/>
  </r>
  <r>
    <s v="DG0000575304"/>
    <s v="Canceled"/>
    <s v="Web Reg"/>
    <s v="5/11/2026, 6:26 AM"/>
    <s v="5/11/2026, 7:00 AM"/>
    <s v="8/30/2026, 11:59 PM"/>
    <s v="Subscription"/>
    <m/>
    <s v="Not Retained"/>
    <n v="1"/>
    <s v="Greg Williams"/>
    <x v="19"/>
    <s v="5/11/2026, 6:26 AM"/>
    <s v="Cancellation"/>
  </r>
  <r>
    <s v="DG0000130861"/>
    <s v="Canceled"/>
    <s v="Web Reg"/>
    <s v="5/11/2026, 6:27 AM"/>
    <s v="5/11/2026, 7:00 AM"/>
    <s v="1/15/2027, 11:59 PM"/>
    <s v="Subscription"/>
    <m/>
    <s v="Not Retained"/>
    <n v="1"/>
    <s v="Daryl Manning"/>
    <x v="19"/>
    <s v="5/11/2026, 6:27 AM"/>
    <s v="Cancellation"/>
  </r>
  <r>
    <s v="DG0000041973"/>
    <s v="Canceled"/>
    <s v="Web Reg"/>
    <s v="5/11/2026, 7:34 AM"/>
    <s v="5/11/2026, 7:00 AM"/>
    <s v="5/9/2027, 11:59 PM"/>
    <s v="Subscription"/>
    <m/>
    <s v="Not Retained"/>
    <n v="1"/>
    <s v="Allen Phillips"/>
    <x v="19"/>
    <s v="5/11/2026, 7:34 AM"/>
    <s v="Cancellation"/>
  </r>
  <r>
    <s v="DG0001995246"/>
    <s v="Initial"/>
    <s v="Web Reg"/>
    <s v="5/11/2026, 7:35 AM"/>
    <s v="5/18/2026, 7:00 AM"/>
    <m/>
    <s v="Subscription"/>
    <n v="0.5"/>
    <s v="Not Retained"/>
    <n v="1"/>
    <s v="Prakash Patel"/>
    <x v="19"/>
    <s v="5/11/2026, 7:35 AM"/>
    <s v="Cancellation"/>
  </r>
  <r>
    <s v="DG0000013954"/>
    <s v="Initial"/>
    <s v="Web Reg"/>
    <s v="5/11/2026, 7:36 AM"/>
    <s v="6/10/2026, 7:00 AM"/>
    <s v="11/10/2026, 11:59 PM"/>
    <s v="Subscription"/>
    <m/>
    <s v="Not Retained"/>
    <n v="1"/>
    <s v="Lorraine Gerland"/>
    <x v="19"/>
    <s v="5/11/2026, 7:36 AM"/>
    <s v="Cancellation"/>
  </r>
  <r>
    <s v="DG0000981765"/>
    <s v="Canceled"/>
    <s v="Web Reg"/>
    <s v="5/11/2026, 7:37 AM"/>
    <s v="5/10/2026, 7:00 AM"/>
    <s v="4/10/2027, 11:59 PM"/>
    <s v="Subscription"/>
    <m/>
    <s v="Not Retained"/>
    <n v="1"/>
    <s v="David Myers"/>
    <x v="19"/>
    <s v="5/11/2026, 7:37 AM"/>
    <s v="Cancellation"/>
  </r>
  <r>
    <s v="DG0001169153"/>
    <s v="Initial"/>
    <s v="Web Reg"/>
    <s v="5/10/2026, 6:22 PM"/>
    <s v="5/22/2026, 7:00 AM"/>
    <m/>
    <s v="Subscription"/>
    <m/>
    <s v="Not Retained"/>
    <n v="1"/>
    <s v="Rebecca Reza"/>
    <x v="19"/>
    <s v="5/10/2026, 6:22 PM"/>
    <s v="Cancellation"/>
  </r>
  <r>
    <s v="DG0001169148"/>
    <s v="Initial"/>
    <s v="Web Reg"/>
    <s v="5/10/2026, 6:23 PM"/>
    <s v="5/22/2026, 7:00 AM"/>
    <m/>
    <s v="Subscription"/>
    <m/>
    <s v="Not Retained"/>
    <n v="1"/>
    <s v="Rebecca Reza"/>
    <x v="19"/>
    <s v="5/10/2026, 6:23 PM"/>
    <s v="Cancellation"/>
  </r>
  <r>
    <s v="DG0000369755"/>
    <s v="Initial"/>
    <s v="Web Reg"/>
    <s v="5/10/2026, 6:24 PM"/>
    <s v="5/23/2026, 7:00 AM"/>
    <s v="3/23/2027, 11:59 PM"/>
    <s v="Subscription"/>
    <m/>
    <s v="Not Retained"/>
    <n v="1"/>
    <s v="Diane Ouart"/>
    <x v="19"/>
    <s v="5/10/2026, 6:24 PM"/>
    <s v="Cancellation"/>
  </r>
  <r>
    <s v="DG0001174302"/>
    <s v="Initial"/>
    <s v="Web Reg"/>
    <s v="5/10/2026, 6:24 PM"/>
    <s v="5/24/2026, 7:00 AM"/>
    <m/>
    <s v="Subscription"/>
    <m/>
    <s v="Not Retained"/>
    <n v="1"/>
    <s v="Jaiden Walker"/>
    <x v="19"/>
    <s v="5/10/2026, 6:24 PM"/>
    <s v="Cancellation"/>
  </r>
  <r>
    <s v="DG0000094348"/>
    <s v="Initial"/>
    <s v="Web Reg"/>
    <s v="5/10/2026, 6:25 PM"/>
    <s v="5/26/2026, 7:00 AM"/>
    <s v="10/26/2026, 11:59 PM"/>
    <s v="Subscription"/>
    <m/>
    <s v="Not Retained"/>
    <n v="1"/>
    <s v="Jorge Sam"/>
    <x v="19"/>
    <s v="5/10/2026, 6:25 PM"/>
    <s v="Cancellation"/>
  </r>
  <r>
    <s v="DG0001172183"/>
    <s v="Initial"/>
    <s v="After Web"/>
    <s v="5/10/2026, 6:26 PM"/>
    <s v="5/23/2026, 7:00 AM"/>
    <m/>
    <s v="Subscription"/>
    <m/>
    <s v="Not Retained"/>
    <n v="1"/>
    <s v="Joseph Alvarez"/>
    <x v="19"/>
    <s v="5/10/2026, 6:26 PM"/>
    <s v="Cancellation"/>
  </r>
  <r>
    <s v="DG0001800568"/>
    <s v="Initial"/>
    <s v="After Web"/>
    <s v="5/10/2026, 6:26 PM"/>
    <s v="5/26/2026, 7:00 AM"/>
    <m/>
    <s v="Subscription"/>
    <n v="0.2"/>
    <s v="Not Retained"/>
    <n v="1"/>
    <s v="Veronica Bedolla"/>
    <x v="19"/>
    <s v="5/10/2026, 6:26 PM"/>
    <s v="Cancellation"/>
  </r>
  <r>
    <s v="DG0001174899"/>
    <s v="Initial"/>
    <s v="Web Reg"/>
    <s v="5/10/2026, 6:27 PM"/>
    <s v="5/24/2026, 7:00 AM"/>
    <m/>
    <s v="Subscription"/>
    <m/>
    <s v="Not Retained"/>
    <n v="1"/>
    <s v="JUSTIN MALANOWSKI"/>
    <x v="19"/>
    <s v="5/10/2026, 6:27 PM"/>
    <s v="Cancellation"/>
  </r>
  <r>
    <s v="DG0001665740"/>
    <s v="Canceled"/>
    <s v="Web Reg"/>
    <s v="5/10/2026, 6:28 PM"/>
    <s v="5/10/2026, 7:00 AM"/>
    <m/>
    <s v="Subscription"/>
    <m/>
    <s v="Not Retained"/>
    <n v="1"/>
    <s v="Tracy Milian"/>
    <x v="19"/>
    <s v="5/10/2026, 6:28 PM"/>
    <s v="Cancellation"/>
  </r>
  <r>
    <s v="DG0000029055"/>
    <s v="Canceled"/>
    <s v="Web Reg"/>
    <s v="5/10/2026, 6:29 PM"/>
    <s v="4/19/2026, 7:00 AM"/>
    <s v="2/19/2027, 11:59 PM"/>
    <s v="Subscription"/>
    <m/>
    <s v="Not Retained"/>
    <n v="1"/>
    <s v="Danny Sala-Diakanda"/>
    <x v="19"/>
    <s v="5/10/2026, 6:29 PM"/>
    <s v="Cancellation"/>
  </r>
  <r>
    <s v="DG0000875699"/>
    <s v="Initial"/>
    <s v="Web Reg"/>
    <s v="5/9/2026, 4:19 PM"/>
    <s v="5/20/2026, 7:00 AM"/>
    <s v="2/20/2027, 11:59 PM"/>
    <s v="Subscription"/>
    <m/>
    <s v="Not Retained"/>
    <n v="1"/>
    <s v="Antonia Krekelberg"/>
    <x v="19"/>
    <s v="5/9/2026, 4:19 PM"/>
    <s v="Cancellation"/>
  </r>
  <r>
    <s v="DG0000178703"/>
    <s v="Initial"/>
    <s v="Web Reg"/>
    <s v="5/9/2026, 4:20 PM"/>
    <s v="6/6/2026, 7:00 AM"/>
    <s v="5/6/2027, 11:59 PM"/>
    <s v="Subscription"/>
    <m/>
    <s v="Not Retained"/>
    <n v="1"/>
    <s v="Harold Collins"/>
    <x v="19"/>
    <s v="5/9/2026, 4:20 PM"/>
    <s v="Cancellation"/>
  </r>
  <r>
    <s v="DG0001728602"/>
    <s v="Initial"/>
    <s v="Web Reg"/>
    <s v="5/9/2026, 4:21 PM"/>
    <s v="6/7/2026, 7:00 AM"/>
    <m/>
    <s v="Subscription"/>
    <m/>
    <s v="Not Retained"/>
    <n v="1"/>
    <s v="Cher Hensley"/>
    <x v="19"/>
    <s v="5/9/2026, 4:21 PM"/>
    <s v="Cancellation"/>
  </r>
  <r>
    <s v="DG0001172493"/>
    <s v="Initial"/>
    <s v="Web Reg"/>
    <s v="5/9/2026, 4:22 PM"/>
    <s v="5/23/2026, 7:00 AM"/>
    <m/>
    <s v="Subscription"/>
    <m/>
    <s v="Not Retained"/>
    <n v="1"/>
    <s v="Carol Adkins"/>
    <x v="19"/>
    <s v="5/9/2026, 4:22 PM"/>
    <s v="Cancellation"/>
  </r>
  <r>
    <s v="DG0000025396"/>
    <s v="Canceled"/>
    <s v="Web Reg"/>
    <s v="5/9/2026, 4:23 PM"/>
    <s v="5/9/2026, 7:00 AM"/>
    <s v="1/25/2027, 11:59 PM"/>
    <s v="Subscription"/>
    <m/>
    <s v="Not Retained"/>
    <n v="1"/>
    <s v="Kamren Webster"/>
    <x v="19"/>
    <s v="5/9/2026, 4:23 PM"/>
    <s v="Cancellation"/>
  </r>
  <r>
    <s v="DG0000053798"/>
    <s v="Initial"/>
    <s v="Web Reg"/>
    <s v="5/9/2026, 4:25 PM"/>
    <s v="5/23/2026, 7:00 AM"/>
    <s v="6/23/2026, 11:59 PM"/>
    <s v="Subscription"/>
    <m/>
    <s v="Not Retained"/>
    <n v="1"/>
    <s v="Hugo Lopez"/>
    <x v="19"/>
    <s v="5/9/2026, 4:25 PM"/>
    <s v="Cancellation"/>
  </r>
  <r>
    <s v="DG0000851002"/>
    <s v="Initial"/>
    <s v="After Web"/>
    <s v="5/9/2026, 4:25 PM"/>
    <s v="6/8/2026, 7:00 AM"/>
    <s v="2/8/2027, 11:59 PM"/>
    <s v="Subscription"/>
    <m/>
    <s v="Not Retained"/>
    <n v="1"/>
    <s v="Dakota Griffin"/>
    <x v="19"/>
    <s v="5/9/2026, 4:25 PM"/>
    <s v="Cancellation"/>
  </r>
  <r>
    <s v="DG0001157946"/>
    <s v="Canceled"/>
    <s v="Web Reg"/>
    <s v="5/9/2026, 4:26 PM"/>
    <s v="5/9/2026, 7:00 AM"/>
    <m/>
    <s v="Subscription"/>
    <m/>
    <s v="Not Retained"/>
    <n v="1"/>
    <s v="Lisa Donahue"/>
    <x v="19"/>
    <s v="5/9/2026, 4:26 PM"/>
    <s v="Cancellation"/>
  </r>
  <r>
    <s v="DG0000942900"/>
    <s v="Initial"/>
    <s v="After Web"/>
    <s v="5/9/2026, 4:27 PM"/>
    <s v="5/24/2026, 7:00 AM"/>
    <s v="3/24/2027, 11:59 PM"/>
    <s v="Subscription"/>
    <m/>
    <s v="Not Retained"/>
    <n v="1"/>
    <s v="Peng Zhang"/>
    <x v="19"/>
    <s v="5/9/2026, 4:27 PM"/>
    <s v="Cancellation"/>
  </r>
  <r>
    <s v="DG0000942901"/>
    <s v="Initial"/>
    <s v="After Web"/>
    <s v="5/9/2026, 4:27 PM"/>
    <s v="5/24/2026, 7:00 AM"/>
    <s v="3/24/2027, 11:59 PM"/>
    <s v="Subscription"/>
    <m/>
    <s v="Not Retained"/>
    <n v="1"/>
    <s v="Peng Zhang"/>
    <x v="19"/>
    <s v="5/9/2026, 4:27 PM"/>
    <s v="Cancellation"/>
  </r>
  <r>
    <s v="DG0001747417"/>
    <s v="Initial"/>
    <s v="After Web"/>
    <s v="5/9/2026, 4:29 PM"/>
    <s v="5/12/2026, 7:00 AM"/>
    <m/>
    <s v="Subscription"/>
    <m/>
    <s v="Not Retained"/>
    <n v="1"/>
    <s v="Judy Williams"/>
    <x v="19"/>
    <s v="5/9/2026, 4:29 PM"/>
    <s v="Cancellation"/>
  </r>
  <r>
    <s v="DG0001126362"/>
    <s v="Initial"/>
    <s v="Web Reg"/>
    <s v="5/9/2026, 4:30 PM"/>
    <s v="6/6/2026, 7:00 AM"/>
    <m/>
    <s v="Subscription"/>
    <m/>
    <s v="Not Retained"/>
    <n v="1"/>
    <s v="Jonathon Saumell"/>
    <x v="19"/>
    <s v="5/9/2026, 4:30 PM"/>
    <s v="Cancellation"/>
  </r>
  <r>
    <s v="DG0001009536"/>
    <s v="Initial"/>
    <s v="Web Reg"/>
    <s v="5/9/2026, 4:30 PM"/>
    <s v="5/21/2026, 7:00 AM"/>
    <s v="4/21/2027, 11:59 PM"/>
    <s v="Subscription"/>
    <m/>
    <s v="Not Retained"/>
    <n v="1"/>
    <s v="Harsh Rajesh Bhimani"/>
    <x v="19"/>
    <s v="5/9/2026, 4:30 PM"/>
    <s v="Cancellation"/>
  </r>
  <r>
    <s v="DG0001307341"/>
    <s v="Canceled"/>
    <s v="Web Reg"/>
    <s v="5/8/2026, 6:34 AM"/>
    <s v="5/9/2026, 7:00 AM"/>
    <m/>
    <s v="Subscription"/>
    <m/>
    <s v="Not Retained"/>
    <n v="1"/>
    <s v="Timothy Hawk"/>
    <x v="19"/>
    <s v="5/8/2026, 6:34 AM"/>
    <s v="Cancellation"/>
  </r>
  <r>
    <s v="DG0001419596"/>
    <s v="Canceled"/>
    <s v="Web Reg"/>
    <s v="5/8/2026, 6:35 AM"/>
    <s v="5/11/2026, 7:00 AM"/>
    <m/>
    <s v="Subscription"/>
    <m/>
    <s v="Not Retained"/>
    <n v="1"/>
    <s v="LIVIA WADE"/>
    <x v="19"/>
    <s v="5/8/2026, 6:35 AM"/>
    <s v="Cancellation"/>
  </r>
  <r>
    <s v="DG0000286336"/>
    <s v="Canceled"/>
    <s v="Web Reg"/>
    <s v="5/8/2026, 6:36 AM"/>
    <s v="5/8/2026, 7:00 AM"/>
    <s v="11/19/2026, 11:59 PM"/>
    <s v="Subscription"/>
    <m/>
    <s v="Not Retained"/>
    <n v="1"/>
    <s v="Jake DesJardins"/>
    <x v="19"/>
    <s v="5/8/2026, 6:36 AM"/>
    <s v="Cancellation"/>
  </r>
  <r>
    <s v="DG0001590281"/>
    <s v="Initial"/>
    <s v="Web Reg"/>
    <s v="5/8/2026, 6:39 AM"/>
    <s v="6/2/2026, 7:00 AM"/>
    <m/>
    <s v="Subscription"/>
    <m/>
    <s v="Not Retained"/>
    <n v="1"/>
    <s v="Rebekah Forbes"/>
    <x v="19"/>
    <s v="5/8/2026, 6:39 AM"/>
    <s v="Cancellation"/>
  </r>
  <r>
    <s v="DG0001590243"/>
    <s v="Initial"/>
    <s v="Web Reg"/>
    <s v="5/8/2026, 6:39 AM"/>
    <s v="6/2/2026, 7:00 AM"/>
    <m/>
    <s v="Subscription"/>
    <m/>
    <s v="Not Retained"/>
    <n v="1"/>
    <s v="Rebekah Forbes"/>
    <x v="19"/>
    <s v="5/8/2026, 6:39 AM"/>
    <s v="Cancellation"/>
  </r>
  <r>
    <s v="DG0000708514"/>
    <s v="Initial"/>
    <s v="Web Reg"/>
    <s v="5/8/2026, 6:40 AM"/>
    <s v="5/21/2026, 7:00 AM"/>
    <s v="11/21/2026, 11:59 PM"/>
    <s v="Subscription"/>
    <m/>
    <s v="Not Retained"/>
    <n v="1"/>
    <s v="Giannina Catanio"/>
    <x v="19"/>
    <s v="5/8/2026, 6:40 AM"/>
    <s v="Cancellation"/>
  </r>
  <r>
    <s v="DG0001305618"/>
    <s v="Initial"/>
    <s v="Web Reg"/>
    <s v="5/8/2026, 8:23 AM"/>
    <s v="6/7/2026, 7:00 AM"/>
    <m/>
    <s v="Subscription"/>
    <m/>
    <s v="Not Retained"/>
    <n v="1"/>
    <s v="Louise Oger"/>
    <x v="19"/>
    <s v="5/8/2026, 8:23 AM"/>
    <s v="Cancellation"/>
  </r>
  <r>
    <s v="DG0001257403"/>
    <s v="Initial"/>
    <s v="Web Reg"/>
    <s v="5/8/2026, 8:27 AM"/>
    <s v="5/24/2026, 7:00 AM"/>
    <m/>
    <s v="Subscription"/>
    <m/>
    <s v="Not Retained"/>
    <n v="1"/>
    <s v="Linda Lavin"/>
    <x v="19"/>
    <s v="5/8/2026, 8:27 AM"/>
    <s v="Cancellation"/>
  </r>
  <r>
    <s v="DG0000130045"/>
    <s v="Initial"/>
    <s v="Web Reg"/>
    <s v="5/8/2026, 8:29 AM"/>
    <s v="5/13/2026, 7:00 AM"/>
    <s v="1/13/2027, 11:59 PM"/>
    <s v="Subscription"/>
    <m/>
    <s v="Not Retained"/>
    <n v="1"/>
    <s v="Mary Beth Hall-Krasnove"/>
    <x v="19"/>
    <s v="5/8/2026, 8:29 AM"/>
    <s v="Cancellation"/>
  </r>
  <r>
    <s v="DG0001198142"/>
    <s v="Initial"/>
    <s v="Web Reg"/>
    <s v="5/8/2026, 8:52 AM"/>
    <s v="6/3/2026, 7:00 AM"/>
    <m/>
    <s v="Subscription"/>
    <m/>
    <s v="Not Retained"/>
    <n v="1"/>
    <s v="Alexander Houtman"/>
    <x v="19"/>
    <s v="5/8/2026, 8:52 AM"/>
    <s v="Cancellation"/>
  </r>
  <r>
    <s v="DG0001198141"/>
    <s v="Initial"/>
    <s v="Web Reg"/>
    <s v="5/8/2026, 8:52 AM"/>
    <s v="6/3/2026, 7:00 AM"/>
    <m/>
    <s v="Subscription"/>
    <m/>
    <s v="Not Retained"/>
    <n v="1"/>
    <s v="Alexander Houtman"/>
    <x v="19"/>
    <s v="5/8/2026, 8:52 AM"/>
    <s v="Cancellation"/>
  </r>
  <r>
    <s v="DG0001678016"/>
    <s v="Initial"/>
    <s v="Web Reg"/>
    <s v="5/8/2026, 10:35 AM"/>
    <s v="5/25/2026, 7:00 AM"/>
    <m/>
    <s v="Subscription"/>
    <m/>
    <s v="Not Retained"/>
    <n v="1"/>
    <s v="Aaron Henry"/>
    <x v="19"/>
    <s v="5/8/2026, 10:35 AM"/>
    <s v="Cancellation"/>
  </r>
  <r>
    <s v="DG0000557262"/>
    <s v="Initial"/>
    <s v="Web Reg"/>
    <s v="5/8/2026, 10:56 AM"/>
    <s v="5/18/2026, 7:00 AM"/>
    <s v="8/18/2026, 11:59 PM"/>
    <s v="Subscription"/>
    <m/>
    <s v="Not Retained"/>
    <n v="1"/>
    <s v="Keely Anderson"/>
    <x v="19"/>
    <s v="5/8/2026, 10:56 AM"/>
    <s v="Cancellation"/>
  </r>
  <r>
    <s v="DG0000473536"/>
    <s v="Initial"/>
    <s v="Web Reg"/>
    <s v="5/8/2026, 10:57 AM"/>
    <s v="5/22/2026, 7:00 AM"/>
    <s v="6/22/2026, 11:59 PM"/>
    <s v="Subscription"/>
    <m/>
    <s v="Not Retained"/>
    <n v="1"/>
    <s v="Keely Anderson"/>
    <x v="19"/>
    <s v="5/8/2026, 10:57 AM"/>
    <s v="Cancellation"/>
  </r>
  <r>
    <s v="DG0000661724"/>
    <s v="Initial"/>
    <s v="Web Reg"/>
    <s v="5/8/2026, 11:32 AM"/>
    <s v="5/25/2026, 7:00 AM"/>
    <s v="10/25/2026, 11:59 PM"/>
    <s v="Subscription"/>
    <m/>
    <s v="Not Retained"/>
    <n v="1"/>
    <s v="Michelle Ford"/>
    <x v="19"/>
    <s v="5/8/2026, 11:32 AM"/>
    <s v="Cancellation"/>
  </r>
  <r>
    <s v="DG0000256844"/>
    <s v="Canceled"/>
    <s v="Web Reg"/>
    <s v="5/8/2026, 11:33 AM"/>
    <s v="5/2/2026, 7:00 AM"/>
    <s v="10/2/2026, 11:59 PM"/>
    <s v="Subscription"/>
    <m/>
    <s v="Not Retained"/>
    <n v="1"/>
    <s v="Michelle Ford"/>
    <x v="19"/>
    <s v="5/8/2026, 11:33 AM"/>
    <s v="Cancellation"/>
  </r>
  <r>
    <s v="DG0002097155"/>
    <s v="Canceled"/>
    <s v="Whirlpool Contact Center"/>
    <s v="5/8/2026, 12:50 PM"/>
    <s v="5/8/2026, 7:00 AM"/>
    <m/>
    <s v="Annual Renewal"/>
    <m/>
    <s v="Not Retained"/>
    <n v="1"/>
    <s v="Christina Sprungl"/>
    <x v="19"/>
    <s v="5/8/2026, 12:50 PM"/>
    <s v="Cancellation"/>
  </r>
  <r>
    <s v="DG0000469857"/>
    <s v="Initial"/>
    <s v="After Web"/>
    <s v="5/8/2026, 1:15 PM"/>
    <s v="5/19/2026, 7:00 AM"/>
    <s v="6/19/2026, 11:59 PM"/>
    <s v="Subscription"/>
    <n v="0.2"/>
    <s v="Not Retained"/>
    <n v="1"/>
    <s v="Mary Thweatt"/>
    <x v="19"/>
    <s v="5/8/2026, 1:15 PM"/>
    <s v="Cancellation"/>
  </r>
  <r>
    <s v="DG0002049024"/>
    <s v="Canceled"/>
    <s v="After Web"/>
    <s v="5/8/2026, 1:17 PM"/>
    <s v="5/8/2026, 7:00 AM"/>
    <m/>
    <s v="Subscription"/>
    <n v="0.2"/>
    <s v="Not Retained"/>
    <n v="1"/>
    <s v="Patricia Spain"/>
    <x v="19"/>
    <s v="5/8/2026, 1:17 PM"/>
    <s v="Cancellation"/>
  </r>
  <r>
    <s v="DG0000200747"/>
    <s v="Initial"/>
    <s v="Web Reg"/>
    <s v="5/8/2026, 1:18 PM"/>
    <s v="5/19/2026, 7:00 AM"/>
    <s v="6/19/2026, 11:59 PM"/>
    <s v="Subscription"/>
    <n v="0.2"/>
    <s v="Not Retained"/>
    <n v="1"/>
    <s v="Anne Beshears"/>
    <x v="19"/>
    <s v="5/8/2026, 1:18 PM"/>
    <s v="Cancellation"/>
  </r>
  <r>
    <s v="DG0000200746"/>
    <s v="Initial"/>
    <s v="Web Reg"/>
    <s v="5/8/2026, 1:19 PM"/>
    <s v="5/19/2026, 7:00 AM"/>
    <s v="6/19/2026, 11:59 PM"/>
    <s v="Subscription"/>
    <n v="0.2"/>
    <s v="Not Retained"/>
    <n v="1"/>
    <s v="Anne Beshears"/>
    <x v="19"/>
    <s v="5/8/2026, 1:19 PM"/>
    <s v="Cancellation"/>
  </r>
  <r>
    <s v="DG0000708991"/>
    <s v="Initial"/>
    <s v="Web Reg"/>
    <s v="5/8/2026, 1:23 PM"/>
    <s v="5/21/2026, 7:00 AM"/>
    <s v="11/21/2026, 11:59 PM"/>
    <s v="Subscription"/>
    <n v="0.2"/>
    <s v="Not Retained"/>
    <n v="1"/>
    <s v="Sabrina Lewis"/>
    <x v="19"/>
    <s v="5/8/2026, 1:23 PM"/>
    <s v="Cancellation"/>
  </r>
  <r>
    <s v="DG0001674887"/>
    <s v="Initial"/>
    <s v="After Web"/>
    <s v="5/8/2026, 2:47 PM"/>
    <s v="5/24/2026, 7:00 AM"/>
    <m/>
    <s v="Subscription"/>
    <m/>
    <s v="Not Retained"/>
    <n v="1"/>
    <s v="Karen Holland"/>
    <x v="19"/>
    <s v="5/8/2026, 2:47 PM"/>
    <s v="Cancellation"/>
  </r>
  <r>
    <s v="DG0001399334"/>
    <s v="Canceled"/>
    <s v="Web Reg"/>
    <s v="5/8/2026, 2:48 PM"/>
    <s v="5/5/2026, 7:00 AM"/>
    <m/>
    <s v="Subscription"/>
    <m/>
    <s v="Not Retained"/>
    <n v="1"/>
    <s v="Brenda Gonzalez Flores"/>
    <x v="19"/>
    <s v="5/8/2026, 2:48 PM"/>
    <s v="Cancellation"/>
  </r>
  <r>
    <s v="DG0001924201"/>
    <s v="Canceled"/>
    <s v="Whirlpool Contact Center"/>
    <s v="5/8/2026, 2:50 PM"/>
    <s v="5/8/2026, 7:00 AM"/>
    <m/>
    <s v="Annual Renewal"/>
    <m/>
    <s v="Not Retained"/>
    <n v="1"/>
    <s v="mark abe"/>
    <x v="19"/>
    <s v="5/8/2026, 2:50 PM"/>
    <s v="Cancellation"/>
  </r>
  <r>
    <s v="DG0002018382"/>
    <s v="Initial"/>
    <s v="After Web"/>
    <s v="5/8/2026, 2:51 PM"/>
    <s v="5/22/2026, 7:00 AM"/>
    <m/>
    <s v="Subscription"/>
    <m/>
    <s v="Not Retained"/>
    <n v="1"/>
    <s v="Lewis Buitrago"/>
    <x v="19"/>
    <s v="5/8/2026, 2:51 PM"/>
    <s v="Cancellation"/>
  </r>
  <r>
    <s v="DG0001437183"/>
    <s v="Initial"/>
    <s v="Web Reg"/>
    <s v="5/7/2026, 6:31 AM"/>
    <s v="5/17/2026, 7:00 AM"/>
    <m/>
    <s v="Subscription"/>
    <m/>
    <s v="Not Retained"/>
    <n v="1"/>
    <s v="Tracy Gnesevich"/>
    <x v="19"/>
    <s v="5/7/2026, 6:31 AM"/>
    <s v="Cancellation"/>
  </r>
  <r>
    <s v="DG0001253108"/>
    <s v="Canceled"/>
    <s v="Web Reg"/>
    <s v="5/7/2026, 6:32 AM"/>
    <s v="5/7/2026, 7:00 AM"/>
    <m/>
    <s v="Subscription"/>
    <m/>
    <s v="Not Retained"/>
    <n v="1"/>
    <s v="Alain Habimana"/>
    <x v="19"/>
    <s v="5/7/2026, 6:32 AM"/>
    <s v="Cancellation"/>
  </r>
  <r>
    <s v="DG0001997071"/>
    <s v="Initial"/>
    <s v="Web Reg"/>
    <s v="5/7/2026, 6:33 AM"/>
    <s v="5/18/2026, 7:00 AM"/>
    <m/>
    <s v="Subscription"/>
    <n v="0.5"/>
    <s v="Not Retained"/>
    <n v="1"/>
    <s v="Jessica Espinoza"/>
    <x v="19"/>
    <s v="5/7/2026, 6:33 AM"/>
    <s v="Cancellation"/>
  </r>
  <r>
    <s v="DG0000547078"/>
    <s v="Canceled"/>
    <s v="After Web"/>
    <s v="5/7/2026, 6:35 AM"/>
    <s v="5/11/2026, 7:00 AM"/>
    <s v="8/11/2026, 11:59 PM"/>
    <s v="Subscription"/>
    <m/>
    <s v="Not Retained"/>
    <n v="1"/>
    <s v="Christine Hill"/>
    <x v="19"/>
    <s v="5/7/2026, 6:35 AM"/>
    <s v="Cancellation"/>
  </r>
  <r>
    <s v="DG0000604023"/>
    <s v="Canceled"/>
    <s v="Web Reg"/>
    <s v="5/7/2026, 7:36 AM"/>
    <s v="5/7/2026, 7:00 AM"/>
    <s v="9/18/2026, 11:59 PM"/>
    <s v="Subscription"/>
    <m/>
    <s v="Not Retained"/>
    <n v="1"/>
    <s v="Jeremiah Supersad"/>
    <x v="19"/>
    <s v="5/7/2026, 7:36 AM"/>
    <s v="Cancellation"/>
  </r>
  <r>
    <s v="DG0001474126"/>
    <s v="Initial"/>
    <s v="Web Reg"/>
    <s v="5/7/2026, 9:38 AM"/>
    <s v="5/29/2026, 7:00 AM"/>
    <m/>
    <s v="Subscription"/>
    <m/>
    <s v="Not Retained"/>
    <n v="1"/>
    <s v="Morgan Trotter"/>
    <x v="19"/>
    <s v="5/7/2026, 9:38 AM"/>
    <s v="Cancellation"/>
  </r>
  <r>
    <s v="DG0001474110"/>
    <s v="Initial"/>
    <s v="Web Reg"/>
    <s v="5/7/2026, 9:38 AM"/>
    <s v="5/29/2026, 7:00 AM"/>
    <m/>
    <s v="Subscription"/>
    <m/>
    <s v="Not Retained"/>
    <n v="1"/>
    <s v="Morgan Trotter"/>
    <x v="19"/>
    <s v="5/7/2026, 9:38 AM"/>
    <s v="Cancellation"/>
  </r>
  <r>
    <s v="DG0001494211"/>
    <s v="Initial"/>
    <s v="Web Reg"/>
    <s v="5/7/2026, 9:39 AM"/>
    <s v="6/5/2026, 7:00 AM"/>
    <m/>
    <s v="Subscription"/>
    <m/>
    <s v="Not Retained"/>
    <n v="1"/>
    <s v="Krista Simonet"/>
    <x v="19"/>
    <s v="5/7/2026, 9:39 AM"/>
    <s v="Cancellation"/>
  </r>
  <r>
    <s v="DG0000172359"/>
    <s v="Canceled"/>
    <s v="Web Reg"/>
    <s v="5/7/2026, 10:50 AM"/>
    <s v="5/7/2026, 7:00 AM"/>
    <s v="4/23/2027, 11:59 PM"/>
    <s v="Subscription"/>
    <m/>
    <s v="Not Retained"/>
    <n v="1"/>
    <s v="Jamie Parks"/>
    <x v="19"/>
    <s v="5/7/2026, 10:50 AM"/>
    <s v="Cancellation"/>
  </r>
  <r>
    <s v="DG0001262402"/>
    <s v="Initial"/>
    <s v="Web Reg"/>
    <s v="5/7/2026, 10:57 AM"/>
    <s v="5/26/2026, 7:00 AM"/>
    <m/>
    <s v="Subscription"/>
    <m/>
    <s v="Not Retained"/>
    <n v="1"/>
    <s v="Tom Kettwig"/>
    <x v="19"/>
    <s v="5/7/2026, 10:57 AM"/>
    <s v="Cancellation"/>
  </r>
  <r>
    <s v="DG0000748733"/>
    <s v="Initial"/>
    <s v="Web Reg"/>
    <s v="5/7/2026, 1:24 PM"/>
    <s v="5/13/2026, 7:00 AM"/>
    <s v="12/13/2026, 11:59 PM"/>
    <s v="Subscription"/>
    <m/>
    <s v="Not Retained"/>
    <n v="1"/>
    <s v="Scott Parker"/>
    <x v="19"/>
    <s v="5/7/2026, 1:24 PM"/>
    <s v="Cancellation"/>
  </r>
  <r>
    <s v="DG0000635312"/>
    <s v="Canceled"/>
    <s v="Web Reg"/>
    <s v="5/7/2026, 1:25 PM"/>
    <s v="5/8/2026, 7:00 AM"/>
    <s v="10/8/2026, 11:59 PM"/>
    <s v="Subscription"/>
    <m/>
    <s v="Not Retained"/>
    <n v="1"/>
    <s v="Deona Timms"/>
    <x v="19"/>
    <s v="5/7/2026, 1:25 PM"/>
    <s v="Cancellation"/>
  </r>
  <r>
    <s v="DG0002072197"/>
    <s v="Canceled"/>
    <s v="Whirlpool Contact Center"/>
    <s v="5/7/2026, 1:56 PM"/>
    <s v="3/10/2026, 7:00 AM"/>
    <m/>
    <s v="Annual Renewal"/>
    <m/>
    <s v="Not Retained"/>
    <n v="1"/>
    <s v="GEORGE HLAVACS"/>
    <x v="19"/>
    <s v="5/7/2026, 1:56 PM"/>
    <s v="Cancellation"/>
  </r>
  <r>
    <s v="DG0000846773"/>
    <s v="Canceled"/>
    <s v="Whirlpool Contact Center"/>
    <s v="5/7/2026, 2:33 PM"/>
    <s v="5/7/2026, 7:00 AM"/>
    <s v="2/5/2027, 11:59 PM"/>
    <s v="Annual Renewal"/>
    <m/>
    <s v="Not Retained"/>
    <n v="1"/>
    <s v="Guillermo Garcia"/>
    <x v="19"/>
    <s v="5/7/2026, 2:33 PM"/>
    <s v="Cancellation"/>
  </r>
  <r>
    <s v="DG0001558710"/>
    <s v="Initial"/>
    <s v="After Web"/>
    <s v="5/7/2026, 2:47 PM"/>
    <s v="5/24/2026, 7:00 AM"/>
    <m/>
    <s v="Subscription"/>
    <m/>
    <s v="Not Retained"/>
    <n v="1"/>
    <s v="Gemma Cabrera"/>
    <x v="19"/>
    <s v="5/7/2026, 2:47 PM"/>
    <s v="Cancellation"/>
  </r>
  <r>
    <s v="DG0001566641"/>
    <s v="Initial"/>
    <s v="Web Reg"/>
    <s v="5/6/2026, 8:17 AM"/>
    <s v="5/26/2026, 7:00 AM"/>
    <m/>
    <s v="Subscription"/>
    <m/>
    <s v="Not Retained"/>
    <n v="1"/>
    <s v="Thomas DelFavero"/>
    <x v="19"/>
    <s v="5/6/2026, 8:17 AM"/>
    <s v="Cancellation"/>
  </r>
  <r>
    <s v="DG0001951535"/>
    <s v="Canceled"/>
    <s v="Web Reg"/>
    <s v="5/6/2026, 8:25 AM"/>
    <s v="5/6/2026, 7:00 AM"/>
    <m/>
    <s v="Subscription"/>
    <n v="0.5"/>
    <s v="Not Retained"/>
    <n v="1"/>
    <s v="Julie Gryder"/>
    <x v="19"/>
    <s v="5/6/2026, 8:25 AM"/>
    <s v="Cancellation"/>
  </r>
  <r>
    <s v="DG0000455048"/>
    <s v="Canceled"/>
    <s v="Web Reg"/>
    <s v="5/6/2026, 8:55 AM"/>
    <s v="5/6/2026, 7:00 AM"/>
    <s v="6/9/2026, 11:59 PM"/>
    <s v="Subscription"/>
    <m/>
    <s v="Not Retained"/>
    <n v="1"/>
    <s v="Nancy Beal"/>
    <x v="19"/>
    <s v="5/6/2026, 8:55 AM"/>
    <s v="Cancellation"/>
  </r>
  <r>
    <s v="DG0000065931"/>
    <s v="Initial"/>
    <s v="Web Reg"/>
    <s v="5/6/2026, 8:56 AM"/>
    <s v="6/5/2026, 7:00 AM"/>
    <s v="8/5/2026, 11:59 PM"/>
    <s v="Subscription"/>
    <m/>
    <s v="Not Retained"/>
    <n v="1"/>
    <s v="STEVEN MORRIS"/>
    <x v="19"/>
    <s v="5/6/2026, 8:56 AM"/>
    <s v="Cancellation"/>
  </r>
  <r>
    <s v="DG0001507885"/>
    <s v="Canceled"/>
    <s v="After Web"/>
    <s v="5/6/2026, 10:02 AM"/>
    <s v="5/9/2026, 7:00 AM"/>
    <m/>
    <s v="Subscription"/>
    <m/>
    <s v="Not Retained"/>
    <n v="1"/>
    <s v="Richard Posthuma"/>
    <x v="19"/>
    <s v="5/6/2026, 10:02 AM"/>
    <s v="Cancellation"/>
  </r>
  <r>
    <s v="DG0000902142"/>
    <s v="Initial"/>
    <s v="Web Reg"/>
    <s v="5/6/2026, 1:32 PM"/>
    <s v="6/5/2026, 7:00 AM"/>
    <s v="3/5/2027, 11:59 PM"/>
    <s v="Subscription"/>
    <m/>
    <s v="Not Retained"/>
    <n v="1"/>
    <s v="Michelle Wallace"/>
    <x v="19"/>
    <s v="5/6/2026, 1:32 PM"/>
    <s v="Cancellation"/>
  </r>
  <r>
    <s v="DG0000774142"/>
    <s v="Canceled"/>
    <s v="Whirlpool Contact Center"/>
    <s v="5/6/2026, 1:48 PM"/>
    <s v="5/6/2026, 7:00 AM"/>
    <s v="12/29/2026, 11:59 PM"/>
    <s v="Annual Renewal"/>
    <m/>
    <s v="Not Retained"/>
    <n v="1"/>
    <s v="Terri Dickehroff"/>
    <x v="19"/>
    <s v="5/6/2026, 1:48 PM"/>
    <s v="Cancellation"/>
  </r>
  <r>
    <s v="DG0000509074"/>
    <s v="Canceled"/>
    <s v="Web Reg"/>
    <s v="5/6/2026, 1:55 PM"/>
    <s v="5/6/2026, 7:00 AM"/>
    <s v="7/16/2026, 11:59 PM"/>
    <s v="Subscription"/>
    <m/>
    <s v="Not Retained"/>
    <n v="1"/>
    <s v="Emery Pickard"/>
    <x v="19"/>
    <s v="5/6/2026, 1:55 PM"/>
    <s v="Cancellation"/>
  </r>
  <r>
    <s v="DG0001692298"/>
    <s v="Canceled"/>
    <s v="Web Reg"/>
    <s v="5/5/2026, 6:28 AM"/>
    <s v="5/5/2026, 7:00 AM"/>
    <m/>
    <s v="Subscription"/>
    <n v="0.5"/>
    <s v="Not Retained"/>
    <n v="1"/>
    <s v="Jessica Fish"/>
    <x v="19"/>
    <s v="5/5/2026, 6:28 AM"/>
    <s v="Cancellation"/>
  </r>
  <r>
    <s v="DG0001695497"/>
    <s v="Initial"/>
    <s v="After Web"/>
    <s v="5/5/2026, 8:02 AM"/>
    <s v="5/31/2026, 7:00 AM"/>
    <m/>
    <s v="Subscription"/>
    <n v="0.2"/>
    <s v="Not Retained"/>
    <n v="1"/>
    <s v="Cheritta Houston"/>
    <x v="19"/>
    <s v="5/5/2026, 8:02 AM"/>
    <s v="Cancellation"/>
  </r>
  <r>
    <s v="DG0000176941"/>
    <s v="Initial"/>
    <s v="Web Reg"/>
    <s v="5/5/2026, 8:04 AM"/>
    <s v="6/2/2026, 7:00 AM"/>
    <s v="5/2/2027, 11:59 PM"/>
    <s v="Subscription"/>
    <m/>
    <s v="Not Retained"/>
    <n v="1"/>
    <s v="Garrett Watson"/>
    <x v="19"/>
    <s v="5/5/2026, 8:04 AM"/>
    <s v="Cancellation"/>
  </r>
  <r>
    <s v="DG0001684833"/>
    <s v="Initial"/>
    <s v="Web Reg"/>
    <s v="5/5/2026, 8:05 AM"/>
    <s v="5/27/2026, 7:00 AM"/>
    <m/>
    <s v="Subscription"/>
    <m/>
    <s v="Not Retained"/>
    <n v="1"/>
    <s v="Nancy Littley"/>
    <x v="19"/>
    <s v="5/5/2026, 8:05 AM"/>
    <s v="Cancellation"/>
  </r>
  <r>
    <s v="DG0000011942"/>
    <s v="Initial"/>
    <s v="Web Reg"/>
    <s v="5/5/2026, 8:24 AM"/>
    <s v="5/17/2026, 7:00 AM"/>
    <s v="10/17/2026, 11:59 PM"/>
    <s v="Subscription"/>
    <m/>
    <s v="Not Retained"/>
    <n v="1"/>
    <s v="Bryan DeMuth"/>
    <x v="19"/>
    <s v="5/5/2026, 8:24 AM"/>
    <s v="Cancellation"/>
  </r>
  <r>
    <s v="DG0000011931"/>
    <s v="Initial"/>
    <s v="Web Reg"/>
    <s v="5/5/2026, 8:25 AM"/>
    <s v="5/17/2026, 7:00 AM"/>
    <s v="10/17/2026, 11:59 PM"/>
    <s v="Subscription"/>
    <m/>
    <s v="Not Retained"/>
    <n v="1"/>
    <s v="Bryan DeMuth"/>
    <x v="19"/>
    <s v="5/5/2026, 8:25 AM"/>
    <s v="Cancellation"/>
  </r>
  <r>
    <s v="DG0000011918"/>
    <s v="Initial"/>
    <s v="Web Reg"/>
    <s v="5/5/2026, 8:25 AM"/>
    <s v="5/17/2026, 7:00 AM"/>
    <s v="10/17/2026, 11:59 PM"/>
    <s v="Subscription"/>
    <m/>
    <s v="Not Retained"/>
    <n v="1"/>
    <s v="Bryan DeMuth"/>
    <x v="19"/>
    <s v="5/5/2026, 8:25 AM"/>
    <s v="Cancellation"/>
  </r>
  <r>
    <s v="DG0000200737"/>
    <s v="Canceled"/>
    <s v="Web Reg"/>
    <s v="5/5/2026, 8:27 AM"/>
    <s v="5/5/2026, 7:00 AM"/>
    <s v="6/19/2026, 11:59 PM"/>
    <s v="Subscription"/>
    <m/>
    <s v="Not Retained"/>
    <n v="1"/>
    <s v="Angela Winter"/>
    <x v="19"/>
    <s v="5/5/2026, 8:27 AM"/>
    <s v="Cancellation"/>
  </r>
  <r>
    <s v="DG0000200736"/>
    <s v="Canceled"/>
    <s v="Web Reg"/>
    <s v="5/5/2026, 8:27 AM"/>
    <s v="5/5/2026, 7:00 AM"/>
    <s v="6/19/2026, 11:59 PM"/>
    <s v="Subscription"/>
    <m/>
    <s v="Not Retained"/>
    <n v="1"/>
    <s v="Angela Winter"/>
    <x v="19"/>
    <s v="5/5/2026, 8:27 AM"/>
    <s v="Cancellation"/>
  </r>
  <r>
    <s v="DG0002035722"/>
    <s v="Canceled"/>
    <s v="Web Reg"/>
    <s v="5/5/2026, 8:49 AM"/>
    <s v="5/5/2026, 7:00 AM"/>
    <m/>
    <s v="Subscription"/>
    <n v="0.2"/>
    <s v="Not Retained"/>
    <n v="1"/>
    <s v="Colin Feyh"/>
    <x v="19"/>
    <s v="5/5/2026, 8:49 AM"/>
    <s v="Cancellation"/>
  </r>
  <r>
    <s v="DG0001161935"/>
    <s v="Initial"/>
    <s v="Web Reg"/>
    <s v="5/5/2026, 8:51 AM"/>
    <s v="5/19/2026, 7:00 AM"/>
    <m/>
    <s v="Subscription"/>
    <m/>
    <s v="Not Retained"/>
    <n v="1"/>
    <s v="Jamie Pfeiffer"/>
    <x v="19"/>
    <s v="5/5/2026, 8:51 AM"/>
    <s v="Cancellation"/>
  </r>
  <r>
    <s v="DG0001161961"/>
    <s v="Initial"/>
    <s v="Web Reg"/>
    <s v="5/5/2026, 8:55 AM"/>
    <s v="5/19/2026, 7:00 AM"/>
    <m/>
    <s v="Subscription"/>
    <m/>
    <s v="Not Retained"/>
    <n v="1"/>
    <s v="Yevhen Shemet"/>
    <x v="19"/>
    <s v="5/5/2026, 8:55 AM"/>
    <s v="Cancellation"/>
  </r>
  <r>
    <s v="DG0000148814"/>
    <s v="Initial"/>
    <s v="Web Reg"/>
    <s v="5/5/2026, 8:56 AM"/>
    <s v="5/31/2026, 7:00 AM"/>
    <s v="2/28/2027, 11:59 PM"/>
    <s v="Subscription"/>
    <m/>
    <s v="Not Retained"/>
    <n v="1"/>
    <s v="Alex King"/>
    <x v="19"/>
    <s v="5/5/2026, 8:56 AM"/>
    <s v="Cancellation"/>
  </r>
  <r>
    <s v="DG0000239903"/>
    <s v="Canceled"/>
    <s v="Web Reg"/>
    <s v="5/5/2026, 10:07 AM"/>
    <s v="5/5/2026, 7:00 AM"/>
    <s v="9/4/2026, 11:59 PM"/>
    <s v="Subscription"/>
    <m/>
    <s v="Not Retained"/>
    <n v="1"/>
    <s v="Ronald Willis"/>
    <x v="19"/>
    <s v="5/5/2026, 10:07 AM"/>
    <s v="Cancellation"/>
  </r>
  <r>
    <s v="DG0001739790"/>
    <s v="Canceled"/>
    <s v="After Web"/>
    <s v="5/5/2026, 10:08 AM"/>
    <s v="5/10/2026, 7:00 AM"/>
    <m/>
    <s v="Subscription"/>
    <m/>
    <s v="Not Retained"/>
    <n v="1"/>
    <s v="Praveen Shah"/>
    <x v="19"/>
    <s v="5/5/2026, 10:08 AM"/>
    <s v="Cancellation"/>
  </r>
  <r>
    <s v="DG0002025190"/>
    <s v="Initial"/>
    <s v="Web Reg"/>
    <s v="5/5/2026, 11:27 AM"/>
    <s v="5/24/2026, 7:00 AM"/>
    <m/>
    <s v="Subscription"/>
    <m/>
    <s v="Not Retained"/>
    <n v="1"/>
    <s v="Jake Seaman"/>
    <x v="19"/>
    <s v="5/5/2026, 11:27 AM"/>
    <s v="Cancellation"/>
  </r>
  <r>
    <s v="DG0000108785"/>
    <s v="Initial"/>
    <s v="Web Reg"/>
    <s v="5/5/2026, 12:24 PM"/>
    <s v="5/28/2026, 7:00 AM"/>
    <s v="11/28/2026, 11:59 PM"/>
    <s v="Subscription"/>
    <m/>
    <s v="Not Retained"/>
    <n v="1"/>
    <s v="Portia Davidson"/>
    <x v="19"/>
    <s v="5/5/2026, 12:24 PM"/>
    <s v="Cancellation"/>
  </r>
  <r>
    <s v="DG0001665868"/>
    <s v="Initial"/>
    <s v="Web Reg"/>
    <s v="5/5/2026, 12:24 PM"/>
    <s v="5/22/2026, 7:00 AM"/>
    <m/>
    <s v="Subscription"/>
    <m/>
    <s v="Not Retained"/>
    <n v="1"/>
    <s v="Jennifer Masters"/>
    <x v="19"/>
    <s v="5/5/2026, 12:24 PM"/>
    <s v="Cancellation"/>
  </r>
  <r>
    <s v="DG0001736657"/>
    <s v="Canceled"/>
    <s v="After Web"/>
    <s v="5/5/2026, 12:30 PM"/>
    <s v="5/9/2026, 7:00 AM"/>
    <m/>
    <s v="Subscription"/>
    <n v="0.2"/>
    <s v="Not Retained"/>
    <n v="1"/>
    <s v="Jason Stack"/>
    <x v="19"/>
    <s v="5/5/2026, 12:30 PM"/>
    <s v="Cancellation"/>
  </r>
  <r>
    <s v="DG0000390849"/>
    <s v="Canceled"/>
    <s v="After Web"/>
    <s v="5/5/2026, 12:31 PM"/>
    <s v="5/4/2026, 7:00 AM"/>
    <s v="7/4/2026, 11:59 PM"/>
    <s v="Subscription"/>
    <m/>
    <s v="Not Retained"/>
    <n v="1"/>
    <s v="Jared Williams"/>
    <x v="19"/>
    <s v="5/5/2026, 12:31 PM"/>
    <s v="Cancellation"/>
  </r>
  <r>
    <s v="DG0001971069"/>
    <s v="Canceled"/>
    <s v="D&amp;G Contact Center"/>
    <s v="5/5/2026, 12:46 PM"/>
    <s v="5/11/2026, 7:00 AM"/>
    <m/>
    <s v="Subscription"/>
    <n v="0.5"/>
    <s v="Not Retained"/>
    <n v="1"/>
    <s v="Jamar Jones"/>
    <x v="19"/>
    <s v="5/5/2026, 12:46 PM"/>
    <s v="Cancellation"/>
  </r>
  <r>
    <s v="DG0000336484"/>
    <s v="Canceled"/>
    <s v="Web Reg"/>
    <s v="5/5/2026, 2:31 PM"/>
    <s v="5/5/2026, 7:00 AM"/>
    <s v="2/10/2027, 11:59 PM"/>
    <s v="Subscription"/>
    <m/>
    <s v="Not Retained"/>
    <n v="1"/>
    <s v="Elizabeth Garbarino"/>
    <x v="19"/>
    <s v="5/5/2026, 2:31 PM"/>
    <s v="Cancellation"/>
  </r>
  <r>
    <s v="DG0000336485"/>
    <s v="Canceled"/>
    <s v="Web Reg"/>
    <s v="5/5/2026, 2:32 PM"/>
    <s v="5/5/2026, 7:00 AM"/>
    <s v="2/10/2027, 11:59 PM"/>
    <s v="Subscription"/>
    <m/>
    <s v="Not Retained"/>
    <n v="1"/>
    <s v="Elizabeth Garbarino"/>
    <x v="19"/>
    <s v="5/5/2026, 2:32 PM"/>
    <s v="Cancellation"/>
  </r>
  <r>
    <s v="DG0001288413"/>
    <s v="Initial"/>
    <s v="After Web"/>
    <s v="5/4/2026, 6:41 AM"/>
    <s v="6/3/2026, 7:00 AM"/>
    <m/>
    <s v="Subscription"/>
    <m/>
    <s v="Not Retained"/>
    <n v="1"/>
    <s v="James Taylor"/>
    <x v="19"/>
    <s v="5/4/2026, 6:41 AM"/>
    <s v="Cancellation"/>
  </r>
  <r>
    <s v="DG0001288414"/>
    <s v="Initial"/>
    <s v="After Web"/>
    <s v="5/4/2026, 6:42 AM"/>
    <s v="6/3/2026, 7:00 AM"/>
    <m/>
    <s v="Subscription"/>
    <m/>
    <s v="Not Retained"/>
    <n v="1"/>
    <s v="James Taylor"/>
    <x v="19"/>
    <s v="5/4/2026, 6:42 AM"/>
    <s v="Cancellation"/>
  </r>
  <r>
    <s v="DG0001288415"/>
    <s v="Initial"/>
    <s v="After Web"/>
    <s v="5/4/2026, 6:42 AM"/>
    <s v="6/3/2026, 7:00 AM"/>
    <m/>
    <s v="Subscription"/>
    <m/>
    <s v="Not Retained"/>
    <n v="1"/>
    <s v="James Taylor"/>
    <x v="19"/>
    <s v="5/4/2026, 6:42 AM"/>
    <s v="Cancellation"/>
  </r>
  <r>
    <s v="DG0001288416"/>
    <s v="Initial"/>
    <s v="After Web"/>
    <s v="5/4/2026, 6:43 AM"/>
    <s v="6/3/2026, 7:00 AM"/>
    <m/>
    <s v="Subscription"/>
    <m/>
    <s v="Not Retained"/>
    <n v="1"/>
    <s v="James Taylor"/>
    <x v="19"/>
    <s v="5/4/2026, 6:43 AM"/>
    <s v="Cancellation"/>
  </r>
  <r>
    <s v="DG0001740453"/>
    <s v="Canceled"/>
    <s v="Web Reg"/>
    <s v="5/4/2026, 6:46 AM"/>
    <s v="5/10/2026, 7:00 AM"/>
    <m/>
    <s v="Subscription"/>
    <n v="0.2"/>
    <s v="Not Retained"/>
    <n v="1"/>
    <s v="Thanh Bui"/>
    <x v="19"/>
    <s v="5/4/2026, 6:46 AM"/>
    <s v="Cancellation"/>
  </r>
  <r>
    <s v="DG0001155643"/>
    <s v="Initial"/>
    <s v="Web Reg"/>
    <s v="5/4/2026, 6:47 AM"/>
    <s v="5/17/2026, 7:00 AM"/>
    <m/>
    <s v="Subscription"/>
    <m/>
    <s v="Not Retained"/>
    <n v="1"/>
    <s v="David Murphy"/>
    <x v="19"/>
    <s v="5/4/2026, 6:47 AM"/>
    <s v="Cancellation"/>
  </r>
  <r>
    <s v="DG0000487912"/>
    <s v="Initial"/>
    <s v="After Web"/>
    <s v="5/4/2026, 6:48 AM"/>
    <s v="6/1/2026, 7:00 AM"/>
    <s v="7/1/2026, 11:59 PM"/>
    <s v="Subscription"/>
    <m/>
    <s v="Not Retained"/>
    <n v="1"/>
    <s v="Christian Blanco"/>
    <x v="19"/>
    <s v="5/4/2026, 6:48 AM"/>
    <s v="Cancellation"/>
  </r>
  <r>
    <s v="DG0000487909"/>
    <s v="Initial"/>
    <s v="After Web"/>
    <s v="5/4/2026, 6:48 AM"/>
    <s v="6/1/2026, 7:00 AM"/>
    <s v="7/1/2026, 11:59 PM"/>
    <s v="Subscription"/>
    <m/>
    <s v="Not Retained"/>
    <n v="1"/>
    <s v="Christian Blanco"/>
    <x v="19"/>
    <s v="5/4/2026, 6:48 AM"/>
    <s v="Cancellation"/>
  </r>
  <r>
    <s v="DG0000487930"/>
    <s v="Initial"/>
    <s v="After Web"/>
    <s v="5/4/2026, 6:49 AM"/>
    <s v="6/1/2026, 7:00 AM"/>
    <s v="7/1/2026, 11:59 PM"/>
    <s v="Subscription"/>
    <m/>
    <s v="Not Retained"/>
    <n v="1"/>
    <s v="Christian Blanco"/>
    <x v="19"/>
    <s v="5/4/2026, 6:49 AM"/>
    <s v="Cancellation"/>
  </r>
  <r>
    <s v="DG0002010602"/>
    <s v="Initial"/>
    <s v="Web Reg"/>
    <s v="5/4/2026, 6:51 AM"/>
    <s v="5/20/2026, 7:00 AM"/>
    <m/>
    <s v="Subscription"/>
    <m/>
    <s v="Not Retained"/>
    <n v="1"/>
    <s v="Matthew Hupp"/>
    <x v="19"/>
    <s v="5/4/2026, 6:51 AM"/>
    <s v="Cancellation"/>
  </r>
  <r>
    <s v="DG0001474361"/>
    <s v="Canceled"/>
    <s v="Web Reg"/>
    <s v="5/4/2026, 6:54 AM"/>
    <s v="5/4/2026, 7:00 AM"/>
    <m/>
    <s v="Subscription"/>
    <m/>
    <s v="Not Retained"/>
    <n v="1"/>
    <s v="gary smith"/>
    <x v="19"/>
    <s v="5/4/2026, 6:54 AM"/>
    <s v="Cancellation"/>
  </r>
  <r>
    <s v="DG0001194929"/>
    <s v="Initial"/>
    <s v="Web Reg"/>
    <s v="5/4/2026, 7:02 AM"/>
    <s v="6/2/2026, 7:00 AM"/>
    <m/>
    <s v="Subscription"/>
    <m/>
    <s v="Not Retained"/>
    <n v="1"/>
    <s v="Bruce Hieronymus"/>
    <x v="19"/>
    <s v="5/4/2026, 7:02 AM"/>
    <s v="Cancellation"/>
  </r>
  <r>
    <s v="DG0001157505"/>
    <s v="Initial"/>
    <s v="Web Reg"/>
    <s v="5/4/2026, 7:12 AM"/>
    <s v="5/18/2026, 7:00 AM"/>
    <m/>
    <s v="Subscription"/>
    <m/>
    <s v="Not Retained"/>
    <n v="1"/>
    <s v="Justin Juan"/>
    <x v="19"/>
    <s v="5/4/2026, 7:12 AM"/>
    <s v="Cancellation"/>
  </r>
  <r>
    <s v="DG0000921083"/>
    <s v="Initial"/>
    <s v="Web Reg"/>
    <s v="5/4/2026, 8:16 AM"/>
    <s v="5/14/2026, 7:00 AM"/>
    <s v="3/14/2027, 11:59 PM"/>
    <s v="Subscription"/>
    <m/>
    <s v="Not Retained"/>
    <n v="1"/>
    <s v="Caitlyn Herrold"/>
    <x v="19"/>
    <s v="5/4/2026, 8:16 AM"/>
    <s v="Cancellation"/>
  </r>
  <r>
    <s v="DG0000206409"/>
    <s v="Canceled"/>
    <s v="Web Reg"/>
    <s v="5/4/2026, 8:47 AM"/>
    <s v="5/4/2026, 7:00 AM"/>
    <s v="7/3/2026, 11:59 PM"/>
    <s v="Subscription"/>
    <m/>
    <s v="Not Retained"/>
    <n v="1"/>
    <s v="Donna Hartman"/>
    <x v="19"/>
    <s v="5/4/2026, 8:47 AM"/>
    <s v="Cancellation"/>
  </r>
  <r>
    <s v="DG0001853947"/>
    <s v="Canceled"/>
    <s v="After Web"/>
    <s v="5/4/2026, 8:49 AM"/>
    <s v="5/4/2026, 7:00 AM"/>
    <m/>
    <s v="Subscription"/>
    <n v="0.2"/>
    <s v="Not Retained"/>
    <n v="1"/>
    <s v="Cheryl Howard"/>
    <x v="19"/>
    <s v="5/4/2026, 8:49 AM"/>
    <s v="Cancellation"/>
  </r>
  <r>
    <s v="DG0002151335"/>
    <s v="Canceled"/>
    <s v="Tel Reg"/>
    <s v="5/4/2026, 10:56 AM"/>
    <s v="5/8/2026, 7:00 AM"/>
    <m/>
    <s v="Subscription"/>
    <n v="0.5"/>
    <s v="Not Retained"/>
    <n v="1"/>
    <s v="MICHAEL BAILEY"/>
    <x v="19"/>
    <s v="5/4/2026, 10:56 AM"/>
    <s v="Cancellation"/>
  </r>
  <r>
    <s v="DG0001163292"/>
    <s v="Initial"/>
    <s v="After Web"/>
    <s v="5/4/2026, 11:13 AM"/>
    <s v="5/20/2026, 7:00 AM"/>
    <m/>
    <s v="Subscription"/>
    <m/>
    <s v="Not Retained"/>
    <n v="1"/>
    <s v="Joel Serrano"/>
    <x v="19"/>
    <s v="5/4/2026, 11:13 AM"/>
    <s v="Cancellation"/>
  </r>
  <r>
    <s v="DG0000468714"/>
    <s v="Initial"/>
    <s v="After Web"/>
    <s v="5/4/2026, 11:15 AM"/>
    <s v="5/18/2026, 7:00 AM"/>
    <s v="6/18/2026, 11:59 PM"/>
    <s v="Subscription"/>
    <m/>
    <s v="Not Retained"/>
    <n v="1"/>
    <s v="TRACY ADAMS"/>
    <x v="19"/>
    <s v="5/4/2026, 11:15 AM"/>
    <s v="Cancellation"/>
  </r>
  <r>
    <s v="DG0000535353"/>
    <s v="Canceled"/>
    <s v="Web Reg"/>
    <s v="5/4/2026, 11:16 AM"/>
    <s v="5/4/2026, 7:00 AM"/>
    <s v="8/4/2026, 11:59 PM"/>
    <s v="Subscription"/>
    <m/>
    <s v="Not Retained"/>
    <n v="1"/>
    <s v="Sara Vazquez"/>
    <x v="19"/>
    <s v="5/4/2026, 11:16 AM"/>
    <s v="Cancellation"/>
  </r>
  <r>
    <s v="DG0002105076"/>
    <s v="Canceled"/>
    <s v="Whirlpool Contact Center"/>
    <s v="5/4/2026, 12:39 PM"/>
    <s v="5/4/2026, 7:00 AM"/>
    <m/>
    <s v="Annual Renewal"/>
    <m/>
    <s v="Not Retained"/>
    <n v="1"/>
    <s v="Lynette Smith"/>
    <x v="19"/>
    <s v="5/4/2026, 12:39 PM"/>
    <s v="Cancellation"/>
  </r>
  <r>
    <s v="DG0002120775"/>
    <s v="Canceled"/>
    <s v="Whirlpool Contact Center"/>
    <s v="5/4/2026, 12:44 PM"/>
    <s v="3/24/2026, 7:00 AM"/>
    <m/>
    <s v="Annual Renewal"/>
    <m/>
    <s v="Not Retained"/>
    <n v="1"/>
    <s v="William Honer"/>
    <x v="19"/>
    <s v="5/4/2026, 12:44 PM"/>
    <s v="Cancellation"/>
  </r>
  <r>
    <s v="DG0001879699"/>
    <s v="Canceled"/>
    <s v="Whirlpool Contact Center"/>
    <s v="5/4/2026, 12:46 PM"/>
    <s v="5/4/2026, 7:00 AM"/>
    <m/>
    <s v="Annual Renewal"/>
    <m/>
    <s v="Not Retained"/>
    <n v="1"/>
    <s v="Michelle Chrisman"/>
    <x v="19"/>
    <s v="5/4/2026, 12:46 PM"/>
    <s v="Cancellation"/>
  </r>
  <r>
    <s v="DG0000973087"/>
    <s v="Initial"/>
    <s v="After Web"/>
    <s v="5/4/2026, 2:03 PM"/>
    <s v="6/2/2026, 7:00 AM"/>
    <m/>
    <s v="Subscription"/>
    <m/>
    <s v="Not Retained"/>
    <n v="1"/>
    <s v="Joseph Keirnan"/>
    <x v="19"/>
    <s v="5/4/2026, 2:03 PM"/>
    <s v="Cancellation"/>
  </r>
  <r>
    <s v="DG0001911994"/>
    <s v="Initial"/>
    <s v="Web Reg"/>
    <s v="5/4/2026, 2:11 PM"/>
    <s v="5/24/2026, 7:00 AM"/>
    <m/>
    <s v="Subscription"/>
    <n v="0.2"/>
    <s v="Not Retained"/>
    <n v="1"/>
    <s v="Julia Roberts"/>
    <x v="19"/>
    <s v="5/4/2026, 2:11 PM"/>
    <s v="Cancellation"/>
  </r>
  <r>
    <s v="DG0001156341"/>
    <s v="Initial"/>
    <s v="Web Reg"/>
    <s v="5/4/2026, 2:59 PM"/>
    <s v="5/17/2026, 7:00 AM"/>
    <m/>
    <s v="Subscription"/>
    <m/>
    <s v="Not Retained"/>
    <n v="1"/>
    <s v="Carrie Chan"/>
    <x v="19"/>
    <s v="5/4/2026, 2:59 PM"/>
    <s v="Cancellation"/>
  </r>
  <r>
    <s v="DG0001089845"/>
    <s v="Initial"/>
    <s v="Web Reg"/>
    <s v="5/4/2026, 3:01 PM"/>
    <s v="5/24/2026, 7:00 AM"/>
    <m/>
    <s v="Subscription"/>
    <m/>
    <s v="Not Retained"/>
    <n v="1"/>
    <s v="Dianne Boyer"/>
    <x v="19"/>
    <s v="5/4/2026, 3:01 PM"/>
    <s v="Cancellation"/>
  </r>
  <r>
    <s v="DG0001030777"/>
    <s v="Initial"/>
    <s v="Web Reg"/>
    <s v="5/4/2026, 3:15 PM"/>
    <s v="5/31/2026, 7:00 AM"/>
    <s v="4/30/2027, 11:59 PM"/>
    <s v="Subscription"/>
    <n v="0.2"/>
    <s v="Not Retained"/>
    <n v="1"/>
    <s v="Mary Jo Stulz"/>
    <x v="19"/>
    <s v="5/4/2026, 3:15 PM"/>
    <s v="Cancellation"/>
  </r>
  <r>
    <s v="DG0001019823"/>
    <s v="Canceled"/>
    <s v="Web Reg"/>
    <s v="5/3/2026, 5:33 PM"/>
    <s v="5/3/2026, 7:00 AM"/>
    <s v="4/26/2027, 11:59 PM"/>
    <s v="Subscription"/>
    <m/>
    <s v="Not Retained"/>
    <n v="1"/>
    <s v="Luis Mejias"/>
    <x v="19"/>
    <s v="5/3/2026, 5:33 PM"/>
    <s v="Cancellation"/>
  </r>
  <r>
    <s v="DG0001019822"/>
    <s v="Canceled"/>
    <s v="Web Reg"/>
    <s v="5/3/2026, 5:33 PM"/>
    <s v="5/3/2026, 7:00 AM"/>
    <s v="4/26/2027, 11:59 PM"/>
    <s v="Subscription"/>
    <m/>
    <s v="Not Retained"/>
    <n v="1"/>
    <s v="Luis Mejias"/>
    <x v="19"/>
    <s v="5/3/2026, 5:33 PM"/>
    <s v="Cancellation"/>
  </r>
  <r>
    <s v="DG0002078654"/>
    <s v="Canceled"/>
    <s v="Web Reg"/>
    <s v="5/3/2026, 5:35 PM"/>
    <s v="5/11/2026, 7:00 AM"/>
    <m/>
    <s v="Subscription"/>
    <n v="0.5"/>
    <s v="Not Retained"/>
    <n v="1"/>
    <s v="Aifi nawaz"/>
    <x v="19"/>
    <s v="5/3/2026, 5:35 PM"/>
    <s v="Cancellation"/>
  </r>
  <r>
    <s v="DG0001155430"/>
    <s v="Initial"/>
    <s v="After Web"/>
    <s v="5/3/2026, 5:36 PM"/>
    <s v="5/17/2026, 7:00 AM"/>
    <m/>
    <s v="Subscription"/>
    <m/>
    <s v="Not Retained"/>
    <n v="1"/>
    <s v="Vinh Le"/>
    <x v="19"/>
    <s v="5/3/2026, 5:36 PM"/>
    <s v="Cancellation"/>
  </r>
  <r>
    <s v="DG0001775633"/>
    <s v="Initial"/>
    <s v="Web Reg"/>
    <s v="5/3/2026, 5:36 PM"/>
    <s v="5/18/2026, 7:00 AM"/>
    <m/>
    <s v="Subscription"/>
    <m/>
    <s v="Not Retained"/>
    <n v="1"/>
    <s v="Donna Squibb"/>
    <x v="19"/>
    <s v="5/3/2026, 5:36 PM"/>
    <s v="Cancellation"/>
  </r>
  <r>
    <s v="DG0001512952"/>
    <s v="Canceled"/>
    <s v="Web Reg"/>
    <s v="5/3/2026, 5:37 PM"/>
    <s v="5/11/2026, 7:00 AM"/>
    <m/>
    <s v="Subscription"/>
    <m/>
    <s v="Not Retained"/>
    <n v="1"/>
    <s v="Deealona Harjo"/>
    <x v="19"/>
    <s v="5/3/2026, 5:37 PM"/>
    <s v="Cancellation"/>
  </r>
  <r>
    <s v="DG0001885249"/>
    <s v="Initial"/>
    <s v="Web Reg"/>
    <s v="5/3/2026, 5:39 PM"/>
    <s v="5/16/2026, 7:00 AM"/>
    <m/>
    <s v="Subscription"/>
    <m/>
    <s v="Not Retained"/>
    <n v="1"/>
    <s v="Behzad Mehrdad"/>
    <x v="19"/>
    <s v="5/3/2026, 5:39 PM"/>
    <s v="Cancellation"/>
  </r>
  <r>
    <s v="DG0000455447"/>
    <s v="Canceled"/>
    <s v="Web Reg"/>
    <s v="5/3/2026, 5:40 PM"/>
    <s v="5/3/2026, 7:00 AM"/>
    <s v="6/9/2026, 11:59 PM"/>
    <s v="Subscription"/>
    <m/>
    <s v="Not Retained"/>
    <n v="1"/>
    <s v="Jennifer Ramsey"/>
    <x v="19"/>
    <s v="5/3/2026, 5:40 PM"/>
    <s v="Cancellation"/>
  </r>
  <r>
    <s v="DG0000455400"/>
    <s v="Canceled"/>
    <s v="Web Reg"/>
    <s v="5/3/2026, 5:40 PM"/>
    <s v="5/3/2026, 7:00 AM"/>
    <s v="6/9/2026, 11:59 PM"/>
    <s v="Subscription"/>
    <m/>
    <s v="Not Retained"/>
    <n v="1"/>
    <s v="Jennifer Ramsey"/>
    <x v="19"/>
    <s v="5/3/2026, 5:40 PM"/>
    <s v="Cancellation"/>
  </r>
  <r>
    <s v="DG0000455444"/>
    <s v="Canceled"/>
    <s v="Web Reg"/>
    <s v="5/3/2026, 5:41 PM"/>
    <s v="5/3/2026, 7:00 AM"/>
    <s v="6/9/2026, 11:59 PM"/>
    <s v="Subscription"/>
    <m/>
    <s v="Not Retained"/>
    <n v="1"/>
    <s v="Jennifer Ramsey"/>
    <x v="19"/>
    <s v="5/3/2026, 5:41 PM"/>
    <s v="Cancellation"/>
  </r>
  <r>
    <s v="DG0001935072"/>
    <s v="Canceled"/>
    <s v="Web Reg"/>
    <s v="5/3/2026, 5:41 PM"/>
    <s v="5/3/2026, 7:00 AM"/>
    <m/>
    <s v="Subscription"/>
    <n v="0.2"/>
    <s v="Not Retained"/>
    <n v="1"/>
    <s v="Iris Velez Hoyos"/>
    <x v="19"/>
    <s v="5/3/2026, 5:41 PM"/>
    <s v="Cancellation"/>
  </r>
  <r>
    <s v="DG0000048054"/>
    <s v="Canceled"/>
    <s v="Web Reg"/>
    <s v="5/3/2026, 5:42 PM"/>
    <s v="5/3/2026, 7:00 AM"/>
    <s v="6/3/2026, 11:59 PM"/>
    <s v="Subscription"/>
    <m/>
    <s v="Not Retained"/>
    <n v="1"/>
    <s v="John Prietto"/>
    <x v="19"/>
    <s v="5/3/2026, 5:42 PM"/>
    <s v="Cancellation"/>
  </r>
  <r>
    <s v="DG0001698070"/>
    <s v="Initial"/>
    <s v="Web Reg"/>
    <s v="5/3/2026, 5:43 PM"/>
    <s v="5/31/2026, 7:00 AM"/>
    <m/>
    <s v="Subscription"/>
    <m/>
    <s v="Not Retained"/>
    <n v="1"/>
    <s v="Ira Sacks"/>
    <x v="19"/>
    <s v="5/3/2026, 5:43 PM"/>
    <s v="Cancellation"/>
  </r>
  <r>
    <s v="DG0002099185"/>
    <s v="Initial"/>
    <s v="Web Reg"/>
    <s v="5/3/2026, 5:43 PM"/>
    <s v="5/16/2026, 7:00 AM"/>
    <m/>
    <s v="Subscription"/>
    <n v="0.5"/>
    <s v="Not Retained"/>
    <n v="1"/>
    <s v="Kingsley Clawson"/>
    <x v="19"/>
    <s v="5/3/2026, 5:43 PM"/>
    <s v="Cancellation"/>
  </r>
  <r>
    <s v="DG0001869679"/>
    <s v="Canceled"/>
    <s v="Web Reg"/>
    <s v="5/2/2026, 5:20 PM"/>
    <s v="5/11/2026, 7:00 AM"/>
    <m/>
    <s v="Subscription"/>
    <n v="0.5"/>
    <s v="Not Retained"/>
    <n v="1"/>
    <s v="Jose Martinez"/>
    <x v="19"/>
    <s v="5/2/2026, 5:20 PM"/>
    <s v="Cancellation"/>
  </r>
  <r>
    <s v="DG0001934554"/>
    <s v="Initial"/>
    <s v="After Web"/>
    <s v="5/2/2026, 5:21 PM"/>
    <s v="5/30/2026, 7:00 AM"/>
    <m/>
    <s v="Subscription"/>
    <n v="0.2"/>
    <s v="Not Retained"/>
    <n v="1"/>
    <s v="Millissa Santiago"/>
    <x v="19"/>
    <s v="5/2/2026, 5:21 PM"/>
    <s v="Cancellation"/>
  </r>
  <r>
    <s v="DG0001472427"/>
    <s v="Initial"/>
    <s v="Web Reg"/>
    <s v="5/2/2026, 5:24 PM"/>
    <s v="5/28/2026, 7:00 AM"/>
    <m/>
    <s v="Subscription"/>
    <m/>
    <s v="Not Retained"/>
    <n v="1"/>
    <s v="Denisse Bonilla"/>
    <x v="19"/>
    <s v="5/2/2026, 5:24 PM"/>
    <s v="Cancellation"/>
  </r>
  <r>
    <s v="DG0001874471"/>
    <s v="Canceled"/>
    <s v="Web Reg"/>
    <s v="5/2/2026, 5:25 PM"/>
    <s v="5/2/2026, 7:00 AM"/>
    <m/>
    <s v="Subscription"/>
    <m/>
    <s v="Not Retained"/>
    <n v="1"/>
    <s v="Justin Koehler"/>
    <x v="19"/>
    <s v="5/2/2026, 5:25 PM"/>
    <s v="Cancellation"/>
  </r>
  <r>
    <s v="DG0001832289"/>
    <s v="Canceled"/>
    <s v="Web Reg"/>
    <s v="5/2/2026, 5:25 PM"/>
    <s v="5/3/2026, 7:00 AM"/>
    <m/>
    <s v="Subscription"/>
    <n v="0.5"/>
    <s v="Not Retained"/>
    <n v="1"/>
    <s v="Ryan Solis"/>
    <x v="19"/>
    <s v="5/2/2026, 5:25 PM"/>
    <s v="Cancellation"/>
  </r>
  <r>
    <s v="DG0001249381"/>
    <s v="Canceled"/>
    <s v="After Web"/>
    <s v="5/2/2026, 5:26 PM"/>
    <s v="5/2/2026, 7:00 AM"/>
    <m/>
    <s v="Subscription"/>
    <m/>
    <s v="Not Retained"/>
    <n v="1"/>
    <s v="JoAnn Laatz"/>
    <x v="19"/>
    <s v="5/2/2026, 5:26 PM"/>
    <s v="Cancellation"/>
  </r>
  <r>
    <s v="DG0002030133"/>
    <s v="Initial"/>
    <s v="After Web"/>
    <s v="5/2/2026, 5:30 PM"/>
    <s v="5/25/2026, 7:00 AM"/>
    <m/>
    <s v="Subscription"/>
    <m/>
    <s v="Not Retained"/>
    <n v="1"/>
    <s v="Angel Ambrosione"/>
    <x v="19"/>
    <s v="5/2/2026, 5:30 PM"/>
    <s v="Cancellation"/>
  </r>
  <r>
    <s v="DG0002030134"/>
    <s v="Initial"/>
    <s v="After Web"/>
    <s v="5/2/2026, 5:30 PM"/>
    <s v="5/25/2026, 7:00 AM"/>
    <m/>
    <s v="Subscription"/>
    <m/>
    <s v="Not Retained"/>
    <n v="1"/>
    <s v="Angel Ambrosione"/>
    <x v="19"/>
    <s v="5/2/2026, 5:30 PM"/>
    <s v="Cancellation"/>
  </r>
  <r>
    <s v="DG0002030135"/>
    <s v="Initial"/>
    <s v="After Web"/>
    <s v="5/2/2026, 5:31 PM"/>
    <s v="5/25/2026, 7:00 AM"/>
    <m/>
    <s v="Subscription"/>
    <m/>
    <s v="Not Retained"/>
    <n v="1"/>
    <s v="Angel Ambrosione"/>
    <x v="19"/>
    <s v="5/2/2026, 5:31 PM"/>
    <s v="Cancellation"/>
  </r>
  <r>
    <s v="DG0002030132"/>
    <s v="Initial"/>
    <s v="After Web"/>
    <s v="5/2/2026, 5:31 PM"/>
    <s v="5/25/2026, 7:00 AM"/>
    <m/>
    <s v="Subscription"/>
    <m/>
    <s v="Not Retained"/>
    <n v="1"/>
    <s v="Angel Ambrosione"/>
    <x v="19"/>
    <s v="5/2/2026, 5:31 PM"/>
    <s v="Cancellation"/>
  </r>
  <r>
    <s v="DG0001153767"/>
    <s v="Initial"/>
    <s v="Web Reg"/>
    <s v="5/2/2026, 5:32 PM"/>
    <s v="5/16/2026, 7:00 AM"/>
    <m/>
    <s v="Subscription"/>
    <m/>
    <s v="Not Retained"/>
    <n v="1"/>
    <s v="Elsie Bentsiy"/>
    <x v="19"/>
    <s v="5/2/2026, 5:32 PM"/>
    <s v="Cancellation"/>
  </r>
  <r>
    <s v="DG0001194050"/>
    <s v="Canceled"/>
    <s v="Web Reg"/>
    <s v="5/2/2026, 5:33 PM"/>
    <s v="5/2/2026, 7:00 AM"/>
    <m/>
    <s v="Subscription"/>
    <m/>
    <s v="Not Retained"/>
    <n v="1"/>
    <s v="Joseph Hertel"/>
    <x v="19"/>
    <s v="5/2/2026, 5:33 PM"/>
    <s v="Cancellation"/>
  </r>
  <r>
    <s v="DG0000662253"/>
    <s v="Initial"/>
    <s v="Web Reg"/>
    <s v="5/2/2026, 5:35 PM"/>
    <s v="5/26/2026, 7:00 AM"/>
    <s v="10/26/2026, 11:59 PM"/>
    <s v="Subscription"/>
    <m/>
    <s v="Not Retained"/>
    <n v="1"/>
    <s v="MaLika McGowan"/>
    <x v="19"/>
    <s v="5/2/2026, 5:35 PM"/>
    <s v="Cancellation"/>
  </r>
  <r>
    <s v="DG0001153188"/>
    <s v="Initial"/>
    <s v="Web Reg"/>
    <s v="5/2/2026, 5:35 PM"/>
    <s v="5/16/2026, 7:00 AM"/>
    <m/>
    <s v="Subscription"/>
    <m/>
    <s v="Not Retained"/>
    <n v="1"/>
    <s v="Mindy Puskas"/>
    <x v="19"/>
    <s v="5/2/2026, 5:35 PM"/>
    <s v="Cancellation"/>
  </r>
  <r>
    <s v="DG0000722091"/>
    <s v="Initial"/>
    <s v="Web Reg"/>
    <s v="5/2/2026, 5:36 PM"/>
    <s v="6/1/2026, 7:00 AM"/>
    <s v="12/1/2026, 11:59 PM"/>
    <s v="Subscription"/>
    <m/>
    <s v="Not Retained"/>
    <n v="1"/>
    <s v="Ellie Lehne"/>
    <x v="19"/>
    <s v="5/2/2026, 5:36 PM"/>
    <s v="Cancellation"/>
  </r>
  <r>
    <s v="DG0001675626"/>
    <s v="Initial"/>
    <s v="Web Reg"/>
    <s v="5/2/2026, 5:36 PM"/>
    <s v="5/24/2026, 7:00 AM"/>
    <m/>
    <s v="Subscription"/>
    <m/>
    <s v="Not Retained"/>
    <n v="1"/>
    <s v="Myles Bodtke"/>
    <x v="19"/>
    <s v="5/2/2026, 5:36 PM"/>
    <s v="Cancellation"/>
  </r>
  <r>
    <s v="DG0001021389"/>
    <s v="Initial"/>
    <s v="Web Reg"/>
    <s v="5/2/2026, 5:37 PM"/>
    <s v="5/27/2026, 7:00 AM"/>
    <s v="4/27/2027, 11:59 PM"/>
    <s v="Subscription"/>
    <m/>
    <s v="Not Retained"/>
    <n v="1"/>
    <s v="Kevin Kelly"/>
    <x v="19"/>
    <s v="5/2/2026, 5:37 PM"/>
    <s v="Cancellation"/>
  </r>
  <r>
    <s v="DG0000435958"/>
    <s v="Initial"/>
    <s v="Web Reg"/>
    <s v="5/2/2026, 5:38 PM"/>
    <s v="5/26/2026, 7:00 AM"/>
    <s v="5/26/2026, 11:59 PM"/>
    <s v="Subscription"/>
    <m/>
    <s v="Not Retained"/>
    <n v="1"/>
    <s v="Sharon Dean"/>
    <x v="19"/>
    <s v="5/2/2026, 5:38 PM"/>
    <s v="Cancellation"/>
  </r>
  <r>
    <s v="DG0000566828"/>
    <s v="Canceled"/>
    <s v="Web Reg"/>
    <s v="5/2/2026, 5:39 PM"/>
    <s v="5/2/2026, 7:00 AM"/>
    <s v="8/25/2026, 11:59 PM"/>
    <s v="Subscription"/>
    <m/>
    <s v="Not Retained"/>
    <n v="1"/>
    <s v="Linda Medley"/>
    <x v="19"/>
    <s v="5/2/2026, 5:39 PM"/>
    <s v="Cancellation"/>
  </r>
  <r>
    <s v="DG0000198779"/>
    <s v="Canceled"/>
    <s v="Web Reg"/>
    <s v="5/2/2026, 5:40 PM"/>
    <s v="5/2/2026, 7:00 AM"/>
    <s v="6/16/2026, 11:59 PM"/>
    <s v="Subscription"/>
    <m/>
    <s v="Not Retained"/>
    <n v="1"/>
    <s v="Caroline Rampke"/>
    <x v="19"/>
    <s v="5/2/2026, 5:40 PM"/>
    <s v="Cancellation"/>
  </r>
  <r>
    <s v="DG0000846734"/>
    <s v="Canceled"/>
    <s v="Web Reg"/>
    <s v="5/2/2026, 5:41 PM"/>
    <s v="5/5/2026, 7:00 AM"/>
    <s v="2/5/2027, 11:59 PM"/>
    <s v="Subscription"/>
    <m/>
    <s v="Not Retained"/>
    <n v="1"/>
    <s v="Michelle Head"/>
    <x v="19"/>
    <s v="5/2/2026, 5:41 PM"/>
    <s v="Cancellation"/>
  </r>
  <r>
    <s v="DG0000224027"/>
    <s v="Canceled"/>
    <s v="Web Reg"/>
    <s v="5/1/2026, 6:38 AM"/>
    <s v="5/7/2026, 7:00 AM"/>
    <s v="8/7/2026, 11:59 PM"/>
    <s v="Subscription"/>
    <m/>
    <s v="Not Retained"/>
    <n v="1"/>
    <s v="Norma Hale"/>
    <x v="19"/>
    <s v="5/1/2026, 6:38 AM"/>
    <s v="Cancellation"/>
  </r>
  <r>
    <s v="DG0000224024"/>
    <s v="Canceled"/>
    <s v="Web Reg"/>
    <s v="5/1/2026, 6:40 AM"/>
    <s v="5/7/2026, 7:00 AM"/>
    <s v="8/7/2026, 11:59 PM"/>
    <s v="Subscription"/>
    <m/>
    <s v="Not Retained"/>
    <n v="1"/>
    <s v="Norma Hale"/>
    <x v="19"/>
    <s v="5/1/2026, 6:40 AM"/>
    <s v="Cancellation"/>
  </r>
  <r>
    <s v="DG0001467785"/>
    <s v="Initial"/>
    <s v="Web Reg"/>
    <s v="5/1/2026, 6:41 AM"/>
    <s v="5/27/2026, 7:00 AM"/>
    <m/>
    <s v="Subscription"/>
    <m/>
    <s v="Not Retained"/>
    <n v="1"/>
    <s v="Paul Kennebeck"/>
    <x v="19"/>
    <s v="5/1/2026, 6:41 AM"/>
    <s v="Cancellation"/>
  </r>
  <r>
    <s v="DG0000877406"/>
    <s v="Canceled"/>
    <s v="Web Reg"/>
    <s v="5/1/2026, 7:09 AM"/>
    <s v="5/1/2026, 7:00 AM"/>
    <s v="2/21/2027, 11:59 PM"/>
    <s v="Subscription"/>
    <m/>
    <s v="Not Retained"/>
    <n v="1"/>
    <s v="Brian Urrutia"/>
    <x v="19"/>
    <s v="5/1/2026, 7:09 AM"/>
    <s v="Cancellation"/>
  </r>
  <r>
    <s v="DG0001255933"/>
    <s v="Initial"/>
    <s v="Web Reg"/>
    <s v="5/1/2026, 7:11 AM"/>
    <s v="5/22/2026, 7:00 AM"/>
    <m/>
    <s v="Subscription"/>
    <m/>
    <s v="Not Retained"/>
    <n v="1"/>
    <s v="Bethany Asante"/>
    <x v="19"/>
    <s v="5/1/2026, 7:11 AM"/>
    <s v="Cancellation"/>
  </r>
  <r>
    <s v="DG0001921606"/>
    <s v="Canceled"/>
    <s v="Web Reg"/>
    <s v="5/1/2026, 7:29 AM"/>
    <s v="4/25/2026, 7:00 AM"/>
    <m/>
    <s v="Subscription"/>
    <n v="0.5"/>
    <s v="Not Retained"/>
    <n v="1"/>
    <s v="Andrei Gonzalez"/>
    <x v="19"/>
    <s v="5/1/2026, 7:29 AM"/>
    <s v="Cancellation"/>
  </r>
  <r>
    <s v="DG0000104816"/>
    <s v="Initial"/>
    <s v="Web Reg"/>
    <s v="5/1/2026, 7:32 AM"/>
    <s v="5/19/2026, 7:00 AM"/>
    <s v="11/19/2026, 11:59 PM"/>
    <s v="Subscription"/>
    <m/>
    <s v="Not Retained"/>
    <n v="1"/>
    <s v="Matthew Veach"/>
    <x v="19"/>
    <s v="5/1/2026, 7:32 AM"/>
    <s v="Cancellation"/>
  </r>
  <r>
    <s v="DG0001214913"/>
    <s v="Canceled"/>
    <s v="Web Reg"/>
    <s v="5/1/2026, 7:34 AM"/>
    <s v="5/1/2026, 7:00 AM"/>
    <m/>
    <s v="Subscription"/>
    <m/>
    <s v="Not Retained"/>
    <n v="1"/>
    <s v="Kathryn Jordan"/>
    <x v="19"/>
    <s v="5/1/2026, 7:34 AM"/>
    <s v="Cancellation"/>
  </r>
  <r>
    <s v="DG0000462606"/>
    <s v="Canceled"/>
    <s v="Web Reg"/>
    <s v="5/1/2026, 7:35 AM"/>
    <s v="5/1/2026, 7:00 AM"/>
    <s v="6/14/2026, 11:59 PM"/>
    <s v="Subscription"/>
    <m/>
    <s v="Not Retained"/>
    <n v="1"/>
    <s v="Kathryn Jordan"/>
    <x v="19"/>
    <s v="5/1/2026, 7:35 AM"/>
    <s v="Cancellation"/>
  </r>
  <r>
    <s v="DG0001386334"/>
    <s v="Canceled"/>
    <s v="After Web"/>
    <s v="5/1/2026, 7:37 AM"/>
    <s v="5/1/2026, 7:00 AM"/>
    <m/>
    <s v="Subscription"/>
    <m/>
    <s v="Not Retained"/>
    <n v="1"/>
    <s v="Sherwin Larracas"/>
    <x v="19"/>
    <s v="5/1/2026, 7:37 AM"/>
    <s v="Cancellation"/>
  </r>
  <r>
    <s v="DG0000592983"/>
    <s v="Canceled"/>
    <s v="After Web"/>
    <s v="5/1/2026, 9:28 AM"/>
    <s v="5/11/2026, 7:00 AM"/>
    <s v="9/11/2026, 11:59 PM"/>
    <s v="Subscription"/>
    <m/>
    <s v="Not Retained"/>
    <n v="1"/>
    <s v="Childers Aprill"/>
    <x v="19"/>
    <s v="5/1/2026, 9:28 AM"/>
    <s v="Cancellation"/>
  </r>
  <r>
    <s v="DG0000592984"/>
    <s v="Canceled"/>
    <s v="After Web"/>
    <s v="5/1/2026, 9:28 AM"/>
    <s v="5/11/2026, 7:00 AM"/>
    <s v="9/11/2026, 11:59 PM"/>
    <s v="Subscription"/>
    <m/>
    <s v="Not Retained"/>
    <n v="1"/>
    <s v="Childers Aprill"/>
    <x v="19"/>
    <s v="5/1/2026, 9:28 AM"/>
    <s v="Cancellation"/>
  </r>
  <r>
    <s v="DG0001150212"/>
    <s v="Initial"/>
    <s v="Web Reg"/>
    <s v="5/1/2026, 9:29 AM"/>
    <s v="5/15/2026, 7:00 AM"/>
    <m/>
    <s v="Subscription"/>
    <m/>
    <s v="Not Retained"/>
    <n v="1"/>
    <s v="Ryan Jacobs"/>
    <x v="19"/>
    <s v="5/1/2026, 9:29 AM"/>
    <s v="Cancellation"/>
  </r>
  <r>
    <s v="DG0001366760"/>
    <s v="Canceled"/>
    <s v="Web Reg"/>
    <s v="5/1/2026, 9:31 AM"/>
    <s v="4/23/2026, 7:00 AM"/>
    <m/>
    <s v="Subscription"/>
    <m/>
    <s v="Not Retained"/>
    <n v="1"/>
    <s v="Chidinma Jones"/>
    <x v="19"/>
    <s v="5/1/2026, 9:31 AM"/>
    <s v="Cancellation"/>
  </r>
  <r>
    <s v="DG0000701294"/>
    <s v="Initial"/>
    <s v="After Web"/>
    <s v="5/1/2026, 10:11 AM"/>
    <s v="5/18/2026, 7:00 AM"/>
    <s v="11/18/2026, 11:59 PM"/>
    <s v="Subscription"/>
    <m/>
    <s v="Not Retained"/>
    <n v="1"/>
    <s v="Jacob Altree"/>
    <x v="19"/>
    <s v="5/1/2026, 10:11 AM"/>
    <s v="Cancellation"/>
  </r>
  <r>
    <s v="DG0001952929"/>
    <s v="Canceled"/>
    <s v="Web Reg"/>
    <s v="5/1/2026, 10:12 AM"/>
    <s v="5/4/2026, 7:00 AM"/>
    <m/>
    <s v="Subscription"/>
    <m/>
    <s v="Not Retained"/>
    <n v="1"/>
    <s v="Nichole Green"/>
    <x v="19"/>
    <s v="5/1/2026, 10:12 AM"/>
    <s v="Cancellation"/>
  </r>
  <r>
    <s v="DG0001366741"/>
    <s v="Canceled"/>
    <s v="Web Reg"/>
    <s v="5/1/2026, 11:36 AM"/>
    <s v="4/23/2026, 7:00 AM"/>
    <m/>
    <s v="Subscription"/>
    <m/>
    <s v="Not Retained"/>
    <n v="1"/>
    <s v="Chidinma Jones"/>
    <x v="19"/>
    <s v="5/1/2026, 11:36 AM"/>
    <s v="Cancellation"/>
  </r>
  <r>
    <s v="DG0001097786"/>
    <s v="Canceled"/>
    <s v="Web Reg"/>
    <s v="5/1/2026, 11:37 AM"/>
    <s v="4/27/2026, 7:00 AM"/>
    <m/>
    <s v="Subscription"/>
    <m/>
    <s v="Not Retained"/>
    <n v="1"/>
    <s v="Kelli Uhing"/>
    <x v="19"/>
    <s v="5/1/2026, 11:37 AM"/>
    <s v="Cancellation"/>
  </r>
  <r>
    <s v="DG0001026168"/>
    <s v="Canceled"/>
    <s v="After Web"/>
    <s v="5/1/2026, 1:07 PM"/>
    <s v="5/1/2026, 7:00 AM"/>
    <s v="4/28/2027, 11:59 PM"/>
    <s v="Subscription"/>
    <m/>
    <s v="Not Retained"/>
    <n v="1"/>
    <s v="Dan Kemler"/>
    <x v="19"/>
    <s v="5/1/2026, 1:07 PM"/>
    <s v="Cancellation"/>
  </r>
  <r>
    <s v="DG0001408140"/>
    <s v="Canceled"/>
    <s v="Web Reg"/>
    <s v="5/1/2026, 2:20 PM"/>
    <s v="5/8/2026, 7:00 AM"/>
    <m/>
    <s v="Subscription"/>
    <m/>
    <s v="Not Retained"/>
    <n v="1"/>
    <s v="christopher salazar"/>
    <x v="19"/>
    <s v="5/1/2026, 2:20 PM"/>
    <s v="Cancellation"/>
  </r>
  <r>
    <s v="DG0000406420"/>
    <s v="Initial"/>
    <s v="Web Reg"/>
    <s v="5/1/2026, 2:21 PM"/>
    <s v="5/31/2026, 7:00 AM"/>
    <s v="4/30/2027, 11:59 PM"/>
    <s v="Subscription"/>
    <m/>
    <s v="Not Retained"/>
    <n v="1"/>
    <s v="Margaret Joas"/>
    <x v="19"/>
    <s v="5/1/2026, 2:21 PM"/>
    <s v="Cancellation"/>
  </r>
  <r>
    <s v="DG0001031929"/>
    <s v="Initial"/>
    <s v="Web Reg"/>
    <s v="5/1/2026, 2:22 PM"/>
    <s v="5/31/2026, 7:00 AM"/>
    <s v="4/30/2027, 11:59 PM"/>
    <s v="Subscription"/>
    <m/>
    <s v="Not Retained"/>
    <n v="1"/>
    <s v="Mary Freiberger"/>
    <x v="19"/>
    <s v="5/1/2026, 2:22 PM"/>
    <s v="Cancellation"/>
  </r>
  <r>
    <s v="DG0001505252"/>
    <s v="Canceled"/>
    <s v="Web Reg"/>
    <s v="5/1/2026, 2:22 PM"/>
    <s v="5/8/2026, 7:00 AM"/>
    <m/>
    <s v="Subscription"/>
    <m/>
    <s v="Not Retained"/>
    <n v="1"/>
    <s v="Tony Shen"/>
    <x v="19"/>
    <s v="5/1/2026, 2:22 PM"/>
    <s v="Cancellation"/>
  </r>
  <r>
    <s v="DG0000351186"/>
    <s v="Initial"/>
    <s v="Web Reg"/>
    <s v="5/1/2026, 2:24 PM"/>
    <s v="5/31/2026, 7:00 AM"/>
    <s v="2/28/2027, 11:59 PM"/>
    <s v="Subscription"/>
    <m/>
    <s v="Not Retained"/>
    <n v="1"/>
    <s v="Sheila Serrato"/>
    <x v="19"/>
    <s v="5/1/2026, 2:24 PM"/>
    <s v="Cancellation"/>
  </r>
  <r>
    <s v="DG0001463463"/>
    <s v="Initial"/>
    <s v="Web Reg"/>
    <s v="5/1/2026, 2:30 PM"/>
    <s v="5/25/2026, 7:00 AM"/>
    <m/>
    <s v="Subscription"/>
    <m/>
    <s v="Not Retained"/>
    <n v="1"/>
    <s v="Steven Melones"/>
    <x v="19"/>
    <s v="5/1/2026, 2:30 PM"/>
    <s v="Cancellation"/>
  </r>
  <r>
    <s v="DG0001149897"/>
    <s v="Initial"/>
    <s v="Web Reg"/>
    <s v="5/1/2026, 2:42 PM"/>
    <s v="5/15/2026, 7:00 AM"/>
    <m/>
    <s v="Subscription"/>
    <m/>
    <s v="Not Retained"/>
    <n v="1"/>
    <s v="Cyndi Urman"/>
    <x v="19"/>
    <s v="5/1/2026, 2:42 PM"/>
    <s v="Cancellation"/>
  </r>
  <r>
    <s v="DG0001107289"/>
    <s v="Initial"/>
    <s v="Web Reg"/>
    <s v="5/1/2026, 2:58 PM"/>
    <s v="5/31/2026, 7:00 AM"/>
    <m/>
    <s v="Subscription"/>
    <m/>
    <s v="Not Retained"/>
    <n v="1"/>
    <s v="Chelsea Siedzik"/>
    <x v="19"/>
    <s v="5/1/2026, 2:58 PM"/>
    <s v="Cancellation"/>
  </r>
  <r>
    <s v="DG0001126846"/>
    <s v="Canceled"/>
    <s v="Web Reg"/>
    <s v="5/1/2026, 2:58 PM"/>
    <s v="5/6/2026, 7:00 AM"/>
    <m/>
    <s v="Subscription"/>
    <m/>
    <s v="Not Retained"/>
    <n v="1"/>
    <s v="Allison Rexwinkel"/>
    <x v="19"/>
    <s v="5/1/2026, 2:58 PM"/>
    <s v="Cancellation"/>
  </r>
  <r>
    <s v="DG0001848161"/>
    <s v="Canceled"/>
    <s v="Whirlpool Contact Center"/>
    <s v="5/8/2026, 9:01 AM"/>
    <s v="1/8/2026, 6:00 AM"/>
    <m/>
    <s v="Annual Renewal"/>
    <m/>
    <s v="Not Retained"/>
    <n v="1"/>
    <s v="Chavez Montoya"/>
    <x v="20"/>
    <s v="5/8/2026, 9:01 AM"/>
    <s v="Cancellation"/>
  </r>
  <r>
    <s v="DG0001013686"/>
    <s v="Initial"/>
    <s v="After Mail"/>
    <s v="5/8/2026, 10:36 AM"/>
    <s v="5/27/2026, 7:00 AM"/>
    <m/>
    <s v="Subscription"/>
    <m/>
    <s v="Not Retained"/>
    <n v="1"/>
    <s v="Julia Vitanza"/>
    <x v="20"/>
    <s v="5/8/2026, 10:36 AM"/>
    <s v="Cancellation"/>
  </r>
  <r>
    <s v="DG0000444651"/>
    <s v="Initial"/>
    <s v="After Mail"/>
    <s v="5/8/2026, 11:21 AM"/>
    <s v="6/2/2026, 7:00 AM"/>
    <s v="6/2/2026, 11:59 PM"/>
    <s v="Subscription"/>
    <m/>
    <s v="Not Retained"/>
    <n v="1"/>
    <s v="Dave McConville"/>
    <x v="20"/>
    <s v="5/8/2026, 11:21 AM"/>
    <s v="Cancellation"/>
  </r>
  <r>
    <s v="DG0000050979"/>
    <s v="Initial"/>
    <s v="Web Reg"/>
    <s v="5/7/2026, 6:22 AM"/>
    <s v="5/14/2026, 7:00 AM"/>
    <s v="6/14/2026, 11:59 PM"/>
    <s v="Subscription"/>
    <m/>
    <s v="Not Retained"/>
    <n v="1"/>
    <s v="Natasha Jones"/>
    <x v="20"/>
    <s v="5/7/2026, 6:22 AM"/>
    <s v="Cancellation"/>
  </r>
  <r>
    <s v="DG0001111292"/>
    <s v="Initial"/>
    <s v="After Web"/>
    <s v="5/6/2026, 7:00 AM"/>
    <s v="6/1/2026, 7:00 AM"/>
    <m/>
    <s v="Subscription"/>
    <m/>
    <s v="Not Retained"/>
    <n v="1"/>
    <s v="Lori Young"/>
    <x v="20"/>
    <s v="5/6/2026, 7:00 AM"/>
    <s v="Cancellation"/>
  </r>
  <r>
    <s v="DG0001549936"/>
    <s v="Initial"/>
    <s v="After Web"/>
    <s v="5/5/2026, 10:41 AM"/>
    <s v="5/28/2026, 7:00 AM"/>
    <m/>
    <s v="Subscription"/>
    <m/>
    <s v="Not Retained"/>
    <n v="1"/>
    <s v="Edward Isaac"/>
    <x v="20"/>
    <s v="5/5/2026, 10:41 AM"/>
    <s v="Cancellation"/>
  </r>
  <r>
    <s v="DG0002092234"/>
    <s v="Canceled"/>
    <s v="Whirlpool Contact Center"/>
    <s v="5/4/2026, 10:06 AM"/>
    <s v="5/4/2026, 7:00 AM"/>
    <m/>
    <s v="Annual Renewal"/>
    <m/>
    <s v="Not Retained"/>
    <n v="1"/>
    <s v="SCOTT VANARSDOL"/>
    <x v="20"/>
    <s v="5/4/2026, 10:06 AM"/>
    <s v="Cancellation"/>
  </r>
  <r>
    <s v="DG0001927233"/>
    <s v="Canceled"/>
    <s v="D&amp;G Contact Center"/>
    <s v="5/4/2026, 11:16 AM"/>
    <s v="5/4/2026, 7:00 AM"/>
    <m/>
    <s v="Subscription"/>
    <m/>
    <s v="Not Retained"/>
    <n v="1"/>
    <s v="Litty Thomas"/>
    <x v="20"/>
    <s v="5/4/2026, 11:16 AM"/>
    <s v="Cancellation"/>
  </r>
  <r>
    <s v="DG0001780098"/>
    <s v="Canceled"/>
    <s v="Whirlpool Contact Center"/>
    <s v="5/1/2026, 1:01 PM"/>
    <s v="5/1/2026, 7:00 AM"/>
    <m/>
    <s v="Annual Renewal"/>
    <m/>
    <s v="Not Retained"/>
    <n v="1"/>
    <s v="ERMA SHELINE"/>
    <x v="20"/>
    <s v="5/1/2026, 1:01 PM"/>
    <s v="Cancellation"/>
  </r>
  <r>
    <s v="DG0001368148"/>
    <s v="Canceled"/>
    <s v="Whirlpool Contact Center"/>
    <s v="5/8/2026, 9:04 AM"/>
    <s v="5/8/2026, 7:00 AM"/>
    <m/>
    <s v="Annual Renewal"/>
    <m/>
    <s v="Not Retained"/>
    <n v="1"/>
    <s v="PAUL DESLAURIERS"/>
    <x v="21"/>
    <s v="5/8/2026, 9:04 AM"/>
    <s v="Cancellation"/>
  </r>
  <r>
    <s v="DG0001724380"/>
    <s v="Canceled"/>
    <s v="Tel Reg"/>
    <s v="5/7/2026, 9:39 AM"/>
    <s v="5/7/2026, 7:00 AM"/>
    <m/>
    <s v="Subscription"/>
    <m/>
    <s v="Not Retained"/>
    <n v="1"/>
    <s v="Linn Ellenburg"/>
    <x v="22"/>
    <s v="5/7/2026, 9:39 AM"/>
    <s v="Cancellation"/>
  </r>
  <r>
    <s v="DG0001273231"/>
    <s v="Canceled"/>
    <s v="After Mail"/>
    <s v="5/5/2026, 9:18 AM"/>
    <s v="5/5/2026, 7:00 AM"/>
    <m/>
    <s v="Subscription"/>
    <m/>
    <s v="Not Retained"/>
    <n v="1"/>
    <s v="Elise Marshall"/>
    <x v="22"/>
    <s v="5/5/2026, 9:18 AM"/>
    <s v="Cancellation"/>
  </r>
  <r>
    <s v="DG0000998840"/>
    <s v="Canceled"/>
    <s v="Whirlpool Contact Center"/>
    <s v="5/8/2026, 8:46 AM"/>
    <s v="5/8/2026, 7:00 AM"/>
    <s v="4/17/2027, 11:59 PM"/>
    <s v="Annual Renewal"/>
    <m/>
    <s v="Not Retained"/>
    <n v="1"/>
    <s v="Nancy Lang"/>
    <x v="23"/>
    <s v="5/8/2026, 8:46 AM"/>
    <s v="Cancellation"/>
  </r>
  <r>
    <s v="DG0001193879"/>
    <s v="Canceled"/>
    <s v="Tel Reg"/>
    <s v="5/8/2026, 9:12 AM"/>
    <s v="5/8/2026, 7:00 AM"/>
    <m/>
    <s v="Subscription"/>
    <m/>
    <s v="Not Retained"/>
    <n v="1"/>
    <s v="Amina Villalba"/>
    <x v="23"/>
    <s v="5/8/2026, 9:12 AM"/>
    <s v="Cancellation"/>
  </r>
  <r>
    <s v="DG0000966517"/>
    <s v="Initial"/>
    <s v="After CC"/>
    <s v="5/7/2026, 8:32 AM"/>
    <s v="6/3/2026, 7:00 AM"/>
    <s v="5/3/2027, 11:59 PM"/>
    <s v="Subscription"/>
    <m/>
    <s v="Not Retained"/>
    <n v="1"/>
    <s v="Gwendolyn Naff"/>
    <x v="23"/>
    <s v="5/7/2026, 8:32 AM"/>
    <s v="Cancellation"/>
  </r>
  <r>
    <s v="DG0001631542"/>
    <s v="Canceled"/>
    <s v="Tel Reg"/>
    <s v="5/7/2026, 8:41 AM"/>
    <s v="5/7/2026, 7:00 AM"/>
    <m/>
    <s v="Subscription"/>
    <m/>
    <s v="Not Retained"/>
    <n v="1"/>
    <s v="Lora Murphy"/>
    <x v="23"/>
    <s v="5/7/2026, 8:41 AM"/>
    <s v="Cancellation"/>
  </r>
  <r>
    <s v="DG0002085867"/>
    <s v="Canceled"/>
    <s v="Tel Reg"/>
    <s v="5/7/2026, 11:03 AM"/>
    <s v="3/14/2026, 7:00 AM"/>
    <m/>
    <s v="Subscription"/>
    <n v="0.5"/>
    <s v="Not Retained"/>
    <n v="1"/>
    <s v="Barbara Guinn"/>
    <x v="23"/>
    <s v="5/7/2026, 11:03 AM"/>
    <s v="Cancellation"/>
  </r>
  <r>
    <s v="DG0001825750"/>
    <s v="Canceled"/>
    <s v="Web Reg"/>
    <s v="5/4/2026, 11:10 AM"/>
    <s v="4/1/2026, 7:00 AM"/>
    <m/>
    <s v="Subscription"/>
    <m/>
    <s v="Not Retained"/>
    <n v="1"/>
    <s v="David Bowlin"/>
    <x v="23"/>
    <s v="5/4/2026, 11:10 AM"/>
    <s v="Cancellation"/>
  </r>
  <r>
    <s v="DG0000295740"/>
    <s v="Canceled"/>
    <s v="Whirlpool Contact Center"/>
    <s v="5/8/2026, 9:39 AM"/>
    <s v="5/8/2026, 7:00 AM"/>
    <s v="12/4/2026, 11:59 PM"/>
    <s v="Annual Renewal"/>
    <m/>
    <s v="Not Retained"/>
    <n v="1"/>
    <s v="Sergio Avila"/>
    <x v="24"/>
    <s v="5/8/2026, 9:39 AM"/>
    <s v="Cancellation"/>
  </r>
  <r>
    <s v="DG0000941402"/>
    <s v="Canceled"/>
    <s v="After CC"/>
    <s v="5/8/2026, 10:24 AM"/>
    <s v="5/8/2026, 7:00 AM"/>
    <s v="3/23/2027, 11:59 PM"/>
    <s v="Subscription"/>
    <m/>
    <s v="Not Retained"/>
    <n v="1"/>
    <s v="Craig Weber"/>
    <x v="24"/>
    <s v="5/8/2026, 10:24 AM"/>
    <s v="Cancellation"/>
  </r>
  <r>
    <s v="DG0001876130"/>
    <s v="Initial"/>
    <s v="D&amp;G Contact Center"/>
    <s v="5/6/2026, 6:24 AM"/>
    <s v="5/13/2026, 7:00 AM"/>
    <m/>
    <s v="Subscription"/>
    <m/>
    <s v="Not Retained"/>
    <n v="1"/>
    <s v="KISHA JONES"/>
    <x v="24"/>
    <s v="5/6/2026, 6:24 AM"/>
    <s v="Cancellation"/>
  </r>
  <r>
    <s v="DG0001926684"/>
    <s v="Canceled"/>
    <s v="Whirlpool Contact Center"/>
    <s v="5/5/2026, 7:45 AM"/>
    <s v="5/5/2026, 7:00 AM"/>
    <m/>
    <s v="Annual Renewal"/>
    <m/>
    <s v="Not Retained"/>
    <n v="1"/>
    <s v="Rosie Augilar"/>
    <x v="24"/>
    <s v="5/5/2026, 7:45 AM"/>
    <s v="Cancellation"/>
  </r>
  <r>
    <s v="DG0002072529"/>
    <s v="Canceled"/>
    <s v="D&amp;G Contact Center"/>
    <s v="5/5/2026, 11:40 AM"/>
    <s v="5/8/2026, 7:00 AM"/>
    <m/>
    <s v="Subscription"/>
    <n v="0.5"/>
    <s v="Not Retained"/>
    <n v="1"/>
    <s v="Nihad Salman"/>
    <x v="24"/>
    <s v="5/5/2026, 11:40 AM"/>
    <s v="Cancellation"/>
  </r>
  <r>
    <s v="DG0000930024"/>
    <s v="Canceled"/>
    <s v="Tel Reg"/>
    <s v="5/4/2026, 8:27 AM"/>
    <s v="4/18/2026, 7:00 AM"/>
    <s v="3/18/2027, 11:59 PM"/>
    <s v="Subscription"/>
    <m/>
    <s v="Not Retained"/>
    <n v="1"/>
    <s v="Nelson Garcia"/>
    <x v="24"/>
    <s v="5/4/2026, 8:27 AM"/>
    <s v="Cancellation"/>
  </r>
  <r>
    <s v="DG0000930023"/>
    <s v="Canceled"/>
    <s v="Tel Reg"/>
    <s v="5/4/2026, 8:28 AM"/>
    <s v="4/18/2026, 7:00 AM"/>
    <s v="3/18/2027, 11:59 PM"/>
    <s v="Subscription"/>
    <m/>
    <s v="Not Retained"/>
    <n v="1"/>
    <s v="Nelson Garcia"/>
    <x v="24"/>
    <s v="5/4/2026, 8:28 AM"/>
    <s v="Cancellation"/>
  </r>
  <r>
    <s v="DG0000930022"/>
    <s v="Canceled"/>
    <s v="Tel Reg"/>
    <s v="5/4/2026, 8:29 AM"/>
    <s v="4/18/2026, 7:00 AM"/>
    <s v="3/18/2027, 11:59 PM"/>
    <s v="Subscription"/>
    <m/>
    <s v="Not Retained"/>
    <n v="1"/>
    <s v="Nelson Garcia"/>
    <x v="24"/>
    <s v="5/4/2026, 8:29 AM"/>
    <s v="Cancellation"/>
  </r>
  <r>
    <s v="DG0000930021"/>
    <s v="Canceled"/>
    <s v="Tel Reg"/>
    <s v="5/4/2026, 8:31 AM"/>
    <s v="4/18/2026, 7:00 AM"/>
    <s v="3/18/2027, 11:59 PM"/>
    <s v="Subscription"/>
    <m/>
    <s v="Not Retained"/>
    <n v="1"/>
    <s v="Nelson Garcia"/>
    <x v="24"/>
    <s v="5/4/2026, 8:31 AM"/>
    <s v="Cancellation"/>
  </r>
  <r>
    <s v="DG0000725864"/>
    <s v="Canceled"/>
    <s v="Tel Reg"/>
    <s v="5/1/2026, 6:09 AM"/>
    <s v="4/3/2026, 7:00 AM"/>
    <s v="12/2/2026, 11:59 PM"/>
    <s v="Subscription"/>
    <m/>
    <s v="Not Retained"/>
    <n v="1"/>
    <s v="Justin Starr"/>
    <x v="24"/>
    <s v="5/1/2026, 6:09 AM"/>
    <s v="Cancellation"/>
  </r>
  <r>
    <s v="DG0000312335"/>
    <s v="Initial"/>
    <s v="Tel Reg"/>
    <s v="5/8/2026, 8:31 AM"/>
    <s v="6/3/2026, 7:00 AM"/>
    <s v="1/3/2027, 11:59 PM"/>
    <s v="Subscription"/>
    <m/>
    <s v="Not Retained"/>
    <n v="1"/>
    <s v="James Curtis"/>
    <x v="25"/>
    <s v="5/8/2026, 8:31 AM"/>
    <s v="Cancellation"/>
  </r>
  <r>
    <s v="DG0000312334"/>
    <s v="Initial"/>
    <s v="Tel Reg"/>
    <s v="5/8/2026, 8:31 AM"/>
    <s v="6/3/2026, 7:00 AM"/>
    <s v="1/3/2027, 11:59 PM"/>
    <s v="Subscription"/>
    <m/>
    <s v="Not Retained"/>
    <n v="1"/>
    <s v="James Curtis"/>
    <x v="25"/>
    <s v="5/8/2026, 8:31 AM"/>
    <s v="Cancellation"/>
  </r>
  <r>
    <s v="DG0001287113"/>
    <s v="Initial"/>
    <s v="Tel Reg"/>
    <s v="5/5/2026, 1:34 PM"/>
    <s v="6/3/2026, 7:00 AM"/>
    <m/>
    <s v="Subscription"/>
    <m/>
    <s v="Not Retained"/>
    <n v="1"/>
    <s v="Willie Murphy"/>
    <x v="25"/>
    <s v="5/5/2026, 1:34 PM"/>
    <s v="Cancellation"/>
  </r>
  <r>
    <s v="DG0001650641"/>
    <s v="Canceled"/>
    <s v="Whirlpool Contact Center"/>
    <s v="5/8/2026, 7:27 AM"/>
    <s v="5/8/2026, 7:00 AM"/>
    <m/>
    <s v="Annual Renewal"/>
    <m/>
    <s v="Not Retained"/>
    <n v="1"/>
    <s v="Jeff Bartlett"/>
    <x v="26"/>
    <s v="5/8/2026, 7:27 AM"/>
    <s v="Cancellation"/>
  </r>
  <r>
    <s v="DG0002126709"/>
    <s v="Canceled"/>
    <s v="Tel Reg"/>
    <s v="5/8/2026, 2:33 PM"/>
    <s v="3/27/2026, 7:00 AM"/>
    <m/>
    <s v="Subscription"/>
    <n v="0.5"/>
    <s v="Not Retained"/>
    <n v="1"/>
    <s v="Kay McGough"/>
    <x v="26"/>
    <s v="5/8/2026, 2:33 PM"/>
    <s v="Cancellation"/>
  </r>
  <r>
    <s v="DG0001824101"/>
    <s v="Initial"/>
    <s v="After CC"/>
    <s v="5/8/2026, 3:12 PM"/>
    <s v="12/12/2026, 6:00 AM"/>
    <m/>
    <s v="Term"/>
    <m/>
    <s v="Not Retained"/>
    <n v="1"/>
    <s v="Jody Lippman"/>
    <x v="26"/>
    <s v="5/8/2026, 3:12 PM"/>
    <s v="Cancellation"/>
  </r>
  <r>
    <s v="DG0001953103"/>
    <s v="Canceled"/>
    <s v="D&amp;G Contact Center"/>
    <s v="5/6/2026, 6:08 AM"/>
    <s v="5/6/2026, 7:00 AM"/>
    <m/>
    <s v="Subscription"/>
    <n v="0.5"/>
    <s v="Not Retained"/>
    <n v="1"/>
    <s v="FRANK ECKERT"/>
    <x v="26"/>
    <s v="5/6/2026, 6:08 AM"/>
    <s v="Cancellation"/>
  </r>
  <r>
    <s v="DG0001953102"/>
    <s v="Canceled"/>
    <s v="D&amp;G Contact Center"/>
    <s v="5/6/2026, 6:09 AM"/>
    <s v="5/6/2026, 7:00 AM"/>
    <m/>
    <s v="Subscription"/>
    <n v="0.5"/>
    <s v="Not Retained"/>
    <n v="1"/>
    <s v="FRANK ECKERT"/>
    <x v="26"/>
    <s v="5/6/2026, 6:09 AM"/>
    <s v="Cancellation"/>
  </r>
  <r>
    <s v="DG0001409037"/>
    <s v="Canceled"/>
    <s v="Whirlpool Contact Center"/>
    <s v="5/6/2026, 6:09 AM"/>
    <s v="5/8/2026, 7:00 AM"/>
    <m/>
    <s v="Subscription"/>
    <m/>
    <s v="Not Retained"/>
    <n v="1"/>
    <s v="FRANK ECKERT"/>
    <x v="26"/>
    <s v="5/6/2026, 6:09 AM"/>
    <s v="Cancellation"/>
  </r>
  <r>
    <s v="DG0001409036"/>
    <s v="Canceled"/>
    <s v="Whirlpool Contact Center"/>
    <s v="5/6/2026, 6:10 AM"/>
    <s v="5/8/2026, 7:00 AM"/>
    <m/>
    <s v="Subscription"/>
    <m/>
    <s v="Not Retained"/>
    <n v="1"/>
    <s v="FRANK ECKERT"/>
    <x v="26"/>
    <s v="5/6/2026, 6:10 AM"/>
    <s v="Cancellation"/>
  </r>
  <r>
    <s v="DG0001409035"/>
    <s v="Canceled"/>
    <s v="Whirlpool Contact Center"/>
    <s v="5/6/2026, 6:10 AM"/>
    <s v="5/8/2026, 7:00 AM"/>
    <m/>
    <s v="Subscription"/>
    <m/>
    <s v="Not Retained"/>
    <n v="1"/>
    <s v="FRANK ECKERT"/>
    <x v="26"/>
    <s v="5/6/2026, 6:10 AM"/>
    <s v="Cancellation"/>
  </r>
  <r>
    <s v="DG0001409034"/>
    <s v="Canceled"/>
    <s v="Whirlpool Contact Center"/>
    <s v="5/6/2026, 6:11 AM"/>
    <s v="5/8/2026, 7:00 AM"/>
    <m/>
    <s v="Subscription"/>
    <m/>
    <s v="Not Retained"/>
    <n v="1"/>
    <s v="FRANK ECKERT"/>
    <x v="26"/>
    <s v="5/6/2026, 6:11 AM"/>
    <s v="Cancellation"/>
  </r>
  <r>
    <s v="DG0000698495"/>
    <s v="Canceled"/>
    <s v="After CC"/>
    <s v="5/6/2026, 3:32 PM"/>
    <s v="11/18/2025, 6:00 AM"/>
    <s v="11/17/2026, 11:59 PM"/>
    <s v="Subscription"/>
    <m/>
    <s v="Not Retained"/>
    <n v="1"/>
    <s v="Leigh Clark"/>
    <x v="26"/>
    <s v="5/6/2026, 3:32 PM"/>
    <s v="Cancellation"/>
  </r>
  <r>
    <s v="DG0002175499"/>
    <s v="Canceled"/>
    <s v="Tel Reg"/>
    <s v="5/5/2026, 3:01 PM"/>
    <s v="4/21/2026, 7:00 AM"/>
    <m/>
    <s v="Subscription"/>
    <n v="0.5"/>
    <s v="Not Retained"/>
    <n v="1"/>
    <s v="Kay Shackle"/>
    <x v="26"/>
    <s v="5/5/2026, 3:01 PM"/>
    <s v="Cancellation"/>
  </r>
  <r>
    <s v="DG0001767376"/>
    <s v="Canceled"/>
    <s v="Tel Reg"/>
    <s v="5/4/2026, 8:13 AM"/>
    <s v="4/17/2026, 7:00 AM"/>
    <m/>
    <s v="Subscription"/>
    <m/>
    <s v="Not Retained"/>
    <n v="1"/>
    <s v="Marcia Millsap"/>
    <x v="26"/>
    <s v="5/4/2026, 8:13 AM"/>
    <s v="Cancellation"/>
  </r>
  <r>
    <s v="DG0001757755"/>
    <s v="Initial"/>
    <s v="Tel Reg"/>
    <s v="5/4/2026, 3:47 PM"/>
    <s v="5/15/2026, 7:00 AM"/>
    <m/>
    <s v="Subscription"/>
    <m/>
    <s v="Not Retained"/>
    <n v="1"/>
    <s v="Wauneta Chapin"/>
    <x v="26"/>
    <s v="5/4/2026, 3:47 PM"/>
    <s v="Cancellation"/>
  </r>
  <r>
    <s v="DG0001991018"/>
    <s v="Initial"/>
    <s v="D&amp;G Contact Center"/>
    <s v="5/7/2026, 6:27 AM"/>
    <s v="5/17/2026, 7:00 AM"/>
    <m/>
    <s v="Subscription"/>
    <n v="0.5"/>
    <s v="Not Retained"/>
    <n v="1"/>
    <s v="Susan Straton"/>
    <x v="27"/>
    <s v="5/7/2026, 6:27 AM"/>
    <s v="Cancellation"/>
  </r>
  <r>
    <s v="DG0000140133"/>
    <s v="Initial"/>
    <s v="Web Reg"/>
    <s v="5/7/2026, 12:19 PM"/>
    <s v="6/6/2026, 7:00 AM"/>
    <s v="2/6/2027, 11:59 PM"/>
    <s v="Subscription"/>
    <m/>
    <s v="Not Retained"/>
    <n v="1"/>
    <s v="JENNIFER BODENHAUSEN"/>
    <x v="27"/>
    <s v="5/7/2026, 12:19 PM"/>
    <s v="Cancellation"/>
  </r>
  <r>
    <s v="DG0000470960"/>
    <s v="Initial"/>
    <s v="Web Reg"/>
    <s v="5/7/2026, 12:44 PM"/>
    <s v="5/20/2026, 7:00 AM"/>
    <s v="6/20/2026, 11:59 PM"/>
    <s v="Subscription"/>
    <m/>
    <s v="Not Retained"/>
    <n v="1"/>
    <s v="Lisa Collins"/>
    <x v="27"/>
    <s v="5/7/2026, 12:44 PM"/>
    <s v="Cancellation"/>
  </r>
  <r>
    <s v="DG0000927871"/>
    <s v="Initial"/>
    <s v="Whirlpool Contact Center"/>
    <s v="5/6/2026, 5:42 AM"/>
    <s v="5/17/2026, 7:00 AM"/>
    <s v="3/17/2027, 11:59 PM"/>
    <s v="Subscription"/>
    <m/>
    <s v="Not Retained"/>
    <n v="1"/>
    <s v="Kary Yang"/>
    <x v="27"/>
    <s v="5/6/2026, 5:42 AM"/>
    <s v="Cancellation"/>
  </r>
  <r>
    <s v="DG0001397681"/>
    <s v="Initial"/>
    <s v="Web Reg"/>
    <s v="5/6/2026, 6:39 AM"/>
    <s v="6/4/2026, 7:00 AM"/>
    <m/>
    <s v="Subscription"/>
    <m/>
    <s v="Not Retained"/>
    <n v="1"/>
    <s v="Steven Hancock"/>
    <x v="27"/>
    <s v="5/6/2026, 6:39 AM"/>
    <s v="Cancellation"/>
  </r>
  <r>
    <s v="DG0000221894"/>
    <s v="Initial"/>
    <s v="Tel Reg"/>
    <s v="5/6/2026, 8:31 AM"/>
    <s v="6/2/2026, 7:00 AM"/>
    <s v="8/2/2026, 11:59 PM"/>
    <s v="Subscription"/>
    <m/>
    <s v="Not Retained"/>
    <n v="1"/>
    <s v="Marlene Trouse"/>
    <x v="27"/>
    <s v="5/6/2026, 8:31 AM"/>
    <s v="Cancellation"/>
  </r>
  <r>
    <s v="DG0000603947"/>
    <s v="Canceled"/>
    <s v="Whirlpool Contact Center"/>
    <s v="5/6/2026, 8:43 AM"/>
    <s v="5/6/2026, 7:00 AM"/>
    <s v="9/18/2026, 11:59 PM"/>
    <s v="Annual Renewal"/>
    <m/>
    <s v="Not Retained"/>
    <n v="1"/>
    <s v="Terry Fick"/>
    <x v="27"/>
    <s v="5/6/2026, 8:43 AM"/>
    <s v="Cancellation"/>
  </r>
  <r>
    <s v="DG0000431094"/>
    <s v="Initial"/>
    <s v="After Web"/>
    <s v="5/6/2026, 11:03 AM"/>
    <s v="5/14/2026, 7:00 AM"/>
    <s v="6/14/2026, 11:59 PM"/>
    <s v="Subscription"/>
    <m/>
    <s v="Not Retained"/>
    <n v="1"/>
    <s v="Carl Merson"/>
    <x v="27"/>
    <s v="5/6/2026, 11:03 AM"/>
    <s v="Cancellation"/>
  </r>
  <r>
    <s v="DG0000471780"/>
    <s v="Canceled"/>
    <s v="Web Reg"/>
    <s v="5/6/2026, 11:05 AM"/>
    <s v="5/6/2026, 7:00 AM"/>
    <s v="6/20/2026, 11:59 PM"/>
    <s v="Subscription"/>
    <m/>
    <s v="Not Retained"/>
    <n v="1"/>
    <s v="Greg Yasutake"/>
    <x v="27"/>
    <s v="5/6/2026, 11:05 AM"/>
    <s v="Cancellation"/>
  </r>
  <r>
    <s v="DG0001163154"/>
    <s v="Initial"/>
    <s v="After Web"/>
    <s v="5/6/2026, 11:07 AM"/>
    <s v="5/20/2026, 7:00 AM"/>
    <m/>
    <s v="Subscription"/>
    <m/>
    <s v="Not Retained"/>
    <n v="1"/>
    <s v="Monica Hagy"/>
    <x v="27"/>
    <s v="5/6/2026, 11:07 AM"/>
    <s v="Cancellation"/>
  </r>
  <r>
    <s v="DG0000479804"/>
    <s v="Canceled"/>
    <s v="Web Reg"/>
    <s v="5/6/2026, 11:09 AM"/>
    <s v="5/6/2026, 7:00 AM"/>
    <s v="6/26/2026, 11:59 PM"/>
    <s v="Subscription"/>
    <m/>
    <s v="Not Retained"/>
    <n v="1"/>
    <s v="Marin Luna"/>
    <x v="27"/>
    <s v="5/6/2026, 11:09 AM"/>
    <s v="Cancellation"/>
  </r>
  <r>
    <s v="DG0001801457"/>
    <s v="Initial"/>
    <s v="Web Reg"/>
    <s v="5/6/2026, 11:13 AM"/>
    <s v="5/26/2026, 7:00 AM"/>
    <m/>
    <s v="Subscription"/>
    <m/>
    <s v="Not Retained"/>
    <n v="1"/>
    <s v="Alayna Chavez"/>
    <x v="27"/>
    <s v="5/6/2026, 11:13 AM"/>
    <s v="Cancellation"/>
  </r>
  <r>
    <s v="DG0002113788"/>
    <s v="Initial"/>
    <s v="Web Reg"/>
    <s v="5/6/2026, 11:17 AM"/>
    <s v="5/21/2026, 7:00 AM"/>
    <m/>
    <s v="Subscription"/>
    <m/>
    <s v="Not Retained"/>
    <n v="1"/>
    <s v="Wendy Madison"/>
    <x v="27"/>
    <s v="5/6/2026, 11:17 AM"/>
    <s v="Cancellation"/>
  </r>
  <r>
    <s v="DG0001003704"/>
    <s v="Initial"/>
    <s v="After Web"/>
    <s v="5/6/2026, 11:43 AM"/>
    <s v="5/20/2026, 7:00 AM"/>
    <s v="4/20/2027, 11:59 PM"/>
    <s v="Subscription"/>
    <m/>
    <s v="Not Retained"/>
    <n v="1"/>
    <s v="Kiran Banala"/>
    <x v="27"/>
    <s v="5/6/2026, 11:43 AM"/>
    <s v="Cancellation"/>
  </r>
  <r>
    <s v="DG0001003705"/>
    <s v="Initial"/>
    <s v="After Web"/>
    <s v="5/6/2026, 11:46 AM"/>
    <s v="5/20/2026, 7:00 AM"/>
    <s v="4/20/2027, 11:59 PM"/>
    <s v="Subscription"/>
    <m/>
    <s v="Not Retained"/>
    <n v="1"/>
    <s v="Kiran Banala"/>
    <x v="27"/>
    <s v="5/6/2026, 11:46 AM"/>
    <s v="Cancellation"/>
  </r>
  <r>
    <s v="DG0000376532"/>
    <s v="Canceled"/>
    <s v="Web Reg"/>
    <s v="5/5/2026, 6:01 AM"/>
    <s v="4/30/2026, 7:00 AM"/>
    <s v="3/31/2027, 11:59 PM"/>
    <s v="Subscription"/>
    <m/>
    <s v="Not Retained"/>
    <n v="1"/>
    <s v="Andrew Mcdonald"/>
    <x v="27"/>
    <s v="5/5/2026, 6:01 AM"/>
    <s v="Cancellation"/>
  </r>
  <r>
    <s v="DG0000376539"/>
    <s v="Canceled"/>
    <s v="Web Reg"/>
    <s v="5/5/2026, 6:02 AM"/>
    <s v="4/30/2026, 7:00 AM"/>
    <s v="3/31/2027, 11:59 PM"/>
    <s v="Subscription"/>
    <m/>
    <s v="Not Retained"/>
    <n v="1"/>
    <s v="Andrew Mcdonald"/>
    <x v="27"/>
    <s v="5/5/2026, 6:02 AM"/>
    <s v="Cancellation"/>
  </r>
  <r>
    <s v="DG0002003350"/>
    <s v="Initial"/>
    <s v="After Web"/>
    <s v="5/5/2026, 6:08 AM"/>
    <s v="5/18/2026, 7:00 AM"/>
    <m/>
    <s v="Subscription"/>
    <m/>
    <s v="Not Retained"/>
    <n v="1"/>
    <s v="Jimmy Ashworth"/>
    <x v="27"/>
    <s v="5/5/2026, 6:08 AM"/>
    <s v="Cancellation"/>
  </r>
  <r>
    <s v="DG0001157907"/>
    <s v="Initial"/>
    <s v="Web Reg"/>
    <s v="5/5/2026, 6:11 AM"/>
    <s v="5/18/2026, 7:00 AM"/>
    <m/>
    <s v="Subscription"/>
    <m/>
    <s v="Not Retained"/>
    <n v="1"/>
    <s v="Crystal Brantley"/>
    <x v="27"/>
    <s v="5/5/2026, 6:11 AM"/>
    <s v="Cancellation"/>
  </r>
  <r>
    <s v="DG0000465235"/>
    <s v="Initial"/>
    <s v="After Web"/>
    <s v="5/5/2026, 6:53 AM"/>
    <s v="5/16/2026, 7:00 AM"/>
    <s v="6/16/2026, 11:59 PM"/>
    <s v="Subscription"/>
    <m/>
    <s v="Not Retained"/>
    <n v="1"/>
    <s v="Anna Heshiki"/>
    <x v="27"/>
    <s v="5/5/2026, 6:53 AM"/>
    <s v="Cancellation"/>
  </r>
  <r>
    <s v="DG0001393650"/>
    <s v="Canceled"/>
    <s v="Whirlpool Contact Center"/>
    <s v="5/5/2026, 10:40 AM"/>
    <s v="5/5/2026, 7:00 AM"/>
    <m/>
    <s v="Annual Renewal"/>
    <m/>
    <s v="Not Retained"/>
    <n v="1"/>
    <s v="Patrick andre"/>
    <x v="27"/>
    <s v="5/5/2026, 10:40 AM"/>
    <s v="Cancellation"/>
  </r>
  <r>
    <s v="DG0001890719"/>
    <s v="Canceled"/>
    <s v="Whirlpool Contact Center"/>
    <s v="5/4/2026, 6:54 AM"/>
    <s v="5/4/2026, 7:00 AM"/>
    <m/>
    <s v="Subscription"/>
    <n v="0.5"/>
    <s v="Not Retained"/>
    <n v="1"/>
    <s v="Samer Bazzi"/>
    <x v="27"/>
    <s v="5/4/2026, 6:54 AM"/>
    <s v="Cancellation"/>
  </r>
  <r>
    <s v="DG0001890766"/>
    <s v="Initial"/>
    <s v="D&amp;G Contact Center"/>
    <s v="5/4/2026, 6:54 AM"/>
    <s v="5/17/2026, 7:00 AM"/>
    <m/>
    <s v="Subscription"/>
    <n v="0.5"/>
    <s v="Not Retained"/>
    <n v="1"/>
    <s v="Samer Bazzi"/>
    <x v="27"/>
    <s v="5/4/2026, 6:54 AM"/>
    <s v="Cancellation"/>
  </r>
  <r>
    <s v="DG0001850339"/>
    <s v="Canceled"/>
    <s v="Whirlpool Contact Center"/>
    <s v="5/4/2026, 7:00 AM"/>
    <s v="5/4/2026, 7:00 AM"/>
    <m/>
    <s v="Annual Renewal"/>
    <m/>
    <s v="Not Retained"/>
    <n v="1"/>
    <s v="AMAR AHMED"/>
    <x v="27"/>
    <s v="5/4/2026, 7:00 AM"/>
    <s v="Cancellation"/>
  </r>
  <r>
    <s v="DG0001115175"/>
    <s v="Initial"/>
    <s v="Web Reg"/>
    <s v="5/4/2026, 8:44 AM"/>
    <s v="6/2/2026, 7:00 AM"/>
    <m/>
    <s v="Subscription"/>
    <m/>
    <s v="Not Retained"/>
    <n v="1"/>
    <s v="Megan Zullo"/>
    <x v="27"/>
    <s v="5/4/2026, 8:44 AM"/>
    <s v="Cancellation"/>
  </r>
  <r>
    <s v="DG0001115133"/>
    <s v="Initial"/>
    <s v="Web Reg"/>
    <s v="5/4/2026, 8:45 AM"/>
    <s v="6/2/2026, 7:00 AM"/>
    <m/>
    <s v="Subscription"/>
    <m/>
    <s v="Not Retained"/>
    <n v="1"/>
    <s v="Megan Zullo"/>
    <x v="27"/>
    <s v="5/4/2026, 8:45 AM"/>
    <s v="Cancellation"/>
  </r>
  <r>
    <s v="DG0001899559"/>
    <s v="Initial"/>
    <s v="Web Reg"/>
    <s v="5/4/2026, 9:00 AM"/>
    <s v="5/20/2026, 7:00 AM"/>
    <m/>
    <s v="Subscription"/>
    <m/>
    <s v="Not Retained"/>
    <n v="1"/>
    <s v="Annmarie Neal"/>
    <x v="27"/>
    <s v="5/4/2026, 9:00 AM"/>
    <s v="Cancellation"/>
  </r>
  <r>
    <s v="DG0001453682"/>
    <s v="Initial"/>
    <s v="Web Reg"/>
    <s v="5/4/2026, 9:41 AM"/>
    <s v="5/22/2026, 7:00 AM"/>
    <m/>
    <s v="Subscription"/>
    <m/>
    <s v="Not Retained"/>
    <n v="1"/>
    <s v="CASEY Hartman"/>
    <x v="27"/>
    <s v="5/4/2026, 9:41 AM"/>
    <s v="Cancellation"/>
  </r>
  <r>
    <s v="DG0001594439"/>
    <s v="Initial"/>
    <s v="Whirlpool Contact Center"/>
    <s v="5/11/2026, 6:57 AM"/>
    <s v="6/3/2026, 7:00 AM"/>
    <m/>
    <s v="Subscription"/>
    <m/>
    <s v="Not Retained"/>
    <n v="1"/>
    <s v="Morgan Duncan"/>
    <x v="28"/>
    <s v="5/11/2026, 6:57 AM"/>
    <s v="Cancellation"/>
  </r>
  <r>
    <s v="DG0001594391"/>
    <s v="Initial"/>
    <s v="Whirlpool Contact Center"/>
    <s v="5/11/2026, 6:58 AM"/>
    <s v="6/3/2026, 7:00 AM"/>
    <m/>
    <s v="Subscription"/>
    <m/>
    <s v="Not Retained"/>
    <n v="1"/>
    <s v="Morgan Duncan"/>
    <x v="28"/>
    <s v="5/11/2026, 6:58 AM"/>
    <s v="Cancellation"/>
  </r>
  <r>
    <s v="DG0001594388"/>
    <s v="Initial"/>
    <s v="Whirlpool Contact Center"/>
    <s v="5/11/2026, 6:59 AM"/>
    <s v="6/3/2026, 7:00 AM"/>
    <m/>
    <s v="Subscription"/>
    <m/>
    <s v="Not Retained"/>
    <n v="1"/>
    <s v="Morgan Duncan"/>
    <x v="28"/>
    <s v="5/11/2026, 6:59 AM"/>
    <s v="Cancellation"/>
  </r>
  <r>
    <s v="DG0001594386"/>
    <s v="Initial"/>
    <s v="Whirlpool Contact Center"/>
    <s v="5/11/2026, 7:00 AM"/>
    <s v="6/3/2026, 7:00 AM"/>
    <m/>
    <s v="Subscription"/>
    <m/>
    <s v="Not Retained"/>
    <n v="1"/>
    <s v="Morgan Duncan"/>
    <x v="28"/>
    <s v="5/11/2026, 7:00 AM"/>
    <s v="Cancellation"/>
  </r>
  <r>
    <s v="DG0001594381"/>
    <s v="Initial"/>
    <s v="Whirlpool Contact Center"/>
    <s v="5/11/2026, 7:01 AM"/>
    <s v="6/3/2026, 7:00 AM"/>
    <m/>
    <s v="Subscription"/>
    <m/>
    <s v="Not Retained"/>
    <n v="1"/>
    <s v="Morgan Duncan"/>
    <x v="28"/>
    <s v="5/11/2026, 7:01 AM"/>
    <s v="Cancellation"/>
  </r>
  <r>
    <s v="DG0001594383"/>
    <s v="Initial"/>
    <s v="Whirlpool Contact Center"/>
    <s v="5/11/2026, 7:02 AM"/>
    <s v="6/3/2026, 7:00 AM"/>
    <m/>
    <s v="Subscription"/>
    <m/>
    <s v="Not Retained"/>
    <n v="1"/>
    <s v="Morgan Duncan"/>
    <x v="28"/>
    <s v="5/11/2026, 7:02 AM"/>
    <s v="Cancellation"/>
  </r>
  <r>
    <s v="DG0001115436"/>
    <s v="Initial"/>
    <s v="Whirlpool Contact Center"/>
    <s v="5/7/2026, 9:16 AM"/>
    <s v="6/2/2026, 7:00 AM"/>
    <m/>
    <s v="Subscription"/>
    <m/>
    <s v="Not Retained"/>
    <n v="1"/>
    <s v="WALKER HILL"/>
    <x v="28"/>
    <s v="5/7/2026, 9:16 AM"/>
    <s v="Cancellation"/>
  </r>
  <r>
    <s v="DG0001056520"/>
    <s v="Canceled"/>
    <s v="After CC"/>
    <s v="5/5/2026, 7:12 AM"/>
    <s v="5/11/2026, 7:00 AM"/>
    <m/>
    <s v="Subscription"/>
    <m/>
    <s v="Not Retained"/>
    <n v="1"/>
    <s v="ROBERT KERRIGAN"/>
    <x v="28"/>
    <s v="5/5/2026, 7:12 AM"/>
    <s v="Cancellation"/>
  </r>
  <r>
    <s v="DG0001056518"/>
    <s v="Canceled"/>
    <s v="After CC"/>
    <s v="5/5/2026, 7:13 AM"/>
    <s v="5/11/2026, 7:00 AM"/>
    <m/>
    <s v="Subscription"/>
    <m/>
    <s v="Not Retained"/>
    <n v="1"/>
    <s v="ROBERT KERRIGAN"/>
    <x v="28"/>
    <s v="5/5/2026, 7:13 AM"/>
    <s v="Cancellation"/>
  </r>
  <r>
    <s v="DG0001482693"/>
    <s v="Initial"/>
    <s v="Tel Reg"/>
    <s v="5/5/2026, 8:52 AM"/>
    <s v="6/1/2026, 7:00 AM"/>
    <m/>
    <s v="Subscription"/>
    <m/>
    <s v="Not Retained"/>
    <n v="1"/>
    <s v="Justin Brand"/>
    <x v="28"/>
    <s v="5/5/2026, 8:52 AM"/>
    <s v="Cancellation"/>
  </r>
  <r>
    <s v="DG0002117660"/>
    <s v="Canceled"/>
    <s v="Whirlpool Contact Center"/>
    <s v="5/5/2026, 12:06 PM"/>
    <s v="5/5/2026, 7:00 AM"/>
    <m/>
    <s v="Subscription"/>
    <n v="0.5"/>
    <s v="Not Retained"/>
    <n v="1"/>
    <s v="Mark Rascoe"/>
    <x v="28"/>
    <s v="5/5/2026, 12:06 PM"/>
    <s v="Cancellation"/>
  </r>
  <r>
    <s v="DG0002043521"/>
    <s v="Canceled"/>
    <s v="Whirlpool Contact Center"/>
    <s v="5/5/2026, 1:11 PM"/>
    <s v="5/5/2026, 7:00 AM"/>
    <m/>
    <s v="Annual Renewal"/>
    <m/>
    <s v="Not Retained"/>
    <n v="1"/>
    <s v="BRENDA MARTIN"/>
    <x v="28"/>
    <s v="5/5/2026, 1:11 PM"/>
    <s v="Cancellation"/>
  </r>
  <r>
    <s v="DG0001096852"/>
    <s v="Initial"/>
    <s v="Whirlpool Contact Center"/>
    <s v="5/8/2026, 8:33 AM"/>
    <s v="5/27/2026, 7:00 AM"/>
    <m/>
    <s v="Annual Renewal"/>
    <m/>
    <s v="Not Retained"/>
    <n v="1"/>
    <s v="Nick Verrochi"/>
    <x v="29"/>
    <s v="5/8/2026, 8:33 AM"/>
    <s v="Cancellation"/>
  </r>
  <r>
    <s v="DG0001554458"/>
    <s v="Canceled"/>
    <s v="Whirlpool Contact Center"/>
    <s v="5/8/2026, 8:49 AM"/>
    <s v="5/8/2026, 7:00 AM"/>
    <m/>
    <s v="Annual Renewal"/>
    <m/>
    <s v="Not Retained"/>
    <n v="1"/>
    <s v="keith cody"/>
    <x v="29"/>
    <s v="5/8/2026, 8:49 AM"/>
    <s v="Cancellation"/>
  </r>
  <r>
    <s v="DG0001124418"/>
    <s v="Initial"/>
    <s v="Whirlpool Contact Center"/>
    <s v="5/8/2026, 9:03 AM"/>
    <s v="6/5/2026, 7:00 AM"/>
    <m/>
    <s v="Annual Renewal"/>
    <m/>
    <s v="Not Retained"/>
    <n v="1"/>
    <s v="Richard DiPrima"/>
    <x v="29"/>
    <s v="5/8/2026, 9:03 AM"/>
    <s v="Cancellation"/>
  </r>
  <r>
    <s v="DG0000735915"/>
    <s v="Canceled"/>
    <s v="Whirlpool Contact Center"/>
    <s v="5/8/2026, 9:15 AM"/>
    <s v="5/8/2026, 7:00 AM"/>
    <s v="12/8/2026, 11:59 PM"/>
    <s v="Subscription"/>
    <m/>
    <s v="Not Retained"/>
    <n v="1"/>
    <s v="max sharp"/>
    <x v="29"/>
    <s v="5/8/2026, 9:15 AM"/>
    <s v="Cancellation"/>
  </r>
  <r>
    <s v="DG0001684213"/>
    <s v="Initial"/>
    <s v="D&amp;G Contact Center"/>
    <s v="5/8/2026, 9:51 AM"/>
    <s v="5/27/2026, 7:00 AM"/>
    <m/>
    <s v="Subscription"/>
    <m/>
    <s v="Not Retained"/>
    <n v="1"/>
    <s v="Mahjabeen Hussain"/>
    <x v="29"/>
    <s v="5/8/2026, 9:51 AM"/>
    <s v="Cancellation"/>
  </r>
  <r>
    <s v="DG0001796421"/>
    <s v="Initial"/>
    <s v="Tel Reg"/>
    <s v="5/8/2026, 10:32 AM"/>
    <s v="5/25/2026, 7:00 AM"/>
    <m/>
    <s v="Subscription"/>
    <m/>
    <s v="Not Retained"/>
    <n v="1"/>
    <s v="Enrique Ramos"/>
    <x v="29"/>
    <s v="5/8/2026, 10:32 AM"/>
    <s v="Cancellation"/>
  </r>
  <r>
    <s v="DG0001796420"/>
    <s v="Initial"/>
    <s v="Tel Reg"/>
    <s v="5/8/2026, 10:33 AM"/>
    <s v="5/25/2026, 7:00 AM"/>
    <m/>
    <s v="Subscription"/>
    <m/>
    <s v="Not Retained"/>
    <n v="1"/>
    <s v="Enrique Ramos"/>
    <x v="29"/>
    <s v="5/8/2026, 10:33 AM"/>
    <s v="Cancellation"/>
  </r>
  <r>
    <s v="DG0001796419"/>
    <s v="Initial"/>
    <s v="Tel Reg"/>
    <s v="5/8/2026, 10:38 AM"/>
    <s v="5/25/2026, 7:00 AM"/>
    <m/>
    <s v="Subscription"/>
    <m/>
    <s v="Not Retained"/>
    <n v="1"/>
    <s v="Enrique Ramos"/>
    <x v="29"/>
    <s v="5/8/2026, 10:38 AM"/>
    <s v="Cancellation"/>
  </r>
  <r>
    <s v="DG0001012731"/>
    <s v="Canceled"/>
    <s v="After Mail"/>
    <s v="5/8/2026, 11:00 AM"/>
    <s v="5/8/2026, 7:00 AM"/>
    <m/>
    <s v="Term"/>
    <m/>
    <s v="Not Retained"/>
    <n v="1"/>
    <s v="Barbara Werbelow"/>
    <x v="29"/>
    <s v="5/8/2026, 11:00 AM"/>
    <s v="Cancellation"/>
  </r>
  <r>
    <s v="DG0001074968"/>
    <s v="Canceled"/>
    <s v="Whirlpool Contact Center"/>
    <s v="5/8/2026, 12:17 PM"/>
    <s v="4/18/2026, 7:00 AM"/>
    <m/>
    <s v="Annual Renewal"/>
    <m/>
    <s v="Not Retained"/>
    <n v="1"/>
    <s v="Orlando Toro"/>
    <x v="29"/>
    <s v="5/8/2026, 12:17 PM"/>
    <s v="Cancellation"/>
  </r>
  <r>
    <s v="DG0001969925"/>
    <s v="Canceled"/>
    <s v="Whirlpool Contact Center"/>
    <s v="5/8/2026, 12:38 PM"/>
    <s v="5/9/2026, 7:00 AM"/>
    <m/>
    <s v="Subscription"/>
    <n v="0.5"/>
    <s v="Not Retained"/>
    <n v="1"/>
    <s v="Malia Carlsen"/>
    <x v="29"/>
    <s v="5/8/2026, 12:38 PM"/>
    <s v="Cancellation"/>
  </r>
  <r>
    <s v="DG0000852453"/>
    <s v="Canceled"/>
    <s v="Web Reg"/>
    <s v="5/8/2026, 1:27 PM"/>
    <s v="3/7/2026, 6:00 AM"/>
    <s v="2/9/2027, 11:59 PM"/>
    <s v="Subscription"/>
    <m/>
    <s v="Not Retained"/>
    <n v="1"/>
    <s v="Jane Twiss"/>
    <x v="29"/>
    <s v="5/8/2026, 1:27 PM"/>
    <s v="Cancellation"/>
  </r>
  <r>
    <s v="DG0001725040"/>
    <s v="Initial"/>
    <s v="Tel Reg"/>
    <s v="5/8/2026, 1:41 PM"/>
    <s v="6/7/2026, 7:00 AM"/>
    <m/>
    <s v="Subscription"/>
    <m/>
    <s v="Not Retained"/>
    <n v="1"/>
    <s v="barry EDDINGER"/>
    <x v="29"/>
    <s v="5/8/2026, 1:41 PM"/>
    <s v="Cancellation"/>
  </r>
  <r>
    <s v="DG0001725037"/>
    <s v="Initial"/>
    <s v="Tel Reg"/>
    <s v="5/8/2026, 1:47 PM"/>
    <s v="6/7/2026, 7:00 AM"/>
    <m/>
    <s v="Subscription"/>
    <m/>
    <s v="Not Retained"/>
    <n v="1"/>
    <s v="barry EDDINGER"/>
    <x v="29"/>
    <s v="5/8/2026, 1:47 PM"/>
    <s v="Cancellation"/>
  </r>
  <r>
    <s v="DG0001485508"/>
    <s v="Initial"/>
    <s v="After CC"/>
    <s v="5/8/2026, 1:56 PM"/>
    <s v="6/1/2026, 7:00 AM"/>
    <m/>
    <s v="Subscription"/>
    <m/>
    <s v="Not Retained"/>
    <n v="1"/>
    <s v="Elvia Molina"/>
    <x v="29"/>
    <s v="5/8/2026, 1:56 PM"/>
    <s v="Cancellation"/>
  </r>
  <r>
    <s v="DG0000962159"/>
    <s v="Canceled"/>
    <s v="Whirlpool Contact Center"/>
    <s v="5/8/2026, 2:11 PM"/>
    <s v="4/8/2026, 7:00 AM"/>
    <s v="4/1/2027, 11:59 PM"/>
    <s v="Annual Renewal"/>
    <m/>
    <s v="Not Retained"/>
    <n v="1"/>
    <s v="CHRISTOPHER WHITE"/>
    <x v="29"/>
    <s v="5/8/2026, 2:11 PM"/>
    <s v="Cancellation"/>
  </r>
  <r>
    <s v="DG0001085771"/>
    <s v="Initial"/>
    <s v="Whirlpool Contact Center"/>
    <s v="5/8/2026, 2:31 PM"/>
    <s v="5/22/2026, 7:00 AM"/>
    <m/>
    <s v="Annual Renewal"/>
    <m/>
    <s v="Not Retained"/>
    <n v="1"/>
    <s v="GLORIA Millanes"/>
    <x v="29"/>
    <s v="5/8/2026, 2:31 PM"/>
    <s v="Cancellation"/>
  </r>
  <r>
    <s v="DG0000062595"/>
    <s v="Canceled"/>
    <s v="Whirlpool Contact Center"/>
    <s v="5/8/2026, 3:35 PM"/>
    <s v="2/8/2026, 6:00 AM"/>
    <s v="7/25/2026, 11:59 PM"/>
    <s v="Annual Renewal"/>
    <m/>
    <s v="Not Retained"/>
    <n v="1"/>
    <s v="HOLLY CISNEROS"/>
    <x v="29"/>
    <s v="5/8/2026, 3:35 PM"/>
    <s v="Cancellation"/>
  </r>
  <r>
    <s v="DG0000895259"/>
    <s v="Canceled"/>
    <s v="After CC"/>
    <s v="5/7/2026, 8:56 AM"/>
    <s v="5/7/2026, 7:00 AM"/>
    <s v="4/1/2027, 11:59 PM"/>
    <s v="Subscription"/>
    <m/>
    <s v="Not Retained"/>
    <n v="1"/>
    <s v="Shanta Singh"/>
    <x v="29"/>
    <s v="5/7/2026, 8:56 AM"/>
    <s v="Cancellation"/>
  </r>
  <r>
    <s v="DG0001074810"/>
    <s v="Initial"/>
    <s v="D&amp;G Contact Center"/>
    <s v="5/7/2026, 8:58 AM"/>
    <s v="5/17/2026, 7:00 AM"/>
    <m/>
    <s v="Subscription"/>
    <m/>
    <s v="Not Retained"/>
    <n v="1"/>
    <s v="Shanta Singh"/>
    <x v="29"/>
    <s v="5/7/2026, 8:58 AM"/>
    <s v="Cancellation"/>
  </r>
  <r>
    <s v="DG0001602737"/>
    <s v="Initial"/>
    <s v="Whirlpool Contact Center"/>
    <s v="5/7/2026, 9:15 AM"/>
    <s v="6/5/2026, 7:00 AM"/>
    <m/>
    <s v="Subscription"/>
    <m/>
    <s v="Not Retained"/>
    <n v="1"/>
    <s v="Missy Miley"/>
    <x v="29"/>
    <s v="5/7/2026, 9:15 AM"/>
    <s v="Cancellation"/>
  </r>
  <r>
    <s v="DG0001047669"/>
    <s v="Canceled"/>
    <s v="Whirlpool Contact Center"/>
    <s v="5/7/2026, 10:00 AM"/>
    <s v="5/7/2026, 7:00 AM"/>
    <m/>
    <s v="Annual Renewal"/>
    <m/>
    <s v="Not Retained"/>
    <n v="1"/>
    <s v="David Kocot"/>
    <x v="29"/>
    <s v="5/7/2026, 10:00 AM"/>
    <s v="Cancellation"/>
  </r>
  <r>
    <s v="DG0001605881"/>
    <s v="Canceled"/>
    <s v="Whirlpool Contact Center"/>
    <s v="5/7/2026, 10:46 AM"/>
    <s v="5/7/2026, 7:00 AM"/>
    <m/>
    <s v="Annual Renewal"/>
    <m/>
    <s v="Not Retained"/>
    <n v="1"/>
    <s v="Drew Jaskot"/>
    <x v="29"/>
    <s v="5/7/2026, 10:46 AM"/>
    <s v="Cancellation"/>
  </r>
  <r>
    <s v="DG0000990882"/>
    <s v="Canceled"/>
    <s v="Tel Reg"/>
    <s v="5/7/2026, 12:01 PM"/>
    <s v="5/7/2026, 7:00 AM"/>
    <s v="4/14/2027, 11:59 PM"/>
    <s v="Subscription"/>
    <m/>
    <s v="Not Retained"/>
    <n v="1"/>
    <s v="Cristy Carpenter"/>
    <x v="29"/>
    <s v="5/7/2026, 12:01 PM"/>
    <s v="Cancellation"/>
  </r>
  <r>
    <s v="DG0000429981"/>
    <s v="Initial"/>
    <s v="Whirlpool Contact Center"/>
    <s v="5/7/2026, 12:34 PM"/>
    <s v="5/20/2026, 7:00 AM"/>
    <s v="5/20/2026, 11:59 PM"/>
    <s v="Annual Renewal"/>
    <m/>
    <s v="Not Retained"/>
    <n v="1"/>
    <s v="Tim Dimmick"/>
    <x v="29"/>
    <s v="5/7/2026, 12:34 PM"/>
    <s v="Cancellation"/>
  </r>
  <r>
    <s v="DG0001551070"/>
    <s v="Canceled"/>
    <s v="After Mail"/>
    <s v="5/7/2026, 1:19 PM"/>
    <s v="5/7/2026, 7:00 AM"/>
    <m/>
    <s v="Subscription"/>
    <n v="0.2"/>
    <s v="Not Retained"/>
    <n v="1"/>
    <s v="James Honea"/>
    <x v="29"/>
    <s v="5/7/2026, 1:19 PM"/>
    <s v="Cancellation"/>
  </r>
  <r>
    <s v="DG0001493774"/>
    <s v="Initial"/>
    <s v="Tel Reg"/>
    <s v="5/7/2026, 4:06 PM"/>
    <s v="6/5/2026, 7:00 AM"/>
    <m/>
    <s v="Subscription"/>
    <m/>
    <s v="Not Retained"/>
    <n v="1"/>
    <s v="Ashley Weaver"/>
    <x v="29"/>
    <s v="5/7/2026, 4:06 PM"/>
    <s v="Cancellation"/>
  </r>
  <r>
    <s v="DG0001493772"/>
    <s v="Initial"/>
    <s v="Tel Reg"/>
    <s v="5/7/2026, 4:07 PM"/>
    <s v="6/5/2026, 7:00 AM"/>
    <m/>
    <s v="Subscription"/>
    <m/>
    <s v="Not Retained"/>
    <n v="1"/>
    <s v="Ashley Weaver"/>
    <x v="29"/>
    <s v="5/7/2026, 4:07 PM"/>
    <s v="Cancellation"/>
  </r>
  <r>
    <s v="DG0001647603"/>
    <s v="Canceled"/>
    <s v="Whirlpool Contact Center"/>
    <s v="5/7/2026, 4:16 PM"/>
    <s v="5/7/2026, 7:00 AM"/>
    <m/>
    <s v="Annual Renewal"/>
    <m/>
    <s v="Not Retained"/>
    <n v="1"/>
    <s v="Nadia Nukhater"/>
    <x v="29"/>
    <s v="5/7/2026, 4:16 PM"/>
    <s v="Cancellation"/>
  </r>
  <r>
    <s v="DG0000795694"/>
    <s v="Canceled"/>
    <s v="After CC"/>
    <s v="5/6/2026, 9:25 AM"/>
    <s v="5/6/2026, 7:00 AM"/>
    <s v="2/8/2027, 11:59 PM"/>
    <s v="Subscription"/>
    <m/>
    <s v="Not Retained"/>
    <n v="1"/>
    <s v="Andrew Gorini"/>
    <x v="29"/>
    <s v="5/6/2026, 9:25 AM"/>
    <s v="Cancellation"/>
  </r>
  <r>
    <s v="DG0000034697"/>
    <s v="Initial"/>
    <s v="Tel Reg"/>
    <s v="5/6/2026, 9:39 AM"/>
    <s v="5/28/2026, 7:00 AM"/>
    <s v="3/28/2027, 11:59 PM"/>
    <s v="Subscription"/>
    <m/>
    <s v="Not Retained"/>
    <n v="1"/>
    <s v="ritva friend"/>
    <x v="29"/>
    <s v="5/6/2026, 9:39 AM"/>
    <s v="Cancellation"/>
  </r>
  <r>
    <s v="DG0000880272"/>
    <s v="Initial"/>
    <s v="Tel Reg"/>
    <s v="5/6/2026, 9:40 AM"/>
    <s v="5/23/2026, 7:00 AM"/>
    <s v="2/23/2027, 11:59 PM"/>
    <s v="Subscription"/>
    <m/>
    <s v="Not Retained"/>
    <n v="1"/>
    <s v="ritva friend"/>
    <x v="29"/>
    <s v="5/6/2026, 9:40 AM"/>
    <s v="Cancellation"/>
  </r>
  <r>
    <s v="DG0001195920"/>
    <s v="Initial"/>
    <s v="Tel Reg"/>
    <s v="5/6/2026, 9:41 AM"/>
    <s v="6/2/2026, 7:00 AM"/>
    <m/>
    <s v="Subscription"/>
    <m/>
    <s v="Not Retained"/>
    <n v="1"/>
    <s v="ritva friend"/>
    <x v="29"/>
    <s v="5/6/2026, 9:41 AM"/>
    <s v="Cancellation"/>
  </r>
  <r>
    <s v="DG0000440815"/>
    <s v="Initial"/>
    <s v="D&amp;G Contact Center"/>
    <s v="5/6/2026, 9:44 AM"/>
    <s v="5/28/2026, 7:00 AM"/>
    <s v="6/28/2026, 11:59 PM"/>
    <s v="Subscription"/>
    <m/>
    <s v="Not Retained"/>
    <n v="1"/>
    <s v="ritva friend"/>
    <x v="29"/>
    <s v="5/6/2026, 9:44 AM"/>
    <s v="Cancellation"/>
  </r>
  <r>
    <s v="DG0002126377"/>
    <s v="Initial"/>
    <s v="Tel Reg"/>
    <s v="5/6/2026, 10:34 AM"/>
    <s v="5/26/2026, 7:00 AM"/>
    <m/>
    <s v="Subscription"/>
    <n v="0.5"/>
    <s v="Not Retained"/>
    <n v="1"/>
    <s v="Robert Kennedy"/>
    <x v="29"/>
    <s v="5/6/2026, 10:34 AM"/>
    <s v="Cancellation"/>
  </r>
  <r>
    <s v="DG0000353031"/>
    <s v="Canceled"/>
    <s v="Whirlpool Contact Center"/>
    <s v="5/6/2026, 12:14 PM"/>
    <s v="5/6/2026, 7:00 AM"/>
    <s v="3/3/2027, 11:59 PM"/>
    <s v="Annual Renewal"/>
    <m/>
    <s v="Not Retained"/>
    <n v="1"/>
    <s v="Thomas Piasta"/>
    <x v="29"/>
    <s v="5/6/2026, 12:14 PM"/>
    <s v="Cancellation"/>
  </r>
  <r>
    <s v="DG0001998420"/>
    <s v="Initial"/>
    <s v="Tel Reg"/>
    <s v="5/6/2026, 1:24 PM"/>
    <s v="5/17/2026, 7:00 AM"/>
    <m/>
    <s v="Subscription"/>
    <m/>
    <s v="Not Retained"/>
    <n v="1"/>
    <s v="Phyllis Yoder"/>
    <x v="29"/>
    <s v="5/6/2026, 1:24 PM"/>
    <s v="Cancellation"/>
  </r>
  <r>
    <s v="DG0000674854"/>
    <s v="Initial"/>
    <s v="Tel Reg"/>
    <s v="5/6/2026, 2:11 PM"/>
    <s v="6/3/2026, 7:00 AM"/>
    <s v="11/3/2026, 11:59 PM"/>
    <s v="Subscription"/>
    <n v="0.2"/>
    <s v="Not Retained"/>
    <n v="1"/>
    <s v="Toni Cullins"/>
    <x v="29"/>
    <s v="5/6/2026, 2:11 PM"/>
    <s v="Cancellation"/>
  </r>
  <r>
    <s v="DG0001375103"/>
    <s v="Canceled"/>
    <s v="Tel Reg"/>
    <s v="5/6/2026, 2:33 PM"/>
    <s v="4/28/2026, 7:00 AM"/>
    <m/>
    <s v="Subscription"/>
    <m/>
    <s v="Not Retained"/>
    <n v="1"/>
    <s v="Daniel Mack"/>
    <x v="29"/>
    <s v="5/6/2026, 2:33 PM"/>
    <s v="Cancellation"/>
  </r>
  <r>
    <s v="DG0001008151"/>
    <s v="Canceled"/>
    <s v="Whirlpool Contact Center"/>
    <s v="5/6/2026, 3:28 PM"/>
    <s v="5/6/2026, 7:00 AM"/>
    <s v="4/21/2027, 11:59 PM"/>
    <s v="Annual Renewal"/>
    <m/>
    <s v="Not Retained"/>
    <n v="1"/>
    <s v="ABIGAIL ROMERO"/>
    <x v="29"/>
    <s v="5/6/2026, 3:28 PM"/>
    <s v="Cancellation"/>
  </r>
  <r>
    <s v="DG0001033070"/>
    <s v="Canceled"/>
    <s v="Tel Reg"/>
    <s v="5/6/2026, 4:29 PM"/>
    <s v="5/6/2026, 7:00 AM"/>
    <s v="5/1/2027, 11:59 PM"/>
    <s v="Subscription"/>
    <m/>
    <s v="Not Retained"/>
    <n v="1"/>
    <s v="Stacie hailey"/>
    <x v="29"/>
    <s v="5/6/2026, 4:29 PM"/>
    <s v="Cancellation"/>
  </r>
  <r>
    <s v="DG0002029288"/>
    <s v="Canceled"/>
    <s v="Whirlpool Contact Center"/>
    <s v="5/5/2026, 8:52 AM"/>
    <s v="5/5/2026, 7:00 AM"/>
    <m/>
    <s v="Annual Renewal"/>
    <m/>
    <s v="Not Retained"/>
    <n v="1"/>
    <s v="TK Steelman"/>
    <x v="29"/>
    <s v="5/5/2026, 8:52 AM"/>
    <s v="Cancellation"/>
  </r>
  <r>
    <s v="DG0001780264"/>
    <s v="Canceled"/>
    <s v="Web Reg"/>
    <s v="5/5/2026, 12:53 PM"/>
    <s v="5/5/2026, 7:00 AM"/>
    <m/>
    <s v="Subscription"/>
    <n v="0.2"/>
    <s v="Not Retained"/>
    <n v="1"/>
    <s v="Kathleen Jahns"/>
    <x v="29"/>
    <s v="5/5/2026, 12:53 PM"/>
    <s v="Cancellation"/>
  </r>
  <r>
    <s v="DG0002107093"/>
    <s v="Canceled"/>
    <s v="Whirlpool Contact Center"/>
    <s v="5/5/2026, 1:53 PM"/>
    <s v="5/5/2026, 7:00 AM"/>
    <m/>
    <s v="Annual Renewal"/>
    <m/>
    <s v="Not Retained"/>
    <n v="1"/>
    <s v="Paula Quinn"/>
    <x v="29"/>
    <s v="5/5/2026, 1:53 PM"/>
    <s v="Cancellation"/>
  </r>
  <r>
    <s v="DG0000237847"/>
    <s v="Canceled"/>
    <s v="Web Reg"/>
    <s v="5/1/2026, 8:43 AM"/>
    <s v="5/1/2026, 7:00 AM"/>
    <s v="8/31/2026, 11:59 PM"/>
    <s v="Subscription"/>
    <m/>
    <s v="Not Retained"/>
    <n v="1"/>
    <s v="April Miller"/>
    <x v="29"/>
    <s v="5/1/2026, 8:43 AM"/>
    <s v="Cancellation"/>
  </r>
  <r>
    <s v="DG0000237828"/>
    <s v="Canceled"/>
    <s v="Web Reg"/>
    <s v="5/1/2026, 8:44 AM"/>
    <s v="5/1/2026, 7:00 AM"/>
    <s v="8/31/2026, 11:59 PM"/>
    <s v="Subscription"/>
    <m/>
    <s v="Not Retained"/>
    <n v="1"/>
    <s v="April Miller"/>
    <x v="29"/>
    <s v="5/1/2026, 8:44 AM"/>
    <s v="Cancellation"/>
  </r>
  <r>
    <s v="DG0000780002"/>
    <s v="Initial"/>
    <s v="After Mail"/>
    <s v="5/1/2026, 10:07 AM"/>
    <s v="5/31/2026, 7:00 AM"/>
    <s v="1/31/2027, 11:59 PM"/>
    <s v="Subscription"/>
    <m/>
    <s v="Not Retained"/>
    <n v="1"/>
    <s v="Lissa Gjertsen"/>
    <x v="29"/>
    <s v="5/1/2026, 10:07 AM"/>
    <s v="Cancellation"/>
  </r>
  <r>
    <s v="DG0000592906"/>
    <s v="Canceled"/>
    <s v="Whirlpool Contact Center"/>
    <s v="5/1/2026, 10:51 AM"/>
    <s v="5/1/2026, 7:00 AM"/>
    <s v="9/11/2026, 11:59 PM"/>
    <s v="Annual Renewal"/>
    <m/>
    <s v="Not Retained"/>
    <n v="1"/>
    <s v="Victoria Ledesma"/>
    <x v="29"/>
    <s v="5/1/2026, 10:51 AM"/>
    <s v="Cancellation"/>
  </r>
  <r>
    <s v="DG0001067645"/>
    <s v="Initial"/>
    <s v="Whirlpool Contact Center"/>
    <s v="5/1/2026, 11:26 AM"/>
    <s v="5/15/2026, 7:00 AM"/>
    <m/>
    <s v="Annual Renewal"/>
    <m/>
    <s v="Not Retained"/>
    <n v="1"/>
    <s v="Cheryl Lanier"/>
    <x v="29"/>
    <s v="5/1/2026, 11:26 AM"/>
    <s v="Cancellation"/>
  </r>
  <r>
    <s v="DG0001713791"/>
    <s v="Canceled"/>
    <s v="Whirlpool Contact Center"/>
    <s v="5/1/2026, 11:34 AM"/>
    <s v="5/1/2026, 7:00 AM"/>
    <m/>
    <s v="Annual Renewal"/>
    <m/>
    <s v="Not Retained"/>
    <n v="1"/>
    <s v="Pavan Ala"/>
    <x v="29"/>
    <s v="5/1/2026, 11:34 AM"/>
    <s v="Cancellation"/>
  </r>
  <r>
    <s v="DG0000809837"/>
    <s v="Initial"/>
    <s v="After CC"/>
    <s v="5/1/2026, 12:37 PM"/>
    <s v="5/21/2026, 7:00 AM"/>
    <s v="2/21/2027, 11:59 PM"/>
    <s v="Subscription"/>
    <m/>
    <s v="Not Retained"/>
    <n v="1"/>
    <s v="Mildred Cournoyer"/>
    <x v="29"/>
    <s v="5/1/2026, 12:37 PM"/>
    <s v="Cancellation"/>
  </r>
  <r>
    <s v="DG0002123532"/>
    <s v="Initial"/>
    <s v="Tel Reg"/>
    <s v="5/1/2026, 12:54 PM"/>
    <s v="5/24/2026, 7:00 AM"/>
    <m/>
    <s v="Subscription"/>
    <n v="0.5"/>
    <s v="Not Retained"/>
    <n v="1"/>
    <s v="William Krummel"/>
    <x v="29"/>
    <s v="5/1/2026, 12:54 PM"/>
    <s v="Cancellation"/>
  </r>
  <r>
    <s v="DG0001731080"/>
    <s v="Canceled"/>
    <s v="Tel Reg"/>
    <s v="5/1/2026, 4:13 PM"/>
    <s v="5/8/2026, 7:00 AM"/>
    <m/>
    <s v="Subscription"/>
    <m/>
    <s v="Not Retained"/>
    <n v="1"/>
    <s v="Jeffrey Engelbert"/>
    <x v="29"/>
    <s v="5/1/2026, 4:13 PM"/>
    <s v="Cancellation"/>
  </r>
  <r>
    <s v="DG0001046430"/>
    <s v="Initial"/>
    <s v="D&amp;G Contact Center"/>
    <s v="5/7/2026, 7:49 AM"/>
    <s v="6/5/2026, 7:00 AM"/>
    <m/>
    <s v="Subscription"/>
    <m/>
    <s v="Not Retained"/>
    <n v="1"/>
    <s v="Shirley Duckett"/>
    <x v="30"/>
    <s v="5/7/2026, 7:49 AM"/>
    <s v="Cancellation"/>
  </r>
  <r>
    <s v="DG0001767350"/>
    <s v="Canceled"/>
    <s v="Tel Reg"/>
    <s v="5/7/2026, 10:15 AM"/>
    <s v="5/7/2026, 7:00 AM"/>
    <m/>
    <s v="Subscription"/>
    <m/>
    <s v="Not Retained"/>
    <n v="1"/>
    <s v="TRESSA HOLLANDER"/>
    <x v="30"/>
    <s v="5/7/2026, 10:15 AM"/>
    <s v="Cancellation"/>
  </r>
  <r>
    <s v="DG0000838138"/>
    <s v="Canceled"/>
    <s v="Web Reg"/>
    <s v="5/6/2026, 8:11 AM"/>
    <s v="5/6/2026, 7:00 AM"/>
    <s v="2/1/2027, 11:59 PM"/>
    <s v="Subscription"/>
    <m/>
    <s v="Not Retained"/>
    <n v="1"/>
    <s v="Christy Folsom"/>
    <x v="30"/>
    <s v="5/6/2026, 8:11 AM"/>
    <s v="Cancellation"/>
  </r>
  <r>
    <s v="DG0002123349"/>
    <s v="Canceled"/>
    <s v="Whirlpool Contact Center"/>
    <s v="5/5/2026, 8:10 AM"/>
    <s v="4/24/2026, 7:00 AM"/>
    <m/>
    <s v="Annual Renewal"/>
    <m/>
    <s v="Not Retained"/>
    <n v="1"/>
    <s v="Atie Makhoul"/>
    <x v="30"/>
    <s v="5/5/2026, 8:10 AM"/>
    <s v="Cancellation"/>
  </r>
  <r>
    <s v="DG0001471338"/>
    <s v="Canceled"/>
    <s v="D&amp;G Contact Center"/>
    <s v="5/4/2026, 4:58 AM"/>
    <s v="5/4/2026, 7:00 AM"/>
    <m/>
    <s v="Subscription"/>
    <m/>
    <s v="Not Retained"/>
    <n v="1"/>
    <s v="Roel Juarez"/>
    <x v="30"/>
    <s v="5/4/2026, 4:58 AM"/>
    <s v="Cancellation"/>
  </r>
  <r>
    <s v="DG0000929055"/>
    <s v="Canceled"/>
    <s v="Tel Reg"/>
    <s v="5/4/2026, 10:42 AM"/>
    <s v="5/4/2026, 7:00 AM"/>
    <s v="3/17/2027, 11:59 PM"/>
    <s v="Subscription"/>
    <m/>
    <s v="Not Retained"/>
    <n v="1"/>
    <s v="Debra Gunn"/>
    <x v="30"/>
    <s v="5/4/2026, 10:42 AM"/>
    <s v="Cancellation"/>
  </r>
  <r>
    <s v="DG0000929054"/>
    <s v="Canceled"/>
    <s v="Tel Reg"/>
    <s v="5/4/2026, 10:44 AM"/>
    <s v="5/4/2026, 7:00 AM"/>
    <s v="3/17/2027, 11:59 PM"/>
    <s v="Subscription"/>
    <m/>
    <s v="Not Retained"/>
    <n v="1"/>
    <s v="Debra Gunn"/>
    <x v="30"/>
    <s v="5/4/2026, 10:44 AM"/>
    <s v="Cancellation"/>
  </r>
  <r>
    <s v="DG0000929053"/>
    <s v="Canceled"/>
    <s v="Tel Reg"/>
    <s v="5/4/2026, 10:46 AM"/>
    <s v="5/4/2026, 7:00 AM"/>
    <s v="3/17/2027, 11:59 PM"/>
    <s v="Subscription"/>
    <m/>
    <s v="Not Retained"/>
    <n v="1"/>
    <s v="Debra Gunn"/>
    <x v="30"/>
    <s v="5/4/2026, 10:46 AM"/>
    <s v="Cancellation"/>
  </r>
  <r>
    <s v="DG0000902212"/>
    <s v="Canceled"/>
    <s v="Tel Reg"/>
    <s v="5/10/2026, 6:08 PM"/>
    <s v="5/5/2026, 7:00 AM"/>
    <s v="3/5/2027, 11:59 PM"/>
    <s v="Subscription"/>
    <m/>
    <s v="Not Retained"/>
    <n v="1"/>
    <s v="Diane Toney"/>
    <x v="31"/>
    <s v="5/10/2026, 6:08 PM"/>
    <s v="Cancellation"/>
  </r>
  <r>
    <s v="DG0001293516"/>
    <s v="Initial"/>
    <s v="After Web"/>
    <s v="5/9/2026, 10:49 PM"/>
    <s v="6/5/2026, 7:00 AM"/>
    <m/>
    <s v="Subscription"/>
    <m/>
    <s v="Not Retained"/>
    <n v="1"/>
    <s v="Ana Parga"/>
    <x v="31"/>
    <s v="5/9/2026, 10:49 PM"/>
    <s v="Cancellation"/>
  </r>
  <r>
    <s v="DG0000640443"/>
    <s v="Initial"/>
    <s v="After Mail"/>
    <s v="5/9/2026, 10:58 PM"/>
    <s v="6/1/2026, 7:00 AM"/>
    <s v="11/1/2026, 11:59 PM"/>
    <s v="Subscription"/>
    <m/>
    <s v="Not Retained"/>
    <n v="1"/>
    <s v="Lalita Jett"/>
    <x v="31"/>
    <s v="5/9/2026, 10:58 PM"/>
    <s v="Cancellation"/>
  </r>
  <r>
    <s v="DG0001948280"/>
    <s v="Canceled"/>
    <s v="Whirlpool Contact Center"/>
    <s v="5/9/2026, 11:01 PM"/>
    <s v="5/5/2026, 7:00 AM"/>
    <m/>
    <s v="Subscription"/>
    <n v="0.5"/>
    <s v="Not Retained"/>
    <n v="1"/>
    <s v="Charity Mcphail"/>
    <x v="31"/>
    <s v="5/9/2026, 11:01 PM"/>
    <s v="Cancellation"/>
  </r>
  <r>
    <s v="DG0001915180"/>
    <s v="Initial"/>
    <s v="After CC"/>
    <s v="5/9/2026, 11:04 PM"/>
    <s v="5/24/2026, 7:00 AM"/>
    <m/>
    <s v="Subscription"/>
    <n v="0.2"/>
    <s v="Not Retained"/>
    <n v="1"/>
    <s v="Wendy Ramirezlopez"/>
    <x v="31"/>
    <s v="5/9/2026, 11:04 PM"/>
    <s v="Cancellation"/>
  </r>
  <r>
    <s v="DG0001613485"/>
    <s v="Initial"/>
    <s v="After CC"/>
    <s v="5/9/2026, 11:18 PM"/>
    <s v="5/19/2026, 7:00 AM"/>
    <m/>
    <s v="Subscription"/>
    <n v="0.2"/>
    <s v="Not Retained"/>
    <n v="1"/>
    <s v="Jane Bostwick"/>
    <x v="31"/>
    <s v="5/9/2026, 11:18 PM"/>
    <s v="Cancellation"/>
  </r>
  <r>
    <s v="DG0001655140"/>
    <s v="Canceled"/>
    <s v="Whirlpool Contact Center"/>
    <s v="5/9/2026, 11:25 PM"/>
    <s v="5/10/2026, 7:00 AM"/>
    <m/>
    <s v="Subscription"/>
    <m/>
    <s v="Not Retained"/>
    <n v="1"/>
    <s v="Brian Ward"/>
    <x v="31"/>
    <s v="5/9/2026, 11:25 PM"/>
    <s v="Cancellation"/>
  </r>
  <r>
    <s v="DG0002028680"/>
    <s v="Canceled"/>
    <s v="D&amp;G Contact Center"/>
    <s v="5/8/2026, 5:48 AM"/>
    <s v="5/8/2026, 7:00 AM"/>
    <m/>
    <s v="Subscription"/>
    <n v="0.5"/>
    <s v="Not Retained"/>
    <n v="1"/>
    <s v="Thanh Nguyen"/>
    <x v="31"/>
    <s v="5/8/2026, 5:48 AM"/>
    <s v="Cancellation"/>
  </r>
  <r>
    <s v="DG0001547607"/>
    <s v="Initial"/>
    <s v="D&amp;G Contact Center"/>
    <s v="5/8/2026, 6:13 AM"/>
    <s v="5/20/2026, 7:00 AM"/>
    <m/>
    <s v="Subscription"/>
    <m/>
    <s v="Not Retained"/>
    <n v="1"/>
    <s v="Michael Smoot"/>
    <x v="31"/>
    <s v="5/8/2026, 6:13 AM"/>
    <s v="Cancellation"/>
  </r>
  <r>
    <s v="DG0001658832"/>
    <s v="Canceled"/>
    <s v="After CC"/>
    <s v="5/8/2026, 10:08 AM"/>
    <s v="5/8/2026, 7:00 AM"/>
    <m/>
    <s v="Subscription"/>
    <m/>
    <s v="Not Retained"/>
    <n v="1"/>
    <s v="Mohamed Guiouazi"/>
    <x v="31"/>
    <s v="5/8/2026, 10:08 AM"/>
    <s v="Cancellation"/>
  </r>
  <r>
    <s v="DG0001635510"/>
    <s v="Initial"/>
    <s v="After CC"/>
    <s v="5/7/2026, 9:45 AM"/>
    <s v="5/14/2026, 7:00 AM"/>
    <m/>
    <s v="Subscription"/>
    <n v="0.2"/>
    <s v="Not Retained"/>
    <n v="1"/>
    <s v="Geogiana Hunter"/>
    <x v="31"/>
    <s v="5/7/2026, 9:45 AM"/>
    <s v="Cancellation"/>
  </r>
  <r>
    <s v="DG0000780933"/>
    <s v="Initial"/>
    <s v="D&amp;G Contact Center"/>
    <s v="5/7/2026, 9:50 AM"/>
    <s v="5/31/2026, 7:00 AM"/>
    <s v="1/31/2027, 11:59 PM"/>
    <s v="Subscription"/>
    <m/>
    <s v="Not Retained"/>
    <n v="1"/>
    <s v="Nancy Slotnick"/>
    <x v="31"/>
    <s v="5/7/2026, 9:50 AM"/>
    <s v="Cancellation"/>
  </r>
  <r>
    <s v="DG0000505262"/>
    <s v="Initial"/>
    <s v="Tel Reg"/>
    <s v="5/7/2026, 9:58 AM"/>
    <s v="5/14/2026, 7:00 AM"/>
    <s v="7/14/2026, 11:59 PM"/>
    <s v="Subscription"/>
    <m/>
    <s v="Not Retained"/>
    <n v="1"/>
    <s v="Claudia Mendez"/>
    <x v="31"/>
    <s v="5/7/2026, 9:58 AM"/>
    <s v="Cancellation"/>
  </r>
  <r>
    <s v="DG0000877441"/>
    <s v="Initial"/>
    <s v="After Web"/>
    <s v="5/6/2026, 5:17 AM"/>
    <s v="5/21/2026, 7:00 AM"/>
    <s v="2/21/2027, 11:59 PM"/>
    <s v="Subscription"/>
    <m/>
    <s v="Not Retained"/>
    <n v="1"/>
    <s v="Amy Siebert"/>
    <x v="31"/>
    <s v="5/6/2026, 5:17 AM"/>
    <s v="Cancellation"/>
  </r>
  <r>
    <s v="DG0000919721"/>
    <s v="Canceled"/>
    <s v="D&amp;G Contact Center"/>
    <s v="5/6/2026, 5:50 AM"/>
    <s v="5/6/2026, 7:00 AM"/>
    <s v="4/12/2027, 11:59 PM"/>
    <s v="Subscription"/>
    <m/>
    <s v="Not Retained"/>
    <n v="1"/>
    <s v="Elva Adame"/>
    <x v="31"/>
    <s v="5/6/2026, 5:50 AM"/>
    <s v="Cancellation"/>
  </r>
  <r>
    <s v="DG0002021659"/>
    <s v="Canceled"/>
    <s v="Whirlpool Contact Center"/>
    <s v="5/6/2026, 10:03 AM"/>
    <s v="5/6/2026, 7:00 AM"/>
    <m/>
    <s v="Subscription"/>
    <n v="0.5"/>
    <s v="Not Retained"/>
    <n v="1"/>
    <s v="Shahid Ladiwala"/>
    <x v="31"/>
    <s v="5/6/2026, 10:03 AM"/>
    <s v="Cancellation"/>
  </r>
  <r>
    <s v="DG0000491032"/>
    <s v="Canceled"/>
    <s v="After CC"/>
    <s v="5/6/2026, 10:39 AM"/>
    <s v="5/7/2026, 7:00 AM"/>
    <s v="7/7/2026, 11:59 PM"/>
    <s v="Subscription"/>
    <m/>
    <s v="Not Retained"/>
    <n v="1"/>
    <s v="Elenora Carroll"/>
    <x v="31"/>
    <s v="5/6/2026, 10:39 AM"/>
    <s v="Cancellation"/>
  </r>
  <r>
    <s v="DG0001343370"/>
    <s v="Initial"/>
    <s v="Whirlpool Contact Center"/>
    <s v="5/6/2026, 12:21 PM"/>
    <s v="5/18/2026, 7:00 AM"/>
    <m/>
    <s v="Subscription"/>
    <m/>
    <s v="Not Retained"/>
    <n v="1"/>
    <s v="James Collins"/>
    <x v="31"/>
    <s v="5/6/2026, 12:21 PM"/>
    <s v="Cancellation"/>
  </r>
  <r>
    <s v="DG0000345535"/>
    <s v="Initial"/>
    <s v="After Web"/>
    <s v="5/6/2026, 2:50 PM"/>
    <s v="5/22/2026, 7:00 AM"/>
    <s v="2/22/2027, 11:59 PM"/>
    <s v="Subscription"/>
    <m/>
    <s v="Not Retained"/>
    <n v="1"/>
    <s v="Bernice Estrada"/>
    <x v="31"/>
    <s v="5/6/2026, 2:50 PM"/>
    <s v="Cancellation"/>
  </r>
  <r>
    <s v="DG0002025707"/>
    <s v="Canceled"/>
    <s v="Whirlpool Contact Center"/>
    <s v="5/5/2026, 7:35 AM"/>
    <s v="5/5/2026, 7:00 AM"/>
    <m/>
    <s v="Annual Renewal"/>
    <m/>
    <s v="Not Retained"/>
    <n v="1"/>
    <s v="JOSHUA DIAZ"/>
    <x v="31"/>
    <s v="5/5/2026, 7:35 AM"/>
    <s v="Cancellation"/>
  </r>
  <r>
    <s v="DG0001614456"/>
    <s v="Canceled"/>
    <s v="Whirlpool Contact Center"/>
    <s v="5/5/2026, 7:47 AM"/>
    <s v="5/9/2026, 7:00 AM"/>
    <m/>
    <s v="Subscription"/>
    <m/>
    <s v="Not Retained"/>
    <n v="1"/>
    <s v="Laura Cabrera"/>
    <x v="31"/>
    <s v="5/5/2026, 7:47 AM"/>
    <s v="Cancellation"/>
  </r>
  <r>
    <s v="DG0000677531"/>
    <s v="Initial"/>
    <s v="After CC"/>
    <s v="5/5/2026, 7:56 AM"/>
    <s v="6/2/2026, 7:00 AM"/>
    <s v="12/2/2026, 11:59 PM"/>
    <s v="Subscription"/>
    <m/>
    <s v="Not Retained"/>
    <n v="1"/>
    <s v="Erma Watson"/>
    <x v="31"/>
    <s v="5/5/2026, 7:56 AM"/>
    <s v="Cancellation"/>
  </r>
  <r>
    <s v="DG0000943438"/>
    <s v="Canceled"/>
    <s v="After Mail"/>
    <s v="5/5/2026, 8:32 AM"/>
    <s v="5/5/2026, 7:00 AM"/>
    <s v="3/24/2027, 11:59 PM"/>
    <s v="Subscription"/>
    <m/>
    <s v="Not Retained"/>
    <n v="1"/>
    <s v="Seham Mankavious"/>
    <x v="31"/>
    <s v="5/5/2026, 8:32 AM"/>
    <s v="Cancellation"/>
  </r>
  <r>
    <s v="DG0000884531"/>
    <s v="Initial"/>
    <s v="Tel Reg"/>
    <s v="5/4/2026, 9:53 AM"/>
    <s v="5/25/2026, 7:00 AM"/>
    <s v="2/25/2027, 11:59 PM"/>
    <s v="Subscription"/>
    <m/>
    <s v="Not Retained"/>
    <n v="1"/>
    <s v="Kay Tyson"/>
    <x v="31"/>
    <s v="5/4/2026, 9:53 AM"/>
    <s v="Cancellation"/>
  </r>
  <r>
    <s v="DG0001120608"/>
    <s v="Canceled"/>
    <s v="Whirlpool Contact Center"/>
    <s v="5/4/2026, 1:20 PM"/>
    <s v="5/4/2026, 7:00 AM"/>
    <m/>
    <s v="Subscription"/>
    <m/>
    <s v="Not Retained"/>
    <n v="1"/>
    <s v="DAVID KILCHER"/>
    <x v="31"/>
    <s v="5/4/2026, 1:20 PM"/>
    <s v="Cancellation"/>
  </r>
  <r>
    <s v="DG0001876853"/>
    <s v="Initial"/>
    <s v="D&amp;G Contact Center"/>
    <s v="5/4/2026, 1:27 PM"/>
    <s v="5/13/2026, 7:00 AM"/>
    <m/>
    <s v="Subscription"/>
    <n v="0.5"/>
    <s v="Not Retained"/>
    <n v="1"/>
    <s v="Calvin Hart"/>
    <x v="31"/>
    <s v="5/4/2026, 1:27 PM"/>
    <s v="Cancellation"/>
  </r>
  <r>
    <s v="DG0002097566"/>
    <s v="Canceled"/>
    <s v="D&amp;G Contact Center"/>
    <s v="5/4/2026, 1:32 PM"/>
    <s v="4/16/2026, 7:00 AM"/>
    <m/>
    <s v="Subscription"/>
    <n v="0.5"/>
    <s v="Not Retained"/>
    <n v="1"/>
    <s v="Sherrie Mines"/>
    <x v="31"/>
    <s v="5/4/2026, 1:32 PM"/>
    <s v="Cancellation"/>
  </r>
  <r>
    <s v="DG0001405241"/>
    <s v="Initial"/>
    <s v="Whirlpool Contact Center"/>
    <s v="5/8/2026, 7:37 AM"/>
    <s v="6/7/2026, 7:00 AM"/>
    <m/>
    <s v="Subscription"/>
    <m/>
    <s v="Not Retained"/>
    <n v="1"/>
    <s v="John Karam"/>
    <x v="32"/>
    <s v="5/8/2026, 7:37 AM"/>
    <s v="Cancellation"/>
  </r>
  <r>
    <s v="DG0000958293"/>
    <s v="Initial"/>
    <s v="After Mail"/>
    <s v="5/8/2026, 10:09 AM"/>
    <s v="5/31/2026, 7:00 AM"/>
    <s v="4/30/2027, 11:59 PM"/>
    <s v="Subscription"/>
    <m/>
    <s v="Not Retained"/>
    <n v="1"/>
    <s v="Ann Priceman"/>
    <x v="32"/>
    <s v="5/8/2026, 10:09 AM"/>
    <s v="Cancellation"/>
  </r>
  <r>
    <s v="DG0001137447"/>
    <s v="Canceled"/>
    <s v="D&amp;G Contact Center"/>
    <s v="5/8/2026, 10:09 AM"/>
    <s v="5/10/2026, 7:00 AM"/>
    <m/>
    <s v="Subscription"/>
    <m/>
    <s v="Not Retained"/>
    <n v="1"/>
    <s v="Ann Priceman"/>
    <x v="32"/>
    <s v="5/8/2026, 10:09 AM"/>
    <s v="Cancellation"/>
  </r>
  <r>
    <s v="DG0000202949"/>
    <s v="Initial"/>
    <s v="Tel Reg"/>
    <s v="5/8/2026, 10:19 AM"/>
    <s v="5/24/2026, 7:00 AM"/>
    <s v="6/24/2026, 11:59 PM"/>
    <s v="Subscription"/>
    <m/>
    <s v="Not Retained"/>
    <n v="1"/>
    <s v="John Pelletier"/>
    <x v="32"/>
    <s v="5/8/2026, 10:19 AM"/>
    <s v="Cancellation"/>
  </r>
  <r>
    <s v="DG0000202948"/>
    <s v="Initial"/>
    <s v="Tel Reg"/>
    <s v="5/8/2026, 10:20 AM"/>
    <s v="5/24/2026, 7:00 AM"/>
    <s v="6/24/2026, 11:59 PM"/>
    <s v="Subscription"/>
    <m/>
    <s v="Not Retained"/>
    <n v="1"/>
    <s v="John Pelletier"/>
    <x v="32"/>
    <s v="5/8/2026, 10:20 AM"/>
    <s v="Cancellation"/>
  </r>
  <r>
    <s v="DG0000202947"/>
    <s v="Initial"/>
    <s v="Tel Reg"/>
    <s v="5/8/2026, 10:21 AM"/>
    <s v="5/24/2026, 7:00 AM"/>
    <s v="6/24/2026, 11:59 PM"/>
    <s v="Subscription"/>
    <m/>
    <s v="Not Retained"/>
    <n v="1"/>
    <s v="John Pelletier"/>
    <x v="32"/>
    <s v="5/8/2026, 10:21 AM"/>
    <s v="Cancellation"/>
  </r>
  <r>
    <s v="DG0001540349"/>
    <s v="Canceled"/>
    <s v="Whirlpool Contact Center"/>
    <s v="5/7/2026, 7:39 AM"/>
    <s v="5/7/2026, 7:00 AM"/>
    <m/>
    <s v="Annual Renewal"/>
    <m/>
    <s v="Not Retained"/>
    <n v="1"/>
    <s v="MARY FORD"/>
    <x v="32"/>
    <s v="5/7/2026, 7:39 AM"/>
    <s v="Cancellation"/>
  </r>
  <r>
    <s v="DG0000498559"/>
    <s v="Canceled"/>
    <s v="Whirlpool Contact Center"/>
    <s v="5/7/2026, 1:21 PM"/>
    <s v="5/7/2026, 7:00 AM"/>
    <s v="7/9/2026, 11:59 PM"/>
    <s v="Annual Renewal"/>
    <m/>
    <s v="Not Retained"/>
    <n v="1"/>
    <s v="CARMEN RIVERA"/>
    <x v="32"/>
    <s v="5/7/2026, 1:21 PM"/>
    <s v="Cancellation"/>
  </r>
  <r>
    <s v="DG0001672998"/>
    <s v="Initial"/>
    <s v="Tel Reg"/>
    <s v="5/7/2026, 2:36 PM"/>
    <s v="5/24/2026, 7:00 AM"/>
    <m/>
    <s v="Subscription"/>
    <m/>
    <s v="Not Retained"/>
    <n v="1"/>
    <s v="Carolyn Meadows"/>
    <x v="32"/>
    <s v="5/7/2026, 2:36 PM"/>
    <s v="Cancellation"/>
  </r>
  <r>
    <s v="DG0001602325"/>
    <s v="Canceled"/>
    <s v="Whirlpool Contact Center"/>
    <s v="5/6/2026, 8:00 AM"/>
    <s v="5/5/2026, 7:00 AM"/>
    <m/>
    <s v="Annual Renewal"/>
    <m/>
    <s v="Not Retained"/>
    <n v="1"/>
    <s v="Erica Vanderdoes"/>
    <x v="32"/>
    <s v="5/6/2026, 8:00 AM"/>
    <s v="Cancellation"/>
  </r>
  <r>
    <s v="DG0001965859"/>
    <s v="Canceled"/>
    <s v="Tel Reg"/>
    <s v="5/5/2026, 6:36 AM"/>
    <s v="5/8/2026, 7:00 AM"/>
    <m/>
    <s v="Subscription"/>
    <m/>
    <s v="Not Retained"/>
    <n v="1"/>
    <s v="Marion Holder"/>
    <x v="32"/>
    <s v="5/5/2026, 6:36 AM"/>
    <s v="Cancellation"/>
  </r>
  <r>
    <s v="DG0001138973"/>
    <s v="Canceled"/>
    <s v="Whirlpool Contact Center"/>
    <s v="5/5/2026, 6:52 AM"/>
    <s v="5/5/2026, 7:00 AM"/>
    <m/>
    <s v="Annual Renewal"/>
    <m/>
    <s v="Not Retained"/>
    <n v="1"/>
    <s v="Charles Serenita"/>
    <x v="32"/>
    <s v="5/5/2026, 6:52 AM"/>
    <s v="Cancellation"/>
  </r>
  <r>
    <s v="DG0001025372"/>
    <s v="Initial"/>
    <s v="After CC"/>
    <s v="5/5/2026, 6:58 AM"/>
    <s v="5/28/2026, 7:00 AM"/>
    <m/>
    <s v="Subscription"/>
    <m/>
    <s v="Not Retained"/>
    <n v="1"/>
    <s v="Gwendolyn Boudion"/>
    <x v="32"/>
    <s v="5/5/2026, 6:58 AM"/>
    <s v="Cancellation"/>
  </r>
  <r>
    <s v="DG0001025371"/>
    <s v="Initial"/>
    <s v="After CC"/>
    <s v="5/5/2026, 6:58 AM"/>
    <s v="5/28/2026, 7:00 AM"/>
    <m/>
    <s v="Subscription"/>
    <m/>
    <s v="Not Retained"/>
    <n v="1"/>
    <s v="Gwendolyn Boudion"/>
    <x v="32"/>
    <s v="5/5/2026, 6:58 AM"/>
    <s v="Cancellation"/>
  </r>
  <r>
    <s v="DG0001948281"/>
    <s v="Canceled"/>
    <s v="Whirlpool Contact Center"/>
    <s v="5/5/2026, 7:19 AM"/>
    <s v="5/5/2026, 7:00 AM"/>
    <m/>
    <s v="Subscription"/>
    <n v="0.5"/>
    <s v="Not Retained"/>
    <n v="1"/>
    <s v="Charity Mcphail"/>
    <x v="32"/>
    <s v="5/5/2026, 7:19 AM"/>
    <s v="Cancellation"/>
  </r>
  <r>
    <s v="DG0001948279"/>
    <s v="Canceled"/>
    <s v="Whirlpool Contact Center"/>
    <s v="5/5/2026, 7:20 AM"/>
    <s v="5/5/2026, 7:00 AM"/>
    <m/>
    <s v="Subscription"/>
    <n v="0.5"/>
    <s v="Not Retained"/>
    <n v="1"/>
    <s v="Charity Mcphail"/>
    <x v="32"/>
    <s v="5/5/2026, 7:20 AM"/>
    <s v="Cancellation"/>
  </r>
  <r>
    <s v="DG0001948278"/>
    <s v="Canceled"/>
    <s v="Whirlpool Contact Center"/>
    <s v="5/5/2026, 7:21 AM"/>
    <s v="5/5/2026, 7:00 AM"/>
    <m/>
    <s v="Subscription"/>
    <n v="0.5"/>
    <s v="Not Retained"/>
    <n v="1"/>
    <s v="Charity Mcphail"/>
    <x v="32"/>
    <s v="5/5/2026, 7:21 AM"/>
    <s v="Cancellation"/>
  </r>
  <r>
    <s v="DG0001948265"/>
    <s v="Canceled"/>
    <s v="Whirlpool Contact Center"/>
    <s v="5/5/2026, 7:22 AM"/>
    <s v="5/5/2026, 7:00 AM"/>
    <m/>
    <s v="Subscription"/>
    <n v="0.5"/>
    <s v="Not Retained"/>
    <n v="1"/>
    <s v="Charity Mcphail"/>
    <x v="32"/>
    <s v="5/5/2026, 7:22 AM"/>
    <s v="Cancellation"/>
  </r>
  <r>
    <s v="DG0001948264"/>
    <s v="Canceled"/>
    <s v="Whirlpool Contact Center"/>
    <s v="5/5/2026, 7:23 AM"/>
    <s v="5/5/2026, 7:00 AM"/>
    <m/>
    <s v="Subscription"/>
    <n v="0.5"/>
    <s v="Not Retained"/>
    <n v="1"/>
    <s v="Charity Mcphail"/>
    <x v="32"/>
    <s v="5/5/2026, 7:23 AM"/>
    <s v="Cancellation"/>
  </r>
  <r>
    <s v="DG0001948263"/>
    <s v="Canceled"/>
    <s v="Whirlpool Contact Center"/>
    <s v="5/5/2026, 7:23 AM"/>
    <s v="5/5/2026, 7:00 AM"/>
    <m/>
    <s v="Subscription"/>
    <n v="0.5"/>
    <s v="Not Retained"/>
    <n v="1"/>
    <s v="Charity Mcphail"/>
    <x v="32"/>
    <s v="5/5/2026, 7:23 AM"/>
    <s v="Cancellation"/>
  </r>
  <r>
    <s v="DG0000946124"/>
    <s v="Canceled"/>
    <s v="After CC"/>
    <s v="5/5/2026, 7:48 AM"/>
    <s v="5/5/2026, 7:00 AM"/>
    <s v="4/24/2027, 11:59 PM"/>
    <s v="Subscription"/>
    <m/>
    <s v="Not Retained"/>
    <n v="1"/>
    <s v="Kornelia Nagy"/>
    <x v="32"/>
    <s v="5/5/2026, 7:48 AM"/>
    <s v="Cancellation"/>
  </r>
  <r>
    <s v="DG0001613232"/>
    <s v="Canceled"/>
    <s v="Tel Reg"/>
    <s v="5/5/2026, 8:03 AM"/>
    <s v="5/9/2026, 7:00 AM"/>
    <m/>
    <s v="Subscription"/>
    <m/>
    <s v="Not Retained"/>
    <n v="1"/>
    <s v="Linda Harrison"/>
    <x v="32"/>
    <s v="5/5/2026, 8:03 AM"/>
    <s v="Cancellation"/>
  </r>
  <r>
    <s v="DG0001613231"/>
    <s v="Canceled"/>
    <s v="Tel Reg"/>
    <s v="5/5/2026, 8:04 AM"/>
    <s v="5/9/2026, 7:00 AM"/>
    <m/>
    <s v="Subscription"/>
    <m/>
    <s v="Not Retained"/>
    <n v="1"/>
    <s v="Linda Harrison"/>
    <x v="32"/>
    <s v="5/5/2026, 8:04 AM"/>
    <s v="Cancellation"/>
  </r>
  <r>
    <s v="DG0000819198"/>
    <s v="Canceled"/>
    <s v="Whirlpool Contact Center"/>
    <s v="5/5/2026, 8:35 AM"/>
    <s v="5/5/2026, 7:00 AM"/>
    <s v="1/22/2027, 11:59 PM"/>
    <s v="Annual Renewal"/>
    <m/>
    <s v="Not Retained"/>
    <n v="1"/>
    <s v="GLEN ZELIN"/>
    <x v="32"/>
    <s v="5/5/2026, 8:35 AM"/>
    <s v="Cancellation"/>
  </r>
  <r>
    <s v="DG0002191556"/>
    <s v="Initial"/>
    <s v="D&amp;G Contact Center"/>
    <s v="5/5/2026, 8:50 AM"/>
    <s v="5/29/2026, 7:00 AM"/>
    <m/>
    <s v="Subscription"/>
    <n v="0.5"/>
    <s v="Not Retained"/>
    <n v="1"/>
    <s v="Charles Ostrander"/>
    <x v="32"/>
    <s v="5/5/2026, 8:50 AM"/>
    <s v="Cancellation"/>
  </r>
  <r>
    <s v="DG0000948606"/>
    <s v="Canceled"/>
    <s v="Web Reg"/>
    <s v="5/5/2026, 8:58 AM"/>
    <s v="4/26/2026, 7:00 AM"/>
    <s v="3/26/2027, 11:59 PM"/>
    <s v="Subscription"/>
    <m/>
    <s v="Not Retained"/>
    <n v="1"/>
    <s v="Jolene Dixon"/>
    <x v="32"/>
    <s v="5/5/2026, 8:58 AM"/>
    <s v="Cancellation"/>
  </r>
  <r>
    <s v="DG0000681307"/>
    <s v="Canceled"/>
    <s v="After Mail"/>
    <s v="5/5/2026, 9:23 AM"/>
    <s v="5/5/2026, 7:00 AM"/>
    <s v="1/31/2027, 11:59 PM"/>
    <s v="Subscription"/>
    <m/>
    <s v="Not Retained"/>
    <n v="1"/>
    <s v="Susie Hurn"/>
    <x v="32"/>
    <s v="5/5/2026, 9:23 AM"/>
    <s v="Cancellation"/>
  </r>
  <r>
    <s v="DG0000681306"/>
    <s v="Canceled"/>
    <s v="After Mail"/>
    <s v="5/5/2026, 9:24 AM"/>
    <s v="5/5/2026, 7:00 AM"/>
    <s v="1/31/2027, 11:59 PM"/>
    <s v="Subscription"/>
    <m/>
    <s v="Not Retained"/>
    <n v="1"/>
    <s v="Susie Hurn"/>
    <x v="32"/>
    <s v="5/5/2026, 9:24 AM"/>
    <s v="Cancellation"/>
  </r>
  <r>
    <s v="DG0000681320"/>
    <s v="Canceled"/>
    <s v="After Mail"/>
    <s v="5/5/2026, 9:25 AM"/>
    <s v="5/5/2026, 7:00 AM"/>
    <s v="1/31/2027, 11:59 PM"/>
    <s v="Subscription"/>
    <m/>
    <s v="Not Retained"/>
    <n v="1"/>
    <s v="Susie Hurn"/>
    <x v="32"/>
    <s v="5/5/2026, 9:25 AM"/>
    <s v="Cancellation"/>
  </r>
  <r>
    <s v="DG0000895242"/>
    <s v="Canceled"/>
    <s v="Whirlpool Contact Center"/>
    <s v="5/5/2026, 9:30 AM"/>
    <s v="5/5/2026, 7:00 AM"/>
    <s v="3/2/2027, 11:59 PM"/>
    <s v="Annual Renewal"/>
    <m/>
    <s v="Not Retained"/>
    <n v="1"/>
    <s v="ERIN DOUGHERTY"/>
    <x v="32"/>
    <s v="5/5/2026, 9:30 AM"/>
    <s v="Cancellation"/>
  </r>
  <r>
    <s v="DG0001129573"/>
    <s v="Canceled"/>
    <s v="Whirlpool Contact Center"/>
    <s v="5/5/2026, 11:06 AM"/>
    <s v="5/5/2026, 7:00 AM"/>
    <m/>
    <s v="Annual Renewal"/>
    <m/>
    <s v="Not Retained"/>
    <n v="1"/>
    <s v="Elena Boesch"/>
    <x v="32"/>
    <s v="5/5/2026, 11:06 AM"/>
    <s v="Cancellation"/>
  </r>
  <r>
    <s v="DG0001100624"/>
    <s v="Initial"/>
    <s v="Whirlpool Contact Center"/>
    <s v="5/5/2026, 2:12 PM"/>
    <s v="5/28/2026, 7:00 AM"/>
    <m/>
    <s v="Annual Renewal"/>
    <m/>
    <s v="Not Retained"/>
    <n v="1"/>
    <s v="Jerrica Amos"/>
    <x v="32"/>
    <s v="5/5/2026, 2:12 PM"/>
    <s v="Cancellation"/>
  </r>
  <r>
    <s v="DG0001152340"/>
    <s v="Canceled"/>
    <s v="Whirlpool Contact Center"/>
    <s v="5/4/2026, 6:32 AM"/>
    <s v="5/4/2026, 7:00 AM"/>
    <m/>
    <s v="Subscription"/>
    <m/>
    <s v="Not Retained"/>
    <n v="1"/>
    <s v="SHARON LEO"/>
    <x v="32"/>
    <s v="5/4/2026, 6:32 AM"/>
    <s v="Cancellation"/>
  </r>
  <r>
    <s v="DG0001033116"/>
    <s v="Canceled"/>
    <s v="After CC"/>
    <s v="5/4/2026, 6:47 AM"/>
    <s v="5/5/2026, 7:00 AM"/>
    <s v="5/1/2027, 11:59 PM"/>
    <s v="Subscription"/>
    <m/>
    <s v="Not Retained"/>
    <n v="1"/>
    <s v="Grace Sheppard"/>
    <x v="32"/>
    <s v="5/4/2026, 6:47 AM"/>
    <s v="Cancellation"/>
  </r>
  <r>
    <s v="DG0001279592"/>
    <s v="Initial"/>
    <s v="Tel Reg"/>
    <s v="5/4/2026, 7:12 AM"/>
    <s v="5/31/2026, 7:00 AM"/>
    <m/>
    <s v="Subscription"/>
    <m/>
    <s v="Not Retained"/>
    <n v="1"/>
    <s v="Karen Ricker"/>
    <x v="32"/>
    <s v="5/4/2026, 7:12 AM"/>
    <s v="Cancellation"/>
  </r>
  <r>
    <s v="DG0000341982"/>
    <s v="Canceled"/>
    <s v="Web Reg"/>
    <s v="5/4/2026, 7:33 AM"/>
    <s v="5/4/2026, 7:00 AM"/>
    <s v="2/18/2027, 11:59 PM"/>
    <s v="Subscription"/>
    <m/>
    <s v="Not Retained"/>
    <n v="1"/>
    <s v="Ron Murroni"/>
    <x v="32"/>
    <s v="5/4/2026, 7:33 AM"/>
    <s v="Cancellation"/>
  </r>
  <r>
    <s v="DG0000448994"/>
    <s v="Canceled"/>
    <s v="Whirlpool Contact Center"/>
    <s v="5/4/2026, 8:55 AM"/>
    <s v="5/4/2026, 7:00 AM"/>
    <s v="6/4/2026, 11:59 PM"/>
    <s v="Subscription"/>
    <n v="0.2"/>
    <s v="Not Retained"/>
    <n v="1"/>
    <s v="Maria Livingston"/>
    <x v="32"/>
    <s v="5/4/2026, 8:55 AM"/>
    <s v="Cancellation"/>
  </r>
  <r>
    <s v="DG0001152715"/>
    <s v="Initial"/>
    <s v="Tel Reg"/>
    <s v="5/4/2026, 9:21 AM"/>
    <s v="5/16/2026, 7:00 AM"/>
    <m/>
    <s v="Subscription"/>
    <m/>
    <s v="Not Retained"/>
    <n v="1"/>
    <s v="Martin Cortez"/>
    <x v="32"/>
    <s v="5/4/2026, 9:21 AM"/>
    <s v="Cancellation"/>
  </r>
  <r>
    <s v="DG0000066927"/>
    <s v="Canceled"/>
    <s v="Tel Reg"/>
    <s v="5/4/2026, 9:31 AM"/>
    <s v="5/4/2026, 7:00 AM"/>
    <s v="8/9/2026, 11:59 PM"/>
    <s v="Subscription"/>
    <m/>
    <s v="Not Retained"/>
    <n v="1"/>
    <s v="Joseph Rebello"/>
    <x v="32"/>
    <s v="5/4/2026, 9:31 AM"/>
    <s v="Cancellation"/>
  </r>
  <r>
    <s v="DG0001045643"/>
    <s v="Canceled"/>
    <s v="Whirlpool Contact Center"/>
    <s v="5/4/2026, 9:38 AM"/>
    <s v="5/6/2026, 7:00 AM"/>
    <m/>
    <s v="Annual Renewal"/>
    <m/>
    <s v="Not Retained"/>
    <n v="1"/>
    <s v="Sarah Pratt"/>
    <x v="32"/>
    <s v="5/4/2026, 9:38 AM"/>
    <s v="Cancellation"/>
  </r>
  <r>
    <s v="DG0001515051"/>
    <s v="Initial"/>
    <s v="Whirlpool Contact Center"/>
    <s v="5/4/2026, 9:45 AM"/>
    <s v="5/12/2026, 7:00 AM"/>
    <m/>
    <s v="Subscription"/>
    <m/>
    <s v="Not Retained"/>
    <n v="1"/>
    <s v="Antonio Lopez"/>
    <x v="32"/>
    <s v="5/4/2026, 9:45 AM"/>
    <s v="Cancellation"/>
  </r>
  <r>
    <s v="DG0001046473"/>
    <s v="Canceled"/>
    <s v="Whirlpool Contact Center"/>
    <s v="5/4/2026, 10:05 AM"/>
    <s v="5/6/2026, 7:00 AM"/>
    <m/>
    <s v="Annual Renewal"/>
    <m/>
    <s v="Not Retained"/>
    <n v="1"/>
    <s v="Robert Kollin"/>
    <x v="32"/>
    <s v="5/4/2026, 10:05 AM"/>
    <s v="Cancellation"/>
  </r>
  <r>
    <s v="DG0001071537"/>
    <s v="Initial"/>
    <s v="Tel Reg"/>
    <s v="5/4/2026, 10:17 AM"/>
    <s v="5/16/2026, 7:00 AM"/>
    <m/>
    <s v="Subscription"/>
    <m/>
    <s v="Not Retained"/>
    <n v="1"/>
    <s v="Joyce Winder"/>
    <x v="32"/>
    <s v="5/4/2026, 10:17 AM"/>
    <s v="Cancellation"/>
  </r>
  <r>
    <s v="DG0001155817"/>
    <s v="Canceled"/>
    <s v="Whirlpool Contact Center"/>
    <s v="5/4/2026, 11:13 AM"/>
    <s v="5/4/2026, 7:00 AM"/>
    <m/>
    <s v="Annual Renewal"/>
    <m/>
    <s v="Not Retained"/>
    <n v="1"/>
    <s v="LESLIE PAREDES"/>
    <x v="32"/>
    <s v="5/4/2026, 11:13 AM"/>
    <s v="Cancellation"/>
  </r>
  <r>
    <s v="DG0001219334"/>
    <s v="Canceled"/>
    <s v="After CC"/>
    <s v="5/4/2026, 11:27 AM"/>
    <s v="5/10/2026, 7:00 AM"/>
    <m/>
    <s v="Subscription"/>
    <m/>
    <s v="Not Retained"/>
    <n v="1"/>
    <s v="Dayanne Santiago"/>
    <x v="32"/>
    <s v="5/4/2026, 11:27 AM"/>
    <s v="Cancellation"/>
  </r>
  <r>
    <s v="DG0001082459"/>
    <s v="Initial"/>
    <s v="Whirlpool Contact Center"/>
    <s v="5/4/2026, 11:40 AM"/>
    <s v="5/21/2026, 7:00 AM"/>
    <m/>
    <s v="Annual Renewal"/>
    <m/>
    <s v="Not Retained"/>
    <n v="1"/>
    <s v="VALERIE GALLAGHER"/>
    <x v="32"/>
    <s v="5/4/2026, 11:40 AM"/>
    <s v="Cancellation"/>
  </r>
  <r>
    <s v="DG0001739389"/>
    <s v="Canceled"/>
    <s v="Whirlpool Contact Center"/>
    <s v="5/4/2026, 12:46 PM"/>
    <s v="5/4/2026, 7:00 AM"/>
    <m/>
    <s v="Annual Renewal"/>
    <m/>
    <s v="Not Retained"/>
    <n v="1"/>
    <s v="Irfan Ahsan"/>
    <x v="32"/>
    <s v="5/4/2026, 12:46 PM"/>
    <s v="Cancellation"/>
  </r>
  <r>
    <s v="DG0001869286"/>
    <s v="Initial"/>
    <s v="Tel Reg"/>
    <s v="5/4/2026, 1:17 PM"/>
    <s v="5/12/2026, 7:00 AM"/>
    <m/>
    <s v="Subscription"/>
    <m/>
    <s v="Not Retained"/>
    <n v="1"/>
    <s v="Joyce Fulton-Bradley"/>
    <x v="32"/>
    <s v="5/4/2026, 1:17 PM"/>
    <s v="Cancellation"/>
  </r>
  <r>
    <s v="DG0001869284"/>
    <s v="Initial"/>
    <s v="Tel Reg"/>
    <s v="5/4/2026, 1:18 PM"/>
    <s v="5/12/2026, 7:00 AM"/>
    <m/>
    <s v="Subscription"/>
    <m/>
    <s v="Not Retained"/>
    <n v="1"/>
    <s v="Joyce Fulton-Bradley"/>
    <x v="32"/>
    <s v="5/4/2026, 1:18 PM"/>
    <s v="Cancellation"/>
  </r>
  <r>
    <s v="DG0002098982"/>
    <s v="Initial"/>
    <s v="After Mail"/>
    <s v="5/4/2026, 1:42 PM"/>
    <s v="5/16/2026, 7:00 AM"/>
    <m/>
    <s v="Subscription"/>
    <n v="0.2"/>
    <s v="Not Retained"/>
    <n v="1"/>
    <s v="Deborah Lund"/>
    <x v="32"/>
    <s v="5/4/2026, 1:42 PM"/>
    <s v="Cancellation"/>
  </r>
  <r>
    <s v="DG0000953511"/>
    <s v="Canceled"/>
    <s v="After Web"/>
    <s v="5/4/2026, 1:52 PM"/>
    <s v="5/4/2026, 7:00 AM"/>
    <s v="3/29/2027, 11:59 PM"/>
    <s v="Subscription"/>
    <m/>
    <s v="Not Retained"/>
    <n v="1"/>
    <s v="Erin Bijas"/>
    <x v="32"/>
    <s v="5/4/2026, 1:52 PM"/>
    <s v="Cancellation"/>
  </r>
  <r>
    <s v="DG0001043939"/>
    <s v="Canceled"/>
    <s v="Whirlpool Contact Center"/>
    <s v="5/4/2026, 2:01 PM"/>
    <s v="5/5/2026, 7:00 AM"/>
    <m/>
    <s v="Annual Renewal"/>
    <m/>
    <s v="Not Retained"/>
    <n v="1"/>
    <s v="Nacomi Berman"/>
    <x v="32"/>
    <s v="5/4/2026, 2:01 PM"/>
    <s v="Cancellation"/>
  </r>
  <r>
    <s v="DG0000947386"/>
    <s v="Initial"/>
    <s v="D&amp;G Contact Center"/>
    <s v="5/4/2026, 2:09 PM"/>
    <s v="5/25/2026, 7:00 AM"/>
    <s v="4/25/2027, 11:59 PM"/>
    <s v="Subscription"/>
    <m/>
    <s v="Not Retained"/>
    <n v="1"/>
    <s v="Shacora Jones"/>
    <x v="32"/>
    <s v="5/4/2026, 2:09 PM"/>
    <s v="Cancellation"/>
  </r>
  <r>
    <s v="DG0000947184"/>
    <s v="Initial"/>
    <s v="Tel Reg"/>
    <s v="5/4/2026, 2:10 PM"/>
    <s v="5/26/2026, 7:00 AM"/>
    <s v="3/26/2027, 11:59 PM"/>
    <s v="Subscription"/>
    <m/>
    <s v="Not Retained"/>
    <n v="1"/>
    <s v="Shacora Jones"/>
    <x v="32"/>
    <s v="5/4/2026, 2:10 PM"/>
    <s v="Cancellation"/>
  </r>
  <r>
    <s v="DG0000947183"/>
    <s v="Initial"/>
    <s v="Tel Reg"/>
    <s v="5/4/2026, 2:11 PM"/>
    <s v="5/26/2026, 7:00 AM"/>
    <s v="3/26/2027, 11:59 PM"/>
    <s v="Subscription"/>
    <m/>
    <s v="Not Retained"/>
    <n v="1"/>
    <s v="Shacora Jones"/>
    <x v="32"/>
    <s v="5/4/2026, 2:11 PM"/>
    <s v="Cancellation"/>
  </r>
  <r>
    <s v="DG0000767829"/>
    <s v="Initial"/>
    <s v="Whirlpool Contact Center"/>
    <s v="5/4/2026, 2:16 PM"/>
    <s v="5/25/2026, 7:00 AM"/>
    <s v="12/25/2026, 11:59 PM"/>
    <s v="Subscription"/>
    <m/>
    <s v="Not Retained"/>
    <n v="1"/>
    <s v="Curt Moore"/>
    <x v="32"/>
    <s v="5/4/2026, 2:16 PM"/>
    <s v="Cancellation"/>
  </r>
  <r>
    <s v="DG0001048710"/>
    <s v="Canceled"/>
    <s v="Whirlpool Contact Center"/>
    <s v="5/4/2026, 2:46 PM"/>
    <s v="5/7/2026, 7:00 AM"/>
    <m/>
    <s v="Annual Renewal"/>
    <m/>
    <s v="Not Retained"/>
    <n v="1"/>
    <s v="Allison Schrader"/>
    <x v="32"/>
    <s v="5/4/2026, 2:46 PM"/>
    <s v="Cancellation"/>
  </r>
  <r>
    <s v="DG0001278903"/>
    <s v="Canceled"/>
    <s v="Whirlpool Contact Center"/>
    <s v="5/1/2026, 7:18 AM"/>
    <s v="5/1/2026, 7:00 AM"/>
    <m/>
    <s v="Annual Renewal"/>
    <m/>
    <s v="Not Retained"/>
    <n v="1"/>
    <s v="Susan Ma"/>
    <x v="32"/>
    <s v="5/1/2026, 7:18 AM"/>
    <s v="Cancellation"/>
  </r>
  <r>
    <s v="DG0000405899"/>
    <s v="Canceled"/>
    <s v="After CC"/>
    <s v="5/1/2026, 7:46 AM"/>
    <s v="5/1/2026, 7:00 AM"/>
    <s v="7/21/2026, 11:59 PM"/>
    <s v="Subscription"/>
    <m/>
    <s v="Not Retained"/>
    <n v="1"/>
    <s v="Tammy Mazur"/>
    <x v="32"/>
    <s v="5/1/2026, 7:46 AM"/>
    <s v="Cancellation"/>
  </r>
  <r>
    <s v="DG0000405900"/>
    <s v="Initial"/>
    <s v="After CC"/>
    <s v="5/1/2026, 7:47 AM"/>
    <s v="5/16/2026, 7:00 AM"/>
    <s v="5/16/2026, 11:59 PM"/>
    <s v="Subscription"/>
    <m/>
    <s v="Not Retained"/>
    <n v="1"/>
    <s v="Tammy Mazur"/>
    <x v="32"/>
    <s v="5/1/2026, 7:47 AM"/>
    <s v="Cancellation"/>
  </r>
  <r>
    <s v="DG0001147849"/>
    <s v="Canceled"/>
    <s v="Whirlpool Contact Center"/>
    <s v="5/1/2026, 7:55 AM"/>
    <s v="5/1/2026, 7:00 AM"/>
    <m/>
    <s v="Annual Renewal"/>
    <m/>
    <s v="Not Retained"/>
    <n v="1"/>
    <s v="Evelyn Suajico"/>
    <x v="32"/>
    <s v="5/1/2026, 7:55 AM"/>
    <s v="Cancellation"/>
  </r>
  <r>
    <s v="DG0001824077"/>
    <s v="Canceled"/>
    <s v="D&amp;G Contact Center"/>
    <s v="5/1/2026, 8:03 AM"/>
    <s v="5/1/2026, 7:00 AM"/>
    <m/>
    <s v="Subscription"/>
    <m/>
    <s v="Not Retained"/>
    <n v="1"/>
    <s v="Patricia Singleton"/>
    <x v="32"/>
    <s v="5/1/2026, 8:03 AM"/>
    <s v="Cancellation"/>
  </r>
  <r>
    <s v="DG0000888981"/>
    <s v="Canceled"/>
    <s v="Tel Reg"/>
    <s v="5/1/2026, 8:10 AM"/>
    <s v="3/27/2026, 7:00 AM"/>
    <s v="2/27/2027, 11:59 PM"/>
    <s v="Subscription"/>
    <m/>
    <s v="Not Retained"/>
    <n v="1"/>
    <s v="Lorraine Federson"/>
    <x v="32"/>
    <s v="5/1/2026, 8:10 AM"/>
    <s v="Cancellation"/>
  </r>
  <r>
    <s v="DG0000888982"/>
    <s v="Canceled"/>
    <s v="Tel Reg"/>
    <s v="5/1/2026, 8:11 AM"/>
    <s v="3/27/2026, 7:00 AM"/>
    <s v="2/27/2027, 11:59 PM"/>
    <s v="Subscription"/>
    <m/>
    <s v="Not Retained"/>
    <n v="1"/>
    <s v="Lorraine Federson"/>
    <x v="32"/>
    <s v="5/1/2026, 8:11 AM"/>
    <s v="Cancellation"/>
  </r>
  <r>
    <s v="DG0001426097"/>
    <s v="Initial"/>
    <s v="D&amp;G Contact Center"/>
    <s v="5/1/2026, 8:48 AM"/>
    <s v="5/14/2026, 7:00 AM"/>
    <m/>
    <s v="Subscription"/>
    <m/>
    <s v="Not Retained"/>
    <n v="1"/>
    <s v="Michael OCallaghan"/>
    <x v="32"/>
    <s v="5/1/2026, 8:48 AM"/>
    <s v="Cancellation"/>
  </r>
  <r>
    <s v="DG0001714085"/>
    <s v="Canceled"/>
    <s v="After Web"/>
    <s v="5/1/2026, 8:56 AM"/>
    <s v="5/1/2026, 7:00 AM"/>
    <m/>
    <s v="Subscription"/>
    <n v="0.2"/>
    <s v="Not Retained"/>
    <n v="1"/>
    <s v="Frank Lawlor"/>
    <x v="32"/>
    <s v="5/1/2026, 8:56 AM"/>
    <s v="Cancellation"/>
  </r>
  <r>
    <s v="DG0001714083"/>
    <s v="Canceled"/>
    <s v="After Web"/>
    <s v="5/1/2026, 8:57 AM"/>
    <s v="5/1/2026, 7:00 AM"/>
    <m/>
    <s v="Subscription"/>
    <n v="0.2"/>
    <s v="Not Retained"/>
    <n v="1"/>
    <s v="Frank Lawlor"/>
    <x v="32"/>
    <s v="5/1/2026, 8:57 AM"/>
    <s v="Cancellation"/>
  </r>
  <r>
    <s v="DG0001714084"/>
    <s v="Canceled"/>
    <s v="After Web"/>
    <s v="5/1/2026, 8:58 AM"/>
    <s v="5/1/2026, 7:00 AM"/>
    <m/>
    <s v="Subscription"/>
    <n v="0.2"/>
    <s v="Not Retained"/>
    <n v="1"/>
    <s v="Frank Lawlor"/>
    <x v="32"/>
    <s v="5/1/2026, 8:58 AM"/>
    <s v="Cancellation"/>
  </r>
  <r>
    <s v="DG0001714051"/>
    <s v="Canceled"/>
    <s v="After Web"/>
    <s v="5/1/2026, 8:58 AM"/>
    <s v="5/1/2026, 7:00 AM"/>
    <m/>
    <s v="Subscription"/>
    <m/>
    <s v="Not Retained"/>
    <n v="1"/>
    <s v="Frank Lawlor"/>
    <x v="32"/>
    <s v="5/1/2026, 8:58 AM"/>
    <s v="Cancellation"/>
  </r>
  <r>
    <s v="DG0001117558"/>
    <s v="Canceled"/>
    <s v="Whirlpool Contact Center"/>
    <s v="5/1/2026, 9:08 AM"/>
    <s v="5/1/2026, 7:00 AM"/>
    <m/>
    <s v="Annual Renewal"/>
    <m/>
    <s v="Not Retained"/>
    <n v="1"/>
    <s v="George Hyde"/>
    <x v="32"/>
    <s v="5/1/2026, 9:08 AM"/>
    <s v="Cancellation"/>
  </r>
  <r>
    <s v="DG0001103752"/>
    <s v="Initial"/>
    <s v="Whirlpool Contact Center"/>
    <s v="5/1/2026, 9:26 AM"/>
    <s v="5/29/2026, 7:00 AM"/>
    <m/>
    <s v="Annual Renewal"/>
    <m/>
    <s v="Not Retained"/>
    <n v="1"/>
    <s v="Cindy Zapel"/>
    <x v="32"/>
    <s v="5/1/2026, 9:26 AM"/>
    <s v="Cancellation"/>
  </r>
  <r>
    <s v="DG0000954811"/>
    <s v="Initial"/>
    <s v="After CC"/>
    <s v="5/1/2026, 9:49 AM"/>
    <s v="5/29/2026, 7:00 AM"/>
    <s v="4/29/2027, 11:59 PM"/>
    <s v="Subscription"/>
    <n v="0.2"/>
    <s v="Not Retained"/>
    <n v="1"/>
    <s v="Wanda McConnell"/>
    <x v="32"/>
    <s v="5/1/2026, 9:49 AM"/>
    <s v="Cancellation"/>
  </r>
  <r>
    <s v="DG0000954809"/>
    <s v="Initial"/>
    <s v="After CC"/>
    <s v="5/1/2026, 9:50 AM"/>
    <s v="5/29/2026, 7:00 AM"/>
    <s v="4/29/2027, 11:59 PM"/>
    <s v="Subscription"/>
    <n v="0.2"/>
    <s v="Not Retained"/>
    <n v="1"/>
    <s v="Wanda McConnell"/>
    <x v="32"/>
    <s v="5/1/2026, 9:50 AM"/>
    <s v="Cancellation"/>
  </r>
  <r>
    <s v="DG0000954808"/>
    <s v="Initial"/>
    <s v="After CC"/>
    <s v="5/1/2026, 9:51 AM"/>
    <s v="5/29/2026, 7:00 AM"/>
    <s v="4/29/2027, 11:59 PM"/>
    <s v="Subscription"/>
    <n v="0.2"/>
    <s v="Not Retained"/>
    <n v="1"/>
    <s v="Wanda McConnell"/>
    <x v="32"/>
    <s v="5/1/2026, 9:51 AM"/>
    <s v="Cancellation"/>
  </r>
  <r>
    <s v="DG0000954807"/>
    <s v="Initial"/>
    <s v="After CC"/>
    <s v="5/1/2026, 9:51 AM"/>
    <s v="5/29/2026, 7:00 AM"/>
    <s v="4/29/2027, 11:59 PM"/>
    <s v="Subscription"/>
    <n v="0.2"/>
    <s v="Not Retained"/>
    <n v="1"/>
    <s v="Wanda McConnell"/>
    <x v="32"/>
    <s v="5/1/2026, 9:51 AM"/>
    <s v="Cancellation"/>
  </r>
  <r>
    <s v="DG0000954805"/>
    <s v="Initial"/>
    <s v="After CC"/>
    <s v="5/1/2026, 9:52 AM"/>
    <s v="5/29/2026, 7:00 AM"/>
    <s v="4/29/2027, 11:59 PM"/>
    <s v="Subscription"/>
    <n v="0.2"/>
    <s v="Not Retained"/>
    <n v="1"/>
    <s v="Wanda McConnell"/>
    <x v="32"/>
    <s v="5/1/2026, 9:52 AM"/>
    <s v="Cancellation"/>
  </r>
  <r>
    <s v="DG0000954806"/>
    <s v="Initial"/>
    <s v="After CC"/>
    <s v="5/1/2026, 9:53 AM"/>
    <s v="5/29/2026, 7:00 AM"/>
    <s v="4/29/2027, 11:59 PM"/>
    <s v="Subscription"/>
    <n v="0.2"/>
    <s v="Not Retained"/>
    <n v="1"/>
    <s v="Wanda McConnell"/>
    <x v="32"/>
    <s v="5/1/2026, 9:53 AM"/>
    <s v="Cancellation"/>
  </r>
  <r>
    <s v="DG0000992409"/>
    <s v="Canceled"/>
    <s v="Whirlpool Contact Center"/>
    <s v="5/1/2026, 10:05 AM"/>
    <s v="5/1/2026, 7:00 AM"/>
    <s v="4/14/2027, 11:59 PM"/>
    <s v="Annual Renewal"/>
    <m/>
    <s v="Not Retained"/>
    <n v="1"/>
    <s v="ANDREW KEEGAN"/>
    <x v="32"/>
    <s v="5/1/2026, 10:05 AM"/>
    <s v="Cancellation"/>
  </r>
  <r>
    <s v="DG0001077608"/>
    <s v="Initial"/>
    <s v="Whirlpool Contact Center"/>
    <s v="5/1/2026, 11:19 AM"/>
    <s v="5/19/2026, 7:00 AM"/>
    <m/>
    <s v="Annual Renewal"/>
    <m/>
    <s v="Not Retained"/>
    <n v="1"/>
    <s v="Ashley Bettcher"/>
    <x v="32"/>
    <s v="5/1/2026, 11:19 AM"/>
    <s v="Cancellation"/>
  </r>
  <r>
    <s v="DG0000674262"/>
    <s v="Canceled"/>
    <s v="Whirlpool Contact Center"/>
    <s v="5/1/2026, 11:30 AM"/>
    <s v="5/1/2026, 7:00 AM"/>
    <s v="11/3/2026, 11:59 PM"/>
    <s v="Subscription"/>
    <m/>
    <s v="Not Retained"/>
    <n v="1"/>
    <s v="Joe GIEBEL-NUESS"/>
    <x v="32"/>
    <s v="5/1/2026, 11:30 AM"/>
    <s v="Cancellation"/>
  </r>
  <r>
    <s v="DG0001282113"/>
    <s v="Canceled"/>
    <s v="Tel Reg"/>
    <s v="5/1/2026, 11:41 AM"/>
    <s v="4/1/2026, 7:00 AM"/>
    <m/>
    <s v="Subscription"/>
    <m/>
    <s v="Not Retained"/>
    <n v="1"/>
    <s v="carole thompsen"/>
    <x v="32"/>
    <s v="5/1/2026, 11:41 AM"/>
    <s v="Cancellation"/>
  </r>
  <r>
    <s v="DG0001252783"/>
    <s v="Canceled"/>
    <s v="Whirlpool Contact Center"/>
    <s v="5/1/2026, 11:53 AM"/>
    <s v="5/1/2026, 7:00 AM"/>
    <m/>
    <s v="Annual Renewal"/>
    <m/>
    <s v="Not Retained"/>
    <n v="1"/>
    <s v="Lynn Wilson"/>
    <x v="32"/>
    <s v="5/1/2026, 11:53 AM"/>
    <s v="Cancellation"/>
  </r>
  <r>
    <s v="DG0001734869"/>
    <s v="Canceled"/>
    <s v="D&amp;G Contact Center"/>
    <s v="5/1/2026, 12:08 PM"/>
    <s v="5/8/2026, 7:00 AM"/>
    <m/>
    <s v="Subscription"/>
    <n v="0.5"/>
    <s v="Not Retained"/>
    <n v="1"/>
    <s v="Donna Pettigrew-Ebow"/>
    <x v="32"/>
    <s v="5/1/2026, 12:08 PM"/>
    <s v="Cancellation"/>
  </r>
  <r>
    <s v="DG0001734829"/>
    <s v="Canceled"/>
    <s v="D&amp;G Contact Center"/>
    <s v="5/1/2026, 12:09 PM"/>
    <s v="5/8/2026, 7:00 AM"/>
    <m/>
    <s v="Subscription"/>
    <n v="0.5"/>
    <s v="Not Retained"/>
    <n v="1"/>
    <s v="Donna Pettigrew-Ebow"/>
    <x v="32"/>
    <s v="5/1/2026, 12:09 PM"/>
    <s v="Cancellation"/>
  </r>
  <r>
    <s v="DG0001042649"/>
    <s v="Canceled"/>
    <s v="Whirlpool Contact Center"/>
    <s v="5/1/2026, 12:16 PM"/>
    <s v="5/5/2026, 7:00 AM"/>
    <m/>
    <s v="Annual Renewal"/>
    <m/>
    <s v="Not Retained"/>
    <n v="1"/>
    <s v="Alicia Karnes"/>
    <x v="32"/>
    <s v="5/1/2026, 12:16 PM"/>
    <s v="Cancellation"/>
  </r>
  <r>
    <s v="DG0001914953"/>
    <s v="Initial"/>
    <s v="Tel Reg"/>
    <s v="5/1/2026, 12:27 PM"/>
    <s v="5/25/2026, 7:00 AM"/>
    <m/>
    <s v="Subscription"/>
    <n v="0.5"/>
    <s v="Not Retained"/>
    <n v="1"/>
    <s v="JOSHUA KOVOOR"/>
    <x v="32"/>
    <s v="5/1/2026, 12:27 PM"/>
    <s v="Cancellation"/>
  </r>
  <r>
    <s v="DG0000719110"/>
    <s v="Initial"/>
    <s v="Tel Reg"/>
    <s v="5/1/2026, 2:07 PM"/>
    <s v="5/28/2026, 7:00 AM"/>
    <s v="11/28/2026, 11:59 PM"/>
    <s v="Subscription"/>
    <m/>
    <s v="Not Retained"/>
    <n v="1"/>
    <s v="Donna Pratt"/>
    <x v="32"/>
    <s v="5/1/2026, 2:07 PM"/>
    <s v="Cancellation"/>
  </r>
  <r>
    <s v="DG0000134700"/>
    <s v="Canceled"/>
    <s v="Whirlpool Contact Center"/>
    <s v="5/1/2026, 2:18 PM"/>
    <s v="4/23/2026, 7:00 AM"/>
    <s v="2/23/2027, 11:59 PM"/>
    <s v="Annual Renewal"/>
    <m/>
    <s v="Not Retained"/>
    <n v="1"/>
    <s v="John Morrisette"/>
    <x v="32"/>
    <s v="5/1/2026, 2:18 PM"/>
    <s v="Cancellation"/>
  </r>
  <r>
    <s v="DG0000134699"/>
    <s v="Canceled"/>
    <s v="Whirlpool Contact Center"/>
    <s v="5/1/2026, 2:19 PM"/>
    <s v="4/23/2026, 7:00 AM"/>
    <s v="2/23/2027, 11:59 PM"/>
    <s v="Annual Renewal"/>
    <m/>
    <s v="Not Retained"/>
    <n v="1"/>
    <s v="John Morrisette"/>
    <x v="32"/>
    <s v="5/1/2026, 2:19 PM"/>
    <s v="Cancellation"/>
  </r>
  <r>
    <s v="DG0001209283"/>
    <s v="Canceled"/>
    <s v="Web Reg"/>
    <s v="5/1/2026, 2:27 PM"/>
    <s v="5/1/2026, 7:00 AM"/>
    <m/>
    <s v="Subscription"/>
    <m/>
    <s v="Not Retained"/>
    <n v="1"/>
    <s v="Danny Davis"/>
    <x v="32"/>
    <s v="5/1/2026, 2:27 PM"/>
    <s v="Cancellation"/>
  </r>
  <r>
    <s v="DG0001099325"/>
    <s v="Initial"/>
    <s v="Whirlpool Contact Center"/>
    <s v="5/1/2026, 2:33 PM"/>
    <s v="5/28/2026, 7:00 AM"/>
    <m/>
    <s v="Annual Renewal"/>
    <m/>
    <s v="Not Retained"/>
    <n v="1"/>
    <s v="Katherine Hodge"/>
    <x v="32"/>
    <s v="5/1/2026, 2:33 PM"/>
    <s v="Cancellation"/>
  </r>
  <r>
    <s v="DG0000398777"/>
    <s v="Canceled"/>
    <s v="Whirlpool Contact Center"/>
    <s v="5/1/2026, 2:56 PM"/>
    <s v="5/1/2026, 7:00 AM"/>
    <s v="4/23/2027, 11:59 PM"/>
    <s v="Annual Renewal"/>
    <m/>
    <s v="Not Retained"/>
    <n v="1"/>
    <s v="James Jones"/>
    <x v="32"/>
    <s v="5/1/2026, 2:56 PM"/>
    <s v="Cancellation"/>
  </r>
  <r>
    <s v="DG0000157591"/>
    <s v="Canceled"/>
    <s v="Tel Reg"/>
    <s v="5/11/2026, 6:03 AM"/>
    <s v="5/11/2026, 7:00 AM"/>
    <s v="3/21/2027, 11:59 PM"/>
    <s v="Subscription"/>
    <m/>
    <s v="Not Retained"/>
    <n v="1"/>
    <s v="Joshua Rehak"/>
    <x v="33"/>
    <s v="5/11/2026, 6:03 AM"/>
    <s v="Cancellation"/>
  </r>
  <r>
    <s v="DG0000157590"/>
    <s v="Canceled"/>
    <s v="Tel Reg"/>
    <s v="5/11/2026, 6:04 AM"/>
    <s v="5/11/2026, 7:00 AM"/>
    <s v="3/21/2027, 11:59 PM"/>
    <s v="Subscription"/>
    <m/>
    <s v="Not Retained"/>
    <n v="1"/>
    <s v="Joshua Rehak"/>
    <x v="33"/>
    <s v="5/11/2026, 6:04 AM"/>
    <s v="Cancellation"/>
  </r>
  <r>
    <s v="DG0000157589"/>
    <s v="Canceled"/>
    <s v="Tel Reg"/>
    <s v="5/11/2026, 6:05 AM"/>
    <s v="5/11/2026, 7:00 AM"/>
    <s v="3/21/2027, 11:59 PM"/>
    <s v="Subscription"/>
    <m/>
    <s v="Not Retained"/>
    <n v="1"/>
    <s v="Joshua Rehak"/>
    <x v="33"/>
    <s v="5/11/2026, 6:05 AM"/>
    <s v="Cancellation"/>
  </r>
  <r>
    <s v="DG0001700878"/>
    <s v="Initial"/>
    <s v="D&amp;G Contact Center"/>
    <s v="5/11/2026, 6:12 AM"/>
    <s v="5/31/2026, 7:00 AM"/>
    <m/>
    <s v="Subscription"/>
    <m/>
    <s v="Not Retained"/>
    <n v="1"/>
    <s v="Kayla Ashorn"/>
    <x v="33"/>
    <s v="5/11/2026, 6:12 AM"/>
    <s v="Cancellation"/>
  </r>
  <r>
    <s v="DG0001700877"/>
    <s v="Initial"/>
    <s v="D&amp;G Contact Center"/>
    <s v="5/11/2026, 6:13 AM"/>
    <s v="5/31/2026, 7:00 AM"/>
    <m/>
    <s v="Subscription"/>
    <m/>
    <s v="Not Retained"/>
    <n v="1"/>
    <s v="Kayla Ashorn"/>
    <x v="33"/>
    <s v="5/11/2026, 6:13 AM"/>
    <s v="Cancellation"/>
  </r>
  <r>
    <s v="DG0001700876"/>
    <s v="Initial"/>
    <s v="D&amp;G Contact Center"/>
    <s v="5/11/2026, 6:14 AM"/>
    <s v="5/31/2026, 7:00 AM"/>
    <m/>
    <s v="Subscription"/>
    <m/>
    <s v="Not Retained"/>
    <n v="1"/>
    <s v="Kayla Ashorn"/>
    <x v="33"/>
    <s v="5/11/2026, 6:14 AM"/>
    <s v="Cancellation"/>
  </r>
  <r>
    <s v="DG0001700874"/>
    <s v="Initial"/>
    <s v="D&amp;G Contact Center"/>
    <s v="5/11/2026, 6:14 AM"/>
    <s v="5/31/2026, 7:00 AM"/>
    <m/>
    <s v="Subscription"/>
    <m/>
    <s v="Not Retained"/>
    <n v="1"/>
    <s v="Kayla Ashorn"/>
    <x v="33"/>
    <s v="5/11/2026, 6:14 AM"/>
    <s v="Cancellation"/>
  </r>
  <r>
    <s v="DG0001700871"/>
    <s v="Initial"/>
    <s v="D&amp;G Contact Center"/>
    <s v="5/11/2026, 6:15 AM"/>
    <s v="5/31/2026, 7:00 AM"/>
    <m/>
    <s v="Subscription"/>
    <m/>
    <s v="Not Retained"/>
    <n v="1"/>
    <s v="Kayla Ashorn"/>
    <x v="33"/>
    <s v="5/11/2026, 6:15 AM"/>
    <s v="Cancellation"/>
  </r>
  <r>
    <s v="DG0001700872"/>
    <s v="Initial"/>
    <s v="D&amp;G Contact Center"/>
    <s v="5/11/2026, 6:15 AM"/>
    <s v="5/31/2026, 7:00 AM"/>
    <m/>
    <s v="Subscription"/>
    <m/>
    <s v="Not Retained"/>
    <n v="1"/>
    <s v="Kayla Ashorn"/>
    <x v="33"/>
    <s v="5/11/2026, 6:15 AM"/>
    <s v="Cancellation"/>
  </r>
  <r>
    <s v="DG0000143739"/>
    <s v="Canceled"/>
    <s v="Web Reg"/>
    <s v="5/11/2026, 6:21 AM"/>
    <s v="5/11/2026, 7:00 AM"/>
    <s v="2/15/2027, 11:59 PM"/>
    <s v="Subscription"/>
    <m/>
    <s v="Not Retained"/>
    <n v="1"/>
    <s v="Lawrence Giovanetti"/>
    <x v="33"/>
    <s v="5/11/2026, 6:21 AM"/>
    <s v="Cancellation"/>
  </r>
  <r>
    <s v="DG0000769656"/>
    <s v="Canceled"/>
    <s v="After Mail"/>
    <s v="5/11/2026, 6:37 AM"/>
    <s v="5/11/2026, 7:00 AM"/>
    <s v="1/31/2027, 11:59 PM"/>
    <s v="Subscription"/>
    <m/>
    <s v="Not Retained"/>
    <n v="1"/>
    <s v="Jessica George"/>
    <x v="33"/>
    <s v="5/11/2026, 6:37 AM"/>
    <s v="Cancellation"/>
  </r>
  <r>
    <s v="DG0001131871"/>
    <s v="Initial"/>
    <s v="Whirlpool Contact Center"/>
    <s v="5/11/2026, 6:43 AM"/>
    <s v="6/8/2026, 7:00 AM"/>
    <m/>
    <s v="Annual Renewal"/>
    <m/>
    <s v="Not Retained"/>
    <n v="1"/>
    <s v="SERGIO LOZANO"/>
    <x v="33"/>
    <s v="5/11/2026, 6:43 AM"/>
    <s v="Cancellation"/>
  </r>
  <r>
    <s v="DG0000553433"/>
    <s v="Initial"/>
    <s v="After CC"/>
    <s v="5/11/2026, 7:19 AM"/>
    <s v="5/15/2026, 7:00 AM"/>
    <s v="8/15/2026, 11:59 PM"/>
    <s v="Subscription"/>
    <m/>
    <s v="Not Retained"/>
    <n v="1"/>
    <s v="Cynthia Luttrell"/>
    <x v="33"/>
    <s v="5/11/2026, 7:19 AM"/>
    <s v="Cancellation"/>
  </r>
  <r>
    <s v="DG0001294538"/>
    <s v="Initial"/>
    <s v="Web Reg"/>
    <s v="5/7/2026, 6:58 AM"/>
    <s v="6/5/2026, 7:00 AM"/>
    <m/>
    <s v="Subscription"/>
    <m/>
    <s v="Not Retained"/>
    <n v="1"/>
    <s v="john dyl"/>
    <x v="33"/>
    <s v="5/7/2026, 6:58 AM"/>
    <s v="Cancellation"/>
  </r>
  <r>
    <s v="DG0000848473"/>
    <s v="Canceled"/>
    <s v="Whirlpool Contact Center"/>
    <s v="5/7/2026, 7:10 AM"/>
    <s v="5/7/2026, 7:00 AM"/>
    <s v="2/6/2027, 11:59 PM"/>
    <s v="Subscription"/>
    <m/>
    <s v="Not Retained"/>
    <n v="1"/>
    <s v="ANDI ACTON"/>
    <x v="33"/>
    <s v="5/7/2026, 7:10 AM"/>
    <s v="Cancellation"/>
  </r>
  <r>
    <s v="DG0001080447"/>
    <s v="Initial"/>
    <s v="Whirlpool Contact Center"/>
    <s v="5/7/2026, 7:58 AM"/>
    <s v="5/20/2026, 7:00 AM"/>
    <m/>
    <s v="Annual Renewal"/>
    <m/>
    <s v="Not Retained"/>
    <n v="1"/>
    <s v="Mary Coyne"/>
    <x v="33"/>
    <s v="5/7/2026, 7:58 AM"/>
    <s v="Cancellation"/>
  </r>
  <r>
    <s v="DG0002142423"/>
    <s v="Initial"/>
    <s v="Tel Reg"/>
    <s v="5/7/2026, 8:35 AM"/>
    <s v="6/3/2026, 7:00 AM"/>
    <m/>
    <s v="Subscription"/>
    <n v="0.5"/>
    <s v="Not Retained"/>
    <n v="1"/>
    <s v="Claudia Tewksbury"/>
    <x v="33"/>
    <s v="5/7/2026, 8:35 AM"/>
    <s v="Cancellation"/>
  </r>
  <r>
    <s v="DG0002142422"/>
    <s v="Initial"/>
    <s v="Tel Reg"/>
    <s v="5/7/2026, 8:35 AM"/>
    <s v="6/3/2026, 7:00 AM"/>
    <m/>
    <s v="Subscription"/>
    <n v="0.5"/>
    <s v="Not Retained"/>
    <n v="1"/>
    <s v="Claudia Tewksbury"/>
    <x v="33"/>
    <s v="5/7/2026, 8:35 AM"/>
    <s v="Cancellation"/>
  </r>
  <r>
    <s v="DG0000605705"/>
    <s v="Canceled"/>
    <s v="After Web"/>
    <s v="5/7/2026, 9:54 AM"/>
    <s v="5/7/2026, 7:00 AM"/>
    <s v="10/4/2026, 11:59 PM"/>
    <s v="Subscription"/>
    <m/>
    <s v="Not Retained"/>
    <n v="1"/>
    <s v="Joanne Hicks"/>
    <x v="33"/>
    <s v="5/7/2026, 9:54 AM"/>
    <s v="Cancellation"/>
  </r>
  <r>
    <s v="DG0000403629"/>
    <s v="Initial"/>
    <s v="Whirlpool Contact Center"/>
    <s v="5/7/2026, 10:12 AM"/>
    <s v="5/28/2026, 7:00 AM"/>
    <s v="4/28/2027, 11:59 PM"/>
    <s v="Subscription"/>
    <m/>
    <s v="Not Retained"/>
    <n v="1"/>
    <s v="Cindy Davis"/>
    <x v="33"/>
    <s v="5/7/2026, 10:12 AM"/>
    <s v="Cancellation"/>
  </r>
  <r>
    <s v="DG0000199997"/>
    <s v="Initial"/>
    <s v="Tel Reg"/>
    <s v="5/7/2026, 11:19 AM"/>
    <s v="5/18/2026, 7:00 AM"/>
    <s v="6/18/2026, 11:59 PM"/>
    <s v="Subscription"/>
    <m/>
    <s v="Not Retained"/>
    <n v="1"/>
    <s v="Antonette Oden"/>
    <x v="33"/>
    <s v="5/7/2026, 11:19 AM"/>
    <s v="Cancellation"/>
  </r>
  <r>
    <s v="DG0000199991"/>
    <s v="Initial"/>
    <s v="Tel Reg"/>
    <s v="5/7/2026, 11:20 AM"/>
    <s v="5/18/2026, 7:00 AM"/>
    <s v="6/18/2026, 11:59 PM"/>
    <s v="Subscription"/>
    <m/>
    <s v="Not Retained"/>
    <n v="1"/>
    <s v="Antonette Oden"/>
    <x v="33"/>
    <s v="5/7/2026, 11:20 AM"/>
    <s v="Cancellation"/>
  </r>
  <r>
    <s v="DG0000164603"/>
    <s v="Canceled"/>
    <s v="Whirlpool Contact Center"/>
    <s v="5/7/2026, 12:35 PM"/>
    <s v="5/7/2026, 7:00 AM"/>
    <s v="4/6/2027, 11:59 PM"/>
    <s v="Annual Renewal"/>
    <m/>
    <s v="Not Retained"/>
    <n v="1"/>
    <s v="Raymond Cotto"/>
    <x v="33"/>
    <s v="5/7/2026, 12:35 PM"/>
    <s v="Cancellation"/>
  </r>
  <r>
    <s v="DG0001060778"/>
    <s v="Initial"/>
    <s v="Whirlpool Contact Center"/>
    <s v="5/7/2026, 1:12 PM"/>
    <s v="5/12/2026, 7:00 AM"/>
    <m/>
    <s v="Subscription"/>
    <m/>
    <s v="Not Retained"/>
    <n v="1"/>
    <s v="AMANDA THOMPSON"/>
    <x v="33"/>
    <s v="5/7/2026, 1:12 PM"/>
    <s v="Cancellation"/>
  </r>
  <r>
    <s v="DG0001060777"/>
    <s v="Initial"/>
    <s v="Whirlpool Contact Center"/>
    <s v="5/7/2026, 1:12 PM"/>
    <s v="5/12/2026, 7:00 AM"/>
    <m/>
    <s v="Subscription"/>
    <m/>
    <s v="Not Retained"/>
    <n v="1"/>
    <s v="AMANDA THOMPSON"/>
    <x v="33"/>
    <s v="5/7/2026, 1:12 PM"/>
    <s v="Cancellation"/>
  </r>
  <r>
    <s v="DG0001237269"/>
    <s v="Canceled"/>
    <s v="Whirlpool Contact Center"/>
    <s v="5/7/2026, 4:07 PM"/>
    <s v="5/7/2026, 7:00 AM"/>
    <m/>
    <s v="Annual Renewal"/>
    <m/>
    <s v="Not Retained"/>
    <n v="1"/>
    <s v="Maureen Caraballo"/>
    <x v="33"/>
    <s v="5/7/2026, 4:07 PM"/>
    <s v="Cancellation"/>
  </r>
  <r>
    <s v="DG0000622208"/>
    <s v="Canceled"/>
    <s v="Tel Reg"/>
    <s v="5/7/2026, 4:08 PM"/>
    <s v="5/7/2026, 7:00 AM"/>
    <s v="9/30/2026, 11:59 PM"/>
    <s v="Subscription"/>
    <m/>
    <s v="Not Retained"/>
    <n v="1"/>
    <s v="Eliza Lu"/>
    <x v="33"/>
    <s v="5/7/2026, 4:08 PM"/>
    <s v="Cancellation"/>
  </r>
  <r>
    <s v="DG0001856951"/>
    <s v="Canceled"/>
    <s v="Tel Reg"/>
    <s v="5/6/2026, 6:03 AM"/>
    <s v="5/9/2026, 7:00 AM"/>
    <m/>
    <s v="Subscription"/>
    <n v="0.5"/>
    <s v="Not Retained"/>
    <n v="1"/>
    <s v="Vivian Karnes"/>
    <x v="33"/>
    <s v="5/6/2026, 6:03 AM"/>
    <s v="Cancellation"/>
  </r>
  <r>
    <s v="DG0001845879"/>
    <s v="Initial"/>
    <s v="D&amp;G Contact Center"/>
    <s v="5/6/2026, 6:56 AM"/>
    <s v="6/5/2026, 7:00 AM"/>
    <m/>
    <s v="Subscription"/>
    <m/>
    <s v="Not Retained"/>
    <n v="1"/>
    <s v="Chris Mcwhorter"/>
    <x v="33"/>
    <s v="5/6/2026, 6:56 AM"/>
    <s v="Cancellation"/>
  </r>
  <r>
    <s v="DG0001845878"/>
    <s v="Canceled"/>
    <s v="Tel Reg"/>
    <s v="5/6/2026, 6:57 AM"/>
    <s v="5/6/2026, 7:00 AM"/>
    <m/>
    <s v="Subscription"/>
    <m/>
    <s v="Not Retained"/>
    <n v="1"/>
    <s v="Chris Mcwhorter"/>
    <x v="33"/>
    <s v="5/6/2026, 6:57 AM"/>
    <s v="Cancellation"/>
  </r>
  <r>
    <s v="DG0001481165"/>
    <s v="Canceled"/>
    <s v="D&amp;G Contact Center"/>
    <s v="5/6/2026, 7:23 AM"/>
    <s v="3/31/2026, 7:00 AM"/>
    <m/>
    <s v="Subscription"/>
    <m/>
    <s v="Not Retained"/>
    <n v="1"/>
    <s v="ROGER NOREM"/>
    <x v="33"/>
    <s v="5/6/2026, 7:23 AM"/>
    <s v="Cancellation"/>
  </r>
  <r>
    <s v="DG0001583882"/>
    <s v="Initial"/>
    <s v="After Web"/>
    <s v="5/6/2026, 7:38 AM"/>
    <s v="5/31/2026, 7:00 AM"/>
    <m/>
    <s v="Subscription"/>
    <m/>
    <s v="Not Retained"/>
    <n v="1"/>
    <s v="Pam Lackman"/>
    <x v="33"/>
    <s v="5/6/2026, 7:38 AM"/>
    <s v="Cancellation"/>
  </r>
  <r>
    <s v="DG0001772009"/>
    <s v="Initial"/>
    <s v="After CC"/>
    <s v="5/6/2026, 8:13 AM"/>
    <s v="5/17/2026, 7:00 AM"/>
    <m/>
    <s v="Subscription"/>
    <n v="0.2"/>
    <s v="Not Retained"/>
    <n v="1"/>
    <s v="Roger Scholz"/>
    <x v="33"/>
    <s v="5/6/2026, 8:13 AM"/>
    <s v="Cancellation"/>
  </r>
  <r>
    <s v="DG0001580212"/>
    <s v="Initial"/>
    <s v="After CC"/>
    <s v="5/6/2026, 8:47 AM"/>
    <s v="5/29/2026, 7:00 AM"/>
    <m/>
    <s v="Subscription"/>
    <m/>
    <s v="Not Retained"/>
    <n v="1"/>
    <s v="Teresa Heller"/>
    <x v="33"/>
    <s v="5/6/2026, 8:47 AM"/>
    <s v="Cancellation"/>
  </r>
  <r>
    <s v="DG0001223161"/>
    <s v="Initial"/>
    <s v="Tel Reg"/>
    <s v="5/6/2026, 9:04 AM"/>
    <s v="5/13/2026, 7:00 AM"/>
    <m/>
    <s v="Subscription"/>
    <m/>
    <s v="Not Retained"/>
    <n v="1"/>
    <s v="Shane Causey"/>
    <x v="33"/>
    <s v="5/6/2026, 9:04 AM"/>
    <s v="Cancellation"/>
  </r>
  <r>
    <s v="DG0001223158"/>
    <s v="Initial"/>
    <s v="Tel Reg"/>
    <s v="5/6/2026, 9:05 AM"/>
    <s v="5/13/2026, 7:00 AM"/>
    <m/>
    <s v="Subscription"/>
    <m/>
    <s v="Not Retained"/>
    <n v="1"/>
    <s v="Shane Causey"/>
    <x v="33"/>
    <s v="5/6/2026, 9:05 AM"/>
    <s v="Cancellation"/>
  </r>
  <r>
    <s v="DG0000835205"/>
    <s v="Canceled"/>
    <s v="Tel Reg"/>
    <s v="5/6/2026, 9:49 AM"/>
    <s v="5/6/2026, 7:00 AM"/>
    <s v="1/30/2027, 11:59 PM"/>
    <s v="Subscription"/>
    <m/>
    <s v="Not Retained"/>
    <n v="1"/>
    <s v="Jane Davis"/>
    <x v="33"/>
    <s v="5/6/2026, 9:49 AM"/>
    <s v="Cancellation"/>
  </r>
  <r>
    <s v="DG0000875852"/>
    <s v="Initial"/>
    <s v="After CC"/>
    <s v="5/6/2026, 10:08 AM"/>
    <s v="5/22/2026, 7:00 AM"/>
    <s v="3/22/2027, 11:59 PM"/>
    <s v="Subscription"/>
    <m/>
    <s v="Not Retained"/>
    <n v="1"/>
    <s v="Elizabeth Melgoza Ochoa"/>
    <x v="33"/>
    <s v="5/6/2026, 10:08 AM"/>
    <s v="Cancellation"/>
  </r>
  <r>
    <s v="DG0000443102"/>
    <s v="Initial"/>
    <s v="After Web"/>
    <s v="5/6/2026, 10:09 AM"/>
    <s v="5/31/2026, 7:00 AM"/>
    <s v="5/31/2026, 11:59 PM"/>
    <s v="Subscription"/>
    <m/>
    <s v="Not Retained"/>
    <n v="1"/>
    <s v="Elizabeth Melgoza Ochoa"/>
    <x v="33"/>
    <s v="5/6/2026, 10:09 AM"/>
    <s v="Cancellation"/>
  </r>
  <r>
    <s v="DG0000943060"/>
    <s v="Canceled"/>
    <s v="D&amp;G Contact Center"/>
    <s v="5/6/2026, 10:19 AM"/>
    <s v="4/24/2026, 7:00 AM"/>
    <s v="4/23/2027, 11:59 PM"/>
    <s v="Subscription"/>
    <m/>
    <s v="Not Retained"/>
    <n v="1"/>
    <s v="betty simpson"/>
    <x v="33"/>
    <s v="5/6/2026, 10:19 AM"/>
    <s v="Cancellation"/>
  </r>
  <r>
    <s v="DG0002042790"/>
    <s v="Canceled"/>
    <s v="Tel Reg"/>
    <s v="5/6/2026, 10:35 AM"/>
    <s v="4/1/2026, 7:00 AM"/>
    <m/>
    <s v="Subscription"/>
    <m/>
    <s v="Not Retained"/>
    <n v="1"/>
    <s v="jill travis"/>
    <x v="33"/>
    <s v="5/6/2026, 10:35 AM"/>
    <s v="Cancellation"/>
  </r>
  <r>
    <s v="DG0000612958"/>
    <s v="Initial"/>
    <s v="After CC"/>
    <s v="5/6/2026, 11:08 AM"/>
    <s v="5/24/2026, 7:00 AM"/>
    <s v="9/24/2026, 11:59 PM"/>
    <s v="Subscription"/>
    <m/>
    <s v="Not Retained"/>
    <n v="1"/>
    <s v="CAROL FAIRMAN"/>
    <x v="33"/>
    <s v="5/6/2026, 11:08 AM"/>
    <s v="Cancellation"/>
  </r>
  <r>
    <s v="DG0002124603"/>
    <s v="Canceled"/>
    <s v="Tel Reg"/>
    <s v="5/6/2026, 2:14 PM"/>
    <s v="3/26/2026, 7:00 AM"/>
    <m/>
    <s v="Subscription"/>
    <n v="0.5"/>
    <s v="Not Retained"/>
    <n v="1"/>
    <s v="SANDY TOOTHMAN"/>
    <x v="33"/>
    <s v="5/6/2026, 2:14 PM"/>
    <s v="Cancellation"/>
  </r>
  <r>
    <s v="DG0001022966"/>
    <s v="Initial"/>
    <s v="Tel Reg"/>
    <s v="5/6/2026, 2:37 PM"/>
    <s v="5/27/2026, 7:00 AM"/>
    <s v="4/27/2027, 11:59 PM"/>
    <s v="Subscription"/>
    <m/>
    <s v="Not Retained"/>
    <n v="1"/>
    <s v="BETTY LEBER SMITH"/>
    <x v="33"/>
    <s v="5/6/2026, 2:37 PM"/>
    <s v="Cancellation"/>
  </r>
  <r>
    <s v="DG0001336192"/>
    <s v="Canceled"/>
    <s v="Tel Reg"/>
    <s v="5/6/2026, 3:23 PM"/>
    <s v="5/6/2026, 7:00 AM"/>
    <m/>
    <s v="Subscription"/>
    <m/>
    <s v="Not Retained"/>
    <n v="1"/>
    <s v="Dee Spicer"/>
    <x v="33"/>
    <s v="5/6/2026, 3:23 PM"/>
    <s v="Cancellation"/>
  </r>
  <r>
    <s v="DG0001132128"/>
    <s v="Canceled"/>
    <s v="Tel Reg"/>
    <s v="5/6/2026, 3:31 PM"/>
    <s v="5/8/2026, 7:00 AM"/>
    <m/>
    <s v="Subscription"/>
    <n v="0.2"/>
    <s v="Not Retained"/>
    <n v="1"/>
    <s v="KAREN FELLOWS"/>
    <x v="33"/>
    <s v="5/6/2026, 3:31 PM"/>
    <s v="Cancellation"/>
  </r>
  <r>
    <s v="DG0001752515"/>
    <s v="Canceled"/>
    <s v="Whirlpool Contact Center"/>
    <s v="5/6/2026, 3:38 PM"/>
    <s v="5/6/2026, 7:00 AM"/>
    <m/>
    <s v="Annual Renewal"/>
    <m/>
    <s v="Not Retained"/>
    <n v="1"/>
    <s v="Jeannie Scott"/>
    <x v="33"/>
    <s v="5/6/2026, 3:38 PM"/>
    <s v="Cancellation"/>
  </r>
  <r>
    <s v="DG0000069991"/>
    <s v="Canceled"/>
    <s v="Web Reg"/>
    <s v="5/6/2026, 4:27 PM"/>
    <s v="5/6/2026, 7:00 AM"/>
    <s v="8/20/2026, 11:59 PM"/>
    <s v="Subscription"/>
    <m/>
    <s v="Not Retained"/>
    <n v="1"/>
    <s v="GABRIELA FALK"/>
    <x v="33"/>
    <s v="5/6/2026, 4:27 PM"/>
    <s v="Cancellation"/>
  </r>
  <r>
    <s v="DG0000069990"/>
    <s v="Canceled"/>
    <s v="Web Reg"/>
    <s v="5/6/2026, 4:27 PM"/>
    <s v="5/6/2026, 7:00 AM"/>
    <s v="8/20/2026, 11:59 PM"/>
    <s v="Subscription"/>
    <m/>
    <s v="Not Retained"/>
    <n v="1"/>
    <s v="GABRIELA FALK"/>
    <x v="33"/>
    <s v="5/6/2026, 4:27 PM"/>
    <s v="Cancellation"/>
  </r>
  <r>
    <s v="DG0001011177"/>
    <s v="Initial"/>
    <s v="D&amp;G Contact Center"/>
    <s v="5/6/2026, 4:50 PM"/>
    <s v="5/22/2026, 7:00 AM"/>
    <m/>
    <s v="Subscription"/>
    <m/>
    <s v="Not Retained"/>
    <n v="1"/>
    <s v="Carol Watson"/>
    <x v="33"/>
    <s v="5/6/2026, 4:50 PM"/>
    <s v="Cancellation"/>
  </r>
  <r>
    <s v="DG0001011176"/>
    <s v="Initial"/>
    <s v="D&amp;G Contact Center"/>
    <s v="5/6/2026, 4:50 PM"/>
    <s v="5/22/2026, 7:00 AM"/>
    <m/>
    <s v="Subscription"/>
    <m/>
    <s v="Not Retained"/>
    <n v="1"/>
    <s v="Carol Watson"/>
    <x v="33"/>
    <s v="5/6/2026, 4:50 PM"/>
    <s v="Cancellation"/>
  </r>
  <r>
    <s v="DG0001845183"/>
    <s v="Canceled"/>
    <s v="Tel Reg"/>
    <s v="5/5/2026, 7:01 AM"/>
    <s v="5/5/2026, 7:00 AM"/>
    <m/>
    <s v="Subscription"/>
    <m/>
    <s v="Not Retained"/>
    <n v="1"/>
    <s v="LYN SODER"/>
    <x v="33"/>
    <s v="5/5/2026, 7:01 AM"/>
    <s v="Cancellation"/>
  </r>
  <r>
    <s v="DG0001845182"/>
    <s v="Canceled"/>
    <s v="Tel Reg"/>
    <s v="5/5/2026, 7:02 AM"/>
    <s v="5/5/2026, 7:00 AM"/>
    <m/>
    <s v="Subscription"/>
    <m/>
    <s v="Not Retained"/>
    <n v="1"/>
    <s v="LYN SODER"/>
    <x v="33"/>
    <s v="5/5/2026, 7:02 AM"/>
    <s v="Cancellation"/>
  </r>
  <r>
    <s v="DG0001646075"/>
    <s v="Canceled"/>
    <s v="Whirlpool Contact Center"/>
    <s v="5/5/2026, 9:34 AM"/>
    <s v="5/5/2026, 7:00 AM"/>
    <m/>
    <s v="Annual Renewal"/>
    <m/>
    <s v="Not Retained"/>
    <n v="1"/>
    <s v="Velvia Burton"/>
    <x v="33"/>
    <s v="5/5/2026, 9:34 AM"/>
    <s v="Cancellation"/>
  </r>
  <r>
    <s v="DG0002203392"/>
    <s v="Initial"/>
    <s v="D&amp;G Contact Center"/>
    <s v="5/5/2026, 11:16 AM"/>
    <s v="6/4/2026, 7:00 AM"/>
    <m/>
    <s v="Subscription"/>
    <n v="0.5"/>
    <s v="Not Retained"/>
    <n v="1"/>
    <s v="Ronald Gunn"/>
    <x v="33"/>
    <s v="5/5/2026, 11:16 AM"/>
    <s v="Cancellation"/>
  </r>
  <r>
    <s v="DG0001531816"/>
    <s v="Initial"/>
    <s v="Tel Reg"/>
    <s v="5/5/2026, 2:35 PM"/>
    <s v="5/16/2026, 7:00 AM"/>
    <m/>
    <s v="Subscription"/>
    <m/>
    <s v="Not Retained"/>
    <n v="1"/>
    <s v="Dia Sellers"/>
    <x v="33"/>
    <s v="5/5/2026, 2:35 PM"/>
    <s v="Cancellation"/>
  </r>
  <r>
    <s v="DG0001531815"/>
    <s v="Initial"/>
    <s v="Tel Reg"/>
    <s v="5/5/2026, 2:35 PM"/>
    <s v="5/16/2026, 7:00 AM"/>
    <m/>
    <s v="Subscription"/>
    <m/>
    <s v="Not Retained"/>
    <n v="1"/>
    <s v="Dia Sellers"/>
    <x v="33"/>
    <s v="5/5/2026, 2:35 PM"/>
    <s v="Cancellation"/>
  </r>
  <r>
    <s v="DG0000408227"/>
    <s v="Initial"/>
    <s v="Web Reg"/>
    <s v="5/5/2026, 3:20 PM"/>
    <s v="6/1/2026, 7:00 AM"/>
    <s v="5/1/2027, 11:59 PM"/>
    <s v="Subscription"/>
    <m/>
    <s v="Not Retained"/>
    <n v="1"/>
    <s v="Sonya McNear"/>
    <x v="33"/>
    <s v="5/5/2026, 3:20 PM"/>
    <s v="Cancellation"/>
  </r>
  <r>
    <s v="DG0001920491"/>
    <s v="Initial"/>
    <s v="After CC"/>
    <s v="5/5/2026, 3:51 PM"/>
    <s v="5/25/2026, 7:00 AM"/>
    <m/>
    <s v="Subscription"/>
    <m/>
    <s v="Not Retained"/>
    <n v="1"/>
    <s v="Melloney Szarek"/>
    <x v="33"/>
    <s v="5/5/2026, 3:51 PM"/>
    <s v="Cancellation"/>
  </r>
  <r>
    <s v="DG0001854047"/>
    <s v="Canceled"/>
    <s v="Tel Reg"/>
    <s v="5/5/2026, 3:55 PM"/>
    <s v="5/5/2026, 7:00 AM"/>
    <m/>
    <s v="Subscription"/>
    <m/>
    <s v="Not Retained"/>
    <n v="1"/>
    <s v="Cindy Weygandt"/>
    <x v="33"/>
    <s v="5/5/2026, 3:55 PM"/>
    <s v="Cancellation"/>
  </r>
  <r>
    <s v="DG0001854048"/>
    <s v="Canceled"/>
    <s v="Tel Reg"/>
    <s v="5/5/2026, 3:56 PM"/>
    <s v="5/5/2026, 7:00 AM"/>
    <m/>
    <s v="Subscription"/>
    <m/>
    <s v="Not Retained"/>
    <n v="1"/>
    <s v="Cindy Weygandt"/>
    <x v="33"/>
    <s v="5/5/2026, 3:56 PM"/>
    <s v="Cancellation"/>
  </r>
  <r>
    <s v="DG0000377312"/>
    <s v="Canceled"/>
    <s v="Tel Reg"/>
    <s v="5/5/2026, 4:56 PM"/>
    <s v="4/2/2026, 7:00 AM"/>
    <s v="4/1/2027, 11:59 PM"/>
    <s v="Subscription"/>
    <m/>
    <s v="Not Retained"/>
    <n v="1"/>
    <s v="Susan Williams"/>
    <x v="33"/>
    <s v="5/5/2026, 4:56 PM"/>
    <s v="Cancellation"/>
  </r>
  <r>
    <s v="DG0001415110"/>
    <s v="Initial"/>
    <s v="Tel Reg"/>
    <s v="5/11/2026, 6:02 AM"/>
    <s v="6/10/2026, 7:00 AM"/>
    <m/>
    <s v="Subscription"/>
    <m/>
    <s v="Not Retained"/>
    <n v="1"/>
    <s v="Virginia Patterson"/>
    <x v="34"/>
    <s v="5/11/2026, 6:02 AM"/>
    <s v="Cancellation"/>
  </r>
  <r>
    <s v="DG0001415111"/>
    <s v="Initial"/>
    <s v="Tel Reg"/>
    <s v="5/11/2026, 6:02 AM"/>
    <s v="6/10/2026, 7:00 AM"/>
    <m/>
    <s v="Subscription"/>
    <m/>
    <s v="Not Retained"/>
    <n v="1"/>
    <s v="Virginia Patterson"/>
    <x v="34"/>
    <s v="5/11/2026, 6:02 AM"/>
    <s v="Cancellation"/>
  </r>
  <r>
    <s v="DG0001177489"/>
    <s v="Canceled"/>
    <s v="Whirlpool Contact Center"/>
    <s v="5/11/2026, 6:07 AM"/>
    <s v="5/11/2026, 7:00 AM"/>
    <m/>
    <s v="Annual Renewal"/>
    <m/>
    <s v="Not Retained"/>
    <n v="1"/>
    <s v="Kent Domme"/>
    <x v="34"/>
    <s v="5/11/2026, 6:07 AM"/>
    <s v="Cancellation"/>
  </r>
  <r>
    <s v="DG0000978669"/>
    <s v="Initial"/>
    <s v="D&amp;G Contact Center"/>
    <s v="5/11/2026, 6:16 AM"/>
    <s v="6/8/2026, 7:00 AM"/>
    <s v="5/8/2027, 11:59 PM"/>
    <s v="Subscription"/>
    <m/>
    <s v="Not Retained"/>
    <n v="1"/>
    <s v="Inez Diaz"/>
    <x v="34"/>
    <s v="5/11/2026, 6:16 AM"/>
    <s v="Cancellation"/>
  </r>
  <r>
    <s v="DG0000202372"/>
    <s v="Initial"/>
    <s v="Web Reg"/>
    <s v="5/11/2026, 6:19 AM"/>
    <s v="5/23/2026, 7:00 AM"/>
    <s v="6/23/2026, 11:59 PM"/>
    <s v="Subscription"/>
    <m/>
    <s v="Not Retained"/>
    <n v="1"/>
    <s v="Grace Toner"/>
    <x v="34"/>
    <s v="5/11/2026, 6:19 AM"/>
    <s v="Cancellation"/>
  </r>
  <r>
    <s v="DG0000556554"/>
    <s v="Canceled"/>
    <s v="After CC"/>
    <s v="5/11/2026, 7:00 AM"/>
    <s v="5/11/2026, 7:00 AM"/>
    <s v="8/18/2026, 11:59 PM"/>
    <s v="Subscription"/>
    <m/>
    <s v="Not Retained"/>
    <n v="1"/>
    <s v="Lisa Maples"/>
    <x v="34"/>
    <s v="5/11/2026, 7:00 AM"/>
    <s v="Cancellation"/>
  </r>
  <r>
    <s v="DG0000556553"/>
    <s v="Canceled"/>
    <s v="After CC"/>
    <s v="5/11/2026, 7:01 AM"/>
    <s v="5/11/2026, 7:00 AM"/>
    <s v="8/18/2026, 11:59 PM"/>
    <s v="Subscription"/>
    <m/>
    <s v="Not Retained"/>
    <n v="1"/>
    <s v="Lisa Maples"/>
    <x v="34"/>
    <s v="5/11/2026, 7:01 AM"/>
    <s v="Cancellation"/>
  </r>
  <r>
    <s v="DG0001166515"/>
    <s v="Initial"/>
    <s v="Whirlpool Contact Center"/>
    <s v="5/8/2026, 6:13 AM"/>
    <s v="5/22/2026, 7:00 AM"/>
    <m/>
    <s v="Subscription"/>
    <m/>
    <s v="Not Retained"/>
    <n v="1"/>
    <s v="JAMES GOBSON"/>
    <x v="34"/>
    <s v="5/8/2026, 6:13 AM"/>
    <s v="Cancellation"/>
  </r>
  <r>
    <s v="DG0000052578"/>
    <s v="Initial"/>
    <s v="Tel Reg"/>
    <s v="5/8/2026, 6:37 AM"/>
    <s v="5/20/2026, 7:00 AM"/>
    <s v="6/20/2026, 11:59 PM"/>
    <s v="Subscription"/>
    <m/>
    <s v="Not Retained"/>
    <n v="1"/>
    <s v="Walter Halpern"/>
    <x v="34"/>
    <s v="5/8/2026, 6:37 AM"/>
    <s v="Cancellation"/>
  </r>
  <r>
    <s v="DG0001033200"/>
    <s v="Initial"/>
    <s v="Tel Reg"/>
    <s v="5/8/2026, 6:59 AM"/>
    <s v="6/1/2026, 7:00 AM"/>
    <s v="5/1/2027, 11:59 PM"/>
    <s v="Subscription"/>
    <m/>
    <s v="Not Retained"/>
    <n v="1"/>
    <s v="Theresa Thompson"/>
    <x v="34"/>
    <s v="5/8/2026, 6:59 AM"/>
    <s v="Cancellation"/>
  </r>
  <r>
    <s v="DG0000975042"/>
    <s v="Canceled"/>
    <s v="Whirlpool Contact Center"/>
    <s v="5/8/2026, 7:24 AM"/>
    <s v="5/8/2026, 7:00 AM"/>
    <s v="4/7/2027, 11:59 PM"/>
    <s v="Annual Renewal"/>
    <m/>
    <s v="Not Retained"/>
    <n v="1"/>
    <s v="Amuri Kakozi"/>
    <x v="34"/>
    <s v="5/8/2026, 7:24 AM"/>
    <s v="Cancellation"/>
  </r>
  <r>
    <s v="DG0001405129"/>
    <s v="Canceled"/>
    <s v="After CC"/>
    <s v="5/8/2026, 7:52 AM"/>
    <s v="5/8/2026, 7:00 AM"/>
    <m/>
    <s v="Subscription"/>
    <m/>
    <s v="Not Retained"/>
    <n v="1"/>
    <s v="Georgia McPhail"/>
    <x v="34"/>
    <s v="5/8/2026, 7:52 AM"/>
    <s v="Cancellation"/>
  </r>
  <r>
    <s v="DG0001405128"/>
    <s v="Canceled"/>
    <s v="After CC"/>
    <s v="5/8/2026, 7:53 AM"/>
    <s v="5/8/2026, 7:00 AM"/>
    <m/>
    <s v="Subscription"/>
    <m/>
    <s v="Not Retained"/>
    <n v="1"/>
    <s v="Georgia McPhail"/>
    <x v="34"/>
    <s v="5/8/2026, 7:53 AM"/>
    <s v="Cancellation"/>
  </r>
  <r>
    <s v="DG0000630954"/>
    <s v="Initial"/>
    <s v="After Mail"/>
    <s v="5/8/2026, 10:34 AM"/>
    <s v="6/6/2026, 7:00 AM"/>
    <s v="10/6/2026, 11:59 PM"/>
    <s v="Subscription"/>
    <m/>
    <s v="Not Retained"/>
    <n v="1"/>
    <s v="Jose Isordia"/>
    <x v="34"/>
    <s v="5/8/2026, 10:34 AM"/>
    <s v="Cancellation"/>
  </r>
  <r>
    <s v="DG0000017526"/>
    <s v="Canceled"/>
    <s v="Web Reg"/>
    <s v="5/8/2026, 11:10 AM"/>
    <s v="5/4/2026, 7:00 AM"/>
    <s v="12/4/2026, 11:59 PM"/>
    <s v="Subscription"/>
    <m/>
    <s v="Not Retained"/>
    <n v="1"/>
    <s v="Douglas Cote"/>
    <x v="34"/>
    <s v="5/8/2026, 11:10 AM"/>
    <s v="Cancellation"/>
  </r>
  <r>
    <s v="DG0002105010"/>
    <s v="Initial"/>
    <s v="Tel Reg"/>
    <s v="5/8/2026, 11:30 AM"/>
    <s v="5/18/2026, 7:00 AM"/>
    <m/>
    <s v="Subscription"/>
    <n v="0.5"/>
    <s v="Not Retained"/>
    <n v="1"/>
    <s v="Chuck Federowicz"/>
    <x v="34"/>
    <s v="5/8/2026, 11:30 AM"/>
    <s v="Cancellation"/>
  </r>
  <r>
    <s v="DG0002205538"/>
    <s v="Canceled"/>
    <s v="Tel Reg"/>
    <s v="5/8/2026, 11:32 AM"/>
    <s v="5/6/2026, 7:00 AM"/>
    <m/>
    <s v="Subscription"/>
    <n v="0.5"/>
    <s v="Not Retained"/>
    <n v="1"/>
    <s v="Chuck Federowicz"/>
    <x v="34"/>
    <s v="5/8/2026, 11:32 AM"/>
    <s v="Cancellation"/>
  </r>
  <r>
    <s v="DG0000972583"/>
    <s v="Canceled"/>
    <s v="D&amp;G Contact Center"/>
    <s v="5/7/2026, 5:53 AM"/>
    <s v="5/7/2026, 7:00 AM"/>
    <s v="5/6/2027, 11:59 PM"/>
    <s v="Subscription"/>
    <m/>
    <s v="Not Retained"/>
    <n v="1"/>
    <s v="Donna Estrada"/>
    <x v="34"/>
    <s v="5/7/2026, 5:53 AM"/>
    <s v="Cancellation"/>
  </r>
  <r>
    <s v="DG0001974421"/>
    <s v="Canceled"/>
    <s v="Tel Reg"/>
    <s v="5/7/2026, 7:17 AM"/>
    <s v="5/10/2026, 7:00 AM"/>
    <m/>
    <s v="Subscription"/>
    <n v="0.5"/>
    <s v="Not Retained"/>
    <n v="1"/>
    <s v="Michelle Guerrero"/>
    <x v="34"/>
    <s v="5/7/2026, 7:17 AM"/>
    <s v="Cancellation"/>
  </r>
  <r>
    <s v="DG0001974413"/>
    <s v="Canceled"/>
    <s v="Tel Reg"/>
    <s v="5/7/2026, 7:17 AM"/>
    <s v="5/10/2026, 7:00 AM"/>
    <m/>
    <s v="Subscription"/>
    <n v="0.5"/>
    <s v="Not Retained"/>
    <n v="1"/>
    <s v="Michelle Guerrero"/>
    <x v="34"/>
    <s v="5/7/2026, 7:17 AM"/>
    <s v="Cancellation"/>
  </r>
  <r>
    <s v="DG0001052352"/>
    <s v="Canceled"/>
    <s v="Whirlpool Contact Center"/>
    <s v="5/7/2026, 7:57 AM"/>
    <s v="5/8/2026, 7:00 AM"/>
    <m/>
    <s v="Annual Renewal"/>
    <m/>
    <s v="Not Retained"/>
    <n v="1"/>
    <s v="Jerica Brown"/>
    <x v="34"/>
    <s v="5/7/2026, 7:57 AM"/>
    <s v="Cancellation"/>
  </r>
  <r>
    <s v="DG0001580083"/>
    <s v="Canceled"/>
    <s v="Whirlpool Contact Center"/>
    <s v="5/7/2026, 8:39 AM"/>
    <s v="5/7/2026, 7:00 AM"/>
    <m/>
    <s v="Annual Renewal"/>
    <m/>
    <s v="Not Retained"/>
    <n v="1"/>
    <s v="Layne Armstrong"/>
    <x v="34"/>
    <s v="5/7/2026, 8:39 AM"/>
    <s v="Cancellation"/>
  </r>
  <r>
    <s v="DG0001774773"/>
    <s v="Canceled"/>
    <s v="Tel Reg"/>
    <s v="5/7/2026, 9:10 AM"/>
    <s v="4/19/2026, 7:00 AM"/>
    <m/>
    <s v="Subscription"/>
    <m/>
    <s v="Not Retained"/>
    <n v="1"/>
    <s v="Debbie Harkins"/>
    <x v="34"/>
    <s v="5/7/2026, 9:10 AM"/>
    <s v="Cancellation"/>
  </r>
  <r>
    <s v="DG0001840028"/>
    <s v="Initial"/>
    <s v="D&amp;G Contact Center"/>
    <s v="5/7/2026, 9:25 AM"/>
    <s v="6/4/2026, 7:00 AM"/>
    <m/>
    <s v="Subscription"/>
    <n v="0.5"/>
    <s v="Not Retained"/>
    <n v="1"/>
    <s v="Maria Evanoff"/>
    <x v="34"/>
    <s v="5/7/2026, 9:25 AM"/>
    <s v="Cancellation"/>
  </r>
  <r>
    <s v="DG0001840027"/>
    <s v="Initial"/>
    <s v="D&amp;G Contact Center"/>
    <s v="5/7/2026, 9:26 AM"/>
    <s v="6/4/2026, 7:00 AM"/>
    <m/>
    <s v="Subscription"/>
    <n v="0.5"/>
    <s v="Not Retained"/>
    <n v="1"/>
    <s v="Maria Evanoff"/>
    <x v="34"/>
    <s v="5/7/2026, 9:26 AM"/>
    <s v="Cancellation"/>
  </r>
  <r>
    <s v="DG0000978969"/>
    <s v="Canceled"/>
    <s v="Whirlpool Contact Center"/>
    <s v="5/7/2026, 9:35 AM"/>
    <s v="5/7/2026, 7:00 AM"/>
    <s v="4/8/2027, 11:59 PM"/>
    <s v="Annual Renewal"/>
    <m/>
    <s v="Not Retained"/>
    <n v="1"/>
    <s v="Deborah Davis"/>
    <x v="34"/>
    <s v="5/7/2026, 9:35 AM"/>
    <s v="Cancellation"/>
  </r>
  <r>
    <s v="DG0001893914"/>
    <s v="Initial"/>
    <s v="Whirlpool Contact Center"/>
    <s v="5/7/2026, 10:16 AM"/>
    <s v="5/18/2026, 7:00 AM"/>
    <m/>
    <s v="Subscription"/>
    <n v="0.5"/>
    <s v="Not Retained"/>
    <n v="1"/>
    <s v="Marco Garcia"/>
    <x v="34"/>
    <s v="5/7/2026, 10:16 AM"/>
    <s v="Cancellation"/>
  </r>
  <r>
    <s v="DG0001863674"/>
    <s v="Canceled"/>
    <s v="Tel Reg"/>
    <s v="5/7/2026, 11:45 AM"/>
    <s v="5/11/2026, 7:00 AM"/>
    <m/>
    <s v="Subscription"/>
    <m/>
    <s v="Not Retained"/>
    <n v="1"/>
    <s v="Ramon Murillo"/>
    <x v="34"/>
    <s v="5/7/2026, 11:45 AM"/>
    <s v="Cancellation"/>
  </r>
  <r>
    <s v="DG0001863676"/>
    <s v="Canceled"/>
    <s v="Tel Reg"/>
    <s v="5/7/2026, 11:47 AM"/>
    <s v="5/11/2026, 7:00 AM"/>
    <m/>
    <s v="Subscription"/>
    <m/>
    <s v="Not Retained"/>
    <n v="1"/>
    <s v="Ramon Murillo"/>
    <x v="34"/>
    <s v="5/7/2026, 11:47 AM"/>
    <s v="Cancellation"/>
  </r>
  <r>
    <s v="DG0001863675"/>
    <s v="Canceled"/>
    <s v="Tel Reg"/>
    <s v="5/7/2026, 11:49 AM"/>
    <s v="5/11/2026, 7:00 AM"/>
    <m/>
    <s v="Subscription"/>
    <m/>
    <s v="Not Retained"/>
    <n v="1"/>
    <s v="Ramon Murillo"/>
    <x v="34"/>
    <s v="5/7/2026, 11:49 AM"/>
    <s v="Cancellation"/>
  </r>
  <r>
    <s v="DG0001623464"/>
    <s v="Canceled"/>
    <s v="Tel Reg"/>
    <s v="5/7/2026, 2:02 PM"/>
    <s v="4/11/2026, 7:00 AM"/>
    <m/>
    <s v="Subscription"/>
    <m/>
    <s v="Not Retained"/>
    <n v="1"/>
    <s v="Patricia Anderson"/>
    <x v="34"/>
    <s v="5/7/2026, 2:02 PM"/>
    <s v="Cancellation"/>
  </r>
  <r>
    <s v="DG0000471771"/>
    <s v="Initial"/>
    <s v="After Web"/>
    <s v="5/6/2026, 5:50 AM"/>
    <s v="5/20/2026, 7:00 AM"/>
    <s v="6/20/2026, 11:59 PM"/>
    <s v="Subscription"/>
    <m/>
    <s v="Not Retained"/>
    <n v="1"/>
    <s v="Yvonne Ricard"/>
    <x v="34"/>
    <s v="5/6/2026, 5:50 AM"/>
    <s v="Cancellation"/>
  </r>
  <r>
    <s v="DG0001160246"/>
    <s v="Initial"/>
    <s v="Tel Reg"/>
    <s v="5/6/2026, 6:46 AM"/>
    <s v="5/19/2026, 7:00 AM"/>
    <m/>
    <s v="Subscription"/>
    <m/>
    <s v="Not Retained"/>
    <n v="1"/>
    <s v="Patricia Denn"/>
    <x v="34"/>
    <s v="5/6/2026, 6:46 AM"/>
    <s v="Cancellation"/>
  </r>
  <r>
    <s v="DG0001624137"/>
    <s v="Canceled"/>
    <s v="Whirlpool Contact Center"/>
    <s v="5/6/2026, 7:46 AM"/>
    <s v="5/11/2026, 7:00 AM"/>
    <m/>
    <s v="Subscription"/>
    <m/>
    <s v="Not Retained"/>
    <n v="1"/>
    <s v="Sandra Barth"/>
    <x v="34"/>
    <s v="5/6/2026, 7:46 AM"/>
    <s v="Cancellation"/>
  </r>
  <r>
    <s v="DG0000818915"/>
    <s v="Canceled"/>
    <s v="Whirlpool Contact Center"/>
    <s v="5/6/2026, 8:07 AM"/>
    <s v="5/6/2026, 7:00 AM"/>
    <s v="1/22/2027, 11:59 PM"/>
    <s v="Annual Renewal"/>
    <m/>
    <s v="Not Retained"/>
    <n v="1"/>
    <s v="Anne Broker"/>
    <x v="34"/>
    <s v="5/6/2026, 8:07 AM"/>
    <s v="Cancellation"/>
  </r>
  <r>
    <s v="DG0002075789"/>
    <s v="Canceled"/>
    <s v="Tel Reg"/>
    <s v="5/6/2026, 8:50 AM"/>
    <s v="5/10/2026, 7:00 AM"/>
    <m/>
    <s v="Subscription"/>
    <n v="0.5"/>
    <s v="Not Retained"/>
    <n v="1"/>
    <s v="Tammy Anderson"/>
    <x v="34"/>
    <s v="5/6/2026, 8:50 AM"/>
    <s v="Cancellation"/>
  </r>
  <r>
    <s v="DG0002075788"/>
    <s v="Canceled"/>
    <s v="Tel Reg"/>
    <s v="5/6/2026, 8:51 AM"/>
    <s v="5/10/2026, 7:00 AM"/>
    <m/>
    <s v="Subscription"/>
    <n v="0.5"/>
    <s v="Not Retained"/>
    <n v="1"/>
    <s v="Tammy Anderson"/>
    <x v="34"/>
    <s v="5/6/2026, 8:51 AM"/>
    <s v="Cancellation"/>
  </r>
  <r>
    <s v="DG0001060354"/>
    <s v="Initial"/>
    <s v="Whirlpool Contact Center"/>
    <s v="5/6/2026, 9:28 AM"/>
    <s v="5/12/2026, 7:00 AM"/>
    <m/>
    <s v="Annual Renewal"/>
    <m/>
    <s v="Not Retained"/>
    <n v="1"/>
    <s v="Dane Fenner"/>
    <x v="34"/>
    <s v="5/6/2026, 9:28 AM"/>
    <s v="Cancellation"/>
  </r>
  <r>
    <s v="DG0001082142"/>
    <s v="Initial"/>
    <s v="D&amp;G Contact Center"/>
    <s v="5/6/2026, 11:22 AM"/>
    <s v="5/20/2026, 7:00 AM"/>
    <m/>
    <s v="Subscription"/>
    <m/>
    <s v="Not Retained"/>
    <n v="1"/>
    <s v="Carrie Anderson"/>
    <x v="34"/>
    <s v="5/6/2026, 11:22 AM"/>
    <s v="Cancellation"/>
  </r>
  <r>
    <s v="DG0001516403"/>
    <s v="Initial"/>
    <s v="Web Reg"/>
    <s v="5/6/2026, 11:29 AM"/>
    <s v="5/12/2026, 7:00 AM"/>
    <m/>
    <s v="Subscription"/>
    <m/>
    <s v="Not Retained"/>
    <n v="1"/>
    <s v="Belinda Gonzales"/>
    <x v="34"/>
    <s v="5/6/2026, 11:29 AM"/>
    <s v="Cancellation"/>
  </r>
  <r>
    <s v="DG0001813473"/>
    <s v="Canceled"/>
    <s v="Tel Reg"/>
    <s v="5/6/2026, 11:48 AM"/>
    <s v="3/29/2026, 7:00 AM"/>
    <m/>
    <s v="Subscription"/>
    <m/>
    <s v="Not Retained"/>
    <n v="1"/>
    <s v="Loretta Jackson"/>
    <x v="34"/>
    <s v="5/6/2026, 11:48 AM"/>
    <s v="Cancellation"/>
  </r>
  <r>
    <s v="DG0001813472"/>
    <s v="Canceled"/>
    <s v="Tel Reg"/>
    <s v="5/6/2026, 11:48 AM"/>
    <s v="3/29/2026, 7:00 AM"/>
    <m/>
    <s v="Subscription"/>
    <m/>
    <s v="Not Retained"/>
    <n v="1"/>
    <s v="Loretta Jackson"/>
    <x v="34"/>
    <s v="5/6/2026, 11:48 AM"/>
    <s v="Cancellation"/>
  </r>
  <r>
    <s v="DG0001941913"/>
    <s v="Canceled"/>
    <s v="Tel Reg"/>
    <s v="5/6/2026, 12:16 PM"/>
    <s v="5/6/2026, 7:00 AM"/>
    <m/>
    <s v="Subscription"/>
    <m/>
    <s v="Not Retained"/>
    <n v="1"/>
    <s v="AMILEE BROWN"/>
    <x v="34"/>
    <s v="5/6/2026, 12:16 PM"/>
    <s v="Cancellation"/>
  </r>
  <r>
    <s v="DG0000910022"/>
    <s v="Canceled"/>
    <s v="D&amp;G Contact Center"/>
    <s v="5/6/2026, 1:15 PM"/>
    <s v="5/8/2026, 7:00 AM"/>
    <s v="4/8/2027, 11:59 PM"/>
    <s v="Subscription"/>
    <m/>
    <s v="Not Retained"/>
    <n v="1"/>
    <s v="Nathaniel Logan"/>
    <x v="34"/>
    <s v="5/6/2026, 1:15 PM"/>
    <s v="Cancellation"/>
  </r>
  <r>
    <s v="DG0000910020"/>
    <s v="Canceled"/>
    <s v="D&amp;G Contact Center"/>
    <s v="5/6/2026, 1:15 PM"/>
    <s v="5/8/2026, 7:00 AM"/>
    <s v="4/8/2027, 11:59 PM"/>
    <s v="Subscription"/>
    <m/>
    <s v="Not Retained"/>
    <n v="1"/>
    <s v="Nathaniel Logan"/>
    <x v="34"/>
    <s v="5/6/2026, 1:15 PM"/>
    <s v="Cancellation"/>
  </r>
  <r>
    <s v="DG0000910019"/>
    <s v="Canceled"/>
    <s v="D&amp;G Contact Center"/>
    <s v="5/6/2026, 1:17 PM"/>
    <s v="5/8/2026, 7:00 AM"/>
    <s v="4/8/2027, 11:59 PM"/>
    <s v="Subscription"/>
    <m/>
    <s v="Not Retained"/>
    <n v="1"/>
    <s v="Nathaniel Logan"/>
    <x v="34"/>
    <s v="5/6/2026, 1:17 PM"/>
    <s v="Cancellation"/>
  </r>
  <r>
    <s v="DG0000909941"/>
    <s v="Initial"/>
    <s v="After CC"/>
    <s v="5/6/2026, 1:18 PM"/>
    <s v="5/29/2026, 7:00 AM"/>
    <s v="3/29/2027, 11:59 PM"/>
    <s v="Subscription"/>
    <m/>
    <s v="Not Retained"/>
    <n v="1"/>
    <s v="Nathaniel Logan"/>
    <x v="34"/>
    <s v="5/6/2026, 1:18 PM"/>
    <s v="Cancellation"/>
  </r>
  <r>
    <s v="DG0000909940"/>
    <s v="Initial"/>
    <s v="After CC"/>
    <s v="5/6/2026, 1:19 PM"/>
    <s v="5/29/2026, 7:00 AM"/>
    <s v="3/29/2027, 11:59 PM"/>
    <s v="Subscription"/>
    <m/>
    <s v="Not Retained"/>
    <n v="1"/>
    <s v="Nathaniel Logan"/>
    <x v="34"/>
    <s v="5/6/2026, 1:19 PM"/>
    <s v="Cancellation"/>
  </r>
  <r>
    <s v="DG0001688967"/>
    <s v="Initial"/>
    <s v="Tel Reg"/>
    <s v="5/6/2026, 1:58 PM"/>
    <s v="5/28/2026, 7:00 AM"/>
    <m/>
    <s v="Subscription"/>
    <m/>
    <s v="Not Retained"/>
    <n v="1"/>
    <s v="Marisol Cortez"/>
    <x v="34"/>
    <s v="5/6/2026, 1:58 PM"/>
    <s v="Cancellation"/>
  </r>
  <r>
    <s v="DG0001688968"/>
    <s v="Initial"/>
    <s v="Tel Reg"/>
    <s v="5/6/2026, 1:59 PM"/>
    <s v="5/28/2026, 7:00 AM"/>
    <m/>
    <s v="Subscription"/>
    <n v="0.2"/>
    <s v="Not Retained"/>
    <n v="1"/>
    <s v="Marisol Cortez"/>
    <x v="34"/>
    <s v="5/6/2026, 1:59 PM"/>
    <s v="Cancellation"/>
  </r>
  <r>
    <s v="DG0001154671"/>
    <s v="Initial"/>
    <s v="Whirlpool Contact Center"/>
    <s v="5/5/2026, 5:34 AM"/>
    <s v="5/17/2026, 7:00 AM"/>
    <m/>
    <s v="Subscription"/>
    <m/>
    <s v="Not Retained"/>
    <n v="1"/>
    <s v="Rob Davis"/>
    <x v="34"/>
    <s v="5/5/2026, 5:34 AM"/>
    <s v="Cancellation"/>
  </r>
  <r>
    <s v="DG0001154668"/>
    <s v="Initial"/>
    <s v="Whirlpool Contact Center"/>
    <s v="5/5/2026, 5:34 AM"/>
    <s v="5/17/2026, 7:00 AM"/>
    <m/>
    <s v="Subscription"/>
    <m/>
    <s v="Not Retained"/>
    <n v="1"/>
    <s v="Rob Davis"/>
    <x v="34"/>
    <s v="5/5/2026, 5:34 AM"/>
    <s v="Cancellation"/>
  </r>
  <r>
    <s v="DG0001154667"/>
    <s v="Initial"/>
    <s v="Whirlpool Contact Center"/>
    <s v="5/5/2026, 5:35 AM"/>
    <s v="5/17/2026, 7:00 AM"/>
    <m/>
    <s v="Subscription"/>
    <m/>
    <s v="Not Retained"/>
    <n v="1"/>
    <s v="Rob Davis"/>
    <x v="34"/>
    <s v="5/5/2026, 5:35 AM"/>
    <s v="Cancellation"/>
  </r>
  <r>
    <s v="DG0001154625"/>
    <s v="Canceled"/>
    <s v="Whirlpool Contact Center"/>
    <s v="5/5/2026, 5:36 AM"/>
    <s v="5/5/2026, 7:00 AM"/>
    <m/>
    <s v="Annual Renewal"/>
    <m/>
    <s v="Not Retained"/>
    <n v="1"/>
    <s v="Rob Davis"/>
    <x v="34"/>
    <s v="5/5/2026, 5:36 AM"/>
    <s v="Cancellation"/>
  </r>
  <r>
    <s v="DG0001227099"/>
    <s v="Initial"/>
    <s v="Whirlpool Contact Center"/>
    <s v="5/5/2026, 6:56 AM"/>
    <s v="5/13/2026, 7:00 AM"/>
    <m/>
    <s v="Subscription"/>
    <m/>
    <s v="Not Retained"/>
    <n v="1"/>
    <s v="Brenda Harris"/>
    <x v="34"/>
    <s v="5/5/2026, 6:56 AM"/>
    <s v="Cancellation"/>
  </r>
  <r>
    <s v="DG0001227069"/>
    <s v="Canceled"/>
    <s v="Whirlpool Contact Center"/>
    <s v="5/5/2026, 6:57 AM"/>
    <s v="5/5/2026, 7:00 AM"/>
    <m/>
    <s v="Annual Renewal"/>
    <m/>
    <s v="Not Retained"/>
    <n v="1"/>
    <s v="Brenda Harris"/>
    <x v="34"/>
    <s v="5/5/2026, 6:57 AM"/>
    <s v="Cancellation"/>
  </r>
  <r>
    <s v="DG0000971318"/>
    <s v="Canceled"/>
    <s v="Tel Reg"/>
    <s v="5/5/2026, 7:36 AM"/>
    <s v="5/5/2026, 7:00 AM"/>
    <s v="4/6/2027, 11:59 PM"/>
    <s v="Subscription"/>
    <m/>
    <s v="Not Retained"/>
    <n v="1"/>
    <s v="Charmaine Findley"/>
    <x v="34"/>
    <s v="5/5/2026, 7:36 AM"/>
    <s v="Cancellation"/>
  </r>
  <r>
    <s v="DG0000971317"/>
    <s v="Canceled"/>
    <s v="Tel Reg"/>
    <s v="5/5/2026, 7:37 AM"/>
    <s v="5/5/2026, 7:00 AM"/>
    <s v="4/6/2027, 11:59 PM"/>
    <s v="Subscription"/>
    <m/>
    <s v="Not Retained"/>
    <n v="1"/>
    <s v="Charmaine Findley"/>
    <x v="34"/>
    <s v="5/5/2026, 7:37 AM"/>
    <s v="Cancellation"/>
  </r>
  <r>
    <s v="DG0000971316"/>
    <s v="Canceled"/>
    <s v="Tel Reg"/>
    <s v="5/5/2026, 7:37 AM"/>
    <s v="5/6/2026, 7:00 AM"/>
    <s v="4/6/2027, 11:59 PM"/>
    <s v="Subscription"/>
    <m/>
    <s v="Not Retained"/>
    <n v="1"/>
    <s v="Charmaine Findley"/>
    <x v="34"/>
    <s v="5/5/2026, 7:37 AM"/>
    <s v="Cancellation"/>
  </r>
  <r>
    <s v="DG0001187624"/>
    <s v="Canceled"/>
    <s v="Whirlpool Contact Center"/>
    <s v="5/5/2026, 8:24 AM"/>
    <s v="5/5/2026, 7:00 AM"/>
    <m/>
    <s v="Annual Renewal"/>
    <m/>
    <s v="Not Retained"/>
    <n v="1"/>
    <s v="PATRICIA MARSHALL"/>
    <x v="34"/>
    <s v="5/5/2026, 8:24 AM"/>
    <s v="Cancellation"/>
  </r>
  <r>
    <s v="DG0000439599"/>
    <s v="Initial"/>
    <s v="After CC"/>
    <s v="5/5/2026, 9:28 AM"/>
    <s v="5/28/2026, 7:00 AM"/>
    <s v="5/28/2026, 11:59 PM"/>
    <s v="Subscription"/>
    <m/>
    <s v="Not Retained"/>
    <n v="1"/>
    <s v="Anna Serrano"/>
    <x v="34"/>
    <s v="5/5/2026, 9:28 AM"/>
    <s v="Cancellation"/>
  </r>
  <r>
    <s v="DG0001572654"/>
    <s v="Initial"/>
    <s v="D&amp;G Contact Center"/>
    <s v="5/5/2026, 10:34 AM"/>
    <s v="5/27/2026, 7:00 AM"/>
    <m/>
    <s v="Subscription"/>
    <m/>
    <s v="Not Retained"/>
    <n v="1"/>
    <s v="Abby Mcdonald"/>
    <x v="34"/>
    <s v="5/5/2026, 10:34 AM"/>
    <s v="Cancellation"/>
  </r>
  <r>
    <s v="DG0001572653"/>
    <s v="Canceled"/>
    <s v="D&amp;G Contact Center"/>
    <s v="5/5/2026, 10:34 AM"/>
    <s v="5/5/2026, 7:00 AM"/>
    <m/>
    <s v="Subscription"/>
    <m/>
    <s v="Not Retained"/>
    <n v="1"/>
    <s v="Abby Mcdonald"/>
    <x v="34"/>
    <s v="5/5/2026, 10:34 AM"/>
    <s v="Cancellation"/>
  </r>
  <r>
    <s v="DG0001572652"/>
    <s v="Initial"/>
    <s v="D&amp;G Contact Center"/>
    <s v="5/5/2026, 10:35 AM"/>
    <s v="5/27/2026, 7:00 AM"/>
    <m/>
    <s v="Subscription"/>
    <m/>
    <s v="Not Retained"/>
    <n v="1"/>
    <s v="Abby Mcdonald"/>
    <x v="34"/>
    <s v="5/5/2026, 10:35 AM"/>
    <s v="Cancellation"/>
  </r>
  <r>
    <s v="DG0001572651"/>
    <s v="Canceled"/>
    <s v="D&amp;G Contact Center"/>
    <s v="5/5/2026, 10:37 AM"/>
    <s v="5/5/2026, 7:00 AM"/>
    <m/>
    <s v="Subscription"/>
    <m/>
    <s v="Not Retained"/>
    <n v="1"/>
    <s v="Abby Mcdonald"/>
    <x v="34"/>
    <s v="5/5/2026, 10:37 AM"/>
    <s v="Cancellation"/>
  </r>
  <r>
    <s v="DG0001572650"/>
    <s v="Canceled"/>
    <s v="D&amp;G Contact Center"/>
    <s v="5/5/2026, 10:37 AM"/>
    <s v="5/5/2026, 7:00 AM"/>
    <m/>
    <s v="Subscription"/>
    <m/>
    <s v="Not Retained"/>
    <n v="1"/>
    <s v="Abby Mcdonald"/>
    <x v="34"/>
    <s v="5/5/2026, 10:37 AM"/>
    <s v="Cancellation"/>
  </r>
  <r>
    <s v="DG0001161598"/>
    <s v="Initial"/>
    <s v="Tel Reg"/>
    <s v="5/5/2026, 11:51 AM"/>
    <s v="5/19/2026, 7:00 AM"/>
    <m/>
    <s v="Subscription"/>
    <m/>
    <s v="Not Retained"/>
    <n v="1"/>
    <s v="Stephen Launikitis"/>
    <x v="34"/>
    <s v="5/5/2026, 11:51 AM"/>
    <s v="Cancellation"/>
  </r>
  <r>
    <s v="DG0001161597"/>
    <s v="Initial"/>
    <s v="Tel Reg"/>
    <s v="5/5/2026, 11:52 AM"/>
    <s v="5/19/2026, 7:00 AM"/>
    <m/>
    <s v="Subscription"/>
    <m/>
    <s v="Not Retained"/>
    <n v="1"/>
    <s v="Stephen Launikitis"/>
    <x v="34"/>
    <s v="5/5/2026, 11:52 AM"/>
    <s v="Cancellation"/>
  </r>
  <r>
    <s v="DG0001161599"/>
    <s v="Initial"/>
    <s v="Tel Reg"/>
    <s v="5/5/2026, 11:53 AM"/>
    <s v="5/19/2026, 7:00 AM"/>
    <m/>
    <s v="Subscription"/>
    <m/>
    <s v="Not Retained"/>
    <n v="1"/>
    <s v="Stephen Launikitis"/>
    <x v="34"/>
    <s v="5/5/2026, 11:53 AM"/>
    <s v="Cancellation"/>
  </r>
  <r>
    <s v="DG0001161600"/>
    <s v="Initial"/>
    <s v="Tel Reg"/>
    <s v="5/5/2026, 11:54 AM"/>
    <s v="5/19/2026, 7:00 AM"/>
    <m/>
    <s v="Subscription"/>
    <m/>
    <s v="Not Retained"/>
    <n v="1"/>
    <s v="Stephen Launikitis"/>
    <x v="34"/>
    <s v="5/5/2026, 11:54 AM"/>
    <s v="Cancellation"/>
  </r>
  <r>
    <s v="DG0001533833"/>
    <s v="Initial"/>
    <s v="Tel Reg"/>
    <s v="5/5/2026, 12:19 PM"/>
    <s v="5/17/2026, 7:00 AM"/>
    <m/>
    <s v="Subscription"/>
    <m/>
    <s v="Not Retained"/>
    <n v="1"/>
    <s v="James bowell"/>
    <x v="34"/>
    <s v="5/5/2026, 12:19 PM"/>
    <s v="Cancellation"/>
  </r>
  <r>
    <s v="DG0000358585"/>
    <s v="Canceled"/>
    <s v="Whirlpool Contact Center"/>
    <s v="5/5/2026, 12:39 PM"/>
    <s v="5/5/2026, 7:00 AM"/>
    <s v="3/10/2027, 11:59 PM"/>
    <s v="Annual Renewal"/>
    <m/>
    <s v="Not Retained"/>
    <n v="1"/>
    <s v="Olayiwola Akinnola"/>
    <x v="34"/>
    <s v="5/5/2026, 12:39 PM"/>
    <s v="Cancellation"/>
  </r>
  <r>
    <s v="DG0000675642"/>
    <s v="Initial"/>
    <s v="Tel Reg"/>
    <s v="5/5/2026, 1:56 PM"/>
    <s v="6/3/2026, 7:00 AM"/>
    <s v="11/3/2026, 11:59 PM"/>
    <s v="Subscription"/>
    <m/>
    <s v="Not Retained"/>
    <n v="1"/>
    <s v="Janet Strasshofer"/>
    <x v="34"/>
    <s v="5/5/2026, 1:56 PM"/>
    <s v="Cancellation"/>
  </r>
  <r>
    <s v="DG0000675641"/>
    <s v="Initial"/>
    <s v="Tel Reg"/>
    <s v="5/5/2026, 1:56 PM"/>
    <s v="6/3/2026, 7:00 AM"/>
    <s v="11/3/2026, 11:59 PM"/>
    <s v="Subscription"/>
    <m/>
    <s v="Not Retained"/>
    <n v="1"/>
    <s v="Janet Strasshofer"/>
    <x v="34"/>
    <s v="5/5/2026, 1:56 PM"/>
    <s v="Cancellation"/>
  </r>
  <r>
    <s v="DG0001024877"/>
    <s v="Canceled"/>
    <s v="Whirlpool Contact Center"/>
    <s v="5/4/2026, 5:57 AM"/>
    <s v="5/4/2026, 7:00 AM"/>
    <s v="4/28/2027, 11:59 PM"/>
    <s v="Annual Renewal"/>
    <m/>
    <s v="Not Retained"/>
    <n v="1"/>
    <s v="Carmelina Digiacomo"/>
    <x v="34"/>
    <s v="5/4/2026, 5:57 AM"/>
    <s v="Cancellation"/>
  </r>
  <r>
    <s v="DG0001033189"/>
    <s v="Canceled"/>
    <s v="Whirlpool Contact Center"/>
    <s v="5/4/2026, 7:02 AM"/>
    <s v="5/4/2026, 7:00 AM"/>
    <s v="5/1/2027, 11:59 PM"/>
    <s v="Annual Renewal"/>
    <m/>
    <s v="Not Retained"/>
    <n v="1"/>
    <s v="lauren grebe"/>
    <x v="34"/>
    <s v="5/4/2026, 7:02 AM"/>
    <s v="Cancellation"/>
  </r>
  <r>
    <s v="DG0001151925"/>
    <s v="Canceled"/>
    <s v="Whirlpool Contact Center"/>
    <s v="5/4/2026, 9:59 AM"/>
    <s v="5/4/2026, 7:00 AM"/>
    <m/>
    <s v="Subscription"/>
    <m/>
    <s v="Not Retained"/>
    <n v="1"/>
    <s v="Norris Steinke"/>
    <x v="34"/>
    <s v="5/4/2026, 9:59 AM"/>
    <s v="Cancellation"/>
  </r>
  <r>
    <s v="DG0001039288"/>
    <s v="Canceled"/>
    <s v="Whirlpool Contact Center"/>
    <s v="5/4/2026, 11:02 AM"/>
    <s v="5/4/2026, 7:00 AM"/>
    <m/>
    <s v="Annual Renewal"/>
    <m/>
    <s v="Not Retained"/>
    <n v="1"/>
    <s v="Sara Sutherland"/>
    <x v="34"/>
    <s v="5/4/2026, 11:02 AM"/>
    <s v="Cancellation"/>
  </r>
  <r>
    <s v="DG0002193007"/>
    <s v="Initial"/>
    <s v="D&amp;G Contact Center"/>
    <s v="5/4/2026, 11:14 AM"/>
    <s v="5/30/2026, 7:00 AM"/>
    <m/>
    <s v="Subscription"/>
    <n v="0.5"/>
    <s v="Not Retained"/>
    <n v="1"/>
    <s v="Sara Sutherland"/>
    <x v="34"/>
    <s v="5/4/2026, 11:14 AM"/>
    <s v="Cancellation"/>
  </r>
  <r>
    <s v="DG0001057352"/>
    <s v="Canceled"/>
    <s v="Tel Reg"/>
    <s v="5/4/2026, 11:40 AM"/>
    <s v="5/11/2026, 7:00 AM"/>
    <m/>
    <s v="Subscription"/>
    <m/>
    <s v="Not Retained"/>
    <n v="1"/>
    <s v="Kalpana Bhatt"/>
    <x v="34"/>
    <s v="5/4/2026, 11:40 AM"/>
    <s v="Cancellation"/>
  </r>
  <r>
    <s v="DG0002015731"/>
    <s v="Canceled"/>
    <s v="Whirlpool Contact Center"/>
    <s v="5/1/2026, 6:32 AM"/>
    <s v="5/1/2026, 7:00 AM"/>
    <m/>
    <s v="Annual Renewal"/>
    <m/>
    <s v="Not Retained"/>
    <n v="1"/>
    <s v="Barbara Kalin"/>
    <x v="34"/>
    <s v="5/1/2026, 6:32 AM"/>
    <s v="Cancellation"/>
  </r>
  <r>
    <s v="DG0000227935"/>
    <s v="Canceled"/>
    <s v="Tel Reg"/>
    <s v="5/1/2026, 7:59 AM"/>
    <s v="5/1/2026, 7:00 AM"/>
    <s v="8/13/2026, 11:59 PM"/>
    <s v="Subscription"/>
    <m/>
    <s v="Not Retained"/>
    <n v="1"/>
    <s v="CoNstance Boyd"/>
    <x v="34"/>
    <s v="5/1/2026, 7:59 AM"/>
    <s v="Cancellation"/>
  </r>
  <r>
    <s v="DG0001607230"/>
    <s v="Canceled"/>
    <s v="After Web"/>
    <s v="5/1/2026, 8:48 AM"/>
    <s v="5/6/2026, 7:00 AM"/>
    <m/>
    <s v="Subscription"/>
    <m/>
    <s v="Not Retained"/>
    <n v="1"/>
    <s v="Anthony Schroeder"/>
    <x v="34"/>
    <s v="5/1/2026, 8:48 AM"/>
    <s v="Cancellation"/>
  </r>
  <r>
    <s v="DG0001005230"/>
    <s v="Canceled"/>
    <s v="Whirlpool Contact Center"/>
    <s v="5/1/2026, 9:28 AM"/>
    <s v="5/1/2026, 7:00 AM"/>
    <s v="4/20/2027, 11:59 PM"/>
    <s v="Annual Renewal"/>
    <m/>
    <s v="Not Retained"/>
    <n v="1"/>
    <s v="Giovanna Nitti"/>
    <x v="34"/>
    <s v="5/1/2026, 9:28 AM"/>
    <s v="Cancellation"/>
  </r>
  <r>
    <s v="DG0001097059"/>
    <s v="Initial"/>
    <s v="Whirlpool Contact Center"/>
    <s v="5/1/2026, 9:47 AM"/>
    <s v="5/27/2026, 7:00 AM"/>
    <m/>
    <s v="Annual Renewal"/>
    <m/>
    <s v="Not Retained"/>
    <n v="1"/>
    <s v="Joyce Amos"/>
    <x v="34"/>
    <s v="5/1/2026, 9:47 AM"/>
    <s v="Cancellation"/>
  </r>
  <r>
    <s v="DG0001752662"/>
    <s v="Canceled"/>
    <s v="Tel Reg"/>
    <s v="5/1/2026, 10:02 AM"/>
    <s v="5/1/2026, 7:00 AM"/>
    <m/>
    <s v="Subscription"/>
    <m/>
    <s v="Not Retained"/>
    <n v="1"/>
    <s v="Colleen Davis"/>
    <x v="34"/>
    <s v="5/1/2026, 10:02 AM"/>
    <s v="Cancellation"/>
  </r>
  <r>
    <s v="DG0001752661"/>
    <s v="Canceled"/>
    <s v="Tel Reg"/>
    <s v="5/1/2026, 10:04 AM"/>
    <s v="5/1/2026, 7:00 AM"/>
    <m/>
    <s v="Subscription"/>
    <m/>
    <s v="Not Retained"/>
    <n v="1"/>
    <s v="Colleen Davis"/>
    <x v="34"/>
    <s v="5/1/2026, 10:04 AM"/>
    <s v="Cancellation"/>
  </r>
  <r>
    <s v="DG0001752663"/>
    <s v="Canceled"/>
    <s v="Tel Reg"/>
    <s v="5/1/2026, 10:05 AM"/>
    <s v="5/1/2026, 7:00 AM"/>
    <m/>
    <s v="Subscription"/>
    <m/>
    <s v="Not Retained"/>
    <n v="1"/>
    <s v="Colleen Davis"/>
    <x v="34"/>
    <s v="5/1/2026, 10:05 AM"/>
    <s v="Cancellation"/>
  </r>
  <r>
    <s v="DG0001752660"/>
    <s v="Canceled"/>
    <s v="D&amp;G Contact Center"/>
    <s v="5/1/2026, 10:06 AM"/>
    <s v="5/1/2026, 7:00 AM"/>
    <m/>
    <s v="Subscription"/>
    <m/>
    <s v="Not Retained"/>
    <n v="1"/>
    <s v="Colleen Davis"/>
    <x v="34"/>
    <s v="5/1/2026, 10:06 AM"/>
    <s v="Cancellation"/>
  </r>
  <r>
    <s v="DG0001099722"/>
    <s v="Initial"/>
    <s v="Whirlpool Contact Center"/>
    <s v="5/1/2026, 10:10 AM"/>
    <s v="5/28/2026, 7:00 AM"/>
    <m/>
    <s v="Annual Renewal"/>
    <m/>
    <s v="Not Retained"/>
    <n v="1"/>
    <s v="Eva Burks"/>
    <x v="34"/>
    <s v="5/1/2026, 10:10 AM"/>
    <s v="Cancellation"/>
  </r>
  <r>
    <s v="DG0001564890"/>
    <s v="Initial"/>
    <s v="After CC"/>
    <s v="5/1/2026, 10:51 AM"/>
    <s v="5/25/2026, 7:00 AM"/>
    <m/>
    <s v="Subscription"/>
    <n v="0.2"/>
    <s v="Not Retained"/>
    <n v="1"/>
    <s v="Diane Rafal"/>
    <x v="34"/>
    <s v="5/1/2026, 10:51 AM"/>
    <s v="Cancellation"/>
  </r>
  <r>
    <s v="DG0001471562"/>
    <s v="Initial"/>
    <s v="After Mail"/>
    <s v="5/1/2026, 10:52 AM"/>
    <s v="5/28/2026, 7:00 AM"/>
    <m/>
    <s v="Subscription"/>
    <m/>
    <s v="Not Retained"/>
    <n v="1"/>
    <s v="Diane Rafal"/>
    <x v="34"/>
    <s v="5/1/2026, 10:52 AM"/>
    <s v="Cancellation"/>
  </r>
  <r>
    <s v="DG0001476305"/>
    <s v="Canceled"/>
    <s v="Whirlpool Contact Center"/>
    <s v="5/1/2026, 11:17 AM"/>
    <s v="5/1/2026, 7:00 AM"/>
    <m/>
    <s v="Subscription"/>
    <m/>
    <s v="Not Retained"/>
    <n v="1"/>
    <s v="Michael Johnson"/>
    <x v="34"/>
    <s v="5/1/2026, 11:17 AM"/>
    <s v="Cancellation"/>
  </r>
  <r>
    <s v="DG0001083842"/>
    <s v="Initial"/>
    <s v="Web Reg"/>
    <s v="5/1/2026, 11:18 AM"/>
    <s v="5/21/2026, 7:00 AM"/>
    <m/>
    <s v="Subscription"/>
    <m/>
    <s v="Not Retained"/>
    <n v="1"/>
    <s v="Michael Johnson"/>
    <x v="34"/>
    <s v="5/1/2026, 11:18 AM"/>
    <s v="Cancellation"/>
  </r>
  <r>
    <s v="DG0001981793"/>
    <s v="Initial"/>
    <s v="Tel Reg"/>
    <s v="5/1/2026, 11:59 AM"/>
    <s v="5/12/2026, 7:00 AM"/>
    <m/>
    <s v="Subscription"/>
    <n v="0.5"/>
    <s v="Not Retained"/>
    <n v="1"/>
    <s v="RITA DAHLQUIST"/>
    <x v="34"/>
    <s v="5/1/2026, 11:59 AM"/>
    <s v="Cancellation"/>
  </r>
  <r>
    <s v="DG0002175566"/>
    <s v="Initial"/>
    <s v="D&amp;G Contact Center"/>
    <s v="5/1/2026, 12:21 PM"/>
    <s v="5/21/2026, 7:00 AM"/>
    <m/>
    <s v="Subscription"/>
    <n v="0.5"/>
    <s v="Not Retained"/>
    <n v="1"/>
    <s v="Samantha Kraai"/>
    <x v="34"/>
    <s v="5/1/2026, 12:21 PM"/>
    <s v="Cancellation"/>
  </r>
  <r>
    <s v="DG0000509370"/>
    <s v="Canceled"/>
    <s v="Whirlpool Contact Center"/>
    <s v="5/1/2026, 12:23 PM"/>
    <s v="5/1/2026, 7:00 AM"/>
    <s v="7/16/2026, 11:59 PM"/>
    <s v="Annual Renewal"/>
    <m/>
    <s v="Not Retained"/>
    <n v="1"/>
    <s v="Samantha Kraai"/>
    <x v="34"/>
    <s v="5/1/2026, 12:23 PM"/>
    <s v="Cancellation"/>
  </r>
  <r>
    <s v="DG0002175519"/>
    <s v="Canceled"/>
    <s v="Tel Reg"/>
    <s v="5/6/2026, 7:56 AM"/>
    <s v="4/21/2026, 7:00 AM"/>
    <m/>
    <s v="Subscription"/>
    <n v="0.5"/>
    <s v="Not Retained"/>
    <n v="1"/>
    <s v="Gerald Hitch"/>
    <x v="35"/>
    <s v="5/6/2026, 7:56 AM"/>
    <s v="Cancellation"/>
  </r>
  <r>
    <s v="DG0002103852"/>
    <s v="Canceled"/>
    <s v="D&amp;G Contact Center"/>
    <s v="5/6/2026, 10:17 AM"/>
    <s v="4/18/2026, 7:00 AM"/>
    <m/>
    <s v="Subscription"/>
    <n v="0.5"/>
    <s v="Not Retained"/>
    <n v="1"/>
    <s v="Brenda Fisher"/>
    <x v="35"/>
    <s v="5/6/2026, 10:17 AM"/>
    <s v="Cancellation"/>
  </r>
  <r>
    <s v="DG0002103844"/>
    <s v="Initial"/>
    <s v="After CC"/>
    <s v="5/6/2026, 10:19 AM"/>
    <s v="5/18/2026, 7:00 AM"/>
    <m/>
    <s v="Subscription"/>
    <n v="0.2"/>
    <s v="Not Retained"/>
    <n v="1"/>
    <s v="Brenda Fisher"/>
    <x v="35"/>
    <s v="5/6/2026, 10:19 AM"/>
    <s v="Cancellation"/>
  </r>
  <r>
    <s v="DG0000082745"/>
    <s v="Canceled"/>
    <s v="Web Reg"/>
    <s v="5/5/2026, 5:57 AM"/>
    <s v="5/5/2026, 7:00 AM"/>
    <s v="9/25/2026, 11:59 PM"/>
    <s v="Subscription"/>
    <m/>
    <s v="Not Retained"/>
    <n v="1"/>
    <s v="John Aglialoro"/>
    <x v="35"/>
    <s v="5/5/2026, 5:57 AM"/>
    <s v="Cancellation"/>
  </r>
  <r>
    <s v="DG0001412196"/>
    <s v="Canceled"/>
    <s v="Whirlpool Contact Center"/>
    <s v="5/5/2026, 9:00 AM"/>
    <s v="5/5/2026, 7:00 AM"/>
    <m/>
    <s v="Annual Renewal"/>
    <m/>
    <s v="Not Retained"/>
    <n v="1"/>
    <s v="Joseph Schmidt"/>
    <x v="35"/>
    <s v="5/5/2026, 9:00 AM"/>
    <s v="Cancellation"/>
  </r>
  <r>
    <s v="DG0001412216"/>
    <s v="Canceled"/>
    <s v="Whirlpool Contact Center"/>
    <s v="5/5/2026, 9:01 AM"/>
    <s v="5/5/2026, 7:00 AM"/>
    <m/>
    <s v="Annual Renewal"/>
    <m/>
    <s v="Not Retained"/>
    <n v="1"/>
    <s v="Joseph Schmidt"/>
    <x v="35"/>
    <s v="5/5/2026, 9:01 AM"/>
    <s v="Cancellation"/>
  </r>
  <r>
    <s v="DG0001726850"/>
    <s v="Canceled"/>
    <s v="D&amp;G Contact Center"/>
    <s v="5/5/2026, 9:01 AM"/>
    <s v="5/6/2026, 7:00 AM"/>
    <m/>
    <s v="Subscription"/>
    <n v="0.5"/>
    <s v="Not Retained"/>
    <n v="1"/>
    <s v="Joseph Schmidt"/>
    <x v="35"/>
    <s v="5/5/2026, 9:01 AM"/>
    <s v="Cancellation"/>
  </r>
  <r>
    <s v="DG0001823043"/>
    <s v="Canceled"/>
    <s v="Tel Reg"/>
    <s v="5/5/2026, 1:45 PM"/>
    <s v="5/5/2026, 7:00 AM"/>
    <m/>
    <s v="Subscription"/>
    <m/>
    <s v="Not Retained"/>
    <n v="1"/>
    <s v="CYNTHIA COE"/>
    <x v="35"/>
    <s v="5/5/2026, 1:45 PM"/>
    <s v="Cancellation"/>
  </r>
  <r>
    <s v="DG0001823042"/>
    <s v="Canceled"/>
    <s v="Tel Reg"/>
    <s v="5/5/2026, 1:45 PM"/>
    <s v="5/5/2026, 7:00 AM"/>
    <m/>
    <s v="Subscription"/>
    <m/>
    <s v="Not Retained"/>
    <n v="1"/>
    <s v="CYNTHIA COE"/>
    <x v="35"/>
    <s v="5/5/2026, 1:45 PM"/>
    <s v="Cancellation"/>
  </r>
  <r>
    <s v="DG0001823041"/>
    <s v="Canceled"/>
    <s v="Tel Reg"/>
    <s v="5/5/2026, 1:46 PM"/>
    <s v="5/5/2026, 7:00 AM"/>
    <m/>
    <s v="Subscription"/>
    <m/>
    <s v="Not Retained"/>
    <n v="1"/>
    <s v="CYNTHIA COE"/>
    <x v="35"/>
    <s v="5/5/2026, 1:46 PM"/>
    <s v="Cancellation"/>
  </r>
  <r>
    <s v="DG0001823040"/>
    <s v="Canceled"/>
    <s v="D&amp;G Contact Center"/>
    <s v="5/5/2026, 1:47 PM"/>
    <s v="5/5/2026, 7:00 AM"/>
    <m/>
    <s v="Subscription"/>
    <m/>
    <s v="Not Retained"/>
    <n v="1"/>
    <s v="CYNTHIA COE"/>
    <x v="35"/>
    <s v="5/5/2026, 1:47 PM"/>
    <s v="Cancellation"/>
  </r>
  <r>
    <s v="DG0000463971"/>
    <s v="Initial"/>
    <s v="Web Reg"/>
    <s v="5/4/2026, 5:36 AM"/>
    <s v="5/16/2026, 7:00 AM"/>
    <s v="6/16/2026, 11:59 PM"/>
    <s v="Subscription"/>
    <m/>
    <s v="Not Retained"/>
    <n v="1"/>
    <s v="Arthur Horsley"/>
    <x v="35"/>
    <s v="5/4/2026, 5:36 AM"/>
    <s v="Cancellation"/>
  </r>
  <r>
    <s v="DG0002152767"/>
    <s v="Initial"/>
    <s v="File Transfer"/>
    <s v="5/4/2026, 11:03 AM"/>
    <s v="3/31/2027, 7:00 AM"/>
    <m/>
    <s v="Term"/>
    <m/>
    <s v="Not Retained"/>
    <n v="1"/>
    <s v="Rick Choksi"/>
    <x v="35"/>
    <s v="5/4/2026, 11:03 AM"/>
    <s v="Cancellation"/>
  </r>
  <r>
    <s v="DG0001418400"/>
    <s v="Canceled"/>
    <s v="Whirlpool Contact Center"/>
    <s v="5/4/2026, 12:48 PM"/>
    <s v="5/4/2026, 7:00 AM"/>
    <m/>
    <s v="Annual Renewal"/>
    <m/>
    <s v="Not Retained"/>
    <n v="1"/>
    <s v="Larry Sturdivant"/>
    <x v="35"/>
    <s v="5/4/2026, 12:48 PM"/>
    <s v="Cancellation"/>
  </r>
  <r>
    <s v="DG0002022717"/>
    <s v="Initial"/>
    <s v="Tel Reg"/>
    <s v="5/1/2026, 8:30 AM"/>
    <s v="5/23/2026, 7:00 AM"/>
    <m/>
    <s v="Subscription"/>
    <m/>
    <s v="Not Retained"/>
    <n v="1"/>
    <s v="Keren Mitchell"/>
    <x v="35"/>
    <s v="5/1/2026, 8:30 AM"/>
    <s v="Cancellation"/>
  </r>
  <r>
    <s v="DG0002022716"/>
    <s v="Initial"/>
    <s v="Tel Reg"/>
    <s v="5/1/2026, 8:32 AM"/>
    <s v="5/23/2026, 7:00 AM"/>
    <m/>
    <s v="Subscription"/>
    <m/>
    <s v="Not Retained"/>
    <n v="1"/>
    <s v="Keren Mitchell"/>
    <x v="35"/>
    <s v="5/1/2026, 8:32 AM"/>
    <s v="Cancellation"/>
  </r>
  <r>
    <s v="DG0000619806"/>
    <s v="Initial"/>
    <s v="Web Reg"/>
    <s v="5/1/2026, 1:18 PM"/>
    <s v="5/29/2026, 7:00 AM"/>
    <s v="9/29/2026, 11:59 PM"/>
    <s v="Subscription"/>
    <m/>
    <s v="Not Retained"/>
    <n v="1"/>
    <s v="Naomi Austin"/>
    <x v="35"/>
    <s v="5/1/2026, 1:18 PM"/>
    <s v="Cancellation"/>
  </r>
  <r>
    <s v="DG0000802638"/>
    <s v="Canceled"/>
    <s v="After CC"/>
    <s v="5/6/2026, 11:15 AM"/>
    <s v="5/6/2026, 7:00 AM"/>
    <s v="2/12/2027, 11:59 PM"/>
    <s v="Subscription"/>
    <n v="0.2"/>
    <s v="Not Retained"/>
    <n v="1"/>
    <s v="James Dominick"/>
    <x v="36"/>
    <s v="5/6/2026, 11:15 AM"/>
    <s v="Cancellation"/>
  </r>
  <r>
    <s v="DG0000802635"/>
    <s v="Canceled"/>
    <s v="After CC"/>
    <s v="5/6/2026, 11:16 AM"/>
    <s v="5/6/2026, 7:00 AM"/>
    <s v="2/12/2027, 11:59 PM"/>
    <s v="Subscription"/>
    <n v="0.2"/>
    <s v="Not Retained"/>
    <n v="1"/>
    <s v="James Dominick"/>
    <x v="36"/>
    <s v="5/6/2026, 11:16 AM"/>
    <s v="Cancellation"/>
  </r>
  <r>
    <s v="DG0000943418"/>
    <s v="Canceled"/>
    <s v="Whirlpool Contact Center"/>
    <s v="5/6/2026, 12:05 PM"/>
    <s v="5/6/2026, 7:00 AM"/>
    <s v="3/24/2027, 11:59 PM"/>
    <s v="Annual Renewal"/>
    <m/>
    <s v="Not Retained"/>
    <n v="1"/>
    <s v="Ivory Hockersmith"/>
    <x v="36"/>
    <s v="5/6/2026, 12:05 PM"/>
    <s v="Cancellation"/>
  </r>
  <r>
    <s v="DG0002055520"/>
    <s v="Initial"/>
    <s v="Whirlpool Contact Center"/>
    <s v="5/6/2026, 1:47 PM"/>
    <s v="6/4/2026, 7:00 AM"/>
    <m/>
    <s v="Subscription"/>
    <m/>
    <s v="Not Retained"/>
    <n v="1"/>
    <s v="Georgia King"/>
    <x v="36"/>
    <s v="5/6/2026, 1:47 PM"/>
    <s v="Cancellation"/>
  </r>
  <r>
    <s v="DG0000945105"/>
    <s v="Canceled"/>
    <s v="Whirlpool Contact Center"/>
    <s v="5/6/2026, 2:23 PM"/>
    <s v="5/6/2026, 7:00 AM"/>
    <s v="3/25/2027, 11:59 PM"/>
    <s v="Annual Renewal"/>
    <m/>
    <s v="Not Retained"/>
    <n v="1"/>
    <s v="Debra Guerry"/>
    <x v="36"/>
    <s v="5/6/2026, 2:23 PM"/>
    <s v="Cancellation"/>
  </r>
  <r>
    <s v="DG0000267459"/>
    <s v="Canceled"/>
    <s v="Tel Reg"/>
    <s v="5/6/2026, 4:13 PM"/>
    <s v="5/6/2026, 7:00 AM"/>
    <s v="10/19/2026, 11:59 PM"/>
    <s v="Subscription"/>
    <m/>
    <s v="Not Retained"/>
    <n v="1"/>
    <s v="David Robinson"/>
    <x v="36"/>
    <s v="5/6/2026, 4:13 PM"/>
    <s v="Cancellation"/>
  </r>
  <r>
    <s v="DG0001924350"/>
    <s v="Canceled"/>
    <s v="Whirlpool Contact Center"/>
    <s v="5/4/2026, 10:50 AM"/>
    <s v="5/4/2026, 7:00 AM"/>
    <m/>
    <s v="Annual Renewal"/>
    <m/>
    <s v="Not Retained"/>
    <n v="1"/>
    <s v="Stephany Mickey"/>
    <x v="36"/>
    <s v="5/4/2026, 10:50 AM"/>
    <s v="Cancellation"/>
  </r>
  <r>
    <s v="DG0001914758"/>
    <s v="Canceled"/>
    <s v="Whirlpool Contact Center"/>
    <s v="5/6/2026, 8:52 AM"/>
    <s v="1/26/2026, 6:00 AM"/>
    <m/>
    <s v="Annual Renewal"/>
    <m/>
    <s v="Not Retained"/>
    <n v="1"/>
    <s v="Inez Hobbs"/>
    <x v="37"/>
    <s v="5/6/2026, 8:52 AM"/>
    <s v="Cancellation"/>
  </r>
  <r>
    <s v="DG0002099277"/>
    <s v="Canceled"/>
    <s v="Whirlpool Contact Center"/>
    <s v="5/6/2026, 9:02 AM"/>
    <s v="5/6/2026, 7:00 AM"/>
    <m/>
    <s v="Annual Renewal"/>
    <m/>
    <s v="Not Retained"/>
    <n v="1"/>
    <s v="Stephanie Vaughn"/>
    <x v="37"/>
    <s v="5/6/2026, 9:02 AM"/>
    <s v="Cancellation"/>
  </r>
  <r>
    <s v="DG0000898079"/>
    <s v="Initial"/>
    <s v="D&amp;G Contact Center"/>
    <s v="5/5/2026, 8:38 AM"/>
    <s v="6/2/2026, 7:00 AM"/>
    <s v="4/2/2027, 11:59 PM"/>
    <s v="Subscription"/>
    <m/>
    <s v="Not Retained"/>
    <n v="1"/>
    <s v="Dennis Corbett"/>
    <x v="37"/>
    <s v="5/5/2026, 8:38 AM"/>
    <s v="Cancellation"/>
  </r>
  <r>
    <s v="DG0000549884"/>
    <s v="Initial"/>
    <s v="D&amp;G Contact Center"/>
    <s v="5/5/2026, 8:52 AM"/>
    <s v="5/12/2026, 7:00 AM"/>
    <s v="9/12/2026, 11:59 PM"/>
    <s v="Subscription"/>
    <m/>
    <s v="Not Retained"/>
    <n v="1"/>
    <s v="Jacqueline Langhorne"/>
    <x v="37"/>
    <s v="5/5/2026, 8:52 AM"/>
    <s v="Cancellation"/>
  </r>
  <r>
    <s v="DG0001569358"/>
    <s v="Canceled"/>
    <s v="D&amp;G Contact Center"/>
    <s v="5/5/2026, 9:06 AM"/>
    <s v="5/5/2026, 7:00 AM"/>
    <m/>
    <s v="Subscription"/>
    <n v="0.2"/>
    <s v="Not Retained"/>
    <n v="1"/>
    <s v="Paul Rogers"/>
    <x v="37"/>
    <s v="5/5/2026, 9:06 AM"/>
    <s v="Cancellation"/>
  </r>
  <r>
    <s v="DG0001519965"/>
    <s v="Initial"/>
    <s v="D&amp;G Contact Center"/>
    <s v="5/4/2026, 8:45 AM"/>
    <s v="5/12/2026, 7:00 AM"/>
    <m/>
    <s v="Subscription"/>
    <m/>
    <s v="Not Retained"/>
    <n v="1"/>
    <s v="Rosalinda Falcon"/>
    <x v="37"/>
    <s v="5/4/2026, 8:45 AM"/>
    <s v="Cancellation"/>
  </r>
  <r>
    <s v="DG0000351026"/>
    <s v="Canceled"/>
    <s v="Tel Reg"/>
    <s v="5/7/2026, 7:37 AM"/>
    <s v="5/7/2026, 7:00 AM"/>
    <s v="2/28/2027, 11:59 PM"/>
    <s v="Subscription"/>
    <m/>
    <s v="Not Retained"/>
    <n v="1"/>
    <s v="Diane Grifith"/>
    <x v="38"/>
    <s v="5/7/2026, 7:37 AM"/>
    <s v="Cancellation"/>
  </r>
  <r>
    <s v="DG0001091515"/>
    <s v="Canceled"/>
    <s v="D&amp;G Contact Center"/>
    <s v="5/7/2026, 2:10 PM"/>
    <s v="5/7/2026, 7:00 AM"/>
    <m/>
    <s v="Subscription"/>
    <m/>
    <s v="Not Retained"/>
    <n v="1"/>
    <s v="Glenn Holmes"/>
    <x v="38"/>
    <s v="5/7/2026, 2:10 PM"/>
    <s v="Cancellation"/>
  </r>
  <r>
    <s v="DG0001109145"/>
    <s v="Initial"/>
    <s v="Whirlpool Contact Center"/>
    <s v="5/6/2026, 8:31 AM"/>
    <s v="6/1/2026, 7:00 AM"/>
    <m/>
    <s v="Annual Renewal"/>
    <m/>
    <s v="Not Retained"/>
    <n v="1"/>
    <s v="MARY RINCKER"/>
    <x v="38"/>
    <s v="5/6/2026, 8:31 AM"/>
    <s v="Cancellation"/>
  </r>
  <r>
    <s v="DG0001985150"/>
    <s v="Canceled"/>
    <s v="Web Reg"/>
    <s v="5/6/2026, 11:23 AM"/>
    <s v="5/6/2026, 7:00 AM"/>
    <m/>
    <s v="Subscription"/>
    <n v="0.2"/>
    <s v="Not Retained"/>
    <n v="1"/>
    <s v="Kimiko Sasaki"/>
    <x v="38"/>
    <s v="5/6/2026, 11:23 AM"/>
    <s v="Cancellation"/>
  </r>
  <r>
    <s v="DG0001527464"/>
    <s v="Canceled"/>
    <s v="After CC"/>
    <s v="5/6/2026, 11:43 AM"/>
    <s v="5/6/2026, 7:00 AM"/>
    <m/>
    <s v="Subscription"/>
    <m/>
    <s v="Not Retained"/>
    <n v="1"/>
    <s v="Michael Miller"/>
    <x v="38"/>
    <s v="5/6/2026, 11:43 AM"/>
    <s v="Cancellation"/>
  </r>
  <r>
    <s v="DG0000886568"/>
    <s v="Canceled"/>
    <s v="After CC"/>
    <s v="5/5/2026, 9:48 AM"/>
    <s v="4/13/2026, 7:00 AM"/>
    <s v="4/12/2027, 11:59 PM"/>
    <s v="Subscription"/>
    <m/>
    <s v="Not Retained"/>
    <n v="1"/>
    <s v="Janice Roger"/>
    <x v="38"/>
    <s v="5/5/2026, 9:48 AM"/>
    <s v="Cancellation"/>
  </r>
  <r>
    <s v="DG0001046502"/>
    <s v="Canceled"/>
    <s v="Whirlpool Contact Center"/>
    <s v="5/5/2026, 1:27 PM"/>
    <s v="5/6/2026, 7:00 AM"/>
    <m/>
    <s v="Annual Renewal"/>
    <m/>
    <s v="Not Retained"/>
    <n v="1"/>
    <s v="Noelle Dugan"/>
    <x v="38"/>
    <s v="5/5/2026, 1:27 PM"/>
    <s v="Cancellation"/>
  </r>
  <r>
    <s v="DG0001845639"/>
    <s v="Canceled"/>
    <s v="Tel Reg"/>
    <s v="5/8/2026, 11:59 AM"/>
    <s v="1/7/2026, 6:00 AM"/>
    <m/>
    <s v="Subscription"/>
    <m/>
    <s v="Not Retained"/>
    <n v="1"/>
    <s v="Phyllis Benjamin"/>
    <x v="39"/>
    <s v="5/8/2026, 11:59 AM"/>
    <s v="Cancellation"/>
  </r>
  <r>
    <s v="DG0001565225"/>
    <s v="Canceled"/>
    <s v="Whirlpool Contact Center"/>
    <s v="5/7/2026, 11:30 AM"/>
    <s v="5/7/2026, 7:00 AM"/>
    <m/>
    <s v="Annual Renewal"/>
    <m/>
    <s v="Not Retained"/>
    <n v="1"/>
    <s v="Cellina Robillard"/>
    <x v="39"/>
    <s v="5/7/2026, 11:30 AM"/>
    <s v="Cancellation"/>
  </r>
  <r>
    <s v="DG0002042599"/>
    <s v="Initial"/>
    <s v="Tel Reg"/>
    <s v="5/4/2026, 8:29 AM"/>
    <s v="6/1/2026, 7:00 AM"/>
    <m/>
    <s v="Subscription"/>
    <m/>
    <s v="Not Retained"/>
    <n v="1"/>
    <s v="Windrow White"/>
    <x v="39"/>
    <s v="5/4/2026, 8:29 AM"/>
    <s v="Cancellation"/>
  </r>
  <r>
    <s v="DG0001140218"/>
    <s v="Canceled"/>
    <s v="Whirlpool Contact Center"/>
    <s v="5/4/2026, 9:46 AM"/>
    <s v="5/4/2026, 7:00 AM"/>
    <m/>
    <s v="Annual Renewal"/>
    <m/>
    <s v="Not Retained"/>
    <n v="1"/>
    <s v="Brady Hurley"/>
    <x v="39"/>
    <s v="5/4/2026, 9:46 AM"/>
    <s v="Cancellation"/>
  </r>
  <r>
    <s v="DG0001025856"/>
    <s v="Initial"/>
    <s v="After CC"/>
    <s v="5/1/2026, 5:11 AM"/>
    <s v="5/28/2026, 7:00 AM"/>
    <s v="4/28/2027, 11:59 PM"/>
    <s v="Subscription"/>
    <m/>
    <s v="Not Retained"/>
    <n v="1"/>
    <s v="Larry Hill"/>
    <x v="39"/>
    <s v="5/1/2026, 5:11 AM"/>
    <s v="Cancellation"/>
  </r>
  <r>
    <s v="DG0001025855"/>
    <s v="Initial"/>
    <s v="After CC"/>
    <s v="5/1/2026, 5:11 AM"/>
    <s v="5/28/2026, 7:00 AM"/>
    <s v="4/28/2027, 11:59 PM"/>
    <s v="Subscription"/>
    <m/>
    <s v="Not Retained"/>
    <n v="1"/>
    <s v="Larry Hill"/>
    <x v="39"/>
    <s v="5/1/2026, 5:11 AM"/>
    <s v="Cancellation"/>
  </r>
  <r>
    <s v="DG0001148572"/>
    <s v="Canceled"/>
    <s v="Tel Reg"/>
    <s v="5/1/2026, 5:37 AM"/>
    <s v="5/1/2026, 7:00 AM"/>
    <m/>
    <s v="Subscription"/>
    <m/>
    <s v="Not Retained"/>
    <n v="1"/>
    <s v="Teressa Fesperman"/>
    <x v="39"/>
    <s v="5/1/2026, 5:37 AM"/>
    <s v="Cancellation"/>
  </r>
  <r>
    <s v="DG0001046464"/>
    <s v="Canceled"/>
    <s v="Whirlpool Contact Center"/>
    <s v="5/1/2026, 5:57 AM"/>
    <s v="5/6/2026, 7:00 AM"/>
    <m/>
    <s v="Annual Renewal"/>
    <m/>
    <s v="Not Retained"/>
    <n v="1"/>
    <s v="Katherine Dahlberg"/>
    <x v="39"/>
    <s v="5/1/2026, 5:57 AM"/>
    <s v="Cancellation"/>
  </r>
  <r>
    <s v="DG0001104255"/>
    <s v="Initial"/>
    <s v="After Web"/>
    <s v="5/1/2026, 9:39 AM"/>
    <s v="5/29/2026, 7:00 AM"/>
    <m/>
    <s v="Subscription"/>
    <m/>
    <s v="Not Retained"/>
    <n v="1"/>
    <s v="Sandra Steen"/>
    <x v="39"/>
    <s v="5/1/2026, 9:39 AM"/>
    <s v="Cancellation"/>
  </r>
  <r>
    <s v="DG0001104256"/>
    <s v="Initial"/>
    <s v="After Web"/>
    <s v="5/1/2026, 9:40 AM"/>
    <s v="5/29/2026, 7:00 AM"/>
    <m/>
    <s v="Subscription"/>
    <m/>
    <s v="Not Retained"/>
    <n v="1"/>
    <s v="Sandra Steen"/>
    <x v="39"/>
    <s v="5/1/2026, 9:40 AM"/>
    <s v="Cancellation"/>
  </r>
  <r>
    <s v="DG0000131890"/>
    <s v="Canceled"/>
    <s v="Whirlpool Contact Center"/>
    <s v="5/1/2026, 1:30 PM"/>
    <s v="5/1/2026, 7:00 AM"/>
    <s v="2/16/2027, 11:59 PM"/>
    <s v="Annual Renewal"/>
    <m/>
    <s v="Not Retained"/>
    <n v="1"/>
    <s v="Tien Lee"/>
    <x v="39"/>
    <s v="5/1/2026, 1:30 PM"/>
    <s v="Cancellation"/>
  </r>
  <r>
    <s v="DG0000496097"/>
    <s v="Canceled"/>
    <s v="Tel Reg"/>
    <s v="5/11/2026, 5:53 AM"/>
    <s v="5/11/2026, 7:00 AM"/>
    <s v="7/8/2026, 11:59 PM"/>
    <s v="Subscription"/>
    <m/>
    <s v="Not Retained"/>
    <n v="1"/>
    <s v="Ismael Moreira"/>
    <x v="40"/>
    <s v="5/11/2026, 5:53 AM"/>
    <s v="Cancellation"/>
  </r>
  <r>
    <s v="DG0002028029"/>
    <s v="Canceled"/>
    <s v="Whirlpool Contact Center"/>
    <s v="5/8/2026, 6:34 AM"/>
    <s v="5/8/2026, 7:00 AM"/>
    <m/>
    <s v="Annual Renewal"/>
    <m/>
    <s v="Not Retained"/>
    <n v="1"/>
    <s v="Amira Sharipova"/>
    <x v="40"/>
    <s v="5/8/2026, 6:34 AM"/>
    <s v="Cancellation"/>
  </r>
  <r>
    <s v="DG0000167750"/>
    <s v="Canceled"/>
    <s v="Tel Reg"/>
    <s v="5/8/2026, 12:11 PM"/>
    <s v="4/13/2026, 7:00 AM"/>
    <s v="4/13/2026, 11:59 PM"/>
    <s v="Subscription"/>
    <m/>
    <s v="Not Retained"/>
    <n v="1"/>
    <s v="Ada Lopez"/>
    <x v="40"/>
    <s v="5/8/2026, 12:11 PM"/>
    <s v="Cancellation"/>
  </r>
  <r>
    <s v="DG0000167751"/>
    <s v="Canceled"/>
    <s v="Tel Reg"/>
    <s v="5/8/2026, 12:12 PM"/>
    <s v="4/13/2026, 7:00 AM"/>
    <s v="4/13/2026, 11:59 PM"/>
    <s v="Subscription"/>
    <m/>
    <s v="Not Retained"/>
    <n v="1"/>
    <s v="Ada Lopez"/>
    <x v="40"/>
    <s v="5/8/2026, 12:12 PM"/>
    <s v="Cancellation"/>
  </r>
  <r>
    <s v="DG0000167752"/>
    <s v="Canceled"/>
    <s v="Tel Reg"/>
    <s v="5/8/2026, 12:12 PM"/>
    <s v="4/13/2026, 7:00 AM"/>
    <s v="4/13/2026, 11:59 PM"/>
    <s v="Subscription"/>
    <m/>
    <s v="Not Retained"/>
    <n v="1"/>
    <s v="Ada Lopez"/>
    <x v="40"/>
    <s v="5/8/2026, 12:12 PM"/>
    <s v="Cancellation"/>
  </r>
  <r>
    <s v="DG0000167753"/>
    <s v="Canceled"/>
    <s v="Tel Reg"/>
    <s v="5/8/2026, 12:13 PM"/>
    <s v="4/13/2026, 7:00 AM"/>
    <s v="4/13/2026, 11:59 PM"/>
    <s v="Subscription"/>
    <m/>
    <s v="Not Retained"/>
    <n v="1"/>
    <s v="Ada Lopez"/>
    <x v="40"/>
    <s v="5/8/2026, 12:13 PM"/>
    <s v="Cancellation"/>
  </r>
  <r>
    <s v="DG0000167754"/>
    <s v="Canceled"/>
    <s v="Tel Reg"/>
    <s v="5/8/2026, 12:14 PM"/>
    <s v="4/13/2026, 7:00 AM"/>
    <s v="4/13/2026, 11:59 PM"/>
    <s v="Subscription"/>
    <m/>
    <s v="Not Retained"/>
    <n v="1"/>
    <s v="Ada Lopez"/>
    <x v="40"/>
    <s v="5/8/2026, 12:14 PM"/>
    <s v="Cancellation"/>
  </r>
  <r>
    <s v="DG0000167755"/>
    <s v="Canceled"/>
    <s v="Tel Reg"/>
    <s v="5/8/2026, 12:15 PM"/>
    <s v="4/13/2026, 7:00 AM"/>
    <s v="4/13/2026, 11:59 PM"/>
    <s v="Subscription"/>
    <m/>
    <s v="Not Retained"/>
    <n v="1"/>
    <s v="Ada Lopez"/>
    <x v="40"/>
    <s v="5/8/2026, 12:15 PM"/>
    <s v="Cancellation"/>
  </r>
  <r>
    <s v="DG0000167756"/>
    <s v="Canceled"/>
    <s v="Tel Reg"/>
    <s v="5/8/2026, 12:15 PM"/>
    <s v="4/13/2026, 7:00 AM"/>
    <s v="4/13/2026, 11:59 PM"/>
    <s v="Subscription"/>
    <m/>
    <s v="Not Retained"/>
    <n v="1"/>
    <s v="Ada Lopez"/>
    <x v="40"/>
    <s v="5/8/2026, 12:15 PM"/>
    <s v="Cancellation"/>
  </r>
  <r>
    <s v="DG0001835461"/>
    <s v="Initial"/>
    <s v="Tel Reg"/>
    <s v="5/7/2026, 7:48 AM"/>
    <s v="6/4/2026, 7:00 AM"/>
    <m/>
    <s v="Subscription"/>
    <m/>
    <s v="Not Retained"/>
    <n v="1"/>
    <s v="Cassie Barnett"/>
    <x v="40"/>
    <s v="5/7/2026, 7:48 AM"/>
    <s v="Cancellation"/>
  </r>
  <r>
    <s v="DG0000955932"/>
    <s v="Initial"/>
    <s v="Whirlpool Contact Center"/>
    <s v="5/7/2026, 10:58 AM"/>
    <s v="5/30/2026, 7:00 AM"/>
    <s v="3/30/2027, 11:59 PM"/>
    <s v="Subscription"/>
    <m/>
    <s v="Not Retained"/>
    <n v="1"/>
    <s v="FRED DEFILIPPIS"/>
    <x v="40"/>
    <s v="5/7/2026, 10:58 AM"/>
    <s v="Cancellation"/>
  </r>
  <r>
    <s v="DG0001842570"/>
    <s v="Canceled"/>
    <s v="Tel Reg"/>
    <s v="5/7/2026, 12:53 PM"/>
    <s v="4/3/2026, 7:00 AM"/>
    <m/>
    <s v="Subscription"/>
    <m/>
    <s v="Not Retained"/>
    <n v="1"/>
    <s v="Narjah Campbell"/>
    <x v="40"/>
    <s v="5/7/2026, 12:53 PM"/>
    <s v="Cancellation"/>
  </r>
  <r>
    <s v="DG0001842565"/>
    <s v="Canceled"/>
    <s v="Tel Reg"/>
    <s v="5/7/2026, 12:54 PM"/>
    <s v="4/3/2026, 7:00 AM"/>
    <m/>
    <s v="Subscription"/>
    <m/>
    <s v="Not Retained"/>
    <n v="1"/>
    <s v="Narjah Campbell"/>
    <x v="40"/>
    <s v="5/7/2026, 12:54 PM"/>
    <s v="Cancellation"/>
  </r>
  <r>
    <s v="DG0001842567"/>
    <s v="Canceled"/>
    <s v="Tel Reg"/>
    <s v="5/7/2026, 12:54 PM"/>
    <s v="4/3/2026, 7:00 AM"/>
    <m/>
    <s v="Subscription"/>
    <m/>
    <s v="Not Retained"/>
    <n v="1"/>
    <s v="Narjah Campbell"/>
    <x v="40"/>
    <s v="5/7/2026, 12:54 PM"/>
    <s v="Cancellation"/>
  </r>
  <r>
    <s v="DG0001842569"/>
    <s v="Canceled"/>
    <s v="Tel Reg"/>
    <s v="5/7/2026, 12:55 PM"/>
    <s v="4/3/2026, 7:00 AM"/>
    <m/>
    <s v="Subscription"/>
    <m/>
    <s v="Not Retained"/>
    <n v="1"/>
    <s v="Narjah Campbell"/>
    <x v="40"/>
    <s v="5/7/2026, 12:55 PM"/>
    <s v="Cancellation"/>
  </r>
  <r>
    <s v="DG0001842568"/>
    <s v="Canceled"/>
    <s v="Tel Reg"/>
    <s v="5/7/2026, 12:56 PM"/>
    <s v="4/3/2026, 7:00 AM"/>
    <m/>
    <s v="Subscription"/>
    <m/>
    <s v="Not Retained"/>
    <n v="1"/>
    <s v="Narjah Campbell"/>
    <x v="40"/>
    <s v="5/7/2026, 12:56 PM"/>
    <s v="Cancellation"/>
  </r>
  <r>
    <s v="DG0001123585"/>
    <s v="Initial"/>
    <s v="Whirlpool Contact Center"/>
    <s v="5/6/2026, 6:14 AM"/>
    <s v="6/5/2026, 7:00 AM"/>
    <m/>
    <s v="Annual Renewal"/>
    <m/>
    <s v="Not Retained"/>
    <n v="1"/>
    <s v="Lindsey Eastep"/>
    <x v="40"/>
    <s v="5/6/2026, 6:14 AM"/>
    <s v="Cancellation"/>
  </r>
  <r>
    <s v="DG0000371473"/>
    <s v="Initial"/>
    <s v="D&amp;G Contact Center"/>
    <s v="5/4/2026, 10:12 AM"/>
    <s v="5/24/2026, 7:00 AM"/>
    <s v="4/24/2027, 11:59 PM"/>
    <s v="Subscription"/>
    <n v="0.2"/>
    <s v="Not Retained"/>
    <n v="1"/>
    <s v="Martha Rivas"/>
    <x v="40"/>
    <s v="5/4/2026, 10:12 AM"/>
    <s v="Cancellation"/>
  </r>
  <r>
    <s v="DG0000157316"/>
    <s v="Canceled"/>
    <s v="Whirlpool Contact Center"/>
    <s v="5/4/2026, 10:12 AM"/>
    <s v="5/4/2026, 7:00 AM"/>
    <s v="3/21/2027, 11:59 PM"/>
    <s v="Annual Renewal"/>
    <n v="0.2"/>
    <s v="Not Retained"/>
    <n v="1"/>
    <s v="Martha Rivas"/>
    <x v="40"/>
    <s v="5/4/2026, 10:12 AM"/>
    <s v="Cancellation"/>
  </r>
  <r>
    <s v="DG0001202819"/>
    <s v="Canceled"/>
    <s v="Whirlpool Contact Center"/>
    <s v="5/1/2026, 6:01 AM"/>
    <s v="5/1/2026, 7:00 AM"/>
    <m/>
    <s v="Annual Renewal"/>
    <m/>
    <s v="Not Retained"/>
    <n v="1"/>
    <s v="Demetrius Anderson"/>
    <x v="40"/>
    <s v="5/1/2026, 6:01 AM"/>
    <s v="Cancellation"/>
  </r>
  <r>
    <s v="DG0001108460"/>
    <s v="Canceled"/>
    <s v="Whirlpool Contact Center"/>
    <s v="5/1/2026, 7:26 AM"/>
    <s v="5/1/2026, 7:00 AM"/>
    <m/>
    <s v="Subscription"/>
    <m/>
    <s v="Not Retained"/>
    <n v="1"/>
    <s v="Shenielle Hernandez"/>
    <x v="40"/>
    <s v="5/1/2026, 7:26 AM"/>
    <s v="Cancellation"/>
  </r>
  <r>
    <s v="DG0001108458"/>
    <s v="Canceled"/>
    <s v="Whirlpool Contact Center"/>
    <s v="5/1/2026, 7:27 AM"/>
    <s v="5/1/2026, 7:00 AM"/>
    <m/>
    <s v="Subscription"/>
    <m/>
    <s v="Not Retained"/>
    <n v="1"/>
    <s v="Shenielle Hernandez"/>
    <x v="40"/>
    <s v="5/1/2026, 7:27 AM"/>
    <s v="Cancellation"/>
  </r>
  <r>
    <s v="DG0001796681"/>
    <s v="Initial"/>
    <s v="Tel Reg"/>
    <s v="5/1/2026, 12:24 PM"/>
    <s v="5/25/2026, 7:00 AM"/>
    <m/>
    <s v="Subscription"/>
    <m/>
    <s v="Not Retained"/>
    <n v="1"/>
    <s v="Edna curvo"/>
    <x v="40"/>
    <s v="5/1/2026, 12:24 PM"/>
    <s v="Cancellation"/>
  </r>
  <r>
    <s v="DG0000962122"/>
    <s v="Canceled"/>
    <s v="Whirlpool Contact Center"/>
    <s v="5/5/2026, 6:49 AM"/>
    <s v="5/5/2026, 7:00 AM"/>
    <s v="4/1/2027, 11:59 PM"/>
    <s v="Subscription"/>
    <m/>
    <s v="Not Retained"/>
    <n v="1"/>
    <s v="Jane DeMarco"/>
    <x v="41"/>
    <s v="5/5/2026, 6:49 AM"/>
    <s v="Cancellation"/>
  </r>
  <r>
    <s v="DG0002010976"/>
    <s v="Canceled"/>
    <s v="Tel Reg"/>
    <s v="5/5/2026, 7:40 AM"/>
    <s v="5/5/2026, 7:00 AM"/>
    <m/>
    <s v="Subscription"/>
    <m/>
    <s v="Not Retained"/>
    <n v="1"/>
    <s v="Maureen Prentice"/>
    <x v="41"/>
    <s v="5/5/2026, 7:40 AM"/>
    <s v="Cancellation"/>
  </r>
  <r>
    <s v="DG0000447452"/>
    <s v="Initial"/>
    <s v="After Web"/>
    <s v="5/5/2026, 1:53 PM"/>
    <s v="6/3/2026, 7:00 AM"/>
    <s v="6/3/2026, 11:59 PM"/>
    <s v="Subscription"/>
    <m/>
    <s v="Not Retained"/>
    <n v="1"/>
    <s v="Ryan Breithoff"/>
    <x v="41"/>
    <s v="5/5/2026, 1:53 PM"/>
    <s v="Cancellation"/>
  </r>
  <r>
    <s v="DG0001756389"/>
    <s v="Initial"/>
    <s v="After Web"/>
    <s v="5/4/2026, 5:38 AM"/>
    <s v="5/15/2026, 7:00 AM"/>
    <m/>
    <s v="Subscription"/>
    <n v="0.2"/>
    <s v="Not Retained"/>
    <n v="1"/>
    <s v="Rich Levine"/>
    <x v="41"/>
    <s v="5/4/2026, 5:38 AM"/>
    <s v="Cancellation"/>
  </r>
  <r>
    <s v="DG0000466923"/>
    <s v="Initial"/>
    <s v="Tel Reg"/>
    <s v="5/4/2026, 6:01 AM"/>
    <s v="5/17/2026, 7:00 AM"/>
    <s v="6/17/2026, 11:59 PM"/>
    <s v="Subscription"/>
    <m/>
    <s v="Not Retained"/>
    <n v="1"/>
    <s v="Jose Pineda"/>
    <x v="41"/>
    <s v="5/4/2026, 6:01 AM"/>
    <s v="Cancellation"/>
  </r>
  <r>
    <s v="DG0000466922"/>
    <s v="Initial"/>
    <s v="Tel Reg"/>
    <s v="5/4/2026, 6:03 AM"/>
    <s v="5/17/2026, 7:00 AM"/>
    <s v="6/17/2026, 11:59 PM"/>
    <s v="Subscription"/>
    <m/>
    <s v="Not Retained"/>
    <n v="1"/>
    <s v="Jose Pineda"/>
    <x v="41"/>
    <s v="5/4/2026, 6:03 AM"/>
    <s v="Cancellation"/>
  </r>
  <r>
    <s v="DG0000466920"/>
    <s v="Initial"/>
    <s v="Tel Reg"/>
    <s v="5/4/2026, 6:04 AM"/>
    <s v="5/17/2026, 7:00 AM"/>
    <s v="6/17/2026, 11:59 PM"/>
    <s v="Subscription"/>
    <m/>
    <s v="Not Retained"/>
    <n v="1"/>
    <s v="Jose Pineda"/>
    <x v="41"/>
    <s v="5/4/2026, 6:04 AM"/>
    <s v="Cancellation"/>
  </r>
  <r>
    <s v="DG0000466921"/>
    <s v="Initial"/>
    <s v="Tel Reg"/>
    <s v="5/4/2026, 6:04 AM"/>
    <s v="5/17/2026, 7:00 AM"/>
    <s v="6/17/2026, 11:59 PM"/>
    <s v="Subscription"/>
    <m/>
    <s v="Not Retained"/>
    <n v="1"/>
    <s v="Jose Pineda"/>
    <x v="41"/>
    <s v="5/4/2026, 6:04 AM"/>
    <s v="Cancellation"/>
  </r>
  <r>
    <s v="DG0001627739"/>
    <s v="Canceled"/>
    <s v="After Web"/>
    <s v="5/4/2026, 6:26 AM"/>
    <s v="12/1/2025, 6:00 AM"/>
    <m/>
    <s v="Subscription"/>
    <n v="0.2"/>
    <s v="Not Retained"/>
    <n v="1"/>
    <s v="Albert Filo"/>
    <x v="41"/>
    <s v="5/4/2026, 6:26 AM"/>
    <s v="Cancellation"/>
  </r>
  <r>
    <s v="DG0000113053"/>
    <s v="Canceled"/>
    <s v="Tel Reg"/>
    <s v="5/4/2026, 7:06 AM"/>
    <s v="5/7/2026, 7:00 AM"/>
    <s v="12/7/2026, 11:59 PM"/>
    <s v="Subscription"/>
    <m/>
    <s v="Not Retained"/>
    <n v="1"/>
    <s v="LORI BEAVER"/>
    <x v="41"/>
    <s v="5/4/2026, 7:06 AM"/>
    <s v="Cancellation"/>
  </r>
  <r>
    <s v="DG0001093148"/>
    <s v="Initial"/>
    <s v="Whirlpool Contact Center"/>
    <s v="5/4/2026, 7:35 AM"/>
    <s v="5/26/2026, 7:00 AM"/>
    <m/>
    <s v="Annual Renewal"/>
    <m/>
    <s v="Not Retained"/>
    <n v="1"/>
    <s v="DAVID MYRICK"/>
    <x v="41"/>
    <s v="5/4/2026, 7:35 AM"/>
    <s v="Cancellation"/>
  </r>
  <r>
    <s v="DG0001102731"/>
    <s v="Initial"/>
    <s v="Whirlpool Contact Center"/>
    <s v="5/4/2026, 7:39 AM"/>
    <s v="5/29/2026, 7:00 AM"/>
    <m/>
    <s v="Annual Renewal"/>
    <m/>
    <s v="Not Retained"/>
    <n v="1"/>
    <s v="Fatima Perez"/>
    <x v="41"/>
    <s v="5/4/2026, 7:39 AM"/>
    <s v="Cancellation"/>
  </r>
  <r>
    <s v="DG0002137005"/>
    <s v="Canceled"/>
    <s v="Tel Reg"/>
    <s v="5/4/2026, 7:43 AM"/>
    <s v="5/4/2026, 7:00 AM"/>
    <m/>
    <s v="Subscription"/>
    <n v="0.5"/>
    <s v="Not Retained"/>
    <n v="1"/>
    <s v="Natalie Rosskopf"/>
    <x v="41"/>
    <s v="5/4/2026, 7:43 AM"/>
    <s v="Cancellation"/>
  </r>
  <r>
    <s v="DG0002137006"/>
    <s v="Canceled"/>
    <s v="Tel Reg"/>
    <s v="5/4/2026, 7:44 AM"/>
    <s v="5/4/2026, 7:00 AM"/>
    <m/>
    <s v="Subscription"/>
    <n v="0.5"/>
    <s v="Not Retained"/>
    <n v="1"/>
    <s v="Natalie Rosskopf"/>
    <x v="41"/>
    <s v="5/4/2026, 7:44 AM"/>
    <s v="Cancellation"/>
  </r>
  <r>
    <s v="DG0001080280"/>
    <s v="Initial"/>
    <s v="Whirlpool Contact Center"/>
    <s v="5/4/2026, 7:53 AM"/>
    <s v="5/20/2026, 7:00 AM"/>
    <m/>
    <s v="Annual Renewal"/>
    <m/>
    <s v="Not Retained"/>
    <n v="1"/>
    <s v="Charlene Sturk-German"/>
    <x v="41"/>
    <s v="5/4/2026, 7:53 AM"/>
    <s v="Cancellation"/>
  </r>
  <r>
    <s v="DG0000959522"/>
    <s v="Initial"/>
    <s v="D&amp;G Contact Center"/>
    <s v="5/4/2026, 8:11 AM"/>
    <s v="5/31/2026, 7:00 AM"/>
    <s v="4/30/2027, 11:59 PM"/>
    <s v="Subscription"/>
    <m/>
    <s v="Not Retained"/>
    <n v="1"/>
    <s v="Collin Ireland"/>
    <x v="41"/>
    <s v="5/4/2026, 8:11 AM"/>
    <s v="Cancellation"/>
  </r>
  <r>
    <s v="DG0000756078"/>
    <s v="Canceled"/>
    <s v="Whirlpool Contact Center"/>
    <s v="5/4/2026, 8:23 AM"/>
    <s v="5/4/2026, 7:00 AM"/>
    <s v="12/17/2026, 11:59 PM"/>
    <s v="Annual Renewal"/>
    <m/>
    <s v="Not Retained"/>
    <n v="1"/>
    <s v="Bobbie Medeiros"/>
    <x v="41"/>
    <s v="5/4/2026, 8:23 AM"/>
    <s v="Cancellation"/>
  </r>
  <r>
    <s v="DG0001845079"/>
    <s v="Canceled"/>
    <s v="Whirlpool Contact Center"/>
    <s v="5/4/2026, 8:26 AM"/>
    <s v="5/5/2026, 7:00 AM"/>
    <m/>
    <s v="Subscription"/>
    <n v="0.5"/>
    <s v="Not Retained"/>
    <n v="1"/>
    <s v="Richard Silpe"/>
    <x v="41"/>
    <s v="5/4/2026, 8:26 AM"/>
    <s v="Cancellation"/>
  </r>
  <r>
    <s v="DG0001845078"/>
    <s v="Canceled"/>
    <s v="Whirlpool Contact Center"/>
    <s v="5/4/2026, 8:26 AM"/>
    <s v="5/5/2026, 7:00 AM"/>
    <m/>
    <s v="Subscription"/>
    <n v="0.5"/>
    <s v="Not Retained"/>
    <n v="1"/>
    <s v="Richard Silpe"/>
    <x v="41"/>
    <s v="5/4/2026, 8:26 AM"/>
    <s v="Cancellation"/>
  </r>
  <r>
    <s v="DG0000452091"/>
    <s v="Canceled"/>
    <s v="After CC"/>
    <s v="5/4/2026, 8:34 AM"/>
    <s v="5/4/2026, 7:00 AM"/>
    <s v="6/17/2026, 11:59 PM"/>
    <s v="Subscription"/>
    <m/>
    <s v="Not Retained"/>
    <n v="1"/>
    <s v="Linda Jumper"/>
    <x v="41"/>
    <s v="5/4/2026, 8:34 AM"/>
    <s v="Cancellation"/>
  </r>
  <r>
    <s v="DG0001077782"/>
    <s v="Initial"/>
    <s v="Whirlpool Contact Center"/>
    <s v="5/4/2026, 8:39 AM"/>
    <s v="5/19/2026, 7:00 AM"/>
    <m/>
    <s v="Annual Renewal"/>
    <m/>
    <s v="Not Retained"/>
    <n v="1"/>
    <s v="Jianhai Lin"/>
    <x v="41"/>
    <s v="5/4/2026, 8:39 AM"/>
    <s v="Cancellation"/>
  </r>
  <r>
    <s v="DG0000591583"/>
    <s v="Canceled"/>
    <s v="After CC"/>
    <s v="5/4/2026, 8:48 AM"/>
    <s v="5/4/2026, 7:00 AM"/>
    <s v="10/10/2026, 11:59 PM"/>
    <s v="Subscription"/>
    <m/>
    <s v="Not Retained"/>
    <n v="1"/>
    <s v="James Hayes"/>
    <x v="41"/>
    <s v="5/4/2026, 8:48 AM"/>
    <s v="Cancellation"/>
  </r>
  <r>
    <s v="DG0001946294"/>
    <s v="Initial"/>
    <s v="Web Reg"/>
    <s v="5/4/2026, 8:57 AM"/>
    <s v="6/2/2026, 7:00 AM"/>
    <m/>
    <s v="Subscription"/>
    <m/>
    <s v="Not Retained"/>
    <n v="1"/>
    <s v="Lori Marshall"/>
    <x v="41"/>
    <s v="5/4/2026, 8:57 AM"/>
    <s v="Cancellation"/>
  </r>
  <r>
    <s v="DG0000206189"/>
    <s v="Canceled"/>
    <s v="Tel Reg"/>
    <s v="5/4/2026, 8:59 AM"/>
    <s v="5/4/2026, 7:00 AM"/>
    <s v="7/3/2026, 11:59 PM"/>
    <s v="Subscription"/>
    <m/>
    <s v="Not Retained"/>
    <n v="1"/>
    <s v="Joan Sparks"/>
    <x v="41"/>
    <s v="5/4/2026, 8:59 AM"/>
    <s v="Cancellation"/>
  </r>
  <r>
    <s v="DG0000206188"/>
    <s v="Canceled"/>
    <s v="Tel Reg"/>
    <s v="5/4/2026, 9:01 AM"/>
    <s v="5/4/2026, 7:00 AM"/>
    <s v="7/3/2026, 11:59 PM"/>
    <s v="Subscription"/>
    <m/>
    <s v="Not Retained"/>
    <n v="1"/>
    <s v="Joan Sparks"/>
    <x v="41"/>
    <s v="5/4/2026, 9:01 AM"/>
    <s v="Cancellation"/>
  </r>
  <r>
    <s v="DG0000206192"/>
    <s v="Canceled"/>
    <s v="Tel Reg"/>
    <s v="5/4/2026, 9:02 AM"/>
    <s v="5/4/2026, 7:00 AM"/>
    <s v="7/3/2026, 11:59 PM"/>
    <s v="Subscription"/>
    <m/>
    <s v="Not Retained"/>
    <n v="1"/>
    <s v="Joan Sparks"/>
    <x v="41"/>
    <s v="5/4/2026, 9:02 AM"/>
    <s v="Cancellation"/>
  </r>
  <r>
    <s v="DG0000311422"/>
    <s v="Canceled"/>
    <s v="Tel Reg"/>
    <s v="5/4/2026, 11:20 AM"/>
    <s v="5/4/2026, 7:00 AM"/>
    <s v="1/1/2027, 11:59 PM"/>
    <s v="Subscription"/>
    <m/>
    <s v="Not Retained"/>
    <n v="1"/>
    <s v="Janet Setina"/>
    <x v="41"/>
    <s v="5/4/2026, 11:20 AM"/>
    <s v="Cancellation"/>
  </r>
  <r>
    <s v="DG0001598718"/>
    <s v="Canceled"/>
    <s v="Tel Reg"/>
    <s v="5/4/2026, 11:54 AM"/>
    <s v="5/4/2026, 7:00 AM"/>
    <m/>
    <s v="Subscription"/>
    <m/>
    <s v="Not Retained"/>
    <n v="1"/>
    <s v="Tom Bruess"/>
    <x v="41"/>
    <s v="5/4/2026, 11:54 AM"/>
    <s v="Cancellation"/>
  </r>
  <r>
    <s v="DG0001563394"/>
    <s v="Canceled"/>
    <s v="Whirlpool Contact Center"/>
    <s v="5/7/2026, 7:17 AM"/>
    <s v="5/7/2026, 7:00 AM"/>
    <m/>
    <s v="Annual Renewal"/>
    <m/>
    <s v="Not Retained"/>
    <n v="1"/>
    <s v="Charles Dixon"/>
    <x v="42"/>
    <s v="5/7/2026, 7:17 AM"/>
    <s v="Cancellation"/>
  </r>
  <r>
    <s v="DG0000504729"/>
    <s v="Canceled"/>
    <s v="Whirlpool Contact Center"/>
    <s v="5/7/2026, 11:36 AM"/>
    <s v="5/7/2026, 7:00 AM"/>
    <s v="7/14/2026, 11:59 PM"/>
    <s v="Annual Renewal"/>
    <m/>
    <s v="Not Retained"/>
    <n v="1"/>
    <s v="Nancy Earls"/>
    <x v="42"/>
    <s v="5/7/2026, 11:36 AM"/>
    <s v="Cancellation"/>
  </r>
  <r>
    <s v="DG0001130343"/>
    <s v="Canceled"/>
    <s v="Tel Reg"/>
    <s v="5/6/2026, 7:01 AM"/>
    <s v="5/8/2026, 7:00 AM"/>
    <m/>
    <s v="Subscription"/>
    <m/>
    <s v="Not Retained"/>
    <n v="1"/>
    <s v="tammy millstid"/>
    <x v="42"/>
    <s v="5/6/2026, 7:01 AM"/>
    <s v="Cancellation"/>
  </r>
  <r>
    <s v="DG0001835322"/>
    <s v="Initial"/>
    <s v="Tel Reg"/>
    <s v="5/6/2026, 2:11 PM"/>
    <s v="6/4/2026, 7:00 AM"/>
    <m/>
    <s v="Subscription"/>
    <m/>
    <s v="Not Retained"/>
    <n v="1"/>
    <s v="Robert Seymour"/>
    <x v="42"/>
    <s v="5/6/2026, 2:11 PM"/>
    <s v="Cancellation"/>
  </r>
  <r>
    <s v="DG0002043520"/>
    <s v="Initial"/>
    <s v="Tel Reg"/>
    <s v="5/5/2026, 5:42 AM"/>
    <s v="6/1/2026, 7:00 AM"/>
    <m/>
    <s v="Subscription"/>
    <m/>
    <s v="Not Retained"/>
    <n v="1"/>
    <s v="Gloria Koenig"/>
    <x v="42"/>
    <s v="5/5/2026, 5:42 AM"/>
    <s v="Cancellation"/>
  </r>
  <r>
    <s v="DG0001138784"/>
    <s v="Canceled"/>
    <s v="Whirlpool Contact Center"/>
    <s v="5/5/2026, 9:12 AM"/>
    <s v="5/5/2026, 7:00 AM"/>
    <m/>
    <s v="Annual Renewal"/>
    <m/>
    <s v="Not Retained"/>
    <n v="1"/>
    <s v="Justin Patterson"/>
    <x v="42"/>
    <s v="5/5/2026, 9:12 AM"/>
    <s v="Cancellation"/>
  </r>
  <r>
    <s v="DG0002104828"/>
    <s v="Canceled"/>
    <s v="D&amp;G Contact Center"/>
    <s v="5/5/2026, 1:04 PM"/>
    <s v="4/18/2026, 7:00 AM"/>
    <m/>
    <s v="Subscription"/>
    <n v="0.5"/>
    <s v="Not Retained"/>
    <n v="1"/>
    <s v="Anna Ruth Logan"/>
    <x v="42"/>
    <s v="5/5/2026, 1:04 PM"/>
    <s v="Cancellation"/>
  </r>
  <r>
    <s v="DG0001113587"/>
    <s v="Initial"/>
    <s v="After Mail"/>
    <s v="5/4/2026, 9:53 AM"/>
    <s v="6/27/2028, 7:00 AM"/>
    <m/>
    <s v="Term"/>
    <m/>
    <s v="Not Retained"/>
    <n v="1"/>
    <s v="Tommy Starks"/>
    <x v="42"/>
    <s v="5/4/2026, 9:53 AM"/>
    <s v="Cancellation"/>
  </r>
  <r>
    <s v="DG0001266645"/>
    <s v="Initial"/>
    <s v="Tel Reg"/>
    <s v="5/4/2026, 11:43 AM"/>
    <s v="5/27/2026, 7:00 AM"/>
    <m/>
    <s v="Subscription"/>
    <m/>
    <s v="Not Retained"/>
    <n v="1"/>
    <s v="GINETTE GIRARDIN"/>
    <x v="42"/>
    <s v="5/4/2026, 11:43 AM"/>
    <s v="Cancellation"/>
  </r>
  <r>
    <s v="DG0001823367"/>
    <s v="Canceled"/>
    <s v="Tel Reg"/>
    <s v="5/1/2026, 7:51 AM"/>
    <s v="5/1/2026, 7:00 AM"/>
    <m/>
    <s v="Subscription"/>
    <n v="0.5"/>
    <s v="Not Retained"/>
    <n v="1"/>
    <s v="Carolyn Reinikka"/>
    <x v="42"/>
    <s v="5/1/2026, 7:51 AM"/>
    <s v="Cancellation"/>
  </r>
  <r>
    <s v="DG0001059908"/>
    <s v="Initial"/>
    <s v="Whirlpool Contact Center"/>
    <s v="5/1/2026, 1:14 PM"/>
    <s v="5/12/2026, 7:00 AM"/>
    <m/>
    <s v="Annual Renewal"/>
    <m/>
    <s v="Not Retained"/>
    <n v="1"/>
    <s v="David Gray"/>
    <x v="42"/>
    <s v="5/1/2026, 1:14 PM"/>
    <s v="Cancellation"/>
  </r>
  <r>
    <s v="DG0001949590"/>
    <s v="Initial"/>
    <s v="Whirlpool Contact Center"/>
    <s v="5/8/2026, 8:08 AM"/>
    <s v="6/3/2026, 7:00 AM"/>
    <m/>
    <s v="Subscription"/>
    <n v="0.5"/>
    <s v="Not Retained"/>
    <n v="1"/>
    <s v="Jason Ding"/>
    <x v="43"/>
    <s v="5/8/2026, 8:08 AM"/>
    <s v="Cancellation"/>
  </r>
  <r>
    <s v="DG0000173521"/>
    <s v="Initial"/>
    <s v="Tel Reg"/>
    <s v="5/8/2026, 9:10 AM"/>
    <s v="5/25/2026, 7:00 AM"/>
    <s v="4/25/2027, 11:59 PM"/>
    <s v="Subscription"/>
    <n v="0.2"/>
    <s v="Not Retained"/>
    <n v="1"/>
    <s v="Richard Ross"/>
    <x v="43"/>
    <s v="5/8/2026, 9:10 AM"/>
    <s v="Cancellation"/>
  </r>
  <r>
    <s v="DG0000163090"/>
    <s v="Initial"/>
    <s v="Tel Reg"/>
    <s v="5/8/2026, 9:11 AM"/>
    <s v="6/3/2026, 7:00 AM"/>
    <s v="4/3/2027, 11:59 PM"/>
    <s v="Subscription"/>
    <n v="0.2"/>
    <s v="Not Retained"/>
    <n v="1"/>
    <s v="Richard Ross"/>
    <x v="43"/>
    <s v="5/8/2026, 9:11 AM"/>
    <s v="Cancellation"/>
  </r>
  <r>
    <s v="DG0000163091"/>
    <s v="Initial"/>
    <s v="Tel Reg"/>
    <s v="5/8/2026, 9:12 AM"/>
    <s v="6/3/2026, 7:00 AM"/>
    <s v="4/3/2027, 11:59 PM"/>
    <s v="Subscription"/>
    <n v="0.2"/>
    <s v="Not Retained"/>
    <n v="1"/>
    <s v="Richard Ross"/>
    <x v="43"/>
    <s v="5/8/2026, 9:12 AM"/>
    <s v="Cancellation"/>
  </r>
  <r>
    <s v="DG0000156707"/>
    <s v="Initial"/>
    <s v="Tel Reg"/>
    <s v="5/8/2026, 9:13 AM"/>
    <s v="5/20/2026, 7:00 AM"/>
    <s v="3/20/2027, 11:59 PM"/>
    <s v="Subscription"/>
    <n v="0.2"/>
    <s v="Not Retained"/>
    <n v="1"/>
    <s v="Richard Ross"/>
    <x v="43"/>
    <s v="5/8/2026, 9:13 AM"/>
    <s v="Cancellation"/>
  </r>
  <r>
    <s v="DG0000156697"/>
    <s v="Initial"/>
    <s v="Tel Reg"/>
    <s v="5/8/2026, 9:14 AM"/>
    <s v="5/20/2026, 7:00 AM"/>
    <s v="3/20/2027, 11:59 PM"/>
    <s v="Subscription"/>
    <n v="0.2"/>
    <s v="Not Retained"/>
    <n v="1"/>
    <s v="Richard Ross"/>
    <x v="43"/>
    <s v="5/8/2026, 9:14 AM"/>
    <s v="Cancellation"/>
  </r>
  <r>
    <s v="DG0001859349"/>
    <s v="Canceled"/>
    <s v="Tel Reg"/>
    <s v="5/7/2026, 11:18 AM"/>
    <s v="5/10/2026, 7:00 AM"/>
    <m/>
    <s v="Subscription"/>
    <n v="0.5"/>
    <s v="Not Retained"/>
    <n v="1"/>
    <s v="Marilyn Chaney"/>
    <x v="43"/>
    <s v="5/7/2026, 11:18 AM"/>
    <s v="Cancellation"/>
  </r>
  <r>
    <s v="DG0002201006"/>
    <s v="Canceled"/>
    <s v="Tel Reg"/>
    <s v="5/4/2026, 6:41 AM"/>
    <s v="5/4/2026, 7:00 AM"/>
    <m/>
    <s v="Subscription"/>
    <n v="0.5"/>
    <s v="Not Retained"/>
    <n v="1"/>
    <s v="Kim Smith"/>
    <x v="43"/>
    <s v="5/4/2026, 6:41 AM"/>
    <s v="Cancellation"/>
  </r>
  <r>
    <s v="DG0000619563"/>
    <s v="Canceled"/>
    <s v="Whirlpool Contact Center"/>
    <s v="5/1/2026, 2:12 PM"/>
    <s v="5/1/2026, 7:00 AM"/>
    <s v="9/29/2026, 11:59 PM"/>
    <s v="Annual Renewal"/>
    <m/>
    <s v="Not Retained"/>
    <n v="1"/>
    <s v="Andrew Snooks"/>
    <x v="43"/>
    <s v="5/1/2026, 2:12 PM"/>
    <s v="Cancellation"/>
  </r>
  <r>
    <s v="DG0000994877"/>
    <s v="Canceled"/>
    <s v="Whirlpool Contact Center"/>
    <s v="5/8/2026, 7:23 AM"/>
    <s v="5/8/2026, 7:00 AM"/>
    <s v="4/15/2027, 11:59 PM"/>
    <s v="Annual Renewal"/>
    <m/>
    <s v="Not Retained"/>
    <n v="1"/>
    <s v="Maureen Stewart"/>
    <x v="44"/>
    <s v="5/8/2026, 7:23 AM"/>
    <s v="Cancellation"/>
  </r>
  <r>
    <s v="DG0001944574"/>
    <s v="Initial"/>
    <s v="Tel Reg"/>
    <s v="5/4/2026, 9:00 AM"/>
    <s v="6/2/2026, 7:00 AM"/>
    <m/>
    <s v="Subscription"/>
    <m/>
    <s v="Not Retained"/>
    <n v="1"/>
    <s v="Lillian Sormani"/>
    <x v="44"/>
    <s v="5/4/2026, 9:00 AM"/>
    <s v="Cancellation"/>
  </r>
  <r>
    <s v="DG0001438281"/>
    <s v="Canceled"/>
    <s v="Whirlpool Contact Center"/>
    <s v="5/4/2026, 12:47 PM"/>
    <s v="5/4/2026, 7:00 AM"/>
    <m/>
    <s v="Subscription"/>
    <m/>
    <s v="Not Retained"/>
    <n v="1"/>
    <s v="Sandy Alcidonice"/>
    <x v="44"/>
    <s v="5/4/2026, 12:47 PM"/>
    <s v="Cancellation"/>
  </r>
  <r>
    <s v="DG0001438280"/>
    <s v="Canceled"/>
    <s v="Whirlpool Contact Center"/>
    <s v="5/4/2026, 12:48 PM"/>
    <s v="5/4/2026, 7:00 AM"/>
    <m/>
    <s v="Subscription"/>
    <m/>
    <s v="Not Retained"/>
    <n v="1"/>
    <s v="Sandy Alcidonice"/>
    <x v="44"/>
    <s v="5/4/2026, 12:48 PM"/>
    <s v="Cancellation"/>
  </r>
  <r>
    <s v="DG0001438279"/>
    <s v="Canceled"/>
    <s v="Whirlpool Contact Center"/>
    <s v="5/4/2026, 12:50 PM"/>
    <s v="5/4/2026, 7:00 AM"/>
    <m/>
    <s v="Subscription"/>
    <m/>
    <s v="Not Retained"/>
    <n v="1"/>
    <s v="Sandy Alcidonice"/>
    <x v="44"/>
    <s v="5/4/2026, 12:50 PM"/>
    <s v="Cancellation"/>
  </r>
  <r>
    <s v="DG0001438278"/>
    <s v="Canceled"/>
    <s v="Whirlpool Contact Center"/>
    <s v="5/4/2026, 12:51 PM"/>
    <s v="5/4/2026, 7:00 AM"/>
    <m/>
    <s v="Subscription"/>
    <m/>
    <s v="Not Retained"/>
    <n v="1"/>
    <s v="Sandy Alcidonice"/>
    <x v="44"/>
    <s v="5/4/2026, 12:51 PM"/>
    <s v="Cancellation"/>
  </r>
  <r>
    <s v="DG0001146078"/>
    <s v="Canceled"/>
    <s v="Web Reg"/>
    <s v="5/1/2026, 6:49 AM"/>
    <s v="5/1/2026, 7:00 AM"/>
    <m/>
    <s v="Subscription"/>
    <m/>
    <s v="Not Retained"/>
    <n v="1"/>
    <s v="Christopher Rosen"/>
    <x v="44"/>
    <s v="5/1/2026, 6:49 AM"/>
    <s v="Cancellation"/>
  </r>
  <r>
    <s v="DG0001332383"/>
    <s v="Initial"/>
    <s v="Web Reg"/>
    <s v="5/1/2026, 8:30 AM"/>
    <s v="5/16/2026, 7:00 AM"/>
    <m/>
    <s v="Subscription"/>
    <m/>
    <s v="Not Retained"/>
    <n v="1"/>
    <s v="Connie Huse"/>
    <x v="44"/>
    <s v="5/1/2026, 8:30 AM"/>
    <s v="Cancellation"/>
  </r>
  <r>
    <s v="DG0001239752"/>
    <s v="Initial"/>
    <s v="Web Reg"/>
    <s v="5/1/2026, 8:31 AM"/>
    <s v="5/18/2026, 7:00 AM"/>
    <m/>
    <s v="Subscription"/>
    <m/>
    <s v="Not Retained"/>
    <n v="1"/>
    <s v="Connie Huse"/>
    <x v="44"/>
    <s v="5/1/2026, 8:31 AM"/>
    <s v="Cancellation"/>
  </r>
  <r>
    <s v="DG0000689491"/>
    <s v="Canceled"/>
    <s v="Whirlpool Contact Center"/>
    <s v="5/1/2026, 8:43 AM"/>
    <s v="5/1/2026, 7:00 AM"/>
    <s v="11/11/2026, 11:59 PM"/>
    <s v="Annual Renewal"/>
    <m/>
    <s v="Not Retained"/>
    <n v="1"/>
    <s v="Kate Henwood"/>
    <x v="44"/>
    <s v="5/1/2026, 8:43 AM"/>
    <s v="Cancellation"/>
  </r>
  <r>
    <s v="DG0002052009"/>
    <s v="Canceled"/>
    <s v="D&amp;G Contact Center"/>
    <s v="5/8/2026, 9:38 AM"/>
    <s v="4/3/2026, 7:00 AM"/>
    <m/>
    <s v="Subscription"/>
    <n v="0.5"/>
    <s v="Not Retained"/>
    <n v="1"/>
    <s v="NOELLE BAZZY"/>
    <x v="45"/>
    <s v="5/8/2026, 9:38 AM"/>
    <s v="Cancellation"/>
  </r>
  <r>
    <s v="DG0002051829"/>
    <s v="Initial"/>
    <s v="Tel Reg"/>
    <s v="5/8/2026, 9:39 AM"/>
    <s v="6/3/2026, 7:00 AM"/>
    <m/>
    <s v="Subscription"/>
    <m/>
    <s v="Not Retained"/>
    <n v="1"/>
    <s v="NOELLE BAZZY"/>
    <x v="45"/>
    <s v="5/8/2026, 9:39 AM"/>
    <s v="Cancellation"/>
  </r>
  <r>
    <s v="DG0002051793"/>
    <s v="Initial"/>
    <s v="Tel Reg"/>
    <s v="5/8/2026, 9:39 AM"/>
    <s v="6/3/2026, 7:00 AM"/>
    <m/>
    <s v="Subscription"/>
    <m/>
    <s v="Not Retained"/>
    <n v="1"/>
    <s v="NOELLE BAZZY"/>
    <x v="45"/>
    <s v="5/8/2026, 9:39 AM"/>
    <s v="Cancellation"/>
  </r>
  <r>
    <s v="DG0002193138"/>
    <s v="Initial"/>
    <s v="D&amp;G Contact Center"/>
    <s v="5/8/2026, 2:18 PM"/>
    <s v="5/30/2026, 7:00 AM"/>
    <m/>
    <s v="Subscription"/>
    <m/>
    <s v="Not Retained"/>
    <n v="1"/>
    <s v="Sadie Marquez"/>
    <x v="45"/>
    <s v="5/8/2026, 2:18 PM"/>
    <s v="Cancellation"/>
  </r>
  <r>
    <s v="DG0001721527"/>
    <s v="Initial"/>
    <s v="Web Reg"/>
    <s v="5/7/2026, 3:12 PM"/>
    <s v="6/6/2026, 7:00 AM"/>
    <m/>
    <s v="Subscription"/>
    <n v="0.2"/>
    <s v="Not Retained"/>
    <n v="1"/>
    <s v="Ronald Mazanet"/>
    <x v="45"/>
    <s v="5/7/2026, 3:12 PM"/>
    <s v="Cancellation"/>
  </r>
  <r>
    <s v="DG0001717516"/>
    <s v="Initial"/>
    <s v="Tel Reg"/>
    <s v="5/6/2026, 10:18 AM"/>
    <s v="6/5/2026, 7:00 AM"/>
    <m/>
    <s v="Subscription"/>
    <m/>
    <s v="Not Retained"/>
    <n v="1"/>
    <s v="Zamara Pena"/>
    <x v="45"/>
    <s v="5/6/2026, 10:18 AM"/>
    <s v="Cancellation"/>
  </r>
  <r>
    <s v="DG0000210580"/>
    <s v="Canceled"/>
    <s v="Tel Reg"/>
    <s v="5/6/2026, 2:40 PM"/>
    <s v="5/6/2026, 7:00 AM"/>
    <s v="7/11/2026, 11:59 PM"/>
    <s v="Subscription"/>
    <m/>
    <s v="Not Retained"/>
    <n v="1"/>
    <s v="Leslie Garcia"/>
    <x v="45"/>
    <s v="5/6/2026, 2:40 PM"/>
    <s v="Cancellation"/>
  </r>
  <r>
    <s v="DG0000209052"/>
    <s v="Canceled"/>
    <s v="Tel Reg"/>
    <s v="5/6/2026, 2:40 PM"/>
    <s v="5/6/2026, 7:00 AM"/>
    <s v="7/8/2026, 11:59 PM"/>
    <s v="Subscription"/>
    <m/>
    <s v="Not Retained"/>
    <n v="1"/>
    <s v="Leslie Garcia"/>
    <x v="45"/>
    <s v="5/6/2026, 2:40 PM"/>
    <s v="Cancellation"/>
  </r>
  <r>
    <s v="DG0001898096"/>
    <s v="Canceled"/>
    <s v="Whirlpool Contact Center"/>
    <s v="5/4/2026, 10:30 AM"/>
    <s v="5/4/2026, 7:00 AM"/>
    <m/>
    <s v="Annual Renewal"/>
    <m/>
    <s v="Not Retained"/>
    <n v="1"/>
    <s v="Wilbert Madyun"/>
    <x v="45"/>
    <s v="5/4/2026, 10:30 AM"/>
    <s v="Cancellation"/>
  </r>
  <r>
    <s v="DG0000164131"/>
    <s v="Canceled"/>
    <s v="Tel Reg"/>
    <s v="5/4/2026, 12:28 PM"/>
    <s v="5/5/2026, 7:00 AM"/>
    <s v="4/5/2027, 11:59 PM"/>
    <s v="Subscription"/>
    <m/>
    <s v="Not Retained"/>
    <n v="1"/>
    <s v="Mary Moore1"/>
    <x v="45"/>
    <s v="5/4/2026, 12:28 PM"/>
    <s v="Cancellation"/>
  </r>
  <r>
    <s v="DG0001264108"/>
    <s v="Canceled"/>
    <s v="After Mail"/>
    <s v="5/4/2026, 12:29 PM"/>
    <s v="5/8/2026, 7:00 AM"/>
    <m/>
    <s v="Subscription"/>
    <m/>
    <s v="Not Retained"/>
    <n v="1"/>
    <s v="Mary Moore1"/>
    <x v="45"/>
    <s v="5/4/2026, 12:29 PM"/>
    <s v="Cancellation"/>
  </r>
  <r>
    <s v="DG0002201152"/>
    <s v="Initial"/>
    <s v="After CC"/>
    <s v="5/4/2026, 1:59 PM"/>
    <s v="6/3/2026, 7:00 AM"/>
    <m/>
    <s v="Subscription"/>
    <n v="0.2"/>
    <s v="Not Retained"/>
    <n v="1"/>
    <s v="Kayode Ogundiji"/>
    <x v="45"/>
    <s v="5/4/2026, 1:59 PM"/>
    <s v="Cancellation"/>
  </r>
  <r>
    <s v="DG0002055126"/>
    <s v="Canceled"/>
    <s v="Whirlpool Contact Center"/>
    <s v="5/8/2026, 10:32 AM"/>
    <s v="5/8/2026, 7:00 AM"/>
    <m/>
    <s v="Subscription"/>
    <m/>
    <s v="Not Retained"/>
    <n v="1"/>
    <s v="Maricela Aginaga"/>
    <x v="46"/>
    <s v="5/8/2026, 10:32 AM"/>
    <s v="Cancellation"/>
  </r>
  <r>
    <s v="DG0001287523"/>
    <s v="Canceled"/>
    <s v="Whirlpool Contact Center"/>
    <s v="5/8/2026, 12:05 PM"/>
    <s v="5/8/2026, 7:00 AM"/>
    <m/>
    <s v="Annual Renewal"/>
    <m/>
    <s v="Not Retained"/>
    <n v="1"/>
    <s v="Tomasa Gradilla"/>
    <x v="46"/>
    <s v="5/8/2026, 12:05 PM"/>
    <s v="Cancellation"/>
  </r>
  <r>
    <s v="DG0001706471"/>
    <s v="Initial"/>
    <s v="Tel Reg"/>
    <s v="5/8/2026, 3:45 PM"/>
    <s v="6/2/2026, 7:00 AM"/>
    <m/>
    <s v="Subscription"/>
    <m/>
    <s v="Not Retained"/>
    <n v="1"/>
    <s v="Michael Perez"/>
    <x v="46"/>
    <s v="5/8/2026, 3:45 PM"/>
    <s v="Cancellation"/>
  </r>
  <r>
    <s v="DG0001706468"/>
    <s v="Initial"/>
    <s v="Tel Reg"/>
    <s v="5/8/2026, 3:45 PM"/>
    <s v="6/2/2026, 7:00 AM"/>
    <m/>
    <s v="Subscription"/>
    <m/>
    <s v="Not Retained"/>
    <n v="1"/>
    <s v="Michael Perez"/>
    <x v="46"/>
    <s v="5/8/2026, 3:45 PM"/>
    <s v="Cancellation"/>
  </r>
  <r>
    <s v="DG0001287421"/>
    <s v="Initial"/>
    <s v="Tel Reg"/>
    <s v="5/7/2026, 12:53 PM"/>
    <s v="6/3/2026, 7:00 AM"/>
    <m/>
    <s v="Subscription"/>
    <m/>
    <s v="Not Retained"/>
    <n v="1"/>
    <s v="Martha Menjivar"/>
    <x v="46"/>
    <s v="5/7/2026, 12:53 PM"/>
    <s v="Cancellation"/>
  </r>
  <r>
    <s v="DG0001224949"/>
    <s v="Initial"/>
    <s v="Whirlpool Contact Center"/>
    <s v="5/7/2026, 1:21 PM"/>
    <s v="5/13/2026, 7:00 AM"/>
    <m/>
    <s v="Subscription"/>
    <m/>
    <s v="Not Retained"/>
    <n v="1"/>
    <s v="VICTOR PACHECO"/>
    <x v="46"/>
    <s v="5/7/2026, 1:21 PM"/>
    <s v="Cancellation"/>
  </r>
  <r>
    <s v="DG0001224947"/>
    <s v="Initial"/>
    <s v="Whirlpool Contact Center"/>
    <s v="5/7/2026, 1:22 PM"/>
    <s v="5/13/2026, 7:00 AM"/>
    <m/>
    <s v="Subscription"/>
    <m/>
    <s v="Not Retained"/>
    <n v="1"/>
    <s v="VICTOR PACHECO"/>
    <x v="46"/>
    <s v="5/7/2026, 1:22 PM"/>
    <s v="Cancellation"/>
  </r>
  <r>
    <s v="DG0001224956"/>
    <s v="Initial"/>
    <s v="Whirlpool Contact Center"/>
    <s v="5/7/2026, 1:24 PM"/>
    <s v="5/13/2026, 7:00 AM"/>
    <m/>
    <s v="Subscription"/>
    <m/>
    <s v="Not Retained"/>
    <n v="1"/>
    <s v="VICTOR PACHECO"/>
    <x v="46"/>
    <s v="5/7/2026, 1:24 PM"/>
    <s v="Cancellation"/>
  </r>
  <r>
    <s v="DG0001224957"/>
    <s v="Initial"/>
    <s v="Whirlpool Contact Center"/>
    <s v="5/7/2026, 1:25 PM"/>
    <s v="5/13/2026, 7:00 AM"/>
    <m/>
    <s v="Subscription"/>
    <m/>
    <s v="Not Retained"/>
    <n v="1"/>
    <s v="VICTOR PACHECO"/>
    <x v="46"/>
    <s v="5/7/2026, 1:25 PM"/>
    <s v="Cancellation"/>
  </r>
  <r>
    <s v="DG0001224959"/>
    <s v="Initial"/>
    <s v="Whirlpool Contact Center"/>
    <s v="5/7/2026, 1:26 PM"/>
    <s v="5/13/2026, 7:00 AM"/>
    <m/>
    <s v="Subscription"/>
    <m/>
    <s v="Not Retained"/>
    <n v="1"/>
    <s v="VICTOR PACHECO"/>
    <x v="46"/>
    <s v="5/7/2026, 1:26 PM"/>
    <s v="Cancellation"/>
  </r>
  <r>
    <s v="DG0001224960"/>
    <s v="Initial"/>
    <s v="Whirlpool Contact Center"/>
    <s v="5/7/2026, 1:27 PM"/>
    <s v="5/13/2026, 7:00 AM"/>
    <m/>
    <s v="Subscription"/>
    <m/>
    <s v="Not Retained"/>
    <n v="1"/>
    <s v="VICTOR PACHECO"/>
    <x v="46"/>
    <s v="5/7/2026, 1:27 PM"/>
    <s v="Cancellation"/>
  </r>
  <r>
    <s v="DG0000286250"/>
    <s v="Canceled"/>
    <s v="D&amp;G Contact Center"/>
    <s v="5/7/2026, 3:37 PM"/>
    <s v="5/7/2026, 7:00 AM"/>
    <s v="12/19/2026, 11:59 PM"/>
    <s v="Annual Renewal"/>
    <m/>
    <s v="Not Retained"/>
    <n v="1"/>
    <s v="Carla Maytorena"/>
    <x v="46"/>
    <s v="5/7/2026, 3:37 PM"/>
    <s v="Cancellation"/>
  </r>
  <r>
    <s v="DG0001617318"/>
    <s v="Canceled"/>
    <s v="Web Reg"/>
    <s v="5/6/2026, 3:06 PM"/>
    <s v="5/9/2026, 7:00 AM"/>
    <m/>
    <s v="Subscription"/>
    <m/>
    <s v="Not Retained"/>
    <n v="1"/>
    <s v="Catherine Boudreau"/>
    <x v="46"/>
    <s v="5/6/2026, 3:06 PM"/>
    <s v="Cancellation"/>
  </r>
  <r>
    <s v="DG0002205599"/>
    <s v="Initial"/>
    <s v="D&amp;G Contact Center"/>
    <s v="5/6/2026, 3:46 PM"/>
    <s v="6/5/2026, 7:00 AM"/>
    <m/>
    <s v="Subscription"/>
    <n v="0.5"/>
    <s v="Not Retained"/>
    <n v="1"/>
    <s v="Linda Harding"/>
    <x v="46"/>
    <s v="5/6/2026, 3:46 PM"/>
    <s v="Cancellation"/>
  </r>
  <r>
    <s v="DG0000666121"/>
    <s v="Canceled"/>
    <s v="Whirlpool Contact Center"/>
    <s v="5/5/2026, 1:44 PM"/>
    <s v="5/5/2026, 7:00 AM"/>
    <s v="10/28/2026, 11:59 PM"/>
    <s v="Subscription"/>
    <m/>
    <s v="Not Retained"/>
    <n v="1"/>
    <s v="Maria Laura Garcia"/>
    <x v="46"/>
    <s v="5/5/2026, 1:44 PM"/>
    <s v="Cancellation"/>
  </r>
  <r>
    <s v="DG0000946521"/>
    <s v="Canceled"/>
    <s v="Tel Reg"/>
    <s v="5/5/2026, 2:43 PM"/>
    <s v="4/25/2026, 7:00 AM"/>
    <s v="3/25/2027, 11:59 PM"/>
    <s v="Subscription"/>
    <m/>
    <s v="Not Retained"/>
    <n v="1"/>
    <s v="Vicente Quinones"/>
    <x v="46"/>
    <s v="5/5/2026, 2:43 PM"/>
    <s v="Cancellation"/>
  </r>
  <r>
    <s v="DG0000946522"/>
    <s v="Canceled"/>
    <s v="Tel Reg"/>
    <s v="5/5/2026, 2:48 PM"/>
    <s v="4/25/2026, 7:00 AM"/>
    <s v="3/25/2027, 11:59 PM"/>
    <s v="Subscription"/>
    <m/>
    <s v="Not Retained"/>
    <n v="1"/>
    <s v="Vicente Quinones"/>
    <x v="46"/>
    <s v="5/5/2026, 2:48 PM"/>
    <s v="Cancellation"/>
  </r>
  <r>
    <s v="DG0001695009"/>
    <s v="Initial"/>
    <s v="Tel Reg"/>
    <s v="5/5/2026, 4:15 PM"/>
    <s v="5/31/2026, 7:00 AM"/>
    <m/>
    <s v="Subscription"/>
    <m/>
    <s v="Not Retained"/>
    <n v="1"/>
    <s v="Solanch Alvarez"/>
    <x v="46"/>
    <s v="5/5/2026, 4:15 PM"/>
    <s v="Cancellation"/>
  </r>
  <r>
    <s v="DG0001695006"/>
    <s v="Initial"/>
    <s v="Tel Reg"/>
    <s v="5/5/2026, 4:16 PM"/>
    <s v="5/31/2026, 7:00 AM"/>
    <m/>
    <s v="Subscription"/>
    <m/>
    <s v="Not Retained"/>
    <n v="1"/>
    <s v="Solanch Alvarez"/>
    <x v="46"/>
    <s v="5/5/2026, 4:16 PM"/>
    <s v="Cancellation"/>
  </r>
  <r>
    <s v="DG0001695005"/>
    <s v="Initial"/>
    <s v="Tel Reg"/>
    <s v="5/5/2026, 4:17 PM"/>
    <s v="5/31/2026, 7:00 AM"/>
    <m/>
    <s v="Subscription"/>
    <m/>
    <s v="Not Retained"/>
    <n v="1"/>
    <s v="Solanch Alvarez"/>
    <x v="46"/>
    <s v="5/5/2026, 4:17 PM"/>
    <s v="Cancellation"/>
  </r>
  <r>
    <s v="DG0001695004"/>
    <s v="Initial"/>
    <s v="Tel Reg"/>
    <s v="5/5/2026, 4:18 PM"/>
    <s v="5/31/2026, 7:00 AM"/>
    <m/>
    <s v="Subscription"/>
    <m/>
    <s v="Not Retained"/>
    <n v="1"/>
    <s v="Solanch Alvarez"/>
    <x v="46"/>
    <s v="5/5/2026, 4:18 PM"/>
    <s v="Cancellation"/>
  </r>
  <r>
    <s v="DG0001599536"/>
    <s v="Canceled"/>
    <s v="D&amp;G Contact Center"/>
    <s v="5/4/2026, 12:42 PM"/>
    <s v="5/4/2026, 7:00 AM"/>
    <m/>
    <s v="Subscription"/>
    <m/>
    <s v="Not Retained"/>
    <n v="1"/>
    <s v="Jose luis Alvarez"/>
    <x v="46"/>
    <s v="5/4/2026, 12:42 PM"/>
    <s v="Cancellation"/>
  </r>
  <r>
    <s v="DG0002041641"/>
    <s v="Canceled"/>
    <s v="D&amp;G Contact Center"/>
    <s v="5/4/2026, 2:01 PM"/>
    <s v="4/1/2026, 7:00 AM"/>
    <m/>
    <s v="Subscription"/>
    <m/>
    <s v="Not Retained"/>
    <n v="1"/>
    <s v="Wanda MATTHEWS"/>
    <x v="46"/>
    <s v="5/4/2026, 2:01 PM"/>
    <s v="Cancellation"/>
  </r>
  <r>
    <s v="DG0002015756"/>
    <s v="Initial"/>
    <s v="Tel Reg"/>
    <s v="5/1/2026, 1:41 PM"/>
    <s v="5/22/2026, 7:00 AM"/>
    <m/>
    <s v="Subscription"/>
    <n v="0.5"/>
    <s v="Not Retained"/>
    <n v="1"/>
    <s v="Bryan Brewer"/>
    <x v="46"/>
    <s v="5/1/2026, 1:41 PM"/>
    <s v="Cancellation"/>
  </r>
  <r>
    <s v="DG0002015755"/>
    <s v="Initial"/>
    <s v="Tel Reg"/>
    <s v="5/1/2026, 1:42 PM"/>
    <s v="5/22/2026, 7:00 AM"/>
    <m/>
    <s v="Subscription"/>
    <n v="0.5"/>
    <s v="Not Retained"/>
    <n v="1"/>
    <s v="Bryan Brewer"/>
    <x v="46"/>
    <s v="5/1/2026, 1:42 PM"/>
    <s v="Cancellation"/>
  </r>
  <r>
    <s v="DG0002015754"/>
    <s v="Initial"/>
    <s v="Tel Reg"/>
    <s v="5/1/2026, 1:43 PM"/>
    <s v="5/22/2026, 7:00 AM"/>
    <m/>
    <s v="Subscription"/>
    <n v="0.5"/>
    <s v="Not Retained"/>
    <n v="1"/>
    <s v="Bryan Brewer"/>
    <x v="46"/>
    <s v="5/1/2026, 1:43 PM"/>
    <s v="Cancellation"/>
  </r>
  <r>
    <s v="DG0002015751"/>
    <s v="Initial"/>
    <s v="Tel Reg"/>
    <s v="5/1/2026, 1:43 PM"/>
    <s v="5/22/2026, 7:00 AM"/>
    <m/>
    <s v="Subscription"/>
    <n v="0.5"/>
    <s v="Not Retained"/>
    <n v="1"/>
    <s v="Bryan Brewer"/>
    <x v="46"/>
    <s v="5/1/2026, 1:43 PM"/>
    <s v="Cancellation"/>
  </r>
  <r>
    <s v="DG0002015749"/>
    <s v="Initial"/>
    <s v="Tel Reg"/>
    <s v="5/1/2026, 1:44 PM"/>
    <s v="5/22/2026, 7:00 AM"/>
    <m/>
    <s v="Subscription"/>
    <n v="0.5"/>
    <s v="Not Retained"/>
    <n v="1"/>
    <s v="Bryan Brewer"/>
    <x v="46"/>
    <s v="5/1/2026, 1:44 PM"/>
    <s v="Cancellation"/>
  </r>
  <r>
    <s v="DG0002015748"/>
    <s v="Initial"/>
    <s v="Tel Reg"/>
    <s v="5/1/2026, 1:45 PM"/>
    <s v="5/22/2026, 7:00 AM"/>
    <m/>
    <s v="Subscription"/>
    <n v="0.5"/>
    <s v="Not Retained"/>
    <n v="1"/>
    <s v="Bryan Brewer"/>
    <x v="46"/>
    <s v="5/1/2026, 1:45 PM"/>
    <s v="Cancellation"/>
  </r>
  <r>
    <s v="DG0002126639"/>
    <s v="Canceled"/>
    <s v="D&amp;G Contact Center"/>
    <s v="5/1/2026, 3:09 PM"/>
    <s v="4/26/2026, 7:00 AM"/>
    <m/>
    <s v="Subscription"/>
    <n v="0.5"/>
    <s v="Not Retained"/>
    <n v="1"/>
    <s v="Rosa Gonzalez"/>
    <x v="46"/>
    <s v="5/1/2026, 3:09 PM"/>
    <s v="Cancellation"/>
  </r>
  <r>
    <s v="DG0002126638"/>
    <s v="Canceled"/>
    <s v="D&amp;G Contact Center"/>
    <s v="5/1/2026, 3:10 PM"/>
    <s v="4/26/2026, 7:00 AM"/>
    <m/>
    <s v="Subscription"/>
    <n v="0.5"/>
    <s v="Not Retained"/>
    <n v="1"/>
    <s v="Rosa Gonzalez"/>
    <x v="46"/>
    <s v="5/1/2026, 3:10 PM"/>
    <s v="Cancellation"/>
  </r>
  <r>
    <s v="DG0000839577"/>
    <s v="Canceled"/>
    <s v="Whirlpool Contact Center"/>
    <s v="5/1/2026, 4:25 PM"/>
    <s v="5/1/2026, 7:00 AM"/>
    <s v="2/2/2027, 11:59 PM"/>
    <s v="Annual Renewal"/>
    <m/>
    <s v="Not Retained"/>
    <n v="1"/>
    <s v="Teresa Mata Reyes"/>
    <x v="46"/>
    <s v="5/1/2026, 4:25 PM"/>
    <s v="Cancellation"/>
  </r>
  <r>
    <s v="DG0000666755"/>
    <s v="Canceled"/>
    <s v="File Transfer"/>
    <s v="5/7/2026, 11:46 AM"/>
    <s v="5/7/2026, 7:00 AM"/>
    <m/>
    <s v="Term"/>
    <m/>
    <s v="Not Retained"/>
    <n v="1"/>
    <s v="Cindy Googins"/>
    <x v="47"/>
    <s v="5/7/2026, 11:46 AM"/>
    <s v="Cancellation"/>
  </r>
  <r>
    <s v="DG0000309048"/>
    <s v="Canceled"/>
    <s v="D&amp;G Contact Center"/>
    <s v="5/6/2026, 1:45 PM"/>
    <s v="5/6/2026, 7:00 AM"/>
    <s v="1/27/2027, 11:59 PM"/>
    <s v="Subscription"/>
    <m/>
    <s v="Not Retained"/>
    <n v="1"/>
    <s v="Kiarra Smith"/>
    <x v="47"/>
    <s v="5/6/2026, 1:45 PM"/>
    <s v="Cancellation"/>
  </r>
  <r>
    <s v="DG0001434249"/>
    <s v="Canceled"/>
    <s v="Whirlpool Contact Center"/>
    <s v="5/1/2026, 8:42 AM"/>
    <s v="3/16/2026, 7:00 AM"/>
    <m/>
    <s v="Annual Renewal"/>
    <m/>
    <s v="Not Retained"/>
    <n v="1"/>
    <s v="Carrie Larson"/>
    <x v="47"/>
    <s v="5/1/2026, 8:42 AM"/>
    <s v="Cancellation"/>
  </r>
  <r>
    <s v="DG0001324292"/>
    <s v="Canceled"/>
    <s v="Whirlpool Contact Center"/>
    <s v="5/8/2026, 4:13 PM"/>
    <s v="5/8/2026, 7:00 AM"/>
    <m/>
    <s v="Annual Renewal"/>
    <m/>
    <s v="Not Retained"/>
    <n v="1"/>
    <s v="Leticia Avila"/>
    <x v="48"/>
    <s v="5/8/2026, 4:13 PM"/>
    <s v="Cancellation"/>
  </r>
  <r>
    <s v="DG0001044565"/>
    <s v="Canceled"/>
    <s v="Whirlpool Contact Center"/>
    <s v="5/6/2026, 10:55 AM"/>
    <s v="5/6/2026, 7:00 AM"/>
    <s v="5/5/2027, 11:59 PM"/>
    <s v="Annual Renewal"/>
    <m/>
    <s v="Not Retained"/>
    <n v="1"/>
    <s v="James Bessolo"/>
    <x v="48"/>
    <s v="5/6/2026, 10:55 AM"/>
    <s v="Cancellation"/>
  </r>
  <r>
    <s v="DG0000329028"/>
    <s v="Canceled"/>
    <s v="D&amp;G Contact Center"/>
    <s v="5/6/2026, 11:56 AM"/>
    <s v="3/1/2026, 6:00 AM"/>
    <s v="2/28/2027, 11:59 PM"/>
    <s v="Subscription"/>
    <m/>
    <s v="Not Retained"/>
    <n v="1"/>
    <s v="Debbie cotton"/>
    <x v="48"/>
    <s v="5/6/2026, 11:56 AM"/>
    <s v="Cancellation"/>
  </r>
  <r>
    <s v="DG0000222749"/>
    <s v="Canceled"/>
    <s v="Tel Reg"/>
    <s v="5/6/2026, 2:04 PM"/>
    <s v="4/4/2026, 7:00 AM"/>
    <s v="8/4/2026, 11:59 PM"/>
    <s v="Subscription"/>
    <m/>
    <s v="Not Retained"/>
    <n v="1"/>
    <s v="Roderick Davis"/>
    <x v="48"/>
    <s v="5/6/2026, 2:04 PM"/>
    <s v="Cancellation"/>
  </r>
  <r>
    <s v="DG0000222748"/>
    <s v="Canceled"/>
    <s v="Tel Reg"/>
    <s v="5/6/2026, 2:05 PM"/>
    <s v="4/4/2026, 7:00 AM"/>
    <s v="8/4/2026, 11:59 PM"/>
    <s v="Subscription"/>
    <m/>
    <s v="Not Retained"/>
    <n v="1"/>
    <s v="Roderick Davis"/>
    <x v="48"/>
    <s v="5/6/2026, 2:05 PM"/>
    <s v="Cancellation"/>
  </r>
  <r>
    <s v="DG0000222747"/>
    <s v="Canceled"/>
    <s v="Tel Reg"/>
    <s v="5/6/2026, 2:06 PM"/>
    <s v="4/4/2026, 7:00 AM"/>
    <s v="8/4/2026, 11:59 PM"/>
    <s v="Subscription"/>
    <m/>
    <s v="Not Retained"/>
    <n v="1"/>
    <s v="Roderick Davis"/>
    <x v="48"/>
    <s v="5/6/2026, 2:06 PM"/>
    <s v="Cancellation"/>
  </r>
  <r>
    <s v="DG0001744418"/>
    <s v="Canceled"/>
    <s v="D&amp;G Contact Center"/>
    <s v="5/5/2026, 12:24 PM"/>
    <s v="5/5/2026, 7:00 AM"/>
    <m/>
    <s v="Subscription"/>
    <n v="0.5"/>
    <s v="Not Retained"/>
    <n v="1"/>
    <s v="Wendy Sell"/>
    <x v="48"/>
    <s v="5/5/2026, 12:24 PM"/>
    <s v="Cancellation"/>
  </r>
  <r>
    <s v="DG0001744417"/>
    <s v="Canceled"/>
    <s v="D&amp;G Contact Center"/>
    <s v="5/5/2026, 12:25 PM"/>
    <s v="5/5/2026, 7:00 AM"/>
    <m/>
    <s v="Subscription"/>
    <n v="0.5"/>
    <s v="Not Retained"/>
    <n v="1"/>
    <s v="Wendy Sell"/>
    <x v="48"/>
    <s v="5/5/2026, 12:25 PM"/>
    <s v="Cancellation"/>
  </r>
  <r>
    <s v="DG0000641826"/>
    <s v="Canceled"/>
    <s v="Whirlpool Contact Center"/>
    <s v="5/4/2026, 10:48 AM"/>
    <s v="5/4/2026, 7:00 AM"/>
    <s v="10/13/2026, 11:59 PM"/>
    <s v="Subscription"/>
    <m/>
    <s v="Not Retained"/>
    <n v="1"/>
    <s v="ESSIE JOHNSON"/>
    <x v="48"/>
    <s v="5/4/2026, 10:48 AM"/>
    <s v="Cancellation"/>
  </r>
  <r>
    <s v="DG0000641821"/>
    <s v="Canceled"/>
    <s v="Whirlpool Contact Center"/>
    <s v="5/4/2026, 10:49 AM"/>
    <s v="5/4/2026, 7:00 AM"/>
    <s v="10/13/2026, 11:59 PM"/>
    <s v="Subscription"/>
    <m/>
    <s v="Not Retained"/>
    <n v="1"/>
    <s v="ESSIE JOHNSON"/>
    <x v="48"/>
    <s v="5/4/2026, 10:49 AM"/>
    <s v="Cancellation"/>
  </r>
  <r>
    <s v="DG0001950068"/>
    <s v="Canceled"/>
    <s v="Whirlpool Contact Center"/>
    <s v="5/4/2026, 2:12 PM"/>
    <s v="5/4/2026, 7:00 AM"/>
    <m/>
    <s v="Subscription"/>
    <m/>
    <s v="Not Retained"/>
    <n v="1"/>
    <s v="Wilma Malone"/>
    <x v="48"/>
    <s v="5/4/2026, 2:12 PM"/>
    <s v="Cancellation"/>
  </r>
  <r>
    <s v="DG0000465390"/>
    <s v="Initial"/>
    <s v="Whirlpool Contact Center"/>
    <s v="5/4/2026, 4:53 PM"/>
    <s v="5/16/2026, 7:00 AM"/>
    <s v="6/16/2026, 11:59 PM"/>
    <s v="Subscription"/>
    <m/>
    <s v="Not Retained"/>
    <n v="1"/>
    <s v="Hilda Gaucin"/>
    <x v="48"/>
    <s v="5/4/2026, 4:53 PM"/>
    <s v="Cancellation"/>
  </r>
  <r>
    <s v="DG0001710527"/>
    <s v="Initial"/>
    <s v="Tel Reg"/>
    <s v="5/4/2026, 5:02 PM"/>
    <s v="6/3/2026, 7:00 AM"/>
    <m/>
    <s v="Subscription"/>
    <m/>
    <s v="Not Retained"/>
    <n v="1"/>
    <s v="Johnny Vega"/>
    <x v="48"/>
    <s v="5/4/2026, 5:02 PM"/>
    <s v="Cancellation"/>
  </r>
  <r>
    <s v="DG0001710525"/>
    <s v="Initial"/>
    <s v="Tel Reg"/>
    <s v="5/4/2026, 5:03 PM"/>
    <s v="6/3/2026, 7:00 AM"/>
    <m/>
    <s v="Subscription"/>
    <m/>
    <s v="Not Retained"/>
    <n v="1"/>
    <s v="Johnny Vega"/>
    <x v="48"/>
    <s v="5/4/2026, 5:03 PM"/>
    <s v="Cancellation"/>
  </r>
  <r>
    <s v="DG0001863835"/>
    <s v="Canceled"/>
    <s v="Whirlpool Contact Center"/>
    <s v="5/1/2026, 10:20 AM"/>
    <s v="5/1/2026, 7:00 AM"/>
    <m/>
    <s v="Subscription"/>
    <m/>
    <s v="Not Retained"/>
    <n v="1"/>
    <s v="SYLVIE KENFACK"/>
    <x v="48"/>
    <s v="5/1/2026, 10:20 AM"/>
    <s v="Cancellation"/>
  </r>
  <r>
    <s v="DG0001863834"/>
    <s v="Canceled"/>
    <s v="Whirlpool Contact Center"/>
    <s v="5/1/2026, 10:21 AM"/>
    <s v="5/1/2026, 7:00 AM"/>
    <m/>
    <s v="Subscription"/>
    <m/>
    <s v="Not Retained"/>
    <n v="1"/>
    <s v="SYLVIE KENFACK"/>
    <x v="48"/>
    <s v="5/1/2026, 10:21 AM"/>
    <s v="Cancellation"/>
  </r>
  <r>
    <s v="DG0002075273"/>
    <s v="Canceled"/>
    <s v="D&amp;G Contact Center"/>
    <s v="5/1/2026, 2:15 PM"/>
    <s v="5/9/2026, 7:00 AM"/>
    <m/>
    <s v="Subscription"/>
    <n v="0.5"/>
    <s v="Not Retained"/>
    <n v="1"/>
    <s v="JERRY BROWN"/>
    <x v="48"/>
    <s v="5/1/2026, 2:15 PM"/>
    <s v="Cancellation"/>
  </r>
  <r>
    <s v="DG0002076673"/>
    <s v="Canceled"/>
    <s v="Whirlpool Contact Center"/>
    <s v="5/8/2026, 8:54 AM"/>
    <s v="3/11/2026, 7:00 AM"/>
    <m/>
    <s v="Annual Renewal"/>
    <m/>
    <s v="Not Retained"/>
    <n v="1"/>
    <s v="Suzanne Carlson"/>
    <x v="49"/>
    <s v="5/8/2026, 8:54 AM"/>
    <s v="Cancellation"/>
  </r>
  <r>
    <s v="DG0001960266"/>
    <s v="Initial"/>
    <s v="Web Reg"/>
    <s v="5/8/2026, 1:57 PM"/>
    <s v="6/6/2026, 7:00 AM"/>
    <m/>
    <s v="Subscription"/>
    <m/>
    <s v="Not Retained"/>
    <n v="1"/>
    <s v="Michael Hill"/>
    <x v="49"/>
    <s v="5/8/2026, 1:57 PM"/>
    <s v="Cancellation"/>
  </r>
  <r>
    <s v="DG0001960219"/>
    <s v="Initial"/>
    <s v="Web Reg"/>
    <s v="5/8/2026, 1:58 PM"/>
    <s v="6/6/2026, 7:00 AM"/>
    <m/>
    <s v="Subscription"/>
    <m/>
    <s v="Not Retained"/>
    <n v="1"/>
    <s v="Michael Hill"/>
    <x v="49"/>
    <s v="5/8/2026, 1:58 PM"/>
    <s v="Cancellation"/>
  </r>
  <r>
    <s v="DG0001894451"/>
    <s v="Initial"/>
    <s v="Tel Reg"/>
    <s v="5/5/2026, 9:28 AM"/>
    <s v="5/19/2026, 7:00 AM"/>
    <m/>
    <s v="Subscription"/>
    <m/>
    <s v="Not Retained"/>
    <n v="1"/>
    <s v="Brenda Easterling"/>
    <x v="49"/>
    <s v="5/5/2026, 9:28 AM"/>
    <s v="Cancellation"/>
  </r>
  <r>
    <s v="DG0000252290"/>
    <s v="Initial"/>
    <s v="Tel Reg"/>
    <s v="5/5/2026, 9:29 AM"/>
    <s v="5/25/2026, 7:00 AM"/>
    <s v="9/25/2026, 11:59 PM"/>
    <s v="Subscription"/>
    <m/>
    <s v="Not Retained"/>
    <n v="1"/>
    <s v="Brenda Easterling"/>
    <x v="49"/>
    <s v="5/5/2026, 9:29 AM"/>
    <s v="Cancellation"/>
  </r>
  <r>
    <s v="DG0000461848"/>
    <s v="Initial"/>
    <s v="After Mail"/>
    <s v="5/5/2026, 1:14 PM"/>
    <s v="5/14/2026, 7:00 AM"/>
    <s v="6/14/2026, 11:59 PM"/>
    <s v="Subscription"/>
    <m/>
    <s v="Not Retained"/>
    <n v="1"/>
    <s v="Diane Owsley"/>
    <x v="49"/>
    <s v="5/5/2026, 1:14 PM"/>
    <s v="Cancellation"/>
  </r>
  <r>
    <s v="DG0001869356"/>
    <s v="Initial"/>
    <s v="After Mail"/>
    <s v="5/5/2026, 2:19 PM"/>
    <s v="5/12/2026, 7:00 AM"/>
    <m/>
    <s v="Subscription"/>
    <n v="0.2"/>
    <s v="Not Retained"/>
    <n v="1"/>
    <s v="Cynthia Curran"/>
    <x v="49"/>
    <s v="5/5/2026, 2:19 PM"/>
    <s v="Cancellation"/>
  </r>
  <r>
    <s v="DG0001967226"/>
    <s v="Canceled"/>
    <s v="Tel Reg"/>
    <s v="5/4/2026, 11:09 AM"/>
    <s v="2/9/2026, 6:00 AM"/>
    <m/>
    <s v="Subscription"/>
    <m/>
    <s v="Not Retained"/>
    <n v="1"/>
    <s v="Paulette Dedecker"/>
    <x v="49"/>
    <s v="5/4/2026, 11:09 AM"/>
    <s v="Cancellation"/>
  </r>
  <r>
    <s v="DG0002020461"/>
    <s v="Initial"/>
    <s v="D&amp;G Contact Center"/>
    <s v="5/4/2026, 11:13 AM"/>
    <s v="5/23/2026, 7:00 AM"/>
    <m/>
    <s v="Subscription"/>
    <n v="0.5"/>
    <s v="Not Retained"/>
    <n v="1"/>
    <s v="Juana Perez"/>
    <x v="49"/>
    <s v="5/4/2026, 11:13 AM"/>
    <s v="Cancellation"/>
  </r>
  <r>
    <s v="DG0001902009"/>
    <s v="Initial"/>
    <s v="Tel Reg"/>
    <s v="5/4/2026, 11:20 AM"/>
    <s v="5/21/2026, 7:00 AM"/>
    <m/>
    <s v="Subscription"/>
    <n v="0.5"/>
    <s v="Not Retained"/>
    <n v="1"/>
    <s v="Karen Russomanno"/>
    <x v="49"/>
    <s v="5/4/2026, 11:20 AM"/>
    <s v="Cancellation"/>
  </r>
  <r>
    <s v="DG0001876339"/>
    <s v="Initial"/>
    <s v="Tel Reg"/>
    <s v="5/4/2026, 11:21 AM"/>
    <s v="5/14/2026, 7:00 AM"/>
    <m/>
    <s v="Subscription"/>
    <n v="0.5"/>
    <s v="Not Retained"/>
    <n v="1"/>
    <s v="Karen Russomanno"/>
    <x v="49"/>
    <s v="5/4/2026, 11:21 AM"/>
    <s v="Cancellation"/>
  </r>
  <r>
    <s v="DG0000628390"/>
    <s v="Initial"/>
    <s v="D&amp;G Contact Center"/>
    <s v="5/4/2026, 11:30 AM"/>
    <s v="6/3/2026, 7:00 AM"/>
    <s v="11/3/2026, 11:59 PM"/>
    <s v="Subscription"/>
    <m/>
    <s v="Not Retained"/>
    <n v="1"/>
    <s v="Heather Nerdin"/>
    <x v="49"/>
    <s v="5/4/2026, 11:30 AM"/>
    <s v="Cancellation"/>
  </r>
  <r>
    <s v="DG0001374558"/>
    <s v="Canceled"/>
    <s v="Whirlpool Contact Center"/>
    <s v="5/4/2026, 12:07 PM"/>
    <s v="5/4/2026, 7:00 AM"/>
    <m/>
    <s v="Annual Renewal"/>
    <m/>
    <s v="Not Retained"/>
    <n v="1"/>
    <s v="Judy Joksch"/>
    <x v="49"/>
    <s v="5/4/2026, 12:07 PM"/>
    <s v="Cancellation"/>
  </r>
  <r>
    <s v="DG0001991666"/>
    <s v="Initial"/>
    <s v="Tel Reg"/>
    <s v="5/4/2026, 3:59 PM"/>
    <s v="5/15/2026, 7:00 AM"/>
    <m/>
    <s v="Subscription"/>
    <n v="0.5"/>
    <s v="Not Retained"/>
    <n v="1"/>
    <s v="Margarita Morales"/>
    <x v="49"/>
    <s v="5/4/2026, 3:59 PM"/>
    <s v="Cancellation"/>
  </r>
  <r>
    <s v="DG0001840894"/>
    <s v="Canceled"/>
    <s v="Tel Reg"/>
    <s v="5/4/2026, 4:02 PM"/>
    <s v="5/5/2026, 7:00 AM"/>
    <m/>
    <s v="Subscription"/>
    <m/>
    <s v="Not Retained"/>
    <n v="1"/>
    <s v="susan shykun"/>
    <x v="49"/>
    <s v="5/4/2026, 4:02 PM"/>
    <s v="Cancellation"/>
  </r>
  <r>
    <s v="DG0000968604"/>
    <s v="Canceled"/>
    <s v="After CC"/>
    <s v="5/4/2026, 4:09 PM"/>
    <s v="5/4/2026, 7:00 AM"/>
    <m/>
    <s v="Subscription"/>
    <m/>
    <s v="Not Retained"/>
    <n v="1"/>
    <s v="Adam Martinez"/>
    <x v="49"/>
    <s v="5/4/2026, 4:09 PM"/>
    <s v="Cancellation"/>
  </r>
  <r>
    <s v="DG0001673430"/>
    <s v="Initial"/>
    <s v="Tel Reg"/>
    <s v="5/8/2026, 5:21 AM"/>
    <s v="5/24/2026, 7:00 AM"/>
    <m/>
    <s v="Subscription"/>
    <m/>
    <s v="Not Retained"/>
    <n v="1"/>
    <s v="Kay Schreiber"/>
    <x v="50"/>
    <s v="5/8/2026, 5:21 AM"/>
    <s v="Cancellation"/>
  </r>
  <r>
    <s v="DG0001566212"/>
    <s v="Canceled"/>
    <s v="Whirlpool Contact Center"/>
    <s v="5/8/2026, 5:52 AM"/>
    <s v="5/8/2026, 7:00 AM"/>
    <m/>
    <s v="Annual Renewal"/>
    <m/>
    <s v="Not Retained"/>
    <n v="1"/>
    <s v="LEVI HENDERSON"/>
    <x v="50"/>
    <s v="5/8/2026, 5:52 AM"/>
    <s v="Cancellation"/>
  </r>
  <r>
    <s v="DG0000870740"/>
    <s v="Canceled"/>
    <s v="Whirlpool Contact Center"/>
    <s v="5/5/2026, 6:45 AM"/>
    <s v="3/12/2026, 7:00 AM"/>
    <s v="2/18/2027, 11:59 PM"/>
    <s v="Annual Renewal"/>
    <m/>
    <s v="Not Retained"/>
    <n v="1"/>
    <s v="ANN FARELLA"/>
    <x v="50"/>
    <s v="5/5/2026, 6:45 AM"/>
    <s v="Cancellation"/>
  </r>
  <r>
    <s v="DG0000270812"/>
    <s v="Canceled"/>
    <s v="Tel Reg"/>
    <s v="5/5/2026, 8:28 AM"/>
    <s v="4/25/2026, 7:00 AM"/>
    <s v="10/25/2026, 11:59 PM"/>
    <s v="Subscription"/>
    <m/>
    <s v="Not Retained"/>
    <n v="1"/>
    <s v="Patricia Price"/>
    <x v="50"/>
    <s v="5/5/2026, 8:28 AM"/>
    <s v="Cancellation"/>
  </r>
  <r>
    <s v="DG0002113516"/>
    <s v="Initial"/>
    <s v="Tel Reg"/>
    <s v="5/4/2026, 6:28 AM"/>
    <s v="5/21/2026, 7:00 AM"/>
    <m/>
    <s v="Subscription"/>
    <n v="0.5"/>
    <s v="Not Retained"/>
    <n v="1"/>
    <s v="JOYCE CHENOWETH"/>
    <x v="50"/>
    <s v="5/4/2026, 6:28 AM"/>
    <s v="Cancellation"/>
  </r>
  <r>
    <s v="DG0001270417"/>
    <s v="Canceled"/>
    <s v="Whirlpool Contact Center"/>
    <s v="5/4/2026, 8:54 AM"/>
    <s v="5/4/2026, 7:00 AM"/>
    <m/>
    <s v="Annual Renewal"/>
    <m/>
    <s v="Not Retained"/>
    <n v="1"/>
    <s v="william pia"/>
    <x v="50"/>
    <s v="5/4/2026, 8:54 AM"/>
    <s v="Cancellation"/>
  </r>
  <r>
    <s v="DG0000933307"/>
    <s v="Initial"/>
    <s v="Web Reg"/>
    <s v="5/4/2026, 11:51 AM"/>
    <s v="5/19/2026, 7:00 AM"/>
    <s v="3/19/2027, 11:59 PM"/>
    <s v="Subscription"/>
    <m/>
    <s v="Not Retained"/>
    <n v="1"/>
    <s v="Sylvia Le Blanc"/>
    <x v="50"/>
    <s v="5/4/2026, 11:51 AM"/>
    <s v="Cancellation"/>
  </r>
  <r>
    <s v="DG0002135134"/>
    <s v="Initial"/>
    <s v="Tel Reg"/>
    <s v="5/4/2026, 11:52 AM"/>
    <s v="5/30/2026, 7:00 AM"/>
    <m/>
    <s v="Subscription"/>
    <n v="0.5"/>
    <s v="Not Retained"/>
    <n v="1"/>
    <s v="Sylvia Le Blanc"/>
    <x v="50"/>
    <s v="5/4/2026, 11:52 AM"/>
    <s v="Cancellation"/>
  </r>
  <r>
    <s v="DG0001481228"/>
    <s v="Canceled"/>
    <s v="Whirlpool Contact Center"/>
    <s v="5/4/2026, 1:18 PM"/>
    <s v="5/4/2026, 7:00 AM"/>
    <m/>
    <s v="Annual Renewal"/>
    <m/>
    <s v="Not Retained"/>
    <n v="1"/>
    <s v="Bharani Suri"/>
    <x v="50"/>
    <s v="5/4/2026, 1:18 PM"/>
    <s v="Cancellation"/>
  </r>
  <r>
    <s v="DG0001944067"/>
    <s v="Initial"/>
    <s v="Whirlpool Contact Center"/>
    <s v="5/8/2026, 9:01 AM"/>
    <s v="6/2/2026, 7:00 AM"/>
    <m/>
    <s v="Subscription"/>
    <n v="0.5"/>
    <s v="Not Retained"/>
    <n v="1"/>
    <s v="Meagan Sanchez"/>
    <x v="51"/>
    <s v="5/8/2026, 9:01 AM"/>
    <s v="Cancellation"/>
  </r>
  <r>
    <s v="DG0001166731"/>
    <s v="Canceled"/>
    <s v="Whirlpool Contact Center"/>
    <s v="5/7/2026, 6:28 AM"/>
    <s v="5/7/2026, 7:00 AM"/>
    <m/>
    <s v="Annual Renewal"/>
    <m/>
    <s v="Not Retained"/>
    <n v="1"/>
    <s v="Ciara Clay"/>
    <x v="51"/>
    <s v="5/7/2026, 6:28 AM"/>
    <s v="Cancellation"/>
  </r>
  <r>
    <s v="DG0000055658"/>
    <s v="Canceled"/>
    <s v="Whirlpool Contact Center"/>
    <s v="5/7/2026, 9:45 AM"/>
    <s v="5/7/2026, 7:00 AM"/>
    <s v="7/30/2026, 11:59 PM"/>
    <s v="Annual Renewal"/>
    <n v="0.2"/>
    <s v="Not Retained"/>
    <n v="1"/>
    <s v="Roger Terry"/>
    <x v="51"/>
    <s v="5/7/2026, 9:45 AM"/>
    <s v="Cancellation"/>
  </r>
  <r>
    <s v="DG0001078138"/>
    <s v="Initial"/>
    <s v="Whirlpool Contact Center"/>
    <s v="5/7/2026, 10:32 AM"/>
    <s v="5/19/2026, 7:00 AM"/>
    <m/>
    <s v="Annual Renewal"/>
    <m/>
    <s v="Not Retained"/>
    <n v="1"/>
    <s v="Norma Izaguirre"/>
    <x v="51"/>
    <s v="5/7/2026, 10:32 AM"/>
    <s v="Cancellation"/>
  </r>
  <r>
    <s v="DG0001118834"/>
    <s v="Initial"/>
    <s v="Whirlpool Contact Center"/>
    <s v="5/6/2026, 7:53 AM"/>
    <s v="6/3/2026, 7:00 AM"/>
    <m/>
    <s v="Annual Renewal"/>
    <m/>
    <s v="Not Retained"/>
    <n v="1"/>
    <s v="Gary Maupin"/>
    <x v="51"/>
    <s v="5/6/2026, 7:53 AM"/>
    <s v="Cancellation"/>
  </r>
  <r>
    <s v="DG0000961759"/>
    <s v="Initial"/>
    <s v="After CC"/>
    <s v="5/6/2026, 8:47 AM"/>
    <s v="5/31/2026, 7:00 AM"/>
    <m/>
    <s v="Subscription"/>
    <m/>
    <s v="Not Retained"/>
    <n v="1"/>
    <s v="Susan Klein"/>
    <x v="51"/>
    <s v="5/6/2026, 8:47 AM"/>
    <s v="Cancellation"/>
  </r>
  <r>
    <s v="DG0001161156"/>
    <s v="Canceled"/>
    <s v="Whirlpool Contact Center"/>
    <s v="5/5/2026, 8:23 AM"/>
    <s v="5/5/2026, 7:00 AM"/>
    <m/>
    <s v="Annual Renewal"/>
    <m/>
    <s v="Not Retained"/>
    <n v="1"/>
    <s v="DONNA HUGHES"/>
    <x v="51"/>
    <s v="5/5/2026, 8:23 AM"/>
    <s v="Cancellation"/>
  </r>
  <r>
    <s v="DG0000730357"/>
    <s v="Canceled"/>
    <s v="Whirlpool Contact Center"/>
    <s v="5/5/2026, 10:55 AM"/>
    <s v="5/5/2026, 7:00 AM"/>
    <s v="12/4/2026, 11:59 PM"/>
    <s v="Annual Renewal"/>
    <m/>
    <s v="Not Retained"/>
    <n v="1"/>
    <s v="Raymond Rivera"/>
    <x v="51"/>
    <s v="5/5/2026, 10:55 AM"/>
    <s v="Cancellation"/>
  </r>
  <r>
    <s v="DG0000715337"/>
    <s v="Initial"/>
    <s v="Tel Reg"/>
    <s v="5/5/2026, 1:13 PM"/>
    <s v="5/25/2026, 7:00 AM"/>
    <s v="11/25/2026, 11:59 PM"/>
    <s v="Subscription"/>
    <m/>
    <s v="Not Retained"/>
    <n v="1"/>
    <s v="mireya alvarez"/>
    <x v="51"/>
    <s v="5/5/2026, 1:13 PM"/>
    <s v="Cancellation"/>
  </r>
  <r>
    <s v="DG0000715336"/>
    <s v="Initial"/>
    <s v="Tel Reg"/>
    <s v="5/5/2026, 1:13 PM"/>
    <s v="5/25/2026, 7:00 AM"/>
    <s v="11/25/2026, 11:59 PM"/>
    <s v="Subscription"/>
    <m/>
    <s v="Not Retained"/>
    <n v="1"/>
    <s v="mireya alvarez"/>
    <x v="51"/>
    <s v="5/5/2026, 1:13 PM"/>
    <s v="Cancellation"/>
  </r>
  <r>
    <s v="DG0000715335"/>
    <s v="Initial"/>
    <s v="Tel Reg"/>
    <s v="5/5/2026, 1:14 PM"/>
    <s v="5/25/2026, 7:00 AM"/>
    <s v="11/25/2026, 11:59 PM"/>
    <s v="Subscription"/>
    <m/>
    <s v="Not Retained"/>
    <n v="1"/>
    <s v="mireya alvarez"/>
    <x v="51"/>
    <s v="5/5/2026, 1:14 PM"/>
    <s v="Cancellation"/>
  </r>
  <r>
    <s v="DG0001412102"/>
    <s v="Canceled"/>
    <s v="After CC"/>
    <s v="5/4/2026, 9:28 AM"/>
    <s v="10/10/2025, 7:00 AM"/>
    <m/>
    <s v="Subscription"/>
    <m/>
    <s v="Not Retained"/>
    <n v="1"/>
    <s v="Steve Sullivan"/>
    <x v="51"/>
    <s v="5/4/2026, 9:28 AM"/>
    <s v="Cancellation"/>
  </r>
  <r>
    <s v="DG0000936869"/>
    <s v="Canceled"/>
    <s v="After CC"/>
    <s v="5/4/2026, 11:13 AM"/>
    <s v="5/2/2026, 7:00 AM"/>
    <s v="5/1/2027, 11:59 PM"/>
    <s v="Subscription"/>
    <m/>
    <s v="Not Retained"/>
    <n v="1"/>
    <s v="Marlene Shanker"/>
    <x v="51"/>
    <s v="5/4/2026, 11:13 AM"/>
    <s v="Cancellation"/>
  </r>
  <r>
    <s v="DG0000936868"/>
    <s v="Canceled"/>
    <s v="After CC"/>
    <s v="5/4/2026, 11:14 AM"/>
    <s v="5/2/2026, 7:00 AM"/>
    <s v="5/1/2027, 11:59 PM"/>
    <s v="Subscription"/>
    <m/>
    <s v="Not Retained"/>
    <n v="1"/>
    <s v="Marlene Shanker"/>
    <x v="51"/>
    <s v="5/4/2026, 11:14 AM"/>
    <s v="Cancellation"/>
  </r>
  <r>
    <s v="DG0002107507"/>
    <s v="Initial"/>
    <s v="Tel Reg"/>
    <s v="5/4/2026, 12:56 PM"/>
    <s v="5/19/2026, 7:00 AM"/>
    <m/>
    <s v="Subscription"/>
    <n v="0.5"/>
    <s v="Not Retained"/>
    <n v="1"/>
    <s v="John Bauer"/>
    <x v="51"/>
    <s v="5/4/2026, 12:56 PM"/>
    <s v="Cancellation"/>
  </r>
  <r>
    <s v="DG0002086442"/>
    <s v="Initial"/>
    <s v="Tel Reg"/>
    <s v="5/4/2026, 12:57 PM"/>
    <s v="5/13/2026, 7:00 AM"/>
    <m/>
    <s v="Subscription"/>
    <n v="0.5"/>
    <s v="Not Retained"/>
    <n v="1"/>
    <s v="John Bauer"/>
    <x v="51"/>
    <s v="5/4/2026, 12:57 PM"/>
    <s v="Cancellation"/>
  </r>
  <r>
    <s v="DG0001786554"/>
    <s v="Initial"/>
    <s v="Tel Reg"/>
    <s v="5/4/2026, 1:37 PM"/>
    <s v="5/22/2026, 7:00 AM"/>
    <m/>
    <s v="Subscription"/>
    <m/>
    <s v="Not Retained"/>
    <n v="1"/>
    <s v="Carrie Carter"/>
    <x v="51"/>
    <s v="5/4/2026, 1:37 PM"/>
    <s v="Cancellation"/>
  </r>
  <r>
    <s v="DG0001152290"/>
    <s v="Canceled"/>
    <s v="Whirlpool Contact Center"/>
    <s v="5/1/2026, 6:39 AM"/>
    <s v="5/1/2026, 7:00 AM"/>
    <m/>
    <s v="Annual Renewal"/>
    <m/>
    <s v="Not Retained"/>
    <n v="1"/>
    <s v="REGINALD JONES JR"/>
    <x v="51"/>
    <s v="5/1/2026, 6:39 AM"/>
    <s v="Cancellation"/>
  </r>
  <r>
    <s v="DG0000471137"/>
    <s v="Initial"/>
    <s v="After CC"/>
    <s v="5/6/2026, 11:06 AM"/>
    <s v="5/20/2026, 7:00 AM"/>
    <s v="6/20/2026, 11:59 PM"/>
    <s v="Subscription"/>
    <n v="0.2"/>
    <s v="Not Retained"/>
    <n v="1"/>
    <s v="Tammy Grise"/>
    <x v="52"/>
    <s v="5/6/2026, 11:06 AM"/>
    <s v="Cancellation"/>
  </r>
  <r>
    <s v="DG0001835786"/>
    <s v="Initial"/>
    <s v="Tel Reg"/>
    <s v="5/6/2026, 1:51 PM"/>
    <s v="6/4/2026, 7:00 AM"/>
    <m/>
    <s v="Subscription"/>
    <m/>
    <s v="Not Retained"/>
    <n v="1"/>
    <s v="Rose Marie Zambonato"/>
    <x v="52"/>
    <s v="5/6/2026, 1:51 PM"/>
    <s v="Cancellation"/>
  </r>
  <r>
    <s v="DG0001011963"/>
    <s v="Initial"/>
    <s v="Tel Reg"/>
    <s v="5/5/2026, 11:39 AM"/>
    <s v="5/22/2026, 7:00 AM"/>
    <s v="4/22/2027, 11:59 PM"/>
    <s v="Subscription"/>
    <m/>
    <s v="Not Retained"/>
    <n v="1"/>
    <s v="olga estinova"/>
    <x v="52"/>
    <s v="5/5/2026, 11:39 AM"/>
    <s v="Cancellation"/>
  </r>
  <r>
    <s v="DG0002104829"/>
    <s v="Canceled"/>
    <s v="Whirlpool Contact Center"/>
    <s v="5/5/2026, 1:26 PM"/>
    <s v="5/5/2026, 7:00 AM"/>
    <m/>
    <s v="Annual Renewal"/>
    <m/>
    <s v="Not Retained"/>
    <n v="1"/>
    <s v="Tokappi Baker"/>
    <x v="52"/>
    <s v="5/5/2026, 1:26 PM"/>
    <s v="Cancellation"/>
  </r>
  <r>
    <s v="DG0001715450"/>
    <s v="Initial"/>
    <s v="D&amp;G Contact Center"/>
    <s v="5/4/2026, 9:06 AM"/>
    <s v="6/3/2026, 7:00 AM"/>
    <m/>
    <s v="Subscription"/>
    <m/>
    <s v="Not Retained"/>
    <n v="1"/>
    <s v="Kathy Gulick"/>
    <x v="52"/>
    <s v="5/4/2026, 9:06 AM"/>
    <s v="Cancellation"/>
  </r>
  <r>
    <s v="DG0000185566"/>
    <s v="Canceled"/>
    <s v="Tel Reg"/>
    <s v="5/8/2026, 6:28 AM"/>
    <s v="3/22/2026, 7:00 AM"/>
    <s v="5/22/2026, 11:59 PM"/>
    <s v="Subscription"/>
    <m/>
    <s v="Not Retained"/>
    <n v="1"/>
    <s v="Karlita Lofton"/>
    <x v="53"/>
    <s v="5/8/2026, 6:28 AM"/>
    <s v="Cancellation"/>
  </r>
  <r>
    <s v="DG0001599580"/>
    <s v="Canceled"/>
    <s v="Whirlpool Contact Center"/>
    <s v="5/8/2026, 9:33 AM"/>
    <s v="5/8/2026, 7:00 AM"/>
    <m/>
    <s v="Annual Renewal"/>
    <m/>
    <s v="Not Retained"/>
    <n v="1"/>
    <s v="Steven Asher"/>
    <x v="53"/>
    <s v="5/8/2026, 9:33 AM"/>
    <s v="Cancellation"/>
  </r>
  <r>
    <s v="DG0001167182"/>
    <s v="Canceled"/>
    <s v="Whirlpool Contact Center"/>
    <s v="5/8/2026, 2:04 PM"/>
    <s v="5/8/2026, 7:00 AM"/>
    <m/>
    <s v="Annual Renewal"/>
    <m/>
    <s v="Not Retained"/>
    <n v="1"/>
    <s v="Monique Lewards reynolds"/>
    <x v="53"/>
    <s v="5/8/2026, 2:04 PM"/>
    <s v="Cancellation"/>
  </r>
  <r>
    <s v="DG0001686017"/>
    <s v="Canceled"/>
    <s v="Whirlpool Contact Center"/>
    <s v="5/8/2026, 2:28 PM"/>
    <s v="5/8/2026, 7:00 AM"/>
    <m/>
    <s v="Annual Renewal"/>
    <m/>
    <s v="Not Retained"/>
    <n v="1"/>
    <s v="Nazeer Udzin"/>
    <x v="53"/>
    <s v="5/8/2026, 2:28 PM"/>
    <s v="Cancellation"/>
  </r>
  <r>
    <s v="DG0000385872"/>
    <s v="Canceled"/>
    <s v="D&amp;G Contact Center"/>
    <s v="5/6/2026, 9:58 AM"/>
    <s v="5/10/2026, 7:00 AM"/>
    <s v="5/10/2026, 11:59 PM"/>
    <s v="Subscription"/>
    <m/>
    <s v="Not Retained"/>
    <n v="1"/>
    <s v="Carmen R Ayala"/>
    <x v="53"/>
    <s v="5/6/2026, 9:58 AM"/>
    <s v="Cancellation"/>
  </r>
  <r>
    <s v="DG0000478336"/>
    <s v="Canceled"/>
    <s v="Whirlpool Contact Center"/>
    <s v="5/5/2026, 11:17 AM"/>
    <s v="5/5/2026, 7:00 AM"/>
    <s v="6/25/2026, 11:59 PM"/>
    <s v="Annual Renewal"/>
    <m/>
    <s v="Not Retained"/>
    <n v="1"/>
    <s v="Bret Goudeau"/>
    <x v="53"/>
    <s v="5/5/2026, 11:17 AM"/>
    <s v="Cancellation"/>
  </r>
  <r>
    <s v="DG0001813868"/>
    <s v="Canceled"/>
    <s v="Tel Reg"/>
    <s v="5/5/2026, 12:23 PM"/>
    <s v="3/29/2026, 7:00 AM"/>
    <m/>
    <s v="Subscription"/>
    <m/>
    <s v="Not Retained"/>
    <n v="1"/>
    <s v="Ann McRae"/>
    <x v="53"/>
    <s v="5/5/2026, 12:23 PM"/>
    <s v="Cancellation"/>
  </r>
  <r>
    <s v="DG0001813867"/>
    <s v="Canceled"/>
    <s v="Tel Reg"/>
    <s v="5/5/2026, 12:26 PM"/>
    <s v="3/29/2026, 7:00 AM"/>
    <m/>
    <s v="Subscription"/>
    <m/>
    <s v="Not Retained"/>
    <n v="1"/>
    <s v="Ann McRae"/>
    <x v="53"/>
    <s v="5/5/2026, 12:26 PM"/>
    <s v="Cancellation"/>
  </r>
  <r>
    <s v="DG0001057607"/>
    <s v="Canceled"/>
    <s v="Whirlpool Contact Center"/>
    <s v="5/4/2026, 10:10 AM"/>
    <s v="5/11/2026, 7:00 AM"/>
    <m/>
    <s v="Annual Renewal"/>
    <m/>
    <s v="Not Retained"/>
    <n v="1"/>
    <s v="Carina Denkenwolf"/>
    <x v="53"/>
    <s v="5/4/2026, 10:10 AM"/>
    <s v="Cancellation"/>
  </r>
  <r>
    <s v="DG0001996472"/>
    <s v="Initial"/>
    <s v="Tel Reg"/>
    <s v="5/4/2026, 1:49 PM"/>
    <s v="5/16/2026, 7:00 AM"/>
    <m/>
    <s v="Subscription"/>
    <m/>
    <s v="Not Retained"/>
    <n v="1"/>
    <s v="Carter Linegar"/>
    <x v="53"/>
    <s v="5/4/2026, 1:49 PM"/>
    <s v="Cancellation"/>
  </r>
  <r>
    <s v="DG0001996298"/>
    <s v="Canceled"/>
    <s v="Tel Reg"/>
    <s v="5/4/2026, 2:01 PM"/>
    <s v="5/4/2026, 7:00 AM"/>
    <m/>
    <s v="Subscription"/>
    <m/>
    <s v="Not Retained"/>
    <n v="1"/>
    <s v="Carter Linegar"/>
    <x v="53"/>
    <s v="5/4/2026, 2:01 PM"/>
    <s v="Cancellation"/>
  </r>
  <r>
    <s v="DG0001503276"/>
    <s v="Canceled"/>
    <s v="Whirlpool Contact Center"/>
    <s v="5/8/2026, 6:52 AM"/>
    <s v="5/8/2026, 7:00 AM"/>
    <m/>
    <s v="Annual Renewal"/>
    <m/>
    <s v="Not Retained"/>
    <n v="1"/>
    <s v="RICHARD ANDERSON"/>
    <x v="54"/>
    <s v="5/8/2026, 6:52 AM"/>
    <s v="Cancellation"/>
  </r>
  <r>
    <s v="DG0000420810"/>
    <s v="Initial"/>
    <s v="D&amp;G Contact Center"/>
    <s v="5/8/2026, 10:47 AM"/>
    <s v="5/12/2026, 7:00 AM"/>
    <s v="5/12/2026, 11:59 PM"/>
    <s v="Subscription"/>
    <m/>
    <s v="Not Retained"/>
    <n v="1"/>
    <s v="Lawrence Gross"/>
    <x v="54"/>
    <s v="5/8/2026, 10:47 AM"/>
    <s v="Cancellation"/>
  </r>
  <r>
    <s v="DG0000420811"/>
    <s v="Initial"/>
    <s v="Tel Reg"/>
    <s v="5/8/2026, 10:50 AM"/>
    <s v="5/12/2026, 7:00 AM"/>
    <s v="5/12/2026, 11:59 PM"/>
    <s v="Subscription"/>
    <m/>
    <s v="Not Retained"/>
    <n v="1"/>
    <s v="Lawrence Gross"/>
    <x v="54"/>
    <s v="5/8/2026, 10:50 AM"/>
    <s v="Cancellation"/>
  </r>
  <r>
    <s v="DG0000420805"/>
    <s v="Initial"/>
    <s v="Tel Reg"/>
    <s v="5/8/2026, 10:52 AM"/>
    <s v="5/12/2026, 7:00 AM"/>
    <s v="5/12/2026, 11:59 PM"/>
    <s v="Subscription"/>
    <m/>
    <s v="Not Retained"/>
    <n v="1"/>
    <s v="Lawrence Gross"/>
    <x v="54"/>
    <s v="5/8/2026, 10:52 AM"/>
    <s v="Cancellation"/>
  </r>
  <r>
    <s v="DG0000420804"/>
    <s v="Initial"/>
    <s v="Web Reg"/>
    <s v="5/8/2026, 10:53 AM"/>
    <s v="5/12/2026, 7:00 AM"/>
    <s v="5/12/2026, 11:59 PM"/>
    <s v="Subscription"/>
    <m/>
    <s v="Not Retained"/>
    <n v="1"/>
    <s v="Lawrence Gross"/>
    <x v="54"/>
    <s v="5/8/2026, 10:53 AM"/>
    <s v="Cancellation"/>
  </r>
  <r>
    <s v="DG0002204935"/>
    <s v="Initial"/>
    <s v="After CC"/>
    <s v="5/6/2026, 6:15 AM"/>
    <s v="8/3/2026, 7:00 AM"/>
    <m/>
    <s v="Subscription"/>
    <n v="0.2"/>
    <s v="Not Retained"/>
    <n v="1"/>
    <s v="Michael Watson"/>
    <x v="54"/>
    <s v="5/6/2026, 6:15 AM"/>
    <s v="Cancellation"/>
  </r>
  <r>
    <s v="DG0002204934"/>
    <s v="Initial"/>
    <s v="After CC"/>
    <s v="5/6/2026, 6:16 AM"/>
    <s v="6/22/2026, 7:00 AM"/>
    <m/>
    <s v="Subscription"/>
    <n v="0.2"/>
    <s v="Not Retained"/>
    <n v="1"/>
    <s v="Michael Watson"/>
    <x v="54"/>
    <s v="5/6/2026, 6:16 AM"/>
    <s v="Cancellation"/>
  </r>
  <r>
    <s v="DG0000451904"/>
    <s v="Canceled"/>
    <s v="After Mail"/>
    <s v="5/5/2026, 6:56 AM"/>
    <s v="5/6/2026, 7:00 AM"/>
    <s v="6/6/2026, 11:59 PM"/>
    <s v="Subscription"/>
    <m/>
    <s v="Not Retained"/>
    <n v="1"/>
    <s v="Wallace Burkett"/>
    <x v="54"/>
    <s v="5/5/2026, 6:56 AM"/>
    <s v="Cancellation"/>
  </r>
  <r>
    <s v="DG0001934000"/>
    <s v="Initial"/>
    <s v="Tel Reg"/>
    <s v="5/4/2026, 6:02 AM"/>
    <s v="5/30/2026, 7:00 AM"/>
    <m/>
    <s v="Subscription"/>
    <m/>
    <s v="Not Retained"/>
    <n v="1"/>
    <s v="Louise Thompson"/>
    <x v="54"/>
    <s v="5/4/2026, 6:02 AM"/>
    <s v="Cancellation"/>
  </r>
  <r>
    <s v="DG0001056440"/>
    <s v="Canceled"/>
    <s v="Whirlpool Contact Center"/>
    <s v="5/4/2026, 6:31 AM"/>
    <s v="5/11/2026, 7:00 AM"/>
    <m/>
    <s v="Annual Renewal"/>
    <m/>
    <s v="Not Retained"/>
    <n v="1"/>
    <s v="David Schwartz"/>
    <x v="54"/>
    <s v="5/4/2026, 6:31 AM"/>
    <s v="Cancellation"/>
  </r>
  <r>
    <s v="DG0001062489"/>
    <s v="Initial"/>
    <s v="Whirlpool Contact Center"/>
    <s v="5/4/2026, 9:23 AM"/>
    <s v="5/13/2026, 7:00 AM"/>
    <m/>
    <s v="Annual Renewal"/>
    <m/>
    <s v="Not Retained"/>
    <n v="1"/>
    <s v="Debra Nami"/>
    <x v="54"/>
    <s v="5/4/2026, 9:23 AM"/>
    <s v="Cancellation"/>
  </r>
  <r>
    <s v="DG0001093221"/>
    <s v="Initial"/>
    <s v="Whirlpool Contact Center"/>
    <s v="5/4/2026, 11:22 AM"/>
    <s v="5/26/2026, 7:00 AM"/>
    <m/>
    <s v="Annual Renewal"/>
    <m/>
    <s v="Not Retained"/>
    <n v="1"/>
    <s v="Jim Retallack"/>
    <x v="54"/>
    <s v="5/4/2026, 11:22 AM"/>
    <s v="Cancellation"/>
  </r>
  <r>
    <s v="DG0000918896"/>
    <s v="Canceled"/>
    <s v="After Web"/>
    <s v="5/1/2026, 5:27 AM"/>
    <s v="5/1/2026, 7:00 AM"/>
    <s v="3/13/2027, 11:59 PM"/>
    <s v="Subscription"/>
    <m/>
    <s v="Not Retained"/>
    <n v="1"/>
    <s v="Anne Pace"/>
    <x v="54"/>
    <s v="5/1/2026, 5:27 AM"/>
    <s v="Cancellation"/>
  </r>
  <r>
    <s v="DG0001633068"/>
    <s v="Initial"/>
    <s v="D&amp;G Contact Center"/>
    <s v="5/11/2026, 6:10 AM"/>
    <s v="5/13/2026, 7:00 AM"/>
    <m/>
    <s v="Subscription"/>
    <m/>
    <s v="Not Retained"/>
    <n v="1"/>
    <s v="Bruce Tuchol"/>
    <x v="55"/>
    <s v="5/11/2026, 6:10 AM"/>
    <s v="Cancellation"/>
  </r>
  <r>
    <s v="DG0000831907"/>
    <s v="Canceled"/>
    <s v="Tel Reg"/>
    <s v="5/11/2026, 6:22 AM"/>
    <s v="5/11/2026, 7:00 AM"/>
    <s v="1/28/2027, 11:59 PM"/>
    <s v="Subscription"/>
    <m/>
    <s v="Not Retained"/>
    <n v="1"/>
    <s v="John Sweet"/>
    <x v="55"/>
    <s v="5/11/2026, 6:22 AM"/>
    <s v="Cancellation"/>
  </r>
  <r>
    <s v="DG0001854750"/>
    <s v="Initial"/>
    <s v="After Web"/>
    <s v="5/11/2026, 6:53 AM"/>
    <s v="6/8/2026, 7:00 AM"/>
    <m/>
    <s v="Subscription"/>
    <m/>
    <s v="Not Retained"/>
    <n v="1"/>
    <s v="Tom Wala"/>
    <x v="55"/>
    <s v="5/11/2026, 6:53 AM"/>
    <s v="Cancellation"/>
  </r>
  <r>
    <s v="DG0001854751"/>
    <s v="Initial"/>
    <s v="After Web"/>
    <s v="5/11/2026, 6:56 AM"/>
    <s v="6/8/2026, 7:00 AM"/>
    <m/>
    <s v="Subscription"/>
    <m/>
    <s v="Not Retained"/>
    <n v="1"/>
    <s v="Tom Wala"/>
    <x v="55"/>
    <s v="5/11/2026, 6:56 AM"/>
    <s v="Cancellation"/>
  </r>
  <r>
    <s v="DG0001176770"/>
    <s v="Canceled"/>
    <s v="Whirlpool Contact Center"/>
    <s v="5/11/2026, 7:11 AM"/>
    <s v="5/11/2026, 7:00 AM"/>
    <m/>
    <s v="Annual Renewal"/>
    <m/>
    <s v="Not Retained"/>
    <n v="1"/>
    <s v="Jon Hietala"/>
    <x v="55"/>
    <s v="5/11/2026, 7:11 AM"/>
    <s v="Cancellation"/>
  </r>
  <r>
    <s v="DG0000044612"/>
    <s v="Initial"/>
    <s v="Web Reg"/>
    <s v="5/11/2026, 7:17 AM"/>
    <s v="5/21/2026, 7:00 AM"/>
    <s v="5/21/2026, 11:59 PM"/>
    <s v="Subscription"/>
    <m/>
    <s v="Not Retained"/>
    <n v="1"/>
    <s v="Martha Crain"/>
    <x v="55"/>
    <s v="5/11/2026, 7:17 AM"/>
    <s v="Cancellation"/>
  </r>
  <r>
    <s v="DG0000044611"/>
    <s v="Initial"/>
    <s v="Web Reg"/>
    <s v="5/11/2026, 7:25 AM"/>
    <s v="5/21/2026, 7:00 AM"/>
    <s v="5/21/2026, 11:59 PM"/>
    <s v="Subscription"/>
    <m/>
    <s v="Not Retained"/>
    <n v="1"/>
    <s v="Martha Crain"/>
    <x v="55"/>
    <s v="5/11/2026, 7:25 AM"/>
    <s v="Cancellation"/>
  </r>
  <r>
    <s v="DG0000617131"/>
    <s v="Initial"/>
    <s v="After CC"/>
    <s v="5/11/2026, 7:38 AM"/>
    <s v="6/6/2026, 7:00 AM"/>
    <s v="1/6/2027, 11:59 PM"/>
    <s v="Subscription"/>
    <m/>
    <s v="Not Retained"/>
    <n v="1"/>
    <s v="Helen Estes"/>
    <x v="55"/>
    <s v="5/11/2026, 7:38 AM"/>
    <s v="Cancellation"/>
  </r>
  <r>
    <s v="DG0000617132"/>
    <s v="Initial"/>
    <s v="After CC"/>
    <s v="5/11/2026, 7:41 AM"/>
    <s v="5/31/2026, 7:00 AM"/>
    <s v="10/31/2026, 11:59 PM"/>
    <s v="Subscription"/>
    <m/>
    <s v="Not Retained"/>
    <n v="1"/>
    <s v="Helen Estes"/>
    <x v="55"/>
    <s v="5/11/2026, 7:41 AM"/>
    <s v="Cancellation"/>
  </r>
  <r>
    <s v="DG0001059693"/>
    <s v="Initial"/>
    <s v="Whirlpool Contact Center"/>
    <s v="5/8/2026, 6:09 AM"/>
    <s v="5/12/2026, 7:00 AM"/>
    <m/>
    <s v="Annual Renewal"/>
    <m/>
    <s v="Not Retained"/>
    <n v="1"/>
    <s v="SYLVIA CRIM-BROWN"/>
    <x v="55"/>
    <s v="5/8/2026, 6:09 AM"/>
    <s v="Cancellation"/>
  </r>
  <r>
    <s v="DG0000536578"/>
    <s v="Initial"/>
    <s v="D&amp;G Contact Center"/>
    <s v="5/8/2026, 6:49 AM"/>
    <s v="6/4/2026, 7:00 AM"/>
    <s v="8/4/2026, 11:59 PM"/>
    <s v="Subscription"/>
    <m/>
    <s v="Not Retained"/>
    <n v="1"/>
    <s v="Heribeliz Valdez"/>
    <x v="55"/>
    <s v="5/8/2026, 6:49 AM"/>
    <s v="Cancellation"/>
  </r>
  <r>
    <s v="DG0001863204"/>
    <s v="Canceled"/>
    <s v="Tel Reg"/>
    <s v="5/8/2026, 8:01 AM"/>
    <s v="5/11/2026, 7:00 AM"/>
    <m/>
    <s v="Subscription"/>
    <m/>
    <s v="Not Retained"/>
    <n v="1"/>
    <s v="Eva Hallenbeck"/>
    <x v="55"/>
    <s v="5/8/2026, 8:01 AM"/>
    <s v="Cancellation"/>
  </r>
  <r>
    <s v="DG0000972592"/>
    <s v="Initial"/>
    <s v="Whirlpool Contact Center"/>
    <s v="5/8/2026, 8:50 AM"/>
    <s v="6/6/2026, 7:00 AM"/>
    <s v="4/6/2027, 11:59 PM"/>
    <s v="Subscription"/>
    <m/>
    <s v="Not Retained"/>
    <n v="1"/>
    <s v="Karen Bell"/>
    <x v="55"/>
    <s v="5/8/2026, 8:50 AM"/>
    <s v="Cancellation"/>
  </r>
  <r>
    <s v="DG0000972591"/>
    <s v="Initial"/>
    <s v="Whirlpool Contact Center"/>
    <s v="5/8/2026, 8:52 AM"/>
    <s v="6/6/2026, 7:00 AM"/>
    <s v="4/6/2027, 11:59 PM"/>
    <s v="Subscription"/>
    <m/>
    <s v="Not Retained"/>
    <n v="1"/>
    <s v="Karen Bell"/>
    <x v="55"/>
    <s v="5/8/2026, 8:52 AM"/>
    <s v="Cancellation"/>
  </r>
  <r>
    <s v="DG0001026309"/>
    <s v="Canceled"/>
    <s v="Whirlpool Contact Center"/>
    <s v="5/8/2026, 9:46 AM"/>
    <s v="5/8/2026, 7:00 AM"/>
    <s v="4/28/2027, 11:59 PM"/>
    <s v="Annual Renewal"/>
    <m/>
    <s v="Not Retained"/>
    <n v="1"/>
    <s v="Christine NEPPER"/>
    <x v="55"/>
    <s v="5/8/2026, 9:46 AM"/>
    <s v="Cancellation"/>
  </r>
  <r>
    <s v="DG0001026292"/>
    <s v="Canceled"/>
    <s v="Whirlpool Contact Center"/>
    <s v="5/8/2026, 9:47 AM"/>
    <s v="5/8/2026, 7:00 AM"/>
    <s v="4/28/2027, 11:59 PM"/>
    <s v="Annual Renewal"/>
    <m/>
    <s v="Not Retained"/>
    <n v="1"/>
    <s v="Christine NEPPER"/>
    <x v="55"/>
    <s v="5/8/2026, 9:47 AM"/>
    <s v="Cancellation"/>
  </r>
  <r>
    <s v="DG0001841933"/>
    <s v="Initial"/>
    <s v="Tel Reg"/>
    <s v="5/8/2026, 10:25 AM"/>
    <s v="6/5/2026, 7:00 AM"/>
    <m/>
    <s v="Subscription"/>
    <m/>
    <s v="Not Retained"/>
    <n v="1"/>
    <s v="Linda Miler"/>
    <x v="55"/>
    <s v="5/8/2026, 10:25 AM"/>
    <s v="Cancellation"/>
  </r>
  <r>
    <s v="DG0001841932"/>
    <s v="Initial"/>
    <s v="Tel Reg"/>
    <s v="5/8/2026, 10:29 AM"/>
    <s v="6/5/2026, 7:00 AM"/>
    <m/>
    <s v="Subscription"/>
    <m/>
    <s v="Not Retained"/>
    <n v="1"/>
    <s v="Linda Miler"/>
    <x v="55"/>
    <s v="5/8/2026, 10:29 AM"/>
    <s v="Cancellation"/>
  </r>
  <r>
    <s v="DG0001275575"/>
    <s v="Initial"/>
    <s v="D&amp;G Contact Center"/>
    <s v="5/8/2026, 10:46 AM"/>
    <s v="5/29/2026, 7:00 AM"/>
    <m/>
    <s v="Subscription"/>
    <m/>
    <s v="Not Retained"/>
    <n v="1"/>
    <s v="Deborah Zwaga"/>
    <x v="55"/>
    <s v="5/8/2026, 10:46 AM"/>
    <s v="Cancellation"/>
  </r>
  <r>
    <s v="DG0001121476"/>
    <s v="Initial"/>
    <s v="Whirlpool Contact Center"/>
    <s v="5/8/2026, 10:47 AM"/>
    <s v="6/4/2026, 7:00 AM"/>
    <m/>
    <s v="Annual Renewal"/>
    <m/>
    <s v="Not Retained"/>
    <n v="1"/>
    <s v="Verona pARR"/>
    <x v="55"/>
    <s v="5/8/2026, 10:47 AM"/>
    <s v="Cancellation"/>
  </r>
  <r>
    <s v="DG0002068403"/>
    <s v="Canceled"/>
    <s v="Tel Reg"/>
    <s v="5/8/2026, 11:58 AM"/>
    <s v="5/8/2026, 7:00 AM"/>
    <m/>
    <s v="Subscription"/>
    <n v="0.5"/>
    <s v="Not Retained"/>
    <n v="1"/>
    <s v="Eric Eisenberg"/>
    <x v="55"/>
    <s v="5/8/2026, 11:58 AM"/>
    <s v="Cancellation"/>
  </r>
  <r>
    <s v="DG0001083365"/>
    <s v="Initial"/>
    <s v="D&amp;G Contact Center"/>
    <s v="5/8/2026, 12:28 PM"/>
    <s v="5/20/2026, 7:00 AM"/>
    <m/>
    <s v="Subscription"/>
    <m/>
    <s v="Not Retained"/>
    <n v="1"/>
    <s v="Ron Condron"/>
    <x v="55"/>
    <s v="5/8/2026, 12:28 PM"/>
    <s v="Cancellation"/>
  </r>
  <r>
    <s v="DG0001650409"/>
    <s v="Initial"/>
    <s v="Tel Reg"/>
    <s v="5/7/2026, 7:12 AM"/>
    <s v="5/18/2026, 7:00 AM"/>
    <m/>
    <s v="Subscription"/>
    <m/>
    <s v="Not Retained"/>
    <n v="1"/>
    <s v="ROCIO GORDILLO"/>
    <x v="55"/>
    <s v="5/7/2026, 7:12 AM"/>
    <s v="Cancellation"/>
  </r>
  <r>
    <s v="DG0000459690"/>
    <s v="Canceled"/>
    <s v="Whirlpool Contact Center"/>
    <s v="5/7/2026, 7:58 AM"/>
    <s v="5/7/2026, 7:00 AM"/>
    <s v="6/11/2026, 11:59 PM"/>
    <s v="Annual Renewal"/>
    <m/>
    <s v="Not Retained"/>
    <n v="1"/>
    <s v="Tammy Walden"/>
    <x v="55"/>
    <s v="5/7/2026, 7:58 AM"/>
    <s v="Cancellation"/>
  </r>
  <r>
    <s v="DG0001086038"/>
    <s v="Initial"/>
    <s v="Whirlpool Contact Center"/>
    <s v="5/7/2026, 9:08 AM"/>
    <s v="5/22/2026, 7:00 AM"/>
    <m/>
    <s v="Annual Renewal"/>
    <m/>
    <s v="Not Retained"/>
    <n v="1"/>
    <s v="Jonathan Ricci"/>
    <x v="55"/>
    <s v="5/7/2026, 9:08 AM"/>
    <s v="Cancellation"/>
  </r>
  <r>
    <s v="DG0000491235"/>
    <s v="Initial"/>
    <s v="D&amp;G Contact Center"/>
    <s v="5/7/2026, 9:30 AM"/>
    <s v="6/3/2026, 7:00 AM"/>
    <s v="8/3/2026, 11:59 PM"/>
    <s v="Subscription"/>
    <m/>
    <s v="Not Retained"/>
    <n v="1"/>
    <s v="Patricia Chevalaier"/>
    <x v="55"/>
    <s v="5/7/2026, 9:30 AM"/>
    <s v="Cancellation"/>
  </r>
  <r>
    <s v="DG0000491236"/>
    <s v="Initial"/>
    <s v="D&amp;G Contact Center"/>
    <s v="5/7/2026, 9:31 AM"/>
    <s v="6/3/2026, 7:00 AM"/>
    <s v="8/3/2026, 11:59 PM"/>
    <s v="Subscription"/>
    <m/>
    <s v="Not Retained"/>
    <n v="1"/>
    <s v="Patricia Chevalaier"/>
    <x v="55"/>
    <s v="5/7/2026, 9:31 AM"/>
    <s v="Cancellation"/>
  </r>
  <r>
    <s v="DG0000787124"/>
    <s v="Initial"/>
    <s v="Tel Reg"/>
    <s v="5/7/2026, 9:55 AM"/>
    <s v="6/5/2026, 7:00 AM"/>
    <s v="1/5/2027, 11:59 PM"/>
    <s v="Subscription"/>
    <m/>
    <s v="Not Retained"/>
    <n v="1"/>
    <s v="Sandra Armstead"/>
    <x v="55"/>
    <s v="5/7/2026, 9:55 AM"/>
    <s v="Cancellation"/>
  </r>
  <r>
    <s v="DG0000787123"/>
    <s v="Initial"/>
    <s v="Tel Reg"/>
    <s v="5/7/2026, 10:00 AM"/>
    <s v="6/5/2026, 7:00 AM"/>
    <s v="1/5/2027, 11:59 PM"/>
    <s v="Subscription"/>
    <m/>
    <s v="Not Retained"/>
    <n v="1"/>
    <s v="Sandra Armstead"/>
    <x v="55"/>
    <s v="5/7/2026, 10:00 AM"/>
    <s v="Cancellation"/>
  </r>
  <r>
    <s v="DG0002126557"/>
    <s v="Canceled"/>
    <s v="D&amp;G Contact Center"/>
    <s v="5/7/2026, 10:35 AM"/>
    <s v="4/26/2026, 7:00 AM"/>
    <m/>
    <s v="Subscription"/>
    <n v="0.5"/>
    <s v="Not Retained"/>
    <n v="1"/>
    <s v="Sarah Greene"/>
    <x v="55"/>
    <s v="5/7/2026, 10:35 AM"/>
    <s v="Cancellation"/>
  </r>
  <r>
    <s v="DG0001948751"/>
    <s v="Initial"/>
    <s v="D&amp;G Contact Center"/>
    <s v="5/7/2026, 11:01 AM"/>
    <s v="6/5/2026, 7:00 AM"/>
    <m/>
    <s v="Subscription"/>
    <n v="0.5"/>
    <s v="Not Retained"/>
    <n v="1"/>
    <s v="SHIRL FOWLER"/>
    <x v="55"/>
    <s v="5/7/2026, 11:01 AM"/>
    <s v="Cancellation"/>
  </r>
  <r>
    <s v="DG0001948750"/>
    <s v="Initial"/>
    <s v="D&amp;G Contact Center"/>
    <s v="5/7/2026, 11:02 AM"/>
    <s v="6/5/2026, 7:00 AM"/>
    <m/>
    <s v="Subscription"/>
    <n v="0.5"/>
    <s v="Not Retained"/>
    <n v="1"/>
    <s v="SHIRL FOWLER"/>
    <x v="55"/>
    <s v="5/7/2026, 11:02 AM"/>
    <s v="Cancellation"/>
  </r>
  <r>
    <s v="DG0001577156"/>
    <s v="Initial"/>
    <s v="Tel Reg"/>
    <s v="5/7/2026, 11:03 AM"/>
    <s v="5/29/2026, 7:00 AM"/>
    <m/>
    <s v="Subscription"/>
    <m/>
    <s v="Not Retained"/>
    <n v="1"/>
    <s v="SHIRL FOWLER"/>
    <x v="55"/>
    <s v="5/7/2026, 11:03 AM"/>
    <s v="Cancellation"/>
  </r>
  <r>
    <s v="DG0001577157"/>
    <s v="Initial"/>
    <s v="Tel Reg"/>
    <s v="5/7/2026, 11:05 AM"/>
    <s v="5/29/2026, 7:00 AM"/>
    <m/>
    <s v="Subscription"/>
    <m/>
    <s v="Not Retained"/>
    <n v="1"/>
    <s v="SHIRL FOWLER"/>
    <x v="55"/>
    <s v="5/7/2026, 11:05 AM"/>
    <s v="Cancellation"/>
  </r>
  <r>
    <s v="DG0001369099"/>
    <s v="Canceled"/>
    <s v="After CC"/>
    <s v="5/7/2026, 11:25 AM"/>
    <s v="5/7/2026, 7:00 AM"/>
    <m/>
    <s v="Subscription"/>
    <m/>
    <s v="Not Retained"/>
    <n v="1"/>
    <s v="Denicia Lechleiter"/>
    <x v="55"/>
    <s v="5/7/2026, 11:25 AM"/>
    <s v="Cancellation"/>
  </r>
  <r>
    <s v="DG0001163656"/>
    <s v="Canceled"/>
    <s v="Web Reg"/>
    <s v="5/7/2026, 11:26 AM"/>
    <s v="5/7/2026, 7:00 AM"/>
    <m/>
    <s v="Subscription"/>
    <m/>
    <s v="Not Retained"/>
    <n v="1"/>
    <s v="Denicia Lechleiter"/>
    <x v="55"/>
    <s v="5/7/2026, 11:26 AM"/>
    <s v="Cancellation"/>
  </r>
  <r>
    <s v="DG0001460171"/>
    <s v="Initial"/>
    <s v="Whirlpool Contact Center"/>
    <s v="5/7/2026, 11:43 AM"/>
    <s v="5/24/2026, 7:00 AM"/>
    <m/>
    <s v="Subscription"/>
    <m/>
    <s v="Not Retained"/>
    <n v="1"/>
    <s v="Geraldine Cleary"/>
    <x v="55"/>
    <s v="5/7/2026, 11:43 AM"/>
    <s v="Cancellation"/>
  </r>
  <r>
    <s v="DG0000046527"/>
    <s v="Initial"/>
    <s v="Web Reg"/>
    <s v="5/7/2026, 12:27 PM"/>
    <s v="5/28/2026, 7:00 AM"/>
    <s v="5/28/2026, 11:59 PM"/>
    <s v="Subscription"/>
    <m/>
    <s v="Not Retained"/>
    <n v="1"/>
    <s v="Jeremy Green"/>
    <x v="55"/>
    <s v="5/7/2026, 12:27 PM"/>
    <s v="Cancellation"/>
  </r>
  <r>
    <s v="DG0001551385"/>
    <s v="Initial"/>
    <s v="D&amp;G Contact Center"/>
    <s v="5/7/2026, 12:40 PM"/>
    <s v="5/22/2026, 7:00 AM"/>
    <m/>
    <s v="Subscription"/>
    <m/>
    <s v="Not Retained"/>
    <n v="1"/>
    <s v="Deborah cox"/>
    <x v="55"/>
    <s v="5/7/2026, 12:40 PM"/>
    <s v="Cancellation"/>
  </r>
  <r>
    <s v="DG0001551384"/>
    <s v="Initial"/>
    <s v="Tel Reg"/>
    <s v="5/7/2026, 12:41 PM"/>
    <s v="5/22/2026, 7:00 AM"/>
    <m/>
    <s v="Subscription"/>
    <m/>
    <s v="Not Retained"/>
    <n v="1"/>
    <s v="Deborah cox"/>
    <x v="55"/>
    <s v="5/7/2026, 12:41 PM"/>
    <s v="Cancellation"/>
  </r>
  <r>
    <s v="DG0000334629"/>
    <s v="Initial"/>
    <s v="After CC"/>
    <s v="5/7/2026, 12:46 PM"/>
    <s v="5/31/2026, 7:00 AM"/>
    <s v="2/28/2027, 11:59 PM"/>
    <s v="Subscription"/>
    <m/>
    <s v="Not Retained"/>
    <n v="1"/>
    <s v="Mary Urquhart"/>
    <x v="55"/>
    <s v="5/7/2026, 12:46 PM"/>
    <s v="Cancellation"/>
  </r>
  <r>
    <s v="DG0001405479"/>
    <s v="Canceled"/>
    <s v="Whirlpool Contact Center"/>
    <s v="5/7/2026, 1:24 PM"/>
    <s v="5/7/2026, 7:00 AM"/>
    <m/>
    <s v="Annual Renewal"/>
    <m/>
    <s v="Not Retained"/>
    <n v="1"/>
    <s v="DONALD RAINEY"/>
    <x v="55"/>
    <s v="5/7/2026, 1:24 PM"/>
    <s v="Cancellation"/>
  </r>
  <r>
    <s v="DG0000835769"/>
    <s v="Canceled"/>
    <s v="After CC"/>
    <s v="5/7/2026, 1:42 PM"/>
    <s v="5/7/2026, 7:00 AM"/>
    <s v="1/30/2027, 11:59 PM"/>
    <s v="Subscription"/>
    <m/>
    <s v="Not Retained"/>
    <n v="1"/>
    <s v="Seraphina Rodriguez"/>
    <x v="55"/>
    <s v="5/7/2026, 1:42 PM"/>
    <s v="Cancellation"/>
  </r>
  <r>
    <s v="DG0000689686"/>
    <s v="Canceled"/>
    <s v="Whirlpool Contact Center"/>
    <s v="5/6/2026, 6:17 AM"/>
    <s v="5/11/2026, 7:00 AM"/>
    <s v="11/11/2026, 11:59 PM"/>
    <s v="Subscription"/>
    <m/>
    <s v="Not Retained"/>
    <n v="1"/>
    <s v="James Desanges"/>
    <x v="55"/>
    <s v="5/6/2026, 6:17 AM"/>
    <s v="Cancellation"/>
  </r>
  <r>
    <s v="DG0001117314"/>
    <s v="Initial"/>
    <s v="Whirlpool Contact Center"/>
    <s v="5/6/2026, 6:21 AM"/>
    <s v="6/3/2026, 7:00 AM"/>
    <m/>
    <s v="Subscription"/>
    <m/>
    <s v="Not Retained"/>
    <n v="1"/>
    <s v="JACK PURVIS"/>
    <x v="55"/>
    <s v="5/6/2026, 6:21 AM"/>
    <s v="Cancellation"/>
  </r>
  <r>
    <s v="DG0002000064"/>
    <s v="Initial"/>
    <s v="Tel Reg"/>
    <s v="5/6/2026, 6:28 AM"/>
    <s v="5/17/2026, 7:00 AM"/>
    <m/>
    <s v="Subscription"/>
    <m/>
    <s v="Not Retained"/>
    <n v="1"/>
    <s v="MEGAN BALES"/>
    <x v="55"/>
    <s v="5/6/2026, 6:28 AM"/>
    <s v="Cancellation"/>
  </r>
  <r>
    <s v="DG0000238932"/>
    <s v="Canceled"/>
    <s v="Web Reg"/>
    <s v="5/6/2026, 7:05 AM"/>
    <s v="5/6/2026, 7:00 AM"/>
    <s v="9/2/2026, 11:59 PM"/>
    <s v="Subscription"/>
    <m/>
    <s v="Not Retained"/>
    <n v="1"/>
    <s v="Randolph Jones"/>
    <x v="55"/>
    <s v="5/6/2026, 7:05 AM"/>
    <s v="Cancellation"/>
  </r>
  <r>
    <s v="DG0000183581"/>
    <s v="Initial"/>
    <s v="Web Reg"/>
    <s v="5/6/2026, 7:15 AM"/>
    <s v="5/17/2026, 7:00 AM"/>
    <s v="5/17/2026, 11:59 PM"/>
    <s v="Subscription"/>
    <m/>
    <s v="Not Retained"/>
    <n v="1"/>
    <s v="SHANNON THIEL"/>
    <x v="55"/>
    <s v="5/6/2026, 7:15 AM"/>
    <s v="Cancellation"/>
  </r>
  <r>
    <s v="DG0002176186"/>
    <s v="Canceled"/>
    <s v="Tel Reg"/>
    <s v="5/6/2026, 7:25 AM"/>
    <s v="4/21/2026, 7:00 AM"/>
    <m/>
    <s v="Subscription"/>
    <n v="0.5"/>
    <s v="Not Retained"/>
    <n v="1"/>
    <s v="sandi broussard"/>
    <x v="55"/>
    <s v="5/6/2026, 7:25 AM"/>
    <s v="Cancellation"/>
  </r>
  <r>
    <s v="DG0001042722"/>
    <s v="Canceled"/>
    <s v="Whirlpool Contact Center"/>
    <s v="5/6/2026, 7:40 AM"/>
    <s v="5/6/2026, 7:00 AM"/>
    <s v="5/5/2027, 11:59 PM"/>
    <s v="Annual Renewal"/>
    <m/>
    <s v="Not Retained"/>
    <n v="1"/>
    <s v="JACOB QUERNHEIM"/>
    <x v="55"/>
    <s v="5/6/2026, 7:40 AM"/>
    <s v="Cancellation"/>
  </r>
  <r>
    <s v="DG0001605474"/>
    <s v="Canceled"/>
    <s v="Web Reg"/>
    <s v="5/6/2026, 9:25 AM"/>
    <s v="5/6/2026, 7:00 AM"/>
    <m/>
    <s v="Subscription"/>
    <m/>
    <s v="Not Retained"/>
    <n v="1"/>
    <s v="Glen O Palmer"/>
    <x v="55"/>
    <s v="5/6/2026, 9:25 AM"/>
    <s v="Cancellation"/>
  </r>
  <r>
    <s v="DG0000627135"/>
    <s v="Initial"/>
    <s v="After OB"/>
    <s v="5/6/2026, 12:56 PM"/>
    <s v="6/1/2026, 7:00 AM"/>
    <s v="11/1/2026, 11:59 PM"/>
    <s v="Subscription"/>
    <m/>
    <s v="Not Retained"/>
    <n v="1"/>
    <s v="Beverly Ellis"/>
    <x v="55"/>
    <s v="5/6/2026, 12:56 PM"/>
    <s v="Cancellation"/>
  </r>
  <r>
    <s v="DG0001694393"/>
    <s v="Initial"/>
    <s v="Tel Reg"/>
    <s v="5/5/2026, 7:19 AM"/>
    <s v="5/31/2026, 7:00 AM"/>
    <m/>
    <s v="Subscription"/>
    <m/>
    <s v="Not Retained"/>
    <n v="1"/>
    <s v="Monika von Windheim"/>
    <x v="55"/>
    <s v="5/5/2026, 7:19 AM"/>
    <s v="Cancellation"/>
  </r>
  <r>
    <s v="DG0000529337"/>
    <s v="Canceled"/>
    <s v="Whirlpool Contact Center"/>
    <s v="5/5/2026, 7:36 AM"/>
    <s v="4/5/2026, 7:00 AM"/>
    <s v="7/30/2026, 11:59 PM"/>
    <s v="Annual Renewal"/>
    <m/>
    <s v="Not Retained"/>
    <n v="1"/>
    <s v="Austin Baumgarten"/>
    <x v="55"/>
    <s v="5/5/2026, 7:36 AM"/>
    <s v="Cancellation"/>
  </r>
  <r>
    <s v="DG0002203384"/>
    <s v="Initial"/>
    <s v="D&amp;G Contact Center"/>
    <s v="5/5/2026, 7:43 AM"/>
    <s v="6/4/2026, 7:00 AM"/>
    <m/>
    <s v="Subscription"/>
    <n v="0.5"/>
    <s v="Not Retained"/>
    <n v="1"/>
    <s v="Austin Baumgarten"/>
    <x v="55"/>
    <s v="5/5/2026, 7:43 AM"/>
    <s v="Cancellation"/>
  </r>
  <r>
    <s v="DG0000598056"/>
    <s v="Canceled"/>
    <s v="Whirlpool Contact Center"/>
    <s v="5/5/2026, 7:59 AM"/>
    <s v="5/5/2026, 7:00 AM"/>
    <s v="9/15/2026, 11:59 PM"/>
    <s v="Annual Renewal"/>
    <m/>
    <s v="Not Retained"/>
    <n v="1"/>
    <s v="Brett Newton"/>
    <x v="55"/>
    <s v="5/5/2026, 7:59 AM"/>
    <s v="Cancellation"/>
  </r>
  <r>
    <s v="DG0000578233"/>
    <s v="Initial"/>
    <s v="D&amp;G Contact Center"/>
    <s v="5/5/2026, 8:07 AM"/>
    <s v="6/2/2026, 7:00 AM"/>
    <s v="10/2/2026, 11:59 PM"/>
    <s v="Subscription"/>
    <m/>
    <s v="Not Retained"/>
    <n v="1"/>
    <s v="Raphael Mendoza"/>
    <x v="55"/>
    <s v="5/5/2026, 8:07 AM"/>
    <s v="Cancellation"/>
  </r>
  <r>
    <s v="DG0000578232"/>
    <s v="Canceled"/>
    <s v="D&amp;G Contact Center"/>
    <s v="5/5/2026, 8:08 AM"/>
    <s v="5/5/2026, 7:00 AM"/>
    <s v="10/2/2026, 11:59 PM"/>
    <s v="Subscription"/>
    <m/>
    <s v="Not Retained"/>
    <n v="1"/>
    <s v="Raphael Mendoza"/>
    <x v="55"/>
    <s v="5/5/2026, 8:08 AM"/>
    <s v="Cancellation"/>
  </r>
  <r>
    <s v="DG0001492208"/>
    <s v="Canceled"/>
    <s v="D&amp;G Contact Center"/>
    <s v="5/5/2026, 9:26 AM"/>
    <s v="5/5/2026, 7:00 AM"/>
    <m/>
    <s v="Subscription"/>
    <m/>
    <s v="Not Retained"/>
    <n v="1"/>
    <s v="Joseph Youssef"/>
    <x v="55"/>
    <s v="5/5/2026, 9:26 AM"/>
    <s v="Cancellation"/>
  </r>
  <r>
    <s v="DG0001148339"/>
    <s v="Canceled"/>
    <s v="Whirlpool Contact Center"/>
    <s v="5/5/2026, 10:35 AM"/>
    <s v="5/5/2026, 7:00 AM"/>
    <m/>
    <s v="Annual Renewal"/>
    <m/>
    <s v="Not Retained"/>
    <n v="1"/>
    <s v="Kortney Dascenzo"/>
    <x v="55"/>
    <s v="5/5/2026, 10:35 AM"/>
    <s v="Cancellation"/>
  </r>
  <r>
    <s v="DG0001208459"/>
    <s v="Canceled"/>
    <s v="After Web"/>
    <s v="5/5/2026, 12:09 PM"/>
    <s v="5/5/2026, 7:00 AM"/>
    <m/>
    <s v="Subscription"/>
    <m/>
    <s v="Not Retained"/>
    <n v="1"/>
    <s v="Scott Ford"/>
    <x v="55"/>
    <s v="5/5/2026, 12:09 PM"/>
    <s v="Cancellation"/>
  </r>
  <r>
    <s v="DG0000912931"/>
    <s v="Initial"/>
    <s v="After Mail"/>
    <s v="5/5/2026, 12:38 PM"/>
    <s v="6/4/2026, 7:00 AM"/>
    <s v="5/4/2027, 11:59 PM"/>
    <s v="Subscription"/>
    <m/>
    <s v="Not Retained"/>
    <n v="1"/>
    <s v="Mary Janicki"/>
    <x v="55"/>
    <s v="5/5/2026, 12:38 PM"/>
    <s v="Cancellation"/>
  </r>
  <r>
    <s v="DG0001029343"/>
    <s v="Initial"/>
    <s v="After Mail"/>
    <s v="5/5/2026, 1:11 PM"/>
    <s v="5/27/2026, 7:00 AM"/>
    <m/>
    <s v="Subscription"/>
    <m/>
    <s v="Not Retained"/>
    <n v="1"/>
    <s v="Mary Janicki"/>
    <x v="55"/>
    <s v="5/5/2026, 1:11 PM"/>
    <s v="Cancellation"/>
  </r>
  <r>
    <s v="DG0001956274"/>
    <s v="Canceled"/>
    <s v="Tel Reg"/>
    <s v="5/5/2026, 1:47 PM"/>
    <s v="5/5/2026, 7:00 AM"/>
    <m/>
    <s v="Subscription"/>
    <m/>
    <s v="Not Retained"/>
    <n v="1"/>
    <s v="Lisa Moffett"/>
    <x v="55"/>
    <s v="5/5/2026, 1:47 PM"/>
    <s v="Cancellation"/>
  </r>
  <r>
    <s v="DG0001097391"/>
    <s v="Initial"/>
    <s v="Whirlpool Contact Center"/>
    <s v="5/5/2026, 1:50 PM"/>
    <s v="5/27/2026, 7:00 AM"/>
    <m/>
    <s v="Annual Renewal"/>
    <m/>
    <s v="Not Retained"/>
    <n v="1"/>
    <s v="Howard Lemcke"/>
    <x v="55"/>
    <s v="5/5/2026, 1:50 PM"/>
    <s v="Cancellation"/>
  </r>
  <r>
    <s v="DG0000245436"/>
    <s v="Canceled"/>
    <s v="Whirlpool Contact Center"/>
    <s v="5/5/2026, 2:16 PM"/>
    <s v="4/14/2026, 7:00 AM"/>
    <s v="10/13/2026, 11:59 PM"/>
    <s v="Annual Renewal"/>
    <m/>
    <s v="Not Retained"/>
    <n v="1"/>
    <s v="Betty Menter"/>
    <x v="55"/>
    <s v="5/5/2026, 2:16 PM"/>
    <s v="Cancellation"/>
  </r>
  <r>
    <s v="DG0001126801"/>
    <s v="Canceled"/>
    <s v="Tel Reg"/>
    <s v="5/4/2026, 10:11 AM"/>
    <s v="5/6/2026, 7:00 AM"/>
    <m/>
    <s v="Subscription"/>
    <m/>
    <s v="Not Retained"/>
    <n v="1"/>
    <s v="Herlinda Waed"/>
    <x v="55"/>
    <s v="5/4/2026, 10:11 AM"/>
    <s v="Cancellation"/>
  </r>
  <r>
    <s v="DG0001097137"/>
    <s v="Initial"/>
    <s v="Whirlpool Contact Center"/>
    <s v="5/4/2026, 11:56 AM"/>
    <s v="5/27/2026, 7:00 AM"/>
    <m/>
    <s v="Annual Renewal"/>
    <m/>
    <s v="Not Retained"/>
    <n v="1"/>
    <s v="Christopher Bucher"/>
    <x v="55"/>
    <s v="5/4/2026, 11:56 AM"/>
    <s v="Cancellation"/>
  </r>
  <r>
    <s v="DG0001926711"/>
    <s v="Initial"/>
    <s v="Tel Reg"/>
    <s v="5/4/2026, 12:08 PM"/>
    <s v="5/28/2026, 7:00 AM"/>
    <m/>
    <s v="Subscription"/>
    <m/>
    <s v="Not Retained"/>
    <n v="1"/>
    <s v="Janet Hasstedt"/>
    <x v="55"/>
    <s v="5/4/2026, 12:08 PM"/>
    <s v="Cancellation"/>
  </r>
  <r>
    <s v="DG0002201128"/>
    <s v="Initial"/>
    <s v="D&amp;G Contact Center"/>
    <s v="5/4/2026, 12:57 PM"/>
    <s v="6/3/2026, 7:00 AM"/>
    <m/>
    <s v="Subscription"/>
    <n v="0.5"/>
    <s v="Not Retained"/>
    <n v="1"/>
    <s v="Brenda Hicks"/>
    <x v="55"/>
    <s v="5/4/2026, 12:57 PM"/>
    <s v="Cancellation"/>
  </r>
  <r>
    <s v="DG0002201127"/>
    <s v="Initial"/>
    <s v="D&amp;G Contact Center"/>
    <s v="5/4/2026, 12:59 PM"/>
    <s v="6/3/2026, 7:00 AM"/>
    <m/>
    <s v="Subscription"/>
    <n v="0.5"/>
    <s v="Not Retained"/>
    <n v="1"/>
    <s v="Brenda Hicks"/>
    <x v="55"/>
    <s v="5/4/2026, 12:59 PM"/>
    <s v="Cancellation"/>
  </r>
  <r>
    <s v="DG0002201124"/>
    <s v="Initial"/>
    <s v="D&amp;G Contact Center"/>
    <s v="5/4/2026, 1:04 PM"/>
    <s v="6/3/2026, 7:00 AM"/>
    <m/>
    <s v="Subscription"/>
    <n v="0.5"/>
    <s v="Not Retained"/>
    <n v="1"/>
    <s v="Brenda Hicks"/>
    <x v="55"/>
    <s v="5/4/2026, 1:04 PM"/>
    <s v="Cancellation"/>
  </r>
  <r>
    <s v="DG0001386522"/>
    <s v="Canceled"/>
    <s v="Whirlpool Contact Center"/>
    <s v="5/4/2026, 1:12 PM"/>
    <s v="5/4/2026, 7:00 AM"/>
    <m/>
    <s v="Annual Renewal"/>
    <m/>
    <s v="Not Retained"/>
    <n v="1"/>
    <s v="Marie Marchal"/>
    <x v="55"/>
    <s v="5/4/2026, 1:12 PM"/>
    <s v="Cancellation"/>
  </r>
  <r>
    <s v="DG0001030495"/>
    <s v="Canceled"/>
    <s v="Whirlpool Contact Center"/>
    <s v="5/4/2026, 1:25 PM"/>
    <s v="5/4/2026, 7:00 AM"/>
    <s v="4/30/2027, 11:59 PM"/>
    <s v="Annual Renewal"/>
    <m/>
    <s v="Not Retained"/>
    <n v="1"/>
    <s v="Timothy Tumlin"/>
    <x v="55"/>
    <s v="5/4/2026, 1:25 PM"/>
    <s v="Cancellation"/>
  </r>
  <r>
    <s v="DG0001103207"/>
    <s v="Initial"/>
    <s v="Whirlpool Contact Center"/>
    <s v="5/4/2026, 1:26 PM"/>
    <s v="5/29/2026, 7:00 AM"/>
    <m/>
    <s v="Annual Renewal"/>
    <m/>
    <s v="Not Retained"/>
    <n v="1"/>
    <s v="Michael Boyles"/>
    <x v="55"/>
    <s v="5/4/2026, 1:26 PM"/>
    <s v="Cancellation"/>
  </r>
  <r>
    <s v="DG0000520036"/>
    <s v="Initial"/>
    <s v="Tel Reg"/>
    <s v="5/4/2026, 1:35 PM"/>
    <s v="5/24/2026, 7:00 AM"/>
    <s v="7/24/2026, 11:59 PM"/>
    <s v="Subscription"/>
    <m/>
    <s v="Not Retained"/>
    <n v="1"/>
    <s v="Stephanie Muller"/>
    <x v="55"/>
    <s v="5/4/2026, 1:35 PM"/>
    <s v="Cancellation"/>
  </r>
  <r>
    <s v="DG0000520035"/>
    <s v="Initial"/>
    <s v="Tel Reg"/>
    <s v="5/4/2026, 1:39 PM"/>
    <s v="5/24/2026, 7:00 AM"/>
    <s v="7/24/2026, 11:59 PM"/>
    <s v="Subscription"/>
    <m/>
    <s v="Not Retained"/>
    <n v="1"/>
    <s v="Stephanie Muller"/>
    <x v="55"/>
    <s v="5/4/2026, 1:39 PM"/>
    <s v="Cancellation"/>
  </r>
  <r>
    <s v="DG0000520034"/>
    <s v="Initial"/>
    <s v="Tel Reg"/>
    <s v="5/4/2026, 1:41 PM"/>
    <s v="5/24/2026, 7:00 AM"/>
    <s v="7/24/2026, 11:59 PM"/>
    <s v="Subscription"/>
    <m/>
    <s v="Not Retained"/>
    <n v="1"/>
    <s v="Stephanie Muller"/>
    <x v="55"/>
    <s v="5/4/2026, 1:41 PM"/>
    <s v="Cancellation"/>
  </r>
  <r>
    <s v="DG0000520033"/>
    <s v="Initial"/>
    <s v="Tel Reg"/>
    <s v="5/4/2026, 1:42 PM"/>
    <s v="5/24/2026, 7:00 AM"/>
    <s v="7/24/2026, 11:59 PM"/>
    <s v="Subscription"/>
    <m/>
    <s v="Not Retained"/>
    <n v="1"/>
    <s v="Stephanie Muller"/>
    <x v="55"/>
    <s v="5/4/2026, 1:42 PM"/>
    <s v="Cancellation"/>
  </r>
  <r>
    <s v="DG0000180834"/>
    <s v="Canceled"/>
    <s v="Tel Reg"/>
    <s v="5/1/2026, 7:44 AM"/>
    <s v="5/11/2026, 7:00 AM"/>
    <s v="5/11/2026, 11:59 PM"/>
    <s v="Subscription"/>
    <m/>
    <s v="Not Retained"/>
    <n v="1"/>
    <s v="Shirley Hampton"/>
    <x v="55"/>
    <s v="5/1/2026, 7:44 AM"/>
    <s v="Cancellation"/>
  </r>
  <r>
    <s v="DG0001137711"/>
    <s v="Canceled"/>
    <s v="Web Reg"/>
    <s v="5/1/2026, 9:33 AM"/>
    <s v="5/10/2026, 7:00 AM"/>
    <m/>
    <s v="Subscription"/>
    <m/>
    <s v="Not Retained"/>
    <n v="1"/>
    <s v="Dwain Holmes"/>
    <x v="55"/>
    <s v="5/1/2026, 9:33 AM"/>
    <s v="Cancellation"/>
  </r>
  <r>
    <s v="DG0001137685"/>
    <s v="Canceled"/>
    <s v="Web Reg"/>
    <s v="5/1/2026, 9:34 AM"/>
    <s v="5/10/2026, 7:00 AM"/>
    <m/>
    <s v="Subscription"/>
    <m/>
    <s v="Not Retained"/>
    <n v="1"/>
    <s v="Dwain Holmes"/>
    <x v="55"/>
    <s v="5/1/2026, 9:34 AM"/>
    <s v="Cancellation"/>
  </r>
  <r>
    <s v="DG0001179843"/>
    <s v="Initial"/>
    <s v="D&amp;G Contact Center"/>
    <s v="5/1/2026, 9:49 AM"/>
    <s v="5/26/2026, 7:00 AM"/>
    <m/>
    <s v="Subscription"/>
    <m/>
    <s v="Not Retained"/>
    <n v="1"/>
    <s v="RICHARD DIOLA"/>
    <x v="55"/>
    <s v="5/1/2026, 9:49 AM"/>
    <s v="Cancellation"/>
  </r>
  <r>
    <s v="DG0001179842"/>
    <s v="Initial"/>
    <s v="D&amp;G Contact Center"/>
    <s v="5/1/2026, 9:52 AM"/>
    <s v="5/26/2026, 7:00 AM"/>
    <m/>
    <s v="Subscription"/>
    <m/>
    <s v="Not Retained"/>
    <n v="1"/>
    <s v="RICHARD DIOLA"/>
    <x v="55"/>
    <s v="5/1/2026, 9:52 AM"/>
    <s v="Cancellation"/>
  </r>
  <r>
    <s v="DG0001179841"/>
    <s v="Initial"/>
    <s v="D&amp;G Contact Center"/>
    <s v="5/1/2026, 9:55 AM"/>
    <s v="5/26/2026, 7:00 AM"/>
    <m/>
    <s v="Subscription"/>
    <m/>
    <s v="Not Retained"/>
    <n v="1"/>
    <s v="RICHARD DIOLA"/>
    <x v="55"/>
    <s v="5/1/2026, 9:55 AM"/>
    <s v="Cancellation"/>
  </r>
  <r>
    <s v="DG0001580452"/>
    <s v="Initial"/>
    <s v="After CC"/>
    <s v="5/5/2026, 6:12 AM"/>
    <s v="5/29/2026, 7:00 AM"/>
    <m/>
    <s v="Subscription"/>
    <n v="0.2"/>
    <s v="Not Retained"/>
    <n v="1"/>
    <s v="Renee Lopez"/>
    <x v="56"/>
    <s v="5/5/2026, 6:12 AM"/>
    <s v="Cancellation"/>
  </r>
  <r>
    <s v="DG0001264585"/>
    <s v="Canceled"/>
    <s v="Whirlpool Contact Center"/>
    <s v="5/5/2026, 6:30 AM"/>
    <s v="5/5/2026, 7:00 AM"/>
    <m/>
    <s v="Annual Renewal"/>
    <m/>
    <s v="Not Retained"/>
    <n v="1"/>
    <s v="Amber Caldwell"/>
    <x v="56"/>
    <s v="5/5/2026, 6:30 AM"/>
    <s v="Cancellation"/>
  </r>
  <r>
    <s v="DG0002051441"/>
    <s v="Canceled"/>
    <s v="Whirlpool Contact Center"/>
    <s v="5/5/2026, 6:59 AM"/>
    <s v="5/5/2026, 7:00 AM"/>
    <m/>
    <s v="Annual Renewal"/>
    <m/>
    <s v="Not Retained"/>
    <n v="1"/>
    <s v="MARILYN SMITH"/>
    <x v="56"/>
    <s v="5/5/2026, 6:59 AM"/>
    <s v="Cancellation"/>
  </r>
  <r>
    <s v="DG0000666511"/>
    <s v="Canceled"/>
    <s v="Tel Reg"/>
    <s v="5/11/2026, 7:22 AM"/>
    <s v="5/11/2026, 7:00 AM"/>
    <s v="10/28/2026, 11:59 PM"/>
    <s v="Subscription"/>
    <m/>
    <s v="Not Retained"/>
    <n v="1"/>
    <s v="Melody Edgerton"/>
    <x v="57"/>
    <s v="5/11/2026, 7:22 AM"/>
    <s v="Cancellation"/>
  </r>
  <r>
    <s v="DG0001067998"/>
    <s v="Initial"/>
    <s v="D&amp;G Contact Center"/>
    <s v="5/7/2026, 7:11 AM"/>
    <s v="5/14/2026, 7:00 AM"/>
    <m/>
    <s v="Subscription"/>
    <m/>
    <s v="Not Retained"/>
    <n v="1"/>
    <s v="Jaclynn Vruggink"/>
    <x v="57"/>
    <s v="5/7/2026, 7:11 AM"/>
    <s v="Cancellation"/>
  </r>
  <r>
    <s v="DG0001067997"/>
    <s v="Initial"/>
    <s v="D&amp;G Contact Center"/>
    <s v="5/7/2026, 7:12 AM"/>
    <s v="5/14/2026, 7:00 AM"/>
    <m/>
    <s v="Subscription"/>
    <m/>
    <s v="Not Retained"/>
    <n v="1"/>
    <s v="Jaclynn Vruggink"/>
    <x v="57"/>
    <s v="5/7/2026, 7:12 AM"/>
    <s v="Cancellation"/>
  </r>
  <r>
    <s v="DG0001113801"/>
    <s v="Initial"/>
    <s v="Whirlpool Contact Center"/>
    <s v="5/7/2026, 7:42 AM"/>
    <s v="6/2/2026, 7:00 AM"/>
    <m/>
    <s v="Annual Renewal"/>
    <m/>
    <s v="Not Retained"/>
    <n v="1"/>
    <s v="Frank Salisz"/>
    <x v="57"/>
    <s v="5/7/2026, 7:42 AM"/>
    <s v="Cancellation"/>
  </r>
  <r>
    <s v="DG0000091284"/>
    <s v="Initial"/>
    <s v="Tel Reg"/>
    <s v="5/7/2026, 7:59 AM"/>
    <s v="5/18/2026, 7:00 AM"/>
    <s v="10/18/2026, 11:59 PM"/>
    <s v="Subscription"/>
    <m/>
    <s v="Not Retained"/>
    <n v="1"/>
    <s v="Maria Rodriquez"/>
    <x v="57"/>
    <s v="5/7/2026, 7:59 AM"/>
    <s v="Cancellation"/>
  </r>
  <r>
    <s v="DG0000091283"/>
    <s v="Initial"/>
    <s v="Tel Reg"/>
    <s v="5/7/2026, 8:00 AM"/>
    <s v="5/18/2026, 7:00 AM"/>
    <s v="10/18/2026, 11:59 PM"/>
    <s v="Subscription"/>
    <m/>
    <s v="Not Retained"/>
    <n v="1"/>
    <s v="Maria Rodriquez"/>
    <x v="57"/>
    <s v="5/7/2026, 8:00 AM"/>
    <s v="Cancellation"/>
  </r>
  <r>
    <s v="DG0000124515"/>
    <s v="Canceled"/>
    <s v="D&amp;G Contact Center"/>
    <s v="5/7/2026, 8:21 AM"/>
    <s v="5/1/2026, 7:00 AM"/>
    <s v="2/1/2027, 11:59 PM"/>
    <s v="Annual Renewal"/>
    <m/>
    <s v="Not Retained"/>
    <n v="1"/>
    <s v="Nancy hewter"/>
    <x v="57"/>
    <s v="5/7/2026, 8:21 AM"/>
    <s v="Cancellation"/>
  </r>
  <r>
    <s v="DG0000297397"/>
    <s v="Canceled"/>
    <s v="D&amp;G Contact Center"/>
    <s v="5/7/2026, 8:22 AM"/>
    <s v="5/6/2026, 7:00 AM"/>
    <s v="1/6/2027, 11:59 PM"/>
    <s v="Annual Renewal"/>
    <m/>
    <s v="Not Retained"/>
    <n v="1"/>
    <s v="Nancy hewter"/>
    <x v="57"/>
    <s v="5/7/2026, 8:22 AM"/>
    <s v="Cancellation"/>
  </r>
  <r>
    <s v="DG0000750532"/>
    <s v="Initial"/>
    <s v="Whirlpool Contact Center"/>
    <s v="5/7/2026, 9:54 AM"/>
    <s v="5/15/2026, 7:00 AM"/>
    <s v="12/15/2026, 11:59 PM"/>
    <s v="Subscription"/>
    <m/>
    <s v="Not Retained"/>
    <n v="1"/>
    <s v="JOHN GUTIERREZ"/>
    <x v="57"/>
    <s v="5/7/2026, 9:54 AM"/>
    <s v="Cancellation"/>
  </r>
  <r>
    <s v="DG0001048563"/>
    <s v="Canceled"/>
    <s v="Whirlpool Contact Center"/>
    <s v="5/7/2026, 10:10 AM"/>
    <s v="5/7/2026, 7:00 AM"/>
    <m/>
    <s v="Annual Renewal"/>
    <m/>
    <s v="Not Retained"/>
    <n v="1"/>
    <s v="Don Hartness"/>
    <x v="57"/>
    <s v="5/7/2026, 10:10 AM"/>
    <s v="Cancellation"/>
  </r>
  <r>
    <s v="DG0001045949"/>
    <s v="Canceled"/>
    <s v="Whirlpool Contact Center"/>
    <s v="5/7/2026, 10:36 AM"/>
    <s v="5/7/2026, 7:00 AM"/>
    <s v="5/6/2027, 11:59 PM"/>
    <s v="Annual Renewal"/>
    <m/>
    <s v="Not Retained"/>
    <n v="1"/>
    <s v="Lori Stannard"/>
    <x v="57"/>
    <s v="5/7/2026, 10:36 AM"/>
    <s v="Cancellation"/>
  </r>
  <r>
    <s v="DG0001591515"/>
    <s v="Initial"/>
    <s v="After CC"/>
    <s v="5/7/2026, 12:06 PM"/>
    <s v="6/2/2026, 7:00 AM"/>
    <m/>
    <s v="Subscription"/>
    <n v="0.2"/>
    <s v="Not Retained"/>
    <n v="1"/>
    <s v="Carla Jones"/>
    <x v="57"/>
    <s v="5/7/2026, 12:06 PM"/>
    <s v="Cancellation"/>
  </r>
  <r>
    <s v="DG0001707946"/>
    <s v="Initial"/>
    <s v="D&amp;G Contact Center"/>
    <s v="5/7/2026, 12:08 PM"/>
    <s v="6/1/2026, 7:00 AM"/>
    <m/>
    <s v="Subscription"/>
    <m/>
    <s v="Not Retained"/>
    <n v="1"/>
    <s v="Carla Jones"/>
    <x v="57"/>
    <s v="5/7/2026, 12:08 PM"/>
    <s v="Cancellation"/>
  </r>
  <r>
    <s v="DG0000721756"/>
    <s v="Canceled"/>
    <s v="Whirlpool Contact Center"/>
    <s v="5/7/2026, 1:01 PM"/>
    <s v="5/7/2026, 7:00 AM"/>
    <s v="12/1/2026, 11:59 PM"/>
    <s v="Annual Renewal"/>
    <m/>
    <s v="Not Retained"/>
    <n v="1"/>
    <s v="Lisa Adams"/>
    <x v="57"/>
    <s v="5/7/2026, 1:01 PM"/>
    <s v="Cancellation"/>
  </r>
  <r>
    <s v="DG0000517399"/>
    <s v="Initial"/>
    <s v="After CC"/>
    <s v="5/7/2026, 1:53 PM"/>
    <s v="5/22/2026, 7:00 AM"/>
    <s v="7/22/2026, 11:59 PM"/>
    <s v="Subscription"/>
    <m/>
    <s v="Not Retained"/>
    <n v="1"/>
    <s v="Linda Bush"/>
    <x v="57"/>
    <s v="5/7/2026, 1:53 PM"/>
    <s v="Cancellation"/>
  </r>
  <r>
    <s v="DG0001039388"/>
    <s v="Canceled"/>
    <s v="Tel Reg"/>
    <s v="5/7/2026, 2:02 PM"/>
    <s v="4/4/2026, 7:00 AM"/>
    <m/>
    <s v="Subscription"/>
    <m/>
    <s v="Not Retained"/>
    <n v="1"/>
    <s v="Janice Chaney"/>
    <x v="57"/>
    <s v="5/7/2026, 2:02 PM"/>
    <s v="Cancellation"/>
  </r>
  <r>
    <s v="DG0001940447"/>
    <s v="Initial"/>
    <s v="Whirlpool Contact Center"/>
    <s v="5/7/2026, 2:12 PM"/>
    <s v="6/1/2026, 7:00 AM"/>
    <m/>
    <s v="Subscription"/>
    <m/>
    <s v="Not Retained"/>
    <n v="1"/>
    <s v="Vicki Truksa"/>
    <x v="57"/>
    <s v="5/7/2026, 2:12 PM"/>
    <s v="Cancellation"/>
  </r>
  <r>
    <s v="DG0001824009"/>
    <s v="Initial"/>
    <s v="Tel Reg"/>
    <s v="5/7/2026, 2:53 PM"/>
    <s v="6/1/2026, 7:00 AM"/>
    <m/>
    <s v="Subscription"/>
    <m/>
    <s v="Not Retained"/>
    <n v="1"/>
    <s v="Robbie Masangkay"/>
    <x v="57"/>
    <s v="5/7/2026, 2:53 PM"/>
    <s v="Cancellation"/>
  </r>
  <r>
    <s v="DG0001824008"/>
    <s v="Initial"/>
    <s v="Tel Reg"/>
    <s v="5/7/2026, 2:55 PM"/>
    <s v="6/1/2026, 7:00 AM"/>
    <m/>
    <s v="Subscription"/>
    <m/>
    <s v="Not Retained"/>
    <n v="1"/>
    <s v="Robbie Masangkay"/>
    <x v="57"/>
    <s v="5/7/2026, 2:55 PM"/>
    <s v="Cancellation"/>
  </r>
  <r>
    <s v="DG0001824007"/>
    <s v="Canceled"/>
    <s v="Tel Reg"/>
    <s v="5/7/2026, 2:55 PM"/>
    <s v="5/7/2026, 7:00 AM"/>
    <m/>
    <s v="Subscription"/>
    <m/>
    <s v="Not Retained"/>
    <n v="1"/>
    <s v="Robbie Masangkay"/>
    <x v="57"/>
    <s v="5/7/2026, 2:55 PM"/>
    <s v="Cancellation"/>
  </r>
  <r>
    <s v="DG0001824010"/>
    <s v="Canceled"/>
    <s v="Tel Reg"/>
    <s v="5/7/2026, 2:57 PM"/>
    <s v="5/7/2026, 7:00 AM"/>
    <m/>
    <s v="Subscription"/>
    <m/>
    <s v="Not Retained"/>
    <n v="1"/>
    <s v="Robbie Masangkay"/>
    <x v="57"/>
    <s v="5/7/2026, 2:57 PM"/>
    <s v="Cancellation"/>
  </r>
  <r>
    <s v="DG0001102682"/>
    <s v="Initial"/>
    <s v="Whirlpool Contact Center"/>
    <s v="5/6/2026, 8:02 AM"/>
    <s v="5/29/2026, 7:00 AM"/>
    <m/>
    <s v="Annual Renewal"/>
    <m/>
    <s v="Not Retained"/>
    <n v="1"/>
    <s v="Bill Andrews"/>
    <x v="57"/>
    <s v="5/6/2026, 8:02 AM"/>
    <s v="Cancellation"/>
  </r>
  <r>
    <s v="DG0001584024"/>
    <s v="Canceled"/>
    <s v="Tel Reg"/>
    <s v="5/6/2026, 8:31 AM"/>
    <s v="5/6/2026, 7:00 AM"/>
    <m/>
    <s v="Subscription"/>
    <m/>
    <s v="Not Retained"/>
    <n v="1"/>
    <s v="Anothony Alleva"/>
    <x v="57"/>
    <s v="5/6/2026, 8:31 AM"/>
    <s v="Cancellation"/>
  </r>
  <r>
    <s v="DG0000708438"/>
    <s v="Initial"/>
    <s v="Tel Reg"/>
    <s v="5/6/2026, 9:32 AM"/>
    <s v="5/21/2026, 7:00 AM"/>
    <s v="11/21/2026, 11:59 PM"/>
    <s v="Subscription"/>
    <m/>
    <s v="Not Retained"/>
    <n v="1"/>
    <s v="Brandy Nathan"/>
    <x v="57"/>
    <s v="5/6/2026, 9:32 AM"/>
    <s v="Cancellation"/>
  </r>
  <r>
    <s v="DG0000489140"/>
    <s v="Canceled"/>
    <s v="Whirlpool Contact Center"/>
    <s v="5/6/2026, 10:43 AM"/>
    <s v="4/2/2026, 7:00 AM"/>
    <s v="7/2/2026, 11:59 PM"/>
    <s v="Annual Renewal"/>
    <m/>
    <s v="Not Retained"/>
    <n v="1"/>
    <s v="Wendi Whowell"/>
    <x v="57"/>
    <s v="5/6/2026, 10:43 AM"/>
    <s v="Cancellation"/>
  </r>
  <r>
    <s v="DG0000204590"/>
    <s v="Canceled"/>
    <s v="Tel Reg"/>
    <s v="5/6/2026, 1:56 PM"/>
    <s v="5/6/2026, 7:00 AM"/>
    <s v="6/29/2026, 11:59 PM"/>
    <s v="Subscription"/>
    <m/>
    <s v="Not Retained"/>
    <n v="1"/>
    <s v="William Hall"/>
    <x v="57"/>
    <s v="5/6/2026, 1:56 PM"/>
    <s v="Cancellation"/>
  </r>
  <r>
    <s v="DG0000815350"/>
    <s v="Initial"/>
    <s v="Tel Reg"/>
    <s v="5/6/2026, 2:39 PM"/>
    <s v="5/20/2026, 7:00 AM"/>
    <s v="1/20/2027, 11:59 PM"/>
    <s v="Subscription"/>
    <m/>
    <s v="Not Retained"/>
    <n v="1"/>
    <s v="Ruth Alvarado"/>
    <x v="57"/>
    <s v="5/6/2026, 2:39 PM"/>
    <s v="Cancellation"/>
  </r>
  <r>
    <s v="DG0000952533"/>
    <s v="Initial"/>
    <s v="Tel Reg"/>
    <s v="5/6/2026, 3:02 PM"/>
    <s v="5/28/2026, 7:00 AM"/>
    <s v="3/28/2027, 11:59 PM"/>
    <s v="Subscription"/>
    <m/>
    <s v="Not Retained"/>
    <n v="1"/>
    <s v="Carole Divito"/>
    <x v="57"/>
    <s v="5/6/2026, 3:02 PM"/>
    <s v="Cancellation"/>
  </r>
  <r>
    <s v="DG0001062907"/>
    <s v="Initial"/>
    <s v="Whirlpool Contact Center"/>
    <s v="5/6/2026, 3:11 PM"/>
    <s v="5/13/2026, 7:00 AM"/>
    <m/>
    <s v="Annual Renewal"/>
    <m/>
    <s v="Not Retained"/>
    <n v="1"/>
    <s v="Mariza Raudenbush"/>
    <x v="57"/>
    <s v="5/6/2026, 3:11 PM"/>
    <s v="Cancellation"/>
  </r>
  <r>
    <s v="DG0000719900"/>
    <s v="Canceled"/>
    <s v="Tel Reg"/>
    <s v="5/6/2026, 3:30 PM"/>
    <s v="3/29/2026, 7:00 AM"/>
    <s v="11/29/2026, 11:59 PM"/>
    <s v="Subscription"/>
    <n v="0.2"/>
    <s v="Not Retained"/>
    <n v="1"/>
    <s v="Danny Landers"/>
    <x v="57"/>
    <s v="5/6/2026, 3:30 PM"/>
    <s v="Cancellation"/>
  </r>
  <r>
    <s v="DG0001482535"/>
    <s v="Canceled"/>
    <s v="D&amp;G Contact Center"/>
    <s v="5/6/2026, 3:36 PM"/>
    <s v="3/31/2026, 7:00 AM"/>
    <m/>
    <s v="Subscription"/>
    <m/>
    <s v="Not Retained"/>
    <n v="1"/>
    <s v="Danny Landers"/>
    <x v="57"/>
    <s v="5/6/2026, 3:36 PM"/>
    <s v="Cancellation"/>
  </r>
  <r>
    <s v="DG0001482534"/>
    <s v="Canceled"/>
    <s v="D&amp;G Contact Center"/>
    <s v="5/6/2026, 3:36 PM"/>
    <s v="3/31/2026, 7:00 AM"/>
    <m/>
    <s v="Subscription"/>
    <m/>
    <s v="Not Retained"/>
    <n v="1"/>
    <s v="Danny Landers"/>
    <x v="57"/>
    <s v="5/6/2026, 3:36 PM"/>
    <s v="Cancellation"/>
  </r>
  <r>
    <s v="DG0001482536"/>
    <s v="Canceled"/>
    <s v="D&amp;G Contact Center"/>
    <s v="5/6/2026, 3:37 PM"/>
    <s v="4/1/2026, 7:00 AM"/>
    <m/>
    <s v="Subscription"/>
    <m/>
    <s v="Not Retained"/>
    <n v="1"/>
    <s v="Danny Landers"/>
    <x v="57"/>
    <s v="5/6/2026, 3:37 PM"/>
    <s v="Cancellation"/>
  </r>
  <r>
    <s v="DG0002201138"/>
    <s v="Initial"/>
    <s v="D&amp;G Contact Center"/>
    <s v="5/5/2026, 7:06 AM"/>
    <s v="6/3/2026, 7:00 AM"/>
    <m/>
    <s v="Subscription"/>
    <n v="0.5"/>
    <s v="Not Retained"/>
    <n v="1"/>
    <s v="Ryan Hicks"/>
    <x v="57"/>
    <s v="5/5/2026, 7:06 AM"/>
    <s v="Cancellation"/>
  </r>
  <r>
    <s v="DG0000200731"/>
    <s v="Initial"/>
    <s v="Web Reg"/>
    <s v="5/5/2026, 7:22 AM"/>
    <s v="5/19/2026, 7:00 AM"/>
    <s v="6/19/2026, 11:59 PM"/>
    <s v="Subscription"/>
    <m/>
    <s v="Not Retained"/>
    <n v="1"/>
    <s v="Kerry Lathrop"/>
    <x v="57"/>
    <s v="5/5/2026, 7:22 AM"/>
    <s v="Cancellation"/>
  </r>
  <r>
    <s v="DG0001034462"/>
    <s v="Canceled"/>
    <s v="Web Reg"/>
    <s v="5/5/2026, 7:44 AM"/>
    <s v="5/5/2026, 7:00 AM"/>
    <s v="5/1/2027, 11:59 PM"/>
    <s v="Subscription"/>
    <m/>
    <s v="Not Retained"/>
    <n v="1"/>
    <s v="Steven Galle"/>
    <x v="57"/>
    <s v="5/5/2026, 7:44 AM"/>
    <s v="Cancellation"/>
  </r>
  <r>
    <s v="DG0000801006"/>
    <s v="Canceled"/>
    <s v="Whirlpool Contact Center"/>
    <s v="5/5/2026, 9:25 AM"/>
    <s v="5/5/2026, 7:00 AM"/>
    <s v="1/12/2027, 11:59 PM"/>
    <s v="Annual Renewal"/>
    <m/>
    <s v="Not Retained"/>
    <n v="1"/>
    <s v="Jimmy Pizano"/>
    <x v="57"/>
    <s v="5/5/2026, 9:25 AM"/>
    <s v="Cancellation"/>
  </r>
  <r>
    <s v="DG0001260288"/>
    <s v="Canceled"/>
    <s v="Tel Reg"/>
    <s v="5/5/2026, 10:18 AM"/>
    <s v="3/26/2026, 7:00 AM"/>
    <m/>
    <s v="Subscription"/>
    <m/>
    <s v="Not Retained"/>
    <n v="1"/>
    <s v="Pat Betonte"/>
    <x v="57"/>
    <s v="5/5/2026, 10:18 AM"/>
    <s v="Cancellation"/>
  </r>
  <r>
    <s v="DG0001697239"/>
    <s v="Initial"/>
    <s v="Tel Reg"/>
    <s v="5/5/2026, 12:06 PM"/>
    <s v="5/31/2026, 7:00 AM"/>
    <m/>
    <s v="Subscription"/>
    <m/>
    <s v="Not Retained"/>
    <n v="1"/>
    <s v="Dani Osborne"/>
    <x v="57"/>
    <s v="5/5/2026, 12:06 PM"/>
    <s v="Cancellation"/>
  </r>
  <r>
    <s v="DG0001688084"/>
    <s v="Initial"/>
    <s v="Tel Reg"/>
    <s v="5/5/2026, 12:07 PM"/>
    <s v="5/28/2026, 7:00 AM"/>
    <m/>
    <s v="Subscription"/>
    <m/>
    <s v="Not Retained"/>
    <n v="1"/>
    <s v="Dani Osborne"/>
    <x v="57"/>
    <s v="5/5/2026, 12:07 PM"/>
    <s v="Cancellation"/>
  </r>
  <r>
    <s v="DG0001836949"/>
    <s v="Initial"/>
    <s v="Tel Reg"/>
    <s v="5/5/2026, 12:27 PM"/>
    <s v="6/4/2026, 7:00 AM"/>
    <m/>
    <s v="Subscription"/>
    <m/>
    <s v="Not Retained"/>
    <n v="1"/>
    <s v="Susan Strade"/>
    <x v="57"/>
    <s v="5/5/2026, 12:27 PM"/>
    <s v="Cancellation"/>
  </r>
  <r>
    <s v="DG0001939897"/>
    <s v="Initial"/>
    <s v="Tel Reg"/>
    <s v="5/5/2026, 1:51 PM"/>
    <s v="6/1/2026, 7:00 AM"/>
    <m/>
    <s v="Subscription"/>
    <n v="0.5"/>
    <s v="Not Retained"/>
    <n v="1"/>
    <s v="Shirley Federwisech"/>
    <x v="57"/>
    <s v="5/5/2026, 1:51 PM"/>
    <s v="Cancellation"/>
  </r>
  <r>
    <s v="DG0001939896"/>
    <s v="Initial"/>
    <s v="Tel Reg"/>
    <s v="5/5/2026, 1:53 PM"/>
    <s v="6/1/2026, 7:00 AM"/>
    <m/>
    <s v="Subscription"/>
    <n v="0.5"/>
    <s v="Not Retained"/>
    <n v="1"/>
    <s v="Shirley Federwisech"/>
    <x v="57"/>
    <s v="5/5/2026, 1:53 PM"/>
    <s v="Cancellation"/>
  </r>
  <r>
    <s v="DG0000049624"/>
    <s v="Canceled"/>
    <s v="Tel Reg"/>
    <s v="5/5/2026, 3:22 PM"/>
    <s v="5/9/2026, 7:00 AM"/>
    <s v="6/9/2026, 11:59 PM"/>
    <s v="Subscription"/>
    <m/>
    <s v="Not Retained"/>
    <n v="1"/>
    <s v="Brian Skiles"/>
    <x v="57"/>
    <s v="5/5/2026, 3:22 PM"/>
    <s v="Cancellation"/>
  </r>
  <r>
    <s v="DG0001294900"/>
    <s v="Canceled"/>
    <s v="Whirlpool Contact Center"/>
    <s v="5/5/2026, 3:27 PM"/>
    <s v="5/5/2026, 7:00 AM"/>
    <m/>
    <s v="Subscription"/>
    <m/>
    <s v="Not Retained"/>
    <n v="1"/>
    <s v="Anne Stahl"/>
    <x v="57"/>
    <s v="5/5/2026, 3:27 PM"/>
    <s v="Cancellation"/>
  </r>
  <r>
    <s v="DG0001596262"/>
    <s v="Initial"/>
    <s v="Tel Reg"/>
    <s v="5/5/2026, 3:43 PM"/>
    <s v="6/3/2026, 7:00 AM"/>
    <m/>
    <s v="Subscription"/>
    <m/>
    <s v="Not Retained"/>
    <n v="1"/>
    <s v="FREDERICK MCGINITIS"/>
    <x v="57"/>
    <s v="5/5/2026, 3:43 PM"/>
    <s v="Cancellation"/>
  </r>
  <r>
    <s v="DG0001596261"/>
    <s v="Initial"/>
    <s v="Tel Reg"/>
    <s v="5/5/2026, 3:44 PM"/>
    <s v="6/3/2026, 7:00 AM"/>
    <m/>
    <s v="Subscription"/>
    <m/>
    <s v="Not Retained"/>
    <n v="1"/>
    <s v="FREDERICK MCGINITIS"/>
    <x v="57"/>
    <s v="5/5/2026, 3:44 PM"/>
    <s v="Cancellation"/>
  </r>
  <r>
    <s v="DG0001158087"/>
    <s v="Canceled"/>
    <s v="Whirlpool Contact Center"/>
    <s v="5/4/2026, 7:06 AM"/>
    <s v="5/4/2026, 7:00 AM"/>
    <m/>
    <s v="Annual Renewal"/>
    <m/>
    <s v="Not Retained"/>
    <n v="1"/>
    <s v="Judy Davenport"/>
    <x v="57"/>
    <s v="5/4/2026, 7:06 AM"/>
    <s v="Cancellation"/>
  </r>
  <r>
    <s v="DG0001040722"/>
    <s v="Canceled"/>
    <s v="Whirlpool Contact Center"/>
    <s v="5/4/2026, 8:40 AM"/>
    <s v="5/4/2026, 7:00 AM"/>
    <m/>
    <s v="Annual Renewal"/>
    <m/>
    <s v="Not Retained"/>
    <n v="1"/>
    <s v="Joanne Coss"/>
    <x v="57"/>
    <s v="5/4/2026, 8:40 AM"/>
    <s v="Cancellation"/>
  </r>
  <r>
    <s v="DG0001763938"/>
    <s v="Canceled"/>
    <s v="D&amp;G Contact Center"/>
    <s v="5/4/2026, 8:46 AM"/>
    <s v="5/4/2026, 7:00 AM"/>
    <m/>
    <s v="Subscription"/>
    <n v="0.5"/>
    <s v="Not Retained"/>
    <n v="1"/>
    <s v="Stan Cobo"/>
    <x v="57"/>
    <s v="5/4/2026, 8:46 AM"/>
    <s v="Cancellation"/>
  </r>
  <r>
    <s v="DG0001534061"/>
    <s v="Canceled"/>
    <s v="After Web"/>
    <s v="5/4/2026, 8:47 AM"/>
    <s v="5/4/2026, 7:00 AM"/>
    <m/>
    <s v="Subscription"/>
    <m/>
    <s v="Not Retained"/>
    <n v="1"/>
    <s v="Stan Cobo"/>
    <x v="57"/>
    <s v="5/4/2026, 8:47 AM"/>
    <s v="Cancellation"/>
  </r>
  <r>
    <s v="DG0001889462"/>
    <s v="Initial"/>
    <s v="Tel Reg"/>
    <s v="5/4/2026, 9:06 AM"/>
    <s v="5/18/2026, 7:00 AM"/>
    <m/>
    <s v="Subscription"/>
    <m/>
    <s v="Not Retained"/>
    <n v="1"/>
    <s v="MICHAEL MILLER"/>
    <x v="57"/>
    <s v="5/4/2026, 9:06 AM"/>
    <s v="Cancellation"/>
  </r>
  <r>
    <s v="DG0001074254"/>
    <s v="Initial"/>
    <s v="D&amp;G Contact Center"/>
    <s v="5/4/2026, 10:00 AM"/>
    <s v="5/17/2026, 7:00 AM"/>
    <m/>
    <s v="Subscription"/>
    <n v="0.2"/>
    <s v="Not Retained"/>
    <n v="1"/>
    <s v="Kenneth Carman"/>
    <x v="57"/>
    <s v="5/4/2026, 10:00 AM"/>
    <s v="Cancellation"/>
  </r>
  <r>
    <s v="DG0001074180"/>
    <s v="Initial"/>
    <s v="Whirlpool Contact Center"/>
    <s v="5/4/2026, 10:05 AM"/>
    <s v="5/18/2026, 7:00 AM"/>
    <m/>
    <s v="Annual Renewal"/>
    <m/>
    <s v="Not Retained"/>
    <n v="1"/>
    <s v="Kenneth Carman"/>
    <x v="57"/>
    <s v="5/4/2026, 10:05 AM"/>
    <s v="Cancellation"/>
  </r>
  <r>
    <s v="DG0000163794"/>
    <s v="Canceled"/>
    <s v="Tel Reg"/>
    <s v="5/4/2026, 10:53 AM"/>
    <s v="5/4/2026, 7:00 AM"/>
    <s v="4/4/2027, 11:59 PM"/>
    <s v="Subscription"/>
    <m/>
    <s v="Not Retained"/>
    <n v="1"/>
    <s v="Thomas Thompson"/>
    <x v="57"/>
    <s v="5/4/2026, 10:53 AM"/>
    <s v="Cancellation"/>
  </r>
  <r>
    <s v="DG0001030565"/>
    <s v="Initial"/>
    <s v="Whirlpool Contact Center"/>
    <s v="5/4/2026, 11:46 AM"/>
    <s v="5/31/2026, 7:00 AM"/>
    <s v="4/30/2027, 11:59 PM"/>
    <s v="Subscription"/>
    <m/>
    <s v="Not Retained"/>
    <n v="1"/>
    <s v="Steven Line"/>
    <x v="57"/>
    <s v="5/4/2026, 11:46 AM"/>
    <s v="Cancellation"/>
  </r>
  <r>
    <s v="DG0000914419"/>
    <s v="Canceled"/>
    <s v="D&amp;G Contact Center"/>
    <s v="5/4/2026, 12:23 PM"/>
    <s v="5/10/2026, 7:00 AM"/>
    <s v="4/10/2027, 11:59 PM"/>
    <s v="Subscription"/>
    <m/>
    <s v="Not Retained"/>
    <n v="1"/>
    <s v="Shanice Watson"/>
    <x v="57"/>
    <s v="5/4/2026, 12:23 PM"/>
    <s v="Cancellation"/>
  </r>
  <r>
    <s v="DG0000914418"/>
    <s v="Canceled"/>
    <s v="D&amp;G Contact Center"/>
    <s v="5/4/2026, 12:24 PM"/>
    <s v="5/10/2026, 7:00 AM"/>
    <s v="4/10/2027, 11:59 PM"/>
    <s v="Subscription"/>
    <m/>
    <s v="Not Retained"/>
    <n v="1"/>
    <s v="Shanice Watson"/>
    <x v="57"/>
    <s v="5/4/2026, 12:24 PM"/>
    <s v="Cancellation"/>
  </r>
  <r>
    <s v="DG0000914417"/>
    <s v="Canceled"/>
    <s v="D&amp;G Contact Center"/>
    <s v="5/4/2026, 12:24 PM"/>
    <s v="5/10/2026, 7:00 AM"/>
    <s v="4/10/2027, 11:59 PM"/>
    <s v="Subscription"/>
    <m/>
    <s v="Not Retained"/>
    <n v="1"/>
    <s v="Shanice Watson"/>
    <x v="57"/>
    <s v="5/4/2026, 12:24 PM"/>
    <s v="Cancellation"/>
  </r>
  <r>
    <s v="DG0000914416"/>
    <s v="Canceled"/>
    <s v="D&amp;G Contact Center"/>
    <s v="5/4/2026, 12:25 PM"/>
    <s v="5/10/2026, 7:00 AM"/>
    <s v="4/10/2027, 11:59 PM"/>
    <s v="Subscription"/>
    <m/>
    <s v="Not Retained"/>
    <n v="1"/>
    <s v="Shanice Watson"/>
    <x v="57"/>
    <s v="5/4/2026, 12:25 PM"/>
    <s v="Cancellation"/>
  </r>
  <r>
    <s v="DG0000914420"/>
    <s v="Canceled"/>
    <s v="D&amp;G Contact Center"/>
    <s v="5/4/2026, 12:26 PM"/>
    <s v="5/10/2026, 7:00 AM"/>
    <s v="4/10/2027, 11:59 PM"/>
    <s v="Subscription"/>
    <m/>
    <s v="Not Retained"/>
    <n v="1"/>
    <s v="Shanice Watson"/>
    <x v="57"/>
    <s v="5/4/2026, 12:26 PM"/>
    <s v="Cancellation"/>
  </r>
  <r>
    <s v="DG0002054925"/>
    <s v="Canceled"/>
    <s v="Tel Reg"/>
    <s v="5/4/2026, 12:42 PM"/>
    <s v="5/4/2026, 7:00 AM"/>
    <m/>
    <s v="Subscription"/>
    <n v="0.5"/>
    <s v="Not Retained"/>
    <n v="1"/>
    <s v="Susan McGhee"/>
    <x v="57"/>
    <s v="5/4/2026, 12:42 PM"/>
    <s v="Cancellation"/>
  </r>
  <r>
    <s v="DG0002054924"/>
    <s v="Canceled"/>
    <s v="Tel Reg"/>
    <s v="5/4/2026, 12:42 PM"/>
    <s v="5/4/2026, 7:00 AM"/>
    <m/>
    <s v="Subscription"/>
    <n v="0.5"/>
    <s v="Not Retained"/>
    <n v="1"/>
    <s v="Susan McGhee"/>
    <x v="57"/>
    <s v="5/4/2026, 12:42 PM"/>
    <s v="Cancellation"/>
  </r>
  <r>
    <s v="DG0002054923"/>
    <s v="Canceled"/>
    <s v="Tel Reg"/>
    <s v="5/4/2026, 12:43 PM"/>
    <s v="5/4/2026, 7:00 AM"/>
    <m/>
    <s v="Subscription"/>
    <n v="0.5"/>
    <s v="Not Retained"/>
    <n v="1"/>
    <s v="Susan McGhee"/>
    <x v="57"/>
    <s v="5/4/2026, 12:43 PM"/>
    <s v="Cancellation"/>
  </r>
  <r>
    <s v="DG0000061990"/>
    <s v="Canceled"/>
    <s v="Web Reg"/>
    <s v="5/4/2026, 12:49 PM"/>
    <s v="5/4/2026, 7:00 AM"/>
    <s v="7/22/2026, 11:59 PM"/>
    <s v="Subscription"/>
    <m/>
    <s v="Not Retained"/>
    <n v="1"/>
    <s v="Anna marie Rongaus"/>
    <x v="57"/>
    <s v="5/4/2026, 12:49 PM"/>
    <s v="Cancellation"/>
  </r>
  <r>
    <s v="DG0002178220"/>
    <s v="Canceled"/>
    <s v="Tel Reg"/>
    <s v="5/4/2026, 1:11 PM"/>
    <s v="4/22/2026, 7:00 AM"/>
    <m/>
    <s v="Subscription"/>
    <n v="0.5"/>
    <s v="Not Retained"/>
    <n v="1"/>
    <s v="Richard Hins"/>
    <x v="57"/>
    <s v="5/4/2026, 1:11 PM"/>
    <s v="Cancellation"/>
  </r>
  <r>
    <s v="DG0002052071"/>
    <s v="Initial"/>
    <s v="Web Reg"/>
    <s v="5/4/2026, 1:50 PM"/>
    <s v="6/3/2026, 7:00 AM"/>
    <m/>
    <s v="Subscription"/>
    <n v="0.2"/>
    <s v="Not Retained"/>
    <n v="1"/>
    <s v="Bronya Feldmann"/>
    <x v="57"/>
    <s v="5/4/2026, 1:50 PM"/>
    <s v="Cancellation"/>
  </r>
  <r>
    <s v="DG0001080572"/>
    <s v="Initial"/>
    <s v="Whirlpool Contact Center"/>
    <s v="5/4/2026, 2:27 PM"/>
    <s v="5/20/2026, 7:00 AM"/>
    <m/>
    <s v="Annual Renewal"/>
    <m/>
    <s v="Not Retained"/>
    <n v="1"/>
    <s v="Patrick Harristhal"/>
    <x v="57"/>
    <s v="5/4/2026, 2:27 PM"/>
    <s v="Cancellation"/>
  </r>
  <r>
    <s v="DG0002137415"/>
    <s v="Canceled"/>
    <s v="D&amp;G Contact Center"/>
    <s v="5/4/2026, 2:55 PM"/>
    <s v="5/1/2026, 7:00 AM"/>
    <m/>
    <s v="Subscription"/>
    <n v="0.5"/>
    <s v="Not Retained"/>
    <n v="1"/>
    <s v="Sergio Avila"/>
    <x v="57"/>
    <s v="5/4/2026, 2:55 PM"/>
    <s v="Cancellation"/>
  </r>
  <r>
    <s v="DG0000406711"/>
    <s v="Initial"/>
    <s v="D&amp;G Contact Center"/>
    <s v="5/1/2026, 7:52 AM"/>
    <s v="5/30/2026, 7:00 AM"/>
    <s v="5/30/2026, 11:59 PM"/>
    <s v="Subscription"/>
    <n v="0.2"/>
    <s v="Not Retained"/>
    <n v="1"/>
    <s v="Megan Kennedy"/>
    <x v="57"/>
    <s v="5/1/2026, 7:52 AM"/>
    <s v="Cancellation"/>
  </r>
  <r>
    <s v="DG0002194904"/>
    <s v="Initial"/>
    <s v="D&amp;G Contact Center"/>
    <s v="5/1/2026, 8:40 AM"/>
    <s v="5/31/2026, 7:00 AM"/>
    <m/>
    <s v="Subscription"/>
    <n v="0.5"/>
    <s v="Not Retained"/>
    <n v="1"/>
    <s v="Maurice Adams"/>
    <x v="57"/>
    <s v="5/1/2026, 8:40 AM"/>
    <s v="Cancellation"/>
  </r>
  <r>
    <s v="DG0002193026"/>
    <s v="Initial"/>
    <s v="D&amp;G Contact Center"/>
    <s v="5/1/2026, 8:49 AM"/>
    <s v="5/30/2026, 7:00 AM"/>
    <m/>
    <s v="Subscription"/>
    <n v="0.5"/>
    <s v="Not Retained"/>
    <n v="1"/>
    <s v="Maurice Adams"/>
    <x v="57"/>
    <s v="5/1/2026, 8:49 AM"/>
    <s v="Cancellation"/>
  </r>
  <r>
    <s v="DG0000562202"/>
    <s v="Initial"/>
    <s v="D&amp;G Contact Center"/>
    <s v="5/1/2026, 9:02 AM"/>
    <s v="5/20/2026, 7:00 AM"/>
    <s v="9/20/2026, 11:59 PM"/>
    <s v="Subscription"/>
    <m/>
    <s v="Not Retained"/>
    <n v="1"/>
    <s v="Concetta Friscia"/>
    <x v="57"/>
    <s v="5/1/2026, 9:02 AM"/>
    <s v="Cancellation"/>
  </r>
  <r>
    <s v="DG0000439986"/>
    <s v="Initial"/>
    <s v="Whirlpool Contact Center"/>
    <s v="5/1/2026, 2:44 PM"/>
    <s v="5/29/2026, 7:00 AM"/>
    <s v="5/29/2026, 11:59 PM"/>
    <s v="Annual Renewal"/>
    <m/>
    <s v="Not Retained"/>
    <n v="1"/>
    <s v="Lewis Perez"/>
    <x v="57"/>
    <s v="5/1/2026, 2:44 PM"/>
    <s v="Cancellation"/>
  </r>
  <r>
    <s v="DG0000756272"/>
    <s v="Initial"/>
    <s v="Tel Reg"/>
    <s v="5/11/2026, 6:52 AM"/>
    <s v="5/17/2026, 7:00 AM"/>
    <s v="12/17/2026, 11:59 PM"/>
    <s v="Subscription"/>
    <m/>
    <s v="Not Retained"/>
    <n v="1"/>
    <s v="Cortney Roy"/>
    <x v="58"/>
    <s v="5/11/2026, 6:52 AM"/>
    <s v="Cancellation"/>
  </r>
  <r>
    <s v="DG0001806342"/>
    <s v="Canceled"/>
    <s v="Whirlpool Contact Center"/>
    <s v="5/8/2026, 6:38 AM"/>
    <s v="5/8/2026, 7:00 AM"/>
    <m/>
    <s v="Annual Renewal"/>
    <m/>
    <s v="Not Retained"/>
    <n v="1"/>
    <s v="Charles Brown"/>
    <x v="58"/>
    <s v="5/8/2026, 6:38 AM"/>
    <s v="Cancellation"/>
  </r>
  <r>
    <s v="DG0001046618"/>
    <s v="Canceled"/>
    <s v="Whirlpool Contact Center"/>
    <s v="5/8/2026, 7:58 AM"/>
    <s v="5/7/2026, 7:00 AM"/>
    <s v="5/6/2027, 11:59 PM"/>
    <s v="Annual Renewal"/>
    <m/>
    <s v="Not Retained"/>
    <n v="1"/>
    <s v="Dawn Mort"/>
    <x v="58"/>
    <s v="5/8/2026, 7:58 AM"/>
    <s v="Cancellation"/>
  </r>
  <r>
    <s v="DG0001485951"/>
    <s v="Canceled"/>
    <s v="Whirlpool Contact Center"/>
    <s v="5/8/2026, 9:11 AM"/>
    <s v="5/8/2026, 7:00 AM"/>
    <m/>
    <s v="Annual Renewal"/>
    <m/>
    <s v="Not Retained"/>
    <n v="1"/>
    <s v="Prather Thomas"/>
    <x v="58"/>
    <s v="5/8/2026, 9:11 AM"/>
    <s v="Cancellation"/>
  </r>
  <r>
    <s v="DG0001279386"/>
    <s v="Initial"/>
    <s v="Whirlpool Contact Center"/>
    <s v="5/7/2026, 7:17 AM"/>
    <s v="5/31/2026, 7:00 AM"/>
    <m/>
    <s v="Subscription"/>
    <m/>
    <s v="Not Retained"/>
    <n v="1"/>
    <s v="Santiago Lopez Insua"/>
    <x v="58"/>
    <s v="5/7/2026, 7:17 AM"/>
    <s v="Cancellation"/>
  </r>
  <r>
    <s v="DG0001279385"/>
    <s v="Initial"/>
    <s v="Whirlpool Contact Center"/>
    <s v="5/7/2026, 7:17 AM"/>
    <s v="5/31/2026, 7:00 AM"/>
    <m/>
    <s v="Subscription"/>
    <m/>
    <s v="Not Retained"/>
    <n v="1"/>
    <s v="Santiago Lopez Insua"/>
    <x v="58"/>
    <s v="5/7/2026, 7:17 AM"/>
    <s v="Cancellation"/>
  </r>
  <r>
    <s v="DG0001243177"/>
    <s v="Canceled"/>
    <s v="Whirlpool Contact Center"/>
    <s v="5/7/2026, 7:29 AM"/>
    <s v="5/7/2026, 7:00 AM"/>
    <m/>
    <s v="Annual Renewal"/>
    <m/>
    <s v="Not Retained"/>
    <n v="1"/>
    <s v="Alida Moore"/>
    <x v="58"/>
    <s v="5/7/2026, 7:29 AM"/>
    <s v="Cancellation"/>
  </r>
  <r>
    <s v="DG0001121052"/>
    <s v="Initial"/>
    <s v="Whirlpool Contact Center"/>
    <s v="5/7/2026, 7:34 AM"/>
    <s v="6/4/2026, 7:00 AM"/>
    <m/>
    <s v="Annual Renewal"/>
    <m/>
    <s v="Not Retained"/>
    <n v="1"/>
    <s v="LYDIA CABELLO"/>
    <x v="58"/>
    <s v="5/7/2026, 7:34 AM"/>
    <s v="Cancellation"/>
  </r>
  <r>
    <s v="DG0001060060"/>
    <s v="Initial"/>
    <s v="Whirlpool Contact Center"/>
    <s v="5/6/2026, 7:37 AM"/>
    <s v="5/12/2026, 7:00 AM"/>
    <m/>
    <s v="Annual Renewal"/>
    <m/>
    <s v="Not Retained"/>
    <n v="1"/>
    <s v="Anthony Beden"/>
    <x v="58"/>
    <s v="5/6/2026, 7:37 AM"/>
    <s v="Cancellation"/>
  </r>
  <r>
    <s v="DG0001060022"/>
    <s v="Initial"/>
    <s v="Whirlpool Contact Center"/>
    <s v="5/6/2026, 7:37 AM"/>
    <s v="5/12/2026, 7:00 AM"/>
    <m/>
    <s v="Annual Renewal"/>
    <m/>
    <s v="Not Retained"/>
    <n v="1"/>
    <s v="Anthony Beden"/>
    <x v="58"/>
    <s v="5/6/2026, 7:37 AM"/>
    <s v="Cancellation"/>
  </r>
  <r>
    <s v="DG0001647197"/>
    <s v="Canceled"/>
    <s v="Whirlpool Contact Center"/>
    <s v="5/6/2026, 9:08 AM"/>
    <s v="12/10/2025, 6:00 AM"/>
    <m/>
    <s v="Subscription"/>
    <m/>
    <s v="Not Retained"/>
    <n v="1"/>
    <s v="MARIA DAVALOS"/>
    <x v="58"/>
    <s v="5/6/2026, 9:08 AM"/>
    <s v="Cancellation"/>
  </r>
  <r>
    <s v="DG0000284164"/>
    <s v="Initial"/>
    <s v="Tel Reg"/>
    <s v="5/6/2026, 10:35 AM"/>
    <s v="5/16/2026, 7:00 AM"/>
    <s v="11/16/2026, 11:59 PM"/>
    <s v="Subscription"/>
    <m/>
    <s v="Not Retained"/>
    <n v="1"/>
    <s v="Keij Rodriguze"/>
    <x v="58"/>
    <s v="5/6/2026, 10:35 AM"/>
    <s v="Cancellation"/>
  </r>
  <r>
    <s v="DG0000284163"/>
    <s v="Initial"/>
    <s v="Tel Reg"/>
    <s v="5/6/2026, 10:36 AM"/>
    <s v="5/16/2026, 7:00 AM"/>
    <s v="11/16/2026, 11:59 PM"/>
    <s v="Subscription"/>
    <m/>
    <s v="Not Retained"/>
    <n v="1"/>
    <s v="Keij Rodriguze"/>
    <x v="58"/>
    <s v="5/6/2026, 10:36 AM"/>
    <s v="Cancellation"/>
  </r>
  <r>
    <s v="DG0001219364"/>
    <s v="Canceled"/>
    <s v="Tel Reg"/>
    <s v="5/6/2026, 10:36 AM"/>
    <s v="5/11/2026, 7:00 AM"/>
    <m/>
    <s v="Subscription"/>
    <m/>
    <s v="Not Retained"/>
    <n v="1"/>
    <s v="Keij Rodriguze"/>
    <x v="58"/>
    <s v="5/6/2026, 10:36 AM"/>
    <s v="Cancellation"/>
  </r>
  <r>
    <s v="DG0000372396"/>
    <s v="Canceled"/>
    <s v="After Mail"/>
    <s v="5/6/2026, 12:46 PM"/>
    <s v="5/3/2026, 7:00 AM"/>
    <s v="5/2/2027, 11:59 PM"/>
    <s v="Subscription"/>
    <m/>
    <s v="Not Retained"/>
    <n v="1"/>
    <s v="Gary Boehmer"/>
    <x v="58"/>
    <s v="5/6/2026, 12:46 PM"/>
    <s v="Cancellation"/>
  </r>
  <r>
    <s v="DG0001762993"/>
    <s v="Canceled"/>
    <s v="Whirlpool Contact Center"/>
    <s v="5/6/2026, 12:55 PM"/>
    <s v="5/6/2026, 7:00 AM"/>
    <m/>
    <s v="Annual Renewal"/>
    <m/>
    <s v="Not Retained"/>
    <n v="1"/>
    <s v="Michael McCabe"/>
    <x v="58"/>
    <s v="5/6/2026, 12:55 PM"/>
    <s v="Cancellation"/>
  </r>
  <r>
    <s v="DG0000391210"/>
    <s v="Initial"/>
    <s v="Whirlpool Contact Center"/>
    <s v="5/5/2026, 11:59 AM"/>
    <s v="5/16/2026, 7:00 AM"/>
    <s v="4/16/2027, 11:59 PM"/>
    <s v="Subscription"/>
    <m/>
    <s v="Not Retained"/>
    <n v="1"/>
    <s v="Delilah MARTINEZ"/>
    <x v="58"/>
    <s v="5/5/2026, 11:59 AM"/>
    <s v="Cancellation"/>
  </r>
  <r>
    <s v="DG0001132017"/>
    <s v="Canceled"/>
    <s v="Whirlpool Contact Center"/>
    <s v="5/5/2026, 12:58 PM"/>
    <s v="5/5/2026, 7:00 AM"/>
    <m/>
    <s v="Annual Renewal"/>
    <m/>
    <s v="Not Retained"/>
    <n v="1"/>
    <s v="Elizabeth McNamara"/>
    <x v="58"/>
    <s v="5/5/2026, 12:58 PM"/>
    <s v="Cancellation"/>
  </r>
  <r>
    <s v="DG0002194858"/>
    <s v="Initial"/>
    <s v="D&amp;G Contact Center"/>
    <s v="5/5/2026, 2:49 PM"/>
    <s v="5/31/2026, 7:00 AM"/>
    <m/>
    <s v="Subscription"/>
    <n v="0.5"/>
    <s v="Not Retained"/>
    <n v="1"/>
    <s v="Freddy Lazo"/>
    <x v="58"/>
    <s v="5/5/2026, 2:49 PM"/>
    <s v="Cancellation"/>
  </r>
  <r>
    <s v="DG0002194857"/>
    <s v="Initial"/>
    <s v="D&amp;G Contact Center"/>
    <s v="5/5/2026, 2:50 PM"/>
    <s v="5/31/2026, 7:00 AM"/>
    <m/>
    <s v="Subscription"/>
    <n v="0.5"/>
    <s v="Not Retained"/>
    <n v="1"/>
    <s v="Freddy Lazo"/>
    <x v="58"/>
    <s v="5/5/2026, 2:50 PM"/>
    <s v="Cancellation"/>
  </r>
  <r>
    <s v="DG0002194855"/>
    <s v="Initial"/>
    <s v="D&amp;G Contact Center"/>
    <s v="5/5/2026, 2:50 PM"/>
    <s v="5/31/2026, 7:00 AM"/>
    <m/>
    <s v="Subscription"/>
    <n v="0.5"/>
    <s v="Not Retained"/>
    <n v="1"/>
    <s v="Freddy Lazo"/>
    <x v="58"/>
    <s v="5/5/2026, 2:50 PM"/>
    <s v="Cancellation"/>
  </r>
  <r>
    <s v="DG0002073125"/>
    <s v="Canceled"/>
    <s v="D&amp;G Contact Center"/>
    <s v="5/4/2026, 7:18 AM"/>
    <s v="4/9/2026, 7:00 AM"/>
    <m/>
    <s v="Subscription"/>
    <n v="0.5"/>
    <s v="Not Retained"/>
    <n v="1"/>
    <s v="Delia Pena"/>
    <x v="58"/>
    <s v="5/4/2026, 7:18 AM"/>
    <s v="Cancellation"/>
  </r>
  <r>
    <s v="DG0002073124"/>
    <s v="Canceled"/>
    <s v="D&amp;G Contact Center"/>
    <s v="5/4/2026, 7:19 AM"/>
    <s v="4/9/2026, 7:00 AM"/>
    <m/>
    <s v="Subscription"/>
    <n v="0.5"/>
    <s v="Not Retained"/>
    <n v="1"/>
    <s v="Delia Pena"/>
    <x v="58"/>
    <s v="5/4/2026, 7:19 AM"/>
    <s v="Cancellation"/>
  </r>
  <r>
    <s v="DG0002104034"/>
    <s v="Canceled"/>
    <s v="D&amp;G Contact Center"/>
    <s v="5/4/2026, 9:39 AM"/>
    <s v="4/18/2026, 7:00 AM"/>
    <m/>
    <s v="Subscription"/>
    <n v="0.5"/>
    <s v="Not Retained"/>
    <n v="1"/>
    <s v="Nelson Taveras"/>
    <x v="58"/>
    <s v="5/4/2026, 9:39 AM"/>
    <s v="Cancellation"/>
  </r>
  <r>
    <s v="DG0000964340"/>
    <s v="Initial"/>
    <s v="Whirlpool Contact Center"/>
    <s v="5/4/2026, 12:08 PM"/>
    <s v="6/2/2026, 7:00 AM"/>
    <s v="4/2/2027, 11:59 PM"/>
    <s v="Subscription"/>
    <m/>
    <s v="Not Retained"/>
    <n v="1"/>
    <s v="Mario Marroquin"/>
    <x v="58"/>
    <s v="5/4/2026, 12:08 PM"/>
    <s v="Cancellation"/>
  </r>
  <r>
    <s v="DG0001160168"/>
    <s v="Canceled"/>
    <s v="Whirlpool Contact Center"/>
    <s v="5/4/2026, 12:11 PM"/>
    <s v="5/4/2026, 7:00 AM"/>
    <m/>
    <s v="Annual Renewal"/>
    <m/>
    <s v="Not Retained"/>
    <n v="1"/>
    <s v="Christa Tomlinson"/>
    <x v="58"/>
    <s v="5/4/2026, 12:11 PM"/>
    <s v="Cancellation"/>
  </r>
  <r>
    <s v="DG0002007880"/>
    <s v="Initial"/>
    <s v="Web Reg"/>
    <s v="5/4/2026, 1:13 PM"/>
    <s v="5/19/2026, 7:00 AM"/>
    <m/>
    <s v="Subscription"/>
    <m/>
    <s v="Not Retained"/>
    <n v="1"/>
    <s v="Jose Becerra"/>
    <x v="58"/>
    <s v="5/4/2026, 1:13 PM"/>
    <s v="Cancellation"/>
  </r>
  <r>
    <s v="DG0002007904"/>
    <s v="Canceled"/>
    <s v="Web Reg"/>
    <s v="5/4/2026, 1:14 PM"/>
    <s v="3/19/2026, 7:00 AM"/>
    <m/>
    <s v="Subscription"/>
    <m/>
    <s v="Not Retained"/>
    <n v="1"/>
    <s v="Jose Becerra"/>
    <x v="58"/>
    <s v="5/4/2026, 1:14 PM"/>
    <s v="Cancellation"/>
  </r>
  <r>
    <s v="DG0002007934"/>
    <s v="Canceled"/>
    <s v="Web Reg"/>
    <s v="5/4/2026, 1:15 PM"/>
    <s v="3/19/2026, 7:00 AM"/>
    <m/>
    <s v="Subscription"/>
    <m/>
    <s v="Not Retained"/>
    <n v="1"/>
    <s v="Jose Becerra"/>
    <x v="58"/>
    <s v="5/4/2026, 1:15 PM"/>
    <s v="Cancellation"/>
  </r>
  <r>
    <s v="DG0001404998"/>
    <s v="Canceled"/>
    <s v="Tel Reg"/>
    <s v="5/1/2026, 8:02 AM"/>
    <s v="5/7/2026, 7:00 AM"/>
    <m/>
    <s v="Subscription"/>
    <m/>
    <s v="Not Retained"/>
    <n v="1"/>
    <s v="Alma Orellana"/>
    <x v="58"/>
    <s v="5/1/2026, 8:02 AM"/>
    <s v="Cancellation"/>
  </r>
  <r>
    <s v="DG0002173435"/>
    <s v="Initial"/>
    <s v="D&amp;G Contact Center"/>
    <s v="5/1/2026, 8:17 AM"/>
    <s v="5/20/2026, 7:00 AM"/>
    <m/>
    <s v="Subscription"/>
    <n v="0.5"/>
    <s v="Not Retained"/>
    <n v="1"/>
    <s v="Janice McCant"/>
    <x v="58"/>
    <s v="5/1/2026, 8:17 AM"/>
    <s v="Cancellation"/>
  </r>
  <r>
    <s v="DG0001375471"/>
    <s v="Canceled"/>
    <s v="After CC"/>
    <s v="5/1/2026, 9:06 AM"/>
    <s v="4/28/2026, 7:00 AM"/>
    <m/>
    <s v="Subscription"/>
    <m/>
    <s v="Not Retained"/>
    <n v="1"/>
    <s v="Maribel de Mata"/>
    <x v="58"/>
    <s v="5/1/2026, 9:06 AM"/>
    <s v="Cancellation"/>
  </r>
  <r>
    <s v="DG0000270802"/>
    <s v="Initial"/>
    <s v="Tel Reg"/>
    <s v="5/1/2026, 1:42 PM"/>
    <s v="5/25/2026, 7:00 AM"/>
    <s v="10/25/2026, 11:59 PM"/>
    <s v="Subscription"/>
    <n v="0.2"/>
    <s v="Not Retained"/>
    <n v="1"/>
    <s v="Katina Rice"/>
    <x v="58"/>
    <s v="5/1/2026, 1:42 PM"/>
    <s v="Cancellation"/>
  </r>
  <r>
    <s v="DG0001171209"/>
    <s v="Initial"/>
    <s v="Web Reg"/>
    <s v="5/11/2026, 6:44 AM"/>
    <s v="5/23/2026, 7:00 AM"/>
    <m/>
    <s v="Subscription"/>
    <m/>
    <s v="Not Retained"/>
    <n v="1"/>
    <s v="Linda Corral"/>
    <x v="59"/>
    <s v="5/11/2026, 6:44 AM"/>
    <s v="Cancellation"/>
  </r>
  <r>
    <s v="DG0002078920"/>
    <s v="Initial"/>
    <s v="After CC"/>
    <s v="5/11/2026, 6:55 AM"/>
    <s v="6/10/2026, 7:00 AM"/>
    <m/>
    <s v="Subscription"/>
    <m/>
    <s v="Not Retained"/>
    <n v="1"/>
    <s v="Pavan Chakrala"/>
    <x v="59"/>
    <s v="5/11/2026, 6:55 AM"/>
    <s v="Cancellation"/>
  </r>
  <r>
    <s v="DG0000695824"/>
    <s v="Canceled"/>
    <s v="After Mail"/>
    <s v="5/8/2026, 9:05 AM"/>
    <s v="1/7/2026, 6:00 AM"/>
    <s v="1/6/2027, 11:59 PM"/>
    <s v="Subscription"/>
    <m/>
    <s v="Not Retained"/>
    <n v="1"/>
    <s v="Conie Kraft"/>
    <x v="59"/>
    <s v="5/8/2026, 9:05 AM"/>
    <s v="Cancellation"/>
  </r>
  <r>
    <s v="DG0000796378"/>
    <s v="Canceled"/>
    <s v="Tel Reg"/>
    <s v="5/8/2026, 11:14 AM"/>
    <s v="5/9/2026, 7:00 AM"/>
    <s v="1/9/2027, 11:59 PM"/>
    <s v="Subscription"/>
    <m/>
    <s v="Not Retained"/>
    <n v="1"/>
    <s v="Veera Pasapuleti"/>
    <x v="59"/>
    <s v="5/8/2026, 11:14 AM"/>
    <s v="Cancellation"/>
  </r>
  <r>
    <s v="DG0001696667"/>
    <s v="Initial"/>
    <s v="Whirlpool Contact Center"/>
    <s v="5/7/2026, 9:33 AM"/>
    <s v="5/31/2026, 7:00 AM"/>
    <m/>
    <s v="Subscription"/>
    <m/>
    <s v="Not Retained"/>
    <n v="1"/>
    <s v="James Wells"/>
    <x v="59"/>
    <s v="5/7/2026, 9:33 AM"/>
    <s v="Cancellation"/>
  </r>
  <r>
    <s v="DG0000412181"/>
    <s v="Canceled"/>
    <s v="Whirlpool Contact Center"/>
    <s v="5/7/2026, 2:01 PM"/>
    <s v="4/5/2026, 7:00 AM"/>
    <s v="5/5/2026, 11:59 PM"/>
    <s v="Annual Renewal"/>
    <m/>
    <s v="Not Retained"/>
    <n v="1"/>
    <s v="QUYDELLA MCKAY"/>
    <x v="59"/>
    <s v="5/7/2026, 2:01 PM"/>
    <s v="Cancellation"/>
  </r>
  <r>
    <s v="DG0002105009"/>
    <s v="Canceled"/>
    <s v="Tel Reg"/>
    <s v="5/6/2026, 10:01 AM"/>
    <s v="5/6/2026, 7:00 AM"/>
    <m/>
    <s v="Subscription"/>
    <n v="0.5"/>
    <s v="Not Retained"/>
    <n v="1"/>
    <s v="Chuck Federowicz"/>
    <x v="59"/>
    <s v="5/6/2026, 10:01 AM"/>
    <s v="Cancellation"/>
  </r>
  <r>
    <s v="DG0001102996"/>
    <s v="Initial"/>
    <s v="Whirlpool Contact Center"/>
    <s v="5/6/2026, 11:09 AM"/>
    <s v="5/29/2026, 7:00 AM"/>
    <m/>
    <s v="Annual Renewal"/>
    <m/>
    <s v="Not Retained"/>
    <n v="1"/>
    <s v="Martha Gadberry"/>
    <x v="59"/>
    <s v="5/6/2026, 11:09 AM"/>
    <s v="Cancellation"/>
  </r>
  <r>
    <s v="DG0000927420"/>
    <s v="Canceled"/>
    <s v="Whirlpool Contact Center"/>
    <s v="5/5/2026, 7:08 AM"/>
    <s v="5/5/2026, 7:00 AM"/>
    <s v="3/17/2027, 11:59 PM"/>
    <s v="Annual Renewal"/>
    <m/>
    <s v="Not Retained"/>
    <n v="1"/>
    <s v="Sadaf RAHMAN"/>
    <x v="59"/>
    <s v="5/5/2026, 7:08 AM"/>
    <s v="Cancellation"/>
  </r>
  <r>
    <s v="DG0001893761"/>
    <s v="Canceled"/>
    <s v="D&amp;G Contact Center"/>
    <s v="5/5/2026, 7:24 AM"/>
    <s v="2/19/2026, 6:00 AM"/>
    <m/>
    <s v="Subscription"/>
    <m/>
    <s v="Not Retained"/>
    <n v="1"/>
    <s v="Linda Nesbitt"/>
    <x v="59"/>
    <s v="5/5/2026, 7:24 AM"/>
    <s v="Cancellation"/>
  </r>
  <r>
    <s v="DG0001519513"/>
    <s v="Initial"/>
    <s v="Whirlpool Contact Center"/>
    <s v="5/5/2026, 12:26 PM"/>
    <s v="5/12/2026, 7:00 AM"/>
    <m/>
    <s v="Subscription"/>
    <m/>
    <s v="Not Retained"/>
    <n v="1"/>
    <s v="Clarence Page"/>
    <x v="59"/>
    <s v="5/5/2026, 12:26 PM"/>
    <s v="Cancellation"/>
  </r>
  <r>
    <s v="DG0000884583"/>
    <s v="Canceled"/>
    <s v="Whirlpool Contact Center"/>
    <s v="5/5/2026, 1:33 PM"/>
    <s v="5/5/2026, 7:00 AM"/>
    <s v="2/25/2027, 11:59 PM"/>
    <s v="Annual Renewal"/>
    <m/>
    <s v="Not Retained"/>
    <n v="1"/>
    <s v="Cleta Lundy"/>
    <x v="59"/>
    <s v="5/5/2026, 1:33 PM"/>
    <s v="Cancellation"/>
  </r>
  <r>
    <s v="DG0001823181"/>
    <s v="Canceled"/>
    <s v="Whirlpool Contact Center"/>
    <s v="5/1/2026, 7:15 AM"/>
    <s v="5/1/2026, 7:00 AM"/>
    <m/>
    <s v="Annual Renewal"/>
    <m/>
    <s v="Not Retained"/>
    <n v="1"/>
    <s v="Tatiana Rodriguez"/>
    <x v="59"/>
    <s v="5/1/2026, 7:15 AM"/>
    <s v="Cancellation"/>
  </r>
  <r>
    <s v="DG0001825560"/>
    <s v="Initial"/>
    <s v="Tel Reg"/>
    <s v="5/11/2026, 6:07 AM"/>
    <s v="6/1/2026, 7:00 AM"/>
    <m/>
    <s v="Subscription"/>
    <m/>
    <s v="Not Retained"/>
    <n v="1"/>
    <s v="Barbara Harris"/>
    <x v="60"/>
    <s v="5/11/2026, 6:07 AM"/>
    <s v="Cancellation"/>
  </r>
  <r>
    <s v="DG0001825557"/>
    <s v="Initial"/>
    <s v="Tel Reg"/>
    <s v="5/11/2026, 6:08 AM"/>
    <s v="6/1/2026, 7:00 AM"/>
    <m/>
    <s v="Subscription"/>
    <m/>
    <s v="Not Retained"/>
    <n v="1"/>
    <s v="Barbara Harris"/>
    <x v="60"/>
    <s v="5/11/2026, 6:08 AM"/>
    <s v="Cancellation"/>
  </r>
  <r>
    <s v="DG0000807919"/>
    <s v="Canceled"/>
    <s v="Web Reg"/>
    <s v="5/11/2026, 6:20 AM"/>
    <s v="5/11/2026, 7:00 AM"/>
    <s v="1/15/2027, 11:59 PM"/>
    <s v="Subscription"/>
    <m/>
    <s v="Not Retained"/>
    <n v="1"/>
    <s v="Amber Ensey"/>
    <x v="60"/>
    <s v="5/11/2026, 6:20 AM"/>
    <s v="Cancellation"/>
  </r>
  <r>
    <s v="DG0000388500"/>
    <s v="Initial"/>
    <s v="Web Reg"/>
    <s v="5/11/2026, 6:32 AM"/>
    <s v="5/14/2026, 7:00 AM"/>
    <s v="4/14/2027, 11:59 PM"/>
    <s v="Subscription"/>
    <m/>
    <s v="Not Retained"/>
    <n v="1"/>
    <s v="Philip Foster"/>
    <x v="60"/>
    <s v="5/11/2026, 6:32 AM"/>
    <s v="Cancellation"/>
  </r>
  <r>
    <s v="DG0001390074"/>
    <s v="Initial"/>
    <s v="After Mail"/>
    <s v="5/11/2026, 6:47 AM"/>
    <s v="5/31/2026, 7:00 AM"/>
    <m/>
    <s v="Subscription"/>
    <n v="0.2"/>
    <s v="Not Retained"/>
    <n v="1"/>
    <s v="Jordan Pambid"/>
    <x v="60"/>
    <s v="5/11/2026, 6:47 AM"/>
    <s v="Cancellation"/>
  </r>
  <r>
    <s v="DG0001970826"/>
    <s v="Initial"/>
    <s v="Tel Reg"/>
    <s v="5/11/2026, 6:50 AM"/>
    <s v="6/9/2026, 7:00 AM"/>
    <m/>
    <s v="Subscription"/>
    <m/>
    <s v="Not Retained"/>
    <n v="1"/>
    <s v="Cy Williams"/>
    <x v="60"/>
    <s v="5/11/2026, 6:50 AM"/>
    <s v="Cancellation"/>
  </r>
  <r>
    <s v="DG0002122927"/>
    <s v="Canceled"/>
    <s v="Whirlpool Contact Center"/>
    <s v="5/8/2026, 8:43 AM"/>
    <s v="3/25/2026, 7:00 AM"/>
    <m/>
    <s v="Annual Renewal"/>
    <m/>
    <s v="Not Retained"/>
    <n v="1"/>
    <s v="Cherie Thomas"/>
    <x v="60"/>
    <s v="5/8/2026, 8:43 AM"/>
    <s v="Cancellation"/>
  </r>
  <r>
    <s v="DG0001046151"/>
    <s v="Initial"/>
    <s v="Tel Reg"/>
    <s v="5/8/2026, 9:32 AM"/>
    <s v="6/6/2026, 7:00 AM"/>
    <s v="5/6/2027, 11:59 PM"/>
    <s v="Subscription"/>
    <m/>
    <s v="Not Retained"/>
    <n v="1"/>
    <s v="Kathy Self"/>
    <x v="60"/>
    <s v="5/8/2026, 9:32 AM"/>
    <s v="Cancellation"/>
  </r>
  <r>
    <s v="DG0001091637"/>
    <s v="Initial"/>
    <s v="Web Reg"/>
    <s v="5/8/2026, 9:36 AM"/>
    <s v="5/25/2026, 7:00 AM"/>
    <m/>
    <s v="Subscription"/>
    <n v="0.2"/>
    <s v="Not Retained"/>
    <n v="1"/>
    <s v="Mike Gray"/>
    <x v="60"/>
    <s v="5/8/2026, 9:36 AM"/>
    <s v="Cancellation"/>
  </r>
  <r>
    <s v="DG0000610311"/>
    <s v="Initial"/>
    <s v="D&amp;G Contact Center"/>
    <s v="5/8/2026, 10:02 AM"/>
    <s v="5/23/2026, 7:00 AM"/>
    <s v="10/23/2026, 11:59 PM"/>
    <s v="Subscription"/>
    <m/>
    <s v="Not Retained"/>
    <n v="1"/>
    <s v="Rebecca Bell"/>
    <x v="60"/>
    <s v="5/8/2026, 10:02 AM"/>
    <s v="Cancellation"/>
  </r>
  <r>
    <s v="DG0000610312"/>
    <s v="Canceled"/>
    <s v="Tel Reg"/>
    <s v="5/8/2026, 10:03 AM"/>
    <s v="5/8/2026, 7:00 AM"/>
    <s v="9/23/2026, 11:59 PM"/>
    <s v="Subscription"/>
    <m/>
    <s v="Not Retained"/>
    <n v="1"/>
    <s v="Rebecca Bell"/>
    <x v="60"/>
    <s v="5/8/2026, 10:03 AM"/>
    <s v="Cancellation"/>
  </r>
  <r>
    <s v="DG0001788231"/>
    <s v="Canceled"/>
    <s v="Whirlpool Contact Center"/>
    <s v="5/8/2026, 11:20 AM"/>
    <s v="12/23/2025, 6:00 AM"/>
    <m/>
    <s v="Annual Renewal"/>
    <m/>
    <s v="Not Retained"/>
    <n v="1"/>
    <s v="Cheri Richard"/>
    <x v="60"/>
    <s v="5/8/2026, 11:20 AM"/>
    <s v="Cancellation"/>
  </r>
  <r>
    <s v="DG0002073128"/>
    <s v="Canceled"/>
    <s v="Whirlpool Contact Center"/>
    <s v="5/8/2026, 11:26 AM"/>
    <s v="3/10/2026, 7:00 AM"/>
    <m/>
    <s v="Annual Renewal"/>
    <m/>
    <s v="Not Retained"/>
    <n v="1"/>
    <s v="Debbie Brown"/>
    <x v="60"/>
    <s v="5/8/2026, 11:26 AM"/>
    <s v="Cancellation"/>
  </r>
  <r>
    <s v="DG0002017546"/>
    <s v="Canceled"/>
    <s v="Whirlpool Contact Center"/>
    <s v="5/8/2026, 12:33 PM"/>
    <s v="5/8/2026, 7:00 AM"/>
    <m/>
    <s v="Annual Renewal"/>
    <m/>
    <s v="Not Retained"/>
    <n v="1"/>
    <s v="Gerren Hoffman"/>
    <x v="60"/>
    <s v="5/8/2026, 12:33 PM"/>
    <s v="Cancellation"/>
  </r>
  <r>
    <s v="DG0000147653"/>
    <s v="Initial"/>
    <s v="Web Reg"/>
    <s v="5/8/2026, 12:41 PM"/>
    <s v="5/26/2026, 7:00 AM"/>
    <s v="2/26/2027, 11:59 PM"/>
    <s v="Subscription"/>
    <m/>
    <s v="Not Retained"/>
    <n v="1"/>
    <s v="Mary Quinn"/>
    <x v="60"/>
    <s v="5/8/2026, 12:41 PM"/>
    <s v="Cancellation"/>
  </r>
  <r>
    <s v="DG0002122763"/>
    <s v="Initial"/>
    <s v="Whirlpool Contact Center"/>
    <s v="5/8/2026, 1:12 PM"/>
    <s v="5/24/2026, 7:00 AM"/>
    <m/>
    <s v="Subscription"/>
    <n v="0.5"/>
    <s v="Not Retained"/>
    <n v="1"/>
    <s v="Dan Steinkruger"/>
    <x v="60"/>
    <s v="5/8/2026, 1:12 PM"/>
    <s v="Cancellation"/>
  </r>
  <r>
    <s v="DG0000675803"/>
    <s v="Canceled"/>
    <s v="After Web"/>
    <s v="5/7/2026, 6:20 AM"/>
    <s v="5/7/2026, 7:00 AM"/>
    <s v="11/3/2026, 11:59 PM"/>
    <s v="Subscription"/>
    <m/>
    <s v="Not Retained"/>
    <n v="1"/>
    <s v="Ann Lowe"/>
    <x v="60"/>
    <s v="5/7/2026, 6:20 AM"/>
    <s v="Cancellation"/>
  </r>
  <r>
    <s v="DG0002054761"/>
    <s v="Initial"/>
    <s v="Tel Reg"/>
    <s v="5/7/2026, 8:23 AM"/>
    <s v="6/4/2026, 7:00 AM"/>
    <m/>
    <s v="Subscription"/>
    <m/>
    <s v="Not Retained"/>
    <n v="1"/>
    <s v="Cherry Thompson"/>
    <x v="60"/>
    <s v="5/7/2026, 8:23 AM"/>
    <s v="Cancellation"/>
  </r>
  <r>
    <s v="DG0002054760"/>
    <s v="Initial"/>
    <s v="Tel Reg"/>
    <s v="5/7/2026, 8:23 AM"/>
    <s v="6/4/2026, 7:00 AM"/>
    <m/>
    <s v="Subscription"/>
    <m/>
    <s v="Not Retained"/>
    <n v="1"/>
    <s v="Cherry Thompson"/>
    <x v="60"/>
    <s v="5/7/2026, 8:23 AM"/>
    <s v="Cancellation"/>
  </r>
  <r>
    <s v="DG0002054759"/>
    <s v="Initial"/>
    <s v="Tel Reg"/>
    <s v="5/7/2026, 8:24 AM"/>
    <s v="6/4/2026, 7:00 AM"/>
    <m/>
    <s v="Subscription"/>
    <m/>
    <s v="Not Retained"/>
    <n v="1"/>
    <s v="Cherry Thompson"/>
    <x v="60"/>
    <s v="5/7/2026, 8:24 AM"/>
    <s v="Cancellation"/>
  </r>
  <r>
    <s v="DG0000416355"/>
    <s v="Canceled"/>
    <s v="After CC"/>
    <s v="5/7/2026, 8:58 AM"/>
    <s v="5/8/2026, 7:00 AM"/>
    <s v="5/8/2026, 11:59 PM"/>
    <s v="Subscription"/>
    <m/>
    <s v="Not Retained"/>
    <n v="1"/>
    <s v="Rick Moore"/>
    <x v="60"/>
    <s v="5/7/2026, 8:58 AM"/>
    <s v="Cancellation"/>
  </r>
  <r>
    <s v="DG0001124451"/>
    <s v="Initial"/>
    <s v="Whirlpool Contact Center"/>
    <s v="5/7/2026, 10:13 AM"/>
    <s v="6/5/2026, 7:00 AM"/>
    <m/>
    <s v="Annual Renewal"/>
    <m/>
    <s v="Not Retained"/>
    <n v="1"/>
    <s v="RAYMOND GRAVITT"/>
    <x v="60"/>
    <s v="5/7/2026, 10:13 AM"/>
    <s v="Cancellation"/>
  </r>
  <r>
    <s v="DG0002000329"/>
    <s v="Canceled"/>
    <s v="Whirlpool Contact Center"/>
    <s v="5/7/2026, 11:52 AM"/>
    <s v="2/18/2026, 6:00 AM"/>
    <m/>
    <s v="Annual Renewal"/>
    <m/>
    <s v="Not Retained"/>
    <n v="1"/>
    <s v="Amanda Wolf"/>
    <x v="60"/>
    <s v="5/7/2026, 11:52 AM"/>
    <s v="Cancellation"/>
  </r>
  <r>
    <s v="DG0001754180"/>
    <s v="Canceled"/>
    <s v="Whirlpool Contact Center"/>
    <s v="5/7/2026, 12:39 PM"/>
    <s v="4/14/2026, 7:00 AM"/>
    <m/>
    <s v="Annual Renewal"/>
    <m/>
    <s v="Not Retained"/>
    <n v="1"/>
    <s v="Alca Johar"/>
    <x v="60"/>
    <s v="5/7/2026, 12:39 PM"/>
    <s v="Cancellation"/>
  </r>
  <r>
    <s v="DG0001914220"/>
    <s v="Initial"/>
    <s v="D&amp;G Contact Center"/>
    <s v="5/7/2026, 1:14 PM"/>
    <s v="5/24/2026, 7:00 AM"/>
    <m/>
    <s v="Subscription"/>
    <n v="0.2"/>
    <s v="Not Retained"/>
    <n v="1"/>
    <s v="Robert Goldman"/>
    <x v="60"/>
    <s v="5/7/2026, 1:14 PM"/>
    <s v="Cancellation"/>
  </r>
  <r>
    <s v="DG0000170268"/>
    <s v="Initial"/>
    <s v="Tel Reg"/>
    <s v="5/7/2026, 1:20 PM"/>
    <s v="5/18/2026, 7:00 AM"/>
    <s v="4/18/2027, 11:59 PM"/>
    <s v="Subscription"/>
    <m/>
    <s v="Not Retained"/>
    <n v="1"/>
    <s v="Jackie Edwards"/>
    <x v="60"/>
    <s v="5/7/2026, 1:20 PM"/>
    <s v="Cancellation"/>
  </r>
  <r>
    <s v="DG0001034182"/>
    <s v="Canceled"/>
    <s v="Whirlpool Contact Center"/>
    <s v="5/6/2026, 6:33 AM"/>
    <s v="5/5/2026, 7:00 AM"/>
    <s v="5/1/2027, 11:59 PM"/>
    <s v="Annual Renewal"/>
    <m/>
    <s v="Not Retained"/>
    <n v="1"/>
    <s v="Cheryl Mclaughlin"/>
    <x v="60"/>
    <s v="5/6/2026, 6:33 AM"/>
    <s v="Cancellation"/>
  </r>
  <r>
    <s v="DG0001492976"/>
    <s v="Canceled"/>
    <s v="Tel Reg"/>
    <s v="5/6/2026, 7:40 AM"/>
    <s v="4/5/2026, 7:00 AM"/>
    <m/>
    <s v="Subscription"/>
    <m/>
    <s v="Not Retained"/>
    <n v="1"/>
    <s v="Dolores Pankoski"/>
    <x v="60"/>
    <s v="5/6/2026, 7:40 AM"/>
    <s v="Cancellation"/>
  </r>
  <r>
    <s v="DG0001265648"/>
    <s v="Initial"/>
    <s v="Whirlpool Contact Center"/>
    <s v="5/6/2026, 8:35 AM"/>
    <s v="5/26/2026, 7:00 AM"/>
    <m/>
    <s v="Subscription"/>
    <m/>
    <s v="Not Retained"/>
    <n v="1"/>
    <s v="Nicholas Shiber"/>
    <x v="60"/>
    <s v="5/6/2026, 8:35 AM"/>
    <s v="Cancellation"/>
  </r>
  <r>
    <s v="DG0001440502"/>
    <s v="Canceled"/>
    <s v="Whirlpool Contact Center"/>
    <s v="5/6/2026, 8:42 AM"/>
    <s v="5/6/2026, 7:00 AM"/>
    <m/>
    <s v="Annual Renewal"/>
    <m/>
    <s v="Not Retained"/>
    <n v="1"/>
    <s v="Charles Maccabee"/>
    <x v="60"/>
    <s v="5/6/2026, 8:42 AM"/>
    <s v="Cancellation"/>
  </r>
  <r>
    <s v="DG0001311465"/>
    <s v="Canceled"/>
    <s v="Whirlpool Contact Center"/>
    <s v="5/6/2026, 12:26 PM"/>
    <s v="4/10/2026, 7:00 AM"/>
    <m/>
    <s v="Subscription"/>
    <m/>
    <s v="Not Retained"/>
    <n v="1"/>
    <s v="Ashley Fox"/>
    <x v="60"/>
    <s v="5/6/2026, 12:26 PM"/>
    <s v="Cancellation"/>
  </r>
  <r>
    <s v="DG0000788039"/>
    <s v="Canceled"/>
    <s v="Whirlpool Contact Center"/>
    <s v="5/6/2026, 12:35 PM"/>
    <s v="5/6/2026, 7:00 AM"/>
    <s v="1/5/2027, 11:59 PM"/>
    <s v="Annual Renewal"/>
    <m/>
    <s v="Not Retained"/>
    <n v="1"/>
    <s v="Jason Oesterreich"/>
    <x v="60"/>
    <s v="5/6/2026, 12:35 PM"/>
    <s v="Cancellation"/>
  </r>
  <r>
    <s v="DG0000490877"/>
    <s v="Initial"/>
    <s v="Whirlpool Contact Center"/>
    <s v="5/5/2026, 5:13 AM"/>
    <s v="6/4/2026, 7:00 AM"/>
    <s v="7/4/2026, 11:59 PM"/>
    <s v="Subscription"/>
    <m/>
    <s v="Not Retained"/>
    <n v="1"/>
    <s v="MINERVA Thomas"/>
    <x v="60"/>
    <s v="5/5/2026, 5:13 AM"/>
    <s v="Cancellation"/>
  </r>
  <r>
    <s v="DG0000490862"/>
    <s v="Initial"/>
    <s v="Whirlpool Contact Center"/>
    <s v="5/5/2026, 5:14 AM"/>
    <s v="6/4/2026, 7:00 AM"/>
    <s v="7/4/2026, 11:59 PM"/>
    <s v="Subscription"/>
    <m/>
    <s v="Not Retained"/>
    <n v="1"/>
    <s v="MINERVA Thomas"/>
    <x v="60"/>
    <s v="5/5/2026, 5:14 AM"/>
    <s v="Cancellation"/>
  </r>
  <r>
    <s v="DG0000490859"/>
    <s v="Initial"/>
    <s v="Whirlpool Contact Center"/>
    <s v="5/5/2026, 5:14 AM"/>
    <s v="6/4/2026, 7:00 AM"/>
    <s v="7/4/2026, 11:59 PM"/>
    <s v="Subscription"/>
    <m/>
    <s v="Not Retained"/>
    <n v="1"/>
    <s v="MINERVA Thomas"/>
    <x v="60"/>
    <s v="5/5/2026, 5:14 AM"/>
    <s v="Cancellation"/>
  </r>
  <r>
    <s v="DG0002043257"/>
    <s v="Canceled"/>
    <s v="Tel Reg"/>
    <s v="5/5/2026, 5:33 AM"/>
    <s v="5/5/2026, 7:00 AM"/>
    <m/>
    <s v="Subscription"/>
    <n v="0.5"/>
    <s v="Not Retained"/>
    <n v="1"/>
    <s v="Sherry Zelesnak"/>
    <x v="60"/>
    <s v="5/5/2026, 5:33 AM"/>
    <s v="Cancellation"/>
  </r>
  <r>
    <s v="DG0002043256"/>
    <s v="Canceled"/>
    <s v="Tel Reg"/>
    <s v="5/5/2026, 5:33 AM"/>
    <s v="5/5/2026, 7:00 AM"/>
    <m/>
    <s v="Subscription"/>
    <n v="0.5"/>
    <s v="Not Retained"/>
    <n v="1"/>
    <s v="Sherry Zelesnak"/>
    <x v="60"/>
    <s v="5/5/2026, 5:33 AM"/>
    <s v="Cancellation"/>
  </r>
  <r>
    <s v="DG0001923818"/>
    <s v="Initial"/>
    <s v="D&amp;G Contact Center"/>
    <s v="5/5/2026, 6:30 AM"/>
    <s v="5/26/2026, 7:00 AM"/>
    <m/>
    <s v="Subscription"/>
    <n v="0.5"/>
    <s v="Not Retained"/>
    <n v="1"/>
    <s v="Carol Hennelly"/>
    <x v="60"/>
    <s v="5/5/2026, 6:30 AM"/>
    <s v="Cancellation"/>
  </r>
  <r>
    <s v="DG0000859825"/>
    <s v="Canceled"/>
    <s v="D&amp;G Contact Center"/>
    <s v="5/5/2026, 9:22 AM"/>
    <s v="5/5/2026, 7:00 AM"/>
    <s v="3/14/2027, 11:59 PM"/>
    <s v="Subscription"/>
    <m/>
    <s v="Not Retained"/>
    <n v="1"/>
    <s v="kate lufkin"/>
    <x v="60"/>
    <s v="5/5/2026, 9:22 AM"/>
    <s v="Cancellation"/>
  </r>
  <r>
    <s v="DG0000859824"/>
    <s v="Canceled"/>
    <s v="D&amp;G Contact Center"/>
    <s v="5/5/2026, 9:22 AM"/>
    <s v="5/5/2026, 7:00 AM"/>
    <s v="3/14/2027, 11:59 PM"/>
    <s v="Subscription"/>
    <m/>
    <s v="Not Retained"/>
    <n v="1"/>
    <s v="kate lufkin"/>
    <x v="60"/>
    <s v="5/5/2026, 9:22 AM"/>
    <s v="Cancellation"/>
  </r>
  <r>
    <s v="DG0001877198"/>
    <s v="Initial"/>
    <s v="Tel Reg"/>
    <s v="5/5/2026, 12:11 PM"/>
    <s v="5/14/2026, 7:00 AM"/>
    <m/>
    <s v="Subscription"/>
    <m/>
    <s v="Not Retained"/>
    <n v="1"/>
    <s v="mohmed abououf"/>
    <x v="60"/>
    <s v="5/5/2026, 12:11 PM"/>
    <s v="Cancellation"/>
  </r>
  <r>
    <s v="DG0002105123"/>
    <s v="Initial"/>
    <s v="D&amp;G Contact Center"/>
    <s v="5/5/2026, 12:42 PM"/>
    <s v="5/17/2026, 7:00 AM"/>
    <m/>
    <s v="Subscription"/>
    <n v="0.5"/>
    <s v="Not Retained"/>
    <n v="1"/>
    <s v="Joseph ColAngelo"/>
    <x v="60"/>
    <s v="5/5/2026, 12:42 PM"/>
    <s v="Cancellation"/>
  </r>
  <r>
    <s v="DG0001382639"/>
    <s v="Canceled"/>
    <s v="Web Reg"/>
    <s v="5/4/2026, 5:57 AM"/>
    <s v="5/4/2026, 7:00 AM"/>
    <m/>
    <s v="Subscription"/>
    <m/>
    <s v="Not Retained"/>
    <n v="1"/>
    <s v="Paula Robyn"/>
    <x v="60"/>
    <s v="5/4/2026, 5:57 AM"/>
    <s v="Cancellation"/>
  </r>
  <r>
    <s v="DG0002002822"/>
    <s v="Canceled"/>
    <s v="Whirlpool Contact Center"/>
    <s v="5/4/2026, 6:14 AM"/>
    <s v="2/19/2026, 6:00 AM"/>
    <m/>
    <s v="Annual Renewal"/>
    <m/>
    <s v="Not Retained"/>
    <n v="1"/>
    <s v="Akua Amo"/>
    <x v="60"/>
    <s v="5/4/2026, 6:14 AM"/>
    <s v="Cancellation"/>
  </r>
  <r>
    <s v="DG0000664173"/>
    <s v="Canceled"/>
    <s v="Tel Reg"/>
    <s v="5/4/2026, 6:26 AM"/>
    <s v="4/27/2026, 7:00 AM"/>
    <s v="10/27/2026, 11:59 PM"/>
    <s v="Subscription"/>
    <m/>
    <s v="Not Retained"/>
    <n v="1"/>
    <s v="Paula Sargent"/>
    <x v="60"/>
    <s v="5/4/2026, 6:26 AM"/>
    <s v="Cancellation"/>
  </r>
  <r>
    <s v="DG0000176852"/>
    <s v="Canceled"/>
    <s v="Tel Reg"/>
    <s v="5/4/2026, 6:29 AM"/>
    <s v="5/4/2026, 7:00 AM"/>
    <s v="5/2/2027, 11:59 PM"/>
    <s v="Subscription"/>
    <m/>
    <s v="Not Retained"/>
    <n v="1"/>
    <s v="Pamela Costello"/>
    <x v="60"/>
    <s v="5/4/2026, 6:29 AM"/>
    <s v="Cancellation"/>
  </r>
  <r>
    <s v="DG0001479724"/>
    <s v="Initial"/>
    <s v="After Web"/>
    <s v="5/4/2026, 6:41 AM"/>
    <s v="5/31/2026, 7:00 AM"/>
    <m/>
    <s v="Subscription"/>
    <m/>
    <s v="Not Retained"/>
    <n v="1"/>
    <s v="Cheryl Simmons"/>
    <x v="60"/>
    <s v="5/4/2026, 6:41 AM"/>
    <s v="Cancellation"/>
  </r>
  <r>
    <s v="DG0000817693"/>
    <s v="Canceled"/>
    <s v="After CC"/>
    <s v="5/4/2026, 6:47 AM"/>
    <s v="5/4/2026, 7:00 AM"/>
    <s v="1/21/2027, 11:59 PM"/>
    <s v="Subscription"/>
    <m/>
    <s v="Not Retained"/>
    <n v="1"/>
    <s v="Sandra Bennett"/>
    <x v="60"/>
    <s v="5/4/2026, 6:47 AM"/>
    <s v="Cancellation"/>
  </r>
  <r>
    <s v="DG0000722262"/>
    <s v="Canceled"/>
    <s v="Tel Reg"/>
    <s v="5/4/2026, 7:30 AM"/>
    <s v="5/4/2026, 7:00 AM"/>
    <s v="12/1/2026, 11:59 PM"/>
    <s v="Subscription"/>
    <m/>
    <s v="Not Retained"/>
    <n v="1"/>
    <s v="Lisa James"/>
    <x v="60"/>
    <s v="5/4/2026, 7:30 AM"/>
    <s v="Cancellation"/>
  </r>
  <r>
    <s v="DG0001922991"/>
    <s v="Canceled"/>
    <s v="Whirlpool Contact Center"/>
    <s v="5/4/2026, 7:33 AM"/>
    <s v="5/4/2026, 7:00 AM"/>
    <m/>
    <s v="Subscription"/>
    <m/>
    <s v="Not Retained"/>
    <n v="1"/>
    <s v="Kim Littlefield"/>
    <x v="60"/>
    <s v="5/4/2026, 7:33 AM"/>
    <s v="Cancellation"/>
  </r>
  <r>
    <s v="DG0001137377"/>
    <s v="Canceled"/>
    <s v="Whirlpool Contact Center"/>
    <s v="5/4/2026, 7:53 AM"/>
    <s v="5/4/2026, 7:00 AM"/>
    <m/>
    <s v="Annual Renewal"/>
    <m/>
    <s v="Not Retained"/>
    <n v="1"/>
    <s v="James Dorchak"/>
    <x v="60"/>
    <s v="5/4/2026, 7:53 AM"/>
    <s v="Cancellation"/>
  </r>
  <r>
    <s v="DG0001945139"/>
    <s v="Canceled"/>
    <s v="Whirlpool Contact Center"/>
    <s v="5/4/2026, 8:12 AM"/>
    <s v="2/3/2026, 6:00 AM"/>
    <m/>
    <s v="Annual Renewal"/>
    <m/>
    <s v="Not Retained"/>
    <n v="1"/>
    <s v="HAROLD NEWSOME"/>
    <x v="60"/>
    <s v="5/4/2026, 8:12 AM"/>
    <s v="Cancellation"/>
  </r>
  <r>
    <s v="DG0001418741"/>
    <s v="Canceled"/>
    <s v="After CC"/>
    <s v="5/4/2026, 8:25 AM"/>
    <s v="5/11/2026, 7:00 AM"/>
    <m/>
    <s v="Subscription"/>
    <m/>
    <s v="Not Retained"/>
    <n v="1"/>
    <s v="Susan Hill"/>
    <x v="60"/>
    <s v="5/4/2026, 8:25 AM"/>
    <s v="Cancellation"/>
  </r>
  <r>
    <s v="DG0001990320"/>
    <s v="Canceled"/>
    <s v="Tel Reg"/>
    <s v="5/4/2026, 8:43 AM"/>
    <s v="5/4/2026, 7:00 AM"/>
    <m/>
    <s v="Subscription"/>
    <m/>
    <s v="Not Retained"/>
    <n v="1"/>
    <s v="David Lane"/>
    <x v="60"/>
    <s v="5/4/2026, 8:43 AM"/>
    <s v="Cancellation"/>
  </r>
  <r>
    <s v="DG0001353192"/>
    <s v="Canceled"/>
    <s v="Whirlpool Contact Center"/>
    <s v="5/4/2026, 9:33 AM"/>
    <s v="5/4/2026, 7:00 AM"/>
    <m/>
    <s v="Annual Renewal"/>
    <m/>
    <s v="Not Retained"/>
    <n v="1"/>
    <s v="Sundra Woodfolk"/>
    <x v="60"/>
    <s v="5/4/2026, 9:33 AM"/>
    <s v="Cancellation"/>
  </r>
  <r>
    <s v="DG0001677920"/>
    <s v="Canceled"/>
    <s v="D&amp;G Contact Center"/>
    <s v="5/4/2026, 12:06 PM"/>
    <s v="12/26/2025, 6:00 AM"/>
    <m/>
    <s v="Subscription"/>
    <m/>
    <s v="Not Retained"/>
    <n v="1"/>
    <s v="Garrett Munger"/>
    <x v="60"/>
    <s v="5/4/2026, 12:06 PM"/>
    <s v="Cancellation"/>
  </r>
  <r>
    <s v="DG0001678545"/>
    <s v="Canceled"/>
    <s v="Whirlpool Contact Center"/>
    <s v="5/4/2026, 12:07 PM"/>
    <s v="5/4/2026, 7:00 AM"/>
    <m/>
    <s v="Annual Renewal"/>
    <m/>
    <s v="Not Retained"/>
    <n v="1"/>
    <s v="Garrett Munger"/>
    <x v="60"/>
    <s v="5/4/2026, 12:07 PM"/>
    <s v="Cancellation"/>
  </r>
  <r>
    <s v="DG0000953742"/>
    <s v="Initial"/>
    <s v="Web Reg"/>
    <s v="5/4/2026, 12:52 PM"/>
    <s v="5/29/2026, 7:00 AM"/>
    <s v="3/29/2027, 11:59 PM"/>
    <s v="Subscription"/>
    <m/>
    <s v="Not Retained"/>
    <n v="1"/>
    <s v="Cynthia Cozza"/>
    <x v="60"/>
    <s v="5/4/2026, 12:52 PM"/>
    <s v="Cancellation"/>
  </r>
  <r>
    <s v="DG0001083157"/>
    <s v="Initial"/>
    <s v="Whirlpool Contact Center"/>
    <s v="5/1/2026, 5:48 AM"/>
    <s v="5/21/2026, 7:00 AM"/>
    <m/>
    <s v="Annual Renewal"/>
    <m/>
    <s v="Not Retained"/>
    <n v="1"/>
    <s v="Randall Hammond"/>
    <x v="60"/>
    <s v="5/1/2026, 5:48 AM"/>
    <s v="Cancellation"/>
  </r>
  <r>
    <s v="DG0000843166"/>
    <s v="Canceled"/>
    <s v="After Web"/>
    <s v="5/1/2026, 5:59 AM"/>
    <s v="5/3/2026, 7:00 AM"/>
    <s v="2/3/2027, 11:59 PM"/>
    <s v="Subscription"/>
    <m/>
    <s v="Not Retained"/>
    <n v="1"/>
    <s v="Vicki Tibbitts"/>
    <x v="60"/>
    <s v="5/1/2026, 5:59 AM"/>
    <s v="Cancellation"/>
  </r>
  <r>
    <s v="DG0000843165"/>
    <s v="Canceled"/>
    <s v="After Web"/>
    <s v="5/1/2026, 5:59 AM"/>
    <s v="5/3/2026, 7:00 AM"/>
    <s v="2/3/2027, 11:59 PM"/>
    <s v="Subscription"/>
    <m/>
    <s v="Not Retained"/>
    <n v="1"/>
    <s v="Vicki Tibbitts"/>
    <x v="60"/>
    <s v="5/1/2026, 5:59 AM"/>
    <s v="Cancellation"/>
  </r>
  <r>
    <s v="DG0002100966"/>
    <s v="Canceled"/>
    <s v="Whirlpool Contact Center"/>
    <s v="5/1/2026, 7:20 AM"/>
    <s v="3/18/2026, 7:00 AM"/>
    <m/>
    <s v="Annual Renewal"/>
    <m/>
    <s v="Not Retained"/>
    <n v="1"/>
    <s v="Kristin Brodt"/>
    <x v="60"/>
    <s v="5/1/2026, 7:20 AM"/>
    <s v="Cancellation"/>
  </r>
  <r>
    <s v="DG0001948681"/>
    <s v="Canceled"/>
    <s v="Whirlpool Contact Center"/>
    <s v="5/1/2026, 8:05 AM"/>
    <s v="5/1/2026, 7:00 AM"/>
    <m/>
    <s v="Annual Renewal"/>
    <m/>
    <s v="Not Retained"/>
    <n v="1"/>
    <s v="Otis Taylor"/>
    <x v="60"/>
    <s v="5/1/2026, 8:05 AM"/>
    <s v="Cancellation"/>
  </r>
  <r>
    <s v="DG0000777062"/>
    <s v="Initial"/>
    <s v="After Web"/>
    <s v="5/1/2026, 8:17 AM"/>
    <s v="5/30/2026, 7:00 AM"/>
    <s v="12/30/2026, 11:59 PM"/>
    <s v="Subscription"/>
    <m/>
    <s v="Not Retained"/>
    <n v="1"/>
    <s v="Ryan Tollefson"/>
    <x v="60"/>
    <s v="5/1/2026, 8:17 AM"/>
    <s v="Cancellation"/>
  </r>
  <r>
    <s v="DG0002107914"/>
    <s v="Canceled"/>
    <s v="Whirlpool Contact Center"/>
    <s v="5/1/2026, 8:44 AM"/>
    <s v="3/20/2026, 7:00 AM"/>
    <m/>
    <s v="Annual Renewal"/>
    <m/>
    <s v="Not Retained"/>
    <n v="1"/>
    <s v="Micki Gore"/>
    <x v="60"/>
    <s v="5/1/2026, 8:44 AM"/>
    <s v="Cancellation"/>
  </r>
  <r>
    <s v="DG0000416602"/>
    <s v="Initial"/>
    <s v="After CC"/>
    <s v="5/1/2026, 9:34 AM"/>
    <s v="5/13/2026, 7:00 AM"/>
    <s v="8/13/2026, 11:59 PM"/>
    <s v="Subscription"/>
    <m/>
    <s v="Not Retained"/>
    <n v="1"/>
    <s v="Lisa Popoff"/>
    <x v="60"/>
    <s v="5/1/2026, 9:34 AM"/>
    <s v="Cancellation"/>
  </r>
  <r>
    <s v="DG0002123277"/>
    <s v="Canceled"/>
    <s v="Whirlpool Contact Center"/>
    <s v="5/1/2026, 10:03 AM"/>
    <s v="3/25/2026, 7:00 AM"/>
    <m/>
    <s v="Annual Renewal"/>
    <m/>
    <s v="Not Retained"/>
    <n v="1"/>
    <s v="Rebecca Chrispi"/>
    <x v="60"/>
    <s v="5/1/2026, 10:03 AM"/>
    <s v="Cancellation"/>
  </r>
  <r>
    <s v="DG0001267020"/>
    <s v="Canceled"/>
    <s v="Whirlpool Contact Center"/>
    <s v="5/1/2026, 10:08 AM"/>
    <s v="5/1/2026, 7:00 AM"/>
    <m/>
    <s v="Annual Renewal"/>
    <m/>
    <s v="Not Retained"/>
    <n v="1"/>
    <s v="Genet Solomon"/>
    <x v="60"/>
    <s v="5/1/2026, 10:08 AM"/>
    <s v="Cancellation"/>
  </r>
  <r>
    <s v="DG0000835085"/>
    <s v="Initial"/>
    <s v="Tel Reg"/>
    <s v="5/1/2026, 12:11 PM"/>
    <s v="5/30/2026, 7:00 AM"/>
    <s v="1/30/2027, 11:59 PM"/>
    <s v="Subscription"/>
    <m/>
    <s v="Not Retained"/>
    <n v="1"/>
    <s v="Connie Taylor"/>
    <x v="60"/>
    <s v="5/1/2026, 12:11 PM"/>
    <s v="Cancellation"/>
  </r>
  <r>
    <s v="DG0001920782"/>
    <s v="Canceled"/>
    <s v="Tel Reg"/>
    <s v="5/7/2026, 9:15 AM"/>
    <s v="5/7/2026, 7:00 AM"/>
    <m/>
    <s v="Subscription"/>
    <m/>
    <s v="Not Retained"/>
    <n v="1"/>
    <s v="Ana Tzolis"/>
    <x v="61"/>
    <s v="5/7/2026, 9:15 AM"/>
    <s v="Cancellation"/>
  </r>
  <r>
    <s v="DG0002032598"/>
    <s v="Initial"/>
    <s v="D&amp;G Contact Center"/>
    <s v="5/6/2026, 6:57 AM"/>
    <s v="5/26/2026, 7:00 AM"/>
    <m/>
    <s v="Subscription"/>
    <m/>
    <s v="Not Retained"/>
    <n v="1"/>
    <s v="Trina dressler"/>
    <x v="61"/>
    <s v="5/6/2026, 6:57 AM"/>
    <s v="Cancellation"/>
  </r>
  <r>
    <s v="DG0002032596"/>
    <s v="Initial"/>
    <s v="D&amp;G Contact Center"/>
    <s v="5/6/2026, 6:57 AM"/>
    <s v="5/26/2026, 7:00 AM"/>
    <m/>
    <s v="Subscription"/>
    <m/>
    <s v="Not Retained"/>
    <n v="1"/>
    <s v="Trina dressler"/>
    <x v="61"/>
    <s v="5/6/2026, 6:57 AM"/>
    <s v="Cancellation"/>
  </r>
  <r>
    <s v="DG0002032595"/>
    <s v="Initial"/>
    <s v="Tel Reg"/>
    <s v="5/6/2026, 6:57 AM"/>
    <s v="5/26/2026, 7:00 AM"/>
    <m/>
    <s v="Subscription"/>
    <m/>
    <s v="Not Retained"/>
    <n v="1"/>
    <s v="Trina dressler"/>
    <x v="61"/>
    <s v="5/6/2026, 6:57 AM"/>
    <s v="Cancellation"/>
  </r>
  <r>
    <s v="DG0002032592"/>
    <s v="Initial"/>
    <s v="Tel Reg"/>
    <s v="5/6/2026, 6:58 AM"/>
    <s v="5/26/2026, 7:00 AM"/>
    <m/>
    <s v="Subscription"/>
    <m/>
    <s v="Not Retained"/>
    <n v="1"/>
    <s v="Trina dressler"/>
    <x v="61"/>
    <s v="5/6/2026, 6:58 AM"/>
    <s v="Cancellation"/>
  </r>
  <r>
    <s v="DG0002032593"/>
    <s v="Initial"/>
    <s v="Tel Reg"/>
    <s v="5/6/2026, 6:59 AM"/>
    <s v="5/26/2026, 7:00 AM"/>
    <m/>
    <s v="Subscription"/>
    <m/>
    <s v="Not Retained"/>
    <n v="1"/>
    <s v="Trina dressler"/>
    <x v="61"/>
    <s v="5/6/2026, 6:59 AM"/>
    <s v="Cancellation"/>
  </r>
  <r>
    <s v="DG0002032594"/>
    <s v="Initial"/>
    <s v="Tel Reg"/>
    <s v="5/6/2026, 6:59 AM"/>
    <s v="5/26/2026, 7:00 AM"/>
    <m/>
    <s v="Subscription"/>
    <m/>
    <s v="Not Retained"/>
    <n v="1"/>
    <s v="Trina dressler"/>
    <x v="61"/>
    <s v="5/6/2026, 6:59 AM"/>
    <s v="Cancellation"/>
  </r>
  <r>
    <s v="DG0002048393"/>
    <s v="Canceled"/>
    <s v="Whirlpool Contact Center"/>
    <s v="5/6/2026, 10:32 AM"/>
    <s v="5/6/2026, 7:00 AM"/>
    <m/>
    <s v="Annual Renewal"/>
    <m/>
    <s v="Not Retained"/>
    <n v="1"/>
    <s v="TODD ROZMAN"/>
    <x v="61"/>
    <s v="5/6/2026, 10:32 AM"/>
    <s v="Cancellation"/>
  </r>
  <r>
    <s v="DG0001947564"/>
    <s v="Canceled"/>
    <s v="Tel Reg"/>
    <s v="5/6/2026, 11:28 AM"/>
    <s v="4/3/2026, 7:00 AM"/>
    <m/>
    <s v="Subscription"/>
    <m/>
    <s v="Not Retained"/>
    <n v="1"/>
    <s v="Janice Plym"/>
    <x v="61"/>
    <s v="5/6/2026, 11:28 AM"/>
    <s v="Cancellation"/>
  </r>
  <r>
    <s v="DG0001631910"/>
    <s v="Initial"/>
    <s v="Whirlpool Contact Center"/>
    <s v="5/5/2026, 6:47 AM"/>
    <s v="5/13/2026, 7:00 AM"/>
    <m/>
    <s v="Subscription"/>
    <m/>
    <s v="Not Retained"/>
    <n v="1"/>
    <s v="Teresa Wilson"/>
    <x v="61"/>
    <s v="5/5/2026, 6:47 AM"/>
    <s v="Cancellation"/>
  </r>
  <r>
    <s v="DG0000195259"/>
    <s v="Canceled"/>
    <s v="Tel Reg"/>
    <s v="5/5/2026, 7:08 AM"/>
    <s v="5/9/2026, 7:00 AM"/>
    <s v="6/9/2026, 11:59 PM"/>
    <s v="Subscription"/>
    <n v="0.2"/>
    <s v="Not Retained"/>
    <n v="1"/>
    <s v="Sarah Whitmill"/>
    <x v="61"/>
    <s v="5/5/2026, 7:08 AM"/>
    <s v="Cancellation"/>
  </r>
  <r>
    <s v="DG0000195258"/>
    <s v="Canceled"/>
    <s v="Tel Reg"/>
    <s v="5/5/2026, 7:10 AM"/>
    <s v="5/9/2026, 7:00 AM"/>
    <s v="6/9/2026, 11:59 PM"/>
    <s v="Subscription"/>
    <n v="0.2"/>
    <s v="Not Retained"/>
    <n v="1"/>
    <s v="Sarah Whitmill"/>
    <x v="61"/>
    <s v="5/5/2026, 7:10 AM"/>
    <s v="Cancellation"/>
  </r>
  <r>
    <s v="DG0001589598"/>
    <s v="Canceled"/>
    <s v="Whirlpool Contact Center"/>
    <s v="5/5/2026, 8:01 AM"/>
    <s v="4/2/2026, 7:00 AM"/>
    <m/>
    <s v="Annual Renewal"/>
    <m/>
    <s v="Not Retained"/>
    <n v="1"/>
    <s v="Simy Greenberg"/>
    <x v="61"/>
    <s v="5/5/2026, 8:01 AM"/>
    <s v="Cancellation"/>
  </r>
  <r>
    <s v="DG0000350175"/>
    <s v="Canceled"/>
    <s v="Tel Reg"/>
    <s v="5/5/2026, 8:49 AM"/>
    <s v="5/5/2026, 7:00 AM"/>
    <s v="2/27/2027, 11:59 PM"/>
    <s v="Subscription"/>
    <m/>
    <s v="Not Retained"/>
    <n v="1"/>
    <s v="Jewel Hammock"/>
    <x v="61"/>
    <s v="5/5/2026, 8:49 AM"/>
    <s v="Cancellation"/>
  </r>
  <r>
    <s v="DG0001117303"/>
    <s v="Initial"/>
    <s v="Tel Reg"/>
    <s v="5/5/2026, 11:55 AM"/>
    <s v="6/3/2026, 7:00 AM"/>
    <m/>
    <s v="Subscription"/>
    <m/>
    <s v="Not Retained"/>
    <n v="1"/>
    <s v="Cole Hogue"/>
    <x v="61"/>
    <s v="5/5/2026, 11:55 AM"/>
    <s v="Cancellation"/>
  </r>
  <r>
    <s v="DG0001117302"/>
    <s v="Initial"/>
    <s v="Tel Reg"/>
    <s v="5/5/2026, 11:55 AM"/>
    <s v="6/3/2026, 7:00 AM"/>
    <m/>
    <s v="Subscription"/>
    <m/>
    <s v="Not Retained"/>
    <n v="1"/>
    <s v="Cole Hogue"/>
    <x v="61"/>
    <s v="5/5/2026, 11:55 AM"/>
    <s v="Cancellation"/>
  </r>
  <r>
    <s v="DG0002175532"/>
    <s v="Initial"/>
    <s v="D&amp;G Contact Center"/>
    <s v="5/5/2026, 1:37 PM"/>
    <s v="5/21/2026, 7:00 AM"/>
    <m/>
    <s v="Subscription"/>
    <n v="0.5"/>
    <s v="Not Retained"/>
    <n v="1"/>
    <s v="Juanita Cordero"/>
    <x v="61"/>
    <s v="5/5/2026, 1:37 PM"/>
    <s v="Cancellation"/>
  </r>
  <r>
    <s v="DG0001732424"/>
    <s v="Canceled"/>
    <s v="D&amp;G Contact Center"/>
    <s v="5/5/2026, 1:41 PM"/>
    <s v="5/7/2026, 7:00 AM"/>
    <m/>
    <s v="Subscription"/>
    <m/>
    <s v="Not Retained"/>
    <n v="1"/>
    <s v="Alma Martinez"/>
    <x v="61"/>
    <s v="5/5/2026, 1:41 PM"/>
    <s v="Cancellation"/>
  </r>
  <r>
    <s v="DG0001015896"/>
    <s v="Initial"/>
    <s v="Tel Reg"/>
    <s v="5/5/2026, 1:46 PM"/>
    <s v="5/24/2026, 7:00 AM"/>
    <s v="4/24/2027, 11:59 PM"/>
    <s v="Subscription"/>
    <m/>
    <s v="Not Retained"/>
    <n v="1"/>
    <s v="Sue Smith"/>
    <x v="61"/>
    <s v="5/5/2026, 1:46 PM"/>
    <s v="Cancellation"/>
  </r>
  <r>
    <s v="DG0001179997"/>
    <s v="Canceled"/>
    <s v="Whirlpool Contact Center"/>
    <s v="5/5/2026, 1:52 PM"/>
    <s v="5/5/2026, 7:00 AM"/>
    <m/>
    <s v="Annual Renewal"/>
    <m/>
    <s v="Not Retained"/>
    <n v="1"/>
    <s v="Jennifer Deichl"/>
    <x v="61"/>
    <s v="5/5/2026, 1:52 PM"/>
    <s v="Cancellation"/>
  </r>
  <r>
    <s v="DG0000140103"/>
    <s v="Canceled"/>
    <s v="Tel Reg"/>
    <s v="5/5/2026, 2:02 PM"/>
    <s v="5/6/2026, 7:00 AM"/>
    <s v="2/6/2027, 11:59 PM"/>
    <s v="Subscription"/>
    <m/>
    <s v="Not Retained"/>
    <n v="1"/>
    <s v="Emily Sammons"/>
    <x v="61"/>
    <s v="5/5/2026, 2:02 PM"/>
    <s v="Cancellation"/>
  </r>
  <r>
    <s v="DG0000140102"/>
    <s v="Canceled"/>
    <s v="Tel Reg"/>
    <s v="5/5/2026, 2:03 PM"/>
    <s v="5/6/2026, 7:00 AM"/>
    <s v="2/6/2027, 11:59 PM"/>
    <s v="Subscription"/>
    <m/>
    <s v="Not Retained"/>
    <n v="1"/>
    <s v="Emily Sammons"/>
    <x v="61"/>
    <s v="5/5/2026, 2:03 PM"/>
    <s v="Cancellation"/>
  </r>
  <r>
    <s v="DG0001949995"/>
    <s v="Canceled"/>
    <s v="D&amp;G Contact Center"/>
    <s v="5/5/2026, 2:39 PM"/>
    <s v="5/5/2026, 7:00 AM"/>
    <m/>
    <s v="Subscription"/>
    <n v="0.5"/>
    <s v="Not Retained"/>
    <n v="1"/>
    <s v="Tammy Cruse"/>
    <x v="61"/>
    <s v="5/5/2026, 2:39 PM"/>
    <s v="Cancellation"/>
  </r>
  <r>
    <s v="DG0001080149"/>
    <s v="Initial"/>
    <s v="After Mail"/>
    <s v="5/4/2026, 9:00 AM"/>
    <s v="5/16/2026, 7:00 AM"/>
    <m/>
    <s v="Subscription"/>
    <m/>
    <s v="Not Retained"/>
    <n v="1"/>
    <s v="Thomas William"/>
    <x v="61"/>
    <s v="5/4/2026, 9:00 AM"/>
    <s v="Cancellation"/>
  </r>
  <r>
    <s v="DG0001366530"/>
    <s v="Canceled"/>
    <s v="D&amp;G Contact Center"/>
    <s v="5/4/2026, 9:43 AM"/>
    <s v="5/4/2026, 7:00 AM"/>
    <m/>
    <s v="Subscription"/>
    <m/>
    <s v="Not Retained"/>
    <n v="1"/>
    <s v="Leo sun"/>
    <x v="61"/>
    <s v="5/4/2026, 9:43 AM"/>
    <s v="Cancellation"/>
  </r>
  <r>
    <s v="DG0001366527"/>
    <s v="Canceled"/>
    <s v="D&amp;G Contact Center"/>
    <s v="5/4/2026, 9:44 AM"/>
    <s v="5/4/2026, 7:00 AM"/>
    <m/>
    <s v="Subscription"/>
    <m/>
    <s v="Not Retained"/>
    <n v="1"/>
    <s v="Leo sun"/>
    <x v="61"/>
    <s v="5/4/2026, 9:44 AM"/>
    <s v="Cancellation"/>
  </r>
  <r>
    <s v="DG0000498513"/>
    <s v="Canceled"/>
    <s v="D&amp;G Contact Center"/>
    <s v="5/4/2026, 12:41 PM"/>
    <s v="5/8/2026, 7:00 AM"/>
    <s v="8/8/2026, 11:59 PM"/>
    <s v="Subscription"/>
    <n v="0.2"/>
    <s v="Not Retained"/>
    <n v="1"/>
    <s v="joyce Williams"/>
    <x v="61"/>
    <s v="5/4/2026, 12:41 PM"/>
    <s v="Cancellation"/>
  </r>
  <r>
    <s v="DG0000498512"/>
    <s v="Canceled"/>
    <s v="D&amp;G Contact Center"/>
    <s v="5/4/2026, 12:42 PM"/>
    <s v="5/8/2026, 7:00 AM"/>
    <s v="8/8/2026, 11:59 PM"/>
    <s v="Subscription"/>
    <n v="0.2"/>
    <s v="Not Retained"/>
    <n v="1"/>
    <s v="joyce Williams"/>
    <x v="61"/>
    <s v="5/4/2026, 12:42 PM"/>
    <s v="Cancellation"/>
  </r>
  <r>
    <s v="DG0000498510"/>
    <s v="Canceled"/>
    <s v="D&amp;G Contact Center"/>
    <s v="5/4/2026, 12:42 PM"/>
    <s v="5/8/2026, 7:00 AM"/>
    <s v="8/8/2026, 11:59 PM"/>
    <s v="Subscription"/>
    <n v="0.2"/>
    <s v="Not Retained"/>
    <n v="1"/>
    <s v="joyce Williams"/>
    <x v="61"/>
    <s v="5/4/2026, 12:42 PM"/>
    <s v="Cancellation"/>
  </r>
  <r>
    <s v="DG0000498514"/>
    <s v="Canceled"/>
    <s v="D&amp;G Contact Center"/>
    <s v="5/4/2026, 12:43 PM"/>
    <s v="5/8/2026, 7:00 AM"/>
    <s v="8/8/2026, 11:59 PM"/>
    <s v="Subscription"/>
    <n v="0.2"/>
    <s v="Not Retained"/>
    <n v="1"/>
    <s v="joyce Williams"/>
    <x v="61"/>
    <s v="5/4/2026, 12:43 PM"/>
    <s v="Cancellation"/>
  </r>
  <r>
    <s v="DG0000498511"/>
    <s v="Canceled"/>
    <s v="D&amp;G Contact Center"/>
    <s v="5/4/2026, 12:44 PM"/>
    <s v="5/8/2026, 7:00 AM"/>
    <s v="8/8/2026, 11:59 PM"/>
    <s v="Subscription"/>
    <n v="0.2"/>
    <s v="Not Retained"/>
    <n v="1"/>
    <s v="joyce Williams"/>
    <x v="61"/>
    <s v="5/4/2026, 12:44 PM"/>
    <s v="Cancellation"/>
  </r>
  <r>
    <s v="DG0000591979"/>
    <s v="Initial"/>
    <s v="After CC"/>
    <s v="5/4/2026, 2:18 PM"/>
    <s v="6/2/2026, 7:00 AM"/>
    <s v="11/2/2026, 11:59 PM"/>
    <s v="Subscription"/>
    <n v="0.2"/>
    <s v="Not Retained"/>
    <n v="1"/>
    <s v="Zoe Merkle"/>
    <x v="61"/>
    <s v="5/4/2026, 2:18 PM"/>
    <s v="Cancellation"/>
  </r>
  <r>
    <s v="DG0001203896"/>
    <s v="Canceled"/>
    <s v="Tel Reg"/>
    <s v="5/4/2026, 2:20 PM"/>
    <s v="5/4/2026, 7:00 AM"/>
    <m/>
    <s v="Subscription"/>
    <n v="0.2"/>
    <s v="Not Retained"/>
    <n v="1"/>
    <s v="Zoe Merkle"/>
    <x v="61"/>
    <s v="5/4/2026, 2:20 PM"/>
    <s v="Cancellation"/>
  </r>
  <r>
    <s v="DG0000930304"/>
    <s v="Canceled"/>
    <s v="D&amp;G Contact Center"/>
    <s v="5/8/2026, 7:32 AM"/>
    <s v="5/8/2026, 7:00 AM"/>
    <s v="4/17/2027, 11:59 PM"/>
    <s v="Subscription"/>
    <m/>
    <s v="Not Retained"/>
    <n v="1"/>
    <s v="Thao Huynh"/>
    <x v="62"/>
    <s v="5/8/2026, 7:32 AM"/>
    <s v="Cancellation"/>
  </r>
  <r>
    <s v="DG0000725725"/>
    <s v="Canceled"/>
    <s v="D&amp;G Contact Center"/>
    <s v="5/8/2026, 7:33 AM"/>
    <s v="5/8/2026, 7:00 AM"/>
    <s v="1/1/2027, 11:59 PM"/>
    <s v="Subscription"/>
    <n v="0.2"/>
    <s v="Not Retained"/>
    <n v="1"/>
    <s v="Thao Huynh"/>
    <x v="62"/>
    <s v="5/8/2026, 7:33 AM"/>
    <s v="Cancellation"/>
  </r>
  <r>
    <s v="DG0001616351"/>
    <s v="Canceled"/>
    <s v="After CC"/>
    <s v="5/8/2026, 7:50 AM"/>
    <s v="5/9/2026, 7:00 AM"/>
    <m/>
    <s v="Subscription"/>
    <m/>
    <s v="Not Retained"/>
    <n v="1"/>
    <s v="Rodger Steward"/>
    <x v="62"/>
    <s v="5/8/2026, 7:50 AM"/>
    <s v="Cancellation"/>
  </r>
  <r>
    <s v="DG0001249314"/>
    <s v="Canceled"/>
    <s v="Whirlpool Contact Center"/>
    <s v="5/8/2026, 7:54 AM"/>
    <s v="5/4/2026, 7:00 AM"/>
    <m/>
    <s v="Annual Renewal"/>
    <m/>
    <s v="Not Retained"/>
    <n v="1"/>
    <s v="Anthony Bianco"/>
    <x v="62"/>
    <s v="5/8/2026, 7:54 AM"/>
    <s v="Cancellation"/>
  </r>
  <r>
    <s v="DG0001781729"/>
    <s v="Initial"/>
    <s v="Whirlpool Contact Center"/>
    <s v="5/8/2026, 8:20 AM"/>
    <s v="5/21/2026, 7:00 AM"/>
    <m/>
    <s v="Subscription"/>
    <n v="0.2"/>
    <s v="Not Retained"/>
    <n v="1"/>
    <s v="Joann Easter"/>
    <x v="62"/>
    <s v="5/8/2026, 8:20 AM"/>
    <s v="Cancellation"/>
  </r>
  <r>
    <s v="DG0001781728"/>
    <s v="Initial"/>
    <s v="Whirlpool Contact Center"/>
    <s v="5/8/2026, 8:20 AM"/>
    <s v="5/21/2026, 7:00 AM"/>
    <m/>
    <s v="Subscription"/>
    <n v="0.2"/>
    <s v="Not Retained"/>
    <n v="1"/>
    <s v="Joann Easter"/>
    <x v="62"/>
    <s v="5/8/2026, 8:20 AM"/>
    <s v="Cancellation"/>
  </r>
  <r>
    <s v="DG0001738795"/>
    <s v="Canceled"/>
    <s v="Tel Reg"/>
    <s v="5/8/2026, 11:59 AM"/>
    <s v="5/10/2026, 7:00 AM"/>
    <m/>
    <s v="Subscription"/>
    <n v="0.2"/>
    <s v="Not Retained"/>
    <n v="1"/>
    <s v="Janice Kirby"/>
    <x v="62"/>
    <s v="5/8/2026, 11:59 AM"/>
    <s v="Cancellation"/>
  </r>
  <r>
    <s v="DG0000200878"/>
    <s v="Canceled"/>
    <s v="Tel Reg"/>
    <s v="5/8/2026, 12:28 PM"/>
    <s v="5/8/2026, 7:00 AM"/>
    <s v="6/20/2026, 11:59 PM"/>
    <s v="Subscription"/>
    <m/>
    <s v="Not Retained"/>
    <n v="1"/>
    <s v="Laura Herbelin"/>
    <x v="62"/>
    <s v="5/8/2026, 12:28 PM"/>
    <s v="Cancellation"/>
  </r>
  <r>
    <s v="DG0000167307"/>
    <s v="Canceled"/>
    <s v="Tel Reg"/>
    <s v="5/8/2026, 12:57 PM"/>
    <s v="5/8/2026, 7:00 AM"/>
    <s v="4/12/2027, 11:59 PM"/>
    <s v="Subscription"/>
    <m/>
    <s v="Not Retained"/>
    <n v="1"/>
    <s v="Brenda Clark"/>
    <x v="62"/>
    <s v="5/8/2026, 12:57 PM"/>
    <s v="Cancellation"/>
  </r>
  <r>
    <s v="DG0000167306"/>
    <s v="Canceled"/>
    <s v="Tel Reg"/>
    <s v="5/8/2026, 12:57 PM"/>
    <s v="5/8/2026, 7:00 AM"/>
    <s v="4/12/2027, 11:59 PM"/>
    <s v="Subscription"/>
    <m/>
    <s v="Not Retained"/>
    <n v="1"/>
    <s v="Brenda Clark"/>
    <x v="62"/>
    <s v="5/8/2026, 12:57 PM"/>
    <s v="Cancellation"/>
  </r>
  <r>
    <s v="DG0000167305"/>
    <s v="Canceled"/>
    <s v="Tel Reg"/>
    <s v="5/8/2026, 12:58 PM"/>
    <s v="5/8/2026, 7:00 AM"/>
    <s v="4/12/2027, 11:59 PM"/>
    <s v="Subscription"/>
    <m/>
    <s v="Not Retained"/>
    <n v="1"/>
    <s v="Brenda Clark"/>
    <x v="62"/>
    <s v="5/8/2026, 12:58 PM"/>
    <s v="Cancellation"/>
  </r>
  <r>
    <s v="DG0001738183"/>
    <s v="Canceled"/>
    <s v="Whirlpool Contact Center"/>
    <s v="5/8/2026, 1:12 PM"/>
    <s v="5/10/2026, 7:00 AM"/>
    <m/>
    <s v="Subscription"/>
    <m/>
    <s v="Not Retained"/>
    <n v="1"/>
    <s v="YUKWAH CHAN"/>
    <x v="62"/>
    <s v="5/8/2026, 1:12 PM"/>
    <s v="Cancellation"/>
  </r>
  <r>
    <s v="DG0001710619"/>
    <s v="Initial"/>
    <s v="Whirlpool Contact Center"/>
    <s v="5/8/2026, 1:13 PM"/>
    <s v="6/3/2026, 7:00 AM"/>
    <m/>
    <s v="Subscription"/>
    <m/>
    <s v="Not Retained"/>
    <n v="1"/>
    <s v="YUKWAH CHAN"/>
    <x v="62"/>
    <s v="5/8/2026, 1:13 PM"/>
    <s v="Cancellation"/>
  </r>
  <r>
    <s v="DG0001710618"/>
    <s v="Initial"/>
    <s v="Whirlpool Contact Center"/>
    <s v="5/8/2026, 1:13 PM"/>
    <s v="6/3/2026, 7:00 AM"/>
    <m/>
    <s v="Subscription"/>
    <m/>
    <s v="Not Retained"/>
    <n v="1"/>
    <s v="YUKWAH CHAN"/>
    <x v="62"/>
    <s v="5/8/2026, 1:13 PM"/>
    <s v="Cancellation"/>
  </r>
  <r>
    <s v="DG0001710615"/>
    <s v="Initial"/>
    <s v="Whirlpool Contact Center"/>
    <s v="5/8/2026, 1:14 PM"/>
    <s v="6/3/2026, 7:00 AM"/>
    <m/>
    <s v="Subscription"/>
    <m/>
    <s v="Not Retained"/>
    <n v="1"/>
    <s v="YUKWAH CHAN"/>
    <x v="62"/>
    <s v="5/8/2026, 1:14 PM"/>
    <s v="Cancellation"/>
  </r>
  <r>
    <s v="DG0001710613"/>
    <s v="Initial"/>
    <s v="Whirlpool Contact Center"/>
    <s v="5/8/2026, 1:15 PM"/>
    <s v="6/3/2026, 7:00 AM"/>
    <m/>
    <s v="Subscription"/>
    <m/>
    <s v="Not Retained"/>
    <n v="1"/>
    <s v="YUKWAH CHAN"/>
    <x v="62"/>
    <s v="5/8/2026, 1:15 PM"/>
    <s v="Cancellation"/>
  </r>
  <r>
    <s v="DG0001118330"/>
    <s v="Initial"/>
    <s v="Tel Reg"/>
    <s v="5/8/2026, 1:27 PM"/>
    <s v="6/3/2026, 7:00 AM"/>
    <m/>
    <s v="Subscription"/>
    <m/>
    <s v="Not Retained"/>
    <n v="1"/>
    <s v="fahad shaikh"/>
    <x v="62"/>
    <s v="5/8/2026, 1:27 PM"/>
    <s v="Cancellation"/>
  </r>
  <r>
    <s v="DG0001931334"/>
    <s v="Initial"/>
    <s v="Whirlpool Contact Center"/>
    <s v="5/8/2026, 2:51 PM"/>
    <s v="5/29/2026, 7:00 AM"/>
    <m/>
    <s v="Subscription"/>
    <m/>
    <s v="Not Retained"/>
    <n v="1"/>
    <s v="TERRIE AVAZIAN"/>
    <x v="62"/>
    <s v="5/8/2026, 2:51 PM"/>
    <s v="Cancellation"/>
  </r>
  <r>
    <s v="DG0001474496"/>
    <s v="Initial"/>
    <s v="After Mail"/>
    <s v="5/8/2026, 3:01 PM"/>
    <s v="5/29/2026, 7:00 AM"/>
    <m/>
    <s v="Subscription"/>
    <m/>
    <s v="Not Retained"/>
    <n v="1"/>
    <s v="Piperanne Worcester"/>
    <x v="62"/>
    <s v="5/8/2026, 3:01 PM"/>
    <s v="Cancellation"/>
  </r>
  <r>
    <s v="DG0000349296"/>
    <s v="Canceled"/>
    <s v="D&amp;G Contact Center"/>
    <s v="5/8/2026, 3:13 PM"/>
    <s v="5/8/2026, 7:00 AM"/>
    <s v="3/28/2027, 11:59 PM"/>
    <s v="Subscription"/>
    <m/>
    <s v="Not Retained"/>
    <n v="1"/>
    <s v="Frances Urdiales"/>
    <x v="62"/>
    <s v="5/8/2026, 3:13 PM"/>
    <s v="Cancellation"/>
  </r>
  <r>
    <s v="DG0000349142"/>
    <s v="Canceled"/>
    <s v="After CC"/>
    <s v="5/8/2026, 3:14 PM"/>
    <s v="5/8/2026, 7:00 AM"/>
    <s v="3/8/2027, 11:59 PM"/>
    <s v="Subscription"/>
    <m/>
    <s v="Not Retained"/>
    <n v="1"/>
    <s v="Frances Urdiales"/>
    <x v="62"/>
    <s v="5/8/2026, 3:14 PM"/>
    <s v="Cancellation"/>
  </r>
  <r>
    <s v="DG0001120949"/>
    <s v="Initial"/>
    <s v="Whirlpool Contact Center"/>
    <s v="5/8/2026, 3:53 PM"/>
    <s v="6/4/2026, 7:00 AM"/>
    <m/>
    <s v="Annual Renewal"/>
    <m/>
    <s v="Not Retained"/>
    <n v="1"/>
    <s v="JOSEPH GAMEZ"/>
    <x v="62"/>
    <s v="5/8/2026, 3:53 PM"/>
    <s v="Cancellation"/>
  </r>
  <r>
    <s v="DG0001603364"/>
    <s v="Initial"/>
    <s v="Whirlpool Contact Center"/>
    <s v="5/7/2026, 7:37 AM"/>
    <s v="6/5/2026, 7:00 AM"/>
    <m/>
    <s v="Subscription"/>
    <m/>
    <s v="Not Retained"/>
    <n v="1"/>
    <s v="Lisa DePew"/>
    <x v="62"/>
    <s v="5/7/2026, 7:37 AM"/>
    <s v="Cancellation"/>
  </r>
  <r>
    <s v="DG0001787224"/>
    <s v="Canceled"/>
    <s v="Web Reg"/>
    <s v="5/7/2026, 7:46 AM"/>
    <s v="5/7/2026, 7:00 AM"/>
    <m/>
    <s v="Subscription"/>
    <n v="0.2"/>
    <s v="Not Retained"/>
    <n v="1"/>
    <s v="Kelly McHale"/>
    <x v="62"/>
    <s v="5/7/2026, 7:46 AM"/>
    <s v="Cancellation"/>
  </r>
  <r>
    <s v="DG0001045995"/>
    <s v="Canceled"/>
    <s v="Whirlpool Contact Center"/>
    <s v="5/7/2026, 8:23 AM"/>
    <s v="5/7/2026, 7:00 AM"/>
    <s v="5/6/2027, 11:59 PM"/>
    <s v="Annual Renewal"/>
    <m/>
    <s v="Not Retained"/>
    <n v="1"/>
    <s v="Barney Brokaw"/>
    <x v="62"/>
    <s v="5/7/2026, 8:23 AM"/>
    <s v="Cancellation"/>
  </r>
  <r>
    <s v="DG0000767402"/>
    <s v="Canceled"/>
    <s v="Whirlpool Contact Center"/>
    <s v="5/7/2026, 9:21 AM"/>
    <s v="5/7/2026, 7:00 AM"/>
    <s v="12/25/2026, 11:59 PM"/>
    <s v="Annual Renewal"/>
    <m/>
    <s v="Not Retained"/>
    <n v="1"/>
    <s v="Phylis Riberger"/>
    <x v="62"/>
    <s v="5/7/2026, 9:21 AM"/>
    <s v="Cancellation"/>
  </r>
  <r>
    <s v="DG0001386007"/>
    <s v="Canceled"/>
    <s v="Whirlpool Contact Center"/>
    <s v="5/7/2026, 10:10 AM"/>
    <s v="5/7/2026, 7:00 AM"/>
    <m/>
    <s v="Annual Renewal"/>
    <m/>
    <s v="Not Retained"/>
    <n v="1"/>
    <s v="Daniela O'Quin"/>
    <x v="62"/>
    <s v="5/7/2026, 10:10 AM"/>
    <s v="Cancellation"/>
  </r>
  <r>
    <s v="DG0001996008"/>
    <s v="Initial"/>
    <s v="Web Reg"/>
    <s v="5/7/2026, 12:36 PM"/>
    <s v="5/16/2026, 7:00 AM"/>
    <m/>
    <s v="Subscription"/>
    <m/>
    <s v="Not Retained"/>
    <n v="1"/>
    <s v="Md Nasir Ullah"/>
    <x v="62"/>
    <s v="5/7/2026, 12:36 PM"/>
    <s v="Cancellation"/>
  </r>
  <r>
    <s v="DG0000624797"/>
    <s v="Initial"/>
    <s v="Tel Reg"/>
    <s v="5/7/2026, 1:47 PM"/>
    <s v="6/2/2026, 7:00 AM"/>
    <s v="10/2/2026, 11:59 PM"/>
    <s v="Subscription"/>
    <m/>
    <s v="Not Retained"/>
    <n v="1"/>
    <s v="Luis Sanchez"/>
    <x v="62"/>
    <s v="5/7/2026, 1:47 PM"/>
    <s v="Cancellation"/>
  </r>
  <r>
    <s v="DG0000194896"/>
    <s v="Canceled"/>
    <s v="Tel Reg"/>
    <s v="5/7/2026, 2:54 PM"/>
    <s v="5/8/2026, 7:00 AM"/>
    <s v="6/8/2026, 11:59 PM"/>
    <s v="Subscription"/>
    <n v="0.2"/>
    <s v="Not Retained"/>
    <n v="1"/>
    <s v="Sue Moore"/>
    <x v="62"/>
    <s v="5/7/2026, 2:54 PM"/>
    <s v="Cancellation"/>
  </r>
  <r>
    <s v="DG0000833960"/>
    <s v="Canceled"/>
    <s v="Whirlpool Contact Center"/>
    <s v="5/7/2026, 3:05 PM"/>
    <s v="5/7/2026, 7:00 AM"/>
    <s v="1/29/2027, 11:59 PM"/>
    <s v="Annual Renewal"/>
    <m/>
    <s v="Not Retained"/>
    <n v="1"/>
    <s v="Nashalie Pineda"/>
    <x v="62"/>
    <s v="5/7/2026, 3:05 PM"/>
    <s v="Cancellation"/>
  </r>
  <r>
    <s v="DG0000853208"/>
    <s v="Canceled"/>
    <s v="Tel Reg"/>
    <s v="5/7/2026, 3:10 PM"/>
    <s v="5/7/2026, 7:00 AM"/>
    <s v="2/9/2027, 11:59 PM"/>
    <s v="Subscription"/>
    <n v="0.2"/>
    <s v="Not Retained"/>
    <n v="1"/>
    <s v="Lola Larmann"/>
    <x v="62"/>
    <s v="5/7/2026, 3:10 PM"/>
    <s v="Cancellation"/>
  </r>
  <r>
    <s v="DG0001477732"/>
    <s v="Canceled"/>
    <s v="Tel Reg"/>
    <s v="5/6/2026, 7:52 AM"/>
    <s v="5/6/2026, 7:00 AM"/>
    <m/>
    <s v="Subscription"/>
    <m/>
    <s v="Not Retained"/>
    <n v="1"/>
    <s v="KARL BATES"/>
    <x v="62"/>
    <s v="5/6/2026, 7:52 AM"/>
    <s v="Cancellation"/>
  </r>
  <r>
    <s v="DG0000471144"/>
    <s v="Canceled"/>
    <s v="Whirlpool Contact Center"/>
    <s v="5/6/2026, 9:10 AM"/>
    <s v="5/6/2026, 7:00 AM"/>
    <s v="6/20/2026, 11:59 PM"/>
    <s v="Annual Renewal"/>
    <m/>
    <s v="Not Retained"/>
    <n v="1"/>
    <s v="Nicole Stallworth"/>
    <x v="62"/>
    <s v="5/6/2026, 9:10 AM"/>
    <s v="Cancellation"/>
  </r>
  <r>
    <s v="DG0000113205"/>
    <s v="Canceled"/>
    <s v="Tel Reg"/>
    <s v="5/6/2026, 10:07 AM"/>
    <s v="5/6/2026, 7:00 AM"/>
    <s v="12/7/2026, 11:59 PM"/>
    <s v="Subscription"/>
    <m/>
    <s v="Not Retained"/>
    <n v="1"/>
    <s v="Teresa Sasse"/>
    <x v="62"/>
    <s v="5/6/2026, 10:07 AM"/>
    <s v="Cancellation"/>
  </r>
  <r>
    <s v="DG0000656847"/>
    <s v="Initial"/>
    <s v="D&amp;G Contact Center"/>
    <s v="5/6/2026, 10:16 AM"/>
    <s v="5/21/2026, 7:00 AM"/>
    <s v="11/21/2026, 11:59 PM"/>
    <s v="Subscription"/>
    <m/>
    <s v="Not Retained"/>
    <n v="1"/>
    <s v="Tammy Bellar-Kirigiti"/>
    <x v="62"/>
    <s v="5/6/2026, 10:16 AM"/>
    <s v="Cancellation"/>
  </r>
  <r>
    <s v="DG0001599717"/>
    <s v="Initial"/>
    <s v="After CC"/>
    <s v="5/6/2026, 10:45 AM"/>
    <s v="6/4/2026, 7:00 AM"/>
    <m/>
    <s v="Subscription"/>
    <n v="0.2"/>
    <s v="Not Retained"/>
    <n v="1"/>
    <s v="Heather Mellott"/>
    <x v="62"/>
    <s v="5/6/2026, 10:45 AM"/>
    <s v="Cancellation"/>
  </r>
  <r>
    <s v="DG0001599716"/>
    <s v="Initial"/>
    <s v="After CC"/>
    <s v="5/6/2026, 10:46 AM"/>
    <s v="6/4/2026, 7:00 AM"/>
    <m/>
    <s v="Subscription"/>
    <n v="0.2"/>
    <s v="Not Retained"/>
    <n v="1"/>
    <s v="Heather Mellott"/>
    <x v="62"/>
    <s v="5/6/2026, 10:46 AM"/>
    <s v="Cancellation"/>
  </r>
  <r>
    <s v="DG0001599715"/>
    <s v="Initial"/>
    <s v="After CC"/>
    <s v="5/6/2026, 10:46 AM"/>
    <s v="6/4/2026, 7:00 AM"/>
    <m/>
    <s v="Subscription"/>
    <n v="0.2"/>
    <s v="Not Retained"/>
    <n v="1"/>
    <s v="Heather Mellott"/>
    <x v="62"/>
    <s v="5/6/2026, 10:46 AM"/>
    <s v="Cancellation"/>
  </r>
  <r>
    <s v="DG0000739201"/>
    <s v="Canceled"/>
    <s v="After Web"/>
    <s v="5/6/2026, 12:37 PM"/>
    <s v="5/9/2026, 7:00 AM"/>
    <s v="12/9/2026, 11:59 PM"/>
    <s v="Subscription"/>
    <n v="0.2"/>
    <s v="Not Retained"/>
    <n v="1"/>
    <s v="Mike Cobo"/>
    <x v="62"/>
    <s v="5/6/2026, 12:37 PM"/>
    <s v="Cancellation"/>
  </r>
  <r>
    <s v="DG0000739202"/>
    <s v="Canceled"/>
    <s v="After Web"/>
    <s v="5/6/2026, 12:38 PM"/>
    <s v="5/9/2026, 7:00 AM"/>
    <s v="12/9/2026, 11:59 PM"/>
    <s v="Subscription"/>
    <n v="0.2"/>
    <s v="Not Retained"/>
    <n v="1"/>
    <s v="Mike Cobo"/>
    <x v="62"/>
    <s v="5/6/2026, 12:38 PM"/>
    <s v="Cancellation"/>
  </r>
  <r>
    <s v="DG0001647824"/>
    <s v="Canceled"/>
    <s v="Whirlpool Contact Center"/>
    <s v="5/6/2026, 1:07 PM"/>
    <s v="5/6/2026, 7:00 AM"/>
    <m/>
    <s v="Annual Renewal"/>
    <m/>
    <s v="Not Retained"/>
    <n v="1"/>
    <s v="DIANNE CASTILLEJA"/>
    <x v="62"/>
    <s v="5/6/2026, 1:07 PM"/>
    <s v="Cancellation"/>
  </r>
  <r>
    <s v="DG0001080894"/>
    <s v="Initial"/>
    <s v="Whirlpool Contact Center"/>
    <s v="5/6/2026, 1:32 PM"/>
    <s v="5/20/2026, 7:00 AM"/>
    <m/>
    <s v="Annual Renewal"/>
    <m/>
    <s v="Not Retained"/>
    <n v="1"/>
    <s v="Lydia Ardayu"/>
    <x v="62"/>
    <s v="5/6/2026, 1:32 PM"/>
    <s v="Cancellation"/>
  </r>
  <r>
    <s v="DG0000647695"/>
    <s v="Initial"/>
    <s v="Tel Reg"/>
    <s v="5/6/2026, 1:42 PM"/>
    <s v="5/16/2026, 7:00 AM"/>
    <s v="10/16/2026, 11:59 PM"/>
    <s v="Subscription"/>
    <m/>
    <s v="Not Retained"/>
    <n v="1"/>
    <s v="Barbara Reynolds"/>
    <x v="62"/>
    <s v="5/6/2026, 1:42 PM"/>
    <s v="Cancellation"/>
  </r>
  <r>
    <s v="DG0001021941"/>
    <s v="Canceled"/>
    <s v="Whirlpool Contact Center"/>
    <s v="5/6/2026, 1:55 PM"/>
    <s v="5/6/2026, 7:00 AM"/>
    <s v="4/27/2027, 11:59 PM"/>
    <s v="Annual Renewal"/>
    <m/>
    <s v="Not Retained"/>
    <n v="1"/>
    <s v="Jill Maxwell"/>
    <x v="62"/>
    <s v="5/6/2026, 1:55 PM"/>
    <s v="Cancellation"/>
  </r>
  <r>
    <s v="DG0001188538"/>
    <s v="Initial"/>
    <s v="After Web"/>
    <s v="5/6/2026, 3:00 PM"/>
    <s v="5/29/2026, 7:00 AM"/>
    <m/>
    <s v="Subscription"/>
    <n v="0.2"/>
    <s v="Not Retained"/>
    <n v="1"/>
    <s v="Joseph DeBenedictis"/>
    <x v="62"/>
    <s v="5/6/2026, 3:00 PM"/>
    <s v="Cancellation"/>
  </r>
  <r>
    <s v="DG0000167832"/>
    <s v="Canceled"/>
    <s v="Tel Reg"/>
    <s v="5/6/2026, 3:39 PM"/>
    <s v="5/6/2026, 7:00 AM"/>
    <s v="4/13/2027, 11:59 PM"/>
    <s v="Subscription"/>
    <m/>
    <s v="Not Retained"/>
    <n v="1"/>
    <s v="Nancy Chapman"/>
    <x v="62"/>
    <s v="5/6/2026, 3:39 PM"/>
    <s v="Cancellation"/>
  </r>
  <r>
    <s v="DG0000482191"/>
    <s v="Initial"/>
    <s v="D&amp;G Contact Center"/>
    <s v="5/6/2026, 3:58 PM"/>
    <s v="5/27/2026, 7:00 AM"/>
    <s v="7/27/2026, 11:59 PM"/>
    <s v="Subscription"/>
    <m/>
    <s v="Not Retained"/>
    <n v="1"/>
    <s v="Patricia Hosey"/>
    <x v="62"/>
    <s v="5/6/2026, 3:58 PM"/>
    <s v="Cancellation"/>
  </r>
  <r>
    <s v="DG0000482190"/>
    <s v="Initial"/>
    <s v="Tel Reg"/>
    <s v="5/6/2026, 3:58 PM"/>
    <s v="5/27/2026, 7:00 AM"/>
    <s v="6/27/2026, 11:59 PM"/>
    <s v="Subscription"/>
    <m/>
    <s v="Not Retained"/>
    <n v="1"/>
    <s v="Patricia Hosey"/>
    <x v="62"/>
    <s v="5/6/2026, 3:58 PM"/>
    <s v="Cancellation"/>
  </r>
  <r>
    <s v="DG0000775949"/>
    <s v="Initial"/>
    <s v="After Web"/>
    <s v="5/5/2026, 7:51 AM"/>
    <s v="5/30/2026, 7:00 AM"/>
    <s v="12/30/2026, 11:59 PM"/>
    <s v="Subscription"/>
    <m/>
    <s v="Not Retained"/>
    <n v="1"/>
    <s v="Frank Gerardi"/>
    <x v="62"/>
    <s v="5/5/2026, 7:51 AM"/>
    <s v="Cancellation"/>
  </r>
  <r>
    <s v="DG0000775946"/>
    <s v="Initial"/>
    <s v="After Web"/>
    <s v="5/5/2026, 7:51 AM"/>
    <s v="5/30/2026, 7:00 AM"/>
    <s v="12/30/2026, 11:59 PM"/>
    <s v="Subscription"/>
    <m/>
    <s v="Not Retained"/>
    <n v="1"/>
    <s v="Frank Gerardi"/>
    <x v="62"/>
    <s v="5/5/2026, 7:51 AM"/>
    <s v="Cancellation"/>
  </r>
  <r>
    <s v="DG0000775947"/>
    <s v="Initial"/>
    <s v="After Web"/>
    <s v="5/5/2026, 7:52 AM"/>
    <s v="5/30/2026, 7:00 AM"/>
    <s v="12/30/2026, 11:59 PM"/>
    <s v="Subscription"/>
    <m/>
    <s v="Not Retained"/>
    <n v="1"/>
    <s v="Frank Gerardi"/>
    <x v="62"/>
    <s v="5/5/2026, 7:52 AM"/>
    <s v="Cancellation"/>
  </r>
  <r>
    <s v="DG0000775948"/>
    <s v="Initial"/>
    <s v="After Web"/>
    <s v="5/5/2026, 7:53 AM"/>
    <s v="5/30/2026, 7:00 AM"/>
    <s v="12/30/2026, 11:59 PM"/>
    <s v="Subscription"/>
    <m/>
    <s v="Not Retained"/>
    <n v="1"/>
    <s v="Frank Gerardi"/>
    <x v="62"/>
    <s v="5/5/2026, 7:53 AM"/>
    <s v="Cancellation"/>
  </r>
  <r>
    <s v="DG0001751793"/>
    <s v="Initial"/>
    <s v="After CC"/>
    <s v="5/5/2026, 8:03 AM"/>
    <s v="5/13/2026, 7:00 AM"/>
    <m/>
    <s v="Subscription"/>
    <n v="0.2"/>
    <s v="Not Retained"/>
    <n v="1"/>
    <s v="Don Demara"/>
    <x v="62"/>
    <s v="5/5/2026, 8:03 AM"/>
    <s v="Cancellation"/>
  </r>
  <r>
    <s v="DG0000073422"/>
    <s v="Initial"/>
    <s v="Tel Reg"/>
    <s v="5/5/2026, 8:23 AM"/>
    <s v="5/28/2026, 7:00 AM"/>
    <s v="8/28/2026, 11:59 PM"/>
    <s v="Subscription"/>
    <n v="0.2"/>
    <s v="Not Retained"/>
    <n v="1"/>
    <s v="Jacob Hutchinson"/>
    <x v="62"/>
    <s v="5/5/2026, 8:23 AM"/>
    <s v="Cancellation"/>
  </r>
  <r>
    <s v="DG0002055106"/>
    <s v="Canceled"/>
    <s v="Web Reg"/>
    <s v="5/5/2026, 8:30 AM"/>
    <s v="4/3/2026, 7:00 AM"/>
    <m/>
    <s v="Subscription"/>
    <n v="0.2"/>
    <s v="Not Retained"/>
    <n v="1"/>
    <s v="Tiffany Williams"/>
    <x v="62"/>
    <s v="5/5/2026, 8:30 AM"/>
    <s v="Cancellation"/>
  </r>
  <r>
    <s v="DG0002055121"/>
    <s v="Canceled"/>
    <s v="Web Reg"/>
    <s v="5/5/2026, 8:30 AM"/>
    <s v="4/3/2026, 7:00 AM"/>
    <m/>
    <s v="Subscription"/>
    <n v="0.2"/>
    <s v="Not Retained"/>
    <n v="1"/>
    <s v="Tiffany Williams"/>
    <x v="62"/>
    <s v="5/5/2026, 8:30 AM"/>
    <s v="Cancellation"/>
  </r>
  <r>
    <s v="DG0002055911"/>
    <s v="Initial"/>
    <s v="Tel Reg"/>
    <s v="5/5/2026, 8:45 AM"/>
    <s v="6/4/2026, 7:00 AM"/>
    <m/>
    <s v="Subscription"/>
    <m/>
    <s v="Not Retained"/>
    <n v="1"/>
    <s v="Sanket Patel"/>
    <x v="62"/>
    <s v="5/5/2026, 8:45 AM"/>
    <s v="Cancellation"/>
  </r>
  <r>
    <s v="DG0002055910"/>
    <s v="Initial"/>
    <s v="Tel Reg"/>
    <s v="5/5/2026, 8:45 AM"/>
    <s v="6/4/2026, 7:00 AM"/>
    <m/>
    <s v="Subscription"/>
    <m/>
    <s v="Not Retained"/>
    <n v="1"/>
    <s v="Sanket Patel"/>
    <x v="62"/>
    <s v="5/5/2026, 8:45 AM"/>
    <s v="Cancellation"/>
  </r>
  <r>
    <s v="DG0002055909"/>
    <s v="Initial"/>
    <s v="Tel Reg"/>
    <s v="5/5/2026, 8:46 AM"/>
    <s v="6/4/2026, 7:00 AM"/>
    <m/>
    <s v="Subscription"/>
    <m/>
    <s v="Not Retained"/>
    <n v="1"/>
    <s v="Sanket Patel"/>
    <x v="62"/>
    <s v="5/5/2026, 8:46 AM"/>
    <s v="Cancellation"/>
  </r>
  <r>
    <s v="DG0000835500"/>
    <s v="Initial"/>
    <s v="Whirlpool Contact Center"/>
    <s v="5/5/2026, 9:17 AM"/>
    <s v="5/30/2026, 7:00 AM"/>
    <s v="1/30/2027, 11:59 PM"/>
    <s v="Subscription"/>
    <m/>
    <s v="Not Retained"/>
    <n v="1"/>
    <s v="MELANIE BOLSON"/>
    <x v="62"/>
    <s v="5/5/2026, 9:17 AM"/>
    <s v="Cancellation"/>
  </r>
  <r>
    <s v="DG0000409277"/>
    <s v="Canceled"/>
    <s v="Whirlpool Contact Center"/>
    <s v="5/5/2026, 9:29 AM"/>
    <s v="5/5/2026, 7:00 AM"/>
    <s v="5/2/2027, 11:59 PM"/>
    <s v="Annual Renewal"/>
    <m/>
    <s v="Not Retained"/>
    <n v="1"/>
    <s v="EVELYN FORD"/>
    <x v="62"/>
    <s v="5/5/2026, 9:29 AM"/>
    <s v="Cancellation"/>
  </r>
  <r>
    <s v="DG0001688796"/>
    <s v="Initial"/>
    <s v="Tel Reg"/>
    <s v="5/5/2026, 10:59 AM"/>
    <s v="5/28/2026, 7:00 AM"/>
    <m/>
    <s v="Subscription"/>
    <m/>
    <s v="Not Retained"/>
    <n v="1"/>
    <s v="Daniel Ramirez"/>
    <x v="62"/>
    <s v="5/5/2026, 10:59 AM"/>
    <s v="Cancellation"/>
  </r>
  <r>
    <s v="DG0002081849"/>
    <s v="Canceled"/>
    <s v="Whirlpool Contact Center"/>
    <s v="5/5/2026, 12:21 PM"/>
    <s v="5/5/2026, 7:00 AM"/>
    <m/>
    <s v="Subscription"/>
    <n v="0.5"/>
    <s v="Not Retained"/>
    <n v="1"/>
    <s v="George Vanluven"/>
    <x v="62"/>
    <s v="5/5/2026, 12:21 PM"/>
    <s v="Cancellation"/>
  </r>
  <r>
    <s v="DG0001906518"/>
    <s v="Initial"/>
    <s v="Tel Reg"/>
    <s v="5/5/2026, 1:03 PM"/>
    <s v="5/22/2026, 7:00 AM"/>
    <m/>
    <s v="Subscription"/>
    <m/>
    <s v="Not Retained"/>
    <n v="1"/>
    <s v="Virginia Voigt"/>
    <x v="62"/>
    <s v="5/5/2026, 1:03 PM"/>
    <s v="Cancellation"/>
  </r>
  <r>
    <s v="DG0000794642"/>
    <s v="Canceled"/>
    <s v="After CC"/>
    <s v="5/5/2026, 1:46 PM"/>
    <s v="5/7/2026, 7:00 AM"/>
    <s v="2/7/2027, 11:59 PM"/>
    <s v="Subscription"/>
    <m/>
    <s v="Not Retained"/>
    <n v="1"/>
    <s v="Jason Russell"/>
    <x v="62"/>
    <s v="5/5/2026, 1:46 PM"/>
    <s v="Cancellation"/>
  </r>
  <r>
    <s v="DG0000794641"/>
    <s v="Canceled"/>
    <s v="After CC"/>
    <s v="5/5/2026, 1:47 PM"/>
    <s v="5/7/2026, 7:00 AM"/>
    <s v="2/7/2027, 11:59 PM"/>
    <s v="Subscription"/>
    <m/>
    <s v="Not Retained"/>
    <n v="1"/>
    <s v="Jason Russell"/>
    <x v="62"/>
    <s v="5/5/2026, 1:47 PM"/>
    <s v="Cancellation"/>
  </r>
  <r>
    <s v="DG0000794640"/>
    <s v="Canceled"/>
    <s v="After CC"/>
    <s v="5/5/2026, 1:47 PM"/>
    <s v="5/7/2026, 7:00 AM"/>
    <s v="2/7/2027, 11:59 PM"/>
    <s v="Subscription"/>
    <m/>
    <s v="Not Retained"/>
    <n v="1"/>
    <s v="Jason Russell"/>
    <x v="62"/>
    <s v="5/5/2026, 1:47 PM"/>
    <s v="Cancellation"/>
  </r>
  <r>
    <s v="DG0000794638"/>
    <s v="Canceled"/>
    <s v="After CC"/>
    <s v="5/5/2026, 1:48 PM"/>
    <s v="5/7/2026, 7:00 AM"/>
    <s v="2/7/2027, 11:59 PM"/>
    <s v="Subscription"/>
    <m/>
    <s v="Not Retained"/>
    <n v="1"/>
    <s v="Jason Russell"/>
    <x v="62"/>
    <s v="5/5/2026, 1:48 PM"/>
    <s v="Cancellation"/>
  </r>
  <r>
    <s v="DG0000464719"/>
    <s v="Initial"/>
    <s v="After CC"/>
    <s v="5/5/2026, 3:15 PM"/>
    <s v="5/17/2026, 7:00 AM"/>
    <s v="6/17/2026, 11:59 PM"/>
    <s v="Subscription"/>
    <m/>
    <s v="Not Retained"/>
    <n v="1"/>
    <s v="Sharon Fields"/>
    <x v="62"/>
    <s v="5/5/2026, 3:15 PM"/>
    <s v="Cancellation"/>
  </r>
  <r>
    <s v="DG0002026729"/>
    <s v="Initial"/>
    <s v="After CC"/>
    <s v="5/5/2026, 3:38 PM"/>
    <s v="5/26/2026, 7:00 AM"/>
    <m/>
    <s v="Subscription"/>
    <m/>
    <s v="Not Retained"/>
    <n v="1"/>
    <s v="James Pratt"/>
    <x v="62"/>
    <s v="5/5/2026, 3:38 PM"/>
    <s v="Cancellation"/>
  </r>
  <r>
    <s v="DG0002041851"/>
    <s v="Initial"/>
    <s v="Tel Reg"/>
    <s v="5/4/2026, 7:33 AM"/>
    <s v="6/1/2026, 7:00 AM"/>
    <m/>
    <s v="Subscription"/>
    <m/>
    <s v="Not Retained"/>
    <n v="1"/>
    <s v="Rosemary Barnes"/>
    <x v="62"/>
    <s v="5/4/2026, 7:33 AM"/>
    <s v="Cancellation"/>
  </r>
  <r>
    <s v="DG0001437504"/>
    <s v="Initial"/>
    <s v="Tel Reg"/>
    <s v="5/4/2026, 7:47 AM"/>
    <s v="5/17/2026, 7:00 AM"/>
    <m/>
    <s v="Subscription"/>
    <m/>
    <s v="Not Retained"/>
    <n v="1"/>
    <s v="Audrey Pineo"/>
    <x v="62"/>
    <s v="5/4/2026, 7:47 AM"/>
    <s v="Cancellation"/>
  </r>
  <r>
    <s v="DG0000083335"/>
    <s v="Initial"/>
    <s v="Web Reg"/>
    <s v="5/4/2026, 7:51 AM"/>
    <s v="5/26/2026, 7:00 AM"/>
    <s v="9/26/2026, 11:59 PM"/>
    <s v="Subscription"/>
    <m/>
    <s v="Not Retained"/>
    <n v="1"/>
    <s v="Julio Aguilar"/>
    <x v="62"/>
    <s v="5/4/2026, 7:51 AM"/>
    <s v="Cancellation"/>
  </r>
  <r>
    <s v="DG0000083333"/>
    <s v="Initial"/>
    <s v="Web Reg"/>
    <s v="5/4/2026, 7:52 AM"/>
    <s v="5/26/2026, 7:00 AM"/>
    <s v="9/26/2026, 11:59 PM"/>
    <s v="Subscription"/>
    <m/>
    <s v="Not Retained"/>
    <n v="1"/>
    <s v="Julio Aguilar"/>
    <x v="62"/>
    <s v="5/4/2026, 7:52 AM"/>
    <s v="Cancellation"/>
  </r>
  <r>
    <s v="DG0000083332"/>
    <s v="Initial"/>
    <s v="Web Reg"/>
    <s v="5/4/2026, 7:53 AM"/>
    <s v="5/26/2026, 7:00 AM"/>
    <s v="9/26/2026, 11:59 PM"/>
    <s v="Subscription"/>
    <m/>
    <s v="Not Retained"/>
    <n v="1"/>
    <s v="Julio Aguilar"/>
    <x v="62"/>
    <s v="5/4/2026, 7:53 AM"/>
    <s v="Cancellation"/>
  </r>
  <r>
    <s v="DG0000083341"/>
    <s v="Initial"/>
    <s v="Web Reg"/>
    <s v="5/4/2026, 7:53 AM"/>
    <s v="5/26/2026, 7:00 AM"/>
    <s v="9/26/2026, 11:59 PM"/>
    <s v="Subscription"/>
    <m/>
    <s v="Not Retained"/>
    <n v="1"/>
    <s v="Julio Aguilar"/>
    <x v="62"/>
    <s v="5/4/2026, 7:53 AM"/>
    <s v="Cancellation"/>
  </r>
  <r>
    <s v="DG0000083328"/>
    <s v="Initial"/>
    <s v="Web Reg"/>
    <s v="5/4/2026, 7:54 AM"/>
    <s v="5/26/2026, 7:00 AM"/>
    <s v="9/26/2026, 11:59 PM"/>
    <s v="Subscription"/>
    <m/>
    <s v="Not Retained"/>
    <n v="1"/>
    <s v="Julio Aguilar"/>
    <x v="62"/>
    <s v="5/4/2026, 7:54 AM"/>
    <s v="Cancellation"/>
  </r>
  <r>
    <s v="DG0001952672"/>
    <s v="Canceled"/>
    <s v="Whirlpool Contact Center"/>
    <s v="5/4/2026, 7:56 AM"/>
    <s v="5/6/2026, 7:00 AM"/>
    <m/>
    <s v="Subscription"/>
    <n v="0.5"/>
    <s v="Not Retained"/>
    <n v="1"/>
    <s v="Danny Liriano"/>
    <x v="62"/>
    <s v="5/4/2026, 7:56 AM"/>
    <s v="Cancellation"/>
  </r>
  <r>
    <s v="DG0001966365"/>
    <s v="Canceled"/>
    <s v="D&amp;G Contact Center"/>
    <s v="5/4/2026, 7:57 AM"/>
    <s v="5/10/2026, 7:00 AM"/>
    <m/>
    <s v="Subscription"/>
    <n v="0.5"/>
    <s v="Not Retained"/>
    <n v="1"/>
    <s v="Danny Liriano"/>
    <x v="62"/>
    <s v="5/4/2026, 7:57 AM"/>
    <s v="Cancellation"/>
  </r>
  <r>
    <s v="DG0002111509"/>
    <s v="Canceled"/>
    <s v="Web Reg"/>
    <s v="5/4/2026, 8:12 AM"/>
    <s v="4/20/2026, 7:00 AM"/>
    <m/>
    <s v="Subscription"/>
    <n v="0.5"/>
    <s v="Not Retained"/>
    <n v="1"/>
    <s v="Maria Blasko"/>
    <x v="62"/>
    <s v="5/4/2026, 8:12 AM"/>
    <s v="Cancellation"/>
  </r>
  <r>
    <s v="DG0001413221"/>
    <s v="Canceled"/>
    <s v="After Web"/>
    <s v="5/4/2026, 8:15 AM"/>
    <s v="5/9/2026, 7:00 AM"/>
    <m/>
    <s v="Subscription"/>
    <m/>
    <s v="Not Retained"/>
    <n v="1"/>
    <s v="Jerre Waltersdorf"/>
    <x v="62"/>
    <s v="5/4/2026, 8:15 AM"/>
    <s v="Cancellation"/>
  </r>
  <r>
    <s v="DG0001413220"/>
    <s v="Canceled"/>
    <s v="After Web"/>
    <s v="5/4/2026, 8:16 AM"/>
    <s v="5/9/2026, 7:00 AM"/>
    <m/>
    <s v="Subscription"/>
    <m/>
    <s v="Not Retained"/>
    <n v="1"/>
    <s v="Jerre Waltersdorf"/>
    <x v="62"/>
    <s v="5/4/2026, 8:16 AM"/>
    <s v="Cancellation"/>
  </r>
  <r>
    <s v="DG0001573165"/>
    <s v="Initial"/>
    <s v="D&amp;G Contact Center"/>
    <s v="5/4/2026, 8:23 AM"/>
    <s v="5/27/2026, 7:00 AM"/>
    <m/>
    <s v="Subscription"/>
    <m/>
    <s v="Not Retained"/>
    <n v="1"/>
    <s v="Angel Caban"/>
    <x v="62"/>
    <s v="5/4/2026, 8:23 AM"/>
    <s v="Cancellation"/>
  </r>
  <r>
    <s v="DG0001573167"/>
    <s v="Initial"/>
    <s v="D&amp;G Contact Center"/>
    <s v="5/4/2026, 8:24 AM"/>
    <s v="5/27/2026, 7:00 AM"/>
    <m/>
    <s v="Subscription"/>
    <m/>
    <s v="Not Retained"/>
    <n v="1"/>
    <s v="Angel Caban"/>
    <x v="62"/>
    <s v="5/4/2026, 8:24 AM"/>
    <s v="Cancellation"/>
  </r>
  <r>
    <s v="DG0001573164"/>
    <s v="Initial"/>
    <s v="D&amp;G Contact Center"/>
    <s v="5/4/2026, 8:25 AM"/>
    <s v="5/27/2026, 7:00 AM"/>
    <m/>
    <s v="Subscription"/>
    <m/>
    <s v="Not Retained"/>
    <n v="1"/>
    <s v="Angel Caban"/>
    <x v="62"/>
    <s v="5/4/2026, 8:25 AM"/>
    <s v="Cancellation"/>
  </r>
  <r>
    <s v="DG0000379346"/>
    <s v="Canceled"/>
    <s v="Tel Reg"/>
    <s v="5/4/2026, 8:34 AM"/>
    <s v="5/4/2026, 7:00 AM"/>
    <s v="4/3/2027, 11:59 PM"/>
    <s v="Subscription"/>
    <m/>
    <s v="Not Retained"/>
    <n v="1"/>
    <s v="Larry Cohen"/>
    <x v="62"/>
    <s v="5/4/2026, 8:34 AM"/>
    <s v="Cancellation"/>
  </r>
  <r>
    <s v="DG0001353362"/>
    <s v="Initial"/>
    <s v="D&amp;G Contact Center"/>
    <s v="5/4/2026, 8:45 AM"/>
    <s v="5/20/2026, 7:00 AM"/>
    <m/>
    <s v="Subscription"/>
    <m/>
    <s v="Not Retained"/>
    <n v="1"/>
    <s v="Cynthia Williams"/>
    <x v="62"/>
    <s v="5/4/2026, 8:45 AM"/>
    <s v="Cancellation"/>
  </r>
  <r>
    <s v="DG0001353363"/>
    <s v="Initial"/>
    <s v="D&amp;G Contact Center"/>
    <s v="5/4/2026, 8:45 AM"/>
    <s v="5/20/2026, 7:00 AM"/>
    <m/>
    <s v="Subscription"/>
    <m/>
    <s v="Not Retained"/>
    <n v="1"/>
    <s v="Cynthia Williams"/>
    <x v="62"/>
    <s v="5/4/2026, 8:45 AM"/>
    <s v="Cancellation"/>
  </r>
  <r>
    <s v="DG0001539199"/>
    <s v="Initial"/>
    <s v="Tel Reg"/>
    <s v="5/4/2026, 9:08 AM"/>
    <s v="5/19/2026, 7:00 AM"/>
    <m/>
    <s v="Subscription"/>
    <m/>
    <s v="Not Retained"/>
    <n v="1"/>
    <s v="Jeannie Smith"/>
    <x v="62"/>
    <s v="5/4/2026, 9:08 AM"/>
    <s v="Cancellation"/>
  </r>
  <r>
    <s v="DG0000121158"/>
    <s v="Canceled"/>
    <s v="Web Reg"/>
    <s v="5/4/2026, 9:19 AM"/>
    <s v="5/4/2026, 7:00 AM"/>
    <s v="12/26/2026, 11:59 PM"/>
    <s v="Subscription"/>
    <m/>
    <s v="Not Retained"/>
    <n v="1"/>
    <s v="Annah McCluskey"/>
    <x v="62"/>
    <s v="5/4/2026, 9:19 AM"/>
    <s v="Cancellation"/>
  </r>
  <r>
    <s v="DG0001893355"/>
    <s v="Initial"/>
    <s v="After Mail"/>
    <s v="5/4/2026, 9:28 AM"/>
    <s v="5/18/2026, 7:00 AM"/>
    <m/>
    <s v="Subscription"/>
    <m/>
    <s v="Not Retained"/>
    <n v="1"/>
    <s v="Frank Rivera"/>
    <x v="62"/>
    <s v="5/4/2026, 9:28 AM"/>
    <s v="Cancellation"/>
  </r>
  <r>
    <s v="DG0001994644"/>
    <s v="Initial"/>
    <s v="Tel Reg"/>
    <s v="5/4/2026, 9:50 AM"/>
    <s v="5/16/2026, 7:00 AM"/>
    <m/>
    <s v="Subscription"/>
    <m/>
    <s v="Not Retained"/>
    <n v="1"/>
    <s v="Jerry Wood"/>
    <x v="62"/>
    <s v="5/4/2026, 9:50 AM"/>
    <s v="Cancellation"/>
  </r>
  <r>
    <s v="DG0001573129"/>
    <s v="Initial"/>
    <s v="Tel Reg"/>
    <s v="5/4/2026, 10:48 AM"/>
    <s v="5/28/2026, 7:00 AM"/>
    <m/>
    <s v="Subscription"/>
    <m/>
    <s v="Not Retained"/>
    <n v="1"/>
    <s v="Mcarthur Wallace"/>
    <x v="62"/>
    <s v="5/4/2026, 10:48 AM"/>
    <s v="Cancellation"/>
  </r>
  <r>
    <s v="DG0001573128"/>
    <s v="Initial"/>
    <s v="Tel Reg"/>
    <s v="5/4/2026, 10:49 AM"/>
    <s v="5/28/2026, 7:00 AM"/>
    <m/>
    <s v="Subscription"/>
    <m/>
    <s v="Not Retained"/>
    <n v="1"/>
    <s v="Mcarthur Wallace"/>
    <x v="62"/>
    <s v="5/4/2026, 10:49 AM"/>
    <s v="Cancellation"/>
  </r>
  <r>
    <s v="DG0001573126"/>
    <s v="Initial"/>
    <s v="Tel Reg"/>
    <s v="5/4/2026, 10:50 AM"/>
    <s v="5/28/2026, 7:00 AM"/>
    <m/>
    <s v="Subscription"/>
    <m/>
    <s v="Not Retained"/>
    <n v="1"/>
    <s v="Mcarthur Wallace"/>
    <x v="62"/>
    <s v="5/4/2026, 10:50 AM"/>
    <s v="Cancellation"/>
  </r>
  <r>
    <s v="DG0001573125"/>
    <s v="Canceled"/>
    <s v="D&amp;G Contact Center"/>
    <s v="5/4/2026, 10:50 AM"/>
    <s v="4/27/2026, 7:00 AM"/>
    <m/>
    <s v="Subscription"/>
    <m/>
    <s v="Not Retained"/>
    <n v="1"/>
    <s v="Mcarthur Wallace"/>
    <x v="62"/>
    <s v="5/4/2026, 10:50 AM"/>
    <s v="Cancellation"/>
  </r>
  <r>
    <s v="DG0001573124"/>
    <s v="Canceled"/>
    <s v="D&amp;G Contact Center"/>
    <s v="5/4/2026, 10:51 AM"/>
    <s v="4/27/2026, 7:00 AM"/>
    <m/>
    <s v="Subscription"/>
    <m/>
    <s v="Not Retained"/>
    <n v="1"/>
    <s v="Mcarthur Wallace"/>
    <x v="62"/>
    <s v="5/4/2026, 10:51 AM"/>
    <s v="Cancellation"/>
  </r>
  <r>
    <s v="DG0002176100"/>
    <s v="Canceled"/>
    <s v="Tel Reg"/>
    <s v="5/4/2026, 10:57 AM"/>
    <s v="4/21/2026, 7:00 AM"/>
    <m/>
    <s v="Subscription"/>
    <n v="0.5"/>
    <s v="Not Retained"/>
    <n v="1"/>
    <s v="Jim Myers"/>
    <x v="62"/>
    <s v="5/4/2026, 10:57 AM"/>
    <s v="Cancellation"/>
  </r>
  <r>
    <s v="DG0000603952"/>
    <s v="Initial"/>
    <s v="After CC"/>
    <s v="5/4/2026, 11:14 AM"/>
    <s v="5/18/2026, 7:00 AM"/>
    <s v="9/18/2026, 11:59 PM"/>
    <s v="Subscription"/>
    <m/>
    <s v="Not Retained"/>
    <n v="1"/>
    <s v="Jason Dawson"/>
    <x v="62"/>
    <s v="5/4/2026, 11:14 AM"/>
    <s v="Cancellation"/>
  </r>
  <r>
    <s v="DG0000603953"/>
    <s v="Initial"/>
    <s v="After CC"/>
    <s v="5/4/2026, 11:15 AM"/>
    <s v="5/18/2026, 7:00 AM"/>
    <s v="9/18/2026, 11:59 PM"/>
    <s v="Subscription"/>
    <m/>
    <s v="Not Retained"/>
    <n v="1"/>
    <s v="Jason Dawson"/>
    <x v="62"/>
    <s v="5/4/2026, 11:15 AM"/>
    <s v="Cancellation"/>
  </r>
  <r>
    <s v="DG0000603951"/>
    <s v="Initial"/>
    <s v="After CC"/>
    <s v="5/4/2026, 11:15 AM"/>
    <s v="5/18/2026, 7:00 AM"/>
    <s v="9/18/2026, 11:59 PM"/>
    <s v="Subscription"/>
    <m/>
    <s v="Not Retained"/>
    <n v="1"/>
    <s v="Jason Dawson"/>
    <x v="62"/>
    <s v="5/4/2026, 11:15 AM"/>
    <s v="Cancellation"/>
  </r>
  <r>
    <s v="DG0000424855"/>
    <s v="Initial"/>
    <s v="Whirlpool Contact Center"/>
    <s v="5/4/2026, 12:23 PM"/>
    <s v="5/15/2026, 7:00 AM"/>
    <s v="5/15/2026, 11:59 PM"/>
    <s v="Annual Renewal"/>
    <m/>
    <s v="Not Retained"/>
    <n v="1"/>
    <s v="Jaclyn Phillips"/>
    <x v="62"/>
    <s v="5/4/2026, 12:23 PM"/>
    <s v="Cancellation"/>
  </r>
  <r>
    <s v="DG0000397376"/>
    <s v="Canceled"/>
    <s v="After Web"/>
    <s v="5/4/2026, 1:04 PM"/>
    <s v="5/4/2026, 7:00 AM"/>
    <s v="6/14/2026, 11:59 PM"/>
    <s v="Subscription"/>
    <m/>
    <s v="Not Retained"/>
    <n v="1"/>
    <s v="Valerie Bailey"/>
    <x v="62"/>
    <s v="5/4/2026, 1:04 PM"/>
    <s v="Cancellation"/>
  </r>
  <r>
    <s v="DG0002033262"/>
    <s v="Initial"/>
    <s v="Whirlpool Contact Center"/>
    <s v="5/4/2026, 1:13 PM"/>
    <s v="5/28/2026, 7:00 AM"/>
    <m/>
    <s v="Subscription"/>
    <n v="0.5"/>
    <s v="Not Retained"/>
    <n v="1"/>
    <s v="Felecia Roseburgh"/>
    <x v="62"/>
    <s v="5/4/2026, 1:13 PM"/>
    <s v="Cancellation"/>
  </r>
  <r>
    <s v="DG0000674423"/>
    <s v="Canceled"/>
    <s v="Whirlpool Contact Center"/>
    <s v="5/4/2026, 1:33 PM"/>
    <s v="5/4/2026, 7:00 AM"/>
    <s v="11/3/2026, 11:59 PM"/>
    <s v="Subscription"/>
    <m/>
    <s v="Not Retained"/>
    <n v="1"/>
    <s v="Michael Brunnemer"/>
    <x v="62"/>
    <s v="5/4/2026, 1:33 PM"/>
    <s v="Cancellation"/>
  </r>
  <r>
    <s v="DG0001043278"/>
    <s v="Canceled"/>
    <s v="Whirlpool Contact Center"/>
    <s v="5/4/2026, 1:42 PM"/>
    <s v="5/5/2026, 7:00 AM"/>
    <m/>
    <s v="Annual Renewal"/>
    <m/>
    <s v="Not Retained"/>
    <n v="1"/>
    <s v="makayla bailly"/>
    <x v="62"/>
    <s v="5/4/2026, 1:42 PM"/>
    <s v="Cancellation"/>
  </r>
  <r>
    <s v="DG0001028945"/>
    <s v="Canceled"/>
    <s v="Whirlpool Contact Center"/>
    <s v="5/4/2026, 2:05 PM"/>
    <s v="5/4/2026, 7:00 AM"/>
    <s v="4/29/2027, 11:59 PM"/>
    <s v="Annual Renewal"/>
    <m/>
    <s v="Not Retained"/>
    <n v="1"/>
    <s v="Terry Schwarz"/>
    <x v="62"/>
    <s v="5/4/2026, 2:05 PM"/>
    <s v="Cancellation"/>
  </r>
  <r>
    <s v="DG0000550835"/>
    <s v="Initial"/>
    <s v="D&amp;G Contact Center"/>
    <s v="5/4/2026, 2:15 PM"/>
    <s v="5/12/2026, 7:00 AM"/>
    <s v="9/12/2026, 11:59 PM"/>
    <s v="Subscription"/>
    <m/>
    <s v="Not Retained"/>
    <n v="1"/>
    <s v="Willie Harris"/>
    <x v="62"/>
    <s v="5/4/2026, 2:15 PM"/>
    <s v="Cancellation"/>
  </r>
  <r>
    <s v="DG0000550834"/>
    <s v="Initial"/>
    <s v="D&amp;G Contact Center"/>
    <s v="5/4/2026, 2:16 PM"/>
    <s v="5/12/2026, 7:00 AM"/>
    <s v="9/12/2026, 11:59 PM"/>
    <s v="Subscription"/>
    <m/>
    <s v="Not Retained"/>
    <n v="1"/>
    <s v="Willie Harris"/>
    <x v="62"/>
    <s v="5/4/2026, 2:16 PM"/>
    <s v="Cancellation"/>
  </r>
  <r>
    <s v="DG0000550825"/>
    <s v="Initial"/>
    <s v="D&amp;G Contact Center"/>
    <s v="5/4/2026, 2:19 PM"/>
    <s v="5/12/2026, 7:00 AM"/>
    <s v="9/12/2026, 11:59 PM"/>
    <s v="Subscription"/>
    <n v="0.2"/>
    <s v="Not Retained"/>
    <n v="1"/>
    <s v="Willie Harris"/>
    <x v="62"/>
    <s v="5/4/2026, 2:19 PM"/>
    <s v="Cancellation"/>
  </r>
  <r>
    <s v="DG0000875936"/>
    <s v="Initial"/>
    <s v="After Web"/>
    <s v="5/4/2026, 2:46 PM"/>
    <s v="5/31/2026, 7:00 AM"/>
    <s v="4/30/2027, 11:59 PM"/>
    <s v="Subscription"/>
    <m/>
    <s v="Not Retained"/>
    <n v="1"/>
    <s v="Ronald Kozoman"/>
    <x v="62"/>
    <s v="5/4/2026, 2:46 PM"/>
    <s v="Cancellation"/>
  </r>
  <r>
    <s v="DG0000875935"/>
    <s v="Initial"/>
    <s v="After Web"/>
    <s v="5/4/2026, 2:46 PM"/>
    <s v="5/31/2026, 7:00 AM"/>
    <s v="4/30/2027, 11:59 PM"/>
    <s v="Subscription"/>
    <m/>
    <s v="Not Retained"/>
    <n v="1"/>
    <s v="Ronald Kozoman"/>
    <x v="62"/>
    <s v="5/4/2026, 2:46 PM"/>
    <s v="Cancellation"/>
  </r>
  <r>
    <s v="DG0001214618"/>
    <s v="Canceled"/>
    <s v="Tel Reg"/>
    <s v="5/4/2026, 3:08 PM"/>
    <s v="5/9/2026, 7:00 AM"/>
    <m/>
    <s v="Subscription"/>
    <m/>
    <s v="Not Retained"/>
    <n v="1"/>
    <s v="Jill Krueger"/>
    <x v="62"/>
    <s v="5/4/2026, 3:08 PM"/>
    <s v="Cancellation"/>
  </r>
  <r>
    <s v="DG0001292501"/>
    <s v="Canceled"/>
    <s v="Tel Reg"/>
    <s v="5/4/2026, 3:19 PM"/>
    <s v="5/4/2026, 7:00 AM"/>
    <m/>
    <s v="Subscription"/>
    <m/>
    <s v="Not Retained"/>
    <n v="1"/>
    <s v="TORY BOLLING"/>
    <x v="62"/>
    <s v="5/4/2026, 3:19 PM"/>
    <s v="Cancellation"/>
  </r>
  <r>
    <s v="DG0001051979"/>
    <s v="Canceled"/>
    <s v="Tel Reg"/>
    <s v="5/4/2026, 3:25 PM"/>
    <s v="5/8/2026, 7:00 AM"/>
    <m/>
    <s v="Subscription"/>
    <m/>
    <s v="Not Retained"/>
    <n v="1"/>
    <s v="bernice coates"/>
    <x v="62"/>
    <s v="5/4/2026, 3:25 PM"/>
    <s v="Cancellation"/>
  </r>
  <r>
    <s v="DG0001037265"/>
    <s v="Canceled"/>
    <s v="Web Reg"/>
    <s v="5/4/2026, 3:31 PM"/>
    <s v="5/4/2026, 7:00 AM"/>
    <s v="5/3/2027, 11:59 PM"/>
    <s v="Subscription"/>
    <m/>
    <s v="Not Retained"/>
    <n v="1"/>
    <s v="Terra Rosenberger"/>
    <x v="62"/>
    <s v="5/4/2026, 3:31 PM"/>
    <s v="Cancellation"/>
  </r>
  <r>
    <s v="DG0001114325"/>
    <s v="Initial"/>
    <s v="Web Reg"/>
    <s v="5/4/2026, 3:41 PM"/>
    <s v="6/2/2026, 7:00 AM"/>
    <m/>
    <s v="Subscription"/>
    <m/>
    <s v="Not Retained"/>
    <n v="1"/>
    <s v="Hilda Espinoza"/>
    <x v="62"/>
    <s v="5/4/2026, 3:41 PM"/>
    <s v="Cancellation"/>
  </r>
  <r>
    <s v="DG0000498862"/>
    <s v="Canceled"/>
    <s v="D&amp;G Contact Center"/>
    <s v="5/4/2026, 3:57 PM"/>
    <s v="5/8/2026, 7:00 AM"/>
    <s v="8/8/2026, 11:59 PM"/>
    <s v="Subscription"/>
    <m/>
    <s v="Not Retained"/>
    <n v="1"/>
    <s v="Patti Millington"/>
    <x v="62"/>
    <s v="5/4/2026, 3:57 PM"/>
    <s v="Cancellation"/>
  </r>
  <r>
    <s v="DG0001230643"/>
    <s v="Initial"/>
    <s v="D&amp;G Contact Center"/>
    <s v="5/11/2026, 5:04 AM"/>
    <s v="5/14/2026, 7:00 AM"/>
    <m/>
    <s v="Subscription"/>
    <m/>
    <s v="Not Retained"/>
    <n v="1"/>
    <s v="Barbara Hamler"/>
    <x v="63"/>
    <s v="5/11/2026, 5:04 AM"/>
    <s v="Cancellation"/>
  </r>
  <r>
    <s v="DG0001173550"/>
    <s v="Initial"/>
    <s v="Whirlpool Contact Center"/>
    <s v="5/11/2026, 5:06 AM"/>
    <s v="5/24/2026, 7:00 AM"/>
    <m/>
    <s v="Subscription"/>
    <m/>
    <s v="Not Retained"/>
    <n v="1"/>
    <s v="Jasmine Howard"/>
    <x v="63"/>
    <s v="5/11/2026, 5:06 AM"/>
    <s v="Cancellation"/>
  </r>
  <r>
    <s v="DG0001173549"/>
    <s v="Initial"/>
    <s v="Whirlpool Contact Center"/>
    <s v="5/11/2026, 5:06 AM"/>
    <s v="5/24/2026, 7:00 AM"/>
    <m/>
    <s v="Subscription"/>
    <m/>
    <s v="Not Retained"/>
    <n v="1"/>
    <s v="Jasmine Howard"/>
    <x v="63"/>
    <s v="5/11/2026, 5:06 AM"/>
    <s v="Cancellation"/>
  </r>
  <r>
    <s v="DG0001155190"/>
    <s v="Canceled"/>
    <s v="Whirlpool Contact Center"/>
    <s v="5/11/2026, 5:11 AM"/>
    <s v="5/11/2026, 7:00 AM"/>
    <m/>
    <s v="Annual Renewal"/>
    <m/>
    <s v="Not Retained"/>
    <n v="1"/>
    <s v="Jenny Sundari"/>
    <x v="63"/>
    <s v="5/11/2026, 5:11 AM"/>
    <s v="Cancellation"/>
  </r>
  <r>
    <s v="DG0001064473"/>
    <s v="Initial"/>
    <s v="Whirlpool Contact Center"/>
    <s v="5/11/2026, 5:13 AM"/>
    <s v="5/14/2026, 7:00 AM"/>
    <m/>
    <s v="Annual Renewal"/>
    <m/>
    <s v="Not Retained"/>
    <n v="1"/>
    <s v="James Williams"/>
    <x v="63"/>
    <s v="5/11/2026, 5:13 AM"/>
    <s v="Cancellation"/>
  </r>
  <r>
    <s v="DG0001679905"/>
    <s v="Initial"/>
    <s v="Whirlpool Contact Center"/>
    <s v="5/11/2026, 5:28 AM"/>
    <s v="5/25/2026, 7:00 AM"/>
    <m/>
    <s v="Subscription"/>
    <m/>
    <s v="Not Retained"/>
    <n v="1"/>
    <s v="Mary Perri"/>
    <x v="63"/>
    <s v="5/11/2026, 5:28 AM"/>
    <s v="Cancellation"/>
  </r>
  <r>
    <s v="DG0001171970"/>
    <s v="Canceled"/>
    <s v="Tel Reg"/>
    <s v="5/11/2026, 5:32 AM"/>
    <s v="5/11/2026, 7:00 AM"/>
    <m/>
    <s v="Subscription"/>
    <m/>
    <s v="Not Retained"/>
    <n v="1"/>
    <s v="Nancy Pecor"/>
    <x v="63"/>
    <s v="5/11/2026, 5:32 AM"/>
    <s v="Cancellation"/>
  </r>
  <r>
    <s v="DG0000738449"/>
    <s v="Canceled"/>
    <s v="Whirlpool Contact Center"/>
    <s v="5/11/2026, 5:33 AM"/>
    <s v="5/11/2026, 7:00 AM"/>
    <s v="12/9/2026, 11:59 PM"/>
    <s v="Annual Renewal"/>
    <m/>
    <s v="Not Retained"/>
    <n v="1"/>
    <s v="Richard Sackett"/>
    <x v="63"/>
    <s v="5/11/2026, 5:33 AM"/>
    <s v="Cancellation"/>
  </r>
  <r>
    <s v="DG0000147839"/>
    <s v="Initial"/>
    <s v="Tel Reg"/>
    <s v="5/11/2026, 6:18 AM"/>
    <s v="5/27/2026, 7:00 AM"/>
    <s v="2/27/2027, 11:59 PM"/>
    <s v="Subscription"/>
    <n v="0.2"/>
    <s v="Not Retained"/>
    <n v="1"/>
    <s v="Joanne Varner"/>
    <x v="63"/>
    <s v="5/11/2026, 6:18 AM"/>
    <s v="Cancellation"/>
  </r>
  <r>
    <s v="DG0000715887"/>
    <s v="Initial"/>
    <s v="After Web"/>
    <s v="5/11/2026, 6:22 AM"/>
    <s v="5/26/2026, 7:00 AM"/>
    <s v="11/26/2026, 11:59 PM"/>
    <s v="Subscription"/>
    <m/>
    <s v="Not Retained"/>
    <n v="1"/>
    <s v="Hannah Jacobs"/>
    <x v="63"/>
    <s v="5/11/2026, 6:22 AM"/>
    <s v="Cancellation"/>
  </r>
  <r>
    <s v="DG0000587067"/>
    <s v="Initial"/>
    <s v="After Web"/>
    <s v="5/11/2026, 6:22 AM"/>
    <s v="5/27/2026, 7:00 AM"/>
    <s v="10/27/2026, 11:59 PM"/>
    <s v="Subscription"/>
    <m/>
    <s v="Not Retained"/>
    <n v="1"/>
    <s v="Hannah Jacobs"/>
    <x v="63"/>
    <s v="5/11/2026, 6:22 AM"/>
    <s v="Cancellation"/>
  </r>
  <r>
    <s v="DG0000638862"/>
    <s v="Initial"/>
    <s v="After CC"/>
    <s v="5/11/2026, 6:34 AM"/>
    <s v="5/20/2026, 7:00 AM"/>
    <s v="10/20/2026, 11:59 PM"/>
    <s v="Subscription"/>
    <n v="0.2"/>
    <s v="Not Retained"/>
    <n v="1"/>
    <s v="Kay Hylle"/>
    <x v="63"/>
    <s v="5/11/2026, 6:34 AM"/>
    <s v="Cancellation"/>
  </r>
  <r>
    <s v="DG0001062599"/>
    <s v="Initial"/>
    <s v="Whirlpool Contact Center"/>
    <s v="5/11/2026, 6:36 AM"/>
    <s v="5/13/2026, 7:00 AM"/>
    <m/>
    <s v="Annual Renewal"/>
    <m/>
    <s v="Not Retained"/>
    <n v="1"/>
    <s v="Dan Rueb"/>
    <x v="63"/>
    <s v="5/11/2026, 6:36 AM"/>
    <s v="Cancellation"/>
  </r>
  <r>
    <s v="DG0001408181"/>
    <s v="Canceled"/>
    <s v="Tel Reg"/>
    <s v="5/11/2026, 7:19 AM"/>
    <s v="3/17/2026, 7:00 AM"/>
    <m/>
    <s v="Subscription"/>
    <m/>
    <s v="Not Retained"/>
    <n v="1"/>
    <s v="Evelyn Pierson"/>
    <x v="63"/>
    <s v="5/11/2026, 7:19 AM"/>
    <s v="Cancellation"/>
  </r>
  <r>
    <s v="DG0000782538"/>
    <s v="Canceled"/>
    <s v="D&amp;G Contact Center"/>
    <s v="5/11/2026, 7:24 AM"/>
    <s v="4/2/2026, 7:00 AM"/>
    <s v="2/1/2027, 11:59 PM"/>
    <s v="Subscription"/>
    <m/>
    <s v="Not Retained"/>
    <n v="1"/>
    <s v="Renay Montague"/>
    <x v="63"/>
    <s v="5/11/2026, 7:24 AM"/>
    <s v="Cancellation"/>
  </r>
  <r>
    <s v="DG0001952911"/>
    <s v="Initial"/>
    <s v="Whirlpool Contact Center"/>
    <s v="5/11/2026, 7:36 AM"/>
    <s v="6/4/2026, 7:00 AM"/>
    <m/>
    <s v="Subscription"/>
    <m/>
    <s v="Not Retained"/>
    <n v="1"/>
    <s v="Alfred Montagna"/>
    <x v="63"/>
    <s v="5/11/2026, 7:36 AM"/>
    <s v="Cancellation"/>
  </r>
  <r>
    <s v="DG0001470053"/>
    <s v="Initial"/>
    <s v="After CC"/>
    <s v="5/11/2026, 7:41 AM"/>
    <s v="5/28/2026, 7:00 AM"/>
    <m/>
    <s v="Subscription"/>
    <m/>
    <s v="Not Retained"/>
    <n v="1"/>
    <s v="Edward Bumiller"/>
    <x v="63"/>
    <s v="5/11/2026, 7:41 AM"/>
    <s v="Cancellation"/>
  </r>
  <r>
    <s v="DG0001844298"/>
    <s v="Initial"/>
    <s v="Tel Reg"/>
    <s v="5/8/2026, 5:13 AM"/>
    <s v="6/6/2026, 7:00 AM"/>
    <m/>
    <s v="Subscription"/>
    <m/>
    <s v="Not Retained"/>
    <n v="1"/>
    <s v="Flora Nvegwu"/>
    <x v="63"/>
    <s v="5/8/2026, 5:13 AM"/>
    <s v="Cancellation"/>
  </r>
  <r>
    <s v="DG0001844297"/>
    <s v="Initial"/>
    <s v="Tel Reg"/>
    <s v="5/8/2026, 5:13 AM"/>
    <s v="6/6/2026, 7:00 AM"/>
    <m/>
    <s v="Subscription"/>
    <m/>
    <s v="Not Retained"/>
    <n v="1"/>
    <s v="Flora Nvegwu"/>
    <x v="63"/>
    <s v="5/8/2026, 5:13 AM"/>
    <s v="Cancellation"/>
  </r>
  <r>
    <s v="DG0001734237"/>
    <s v="Canceled"/>
    <s v="Whirlpool Contact Center"/>
    <s v="5/8/2026, 5:27 AM"/>
    <s v="5/8/2026, 7:00 AM"/>
    <m/>
    <s v="Subscription"/>
    <n v="0.5"/>
    <s v="Not Retained"/>
    <n v="1"/>
    <s v="Alva Thomas"/>
    <x v="63"/>
    <s v="5/8/2026, 5:27 AM"/>
    <s v="Cancellation"/>
  </r>
  <r>
    <s v="DG0000762987"/>
    <s v="Canceled"/>
    <s v="Whirlpool Contact Center"/>
    <s v="5/8/2026, 5:36 AM"/>
    <s v="5/8/2026, 7:00 AM"/>
    <s v="12/22/2026, 11:59 PM"/>
    <s v="Annual Renewal"/>
    <m/>
    <s v="Not Retained"/>
    <n v="1"/>
    <s v="Yougeng Yin-Rorimer"/>
    <x v="63"/>
    <s v="5/8/2026, 5:36 AM"/>
    <s v="Cancellation"/>
  </r>
  <r>
    <s v="DG0002206581"/>
    <s v="Canceled"/>
    <s v="Tel Reg"/>
    <s v="5/8/2026, 5:45 AM"/>
    <s v="5/7/2026, 7:00 AM"/>
    <m/>
    <s v="Subscription"/>
    <n v="0.5"/>
    <s v="Not Retained"/>
    <n v="1"/>
    <s v="Minki Black"/>
    <x v="63"/>
    <s v="5/8/2026, 5:45 AM"/>
    <s v="Cancellation"/>
  </r>
  <r>
    <s v="DG0001155111"/>
    <s v="Canceled"/>
    <s v="Whirlpool Contact Center"/>
    <s v="5/8/2026, 5:47 AM"/>
    <s v="5/8/2026, 7:00 AM"/>
    <m/>
    <s v="Annual Renewal"/>
    <m/>
    <s v="Not Retained"/>
    <n v="1"/>
    <s v="Jorge CUELLAR"/>
    <x v="63"/>
    <s v="5/8/2026, 5:47 AM"/>
    <s v="Cancellation"/>
  </r>
  <r>
    <s v="DG0001050801"/>
    <s v="Canceled"/>
    <s v="Whirlpool Contact Center"/>
    <s v="5/8/2026, 6:47 AM"/>
    <s v="5/8/2026, 7:00 AM"/>
    <m/>
    <s v="Annual Renewal"/>
    <m/>
    <s v="Not Retained"/>
    <n v="1"/>
    <s v="Michelle Schwartz"/>
    <x v="63"/>
    <s v="5/8/2026, 6:47 AM"/>
    <s v="Cancellation"/>
  </r>
  <r>
    <s v="DG0001115178"/>
    <s v="Initial"/>
    <s v="Whirlpool Contact Center"/>
    <s v="5/8/2026, 6:54 AM"/>
    <s v="6/2/2026, 7:00 AM"/>
    <m/>
    <s v="Annual Renewal"/>
    <m/>
    <s v="Not Retained"/>
    <n v="1"/>
    <s v="Michael Chow"/>
    <x v="63"/>
    <s v="5/8/2026, 6:54 AM"/>
    <s v="Cancellation"/>
  </r>
  <r>
    <s v="DG0001048150"/>
    <s v="Canceled"/>
    <s v="After CC"/>
    <s v="5/8/2026, 7:21 AM"/>
    <s v="5/8/2026, 7:00 AM"/>
    <s v="5/7/2027, 11:59 PM"/>
    <s v="Subscription"/>
    <m/>
    <s v="Not Retained"/>
    <n v="1"/>
    <s v="Lynda Rossi"/>
    <x v="63"/>
    <s v="5/8/2026, 7:21 AM"/>
    <s v="Cancellation"/>
  </r>
  <r>
    <s v="DG0000750666"/>
    <s v="Initial"/>
    <s v="After CC"/>
    <s v="5/8/2026, 7:25 AM"/>
    <s v="5/31/2026, 7:00 AM"/>
    <s v="12/31/2026, 11:59 PM"/>
    <s v="Subscription"/>
    <m/>
    <s v="Not Retained"/>
    <n v="1"/>
    <s v="Kimberly Pettus"/>
    <x v="63"/>
    <s v="5/8/2026, 7:25 AM"/>
    <s v="Cancellation"/>
  </r>
  <r>
    <s v="DG0001121055"/>
    <s v="Initial"/>
    <s v="Whirlpool Contact Center"/>
    <s v="5/8/2026, 7:45 AM"/>
    <s v="6/4/2026, 7:00 AM"/>
    <m/>
    <s v="Subscription"/>
    <m/>
    <s v="Not Retained"/>
    <n v="1"/>
    <s v="Debra MacNeil"/>
    <x v="63"/>
    <s v="5/8/2026, 7:45 AM"/>
    <s v="Cancellation"/>
  </r>
  <r>
    <s v="DG0002002892"/>
    <s v="Initial"/>
    <s v="Tel Reg"/>
    <s v="5/8/2026, 8:27 AM"/>
    <s v="5/18/2026, 7:00 AM"/>
    <m/>
    <s v="Subscription"/>
    <n v="0.5"/>
    <s v="Not Retained"/>
    <n v="1"/>
    <s v="Helen Kuo"/>
    <x v="63"/>
    <s v="5/8/2026, 8:27 AM"/>
    <s v="Cancellation"/>
  </r>
  <r>
    <s v="DG0001813357"/>
    <s v="Initial"/>
    <s v="Tel Reg"/>
    <s v="5/8/2026, 8:39 AM"/>
    <s v="5/29/2026, 7:00 AM"/>
    <m/>
    <s v="Subscription"/>
    <m/>
    <s v="Not Retained"/>
    <n v="1"/>
    <s v="Cliff Doel"/>
    <x v="63"/>
    <s v="5/8/2026, 8:39 AM"/>
    <s v="Cancellation"/>
  </r>
  <r>
    <s v="DG0001077512"/>
    <s v="Initial"/>
    <s v="Whirlpool Contact Center"/>
    <s v="5/8/2026, 10:19 AM"/>
    <s v="5/19/2026, 7:00 AM"/>
    <m/>
    <s v="Annual Renewal"/>
    <m/>
    <s v="Not Retained"/>
    <n v="1"/>
    <s v="Keishuna Turner"/>
    <x v="63"/>
    <s v="5/8/2026, 10:19 AM"/>
    <s v="Cancellation"/>
  </r>
  <r>
    <s v="DG0001337268"/>
    <s v="Initial"/>
    <s v="Tel Reg"/>
    <s v="5/8/2026, 10:26 AM"/>
    <s v="5/17/2026, 7:00 AM"/>
    <m/>
    <s v="Subscription"/>
    <n v="0.2"/>
    <s v="Not Retained"/>
    <n v="1"/>
    <s v="Amparo Ballesteros-Ketchie"/>
    <x v="63"/>
    <s v="5/8/2026, 10:26 AM"/>
    <s v="Cancellation"/>
  </r>
  <r>
    <s v="DG0001337269"/>
    <s v="Initial"/>
    <s v="Tel Reg"/>
    <s v="5/8/2026, 10:27 AM"/>
    <s v="5/17/2026, 7:00 AM"/>
    <m/>
    <s v="Subscription"/>
    <n v="0.2"/>
    <s v="Not Retained"/>
    <n v="1"/>
    <s v="Amparo Ballesteros-Ketchie"/>
    <x v="63"/>
    <s v="5/8/2026, 10:27 AM"/>
    <s v="Cancellation"/>
  </r>
  <r>
    <s v="DG0001048870"/>
    <s v="Canceled"/>
    <s v="Whirlpool Contact Center"/>
    <s v="5/8/2026, 10:30 AM"/>
    <s v="5/8/2026, 7:00 AM"/>
    <s v="5/7/2027, 11:59 PM"/>
    <s v="Annual Renewal"/>
    <m/>
    <s v="Not Retained"/>
    <n v="1"/>
    <s v="Joan Krauss"/>
    <x v="63"/>
    <s v="5/8/2026, 10:30 AM"/>
    <s v="Cancellation"/>
  </r>
  <r>
    <s v="DG0001945760"/>
    <s v="Initial"/>
    <s v="After CC"/>
    <s v="5/8/2026, 10:45 AM"/>
    <s v="6/4/2026, 7:00 AM"/>
    <m/>
    <s v="Subscription"/>
    <m/>
    <s v="Not Retained"/>
    <n v="1"/>
    <s v="Jim Marks"/>
    <x v="63"/>
    <s v="5/8/2026, 10:45 AM"/>
    <s v="Cancellation"/>
  </r>
  <r>
    <s v="DG0002059606"/>
    <s v="Initial"/>
    <s v="Web Reg"/>
    <s v="5/7/2026, 5:12 AM"/>
    <s v="6/5/2026, 7:00 AM"/>
    <m/>
    <s v="Subscription"/>
    <n v="0.5"/>
    <s v="Not Retained"/>
    <n v="1"/>
    <s v="Javier Echaniz"/>
    <x v="63"/>
    <s v="5/7/2026, 5:12 AM"/>
    <s v="Cancellation"/>
  </r>
  <r>
    <s v="DG0001086663"/>
    <s v="Initial"/>
    <s v="D&amp;G Contact Center"/>
    <s v="5/7/2026, 5:38 AM"/>
    <s v="5/21/2026, 7:00 AM"/>
    <m/>
    <s v="Subscription"/>
    <m/>
    <s v="Not Retained"/>
    <n v="1"/>
    <s v="Jonathan Fink"/>
    <x v="63"/>
    <s v="5/7/2026, 5:38 AM"/>
    <s v="Cancellation"/>
  </r>
  <r>
    <s v="DG0001086662"/>
    <s v="Initial"/>
    <s v="D&amp;G Contact Center"/>
    <s v="5/7/2026, 5:39 AM"/>
    <s v="5/21/2026, 7:00 AM"/>
    <m/>
    <s v="Subscription"/>
    <m/>
    <s v="Not Retained"/>
    <n v="1"/>
    <s v="Jonathan Fink"/>
    <x v="63"/>
    <s v="5/7/2026, 5:39 AM"/>
    <s v="Cancellation"/>
  </r>
  <r>
    <s v="DG0001348253"/>
    <s v="Initial"/>
    <s v="Whirlpool Contact Center"/>
    <s v="5/7/2026, 5:44 AM"/>
    <s v="5/20/2026, 7:00 AM"/>
    <m/>
    <s v="Subscription"/>
    <m/>
    <s v="Not Retained"/>
    <n v="1"/>
    <s v="Jeffrey Wescott"/>
    <x v="63"/>
    <s v="5/7/2026, 5:44 AM"/>
    <s v="Cancellation"/>
  </r>
  <r>
    <s v="DG0000201559"/>
    <s v="Initial"/>
    <s v="Tel Reg"/>
    <s v="5/7/2026, 7:14 AM"/>
    <s v="5/21/2026, 7:00 AM"/>
    <s v="6/21/2026, 11:59 PM"/>
    <s v="Subscription"/>
    <n v="0.2"/>
    <s v="Not Retained"/>
    <n v="1"/>
    <s v="Juanita Burk"/>
    <x v="63"/>
    <s v="5/7/2026, 7:14 AM"/>
    <s v="Cancellation"/>
  </r>
  <r>
    <s v="DG0000728551"/>
    <s v="Canceled"/>
    <s v="Whirlpool Contact Center"/>
    <s v="5/7/2026, 7:27 AM"/>
    <s v="4/17/2026, 7:00 AM"/>
    <s v="12/3/2026, 11:59 PM"/>
    <s v="Annual Renewal"/>
    <m/>
    <s v="Not Retained"/>
    <n v="1"/>
    <s v="Alexus Lanphear"/>
    <x v="63"/>
    <s v="5/7/2026, 7:27 AM"/>
    <s v="Cancellation"/>
  </r>
  <r>
    <s v="DG0001840960"/>
    <s v="Initial"/>
    <s v="D&amp;G Contact Center"/>
    <s v="5/7/2026, 8:21 AM"/>
    <s v="6/4/2026, 7:00 AM"/>
    <m/>
    <s v="Subscription"/>
    <m/>
    <s v="Not Retained"/>
    <n v="1"/>
    <s v="Harvey Ellis"/>
    <x v="63"/>
    <s v="5/7/2026, 8:21 AM"/>
    <s v="Cancellation"/>
  </r>
  <r>
    <s v="DG0001959517"/>
    <s v="Initial"/>
    <s v="Tel Reg"/>
    <s v="5/7/2026, 8:38 AM"/>
    <s v="6/6/2026, 7:00 AM"/>
    <m/>
    <s v="Subscription"/>
    <m/>
    <s v="Not Retained"/>
    <n v="1"/>
    <s v="Delton Davis"/>
    <x v="63"/>
    <s v="5/7/2026, 8:38 AM"/>
    <s v="Cancellation"/>
  </r>
  <r>
    <s v="DG0001959516"/>
    <s v="Initial"/>
    <s v="Tel Reg"/>
    <s v="5/7/2026, 8:40 AM"/>
    <s v="6/6/2026, 7:00 AM"/>
    <m/>
    <s v="Subscription"/>
    <m/>
    <s v="Not Retained"/>
    <n v="1"/>
    <s v="Delton Davis"/>
    <x v="63"/>
    <s v="5/7/2026, 8:40 AM"/>
    <s v="Cancellation"/>
  </r>
  <r>
    <s v="DG0001959514"/>
    <s v="Initial"/>
    <s v="Tel Reg"/>
    <s v="5/7/2026, 8:41 AM"/>
    <s v="6/6/2026, 7:00 AM"/>
    <m/>
    <s v="Subscription"/>
    <m/>
    <s v="Not Retained"/>
    <n v="1"/>
    <s v="Delton Davis"/>
    <x v="63"/>
    <s v="5/7/2026, 8:41 AM"/>
    <s v="Cancellation"/>
  </r>
  <r>
    <s v="DG0001959515"/>
    <s v="Initial"/>
    <s v="Tel Reg"/>
    <s v="5/7/2026, 8:42 AM"/>
    <s v="6/6/2026, 7:00 AM"/>
    <m/>
    <s v="Subscription"/>
    <m/>
    <s v="Not Retained"/>
    <n v="1"/>
    <s v="Delton Davis"/>
    <x v="63"/>
    <s v="5/7/2026, 8:42 AM"/>
    <s v="Cancellation"/>
  </r>
  <r>
    <s v="DG0001959511"/>
    <s v="Initial"/>
    <s v="Tel Reg"/>
    <s v="5/7/2026, 8:42 AM"/>
    <s v="6/6/2026, 7:00 AM"/>
    <m/>
    <s v="Subscription"/>
    <m/>
    <s v="Not Retained"/>
    <n v="1"/>
    <s v="Delton Davis"/>
    <x v="63"/>
    <s v="5/7/2026, 8:42 AM"/>
    <s v="Cancellation"/>
  </r>
  <r>
    <s v="DG0001959512"/>
    <s v="Initial"/>
    <s v="Tel Reg"/>
    <s v="5/7/2026, 8:43 AM"/>
    <s v="6/6/2026, 7:00 AM"/>
    <m/>
    <s v="Subscription"/>
    <m/>
    <s v="Not Retained"/>
    <n v="1"/>
    <s v="Delton Davis"/>
    <x v="63"/>
    <s v="5/7/2026, 8:43 AM"/>
    <s v="Cancellation"/>
  </r>
  <r>
    <s v="DG0000125320"/>
    <s v="Canceled"/>
    <s v="Tel Reg"/>
    <s v="5/7/2026, 9:33 AM"/>
    <s v="5/7/2026, 7:00 AM"/>
    <s v="1/3/2027, 11:59 PM"/>
    <s v="Subscription"/>
    <m/>
    <s v="Not Retained"/>
    <n v="1"/>
    <s v="Mark Green"/>
    <x v="63"/>
    <s v="5/7/2026, 9:33 AM"/>
    <s v="Cancellation"/>
  </r>
  <r>
    <s v="DG0000470500"/>
    <s v="Initial"/>
    <s v="Tel Reg"/>
    <s v="5/7/2026, 10:09 AM"/>
    <s v="5/19/2026, 7:00 AM"/>
    <s v="6/19/2026, 11:59 PM"/>
    <s v="Subscription"/>
    <m/>
    <s v="Not Retained"/>
    <n v="1"/>
    <s v="Antonia Hawkins"/>
    <x v="63"/>
    <s v="5/7/2026, 10:09 AM"/>
    <s v="Cancellation"/>
  </r>
  <r>
    <s v="DG0000470499"/>
    <s v="Initial"/>
    <s v="Tel Reg"/>
    <s v="5/7/2026, 10:09 AM"/>
    <s v="5/19/2026, 7:00 AM"/>
    <s v="6/19/2026, 11:59 PM"/>
    <s v="Subscription"/>
    <m/>
    <s v="Not Retained"/>
    <n v="1"/>
    <s v="Antonia Hawkins"/>
    <x v="63"/>
    <s v="5/7/2026, 10:09 AM"/>
    <s v="Cancellation"/>
  </r>
  <r>
    <s v="DG0002075333"/>
    <s v="Canceled"/>
    <s v="D&amp;G Contact Center"/>
    <s v="5/7/2026, 10:16 AM"/>
    <s v="4/10/2026, 7:00 AM"/>
    <m/>
    <s v="Subscription"/>
    <n v="0.5"/>
    <s v="Not Retained"/>
    <n v="1"/>
    <s v="GLENDA RIDGEWAY"/>
    <x v="63"/>
    <s v="5/7/2026, 10:16 AM"/>
    <s v="Cancellation"/>
  </r>
  <r>
    <s v="DG0002075293"/>
    <s v="Canceled"/>
    <s v="After CC"/>
    <s v="5/7/2026, 10:17 AM"/>
    <s v="4/10/2026, 7:00 AM"/>
    <m/>
    <s v="Subscription"/>
    <m/>
    <s v="Not Retained"/>
    <n v="1"/>
    <s v="GLENDA RIDGEWAY"/>
    <x v="63"/>
    <s v="5/7/2026, 10:17 AM"/>
    <s v="Cancellation"/>
  </r>
  <r>
    <s v="DG0002075332"/>
    <s v="Canceled"/>
    <s v="D&amp;G Contact Center"/>
    <s v="5/7/2026, 10:18 AM"/>
    <s v="5/9/2026, 7:00 AM"/>
    <m/>
    <s v="Subscription"/>
    <n v="0.5"/>
    <s v="Not Retained"/>
    <n v="1"/>
    <s v="GLENDA RIDGEWAY"/>
    <x v="63"/>
    <s v="5/7/2026, 10:18 AM"/>
    <s v="Cancellation"/>
  </r>
  <r>
    <s v="DG0002075292"/>
    <s v="Canceled"/>
    <s v="After CC"/>
    <s v="5/7/2026, 10:18 AM"/>
    <s v="5/10/2026, 7:00 AM"/>
    <m/>
    <s v="Subscription"/>
    <m/>
    <s v="Not Retained"/>
    <n v="1"/>
    <s v="GLENDA RIDGEWAY"/>
    <x v="63"/>
    <s v="5/7/2026, 10:18 AM"/>
    <s v="Cancellation"/>
  </r>
  <r>
    <s v="DG0001114305"/>
    <s v="Initial"/>
    <s v="Whirlpool Contact Center"/>
    <s v="5/7/2026, 12:28 PM"/>
    <s v="6/2/2026, 7:00 AM"/>
    <m/>
    <s v="Annual Renewal"/>
    <m/>
    <s v="Not Retained"/>
    <n v="1"/>
    <s v="MATTHEW WELTON"/>
    <x v="63"/>
    <s v="5/7/2026, 12:28 PM"/>
    <s v="Cancellation"/>
  </r>
  <r>
    <s v="DG0000978765"/>
    <s v="Canceled"/>
    <s v="After CC"/>
    <s v="5/7/2026, 12:54 PM"/>
    <s v="5/8/2026, 7:00 AM"/>
    <m/>
    <s v="Subscription"/>
    <m/>
    <s v="Not Retained"/>
    <n v="1"/>
    <s v="Wayne Leer"/>
    <x v="63"/>
    <s v="5/7/2026, 12:54 PM"/>
    <s v="Cancellation"/>
  </r>
  <r>
    <s v="DG0002098650"/>
    <s v="Initial"/>
    <s v="Tel Reg"/>
    <s v="5/7/2026, 1:15 PM"/>
    <s v="5/16/2026, 7:00 AM"/>
    <m/>
    <s v="Subscription"/>
    <n v="0.5"/>
    <s v="Not Retained"/>
    <n v="1"/>
    <s v="Cristy Moore"/>
    <x v="63"/>
    <s v="5/7/2026, 1:15 PM"/>
    <s v="Cancellation"/>
  </r>
  <r>
    <s v="DG0000943836"/>
    <s v="Canceled"/>
    <s v="Whirlpool Contact Center"/>
    <s v="5/6/2026, 5:04 AM"/>
    <s v="5/6/2026, 7:00 AM"/>
    <s v="3/24/2027, 11:59 PM"/>
    <s v="Annual Renewal"/>
    <m/>
    <s v="Not Retained"/>
    <n v="1"/>
    <s v="Daniel Lombardo"/>
    <x v="63"/>
    <s v="5/6/2026, 5:04 AM"/>
    <s v="Cancellation"/>
  </r>
  <r>
    <s v="DG0001955660"/>
    <s v="Canceled"/>
    <s v="Whirlpool Contact Center"/>
    <s v="5/6/2026, 6:08 AM"/>
    <s v="2/6/2026, 6:00 AM"/>
    <m/>
    <s v="Annual Renewal"/>
    <m/>
    <s v="Not Retained"/>
    <n v="1"/>
    <s v="JOHN FLECK"/>
    <x v="63"/>
    <s v="5/6/2026, 6:08 AM"/>
    <s v="Cancellation"/>
  </r>
  <r>
    <s v="DG0000866584"/>
    <s v="Initial"/>
    <s v="D&amp;G Contact Center"/>
    <s v="5/6/2026, 6:52 AM"/>
    <s v="5/16/2026, 7:00 AM"/>
    <s v="2/16/2027, 11:59 PM"/>
    <s v="Subscription"/>
    <m/>
    <s v="Not Retained"/>
    <n v="1"/>
    <s v="Marilyn Williams"/>
    <x v="63"/>
    <s v="5/6/2026, 6:52 AM"/>
    <s v="Cancellation"/>
  </r>
  <r>
    <s v="DG0001196131"/>
    <s v="Initial"/>
    <s v="Whirlpool Contact Center"/>
    <s v="5/6/2026, 7:11 AM"/>
    <s v="6/2/2026, 7:00 AM"/>
    <m/>
    <s v="Subscription"/>
    <m/>
    <s v="Not Retained"/>
    <n v="1"/>
    <s v="Carmi Sutliff"/>
    <x v="63"/>
    <s v="5/6/2026, 7:11 AM"/>
    <s v="Cancellation"/>
  </r>
  <r>
    <s v="DG0000678856"/>
    <s v="Canceled"/>
    <s v="After CC"/>
    <s v="5/6/2026, 8:13 AM"/>
    <s v="5/6/2026, 7:00 AM"/>
    <s v="1/16/2027, 11:59 PM"/>
    <s v="Subscription"/>
    <m/>
    <s v="Not Retained"/>
    <n v="1"/>
    <s v="Modena Debrosse"/>
    <x v="63"/>
    <s v="5/6/2026, 8:13 AM"/>
    <s v="Cancellation"/>
  </r>
  <r>
    <s v="DG0000678854"/>
    <s v="Canceled"/>
    <s v="After CC"/>
    <s v="5/6/2026, 8:14 AM"/>
    <s v="5/6/2026, 7:00 AM"/>
    <s v="1/14/2027, 11:59 PM"/>
    <s v="Subscription"/>
    <m/>
    <s v="Not Retained"/>
    <n v="1"/>
    <s v="Modena Debrosse"/>
    <x v="63"/>
    <s v="5/6/2026, 8:14 AM"/>
    <s v="Cancellation"/>
  </r>
  <r>
    <s v="DG0001356672"/>
    <s v="Initial"/>
    <s v="Web Reg"/>
    <s v="5/6/2026, 10:47 AM"/>
    <s v="5/22/2026, 7:00 AM"/>
    <m/>
    <s v="Subscription"/>
    <m/>
    <s v="Not Retained"/>
    <n v="1"/>
    <s v="Seth Ward"/>
    <x v="63"/>
    <s v="5/6/2026, 10:47 AM"/>
    <s v="Cancellation"/>
  </r>
  <r>
    <s v="DG0001450158"/>
    <s v="Canceled"/>
    <s v="Whirlpool Contact Center"/>
    <s v="5/6/2026, 11:35 AM"/>
    <s v="4/1/2026, 7:00 AM"/>
    <m/>
    <s v="Subscription"/>
    <m/>
    <s v="Not Retained"/>
    <n v="1"/>
    <s v="Paulaann Slater"/>
    <x v="63"/>
    <s v="5/6/2026, 11:35 AM"/>
    <s v="Cancellation"/>
  </r>
  <r>
    <s v="DG0001374371"/>
    <s v="Canceled"/>
    <s v="Tel Reg"/>
    <s v="5/6/2026, 12:21 PM"/>
    <s v="5/6/2026, 7:00 AM"/>
    <m/>
    <s v="Subscription"/>
    <m/>
    <s v="Not Retained"/>
    <n v="1"/>
    <s v="Adrienne Buzzetta"/>
    <x v="63"/>
    <s v="5/6/2026, 12:21 PM"/>
    <s v="Cancellation"/>
  </r>
  <r>
    <s v="DG0001374370"/>
    <s v="Canceled"/>
    <s v="Tel Reg"/>
    <s v="5/6/2026, 12:22 PM"/>
    <s v="5/6/2026, 7:00 AM"/>
    <m/>
    <s v="Subscription"/>
    <m/>
    <s v="Not Retained"/>
    <n v="1"/>
    <s v="Adrienne Buzzetta"/>
    <x v="63"/>
    <s v="5/6/2026, 12:22 PM"/>
    <s v="Cancellation"/>
  </r>
  <r>
    <s v="DG0000792933"/>
    <s v="Canceled"/>
    <s v="Whirlpool Contact Center"/>
    <s v="5/6/2026, 1:20 PM"/>
    <s v="5/6/2026, 7:00 AM"/>
    <s v="1/7/2027, 11:59 PM"/>
    <s v="Annual Renewal"/>
    <m/>
    <s v="Not Retained"/>
    <n v="1"/>
    <s v="Yaqin Tao"/>
    <x v="63"/>
    <s v="5/6/2026, 1:20 PM"/>
    <s v="Cancellation"/>
  </r>
  <r>
    <s v="DG0001060365"/>
    <s v="Initial"/>
    <s v="Whirlpool Contact Center"/>
    <s v="5/5/2026, 5:13 AM"/>
    <s v="5/12/2026, 7:00 AM"/>
    <m/>
    <s v="Annual Renewal"/>
    <m/>
    <s v="Not Retained"/>
    <n v="1"/>
    <s v="RICHARD GOTCH"/>
    <x v="63"/>
    <s v="5/5/2026, 5:13 AM"/>
    <s v="Cancellation"/>
  </r>
  <r>
    <s v="DG0001025035"/>
    <s v="Canceled"/>
    <s v="Tel Reg"/>
    <s v="5/5/2026, 5:40 AM"/>
    <s v="5/5/2026, 7:00 AM"/>
    <s v="4/28/2027, 11:59 PM"/>
    <s v="Subscription"/>
    <m/>
    <s v="Not Retained"/>
    <n v="1"/>
    <s v="bette Laplatney"/>
    <x v="63"/>
    <s v="5/5/2026, 5:40 AM"/>
    <s v="Cancellation"/>
  </r>
  <r>
    <s v="DG0001192490"/>
    <s v="Canceled"/>
    <s v="After CC"/>
    <s v="5/5/2026, 6:33 AM"/>
    <s v="5/5/2026, 7:00 AM"/>
    <m/>
    <s v="Subscription"/>
    <m/>
    <s v="Not Retained"/>
    <n v="1"/>
    <s v="Roger Wesalo"/>
    <x v="63"/>
    <s v="5/5/2026, 6:33 AM"/>
    <s v="Cancellation"/>
  </r>
  <r>
    <s v="DG0000052217"/>
    <s v="Canceled"/>
    <s v="Whirlpool Contact Center"/>
    <s v="5/5/2026, 6:41 AM"/>
    <s v="5/5/2026, 7:00 AM"/>
    <s v="6/19/2026, 11:59 PM"/>
    <s v="Annual Renewal"/>
    <m/>
    <s v="Not Retained"/>
    <n v="1"/>
    <s v="Felicia Miller"/>
    <x v="63"/>
    <s v="5/5/2026, 6:41 AM"/>
    <s v="Cancellation"/>
  </r>
  <r>
    <s v="DG0001520641"/>
    <s v="Initial"/>
    <s v="D&amp;G Contact Center"/>
    <s v="5/5/2026, 7:21 AM"/>
    <s v="5/12/2026, 7:00 AM"/>
    <m/>
    <s v="Subscription"/>
    <m/>
    <s v="Not Retained"/>
    <n v="1"/>
    <s v="Edwin Montes"/>
    <x v="63"/>
    <s v="5/5/2026, 7:21 AM"/>
    <s v="Cancellation"/>
  </r>
  <r>
    <s v="DG0001520638"/>
    <s v="Initial"/>
    <s v="D&amp;G Contact Center"/>
    <s v="5/5/2026, 7:22 AM"/>
    <s v="5/12/2026, 7:00 AM"/>
    <m/>
    <s v="Subscription"/>
    <m/>
    <s v="Not Retained"/>
    <n v="1"/>
    <s v="Edwin Montes"/>
    <x v="63"/>
    <s v="5/5/2026, 7:22 AM"/>
    <s v="Cancellation"/>
  </r>
  <r>
    <s v="DG0001520636"/>
    <s v="Initial"/>
    <s v="D&amp;G Contact Center"/>
    <s v="5/5/2026, 7:23 AM"/>
    <s v="5/12/2026, 7:00 AM"/>
    <m/>
    <s v="Subscription"/>
    <m/>
    <s v="Not Retained"/>
    <n v="1"/>
    <s v="Edwin Montes"/>
    <x v="63"/>
    <s v="5/5/2026, 7:23 AM"/>
    <s v="Cancellation"/>
  </r>
  <r>
    <s v="DG0001520634"/>
    <s v="Initial"/>
    <s v="D&amp;G Contact Center"/>
    <s v="5/5/2026, 7:24 AM"/>
    <s v="5/12/2026, 7:00 AM"/>
    <m/>
    <s v="Subscription"/>
    <m/>
    <s v="Not Retained"/>
    <n v="1"/>
    <s v="Edwin Montes"/>
    <x v="63"/>
    <s v="5/5/2026, 7:24 AM"/>
    <s v="Cancellation"/>
  </r>
  <r>
    <s v="DG0001052216"/>
    <s v="Canceled"/>
    <s v="Whirlpool Contact Center"/>
    <s v="5/5/2026, 8:18 AM"/>
    <s v="5/8/2026, 7:00 AM"/>
    <m/>
    <s v="Annual Renewal"/>
    <m/>
    <s v="Not Retained"/>
    <n v="1"/>
    <s v="Patty MacKin"/>
    <x v="63"/>
    <s v="5/5/2026, 8:18 AM"/>
    <s v="Cancellation"/>
  </r>
  <r>
    <s v="DG0000149481"/>
    <s v="Canceled"/>
    <s v="D&amp;G Contact Center"/>
    <s v="5/5/2026, 8:22 AM"/>
    <s v="5/5/2026, 7:00 AM"/>
    <s v="4/1/2027, 11:59 PM"/>
    <s v="Annual Renewal"/>
    <m/>
    <s v="Not Retained"/>
    <n v="1"/>
    <s v="Pam Ulm"/>
    <x v="63"/>
    <s v="5/5/2026, 8:22 AM"/>
    <s v="Cancellation"/>
  </r>
  <r>
    <s v="DG0000149482"/>
    <s v="Initial"/>
    <s v="Tel Reg"/>
    <s v="5/5/2026, 8:22 AM"/>
    <s v="6/2/2026, 7:00 AM"/>
    <s v="3/2/2027, 11:59 PM"/>
    <s v="Subscription"/>
    <m/>
    <s v="Not Retained"/>
    <n v="1"/>
    <s v="Pam Ulm"/>
    <x v="63"/>
    <s v="5/5/2026, 8:22 AM"/>
    <s v="Cancellation"/>
  </r>
  <r>
    <s v="DG0001065074"/>
    <s v="Initial"/>
    <s v="Tel Reg"/>
    <s v="5/5/2026, 8:27 AM"/>
    <s v="5/14/2026, 7:00 AM"/>
    <m/>
    <s v="Subscription"/>
    <m/>
    <s v="Not Retained"/>
    <n v="1"/>
    <s v="Lisa Sisco"/>
    <x v="63"/>
    <s v="5/5/2026, 8:27 AM"/>
    <s v="Cancellation"/>
  </r>
  <r>
    <s v="DG0001046268"/>
    <s v="Canceled"/>
    <s v="Tel Reg"/>
    <s v="5/5/2026, 8:28 AM"/>
    <s v="5/6/2026, 7:00 AM"/>
    <m/>
    <s v="Subscription"/>
    <m/>
    <s v="Not Retained"/>
    <n v="1"/>
    <s v="Lisa Sisco"/>
    <x v="63"/>
    <s v="5/5/2026, 8:28 AM"/>
    <s v="Cancellation"/>
  </r>
  <r>
    <s v="DG0001949448"/>
    <s v="Initial"/>
    <s v="Tel Reg"/>
    <s v="5/5/2026, 8:56 AM"/>
    <s v="6/3/2026, 7:00 AM"/>
    <m/>
    <s v="Subscription"/>
    <m/>
    <s v="Not Retained"/>
    <n v="1"/>
    <s v="Matthew Potter"/>
    <x v="63"/>
    <s v="5/5/2026, 8:56 AM"/>
    <s v="Cancellation"/>
  </r>
  <r>
    <s v="DG0001949446"/>
    <s v="Initial"/>
    <s v="Tel Reg"/>
    <s v="5/5/2026, 8:57 AM"/>
    <s v="6/3/2026, 7:00 AM"/>
    <m/>
    <s v="Subscription"/>
    <m/>
    <s v="Not Retained"/>
    <n v="1"/>
    <s v="Matthew Potter"/>
    <x v="63"/>
    <s v="5/5/2026, 8:57 AM"/>
    <s v="Cancellation"/>
  </r>
  <r>
    <s v="DG0000900168"/>
    <s v="Canceled"/>
    <s v="Whirlpool Contact Center"/>
    <s v="5/5/2026, 9:38 AM"/>
    <s v="5/5/2026, 7:00 AM"/>
    <s v="3/4/2027, 11:59 PM"/>
    <s v="Annual Renewal"/>
    <m/>
    <s v="Not Retained"/>
    <n v="1"/>
    <s v="Gina Kang"/>
    <x v="63"/>
    <s v="5/5/2026, 9:38 AM"/>
    <s v="Cancellation"/>
  </r>
  <r>
    <s v="DG0001631763"/>
    <s v="Initial"/>
    <s v="Tel Reg"/>
    <s v="5/5/2026, 9:52 AM"/>
    <s v="5/13/2026, 7:00 AM"/>
    <m/>
    <s v="Subscription"/>
    <n v="0.2"/>
    <s v="Not Retained"/>
    <n v="1"/>
    <s v="Daniel Kohn"/>
    <x v="63"/>
    <s v="5/5/2026, 9:52 AM"/>
    <s v="Cancellation"/>
  </r>
  <r>
    <s v="DG0001195306"/>
    <s v="Canceled"/>
    <s v="Whirlpool Contact Center"/>
    <s v="5/5/2026, 9:57 AM"/>
    <s v="5/5/2026, 7:00 AM"/>
    <m/>
    <s v="Annual Renewal"/>
    <m/>
    <s v="Not Retained"/>
    <n v="1"/>
    <s v="Jennifer MORALES"/>
    <x v="63"/>
    <s v="5/5/2026, 9:57 AM"/>
    <s v="Cancellation"/>
  </r>
  <r>
    <s v="DG0001012974"/>
    <s v="Canceled"/>
    <s v="Whirlpool Contact Center"/>
    <s v="5/5/2026, 9:58 AM"/>
    <s v="5/5/2026, 7:00 AM"/>
    <s v="4/23/2027, 11:59 PM"/>
    <s v="Annual Renewal"/>
    <m/>
    <s v="Not Retained"/>
    <n v="1"/>
    <s v="Jennifer MORALES"/>
    <x v="63"/>
    <s v="5/5/2026, 9:58 AM"/>
    <s v="Cancellation"/>
  </r>
  <r>
    <s v="DG0000034762"/>
    <s v="Initial"/>
    <s v="Tel Reg"/>
    <s v="5/5/2026, 10:54 AM"/>
    <s v="5/28/2026, 7:00 AM"/>
    <s v="3/28/2027, 11:59 PM"/>
    <s v="Subscription"/>
    <m/>
    <s v="Not Retained"/>
    <n v="1"/>
    <s v="Maria Jane Manniello"/>
    <x v="63"/>
    <s v="5/5/2026, 10:54 AM"/>
    <s v="Cancellation"/>
  </r>
  <r>
    <s v="DG0000802432"/>
    <s v="Canceled"/>
    <s v="After CC"/>
    <s v="5/5/2026, 11:06 AM"/>
    <s v="5/5/2026, 7:00 AM"/>
    <s v="2/12/2027, 11:59 PM"/>
    <s v="Subscription"/>
    <m/>
    <s v="Not Retained"/>
    <n v="1"/>
    <s v="Michele Eser"/>
    <x v="63"/>
    <s v="5/5/2026, 11:06 AM"/>
    <s v="Cancellation"/>
  </r>
  <r>
    <s v="DG0000608473"/>
    <s v="Canceled"/>
    <s v="Web Reg"/>
    <s v="5/5/2026, 11:11 AM"/>
    <s v="4/23/2026, 7:00 AM"/>
    <s v="9/22/2026, 11:59 PM"/>
    <s v="Subscription"/>
    <n v="0.2"/>
    <s v="Not Retained"/>
    <n v="1"/>
    <s v="Zabrea Fiscus"/>
    <x v="63"/>
    <s v="5/5/2026, 11:11 AM"/>
    <s v="Cancellation"/>
  </r>
  <r>
    <s v="DG0001039760"/>
    <s v="Canceled"/>
    <s v="Whirlpool Contact Center"/>
    <s v="5/5/2026, 11:24 AM"/>
    <s v="5/5/2026, 7:00 AM"/>
    <s v="5/4/2027, 11:59 PM"/>
    <s v="Annual Renewal"/>
    <m/>
    <s v="Not Retained"/>
    <n v="1"/>
    <s v="Morgan Tidwell"/>
    <x v="63"/>
    <s v="5/5/2026, 11:24 AM"/>
    <s v="Cancellation"/>
  </r>
  <r>
    <s v="DG0000180991"/>
    <s v="Canceled"/>
    <s v="Tel Reg"/>
    <s v="5/5/2026, 11:36 AM"/>
    <s v="5/11/2026, 7:00 AM"/>
    <s v="5/11/2026, 11:59 PM"/>
    <s v="Subscription"/>
    <m/>
    <s v="Not Retained"/>
    <n v="1"/>
    <s v="Felicia Harvey"/>
    <x v="63"/>
    <s v="5/5/2026, 11:36 AM"/>
    <s v="Cancellation"/>
  </r>
  <r>
    <s v="DG0000180990"/>
    <s v="Canceled"/>
    <s v="Tel Reg"/>
    <s v="5/5/2026, 11:36 AM"/>
    <s v="5/11/2026, 7:00 AM"/>
    <s v="5/11/2026, 11:59 PM"/>
    <s v="Subscription"/>
    <m/>
    <s v="Not Retained"/>
    <n v="1"/>
    <s v="Felicia Harvey"/>
    <x v="63"/>
    <s v="5/5/2026, 11:36 AM"/>
    <s v="Cancellation"/>
  </r>
  <r>
    <s v="DG0000256685"/>
    <s v="Initial"/>
    <s v="Tel Reg"/>
    <s v="5/5/2026, 11:40 AM"/>
    <s v="6/2/2026, 7:00 AM"/>
    <s v="10/2/2026, 11:59 PM"/>
    <s v="Subscription"/>
    <m/>
    <s v="Not Retained"/>
    <n v="1"/>
    <s v="Lucia Cordova"/>
    <x v="63"/>
    <s v="5/5/2026, 11:40 AM"/>
    <s v="Cancellation"/>
  </r>
  <r>
    <s v="DG0001939832"/>
    <s v="Initial"/>
    <s v="Tel Reg"/>
    <s v="5/5/2026, 12:04 PM"/>
    <s v="6/1/2026, 7:00 AM"/>
    <m/>
    <s v="Subscription"/>
    <n v="0.5"/>
    <s v="Not Retained"/>
    <n v="1"/>
    <s v="Wayne Teten"/>
    <x v="63"/>
    <s v="5/5/2026, 12:04 PM"/>
    <s v="Cancellation"/>
  </r>
  <r>
    <s v="DG0001939831"/>
    <s v="Initial"/>
    <s v="Tel Reg"/>
    <s v="5/5/2026, 12:05 PM"/>
    <s v="6/1/2026, 7:00 AM"/>
    <m/>
    <s v="Subscription"/>
    <n v="0.5"/>
    <s v="Not Retained"/>
    <n v="1"/>
    <s v="Wayne Teten"/>
    <x v="63"/>
    <s v="5/5/2026, 12:05 PM"/>
    <s v="Cancellation"/>
  </r>
  <r>
    <s v="DG0001093245"/>
    <s v="Initial"/>
    <s v="Whirlpool Contact Center"/>
    <s v="5/5/2026, 12:13 PM"/>
    <s v="5/26/2026, 7:00 AM"/>
    <m/>
    <s v="Annual Renewal"/>
    <m/>
    <s v="Not Retained"/>
    <n v="1"/>
    <s v="Dennis Sumpter"/>
    <x v="63"/>
    <s v="5/5/2026, 12:13 PM"/>
    <s v="Cancellation"/>
  </r>
  <r>
    <s v="DG0000752947"/>
    <s v="Canceled"/>
    <s v="Whirlpool Contact Center"/>
    <s v="5/5/2026, 12:29 PM"/>
    <s v="5/5/2026, 7:00 AM"/>
    <s v="12/16/2026, 11:59 PM"/>
    <s v="Annual Renewal"/>
    <m/>
    <s v="Not Retained"/>
    <n v="1"/>
    <s v="CEDRIC SMITH"/>
    <x v="63"/>
    <s v="5/5/2026, 12:29 PM"/>
    <s v="Cancellation"/>
  </r>
  <r>
    <s v="DG0000096321"/>
    <s v="Initial"/>
    <s v="Web Reg"/>
    <s v="5/5/2026, 1:26 PM"/>
    <s v="5/31/2026, 7:00 AM"/>
    <s v="10/31/2026, 11:59 PM"/>
    <s v="Subscription"/>
    <m/>
    <s v="Not Retained"/>
    <n v="1"/>
    <s v="David McMillan"/>
    <x v="63"/>
    <s v="5/5/2026, 1:26 PM"/>
    <s v="Cancellation"/>
  </r>
  <r>
    <s v="DG0001702210"/>
    <s v="Initial"/>
    <s v="D&amp;G Contact Center"/>
    <s v="5/4/2026, 6:16 AM"/>
    <s v="5/31/2026, 7:00 AM"/>
    <m/>
    <s v="Subscription"/>
    <m/>
    <s v="Not Retained"/>
    <n v="1"/>
    <s v="Theresa Budge"/>
    <x v="63"/>
    <s v="5/4/2026, 6:16 AM"/>
    <s v="Cancellation"/>
  </r>
  <r>
    <s v="DG0000800073"/>
    <s v="Initial"/>
    <s v="Tel Reg"/>
    <s v="5/4/2026, 6:17 AM"/>
    <s v="5/12/2026, 7:00 AM"/>
    <s v="1/12/2027, 11:59 PM"/>
    <s v="Subscription"/>
    <n v="0.2"/>
    <s v="Not Retained"/>
    <n v="1"/>
    <s v="Theresa Budge"/>
    <x v="63"/>
    <s v="5/4/2026, 6:17 AM"/>
    <s v="Cancellation"/>
  </r>
  <r>
    <s v="DG0001486224"/>
    <s v="Initial"/>
    <s v="After Web"/>
    <s v="5/4/2026, 9:38 AM"/>
    <s v="6/2/2026, 7:00 AM"/>
    <m/>
    <s v="Subscription"/>
    <m/>
    <s v="Not Retained"/>
    <n v="1"/>
    <s v="John Kreis"/>
    <x v="63"/>
    <s v="5/4/2026, 9:38 AM"/>
    <s v="Cancellation"/>
  </r>
  <r>
    <s v="DG0001041390"/>
    <s v="Canceled"/>
    <s v="Whirlpool Contact Center"/>
    <s v="5/4/2026, 9:45 AM"/>
    <s v="5/4/2026, 7:00 AM"/>
    <m/>
    <s v="Annual Renewal"/>
    <m/>
    <s v="Not Retained"/>
    <n v="1"/>
    <s v="Andy Behrens"/>
    <x v="63"/>
    <s v="5/4/2026, 9:45 AM"/>
    <s v="Cancellation"/>
  </r>
  <r>
    <s v="DG0001187965"/>
    <s v="Canceled"/>
    <s v="Whirlpool Contact Center"/>
    <s v="5/4/2026, 10:22 AM"/>
    <s v="5/4/2026, 7:00 AM"/>
    <m/>
    <s v="Annual Renewal"/>
    <m/>
    <s v="Not Retained"/>
    <n v="1"/>
    <s v="Samir Jain"/>
    <x v="63"/>
    <s v="5/4/2026, 10:22 AM"/>
    <s v="Cancellation"/>
  </r>
  <r>
    <s v="DG0000104714"/>
    <s v="Canceled"/>
    <s v="Tel Reg"/>
    <s v="5/4/2026, 10:27 AM"/>
    <s v="1/6/2026, 6:00 AM"/>
    <s v="11/18/2026, 11:59 PM"/>
    <s v="Subscription"/>
    <m/>
    <s v="Not Retained"/>
    <n v="1"/>
    <s v="Evelyn Pough"/>
    <x v="63"/>
    <s v="5/4/2026, 10:27 AM"/>
    <s v="Cancellation"/>
  </r>
  <r>
    <s v="DG0000104715"/>
    <s v="Canceled"/>
    <s v="Tel Reg"/>
    <s v="5/4/2026, 10:28 AM"/>
    <s v="1/6/2026, 6:00 AM"/>
    <s v="11/18/2026, 11:59 PM"/>
    <s v="Subscription"/>
    <m/>
    <s v="Not Retained"/>
    <n v="1"/>
    <s v="Evelyn Pough"/>
    <x v="63"/>
    <s v="5/4/2026, 10:28 AM"/>
    <s v="Cancellation"/>
  </r>
  <r>
    <s v="DG0000104713"/>
    <s v="Canceled"/>
    <s v="Tel Reg"/>
    <s v="5/4/2026, 10:29 AM"/>
    <s v="1/6/2026, 6:00 AM"/>
    <s v="11/18/2026, 11:59 PM"/>
    <s v="Subscription"/>
    <m/>
    <s v="Not Retained"/>
    <n v="1"/>
    <s v="Evelyn Pough"/>
    <x v="63"/>
    <s v="5/4/2026, 10:29 AM"/>
    <s v="Cancellation"/>
  </r>
  <r>
    <s v="DG0001523123"/>
    <s v="Canceled"/>
    <s v="Tel Reg"/>
    <s v="5/4/2026, 10:31 AM"/>
    <s v="1/6/2026, 6:00 AM"/>
    <m/>
    <s v="Subscription"/>
    <m/>
    <s v="Not Retained"/>
    <n v="1"/>
    <s v="Evenlyn Pough"/>
    <x v="63"/>
    <s v="5/4/2026, 10:31 AM"/>
    <s v="Cancellation"/>
  </r>
  <r>
    <s v="DG0000795057"/>
    <s v="Canceled"/>
    <s v="Whirlpool Contact Center"/>
    <s v="5/4/2026, 10:38 AM"/>
    <s v="5/4/2026, 7:00 AM"/>
    <s v="1/8/2027, 11:59 PM"/>
    <s v="Annual Renewal"/>
    <m/>
    <s v="Not Retained"/>
    <n v="1"/>
    <s v="Kevin Ludwig"/>
    <x v="63"/>
    <s v="5/4/2026, 10:38 AM"/>
    <s v="Cancellation"/>
  </r>
  <r>
    <s v="DG0000282985"/>
    <s v="Canceled"/>
    <s v="Tel Reg"/>
    <s v="5/4/2026, 10:45 AM"/>
    <s v="5/4/2026, 7:00 AM"/>
    <s v="11/14/2026, 11:59 PM"/>
    <s v="Subscription"/>
    <m/>
    <s v="Not Retained"/>
    <n v="1"/>
    <s v="darrell orr"/>
    <x v="63"/>
    <s v="5/4/2026, 10:45 AM"/>
    <s v="Cancellation"/>
  </r>
  <r>
    <s v="DG0000282984"/>
    <s v="Canceled"/>
    <s v="Tel Reg"/>
    <s v="5/4/2026, 10:45 AM"/>
    <s v="5/4/2026, 7:00 AM"/>
    <s v="11/14/2026, 11:59 PM"/>
    <s v="Subscription"/>
    <m/>
    <s v="Not Retained"/>
    <n v="1"/>
    <s v="darrell orr"/>
    <x v="63"/>
    <s v="5/4/2026, 10:45 AM"/>
    <s v="Cancellation"/>
  </r>
  <r>
    <s v="DG0001044294"/>
    <s v="Canceled"/>
    <s v="Whirlpool Contact Center"/>
    <s v="5/4/2026, 10:58 AM"/>
    <s v="5/5/2026, 7:00 AM"/>
    <m/>
    <s v="Annual Renewal"/>
    <m/>
    <s v="Not Retained"/>
    <n v="1"/>
    <s v="Marcellus Mitchell"/>
    <x v="63"/>
    <s v="5/4/2026, 10:58 AM"/>
    <s v="Cancellation"/>
  </r>
  <r>
    <s v="DG0001015571"/>
    <s v="Canceled"/>
    <s v="Tel Reg"/>
    <s v="5/4/2026, 11:19 AM"/>
    <s v="4/25/2026, 7:00 AM"/>
    <s v="4/24/2027, 11:59 PM"/>
    <s v="Subscription"/>
    <m/>
    <s v="Not Retained"/>
    <n v="1"/>
    <s v="Joseph Sussan Sr."/>
    <x v="63"/>
    <s v="5/4/2026, 11:19 AM"/>
    <s v="Cancellation"/>
  </r>
  <r>
    <s v="DG0000474652"/>
    <s v="Canceled"/>
    <s v="After CC"/>
    <s v="5/4/2026, 12:02 PM"/>
    <s v="4/23/2026, 7:00 AM"/>
    <s v="6/23/2026, 11:59 PM"/>
    <s v="Subscription"/>
    <m/>
    <s v="Not Retained"/>
    <n v="1"/>
    <s v="John Stegall"/>
    <x v="63"/>
    <s v="5/4/2026, 12:02 PM"/>
    <s v="Cancellation"/>
  </r>
  <r>
    <s v="DG0001853393"/>
    <s v="Canceled"/>
    <s v="Tel Reg"/>
    <s v="5/4/2026, 12:17 PM"/>
    <s v="5/8/2026, 7:00 AM"/>
    <m/>
    <s v="Subscription"/>
    <m/>
    <s v="Not Retained"/>
    <n v="1"/>
    <s v="Chris Blickenstaff"/>
    <x v="63"/>
    <s v="5/4/2026, 12:17 PM"/>
    <s v="Cancellation"/>
  </r>
  <r>
    <s v="DG0000483830"/>
    <s v="Canceled"/>
    <s v="D&amp;G Contact Center"/>
    <s v="5/4/2026, 12:25 PM"/>
    <s v="5/4/2026, 7:00 AM"/>
    <s v="7/28/2026, 11:59 PM"/>
    <s v="Subscription"/>
    <m/>
    <s v="Not Retained"/>
    <n v="1"/>
    <s v="Jordan Schmidgall"/>
    <x v="63"/>
    <s v="5/4/2026, 12:25 PM"/>
    <s v="Cancellation"/>
  </r>
  <r>
    <s v="DG0000483829"/>
    <s v="Initial"/>
    <s v="D&amp;G Contact Center"/>
    <s v="5/4/2026, 12:26 PM"/>
    <s v="5/28/2026, 7:00 AM"/>
    <s v="7/28/2026, 11:59 PM"/>
    <s v="Subscription"/>
    <m/>
    <s v="Not Retained"/>
    <n v="1"/>
    <s v="Jordan Schmidgall"/>
    <x v="63"/>
    <s v="5/4/2026, 12:26 PM"/>
    <s v="Cancellation"/>
  </r>
  <r>
    <s v="DG0002187327"/>
    <s v="Canceled"/>
    <s v="Tel Reg"/>
    <s v="5/4/2026, 1:26 PM"/>
    <s v="4/27/2026, 7:00 AM"/>
    <m/>
    <s v="Subscription"/>
    <n v="0.5"/>
    <s v="Not Retained"/>
    <n v="1"/>
    <s v="Patricia Townsend"/>
    <x v="63"/>
    <s v="5/4/2026, 1:26 PM"/>
    <s v="Cancellation"/>
  </r>
  <r>
    <s v="DG0000773631"/>
    <s v="Initial"/>
    <s v="Whirlpool Contact Center"/>
    <s v="5/1/2026, 5:05 AM"/>
    <s v="5/29/2026, 7:00 AM"/>
    <s v="12/29/2026, 11:59 PM"/>
    <s v="Subscription"/>
    <m/>
    <s v="Not Retained"/>
    <n v="1"/>
    <s v="Trevor Henkler"/>
    <x v="63"/>
    <s v="5/1/2026, 5:05 AM"/>
    <s v="Cancellation"/>
  </r>
  <r>
    <s v="DG0000710228"/>
    <s v="Canceled"/>
    <s v="Web Reg"/>
    <s v="5/1/2026, 5:08 AM"/>
    <s v="4/22/2026, 7:00 AM"/>
    <s v="11/22/2026, 11:59 PM"/>
    <s v="Subscription"/>
    <m/>
    <s v="Not Retained"/>
    <n v="1"/>
    <s v="Lorna Malavolti"/>
    <x v="63"/>
    <s v="5/1/2026, 5:08 AM"/>
    <s v="Cancellation"/>
  </r>
  <r>
    <s v="DG0000317438"/>
    <s v="Canceled"/>
    <s v="D&amp;G Contact Center"/>
    <s v="5/1/2026, 5:27 AM"/>
    <s v="5/10/2026, 7:00 AM"/>
    <s v="2/10/2027, 11:59 PM"/>
    <s v="Subscription"/>
    <m/>
    <s v="Not Retained"/>
    <n v="1"/>
    <s v="Lenesia Osborne"/>
    <x v="63"/>
    <s v="5/1/2026, 5:27 AM"/>
    <s v="Cancellation"/>
  </r>
  <r>
    <s v="DG0000317437"/>
    <s v="Canceled"/>
    <s v="Tel Reg"/>
    <s v="5/1/2026, 5:28 AM"/>
    <s v="5/11/2026, 7:00 AM"/>
    <s v="1/11/2027, 11:59 PM"/>
    <s v="Subscription"/>
    <m/>
    <s v="Not Retained"/>
    <n v="1"/>
    <s v="Lenesia Osborne"/>
    <x v="63"/>
    <s v="5/1/2026, 5:28 AM"/>
    <s v="Cancellation"/>
  </r>
  <r>
    <s v="DG0001032956"/>
    <s v="Canceled"/>
    <s v="Whirlpool Contact Center"/>
    <s v="5/1/2026, 6:09 AM"/>
    <s v="5/1/2026, 7:00 AM"/>
    <m/>
    <s v="Annual Renewal"/>
    <m/>
    <s v="Not Retained"/>
    <n v="1"/>
    <s v="Fawnia Ricks"/>
    <x v="63"/>
    <s v="5/1/2026, 6:09 AM"/>
    <s v="Cancellation"/>
  </r>
  <r>
    <s v="DG0000308180"/>
    <s v="Canceled"/>
    <s v="Web Reg"/>
    <s v="5/1/2026, 7:46 AM"/>
    <s v="5/1/2026, 7:00 AM"/>
    <s v="12/27/2026, 11:59 PM"/>
    <s v="Subscription"/>
    <m/>
    <s v="Not Retained"/>
    <n v="1"/>
    <s v="Rezia Lorick"/>
    <x v="63"/>
    <s v="5/1/2026, 7:46 AM"/>
    <s v="Cancellation"/>
  </r>
  <r>
    <s v="DG0001361083"/>
    <s v="Initial"/>
    <s v="D&amp;G Contact Center"/>
    <s v="5/7/2026, 6:05 AM"/>
    <s v="5/23/2026, 7:00 AM"/>
    <m/>
    <s v="Subscription"/>
    <m/>
    <s v="Not Retained"/>
    <n v="1"/>
    <s v="Honor Paterson"/>
    <x v="64"/>
    <s v="5/7/2026, 6:05 AM"/>
    <s v="Cancellation"/>
  </r>
  <r>
    <s v="DG0001772260"/>
    <s v="Initial"/>
    <s v="D&amp;G Contact Center"/>
    <s v="5/7/2026, 6:11 AM"/>
    <s v="5/17/2026, 7:00 AM"/>
    <m/>
    <s v="Subscription"/>
    <n v="0.5"/>
    <s v="Not Retained"/>
    <n v="1"/>
    <s v="Tony Webb"/>
    <x v="64"/>
    <s v="5/7/2026, 6:11 AM"/>
    <s v="Cancellation"/>
  </r>
  <r>
    <s v="DG0000455463"/>
    <s v="Canceled"/>
    <s v="D&amp;G Contact Center"/>
    <s v="5/6/2026, 6:30 AM"/>
    <s v="5/6/2026, 7:00 AM"/>
    <s v="6/9/2026, 11:59 PM"/>
    <s v="Subscription"/>
    <m/>
    <s v="Not Retained"/>
    <n v="1"/>
    <s v="Jodeen Osbourne"/>
    <x v="64"/>
    <s v="5/6/2026, 6:30 AM"/>
    <s v="Cancellation"/>
  </r>
  <r>
    <s v="DG0001906645"/>
    <s v="Initial"/>
    <s v="D&amp;G Contact Center"/>
    <s v="5/6/2026, 6:36 AM"/>
    <s v="5/21/2026, 7:00 AM"/>
    <m/>
    <s v="Subscription"/>
    <n v="0.5"/>
    <s v="Not Retained"/>
    <n v="1"/>
    <s v="Danilo Fior"/>
    <x v="64"/>
    <s v="5/6/2026, 6:36 AM"/>
    <s v="Cancellation"/>
  </r>
  <r>
    <s v="DG0001466196"/>
    <s v="Canceled"/>
    <s v="After Web"/>
    <s v="5/6/2026, 6:47 AM"/>
    <s v="5/7/2026, 7:00 AM"/>
    <m/>
    <s v="Subscription"/>
    <n v="0.2"/>
    <s v="Not Retained"/>
    <n v="1"/>
    <s v="Edwardo Torres"/>
    <x v="64"/>
    <s v="5/6/2026, 6:47 AM"/>
    <s v="Cancellation"/>
  </r>
  <r>
    <s v="DG0000188500"/>
    <s v="Initial"/>
    <s v="Web Reg"/>
    <s v="5/6/2026, 6:52 AM"/>
    <s v="5/27/2026, 7:00 AM"/>
    <s v="5/27/2026, 11:59 PM"/>
    <s v="Subscription"/>
    <m/>
    <s v="Not Retained"/>
    <n v="1"/>
    <s v="James Ghecas"/>
    <x v="64"/>
    <s v="5/6/2026, 6:52 AM"/>
    <s v="Cancellation"/>
  </r>
  <r>
    <s v="DG0001405243"/>
    <s v="Canceled"/>
    <s v="Whirlpool Contact Center"/>
    <s v="5/6/2026, 7:16 AM"/>
    <s v="5/7/2026, 7:00 AM"/>
    <m/>
    <s v="Subscription"/>
    <m/>
    <s v="Not Retained"/>
    <n v="1"/>
    <s v="John Karam"/>
    <x v="64"/>
    <s v="5/6/2026, 7:16 AM"/>
    <s v="Cancellation"/>
  </r>
  <r>
    <s v="DG0001494423"/>
    <s v="Canceled"/>
    <s v="After CC"/>
    <s v="5/6/2026, 7:47 AM"/>
    <s v="5/6/2026, 7:00 AM"/>
    <m/>
    <s v="Subscription"/>
    <m/>
    <s v="Not Retained"/>
    <n v="1"/>
    <s v="Karen Fox"/>
    <x v="64"/>
    <s v="5/6/2026, 7:47 AM"/>
    <s v="Cancellation"/>
  </r>
  <r>
    <s v="DG0000583285"/>
    <s v="Initial"/>
    <s v="After Web"/>
    <s v="5/6/2026, 10:30 AM"/>
    <s v="6/4/2026, 7:00 AM"/>
    <s v="9/4/2026, 11:59 PM"/>
    <s v="Subscription"/>
    <m/>
    <s v="Not Retained"/>
    <n v="1"/>
    <s v="Jennifer Diaz"/>
    <x v="64"/>
    <s v="5/6/2026, 10:30 AM"/>
    <s v="Cancellation"/>
  </r>
  <r>
    <s v="DG0000161441"/>
    <s v="Canceled"/>
    <s v="Tel Reg"/>
    <s v="5/5/2026, 5:04 AM"/>
    <s v="5/5/2026, 7:00 AM"/>
    <s v="3/30/2027, 11:59 PM"/>
    <s v="Subscription"/>
    <n v="0.2"/>
    <s v="Not Retained"/>
    <n v="1"/>
    <s v="Cathy Wendt"/>
    <x v="64"/>
    <s v="5/5/2026, 5:04 AM"/>
    <s v="Cancellation"/>
  </r>
  <r>
    <s v="DG0001100909"/>
    <s v="Initial"/>
    <s v="After Web"/>
    <s v="5/5/2026, 5:10 AM"/>
    <s v="5/28/2026, 7:00 AM"/>
    <m/>
    <s v="Subscription"/>
    <m/>
    <s v="Not Retained"/>
    <n v="1"/>
    <s v="David Powell"/>
    <x v="64"/>
    <s v="5/5/2026, 5:10 AM"/>
    <s v="Cancellation"/>
  </r>
  <r>
    <s v="DG0000496765"/>
    <s v="Canceled"/>
    <s v="Whirlpool Contact Center"/>
    <s v="5/5/2026, 5:15 AM"/>
    <s v="5/8/2026, 7:00 AM"/>
    <s v="7/8/2026, 11:59 PM"/>
    <s v="Subscription"/>
    <m/>
    <s v="Not Retained"/>
    <n v="1"/>
    <s v="Shala Starks"/>
    <x v="64"/>
    <s v="5/5/2026, 5:15 AM"/>
    <s v="Cancellation"/>
  </r>
  <r>
    <s v="DG0000579349"/>
    <s v="Initial"/>
    <s v="D&amp;G Contact Center"/>
    <s v="5/5/2026, 5:18 AM"/>
    <s v="6/2/2026, 7:00 AM"/>
    <s v="10/2/2026, 11:59 PM"/>
    <s v="Subscription"/>
    <m/>
    <s v="Not Retained"/>
    <n v="1"/>
    <s v="Julie Winnen"/>
    <x v="64"/>
    <s v="5/5/2026, 5:18 AM"/>
    <s v="Cancellation"/>
  </r>
  <r>
    <s v="DG0001746353"/>
    <s v="Initial"/>
    <s v="After CC"/>
    <s v="5/5/2026, 5:24 AM"/>
    <s v="5/12/2026, 7:00 AM"/>
    <m/>
    <s v="Subscription"/>
    <m/>
    <s v="Not Retained"/>
    <n v="1"/>
    <s v="Patricia Cychosz"/>
    <x v="64"/>
    <s v="5/5/2026, 5:24 AM"/>
    <s v="Cancellation"/>
  </r>
  <r>
    <s v="DG0002104416"/>
    <s v="Canceled"/>
    <s v="Whirlpool Contact Center"/>
    <s v="5/5/2026, 9:09 AM"/>
    <s v="4/18/2026, 7:00 AM"/>
    <m/>
    <s v="Subscription"/>
    <n v="0.5"/>
    <s v="Not Retained"/>
    <n v="1"/>
    <s v="Ashik Shaik"/>
    <x v="64"/>
    <s v="5/5/2026, 9:09 AM"/>
    <s v="Cancellation"/>
  </r>
  <r>
    <s v="DG0001903621"/>
    <s v="Canceled"/>
    <s v="D&amp;G Contact Center"/>
    <s v="5/5/2026, 9:15 AM"/>
    <s v="5/5/2026, 7:00 AM"/>
    <m/>
    <s v="Subscription"/>
    <n v="0.5"/>
    <s v="Not Retained"/>
    <n v="1"/>
    <s v="Upshaw Plas"/>
    <x v="64"/>
    <s v="5/5/2026, 9:15 AM"/>
    <s v="Cancellation"/>
  </r>
  <r>
    <s v="DG0001767178"/>
    <s v="Initial"/>
    <s v="D&amp;G Contact Center"/>
    <s v="5/5/2026, 9:21 AM"/>
    <s v="5/16/2026, 7:00 AM"/>
    <m/>
    <s v="Subscription"/>
    <n v="0.5"/>
    <s v="Not Retained"/>
    <n v="1"/>
    <s v="Rosa Ortiz"/>
    <x v="64"/>
    <s v="5/5/2026, 9:21 AM"/>
    <s v="Cancellation"/>
  </r>
  <r>
    <s v="DG0000824068"/>
    <s v="Initial"/>
    <s v="After Web"/>
    <s v="5/5/2026, 10:28 AM"/>
    <s v="5/24/2026, 7:00 AM"/>
    <s v="1/24/2027, 11:59 PM"/>
    <s v="Subscription"/>
    <m/>
    <s v="Not Retained"/>
    <n v="1"/>
    <s v="Edward Dion"/>
    <x v="64"/>
    <s v="5/5/2026, 10:28 AM"/>
    <s v="Cancellation"/>
  </r>
  <r>
    <s v="DG0000480738"/>
    <s v="Canceled"/>
    <s v="Tel Reg"/>
    <s v="5/5/2026, 10:33 AM"/>
    <s v="5/5/2026, 7:00 AM"/>
    <s v="6/26/2026, 11:59 PM"/>
    <s v="Subscription"/>
    <m/>
    <s v="Not Retained"/>
    <n v="1"/>
    <s v="Leslie Ottavi"/>
    <x v="64"/>
    <s v="5/5/2026, 10:33 AM"/>
    <s v="Cancellation"/>
  </r>
  <r>
    <s v="DG0001016247"/>
    <s v="Initial"/>
    <s v="D&amp;G Contact Center"/>
    <s v="5/5/2026, 10:40 AM"/>
    <s v="5/24/2026, 7:00 AM"/>
    <m/>
    <s v="Subscription"/>
    <m/>
    <s v="Not Retained"/>
    <n v="1"/>
    <s v="Harish Srivastava"/>
    <x v="64"/>
    <s v="5/5/2026, 10:40 AM"/>
    <s v="Cancellation"/>
  </r>
  <r>
    <s v="DG0001153731"/>
    <s v="Initial"/>
    <s v="D&amp;G Contact Center"/>
    <s v="5/5/2026, 10:43 AM"/>
    <s v="5/16/2026, 7:00 AM"/>
    <m/>
    <s v="Subscription"/>
    <m/>
    <s v="Not Retained"/>
    <n v="1"/>
    <s v="Alicia Vicente"/>
    <x v="64"/>
    <s v="5/5/2026, 10:43 AM"/>
    <s v="Cancellation"/>
  </r>
  <r>
    <s v="DG0000932778"/>
    <s v="Canceled"/>
    <s v="D&amp;G Contact Center"/>
    <s v="5/5/2026, 10:47 AM"/>
    <s v="5/5/2026, 7:00 AM"/>
    <s v="4/18/2027, 11:59 PM"/>
    <s v="Subscription"/>
    <m/>
    <s v="Not Retained"/>
    <n v="1"/>
    <s v="Myriam Rios"/>
    <x v="64"/>
    <s v="5/5/2026, 10:47 AM"/>
    <s v="Cancellation"/>
  </r>
  <r>
    <s v="DG0000716761"/>
    <s v="Initial"/>
    <s v="Tel Reg"/>
    <s v="5/5/2026, 10:51 AM"/>
    <s v="5/26/2026, 7:00 AM"/>
    <s v="11/26/2026, 11:59 PM"/>
    <s v="Subscription"/>
    <m/>
    <s v="Not Retained"/>
    <n v="1"/>
    <s v="Cheryl Wheeler"/>
    <x v="64"/>
    <s v="5/5/2026, 10:51 AM"/>
    <s v="Cancellation"/>
  </r>
  <r>
    <s v="DG0001375952"/>
    <s v="Initial"/>
    <s v="D&amp;G Contact Center"/>
    <s v="5/4/2026, 6:49 AM"/>
    <s v="5/27/2026, 7:00 AM"/>
    <m/>
    <s v="Subscription"/>
    <m/>
    <s v="Not Retained"/>
    <n v="1"/>
    <s v="Melissa Hyer"/>
    <x v="64"/>
    <s v="5/4/2026, 6:49 AM"/>
    <s v="Cancellation"/>
  </r>
  <r>
    <s v="DG0000014682"/>
    <s v="Canceled"/>
    <s v="Web Reg"/>
    <s v="5/4/2026, 10:14 AM"/>
    <s v="5/4/2026, 7:00 AM"/>
    <s v="11/16/2026, 11:59 PM"/>
    <s v="Subscription"/>
    <m/>
    <s v="Not Retained"/>
    <n v="1"/>
    <s v="Adriana Lucero"/>
    <x v="64"/>
    <s v="5/4/2026, 10:14 AM"/>
    <s v="Cancellation"/>
  </r>
  <r>
    <s v="DG0001978162"/>
    <s v="Canceled"/>
    <s v="Web Reg"/>
    <s v="5/4/2026, 10:18 AM"/>
    <s v="5/11/2026, 7:00 AM"/>
    <m/>
    <s v="Subscription"/>
    <n v="0.5"/>
    <s v="Not Retained"/>
    <n v="1"/>
    <s v="Milos Delja"/>
    <x v="64"/>
    <s v="5/4/2026, 10:18 AM"/>
    <s v="Cancellation"/>
  </r>
  <r>
    <s v="DG0001896032"/>
    <s v="Canceled"/>
    <s v="After Web"/>
    <s v="5/1/2026, 5:13 AM"/>
    <s v="5/1/2026, 7:00 AM"/>
    <m/>
    <s v="Subscription"/>
    <n v="0.2"/>
    <s v="Not Retained"/>
    <n v="1"/>
    <s v="Uttam Bhattarai"/>
    <x v="64"/>
    <s v="5/1/2026, 5:13 AM"/>
    <s v="Cancellation"/>
  </r>
  <r>
    <s v="DG0000019923"/>
    <s v="Initial"/>
    <s v="Web Reg"/>
    <s v="5/1/2026, 5:16 AM"/>
    <s v="5/23/2026, 7:00 AM"/>
    <s v="12/23/2026, 11:59 PM"/>
    <s v="Subscription"/>
    <m/>
    <s v="Not Retained"/>
    <n v="1"/>
    <s v="Patrick McLaughlin"/>
    <x v="64"/>
    <s v="5/1/2026, 5:16 AM"/>
    <s v="Cancellation"/>
  </r>
  <r>
    <s v="DG0001764300"/>
    <s v="Canceled"/>
    <s v="D&amp;G Contact Center"/>
    <s v="5/1/2026, 7:33 AM"/>
    <s v="5/1/2026, 7:00 AM"/>
    <m/>
    <s v="Subscription"/>
    <m/>
    <s v="Not Retained"/>
    <n v="1"/>
    <s v="Shelley Senfeld"/>
    <x v="64"/>
    <s v="5/1/2026, 7:33 AM"/>
    <s v="Cancellation"/>
  </r>
  <r>
    <s v="DG0001346302"/>
    <s v="Initial"/>
    <s v="After Web"/>
    <s v="5/1/2026, 7:41 AM"/>
    <s v="5/19/2026, 7:00 AM"/>
    <m/>
    <s v="Subscription"/>
    <m/>
    <s v="Not Retained"/>
    <n v="1"/>
    <s v="Suzanne Somers"/>
    <x v="64"/>
    <s v="5/1/2026, 7:41 AM"/>
    <s v="Cancellation"/>
  </r>
  <r>
    <s v="DG0000781929"/>
    <s v="Canceled"/>
    <s v="After OB"/>
    <s v="5/1/2026, 7:58 AM"/>
    <s v="5/7/2026, 7:00 AM"/>
    <s v="1/7/2027, 11:59 PM"/>
    <s v="Subscription"/>
    <m/>
    <s v="Not Retained"/>
    <n v="1"/>
    <s v="Albert Martin"/>
    <x v="64"/>
    <s v="5/1/2026, 7:58 AM"/>
    <s v="Cancellation"/>
  </r>
  <r>
    <s v="DG0000982217"/>
    <s v="Canceled"/>
    <s v="D&amp;G Contact Center"/>
    <s v="5/1/2026, 8:09 AM"/>
    <s v="5/10/2026, 7:00 AM"/>
    <m/>
    <s v="Subscription"/>
    <m/>
    <s v="Not Retained"/>
    <n v="1"/>
    <s v="DAVID Hewitt"/>
    <x v="64"/>
    <s v="5/1/2026, 8:09 AM"/>
    <s v="Cancellation"/>
  </r>
  <r>
    <s v="DG0000550767"/>
    <s v="Canceled"/>
    <s v="D&amp;G Contact Center"/>
    <s v="5/1/2026, 8:15 AM"/>
    <s v="5/1/2026, 7:00 AM"/>
    <s v="9/12/2026, 11:59 PM"/>
    <s v="Subscription"/>
    <m/>
    <s v="Not Retained"/>
    <n v="1"/>
    <s v="David Riegel"/>
    <x v="64"/>
    <s v="5/1/2026, 8:15 AM"/>
    <s v="Cancellation"/>
  </r>
  <r>
    <s v="DG0000451979"/>
    <s v="Canceled"/>
    <s v="D&amp;G Contact Center"/>
    <s v="5/1/2026, 9:34 AM"/>
    <s v="5/6/2026, 7:00 AM"/>
    <s v="7/6/2026, 11:59 PM"/>
    <s v="Subscription"/>
    <m/>
    <s v="Not Retained"/>
    <n v="1"/>
    <s v="Carolyn Kinnick"/>
    <x v="64"/>
    <s v="5/1/2026, 9:34 AM"/>
    <s v="Cancellation"/>
  </r>
  <r>
    <s v="DG0001052046"/>
    <s v="Canceled"/>
    <s v="D&amp;G Contact Center"/>
    <s v="5/1/2026, 9:46 AM"/>
    <s v="5/7/2026, 7:00 AM"/>
    <m/>
    <s v="Subscription"/>
    <m/>
    <s v="Not Retained"/>
    <n v="1"/>
    <s v="Yonnie Streeper"/>
    <x v="64"/>
    <s v="5/1/2026, 9:46 AM"/>
    <s v="Cancellation"/>
  </r>
  <r>
    <s v="DG0000749272"/>
    <s v="Canceled"/>
    <s v="Web Reg"/>
    <s v="5/1/2026, 9:53 AM"/>
    <s v="5/1/2026, 7:00 AM"/>
    <s v="12/14/2026, 11:59 PM"/>
    <s v="Subscription"/>
    <m/>
    <s v="Not Retained"/>
    <n v="1"/>
    <s v="Meg Murphy"/>
    <x v="64"/>
    <s v="5/1/2026, 9:53 AM"/>
    <s v="Cancellation"/>
  </r>
  <r>
    <s v="DG0000842513"/>
    <s v="Canceled"/>
    <s v="After Web"/>
    <s v="5/1/2026, 9:58 AM"/>
    <s v="5/1/2026, 7:00 AM"/>
    <s v="2/3/2027, 11:59 PM"/>
    <s v="Subscription"/>
    <m/>
    <s v="Not Retained"/>
    <n v="1"/>
    <s v="Jennifer Ellis"/>
    <x v="64"/>
    <s v="5/1/2026, 9:58 AM"/>
    <s v="Cancellation"/>
  </r>
  <r>
    <s v="DG0002072960"/>
    <s v="Canceled"/>
    <s v="D&amp;G Contact Center"/>
    <s v="5/1/2026, 10:04 AM"/>
    <s v="5/8/2026, 7:00 AM"/>
    <m/>
    <s v="Subscription"/>
    <n v="0.5"/>
    <s v="Not Retained"/>
    <n v="1"/>
    <s v="Fany Mendez"/>
    <x v="64"/>
    <s v="5/1/2026, 10:04 AM"/>
    <s v="Cancellation"/>
  </r>
  <r>
    <s v="DG0000908446"/>
    <s v="Canceled"/>
    <s v="D&amp;G Contact Center"/>
    <s v="5/1/2026, 10:09 AM"/>
    <s v="5/1/2026, 7:00 AM"/>
    <s v="4/8/2027, 11:59 PM"/>
    <s v="Subscription"/>
    <m/>
    <s v="Not Retained"/>
    <n v="1"/>
    <s v="Staci Marcus"/>
    <x v="64"/>
    <s v="5/1/2026, 10:09 AM"/>
    <s v="Cancellation"/>
  </r>
  <r>
    <s v="DG0000183996"/>
    <s v="Initial"/>
    <s v="Tel Reg"/>
    <s v="5/1/2026, 10:12 AM"/>
    <s v="5/18/2026, 7:00 AM"/>
    <s v="5/18/2026, 11:59 PM"/>
    <s v="Subscription"/>
    <m/>
    <s v="Not Retained"/>
    <n v="1"/>
    <s v="Valerie Sayed"/>
    <x v="64"/>
    <s v="5/1/2026, 10:12 AM"/>
    <s v="Cancellation"/>
  </r>
  <r>
    <s v="DG0000597392"/>
    <s v="Initial"/>
    <s v="After CC"/>
    <s v="5/1/2026, 10:37 AM"/>
    <s v="5/19/2026, 7:00 AM"/>
    <s v="10/19/2026, 11:59 PM"/>
    <s v="Subscription"/>
    <m/>
    <s v="Not Retained"/>
    <n v="1"/>
    <s v="Don Wellman"/>
    <x v="64"/>
    <s v="5/1/2026, 10:37 AM"/>
    <s v="Cancellation"/>
  </r>
  <r>
    <s v="DG0001544263"/>
    <s v="Initial"/>
    <s v="D&amp;G Contact Center"/>
    <s v="5/1/2026, 10:48 AM"/>
    <s v="5/19/2026, 7:00 AM"/>
    <m/>
    <s v="Subscription"/>
    <m/>
    <s v="Not Retained"/>
    <n v="1"/>
    <s v="Joyce Kerr"/>
    <x v="64"/>
    <s v="5/1/2026, 10:48 AM"/>
    <s v="Cancellation"/>
  </r>
  <r>
    <s v="DG0001292163"/>
    <s v="Canceled"/>
    <s v="D&amp;G Contact Center"/>
    <s v="5/8/2026, 9:10 AM"/>
    <s v="5/8/2026, 7:00 AM"/>
    <m/>
    <s v="Subscription"/>
    <m/>
    <s v="Not Retained"/>
    <n v="1"/>
    <s v="Will Cullen"/>
    <x v="65"/>
    <s v="5/8/2026, 9:10 AM"/>
    <s v="Cancellation"/>
  </r>
  <r>
    <s v="DG0001927594"/>
    <s v="Canceled"/>
    <s v="Web Reg"/>
    <s v="5/7/2026, 8:37 AM"/>
    <s v="5/7/2026, 7:00 AM"/>
    <m/>
    <s v="Subscription"/>
    <m/>
    <s v="Not Retained"/>
    <n v="1"/>
    <s v="Leslie Barker"/>
    <x v="65"/>
    <s v="5/7/2026, 8:37 AM"/>
    <s v="Cancellation"/>
  </r>
  <r>
    <s v="DG0001249884"/>
    <s v="Canceled"/>
    <s v="Whirlpool Contact Center"/>
    <s v="5/6/2026, 8:14 AM"/>
    <s v="4/20/2026, 7:00 AM"/>
    <m/>
    <s v="Subscription"/>
    <m/>
    <s v="Not Retained"/>
    <n v="1"/>
    <s v="Heidi Wolf"/>
    <x v="65"/>
    <s v="5/6/2026, 8:14 AM"/>
    <s v="Cancellation"/>
  </r>
  <r>
    <s v="DG0001906442"/>
    <s v="Initial"/>
    <s v="Tel Reg"/>
    <s v="5/5/2026, 2:54 PM"/>
    <s v="5/22/2026, 7:00 AM"/>
    <m/>
    <s v="Subscription"/>
    <m/>
    <s v="Not Retained"/>
    <n v="1"/>
    <s v="MIRCEA PREDELEANU"/>
    <x v="65"/>
    <s v="5/5/2026, 2:54 PM"/>
    <s v="Cancellation"/>
  </r>
  <r>
    <s v="DG0002032654"/>
    <s v="Canceled"/>
    <s v="Tel Reg"/>
    <s v="5/1/2026, 9:05 AM"/>
    <s v="3/26/2026, 7:00 AM"/>
    <m/>
    <s v="Subscription"/>
    <m/>
    <s v="Not Retained"/>
    <n v="1"/>
    <s v="Mary Ann Smith"/>
    <x v="65"/>
    <s v="5/1/2026, 9:05 AM"/>
    <s v="Cancellation"/>
  </r>
  <r>
    <s v="DG0002032652"/>
    <s v="Canceled"/>
    <s v="Tel Reg"/>
    <s v="5/1/2026, 9:05 AM"/>
    <s v="3/26/2026, 7:00 AM"/>
    <m/>
    <s v="Subscription"/>
    <m/>
    <s v="Not Retained"/>
    <n v="1"/>
    <s v="Mary Ann Smith"/>
    <x v="65"/>
    <s v="5/1/2026, 9:05 AM"/>
    <s v="Cancellation"/>
  </r>
  <r>
    <s v="DG0000871747"/>
    <s v="Canceled"/>
    <s v="Whirlpool Contact Center"/>
    <s v="5/11/2026, 6:32 AM"/>
    <s v="4/8/2026, 7:00 AM"/>
    <s v="2/18/2027, 11:59 PM"/>
    <s v="Annual Renewal"/>
    <m/>
    <s v="Not Retained"/>
    <n v="1"/>
    <s v="Lisa Versacio"/>
    <x v="66"/>
    <s v="5/11/2026, 6:32 AM"/>
    <s v="Cancellation"/>
  </r>
  <r>
    <s v="DG0000466776"/>
    <s v="Canceled"/>
    <s v="Tel Reg"/>
    <s v="5/11/2026, 6:41 AM"/>
    <s v="4/8/2026, 7:00 AM"/>
    <s v="6/17/2026, 11:59 PM"/>
    <s v="Subscription"/>
    <m/>
    <s v="Not Retained"/>
    <n v="1"/>
    <s v="Frank Kurdylo"/>
    <x v="66"/>
    <s v="5/11/2026, 6:41 AM"/>
    <s v="Cancellation"/>
  </r>
  <r>
    <s v="DG0000529456"/>
    <s v="Initial"/>
    <s v="After Mail"/>
    <s v="5/11/2026, 6:49 AM"/>
    <s v="6/3/2026, 7:00 AM"/>
    <s v="8/3/2026, 11:59 PM"/>
    <s v="Subscription"/>
    <m/>
    <s v="Not Retained"/>
    <n v="1"/>
    <s v="Paula Wedegartner"/>
    <x v="66"/>
    <s v="5/11/2026, 6:49 AM"/>
    <s v="Cancellation"/>
  </r>
  <r>
    <s v="DG0000529455"/>
    <s v="Initial"/>
    <s v="After Mail"/>
    <s v="5/11/2026, 6:49 AM"/>
    <s v="6/3/2026, 7:00 AM"/>
    <s v="8/3/2026, 11:59 PM"/>
    <s v="Subscription"/>
    <m/>
    <s v="Not Retained"/>
    <n v="1"/>
    <s v="Paula Wedegartner"/>
    <x v="66"/>
    <s v="5/11/2026, 6:49 AM"/>
    <s v="Cancellation"/>
  </r>
  <r>
    <s v="DG0000626827"/>
    <s v="Canceled"/>
    <s v="Tel Reg"/>
    <s v="5/11/2026, 6:55 AM"/>
    <s v="4/19/2026, 7:00 AM"/>
    <s v="10/3/2026, 11:59 PM"/>
    <s v="Subscription"/>
    <m/>
    <s v="Not Retained"/>
    <n v="1"/>
    <s v="Betsy Freeman"/>
    <x v="66"/>
    <s v="5/11/2026, 6:55 AM"/>
    <s v="Cancellation"/>
  </r>
  <r>
    <s v="DG0000566206"/>
    <s v="Canceled"/>
    <s v="D&amp;G Contact Center"/>
    <s v="5/11/2026, 7:27 AM"/>
    <s v="4/13/2026, 7:00 AM"/>
    <s v="8/25/2026, 11:59 PM"/>
    <s v="Subscription"/>
    <m/>
    <s v="Not Retained"/>
    <n v="1"/>
    <s v="THOMAS PRICE"/>
    <x v="66"/>
    <s v="5/11/2026, 7:27 AM"/>
    <s v="Cancellation"/>
  </r>
  <r>
    <s v="DG0000538007"/>
    <s v="Canceled"/>
    <s v="Whirlpool Contact Center"/>
    <s v="5/11/2026, 7:28 AM"/>
    <s v="4/8/2026, 7:00 AM"/>
    <s v="8/5/2026, 11:59 PM"/>
    <s v="Annual Renewal"/>
    <m/>
    <s v="Not Retained"/>
    <n v="1"/>
    <s v="THOMAS PRICE"/>
    <x v="66"/>
    <s v="5/11/2026, 7:28 AM"/>
    <s v="Cancellation"/>
  </r>
  <r>
    <s v="DG0001969087"/>
    <s v="Initial"/>
    <s v="After Web"/>
    <s v="5/11/2026, 7:40 AM"/>
    <s v="6/9/2026, 7:00 AM"/>
    <m/>
    <s v="Subscription"/>
    <n v="0.2"/>
    <s v="Not Retained"/>
    <n v="1"/>
    <s v="Geraldine Trimble"/>
    <x v="66"/>
    <s v="5/11/2026, 7:40 AM"/>
    <s v="Cancellation"/>
  </r>
  <r>
    <s v="DG0002038776"/>
    <s v="Initial"/>
    <s v="Web Reg"/>
    <s v="5/11/2026, 7:44 AM"/>
    <s v="5/31/2026, 7:00 AM"/>
    <m/>
    <s v="Subscription"/>
    <m/>
    <s v="Not Retained"/>
    <n v="1"/>
    <s v="Jessica Hughes"/>
    <x v="66"/>
    <s v="5/11/2026, 7:44 AM"/>
    <s v="Cancellation"/>
  </r>
  <r>
    <s v="DG0001025394"/>
    <s v="Initial"/>
    <s v="Tel Reg"/>
    <s v="5/8/2026, 7:37 AM"/>
    <s v="5/28/2026, 7:00 AM"/>
    <s v="4/28/2027, 11:59 PM"/>
    <s v="Subscription"/>
    <m/>
    <s v="Not Retained"/>
    <n v="1"/>
    <s v="David Hamilton"/>
    <x v="66"/>
    <s v="5/8/2026, 7:37 AM"/>
    <s v="Cancellation"/>
  </r>
  <r>
    <s v="DG0001025393"/>
    <s v="Initial"/>
    <s v="Tel Reg"/>
    <s v="5/8/2026, 7:38 AM"/>
    <s v="5/28/2026, 7:00 AM"/>
    <s v="4/28/2027, 11:59 PM"/>
    <s v="Subscription"/>
    <m/>
    <s v="Not Retained"/>
    <n v="1"/>
    <s v="David Hamilton"/>
    <x v="66"/>
    <s v="5/8/2026, 7:38 AM"/>
    <s v="Cancellation"/>
  </r>
  <r>
    <s v="DG0001534682"/>
    <s v="Initial"/>
    <s v="Web Reg"/>
    <s v="5/8/2026, 8:08 AM"/>
    <s v="5/17/2026, 7:00 AM"/>
    <m/>
    <s v="Subscription"/>
    <m/>
    <s v="Not Retained"/>
    <n v="1"/>
    <s v="GARY BOISVERT"/>
    <x v="66"/>
    <s v="5/8/2026, 8:08 AM"/>
    <s v="Cancellation"/>
  </r>
  <r>
    <s v="DG0001127916"/>
    <s v="Initial"/>
    <s v="Web Reg"/>
    <s v="5/8/2026, 8:10 AM"/>
    <s v="6/7/2026, 7:00 AM"/>
    <m/>
    <s v="Subscription"/>
    <m/>
    <s v="Not Retained"/>
    <n v="1"/>
    <s v="GARY BOISVERT"/>
    <x v="66"/>
    <s v="5/8/2026, 8:10 AM"/>
    <s v="Cancellation"/>
  </r>
  <r>
    <s v="DG0002107522"/>
    <s v="Canceled"/>
    <s v="Whirlpool Contact Center"/>
    <s v="5/8/2026, 8:36 AM"/>
    <s v="5/8/2026, 7:00 AM"/>
    <m/>
    <s v="Annual Renewal"/>
    <m/>
    <s v="Not Retained"/>
    <n v="1"/>
    <s v="Edward Grygleski"/>
    <x v="66"/>
    <s v="5/8/2026, 8:36 AM"/>
    <s v="Cancellation"/>
  </r>
  <r>
    <s v="DG0000469680"/>
    <s v="Canceled"/>
    <s v="After CC"/>
    <s v="5/8/2026, 8:46 AM"/>
    <s v="10/1/2025, 7:00 AM"/>
    <s v="6/19/2026, 11:59 PM"/>
    <s v="Subscription"/>
    <m/>
    <s v="Not Retained"/>
    <n v="1"/>
    <s v="Betty Duckworth"/>
    <x v="66"/>
    <s v="5/8/2026, 8:46 AM"/>
    <s v="Cancellation"/>
  </r>
  <r>
    <s v="DG0000799793"/>
    <s v="Canceled"/>
    <s v="Whirlpool Contact Center"/>
    <s v="5/8/2026, 9:07 AM"/>
    <s v="4/13/2026, 7:00 AM"/>
    <s v="1/12/2027, 11:59 PM"/>
    <s v="Annual Renewal"/>
    <m/>
    <s v="Not Retained"/>
    <n v="1"/>
    <s v="Richard Bohanek"/>
    <x v="66"/>
    <s v="5/8/2026, 9:07 AM"/>
    <s v="Cancellation"/>
  </r>
  <r>
    <s v="DG0000948037"/>
    <s v="Canceled"/>
    <s v="Whirlpool Contact Center"/>
    <s v="5/8/2026, 9:36 AM"/>
    <s v="5/1/2026, 7:00 AM"/>
    <s v="3/26/2027, 11:59 PM"/>
    <s v="Annual Renewal"/>
    <m/>
    <s v="Not Retained"/>
    <n v="1"/>
    <s v="DAVID BEST"/>
    <x v="66"/>
    <s v="5/8/2026, 9:36 AM"/>
    <s v="Cancellation"/>
  </r>
  <r>
    <s v="DG0000589660"/>
    <s v="Canceled"/>
    <s v="D&amp;G Contact Center"/>
    <s v="5/8/2026, 9:52 AM"/>
    <s v="5/6/2026, 7:00 AM"/>
    <s v="10/9/2026, 11:59 PM"/>
    <s v="Subscription"/>
    <m/>
    <s v="Not Retained"/>
    <n v="1"/>
    <s v="George Carr"/>
    <x v="66"/>
    <s v="5/8/2026, 9:52 AM"/>
    <s v="Cancellation"/>
  </r>
  <r>
    <s v="DG0000562436"/>
    <s v="Canceled"/>
    <s v="Whirlpool Contact Center"/>
    <s v="5/8/2026, 9:53 AM"/>
    <s v="5/6/2026, 7:00 AM"/>
    <s v="8/21/2026, 11:59 PM"/>
    <s v="Annual Renewal"/>
    <m/>
    <s v="Not Retained"/>
    <n v="1"/>
    <s v="George Carr"/>
    <x v="66"/>
    <s v="5/8/2026, 9:53 AM"/>
    <s v="Cancellation"/>
  </r>
  <r>
    <s v="DG0001063293"/>
    <s v="Initial"/>
    <s v="Whirlpool Contact Center"/>
    <s v="5/8/2026, 10:42 AM"/>
    <s v="5/13/2026, 7:00 AM"/>
    <m/>
    <s v="Annual Renewal"/>
    <m/>
    <s v="Not Retained"/>
    <n v="1"/>
    <s v="Frances Kim"/>
    <x v="66"/>
    <s v="5/8/2026, 10:42 AM"/>
    <s v="Cancellation"/>
  </r>
  <r>
    <s v="DG0001421737"/>
    <s v="Initial"/>
    <s v="Tel Reg"/>
    <s v="5/8/2026, 2:28 PM"/>
    <s v="5/12/2026, 7:00 AM"/>
    <m/>
    <s v="Subscription"/>
    <n v="0.2"/>
    <s v="Not Retained"/>
    <n v="1"/>
    <s v="Jose Maurcio"/>
    <x v="66"/>
    <s v="5/8/2026, 2:28 PM"/>
    <s v="Cancellation"/>
  </r>
  <r>
    <s v="DG0001421731"/>
    <s v="Initial"/>
    <s v="Tel Reg"/>
    <s v="5/8/2026, 2:29 PM"/>
    <s v="5/12/2026, 7:00 AM"/>
    <m/>
    <s v="Subscription"/>
    <n v="0.2"/>
    <s v="Not Retained"/>
    <n v="1"/>
    <s v="Jose Maurcio"/>
    <x v="66"/>
    <s v="5/8/2026, 2:29 PM"/>
    <s v="Cancellation"/>
  </r>
  <r>
    <s v="DG0001421729"/>
    <s v="Initial"/>
    <s v="Tel Reg"/>
    <s v="5/8/2026, 2:29 PM"/>
    <s v="5/12/2026, 7:00 AM"/>
    <m/>
    <s v="Subscription"/>
    <n v="0.2"/>
    <s v="Not Retained"/>
    <n v="1"/>
    <s v="Jose Maurcio"/>
    <x v="66"/>
    <s v="5/8/2026, 2:29 PM"/>
    <s v="Cancellation"/>
  </r>
  <r>
    <s v="DG0001421727"/>
    <s v="Initial"/>
    <s v="Tel Reg"/>
    <s v="5/8/2026, 2:30 PM"/>
    <s v="5/12/2026, 7:00 AM"/>
    <m/>
    <s v="Subscription"/>
    <n v="0.2"/>
    <s v="Not Retained"/>
    <n v="1"/>
    <s v="Jose Maurcio"/>
    <x v="66"/>
    <s v="5/8/2026, 2:30 PM"/>
    <s v="Cancellation"/>
  </r>
  <r>
    <s v="DG0001152657"/>
    <s v="Initial"/>
    <s v="D&amp;G Contact Center"/>
    <s v="5/7/2026, 6:33 AM"/>
    <s v="5/16/2026, 7:00 AM"/>
    <m/>
    <s v="Subscription"/>
    <m/>
    <s v="Not Retained"/>
    <n v="1"/>
    <s v="Barbara Stahlschmidt"/>
    <x v="66"/>
    <s v="5/7/2026, 6:33 AM"/>
    <s v="Cancellation"/>
  </r>
  <r>
    <s v="DG0001143274"/>
    <s v="Initial"/>
    <s v="D&amp;G Contact Center"/>
    <s v="5/7/2026, 6:34 AM"/>
    <s v="5/12/2026, 7:00 AM"/>
    <m/>
    <s v="Subscription"/>
    <m/>
    <s v="Not Retained"/>
    <n v="1"/>
    <s v="Barbara Stahlschmidt"/>
    <x v="66"/>
    <s v="5/7/2026, 6:34 AM"/>
    <s v="Cancellation"/>
  </r>
  <r>
    <s v="DG0001143273"/>
    <s v="Initial"/>
    <s v="D&amp;G Contact Center"/>
    <s v="5/7/2026, 6:35 AM"/>
    <s v="5/12/2026, 7:00 AM"/>
    <m/>
    <s v="Subscription"/>
    <m/>
    <s v="Not Retained"/>
    <n v="1"/>
    <s v="Barbara Stahlschmidt"/>
    <x v="66"/>
    <s v="5/7/2026, 6:35 AM"/>
    <s v="Cancellation"/>
  </r>
  <r>
    <s v="DG0000352900"/>
    <s v="Canceled"/>
    <s v="D&amp;G Contact Center"/>
    <s v="5/7/2026, 7:21 AM"/>
    <s v="5/7/2026, 7:00 AM"/>
    <s v="4/2/2027, 11:59 PM"/>
    <s v="Subscription"/>
    <m/>
    <s v="Not Retained"/>
    <n v="1"/>
    <s v="David Band"/>
    <x v="66"/>
    <s v="5/7/2026, 7:21 AM"/>
    <s v="Cancellation"/>
  </r>
  <r>
    <s v="DG0001075002"/>
    <s v="Initial"/>
    <s v="Whirlpool Contact Center"/>
    <s v="5/7/2026, 8:10 AM"/>
    <s v="5/18/2026, 7:00 AM"/>
    <m/>
    <s v="Annual Renewal"/>
    <m/>
    <s v="Not Retained"/>
    <n v="1"/>
    <s v="Connor Austell"/>
    <x v="66"/>
    <s v="5/7/2026, 8:10 AM"/>
    <s v="Cancellation"/>
  </r>
  <r>
    <s v="DG0001254413"/>
    <s v="Initial"/>
    <s v="Web Reg"/>
    <s v="5/7/2026, 8:31 AM"/>
    <s v="5/23/2026, 7:00 AM"/>
    <m/>
    <s v="Subscription"/>
    <m/>
    <s v="Not Retained"/>
    <n v="1"/>
    <s v="Maude Johnson"/>
    <x v="66"/>
    <s v="5/7/2026, 8:31 AM"/>
    <s v="Cancellation"/>
  </r>
  <r>
    <s v="DG0000347588"/>
    <s v="Initial"/>
    <s v="D&amp;G Contact Center"/>
    <s v="5/7/2026, 8:42 AM"/>
    <s v="5/26/2026, 7:00 AM"/>
    <s v="3/26/2027, 11:59 PM"/>
    <s v="Subscription"/>
    <m/>
    <s v="Not Retained"/>
    <n v="1"/>
    <s v="Sandra Kennerly"/>
    <x v="66"/>
    <s v="5/7/2026, 8:42 AM"/>
    <s v="Cancellation"/>
  </r>
  <r>
    <s v="DG0001864829"/>
    <s v="Canceled"/>
    <s v="Whirlpool Contact Center"/>
    <s v="5/7/2026, 9:43 AM"/>
    <s v="5/11/2026, 7:00 AM"/>
    <m/>
    <s v="Subscription"/>
    <n v="0.5"/>
    <s v="Not Retained"/>
    <n v="1"/>
    <s v="Vicki Cherry"/>
    <x v="66"/>
    <s v="5/7/2026, 9:43 AM"/>
    <s v="Cancellation"/>
  </r>
  <r>
    <s v="DG0001864827"/>
    <s v="Canceled"/>
    <s v="Whirlpool Contact Center"/>
    <s v="5/7/2026, 9:44 AM"/>
    <s v="5/11/2026, 7:00 AM"/>
    <m/>
    <s v="Subscription"/>
    <n v="0.5"/>
    <s v="Not Retained"/>
    <n v="1"/>
    <s v="Vicki Cherry"/>
    <x v="66"/>
    <s v="5/7/2026, 9:44 AM"/>
    <s v="Cancellation"/>
  </r>
  <r>
    <s v="DG0000575464"/>
    <s v="Initial"/>
    <s v="After CC"/>
    <s v="5/7/2026, 10:50 AM"/>
    <s v="5/30/2026, 7:00 AM"/>
    <s v="8/30/2026, 11:59 PM"/>
    <s v="Subscription"/>
    <m/>
    <s v="Not Retained"/>
    <n v="1"/>
    <s v="Doris Eubank"/>
    <x v="66"/>
    <s v="5/7/2026, 10:50 AM"/>
    <s v="Cancellation"/>
  </r>
  <r>
    <s v="DG0000163495"/>
    <s v="Initial"/>
    <s v="Tel Reg"/>
    <s v="5/7/2026, 1:36 PM"/>
    <s v="6/4/2026, 7:00 AM"/>
    <s v="4/4/2027, 11:59 PM"/>
    <s v="Subscription"/>
    <m/>
    <s v="Not Retained"/>
    <n v="1"/>
    <s v="Janis Coburn"/>
    <x v="66"/>
    <s v="5/7/2026, 1:36 PM"/>
    <s v="Cancellation"/>
  </r>
  <r>
    <s v="DG0000163494"/>
    <s v="Initial"/>
    <s v="Tel Reg"/>
    <s v="5/7/2026, 1:36 PM"/>
    <s v="6/4/2026, 7:00 AM"/>
    <s v="4/4/2027, 11:59 PM"/>
    <s v="Subscription"/>
    <m/>
    <s v="Not Retained"/>
    <n v="1"/>
    <s v="Janis Coburn"/>
    <x v="66"/>
    <s v="5/7/2026, 1:36 PM"/>
    <s v="Cancellation"/>
  </r>
  <r>
    <s v="DG0000163493"/>
    <s v="Initial"/>
    <s v="Tel Reg"/>
    <s v="5/7/2026, 1:37 PM"/>
    <s v="6/4/2026, 7:00 AM"/>
    <s v="4/4/2027, 11:59 PM"/>
    <s v="Subscription"/>
    <m/>
    <s v="Not Retained"/>
    <n v="1"/>
    <s v="Janis Coburn"/>
    <x v="66"/>
    <s v="5/7/2026, 1:37 PM"/>
    <s v="Cancellation"/>
  </r>
  <r>
    <s v="DG0000163492"/>
    <s v="Initial"/>
    <s v="Tel Reg"/>
    <s v="5/7/2026, 1:38 PM"/>
    <s v="6/4/2026, 7:00 AM"/>
    <s v="4/4/2027, 11:59 PM"/>
    <s v="Subscription"/>
    <m/>
    <s v="Not Retained"/>
    <n v="1"/>
    <s v="Janis Coburn"/>
    <x v="66"/>
    <s v="5/7/2026, 1:38 PM"/>
    <s v="Cancellation"/>
  </r>
  <r>
    <s v="DG0001909313"/>
    <s v="Initial"/>
    <s v="Tel Reg"/>
    <s v="5/7/2026, 1:55 PM"/>
    <s v="5/23/2026, 7:00 AM"/>
    <m/>
    <s v="Subscription"/>
    <m/>
    <s v="Not Retained"/>
    <n v="1"/>
    <s v="Christie Fockler"/>
    <x v="66"/>
    <s v="5/7/2026, 1:55 PM"/>
    <s v="Cancellation"/>
  </r>
  <r>
    <s v="DG0001075309"/>
    <s v="Initial"/>
    <s v="Whirlpool Contact Center"/>
    <s v="5/7/2026, 2:03 PM"/>
    <s v="5/18/2026, 7:00 AM"/>
    <m/>
    <s v="Annual Renewal"/>
    <m/>
    <s v="Not Retained"/>
    <n v="1"/>
    <s v="MARC SILOS"/>
    <x v="66"/>
    <s v="5/7/2026, 2:03 PM"/>
    <s v="Cancellation"/>
  </r>
  <r>
    <s v="DG0000735988"/>
    <s v="Canceled"/>
    <s v="D&amp;G Contact Center"/>
    <s v="5/7/2026, 2:42 PM"/>
    <s v="5/7/2026, 7:00 AM"/>
    <s v="1/7/2027, 11:59 PM"/>
    <s v="Subscription"/>
    <m/>
    <s v="Not Retained"/>
    <n v="1"/>
    <s v="Louretha McKethan"/>
    <x v="66"/>
    <s v="5/7/2026, 2:42 PM"/>
    <s v="Cancellation"/>
  </r>
  <r>
    <s v="DG0000119528"/>
    <s v="Initial"/>
    <s v="Web Reg"/>
    <s v="5/7/2026, 2:52 PM"/>
    <s v="5/21/2026, 7:00 AM"/>
    <s v="12/21/2026, 11:59 PM"/>
    <s v="Subscription"/>
    <m/>
    <s v="Not Retained"/>
    <n v="1"/>
    <s v="Summer King"/>
    <x v="66"/>
    <s v="5/7/2026, 2:52 PM"/>
    <s v="Cancellation"/>
  </r>
  <r>
    <s v="DG0001068111"/>
    <s v="Initial"/>
    <s v="Whirlpool Contact Center"/>
    <s v="5/7/2026, 3:01 PM"/>
    <s v="5/15/2026, 7:00 AM"/>
    <m/>
    <s v="Annual Renewal"/>
    <m/>
    <s v="Not Retained"/>
    <n v="1"/>
    <s v="CAROL ROCHON"/>
    <x v="66"/>
    <s v="5/7/2026, 3:01 PM"/>
    <s v="Cancellation"/>
  </r>
  <r>
    <s v="DG0002029532"/>
    <s v="Initial"/>
    <s v="Tel Reg"/>
    <s v="5/6/2026, 7:06 AM"/>
    <s v="5/25/2026, 7:00 AM"/>
    <m/>
    <s v="Subscription"/>
    <m/>
    <s v="Not Retained"/>
    <n v="1"/>
    <s v="Judis Brenner"/>
    <x v="66"/>
    <s v="5/6/2026, 7:06 AM"/>
    <s v="Cancellation"/>
  </r>
  <r>
    <s v="DG0001565916"/>
    <s v="Canceled"/>
    <s v="Web Reg"/>
    <s v="5/6/2026, 8:01 AM"/>
    <s v="5/6/2026, 7:00 AM"/>
    <m/>
    <s v="Subscription"/>
    <m/>
    <s v="Not Retained"/>
    <n v="1"/>
    <s v="Donavon DesMarais"/>
    <x v="66"/>
    <s v="5/6/2026, 8:01 AM"/>
    <s v="Cancellation"/>
  </r>
  <r>
    <s v="DG0001828318"/>
    <s v="Initial"/>
    <s v="Tel Reg"/>
    <s v="5/6/2026, 8:23 AM"/>
    <s v="6/2/2026, 7:00 AM"/>
    <m/>
    <s v="Subscription"/>
    <m/>
    <s v="Not Retained"/>
    <n v="1"/>
    <s v="Anita Robertson"/>
    <x v="66"/>
    <s v="5/6/2026, 8:23 AM"/>
    <s v="Cancellation"/>
  </r>
  <r>
    <s v="DG0001169156"/>
    <s v="Initial"/>
    <s v="Web Reg"/>
    <s v="5/6/2026, 10:19 AM"/>
    <s v="5/22/2026, 7:00 AM"/>
    <m/>
    <s v="Subscription"/>
    <m/>
    <s v="Not Retained"/>
    <n v="1"/>
    <s v="Raymond Quon"/>
    <x v="66"/>
    <s v="5/6/2026, 10:19 AM"/>
    <s v="Cancellation"/>
  </r>
  <r>
    <s v="DG0000769578"/>
    <s v="Canceled"/>
    <s v="Whirlpool Contact Center"/>
    <s v="5/6/2026, 11:49 AM"/>
    <s v="5/6/2026, 7:00 AM"/>
    <s v="12/26/2026, 11:59 PM"/>
    <s v="Subscription"/>
    <m/>
    <s v="Not Retained"/>
    <n v="1"/>
    <s v="Chris Belgum"/>
    <x v="66"/>
    <s v="5/6/2026, 11:49 AM"/>
    <s v="Cancellation"/>
  </r>
  <r>
    <s v="DG0001948515"/>
    <s v="Initial"/>
    <s v="Tel Reg"/>
    <s v="5/6/2026, 12:01 PM"/>
    <s v="6/3/2026, 7:00 AM"/>
    <m/>
    <s v="Subscription"/>
    <m/>
    <s v="Not Retained"/>
    <n v="1"/>
    <s v="jan everett"/>
    <x v="66"/>
    <s v="5/6/2026, 12:01 PM"/>
    <s v="Cancellation"/>
  </r>
  <r>
    <s v="DG0001194300"/>
    <s v="Canceled"/>
    <s v="After Web"/>
    <s v="5/6/2026, 1:15 PM"/>
    <s v="5/6/2026, 7:00 AM"/>
    <m/>
    <s v="Subscription"/>
    <m/>
    <s v="Not Retained"/>
    <n v="1"/>
    <s v="Martin Duran"/>
    <x v="66"/>
    <s v="5/6/2026, 1:15 PM"/>
    <s v="Cancellation"/>
  </r>
  <r>
    <s v="DG0001825125"/>
    <s v="Initial"/>
    <s v="Tel Reg"/>
    <s v="5/6/2026, 2:05 PM"/>
    <s v="6/1/2026, 7:00 AM"/>
    <m/>
    <s v="Subscription"/>
    <m/>
    <s v="Not Retained"/>
    <n v="1"/>
    <s v="Geraldine Atkins"/>
    <x v="66"/>
    <s v="5/6/2026, 2:05 PM"/>
    <s v="Cancellation"/>
  </r>
  <r>
    <s v="DG0001825124"/>
    <s v="Initial"/>
    <s v="Tel Reg"/>
    <s v="5/6/2026, 2:06 PM"/>
    <s v="6/1/2026, 7:00 AM"/>
    <m/>
    <s v="Subscription"/>
    <m/>
    <s v="Not Retained"/>
    <n v="1"/>
    <s v="Geraldine Atkins"/>
    <x v="66"/>
    <s v="5/6/2026, 2:06 PM"/>
    <s v="Cancellation"/>
  </r>
  <r>
    <s v="DG0001825123"/>
    <s v="Initial"/>
    <s v="Tel Reg"/>
    <s v="5/6/2026, 2:06 PM"/>
    <s v="6/1/2026, 7:00 AM"/>
    <m/>
    <s v="Subscription"/>
    <m/>
    <s v="Not Retained"/>
    <n v="1"/>
    <s v="Geraldine Atkins"/>
    <x v="66"/>
    <s v="5/6/2026, 2:06 PM"/>
    <s v="Cancellation"/>
  </r>
  <r>
    <s v="DG0001825122"/>
    <s v="Initial"/>
    <s v="Tel Reg"/>
    <s v="5/6/2026, 2:07 PM"/>
    <s v="6/1/2026, 7:00 AM"/>
    <m/>
    <s v="Subscription"/>
    <m/>
    <s v="Not Retained"/>
    <n v="1"/>
    <s v="Geraldine Atkins"/>
    <x v="66"/>
    <s v="5/6/2026, 2:07 PM"/>
    <s v="Cancellation"/>
  </r>
  <r>
    <s v="DG0002054102"/>
    <s v="Initial"/>
    <s v="Tel Reg"/>
    <s v="5/6/2026, 2:13 PM"/>
    <s v="6/4/2026, 7:00 AM"/>
    <m/>
    <s v="Subscription"/>
    <m/>
    <s v="Not Retained"/>
    <n v="1"/>
    <s v="Linda Limbach"/>
    <x v="66"/>
    <s v="5/6/2026, 2:13 PM"/>
    <s v="Cancellation"/>
  </r>
  <r>
    <s v="DG0002054101"/>
    <s v="Initial"/>
    <s v="Tel Reg"/>
    <s v="5/6/2026, 2:14 PM"/>
    <s v="6/4/2026, 7:00 AM"/>
    <m/>
    <s v="Subscription"/>
    <m/>
    <s v="Not Retained"/>
    <n v="1"/>
    <s v="Linda Limbach"/>
    <x v="66"/>
    <s v="5/6/2026, 2:14 PM"/>
    <s v="Cancellation"/>
  </r>
  <r>
    <s v="DG0001902940"/>
    <s v="Initial"/>
    <s v="Tel Reg"/>
    <s v="5/5/2026, 7:22 AM"/>
    <s v="5/21/2026, 7:00 AM"/>
    <m/>
    <s v="Subscription"/>
    <m/>
    <s v="Not Retained"/>
    <n v="1"/>
    <s v="Deya Lerma"/>
    <x v="66"/>
    <s v="5/5/2026, 7:22 AM"/>
    <s v="Cancellation"/>
  </r>
  <r>
    <s v="DG0001598946"/>
    <s v="Initial"/>
    <s v="Tel Reg"/>
    <s v="5/5/2026, 8:53 AM"/>
    <s v="6/4/2026, 7:00 AM"/>
    <m/>
    <s v="Subscription"/>
    <m/>
    <s v="Not Retained"/>
    <n v="1"/>
    <s v="Yamile Marquez"/>
    <x v="66"/>
    <s v="5/5/2026, 8:53 AM"/>
    <s v="Cancellation"/>
  </r>
  <r>
    <s v="DG0001598944"/>
    <s v="Initial"/>
    <s v="Tel Reg"/>
    <s v="5/5/2026, 8:54 AM"/>
    <s v="6/4/2026, 7:00 AM"/>
    <m/>
    <s v="Subscription"/>
    <m/>
    <s v="Not Retained"/>
    <n v="1"/>
    <s v="Yamile Marquez"/>
    <x v="66"/>
    <s v="5/5/2026, 8:54 AM"/>
    <s v="Cancellation"/>
  </r>
  <r>
    <s v="DG0001598943"/>
    <s v="Initial"/>
    <s v="Tel Reg"/>
    <s v="5/5/2026, 8:54 AM"/>
    <s v="6/4/2026, 7:00 AM"/>
    <m/>
    <s v="Subscription"/>
    <m/>
    <s v="Not Retained"/>
    <n v="1"/>
    <s v="Yamile Marquez"/>
    <x v="66"/>
    <s v="5/5/2026, 8:54 AM"/>
    <s v="Cancellation"/>
  </r>
  <r>
    <s v="DG0001598941"/>
    <s v="Initial"/>
    <s v="Tel Reg"/>
    <s v="5/5/2026, 8:55 AM"/>
    <s v="6/4/2026, 7:00 AM"/>
    <m/>
    <s v="Subscription"/>
    <m/>
    <s v="Not Retained"/>
    <n v="1"/>
    <s v="Yamile Marquez"/>
    <x v="66"/>
    <s v="5/5/2026, 8:55 AM"/>
    <s v="Cancellation"/>
  </r>
  <r>
    <s v="DG0001646318"/>
    <s v="Initial"/>
    <s v="Tel Reg"/>
    <s v="5/5/2026, 9:11 AM"/>
    <s v="5/17/2026, 7:00 AM"/>
    <m/>
    <s v="Subscription"/>
    <m/>
    <s v="Not Retained"/>
    <n v="1"/>
    <s v="Linda Diamond"/>
    <x v="66"/>
    <s v="5/5/2026, 9:11 AM"/>
    <s v="Cancellation"/>
  </r>
  <r>
    <s v="DG0001646315"/>
    <s v="Initial"/>
    <s v="Tel Reg"/>
    <s v="5/5/2026, 9:12 AM"/>
    <s v="5/17/2026, 7:00 AM"/>
    <m/>
    <s v="Subscription"/>
    <m/>
    <s v="Not Retained"/>
    <n v="1"/>
    <s v="Linda Diamond"/>
    <x v="66"/>
    <s v="5/5/2026, 9:12 AM"/>
    <s v="Cancellation"/>
  </r>
  <r>
    <s v="DG0001161710"/>
    <s v="Initial"/>
    <s v="Tel Reg"/>
    <s v="5/5/2026, 9:35 AM"/>
    <s v="5/19/2026, 7:00 AM"/>
    <m/>
    <s v="Subscription"/>
    <n v="0.2"/>
    <s v="Not Retained"/>
    <n v="1"/>
    <s v="Mari Barnard"/>
    <x v="66"/>
    <s v="5/5/2026, 9:35 AM"/>
    <s v="Cancellation"/>
  </r>
  <r>
    <s v="DG0002140111"/>
    <s v="Initial"/>
    <s v="Tel Reg"/>
    <s v="5/5/2026, 10:24 AM"/>
    <s v="6/2/2026, 7:00 AM"/>
    <m/>
    <s v="Subscription"/>
    <n v="0.5"/>
    <s v="Not Retained"/>
    <n v="1"/>
    <s v="Arthur Nelligin"/>
    <x v="66"/>
    <s v="5/5/2026, 10:24 AM"/>
    <s v="Cancellation"/>
  </r>
  <r>
    <s v="DG0000978664"/>
    <s v="Canceled"/>
    <s v="Whirlpool Contact Center"/>
    <s v="5/5/2026, 1:06 PM"/>
    <s v="5/5/2026, 7:00 AM"/>
    <s v="4/8/2027, 11:59 PM"/>
    <s v="Annual Renewal"/>
    <m/>
    <s v="Not Retained"/>
    <n v="1"/>
    <s v="Beverly Fonzi"/>
    <x v="66"/>
    <s v="5/5/2026, 1:06 PM"/>
    <s v="Cancellation"/>
  </r>
  <r>
    <s v="DG0001041589"/>
    <s v="Initial"/>
    <s v="After Web"/>
    <s v="5/5/2026, 2:02 PM"/>
    <s v="6/4/2026, 7:00 AM"/>
    <s v="5/4/2027, 11:59 PM"/>
    <s v="Subscription"/>
    <m/>
    <s v="Not Retained"/>
    <n v="1"/>
    <s v="Tara Kelly"/>
    <x v="66"/>
    <s v="5/5/2026, 2:02 PM"/>
    <s v="Cancellation"/>
  </r>
  <r>
    <s v="DG0001041591"/>
    <s v="Initial"/>
    <s v="After Web"/>
    <s v="5/5/2026, 2:03 PM"/>
    <s v="6/4/2026, 7:00 AM"/>
    <s v="5/4/2027, 11:59 PM"/>
    <s v="Subscription"/>
    <m/>
    <s v="Not Retained"/>
    <n v="1"/>
    <s v="Tara Kelly"/>
    <x v="66"/>
    <s v="5/5/2026, 2:03 PM"/>
    <s v="Cancellation"/>
  </r>
  <r>
    <s v="DG0001041590"/>
    <s v="Initial"/>
    <s v="After Web"/>
    <s v="5/5/2026, 2:04 PM"/>
    <s v="6/4/2026, 7:00 AM"/>
    <s v="5/4/2027, 11:59 PM"/>
    <s v="Subscription"/>
    <m/>
    <s v="Not Retained"/>
    <n v="1"/>
    <s v="Tara Kelly"/>
    <x v="66"/>
    <s v="5/5/2026, 2:04 PM"/>
    <s v="Cancellation"/>
  </r>
  <r>
    <s v="DG0001098148"/>
    <s v="Initial"/>
    <s v="Whirlpool Contact Center"/>
    <s v="5/4/2026, 6:35 AM"/>
    <s v="5/27/2026, 7:00 AM"/>
    <m/>
    <s v="Annual Renewal"/>
    <m/>
    <s v="Not Retained"/>
    <n v="1"/>
    <s v="Fred Bingham"/>
    <x v="66"/>
    <s v="5/4/2026, 6:35 AM"/>
    <s v="Cancellation"/>
  </r>
  <r>
    <s v="DG0000932454"/>
    <s v="Initial"/>
    <s v="D&amp;G Contact Center"/>
    <s v="5/4/2026, 9:03 AM"/>
    <s v="5/18/2026, 7:00 AM"/>
    <s v="4/18/2027, 11:59 PM"/>
    <s v="Subscription"/>
    <m/>
    <s v="Not Retained"/>
    <n v="1"/>
    <s v="Jacqueline Cooks-Berks"/>
    <x v="66"/>
    <s v="5/4/2026, 9:03 AM"/>
    <s v="Cancellation"/>
  </r>
  <r>
    <s v="DG0000932456"/>
    <s v="Initial"/>
    <s v="D&amp;G Contact Center"/>
    <s v="5/4/2026, 9:03 AM"/>
    <s v="5/18/2026, 7:00 AM"/>
    <s v="4/18/2027, 11:59 PM"/>
    <s v="Subscription"/>
    <m/>
    <s v="Not Retained"/>
    <n v="1"/>
    <s v="Jacqueline Cooks-Berks"/>
    <x v="66"/>
    <s v="5/4/2026, 9:03 AM"/>
    <s v="Cancellation"/>
  </r>
  <r>
    <s v="DG0001824541"/>
    <s v="Initial"/>
    <s v="Tel Reg"/>
    <s v="5/4/2026, 12:37 PM"/>
    <s v="6/1/2026, 7:00 AM"/>
    <m/>
    <s v="Subscription"/>
    <m/>
    <s v="Not Retained"/>
    <n v="1"/>
    <s v="Ruth Baham"/>
    <x v="66"/>
    <s v="5/4/2026, 12:37 PM"/>
    <s v="Cancellation"/>
  </r>
  <r>
    <s v="DG0001217359"/>
    <s v="Canceled"/>
    <s v="Whirlpool Contact Center"/>
    <s v="5/4/2026, 1:45 PM"/>
    <s v="5/4/2026, 7:00 AM"/>
    <m/>
    <s v="Annual Renewal"/>
    <m/>
    <s v="Not Retained"/>
    <n v="1"/>
    <s v="William Thompson"/>
    <x v="66"/>
    <s v="5/4/2026, 1:45 PM"/>
    <s v="Cancellation"/>
  </r>
  <r>
    <s v="DG0000455753"/>
    <s v="Canceled"/>
    <s v="After CC"/>
    <s v="5/4/2026, 2:07 PM"/>
    <s v="5/9/2026, 7:00 AM"/>
    <s v="6/9/2026, 11:59 PM"/>
    <s v="Subscription"/>
    <m/>
    <s v="Not Retained"/>
    <n v="1"/>
    <s v="Richard Klingert"/>
    <x v="66"/>
    <s v="5/4/2026, 2:07 PM"/>
    <s v="Cancellation"/>
  </r>
  <r>
    <s v="DG0001877174"/>
    <s v="Initial"/>
    <s v="D&amp;G Contact Center"/>
    <s v="5/1/2026, 7:20 AM"/>
    <s v="5/13/2026, 7:00 AM"/>
    <m/>
    <s v="Subscription"/>
    <n v="0.5"/>
    <s v="Not Retained"/>
    <n v="1"/>
    <s v="Mike Smith"/>
    <x v="66"/>
    <s v="5/1/2026, 7:20 AM"/>
    <s v="Cancellation"/>
  </r>
  <r>
    <s v="DG0001877173"/>
    <s v="Initial"/>
    <s v="D&amp;G Contact Center"/>
    <s v="5/1/2026, 7:20 AM"/>
    <s v="5/13/2026, 7:00 AM"/>
    <m/>
    <s v="Subscription"/>
    <n v="0.5"/>
    <s v="Not Retained"/>
    <n v="1"/>
    <s v="Mike Smith"/>
    <x v="66"/>
    <s v="5/1/2026, 7:20 AM"/>
    <s v="Cancellation"/>
  </r>
  <r>
    <s v="DG0001877172"/>
    <s v="Initial"/>
    <s v="D&amp;G Contact Center"/>
    <s v="5/1/2026, 7:21 AM"/>
    <s v="5/13/2026, 7:00 AM"/>
    <m/>
    <s v="Subscription"/>
    <n v="0.5"/>
    <s v="Not Retained"/>
    <n v="1"/>
    <s v="Mike Smith"/>
    <x v="66"/>
    <s v="5/1/2026, 7:21 AM"/>
    <s v="Cancellation"/>
  </r>
  <r>
    <s v="DG0001660149"/>
    <s v="Initial"/>
    <s v="D&amp;G Contact Center"/>
    <s v="5/1/2026, 7:25 AM"/>
    <s v="5/20/2026, 7:00 AM"/>
    <m/>
    <s v="Subscription"/>
    <m/>
    <s v="Not Retained"/>
    <n v="1"/>
    <s v="Arnita Rudd"/>
    <x v="66"/>
    <s v="5/1/2026, 7:25 AM"/>
    <s v="Cancellation"/>
  </r>
  <r>
    <s v="DG0001660148"/>
    <s v="Initial"/>
    <s v="D&amp;G Contact Center"/>
    <s v="5/1/2026, 7:26 AM"/>
    <s v="5/20/2026, 7:00 AM"/>
    <m/>
    <s v="Subscription"/>
    <m/>
    <s v="Not Retained"/>
    <n v="1"/>
    <s v="Arnita Rudd"/>
    <x v="66"/>
    <s v="5/1/2026, 7:26 AM"/>
    <s v="Cancellation"/>
  </r>
  <r>
    <s v="DG0001660147"/>
    <s v="Initial"/>
    <s v="D&amp;G Contact Center"/>
    <s v="5/1/2026, 7:26 AM"/>
    <s v="5/20/2026, 7:00 AM"/>
    <m/>
    <s v="Subscription"/>
    <m/>
    <s v="Not Retained"/>
    <n v="1"/>
    <s v="Arnita Rudd"/>
    <x v="66"/>
    <s v="5/1/2026, 7:26 AM"/>
    <s v="Cancellation"/>
  </r>
  <r>
    <s v="DG0001544437"/>
    <s v="Initial"/>
    <s v="After Mail"/>
    <s v="5/1/2026, 7:27 AM"/>
    <s v="5/20/2026, 7:00 AM"/>
    <m/>
    <s v="Subscription"/>
    <m/>
    <s v="Not Retained"/>
    <n v="1"/>
    <s v="Arnita Rudd"/>
    <x v="66"/>
    <s v="5/1/2026, 7:27 AM"/>
    <s v="Cancellation"/>
  </r>
  <r>
    <s v="DG0000979697"/>
    <s v="Canceled"/>
    <s v="Tel Reg"/>
    <s v="5/1/2026, 8:52 AM"/>
    <s v="5/9/2026, 7:00 AM"/>
    <s v="4/9/2027, 11:59 PM"/>
    <s v="Subscription"/>
    <m/>
    <s v="Not Retained"/>
    <n v="1"/>
    <s v="Evelyn Burnett"/>
    <x v="66"/>
    <s v="5/1/2026, 8:52 AM"/>
    <s v="Cancellation"/>
  </r>
  <r>
    <s v="DG0001502228"/>
    <s v="Canceled"/>
    <s v="D&amp;G Contact Center"/>
    <s v="5/1/2026, 9:11 AM"/>
    <s v="5/1/2026, 7:00 AM"/>
    <m/>
    <s v="Subscription"/>
    <m/>
    <s v="Not Retained"/>
    <n v="1"/>
    <s v="Rhonda Moore"/>
    <x v="66"/>
    <s v="5/1/2026, 9:11 AM"/>
    <s v="Cancellation"/>
  </r>
  <r>
    <s v="DG0001502227"/>
    <s v="Canceled"/>
    <s v="D&amp;G Contact Center"/>
    <s v="5/1/2026, 9:13 AM"/>
    <s v="5/7/2026, 7:00 AM"/>
    <m/>
    <s v="Subscription"/>
    <m/>
    <s v="Not Retained"/>
    <n v="1"/>
    <s v="Rhonda Moore"/>
    <x v="66"/>
    <s v="5/1/2026, 9:13 AM"/>
    <s v="Cancellation"/>
  </r>
  <r>
    <s v="DG0001276789"/>
    <s v="Initial"/>
    <s v="Tel Reg"/>
    <s v="5/1/2026, 9:23 AM"/>
    <s v="5/30/2026, 7:00 AM"/>
    <m/>
    <s v="Subscription"/>
    <m/>
    <s v="Not Retained"/>
    <n v="1"/>
    <s v="Sandra Sullivan"/>
    <x v="66"/>
    <s v="5/1/2026, 9:23 AM"/>
    <s v="Cancellation"/>
  </r>
  <r>
    <s v="DG0000994012"/>
    <s v="Initial"/>
    <s v="D&amp;G Contact Center"/>
    <s v="5/1/2026, 9:31 AM"/>
    <s v="5/15/2026, 7:00 AM"/>
    <m/>
    <s v="Subscription"/>
    <m/>
    <s v="Not Retained"/>
    <n v="1"/>
    <s v="Ivonne Whitehead"/>
    <x v="66"/>
    <s v="5/1/2026, 9:31 AM"/>
    <s v="Cancellation"/>
  </r>
  <r>
    <s v="DG0000993931"/>
    <s v="Initial"/>
    <s v="D&amp;G Contact Center"/>
    <s v="5/1/2026, 9:32 AM"/>
    <s v="5/15/2026, 7:00 AM"/>
    <m/>
    <s v="Subscription"/>
    <m/>
    <s v="Not Retained"/>
    <n v="1"/>
    <s v="Ivonne Whitehead"/>
    <x v="66"/>
    <s v="5/1/2026, 9:32 AM"/>
    <s v="Cancellation"/>
  </r>
  <r>
    <s v="DG0000910358"/>
    <s v="Initial"/>
    <s v="After CC"/>
    <s v="5/1/2026, 9:32 AM"/>
    <s v="5/13/2026, 7:00 AM"/>
    <m/>
    <s v="Subscription"/>
    <m/>
    <s v="Not Retained"/>
    <n v="1"/>
    <s v="Ivonne Whitehead"/>
    <x v="66"/>
    <s v="5/1/2026, 9:32 AM"/>
    <s v="Cancellation"/>
  </r>
  <r>
    <s v="DG0000910357"/>
    <s v="Initial"/>
    <s v="After CC"/>
    <s v="5/1/2026, 9:33 AM"/>
    <s v="5/13/2026, 7:00 AM"/>
    <m/>
    <s v="Subscription"/>
    <m/>
    <s v="Not Retained"/>
    <n v="1"/>
    <s v="Ivonne Whitehead"/>
    <x v="66"/>
    <s v="5/1/2026, 9:33 AM"/>
    <s v="Cancellation"/>
  </r>
  <r>
    <s v="DG0001362416"/>
    <s v="Initial"/>
    <s v="Web Reg"/>
    <s v="5/1/2026, 10:02 AM"/>
    <s v="5/24/2026, 7:00 AM"/>
    <m/>
    <s v="Subscription"/>
    <m/>
    <s v="Not Retained"/>
    <n v="1"/>
    <s v="Vera DePriest"/>
    <x v="66"/>
    <s v="5/1/2026, 10:02 AM"/>
    <s v="Cancellation"/>
  </r>
  <r>
    <s v="DG0001086270"/>
    <s v="Initial"/>
    <s v="Whirlpool Contact Center"/>
    <s v="5/1/2026, 10:08 AM"/>
    <s v="5/22/2026, 7:00 AM"/>
    <m/>
    <s v="Annual Renewal"/>
    <m/>
    <s v="Not Retained"/>
    <n v="1"/>
    <s v="Robert Neely"/>
    <x v="66"/>
    <s v="5/1/2026, 10:08 AM"/>
    <s v="Cancellation"/>
  </r>
  <r>
    <s v="DG0001173897"/>
    <s v="Canceled"/>
    <s v="Whirlpool Contact Center"/>
    <s v="5/1/2026, 11:59 AM"/>
    <s v="5/1/2026, 7:00 AM"/>
    <m/>
    <s v="Annual Renewal"/>
    <m/>
    <s v="Not Retained"/>
    <n v="1"/>
    <s v="DAVID MINEO"/>
    <x v="66"/>
    <s v="5/1/2026, 11:59 AM"/>
    <s v="Cancellation"/>
  </r>
  <r>
    <s v="DG0000486207"/>
    <s v="Canceled"/>
    <s v="Whirlpool Contact Center"/>
    <s v="5/1/2026, 12:13 PM"/>
    <s v="5/1/2026, 7:00 AM"/>
    <s v="6/30/2026, 11:59 PM"/>
    <s v="Subscription"/>
    <m/>
    <s v="Not Retained"/>
    <n v="1"/>
    <s v="Dorothy McGregor"/>
    <x v="66"/>
    <s v="5/1/2026, 12:13 PM"/>
    <s v="Cancellation"/>
  </r>
  <r>
    <s v="DG0002123392"/>
    <s v="Initial"/>
    <s v="Tel Reg"/>
    <s v="5/1/2026, 1:05 PM"/>
    <s v="5/24/2026, 7:00 AM"/>
    <m/>
    <s v="Subscription"/>
    <n v="0.5"/>
    <s v="Not Retained"/>
    <n v="1"/>
    <s v="Cathy Palazzo"/>
    <x v="66"/>
    <s v="5/1/2026, 1:05 PM"/>
    <s v="Cancellation"/>
  </r>
  <r>
    <s v="DG0002123391"/>
    <s v="Initial"/>
    <s v="Tel Reg"/>
    <s v="5/1/2026, 1:05 PM"/>
    <s v="5/24/2026, 7:00 AM"/>
    <m/>
    <s v="Subscription"/>
    <n v="0.5"/>
    <s v="Not Retained"/>
    <n v="1"/>
    <s v="Cathy Palazzo"/>
    <x v="66"/>
    <s v="5/1/2026, 1:05 PM"/>
    <s v="Cancellation"/>
  </r>
  <r>
    <s v="DG0002123390"/>
    <s v="Initial"/>
    <s v="Tel Reg"/>
    <s v="5/1/2026, 1:06 PM"/>
    <s v="5/24/2026, 7:00 AM"/>
    <m/>
    <s v="Subscription"/>
    <n v="0.5"/>
    <s v="Not Retained"/>
    <n v="1"/>
    <s v="Cathy Palazzo"/>
    <x v="66"/>
    <s v="5/1/2026, 1:06 PM"/>
    <s v="Cancellation"/>
  </r>
  <r>
    <s v="DG0001060173"/>
    <s v="Initial"/>
    <s v="Whirlpool Contact Center"/>
    <s v="5/1/2026, 1:16 PM"/>
    <s v="5/12/2026, 7:00 AM"/>
    <m/>
    <s v="Subscription"/>
    <m/>
    <s v="Not Retained"/>
    <n v="1"/>
    <s v="HUGH BARTLETT"/>
    <x v="66"/>
    <s v="5/1/2026, 1:16 PM"/>
    <s v="Cancellation"/>
  </r>
  <r>
    <s v="DG0002161337"/>
    <s v="Initial"/>
    <s v="D&amp;G Contact Center"/>
    <s v="5/1/2026, 1:35 PM"/>
    <s v="5/14/2026, 7:00 AM"/>
    <m/>
    <s v="Subscription"/>
    <n v="0.5"/>
    <s v="Not Retained"/>
    <n v="1"/>
    <s v="Sylvia Le Blanc"/>
    <x v="66"/>
    <s v="5/1/2026, 1:35 PM"/>
    <s v="Cancellation"/>
  </r>
  <r>
    <s v="DG0002161336"/>
    <s v="Initial"/>
    <s v="D&amp;G Contact Center"/>
    <s v="5/1/2026, 1:37 PM"/>
    <s v="5/14/2026, 7:00 AM"/>
    <m/>
    <s v="Subscription"/>
    <n v="0.5"/>
    <s v="Not Retained"/>
    <n v="1"/>
    <s v="Sylvia Le Blanc"/>
    <x v="66"/>
    <s v="5/1/2026, 1:37 PM"/>
    <s v="Cancellation"/>
  </r>
  <r>
    <s v="DG0002135136"/>
    <s v="Initial"/>
    <s v="Tel Reg"/>
    <s v="5/1/2026, 1:38 PM"/>
    <s v="5/30/2026, 7:00 AM"/>
    <m/>
    <s v="Subscription"/>
    <n v="0.5"/>
    <s v="Not Retained"/>
    <n v="1"/>
    <s v="Sylvia Le Blanc"/>
    <x v="66"/>
    <s v="5/1/2026, 1:38 PM"/>
    <s v="Cancellation"/>
  </r>
  <r>
    <s v="DG0002135135"/>
    <s v="Initial"/>
    <s v="Tel Reg"/>
    <s v="5/1/2026, 1:39 PM"/>
    <s v="5/30/2026, 7:00 AM"/>
    <m/>
    <s v="Subscription"/>
    <n v="0.5"/>
    <s v="Not Retained"/>
    <n v="1"/>
    <s v="Sylvia Le Blanc"/>
    <x v="66"/>
    <s v="5/1/2026, 1:39 PM"/>
    <s v="Cancellation"/>
  </r>
  <r>
    <s v="DG0001823923"/>
    <s v="Canceled"/>
    <s v="Tel Reg"/>
    <s v="5/1/2026, 2:53 PM"/>
    <s v="5/1/2026, 7:00 AM"/>
    <m/>
    <s v="Subscription"/>
    <n v="0.5"/>
    <s v="Not Retained"/>
    <n v="1"/>
    <s v="Joy Sparrey"/>
    <x v="66"/>
    <s v="5/1/2026, 2:53 PM"/>
    <s v="Cancellation"/>
  </r>
  <r>
    <s v="DG0000982060"/>
    <s v="Initial"/>
    <s v="After CC"/>
    <s v="5/11/2026, 7:23 AM"/>
    <s v="6/10/2026, 7:00 AM"/>
    <s v="5/10/2027, 11:59 PM"/>
    <s v="Subscription"/>
    <m/>
    <s v="Not Retained"/>
    <n v="1"/>
    <s v="Linda Hibbs"/>
    <x v="67"/>
    <s v="5/11/2026, 7:23 AM"/>
    <s v="Cancellation"/>
  </r>
  <r>
    <s v="DG0000982059"/>
    <s v="Initial"/>
    <s v="After CC"/>
    <s v="5/11/2026, 7:24 AM"/>
    <s v="6/10/2026, 7:00 AM"/>
    <s v="5/10/2027, 11:59 PM"/>
    <s v="Subscription"/>
    <m/>
    <s v="Not Retained"/>
    <n v="1"/>
    <s v="Linda Hibbs"/>
    <x v="67"/>
    <s v="5/11/2026, 7:24 AM"/>
    <s v="Cancellation"/>
  </r>
  <r>
    <s v="DG0000982058"/>
    <s v="Initial"/>
    <s v="After CC"/>
    <s v="5/11/2026, 7:25 AM"/>
    <s v="6/10/2026, 7:00 AM"/>
    <s v="5/10/2027, 11:59 PM"/>
    <s v="Subscription"/>
    <m/>
    <s v="Not Retained"/>
    <n v="1"/>
    <s v="Linda Hibbs"/>
    <x v="67"/>
    <s v="5/11/2026, 7:25 AM"/>
    <s v="Cancellation"/>
  </r>
  <r>
    <s v="DG0002148499"/>
    <s v="Initial"/>
    <s v="After CC"/>
    <s v="5/8/2026, 6:08 AM"/>
    <s v="7/7/2026, 7:00 AM"/>
    <m/>
    <s v="Subscription"/>
    <n v="0.2"/>
    <s v="Not Retained"/>
    <n v="1"/>
    <s v="Debra Foreman"/>
    <x v="67"/>
    <s v="5/8/2026, 6:08 AM"/>
    <s v="Cancellation"/>
  </r>
  <r>
    <s v="DG0000286429"/>
    <s v="Initial"/>
    <s v="Tel Reg"/>
    <s v="5/8/2026, 1:17 PM"/>
    <s v="5/19/2026, 7:00 AM"/>
    <s v="11/19/2026, 11:59 PM"/>
    <s v="Subscription"/>
    <m/>
    <s v="Not Retained"/>
    <n v="1"/>
    <s v="Shirley Parker"/>
    <x v="67"/>
    <s v="5/8/2026, 1:17 PM"/>
    <s v="Cancellation"/>
  </r>
  <r>
    <s v="DG0000829260"/>
    <s v="Canceled"/>
    <s v="Whirlpool Contact Center"/>
    <s v="5/7/2026, 8:07 AM"/>
    <s v="3/27/2026, 7:00 AM"/>
    <s v="1/27/2027, 11:59 PM"/>
    <s v="Annual Renewal"/>
    <m/>
    <s v="Not Retained"/>
    <n v="1"/>
    <s v="PATRICIA HUDSON"/>
    <x v="67"/>
    <s v="5/7/2026, 8:07 AM"/>
    <s v="Cancellation"/>
  </r>
  <r>
    <s v="DG0000775881"/>
    <s v="Canceled"/>
    <s v="After Mail"/>
    <s v="5/6/2026, 12:55 PM"/>
    <s v="5/6/2026, 7:00 AM"/>
    <s v="12/30/2026, 11:59 PM"/>
    <s v="Subscription"/>
    <m/>
    <s v="Not Retained"/>
    <n v="1"/>
    <s v="Stu Semigran"/>
    <x v="67"/>
    <s v="5/6/2026, 12:55 PM"/>
    <s v="Cancellation"/>
  </r>
  <r>
    <s v="DG0002187346"/>
    <s v="Initial"/>
    <s v="D&amp;G Contact Center"/>
    <s v="5/6/2026, 1:32 PM"/>
    <s v="5/27/2026, 7:00 AM"/>
    <m/>
    <s v="Subscription"/>
    <n v="0.5"/>
    <s v="Not Retained"/>
    <n v="1"/>
    <s v="Deborah Allen"/>
    <x v="67"/>
    <s v="5/6/2026, 1:32 PM"/>
    <s v="Cancellation"/>
  </r>
  <r>
    <s v="DG0002187345"/>
    <s v="Initial"/>
    <s v="D&amp;G Contact Center"/>
    <s v="5/6/2026, 1:32 PM"/>
    <s v="5/27/2026, 7:00 AM"/>
    <m/>
    <s v="Subscription"/>
    <n v="0.5"/>
    <s v="Not Retained"/>
    <n v="1"/>
    <s v="Deborah Allen"/>
    <x v="67"/>
    <s v="5/6/2026, 1:32 PM"/>
    <s v="Cancellation"/>
  </r>
  <r>
    <s v="DG0001302848"/>
    <s v="Canceled"/>
    <s v="Whirlpool Contact Center"/>
    <s v="5/5/2026, 8:50 AM"/>
    <s v="5/5/2026, 7:00 AM"/>
    <m/>
    <s v="Annual Renewal"/>
    <m/>
    <s v="Not Retained"/>
    <n v="1"/>
    <s v="Angela Bernardini"/>
    <x v="67"/>
    <s v="5/5/2026, 8:50 AM"/>
    <s v="Cancellation"/>
  </r>
  <r>
    <s v="DG0002035660"/>
    <s v="Canceled"/>
    <s v="After Web"/>
    <s v="5/5/2026, 10:42 AM"/>
    <s v="5/5/2026, 7:00 AM"/>
    <m/>
    <s v="Subscription"/>
    <n v="0.2"/>
    <s v="Not Retained"/>
    <n v="1"/>
    <s v="Steve Smith"/>
    <x v="67"/>
    <s v="5/5/2026, 10:42 AM"/>
    <s v="Cancellation"/>
  </r>
  <r>
    <s v="DG0001725410"/>
    <s v="Canceled"/>
    <s v="Tel Reg"/>
    <s v="5/5/2026, 12:44 PM"/>
    <s v="5/7/2026, 7:00 AM"/>
    <m/>
    <s v="Subscription"/>
    <m/>
    <s v="Not Retained"/>
    <n v="1"/>
    <s v="Aimee Ulstad"/>
    <x v="67"/>
    <s v="5/5/2026, 12:44 PM"/>
    <s v="Cancellation"/>
  </r>
  <r>
    <s v="DG0001725407"/>
    <s v="Canceled"/>
    <s v="Tel Reg"/>
    <s v="5/5/2026, 12:45 PM"/>
    <s v="5/7/2026, 7:00 AM"/>
    <m/>
    <s v="Subscription"/>
    <m/>
    <s v="Not Retained"/>
    <n v="1"/>
    <s v="Aimee Ulstad"/>
    <x v="67"/>
    <s v="5/5/2026, 12:45 PM"/>
    <s v="Cancellation"/>
  </r>
  <r>
    <s v="DG0001725406"/>
    <s v="Canceled"/>
    <s v="Tel Reg"/>
    <s v="5/5/2026, 12:45 PM"/>
    <s v="5/7/2026, 7:00 AM"/>
    <m/>
    <s v="Subscription"/>
    <m/>
    <s v="Not Retained"/>
    <n v="1"/>
    <s v="Aimee Ulstad"/>
    <x v="67"/>
    <s v="5/5/2026, 12:45 PM"/>
    <s v="Cancellation"/>
  </r>
  <r>
    <s v="DG0001725403"/>
    <s v="Canceled"/>
    <s v="Tel Reg"/>
    <s v="5/5/2026, 12:46 PM"/>
    <s v="5/7/2026, 7:00 AM"/>
    <m/>
    <s v="Subscription"/>
    <m/>
    <s v="Not Retained"/>
    <n v="1"/>
    <s v="Aimee Ulstad"/>
    <x v="67"/>
    <s v="5/5/2026, 12:46 PM"/>
    <s v="Cancellation"/>
  </r>
  <r>
    <s v="DG0001725404"/>
    <s v="Canceled"/>
    <s v="Tel Reg"/>
    <s v="5/5/2026, 12:47 PM"/>
    <s v="5/7/2026, 7:00 AM"/>
    <m/>
    <s v="Subscription"/>
    <m/>
    <s v="Not Retained"/>
    <n v="1"/>
    <s v="Aimee Ulstad"/>
    <x v="67"/>
    <s v="5/5/2026, 12:47 PM"/>
    <s v="Cancellation"/>
  </r>
  <r>
    <s v="DG0000557348"/>
    <s v="Initial"/>
    <s v="After Web"/>
    <s v="5/4/2026, 6:16 AM"/>
    <s v="5/18/2026, 7:00 AM"/>
    <s v="8/18/2026, 11:59 PM"/>
    <s v="Subscription"/>
    <m/>
    <s v="Not Retained"/>
    <n v="1"/>
    <s v="Angela Ly"/>
    <x v="67"/>
    <s v="5/4/2026, 6:16 AM"/>
    <s v="Cancellation"/>
  </r>
  <r>
    <s v="DG0001915306"/>
    <s v="Initial"/>
    <s v="Tel Reg"/>
    <s v="5/11/2026, 6:37 AM"/>
    <s v="5/25/2026, 7:00 AM"/>
    <m/>
    <s v="Subscription"/>
    <m/>
    <s v="Not Retained"/>
    <n v="1"/>
    <s v="Ivette Mesa Bascumbe"/>
    <x v="68"/>
    <s v="5/11/2026, 6:37 AM"/>
    <s v="Cancellation"/>
  </r>
  <r>
    <s v="DG0000352895"/>
    <s v="Canceled"/>
    <s v="D&amp;G Contact Center"/>
    <s v="5/8/2026, 9:31 AM"/>
    <s v="5/8/2026, 7:00 AM"/>
    <s v="4/2/2027, 11:59 PM"/>
    <s v="Subscription"/>
    <m/>
    <s v="Not Retained"/>
    <n v="1"/>
    <s v="Faye Tackett"/>
    <x v="68"/>
    <s v="5/8/2026, 9:31 AM"/>
    <s v="Cancellation"/>
  </r>
  <r>
    <s v="DG0000222443"/>
    <s v="Canceled"/>
    <s v="D&amp;G Contact Center"/>
    <s v="5/8/2026, 9:32 AM"/>
    <s v="5/8/2026, 7:00 AM"/>
    <s v="9/1/2026, 11:59 PM"/>
    <s v="Annual Renewal"/>
    <m/>
    <s v="Not Retained"/>
    <n v="1"/>
    <s v="Faye Tackett"/>
    <x v="68"/>
    <s v="5/8/2026, 9:32 AM"/>
    <s v="Cancellation"/>
  </r>
  <r>
    <s v="DG0001075337"/>
    <s v="Canceled"/>
    <s v="D&amp;G Contact Center"/>
    <s v="5/8/2026, 9:33 AM"/>
    <s v="5/8/2026, 7:00 AM"/>
    <m/>
    <s v="Subscription"/>
    <m/>
    <s v="Not Retained"/>
    <n v="1"/>
    <s v="Faye Tackett"/>
    <x v="68"/>
    <s v="5/8/2026, 9:33 AM"/>
    <s v="Cancellation"/>
  </r>
  <r>
    <s v="DG0001075336"/>
    <s v="Canceled"/>
    <s v="D&amp;G Contact Center"/>
    <s v="5/8/2026, 9:34 AM"/>
    <s v="5/8/2026, 7:00 AM"/>
    <m/>
    <s v="Subscription"/>
    <m/>
    <s v="Not Retained"/>
    <n v="1"/>
    <s v="Faye Tackett"/>
    <x v="68"/>
    <s v="5/8/2026, 9:34 AM"/>
    <s v="Cancellation"/>
  </r>
  <r>
    <s v="DG0000457449"/>
    <s v="Canceled"/>
    <s v="After CC"/>
    <s v="5/6/2026, 6:28 AM"/>
    <s v="5/10/2026, 7:00 AM"/>
    <s v="6/10/2026, 11:59 PM"/>
    <s v="Subscription"/>
    <m/>
    <s v="Not Retained"/>
    <n v="1"/>
    <s v="Isaura Marreo"/>
    <x v="68"/>
    <s v="5/6/2026, 6:28 AM"/>
    <s v="Cancellation"/>
  </r>
  <r>
    <s v="DG0001848928"/>
    <s v="Canceled"/>
    <s v="D&amp;G Contact Center"/>
    <s v="5/5/2026, 10:29 AM"/>
    <s v="5/5/2026, 7:00 AM"/>
    <m/>
    <s v="Subscription"/>
    <m/>
    <s v="Not Retained"/>
    <n v="1"/>
    <s v="Maria Lopez"/>
    <x v="68"/>
    <s v="5/5/2026, 10:29 AM"/>
    <s v="Cancellation"/>
  </r>
  <r>
    <s v="DG0002055180"/>
    <s v="Initial"/>
    <s v="Web Reg"/>
    <s v="5/5/2026, 11:46 AM"/>
    <s v="6/4/2026, 7:00 AM"/>
    <m/>
    <s v="Subscription"/>
    <m/>
    <s v="Not Retained"/>
    <n v="1"/>
    <s v="Bertha Mireles"/>
    <x v="68"/>
    <s v="5/5/2026, 11:46 AM"/>
    <s v="Cancellation"/>
  </r>
  <r>
    <s v="DG0000127908"/>
    <s v="Canceled"/>
    <s v="Whirlpool Contact Center"/>
    <s v="5/5/2026, 1:44 PM"/>
    <s v="5/5/2026, 7:00 AM"/>
    <s v="1/9/2027, 11:59 PM"/>
    <s v="Annual Renewal"/>
    <m/>
    <s v="Not Retained"/>
    <n v="1"/>
    <s v="Jose Perez"/>
    <x v="68"/>
    <s v="5/5/2026, 1:44 PM"/>
    <s v="Cancellation"/>
  </r>
  <r>
    <s v="DG0001042777"/>
    <s v="Canceled"/>
    <s v="Whirlpool Contact Center"/>
    <s v="5/4/2026, 6:17 AM"/>
    <s v="5/5/2026, 7:00 AM"/>
    <m/>
    <s v="Annual Renewal"/>
    <m/>
    <s v="Not Retained"/>
    <n v="1"/>
    <s v="Vilma Mojica"/>
    <x v="68"/>
    <s v="5/4/2026, 6:17 AM"/>
    <s v="Cancellation"/>
  </r>
  <r>
    <s v="DG0000511238"/>
    <s v="Canceled"/>
    <s v="Whirlpool Contact Center"/>
    <s v="5/4/2026, 8:16 AM"/>
    <s v="5/4/2026, 7:00 AM"/>
    <s v="7/18/2026, 11:59 PM"/>
    <s v="Annual Renewal"/>
    <m/>
    <s v="Not Retained"/>
    <n v="1"/>
    <s v="Liliana Quintana"/>
    <x v="68"/>
    <s v="5/4/2026, 8:16 AM"/>
    <s v="Cancellation"/>
  </r>
  <r>
    <s v="DG0000963312"/>
    <s v="Canceled"/>
    <s v="Whirlpool Contact Center"/>
    <s v="5/4/2026, 10:12 AM"/>
    <s v="4/3/2026, 7:00 AM"/>
    <s v="4/2/2027, 11:59 PM"/>
    <s v="Annual Renewal"/>
    <n v="0.2"/>
    <s v="Not Retained"/>
    <n v="1"/>
    <s v="Jorge Bechara"/>
    <x v="68"/>
    <s v="5/4/2026, 10:12 AM"/>
    <s v="Cancellation"/>
  </r>
  <r>
    <s v="DG0000439680"/>
    <s v="Initial"/>
    <s v="After CC"/>
    <s v="5/1/2026, 6:26 AM"/>
    <s v="5/28/2026, 7:00 AM"/>
    <s v="5/28/2026, 11:59 PM"/>
    <s v="Subscription"/>
    <m/>
    <s v="Not Retained"/>
    <n v="1"/>
    <s v="Gonzalo Chavez"/>
    <x v="68"/>
    <s v="5/1/2026, 6:26 AM"/>
    <s v="Cancellation"/>
  </r>
  <r>
    <s v="DG0001745913"/>
    <s v="Initial"/>
    <s v="Tel Reg"/>
    <s v="5/1/2026, 12:28 PM"/>
    <s v="5/12/2026, 7:00 AM"/>
    <m/>
    <s v="Subscription"/>
    <m/>
    <s v="Not Retained"/>
    <n v="1"/>
    <s v="Shirley Walker"/>
    <x v="68"/>
    <s v="5/1/2026, 12:28 PM"/>
    <s v="Cancellation"/>
  </r>
  <r>
    <s v="DG0001126338"/>
    <s v="Initial"/>
    <s v="After Web"/>
    <s v="5/11/2026, 6:03 AM"/>
    <s v="6/6/2026, 7:00 AM"/>
    <m/>
    <s v="Subscription"/>
    <m/>
    <s v="Not Retained"/>
    <n v="1"/>
    <s v="Henry Kwongiar"/>
    <x v="69"/>
    <s v="5/11/2026, 6:03 AM"/>
    <s v="Cancellation"/>
  </r>
  <r>
    <s v="DG0001895477"/>
    <s v="Canceled"/>
    <s v="Whirlpool Contact Center"/>
    <s v="5/11/2026, 6:08 AM"/>
    <s v="5/11/2026, 7:00 AM"/>
    <m/>
    <s v="Annual Renewal"/>
    <m/>
    <s v="Not Retained"/>
    <n v="1"/>
    <s v="Susie Perry"/>
    <x v="69"/>
    <s v="5/11/2026, 6:08 AM"/>
    <s v="Cancellation"/>
  </r>
  <r>
    <s v="DG0001780331"/>
    <s v="Initial"/>
    <s v="D&amp;G Contact Center"/>
    <s v="5/11/2026, 6:09 AM"/>
    <s v="5/20/2026, 7:00 AM"/>
    <m/>
    <s v="Subscription"/>
    <m/>
    <s v="Not Retained"/>
    <n v="1"/>
    <s v="Susie Perry"/>
    <x v="69"/>
    <s v="5/11/2026, 6:09 AM"/>
    <s v="Cancellation"/>
  </r>
  <r>
    <s v="DG0001416007"/>
    <s v="Initial"/>
    <s v="Tel Reg"/>
    <s v="5/11/2026, 6:26 AM"/>
    <s v="6/10/2026, 7:00 AM"/>
    <m/>
    <s v="Subscription"/>
    <m/>
    <s v="Not Retained"/>
    <n v="1"/>
    <s v="Tyrell Fernando"/>
    <x v="69"/>
    <s v="5/11/2026, 6:26 AM"/>
    <s v="Cancellation"/>
  </r>
  <r>
    <s v="DG0001416008"/>
    <s v="Initial"/>
    <s v="Tel Reg"/>
    <s v="5/11/2026, 6:27 AM"/>
    <s v="6/10/2026, 7:00 AM"/>
    <m/>
    <s v="Subscription"/>
    <m/>
    <s v="Not Retained"/>
    <n v="1"/>
    <s v="Tyrell Fernando"/>
    <x v="69"/>
    <s v="5/11/2026, 6:27 AM"/>
    <s v="Cancellation"/>
  </r>
  <r>
    <s v="DG0001507124"/>
    <s v="Initial"/>
    <s v="D&amp;G Contact Center"/>
    <s v="5/11/2026, 7:43 AM"/>
    <s v="6/8/2026, 7:00 AM"/>
    <m/>
    <s v="Subscription"/>
    <m/>
    <s v="Not Retained"/>
    <n v="1"/>
    <s v="Annette Hill"/>
    <x v="69"/>
    <s v="5/11/2026, 7:43 AM"/>
    <s v="Cancellation"/>
  </r>
  <r>
    <s v="DG0000083030"/>
    <s v="Initial"/>
    <s v="Tel Reg"/>
    <s v="5/8/2026, 7:39 AM"/>
    <s v="5/25/2026, 7:00 AM"/>
    <s v="9/25/2026, 11:59 PM"/>
    <s v="Subscription"/>
    <m/>
    <s v="Not Retained"/>
    <n v="1"/>
    <s v="madalyn ferrari"/>
    <x v="69"/>
    <s v="5/8/2026, 7:39 AM"/>
    <s v="Cancellation"/>
  </r>
  <r>
    <s v="DG0001039781"/>
    <s v="Initial"/>
    <s v="D&amp;G Contact Center"/>
    <s v="5/8/2026, 7:50 AM"/>
    <s v="6/3/2026, 7:00 AM"/>
    <m/>
    <s v="Subscription"/>
    <m/>
    <s v="Not Retained"/>
    <n v="1"/>
    <s v="Suzanne Badat"/>
    <x v="69"/>
    <s v="5/8/2026, 7:50 AM"/>
    <s v="Cancellation"/>
  </r>
  <r>
    <s v="DG0000708696"/>
    <s v="Canceled"/>
    <s v="D&amp;G Contact Center"/>
    <s v="5/8/2026, 8:27 AM"/>
    <s v="5/8/2026, 7:00 AM"/>
    <s v="12/21/2026, 11:59 PM"/>
    <s v="Subscription"/>
    <n v="0.2"/>
    <s v="Not Retained"/>
    <n v="1"/>
    <s v="Barbara Frey"/>
    <x v="69"/>
    <s v="5/8/2026, 8:27 AM"/>
    <s v="Cancellation"/>
  </r>
  <r>
    <s v="DG0001627553"/>
    <s v="Canceled"/>
    <s v="Whirlpool Contact Center"/>
    <s v="5/8/2026, 10:22 AM"/>
    <s v="5/8/2026, 7:00 AM"/>
    <m/>
    <s v="Subscription"/>
    <m/>
    <s v="Not Retained"/>
    <n v="1"/>
    <s v="Carla Wilson"/>
    <x v="69"/>
    <s v="5/8/2026, 10:22 AM"/>
    <s v="Cancellation"/>
  </r>
  <r>
    <s v="DG0001043246"/>
    <s v="Initial"/>
    <s v="Tel Reg"/>
    <s v="5/8/2026, 12:37 PM"/>
    <s v="6/5/2026, 7:00 AM"/>
    <s v="5/5/2027, 11:59 PM"/>
    <s v="Subscription"/>
    <m/>
    <s v="Not Retained"/>
    <n v="1"/>
    <s v="Ronald Fillmore"/>
    <x v="69"/>
    <s v="5/8/2026, 12:37 PM"/>
    <s v="Cancellation"/>
  </r>
  <r>
    <s v="DG0001973332"/>
    <s v="Canceled"/>
    <s v="Tel Reg"/>
    <s v="5/7/2026, 7:06 AM"/>
    <s v="5/10/2026, 7:00 AM"/>
    <m/>
    <s v="Subscription"/>
    <m/>
    <s v="Not Retained"/>
    <n v="1"/>
    <s v="Phillip Pintozzi"/>
    <x v="69"/>
    <s v="5/7/2026, 7:06 AM"/>
    <s v="Cancellation"/>
  </r>
  <r>
    <s v="DG0000389143"/>
    <s v="Canceled"/>
    <s v="Tel Reg"/>
    <s v="5/7/2026, 7:54 AM"/>
    <s v="5/7/2026, 7:00 AM"/>
    <s v="4/14/2027, 11:59 PM"/>
    <s v="Subscription"/>
    <m/>
    <s v="Not Retained"/>
    <n v="1"/>
    <s v="ken hobbs"/>
    <x v="69"/>
    <s v="5/7/2026, 7:54 AM"/>
    <s v="Cancellation"/>
  </r>
  <r>
    <s v="DG0000389141"/>
    <s v="Canceled"/>
    <s v="Tel Reg"/>
    <s v="5/7/2026, 7:57 AM"/>
    <s v="5/7/2026, 7:00 AM"/>
    <s v="4/14/2027, 11:59 PM"/>
    <s v="Subscription"/>
    <m/>
    <s v="Not Retained"/>
    <n v="1"/>
    <s v="ken hobbs"/>
    <x v="69"/>
    <s v="5/7/2026, 7:57 AM"/>
    <s v="Cancellation"/>
  </r>
  <r>
    <s v="DG0000389140"/>
    <s v="Canceled"/>
    <s v="Tel Reg"/>
    <s v="5/7/2026, 7:57 AM"/>
    <s v="5/7/2026, 7:00 AM"/>
    <s v="4/14/2027, 11:59 PM"/>
    <s v="Subscription"/>
    <m/>
    <s v="Not Retained"/>
    <n v="1"/>
    <s v="ken hobbs"/>
    <x v="69"/>
    <s v="5/7/2026, 7:57 AM"/>
    <s v="Cancellation"/>
  </r>
  <r>
    <s v="DG0000389139"/>
    <s v="Canceled"/>
    <s v="Tel Reg"/>
    <s v="5/7/2026, 7:59 AM"/>
    <s v="5/7/2026, 7:00 AM"/>
    <s v="4/14/2027, 11:59 PM"/>
    <s v="Subscription"/>
    <m/>
    <s v="Not Retained"/>
    <n v="1"/>
    <s v="ken hobbs"/>
    <x v="69"/>
    <s v="5/7/2026, 7:59 AM"/>
    <s v="Cancellation"/>
  </r>
  <r>
    <s v="DG0000389138"/>
    <s v="Canceled"/>
    <s v="Tel Reg"/>
    <s v="5/7/2026, 8:00 AM"/>
    <s v="5/7/2026, 7:00 AM"/>
    <s v="4/14/2027, 11:59 PM"/>
    <s v="Subscription"/>
    <m/>
    <s v="Not Retained"/>
    <n v="1"/>
    <s v="ken hobbs"/>
    <x v="69"/>
    <s v="5/7/2026, 8:00 AM"/>
    <s v="Cancellation"/>
  </r>
  <r>
    <s v="DG0002148535"/>
    <s v="Canceled"/>
    <s v="D&amp;G Contact Center"/>
    <s v="5/7/2026, 11:09 AM"/>
    <s v="5/7/2026, 7:00 AM"/>
    <m/>
    <s v="Subscription"/>
    <n v="0.5"/>
    <s v="Not Retained"/>
    <n v="1"/>
    <s v="Claudia Ludlow"/>
    <x v="69"/>
    <s v="5/7/2026, 11:09 AM"/>
    <s v="Cancellation"/>
  </r>
  <r>
    <s v="DG0000483135"/>
    <s v="Canceled"/>
    <s v="D&amp;G Contact Center"/>
    <s v="5/7/2026, 12:28 PM"/>
    <s v="5/7/2026, 7:00 AM"/>
    <s v="7/27/2026, 11:59 PM"/>
    <s v="Subscription"/>
    <m/>
    <s v="Not Retained"/>
    <n v="1"/>
    <s v="Tiffani Grilli"/>
    <x v="69"/>
    <s v="5/7/2026, 12:28 PM"/>
    <s v="Cancellation"/>
  </r>
  <r>
    <s v="DG0000483133"/>
    <s v="Canceled"/>
    <s v="D&amp;G Contact Center"/>
    <s v="5/7/2026, 12:29 PM"/>
    <s v="5/7/2026, 7:00 AM"/>
    <s v="7/27/2026, 11:59 PM"/>
    <s v="Subscription"/>
    <m/>
    <s v="Not Retained"/>
    <n v="1"/>
    <s v="Tiffani Grilli"/>
    <x v="69"/>
    <s v="5/7/2026, 12:29 PM"/>
    <s v="Cancellation"/>
  </r>
  <r>
    <s v="DG0000949807"/>
    <s v="Canceled"/>
    <s v="Whirlpool Contact Center"/>
    <s v="5/6/2026, 6:42 AM"/>
    <s v="5/6/2026, 7:00 AM"/>
    <s v="3/27/2027, 11:59 PM"/>
    <s v="Annual Renewal"/>
    <m/>
    <s v="Not Retained"/>
    <n v="1"/>
    <s v="Delisa Alford"/>
    <x v="69"/>
    <s v="5/6/2026, 6:42 AM"/>
    <s v="Cancellation"/>
  </r>
  <r>
    <s v="DG0000842988"/>
    <s v="Canceled"/>
    <s v="Whirlpool Contact Center"/>
    <s v="5/6/2026, 8:09 AM"/>
    <s v="5/6/2026, 7:00 AM"/>
    <s v="2/3/2027, 11:59 PM"/>
    <s v="Annual Renewal"/>
    <m/>
    <s v="Not Retained"/>
    <n v="1"/>
    <s v="Keri Escalera"/>
    <x v="69"/>
    <s v="5/6/2026, 8:09 AM"/>
    <s v="Cancellation"/>
  </r>
  <r>
    <s v="DG0000966968"/>
    <s v="Initial"/>
    <s v="D&amp;G Contact Center"/>
    <s v="5/6/2026, 1:25 PM"/>
    <s v="6/3/2026, 7:00 AM"/>
    <s v="5/3/2027, 11:59 PM"/>
    <s v="Subscription"/>
    <m/>
    <s v="Not Retained"/>
    <n v="1"/>
    <s v="Edward C McCray"/>
    <x v="69"/>
    <s v="5/6/2026, 1:25 PM"/>
    <s v="Cancellation"/>
  </r>
  <r>
    <s v="DG0000966967"/>
    <s v="Initial"/>
    <s v="D&amp;G Contact Center"/>
    <s v="5/6/2026, 1:26 PM"/>
    <s v="6/3/2026, 7:00 AM"/>
    <s v="5/3/2027, 11:59 PM"/>
    <s v="Subscription"/>
    <m/>
    <s v="Not Retained"/>
    <n v="1"/>
    <s v="Edward C McCray"/>
    <x v="69"/>
    <s v="5/6/2026, 1:26 PM"/>
    <s v="Cancellation"/>
  </r>
  <r>
    <s v="DG0000966965"/>
    <s v="Initial"/>
    <s v="D&amp;G Contact Center"/>
    <s v="5/6/2026, 1:27 PM"/>
    <s v="6/3/2026, 7:00 AM"/>
    <s v="5/3/2027, 11:59 PM"/>
    <s v="Subscription"/>
    <m/>
    <s v="Not Retained"/>
    <n v="1"/>
    <s v="Edward C McCray"/>
    <x v="69"/>
    <s v="5/6/2026, 1:27 PM"/>
    <s v="Cancellation"/>
  </r>
  <r>
    <s v="DG0000124412"/>
    <s v="Initial"/>
    <s v="Tel Reg"/>
    <s v="5/6/2026, 1:28 PM"/>
    <s v="6/2/2026, 7:00 AM"/>
    <s v="1/2/2027, 11:59 PM"/>
    <s v="Subscription"/>
    <m/>
    <s v="Not Retained"/>
    <n v="1"/>
    <s v="Edward C McCray"/>
    <x v="69"/>
    <s v="5/6/2026, 1:28 PM"/>
    <s v="Cancellation"/>
  </r>
  <r>
    <s v="DG0000376531"/>
    <s v="Canceled"/>
    <s v="Whirlpool Contact Center"/>
    <s v="5/5/2026, 5:05 AM"/>
    <s v="5/5/2026, 7:00 AM"/>
    <s v="3/31/2027, 11:59 PM"/>
    <s v="Annual Renewal"/>
    <m/>
    <s v="Not Retained"/>
    <n v="1"/>
    <s v="Bradley Fiorentino"/>
    <x v="69"/>
    <s v="5/5/2026, 5:05 AM"/>
    <s v="Cancellation"/>
  </r>
  <r>
    <s v="DG0001124864"/>
    <s v="Canceled"/>
    <s v="Whirlpool Contact Center"/>
    <s v="5/5/2026, 9:07 AM"/>
    <s v="5/5/2026, 7:00 AM"/>
    <m/>
    <s v="Annual Renewal"/>
    <m/>
    <s v="Not Retained"/>
    <n v="1"/>
    <s v="Roy Hill"/>
    <x v="69"/>
    <s v="5/5/2026, 9:07 AM"/>
    <s v="Cancellation"/>
  </r>
  <r>
    <s v="DG0001153373"/>
    <s v="Canceled"/>
    <s v="Whirlpool Contact Center"/>
    <s v="5/4/2026, 5:12 AM"/>
    <s v="5/4/2026, 7:00 AM"/>
    <m/>
    <s v="Annual Renewal"/>
    <m/>
    <s v="Not Retained"/>
    <n v="1"/>
    <s v="Justin Cosby"/>
    <x v="69"/>
    <s v="5/4/2026, 5:12 AM"/>
    <s v="Cancellation"/>
  </r>
  <r>
    <s v="DG0000669914"/>
    <s v="Initial"/>
    <s v="Whirlpool Contact Center"/>
    <s v="5/4/2026, 5:15 AM"/>
    <s v="5/30/2026, 7:00 AM"/>
    <s v="10/30/2026, 11:59 PM"/>
    <s v="Subscription"/>
    <m/>
    <s v="Not Retained"/>
    <n v="1"/>
    <s v="ARAVIND VINNAKOTA"/>
    <x v="69"/>
    <s v="5/4/2026, 5:15 AM"/>
    <s v="Cancellation"/>
  </r>
  <r>
    <s v="DG0001403703"/>
    <s v="Canceled"/>
    <s v="Whirlpool Contact Center"/>
    <s v="5/4/2026, 5:18 AM"/>
    <s v="5/7/2026, 7:00 AM"/>
    <m/>
    <s v="Subscription"/>
    <m/>
    <s v="Not Retained"/>
    <n v="1"/>
    <s v="Fernando Briones"/>
    <x v="69"/>
    <s v="5/4/2026, 5:18 AM"/>
    <s v="Cancellation"/>
  </r>
  <r>
    <s v="DG0000959017"/>
    <s v="Initial"/>
    <s v="Whirlpool Contact Center"/>
    <s v="5/4/2026, 5:30 AM"/>
    <s v="5/31/2026, 7:00 AM"/>
    <s v="3/31/2027, 11:59 PM"/>
    <s v="Subscription"/>
    <m/>
    <s v="Not Retained"/>
    <n v="1"/>
    <s v="MARY TUCKER"/>
    <x v="69"/>
    <s v="5/4/2026, 5:30 AM"/>
    <s v="Cancellation"/>
  </r>
  <r>
    <s v="DG0001134060"/>
    <s v="Canceled"/>
    <s v="Whirlpool Contact Center"/>
    <s v="5/4/2026, 5:37 AM"/>
    <s v="5/4/2026, 7:00 AM"/>
    <m/>
    <s v="Annual Renewal"/>
    <m/>
    <s v="Not Retained"/>
    <n v="1"/>
    <s v="Daniel Roberts"/>
    <x v="69"/>
    <s v="5/4/2026, 5:37 AM"/>
    <s v="Cancellation"/>
  </r>
  <r>
    <s v="DG0001043301"/>
    <s v="Canceled"/>
    <s v="Whirlpool Contact Center"/>
    <s v="5/4/2026, 5:40 AM"/>
    <s v="5/5/2026, 7:00 AM"/>
    <m/>
    <s v="Annual Renewal"/>
    <m/>
    <s v="Not Retained"/>
    <n v="1"/>
    <s v="Alexandra Miller"/>
    <x v="69"/>
    <s v="5/4/2026, 5:40 AM"/>
    <s v="Cancellation"/>
  </r>
  <r>
    <s v="DG0001043292"/>
    <s v="Canceled"/>
    <s v="Whirlpool Contact Center"/>
    <s v="5/4/2026, 5:41 AM"/>
    <s v="5/5/2026, 7:00 AM"/>
    <m/>
    <s v="Annual Renewal"/>
    <m/>
    <s v="Not Retained"/>
    <n v="1"/>
    <s v="Alexandra Miller"/>
    <x v="69"/>
    <s v="5/4/2026, 5:41 AM"/>
    <s v="Cancellation"/>
  </r>
  <r>
    <s v="DG0001934076"/>
    <s v="Initial"/>
    <s v="Tel Reg"/>
    <s v="5/4/2026, 5:53 AM"/>
    <s v="5/30/2026, 7:00 AM"/>
    <m/>
    <s v="Subscription"/>
    <m/>
    <s v="Not Retained"/>
    <n v="1"/>
    <s v="Eleanor Mauser"/>
    <x v="69"/>
    <s v="5/4/2026, 5:53 AM"/>
    <s v="Cancellation"/>
  </r>
  <r>
    <s v="DG0001934075"/>
    <s v="Initial"/>
    <s v="Tel Reg"/>
    <s v="5/4/2026, 5:53 AM"/>
    <s v="5/30/2026, 7:00 AM"/>
    <m/>
    <s v="Subscription"/>
    <m/>
    <s v="Not Retained"/>
    <n v="1"/>
    <s v="Eleanor Mauser"/>
    <x v="69"/>
    <s v="5/4/2026, 5:53 AM"/>
    <s v="Cancellation"/>
  </r>
  <r>
    <s v="DG0001877655"/>
    <s v="Initial"/>
    <s v="Whirlpool Contact Center"/>
    <s v="5/4/2026, 6:24 AM"/>
    <s v="5/14/2026, 7:00 AM"/>
    <m/>
    <s v="Subscription"/>
    <m/>
    <s v="Not Retained"/>
    <n v="1"/>
    <s v="Roger Smith"/>
    <x v="69"/>
    <s v="5/4/2026, 6:24 AM"/>
    <s v="Cancellation"/>
  </r>
  <r>
    <s v="DG0001877646"/>
    <s v="Initial"/>
    <s v="Whirlpool Contact Center"/>
    <s v="5/4/2026, 6:25 AM"/>
    <s v="5/14/2026, 7:00 AM"/>
    <m/>
    <s v="Subscription"/>
    <m/>
    <s v="Not Retained"/>
    <n v="1"/>
    <s v="Roger Smith"/>
    <x v="69"/>
    <s v="5/4/2026, 6:25 AM"/>
    <s v="Cancellation"/>
  </r>
  <r>
    <s v="DG0001877645"/>
    <s v="Initial"/>
    <s v="Whirlpool Contact Center"/>
    <s v="5/4/2026, 6:26 AM"/>
    <s v="5/14/2026, 7:00 AM"/>
    <m/>
    <s v="Subscription"/>
    <m/>
    <s v="Not Retained"/>
    <n v="1"/>
    <s v="Roger Smith"/>
    <x v="69"/>
    <s v="5/4/2026, 6:26 AM"/>
    <s v="Cancellation"/>
  </r>
  <r>
    <s v="DG0001877644"/>
    <s v="Initial"/>
    <s v="Whirlpool Contact Center"/>
    <s v="5/4/2026, 6:27 AM"/>
    <s v="5/14/2026, 7:00 AM"/>
    <m/>
    <s v="Subscription"/>
    <m/>
    <s v="Not Retained"/>
    <n v="1"/>
    <s v="Roger Smith"/>
    <x v="69"/>
    <s v="5/4/2026, 6:27 AM"/>
    <s v="Cancellation"/>
  </r>
  <r>
    <s v="DG0001877643"/>
    <s v="Initial"/>
    <s v="Whirlpool Contact Center"/>
    <s v="5/4/2026, 6:28 AM"/>
    <s v="5/14/2026, 7:00 AM"/>
    <m/>
    <s v="Subscription"/>
    <m/>
    <s v="Not Retained"/>
    <n v="1"/>
    <s v="Roger Smith"/>
    <x v="69"/>
    <s v="5/4/2026, 6:28 AM"/>
    <s v="Cancellation"/>
  </r>
  <r>
    <s v="DG0001877642"/>
    <s v="Initial"/>
    <s v="Whirlpool Contact Center"/>
    <s v="5/4/2026, 6:29 AM"/>
    <s v="5/14/2026, 7:00 AM"/>
    <m/>
    <s v="Subscription"/>
    <m/>
    <s v="Not Retained"/>
    <n v="1"/>
    <s v="Roger Smith"/>
    <x v="69"/>
    <s v="5/4/2026, 6:29 AM"/>
    <s v="Cancellation"/>
  </r>
  <r>
    <s v="DG0000238078"/>
    <s v="Initial"/>
    <s v="Tel Reg"/>
    <s v="5/4/2026, 7:12 AM"/>
    <s v="5/31/2026, 7:00 AM"/>
    <s v="8/31/2026, 11:59 PM"/>
    <s v="Subscription"/>
    <m/>
    <s v="Not Retained"/>
    <n v="1"/>
    <s v="Sheryl Lefevre"/>
    <x v="69"/>
    <s v="5/4/2026, 7:12 AM"/>
    <s v="Cancellation"/>
  </r>
  <r>
    <s v="DG0000238089"/>
    <s v="Initial"/>
    <s v="Tel Reg"/>
    <s v="5/4/2026, 7:14 AM"/>
    <s v="5/31/2026, 7:00 AM"/>
    <s v="8/31/2026, 11:59 PM"/>
    <s v="Subscription"/>
    <m/>
    <s v="Not Retained"/>
    <n v="1"/>
    <s v="Sheryl Lefevre"/>
    <x v="69"/>
    <s v="5/4/2026, 7:14 AM"/>
    <s v="Cancellation"/>
  </r>
  <r>
    <s v="DG0000238088"/>
    <s v="Initial"/>
    <s v="Tel Reg"/>
    <s v="5/4/2026, 7:15 AM"/>
    <s v="5/31/2026, 7:00 AM"/>
    <s v="8/31/2026, 11:59 PM"/>
    <s v="Subscription"/>
    <m/>
    <s v="Not Retained"/>
    <n v="1"/>
    <s v="Sheryl Lefevre"/>
    <x v="69"/>
    <s v="5/4/2026, 7:15 AM"/>
    <s v="Cancellation"/>
  </r>
  <r>
    <s v="DG0002102177"/>
    <s v="Initial"/>
    <s v="Whirlpool Contact Center"/>
    <s v="5/4/2026, 7:19 AM"/>
    <s v="5/17/2026, 7:00 AM"/>
    <m/>
    <s v="Subscription"/>
    <n v="0.5"/>
    <s v="Not Retained"/>
    <n v="1"/>
    <s v="Donna Higgins"/>
    <x v="69"/>
    <s v="5/4/2026, 7:19 AM"/>
    <s v="Cancellation"/>
  </r>
  <r>
    <s v="DG0002102176"/>
    <s v="Initial"/>
    <s v="Whirlpool Contact Center"/>
    <s v="5/4/2026, 7:20 AM"/>
    <s v="5/17/2026, 7:00 AM"/>
    <m/>
    <s v="Subscription"/>
    <n v="0.5"/>
    <s v="Not Retained"/>
    <n v="1"/>
    <s v="Donna Higgins"/>
    <x v="69"/>
    <s v="5/4/2026, 7:20 AM"/>
    <s v="Cancellation"/>
  </r>
  <r>
    <s v="DG0002102175"/>
    <s v="Initial"/>
    <s v="Whirlpool Contact Center"/>
    <s v="5/4/2026, 7:21 AM"/>
    <s v="5/17/2026, 7:00 AM"/>
    <m/>
    <s v="Subscription"/>
    <n v="0.5"/>
    <s v="Not Retained"/>
    <n v="1"/>
    <s v="Donna Higgins"/>
    <x v="69"/>
    <s v="5/4/2026, 7:21 AM"/>
    <s v="Cancellation"/>
  </r>
  <r>
    <s v="DG0002102174"/>
    <s v="Initial"/>
    <s v="Whirlpool Contact Center"/>
    <s v="5/4/2026, 7:22 AM"/>
    <s v="5/17/2026, 7:00 AM"/>
    <m/>
    <s v="Subscription"/>
    <n v="0.5"/>
    <s v="Not Retained"/>
    <n v="1"/>
    <s v="Donna Higgins"/>
    <x v="69"/>
    <s v="5/4/2026, 7:22 AM"/>
    <s v="Cancellation"/>
  </r>
  <r>
    <s v="DG0002102173"/>
    <s v="Initial"/>
    <s v="Whirlpool Contact Center"/>
    <s v="5/4/2026, 7:23 AM"/>
    <s v="5/17/2026, 7:00 AM"/>
    <m/>
    <s v="Subscription"/>
    <n v="0.5"/>
    <s v="Not Retained"/>
    <n v="1"/>
    <s v="Donna Higgins"/>
    <x v="69"/>
    <s v="5/4/2026, 7:23 AM"/>
    <s v="Cancellation"/>
  </r>
  <r>
    <s v="DG0001922940"/>
    <s v="Initial"/>
    <s v="Whirlpool Contact Center"/>
    <s v="5/4/2026, 7:40 AM"/>
    <s v="5/27/2026, 7:00 AM"/>
    <m/>
    <s v="Subscription"/>
    <m/>
    <s v="Not Retained"/>
    <n v="1"/>
    <s v="Allison Thompson"/>
    <x v="69"/>
    <s v="5/4/2026, 7:40 AM"/>
    <s v="Cancellation"/>
  </r>
  <r>
    <s v="DG0001922938"/>
    <s v="Initial"/>
    <s v="Whirlpool Contact Center"/>
    <s v="5/4/2026, 7:40 AM"/>
    <s v="5/27/2026, 7:00 AM"/>
    <m/>
    <s v="Subscription"/>
    <m/>
    <s v="Not Retained"/>
    <n v="1"/>
    <s v="Allison Thompson"/>
    <x v="69"/>
    <s v="5/4/2026, 7:40 AM"/>
    <s v="Cancellation"/>
  </r>
  <r>
    <s v="DG0001108744"/>
    <s v="Initial"/>
    <s v="Whirlpool Contact Center"/>
    <s v="5/4/2026, 7:43 AM"/>
    <s v="6/1/2026, 7:00 AM"/>
    <m/>
    <s v="Subscription"/>
    <m/>
    <s v="Not Retained"/>
    <n v="1"/>
    <s v="LYNN BOLDMAN"/>
    <x v="69"/>
    <s v="5/4/2026, 7:43 AM"/>
    <s v="Cancellation"/>
  </r>
  <r>
    <s v="DG0001108743"/>
    <s v="Initial"/>
    <s v="Whirlpool Contact Center"/>
    <s v="5/4/2026, 7:43 AM"/>
    <s v="6/1/2026, 7:00 AM"/>
    <m/>
    <s v="Subscription"/>
    <m/>
    <s v="Not Retained"/>
    <n v="1"/>
    <s v="LYNN BOLDMAN"/>
    <x v="69"/>
    <s v="5/4/2026, 7:43 AM"/>
    <s v="Cancellation"/>
  </r>
  <r>
    <s v="DG0002024757"/>
    <s v="Initial"/>
    <s v="After Web"/>
    <s v="5/4/2026, 7:56 AM"/>
    <s v="5/24/2026, 7:00 AM"/>
    <m/>
    <s v="Subscription"/>
    <m/>
    <s v="Not Retained"/>
    <n v="1"/>
    <s v="Christine Seiss"/>
    <x v="69"/>
    <s v="5/4/2026, 7:56 AM"/>
    <s v="Cancellation"/>
  </r>
  <r>
    <s v="DG0000121351"/>
    <s v="Initial"/>
    <s v="Tel Reg"/>
    <s v="5/4/2026, 7:59 AM"/>
    <s v="5/26/2026, 7:00 AM"/>
    <s v="12/26/2026, 11:59 PM"/>
    <s v="Subscription"/>
    <m/>
    <s v="Not Retained"/>
    <n v="1"/>
    <s v="Morgan Mattox"/>
    <x v="69"/>
    <s v="5/4/2026, 7:59 AM"/>
    <s v="Cancellation"/>
  </r>
  <r>
    <s v="DG0001698621"/>
    <s v="Initial"/>
    <s v="Whirlpool Contact Center"/>
    <s v="5/4/2026, 8:23 AM"/>
    <s v="5/30/2026, 7:00 AM"/>
    <m/>
    <s v="Subscription"/>
    <m/>
    <s v="Not Retained"/>
    <n v="1"/>
    <s v="CHAITANYA GOVANDE"/>
    <x v="69"/>
    <s v="5/4/2026, 8:23 AM"/>
    <s v="Cancellation"/>
  </r>
  <r>
    <s v="DG0001698623"/>
    <s v="Initial"/>
    <s v="Whirlpool Contact Center"/>
    <s v="5/4/2026, 8:24 AM"/>
    <s v="5/30/2026, 7:00 AM"/>
    <m/>
    <s v="Subscription"/>
    <m/>
    <s v="Not Retained"/>
    <n v="1"/>
    <s v="CHAITANYA GOVANDE"/>
    <x v="69"/>
    <s v="5/4/2026, 8:24 AM"/>
    <s v="Cancellation"/>
  </r>
  <r>
    <s v="DG0001698622"/>
    <s v="Initial"/>
    <s v="Whirlpool Contact Center"/>
    <s v="5/4/2026, 8:25 AM"/>
    <s v="5/30/2026, 7:00 AM"/>
    <m/>
    <s v="Subscription"/>
    <m/>
    <s v="Not Retained"/>
    <n v="1"/>
    <s v="CHAITANYA GOVANDE"/>
    <x v="69"/>
    <s v="5/4/2026, 8:25 AM"/>
    <s v="Cancellation"/>
  </r>
  <r>
    <s v="DG0001041433"/>
    <s v="Canceled"/>
    <s v="Whirlpool Contact Center"/>
    <s v="5/4/2026, 8:38 AM"/>
    <s v="5/4/2026, 7:00 AM"/>
    <m/>
    <s v="Annual Renewal"/>
    <m/>
    <s v="Not Retained"/>
    <n v="1"/>
    <s v="Renee Aguilar"/>
    <x v="69"/>
    <s v="5/4/2026, 8:38 AM"/>
    <s v="Cancellation"/>
  </r>
  <r>
    <s v="DG0001103285"/>
    <s v="Initial"/>
    <s v="Whirlpool Contact Center"/>
    <s v="5/4/2026, 8:46 AM"/>
    <s v="5/29/2026, 7:00 AM"/>
    <m/>
    <s v="Annual Renewal"/>
    <m/>
    <s v="Not Retained"/>
    <n v="1"/>
    <s v="Sally Williams"/>
    <x v="69"/>
    <s v="5/4/2026, 8:46 AM"/>
    <s v="Cancellation"/>
  </r>
  <r>
    <s v="DG0001485705"/>
    <s v="Initial"/>
    <s v="Tel Reg"/>
    <s v="5/4/2026, 8:50 AM"/>
    <s v="6/2/2026, 7:00 AM"/>
    <m/>
    <s v="Subscription"/>
    <m/>
    <s v="Not Retained"/>
    <n v="1"/>
    <s v="taylor ocallaghan"/>
    <x v="69"/>
    <s v="5/4/2026, 8:50 AM"/>
    <s v="Cancellation"/>
  </r>
  <r>
    <s v="DG0001485703"/>
    <s v="Initial"/>
    <s v="Tel Reg"/>
    <s v="5/4/2026, 8:52 AM"/>
    <s v="6/2/2026, 7:00 AM"/>
    <m/>
    <s v="Subscription"/>
    <m/>
    <s v="Not Retained"/>
    <n v="1"/>
    <s v="taylor ocallaghan"/>
    <x v="69"/>
    <s v="5/4/2026, 8:52 AM"/>
    <s v="Cancellation"/>
  </r>
  <r>
    <s v="DG0001485701"/>
    <s v="Initial"/>
    <s v="Tel Reg"/>
    <s v="5/4/2026, 8:52 AM"/>
    <s v="6/2/2026, 7:00 AM"/>
    <m/>
    <s v="Subscription"/>
    <m/>
    <s v="Not Retained"/>
    <n v="1"/>
    <s v="taylor ocallaghan"/>
    <x v="69"/>
    <s v="5/4/2026, 8:52 AM"/>
    <s v="Cancellation"/>
  </r>
  <r>
    <s v="DG0001485698"/>
    <s v="Initial"/>
    <s v="Tel Reg"/>
    <s v="5/4/2026, 8:54 AM"/>
    <s v="6/2/2026, 7:00 AM"/>
    <m/>
    <s v="Subscription"/>
    <m/>
    <s v="Not Retained"/>
    <n v="1"/>
    <s v="taylor ocallaghan"/>
    <x v="69"/>
    <s v="5/4/2026, 8:54 AM"/>
    <s v="Cancellation"/>
  </r>
  <r>
    <s v="DG0001485697"/>
    <s v="Initial"/>
    <s v="Tel Reg"/>
    <s v="5/4/2026, 8:54 AM"/>
    <s v="6/2/2026, 7:00 AM"/>
    <m/>
    <s v="Subscription"/>
    <m/>
    <s v="Not Retained"/>
    <n v="1"/>
    <s v="taylor ocallaghan"/>
    <x v="69"/>
    <s v="5/4/2026, 8:54 AM"/>
    <s v="Cancellation"/>
  </r>
  <r>
    <s v="DG0001485695"/>
    <s v="Initial"/>
    <s v="Tel Reg"/>
    <s v="5/4/2026, 8:56 AM"/>
    <s v="6/2/2026, 7:00 AM"/>
    <m/>
    <s v="Subscription"/>
    <m/>
    <s v="Not Retained"/>
    <n v="1"/>
    <s v="taylor ocallaghan"/>
    <x v="69"/>
    <s v="5/4/2026, 8:56 AM"/>
    <s v="Cancellation"/>
  </r>
  <r>
    <s v="DG0001104020"/>
    <s v="Initial"/>
    <s v="Whirlpool Contact Center"/>
    <s v="5/4/2026, 9:08 AM"/>
    <s v="5/29/2026, 7:00 AM"/>
    <m/>
    <s v="Subscription"/>
    <m/>
    <s v="Not Retained"/>
    <n v="1"/>
    <s v="Cristina Duran"/>
    <x v="69"/>
    <s v="5/4/2026, 9:08 AM"/>
    <s v="Cancellation"/>
  </r>
  <r>
    <s v="DG0001131302"/>
    <s v="Canceled"/>
    <s v="Whirlpool Contact Center"/>
    <s v="5/4/2026, 9:19 AM"/>
    <s v="5/8/2026, 7:00 AM"/>
    <m/>
    <s v="Subscription"/>
    <m/>
    <s v="Not Retained"/>
    <n v="1"/>
    <s v="Alicia Schenck"/>
    <x v="69"/>
    <s v="5/4/2026, 9:19 AM"/>
    <s v="Cancellation"/>
  </r>
  <r>
    <s v="DG0002191528"/>
    <s v="Canceled"/>
    <s v="After CC"/>
    <s v="5/4/2026, 10:38 AM"/>
    <s v="4/29/2026, 7:00 AM"/>
    <m/>
    <s v="Subscription"/>
    <m/>
    <s v="Not Retained"/>
    <n v="1"/>
    <s v="Saralyn Wilson"/>
    <x v="69"/>
    <s v="5/4/2026, 10:38 AM"/>
    <s v="Cancellation"/>
  </r>
  <r>
    <s v="DG0001711734"/>
    <s v="Initial"/>
    <s v="Tel Reg"/>
    <s v="5/4/2026, 10:47 AM"/>
    <s v="6/3/2026, 7:00 AM"/>
    <m/>
    <s v="Subscription"/>
    <m/>
    <s v="Not Retained"/>
    <n v="1"/>
    <s v="Ronnie Mcelmurry"/>
    <x v="69"/>
    <s v="5/4/2026, 10:47 AM"/>
    <s v="Cancellation"/>
  </r>
  <r>
    <s v="DG0001711733"/>
    <s v="Initial"/>
    <s v="Tel Reg"/>
    <s v="5/4/2026, 10:48 AM"/>
    <s v="6/3/2026, 7:00 AM"/>
    <m/>
    <s v="Subscription"/>
    <m/>
    <s v="Not Retained"/>
    <n v="1"/>
    <s v="Ronnie Mcelmurry"/>
    <x v="69"/>
    <s v="5/4/2026, 10:48 AM"/>
    <s v="Cancellation"/>
  </r>
  <r>
    <s v="DG0001711732"/>
    <s v="Initial"/>
    <s v="Tel Reg"/>
    <s v="5/4/2026, 10:49 AM"/>
    <s v="6/3/2026, 7:00 AM"/>
    <m/>
    <s v="Subscription"/>
    <m/>
    <s v="Not Retained"/>
    <n v="1"/>
    <s v="Ronnie Mcelmurry"/>
    <x v="69"/>
    <s v="5/4/2026, 10:49 AM"/>
    <s v="Cancellation"/>
  </r>
  <r>
    <s v="DG0001711731"/>
    <s v="Initial"/>
    <s v="Tel Reg"/>
    <s v="5/4/2026, 10:50 AM"/>
    <s v="6/3/2026, 7:00 AM"/>
    <m/>
    <s v="Subscription"/>
    <m/>
    <s v="Not Retained"/>
    <n v="1"/>
    <s v="Ronnie Mcelmurry"/>
    <x v="69"/>
    <s v="5/4/2026, 10:50 AM"/>
    <s v="Cancellation"/>
  </r>
  <r>
    <s v="DG0001711730"/>
    <s v="Initial"/>
    <s v="Tel Reg"/>
    <s v="5/4/2026, 10:51 AM"/>
    <s v="6/3/2026, 7:00 AM"/>
    <m/>
    <s v="Subscription"/>
    <m/>
    <s v="Not Retained"/>
    <n v="1"/>
    <s v="Ronnie Mcelmurry"/>
    <x v="69"/>
    <s v="5/4/2026, 10:51 AM"/>
    <s v="Cancellation"/>
  </r>
  <r>
    <s v="DG0001056838"/>
    <s v="Canceled"/>
    <s v="Whirlpool Contact Center"/>
    <s v="5/4/2026, 10:53 AM"/>
    <s v="5/11/2026, 7:00 AM"/>
    <m/>
    <s v="Annual Renewal"/>
    <m/>
    <s v="Not Retained"/>
    <n v="1"/>
    <s v="MURALI MALLINA"/>
    <x v="69"/>
    <s v="5/4/2026, 10:53 AM"/>
    <s v="Cancellation"/>
  </r>
  <r>
    <s v="DG0001110562"/>
    <s v="Initial"/>
    <s v="Whirlpool Contact Center"/>
    <s v="5/4/2026, 11:15 AM"/>
    <s v="6/1/2026, 7:00 AM"/>
    <m/>
    <s v="Annual Renewal"/>
    <m/>
    <s v="Not Retained"/>
    <n v="1"/>
    <s v="Sara Strommen"/>
    <x v="69"/>
    <s v="5/4/2026, 11:15 AM"/>
    <s v="Cancellation"/>
  </r>
  <r>
    <s v="DG0001736311"/>
    <s v="Canceled"/>
    <s v="D&amp;G Contact Center"/>
    <s v="5/4/2026, 11:47 AM"/>
    <s v="3/9/2026, 7:00 AM"/>
    <m/>
    <s v="Subscription"/>
    <m/>
    <s v="Not Retained"/>
    <n v="1"/>
    <s v="Calvin Allen"/>
    <x v="69"/>
    <s v="5/4/2026, 11:47 AM"/>
    <s v="Cancellation"/>
  </r>
  <r>
    <s v="DG0000168181"/>
    <s v="Initial"/>
    <s v="Tel Reg"/>
    <s v="5/4/2026, 12:34 PM"/>
    <s v="5/14/2026, 7:00 AM"/>
    <s v="4/14/2027, 11:59 PM"/>
    <s v="Subscription"/>
    <m/>
    <s v="Not Retained"/>
    <n v="1"/>
    <s v="Lupe Contreras"/>
    <x v="69"/>
    <s v="5/4/2026, 12:34 PM"/>
    <s v="Cancellation"/>
  </r>
  <r>
    <s v="DG0000168180"/>
    <s v="Initial"/>
    <s v="Tel Reg"/>
    <s v="5/4/2026, 12:35 PM"/>
    <s v="5/14/2026, 7:00 AM"/>
    <s v="4/14/2027, 11:59 PM"/>
    <s v="Subscription"/>
    <m/>
    <s v="Not Retained"/>
    <n v="1"/>
    <s v="Lupe Contreras"/>
    <x v="69"/>
    <s v="5/4/2026, 12:35 PM"/>
    <s v="Cancellation"/>
  </r>
  <r>
    <s v="DG0002003746"/>
    <s v="Initial"/>
    <s v="D&amp;G Contact Center"/>
    <s v="5/4/2026, 12:47 PM"/>
    <s v="5/20/2026, 7:00 AM"/>
    <m/>
    <s v="Subscription"/>
    <n v="0.5"/>
    <s v="Not Retained"/>
    <n v="1"/>
    <s v="Moshe Brever"/>
    <x v="69"/>
    <s v="5/4/2026, 12:47 PM"/>
    <s v="Cancellation"/>
  </r>
  <r>
    <s v="DG0002055513"/>
    <s v="Canceled"/>
    <s v="Whirlpool Contact Center"/>
    <s v="5/4/2026, 1:22 PM"/>
    <s v="5/4/2026, 7:00 AM"/>
    <m/>
    <s v="Subscription"/>
    <n v="0.5"/>
    <s v="Not Retained"/>
    <n v="1"/>
    <s v="Eileen Davis"/>
    <x v="69"/>
    <s v="5/4/2026, 1:22 PM"/>
    <s v="Cancellation"/>
  </r>
  <r>
    <s v="DG0001086739"/>
    <s v="Initial"/>
    <s v="After CC"/>
    <s v="5/4/2026, 1:31 PM"/>
    <s v="5/22/2026, 7:00 AM"/>
    <m/>
    <s v="Subscription"/>
    <m/>
    <s v="Not Retained"/>
    <n v="1"/>
    <s v="Jackie Leeper"/>
    <x v="69"/>
    <s v="5/4/2026, 1:31 PM"/>
    <s v="Cancellation"/>
  </r>
  <r>
    <s v="DG0001260845"/>
    <s v="Initial"/>
    <s v="Tel Reg"/>
    <s v="5/1/2026, 5:08 AM"/>
    <s v="5/25/2026, 7:00 AM"/>
    <m/>
    <s v="Subscription"/>
    <m/>
    <s v="Not Retained"/>
    <n v="1"/>
    <s v="Dave Ferguson"/>
    <x v="69"/>
    <s v="5/1/2026, 5:08 AM"/>
    <s v="Cancellation"/>
  </r>
  <r>
    <s v="DG0001260844"/>
    <s v="Initial"/>
    <s v="Tel Reg"/>
    <s v="5/1/2026, 5:08 AM"/>
    <s v="5/25/2026, 7:00 AM"/>
    <m/>
    <s v="Subscription"/>
    <m/>
    <s v="Not Retained"/>
    <n v="1"/>
    <s v="Dave Ferguson"/>
    <x v="69"/>
    <s v="5/1/2026, 5:08 AM"/>
    <s v="Cancellation"/>
  </r>
  <r>
    <s v="DG0001075540"/>
    <s v="Initial"/>
    <s v="Whirlpool Contact Center"/>
    <s v="5/1/2026, 5:39 AM"/>
    <s v="5/18/2026, 7:00 AM"/>
    <m/>
    <s v="Annual Renewal"/>
    <m/>
    <s v="Not Retained"/>
    <n v="1"/>
    <s v="Chris Fluckiger"/>
    <x v="69"/>
    <s v="5/1/2026, 5:39 AM"/>
    <s v="Cancellation"/>
  </r>
  <r>
    <s v="DG0001074885"/>
    <s v="Initial"/>
    <s v="Whirlpool Contact Center"/>
    <s v="5/1/2026, 5:40 AM"/>
    <s v="5/18/2026, 7:00 AM"/>
    <m/>
    <s v="Subscription"/>
    <m/>
    <s v="Not Retained"/>
    <n v="1"/>
    <s v="Chris Fluckiger"/>
    <x v="69"/>
    <s v="5/1/2026, 5:40 AM"/>
    <s v="Cancellation"/>
  </r>
  <r>
    <s v="DG0000897028"/>
    <s v="Canceled"/>
    <s v="Tel Reg"/>
    <s v="5/1/2026, 6:22 AM"/>
    <s v="5/3/2026, 7:00 AM"/>
    <s v="3/3/2027, 11:59 PM"/>
    <s v="Subscription"/>
    <m/>
    <s v="Not Retained"/>
    <n v="1"/>
    <s v="Laura Thom"/>
    <x v="69"/>
    <s v="5/1/2026, 6:22 AM"/>
    <s v="Cancellation"/>
  </r>
  <r>
    <s v="DG0000897027"/>
    <s v="Canceled"/>
    <s v="Tel Reg"/>
    <s v="5/1/2026, 6:23 AM"/>
    <s v="5/3/2026, 7:00 AM"/>
    <s v="3/3/2027, 11:59 PM"/>
    <s v="Subscription"/>
    <m/>
    <s v="Not Retained"/>
    <n v="1"/>
    <s v="Laura Thom"/>
    <x v="69"/>
    <s v="5/1/2026, 6:23 AM"/>
    <s v="Cancellation"/>
  </r>
  <r>
    <s v="DG0002166730"/>
    <s v="Canceled"/>
    <s v="Tel Reg"/>
    <s v="5/1/2026, 7:12 AM"/>
    <s v="4/17/2026, 7:00 AM"/>
    <m/>
    <s v="Subscription"/>
    <n v="0.5"/>
    <s v="Not Retained"/>
    <n v="1"/>
    <s v="Lynn Harrington"/>
    <x v="69"/>
    <s v="5/1/2026, 7:12 AM"/>
    <s v="Cancellation"/>
  </r>
  <r>
    <s v="DG0000026283"/>
    <s v="Initial"/>
    <s v="Web Reg"/>
    <s v="5/1/2026, 7:21 AM"/>
    <s v="5/31/2026, 7:00 AM"/>
    <s v="1/31/2027, 11:59 PM"/>
    <s v="Subscription"/>
    <m/>
    <s v="Not Retained"/>
    <n v="1"/>
    <s v="Tara Daily"/>
    <x v="69"/>
    <s v="5/1/2026, 7:21 AM"/>
    <s v="Cancellation"/>
  </r>
  <r>
    <s v="DG0001930831"/>
    <s v="Initial"/>
    <s v="Tel Reg"/>
    <s v="5/1/2026, 7:25 AM"/>
    <s v="5/29/2026, 7:00 AM"/>
    <m/>
    <s v="Subscription"/>
    <m/>
    <s v="Not Retained"/>
    <n v="1"/>
    <s v="John Reilly"/>
    <x v="69"/>
    <s v="5/1/2026, 7:25 AM"/>
    <s v="Cancellation"/>
  </r>
  <r>
    <s v="DG0001930830"/>
    <s v="Initial"/>
    <s v="Tel Reg"/>
    <s v="5/1/2026, 7:26 AM"/>
    <s v="5/29/2026, 7:00 AM"/>
    <m/>
    <s v="Subscription"/>
    <m/>
    <s v="Not Retained"/>
    <n v="1"/>
    <s v="John Reilly"/>
    <x v="69"/>
    <s v="5/1/2026, 7:26 AM"/>
    <s v="Cancellation"/>
  </r>
  <r>
    <s v="DG0001930829"/>
    <s v="Initial"/>
    <s v="Tel Reg"/>
    <s v="5/1/2026, 7:27 AM"/>
    <s v="5/29/2026, 7:00 AM"/>
    <m/>
    <s v="Subscription"/>
    <m/>
    <s v="Not Retained"/>
    <n v="1"/>
    <s v="John Reilly"/>
    <x v="69"/>
    <s v="5/1/2026, 7:27 AM"/>
    <s v="Cancellation"/>
  </r>
  <r>
    <s v="DG0001930827"/>
    <s v="Initial"/>
    <s v="Tel Reg"/>
    <s v="5/1/2026, 7:28 AM"/>
    <s v="5/29/2026, 7:00 AM"/>
    <m/>
    <s v="Subscription"/>
    <m/>
    <s v="Not Retained"/>
    <n v="1"/>
    <s v="John Reilly"/>
    <x v="69"/>
    <s v="5/1/2026, 7:28 AM"/>
    <s v="Cancellation"/>
  </r>
  <r>
    <s v="DG0001930826"/>
    <s v="Initial"/>
    <s v="Tel Reg"/>
    <s v="5/1/2026, 7:28 AM"/>
    <s v="5/29/2026, 7:00 AM"/>
    <m/>
    <s v="Subscription"/>
    <m/>
    <s v="Not Retained"/>
    <n v="1"/>
    <s v="John Reilly"/>
    <x v="69"/>
    <s v="5/1/2026, 7:28 AM"/>
    <s v="Cancellation"/>
  </r>
  <r>
    <s v="DG0001930825"/>
    <s v="Initial"/>
    <s v="Tel Reg"/>
    <s v="5/1/2026, 7:29 AM"/>
    <s v="5/29/2026, 7:00 AM"/>
    <m/>
    <s v="Subscription"/>
    <m/>
    <s v="Not Retained"/>
    <n v="1"/>
    <s v="John Reilly"/>
    <x v="69"/>
    <s v="5/1/2026, 7:29 AM"/>
    <s v="Cancellation"/>
  </r>
  <r>
    <s v="DG0001058209"/>
    <s v="Canceled"/>
    <s v="Whirlpool Contact Center"/>
    <s v="5/1/2026, 7:48 AM"/>
    <s v="5/11/2026, 7:00 AM"/>
    <m/>
    <s v="Annual Renewal"/>
    <m/>
    <s v="Not Retained"/>
    <n v="1"/>
    <s v="Alexis Estrada"/>
    <x v="69"/>
    <s v="5/1/2026, 7:48 AM"/>
    <s v="Cancellation"/>
  </r>
  <r>
    <s v="DG0002021786"/>
    <s v="Initial"/>
    <s v="Whirlpool Contact Center"/>
    <s v="5/1/2026, 7:56 AM"/>
    <s v="5/23/2026, 7:00 AM"/>
    <m/>
    <s v="Subscription"/>
    <m/>
    <s v="Not Retained"/>
    <n v="1"/>
    <s v="Rita Flynn"/>
    <x v="69"/>
    <s v="5/1/2026, 7:56 AM"/>
    <s v="Cancellation"/>
  </r>
  <r>
    <s v="DG0002021784"/>
    <s v="Initial"/>
    <s v="Whirlpool Contact Center"/>
    <s v="5/1/2026, 7:57 AM"/>
    <s v="5/23/2026, 7:00 AM"/>
    <m/>
    <s v="Subscription"/>
    <m/>
    <s v="Not Retained"/>
    <n v="1"/>
    <s v="Rita Flynn"/>
    <x v="69"/>
    <s v="5/1/2026, 7:57 AM"/>
    <s v="Cancellation"/>
  </r>
  <r>
    <s v="DG0000987148"/>
    <s v="Initial"/>
    <s v="D&amp;G Contact Center"/>
    <s v="5/1/2026, 8:05 AM"/>
    <s v="5/13/2026, 7:00 AM"/>
    <m/>
    <s v="Subscription"/>
    <m/>
    <s v="Not Retained"/>
    <n v="1"/>
    <s v="Sarah Stone"/>
    <x v="69"/>
    <s v="5/1/2026, 8:05 AM"/>
    <s v="Cancellation"/>
  </r>
  <r>
    <s v="DG0000987146"/>
    <s v="Initial"/>
    <s v="Tel Reg"/>
    <s v="5/1/2026, 8:06 AM"/>
    <s v="5/13/2026, 7:00 AM"/>
    <s v="4/13/2027, 11:59 PM"/>
    <s v="Subscription"/>
    <m/>
    <s v="Not Retained"/>
    <n v="1"/>
    <s v="Sarah Stone"/>
    <x v="69"/>
    <s v="5/1/2026, 8:06 AM"/>
    <s v="Cancellation"/>
  </r>
  <r>
    <s v="DG0002124490"/>
    <s v="Initial"/>
    <s v="Tel Reg"/>
    <s v="5/1/2026, 8:31 AM"/>
    <s v="5/25/2026, 7:00 AM"/>
    <m/>
    <s v="Subscription"/>
    <n v="0.5"/>
    <s v="Not Retained"/>
    <n v="1"/>
    <s v="Bruce Willemarck"/>
    <x v="69"/>
    <s v="5/1/2026, 8:31 AM"/>
    <s v="Cancellation"/>
  </r>
  <r>
    <s v="DG0001485177"/>
    <s v="Canceled"/>
    <s v="D&amp;G Contact Center"/>
    <s v="5/1/2026, 8:51 AM"/>
    <s v="5/1/2026, 7:00 AM"/>
    <m/>
    <s v="Subscription"/>
    <m/>
    <s v="Not Retained"/>
    <n v="1"/>
    <s v="Arnold Delfiner"/>
    <x v="69"/>
    <s v="5/1/2026, 8:51 AM"/>
    <s v="Cancellation"/>
  </r>
  <r>
    <s v="DG0001082186"/>
    <s v="Initial"/>
    <s v="Whirlpool Contact Center"/>
    <s v="5/1/2026, 10:29 AM"/>
    <s v="5/21/2026, 7:00 AM"/>
    <m/>
    <s v="Annual Renewal"/>
    <m/>
    <s v="Not Retained"/>
    <n v="1"/>
    <s v="RYAN CAVEY"/>
    <x v="69"/>
    <s v="5/1/2026, 10:29 AM"/>
    <s v="Cancellation"/>
  </r>
  <r>
    <s v="DG0002028114"/>
    <s v="Initial"/>
    <s v="Whirlpool Contact Center"/>
    <s v="5/1/2026, 10:32 AM"/>
    <s v="5/25/2026, 7:00 AM"/>
    <m/>
    <s v="Subscription"/>
    <m/>
    <s v="Not Retained"/>
    <n v="1"/>
    <s v="Judy Thomas"/>
    <x v="69"/>
    <s v="5/1/2026, 10:32 AM"/>
    <s v="Cancellation"/>
  </r>
  <r>
    <s v="DG0000763538"/>
    <s v="Initial"/>
    <s v="Tel Reg"/>
    <s v="5/1/2026, 10:37 AM"/>
    <s v="5/22/2026, 7:00 AM"/>
    <s v="12/22/2026, 11:59 PM"/>
    <s v="Subscription"/>
    <m/>
    <s v="Not Retained"/>
    <n v="1"/>
    <s v="Jose Rodriguez"/>
    <x v="69"/>
    <s v="5/1/2026, 10:37 AM"/>
    <s v="Cancellation"/>
  </r>
  <r>
    <s v="DG0000763540"/>
    <s v="Initial"/>
    <s v="Tel Reg"/>
    <s v="5/1/2026, 10:38 AM"/>
    <s v="5/22/2026, 7:00 AM"/>
    <s v="12/22/2026, 11:59 PM"/>
    <s v="Subscription"/>
    <m/>
    <s v="Not Retained"/>
    <n v="1"/>
    <s v="Jose Rodriguez"/>
    <x v="69"/>
    <s v="5/1/2026, 10:38 AM"/>
    <s v="Cancellation"/>
  </r>
  <r>
    <s v="DG0000763539"/>
    <s v="Initial"/>
    <s v="Tel Reg"/>
    <s v="5/1/2026, 10:39 AM"/>
    <s v="5/22/2026, 7:00 AM"/>
    <s v="12/22/2026, 11:59 PM"/>
    <s v="Subscription"/>
    <m/>
    <s v="Not Retained"/>
    <n v="1"/>
    <s v="Jose Rodriguez"/>
    <x v="69"/>
    <s v="5/1/2026, 10:39 AM"/>
    <s v="Cancellation"/>
  </r>
  <r>
    <s v="DG0000763537"/>
    <s v="Initial"/>
    <s v="Tel Reg"/>
    <s v="5/1/2026, 10:44 AM"/>
    <s v="5/22/2026, 7:00 AM"/>
    <s v="12/22/2026, 11:59 PM"/>
    <s v="Subscription"/>
    <m/>
    <s v="Not Retained"/>
    <n v="1"/>
    <s v="Jose Rodriguez"/>
    <x v="69"/>
    <s v="5/1/2026, 10:44 AM"/>
    <s v="Cancellation"/>
  </r>
  <r>
    <s v="DG0000763536"/>
    <s v="Initial"/>
    <s v="Tel Reg"/>
    <s v="5/1/2026, 10:48 AM"/>
    <s v="5/22/2026, 7:00 AM"/>
    <s v="12/22/2026, 11:59 PM"/>
    <s v="Subscription"/>
    <m/>
    <s v="Not Retained"/>
    <n v="1"/>
    <s v="Jose Rodriguez"/>
    <x v="69"/>
    <s v="5/1/2026, 10:48 AM"/>
    <s v="Cancellation"/>
  </r>
  <r>
    <s v="DG0001148744"/>
    <s v="Canceled"/>
    <s v="Whirlpool Contact Center"/>
    <s v="5/1/2026, 11:27 AM"/>
    <s v="5/1/2026, 7:00 AM"/>
    <m/>
    <s v="Annual Renewal"/>
    <m/>
    <s v="Not Retained"/>
    <n v="1"/>
    <s v="Chen SHEN"/>
    <x v="69"/>
    <s v="5/1/2026, 11:27 AM"/>
    <s v="Cancellation"/>
  </r>
  <r>
    <s v="DG0000609484"/>
    <s v="Initial"/>
    <s v="After CC"/>
    <s v="5/1/2026, 11:38 AM"/>
    <s v="5/24/2026, 7:00 AM"/>
    <s v="9/24/2026, 11:59 PM"/>
    <s v="Subscription"/>
    <m/>
    <s v="Not Retained"/>
    <n v="1"/>
    <s v="Patricia Molles"/>
    <x v="69"/>
    <s v="5/1/2026, 11:38 AM"/>
    <s v="Cancellation"/>
  </r>
  <r>
    <s v="DG0001436584"/>
    <s v="Canceled"/>
    <s v="Tel Reg"/>
    <s v="5/1/2026, 12:19 PM"/>
    <s v="4/17/2026, 7:00 AM"/>
    <m/>
    <s v="Subscription"/>
    <m/>
    <s v="Not Retained"/>
    <n v="1"/>
    <s v="MARY MCENTEE"/>
    <x v="69"/>
    <s v="5/1/2026, 12:19 PM"/>
    <s v="Cancellation"/>
  </r>
  <r>
    <s v="DG0000402835"/>
    <s v="Canceled"/>
    <s v="Tel Reg"/>
    <s v="5/1/2026, 1:02 PM"/>
    <s v="5/1/2026, 7:00 AM"/>
    <s v="4/28/2027, 11:59 PM"/>
    <s v="Subscription"/>
    <m/>
    <s v="Not Retained"/>
    <n v="1"/>
    <s v="Frank DeGiso"/>
    <x v="69"/>
    <s v="5/1/2026, 1:02 PM"/>
    <s v="Cancellation"/>
  </r>
  <r>
    <s v="DG0001365011"/>
    <s v="Canceled"/>
    <s v="After CC"/>
    <s v="5/1/2026, 1:26 PM"/>
    <s v="5/1/2026, 7:00 AM"/>
    <m/>
    <s v="Subscription"/>
    <m/>
    <s v="Not Retained"/>
    <n v="1"/>
    <s v="Terri Bos"/>
    <x v="69"/>
    <s v="5/1/2026, 1:26 PM"/>
    <s v="Cancellation"/>
  </r>
  <r>
    <s v="DG0001835642"/>
    <s v="Initial"/>
    <s v="D&amp;G Contact Center"/>
    <s v="5/4/2026, 7:16 AM"/>
    <s v="6/3/2026, 7:00 AM"/>
    <m/>
    <s v="Subscription"/>
    <m/>
    <s v="Not Retained"/>
    <n v="1"/>
    <s v="Anwer Abbasi"/>
    <x v="70"/>
    <s v="5/4/2026, 7:16 AM"/>
    <s v="Cancellation"/>
  </r>
  <r>
    <s v="DG0001939959"/>
    <s v="Initial"/>
    <s v="Tel Reg"/>
    <s v="5/4/2026, 1:58 PM"/>
    <s v="6/1/2026, 7:00 AM"/>
    <m/>
    <s v="Subscription"/>
    <m/>
    <s v="Not Retained"/>
    <n v="1"/>
    <s v="Mary Jill Rogers"/>
    <x v="70"/>
    <s v="5/4/2026, 1:58 PM"/>
    <s v="Cancellation"/>
  </r>
  <r>
    <s v="DG0001939958"/>
    <s v="Initial"/>
    <s v="Tel Reg"/>
    <s v="5/4/2026, 1:59 PM"/>
    <s v="6/1/2026, 7:00 AM"/>
    <m/>
    <s v="Subscription"/>
    <m/>
    <s v="Not Retained"/>
    <n v="1"/>
    <s v="Mary Jill Rogers"/>
    <x v="70"/>
    <s v="5/4/2026, 1:59 PM"/>
    <s v="Cancellation"/>
  </r>
  <r>
    <s v="DG0001939957"/>
    <s v="Initial"/>
    <s v="Tel Reg"/>
    <s v="5/4/2026, 1:59 PM"/>
    <s v="6/1/2026, 7:00 AM"/>
    <m/>
    <s v="Subscription"/>
    <m/>
    <s v="Not Retained"/>
    <n v="1"/>
    <s v="Mary Jill Rogers"/>
    <x v="70"/>
    <s v="5/4/2026, 1:59 PM"/>
    <s v="Cancellation"/>
  </r>
  <r>
    <s v="DG0001939956"/>
    <s v="Initial"/>
    <s v="Tel Reg"/>
    <s v="5/4/2026, 2:00 PM"/>
    <s v="6/1/2026, 7:00 AM"/>
    <m/>
    <s v="Subscription"/>
    <m/>
    <s v="Not Retained"/>
    <n v="1"/>
    <s v="Mary Jill Rogers"/>
    <x v="70"/>
    <s v="5/4/2026, 2:00 PM"/>
    <s v="Cancellation"/>
  </r>
  <r>
    <s v="DG0001320010"/>
    <s v="Canceled"/>
    <s v="Whirlpool Contact Center"/>
    <s v="5/8/2026, 10:24 AM"/>
    <s v="5/8/2026, 7:00 AM"/>
    <m/>
    <s v="Annual Renewal"/>
    <m/>
    <s v="Not Retained"/>
    <n v="1"/>
    <s v="Daphne Bond"/>
    <x v="71"/>
    <s v="5/8/2026, 10:24 AM"/>
    <s v="Cancellation"/>
  </r>
  <r>
    <s v="DG0001517000"/>
    <s v="Canceled"/>
    <s v="D&amp;G Contact Center"/>
    <s v="5/8/2026, 12:17 PM"/>
    <s v="5/11/2026, 7:00 AM"/>
    <m/>
    <s v="Subscription"/>
    <n v="0.2"/>
    <s v="Not Retained"/>
    <n v="1"/>
    <s v="Rosina Fiandaca"/>
    <x v="71"/>
    <s v="5/8/2026, 12:17 PM"/>
    <s v="Cancellation"/>
  </r>
  <r>
    <s v="DG0001898157"/>
    <s v="Canceled"/>
    <s v="After Web"/>
    <s v="5/8/2026, 3:34 PM"/>
    <s v="4/30/2026, 7:00 AM"/>
    <m/>
    <s v="Subscription"/>
    <n v="0.2"/>
    <s v="Not Retained"/>
    <n v="1"/>
    <s v="Sheila Haynes"/>
    <x v="71"/>
    <s v="5/8/2026, 3:34 PM"/>
    <s v="Cancellation"/>
  </r>
  <r>
    <s v="DG0001844563"/>
    <s v="Initial"/>
    <s v="Tel Reg"/>
    <s v="5/7/2026, 8:21 AM"/>
    <s v="6/6/2026, 7:00 AM"/>
    <m/>
    <s v="Subscription"/>
    <m/>
    <s v="Not Retained"/>
    <n v="1"/>
    <s v="NYKKI LODRIG"/>
    <x v="71"/>
    <s v="5/7/2026, 8:21 AM"/>
    <s v="Cancellation"/>
  </r>
  <r>
    <s v="DG0001570101"/>
    <s v="Initial"/>
    <s v="D&amp;G Contact Center"/>
    <s v="5/7/2026, 10:52 AM"/>
    <s v="5/27/2026, 7:00 AM"/>
    <m/>
    <s v="Subscription"/>
    <m/>
    <s v="Not Retained"/>
    <n v="1"/>
    <s v="Mary Booker"/>
    <x v="71"/>
    <s v="5/7/2026, 10:52 AM"/>
    <s v="Cancellation"/>
  </r>
  <r>
    <s v="DG0001570100"/>
    <s v="Initial"/>
    <s v="Tel Reg"/>
    <s v="5/7/2026, 10:53 AM"/>
    <s v="5/27/2026, 7:00 AM"/>
    <m/>
    <s v="Subscription"/>
    <m/>
    <s v="Not Retained"/>
    <n v="1"/>
    <s v="Mary Booker"/>
    <x v="71"/>
    <s v="5/7/2026, 10:53 AM"/>
    <s v="Cancellation"/>
  </r>
  <r>
    <s v="DG0000950314"/>
    <s v="Initial"/>
    <s v="After CC"/>
    <s v="5/7/2026, 12:10 PM"/>
    <s v="5/26/2026, 7:00 AM"/>
    <s v="4/26/2027, 11:59 PM"/>
    <s v="Subscription"/>
    <m/>
    <s v="Not Retained"/>
    <n v="1"/>
    <s v="Mukesh Kadiwala"/>
    <x v="71"/>
    <s v="5/7/2026, 12:10 PM"/>
    <s v="Cancellation"/>
  </r>
  <r>
    <s v="DG0000244729"/>
    <s v="Canceled"/>
    <s v="Tel Reg"/>
    <s v="5/7/2026, 2:10 PM"/>
    <s v="5/7/2026, 7:00 AM"/>
    <s v="9/12/2026, 11:59 PM"/>
    <s v="Subscription"/>
    <m/>
    <s v="Not Retained"/>
    <n v="1"/>
    <s v="Donald Parks"/>
    <x v="71"/>
    <s v="5/7/2026, 2:10 PM"/>
    <s v="Cancellation"/>
  </r>
  <r>
    <s v="DG0001190277"/>
    <s v="Canceled"/>
    <s v="D&amp;G Contact Center"/>
    <s v="5/5/2026, 9:17 AM"/>
    <s v="7/31/2025, 7:00 AM"/>
    <m/>
    <s v="Subscription"/>
    <m/>
    <s v="Not Retained"/>
    <n v="1"/>
    <s v="Nick Cortina"/>
    <x v="71"/>
    <s v="5/5/2026, 9:17 AM"/>
    <s v="Cancellation"/>
  </r>
  <r>
    <s v="DG0001287798"/>
    <s v="Canceled"/>
    <s v="Whirlpool Contact Center"/>
    <s v="5/5/2026, 12:19 PM"/>
    <s v="5/5/2026, 7:00 AM"/>
    <m/>
    <s v="Annual Renewal"/>
    <m/>
    <s v="Not Retained"/>
    <n v="1"/>
    <s v="Christopher Yako"/>
    <x v="71"/>
    <s v="5/5/2026, 12:19 PM"/>
    <s v="Cancellation"/>
  </r>
  <r>
    <s v="DG0001415358"/>
    <s v="Canceled"/>
    <s v="D&amp;G Contact Center"/>
    <s v="5/5/2026, 2:45 PM"/>
    <s v="5/10/2026, 7:00 AM"/>
    <m/>
    <s v="Subscription"/>
    <m/>
    <s v="Not Retained"/>
    <n v="1"/>
    <s v="Durga DHURJATI"/>
    <x v="71"/>
    <s v="5/5/2026, 2:45 PM"/>
    <s v="Cancellation"/>
  </r>
  <r>
    <s v="DG0001463892"/>
    <s v="Initial"/>
    <s v="D&amp;G Contact Center"/>
    <s v="5/1/2026, 12:58 PM"/>
    <s v="5/25/2026, 7:00 AM"/>
    <m/>
    <s v="Subscription"/>
    <m/>
    <s v="Not Retained"/>
    <n v="1"/>
    <s v="Tarron Layfield"/>
    <x v="71"/>
    <s v="5/1/2026, 12:58 PM"/>
    <s v="Cancellation"/>
  </r>
  <r>
    <s v="DG0000431903"/>
    <s v="Initial"/>
    <s v="Web Reg"/>
    <s v="5/7/2026, 4:29 PM"/>
    <s v="5/21/2026, 7:00 AM"/>
    <s v="5/21/2026, 11:59 PM"/>
    <s v="Subscription"/>
    <m/>
    <s v="Not Retained"/>
    <n v="1"/>
    <s v="Jianqiao Huang"/>
    <x v="72"/>
    <s v="5/7/2026, 4:29 PM"/>
    <s v="Cancellation"/>
  </r>
  <r>
    <s v="DG0001829047"/>
    <s v="Initial"/>
    <s v="After Web"/>
    <s v="5/6/2026, 9:59 AM"/>
    <s v="6/2/2026, 7:00 AM"/>
    <m/>
    <s v="Subscription"/>
    <n v="0.2"/>
    <s v="Not Retained"/>
    <n v="1"/>
    <s v="Leticia Vargas"/>
    <x v="72"/>
    <s v="5/6/2026, 9:59 AM"/>
    <s v="Cancellation"/>
  </r>
  <r>
    <s v="DG0000602279"/>
    <s v="Canceled"/>
    <s v="Whirlpool Contact Center"/>
    <s v="5/6/2026, 10:08 AM"/>
    <s v="5/6/2026, 7:00 AM"/>
    <s v="9/17/2026, 11:59 PM"/>
    <s v="Annual Renewal"/>
    <m/>
    <s v="Not Retained"/>
    <n v="1"/>
    <s v="Nancy Diaz"/>
    <x v="72"/>
    <s v="5/6/2026, 10:08 AM"/>
    <s v="Cancellation"/>
  </r>
  <r>
    <s v="DG0001967101"/>
    <s v="Canceled"/>
    <s v="D&amp;G Contact Center"/>
    <s v="5/6/2026, 10:30 AM"/>
    <s v="5/10/2026, 7:00 AM"/>
    <m/>
    <s v="Subscription"/>
    <n v="0.5"/>
    <s v="Not Retained"/>
    <n v="1"/>
    <s v="Emilia Sanchez"/>
    <x v="72"/>
    <s v="5/6/2026, 10:30 AM"/>
    <s v="Cancellation"/>
  </r>
  <r>
    <s v="DG0001924952"/>
    <s v="Initial"/>
    <s v="Web Reg"/>
    <s v="5/6/2026, 12:57 PM"/>
    <s v="5/27/2026, 7:00 AM"/>
    <m/>
    <s v="Subscription"/>
    <n v="0.2"/>
    <s v="Not Retained"/>
    <n v="1"/>
    <s v="Dayri Ruiz"/>
    <x v="72"/>
    <s v="5/6/2026, 12:57 PM"/>
    <s v="Cancellation"/>
  </r>
  <r>
    <s v="DG0001924896"/>
    <s v="Initial"/>
    <s v="Web Reg"/>
    <s v="5/6/2026, 12:58 PM"/>
    <s v="5/27/2026, 7:00 AM"/>
    <m/>
    <s v="Subscription"/>
    <n v="0.2"/>
    <s v="Not Retained"/>
    <n v="1"/>
    <s v="Dayri Ruiz"/>
    <x v="72"/>
    <s v="5/6/2026, 12:58 PM"/>
    <s v="Cancellation"/>
  </r>
  <r>
    <s v="DG0000579199"/>
    <s v="Canceled"/>
    <s v="Whirlpool Contact Center"/>
    <s v="5/6/2026, 1:13 PM"/>
    <s v="5/6/2026, 7:00 AM"/>
    <s v="9/2/2026, 11:59 PM"/>
    <s v="Annual Renewal"/>
    <m/>
    <s v="Not Retained"/>
    <n v="1"/>
    <s v="Miguel Hernandez"/>
    <x v="72"/>
    <s v="5/6/2026, 1:13 PM"/>
    <s v="Cancellation"/>
  </r>
  <r>
    <s v="DG0000947851"/>
    <s v="Canceled"/>
    <s v="Whirlpool Contact Center"/>
    <s v="5/6/2026, 1:53 PM"/>
    <s v="5/6/2026, 7:00 AM"/>
    <s v="3/26/2027, 11:59 PM"/>
    <s v="Annual Renewal"/>
    <m/>
    <s v="Not Retained"/>
    <n v="1"/>
    <s v="Debra Thomas"/>
    <x v="72"/>
    <s v="5/6/2026, 1:53 PM"/>
    <s v="Cancellation"/>
  </r>
  <r>
    <s v="DG0000456835"/>
    <s v="Canceled"/>
    <s v="After Mail"/>
    <s v="5/6/2026, 2:42 PM"/>
    <s v="5/6/2026, 7:00 AM"/>
    <s v="6/10/2026, 11:59 PM"/>
    <s v="Subscription"/>
    <m/>
    <s v="Not Retained"/>
    <n v="1"/>
    <s v="REGINA SUMMERLIN"/>
    <x v="72"/>
    <s v="5/6/2026, 2:42 PM"/>
    <s v="Cancellation"/>
  </r>
  <r>
    <s v="DG0001747012"/>
    <s v="Canceled"/>
    <s v="D&amp;G Contact Center"/>
    <s v="5/6/2026, 3:19 PM"/>
    <s v="5/6/2026, 7:00 AM"/>
    <m/>
    <s v="Subscription"/>
    <m/>
    <s v="Not Retained"/>
    <n v="1"/>
    <s v="Edith Gonzalez"/>
    <x v="72"/>
    <s v="5/6/2026, 3:19 PM"/>
    <s v="Cancellation"/>
  </r>
  <r>
    <s v="DG0001747001"/>
    <s v="Canceled"/>
    <s v="Tel Reg"/>
    <s v="5/6/2026, 3:20 PM"/>
    <s v="5/6/2026, 7:00 AM"/>
    <m/>
    <s v="Subscription"/>
    <m/>
    <s v="Not Retained"/>
    <n v="1"/>
    <s v="Edith Gonzalez"/>
    <x v="72"/>
    <s v="5/6/2026, 3:20 PM"/>
    <s v="Cancellation"/>
  </r>
  <r>
    <s v="DG0001287705"/>
    <s v="Canceled"/>
    <s v="Tel Reg"/>
    <s v="5/6/2026, 3:21 PM"/>
    <s v="5/6/2026, 7:00 AM"/>
    <m/>
    <s v="Subscription"/>
    <m/>
    <s v="Not Retained"/>
    <n v="1"/>
    <s v="Edith Gonzalez"/>
    <x v="72"/>
    <s v="5/6/2026, 3:21 PM"/>
    <s v="Cancellation"/>
  </r>
  <r>
    <s v="DG0001287704"/>
    <s v="Initial"/>
    <s v="D&amp;G Contact Center"/>
    <s v="5/6/2026, 3:21 PM"/>
    <s v="6/2/2026, 7:00 AM"/>
    <m/>
    <s v="Subscription"/>
    <m/>
    <s v="Not Retained"/>
    <n v="1"/>
    <s v="Edith Gonzalez"/>
    <x v="72"/>
    <s v="5/6/2026, 3:21 PM"/>
    <s v="Cancellation"/>
  </r>
  <r>
    <s v="DG0001287703"/>
    <s v="Canceled"/>
    <s v="D&amp;G Contact Center"/>
    <s v="5/6/2026, 3:23 PM"/>
    <s v="5/6/2026, 7:00 AM"/>
    <m/>
    <s v="Subscription"/>
    <m/>
    <s v="Not Retained"/>
    <n v="1"/>
    <s v="Edith Gonzalez"/>
    <x v="72"/>
    <s v="5/6/2026, 3:23 PM"/>
    <s v="Cancellation"/>
  </r>
  <r>
    <s v="DG0001044051"/>
    <s v="Canceled"/>
    <s v="Whirlpool Contact Center"/>
    <s v="5/5/2026, 11:44 AM"/>
    <s v="5/5/2026, 7:00 AM"/>
    <m/>
    <s v="Annual Renewal"/>
    <m/>
    <s v="Not Retained"/>
    <n v="1"/>
    <s v="Gioconda Ferreira"/>
    <x v="72"/>
    <s v="5/5/2026, 11:44 AM"/>
    <s v="Cancellation"/>
  </r>
  <r>
    <s v="DG0001094904"/>
    <s v="Initial"/>
    <s v="Whirlpool Contact Center"/>
    <s v="5/5/2026, 12:53 PM"/>
    <s v="5/26/2026, 7:00 AM"/>
    <m/>
    <s v="Annual Renewal"/>
    <m/>
    <s v="Not Retained"/>
    <n v="1"/>
    <s v="Maria Pinacho"/>
    <x v="72"/>
    <s v="5/5/2026, 12:53 PM"/>
    <s v="Cancellation"/>
  </r>
  <r>
    <s v="DG0000987689"/>
    <s v="Initial"/>
    <s v="Whirlpool Contact Center"/>
    <s v="5/4/2026, 8:39 AM"/>
    <s v="5/13/2026, 7:00 AM"/>
    <s v="4/13/2027, 11:59 PM"/>
    <s v="Subscription"/>
    <m/>
    <s v="Not Retained"/>
    <n v="1"/>
    <s v="ANIBAL FERNANDEZ"/>
    <x v="72"/>
    <s v="5/4/2026, 8:39 AM"/>
    <s v="Cancellation"/>
  </r>
  <r>
    <s v="DG0001497066"/>
    <s v="Canceled"/>
    <s v="Whirlpool Contact Center"/>
    <s v="5/4/2026, 10:53 AM"/>
    <s v="5/4/2026, 7:00 AM"/>
    <m/>
    <s v="Annual Renewal"/>
    <m/>
    <s v="Not Retained"/>
    <n v="1"/>
    <s v="Debra Hartsfield"/>
    <x v="72"/>
    <s v="5/4/2026, 10:53 AM"/>
    <s v="Cancellation"/>
  </r>
  <r>
    <s v="DG0002046397"/>
    <s v="Initial"/>
    <s v="Tel Reg"/>
    <s v="5/4/2026, 11:25 AM"/>
    <s v="6/2/2026, 7:00 AM"/>
    <m/>
    <s v="Subscription"/>
    <m/>
    <s v="Not Retained"/>
    <n v="1"/>
    <s v="Inez Cipolone"/>
    <x v="72"/>
    <s v="5/4/2026, 11:25 AM"/>
    <s v="Cancellation"/>
  </r>
  <r>
    <s v="DG0002046396"/>
    <s v="Initial"/>
    <s v="D&amp;G Contact Center"/>
    <s v="5/4/2026, 11:26 AM"/>
    <s v="6/1/2026, 7:00 AM"/>
    <m/>
    <s v="Subscription"/>
    <n v="0.5"/>
    <s v="Not Retained"/>
    <n v="1"/>
    <s v="Inez Cipolone"/>
    <x v="72"/>
    <s v="5/4/2026, 11:26 AM"/>
    <s v="Cancellation"/>
  </r>
  <r>
    <s v="DG0001758062"/>
    <s v="Initial"/>
    <s v="D&amp;G Contact Center"/>
    <s v="5/1/2026, 10:37 AM"/>
    <s v="5/14/2026, 7:00 AM"/>
    <m/>
    <s v="Subscription"/>
    <n v="0.2"/>
    <s v="Not Retained"/>
    <n v="1"/>
    <s v="Esther Jimenez"/>
    <x v="72"/>
    <s v="5/1/2026, 10:37 AM"/>
    <s v="Cancellation"/>
  </r>
  <r>
    <s v="DG0001044303"/>
    <s v="Canceled"/>
    <s v="Whirlpool Contact Center"/>
    <s v="5/1/2026, 3:59 PM"/>
    <s v="5/5/2026, 7:00 AM"/>
    <m/>
    <s v="Annual Renewal"/>
    <m/>
    <s v="Not Retained"/>
    <n v="1"/>
    <s v="Sara Smith"/>
    <x v="72"/>
    <s v="5/1/2026, 3:59 PM"/>
    <s v="Cancellation"/>
  </r>
  <r>
    <s v="DG0000016042"/>
    <s v="Canceled"/>
    <s v="Web Reg"/>
    <s v="5/9/2026, 12:48 PM"/>
    <s v="5/9/2026, 7:00 AM"/>
    <s v="11/23/2026, 11:59 PM"/>
    <s v="Subscription"/>
    <m/>
    <s v="Not Retained"/>
    <n v="1"/>
    <s v="Jessica Sloan"/>
    <x v="73"/>
    <s v="5/9/2026, 12:48 PM"/>
    <s v="Cancellation"/>
  </r>
  <r>
    <s v="DG0001169055"/>
    <s v="Initial"/>
    <s v="Tel Reg"/>
    <s v="5/9/2026, 1:06 PM"/>
    <s v="5/22/2026, 7:00 AM"/>
    <m/>
    <s v="Subscription"/>
    <m/>
    <s v="Not Retained"/>
    <n v="1"/>
    <s v="Rachel Wang"/>
    <x v="73"/>
    <s v="5/9/2026, 1:06 PM"/>
    <s v="Cancellation"/>
  </r>
  <r>
    <s v="DG0001448286"/>
    <s v="Initial"/>
    <s v="D&amp;G Contact Center"/>
    <s v="5/8/2026, 1:16 PM"/>
    <s v="5/21/2026, 7:00 AM"/>
    <m/>
    <s v="Subscription"/>
    <m/>
    <s v="Not Retained"/>
    <n v="1"/>
    <s v="Helen Nash"/>
    <x v="73"/>
    <s v="5/8/2026, 1:16 PM"/>
    <s v="Cancellation"/>
  </r>
  <r>
    <s v="DG0000225735"/>
    <s v="Canceled"/>
    <s v="D&amp;G Contact Center"/>
    <s v="5/8/2026, 1:39 PM"/>
    <s v="5/8/2026, 7:00 AM"/>
    <s v="9/8/2026, 11:59 PM"/>
    <s v="Annual Renewal"/>
    <m/>
    <s v="Not Retained"/>
    <n v="1"/>
    <s v="Jason Oneal"/>
    <x v="73"/>
    <s v="5/8/2026, 1:39 PM"/>
    <s v="Cancellation"/>
  </r>
  <r>
    <s v="DG0000773899"/>
    <s v="Initial"/>
    <s v="After Mail"/>
    <s v="5/8/2026, 1:47 PM"/>
    <s v="5/29/2026, 7:00 AM"/>
    <s v="12/29/2026, 11:59 PM"/>
    <s v="Subscription"/>
    <m/>
    <s v="Not Retained"/>
    <n v="1"/>
    <s v="Kelley Shamblin"/>
    <x v="73"/>
    <s v="5/8/2026, 1:47 PM"/>
    <s v="Cancellation"/>
  </r>
  <r>
    <s v="DG0001551997"/>
    <s v="Initial"/>
    <s v="D&amp;G Contact Center"/>
    <s v="5/8/2026, 2:06 PM"/>
    <s v="5/21/2026, 7:00 AM"/>
    <m/>
    <s v="Subscription"/>
    <m/>
    <s v="Not Retained"/>
    <n v="1"/>
    <s v="Alexander Jacobowitz"/>
    <x v="73"/>
    <s v="5/8/2026, 2:06 PM"/>
    <s v="Cancellation"/>
  </r>
  <r>
    <s v="DG0001614823"/>
    <s v="Canceled"/>
    <s v="After Mail"/>
    <s v="5/6/2026, 8:24 AM"/>
    <s v="4/22/2026, 7:00 AM"/>
    <m/>
    <s v="Subscription"/>
    <m/>
    <s v="Not Retained"/>
    <n v="1"/>
    <s v="William Ringdahl"/>
    <x v="73"/>
    <s v="5/6/2026, 8:24 AM"/>
    <s v="Cancellation"/>
  </r>
  <r>
    <s v="DG0002103851"/>
    <s v="Initial"/>
    <s v="D&amp;G Contact Center"/>
    <s v="5/6/2026, 11:54 AM"/>
    <s v="5/17/2026, 7:00 AM"/>
    <m/>
    <s v="Subscription"/>
    <n v="0.5"/>
    <s v="Not Retained"/>
    <n v="1"/>
    <s v="Brenda Fisher"/>
    <x v="73"/>
    <s v="5/6/2026, 11:54 AM"/>
    <s v="Cancellation"/>
  </r>
  <r>
    <s v="DG0001825967"/>
    <s v="Initial"/>
    <s v="D&amp;G Contact Center"/>
    <s v="5/6/2026, 12:03 PM"/>
    <s v="6/1/2026, 7:00 AM"/>
    <m/>
    <s v="Subscription"/>
    <m/>
    <s v="Not Retained"/>
    <n v="1"/>
    <s v="Marianne Merriman"/>
    <x v="73"/>
    <s v="5/6/2026, 12:03 PM"/>
    <s v="Cancellation"/>
  </r>
  <r>
    <s v="DG0002079301"/>
    <s v="Canceled"/>
    <s v="D&amp;G Contact Center"/>
    <s v="5/6/2026, 1:01 PM"/>
    <s v="5/10/2026, 7:00 AM"/>
    <m/>
    <s v="Subscription"/>
    <n v="0.5"/>
    <s v="Not Retained"/>
    <n v="1"/>
    <s v="Natasha Jones"/>
    <x v="73"/>
    <s v="5/6/2026, 1:01 PM"/>
    <s v="Cancellation"/>
  </r>
  <r>
    <s v="DG0000537362"/>
    <s v="Canceled"/>
    <s v="File Transfer"/>
    <s v="5/6/2026, 1:41 PM"/>
    <s v="5/6/2026, 7:00 AM"/>
    <m/>
    <s v="Term"/>
    <m/>
    <s v="Not Retained"/>
    <n v="1"/>
    <s v="mark mitchell"/>
    <x v="73"/>
    <s v="5/6/2026, 1:41 PM"/>
    <s v="Cancellation"/>
  </r>
  <r>
    <s v="DG0000775100"/>
    <s v="Canceled"/>
    <s v="D&amp;G Contact Center"/>
    <s v="5/1/2026, 12:44 PM"/>
    <s v="4/24/2026, 7:00 AM"/>
    <s v="1/28/2027, 11:59 PM"/>
    <s v="Subscription"/>
    <m/>
    <s v="Not Retained"/>
    <n v="1"/>
    <s v="Carol Crippen"/>
    <x v="73"/>
    <s v="5/1/2026, 12:44 PM"/>
    <s v="Cancellation"/>
  </r>
  <r>
    <s v="DG0000447325"/>
    <s v="Canceled"/>
    <s v="D&amp;G Contact Center"/>
    <s v="5/8/2026, 7:25 AM"/>
    <s v="5/8/2026, 7:00 AM"/>
    <s v="7/3/2026, 11:59 PM"/>
    <s v="Subscription"/>
    <n v="0.2"/>
    <s v="Not Retained"/>
    <n v="1"/>
    <s v="Patricia Brown"/>
    <x v="74"/>
    <s v="5/8/2026, 7:25 AM"/>
    <s v="Cancellation"/>
  </r>
  <r>
    <s v="DG0002057849"/>
    <s v="Canceled"/>
    <s v="Whirlpool Contact Center"/>
    <s v="5/8/2026, 12:27 PM"/>
    <s v="5/8/2026, 7:00 AM"/>
    <m/>
    <s v="Annual Renewal"/>
    <m/>
    <s v="Not Retained"/>
    <n v="1"/>
    <s v="David Miranda"/>
    <x v="74"/>
    <s v="5/8/2026, 12:27 PM"/>
    <s v="Cancellation"/>
  </r>
  <r>
    <s v="DG0002076622"/>
    <s v="Canceled"/>
    <s v="Whirlpool Contact Center"/>
    <s v="5/7/2026, 1:49 PM"/>
    <s v="4/10/2026, 7:00 AM"/>
    <m/>
    <s v="Annual Renewal"/>
    <m/>
    <s v="Not Retained"/>
    <n v="1"/>
    <s v="Teresa Brown"/>
    <x v="74"/>
    <s v="5/7/2026, 1:49 PM"/>
    <s v="Cancellation"/>
  </r>
  <r>
    <s v="DG0001425774"/>
    <s v="Initial"/>
    <s v="Tel Reg"/>
    <s v="5/5/2026, 1:51 PM"/>
    <s v="5/14/2026, 7:00 AM"/>
    <m/>
    <s v="Subscription"/>
    <m/>
    <s v="Not Retained"/>
    <n v="1"/>
    <s v="dianne adams"/>
    <x v="74"/>
    <s v="5/5/2026, 1:51 PM"/>
    <s v="Cancellation"/>
  </r>
  <r>
    <s v="DG0001768160"/>
    <s v="Initial"/>
    <s v="D&amp;G Contact Center"/>
    <s v="5/5/2026, 2:55 PM"/>
    <s v="5/16/2026, 7:00 AM"/>
    <m/>
    <s v="Subscription"/>
    <m/>
    <s v="Not Retained"/>
    <n v="1"/>
    <s v="JYOTI SINGH"/>
    <x v="74"/>
    <s v="5/5/2026, 2:55 PM"/>
    <s v="Cancellation"/>
  </r>
  <r>
    <s v="DG0001973120"/>
    <s v="Canceled"/>
    <s v="Whirlpool Contact Center"/>
    <s v="5/1/2026, 2:51 PM"/>
    <s v="4/16/2026, 7:00 AM"/>
    <m/>
    <s v="Annual Renewal"/>
    <m/>
    <s v="Not Retained"/>
    <n v="1"/>
    <s v="RAINA MOUSSA KADRI"/>
    <x v="74"/>
    <s v="5/1/2026, 2:51 PM"/>
    <s v="Cancellation"/>
  </r>
  <r>
    <s v="DG0000532285"/>
    <s v="Initial"/>
    <s v="After CC"/>
    <s v="5/11/2026, 5:30 AM"/>
    <s v="6/1/2026, 7:00 AM"/>
    <s v="8/1/2026, 11:59 PM"/>
    <s v="Subscription"/>
    <m/>
    <s v="Not Retained"/>
    <n v="1"/>
    <s v="Miguel Aguilar"/>
    <x v="75"/>
    <s v="5/11/2026, 5:30 AM"/>
    <s v="Cancellation"/>
  </r>
  <r>
    <s v="DG0000417643"/>
    <s v="Canceled"/>
    <s v="Tel Reg"/>
    <s v="5/11/2026, 5:46 AM"/>
    <s v="5/11/2026, 7:00 AM"/>
    <s v="5/9/2027, 11:59 PM"/>
    <s v="Subscription"/>
    <m/>
    <s v="Not Retained"/>
    <n v="1"/>
    <s v="Eileen Dusek"/>
    <x v="75"/>
    <s v="5/11/2026, 5:46 AM"/>
    <s v="Cancellation"/>
  </r>
  <r>
    <s v="DG0000417642"/>
    <s v="Canceled"/>
    <s v="Tel Reg"/>
    <s v="5/11/2026, 5:48 AM"/>
    <s v="5/11/2026, 7:00 AM"/>
    <s v="5/9/2027, 11:59 PM"/>
    <s v="Subscription"/>
    <m/>
    <s v="Not Retained"/>
    <n v="1"/>
    <s v="Eileen Dusek"/>
    <x v="75"/>
    <s v="5/11/2026, 5:48 AM"/>
    <s v="Cancellation"/>
  </r>
  <r>
    <s v="DG0000178674"/>
    <s v="Initial"/>
    <s v="Tel Reg"/>
    <s v="5/11/2026, 5:50 AM"/>
    <s v="6/6/2026, 7:00 AM"/>
    <s v="5/6/2027, 11:59 PM"/>
    <s v="Subscription"/>
    <m/>
    <s v="Not Retained"/>
    <n v="1"/>
    <s v="Margie Epstein"/>
    <x v="75"/>
    <s v="5/11/2026, 5:50 AM"/>
    <s v="Cancellation"/>
  </r>
  <r>
    <s v="DG0000178675"/>
    <s v="Initial"/>
    <s v="Tel Reg"/>
    <s v="5/11/2026, 5:51 AM"/>
    <s v="6/6/2026, 7:00 AM"/>
    <s v="5/6/2027, 11:59 PM"/>
    <s v="Subscription"/>
    <m/>
    <s v="Not Retained"/>
    <n v="1"/>
    <s v="Margie Epstein"/>
    <x v="75"/>
    <s v="5/11/2026, 5:51 AM"/>
    <s v="Cancellation"/>
  </r>
  <r>
    <s v="DG0000367954"/>
    <s v="Initial"/>
    <s v="Web Reg"/>
    <s v="5/11/2026, 7:01 AM"/>
    <s v="5/20/2026, 7:00 AM"/>
    <s v="3/20/2027, 11:59 PM"/>
    <s v="Subscription"/>
    <n v="0.2"/>
    <s v="Not Retained"/>
    <n v="1"/>
    <s v="Adam Reeners"/>
    <x v="75"/>
    <s v="5/11/2026, 7:01 AM"/>
    <s v="Cancellation"/>
  </r>
  <r>
    <s v="DG0001131498"/>
    <s v="Canceled"/>
    <s v="After CC"/>
    <s v="5/8/2026, 7:54 AM"/>
    <s v="5/8/2026, 7:00 AM"/>
    <m/>
    <s v="Subscription"/>
    <m/>
    <s v="Not Retained"/>
    <n v="1"/>
    <s v="Charlene Perry"/>
    <x v="75"/>
    <s v="5/8/2026, 7:54 AM"/>
    <s v="Cancellation"/>
  </r>
  <r>
    <s v="DG0000971633"/>
    <s v="Canceled"/>
    <s v="Whirlpool Contact Center"/>
    <s v="5/8/2026, 7:59 AM"/>
    <s v="5/8/2026, 7:00 AM"/>
    <s v="4/6/2027, 11:59 PM"/>
    <s v="Annual Renewal"/>
    <m/>
    <s v="Not Retained"/>
    <n v="1"/>
    <s v="Neal Oconnor"/>
    <x v="75"/>
    <s v="5/8/2026, 7:59 AM"/>
    <s v="Cancellation"/>
  </r>
  <r>
    <s v="DG0000962359"/>
    <s v="Initial"/>
    <s v="D&amp;G Contact Center"/>
    <s v="5/8/2026, 11:34 AM"/>
    <s v="6/1/2026, 7:00 AM"/>
    <s v="5/1/2027, 11:59 PM"/>
    <s v="Subscription"/>
    <m/>
    <s v="Not Retained"/>
    <n v="1"/>
    <s v="Donald Brewer"/>
    <x v="75"/>
    <s v="5/8/2026, 11:34 AM"/>
    <s v="Cancellation"/>
  </r>
  <r>
    <s v="DG0000962350"/>
    <s v="Initial"/>
    <s v="D&amp;G Contact Center"/>
    <s v="5/8/2026, 11:35 AM"/>
    <s v="6/1/2026, 7:00 AM"/>
    <s v="5/1/2027, 11:59 PM"/>
    <s v="Subscription"/>
    <m/>
    <s v="Not Retained"/>
    <n v="1"/>
    <s v="Donald Brewer"/>
    <x v="75"/>
    <s v="5/8/2026, 11:35 AM"/>
    <s v="Cancellation"/>
  </r>
  <r>
    <s v="DG0001153404"/>
    <s v="Canceled"/>
    <s v="After Web"/>
    <s v="5/8/2026, 11:41 AM"/>
    <s v="5/8/2026, 7:00 AM"/>
    <m/>
    <s v="Subscription"/>
    <m/>
    <s v="Not Retained"/>
    <n v="1"/>
    <s v="Chris Dietz"/>
    <x v="75"/>
    <s v="5/8/2026, 11:41 AM"/>
    <s v="Cancellation"/>
  </r>
  <r>
    <s v="DG0001157894"/>
    <s v="Initial"/>
    <s v="Tel Reg"/>
    <s v="5/8/2026, 11:54 AM"/>
    <s v="5/18/2026, 7:00 AM"/>
    <m/>
    <s v="Subscription"/>
    <n v="0.2"/>
    <s v="Not Retained"/>
    <n v="1"/>
    <s v="Lauren Stewart"/>
    <x v="75"/>
    <s v="5/8/2026, 11:54 AM"/>
    <s v="Cancellation"/>
  </r>
  <r>
    <s v="DG0001157891"/>
    <s v="Initial"/>
    <s v="Tel Reg"/>
    <s v="5/8/2026, 11:55 AM"/>
    <s v="5/18/2026, 7:00 AM"/>
    <m/>
    <s v="Subscription"/>
    <n v="0.2"/>
    <s v="Not Retained"/>
    <n v="1"/>
    <s v="Lauren Stewart"/>
    <x v="75"/>
    <s v="5/8/2026, 11:55 AM"/>
    <s v="Cancellation"/>
  </r>
  <r>
    <s v="DG0001157893"/>
    <s v="Initial"/>
    <s v="Tel Reg"/>
    <s v="5/8/2026, 11:55 AM"/>
    <s v="5/18/2026, 7:00 AM"/>
    <m/>
    <s v="Subscription"/>
    <n v="0.2"/>
    <s v="Not Retained"/>
    <n v="1"/>
    <s v="Lauren Stewart"/>
    <x v="75"/>
    <s v="5/8/2026, 11:55 AM"/>
    <s v="Cancellation"/>
  </r>
  <r>
    <s v="DG0002022009"/>
    <s v="Initial"/>
    <s v="Tel Reg"/>
    <s v="5/8/2026, 12:10 PM"/>
    <s v="5/23/2026, 7:00 AM"/>
    <m/>
    <s v="Subscription"/>
    <m/>
    <s v="Not Retained"/>
    <n v="1"/>
    <s v="gene Acuna"/>
    <x v="75"/>
    <s v="5/8/2026, 12:10 PM"/>
    <s v="Cancellation"/>
  </r>
  <r>
    <s v="DG0000053036"/>
    <s v="Initial"/>
    <s v="Tel Reg"/>
    <s v="5/8/2026, 12:23 PM"/>
    <s v="5/21/2026, 7:00 AM"/>
    <s v="6/21/2026, 11:59 PM"/>
    <s v="Subscription"/>
    <m/>
    <s v="Not Retained"/>
    <n v="1"/>
    <s v="Mayur Gajjar"/>
    <x v="75"/>
    <s v="5/8/2026, 12:23 PM"/>
    <s v="Cancellation"/>
  </r>
  <r>
    <s v="DG0001775459"/>
    <s v="Initial"/>
    <s v="After CC"/>
    <s v="5/8/2026, 1:00 PM"/>
    <s v="5/18/2026, 7:00 AM"/>
    <m/>
    <s v="Subscription"/>
    <m/>
    <s v="Not Retained"/>
    <n v="1"/>
    <s v="Stephen Lopez"/>
    <x v="75"/>
    <s v="5/8/2026, 1:00 PM"/>
    <s v="Cancellation"/>
  </r>
  <r>
    <s v="DG0001775458"/>
    <s v="Initial"/>
    <s v="After CC"/>
    <s v="5/8/2026, 1:01 PM"/>
    <s v="5/18/2026, 7:00 AM"/>
    <m/>
    <s v="Subscription"/>
    <m/>
    <s v="Not Retained"/>
    <n v="1"/>
    <s v="Stephen Lopez"/>
    <x v="75"/>
    <s v="5/8/2026, 1:01 PM"/>
    <s v="Cancellation"/>
  </r>
  <r>
    <s v="DG0001045442"/>
    <s v="Canceled"/>
    <s v="Whirlpool Contact Center"/>
    <s v="5/7/2026, 5:12 AM"/>
    <s v="5/7/2026, 7:00 AM"/>
    <s v="5/6/2027, 11:59 PM"/>
    <s v="Annual Renewal"/>
    <n v="0.2"/>
    <s v="Not Retained"/>
    <n v="1"/>
    <s v="Kelly Logvin"/>
    <x v="75"/>
    <s v="5/7/2026, 5:12 AM"/>
    <s v="Cancellation"/>
  </r>
  <r>
    <s v="DG0001046172"/>
    <s v="Initial"/>
    <s v="Tel Reg"/>
    <s v="5/7/2026, 5:33 AM"/>
    <s v="6/6/2026, 7:00 AM"/>
    <s v="5/6/2027, 11:59 PM"/>
    <s v="Subscription"/>
    <m/>
    <s v="Not Retained"/>
    <n v="1"/>
    <s v="Bernadette Korzon"/>
    <x v="75"/>
    <s v="5/7/2026, 5:33 AM"/>
    <s v="Cancellation"/>
  </r>
  <r>
    <s v="DG0001299559"/>
    <s v="Canceled"/>
    <s v="Whirlpool Contact Center"/>
    <s v="5/7/2026, 5:57 AM"/>
    <s v="5/6/2026, 7:00 AM"/>
    <m/>
    <s v="Annual Renewal"/>
    <m/>
    <s v="Not Retained"/>
    <n v="1"/>
    <s v="Jessica Hall"/>
    <x v="75"/>
    <s v="5/7/2026, 5:57 AM"/>
    <s v="Cancellation"/>
  </r>
  <r>
    <s v="DG0001031789"/>
    <s v="Initial"/>
    <s v="Web Reg"/>
    <s v="5/7/2026, 7:38 AM"/>
    <s v="5/31/2026, 7:00 AM"/>
    <s v="4/30/2027, 11:59 PM"/>
    <s v="Subscription"/>
    <m/>
    <s v="Not Retained"/>
    <n v="1"/>
    <s v="Stuart Smead"/>
    <x v="75"/>
    <s v="5/7/2026, 7:38 AM"/>
    <s v="Cancellation"/>
  </r>
  <r>
    <s v="DG0001176171"/>
    <s v="Canceled"/>
    <s v="Whirlpool Contact Center"/>
    <s v="5/7/2026, 9:37 AM"/>
    <s v="5/7/2026, 7:00 AM"/>
    <m/>
    <s v="Annual Renewal"/>
    <m/>
    <s v="Not Retained"/>
    <n v="1"/>
    <s v="Shannon Oliver"/>
    <x v="75"/>
    <s v="5/7/2026, 9:37 AM"/>
    <s v="Cancellation"/>
  </r>
  <r>
    <s v="DG0001111141"/>
    <s v="Canceled"/>
    <s v="Whirlpool Contact Center"/>
    <s v="5/7/2026, 10:19 AM"/>
    <s v="4/1/2026, 7:00 AM"/>
    <m/>
    <s v="Annual Renewal"/>
    <m/>
    <s v="Not Retained"/>
    <n v="1"/>
    <s v="Katie Patrick"/>
    <x v="75"/>
    <s v="5/7/2026, 10:19 AM"/>
    <s v="Cancellation"/>
  </r>
  <r>
    <s v="DG0001390572"/>
    <s v="Canceled"/>
    <s v="Tel Reg"/>
    <s v="5/7/2026, 11:10 AM"/>
    <s v="5/7/2026, 7:00 AM"/>
    <m/>
    <s v="Subscription"/>
    <m/>
    <s v="Not Retained"/>
    <n v="1"/>
    <s v="Angela Daniel"/>
    <x v="75"/>
    <s v="5/7/2026, 11:10 AM"/>
    <s v="Cancellation"/>
  </r>
  <r>
    <s v="DG0000802662"/>
    <s v="Canceled"/>
    <s v="Whirlpool Contact Center"/>
    <s v="5/7/2026, 11:29 AM"/>
    <s v="5/7/2026, 7:00 AM"/>
    <s v="1/13/2027, 11:59 PM"/>
    <s v="Annual Renewal"/>
    <m/>
    <s v="Not Retained"/>
    <n v="1"/>
    <s v="Andrew Molter"/>
    <x v="75"/>
    <s v="5/7/2026, 11:29 AM"/>
    <s v="Cancellation"/>
  </r>
  <r>
    <s v="DG0002130802"/>
    <s v="Canceled"/>
    <s v="Tel Reg"/>
    <s v="5/7/2026, 11:49 AM"/>
    <s v="4/10/2026, 7:00 AM"/>
    <m/>
    <s v="Subscription"/>
    <n v="0.5"/>
    <s v="Not Retained"/>
    <n v="1"/>
    <s v="Sylvia Moore"/>
    <x v="75"/>
    <s v="5/7/2026, 11:49 AM"/>
    <s v="Cancellation"/>
  </r>
  <r>
    <s v="DG0000774309"/>
    <s v="Initial"/>
    <s v="After Mail"/>
    <s v="5/7/2026, 12:35 PM"/>
    <s v="5/29/2026, 7:00 AM"/>
    <s v="12/29/2026, 11:59 PM"/>
    <s v="Subscription"/>
    <m/>
    <s v="Not Retained"/>
    <n v="1"/>
    <s v="Janet Cavatorta"/>
    <x v="75"/>
    <s v="5/7/2026, 12:35 PM"/>
    <s v="Cancellation"/>
  </r>
  <r>
    <s v="DG0001707807"/>
    <s v="Initial"/>
    <s v="Tel Reg"/>
    <s v="5/6/2026, 5:13 AM"/>
    <s v="6/2/2026, 7:00 AM"/>
    <m/>
    <s v="Subscription"/>
    <m/>
    <s v="Not Retained"/>
    <n v="1"/>
    <s v="Rebecca Johnson"/>
    <x v="75"/>
    <s v="5/6/2026, 5:13 AM"/>
    <s v="Cancellation"/>
  </r>
  <r>
    <s v="DG0001707806"/>
    <s v="Initial"/>
    <s v="Tel Reg"/>
    <s v="5/6/2026, 5:14 AM"/>
    <s v="6/2/2026, 7:00 AM"/>
    <m/>
    <s v="Subscription"/>
    <m/>
    <s v="Not Retained"/>
    <n v="1"/>
    <s v="Rebecca Johnson"/>
    <x v="75"/>
    <s v="5/6/2026, 5:14 AM"/>
    <s v="Cancellation"/>
  </r>
  <r>
    <s v="DG0001139680"/>
    <s v="Canceled"/>
    <s v="Whirlpool Contact Center"/>
    <s v="5/6/2026, 5:44 AM"/>
    <s v="5/6/2026, 7:00 AM"/>
    <m/>
    <s v="Annual Renewal"/>
    <m/>
    <s v="Not Retained"/>
    <n v="1"/>
    <s v="Robert Sotrerland"/>
    <x v="75"/>
    <s v="5/6/2026, 5:44 AM"/>
    <s v="Cancellation"/>
  </r>
  <r>
    <s v="DG0000964583"/>
    <s v="Canceled"/>
    <s v="Whirlpool Contact Center"/>
    <s v="5/6/2026, 5:54 AM"/>
    <s v="5/6/2026, 7:00 AM"/>
    <s v="4/2/2027, 11:59 PM"/>
    <s v="Annual Renewal"/>
    <m/>
    <s v="Not Retained"/>
    <n v="1"/>
    <s v="Stephanie Steckelberg"/>
    <x v="75"/>
    <s v="5/6/2026, 5:54 AM"/>
    <s v="Cancellation"/>
  </r>
  <r>
    <s v="DG0000961851"/>
    <s v="Initial"/>
    <s v="Web Reg"/>
    <s v="5/6/2026, 6:44 AM"/>
    <s v="6/1/2026, 7:00 AM"/>
    <s v="4/1/2027, 11:59 PM"/>
    <s v="Subscription"/>
    <m/>
    <s v="Not Retained"/>
    <n v="1"/>
    <s v="Debra Agee"/>
    <x v="75"/>
    <s v="5/6/2026, 6:44 AM"/>
    <s v="Cancellation"/>
  </r>
  <r>
    <s v="DG0000961847"/>
    <s v="Initial"/>
    <s v="Web Reg"/>
    <s v="5/6/2026, 6:45 AM"/>
    <s v="6/1/2026, 7:00 AM"/>
    <s v="4/1/2027, 11:59 PM"/>
    <s v="Subscription"/>
    <m/>
    <s v="Not Retained"/>
    <n v="1"/>
    <s v="Debra Agee"/>
    <x v="75"/>
    <s v="5/6/2026, 6:45 AM"/>
    <s v="Cancellation"/>
  </r>
  <r>
    <s v="DG0000941372"/>
    <s v="Canceled"/>
    <s v="Whirlpool Contact Center"/>
    <s v="5/6/2026, 6:55 AM"/>
    <s v="5/6/2026, 7:00 AM"/>
    <s v="3/23/2027, 11:59 PM"/>
    <s v="Subscription"/>
    <m/>
    <s v="Not Retained"/>
    <n v="1"/>
    <s v="MELISSA CARTER"/>
    <x v="75"/>
    <s v="5/6/2026, 6:55 AM"/>
    <s v="Cancellation"/>
  </r>
  <r>
    <s v="DG0001113476"/>
    <s v="Initial"/>
    <s v="After Web"/>
    <s v="5/6/2026, 7:24 AM"/>
    <s v="5/17/2026, 7:00 AM"/>
    <m/>
    <s v="Subscription"/>
    <n v="0.2"/>
    <s v="Not Retained"/>
    <n v="1"/>
    <s v="Debbie Ebner"/>
    <x v="75"/>
    <s v="5/6/2026, 7:24 AM"/>
    <s v="Cancellation"/>
  </r>
  <r>
    <s v="DG0001030757"/>
    <s v="Canceled"/>
    <s v="Whirlpool Contact Center"/>
    <s v="5/6/2026, 8:06 AM"/>
    <s v="5/6/2026, 7:00 AM"/>
    <s v="4/30/2027, 11:59 PM"/>
    <s v="Annual Renewal"/>
    <m/>
    <s v="Not Retained"/>
    <n v="1"/>
    <s v="William Snyder"/>
    <x v="75"/>
    <s v="5/6/2026, 8:06 AM"/>
    <s v="Cancellation"/>
  </r>
  <r>
    <s v="DG0001925913"/>
    <s v="Canceled"/>
    <s v="Whirlpool Contact Center"/>
    <s v="5/6/2026, 10:04 AM"/>
    <s v="4/28/2026, 7:00 AM"/>
    <m/>
    <s v="Annual Renewal"/>
    <m/>
    <s v="Not Retained"/>
    <n v="1"/>
    <s v="Carey Petricka"/>
    <x v="75"/>
    <s v="5/6/2026, 10:04 AM"/>
    <s v="Cancellation"/>
  </r>
  <r>
    <s v="DG0001670941"/>
    <s v="Canceled"/>
    <s v="Web Reg"/>
    <s v="5/6/2026, 10:51 AM"/>
    <s v="5/6/2026, 7:00 AM"/>
    <m/>
    <s v="Subscription"/>
    <n v="0.2"/>
    <s v="Not Retained"/>
    <n v="1"/>
    <s v="Devon Gookin"/>
    <x v="75"/>
    <s v="5/6/2026, 10:51 AM"/>
    <s v="Cancellation"/>
  </r>
  <r>
    <s v="DG0001670907"/>
    <s v="Canceled"/>
    <s v="Web Reg"/>
    <s v="5/6/2026, 10:52 AM"/>
    <s v="5/6/2026, 7:00 AM"/>
    <m/>
    <s v="Subscription"/>
    <n v="0.2"/>
    <s v="Not Retained"/>
    <n v="1"/>
    <s v="Devon Gookin"/>
    <x v="75"/>
    <s v="5/6/2026, 10:52 AM"/>
    <s v="Cancellation"/>
  </r>
  <r>
    <s v="DG0001230559"/>
    <s v="Canceled"/>
    <s v="Whirlpool Contact Center"/>
    <s v="5/6/2026, 11:29 AM"/>
    <s v="5/6/2026, 7:00 AM"/>
    <m/>
    <s v="Annual Renewal"/>
    <m/>
    <s v="Not Retained"/>
    <n v="1"/>
    <s v="Kiona Singleton"/>
    <x v="75"/>
    <s v="5/6/2026, 11:29 AM"/>
    <s v="Cancellation"/>
  </r>
  <r>
    <s v="DG0001056998"/>
    <s v="Canceled"/>
    <s v="Whirlpool Contact Center"/>
    <s v="5/6/2026, 12:17 PM"/>
    <s v="5/11/2026, 7:00 AM"/>
    <m/>
    <s v="Annual Renewal"/>
    <m/>
    <s v="Not Retained"/>
    <n v="1"/>
    <s v="Debroah Cummiskey"/>
    <x v="75"/>
    <s v="5/6/2026, 12:17 PM"/>
    <s v="Cancellation"/>
  </r>
  <r>
    <s v="DG0002023669"/>
    <s v="Initial"/>
    <s v="Web Reg"/>
    <s v="5/6/2026, 12:52 PM"/>
    <s v="5/23/2026, 7:00 AM"/>
    <m/>
    <s v="Subscription"/>
    <n v="0.5"/>
    <s v="Not Retained"/>
    <n v="1"/>
    <s v="Vivek Pabba"/>
    <x v="75"/>
    <s v="5/6/2026, 12:52 PM"/>
    <s v="Cancellation"/>
  </r>
  <r>
    <s v="DG0001566253"/>
    <s v="Initial"/>
    <s v="Tel Reg"/>
    <s v="5/6/2026, 1:08 PM"/>
    <s v="5/26/2026, 7:00 AM"/>
    <m/>
    <s v="Subscription"/>
    <m/>
    <s v="Not Retained"/>
    <n v="1"/>
    <s v="ANN WATCHILLA"/>
    <x v="75"/>
    <s v="5/6/2026, 1:08 PM"/>
    <s v="Cancellation"/>
  </r>
  <r>
    <s v="DG0001142055"/>
    <s v="Canceled"/>
    <s v="Whirlpool Contact Center"/>
    <s v="5/5/2026, 7:34 AM"/>
    <s v="5/5/2026, 7:00 AM"/>
    <m/>
    <s v="Annual Renewal"/>
    <m/>
    <s v="Not Retained"/>
    <n v="1"/>
    <s v="Elke Hoerschgens"/>
    <x v="75"/>
    <s v="5/5/2026, 7:34 AM"/>
    <s v="Cancellation"/>
  </r>
  <r>
    <s v="DG0001108550"/>
    <s v="Initial"/>
    <s v="Whirlpool Contact Center"/>
    <s v="5/5/2026, 8:04 AM"/>
    <s v="6/1/2026, 7:00 AM"/>
    <m/>
    <s v="Annual Renewal"/>
    <m/>
    <s v="Not Retained"/>
    <n v="1"/>
    <s v="Fredrick Bauman"/>
    <x v="75"/>
    <s v="5/5/2026, 8:04 AM"/>
    <s v="Cancellation"/>
  </r>
  <r>
    <s v="DG0000470207"/>
    <s v="Canceled"/>
    <s v="After Mail"/>
    <s v="5/5/2026, 8:26 AM"/>
    <s v="5/5/2026, 7:00 AM"/>
    <s v="6/19/2026, 11:59 PM"/>
    <s v="Subscription"/>
    <m/>
    <s v="Not Retained"/>
    <n v="1"/>
    <s v="Robert Greiff"/>
    <x v="75"/>
    <s v="5/5/2026, 8:26 AM"/>
    <s v="Cancellation"/>
  </r>
  <r>
    <s v="DG0002066759"/>
    <s v="Canceled"/>
    <s v="Tel Reg"/>
    <s v="5/5/2026, 8:35 AM"/>
    <s v="3/9/2026, 7:00 AM"/>
    <m/>
    <s v="Subscription"/>
    <n v="0.5"/>
    <s v="Not Retained"/>
    <n v="1"/>
    <s v="Gulsah Alan"/>
    <x v="75"/>
    <s v="5/5/2026, 8:35 AM"/>
    <s v="Cancellation"/>
  </r>
  <r>
    <s v="DG0001992461"/>
    <s v="Canceled"/>
    <s v="Tel Reg"/>
    <s v="5/5/2026, 9:50 AM"/>
    <s v="5/5/2026, 7:00 AM"/>
    <m/>
    <s v="Subscription"/>
    <n v="0.5"/>
    <s v="Not Retained"/>
    <n v="1"/>
    <s v="Tony Brown"/>
    <x v="75"/>
    <s v="5/5/2026, 9:50 AM"/>
    <s v="Cancellation"/>
  </r>
  <r>
    <s v="DG0001738770"/>
    <s v="Canceled"/>
    <s v="After Mail"/>
    <s v="5/5/2026, 10:38 AM"/>
    <s v="5/5/2026, 7:00 AM"/>
    <m/>
    <s v="Subscription"/>
    <m/>
    <s v="Not Retained"/>
    <n v="1"/>
    <s v="Patrick Verderico"/>
    <x v="75"/>
    <s v="5/5/2026, 10:38 AM"/>
    <s v="Cancellation"/>
  </r>
  <r>
    <s v="DG0001723408"/>
    <s v="Canceled"/>
    <s v="After Web"/>
    <s v="5/5/2026, 10:54 AM"/>
    <s v="5/5/2026, 7:00 AM"/>
    <m/>
    <s v="Subscription"/>
    <m/>
    <s v="Not Retained"/>
    <n v="1"/>
    <s v="Robert Mizek"/>
    <x v="75"/>
    <s v="5/5/2026, 10:54 AM"/>
    <s v="Cancellation"/>
  </r>
  <r>
    <s v="DG0002203457"/>
    <s v="Canceled"/>
    <s v="Tel Reg"/>
    <s v="5/5/2026, 11:30 AM"/>
    <s v="5/5/2026, 7:00 AM"/>
    <m/>
    <s v="Subscription"/>
    <n v="0.5"/>
    <s v="Not Retained"/>
    <n v="1"/>
    <s v="Mitchell Drozd"/>
    <x v="75"/>
    <s v="5/5/2026, 11:30 AM"/>
    <s v="Cancellation"/>
  </r>
  <r>
    <s v="DG0002203458"/>
    <s v="Canceled"/>
    <s v="Tel Reg"/>
    <s v="5/5/2026, 11:30 AM"/>
    <s v="5/5/2026, 7:00 AM"/>
    <m/>
    <s v="Subscription"/>
    <n v="0.5"/>
    <s v="Not Retained"/>
    <n v="1"/>
    <s v="Mitchell Drozd"/>
    <x v="75"/>
    <s v="5/5/2026, 11:30 AM"/>
    <s v="Cancellation"/>
  </r>
  <r>
    <s v="DG0000448219"/>
    <s v="Initial"/>
    <s v="Whirlpool Contact Center"/>
    <s v="5/5/2026, 12:58 PM"/>
    <s v="6/4/2026, 7:00 AM"/>
    <s v="6/4/2026, 11:59 PM"/>
    <s v="Annual Renewal"/>
    <m/>
    <s v="Not Retained"/>
    <n v="1"/>
    <s v="Lisa Lewandowski"/>
    <x v="75"/>
    <s v="5/5/2026, 12:58 PM"/>
    <s v="Cancellation"/>
  </r>
  <r>
    <s v="DG0000300637"/>
    <s v="Initial"/>
    <s v="Web Reg"/>
    <s v="5/5/2026, 1:09 PM"/>
    <s v="5/12/2026, 7:00 AM"/>
    <s v="12/12/2026, 11:59 PM"/>
    <s v="Subscription"/>
    <n v="0.2"/>
    <s v="Not Retained"/>
    <n v="1"/>
    <s v="Contressa Wright"/>
    <x v="75"/>
    <s v="5/5/2026, 1:09 PM"/>
    <s v="Cancellation"/>
  </r>
  <r>
    <s v="DG0001702282"/>
    <s v="Canceled"/>
    <s v="Whirlpool Contact Center"/>
    <s v="5/5/2026, 1:30 PM"/>
    <s v="5/5/2026, 7:00 AM"/>
    <m/>
    <s v="Annual Renewal"/>
    <m/>
    <s v="Not Retained"/>
    <n v="1"/>
    <s v="Treyson Jones"/>
    <x v="75"/>
    <s v="5/5/2026, 1:30 PM"/>
    <s v="Cancellation"/>
  </r>
  <r>
    <s v="DG0001033265"/>
    <s v="Canceled"/>
    <s v="Whirlpool Contact Center"/>
    <s v="5/4/2026, 5:07 AM"/>
    <s v="5/4/2026, 7:00 AM"/>
    <s v="5/1/2027, 11:59 PM"/>
    <s v="Annual Renewal"/>
    <m/>
    <s v="Not Retained"/>
    <n v="1"/>
    <s v="Michael Schmidt"/>
    <x v="75"/>
    <s v="5/4/2026, 5:07 AM"/>
    <s v="Cancellation"/>
  </r>
  <r>
    <s v="DG0000845102"/>
    <s v="Canceled"/>
    <s v="Whirlpool Contact Center"/>
    <s v="5/4/2026, 5:41 AM"/>
    <s v="5/4/2026, 7:00 AM"/>
    <s v="2/4/2027, 11:59 PM"/>
    <s v="Annual Renewal"/>
    <m/>
    <s v="Not Retained"/>
    <n v="1"/>
    <s v="Rusty Iamiceli"/>
    <x v="75"/>
    <s v="5/4/2026, 5:41 AM"/>
    <s v="Cancellation"/>
  </r>
  <r>
    <s v="DG0001515591"/>
    <s v="Initial"/>
    <s v="Tel Reg"/>
    <s v="5/4/2026, 5:53 AM"/>
    <s v="5/12/2026, 7:00 AM"/>
    <m/>
    <s v="Subscription"/>
    <m/>
    <s v="Not Retained"/>
    <n v="1"/>
    <s v="Angelo Flanji"/>
    <x v="75"/>
    <s v="5/4/2026, 5:53 AM"/>
    <s v="Cancellation"/>
  </r>
  <r>
    <s v="DG0002041621"/>
    <s v="Initial"/>
    <s v="Tel Reg"/>
    <s v="5/4/2026, 6:32 AM"/>
    <s v="6/1/2026, 7:00 AM"/>
    <m/>
    <s v="Subscription"/>
    <m/>
    <s v="Not Retained"/>
    <n v="1"/>
    <s v="Leann Mitlyng"/>
    <x v="75"/>
    <s v="5/4/2026, 6:32 AM"/>
    <s v="Cancellation"/>
  </r>
  <r>
    <s v="DG0002041620"/>
    <s v="Initial"/>
    <s v="Tel Reg"/>
    <s v="5/4/2026, 6:33 AM"/>
    <s v="6/1/2026, 7:00 AM"/>
    <m/>
    <s v="Subscription"/>
    <m/>
    <s v="Not Retained"/>
    <n v="1"/>
    <s v="Leann Mitlyng"/>
    <x v="75"/>
    <s v="5/4/2026, 6:33 AM"/>
    <s v="Cancellation"/>
  </r>
  <r>
    <s v="DG0000778165"/>
    <s v="Canceled"/>
    <s v="Web Reg"/>
    <s v="5/4/2026, 6:36 AM"/>
    <s v="5/4/2026, 7:00 AM"/>
    <s v="12/31/2026, 11:59 PM"/>
    <s v="Subscription"/>
    <m/>
    <s v="Not Retained"/>
    <n v="1"/>
    <s v="April Burleson"/>
    <x v="75"/>
    <s v="5/4/2026, 6:36 AM"/>
    <s v="Cancellation"/>
  </r>
  <r>
    <s v="DG0000930450"/>
    <s v="Canceled"/>
    <s v="Whirlpool Contact Center"/>
    <s v="5/4/2026, 6:45 AM"/>
    <s v="5/4/2026, 7:00 AM"/>
    <s v="3/18/2027, 11:59 PM"/>
    <s v="Annual Renewal"/>
    <m/>
    <s v="Not Retained"/>
    <n v="1"/>
    <s v="Julia Von Weyhe"/>
    <x v="75"/>
    <s v="5/4/2026, 6:45 AM"/>
    <s v="Cancellation"/>
  </r>
  <r>
    <s v="DG0000561822"/>
    <s v="Canceled"/>
    <s v="Whirlpool Contact Center"/>
    <s v="5/4/2026, 6:51 AM"/>
    <s v="5/4/2026, 7:00 AM"/>
    <s v="8/21/2026, 11:59 PM"/>
    <s v="Annual Renewal"/>
    <m/>
    <s v="Not Retained"/>
    <n v="1"/>
    <s v="Ed Froude"/>
    <x v="75"/>
    <s v="5/4/2026, 6:51 AM"/>
    <s v="Cancellation"/>
  </r>
  <r>
    <s v="DG0001709673"/>
    <s v="Initial"/>
    <s v="Whirlpool Contact Center"/>
    <s v="5/4/2026, 7:49 AM"/>
    <s v="6/3/2026, 7:00 AM"/>
    <m/>
    <s v="Subscription"/>
    <m/>
    <s v="Not Retained"/>
    <n v="1"/>
    <s v="DONNA TAYLOR"/>
    <x v="75"/>
    <s v="5/4/2026, 7:49 AM"/>
    <s v="Cancellation"/>
  </r>
  <r>
    <s v="DG0001709674"/>
    <s v="Initial"/>
    <s v="Whirlpool Contact Center"/>
    <s v="5/4/2026, 7:50 AM"/>
    <s v="6/2/2026, 7:00 AM"/>
    <m/>
    <s v="Subscription"/>
    <m/>
    <s v="Not Retained"/>
    <n v="1"/>
    <s v="DONNA TAYLOR"/>
    <x v="75"/>
    <s v="5/4/2026, 7:50 AM"/>
    <s v="Cancellation"/>
  </r>
  <r>
    <s v="DG0001064697"/>
    <s v="Initial"/>
    <s v="Whirlpool Contact Center"/>
    <s v="5/4/2026, 7:59 AM"/>
    <s v="5/14/2026, 7:00 AM"/>
    <m/>
    <s v="Annual Renewal"/>
    <m/>
    <s v="Not Retained"/>
    <n v="1"/>
    <s v="Nathaniel Sligh"/>
    <x v="75"/>
    <s v="5/4/2026, 7:59 AM"/>
    <s v="Cancellation"/>
  </r>
  <r>
    <s v="DG0001223771"/>
    <s v="Initial"/>
    <s v="After Mail"/>
    <s v="5/4/2026, 8:07 AM"/>
    <s v="5/12/2026, 7:00 AM"/>
    <m/>
    <s v="Subscription"/>
    <m/>
    <s v="Not Retained"/>
    <n v="1"/>
    <s v="Norma Vorst"/>
    <x v="75"/>
    <s v="5/4/2026, 8:07 AM"/>
    <s v="Cancellation"/>
  </r>
  <r>
    <s v="DG0001130957"/>
    <s v="Canceled"/>
    <s v="Whirlpool Contact Center"/>
    <s v="5/4/2026, 8:10 AM"/>
    <s v="5/4/2026, 7:00 AM"/>
    <m/>
    <s v="Annual Renewal"/>
    <m/>
    <s v="Not Retained"/>
    <n v="1"/>
    <s v="Bianca Asker"/>
    <x v="75"/>
    <s v="5/4/2026, 8:10 AM"/>
    <s v="Cancellation"/>
  </r>
  <r>
    <s v="DG0001078533"/>
    <s v="Initial"/>
    <s v="Whirlpool Contact Center"/>
    <s v="5/4/2026, 8:30 AM"/>
    <s v="5/19/2026, 7:00 AM"/>
    <m/>
    <s v="Annual Renewal"/>
    <m/>
    <s v="Not Retained"/>
    <n v="1"/>
    <s v="Dolores Olvera"/>
    <x v="75"/>
    <s v="5/4/2026, 8:30 AM"/>
    <s v="Cancellation"/>
  </r>
  <r>
    <s v="DG0002046623"/>
    <s v="Initial"/>
    <s v="Whirlpool Contact Center"/>
    <s v="5/4/2026, 8:58 AM"/>
    <s v="6/2/2026, 7:00 AM"/>
    <m/>
    <s v="Subscription"/>
    <m/>
    <s v="Not Retained"/>
    <n v="1"/>
    <s v="John Urban"/>
    <x v="75"/>
    <s v="5/4/2026, 8:58 AM"/>
    <s v="Cancellation"/>
  </r>
  <r>
    <s v="DG0001060990"/>
    <s v="Initial"/>
    <s v="Whirlpool Contact Center"/>
    <s v="5/4/2026, 10:01 AM"/>
    <s v="5/12/2026, 7:00 AM"/>
    <m/>
    <s v="Annual Renewal"/>
    <m/>
    <s v="Not Retained"/>
    <n v="1"/>
    <s v="Zachary Light"/>
    <x v="75"/>
    <s v="5/4/2026, 10:01 AM"/>
    <s v="Cancellation"/>
  </r>
  <r>
    <s v="DG0001130071"/>
    <s v="Canceled"/>
    <s v="D&amp;G Contact Center"/>
    <s v="5/4/2026, 10:53 AM"/>
    <s v="5/8/2026, 7:00 AM"/>
    <m/>
    <s v="Subscription"/>
    <n v="0.2"/>
    <s v="Not Retained"/>
    <n v="1"/>
    <s v="Shirley Jennings"/>
    <x v="75"/>
    <s v="5/4/2026, 10:53 AM"/>
    <s v="Cancellation"/>
  </r>
  <r>
    <s v="DG0000981925"/>
    <s v="Canceled"/>
    <s v="Tel Reg"/>
    <s v="5/4/2026, 11:07 AM"/>
    <s v="5/10/2026, 7:00 AM"/>
    <s v="4/10/2027, 11:59 PM"/>
    <s v="Subscription"/>
    <m/>
    <s v="Not Retained"/>
    <n v="1"/>
    <s v="Rosemary Dowling"/>
    <x v="75"/>
    <s v="5/4/2026, 11:07 AM"/>
    <s v="Cancellation"/>
  </r>
  <r>
    <s v="DG0001915528"/>
    <s v="Initial"/>
    <s v="Tel Reg"/>
    <s v="5/4/2026, 11:47 AM"/>
    <s v="5/25/2026, 7:00 AM"/>
    <m/>
    <s v="Subscription"/>
    <m/>
    <s v="Not Retained"/>
    <n v="1"/>
    <s v="Joseph Mysliwiec"/>
    <x v="75"/>
    <s v="5/4/2026, 11:47 AM"/>
    <s v="Cancellation"/>
  </r>
  <r>
    <s v="DG0001915527"/>
    <s v="Initial"/>
    <s v="Tel Reg"/>
    <s v="5/4/2026, 11:47 AM"/>
    <s v="5/25/2026, 7:00 AM"/>
    <m/>
    <s v="Subscription"/>
    <m/>
    <s v="Not Retained"/>
    <n v="1"/>
    <s v="Joseph Mysliwiec"/>
    <x v="75"/>
    <s v="5/4/2026, 11:47 AM"/>
    <s v="Cancellation"/>
  </r>
  <r>
    <s v="DG0000220842"/>
    <s v="Canceled"/>
    <s v="Tel Reg"/>
    <s v="5/4/2026, 11:54 AM"/>
    <s v="5/4/2026, 7:00 AM"/>
    <s v="7/31/2026, 11:59 PM"/>
    <s v="Subscription"/>
    <m/>
    <s v="Not Retained"/>
    <n v="1"/>
    <s v="Brandon Chin"/>
    <x v="75"/>
    <s v="5/4/2026, 11:54 AM"/>
    <s v="Cancellation"/>
  </r>
  <r>
    <s v="DG0000220847"/>
    <s v="Canceled"/>
    <s v="Tel Reg"/>
    <s v="5/4/2026, 11:55 AM"/>
    <s v="5/4/2026, 7:00 AM"/>
    <s v="7/31/2026, 11:59 PM"/>
    <s v="Subscription"/>
    <m/>
    <s v="Not Retained"/>
    <n v="1"/>
    <s v="Brandon Chin"/>
    <x v="75"/>
    <s v="5/4/2026, 11:55 AM"/>
    <s v="Cancellation"/>
  </r>
  <r>
    <s v="DG0000220844"/>
    <s v="Canceled"/>
    <s v="Tel Reg"/>
    <s v="5/4/2026, 11:56 AM"/>
    <s v="5/4/2026, 7:00 AM"/>
    <s v="7/31/2026, 11:59 PM"/>
    <s v="Subscription"/>
    <m/>
    <s v="Not Retained"/>
    <n v="1"/>
    <s v="Brandon Chin"/>
    <x v="75"/>
    <s v="5/4/2026, 11:56 AM"/>
    <s v="Cancellation"/>
  </r>
  <r>
    <s v="DG0000220843"/>
    <s v="Canceled"/>
    <s v="Tel Reg"/>
    <s v="5/4/2026, 11:57 AM"/>
    <s v="5/4/2026, 7:00 AM"/>
    <s v="7/31/2026, 11:59 PM"/>
    <s v="Subscription"/>
    <m/>
    <s v="Not Retained"/>
    <n v="1"/>
    <s v="Brandon Chin"/>
    <x v="75"/>
    <s v="5/4/2026, 11:57 AM"/>
    <s v="Cancellation"/>
  </r>
  <r>
    <s v="DG0000220846"/>
    <s v="Canceled"/>
    <s v="Tel Reg"/>
    <s v="5/4/2026, 11:58 AM"/>
    <s v="5/4/2026, 7:00 AM"/>
    <s v="7/31/2026, 11:59 PM"/>
    <s v="Subscription"/>
    <m/>
    <s v="Not Retained"/>
    <n v="1"/>
    <s v="Brandon Chin"/>
    <x v="75"/>
    <s v="5/4/2026, 11:58 AM"/>
    <s v="Cancellation"/>
  </r>
  <r>
    <s v="DG0000220845"/>
    <s v="Canceled"/>
    <s v="Tel Reg"/>
    <s v="5/4/2026, 11:58 AM"/>
    <s v="5/4/2026, 7:00 AM"/>
    <s v="7/31/2026, 11:59 PM"/>
    <s v="Subscription"/>
    <m/>
    <s v="Not Retained"/>
    <n v="1"/>
    <s v="Brandon Chin"/>
    <x v="75"/>
    <s v="5/4/2026, 11:58 AM"/>
    <s v="Cancellation"/>
  </r>
  <r>
    <s v="DG0000738890"/>
    <s v="Canceled"/>
    <s v="Whirlpool Contact Center"/>
    <s v="5/4/2026, 12:16 PM"/>
    <s v="5/4/2026, 7:00 AM"/>
    <s v="12/9/2026, 11:59 PM"/>
    <s v="Annual Renewal"/>
    <m/>
    <s v="Not Retained"/>
    <n v="1"/>
    <s v="Carole Stone"/>
    <x v="75"/>
    <s v="5/4/2026, 12:16 PM"/>
    <s v="Cancellation"/>
  </r>
  <r>
    <s v="DG0000580755"/>
    <s v="Canceled"/>
    <s v="D&amp;G Contact Center"/>
    <s v="5/4/2026, 12:35 PM"/>
    <s v="5/4/2026, 7:00 AM"/>
    <s v="10/3/2026, 11:59 PM"/>
    <s v="Subscription"/>
    <n v="0.2"/>
    <s v="Not Retained"/>
    <n v="1"/>
    <s v="Robin Woehnker"/>
    <x v="75"/>
    <s v="5/4/2026, 12:35 PM"/>
    <s v="Cancellation"/>
  </r>
  <r>
    <s v="DG0001171291"/>
    <s v="Canceled"/>
    <s v="Whirlpool Contact Center"/>
    <s v="5/1/2026, 5:09 AM"/>
    <s v="5/1/2026, 7:00 AM"/>
    <m/>
    <s v="Annual Renewal"/>
    <m/>
    <s v="Not Retained"/>
    <n v="1"/>
    <s v="Monte Jackson"/>
    <x v="75"/>
    <s v="5/1/2026, 5:09 AM"/>
    <s v="Cancellation"/>
  </r>
  <r>
    <s v="DG0000654441"/>
    <s v="Initial"/>
    <s v="After Web"/>
    <s v="5/1/2026, 5:50 AM"/>
    <s v="5/19/2026, 7:00 AM"/>
    <s v="11/19/2026, 11:59 PM"/>
    <s v="Subscription"/>
    <m/>
    <s v="Not Retained"/>
    <n v="1"/>
    <s v="Tammy Lawson"/>
    <x v="75"/>
    <s v="5/1/2026, 5:50 AM"/>
    <s v="Cancellation"/>
  </r>
  <r>
    <s v="DG0000654442"/>
    <s v="Initial"/>
    <s v="After Web"/>
    <s v="5/1/2026, 5:51 AM"/>
    <s v="5/19/2026, 7:00 AM"/>
    <s v="11/19/2026, 11:59 PM"/>
    <s v="Subscription"/>
    <m/>
    <s v="Not Retained"/>
    <n v="1"/>
    <s v="Tammy Lawson"/>
    <x v="75"/>
    <s v="5/1/2026, 5:51 AM"/>
    <s v="Cancellation"/>
  </r>
  <r>
    <s v="DG0000654443"/>
    <s v="Initial"/>
    <s v="After Web"/>
    <s v="5/1/2026, 5:51 AM"/>
    <s v="5/19/2026, 7:00 AM"/>
    <s v="11/19/2026, 11:59 PM"/>
    <s v="Subscription"/>
    <m/>
    <s v="Not Retained"/>
    <n v="1"/>
    <s v="Tammy Lawson"/>
    <x v="75"/>
    <s v="5/1/2026, 5:51 AM"/>
    <s v="Cancellation"/>
  </r>
  <r>
    <s v="DG0000067751"/>
    <s v="Canceled"/>
    <s v="Tel Reg"/>
    <s v="5/1/2026, 6:34 AM"/>
    <s v="5/11/2026, 7:00 AM"/>
    <s v="8/11/2026, 11:59 PM"/>
    <s v="Subscription"/>
    <n v="0.2"/>
    <s v="Not Retained"/>
    <n v="1"/>
    <s v="Betty Camper"/>
    <x v="75"/>
    <s v="5/1/2026, 6:34 AM"/>
    <s v="Cancellation"/>
  </r>
  <r>
    <s v="DG0001040982"/>
    <s v="Canceled"/>
    <s v="Whirlpool Contact Center"/>
    <s v="5/1/2026, 9:46 AM"/>
    <s v="5/4/2026, 7:00 AM"/>
    <m/>
    <s v="Annual Renewal"/>
    <m/>
    <s v="Not Retained"/>
    <n v="1"/>
    <s v="CAPRICE BANKS"/>
    <x v="75"/>
    <s v="5/1/2026, 9:46 AM"/>
    <s v="Cancellation"/>
  </r>
  <r>
    <s v="DG0001749743"/>
    <s v="Initial"/>
    <s v="Tel Reg"/>
    <s v="5/1/2026, 9:54 AM"/>
    <s v="5/13/2026, 7:00 AM"/>
    <m/>
    <s v="Subscription"/>
    <m/>
    <s v="Not Retained"/>
    <n v="1"/>
    <s v="Gertrude Hard"/>
    <x v="75"/>
    <s v="5/1/2026, 9:54 AM"/>
    <s v="Cancellation"/>
  </r>
  <r>
    <s v="DG0000866604"/>
    <s v="Canceled"/>
    <s v="Whirlpool Contact Center"/>
    <s v="5/1/2026, 10:17 AM"/>
    <s v="5/1/2026, 7:00 AM"/>
    <s v="2/16/2027, 11:59 PM"/>
    <s v="Annual Renewal"/>
    <m/>
    <s v="Not Retained"/>
    <n v="1"/>
    <s v="STEVEN CHAPMAN"/>
    <x v="75"/>
    <s v="5/1/2026, 10:17 AM"/>
    <s v="Cancellation"/>
  </r>
  <r>
    <s v="DG0000978554"/>
    <s v="Canceled"/>
    <s v="Tel Reg"/>
    <s v="5/1/2026, 10:28 AM"/>
    <s v="5/8/2026, 7:00 AM"/>
    <s v="4/8/2027, 11:59 PM"/>
    <s v="Subscription"/>
    <m/>
    <s v="Not Retained"/>
    <n v="1"/>
    <s v="MARGARET CARMICHAEL"/>
    <x v="75"/>
    <s v="5/1/2026, 10:28 AM"/>
    <s v="Cancellation"/>
  </r>
  <r>
    <s v="DG0000978555"/>
    <s v="Canceled"/>
    <s v="Tel Reg"/>
    <s v="5/1/2026, 10:29 AM"/>
    <s v="5/8/2026, 7:00 AM"/>
    <s v="4/8/2027, 11:59 PM"/>
    <s v="Subscription"/>
    <m/>
    <s v="Not Retained"/>
    <n v="1"/>
    <s v="MARGARET CARMICHAEL"/>
    <x v="75"/>
    <s v="5/1/2026, 10:29 AM"/>
    <s v="Cancellation"/>
  </r>
  <r>
    <s v="DG0000114262"/>
    <s v="Canceled"/>
    <s v="Whirlpool Contact Center"/>
    <s v="5/1/2026, 10:30 AM"/>
    <s v="5/1/2026, 7:00 AM"/>
    <s v="1/8/2027, 11:59 PM"/>
    <s v="Annual Renewal"/>
    <m/>
    <s v="Not Retained"/>
    <n v="1"/>
    <s v="MARGARET CARMICHAEL"/>
    <x v="75"/>
    <s v="5/1/2026, 10:30 AM"/>
    <s v="Cancellation"/>
  </r>
  <r>
    <s v="DG0000083739"/>
    <s v="Canceled"/>
    <s v="Whirlpool Contact Center"/>
    <s v="5/1/2026, 10:31 AM"/>
    <s v="5/1/2026, 7:00 AM"/>
    <s v="10/28/2026, 11:59 PM"/>
    <s v="Annual Renewal"/>
    <m/>
    <s v="Not Retained"/>
    <n v="1"/>
    <s v="MARGARET CARMICHAEL"/>
    <x v="75"/>
    <s v="5/1/2026, 10:31 AM"/>
    <s v="Cancellation"/>
  </r>
  <r>
    <s v="DG0000083737"/>
    <s v="Canceled"/>
    <s v="Whirlpool Contact Center"/>
    <s v="5/1/2026, 10:31 AM"/>
    <s v="5/1/2026, 7:00 AM"/>
    <s v="10/28/2026, 11:59 PM"/>
    <s v="Annual Renewal"/>
    <m/>
    <s v="Not Retained"/>
    <n v="1"/>
    <s v="MARGARET CARMICHAEL"/>
    <x v="75"/>
    <s v="5/1/2026, 10:31 AM"/>
    <s v="Cancellation"/>
  </r>
  <r>
    <s v="DG0000978556"/>
    <s v="Canceled"/>
    <s v="D&amp;G Contact Center"/>
    <s v="5/1/2026, 10:32 AM"/>
    <s v="5/8/2026, 7:00 AM"/>
    <m/>
    <s v="Subscription"/>
    <m/>
    <s v="Not Retained"/>
    <n v="1"/>
    <s v="MARGARET CARMICHAEL"/>
    <x v="75"/>
    <s v="5/1/2026, 10:32 AM"/>
    <s v="Cancellation"/>
  </r>
  <r>
    <s v="DG0001353062"/>
    <s v="Initial"/>
    <s v="Tel Reg"/>
    <s v="5/1/2026, 12:55 PM"/>
    <s v="5/21/2026, 7:00 AM"/>
    <m/>
    <s v="Subscription"/>
    <m/>
    <s v="Not Retained"/>
    <n v="1"/>
    <s v="Deborah Chucker"/>
    <x v="75"/>
    <s v="5/1/2026, 12:55 PM"/>
    <s v="Cancellation"/>
  </r>
  <r>
    <s v="DG0001582032"/>
    <s v="Initial"/>
    <s v="Web Reg"/>
    <s v="5/1/2026, 1:20 PM"/>
    <s v="5/30/2026, 7:00 AM"/>
    <m/>
    <s v="Subscription"/>
    <m/>
    <s v="Not Retained"/>
    <n v="1"/>
    <s v="Antonia Langdon"/>
    <x v="75"/>
    <s v="5/1/2026, 1:20 PM"/>
    <s v="Cancellation"/>
  </r>
  <r>
    <s v="DG0002007391"/>
    <s v="Initial"/>
    <s v="Tel Reg"/>
    <s v="5/8/2026, 8:44 AM"/>
    <s v="5/19/2026, 7:00 AM"/>
    <m/>
    <s v="Subscription"/>
    <m/>
    <s v="Not Retained"/>
    <n v="1"/>
    <s v="glenda franklin"/>
    <x v="76"/>
    <s v="5/8/2026, 8:44 AM"/>
    <s v="Cancellation"/>
  </r>
  <r>
    <s v="DG0001396457"/>
    <s v="Canceled"/>
    <s v="Tel Reg"/>
    <s v="5/8/2026, 9:10 AM"/>
    <s v="5/8/2026, 7:00 AM"/>
    <m/>
    <s v="Subscription"/>
    <m/>
    <s v="Not Retained"/>
    <n v="1"/>
    <s v="Carol Jackman"/>
    <x v="76"/>
    <s v="5/8/2026, 9:10 AM"/>
    <s v="Cancellation"/>
  </r>
  <r>
    <s v="DG0001619316"/>
    <s v="Canceled"/>
    <s v="D&amp;G Contact Center"/>
    <s v="5/8/2026, 9:26 AM"/>
    <s v="5/10/2026, 7:00 AM"/>
    <m/>
    <s v="Subscription"/>
    <m/>
    <s v="Not Retained"/>
    <n v="1"/>
    <s v="Pete Semple"/>
    <x v="76"/>
    <s v="5/8/2026, 9:26 AM"/>
    <s v="Cancellation"/>
  </r>
  <r>
    <s v="DG0000683419"/>
    <s v="Initial"/>
    <s v="Web Reg"/>
    <s v="5/8/2026, 9:37 AM"/>
    <s v="6/7/2026, 7:00 AM"/>
    <s v="11/7/2026, 11:59 PM"/>
    <s v="Subscription"/>
    <m/>
    <s v="Not Retained"/>
    <n v="1"/>
    <s v="Michelle Luna"/>
    <x v="76"/>
    <s v="5/8/2026, 9:37 AM"/>
    <s v="Cancellation"/>
  </r>
  <r>
    <s v="DG0000846581"/>
    <s v="Canceled"/>
    <s v="Whirlpool Contact Center"/>
    <s v="5/8/2026, 10:12 AM"/>
    <s v="5/8/2026, 7:00 AM"/>
    <s v="2/5/2027, 11:59 PM"/>
    <s v="Annual Renewal"/>
    <m/>
    <s v="Not Retained"/>
    <n v="1"/>
    <s v="Ivana Mlinarevic"/>
    <x v="76"/>
    <s v="5/8/2026, 10:12 AM"/>
    <s v="Cancellation"/>
  </r>
  <r>
    <s v="DG0002024904"/>
    <s v="Initial"/>
    <s v="After Mail"/>
    <s v="5/8/2026, 10:33 AM"/>
    <s v="5/24/2026, 7:00 AM"/>
    <m/>
    <s v="Subscription"/>
    <n v="0.2"/>
    <s v="Not Retained"/>
    <n v="1"/>
    <s v="Janice Rosenkranz"/>
    <x v="76"/>
    <s v="5/8/2026, 10:33 AM"/>
    <s v="Cancellation"/>
  </r>
  <r>
    <s v="DG0001905974"/>
    <s v="Canceled"/>
    <s v="Tel Reg"/>
    <s v="5/8/2026, 10:55 AM"/>
    <s v="5/8/2026, 7:00 AM"/>
    <m/>
    <s v="Subscription"/>
    <m/>
    <s v="Not Retained"/>
    <n v="1"/>
    <s v="HJUSSAIN PALOS"/>
    <x v="76"/>
    <s v="5/8/2026, 10:55 AM"/>
    <s v="Cancellation"/>
  </r>
  <r>
    <s v="DG0001701015"/>
    <s v="Initial"/>
    <s v="D&amp;G Contact Center"/>
    <s v="5/8/2026, 12:02 PM"/>
    <s v="5/31/2026, 7:00 AM"/>
    <m/>
    <s v="Subscription"/>
    <m/>
    <s v="Not Retained"/>
    <n v="1"/>
    <s v="Troy Watts"/>
    <x v="76"/>
    <s v="5/8/2026, 12:02 PM"/>
    <s v="Cancellation"/>
  </r>
  <r>
    <s v="DG0001113898"/>
    <s v="Initial"/>
    <s v="Whirlpool Contact Center"/>
    <s v="5/8/2026, 12:13 PM"/>
    <s v="6/2/2026, 7:00 AM"/>
    <m/>
    <s v="Annual Renewal"/>
    <m/>
    <s v="Not Retained"/>
    <n v="1"/>
    <s v="GARY DEARAGON"/>
    <x v="76"/>
    <s v="5/8/2026, 12:13 PM"/>
    <s v="Cancellation"/>
  </r>
  <r>
    <s v="DG0001168130"/>
    <s v="Canceled"/>
    <s v="Whirlpool Contact Center"/>
    <s v="5/8/2026, 12:24 PM"/>
    <s v="5/8/2026, 7:00 AM"/>
    <m/>
    <s v="Annual Renewal"/>
    <m/>
    <s v="Not Retained"/>
    <n v="1"/>
    <s v="ALEKSANDRA KARP"/>
    <x v="76"/>
    <s v="5/8/2026, 12:24 PM"/>
    <s v="Cancellation"/>
  </r>
  <r>
    <s v="DG0002164635"/>
    <s v="Initial"/>
    <s v="D&amp;G Contact Center"/>
    <s v="5/8/2026, 12:37 PM"/>
    <s v="5/16/2026, 7:00 AM"/>
    <m/>
    <s v="Subscription"/>
    <n v="0.5"/>
    <s v="Not Retained"/>
    <n v="1"/>
    <s v="Kenneth Johnson Sr."/>
    <x v="76"/>
    <s v="5/8/2026, 12:37 PM"/>
    <s v="Cancellation"/>
  </r>
  <r>
    <s v="DG0001288345"/>
    <s v="Canceled"/>
    <s v="Whirlpool Contact Center"/>
    <s v="5/8/2026, 12:56 PM"/>
    <s v="5/8/2026, 7:00 AM"/>
    <m/>
    <s v="Annual Renewal"/>
    <m/>
    <s v="Not Retained"/>
    <n v="1"/>
    <s v="DANIELLE BARNES"/>
    <x v="76"/>
    <s v="5/8/2026, 12:56 PM"/>
    <s v="Cancellation"/>
  </r>
  <r>
    <s v="DG0000408102"/>
    <s v="Canceled"/>
    <s v="Whirlpool Contact Center"/>
    <s v="5/8/2026, 1:33 PM"/>
    <s v="5/8/2026, 7:00 AM"/>
    <s v="5/1/2027, 11:59 PM"/>
    <s v="Annual Renewal"/>
    <m/>
    <s v="Not Retained"/>
    <n v="1"/>
    <s v="Marina Massa"/>
    <x v="76"/>
    <s v="5/8/2026, 1:33 PM"/>
    <s v="Cancellation"/>
  </r>
  <r>
    <s v="DG0001142790"/>
    <s v="Canceled"/>
    <s v="Whirlpool Contact Center"/>
    <s v="5/8/2026, 3:01 PM"/>
    <s v="5/8/2026, 7:00 AM"/>
    <m/>
    <s v="Annual Renewal"/>
    <m/>
    <s v="Not Retained"/>
    <n v="1"/>
    <s v="RUTH RUMSEY"/>
    <x v="76"/>
    <s v="5/8/2026, 3:01 PM"/>
    <s v="Cancellation"/>
  </r>
  <r>
    <s v="DG0001021780"/>
    <s v="Initial"/>
    <s v="After CC"/>
    <s v="5/8/2026, 3:22 PM"/>
    <s v="5/27/2026, 7:00 AM"/>
    <m/>
    <s v="Subscription"/>
    <m/>
    <s v="Not Retained"/>
    <n v="1"/>
    <s v="Steven Frank"/>
    <x v="76"/>
    <s v="5/8/2026, 3:22 PM"/>
    <s v="Cancellation"/>
  </r>
  <r>
    <s v="DG0001572115"/>
    <s v="Initial"/>
    <s v="D&amp;G Contact Center"/>
    <s v="5/8/2026, 3:28 PM"/>
    <s v="5/27/2026, 7:00 AM"/>
    <m/>
    <s v="Subscription"/>
    <m/>
    <s v="Not Retained"/>
    <n v="1"/>
    <s v="Rochelle Hardy"/>
    <x v="76"/>
    <s v="5/8/2026, 3:28 PM"/>
    <s v="Cancellation"/>
  </r>
  <r>
    <s v="DG0000857245"/>
    <s v="Canceled"/>
    <s v="After Mail"/>
    <s v="5/8/2026, 3:34 PM"/>
    <s v="5/8/2026, 7:00 AM"/>
    <s v="3/31/2027, 11:59 PM"/>
    <s v="Subscription"/>
    <m/>
    <s v="Not Retained"/>
    <n v="1"/>
    <s v="Douglas Scribner"/>
    <x v="76"/>
    <s v="5/8/2026, 3:34 PM"/>
    <s v="Cancellation"/>
  </r>
  <r>
    <s v="DG0000857244"/>
    <s v="Canceled"/>
    <s v="After Mail"/>
    <s v="5/8/2026, 3:35 PM"/>
    <s v="5/8/2026, 7:00 AM"/>
    <s v="3/31/2027, 11:59 PM"/>
    <s v="Subscription"/>
    <m/>
    <s v="Not Retained"/>
    <n v="1"/>
    <s v="Douglas Scribner"/>
    <x v="76"/>
    <s v="5/8/2026, 3:35 PM"/>
    <s v="Cancellation"/>
  </r>
  <r>
    <s v="DG0001953249"/>
    <s v="Initial"/>
    <s v="D&amp;G Contact Center"/>
    <s v="5/8/2026, 4:02 PM"/>
    <s v="6/6/2026, 7:00 AM"/>
    <m/>
    <s v="Subscription"/>
    <m/>
    <s v="Not Retained"/>
    <n v="1"/>
    <s v="Ishani Lal"/>
    <x v="76"/>
    <s v="5/8/2026, 4:02 PM"/>
    <s v="Cancellation"/>
  </r>
  <r>
    <s v="DG0001953248"/>
    <s v="Initial"/>
    <s v="D&amp;G Contact Center"/>
    <s v="5/8/2026, 4:03 PM"/>
    <s v="6/6/2026, 7:00 AM"/>
    <m/>
    <s v="Subscription"/>
    <m/>
    <s v="Not Retained"/>
    <n v="1"/>
    <s v="Ishani Lal"/>
    <x v="76"/>
    <s v="5/8/2026, 4:03 PM"/>
    <s v="Cancellation"/>
  </r>
  <r>
    <s v="DG0000248308"/>
    <s v="Initial"/>
    <s v="Tel Reg"/>
    <s v="5/8/2026, 4:27 PM"/>
    <s v="5/18/2026, 7:00 AM"/>
    <s v="9/18/2026, 11:59 PM"/>
    <s v="Subscription"/>
    <m/>
    <s v="Not Retained"/>
    <n v="1"/>
    <s v="Janet Carr"/>
    <x v="76"/>
    <s v="5/8/2026, 4:27 PM"/>
    <s v="Cancellation"/>
  </r>
  <r>
    <s v="DG0000248307"/>
    <s v="Initial"/>
    <s v="Tel Reg"/>
    <s v="5/8/2026, 4:27 PM"/>
    <s v="5/18/2026, 7:00 AM"/>
    <s v="9/18/2026, 11:59 PM"/>
    <s v="Subscription"/>
    <m/>
    <s v="Not Retained"/>
    <n v="1"/>
    <s v="Janet Carr"/>
    <x v="76"/>
    <s v="5/8/2026, 4:27 PM"/>
    <s v="Cancellation"/>
  </r>
  <r>
    <s v="DG0000657311"/>
    <s v="Canceled"/>
    <s v="After Mail"/>
    <s v="5/8/2026, 4:31 PM"/>
    <s v="5/8/2026, 7:00 AM"/>
    <s v="1/19/2027, 11:59 PM"/>
    <s v="Subscription"/>
    <m/>
    <s v="Not Retained"/>
    <n v="1"/>
    <s v="Ramona Escobar"/>
    <x v="76"/>
    <s v="5/8/2026, 4:31 PM"/>
    <s v="Cancellation"/>
  </r>
  <r>
    <s v="DG0001406014"/>
    <s v="Canceled"/>
    <s v="D&amp;G Contact Center"/>
    <s v="5/8/2026, 4:31 PM"/>
    <s v="5/8/2026, 7:00 AM"/>
    <m/>
    <s v="Subscription"/>
    <m/>
    <s v="Not Retained"/>
    <n v="1"/>
    <s v="Ramona Escobar"/>
    <x v="76"/>
    <s v="5/8/2026, 4:31 PM"/>
    <s v="Cancellation"/>
  </r>
  <r>
    <s v="DG0001576837"/>
    <s v="Canceled"/>
    <s v="Tel Reg"/>
    <s v="5/8/2026, 4:34 PM"/>
    <s v="3/29/2026, 7:00 AM"/>
    <m/>
    <s v="Subscription"/>
    <m/>
    <s v="Not Retained"/>
    <n v="1"/>
    <s v="Meylin Tlatoa"/>
    <x v="76"/>
    <s v="5/8/2026, 4:34 PM"/>
    <s v="Cancellation"/>
  </r>
  <r>
    <s v="DG0001576833"/>
    <s v="Canceled"/>
    <s v="Tel Reg"/>
    <s v="5/8/2026, 4:34 PM"/>
    <s v="3/29/2026, 7:00 AM"/>
    <m/>
    <s v="Subscription"/>
    <m/>
    <s v="Not Retained"/>
    <n v="1"/>
    <s v="Meylin Tlatoa"/>
    <x v="76"/>
    <s v="5/8/2026, 4:34 PM"/>
    <s v="Cancellation"/>
  </r>
  <r>
    <s v="DG0001576835"/>
    <s v="Canceled"/>
    <s v="Tel Reg"/>
    <s v="5/8/2026, 4:35 PM"/>
    <s v="3/29/2026, 7:00 AM"/>
    <m/>
    <s v="Subscription"/>
    <m/>
    <s v="Not Retained"/>
    <n v="1"/>
    <s v="Meylin Tlatoa"/>
    <x v="76"/>
    <s v="5/8/2026, 4:35 PM"/>
    <s v="Cancellation"/>
  </r>
  <r>
    <s v="DG0000847817"/>
    <s v="Initial"/>
    <s v="After Web"/>
    <s v="5/8/2026, 4:37 PM"/>
    <s v="6/6/2026, 7:00 AM"/>
    <s v="2/6/2027, 11:59 PM"/>
    <s v="Subscription"/>
    <m/>
    <s v="Not Retained"/>
    <n v="1"/>
    <s v="Michael Peeples"/>
    <x v="76"/>
    <s v="5/8/2026, 4:37 PM"/>
    <s v="Cancellation"/>
  </r>
  <r>
    <s v="DG0001288629"/>
    <s v="Initial"/>
    <s v="Tel Reg"/>
    <s v="5/7/2026, 8:44 AM"/>
    <s v="6/3/2026, 7:00 AM"/>
    <m/>
    <s v="Subscription"/>
    <m/>
    <s v="Not Retained"/>
    <n v="1"/>
    <s v="Wada Stafford"/>
    <x v="76"/>
    <s v="5/7/2026, 8:44 AM"/>
    <s v="Cancellation"/>
  </r>
  <r>
    <s v="DG0001195833"/>
    <s v="Canceled"/>
    <s v="Whirlpool Contact Center"/>
    <s v="5/7/2026, 9:21 AM"/>
    <s v="5/7/2026, 7:00 AM"/>
    <m/>
    <s v="Annual Renewal"/>
    <m/>
    <s v="Not Retained"/>
    <n v="1"/>
    <s v="Mary Ellen Sullivan"/>
    <x v="76"/>
    <s v="5/7/2026, 9:21 AM"/>
    <s v="Cancellation"/>
  </r>
  <r>
    <s v="DG0001920778"/>
    <s v="Initial"/>
    <s v="D&amp;G Contact Center"/>
    <s v="5/7/2026, 9:32 AM"/>
    <s v="5/26/2026, 7:00 AM"/>
    <m/>
    <s v="Subscription"/>
    <m/>
    <s v="Not Retained"/>
    <n v="1"/>
    <s v="Ana Tzolis"/>
    <x v="76"/>
    <s v="5/7/2026, 9:32 AM"/>
    <s v="Cancellation"/>
  </r>
  <r>
    <s v="DG0001920779"/>
    <s v="Initial"/>
    <s v="Tel Reg"/>
    <s v="5/7/2026, 9:32 AM"/>
    <s v="5/26/2026, 7:00 AM"/>
    <m/>
    <s v="Subscription"/>
    <m/>
    <s v="Not Retained"/>
    <n v="1"/>
    <s v="Ana Tzolis"/>
    <x v="76"/>
    <s v="5/7/2026, 9:32 AM"/>
    <s v="Cancellation"/>
  </r>
  <r>
    <s v="DG0000940976"/>
    <s v="Initial"/>
    <s v="D&amp;G Contact Center"/>
    <s v="5/7/2026, 10:00 AM"/>
    <s v="5/22/2026, 7:00 AM"/>
    <s v="4/22/2027, 11:59 PM"/>
    <s v="Subscription"/>
    <m/>
    <s v="Not Retained"/>
    <n v="1"/>
    <s v="Srinivasa Asturi"/>
    <x v="76"/>
    <s v="5/7/2026, 10:00 AM"/>
    <s v="Cancellation"/>
  </r>
  <r>
    <s v="DG0000940975"/>
    <s v="Initial"/>
    <s v="D&amp;G Contact Center"/>
    <s v="5/7/2026, 10:01 AM"/>
    <s v="5/22/2026, 7:00 AM"/>
    <s v="4/22/2027, 11:59 PM"/>
    <s v="Subscription"/>
    <m/>
    <s v="Not Retained"/>
    <n v="1"/>
    <s v="Srinivasa Asturi"/>
    <x v="76"/>
    <s v="5/7/2026, 10:01 AM"/>
    <s v="Cancellation"/>
  </r>
  <r>
    <s v="DG0000940974"/>
    <s v="Initial"/>
    <s v="D&amp;G Contact Center"/>
    <s v="5/7/2026, 10:01 AM"/>
    <s v="5/22/2026, 7:00 AM"/>
    <s v="4/22/2027, 11:59 PM"/>
    <s v="Subscription"/>
    <m/>
    <s v="Not Retained"/>
    <n v="1"/>
    <s v="Srinivasa Asturi"/>
    <x v="76"/>
    <s v="5/7/2026, 10:01 AM"/>
    <s v="Cancellation"/>
  </r>
  <r>
    <s v="DG0001204418"/>
    <s v="Canceled"/>
    <s v="Whirlpool Contact Center"/>
    <s v="5/7/2026, 11:17 AM"/>
    <s v="5/7/2026, 7:00 AM"/>
    <m/>
    <s v="Annual Renewal"/>
    <m/>
    <s v="Not Retained"/>
    <n v="1"/>
    <s v="ryan RUDDERHAM"/>
    <x v="76"/>
    <s v="5/7/2026, 11:17 AM"/>
    <s v="Cancellation"/>
  </r>
  <r>
    <s v="DG0001607243"/>
    <s v="Canceled"/>
    <s v="Whirlpool Contact Center"/>
    <s v="5/7/2026, 11:40 AM"/>
    <s v="5/7/2026, 7:00 AM"/>
    <m/>
    <s v="Annual Renewal"/>
    <m/>
    <s v="Not Retained"/>
    <n v="1"/>
    <s v="NICK FRANCIS"/>
    <x v="76"/>
    <s v="5/7/2026, 11:40 AM"/>
    <s v="Cancellation"/>
  </r>
  <r>
    <s v="DG0001345244"/>
    <s v="Canceled"/>
    <s v="Whirlpool Contact Center"/>
    <s v="5/7/2026, 12:35 PM"/>
    <s v="5/7/2026, 7:00 AM"/>
    <m/>
    <s v="Annual Renewal"/>
    <m/>
    <s v="Not Retained"/>
    <n v="1"/>
    <s v="Mona Ferguson"/>
    <x v="76"/>
    <s v="5/7/2026, 12:35 PM"/>
    <s v="Cancellation"/>
  </r>
  <r>
    <s v="DG0000273173"/>
    <s v="Canceled"/>
    <s v="Tel Reg"/>
    <s v="5/7/2026, 1:56 PM"/>
    <s v="5/7/2026, 7:00 AM"/>
    <s v="10/29/2026, 11:59 PM"/>
    <s v="Subscription"/>
    <n v="0.2"/>
    <s v="Not Retained"/>
    <n v="1"/>
    <s v="Linda Littleton"/>
    <x v="76"/>
    <s v="5/7/2026, 1:56 PM"/>
    <s v="Cancellation"/>
  </r>
  <r>
    <s v="DG0000261381"/>
    <s v="Canceled"/>
    <s v="Tel Reg"/>
    <s v="5/7/2026, 1:57 PM"/>
    <s v="5/7/2026, 7:00 AM"/>
    <s v="10/10/2026, 11:59 PM"/>
    <s v="Subscription"/>
    <n v="0.2"/>
    <s v="Not Retained"/>
    <n v="1"/>
    <s v="Linda Littleton"/>
    <x v="76"/>
    <s v="5/7/2026, 1:57 PM"/>
    <s v="Cancellation"/>
  </r>
  <r>
    <s v="DG0000392788"/>
    <s v="Initial"/>
    <s v="Tel Reg"/>
    <s v="5/7/2026, 2:09 PM"/>
    <s v="5/18/2026, 7:00 AM"/>
    <s v="4/18/2027, 11:59 PM"/>
    <s v="Subscription"/>
    <n v="0.2"/>
    <s v="Not Retained"/>
    <n v="1"/>
    <s v="Richard Recco"/>
    <x v="76"/>
    <s v="5/7/2026, 2:09 PM"/>
    <s v="Cancellation"/>
  </r>
  <r>
    <s v="DG0000747663"/>
    <s v="Initial"/>
    <s v="After CC"/>
    <s v="5/7/2026, 2:31 PM"/>
    <s v="5/22/2026, 7:00 AM"/>
    <s v="2/22/2027, 11:59 PM"/>
    <s v="Subscription"/>
    <m/>
    <s v="Not Retained"/>
    <n v="1"/>
    <s v="Thelma Williams"/>
    <x v="76"/>
    <s v="5/7/2026, 2:31 PM"/>
    <s v="Cancellation"/>
  </r>
  <r>
    <s v="DG0001067694"/>
    <s v="Initial"/>
    <s v="Whirlpool Contact Center"/>
    <s v="5/7/2026, 3:11 PM"/>
    <s v="5/15/2026, 7:00 AM"/>
    <m/>
    <s v="Annual Renewal"/>
    <m/>
    <s v="Not Retained"/>
    <n v="1"/>
    <s v="Bobbie Weaver"/>
    <x v="76"/>
    <s v="5/7/2026, 3:11 PM"/>
    <s v="Cancellation"/>
  </r>
  <r>
    <s v="DG0001319845"/>
    <s v="Canceled"/>
    <s v="Whirlpool Contact Center"/>
    <s v="5/7/2026, 3:35 PM"/>
    <s v="5/7/2026, 7:00 AM"/>
    <m/>
    <s v="Annual Renewal"/>
    <m/>
    <s v="Not Retained"/>
    <n v="1"/>
    <s v="JORDAN LEE"/>
    <x v="76"/>
    <s v="5/7/2026, 3:35 PM"/>
    <s v="Cancellation"/>
  </r>
  <r>
    <s v="DG0000919936"/>
    <s v="Initial"/>
    <s v="Web Reg"/>
    <s v="5/7/2026, 4:24 PM"/>
    <s v="5/13/2026, 7:00 AM"/>
    <s v="3/13/2027, 11:59 PM"/>
    <s v="Subscription"/>
    <m/>
    <s v="Not Retained"/>
    <n v="1"/>
    <s v="Mayre Ren"/>
    <x v="76"/>
    <s v="5/7/2026, 4:24 PM"/>
    <s v="Cancellation"/>
  </r>
  <r>
    <s v="DG0001515037"/>
    <s v="Canceled"/>
    <s v="After CC"/>
    <s v="5/7/2026, 4:39 PM"/>
    <s v="5/11/2026, 7:00 AM"/>
    <m/>
    <s v="Subscription"/>
    <n v="0.2"/>
    <s v="Not Retained"/>
    <n v="1"/>
    <s v="Luke Rodakowski"/>
    <x v="76"/>
    <s v="5/7/2026, 4:39 PM"/>
    <s v="Cancellation"/>
  </r>
  <r>
    <s v="DG0001103186"/>
    <s v="Initial"/>
    <s v="Whirlpool Contact Center"/>
    <s v="5/7/2026, 4:47 PM"/>
    <s v="5/29/2026, 7:00 AM"/>
    <m/>
    <s v="Annual Renewal"/>
    <m/>
    <s v="Not Retained"/>
    <n v="1"/>
    <s v="TARA Geiger"/>
    <x v="76"/>
    <s v="5/7/2026, 4:47 PM"/>
    <s v="Cancellation"/>
  </r>
  <r>
    <s v="DG0000955947"/>
    <s v="Canceled"/>
    <s v="D&amp;G Contact Center"/>
    <s v="5/6/2026, 8:51 AM"/>
    <s v="5/6/2026, 7:00 AM"/>
    <s v="4/29/2027, 11:59 PM"/>
    <s v="Subscription"/>
    <m/>
    <s v="Not Retained"/>
    <n v="1"/>
    <s v="Raymond Martinez"/>
    <x v="76"/>
    <s v="5/6/2026, 8:51 AM"/>
    <s v="Cancellation"/>
  </r>
  <r>
    <s v="DG0000072415"/>
    <s v="Canceled"/>
    <s v="Tel Reg"/>
    <s v="5/6/2026, 8:52 AM"/>
    <s v="5/6/2026, 7:00 AM"/>
    <s v="8/25/2026, 11:59 PM"/>
    <s v="Subscription"/>
    <m/>
    <s v="Not Retained"/>
    <n v="1"/>
    <s v="Raymond Martinez"/>
    <x v="76"/>
    <s v="5/6/2026, 8:52 AM"/>
    <s v="Cancellation"/>
  </r>
  <r>
    <s v="DG0000072413"/>
    <s v="Canceled"/>
    <s v="Tel Reg"/>
    <s v="5/6/2026, 8:53 AM"/>
    <s v="5/6/2026, 7:00 AM"/>
    <s v="8/25/2026, 11:59 PM"/>
    <s v="Subscription"/>
    <m/>
    <s v="Not Retained"/>
    <n v="1"/>
    <s v="Raymond Martinez"/>
    <x v="76"/>
    <s v="5/6/2026, 8:53 AM"/>
    <s v="Cancellation"/>
  </r>
  <r>
    <s v="DG0000072412"/>
    <s v="Canceled"/>
    <s v="Tel Reg"/>
    <s v="5/6/2026, 8:54 AM"/>
    <s v="5/6/2026, 7:00 AM"/>
    <s v="8/25/2026, 11:59 PM"/>
    <s v="Subscription"/>
    <m/>
    <s v="Not Retained"/>
    <n v="1"/>
    <s v="Raymond Martinez"/>
    <x v="76"/>
    <s v="5/6/2026, 8:54 AM"/>
    <s v="Cancellation"/>
  </r>
  <r>
    <s v="DG0000072414"/>
    <s v="Canceled"/>
    <s v="Tel Reg"/>
    <s v="5/6/2026, 8:55 AM"/>
    <s v="5/6/2026, 7:00 AM"/>
    <s v="8/25/2026, 11:59 PM"/>
    <s v="Subscription"/>
    <m/>
    <s v="Not Retained"/>
    <n v="1"/>
    <s v="Raymond Martinez"/>
    <x v="76"/>
    <s v="5/6/2026, 8:55 AM"/>
    <s v="Cancellation"/>
  </r>
  <r>
    <s v="DG0000136213"/>
    <s v="Canceled"/>
    <s v="Tel Reg"/>
    <s v="5/6/2026, 8:56 AM"/>
    <s v="5/6/2026, 7:00 AM"/>
    <s v="1/27/2027, 11:59 PM"/>
    <s v="Subscription"/>
    <m/>
    <s v="Not Retained"/>
    <n v="1"/>
    <s v="Raymond Martinez"/>
    <x v="76"/>
    <s v="5/6/2026, 8:56 AM"/>
    <s v="Cancellation"/>
  </r>
  <r>
    <s v="DG0000207272"/>
    <s v="Canceled"/>
    <s v="D&amp;G Contact Center"/>
    <s v="5/6/2026, 8:57 AM"/>
    <s v="5/6/2026, 7:00 AM"/>
    <s v="8/4/2026, 11:59 PM"/>
    <s v="Annual Renewal"/>
    <m/>
    <s v="Not Retained"/>
    <n v="1"/>
    <s v="Raymond Martinez"/>
    <x v="76"/>
    <s v="5/6/2026, 8:57 AM"/>
    <s v="Cancellation"/>
  </r>
  <r>
    <s v="DG0001224363"/>
    <s v="Initial"/>
    <s v="Tel Reg"/>
    <s v="5/6/2026, 9:10 AM"/>
    <s v="5/13/2026, 7:00 AM"/>
    <m/>
    <s v="Subscription"/>
    <m/>
    <s v="Not Retained"/>
    <n v="1"/>
    <s v="Anthony Letourneau"/>
    <x v="76"/>
    <s v="5/6/2026, 9:10 AM"/>
    <s v="Cancellation"/>
  </r>
  <r>
    <s v="DG0001224361"/>
    <s v="Initial"/>
    <s v="Tel Reg"/>
    <s v="5/6/2026, 9:11 AM"/>
    <s v="5/13/2026, 7:00 AM"/>
    <m/>
    <s v="Subscription"/>
    <m/>
    <s v="Not Retained"/>
    <n v="1"/>
    <s v="Anthony Letourneau"/>
    <x v="76"/>
    <s v="5/6/2026, 9:11 AM"/>
    <s v="Cancellation"/>
  </r>
  <r>
    <s v="DG0001224352"/>
    <s v="Initial"/>
    <s v="Tel Reg"/>
    <s v="5/6/2026, 9:11 AM"/>
    <s v="5/13/2026, 7:00 AM"/>
    <m/>
    <s v="Subscription"/>
    <m/>
    <s v="Not Retained"/>
    <n v="1"/>
    <s v="Anthony Letourneau"/>
    <x v="76"/>
    <s v="5/6/2026, 9:11 AM"/>
    <s v="Cancellation"/>
  </r>
  <r>
    <s v="DG0001224343"/>
    <s v="Initial"/>
    <s v="Tel Reg"/>
    <s v="5/6/2026, 9:12 AM"/>
    <s v="5/13/2026, 7:00 AM"/>
    <m/>
    <s v="Subscription"/>
    <m/>
    <s v="Not Retained"/>
    <n v="1"/>
    <s v="Anthony Letourneau"/>
    <x v="76"/>
    <s v="5/6/2026, 9:12 AM"/>
    <s v="Cancellation"/>
  </r>
  <r>
    <s v="DG0001224330"/>
    <s v="Initial"/>
    <s v="Tel Reg"/>
    <s v="5/6/2026, 9:12 AM"/>
    <s v="5/13/2026, 7:00 AM"/>
    <m/>
    <s v="Subscription"/>
    <m/>
    <s v="Not Retained"/>
    <n v="1"/>
    <s v="Anthony Letourneau"/>
    <x v="76"/>
    <s v="5/6/2026, 9:12 AM"/>
    <s v="Cancellation"/>
  </r>
  <r>
    <s v="DG0001224324"/>
    <s v="Initial"/>
    <s v="Tel Reg"/>
    <s v="5/6/2026, 9:13 AM"/>
    <s v="5/13/2026, 7:00 AM"/>
    <m/>
    <s v="Subscription"/>
    <m/>
    <s v="Not Retained"/>
    <n v="1"/>
    <s v="Anthony Letourneau"/>
    <x v="76"/>
    <s v="5/6/2026, 9:13 AM"/>
    <s v="Cancellation"/>
  </r>
  <r>
    <s v="DG0000921076"/>
    <s v="Initial"/>
    <s v="Tel Reg"/>
    <s v="5/6/2026, 9:30 AM"/>
    <s v="5/14/2026, 7:00 AM"/>
    <s v="3/14/2027, 11:59 PM"/>
    <s v="Subscription"/>
    <m/>
    <s v="Not Retained"/>
    <n v="1"/>
    <s v="Esther Townsend"/>
    <x v="76"/>
    <s v="5/6/2026, 9:30 AM"/>
    <s v="Cancellation"/>
  </r>
  <r>
    <s v="DG0001701316"/>
    <s v="Initial"/>
    <s v="Web Reg"/>
    <s v="5/6/2026, 10:59 AM"/>
    <s v="6/1/2026, 7:00 AM"/>
    <m/>
    <s v="Subscription"/>
    <m/>
    <s v="Not Retained"/>
    <n v="1"/>
    <s v="Karen Albright"/>
    <x v="76"/>
    <s v="5/6/2026, 10:59 AM"/>
    <s v="Cancellation"/>
  </r>
  <r>
    <s v="DG0000468886"/>
    <s v="Canceled"/>
    <s v="Tel Reg"/>
    <s v="5/6/2026, 11:12 AM"/>
    <s v="5/6/2026, 7:00 AM"/>
    <s v="6/18/2026, 11:59 PM"/>
    <s v="Subscription"/>
    <m/>
    <s v="Not Retained"/>
    <n v="1"/>
    <s v="Gabriela Cascillo"/>
    <x v="76"/>
    <s v="5/6/2026, 11:12 AM"/>
    <s v="Cancellation"/>
  </r>
  <r>
    <s v="DG0000468880"/>
    <s v="Canceled"/>
    <s v="Tel Reg"/>
    <s v="5/6/2026, 11:13 AM"/>
    <s v="5/6/2026, 7:00 AM"/>
    <s v="6/18/2026, 11:59 PM"/>
    <s v="Subscription"/>
    <m/>
    <s v="Not Retained"/>
    <n v="1"/>
    <s v="Gabriela Cascillo"/>
    <x v="76"/>
    <s v="5/6/2026, 11:13 AM"/>
    <s v="Cancellation"/>
  </r>
  <r>
    <s v="DG0000468868"/>
    <s v="Canceled"/>
    <s v="Tel Reg"/>
    <s v="5/6/2026, 11:13 AM"/>
    <s v="5/6/2026, 7:00 AM"/>
    <s v="6/18/2026, 11:59 PM"/>
    <s v="Subscription"/>
    <m/>
    <s v="Not Retained"/>
    <n v="1"/>
    <s v="Gabriela Cascillo"/>
    <x v="76"/>
    <s v="5/6/2026, 11:13 AM"/>
    <s v="Cancellation"/>
  </r>
  <r>
    <s v="DG0001840942"/>
    <s v="Initial"/>
    <s v="Tel Reg"/>
    <s v="5/6/2026, 11:49 AM"/>
    <s v="6/5/2026, 7:00 AM"/>
    <m/>
    <s v="Subscription"/>
    <m/>
    <s v="Not Retained"/>
    <n v="1"/>
    <s v="Melinda Velez"/>
    <x v="76"/>
    <s v="5/6/2026, 11:49 AM"/>
    <s v="Cancellation"/>
  </r>
  <r>
    <s v="DG0001503403"/>
    <s v="Canceled"/>
    <s v="After CC"/>
    <s v="5/6/2026, 12:00 PM"/>
    <s v="5/6/2026, 7:00 AM"/>
    <m/>
    <s v="Subscription"/>
    <m/>
    <s v="Not Retained"/>
    <n v="1"/>
    <s v="Mary Olander"/>
    <x v="76"/>
    <s v="5/6/2026, 12:00 PM"/>
    <s v="Cancellation"/>
  </r>
  <r>
    <s v="DG0001124784"/>
    <s v="Initial"/>
    <s v="Whirlpool Contact Center"/>
    <s v="5/6/2026, 12:13 PM"/>
    <s v="6/5/2026, 7:00 AM"/>
    <m/>
    <s v="Annual Renewal"/>
    <m/>
    <s v="Not Retained"/>
    <n v="1"/>
    <s v="Jamie Pierce"/>
    <x v="76"/>
    <s v="5/6/2026, 12:13 PM"/>
    <s v="Cancellation"/>
  </r>
  <r>
    <s v="DG0001732399"/>
    <s v="Canceled"/>
    <s v="Tel Reg"/>
    <s v="5/6/2026, 1:18 PM"/>
    <s v="5/8/2026, 7:00 AM"/>
    <m/>
    <s v="Subscription"/>
    <m/>
    <s v="Not Retained"/>
    <n v="1"/>
    <s v="Karen Creswell"/>
    <x v="76"/>
    <s v="5/6/2026, 1:18 PM"/>
    <s v="Cancellation"/>
  </r>
  <r>
    <s v="DG0001399012"/>
    <s v="Initial"/>
    <s v="Tel Reg"/>
    <s v="5/6/2026, 2:15 PM"/>
    <s v="6/5/2026, 7:00 AM"/>
    <m/>
    <s v="Subscription"/>
    <m/>
    <s v="Not Retained"/>
    <n v="1"/>
    <s v="Gary Yokley"/>
    <x v="76"/>
    <s v="5/6/2026, 2:15 PM"/>
    <s v="Cancellation"/>
  </r>
  <r>
    <s v="DG0000682262"/>
    <s v="Canceled"/>
    <s v="Tel Reg"/>
    <s v="5/6/2026, 3:04 PM"/>
    <s v="5/7/2026, 7:00 AM"/>
    <s v="11/7/2026, 11:59 PM"/>
    <s v="Subscription"/>
    <n v="0.2"/>
    <s v="Not Retained"/>
    <n v="1"/>
    <s v="Heidi Burke"/>
    <x v="76"/>
    <s v="5/6/2026, 3:04 PM"/>
    <s v="Cancellation"/>
  </r>
  <r>
    <s v="DG0000682261"/>
    <s v="Canceled"/>
    <s v="Tel Reg"/>
    <s v="5/6/2026, 3:05 PM"/>
    <s v="5/7/2026, 7:00 AM"/>
    <s v="11/7/2026, 11:59 PM"/>
    <s v="Subscription"/>
    <n v="0.2"/>
    <s v="Not Retained"/>
    <n v="1"/>
    <s v="Heidi Burke"/>
    <x v="76"/>
    <s v="5/6/2026, 3:05 PM"/>
    <s v="Cancellation"/>
  </r>
  <r>
    <s v="DG0000682260"/>
    <s v="Canceled"/>
    <s v="Tel Reg"/>
    <s v="5/6/2026, 3:06 PM"/>
    <s v="5/7/2026, 7:00 AM"/>
    <s v="11/7/2026, 11:59 PM"/>
    <s v="Subscription"/>
    <n v="0.2"/>
    <s v="Not Retained"/>
    <n v="1"/>
    <s v="Heidi Burke"/>
    <x v="76"/>
    <s v="5/6/2026, 3:06 PM"/>
    <s v="Cancellation"/>
  </r>
  <r>
    <s v="DG0000682259"/>
    <s v="Canceled"/>
    <s v="Tel Reg"/>
    <s v="5/6/2026, 3:07 PM"/>
    <s v="5/7/2026, 7:00 AM"/>
    <s v="11/7/2026, 11:59 PM"/>
    <s v="Subscription"/>
    <n v="0.2"/>
    <s v="Not Retained"/>
    <n v="1"/>
    <s v="Heidi Burke"/>
    <x v="76"/>
    <s v="5/6/2026, 3:07 PM"/>
    <s v="Cancellation"/>
  </r>
  <r>
    <s v="DG0000020114"/>
    <s v="Canceled"/>
    <s v="Web Reg"/>
    <s v="5/6/2026, 3:11 PM"/>
    <s v="5/6/2026, 7:00 AM"/>
    <s v="12/24/2026, 11:59 PM"/>
    <s v="Subscription"/>
    <m/>
    <s v="Not Retained"/>
    <n v="1"/>
    <s v="Reinaldo Granado"/>
    <x v="76"/>
    <s v="5/6/2026, 3:11 PM"/>
    <s v="Cancellation"/>
  </r>
  <r>
    <s v="DG0001029556"/>
    <s v="Initial"/>
    <s v="Web Reg"/>
    <s v="5/6/2026, 3:57 PM"/>
    <s v="5/29/2026, 7:00 AM"/>
    <s v="4/29/2027, 11:59 PM"/>
    <s v="Subscription"/>
    <m/>
    <s v="Not Retained"/>
    <n v="1"/>
    <s v="Monalisa Prasad"/>
    <x v="76"/>
    <s v="5/6/2026, 3:57 PM"/>
    <s v="Cancellation"/>
  </r>
  <r>
    <s v="DG0000839715"/>
    <s v="Initial"/>
    <s v="D&amp;G Contact Center"/>
    <s v="5/6/2026, 4:30 PM"/>
    <s v="6/4/2026, 7:00 AM"/>
    <s v="3/4/2027, 11:59 PM"/>
    <s v="Subscription"/>
    <m/>
    <s v="Not Retained"/>
    <n v="1"/>
    <s v="Andrea Hulsman"/>
    <x v="76"/>
    <s v="5/6/2026, 4:30 PM"/>
    <s v="Cancellation"/>
  </r>
  <r>
    <s v="DG0001834085"/>
    <s v="Initial"/>
    <s v="Tel Reg"/>
    <s v="5/6/2026, 4:40 PM"/>
    <s v="6/4/2026, 7:00 AM"/>
    <m/>
    <s v="Subscription"/>
    <m/>
    <s v="Not Retained"/>
    <n v="1"/>
    <s v="ADRIANA FLENER"/>
    <x v="76"/>
    <s v="5/6/2026, 4:40 PM"/>
    <s v="Cancellation"/>
  </r>
  <r>
    <s v="DG0001834084"/>
    <s v="Initial"/>
    <s v="Tel Reg"/>
    <s v="5/6/2026, 4:41 PM"/>
    <s v="6/4/2026, 7:00 AM"/>
    <m/>
    <s v="Subscription"/>
    <m/>
    <s v="Not Retained"/>
    <n v="1"/>
    <s v="ADRIANA FLENER"/>
    <x v="76"/>
    <s v="5/6/2026, 4:41 PM"/>
    <s v="Cancellation"/>
  </r>
  <r>
    <s v="DG0000420410"/>
    <s v="Initial"/>
    <s v="After CC"/>
    <s v="5/5/2026, 8:37 AM"/>
    <s v="5/13/2026, 7:00 AM"/>
    <s v="6/13/2026, 11:59 PM"/>
    <s v="Subscription"/>
    <m/>
    <s v="Not Retained"/>
    <n v="1"/>
    <s v="Julie Estvander"/>
    <x v="76"/>
    <s v="5/5/2026, 8:37 AM"/>
    <s v="Cancellation"/>
  </r>
  <r>
    <s v="DG0001041241"/>
    <s v="Initial"/>
    <s v="Tel Reg"/>
    <s v="5/5/2026, 8:51 AM"/>
    <s v="6/4/2026, 7:00 AM"/>
    <s v="5/4/2027, 11:59 PM"/>
    <s v="Subscription"/>
    <m/>
    <s v="Not Retained"/>
    <n v="1"/>
    <s v="Cheryl Pavao"/>
    <x v="76"/>
    <s v="5/5/2026, 8:51 AM"/>
    <s v="Cancellation"/>
  </r>
  <r>
    <s v="DG0001097884"/>
    <s v="Initial"/>
    <s v="Tel Reg"/>
    <s v="5/5/2026, 10:04 AM"/>
    <s v="5/27/2026, 7:00 AM"/>
    <m/>
    <s v="Subscription"/>
    <m/>
    <s v="Not Retained"/>
    <n v="1"/>
    <s v="Ann Killian"/>
    <x v="76"/>
    <s v="5/5/2026, 10:04 AM"/>
    <s v="Cancellation"/>
  </r>
  <r>
    <s v="DG0001655319"/>
    <s v="Canceled"/>
    <s v="Whirlpool Contact Center"/>
    <s v="5/5/2026, 10:16 AM"/>
    <s v="5/5/2026, 7:00 AM"/>
    <m/>
    <s v="Annual Renewal"/>
    <m/>
    <s v="Not Retained"/>
    <n v="1"/>
    <s v="Gangadhara Gadhamsetti"/>
    <x v="76"/>
    <s v="5/5/2026, 10:16 AM"/>
    <s v="Cancellation"/>
  </r>
  <r>
    <s v="DG0000960331"/>
    <s v="Initial"/>
    <s v="D&amp;G Contact Center"/>
    <s v="5/5/2026, 10:27 AM"/>
    <s v="5/31/2026, 7:00 AM"/>
    <s v="4/30/2027, 11:59 PM"/>
    <s v="Subscription"/>
    <m/>
    <s v="Not Retained"/>
    <n v="1"/>
    <s v="Gregory Scott"/>
    <x v="76"/>
    <s v="5/5/2026, 10:27 AM"/>
    <s v="Cancellation"/>
  </r>
  <r>
    <s v="DG0000960326"/>
    <s v="Initial"/>
    <s v="Tel Reg"/>
    <s v="5/5/2026, 10:27 AM"/>
    <s v="5/31/2026, 7:00 AM"/>
    <s v="3/31/2027, 11:59 PM"/>
    <s v="Subscription"/>
    <m/>
    <s v="Not Retained"/>
    <n v="1"/>
    <s v="Gregory Scott"/>
    <x v="76"/>
    <s v="5/5/2026, 10:27 AM"/>
    <s v="Cancellation"/>
  </r>
  <r>
    <s v="DG0001710680"/>
    <s v="Initial"/>
    <s v="Tel Reg"/>
    <s v="5/5/2026, 10:36 AM"/>
    <s v="6/3/2026, 7:00 AM"/>
    <m/>
    <s v="Subscription"/>
    <m/>
    <s v="Not Retained"/>
    <n v="1"/>
    <s v="DEREK CLARE"/>
    <x v="76"/>
    <s v="5/5/2026, 10:36 AM"/>
    <s v="Cancellation"/>
  </r>
  <r>
    <s v="DG0001080950"/>
    <s v="Initial"/>
    <s v="Whirlpool Contact Center"/>
    <s v="5/5/2026, 10:54 AM"/>
    <s v="5/20/2026, 7:00 AM"/>
    <m/>
    <s v="Annual Renewal"/>
    <m/>
    <s v="Not Retained"/>
    <n v="1"/>
    <s v="Kevin Daniel"/>
    <x v="76"/>
    <s v="5/5/2026, 10:54 AM"/>
    <s v="Cancellation"/>
  </r>
  <r>
    <s v="DG0001199527"/>
    <s v="Canceled"/>
    <s v="Tel Reg"/>
    <s v="5/5/2026, 11:13 AM"/>
    <s v="5/5/2026, 7:00 AM"/>
    <m/>
    <s v="Subscription"/>
    <m/>
    <s v="Not Retained"/>
    <n v="1"/>
    <s v="ALBERTA DAFFNER"/>
    <x v="76"/>
    <s v="5/5/2026, 11:13 AM"/>
    <s v="Cancellation"/>
  </r>
  <r>
    <s v="DG0000457371"/>
    <s v="Canceled"/>
    <s v="Tel Reg"/>
    <s v="5/5/2026, 11:22 AM"/>
    <s v="5/10/2026, 7:00 AM"/>
    <s v="6/10/2026, 11:59 PM"/>
    <s v="Subscription"/>
    <m/>
    <s v="Not Retained"/>
    <n v="1"/>
    <s v="Gertrude Williams"/>
    <x v="76"/>
    <s v="5/5/2026, 11:22 AM"/>
    <s v="Cancellation"/>
  </r>
  <r>
    <s v="DG0001691718"/>
    <s v="Canceled"/>
    <s v="Tel Reg"/>
    <s v="5/5/2026, 12:11 PM"/>
    <s v="3/29/2026, 7:00 AM"/>
    <m/>
    <s v="Subscription"/>
    <m/>
    <s v="Not Retained"/>
    <n v="1"/>
    <s v="Paula Goodson"/>
    <x v="76"/>
    <s v="5/5/2026, 12:11 PM"/>
    <s v="Cancellation"/>
  </r>
  <r>
    <s v="DG0001691751"/>
    <s v="Canceled"/>
    <s v="D&amp;G Contact Center"/>
    <s v="5/5/2026, 12:12 PM"/>
    <s v="3/29/2026, 7:00 AM"/>
    <m/>
    <s v="Subscription"/>
    <m/>
    <s v="Not Retained"/>
    <n v="1"/>
    <s v="Paula Goodson"/>
    <x v="76"/>
    <s v="5/5/2026, 12:12 PM"/>
    <s v="Cancellation"/>
  </r>
  <r>
    <s v="DG0001691717"/>
    <s v="Canceled"/>
    <s v="Tel Reg"/>
    <s v="5/5/2026, 12:12 PM"/>
    <s v="3/29/2026, 7:00 AM"/>
    <m/>
    <s v="Subscription"/>
    <m/>
    <s v="Not Retained"/>
    <n v="1"/>
    <s v="Paula Goodson"/>
    <x v="76"/>
    <s v="5/5/2026, 12:12 PM"/>
    <s v="Cancellation"/>
  </r>
  <r>
    <s v="DG0001691752"/>
    <s v="Canceled"/>
    <s v="D&amp;G Contact Center"/>
    <s v="5/5/2026, 12:13 PM"/>
    <s v="3/29/2026, 7:00 AM"/>
    <m/>
    <s v="Subscription"/>
    <m/>
    <s v="Not Retained"/>
    <n v="1"/>
    <s v="Paula Goodson"/>
    <x v="76"/>
    <s v="5/5/2026, 12:13 PM"/>
    <s v="Cancellation"/>
  </r>
  <r>
    <s v="DG0000183296"/>
    <s v="Initial"/>
    <s v="Whirlpool Contact Center"/>
    <s v="5/5/2026, 1:06 PM"/>
    <s v="5/16/2026, 7:00 AM"/>
    <s v="5/16/2026, 11:59 PM"/>
    <s v="Annual Renewal"/>
    <m/>
    <s v="Not Retained"/>
    <n v="1"/>
    <s v="Rhonda Sanders"/>
    <x v="76"/>
    <s v="5/5/2026, 1:06 PM"/>
    <s v="Cancellation"/>
  </r>
  <r>
    <s v="DG0000675164"/>
    <s v="Initial"/>
    <s v="Tel Reg"/>
    <s v="5/5/2026, 1:47 PM"/>
    <s v="6/3/2026, 7:00 AM"/>
    <s v="11/3/2026, 11:59 PM"/>
    <s v="Subscription"/>
    <m/>
    <s v="Not Retained"/>
    <n v="1"/>
    <s v="Deborah Henry"/>
    <x v="76"/>
    <s v="5/5/2026, 1:47 PM"/>
    <s v="Cancellation"/>
  </r>
  <r>
    <s v="DG0000675161"/>
    <s v="Initial"/>
    <s v="Tel Reg"/>
    <s v="5/5/2026, 1:47 PM"/>
    <s v="6/3/2026, 7:00 AM"/>
    <s v="11/3/2026, 11:59 PM"/>
    <s v="Subscription"/>
    <m/>
    <s v="Not Retained"/>
    <n v="1"/>
    <s v="Deborah Henry"/>
    <x v="76"/>
    <s v="5/5/2026, 1:47 PM"/>
    <s v="Cancellation"/>
  </r>
  <r>
    <s v="DG0000675163"/>
    <s v="Initial"/>
    <s v="Tel Reg"/>
    <s v="5/5/2026, 1:48 PM"/>
    <s v="6/3/2026, 7:00 AM"/>
    <s v="11/3/2026, 11:59 PM"/>
    <s v="Subscription"/>
    <m/>
    <s v="Not Retained"/>
    <n v="1"/>
    <s v="Deborah Henry"/>
    <x v="76"/>
    <s v="5/5/2026, 1:48 PM"/>
    <s v="Cancellation"/>
  </r>
  <r>
    <s v="DG0001876640"/>
    <s v="Initial"/>
    <s v="D&amp;G Contact Center"/>
    <s v="5/5/2026, 2:02 PM"/>
    <s v="5/13/2026, 7:00 AM"/>
    <m/>
    <s v="Subscription"/>
    <m/>
    <s v="Not Retained"/>
    <n v="1"/>
    <s v="CHESTER VAUGHN"/>
    <x v="76"/>
    <s v="5/5/2026, 2:02 PM"/>
    <s v="Cancellation"/>
  </r>
  <r>
    <s v="DG0000610560"/>
    <s v="Initial"/>
    <s v="After CC"/>
    <s v="5/5/2026, 2:09 PM"/>
    <s v="5/23/2026, 7:00 AM"/>
    <s v="10/23/2026, 11:59 PM"/>
    <s v="Subscription"/>
    <m/>
    <s v="Not Retained"/>
    <n v="1"/>
    <s v="Anna Hilpl"/>
    <x v="76"/>
    <s v="5/5/2026, 2:09 PM"/>
    <s v="Cancellation"/>
  </r>
  <r>
    <s v="DG0001797022"/>
    <s v="Canceled"/>
    <s v="Whirlpool Contact Center"/>
    <s v="5/5/2026, 2:24 PM"/>
    <s v="5/5/2026, 7:00 AM"/>
    <m/>
    <s v="Annual Renewal"/>
    <m/>
    <s v="Not Retained"/>
    <n v="1"/>
    <s v="Joshua Ellery"/>
    <x v="76"/>
    <s v="5/5/2026, 2:24 PM"/>
    <s v="Cancellation"/>
  </r>
  <r>
    <s v="DG0001109596"/>
    <s v="Initial"/>
    <s v="Whirlpool Contact Center"/>
    <s v="5/5/2026, 2:58 PM"/>
    <s v="6/1/2026, 7:00 AM"/>
    <m/>
    <s v="Annual Renewal"/>
    <m/>
    <s v="Not Retained"/>
    <n v="1"/>
    <s v="JENNY BIFANO"/>
    <x v="76"/>
    <s v="5/5/2026, 2:58 PM"/>
    <s v="Cancellation"/>
  </r>
  <r>
    <s v="DG0000630014"/>
    <s v="Canceled"/>
    <s v="Whirlpool Contact Center"/>
    <s v="5/5/2026, 3:05 PM"/>
    <s v="5/5/2026, 7:00 AM"/>
    <s v="10/6/2026, 11:59 PM"/>
    <s v="Subscription"/>
    <m/>
    <s v="Not Retained"/>
    <n v="1"/>
    <s v="Patricia Bryant"/>
    <x v="76"/>
    <s v="5/5/2026, 3:05 PM"/>
    <s v="Cancellation"/>
  </r>
  <r>
    <s v="DG0001809248"/>
    <s v="Initial"/>
    <s v="D&amp;G Contact Center"/>
    <s v="5/5/2026, 3:32 PM"/>
    <s v="5/27/2026, 7:00 AM"/>
    <m/>
    <s v="Subscription"/>
    <m/>
    <s v="Not Retained"/>
    <n v="1"/>
    <s v="Mark Nalepka"/>
    <x v="76"/>
    <s v="5/5/2026, 3:32 PM"/>
    <s v="Cancellation"/>
  </r>
  <r>
    <s v="DG0001275843"/>
    <s v="Canceled"/>
    <s v="Whirlpool Contact Center"/>
    <s v="5/5/2026, 3:37 PM"/>
    <s v="5/5/2026, 7:00 AM"/>
    <m/>
    <s v="Annual Renewal"/>
    <m/>
    <s v="Not Retained"/>
    <n v="1"/>
    <s v="Ava Nida"/>
    <x v="76"/>
    <s v="5/5/2026, 3:37 PM"/>
    <s v="Cancellation"/>
  </r>
  <r>
    <s v="DG0001353392"/>
    <s v="Initial"/>
    <s v="Tel Reg"/>
    <s v="5/5/2026, 3:37 PM"/>
    <s v="5/21/2026, 7:00 AM"/>
    <m/>
    <s v="Subscription"/>
    <m/>
    <s v="Not Retained"/>
    <n v="1"/>
    <s v="Ava Nida"/>
    <x v="76"/>
    <s v="5/5/2026, 3:37 PM"/>
    <s v="Cancellation"/>
  </r>
  <r>
    <s v="DG0000686790"/>
    <s v="Canceled"/>
    <s v="Whirlpool Contact Center"/>
    <s v="5/5/2026, 3:40 PM"/>
    <s v="5/5/2026, 7:00 AM"/>
    <s v="11/10/2026, 11:59 PM"/>
    <s v="Annual Renewal"/>
    <m/>
    <s v="Not Retained"/>
    <n v="1"/>
    <s v="Elliana Grant"/>
    <x v="76"/>
    <s v="5/5/2026, 3:40 PM"/>
    <s v="Cancellation"/>
  </r>
  <r>
    <s v="DG0001118372"/>
    <s v="Initial"/>
    <s v="Whirlpool Contact Center"/>
    <s v="5/5/2026, 4:03 PM"/>
    <s v="6/3/2026, 7:00 AM"/>
    <m/>
    <s v="Annual Renewal"/>
    <m/>
    <s v="Not Retained"/>
    <n v="1"/>
    <s v="Malvenia Cox"/>
    <x v="76"/>
    <s v="5/5/2026, 4:03 PM"/>
    <s v="Cancellation"/>
  </r>
  <r>
    <s v="DG0001287786"/>
    <s v="Canceled"/>
    <s v="Whirlpool Contact Center"/>
    <s v="5/5/2026, 4:41 PM"/>
    <s v="5/3/2026, 7:00 AM"/>
    <m/>
    <s v="Annual Renewal"/>
    <m/>
    <s v="Not Retained"/>
    <n v="1"/>
    <s v="Chelsea AVILEZ"/>
    <x v="76"/>
    <s v="5/5/2026, 4:41 PM"/>
    <s v="Cancellation"/>
  </r>
  <r>
    <s v="DG0001117406"/>
    <s v="Initial"/>
    <s v="Whirlpool Contact Center"/>
    <s v="5/4/2026, 8:47 AM"/>
    <s v="6/3/2026, 7:00 AM"/>
    <m/>
    <s v="Subscription"/>
    <m/>
    <s v="Not Retained"/>
    <n v="1"/>
    <s v="Margaret Williams"/>
    <x v="76"/>
    <s v="5/4/2026, 8:47 AM"/>
    <s v="Cancellation"/>
  </r>
  <r>
    <s v="DG0001130735"/>
    <s v="Canceled"/>
    <s v="Tel Reg"/>
    <s v="5/4/2026, 8:54 AM"/>
    <s v="5/8/2026, 7:00 AM"/>
    <m/>
    <s v="Subscription"/>
    <m/>
    <s v="Not Retained"/>
    <n v="1"/>
    <s v="Evan Leach"/>
    <x v="76"/>
    <s v="5/4/2026, 8:54 AM"/>
    <s v="Cancellation"/>
  </r>
  <r>
    <s v="DG0000668435"/>
    <s v="Initial"/>
    <s v="After Mail"/>
    <s v="5/4/2026, 9:19 AM"/>
    <s v="5/28/2026, 7:00 AM"/>
    <s v="11/28/2026, 11:59 PM"/>
    <s v="Subscription"/>
    <m/>
    <s v="Not Retained"/>
    <n v="1"/>
    <s v="Kellie Worthew"/>
    <x v="76"/>
    <s v="5/4/2026, 9:19 AM"/>
    <s v="Cancellation"/>
  </r>
  <r>
    <s v="DG0000466955"/>
    <s v="Canceled"/>
    <s v="Whirlpool Contact Center"/>
    <s v="5/4/2026, 9:48 AM"/>
    <s v="5/4/2026, 7:00 AM"/>
    <s v="6/17/2026, 11:59 PM"/>
    <s v="Annual Renewal"/>
    <m/>
    <s v="Not Retained"/>
    <n v="1"/>
    <s v="Jeffrey Doiron"/>
    <x v="76"/>
    <s v="5/4/2026, 9:48 AM"/>
    <s v="Cancellation"/>
  </r>
  <r>
    <s v="DG0001467891"/>
    <s v="Canceled"/>
    <s v="After Web"/>
    <s v="5/4/2026, 10:01 AM"/>
    <s v="5/4/2026, 7:00 AM"/>
    <m/>
    <s v="Subscription"/>
    <m/>
    <s v="Not Retained"/>
    <n v="1"/>
    <s v="Janet Mosqueda"/>
    <x v="76"/>
    <s v="5/4/2026, 10:01 AM"/>
    <s v="Cancellation"/>
  </r>
  <r>
    <s v="DG0001044003"/>
    <s v="Canceled"/>
    <s v="After Mail"/>
    <s v="5/4/2026, 10:46 AM"/>
    <s v="5/4/2026, 7:00 AM"/>
    <m/>
    <s v="Subscription"/>
    <m/>
    <s v="Not Retained"/>
    <n v="1"/>
    <s v="Juanita Damon"/>
    <x v="76"/>
    <s v="5/4/2026, 10:46 AM"/>
    <s v="Cancellation"/>
  </r>
  <r>
    <s v="DG0001044002"/>
    <s v="Canceled"/>
    <s v="After Mail"/>
    <s v="5/4/2026, 10:47 AM"/>
    <s v="5/4/2026, 7:00 AM"/>
    <m/>
    <s v="Subscription"/>
    <m/>
    <s v="Not Retained"/>
    <n v="1"/>
    <s v="Juanita Damon"/>
    <x v="76"/>
    <s v="5/4/2026, 10:47 AM"/>
    <s v="Cancellation"/>
  </r>
  <r>
    <s v="DG0000027614"/>
    <s v="Canceled"/>
    <s v="Web Reg"/>
    <s v="5/4/2026, 11:12 AM"/>
    <s v="5/9/2026, 7:00 AM"/>
    <s v="2/9/2027, 11:59 PM"/>
    <s v="Subscription"/>
    <n v="0.2"/>
    <s v="Not Retained"/>
    <n v="1"/>
    <s v="Dan Nelson"/>
    <x v="76"/>
    <s v="5/4/2026, 11:12 AM"/>
    <s v="Cancellation"/>
  </r>
  <r>
    <s v="DG0000027613"/>
    <s v="Canceled"/>
    <s v="Web Reg"/>
    <s v="5/4/2026, 11:13 AM"/>
    <s v="5/9/2026, 7:00 AM"/>
    <s v="2/9/2027, 11:59 PM"/>
    <s v="Subscription"/>
    <n v="0.2"/>
    <s v="Not Retained"/>
    <n v="1"/>
    <s v="Dan Nelson"/>
    <x v="76"/>
    <s v="5/4/2026, 11:13 AM"/>
    <s v="Cancellation"/>
  </r>
  <r>
    <s v="DG0001074522"/>
    <s v="Initial"/>
    <s v="Whirlpool Contact Center"/>
    <s v="5/4/2026, 11:34 AM"/>
    <s v="5/18/2026, 7:00 AM"/>
    <m/>
    <s v="Annual Renewal"/>
    <m/>
    <s v="Not Retained"/>
    <n v="1"/>
    <s v="Jason Drury"/>
    <x v="76"/>
    <s v="5/4/2026, 11:34 AM"/>
    <s v="Cancellation"/>
  </r>
  <r>
    <s v="DG0000442102"/>
    <s v="Initial"/>
    <s v="After CC"/>
    <s v="5/4/2026, 12:09 PM"/>
    <s v="5/30/2026, 7:00 AM"/>
    <s v="5/30/2026, 11:59 PM"/>
    <s v="Subscription"/>
    <m/>
    <s v="Not Retained"/>
    <n v="1"/>
    <s v="Ollie Glass"/>
    <x v="76"/>
    <s v="5/4/2026, 12:09 PM"/>
    <s v="Cancellation"/>
  </r>
  <r>
    <s v="DG0001955282"/>
    <s v="Canceled"/>
    <s v="Whirlpool Contact Center"/>
    <s v="5/4/2026, 12:47 PM"/>
    <s v="5/4/2026, 7:00 AM"/>
    <m/>
    <s v="Subscription"/>
    <m/>
    <s v="Not Retained"/>
    <n v="1"/>
    <s v="Ryan Hicks"/>
    <x v="76"/>
    <s v="5/4/2026, 12:47 PM"/>
    <s v="Cancellation"/>
  </r>
  <r>
    <s v="DG0001709887"/>
    <s v="Initial"/>
    <s v="Tel Reg"/>
    <s v="5/4/2026, 1:02 PM"/>
    <s v="6/3/2026, 7:00 AM"/>
    <m/>
    <s v="Subscription"/>
    <m/>
    <s v="Not Retained"/>
    <n v="1"/>
    <s v="Vaunda Lou Johnston"/>
    <x v="76"/>
    <s v="5/4/2026, 1:02 PM"/>
    <s v="Cancellation"/>
  </r>
  <r>
    <s v="DG0002201111"/>
    <s v="Initial"/>
    <s v="D&amp;G Contact Center"/>
    <s v="5/4/2026, 1:12 PM"/>
    <s v="6/3/2026, 7:00 AM"/>
    <m/>
    <s v="Subscription"/>
    <n v="0.5"/>
    <s v="Not Retained"/>
    <n v="1"/>
    <s v="Judith Seigel"/>
    <x v="76"/>
    <s v="5/4/2026, 1:12 PM"/>
    <s v="Cancellation"/>
  </r>
  <r>
    <s v="DG0002201110"/>
    <s v="Initial"/>
    <s v="D&amp;G Contact Center"/>
    <s v="5/4/2026, 1:13 PM"/>
    <s v="6/3/2026, 7:00 AM"/>
    <m/>
    <s v="Subscription"/>
    <n v="0.5"/>
    <s v="Not Retained"/>
    <n v="1"/>
    <s v="Judith Seigel"/>
    <x v="76"/>
    <s v="5/4/2026, 1:13 PM"/>
    <s v="Cancellation"/>
  </r>
  <r>
    <s v="DG0002201109"/>
    <s v="Initial"/>
    <s v="D&amp;G Contact Center"/>
    <s v="5/4/2026, 1:14 PM"/>
    <s v="6/3/2026, 7:00 AM"/>
    <m/>
    <s v="Subscription"/>
    <n v="0.5"/>
    <s v="Not Retained"/>
    <n v="1"/>
    <s v="Judith Seigel"/>
    <x v="76"/>
    <s v="5/4/2026, 1:14 PM"/>
    <s v="Cancellation"/>
  </r>
  <r>
    <s v="DG0000603683"/>
    <s v="Initial"/>
    <s v="Tel Reg"/>
    <s v="5/4/2026, 1:14 PM"/>
    <s v="5/18/2026, 7:00 AM"/>
    <s v="9/18/2026, 11:59 PM"/>
    <s v="Subscription"/>
    <m/>
    <s v="Not Retained"/>
    <n v="1"/>
    <s v="Judith Seigel"/>
    <x v="76"/>
    <s v="5/4/2026, 1:14 PM"/>
    <s v="Cancellation"/>
  </r>
  <r>
    <s v="DG0001048765"/>
    <s v="Canceled"/>
    <s v="Whirlpool Contact Center"/>
    <s v="5/4/2026, 1:39 PM"/>
    <s v="5/7/2026, 7:00 AM"/>
    <m/>
    <s v="Annual Renewal"/>
    <m/>
    <s v="Not Retained"/>
    <n v="1"/>
    <s v="Alison Braga"/>
    <x v="76"/>
    <s v="5/4/2026, 1:39 PM"/>
    <s v="Cancellation"/>
  </r>
  <r>
    <s v="DG0001152922"/>
    <s v="Canceled"/>
    <s v="Whirlpool Contact Center"/>
    <s v="5/4/2026, 2:16 PM"/>
    <s v="5/4/2026, 7:00 AM"/>
    <m/>
    <s v="Annual Renewal"/>
    <m/>
    <s v="Not Retained"/>
    <n v="1"/>
    <s v="Randy Sun"/>
    <x v="76"/>
    <s v="5/4/2026, 2:16 PM"/>
    <s v="Cancellation"/>
  </r>
  <r>
    <s v="DG0001732985"/>
    <s v="Canceled"/>
    <s v="Web Reg"/>
    <s v="5/4/2026, 2:35 PM"/>
    <s v="5/8/2026, 7:00 AM"/>
    <m/>
    <s v="Subscription"/>
    <m/>
    <s v="Not Retained"/>
    <n v="1"/>
    <s v="Kevin Hurst"/>
    <x v="76"/>
    <s v="5/4/2026, 2:35 PM"/>
    <s v="Cancellation"/>
  </r>
  <r>
    <s v="DG0001213308"/>
    <s v="Canceled"/>
    <s v="Whirlpool Contact Center"/>
    <s v="5/4/2026, 2:43 PM"/>
    <s v="5/4/2026, 7:00 AM"/>
    <m/>
    <s v="Annual Renewal"/>
    <m/>
    <s v="Not Retained"/>
    <n v="1"/>
    <s v="Theresa Valenza"/>
    <x v="76"/>
    <s v="5/4/2026, 2:43 PM"/>
    <s v="Cancellation"/>
  </r>
  <r>
    <s v="DG0001193841"/>
    <s v="Canceled"/>
    <s v="Web Reg"/>
    <s v="5/4/2026, 3:04 PM"/>
    <s v="5/4/2026, 7:00 AM"/>
    <m/>
    <s v="Subscription"/>
    <m/>
    <s v="Not Retained"/>
    <n v="1"/>
    <s v="Donna Braswell"/>
    <x v="76"/>
    <s v="5/4/2026, 3:04 PM"/>
    <s v="Cancellation"/>
  </r>
  <r>
    <s v="DG0000402975"/>
    <s v="Canceled"/>
    <s v="Whirlpool Contact Center"/>
    <s v="5/4/2026, 3:14 PM"/>
    <s v="4/29/2026, 7:00 AM"/>
    <s v="4/28/2027, 11:59 PM"/>
    <s v="Annual Renewal"/>
    <m/>
    <s v="Not Retained"/>
    <n v="1"/>
    <s v="Sandra Spence"/>
    <x v="76"/>
    <s v="5/4/2026, 3:14 PM"/>
    <s v="Cancellation"/>
  </r>
  <r>
    <s v="DG0000619134"/>
    <s v="Canceled"/>
    <s v="Tel Reg"/>
    <s v="5/4/2026, 3:33 PM"/>
    <s v="5/4/2026, 7:00 AM"/>
    <s v="9/29/2026, 11:59 PM"/>
    <s v="Subscription"/>
    <m/>
    <s v="Not Retained"/>
    <n v="1"/>
    <s v="Caroline Taylor"/>
    <x v="76"/>
    <s v="5/4/2026, 3:33 PM"/>
    <s v="Cancellation"/>
  </r>
  <r>
    <s v="DG0001153487"/>
    <s v="Canceled"/>
    <s v="Whirlpool Contact Center"/>
    <s v="5/4/2026, 3:56 PM"/>
    <s v="5/4/2026, 7:00 AM"/>
    <m/>
    <s v="Annual Renewal"/>
    <m/>
    <s v="Not Retained"/>
    <n v="1"/>
    <s v="Sue Duval"/>
    <x v="76"/>
    <s v="5/4/2026, 3:56 PM"/>
    <s v="Cancellation"/>
  </r>
  <r>
    <s v="DG0001185542"/>
    <s v="Canceled"/>
    <s v="Whirlpool Contact Center"/>
    <s v="5/4/2026, 4:17 PM"/>
    <s v="3/29/2026, 7:00 AM"/>
    <m/>
    <s v="Annual Renewal"/>
    <m/>
    <s v="Not Retained"/>
    <n v="1"/>
    <s v="RUBEN ECHEVERRIA"/>
    <x v="76"/>
    <s v="5/4/2026, 4:17 PM"/>
    <s v="Cancellation"/>
  </r>
  <r>
    <s v="DG0001790566"/>
    <s v="Initial"/>
    <s v="D&amp;G Contact Center"/>
    <s v="5/4/2026, 4:21 PM"/>
    <s v="5/22/2026, 7:00 AM"/>
    <m/>
    <s v="Subscription"/>
    <m/>
    <s v="Not Retained"/>
    <n v="1"/>
    <s v="Randoplh danek"/>
    <x v="76"/>
    <s v="5/4/2026, 4:21 PM"/>
    <s v="Cancellation"/>
  </r>
  <r>
    <s v="DG0001030957"/>
    <s v="Initial"/>
    <s v="Tel Reg"/>
    <s v="5/4/2026, 4:24 PM"/>
    <s v="5/31/2026, 7:00 AM"/>
    <s v="4/30/2027, 11:59 PM"/>
    <s v="Subscription"/>
    <m/>
    <s v="Not Retained"/>
    <n v="1"/>
    <s v="Nancy Osborn"/>
    <x v="76"/>
    <s v="5/4/2026, 4:24 PM"/>
    <s v="Cancellation"/>
  </r>
  <r>
    <s v="DG0001605269"/>
    <s v="Canceled"/>
    <s v="D&amp;G Contact Center"/>
    <s v="5/4/2026, 4:35 PM"/>
    <s v="5/6/2026, 7:00 AM"/>
    <m/>
    <s v="Subscription"/>
    <m/>
    <s v="Not Retained"/>
    <n v="1"/>
    <s v="Micheal Han"/>
    <x v="76"/>
    <s v="5/4/2026, 4:35 PM"/>
    <s v="Cancellation"/>
  </r>
  <r>
    <s v="DG0001115309"/>
    <s v="Canceled"/>
    <s v="Whirlpool Contact Center"/>
    <s v="5/1/2026, 8:41 AM"/>
    <s v="5/1/2026, 7:00 AM"/>
    <m/>
    <s v="Annual Renewal"/>
    <m/>
    <s v="Not Retained"/>
    <n v="1"/>
    <s v="Tony Bielkunski"/>
    <x v="76"/>
    <s v="5/1/2026, 8:41 AM"/>
    <s v="Cancellation"/>
  </r>
  <r>
    <s v="DG0001118309"/>
    <s v="Canceled"/>
    <s v="Whirlpool Contact Center"/>
    <s v="5/1/2026, 8:52 AM"/>
    <s v="5/1/2026, 7:00 AM"/>
    <m/>
    <s v="Annual Renewal"/>
    <m/>
    <s v="Not Retained"/>
    <n v="1"/>
    <s v="TAE LEE"/>
    <x v="76"/>
    <s v="5/1/2026, 8:52 AM"/>
    <s v="Cancellation"/>
  </r>
  <r>
    <s v="DG0001764481"/>
    <s v="Canceled"/>
    <s v="D&amp;G Contact Center"/>
    <s v="5/1/2026, 9:13 AM"/>
    <s v="5/1/2026, 7:00 AM"/>
    <m/>
    <s v="Subscription"/>
    <m/>
    <s v="Not Retained"/>
    <n v="1"/>
    <s v="Janice Sellers"/>
    <x v="76"/>
    <s v="5/1/2026, 9:13 AM"/>
    <s v="Cancellation"/>
  </r>
  <r>
    <s v="DG0001187442"/>
    <s v="Canceled"/>
    <s v="Whirlpool Contact Center"/>
    <s v="5/1/2026, 9:22 AM"/>
    <s v="5/1/2026, 7:00 AM"/>
    <m/>
    <s v="Annual Renewal"/>
    <m/>
    <s v="Not Retained"/>
    <n v="1"/>
    <s v="Ken Whitt"/>
    <x v="76"/>
    <s v="5/1/2026, 9:22 AM"/>
    <s v="Cancellation"/>
  </r>
  <r>
    <s v="DG0001670073"/>
    <s v="Canceled"/>
    <s v="Whirlpool Contact Center"/>
    <s v="5/1/2026, 9:27 AM"/>
    <s v="4/23/2026, 7:00 AM"/>
    <m/>
    <s v="Annual Renewal"/>
    <m/>
    <s v="Not Retained"/>
    <n v="1"/>
    <s v="Elizabeth Hernandez"/>
    <x v="76"/>
    <s v="5/1/2026, 9:27 AM"/>
    <s v="Cancellation"/>
  </r>
  <r>
    <s v="DG0000668445"/>
    <s v="Initial"/>
    <s v="D&amp;G Contact Center"/>
    <s v="5/1/2026, 9:38 AM"/>
    <s v="5/28/2026, 7:00 AM"/>
    <s v="11/28/2026, 11:59 PM"/>
    <s v="Subscription"/>
    <m/>
    <s v="Not Retained"/>
    <n v="1"/>
    <s v="Michael Faber"/>
    <x v="76"/>
    <s v="5/1/2026, 9:38 AM"/>
    <s v="Cancellation"/>
  </r>
  <r>
    <s v="DG0000668444"/>
    <s v="Initial"/>
    <s v="D&amp;G Contact Center"/>
    <s v="5/1/2026, 9:39 AM"/>
    <s v="5/28/2026, 7:00 AM"/>
    <s v="11/28/2026, 11:59 PM"/>
    <s v="Subscription"/>
    <m/>
    <s v="Not Retained"/>
    <n v="1"/>
    <s v="Michael Faber"/>
    <x v="76"/>
    <s v="5/1/2026, 9:39 AM"/>
    <s v="Cancellation"/>
  </r>
  <r>
    <s v="DG0001503243"/>
    <s v="Canceled"/>
    <s v="Tel Reg"/>
    <s v="5/1/2026, 10:07 AM"/>
    <s v="5/8/2026, 7:00 AM"/>
    <m/>
    <s v="Subscription"/>
    <m/>
    <s v="Not Retained"/>
    <n v="1"/>
    <s v="Ahmad Haghzadehkhatei"/>
    <x v="76"/>
    <s v="5/1/2026, 10:07 AM"/>
    <s v="Cancellation"/>
  </r>
  <r>
    <s v="DG0001503242"/>
    <s v="Canceled"/>
    <s v="Tel Reg"/>
    <s v="5/1/2026, 10:08 AM"/>
    <s v="5/8/2026, 7:00 AM"/>
    <m/>
    <s v="Subscription"/>
    <m/>
    <s v="Not Retained"/>
    <n v="1"/>
    <s v="Ahmad Haghzadehkhatei"/>
    <x v="76"/>
    <s v="5/1/2026, 10:08 AM"/>
    <s v="Cancellation"/>
  </r>
  <r>
    <s v="DG0001503241"/>
    <s v="Canceled"/>
    <s v="Tel Reg"/>
    <s v="5/1/2026, 10:08 AM"/>
    <s v="5/8/2026, 7:00 AM"/>
    <m/>
    <s v="Subscription"/>
    <m/>
    <s v="Not Retained"/>
    <n v="1"/>
    <s v="Ahmad Haghzadehkhatei"/>
    <x v="76"/>
    <s v="5/1/2026, 10:08 AM"/>
    <s v="Cancellation"/>
  </r>
  <r>
    <s v="DG0001923440"/>
    <s v="Initial"/>
    <s v="Whirlpool Contact Center"/>
    <s v="5/1/2026, 11:02 AM"/>
    <s v="5/26/2026, 7:00 AM"/>
    <m/>
    <s v="Subscription"/>
    <m/>
    <s v="Not Retained"/>
    <n v="1"/>
    <s v="CHERYL BURNS"/>
    <x v="76"/>
    <s v="5/1/2026, 11:02 AM"/>
    <s v="Cancellation"/>
  </r>
  <r>
    <s v="DG0001043628"/>
    <s v="Canceled"/>
    <s v="Whirlpool Contact Center"/>
    <s v="5/1/2026, 11:18 AM"/>
    <s v="5/5/2026, 7:00 AM"/>
    <m/>
    <s v="Annual Renewal"/>
    <m/>
    <s v="Not Retained"/>
    <n v="1"/>
    <s v="SUE ZICHLIN"/>
    <x v="76"/>
    <s v="5/1/2026, 11:18 AM"/>
    <s v="Cancellation"/>
  </r>
  <r>
    <s v="DG0001816875"/>
    <s v="Initial"/>
    <s v="Tel Reg"/>
    <s v="5/1/2026, 11:55 AM"/>
    <s v="5/30/2026, 7:00 AM"/>
    <m/>
    <s v="Subscription"/>
    <m/>
    <s v="Not Retained"/>
    <n v="1"/>
    <s v="aaron coulton"/>
    <x v="76"/>
    <s v="5/1/2026, 11:55 AM"/>
    <s v="Cancellation"/>
  </r>
  <r>
    <s v="DG0001816874"/>
    <s v="Initial"/>
    <s v="Tel Reg"/>
    <s v="5/1/2026, 11:56 AM"/>
    <s v="5/30/2026, 7:00 AM"/>
    <m/>
    <s v="Subscription"/>
    <m/>
    <s v="Not Retained"/>
    <n v="1"/>
    <s v="aaron coulton"/>
    <x v="76"/>
    <s v="5/1/2026, 11:56 AM"/>
    <s v="Cancellation"/>
  </r>
  <r>
    <s v="DG0001816873"/>
    <s v="Initial"/>
    <s v="Tel Reg"/>
    <s v="5/1/2026, 11:57 AM"/>
    <s v="5/30/2026, 7:00 AM"/>
    <m/>
    <s v="Subscription"/>
    <m/>
    <s v="Not Retained"/>
    <n v="1"/>
    <s v="aaron coulton"/>
    <x v="76"/>
    <s v="5/1/2026, 11:57 AM"/>
    <s v="Cancellation"/>
  </r>
  <r>
    <s v="DG0001816872"/>
    <s v="Initial"/>
    <s v="Tel Reg"/>
    <s v="5/1/2026, 11:57 AM"/>
    <s v="5/30/2026, 7:00 AM"/>
    <m/>
    <s v="Subscription"/>
    <m/>
    <s v="Not Retained"/>
    <n v="1"/>
    <s v="aaron coulton"/>
    <x v="76"/>
    <s v="5/1/2026, 11:57 AM"/>
    <s v="Cancellation"/>
  </r>
  <r>
    <s v="DG0001816871"/>
    <s v="Initial"/>
    <s v="Tel Reg"/>
    <s v="5/1/2026, 11:58 AM"/>
    <s v="5/30/2026, 7:00 AM"/>
    <m/>
    <s v="Subscription"/>
    <m/>
    <s v="Not Retained"/>
    <n v="1"/>
    <s v="aaron coulton"/>
    <x v="76"/>
    <s v="5/1/2026, 11:58 AM"/>
    <s v="Cancellation"/>
  </r>
  <r>
    <s v="DG0001816869"/>
    <s v="Initial"/>
    <s v="Tel Reg"/>
    <s v="5/1/2026, 11:59 AM"/>
    <s v="5/30/2026, 7:00 AM"/>
    <m/>
    <s v="Subscription"/>
    <m/>
    <s v="Not Retained"/>
    <n v="1"/>
    <s v="aaron coulton"/>
    <x v="76"/>
    <s v="5/1/2026, 11:59 AM"/>
    <s v="Cancellation"/>
  </r>
  <r>
    <s v="DG0001130381"/>
    <s v="Canceled"/>
    <s v="Whirlpool Contact Center"/>
    <s v="5/1/2026, 12:11 PM"/>
    <s v="5/1/2026, 7:00 AM"/>
    <m/>
    <s v="Annual Renewal"/>
    <m/>
    <s v="Not Retained"/>
    <n v="1"/>
    <s v="Letty Storm"/>
    <x v="76"/>
    <s v="5/1/2026, 12:11 PM"/>
    <s v="Cancellation"/>
  </r>
  <r>
    <s v="DG0002189860"/>
    <s v="Canceled"/>
    <s v="Tel Reg"/>
    <s v="5/1/2026, 12:17 PM"/>
    <s v="4/28/2026, 7:00 AM"/>
    <m/>
    <s v="Subscription"/>
    <n v="0.5"/>
    <s v="Not Retained"/>
    <n v="1"/>
    <s v="Sarah Werman Carman"/>
    <x v="76"/>
    <s v="5/1/2026, 12:17 PM"/>
    <s v="Cancellation"/>
  </r>
  <r>
    <s v="DG0001949333"/>
    <s v="Canceled"/>
    <s v="Tel Reg"/>
    <s v="5/1/2026, 1:32 PM"/>
    <s v="5/1/2026, 7:00 AM"/>
    <m/>
    <s v="Subscription"/>
    <n v="0.5"/>
    <s v="Not Retained"/>
    <n v="1"/>
    <s v="Barbara Gilger"/>
    <x v="76"/>
    <s v="5/1/2026, 1:32 PM"/>
    <s v="Cancellation"/>
  </r>
  <r>
    <s v="DG0001360557"/>
    <s v="Canceled"/>
    <s v="Whirlpool Contact Center"/>
    <s v="5/1/2026, 2:02 PM"/>
    <s v="5/1/2026, 7:00 AM"/>
    <m/>
    <s v="Annual Renewal"/>
    <m/>
    <s v="Not Retained"/>
    <n v="1"/>
    <s v="Leonel Tapel"/>
    <x v="76"/>
    <s v="5/1/2026, 2:02 PM"/>
    <s v="Cancellation"/>
  </r>
  <r>
    <s v="DG0000675012"/>
    <s v="Initial"/>
    <s v="After OB"/>
    <s v="5/1/2026, 2:48 PM"/>
    <s v="5/20/2026, 7:00 AM"/>
    <s v="11/20/2026, 11:59 PM"/>
    <s v="Subscription"/>
    <m/>
    <s v="Not Retained"/>
    <n v="1"/>
    <s v="Jeffrey Arnts"/>
    <x v="76"/>
    <s v="5/1/2026, 2:48 PM"/>
    <s v="Cancellation"/>
  </r>
  <r>
    <s v="DG0000016885"/>
    <s v="Canceled"/>
    <s v="Web Reg"/>
    <s v="5/1/2026, 3:11 PM"/>
    <s v="5/1/2026, 7:00 AM"/>
    <s v="11/29/2026, 11:59 PM"/>
    <s v="Subscription"/>
    <m/>
    <s v="Not Retained"/>
    <n v="1"/>
    <s v="Mike Grim"/>
    <x v="76"/>
    <s v="5/1/2026, 3:11 PM"/>
    <s v="Cancellation"/>
  </r>
  <r>
    <s v="DG0000016884"/>
    <s v="Canceled"/>
    <s v="Web Reg"/>
    <s v="5/1/2026, 3:12 PM"/>
    <s v="5/1/2026, 7:00 AM"/>
    <s v="11/29/2026, 11:59 PM"/>
    <s v="Subscription"/>
    <m/>
    <s v="Not Retained"/>
    <n v="1"/>
    <s v="Mike Grim"/>
    <x v="76"/>
    <s v="5/1/2026, 3:12 PM"/>
    <s v="Cancellation"/>
  </r>
  <r>
    <s v="DG0000987085"/>
    <s v="Initial"/>
    <s v="Whirlpool Contact Center"/>
    <s v="5/1/2026, 3:22 PM"/>
    <s v="5/13/2026, 7:00 AM"/>
    <s v="4/13/2027, 11:59 PM"/>
    <s v="Subscription"/>
    <m/>
    <s v="Not Retained"/>
    <n v="1"/>
    <s v="KIRKLAN STEWARD"/>
    <x v="76"/>
    <s v="5/1/2026, 3:22 PM"/>
    <s v="Cancellation"/>
  </r>
  <r>
    <s v="DG0000227792"/>
    <s v="Canceled"/>
    <s v="Web Reg"/>
    <s v="5/1/2026, 3:47 PM"/>
    <s v="5/1/2026, 7:00 AM"/>
    <s v="8/13/2026, 11:59 PM"/>
    <s v="Subscription"/>
    <m/>
    <s v="Not Retained"/>
    <n v="1"/>
    <s v="Debra Lawrence"/>
    <x v="76"/>
    <s v="5/1/2026, 3:47 PM"/>
    <s v="Cancellation"/>
  </r>
  <r>
    <s v="DG0000227790"/>
    <s v="Canceled"/>
    <s v="Web Reg"/>
    <s v="5/1/2026, 3:47 PM"/>
    <s v="5/1/2026, 7:00 AM"/>
    <s v="8/13/2026, 11:59 PM"/>
    <s v="Subscription"/>
    <m/>
    <s v="Not Retained"/>
    <n v="1"/>
    <s v="Debra Lawrence"/>
    <x v="76"/>
    <s v="5/1/2026, 3:47 PM"/>
    <s v="Cancellation"/>
  </r>
  <r>
    <s v="DG0001956580"/>
    <s v="Canceled"/>
    <s v="Tel Reg"/>
    <s v="5/1/2026, 3:53 PM"/>
    <s v="5/5/2026, 7:00 AM"/>
    <m/>
    <s v="Subscription"/>
    <m/>
    <s v="Not Retained"/>
    <n v="1"/>
    <s v="Diane Vierra"/>
    <x v="76"/>
    <s v="5/1/2026, 3:53 PM"/>
    <s v="Cancellation"/>
  </r>
  <r>
    <s v="DG0001430539"/>
    <s v="Initial"/>
    <s v="Web Reg"/>
    <s v="5/1/2026, 4:08 PM"/>
    <s v="5/15/2026, 7:00 AM"/>
    <m/>
    <s v="Subscription"/>
    <m/>
    <s v="Not Retained"/>
    <n v="1"/>
    <s v="Lamont Martin"/>
    <x v="76"/>
    <s v="5/1/2026, 4:08 PM"/>
    <s v="Cancellation"/>
  </r>
  <r>
    <s v="DG0001060071"/>
    <s v="Initial"/>
    <s v="Whirlpool Contact Center"/>
    <s v="5/1/2026, 4:36 PM"/>
    <s v="5/12/2026, 7:00 AM"/>
    <m/>
    <s v="Annual Renewal"/>
    <m/>
    <s v="Not Retained"/>
    <n v="1"/>
    <s v="tristan alan"/>
    <x v="76"/>
    <s v="5/1/2026, 4:36 PM"/>
    <s v="Cancellation"/>
  </r>
  <r>
    <s v="DG0000942866"/>
    <s v="Initial"/>
    <s v="Tel Reg"/>
    <s v="5/1/2026, 4:44 PM"/>
    <s v="5/24/2026, 7:00 AM"/>
    <s v="3/24/2027, 11:59 PM"/>
    <s v="Subscription"/>
    <m/>
    <s v="Not Retained"/>
    <n v="1"/>
    <s v="Brenda Alvarado"/>
    <x v="76"/>
    <s v="5/1/2026, 4:44 PM"/>
    <s v="Cancellation"/>
  </r>
  <r>
    <s v="DG0001030348"/>
    <s v="Initial"/>
    <s v="After CC"/>
    <s v="5/11/2026, 6:31 AM"/>
    <s v="6/9/2026, 7:00 AM"/>
    <s v="5/9/2027, 11:59 PM"/>
    <s v="Subscription"/>
    <m/>
    <s v="Not Retained"/>
    <n v="1"/>
    <s v="Rita Gillespie"/>
    <x v="77"/>
    <s v="5/11/2026, 6:31 AM"/>
    <s v="Cancellation"/>
  </r>
  <r>
    <s v="DG0001030347"/>
    <s v="Initial"/>
    <s v="After CC"/>
    <s v="5/11/2026, 6:32 AM"/>
    <s v="6/9/2026, 7:00 AM"/>
    <s v="5/9/2027, 11:59 PM"/>
    <s v="Subscription"/>
    <m/>
    <s v="Not Retained"/>
    <n v="1"/>
    <s v="Rita Gillespie"/>
    <x v="77"/>
    <s v="5/11/2026, 6:32 AM"/>
    <s v="Cancellation"/>
  </r>
  <r>
    <s v="DG0001030406"/>
    <s v="Initial"/>
    <s v="D&amp;G Contact Center"/>
    <s v="5/11/2026, 6:33 AM"/>
    <s v="5/30/2026, 7:00 AM"/>
    <m/>
    <s v="Subscription"/>
    <m/>
    <s v="Not Retained"/>
    <n v="1"/>
    <s v="Rita Gillespie"/>
    <x v="77"/>
    <s v="5/11/2026, 6:33 AM"/>
    <s v="Cancellation"/>
  </r>
  <r>
    <s v="DG0002058446"/>
    <s v="Initial"/>
    <s v="Tel Reg"/>
    <s v="5/8/2026, 5:51 AM"/>
    <s v="6/5/2026, 7:00 AM"/>
    <m/>
    <s v="Subscription"/>
    <m/>
    <s v="Not Retained"/>
    <n v="1"/>
    <s v="Felicia Woo"/>
    <x v="77"/>
    <s v="5/8/2026, 5:51 AM"/>
    <s v="Cancellation"/>
  </r>
  <r>
    <s v="DG0000376049"/>
    <s v="Canceled"/>
    <s v="Whirlpool Contact Center"/>
    <s v="5/7/2026, 5:55 AM"/>
    <s v="5/7/2026, 7:00 AM"/>
    <s v="3/31/2027, 11:59 PM"/>
    <s v="Annual Renewal"/>
    <m/>
    <s v="Not Retained"/>
    <n v="1"/>
    <s v="Renee Sillies"/>
    <x v="77"/>
    <s v="5/7/2026, 5:55 AM"/>
    <s v="Cancellation"/>
  </r>
  <r>
    <s v="DG0000250709"/>
    <s v="Initial"/>
    <s v="Web Reg"/>
    <s v="5/7/2026, 12:16 PM"/>
    <s v="5/22/2026, 7:00 AM"/>
    <s v="9/22/2026, 11:59 PM"/>
    <s v="Subscription"/>
    <m/>
    <s v="Not Retained"/>
    <n v="1"/>
    <s v="Scott Pugsley"/>
    <x v="77"/>
    <s v="5/7/2026, 12:16 PM"/>
    <s v="Cancellation"/>
  </r>
  <r>
    <s v="DG0000342341"/>
    <s v="Canceled"/>
    <s v="Whirlpool Contact Center"/>
    <s v="5/6/2026, 6:16 AM"/>
    <s v="5/6/2026, 7:00 AM"/>
    <s v="2/18/2027, 11:59 PM"/>
    <s v="Annual Renewal"/>
    <m/>
    <s v="Not Retained"/>
    <n v="1"/>
    <s v="Cynthia Holland"/>
    <x v="77"/>
    <s v="5/6/2026, 6:16 AM"/>
    <s v="Cancellation"/>
  </r>
  <r>
    <s v="DG0001161015"/>
    <s v="Canceled"/>
    <s v="Whirlpool Contact Center"/>
    <s v="5/6/2026, 12:43 PM"/>
    <s v="5/6/2026, 7:00 AM"/>
    <m/>
    <s v="Annual Renewal"/>
    <m/>
    <s v="Not Retained"/>
    <n v="1"/>
    <s v="Lorna Chiras"/>
    <x v="77"/>
    <s v="5/6/2026, 12:43 PM"/>
    <s v="Cancellation"/>
  </r>
  <r>
    <s v="DG0000727495"/>
    <s v="Canceled"/>
    <s v="Whirlpool Contact Center"/>
    <s v="5/4/2026, 9:29 AM"/>
    <s v="5/4/2026, 7:00 AM"/>
    <s v="12/3/2026, 11:59 PM"/>
    <s v="Annual Renewal"/>
    <m/>
    <s v="Not Retained"/>
    <n v="1"/>
    <s v="Tonya Harvey"/>
    <x v="77"/>
    <s v="5/4/2026, 9:29 AM"/>
    <s v="Cancellation"/>
  </r>
  <r>
    <s v="DG0000451989"/>
    <s v="Canceled"/>
    <s v="After Mail"/>
    <s v="5/1/2026, 8:52 AM"/>
    <s v="5/6/2026, 7:00 AM"/>
    <s v="6/6/2026, 11:59 PM"/>
    <s v="Subscription"/>
    <m/>
    <s v="Not Retained"/>
    <n v="1"/>
    <s v="Carolyn Fields"/>
    <x v="77"/>
    <s v="5/1/2026, 8:52 AM"/>
    <s v="Cancellation"/>
  </r>
  <r>
    <s v="DG0000677047"/>
    <s v="Initial"/>
    <s v="Tel Reg"/>
    <s v="5/11/2026, 7:26 AM"/>
    <s v="6/4/2026, 7:00 AM"/>
    <s v="11/4/2026, 11:59 PM"/>
    <s v="Subscription"/>
    <m/>
    <s v="Not Retained"/>
    <n v="1"/>
    <s v="Erma Caldwell"/>
    <x v="78"/>
    <s v="5/11/2026, 7:26 AM"/>
    <s v="Cancellation"/>
  </r>
  <r>
    <s v="DG0000677046"/>
    <s v="Initial"/>
    <s v="Tel Reg"/>
    <s v="5/11/2026, 7:26 AM"/>
    <s v="6/4/2026, 7:00 AM"/>
    <s v="11/4/2026, 11:59 PM"/>
    <s v="Subscription"/>
    <m/>
    <s v="Not Retained"/>
    <n v="1"/>
    <s v="Erma Caldwell"/>
    <x v="78"/>
    <s v="5/11/2026, 7:26 AM"/>
    <s v="Cancellation"/>
  </r>
  <r>
    <s v="DG0001043297"/>
    <s v="Initial"/>
    <s v="Whirlpool Contact Center"/>
    <s v="5/8/2026, 12:49 PM"/>
    <s v="6/5/2026, 7:00 AM"/>
    <s v="5/5/2027, 11:59 PM"/>
    <s v="Subscription"/>
    <m/>
    <s v="Not Retained"/>
    <n v="1"/>
    <s v="Patricia Mason"/>
    <x v="78"/>
    <s v="5/8/2026, 12:49 PM"/>
    <s v="Cancellation"/>
  </r>
  <r>
    <s v="DG0001043296"/>
    <s v="Initial"/>
    <s v="Whirlpool Contact Center"/>
    <s v="5/8/2026, 12:50 PM"/>
    <s v="6/5/2026, 7:00 AM"/>
    <s v="5/5/2027, 11:59 PM"/>
    <s v="Subscription"/>
    <m/>
    <s v="Not Retained"/>
    <n v="1"/>
    <s v="Patricia Mason"/>
    <x v="78"/>
    <s v="5/8/2026, 12:50 PM"/>
    <s v="Cancellation"/>
  </r>
  <r>
    <s v="DG0001129404"/>
    <s v="Canceled"/>
    <s v="Whirlpool Contact Center"/>
    <s v="5/6/2026, 5:14 AM"/>
    <s v="5/6/2026, 7:00 AM"/>
    <m/>
    <s v="Annual Renewal"/>
    <m/>
    <s v="Not Retained"/>
    <n v="1"/>
    <s v="Donna Murrell"/>
    <x v="78"/>
    <s v="5/6/2026, 5:14 AM"/>
    <s v="Cancellation"/>
  </r>
  <r>
    <s v="DG0000300860"/>
    <s v="Initial"/>
    <s v="Tel Reg"/>
    <s v="5/6/2026, 5:38 AM"/>
    <s v="5/13/2026, 7:00 AM"/>
    <s v="12/13/2026, 11:59 PM"/>
    <s v="Subscription"/>
    <m/>
    <s v="Not Retained"/>
    <n v="1"/>
    <s v="Ann Marie Moore"/>
    <x v="78"/>
    <s v="5/6/2026, 5:38 AM"/>
    <s v="Cancellation"/>
  </r>
  <r>
    <s v="DG0000300859"/>
    <s v="Initial"/>
    <s v="Tel Reg"/>
    <s v="5/6/2026, 5:38 AM"/>
    <s v="5/13/2026, 7:00 AM"/>
    <s v="12/13/2026, 11:59 PM"/>
    <s v="Subscription"/>
    <m/>
    <s v="Not Retained"/>
    <n v="1"/>
    <s v="Ann Marie Moore"/>
    <x v="78"/>
    <s v="5/6/2026, 5:38 AM"/>
    <s v="Cancellation"/>
  </r>
  <r>
    <s v="DG0002066901"/>
    <s v="Canceled"/>
    <s v="Whirlpool Contact Center"/>
    <s v="5/6/2026, 6:22 AM"/>
    <s v="4/8/2026, 7:00 AM"/>
    <m/>
    <s v="Subscription"/>
    <n v="0.5"/>
    <s v="Not Retained"/>
    <n v="1"/>
    <s v="Sherry Grier"/>
    <x v="78"/>
    <s v="5/6/2026, 6:22 AM"/>
    <s v="Cancellation"/>
  </r>
  <r>
    <s v="DG0000445173"/>
    <s v="Initial"/>
    <s v="After Mail"/>
    <s v="5/6/2026, 7:10 AM"/>
    <s v="6/2/2026, 7:00 AM"/>
    <s v="6/2/2026, 11:59 PM"/>
    <s v="Subscription"/>
    <m/>
    <s v="Not Retained"/>
    <n v="1"/>
    <s v="Charles Goldsmith"/>
    <x v="78"/>
    <s v="5/6/2026, 7:10 AM"/>
    <s v="Cancellation"/>
  </r>
  <r>
    <s v="DG0001048846"/>
    <s v="Canceled"/>
    <s v="Tel Reg"/>
    <s v="5/5/2026, 6:10 AM"/>
    <s v="5/7/2026, 7:00 AM"/>
    <m/>
    <s v="Subscription"/>
    <m/>
    <s v="Not Retained"/>
    <n v="1"/>
    <s v="Patricia Pichardo"/>
    <x v="78"/>
    <s v="5/5/2026, 6:10 AM"/>
    <s v="Cancellation"/>
  </r>
  <r>
    <s v="DG0001048844"/>
    <s v="Canceled"/>
    <s v="Tel Reg"/>
    <s v="5/5/2026, 6:13 AM"/>
    <s v="5/7/2026, 7:00 AM"/>
    <m/>
    <s v="Subscription"/>
    <m/>
    <s v="Not Retained"/>
    <n v="1"/>
    <s v="Patricia Pichardo"/>
    <x v="78"/>
    <s v="5/5/2026, 6:13 AM"/>
    <s v="Cancellation"/>
  </r>
  <r>
    <s v="DG0001048843"/>
    <s v="Canceled"/>
    <s v="Tel Reg"/>
    <s v="5/5/2026, 6:13 AM"/>
    <s v="5/7/2026, 7:00 AM"/>
    <m/>
    <s v="Subscription"/>
    <m/>
    <s v="Not Retained"/>
    <n v="1"/>
    <s v="Patricia Pichardo"/>
    <x v="78"/>
    <s v="5/5/2026, 6:13 AM"/>
    <s v="Cancellation"/>
  </r>
  <r>
    <s v="DG0001048841"/>
    <s v="Canceled"/>
    <s v="Tel Reg"/>
    <s v="5/5/2026, 6:14 AM"/>
    <s v="5/7/2026, 7:00 AM"/>
    <m/>
    <s v="Subscription"/>
    <m/>
    <s v="Not Retained"/>
    <n v="1"/>
    <s v="Patricia Pichardo"/>
    <x v="78"/>
    <s v="5/5/2026, 6:14 AM"/>
    <s v="Cancellation"/>
  </r>
  <r>
    <s v="DG0001048842"/>
    <s v="Canceled"/>
    <s v="Tel Reg"/>
    <s v="5/5/2026, 6:15 AM"/>
    <s v="5/7/2026, 7:00 AM"/>
    <m/>
    <s v="Subscription"/>
    <m/>
    <s v="Not Retained"/>
    <n v="1"/>
    <s v="Patricia Pichardo"/>
    <x v="78"/>
    <s v="5/5/2026, 6:15 AM"/>
    <s v="Cancellation"/>
  </r>
  <r>
    <s v="DG0002033291"/>
    <s v="Initial"/>
    <s v="Whirlpool Contact Center"/>
    <s v="5/5/2026, 7:18 AM"/>
    <s v="5/26/2026, 7:00 AM"/>
    <m/>
    <s v="Subscription"/>
    <m/>
    <s v="Not Retained"/>
    <n v="1"/>
    <s v="Regina Hardin"/>
    <x v="78"/>
    <s v="5/5/2026, 7:18 AM"/>
    <s v="Cancellation"/>
  </r>
  <r>
    <s v="DG0001225098"/>
    <s v="Initial"/>
    <s v="Whirlpool Contact Center"/>
    <s v="5/5/2026, 9:01 AM"/>
    <s v="5/12/2026, 7:00 AM"/>
    <m/>
    <s v="Subscription"/>
    <m/>
    <s v="Not Retained"/>
    <n v="1"/>
    <s v="Jean Bursa"/>
    <x v="78"/>
    <s v="5/5/2026, 9:01 AM"/>
    <s v="Cancellation"/>
  </r>
  <r>
    <s v="DG0001953733"/>
    <s v="Initial"/>
    <s v="Tel Reg"/>
    <s v="5/5/2026, 9:55 AM"/>
    <s v="6/4/2026, 7:00 AM"/>
    <m/>
    <s v="Subscription"/>
    <m/>
    <s v="Not Retained"/>
    <n v="1"/>
    <s v="Christa Jaramillo"/>
    <x v="78"/>
    <s v="5/5/2026, 9:55 AM"/>
    <s v="Cancellation"/>
  </r>
  <r>
    <s v="DG0001953732"/>
    <s v="Initial"/>
    <s v="Tel Reg"/>
    <s v="5/5/2026, 9:56 AM"/>
    <s v="6/4/2026, 7:00 AM"/>
    <m/>
    <s v="Subscription"/>
    <m/>
    <s v="Not Retained"/>
    <n v="1"/>
    <s v="Christa Jaramillo"/>
    <x v="78"/>
    <s v="5/5/2026, 9:56 AM"/>
    <s v="Cancellation"/>
  </r>
  <r>
    <s v="DG0001953731"/>
    <s v="Initial"/>
    <s v="Tel Reg"/>
    <s v="5/5/2026, 9:56 AM"/>
    <s v="6/4/2026, 7:00 AM"/>
    <m/>
    <s v="Subscription"/>
    <m/>
    <s v="Not Retained"/>
    <n v="1"/>
    <s v="Christa Jaramillo"/>
    <x v="78"/>
    <s v="5/5/2026, 9:56 AM"/>
    <s v="Cancellation"/>
  </r>
  <r>
    <s v="DG0001953730"/>
    <s v="Initial"/>
    <s v="Tel Reg"/>
    <s v="5/5/2026, 9:58 AM"/>
    <s v="6/4/2026, 7:00 AM"/>
    <m/>
    <s v="Subscription"/>
    <m/>
    <s v="Not Retained"/>
    <n v="1"/>
    <s v="Christa Jaramillo"/>
    <x v="78"/>
    <s v="5/5/2026, 9:58 AM"/>
    <s v="Cancellation"/>
  </r>
  <r>
    <s v="DG0001953729"/>
    <s v="Initial"/>
    <s v="Tel Reg"/>
    <s v="5/5/2026, 9:59 AM"/>
    <s v="6/4/2026, 7:00 AM"/>
    <m/>
    <s v="Subscription"/>
    <m/>
    <s v="Not Retained"/>
    <n v="1"/>
    <s v="Christa Jaramillo"/>
    <x v="78"/>
    <s v="5/5/2026, 9:59 AM"/>
    <s v="Cancellation"/>
  </r>
  <r>
    <s v="DG0001890577"/>
    <s v="Initial"/>
    <s v="Tel Reg"/>
    <s v="5/5/2026, 10:46 AM"/>
    <s v="5/18/2026, 7:00 AM"/>
    <m/>
    <s v="Subscription"/>
    <m/>
    <s v="Not Retained"/>
    <n v="1"/>
    <s v="MANGAIAH DONGARI"/>
    <x v="78"/>
    <s v="5/5/2026, 10:46 AM"/>
    <s v="Cancellation"/>
  </r>
  <r>
    <s v="DG0001890574"/>
    <s v="Initial"/>
    <s v="Tel Reg"/>
    <s v="5/5/2026, 10:48 AM"/>
    <s v="5/18/2026, 7:00 AM"/>
    <m/>
    <s v="Subscription"/>
    <m/>
    <s v="Not Retained"/>
    <n v="1"/>
    <s v="MANGAIAH DONGARI"/>
    <x v="78"/>
    <s v="5/5/2026, 10:48 AM"/>
    <s v="Cancellation"/>
  </r>
  <r>
    <s v="DG0001890573"/>
    <s v="Initial"/>
    <s v="Tel Reg"/>
    <s v="5/5/2026, 10:48 AM"/>
    <s v="5/18/2026, 7:00 AM"/>
    <m/>
    <s v="Subscription"/>
    <m/>
    <s v="Not Retained"/>
    <n v="1"/>
    <s v="MANGAIAH DONGARI"/>
    <x v="78"/>
    <s v="5/5/2026, 10:48 AM"/>
    <s v="Cancellation"/>
  </r>
  <r>
    <s v="DG0001023134"/>
    <s v="Canceled"/>
    <s v="Whirlpool Contact Center"/>
    <s v="5/5/2026, 12:22 PM"/>
    <s v="5/5/2026, 7:00 AM"/>
    <s v="4/27/2027, 11:59 PM"/>
    <s v="Annual Renewal"/>
    <m/>
    <s v="Not Retained"/>
    <n v="1"/>
    <s v="Miranda Bly"/>
    <x v="78"/>
    <s v="5/5/2026, 12:22 PM"/>
    <s v="Cancellation"/>
  </r>
  <r>
    <s v="DG0000466690"/>
    <s v="Initial"/>
    <s v="Tel Reg"/>
    <s v="5/5/2026, 12:38 PM"/>
    <s v="5/17/2026, 7:00 AM"/>
    <s v="6/17/2026, 11:59 PM"/>
    <s v="Subscription"/>
    <m/>
    <s v="Not Retained"/>
    <n v="1"/>
    <s v="Angela Calzada"/>
    <x v="78"/>
    <s v="5/5/2026, 12:38 PM"/>
    <s v="Cancellation"/>
  </r>
  <r>
    <s v="DG0000612854"/>
    <s v="Canceled"/>
    <s v="Whirlpool Contact Center"/>
    <s v="5/5/2026, 1:18 PM"/>
    <s v="5/5/2026, 7:00 AM"/>
    <s v="9/24/2026, 11:59 PM"/>
    <s v="Annual Renewal"/>
    <m/>
    <s v="Not Retained"/>
    <n v="1"/>
    <s v="Bohdan Sawkiw"/>
    <x v="78"/>
    <s v="5/5/2026, 1:18 PM"/>
    <s v="Cancellation"/>
  </r>
  <r>
    <s v="DG0000822685"/>
    <s v="Canceled"/>
    <s v="After CC"/>
    <s v="5/4/2026, 5:10 AM"/>
    <s v="5/4/2026, 7:00 AM"/>
    <s v="1/23/2027, 11:59 PM"/>
    <s v="Subscription"/>
    <m/>
    <s v="Not Retained"/>
    <n v="1"/>
    <s v="Debra Rucker"/>
    <x v="78"/>
    <s v="5/4/2026, 5:10 AM"/>
    <s v="Cancellation"/>
  </r>
  <r>
    <s v="DG0000670196"/>
    <s v="Canceled"/>
    <s v="D&amp;G Contact Center"/>
    <s v="5/4/2026, 5:11 AM"/>
    <s v="5/4/2026, 7:00 AM"/>
    <s v="11/29/2026, 11:59 PM"/>
    <s v="Subscription"/>
    <n v="0.2"/>
    <s v="Not Retained"/>
    <n v="1"/>
    <s v="Debra Rucker"/>
    <x v="78"/>
    <s v="5/4/2026, 5:11 AM"/>
    <s v="Cancellation"/>
  </r>
  <r>
    <s v="DG0000670194"/>
    <s v="Canceled"/>
    <s v="After CC"/>
    <s v="5/4/2026, 5:12 AM"/>
    <s v="5/4/2026, 7:00 AM"/>
    <s v="10/30/2026, 11:59 PM"/>
    <s v="Subscription"/>
    <n v="0.2"/>
    <s v="Not Retained"/>
    <n v="1"/>
    <s v="Debra Rucker"/>
    <x v="78"/>
    <s v="5/4/2026, 5:12 AM"/>
    <s v="Cancellation"/>
  </r>
  <r>
    <s v="DG0000467080"/>
    <s v="Initial"/>
    <s v="Tel Reg"/>
    <s v="5/4/2026, 5:16 AM"/>
    <s v="5/17/2026, 7:00 AM"/>
    <s v="6/17/2026, 11:59 PM"/>
    <s v="Subscription"/>
    <m/>
    <s v="Not Retained"/>
    <n v="1"/>
    <s v="Mark Leclerc"/>
    <x v="78"/>
    <s v="5/4/2026, 5:16 AM"/>
    <s v="Cancellation"/>
  </r>
  <r>
    <s v="DG0001810979"/>
    <s v="Initial"/>
    <s v="Tel Reg"/>
    <s v="5/4/2026, 5:37 AM"/>
    <s v="5/29/2026, 7:00 AM"/>
    <m/>
    <s v="Subscription"/>
    <m/>
    <s v="Not Retained"/>
    <n v="1"/>
    <s v="David Andignac"/>
    <x v="78"/>
    <s v="5/4/2026, 5:37 AM"/>
    <s v="Cancellation"/>
  </r>
  <r>
    <s v="DG0001810978"/>
    <s v="Initial"/>
    <s v="Tel Reg"/>
    <s v="5/4/2026, 5:38 AM"/>
    <s v="5/29/2026, 7:00 AM"/>
    <m/>
    <s v="Subscription"/>
    <m/>
    <s v="Not Retained"/>
    <n v="1"/>
    <s v="David Andignac"/>
    <x v="78"/>
    <s v="5/4/2026, 5:38 AM"/>
    <s v="Cancellation"/>
  </r>
  <r>
    <s v="DG0002028255"/>
    <s v="Initial"/>
    <s v="Whirlpool Contact Center"/>
    <s v="5/4/2026, 6:13 AM"/>
    <s v="5/25/2026, 7:00 AM"/>
    <m/>
    <s v="Subscription"/>
    <m/>
    <s v="Not Retained"/>
    <n v="1"/>
    <s v="GAYLE PORADEK"/>
    <x v="78"/>
    <s v="5/4/2026, 6:13 AM"/>
    <s v="Cancellation"/>
  </r>
  <r>
    <s v="DG0001613425"/>
    <s v="Canceled"/>
    <s v="Tel Reg"/>
    <s v="5/4/2026, 6:17 AM"/>
    <s v="5/4/2026, 7:00 AM"/>
    <m/>
    <s v="Subscription"/>
    <m/>
    <s v="Not Retained"/>
    <n v="1"/>
    <s v="Olivia Byron"/>
    <x v="78"/>
    <s v="5/4/2026, 6:17 AM"/>
    <s v="Cancellation"/>
  </r>
  <r>
    <s v="DG0001782253"/>
    <s v="Initial"/>
    <s v="Tel Reg"/>
    <s v="5/4/2026, 6:25 AM"/>
    <s v="5/21/2026, 7:00 AM"/>
    <m/>
    <s v="Subscription"/>
    <m/>
    <s v="Not Retained"/>
    <n v="1"/>
    <s v="FARID CHEKANI"/>
    <x v="78"/>
    <s v="5/4/2026, 6:25 AM"/>
    <s v="Cancellation"/>
  </r>
  <r>
    <s v="DG0001034184"/>
    <s v="Canceled"/>
    <s v="Whirlpool Contact Center"/>
    <s v="5/4/2026, 6:39 AM"/>
    <s v="5/4/2026, 7:00 AM"/>
    <s v="5/1/2027, 11:59 PM"/>
    <s v="Annual Renewal"/>
    <m/>
    <s v="Not Retained"/>
    <n v="1"/>
    <s v="JACQUELYN BOLEN"/>
    <x v="78"/>
    <s v="5/4/2026, 6:39 AM"/>
    <s v="Cancellation"/>
  </r>
  <r>
    <s v="DG0001956709"/>
    <s v="Canceled"/>
    <s v="D&amp;G Contact Center"/>
    <s v="5/4/2026, 6:45 AM"/>
    <s v="5/7/2026, 7:00 AM"/>
    <m/>
    <s v="Subscription"/>
    <n v="0.5"/>
    <s v="Not Retained"/>
    <n v="1"/>
    <s v="CAROLYN POLK"/>
    <x v="78"/>
    <s v="5/4/2026, 6:45 AM"/>
    <s v="Cancellation"/>
  </r>
  <r>
    <s v="DG0001876335"/>
    <s v="Initial"/>
    <s v="D&amp;G Contact Center"/>
    <s v="5/4/2026, 6:45 AM"/>
    <s v="5/13/2026, 7:00 AM"/>
    <m/>
    <s v="Subscription"/>
    <n v="0.5"/>
    <s v="Not Retained"/>
    <n v="1"/>
    <s v="CAROLYN POLK"/>
    <x v="78"/>
    <s v="5/4/2026, 6:45 AM"/>
    <s v="Cancellation"/>
  </r>
  <r>
    <s v="DG0001078478"/>
    <s v="Initial"/>
    <s v="Whirlpool Contact Center"/>
    <s v="5/4/2026, 7:00 AM"/>
    <s v="5/19/2026, 7:00 AM"/>
    <m/>
    <s v="Annual Renewal"/>
    <m/>
    <s v="Not Retained"/>
    <n v="1"/>
    <s v="Keith Jackson"/>
    <x v="78"/>
    <s v="5/4/2026, 7:00 AM"/>
    <s v="Cancellation"/>
  </r>
  <r>
    <s v="DG0001017957"/>
    <s v="Canceled"/>
    <s v="After CC"/>
    <s v="5/4/2026, 7:07 AM"/>
    <s v="5/4/2026, 7:00 AM"/>
    <m/>
    <s v="Subscription"/>
    <m/>
    <s v="Not Retained"/>
    <n v="1"/>
    <s v="Lawrence Walinski"/>
    <x v="78"/>
    <s v="5/4/2026, 7:07 AM"/>
    <s v="Cancellation"/>
  </r>
  <r>
    <s v="DG0000961138"/>
    <s v="Initial"/>
    <s v="After CC"/>
    <s v="5/4/2026, 8:02 AM"/>
    <s v="6/1/2026, 7:00 AM"/>
    <s v="5/1/2027, 11:59 PM"/>
    <s v="Subscription"/>
    <m/>
    <s v="Not Retained"/>
    <n v="1"/>
    <s v="Sandra Shannon"/>
    <x v="78"/>
    <s v="5/4/2026, 8:02 AM"/>
    <s v="Cancellation"/>
  </r>
  <r>
    <s v="DG0001068597"/>
    <s v="Initial"/>
    <s v="Whirlpool Contact Center"/>
    <s v="5/4/2026, 8:08 AM"/>
    <s v="5/15/2026, 7:00 AM"/>
    <m/>
    <s v="Annual Renewal"/>
    <m/>
    <s v="Not Retained"/>
    <n v="1"/>
    <s v="Harold McCadden"/>
    <x v="78"/>
    <s v="5/4/2026, 8:08 AM"/>
    <s v="Cancellation"/>
  </r>
  <r>
    <s v="DG0000698707"/>
    <s v="Initial"/>
    <s v="After CC"/>
    <s v="5/4/2026, 9:28 AM"/>
    <s v="5/17/2026, 7:00 AM"/>
    <s v="11/17/2026, 11:59 PM"/>
    <s v="Subscription"/>
    <n v="0.2"/>
    <s v="Not Retained"/>
    <n v="1"/>
    <s v="Ron JONES"/>
    <x v="78"/>
    <s v="5/4/2026, 9:28 AM"/>
    <s v="Cancellation"/>
  </r>
  <r>
    <s v="DG0001208057"/>
    <s v="Canceled"/>
    <s v="After CC"/>
    <s v="5/4/2026, 10:49 AM"/>
    <s v="5/7/2026, 7:00 AM"/>
    <m/>
    <s v="Subscription"/>
    <m/>
    <s v="Not Retained"/>
    <n v="1"/>
    <s v="Rebekah Porter"/>
    <x v="78"/>
    <s v="5/4/2026, 10:49 AM"/>
    <s v="Cancellation"/>
  </r>
  <r>
    <s v="DG0002072648"/>
    <s v="Canceled"/>
    <s v="Whirlpool Contact Center"/>
    <s v="5/4/2026, 11:00 AM"/>
    <s v="5/4/2026, 7:00 AM"/>
    <m/>
    <s v="Annual Renewal"/>
    <m/>
    <s v="Not Retained"/>
    <n v="1"/>
    <s v="Mac Richards"/>
    <x v="78"/>
    <s v="5/4/2026, 11:00 AM"/>
    <s v="Cancellation"/>
  </r>
  <r>
    <s v="DG0001950318"/>
    <s v="Initial"/>
    <s v="Tel Reg"/>
    <s v="5/4/2026, 11:45 AM"/>
    <s v="6/3/2026, 7:00 AM"/>
    <m/>
    <s v="Subscription"/>
    <m/>
    <s v="Not Retained"/>
    <n v="1"/>
    <s v="boni king"/>
    <x v="78"/>
    <s v="5/4/2026, 11:45 AM"/>
    <s v="Cancellation"/>
  </r>
  <r>
    <s v="DG0000653027"/>
    <s v="Initial"/>
    <s v="Whirlpool Contact Center"/>
    <s v="5/4/2026, 12:05 PM"/>
    <s v="5/20/2026, 7:00 AM"/>
    <s v="10/20/2026, 11:59 PM"/>
    <s v="Subscription"/>
    <m/>
    <s v="Not Retained"/>
    <n v="1"/>
    <s v="KELLIE TAYLOR"/>
    <x v="78"/>
    <s v="5/4/2026, 12:05 PM"/>
    <s v="Cancellation"/>
  </r>
  <r>
    <s v="DG0000753444"/>
    <s v="Initial"/>
    <s v="After CC"/>
    <s v="5/4/2026, 12:20 PM"/>
    <s v="5/29/2026, 7:00 AM"/>
    <s v="1/29/2027, 11:59 PM"/>
    <s v="Subscription"/>
    <m/>
    <s v="Not Retained"/>
    <n v="1"/>
    <s v="Vipul Patel"/>
    <x v="78"/>
    <s v="5/4/2026, 12:20 PM"/>
    <s v="Cancellation"/>
  </r>
  <r>
    <s v="DG0001981384"/>
    <s v="Initial"/>
    <s v="D&amp;G Contact Center"/>
    <s v="5/4/2026, 1:00 PM"/>
    <s v="5/14/2026, 7:00 AM"/>
    <m/>
    <s v="Subscription"/>
    <n v="0.5"/>
    <s v="Not Retained"/>
    <n v="1"/>
    <s v="Shweta Ratra"/>
    <x v="78"/>
    <s v="5/4/2026, 1:00 PM"/>
    <s v="Cancellation"/>
  </r>
  <r>
    <s v="DG0001981383"/>
    <s v="Initial"/>
    <s v="D&amp;G Contact Center"/>
    <s v="5/4/2026, 1:00 PM"/>
    <s v="5/14/2026, 7:00 AM"/>
    <m/>
    <s v="Subscription"/>
    <n v="0.5"/>
    <s v="Not Retained"/>
    <n v="1"/>
    <s v="Shweta Ratra"/>
    <x v="78"/>
    <s v="5/4/2026, 1:00 PM"/>
    <s v="Cancellation"/>
  </r>
  <r>
    <s v="DG0001024779"/>
    <s v="Canceled"/>
    <s v="Whirlpool Contact Center"/>
    <s v="5/1/2026, 5:13 AM"/>
    <s v="5/1/2026, 7:00 AM"/>
    <s v="4/28/2027, 11:59 PM"/>
    <s v="Annual Renewal"/>
    <m/>
    <s v="Not Retained"/>
    <n v="1"/>
    <s v="Laura Logan"/>
    <x v="78"/>
    <s v="5/1/2026, 5:13 AM"/>
    <s v="Cancellation"/>
  </r>
  <r>
    <s v="DG0000826130"/>
    <s v="Canceled"/>
    <s v="Whirlpool Contact Center"/>
    <s v="5/1/2026, 6:03 AM"/>
    <s v="5/1/2026, 7:00 AM"/>
    <s v="1/26/2027, 11:59 PM"/>
    <s v="Annual Renewal"/>
    <m/>
    <s v="Not Retained"/>
    <n v="1"/>
    <s v="Shannon Fogerty"/>
    <x v="78"/>
    <s v="5/1/2026, 6:03 AM"/>
    <s v="Cancellation"/>
  </r>
  <r>
    <s v="DG0001852778"/>
    <s v="Canceled"/>
    <s v="Whirlpool Contact Center"/>
    <s v="5/1/2026, 6:55 AM"/>
    <s v="5/8/2026, 7:00 AM"/>
    <m/>
    <s v="Subscription"/>
    <m/>
    <s v="Not Retained"/>
    <n v="1"/>
    <s v="Susan Taylor"/>
    <x v="78"/>
    <s v="5/1/2026, 6:55 AM"/>
    <s v="Cancellation"/>
  </r>
  <r>
    <s v="DG0000423322"/>
    <s v="Initial"/>
    <s v="Tel Reg"/>
    <s v="5/1/2026, 7:16 AM"/>
    <s v="5/14/2026, 7:00 AM"/>
    <s v="5/14/2026, 11:59 PM"/>
    <s v="Subscription"/>
    <m/>
    <s v="Not Retained"/>
    <n v="1"/>
    <s v="KATHRYN SCHULTZ"/>
    <x v="78"/>
    <s v="5/1/2026, 7:16 AM"/>
    <s v="Cancellation"/>
  </r>
  <r>
    <s v="DG0000279343"/>
    <s v="Canceled"/>
    <s v="Web Reg"/>
    <s v="5/1/2026, 7:39 AM"/>
    <s v="5/8/2026, 7:00 AM"/>
    <s v="11/8/2026, 11:59 PM"/>
    <s v="Subscription"/>
    <m/>
    <s v="Not Retained"/>
    <n v="1"/>
    <s v="Ed Holmes"/>
    <x v="78"/>
    <s v="5/1/2026, 7:39 AM"/>
    <s v="Cancellation"/>
  </r>
  <r>
    <s v="DG0002068248"/>
    <s v="Canceled"/>
    <s v="Whirlpool Contact Center"/>
    <s v="5/1/2026, 8:11 AM"/>
    <s v="5/7/2026, 7:00 AM"/>
    <m/>
    <s v="Subscription"/>
    <n v="0.5"/>
    <s v="Not Retained"/>
    <n v="1"/>
    <s v="D Carlos"/>
    <x v="78"/>
    <s v="5/1/2026, 8:11 AM"/>
    <s v="Cancellation"/>
  </r>
  <r>
    <s v="DG0000900289"/>
    <s v="Canceled"/>
    <s v="Whirlpool Contact Center"/>
    <s v="5/1/2026, 8:51 AM"/>
    <s v="5/1/2026, 7:00 AM"/>
    <s v="3/4/2027, 11:59 PM"/>
    <s v="Annual Renewal"/>
    <m/>
    <s v="Not Retained"/>
    <n v="1"/>
    <s v="KAYLA RUSSELL"/>
    <x v="78"/>
    <s v="5/1/2026, 8:51 AM"/>
    <s v="Cancellation"/>
  </r>
  <r>
    <s v="DG0001940580"/>
    <s v="Canceled"/>
    <s v="Tel Reg"/>
    <s v="5/1/2026, 9:16 AM"/>
    <s v="5/1/2026, 7:00 AM"/>
    <m/>
    <s v="Subscription"/>
    <m/>
    <s v="Not Retained"/>
    <n v="1"/>
    <s v="Carol Wallace"/>
    <x v="78"/>
    <s v="5/1/2026, 9:16 AM"/>
    <s v="Cancellation"/>
  </r>
  <r>
    <s v="DG0001174564"/>
    <s v="Canceled"/>
    <s v="After CC"/>
    <s v="5/1/2026, 9:27 AM"/>
    <s v="5/1/2026, 7:00 AM"/>
    <m/>
    <s v="Subscription"/>
    <m/>
    <s v="Not Retained"/>
    <n v="1"/>
    <s v="Doris King"/>
    <x v="78"/>
    <s v="5/1/2026, 9:27 AM"/>
    <s v="Cancellation"/>
  </r>
  <r>
    <s v="DG0001029375"/>
    <s v="Initial"/>
    <s v="Tel Reg"/>
    <s v="5/1/2026, 10:26 AM"/>
    <s v="5/29/2026, 7:00 AM"/>
    <s v="4/29/2027, 11:59 PM"/>
    <s v="Subscription"/>
    <m/>
    <s v="Not Retained"/>
    <n v="1"/>
    <s v="Gabrielle Seyka"/>
    <x v="78"/>
    <s v="5/1/2026, 10:26 AM"/>
    <s v="Cancellation"/>
  </r>
  <r>
    <s v="DG0001029381"/>
    <s v="Initial"/>
    <s v="Tel Reg"/>
    <s v="5/1/2026, 10:28 AM"/>
    <s v="5/29/2026, 7:00 AM"/>
    <s v="4/29/2027, 11:59 PM"/>
    <s v="Subscription"/>
    <m/>
    <s v="Not Retained"/>
    <n v="1"/>
    <s v="Gabriella Seyka"/>
    <x v="78"/>
    <s v="5/1/2026, 10:28 AM"/>
    <s v="Cancellation"/>
  </r>
  <r>
    <s v="DG0000604970"/>
    <s v="Initial"/>
    <s v="Web Reg"/>
    <s v="5/1/2026, 11:55 AM"/>
    <s v="5/19/2026, 7:00 AM"/>
    <s v="9/19/2026, 11:59 PM"/>
    <s v="Subscription"/>
    <n v="0.2"/>
    <s v="Not Retained"/>
    <n v="1"/>
    <s v="Daniel Poor"/>
    <x v="78"/>
    <s v="5/1/2026, 11:55 AM"/>
    <s v="Cancellation"/>
  </r>
  <r>
    <s v="DG0000832224"/>
    <s v="Canceled"/>
    <s v="Whirlpool Contact Center"/>
    <s v="5/1/2026, 12:13 PM"/>
    <s v="5/1/2026, 7:00 AM"/>
    <s v="1/28/2027, 11:59 PM"/>
    <s v="Annual Renewal"/>
    <n v="0.2"/>
    <s v="Not Retained"/>
    <n v="1"/>
    <s v="Paul Denardo"/>
    <x v="78"/>
    <s v="5/1/2026, 12:13 PM"/>
    <s v="Cancellation"/>
  </r>
  <r>
    <s v="DG0001064684"/>
    <s v="Initial"/>
    <s v="Whirlpool Contact Center"/>
    <s v="5/7/2026, 3:03 PM"/>
    <s v="5/14/2026, 7:00 AM"/>
    <m/>
    <s v="Annual Renewal"/>
    <m/>
    <s v="Not Retained"/>
    <n v="1"/>
    <s v="JOYCE OUELLETTE"/>
    <x v="79"/>
    <s v="5/7/2026, 3:03 PM"/>
    <s v="Cancellation"/>
  </r>
  <r>
    <s v="DG0002116149"/>
    <s v="Initial"/>
    <s v="D&amp;G Contact Center"/>
    <s v="5/6/2026, 9:14 AM"/>
    <s v="5/21/2026, 7:00 AM"/>
    <m/>
    <s v="Subscription"/>
    <n v="0.5"/>
    <s v="Not Retained"/>
    <n v="1"/>
    <s v="Armen Ovchiyev"/>
    <x v="79"/>
    <s v="5/6/2026, 9:14 AM"/>
    <s v="Cancellation"/>
  </r>
  <r>
    <s v="DG0001673448"/>
    <s v="Initial"/>
    <s v="After Web"/>
    <s v="5/6/2026, 1:21 PM"/>
    <s v="5/24/2026, 7:00 AM"/>
    <m/>
    <s v="Subscription"/>
    <m/>
    <s v="Not Retained"/>
    <n v="1"/>
    <s v="Gray Goodrich"/>
    <x v="79"/>
    <s v="5/6/2026, 1:21 PM"/>
    <s v="Cancellation"/>
  </r>
  <r>
    <s v="DG0000034836"/>
    <s v="Initial"/>
    <s v="Web Reg"/>
    <s v="5/5/2026, 11:36 AM"/>
    <s v="5/28/2026, 7:00 AM"/>
    <s v="3/28/2027, 11:59 PM"/>
    <s v="Subscription"/>
    <m/>
    <s v="Not Retained"/>
    <n v="1"/>
    <s v="Lacey Matson"/>
    <x v="79"/>
    <s v="5/5/2026, 11:36 AM"/>
    <s v="Cancellation"/>
  </r>
  <r>
    <s v="DG0000977533"/>
    <s v="Canceled"/>
    <s v="After CC"/>
    <s v="5/5/2026, 12:18 PM"/>
    <s v="4/9/2026, 7:00 AM"/>
    <s v="4/8/2027, 11:59 PM"/>
    <s v="Subscription"/>
    <m/>
    <s v="Not Retained"/>
    <n v="1"/>
    <s v="James Mudd"/>
    <x v="79"/>
    <s v="5/5/2026, 12:18 PM"/>
    <s v="Cancellation"/>
  </r>
  <r>
    <s v="DG0001598282"/>
    <s v="Canceled"/>
    <s v="Whirlpool Contact Center"/>
    <s v="5/4/2026, 11:09 AM"/>
    <s v="5/4/2026, 7:00 AM"/>
    <m/>
    <s v="Annual Renewal"/>
    <m/>
    <s v="Not Retained"/>
    <n v="1"/>
    <s v="JUNE LOVE"/>
    <x v="79"/>
    <s v="5/4/2026, 11:09 AM"/>
    <s v="Cancellation"/>
  </r>
  <r>
    <s v="DG0001623369"/>
    <s v="Canceled"/>
    <s v="D&amp;G Contact Center"/>
    <s v="5/1/2026, 2:34 PM"/>
    <s v="5/11/2026, 7:00 AM"/>
    <m/>
    <s v="Subscription"/>
    <m/>
    <s v="Not Retained"/>
    <n v="1"/>
    <s v="John Edra"/>
    <x v="79"/>
    <s v="5/1/2026, 2:34 PM"/>
    <s v="Cancellation"/>
  </r>
  <r>
    <s v="DG0000660345"/>
    <s v="Initial"/>
    <s v="D&amp;G Contact Center"/>
    <s v="5/6/2026, 10:37 AM"/>
    <s v="5/23/2026, 7:00 AM"/>
    <s v="11/23/2026, 11:59 PM"/>
    <s v="Subscription"/>
    <m/>
    <s v="Not Retained"/>
    <n v="1"/>
    <s v="DOREEN ORBE"/>
    <x v="80"/>
    <s v="5/6/2026, 10:37 AM"/>
    <s v="Cancellation"/>
  </r>
  <r>
    <s v="DG0001010536"/>
    <s v="Canceled"/>
    <s v="Whirlpool Contact Center"/>
    <s v="5/4/2026, 12:12 PM"/>
    <s v="5/4/2026, 7:00 AM"/>
    <s v="4/22/2027, 11:59 PM"/>
    <s v="Annual Renewal"/>
    <m/>
    <s v="Not Retained"/>
    <n v="1"/>
    <s v="Beth Burns"/>
    <x v="80"/>
    <s v="5/4/2026, 12:12 PM"/>
    <s v="Cancellation"/>
  </r>
  <r>
    <s v="DG0001955918"/>
    <s v="Canceled"/>
    <s v="Whirlpool Contact Center"/>
    <s v="5/8/2026, 9:09 AM"/>
    <s v="5/8/2026, 7:00 AM"/>
    <m/>
    <s v="Annual Renewal"/>
    <m/>
    <s v="Not Retained"/>
    <n v="1"/>
    <s v="Pam Welch"/>
    <x v="81"/>
    <s v="5/8/2026, 9:09 AM"/>
    <s v="Cancellation"/>
  </r>
  <r>
    <s v="DG0001040543"/>
    <s v="Initial"/>
    <s v="Tel Reg"/>
    <s v="5/5/2026, 9:04 AM"/>
    <s v="6/4/2026, 7:00 AM"/>
    <s v="5/4/2027, 11:59 PM"/>
    <s v="Subscription"/>
    <m/>
    <s v="Not Retained"/>
    <n v="1"/>
    <s v="David Mcnab"/>
    <x v="81"/>
    <s v="5/5/2026, 9:04 AM"/>
    <s v="Cancellation"/>
  </r>
  <r>
    <s v="DG0001132312"/>
    <s v="Canceled"/>
    <s v="Tel Reg"/>
    <s v="5/4/2026, 4:50 PM"/>
    <s v="5/8/2026, 7:00 AM"/>
    <m/>
    <s v="Subscription"/>
    <m/>
    <s v="Not Retained"/>
    <n v="1"/>
    <s v="Shoko Miyazawa"/>
    <x v="81"/>
    <s v="5/4/2026, 4:50 PM"/>
    <s v="Cancellation"/>
  </r>
  <r>
    <s v="DG0000712698"/>
    <s v="Canceled"/>
    <s v="After CC"/>
    <s v="5/1/2026, 3:09 PM"/>
    <s v="5/1/2026, 7:00 AM"/>
    <s v="1/19/2027, 11:59 PM"/>
    <s v="Subscription"/>
    <m/>
    <s v="Not Retained"/>
    <n v="1"/>
    <s v="Pam Riley"/>
    <x v="81"/>
    <s v="5/1/2026, 3:09 PM"/>
    <s v="Cancellation"/>
  </r>
  <r>
    <s v="DG0001375953"/>
    <s v="Initial"/>
    <s v="D&amp;G Contact Center"/>
    <s v="5/11/2026, 7:16 AM"/>
    <s v="5/27/2026, 7:00 AM"/>
    <m/>
    <s v="Subscription"/>
    <m/>
    <s v="Not Retained"/>
    <n v="1"/>
    <s v="Melissa Hyer"/>
    <x v="82"/>
    <s v="5/11/2026, 7:16 AM"/>
    <s v="Cancellation"/>
  </r>
  <r>
    <s v="DG0000982196"/>
    <s v="Canceled"/>
    <s v="Tel Reg"/>
    <s v="5/8/2026, 7:36 AM"/>
    <s v="5/10/2026, 7:00 AM"/>
    <s v="4/10/2027, 11:59 PM"/>
    <s v="Subscription"/>
    <m/>
    <s v="Not Retained"/>
    <n v="1"/>
    <s v="Mary kauffman"/>
    <x v="82"/>
    <s v="5/8/2026, 7:36 AM"/>
    <s v="Cancellation"/>
  </r>
  <r>
    <s v="DG0000510859"/>
    <s v="Canceled"/>
    <s v="Whirlpool Contact Center"/>
    <s v="5/8/2026, 8:08 AM"/>
    <s v="5/8/2026, 7:00 AM"/>
    <s v="7/17/2026, 11:59 PM"/>
    <s v="Annual Renewal"/>
    <m/>
    <s v="Not Retained"/>
    <n v="1"/>
    <s v="RENE PEREZ"/>
    <x v="82"/>
    <s v="5/8/2026, 8:08 AM"/>
    <s v="Cancellation"/>
  </r>
  <r>
    <s v="DG0000193879"/>
    <s v="Initial"/>
    <s v="Tel Reg"/>
    <s v="5/7/2026, 11:35 AM"/>
    <s v="6/6/2026, 7:00 AM"/>
    <s v="6/6/2026, 11:59 PM"/>
    <s v="Subscription"/>
    <m/>
    <s v="Not Retained"/>
    <n v="1"/>
    <s v="Ingrid Sedas"/>
    <x v="82"/>
    <s v="5/7/2026, 11:35 AM"/>
    <s v="Cancellation"/>
  </r>
  <r>
    <s v="DG0000193878"/>
    <s v="Initial"/>
    <s v="Tel Reg"/>
    <s v="5/7/2026, 11:36 AM"/>
    <s v="6/6/2026, 7:00 AM"/>
    <s v="6/6/2026, 11:59 PM"/>
    <s v="Subscription"/>
    <m/>
    <s v="Not Retained"/>
    <n v="1"/>
    <s v="Ingrid Sedas"/>
    <x v="82"/>
    <s v="5/7/2026, 11:36 AM"/>
    <s v="Cancellation"/>
  </r>
  <r>
    <s v="DG0001619582"/>
    <s v="Canceled"/>
    <s v="Whirlpool Contact Center"/>
    <s v="5/4/2026, 2:23 PM"/>
    <s v="5/10/2026, 7:00 AM"/>
    <m/>
    <s v="Subscription"/>
    <m/>
    <s v="Not Retained"/>
    <n v="1"/>
    <s v="JOHNSON BURDS"/>
    <x v="82"/>
    <s v="5/4/2026, 2:23 PM"/>
    <s v="Cancellation"/>
  </r>
  <r>
    <s v="DG0000297579"/>
    <s v="Initial"/>
    <s v="D&amp;G Contact Center"/>
    <s v="5/8/2026, 9:51 AM"/>
    <s v="6/6/2026, 7:00 AM"/>
    <s v="1/6/2027, 11:59 PM"/>
    <s v="Annual Renewal"/>
    <m/>
    <s v="Not Retained"/>
    <n v="1"/>
    <s v="WIlliam and Nell Chason"/>
    <x v="83"/>
    <s v="5/8/2026, 9:51 AM"/>
    <s v="Cancellation"/>
  </r>
  <r>
    <s v="DG0000196166"/>
    <s v="Canceled"/>
    <s v="Tel Reg"/>
    <s v="5/8/2026, 1:37 PM"/>
    <s v="5/11/2026, 7:00 AM"/>
    <s v="6/11/2026, 11:59 PM"/>
    <s v="Subscription"/>
    <m/>
    <s v="Not Retained"/>
    <n v="1"/>
    <s v="Hashim Khan"/>
    <x v="83"/>
    <s v="5/8/2026, 1:37 PM"/>
    <s v="Cancellation"/>
  </r>
  <r>
    <s v="DG0001927805"/>
    <s v="Canceled"/>
    <s v="After CC"/>
    <s v="5/8/2026, 4:24 PM"/>
    <s v="4/9/2026, 7:00 AM"/>
    <m/>
    <s v="Subscription"/>
    <m/>
    <s v="Not Retained"/>
    <n v="1"/>
    <s v="John Astarita"/>
    <x v="83"/>
    <s v="5/8/2026, 4:24 PM"/>
    <s v="Cancellation"/>
  </r>
  <r>
    <s v="DG0001569264"/>
    <s v="Canceled"/>
    <s v="After CC"/>
    <s v="5/6/2026, 2:29 PM"/>
    <s v="5/6/2026, 7:00 AM"/>
    <m/>
    <s v="Subscription"/>
    <m/>
    <s v="Not Retained"/>
    <n v="1"/>
    <s v="Joseph Ondrus"/>
    <x v="83"/>
    <s v="5/6/2026, 2:29 PM"/>
    <s v="Cancellation"/>
  </r>
  <r>
    <s v="DG0001286274"/>
    <s v="Canceled"/>
    <s v="Whirlpool Contact Center"/>
    <s v="5/6/2026, 2:51 PM"/>
    <s v="5/6/2026, 7:00 AM"/>
    <m/>
    <s v="Annual Renewal"/>
    <m/>
    <s v="Not Retained"/>
    <n v="1"/>
    <s v="Michael Foti"/>
    <x v="83"/>
    <s v="5/6/2026, 2:51 PM"/>
    <s v="Cancellation"/>
  </r>
  <r>
    <s v="DG0000961498"/>
    <s v="Canceled"/>
    <s v="After CC"/>
    <s v="5/6/2026, 3:03 PM"/>
    <s v="4/2/2026, 7:00 AM"/>
    <s v="4/1/2027, 11:59 PM"/>
    <s v="Subscription"/>
    <m/>
    <s v="Not Retained"/>
    <n v="1"/>
    <s v="Carol Wheeler"/>
    <x v="83"/>
    <s v="5/6/2026, 3:03 PM"/>
    <s v="Cancellation"/>
  </r>
  <r>
    <s v="DG0000961504"/>
    <s v="Canceled"/>
    <s v="Tel Reg"/>
    <s v="5/6/2026, 3:04 PM"/>
    <s v="4/2/2026, 7:00 AM"/>
    <s v="4/1/2027, 11:59 PM"/>
    <s v="Subscription"/>
    <m/>
    <s v="Not Retained"/>
    <n v="1"/>
    <s v="Carol Wheeler"/>
    <x v="83"/>
    <s v="5/6/2026, 3:04 PM"/>
    <s v="Cancellation"/>
  </r>
  <r>
    <s v="DG0001039125"/>
    <s v="Initial"/>
    <s v="Whirlpool Contact Center"/>
    <s v="5/5/2026, 9:00 AM"/>
    <s v="6/4/2026, 7:00 AM"/>
    <s v="5/4/2027, 11:59 PM"/>
    <s v="Subscription"/>
    <m/>
    <s v="Not Retained"/>
    <n v="1"/>
    <s v="ALEXANDRA TACKETT"/>
    <x v="83"/>
    <s v="5/5/2026, 9:00 AM"/>
    <s v="Cancellation"/>
  </r>
  <r>
    <s v="DG0001039124"/>
    <s v="Initial"/>
    <s v="Whirlpool Contact Center"/>
    <s v="5/5/2026, 9:02 AM"/>
    <s v="6/4/2026, 7:00 AM"/>
    <s v="5/4/2027, 11:59 PM"/>
    <s v="Subscription"/>
    <m/>
    <s v="Not Retained"/>
    <n v="1"/>
    <s v="ALEXANDRA TACKETT"/>
    <x v="83"/>
    <s v="5/5/2026, 9:02 AM"/>
    <s v="Cancellation"/>
  </r>
  <r>
    <s v="DG0001117456"/>
    <s v="Initial"/>
    <s v="After Mail"/>
    <s v="5/5/2026, 4:20 PM"/>
    <s v="6/3/2026, 7:00 AM"/>
    <m/>
    <s v="Subscription"/>
    <m/>
    <s v="Not Retained"/>
    <n v="1"/>
    <s v="Patricia Wingfield"/>
    <x v="83"/>
    <s v="5/5/2026, 4:20 PM"/>
    <s v="Cancellation"/>
  </r>
  <r>
    <s v="DG0001151954"/>
    <s v="Canceled"/>
    <s v="Whirlpool Contact Center"/>
    <s v="5/4/2026, 8:54 AM"/>
    <s v="5/4/2026, 7:00 AM"/>
    <m/>
    <s v="Annual Renewal"/>
    <m/>
    <s v="Not Retained"/>
    <n v="1"/>
    <s v="LORETTA RICHARDSON"/>
    <x v="83"/>
    <s v="5/4/2026, 8:54 AM"/>
    <s v="Cancellation"/>
  </r>
  <r>
    <s v="DG0000674952"/>
    <s v="Canceled"/>
    <s v="Whirlpool Contact Center"/>
    <s v="5/4/2026, 9:32 AM"/>
    <s v="5/4/2026, 7:00 AM"/>
    <s v="11/3/2026, 11:59 PM"/>
    <s v="Annual Renewal"/>
    <m/>
    <s v="Not Retained"/>
    <n v="1"/>
    <s v="John Conroy"/>
    <x v="83"/>
    <s v="5/4/2026, 9:32 AM"/>
    <s v="Cancellation"/>
  </r>
  <r>
    <s v="DG0000941124"/>
    <s v="Initial"/>
    <s v="After CC"/>
    <s v="5/4/2026, 11:22 AM"/>
    <s v="5/22/2026, 7:00 AM"/>
    <s v="4/22/2027, 11:59 PM"/>
    <s v="Subscription"/>
    <m/>
    <s v="Not Retained"/>
    <n v="1"/>
    <s v="Karl Zabel"/>
    <x v="83"/>
    <s v="5/4/2026, 11:22 AM"/>
    <s v="Cancellation"/>
  </r>
  <r>
    <s v="DG0000968606"/>
    <s v="Canceled"/>
    <s v="After CC"/>
    <s v="5/4/2026, 2:47 PM"/>
    <s v="5/4/2026, 7:00 AM"/>
    <m/>
    <s v="Subscription"/>
    <m/>
    <s v="Not Retained"/>
    <n v="1"/>
    <s v="Adam Martinez"/>
    <x v="83"/>
    <s v="5/4/2026, 2:47 PM"/>
    <s v="Cancellation"/>
  </r>
  <r>
    <s v="DG0001501862"/>
    <s v="Canceled"/>
    <s v="Tel Reg"/>
    <s v="5/4/2026, 3:33 PM"/>
    <s v="5/7/2026, 7:00 AM"/>
    <m/>
    <s v="Subscription"/>
    <m/>
    <s v="Not Retained"/>
    <n v="1"/>
    <s v="Francisco Guzman"/>
    <x v="83"/>
    <s v="5/4/2026, 3:33 PM"/>
    <s v="Cancellation"/>
  </r>
  <r>
    <s v="DG0001405066"/>
    <s v="Canceled"/>
    <s v="Web Reg"/>
    <s v="5/4/2026, 3:52 PM"/>
    <s v="4/7/2026, 7:00 AM"/>
    <m/>
    <s v="Subscription"/>
    <m/>
    <s v="Not Retained"/>
    <n v="1"/>
    <s v="Ronald Mock"/>
    <x v="83"/>
    <s v="5/4/2026, 3:52 PM"/>
    <s v="Cancellation"/>
  </r>
  <r>
    <s v="DG0001354113"/>
    <s v="Canceled"/>
    <s v="Tel Reg"/>
    <s v="5/4/2026, 3:53 PM"/>
    <s v="4/21/2026, 7:00 AM"/>
    <m/>
    <s v="Subscription"/>
    <m/>
    <s v="Not Retained"/>
    <n v="1"/>
    <s v="Ronald Mock"/>
    <x v="83"/>
    <s v="5/4/2026, 3:53 PM"/>
    <s v="Cancellation"/>
  </r>
  <r>
    <s v="DG0002033256"/>
    <s v="Initial"/>
    <s v="Tel Reg"/>
    <s v="5/4/2026, 4:41 PM"/>
    <s v="5/26/2026, 7:00 AM"/>
    <m/>
    <s v="Subscription"/>
    <m/>
    <s v="Not Retained"/>
    <n v="1"/>
    <s v="Charlotte Reed"/>
    <x v="83"/>
    <s v="5/4/2026, 4:41 PM"/>
    <s v="Cancellation"/>
  </r>
  <r>
    <s v="DG0001149777"/>
    <s v="Canceled"/>
    <s v="Whirlpool Contact Center"/>
    <s v="5/1/2026, 3:41 PM"/>
    <s v="5/1/2026, 7:00 AM"/>
    <m/>
    <s v="Annual Renewal"/>
    <m/>
    <s v="Not Retained"/>
    <n v="1"/>
    <s v="Judi Henderix"/>
    <x v="83"/>
    <s v="5/1/2026, 3:41 PM"/>
    <s v="Cancellation"/>
  </r>
  <r>
    <s v="DG0002208428"/>
    <s v="Initial"/>
    <s v="D&amp;G Contact Center"/>
    <s v="5/8/2026, 12:27 PM"/>
    <s v="6/7/2026, 7:00 AM"/>
    <m/>
    <s v="Subscription"/>
    <n v="0.5"/>
    <s v="Not Retained"/>
    <n v="1"/>
    <s v="Sherry Britton"/>
    <x v="84"/>
    <s v="5/8/2026, 12:27 PM"/>
    <s v="Cancellation"/>
  </r>
  <r>
    <s v="DG0001478189"/>
    <s v="Initial"/>
    <s v="Web Reg"/>
    <s v="5/7/2026, 8:59 AM"/>
    <s v="5/31/2026, 7:00 AM"/>
    <m/>
    <s v="Subscription"/>
    <m/>
    <s v="Not Retained"/>
    <n v="1"/>
    <s v="Tamara Terpstra"/>
    <x v="84"/>
    <s v="5/7/2026, 8:59 AM"/>
    <s v="Cancellation"/>
  </r>
  <r>
    <s v="DG0001477787"/>
    <s v="Initial"/>
    <s v="Web Reg"/>
    <s v="5/7/2026, 9:00 AM"/>
    <s v="5/31/2026, 7:00 AM"/>
    <m/>
    <s v="Subscription"/>
    <m/>
    <s v="Not Retained"/>
    <n v="1"/>
    <s v="Tamara Terpstra"/>
    <x v="84"/>
    <s v="5/7/2026, 9:00 AM"/>
    <s v="Cancellation"/>
  </r>
  <r>
    <s v="DG0001548681"/>
    <s v="Canceled"/>
    <s v="D&amp;G Contact Center"/>
    <s v="5/5/2026, 8:17 AM"/>
    <s v="5/5/2026, 7:00 AM"/>
    <m/>
    <s v="Subscription"/>
    <m/>
    <s v="Not Retained"/>
    <n v="1"/>
    <s v="Barbara Sims"/>
    <x v="85"/>
    <s v="5/5/2026, 8:17 AM"/>
    <s v="Cancellation"/>
  </r>
  <r>
    <s v="DG0001805482"/>
    <s v="Canceled"/>
    <s v="D&amp;G Contact Center"/>
    <s v="5/1/2026, 7:52 AM"/>
    <s v="5/1/2026, 7:00 AM"/>
    <m/>
    <s v="Subscription"/>
    <m/>
    <s v="Not Retained"/>
    <n v="1"/>
    <s v="MICHAEL TERRANOVA"/>
    <x v="85"/>
    <s v="5/1/2026, 7:52 AM"/>
    <s v="Cancellation"/>
  </r>
  <r>
    <s v="DG0002107943"/>
    <s v="Canceled"/>
    <s v="D&amp;G Contact Center"/>
    <s v="5/1/2026, 8:55 AM"/>
    <s v="4/19/2026, 7:00 AM"/>
    <m/>
    <s v="Subscription"/>
    <n v="0.5"/>
    <s v="Not Retained"/>
    <n v="1"/>
    <s v="Leticia Limon"/>
    <x v="85"/>
    <s v="5/1/2026, 8:55 AM"/>
    <s v="Cancellation"/>
  </r>
  <r>
    <s v="DG0000709497"/>
    <s v="Canceled"/>
    <s v="After Web"/>
    <s v="5/8/2026, 7:57 AM"/>
    <s v="3/21/2026, 7:00 AM"/>
    <s v="11/21/2026, 11:59 PM"/>
    <s v="Subscription"/>
    <m/>
    <s v="Not Retained"/>
    <n v="1"/>
    <s v="Teresa Zumbo"/>
    <x v="86"/>
    <s v="5/8/2026, 7:57 AM"/>
    <s v="Cancellation"/>
  </r>
  <r>
    <s v="DG0000814759"/>
    <s v="Canceled"/>
    <s v="Whirlpool Contact Center"/>
    <s v="5/8/2026, 1:54 PM"/>
    <s v="5/8/2026, 7:00 AM"/>
    <s v="1/20/2027, 11:59 PM"/>
    <s v="Annual Renewal"/>
    <m/>
    <s v="Not Retained"/>
    <n v="1"/>
    <s v="Carey Mitchell"/>
    <x v="86"/>
    <s v="5/8/2026, 1:54 PM"/>
    <s v="Cancellation"/>
  </r>
  <r>
    <s v="DG0002048716"/>
    <s v="Canceled"/>
    <s v="After Mail"/>
    <s v="5/8/2026, 3:48 PM"/>
    <s v="4/2/2026, 7:00 AM"/>
    <m/>
    <s v="Subscription"/>
    <n v="0.2"/>
    <s v="Not Retained"/>
    <n v="1"/>
    <s v="Rosa Gomez"/>
    <x v="86"/>
    <s v="5/8/2026, 3:48 PM"/>
    <s v="Cancellation"/>
  </r>
  <r>
    <s v="DG0000945403"/>
    <s v="Initial"/>
    <s v="D&amp;G Contact Center"/>
    <s v="5/7/2026, 7:32 AM"/>
    <s v="5/24/2026, 7:00 AM"/>
    <s v="4/24/2027, 11:59 PM"/>
    <s v="Subscription"/>
    <m/>
    <s v="Not Retained"/>
    <n v="1"/>
    <s v="Judy Stallins"/>
    <x v="86"/>
    <s v="5/7/2026, 7:32 AM"/>
    <s v="Cancellation"/>
  </r>
  <r>
    <s v="DG0000945404"/>
    <s v="Initial"/>
    <s v="D&amp;G Contact Center"/>
    <s v="5/7/2026, 7:33 AM"/>
    <s v="5/24/2026, 7:00 AM"/>
    <s v="4/24/2027, 11:59 PM"/>
    <s v="Subscription"/>
    <m/>
    <s v="Not Retained"/>
    <n v="1"/>
    <s v="Judy Stallins"/>
    <x v="86"/>
    <s v="5/7/2026, 7:33 AM"/>
    <s v="Cancellation"/>
  </r>
  <r>
    <s v="DG0000857770"/>
    <s v="Canceled"/>
    <s v="Whirlpool Contact Center"/>
    <s v="5/7/2026, 7:33 AM"/>
    <s v="5/7/2026, 7:00 AM"/>
    <s v="2/11/2027, 11:59 PM"/>
    <s v="Annual Renewal"/>
    <m/>
    <s v="Not Retained"/>
    <n v="1"/>
    <s v="Judy Stallins"/>
    <x v="86"/>
    <s v="5/7/2026, 7:33 AM"/>
    <s v="Cancellation"/>
  </r>
  <r>
    <s v="DG0000773457"/>
    <s v="Canceled"/>
    <s v="After CC"/>
    <s v="5/7/2026, 7:55 AM"/>
    <s v="5/7/2026, 7:00 AM"/>
    <s v="1/1/2027, 11:59 PM"/>
    <s v="Subscription"/>
    <m/>
    <s v="Not Retained"/>
    <n v="1"/>
    <s v="David Eaton"/>
    <x v="86"/>
    <s v="5/7/2026, 7:55 AM"/>
    <s v="Cancellation"/>
  </r>
  <r>
    <s v="DG0001227061"/>
    <s v="Canceled"/>
    <s v="Tel Reg"/>
    <s v="5/7/2026, 8:04 AM"/>
    <s v="5/7/2026, 7:00 AM"/>
    <m/>
    <s v="Subscription"/>
    <m/>
    <s v="Not Retained"/>
    <n v="1"/>
    <s v="Terry Leaga"/>
    <x v="86"/>
    <s v="5/7/2026, 8:04 AM"/>
    <s v="Cancellation"/>
  </r>
  <r>
    <s v="DG0001124589"/>
    <s v="Initial"/>
    <s v="Whirlpool Contact Center"/>
    <s v="5/7/2026, 10:47 AM"/>
    <s v="6/5/2026, 7:00 AM"/>
    <m/>
    <s v="Annual Renewal"/>
    <m/>
    <s v="Not Retained"/>
    <n v="1"/>
    <s v="Ken Lee"/>
    <x v="86"/>
    <s v="5/7/2026, 10:47 AM"/>
    <s v="Cancellation"/>
  </r>
  <r>
    <s v="DG0002132830"/>
    <s v="Canceled"/>
    <s v="After OB"/>
    <s v="5/7/2026, 3:04 PM"/>
    <s v="4/13/2026, 7:00 AM"/>
    <m/>
    <s v="Subscription"/>
    <m/>
    <s v="Not Retained"/>
    <n v="1"/>
    <s v="Neil Koplitz"/>
    <x v="86"/>
    <s v="5/7/2026, 3:04 PM"/>
    <s v="Cancellation"/>
  </r>
  <r>
    <s v="DG0001068464"/>
    <s v="Initial"/>
    <s v="Whirlpool Contact Center"/>
    <s v="5/7/2026, 3:33 PM"/>
    <s v="5/15/2026, 7:00 AM"/>
    <m/>
    <s v="Annual Renewal"/>
    <m/>
    <s v="Not Retained"/>
    <n v="1"/>
    <s v="Jessica Yu"/>
    <x v="86"/>
    <s v="5/7/2026, 3:33 PM"/>
    <s v="Cancellation"/>
  </r>
  <r>
    <s v="DG0000807332"/>
    <s v="Initial"/>
    <s v="After OB"/>
    <s v="5/6/2026, 2:44 PM"/>
    <s v="5/19/2026, 7:00 AM"/>
    <s v="1/19/2027, 11:59 PM"/>
    <s v="Subscription"/>
    <m/>
    <s v="Not Retained"/>
    <n v="1"/>
    <s v="Adel Kalada"/>
    <x v="86"/>
    <s v="5/6/2026, 2:44 PM"/>
    <s v="Cancellation"/>
  </r>
  <r>
    <s v="DG0001043469"/>
    <s v="Canceled"/>
    <s v="Whirlpool Contact Center"/>
    <s v="5/6/2026, 3:48 PM"/>
    <s v="5/6/2026, 7:00 AM"/>
    <s v="5/5/2027, 11:59 PM"/>
    <s v="Annual Renewal"/>
    <m/>
    <s v="Not Retained"/>
    <n v="1"/>
    <s v="DENISE WILLIAMS"/>
    <x v="86"/>
    <s v="5/6/2026, 3:48 PM"/>
    <s v="Cancellation"/>
  </r>
  <r>
    <s v="DG0000456846"/>
    <s v="Canceled"/>
    <s v="Whirlpool Contact Center"/>
    <s v="5/1/2026, 8:52 AM"/>
    <s v="5/1/2026, 7:00 AM"/>
    <s v="6/10/2026, 11:59 PM"/>
    <s v="Annual Renewal"/>
    <n v="0.2"/>
    <s v="Not Retained"/>
    <n v="1"/>
    <s v="HILLARY Kovar"/>
    <x v="86"/>
    <s v="5/1/2026, 8:52 AM"/>
    <s v="Cancellation"/>
  </r>
  <r>
    <s v="DG0000759449"/>
    <s v="Initial"/>
    <s v="Tel Reg"/>
    <s v="5/1/2026, 1:20 PM"/>
    <s v="5/19/2026, 7:00 AM"/>
    <s v="12/19/2026, 11:59 PM"/>
    <s v="Subscription"/>
    <m/>
    <s v="Not Retained"/>
    <n v="1"/>
    <s v="Corinne Sneed"/>
    <x v="86"/>
    <s v="5/1/2026, 1:20 PM"/>
    <s v="Cancellation"/>
  </r>
  <r>
    <s v="DG0001068261"/>
    <s v="Initial"/>
    <s v="D&amp;G Contact Center"/>
    <s v="5/1/2026, 3:58 PM"/>
    <s v="5/14/2026, 7:00 AM"/>
    <m/>
    <s v="Subscription"/>
    <m/>
    <s v="Not Retained"/>
    <n v="1"/>
    <s v="PATRICIA GILBERT"/>
    <x v="86"/>
    <s v="5/1/2026, 3:58 PM"/>
    <s v="Cancellation"/>
  </r>
  <r>
    <s v="DG0002206580"/>
    <s v="Canceled"/>
    <s v="Tel Reg"/>
    <s v="5/8/2026, 11:23 AM"/>
    <s v="5/7/2026, 7:00 AM"/>
    <m/>
    <s v="Subscription"/>
    <n v="0.5"/>
    <s v="Not Retained"/>
    <n v="1"/>
    <s v="Dana Grosshans"/>
    <x v="87"/>
    <s v="5/8/2026, 11:23 AM"/>
    <s v="Cancellation"/>
  </r>
  <r>
    <s v="DG0002206579"/>
    <s v="Canceled"/>
    <s v="Tel Reg"/>
    <s v="5/8/2026, 11:24 AM"/>
    <s v="5/7/2026, 7:00 AM"/>
    <m/>
    <s v="Subscription"/>
    <n v="0.5"/>
    <s v="Not Retained"/>
    <n v="1"/>
    <s v="Dana Grosshans"/>
    <x v="87"/>
    <s v="5/8/2026, 11:24 AM"/>
    <s v="Cancellation"/>
  </r>
  <r>
    <s v="DG0001131182"/>
    <s v="Canceled"/>
    <s v="After Mail"/>
    <s v="5/7/2026, 10:33 AM"/>
    <s v="5/8/2026, 7:00 AM"/>
    <m/>
    <s v="Subscription"/>
    <m/>
    <s v="Not Retained"/>
    <n v="1"/>
    <s v="Phillis Zolandz"/>
    <x v="87"/>
    <s v="5/7/2026, 10:33 AM"/>
    <s v="Cancellation"/>
  </r>
  <r>
    <s v="DG0000109347"/>
    <s v="Canceled"/>
    <s v="Whirlpool Contact Center"/>
    <s v="5/7/2026, 10:42 AM"/>
    <s v="5/7/2026, 7:00 AM"/>
    <s v="11/29/2026, 11:59 PM"/>
    <s v="Annual Renewal"/>
    <m/>
    <s v="Not Retained"/>
    <n v="1"/>
    <s v="Courtney Tatum"/>
    <x v="87"/>
    <s v="5/7/2026, 10:42 AM"/>
    <s v="Cancellation"/>
  </r>
  <r>
    <s v="DG0001734233"/>
    <s v="Canceled"/>
    <s v="Tel Reg"/>
    <s v="5/7/2026, 10:58 AM"/>
    <s v="5/9/2026, 7:00 AM"/>
    <m/>
    <s v="Subscription"/>
    <m/>
    <s v="Not Retained"/>
    <n v="1"/>
    <s v="Robin Reints"/>
    <x v="87"/>
    <s v="5/7/2026, 10:58 AM"/>
    <s v="Cancellation"/>
  </r>
  <r>
    <s v="DG0002116232"/>
    <s v="Canceled"/>
    <s v="Whirlpool Contact Center"/>
    <s v="5/7/2026, 3:05 PM"/>
    <s v="5/7/2026, 7:00 AM"/>
    <m/>
    <s v="Annual Renewal"/>
    <m/>
    <s v="Not Retained"/>
    <n v="1"/>
    <s v="MARINA FLORES SOLANO"/>
    <x v="87"/>
    <s v="5/7/2026, 3:05 PM"/>
    <s v="Cancellation"/>
  </r>
  <r>
    <s v="DG0001157048"/>
    <s v="Canceled"/>
    <s v="Whirlpool Contact Center"/>
    <s v="5/6/2026, 12:56 PM"/>
    <s v="5/6/2026, 7:00 AM"/>
    <m/>
    <s v="Annual Renewal"/>
    <m/>
    <s v="Not Retained"/>
    <n v="1"/>
    <s v="Karen Mulcahy"/>
    <x v="87"/>
    <s v="5/6/2026, 12:56 PM"/>
    <s v="Cancellation"/>
  </r>
  <r>
    <s v="DG0000329891"/>
    <s v="Canceled"/>
    <s v="Whirlpool Contact Center"/>
    <s v="5/1/2026, 8:04 AM"/>
    <s v="5/1/2026, 7:00 AM"/>
    <s v="1/31/2027, 11:59 PM"/>
    <s v="Annual Renewal"/>
    <m/>
    <s v="Not Retained"/>
    <n v="1"/>
    <s v="SONYA VILLARREAL"/>
    <x v="87"/>
    <s v="5/1/2026, 8:04 AM"/>
    <s v="Cancellation"/>
  </r>
  <r>
    <s v="DG0001251629"/>
    <s v="Canceled"/>
    <s v="Whirlpool Contact Center"/>
    <s v="5/1/2026, 9:42 AM"/>
    <s v="5/1/2026, 7:00 AM"/>
    <m/>
    <s v="Annual Renewal"/>
    <m/>
    <s v="Not Retained"/>
    <n v="1"/>
    <s v="SHARON WHITAKER"/>
    <x v="87"/>
    <s v="5/1/2026, 9:42 AM"/>
    <s v="Cancellation"/>
  </r>
  <r>
    <s v="DG0000364556"/>
    <s v="Canceled"/>
    <s v="After CC"/>
    <s v="5/1/2026, 11:48 AM"/>
    <s v="4/2/2026, 7:00 AM"/>
    <s v="4/1/2027, 11:59 PM"/>
    <s v="Subscription"/>
    <n v="0.2"/>
    <s v="Not Retained"/>
    <n v="1"/>
    <s v="Louise Coffman"/>
    <x v="87"/>
    <s v="5/1/2026, 11:48 AM"/>
    <s v="Cancellation"/>
  </r>
  <r>
    <s v="DG0001366960"/>
    <s v="Canceled"/>
    <s v="Web Reg"/>
    <s v="5/1/2026, 2:43 PM"/>
    <s v="4/25/2026, 7:00 AM"/>
    <m/>
    <s v="Subscription"/>
    <m/>
    <s v="Not Retained"/>
    <n v="1"/>
    <s v="Latoya Tolen"/>
    <x v="87"/>
    <s v="5/1/2026, 2:43 PM"/>
    <s v="Cancellation"/>
  </r>
  <r>
    <s v="DG0001321322"/>
    <s v="Initial"/>
    <s v="Web Reg"/>
    <s v="5/1/2026, 2:45 PM"/>
    <s v="5/12/2026, 7:00 AM"/>
    <m/>
    <s v="Subscription"/>
    <m/>
    <s v="Not Retained"/>
    <n v="1"/>
    <s v="Latoya Tolen"/>
    <x v="87"/>
    <s v="5/1/2026, 2:45 PM"/>
    <s v="Cancellation"/>
  </r>
  <r>
    <s v="DG0000856308"/>
    <s v="Canceled"/>
    <s v="After Mail"/>
    <s v="5/11/2026, 6:58 AM"/>
    <s v="5/11/2026, 7:00 AM"/>
    <s v="3/3/2027, 11:59 PM"/>
    <s v="Subscription"/>
    <m/>
    <s v="Not Retained"/>
    <n v="1"/>
    <s v="Elizabeth Bowman"/>
    <x v="88"/>
    <s v="5/11/2026, 6:58 AM"/>
    <s v="Cancellation"/>
  </r>
  <r>
    <s v="DG0000904386"/>
    <s v="Initial"/>
    <s v="After CC"/>
    <s v="5/11/2026, 6:59 AM"/>
    <s v="5/22/2026, 7:00 AM"/>
    <m/>
    <s v="Subscription"/>
    <m/>
    <s v="Not Retained"/>
    <n v="1"/>
    <s v="Elizabeth Bowman"/>
    <x v="88"/>
    <s v="5/11/2026, 6:59 AM"/>
    <s v="Cancellation"/>
  </r>
  <r>
    <s v="DG0000675724"/>
    <s v="Canceled"/>
    <s v="After CC"/>
    <s v="5/11/2026, 6:59 AM"/>
    <s v="5/11/2026, 7:00 AM"/>
    <s v="12/1/2026, 11:59 PM"/>
    <s v="Subscription"/>
    <m/>
    <s v="Not Retained"/>
    <n v="1"/>
    <s v="Elizabeth Bowman"/>
    <x v="88"/>
    <s v="5/11/2026, 6:59 AM"/>
    <s v="Cancellation"/>
  </r>
  <r>
    <s v="DG0000429844"/>
    <s v="Initial"/>
    <s v="After CC"/>
    <s v="5/5/2026, 7:13 AM"/>
    <s v="5/20/2026, 7:00 AM"/>
    <s v="5/20/2026, 11:59 PM"/>
    <s v="Subscription"/>
    <n v="0.2"/>
    <s v="Not Retained"/>
    <n v="1"/>
    <s v="Shirley Grant"/>
    <x v="88"/>
    <s v="5/5/2026, 7:13 AM"/>
    <s v="Cancellation"/>
  </r>
  <r>
    <s v="DG0001515614"/>
    <s v="Canceled"/>
    <s v="D&amp;G Contact Center"/>
    <s v="5/5/2026, 7:14 AM"/>
    <s v="5/5/2026, 7:00 AM"/>
    <m/>
    <s v="Subscription"/>
    <n v="0.2"/>
    <s v="Not Retained"/>
    <n v="1"/>
    <s v="Shirley Grant"/>
    <x v="88"/>
    <s v="5/5/2026, 7:14 AM"/>
    <s v="Cancellation"/>
  </r>
  <r>
    <s v="DG0000426968"/>
    <s v="Canceled"/>
    <s v="After Web"/>
    <s v="5/5/2026, 7:14 AM"/>
    <s v="5/5/2026, 7:00 AM"/>
    <s v="6/14/2026, 11:59 PM"/>
    <s v="Subscription"/>
    <n v="0.2"/>
    <s v="Not Retained"/>
    <n v="1"/>
    <s v="Shirley Grant"/>
    <x v="88"/>
    <s v="5/5/2026, 7:14 AM"/>
    <s v="Cancellation"/>
  </r>
  <r>
    <s v="DG0000429839"/>
    <s v="Initial"/>
    <s v="After CC"/>
    <s v="5/5/2026, 7:17 AM"/>
    <s v="5/20/2026, 7:00 AM"/>
    <s v="5/20/2026, 11:59 PM"/>
    <s v="Subscription"/>
    <n v="0.2"/>
    <s v="Not Retained"/>
    <n v="1"/>
    <s v="Shirley Grant"/>
    <x v="88"/>
    <s v="5/5/2026, 7:17 AM"/>
    <s v="Cancellation"/>
  </r>
  <r>
    <s v="DG0001482582"/>
    <s v="Initial"/>
    <s v="Tel Reg"/>
    <s v="5/5/2026, 9:22 AM"/>
    <s v="6/1/2026, 7:00 AM"/>
    <m/>
    <s v="Subscription"/>
    <m/>
    <s v="Not Retained"/>
    <n v="1"/>
    <s v="Xiang Wu"/>
    <x v="88"/>
    <s v="5/5/2026, 9:22 AM"/>
    <s v="Cancellation"/>
  </r>
  <r>
    <s v="DG0001482581"/>
    <s v="Initial"/>
    <s v="Tel Reg"/>
    <s v="5/5/2026, 9:24 AM"/>
    <s v="6/1/2026, 7:00 AM"/>
    <m/>
    <s v="Subscription"/>
    <m/>
    <s v="Not Retained"/>
    <n v="1"/>
    <s v="Xiang Wu"/>
    <x v="88"/>
    <s v="5/5/2026, 9:24 AM"/>
    <s v="Cancellation"/>
  </r>
  <r>
    <s v="DG0000309129"/>
    <s v="Initial"/>
    <s v="Tel Reg"/>
    <s v="5/4/2026, 8:01 AM"/>
    <s v="5/28/2026, 7:00 AM"/>
    <s v="12/28/2026, 11:59 PM"/>
    <s v="Subscription"/>
    <m/>
    <s v="Not Retained"/>
    <n v="1"/>
    <s v="Swapnil Srivastava"/>
    <x v="89"/>
    <s v="5/4/2026, 8:01 AM"/>
    <s v="Cancellation"/>
  </r>
  <r>
    <s v="DG0000309125"/>
    <s v="Initial"/>
    <s v="Tel Reg"/>
    <s v="5/4/2026, 8:02 AM"/>
    <s v="5/28/2026, 7:00 AM"/>
    <s v="12/28/2026, 11:59 PM"/>
    <s v="Subscription"/>
    <m/>
    <s v="Not Retained"/>
    <n v="1"/>
    <s v="Swapnil Srivastava"/>
    <x v="89"/>
    <s v="5/4/2026, 8:02 AM"/>
    <s v="Cancellation"/>
  </r>
  <r>
    <s v="DG0000950681"/>
    <s v="Canceled"/>
    <s v="Tel Reg"/>
    <s v="5/4/2026, 9:29 AM"/>
    <s v="3/28/2026, 7:00 AM"/>
    <s v="3/27/2027, 11:59 PM"/>
    <s v="Subscription"/>
    <m/>
    <s v="Not Retained"/>
    <n v="1"/>
    <s v="Taylor Thompson"/>
    <x v="89"/>
    <s v="5/4/2026, 9:29 AM"/>
    <s v="Cancellation"/>
  </r>
  <r>
    <s v="DG0001583733"/>
    <s v="Initial"/>
    <s v="After CC"/>
    <s v="5/4/2026, 10:27 AM"/>
    <s v="5/31/2026, 7:00 AM"/>
    <m/>
    <s v="Subscription"/>
    <n v="0.2"/>
    <s v="Not Retained"/>
    <n v="1"/>
    <s v="Steve Scheiderer"/>
    <x v="89"/>
    <s v="5/4/2026, 10:27 AM"/>
    <s v="Cancellation"/>
  </r>
  <r>
    <s v="DG0002123623"/>
    <s v="Initial"/>
    <s v="Tel Reg"/>
    <s v="5/4/2026, 3:23 PM"/>
    <s v="5/24/2026, 7:00 AM"/>
    <m/>
    <s v="Subscription"/>
    <n v="0.5"/>
    <s v="Not Retained"/>
    <n v="1"/>
    <s v="Sonia Slores"/>
    <x v="89"/>
    <s v="5/4/2026, 3:23 PM"/>
    <s v="Cancellation"/>
  </r>
  <r>
    <s v="DG0002120229"/>
    <s v="Canceled"/>
    <s v="Whirlpool Contact Center"/>
    <s v="5/1/2026, 9:36 AM"/>
    <s v="4/23/2026, 7:00 AM"/>
    <m/>
    <s v="Subscription"/>
    <n v="0.5"/>
    <s v="Not Retained"/>
    <n v="1"/>
    <s v="Welby Joseph"/>
    <x v="89"/>
    <s v="5/1/2026, 9:36 AM"/>
    <s v="Cancellation"/>
  </r>
  <r>
    <s v="DG0002120228"/>
    <s v="Canceled"/>
    <s v="Whirlpool Contact Center"/>
    <s v="5/1/2026, 9:37 AM"/>
    <s v="4/23/2026, 7:00 AM"/>
    <m/>
    <s v="Subscription"/>
    <n v="0.5"/>
    <s v="Not Retained"/>
    <n v="1"/>
    <s v="Welby Joseph"/>
    <x v="89"/>
    <s v="5/1/2026, 9:37 AM"/>
    <s v="Cancellation"/>
  </r>
  <r>
    <s v="DG0001945807"/>
    <s v="Canceled"/>
    <s v="D&amp;G Contact Center"/>
    <s v="5/1/2026, 9:44 AM"/>
    <s v="3/5/2026, 6:00 AM"/>
    <m/>
    <s v="Subscription"/>
    <n v="0.5"/>
    <s v="Not Retained"/>
    <n v="1"/>
    <s v="Welby Joseph"/>
    <x v="89"/>
    <s v="5/1/2026, 9:44 AM"/>
    <s v="Cancellation"/>
  </r>
  <r>
    <s v="DG0000124795"/>
    <s v="Canceled"/>
    <s v="Tel Reg"/>
    <s v="5/1/2026, 12:16 PM"/>
    <s v="5/2/2026, 7:00 AM"/>
    <s v="1/2/2027, 11:59 PM"/>
    <s v="Subscription"/>
    <m/>
    <s v="Not Retained"/>
    <n v="1"/>
    <s v="Edline Augustin"/>
    <x v="89"/>
    <s v="5/1/2026, 12:16 PM"/>
    <s v="Cancellation"/>
  </r>
  <r>
    <s v="DG0000124797"/>
    <s v="Canceled"/>
    <s v="Tel Reg"/>
    <s v="5/1/2026, 12:16 PM"/>
    <s v="5/2/2026, 7:00 AM"/>
    <s v="1/2/2027, 11:59 PM"/>
    <s v="Subscription"/>
    <m/>
    <s v="Not Retained"/>
    <n v="1"/>
    <s v="Edline Augustin"/>
    <x v="89"/>
    <s v="5/1/2026, 12:16 PM"/>
    <s v="Cancellation"/>
  </r>
  <r>
    <s v="DG0000124796"/>
    <s v="Canceled"/>
    <s v="Tel Reg"/>
    <s v="5/1/2026, 12:17 PM"/>
    <s v="5/2/2026, 7:00 AM"/>
    <s v="1/2/2027, 11:59 PM"/>
    <s v="Subscription"/>
    <m/>
    <s v="Not Retained"/>
    <n v="1"/>
    <s v="Edline Augustin"/>
    <x v="89"/>
    <s v="5/1/2026, 12:17 PM"/>
    <s v="Cancellation"/>
  </r>
  <r>
    <s v="DG0000973849"/>
    <s v="Initial"/>
    <s v="Web Reg"/>
    <s v="5/7/2026, 1:42 PM"/>
    <s v="6/6/2026, 7:00 AM"/>
    <s v="4/6/2027, 11:59 PM"/>
    <s v="Subscription"/>
    <m/>
    <s v="Not Retained"/>
    <n v="1"/>
    <s v="Dorothy Scuteri"/>
    <x v="90"/>
    <s v="5/7/2026, 1:42 PM"/>
    <s v="Cancellation"/>
  </r>
  <r>
    <s v="DG0001951888"/>
    <s v="Initial"/>
    <s v="D&amp;G Contact Center"/>
    <s v="5/7/2026, 2:05 PM"/>
    <s v="6/6/2026, 7:00 AM"/>
    <m/>
    <s v="Subscription"/>
    <m/>
    <s v="Not Retained"/>
    <n v="1"/>
    <s v="Nancy Caspellow"/>
    <x v="90"/>
    <s v="5/7/2026, 2:05 PM"/>
    <s v="Cancellation"/>
  </r>
  <r>
    <s v="DG0000794639"/>
    <s v="Canceled"/>
    <s v="After CC"/>
    <s v="5/7/2026, 3:22 PM"/>
    <s v="5/7/2026, 7:00 AM"/>
    <s v="2/7/2027, 11:59 PM"/>
    <s v="Subscription"/>
    <m/>
    <s v="Not Retained"/>
    <n v="1"/>
    <s v="Jason Russell"/>
    <x v="90"/>
    <s v="5/7/2026, 3:22 PM"/>
    <s v="Cancellation"/>
  </r>
  <r>
    <s v="DG0000730770"/>
    <s v="Canceled"/>
    <s v="D&amp;G Contact Center"/>
    <s v="5/1/2026, 9:04 AM"/>
    <s v="5/3/2026, 7:00 AM"/>
    <s v="1/3/2027, 11:59 PM"/>
    <s v="Subscription"/>
    <m/>
    <s v="Not Retained"/>
    <n v="1"/>
    <s v="Andrew Lipski"/>
    <x v="90"/>
    <s v="5/1/2026, 9:04 AM"/>
    <s v="Cancellation"/>
  </r>
  <r>
    <s v="DG0000758482"/>
    <s v="Initial"/>
    <s v="Web Reg"/>
    <s v="5/1/2026, 9:24 AM"/>
    <s v="5/18/2026, 7:00 AM"/>
    <s v="12/18/2026, 11:59 PM"/>
    <s v="Subscription"/>
    <m/>
    <s v="Not Retained"/>
    <n v="1"/>
    <s v="Aimia Rica Tanuyan"/>
    <x v="90"/>
    <s v="5/1/2026, 9:24 AM"/>
    <s v="Cancellation"/>
  </r>
  <r>
    <s v="DG0000758472"/>
    <s v="Initial"/>
    <s v="Web Reg"/>
    <s v="5/1/2026, 9:25 AM"/>
    <s v="5/18/2026, 7:00 AM"/>
    <s v="12/18/2026, 11:59 PM"/>
    <s v="Subscription"/>
    <m/>
    <s v="Not Retained"/>
    <n v="1"/>
    <s v="Aimia Rica Tanuyan"/>
    <x v="90"/>
    <s v="5/1/2026, 9:25 AM"/>
    <s v="Cancellation"/>
  </r>
  <r>
    <s v="DG0000542856"/>
    <s v="Canceled"/>
    <s v="Whirlpool Contact Center"/>
    <s v="5/1/2026, 9:39 AM"/>
    <s v="5/8/2026, 7:00 AM"/>
    <s v="8/8/2026, 11:59 PM"/>
    <s v="Subscription"/>
    <m/>
    <s v="Not Retained"/>
    <n v="1"/>
    <s v="NANCY BRAGGINS"/>
    <x v="90"/>
    <s v="5/1/2026, 9:39 AM"/>
    <s v="Cancellation"/>
  </r>
  <r>
    <s v="DG0000542869"/>
    <s v="Canceled"/>
    <s v="Whirlpool Contact Center"/>
    <s v="5/1/2026, 9:40 AM"/>
    <s v="5/8/2026, 7:00 AM"/>
    <s v="8/8/2026, 11:59 PM"/>
    <s v="Subscription"/>
    <m/>
    <s v="Not Retained"/>
    <n v="1"/>
    <s v="NANCY BRAGGINS"/>
    <x v="90"/>
    <s v="5/1/2026, 9:40 AM"/>
    <s v="Cancellation"/>
  </r>
  <r>
    <s v="DG0001104376"/>
    <s v="Initial"/>
    <s v="Web Reg"/>
    <s v="5/1/2026, 12:31 PM"/>
    <s v="5/29/2026, 7:00 AM"/>
    <m/>
    <s v="Subscription"/>
    <m/>
    <s v="Not Retained"/>
    <n v="1"/>
    <s v="William Brown"/>
    <x v="90"/>
    <s v="5/1/2026, 12:31 PM"/>
    <s v="Cancellation"/>
  </r>
  <r>
    <s v="DG0001104375"/>
    <s v="Initial"/>
    <s v="Web Reg"/>
    <s v="5/1/2026, 12:33 PM"/>
    <s v="5/29/2026, 7:00 AM"/>
    <m/>
    <s v="Subscription"/>
    <m/>
    <s v="Not Retained"/>
    <n v="1"/>
    <s v="William Brown"/>
    <x v="90"/>
    <s v="5/1/2026, 12:33 PM"/>
    <s v="Cancellation"/>
  </r>
  <r>
    <s v="DG0001104365"/>
    <s v="Initial"/>
    <s v="Web Reg"/>
    <s v="5/1/2026, 12:34 PM"/>
    <s v="5/29/2026, 7:00 AM"/>
    <m/>
    <s v="Subscription"/>
    <m/>
    <s v="Not Retained"/>
    <n v="1"/>
    <s v="William Brown"/>
    <x v="90"/>
    <s v="5/1/2026, 12:34 PM"/>
    <s v="Cancellation"/>
  </r>
  <r>
    <s v="DG0001104364"/>
    <s v="Initial"/>
    <s v="Web Reg"/>
    <s v="5/1/2026, 12:35 PM"/>
    <s v="5/29/2026, 7:00 AM"/>
    <m/>
    <s v="Subscription"/>
    <m/>
    <s v="Not Retained"/>
    <n v="1"/>
    <s v="William Brown"/>
    <x v="90"/>
    <s v="5/1/2026, 12:35 PM"/>
    <s v="Cancellation"/>
  </r>
  <r>
    <s v="DG0001104360"/>
    <s v="Initial"/>
    <s v="Web Reg"/>
    <s v="5/1/2026, 12:36 PM"/>
    <s v="5/29/2026, 7:00 AM"/>
    <m/>
    <s v="Subscription"/>
    <m/>
    <s v="Not Retained"/>
    <n v="1"/>
    <s v="William Brown"/>
    <x v="90"/>
    <s v="5/1/2026, 12:36 PM"/>
    <s v="Cancellation"/>
  </r>
  <r>
    <s v="DG0000787517"/>
    <s v="Canceled"/>
    <s v="D&amp;G Contact Center"/>
    <s v="5/8/2026, 9:52 AM"/>
    <s v="5/8/2026, 7:00 AM"/>
    <s v="2/4/2027, 11:59 PM"/>
    <s v="Subscription"/>
    <m/>
    <s v="Not Retained"/>
    <n v="1"/>
    <s v="Frank Urbanic"/>
    <x v="91"/>
    <s v="5/8/2026, 9:52 AM"/>
    <s v="Cancellation"/>
  </r>
  <r>
    <s v="DG0001573342"/>
    <s v="Canceled"/>
    <s v="Whirlpool Contact Center"/>
    <s v="5/7/2026, 10:44 AM"/>
    <s v="5/7/2026, 7:00 AM"/>
    <m/>
    <s v="Annual Renewal"/>
    <m/>
    <s v="Not Retained"/>
    <n v="1"/>
    <s v="BETTY KOSKINEN"/>
    <x v="91"/>
    <s v="5/7/2026, 10:44 AM"/>
    <s v="Cancellation"/>
  </r>
  <r>
    <s v="DG0000328224"/>
    <s v="Canceled"/>
    <s v="Tel Reg"/>
    <s v="5/7/2026, 1:49 PM"/>
    <s v="4/29/2026, 7:00 AM"/>
    <s v="1/29/2027, 11:59 PM"/>
    <s v="Subscription"/>
    <m/>
    <s v="Not Retained"/>
    <n v="1"/>
    <s v="John Johnson"/>
    <x v="91"/>
    <s v="5/7/2026, 1:49 PM"/>
    <s v="Cancellation"/>
  </r>
  <r>
    <s v="DG0001136621"/>
    <s v="Canceled"/>
    <s v="Whirlpool Contact Center"/>
    <s v="5/7/2026, 4:07 PM"/>
    <s v="5/7/2026, 7:00 AM"/>
    <m/>
    <s v="Annual Renewal"/>
    <m/>
    <s v="Not Retained"/>
    <n v="1"/>
    <s v="Leeann Woods"/>
    <x v="91"/>
    <s v="5/7/2026, 4:07 PM"/>
    <s v="Cancellation"/>
  </r>
  <r>
    <s v="DG0001173565"/>
    <s v="Canceled"/>
    <s v="Whirlpool Contact Center"/>
    <s v="5/6/2026, 1:26 PM"/>
    <s v="5/6/2026, 7:00 AM"/>
    <m/>
    <s v="Annual Renewal"/>
    <m/>
    <s v="Not Retained"/>
    <n v="1"/>
    <s v="Cynthia Rice"/>
    <x v="91"/>
    <s v="5/6/2026, 1:26 PM"/>
    <s v="Cancellation"/>
  </r>
  <r>
    <s v="DG0000727692"/>
    <s v="Canceled"/>
    <s v="Tel Reg"/>
    <s v="5/5/2026, 12:35 PM"/>
    <s v="5/5/2026, 7:00 AM"/>
    <s v="12/3/2026, 11:59 PM"/>
    <s v="Subscription"/>
    <m/>
    <s v="Not Retained"/>
    <n v="1"/>
    <s v="Kathleen Bartley"/>
    <x v="91"/>
    <s v="5/5/2026, 12:35 PM"/>
    <s v="Cancellation"/>
  </r>
  <r>
    <s v="DG0000359075"/>
    <s v="Canceled"/>
    <s v="D&amp;G Contact Center"/>
    <s v="5/5/2026, 2:06 PM"/>
    <s v="5/5/2026, 7:00 AM"/>
    <s v="4/9/2027, 11:59 PM"/>
    <s v="Subscription"/>
    <m/>
    <s v="Not Retained"/>
    <n v="1"/>
    <s v="James Davis"/>
    <x v="91"/>
    <s v="5/5/2026, 2:06 PM"/>
    <s v="Cancellation"/>
  </r>
  <r>
    <s v="DG0000359074"/>
    <s v="Canceled"/>
    <s v="D&amp;G Contact Center"/>
    <s v="5/5/2026, 2:07 PM"/>
    <s v="5/5/2026, 7:00 AM"/>
    <s v="4/9/2027, 11:59 PM"/>
    <s v="Subscription"/>
    <m/>
    <s v="Not Retained"/>
    <n v="1"/>
    <s v="James Davis"/>
    <x v="91"/>
    <s v="5/5/2026, 2:07 PM"/>
    <s v="Cancellation"/>
  </r>
  <r>
    <s v="DG0001966110"/>
    <s v="Canceled"/>
    <s v="Whirlpool Contact Center"/>
    <s v="5/1/2026, 10:13 AM"/>
    <s v="5/1/2026, 7:00 AM"/>
    <m/>
    <s v="Annual Renewal"/>
    <m/>
    <s v="Not Retained"/>
    <n v="1"/>
    <s v="Lyudmila Gashinsky"/>
    <x v="91"/>
    <s v="5/1/2026, 10:13 AM"/>
    <s v="Cancellation"/>
  </r>
  <r>
    <s v="DG0000982327"/>
    <s v="Canceled"/>
    <s v="Whirlpool Contact Center"/>
    <s v="5/11/2026, 12:25 AM"/>
    <s v="3/10/2026, 12:00 AM"/>
    <m/>
    <s v="Annual Renewal"/>
    <m/>
    <s v="Retained"/>
    <n v="1"/>
    <s v="Kim Hill"/>
    <x v="92"/>
    <s v="5/11/2026, 12:25 AM"/>
    <s v="Cancellation"/>
  </r>
  <r>
    <s v="DG0001414706"/>
    <s v="Canceled"/>
    <s v="Tel Reg"/>
    <s v="5/11/2026, 12:25 AM"/>
    <s v="3/10/2026, 12:00 AM"/>
    <m/>
    <s v="Subscription"/>
    <m/>
    <s v="Retained"/>
    <n v="1"/>
    <s v="KAYLA RICHTER"/>
    <x v="92"/>
    <s v="5/11/2026, 12:25 AM"/>
    <s v="Cancellation"/>
  </r>
  <r>
    <s v="DG0001414707"/>
    <s v="Canceled"/>
    <s v="Tel Reg"/>
    <s v="5/11/2026, 12:25 AM"/>
    <s v="3/10/2026, 12:00 AM"/>
    <m/>
    <s v="Subscription"/>
    <m/>
    <s v="Retained"/>
    <n v="1"/>
    <s v="KAYLA RICHTER"/>
    <x v="92"/>
    <s v="5/11/2026, 12:25 AM"/>
    <s v="Cancellation"/>
  </r>
  <r>
    <s v="DG0001624718"/>
    <s v="Canceled"/>
    <s v="Tel Reg"/>
    <s v="5/11/2026, 12:25 AM"/>
    <s v="3/25/2026, 12:00 AM"/>
    <m/>
    <s v="Subscription"/>
    <n v="0.2"/>
    <s v="Retained With Discount"/>
    <n v="1"/>
    <s v="Sylvia Anderson"/>
    <x v="92"/>
    <s v="5/11/2026, 12:25 AM"/>
    <s v="Cancellation"/>
  </r>
  <r>
    <s v="DG0001860475"/>
    <s v="Canceled"/>
    <s v="Web Reg"/>
    <s v="5/11/2026, 12:25 AM"/>
    <s v="3/10/2026, 12:00 AM"/>
    <m/>
    <s v="Subscription"/>
    <m/>
    <s v="Retained"/>
    <n v="1"/>
    <s v="Viergino Richard"/>
    <x v="92"/>
    <s v="5/11/2026, 12:25 AM"/>
    <s v="Cancellation"/>
  </r>
  <r>
    <s v="DG0001974423"/>
    <s v="Canceled"/>
    <s v="Tel Reg"/>
    <s v="5/11/2026, 12:25 AM"/>
    <s v="3/10/2026, 12:00 AM"/>
    <m/>
    <s v="Subscription"/>
    <m/>
    <s v="Retained"/>
    <n v="1"/>
    <s v="David Peters"/>
    <x v="92"/>
    <s v="5/11/2026, 12:25 AM"/>
    <s v="Cancellation"/>
  </r>
  <r>
    <s v="DG0000417556"/>
    <s v="Canceled"/>
    <s v="Whirlpool Contact Center"/>
    <s v="5/10/2026, 12:25 AM"/>
    <s v="3/9/2026, 12:00 AM"/>
    <s v="5/9/2026, 11:59 PM"/>
    <s v="Annual Renewal"/>
    <m/>
    <s v="Retained"/>
    <n v="1"/>
    <s v="ANTONY WALKER"/>
    <x v="92"/>
    <s v="5/10/2026, 12:25 AM"/>
    <s v="Cancellation"/>
  </r>
  <r>
    <s v="DG0000455023"/>
    <s v="Canceled"/>
    <s v="Tel Reg"/>
    <s v="5/10/2026, 12:25 AM"/>
    <s v="3/9/2026, 12:00 AM"/>
    <s v="6/9/2026, 11:59 PM"/>
    <s v="Subscription"/>
    <m/>
    <s v="Retained"/>
    <n v="1"/>
    <s v="James Payton"/>
    <x v="92"/>
    <s v="5/10/2026, 12:25 AM"/>
    <s v="Cancellation"/>
  </r>
  <r>
    <s v="DG0000588845"/>
    <s v="Canceled"/>
    <s v="Whirlpool Contact Center"/>
    <s v="5/10/2026, 12:25 AM"/>
    <s v="3/9/2026, 12:00 AM"/>
    <s v="9/9/2026, 11:59 PM"/>
    <s v="Annual Renewal"/>
    <n v="0.2"/>
    <s v="Retained With Discount"/>
    <n v="1"/>
    <s v="Judy Miller"/>
    <x v="92"/>
    <s v="5/10/2026, 12:25 AM"/>
    <s v="Cancellation"/>
  </r>
  <r>
    <s v="DG0001507441"/>
    <s v="Canceled"/>
    <s v="Web Reg"/>
    <s v="5/10/2026, 12:25 AM"/>
    <s v="3/9/2026, 12:00 AM"/>
    <m/>
    <s v="Subscription"/>
    <m/>
    <s v="Retained"/>
    <n v="1"/>
    <s v="Cynthia A Friess"/>
    <x v="92"/>
    <s v="5/10/2026, 12:25 AM"/>
    <s v="Cancellation"/>
  </r>
  <r>
    <s v="DG0001615065"/>
    <s v="Canceled"/>
    <s v="Tel Reg"/>
    <s v="5/10/2026, 12:25 AM"/>
    <s v="3/9/2026, 12:00 AM"/>
    <m/>
    <s v="Subscription"/>
    <m/>
    <s v="Retained"/>
    <n v="1"/>
    <s v="Monique Juluke"/>
    <x v="92"/>
    <s v="5/10/2026, 12:25 AM"/>
    <s v="Cancellation"/>
  </r>
  <r>
    <s v="DG0001615068"/>
    <s v="Canceled"/>
    <s v="Tel Reg"/>
    <s v="5/10/2026, 12:25 AM"/>
    <s v="3/9/2026, 12:00 AM"/>
    <m/>
    <s v="Subscription"/>
    <m/>
    <s v="Retained"/>
    <n v="1"/>
    <s v="Monique Juluke"/>
    <x v="92"/>
    <s v="5/10/2026, 12:25 AM"/>
    <s v="Cancellation"/>
  </r>
  <r>
    <s v="DG0001615070"/>
    <s v="Canceled"/>
    <s v="Tel Reg"/>
    <s v="5/10/2026, 12:25 AM"/>
    <s v="3/9/2026, 12:00 AM"/>
    <m/>
    <s v="Subscription"/>
    <m/>
    <s v="Retained"/>
    <n v="1"/>
    <s v="Monique Juluke"/>
    <x v="92"/>
    <s v="5/10/2026, 12:25 AM"/>
    <s v="Cancellation"/>
  </r>
  <r>
    <s v="DG0001615072"/>
    <s v="Canceled"/>
    <s v="Tel Reg"/>
    <s v="5/10/2026, 12:25 AM"/>
    <s v="3/9/2026, 12:00 AM"/>
    <m/>
    <s v="Subscription"/>
    <m/>
    <s v="Retained"/>
    <n v="1"/>
    <s v="Monique Juluke"/>
    <x v="92"/>
    <s v="5/10/2026, 12:25 AM"/>
    <s v="Cancellation"/>
  </r>
  <r>
    <s v="DG0001615073"/>
    <s v="Canceled"/>
    <s v="Tel Reg"/>
    <s v="5/10/2026, 12:25 AM"/>
    <s v="3/9/2026, 12:00 AM"/>
    <m/>
    <s v="Subscription"/>
    <m/>
    <s v="Retained"/>
    <n v="1"/>
    <s v="Monique Juluke"/>
    <x v="92"/>
    <s v="5/10/2026, 12:25 AM"/>
    <s v="Cancellation"/>
  </r>
  <r>
    <s v="DG0001735215"/>
    <s v="Canceled"/>
    <s v="Tel Reg"/>
    <s v="5/10/2026, 12:25 AM"/>
    <s v="3/9/2026, 12:00 AM"/>
    <m/>
    <s v="Subscription"/>
    <m/>
    <s v="Retained"/>
    <n v="1"/>
    <s v="Lydia Serrato"/>
    <x v="92"/>
    <s v="5/10/2026, 12:25 AM"/>
    <s v="Cancellation"/>
  </r>
  <r>
    <s v="DG0001735216"/>
    <s v="Canceled"/>
    <s v="Tel Reg"/>
    <s v="5/10/2026, 12:25 AM"/>
    <s v="3/9/2026, 12:00 AM"/>
    <m/>
    <s v="Subscription"/>
    <m/>
    <s v="Retained"/>
    <n v="1"/>
    <s v="Lydia Serrato"/>
    <x v="92"/>
    <s v="5/10/2026, 12:25 AM"/>
    <s v="Cancellation"/>
  </r>
  <r>
    <s v="DG0001735275"/>
    <s v="Canceled"/>
    <s v="Whirlpool Contact Center"/>
    <s v="5/10/2026, 12:25 AM"/>
    <s v="3/9/2026, 12:00 AM"/>
    <m/>
    <s v="Annual Renewal"/>
    <m/>
    <s v="Retained"/>
    <n v="1"/>
    <s v="CYNTHIA BROWN"/>
    <x v="92"/>
    <s v="5/10/2026, 12:25 AM"/>
    <s v="Cancellation"/>
  </r>
  <r>
    <s v="DG0001857013"/>
    <s v="Canceled"/>
    <s v="Tel Reg"/>
    <s v="5/10/2026, 12:25 AM"/>
    <s v="3/9/2026, 12:00 AM"/>
    <m/>
    <s v="Subscription"/>
    <m/>
    <s v="Retained"/>
    <n v="1"/>
    <s v="Donna Graham"/>
    <x v="92"/>
    <s v="5/10/2026, 12:25 AM"/>
    <s v="Cancellation"/>
  </r>
  <r>
    <s v="DG0000789298"/>
    <s v="Canceled"/>
    <s v="After CC"/>
    <s v="5/10/2026, 12:25 AM"/>
    <s v="3/9/2026, 12:00 AM"/>
    <s v="3/9/2027, 11:59 PM"/>
    <s v="Subscription"/>
    <m/>
    <s v="Retained"/>
    <n v="1"/>
    <s v="J.B Arrington"/>
    <x v="92"/>
    <s v="5/10/2026, 12:25 AM"/>
    <s v="Cancellation"/>
  </r>
  <r>
    <s v="DG0001051109"/>
    <s v="Canceled"/>
    <s v="Whirlpool Contact Center"/>
    <s v="5/9/2026, 12:24 AM"/>
    <s v="3/8/2026, 12:00 AM"/>
    <m/>
    <s v="Subscription"/>
    <m/>
    <s v="Retained"/>
    <n v="1"/>
    <s v="Joe Brinkmeyer"/>
    <x v="92"/>
    <s v="5/9/2026, 12:24 AM"/>
    <s v="Cancellation"/>
  </r>
  <r>
    <s v="DG0001213943"/>
    <s v="Canceled"/>
    <s v="Tel Reg"/>
    <s v="5/9/2026, 12:24 AM"/>
    <s v="1/9/2026, 12:00 AM"/>
    <m/>
    <s v="Subscription"/>
    <n v="0.2"/>
    <s v="Retained With Discount"/>
    <n v="1"/>
    <s v="Carolina Orsini"/>
    <x v="92"/>
    <s v="5/9/2026, 12:24 AM"/>
    <s v="Cancellation"/>
  </r>
  <r>
    <s v="DG0000066616"/>
    <s v="Canceled"/>
    <s v="Tel Reg"/>
    <s v="5/9/2026, 12:24 AM"/>
    <s v="3/8/2026, 12:00 AM"/>
    <s v="8/8/2026, 11:59 PM"/>
    <s v="Subscription"/>
    <m/>
    <s v="Retained"/>
    <n v="1"/>
    <s v="Yada Stanzione"/>
    <x v="92"/>
    <s v="5/9/2026, 12:24 AM"/>
    <s v="Cancellation"/>
  </r>
  <r>
    <s v="DG0000066618"/>
    <s v="Canceled"/>
    <s v="Tel Reg"/>
    <s v="5/9/2026, 12:24 AM"/>
    <s v="3/8/2026, 12:00 AM"/>
    <s v="8/8/2026, 11:59 PM"/>
    <s v="Subscription"/>
    <m/>
    <s v="Retained"/>
    <n v="1"/>
    <s v="Yada Stanzione"/>
    <x v="92"/>
    <s v="5/9/2026, 12:24 AM"/>
    <s v="Cancellation"/>
  </r>
  <r>
    <s v="DG0000570673"/>
    <s v="Canceled"/>
    <s v="After CC"/>
    <s v="5/9/2026, 12:24 AM"/>
    <s v="3/9/2026, 12:00 AM"/>
    <s v="10/9/2026, 11:59 PM"/>
    <s v="Subscription"/>
    <n v="0.2"/>
    <s v="Retained With Discount"/>
    <n v="1"/>
    <s v="Beverly Vandiver"/>
    <x v="92"/>
    <s v="5/9/2026, 12:24 AM"/>
    <s v="Cancellation"/>
  </r>
  <r>
    <s v="DG0001730469"/>
    <s v="Canceled"/>
    <s v="Whirlpool Contact Center"/>
    <s v="5/9/2026, 12:24 AM"/>
    <s v="3/8/2026, 12:00 AM"/>
    <m/>
    <s v="Annual Renewal"/>
    <m/>
    <s v="Retained"/>
    <n v="1"/>
    <s v="Libby Wolf"/>
    <x v="92"/>
    <s v="5/9/2026, 12:24 AM"/>
    <s v="Cancellation"/>
  </r>
  <r>
    <s v="DG0001735906"/>
    <s v="Canceled"/>
    <s v="Whirlpool Contact Center"/>
    <s v="5/9/2026, 12:24 AM"/>
    <s v="3/8/2026, 12:00 AM"/>
    <m/>
    <s v="Subscription"/>
    <m/>
    <s v="Retained"/>
    <n v="1"/>
    <s v="Kaery Korkes"/>
    <x v="92"/>
    <s v="5/9/2026, 12:24 AM"/>
    <s v="Cancellation"/>
  </r>
  <r>
    <s v="DG0001965421"/>
    <s v="Canceled"/>
    <s v="Whirlpool Contact Center"/>
    <s v="5/9/2026, 12:24 AM"/>
    <s v="3/8/2026, 12:00 AM"/>
    <m/>
    <s v="Annual Renewal"/>
    <m/>
    <s v="Retained"/>
    <n v="1"/>
    <s v="JUDY SCORE"/>
    <x v="92"/>
    <s v="5/9/2026, 12:24 AM"/>
    <s v="Cancellation"/>
  </r>
  <r>
    <s v="DG0001051885"/>
    <s v="Canceled"/>
    <s v="Tel Reg"/>
    <s v="5/8/2026, 12:25 AM"/>
    <s v="1/8/2026, 12:00 AM"/>
    <m/>
    <s v="Subscription"/>
    <m/>
    <s v="Retained"/>
    <n v="1"/>
    <s v="Toni McClurg"/>
    <x v="92"/>
    <s v="5/8/2026, 12:25 AM"/>
    <s v="Cancellation"/>
  </r>
  <r>
    <s v="DG0000099302"/>
    <s v="Canceled"/>
    <s v="Tel Reg"/>
    <s v="5/8/2026, 12:25 AM"/>
    <s v="3/7/2026, 12:00 AM"/>
    <s v="11/7/2026, 11:59 PM"/>
    <s v="Subscription"/>
    <m/>
    <s v="Retained"/>
    <n v="1"/>
    <s v="Lionel Ward"/>
    <x v="92"/>
    <s v="5/8/2026, 12:25 AM"/>
    <s v="Cancellation"/>
  </r>
  <r>
    <s v="DG0001727710"/>
    <s v="Canceled"/>
    <s v="After Web"/>
    <s v="5/8/2026, 12:25 AM"/>
    <s v="3/7/2026, 12:00 AM"/>
    <m/>
    <s v="Subscription"/>
    <m/>
    <s v="Retained"/>
    <n v="1"/>
    <s v="Darlene Johnson"/>
    <x v="92"/>
    <s v="5/8/2026, 12:25 AM"/>
    <s v="Cancellation"/>
  </r>
  <r>
    <s v="DG0001727709"/>
    <s v="Canceled"/>
    <s v="After Web"/>
    <s v="5/8/2026, 12:25 AM"/>
    <s v="3/7/2026, 12:00 AM"/>
    <m/>
    <s v="Subscription"/>
    <m/>
    <s v="Retained"/>
    <n v="1"/>
    <s v="Darlene Johnson"/>
    <x v="92"/>
    <s v="5/8/2026, 12:25 AM"/>
    <s v="Cancellation"/>
  </r>
  <r>
    <s v="DG0001852884"/>
    <s v="Canceled"/>
    <s v="Web Reg"/>
    <s v="5/8/2026, 12:25 AM"/>
    <s v="3/8/2026, 12:00 AM"/>
    <m/>
    <s v="Subscription"/>
    <n v="0.2"/>
    <s v="Retained"/>
    <n v="1"/>
    <s v="Jacqueline Schaub"/>
    <x v="92"/>
    <s v="5/8/2026, 12:25 AM"/>
    <s v="Cancellation"/>
  </r>
  <r>
    <s v="DG0001207598"/>
    <s v="Canceled"/>
    <s v="D&amp;G Contact Center"/>
    <s v="5/7/2026, 12:25 AM"/>
    <s v="3/6/2026, 12:00 AM"/>
    <m/>
    <s v="Subscription"/>
    <m/>
    <s v="Retained"/>
    <n v="1"/>
    <s v="Judy Collins"/>
    <x v="92"/>
    <s v="5/7/2026, 12:25 AM"/>
    <s v="Cancellation"/>
  </r>
  <r>
    <s v="DG0001845413"/>
    <s v="Canceled"/>
    <s v="Tel Reg"/>
    <s v="5/7/2026, 12:25 AM"/>
    <s v="3/6/2026, 12:00 AM"/>
    <m/>
    <s v="Subscription"/>
    <m/>
    <s v="Retained"/>
    <n v="1"/>
    <s v="Betty Taylor"/>
    <x v="92"/>
    <s v="5/7/2026, 12:25 AM"/>
    <s v="Cancellation"/>
  </r>
  <r>
    <s v="DG0001203646"/>
    <s v="Canceled"/>
    <s v="D&amp;G Contact Center"/>
    <s v="5/6/2026, 12:25 AM"/>
    <s v="3/5/2026, 12:00 AM"/>
    <m/>
    <s v="Subscription"/>
    <m/>
    <s v="Retained"/>
    <n v="1"/>
    <s v="Ray Castro"/>
    <x v="92"/>
    <s v="5/6/2026, 12:25 AM"/>
    <s v="Cancellation"/>
  </r>
  <r>
    <s v="DG0001311723"/>
    <s v="Canceled"/>
    <s v="Whirlpool Contact Center"/>
    <s v="5/6/2026, 12:25 AM"/>
    <s v="3/10/2026, 12:00 AM"/>
    <m/>
    <s v="Annual Renewal"/>
    <m/>
    <s v="Retained"/>
    <n v="1"/>
    <s v="Breanne Dean"/>
    <x v="92"/>
    <s v="5/6/2026, 12:25 AM"/>
    <s v="Cancellation"/>
  </r>
  <r>
    <s v="DG0000629275"/>
    <s v="Canceled"/>
    <s v="Web Reg"/>
    <s v="5/6/2026, 12:25 AM"/>
    <s v="3/5/2026, 12:00 AM"/>
    <s v="10/5/2026, 11:59 PM"/>
    <s v="Subscription"/>
    <m/>
    <s v="Retained"/>
    <n v="1"/>
    <s v="Jaydon Ballman"/>
    <x v="92"/>
    <s v="5/6/2026, 12:25 AM"/>
    <s v="Cancellation"/>
  </r>
  <r>
    <s v="DG0001494390"/>
    <s v="Canceled"/>
    <s v="Tel Reg"/>
    <s v="5/6/2026, 12:25 AM"/>
    <s v="3/5/2026, 12:00 AM"/>
    <m/>
    <s v="Subscription"/>
    <m/>
    <s v="Retained"/>
    <n v="1"/>
    <s v="Treasure Mitchell"/>
    <x v="92"/>
    <s v="5/6/2026, 12:25 AM"/>
    <s v="Cancellation"/>
  </r>
  <r>
    <s v="DG0001600035"/>
    <s v="Canceled"/>
    <s v="Whirlpool Contact Center"/>
    <s v="5/6/2026, 12:25 AM"/>
    <s v="3/4/2026, 12:00 AM"/>
    <m/>
    <s v="Annual Renewal"/>
    <m/>
    <s v="Retained"/>
    <n v="1"/>
    <s v="Stanford Mereigh"/>
    <x v="92"/>
    <s v="5/6/2026, 12:25 AM"/>
    <s v="Cancellation"/>
  </r>
  <r>
    <s v="DG0001648300"/>
    <s v="Canceled"/>
    <s v="After CC"/>
    <s v="5/6/2026, 12:25 AM"/>
    <s v="3/17/2026, 12:00 AM"/>
    <m/>
    <s v="Subscription"/>
    <m/>
    <s v="Retained"/>
    <n v="1"/>
    <s v="Daniel Solis"/>
    <x v="92"/>
    <s v="5/6/2026, 12:25 AM"/>
    <s v="Cancellation"/>
  </r>
  <r>
    <s v="DG0001914205"/>
    <s v="Canceled"/>
    <s v="Whirlpool Contact Center"/>
    <s v="5/6/2026, 12:25 AM"/>
    <s v="2/25/2026, 12:00 AM"/>
    <m/>
    <s v="Annual Renewal"/>
    <m/>
    <s v="Retained"/>
    <n v="1"/>
    <s v="Karla Pflueger"/>
    <x v="92"/>
    <s v="5/6/2026, 12:25 AM"/>
    <s v="Cancellation"/>
  </r>
  <r>
    <s v="DG0001974495"/>
    <s v="Canceled"/>
    <s v="Whirlpool Contact Center"/>
    <s v="5/6/2026, 12:25 AM"/>
    <s v="3/17/2026, 12:00 AM"/>
    <m/>
    <s v="Annual Renewal"/>
    <m/>
    <s v="Retained"/>
    <n v="1"/>
    <s v="Kian Hosn"/>
    <x v="92"/>
    <s v="5/6/2026, 12:25 AM"/>
    <s v="Cancellation"/>
  </r>
  <r>
    <s v="DG0000491114"/>
    <s v="Canceled"/>
    <s v="After CC"/>
    <s v="5/5/2026, 12:26 AM"/>
    <s v="3/4/2026, 12:00 AM"/>
    <s v="7/4/2026, 11:59 PM"/>
    <s v="Subscription"/>
    <n v="0.2"/>
    <s v="Retained"/>
    <n v="1"/>
    <s v="Dennis Parsons"/>
    <x v="92"/>
    <s v="5/5/2026, 12:26 AM"/>
    <s v="Cancellation"/>
  </r>
  <r>
    <s v="DG0001494407"/>
    <s v="Canceled"/>
    <s v="D&amp;G Contact Center"/>
    <s v="5/5/2026, 12:26 AM"/>
    <s v="3/4/2026, 12:00 AM"/>
    <m/>
    <s v="Subscription"/>
    <m/>
    <s v="Retained"/>
    <n v="1"/>
    <s v="Treasure Mitchell"/>
    <x v="92"/>
    <s v="5/5/2026, 12:26 AM"/>
    <s v="Cancellation"/>
  </r>
  <r>
    <s v="DG0000730536"/>
    <s v="Canceled"/>
    <s v="Tel Reg"/>
    <s v="5/5/2026, 12:26 AM"/>
    <s v="3/4/2026, 12:00 AM"/>
    <s v="12/4/2026, 11:59 PM"/>
    <s v="Subscription"/>
    <n v="0.2"/>
    <s v="Retained With Discount"/>
    <n v="1"/>
    <s v="Marc Semanchik"/>
    <x v="92"/>
    <s v="5/5/2026, 12:26 AM"/>
    <s v="Cancellation"/>
  </r>
  <r>
    <s v="DG0000730538"/>
    <s v="Canceled"/>
    <s v="Tel Reg"/>
    <s v="5/5/2026, 12:26 AM"/>
    <s v="3/4/2026, 12:00 AM"/>
    <s v="12/4/2026, 11:59 PM"/>
    <s v="Subscription"/>
    <n v="0.2"/>
    <s v="Retained With Discount"/>
    <n v="1"/>
    <s v="Marc Semanchik"/>
    <x v="92"/>
    <s v="5/5/2026, 12:26 AM"/>
    <s v="Cancellation"/>
  </r>
  <r>
    <s v="DG0001598340"/>
    <s v="Canceled"/>
    <s v="Whirlpool Contact Center"/>
    <s v="5/5/2026, 12:26 AM"/>
    <s v="3/4/2026, 12:00 AM"/>
    <m/>
    <s v="Annual Renewal"/>
    <m/>
    <s v="Retained"/>
    <n v="1"/>
    <s v="Joe Chism"/>
    <x v="92"/>
    <s v="5/5/2026, 12:26 AM"/>
    <s v="Cancellation"/>
  </r>
  <r>
    <s v="DG0001833681"/>
    <s v="Canceled"/>
    <s v="Whirlpool Contact Center"/>
    <s v="5/5/2026, 12:26 AM"/>
    <s v="3/4/2026, 12:00 AM"/>
    <m/>
    <s v="Annual Renewal"/>
    <m/>
    <s v="Retained"/>
    <n v="1"/>
    <s v="Carolline Taylor"/>
    <x v="92"/>
    <s v="5/5/2026, 12:26 AM"/>
    <s v="Cancellation"/>
  </r>
  <r>
    <s v="DG0001952364"/>
    <s v="Canceled"/>
    <s v="Tel Reg"/>
    <s v="5/5/2026, 12:26 AM"/>
    <s v="3/4/2026, 12:00 AM"/>
    <m/>
    <s v="Subscription"/>
    <m/>
    <s v="Retained"/>
    <n v="1"/>
    <s v="Elia Martinez"/>
    <x v="92"/>
    <s v="5/5/2026, 12:26 AM"/>
    <s v="Cancellation"/>
  </r>
  <r>
    <s v="DG0001392786"/>
    <s v="Canceled"/>
    <s v="Tel Reg"/>
    <s v="5/4/2026, 12:25 AM"/>
    <s v="3/3/2026, 12:00 AM"/>
    <m/>
    <s v="Subscription"/>
    <n v="0.2"/>
    <s v="Retained With Discount"/>
    <n v="1"/>
    <s v="Marie Seda"/>
    <x v="92"/>
    <s v="5/4/2026, 12:25 AM"/>
    <s v="Cancellation"/>
  </r>
  <r>
    <s v="DG0000730537"/>
    <s v="Canceled"/>
    <s v="D&amp;G Contact Center"/>
    <s v="5/4/2026, 12:25 AM"/>
    <s v="3/3/2026, 12:00 AM"/>
    <s v="1/3/2027, 11:59 PM"/>
    <s v="Subscription"/>
    <n v="0.2"/>
    <s v="Retained With Discount"/>
    <n v="1"/>
    <s v="Marc Semanchik"/>
    <x v="92"/>
    <s v="5/4/2026, 12:25 AM"/>
    <s v="Cancellation"/>
  </r>
  <r>
    <s v="DG0000842743"/>
    <s v="Canceled"/>
    <s v="Whirlpool Contact Center"/>
    <s v="5/4/2026, 12:25 AM"/>
    <s v="3/3/2026, 12:00 AM"/>
    <s v="2/3/2027, 11:59 PM"/>
    <s v="Annual Renewal"/>
    <m/>
    <s v="Retained"/>
    <n v="1"/>
    <s v="Debbie Dixson"/>
    <x v="92"/>
    <s v="5/4/2026, 12:25 AM"/>
    <s v="Cancellation"/>
  </r>
  <r>
    <s v="DG0000946531"/>
    <s v="Canceled"/>
    <s v="After Web"/>
    <s v="5/3/2026, 12:25 AM"/>
    <s v="3/2/2026, 12:00 AM"/>
    <m/>
    <s v="Subscription"/>
    <m/>
    <s v="Retained"/>
    <n v="1"/>
    <s v="Lissette Rossell"/>
    <x v="92"/>
    <s v="5/3/2026, 12:25 AM"/>
    <s v="Cancellation"/>
  </r>
  <r>
    <s v="DG0001288929"/>
    <s v="Canceled"/>
    <s v="Whirlpool Contact Center"/>
    <s v="5/3/2026, 12:25 AM"/>
    <s v="3/2/2026, 12:00 AM"/>
    <m/>
    <s v="Subscription"/>
    <n v="0.2"/>
    <s v="Retained With Discount"/>
    <n v="1"/>
    <s v="BRENDA GORDON"/>
    <x v="92"/>
    <s v="5/3/2026, 12:25 AM"/>
    <s v="Cancellation"/>
  </r>
  <r>
    <s v="DG0001392358"/>
    <s v="Canceled"/>
    <s v="Tel Reg"/>
    <s v="5/3/2026, 12:25 AM"/>
    <s v="3/3/2026, 12:00 AM"/>
    <m/>
    <s v="Subscription"/>
    <m/>
    <s v="Retained"/>
    <n v="1"/>
    <s v="Catherine Sherlock"/>
    <x v="92"/>
    <s v="5/3/2026, 12:25 AM"/>
    <s v="Cancellation"/>
  </r>
  <r>
    <s v="DG0001589618"/>
    <s v="Canceled"/>
    <s v="Whirlpool Contact Center"/>
    <s v="5/3/2026, 12:25 AM"/>
    <s v="3/2/2026, 12:00 AM"/>
    <m/>
    <s v="Annual Renewal"/>
    <m/>
    <s v="Retained"/>
    <n v="1"/>
    <s v="John Arnold"/>
    <x v="92"/>
    <s v="5/3/2026, 12:25 AM"/>
    <s v="Cancellation"/>
  </r>
  <r>
    <s v="DG0001590700"/>
    <s v="Canceled"/>
    <s v="Whirlpool Contact Center"/>
    <s v="5/3/2026, 12:25 AM"/>
    <s v="3/2/2026, 12:00 AM"/>
    <m/>
    <s v="Annual Renewal"/>
    <m/>
    <s v="Retained"/>
    <n v="1"/>
    <s v="KAREN WALKER"/>
    <x v="92"/>
    <s v="5/3/2026, 12:25 AM"/>
    <s v="Cancellation"/>
  </r>
  <r>
    <s v="DG0001829065"/>
    <s v="Canceled"/>
    <s v="Web Reg"/>
    <s v="5/3/2026, 12:25 AM"/>
    <s v="3/2/2026, 12:00 AM"/>
    <m/>
    <s v="Subscription"/>
    <n v="0.2"/>
    <s v="Retained With Discount"/>
    <n v="1"/>
    <s v="Fareed Uddin Syed"/>
    <x v="92"/>
    <s v="5/3/2026, 12:25 AM"/>
    <s v="Cancellation"/>
  </r>
  <r>
    <s v="DG0001831417"/>
    <s v="Canceled"/>
    <s v="D&amp;G Contact Center"/>
    <s v="5/3/2026, 12:25 AM"/>
    <s v="3/2/2026, 12:00 AM"/>
    <m/>
    <s v="Subscription"/>
    <m/>
    <s v="Retained"/>
    <n v="1"/>
    <s v="HENRY PADILLA"/>
    <x v="92"/>
    <s v="5/3/2026, 12:25 AM"/>
    <s v="Cancellation"/>
  </r>
  <r>
    <s v="DG0001831418"/>
    <s v="Canceled"/>
    <s v="D&amp;G Contact Center"/>
    <s v="5/3/2026, 12:25 AM"/>
    <s v="3/2/2026, 12:00 AM"/>
    <m/>
    <s v="Subscription"/>
    <m/>
    <s v="Retained"/>
    <n v="1"/>
    <s v="HENRY PADILLA"/>
    <x v="92"/>
    <s v="5/3/2026, 12:25 AM"/>
    <s v="Cancellation"/>
  </r>
  <r>
    <s v="DG0000895253"/>
    <s v="Canceled"/>
    <s v="Tel Reg"/>
    <s v="5/3/2026, 12:25 AM"/>
    <s v="3/2/2026, 12:00 AM"/>
    <s v="3/2/2027, 11:59 PM"/>
    <s v="Subscription"/>
    <m/>
    <s v="Retained"/>
    <n v="1"/>
    <s v="Marie Gonzales"/>
    <x v="92"/>
    <s v="5/3/2026, 12:25 AM"/>
    <s v="Cancellation"/>
  </r>
  <r>
    <s v="DG0001946238"/>
    <s v="Canceled"/>
    <s v="Whirlpool Contact Center"/>
    <s v="5/3/2026, 12:25 AM"/>
    <s v="3/2/2026, 12:00 AM"/>
    <m/>
    <s v="Annual Renewal"/>
    <m/>
    <s v="Retained"/>
    <n v="1"/>
    <s v="Latasha Jones"/>
    <x v="92"/>
    <s v="5/3/2026, 12:25 AM"/>
    <s v="Cancellation"/>
  </r>
  <r>
    <s v="DG0000221413"/>
    <s v="Canceled"/>
    <s v="Whirlpool Contact Center"/>
    <s v="5/2/2026, 12:26 AM"/>
    <s v="3/1/2026, 12:00 AM"/>
    <s v="8/1/2026, 11:59 PM"/>
    <s v="Annual Renewal"/>
    <m/>
    <s v="Retained"/>
    <n v="1"/>
    <s v="LUCILLA MARCUM"/>
    <x v="92"/>
    <s v="5/2/2026, 12:26 AM"/>
    <s v="Cancellation"/>
  </r>
  <r>
    <s v="DG0001193795"/>
    <s v="Canceled"/>
    <s v="Whirlpool Contact Center"/>
    <s v="5/2/2026, 12:26 AM"/>
    <s v="3/1/2026, 12:00 AM"/>
    <m/>
    <s v="Annual Renewal"/>
    <m/>
    <s v="Retained"/>
    <n v="1"/>
    <s v="Kelsey Walters"/>
    <x v="92"/>
    <s v="5/2/2026, 12:26 AM"/>
    <s v="Cancellation"/>
  </r>
  <r>
    <s v="DG0001481194"/>
    <s v="Canceled"/>
    <s v="Whirlpool Contact Center"/>
    <s v="5/2/2026, 12:26 AM"/>
    <s v="3/1/2026, 12:00 AM"/>
    <m/>
    <s v="Annual Renewal"/>
    <m/>
    <s v="Retained"/>
    <n v="1"/>
    <s v="TASEA JURWICH"/>
    <x v="92"/>
    <s v="5/2/2026, 12:26 AM"/>
    <s v="Cancellation"/>
  </r>
  <r>
    <s v="DG0001823557"/>
    <s v="Canceled"/>
    <s v="Whirlpool Contact Center"/>
    <s v="5/2/2026, 12:26 AM"/>
    <s v="3/1/2026, 12:00 AM"/>
    <m/>
    <s v="Annual Renewal"/>
    <m/>
    <s v="Retained"/>
    <n v="1"/>
    <s v="ANNA NEUDORF"/>
    <x v="92"/>
    <s v="5/2/2026, 12:26 AM"/>
    <s v="Cancellation"/>
  </r>
  <r>
    <s v="DG0001825117"/>
    <s v="Canceled"/>
    <s v="Whirlpool Contact Center"/>
    <s v="5/2/2026, 12:26 AM"/>
    <s v="3/1/2026, 12:00 AM"/>
    <m/>
    <s v="Annual Renewal"/>
    <m/>
    <s v="Retained"/>
    <n v="1"/>
    <s v="Pauline Goodwin"/>
    <x v="92"/>
    <s v="5/2/2026, 12:26 AM"/>
    <s v="Cancellation"/>
  </r>
  <r>
    <s v="DG0001825629"/>
    <s v="Canceled"/>
    <s v="Whirlpool Contact Center"/>
    <s v="5/2/2026, 12:26 AM"/>
    <s v="3/1/2026, 12:00 AM"/>
    <m/>
    <s v="Annual Renewal"/>
    <m/>
    <s v="Retained"/>
    <n v="1"/>
    <s v="Adam Prada"/>
    <x v="92"/>
    <s v="5/2/2026, 12:26 AM"/>
    <s v="Cancellation"/>
  </r>
  <r>
    <s v="DG0001825661"/>
    <s v="Canceled"/>
    <s v="Whirlpool Contact Center"/>
    <s v="5/2/2026, 12:26 AM"/>
    <s v="3/1/2026, 12:00 AM"/>
    <m/>
    <s v="Annual Renewal"/>
    <m/>
    <s v="Retained"/>
    <n v="1"/>
    <s v="Adam Prada"/>
    <x v="92"/>
    <s v="5/2/2026, 12:26 AM"/>
    <s v="Cancellation"/>
  </r>
  <r>
    <s v="DG0001828661"/>
    <s v="Canceled"/>
    <s v="D&amp;G Contact Center"/>
    <s v="5/2/2026, 12:26 AM"/>
    <s v="3/1/2026, 12:00 AM"/>
    <m/>
    <s v="Subscription"/>
    <m/>
    <s v="Retained"/>
    <n v="1"/>
    <s v="CHARLES MORFORD"/>
    <x v="92"/>
    <s v="5/2/2026, 12:26 AM"/>
    <s v="Cancellation"/>
  </r>
  <r>
    <s v="DG0001828663"/>
    <s v="Canceled"/>
    <s v="D&amp;G Contact Center"/>
    <s v="5/2/2026, 12:26 AM"/>
    <s v="3/1/2026, 12:00 AM"/>
    <m/>
    <s v="Subscription"/>
    <m/>
    <s v="Retained"/>
    <n v="1"/>
    <s v="CHARLES MORFORD"/>
    <x v="92"/>
    <s v="5/2/2026, 12:26 AM"/>
    <s v="Cancellation"/>
  </r>
  <r>
    <s v="DG0000406228"/>
    <s v="Canceled"/>
    <s v="Tel Reg"/>
    <s v="5/1/2026, 12:25 AM"/>
    <s v="2/28/2026, 12:00 AM"/>
    <s v="4/30/2026, 11:59 PM"/>
    <s v="Subscription"/>
    <m/>
    <s v="Retained"/>
    <n v="1"/>
    <s v="Joseph Zold"/>
    <x v="92"/>
    <s v="5/1/2026, 12:25 AM"/>
    <s v="Cancellation"/>
  </r>
  <r>
    <s v="DG0001034082"/>
    <s v="Canceled"/>
    <s v="After CC"/>
    <s v="5/1/2026, 12:25 AM"/>
    <s v="2/28/2026, 12:00 AM"/>
    <m/>
    <s v="Subscription"/>
    <m/>
    <s v="Retained"/>
    <n v="1"/>
    <s v="Susan Dunkin"/>
    <x v="92"/>
    <s v="5/1/2026, 12:25 AM"/>
    <s v="Cancellation"/>
  </r>
  <r>
    <s v="DG0001190251"/>
    <s v="Canceled"/>
    <s v="Whirlpool Contact Center"/>
    <s v="5/1/2026, 12:25 AM"/>
    <s v="2/28/2026, 12:00 AM"/>
    <m/>
    <s v="Annual Renewal"/>
    <m/>
    <s v="Retained"/>
    <n v="1"/>
    <s v="Latasha Hamilton"/>
    <x v="92"/>
    <s v="5/1/2026, 12:25 AM"/>
    <s v="Cancellation"/>
  </r>
  <r>
    <s v="DG0001382717"/>
    <s v="Canceled"/>
    <s v="Tel Reg"/>
    <s v="5/1/2026, 12:25 AM"/>
    <s v="2/28/2026, 12:00 AM"/>
    <m/>
    <s v="Subscription"/>
    <m/>
    <s v="Retained"/>
    <n v="1"/>
    <s v="Melinda Black"/>
    <x v="92"/>
    <s v="5/1/2026, 12:25 AM"/>
    <s v="Cancellation"/>
  </r>
  <r>
    <s v="DG0001477653"/>
    <s v="Canceled"/>
    <s v="Whirlpool Contact Center"/>
    <s v="5/1/2026, 12:25 AM"/>
    <s v="2/28/2026, 12:00 AM"/>
    <m/>
    <s v="Annual Renewal"/>
    <m/>
    <s v="Retained"/>
    <n v="1"/>
    <s v="Jacqueline Daniels"/>
    <x v="92"/>
    <s v="5/1/2026, 12:25 AM"/>
    <s v="Cancellation"/>
  </r>
  <r>
    <s v="DG0001478130"/>
    <s v="Canceled"/>
    <s v="Tel Reg"/>
    <s v="5/1/2026, 12:25 AM"/>
    <s v="2/28/2026, 12:00 AM"/>
    <m/>
    <s v="Subscription"/>
    <m/>
    <s v="Retained"/>
    <n v="1"/>
    <s v="Tim Carroll"/>
    <x v="92"/>
    <s v="5/1/2026, 12:25 AM"/>
    <s v="Cancellation"/>
  </r>
  <r>
    <s v="DG0001694343"/>
    <s v="Canceled"/>
    <s v="Whirlpool Contact Center"/>
    <s v="5/1/2026, 12:25 AM"/>
    <s v="2/28/2026, 12:00 AM"/>
    <m/>
    <s v="Annual Renewal"/>
    <m/>
    <s v="Retained"/>
    <n v="1"/>
    <s v="Jamie Moten"/>
    <x v="92"/>
    <s v="5/1/2026, 12:25 AM"/>
    <s v="Cancellation"/>
  </r>
  <r>
    <s v="DG0001698147"/>
    <s v="Canceled"/>
    <s v="Web Reg"/>
    <s v="5/1/2026, 12:25 AM"/>
    <s v="2/28/2026, 12:00 AM"/>
    <m/>
    <s v="Subscription"/>
    <m/>
    <s v="Retained"/>
    <n v="1"/>
    <s v="Kevin Yankow"/>
    <x v="92"/>
    <s v="5/1/2026, 12:25 AM"/>
    <s v="Cancellation"/>
  </r>
  <r>
    <s v="DG0001093115"/>
    <s v="Initial"/>
    <s v="Whirlpool Contact Center"/>
    <s v="5/8/2026, 2:36 PM"/>
    <s v="5/26/2026, 7:00 AM"/>
    <m/>
    <s v="Annual Renewal"/>
    <m/>
    <s v="Not Retained"/>
    <n v="1"/>
    <s v="VIRGINIA MCCOWN"/>
    <x v="93"/>
    <s v="5/8/2026, 2:36 PM"/>
    <s v="Cancellation"/>
  </r>
  <r>
    <s v="DG0001177225"/>
    <s v="Canceled"/>
    <s v="Whirlpool Contact Center"/>
    <s v="5/7/2026, 7:36 AM"/>
    <s v="5/7/2026, 7:00 AM"/>
    <m/>
    <s v="Annual Renewal"/>
    <m/>
    <s v="Not Retained"/>
    <n v="1"/>
    <s v="Norman Butler"/>
    <x v="93"/>
    <s v="5/7/2026, 7:36 AM"/>
    <s v="Cancellation"/>
  </r>
  <r>
    <s v="DG0001623262"/>
    <s v="Canceled"/>
    <s v="Tel Reg"/>
    <s v="5/7/2026, 12:54 PM"/>
    <s v="5/7/2026, 7:00 AM"/>
    <m/>
    <s v="Subscription"/>
    <m/>
    <s v="Not Retained"/>
    <n v="1"/>
    <s v="Peter Podsiedlik"/>
    <x v="93"/>
    <s v="5/7/2026, 12:54 PM"/>
    <s v="Cancellation"/>
  </r>
  <r>
    <s v="DG0001593744"/>
    <s v="Initial"/>
    <s v="Tel Reg"/>
    <s v="5/6/2026, 11:16 AM"/>
    <s v="6/3/2026, 7:00 AM"/>
    <m/>
    <s v="Subscription"/>
    <m/>
    <s v="Not Retained"/>
    <n v="1"/>
    <s v="Beverly Brief"/>
    <x v="93"/>
    <s v="5/6/2026, 11:16 AM"/>
    <s v="Cancellation"/>
  </r>
  <r>
    <s v="DG0002194868"/>
    <s v="Initial"/>
    <s v="D&amp;G Contact Center"/>
    <s v="5/6/2026, 1:21 PM"/>
    <s v="5/31/2026, 7:00 AM"/>
    <m/>
    <s v="Subscription"/>
    <n v="0.5"/>
    <s v="Not Retained"/>
    <n v="1"/>
    <s v="Evon Bahr"/>
    <x v="93"/>
    <s v="5/6/2026, 1:21 PM"/>
    <s v="Cancellation"/>
  </r>
  <r>
    <s v="DG0000603331"/>
    <s v="Initial"/>
    <s v="Tel Reg"/>
    <s v="5/5/2026, 9:28 AM"/>
    <s v="5/18/2026, 7:00 AM"/>
    <s v="9/18/2026, 11:59 PM"/>
    <s v="Subscription"/>
    <m/>
    <s v="Not Retained"/>
    <n v="1"/>
    <s v="Bernadette McMath"/>
    <x v="93"/>
    <s v="5/5/2026, 9:28 AM"/>
    <s v="Cancellation"/>
  </r>
  <r>
    <s v="DG0001900276"/>
    <s v="Initial"/>
    <s v="Web Reg"/>
    <s v="5/5/2026, 10:53 AM"/>
    <s v="5/20/2026, 7:00 AM"/>
    <m/>
    <s v="Subscription"/>
    <m/>
    <s v="Not Retained"/>
    <n v="1"/>
    <s v="Walker Clark"/>
    <x v="93"/>
    <s v="5/5/2026, 10:53 AM"/>
    <s v="Cancellation"/>
  </r>
  <r>
    <s v="DG0001282358"/>
    <s v="Initial"/>
    <s v="Tel Reg"/>
    <s v="5/5/2026, 11:06 AM"/>
    <s v="6/1/2026, 7:00 AM"/>
    <m/>
    <s v="Subscription"/>
    <m/>
    <s v="Not Retained"/>
    <n v="1"/>
    <s v="Jacqueline Smith"/>
    <x v="93"/>
    <s v="5/5/2026, 11:06 AM"/>
    <s v="Cancellation"/>
  </r>
  <r>
    <s v="DG0001282357"/>
    <s v="Initial"/>
    <s v="Tel Reg"/>
    <s v="5/5/2026, 11:07 AM"/>
    <s v="6/1/2026, 7:00 AM"/>
    <m/>
    <s v="Subscription"/>
    <m/>
    <s v="Not Retained"/>
    <n v="1"/>
    <s v="Jacqueline Smith"/>
    <x v="93"/>
    <s v="5/5/2026, 11:07 AM"/>
    <s v="Cancellation"/>
  </r>
  <r>
    <s v="DG0001093198"/>
    <s v="Initial"/>
    <s v="Whirlpool Contact Center"/>
    <s v="5/4/2026, 9:03 AM"/>
    <s v="5/26/2026, 7:00 AM"/>
    <m/>
    <s v="Annual Renewal"/>
    <m/>
    <s v="Not Retained"/>
    <n v="1"/>
    <s v="Stephen Wild"/>
    <x v="93"/>
    <s v="5/4/2026, 9:03 AM"/>
    <s v="Cancellation"/>
  </r>
  <r>
    <s v="DG0001944894"/>
    <s v="Initial"/>
    <s v="Tel Reg"/>
    <s v="5/4/2026, 9:28 AM"/>
    <s v="6/2/2026, 7:00 AM"/>
    <m/>
    <s v="Subscription"/>
    <n v="0.5"/>
    <s v="Not Retained"/>
    <n v="1"/>
    <s v="Geraldine Cleary"/>
    <x v="93"/>
    <s v="5/4/2026, 9:28 AM"/>
    <s v="Cancellation"/>
  </r>
  <r>
    <s v="DG0001030753"/>
    <s v="Canceled"/>
    <s v="Whirlpool Contact Center"/>
    <s v="5/4/2026, 11:44 AM"/>
    <s v="5/4/2026, 7:00 AM"/>
    <s v="4/30/2027, 11:59 PM"/>
    <s v="Annual Renewal"/>
    <m/>
    <s v="Not Retained"/>
    <n v="1"/>
    <s v="Douglas Varnado"/>
    <x v="93"/>
    <s v="5/4/2026, 11:44 AM"/>
    <s v="Cancellation"/>
  </r>
  <r>
    <s v="DG0001341826"/>
    <s v="Canceled"/>
    <s v="Whirlpool Contact Center"/>
    <s v="5/1/2026, 8:59 AM"/>
    <s v="5/1/2026, 7:00 AM"/>
    <m/>
    <s v="Annual Renewal"/>
    <m/>
    <s v="Not Retained"/>
    <n v="1"/>
    <s v="Linda Miner"/>
    <x v="93"/>
    <s v="5/1/2026, 8:59 AM"/>
    <s v="Cancellation"/>
  </r>
  <r>
    <s v="DG0001308443"/>
    <s v="Canceled"/>
    <s v="Whirlpool Contact Center"/>
    <s v="5/1/2026, 12:21 PM"/>
    <s v="5/1/2026, 7:00 AM"/>
    <m/>
    <s v="Annual Renewal"/>
    <m/>
    <s v="Not Retained"/>
    <n v="1"/>
    <s v="James Crutchfield"/>
    <x v="93"/>
    <s v="5/1/2026, 12:21 PM"/>
    <s v="Cancellation"/>
  </r>
  <r>
    <s v="DG0002094702"/>
    <s v="Initial"/>
    <s v="Tel Reg"/>
    <s v="5/1/2026, 12:48 PM"/>
    <s v="5/15/2026, 7:00 AM"/>
    <m/>
    <s v="Subscription"/>
    <n v="0.5"/>
    <s v="Not Retained"/>
    <n v="1"/>
    <s v="Adrian Reyes"/>
    <x v="93"/>
    <s v="5/1/2026, 12:48 PM"/>
    <s v="Cancellation"/>
  </r>
  <r>
    <s v="DG0001012760"/>
    <s v="Canceled"/>
    <s v="Tel Reg"/>
    <s v="5/8/2026, 8:08 AM"/>
    <s v="5/8/2026, 7:00 AM"/>
    <s v="4/23/2027, 11:59 PM"/>
    <s v="Subscription"/>
    <m/>
    <s v="Not Retained"/>
    <n v="1"/>
    <s v="Marjorie Leacher"/>
    <x v="94"/>
    <s v="5/8/2026, 8:08 AM"/>
    <s v="Cancellation"/>
  </r>
  <r>
    <s v="DG0000927404"/>
    <s v="Initial"/>
    <s v="Tel Reg"/>
    <s v="5/8/2026, 10:06 AM"/>
    <s v="5/17/2026, 7:00 AM"/>
    <s v="3/17/2027, 11:59 PM"/>
    <s v="Subscription"/>
    <m/>
    <s v="Not Retained"/>
    <n v="1"/>
    <s v="Vivian Dietrick"/>
    <x v="94"/>
    <s v="5/8/2026, 10:06 AM"/>
    <s v="Cancellation"/>
  </r>
  <r>
    <s v="DG0001119100"/>
    <s v="Initial"/>
    <s v="After CC"/>
    <s v="5/8/2026, 10:18 AM"/>
    <s v="6/3/2026, 7:00 AM"/>
    <m/>
    <s v="Subscription"/>
    <n v="0.2"/>
    <s v="Not Retained"/>
    <n v="1"/>
    <s v="Faigy Feverstein"/>
    <x v="94"/>
    <s v="5/8/2026, 10:18 AM"/>
    <s v="Cancellation"/>
  </r>
  <r>
    <s v="DG0001044081"/>
    <s v="Initial"/>
    <s v="Tel Reg"/>
    <s v="5/8/2026, 10:32 AM"/>
    <s v="6/5/2026, 7:00 AM"/>
    <s v="5/5/2027, 11:59 PM"/>
    <s v="Subscription"/>
    <m/>
    <s v="Not Retained"/>
    <n v="1"/>
    <s v="lisa Chapman"/>
    <x v="94"/>
    <s v="5/8/2026, 10:32 AM"/>
    <s v="Cancellation"/>
  </r>
  <r>
    <s v="DG0000107872"/>
    <s v="Initial"/>
    <s v="Tel Reg"/>
    <s v="5/8/2026, 11:01 AM"/>
    <s v="5/26/2026, 7:00 AM"/>
    <s v="11/26/2026, 11:59 PM"/>
    <s v="Subscription"/>
    <m/>
    <s v="Not Retained"/>
    <n v="1"/>
    <s v="Marcia Koester"/>
    <x v="94"/>
    <s v="5/8/2026, 11:01 AM"/>
    <s v="Cancellation"/>
  </r>
  <r>
    <s v="DG0000553145"/>
    <s v="Initial"/>
    <s v="After Mail"/>
    <s v="5/8/2026, 11:34 AM"/>
    <s v="5/31/2026, 7:00 AM"/>
    <s v="9/30/2026, 11:59 PM"/>
    <s v="Subscription"/>
    <m/>
    <s v="Not Retained"/>
    <n v="1"/>
    <s v="Gerald Gourlay"/>
    <x v="94"/>
    <s v="5/8/2026, 11:34 AM"/>
    <s v="Cancellation"/>
  </r>
  <r>
    <s v="DG0001591612"/>
    <s v="Canceled"/>
    <s v="Whirlpool Contact Center"/>
    <s v="5/8/2026, 11:56 AM"/>
    <s v="5/8/2026, 7:00 AM"/>
    <m/>
    <s v="Annual Renewal"/>
    <m/>
    <s v="Not Retained"/>
    <n v="1"/>
    <s v="Betty McClamarock"/>
    <x v="94"/>
    <s v="5/8/2026, 11:56 AM"/>
    <s v="Cancellation"/>
  </r>
  <r>
    <s v="DG0002177955"/>
    <s v="Canceled"/>
    <s v="D&amp;G Contact Center"/>
    <s v="5/8/2026, 12:45 PM"/>
    <s v="4/22/2026, 7:00 AM"/>
    <m/>
    <s v="Subscription"/>
    <n v="0.5"/>
    <s v="Not Retained"/>
    <n v="1"/>
    <s v="Viola Joyner"/>
    <x v="94"/>
    <s v="5/8/2026, 12:45 PM"/>
    <s v="Cancellation"/>
  </r>
  <r>
    <s v="DG0002177943"/>
    <s v="Canceled"/>
    <s v="Tel Reg"/>
    <s v="5/8/2026, 12:47 PM"/>
    <s v="4/22/2026, 7:00 AM"/>
    <m/>
    <s v="Subscription"/>
    <n v="0.5"/>
    <s v="Not Retained"/>
    <n v="1"/>
    <s v="Viola Joyner"/>
    <x v="94"/>
    <s v="5/8/2026, 12:47 PM"/>
    <s v="Cancellation"/>
  </r>
  <r>
    <s v="DG0001094899"/>
    <s v="Initial"/>
    <s v="Tel Reg"/>
    <s v="5/8/2026, 1:08 PM"/>
    <s v="5/26/2026, 7:00 AM"/>
    <m/>
    <s v="Subscription"/>
    <m/>
    <s v="Not Retained"/>
    <n v="1"/>
    <s v="Carol Dowdell"/>
    <x v="94"/>
    <s v="5/8/2026, 1:08 PM"/>
    <s v="Cancellation"/>
  </r>
  <r>
    <s v="DG0000970854"/>
    <s v="Initial"/>
    <s v="After Mail"/>
    <s v="5/8/2026, 1:30 PM"/>
    <s v="6/6/2026, 7:00 AM"/>
    <s v="5/6/2027, 11:59 PM"/>
    <s v="Subscription"/>
    <m/>
    <s v="Not Retained"/>
    <n v="1"/>
    <s v="Michael Berzellini"/>
    <x v="94"/>
    <s v="5/8/2026, 1:30 PM"/>
    <s v="Cancellation"/>
  </r>
  <r>
    <s v="DG0001094487"/>
    <s v="Initial"/>
    <s v="Whirlpool Contact Center"/>
    <s v="5/8/2026, 1:42 PM"/>
    <s v="5/26/2026, 7:00 AM"/>
    <m/>
    <s v="Annual Renewal"/>
    <m/>
    <s v="Not Retained"/>
    <n v="1"/>
    <s v="JAQUE DAVIDSON"/>
    <x v="94"/>
    <s v="5/8/2026, 1:42 PM"/>
    <s v="Cancellation"/>
  </r>
  <r>
    <s v="DG0001497306"/>
    <s v="Initial"/>
    <s v="Tel Reg"/>
    <s v="5/8/2026, 1:52 PM"/>
    <s v="6/6/2026, 7:00 AM"/>
    <m/>
    <s v="Subscription"/>
    <m/>
    <s v="Not Retained"/>
    <n v="1"/>
    <s v="Karina Maciel"/>
    <x v="94"/>
    <s v="5/8/2026, 1:52 PM"/>
    <s v="Cancellation"/>
  </r>
  <r>
    <s v="DG0001497305"/>
    <s v="Initial"/>
    <s v="Tel Reg"/>
    <s v="5/8/2026, 1:53 PM"/>
    <s v="6/6/2026, 7:00 AM"/>
    <m/>
    <s v="Subscription"/>
    <m/>
    <s v="Not Retained"/>
    <n v="1"/>
    <s v="Karina Maciel"/>
    <x v="94"/>
    <s v="5/8/2026, 1:53 PM"/>
    <s v="Cancellation"/>
  </r>
  <r>
    <s v="DG0000761979"/>
    <s v="Initial"/>
    <s v="Web Reg"/>
    <s v="5/7/2026, 9:13 AM"/>
    <s v="5/21/2026, 7:00 AM"/>
    <s v="12/21/2026, 11:59 PM"/>
    <s v="Subscription"/>
    <m/>
    <s v="Not Retained"/>
    <n v="1"/>
    <s v="NICOLE WAWRZYNIAK"/>
    <x v="94"/>
    <s v="5/7/2026, 9:13 AM"/>
    <s v="Cancellation"/>
  </r>
  <r>
    <s v="DG0001551772"/>
    <s v="Initial"/>
    <s v="D&amp;G Contact Center"/>
    <s v="5/7/2026, 10:30 AM"/>
    <s v="5/22/2026, 7:00 AM"/>
    <m/>
    <s v="Subscription"/>
    <m/>
    <s v="Not Retained"/>
    <n v="1"/>
    <s v="Gaetnao Todaro"/>
    <x v="94"/>
    <s v="5/7/2026, 10:30 AM"/>
    <s v="Cancellation"/>
  </r>
  <r>
    <s v="DG0001551771"/>
    <s v="Initial"/>
    <s v="D&amp;G Contact Center"/>
    <s v="5/7/2026, 10:30 AM"/>
    <s v="5/22/2026, 7:00 AM"/>
    <m/>
    <s v="Subscription"/>
    <m/>
    <s v="Not Retained"/>
    <n v="1"/>
    <s v="Gaetnao Todaro"/>
    <x v="94"/>
    <s v="5/7/2026, 10:30 AM"/>
    <s v="Cancellation"/>
  </r>
  <r>
    <s v="DG0001551770"/>
    <s v="Initial"/>
    <s v="D&amp;G Contact Center"/>
    <s v="5/7/2026, 10:32 AM"/>
    <s v="5/22/2026, 7:00 AM"/>
    <m/>
    <s v="Subscription"/>
    <m/>
    <s v="Not Retained"/>
    <n v="1"/>
    <s v="Gaetnao Todaro"/>
    <x v="94"/>
    <s v="5/7/2026, 10:32 AM"/>
    <s v="Cancellation"/>
  </r>
  <r>
    <s v="DG0001551769"/>
    <s v="Initial"/>
    <s v="D&amp;G Contact Center"/>
    <s v="5/7/2026, 10:32 AM"/>
    <s v="5/22/2026, 7:00 AM"/>
    <m/>
    <s v="Subscription"/>
    <m/>
    <s v="Not Retained"/>
    <n v="1"/>
    <s v="Gaetnao Todaro"/>
    <x v="94"/>
    <s v="5/7/2026, 10:32 AM"/>
    <s v="Cancellation"/>
  </r>
  <r>
    <s v="DG0001551676"/>
    <s v="Initial"/>
    <s v="After CC"/>
    <s v="5/7/2026, 10:33 AM"/>
    <s v="5/22/2026, 7:00 AM"/>
    <m/>
    <s v="Subscription"/>
    <m/>
    <s v="Not Retained"/>
    <n v="1"/>
    <s v="Gaetnao Todaro"/>
    <x v="94"/>
    <s v="5/7/2026, 10:33 AM"/>
    <s v="Cancellation"/>
  </r>
  <r>
    <s v="DG0001551674"/>
    <s v="Initial"/>
    <s v="After CC"/>
    <s v="5/7/2026, 10:34 AM"/>
    <s v="5/22/2026, 7:00 AM"/>
    <m/>
    <s v="Subscription"/>
    <m/>
    <s v="Not Retained"/>
    <n v="1"/>
    <s v="Gaetnao Todaro"/>
    <x v="94"/>
    <s v="5/7/2026, 10:34 AM"/>
    <s v="Cancellation"/>
  </r>
  <r>
    <s v="DG0000052950"/>
    <s v="Initial"/>
    <s v="Tel Reg"/>
    <s v="5/7/2026, 1:24 PM"/>
    <s v="5/21/2026, 7:00 AM"/>
    <s v="6/21/2026, 11:59 PM"/>
    <s v="Subscription"/>
    <m/>
    <s v="Not Retained"/>
    <n v="1"/>
    <s v="Steve Mcdaniel"/>
    <x v="94"/>
    <s v="5/7/2026, 1:24 PM"/>
    <s v="Cancellation"/>
  </r>
  <r>
    <s v="DG0001430366"/>
    <s v="Canceled"/>
    <s v="Whirlpool Contact Center"/>
    <s v="5/7/2026, 2:46 PM"/>
    <s v="5/7/2026, 7:00 AM"/>
    <m/>
    <s v="Annual Renewal"/>
    <m/>
    <s v="Not Retained"/>
    <n v="1"/>
    <s v="Michelle Holmes"/>
    <x v="94"/>
    <s v="5/7/2026, 2:46 PM"/>
    <s v="Cancellation"/>
  </r>
  <r>
    <s v="DG0001399109"/>
    <s v="Canceled"/>
    <s v="Tel Reg"/>
    <s v="5/7/2026, 2:55 PM"/>
    <s v="4/5/2026, 7:00 AM"/>
    <m/>
    <s v="Subscription"/>
    <m/>
    <s v="Not Retained"/>
    <n v="1"/>
    <s v="Patrice Brady"/>
    <x v="94"/>
    <s v="5/7/2026, 2:55 PM"/>
    <s v="Cancellation"/>
  </r>
  <r>
    <s v="DG0001399110"/>
    <s v="Canceled"/>
    <s v="Tel Reg"/>
    <s v="5/7/2026, 2:56 PM"/>
    <s v="4/5/2026, 7:00 AM"/>
    <m/>
    <s v="Subscription"/>
    <m/>
    <s v="Not Retained"/>
    <n v="1"/>
    <s v="Patrice Brady"/>
    <x v="94"/>
    <s v="5/7/2026, 2:56 PM"/>
    <s v="Cancellation"/>
  </r>
  <r>
    <s v="DG0001364477"/>
    <s v="Initial"/>
    <s v="D&amp;G Contact Center"/>
    <s v="5/7/2026, 4:09 PM"/>
    <s v="5/24/2026, 7:00 AM"/>
    <m/>
    <s v="Subscription"/>
    <m/>
    <s v="Not Retained"/>
    <n v="1"/>
    <s v="janice moore"/>
    <x v="94"/>
    <s v="5/7/2026, 4:09 PM"/>
    <s v="Cancellation"/>
  </r>
  <r>
    <s v="DG0001780382"/>
    <s v="Canceled"/>
    <s v="Whirlpool Contact Center"/>
    <s v="5/6/2026, 8:06 AM"/>
    <s v="5/6/2026, 7:00 AM"/>
    <m/>
    <s v="Subscription"/>
    <m/>
    <s v="Not Retained"/>
    <n v="1"/>
    <s v="Pat Myers"/>
    <x v="94"/>
    <s v="5/6/2026, 8:06 AM"/>
    <s v="Cancellation"/>
  </r>
  <r>
    <s v="DG0001669333"/>
    <s v="Initial"/>
    <s v="Whirlpool Contact Center"/>
    <s v="5/6/2026, 8:29 AM"/>
    <s v="5/23/2026, 7:00 AM"/>
    <m/>
    <s v="Subscription"/>
    <m/>
    <s v="Not Retained"/>
    <n v="1"/>
    <s v="Rhonda Hudson"/>
    <x v="94"/>
    <s v="5/6/2026, 8:29 AM"/>
    <s v="Cancellation"/>
  </r>
  <r>
    <s v="DG0001669332"/>
    <s v="Initial"/>
    <s v="Whirlpool Contact Center"/>
    <s v="5/6/2026, 8:30 AM"/>
    <s v="5/23/2026, 7:00 AM"/>
    <m/>
    <s v="Subscription"/>
    <m/>
    <s v="Not Retained"/>
    <n v="1"/>
    <s v="Rhonda Hudson"/>
    <x v="94"/>
    <s v="5/6/2026, 8:30 AM"/>
    <s v="Cancellation"/>
  </r>
  <r>
    <s v="DG0000465237"/>
    <s v="Canceled"/>
    <s v="Whirlpool Contact Center"/>
    <s v="5/6/2026, 8:49 AM"/>
    <s v="5/6/2026, 7:00 AM"/>
    <s v="6/16/2026, 11:59 PM"/>
    <s v="Annual Renewal"/>
    <m/>
    <s v="Not Retained"/>
    <n v="1"/>
    <s v="John Wachtel"/>
    <x v="94"/>
    <s v="5/6/2026, 8:49 AM"/>
    <s v="Cancellation"/>
  </r>
  <r>
    <s v="DG0001992783"/>
    <s v="Initial"/>
    <s v="Web Reg"/>
    <s v="5/6/2026, 9:50 AM"/>
    <s v="5/15/2026, 7:00 AM"/>
    <m/>
    <s v="Subscription"/>
    <n v="0.2"/>
    <s v="Not Retained"/>
    <n v="1"/>
    <s v="Brenda Carroway"/>
    <x v="94"/>
    <s v="5/6/2026, 9:50 AM"/>
    <s v="Cancellation"/>
  </r>
  <r>
    <s v="DG0001992781"/>
    <s v="Initial"/>
    <s v="Web Reg"/>
    <s v="5/6/2026, 9:50 AM"/>
    <s v="5/15/2026, 7:00 AM"/>
    <m/>
    <s v="Subscription"/>
    <n v="0.2"/>
    <s v="Not Retained"/>
    <n v="1"/>
    <s v="Brenda Carroway"/>
    <x v="94"/>
    <s v="5/6/2026, 9:50 AM"/>
    <s v="Cancellation"/>
  </r>
  <r>
    <s v="DG0001980288"/>
    <s v="Initial"/>
    <s v="Web Reg"/>
    <s v="5/6/2026, 9:51 AM"/>
    <s v="5/12/2026, 7:00 AM"/>
    <m/>
    <s v="Subscription"/>
    <n v="0.2"/>
    <s v="Not Retained"/>
    <n v="1"/>
    <s v="Brenda Carroway"/>
    <x v="94"/>
    <s v="5/6/2026, 9:51 AM"/>
    <s v="Cancellation"/>
  </r>
  <r>
    <s v="DG0000563911"/>
    <s v="Canceled"/>
    <s v="D&amp;G Contact Center"/>
    <s v="5/6/2026, 10:40 AM"/>
    <s v="5/6/2026, 7:00 AM"/>
    <s v="9/21/2026, 11:59 PM"/>
    <s v="Subscription"/>
    <m/>
    <s v="Not Retained"/>
    <n v="1"/>
    <s v="Kody Waldstein"/>
    <x v="94"/>
    <s v="5/6/2026, 10:40 AM"/>
    <s v="Cancellation"/>
  </r>
  <r>
    <s v="DG0001111940"/>
    <s v="Initial"/>
    <s v="File Transfer"/>
    <s v="5/6/2026, 10:58 AM"/>
    <s v="5/13/2026, 7:00 AM"/>
    <m/>
    <s v="Term"/>
    <m/>
    <s v="Not Retained"/>
    <n v="1"/>
    <s v="Dana Ferris"/>
    <x v="94"/>
    <s v="5/6/2026, 10:58 AM"/>
    <s v="Cancellation"/>
  </r>
  <r>
    <s v="DG0001063483"/>
    <s v="Initial"/>
    <s v="Web Reg"/>
    <s v="5/6/2026, 11:06 AM"/>
    <s v="5/13/2026, 7:00 AM"/>
    <m/>
    <s v="Subscription"/>
    <m/>
    <s v="Not Retained"/>
    <n v="1"/>
    <s v="Dana Ferris"/>
    <x v="94"/>
    <s v="5/6/2026, 11:06 AM"/>
    <s v="Cancellation"/>
  </r>
  <r>
    <s v="DG0001383472"/>
    <s v="Initial"/>
    <s v="Web Reg"/>
    <s v="5/6/2026, 11:25 AM"/>
    <s v="5/31/2026, 7:00 AM"/>
    <m/>
    <s v="Subscription"/>
    <n v="0.2"/>
    <s v="Not Retained"/>
    <n v="1"/>
    <s v="Viviana Gutierrez"/>
    <x v="94"/>
    <s v="5/6/2026, 11:25 AM"/>
    <s v="Cancellation"/>
  </r>
  <r>
    <s v="DG0000707344"/>
    <s v="Canceled"/>
    <s v="Whirlpool Contact Center"/>
    <s v="5/6/2026, 11:34 AM"/>
    <s v="5/6/2026, 7:00 AM"/>
    <s v="11/20/2026, 11:59 PM"/>
    <s v="Annual Renewal"/>
    <m/>
    <s v="Not Retained"/>
    <n v="1"/>
    <s v="Linda Matrone"/>
    <x v="94"/>
    <s v="5/6/2026, 11:34 AM"/>
    <s v="Cancellation"/>
  </r>
  <r>
    <s v="DG0001062253"/>
    <s v="Initial"/>
    <s v="After Web"/>
    <s v="5/6/2026, 2:04 PM"/>
    <s v="5/13/2026, 7:00 AM"/>
    <m/>
    <s v="Subscription"/>
    <m/>
    <s v="Not Retained"/>
    <n v="1"/>
    <s v="Guy Altizer"/>
    <x v="94"/>
    <s v="5/6/2026, 2:04 PM"/>
    <s v="Cancellation"/>
  </r>
  <r>
    <s v="DG0001154527"/>
    <s v="Canceled"/>
    <s v="Whirlpool Contact Center"/>
    <s v="5/6/2026, 4:15 PM"/>
    <s v="5/6/2026, 7:00 AM"/>
    <m/>
    <s v="Annual Renewal"/>
    <m/>
    <s v="Not Retained"/>
    <n v="1"/>
    <s v="Rupak Das"/>
    <x v="94"/>
    <s v="5/6/2026, 4:15 PM"/>
    <s v="Cancellation"/>
  </r>
  <r>
    <s v="DG0000730577"/>
    <s v="Canceled"/>
    <s v="Whirlpool Contact Center"/>
    <s v="5/5/2026, 8:59 AM"/>
    <s v="5/5/2026, 7:00 AM"/>
    <s v="12/4/2026, 11:59 PM"/>
    <s v="Annual Renewal"/>
    <m/>
    <s v="Not Retained"/>
    <n v="1"/>
    <s v="Lisa Dick"/>
    <x v="94"/>
    <s v="5/5/2026, 8:59 AM"/>
    <s v="Cancellation"/>
  </r>
  <r>
    <s v="DG0002102267"/>
    <s v="Canceled"/>
    <s v="Tel Reg"/>
    <s v="5/5/2026, 9:35 AM"/>
    <s v="5/5/2026, 7:00 AM"/>
    <m/>
    <s v="Subscription"/>
    <n v="0.5"/>
    <s v="Not Retained"/>
    <n v="1"/>
    <s v="Kim Heffner"/>
    <x v="94"/>
    <s v="5/5/2026, 9:35 AM"/>
    <s v="Cancellation"/>
  </r>
  <r>
    <s v="DG0002102266"/>
    <s v="Canceled"/>
    <s v="Tel Reg"/>
    <s v="5/5/2026, 9:37 AM"/>
    <s v="5/5/2026, 7:00 AM"/>
    <m/>
    <s v="Subscription"/>
    <n v="0.5"/>
    <s v="Not Retained"/>
    <n v="1"/>
    <s v="Kim Heffner"/>
    <x v="94"/>
    <s v="5/5/2026, 9:37 AM"/>
    <s v="Cancellation"/>
  </r>
  <r>
    <s v="DG0002102265"/>
    <s v="Initial"/>
    <s v="Tel Reg"/>
    <s v="5/5/2026, 9:38 AM"/>
    <s v="5/17/2026, 7:00 AM"/>
    <m/>
    <s v="Subscription"/>
    <n v="0.5"/>
    <s v="Not Retained"/>
    <n v="1"/>
    <s v="Kim Heffner"/>
    <x v="94"/>
    <s v="5/5/2026, 9:38 AM"/>
    <s v="Cancellation"/>
  </r>
  <r>
    <s v="DG0002102262"/>
    <s v="Initial"/>
    <s v="Tel Reg"/>
    <s v="5/5/2026, 9:39 AM"/>
    <s v="5/17/2026, 7:00 AM"/>
    <m/>
    <s v="Subscription"/>
    <n v="0.5"/>
    <s v="Not Retained"/>
    <n v="1"/>
    <s v="Kim Heffner"/>
    <x v="94"/>
    <s v="5/5/2026, 9:39 AM"/>
    <s v="Cancellation"/>
  </r>
  <r>
    <s v="DG0001914223"/>
    <s v="Initial"/>
    <s v="Web Reg"/>
    <s v="5/5/2026, 9:40 AM"/>
    <s v="5/25/2026, 7:00 AM"/>
    <m/>
    <s v="Subscription"/>
    <m/>
    <s v="Not Retained"/>
    <n v="1"/>
    <s v="Kim Heffner"/>
    <x v="94"/>
    <s v="5/5/2026, 9:40 AM"/>
    <s v="Cancellation"/>
  </r>
  <r>
    <s v="DG0002068787"/>
    <s v="Canceled"/>
    <s v="D&amp;G Contact Center"/>
    <s v="5/5/2026, 10:26 AM"/>
    <s v="5/7/2026, 7:00 AM"/>
    <m/>
    <s v="Subscription"/>
    <n v="0.5"/>
    <s v="Not Retained"/>
    <n v="1"/>
    <s v="Eduardo Hernandez"/>
    <x v="94"/>
    <s v="5/5/2026, 10:26 AM"/>
    <s v="Cancellation"/>
  </r>
  <r>
    <s v="DG0002201185"/>
    <s v="Canceled"/>
    <s v="Tel Reg"/>
    <s v="5/5/2026, 10:35 AM"/>
    <s v="5/4/2026, 7:00 AM"/>
    <m/>
    <s v="Subscription"/>
    <n v="0.5"/>
    <s v="Not Retained"/>
    <n v="1"/>
    <s v="Walter Orechia"/>
    <x v="94"/>
    <s v="5/5/2026, 10:35 AM"/>
    <s v="Cancellation"/>
  </r>
  <r>
    <s v="DG0000434004"/>
    <s v="Canceled"/>
    <s v="Whirlpool Contact Center"/>
    <s v="5/5/2026, 10:48 AM"/>
    <s v="4/23/2026, 7:00 AM"/>
    <s v="5/23/2026, 11:59 PM"/>
    <s v="Annual Renewal"/>
    <m/>
    <s v="Not Retained"/>
    <n v="1"/>
    <s v="Hawr Khoshnaw"/>
    <x v="94"/>
    <s v="5/5/2026, 10:48 AM"/>
    <s v="Cancellation"/>
  </r>
  <r>
    <s v="DG0001108546"/>
    <s v="Initial"/>
    <s v="Whirlpool Contact Center"/>
    <s v="5/5/2026, 11:32 AM"/>
    <s v="6/1/2026, 7:00 AM"/>
    <m/>
    <s v="Annual Renewal"/>
    <m/>
    <s v="Not Retained"/>
    <n v="1"/>
    <s v="Barbara Martin"/>
    <x v="94"/>
    <s v="5/5/2026, 11:32 AM"/>
    <s v="Cancellation"/>
  </r>
  <r>
    <s v="DG0001931013"/>
    <s v="Canceled"/>
    <s v="Web Reg"/>
    <s v="5/5/2026, 1:43 PM"/>
    <s v="3/29/2026, 7:00 AM"/>
    <m/>
    <s v="Subscription"/>
    <m/>
    <s v="Not Retained"/>
    <n v="1"/>
    <s v="Karen Koob"/>
    <x v="94"/>
    <s v="5/5/2026, 1:43 PM"/>
    <s v="Cancellation"/>
  </r>
  <r>
    <s v="DG0001046846"/>
    <s v="Canceled"/>
    <s v="Whirlpool Contact Center"/>
    <s v="5/5/2026, 1:49 PM"/>
    <s v="5/6/2026, 7:00 AM"/>
    <m/>
    <s v="Annual Renewal"/>
    <m/>
    <s v="Not Retained"/>
    <n v="1"/>
    <s v="Vedang Joshi"/>
    <x v="94"/>
    <s v="5/5/2026, 1:49 PM"/>
    <s v="Cancellation"/>
  </r>
  <r>
    <s v="DG0001046834"/>
    <s v="Canceled"/>
    <s v="Whirlpool Contact Center"/>
    <s v="5/5/2026, 1:50 PM"/>
    <s v="5/6/2026, 7:00 AM"/>
    <m/>
    <s v="Annual Renewal"/>
    <m/>
    <s v="Not Retained"/>
    <n v="1"/>
    <s v="Vedang Joshi"/>
    <x v="94"/>
    <s v="5/5/2026, 1:50 PM"/>
    <s v="Cancellation"/>
  </r>
  <r>
    <s v="DG0001406522"/>
    <s v="Canceled"/>
    <s v="D&amp;G Contact Center"/>
    <s v="5/5/2026, 2:26 PM"/>
    <s v="5/5/2026, 7:00 AM"/>
    <m/>
    <s v="Subscription"/>
    <m/>
    <s v="Not Retained"/>
    <n v="1"/>
    <s v="Avrumi Frankel"/>
    <x v="94"/>
    <s v="5/5/2026, 2:26 PM"/>
    <s v="Cancellation"/>
  </r>
  <r>
    <s v="DG0001406509"/>
    <s v="Canceled"/>
    <s v="D&amp;G Contact Center"/>
    <s v="5/5/2026, 2:27 PM"/>
    <s v="5/7/2026, 7:00 AM"/>
    <m/>
    <s v="Subscription"/>
    <m/>
    <s v="Not Retained"/>
    <n v="1"/>
    <s v="Avrumi Frankel"/>
    <x v="94"/>
    <s v="5/5/2026, 2:27 PM"/>
    <s v="Cancellation"/>
  </r>
  <r>
    <s v="DG0001097510"/>
    <s v="Initial"/>
    <s v="Whirlpool Contact Center"/>
    <s v="5/5/2026, 3:34 PM"/>
    <s v="5/27/2026, 7:00 AM"/>
    <m/>
    <s v="Annual Renewal"/>
    <m/>
    <s v="Not Retained"/>
    <n v="1"/>
    <s v="Miguel Betancourt"/>
    <x v="94"/>
    <s v="5/5/2026, 3:34 PM"/>
    <s v="Cancellation"/>
  </r>
  <r>
    <s v="DG0001767133"/>
    <s v="Initial"/>
    <s v="Tel Reg"/>
    <s v="5/5/2026, 4:15 PM"/>
    <s v="5/17/2026, 7:00 AM"/>
    <m/>
    <s v="Subscription"/>
    <m/>
    <s v="Not Retained"/>
    <n v="1"/>
    <s v="Jeff Lawson"/>
    <x v="94"/>
    <s v="5/5/2026, 4:15 PM"/>
    <s v="Cancellation"/>
  </r>
  <r>
    <s v="DG0001767132"/>
    <s v="Initial"/>
    <s v="Tel Reg"/>
    <s v="5/5/2026, 4:15 PM"/>
    <s v="5/17/2026, 7:00 AM"/>
    <m/>
    <s v="Subscription"/>
    <m/>
    <s v="Not Retained"/>
    <n v="1"/>
    <s v="Jeff Lawson"/>
    <x v="94"/>
    <s v="5/5/2026, 4:15 PM"/>
    <s v="Cancellation"/>
  </r>
  <r>
    <s v="DG0001767134"/>
    <s v="Initial"/>
    <s v="Tel Reg"/>
    <s v="5/5/2026, 4:16 PM"/>
    <s v="5/17/2026, 7:00 AM"/>
    <m/>
    <s v="Subscription"/>
    <m/>
    <s v="Not Retained"/>
    <n v="1"/>
    <s v="Jeff Lawson"/>
    <x v="94"/>
    <s v="5/5/2026, 4:16 PM"/>
    <s v="Cancellation"/>
  </r>
  <r>
    <s v="DG0001767135"/>
    <s v="Initial"/>
    <s v="Tel Reg"/>
    <s v="5/5/2026, 4:17 PM"/>
    <s v="5/17/2026, 7:00 AM"/>
    <m/>
    <s v="Subscription"/>
    <m/>
    <s v="Not Retained"/>
    <n v="1"/>
    <s v="Jeff Lawson"/>
    <x v="94"/>
    <s v="5/5/2026, 4:17 PM"/>
    <s v="Cancellation"/>
  </r>
  <r>
    <s v="DG0001312095"/>
    <s v="Canceled"/>
    <s v="Whirlpool Contact Center"/>
    <s v="5/5/2026, 4:33 PM"/>
    <s v="5/10/2026, 7:00 AM"/>
    <m/>
    <s v="Subscription"/>
    <m/>
    <s v="Not Retained"/>
    <n v="1"/>
    <s v="KELLY WHITE"/>
    <x v="94"/>
    <s v="5/5/2026, 4:33 PM"/>
    <s v="Cancellation"/>
  </r>
  <r>
    <s v="DG0001291889"/>
    <s v="Canceled"/>
    <s v="Web Reg"/>
    <s v="5/4/2026, 10:49 AM"/>
    <s v="5/4/2026, 7:00 AM"/>
    <m/>
    <s v="Subscription"/>
    <m/>
    <s v="Not Retained"/>
    <n v="1"/>
    <s v="Paul Smith"/>
    <x v="94"/>
    <s v="5/4/2026, 10:49 AM"/>
    <s v="Cancellation"/>
  </r>
  <r>
    <s v="DG0001834136"/>
    <s v="Canceled"/>
    <s v="Tel Reg"/>
    <s v="5/4/2026, 11:25 AM"/>
    <s v="5/4/2026, 7:00 AM"/>
    <m/>
    <s v="Subscription"/>
    <n v="0.5"/>
    <s v="Not Retained"/>
    <n v="1"/>
    <s v="Narnca Johnson"/>
    <x v="94"/>
    <s v="5/4/2026, 11:25 AM"/>
    <s v="Cancellation"/>
  </r>
  <r>
    <s v="DG0000911781"/>
    <s v="Canceled"/>
    <s v="Whirlpool Contact Center"/>
    <s v="5/4/2026, 11:46 AM"/>
    <s v="5/4/2026, 7:00 AM"/>
    <s v="3/10/2027, 11:59 PM"/>
    <s v="Annual Renewal"/>
    <m/>
    <s v="Not Retained"/>
    <n v="1"/>
    <s v="Andrew Becker"/>
    <x v="94"/>
    <s v="5/4/2026, 11:46 AM"/>
    <s v="Cancellation"/>
  </r>
  <r>
    <s v="DG0000836079"/>
    <s v="Initial"/>
    <s v="Tel Reg"/>
    <s v="5/4/2026, 2:19 PM"/>
    <s v="5/30/2026, 7:00 AM"/>
    <s v="1/30/2027, 11:59 PM"/>
    <s v="Subscription"/>
    <m/>
    <s v="Not Retained"/>
    <n v="1"/>
    <s v="Catherine Dempsey"/>
    <x v="94"/>
    <s v="5/4/2026, 2:19 PM"/>
    <s v="Cancellation"/>
  </r>
  <r>
    <s v="DG0000836077"/>
    <s v="Initial"/>
    <s v="Tel Reg"/>
    <s v="5/4/2026, 2:19 PM"/>
    <s v="5/30/2026, 7:00 AM"/>
    <s v="1/30/2027, 11:59 PM"/>
    <s v="Subscription"/>
    <m/>
    <s v="Not Retained"/>
    <n v="1"/>
    <s v="Catherine Dempsey"/>
    <x v="94"/>
    <s v="5/4/2026, 2:19 PM"/>
    <s v="Cancellation"/>
  </r>
  <r>
    <s v="DG0000836076"/>
    <s v="Initial"/>
    <s v="Tel Reg"/>
    <s v="5/4/2026, 2:20 PM"/>
    <s v="5/30/2026, 7:00 AM"/>
    <s v="1/30/2027, 11:59 PM"/>
    <s v="Subscription"/>
    <m/>
    <s v="Not Retained"/>
    <n v="1"/>
    <s v="Catherine Dempsey"/>
    <x v="94"/>
    <s v="5/4/2026, 2:20 PM"/>
    <s v="Cancellation"/>
  </r>
  <r>
    <s v="DG0000836075"/>
    <s v="Initial"/>
    <s v="Tel Reg"/>
    <s v="5/4/2026, 2:21 PM"/>
    <s v="5/30/2026, 7:00 AM"/>
    <s v="1/30/2027, 11:59 PM"/>
    <s v="Subscription"/>
    <m/>
    <s v="Not Retained"/>
    <n v="1"/>
    <s v="Catherine Dempsey"/>
    <x v="94"/>
    <s v="5/4/2026, 2:21 PM"/>
    <s v="Cancellation"/>
  </r>
  <r>
    <s v="DG0002022861"/>
    <s v="Initial"/>
    <s v="Tel Reg"/>
    <s v="5/4/2026, 3:21 PM"/>
    <s v="5/23/2026, 7:00 AM"/>
    <m/>
    <s v="Subscription"/>
    <m/>
    <s v="Not Retained"/>
    <n v="1"/>
    <s v="FREDERIK VALDIVIEZO"/>
    <x v="94"/>
    <s v="5/4/2026, 3:21 PM"/>
    <s v="Cancellation"/>
  </r>
  <r>
    <s v="DG0002022840"/>
    <s v="Canceled"/>
    <s v="Web Reg"/>
    <s v="5/4/2026, 3:22 PM"/>
    <s v="5/4/2026, 7:00 AM"/>
    <m/>
    <s v="Subscription"/>
    <n v="0.5"/>
    <s v="Not Retained"/>
    <n v="1"/>
    <s v="FREDERIK VALDIVIEZO"/>
    <x v="94"/>
    <s v="5/4/2026, 3:22 PM"/>
    <s v="Cancellation"/>
  </r>
  <r>
    <s v="DG0000379142"/>
    <s v="Canceled"/>
    <s v="Whirlpool Contact Center"/>
    <s v="5/4/2026, 3:32 PM"/>
    <s v="5/4/2026, 7:00 AM"/>
    <s v="5/3/2027, 11:59 PM"/>
    <s v="Annual Renewal"/>
    <m/>
    <s v="Not Retained"/>
    <n v="1"/>
    <s v="Darrell Cook"/>
    <x v="94"/>
    <s v="5/4/2026, 3:32 PM"/>
    <s v="Cancellation"/>
  </r>
  <r>
    <s v="DG0000379140"/>
    <s v="Canceled"/>
    <s v="Whirlpool Contact Center"/>
    <s v="5/4/2026, 3:38 PM"/>
    <s v="5/4/2026, 7:00 AM"/>
    <s v="5/3/2027, 11:59 PM"/>
    <s v="Annual Renewal"/>
    <m/>
    <s v="Not Retained"/>
    <n v="1"/>
    <s v="Darrell Cook"/>
    <x v="94"/>
    <s v="5/4/2026, 3:38 PM"/>
    <s v="Cancellation"/>
  </r>
  <r>
    <s v="DG0000379141"/>
    <s v="Canceled"/>
    <s v="Whirlpool Contact Center"/>
    <s v="5/4/2026, 3:39 PM"/>
    <s v="5/4/2026, 7:00 AM"/>
    <s v="5/3/2027, 11:59 PM"/>
    <s v="Annual Renewal"/>
    <m/>
    <s v="Not Retained"/>
    <n v="1"/>
    <s v="Darrell Cook"/>
    <x v="94"/>
    <s v="5/4/2026, 3:39 PM"/>
    <s v="Cancellation"/>
  </r>
  <r>
    <s v="DG0001736356"/>
    <s v="Canceled"/>
    <s v="Web Reg"/>
    <s v="5/4/2026, 3:40 PM"/>
    <s v="5/4/2026, 7:00 AM"/>
    <m/>
    <s v="Subscription"/>
    <m/>
    <s v="Not Retained"/>
    <n v="1"/>
    <s v="Darrell Cook"/>
    <x v="94"/>
    <s v="5/4/2026, 3:40 PM"/>
    <s v="Cancellation"/>
  </r>
  <r>
    <s v="DG0000379145"/>
    <s v="Canceled"/>
    <s v="Whirlpool Contact Center"/>
    <s v="5/4/2026, 3:41 PM"/>
    <s v="5/4/2026, 7:00 AM"/>
    <s v="5/3/2027, 11:59 PM"/>
    <s v="Annual Renewal"/>
    <m/>
    <s v="Not Retained"/>
    <n v="1"/>
    <s v="Darrell Cook"/>
    <x v="94"/>
    <s v="5/4/2026, 3:41 PM"/>
    <s v="Cancellation"/>
  </r>
  <r>
    <s v="DG0000379138"/>
    <s v="Canceled"/>
    <s v="Whirlpool Contact Center"/>
    <s v="5/4/2026, 3:42 PM"/>
    <s v="5/4/2026, 7:00 AM"/>
    <s v="5/3/2027, 11:59 PM"/>
    <s v="Annual Renewal"/>
    <m/>
    <s v="Not Retained"/>
    <n v="1"/>
    <s v="Darrell Cook"/>
    <x v="94"/>
    <s v="5/4/2026, 3:42 PM"/>
    <s v="Cancellation"/>
  </r>
  <r>
    <s v="DG0001006272"/>
    <s v="Canceled"/>
    <s v="Whirlpool Contact Center"/>
    <s v="5/4/2026, 3:57 PM"/>
    <s v="5/4/2026, 7:00 AM"/>
    <s v="4/20/2027, 11:59 PM"/>
    <s v="Annual Renewal"/>
    <m/>
    <s v="Not Retained"/>
    <n v="1"/>
    <s v="Kylee Morgan"/>
    <x v="94"/>
    <s v="5/4/2026, 3:57 PM"/>
    <s v="Cancellation"/>
  </r>
  <r>
    <s v="DG0001770635"/>
    <s v="Canceled"/>
    <s v="Tel Reg"/>
    <s v="5/4/2026, 3:59 PM"/>
    <s v="5/4/2026, 7:00 AM"/>
    <m/>
    <s v="Subscription"/>
    <m/>
    <s v="Not Retained"/>
    <n v="1"/>
    <s v="Michael Mitchell"/>
    <x v="94"/>
    <s v="5/4/2026, 3:59 PM"/>
    <s v="Cancellation"/>
  </r>
  <r>
    <s v="DG0001133784"/>
    <s v="Canceled"/>
    <s v="D&amp;G Contact Center"/>
    <s v="5/4/2026, 4:00 PM"/>
    <s v="5/9/2026, 7:00 AM"/>
    <m/>
    <s v="Subscription"/>
    <m/>
    <s v="Not Retained"/>
    <n v="1"/>
    <s v="Michael Mitchell"/>
    <x v="94"/>
    <s v="5/4/2026, 4:00 PM"/>
    <s v="Cancellation"/>
  </r>
  <r>
    <s v="DG0001133783"/>
    <s v="Canceled"/>
    <s v="D&amp;G Contact Center"/>
    <s v="5/4/2026, 4:00 PM"/>
    <s v="5/4/2026, 7:00 AM"/>
    <m/>
    <s v="Subscription"/>
    <m/>
    <s v="Not Retained"/>
    <n v="1"/>
    <s v="Michael Mitchell"/>
    <x v="94"/>
    <s v="5/4/2026, 4:00 PM"/>
    <s v="Cancellation"/>
  </r>
  <r>
    <s v="DG0001133781"/>
    <s v="Canceled"/>
    <s v="D&amp;G Contact Center"/>
    <s v="5/4/2026, 4:01 PM"/>
    <s v="5/9/2026, 7:00 AM"/>
    <m/>
    <s v="Subscription"/>
    <m/>
    <s v="Not Retained"/>
    <n v="1"/>
    <s v="Michael Mitchell"/>
    <x v="94"/>
    <s v="5/4/2026, 4:01 PM"/>
    <s v="Cancellation"/>
  </r>
  <r>
    <s v="DG0000061385"/>
    <s v="Canceled"/>
    <s v="Whirlpool Contact Center"/>
    <s v="5/4/2026, 4:12 PM"/>
    <s v="5/4/2026, 7:00 AM"/>
    <s v="8/19/2026, 11:59 PM"/>
    <s v="Annual Renewal"/>
    <m/>
    <s v="Not Retained"/>
    <n v="1"/>
    <s v="Gary Sanderson"/>
    <x v="94"/>
    <s v="5/4/2026, 4:12 PM"/>
    <s v="Cancellation"/>
  </r>
  <r>
    <s v="DG0001279631"/>
    <s v="Canceled"/>
    <s v="Whirlpool Contact Center"/>
    <s v="5/1/2026, 8:20 AM"/>
    <s v="5/1/2026, 7:00 AM"/>
    <m/>
    <s v="Annual Renewal"/>
    <m/>
    <s v="Not Retained"/>
    <n v="1"/>
    <s v="Kevin Spampinato"/>
    <x v="94"/>
    <s v="5/1/2026, 8:20 AM"/>
    <s v="Cancellation"/>
  </r>
  <r>
    <s v="DG0001457072"/>
    <s v="Initial"/>
    <s v="After CC"/>
    <s v="5/1/2026, 10:00 AM"/>
    <s v="5/23/2026, 7:00 AM"/>
    <m/>
    <s v="Subscription"/>
    <m/>
    <s v="Not Retained"/>
    <n v="1"/>
    <s v="Jenny Huhn"/>
    <x v="94"/>
    <s v="5/1/2026, 10:00 AM"/>
    <s v="Cancellation"/>
  </r>
  <r>
    <s v="DG0001360465"/>
    <s v="Canceled"/>
    <s v="Tel Reg"/>
    <s v="5/1/2026, 10:28 AM"/>
    <s v="4/24/2026, 7:00 AM"/>
    <m/>
    <s v="Subscription"/>
    <m/>
    <s v="Not Retained"/>
    <n v="1"/>
    <s v="Rayshaun McClarin-Truss"/>
    <x v="94"/>
    <s v="5/1/2026, 10:28 AM"/>
    <s v="Cancellation"/>
  </r>
  <r>
    <s v="DG0001132124"/>
    <s v="Canceled"/>
    <s v="D&amp;G Contact Center"/>
    <s v="5/1/2026, 11:32 AM"/>
    <s v="5/8/2026, 7:00 AM"/>
    <m/>
    <s v="Subscription"/>
    <m/>
    <s v="Not Retained"/>
    <n v="1"/>
    <s v="Zaena Tessema"/>
    <x v="94"/>
    <s v="5/1/2026, 11:32 AM"/>
    <s v="Cancellation"/>
  </r>
  <r>
    <s v="DG0001520041"/>
    <s v="Initial"/>
    <s v="Whirlpool Contact Center"/>
    <s v="5/1/2026, 11:49 AM"/>
    <s v="5/12/2026, 7:00 AM"/>
    <m/>
    <s v="Subscription"/>
    <m/>
    <s v="Not Retained"/>
    <n v="1"/>
    <s v="Nicole Bennett"/>
    <x v="94"/>
    <s v="5/1/2026, 11:49 AM"/>
    <s v="Cancellation"/>
  </r>
  <r>
    <s v="DG0001520039"/>
    <s v="Initial"/>
    <s v="Whirlpool Contact Center"/>
    <s v="5/1/2026, 11:50 AM"/>
    <s v="5/12/2026, 7:00 AM"/>
    <m/>
    <s v="Subscription"/>
    <m/>
    <s v="Not Retained"/>
    <n v="1"/>
    <s v="Nicole Bennett"/>
    <x v="94"/>
    <s v="5/1/2026, 11:50 AM"/>
    <s v="Cancellation"/>
  </r>
  <r>
    <s v="DG0000698530"/>
    <s v="Canceled"/>
    <s v="D&amp;G Contact Center"/>
    <s v="5/1/2026, 12:06 PM"/>
    <s v="4/17/2026, 7:00 AM"/>
    <s v="12/17/2026, 11:59 PM"/>
    <s v="Subscription"/>
    <s v="%"/>
    <s v="Not Retained"/>
    <n v="1"/>
    <s v="Elaine Quine"/>
    <x v="94"/>
    <s v="5/1/2026, 12:06 PM"/>
    <s v="Cancellation"/>
  </r>
  <r>
    <s v="DG0000610856"/>
    <s v="Canceled"/>
    <s v="D&amp;G Contact Center"/>
    <s v="5/1/2026, 12:07 PM"/>
    <s v="4/23/2026, 7:00 AM"/>
    <s v="10/23/2026, 11:59 PM"/>
    <s v="Subscription"/>
    <n v="0.2"/>
    <s v="Not Retained"/>
    <n v="1"/>
    <s v="Elaine Quine"/>
    <x v="94"/>
    <s v="5/1/2026, 12:07 PM"/>
    <s v="Cancellation"/>
  </r>
  <r>
    <s v="DG0000610857"/>
    <s v="Canceled"/>
    <s v="D&amp;G Contact Center"/>
    <s v="5/1/2026, 12:08 PM"/>
    <s v="4/23/2026, 7:00 AM"/>
    <s v="10/23/2026, 11:59 PM"/>
    <s v="Subscription"/>
    <n v="0.2"/>
    <s v="Not Retained"/>
    <n v="1"/>
    <s v="Elaine Quine"/>
    <x v="94"/>
    <s v="5/1/2026, 12:08 PM"/>
    <s v="Cancellation"/>
  </r>
  <r>
    <s v="DG0001080726"/>
    <s v="Canceled"/>
    <s v="D&amp;G Contact Center"/>
    <s v="5/1/2026, 12:09 PM"/>
    <s v="4/19/2026, 7:00 AM"/>
    <m/>
    <s v="Subscription"/>
    <m/>
    <s v="Not Retained"/>
    <n v="1"/>
    <s v="Elaine Quine"/>
    <x v="94"/>
    <s v="5/1/2026, 12:09 PM"/>
    <s v="Cancellation"/>
  </r>
  <r>
    <s v="DG0001080759"/>
    <s v="Canceled"/>
    <s v="D&amp;G Contact Center"/>
    <s v="5/1/2026, 12:10 PM"/>
    <s v="4/19/2026, 7:00 AM"/>
    <m/>
    <s v="Subscription"/>
    <m/>
    <s v="Not Retained"/>
    <n v="1"/>
    <s v="Elaine Quine"/>
    <x v="94"/>
    <s v="5/1/2026, 12:10 PM"/>
    <s v="Cancellation"/>
  </r>
  <r>
    <s v="DG0000478581"/>
    <s v="Canceled"/>
    <s v="D&amp;G Contact Center"/>
    <s v="5/1/2026, 12:11 PM"/>
    <s v="3/26/2026, 7:00 AM"/>
    <s v="7/25/2026, 11:59 PM"/>
    <s v="Subscription"/>
    <n v="0.2"/>
    <s v="Not Retained"/>
    <n v="1"/>
    <s v="Elaine Quine"/>
    <x v="94"/>
    <s v="5/1/2026, 12:11 PM"/>
    <s v="Cancellation"/>
  </r>
  <r>
    <s v="DG0000831148"/>
    <s v="Canceled"/>
    <s v="Whirlpool Contact Center"/>
    <s v="5/1/2026, 12:49 PM"/>
    <s v="5/1/2026, 7:00 AM"/>
    <s v="1/28/2027, 11:59 PM"/>
    <s v="Annual Renewal"/>
    <m/>
    <s v="Not Retained"/>
    <n v="1"/>
    <s v="Candice Fitzgerald"/>
    <x v="94"/>
    <s v="5/1/2026, 12:49 PM"/>
    <s v="Cancellation"/>
  </r>
  <r>
    <s v="DG0000438043"/>
    <s v="Initial"/>
    <s v="Tel Reg"/>
    <s v="5/1/2026, 1:30 PM"/>
    <s v="5/27/2026, 7:00 AM"/>
    <s v="5/27/2026, 11:59 PM"/>
    <s v="Subscription"/>
    <n v="0.2"/>
    <s v="Not Retained"/>
    <n v="1"/>
    <s v="jane tateishi"/>
    <x v="94"/>
    <s v="5/1/2026, 1:30 PM"/>
    <s v="Cancellation"/>
  </r>
  <r>
    <s v="DG0002043833"/>
    <s v="Canceled"/>
    <s v="After Web"/>
    <s v="5/1/2026, 2:33 PM"/>
    <s v="5/1/2026, 7:00 AM"/>
    <m/>
    <s v="Subscription"/>
    <m/>
    <s v="Not Retained"/>
    <n v="1"/>
    <s v="Ronald Freeman"/>
    <x v="94"/>
    <s v="5/1/2026, 2:33 PM"/>
    <s v="Cancellation"/>
  </r>
  <r>
    <s v="DG0000996909"/>
    <s v="Initial"/>
    <s v="Tel Reg"/>
    <s v="5/1/2026, 3:16 PM"/>
    <s v="5/16/2026, 7:00 AM"/>
    <s v="4/16/2027, 11:59 PM"/>
    <s v="Subscription"/>
    <m/>
    <s v="Not Retained"/>
    <n v="1"/>
    <s v="Eric Prias"/>
    <x v="94"/>
    <s v="5/1/2026, 3:16 PM"/>
    <s v="Cancellation"/>
  </r>
  <r>
    <s v="DG0000996907"/>
    <s v="Initial"/>
    <s v="Tel Reg"/>
    <s v="5/1/2026, 3:18 PM"/>
    <s v="5/16/2026, 7:00 AM"/>
    <s v="4/16/2027, 11:59 PM"/>
    <s v="Subscription"/>
    <m/>
    <s v="Not Retained"/>
    <n v="1"/>
    <s v="Eric Prias"/>
    <x v="94"/>
    <s v="5/1/2026, 3:18 PM"/>
    <s v="Cancellation"/>
  </r>
  <r>
    <s v="DG0000996908"/>
    <s v="Initial"/>
    <s v="Tel Reg"/>
    <s v="5/1/2026, 3:20 PM"/>
    <s v="5/16/2026, 7:00 AM"/>
    <s v="4/16/2027, 11:59 PM"/>
    <s v="Subscription"/>
    <m/>
    <s v="Not Retained"/>
    <n v="1"/>
    <s v="Eric Prias"/>
    <x v="94"/>
    <s v="5/1/2026, 3:20 PM"/>
    <s v="Cancellation"/>
  </r>
  <r>
    <s v="DG0002128873"/>
    <s v="Initial"/>
    <s v="Tel Reg"/>
    <s v="5/1/2026, 3:29 PM"/>
    <s v="5/27/2026, 7:00 AM"/>
    <m/>
    <s v="Subscription"/>
    <n v="0.5"/>
    <s v="Not Retained"/>
    <n v="1"/>
    <s v="Carmine Iacona"/>
    <x v="94"/>
    <s v="5/1/2026, 3:29 PM"/>
    <s v="Cancellation"/>
  </r>
  <r>
    <s v="DG0001139847"/>
    <s v="Canceled"/>
    <s v="Tel Reg"/>
    <s v="5/1/2026, 4:01 PM"/>
    <s v="5/11/2026, 7:00 AM"/>
    <m/>
    <s v="Subscription"/>
    <m/>
    <s v="Not Retained"/>
    <n v="1"/>
    <s v="Kyle Hathaway"/>
    <x v="94"/>
    <s v="5/1/2026, 4:01 PM"/>
    <s v="Cancellation"/>
  </r>
  <r>
    <s v="DG0002137077"/>
    <s v="Canceled"/>
    <s v="D&amp;G Contact Center"/>
    <s v="5/1/2026, 4:09 PM"/>
    <s v="5/1/2026, 7:00 AM"/>
    <m/>
    <s v="Subscription"/>
    <n v="0.5"/>
    <s v="Not Retained"/>
    <n v="1"/>
    <s v="Dart Dueball"/>
    <x v="94"/>
    <s v="5/1/2026, 4:09 PM"/>
    <s v="Cancellation"/>
  </r>
  <r>
    <s v="DG0001155395"/>
    <s v="Canceled"/>
    <s v="Whirlpool Contact Center"/>
    <s v="5/8/2026, 6:16 AM"/>
    <s v="5/8/2026, 7:00 AM"/>
    <m/>
    <s v="Annual Renewal"/>
    <m/>
    <s v="Not Retained"/>
    <n v="1"/>
    <s v="John Baxter"/>
    <x v="95"/>
    <s v="5/8/2026, 6:16 AM"/>
    <s v="Cancellation"/>
  </r>
  <r>
    <s v="DG0002048848"/>
    <s v="Initial"/>
    <s v="Tel Reg"/>
    <s v="5/8/2026, 6:29 AM"/>
    <s v="6/2/2026, 7:00 AM"/>
    <m/>
    <s v="Subscription"/>
    <m/>
    <s v="Not Retained"/>
    <n v="1"/>
    <s v="Norman Senno"/>
    <x v="95"/>
    <s v="5/8/2026, 6:29 AM"/>
    <s v="Cancellation"/>
  </r>
  <r>
    <s v="DG0000566810"/>
    <s v="Canceled"/>
    <s v="Whirlpool Contact Center"/>
    <s v="5/8/2026, 6:42 AM"/>
    <s v="5/8/2026, 7:00 AM"/>
    <s v="8/25/2026, 11:59 PM"/>
    <s v="Annual Renewal"/>
    <m/>
    <s v="Not Retained"/>
    <n v="1"/>
    <s v="Chris Depalma"/>
    <x v="95"/>
    <s v="5/8/2026, 6:42 AM"/>
    <s v="Cancellation"/>
  </r>
  <r>
    <s v="DG0002064819"/>
    <s v="Initial"/>
    <s v="Tel Reg"/>
    <s v="5/8/2026, 7:18 AM"/>
    <s v="6/7/2026, 7:00 AM"/>
    <m/>
    <s v="Subscription"/>
    <m/>
    <s v="Not Retained"/>
    <n v="1"/>
    <s v="arnitia mathis"/>
    <x v="95"/>
    <s v="5/8/2026, 7:18 AM"/>
    <s v="Cancellation"/>
  </r>
  <r>
    <s v="DG0000774966"/>
    <s v="Initial"/>
    <s v="After CC"/>
    <s v="5/8/2026, 7:42 AM"/>
    <s v="5/28/2026, 7:00 AM"/>
    <s v="1/28/2027, 11:59 PM"/>
    <s v="Subscription"/>
    <m/>
    <s v="Not Retained"/>
    <n v="1"/>
    <s v="Michael Lioudis"/>
    <x v="95"/>
    <s v="5/8/2026, 7:42 AM"/>
    <s v="Cancellation"/>
  </r>
  <r>
    <s v="DG0000774964"/>
    <s v="Initial"/>
    <s v="After CC"/>
    <s v="5/8/2026, 7:42 AM"/>
    <s v="5/28/2026, 7:00 AM"/>
    <s v="1/28/2027, 11:59 PM"/>
    <s v="Subscription"/>
    <m/>
    <s v="Not Retained"/>
    <n v="1"/>
    <s v="Michael Lioudis"/>
    <x v="95"/>
    <s v="5/8/2026, 7:42 AM"/>
    <s v="Cancellation"/>
  </r>
  <r>
    <s v="DG0000996479"/>
    <s v="Canceled"/>
    <s v="Whirlpool Contact Center"/>
    <s v="5/8/2026, 8:43 AM"/>
    <s v="4/17/2026, 7:00 AM"/>
    <s v="4/16/2027, 11:59 PM"/>
    <s v="Annual Renewal"/>
    <m/>
    <s v="Not Retained"/>
    <n v="1"/>
    <s v="Edward Keeney"/>
    <x v="95"/>
    <s v="5/8/2026, 8:43 AM"/>
    <s v="Cancellation"/>
  </r>
  <r>
    <s v="DG0000627261"/>
    <s v="Canceled"/>
    <s v="D&amp;G Contact Center"/>
    <s v="5/8/2026, 8:53 AM"/>
    <s v="5/8/2026, 7:00 AM"/>
    <s v="10/3/2026, 11:59 PM"/>
    <s v="Subscription"/>
    <m/>
    <s v="Not Retained"/>
    <n v="1"/>
    <s v="Frances Kirby"/>
    <x v="95"/>
    <s v="5/8/2026, 8:53 AM"/>
    <s v="Cancellation"/>
  </r>
  <r>
    <s v="DG0000627091"/>
    <s v="Canceled"/>
    <s v="Tel Reg"/>
    <s v="5/8/2026, 8:54 AM"/>
    <s v="5/8/2026, 7:00 AM"/>
    <s v="10/3/2026, 11:59 PM"/>
    <s v="Subscription"/>
    <m/>
    <s v="Not Retained"/>
    <n v="1"/>
    <s v="Frances Kirby"/>
    <x v="95"/>
    <s v="5/8/2026, 8:54 AM"/>
    <s v="Cancellation"/>
  </r>
  <r>
    <s v="DG0000627090"/>
    <s v="Canceled"/>
    <s v="Tel Reg"/>
    <s v="5/8/2026, 8:55 AM"/>
    <s v="5/8/2026, 7:00 AM"/>
    <s v="10/3/2026, 11:59 PM"/>
    <s v="Subscription"/>
    <m/>
    <s v="Not Retained"/>
    <n v="1"/>
    <s v="Frances Kirby"/>
    <x v="95"/>
    <s v="5/8/2026, 8:55 AM"/>
    <s v="Cancellation"/>
  </r>
  <r>
    <s v="DG0000539885"/>
    <s v="Canceled"/>
    <s v="Whirlpool Contact Center"/>
    <s v="5/8/2026, 9:05 AM"/>
    <s v="5/8/2026, 7:00 AM"/>
    <s v="8/6/2026, 11:59 PM"/>
    <s v="Annual Renewal"/>
    <m/>
    <s v="Not Retained"/>
    <n v="1"/>
    <s v="Ricardo Pacheco"/>
    <x v="95"/>
    <s v="5/8/2026, 9:05 AM"/>
    <s v="Cancellation"/>
  </r>
  <r>
    <s v="DG0001109718"/>
    <s v="Initial"/>
    <s v="Tel Reg"/>
    <s v="5/8/2026, 9:10 AM"/>
    <s v="6/1/2026, 7:00 AM"/>
    <m/>
    <s v="Subscription"/>
    <m/>
    <s v="Not Retained"/>
    <n v="1"/>
    <s v="denise hernadez"/>
    <x v="95"/>
    <s v="5/8/2026, 9:10 AM"/>
    <s v="Cancellation"/>
  </r>
  <r>
    <s v="DG0000966477"/>
    <s v="Initial"/>
    <s v="Whirlpool Contact Center"/>
    <s v="5/8/2026, 9:16 AM"/>
    <s v="6/3/2026, 7:00 AM"/>
    <s v="4/3/2027, 11:59 PM"/>
    <s v="Subscription"/>
    <m/>
    <s v="Not Retained"/>
    <n v="1"/>
    <s v="Hannelory Smith"/>
    <x v="95"/>
    <s v="5/8/2026, 9:16 AM"/>
    <s v="Cancellation"/>
  </r>
  <r>
    <s v="DG0001075894"/>
    <s v="Initial"/>
    <s v="Web Reg"/>
    <s v="5/8/2026, 9:35 AM"/>
    <s v="5/18/2026, 7:00 AM"/>
    <m/>
    <s v="Subscription"/>
    <m/>
    <s v="Not Retained"/>
    <n v="1"/>
    <s v="Jackie Walsh"/>
    <x v="95"/>
    <s v="5/8/2026, 9:35 AM"/>
    <s v="Cancellation"/>
  </r>
  <r>
    <s v="DG0001190637"/>
    <s v="Canceled"/>
    <s v="Whirlpool Contact Center"/>
    <s v="5/8/2026, 10:45 AM"/>
    <s v="5/8/2026, 7:00 AM"/>
    <m/>
    <s v="Annual Renewal"/>
    <m/>
    <s v="Not Retained"/>
    <n v="1"/>
    <s v="Frances Trouth"/>
    <x v="95"/>
    <s v="5/8/2026, 10:45 AM"/>
    <s v="Cancellation"/>
  </r>
  <r>
    <s v="DG0000971943"/>
    <s v="Canceled"/>
    <s v="Whirlpool Contact Center"/>
    <s v="5/8/2026, 11:07 AM"/>
    <s v="5/8/2026, 7:00 AM"/>
    <s v="4/6/2027, 11:59 PM"/>
    <s v="Annual Renewal"/>
    <m/>
    <s v="Not Retained"/>
    <n v="1"/>
    <s v="Stanley Goodwin"/>
    <x v="95"/>
    <s v="5/8/2026, 11:07 AM"/>
    <s v="Cancellation"/>
  </r>
  <r>
    <s v="DG0001202782"/>
    <s v="Canceled"/>
    <s v="Whirlpool Contact Center"/>
    <s v="5/8/2026, 12:33 PM"/>
    <s v="5/8/2026, 7:00 AM"/>
    <m/>
    <s v="Annual Renewal"/>
    <m/>
    <s v="Not Retained"/>
    <n v="1"/>
    <s v="Husam Almusawi"/>
    <x v="95"/>
    <s v="5/8/2026, 12:33 PM"/>
    <s v="Cancellation"/>
  </r>
  <r>
    <s v="DG0001915377"/>
    <s v="Initial"/>
    <s v="D&amp;G Contact Center"/>
    <s v="5/8/2026, 12:56 PM"/>
    <s v="5/24/2026, 7:00 AM"/>
    <m/>
    <s v="Subscription"/>
    <n v="0.5"/>
    <s v="Not Retained"/>
    <n v="1"/>
    <s v="Lori Cook"/>
    <x v="95"/>
    <s v="5/8/2026, 12:56 PM"/>
    <s v="Cancellation"/>
  </r>
  <r>
    <s v="DG0000606450"/>
    <s v="Initial"/>
    <s v="D&amp;G Contact Center"/>
    <s v="5/8/2026, 12:57 PM"/>
    <s v="5/20/2026, 7:00 AM"/>
    <s v="10/20/2026, 11:59 PM"/>
    <s v="Subscription"/>
    <n v="0.2"/>
    <s v="Not Retained"/>
    <n v="1"/>
    <s v="Lori Cook"/>
    <x v="95"/>
    <s v="5/8/2026, 12:57 PM"/>
    <s v="Cancellation"/>
  </r>
  <r>
    <s v="DG0001004286"/>
    <s v="Canceled"/>
    <s v="Whirlpool Contact Center"/>
    <s v="5/8/2026, 1:24 PM"/>
    <s v="5/8/2026, 7:00 AM"/>
    <s v="4/20/2027, 11:59 PM"/>
    <s v="Annual Renewal"/>
    <m/>
    <s v="Not Retained"/>
    <n v="1"/>
    <s v="Benny Tibaro"/>
    <x v="95"/>
    <s v="5/8/2026, 1:24 PM"/>
    <s v="Cancellation"/>
  </r>
  <r>
    <s v="DG0001739442"/>
    <s v="Canceled"/>
    <s v="Whirlpool Contact Center"/>
    <s v="5/8/2026, 1:41 PM"/>
    <s v="5/10/2026, 7:00 AM"/>
    <m/>
    <s v="Subscription"/>
    <m/>
    <s v="Not Retained"/>
    <n v="1"/>
    <s v="Matthew Goldstein"/>
    <x v="95"/>
    <s v="5/8/2026, 1:41 PM"/>
    <s v="Cancellation"/>
  </r>
  <r>
    <s v="DG0001110515"/>
    <s v="Initial"/>
    <s v="Whirlpool Contact Center"/>
    <s v="5/8/2026, 2:06 PM"/>
    <s v="6/1/2026, 7:00 AM"/>
    <m/>
    <s v="Annual Renewal"/>
    <m/>
    <s v="Not Retained"/>
    <n v="1"/>
    <s v="Joshua Otto"/>
    <x v="95"/>
    <s v="5/8/2026, 2:06 PM"/>
    <s v="Cancellation"/>
  </r>
  <r>
    <s v="DG0002010868"/>
    <s v="Canceled"/>
    <s v="Tel Reg"/>
    <s v="5/8/2026, 2:21 PM"/>
    <s v="5/8/2026, 7:00 AM"/>
    <m/>
    <s v="Subscription"/>
    <n v="0.5"/>
    <s v="Not Retained"/>
    <n v="1"/>
    <s v="Kimberly Bass"/>
    <x v="95"/>
    <s v="5/8/2026, 2:21 PM"/>
    <s v="Cancellation"/>
  </r>
  <r>
    <s v="DG0001114026"/>
    <s v="Initial"/>
    <s v="Whirlpool Contact Center"/>
    <s v="5/7/2026, 6:20 AM"/>
    <s v="6/2/2026, 7:00 AM"/>
    <m/>
    <s v="Annual Renewal"/>
    <m/>
    <s v="Not Retained"/>
    <n v="1"/>
    <s v="Abigail Ruple"/>
    <x v="95"/>
    <s v="5/7/2026, 6:20 AM"/>
    <s v="Cancellation"/>
  </r>
  <r>
    <s v="DG0000458671"/>
    <s v="Canceled"/>
    <s v="Whirlpool Contact Center"/>
    <s v="5/7/2026, 6:29 AM"/>
    <s v="5/11/2026, 7:00 AM"/>
    <s v="6/11/2026, 11:59 PM"/>
    <s v="Subscription"/>
    <m/>
    <s v="Not Retained"/>
    <n v="1"/>
    <s v="Valerie ROBERTSON"/>
    <x v="95"/>
    <s v="5/7/2026, 6:29 AM"/>
    <s v="Cancellation"/>
  </r>
  <r>
    <s v="DG0001987515"/>
    <s v="Canceled"/>
    <s v="Web Reg"/>
    <s v="5/7/2026, 6:52 AM"/>
    <s v="2/15/2026, 6:00 AM"/>
    <m/>
    <s v="Subscription"/>
    <m/>
    <s v="Not Retained"/>
    <n v="1"/>
    <s v="Marie Bivens"/>
    <x v="95"/>
    <s v="5/7/2026, 6:52 AM"/>
    <s v="Cancellation"/>
  </r>
  <r>
    <s v="DG0001907366"/>
    <s v="Initial"/>
    <s v="Tel Reg"/>
    <s v="5/7/2026, 7:08 AM"/>
    <s v="5/22/2026, 7:00 AM"/>
    <m/>
    <s v="Subscription"/>
    <m/>
    <s v="Not Retained"/>
    <n v="1"/>
    <s v="Pamela Harper"/>
    <x v="95"/>
    <s v="5/7/2026, 7:08 AM"/>
    <s v="Cancellation"/>
  </r>
  <r>
    <s v="DG0001907364"/>
    <s v="Initial"/>
    <s v="Tel Reg"/>
    <s v="5/7/2026, 7:08 AM"/>
    <s v="5/22/2026, 7:00 AM"/>
    <m/>
    <s v="Subscription"/>
    <m/>
    <s v="Not Retained"/>
    <n v="1"/>
    <s v="Pamela Harper"/>
    <x v="95"/>
    <s v="5/7/2026, 7:08 AM"/>
    <s v="Cancellation"/>
  </r>
  <r>
    <s v="DG0001907363"/>
    <s v="Initial"/>
    <s v="Tel Reg"/>
    <s v="5/7/2026, 7:09 AM"/>
    <s v="5/22/2026, 7:00 AM"/>
    <m/>
    <s v="Subscription"/>
    <m/>
    <s v="Not Retained"/>
    <n v="1"/>
    <s v="Pamela Harper"/>
    <x v="95"/>
    <s v="5/7/2026, 7:09 AM"/>
    <s v="Cancellation"/>
  </r>
  <r>
    <s v="DG0001907362"/>
    <s v="Initial"/>
    <s v="Tel Reg"/>
    <s v="5/7/2026, 7:10 AM"/>
    <s v="5/22/2026, 7:00 AM"/>
    <m/>
    <s v="Subscription"/>
    <m/>
    <s v="Not Retained"/>
    <n v="1"/>
    <s v="Pamela Harper"/>
    <x v="95"/>
    <s v="5/7/2026, 7:10 AM"/>
    <s v="Cancellation"/>
  </r>
  <r>
    <s v="DG0001907361"/>
    <s v="Initial"/>
    <s v="Tel Reg"/>
    <s v="5/7/2026, 7:10 AM"/>
    <s v="5/22/2026, 7:00 AM"/>
    <m/>
    <s v="Subscription"/>
    <m/>
    <s v="Not Retained"/>
    <n v="1"/>
    <s v="Pamela Harper"/>
    <x v="95"/>
    <s v="5/7/2026, 7:10 AM"/>
    <s v="Cancellation"/>
  </r>
  <r>
    <s v="DG0000634774"/>
    <s v="Initial"/>
    <s v="After CC"/>
    <s v="5/7/2026, 7:21 AM"/>
    <s v="5/16/2026, 7:00 AM"/>
    <s v="10/16/2026, 11:59 PM"/>
    <s v="Subscription"/>
    <m/>
    <s v="Not Retained"/>
    <n v="1"/>
    <s v="Shailaja Handeseshagiri"/>
    <x v="95"/>
    <s v="5/7/2026, 7:21 AM"/>
    <s v="Cancellation"/>
  </r>
  <r>
    <s v="DG0002078238"/>
    <s v="Canceled"/>
    <s v="Whirlpool Contact Center"/>
    <s v="5/7/2026, 7:41 AM"/>
    <s v="5/11/2026, 7:00 AM"/>
    <m/>
    <s v="Subscription"/>
    <n v="0.5"/>
    <s v="Not Retained"/>
    <n v="1"/>
    <s v="Albert Marshall"/>
    <x v="95"/>
    <s v="5/7/2026, 7:41 AM"/>
    <s v="Cancellation"/>
  </r>
  <r>
    <s v="DG0000125350"/>
    <s v="Canceled"/>
    <s v="Tel Reg"/>
    <s v="5/7/2026, 8:03 AM"/>
    <s v="4/3/2026, 7:00 AM"/>
    <s v="1/3/2027, 11:59 PM"/>
    <s v="Subscription"/>
    <m/>
    <s v="Not Retained"/>
    <n v="1"/>
    <s v="David Bowman"/>
    <x v="95"/>
    <s v="5/7/2026, 8:03 AM"/>
    <s v="Cancellation"/>
  </r>
  <r>
    <s v="DG0000382825"/>
    <s v="Canceled"/>
    <s v="Tel Reg"/>
    <s v="5/7/2026, 9:18 AM"/>
    <s v="5/7/2026, 7:00 AM"/>
    <s v="4/7/2027, 11:59 PM"/>
    <s v="Subscription"/>
    <m/>
    <s v="Not Retained"/>
    <n v="1"/>
    <s v="Cheryll Tesi"/>
    <x v="95"/>
    <s v="5/7/2026, 9:18 AM"/>
    <s v="Cancellation"/>
  </r>
  <r>
    <s v="DG0000382824"/>
    <s v="Canceled"/>
    <s v="Tel Reg"/>
    <s v="5/7/2026, 9:18 AM"/>
    <s v="5/7/2026, 7:00 AM"/>
    <s v="4/7/2027, 11:59 PM"/>
    <s v="Subscription"/>
    <m/>
    <s v="Not Retained"/>
    <n v="1"/>
    <s v="Cheryll Tesi"/>
    <x v="95"/>
    <s v="5/7/2026, 9:18 AM"/>
    <s v="Cancellation"/>
  </r>
  <r>
    <s v="DG0001097953"/>
    <s v="Initial"/>
    <s v="Whirlpool Contact Center"/>
    <s v="5/7/2026, 9:27 AM"/>
    <s v="5/26/2026, 7:00 AM"/>
    <m/>
    <s v="Subscription"/>
    <m/>
    <s v="Not Retained"/>
    <n v="1"/>
    <s v="James Duff"/>
    <x v="95"/>
    <s v="5/7/2026, 9:27 AM"/>
    <s v="Cancellation"/>
  </r>
  <r>
    <s v="DG0001097952"/>
    <s v="Initial"/>
    <s v="Whirlpool Contact Center"/>
    <s v="5/7/2026, 9:28 AM"/>
    <s v="5/26/2026, 7:00 AM"/>
    <m/>
    <s v="Subscription"/>
    <m/>
    <s v="Not Retained"/>
    <n v="1"/>
    <s v="James Duff"/>
    <x v="95"/>
    <s v="5/7/2026, 9:28 AM"/>
    <s v="Cancellation"/>
  </r>
  <r>
    <s v="DG0001097951"/>
    <s v="Initial"/>
    <s v="Whirlpool Contact Center"/>
    <s v="5/7/2026, 9:28 AM"/>
    <s v="5/26/2026, 7:00 AM"/>
    <m/>
    <s v="Subscription"/>
    <m/>
    <s v="Not Retained"/>
    <n v="1"/>
    <s v="James Duff"/>
    <x v="95"/>
    <s v="5/7/2026, 9:28 AM"/>
    <s v="Cancellation"/>
  </r>
  <r>
    <s v="DG0001097949"/>
    <s v="Initial"/>
    <s v="Whirlpool Contact Center"/>
    <s v="5/7/2026, 9:29 AM"/>
    <s v="5/26/2026, 7:00 AM"/>
    <m/>
    <s v="Subscription"/>
    <m/>
    <s v="Not Retained"/>
    <n v="1"/>
    <s v="James Duff"/>
    <x v="95"/>
    <s v="5/7/2026, 9:29 AM"/>
    <s v="Cancellation"/>
  </r>
  <r>
    <s v="DG0002046406"/>
    <s v="Canceled"/>
    <s v="Whirlpool Contact Center"/>
    <s v="5/7/2026, 9:44 AM"/>
    <s v="5/7/2026, 7:00 AM"/>
    <m/>
    <s v="Subscription"/>
    <n v="0.5"/>
    <s v="Not Retained"/>
    <n v="1"/>
    <s v="Wayne Carswell"/>
    <x v="95"/>
    <s v="5/7/2026, 9:44 AM"/>
    <s v="Cancellation"/>
  </r>
  <r>
    <s v="DG0000414673"/>
    <s v="Canceled"/>
    <s v="Whirlpool Contact Center"/>
    <s v="5/7/2026, 9:57 AM"/>
    <s v="5/7/2026, 7:00 AM"/>
    <s v="5/7/2026, 11:59 PM"/>
    <s v="Annual Renewal"/>
    <m/>
    <s v="Not Retained"/>
    <n v="1"/>
    <s v="Chandra Anderson"/>
    <x v="95"/>
    <s v="5/7/2026, 9:57 AM"/>
    <s v="Cancellation"/>
  </r>
  <r>
    <s v="DG0001718109"/>
    <s v="Initial"/>
    <s v="Tel Reg"/>
    <s v="5/7/2026, 11:29 AM"/>
    <s v="6/5/2026, 7:00 AM"/>
    <m/>
    <s v="Subscription"/>
    <m/>
    <s v="Not Retained"/>
    <n v="1"/>
    <s v="Terry Pope"/>
    <x v="95"/>
    <s v="5/7/2026, 11:29 AM"/>
    <s v="Cancellation"/>
  </r>
  <r>
    <s v="DG0001718108"/>
    <s v="Initial"/>
    <s v="Tel Reg"/>
    <s v="5/7/2026, 11:30 AM"/>
    <s v="6/5/2026, 7:00 AM"/>
    <m/>
    <s v="Subscription"/>
    <m/>
    <s v="Not Retained"/>
    <n v="1"/>
    <s v="Terry Pope"/>
    <x v="95"/>
    <s v="5/7/2026, 11:30 AM"/>
    <s v="Cancellation"/>
  </r>
  <r>
    <s v="DG0001718107"/>
    <s v="Initial"/>
    <s v="Tel Reg"/>
    <s v="5/7/2026, 11:30 AM"/>
    <s v="6/5/2026, 7:00 AM"/>
    <m/>
    <s v="Subscription"/>
    <m/>
    <s v="Not Retained"/>
    <n v="1"/>
    <s v="Terry Pope"/>
    <x v="95"/>
    <s v="5/7/2026, 11:30 AM"/>
    <s v="Cancellation"/>
  </r>
  <r>
    <s v="DG0002051219"/>
    <s v="Initial"/>
    <s v="Whirlpool Contact Center"/>
    <s v="5/7/2026, 11:53 AM"/>
    <s v="6/2/2026, 7:00 AM"/>
    <m/>
    <s v="Subscription"/>
    <m/>
    <s v="Not Retained"/>
    <n v="1"/>
    <s v="Faisal bhagani"/>
    <x v="95"/>
    <s v="5/7/2026, 11:53 AM"/>
    <s v="Cancellation"/>
  </r>
  <r>
    <s v="DG0001137948"/>
    <s v="Canceled"/>
    <s v="Whirlpool Contact Center"/>
    <s v="5/7/2026, 1:09 PM"/>
    <s v="5/7/2026, 7:00 AM"/>
    <m/>
    <s v="Annual Renewal"/>
    <m/>
    <s v="Not Retained"/>
    <n v="1"/>
    <s v="Kathy Dunn"/>
    <x v="95"/>
    <s v="5/7/2026, 1:09 PM"/>
    <s v="Cancellation"/>
  </r>
  <r>
    <s v="DG0001511200"/>
    <s v="Canceled"/>
    <s v="Web Reg"/>
    <s v="5/7/2026, 2:00 PM"/>
    <s v="5/10/2026, 7:00 AM"/>
    <m/>
    <s v="Subscription"/>
    <m/>
    <s v="Not Retained"/>
    <n v="1"/>
    <s v="Vinay Samudrala"/>
    <x v="95"/>
    <s v="5/7/2026, 2:00 PM"/>
    <s v="Cancellation"/>
  </r>
  <r>
    <s v="DG0001623249"/>
    <s v="Canceled"/>
    <s v="Whirlpool Contact Center"/>
    <s v="5/7/2026, 2:18 PM"/>
    <s v="5/11/2026, 7:00 AM"/>
    <m/>
    <s v="Subscription"/>
    <m/>
    <s v="Not Retained"/>
    <n v="1"/>
    <s v="Courtney Boyd"/>
    <x v="95"/>
    <s v="5/7/2026, 2:18 PM"/>
    <s v="Cancellation"/>
  </r>
  <r>
    <s v="DG0002007376"/>
    <s v="Initial"/>
    <s v="D&amp;G Contact Center"/>
    <s v="5/6/2026, 6:07 AM"/>
    <s v="5/19/2026, 7:00 AM"/>
    <m/>
    <s v="Subscription"/>
    <n v="0.5"/>
    <s v="Not Retained"/>
    <n v="1"/>
    <s v="Aaliyah Price"/>
    <x v="95"/>
    <s v="5/6/2026, 6:07 AM"/>
    <s v="Cancellation"/>
  </r>
  <r>
    <s v="DG0002007374"/>
    <s v="Initial"/>
    <s v="Tel Reg"/>
    <s v="5/6/2026, 6:08 AM"/>
    <s v="5/19/2026, 7:00 AM"/>
    <m/>
    <s v="Subscription"/>
    <n v="0.5"/>
    <s v="Not Retained"/>
    <n v="1"/>
    <s v="Aaliyah Price"/>
    <x v="95"/>
    <s v="5/6/2026, 6:08 AM"/>
    <s v="Cancellation"/>
  </r>
  <r>
    <s v="DG0000580162"/>
    <s v="Canceled"/>
    <s v="Whirlpool Contact Center"/>
    <s v="5/6/2026, 6:21 AM"/>
    <s v="5/2/2026, 7:00 AM"/>
    <s v="9/3/2026, 11:59 PM"/>
    <s v="Annual Renewal"/>
    <m/>
    <s v="Not Retained"/>
    <n v="1"/>
    <s v="John Coleman"/>
    <x v="95"/>
    <s v="5/6/2026, 6:21 AM"/>
    <s v="Cancellation"/>
  </r>
  <r>
    <s v="DG0000993620"/>
    <s v="Initial"/>
    <s v="Tel Reg"/>
    <s v="5/6/2026, 7:13 AM"/>
    <s v="5/15/2026, 7:00 AM"/>
    <s v="4/15/2027, 11:59 PM"/>
    <s v="Subscription"/>
    <m/>
    <s v="Not Retained"/>
    <n v="1"/>
    <s v="Karen Youngberg"/>
    <x v="95"/>
    <s v="5/6/2026, 7:13 AM"/>
    <s v="Cancellation"/>
  </r>
  <r>
    <s v="DG0001397293"/>
    <s v="Initial"/>
    <s v="Tel Reg"/>
    <s v="5/6/2026, 7:46 AM"/>
    <s v="6/4/2026, 7:00 AM"/>
    <m/>
    <s v="Subscription"/>
    <m/>
    <s v="Not Retained"/>
    <n v="1"/>
    <s v="Karen Gililland"/>
    <x v="95"/>
    <s v="5/6/2026, 7:46 AM"/>
    <s v="Cancellation"/>
  </r>
  <r>
    <s v="DG0001606569"/>
    <s v="Canceled"/>
    <s v="Tel Reg"/>
    <s v="5/6/2026, 8:23 AM"/>
    <s v="5/6/2026, 7:00 AM"/>
    <m/>
    <s v="Subscription"/>
    <m/>
    <s v="Not Retained"/>
    <n v="1"/>
    <s v="Bruce Welton"/>
    <x v="95"/>
    <s v="5/6/2026, 8:23 AM"/>
    <s v="Cancellation"/>
  </r>
  <r>
    <s v="DG0001063649"/>
    <s v="Initial"/>
    <s v="Whirlpool Contact Center"/>
    <s v="5/6/2026, 8:46 AM"/>
    <s v="5/13/2026, 7:00 AM"/>
    <m/>
    <s v="Annual Renewal"/>
    <m/>
    <s v="Not Retained"/>
    <n v="1"/>
    <s v="Anthony Sulomeenah Jadoo"/>
    <x v="95"/>
    <s v="5/6/2026, 8:46 AM"/>
    <s v="Cancellation"/>
  </r>
  <r>
    <s v="DG0000467004"/>
    <s v="Canceled"/>
    <s v="Whirlpool Contact Center"/>
    <s v="5/6/2026, 9:10 AM"/>
    <s v="5/6/2026, 7:00 AM"/>
    <s v="6/17/2026, 11:59 PM"/>
    <s v="Annual Renewal"/>
    <m/>
    <s v="Not Retained"/>
    <n v="1"/>
    <s v="Ian Richmond"/>
    <x v="95"/>
    <s v="5/6/2026, 9:10 AM"/>
    <s v="Cancellation"/>
  </r>
  <r>
    <s v="DG0000656682"/>
    <s v="Canceled"/>
    <s v="Whirlpool Contact Center"/>
    <s v="5/6/2026, 9:20 AM"/>
    <s v="5/6/2026, 7:00 AM"/>
    <s v="10/22/2026, 11:59 PM"/>
    <s v="Annual Renewal"/>
    <n v="0.2"/>
    <s v="Not Retained"/>
    <n v="1"/>
    <s v="Edna Thigpen"/>
    <x v="95"/>
    <s v="5/6/2026, 9:20 AM"/>
    <s v="Cancellation"/>
  </r>
  <r>
    <s v="DG0001839061"/>
    <s v="Initial"/>
    <s v="Tel Reg"/>
    <s v="5/6/2026, 9:37 AM"/>
    <s v="6/5/2026, 7:00 AM"/>
    <m/>
    <s v="Subscription"/>
    <m/>
    <s v="Not Retained"/>
    <n v="1"/>
    <s v="Yves Benoit"/>
    <x v="95"/>
    <s v="5/6/2026, 9:37 AM"/>
    <s v="Cancellation"/>
  </r>
  <r>
    <s v="DG0000300532"/>
    <s v="Initial"/>
    <s v="Tel Reg"/>
    <s v="5/6/2026, 9:47 AM"/>
    <s v="5/12/2026, 7:00 AM"/>
    <s v="12/12/2026, 11:59 PM"/>
    <s v="Subscription"/>
    <m/>
    <s v="Not Retained"/>
    <n v="1"/>
    <s v="Janice Teufel"/>
    <x v="95"/>
    <s v="5/6/2026, 9:47 AM"/>
    <s v="Cancellation"/>
  </r>
  <r>
    <s v="DG0001118844"/>
    <s v="Initial"/>
    <s v="Whirlpool Contact Center"/>
    <s v="5/6/2026, 10:14 AM"/>
    <s v="6/3/2026, 7:00 AM"/>
    <m/>
    <s v="Annual Renewal"/>
    <m/>
    <s v="Not Retained"/>
    <n v="1"/>
    <s v="Gisselle Carre"/>
    <x v="95"/>
    <s v="5/6/2026, 10:14 AM"/>
    <s v="Cancellation"/>
  </r>
  <r>
    <s v="DG0001435104"/>
    <s v="Canceled"/>
    <s v="Tel Reg"/>
    <s v="5/6/2026, 11:05 AM"/>
    <s v="5/6/2026, 7:00 AM"/>
    <m/>
    <s v="Subscription"/>
    <m/>
    <s v="Not Retained"/>
    <n v="1"/>
    <s v="Jennifer Coleman"/>
    <x v="95"/>
    <s v="5/6/2026, 11:05 AM"/>
    <s v="Cancellation"/>
  </r>
  <r>
    <s v="DG0000469187"/>
    <s v="Canceled"/>
    <s v="Whirlpool Contact Center"/>
    <s v="5/6/2026, 11:26 AM"/>
    <s v="5/6/2026, 7:00 AM"/>
    <s v="6/18/2026, 11:59 PM"/>
    <s v="Annual Renewal"/>
    <m/>
    <s v="Not Retained"/>
    <n v="1"/>
    <s v="MEREDITH THACKER"/>
    <x v="95"/>
    <s v="5/6/2026, 11:26 AM"/>
    <s v="Cancellation"/>
  </r>
  <r>
    <s v="DG0001950589"/>
    <s v="Initial"/>
    <s v="After Web"/>
    <s v="5/6/2026, 11:32 AM"/>
    <s v="6/3/2026, 7:00 AM"/>
    <m/>
    <s v="Subscription"/>
    <m/>
    <s v="Not Retained"/>
    <n v="1"/>
    <s v="Conchita Boquiren"/>
    <x v="95"/>
    <s v="5/6/2026, 11:32 AM"/>
    <s v="Cancellation"/>
  </r>
  <r>
    <s v="DG0002068436"/>
    <s v="Canceled"/>
    <s v="Web Reg"/>
    <s v="5/6/2026, 1:11 PM"/>
    <s v="5/8/2026, 7:00 AM"/>
    <m/>
    <s v="Subscription"/>
    <m/>
    <s v="Not Retained"/>
    <n v="1"/>
    <s v="Gary Disher"/>
    <x v="95"/>
    <s v="5/6/2026, 1:11 PM"/>
    <s v="Cancellation"/>
  </r>
  <r>
    <s v="DG0000923925"/>
    <s v="Canceled"/>
    <s v="Whirlpool Contact Center"/>
    <s v="5/6/2026, 1:22 PM"/>
    <s v="5/6/2026, 7:00 AM"/>
    <s v="3/16/2027, 11:59 PM"/>
    <s v="Annual Renewal"/>
    <m/>
    <s v="Not Retained"/>
    <n v="1"/>
    <s v="Tom Wright"/>
    <x v="95"/>
    <s v="5/6/2026, 1:22 PM"/>
    <s v="Cancellation"/>
  </r>
  <r>
    <s v="DG0001139893"/>
    <s v="Canceled"/>
    <s v="Whirlpool Contact Center"/>
    <s v="5/6/2026, 1:57 PM"/>
    <s v="5/6/2026, 7:00 AM"/>
    <m/>
    <s v="Annual Renewal"/>
    <m/>
    <s v="Not Retained"/>
    <n v="1"/>
    <s v="MARLENE MILLER"/>
    <x v="95"/>
    <s v="5/6/2026, 1:57 PM"/>
    <s v="Cancellation"/>
  </r>
  <r>
    <s v="DG0001287429"/>
    <s v="Canceled"/>
    <s v="D&amp;G Contact Center"/>
    <s v="5/6/2026, 2:19 PM"/>
    <s v="5/2/2026, 7:00 AM"/>
    <m/>
    <s v="Subscription"/>
    <m/>
    <s v="Not Retained"/>
    <n v="1"/>
    <s v="Kay Wheeler"/>
    <x v="95"/>
    <s v="5/6/2026, 2:19 PM"/>
    <s v="Cancellation"/>
  </r>
  <r>
    <s v="DG0001222808"/>
    <s v="Canceled"/>
    <s v="Whirlpool Contact Center"/>
    <s v="5/6/2026, 2:27 PM"/>
    <s v="4/13/2026, 7:00 AM"/>
    <m/>
    <s v="Annual Renewal"/>
    <m/>
    <s v="Not Retained"/>
    <n v="1"/>
    <s v="Kay Wheeler"/>
    <x v="95"/>
    <s v="5/6/2026, 2:27 PM"/>
    <s v="Cancellation"/>
  </r>
  <r>
    <s v="DG0000465131"/>
    <s v="Initial"/>
    <s v="Whirlpool Contact Center"/>
    <s v="5/5/2026, 6:35 AM"/>
    <s v="5/16/2026, 7:00 AM"/>
    <s v="6/16/2026, 11:59 PM"/>
    <s v="Subscription"/>
    <n v="0.2"/>
    <s v="Not Retained"/>
    <n v="1"/>
    <s v="Beth Ehrisman"/>
    <x v="95"/>
    <s v="5/5/2026, 6:35 AM"/>
    <s v="Cancellation"/>
  </r>
  <r>
    <s v="DG0000329679"/>
    <s v="Canceled"/>
    <s v="D&amp;G Contact Center"/>
    <s v="5/5/2026, 7:22 AM"/>
    <s v="5/5/2026, 7:00 AM"/>
    <s v="3/1/2027, 11:59 PM"/>
    <s v="Subscription"/>
    <m/>
    <s v="Not Retained"/>
    <n v="1"/>
    <s v="Charlene Alderman"/>
    <x v="95"/>
    <s v="5/5/2026, 7:22 AM"/>
    <s v="Cancellation"/>
  </r>
  <r>
    <s v="DG0000325325"/>
    <s v="Canceled"/>
    <s v="Web Reg"/>
    <s v="5/5/2026, 7:23 AM"/>
    <s v="5/5/2026, 7:00 AM"/>
    <s v="1/25/2027, 11:59 PM"/>
    <s v="Subscription"/>
    <m/>
    <s v="Not Retained"/>
    <n v="1"/>
    <s v="Charlene Alderman"/>
    <x v="95"/>
    <s v="5/5/2026, 7:23 AM"/>
    <s v="Cancellation"/>
  </r>
  <r>
    <s v="DG0000642008"/>
    <s v="Canceled"/>
    <s v="Whirlpool Contact Center"/>
    <s v="5/5/2026, 8:17 AM"/>
    <s v="5/5/2026, 7:00 AM"/>
    <s v="10/13/2026, 11:59 PM"/>
    <s v="Annual Renewal"/>
    <m/>
    <s v="Not Retained"/>
    <n v="1"/>
    <s v="BRONAGH LAVERY"/>
    <x v="95"/>
    <s v="5/5/2026, 8:17 AM"/>
    <s v="Cancellation"/>
  </r>
  <r>
    <s v="DG0001581458"/>
    <s v="Initial"/>
    <s v="D&amp;G Contact Center"/>
    <s v="5/4/2026, 6:12 AM"/>
    <s v="5/29/2026, 7:00 AM"/>
    <m/>
    <s v="Subscription"/>
    <m/>
    <s v="Not Retained"/>
    <n v="1"/>
    <s v="Rudy Chavez"/>
    <x v="95"/>
    <s v="5/4/2026, 6:12 AM"/>
    <s v="Cancellation"/>
  </r>
  <r>
    <s v="DG0001581457"/>
    <s v="Initial"/>
    <s v="D&amp;G Contact Center"/>
    <s v="5/4/2026, 6:12 AM"/>
    <s v="5/29/2026, 7:00 AM"/>
    <m/>
    <s v="Subscription"/>
    <m/>
    <s v="Not Retained"/>
    <n v="1"/>
    <s v="Rudy Chavez"/>
    <x v="95"/>
    <s v="5/4/2026, 6:12 AM"/>
    <s v="Cancellation"/>
  </r>
  <r>
    <s v="DG0001581456"/>
    <s v="Initial"/>
    <s v="D&amp;G Contact Center"/>
    <s v="5/4/2026, 6:13 AM"/>
    <s v="5/29/2026, 7:00 AM"/>
    <m/>
    <s v="Subscription"/>
    <m/>
    <s v="Not Retained"/>
    <n v="1"/>
    <s v="Rudy Chavez"/>
    <x v="95"/>
    <s v="5/4/2026, 6:13 AM"/>
    <s v="Cancellation"/>
  </r>
  <r>
    <s v="DG0001581455"/>
    <s v="Initial"/>
    <s v="D&amp;G Contact Center"/>
    <s v="5/4/2026, 6:14 AM"/>
    <s v="5/29/2026, 7:00 AM"/>
    <m/>
    <s v="Subscription"/>
    <m/>
    <s v="Not Retained"/>
    <n v="1"/>
    <s v="Rudy Chavez"/>
    <x v="95"/>
    <s v="5/4/2026, 6:14 AM"/>
    <s v="Cancellation"/>
  </r>
  <r>
    <s v="DG0001573736"/>
    <s v="Initial"/>
    <s v="After CC"/>
    <s v="5/4/2026, 6:14 AM"/>
    <s v="5/27/2026, 7:00 AM"/>
    <m/>
    <s v="Subscription"/>
    <n v="0.2"/>
    <s v="Not Retained"/>
    <n v="1"/>
    <s v="Rudy Chavez"/>
    <x v="95"/>
    <s v="5/4/2026, 6:14 AM"/>
    <s v="Cancellation"/>
  </r>
  <r>
    <s v="DG0001297050"/>
    <s v="Canceled"/>
    <s v="Whirlpool Contact Center"/>
    <s v="5/4/2026, 6:33 AM"/>
    <s v="5/4/2026, 7:00 AM"/>
    <m/>
    <s v="Annual Renewal"/>
    <m/>
    <s v="Not Retained"/>
    <n v="1"/>
    <s v="Betty Bates"/>
    <x v="95"/>
    <s v="5/4/2026, 6:33 AM"/>
    <s v="Cancellation"/>
  </r>
  <r>
    <s v="DG0001044325"/>
    <s v="Canceled"/>
    <s v="Whirlpool Contact Center"/>
    <s v="5/4/2026, 6:42 AM"/>
    <s v="5/5/2026, 7:00 AM"/>
    <m/>
    <s v="Annual Renewal"/>
    <m/>
    <s v="Not Retained"/>
    <n v="1"/>
    <s v="KATHERINE GARRETT"/>
    <x v="95"/>
    <s v="5/4/2026, 6:42 AM"/>
    <s v="Cancellation"/>
  </r>
  <r>
    <s v="DG0001936611"/>
    <s v="Initial"/>
    <s v="D&amp;G Contact Center"/>
    <s v="5/4/2026, 6:43 AM"/>
    <s v="6/2/2026, 7:00 AM"/>
    <m/>
    <s v="Subscription"/>
    <m/>
    <s v="Not Retained"/>
    <n v="1"/>
    <s v="Errol Simms"/>
    <x v="95"/>
    <s v="5/4/2026, 6:43 AM"/>
    <s v="Cancellation"/>
  </r>
  <r>
    <s v="DG0000334136"/>
    <s v="Canceled"/>
    <s v="Tel Reg"/>
    <s v="5/4/2026, 6:46 AM"/>
    <s v="5/6/2026, 7:00 AM"/>
    <s v="2/6/2027, 11:59 PM"/>
    <s v="Subscription"/>
    <m/>
    <s v="Not Retained"/>
    <n v="1"/>
    <s v="Whitney Taylor"/>
    <x v="95"/>
    <s v="5/4/2026, 6:46 AM"/>
    <s v="Cancellation"/>
  </r>
  <r>
    <s v="DG0000468462"/>
    <s v="Initial"/>
    <s v="Tel Reg"/>
    <s v="5/4/2026, 6:50 AM"/>
    <s v="5/18/2026, 7:00 AM"/>
    <s v="6/18/2026, 11:59 PM"/>
    <s v="Subscription"/>
    <m/>
    <s v="Not Retained"/>
    <n v="1"/>
    <s v="Virginia Ferguson"/>
    <x v="95"/>
    <s v="5/4/2026, 6:50 AM"/>
    <s v="Cancellation"/>
  </r>
  <r>
    <s v="DG0000174888"/>
    <s v="Initial"/>
    <s v="Tel Reg"/>
    <s v="5/4/2026, 6:55 AM"/>
    <s v="5/28/2026, 7:00 AM"/>
    <s v="4/28/2027, 11:59 PM"/>
    <s v="Subscription"/>
    <n v="0.2"/>
    <s v="Not Retained"/>
    <n v="1"/>
    <s v="Yvonne Sawyer"/>
    <x v="95"/>
    <s v="5/4/2026, 6:55 AM"/>
    <s v="Cancellation"/>
  </r>
  <r>
    <s v="DG0000387188"/>
    <s v="Initial"/>
    <s v="Tel Reg"/>
    <s v="5/4/2026, 6:57 AM"/>
    <s v="5/12/2026, 7:00 AM"/>
    <s v="4/12/2027, 11:59 PM"/>
    <s v="Subscription"/>
    <m/>
    <s v="Not Retained"/>
    <n v="1"/>
    <s v="Verrester Zeigler"/>
    <x v="95"/>
    <s v="5/4/2026, 6:57 AM"/>
    <s v="Cancellation"/>
  </r>
  <r>
    <s v="DG0001426767"/>
    <s v="Canceled"/>
    <s v="Tel Reg"/>
    <s v="5/4/2026, 7:00 AM"/>
    <s v="5/4/2026, 7:00 AM"/>
    <m/>
    <s v="Subscription"/>
    <m/>
    <s v="Not Retained"/>
    <n v="1"/>
    <s v="ANTOINETTE OBODZINSKI"/>
    <x v="95"/>
    <s v="5/4/2026, 7:00 AM"/>
    <s v="Cancellation"/>
  </r>
  <r>
    <s v="DG0001742213"/>
    <s v="Canceled"/>
    <s v="Tel Reg"/>
    <s v="5/4/2026, 7:01 AM"/>
    <s v="5/11/2026, 7:00 AM"/>
    <m/>
    <s v="Subscription"/>
    <m/>
    <s v="Not Retained"/>
    <n v="1"/>
    <s v="Sandra Tucker"/>
    <x v="95"/>
    <s v="5/4/2026, 7:01 AM"/>
    <s v="Cancellation"/>
  </r>
  <r>
    <s v="DG0001889459"/>
    <s v="Initial"/>
    <s v="D&amp;G Contact Center"/>
    <s v="5/4/2026, 7:08 AM"/>
    <s v="5/17/2026, 7:00 AM"/>
    <m/>
    <s v="Subscription"/>
    <m/>
    <s v="Not Retained"/>
    <n v="1"/>
    <s v="Deanna Young"/>
    <x v="95"/>
    <s v="5/4/2026, 7:08 AM"/>
    <s v="Cancellation"/>
  </r>
  <r>
    <s v="DG0001872424"/>
    <s v="Initial"/>
    <s v="D&amp;G Contact Center"/>
    <s v="5/4/2026, 7:09 AM"/>
    <s v="5/12/2026, 7:00 AM"/>
    <m/>
    <s v="Subscription"/>
    <m/>
    <s v="Not Retained"/>
    <n v="1"/>
    <s v="Deanna Young"/>
    <x v="95"/>
    <s v="5/4/2026, 7:09 AM"/>
    <s v="Cancellation"/>
  </r>
  <r>
    <s v="DG0001872423"/>
    <s v="Initial"/>
    <s v="D&amp;G Contact Center"/>
    <s v="5/4/2026, 7:10 AM"/>
    <s v="5/12/2026, 7:00 AM"/>
    <m/>
    <s v="Subscription"/>
    <m/>
    <s v="Not Retained"/>
    <n v="1"/>
    <s v="Deanna Young"/>
    <x v="95"/>
    <s v="5/4/2026, 7:10 AM"/>
    <s v="Cancellation"/>
  </r>
  <r>
    <s v="DG0000541717"/>
    <s v="Canceled"/>
    <s v="D&amp;G Contact Center"/>
    <s v="5/4/2026, 7:29 AM"/>
    <s v="5/6/2026, 7:00 AM"/>
    <s v="9/6/2026, 11:59 PM"/>
    <s v="Subscription"/>
    <m/>
    <s v="Not Retained"/>
    <n v="1"/>
    <s v="Marisa Giudice"/>
    <x v="95"/>
    <s v="5/4/2026, 7:29 AM"/>
    <s v="Cancellation"/>
  </r>
  <r>
    <s v="DG0000700880"/>
    <s v="Initial"/>
    <s v="After Web"/>
    <s v="5/4/2026, 7:45 AM"/>
    <s v="5/23/2026, 7:00 AM"/>
    <s v="11/23/2026, 11:59 PM"/>
    <s v="Subscription"/>
    <m/>
    <s v="Not Retained"/>
    <n v="1"/>
    <s v="Carol Otis"/>
    <x v="95"/>
    <s v="5/4/2026, 7:45 AM"/>
    <s v="Cancellation"/>
  </r>
  <r>
    <s v="DG0001382774"/>
    <s v="Initial"/>
    <s v="Tel Reg"/>
    <s v="5/4/2026, 8:11 AM"/>
    <s v="5/31/2026, 7:00 AM"/>
    <m/>
    <s v="Subscription"/>
    <m/>
    <s v="Not Retained"/>
    <n v="1"/>
    <s v="Cathy Duncan"/>
    <x v="95"/>
    <s v="5/4/2026, 8:11 AM"/>
    <s v="Cancellation"/>
  </r>
  <r>
    <s v="DG0001382772"/>
    <s v="Initial"/>
    <s v="Tel Reg"/>
    <s v="5/4/2026, 8:11 AM"/>
    <s v="5/31/2026, 7:00 AM"/>
    <m/>
    <s v="Subscription"/>
    <m/>
    <s v="Not Retained"/>
    <n v="1"/>
    <s v="Cathy Duncan"/>
    <x v="95"/>
    <s v="5/4/2026, 8:11 AM"/>
    <s v="Cancellation"/>
  </r>
  <r>
    <s v="DG0001382770"/>
    <s v="Initial"/>
    <s v="Tel Reg"/>
    <s v="5/4/2026, 8:12 AM"/>
    <s v="5/31/2026, 7:00 AM"/>
    <m/>
    <s v="Subscription"/>
    <m/>
    <s v="Not Retained"/>
    <n v="1"/>
    <s v="Cathy Duncan"/>
    <x v="95"/>
    <s v="5/4/2026, 8:12 AM"/>
    <s v="Cancellation"/>
  </r>
  <r>
    <s v="DG0000528934"/>
    <s v="Canceled"/>
    <s v="Whirlpool Contact Center"/>
    <s v="5/4/2026, 8:13 AM"/>
    <s v="5/4/2026, 7:00 AM"/>
    <s v="7/30/2026, 11:59 PM"/>
    <s v="Annual Renewal"/>
    <m/>
    <s v="Not Retained"/>
    <n v="1"/>
    <s v="Audrey Waller"/>
    <x v="95"/>
    <s v="5/4/2026, 8:13 AM"/>
    <s v="Cancellation"/>
  </r>
  <r>
    <s v="DG0001083363"/>
    <s v="Initial"/>
    <s v="Whirlpool Contact Center"/>
    <s v="5/4/2026, 8:18 AM"/>
    <s v="5/21/2026, 7:00 AM"/>
    <m/>
    <s v="Annual Renewal"/>
    <m/>
    <s v="Not Retained"/>
    <n v="1"/>
    <s v="Tim King"/>
    <x v="95"/>
    <s v="5/4/2026, 8:18 AM"/>
    <s v="Cancellation"/>
  </r>
  <r>
    <s v="DG0001186133"/>
    <s v="Canceled"/>
    <s v="Whirlpool Contact Center"/>
    <s v="5/4/2026, 8:20 AM"/>
    <s v="5/4/2026, 7:00 AM"/>
    <m/>
    <s v="Annual Renewal"/>
    <m/>
    <s v="Not Retained"/>
    <n v="1"/>
    <s v="DONNA SICARD"/>
    <x v="95"/>
    <s v="5/4/2026, 8:20 AM"/>
    <s v="Cancellation"/>
  </r>
  <r>
    <s v="DG0001806781"/>
    <s v="Initial"/>
    <s v="Tel Reg"/>
    <s v="5/4/2026, 8:39 AM"/>
    <s v="5/28/2026, 7:00 AM"/>
    <m/>
    <s v="Subscription"/>
    <m/>
    <s v="Not Retained"/>
    <n v="1"/>
    <s v="Faye Lawrence"/>
    <x v="95"/>
    <s v="5/4/2026, 8:39 AM"/>
    <s v="Cancellation"/>
  </r>
  <r>
    <s v="DG0001806780"/>
    <s v="Initial"/>
    <s v="Tel Reg"/>
    <s v="5/4/2026, 8:40 AM"/>
    <s v="5/28/2026, 7:00 AM"/>
    <m/>
    <s v="Subscription"/>
    <m/>
    <s v="Not Retained"/>
    <n v="1"/>
    <s v="Faye Lawrence"/>
    <x v="95"/>
    <s v="5/4/2026, 8:40 AM"/>
    <s v="Cancellation"/>
  </r>
  <r>
    <s v="DG0001977700"/>
    <s v="Canceled"/>
    <s v="Tel Reg"/>
    <s v="5/4/2026, 8:51 AM"/>
    <s v="5/11/2026, 7:00 AM"/>
    <m/>
    <s v="Subscription"/>
    <m/>
    <s v="Not Retained"/>
    <n v="1"/>
    <s v="Shannon Ruiz"/>
    <x v="95"/>
    <s v="5/4/2026, 8:51 AM"/>
    <s v="Cancellation"/>
  </r>
  <r>
    <s v="DG0001977699"/>
    <s v="Canceled"/>
    <s v="Tel Reg"/>
    <s v="5/4/2026, 8:52 AM"/>
    <s v="5/11/2026, 7:00 AM"/>
    <m/>
    <s v="Subscription"/>
    <m/>
    <s v="Not Retained"/>
    <n v="1"/>
    <s v="Shannon Ruiz"/>
    <x v="95"/>
    <s v="5/4/2026, 8:52 AM"/>
    <s v="Cancellation"/>
  </r>
  <r>
    <s v="DG0001977698"/>
    <s v="Canceled"/>
    <s v="Tel Reg"/>
    <s v="5/4/2026, 8:52 AM"/>
    <s v="5/11/2026, 7:00 AM"/>
    <m/>
    <s v="Subscription"/>
    <m/>
    <s v="Not Retained"/>
    <n v="1"/>
    <s v="Shannon Ruiz"/>
    <x v="95"/>
    <s v="5/4/2026, 8:52 AM"/>
    <s v="Cancellation"/>
  </r>
  <r>
    <s v="DG0001977697"/>
    <s v="Canceled"/>
    <s v="Tel Reg"/>
    <s v="5/4/2026, 8:53 AM"/>
    <s v="5/11/2026, 7:00 AM"/>
    <m/>
    <s v="Subscription"/>
    <m/>
    <s v="Not Retained"/>
    <n v="1"/>
    <s v="Shannon Ruiz"/>
    <x v="95"/>
    <s v="5/4/2026, 8:53 AM"/>
    <s v="Cancellation"/>
  </r>
  <r>
    <s v="DG0000871116"/>
    <s v="Initial"/>
    <s v="Whirlpool Contact Center"/>
    <s v="5/4/2026, 9:05 AM"/>
    <s v="5/18/2026, 7:00 AM"/>
    <s v="2/18/2027, 11:59 PM"/>
    <s v="Subscription"/>
    <m/>
    <s v="Not Retained"/>
    <n v="1"/>
    <s v="Heather Manti"/>
    <x v="95"/>
    <s v="5/4/2026, 9:05 AM"/>
    <s v="Cancellation"/>
  </r>
  <r>
    <s v="DG0001113533"/>
    <s v="Initial"/>
    <s v="Whirlpool Contact Center"/>
    <s v="5/4/2026, 9:15 AM"/>
    <s v="6/2/2026, 7:00 AM"/>
    <m/>
    <s v="Annual Renewal"/>
    <m/>
    <s v="Not Retained"/>
    <n v="1"/>
    <s v="Deborah Stone"/>
    <x v="95"/>
    <s v="5/4/2026, 9:15 AM"/>
    <s v="Cancellation"/>
  </r>
  <r>
    <s v="DG0001093395"/>
    <s v="Initial"/>
    <s v="Whirlpool Contact Center"/>
    <s v="5/4/2026, 10:12 AM"/>
    <s v="5/26/2026, 7:00 AM"/>
    <m/>
    <s v="Annual Renewal"/>
    <m/>
    <s v="Not Retained"/>
    <n v="1"/>
    <s v="Scott Hershkowitz"/>
    <x v="95"/>
    <s v="5/4/2026, 10:12 AM"/>
    <s v="Cancellation"/>
  </r>
  <r>
    <s v="DG0001057551"/>
    <s v="Canceled"/>
    <s v="Whirlpool Contact Center"/>
    <s v="5/4/2026, 10:18 AM"/>
    <s v="5/11/2026, 7:00 AM"/>
    <m/>
    <s v="Annual Renewal"/>
    <m/>
    <s v="Not Retained"/>
    <n v="1"/>
    <s v="Darby Brion"/>
    <x v="95"/>
    <s v="5/4/2026, 10:18 AM"/>
    <s v="Cancellation"/>
  </r>
  <r>
    <s v="DG0001728463"/>
    <s v="Canceled"/>
    <s v="Web Reg"/>
    <s v="5/4/2026, 10:23 AM"/>
    <s v="5/7/2026, 7:00 AM"/>
    <m/>
    <s v="Subscription"/>
    <n v="0.2"/>
    <s v="Not Retained"/>
    <n v="1"/>
    <s v="Jeannette Sparklin"/>
    <x v="95"/>
    <s v="5/4/2026, 10:23 AM"/>
    <s v="Cancellation"/>
  </r>
  <r>
    <s v="DG0001598823"/>
    <s v="Canceled"/>
    <s v="After CC"/>
    <s v="5/4/2026, 11:09 AM"/>
    <s v="5/4/2026, 7:00 AM"/>
    <m/>
    <s v="Subscription"/>
    <m/>
    <s v="Not Retained"/>
    <n v="1"/>
    <s v="James Kenney"/>
    <x v="95"/>
    <s v="5/4/2026, 11:09 AM"/>
    <s v="Cancellation"/>
  </r>
  <r>
    <s v="DG0001598822"/>
    <s v="Canceled"/>
    <s v="After CC"/>
    <s v="5/4/2026, 11:09 AM"/>
    <s v="5/4/2026, 7:00 AM"/>
    <m/>
    <s v="Subscription"/>
    <m/>
    <s v="Not Retained"/>
    <n v="1"/>
    <s v="James Kenney"/>
    <x v="95"/>
    <s v="5/4/2026, 11:09 AM"/>
    <s v="Cancellation"/>
  </r>
  <r>
    <s v="DG0001113963"/>
    <s v="Initial"/>
    <s v="Tel Reg"/>
    <s v="5/4/2026, 11:35 AM"/>
    <s v="6/2/2026, 7:00 AM"/>
    <m/>
    <s v="Subscription"/>
    <m/>
    <s v="Not Retained"/>
    <n v="1"/>
    <s v="Nancy Hahn"/>
    <x v="95"/>
    <s v="5/4/2026, 11:35 AM"/>
    <s v="Cancellation"/>
  </r>
  <r>
    <s v="DG0001479584"/>
    <s v="Initial"/>
    <s v="After CC"/>
    <s v="5/4/2026, 12:11 PM"/>
    <s v="5/30/2026, 7:00 AM"/>
    <m/>
    <s v="Subscription"/>
    <m/>
    <s v="Not Retained"/>
    <n v="1"/>
    <s v="Sidney Cox"/>
    <x v="95"/>
    <s v="5/4/2026, 12:11 PM"/>
    <s v="Cancellation"/>
  </r>
  <r>
    <s v="DG0001479583"/>
    <s v="Initial"/>
    <s v="After CC"/>
    <s v="5/4/2026, 12:11 PM"/>
    <s v="5/30/2026, 7:00 AM"/>
    <m/>
    <s v="Subscription"/>
    <m/>
    <s v="Not Retained"/>
    <n v="1"/>
    <s v="Sidney Cox"/>
    <x v="95"/>
    <s v="5/4/2026, 12:11 PM"/>
    <s v="Cancellation"/>
  </r>
  <r>
    <s v="DG0000961203"/>
    <s v="Canceled"/>
    <s v="Web Reg"/>
    <s v="5/4/2026, 12:25 PM"/>
    <s v="5/1/2026, 7:00 AM"/>
    <s v="4/1/2027, 11:59 PM"/>
    <s v="Subscription"/>
    <m/>
    <s v="Not Retained"/>
    <n v="1"/>
    <s v="Ginny Lowe"/>
    <x v="95"/>
    <s v="5/4/2026, 12:25 PM"/>
    <s v="Cancellation"/>
  </r>
  <r>
    <s v="DG0000961184"/>
    <s v="Canceled"/>
    <s v="Web Reg"/>
    <s v="5/4/2026, 12:26 PM"/>
    <s v="5/1/2026, 7:00 AM"/>
    <s v="4/1/2027, 11:59 PM"/>
    <s v="Subscription"/>
    <m/>
    <s v="Not Retained"/>
    <n v="1"/>
    <s v="Ginny Lowe"/>
    <x v="95"/>
    <s v="5/4/2026, 12:26 PM"/>
    <s v="Cancellation"/>
  </r>
  <r>
    <s v="DG0000232973"/>
    <s v="Initial"/>
    <s v="Tel Reg"/>
    <s v="5/4/2026, 12:45 PM"/>
    <s v="5/22/2026, 7:00 AM"/>
    <s v="8/22/2026, 11:59 PM"/>
    <s v="Subscription"/>
    <m/>
    <s v="Not Retained"/>
    <n v="1"/>
    <s v="Joseph Smith"/>
    <x v="95"/>
    <s v="5/4/2026, 12:45 PM"/>
    <s v="Cancellation"/>
  </r>
  <r>
    <s v="DG0001045559"/>
    <s v="Canceled"/>
    <s v="Whirlpool Contact Center"/>
    <s v="5/4/2026, 12:51 PM"/>
    <s v="5/6/2026, 7:00 AM"/>
    <m/>
    <s v="Annual Renewal"/>
    <m/>
    <s v="Not Retained"/>
    <n v="1"/>
    <s v="Giuseppe Ruggiero"/>
    <x v="95"/>
    <s v="5/4/2026, 12:51 PM"/>
    <s v="Cancellation"/>
  </r>
  <r>
    <s v="DG0000425924"/>
    <s v="Initial"/>
    <s v="After Mail"/>
    <s v="5/4/2026, 1:20 PM"/>
    <s v="5/16/2026, 7:00 AM"/>
    <s v="5/16/2026, 11:59 PM"/>
    <s v="Subscription"/>
    <m/>
    <s v="Not Retained"/>
    <n v="1"/>
    <s v="Mary Harding"/>
    <x v="95"/>
    <s v="5/4/2026, 1:20 PM"/>
    <s v="Cancellation"/>
  </r>
  <r>
    <s v="DG0002023064"/>
    <s v="Canceled"/>
    <s v="Web Reg"/>
    <s v="5/4/2026, 1:28 PM"/>
    <s v="5/4/2026, 7:00 AM"/>
    <m/>
    <s v="Subscription"/>
    <m/>
    <s v="Not Retained"/>
    <n v="1"/>
    <s v="roger castillo"/>
    <x v="95"/>
    <s v="5/4/2026, 1:28 PM"/>
    <s v="Cancellation"/>
  </r>
  <r>
    <s v="DG0001740455"/>
    <s v="Canceled"/>
    <s v="After Web"/>
    <s v="5/4/2026, 1:35 PM"/>
    <s v="5/10/2026, 7:00 AM"/>
    <m/>
    <s v="Subscription"/>
    <m/>
    <s v="Not Retained"/>
    <n v="1"/>
    <s v="Erik Paul"/>
    <x v="95"/>
    <s v="5/4/2026, 1:35 PM"/>
    <s v="Cancellation"/>
  </r>
  <r>
    <s v="DG0000968608"/>
    <s v="Canceled"/>
    <s v="After CC"/>
    <s v="5/4/2026, 1:51 PM"/>
    <s v="5/4/2026, 7:00 AM"/>
    <m/>
    <s v="Subscription"/>
    <m/>
    <s v="Not Retained"/>
    <n v="1"/>
    <s v="Adam Martinez"/>
    <x v="95"/>
    <s v="5/4/2026, 1:51 PM"/>
    <s v="Cancellation"/>
  </r>
  <r>
    <s v="DG0000968605"/>
    <s v="Canceled"/>
    <s v="After CC"/>
    <s v="5/4/2026, 1:51 PM"/>
    <s v="5/4/2026, 7:00 AM"/>
    <m/>
    <s v="Subscription"/>
    <m/>
    <s v="Not Retained"/>
    <n v="1"/>
    <s v="Adam Martinez"/>
    <x v="95"/>
    <s v="5/4/2026, 1:51 PM"/>
    <s v="Cancellation"/>
  </r>
  <r>
    <s v="DG0000968607"/>
    <s v="Canceled"/>
    <s v="After CC"/>
    <s v="5/4/2026, 1:52 PM"/>
    <s v="5/4/2026, 7:00 AM"/>
    <m/>
    <s v="Subscription"/>
    <m/>
    <s v="Not Retained"/>
    <n v="1"/>
    <s v="Adam Martinez"/>
    <x v="95"/>
    <s v="5/4/2026, 1:52 PM"/>
    <s v="Cancellation"/>
  </r>
  <r>
    <s v="DG0002058300"/>
    <s v="Canceled"/>
    <s v="Tel Reg"/>
    <s v="5/4/2026, 2:08 PM"/>
    <s v="5/5/2026, 7:00 AM"/>
    <m/>
    <s v="Subscription"/>
    <n v="0.5"/>
    <s v="Not Retained"/>
    <n v="1"/>
    <s v="Sadey Haddad"/>
    <x v="95"/>
    <s v="5/4/2026, 2:08 PM"/>
    <s v="Cancellation"/>
  </r>
  <r>
    <s v="DG0000853317"/>
    <s v="Canceled"/>
    <s v="Tel Reg"/>
    <s v="5/4/2026, 2:14 PM"/>
    <s v="5/9/2026, 7:00 AM"/>
    <s v="2/9/2027, 11:59 PM"/>
    <s v="Subscription"/>
    <m/>
    <s v="Not Retained"/>
    <n v="1"/>
    <s v="Norma Cuellar"/>
    <x v="95"/>
    <s v="5/4/2026, 2:14 PM"/>
    <s v="Cancellation"/>
  </r>
  <r>
    <s v="DG0000853313"/>
    <s v="Canceled"/>
    <s v="Tel Reg"/>
    <s v="5/4/2026, 2:14 PM"/>
    <s v="5/9/2026, 7:00 AM"/>
    <s v="2/9/2027, 11:59 PM"/>
    <s v="Subscription"/>
    <m/>
    <s v="Not Retained"/>
    <n v="1"/>
    <s v="Norma Cuellar"/>
    <x v="95"/>
    <s v="5/4/2026, 2:14 PM"/>
    <s v="Cancellation"/>
  </r>
  <r>
    <s v="DG0000853315"/>
    <s v="Canceled"/>
    <s v="Tel Reg"/>
    <s v="5/4/2026, 2:15 PM"/>
    <s v="5/9/2026, 7:00 AM"/>
    <s v="2/9/2027, 11:59 PM"/>
    <s v="Subscription"/>
    <m/>
    <s v="Not Retained"/>
    <n v="1"/>
    <s v="Norma Cuellar"/>
    <x v="95"/>
    <s v="5/4/2026, 2:15 PM"/>
    <s v="Cancellation"/>
  </r>
  <r>
    <s v="DG0000853316"/>
    <s v="Canceled"/>
    <s v="Tel Reg"/>
    <s v="5/4/2026, 2:16 PM"/>
    <s v="5/9/2026, 7:00 AM"/>
    <s v="2/9/2027, 11:59 PM"/>
    <s v="Subscription"/>
    <m/>
    <s v="Not Retained"/>
    <n v="1"/>
    <s v="Norma Cuellar"/>
    <x v="95"/>
    <s v="5/4/2026, 2:16 PM"/>
    <s v="Cancellation"/>
  </r>
  <r>
    <s v="DG0000853314"/>
    <s v="Canceled"/>
    <s v="Tel Reg"/>
    <s v="5/4/2026, 2:16 PM"/>
    <s v="5/9/2026, 7:00 AM"/>
    <s v="2/9/2027, 11:59 PM"/>
    <s v="Subscription"/>
    <m/>
    <s v="Not Retained"/>
    <n v="1"/>
    <s v="Norma Cuellar"/>
    <x v="95"/>
    <s v="5/4/2026, 2:16 PM"/>
    <s v="Cancellation"/>
  </r>
  <r>
    <s v="DG0001147638"/>
    <s v="Canceled"/>
    <s v="Whirlpool Contact Center"/>
    <s v="5/1/2026, 6:01 AM"/>
    <s v="5/1/2026, 7:00 AM"/>
    <m/>
    <s v="Annual Renewal"/>
    <m/>
    <s v="Not Retained"/>
    <n v="1"/>
    <s v="POTHULURAIAH NANDIPATI"/>
    <x v="95"/>
    <s v="5/1/2026, 6:01 AM"/>
    <s v="Cancellation"/>
  </r>
  <r>
    <s v="DG0001066029"/>
    <s v="Canceled"/>
    <s v="Tel Reg"/>
    <s v="5/1/2026, 6:20 AM"/>
    <s v="5/1/2026, 7:00 AM"/>
    <m/>
    <s v="Subscription"/>
    <m/>
    <s v="Not Retained"/>
    <n v="1"/>
    <s v="Tom Mcclaren"/>
    <x v="95"/>
    <s v="5/1/2026, 6:20 AM"/>
    <s v="Cancellation"/>
  </r>
  <r>
    <s v="DG0001066028"/>
    <s v="Canceled"/>
    <s v="Tel Reg"/>
    <s v="5/1/2026, 6:21 AM"/>
    <s v="5/1/2026, 7:00 AM"/>
    <m/>
    <s v="Subscription"/>
    <m/>
    <s v="Not Retained"/>
    <n v="1"/>
    <s v="Tom Mcclaren"/>
    <x v="95"/>
    <s v="5/1/2026, 6:21 AM"/>
    <s v="Cancellation"/>
  </r>
  <r>
    <s v="DG0001066027"/>
    <s v="Canceled"/>
    <s v="Tel Reg"/>
    <s v="5/1/2026, 6:21 AM"/>
    <s v="5/1/2026, 7:00 AM"/>
    <m/>
    <s v="Subscription"/>
    <m/>
    <s v="Not Retained"/>
    <n v="1"/>
    <s v="Tom Mcclaren"/>
    <x v="95"/>
    <s v="5/1/2026, 6:21 AM"/>
    <s v="Cancellation"/>
  </r>
  <r>
    <s v="DG0001043971"/>
    <s v="Canceled"/>
    <s v="Whirlpool Contact Center"/>
    <s v="5/1/2026, 7:00 AM"/>
    <s v="5/5/2026, 7:00 AM"/>
    <m/>
    <s v="Annual Renewal"/>
    <m/>
    <s v="Not Retained"/>
    <n v="1"/>
    <s v="Indulis Taurins"/>
    <x v="95"/>
    <s v="5/1/2026, 7:00 AM"/>
    <s v="Cancellation"/>
  </r>
  <r>
    <s v="DG0001964754"/>
    <s v="Canceled"/>
    <s v="Tel Reg"/>
    <s v="5/1/2026, 7:19 AM"/>
    <s v="5/8/2026, 7:00 AM"/>
    <m/>
    <s v="Subscription"/>
    <m/>
    <s v="Not Retained"/>
    <n v="1"/>
    <s v="Lucinda King"/>
    <x v="95"/>
    <s v="5/1/2026, 7:19 AM"/>
    <s v="Cancellation"/>
  </r>
  <r>
    <s v="DG0001964752"/>
    <s v="Canceled"/>
    <s v="Tel Reg"/>
    <s v="5/1/2026, 7:19 AM"/>
    <s v="5/8/2026, 7:00 AM"/>
    <m/>
    <s v="Subscription"/>
    <m/>
    <s v="Not Retained"/>
    <n v="1"/>
    <s v="Lucinda King"/>
    <x v="95"/>
    <s v="5/1/2026, 7:19 AM"/>
    <s v="Cancellation"/>
  </r>
  <r>
    <s v="DG0000666151"/>
    <s v="Initial"/>
    <s v="After CC"/>
    <s v="5/1/2026, 7:23 AM"/>
    <s v="5/27/2026, 7:00 AM"/>
    <s v="11/27/2026, 11:59 PM"/>
    <s v="Subscription"/>
    <m/>
    <s v="Not Retained"/>
    <n v="1"/>
    <s v="Raymond Lansford"/>
    <x v="95"/>
    <s v="5/1/2026, 7:23 AM"/>
    <s v="Cancellation"/>
  </r>
  <r>
    <s v="DG0001572835"/>
    <s v="Canceled"/>
    <s v="After Mail"/>
    <s v="5/1/2026, 7:25 AM"/>
    <s v="5/1/2026, 7:00 AM"/>
    <m/>
    <s v="Subscription"/>
    <n v="0.2"/>
    <s v="Not Retained"/>
    <n v="1"/>
    <s v="Glenda Higgins"/>
    <x v="95"/>
    <s v="5/1/2026, 7:25 AM"/>
    <s v="Cancellation"/>
  </r>
  <r>
    <s v="DG0001098158"/>
    <s v="Initial"/>
    <s v="Whirlpool Contact Center"/>
    <s v="5/1/2026, 7:36 AM"/>
    <s v="5/27/2026, 7:00 AM"/>
    <m/>
    <s v="Annual Renewal"/>
    <m/>
    <s v="Not Retained"/>
    <n v="1"/>
    <s v="Nicholas Brown"/>
    <x v="95"/>
    <s v="5/1/2026, 7:36 AM"/>
    <s v="Cancellation"/>
  </r>
  <r>
    <s v="DG0001655497"/>
    <s v="Initial"/>
    <s v="Tel Reg"/>
    <s v="5/1/2026, 8:31 AM"/>
    <s v="5/19/2026, 7:00 AM"/>
    <m/>
    <s v="Subscription"/>
    <m/>
    <s v="Not Retained"/>
    <n v="1"/>
    <s v="norman jasson"/>
    <x v="95"/>
    <s v="5/1/2026, 8:31 AM"/>
    <s v="Cancellation"/>
  </r>
  <r>
    <s v="DG0001038879"/>
    <s v="Canceled"/>
    <s v="Whirlpool Contact Center"/>
    <s v="5/1/2026, 8:48 AM"/>
    <s v="5/4/2026, 7:00 AM"/>
    <m/>
    <s v="Annual Renewal"/>
    <m/>
    <s v="Not Retained"/>
    <n v="1"/>
    <s v="JENNIFER CHASE"/>
    <x v="95"/>
    <s v="5/1/2026, 8:48 AM"/>
    <s v="Cancellation"/>
  </r>
  <r>
    <s v="DG0000955207"/>
    <s v="Canceled"/>
    <s v="Whirlpool Contact Center"/>
    <s v="5/1/2026, 9:16 AM"/>
    <s v="5/1/2026, 7:00 AM"/>
    <s v="3/30/2027, 11:59 PM"/>
    <s v="Annual Renewal"/>
    <m/>
    <s v="Not Retained"/>
    <n v="1"/>
    <s v="Abeer Abdulhade"/>
    <x v="95"/>
    <s v="5/1/2026, 9:16 AM"/>
    <s v="Cancellation"/>
  </r>
  <r>
    <s v="DG0001264841"/>
    <s v="Canceled"/>
    <s v="Whirlpool Contact Center"/>
    <s v="5/1/2026, 9:25 AM"/>
    <s v="5/1/2026, 7:00 AM"/>
    <m/>
    <s v="Annual Renewal"/>
    <m/>
    <s v="Not Retained"/>
    <n v="1"/>
    <s v="Tina Hollingsworth"/>
    <x v="95"/>
    <s v="5/1/2026, 9:25 AM"/>
    <s v="Cancellation"/>
  </r>
  <r>
    <s v="DG0001062246"/>
    <s v="Initial"/>
    <s v="Whirlpool Contact Center"/>
    <s v="5/1/2026, 9:42 AM"/>
    <s v="5/13/2026, 7:00 AM"/>
    <m/>
    <s v="Annual Renewal"/>
    <m/>
    <s v="Not Retained"/>
    <n v="1"/>
    <s v="Jolanta Chmiel"/>
    <x v="95"/>
    <s v="5/1/2026, 9:42 AM"/>
    <s v="Cancellation"/>
  </r>
  <r>
    <s v="DG0001153062"/>
    <s v="Canceled"/>
    <s v="Whirlpool Contact Center"/>
    <s v="5/1/2026, 9:47 AM"/>
    <s v="5/1/2026, 7:00 AM"/>
    <m/>
    <s v="Annual Renewal"/>
    <m/>
    <s v="Not Retained"/>
    <n v="1"/>
    <s v="Ling Tse"/>
    <x v="95"/>
    <s v="5/1/2026, 9:47 AM"/>
    <s v="Cancellation"/>
  </r>
  <r>
    <s v="DG0001418742"/>
    <s v="Canceled"/>
    <s v="After CC"/>
    <s v="5/1/2026, 9:53 AM"/>
    <s v="5/11/2026, 7:00 AM"/>
    <m/>
    <s v="Subscription"/>
    <m/>
    <s v="Not Retained"/>
    <n v="1"/>
    <s v="Susan Hill"/>
    <x v="95"/>
    <s v="5/1/2026, 9:53 AM"/>
    <s v="Cancellation"/>
  </r>
  <r>
    <s v="DG0001418740"/>
    <s v="Canceled"/>
    <s v="After CC"/>
    <s v="5/1/2026, 9:54 AM"/>
    <s v="5/11/2026, 7:00 AM"/>
    <m/>
    <s v="Subscription"/>
    <m/>
    <s v="Not Retained"/>
    <n v="1"/>
    <s v="Susan Hill"/>
    <x v="95"/>
    <s v="5/1/2026, 9:54 AM"/>
    <s v="Cancellation"/>
  </r>
  <r>
    <s v="DG0000214665"/>
    <s v="Canceled"/>
    <s v="Tel Reg"/>
    <s v="5/1/2026, 11:06 AM"/>
    <s v="3/19/2026, 7:00 AM"/>
    <s v="7/19/2026, 11:59 PM"/>
    <s v="Subscription"/>
    <m/>
    <s v="Not Retained"/>
    <n v="1"/>
    <s v="Margareg Miles"/>
    <x v="95"/>
    <s v="5/1/2026, 11:06 AM"/>
    <s v="Cancellation"/>
  </r>
  <r>
    <s v="DG0002029937"/>
    <s v="Initial"/>
    <s v="Tel Reg"/>
    <s v="5/1/2026, 11:21 AM"/>
    <s v="5/25/2026, 7:00 AM"/>
    <m/>
    <s v="Subscription"/>
    <m/>
    <s v="Not Retained"/>
    <n v="1"/>
    <s v="Yolanda Nunez"/>
    <x v="95"/>
    <s v="5/1/2026, 11:21 AM"/>
    <s v="Cancellation"/>
  </r>
  <r>
    <s v="DG0001895006"/>
    <s v="Initial"/>
    <s v="D&amp;G Contact Center"/>
    <s v="5/1/2026, 11:31 AM"/>
    <s v="5/18/2026, 7:00 AM"/>
    <m/>
    <s v="Subscription"/>
    <n v="0.5"/>
    <s v="Not Retained"/>
    <n v="1"/>
    <s v="Premdeep Parasa"/>
    <x v="95"/>
    <s v="5/1/2026, 11:31 AM"/>
    <s v="Cancellation"/>
  </r>
  <r>
    <s v="DG0001564963"/>
    <s v="Initial"/>
    <s v="Tel Reg"/>
    <s v="5/1/2026, 11:31 AM"/>
    <s v="5/26/2026, 7:00 AM"/>
    <m/>
    <s v="Subscription"/>
    <m/>
    <s v="Not Retained"/>
    <n v="1"/>
    <s v="Premdeep Parasa"/>
    <x v="95"/>
    <s v="5/1/2026, 11:31 AM"/>
    <s v="Cancellation"/>
  </r>
  <r>
    <s v="DG0000220503"/>
    <s v="Initial"/>
    <s v="Web Reg"/>
    <s v="5/1/2026, 11:47 AM"/>
    <s v="5/31/2026, 7:00 AM"/>
    <s v="7/31/2026, 11:59 PM"/>
    <s v="Subscription"/>
    <m/>
    <s v="Not Retained"/>
    <n v="1"/>
    <s v="Leota Kelly"/>
    <x v="95"/>
    <s v="5/1/2026, 11:47 AM"/>
    <s v="Cancellation"/>
  </r>
  <r>
    <s v="DG0000220498"/>
    <s v="Initial"/>
    <s v="Web Reg"/>
    <s v="5/1/2026, 11:47 AM"/>
    <s v="5/31/2026, 7:00 AM"/>
    <s v="7/31/2026, 11:59 PM"/>
    <s v="Subscription"/>
    <m/>
    <s v="Not Retained"/>
    <n v="1"/>
    <s v="Leota Kelly"/>
    <x v="95"/>
    <s v="5/1/2026, 11:47 AM"/>
    <s v="Cancellation"/>
  </r>
  <r>
    <s v="DG0001889833"/>
    <s v="Initial"/>
    <s v="Tel Reg"/>
    <s v="5/1/2026, 12:09 PM"/>
    <s v="5/18/2026, 7:00 AM"/>
    <m/>
    <s v="Subscription"/>
    <n v="0.5"/>
    <s v="Not Retained"/>
    <n v="1"/>
    <s v="Sharon Accirarri"/>
    <x v="95"/>
    <s v="5/1/2026, 12:09 PM"/>
    <s v="Cancellation"/>
  </r>
  <r>
    <s v="DG0001835256"/>
    <s v="Canceled"/>
    <s v="Whirlpool Contact Center"/>
    <s v="5/1/2026, 12:56 PM"/>
    <s v="5/4/2026, 7:00 AM"/>
    <m/>
    <s v="Subscription"/>
    <m/>
    <s v="Not Retained"/>
    <n v="1"/>
    <s v="Darlene Brooks"/>
    <x v="95"/>
    <s v="5/1/2026, 12:56 PM"/>
    <s v="Cancellation"/>
  </r>
  <r>
    <s v="DG0001275698"/>
    <s v="Initial"/>
    <s v="After CC"/>
    <s v="5/1/2026, 1:09 PM"/>
    <s v="5/29/2026, 7:00 AM"/>
    <m/>
    <s v="Subscription"/>
    <m/>
    <s v="Not Retained"/>
    <n v="1"/>
    <s v="Cindy Ardrey"/>
    <x v="95"/>
    <s v="5/1/2026, 1:09 PM"/>
    <s v="Cancellation"/>
  </r>
  <r>
    <s v="DG0002000150"/>
    <s v="Initial"/>
    <s v="Tel Reg"/>
    <s v="5/1/2026, 1:31 PM"/>
    <s v="5/17/2026, 7:00 AM"/>
    <m/>
    <s v="Subscription"/>
    <m/>
    <s v="Not Retained"/>
    <n v="1"/>
    <s v="John James"/>
    <x v="95"/>
    <s v="5/1/2026, 1:31 PM"/>
    <s v="Cancellation"/>
  </r>
  <r>
    <s v="DG0000792856"/>
    <s v="Canceled"/>
    <s v="Whirlpool Contact Center"/>
    <s v="5/1/2026, 1:48 PM"/>
    <s v="5/1/2026, 7:00 AM"/>
    <s v="1/7/2027, 11:59 PM"/>
    <s v="Annual Renewal"/>
    <m/>
    <s v="Not Retained"/>
    <n v="1"/>
    <s v="Julie Miller"/>
    <x v="95"/>
    <s v="5/1/2026, 1:48 PM"/>
    <s v="Cancellation"/>
  </r>
  <r>
    <s v="DG0000407593"/>
    <s v="Canceled"/>
    <s v="Whirlpool Contact Center"/>
    <s v="5/1/2026, 1:48 PM"/>
    <s v="5/1/2026, 7:00 AM"/>
    <s v="5/1/2026, 11:59 PM"/>
    <s v="Annual Renewal"/>
    <m/>
    <s v="Not Retained"/>
    <n v="1"/>
    <s v="Julie Miller"/>
    <x v="95"/>
    <s v="5/1/2026, 1:48 PM"/>
    <s v="Cancellation"/>
  </r>
  <r>
    <s v="DG0001040636"/>
    <s v="Canceled"/>
    <s v="Whirlpool Contact Center"/>
    <s v="5/1/2026, 1:49 PM"/>
    <s v="5/4/2026, 7:00 AM"/>
    <m/>
    <s v="Annual Renewal"/>
    <m/>
    <s v="Not Retained"/>
    <n v="1"/>
    <s v="JASON STARK"/>
    <x v="95"/>
    <s v="5/1/2026, 1:49 PM"/>
    <s v="Cancellation"/>
  </r>
  <r>
    <s v="DG0001099559"/>
    <s v="Initial"/>
    <s v="Whirlpool Contact Center"/>
    <s v="5/1/2026, 1:52 PM"/>
    <s v="5/28/2026, 7:00 AM"/>
    <m/>
    <s v="Annual Renewal"/>
    <m/>
    <s v="Not Retained"/>
    <n v="1"/>
    <s v="FERNANDO SARMIENTO"/>
    <x v="95"/>
    <s v="5/1/2026, 1:52 PM"/>
    <s v="Cancellation"/>
  </r>
  <r>
    <s v="DG0000463127"/>
    <s v="Initial"/>
    <s v="Tel Reg"/>
    <s v="5/1/2026, 2:02 PM"/>
    <s v="5/14/2026, 7:00 AM"/>
    <s v="6/14/2026, 11:59 PM"/>
    <s v="Subscription"/>
    <m/>
    <s v="Not Retained"/>
    <n v="1"/>
    <s v="dimple taylor"/>
    <x v="95"/>
    <s v="5/1/2026, 2:02 PM"/>
    <s v="Cancellation"/>
  </r>
  <r>
    <s v="DG0001797362"/>
    <s v="Initial"/>
    <s v="After CC"/>
    <s v="5/8/2026, 8:00 AM"/>
    <s v="5/24/2026, 7:00 AM"/>
    <m/>
    <s v="Subscription"/>
    <m/>
    <s v="Not Retained"/>
    <n v="1"/>
    <s v="Anthony Tran"/>
    <x v="96"/>
    <s v="5/8/2026, 8:00 AM"/>
    <s v="Cancellation"/>
  </r>
  <r>
    <s v="DG0000689198"/>
    <s v="Canceled"/>
    <s v="Whirlpool Contact Center"/>
    <s v="5/7/2026, 2:37 PM"/>
    <s v="5/7/2026, 7:00 AM"/>
    <s v="11/11/2026, 11:59 PM"/>
    <s v="Annual Renewal"/>
    <m/>
    <s v="Not Retained"/>
    <n v="1"/>
    <s v="Harry Good"/>
    <x v="96"/>
    <s v="5/7/2026, 2:37 PM"/>
    <s v="Cancellation"/>
  </r>
  <r>
    <s v="DG0000368553"/>
    <s v="Initial"/>
    <s v="Web Reg"/>
    <s v="5/6/2026, 8:29 AM"/>
    <s v="5/21/2026, 7:00 AM"/>
    <s v="3/21/2027, 11:59 PM"/>
    <s v="Subscription"/>
    <m/>
    <s v="Not Retained"/>
    <n v="1"/>
    <s v="Sue Schram"/>
    <x v="96"/>
    <s v="5/6/2026, 8:29 AM"/>
    <s v="Cancellation"/>
  </r>
  <r>
    <s v="DG0001257294"/>
    <s v="Initial"/>
    <s v="Tel Reg"/>
    <s v="5/8/2026, 8:37 AM"/>
    <s v="5/24/2026, 7:00 AM"/>
    <m/>
    <s v="Subscription"/>
    <m/>
    <s v="Not Retained"/>
    <n v="1"/>
    <s v="Evelin Rodriguez"/>
    <x v="97"/>
    <s v="5/8/2026, 8:37 AM"/>
    <s v="Cancellation"/>
  </r>
  <r>
    <s v="DG0001257293"/>
    <s v="Initial"/>
    <s v="Tel Reg"/>
    <s v="5/8/2026, 8:38 AM"/>
    <s v="5/24/2026, 7:00 AM"/>
    <m/>
    <s v="Subscription"/>
    <m/>
    <s v="Not Retained"/>
    <n v="1"/>
    <s v="Evelin Rodriguez"/>
    <x v="97"/>
    <s v="5/8/2026, 8:38 AM"/>
    <s v="Cancellation"/>
  </r>
  <r>
    <s v="DG0001257292"/>
    <s v="Initial"/>
    <s v="Tel Reg"/>
    <s v="5/8/2026, 8:38 AM"/>
    <s v="5/24/2026, 7:00 AM"/>
    <m/>
    <s v="Subscription"/>
    <m/>
    <s v="Not Retained"/>
    <n v="1"/>
    <s v="Evelin Rodriguez"/>
    <x v="97"/>
    <s v="5/8/2026, 8:38 AM"/>
    <s v="Cancellation"/>
  </r>
  <r>
    <s v="DG0001257291"/>
    <s v="Initial"/>
    <s v="Tel Reg"/>
    <s v="5/8/2026, 8:39 AM"/>
    <s v="5/24/2026, 7:00 AM"/>
    <m/>
    <s v="Subscription"/>
    <m/>
    <s v="Not Retained"/>
    <n v="1"/>
    <s v="Evelin Rodriguez"/>
    <x v="97"/>
    <s v="5/8/2026, 8:39 AM"/>
    <s v="Cancellation"/>
  </r>
  <r>
    <s v="DG0001257290"/>
    <s v="Initial"/>
    <s v="Tel Reg"/>
    <s v="5/8/2026, 8:39 AM"/>
    <s v="5/24/2026, 7:00 AM"/>
    <m/>
    <s v="Subscription"/>
    <m/>
    <s v="Not Retained"/>
    <n v="1"/>
    <s v="Evelin Rodriguez"/>
    <x v="97"/>
    <s v="5/8/2026, 8:39 AM"/>
    <s v="Cancellation"/>
  </r>
  <r>
    <s v="DG0001257289"/>
    <s v="Initial"/>
    <s v="Tel Reg"/>
    <s v="5/8/2026, 8:40 AM"/>
    <s v="5/24/2026, 7:00 AM"/>
    <m/>
    <s v="Subscription"/>
    <m/>
    <s v="Not Retained"/>
    <n v="1"/>
    <s v="Evelin Rodriguez"/>
    <x v="97"/>
    <s v="5/8/2026, 8:40 AM"/>
    <s v="Cancellation"/>
  </r>
  <r>
    <s v="DG0001031160"/>
    <s v="Canceled"/>
    <s v="Whirlpool Contact Center"/>
    <s v="5/8/2026, 8:50 AM"/>
    <s v="5/8/2026, 7:00 AM"/>
    <s v="4/30/2027, 11:59 PM"/>
    <s v="Annual Renewal"/>
    <m/>
    <s v="Not Retained"/>
    <n v="1"/>
    <s v="Melyssa Johnson"/>
    <x v="97"/>
    <s v="5/8/2026, 8:50 AM"/>
    <s v="Cancellation"/>
  </r>
  <r>
    <s v="DG0001042860"/>
    <s v="Canceled"/>
    <s v="Whirlpool Contact Center"/>
    <s v="5/6/2026, 4:35 PM"/>
    <s v="5/6/2026, 7:00 AM"/>
    <s v="5/5/2027, 11:59 PM"/>
    <s v="Annual Renewal"/>
    <m/>
    <s v="Not Retained"/>
    <n v="1"/>
    <s v="Amanda Wood"/>
    <x v="97"/>
    <s v="5/6/2026, 4:35 PM"/>
    <s v="Cancellation"/>
  </r>
  <r>
    <s v="DG0001960109"/>
    <s v="Canceled"/>
    <s v="Tel Reg"/>
    <s v="5/5/2026, 4:49 PM"/>
    <s v="5/5/2026, 7:00 AM"/>
    <m/>
    <s v="Subscription"/>
    <n v="0.5"/>
    <s v="Not Retained"/>
    <n v="1"/>
    <s v="Susan Christopher"/>
    <x v="97"/>
    <s v="5/5/2026, 4:49 PM"/>
    <s v="Cancellation"/>
  </r>
  <r>
    <s v="DG0001960108"/>
    <s v="Canceled"/>
    <s v="Tel Reg"/>
    <s v="5/5/2026, 4:49 PM"/>
    <s v="5/5/2026, 7:00 AM"/>
    <m/>
    <s v="Subscription"/>
    <n v="0.5"/>
    <s v="Not Retained"/>
    <n v="1"/>
    <s v="Susan Christopher"/>
    <x v="97"/>
    <s v="5/5/2026, 4:49 PM"/>
    <s v="Cancellation"/>
  </r>
  <r>
    <s v="DG0001340912"/>
    <s v="Canceled"/>
    <s v="Whirlpool Contact Center"/>
    <s v="5/4/2026, 2:02 PM"/>
    <s v="5/4/2026, 7:00 AM"/>
    <m/>
    <s v="Annual Renewal"/>
    <m/>
    <s v="Not Retained"/>
    <n v="1"/>
    <s v="Eric Boyle"/>
    <x v="97"/>
    <s v="5/4/2026, 2:02 PM"/>
    <s v="Cancellation"/>
  </r>
  <r>
    <s v="DG0000992188"/>
    <s v="Initial"/>
    <s v="Web Reg"/>
    <s v="5/4/2026, 4:54 PM"/>
    <s v="5/14/2026, 7:00 AM"/>
    <s v="4/14/2027, 11:59 PM"/>
    <s v="Subscription"/>
    <m/>
    <s v="Not Retained"/>
    <n v="1"/>
    <s v="Robert Foster"/>
    <x v="97"/>
    <s v="5/4/2026, 4:54 PM"/>
    <s v="Cancellation"/>
  </r>
  <r>
    <s v="DG0001204908"/>
    <s v="Canceled"/>
    <s v="Whirlpool Contact Center"/>
    <s v="5/1/2026, 8:52 AM"/>
    <s v="5/1/2026, 7:00 AM"/>
    <m/>
    <s v="Annual Renewal"/>
    <m/>
    <s v="Not Retained"/>
    <n v="1"/>
    <s v="Anthony Daniels"/>
    <x v="97"/>
    <s v="5/1/2026, 8:52 AM"/>
    <s v="Cancellation"/>
  </r>
  <r>
    <s v="DG0001295457"/>
    <s v="Canceled"/>
    <s v="Whirlpool Contact Center"/>
    <s v="5/1/2026, 9:18 AM"/>
    <s v="5/1/2026, 7:00 AM"/>
    <m/>
    <s v="Annual Renewal"/>
    <m/>
    <s v="Not Retained"/>
    <n v="1"/>
    <s v="William Thomson"/>
    <x v="97"/>
    <s v="5/1/2026, 9:18 AM"/>
    <s v="Cancellation"/>
  </r>
  <r>
    <s v="DG0001822791"/>
    <s v="Canceled"/>
    <s v="Tel Reg"/>
    <s v="5/1/2026, 9:42 AM"/>
    <s v="5/1/2026, 7:00 AM"/>
    <m/>
    <s v="Subscription"/>
    <m/>
    <s v="Not Retained"/>
    <n v="1"/>
    <s v="Daniel Johnson"/>
    <x v="97"/>
    <s v="5/1/2026, 9:42 AM"/>
    <s v="Cancellation"/>
  </r>
  <r>
    <s v="DG0001822788"/>
    <s v="Canceled"/>
    <s v="Tel Reg"/>
    <s v="5/1/2026, 9:43 AM"/>
    <s v="5/1/2026, 7:00 AM"/>
    <m/>
    <s v="Subscription"/>
    <m/>
    <s v="Not Retained"/>
    <n v="1"/>
    <s v="Daniel Johnson"/>
    <x v="97"/>
    <s v="5/1/2026, 9:43 AM"/>
    <s v="Cancellation"/>
  </r>
  <r>
    <s v="DG0001822786"/>
    <s v="Canceled"/>
    <s v="Tel Reg"/>
    <s v="5/1/2026, 9:44 AM"/>
    <s v="5/1/2026, 7:00 AM"/>
    <m/>
    <s v="Subscription"/>
    <m/>
    <s v="Not Retained"/>
    <n v="1"/>
    <s v="Daniel Johnson"/>
    <x v="97"/>
    <s v="5/1/2026, 9:44 AM"/>
    <s v="Cancellation"/>
  </r>
  <r>
    <s v="DG0001822789"/>
    <s v="Canceled"/>
    <s v="Tel Reg"/>
    <s v="5/1/2026, 9:44 AM"/>
    <s v="5/1/2026, 7:00 AM"/>
    <m/>
    <s v="Subscription"/>
    <m/>
    <s v="Not Retained"/>
    <n v="1"/>
    <s v="Daniel Johnson"/>
    <x v="97"/>
    <s v="5/1/2026, 9:44 AM"/>
    <s v="Cancellation"/>
  </r>
  <r>
    <s v="DG0001822787"/>
    <s v="Canceled"/>
    <s v="Tel Reg"/>
    <s v="5/1/2026, 9:45 AM"/>
    <s v="5/1/2026, 7:00 AM"/>
    <m/>
    <s v="Subscription"/>
    <m/>
    <s v="Not Retained"/>
    <n v="1"/>
    <s v="Daniel Johnson"/>
    <x v="97"/>
    <s v="5/1/2026, 9:45 AM"/>
    <s v="Cancellation"/>
  </r>
  <r>
    <s v="DG0001822784"/>
    <s v="Canceled"/>
    <s v="Tel Reg"/>
    <s v="5/1/2026, 9:45 AM"/>
    <s v="5/1/2026, 7:00 AM"/>
    <m/>
    <s v="Subscription"/>
    <m/>
    <s v="Not Retained"/>
    <n v="1"/>
    <s v="Daniel Johnson"/>
    <x v="97"/>
    <s v="5/1/2026, 9:45 AM"/>
    <s v="Cancellation"/>
  </r>
  <r>
    <s v="DG0001527625"/>
    <s v="Initial"/>
    <s v="After Web"/>
    <s v="5/1/2026, 11:04 AM"/>
    <s v="5/15/2026, 7:00 AM"/>
    <m/>
    <s v="Subscription"/>
    <m/>
    <s v="Not Retained"/>
    <n v="1"/>
    <s v="Blanca Portillo"/>
    <x v="97"/>
    <s v="5/1/2026, 11:04 AM"/>
    <s v="Cancellation"/>
  </r>
  <r>
    <s v="DG0001526487"/>
    <s v="Initial"/>
    <s v="Tel Reg"/>
    <s v="5/7/2026, 7:00 AM"/>
    <s v="5/15/2026, 7:00 AM"/>
    <m/>
    <s v="Subscription"/>
    <m/>
    <s v="Not Retained"/>
    <n v="1"/>
    <s v="John Shilts"/>
    <x v="98"/>
    <s v="5/7/2026, 7:00 AM"/>
    <s v="Cancellation"/>
  </r>
  <r>
    <s v="DG0000913293"/>
    <s v="Canceled"/>
    <s v="Whirlpool Contact Center"/>
    <s v="5/7/2026, 9:33 AM"/>
    <s v="5/7/2026, 7:00 AM"/>
    <s v="3/10/2027, 11:59 PM"/>
    <s v="Annual Renewal"/>
    <n v="0.2"/>
    <s v="Not Retained"/>
    <n v="1"/>
    <s v="Larry Markins"/>
    <x v="98"/>
    <s v="5/7/2026, 9:33 AM"/>
    <s v="Cancellation"/>
  </r>
  <r>
    <s v="DG0000466509"/>
    <s v="Canceled"/>
    <s v="Whirlpool Contact Center"/>
    <s v="5/7/2026, 9:51 AM"/>
    <s v="5/7/2026, 7:00 AM"/>
    <s v="6/17/2026, 11:59 PM"/>
    <s v="Annual Renewal"/>
    <m/>
    <s v="Not Retained"/>
    <n v="1"/>
    <s v="Shirley Drew"/>
    <x v="98"/>
    <s v="5/7/2026, 9:51 AM"/>
    <s v="Cancellation"/>
  </r>
  <r>
    <s v="DG0000829970"/>
    <s v="Initial"/>
    <s v="D&amp;G Contact Center"/>
    <s v="5/6/2026, 6:50 AM"/>
    <s v="5/26/2026, 7:00 AM"/>
    <s v="2/26/2027, 11:59 PM"/>
    <s v="Subscription"/>
    <n v="0.2"/>
    <s v="Not Retained"/>
    <n v="1"/>
    <s v="Connie J Smith"/>
    <x v="98"/>
    <s v="5/6/2026, 6:50 AM"/>
    <s v="Cancellation"/>
  </r>
  <r>
    <s v="DG0000830007"/>
    <s v="Initial"/>
    <s v="D&amp;G Contact Center"/>
    <s v="5/6/2026, 6:53 AM"/>
    <s v="5/26/2026, 7:00 AM"/>
    <s v="2/26/2027, 11:59 PM"/>
    <s v="Subscription"/>
    <n v="0.2"/>
    <s v="Not Retained"/>
    <n v="1"/>
    <s v="Connie J Smith"/>
    <x v="98"/>
    <s v="5/6/2026, 6:53 AM"/>
    <s v="Cancellation"/>
  </r>
  <r>
    <s v="DG0000299989"/>
    <s v="Canceled"/>
    <s v="Tel Reg"/>
    <s v="5/6/2026, 6:54 AM"/>
    <s v="5/11/2026, 7:00 AM"/>
    <s v="12/11/2026, 11:59 PM"/>
    <s v="Subscription"/>
    <n v="0.2"/>
    <s v="Not Retained"/>
    <n v="1"/>
    <s v="Connie J Smith"/>
    <x v="98"/>
    <s v="5/6/2026, 6:54 AM"/>
    <s v="Cancellation"/>
  </r>
  <r>
    <s v="DG0000299988"/>
    <s v="Canceled"/>
    <s v="Tel Reg"/>
    <s v="5/6/2026, 6:56 AM"/>
    <s v="5/11/2026, 7:00 AM"/>
    <s v="12/11/2026, 11:59 PM"/>
    <s v="Subscription"/>
    <n v="0.2"/>
    <s v="Not Retained"/>
    <n v="1"/>
    <s v="Connie J Smith"/>
    <x v="98"/>
    <s v="5/6/2026, 6:56 AM"/>
    <s v="Cancellation"/>
  </r>
  <r>
    <s v="DG0000105739"/>
    <s v="Canceled"/>
    <s v="Whirlpool Contact Center"/>
    <s v="5/6/2026, 9:53 AM"/>
    <s v="5/6/2026, 7:00 AM"/>
    <s v="11/21/2026, 11:59 PM"/>
    <s v="Annual Renewal"/>
    <m/>
    <s v="Not Retained"/>
    <n v="1"/>
    <s v="Alba Aquino"/>
    <x v="98"/>
    <s v="5/6/2026, 9:53 AM"/>
    <s v="Cancellation"/>
  </r>
  <r>
    <s v="DG0002176118"/>
    <s v="Canceled"/>
    <s v="After Mail"/>
    <s v="5/6/2026, 10:02 AM"/>
    <s v="4/21/2026, 7:00 AM"/>
    <m/>
    <s v="Subscription"/>
    <n v="0.2"/>
    <s v="Not Retained"/>
    <n v="1"/>
    <s v="Linda King"/>
    <x v="98"/>
    <s v="5/6/2026, 10:02 AM"/>
    <s v="Cancellation"/>
  </r>
  <r>
    <s v="DG0000885164"/>
    <s v="Initial"/>
    <s v="D&amp;G Contact Center"/>
    <s v="5/6/2026, 10:38 AM"/>
    <s v="5/27/2026, 7:00 AM"/>
    <s v="3/27/2027, 11:59 PM"/>
    <s v="Subscription"/>
    <m/>
    <s v="Not Retained"/>
    <n v="1"/>
    <s v="Nicole Madrigal"/>
    <x v="98"/>
    <s v="5/6/2026, 10:38 AM"/>
    <s v="Cancellation"/>
  </r>
  <r>
    <s v="DG0001166095"/>
    <s v="Canceled"/>
    <s v="Whirlpool Contact Center"/>
    <s v="5/5/2026, 5:21 AM"/>
    <s v="5/5/2026, 7:00 AM"/>
    <m/>
    <s v="Annual Renewal"/>
    <m/>
    <s v="Not Retained"/>
    <n v="1"/>
    <s v="Sally Strayhall"/>
    <x v="98"/>
    <s v="5/5/2026, 5:21 AM"/>
    <s v="Cancellation"/>
  </r>
  <r>
    <s v="DG0001133875"/>
    <s v="Canceled"/>
    <s v="Whirlpool Contact Center"/>
    <s v="5/5/2026, 10:20 AM"/>
    <s v="5/9/2026, 7:00 AM"/>
    <m/>
    <s v="Subscription"/>
    <m/>
    <s v="Not Retained"/>
    <n v="1"/>
    <s v="Shashikant Patel"/>
    <x v="98"/>
    <s v="5/5/2026, 10:20 AM"/>
    <s v="Cancellation"/>
  </r>
  <r>
    <s v="DG0000876903"/>
    <s v="Canceled"/>
    <s v="After CC"/>
    <s v="5/5/2026, 10:53 AM"/>
    <s v="4/21/2026, 7:00 AM"/>
    <s v="2/21/2027, 11:59 PM"/>
    <s v="Subscription"/>
    <m/>
    <s v="Not Retained"/>
    <n v="1"/>
    <s v="Catherine Pariury"/>
    <x v="98"/>
    <s v="5/5/2026, 10:53 AM"/>
    <s v="Cancellation"/>
  </r>
  <r>
    <s v="DG0001980489"/>
    <s v="Canceled"/>
    <s v="Whirlpool Contact Center"/>
    <s v="5/4/2026, 5:33 AM"/>
    <s v="5/4/2026, 7:00 AM"/>
    <m/>
    <s v="Annual Renewal"/>
    <m/>
    <s v="Not Retained"/>
    <n v="1"/>
    <s v="Alina Fallat"/>
    <x v="98"/>
    <s v="5/4/2026, 5:33 AM"/>
    <s v="Cancellation"/>
  </r>
  <r>
    <s v="DG0000987014"/>
    <s v="Canceled"/>
    <s v="Whirlpool Contact Center"/>
    <s v="5/4/2026, 6:21 AM"/>
    <s v="4/14/2026, 7:00 AM"/>
    <s v="4/13/2027, 11:59 PM"/>
    <s v="Annual Renewal"/>
    <m/>
    <s v="Not Retained"/>
    <n v="1"/>
    <s v="JEFFREY DOLDORF"/>
    <x v="98"/>
    <s v="5/4/2026, 6:21 AM"/>
    <s v="Cancellation"/>
  </r>
  <r>
    <s v="DG0000217792"/>
    <s v="Initial"/>
    <s v="Tel Reg"/>
    <s v="5/4/2026, 11:50 AM"/>
    <s v="5/25/2026, 7:00 AM"/>
    <s v="7/25/2026, 11:59 PM"/>
    <s v="Subscription"/>
    <m/>
    <s v="Not Retained"/>
    <n v="1"/>
    <s v="Randy Derryberry"/>
    <x v="98"/>
    <s v="5/4/2026, 11:50 AM"/>
    <s v="Cancellation"/>
  </r>
  <r>
    <s v="DG0001051981"/>
    <s v="Canceled"/>
    <s v="Whirlpool Contact Center"/>
    <s v="5/4/2026, 12:47 PM"/>
    <s v="5/8/2026, 7:00 AM"/>
    <m/>
    <s v="Annual Renewal"/>
    <m/>
    <s v="Not Retained"/>
    <n v="1"/>
    <s v="ELOISE PRO"/>
    <x v="98"/>
    <s v="5/4/2026, 12:47 PM"/>
    <s v="Cancellation"/>
  </r>
  <r>
    <s v="DG0000972098"/>
    <s v="Canceled"/>
    <s v="Whirlpool Contact Center"/>
    <s v="5/1/2026, 7:10 AM"/>
    <s v="5/1/2026, 7:00 AM"/>
    <s v="4/6/2027, 11:59 PM"/>
    <s v="Annual Renewal"/>
    <m/>
    <s v="Not Retained"/>
    <n v="1"/>
    <s v="ANGELIA MOORE"/>
    <x v="98"/>
    <s v="5/1/2026, 7:10 AM"/>
    <s v="Cancellation"/>
  </r>
  <r>
    <s v="DG0002205610"/>
    <s v="Canceled"/>
    <s v="Tel Reg"/>
    <s v="5/7/2026, 1:34 AM"/>
    <s v="5/6/2026, 7:00 AM"/>
    <m/>
    <s v="Subscription"/>
    <m/>
    <s v="Not Retained"/>
    <n v="1"/>
    <s v="Mag Udhay"/>
    <x v="99"/>
    <s v="5/7/2026, 1:34 AM"/>
    <s v="Cancellation"/>
  </r>
  <r>
    <s v="DG0002202996"/>
    <s v="Canceled"/>
    <s v="Tel Reg"/>
    <s v="5/5/2026, 4:51 AM"/>
    <s v="5/5/2026, 7:00 AM"/>
    <m/>
    <s v="Subscription"/>
    <m/>
    <s v="Not Retained"/>
    <n v="1"/>
    <s v="Mag Udhay"/>
    <x v="99"/>
    <s v="5/5/2026, 4:51 AM"/>
    <s v="Cancellation"/>
  </r>
  <r>
    <s v="DG0002203137"/>
    <s v="Canceled"/>
    <s v="Tel Reg"/>
    <s v="5/5/2026, 4:54 AM"/>
    <s v="5/5/2026, 7:00 AM"/>
    <m/>
    <s v="Subscription"/>
    <n v="0.5"/>
    <s v="Not Retained"/>
    <n v="1"/>
    <s v="Mag Udhay"/>
    <x v="99"/>
    <s v="5/5/2026, 4:54 AM"/>
    <s v="Cancellation"/>
  </r>
  <r>
    <s v="DG0002203245"/>
    <s v="Canceled"/>
    <s v="Tel Reg"/>
    <s v="5/5/2026, 4:55 AM"/>
    <s v="5/5/2026, 7:00 AM"/>
    <m/>
    <s v="Subscription"/>
    <n v="0.5"/>
    <s v="Not Retained"/>
    <n v="1"/>
    <s v="Mag Udhay"/>
    <x v="99"/>
    <s v="5/5/2026, 4:55 AM"/>
    <s v="Cancellation"/>
  </r>
  <r>
    <s v="DG0002203244"/>
    <s v="Initial"/>
    <s v="D&amp;G Contact Center"/>
    <s v="5/5/2026, 4:56 AM"/>
    <s v="6/4/2026, 7:00 AM"/>
    <m/>
    <s v="Subscription"/>
    <n v="0.5"/>
    <s v="Not Retained"/>
    <n v="1"/>
    <s v="Mag Udhay"/>
    <x v="99"/>
    <s v="5/5/2026, 4:56 AM"/>
    <s v="Cancellation"/>
  </r>
  <r>
    <s v="DG0002202994"/>
    <s v="Initial"/>
    <s v="D&amp;G Contact Center"/>
    <s v="5/5/2026, 4:57 AM"/>
    <s v="6/4/2026, 7:00 AM"/>
    <m/>
    <s v="Subscription"/>
    <n v="0.5"/>
    <s v="Not Retained"/>
    <n v="1"/>
    <s v="Mag Udhay"/>
    <x v="99"/>
    <s v="5/5/2026, 4:57 AM"/>
    <s v="Cancellation"/>
  </r>
  <r>
    <s v="DG0001857313"/>
    <s v="Initial"/>
    <s v="Tel Reg"/>
    <s v="5/11/2026, 6:27 AM"/>
    <s v="6/9/2026, 7:00 AM"/>
    <m/>
    <s v="Subscription"/>
    <m/>
    <s v="Not Retained"/>
    <n v="1"/>
    <s v="Derrick Cummings"/>
    <x v="100"/>
    <s v="5/11/2026, 6:27 AM"/>
    <s v="Cancellation"/>
  </r>
  <r>
    <s v="DG0001857312"/>
    <s v="Initial"/>
    <s v="Tel Reg"/>
    <s v="5/11/2026, 6:27 AM"/>
    <s v="6/9/2026, 7:00 AM"/>
    <m/>
    <s v="Subscription"/>
    <m/>
    <s v="Not Retained"/>
    <n v="1"/>
    <s v="Derrick Cummings"/>
    <x v="100"/>
    <s v="5/11/2026, 6:27 AM"/>
    <s v="Cancellation"/>
  </r>
  <r>
    <s v="DG0001857311"/>
    <s v="Initial"/>
    <s v="Tel Reg"/>
    <s v="5/11/2026, 6:28 AM"/>
    <s v="6/9/2026, 7:00 AM"/>
    <m/>
    <s v="Subscription"/>
    <m/>
    <s v="Not Retained"/>
    <n v="1"/>
    <s v="Derrick Cummings"/>
    <x v="100"/>
    <s v="5/11/2026, 6:28 AM"/>
    <s v="Cancellation"/>
  </r>
  <r>
    <s v="DG0001857310"/>
    <s v="Initial"/>
    <s v="Tel Reg"/>
    <s v="5/11/2026, 6:29 AM"/>
    <s v="6/9/2026, 7:00 AM"/>
    <m/>
    <s v="Subscription"/>
    <m/>
    <s v="Not Retained"/>
    <n v="1"/>
    <s v="Derrick Cummings"/>
    <x v="100"/>
    <s v="5/11/2026, 6:29 AM"/>
    <s v="Cancellation"/>
  </r>
  <r>
    <s v="DG0001062374"/>
    <s v="Initial"/>
    <s v="Whirlpool Contact Center"/>
    <s v="5/8/2026, 6:56 AM"/>
    <s v="5/13/2026, 7:00 AM"/>
    <m/>
    <s v="Annual Renewal"/>
    <m/>
    <s v="Not Retained"/>
    <n v="1"/>
    <s v="Cathy Olafson"/>
    <x v="100"/>
    <s v="5/8/2026, 6:56 AM"/>
    <s v="Cancellation"/>
  </r>
  <r>
    <s v="DG0001047617"/>
    <s v="Initial"/>
    <s v="D&amp;G Contact Center"/>
    <s v="5/8/2026, 7:45 AM"/>
    <s v="6/6/2026, 7:00 AM"/>
    <m/>
    <s v="Subscription"/>
    <m/>
    <s v="Not Retained"/>
    <n v="1"/>
    <s v="Rossano Porcelli"/>
    <x v="100"/>
    <s v="5/8/2026, 7:45 AM"/>
    <s v="Cancellation"/>
  </r>
  <r>
    <s v="DG0001594846"/>
    <s v="Initial"/>
    <s v="Tel Reg"/>
    <s v="5/8/2026, 8:12 AM"/>
    <s v="6/3/2026, 7:00 AM"/>
    <m/>
    <s v="Subscription"/>
    <m/>
    <s v="Not Retained"/>
    <n v="1"/>
    <s v="BRIAN COYLE"/>
    <x v="100"/>
    <s v="5/8/2026, 8:12 AM"/>
    <s v="Cancellation"/>
  </r>
  <r>
    <s v="DG0001594845"/>
    <s v="Initial"/>
    <s v="Tel Reg"/>
    <s v="5/8/2026, 8:14 AM"/>
    <s v="6/3/2026, 7:00 AM"/>
    <m/>
    <s v="Subscription"/>
    <m/>
    <s v="Not Retained"/>
    <n v="1"/>
    <s v="BRIAN COYLE"/>
    <x v="100"/>
    <s v="5/8/2026, 8:14 AM"/>
    <s v="Cancellation"/>
  </r>
  <r>
    <s v="DG0001594844"/>
    <s v="Initial"/>
    <s v="Tel Reg"/>
    <s v="5/8/2026, 8:16 AM"/>
    <s v="6/3/2026, 7:00 AM"/>
    <m/>
    <s v="Subscription"/>
    <m/>
    <s v="Not Retained"/>
    <n v="1"/>
    <s v="BRIAN COYLE"/>
    <x v="100"/>
    <s v="5/8/2026, 8:16 AM"/>
    <s v="Cancellation"/>
  </r>
  <r>
    <s v="DG0001594843"/>
    <s v="Initial"/>
    <s v="Tel Reg"/>
    <s v="5/8/2026, 8:16 AM"/>
    <s v="6/3/2026, 7:00 AM"/>
    <m/>
    <s v="Subscription"/>
    <m/>
    <s v="Not Retained"/>
    <n v="1"/>
    <s v="BRIAN COYLE"/>
    <x v="100"/>
    <s v="5/8/2026, 8:16 AM"/>
    <s v="Cancellation"/>
  </r>
  <r>
    <s v="DG0001628995"/>
    <s v="Initial"/>
    <s v="Tel Reg"/>
    <s v="5/8/2026, 8:38 AM"/>
    <s v="5/12/2026, 7:00 AM"/>
    <m/>
    <s v="Subscription"/>
    <m/>
    <s v="Not Retained"/>
    <n v="1"/>
    <s v="Deby Robinson"/>
    <x v="100"/>
    <s v="5/8/2026, 8:38 AM"/>
    <s v="Cancellation"/>
  </r>
  <r>
    <s v="DG0001628992"/>
    <s v="Initial"/>
    <s v="Tel Reg"/>
    <s v="5/8/2026, 8:40 AM"/>
    <s v="5/12/2026, 7:00 AM"/>
    <m/>
    <s v="Subscription"/>
    <m/>
    <s v="Not Retained"/>
    <n v="1"/>
    <s v="Deby Robinson"/>
    <x v="100"/>
    <s v="5/8/2026, 8:40 AM"/>
    <s v="Cancellation"/>
  </r>
  <r>
    <s v="DG0001004391"/>
    <s v="Canceled"/>
    <s v="Whirlpool Contact Center"/>
    <s v="5/8/2026, 8:52 AM"/>
    <s v="5/8/2026, 7:00 AM"/>
    <s v="4/20/2027, 11:59 PM"/>
    <s v="Annual Renewal"/>
    <m/>
    <s v="Not Retained"/>
    <n v="1"/>
    <s v="Evelyn Tessitore"/>
    <x v="100"/>
    <s v="5/8/2026, 8:52 AM"/>
    <s v="Cancellation"/>
  </r>
  <r>
    <s v="DG0000442173"/>
    <s v="Initial"/>
    <s v="Whirlpool Contact Center"/>
    <s v="5/8/2026, 9:40 AM"/>
    <s v="5/30/2026, 7:00 AM"/>
    <s v="5/30/2026, 11:59 PM"/>
    <s v="Annual Renewal"/>
    <m/>
    <s v="Not Retained"/>
    <n v="1"/>
    <s v="Tonya Idlett"/>
    <x v="100"/>
    <s v="5/8/2026, 9:40 AM"/>
    <s v="Cancellation"/>
  </r>
  <r>
    <s v="DG0002159396"/>
    <s v="Canceled"/>
    <s v="D&amp;G Contact Center"/>
    <s v="5/8/2026, 10:07 AM"/>
    <s v="4/13/2026, 7:00 AM"/>
    <m/>
    <s v="Subscription"/>
    <n v="0.5"/>
    <s v="Not Retained"/>
    <n v="1"/>
    <s v="Stephanie Feller"/>
    <x v="100"/>
    <s v="5/8/2026, 10:07 AM"/>
    <s v="Cancellation"/>
  </r>
  <r>
    <s v="DG0002159395"/>
    <s v="Canceled"/>
    <s v="D&amp;G Contact Center"/>
    <s v="5/8/2026, 10:08 AM"/>
    <s v="4/13/2026, 7:00 AM"/>
    <m/>
    <s v="Subscription"/>
    <n v="0.5"/>
    <s v="Not Retained"/>
    <n v="1"/>
    <s v="Stephanie Feller"/>
    <x v="100"/>
    <s v="5/8/2026, 10:08 AM"/>
    <s v="Cancellation"/>
  </r>
  <r>
    <s v="DG0002159394"/>
    <s v="Canceled"/>
    <s v="D&amp;G Contact Center"/>
    <s v="5/8/2026, 10:11 AM"/>
    <s v="4/13/2026, 7:00 AM"/>
    <m/>
    <s v="Subscription"/>
    <n v="0.5"/>
    <s v="Not Retained"/>
    <n v="1"/>
    <s v="Stephanie Feller"/>
    <x v="100"/>
    <s v="5/8/2026, 10:11 AM"/>
    <s v="Cancellation"/>
  </r>
  <r>
    <s v="DG0002159393"/>
    <s v="Canceled"/>
    <s v="Tel Reg"/>
    <s v="5/8/2026, 10:12 AM"/>
    <s v="4/13/2026, 7:00 AM"/>
    <m/>
    <s v="Subscription"/>
    <n v="0.5"/>
    <s v="Not Retained"/>
    <n v="1"/>
    <s v="Stephanie Feller"/>
    <x v="100"/>
    <s v="5/8/2026, 10:12 AM"/>
    <s v="Cancellation"/>
  </r>
  <r>
    <s v="DG0001078371"/>
    <s v="Initial"/>
    <s v="Whirlpool Contact Center"/>
    <s v="5/8/2026, 12:23 PM"/>
    <s v="5/19/2026, 7:00 AM"/>
    <m/>
    <s v="Annual Renewal"/>
    <m/>
    <s v="Not Retained"/>
    <n v="1"/>
    <s v="Michelle Holderbaum"/>
    <x v="100"/>
    <s v="5/8/2026, 12:23 PM"/>
    <s v="Cancellation"/>
  </r>
  <r>
    <s v="DG0001889835"/>
    <s v="Initial"/>
    <s v="Tel Reg"/>
    <s v="5/7/2026, 6:10 AM"/>
    <s v="5/18/2026, 7:00 AM"/>
    <m/>
    <s v="Subscription"/>
    <n v="0.5"/>
    <s v="Not Retained"/>
    <n v="1"/>
    <s v="Kenneth Berry"/>
    <x v="100"/>
    <s v="5/7/2026, 6:10 AM"/>
    <s v="Cancellation"/>
  </r>
  <r>
    <s v="DG0002146066"/>
    <s v="Canceled"/>
    <s v="Tel Reg"/>
    <s v="5/7/2026, 7:51 AM"/>
    <s v="5/7/2026, 7:00 AM"/>
    <m/>
    <s v="Subscription"/>
    <n v="0.5"/>
    <s v="Not Retained"/>
    <n v="1"/>
    <s v="Lyuda Valencia"/>
    <x v="100"/>
    <s v="5/7/2026, 7:51 AM"/>
    <s v="Cancellation"/>
  </r>
  <r>
    <s v="DG0000967267"/>
    <s v="Initial"/>
    <s v="Tel Reg"/>
    <s v="5/7/2026, 8:01 AM"/>
    <s v="6/3/2026, 7:00 AM"/>
    <s v="4/3/2027, 11:59 PM"/>
    <s v="Subscription"/>
    <m/>
    <s v="Not Retained"/>
    <n v="1"/>
    <s v="Philip Bender"/>
    <x v="100"/>
    <s v="5/7/2026, 8:01 AM"/>
    <s v="Cancellation"/>
  </r>
  <r>
    <s v="DG0001915390"/>
    <s v="Initial"/>
    <s v="Tel Reg"/>
    <s v="5/7/2026, 8:40 AM"/>
    <s v="5/25/2026, 7:00 AM"/>
    <m/>
    <s v="Subscription"/>
    <m/>
    <s v="Not Retained"/>
    <n v="1"/>
    <s v="Autumn Ace"/>
    <x v="100"/>
    <s v="5/7/2026, 8:40 AM"/>
    <s v="Cancellation"/>
  </r>
  <r>
    <s v="DG0001915389"/>
    <s v="Initial"/>
    <s v="Tel Reg"/>
    <s v="5/7/2026, 8:41 AM"/>
    <s v="5/25/2026, 7:00 AM"/>
    <m/>
    <s v="Subscription"/>
    <m/>
    <s v="Not Retained"/>
    <n v="1"/>
    <s v="Autumn Ace"/>
    <x v="100"/>
    <s v="5/7/2026, 8:41 AM"/>
    <s v="Cancellation"/>
  </r>
  <r>
    <s v="DG0001915388"/>
    <s v="Initial"/>
    <s v="Tel Reg"/>
    <s v="5/7/2026, 8:42 AM"/>
    <s v="5/25/2026, 7:00 AM"/>
    <m/>
    <s v="Subscription"/>
    <m/>
    <s v="Not Retained"/>
    <n v="1"/>
    <s v="Autumn Ace"/>
    <x v="100"/>
    <s v="5/7/2026, 8:42 AM"/>
    <s v="Cancellation"/>
  </r>
  <r>
    <s v="DG0001915387"/>
    <s v="Initial"/>
    <s v="Tel Reg"/>
    <s v="5/7/2026, 8:43 AM"/>
    <s v="5/25/2026, 7:00 AM"/>
    <m/>
    <s v="Subscription"/>
    <m/>
    <s v="Not Retained"/>
    <n v="1"/>
    <s v="Autumn Ace"/>
    <x v="100"/>
    <s v="5/7/2026, 8:43 AM"/>
    <s v="Cancellation"/>
  </r>
  <r>
    <s v="DG0001404764"/>
    <s v="Canceled"/>
    <s v="Whirlpool Contact Center"/>
    <s v="5/7/2026, 9:07 AM"/>
    <s v="5/7/2026, 7:00 AM"/>
    <m/>
    <s v="Annual Renewal"/>
    <m/>
    <s v="Not Retained"/>
    <n v="1"/>
    <s v="Christopher Wheeler"/>
    <x v="100"/>
    <s v="5/7/2026, 9:07 AM"/>
    <s v="Cancellation"/>
  </r>
  <r>
    <s v="DG0002026079"/>
    <s v="Canceled"/>
    <s v="Tel Reg"/>
    <s v="5/7/2026, 10:33 AM"/>
    <s v="5/7/2026, 7:00 AM"/>
    <m/>
    <s v="Subscription"/>
    <m/>
    <s v="Not Retained"/>
    <n v="1"/>
    <s v="Mike Rusika"/>
    <x v="100"/>
    <s v="5/7/2026, 10:33 AM"/>
    <s v="Cancellation"/>
  </r>
  <r>
    <s v="DG0001501430"/>
    <s v="Canceled"/>
    <s v="After CC"/>
    <s v="5/7/2026, 1:12 PM"/>
    <s v="5/7/2026, 7:00 AM"/>
    <m/>
    <s v="Subscription"/>
    <m/>
    <s v="Not Retained"/>
    <n v="1"/>
    <s v="Barry Harnick"/>
    <x v="100"/>
    <s v="5/7/2026, 1:12 PM"/>
    <s v="Cancellation"/>
  </r>
  <r>
    <s v="DG0001403342"/>
    <s v="Canceled"/>
    <s v="Tel Reg"/>
    <s v="5/7/2026, 2:01 PM"/>
    <s v="5/7/2026, 7:00 AM"/>
    <m/>
    <s v="Subscription"/>
    <m/>
    <s v="Not Retained"/>
    <n v="1"/>
    <s v="Montavias Sheely"/>
    <x v="100"/>
    <s v="5/7/2026, 2:01 PM"/>
    <s v="Cancellation"/>
  </r>
  <r>
    <s v="DG0001403341"/>
    <s v="Canceled"/>
    <s v="Tel Reg"/>
    <s v="5/7/2026, 2:02 PM"/>
    <s v="5/7/2026, 7:00 AM"/>
    <m/>
    <s v="Subscription"/>
    <m/>
    <s v="Not Retained"/>
    <n v="1"/>
    <s v="Montavias Sheely"/>
    <x v="100"/>
    <s v="5/7/2026, 2:02 PM"/>
    <s v="Cancellation"/>
  </r>
  <r>
    <s v="DG0000939534"/>
    <s v="Canceled"/>
    <s v="Whirlpool Contact Center"/>
    <s v="5/6/2026, 6:12 AM"/>
    <s v="4/24/2026, 7:00 AM"/>
    <s v="3/23/2027, 11:59 PM"/>
    <s v="Annual Renewal"/>
    <m/>
    <s v="Not Retained"/>
    <n v="1"/>
    <s v="Kathleen Tokarz"/>
    <x v="100"/>
    <s v="5/6/2026, 6:12 AM"/>
    <s v="Cancellation"/>
  </r>
  <r>
    <s v="DG0001786800"/>
    <s v="Initial"/>
    <s v="Tel Reg"/>
    <s v="5/6/2026, 8:34 AM"/>
    <s v="5/22/2026, 7:00 AM"/>
    <m/>
    <s v="Subscription"/>
    <n v="0.2"/>
    <s v="Not Retained"/>
    <n v="1"/>
    <s v="Linda Timmer"/>
    <x v="100"/>
    <s v="5/6/2026, 8:34 AM"/>
    <s v="Cancellation"/>
  </r>
  <r>
    <s v="DG0001371137"/>
    <s v="Canceled"/>
    <s v="After CC"/>
    <s v="5/6/2026, 9:28 AM"/>
    <s v="5/6/2026, 7:00 AM"/>
    <m/>
    <s v="Subscription"/>
    <m/>
    <s v="Not Retained"/>
    <n v="1"/>
    <s v="David Bunch"/>
    <x v="100"/>
    <s v="5/6/2026, 9:28 AM"/>
    <s v="Cancellation"/>
  </r>
  <r>
    <s v="DG0000829865"/>
    <s v="Initial"/>
    <s v="After Web"/>
    <s v="5/6/2026, 12:42 PM"/>
    <s v="5/27/2026, 7:00 AM"/>
    <s v="1/27/2027, 11:59 PM"/>
    <s v="Subscription"/>
    <m/>
    <s v="Not Retained"/>
    <n v="1"/>
    <s v="Janice Howard"/>
    <x v="100"/>
    <s v="5/6/2026, 12:42 PM"/>
    <s v="Cancellation"/>
  </r>
  <r>
    <s v="DG0001056447"/>
    <s v="Canceled"/>
    <s v="Whirlpool Contact Center"/>
    <s v="5/5/2026, 6:07 AM"/>
    <s v="5/11/2026, 7:00 AM"/>
    <m/>
    <s v="Annual Renewal"/>
    <m/>
    <s v="Not Retained"/>
    <n v="1"/>
    <s v="Cindy Queen"/>
    <x v="100"/>
    <s v="5/5/2026, 6:07 AM"/>
    <s v="Cancellation"/>
  </r>
  <r>
    <s v="DG0001565958"/>
    <s v="Initial"/>
    <s v="Tel Reg"/>
    <s v="5/5/2026, 9:26 AM"/>
    <s v="5/26/2026, 7:00 AM"/>
    <m/>
    <s v="Subscription"/>
    <m/>
    <s v="Not Retained"/>
    <n v="1"/>
    <s v="Amelia Berry"/>
    <x v="100"/>
    <s v="5/5/2026, 9:26 AM"/>
    <s v="Cancellation"/>
  </r>
  <r>
    <s v="DG0001565956"/>
    <s v="Initial"/>
    <s v="Tel Reg"/>
    <s v="5/5/2026, 9:27 AM"/>
    <s v="5/26/2026, 7:00 AM"/>
    <m/>
    <s v="Subscription"/>
    <m/>
    <s v="Not Retained"/>
    <n v="1"/>
    <s v="Amelia Berry"/>
    <x v="100"/>
    <s v="5/5/2026, 9:27 AM"/>
    <s v="Cancellation"/>
  </r>
  <r>
    <s v="DG0001565955"/>
    <s v="Initial"/>
    <s v="Tel Reg"/>
    <s v="5/5/2026, 9:28 AM"/>
    <s v="5/26/2026, 7:00 AM"/>
    <m/>
    <s v="Subscription"/>
    <m/>
    <s v="Not Retained"/>
    <n v="1"/>
    <s v="Amelia Berry"/>
    <x v="100"/>
    <s v="5/5/2026, 9:28 AM"/>
    <s v="Cancellation"/>
  </r>
  <r>
    <s v="DG0001565954"/>
    <s v="Initial"/>
    <s v="Tel Reg"/>
    <s v="5/5/2026, 9:30 AM"/>
    <s v="5/26/2026, 7:00 AM"/>
    <m/>
    <s v="Subscription"/>
    <m/>
    <s v="Not Retained"/>
    <n v="1"/>
    <s v="Amelia Berry"/>
    <x v="100"/>
    <s v="5/5/2026, 9:30 AM"/>
    <s v="Cancellation"/>
  </r>
  <r>
    <s v="DG0001025504"/>
    <s v="Initial"/>
    <s v="Tel Reg"/>
    <s v="5/5/2026, 10:10 AM"/>
    <s v="5/28/2026, 7:00 AM"/>
    <s v="4/28/2027, 11:59 PM"/>
    <s v="Subscription"/>
    <m/>
    <s v="Not Retained"/>
    <n v="1"/>
    <s v="Kathie Dennison"/>
    <x v="100"/>
    <s v="5/5/2026, 10:10 AM"/>
    <s v="Cancellation"/>
  </r>
  <r>
    <s v="DG0001025502"/>
    <s v="Initial"/>
    <s v="Tel Reg"/>
    <s v="5/5/2026, 10:11 AM"/>
    <s v="5/28/2026, 7:00 AM"/>
    <s v="4/28/2027, 11:59 PM"/>
    <s v="Subscription"/>
    <m/>
    <s v="Not Retained"/>
    <n v="1"/>
    <s v="Kathie Dennison"/>
    <x v="100"/>
    <s v="5/5/2026, 10:11 AM"/>
    <s v="Cancellation"/>
  </r>
  <r>
    <s v="DG0001025501"/>
    <s v="Initial"/>
    <s v="Tel Reg"/>
    <s v="5/5/2026, 10:12 AM"/>
    <s v="5/28/2026, 7:00 AM"/>
    <s v="4/28/2027, 11:59 PM"/>
    <s v="Subscription"/>
    <m/>
    <s v="Not Retained"/>
    <n v="1"/>
    <s v="Kathie Dennison"/>
    <x v="100"/>
    <s v="5/5/2026, 10:12 AM"/>
    <s v="Cancellation"/>
  </r>
  <r>
    <s v="DG0001025500"/>
    <s v="Initial"/>
    <s v="Tel Reg"/>
    <s v="5/5/2026, 10:12 AM"/>
    <s v="5/28/2026, 7:00 AM"/>
    <s v="4/28/2027, 11:59 PM"/>
    <s v="Subscription"/>
    <m/>
    <s v="Not Retained"/>
    <n v="1"/>
    <s v="Kathie Dennison"/>
    <x v="100"/>
    <s v="5/5/2026, 10:12 AM"/>
    <s v="Cancellation"/>
  </r>
  <r>
    <s v="DG0001025499"/>
    <s v="Initial"/>
    <s v="Tel Reg"/>
    <s v="5/5/2026, 10:13 AM"/>
    <s v="5/28/2026, 7:00 AM"/>
    <s v="4/28/2027, 11:59 PM"/>
    <s v="Subscription"/>
    <m/>
    <s v="Not Retained"/>
    <n v="1"/>
    <s v="Kathie Dennison"/>
    <x v="100"/>
    <s v="5/5/2026, 10:13 AM"/>
    <s v="Cancellation"/>
  </r>
  <r>
    <s v="DG0001025468"/>
    <s v="Initial"/>
    <s v="After CC"/>
    <s v="5/5/2026, 10:14 AM"/>
    <s v="5/28/2026, 7:00 AM"/>
    <m/>
    <s v="Subscription"/>
    <m/>
    <s v="Not Retained"/>
    <n v="1"/>
    <s v="Kathie Dennison"/>
    <x v="100"/>
    <s v="5/5/2026, 10:14 AM"/>
    <s v="Cancellation"/>
  </r>
  <r>
    <s v="DG0001603569"/>
    <s v="Canceled"/>
    <s v="Tel Reg"/>
    <s v="5/5/2026, 11:39 AM"/>
    <s v="5/5/2026, 7:00 AM"/>
    <m/>
    <s v="Subscription"/>
    <m/>
    <s v="Not Retained"/>
    <n v="1"/>
    <s v="Danny King"/>
    <x v="100"/>
    <s v="5/5/2026, 11:39 AM"/>
    <s v="Cancellation"/>
  </r>
  <r>
    <s v="DG0001603568"/>
    <s v="Canceled"/>
    <s v="Tel Reg"/>
    <s v="5/5/2026, 11:40 AM"/>
    <s v="5/5/2026, 7:00 AM"/>
    <m/>
    <s v="Subscription"/>
    <m/>
    <s v="Not Retained"/>
    <n v="1"/>
    <s v="Danny King"/>
    <x v="100"/>
    <s v="5/5/2026, 11:40 AM"/>
    <s v="Cancellation"/>
  </r>
  <r>
    <s v="DG0001603567"/>
    <s v="Canceled"/>
    <s v="Tel Reg"/>
    <s v="5/5/2026, 11:41 AM"/>
    <s v="5/5/2026, 7:00 AM"/>
    <m/>
    <s v="Subscription"/>
    <m/>
    <s v="Not Retained"/>
    <n v="1"/>
    <s v="Danny King"/>
    <x v="100"/>
    <s v="5/5/2026, 11:41 AM"/>
    <s v="Cancellation"/>
  </r>
  <r>
    <s v="DG0001603566"/>
    <s v="Canceled"/>
    <s v="Tel Reg"/>
    <s v="5/5/2026, 11:41 AM"/>
    <s v="5/5/2026, 7:00 AM"/>
    <m/>
    <s v="Subscription"/>
    <m/>
    <s v="Not Retained"/>
    <n v="1"/>
    <s v="Danny King"/>
    <x v="100"/>
    <s v="5/5/2026, 11:41 AM"/>
    <s v="Cancellation"/>
  </r>
  <r>
    <s v="DG0001603565"/>
    <s v="Canceled"/>
    <s v="Tel Reg"/>
    <s v="5/5/2026, 11:42 AM"/>
    <s v="5/5/2026, 7:00 AM"/>
    <m/>
    <s v="Subscription"/>
    <m/>
    <s v="Not Retained"/>
    <n v="1"/>
    <s v="Danny King"/>
    <x v="100"/>
    <s v="5/5/2026, 11:42 AM"/>
    <s v="Cancellation"/>
  </r>
  <r>
    <s v="DG0001603564"/>
    <s v="Canceled"/>
    <s v="Tel Reg"/>
    <s v="5/5/2026, 11:43 AM"/>
    <s v="5/5/2026, 7:00 AM"/>
    <m/>
    <s v="Subscription"/>
    <m/>
    <s v="Not Retained"/>
    <n v="1"/>
    <s v="Danny King"/>
    <x v="100"/>
    <s v="5/5/2026, 11:43 AM"/>
    <s v="Cancellation"/>
  </r>
  <r>
    <s v="DG0000163182"/>
    <s v="Initial"/>
    <s v="Tel Reg"/>
    <s v="5/5/2026, 12:01 PM"/>
    <s v="6/3/2026, 7:00 AM"/>
    <s v="4/3/2027, 11:59 PM"/>
    <s v="Subscription"/>
    <m/>
    <s v="Not Retained"/>
    <n v="1"/>
    <s v="Charles Vickers"/>
    <x v="100"/>
    <s v="5/5/2026, 12:01 PM"/>
    <s v="Cancellation"/>
  </r>
  <r>
    <s v="DG0002028409"/>
    <s v="Initial"/>
    <s v="Tel Reg"/>
    <s v="5/5/2026, 12:17 PM"/>
    <s v="5/25/2026, 7:00 AM"/>
    <m/>
    <s v="Subscription"/>
    <m/>
    <s v="Not Retained"/>
    <n v="1"/>
    <s v="Sheldon Eugene Estes"/>
    <x v="100"/>
    <s v="5/5/2026, 12:17 PM"/>
    <s v="Cancellation"/>
  </r>
  <r>
    <s v="DG0000747118"/>
    <s v="Initial"/>
    <s v="After Web"/>
    <s v="5/5/2026, 12:43 PM"/>
    <s v="5/28/2026, 7:00 AM"/>
    <s v="1/28/2027, 11:59 PM"/>
    <s v="Subscription"/>
    <m/>
    <s v="Not Retained"/>
    <n v="1"/>
    <s v="Antonio Pavone"/>
    <x v="100"/>
    <s v="5/5/2026, 12:43 PM"/>
    <s v="Cancellation"/>
  </r>
  <r>
    <s v="DG0001139134"/>
    <s v="Canceled"/>
    <s v="D&amp;G Contact Center"/>
    <s v="5/5/2026, 12:45 PM"/>
    <s v="5/11/2026, 7:00 AM"/>
    <m/>
    <s v="Subscription"/>
    <m/>
    <s v="Not Retained"/>
    <n v="1"/>
    <s v="Antonio Pavone"/>
    <x v="100"/>
    <s v="5/5/2026, 12:45 PM"/>
    <s v="Cancellation"/>
  </r>
  <r>
    <s v="DG0001139133"/>
    <s v="Canceled"/>
    <s v="D&amp;G Contact Center"/>
    <s v="5/5/2026, 12:46 PM"/>
    <s v="5/11/2026, 7:00 AM"/>
    <m/>
    <s v="Subscription"/>
    <m/>
    <s v="Not Retained"/>
    <n v="1"/>
    <s v="Antonio Pavone"/>
    <x v="100"/>
    <s v="5/5/2026, 12:46 PM"/>
    <s v="Cancellation"/>
  </r>
  <r>
    <s v="DG0002048355"/>
    <s v="Canceled"/>
    <s v="Whirlpool Contact Center"/>
    <s v="5/5/2026, 1:01 PM"/>
    <s v="5/5/2026, 7:00 AM"/>
    <m/>
    <s v="Annual Renewal"/>
    <m/>
    <s v="Not Retained"/>
    <n v="1"/>
    <s v="Ramona Isbell"/>
    <x v="100"/>
    <s v="5/5/2026, 1:01 PM"/>
    <s v="Cancellation"/>
  </r>
  <r>
    <s v="DG0001710391"/>
    <s v="Initial"/>
    <s v="Tel Reg"/>
    <s v="5/5/2026, 1:53 PM"/>
    <s v="6/3/2026, 7:00 AM"/>
    <m/>
    <s v="Subscription"/>
    <m/>
    <s v="Not Retained"/>
    <n v="1"/>
    <s v="Mickey Lipska"/>
    <x v="100"/>
    <s v="5/5/2026, 1:53 PM"/>
    <s v="Cancellation"/>
  </r>
  <r>
    <s v="DG0002104809"/>
    <s v="Canceled"/>
    <s v="D&amp;G Contact Center"/>
    <s v="5/4/2026, 10:53 AM"/>
    <s v="4/18/2026, 7:00 AM"/>
    <m/>
    <s v="Subscription"/>
    <n v="0.5"/>
    <s v="Not Retained"/>
    <n v="1"/>
    <s v="Marilyn Williams"/>
    <x v="100"/>
    <s v="5/4/2026, 10:53 AM"/>
    <s v="Cancellation"/>
  </r>
  <r>
    <s v="DG0002104628"/>
    <s v="Canceled"/>
    <s v="D&amp;G Contact Center"/>
    <s v="5/4/2026, 10:54 AM"/>
    <s v="4/18/2026, 7:00 AM"/>
    <m/>
    <s v="Subscription"/>
    <n v="0.5"/>
    <s v="Not Retained"/>
    <n v="1"/>
    <s v="Marilyn Williams"/>
    <x v="100"/>
    <s v="5/4/2026, 10:54 AM"/>
    <s v="Cancellation"/>
  </r>
  <r>
    <s v="DG0002071405"/>
    <s v="Canceled"/>
    <s v="D&amp;G Contact Center"/>
    <s v="5/1/2026, 7:08 AM"/>
    <s v="4/9/2026, 7:00 AM"/>
    <m/>
    <s v="Subscription"/>
    <n v="0.5"/>
    <s v="Not Retained"/>
    <n v="1"/>
    <s v="Dorraine Drysdale"/>
    <x v="100"/>
    <s v="5/1/2026, 7:08 AM"/>
    <s v="Cancellation"/>
  </r>
  <r>
    <s v="DG0002071404"/>
    <s v="Canceled"/>
    <s v="D&amp;G Contact Center"/>
    <s v="5/1/2026, 7:09 AM"/>
    <s v="4/9/2026, 7:00 AM"/>
    <m/>
    <s v="Subscription"/>
    <n v="0.5"/>
    <s v="Not Retained"/>
    <n v="1"/>
    <s v="Dorraine Drysdale"/>
    <x v="100"/>
    <s v="5/1/2026, 7:09 AM"/>
    <s v="Cancellation"/>
  </r>
  <r>
    <s v="DG0000770004"/>
    <s v="Canceled"/>
    <s v="Whirlpool Contact Center"/>
    <s v="5/1/2026, 10:09 AM"/>
    <s v="5/1/2026, 7:00 AM"/>
    <s v="12/26/2026, 11:59 PM"/>
    <s v="Annual Renewal"/>
    <m/>
    <s v="Not Retained"/>
    <n v="1"/>
    <s v="Linda Gonzeles"/>
    <x v="100"/>
    <s v="5/1/2026, 10:09 AM"/>
    <s v="Cancellation"/>
  </r>
  <r>
    <s v="DG0000670849"/>
    <s v="Canceled"/>
    <s v="Whirlpool Contact Center"/>
    <s v="5/8/2026, 7:38 AM"/>
    <s v="4/27/2026, 7:00 AM"/>
    <s v="10/31/2026, 11:59 PM"/>
    <s v="Annual Renewal"/>
    <m/>
    <s v="Not Retained"/>
    <n v="1"/>
    <s v="Aimee James"/>
    <x v="101"/>
    <s v="5/8/2026, 7:38 AM"/>
    <s v="Cancellation"/>
  </r>
  <r>
    <s v="DG0001395954"/>
    <s v="Canceled"/>
    <s v="Whirlpool Contact Center"/>
    <s v="5/6/2026, 6:38 AM"/>
    <s v="5/6/2026, 7:00 AM"/>
    <m/>
    <s v="Subscription"/>
    <m/>
    <s v="Not Retained"/>
    <n v="1"/>
    <s v="TAMRA VICTOR"/>
    <x v="101"/>
    <s v="5/6/2026, 6:38 AM"/>
    <s v="Cancellation"/>
  </r>
  <r>
    <s v="DG0001841275"/>
    <s v="Initial"/>
    <s v="D&amp;G Contact Center"/>
    <s v="5/5/2026, 1:15 PM"/>
    <s v="6/4/2026, 7:00 AM"/>
    <m/>
    <s v="Subscription"/>
    <n v="0.5"/>
    <s v="Not Retained"/>
    <n v="1"/>
    <s v="Kimberly Erickson"/>
    <x v="101"/>
    <s v="5/5/2026, 1:15 PM"/>
    <s v="Cancellation"/>
  </r>
  <r>
    <s v="DG0001841207"/>
    <s v="Canceled"/>
    <s v="Tel Reg"/>
    <s v="5/5/2026, 1:17 PM"/>
    <s v="4/6/2026, 7:00 AM"/>
    <m/>
    <s v="Subscription"/>
    <n v="0.5"/>
    <s v="Not Retained"/>
    <n v="1"/>
    <s v="Kimberly Erickson"/>
    <x v="101"/>
    <s v="5/5/2026, 1:17 PM"/>
    <s v="Cancellation"/>
  </r>
  <r>
    <s v="DG0001396831"/>
    <s v="Canceled"/>
    <s v="Whirlpool Contact Center"/>
    <s v="5/4/2026, 10:16 AM"/>
    <s v="5/4/2026, 7:00 AM"/>
    <m/>
    <s v="Annual Renewal"/>
    <m/>
    <s v="Not Retained"/>
    <n v="1"/>
    <s v="YOLONDA CONNOR"/>
    <x v="101"/>
    <s v="5/4/2026, 10:16 AM"/>
    <s v="Cancellation"/>
  </r>
  <r>
    <s v="DG0000107452"/>
    <s v="Canceled"/>
    <s v="Whirlpool Contact Center"/>
    <s v="5/4/2026, 10:44 AM"/>
    <s v="5/4/2026, 7:00 AM"/>
    <s v="12/25/2026, 11:59 PM"/>
    <s v="Annual Renewal"/>
    <m/>
    <s v="Not Retained"/>
    <n v="1"/>
    <s v="Shreray Farris"/>
    <x v="101"/>
    <s v="5/4/2026, 10:44 AM"/>
    <s v="Cancellation"/>
  </r>
  <r>
    <s v="DG0000107456"/>
    <s v="Canceled"/>
    <s v="Whirlpool Contact Center"/>
    <s v="5/4/2026, 10:45 AM"/>
    <s v="5/4/2026, 7:00 AM"/>
    <s v="12/25/2026, 11:59 PM"/>
    <s v="Annual Renewal"/>
    <m/>
    <s v="Not Retained"/>
    <n v="1"/>
    <s v="Shreray Farris"/>
    <x v="101"/>
    <s v="5/4/2026, 10:45 AM"/>
    <s v="Cancellation"/>
  </r>
  <r>
    <s v="DG0000514939"/>
    <s v="Canceled"/>
    <s v="After Mail"/>
    <s v="5/11/2026, 7:12 AM"/>
    <s v="5/11/2026, 7:00 AM"/>
    <s v="7/21/2026, 11:59 PM"/>
    <s v="Subscription"/>
    <m/>
    <s v="Not Retained"/>
    <n v="1"/>
    <s v="Sandra Walden"/>
    <x v="102"/>
    <s v="5/11/2026, 7:12 AM"/>
    <s v="Cancellation"/>
  </r>
  <r>
    <s v="DG0002116324"/>
    <s v="Canceled"/>
    <s v="Whirlpool Contact Center"/>
    <s v="5/8/2026, 1:22 PM"/>
    <s v="5/8/2026, 7:00 AM"/>
    <m/>
    <s v="Annual Renewal"/>
    <m/>
    <s v="Not Retained"/>
    <n v="1"/>
    <s v="David Gray"/>
    <x v="102"/>
    <s v="5/8/2026, 1:22 PM"/>
    <s v="Cancellation"/>
  </r>
  <r>
    <s v="DG0000364615"/>
    <s v="Initial"/>
    <s v="After Web"/>
    <s v="5/8/2026, 2:07 PM"/>
    <s v="5/17/2026, 7:00 AM"/>
    <s v="3/17/2027, 11:59 PM"/>
    <s v="Subscription"/>
    <m/>
    <s v="Not Retained"/>
    <n v="1"/>
    <s v="Anne Archer"/>
    <x v="102"/>
    <s v="5/8/2026, 2:07 PM"/>
    <s v="Cancellation"/>
  </r>
  <r>
    <s v="DG0002054350"/>
    <s v="Initial"/>
    <s v="After CC"/>
    <s v="5/8/2026, 2:52 PM"/>
    <s v="6/3/2026, 7:00 AM"/>
    <m/>
    <s v="Subscription"/>
    <m/>
    <s v="Not Retained"/>
    <n v="1"/>
    <s v="Tiffanie Inman"/>
    <x v="102"/>
    <s v="5/8/2026, 2:52 PM"/>
    <s v="Cancellation"/>
  </r>
  <r>
    <s v="DG0000552965"/>
    <s v="Initial"/>
    <s v="After Mail"/>
    <s v="5/8/2026, 3:15 PM"/>
    <s v="5/15/2026, 7:00 AM"/>
    <s v="8/15/2026, 11:59 PM"/>
    <s v="Subscription"/>
    <m/>
    <s v="Not Retained"/>
    <n v="1"/>
    <s v="Paula Sharier"/>
    <x v="102"/>
    <s v="5/8/2026, 3:15 PM"/>
    <s v="Cancellation"/>
  </r>
  <r>
    <s v="DG0001501220"/>
    <s v="Initial"/>
    <s v="Whirlpool Contact Center"/>
    <s v="5/8/2026, 3:32 PM"/>
    <s v="6/6/2026, 7:00 AM"/>
    <m/>
    <s v="Subscription"/>
    <m/>
    <s v="Not Retained"/>
    <n v="1"/>
    <s v="Lupe Gomez"/>
    <x v="102"/>
    <s v="5/8/2026, 3:32 PM"/>
    <s v="Cancellation"/>
  </r>
  <r>
    <s v="DG0002103890"/>
    <s v="Canceled"/>
    <s v="Whirlpool Contact Center"/>
    <s v="5/7/2026, 1:22 PM"/>
    <s v="4/18/2026, 7:00 AM"/>
    <m/>
    <s v="Annual Renewal"/>
    <m/>
    <s v="Not Retained"/>
    <n v="1"/>
    <s v="Lorena Carpenter"/>
    <x v="102"/>
    <s v="5/7/2026, 1:22 PM"/>
    <s v="Cancellation"/>
  </r>
  <r>
    <s v="DG0000501633"/>
    <s v="Initial"/>
    <s v="D&amp;G Contact Center"/>
    <s v="5/11/2026, 7:43 AM"/>
    <s v="6/10/2026, 7:00 AM"/>
    <s v="8/10/2026, 11:59 PM"/>
    <s v="Subscription"/>
    <m/>
    <s v="Not Retained"/>
    <n v="1"/>
    <s v="Gerald Taylor"/>
    <x v="103"/>
    <s v="5/11/2026, 7:43 AM"/>
    <s v="Cancellation"/>
  </r>
  <r>
    <s v="DG0001019959"/>
    <s v="Initial"/>
    <s v="After Web"/>
    <s v="5/7/2026, 10:20 AM"/>
    <s v="5/27/2026, 7:00 AM"/>
    <s v="4/27/2027, 11:59 PM"/>
    <s v="Subscription"/>
    <m/>
    <s v="Not Retained"/>
    <n v="1"/>
    <s v="Chuanbo Zhang"/>
    <x v="103"/>
    <s v="5/7/2026, 10:20 AM"/>
    <s v="Cancellation"/>
  </r>
  <r>
    <s v="DG0001685781"/>
    <s v="Initial"/>
    <s v="Tel Reg"/>
    <s v="5/7/2026, 10:21 AM"/>
    <s v="5/27/2026, 7:00 AM"/>
    <m/>
    <s v="Subscription"/>
    <m/>
    <s v="Not Retained"/>
    <n v="1"/>
    <s v="Chuanbo Zhang"/>
    <x v="103"/>
    <s v="5/7/2026, 10:21 AM"/>
    <s v="Cancellation"/>
  </r>
  <r>
    <s v="DG0000378307"/>
    <s v="Canceled"/>
    <s v="Whirlpool Contact Center"/>
    <s v="5/7/2026, 1:00 PM"/>
    <s v="5/7/2026, 7:00 AM"/>
    <s v="4/2/2027, 11:59 PM"/>
    <s v="Annual Renewal"/>
    <m/>
    <s v="Not Retained"/>
    <n v="1"/>
    <s v="Jessica FARLEY"/>
    <x v="103"/>
    <s v="5/7/2026, 1:00 PM"/>
    <s v="Cancellation"/>
  </r>
  <r>
    <s v="DG0000853287"/>
    <s v="Canceled"/>
    <s v="D&amp;G Contact Center"/>
    <s v="5/4/2026, 5:51 AM"/>
    <s v="3/12/2026, 7:00 AM"/>
    <s v="3/11/2027, 11:59 PM"/>
    <s v="Subscription"/>
    <m/>
    <s v="Not Retained"/>
    <n v="1"/>
    <s v="Christine McClure"/>
    <x v="103"/>
    <s v="5/4/2026, 5:51 AM"/>
    <s v="Cancellation"/>
  </r>
  <r>
    <s v="DG0000853285"/>
    <s v="Canceled"/>
    <s v="D&amp;G Contact Center"/>
    <s v="5/4/2026, 5:52 AM"/>
    <s v="3/12/2026, 7:00 AM"/>
    <s v="3/11/2027, 11:59 PM"/>
    <s v="Subscription"/>
    <m/>
    <s v="Not Retained"/>
    <n v="1"/>
    <s v="Christine McClure"/>
    <x v="103"/>
    <s v="5/4/2026, 5:52 AM"/>
    <s v="Cancellation"/>
  </r>
  <r>
    <s v="DG0000406433"/>
    <s v="Initial"/>
    <s v="Tel Reg"/>
    <s v="5/4/2026, 6:13 AM"/>
    <s v="5/31/2026, 7:00 AM"/>
    <s v="4/30/2027, 11:59 PM"/>
    <s v="Subscription"/>
    <m/>
    <s v="Not Retained"/>
    <n v="1"/>
    <s v="Terry Simon"/>
    <x v="103"/>
    <s v="5/4/2026, 6:13 AM"/>
    <s v="Cancellation"/>
  </r>
  <r>
    <s v="DG0000406432"/>
    <s v="Initial"/>
    <s v="Tel Reg"/>
    <s v="5/4/2026, 6:14 AM"/>
    <s v="5/31/2026, 7:00 AM"/>
    <s v="4/30/2027, 11:59 PM"/>
    <s v="Subscription"/>
    <m/>
    <s v="Not Retained"/>
    <n v="1"/>
    <s v="Terry Simon"/>
    <x v="103"/>
    <s v="5/4/2026, 6:14 AM"/>
    <s v="Cancellation"/>
  </r>
  <r>
    <s v="DG0000406431"/>
    <s v="Initial"/>
    <s v="Tel Reg"/>
    <s v="5/4/2026, 6:15 AM"/>
    <s v="5/31/2026, 7:00 AM"/>
    <s v="4/30/2027, 11:59 PM"/>
    <s v="Subscription"/>
    <m/>
    <s v="Not Retained"/>
    <n v="1"/>
    <s v="Terry Simon"/>
    <x v="103"/>
    <s v="5/4/2026, 6:15 AM"/>
    <s v="Cancellation"/>
  </r>
  <r>
    <s v="DG0000406430"/>
    <s v="Initial"/>
    <s v="Tel Reg"/>
    <s v="5/4/2026, 6:15 AM"/>
    <s v="5/31/2026, 7:00 AM"/>
    <s v="4/30/2027, 11:59 PM"/>
    <s v="Subscription"/>
    <m/>
    <s v="Not Retained"/>
    <n v="1"/>
    <s v="Terry Simon"/>
    <x v="103"/>
    <s v="5/4/2026, 6:15 AM"/>
    <s v="Cancellation"/>
  </r>
  <r>
    <s v="DG0001447695"/>
    <s v="Canceled"/>
    <s v="Whirlpool Contact Center"/>
    <s v="5/4/2026, 7:16 AM"/>
    <s v="5/4/2026, 7:00 AM"/>
    <m/>
    <s v="Annual Renewal"/>
    <m/>
    <s v="Not Retained"/>
    <n v="1"/>
    <s v="Henry Cleveland"/>
    <x v="103"/>
    <s v="5/4/2026, 7:16 AM"/>
    <s v="Cancellation"/>
  </r>
  <r>
    <s v="DG0001216129"/>
    <s v="Canceled"/>
    <s v="Whirlpool Contact Center"/>
    <s v="5/4/2026, 11:15 AM"/>
    <s v="5/4/2026, 7:00 AM"/>
    <m/>
    <s v="Annual Renewal"/>
    <m/>
    <s v="Not Retained"/>
    <n v="1"/>
    <s v="Wilnise Joseph"/>
    <x v="103"/>
    <s v="5/4/2026, 11:15 AM"/>
    <s v="Cancellation"/>
  </r>
  <r>
    <s v="DG0000718344"/>
    <s v="Canceled"/>
    <s v="After CC"/>
    <s v="5/4/2026, 12:36 PM"/>
    <s v="12/3/2025, 6:00 AM"/>
    <s v="12/2/2026, 11:59 PM"/>
    <s v="Subscription"/>
    <m/>
    <s v="Not Retained"/>
    <n v="1"/>
    <s v="Frank Milone"/>
    <x v="103"/>
    <s v="5/4/2026, 12:36 PM"/>
    <s v="Cancellation"/>
  </r>
  <r>
    <s v="DG0000966328"/>
    <s v="Initial"/>
    <s v="After CC"/>
    <s v="5/4/2026, 1:11 PM"/>
    <s v="6/3/2026, 7:00 AM"/>
    <s v="5/3/2027, 11:59 PM"/>
    <s v="Subscription"/>
    <m/>
    <s v="Not Retained"/>
    <n v="1"/>
    <s v="Jeanette Sullivan"/>
    <x v="103"/>
    <s v="5/4/2026, 1:11 PM"/>
    <s v="Cancellation"/>
  </r>
  <r>
    <s v="DG0000543217"/>
    <s v="Canceled"/>
    <s v="D&amp;G Contact Center"/>
    <s v="5/4/2026, 1:23 PM"/>
    <s v="5/7/2026, 7:00 AM"/>
    <s v="9/7/2026, 11:59 PM"/>
    <s v="Subscription"/>
    <m/>
    <s v="Not Retained"/>
    <n v="1"/>
    <s v="Michael Carlin"/>
    <x v="103"/>
    <s v="5/4/2026, 1:23 PM"/>
    <s v="Cancellation"/>
  </r>
  <r>
    <s v="DG0000055841"/>
    <s v="Canceled"/>
    <s v="Tel Reg"/>
    <s v="5/1/2026, 7:28 AM"/>
    <s v="5/1/2026, 7:00 AM"/>
    <s v="7/2/2026, 11:59 PM"/>
    <s v="Subscription"/>
    <m/>
    <s v="Not Retained"/>
    <n v="1"/>
    <s v="Donna Stokes"/>
    <x v="103"/>
    <s v="5/1/2026, 7:28 AM"/>
    <s v="Cancellation"/>
  </r>
  <r>
    <s v="DG0001714519"/>
    <s v="Initial"/>
    <s v="D&amp;G Contact Center"/>
    <s v="5/11/2026, 5:34 AM"/>
    <s v="6/3/2026, 7:00 AM"/>
    <m/>
    <s v="Subscription"/>
    <m/>
    <s v="Not Retained"/>
    <n v="1"/>
    <s v="Tony Jacobs"/>
    <x v="104"/>
    <s v="5/11/2026, 5:34 AM"/>
    <s v="Cancellation"/>
  </r>
  <r>
    <s v="DG0002081760"/>
    <s v="Canceled"/>
    <s v="Whirlpool Contact Center"/>
    <s v="5/11/2026, 7:22 AM"/>
    <s v="3/13/2026, 7:00 AM"/>
    <m/>
    <s v="Annual Renewal"/>
    <m/>
    <s v="Not Retained"/>
    <n v="1"/>
    <s v="JR Reed"/>
    <x v="104"/>
    <s v="5/11/2026, 7:22 AM"/>
    <s v="Cancellation"/>
  </r>
  <r>
    <s v="DG0001974206"/>
    <s v="Canceled"/>
    <s v="D&amp;G Contact Center"/>
    <s v="5/11/2026, 7:31 AM"/>
    <s v="5/12/2026, 7:00 AM"/>
    <m/>
    <s v="Subscription"/>
    <n v="0.5"/>
    <s v="Not Retained"/>
    <n v="1"/>
    <s v="Essic Whaley"/>
    <x v="104"/>
    <s v="5/11/2026, 7:31 AM"/>
    <s v="Cancellation"/>
  </r>
  <r>
    <s v="DG0000903840"/>
    <s v="Initial"/>
    <s v="After CC"/>
    <s v="5/8/2026, 10:45 AM"/>
    <s v="6/6/2026, 7:00 AM"/>
    <s v="3/6/2027, 11:59 PM"/>
    <s v="Subscription"/>
    <m/>
    <s v="Not Retained"/>
    <n v="1"/>
    <s v="Ruth Gonzalez"/>
    <x v="104"/>
    <s v="5/8/2026, 10:45 AM"/>
    <s v="Cancellation"/>
  </r>
  <r>
    <s v="DG0002020305"/>
    <s v="Canceled"/>
    <s v="Whirlpool Contact Center"/>
    <s v="5/8/2026, 1:04 PM"/>
    <s v="5/8/2026, 7:00 AM"/>
    <m/>
    <s v="Subscription"/>
    <n v="0.5"/>
    <s v="Not Retained"/>
    <n v="1"/>
    <s v="Donna Brookhann"/>
    <x v="104"/>
    <s v="5/8/2026, 1:04 PM"/>
    <s v="Cancellation"/>
  </r>
  <r>
    <s v="DG0001959280"/>
    <s v="Canceled"/>
    <s v="Tel Reg"/>
    <s v="5/7/2026, 12:16 PM"/>
    <s v="5/7/2026, 7:00 AM"/>
    <m/>
    <s v="Subscription"/>
    <m/>
    <s v="Not Retained"/>
    <n v="1"/>
    <s v="Nicholas Hargrave"/>
    <x v="104"/>
    <s v="5/7/2026, 12:16 PM"/>
    <s v="Cancellation"/>
  </r>
  <r>
    <s v="DG0000750569"/>
    <s v="Canceled"/>
    <s v="D&amp;G Contact Center"/>
    <s v="5/6/2026, 6:14 AM"/>
    <s v="5/6/2026, 7:00 AM"/>
    <s v="1/14/2027, 11:59 PM"/>
    <s v="Subscription"/>
    <m/>
    <s v="Not Retained"/>
    <n v="1"/>
    <s v="Elaine Harcourt"/>
    <x v="104"/>
    <s v="5/6/2026, 6:14 AM"/>
    <s v="Cancellation"/>
  </r>
  <r>
    <s v="DG0000498779"/>
    <s v="Canceled"/>
    <s v="Tel Reg"/>
    <s v="5/4/2026, 1:05 PM"/>
    <s v="5/4/2026, 7:00 AM"/>
    <s v="7/9/2026, 11:59 PM"/>
    <s v="Subscription"/>
    <m/>
    <s v="Not Retained"/>
    <n v="1"/>
    <s v="Janet Fair"/>
    <x v="104"/>
    <s v="5/4/2026, 1:05 PM"/>
    <s v="Cancellation"/>
  </r>
  <r>
    <s v="DG0001740096"/>
    <s v="Canceled"/>
    <s v="Web Reg"/>
    <s v="5/4/2026, 1:18 PM"/>
    <s v="4/10/2026, 7:00 AM"/>
    <m/>
    <s v="Subscription"/>
    <m/>
    <s v="Not Retained"/>
    <n v="1"/>
    <s v="Joshua Davis"/>
    <x v="104"/>
    <s v="5/4/2026, 1:18 PM"/>
    <s v="Cancellation"/>
  </r>
  <r>
    <s v="DG0001903506"/>
    <s v="Initial"/>
    <s v="D&amp;G Contact Center"/>
    <s v="5/1/2026, 8:38 AM"/>
    <s v="5/20/2026, 7:00 AM"/>
    <m/>
    <s v="Subscription"/>
    <n v="0.5"/>
    <s v="Not Retained"/>
    <n v="1"/>
    <s v="Luke Liu"/>
    <x v="104"/>
    <s v="5/1/2026, 8:38 AM"/>
    <s v="Cancellation"/>
  </r>
  <r>
    <s v="DG0000187345"/>
    <s v="Initial"/>
    <s v="Web Reg"/>
    <s v="5/1/2026, 11:06 AM"/>
    <s v="5/25/2026, 7:00 AM"/>
    <s v="5/25/2026, 11:59 PM"/>
    <s v="Subscription"/>
    <m/>
    <s v="Not Retained"/>
    <n v="1"/>
    <s v="Lutesia Zanders"/>
    <x v="104"/>
    <s v="5/1/2026, 11:06 AM"/>
    <s v="Cancellation"/>
  </r>
  <r>
    <m/>
    <m/>
    <m/>
    <m/>
    <m/>
    <m/>
    <m/>
    <m/>
    <m/>
    <m/>
    <m/>
    <x v="105"/>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28D8F1-FAC4-4E2E-B40C-57D0F314F90F}" name="PivotTable1" cacheId="2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J1262" firstHeaderRow="1" firstDataRow="1" firstDataCol="1"/>
  <pivotFields count="15">
    <pivotField showAll="0"/>
    <pivotField showAll="0"/>
    <pivotField showAll="0"/>
    <pivotField showAll="0"/>
    <pivotField showAll="0"/>
    <pivotField showAll="0"/>
    <pivotField axis="axisRow" showAll="0">
      <items count="12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3"/>
        <item x="252"/>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57"/>
        <item x="658"/>
        <item x="659"/>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65"/>
        <item x="852"/>
        <item x="853"/>
        <item x="854"/>
        <item x="855"/>
        <item x="856"/>
        <item x="857"/>
        <item x="858"/>
        <item x="859"/>
        <item x="860"/>
        <item x="861"/>
        <item x="862"/>
        <item x="863"/>
        <item x="864"/>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t="default"/>
      </items>
    </pivotField>
    <pivotField showAll="0"/>
    <pivotField dataField="1" showAll="0"/>
    <pivotField showAll="0"/>
    <pivotField showAll="0"/>
    <pivotField showAll="0"/>
    <pivotField showAll="0"/>
    <pivotField showAll="0"/>
    <pivotField showAll="0"/>
  </pivotFields>
  <rowFields count="1">
    <field x="6"/>
  </rowFields>
  <rowItems count="126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t="grand">
      <x/>
    </i>
  </rowItems>
  <colItems count="1">
    <i/>
  </colItems>
  <dataFields count="1">
    <dataField name="Sum of Handl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D35D83-A502-411A-80E1-0017441E60DD}" name="PivotTable5" cacheId="29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F118" firstHeaderRow="1" firstDataRow="2" firstDataCol="1"/>
  <pivotFields count="16">
    <pivotField dataField="1" showAll="0"/>
    <pivotField showAll="0"/>
    <pivotField showAll="0"/>
    <pivotField showAll="0"/>
    <pivotField axis="axisCol" showAll="0">
      <items count="6">
        <item x="3"/>
        <item m="1" x="4"/>
        <item x="0"/>
        <item x="2"/>
        <item x="1"/>
        <item t="default"/>
      </items>
    </pivotField>
    <pivotField showAll="0"/>
    <pivotField showAll="0"/>
    <pivotField showAll="0"/>
    <pivotField showAll="0"/>
    <pivotField showAll="0"/>
    <pivotField showAll="0"/>
    <pivotField showAll="0"/>
    <pivotField showAll="0"/>
    <pivotField showAll="0"/>
    <pivotField axis="axisRow" showAll="0">
      <items count="286">
        <item m="1" x="266"/>
        <item x="66"/>
        <item m="1" x="258"/>
        <item m="1" x="147"/>
        <item m="1" x="242"/>
        <item m="1" x="229"/>
        <item x="67"/>
        <item m="1" x="139"/>
        <item m="1" x="211"/>
        <item x="15"/>
        <item x="83"/>
        <item x="49"/>
        <item x="84"/>
        <item m="1" x="218"/>
        <item x="16"/>
        <item m="1" x="125"/>
        <item x="85"/>
        <item x="50"/>
        <item m="1" x="247"/>
        <item m="1" x="243"/>
        <item m="1" x="202"/>
        <item x="17"/>
        <item m="1" x="190"/>
        <item x="18"/>
        <item x="51"/>
        <item x="19"/>
        <item m="1" x="191"/>
        <item x="52"/>
        <item x="68"/>
        <item m="1" x="259"/>
        <item x="69"/>
        <item x="108"/>
        <item m="1" x="244"/>
        <item m="1" x="203"/>
        <item m="1" x="264"/>
        <item x="109"/>
        <item m="1" x="122"/>
        <item m="1" x="226"/>
        <item x="20"/>
        <item m="1" x="151"/>
        <item m="1" x="230"/>
        <item m="1" x="207"/>
        <item m="1" x="169"/>
        <item m="1" x="187"/>
        <item m="1" x="276"/>
        <item x="21"/>
        <item x="22"/>
        <item x="0"/>
        <item x="1"/>
        <item m="1" x="252"/>
        <item x="86"/>
        <item m="1" x="192"/>
        <item m="1" x="120"/>
        <item x="53"/>
        <item m="1" x="251"/>
        <item x="87"/>
        <item m="1" x="170"/>
        <item m="1" x="257"/>
        <item m="1" x="193"/>
        <item m="1" x="245"/>
        <item m="1" x="234"/>
        <item m="1" x="194"/>
        <item m="1" x="171"/>
        <item m="1" x="267"/>
        <item m="1" x="172"/>
        <item m="1" x="173"/>
        <item m="1" x="209"/>
        <item m="1" x="146"/>
        <item x="2"/>
        <item m="1" x="195"/>
        <item x="88"/>
        <item x="23"/>
        <item x="54"/>
        <item x="89"/>
        <item m="1" x="121"/>
        <item m="1" x="129"/>
        <item x="24"/>
        <item m="1" x="196"/>
        <item m="1" x="117"/>
        <item x="55"/>
        <item x="3"/>
        <item m="1" x="185"/>
        <item m="1" x="260"/>
        <item m="1" x="197"/>
        <item x="56"/>
        <item m="1" x="118"/>
        <item m="1" x="174"/>
        <item x="25"/>
        <item x="70"/>
        <item x="71"/>
        <item m="1" x="280"/>
        <item m="1" x="188"/>
        <item m="1" x="220"/>
        <item m="1" x="114"/>
        <item m="1" x="130"/>
        <item m="1" x="219"/>
        <item m="1" x="268"/>
        <item x="57"/>
        <item x="4"/>
        <item x="5"/>
        <item x="101"/>
        <item m="1" x="227"/>
        <item m="1" x="235"/>
        <item x="90"/>
        <item m="1" x="175"/>
        <item x="72"/>
        <item m="1" x="246"/>
        <item m="1" x="155"/>
        <item m="1" x="281"/>
        <item m="1" x="236"/>
        <item x="106"/>
        <item m="1" x="159"/>
        <item m="1" x="176"/>
        <item m="1" x="248"/>
        <item x="91"/>
        <item m="1" x="237"/>
        <item m="1" x="221"/>
        <item x="92"/>
        <item x="26"/>
        <item m="1" x="253"/>
        <item x="93"/>
        <item m="1" x="277"/>
        <item m="1" x="154"/>
        <item m="1" x="177"/>
        <item x="107"/>
        <item m="1" x="269"/>
        <item m="1" x="238"/>
        <item m="1" x="270"/>
        <item m="1" x="142"/>
        <item x="58"/>
        <item m="1" x="178"/>
        <item x="27"/>
        <item m="1" x="179"/>
        <item x="28"/>
        <item m="1" x="278"/>
        <item x="59"/>
        <item m="1" x="271"/>
        <item x="102"/>
        <item x="103"/>
        <item x="94"/>
        <item m="1" x="189"/>
        <item x="95"/>
        <item x="29"/>
        <item x="73"/>
        <item x="74"/>
        <item m="1" x="204"/>
        <item x="60"/>
        <item m="1" x="180"/>
        <item m="1" x="249"/>
        <item m="1" x="181"/>
        <item m="1" x="153"/>
        <item m="1" x="198"/>
        <item x="75"/>
        <item x="61"/>
        <item m="1" x="262"/>
        <item m="1" x="272"/>
        <item x="30"/>
        <item m="1" x="126"/>
        <item m="1" x="131"/>
        <item m="1" x="143"/>
        <item x="76"/>
        <item x="77"/>
        <item m="1" x="250"/>
        <item m="1" x="210"/>
        <item x="31"/>
        <item x="104"/>
        <item m="1" x="115"/>
        <item x="32"/>
        <item m="1" x="160"/>
        <item x="6"/>
        <item m="1" x="231"/>
        <item m="1" x="148"/>
        <item x="7"/>
        <item m="1" x="212"/>
        <item x="33"/>
        <item x="110"/>
        <item m="1" x="144"/>
        <item m="1" x="119"/>
        <item m="1" x="149"/>
        <item m="1" x="254"/>
        <item m="1" x="132"/>
        <item x="34"/>
        <item m="1" x="225"/>
        <item m="1" x="161"/>
        <item x="96"/>
        <item m="1" x="222"/>
        <item x="35"/>
        <item x="14"/>
        <item x="13"/>
        <item m="1" x="282"/>
        <item m="1" x="156"/>
        <item m="1" x="261"/>
        <item x="97"/>
        <item m="1" x="208"/>
        <item x="105"/>
        <item m="1" x="182"/>
        <item m="1" x="273"/>
        <item m="1" x="145"/>
        <item x="8"/>
        <item m="1" x="133"/>
        <item x="9"/>
        <item m="1" x="140"/>
        <item m="1" x="199"/>
        <item m="1" x="283"/>
        <item m="1" x="205"/>
        <item m="1" x="162"/>
        <item x="36"/>
        <item m="1" x="116"/>
        <item x="37"/>
        <item x="38"/>
        <item m="1" x="183"/>
        <item m="1" x="255"/>
        <item x="39"/>
        <item m="1" x="164"/>
        <item x="10"/>
        <item m="1" x="239"/>
        <item m="1" x="228"/>
        <item m="1" x="240"/>
        <item m="1" x="165"/>
        <item m="1" x="256"/>
        <item x="40"/>
        <item x="62"/>
        <item m="1" x="166"/>
        <item x="111"/>
        <item x="41"/>
        <item m="1" x="232"/>
        <item m="1" x="213"/>
        <item m="1" x="141"/>
        <item m="1" x="233"/>
        <item x="78"/>
        <item m="1" x="123"/>
        <item x="42"/>
        <item x="43"/>
        <item x="98"/>
        <item m="1" x="241"/>
        <item m="1" x="186"/>
        <item m="1" x="158"/>
        <item x="99"/>
        <item x="79"/>
        <item m="1" x="263"/>
        <item m="1" x="135"/>
        <item x="44"/>
        <item m="1" x="127"/>
        <item m="1" x="265"/>
        <item x="63"/>
        <item m="1" x="279"/>
        <item x="64"/>
        <item m="1" x="200"/>
        <item m="1" x="206"/>
        <item m="1" x="124"/>
        <item m="1" x="223"/>
        <item m="1" x="274"/>
        <item x="80"/>
        <item m="1" x="167"/>
        <item m="1" x="184"/>
        <item x="45"/>
        <item x="81"/>
        <item x="112"/>
        <item x="11"/>
        <item x="46"/>
        <item m="1" x="224"/>
        <item m="1" x="136"/>
        <item x="65"/>
        <item m="1" x="214"/>
        <item m="1" x="215"/>
        <item x="82"/>
        <item m="1" x="284"/>
        <item x="100"/>
        <item m="1" x="137"/>
        <item x="12"/>
        <item x="47"/>
        <item m="1" x="216"/>
        <item m="1" x="168"/>
        <item m="1" x="128"/>
        <item m="1" x="217"/>
        <item m="1" x="275"/>
        <item m="1" x="201"/>
        <item x="48"/>
        <item x="113"/>
        <item m="1" x="150"/>
        <item m="1" x="163"/>
        <item m="1" x="134"/>
        <item m="1" x="157"/>
        <item m="1" x="152"/>
        <item m="1" x="138"/>
        <item t="default"/>
      </items>
    </pivotField>
    <pivotField showAll="0"/>
  </pivotFields>
  <rowFields count="1">
    <field x="14"/>
  </rowFields>
  <rowItems count="115">
    <i>
      <x v="1"/>
    </i>
    <i>
      <x v="6"/>
    </i>
    <i>
      <x v="9"/>
    </i>
    <i>
      <x v="10"/>
    </i>
    <i>
      <x v="11"/>
    </i>
    <i>
      <x v="12"/>
    </i>
    <i>
      <x v="14"/>
    </i>
    <i>
      <x v="16"/>
    </i>
    <i>
      <x v="17"/>
    </i>
    <i>
      <x v="21"/>
    </i>
    <i>
      <x v="23"/>
    </i>
    <i>
      <x v="24"/>
    </i>
    <i>
      <x v="25"/>
    </i>
    <i>
      <x v="27"/>
    </i>
    <i>
      <x v="28"/>
    </i>
    <i>
      <x v="30"/>
    </i>
    <i>
      <x v="31"/>
    </i>
    <i>
      <x v="35"/>
    </i>
    <i>
      <x v="38"/>
    </i>
    <i>
      <x v="45"/>
    </i>
    <i>
      <x v="46"/>
    </i>
    <i>
      <x v="47"/>
    </i>
    <i>
      <x v="48"/>
    </i>
    <i>
      <x v="50"/>
    </i>
    <i>
      <x v="53"/>
    </i>
    <i>
      <x v="55"/>
    </i>
    <i>
      <x v="68"/>
    </i>
    <i>
      <x v="70"/>
    </i>
    <i>
      <x v="71"/>
    </i>
    <i>
      <x v="72"/>
    </i>
    <i>
      <x v="73"/>
    </i>
    <i>
      <x v="76"/>
    </i>
    <i>
      <x v="79"/>
    </i>
    <i>
      <x v="80"/>
    </i>
    <i>
      <x v="84"/>
    </i>
    <i>
      <x v="87"/>
    </i>
    <i>
      <x v="88"/>
    </i>
    <i>
      <x v="89"/>
    </i>
    <i>
      <x v="97"/>
    </i>
    <i>
      <x v="98"/>
    </i>
    <i>
      <x v="99"/>
    </i>
    <i>
      <x v="100"/>
    </i>
    <i>
      <x v="103"/>
    </i>
    <i>
      <x v="105"/>
    </i>
    <i>
      <x v="110"/>
    </i>
    <i>
      <x v="114"/>
    </i>
    <i>
      <x v="117"/>
    </i>
    <i>
      <x v="118"/>
    </i>
    <i>
      <x v="120"/>
    </i>
    <i>
      <x v="124"/>
    </i>
    <i>
      <x v="129"/>
    </i>
    <i>
      <x v="131"/>
    </i>
    <i>
      <x v="133"/>
    </i>
    <i>
      <x v="135"/>
    </i>
    <i>
      <x v="137"/>
    </i>
    <i>
      <x v="138"/>
    </i>
    <i>
      <x v="139"/>
    </i>
    <i>
      <x v="141"/>
    </i>
    <i>
      <x v="142"/>
    </i>
    <i>
      <x v="143"/>
    </i>
    <i>
      <x v="144"/>
    </i>
    <i>
      <x v="146"/>
    </i>
    <i>
      <x v="152"/>
    </i>
    <i>
      <x v="153"/>
    </i>
    <i>
      <x v="156"/>
    </i>
    <i>
      <x v="160"/>
    </i>
    <i>
      <x v="161"/>
    </i>
    <i>
      <x v="164"/>
    </i>
    <i>
      <x v="165"/>
    </i>
    <i>
      <x v="167"/>
    </i>
    <i>
      <x v="169"/>
    </i>
    <i>
      <x v="172"/>
    </i>
    <i>
      <x v="174"/>
    </i>
    <i>
      <x v="175"/>
    </i>
    <i>
      <x v="181"/>
    </i>
    <i>
      <x v="184"/>
    </i>
    <i>
      <x v="186"/>
    </i>
    <i>
      <x v="187"/>
    </i>
    <i>
      <x v="188"/>
    </i>
    <i>
      <x v="192"/>
    </i>
    <i>
      <x v="194"/>
    </i>
    <i>
      <x v="198"/>
    </i>
    <i>
      <x v="200"/>
    </i>
    <i>
      <x v="206"/>
    </i>
    <i>
      <x v="208"/>
    </i>
    <i>
      <x v="209"/>
    </i>
    <i>
      <x v="212"/>
    </i>
    <i>
      <x v="214"/>
    </i>
    <i>
      <x v="220"/>
    </i>
    <i>
      <x v="221"/>
    </i>
    <i>
      <x v="223"/>
    </i>
    <i>
      <x v="224"/>
    </i>
    <i>
      <x v="229"/>
    </i>
    <i>
      <x v="231"/>
    </i>
    <i>
      <x v="232"/>
    </i>
    <i>
      <x v="233"/>
    </i>
    <i>
      <x v="237"/>
    </i>
    <i>
      <x v="238"/>
    </i>
    <i>
      <x v="241"/>
    </i>
    <i>
      <x v="244"/>
    </i>
    <i>
      <x v="246"/>
    </i>
    <i>
      <x v="252"/>
    </i>
    <i>
      <x v="255"/>
    </i>
    <i>
      <x v="256"/>
    </i>
    <i>
      <x v="257"/>
    </i>
    <i>
      <x v="258"/>
    </i>
    <i>
      <x v="259"/>
    </i>
    <i>
      <x v="262"/>
    </i>
    <i>
      <x v="265"/>
    </i>
    <i>
      <x v="267"/>
    </i>
    <i>
      <x v="269"/>
    </i>
    <i>
      <x v="270"/>
    </i>
    <i>
      <x v="277"/>
    </i>
    <i>
      <x v="278"/>
    </i>
    <i t="grand">
      <x/>
    </i>
  </rowItems>
  <colFields count="1">
    <field x="4"/>
  </colFields>
  <colItems count="5">
    <i>
      <x/>
    </i>
    <i>
      <x v="2"/>
    </i>
    <i>
      <x v="3"/>
    </i>
    <i>
      <x v="4"/>
    </i>
    <i t="grand">
      <x/>
    </i>
  </colItems>
  <dataFields count="1">
    <dataField name="Count of Registration 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BF9F9B-45CC-4F6A-B1F2-D3CE9BF4D3E7}" name="PivotTable7" cacheId="30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M110" firstHeaderRow="1" firstDataRow="1" firstDataCol="1"/>
  <pivotFields count="14">
    <pivotField showAll="0"/>
    <pivotField showAll="0"/>
    <pivotField showAll="0"/>
    <pivotField showAll="0"/>
    <pivotField showAll="0"/>
    <pivotField showAll="0"/>
    <pivotField showAll="0"/>
    <pivotField showAll="0"/>
    <pivotField showAll="0"/>
    <pivotField dataField="1" showAll="0"/>
    <pivotField showAll="0"/>
    <pivotField axis="axisRow" showAll="0">
      <items count="140">
        <item x="0"/>
        <item x="1"/>
        <item x="2"/>
        <item x="3"/>
        <item x="4"/>
        <item x="5"/>
        <item x="6"/>
        <item x="7"/>
        <item x="8"/>
        <item x="9"/>
        <item x="10"/>
        <item m="1" x="121"/>
        <item x="11"/>
        <item x="12"/>
        <item m="1" x="122"/>
        <item x="13"/>
        <item m="1" x="107"/>
        <item x="14"/>
        <item x="15"/>
        <item x="16"/>
        <item m="1" x="123"/>
        <item x="17"/>
        <item m="1" x="124"/>
        <item x="18"/>
        <item x="19"/>
        <item x="20"/>
        <item x="21"/>
        <item x="22"/>
        <item m="1" x="109"/>
        <item x="23"/>
        <item x="24"/>
        <item x="25"/>
        <item x="26"/>
        <item x="27"/>
        <item x="28"/>
        <item x="29"/>
        <item x="30"/>
        <item x="31"/>
        <item x="32"/>
        <item x="33"/>
        <item x="34"/>
        <item m="1" x="110"/>
        <item x="35"/>
        <item x="36"/>
        <item m="1" x="111"/>
        <item m="1" x="125"/>
        <item x="37"/>
        <item x="38"/>
        <item x="39"/>
        <item x="40"/>
        <item x="41"/>
        <item m="1" x="112"/>
        <item x="42"/>
        <item m="1" x="113"/>
        <item x="43"/>
        <item x="44"/>
        <item x="45"/>
        <item x="46"/>
        <item m="1" x="126"/>
        <item m="1" x="114"/>
        <item m="1" x="127"/>
        <item x="47"/>
        <item m="1" x="128"/>
        <item x="48"/>
        <item x="49"/>
        <item x="50"/>
        <item x="51"/>
        <item x="52"/>
        <item x="53"/>
        <item m="1" x="115"/>
        <item x="54"/>
        <item m="1" x="129"/>
        <item x="55"/>
        <item x="56"/>
        <item x="57"/>
        <item x="58"/>
        <item x="59"/>
        <item m="1" x="116"/>
        <item x="60"/>
        <item x="61"/>
        <item x="62"/>
        <item m="1" x="130"/>
        <item m="1" x="131"/>
        <item m="1" x="132"/>
        <item x="63"/>
        <item x="64"/>
        <item x="65"/>
        <item x="66"/>
        <item x="67"/>
        <item x="68"/>
        <item x="69"/>
        <item x="70"/>
        <item x="71"/>
        <item m="1" x="117"/>
        <item m="1" x="133"/>
        <item x="72"/>
        <item x="73"/>
        <item x="74"/>
        <item x="75"/>
        <item x="76"/>
        <item x="77"/>
        <item m="1" x="134"/>
        <item x="78"/>
        <item x="79"/>
        <item x="80"/>
        <item x="81"/>
        <item x="82"/>
        <item x="83"/>
        <item x="84"/>
        <item x="85"/>
        <item x="86"/>
        <item x="87"/>
        <item x="88"/>
        <item x="89"/>
        <item x="90"/>
        <item m="1" x="135"/>
        <item x="91"/>
        <item m="1" x="118"/>
        <item x="92"/>
        <item m="1" x="136"/>
        <item x="93"/>
        <item x="94"/>
        <item x="95"/>
        <item x="96"/>
        <item x="97"/>
        <item m="1" x="119"/>
        <item x="98"/>
        <item m="1" x="137"/>
        <item x="99"/>
        <item x="100"/>
        <item x="101"/>
        <item x="102"/>
        <item m="1" x="120"/>
        <item x="103"/>
        <item m="1" x="138"/>
        <item x="104"/>
        <item x="105"/>
        <item m="1" x="106"/>
        <item m="1" x="108"/>
        <item t="default"/>
      </items>
    </pivotField>
    <pivotField showAll="0"/>
    <pivotField showAll="0"/>
  </pivotFields>
  <rowFields count="1">
    <field x="11"/>
  </rowFields>
  <rowItems count="107">
    <i>
      <x/>
    </i>
    <i>
      <x v="1"/>
    </i>
    <i>
      <x v="2"/>
    </i>
    <i>
      <x v="3"/>
    </i>
    <i>
      <x v="4"/>
    </i>
    <i>
      <x v="5"/>
    </i>
    <i>
      <x v="6"/>
    </i>
    <i>
      <x v="7"/>
    </i>
    <i>
      <x v="8"/>
    </i>
    <i>
      <x v="9"/>
    </i>
    <i>
      <x v="10"/>
    </i>
    <i>
      <x v="12"/>
    </i>
    <i>
      <x v="13"/>
    </i>
    <i>
      <x v="15"/>
    </i>
    <i>
      <x v="17"/>
    </i>
    <i>
      <x v="18"/>
    </i>
    <i>
      <x v="19"/>
    </i>
    <i>
      <x v="21"/>
    </i>
    <i>
      <x v="23"/>
    </i>
    <i>
      <x v="24"/>
    </i>
    <i>
      <x v="25"/>
    </i>
    <i>
      <x v="26"/>
    </i>
    <i>
      <x v="27"/>
    </i>
    <i>
      <x v="29"/>
    </i>
    <i>
      <x v="30"/>
    </i>
    <i>
      <x v="31"/>
    </i>
    <i>
      <x v="32"/>
    </i>
    <i>
      <x v="33"/>
    </i>
    <i>
      <x v="34"/>
    </i>
    <i>
      <x v="35"/>
    </i>
    <i>
      <x v="36"/>
    </i>
    <i>
      <x v="37"/>
    </i>
    <i>
      <x v="38"/>
    </i>
    <i>
      <x v="39"/>
    </i>
    <i>
      <x v="40"/>
    </i>
    <i>
      <x v="42"/>
    </i>
    <i>
      <x v="43"/>
    </i>
    <i>
      <x v="46"/>
    </i>
    <i>
      <x v="47"/>
    </i>
    <i>
      <x v="48"/>
    </i>
    <i>
      <x v="49"/>
    </i>
    <i>
      <x v="50"/>
    </i>
    <i>
      <x v="52"/>
    </i>
    <i>
      <x v="54"/>
    </i>
    <i>
      <x v="55"/>
    </i>
    <i>
      <x v="56"/>
    </i>
    <i>
      <x v="57"/>
    </i>
    <i>
      <x v="61"/>
    </i>
    <i>
      <x v="63"/>
    </i>
    <i>
      <x v="64"/>
    </i>
    <i>
      <x v="65"/>
    </i>
    <i>
      <x v="66"/>
    </i>
    <i>
      <x v="67"/>
    </i>
    <i>
      <x v="68"/>
    </i>
    <i>
      <x v="70"/>
    </i>
    <i>
      <x v="72"/>
    </i>
    <i>
      <x v="73"/>
    </i>
    <i>
      <x v="74"/>
    </i>
    <i>
      <x v="75"/>
    </i>
    <i>
      <x v="76"/>
    </i>
    <i>
      <x v="78"/>
    </i>
    <i>
      <x v="79"/>
    </i>
    <i>
      <x v="80"/>
    </i>
    <i>
      <x v="84"/>
    </i>
    <i>
      <x v="85"/>
    </i>
    <i>
      <x v="86"/>
    </i>
    <i>
      <x v="87"/>
    </i>
    <i>
      <x v="88"/>
    </i>
    <i>
      <x v="89"/>
    </i>
    <i>
      <x v="90"/>
    </i>
    <i>
      <x v="91"/>
    </i>
    <i>
      <x v="92"/>
    </i>
    <i>
      <x v="95"/>
    </i>
    <i>
      <x v="96"/>
    </i>
    <i>
      <x v="97"/>
    </i>
    <i>
      <x v="98"/>
    </i>
    <i>
      <x v="99"/>
    </i>
    <i>
      <x v="100"/>
    </i>
    <i>
      <x v="102"/>
    </i>
    <i>
      <x v="103"/>
    </i>
    <i>
      <x v="104"/>
    </i>
    <i>
      <x v="105"/>
    </i>
    <i>
      <x v="106"/>
    </i>
    <i>
      <x v="107"/>
    </i>
    <i>
      <x v="108"/>
    </i>
    <i>
      <x v="109"/>
    </i>
    <i>
      <x v="110"/>
    </i>
    <i>
      <x v="111"/>
    </i>
    <i>
      <x v="112"/>
    </i>
    <i>
      <x v="113"/>
    </i>
    <i>
      <x v="114"/>
    </i>
    <i>
      <x v="116"/>
    </i>
    <i>
      <x v="118"/>
    </i>
    <i>
      <x v="120"/>
    </i>
    <i>
      <x v="121"/>
    </i>
    <i>
      <x v="122"/>
    </i>
    <i>
      <x v="123"/>
    </i>
    <i>
      <x v="124"/>
    </i>
    <i>
      <x v="126"/>
    </i>
    <i>
      <x v="128"/>
    </i>
    <i>
      <x v="129"/>
    </i>
    <i>
      <x v="130"/>
    </i>
    <i>
      <x v="131"/>
    </i>
    <i>
      <x v="133"/>
    </i>
    <i>
      <x v="135"/>
    </i>
    <i>
      <x v="136"/>
    </i>
    <i t="grand">
      <x/>
    </i>
  </rowItems>
  <colItems count="1">
    <i/>
  </colItems>
  <dataFields count="1">
    <dataField name="Sum of PlanC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2D0663-62DD-4376-A925-C9B966A4914C}" name="PivotTable6" cacheId="2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J71" firstHeaderRow="1" firstDataRow="1" firstDataCol="1" rowPageCount="1" colPageCount="1"/>
  <pivotFields count="2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Page" multipleItemSelectionAllowed="1" showAll="0">
      <items count="5">
        <item h="1" x="2"/>
        <item x="1"/>
        <item x="0"/>
        <item x="3"/>
        <item t="default"/>
      </items>
    </pivotField>
    <pivotField axis="axisRow" showAll="0">
      <items count="96">
        <item x="0"/>
        <item x="1"/>
        <item x="2"/>
        <item m="1" x="87"/>
        <item x="3"/>
        <item m="1" x="69"/>
        <item x="4"/>
        <item m="1" x="70"/>
        <item m="1" x="71"/>
        <item x="6"/>
        <item m="1" x="72"/>
        <item x="7"/>
        <item x="8"/>
        <item x="9"/>
        <item x="10"/>
        <item x="11"/>
        <item x="12"/>
        <item x="13"/>
        <item m="1" x="88"/>
        <item x="14"/>
        <item x="15"/>
        <item x="16"/>
        <item x="17"/>
        <item x="18"/>
        <item x="19"/>
        <item x="20"/>
        <item m="1" x="73"/>
        <item x="21"/>
        <item m="1" x="89"/>
        <item m="1" x="90"/>
        <item x="22"/>
        <item x="23"/>
        <item x="24"/>
        <item m="1" x="75"/>
        <item x="25"/>
        <item m="1" x="76"/>
        <item x="26"/>
        <item x="27"/>
        <item x="28"/>
        <item x="29"/>
        <item x="30"/>
        <item m="1" x="78"/>
        <item m="1" x="79"/>
        <item x="31"/>
        <item m="1" x="80"/>
        <item x="32"/>
        <item x="33"/>
        <item x="34"/>
        <item x="35"/>
        <item m="1" x="81"/>
        <item x="36"/>
        <item x="37"/>
        <item m="1" x="91"/>
        <item m="1" x="92"/>
        <item x="38"/>
        <item x="39"/>
        <item x="40"/>
        <item m="1" x="82"/>
        <item x="41"/>
        <item x="42"/>
        <item x="43"/>
        <item x="44"/>
        <item m="1" x="83"/>
        <item x="45"/>
        <item x="46"/>
        <item x="47"/>
        <item x="48"/>
        <item x="49"/>
        <item m="1" x="93"/>
        <item x="50"/>
        <item x="51"/>
        <item x="52"/>
        <item m="1" x="94"/>
        <item x="53"/>
        <item x="54"/>
        <item x="55"/>
        <item x="56"/>
        <item x="57"/>
        <item x="58"/>
        <item x="59"/>
        <item x="60"/>
        <item x="61"/>
        <item x="62"/>
        <item m="1" x="84"/>
        <item x="63"/>
        <item x="64"/>
        <item x="65"/>
        <item m="1" x="85"/>
        <item x="66"/>
        <item x="67"/>
        <item m="1" x="68"/>
        <item m="1" x="86"/>
        <item m="1" x="77"/>
        <item m="1" x="74"/>
        <item x="5"/>
        <item t="default"/>
      </items>
    </pivotField>
    <pivotField showAll="0"/>
    <pivotField showAll="0"/>
  </pivotFields>
  <rowFields count="1">
    <field x="17"/>
  </rowFields>
  <rowItems count="68">
    <i>
      <x/>
    </i>
    <i>
      <x v="1"/>
    </i>
    <i>
      <x v="2"/>
    </i>
    <i>
      <x v="4"/>
    </i>
    <i>
      <x v="6"/>
    </i>
    <i>
      <x v="9"/>
    </i>
    <i>
      <x v="11"/>
    </i>
    <i>
      <x v="12"/>
    </i>
    <i>
      <x v="13"/>
    </i>
    <i>
      <x v="14"/>
    </i>
    <i>
      <x v="15"/>
    </i>
    <i>
      <x v="16"/>
    </i>
    <i>
      <x v="17"/>
    </i>
    <i>
      <x v="19"/>
    </i>
    <i>
      <x v="20"/>
    </i>
    <i>
      <x v="21"/>
    </i>
    <i>
      <x v="22"/>
    </i>
    <i>
      <x v="23"/>
    </i>
    <i>
      <x v="24"/>
    </i>
    <i>
      <x v="25"/>
    </i>
    <i>
      <x v="27"/>
    </i>
    <i>
      <x v="30"/>
    </i>
    <i>
      <x v="31"/>
    </i>
    <i>
      <x v="32"/>
    </i>
    <i>
      <x v="34"/>
    </i>
    <i>
      <x v="36"/>
    </i>
    <i>
      <x v="37"/>
    </i>
    <i>
      <x v="38"/>
    </i>
    <i>
      <x v="39"/>
    </i>
    <i>
      <x v="40"/>
    </i>
    <i>
      <x v="43"/>
    </i>
    <i>
      <x v="45"/>
    </i>
    <i>
      <x v="46"/>
    </i>
    <i>
      <x v="47"/>
    </i>
    <i>
      <x v="48"/>
    </i>
    <i>
      <x v="50"/>
    </i>
    <i>
      <x v="51"/>
    </i>
    <i>
      <x v="54"/>
    </i>
    <i>
      <x v="55"/>
    </i>
    <i>
      <x v="56"/>
    </i>
    <i>
      <x v="58"/>
    </i>
    <i>
      <x v="59"/>
    </i>
    <i>
      <x v="60"/>
    </i>
    <i>
      <x v="61"/>
    </i>
    <i>
      <x v="63"/>
    </i>
    <i>
      <x v="64"/>
    </i>
    <i>
      <x v="65"/>
    </i>
    <i>
      <x v="66"/>
    </i>
    <i>
      <x v="67"/>
    </i>
    <i>
      <x v="69"/>
    </i>
    <i>
      <x v="70"/>
    </i>
    <i>
      <x v="71"/>
    </i>
    <i>
      <x v="73"/>
    </i>
    <i>
      <x v="74"/>
    </i>
    <i>
      <x v="75"/>
    </i>
    <i>
      <x v="76"/>
    </i>
    <i>
      <x v="77"/>
    </i>
    <i>
      <x v="78"/>
    </i>
    <i>
      <x v="79"/>
    </i>
    <i>
      <x v="80"/>
    </i>
    <i>
      <x v="81"/>
    </i>
    <i>
      <x v="82"/>
    </i>
    <i>
      <x v="85"/>
    </i>
    <i>
      <x v="86"/>
    </i>
    <i>
      <x v="88"/>
    </i>
    <i>
      <x v="89"/>
    </i>
    <i>
      <x v="94"/>
    </i>
    <i t="grand">
      <x/>
    </i>
  </rowItems>
  <colItems count="1">
    <i/>
  </colItems>
  <pageFields count="1">
    <pageField fld="16" hier="-1"/>
  </pageFields>
  <dataFields count="1">
    <dataField name="Sum of PlanCount"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AF9A0A9-C655-44F9-B52E-49101FEA3BE7}" name="PivotTable3" cacheId="28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I33" firstHeaderRow="1" firstDataRow="1" firstDataCol="1" rowPageCount="1" colPageCount="1"/>
  <pivotFields count="2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Page" multipleItemSelectionAllowed="1" showAll="0">
      <items count="5">
        <item h="1" x="1"/>
        <item x="0"/>
        <item x="2"/>
        <item x="3"/>
        <item t="default"/>
      </items>
    </pivotField>
    <pivotField axis="axisRow" showAll="0">
      <items count="79">
        <item x="1"/>
        <item m="1" x="39"/>
        <item m="1" x="77"/>
        <item x="2"/>
        <item x="4"/>
        <item x="5"/>
        <item x="7"/>
        <item x="8"/>
        <item x="9"/>
        <item m="1" x="32"/>
        <item m="1" x="42"/>
        <item x="11"/>
        <item m="1" x="36"/>
        <item x="12"/>
        <item x="13"/>
        <item x="16"/>
        <item x="18"/>
        <item x="19"/>
        <item x="20"/>
        <item x="21"/>
        <item m="1" x="48"/>
        <item x="23"/>
        <item x="24"/>
        <item m="1" x="65"/>
        <item x="26"/>
        <item x="28"/>
        <item m="1" x="44"/>
        <item x="25"/>
        <item m="1" x="38"/>
        <item m="1" x="72"/>
        <item m="1" x="55"/>
        <item m="1" x="45"/>
        <item m="1" x="43"/>
        <item m="1" x="68"/>
        <item m="1" x="52"/>
        <item m="1" x="62"/>
        <item m="1" x="54"/>
        <item m="1" x="73"/>
        <item m="1" x="76"/>
        <item m="1" x="63"/>
        <item m="1" x="70"/>
        <item m="1" x="29"/>
        <item m="1" x="34"/>
        <item m="1" x="37"/>
        <item x="15"/>
        <item m="1" x="74"/>
        <item m="1" x="75"/>
        <item x="22"/>
        <item m="1" x="35"/>
        <item x="14"/>
        <item x="10"/>
        <item m="1" x="46"/>
        <item m="1" x="58"/>
        <item x="0"/>
        <item m="1" x="30"/>
        <item m="1" x="31"/>
        <item x="6"/>
        <item m="1" x="40"/>
        <item m="1" x="51"/>
        <item m="1" x="61"/>
        <item m="1" x="60"/>
        <item m="1" x="41"/>
        <item m="1" x="71"/>
        <item m="1" x="47"/>
        <item m="1" x="56"/>
        <item m="1" x="69"/>
        <item m="1" x="57"/>
        <item m="1" x="53"/>
        <item m="1" x="66"/>
        <item m="1" x="67"/>
        <item m="1" x="50"/>
        <item m="1" x="33"/>
        <item x="3"/>
        <item m="1" x="64"/>
        <item m="1" x="59"/>
        <item m="1" x="49"/>
        <item x="17"/>
        <item x="27"/>
        <item t="default"/>
      </items>
    </pivotField>
    <pivotField showAll="0"/>
    <pivotField showAll="0"/>
  </pivotFields>
  <rowFields count="1">
    <field x="17"/>
  </rowFields>
  <rowItems count="29">
    <i>
      <x/>
    </i>
    <i>
      <x v="3"/>
    </i>
    <i>
      <x v="4"/>
    </i>
    <i>
      <x v="5"/>
    </i>
    <i>
      <x v="6"/>
    </i>
    <i>
      <x v="7"/>
    </i>
    <i>
      <x v="8"/>
    </i>
    <i>
      <x v="11"/>
    </i>
    <i>
      <x v="13"/>
    </i>
    <i>
      <x v="14"/>
    </i>
    <i>
      <x v="15"/>
    </i>
    <i>
      <x v="16"/>
    </i>
    <i>
      <x v="17"/>
    </i>
    <i>
      <x v="18"/>
    </i>
    <i>
      <x v="19"/>
    </i>
    <i>
      <x v="21"/>
    </i>
    <i>
      <x v="22"/>
    </i>
    <i>
      <x v="24"/>
    </i>
    <i>
      <x v="25"/>
    </i>
    <i>
      <x v="27"/>
    </i>
    <i>
      <x v="44"/>
    </i>
    <i>
      <x v="47"/>
    </i>
    <i>
      <x v="49"/>
    </i>
    <i>
      <x v="50"/>
    </i>
    <i>
      <x v="53"/>
    </i>
    <i>
      <x v="56"/>
    </i>
    <i>
      <x v="72"/>
    </i>
    <i>
      <x v="77"/>
    </i>
    <i t="grand">
      <x/>
    </i>
  </rowItems>
  <colItems count="1">
    <i/>
  </colItems>
  <pageFields count="1">
    <pageField fld="16" hier="-1"/>
  </pageFields>
  <dataFields count="1">
    <dataField name="Sum of PlanCount"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66C14E7-D943-4829-A7DD-6F01597EEB0D}" name="PivotTable2" cacheId="2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F40" firstHeaderRow="1" firstDataRow="2" firstDataCol="1"/>
  <pivotFields count="16">
    <pivotField dataField="1" showAll="0"/>
    <pivotField showAll="0"/>
    <pivotField showAll="0"/>
    <pivotField showAll="0"/>
    <pivotField axis="axisCol" showAll="0">
      <items count="6">
        <item x="1"/>
        <item x="2"/>
        <item x="3"/>
        <item x="0"/>
        <item m="1" x="4"/>
        <item t="default"/>
      </items>
    </pivotField>
    <pivotField showAll="0"/>
    <pivotField showAll="0"/>
    <pivotField showAll="0"/>
    <pivotField showAll="0"/>
    <pivotField showAll="0"/>
    <pivotField showAll="0"/>
    <pivotField showAll="0"/>
    <pivotField showAll="0"/>
    <pivotField showAll="0"/>
    <pivotField axis="axisRow" showAll="0">
      <items count="175">
        <item x="0"/>
        <item x="1"/>
        <item m="1" x="117"/>
        <item x="3"/>
        <item x="4"/>
        <item m="1" x="38"/>
        <item x="5"/>
        <item m="1" x="159"/>
        <item x="7"/>
        <item m="1" x="70"/>
        <item m="1" x="71"/>
        <item m="1" x="160"/>
        <item m="1" x="161"/>
        <item m="1" x="162"/>
        <item m="1" x="163"/>
        <item m="1" x="41"/>
        <item m="1" x="121"/>
        <item m="1" x="164"/>
        <item x="12"/>
        <item x="13"/>
        <item m="1" x="87"/>
        <item m="1" x="46"/>
        <item m="1" x="147"/>
        <item m="1" x="148"/>
        <item m="1" x="165"/>
        <item x="14"/>
        <item m="1" x="149"/>
        <item m="1" x="166"/>
        <item m="1" x="95"/>
        <item m="1" x="77"/>
        <item m="1" x="47"/>
        <item m="1" x="48"/>
        <item m="1" x="169"/>
        <item m="1" x="170"/>
        <item m="1" x="49"/>
        <item m="1" x="119"/>
        <item x="15"/>
        <item x="16"/>
        <item m="1" x="150"/>
        <item x="17"/>
        <item x="18"/>
        <item x="19"/>
        <item m="1" x="97"/>
        <item m="1" x="134"/>
        <item m="1" x="124"/>
        <item m="1" x="151"/>
        <item m="1" x="171"/>
        <item m="1" x="152"/>
        <item m="1" x="153"/>
        <item x="25"/>
        <item x="26"/>
        <item m="1" x="98"/>
        <item m="1" x="154"/>
        <item m="1" x="155"/>
        <item x="27"/>
        <item m="1" x="107"/>
        <item x="28"/>
        <item m="1" x="108"/>
        <item m="1" x="116"/>
        <item x="29"/>
        <item m="1" x="99"/>
        <item m="1" x="146"/>
        <item m="1" x="84"/>
        <item m="1" x="126"/>
        <item x="30"/>
        <item m="1" x="157"/>
        <item m="1" x="58"/>
        <item m="1" x="100"/>
        <item x="32"/>
        <item m="1" x="143"/>
        <item m="1" x="59"/>
        <item m="1" x="86"/>
        <item x="33"/>
        <item m="1" x="158"/>
        <item m="1" x="120"/>
        <item x="34"/>
        <item x="35"/>
        <item m="1" x="63"/>
        <item m="1" x="92"/>
        <item x="8"/>
        <item x="9"/>
        <item m="1" x="101"/>
        <item m="1" x="115"/>
        <item m="1" x="79"/>
        <item x="20"/>
        <item m="1" x="131"/>
        <item x="31"/>
        <item m="1" x="37"/>
        <item m="1" x="144"/>
        <item x="2"/>
        <item m="1" x="39"/>
        <item m="1" x="141"/>
        <item m="1" x="40"/>
        <item m="1" x="112"/>
        <item m="1" x="109"/>
        <item x="11"/>
        <item m="1" x="132"/>
        <item m="1" x="88"/>
        <item m="1" x="103"/>
        <item m="1" x="54"/>
        <item x="24"/>
        <item m="1" x="156"/>
        <item m="1" x="90"/>
        <item m="1" x="57"/>
        <item m="1" x="36"/>
        <item m="1" x="137"/>
        <item m="1" x="66"/>
        <item m="1" x="67"/>
        <item m="1" x="68"/>
        <item m="1" x="73"/>
        <item m="1" x="118"/>
        <item m="1" x="168"/>
        <item m="1" x="133"/>
        <item m="1" x="53"/>
        <item m="1" x="61"/>
        <item m="1" x="114"/>
        <item m="1" x="69"/>
        <item m="1" x="111"/>
        <item m="1" x="75"/>
        <item m="1" x="167"/>
        <item m="1" x="78"/>
        <item m="1" x="123"/>
        <item m="1" x="52"/>
        <item m="1" x="140"/>
        <item m="1" x="173"/>
        <item m="1" x="72"/>
        <item m="1" x="50"/>
        <item m="1" x="51"/>
        <item m="1" x="172"/>
        <item m="1" x="129"/>
        <item m="1" x="93"/>
        <item m="1" x="43"/>
        <item m="1" x="74"/>
        <item x="21"/>
        <item m="1" x="106"/>
        <item m="1" x="125"/>
        <item m="1" x="89"/>
        <item m="1" x="85"/>
        <item x="6"/>
        <item m="1" x="44"/>
        <item m="1" x="45"/>
        <item m="1" x="94"/>
        <item m="1" x="76"/>
        <item m="1" x="96"/>
        <item m="1" x="104"/>
        <item m="1" x="83"/>
        <item m="1" x="56"/>
        <item m="1" x="136"/>
        <item m="1" x="62"/>
        <item m="1" x="142"/>
        <item m="1" x="138"/>
        <item m="1" x="113"/>
        <item m="1" x="130"/>
        <item m="1" x="42"/>
        <item m="1" x="122"/>
        <item m="1" x="145"/>
        <item x="22"/>
        <item m="1" x="105"/>
        <item m="1" x="64"/>
        <item m="1" x="102"/>
        <item m="1" x="110"/>
        <item x="23"/>
        <item x="10"/>
        <item m="1" x="55"/>
        <item m="1" x="139"/>
        <item m="1" x="80"/>
        <item m="1" x="60"/>
        <item m="1" x="128"/>
        <item m="1" x="81"/>
        <item m="1" x="65"/>
        <item m="1" x="135"/>
        <item m="1" x="82"/>
        <item m="1" x="127"/>
        <item m="1" x="91"/>
        <item t="default"/>
      </items>
    </pivotField>
    <pivotField showAll="0"/>
  </pivotFields>
  <rowFields count="1">
    <field x="14"/>
  </rowFields>
  <rowItems count="37">
    <i>
      <x/>
    </i>
    <i>
      <x v="1"/>
    </i>
    <i>
      <x v="3"/>
    </i>
    <i>
      <x v="4"/>
    </i>
    <i>
      <x v="6"/>
    </i>
    <i>
      <x v="8"/>
    </i>
    <i>
      <x v="18"/>
    </i>
    <i>
      <x v="19"/>
    </i>
    <i>
      <x v="25"/>
    </i>
    <i>
      <x v="36"/>
    </i>
    <i>
      <x v="37"/>
    </i>
    <i>
      <x v="39"/>
    </i>
    <i>
      <x v="40"/>
    </i>
    <i>
      <x v="41"/>
    </i>
    <i>
      <x v="49"/>
    </i>
    <i>
      <x v="50"/>
    </i>
    <i>
      <x v="54"/>
    </i>
    <i>
      <x v="56"/>
    </i>
    <i>
      <x v="59"/>
    </i>
    <i>
      <x v="64"/>
    </i>
    <i>
      <x v="68"/>
    </i>
    <i>
      <x v="72"/>
    </i>
    <i>
      <x v="75"/>
    </i>
    <i>
      <x v="76"/>
    </i>
    <i>
      <x v="79"/>
    </i>
    <i>
      <x v="80"/>
    </i>
    <i>
      <x v="84"/>
    </i>
    <i>
      <x v="86"/>
    </i>
    <i>
      <x v="89"/>
    </i>
    <i>
      <x v="95"/>
    </i>
    <i>
      <x v="100"/>
    </i>
    <i>
      <x v="133"/>
    </i>
    <i>
      <x v="138"/>
    </i>
    <i>
      <x v="156"/>
    </i>
    <i>
      <x v="161"/>
    </i>
    <i>
      <x v="162"/>
    </i>
    <i t="grand">
      <x/>
    </i>
  </rowItems>
  <colFields count="1">
    <field x="4"/>
  </colFields>
  <colItems count="5">
    <i>
      <x/>
    </i>
    <i>
      <x v="1"/>
    </i>
    <i>
      <x v="2"/>
    </i>
    <i>
      <x v="3"/>
    </i>
    <i t="grand">
      <x/>
    </i>
  </colItems>
  <dataFields count="1">
    <dataField name="Count of Registration 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BA4200A-652E-438F-BAB9-263F9B58F095}" name="PivotTable4" cacheId="2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4:L71" firstHeaderRow="1" firstDataRow="1" firstDataCol="1" rowPageCount="1" colPageCount="1"/>
  <pivotFields count="14">
    <pivotField showAll="0"/>
    <pivotField showAll="0"/>
    <pivotField showAll="0"/>
    <pivotField showAll="0"/>
    <pivotField showAll="0"/>
    <pivotField showAll="0"/>
    <pivotField showAll="0"/>
    <pivotField showAll="0"/>
    <pivotField axis="axisPage" showAll="0">
      <items count="5">
        <item x="0"/>
        <item x="1"/>
        <item x="2"/>
        <item m="1" x="3"/>
        <item t="default"/>
      </items>
    </pivotField>
    <pivotField dataField="1" showAll="0"/>
    <pivotField showAll="0"/>
    <pivotField axis="axisRow" showAll="0">
      <items count="120">
        <item x="0"/>
        <item m="1" x="100"/>
        <item x="2"/>
        <item x="5"/>
        <item x="6"/>
        <item m="1" x="118"/>
        <item m="1" x="67"/>
        <item x="8"/>
        <item x="9"/>
        <item x="10"/>
        <item x="11"/>
        <item x="12"/>
        <item x="15"/>
        <item m="1" x="69"/>
        <item x="20"/>
        <item x="21"/>
        <item m="1" x="72"/>
        <item m="1" x="74"/>
        <item x="23"/>
        <item m="1" x="76"/>
        <item x="24"/>
        <item x="25"/>
        <item x="26"/>
        <item x="30"/>
        <item x="31"/>
        <item m="1" x="110"/>
        <item x="33"/>
        <item m="1" x="93"/>
        <item m="1" x="79"/>
        <item x="35"/>
        <item x="36"/>
        <item x="37"/>
        <item x="38"/>
        <item x="41"/>
        <item x="42"/>
        <item x="43"/>
        <item x="44"/>
        <item m="1" x="83"/>
        <item x="46"/>
        <item x="47"/>
        <item x="49"/>
        <item m="1" x="85"/>
        <item x="50"/>
        <item x="52"/>
        <item x="53"/>
        <item m="1" x="94"/>
        <item x="54"/>
        <item x="55"/>
        <item m="1" x="98"/>
        <item x="57"/>
        <item x="58"/>
        <item x="59"/>
        <item x="60"/>
        <item m="1" x="113"/>
        <item x="62"/>
        <item x="63"/>
        <item m="1" x="107"/>
        <item x="64"/>
        <item x="65"/>
        <item x="7"/>
        <item x="28"/>
        <item m="1" x="97"/>
        <item m="1" x="82"/>
        <item m="1" x="102"/>
        <item m="1" x="99"/>
        <item x="3"/>
        <item x="14"/>
        <item x="17"/>
        <item m="1" x="91"/>
        <item m="1" x="70"/>
        <item m="1" x="71"/>
        <item m="1" x="109"/>
        <item m="1" x="75"/>
        <item m="1" x="92"/>
        <item m="1" x="105"/>
        <item x="34"/>
        <item m="1" x="80"/>
        <item m="1" x="87"/>
        <item m="1" x="66"/>
        <item x="27"/>
        <item x="29"/>
        <item m="1" x="81"/>
        <item m="1" x="116"/>
        <item m="1" x="86"/>
        <item x="61"/>
        <item m="1" x="103"/>
        <item x="18"/>
        <item x="19"/>
        <item m="1" x="73"/>
        <item m="1" x="77"/>
        <item x="56"/>
        <item m="1" x="88"/>
        <item x="13"/>
        <item x="45"/>
        <item x="4"/>
        <item m="1" x="89"/>
        <item m="1" x="104"/>
        <item m="1" x="78"/>
        <item m="1" x="95"/>
        <item m="1" x="68"/>
        <item x="22"/>
        <item x="40"/>
        <item m="1" x="114"/>
        <item x="39"/>
        <item m="1" x="106"/>
        <item x="1"/>
        <item m="1" x="117"/>
        <item m="1" x="101"/>
        <item m="1" x="108"/>
        <item m="1" x="90"/>
        <item x="48"/>
        <item m="1" x="84"/>
        <item x="32"/>
        <item m="1" x="115"/>
        <item m="1" x="111"/>
        <item m="1" x="112"/>
        <item x="16"/>
        <item x="51"/>
        <item m="1" x="96"/>
        <item t="default"/>
      </items>
    </pivotField>
    <pivotField showAll="0"/>
    <pivotField showAll="0"/>
  </pivotFields>
  <rowFields count="1">
    <field x="11"/>
  </rowFields>
  <rowItems count="67">
    <i>
      <x/>
    </i>
    <i>
      <x v="2"/>
    </i>
    <i>
      <x v="3"/>
    </i>
    <i>
      <x v="4"/>
    </i>
    <i>
      <x v="7"/>
    </i>
    <i>
      <x v="8"/>
    </i>
    <i>
      <x v="9"/>
    </i>
    <i>
      <x v="10"/>
    </i>
    <i>
      <x v="11"/>
    </i>
    <i>
      <x v="12"/>
    </i>
    <i>
      <x v="14"/>
    </i>
    <i>
      <x v="15"/>
    </i>
    <i>
      <x v="18"/>
    </i>
    <i>
      <x v="20"/>
    </i>
    <i>
      <x v="21"/>
    </i>
    <i>
      <x v="22"/>
    </i>
    <i>
      <x v="23"/>
    </i>
    <i>
      <x v="24"/>
    </i>
    <i>
      <x v="26"/>
    </i>
    <i>
      <x v="29"/>
    </i>
    <i>
      <x v="30"/>
    </i>
    <i>
      <x v="31"/>
    </i>
    <i>
      <x v="32"/>
    </i>
    <i>
      <x v="33"/>
    </i>
    <i>
      <x v="34"/>
    </i>
    <i>
      <x v="35"/>
    </i>
    <i>
      <x v="36"/>
    </i>
    <i>
      <x v="38"/>
    </i>
    <i>
      <x v="39"/>
    </i>
    <i>
      <x v="40"/>
    </i>
    <i>
      <x v="42"/>
    </i>
    <i>
      <x v="43"/>
    </i>
    <i>
      <x v="44"/>
    </i>
    <i>
      <x v="46"/>
    </i>
    <i>
      <x v="47"/>
    </i>
    <i>
      <x v="49"/>
    </i>
    <i>
      <x v="50"/>
    </i>
    <i>
      <x v="51"/>
    </i>
    <i>
      <x v="52"/>
    </i>
    <i>
      <x v="54"/>
    </i>
    <i>
      <x v="55"/>
    </i>
    <i>
      <x v="57"/>
    </i>
    <i>
      <x v="58"/>
    </i>
    <i>
      <x v="59"/>
    </i>
    <i>
      <x v="60"/>
    </i>
    <i>
      <x v="65"/>
    </i>
    <i>
      <x v="66"/>
    </i>
    <i>
      <x v="67"/>
    </i>
    <i>
      <x v="75"/>
    </i>
    <i>
      <x v="79"/>
    </i>
    <i>
      <x v="80"/>
    </i>
    <i>
      <x v="84"/>
    </i>
    <i>
      <x v="86"/>
    </i>
    <i>
      <x v="87"/>
    </i>
    <i>
      <x v="90"/>
    </i>
    <i>
      <x v="92"/>
    </i>
    <i>
      <x v="93"/>
    </i>
    <i>
      <x v="94"/>
    </i>
    <i>
      <x v="100"/>
    </i>
    <i>
      <x v="101"/>
    </i>
    <i>
      <x v="103"/>
    </i>
    <i>
      <x v="105"/>
    </i>
    <i>
      <x v="110"/>
    </i>
    <i>
      <x v="112"/>
    </i>
    <i>
      <x v="116"/>
    </i>
    <i>
      <x v="117"/>
    </i>
    <i t="grand">
      <x/>
    </i>
  </rowItems>
  <colItems count="1">
    <i/>
  </colItems>
  <pageFields count="1">
    <pageField fld="8" hier="-1"/>
  </pageFields>
  <dataFields count="1">
    <dataField name="Sum of PlanC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8</v>
    <v>0</v>
    <v>3</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L7" xr10:uid="{54577F87-D4E3-4D75-8A15-D14A5832ED42}" sourceName="TL">
  <extLst>
    <x:ext xmlns:x15="http://schemas.microsoft.com/office/spreadsheetml/2010/11/main" uri="{2F2917AC-EB37-4324-AD4E-5DD8C200BD13}">
      <x15:tableSlicerCache tableId="2" column="5"/>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L" xr10:uid="{73CB3984-6B27-4D92-9957-42E3A3F390AF}" sourceName="TL">
  <extLst>
    <x:ext xmlns:x15="http://schemas.microsoft.com/office/spreadsheetml/2010/11/main" uri="{2F2917AC-EB37-4324-AD4E-5DD8C200BD13}">
      <x15:tableSlicerCache tableId="3" column="1"/>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L1" xr10:uid="{7ADE95FC-A029-40DB-8F9E-D733C5A91B36}" sourceName="TL">
  <extLst>
    <x:ext xmlns:x15="http://schemas.microsoft.com/office/spreadsheetml/2010/11/main" uri="{2F2917AC-EB37-4324-AD4E-5DD8C200BD13}">
      <x15:tableSlicerCache tableId="4"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L 7" xr10:uid="{23596FAE-366F-4846-9BAB-33AC039F5AF2}" cache="Slicer_TL7" caption="TL"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L 1" xr10:uid="{F00A97E8-3E51-4643-A71E-2DE904A85AC6}" cache="Slicer_TL1" caption="TL"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L" xr10:uid="{2253E223-1C53-4062-8526-9544980E8ADA}" cache="Slicer_TL" caption="TL"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791CC1-95F6-4619-9211-E9E7BE6A41A2}" name="Table72" displayName="Table72" ref="A1:G1048576" totalsRowShown="0" headerRowDxfId="107" headerRowBorderDxfId="106" tableBorderDxfId="105" headerRowCellStyle="Check Cell">
  <autoFilter ref="A1:G1048576" xr:uid="{0F791CC1-95F6-4619-9211-E9E7BE6A41A2}"/>
  <tableColumns count="7">
    <tableColumn id="1" xr3:uid="{9C395F18-22C1-4377-91C7-E89CD670F5AA}" name="Agent Name"/>
    <tableColumn id="2" xr3:uid="{F2B7E71B-F0A5-451F-8A8E-92A22E9EBBD3}" name="Activity Code Name"/>
    <tableColumn id="3" xr3:uid="{85D8C179-BD6D-4ADD-B5B9-4DA9B5B55DDD}" name="Description"/>
    <tableColumn id="4" xr3:uid="{7050315A-90B5-443B-B91C-C5733AF39311}" name="Is Paid"/>
    <tableColumn id="5" xr3:uid="{06C7DF60-390B-4079-9557-2E9A1A8FA7C9}" name="Length In Minutes"/>
    <tableColumn id="6" xr3:uid="{1D58539A-8684-44D5-B60B-FC43F2F738A0}" name="Start (New_York)" dataDxfId="104"/>
    <tableColumn id="7" xr3:uid="{A3E5CE47-CC9D-4F73-8B77-44DEC4ADD6F1}" name="End (New_York)" dataDxfId="10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A3EE75A-9A04-45FC-ABD0-557762F28046}" name="Table18" displayName="Table18" ref="B2:F42" totalsRowCount="1" headerRowDxfId="102" tableBorderDxfId="101">
  <autoFilter ref="B2:F41" xr:uid="{9A3EE75A-9A04-45FC-ABD0-557762F28046}">
    <filterColumn colId="0">
      <filters>
        <filter val="Will"/>
      </filters>
    </filterColumn>
  </autoFilter>
  <tableColumns count="5">
    <tableColumn id="5" xr3:uid="{D07A7B1D-190F-409E-8B30-FEDB502175EE}" name="TL" totalsRowLabel="Total"/>
    <tableColumn id="1" xr3:uid="{562438D6-36CA-456D-A8AE-A2B79CA7671D}" name="Associate" dataDxfId="100" totalsRowDxfId="99"/>
    <tableColumn id="2" xr3:uid="{9FB909BE-C74B-4F3B-9D5C-4E3AB3F12227}" name="Evaluations" totalsRowFunction="sum" dataDxfId="98" totalsRowDxfId="97">
      <calculatedColumnFormula>_xlfn.XLOOKUP(C3,P:P,R:R,0)</calculatedColumnFormula>
    </tableColumn>
    <tableColumn id="3" xr3:uid="{82E9358E-0D31-4279-88AE-47B38C3915BB}" name="Average Score" totalsRowFunction="average" dataDxfId="96" totalsRowDxfId="95" dataCellStyle="Percent">
      <calculatedColumnFormula>_xlfn.XLOOKUP(C3,P:P,S:S,0)</calculatedColumnFormula>
    </tableColumn>
    <tableColumn id="4" xr3:uid="{18C91E93-5959-4B73-867F-D16C58B59857}" name="Average Critical Score" totalsRowFunction="average" dataDxfId="94" totalsRowDxfId="93" dataCellStyle="Percent">
      <calculatedColumnFormula>_xlfn.XLOOKUP(C3,P:P,T:T,0)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ED7942D-84B9-48A8-8947-57CE01CC56E0}" name="Table4" displayName="Table4" ref="B1:U36" totalsRowCount="1" headerRowDxfId="92" totalsRowDxfId="91">
  <autoFilter ref="B1:U35" xr:uid="{AED7942D-84B9-48A8-8947-57CE01CC56E0}">
    <filterColumn colId="0">
      <filters>
        <filter val="Will"/>
      </filters>
    </filterColumn>
  </autoFilter>
  <sortState xmlns:xlrd2="http://schemas.microsoft.com/office/spreadsheetml/2017/richdata2" ref="B2:U18">
    <sortCondition descending="1" ref="P1:P35"/>
  </sortState>
  <tableColumns count="20">
    <tableColumn id="1" xr3:uid="{F83F0301-DD60-4DEF-9B9C-D56DC9F72C3C}" name="TL" totalsRowLabel="Total" totalsRowDxfId="38"/>
    <tableColumn id="2" xr3:uid="{783494DC-CC97-4A65-AB78-C063AB9E346A}" name="NN" totalsRowDxfId="37"/>
    <tableColumn id="3" xr3:uid="{DB5036EC-BE11-4CD8-9A68-D5C8EEFEA4E5}" name="Agents" totalsRowDxfId="36"/>
    <tableColumn id="4" xr3:uid="{08A9B956-AFCF-4978-B2DE-CFD983BB301E}" name="Cancels" totalsRowFunction="sum" totalsRowDxfId="35"/>
    <tableColumn id="5" xr3:uid="{24F2F567-A1D6-412B-91BC-1505E08FD03B}" name="Saves" totalsRowFunction="sum" totalsRowDxfId="34"/>
    <tableColumn id="6" xr3:uid="{62EABF8F-3B98-46EF-84E9-447C816A99CF}" name="Camp" totalsRowFunction="sum" totalsRowDxfId="33"/>
    <tableColumn id="7" xr3:uid="{2DFBBEB5-00F4-4211-A8A5-F651A3D8CCA7}" name="OOW" totalsRowFunction="sum" totalsRowDxfId="32"/>
    <tableColumn id="8" xr3:uid="{5B9BC9E6-35DA-4B4F-9640-AA338E8569B4}" name="IW" totalsRowFunction="sum" dataDxfId="48" totalsRowDxfId="31">
      <calculatedColumnFormula>_xlfn.XLOOKUP(Table4[[#This Row],[Agents]],'MTD Raw'!A:A,'MTD Raw'!D:D,0)</calculatedColumnFormula>
    </tableColumn>
    <tableColumn id="9" xr3:uid="{FF38F6B7-8825-41A4-B4A8-67DD72770184}" name="All Sales" totalsRowFunction="sum" totalsRowDxfId="30"/>
    <tableColumn id="10" xr3:uid="{2FF47316-AC38-4B36-8C17-4380ECAD4D74}" name="Reg" totalsRowFunction="sum" dataDxfId="47" totalsRowDxfId="29">
      <calculatedColumnFormula>_xlfn.XLOOKUP(Table4[[#This Row],[Agents]],'MTD Raw'!A:A,'MTD Raw'!E:E,0)</calculatedColumnFormula>
    </tableColumn>
    <tableColumn id="11" xr3:uid="{309BD9AB-BC19-4C03-9396-B63BE100BFD1}" name="Ret Calls" totalsRowFunction="sum" totalsRowDxfId="28"/>
    <tableColumn id="12" xr3:uid="{A2638556-147C-444C-BF8D-578064078CBC}" name="Serv calls" totalsRowFunction="sum" totalsRowDxfId="27"/>
    <tableColumn id="13" xr3:uid="{7FAEA037-639E-494F-84A7-6429F36B4B84}" name="All Calls" totalsRowFunction="sum" totalsRowDxfId="26"/>
    <tableColumn id="14" xr3:uid="{405235A8-F5C5-40A0-8460-132F5234AE4E}" name="Canc %" totalsRowFunction="custom" totalsRowDxfId="25">
      <totalsRowFormula>Table4[[#Totals],[Cancels]]/Table4[[#Totals],[Ret Calls]]</totalsRowFormula>
    </tableColumn>
    <tableColumn id="15" xr3:uid="{C7B33D28-442C-496D-A22C-43A7A681470B}" name="Save %" totalsRowFunction="custom" totalsRowDxfId="24">
      <totalsRowFormula>Table4[[#Totals],[Saves]]/Table4[[#Totals],[Ret Calls]]</totalsRowFormula>
    </tableColumn>
    <tableColumn id="16" xr3:uid="{E54F21C9-7EB0-4AD8-9CA4-85A7BFDD507C}" name="oow %" totalsRowFunction="custom" totalsRowDxfId="23">
      <totalsRowFormula>Table4[[#Totals],[OOW]]/Table4[[#Totals],[All Calls]]</totalsRowFormula>
    </tableColumn>
    <tableColumn id="17" xr3:uid="{B00956F2-503E-4AC8-B5C0-48A2F1DE8BBD}" name="Serv %" totalsRowFunction="custom" totalsRowDxfId="22">
      <totalsRowFormula>Table4[[#Totals],[All Sales]]/Table4[[#Totals],[Serv calls]]</totalsRowFormula>
    </tableColumn>
    <tableColumn id="18" xr3:uid="{339569B2-4BAF-48D4-A798-CFFACE6E5966}" name="RPC" totalsRowFunction="custom" totalsRowDxfId="21">
      <totalsRowFormula>Table4[[#Totals],[Reg]]/Table4[[#Totals],[Serv calls]]</totalsRowFormula>
    </tableColumn>
    <tableColumn id="19" xr3:uid="{3D86F4C6-585F-4E7B-851D-F458B06380B2}" name="Save Efficiency" totalsRowFunction="custom" totalsRowDxfId="20">
      <totalsRowFormula>Table4[[#Totals],[Saves]]/Table4[[#Totals],[Cancels]]</totalsRowFormula>
    </tableColumn>
    <tableColumn id="20" xr3:uid="{26E40A4C-14FF-4BD4-9E56-F72C70CE6E43}" name="Status" totalsRowFunction="count" totalsRowDxfId="19"/>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6D80FDF-B8B2-4C90-8AFD-D90EE25AF6BE}" name="Table3" displayName="Table3" ref="B1:U36" totalsRowCount="1" headerRowDxfId="90" dataDxfId="89">
  <autoFilter ref="B1:U35" xr:uid="{E6D80FDF-B8B2-4C90-8AFD-D90EE25AF6BE}">
    <filterColumn colId="0">
      <filters>
        <filter val="Will"/>
      </filters>
    </filterColumn>
  </autoFilter>
  <sortState xmlns:xlrd2="http://schemas.microsoft.com/office/spreadsheetml/2017/richdata2" ref="B2:U18">
    <sortCondition descending="1" ref="P1:P35"/>
  </sortState>
  <tableColumns count="20">
    <tableColumn id="1" xr3:uid="{40052738-EF6A-4BA9-9277-6C177E6D4F78}" name="TL" totalsRowLabel="Total" dataDxfId="88" totalsRowDxfId="87"/>
    <tableColumn id="2" xr3:uid="{9EADFD4C-5651-413E-B8F5-CD6F662E8DC3}" name="NN" dataDxfId="86" totalsRowDxfId="85"/>
    <tableColumn id="3" xr3:uid="{07EDD6AD-4F47-4F55-9C16-1DD73EE8D13E}" name="Agents" dataDxfId="84" totalsRowDxfId="83"/>
    <tableColumn id="4" xr3:uid="{8A4F016E-97D4-46A0-B0CE-269AD387E5D3}" name="Cancels" totalsRowFunction="sum" dataDxfId="82" totalsRowDxfId="81"/>
    <tableColumn id="5" xr3:uid="{F37FFC66-5BD3-4E68-AF49-4C0BF562ED4F}" name="Saves" totalsRowFunction="sum" dataDxfId="80" totalsRowDxfId="79"/>
    <tableColumn id="6" xr3:uid="{DD0C693A-51A5-400A-A141-ADA613799E16}" name="Camp" totalsRowFunction="sum" dataDxfId="78" totalsRowDxfId="77"/>
    <tableColumn id="7" xr3:uid="{10183814-8F41-4F7D-BBD0-74458C6A75B8}" name="OOW" totalsRowFunction="sum" dataDxfId="76" totalsRowDxfId="75"/>
    <tableColumn id="8" xr3:uid="{E42B751C-E4DC-4167-8FEF-63C86FD13F8B}" name="IW" totalsRowFunction="sum" dataDxfId="74" totalsRowDxfId="73"/>
    <tableColumn id="9" xr3:uid="{90E418A7-65FD-4E3C-9F08-563E5FA75F86}" name="All Sales" totalsRowFunction="sum" dataDxfId="72" totalsRowDxfId="71"/>
    <tableColumn id="10" xr3:uid="{16F03E9A-81E7-41F9-8590-FB72CD5252B4}" name="Reg" totalsRowFunction="sum" dataDxfId="70" totalsRowDxfId="69"/>
    <tableColumn id="11" xr3:uid="{CC0982A3-5DF1-4720-AE12-69BB1272D458}" name="Ret Calls" totalsRowFunction="sum" dataDxfId="68" totalsRowDxfId="67"/>
    <tableColumn id="12" xr3:uid="{56B9B49F-E629-4E5B-8333-F12C6BDF7DEB}" name="Serv calls" totalsRowFunction="sum" dataDxfId="66" totalsRowDxfId="65"/>
    <tableColumn id="13" xr3:uid="{5AB3F728-FD8F-48C9-A087-27C444895A04}" name="All Calls" totalsRowFunction="sum" dataDxfId="64" totalsRowDxfId="63"/>
    <tableColumn id="14" xr3:uid="{7235EFA7-D69F-463C-962B-B64A8E070EB8}" name="Canc %" totalsRowFunction="custom" dataDxfId="62" totalsRowDxfId="61">
      <totalsRowFormula>Table3[[#Totals],[Cancels]]/Table3[[#Totals],[Ret Calls]]</totalsRowFormula>
    </tableColumn>
    <tableColumn id="15" xr3:uid="{BAAE5B53-AD00-4E4F-B95C-2C61FD539209}" name="Save %" totalsRowFunction="custom" dataDxfId="60" totalsRowDxfId="59">
      <totalsRowFormula>Table3[[#Totals],[Saves]]/Table3[[#Totals],[Ret Calls]]</totalsRowFormula>
    </tableColumn>
    <tableColumn id="16" xr3:uid="{24530A7B-1E31-40EE-9460-E0F9D87EE1F7}" name="oow %" totalsRowFunction="custom" dataDxfId="58" totalsRowDxfId="57">
      <totalsRowFormula>Table3[[#Totals],[OOW]]/Table3[[#Totals],[All Calls]]</totalsRowFormula>
    </tableColumn>
    <tableColumn id="17" xr3:uid="{D187DC0D-7384-4442-84BB-20A4FE4C2F2A}" name="Serv %" totalsRowFunction="custom" dataDxfId="56" totalsRowDxfId="55">
      <totalsRowFormula>Table3[[#Totals],[All Sales]]/Table3[[#Totals],[Serv calls]]</totalsRowFormula>
    </tableColumn>
    <tableColumn id="18" xr3:uid="{DC95FF2A-B731-40F4-BC3C-EA2C2375EDBF}" name="RPC" totalsRowFunction="custom" dataDxfId="54" totalsRowDxfId="53">
      <totalsRowFormula>Table3[[#Totals],[Reg]]/Table3[[#Totals],[Serv calls]]</totalsRowFormula>
    </tableColumn>
    <tableColumn id="19" xr3:uid="{54A54B75-517D-4425-8AAD-1EFE1191835A}" name="Save Efficiency" totalsRowFunction="custom" dataDxfId="52" totalsRowDxfId="51">
      <calculatedColumnFormula>IFERROR(Table3[[#This Row],[Saves]]/Table3[[#This Row],[Cancels]],0)</calculatedColumnFormula>
      <totalsRowFormula>Table3[[#Totals],[Saves]]/Table3[[#Totals],[Cancels]]</totalsRowFormula>
    </tableColumn>
    <tableColumn id="20" xr3:uid="{2CB01FDD-EBBA-4EB0-9C9F-C8A1B12ADBAF}" name="Status" totalsRowFunction="count" dataDxfId="50" totalsRowDxfId="49"/>
  </tableColumns>
  <tableStyleInfo name="TableStyleDark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39DB491-DD88-4D0F-82ED-B8C0AC661F73}" name="OfficeForms.Table" displayName="OfficeForms.Table" ref="A1:V207" totalsRowShown="0">
  <autoFilter ref="A1:V207" xr:uid="{339DB491-DD88-4D0F-82ED-B8C0AC661F73}"/>
  <tableColumns count="22">
    <tableColumn id="1" xr3:uid="{B8D8F1CE-77BC-4B27-B339-F6D2DFFF3886}" name="tracker" dataDxfId="18"/>
    <tableColumn id="2" xr3:uid="{7DCB0E0E-B9D1-411B-9099-F2EC5B227F20}" name="Start time"/>
    <tableColumn id="3" xr3:uid="{8F6350D8-3024-4358-863C-AFF6B708342F}" name="Completion time"/>
    <tableColumn id="4" xr3:uid="{E66372D8-CD42-444A-85D0-F5FBFD1812D1}" name="Email" dataDxfId="17"/>
    <tableColumn id="5" xr3:uid="{1AE72DA6-B663-4EBF-9690-A2D98820CBD5}" name="Name" dataDxfId="16"/>
    <tableColumn id="6" xr3:uid="{4C3EC2F7-2EC5-4D62-B319-F8A375C51012}" name="Associate Name" dataDxfId="15"/>
    <tableColumn id="7" xr3:uid="{A30DC438-6FBA-4034-8039-A73867BCF207}" name="Todays Date"/>
    <tableColumn id="8" xr3:uid="{0BEEF9F2-6315-4F2F-925C-D29391084838}" name="ACP or R&amp;P (Select Both if Applies)" dataDxfId="14"/>
    <tableColumn id="9" xr3:uid="{C1E81551-A3EB-47FC-8313-1F8F94D8BE5F}" name="Customer phone number" dataDxfId="13"/>
    <tableColumn id="10" xr3:uid="{5098CDD7-8340-4991-9E4A-A199A8F58DDA}" name="Plan Number" dataDxfId="12"/>
    <tableColumn id="11" xr3:uid="{6C0A5888-536C-4628-8C9A-5A13F94EF3C2}" name="Plan Number1" dataDxfId="11"/>
    <tableColumn id="12" xr3:uid="{4676B481-E124-46DA-824B-35561E081CA8}" name="Plan Number2" dataDxfId="10"/>
    <tableColumn id="13" xr3:uid="{6608799D-405E-4CE6-8E1D-F1613F355DFB}" name="Plan Number3" dataDxfId="9"/>
    <tableColumn id="14" xr3:uid="{E7AA5B11-6A96-437A-BD53-3CEDD722CE31}" name="Plan Number4" dataDxfId="8"/>
    <tableColumn id="15" xr3:uid="{8EE9DC4F-2A41-4072-8AEE-C2FDABE0A01D}" name="Plan Number5" dataDxfId="7"/>
    <tableColumn id="16" xr3:uid="{901A8BB6-FE24-4739-80B0-31331EFE0D2B}" name="Plan Number6" dataDxfId="6"/>
    <tableColumn id="17" xr3:uid="{D07D17E9-007A-4D65-BE9F-E4B3B5019175}" name="Plan Number7" dataDxfId="5"/>
    <tableColumn id="18" xr3:uid="{5D8A317B-2889-41F0-AED9-9B98451BE660}" name="Plan Number8" dataDxfId="4"/>
    <tableColumn id="19" xr3:uid="{137BA034-DC27-4A6F-8B2A-B7C4876EA87C}" name="Plan Number9" dataDxfId="3"/>
    <tableColumn id="20" xr3:uid="{1808DD32-713B-461D-A661-95CA2EC5FC1A}" name="Cross Sell?" dataDxfId="2"/>
    <tableColumn id="22" xr3:uid="{F9E79935-3D51-45ED-9CFC-1C4655725A79}" name="If No on Cross sell, Why?" dataDxfId="1"/>
    <tableColumn id="21" xr3:uid="{24679575-BBFD-48B4-8D11-37AAEC01F12A}" name="If Yes, Payment Method Used"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2.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3.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4.x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8" Type="http://schemas.openxmlformats.org/officeDocument/2006/relationships/hyperlink" Target="mailto:glenda.harper@corp.spdatallc.com" TargetMode="External"/><Relationship Id="rId13" Type="http://schemas.openxmlformats.org/officeDocument/2006/relationships/hyperlink" Target="mailto:Michael.Moyer@corp.spdatallc.com" TargetMode="External"/><Relationship Id="rId18" Type="http://schemas.openxmlformats.org/officeDocument/2006/relationships/hyperlink" Target="mailto:uniqua.davis@corp.spdatallc.com" TargetMode="External"/><Relationship Id="rId3" Type="http://schemas.openxmlformats.org/officeDocument/2006/relationships/hyperlink" Target="mailto:Cassiddy.Jordan@corp.spdatallc.com" TargetMode="External"/><Relationship Id="rId7" Type="http://schemas.openxmlformats.org/officeDocument/2006/relationships/hyperlink" Target="mailto:eric.brown@corp.spdatallc.com" TargetMode="External"/><Relationship Id="rId12" Type="http://schemas.openxmlformats.org/officeDocument/2006/relationships/hyperlink" Target="mailto:Matthew.Livingstone@corp.spdatallc.com" TargetMode="External"/><Relationship Id="rId17" Type="http://schemas.openxmlformats.org/officeDocument/2006/relationships/hyperlink" Target="mailto:Tina.Rogers@corp.spdatallc.com" TargetMode="External"/><Relationship Id="rId2" Type="http://schemas.openxmlformats.org/officeDocument/2006/relationships/hyperlink" Target="mailto:angelica.gonzalez@corp.spdatallc.com" TargetMode="External"/><Relationship Id="rId16" Type="http://schemas.openxmlformats.org/officeDocument/2006/relationships/hyperlink" Target="mailto:Tika.Mayo@corp.spdatallc.com" TargetMode="External"/><Relationship Id="rId1" Type="http://schemas.openxmlformats.org/officeDocument/2006/relationships/hyperlink" Target="mailto:Amy.Smiley@corp.spdatallc.com" TargetMode="External"/><Relationship Id="rId6" Type="http://schemas.openxmlformats.org/officeDocument/2006/relationships/hyperlink" Target="mailto:douglas.barnes@corp.spdatallc.com" TargetMode="External"/><Relationship Id="rId11" Type="http://schemas.openxmlformats.org/officeDocument/2006/relationships/hyperlink" Target="mailto:Khadijah.Young@corp.spdatallc.com" TargetMode="External"/><Relationship Id="rId5" Type="http://schemas.openxmlformats.org/officeDocument/2006/relationships/hyperlink" Target="mailto:Christina.J.Harris@corp.spdatallc.com" TargetMode="External"/><Relationship Id="rId15" Type="http://schemas.openxmlformats.org/officeDocument/2006/relationships/hyperlink" Target="mailto:Prottasha.Prentice@corp.spdatallc.com" TargetMode="External"/><Relationship Id="rId10" Type="http://schemas.openxmlformats.org/officeDocument/2006/relationships/hyperlink" Target="mailto:Kellee.silva@corp.spdatallc.com" TargetMode="External"/><Relationship Id="rId4" Type="http://schemas.openxmlformats.org/officeDocument/2006/relationships/hyperlink" Target="mailto:Chanetta.Gant@corp.spdatallc.com" TargetMode="External"/><Relationship Id="rId9" Type="http://schemas.openxmlformats.org/officeDocument/2006/relationships/hyperlink" Target="mailto:Javier.Ottenwalder@corp.spdatallc.com" TargetMode="External"/><Relationship Id="rId14" Type="http://schemas.openxmlformats.org/officeDocument/2006/relationships/hyperlink" Target="mailto:Perry.Young@corp.spdatallc.com" TargetMode="External"/></Relationships>
</file>

<file path=xl/worksheets/_rels/sheet13.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C3776-59C5-49B6-9A31-BD752BE7B2B8}">
  <dimension ref="B1:U65"/>
  <sheetViews>
    <sheetView zoomScale="90" zoomScaleNormal="90" workbookViewId="0">
      <selection activeCell="O2" sqref="O2"/>
    </sheetView>
  </sheetViews>
  <sheetFormatPr defaultRowHeight="15" outlineLevelCol="1" x14ac:dyDescent="0.25"/>
  <cols>
    <col min="2" max="2" width="21.28515625" style="2" customWidth="1" outlineLevel="1"/>
    <col min="3" max="3" width="13.28515625" style="1" customWidth="1" outlineLevel="1"/>
    <col min="4" max="4" width="13.7109375" style="1" customWidth="1" outlineLevel="1"/>
    <col min="5" max="5" width="13.5703125" style="1" customWidth="1" outlineLevel="1"/>
    <col min="6" max="6" width="17" style="1" customWidth="1" outlineLevel="1"/>
    <col min="7" max="7" width="12.7109375" style="1" customWidth="1" outlineLevel="1"/>
    <col min="8" max="8" width="14.5703125" style="1" customWidth="1" outlineLevel="1"/>
    <col min="9" max="9" width="9.7109375" style="1" customWidth="1" outlineLevel="1"/>
    <col min="10" max="10" width="13" style="1" customWidth="1" outlineLevel="1"/>
    <col min="11" max="11" width="14.5703125" style="1" customWidth="1" outlineLevel="1"/>
    <col min="12" max="12" width="19.85546875" style="1" customWidth="1" outlineLevel="1"/>
    <col min="13" max="14" width="15.7109375" style="1" customWidth="1" outlineLevel="1"/>
    <col min="15" max="15" width="10.28515625" customWidth="1" outlineLevel="1"/>
    <col min="16" max="16" width="19.85546875" style="2" customWidth="1" outlineLevel="1"/>
    <col min="17" max="17" width="10.42578125" customWidth="1" outlineLevel="1"/>
    <col min="18" max="18" width="14.28515625" customWidth="1" outlineLevel="1"/>
    <col min="19" max="19" width="18.28515625" customWidth="1" outlineLevel="1"/>
    <col min="20" max="20" width="9.140625" outlineLevel="1"/>
    <col min="21" max="21" width="19.85546875" customWidth="1"/>
  </cols>
  <sheetData>
    <row r="1" spans="2:19" ht="24.75" thickBot="1" x14ac:dyDescent="0.45">
      <c r="B1" s="192" t="s">
        <v>0</v>
      </c>
      <c r="C1" s="193"/>
      <c r="D1" s="193"/>
      <c r="E1" s="194"/>
      <c r="P1" s="2" t="s">
        <v>1</v>
      </c>
    </row>
    <row r="2" spans="2:19" x14ac:dyDescent="0.25">
      <c r="P2" s="3" t="s">
        <v>2</v>
      </c>
      <c r="Q2" s="4">
        <v>31</v>
      </c>
    </row>
    <row r="3" spans="2:19" ht="15.75" thickBot="1" x14ac:dyDescent="0.3">
      <c r="B3" s="195" t="s">
        <v>3</v>
      </c>
      <c r="C3" s="195"/>
      <c r="D3" s="195"/>
      <c r="E3" s="195"/>
      <c r="F3" s="195"/>
      <c r="G3" s="195"/>
      <c r="H3" s="195"/>
      <c r="I3" s="195"/>
      <c r="J3" s="195"/>
      <c r="K3" s="195"/>
      <c r="L3" s="195"/>
      <c r="M3" s="195"/>
      <c r="N3" s="195"/>
      <c r="P3" s="5" t="s">
        <v>4</v>
      </c>
      <c r="Q3" s="6">
        <v>18</v>
      </c>
    </row>
    <row r="4" spans="2:19" x14ac:dyDescent="0.25">
      <c r="B4" s="7" t="s">
        <v>5</v>
      </c>
      <c r="C4" s="196" t="s">
        <v>6</v>
      </c>
      <c r="D4" s="196"/>
      <c r="E4" s="196"/>
      <c r="F4" s="197" t="s">
        <v>7</v>
      </c>
      <c r="G4" s="198"/>
      <c r="H4" s="199"/>
      <c r="I4" s="200" t="s">
        <v>8</v>
      </c>
      <c r="J4" s="200"/>
      <c r="K4" s="200"/>
      <c r="L4" s="201" t="s">
        <v>9</v>
      </c>
      <c r="M4" s="201"/>
      <c r="N4" s="201"/>
    </row>
    <row r="5" spans="2:19" x14ac:dyDescent="0.25">
      <c r="B5" s="11"/>
      <c r="C5" s="8" t="s">
        <v>10</v>
      </c>
      <c r="D5" s="8" t="s">
        <v>11</v>
      </c>
      <c r="E5" s="8" t="s">
        <v>12</v>
      </c>
      <c r="F5" s="12" t="s">
        <v>10</v>
      </c>
      <c r="G5" s="12" t="s">
        <v>11</v>
      </c>
      <c r="H5" s="12" t="s">
        <v>12</v>
      </c>
      <c r="I5" s="9" t="s">
        <v>10</v>
      </c>
      <c r="J5" s="9" t="s">
        <v>11</v>
      </c>
      <c r="K5" s="9" t="s">
        <v>12</v>
      </c>
      <c r="L5" s="10" t="s">
        <v>10</v>
      </c>
      <c r="M5" s="10" t="s">
        <v>11</v>
      </c>
      <c r="N5" s="10" t="s">
        <v>12</v>
      </c>
    </row>
    <row r="6" spans="2:19" ht="15.75" thickBot="1" x14ac:dyDescent="0.3">
      <c r="B6" s="13" t="s">
        <v>3</v>
      </c>
      <c r="C6" s="14">
        <v>1456</v>
      </c>
      <c r="D6" s="15">
        <v>0.95</v>
      </c>
      <c r="E6" s="15">
        <v>0</v>
      </c>
      <c r="F6" s="14">
        <v>1122</v>
      </c>
      <c r="G6" s="15">
        <v>0.95</v>
      </c>
      <c r="H6" s="15">
        <v>0</v>
      </c>
      <c r="I6" s="14">
        <v>6630</v>
      </c>
      <c r="J6" s="15">
        <v>0.83</v>
      </c>
      <c r="K6" s="15">
        <v>0.06</v>
      </c>
      <c r="L6" s="16">
        <v>6862</v>
      </c>
      <c r="M6" s="15">
        <v>0.77</v>
      </c>
      <c r="N6" s="15">
        <v>0.08</v>
      </c>
      <c r="Q6" s="1"/>
      <c r="R6" s="1"/>
      <c r="S6" s="1"/>
    </row>
    <row r="7" spans="2:19" ht="16.5" thickBot="1" x14ac:dyDescent="0.3">
      <c r="B7" s="13" t="s">
        <v>13</v>
      </c>
      <c r="C7" s="14">
        <v>10</v>
      </c>
      <c r="D7" s="15">
        <v>0.8</v>
      </c>
      <c r="E7" s="15">
        <v>0</v>
      </c>
      <c r="F7" s="14">
        <v>10</v>
      </c>
      <c r="G7" s="15">
        <v>0.8</v>
      </c>
      <c r="H7" s="15">
        <v>0</v>
      </c>
      <c r="I7" s="14">
        <v>2041</v>
      </c>
      <c r="J7" s="15">
        <v>0.72</v>
      </c>
      <c r="K7" s="15">
        <v>0.1</v>
      </c>
      <c r="L7" s="16">
        <v>69</v>
      </c>
      <c r="M7" s="15">
        <v>0.8</v>
      </c>
      <c r="N7" s="15">
        <v>0.02</v>
      </c>
      <c r="P7" s="202" t="s">
        <v>14</v>
      </c>
      <c r="Q7" s="203"/>
      <c r="R7" s="203"/>
      <c r="S7" s="204"/>
    </row>
    <row r="8" spans="2:19" ht="19.5" thickBot="1" x14ac:dyDescent="0.35">
      <c r="B8" s="13" t="s">
        <v>15</v>
      </c>
      <c r="C8" s="14">
        <v>7</v>
      </c>
      <c r="D8" s="15">
        <v>0.71</v>
      </c>
      <c r="E8" s="15">
        <v>0.02</v>
      </c>
      <c r="F8" s="14">
        <v>7</v>
      </c>
      <c r="G8" s="15">
        <v>0.71</v>
      </c>
      <c r="H8" s="15">
        <v>0.02</v>
      </c>
      <c r="I8" s="14">
        <v>28</v>
      </c>
      <c r="J8" s="15">
        <v>0.79</v>
      </c>
      <c r="K8" s="15">
        <v>0</v>
      </c>
      <c r="L8" s="14">
        <v>85</v>
      </c>
      <c r="M8" s="15">
        <v>0.81</v>
      </c>
      <c r="N8" s="15">
        <v>0.08</v>
      </c>
      <c r="P8" s="205" t="s">
        <v>16</v>
      </c>
      <c r="Q8" s="206"/>
      <c r="R8" s="207" t="s">
        <v>17</v>
      </c>
      <c r="S8" s="208"/>
    </row>
    <row r="9" spans="2:19" ht="15.75" thickBot="1" x14ac:dyDescent="0.3">
      <c r="B9"/>
      <c r="C9"/>
      <c r="D9" s="17"/>
      <c r="E9" s="17"/>
      <c r="F9"/>
      <c r="G9" s="17"/>
      <c r="H9" s="17"/>
      <c r="I9"/>
      <c r="J9" s="17"/>
      <c r="K9" s="17"/>
      <c r="L9"/>
      <c r="M9" s="17"/>
      <c r="N9" s="17"/>
      <c r="Q9" s="18"/>
      <c r="R9" s="19"/>
      <c r="S9" s="19"/>
    </row>
    <row r="10" spans="2:19" ht="15.75" thickBot="1" x14ac:dyDescent="0.3">
      <c r="B10"/>
      <c r="C10" s="195" t="s">
        <v>18</v>
      </c>
      <c r="D10" s="195"/>
      <c r="E10" s="195"/>
      <c r="F10" s="195"/>
      <c r="G10" s="17"/>
      <c r="H10"/>
      <c r="I10" s="209" t="s">
        <v>19</v>
      </c>
      <c r="J10" s="210"/>
      <c r="K10" s="210"/>
      <c r="L10" s="211"/>
      <c r="M10" s="20"/>
      <c r="N10" s="2"/>
      <c r="P10" s="212" t="s">
        <v>20</v>
      </c>
      <c r="Q10" s="213"/>
      <c r="R10" s="213"/>
      <c r="S10" s="214"/>
    </row>
    <row r="11" spans="2:19" ht="15.75" x14ac:dyDescent="0.25">
      <c r="B11"/>
      <c r="C11" s="21" t="s">
        <v>21</v>
      </c>
      <c r="D11" s="22" t="s">
        <v>22</v>
      </c>
      <c r="E11" s="10" t="s">
        <v>23</v>
      </c>
      <c r="F11" s="8" t="s">
        <v>24</v>
      </c>
      <c r="G11"/>
      <c r="H11"/>
      <c r="I11" s="23"/>
      <c r="J11" s="8" t="s">
        <v>25</v>
      </c>
      <c r="K11" s="8" t="s">
        <v>26</v>
      </c>
      <c r="L11" s="8" t="s">
        <v>11</v>
      </c>
      <c r="M11" s="8" t="s">
        <v>12</v>
      </c>
      <c r="N11" s="8" t="s">
        <v>27</v>
      </c>
      <c r="P11" s="24" t="s">
        <v>28</v>
      </c>
      <c r="Q11" s="219" t="s">
        <v>29</v>
      </c>
      <c r="R11" s="219"/>
      <c r="S11" s="25" t="s">
        <v>30</v>
      </c>
    </row>
    <row r="12" spans="2:19" ht="15.75" thickBot="1" x14ac:dyDescent="0.3">
      <c r="B12"/>
      <c r="C12" s="12" t="s">
        <v>10</v>
      </c>
      <c r="D12" s="22" t="s">
        <v>10</v>
      </c>
      <c r="E12" s="10" t="s">
        <v>10</v>
      </c>
      <c r="F12" s="8" t="s">
        <v>10</v>
      </c>
      <c r="G12"/>
      <c r="H12"/>
      <c r="I12" s="26" t="s">
        <v>31</v>
      </c>
      <c r="J12" s="27">
        <v>334</v>
      </c>
      <c r="K12" s="27">
        <v>334</v>
      </c>
      <c r="L12" s="28">
        <v>0.87</v>
      </c>
      <c r="M12" s="28">
        <v>0.04</v>
      </c>
      <c r="N12" s="27">
        <v>27</v>
      </c>
      <c r="P12" s="29">
        <v>0.9514285714285714</v>
      </c>
      <c r="Q12" s="220">
        <v>35</v>
      </c>
      <c r="R12" s="220"/>
      <c r="S12" s="30">
        <v>0.98639456612723209</v>
      </c>
    </row>
    <row r="13" spans="2:19" x14ac:dyDescent="0.25">
      <c r="B13" s="26" t="s">
        <v>3</v>
      </c>
      <c r="C13" s="27">
        <v>6630</v>
      </c>
      <c r="D13" s="31">
        <v>11418.333333333334</v>
      </c>
      <c r="E13" s="27">
        <v>6862</v>
      </c>
      <c r="F13" s="32">
        <v>4556.3333333333339</v>
      </c>
      <c r="G13"/>
      <c r="H13"/>
      <c r="I13" s="26" t="s">
        <v>32</v>
      </c>
      <c r="J13" s="27">
        <v>0</v>
      </c>
      <c r="K13" s="27">
        <v>0</v>
      </c>
      <c r="L13" s="28">
        <v>0</v>
      </c>
      <c r="M13" s="28">
        <v>0</v>
      </c>
      <c r="N13" s="27">
        <v>0</v>
      </c>
      <c r="Q13" s="18"/>
      <c r="R13" s="19"/>
      <c r="S13" s="19"/>
    </row>
    <row r="14" spans="2:19" x14ac:dyDescent="0.25">
      <c r="B14" s="26" t="s">
        <v>13</v>
      </c>
      <c r="C14" s="27">
        <v>2041</v>
      </c>
      <c r="D14" s="31">
        <v>3515.0555555555557</v>
      </c>
      <c r="E14" s="27">
        <v>69</v>
      </c>
      <c r="F14" s="32">
        <v>3446.0555555555557</v>
      </c>
      <c r="G14"/>
      <c r="H14"/>
      <c r="I14" s="26" t="s">
        <v>15</v>
      </c>
      <c r="J14" s="27">
        <v>0</v>
      </c>
      <c r="K14" s="27">
        <v>0</v>
      </c>
      <c r="L14" s="28">
        <v>0.86</v>
      </c>
      <c r="M14" s="28">
        <v>0</v>
      </c>
      <c r="N14" s="27">
        <v>0</v>
      </c>
      <c r="Q14" s="18"/>
      <c r="R14" s="19"/>
      <c r="S14" s="19"/>
    </row>
    <row r="15" spans="2:19" x14ac:dyDescent="0.25">
      <c r="B15" s="26" t="s">
        <v>15</v>
      </c>
      <c r="C15" s="27">
        <v>28</v>
      </c>
      <c r="D15" s="31">
        <v>48.222222222222221</v>
      </c>
      <c r="E15" s="27">
        <v>85</v>
      </c>
      <c r="F15" s="32">
        <v>-36.777777777777779</v>
      </c>
      <c r="G15" s="33" t="s">
        <v>33</v>
      </c>
      <c r="H15"/>
      <c r="I15" s="26" t="s">
        <v>34</v>
      </c>
      <c r="J15" s="27">
        <v>334</v>
      </c>
      <c r="K15" s="27">
        <v>334</v>
      </c>
      <c r="L15" s="28">
        <v>0.57666666666666666</v>
      </c>
      <c r="M15" s="28">
        <v>1.3333333333333334E-2</v>
      </c>
      <c r="N15" s="27">
        <v>27</v>
      </c>
      <c r="Q15" s="18"/>
      <c r="R15" s="19"/>
      <c r="S15" s="19"/>
    </row>
    <row r="16" spans="2:19" x14ac:dyDescent="0.25">
      <c r="B16" s="26" t="s">
        <v>35</v>
      </c>
      <c r="C16" s="27">
        <v>8699</v>
      </c>
      <c r="D16" s="31">
        <v>14981.611111111113</v>
      </c>
      <c r="E16" s="27">
        <v>7016</v>
      </c>
      <c r="F16" s="32">
        <v>7965.6111111111122</v>
      </c>
      <c r="G16" s="34">
        <v>2.1353493601925759</v>
      </c>
      <c r="H16"/>
      <c r="I16" s="35" t="s">
        <v>36</v>
      </c>
      <c r="J16" s="36">
        <v>0.22674813306177868</v>
      </c>
      <c r="K16"/>
      <c r="L16"/>
      <c r="M16"/>
      <c r="N16"/>
      <c r="Q16" s="18"/>
      <c r="R16" s="19"/>
      <c r="S16" s="19"/>
    </row>
    <row r="17" spans="2:21" x14ac:dyDescent="0.25">
      <c r="Q17" s="18"/>
      <c r="R17" s="19"/>
      <c r="S17" s="19"/>
    </row>
    <row r="18" spans="2:21" x14ac:dyDescent="0.25">
      <c r="Q18" s="18"/>
      <c r="R18" s="19"/>
      <c r="S18" s="19"/>
    </row>
    <row r="19" spans="2:21" ht="15.75" thickBot="1" x14ac:dyDescent="0.3">
      <c r="Q19" s="18"/>
      <c r="R19" s="19"/>
      <c r="S19" s="19"/>
    </row>
    <row r="20" spans="2:21" x14ac:dyDescent="0.25">
      <c r="B20" s="37" t="s">
        <v>37</v>
      </c>
      <c r="C20" s="221" t="s">
        <v>38</v>
      </c>
      <c r="D20" s="221"/>
      <c r="E20" s="221"/>
      <c r="F20" s="222" t="s">
        <v>39</v>
      </c>
      <c r="G20" s="222"/>
      <c r="H20" s="222"/>
      <c r="I20" s="223" t="s">
        <v>21</v>
      </c>
      <c r="J20" s="223"/>
      <c r="K20" s="223"/>
      <c r="L20" s="224" t="s">
        <v>40</v>
      </c>
      <c r="M20" s="224"/>
      <c r="N20" s="225"/>
      <c r="Q20" s="1"/>
      <c r="R20" s="38"/>
      <c r="S20" s="38"/>
    </row>
    <row r="21" spans="2:21" ht="15.75" thickBot="1" x14ac:dyDescent="0.3">
      <c r="B21" s="1" t="s">
        <v>41</v>
      </c>
      <c r="C21" s="1" t="s">
        <v>10</v>
      </c>
      <c r="D21" s="1" t="s">
        <v>42</v>
      </c>
      <c r="E21" s="1" t="s">
        <v>43</v>
      </c>
      <c r="F21" s="1" t="s">
        <v>44</v>
      </c>
      <c r="G21" s="1" t="s">
        <v>45</v>
      </c>
      <c r="H21" s="1" t="s">
        <v>46</v>
      </c>
      <c r="I21" s="1" t="s">
        <v>47</v>
      </c>
      <c r="J21" s="1" t="s">
        <v>48</v>
      </c>
      <c r="K21" s="1" t="s">
        <v>49</v>
      </c>
      <c r="L21" s="1" t="s">
        <v>50</v>
      </c>
      <c r="M21" s="1" t="s">
        <v>51</v>
      </c>
      <c r="N21" s="1" t="s">
        <v>52</v>
      </c>
    </row>
    <row r="22" spans="2:21" x14ac:dyDescent="0.25">
      <c r="B22" s="39" t="s">
        <v>13</v>
      </c>
      <c r="C22" s="40">
        <v>11</v>
      </c>
      <c r="D22" s="41">
        <v>20</v>
      </c>
      <c r="E22" s="42">
        <v>1.8181818181818181</v>
      </c>
      <c r="F22" s="40">
        <v>0</v>
      </c>
      <c r="G22" s="41">
        <v>3</v>
      </c>
      <c r="H22" s="42" t="e">
        <v>#DIV/0!</v>
      </c>
      <c r="I22" s="40">
        <v>2041</v>
      </c>
      <c r="J22" s="41">
        <v>198</v>
      </c>
      <c r="K22" s="42">
        <v>9.701126898579128E-2</v>
      </c>
      <c r="L22" s="43">
        <v>69</v>
      </c>
      <c r="M22" s="44">
        <v>62</v>
      </c>
      <c r="N22" s="42">
        <v>0.89855072463768115</v>
      </c>
    </row>
    <row r="23" spans="2:21" x14ac:dyDescent="0.25">
      <c r="B23" s="45" t="s">
        <v>53</v>
      </c>
      <c r="C23" s="46">
        <v>1467</v>
      </c>
      <c r="D23" s="1">
        <v>19</v>
      </c>
      <c r="E23" s="47">
        <v>1.2951601908657124E-2</v>
      </c>
      <c r="F23" s="46">
        <v>1238</v>
      </c>
      <c r="G23" s="1">
        <v>17</v>
      </c>
      <c r="H23" s="47">
        <v>1.3731825525040387E-2</v>
      </c>
      <c r="I23" s="46">
        <v>8671</v>
      </c>
      <c r="J23" s="1">
        <v>142</v>
      </c>
      <c r="K23" s="47">
        <v>1.637642717102987E-2</v>
      </c>
      <c r="L23" s="46">
        <v>6931</v>
      </c>
      <c r="M23" s="48">
        <v>81</v>
      </c>
      <c r="N23" s="47">
        <v>1.1686625306593566E-2</v>
      </c>
    </row>
    <row r="24" spans="2:21" ht="15.75" thickBot="1" x14ac:dyDescent="0.3">
      <c r="B24" s="49" t="s">
        <v>54</v>
      </c>
      <c r="C24" s="50">
        <v>1456</v>
      </c>
      <c r="D24" s="51">
        <v>1155</v>
      </c>
      <c r="E24" s="52">
        <v>0.79326923076923073</v>
      </c>
      <c r="F24" s="50">
        <v>1238</v>
      </c>
      <c r="G24" s="51">
        <v>1033</v>
      </c>
      <c r="H24" s="52">
        <v>0.83441033925686592</v>
      </c>
      <c r="I24" s="50">
        <v>6630</v>
      </c>
      <c r="J24" s="51">
        <v>5088</v>
      </c>
      <c r="K24" s="52">
        <v>0.76742081447963806</v>
      </c>
      <c r="L24" s="53">
        <v>6862</v>
      </c>
      <c r="M24" s="54">
        <v>5367</v>
      </c>
      <c r="N24" s="52">
        <v>0.78213348877878175</v>
      </c>
    </row>
    <row r="25" spans="2:21" x14ac:dyDescent="0.25">
      <c r="C25" s="2"/>
      <c r="D25" s="2"/>
      <c r="E25" s="2"/>
      <c r="F25" s="2"/>
      <c r="G25" s="2"/>
      <c r="H25" s="2"/>
      <c r="I25" s="2"/>
      <c r="J25" s="2"/>
      <c r="K25" s="2"/>
      <c r="L25" s="2"/>
      <c r="M25" s="2"/>
      <c r="N25" s="2"/>
      <c r="O25" s="2"/>
      <c r="Q25" s="2"/>
      <c r="R25" s="2"/>
      <c r="S25" s="2"/>
      <c r="T25" s="2"/>
      <c r="U25" s="2"/>
    </row>
    <row r="26" spans="2:21" ht="18.75" x14ac:dyDescent="0.25">
      <c r="B26" s="55"/>
      <c r="K26" s="56" t="s">
        <v>55</v>
      </c>
      <c r="L26"/>
      <c r="M26"/>
      <c r="N26"/>
      <c r="O26" s="57"/>
      <c r="P26" s="56" t="s">
        <v>56</v>
      </c>
      <c r="Q26" s="56"/>
      <c r="R26" s="56" t="s">
        <v>57</v>
      </c>
      <c r="T26" s="57"/>
      <c r="U26" s="57"/>
    </row>
    <row r="27" spans="2:21" ht="15.75" thickBot="1" x14ac:dyDescent="0.3">
      <c r="B27" s="55" t="s">
        <v>58</v>
      </c>
      <c r="C27" s="1" t="s">
        <v>59</v>
      </c>
      <c r="D27" s="1" t="s">
        <v>21</v>
      </c>
      <c r="E27" s="1" t="s">
        <v>60</v>
      </c>
      <c r="F27" s="1" t="s">
        <v>61</v>
      </c>
      <c r="G27" s="1" t="s">
        <v>62</v>
      </c>
      <c r="H27" s="1" t="s">
        <v>63</v>
      </c>
      <c r="I27" s="1" t="s">
        <v>64</v>
      </c>
      <c r="J27" s="2"/>
      <c r="K27" s="58" t="s">
        <v>65</v>
      </c>
      <c r="L27" s="59" t="s">
        <v>66</v>
      </c>
      <c r="M27" s="59" t="s">
        <v>67</v>
      </c>
      <c r="N27" s="59" t="s">
        <v>68</v>
      </c>
      <c r="O27" s="2"/>
      <c r="P27" s="60" t="s">
        <v>69</v>
      </c>
      <c r="Q27" s="61" t="s">
        <v>70</v>
      </c>
      <c r="R27" s="60" t="s">
        <v>69</v>
      </c>
      <c r="S27" s="61" t="s">
        <v>70</v>
      </c>
      <c r="T27" s="2"/>
      <c r="U27" s="2"/>
    </row>
    <row r="28" spans="2:21" x14ac:dyDescent="0.25">
      <c r="B28" s="2" t="s">
        <v>71</v>
      </c>
      <c r="C28" s="62">
        <v>0.67961165048543692</v>
      </c>
      <c r="D28" s="62">
        <v>0.70445344129554655</v>
      </c>
      <c r="E28" s="62">
        <v>0.87179487179487181</v>
      </c>
      <c r="F28" s="62">
        <v>1.4285714285714286</v>
      </c>
      <c r="H28" s="63"/>
      <c r="J28" s="57"/>
      <c r="K28" s="64" t="s">
        <v>72</v>
      </c>
      <c r="L28" s="65">
        <v>0.69950738916256161</v>
      </c>
      <c r="M28" s="65">
        <v>1.1551724137931034</v>
      </c>
      <c r="N28" s="65">
        <v>5.8524173027989825E-2</v>
      </c>
      <c r="O28" s="2"/>
      <c r="P28" s="66" t="s">
        <v>71</v>
      </c>
      <c r="Q28" s="67">
        <v>9</v>
      </c>
      <c r="R28" s="66" t="s">
        <v>73</v>
      </c>
      <c r="S28" s="67">
        <v>26</v>
      </c>
      <c r="T28" s="2"/>
      <c r="U28" s="2"/>
    </row>
    <row r="29" spans="2:21" x14ac:dyDescent="0.25">
      <c r="B29" s="2" t="s">
        <v>74</v>
      </c>
      <c r="C29" s="62">
        <v>0.64684014869888473</v>
      </c>
      <c r="D29" s="62">
        <v>0.69</v>
      </c>
      <c r="E29" s="62">
        <v>0.65116279069767447</v>
      </c>
      <c r="F29" s="62">
        <v>0.84615384615384615</v>
      </c>
      <c r="H29" s="63"/>
      <c r="J29" s="2"/>
      <c r="K29" s="68" t="s">
        <v>75</v>
      </c>
      <c r="L29" s="69">
        <v>0.62751677852348997</v>
      </c>
      <c r="M29" s="69">
        <v>0.99328859060402686</v>
      </c>
      <c r="N29" s="69">
        <v>0.30263157894736842</v>
      </c>
      <c r="O29" s="2"/>
      <c r="P29" s="70" t="s">
        <v>72</v>
      </c>
      <c r="Q29" s="71">
        <v>6</v>
      </c>
      <c r="R29" s="66" t="s">
        <v>76</v>
      </c>
      <c r="S29" s="67">
        <v>7</v>
      </c>
      <c r="T29" s="2"/>
      <c r="U29" s="2"/>
    </row>
    <row r="30" spans="2:21" x14ac:dyDescent="0.25">
      <c r="C30" s="62">
        <v>0</v>
      </c>
      <c r="D30" s="62">
        <v>0</v>
      </c>
      <c r="E30" s="62">
        <v>0</v>
      </c>
      <c r="F30" s="62">
        <v>0</v>
      </c>
      <c r="J30" s="2"/>
      <c r="K30" s="64" t="s">
        <v>76</v>
      </c>
      <c r="L30" s="65">
        <v>0.6955503512880562</v>
      </c>
      <c r="M30" s="65">
        <v>0.94964871194379397</v>
      </c>
      <c r="N30" s="65">
        <v>0.15135135135135136</v>
      </c>
      <c r="P30" s="72" t="s">
        <v>73</v>
      </c>
      <c r="Q30" s="67">
        <v>5</v>
      </c>
      <c r="R30" s="73" t="s">
        <v>77</v>
      </c>
      <c r="S30" s="67">
        <v>5</v>
      </c>
      <c r="T30" s="62"/>
    </row>
    <row r="31" spans="2:21" x14ac:dyDescent="0.25">
      <c r="C31" s="62">
        <v>0</v>
      </c>
      <c r="D31" s="62">
        <v>0</v>
      </c>
      <c r="E31" s="62">
        <v>0</v>
      </c>
      <c r="F31" s="62">
        <v>0</v>
      </c>
      <c r="J31" s="2"/>
      <c r="K31" s="68" t="s">
        <v>78</v>
      </c>
      <c r="L31" s="69">
        <v>0.77469135802469136</v>
      </c>
      <c r="M31" s="69">
        <v>0.73148148148148151</v>
      </c>
      <c r="N31" s="69">
        <v>3.5598705501618123E-2</v>
      </c>
      <c r="P31" s="73" t="s">
        <v>79</v>
      </c>
      <c r="Q31" s="71">
        <v>4</v>
      </c>
      <c r="R31" s="73" t="s">
        <v>75</v>
      </c>
      <c r="S31" s="67">
        <v>5</v>
      </c>
    </row>
    <row r="32" spans="2:21" x14ac:dyDescent="0.25">
      <c r="C32" s="62">
        <v>0</v>
      </c>
      <c r="D32" s="62">
        <v>0</v>
      </c>
      <c r="E32" s="62">
        <v>0</v>
      </c>
      <c r="F32" s="62">
        <v>0</v>
      </c>
      <c r="K32" s="64" t="s">
        <v>77</v>
      </c>
      <c r="L32" s="65">
        <v>0.74178935447338623</v>
      </c>
      <c r="M32" s="65">
        <v>0.73046432616081536</v>
      </c>
      <c r="N32" s="65">
        <v>0.11428571428571428</v>
      </c>
      <c r="P32" s="72" t="s">
        <v>76</v>
      </c>
      <c r="Q32" s="67">
        <v>3</v>
      </c>
      <c r="R32" s="72" t="s">
        <v>71</v>
      </c>
      <c r="S32" s="67">
        <v>3</v>
      </c>
    </row>
    <row r="33" spans="2:19" x14ac:dyDescent="0.25">
      <c r="C33" s="62"/>
      <c r="D33" s="62"/>
      <c r="E33" s="62"/>
      <c r="F33" s="62"/>
      <c r="H33" s="63"/>
      <c r="K33" s="68" t="s">
        <v>80</v>
      </c>
      <c r="L33" s="69">
        <v>0.9563106796116505</v>
      </c>
      <c r="M33" s="69">
        <v>0.70873786407766992</v>
      </c>
      <c r="N33" s="69">
        <v>7.0921985815602842E-2</v>
      </c>
      <c r="P33" s="73" t="s">
        <v>74</v>
      </c>
      <c r="Q33" s="71">
        <v>3</v>
      </c>
      <c r="R33" s="73" t="s">
        <v>81</v>
      </c>
      <c r="S33" s="67">
        <v>3</v>
      </c>
    </row>
    <row r="34" spans="2:19" x14ac:dyDescent="0.25">
      <c r="B34" s="55" t="s">
        <v>82</v>
      </c>
      <c r="C34" s="1" t="s">
        <v>59</v>
      </c>
      <c r="D34" s="1" t="s">
        <v>21</v>
      </c>
      <c r="E34" s="1" t="s">
        <v>60</v>
      </c>
      <c r="F34" s="1" t="s">
        <v>61</v>
      </c>
      <c r="G34" s="1" t="s">
        <v>62</v>
      </c>
      <c r="H34" s="1" t="s">
        <v>63</v>
      </c>
      <c r="I34" s="1" t="s">
        <v>64</v>
      </c>
      <c r="K34" s="64" t="s">
        <v>71</v>
      </c>
      <c r="L34" s="65">
        <v>0.93927125506072873</v>
      </c>
      <c r="M34" s="65">
        <v>0.70445344129554655</v>
      </c>
      <c r="N34" s="65">
        <v>1.6393442622950821E-2</v>
      </c>
      <c r="P34" s="72" t="s">
        <v>77</v>
      </c>
      <c r="Q34" s="67">
        <v>3</v>
      </c>
      <c r="R34" s="72" t="s">
        <v>79</v>
      </c>
      <c r="S34" s="67">
        <v>2</v>
      </c>
    </row>
    <row r="35" spans="2:19" x14ac:dyDescent="0.25">
      <c r="B35" s="2" t="s">
        <v>71</v>
      </c>
      <c r="C35" s="62">
        <v>0.88673139158576053</v>
      </c>
      <c r="D35" s="62">
        <v>0.93927125506072873</v>
      </c>
      <c r="E35" s="62">
        <v>1.0512820512820513</v>
      </c>
      <c r="F35" s="62">
        <v>0.7142857142857143</v>
      </c>
      <c r="G35" s="1" t="s">
        <v>83</v>
      </c>
      <c r="H35" s="63">
        <v>0.7</v>
      </c>
      <c r="K35" s="68" t="s">
        <v>74</v>
      </c>
      <c r="L35" s="69">
        <v>0.77666666666666662</v>
      </c>
      <c r="M35" s="69">
        <v>0.69</v>
      </c>
      <c r="N35" s="69">
        <v>0</v>
      </c>
      <c r="P35" s="73" t="s">
        <v>78</v>
      </c>
      <c r="Q35" s="71">
        <v>2</v>
      </c>
      <c r="R35" s="72" t="s">
        <v>84</v>
      </c>
      <c r="S35" s="67">
        <v>1</v>
      </c>
    </row>
    <row r="36" spans="2:19" x14ac:dyDescent="0.25">
      <c r="B36" s="2" t="s">
        <v>78</v>
      </c>
      <c r="C36" s="62">
        <v>0.81849315068493156</v>
      </c>
      <c r="D36" s="62">
        <v>0.77469135802469136</v>
      </c>
      <c r="E36" s="62">
        <v>1.0181818181818181</v>
      </c>
      <c r="F36" s="62">
        <v>0</v>
      </c>
      <c r="G36" s="1" t="s">
        <v>83</v>
      </c>
      <c r="H36" s="63">
        <v>0.7</v>
      </c>
      <c r="K36" s="64" t="s">
        <v>79</v>
      </c>
      <c r="L36" s="65">
        <v>0.78615071283095728</v>
      </c>
      <c r="M36" s="65">
        <v>0.6761710794297352</v>
      </c>
      <c r="N36" s="65">
        <v>0.51851851851851849</v>
      </c>
      <c r="P36" s="72" t="s">
        <v>81</v>
      </c>
      <c r="Q36" s="67">
        <v>1</v>
      </c>
      <c r="R36" s="73" t="s">
        <v>72</v>
      </c>
      <c r="S36" s="67">
        <v>0</v>
      </c>
    </row>
    <row r="37" spans="2:19" x14ac:dyDescent="0.25">
      <c r="B37" s="2" t="s">
        <v>85</v>
      </c>
      <c r="C37" s="62">
        <v>0.85487804878048779</v>
      </c>
      <c r="D37" s="62">
        <v>1.0038860103626943</v>
      </c>
      <c r="E37" s="62">
        <v>1.259493670886076</v>
      </c>
      <c r="F37" s="62">
        <v>0.79435483870967738</v>
      </c>
      <c r="G37" s="1" t="s">
        <v>83</v>
      </c>
      <c r="H37" s="63">
        <v>0.7</v>
      </c>
      <c r="K37" s="68" t="s">
        <v>84</v>
      </c>
      <c r="L37" s="69">
        <v>0.88091603053435119</v>
      </c>
      <c r="M37" s="69">
        <v>0.64427480916030533</v>
      </c>
      <c r="N37" s="69">
        <v>0</v>
      </c>
      <c r="P37" s="73" t="s">
        <v>80</v>
      </c>
      <c r="Q37" s="71">
        <v>1</v>
      </c>
      <c r="R37" s="72" t="s">
        <v>78</v>
      </c>
      <c r="S37" s="67">
        <v>0</v>
      </c>
    </row>
    <row r="38" spans="2:19" x14ac:dyDescent="0.25">
      <c r="B38" s="2" t="s">
        <v>80</v>
      </c>
      <c r="C38" s="62">
        <v>0.85627530364372473</v>
      </c>
      <c r="D38" s="62">
        <v>0.9563106796116505</v>
      </c>
      <c r="E38" s="62">
        <v>1.0309278350515463</v>
      </c>
      <c r="F38" s="62">
        <v>0.82352941176470584</v>
      </c>
      <c r="G38" s="1" t="s">
        <v>83</v>
      </c>
      <c r="H38" s="63">
        <v>0.7</v>
      </c>
      <c r="K38" s="64" t="s">
        <v>85</v>
      </c>
      <c r="L38" s="65">
        <v>1.0038860103626943</v>
      </c>
      <c r="M38" s="65">
        <v>0.6295336787564767</v>
      </c>
      <c r="N38" s="65">
        <v>0</v>
      </c>
      <c r="P38" s="72" t="s">
        <v>75</v>
      </c>
      <c r="Q38" s="67">
        <v>0</v>
      </c>
      <c r="R38" s="73" t="s">
        <v>80</v>
      </c>
      <c r="S38" s="67">
        <v>0</v>
      </c>
    </row>
    <row r="39" spans="2:19" x14ac:dyDescent="0.25">
      <c r="K39" s="68" t="s">
        <v>73</v>
      </c>
      <c r="L39" s="69">
        <v>0.38374717832957111</v>
      </c>
      <c r="M39" s="69">
        <v>0.5575620767494357</v>
      </c>
      <c r="N39" s="69">
        <v>5.7971014492753624E-2</v>
      </c>
      <c r="P39" s="73" t="s">
        <v>84</v>
      </c>
      <c r="Q39" s="71">
        <v>0</v>
      </c>
      <c r="R39" s="73" t="s">
        <v>74</v>
      </c>
      <c r="S39" s="67">
        <v>0</v>
      </c>
    </row>
    <row r="40" spans="2:19" x14ac:dyDescent="0.25">
      <c r="K40" s="64" t="s">
        <v>86</v>
      </c>
      <c r="L40" s="65">
        <v>0</v>
      </c>
      <c r="M40" s="65">
        <v>0</v>
      </c>
      <c r="N40" s="65">
        <v>0</v>
      </c>
      <c r="P40" s="72" t="s">
        <v>86</v>
      </c>
      <c r="Q40" s="67">
        <v>0</v>
      </c>
      <c r="R40" s="72" t="s">
        <v>86</v>
      </c>
      <c r="S40" s="67">
        <v>0</v>
      </c>
    </row>
    <row r="41" spans="2:19" ht="15.75" x14ac:dyDescent="0.25">
      <c r="B41" s="2" t="s">
        <v>87</v>
      </c>
      <c r="C41" s="2"/>
      <c r="D41" s="2"/>
      <c r="E41" s="2"/>
      <c r="K41" s="74" t="s">
        <v>88</v>
      </c>
      <c r="L41"/>
      <c r="M41"/>
      <c r="N41"/>
      <c r="P41" s="75"/>
      <c r="Q41" s="76"/>
      <c r="R41" s="73"/>
      <c r="S41" s="76"/>
    </row>
    <row r="42" spans="2:19" ht="15.75" thickBot="1" x14ac:dyDescent="0.3">
      <c r="B42" s="2" t="s">
        <v>89</v>
      </c>
      <c r="F42" s="1" t="s">
        <v>90</v>
      </c>
      <c r="K42" s="58" t="s">
        <v>65</v>
      </c>
      <c r="L42" s="59" t="s">
        <v>66</v>
      </c>
      <c r="M42" s="59" t="s">
        <v>67</v>
      </c>
      <c r="N42" s="59" t="s">
        <v>91</v>
      </c>
      <c r="P42" s="77"/>
      <c r="Q42" s="78"/>
      <c r="R42" s="72"/>
      <c r="S42" s="78"/>
    </row>
    <row r="43" spans="2:19" ht="16.5" thickTop="1" thickBot="1" x14ac:dyDescent="0.3">
      <c r="B43" s="79" t="s">
        <v>92</v>
      </c>
      <c r="C43" s="80"/>
      <c r="D43" s="81"/>
      <c r="F43" s="79" t="s">
        <v>92</v>
      </c>
      <c r="G43" s="80"/>
      <c r="H43" s="81"/>
      <c r="K43" s="82" t="s">
        <v>75</v>
      </c>
      <c r="L43" s="83">
        <v>0.55833333333333335</v>
      </c>
      <c r="M43" s="83">
        <v>1.2250000000000001</v>
      </c>
      <c r="N43" s="83">
        <v>0</v>
      </c>
      <c r="P43" s="75"/>
      <c r="Q43" s="76"/>
      <c r="R43" s="73"/>
      <c r="S43" s="76"/>
    </row>
    <row r="44" spans="2:19" ht="15.75" thickTop="1" x14ac:dyDescent="0.25">
      <c r="B44" s="84" t="s">
        <v>93</v>
      </c>
      <c r="C44" s="85">
        <v>2319.15</v>
      </c>
      <c r="D44" s="86"/>
      <c r="F44" s="84" t="s">
        <v>93</v>
      </c>
      <c r="G44" s="85">
        <v>2194.1166666666668</v>
      </c>
      <c r="H44" s="86"/>
      <c r="K44" s="87" t="s">
        <v>76</v>
      </c>
      <c r="L44" s="88">
        <v>0.79838709677419351</v>
      </c>
      <c r="M44" s="88">
        <v>0.70967741935483875</v>
      </c>
      <c r="N44" s="88">
        <v>0</v>
      </c>
      <c r="P44" s="77"/>
      <c r="Q44" s="78"/>
      <c r="R44" s="72"/>
      <c r="S44" s="78"/>
    </row>
    <row r="45" spans="2:19" x14ac:dyDescent="0.25">
      <c r="B45" s="89" t="s">
        <v>94</v>
      </c>
      <c r="C45" s="90">
        <v>1690.65</v>
      </c>
      <c r="D45" s="91">
        <v>0.72899553715801046</v>
      </c>
      <c r="F45" s="89" t="s">
        <v>94</v>
      </c>
      <c r="G45" s="90">
        <v>1411.0333333333333</v>
      </c>
      <c r="H45" s="91">
        <v>0.64309858940955733</v>
      </c>
      <c r="K45" s="82" t="s">
        <v>72</v>
      </c>
      <c r="L45" s="83">
        <v>0.6333333333333333</v>
      </c>
      <c r="M45" s="83">
        <v>0.94444444444444442</v>
      </c>
      <c r="N45" s="83">
        <v>0</v>
      </c>
      <c r="P45" s="77"/>
      <c r="Q45" s="78"/>
      <c r="R45" s="72"/>
      <c r="S45" s="78"/>
    </row>
    <row r="46" spans="2:19" x14ac:dyDescent="0.25">
      <c r="B46" s="89" t="s">
        <v>95</v>
      </c>
      <c r="C46" s="90">
        <v>21</v>
      </c>
      <c r="D46" s="91">
        <v>9.0550417178707713E-3</v>
      </c>
      <c r="F46" s="89" t="s">
        <v>95</v>
      </c>
      <c r="G46" s="90">
        <v>54.5</v>
      </c>
      <c r="H46" s="91">
        <v>2.4839153189970146E-2</v>
      </c>
      <c r="K46" s="87" t="s">
        <v>85</v>
      </c>
      <c r="L46" s="88">
        <v>1.259493670886076</v>
      </c>
      <c r="M46" s="88">
        <v>0.60126582278481011</v>
      </c>
      <c r="N46" s="88">
        <v>0</v>
      </c>
      <c r="P46" s="77"/>
      <c r="Q46" s="78"/>
      <c r="R46" s="72"/>
      <c r="S46" s="78"/>
    </row>
    <row r="47" spans="2:19" x14ac:dyDescent="0.25">
      <c r="B47" s="89" t="s">
        <v>96</v>
      </c>
      <c r="C47" s="90">
        <v>115.51666666666667</v>
      </c>
      <c r="D47" s="91">
        <v>4.9809915989335173E-2</v>
      </c>
      <c r="F47" s="89" t="s">
        <v>96</v>
      </c>
      <c r="G47" s="90">
        <v>104.98333333333333</v>
      </c>
      <c r="H47" s="91">
        <v>4.7847653193768179E-2</v>
      </c>
      <c r="K47" s="82" t="s">
        <v>80</v>
      </c>
      <c r="L47" s="83">
        <v>1.0309278350515463</v>
      </c>
      <c r="M47" s="83">
        <v>0.68041237113402064</v>
      </c>
      <c r="N47" s="83">
        <v>0</v>
      </c>
      <c r="P47" s="77"/>
      <c r="Q47" s="78"/>
      <c r="R47" s="72"/>
      <c r="S47" s="78"/>
    </row>
    <row r="48" spans="2:19" x14ac:dyDescent="0.25">
      <c r="B48" s="89" t="s">
        <v>97</v>
      </c>
      <c r="C48" s="90">
        <v>116.21666666666667</v>
      </c>
      <c r="D48" s="91">
        <v>5.0111750713264194E-2</v>
      </c>
      <c r="F48" s="89" t="s">
        <v>97</v>
      </c>
      <c r="G48" s="90">
        <v>109.86666666666666</v>
      </c>
      <c r="H48" s="91">
        <v>5.007330208816E-2</v>
      </c>
      <c r="K48" s="87" t="s">
        <v>78</v>
      </c>
      <c r="L48" s="88">
        <v>1.0181818181818181</v>
      </c>
      <c r="M48" s="88">
        <v>0.81818181818181823</v>
      </c>
      <c r="N48" s="88">
        <v>0</v>
      </c>
      <c r="P48" s="77"/>
      <c r="Q48" s="78"/>
      <c r="R48" s="72"/>
      <c r="S48" s="78"/>
    </row>
    <row r="49" spans="2:19" x14ac:dyDescent="0.25">
      <c r="B49" s="89" t="s">
        <v>98</v>
      </c>
      <c r="C49" s="90">
        <v>14.533333333333333</v>
      </c>
      <c r="D49" s="91">
        <v>6.2666637920502479E-3</v>
      </c>
      <c r="F49" s="89" t="s">
        <v>98</v>
      </c>
      <c r="G49" s="90">
        <v>0</v>
      </c>
      <c r="H49" s="91">
        <v>0</v>
      </c>
      <c r="K49" s="82" t="s">
        <v>74</v>
      </c>
      <c r="L49" s="83">
        <v>0.67441860465116277</v>
      </c>
      <c r="M49" s="83">
        <v>0.65116279069767447</v>
      </c>
      <c r="N49" s="83">
        <v>0</v>
      </c>
      <c r="P49" s="77"/>
      <c r="Q49" s="78"/>
      <c r="R49" s="72"/>
      <c r="S49" s="78"/>
    </row>
    <row r="50" spans="2:19" x14ac:dyDescent="0.25">
      <c r="B50" s="89" t="s">
        <v>87</v>
      </c>
      <c r="C50" s="90">
        <v>108.73333333333333</v>
      </c>
      <c r="D50" s="91">
        <v>4.6884993783641991E-2</v>
      </c>
      <c r="F50" s="89" t="s">
        <v>87</v>
      </c>
      <c r="G50" s="90">
        <v>117.93333333333334</v>
      </c>
      <c r="H50" s="91">
        <v>5.3749800603128062E-2</v>
      </c>
      <c r="K50" s="87" t="s">
        <v>73</v>
      </c>
      <c r="L50" s="88">
        <v>0.34065934065934067</v>
      </c>
      <c r="M50" s="88">
        <v>0.69230769230769229</v>
      </c>
      <c r="N50" s="88">
        <v>0</v>
      </c>
      <c r="P50" s="77"/>
      <c r="Q50" s="78"/>
      <c r="R50" s="72"/>
      <c r="S50" s="78"/>
    </row>
    <row r="51" spans="2:19" x14ac:dyDescent="0.25">
      <c r="B51" s="89" t="s">
        <v>99</v>
      </c>
      <c r="C51" s="90">
        <v>187</v>
      </c>
      <c r="D51" s="91">
        <v>8.0632990535325438E-2</v>
      </c>
      <c r="F51" s="89" t="s">
        <v>99</v>
      </c>
      <c r="G51" s="90">
        <v>170</v>
      </c>
      <c r="H51" s="91">
        <v>7.7479927381558247E-2</v>
      </c>
      <c r="K51" s="82" t="s">
        <v>71</v>
      </c>
      <c r="L51" s="83">
        <v>1.0512820512820513</v>
      </c>
      <c r="M51" s="83">
        <v>0.87179487179487181</v>
      </c>
      <c r="N51" s="83">
        <v>0</v>
      </c>
      <c r="P51" s="92"/>
      <c r="Q51" s="93"/>
      <c r="R51" s="94"/>
      <c r="S51" s="93"/>
    </row>
    <row r="52" spans="2:19" x14ac:dyDescent="0.25">
      <c r="B52" s="89" t="s">
        <v>100</v>
      </c>
      <c r="C52" s="90">
        <v>0</v>
      </c>
      <c r="D52" s="91">
        <v>0</v>
      </c>
      <c r="F52" s="89" t="s">
        <v>100</v>
      </c>
      <c r="G52" s="90">
        <v>0</v>
      </c>
      <c r="H52" s="91">
        <v>0</v>
      </c>
      <c r="I52" s="62"/>
      <c r="K52" s="87" t="s">
        <v>79</v>
      </c>
      <c r="L52" s="88">
        <v>0.75182481751824815</v>
      </c>
      <c r="M52" s="88">
        <v>0.68613138686131392</v>
      </c>
      <c r="N52" s="88">
        <v>0</v>
      </c>
      <c r="P52" s="92" t="s">
        <v>101</v>
      </c>
      <c r="Q52" s="93">
        <v>37</v>
      </c>
      <c r="R52" s="94" t="s">
        <v>101</v>
      </c>
      <c r="S52" s="93">
        <v>52</v>
      </c>
    </row>
    <row r="53" spans="2:19" x14ac:dyDescent="0.25">
      <c r="B53" s="89" t="s">
        <v>102</v>
      </c>
      <c r="C53" s="90">
        <v>0</v>
      </c>
      <c r="D53" s="91">
        <v>0</v>
      </c>
      <c r="F53" s="89" t="s">
        <v>102</v>
      </c>
      <c r="G53" s="90">
        <v>0</v>
      </c>
      <c r="H53" s="91">
        <v>0</v>
      </c>
      <c r="I53" s="62"/>
      <c r="K53" s="82" t="s">
        <v>77</v>
      </c>
      <c r="L53" s="83">
        <v>0.70056497175141241</v>
      </c>
      <c r="M53" s="83">
        <v>0.97740112994350281</v>
      </c>
      <c r="N53" s="83">
        <v>0</v>
      </c>
    </row>
    <row r="54" spans="2:19" x14ac:dyDescent="0.25">
      <c r="B54" s="89" t="s">
        <v>103</v>
      </c>
      <c r="C54" s="90">
        <v>37.166666666666664</v>
      </c>
      <c r="D54" s="91">
        <v>1.6025986532422078E-2</v>
      </c>
      <c r="F54" s="89" t="s">
        <v>103</v>
      </c>
      <c r="G54" s="90">
        <v>51.666666666666664</v>
      </c>
      <c r="H54" s="91">
        <v>2.3547821066944172E-2</v>
      </c>
      <c r="K54" s="87" t="s">
        <v>84</v>
      </c>
      <c r="L54" s="88">
        <v>1.0093457943925233</v>
      </c>
      <c r="M54" s="88">
        <v>1.0747663551401869</v>
      </c>
      <c r="N54" s="88">
        <v>0</v>
      </c>
    </row>
    <row r="55" spans="2:19" x14ac:dyDescent="0.25">
      <c r="B55" s="89" t="s">
        <v>104</v>
      </c>
      <c r="C55" s="90">
        <v>2.25</v>
      </c>
      <c r="D55" s="91">
        <v>9.7018304120043977E-4</v>
      </c>
      <c r="F55" s="89" t="s">
        <v>104</v>
      </c>
      <c r="G55" s="90">
        <v>0</v>
      </c>
      <c r="H55" s="91">
        <v>0</v>
      </c>
      <c r="K55" s="82" t="s">
        <v>86</v>
      </c>
      <c r="L55" s="83">
        <v>0</v>
      </c>
      <c r="M55" s="83">
        <v>0</v>
      </c>
      <c r="N55" s="83">
        <v>0</v>
      </c>
    </row>
    <row r="56" spans="2:19" x14ac:dyDescent="0.25">
      <c r="B56" s="89" t="s">
        <v>105</v>
      </c>
      <c r="C56" s="90">
        <v>0</v>
      </c>
      <c r="D56" s="91">
        <v>0</v>
      </c>
      <c r="F56" s="89" t="s">
        <v>105</v>
      </c>
      <c r="G56" s="90">
        <v>0</v>
      </c>
      <c r="H56" s="91">
        <v>0</v>
      </c>
    </row>
    <row r="57" spans="2:19" x14ac:dyDescent="0.25">
      <c r="B57" s="89" t="s">
        <v>106</v>
      </c>
      <c r="C57" s="90">
        <v>0</v>
      </c>
      <c r="D57" s="91">
        <v>0</v>
      </c>
      <c r="F57" s="89" t="s">
        <v>106</v>
      </c>
      <c r="G57" s="90">
        <v>155.35</v>
      </c>
      <c r="H57" s="91">
        <v>7.0802980698382784E-2</v>
      </c>
    </row>
    <row r="58" spans="2:19" x14ac:dyDescent="0.25">
      <c r="B58" s="89" t="s">
        <v>107</v>
      </c>
      <c r="C58" s="90">
        <v>1.4166666666666667</v>
      </c>
      <c r="D58" s="91">
        <v>6.1085598890398061E-4</v>
      </c>
      <c r="F58" s="89" t="s">
        <v>107</v>
      </c>
      <c r="G58" s="90">
        <v>1.4666666666666666</v>
      </c>
      <c r="H58" s="91">
        <v>6.6845427544873779E-4</v>
      </c>
    </row>
    <row r="59" spans="2:19" x14ac:dyDescent="0.25">
      <c r="B59" s="89" t="s">
        <v>108</v>
      </c>
      <c r="C59" s="90">
        <v>15.683333333333334</v>
      </c>
      <c r="D59" s="91">
        <v>6.7625351242193614E-3</v>
      </c>
      <c r="F59" s="89" t="s">
        <v>108</v>
      </c>
      <c r="G59" s="90">
        <v>6.45</v>
      </c>
      <c r="H59" s="91">
        <v>2.9396795977120632E-3</v>
      </c>
    </row>
    <row r="60" spans="2:19" x14ac:dyDescent="0.25">
      <c r="B60" s="89" t="s">
        <v>109</v>
      </c>
      <c r="C60" s="90">
        <v>8.9833333333333325</v>
      </c>
      <c r="D60" s="91">
        <v>3.8735456237558295E-3</v>
      </c>
      <c r="F60" s="89" t="s">
        <v>109</v>
      </c>
      <c r="G60" s="90">
        <v>10.866666666666667</v>
      </c>
      <c r="H60" s="91">
        <v>4.9526384953701942E-3</v>
      </c>
    </row>
    <row r="61" spans="2:19" x14ac:dyDescent="0.25">
      <c r="B61" s="89" t="s">
        <v>110</v>
      </c>
      <c r="C61" s="90">
        <v>0</v>
      </c>
      <c r="D61" s="91">
        <v>0</v>
      </c>
      <c r="F61" s="89" t="s">
        <v>110</v>
      </c>
      <c r="G61" s="90">
        <v>0</v>
      </c>
      <c r="H61" s="91">
        <v>0</v>
      </c>
    </row>
    <row r="62" spans="2:19" ht="15.75" thickBot="1" x14ac:dyDescent="0.3">
      <c r="B62" s="95" t="s">
        <v>111</v>
      </c>
      <c r="C62" s="96">
        <v>0</v>
      </c>
      <c r="D62" s="97">
        <v>0</v>
      </c>
      <c r="F62" s="95" t="s">
        <v>111</v>
      </c>
      <c r="G62" s="96">
        <v>0</v>
      </c>
      <c r="H62" s="97">
        <v>0</v>
      </c>
    </row>
    <row r="63" spans="2:19" ht="15.75" thickBot="1" x14ac:dyDescent="0.3">
      <c r="B63">
        <v>0</v>
      </c>
      <c r="C63" s="98">
        <v>0</v>
      </c>
      <c r="D63" s="99">
        <v>0</v>
      </c>
      <c r="F63">
        <v>0</v>
      </c>
      <c r="G63" s="98">
        <v>0</v>
      </c>
      <c r="H63" s="99">
        <v>0</v>
      </c>
    </row>
    <row r="64" spans="2:19" ht="16.5" thickTop="1" thickBot="1" x14ac:dyDescent="0.3">
      <c r="B64" s="100" t="s">
        <v>112</v>
      </c>
      <c r="C64" s="215" t="s">
        <v>113</v>
      </c>
      <c r="D64" s="216"/>
      <c r="F64" s="100" t="s">
        <v>112</v>
      </c>
      <c r="G64" s="215" t="s">
        <v>113</v>
      </c>
      <c r="H64" s="216"/>
    </row>
    <row r="65" spans="2:8" ht="15.75" thickBot="1" x14ac:dyDescent="0.3">
      <c r="B65" s="101">
        <v>0.79641247870987208</v>
      </c>
      <c r="C65" s="217">
        <v>0.20358752129012783</v>
      </c>
      <c r="D65" s="218"/>
      <c r="F65" s="101">
        <v>0.78596549864410115</v>
      </c>
      <c r="G65" s="217">
        <v>0.21403450135589874</v>
      </c>
      <c r="H65" s="218"/>
    </row>
  </sheetData>
  <mergeCells count="22">
    <mergeCell ref="C64:D64"/>
    <mergeCell ref="G64:H64"/>
    <mergeCell ref="C65:D65"/>
    <mergeCell ref="G65:H65"/>
    <mergeCell ref="Q11:R11"/>
    <mergeCell ref="Q12:R12"/>
    <mergeCell ref="C20:E20"/>
    <mergeCell ref="F20:H20"/>
    <mergeCell ref="I20:K20"/>
    <mergeCell ref="L20:N20"/>
    <mergeCell ref="P7:S7"/>
    <mergeCell ref="P8:Q8"/>
    <mergeCell ref="R8:S8"/>
    <mergeCell ref="C10:F10"/>
    <mergeCell ref="I10:L10"/>
    <mergeCell ref="P10:S10"/>
    <mergeCell ref="B1:E1"/>
    <mergeCell ref="B3:N3"/>
    <mergeCell ref="C4:E4"/>
    <mergeCell ref="F4:H4"/>
    <mergeCell ref="I4:K4"/>
    <mergeCell ref="L4:N4"/>
  </mergeCells>
  <conditionalFormatting sqref="Q28:Q51">
    <cfRule type="cellIs" dxfId="46" priority="1" operator="between">
      <formula>0</formula>
      <formula>2</formula>
    </cfRule>
    <cfRule type="cellIs" dxfId="45" priority="2" operator="between">
      <formula>3</formula>
      <formula>5</formula>
    </cfRule>
    <cfRule type="cellIs" dxfId="44" priority="3" operator="between">
      <formula>6</formula>
      <formula>50</formula>
    </cfRule>
  </conditionalFormatting>
  <conditionalFormatting sqref="S28:S51">
    <cfRule type="cellIs" dxfId="43" priority="4" operator="between">
      <formula>0</formula>
      <formula>2</formula>
    </cfRule>
    <cfRule type="cellIs" dxfId="42" priority="5" operator="between">
      <formula>3</formula>
      <formula>5</formula>
    </cfRule>
    <cfRule type="cellIs" dxfId="41" priority="6" operator="between">
      <formula>6</formula>
      <formula>50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82830-3860-45D5-A096-1726BECBC788}">
  <dimension ref="A1:P3935"/>
  <sheetViews>
    <sheetView workbookViewId="0">
      <selection activeCell="R11" sqref="R11"/>
    </sheetView>
  </sheetViews>
  <sheetFormatPr defaultRowHeight="15" x14ac:dyDescent="0.25"/>
  <cols>
    <col min="1" max="1" width="18.7109375" customWidth="1"/>
    <col min="2" max="2" width="20.85546875" customWidth="1"/>
    <col min="3" max="4" width="18.7109375" customWidth="1"/>
    <col min="5" max="5" width="19.140625" customWidth="1"/>
    <col min="6" max="7" width="18.7109375" style="124" customWidth="1"/>
    <col min="8" max="9" width="4.5703125" customWidth="1"/>
    <col min="10" max="10" width="28.85546875" bestFit="1" customWidth="1"/>
    <col min="11" max="11" width="16.5703125" customWidth="1"/>
    <col min="12" max="12" width="4.5703125" customWidth="1"/>
    <col min="13" max="13" width="4" customWidth="1"/>
    <col min="14" max="14" width="29.28515625" customWidth="1"/>
  </cols>
  <sheetData>
    <row r="1" spans="1:16" ht="15.75" thickBot="1" x14ac:dyDescent="0.3">
      <c r="A1" s="102" t="s">
        <v>114</v>
      </c>
      <c r="B1" s="102" t="s">
        <v>115</v>
      </c>
      <c r="C1" s="102" t="s">
        <v>116</v>
      </c>
      <c r="D1" s="102" t="s">
        <v>117</v>
      </c>
      <c r="E1" s="102" t="s">
        <v>118</v>
      </c>
      <c r="F1" s="103" t="s">
        <v>119</v>
      </c>
      <c r="G1" s="103" t="s">
        <v>120</v>
      </c>
      <c r="K1" s="98"/>
    </row>
    <row r="2" spans="1:16" ht="16.5" thickTop="1" thickBot="1" x14ac:dyDescent="0.3">
      <c r="A2" t="s">
        <v>74</v>
      </c>
      <c r="B2" t="s">
        <v>121</v>
      </c>
      <c r="C2" t="s">
        <v>8649</v>
      </c>
      <c r="D2" t="s">
        <v>122</v>
      </c>
      <c r="E2">
        <v>450</v>
      </c>
      <c r="F2" s="104">
        <v>46113.416666666664</v>
      </c>
      <c r="G2" s="104">
        <v>46113.729166666664</v>
      </c>
      <c r="J2" s="105" t="s">
        <v>93</v>
      </c>
      <c r="K2" s="106">
        <f>SUM(K3:K36)</f>
        <v>203694</v>
      </c>
      <c r="N2" s="226" t="s">
        <v>92</v>
      </c>
      <c r="O2" s="226"/>
      <c r="P2" s="226"/>
    </row>
    <row r="3" spans="1:16" ht="15.75" thickBot="1" x14ac:dyDescent="0.3">
      <c r="A3" t="s">
        <v>74</v>
      </c>
      <c r="B3" t="s">
        <v>123</v>
      </c>
      <c r="D3" t="s">
        <v>124</v>
      </c>
      <c r="E3">
        <v>60</v>
      </c>
      <c r="F3" s="104">
        <v>46113.729166666664</v>
      </c>
      <c r="G3" s="104">
        <v>46113.770833333336</v>
      </c>
      <c r="J3" s="107" t="s">
        <v>121</v>
      </c>
      <c r="K3" s="108">
        <f>SUMIF($B$2:$B$100000,"Vacation",$E$2:$E$100000)</f>
        <v>4020</v>
      </c>
      <c r="N3" s="84" t="s">
        <v>93</v>
      </c>
      <c r="O3" s="85">
        <f>K2/60</f>
        <v>3394.9</v>
      </c>
      <c r="P3" s="86"/>
    </row>
    <row r="4" spans="1:16" ht="15.75" thickBot="1" x14ac:dyDescent="0.3">
      <c r="A4" t="s">
        <v>74</v>
      </c>
      <c r="B4" t="s">
        <v>121</v>
      </c>
      <c r="C4" t="s">
        <v>8649</v>
      </c>
      <c r="D4" t="s">
        <v>122</v>
      </c>
      <c r="E4">
        <v>450</v>
      </c>
      <c r="F4" s="104">
        <v>46114.416666666664</v>
      </c>
      <c r="G4" s="104">
        <v>46114.729166666664</v>
      </c>
      <c r="J4" s="107" t="s">
        <v>125</v>
      </c>
      <c r="K4" s="108">
        <f>SUMIF($B$2:$B$100000,"On Queue",$E$2:$E$100000)</f>
        <v>125088</v>
      </c>
      <c r="N4" s="89" t="s">
        <v>94</v>
      </c>
      <c r="O4" s="90">
        <f>(K4+K18)/60</f>
        <v>2084.8000000000002</v>
      </c>
      <c r="P4" s="91">
        <f>O4/$O$3</f>
        <v>0.61409761701375598</v>
      </c>
    </row>
    <row r="5" spans="1:16" ht="15.75" thickBot="1" x14ac:dyDescent="0.3">
      <c r="A5" t="s">
        <v>74</v>
      </c>
      <c r="B5" t="s">
        <v>123</v>
      </c>
      <c r="D5" t="s">
        <v>124</v>
      </c>
      <c r="E5">
        <v>60</v>
      </c>
      <c r="F5" s="104">
        <v>46114.729166666664</v>
      </c>
      <c r="G5" s="104">
        <v>46114.770833333336</v>
      </c>
      <c r="J5" s="107" t="s">
        <v>127</v>
      </c>
      <c r="K5" s="108">
        <f>SUMIF($B$2:$B$100000,"VTO",$E$2:$E$100000)</f>
        <v>428</v>
      </c>
      <c r="N5" s="89" t="s">
        <v>95</v>
      </c>
      <c r="O5" s="90">
        <f>K3/60</f>
        <v>67</v>
      </c>
      <c r="P5" s="91">
        <f t="shared" ref="P5:P21" si="0">O5/$O$3</f>
        <v>1.9735485581313144E-2</v>
      </c>
    </row>
    <row r="6" spans="1:16" ht="15.75" thickBot="1" x14ac:dyDescent="0.3">
      <c r="A6" t="s">
        <v>74</v>
      </c>
      <c r="B6" t="s">
        <v>121</v>
      </c>
      <c r="C6" t="s">
        <v>8649</v>
      </c>
      <c r="D6" t="s">
        <v>122</v>
      </c>
      <c r="E6">
        <v>330</v>
      </c>
      <c r="F6" s="104">
        <v>46115.375</v>
      </c>
      <c r="G6" s="104">
        <v>46115.604166666664</v>
      </c>
      <c r="J6" s="107" t="s">
        <v>128</v>
      </c>
      <c r="K6" s="108">
        <f>SUMIF($B$2:$B$100000,"MATO",$E$2:$E$100000)</f>
        <v>0</v>
      </c>
      <c r="N6" s="89" t="s">
        <v>96</v>
      </c>
      <c r="O6" s="90">
        <f>K19/60</f>
        <v>160.44999999999999</v>
      </c>
      <c r="P6" s="91">
        <f t="shared" si="0"/>
        <v>4.7262069574950653E-2</v>
      </c>
    </row>
    <row r="7" spans="1:16" ht="15.75" thickBot="1" x14ac:dyDescent="0.3">
      <c r="A7" t="s">
        <v>74</v>
      </c>
      <c r="B7" t="s">
        <v>123</v>
      </c>
      <c r="D7" t="s">
        <v>124</v>
      </c>
      <c r="E7">
        <v>60</v>
      </c>
      <c r="F7" s="104">
        <v>46115.604166666664</v>
      </c>
      <c r="G7" s="104">
        <v>46115.645833333336</v>
      </c>
      <c r="J7" s="107" t="s">
        <v>130</v>
      </c>
      <c r="K7" s="108">
        <f>SUMIF($B$2:$B$100000,"Weather - Site Closure",$E$2:$E$100000)</f>
        <v>0</v>
      </c>
      <c r="N7" s="89" t="s">
        <v>97</v>
      </c>
      <c r="O7" s="90">
        <f>K20/60</f>
        <v>165.31666666666666</v>
      </c>
      <c r="P7" s="91">
        <f t="shared" si="0"/>
        <v>4.8695592408220169E-2</v>
      </c>
    </row>
    <row r="8" spans="1:16" ht="15.75" thickBot="1" x14ac:dyDescent="0.3">
      <c r="A8" t="s">
        <v>74</v>
      </c>
      <c r="B8" t="s">
        <v>158</v>
      </c>
      <c r="D8" t="s">
        <v>124</v>
      </c>
      <c r="E8">
        <v>330</v>
      </c>
      <c r="F8" s="104">
        <v>46118.375</v>
      </c>
      <c r="G8" s="104">
        <v>46118.604166666664</v>
      </c>
      <c r="J8" s="107" t="s">
        <v>131</v>
      </c>
      <c r="K8" s="109">
        <f>SUMIF($B$2:$B$100000,"NCNS",$E$2:$E$100000)</f>
        <v>2184</v>
      </c>
      <c r="N8" s="89" t="s">
        <v>98</v>
      </c>
      <c r="O8" s="90">
        <f>(K5+K6)/60</f>
        <v>7.1333333333333337</v>
      </c>
      <c r="P8" s="91">
        <f t="shared" si="0"/>
        <v>2.1011910021895589E-3</v>
      </c>
    </row>
    <row r="9" spans="1:16" ht="15.75" thickBot="1" x14ac:dyDescent="0.3">
      <c r="A9" t="s">
        <v>74</v>
      </c>
      <c r="B9" t="s">
        <v>123</v>
      </c>
      <c r="D9" t="s">
        <v>124</v>
      </c>
      <c r="E9">
        <v>60</v>
      </c>
      <c r="F9" s="104">
        <v>46118.604166666664</v>
      </c>
      <c r="G9" s="104">
        <v>46118.645833333336</v>
      </c>
      <c r="J9" s="107" t="s">
        <v>132</v>
      </c>
      <c r="K9" s="109">
        <f>SUMIF($B$2:$B$100000,"Absent ",$E$2:$E$100000)</f>
        <v>10680</v>
      </c>
      <c r="N9" s="89" t="s">
        <v>87</v>
      </c>
      <c r="O9" s="90">
        <f>(K8+K9+K10+K11+K12+K13)/60</f>
        <v>376.78333333333336</v>
      </c>
      <c r="P9" s="91">
        <f t="shared" si="0"/>
        <v>0.11098510510864336</v>
      </c>
    </row>
    <row r="10" spans="1:16" ht="15.75" thickBot="1" x14ac:dyDescent="0.3">
      <c r="A10" t="s">
        <v>74</v>
      </c>
      <c r="B10" t="s">
        <v>158</v>
      </c>
      <c r="D10" t="s">
        <v>124</v>
      </c>
      <c r="E10">
        <v>330</v>
      </c>
      <c r="F10" s="104">
        <v>46119.375</v>
      </c>
      <c r="G10" s="104">
        <v>46119.604166666664</v>
      </c>
      <c r="J10" s="107" t="s">
        <v>133</v>
      </c>
      <c r="K10" s="109">
        <f>SUMIF($B$2:$B$100000,"Late",$E$2:$E$100000)</f>
        <v>1400</v>
      </c>
      <c r="N10" s="89" t="s">
        <v>99</v>
      </c>
      <c r="O10" s="90">
        <f>(K16+K17)/60</f>
        <v>153</v>
      </c>
      <c r="P10" s="91">
        <f t="shared" si="0"/>
        <v>4.5067601402103155E-2</v>
      </c>
    </row>
    <row r="11" spans="1:16" ht="15.75" thickBot="1" x14ac:dyDescent="0.3">
      <c r="A11" t="s">
        <v>74</v>
      </c>
      <c r="B11" t="s">
        <v>123</v>
      </c>
      <c r="D11" t="s">
        <v>124</v>
      </c>
      <c r="E11">
        <v>60</v>
      </c>
      <c r="F11" s="104">
        <v>46119.604166666664</v>
      </c>
      <c r="G11" s="104">
        <v>46119.645833333336</v>
      </c>
      <c r="J11" s="107" t="s">
        <v>129</v>
      </c>
      <c r="K11" s="109">
        <f>SUMIF($B$2:$B$100000,"Left Early",$E$2:$E$100000)</f>
        <v>2906</v>
      </c>
      <c r="N11" s="89" t="s">
        <v>100</v>
      </c>
      <c r="O11" s="90">
        <f>K14/60</f>
        <v>6</v>
      </c>
      <c r="P11" s="91">
        <f t="shared" si="0"/>
        <v>1.7673569177295355E-3</v>
      </c>
    </row>
    <row r="12" spans="1:16" ht="15.75" thickBot="1" x14ac:dyDescent="0.3">
      <c r="A12" t="s">
        <v>74</v>
      </c>
      <c r="B12" t="s">
        <v>125</v>
      </c>
      <c r="D12" t="s">
        <v>122</v>
      </c>
      <c r="E12">
        <v>120</v>
      </c>
      <c r="F12" s="104">
        <v>46120.416666666664</v>
      </c>
      <c r="G12" s="104">
        <v>46120.5</v>
      </c>
      <c r="J12" s="107" t="s">
        <v>135</v>
      </c>
      <c r="K12" s="109">
        <f>SUMIF($B$2:$B$100000,"Shift Abandoned",$E$2:$E$100000)</f>
        <v>4417</v>
      </c>
      <c r="N12" s="89" t="s">
        <v>102</v>
      </c>
      <c r="O12" s="90">
        <f>K15/60</f>
        <v>0</v>
      </c>
      <c r="P12" s="91">
        <f t="shared" si="0"/>
        <v>0</v>
      </c>
    </row>
    <row r="13" spans="1:16" ht="15.75" thickBot="1" x14ac:dyDescent="0.3">
      <c r="A13" t="s">
        <v>74</v>
      </c>
      <c r="B13" t="s">
        <v>134</v>
      </c>
      <c r="D13" t="s">
        <v>122</v>
      </c>
      <c r="E13">
        <v>15</v>
      </c>
      <c r="F13" s="104">
        <v>46120.5</v>
      </c>
      <c r="G13" s="104">
        <v>46120.510416666664</v>
      </c>
      <c r="J13" s="107" t="s">
        <v>136</v>
      </c>
      <c r="K13" s="110">
        <f>SUMIF($B$2:$B$100000,"Termed",$E$2:$E$100000)</f>
        <v>1020</v>
      </c>
      <c r="N13" s="89" t="s">
        <v>103</v>
      </c>
      <c r="O13" s="90">
        <f>(K21+K22+K23)/60</f>
        <v>54.666666666666664</v>
      </c>
      <c r="P13" s="91">
        <f t="shared" si="0"/>
        <v>1.6102585250424656E-2</v>
      </c>
    </row>
    <row r="14" spans="1:16" ht="15.75" thickBot="1" x14ac:dyDescent="0.3">
      <c r="A14" t="s">
        <v>74</v>
      </c>
      <c r="B14" t="s">
        <v>125</v>
      </c>
      <c r="D14" t="s">
        <v>122</v>
      </c>
      <c r="E14">
        <v>12</v>
      </c>
      <c r="F14" s="104">
        <v>46120.510416666664</v>
      </c>
      <c r="G14" s="104">
        <v>46120.518750000003</v>
      </c>
      <c r="J14" s="107" t="s">
        <v>100</v>
      </c>
      <c r="K14" s="111">
        <f>SUMIF($B$2:$B$100000,"Scheduled OT",$E$2:$E$100000)</f>
        <v>360</v>
      </c>
      <c r="N14" s="89" t="s">
        <v>104</v>
      </c>
      <c r="O14" s="90">
        <f>(K24+K25)/60</f>
        <v>2.5</v>
      </c>
      <c r="P14" s="91">
        <f t="shared" si="0"/>
        <v>7.3639871572063974E-4</v>
      </c>
    </row>
    <row r="15" spans="1:16" ht="15.75" thickBot="1" x14ac:dyDescent="0.3">
      <c r="A15" t="s">
        <v>74</v>
      </c>
      <c r="B15" t="s">
        <v>154</v>
      </c>
      <c r="C15" t="s">
        <v>8650</v>
      </c>
      <c r="D15" t="s">
        <v>122</v>
      </c>
      <c r="E15">
        <v>15</v>
      </c>
      <c r="F15" s="104">
        <v>46120.518750000003</v>
      </c>
      <c r="G15" s="104">
        <v>46120.529166666667</v>
      </c>
      <c r="J15" s="107" t="s">
        <v>102</v>
      </c>
      <c r="K15" s="111">
        <f>SUMIF($B$2:$B$100000,"MUT",$E$2:$E$100000)</f>
        <v>0</v>
      </c>
      <c r="N15" s="89" t="s">
        <v>105</v>
      </c>
      <c r="O15" s="90">
        <f>(K26+K27)/60</f>
        <v>0</v>
      </c>
      <c r="P15" s="91">
        <f t="shared" si="0"/>
        <v>0</v>
      </c>
    </row>
    <row r="16" spans="1:16" ht="15.75" thickBot="1" x14ac:dyDescent="0.3">
      <c r="A16" t="s">
        <v>74</v>
      </c>
      <c r="B16" t="s">
        <v>155</v>
      </c>
      <c r="D16" t="s">
        <v>122</v>
      </c>
      <c r="E16">
        <v>6</v>
      </c>
      <c r="F16" s="104">
        <v>46120.529166666667</v>
      </c>
      <c r="G16" s="104">
        <v>46120.533333333333</v>
      </c>
      <c r="J16" s="107" t="s">
        <v>138</v>
      </c>
      <c r="K16" s="108">
        <f>SUMIF($B$2:$B$100000,"LOA",$E$2:$E$100000)</f>
        <v>8670</v>
      </c>
      <c r="N16" s="89" t="s">
        <v>106</v>
      </c>
      <c r="O16" s="90">
        <f>(K29+K30)/60</f>
        <v>252.85</v>
      </c>
      <c r="P16" s="91">
        <f t="shared" si="0"/>
        <v>7.4479366107985501E-2</v>
      </c>
    </row>
    <row r="17" spans="1:16" ht="15.75" thickBot="1" x14ac:dyDescent="0.3">
      <c r="A17" t="s">
        <v>74</v>
      </c>
      <c r="B17" t="s">
        <v>125</v>
      </c>
      <c r="D17" t="s">
        <v>122</v>
      </c>
      <c r="E17">
        <v>87</v>
      </c>
      <c r="F17" s="104">
        <v>46120.533333333333</v>
      </c>
      <c r="G17" s="104">
        <v>46120.59375</v>
      </c>
      <c r="J17" s="107" t="s">
        <v>139</v>
      </c>
      <c r="K17" s="108">
        <f>SUMIF($B$2:$B$100000,"Bereavement",$E$2:$E$100000)</f>
        <v>510</v>
      </c>
      <c r="N17" s="89" t="s">
        <v>107</v>
      </c>
      <c r="O17" s="90">
        <f>(K31+K32)/60</f>
        <v>5.2833333333333332</v>
      </c>
      <c r="P17" s="91">
        <f t="shared" si="0"/>
        <v>1.5562559525562852E-3</v>
      </c>
    </row>
    <row r="18" spans="1:16" ht="15.75" thickBot="1" x14ac:dyDescent="0.3">
      <c r="A18" t="s">
        <v>74</v>
      </c>
      <c r="B18" t="s">
        <v>126</v>
      </c>
      <c r="D18" t="s">
        <v>124</v>
      </c>
      <c r="E18">
        <v>30</v>
      </c>
      <c r="F18" s="104">
        <v>46120.59375</v>
      </c>
      <c r="G18" s="104">
        <v>46120.614583333336</v>
      </c>
      <c r="J18" s="107" t="s">
        <v>140</v>
      </c>
      <c r="K18" s="108">
        <f>SUMIF($B$2:$B$100000,"Nesting",$E$2:$E$100000)</f>
        <v>0</v>
      </c>
      <c r="N18" s="89" t="s">
        <v>108</v>
      </c>
      <c r="O18" s="90">
        <f>(K33+K34)/60</f>
        <v>37.383333333333333</v>
      </c>
      <c r="P18" s="91">
        <f t="shared" si="0"/>
        <v>1.1011615462409299E-2</v>
      </c>
    </row>
    <row r="19" spans="1:16" ht="15.75" thickBot="1" x14ac:dyDescent="0.3">
      <c r="A19" t="s">
        <v>74</v>
      </c>
      <c r="B19" t="s">
        <v>125</v>
      </c>
      <c r="D19" t="s">
        <v>122</v>
      </c>
      <c r="E19">
        <v>165</v>
      </c>
      <c r="F19" s="104">
        <v>46120.614583333336</v>
      </c>
      <c r="G19" s="104">
        <v>46120.729166666664</v>
      </c>
      <c r="J19" s="112" t="s">
        <v>134</v>
      </c>
      <c r="K19" s="108">
        <f>SUMIF($B$2:$B$100000,"Break",$E$2:$E$100000)</f>
        <v>9627</v>
      </c>
      <c r="N19" s="89" t="s">
        <v>109</v>
      </c>
      <c r="O19" s="90">
        <f>(K35+K36)/60</f>
        <v>21.733333333333334</v>
      </c>
      <c r="P19" s="91">
        <f t="shared" si="0"/>
        <v>6.4017595019980949E-3</v>
      </c>
    </row>
    <row r="20" spans="1:16" ht="15.75" thickBot="1" x14ac:dyDescent="0.3">
      <c r="A20" t="s">
        <v>74</v>
      </c>
      <c r="B20" t="s">
        <v>123</v>
      </c>
      <c r="D20" t="s">
        <v>124</v>
      </c>
      <c r="E20">
        <v>60</v>
      </c>
      <c r="F20" s="104">
        <v>46120.729166666664</v>
      </c>
      <c r="G20" s="104">
        <v>46120.770833333336</v>
      </c>
      <c r="J20" s="107" t="s">
        <v>126</v>
      </c>
      <c r="K20" s="108">
        <f>SUMIF($B$2:$B$100000,"Meal",$E$2:$E$100000)</f>
        <v>9919</v>
      </c>
      <c r="N20" s="89" t="s">
        <v>110</v>
      </c>
      <c r="O20" s="90">
        <f>K28/60</f>
        <v>0</v>
      </c>
      <c r="P20" s="91">
        <f t="shared" si="0"/>
        <v>0</v>
      </c>
    </row>
    <row r="21" spans="1:16" ht="15.75" thickBot="1" x14ac:dyDescent="0.3">
      <c r="A21" t="s">
        <v>74</v>
      </c>
      <c r="B21" t="s">
        <v>155</v>
      </c>
      <c r="D21" t="s">
        <v>122</v>
      </c>
      <c r="E21">
        <v>6</v>
      </c>
      <c r="F21" s="104">
        <v>46121.412499999999</v>
      </c>
      <c r="G21" s="104">
        <v>46121.416666666664</v>
      </c>
      <c r="J21" s="107" t="s">
        <v>141</v>
      </c>
      <c r="K21" s="113">
        <f>SUMIF($B$2:$B$100000,"Coaching ",$E$2:$E$100000)</f>
        <v>554</v>
      </c>
      <c r="N21" s="95" t="s">
        <v>111</v>
      </c>
      <c r="O21" s="96">
        <f>K7/60</f>
        <v>0</v>
      </c>
      <c r="P21" s="97">
        <f t="shared" si="0"/>
        <v>0</v>
      </c>
    </row>
    <row r="22" spans="1:16" ht="15.75" thickBot="1" x14ac:dyDescent="0.3">
      <c r="A22" t="s">
        <v>74</v>
      </c>
      <c r="B22" t="s">
        <v>125</v>
      </c>
      <c r="D22" t="s">
        <v>122</v>
      </c>
      <c r="E22">
        <v>45</v>
      </c>
      <c r="F22" s="104">
        <v>46121.416666666664</v>
      </c>
      <c r="G22" s="104">
        <v>46121.447916666664</v>
      </c>
      <c r="J22" s="107" t="s">
        <v>142</v>
      </c>
      <c r="K22" s="113">
        <f>SUMIF($B$2:$B$100000,"Team Huddle",$E$2:$E$100000)</f>
        <v>1363</v>
      </c>
      <c r="O22" s="98"/>
      <c r="P22" s="99"/>
    </row>
    <row r="23" spans="1:16" ht="16.5" thickTop="1" thickBot="1" x14ac:dyDescent="0.3">
      <c r="A23" t="s">
        <v>74</v>
      </c>
      <c r="B23" t="s">
        <v>135</v>
      </c>
      <c r="D23" t="s">
        <v>124</v>
      </c>
      <c r="E23">
        <v>6</v>
      </c>
      <c r="F23" s="104">
        <v>46121.447916666664</v>
      </c>
      <c r="G23" s="104">
        <v>46121.45208333333</v>
      </c>
      <c r="J23" s="107" t="s">
        <v>144</v>
      </c>
      <c r="K23" s="113">
        <f>SUMIF($B$2:$B$100000,"Team Huddle",$E$2:$E$100000)</f>
        <v>1363</v>
      </c>
      <c r="N23" s="100" t="s">
        <v>112</v>
      </c>
      <c r="O23" s="227" t="s">
        <v>113</v>
      </c>
      <c r="P23" s="227"/>
    </row>
    <row r="24" spans="1:16" ht="15.75" thickBot="1" x14ac:dyDescent="0.3">
      <c r="A24" t="s">
        <v>74</v>
      </c>
      <c r="B24" t="s">
        <v>125</v>
      </c>
      <c r="D24" t="s">
        <v>122</v>
      </c>
      <c r="E24">
        <v>69</v>
      </c>
      <c r="F24" s="104">
        <v>46121.45208333333</v>
      </c>
      <c r="G24" s="104">
        <v>46121.5</v>
      </c>
      <c r="J24" s="107" t="s">
        <v>145</v>
      </c>
      <c r="K24" s="113">
        <f>SUMIF($B$2:$B$100000,"Meeting",$E$2:$E$100000)</f>
        <v>150</v>
      </c>
      <c r="N24" s="101">
        <f>P4+P6+P11+P12+P13+P14+P15+P16+P17</f>
        <v>0.7560016495331231</v>
      </c>
      <c r="O24" s="217">
        <f>P5+P7+P8+P9+P10+P18+P19+P20+P21</f>
        <v>0.24399835046687676</v>
      </c>
      <c r="P24" s="228"/>
    </row>
    <row r="25" spans="1:16" ht="15.75" thickBot="1" x14ac:dyDescent="0.3">
      <c r="A25" t="s">
        <v>74</v>
      </c>
      <c r="B25" t="s">
        <v>134</v>
      </c>
      <c r="D25" t="s">
        <v>122</v>
      </c>
      <c r="E25">
        <v>15</v>
      </c>
      <c r="F25" s="104">
        <v>46121.5</v>
      </c>
      <c r="G25" s="104">
        <v>46121.510416666664</v>
      </c>
      <c r="J25" s="107" t="s">
        <v>146</v>
      </c>
      <c r="K25" s="108">
        <f>SUMIF($B$2:$B$100000,"SME Support",$E$2:$E$100000)</f>
        <v>0</v>
      </c>
      <c r="O25" s="98"/>
      <c r="P25" s="99"/>
    </row>
    <row r="26" spans="1:16" ht="15.75" thickBot="1" x14ac:dyDescent="0.3">
      <c r="A26" t="s">
        <v>74</v>
      </c>
      <c r="B26" t="s">
        <v>125</v>
      </c>
      <c r="D26" t="s">
        <v>122</v>
      </c>
      <c r="E26">
        <v>105</v>
      </c>
      <c r="F26" s="104">
        <v>46121.510416666664</v>
      </c>
      <c r="G26" s="104">
        <v>46121.583333333336</v>
      </c>
      <c r="J26" s="107" t="s">
        <v>147</v>
      </c>
      <c r="K26" s="114">
        <f>SUMIF($B$2:$B$100000,"Back Office",$E$2:$E$100000)</f>
        <v>0</v>
      </c>
      <c r="O26" s="98"/>
      <c r="P26" s="99"/>
    </row>
    <row r="27" spans="1:16" ht="15.75" thickBot="1" x14ac:dyDescent="0.3">
      <c r="A27" t="s">
        <v>74</v>
      </c>
      <c r="B27" t="s">
        <v>126</v>
      </c>
      <c r="D27" t="s">
        <v>124</v>
      </c>
      <c r="E27">
        <v>30</v>
      </c>
      <c r="F27" s="104">
        <v>46121.583333333336</v>
      </c>
      <c r="G27" s="104">
        <v>46121.604166666664</v>
      </c>
      <c r="J27" s="107" t="s">
        <v>148</v>
      </c>
      <c r="K27" s="114">
        <f>SUMIF($B$2:$B$100000,"Off Queue",$E$2:$E$100000)</f>
        <v>0</v>
      </c>
      <c r="O27" s="98"/>
      <c r="P27" s="99"/>
    </row>
    <row r="28" spans="1:16" ht="15.75" thickBot="1" x14ac:dyDescent="0.3">
      <c r="A28" t="s">
        <v>74</v>
      </c>
      <c r="B28" t="s">
        <v>125</v>
      </c>
      <c r="D28" t="s">
        <v>122</v>
      </c>
      <c r="E28">
        <v>180</v>
      </c>
      <c r="F28" s="104">
        <v>46121.604166666664</v>
      </c>
      <c r="G28" s="104">
        <v>46121.729166666664</v>
      </c>
      <c r="J28" s="107" t="s">
        <v>149</v>
      </c>
      <c r="K28" s="114">
        <f>SUMIF($B$2:$B$100000,"Unavailable",$E$2:$E$100000)</f>
        <v>0</v>
      </c>
      <c r="O28" s="98"/>
      <c r="P28" s="99"/>
    </row>
    <row r="29" spans="1:16" ht="15.75" thickBot="1" x14ac:dyDescent="0.3">
      <c r="A29" t="s">
        <v>74</v>
      </c>
      <c r="B29" t="s">
        <v>123</v>
      </c>
      <c r="D29" t="s">
        <v>124</v>
      </c>
      <c r="E29">
        <v>60</v>
      </c>
      <c r="F29" s="104">
        <v>46121.729166666664</v>
      </c>
      <c r="G29" s="104">
        <v>46121.770833333336</v>
      </c>
      <c r="J29" s="107" t="s">
        <v>106</v>
      </c>
      <c r="K29" s="108">
        <f>SUMIF($B$2:$B$100000,"Training",$E$2:$E$100000)</f>
        <v>585</v>
      </c>
      <c r="O29" s="98"/>
      <c r="P29" s="99"/>
    </row>
    <row r="30" spans="1:16" ht="15.75" thickBot="1" x14ac:dyDescent="0.3">
      <c r="A30" t="s">
        <v>74</v>
      </c>
      <c r="B30" t="s">
        <v>125</v>
      </c>
      <c r="D30" t="s">
        <v>122</v>
      </c>
      <c r="E30">
        <v>144</v>
      </c>
      <c r="F30" s="104">
        <v>46122.375</v>
      </c>
      <c r="G30" s="104">
        <v>46122.474999999999</v>
      </c>
      <c r="J30" s="107" t="s">
        <v>150</v>
      </c>
      <c r="K30" s="108">
        <f>SUMIF($B$2:$B$100000,"Client Training",$E$2:$E$100000)</f>
        <v>14586</v>
      </c>
      <c r="O30" s="98"/>
      <c r="P30" s="99"/>
    </row>
    <row r="31" spans="1:16" ht="15.75" thickBot="1" x14ac:dyDescent="0.3">
      <c r="A31" t="s">
        <v>74</v>
      </c>
      <c r="B31" t="s">
        <v>135</v>
      </c>
      <c r="D31" t="s">
        <v>124</v>
      </c>
      <c r="E31">
        <v>5</v>
      </c>
      <c r="F31" s="104">
        <v>46122.474999999999</v>
      </c>
      <c r="G31" s="104">
        <v>46122.478472222225</v>
      </c>
      <c r="J31" s="107" t="s">
        <v>151</v>
      </c>
      <c r="K31" s="114">
        <f>SUMIF($B$2:$B$100000,"Outbound",$E$2:$E$100000)</f>
        <v>0</v>
      </c>
      <c r="O31" s="98"/>
      <c r="P31" s="99"/>
    </row>
    <row r="32" spans="1:16" ht="15.75" thickBot="1" x14ac:dyDescent="0.3">
      <c r="A32" t="s">
        <v>74</v>
      </c>
      <c r="B32" t="s">
        <v>125</v>
      </c>
      <c r="D32" t="s">
        <v>122</v>
      </c>
      <c r="E32">
        <v>16</v>
      </c>
      <c r="F32" s="104">
        <v>46122.478472222225</v>
      </c>
      <c r="G32" s="104">
        <v>46122.489583333336</v>
      </c>
      <c r="J32" s="107" t="s">
        <v>137</v>
      </c>
      <c r="K32" s="114">
        <f>SUMIF($B$2:$B$100000,"Agent Customer Callback",$E$2:$E$100000)</f>
        <v>317</v>
      </c>
      <c r="O32" s="98"/>
      <c r="P32" s="99"/>
    </row>
    <row r="33" spans="1:16" ht="15.75" thickBot="1" x14ac:dyDescent="0.3">
      <c r="A33" t="s">
        <v>74</v>
      </c>
      <c r="B33" t="s">
        <v>126</v>
      </c>
      <c r="D33" t="s">
        <v>124</v>
      </c>
      <c r="E33">
        <v>30</v>
      </c>
      <c r="F33" s="104">
        <v>46122.489583333336</v>
      </c>
      <c r="G33" s="104">
        <v>46122.510416666664</v>
      </c>
      <c r="J33" s="107" t="s">
        <v>152</v>
      </c>
      <c r="K33" s="109">
        <f>SUMIF($B$2:$B$100000,"D&amp;G System Outage",$E$2:$E$100000)</f>
        <v>0</v>
      </c>
      <c r="O33" s="98"/>
      <c r="P33" s="99"/>
    </row>
    <row r="34" spans="1:16" ht="15.75" thickBot="1" x14ac:dyDescent="0.3">
      <c r="A34" t="s">
        <v>74</v>
      </c>
      <c r="B34" t="s">
        <v>125</v>
      </c>
      <c r="D34" t="s">
        <v>122</v>
      </c>
      <c r="E34">
        <v>135</v>
      </c>
      <c r="F34" s="104">
        <v>46122.510416666664</v>
      </c>
      <c r="G34" s="104">
        <v>46122.604166666664</v>
      </c>
      <c r="J34" s="107" t="s">
        <v>153</v>
      </c>
      <c r="K34" s="109">
        <f>SUMIF($B$2:$B$100000,"Agent System Issues",$E$2:$E$100000)</f>
        <v>2243</v>
      </c>
      <c r="O34" s="98"/>
      <c r="P34" s="99"/>
    </row>
    <row r="35" spans="1:16" ht="15.75" thickBot="1" x14ac:dyDescent="0.3">
      <c r="A35" t="s">
        <v>74</v>
      </c>
      <c r="B35" t="s">
        <v>123</v>
      </c>
      <c r="D35" t="s">
        <v>124</v>
      </c>
      <c r="E35">
        <v>60</v>
      </c>
      <c r="F35" s="104">
        <v>46122.604166666664</v>
      </c>
      <c r="G35" s="104">
        <v>46122.645833333336</v>
      </c>
      <c r="J35" s="107" t="s">
        <v>155</v>
      </c>
      <c r="K35" s="109">
        <f>SUMIF($B$2:$B$100000,"No Ticket",$E$2:$E$100000)</f>
        <v>1018</v>
      </c>
      <c r="O35" s="98"/>
      <c r="P35" s="99"/>
    </row>
    <row r="36" spans="1:16" ht="15.75" thickBot="1" x14ac:dyDescent="0.3">
      <c r="A36" t="s">
        <v>74</v>
      </c>
      <c r="B36" t="s">
        <v>125</v>
      </c>
      <c r="D36" t="s">
        <v>122</v>
      </c>
      <c r="E36">
        <v>110</v>
      </c>
      <c r="F36" s="104">
        <v>46125.375</v>
      </c>
      <c r="G36" s="104">
        <v>46125.451388888891</v>
      </c>
      <c r="J36" s="115" t="s">
        <v>156</v>
      </c>
      <c r="K36" s="109">
        <f>SUMIF($B$2:$B$100000,"Off Queue - No Ticket/Request",$E$2:$E$100000)</f>
        <v>286</v>
      </c>
      <c r="O36" s="98"/>
      <c r="P36" s="99"/>
    </row>
    <row r="37" spans="1:16" x14ac:dyDescent="0.25">
      <c r="A37" t="s">
        <v>74</v>
      </c>
      <c r="B37" t="s">
        <v>129</v>
      </c>
      <c r="D37" t="s">
        <v>124</v>
      </c>
      <c r="E37">
        <v>91</v>
      </c>
      <c r="F37" s="104">
        <v>46125.451388888891</v>
      </c>
      <c r="G37" s="104">
        <v>46125.51458333333</v>
      </c>
      <c r="O37" s="98"/>
      <c r="P37" s="99"/>
    </row>
    <row r="38" spans="1:16" x14ac:dyDescent="0.25">
      <c r="A38" t="s">
        <v>74</v>
      </c>
      <c r="B38" t="s">
        <v>125</v>
      </c>
      <c r="D38" t="s">
        <v>122</v>
      </c>
      <c r="E38">
        <v>129</v>
      </c>
      <c r="F38" s="104">
        <v>46125.51458333333</v>
      </c>
      <c r="G38" s="104">
        <v>46125.604166666664</v>
      </c>
      <c r="O38" s="98"/>
      <c r="P38" s="99"/>
    </row>
    <row r="39" spans="1:16" x14ac:dyDescent="0.25">
      <c r="A39" t="s">
        <v>74</v>
      </c>
      <c r="B39" t="s">
        <v>123</v>
      </c>
      <c r="D39" t="s">
        <v>124</v>
      </c>
      <c r="E39">
        <v>60</v>
      </c>
      <c r="F39" s="104">
        <v>46125.604166666664</v>
      </c>
      <c r="G39" s="104">
        <v>46125.645833333336</v>
      </c>
      <c r="O39" s="98"/>
      <c r="P39" s="99"/>
    </row>
    <row r="40" spans="1:16" x14ac:dyDescent="0.25">
      <c r="A40" t="s">
        <v>74</v>
      </c>
      <c r="B40" t="s">
        <v>158</v>
      </c>
      <c r="C40" t="s">
        <v>8651</v>
      </c>
      <c r="D40" t="s">
        <v>124</v>
      </c>
      <c r="E40">
        <v>330</v>
      </c>
      <c r="F40" s="104">
        <v>46126.375</v>
      </c>
      <c r="G40" s="104">
        <v>46126.604166666664</v>
      </c>
    </row>
    <row r="41" spans="1:16" x14ac:dyDescent="0.25">
      <c r="A41" t="s">
        <v>74</v>
      </c>
      <c r="B41" t="s">
        <v>123</v>
      </c>
      <c r="D41" t="s">
        <v>124</v>
      </c>
      <c r="E41">
        <v>60</v>
      </c>
      <c r="F41" s="104">
        <v>46126.604166666664</v>
      </c>
      <c r="G41" s="104">
        <v>46126.645833333336</v>
      </c>
    </row>
    <row r="42" spans="1:16" x14ac:dyDescent="0.25">
      <c r="A42" t="s">
        <v>74</v>
      </c>
      <c r="B42" t="s">
        <v>125</v>
      </c>
      <c r="D42" t="s">
        <v>122</v>
      </c>
      <c r="E42">
        <v>120</v>
      </c>
      <c r="F42" s="104">
        <v>46127.416666666664</v>
      </c>
      <c r="G42" s="104">
        <v>46127.5</v>
      </c>
    </row>
    <row r="43" spans="1:16" x14ac:dyDescent="0.25">
      <c r="A43" t="s">
        <v>74</v>
      </c>
      <c r="B43" t="s">
        <v>134</v>
      </c>
      <c r="D43" t="s">
        <v>122</v>
      </c>
      <c r="E43">
        <v>15</v>
      </c>
      <c r="F43" s="104">
        <v>46127.5</v>
      </c>
      <c r="G43" s="104">
        <v>46127.510416666664</v>
      </c>
    </row>
    <row r="44" spans="1:16" x14ac:dyDescent="0.25">
      <c r="A44" t="s">
        <v>74</v>
      </c>
      <c r="B44" t="s">
        <v>125</v>
      </c>
      <c r="D44" t="s">
        <v>122</v>
      </c>
      <c r="E44">
        <v>19</v>
      </c>
      <c r="F44" s="104">
        <v>46127.510416666664</v>
      </c>
      <c r="G44" s="104">
        <v>46127.523611111108</v>
      </c>
    </row>
    <row r="45" spans="1:16" x14ac:dyDescent="0.25">
      <c r="A45" t="s">
        <v>74</v>
      </c>
      <c r="B45" t="s">
        <v>135</v>
      </c>
      <c r="C45" t="s">
        <v>8652</v>
      </c>
      <c r="D45" t="s">
        <v>124</v>
      </c>
      <c r="E45">
        <v>9</v>
      </c>
      <c r="F45" s="104">
        <v>46127.523611111108</v>
      </c>
      <c r="G45" s="104">
        <v>46127.529861111114</v>
      </c>
    </row>
    <row r="46" spans="1:16" x14ac:dyDescent="0.25">
      <c r="A46" t="s">
        <v>74</v>
      </c>
      <c r="B46" t="s">
        <v>125</v>
      </c>
      <c r="D46" t="s">
        <v>122</v>
      </c>
      <c r="E46">
        <v>77</v>
      </c>
      <c r="F46" s="104">
        <v>46127.529861111114</v>
      </c>
      <c r="G46" s="104">
        <v>46127.583333333336</v>
      </c>
    </row>
    <row r="47" spans="1:16" x14ac:dyDescent="0.25">
      <c r="A47" t="s">
        <v>74</v>
      </c>
      <c r="B47" t="s">
        <v>126</v>
      </c>
      <c r="D47" t="s">
        <v>124</v>
      </c>
      <c r="E47">
        <v>30</v>
      </c>
      <c r="F47" s="104">
        <v>46127.583333333336</v>
      </c>
      <c r="G47" s="104">
        <v>46127.604166666664</v>
      </c>
    </row>
    <row r="48" spans="1:16" x14ac:dyDescent="0.25">
      <c r="A48" t="s">
        <v>74</v>
      </c>
      <c r="B48" t="s">
        <v>135</v>
      </c>
      <c r="C48" t="s">
        <v>8653</v>
      </c>
      <c r="D48" t="s">
        <v>124</v>
      </c>
      <c r="E48">
        <v>6</v>
      </c>
      <c r="F48" s="104">
        <v>46127.604166666664</v>
      </c>
      <c r="G48" s="104">
        <v>46127.60833333333</v>
      </c>
    </row>
    <row r="49" spans="1:7" x14ac:dyDescent="0.25">
      <c r="A49" t="s">
        <v>74</v>
      </c>
      <c r="B49" t="s">
        <v>125</v>
      </c>
      <c r="D49" t="s">
        <v>122</v>
      </c>
      <c r="E49">
        <v>174</v>
      </c>
      <c r="F49" s="104">
        <v>46127.60833333333</v>
      </c>
      <c r="G49" s="104">
        <v>46127.729166666664</v>
      </c>
    </row>
    <row r="50" spans="1:7" x14ac:dyDescent="0.25">
      <c r="A50" t="s">
        <v>74</v>
      </c>
      <c r="B50" t="s">
        <v>123</v>
      </c>
      <c r="D50" t="s">
        <v>124</v>
      </c>
      <c r="E50">
        <v>60</v>
      </c>
      <c r="F50" s="104">
        <v>46127.729166666664</v>
      </c>
      <c r="G50" s="104">
        <v>46127.770833333336</v>
      </c>
    </row>
    <row r="51" spans="1:7" x14ac:dyDescent="0.25">
      <c r="A51" t="s">
        <v>74</v>
      </c>
      <c r="B51" t="s">
        <v>125</v>
      </c>
      <c r="D51" t="s">
        <v>122</v>
      </c>
      <c r="E51">
        <v>120</v>
      </c>
      <c r="F51" s="104">
        <v>46128.416666666664</v>
      </c>
      <c r="G51" s="104">
        <v>46128.5</v>
      </c>
    </row>
    <row r="52" spans="1:7" x14ac:dyDescent="0.25">
      <c r="A52" t="s">
        <v>74</v>
      </c>
      <c r="B52" t="s">
        <v>134</v>
      </c>
      <c r="D52" t="s">
        <v>122</v>
      </c>
      <c r="E52">
        <v>15</v>
      </c>
      <c r="F52" s="104">
        <v>46128.5</v>
      </c>
      <c r="G52" s="104">
        <v>46128.510416666664</v>
      </c>
    </row>
    <row r="53" spans="1:7" x14ac:dyDescent="0.25">
      <c r="A53" t="s">
        <v>74</v>
      </c>
      <c r="B53" t="s">
        <v>125</v>
      </c>
      <c r="D53" t="s">
        <v>122</v>
      </c>
      <c r="E53">
        <v>120</v>
      </c>
      <c r="F53" s="104">
        <v>46128.510416666664</v>
      </c>
      <c r="G53" s="104">
        <v>46128.59375</v>
      </c>
    </row>
    <row r="54" spans="1:7" x14ac:dyDescent="0.25">
      <c r="A54" t="s">
        <v>74</v>
      </c>
      <c r="B54" t="s">
        <v>126</v>
      </c>
      <c r="D54" t="s">
        <v>124</v>
      </c>
      <c r="E54">
        <v>30</v>
      </c>
      <c r="F54" s="104">
        <v>46128.59375</v>
      </c>
      <c r="G54" s="104">
        <v>46128.614583333336</v>
      </c>
    </row>
    <row r="55" spans="1:7" x14ac:dyDescent="0.25">
      <c r="A55" t="s">
        <v>74</v>
      </c>
      <c r="B55" t="s">
        <v>125</v>
      </c>
      <c r="D55" t="s">
        <v>122</v>
      </c>
      <c r="E55">
        <v>26</v>
      </c>
      <c r="F55" s="104">
        <v>46128.614583333336</v>
      </c>
      <c r="G55" s="104">
        <v>46128.632638888892</v>
      </c>
    </row>
    <row r="56" spans="1:7" x14ac:dyDescent="0.25">
      <c r="A56" t="s">
        <v>74</v>
      </c>
      <c r="B56" t="s">
        <v>153</v>
      </c>
      <c r="C56" t="s">
        <v>8654</v>
      </c>
      <c r="D56" t="s">
        <v>124</v>
      </c>
      <c r="E56">
        <v>15</v>
      </c>
      <c r="F56" s="104">
        <v>46128.632638888892</v>
      </c>
      <c r="G56" s="104">
        <v>46128.643055555556</v>
      </c>
    </row>
    <row r="57" spans="1:7" x14ac:dyDescent="0.25">
      <c r="A57" t="s">
        <v>74</v>
      </c>
      <c r="B57" t="s">
        <v>125</v>
      </c>
      <c r="D57" t="s">
        <v>122</v>
      </c>
      <c r="E57">
        <v>124</v>
      </c>
      <c r="F57" s="104">
        <v>46128.643055555556</v>
      </c>
      <c r="G57" s="104">
        <v>46128.729166666664</v>
      </c>
    </row>
    <row r="58" spans="1:7" x14ac:dyDescent="0.25">
      <c r="A58" t="s">
        <v>74</v>
      </c>
      <c r="B58" t="s">
        <v>123</v>
      </c>
      <c r="D58" t="s">
        <v>124</v>
      </c>
      <c r="E58">
        <v>60</v>
      </c>
      <c r="F58" s="104">
        <v>46128.729166666664</v>
      </c>
      <c r="G58" s="104">
        <v>46128.770833333336</v>
      </c>
    </row>
    <row r="59" spans="1:7" x14ac:dyDescent="0.25">
      <c r="A59" t="s">
        <v>74</v>
      </c>
      <c r="B59" t="s">
        <v>125</v>
      </c>
      <c r="D59" t="s">
        <v>122</v>
      </c>
      <c r="E59">
        <v>65</v>
      </c>
      <c r="F59" s="104">
        <v>46129.375</v>
      </c>
      <c r="G59" s="104">
        <v>46129.420138888891</v>
      </c>
    </row>
    <row r="60" spans="1:7" x14ac:dyDescent="0.25">
      <c r="A60" t="s">
        <v>74</v>
      </c>
      <c r="B60" t="s">
        <v>135</v>
      </c>
      <c r="D60" t="s">
        <v>124</v>
      </c>
      <c r="E60">
        <v>7</v>
      </c>
      <c r="F60" s="104">
        <v>46129.420138888891</v>
      </c>
      <c r="G60" s="104">
        <v>46129.425000000003</v>
      </c>
    </row>
    <row r="61" spans="1:7" x14ac:dyDescent="0.25">
      <c r="A61" t="s">
        <v>74</v>
      </c>
      <c r="B61" t="s">
        <v>125</v>
      </c>
      <c r="D61" t="s">
        <v>122</v>
      </c>
      <c r="E61">
        <v>93</v>
      </c>
      <c r="F61" s="104">
        <v>46129.425000000003</v>
      </c>
      <c r="G61" s="104">
        <v>46129.489583333336</v>
      </c>
    </row>
    <row r="62" spans="1:7" x14ac:dyDescent="0.25">
      <c r="A62" t="s">
        <v>74</v>
      </c>
      <c r="B62" t="s">
        <v>126</v>
      </c>
      <c r="D62" t="s">
        <v>124</v>
      </c>
      <c r="E62">
        <v>30</v>
      </c>
      <c r="F62" s="104">
        <v>46129.489583333336</v>
      </c>
      <c r="G62" s="104">
        <v>46129.510416666664</v>
      </c>
    </row>
    <row r="63" spans="1:7" x14ac:dyDescent="0.25">
      <c r="A63" t="s">
        <v>74</v>
      </c>
      <c r="B63" t="s">
        <v>125</v>
      </c>
      <c r="D63" t="s">
        <v>122</v>
      </c>
      <c r="E63">
        <v>15</v>
      </c>
      <c r="F63" s="104">
        <v>46129.510416666664</v>
      </c>
      <c r="G63" s="104">
        <v>46129.520833333336</v>
      </c>
    </row>
    <row r="64" spans="1:7" x14ac:dyDescent="0.25">
      <c r="A64" t="s">
        <v>74</v>
      </c>
      <c r="B64" t="s">
        <v>142</v>
      </c>
      <c r="C64" t="s">
        <v>143</v>
      </c>
      <c r="D64" t="s">
        <v>122</v>
      </c>
      <c r="E64">
        <v>29</v>
      </c>
      <c r="F64" s="104">
        <v>46129.520833333336</v>
      </c>
      <c r="G64" s="104">
        <v>46129.540972222225</v>
      </c>
    </row>
    <row r="65" spans="1:7" x14ac:dyDescent="0.25">
      <c r="A65" t="s">
        <v>74</v>
      </c>
      <c r="B65" t="s">
        <v>155</v>
      </c>
      <c r="D65" t="s">
        <v>122</v>
      </c>
      <c r="E65">
        <v>7</v>
      </c>
      <c r="F65" s="104">
        <v>46129.540972222225</v>
      </c>
      <c r="G65" s="104">
        <v>46129.54583333333</v>
      </c>
    </row>
    <row r="66" spans="1:7" x14ac:dyDescent="0.25">
      <c r="A66" t="s">
        <v>74</v>
      </c>
      <c r="B66" t="s">
        <v>125</v>
      </c>
      <c r="D66" t="s">
        <v>122</v>
      </c>
      <c r="E66">
        <v>84</v>
      </c>
      <c r="F66" s="104">
        <v>46129.54583333333</v>
      </c>
      <c r="G66" s="104">
        <v>46129.604166666664</v>
      </c>
    </row>
    <row r="67" spans="1:7" x14ac:dyDescent="0.25">
      <c r="A67" t="s">
        <v>74</v>
      </c>
      <c r="B67" t="s">
        <v>123</v>
      </c>
      <c r="D67" t="s">
        <v>124</v>
      </c>
      <c r="E67">
        <v>60</v>
      </c>
      <c r="F67" s="104">
        <v>46129.604166666664</v>
      </c>
      <c r="G67" s="104">
        <v>46129.645833333336</v>
      </c>
    </row>
    <row r="68" spans="1:7" x14ac:dyDescent="0.25">
      <c r="A68" t="s">
        <v>74</v>
      </c>
      <c r="B68" t="s">
        <v>125</v>
      </c>
      <c r="D68" t="s">
        <v>122</v>
      </c>
      <c r="E68">
        <v>105</v>
      </c>
      <c r="F68" s="104">
        <v>46132.375</v>
      </c>
      <c r="G68" s="104">
        <v>46132.447916666664</v>
      </c>
    </row>
    <row r="69" spans="1:7" x14ac:dyDescent="0.25">
      <c r="A69" t="s">
        <v>74</v>
      </c>
      <c r="B69" t="s">
        <v>134</v>
      </c>
      <c r="D69" t="s">
        <v>122</v>
      </c>
      <c r="E69">
        <v>15</v>
      </c>
      <c r="F69" s="104">
        <v>46132.447916666664</v>
      </c>
      <c r="G69" s="104">
        <v>46132.458333333336</v>
      </c>
    </row>
    <row r="70" spans="1:7" x14ac:dyDescent="0.25">
      <c r="A70" t="s">
        <v>74</v>
      </c>
      <c r="B70" t="s">
        <v>125</v>
      </c>
      <c r="D70" t="s">
        <v>122</v>
      </c>
      <c r="E70">
        <v>19</v>
      </c>
      <c r="F70" s="104">
        <v>46132.458333333336</v>
      </c>
      <c r="G70" s="104">
        <v>46132.47152777778</v>
      </c>
    </row>
    <row r="71" spans="1:7" x14ac:dyDescent="0.25">
      <c r="A71" t="s">
        <v>74</v>
      </c>
      <c r="B71" t="s">
        <v>137</v>
      </c>
      <c r="D71" t="s">
        <v>122</v>
      </c>
      <c r="E71">
        <v>5</v>
      </c>
      <c r="F71" s="104">
        <v>46132.47152777778</v>
      </c>
      <c r="G71" s="104">
        <v>46132.474999999999</v>
      </c>
    </row>
    <row r="72" spans="1:7" x14ac:dyDescent="0.25">
      <c r="A72" t="s">
        <v>74</v>
      </c>
      <c r="B72" t="s">
        <v>125</v>
      </c>
      <c r="D72" t="s">
        <v>122</v>
      </c>
      <c r="E72">
        <v>141</v>
      </c>
      <c r="F72" s="104">
        <v>46132.474999999999</v>
      </c>
      <c r="G72" s="104">
        <v>46132.572916666664</v>
      </c>
    </row>
    <row r="73" spans="1:7" x14ac:dyDescent="0.25">
      <c r="A73" t="s">
        <v>74</v>
      </c>
      <c r="B73" t="s">
        <v>126</v>
      </c>
      <c r="D73" t="s">
        <v>124</v>
      </c>
      <c r="E73">
        <v>30</v>
      </c>
      <c r="F73" s="104">
        <v>46132.572916666664</v>
      </c>
      <c r="G73" s="104">
        <v>46132.59375</v>
      </c>
    </row>
    <row r="74" spans="1:7" x14ac:dyDescent="0.25">
      <c r="A74" t="s">
        <v>74</v>
      </c>
      <c r="B74" t="s">
        <v>125</v>
      </c>
      <c r="D74" t="s">
        <v>122</v>
      </c>
      <c r="E74">
        <v>90</v>
      </c>
      <c r="F74" s="104">
        <v>46132.59375</v>
      </c>
      <c r="G74" s="104">
        <v>46132.65625</v>
      </c>
    </row>
    <row r="75" spans="1:7" x14ac:dyDescent="0.25">
      <c r="A75" t="s">
        <v>74</v>
      </c>
      <c r="B75" t="s">
        <v>134</v>
      </c>
      <c r="D75" t="s">
        <v>122</v>
      </c>
      <c r="E75">
        <v>15</v>
      </c>
      <c r="F75" s="104">
        <v>46132.65625</v>
      </c>
      <c r="G75" s="104">
        <v>46132.666666666664</v>
      </c>
    </row>
    <row r="76" spans="1:7" x14ac:dyDescent="0.25">
      <c r="A76" t="s">
        <v>74</v>
      </c>
      <c r="B76" t="s">
        <v>125</v>
      </c>
      <c r="D76" t="s">
        <v>122</v>
      </c>
      <c r="E76">
        <v>90</v>
      </c>
      <c r="F76" s="104">
        <v>46132.666666666664</v>
      </c>
      <c r="G76" s="104">
        <v>46132.729166666664</v>
      </c>
    </row>
    <row r="77" spans="1:7" x14ac:dyDescent="0.25">
      <c r="A77" t="s">
        <v>74</v>
      </c>
      <c r="B77" t="s">
        <v>123</v>
      </c>
      <c r="D77" t="s">
        <v>124</v>
      </c>
      <c r="E77">
        <v>60</v>
      </c>
      <c r="F77" s="104">
        <v>46132.729166666664</v>
      </c>
      <c r="G77" s="104">
        <v>46132.770833333336</v>
      </c>
    </row>
    <row r="78" spans="1:7" x14ac:dyDescent="0.25">
      <c r="A78" t="s">
        <v>74</v>
      </c>
      <c r="B78" t="s">
        <v>125</v>
      </c>
      <c r="D78" t="s">
        <v>122</v>
      </c>
      <c r="E78">
        <v>66</v>
      </c>
      <c r="F78" s="104">
        <v>46133.375</v>
      </c>
      <c r="G78" s="104">
        <v>46133.42083333333</v>
      </c>
    </row>
    <row r="79" spans="1:7" x14ac:dyDescent="0.25">
      <c r="A79" t="s">
        <v>74</v>
      </c>
      <c r="B79" t="s">
        <v>135</v>
      </c>
      <c r="D79" t="s">
        <v>124</v>
      </c>
      <c r="E79">
        <v>7</v>
      </c>
      <c r="F79" s="104">
        <v>46133.42083333333</v>
      </c>
      <c r="G79" s="104">
        <v>46133.425694444442</v>
      </c>
    </row>
    <row r="80" spans="1:7" x14ac:dyDescent="0.25">
      <c r="A80" t="s">
        <v>74</v>
      </c>
      <c r="B80" t="s">
        <v>125</v>
      </c>
      <c r="D80" t="s">
        <v>122</v>
      </c>
      <c r="E80">
        <v>92</v>
      </c>
      <c r="F80" s="104">
        <v>46133.425694444442</v>
      </c>
      <c r="G80" s="104">
        <v>46133.489583333336</v>
      </c>
    </row>
    <row r="81" spans="1:7" x14ac:dyDescent="0.25">
      <c r="A81" t="s">
        <v>74</v>
      </c>
      <c r="B81" t="s">
        <v>126</v>
      </c>
      <c r="D81" t="s">
        <v>124</v>
      </c>
      <c r="E81">
        <v>30</v>
      </c>
      <c r="F81" s="104">
        <v>46133.489583333336</v>
      </c>
      <c r="G81" s="104">
        <v>46133.510416666664</v>
      </c>
    </row>
    <row r="82" spans="1:7" x14ac:dyDescent="0.25">
      <c r="A82" t="s">
        <v>74</v>
      </c>
      <c r="B82" t="s">
        <v>125</v>
      </c>
      <c r="D82" t="s">
        <v>122</v>
      </c>
      <c r="E82">
        <v>16</v>
      </c>
      <c r="F82" s="104">
        <v>46133.510416666664</v>
      </c>
      <c r="G82" s="104">
        <v>46133.521527777775</v>
      </c>
    </row>
    <row r="83" spans="1:7" x14ac:dyDescent="0.25">
      <c r="A83" t="s">
        <v>74</v>
      </c>
      <c r="B83" t="s">
        <v>137</v>
      </c>
      <c r="C83" t="s">
        <v>8655</v>
      </c>
      <c r="D83" t="s">
        <v>122</v>
      </c>
      <c r="E83">
        <v>5</v>
      </c>
      <c r="F83" s="104">
        <v>46133.521527777775</v>
      </c>
      <c r="G83" s="104">
        <v>46133.525000000001</v>
      </c>
    </row>
    <row r="84" spans="1:7" x14ac:dyDescent="0.25">
      <c r="A84" t="s">
        <v>74</v>
      </c>
      <c r="B84" t="s">
        <v>125</v>
      </c>
      <c r="D84" t="s">
        <v>122</v>
      </c>
      <c r="E84">
        <v>9</v>
      </c>
      <c r="F84" s="104">
        <v>46133.525000000001</v>
      </c>
      <c r="G84" s="104">
        <v>46133.53125</v>
      </c>
    </row>
    <row r="85" spans="1:7" x14ac:dyDescent="0.25">
      <c r="A85" t="s">
        <v>74</v>
      </c>
      <c r="B85" t="s">
        <v>154</v>
      </c>
      <c r="C85" t="s">
        <v>8656</v>
      </c>
      <c r="D85" t="s">
        <v>122</v>
      </c>
      <c r="E85">
        <v>15</v>
      </c>
      <c r="F85" s="104">
        <v>46133.53125</v>
      </c>
      <c r="G85" s="104">
        <v>46133.541666666664</v>
      </c>
    </row>
    <row r="86" spans="1:7" x14ac:dyDescent="0.25">
      <c r="A86" t="s">
        <v>74</v>
      </c>
      <c r="B86" t="s">
        <v>125</v>
      </c>
      <c r="D86" t="s">
        <v>122</v>
      </c>
      <c r="E86">
        <v>34</v>
      </c>
      <c r="F86" s="104">
        <v>46133.541666666664</v>
      </c>
      <c r="G86" s="104">
        <v>46133.56527777778</v>
      </c>
    </row>
    <row r="87" spans="1:7" x14ac:dyDescent="0.25">
      <c r="A87" t="s">
        <v>74</v>
      </c>
      <c r="B87" t="s">
        <v>137</v>
      </c>
      <c r="C87" t="s">
        <v>8657</v>
      </c>
      <c r="D87" t="s">
        <v>122</v>
      </c>
      <c r="E87">
        <v>5</v>
      </c>
      <c r="F87" s="104">
        <v>46133.56527777778</v>
      </c>
      <c r="G87" s="104">
        <v>46133.568749999999</v>
      </c>
    </row>
    <row r="88" spans="1:7" x14ac:dyDescent="0.25">
      <c r="A88" t="s">
        <v>74</v>
      </c>
      <c r="B88" t="s">
        <v>125</v>
      </c>
      <c r="D88" t="s">
        <v>122</v>
      </c>
      <c r="E88">
        <v>51</v>
      </c>
      <c r="F88" s="104">
        <v>46133.568749999999</v>
      </c>
      <c r="G88" s="104">
        <v>46133.604166666664</v>
      </c>
    </row>
    <row r="89" spans="1:7" x14ac:dyDescent="0.25">
      <c r="A89" t="s">
        <v>74</v>
      </c>
      <c r="B89" t="s">
        <v>123</v>
      </c>
      <c r="D89" t="s">
        <v>124</v>
      </c>
      <c r="E89">
        <v>60</v>
      </c>
      <c r="F89" s="104">
        <v>46133.604166666664</v>
      </c>
      <c r="G89" s="104">
        <v>46133.645833333336</v>
      </c>
    </row>
    <row r="90" spans="1:7" x14ac:dyDescent="0.25">
      <c r="A90" t="s">
        <v>74</v>
      </c>
      <c r="B90" t="s">
        <v>150</v>
      </c>
      <c r="D90" t="s">
        <v>122</v>
      </c>
      <c r="E90">
        <v>120</v>
      </c>
      <c r="F90" s="104">
        <v>46134.416666666664</v>
      </c>
      <c r="G90" s="104">
        <v>46134.5</v>
      </c>
    </row>
    <row r="91" spans="1:7" x14ac:dyDescent="0.25">
      <c r="A91" t="s">
        <v>74</v>
      </c>
      <c r="B91" t="s">
        <v>134</v>
      </c>
      <c r="D91" t="s">
        <v>122</v>
      </c>
      <c r="E91">
        <v>15</v>
      </c>
      <c r="F91" s="104">
        <v>46134.5</v>
      </c>
      <c r="G91" s="104">
        <v>46134.510416666664</v>
      </c>
    </row>
    <row r="92" spans="1:7" x14ac:dyDescent="0.25">
      <c r="A92" t="s">
        <v>74</v>
      </c>
      <c r="B92" t="s">
        <v>150</v>
      </c>
      <c r="D92" t="s">
        <v>122</v>
      </c>
      <c r="E92">
        <v>105</v>
      </c>
      <c r="F92" s="104">
        <v>46134.510416666664</v>
      </c>
      <c r="G92" s="104">
        <v>46134.583333333336</v>
      </c>
    </row>
    <row r="93" spans="1:7" x14ac:dyDescent="0.25">
      <c r="A93" t="s">
        <v>74</v>
      </c>
      <c r="B93" t="s">
        <v>126</v>
      </c>
      <c r="D93" t="s">
        <v>124</v>
      </c>
      <c r="E93">
        <v>30</v>
      </c>
      <c r="F93" s="104">
        <v>46134.583333333336</v>
      </c>
      <c r="G93" s="104">
        <v>46134.604166666664</v>
      </c>
    </row>
    <row r="94" spans="1:7" x14ac:dyDescent="0.25">
      <c r="A94" t="s">
        <v>74</v>
      </c>
      <c r="B94" t="s">
        <v>150</v>
      </c>
      <c r="D94" t="s">
        <v>122</v>
      </c>
      <c r="E94">
        <v>90</v>
      </c>
      <c r="F94" s="104">
        <v>46134.604166666664</v>
      </c>
      <c r="G94" s="104">
        <v>46134.666666666664</v>
      </c>
    </row>
    <row r="95" spans="1:7" x14ac:dyDescent="0.25">
      <c r="A95" t="s">
        <v>74</v>
      </c>
      <c r="B95" t="s">
        <v>134</v>
      </c>
      <c r="D95" t="s">
        <v>122</v>
      </c>
      <c r="E95">
        <v>15</v>
      </c>
      <c r="F95" s="104">
        <v>46134.666666666664</v>
      </c>
      <c r="G95" s="104">
        <v>46134.677083333336</v>
      </c>
    </row>
    <row r="96" spans="1:7" x14ac:dyDescent="0.25">
      <c r="A96" t="s">
        <v>74</v>
      </c>
      <c r="B96" t="s">
        <v>150</v>
      </c>
      <c r="D96" t="s">
        <v>122</v>
      </c>
      <c r="E96">
        <v>105</v>
      </c>
      <c r="F96" s="104">
        <v>46134.677083333336</v>
      </c>
      <c r="G96" s="104">
        <v>46134.75</v>
      </c>
    </row>
    <row r="97" spans="1:7" x14ac:dyDescent="0.25">
      <c r="A97" t="s">
        <v>74</v>
      </c>
      <c r="B97" t="s">
        <v>123</v>
      </c>
      <c r="D97" t="s">
        <v>124</v>
      </c>
      <c r="E97">
        <v>60</v>
      </c>
      <c r="F97" s="104">
        <v>46134.75</v>
      </c>
      <c r="G97" s="104">
        <v>46134.791666666664</v>
      </c>
    </row>
    <row r="98" spans="1:7" x14ac:dyDescent="0.25">
      <c r="A98" t="s">
        <v>74</v>
      </c>
      <c r="B98" t="s">
        <v>133</v>
      </c>
      <c r="D98" t="s">
        <v>124</v>
      </c>
      <c r="E98">
        <v>10</v>
      </c>
      <c r="F98" s="104">
        <v>46135.416666666664</v>
      </c>
      <c r="G98" s="104">
        <v>46135.423611111109</v>
      </c>
    </row>
    <row r="99" spans="1:7" x14ac:dyDescent="0.25">
      <c r="A99" t="s">
        <v>74</v>
      </c>
      <c r="B99" t="s">
        <v>150</v>
      </c>
      <c r="D99" t="s">
        <v>122</v>
      </c>
      <c r="E99">
        <v>110</v>
      </c>
      <c r="F99" s="104">
        <v>46135.423611111109</v>
      </c>
      <c r="G99" s="104">
        <v>46135.5</v>
      </c>
    </row>
    <row r="100" spans="1:7" x14ac:dyDescent="0.25">
      <c r="A100" t="s">
        <v>74</v>
      </c>
      <c r="B100" t="s">
        <v>134</v>
      </c>
      <c r="D100" t="s">
        <v>122</v>
      </c>
      <c r="E100">
        <v>15</v>
      </c>
      <c r="F100" s="104">
        <v>46135.5</v>
      </c>
      <c r="G100" s="104">
        <v>46135.510416666664</v>
      </c>
    </row>
    <row r="101" spans="1:7" x14ac:dyDescent="0.25">
      <c r="A101" t="s">
        <v>74</v>
      </c>
      <c r="B101" t="s">
        <v>150</v>
      </c>
      <c r="D101" t="s">
        <v>122</v>
      </c>
      <c r="E101">
        <v>105</v>
      </c>
      <c r="F101" s="104">
        <v>46135.510416666664</v>
      </c>
      <c r="G101" s="104">
        <v>46135.583333333336</v>
      </c>
    </row>
    <row r="102" spans="1:7" x14ac:dyDescent="0.25">
      <c r="A102" t="s">
        <v>74</v>
      </c>
      <c r="B102" t="s">
        <v>126</v>
      </c>
      <c r="D102" t="s">
        <v>124</v>
      </c>
      <c r="E102">
        <v>30</v>
      </c>
      <c r="F102" s="104">
        <v>46135.583333333336</v>
      </c>
      <c r="G102" s="104">
        <v>46135.604166666664</v>
      </c>
    </row>
    <row r="103" spans="1:7" x14ac:dyDescent="0.25">
      <c r="A103" t="s">
        <v>74</v>
      </c>
      <c r="B103" t="s">
        <v>150</v>
      </c>
      <c r="D103" t="s">
        <v>122</v>
      </c>
      <c r="E103">
        <v>90</v>
      </c>
      <c r="F103" s="104">
        <v>46135.604166666664</v>
      </c>
      <c r="G103" s="104">
        <v>46135.666666666664</v>
      </c>
    </row>
    <row r="104" spans="1:7" x14ac:dyDescent="0.25">
      <c r="A104" t="s">
        <v>74</v>
      </c>
      <c r="B104" t="s">
        <v>134</v>
      </c>
      <c r="D104" t="s">
        <v>122</v>
      </c>
      <c r="E104">
        <v>15</v>
      </c>
      <c r="F104" s="104">
        <v>46135.666666666664</v>
      </c>
      <c r="G104" s="104">
        <v>46135.677083333336</v>
      </c>
    </row>
    <row r="105" spans="1:7" x14ac:dyDescent="0.25">
      <c r="A105" t="s">
        <v>74</v>
      </c>
      <c r="B105" t="s">
        <v>150</v>
      </c>
      <c r="D105" t="s">
        <v>122</v>
      </c>
      <c r="E105">
        <v>105</v>
      </c>
      <c r="F105" s="104">
        <v>46135.677083333336</v>
      </c>
      <c r="G105" s="104">
        <v>46135.75</v>
      </c>
    </row>
    <row r="106" spans="1:7" x14ac:dyDescent="0.25">
      <c r="A106" t="s">
        <v>74</v>
      </c>
      <c r="B106" t="s">
        <v>123</v>
      </c>
      <c r="D106" t="s">
        <v>124</v>
      </c>
      <c r="E106">
        <v>60</v>
      </c>
      <c r="F106" s="104">
        <v>46135.75</v>
      </c>
      <c r="G106" s="104">
        <v>46135.791666666664</v>
      </c>
    </row>
    <row r="107" spans="1:7" x14ac:dyDescent="0.25">
      <c r="A107" t="s">
        <v>74</v>
      </c>
      <c r="B107" t="s">
        <v>125</v>
      </c>
      <c r="D107" t="s">
        <v>122</v>
      </c>
      <c r="E107">
        <v>165</v>
      </c>
      <c r="F107" s="104">
        <v>46136.375</v>
      </c>
      <c r="G107" s="104">
        <v>46136.489583333336</v>
      </c>
    </row>
    <row r="108" spans="1:7" x14ac:dyDescent="0.25">
      <c r="A108" t="s">
        <v>74</v>
      </c>
      <c r="B108" t="s">
        <v>126</v>
      </c>
      <c r="D108" t="s">
        <v>124</v>
      </c>
      <c r="E108">
        <v>30</v>
      </c>
      <c r="F108" s="104">
        <v>46136.489583333336</v>
      </c>
      <c r="G108" s="104">
        <v>46136.510416666664</v>
      </c>
    </row>
    <row r="109" spans="1:7" x14ac:dyDescent="0.25">
      <c r="A109" t="s">
        <v>74</v>
      </c>
      <c r="B109" t="s">
        <v>125</v>
      </c>
      <c r="D109" t="s">
        <v>122</v>
      </c>
      <c r="E109">
        <v>15</v>
      </c>
      <c r="F109" s="104">
        <v>46136.510416666664</v>
      </c>
      <c r="G109" s="104">
        <v>46136.520833333336</v>
      </c>
    </row>
    <row r="110" spans="1:7" x14ac:dyDescent="0.25">
      <c r="A110" t="s">
        <v>74</v>
      </c>
      <c r="B110" t="s">
        <v>142</v>
      </c>
      <c r="C110" t="s">
        <v>143</v>
      </c>
      <c r="D110" t="s">
        <v>122</v>
      </c>
      <c r="E110">
        <v>30</v>
      </c>
      <c r="F110" s="104">
        <v>46136.520833333336</v>
      </c>
      <c r="G110" s="104">
        <v>46136.541666666664</v>
      </c>
    </row>
    <row r="111" spans="1:7" x14ac:dyDescent="0.25">
      <c r="A111" t="s">
        <v>74</v>
      </c>
      <c r="B111" t="s">
        <v>125</v>
      </c>
      <c r="D111" t="s">
        <v>122</v>
      </c>
      <c r="E111">
        <v>90</v>
      </c>
      <c r="F111" s="104">
        <v>46136.541666666664</v>
      </c>
      <c r="G111" s="104">
        <v>46136.604166666664</v>
      </c>
    </row>
    <row r="112" spans="1:7" x14ac:dyDescent="0.25">
      <c r="A112" t="s">
        <v>74</v>
      </c>
      <c r="B112" t="s">
        <v>123</v>
      </c>
      <c r="D112" t="s">
        <v>124</v>
      </c>
      <c r="E112">
        <v>60</v>
      </c>
      <c r="F112" s="104">
        <v>46136.604166666664</v>
      </c>
      <c r="G112" s="104">
        <v>46136.645833333336</v>
      </c>
    </row>
    <row r="113" spans="1:7" x14ac:dyDescent="0.25">
      <c r="A113" t="s">
        <v>74</v>
      </c>
      <c r="B113" t="s">
        <v>125</v>
      </c>
      <c r="D113" t="s">
        <v>122</v>
      </c>
      <c r="E113">
        <v>105</v>
      </c>
      <c r="F113" s="104">
        <v>46139.375</v>
      </c>
      <c r="G113" s="104">
        <v>46139.447916666664</v>
      </c>
    </row>
    <row r="114" spans="1:7" x14ac:dyDescent="0.25">
      <c r="A114" t="s">
        <v>74</v>
      </c>
      <c r="B114" t="s">
        <v>134</v>
      </c>
      <c r="D114" t="s">
        <v>122</v>
      </c>
      <c r="E114">
        <v>15</v>
      </c>
      <c r="F114" s="104">
        <v>46139.447916666664</v>
      </c>
      <c r="G114" s="104">
        <v>46139.458333333336</v>
      </c>
    </row>
    <row r="115" spans="1:7" x14ac:dyDescent="0.25">
      <c r="A115" t="s">
        <v>74</v>
      </c>
      <c r="B115" t="s">
        <v>125</v>
      </c>
      <c r="D115" t="s">
        <v>122</v>
      </c>
      <c r="E115">
        <v>24</v>
      </c>
      <c r="F115" s="104">
        <v>46139.458333333336</v>
      </c>
      <c r="G115" s="104">
        <v>46139.474999999999</v>
      </c>
    </row>
    <row r="116" spans="1:7" x14ac:dyDescent="0.25">
      <c r="A116" t="s">
        <v>74</v>
      </c>
      <c r="B116" t="s">
        <v>137</v>
      </c>
      <c r="C116" t="s">
        <v>8658</v>
      </c>
      <c r="D116" t="s">
        <v>122</v>
      </c>
      <c r="E116">
        <v>15</v>
      </c>
      <c r="F116" s="104">
        <v>46139.474999999999</v>
      </c>
      <c r="G116" s="104">
        <v>46139.48541666667</v>
      </c>
    </row>
    <row r="117" spans="1:7" x14ac:dyDescent="0.25">
      <c r="A117" t="s">
        <v>74</v>
      </c>
      <c r="B117" t="s">
        <v>125</v>
      </c>
      <c r="D117" t="s">
        <v>122</v>
      </c>
      <c r="E117">
        <v>36</v>
      </c>
      <c r="F117" s="104">
        <v>46139.48541666667</v>
      </c>
      <c r="G117" s="104">
        <v>46139.510416666664</v>
      </c>
    </row>
    <row r="118" spans="1:7" x14ac:dyDescent="0.25">
      <c r="A118" t="s">
        <v>74</v>
      </c>
      <c r="B118" t="s">
        <v>137</v>
      </c>
      <c r="C118" t="s">
        <v>8659</v>
      </c>
      <c r="D118" t="s">
        <v>122</v>
      </c>
      <c r="E118">
        <v>10</v>
      </c>
      <c r="F118" s="104">
        <v>46139.510416666664</v>
      </c>
      <c r="G118" s="104">
        <v>46139.517361111109</v>
      </c>
    </row>
    <row r="119" spans="1:7" x14ac:dyDescent="0.25">
      <c r="A119" t="s">
        <v>74</v>
      </c>
      <c r="B119" t="s">
        <v>125</v>
      </c>
      <c r="D119" t="s">
        <v>122</v>
      </c>
      <c r="E119">
        <v>20</v>
      </c>
      <c r="F119" s="104">
        <v>46139.517361111109</v>
      </c>
      <c r="G119" s="104">
        <v>46139.53125</v>
      </c>
    </row>
    <row r="120" spans="1:7" x14ac:dyDescent="0.25">
      <c r="A120" t="s">
        <v>74</v>
      </c>
      <c r="B120" t="s">
        <v>126</v>
      </c>
      <c r="D120" t="s">
        <v>124</v>
      </c>
      <c r="E120">
        <v>30</v>
      </c>
      <c r="F120" s="104">
        <v>46139.53125</v>
      </c>
      <c r="G120" s="104">
        <v>46139.552083333336</v>
      </c>
    </row>
    <row r="121" spans="1:7" x14ac:dyDescent="0.25">
      <c r="A121" t="s">
        <v>74</v>
      </c>
      <c r="B121" t="s">
        <v>125</v>
      </c>
      <c r="D121" t="s">
        <v>122</v>
      </c>
      <c r="E121">
        <v>95</v>
      </c>
      <c r="F121" s="104">
        <v>46139.552083333336</v>
      </c>
      <c r="G121" s="104">
        <v>46139.618055555555</v>
      </c>
    </row>
    <row r="122" spans="1:7" x14ac:dyDescent="0.25">
      <c r="A122" t="s">
        <v>74</v>
      </c>
      <c r="B122" t="s">
        <v>135</v>
      </c>
      <c r="D122" t="s">
        <v>124</v>
      </c>
      <c r="E122">
        <v>5</v>
      </c>
      <c r="F122" s="104">
        <v>46139.618055555555</v>
      </c>
      <c r="G122" s="104">
        <v>46139.621527777781</v>
      </c>
    </row>
    <row r="123" spans="1:7" x14ac:dyDescent="0.25">
      <c r="A123" t="s">
        <v>74</v>
      </c>
      <c r="B123" t="s">
        <v>125</v>
      </c>
      <c r="D123" t="s">
        <v>122</v>
      </c>
      <c r="E123">
        <v>50</v>
      </c>
      <c r="F123" s="104">
        <v>46139.621527777781</v>
      </c>
      <c r="G123" s="104">
        <v>46139.65625</v>
      </c>
    </row>
    <row r="124" spans="1:7" x14ac:dyDescent="0.25">
      <c r="A124" t="s">
        <v>74</v>
      </c>
      <c r="B124" t="s">
        <v>134</v>
      </c>
      <c r="D124" t="s">
        <v>122</v>
      </c>
      <c r="E124">
        <v>15</v>
      </c>
      <c r="F124" s="104">
        <v>46139.65625</v>
      </c>
      <c r="G124" s="104">
        <v>46139.666666666664</v>
      </c>
    </row>
    <row r="125" spans="1:7" x14ac:dyDescent="0.25">
      <c r="A125" t="s">
        <v>74</v>
      </c>
      <c r="B125" t="s">
        <v>125</v>
      </c>
      <c r="D125" t="s">
        <v>122</v>
      </c>
      <c r="E125">
        <v>90</v>
      </c>
      <c r="F125" s="104">
        <v>46139.666666666664</v>
      </c>
      <c r="G125" s="104">
        <v>46139.729166666664</v>
      </c>
    </row>
    <row r="126" spans="1:7" x14ac:dyDescent="0.25">
      <c r="A126" t="s">
        <v>74</v>
      </c>
      <c r="B126" t="s">
        <v>123</v>
      </c>
      <c r="D126" t="s">
        <v>124</v>
      </c>
      <c r="E126">
        <v>60</v>
      </c>
      <c r="F126" s="104">
        <v>46139.729166666664</v>
      </c>
      <c r="G126" s="104">
        <v>46139.770833333336</v>
      </c>
    </row>
    <row r="127" spans="1:7" x14ac:dyDescent="0.25">
      <c r="A127" t="s">
        <v>74</v>
      </c>
      <c r="B127" t="s">
        <v>133</v>
      </c>
      <c r="D127" t="s">
        <v>124</v>
      </c>
      <c r="E127">
        <v>6</v>
      </c>
      <c r="F127" s="104">
        <v>46140.375</v>
      </c>
      <c r="G127" s="104">
        <v>46140.379166666666</v>
      </c>
    </row>
    <row r="128" spans="1:7" x14ac:dyDescent="0.25">
      <c r="A128" t="s">
        <v>74</v>
      </c>
      <c r="B128" t="s">
        <v>125</v>
      </c>
      <c r="D128" t="s">
        <v>122</v>
      </c>
      <c r="E128">
        <v>44</v>
      </c>
      <c r="F128" s="104">
        <v>46140.379166666666</v>
      </c>
      <c r="G128" s="104">
        <v>46140.409722222219</v>
      </c>
    </row>
    <row r="129" spans="1:7" x14ac:dyDescent="0.25">
      <c r="A129" t="s">
        <v>74</v>
      </c>
      <c r="B129" t="s">
        <v>135</v>
      </c>
      <c r="D129" t="s">
        <v>124</v>
      </c>
      <c r="E129">
        <v>5</v>
      </c>
      <c r="F129" s="104">
        <v>46140.409722222219</v>
      </c>
      <c r="G129" s="104">
        <v>46140.413194444445</v>
      </c>
    </row>
    <row r="130" spans="1:7" x14ac:dyDescent="0.25">
      <c r="A130" t="s">
        <v>74</v>
      </c>
      <c r="B130" t="s">
        <v>125</v>
      </c>
      <c r="D130" t="s">
        <v>122</v>
      </c>
      <c r="E130">
        <v>110</v>
      </c>
      <c r="F130" s="104">
        <v>46140.413194444445</v>
      </c>
      <c r="G130" s="104">
        <v>46140.489583333336</v>
      </c>
    </row>
    <row r="131" spans="1:7" x14ac:dyDescent="0.25">
      <c r="A131" t="s">
        <v>74</v>
      </c>
      <c r="B131" t="s">
        <v>126</v>
      </c>
      <c r="D131" t="s">
        <v>124</v>
      </c>
      <c r="E131">
        <v>30</v>
      </c>
      <c r="F131" s="104">
        <v>46140.489583333336</v>
      </c>
      <c r="G131" s="104">
        <v>46140.510416666664</v>
      </c>
    </row>
    <row r="132" spans="1:7" x14ac:dyDescent="0.25">
      <c r="A132" t="s">
        <v>74</v>
      </c>
      <c r="B132" t="s">
        <v>125</v>
      </c>
      <c r="D132" t="s">
        <v>122</v>
      </c>
      <c r="E132">
        <v>135</v>
      </c>
      <c r="F132" s="104">
        <v>46140.510416666664</v>
      </c>
      <c r="G132" s="104">
        <v>46140.604166666664</v>
      </c>
    </row>
    <row r="133" spans="1:7" x14ac:dyDescent="0.25">
      <c r="A133" t="s">
        <v>74</v>
      </c>
      <c r="B133" t="s">
        <v>123</v>
      </c>
      <c r="D133" t="s">
        <v>124</v>
      </c>
      <c r="E133">
        <v>60</v>
      </c>
      <c r="F133" s="104">
        <v>46140.604166666664</v>
      </c>
      <c r="G133" s="104">
        <v>46140.645833333336</v>
      </c>
    </row>
    <row r="134" spans="1:7" x14ac:dyDescent="0.25">
      <c r="A134" t="s">
        <v>74</v>
      </c>
      <c r="B134" t="s">
        <v>125</v>
      </c>
      <c r="D134" t="s">
        <v>122</v>
      </c>
      <c r="E134">
        <v>120</v>
      </c>
      <c r="F134" s="104">
        <v>46141.416666666664</v>
      </c>
      <c r="G134" s="104">
        <v>46141.5</v>
      </c>
    </row>
    <row r="135" spans="1:7" x14ac:dyDescent="0.25">
      <c r="A135" t="s">
        <v>74</v>
      </c>
      <c r="B135" t="s">
        <v>134</v>
      </c>
      <c r="D135" t="s">
        <v>122</v>
      </c>
      <c r="E135">
        <v>15</v>
      </c>
      <c r="F135" s="104">
        <v>46141.5</v>
      </c>
      <c r="G135" s="104">
        <v>46141.510416666664</v>
      </c>
    </row>
    <row r="136" spans="1:7" x14ac:dyDescent="0.25">
      <c r="A136" t="s">
        <v>74</v>
      </c>
      <c r="B136" t="s">
        <v>125</v>
      </c>
      <c r="D136" t="s">
        <v>122</v>
      </c>
      <c r="E136">
        <v>63</v>
      </c>
      <c r="F136" s="104">
        <v>46141.510416666664</v>
      </c>
      <c r="G136" s="104">
        <v>46141.554166666669</v>
      </c>
    </row>
    <row r="137" spans="1:7" x14ac:dyDescent="0.25">
      <c r="A137" t="s">
        <v>74</v>
      </c>
      <c r="B137" t="s">
        <v>153</v>
      </c>
      <c r="C137" t="s">
        <v>8660</v>
      </c>
      <c r="D137" t="s">
        <v>124</v>
      </c>
      <c r="E137">
        <v>15</v>
      </c>
      <c r="F137" s="104">
        <v>46141.554166666669</v>
      </c>
      <c r="G137" s="104">
        <v>46141.564583333333</v>
      </c>
    </row>
    <row r="138" spans="1:7" x14ac:dyDescent="0.25">
      <c r="A138" t="s">
        <v>74</v>
      </c>
      <c r="B138" t="s">
        <v>125</v>
      </c>
      <c r="D138" t="s">
        <v>122</v>
      </c>
      <c r="E138">
        <v>27</v>
      </c>
      <c r="F138" s="104">
        <v>46141.564583333333</v>
      </c>
      <c r="G138" s="104">
        <v>46141.583333333336</v>
      </c>
    </row>
    <row r="139" spans="1:7" x14ac:dyDescent="0.25">
      <c r="A139" t="s">
        <v>74</v>
      </c>
      <c r="B139" t="s">
        <v>126</v>
      </c>
      <c r="D139" t="s">
        <v>124</v>
      </c>
      <c r="E139">
        <v>30</v>
      </c>
      <c r="F139" s="104">
        <v>46141.583333333336</v>
      </c>
      <c r="G139" s="104">
        <v>46141.604166666664</v>
      </c>
    </row>
    <row r="140" spans="1:7" x14ac:dyDescent="0.25">
      <c r="A140" t="s">
        <v>74</v>
      </c>
      <c r="B140" t="s">
        <v>135</v>
      </c>
      <c r="D140" t="s">
        <v>124</v>
      </c>
      <c r="E140">
        <v>5</v>
      </c>
      <c r="F140" s="104">
        <v>46141.604166666664</v>
      </c>
      <c r="G140" s="104">
        <v>46141.607638888891</v>
      </c>
    </row>
    <row r="141" spans="1:7" x14ac:dyDescent="0.25">
      <c r="A141" t="s">
        <v>74</v>
      </c>
      <c r="B141" t="s">
        <v>125</v>
      </c>
      <c r="D141" t="s">
        <v>122</v>
      </c>
      <c r="E141">
        <v>52</v>
      </c>
      <c r="F141" s="104">
        <v>46141.607638888891</v>
      </c>
      <c r="G141" s="104">
        <v>46141.643750000003</v>
      </c>
    </row>
    <row r="142" spans="1:7" x14ac:dyDescent="0.25">
      <c r="A142" t="s">
        <v>74</v>
      </c>
      <c r="B142" t="s">
        <v>135</v>
      </c>
      <c r="D142" t="s">
        <v>124</v>
      </c>
      <c r="E142">
        <v>5</v>
      </c>
      <c r="F142" s="104">
        <v>46141.643750000003</v>
      </c>
      <c r="G142" s="104">
        <v>46141.647222222222</v>
      </c>
    </row>
    <row r="143" spans="1:7" x14ac:dyDescent="0.25">
      <c r="A143" t="s">
        <v>74</v>
      </c>
      <c r="B143" t="s">
        <v>125</v>
      </c>
      <c r="D143" t="s">
        <v>122</v>
      </c>
      <c r="E143">
        <v>36</v>
      </c>
      <c r="F143" s="104">
        <v>46141.647222222222</v>
      </c>
      <c r="G143" s="104">
        <v>46141.672222222223</v>
      </c>
    </row>
    <row r="144" spans="1:7" x14ac:dyDescent="0.25">
      <c r="A144" t="s">
        <v>74</v>
      </c>
      <c r="B144" t="s">
        <v>137</v>
      </c>
      <c r="C144" t="s">
        <v>8661</v>
      </c>
      <c r="D144" t="s">
        <v>122</v>
      </c>
      <c r="E144">
        <v>14</v>
      </c>
      <c r="F144" s="104">
        <v>46141.672222222223</v>
      </c>
      <c r="G144" s="104">
        <v>46141.681944444441</v>
      </c>
    </row>
    <row r="145" spans="1:7" x14ac:dyDescent="0.25">
      <c r="A145" t="s">
        <v>74</v>
      </c>
      <c r="B145" t="s">
        <v>125</v>
      </c>
      <c r="D145" t="s">
        <v>122</v>
      </c>
      <c r="E145">
        <v>68</v>
      </c>
      <c r="F145" s="104">
        <v>46141.681944444441</v>
      </c>
      <c r="G145" s="104">
        <v>46141.729166666664</v>
      </c>
    </row>
    <row r="146" spans="1:7" x14ac:dyDescent="0.25">
      <c r="A146" t="s">
        <v>74</v>
      </c>
      <c r="B146" t="s">
        <v>123</v>
      </c>
      <c r="D146" t="s">
        <v>124</v>
      </c>
      <c r="E146">
        <v>60</v>
      </c>
      <c r="F146" s="104">
        <v>46141.729166666664</v>
      </c>
      <c r="G146" s="104">
        <v>46141.770833333336</v>
      </c>
    </row>
    <row r="147" spans="1:7" x14ac:dyDescent="0.25">
      <c r="A147" t="s">
        <v>74</v>
      </c>
      <c r="B147" t="s">
        <v>125</v>
      </c>
      <c r="D147" t="s">
        <v>122</v>
      </c>
      <c r="E147">
        <v>120</v>
      </c>
      <c r="F147" s="104">
        <v>46142.416666666664</v>
      </c>
      <c r="G147" s="104">
        <v>46142.5</v>
      </c>
    </row>
    <row r="148" spans="1:7" x14ac:dyDescent="0.25">
      <c r="A148" t="s">
        <v>74</v>
      </c>
      <c r="B148" t="s">
        <v>134</v>
      </c>
      <c r="D148" t="s">
        <v>122</v>
      </c>
      <c r="E148">
        <v>15</v>
      </c>
      <c r="F148" s="104">
        <v>46142.5</v>
      </c>
      <c r="G148" s="104">
        <v>46142.510416666664</v>
      </c>
    </row>
    <row r="149" spans="1:7" x14ac:dyDescent="0.25">
      <c r="A149" t="s">
        <v>74</v>
      </c>
      <c r="B149" t="s">
        <v>125</v>
      </c>
      <c r="D149" t="s">
        <v>122</v>
      </c>
      <c r="E149">
        <v>105</v>
      </c>
      <c r="F149" s="104">
        <v>46142.510416666664</v>
      </c>
      <c r="G149" s="104">
        <v>46142.583333333336</v>
      </c>
    </row>
    <row r="150" spans="1:7" x14ac:dyDescent="0.25">
      <c r="A150" t="s">
        <v>74</v>
      </c>
      <c r="B150" t="s">
        <v>126</v>
      </c>
      <c r="D150" t="s">
        <v>124</v>
      </c>
      <c r="E150">
        <v>30</v>
      </c>
      <c r="F150" s="104">
        <v>46142.583333333336</v>
      </c>
      <c r="G150" s="104">
        <v>46142.604166666664</v>
      </c>
    </row>
    <row r="151" spans="1:7" x14ac:dyDescent="0.25">
      <c r="A151" t="s">
        <v>74</v>
      </c>
      <c r="B151" t="s">
        <v>125</v>
      </c>
      <c r="D151" t="s">
        <v>122</v>
      </c>
      <c r="E151">
        <v>180</v>
      </c>
      <c r="F151" s="104">
        <v>46142.604166666664</v>
      </c>
      <c r="G151" s="104">
        <v>46142.729166666664</v>
      </c>
    </row>
    <row r="152" spans="1:7" x14ac:dyDescent="0.25">
      <c r="A152" t="s">
        <v>74</v>
      </c>
      <c r="B152" t="s">
        <v>123</v>
      </c>
      <c r="D152" t="s">
        <v>124</v>
      </c>
      <c r="E152">
        <v>60</v>
      </c>
      <c r="F152" s="104">
        <v>46142.729166666664</v>
      </c>
      <c r="G152" s="104">
        <v>46142.770833333336</v>
      </c>
    </row>
    <row r="153" spans="1:7" x14ac:dyDescent="0.25">
      <c r="A153" t="s">
        <v>76</v>
      </c>
      <c r="B153" t="s">
        <v>125</v>
      </c>
      <c r="D153" t="s">
        <v>122</v>
      </c>
      <c r="E153">
        <v>120</v>
      </c>
      <c r="F153" s="104">
        <v>46113.395833333336</v>
      </c>
      <c r="G153" s="104">
        <v>46113.479166666664</v>
      </c>
    </row>
    <row r="154" spans="1:7" x14ac:dyDescent="0.25">
      <c r="A154" t="s">
        <v>76</v>
      </c>
      <c r="B154" t="s">
        <v>134</v>
      </c>
      <c r="D154" t="s">
        <v>122</v>
      </c>
      <c r="E154">
        <v>15</v>
      </c>
      <c r="F154" s="104">
        <v>46113.479166666664</v>
      </c>
      <c r="G154" s="104">
        <v>46113.489583333336</v>
      </c>
    </row>
    <row r="155" spans="1:7" x14ac:dyDescent="0.25">
      <c r="A155" t="s">
        <v>76</v>
      </c>
      <c r="B155" t="s">
        <v>125</v>
      </c>
      <c r="D155" t="s">
        <v>122</v>
      </c>
      <c r="E155">
        <v>120</v>
      </c>
      <c r="F155" s="104">
        <v>46113.489583333336</v>
      </c>
      <c r="G155" s="104">
        <v>46113.572916666664</v>
      </c>
    </row>
    <row r="156" spans="1:7" x14ac:dyDescent="0.25">
      <c r="A156" t="s">
        <v>76</v>
      </c>
      <c r="B156" t="s">
        <v>126</v>
      </c>
      <c r="D156" t="s">
        <v>124</v>
      </c>
      <c r="E156">
        <v>30</v>
      </c>
      <c r="F156" s="104">
        <v>46113.572916666664</v>
      </c>
      <c r="G156" s="104">
        <v>46113.59375</v>
      </c>
    </row>
    <row r="157" spans="1:7" x14ac:dyDescent="0.25">
      <c r="A157" t="s">
        <v>76</v>
      </c>
      <c r="B157" t="s">
        <v>125</v>
      </c>
      <c r="D157" t="s">
        <v>122</v>
      </c>
      <c r="E157">
        <v>120</v>
      </c>
      <c r="F157" s="104">
        <v>46113.59375</v>
      </c>
      <c r="G157" s="104">
        <v>46113.677083333336</v>
      </c>
    </row>
    <row r="158" spans="1:7" x14ac:dyDescent="0.25">
      <c r="A158" t="s">
        <v>76</v>
      </c>
      <c r="B158" t="s">
        <v>134</v>
      </c>
      <c r="D158" t="s">
        <v>122</v>
      </c>
      <c r="E158">
        <v>15</v>
      </c>
      <c r="F158" s="104">
        <v>46113.677083333336</v>
      </c>
      <c r="G158" s="104">
        <v>46113.6875</v>
      </c>
    </row>
    <row r="159" spans="1:7" x14ac:dyDescent="0.25">
      <c r="A159" t="s">
        <v>76</v>
      </c>
      <c r="B159" t="s">
        <v>125</v>
      </c>
      <c r="D159" t="s">
        <v>122</v>
      </c>
      <c r="E159">
        <v>90</v>
      </c>
      <c r="F159" s="104">
        <v>46113.6875</v>
      </c>
      <c r="G159" s="104">
        <v>46113.75</v>
      </c>
    </row>
    <row r="160" spans="1:7" x14ac:dyDescent="0.25">
      <c r="A160" t="s">
        <v>76</v>
      </c>
      <c r="B160" t="s">
        <v>123</v>
      </c>
      <c r="D160" t="s">
        <v>124</v>
      </c>
      <c r="E160">
        <v>60</v>
      </c>
      <c r="F160" s="104">
        <v>46113.75</v>
      </c>
      <c r="G160" s="104">
        <v>46113.791666666664</v>
      </c>
    </row>
    <row r="161" spans="1:7" x14ac:dyDescent="0.25">
      <c r="A161" t="s">
        <v>76</v>
      </c>
      <c r="B161" t="s">
        <v>158</v>
      </c>
      <c r="D161" t="s">
        <v>124</v>
      </c>
      <c r="E161">
        <v>510</v>
      </c>
      <c r="F161" s="104">
        <v>46114.395833333336</v>
      </c>
      <c r="G161" s="104">
        <v>46114.75</v>
      </c>
    </row>
    <row r="162" spans="1:7" x14ac:dyDescent="0.25">
      <c r="A162" t="s">
        <v>76</v>
      </c>
      <c r="B162" t="s">
        <v>123</v>
      </c>
      <c r="D162" t="s">
        <v>124</v>
      </c>
      <c r="E162">
        <v>60</v>
      </c>
      <c r="F162" s="104">
        <v>46114.75</v>
      </c>
      <c r="G162" s="104">
        <v>46114.791666666664</v>
      </c>
    </row>
    <row r="163" spans="1:7" x14ac:dyDescent="0.25">
      <c r="A163" t="s">
        <v>76</v>
      </c>
      <c r="B163" t="s">
        <v>125</v>
      </c>
      <c r="D163" t="s">
        <v>122</v>
      </c>
      <c r="E163">
        <v>60</v>
      </c>
      <c r="F163" s="104">
        <v>46115.395833333336</v>
      </c>
      <c r="G163" s="104">
        <v>46115.4375</v>
      </c>
    </row>
    <row r="164" spans="1:7" x14ac:dyDescent="0.25">
      <c r="A164" t="s">
        <v>76</v>
      </c>
      <c r="B164" t="s">
        <v>154</v>
      </c>
      <c r="C164" t="s">
        <v>8662</v>
      </c>
      <c r="D164" t="s">
        <v>122</v>
      </c>
      <c r="E164">
        <v>15</v>
      </c>
      <c r="F164" s="104">
        <v>46115.4375</v>
      </c>
      <c r="G164" s="104">
        <v>46115.447916666664</v>
      </c>
    </row>
    <row r="165" spans="1:7" x14ac:dyDescent="0.25">
      <c r="A165" t="s">
        <v>76</v>
      </c>
      <c r="B165" t="s">
        <v>125</v>
      </c>
      <c r="D165" t="s">
        <v>122</v>
      </c>
      <c r="E165">
        <v>45</v>
      </c>
      <c r="F165" s="104">
        <v>46115.447916666664</v>
      </c>
      <c r="G165" s="104">
        <v>46115.479166666664</v>
      </c>
    </row>
    <row r="166" spans="1:7" x14ac:dyDescent="0.25">
      <c r="A166" t="s">
        <v>76</v>
      </c>
      <c r="B166" t="s">
        <v>134</v>
      </c>
      <c r="D166" t="s">
        <v>122</v>
      </c>
      <c r="E166">
        <v>15</v>
      </c>
      <c r="F166" s="104">
        <v>46115.479166666664</v>
      </c>
      <c r="G166" s="104">
        <v>46115.489583333336</v>
      </c>
    </row>
    <row r="167" spans="1:7" x14ac:dyDescent="0.25">
      <c r="A167" t="s">
        <v>76</v>
      </c>
      <c r="B167" t="s">
        <v>125</v>
      </c>
      <c r="D167" t="s">
        <v>122</v>
      </c>
      <c r="E167">
        <v>15</v>
      </c>
      <c r="F167" s="104">
        <v>46115.489583333336</v>
      </c>
      <c r="G167" s="104">
        <v>46115.5</v>
      </c>
    </row>
    <row r="168" spans="1:7" x14ac:dyDescent="0.25">
      <c r="A168" t="s">
        <v>76</v>
      </c>
      <c r="B168" t="s">
        <v>142</v>
      </c>
      <c r="C168" t="s">
        <v>143</v>
      </c>
      <c r="D168" t="s">
        <v>122</v>
      </c>
      <c r="E168">
        <v>30</v>
      </c>
      <c r="F168" s="104">
        <v>46115.5</v>
      </c>
      <c r="G168" s="104">
        <v>46115.520833333336</v>
      </c>
    </row>
    <row r="169" spans="1:7" x14ac:dyDescent="0.25">
      <c r="A169" t="s">
        <v>76</v>
      </c>
      <c r="B169" t="s">
        <v>125</v>
      </c>
      <c r="D169" t="s">
        <v>122</v>
      </c>
      <c r="E169">
        <v>45</v>
      </c>
      <c r="F169" s="104">
        <v>46115.520833333336</v>
      </c>
      <c r="G169" s="104">
        <v>46115.552083333336</v>
      </c>
    </row>
    <row r="170" spans="1:7" x14ac:dyDescent="0.25">
      <c r="A170" t="s">
        <v>76</v>
      </c>
      <c r="B170" t="s">
        <v>126</v>
      </c>
      <c r="D170" t="s">
        <v>124</v>
      </c>
      <c r="E170">
        <v>30</v>
      </c>
      <c r="F170" s="104">
        <v>46115.552083333336</v>
      </c>
      <c r="G170" s="104">
        <v>46115.572916666664</v>
      </c>
    </row>
    <row r="171" spans="1:7" x14ac:dyDescent="0.25">
      <c r="A171" t="s">
        <v>76</v>
      </c>
      <c r="B171" t="s">
        <v>125</v>
      </c>
      <c r="D171" t="s">
        <v>122</v>
      </c>
      <c r="E171">
        <v>150</v>
      </c>
      <c r="F171" s="104">
        <v>46115.572916666664</v>
      </c>
      <c r="G171" s="104">
        <v>46115.677083333336</v>
      </c>
    </row>
    <row r="172" spans="1:7" x14ac:dyDescent="0.25">
      <c r="A172" t="s">
        <v>76</v>
      </c>
      <c r="B172" t="s">
        <v>134</v>
      </c>
      <c r="D172" t="s">
        <v>122</v>
      </c>
      <c r="E172">
        <v>15</v>
      </c>
      <c r="F172" s="104">
        <v>46115.677083333336</v>
      </c>
      <c r="G172" s="104">
        <v>46115.6875</v>
      </c>
    </row>
    <row r="173" spans="1:7" x14ac:dyDescent="0.25">
      <c r="A173" t="s">
        <v>76</v>
      </c>
      <c r="B173" t="s">
        <v>125</v>
      </c>
      <c r="D173" t="s">
        <v>122</v>
      </c>
      <c r="E173">
        <v>90</v>
      </c>
      <c r="F173" s="104">
        <v>46115.6875</v>
      </c>
      <c r="G173" s="104">
        <v>46115.75</v>
      </c>
    </row>
    <row r="174" spans="1:7" x14ac:dyDescent="0.25">
      <c r="A174" t="s">
        <v>76</v>
      </c>
      <c r="B174" t="s">
        <v>123</v>
      </c>
      <c r="D174" t="s">
        <v>124</v>
      </c>
      <c r="E174">
        <v>60</v>
      </c>
      <c r="F174" s="104">
        <v>46115.75</v>
      </c>
      <c r="G174" s="104">
        <v>46115.791666666664</v>
      </c>
    </row>
    <row r="175" spans="1:7" x14ac:dyDescent="0.25">
      <c r="A175" t="s">
        <v>76</v>
      </c>
      <c r="B175" t="s">
        <v>125</v>
      </c>
      <c r="D175" t="s">
        <v>122</v>
      </c>
      <c r="E175">
        <v>90</v>
      </c>
      <c r="F175" s="104">
        <v>46118.395833333336</v>
      </c>
      <c r="G175" s="104">
        <v>46118.458333333336</v>
      </c>
    </row>
    <row r="176" spans="1:7" x14ac:dyDescent="0.25">
      <c r="A176" t="s">
        <v>76</v>
      </c>
      <c r="B176" t="s">
        <v>134</v>
      </c>
      <c r="D176" t="s">
        <v>122</v>
      </c>
      <c r="E176">
        <v>15</v>
      </c>
      <c r="F176" s="104">
        <v>46118.458333333336</v>
      </c>
      <c r="G176" s="104">
        <v>46118.46875</v>
      </c>
    </row>
    <row r="177" spans="1:7" x14ac:dyDescent="0.25">
      <c r="A177" t="s">
        <v>76</v>
      </c>
      <c r="B177" t="s">
        <v>125</v>
      </c>
      <c r="D177" t="s">
        <v>122</v>
      </c>
      <c r="E177">
        <v>135</v>
      </c>
      <c r="F177" s="104">
        <v>46118.46875</v>
      </c>
      <c r="G177" s="104">
        <v>46118.5625</v>
      </c>
    </row>
    <row r="178" spans="1:7" x14ac:dyDescent="0.25">
      <c r="A178" t="s">
        <v>76</v>
      </c>
      <c r="B178" t="s">
        <v>126</v>
      </c>
      <c r="D178" t="s">
        <v>124</v>
      </c>
      <c r="E178">
        <v>30</v>
      </c>
      <c r="F178" s="104">
        <v>46118.5625</v>
      </c>
      <c r="G178" s="104">
        <v>46118.583333333336</v>
      </c>
    </row>
    <row r="179" spans="1:7" x14ac:dyDescent="0.25">
      <c r="A179" t="s">
        <v>76</v>
      </c>
      <c r="B179" t="s">
        <v>125</v>
      </c>
      <c r="D179" t="s">
        <v>122</v>
      </c>
      <c r="E179">
        <v>135</v>
      </c>
      <c r="F179" s="104">
        <v>46118.583333333336</v>
      </c>
      <c r="G179" s="104">
        <v>46118.677083333336</v>
      </c>
    </row>
    <row r="180" spans="1:7" x14ac:dyDescent="0.25">
      <c r="A180" t="s">
        <v>76</v>
      </c>
      <c r="B180" t="s">
        <v>134</v>
      </c>
      <c r="D180" t="s">
        <v>122</v>
      </c>
      <c r="E180">
        <v>15</v>
      </c>
      <c r="F180" s="104">
        <v>46118.677083333336</v>
      </c>
      <c r="G180" s="104">
        <v>46118.6875</v>
      </c>
    </row>
    <row r="181" spans="1:7" x14ac:dyDescent="0.25">
      <c r="A181" t="s">
        <v>76</v>
      </c>
      <c r="B181" t="s">
        <v>125</v>
      </c>
      <c r="D181" t="s">
        <v>122</v>
      </c>
      <c r="E181">
        <v>90</v>
      </c>
      <c r="F181" s="104">
        <v>46118.6875</v>
      </c>
      <c r="G181" s="104">
        <v>46118.75</v>
      </c>
    </row>
    <row r="182" spans="1:7" x14ac:dyDescent="0.25">
      <c r="A182" t="s">
        <v>76</v>
      </c>
      <c r="B182" t="s">
        <v>123</v>
      </c>
      <c r="D182" t="s">
        <v>124</v>
      </c>
      <c r="E182">
        <v>60</v>
      </c>
      <c r="F182" s="104">
        <v>46118.75</v>
      </c>
      <c r="G182" s="104">
        <v>46118.791666666664</v>
      </c>
    </row>
    <row r="183" spans="1:7" x14ac:dyDescent="0.25">
      <c r="A183" t="s">
        <v>76</v>
      </c>
      <c r="B183" t="s">
        <v>125</v>
      </c>
      <c r="D183" t="s">
        <v>122</v>
      </c>
      <c r="E183">
        <v>90</v>
      </c>
      <c r="F183" s="104">
        <v>46119.395833333336</v>
      </c>
      <c r="G183" s="104">
        <v>46119.458333333336</v>
      </c>
    </row>
    <row r="184" spans="1:7" x14ac:dyDescent="0.25">
      <c r="A184" t="s">
        <v>76</v>
      </c>
      <c r="B184" t="s">
        <v>134</v>
      </c>
      <c r="D184" t="s">
        <v>122</v>
      </c>
      <c r="E184">
        <v>15</v>
      </c>
      <c r="F184" s="104">
        <v>46119.458333333336</v>
      </c>
      <c r="G184" s="104">
        <v>46119.46875</v>
      </c>
    </row>
    <row r="185" spans="1:7" x14ac:dyDescent="0.25">
      <c r="A185" t="s">
        <v>76</v>
      </c>
      <c r="B185" t="s">
        <v>125</v>
      </c>
      <c r="D185" t="s">
        <v>122</v>
      </c>
      <c r="E185">
        <v>115</v>
      </c>
      <c r="F185" s="104">
        <v>46119.46875</v>
      </c>
      <c r="G185" s="104">
        <v>46119.548611111109</v>
      </c>
    </row>
    <row r="186" spans="1:7" x14ac:dyDescent="0.25">
      <c r="A186" t="s">
        <v>76</v>
      </c>
      <c r="B186" t="s">
        <v>154</v>
      </c>
      <c r="C186" t="s">
        <v>8663</v>
      </c>
      <c r="D186" t="s">
        <v>122</v>
      </c>
      <c r="E186">
        <v>10</v>
      </c>
      <c r="F186" s="104">
        <v>46119.548611111109</v>
      </c>
      <c r="G186" s="104">
        <v>46119.555555555555</v>
      </c>
    </row>
    <row r="187" spans="1:7" x14ac:dyDescent="0.25">
      <c r="A187" t="s">
        <v>76</v>
      </c>
      <c r="B187" t="s">
        <v>125</v>
      </c>
      <c r="D187" t="s">
        <v>122</v>
      </c>
      <c r="E187">
        <v>40</v>
      </c>
      <c r="F187" s="104">
        <v>46119.555555555555</v>
      </c>
      <c r="G187" s="104">
        <v>46119.583333333336</v>
      </c>
    </row>
    <row r="188" spans="1:7" x14ac:dyDescent="0.25">
      <c r="A188" t="s">
        <v>76</v>
      </c>
      <c r="B188" t="s">
        <v>126</v>
      </c>
      <c r="D188" t="s">
        <v>124</v>
      </c>
      <c r="E188">
        <v>30</v>
      </c>
      <c r="F188" s="104">
        <v>46119.583333333336</v>
      </c>
      <c r="G188" s="104">
        <v>46119.604166666664</v>
      </c>
    </row>
    <row r="189" spans="1:7" x14ac:dyDescent="0.25">
      <c r="A189" t="s">
        <v>76</v>
      </c>
      <c r="B189" t="s">
        <v>125</v>
      </c>
      <c r="D189" t="s">
        <v>122</v>
      </c>
      <c r="E189">
        <v>105</v>
      </c>
      <c r="F189" s="104">
        <v>46119.604166666664</v>
      </c>
      <c r="G189" s="104">
        <v>46119.677083333336</v>
      </c>
    </row>
    <row r="190" spans="1:7" x14ac:dyDescent="0.25">
      <c r="A190" t="s">
        <v>76</v>
      </c>
      <c r="B190" t="s">
        <v>134</v>
      </c>
      <c r="D190" t="s">
        <v>122</v>
      </c>
      <c r="E190">
        <v>15</v>
      </c>
      <c r="F190" s="104">
        <v>46119.677083333336</v>
      </c>
      <c r="G190" s="104">
        <v>46119.6875</v>
      </c>
    </row>
    <row r="191" spans="1:7" x14ac:dyDescent="0.25">
      <c r="A191" t="s">
        <v>76</v>
      </c>
      <c r="B191" t="s">
        <v>125</v>
      </c>
      <c r="D191" t="s">
        <v>122</v>
      </c>
      <c r="E191">
        <v>90</v>
      </c>
      <c r="F191" s="104">
        <v>46119.6875</v>
      </c>
      <c r="G191" s="104">
        <v>46119.75</v>
      </c>
    </row>
    <row r="192" spans="1:7" x14ac:dyDescent="0.25">
      <c r="A192" t="s">
        <v>76</v>
      </c>
      <c r="B192" t="s">
        <v>123</v>
      </c>
      <c r="D192" t="s">
        <v>124</v>
      </c>
      <c r="E192">
        <v>60</v>
      </c>
      <c r="F192" s="104">
        <v>46119.75</v>
      </c>
      <c r="G192" s="104">
        <v>46119.791666666664</v>
      </c>
    </row>
    <row r="193" spans="1:7" x14ac:dyDescent="0.25">
      <c r="A193" t="s">
        <v>76</v>
      </c>
      <c r="B193" t="s">
        <v>125</v>
      </c>
      <c r="D193" t="s">
        <v>122</v>
      </c>
      <c r="E193">
        <v>75</v>
      </c>
      <c r="F193" s="104">
        <v>46120.395833333336</v>
      </c>
      <c r="G193" s="104">
        <v>46120.447916666664</v>
      </c>
    </row>
    <row r="194" spans="1:7" x14ac:dyDescent="0.25">
      <c r="A194" t="s">
        <v>76</v>
      </c>
      <c r="B194" t="s">
        <v>134</v>
      </c>
      <c r="D194" t="s">
        <v>122</v>
      </c>
      <c r="E194">
        <v>15</v>
      </c>
      <c r="F194" s="104">
        <v>46120.447916666664</v>
      </c>
      <c r="G194" s="104">
        <v>46120.458333333336</v>
      </c>
    </row>
    <row r="195" spans="1:7" x14ac:dyDescent="0.25">
      <c r="A195" t="s">
        <v>76</v>
      </c>
      <c r="B195" t="s">
        <v>125</v>
      </c>
      <c r="D195" t="s">
        <v>122</v>
      </c>
      <c r="E195">
        <v>90</v>
      </c>
      <c r="F195" s="104">
        <v>46120.458333333336</v>
      </c>
      <c r="G195" s="104">
        <v>46120.520833333336</v>
      </c>
    </row>
    <row r="196" spans="1:7" x14ac:dyDescent="0.25">
      <c r="A196" t="s">
        <v>76</v>
      </c>
      <c r="B196" t="s">
        <v>126</v>
      </c>
      <c r="D196" t="s">
        <v>124</v>
      </c>
      <c r="E196">
        <v>30</v>
      </c>
      <c r="F196" s="104">
        <v>46120.520833333336</v>
      </c>
      <c r="G196" s="104">
        <v>46120.541666666664</v>
      </c>
    </row>
    <row r="197" spans="1:7" x14ac:dyDescent="0.25">
      <c r="A197" t="s">
        <v>76</v>
      </c>
      <c r="B197" t="s">
        <v>125</v>
      </c>
      <c r="D197" t="s">
        <v>122</v>
      </c>
      <c r="E197">
        <v>111</v>
      </c>
      <c r="F197" s="104">
        <v>46120.541666666664</v>
      </c>
      <c r="G197" s="104">
        <v>46120.618750000001</v>
      </c>
    </row>
    <row r="198" spans="1:7" x14ac:dyDescent="0.25">
      <c r="A198" t="s">
        <v>76</v>
      </c>
      <c r="B198" t="s">
        <v>150</v>
      </c>
      <c r="C198" t="s">
        <v>8664</v>
      </c>
      <c r="D198" t="s">
        <v>122</v>
      </c>
      <c r="E198">
        <v>45</v>
      </c>
      <c r="F198" s="104">
        <v>46120.618750000001</v>
      </c>
      <c r="G198" s="104">
        <v>46120.65</v>
      </c>
    </row>
    <row r="199" spans="1:7" x14ac:dyDescent="0.25">
      <c r="A199" t="s">
        <v>76</v>
      </c>
      <c r="B199" t="s">
        <v>134</v>
      </c>
      <c r="D199" t="s">
        <v>122</v>
      </c>
      <c r="E199">
        <v>9</v>
      </c>
      <c r="F199" s="104">
        <v>46120.65</v>
      </c>
      <c r="G199" s="104">
        <v>46120.65625</v>
      </c>
    </row>
    <row r="200" spans="1:7" x14ac:dyDescent="0.25">
      <c r="A200" t="s">
        <v>76</v>
      </c>
      <c r="B200" t="s">
        <v>125</v>
      </c>
      <c r="D200" t="s">
        <v>122</v>
      </c>
      <c r="E200">
        <v>135</v>
      </c>
      <c r="F200" s="104">
        <v>46120.65625</v>
      </c>
      <c r="G200" s="104">
        <v>46120.75</v>
      </c>
    </row>
    <row r="201" spans="1:7" x14ac:dyDescent="0.25">
      <c r="A201" t="s">
        <v>76</v>
      </c>
      <c r="B201" t="s">
        <v>123</v>
      </c>
      <c r="D201" t="s">
        <v>124</v>
      </c>
      <c r="E201">
        <v>60</v>
      </c>
      <c r="F201" s="104">
        <v>46120.75</v>
      </c>
      <c r="G201" s="104">
        <v>46120.791666666664</v>
      </c>
    </row>
    <row r="202" spans="1:7" x14ac:dyDescent="0.25">
      <c r="A202" t="s">
        <v>76</v>
      </c>
      <c r="B202" t="s">
        <v>150</v>
      </c>
      <c r="C202" t="s">
        <v>8665</v>
      </c>
      <c r="D202" t="s">
        <v>122</v>
      </c>
      <c r="E202">
        <v>120</v>
      </c>
      <c r="F202" s="104">
        <v>46121.416666666664</v>
      </c>
      <c r="G202" s="104">
        <v>46121.5</v>
      </c>
    </row>
    <row r="203" spans="1:7" x14ac:dyDescent="0.25">
      <c r="A203" t="s">
        <v>76</v>
      </c>
      <c r="B203" t="s">
        <v>134</v>
      </c>
      <c r="D203" t="s">
        <v>122</v>
      </c>
      <c r="E203">
        <v>15</v>
      </c>
      <c r="F203" s="104">
        <v>46121.5</v>
      </c>
      <c r="G203" s="104">
        <v>46121.510416666664</v>
      </c>
    </row>
    <row r="204" spans="1:7" x14ac:dyDescent="0.25">
      <c r="A204" t="s">
        <v>76</v>
      </c>
      <c r="B204" t="s">
        <v>150</v>
      </c>
      <c r="C204" t="s">
        <v>8664</v>
      </c>
      <c r="D204" t="s">
        <v>122</v>
      </c>
      <c r="E204">
        <v>105</v>
      </c>
      <c r="F204" s="104">
        <v>46121.510416666664</v>
      </c>
      <c r="G204" s="104">
        <v>46121.583333333336</v>
      </c>
    </row>
    <row r="205" spans="1:7" x14ac:dyDescent="0.25">
      <c r="A205" t="s">
        <v>76</v>
      </c>
      <c r="B205" t="s">
        <v>126</v>
      </c>
      <c r="D205" t="s">
        <v>124</v>
      </c>
      <c r="E205">
        <v>30</v>
      </c>
      <c r="F205" s="104">
        <v>46121.583333333336</v>
      </c>
      <c r="G205" s="104">
        <v>46121.604166666664</v>
      </c>
    </row>
    <row r="206" spans="1:7" x14ac:dyDescent="0.25">
      <c r="A206" t="s">
        <v>76</v>
      </c>
      <c r="B206" t="s">
        <v>150</v>
      </c>
      <c r="C206" t="s">
        <v>8664</v>
      </c>
      <c r="D206" t="s">
        <v>122</v>
      </c>
      <c r="E206">
        <v>15</v>
      </c>
      <c r="F206" s="104">
        <v>46121.604166666664</v>
      </c>
      <c r="G206" s="104">
        <v>46121.614583333336</v>
      </c>
    </row>
    <row r="207" spans="1:7" x14ac:dyDescent="0.25">
      <c r="A207" t="s">
        <v>76</v>
      </c>
      <c r="B207" t="s">
        <v>153</v>
      </c>
      <c r="C207" t="s">
        <v>8666</v>
      </c>
      <c r="D207" t="s">
        <v>124</v>
      </c>
      <c r="E207">
        <v>6</v>
      </c>
      <c r="F207" s="104">
        <v>46121.614583333336</v>
      </c>
      <c r="G207" s="104">
        <v>46121.618750000001</v>
      </c>
    </row>
    <row r="208" spans="1:7" x14ac:dyDescent="0.25">
      <c r="A208" t="s">
        <v>76</v>
      </c>
      <c r="B208" t="s">
        <v>150</v>
      </c>
      <c r="C208" t="s">
        <v>8667</v>
      </c>
      <c r="D208" t="s">
        <v>122</v>
      </c>
      <c r="E208">
        <v>69</v>
      </c>
      <c r="F208" s="104">
        <v>46121.618750000001</v>
      </c>
      <c r="G208" s="104">
        <v>46121.666666666664</v>
      </c>
    </row>
    <row r="209" spans="1:7" x14ac:dyDescent="0.25">
      <c r="A209" t="s">
        <v>76</v>
      </c>
      <c r="B209" t="s">
        <v>134</v>
      </c>
      <c r="D209" t="s">
        <v>122</v>
      </c>
      <c r="E209">
        <v>15</v>
      </c>
      <c r="F209" s="104">
        <v>46121.666666666664</v>
      </c>
      <c r="G209" s="104">
        <v>46121.677083333336</v>
      </c>
    </row>
    <row r="210" spans="1:7" x14ac:dyDescent="0.25">
      <c r="A210" t="s">
        <v>76</v>
      </c>
      <c r="B210" t="s">
        <v>150</v>
      </c>
      <c r="C210" t="s">
        <v>8664</v>
      </c>
      <c r="D210" t="s">
        <v>122</v>
      </c>
      <c r="E210">
        <v>105</v>
      </c>
      <c r="F210" s="104">
        <v>46121.677083333336</v>
      </c>
      <c r="G210" s="104">
        <v>46121.75</v>
      </c>
    </row>
    <row r="211" spans="1:7" x14ac:dyDescent="0.25">
      <c r="A211" t="s">
        <v>76</v>
      </c>
      <c r="B211" t="s">
        <v>123</v>
      </c>
      <c r="D211" t="s">
        <v>124</v>
      </c>
      <c r="E211">
        <v>60</v>
      </c>
      <c r="F211" s="104">
        <v>46121.75</v>
      </c>
      <c r="G211" s="104">
        <v>46121.791666666664</v>
      </c>
    </row>
    <row r="212" spans="1:7" x14ac:dyDescent="0.25">
      <c r="A212" t="s">
        <v>76</v>
      </c>
      <c r="B212" t="s">
        <v>150</v>
      </c>
      <c r="C212" t="s">
        <v>8665</v>
      </c>
      <c r="D212" t="s">
        <v>122</v>
      </c>
      <c r="E212">
        <v>120</v>
      </c>
      <c r="F212" s="104">
        <v>46122.416666666664</v>
      </c>
      <c r="G212" s="104">
        <v>46122.5</v>
      </c>
    </row>
    <row r="213" spans="1:7" x14ac:dyDescent="0.25">
      <c r="A213" t="s">
        <v>76</v>
      </c>
      <c r="B213" t="s">
        <v>134</v>
      </c>
      <c r="D213" t="s">
        <v>122</v>
      </c>
      <c r="E213">
        <v>15</v>
      </c>
      <c r="F213" s="104">
        <v>46122.5</v>
      </c>
      <c r="G213" s="104">
        <v>46122.510416666664</v>
      </c>
    </row>
    <row r="214" spans="1:7" x14ac:dyDescent="0.25">
      <c r="A214" t="s">
        <v>76</v>
      </c>
      <c r="B214" t="s">
        <v>150</v>
      </c>
      <c r="C214" t="s">
        <v>8664</v>
      </c>
      <c r="D214" t="s">
        <v>122</v>
      </c>
      <c r="E214">
        <v>105</v>
      </c>
      <c r="F214" s="104">
        <v>46122.510416666664</v>
      </c>
      <c r="G214" s="104">
        <v>46122.583333333336</v>
      </c>
    </row>
    <row r="215" spans="1:7" x14ac:dyDescent="0.25">
      <c r="A215" t="s">
        <v>76</v>
      </c>
      <c r="B215" t="s">
        <v>126</v>
      </c>
      <c r="D215" t="s">
        <v>124</v>
      </c>
      <c r="E215">
        <v>30</v>
      </c>
      <c r="F215" s="104">
        <v>46122.583333333336</v>
      </c>
      <c r="G215" s="104">
        <v>46122.604166666664</v>
      </c>
    </row>
    <row r="216" spans="1:7" x14ac:dyDescent="0.25">
      <c r="A216" t="s">
        <v>76</v>
      </c>
      <c r="B216" t="s">
        <v>150</v>
      </c>
      <c r="C216" t="s">
        <v>8664</v>
      </c>
      <c r="D216" t="s">
        <v>122</v>
      </c>
      <c r="E216">
        <v>90</v>
      </c>
      <c r="F216" s="104">
        <v>46122.604166666664</v>
      </c>
      <c r="G216" s="104">
        <v>46122.666666666664</v>
      </c>
    </row>
    <row r="217" spans="1:7" x14ac:dyDescent="0.25">
      <c r="A217" t="s">
        <v>76</v>
      </c>
      <c r="B217" t="s">
        <v>134</v>
      </c>
      <c r="D217" t="s">
        <v>122</v>
      </c>
      <c r="E217">
        <v>15</v>
      </c>
      <c r="F217" s="104">
        <v>46122.666666666664</v>
      </c>
      <c r="G217" s="104">
        <v>46122.677083333336</v>
      </c>
    </row>
    <row r="218" spans="1:7" x14ac:dyDescent="0.25">
      <c r="A218" t="s">
        <v>76</v>
      </c>
      <c r="B218" t="s">
        <v>150</v>
      </c>
      <c r="C218" t="s">
        <v>8664</v>
      </c>
      <c r="D218" t="s">
        <v>122</v>
      </c>
      <c r="E218">
        <v>105</v>
      </c>
      <c r="F218" s="104">
        <v>46122.677083333336</v>
      </c>
      <c r="G218" s="104">
        <v>46122.75</v>
      </c>
    </row>
    <row r="219" spans="1:7" x14ac:dyDescent="0.25">
      <c r="A219" t="s">
        <v>76</v>
      </c>
      <c r="B219" t="s">
        <v>123</v>
      </c>
      <c r="D219" t="s">
        <v>124</v>
      </c>
      <c r="E219">
        <v>60</v>
      </c>
      <c r="F219" s="104">
        <v>46122.75</v>
      </c>
      <c r="G219" s="104">
        <v>46122.791666666664</v>
      </c>
    </row>
    <row r="220" spans="1:7" x14ac:dyDescent="0.25">
      <c r="A220" t="s">
        <v>76</v>
      </c>
      <c r="B220" t="s">
        <v>125</v>
      </c>
      <c r="D220" t="s">
        <v>122</v>
      </c>
      <c r="E220">
        <v>19</v>
      </c>
      <c r="F220" s="104">
        <v>46125.395833333336</v>
      </c>
      <c r="G220" s="104">
        <v>46125.40902777778</v>
      </c>
    </row>
    <row r="221" spans="1:7" x14ac:dyDescent="0.25">
      <c r="A221" t="s">
        <v>76</v>
      </c>
      <c r="B221" t="s">
        <v>135</v>
      </c>
      <c r="D221" t="s">
        <v>124</v>
      </c>
      <c r="E221">
        <v>6</v>
      </c>
      <c r="F221" s="104">
        <v>46125.40902777778</v>
      </c>
      <c r="G221" s="104">
        <v>46125.413194444445</v>
      </c>
    </row>
    <row r="222" spans="1:7" x14ac:dyDescent="0.25">
      <c r="A222" t="s">
        <v>76</v>
      </c>
      <c r="B222" t="s">
        <v>125</v>
      </c>
      <c r="D222" t="s">
        <v>122</v>
      </c>
      <c r="E222">
        <v>65</v>
      </c>
      <c r="F222" s="104">
        <v>46125.413194444445</v>
      </c>
      <c r="G222" s="104">
        <v>46125.458333333336</v>
      </c>
    </row>
    <row r="223" spans="1:7" x14ac:dyDescent="0.25">
      <c r="A223" t="s">
        <v>76</v>
      </c>
      <c r="B223" t="s">
        <v>134</v>
      </c>
      <c r="D223" t="s">
        <v>122</v>
      </c>
      <c r="E223">
        <v>15</v>
      </c>
      <c r="F223" s="104">
        <v>46125.458333333336</v>
      </c>
      <c r="G223" s="104">
        <v>46125.46875</v>
      </c>
    </row>
    <row r="224" spans="1:7" x14ac:dyDescent="0.25">
      <c r="A224" t="s">
        <v>76</v>
      </c>
      <c r="B224" t="s">
        <v>125</v>
      </c>
      <c r="D224" t="s">
        <v>122</v>
      </c>
      <c r="E224">
        <v>135</v>
      </c>
      <c r="F224" s="104">
        <v>46125.46875</v>
      </c>
      <c r="G224" s="104">
        <v>46125.5625</v>
      </c>
    </row>
    <row r="225" spans="1:7" x14ac:dyDescent="0.25">
      <c r="A225" t="s">
        <v>76</v>
      </c>
      <c r="B225" t="s">
        <v>126</v>
      </c>
      <c r="D225" t="s">
        <v>124</v>
      </c>
      <c r="E225">
        <v>30</v>
      </c>
      <c r="F225" s="104">
        <v>46125.5625</v>
      </c>
      <c r="G225" s="104">
        <v>46125.583333333336</v>
      </c>
    </row>
    <row r="226" spans="1:7" x14ac:dyDescent="0.25">
      <c r="A226" t="s">
        <v>76</v>
      </c>
      <c r="B226" t="s">
        <v>125</v>
      </c>
      <c r="D226" t="s">
        <v>122</v>
      </c>
      <c r="E226">
        <v>135</v>
      </c>
      <c r="F226" s="104">
        <v>46125.583333333336</v>
      </c>
      <c r="G226" s="104">
        <v>46125.677083333336</v>
      </c>
    </row>
    <row r="227" spans="1:7" x14ac:dyDescent="0.25">
      <c r="A227" t="s">
        <v>76</v>
      </c>
      <c r="B227" t="s">
        <v>134</v>
      </c>
      <c r="D227" t="s">
        <v>122</v>
      </c>
      <c r="E227">
        <v>15</v>
      </c>
      <c r="F227" s="104">
        <v>46125.677083333336</v>
      </c>
      <c r="G227" s="104">
        <v>46125.6875</v>
      </c>
    </row>
    <row r="228" spans="1:7" x14ac:dyDescent="0.25">
      <c r="A228" t="s">
        <v>76</v>
      </c>
      <c r="B228" t="s">
        <v>125</v>
      </c>
      <c r="D228" t="s">
        <v>122</v>
      </c>
      <c r="E228">
        <v>90</v>
      </c>
      <c r="F228" s="104">
        <v>46125.6875</v>
      </c>
      <c r="G228" s="104">
        <v>46125.75</v>
      </c>
    </row>
    <row r="229" spans="1:7" x14ac:dyDescent="0.25">
      <c r="A229" t="s">
        <v>76</v>
      </c>
      <c r="B229" t="s">
        <v>123</v>
      </c>
      <c r="D229" t="s">
        <v>124</v>
      </c>
      <c r="E229">
        <v>60</v>
      </c>
      <c r="F229" s="104">
        <v>46125.75</v>
      </c>
      <c r="G229" s="104">
        <v>46125.791666666664</v>
      </c>
    </row>
    <row r="230" spans="1:7" x14ac:dyDescent="0.25">
      <c r="A230" t="s">
        <v>76</v>
      </c>
      <c r="B230" t="s">
        <v>125</v>
      </c>
      <c r="D230" t="s">
        <v>122</v>
      </c>
      <c r="E230">
        <v>83</v>
      </c>
      <c r="F230" s="104">
        <v>46126.395833333336</v>
      </c>
      <c r="G230" s="104">
        <v>46126.453472222223</v>
      </c>
    </row>
    <row r="231" spans="1:7" x14ac:dyDescent="0.25">
      <c r="A231" t="s">
        <v>76</v>
      </c>
      <c r="B231" t="s">
        <v>156</v>
      </c>
      <c r="D231" t="s">
        <v>122</v>
      </c>
      <c r="E231">
        <v>5</v>
      </c>
      <c r="F231" s="104">
        <v>46126.453472222223</v>
      </c>
      <c r="G231" s="104">
        <v>46126.456944444442</v>
      </c>
    </row>
    <row r="232" spans="1:7" x14ac:dyDescent="0.25">
      <c r="A232" t="s">
        <v>76</v>
      </c>
      <c r="B232" t="s">
        <v>125</v>
      </c>
      <c r="D232" t="s">
        <v>122</v>
      </c>
      <c r="E232">
        <v>17</v>
      </c>
      <c r="F232" s="104">
        <v>46126.456944444442</v>
      </c>
      <c r="G232" s="104">
        <v>46126.46875</v>
      </c>
    </row>
    <row r="233" spans="1:7" x14ac:dyDescent="0.25">
      <c r="A233" t="s">
        <v>76</v>
      </c>
      <c r="B233" t="s">
        <v>134</v>
      </c>
      <c r="D233" t="s">
        <v>122</v>
      </c>
      <c r="E233">
        <v>15</v>
      </c>
      <c r="F233" s="104">
        <v>46126.46875</v>
      </c>
      <c r="G233" s="104">
        <v>46126.479166666664</v>
      </c>
    </row>
    <row r="234" spans="1:7" x14ac:dyDescent="0.25">
      <c r="A234" t="s">
        <v>76</v>
      </c>
      <c r="B234" t="s">
        <v>125</v>
      </c>
      <c r="D234" t="s">
        <v>122</v>
      </c>
      <c r="E234">
        <v>35</v>
      </c>
      <c r="F234" s="104">
        <v>46126.479166666664</v>
      </c>
      <c r="G234" s="104">
        <v>46126.503472222219</v>
      </c>
    </row>
    <row r="235" spans="1:7" x14ac:dyDescent="0.25">
      <c r="A235" t="s">
        <v>76</v>
      </c>
      <c r="B235" t="s">
        <v>135</v>
      </c>
      <c r="C235" t="s">
        <v>8668</v>
      </c>
      <c r="D235" t="s">
        <v>124</v>
      </c>
      <c r="E235">
        <v>6</v>
      </c>
      <c r="F235" s="104">
        <v>46126.503472222219</v>
      </c>
      <c r="G235" s="104">
        <v>46126.507638888892</v>
      </c>
    </row>
    <row r="236" spans="1:7" x14ac:dyDescent="0.25">
      <c r="A236" t="s">
        <v>76</v>
      </c>
      <c r="B236" t="s">
        <v>125</v>
      </c>
      <c r="D236" t="s">
        <v>122</v>
      </c>
      <c r="E236">
        <v>109</v>
      </c>
      <c r="F236" s="104">
        <v>46126.507638888892</v>
      </c>
      <c r="G236" s="104">
        <v>46126.583333333336</v>
      </c>
    </row>
    <row r="237" spans="1:7" x14ac:dyDescent="0.25">
      <c r="A237" t="s">
        <v>76</v>
      </c>
      <c r="B237" t="s">
        <v>126</v>
      </c>
      <c r="D237" t="s">
        <v>124</v>
      </c>
      <c r="E237">
        <v>30</v>
      </c>
      <c r="F237" s="104">
        <v>46126.583333333336</v>
      </c>
      <c r="G237" s="104">
        <v>46126.604166666664</v>
      </c>
    </row>
    <row r="238" spans="1:7" x14ac:dyDescent="0.25">
      <c r="A238" t="s">
        <v>76</v>
      </c>
      <c r="B238" t="s">
        <v>125</v>
      </c>
      <c r="D238" t="s">
        <v>122</v>
      </c>
      <c r="E238">
        <v>105</v>
      </c>
      <c r="F238" s="104">
        <v>46126.604166666664</v>
      </c>
      <c r="G238" s="104">
        <v>46126.677083333336</v>
      </c>
    </row>
    <row r="239" spans="1:7" x14ac:dyDescent="0.25">
      <c r="A239" t="s">
        <v>76</v>
      </c>
      <c r="B239" t="s">
        <v>134</v>
      </c>
      <c r="D239" t="s">
        <v>122</v>
      </c>
      <c r="E239">
        <v>15</v>
      </c>
      <c r="F239" s="104">
        <v>46126.677083333336</v>
      </c>
      <c r="G239" s="104">
        <v>46126.6875</v>
      </c>
    </row>
    <row r="240" spans="1:7" x14ac:dyDescent="0.25">
      <c r="A240" t="s">
        <v>76</v>
      </c>
      <c r="B240" t="s">
        <v>125</v>
      </c>
      <c r="D240" t="s">
        <v>122</v>
      </c>
      <c r="E240">
        <v>90</v>
      </c>
      <c r="F240" s="104">
        <v>46126.6875</v>
      </c>
      <c r="G240" s="104">
        <v>46126.75</v>
      </c>
    </row>
    <row r="241" spans="1:7" x14ac:dyDescent="0.25">
      <c r="A241" t="s">
        <v>76</v>
      </c>
      <c r="B241" t="s">
        <v>123</v>
      </c>
      <c r="D241" t="s">
        <v>124</v>
      </c>
      <c r="E241">
        <v>60</v>
      </c>
      <c r="F241" s="104">
        <v>46126.75</v>
      </c>
      <c r="G241" s="104">
        <v>46126.791666666664</v>
      </c>
    </row>
    <row r="242" spans="1:7" x14ac:dyDescent="0.25">
      <c r="A242" t="s">
        <v>76</v>
      </c>
      <c r="B242" t="s">
        <v>125</v>
      </c>
      <c r="D242" t="s">
        <v>122</v>
      </c>
      <c r="E242">
        <v>75</v>
      </c>
      <c r="F242" s="104">
        <v>46127.395833333336</v>
      </c>
      <c r="G242" s="104">
        <v>46127.447916666664</v>
      </c>
    </row>
    <row r="243" spans="1:7" x14ac:dyDescent="0.25">
      <c r="A243" t="s">
        <v>76</v>
      </c>
      <c r="B243" t="s">
        <v>134</v>
      </c>
      <c r="D243" t="s">
        <v>122</v>
      </c>
      <c r="E243">
        <v>15</v>
      </c>
      <c r="F243" s="104">
        <v>46127.447916666664</v>
      </c>
      <c r="G243" s="104">
        <v>46127.458333333336</v>
      </c>
    </row>
    <row r="244" spans="1:7" x14ac:dyDescent="0.25">
      <c r="A244" t="s">
        <v>76</v>
      </c>
      <c r="B244" t="s">
        <v>125</v>
      </c>
      <c r="D244" t="s">
        <v>122</v>
      </c>
      <c r="E244">
        <v>64</v>
      </c>
      <c r="F244" s="104">
        <v>46127.458333333336</v>
      </c>
      <c r="G244" s="104">
        <v>46127.50277777778</v>
      </c>
    </row>
    <row r="245" spans="1:7" x14ac:dyDescent="0.25">
      <c r="A245" t="s">
        <v>76</v>
      </c>
      <c r="B245" t="s">
        <v>137</v>
      </c>
      <c r="C245" t="s">
        <v>8669</v>
      </c>
      <c r="D245" t="s">
        <v>122</v>
      </c>
      <c r="E245">
        <v>5</v>
      </c>
      <c r="F245" s="104">
        <v>46127.50277777778</v>
      </c>
      <c r="G245" s="104">
        <v>46127.506249999999</v>
      </c>
    </row>
    <row r="246" spans="1:7" x14ac:dyDescent="0.25">
      <c r="A246" t="s">
        <v>76</v>
      </c>
      <c r="B246" t="s">
        <v>125</v>
      </c>
      <c r="D246" t="s">
        <v>122</v>
      </c>
      <c r="E246">
        <v>81</v>
      </c>
      <c r="F246" s="104">
        <v>46127.506249999999</v>
      </c>
      <c r="G246" s="104">
        <v>46127.5625</v>
      </c>
    </row>
    <row r="247" spans="1:7" x14ac:dyDescent="0.25">
      <c r="A247" t="s">
        <v>76</v>
      </c>
      <c r="B247" t="s">
        <v>126</v>
      </c>
      <c r="D247" t="s">
        <v>124</v>
      </c>
      <c r="E247">
        <v>30</v>
      </c>
      <c r="F247" s="104">
        <v>46127.5625</v>
      </c>
      <c r="G247" s="104">
        <v>46127.583333333336</v>
      </c>
    </row>
    <row r="248" spans="1:7" x14ac:dyDescent="0.25">
      <c r="A248" t="s">
        <v>76</v>
      </c>
      <c r="B248" t="s">
        <v>125</v>
      </c>
      <c r="D248" t="s">
        <v>122</v>
      </c>
      <c r="E248">
        <v>105</v>
      </c>
      <c r="F248" s="104">
        <v>46127.583333333336</v>
      </c>
      <c r="G248" s="104">
        <v>46127.65625</v>
      </c>
    </row>
    <row r="249" spans="1:7" x14ac:dyDescent="0.25">
      <c r="A249" t="s">
        <v>76</v>
      </c>
      <c r="B249" t="s">
        <v>134</v>
      </c>
      <c r="D249" t="s">
        <v>122</v>
      </c>
      <c r="E249">
        <v>15</v>
      </c>
      <c r="F249" s="104">
        <v>46127.65625</v>
      </c>
      <c r="G249" s="104">
        <v>46127.666666666664</v>
      </c>
    </row>
    <row r="250" spans="1:7" x14ac:dyDescent="0.25">
      <c r="A250" t="s">
        <v>76</v>
      </c>
      <c r="B250" t="s">
        <v>125</v>
      </c>
      <c r="D250" t="s">
        <v>122</v>
      </c>
      <c r="E250">
        <v>120</v>
      </c>
      <c r="F250" s="104">
        <v>46127.666666666664</v>
      </c>
      <c r="G250" s="104">
        <v>46127.75</v>
      </c>
    </row>
    <row r="251" spans="1:7" x14ac:dyDescent="0.25">
      <c r="A251" t="s">
        <v>76</v>
      </c>
      <c r="B251" t="s">
        <v>123</v>
      </c>
      <c r="D251" t="s">
        <v>124</v>
      </c>
      <c r="E251">
        <v>60</v>
      </c>
      <c r="F251" s="104">
        <v>46127.75</v>
      </c>
      <c r="G251" s="104">
        <v>46127.791666666664</v>
      </c>
    </row>
    <row r="252" spans="1:7" x14ac:dyDescent="0.25">
      <c r="A252" t="s">
        <v>76</v>
      </c>
      <c r="B252" t="s">
        <v>125</v>
      </c>
      <c r="D252" t="s">
        <v>122</v>
      </c>
      <c r="E252">
        <v>41</v>
      </c>
      <c r="F252" s="104">
        <v>46128.395833333336</v>
      </c>
      <c r="G252" s="104">
        <v>46128.424305555556</v>
      </c>
    </row>
    <row r="253" spans="1:7" x14ac:dyDescent="0.25">
      <c r="A253" t="s">
        <v>76</v>
      </c>
      <c r="B253" t="s">
        <v>153</v>
      </c>
      <c r="C253" t="s">
        <v>8670</v>
      </c>
      <c r="D253" t="s">
        <v>124</v>
      </c>
      <c r="E253">
        <v>15</v>
      </c>
      <c r="F253" s="104">
        <v>46128.424305555556</v>
      </c>
      <c r="G253" s="104">
        <v>46128.43472222222</v>
      </c>
    </row>
    <row r="254" spans="1:7" x14ac:dyDescent="0.25">
      <c r="A254" t="s">
        <v>76</v>
      </c>
      <c r="B254" t="s">
        <v>125</v>
      </c>
      <c r="D254" t="s">
        <v>122</v>
      </c>
      <c r="E254">
        <v>49</v>
      </c>
      <c r="F254" s="104">
        <v>46128.43472222222</v>
      </c>
      <c r="G254" s="104">
        <v>46128.46875</v>
      </c>
    </row>
    <row r="255" spans="1:7" x14ac:dyDescent="0.25">
      <c r="A255" t="s">
        <v>76</v>
      </c>
      <c r="B255" t="s">
        <v>134</v>
      </c>
      <c r="D255" t="s">
        <v>122</v>
      </c>
      <c r="E255">
        <v>15</v>
      </c>
      <c r="F255" s="104">
        <v>46128.46875</v>
      </c>
      <c r="G255" s="104">
        <v>46128.479166666664</v>
      </c>
    </row>
    <row r="256" spans="1:7" x14ac:dyDescent="0.25">
      <c r="A256" t="s">
        <v>76</v>
      </c>
      <c r="B256" t="s">
        <v>125</v>
      </c>
      <c r="D256" t="s">
        <v>122</v>
      </c>
      <c r="E256">
        <v>150</v>
      </c>
      <c r="F256" s="104">
        <v>46128.479166666664</v>
      </c>
      <c r="G256" s="104">
        <v>46128.583333333336</v>
      </c>
    </row>
    <row r="257" spans="1:7" x14ac:dyDescent="0.25">
      <c r="A257" t="s">
        <v>76</v>
      </c>
      <c r="B257" t="s">
        <v>126</v>
      </c>
      <c r="D257" t="s">
        <v>124</v>
      </c>
      <c r="E257">
        <v>30</v>
      </c>
      <c r="F257" s="104">
        <v>46128.583333333336</v>
      </c>
      <c r="G257" s="104">
        <v>46128.604166666664</v>
      </c>
    </row>
    <row r="258" spans="1:7" x14ac:dyDescent="0.25">
      <c r="A258" t="s">
        <v>76</v>
      </c>
      <c r="B258" t="s">
        <v>125</v>
      </c>
      <c r="D258" t="s">
        <v>122</v>
      </c>
      <c r="E258">
        <v>22</v>
      </c>
      <c r="F258" s="104">
        <v>46128.604166666664</v>
      </c>
      <c r="G258" s="104">
        <v>46128.619444444441</v>
      </c>
    </row>
    <row r="259" spans="1:7" x14ac:dyDescent="0.25">
      <c r="A259" t="s">
        <v>76</v>
      </c>
      <c r="B259" t="s">
        <v>153</v>
      </c>
      <c r="C259" t="s">
        <v>8671</v>
      </c>
      <c r="D259" t="s">
        <v>124</v>
      </c>
      <c r="E259">
        <v>15</v>
      </c>
      <c r="F259" s="104">
        <v>46128.619444444441</v>
      </c>
      <c r="G259" s="104">
        <v>46128.629861111112</v>
      </c>
    </row>
    <row r="260" spans="1:7" x14ac:dyDescent="0.25">
      <c r="A260" t="s">
        <v>76</v>
      </c>
      <c r="B260" t="s">
        <v>125</v>
      </c>
      <c r="D260" t="s">
        <v>122</v>
      </c>
      <c r="E260">
        <v>68</v>
      </c>
      <c r="F260" s="104">
        <v>46128.629861111112</v>
      </c>
      <c r="G260" s="104">
        <v>46128.677083333336</v>
      </c>
    </row>
    <row r="261" spans="1:7" x14ac:dyDescent="0.25">
      <c r="A261" t="s">
        <v>76</v>
      </c>
      <c r="B261" t="s">
        <v>134</v>
      </c>
      <c r="D261" t="s">
        <v>122</v>
      </c>
      <c r="E261">
        <v>15</v>
      </c>
      <c r="F261" s="104">
        <v>46128.677083333336</v>
      </c>
      <c r="G261" s="104">
        <v>46128.6875</v>
      </c>
    </row>
    <row r="262" spans="1:7" x14ac:dyDescent="0.25">
      <c r="A262" t="s">
        <v>76</v>
      </c>
      <c r="B262" t="s">
        <v>125</v>
      </c>
      <c r="D262" t="s">
        <v>122</v>
      </c>
      <c r="E262">
        <v>90</v>
      </c>
      <c r="F262" s="104">
        <v>46128.6875</v>
      </c>
      <c r="G262" s="104">
        <v>46128.75</v>
      </c>
    </row>
    <row r="263" spans="1:7" x14ac:dyDescent="0.25">
      <c r="A263" t="s">
        <v>76</v>
      </c>
      <c r="B263" t="s">
        <v>123</v>
      </c>
      <c r="D263" t="s">
        <v>124</v>
      </c>
      <c r="E263">
        <v>60</v>
      </c>
      <c r="F263" s="104">
        <v>46128.75</v>
      </c>
      <c r="G263" s="104">
        <v>46128.791666666664</v>
      </c>
    </row>
    <row r="264" spans="1:7" x14ac:dyDescent="0.25">
      <c r="A264" t="s">
        <v>76</v>
      </c>
      <c r="B264" t="s">
        <v>125</v>
      </c>
      <c r="D264" t="s">
        <v>122</v>
      </c>
      <c r="E264">
        <v>120</v>
      </c>
      <c r="F264" s="104">
        <v>46129.395833333336</v>
      </c>
      <c r="G264" s="104">
        <v>46129.479166666664</v>
      </c>
    </row>
    <row r="265" spans="1:7" x14ac:dyDescent="0.25">
      <c r="A265" t="s">
        <v>76</v>
      </c>
      <c r="B265" t="s">
        <v>134</v>
      </c>
      <c r="D265" t="s">
        <v>122</v>
      </c>
      <c r="E265">
        <v>15</v>
      </c>
      <c r="F265" s="104">
        <v>46129.479166666664</v>
      </c>
      <c r="G265" s="104">
        <v>46129.489583333336</v>
      </c>
    </row>
    <row r="266" spans="1:7" x14ac:dyDescent="0.25">
      <c r="A266" t="s">
        <v>76</v>
      </c>
      <c r="B266" t="s">
        <v>125</v>
      </c>
      <c r="D266" t="s">
        <v>122</v>
      </c>
      <c r="E266">
        <v>15</v>
      </c>
      <c r="F266" s="104">
        <v>46129.489583333336</v>
      </c>
      <c r="G266" s="104">
        <v>46129.5</v>
      </c>
    </row>
    <row r="267" spans="1:7" x14ac:dyDescent="0.25">
      <c r="A267" t="s">
        <v>76</v>
      </c>
      <c r="B267" t="s">
        <v>142</v>
      </c>
      <c r="C267" t="s">
        <v>143</v>
      </c>
      <c r="D267" t="s">
        <v>122</v>
      </c>
      <c r="E267">
        <v>30</v>
      </c>
      <c r="F267" s="104">
        <v>46129.5</v>
      </c>
      <c r="G267" s="104">
        <v>46129.520833333336</v>
      </c>
    </row>
    <row r="268" spans="1:7" x14ac:dyDescent="0.25">
      <c r="A268" t="s">
        <v>76</v>
      </c>
      <c r="B268" t="s">
        <v>125</v>
      </c>
      <c r="D268" t="s">
        <v>122</v>
      </c>
      <c r="E268">
        <v>45</v>
      </c>
      <c r="F268" s="104">
        <v>46129.520833333336</v>
      </c>
      <c r="G268" s="104">
        <v>46129.552083333336</v>
      </c>
    </row>
    <row r="269" spans="1:7" x14ac:dyDescent="0.25">
      <c r="A269" t="s">
        <v>76</v>
      </c>
      <c r="B269" t="s">
        <v>153</v>
      </c>
      <c r="C269" t="s">
        <v>8672</v>
      </c>
      <c r="D269" t="s">
        <v>124</v>
      </c>
      <c r="E269">
        <v>15</v>
      </c>
      <c r="F269" s="104">
        <v>46129.552083333336</v>
      </c>
      <c r="G269" s="104">
        <v>46129.5625</v>
      </c>
    </row>
    <row r="270" spans="1:7" x14ac:dyDescent="0.25">
      <c r="A270" t="s">
        <v>76</v>
      </c>
      <c r="B270" t="s">
        <v>125</v>
      </c>
      <c r="D270" t="s">
        <v>122</v>
      </c>
      <c r="E270">
        <v>45</v>
      </c>
      <c r="F270" s="104">
        <v>46129.5625</v>
      </c>
      <c r="G270" s="104">
        <v>46129.59375</v>
      </c>
    </row>
    <row r="271" spans="1:7" x14ac:dyDescent="0.25">
      <c r="A271" t="s">
        <v>76</v>
      </c>
      <c r="B271" t="s">
        <v>126</v>
      </c>
      <c r="D271" t="s">
        <v>124</v>
      </c>
      <c r="E271">
        <v>30</v>
      </c>
      <c r="F271" s="104">
        <v>46129.59375</v>
      </c>
      <c r="G271" s="104">
        <v>46129.614583333336</v>
      </c>
    </row>
    <row r="272" spans="1:7" x14ac:dyDescent="0.25">
      <c r="A272" t="s">
        <v>76</v>
      </c>
      <c r="B272" t="s">
        <v>125</v>
      </c>
      <c r="D272" t="s">
        <v>122</v>
      </c>
      <c r="E272">
        <v>105</v>
      </c>
      <c r="F272" s="104">
        <v>46129.614583333336</v>
      </c>
      <c r="G272" s="104">
        <v>46129.6875</v>
      </c>
    </row>
    <row r="273" spans="1:7" x14ac:dyDescent="0.25">
      <c r="A273" t="s">
        <v>76</v>
      </c>
      <c r="B273" t="s">
        <v>134</v>
      </c>
      <c r="D273" t="s">
        <v>122</v>
      </c>
      <c r="E273">
        <v>15</v>
      </c>
      <c r="F273" s="104">
        <v>46129.6875</v>
      </c>
      <c r="G273" s="104">
        <v>46129.697916666664</v>
      </c>
    </row>
    <row r="274" spans="1:7" x14ac:dyDescent="0.25">
      <c r="A274" t="s">
        <v>76</v>
      </c>
      <c r="B274" t="s">
        <v>125</v>
      </c>
      <c r="D274" t="s">
        <v>122</v>
      </c>
      <c r="E274">
        <v>75</v>
      </c>
      <c r="F274" s="104">
        <v>46129.697916666664</v>
      </c>
      <c r="G274" s="104">
        <v>46129.75</v>
      </c>
    </row>
    <row r="275" spans="1:7" x14ac:dyDescent="0.25">
      <c r="A275" t="s">
        <v>76</v>
      </c>
      <c r="B275" t="s">
        <v>123</v>
      </c>
      <c r="D275" t="s">
        <v>124</v>
      </c>
      <c r="E275">
        <v>60</v>
      </c>
      <c r="F275" s="104">
        <v>46129.75</v>
      </c>
      <c r="G275" s="104">
        <v>46129.791666666664</v>
      </c>
    </row>
    <row r="276" spans="1:7" x14ac:dyDescent="0.25">
      <c r="A276" t="s">
        <v>76</v>
      </c>
      <c r="B276" t="s">
        <v>125</v>
      </c>
      <c r="D276" t="s">
        <v>122</v>
      </c>
      <c r="E276">
        <v>90</v>
      </c>
      <c r="F276" s="104">
        <v>46132.395833333336</v>
      </c>
      <c r="G276" s="104">
        <v>46132.458333333336</v>
      </c>
    </row>
    <row r="277" spans="1:7" x14ac:dyDescent="0.25">
      <c r="A277" t="s">
        <v>76</v>
      </c>
      <c r="B277" t="s">
        <v>134</v>
      </c>
      <c r="D277" t="s">
        <v>122</v>
      </c>
      <c r="E277">
        <v>15</v>
      </c>
      <c r="F277" s="104">
        <v>46132.458333333336</v>
      </c>
      <c r="G277" s="104">
        <v>46132.46875</v>
      </c>
    </row>
    <row r="278" spans="1:7" x14ac:dyDescent="0.25">
      <c r="A278" t="s">
        <v>76</v>
      </c>
      <c r="B278" t="s">
        <v>125</v>
      </c>
      <c r="D278" t="s">
        <v>122</v>
      </c>
      <c r="E278">
        <v>150</v>
      </c>
      <c r="F278" s="104">
        <v>46132.46875</v>
      </c>
      <c r="G278" s="104">
        <v>46132.572916666664</v>
      </c>
    </row>
    <row r="279" spans="1:7" x14ac:dyDescent="0.25">
      <c r="A279" t="s">
        <v>76</v>
      </c>
      <c r="B279" t="s">
        <v>126</v>
      </c>
      <c r="D279" t="s">
        <v>124</v>
      </c>
      <c r="E279">
        <v>30</v>
      </c>
      <c r="F279" s="104">
        <v>46132.572916666664</v>
      </c>
      <c r="G279" s="104">
        <v>46132.59375</v>
      </c>
    </row>
    <row r="280" spans="1:7" x14ac:dyDescent="0.25">
      <c r="A280" t="s">
        <v>76</v>
      </c>
      <c r="B280" t="s">
        <v>125</v>
      </c>
      <c r="D280" t="s">
        <v>122</v>
      </c>
      <c r="E280">
        <v>105</v>
      </c>
      <c r="F280" s="104">
        <v>46132.59375</v>
      </c>
      <c r="G280" s="104">
        <v>46132.666666666664</v>
      </c>
    </row>
    <row r="281" spans="1:7" x14ac:dyDescent="0.25">
      <c r="A281" t="s">
        <v>76</v>
      </c>
      <c r="B281" t="s">
        <v>134</v>
      </c>
      <c r="D281" t="s">
        <v>122</v>
      </c>
      <c r="E281">
        <v>15</v>
      </c>
      <c r="F281" s="104">
        <v>46132.666666666664</v>
      </c>
      <c r="G281" s="104">
        <v>46132.677083333336</v>
      </c>
    </row>
    <row r="282" spans="1:7" x14ac:dyDescent="0.25">
      <c r="A282" t="s">
        <v>76</v>
      </c>
      <c r="B282" t="s">
        <v>125</v>
      </c>
      <c r="D282" t="s">
        <v>122</v>
      </c>
      <c r="E282">
        <v>84</v>
      </c>
      <c r="F282" s="104">
        <v>46132.677083333336</v>
      </c>
      <c r="G282" s="104">
        <v>46132.73541666667</v>
      </c>
    </row>
    <row r="283" spans="1:7" x14ac:dyDescent="0.25">
      <c r="A283" t="s">
        <v>76</v>
      </c>
      <c r="B283" t="s">
        <v>135</v>
      </c>
      <c r="D283" t="s">
        <v>124</v>
      </c>
      <c r="E283">
        <v>6</v>
      </c>
      <c r="F283" s="104">
        <v>46132.73541666667</v>
      </c>
      <c r="G283" s="104">
        <v>46132.739583333336</v>
      </c>
    </row>
    <row r="284" spans="1:7" x14ac:dyDescent="0.25">
      <c r="A284" t="s">
        <v>76</v>
      </c>
      <c r="B284" t="s">
        <v>125</v>
      </c>
      <c r="D284" t="s">
        <v>122</v>
      </c>
      <c r="E284">
        <v>15</v>
      </c>
      <c r="F284" s="104">
        <v>46132.739583333336</v>
      </c>
      <c r="G284" s="104">
        <v>46132.75</v>
      </c>
    </row>
    <row r="285" spans="1:7" x14ac:dyDescent="0.25">
      <c r="A285" t="s">
        <v>76</v>
      </c>
      <c r="B285" t="s">
        <v>123</v>
      </c>
      <c r="D285" t="s">
        <v>124</v>
      </c>
      <c r="E285">
        <v>60</v>
      </c>
      <c r="F285" s="104">
        <v>46132.75</v>
      </c>
      <c r="G285" s="104">
        <v>46132.791666666664</v>
      </c>
    </row>
    <row r="286" spans="1:7" x14ac:dyDescent="0.25">
      <c r="A286" t="s">
        <v>76</v>
      </c>
      <c r="B286" t="s">
        <v>125</v>
      </c>
      <c r="D286" t="s">
        <v>122</v>
      </c>
      <c r="E286">
        <v>120</v>
      </c>
      <c r="F286" s="104">
        <v>46133.395833333336</v>
      </c>
      <c r="G286" s="104">
        <v>46133.479166666664</v>
      </c>
    </row>
    <row r="287" spans="1:7" x14ac:dyDescent="0.25">
      <c r="A287" t="s">
        <v>76</v>
      </c>
      <c r="B287" t="s">
        <v>134</v>
      </c>
      <c r="D287" t="s">
        <v>122</v>
      </c>
      <c r="E287">
        <v>15</v>
      </c>
      <c r="F287" s="104">
        <v>46133.479166666664</v>
      </c>
      <c r="G287" s="104">
        <v>46133.489583333336</v>
      </c>
    </row>
    <row r="288" spans="1:7" x14ac:dyDescent="0.25">
      <c r="A288" t="s">
        <v>76</v>
      </c>
      <c r="B288" t="s">
        <v>125</v>
      </c>
      <c r="D288" t="s">
        <v>122</v>
      </c>
      <c r="E288">
        <v>135</v>
      </c>
      <c r="F288" s="104">
        <v>46133.489583333336</v>
      </c>
      <c r="G288" s="104">
        <v>46133.583333333336</v>
      </c>
    </row>
    <row r="289" spans="1:7" x14ac:dyDescent="0.25">
      <c r="A289" t="s">
        <v>76</v>
      </c>
      <c r="B289" t="s">
        <v>126</v>
      </c>
      <c r="D289" t="s">
        <v>124</v>
      </c>
      <c r="E289">
        <v>30</v>
      </c>
      <c r="F289" s="104">
        <v>46133.583333333336</v>
      </c>
      <c r="G289" s="104">
        <v>46133.604166666664</v>
      </c>
    </row>
    <row r="290" spans="1:7" x14ac:dyDescent="0.25">
      <c r="A290" t="s">
        <v>76</v>
      </c>
      <c r="B290" t="s">
        <v>125</v>
      </c>
      <c r="D290" t="s">
        <v>122</v>
      </c>
      <c r="E290">
        <v>135</v>
      </c>
      <c r="F290" s="104">
        <v>46133.604166666664</v>
      </c>
      <c r="G290" s="104">
        <v>46133.697916666664</v>
      </c>
    </row>
    <row r="291" spans="1:7" x14ac:dyDescent="0.25">
      <c r="A291" t="s">
        <v>76</v>
      </c>
      <c r="B291" t="s">
        <v>134</v>
      </c>
      <c r="D291" t="s">
        <v>122</v>
      </c>
      <c r="E291">
        <v>15</v>
      </c>
      <c r="F291" s="104">
        <v>46133.697916666664</v>
      </c>
      <c r="G291" s="104">
        <v>46133.708333333336</v>
      </c>
    </row>
    <row r="292" spans="1:7" x14ac:dyDescent="0.25">
      <c r="A292" t="s">
        <v>76</v>
      </c>
      <c r="B292" t="s">
        <v>125</v>
      </c>
      <c r="D292" t="s">
        <v>122</v>
      </c>
      <c r="E292">
        <v>60</v>
      </c>
      <c r="F292" s="104">
        <v>46133.708333333336</v>
      </c>
      <c r="G292" s="104">
        <v>46133.75</v>
      </c>
    </row>
    <row r="293" spans="1:7" x14ac:dyDescent="0.25">
      <c r="A293" t="s">
        <v>76</v>
      </c>
      <c r="B293" t="s">
        <v>123</v>
      </c>
      <c r="D293" t="s">
        <v>124</v>
      </c>
      <c r="E293">
        <v>60</v>
      </c>
      <c r="F293" s="104">
        <v>46133.75</v>
      </c>
      <c r="G293" s="104">
        <v>46133.791666666664</v>
      </c>
    </row>
    <row r="294" spans="1:7" x14ac:dyDescent="0.25">
      <c r="A294" t="s">
        <v>76</v>
      </c>
      <c r="B294" t="s">
        <v>153</v>
      </c>
      <c r="C294" t="s">
        <v>8673</v>
      </c>
      <c r="D294" t="s">
        <v>124</v>
      </c>
      <c r="E294">
        <v>12</v>
      </c>
      <c r="F294" s="104">
        <v>46134.395833333336</v>
      </c>
      <c r="G294" s="104">
        <v>46134.404166666667</v>
      </c>
    </row>
    <row r="295" spans="1:7" x14ac:dyDescent="0.25">
      <c r="A295" t="s">
        <v>76</v>
      </c>
      <c r="B295" t="s">
        <v>125</v>
      </c>
      <c r="D295" t="s">
        <v>122</v>
      </c>
      <c r="E295">
        <v>123</v>
      </c>
      <c r="F295" s="104">
        <v>46134.404166666667</v>
      </c>
      <c r="G295" s="104">
        <v>46134.489583333336</v>
      </c>
    </row>
    <row r="296" spans="1:7" x14ac:dyDescent="0.25">
      <c r="A296" t="s">
        <v>76</v>
      </c>
      <c r="B296" t="s">
        <v>134</v>
      </c>
      <c r="D296" t="s">
        <v>122</v>
      </c>
      <c r="E296">
        <v>15</v>
      </c>
      <c r="F296" s="104">
        <v>46134.489583333336</v>
      </c>
      <c r="G296" s="104">
        <v>46134.5</v>
      </c>
    </row>
    <row r="297" spans="1:7" x14ac:dyDescent="0.25">
      <c r="A297" t="s">
        <v>76</v>
      </c>
      <c r="B297" t="s">
        <v>125</v>
      </c>
      <c r="D297" t="s">
        <v>122</v>
      </c>
      <c r="E297">
        <v>135</v>
      </c>
      <c r="F297" s="104">
        <v>46134.5</v>
      </c>
      <c r="G297" s="104">
        <v>46134.59375</v>
      </c>
    </row>
    <row r="298" spans="1:7" x14ac:dyDescent="0.25">
      <c r="A298" t="s">
        <v>76</v>
      </c>
      <c r="B298" t="s">
        <v>126</v>
      </c>
      <c r="D298" t="s">
        <v>124</v>
      </c>
      <c r="E298">
        <v>30</v>
      </c>
      <c r="F298" s="104">
        <v>46134.59375</v>
      </c>
      <c r="G298" s="104">
        <v>46134.614583333336</v>
      </c>
    </row>
    <row r="299" spans="1:7" x14ac:dyDescent="0.25">
      <c r="A299" t="s">
        <v>76</v>
      </c>
      <c r="B299" t="s">
        <v>125</v>
      </c>
      <c r="D299" t="s">
        <v>122</v>
      </c>
      <c r="E299">
        <v>90</v>
      </c>
      <c r="F299" s="104">
        <v>46134.614583333336</v>
      </c>
      <c r="G299" s="104">
        <v>46134.677083333336</v>
      </c>
    </row>
    <row r="300" spans="1:7" x14ac:dyDescent="0.25">
      <c r="A300" t="s">
        <v>76</v>
      </c>
      <c r="B300" t="s">
        <v>134</v>
      </c>
      <c r="D300" t="s">
        <v>122</v>
      </c>
      <c r="E300">
        <v>15</v>
      </c>
      <c r="F300" s="104">
        <v>46134.677083333336</v>
      </c>
      <c r="G300" s="104">
        <v>46134.6875</v>
      </c>
    </row>
    <row r="301" spans="1:7" x14ac:dyDescent="0.25">
      <c r="A301" t="s">
        <v>76</v>
      </c>
      <c r="B301" t="s">
        <v>125</v>
      </c>
      <c r="D301" t="s">
        <v>122</v>
      </c>
      <c r="E301">
        <v>90</v>
      </c>
      <c r="F301" s="104">
        <v>46134.6875</v>
      </c>
      <c r="G301" s="104">
        <v>46134.75</v>
      </c>
    </row>
    <row r="302" spans="1:7" x14ac:dyDescent="0.25">
      <c r="A302" t="s">
        <v>76</v>
      </c>
      <c r="B302" t="s">
        <v>123</v>
      </c>
      <c r="D302" t="s">
        <v>124</v>
      </c>
      <c r="E302">
        <v>60</v>
      </c>
      <c r="F302" s="104">
        <v>46134.75</v>
      </c>
      <c r="G302" s="104">
        <v>46134.791666666664</v>
      </c>
    </row>
    <row r="303" spans="1:7" x14ac:dyDescent="0.25">
      <c r="A303" t="s">
        <v>76</v>
      </c>
      <c r="B303" t="s">
        <v>125</v>
      </c>
      <c r="D303" t="s">
        <v>122</v>
      </c>
      <c r="E303">
        <v>105</v>
      </c>
      <c r="F303" s="104">
        <v>46135.395833333336</v>
      </c>
      <c r="G303" s="104">
        <v>46135.46875</v>
      </c>
    </row>
    <row r="304" spans="1:7" x14ac:dyDescent="0.25">
      <c r="A304" t="s">
        <v>76</v>
      </c>
      <c r="B304" t="s">
        <v>134</v>
      </c>
      <c r="D304" t="s">
        <v>122</v>
      </c>
      <c r="E304">
        <v>15</v>
      </c>
      <c r="F304" s="104">
        <v>46135.46875</v>
      </c>
      <c r="G304" s="104">
        <v>46135.479166666664</v>
      </c>
    </row>
    <row r="305" spans="1:7" x14ac:dyDescent="0.25">
      <c r="A305" t="s">
        <v>76</v>
      </c>
      <c r="B305" t="s">
        <v>125</v>
      </c>
      <c r="D305" t="s">
        <v>122</v>
      </c>
      <c r="E305">
        <v>165</v>
      </c>
      <c r="F305" s="104">
        <v>46135.479166666664</v>
      </c>
      <c r="G305" s="104">
        <v>46135.59375</v>
      </c>
    </row>
    <row r="306" spans="1:7" x14ac:dyDescent="0.25">
      <c r="A306" t="s">
        <v>76</v>
      </c>
      <c r="B306" t="s">
        <v>126</v>
      </c>
      <c r="D306" t="s">
        <v>124</v>
      </c>
      <c r="E306">
        <v>30</v>
      </c>
      <c r="F306" s="104">
        <v>46135.59375</v>
      </c>
      <c r="G306" s="104">
        <v>46135.614583333336</v>
      </c>
    </row>
    <row r="307" spans="1:7" x14ac:dyDescent="0.25">
      <c r="A307" t="s">
        <v>76</v>
      </c>
      <c r="B307" t="s">
        <v>125</v>
      </c>
      <c r="D307" t="s">
        <v>122</v>
      </c>
      <c r="E307">
        <v>90</v>
      </c>
      <c r="F307" s="104">
        <v>46135.614583333336</v>
      </c>
      <c r="G307" s="104">
        <v>46135.677083333336</v>
      </c>
    </row>
    <row r="308" spans="1:7" x14ac:dyDescent="0.25">
      <c r="A308" t="s">
        <v>76</v>
      </c>
      <c r="B308" t="s">
        <v>134</v>
      </c>
      <c r="D308" t="s">
        <v>122</v>
      </c>
      <c r="E308">
        <v>15</v>
      </c>
      <c r="F308" s="104">
        <v>46135.677083333336</v>
      </c>
      <c r="G308" s="104">
        <v>46135.6875</v>
      </c>
    </row>
    <row r="309" spans="1:7" x14ac:dyDescent="0.25">
      <c r="A309" t="s">
        <v>76</v>
      </c>
      <c r="B309" t="s">
        <v>125</v>
      </c>
      <c r="D309" t="s">
        <v>122</v>
      </c>
      <c r="E309">
        <v>90</v>
      </c>
      <c r="F309" s="104">
        <v>46135.6875</v>
      </c>
      <c r="G309" s="104">
        <v>46135.75</v>
      </c>
    </row>
    <row r="310" spans="1:7" x14ac:dyDescent="0.25">
      <c r="A310" t="s">
        <v>76</v>
      </c>
      <c r="B310" t="s">
        <v>123</v>
      </c>
      <c r="D310" t="s">
        <v>124</v>
      </c>
      <c r="E310">
        <v>60</v>
      </c>
      <c r="F310" s="104">
        <v>46135.75</v>
      </c>
      <c r="G310" s="104">
        <v>46135.791666666664</v>
      </c>
    </row>
    <row r="311" spans="1:7" x14ac:dyDescent="0.25">
      <c r="A311" t="s">
        <v>76</v>
      </c>
      <c r="B311" t="s">
        <v>125</v>
      </c>
      <c r="D311" t="s">
        <v>122</v>
      </c>
      <c r="E311">
        <v>105</v>
      </c>
      <c r="F311" s="104">
        <v>46136.395833333336</v>
      </c>
      <c r="G311" s="104">
        <v>46136.46875</v>
      </c>
    </row>
    <row r="312" spans="1:7" x14ac:dyDescent="0.25">
      <c r="A312" t="s">
        <v>76</v>
      </c>
      <c r="B312" t="s">
        <v>134</v>
      </c>
      <c r="D312" t="s">
        <v>122</v>
      </c>
      <c r="E312">
        <v>15</v>
      </c>
      <c r="F312" s="104">
        <v>46136.46875</v>
      </c>
      <c r="G312" s="104">
        <v>46136.479166666664</v>
      </c>
    </row>
    <row r="313" spans="1:7" x14ac:dyDescent="0.25">
      <c r="A313" t="s">
        <v>76</v>
      </c>
      <c r="B313" t="s">
        <v>125</v>
      </c>
      <c r="D313" t="s">
        <v>122</v>
      </c>
      <c r="E313">
        <v>30</v>
      </c>
      <c r="F313" s="104">
        <v>46136.479166666664</v>
      </c>
      <c r="G313" s="104">
        <v>46136.5</v>
      </c>
    </row>
    <row r="314" spans="1:7" x14ac:dyDescent="0.25">
      <c r="A314" t="s">
        <v>76</v>
      </c>
      <c r="B314" t="s">
        <v>142</v>
      </c>
      <c r="C314" t="s">
        <v>143</v>
      </c>
      <c r="D314" t="s">
        <v>122</v>
      </c>
      <c r="E314">
        <v>30</v>
      </c>
      <c r="F314" s="104">
        <v>46136.5</v>
      </c>
      <c r="G314" s="104">
        <v>46136.520833333336</v>
      </c>
    </row>
    <row r="315" spans="1:7" x14ac:dyDescent="0.25">
      <c r="A315" t="s">
        <v>76</v>
      </c>
      <c r="B315" t="s">
        <v>125</v>
      </c>
      <c r="D315" t="s">
        <v>122</v>
      </c>
      <c r="E315">
        <v>30</v>
      </c>
      <c r="F315" s="104">
        <v>46136.520833333336</v>
      </c>
      <c r="G315" s="104">
        <v>46136.541666666664</v>
      </c>
    </row>
    <row r="316" spans="1:7" x14ac:dyDescent="0.25">
      <c r="A316" t="s">
        <v>76</v>
      </c>
      <c r="B316" t="s">
        <v>126</v>
      </c>
      <c r="D316" t="s">
        <v>124</v>
      </c>
      <c r="E316">
        <v>30</v>
      </c>
      <c r="F316" s="104">
        <v>46136.541666666664</v>
      </c>
      <c r="G316" s="104">
        <v>46136.5625</v>
      </c>
    </row>
    <row r="317" spans="1:7" x14ac:dyDescent="0.25">
      <c r="A317" t="s">
        <v>76</v>
      </c>
      <c r="B317" t="s">
        <v>125</v>
      </c>
      <c r="D317" t="s">
        <v>122</v>
      </c>
      <c r="E317">
        <v>150</v>
      </c>
      <c r="F317" s="104">
        <v>46136.5625</v>
      </c>
      <c r="G317" s="104">
        <v>46136.666666666664</v>
      </c>
    </row>
    <row r="318" spans="1:7" x14ac:dyDescent="0.25">
      <c r="A318" t="s">
        <v>76</v>
      </c>
      <c r="B318" t="s">
        <v>134</v>
      </c>
      <c r="D318" t="s">
        <v>122</v>
      </c>
      <c r="E318">
        <v>15</v>
      </c>
      <c r="F318" s="104">
        <v>46136.666666666664</v>
      </c>
      <c r="G318" s="104">
        <v>46136.677083333336</v>
      </c>
    </row>
    <row r="319" spans="1:7" x14ac:dyDescent="0.25">
      <c r="A319" t="s">
        <v>76</v>
      </c>
      <c r="B319" t="s">
        <v>125</v>
      </c>
      <c r="D319" t="s">
        <v>122</v>
      </c>
      <c r="E319">
        <v>105</v>
      </c>
      <c r="F319" s="104">
        <v>46136.677083333336</v>
      </c>
      <c r="G319" s="104">
        <v>46136.75</v>
      </c>
    </row>
    <row r="320" spans="1:7" x14ac:dyDescent="0.25">
      <c r="A320" t="s">
        <v>76</v>
      </c>
      <c r="B320" t="s">
        <v>123</v>
      </c>
      <c r="D320" t="s">
        <v>124</v>
      </c>
      <c r="E320">
        <v>60</v>
      </c>
      <c r="F320" s="104">
        <v>46136.75</v>
      </c>
      <c r="G320" s="104">
        <v>46136.791666666664</v>
      </c>
    </row>
    <row r="321" spans="1:7" x14ac:dyDescent="0.25">
      <c r="A321" t="s">
        <v>76</v>
      </c>
      <c r="B321" t="s">
        <v>125</v>
      </c>
      <c r="D321" t="s">
        <v>122</v>
      </c>
      <c r="E321">
        <v>75</v>
      </c>
      <c r="F321" s="104">
        <v>46139.395833333336</v>
      </c>
      <c r="G321" s="104">
        <v>46139.447916666664</v>
      </c>
    </row>
    <row r="322" spans="1:7" x14ac:dyDescent="0.25">
      <c r="A322" t="s">
        <v>76</v>
      </c>
      <c r="B322" t="s">
        <v>134</v>
      </c>
      <c r="D322" t="s">
        <v>122</v>
      </c>
      <c r="E322">
        <v>15</v>
      </c>
      <c r="F322" s="104">
        <v>46139.447916666664</v>
      </c>
      <c r="G322" s="104">
        <v>46139.458333333336</v>
      </c>
    </row>
    <row r="323" spans="1:7" x14ac:dyDescent="0.25">
      <c r="A323" t="s">
        <v>76</v>
      </c>
      <c r="B323" t="s">
        <v>125</v>
      </c>
      <c r="D323" t="s">
        <v>122</v>
      </c>
      <c r="E323">
        <v>135</v>
      </c>
      <c r="F323" s="104">
        <v>46139.458333333336</v>
      </c>
      <c r="G323" s="104">
        <v>46139.552083333336</v>
      </c>
    </row>
    <row r="324" spans="1:7" x14ac:dyDescent="0.25">
      <c r="A324" t="s">
        <v>76</v>
      </c>
      <c r="B324" t="s">
        <v>126</v>
      </c>
      <c r="D324" t="s">
        <v>124</v>
      </c>
      <c r="E324">
        <v>30</v>
      </c>
      <c r="F324" s="104">
        <v>46139.552083333336</v>
      </c>
      <c r="G324" s="104">
        <v>46139.572916666664</v>
      </c>
    </row>
    <row r="325" spans="1:7" x14ac:dyDescent="0.25">
      <c r="A325" t="s">
        <v>76</v>
      </c>
      <c r="B325" t="s">
        <v>125</v>
      </c>
      <c r="D325" t="s">
        <v>122</v>
      </c>
      <c r="E325">
        <v>120</v>
      </c>
      <c r="F325" s="104">
        <v>46139.572916666664</v>
      </c>
      <c r="G325" s="104">
        <v>46139.65625</v>
      </c>
    </row>
    <row r="326" spans="1:7" x14ac:dyDescent="0.25">
      <c r="A326" t="s">
        <v>76</v>
      </c>
      <c r="B326" t="s">
        <v>134</v>
      </c>
      <c r="D326" t="s">
        <v>122</v>
      </c>
      <c r="E326">
        <v>15</v>
      </c>
      <c r="F326" s="104">
        <v>46139.65625</v>
      </c>
      <c r="G326" s="104">
        <v>46139.666666666664</v>
      </c>
    </row>
    <row r="327" spans="1:7" x14ac:dyDescent="0.25">
      <c r="A327" t="s">
        <v>76</v>
      </c>
      <c r="B327" t="s">
        <v>125</v>
      </c>
      <c r="D327" t="s">
        <v>122</v>
      </c>
      <c r="E327">
        <v>120</v>
      </c>
      <c r="F327" s="104">
        <v>46139.666666666664</v>
      </c>
      <c r="G327" s="104">
        <v>46139.75</v>
      </c>
    </row>
    <row r="328" spans="1:7" x14ac:dyDescent="0.25">
      <c r="A328" t="s">
        <v>76</v>
      </c>
      <c r="B328" t="s">
        <v>123</v>
      </c>
      <c r="D328" t="s">
        <v>124</v>
      </c>
      <c r="E328">
        <v>60</v>
      </c>
      <c r="F328" s="104">
        <v>46139.75</v>
      </c>
      <c r="G328" s="104">
        <v>46139.791666666664</v>
      </c>
    </row>
    <row r="329" spans="1:7" x14ac:dyDescent="0.25">
      <c r="A329" t="s">
        <v>76</v>
      </c>
      <c r="B329" t="s">
        <v>125</v>
      </c>
      <c r="D329" t="s">
        <v>122</v>
      </c>
      <c r="E329">
        <v>75</v>
      </c>
      <c r="F329" s="104">
        <v>46140.395833333336</v>
      </c>
      <c r="G329" s="104">
        <v>46140.447916666664</v>
      </c>
    </row>
    <row r="330" spans="1:7" x14ac:dyDescent="0.25">
      <c r="A330" t="s">
        <v>76</v>
      </c>
      <c r="B330" t="s">
        <v>134</v>
      </c>
      <c r="D330" t="s">
        <v>122</v>
      </c>
      <c r="E330">
        <v>15</v>
      </c>
      <c r="F330" s="104">
        <v>46140.447916666664</v>
      </c>
      <c r="G330" s="104">
        <v>46140.458333333336</v>
      </c>
    </row>
    <row r="331" spans="1:7" x14ac:dyDescent="0.25">
      <c r="A331" t="s">
        <v>76</v>
      </c>
      <c r="B331" t="s">
        <v>125</v>
      </c>
      <c r="D331" t="s">
        <v>122</v>
      </c>
      <c r="E331">
        <v>71</v>
      </c>
      <c r="F331" s="104">
        <v>46140.458333333336</v>
      </c>
      <c r="G331" s="104">
        <v>46140.507638888892</v>
      </c>
    </row>
    <row r="332" spans="1:7" x14ac:dyDescent="0.25">
      <c r="A332" t="s">
        <v>76</v>
      </c>
      <c r="B332" t="s">
        <v>135</v>
      </c>
      <c r="C332" t="s">
        <v>8674</v>
      </c>
      <c r="D332" t="s">
        <v>124</v>
      </c>
      <c r="E332">
        <v>13</v>
      </c>
      <c r="F332" s="104">
        <v>46140.507638888892</v>
      </c>
      <c r="G332" s="104">
        <v>46140.51666666667</v>
      </c>
    </row>
    <row r="333" spans="1:7" x14ac:dyDescent="0.25">
      <c r="A333" t="s">
        <v>76</v>
      </c>
      <c r="B333" t="s">
        <v>125</v>
      </c>
      <c r="D333" t="s">
        <v>122</v>
      </c>
      <c r="E333">
        <v>66</v>
      </c>
      <c r="F333" s="104">
        <v>46140.51666666667</v>
      </c>
      <c r="G333" s="104">
        <v>46140.5625</v>
      </c>
    </row>
    <row r="334" spans="1:7" x14ac:dyDescent="0.25">
      <c r="A334" t="s">
        <v>76</v>
      </c>
      <c r="B334" t="s">
        <v>126</v>
      </c>
      <c r="D334" t="s">
        <v>124</v>
      </c>
      <c r="E334">
        <v>30</v>
      </c>
      <c r="F334" s="104">
        <v>46140.5625</v>
      </c>
      <c r="G334" s="104">
        <v>46140.583333333336</v>
      </c>
    </row>
    <row r="335" spans="1:7" x14ac:dyDescent="0.25">
      <c r="A335" t="s">
        <v>76</v>
      </c>
      <c r="B335" t="s">
        <v>125</v>
      </c>
      <c r="D335" t="s">
        <v>122</v>
      </c>
      <c r="E335">
        <v>125</v>
      </c>
      <c r="F335" s="104">
        <v>46140.583333333336</v>
      </c>
      <c r="G335" s="104">
        <v>46140.670138888891</v>
      </c>
    </row>
    <row r="336" spans="1:7" x14ac:dyDescent="0.25">
      <c r="A336" t="s">
        <v>76</v>
      </c>
      <c r="B336" t="s">
        <v>137</v>
      </c>
      <c r="C336" t="s">
        <v>8675</v>
      </c>
      <c r="D336" t="s">
        <v>122</v>
      </c>
      <c r="E336">
        <v>5</v>
      </c>
      <c r="F336" s="104">
        <v>46140.670138888891</v>
      </c>
      <c r="G336" s="104">
        <v>46140.673611111109</v>
      </c>
    </row>
    <row r="337" spans="1:7" x14ac:dyDescent="0.25">
      <c r="A337" t="s">
        <v>76</v>
      </c>
      <c r="B337" t="s">
        <v>125</v>
      </c>
      <c r="D337" t="s">
        <v>122</v>
      </c>
      <c r="E337">
        <v>20</v>
      </c>
      <c r="F337" s="104">
        <v>46140.673611111109</v>
      </c>
      <c r="G337" s="104">
        <v>46140.6875</v>
      </c>
    </row>
    <row r="338" spans="1:7" x14ac:dyDescent="0.25">
      <c r="A338" t="s">
        <v>76</v>
      </c>
      <c r="B338" t="s">
        <v>134</v>
      </c>
      <c r="D338" t="s">
        <v>122</v>
      </c>
      <c r="E338">
        <v>15</v>
      </c>
      <c r="F338" s="104">
        <v>46140.6875</v>
      </c>
      <c r="G338" s="104">
        <v>46140.697916666664</v>
      </c>
    </row>
    <row r="339" spans="1:7" x14ac:dyDescent="0.25">
      <c r="A339" t="s">
        <v>76</v>
      </c>
      <c r="B339" t="s">
        <v>125</v>
      </c>
      <c r="D339" t="s">
        <v>122</v>
      </c>
      <c r="E339">
        <v>75</v>
      </c>
      <c r="F339" s="104">
        <v>46140.697916666664</v>
      </c>
      <c r="G339" s="104">
        <v>46140.75</v>
      </c>
    </row>
    <row r="340" spans="1:7" x14ac:dyDescent="0.25">
      <c r="A340" t="s">
        <v>76</v>
      </c>
      <c r="B340" t="s">
        <v>123</v>
      </c>
      <c r="D340" t="s">
        <v>124</v>
      </c>
      <c r="E340">
        <v>60</v>
      </c>
      <c r="F340" s="104">
        <v>46140.75</v>
      </c>
      <c r="G340" s="104">
        <v>46140.791666666664</v>
      </c>
    </row>
    <row r="341" spans="1:7" x14ac:dyDescent="0.25">
      <c r="A341" t="s">
        <v>76</v>
      </c>
      <c r="B341" t="s">
        <v>125</v>
      </c>
      <c r="D341" t="s">
        <v>122</v>
      </c>
      <c r="E341">
        <v>105</v>
      </c>
      <c r="F341" s="104">
        <v>46141.395833333336</v>
      </c>
      <c r="G341" s="104">
        <v>46141.46875</v>
      </c>
    </row>
    <row r="342" spans="1:7" x14ac:dyDescent="0.25">
      <c r="A342" t="s">
        <v>76</v>
      </c>
      <c r="B342" t="s">
        <v>134</v>
      </c>
      <c r="D342" t="s">
        <v>122</v>
      </c>
      <c r="E342">
        <v>15</v>
      </c>
      <c r="F342" s="104">
        <v>46141.46875</v>
      </c>
      <c r="G342" s="104">
        <v>46141.479166666664</v>
      </c>
    </row>
    <row r="343" spans="1:7" x14ac:dyDescent="0.25">
      <c r="A343" t="s">
        <v>76</v>
      </c>
      <c r="B343" t="s">
        <v>125</v>
      </c>
      <c r="D343" t="s">
        <v>122</v>
      </c>
      <c r="E343">
        <v>75</v>
      </c>
      <c r="F343" s="104">
        <v>46141.479166666664</v>
      </c>
      <c r="G343" s="104">
        <v>46141.53125</v>
      </c>
    </row>
    <row r="344" spans="1:7" x14ac:dyDescent="0.25">
      <c r="A344" t="s">
        <v>76</v>
      </c>
      <c r="B344" t="s">
        <v>135</v>
      </c>
      <c r="D344" t="s">
        <v>124</v>
      </c>
      <c r="E344">
        <v>5</v>
      </c>
      <c r="F344" s="104">
        <v>46141.53125</v>
      </c>
      <c r="G344" s="104">
        <v>46141.534722222219</v>
      </c>
    </row>
    <row r="345" spans="1:7" x14ac:dyDescent="0.25">
      <c r="A345" t="s">
        <v>76</v>
      </c>
      <c r="B345" t="s">
        <v>125</v>
      </c>
      <c r="D345" t="s">
        <v>122</v>
      </c>
      <c r="E345">
        <v>40</v>
      </c>
      <c r="F345" s="104">
        <v>46141.534722222219</v>
      </c>
      <c r="G345" s="104">
        <v>46141.5625</v>
      </c>
    </row>
    <row r="346" spans="1:7" x14ac:dyDescent="0.25">
      <c r="A346" t="s">
        <v>76</v>
      </c>
      <c r="B346" t="s">
        <v>126</v>
      </c>
      <c r="D346" t="s">
        <v>124</v>
      </c>
      <c r="E346">
        <v>30</v>
      </c>
      <c r="F346" s="104">
        <v>46141.5625</v>
      </c>
      <c r="G346" s="104">
        <v>46141.583333333336</v>
      </c>
    </row>
    <row r="347" spans="1:7" x14ac:dyDescent="0.25">
      <c r="A347" t="s">
        <v>76</v>
      </c>
      <c r="B347" t="s">
        <v>125</v>
      </c>
      <c r="D347" t="s">
        <v>122</v>
      </c>
      <c r="E347">
        <v>93</v>
      </c>
      <c r="F347" s="104">
        <v>46141.583333333336</v>
      </c>
      <c r="G347" s="104">
        <v>46141.647916666669</v>
      </c>
    </row>
    <row r="348" spans="1:7" x14ac:dyDescent="0.25">
      <c r="A348" t="s">
        <v>76</v>
      </c>
      <c r="B348" t="s">
        <v>135</v>
      </c>
      <c r="D348" t="s">
        <v>124</v>
      </c>
      <c r="E348">
        <v>5</v>
      </c>
      <c r="F348" s="104">
        <v>46141.647916666669</v>
      </c>
      <c r="G348" s="104">
        <v>46141.651388888888</v>
      </c>
    </row>
    <row r="349" spans="1:7" x14ac:dyDescent="0.25">
      <c r="A349" t="s">
        <v>76</v>
      </c>
      <c r="B349" t="s">
        <v>125</v>
      </c>
      <c r="D349" t="s">
        <v>122</v>
      </c>
      <c r="E349">
        <v>52</v>
      </c>
      <c r="F349" s="104">
        <v>46141.651388888888</v>
      </c>
      <c r="G349" s="104">
        <v>46141.6875</v>
      </c>
    </row>
    <row r="350" spans="1:7" x14ac:dyDescent="0.25">
      <c r="A350" t="s">
        <v>76</v>
      </c>
      <c r="B350" t="s">
        <v>134</v>
      </c>
      <c r="D350" t="s">
        <v>122</v>
      </c>
      <c r="E350">
        <v>15</v>
      </c>
      <c r="F350" s="104">
        <v>46141.6875</v>
      </c>
      <c r="G350" s="104">
        <v>46141.697916666664</v>
      </c>
    </row>
    <row r="351" spans="1:7" x14ac:dyDescent="0.25">
      <c r="A351" t="s">
        <v>76</v>
      </c>
      <c r="B351" t="s">
        <v>125</v>
      </c>
      <c r="D351" t="s">
        <v>122</v>
      </c>
      <c r="E351">
        <v>75</v>
      </c>
      <c r="F351" s="104">
        <v>46141.697916666664</v>
      </c>
      <c r="G351" s="104">
        <v>46141.75</v>
      </c>
    </row>
    <row r="352" spans="1:7" x14ac:dyDescent="0.25">
      <c r="A352" t="s">
        <v>76</v>
      </c>
      <c r="B352" t="s">
        <v>123</v>
      </c>
      <c r="D352" t="s">
        <v>124</v>
      </c>
      <c r="E352">
        <v>60</v>
      </c>
      <c r="F352" s="104">
        <v>46141.75</v>
      </c>
      <c r="G352" s="104">
        <v>46141.791666666664</v>
      </c>
    </row>
    <row r="353" spans="1:7" x14ac:dyDescent="0.25">
      <c r="A353" t="s">
        <v>76</v>
      </c>
      <c r="B353" t="s">
        <v>125</v>
      </c>
      <c r="D353" t="s">
        <v>122</v>
      </c>
      <c r="E353">
        <v>21</v>
      </c>
      <c r="F353" s="104">
        <v>46142.395833333336</v>
      </c>
      <c r="G353" s="104">
        <v>46142.410416666666</v>
      </c>
    </row>
    <row r="354" spans="1:7" x14ac:dyDescent="0.25">
      <c r="A354" t="s">
        <v>76</v>
      </c>
      <c r="B354" t="s">
        <v>153</v>
      </c>
      <c r="C354" t="s">
        <v>8676</v>
      </c>
      <c r="D354" t="s">
        <v>124</v>
      </c>
      <c r="E354">
        <v>15</v>
      </c>
      <c r="F354" s="104">
        <v>46142.410416666666</v>
      </c>
      <c r="G354" s="104">
        <v>46142.42083333333</v>
      </c>
    </row>
    <row r="355" spans="1:7" x14ac:dyDescent="0.25">
      <c r="A355" t="s">
        <v>76</v>
      </c>
      <c r="B355" t="s">
        <v>125</v>
      </c>
      <c r="D355" t="s">
        <v>122</v>
      </c>
      <c r="E355">
        <v>24</v>
      </c>
      <c r="F355" s="104">
        <v>46142.42083333333</v>
      </c>
      <c r="G355" s="104">
        <v>46142.4375</v>
      </c>
    </row>
    <row r="356" spans="1:7" x14ac:dyDescent="0.25">
      <c r="A356" t="s">
        <v>76</v>
      </c>
      <c r="B356" t="s">
        <v>154</v>
      </c>
      <c r="C356" t="s">
        <v>8677</v>
      </c>
      <c r="D356" t="s">
        <v>122</v>
      </c>
      <c r="E356">
        <v>10</v>
      </c>
      <c r="F356" s="104">
        <v>46142.4375</v>
      </c>
      <c r="G356" s="104">
        <v>46142.444444444445</v>
      </c>
    </row>
    <row r="357" spans="1:7" x14ac:dyDescent="0.25">
      <c r="A357" t="s">
        <v>76</v>
      </c>
      <c r="B357" t="s">
        <v>125</v>
      </c>
      <c r="D357" t="s">
        <v>122</v>
      </c>
      <c r="E357">
        <v>5</v>
      </c>
      <c r="F357" s="104">
        <v>46142.444444444445</v>
      </c>
      <c r="G357" s="104">
        <v>46142.447916666664</v>
      </c>
    </row>
    <row r="358" spans="1:7" x14ac:dyDescent="0.25">
      <c r="A358" t="s">
        <v>76</v>
      </c>
      <c r="B358" t="s">
        <v>134</v>
      </c>
      <c r="D358" t="s">
        <v>122</v>
      </c>
      <c r="E358">
        <v>15</v>
      </c>
      <c r="F358" s="104">
        <v>46142.447916666664</v>
      </c>
      <c r="G358" s="104">
        <v>46142.458333333336</v>
      </c>
    </row>
    <row r="359" spans="1:7" x14ac:dyDescent="0.25">
      <c r="A359" t="s">
        <v>76</v>
      </c>
      <c r="B359" t="s">
        <v>125</v>
      </c>
      <c r="D359" t="s">
        <v>122</v>
      </c>
      <c r="E359">
        <v>165</v>
      </c>
      <c r="F359" s="104">
        <v>46142.458333333336</v>
      </c>
      <c r="G359" s="104">
        <v>46142.572916666664</v>
      </c>
    </row>
    <row r="360" spans="1:7" x14ac:dyDescent="0.25">
      <c r="A360" t="s">
        <v>76</v>
      </c>
      <c r="B360" t="s">
        <v>126</v>
      </c>
      <c r="D360" t="s">
        <v>124</v>
      </c>
      <c r="E360">
        <v>30</v>
      </c>
      <c r="F360" s="104">
        <v>46142.572916666664</v>
      </c>
      <c r="G360" s="104">
        <v>46142.59375</v>
      </c>
    </row>
    <row r="361" spans="1:7" x14ac:dyDescent="0.25">
      <c r="A361" t="s">
        <v>76</v>
      </c>
      <c r="B361" t="s">
        <v>125</v>
      </c>
      <c r="D361" t="s">
        <v>122</v>
      </c>
      <c r="E361">
        <v>135</v>
      </c>
      <c r="F361" s="104">
        <v>46142.59375</v>
      </c>
      <c r="G361" s="104">
        <v>46142.6875</v>
      </c>
    </row>
    <row r="362" spans="1:7" x14ac:dyDescent="0.25">
      <c r="A362" t="s">
        <v>76</v>
      </c>
      <c r="B362" t="s">
        <v>134</v>
      </c>
      <c r="D362" t="s">
        <v>122</v>
      </c>
      <c r="E362">
        <v>15</v>
      </c>
      <c r="F362" s="104">
        <v>46142.6875</v>
      </c>
      <c r="G362" s="104">
        <v>46142.697916666664</v>
      </c>
    </row>
    <row r="363" spans="1:7" x14ac:dyDescent="0.25">
      <c r="A363" t="s">
        <v>76</v>
      </c>
      <c r="B363" t="s">
        <v>125</v>
      </c>
      <c r="D363" t="s">
        <v>122</v>
      </c>
      <c r="E363">
        <v>75</v>
      </c>
      <c r="F363" s="104">
        <v>46142.697916666664</v>
      </c>
      <c r="G363" s="104">
        <v>46142.75</v>
      </c>
    </row>
    <row r="364" spans="1:7" x14ac:dyDescent="0.25">
      <c r="A364" t="s">
        <v>76</v>
      </c>
      <c r="B364" t="s">
        <v>123</v>
      </c>
      <c r="D364" t="s">
        <v>124</v>
      </c>
      <c r="E364">
        <v>60</v>
      </c>
      <c r="F364" s="104">
        <v>46142.75</v>
      </c>
      <c r="G364" s="104">
        <v>46142.791666666664</v>
      </c>
    </row>
    <row r="365" spans="1:7" x14ac:dyDescent="0.25">
      <c r="A365" t="s">
        <v>516</v>
      </c>
      <c r="B365" t="s">
        <v>133</v>
      </c>
      <c r="D365" t="s">
        <v>124</v>
      </c>
      <c r="E365">
        <v>7</v>
      </c>
      <c r="F365" s="104">
        <v>46113.354166666664</v>
      </c>
      <c r="G365" s="104">
        <v>46113.359027777777</v>
      </c>
    </row>
    <row r="366" spans="1:7" x14ac:dyDescent="0.25">
      <c r="A366" t="s">
        <v>516</v>
      </c>
      <c r="B366" t="s">
        <v>125</v>
      </c>
      <c r="D366" t="s">
        <v>122</v>
      </c>
      <c r="E366">
        <v>98</v>
      </c>
      <c r="F366" s="104">
        <v>46113.359027777777</v>
      </c>
      <c r="G366" s="104">
        <v>46113.427083333336</v>
      </c>
    </row>
    <row r="367" spans="1:7" x14ac:dyDescent="0.25">
      <c r="A367" t="s">
        <v>516</v>
      </c>
      <c r="B367" t="s">
        <v>134</v>
      </c>
      <c r="D367" t="s">
        <v>122</v>
      </c>
      <c r="E367">
        <v>15</v>
      </c>
      <c r="F367" s="104">
        <v>46113.427083333336</v>
      </c>
      <c r="G367" s="104">
        <v>46113.4375</v>
      </c>
    </row>
    <row r="368" spans="1:7" x14ac:dyDescent="0.25">
      <c r="A368" t="s">
        <v>516</v>
      </c>
      <c r="B368" t="s">
        <v>125</v>
      </c>
      <c r="D368" t="s">
        <v>122</v>
      </c>
      <c r="E368">
        <v>121</v>
      </c>
      <c r="F368" s="104">
        <v>46113.4375</v>
      </c>
      <c r="G368" s="104">
        <v>46113.521527777775</v>
      </c>
    </row>
    <row r="369" spans="1:7" x14ac:dyDescent="0.25">
      <c r="A369" t="s">
        <v>516</v>
      </c>
      <c r="B369" t="s">
        <v>135</v>
      </c>
      <c r="D369" t="s">
        <v>124</v>
      </c>
      <c r="E369">
        <v>6</v>
      </c>
      <c r="F369" s="104">
        <v>46113.521527777775</v>
      </c>
      <c r="G369" s="104">
        <v>46113.525694444441</v>
      </c>
    </row>
    <row r="370" spans="1:7" x14ac:dyDescent="0.25">
      <c r="A370" t="s">
        <v>516</v>
      </c>
      <c r="B370" t="s">
        <v>125</v>
      </c>
      <c r="D370" t="s">
        <v>122</v>
      </c>
      <c r="E370">
        <v>23</v>
      </c>
      <c r="F370" s="104">
        <v>46113.525694444441</v>
      </c>
      <c r="G370" s="104">
        <v>46113.541666666664</v>
      </c>
    </row>
    <row r="371" spans="1:7" x14ac:dyDescent="0.25">
      <c r="A371" t="s">
        <v>516</v>
      </c>
      <c r="B371" t="s">
        <v>126</v>
      </c>
      <c r="D371" t="s">
        <v>124</v>
      </c>
      <c r="E371">
        <v>30</v>
      </c>
      <c r="F371" s="104">
        <v>46113.541666666664</v>
      </c>
      <c r="G371" s="104">
        <v>46113.5625</v>
      </c>
    </row>
    <row r="372" spans="1:7" x14ac:dyDescent="0.25">
      <c r="A372" t="s">
        <v>516</v>
      </c>
      <c r="B372" t="s">
        <v>142</v>
      </c>
      <c r="C372" t="s">
        <v>143</v>
      </c>
      <c r="D372" t="s">
        <v>122</v>
      </c>
      <c r="E372">
        <v>30</v>
      </c>
      <c r="F372" s="104">
        <v>46113.5625</v>
      </c>
      <c r="G372" s="104">
        <v>46113.583333333336</v>
      </c>
    </row>
    <row r="373" spans="1:7" x14ac:dyDescent="0.25">
      <c r="A373" t="s">
        <v>516</v>
      </c>
      <c r="B373" t="s">
        <v>125</v>
      </c>
      <c r="D373" t="s">
        <v>122</v>
      </c>
      <c r="E373">
        <v>60</v>
      </c>
      <c r="F373" s="104">
        <v>46113.583333333336</v>
      </c>
      <c r="G373" s="104">
        <v>46113.625</v>
      </c>
    </row>
    <row r="374" spans="1:7" x14ac:dyDescent="0.25">
      <c r="A374" t="s">
        <v>516</v>
      </c>
      <c r="B374" t="s">
        <v>134</v>
      </c>
      <c r="D374" t="s">
        <v>122</v>
      </c>
      <c r="E374">
        <v>15</v>
      </c>
      <c r="F374" s="104">
        <v>46113.625</v>
      </c>
      <c r="G374" s="104">
        <v>46113.635416666664</v>
      </c>
    </row>
    <row r="375" spans="1:7" x14ac:dyDescent="0.25">
      <c r="A375" t="s">
        <v>516</v>
      </c>
      <c r="B375" t="s">
        <v>125</v>
      </c>
      <c r="D375" t="s">
        <v>122</v>
      </c>
      <c r="E375">
        <v>105</v>
      </c>
      <c r="F375" s="104">
        <v>46113.635416666664</v>
      </c>
      <c r="G375" s="104">
        <v>46113.708333333336</v>
      </c>
    </row>
    <row r="376" spans="1:7" x14ac:dyDescent="0.25">
      <c r="A376" t="s">
        <v>516</v>
      </c>
      <c r="B376" t="s">
        <v>123</v>
      </c>
      <c r="D376" t="s">
        <v>124</v>
      </c>
      <c r="E376">
        <v>60</v>
      </c>
      <c r="F376" s="104">
        <v>46113.708333333336</v>
      </c>
      <c r="G376" s="104">
        <v>46113.75</v>
      </c>
    </row>
    <row r="377" spans="1:7" x14ac:dyDescent="0.25">
      <c r="A377" t="s">
        <v>516</v>
      </c>
      <c r="B377" t="s">
        <v>133</v>
      </c>
      <c r="D377" t="s">
        <v>124</v>
      </c>
      <c r="E377">
        <v>13</v>
      </c>
      <c r="F377" s="104">
        <v>46114.354166666664</v>
      </c>
      <c r="G377" s="104">
        <v>46114.363194444442</v>
      </c>
    </row>
    <row r="378" spans="1:7" x14ac:dyDescent="0.25">
      <c r="A378" t="s">
        <v>516</v>
      </c>
      <c r="B378" t="s">
        <v>125</v>
      </c>
      <c r="D378" t="s">
        <v>122</v>
      </c>
      <c r="E378">
        <v>77</v>
      </c>
      <c r="F378" s="104">
        <v>46114.363194444442</v>
      </c>
      <c r="G378" s="104">
        <v>46114.416666666664</v>
      </c>
    </row>
    <row r="379" spans="1:7" x14ac:dyDescent="0.25">
      <c r="A379" t="s">
        <v>516</v>
      </c>
      <c r="B379" t="s">
        <v>134</v>
      </c>
      <c r="D379" t="s">
        <v>122</v>
      </c>
      <c r="E379">
        <v>15</v>
      </c>
      <c r="F379" s="104">
        <v>46114.416666666664</v>
      </c>
      <c r="G379" s="104">
        <v>46114.427083333336</v>
      </c>
    </row>
    <row r="380" spans="1:7" x14ac:dyDescent="0.25">
      <c r="A380" t="s">
        <v>516</v>
      </c>
      <c r="B380" t="s">
        <v>125</v>
      </c>
      <c r="D380" t="s">
        <v>122</v>
      </c>
      <c r="E380">
        <v>116</v>
      </c>
      <c r="F380" s="104">
        <v>46114.427083333336</v>
      </c>
      <c r="G380" s="104">
        <v>46114.507638888892</v>
      </c>
    </row>
    <row r="381" spans="1:7" x14ac:dyDescent="0.25">
      <c r="A381" t="s">
        <v>516</v>
      </c>
      <c r="B381" t="s">
        <v>135</v>
      </c>
      <c r="D381" t="s">
        <v>124</v>
      </c>
      <c r="E381">
        <v>6</v>
      </c>
      <c r="F381" s="104">
        <v>46114.507638888892</v>
      </c>
      <c r="G381" s="104">
        <v>46114.511805555558</v>
      </c>
    </row>
    <row r="382" spans="1:7" x14ac:dyDescent="0.25">
      <c r="A382" t="s">
        <v>516</v>
      </c>
      <c r="B382" t="s">
        <v>125</v>
      </c>
      <c r="D382" t="s">
        <v>122</v>
      </c>
      <c r="E382">
        <v>28</v>
      </c>
      <c r="F382" s="104">
        <v>46114.511805555558</v>
      </c>
      <c r="G382" s="104">
        <v>46114.53125</v>
      </c>
    </row>
    <row r="383" spans="1:7" x14ac:dyDescent="0.25">
      <c r="A383" t="s">
        <v>516</v>
      </c>
      <c r="B383" t="s">
        <v>126</v>
      </c>
      <c r="D383" t="s">
        <v>124</v>
      </c>
      <c r="E383">
        <v>30</v>
      </c>
      <c r="F383" s="104">
        <v>46114.53125</v>
      </c>
      <c r="G383" s="104">
        <v>46114.552083333336</v>
      </c>
    </row>
    <row r="384" spans="1:7" x14ac:dyDescent="0.25">
      <c r="A384" t="s">
        <v>516</v>
      </c>
      <c r="B384" t="s">
        <v>125</v>
      </c>
      <c r="D384" t="s">
        <v>122</v>
      </c>
      <c r="E384">
        <v>120</v>
      </c>
      <c r="F384" s="104">
        <v>46114.552083333336</v>
      </c>
      <c r="G384" s="104">
        <v>46114.635416666664</v>
      </c>
    </row>
    <row r="385" spans="1:7" x14ac:dyDescent="0.25">
      <c r="A385" t="s">
        <v>516</v>
      </c>
      <c r="B385" t="s">
        <v>134</v>
      </c>
      <c r="D385" t="s">
        <v>122</v>
      </c>
      <c r="E385">
        <v>15</v>
      </c>
      <c r="F385" s="104">
        <v>46114.635416666664</v>
      </c>
      <c r="G385" s="104">
        <v>46114.645833333336</v>
      </c>
    </row>
    <row r="386" spans="1:7" x14ac:dyDescent="0.25">
      <c r="A386" t="s">
        <v>516</v>
      </c>
      <c r="B386" t="s">
        <v>125</v>
      </c>
      <c r="D386" t="s">
        <v>122</v>
      </c>
      <c r="E386">
        <v>90</v>
      </c>
      <c r="F386" s="104">
        <v>46114.645833333336</v>
      </c>
      <c r="G386" s="104">
        <v>46114.708333333336</v>
      </c>
    </row>
    <row r="387" spans="1:7" x14ac:dyDescent="0.25">
      <c r="A387" t="s">
        <v>516</v>
      </c>
      <c r="B387" t="s">
        <v>123</v>
      </c>
      <c r="D387" t="s">
        <v>124</v>
      </c>
      <c r="E387">
        <v>60</v>
      </c>
      <c r="F387" s="104">
        <v>46114.708333333336</v>
      </c>
      <c r="G387" s="104">
        <v>46114.75</v>
      </c>
    </row>
    <row r="388" spans="1:7" x14ac:dyDescent="0.25">
      <c r="A388" t="s">
        <v>516</v>
      </c>
      <c r="B388" t="s">
        <v>133</v>
      </c>
      <c r="D388" t="s">
        <v>124</v>
      </c>
      <c r="E388">
        <v>15</v>
      </c>
      <c r="F388" s="104">
        <v>46115.354166666664</v>
      </c>
      <c r="G388" s="104">
        <v>46115.364583333336</v>
      </c>
    </row>
    <row r="389" spans="1:7" x14ac:dyDescent="0.25">
      <c r="A389" t="s">
        <v>516</v>
      </c>
      <c r="B389" t="s">
        <v>125</v>
      </c>
      <c r="D389" t="s">
        <v>122</v>
      </c>
      <c r="E389">
        <v>90</v>
      </c>
      <c r="F389" s="104">
        <v>46115.364583333336</v>
      </c>
      <c r="G389" s="104">
        <v>46115.427083333336</v>
      </c>
    </row>
    <row r="390" spans="1:7" x14ac:dyDescent="0.25">
      <c r="A390" t="s">
        <v>516</v>
      </c>
      <c r="B390" t="s">
        <v>134</v>
      </c>
      <c r="D390" t="s">
        <v>122</v>
      </c>
      <c r="E390">
        <v>15</v>
      </c>
      <c r="F390" s="104">
        <v>46115.427083333336</v>
      </c>
      <c r="G390" s="104">
        <v>46115.4375</v>
      </c>
    </row>
    <row r="391" spans="1:7" x14ac:dyDescent="0.25">
      <c r="A391" t="s">
        <v>516</v>
      </c>
      <c r="B391" t="s">
        <v>125</v>
      </c>
      <c r="D391" t="s">
        <v>122</v>
      </c>
      <c r="E391">
        <v>120</v>
      </c>
      <c r="F391" s="104">
        <v>46115.4375</v>
      </c>
      <c r="G391" s="104">
        <v>46115.520833333336</v>
      </c>
    </row>
    <row r="392" spans="1:7" x14ac:dyDescent="0.25">
      <c r="A392" t="s">
        <v>516</v>
      </c>
      <c r="B392" t="s">
        <v>142</v>
      </c>
      <c r="C392" t="s">
        <v>143</v>
      </c>
      <c r="D392" t="s">
        <v>122</v>
      </c>
      <c r="E392">
        <v>30</v>
      </c>
      <c r="F392" s="104">
        <v>46115.520833333336</v>
      </c>
      <c r="G392" s="104">
        <v>46115.541666666664</v>
      </c>
    </row>
    <row r="393" spans="1:7" x14ac:dyDescent="0.25">
      <c r="A393" t="s">
        <v>516</v>
      </c>
      <c r="B393" t="s">
        <v>125</v>
      </c>
      <c r="D393" t="s">
        <v>122</v>
      </c>
      <c r="E393">
        <v>30</v>
      </c>
      <c r="F393" s="104">
        <v>46115.541666666664</v>
      </c>
      <c r="G393" s="104">
        <v>46115.5625</v>
      </c>
    </row>
    <row r="394" spans="1:7" x14ac:dyDescent="0.25">
      <c r="A394" t="s">
        <v>516</v>
      </c>
      <c r="B394" t="s">
        <v>126</v>
      </c>
      <c r="D394" t="s">
        <v>124</v>
      </c>
      <c r="E394">
        <v>30</v>
      </c>
      <c r="F394" s="104">
        <v>46115.5625</v>
      </c>
      <c r="G394" s="104">
        <v>46115.583333333336</v>
      </c>
    </row>
    <row r="395" spans="1:7" x14ac:dyDescent="0.25">
      <c r="A395" t="s">
        <v>516</v>
      </c>
      <c r="B395" t="s">
        <v>125</v>
      </c>
      <c r="D395" t="s">
        <v>122</v>
      </c>
      <c r="E395">
        <v>90</v>
      </c>
      <c r="F395" s="104">
        <v>46115.583333333336</v>
      </c>
      <c r="G395" s="104">
        <v>46115.645833333336</v>
      </c>
    </row>
    <row r="396" spans="1:7" x14ac:dyDescent="0.25">
      <c r="A396" t="s">
        <v>516</v>
      </c>
      <c r="B396" t="s">
        <v>134</v>
      </c>
      <c r="D396" t="s">
        <v>122</v>
      </c>
      <c r="E396">
        <v>15</v>
      </c>
      <c r="F396" s="104">
        <v>46115.645833333336</v>
      </c>
      <c r="G396" s="104">
        <v>46115.65625</v>
      </c>
    </row>
    <row r="397" spans="1:7" x14ac:dyDescent="0.25">
      <c r="A397" t="s">
        <v>516</v>
      </c>
      <c r="B397" t="s">
        <v>125</v>
      </c>
      <c r="D397" t="s">
        <v>122</v>
      </c>
      <c r="E397">
        <v>75</v>
      </c>
      <c r="F397" s="104">
        <v>46115.65625</v>
      </c>
      <c r="G397" s="104">
        <v>46115.708333333336</v>
      </c>
    </row>
    <row r="398" spans="1:7" x14ac:dyDescent="0.25">
      <c r="A398" t="s">
        <v>516</v>
      </c>
      <c r="B398" t="s">
        <v>123</v>
      </c>
      <c r="D398" t="s">
        <v>124</v>
      </c>
      <c r="E398">
        <v>60</v>
      </c>
      <c r="F398" s="104">
        <v>46115.708333333336</v>
      </c>
      <c r="G398" s="104">
        <v>46115.75</v>
      </c>
    </row>
    <row r="399" spans="1:7" x14ac:dyDescent="0.25">
      <c r="A399" t="s">
        <v>516</v>
      </c>
      <c r="B399" t="s">
        <v>133</v>
      </c>
      <c r="D399" t="s">
        <v>124</v>
      </c>
      <c r="E399">
        <v>15</v>
      </c>
      <c r="F399" s="104">
        <v>46118.354166666664</v>
      </c>
      <c r="G399" s="104">
        <v>46118.364583333336</v>
      </c>
    </row>
    <row r="400" spans="1:7" x14ac:dyDescent="0.25">
      <c r="A400" t="s">
        <v>516</v>
      </c>
      <c r="B400" t="s">
        <v>125</v>
      </c>
      <c r="D400" t="s">
        <v>122</v>
      </c>
      <c r="E400">
        <v>90</v>
      </c>
      <c r="F400" s="104">
        <v>46118.364583333336</v>
      </c>
      <c r="G400" s="104">
        <v>46118.427083333336</v>
      </c>
    </row>
    <row r="401" spans="1:7" x14ac:dyDescent="0.25">
      <c r="A401" t="s">
        <v>516</v>
      </c>
      <c r="B401" t="s">
        <v>134</v>
      </c>
      <c r="D401" t="s">
        <v>122</v>
      </c>
      <c r="E401">
        <v>15</v>
      </c>
      <c r="F401" s="104">
        <v>46118.427083333336</v>
      </c>
      <c r="G401" s="104">
        <v>46118.4375</v>
      </c>
    </row>
    <row r="402" spans="1:7" x14ac:dyDescent="0.25">
      <c r="A402" t="s">
        <v>516</v>
      </c>
      <c r="B402" t="s">
        <v>125</v>
      </c>
      <c r="D402" t="s">
        <v>122</v>
      </c>
      <c r="E402">
        <v>24</v>
      </c>
      <c r="F402" s="104">
        <v>46118.4375</v>
      </c>
      <c r="G402" s="104">
        <v>46118.45416666667</v>
      </c>
    </row>
    <row r="403" spans="1:7" x14ac:dyDescent="0.25">
      <c r="A403" t="s">
        <v>516</v>
      </c>
      <c r="B403" t="s">
        <v>135</v>
      </c>
      <c r="D403" t="s">
        <v>124</v>
      </c>
      <c r="E403">
        <v>5</v>
      </c>
      <c r="F403" s="104">
        <v>46118.45416666667</v>
      </c>
      <c r="G403" s="104">
        <v>46118.457638888889</v>
      </c>
    </row>
    <row r="404" spans="1:7" x14ac:dyDescent="0.25">
      <c r="A404" t="s">
        <v>516</v>
      </c>
      <c r="B404" t="s">
        <v>125</v>
      </c>
      <c r="D404" t="s">
        <v>122</v>
      </c>
      <c r="E404">
        <v>136</v>
      </c>
      <c r="F404" s="104">
        <v>46118.457638888889</v>
      </c>
      <c r="G404" s="104">
        <v>46118.552083333336</v>
      </c>
    </row>
    <row r="405" spans="1:7" x14ac:dyDescent="0.25">
      <c r="A405" t="s">
        <v>516</v>
      </c>
      <c r="B405" t="s">
        <v>126</v>
      </c>
      <c r="D405" t="s">
        <v>124</v>
      </c>
      <c r="E405">
        <v>12</v>
      </c>
      <c r="F405" s="104">
        <v>46118.552083333336</v>
      </c>
      <c r="G405" s="104">
        <v>46118.560416666667</v>
      </c>
    </row>
    <row r="406" spans="1:7" x14ac:dyDescent="0.25">
      <c r="A406" t="s">
        <v>516</v>
      </c>
      <c r="B406" t="s">
        <v>135</v>
      </c>
      <c r="D406" t="s">
        <v>124</v>
      </c>
      <c r="E406">
        <v>12</v>
      </c>
      <c r="F406" s="104">
        <v>46118.560416666667</v>
      </c>
      <c r="G406" s="104">
        <v>46118.568749999999</v>
      </c>
    </row>
    <row r="407" spans="1:7" x14ac:dyDescent="0.25">
      <c r="A407" t="s">
        <v>516</v>
      </c>
      <c r="B407" t="s">
        <v>126</v>
      </c>
      <c r="D407" t="s">
        <v>124</v>
      </c>
      <c r="E407">
        <v>6</v>
      </c>
      <c r="F407" s="104">
        <v>46118.568749999999</v>
      </c>
      <c r="G407" s="104">
        <v>46118.572916666664</v>
      </c>
    </row>
    <row r="408" spans="1:7" x14ac:dyDescent="0.25">
      <c r="A408" t="s">
        <v>516</v>
      </c>
      <c r="B408" t="s">
        <v>125</v>
      </c>
      <c r="D408" t="s">
        <v>122</v>
      </c>
      <c r="E408">
        <v>105</v>
      </c>
      <c r="F408" s="104">
        <v>46118.572916666664</v>
      </c>
      <c r="G408" s="104">
        <v>46118.645833333336</v>
      </c>
    </row>
    <row r="409" spans="1:7" x14ac:dyDescent="0.25">
      <c r="A409" t="s">
        <v>516</v>
      </c>
      <c r="B409" t="s">
        <v>134</v>
      </c>
      <c r="D409" t="s">
        <v>122</v>
      </c>
      <c r="E409">
        <v>15</v>
      </c>
      <c r="F409" s="104">
        <v>46118.645833333336</v>
      </c>
      <c r="G409" s="104">
        <v>46118.65625</v>
      </c>
    </row>
    <row r="410" spans="1:7" x14ac:dyDescent="0.25">
      <c r="A410" t="s">
        <v>516</v>
      </c>
      <c r="B410" t="s">
        <v>125</v>
      </c>
      <c r="D410" t="s">
        <v>122</v>
      </c>
      <c r="E410">
        <v>75</v>
      </c>
      <c r="F410" s="104">
        <v>46118.65625</v>
      </c>
      <c r="G410" s="104">
        <v>46118.708333333336</v>
      </c>
    </row>
    <row r="411" spans="1:7" x14ac:dyDescent="0.25">
      <c r="A411" t="s">
        <v>516</v>
      </c>
      <c r="B411" t="s">
        <v>123</v>
      </c>
      <c r="D411" t="s">
        <v>124</v>
      </c>
      <c r="E411">
        <v>60</v>
      </c>
      <c r="F411" s="104">
        <v>46118.708333333336</v>
      </c>
      <c r="G411" s="104">
        <v>46118.75</v>
      </c>
    </row>
    <row r="412" spans="1:7" x14ac:dyDescent="0.25">
      <c r="A412" t="s">
        <v>516</v>
      </c>
      <c r="B412" t="s">
        <v>133</v>
      </c>
      <c r="D412" t="s">
        <v>124</v>
      </c>
      <c r="E412">
        <v>14</v>
      </c>
      <c r="F412" s="104">
        <v>46119.354166666664</v>
      </c>
      <c r="G412" s="104">
        <v>46119.363888888889</v>
      </c>
    </row>
    <row r="413" spans="1:7" x14ac:dyDescent="0.25">
      <c r="A413" t="s">
        <v>516</v>
      </c>
      <c r="B413" t="s">
        <v>125</v>
      </c>
      <c r="D413" t="s">
        <v>122</v>
      </c>
      <c r="E413">
        <v>59</v>
      </c>
      <c r="F413" s="104">
        <v>46119.363888888889</v>
      </c>
      <c r="G413" s="104">
        <v>46119.404861111114</v>
      </c>
    </row>
    <row r="414" spans="1:7" x14ac:dyDescent="0.25">
      <c r="A414" t="s">
        <v>516</v>
      </c>
      <c r="B414" t="s">
        <v>135</v>
      </c>
      <c r="D414" t="s">
        <v>124</v>
      </c>
      <c r="E414">
        <v>8</v>
      </c>
      <c r="F414" s="104">
        <v>46119.404861111114</v>
      </c>
      <c r="G414" s="104">
        <v>46119.410416666666</v>
      </c>
    </row>
    <row r="415" spans="1:7" x14ac:dyDescent="0.25">
      <c r="A415" t="s">
        <v>516</v>
      </c>
      <c r="B415" t="s">
        <v>125</v>
      </c>
      <c r="D415" t="s">
        <v>122</v>
      </c>
      <c r="E415">
        <v>24</v>
      </c>
      <c r="F415" s="104">
        <v>46119.410416666666</v>
      </c>
      <c r="G415" s="104">
        <v>46119.427083333336</v>
      </c>
    </row>
    <row r="416" spans="1:7" x14ac:dyDescent="0.25">
      <c r="A416" t="s">
        <v>516</v>
      </c>
      <c r="B416" t="s">
        <v>134</v>
      </c>
      <c r="D416" t="s">
        <v>122</v>
      </c>
      <c r="E416">
        <v>15</v>
      </c>
      <c r="F416" s="104">
        <v>46119.427083333336</v>
      </c>
      <c r="G416" s="104">
        <v>46119.4375</v>
      </c>
    </row>
    <row r="417" spans="1:7" x14ac:dyDescent="0.25">
      <c r="A417" t="s">
        <v>516</v>
      </c>
      <c r="B417" t="s">
        <v>125</v>
      </c>
      <c r="D417" t="s">
        <v>122</v>
      </c>
      <c r="E417">
        <v>8</v>
      </c>
      <c r="F417" s="104">
        <v>46119.4375</v>
      </c>
      <c r="G417" s="104">
        <v>46119.443055555559</v>
      </c>
    </row>
    <row r="418" spans="1:7" x14ac:dyDescent="0.25">
      <c r="A418" t="s">
        <v>516</v>
      </c>
      <c r="B418" t="s">
        <v>135</v>
      </c>
      <c r="D418" t="s">
        <v>124</v>
      </c>
      <c r="E418">
        <v>9</v>
      </c>
      <c r="F418" s="104">
        <v>46119.443055555559</v>
      </c>
      <c r="G418" s="104">
        <v>46119.449305555558</v>
      </c>
    </row>
    <row r="419" spans="1:7" x14ac:dyDescent="0.25">
      <c r="A419" t="s">
        <v>516</v>
      </c>
      <c r="B419" t="s">
        <v>125</v>
      </c>
      <c r="D419" t="s">
        <v>122</v>
      </c>
      <c r="E419">
        <v>43</v>
      </c>
      <c r="F419" s="104">
        <v>46119.449305555558</v>
      </c>
      <c r="G419" s="104">
        <v>46119.479166666664</v>
      </c>
    </row>
    <row r="420" spans="1:7" x14ac:dyDescent="0.25">
      <c r="A420" t="s">
        <v>516</v>
      </c>
      <c r="B420" t="s">
        <v>154</v>
      </c>
      <c r="C420" t="s">
        <v>8678</v>
      </c>
      <c r="D420" t="s">
        <v>122</v>
      </c>
      <c r="E420">
        <v>15</v>
      </c>
      <c r="F420" s="104">
        <v>46119.479166666664</v>
      </c>
      <c r="G420" s="104">
        <v>46119.489583333336</v>
      </c>
    </row>
    <row r="421" spans="1:7" x14ac:dyDescent="0.25">
      <c r="A421" t="s">
        <v>516</v>
      </c>
      <c r="B421" t="s">
        <v>125</v>
      </c>
      <c r="D421" t="s">
        <v>122</v>
      </c>
      <c r="E421">
        <v>75</v>
      </c>
      <c r="F421" s="104">
        <v>46119.489583333336</v>
      </c>
      <c r="G421" s="104">
        <v>46119.541666666664</v>
      </c>
    </row>
    <row r="422" spans="1:7" x14ac:dyDescent="0.25">
      <c r="A422" t="s">
        <v>516</v>
      </c>
      <c r="B422" t="s">
        <v>126</v>
      </c>
      <c r="D422" t="s">
        <v>124</v>
      </c>
      <c r="E422">
        <v>1</v>
      </c>
      <c r="F422" s="104">
        <v>46119.541666666664</v>
      </c>
      <c r="G422" s="104">
        <v>46119.542361111111</v>
      </c>
    </row>
    <row r="423" spans="1:7" x14ac:dyDescent="0.25">
      <c r="A423" t="s">
        <v>516</v>
      </c>
      <c r="B423" t="s">
        <v>135</v>
      </c>
      <c r="D423" t="s">
        <v>124</v>
      </c>
      <c r="E423">
        <v>9</v>
      </c>
      <c r="F423" s="104">
        <v>46119.542361111111</v>
      </c>
      <c r="G423" s="104">
        <v>46119.548611111109</v>
      </c>
    </row>
    <row r="424" spans="1:7" x14ac:dyDescent="0.25">
      <c r="A424" t="s">
        <v>516</v>
      </c>
      <c r="B424" t="s">
        <v>126</v>
      </c>
      <c r="D424" t="s">
        <v>124</v>
      </c>
      <c r="E424">
        <v>20</v>
      </c>
      <c r="F424" s="104">
        <v>46119.548611111109</v>
      </c>
      <c r="G424" s="104">
        <v>46119.5625</v>
      </c>
    </row>
    <row r="425" spans="1:7" x14ac:dyDescent="0.25">
      <c r="A425" t="s">
        <v>516</v>
      </c>
      <c r="B425" t="s">
        <v>125</v>
      </c>
      <c r="D425" t="s">
        <v>122</v>
      </c>
      <c r="E425">
        <v>5</v>
      </c>
      <c r="F425" s="104">
        <v>46119.5625</v>
      </c>
      <c r="G425" s="104">
        <v>46119.565972222219</v>
      </c>
    </row>
    <row r="426" spans="1:7" x14ac:dyDescent="0.25">
      <c r="A426" t="s">
        <v>516</v>
      </c>
      <c r="B426" t="s">
        <v>135</v>
      </c>
      <c r="D426" t="s">
        <v>124</v>
      </c>
      <c r="E426">
        <v>5</v>
      </c>
      <c r="F426" s="104">
        <v>46119.565972222219</v>
      </c>
      <c r="G426" s="104">
        <v>46119.569444444445</v>
      </c>
    </row>
    <row r="427" spans="1:7" x14ac:dyDescent="0.25">
      <c r="A427" t="s">
        <v>516</v>
      </c>
      <c r="B427" t="s">
        <v>125</v>
      </c>
      <c r="D427" t="s">
        <v>122</v>
      </c>
      <c r="E427">
        <v>125</v>
      </c>
      <c r="F427" s="104">
        <v>46119.569444444445</v>
      </c>
      <c r="G427" s="104">
        <v>46119.65625</v>
      </c>
    </row>
    <row r="428" spans="1:7" x14ac:dyDescent="0.25">
      <c r="A428" t="s">
        <v>516</v>
      </c>
      <c r="B428" t="s">
        <v>134</v>
      </c>
      <c r="D428" t="s">
        <v>122</v>
      </c>
      <c r="E428">
        <v>15</v>
      </c>
      <c r="F428" s="104">
        <v>46119.65625</v>
      </c>
      <c r="G428" s="104">
        <v>46119.666666666664</v>
      </c>
    </row>
    <row r="429" spans="1:7" x14ac:dyDescent="0.25">
      <c r="A429" t="s">
        <v>516</v>
      </c>
      <c r="B429" t="s">
        <v>125</v>
      </c>
      <c r="D429" t="s">
        <v>122</v>
      </c>
      <c r="E429">
        <v>60</v>
      </c>
      <c r="F429" s="104">
        <v>46119.666666666664</v>
      </c>
      <c r="G429" s="104">
        <v>46119.708333333336</v>
      </c>
    </row>
    <row r="430" spans="1:7" x14ac:dyDescent="0.25">
      <c r="A430" t="s">
        <v>516</v>
      </c>
      <c r="B430" t="s">
        <v>123</v>
      </c>
      <c r="D430" t="s">
        <v>124</v>
      </c>
      <c r="E430">
        <v>60</v>
      </c>
      <c r="F430" s="104">
        <v>46119.708333333336</v>
      </c>
      <c r="G430" s="104">
        <v>46119.75</v>
      </c>
    </row>
    <row r="431" spans="1:7" x14ac:dyDescent="0.25">
      <c r="A431" t="s">
        <v>516</v>
      </c>
      <c r="B431" t="s">
        <v>133</v>
      </c>
      <c r="D431" t="s">
        <v>124</v>
      </c>
      <c r="E431">
        <v>20</v>
      </c>
      <c r="F431" s="104">
        <v>46120.354166666664</v>
      </c>
      <c r="G431" s="104">
        <v>46120.368055555555</v>
      </c>
    </row>
    <row r="432" spans="1:7" x14ac:dyDescent="0.25">
      <c r="A432" t="s">
        <v>516</v>
      </c>
      <c r="B432" t="s">
        <v>125</v>
      </c>
      <c r="D432" t="s">
        <v>122</v>
      </c>
      <c r="E432">
        <v>100</v>
      </c>
      <c r="F432" s="104">
        <v>46120.368055555555</v>
      </c>
      <c r="G432" s="104">
        <v>46120.4375</v>
      </c>
    </row>
    <row r="433" spans="1:7" x14ac:dyDescent="0.25">
      <c r="A433" t="s">
        <v>516</v>
      </c>
      <c r="B433" t="s">
        <v>134</v>
      </c>
      <c r="D433" t="s">
        <v>122</v>
      </c>
      <c r="E433">
        <v>15</v>
      </c>
      <c r="F433" s="104">
        <v>46120.4375</v>
      </c>
      <c r="G433" s="104">
        <v>46120.447916666664</v>
      </c>
    </row>
    <row r="434" spans="1:7" x14ac:dyDescent="0.25">
      <c r="A434" t="s">
        <v>516</v>
      </c>
      <c r="B434" t="s">
        <v>125</v>
      </c>
      <c r="D434" t="s">
        <v>122</v>
      </c>
      <c r="E434">
        <v>40</v>
      </c>
      <c r="F434" s="104">
        <v>46120.447916666664</v>
      </c>
      <c r="G434" s="104">
        <v>46120.475694444445</v>
      </c>
    </row>
    <row r="435" spans="1:7" x14ac:dyDescent="0.25">
      <c r="A435" t="s">
        <v>516</v>
      </c>
      <c r="B435" t="s">
        <v>135</v>
      </c>
      <c r="D435" t="s">
        <v>124</v>
      </c>
      <c r="E435">
        <v>7</v>
      </c>
      <c r="F435" s="104">
        <v>46120.475694444445</v>
      </c>
      <c r="G435" s="104">
        <v>46120.480555555558</v>
      </c>
    </row>
    <row r="436" spans="1:7" x14ac:dyDescent="0.25">
      <c r="A436" t="s">
        <v>516</v>
      </c>
      <c r="B436" t="s">
        <v>125</v>
      </c>
      <c r="D436" t="s">
        <v>122</v>
      </c>
      <c r="E436">
        <v>88</v>
      </c>
      <c r="F436" s="104">
        <v>46120.480555555558</v>
      </c>
      <c r="G436" s="104">
        <v>46120.541666666664</v>
      </c>
    </row>
    <row r="437" spans="1:7" x14ac:dyDescent="0.25">
      <c r="A437" t="s">
        <v>516</v>
      </c>
      <c r="B437" t="s">
        <v>126</v>
      </c>
      <c r="D437" t="s">
        <v>124</v>
      </c>
      <c r="E437">
        <v>30</v>
      </c>
      <c r="F437" s="104">
        <v>46120.541666666664</v>
      </c>
      <c r="G437" s="104">
        <v>46120.5625</v>
      </c>
    </row>
    <row r="438" spans="1:7" x14ac:dyDescent="0.25">
      <c r="A438" t="s">
        <v>516</v>
      </c>
      <c r="B438" t="s">
        <v>142</v>
      </c>
      <c r="C438" t="s">
        <v>143</v>
      </c>
      <c r="D438" t="s">
        <v>122</v>
      </c>
      <c r="E438">
        <v>15</v>
      </c>
      <c r="F438" s="104">
        <v>46120.5625</v>
      </c>
      <c r="G438" s="104">
        <v>46120.572916666664</v>
      </c>
    </row>
    <row r="439" spans="1:7" x14ac:dyDescent="0.25">
      <c r="A439" t="s">
        <v>516</v>
      </c>
      <c r="B439" t="s">
        <v>135</v>
      </c>
      <c r="D439" t="s">
        <v>124</v>
      </c>
      <c r="E439">
        <v>8</v>
      </c>
      <c r="F439" s="104">
        <v>46120.572916666664</v>
      </c>
      <c r="G439" s="104">
        <v>46120.578472222223</v>
      </c>
    </row>
    <row r="440" spans="1:7" x14ac:dyDescent="0.25">
      <c r="A440" t="s">
        <v>516</v>
      </c>
      <c r="B440" t="s">
        <v>142</v>
      </c>
      <c r="C440" t="s">
        <v>143</v>
      </c>
      <c r="D440" t="s">
        <v>122</v>
      </c>
      <c r="E440">
        <v>7</v>
      </c>
      <c r="F440" s="104">
        <v>46120.578472222223</v>
      </c>
      <c r="G440" s="104">
        <v>46120.583333333336</v>
      </c>
    </row>
    <row r="441" spans="1:7" x14ac:dyDescent="0.25">
      <c r="A441" t="s">
        <v>516</v>
      </c>
      <c r="B441" t="s">
        <v>125</v>
      </c>
      <c r="D441" t="s">
        <v>122</v>
      </c>
      <c r="E441">
        <v>45</v>
      </c>
      <c r="F441" s="104">
        <v>46120.583333333336</v>
      </c>
      <c r="G441" s="104">
        <v>46120.614583333336</v>
      </c>
    </row>
    <row r="442" spans="1:7" x14ac:dyDescent="0.25">
      <c r="A442" t="s">
        <v>516</v>
      </c>
      <c r="B442" t="s">
        <v>134</v>
      </c>
      <c r="D442" t="s">
        <v>122</v>
      </c>
      <c r="E442">
        <v>15</v>
      </c>
      <c r="F442" s="104">
        <v>46120.614583333336</v>
      </c>
      <c r="G442" s="104">
        <v>46120.625</v>
      </c>
    </row>
    <row r="443" spans="1:7" x14ac:dyDescent="0.25">
      <c r="A443" t="s">
        <v>516</v>
      </c>
      <c r="B443" t="s">
        <v>125</v>
      </c>
      <c r="D443" t="s">
        <v>122</v>
      </c>
      <c r="E443">
        <v>16</v>
      </c>
      <c r="F443" s="104">
        <v>46120.625</v>
      </c>
      <c r="G443" s="104">
        <v>46120.636111111111</v>
      </c>
    </row>
    <row r="444" spans="1:7" x14ac:dyDescent="0.25">
      <c r="A444" t="s">
        <v>516</v>
      </c>
      <c r="B444" t="s">
        <v>135</v>
      </c>
      <c r="D444" t="s">
        <v>124</v>
      </c>
      <c r="E444">
        <v>8</v>
      </c>
      <c r="F444" s="104">
        <v>46120.636111111111</v>
      </c>
      <c r="G444" s="104">
        <v>46120.64166666667</v>
      </c>
    </row>
    <row r="445" spans="1:7" x14ac:dyDescent="0.25">
      <c r="A445" t="s">
        <v>516</v>
      </c>
      <c r="B445" t="s">
        <v>125</v>
      </c>
      <c r="D445" t="s">
        <v>122</v>
      </c>
      <c r="E445">
        <v>87</v>
      </c>
      <c r="F445" s="104">
        <v>46120.64166666667</v>
      </c>
      <c r="G445" s="104">
        <v>46120.70208333333</v>
      </c>
    </row>
    <row r="446" spans="1:7" x14ac:dyDescent="0.25">
      <c r="A446" t="s">
        <v>516</v>
      </c>
      <c r="B446" t="s">
        <v>135</v>
      </c>
      <c r="D446" t="s">
        <v>124</v>
      </c>
      <c r="E446">
        <v>9</v>
      </c>
      <c r="F446" s="104">
        <v>46120.70208333333</v>
      </c>
      <c r="G446" s="104">
        <v>46120.708333333336</v>
      </c>
    </row>
    <row r="447" spans="1:7" x14ac:dyDescent="0.25">
      <c r="A447" t="s">
        <v>516</v>
      </c>
      <c r="B447" t="s">
        <v>123</v>
      </c>
      <c r="D447" t="s">
        <v>124</v>
      </c>
      <c r="E447">
        <v>60</v>
      </c>
      <c r="F447" s="104">
        <v>46120.708333333336</v>
      </c>
      <c r="G447" s="104">
        <v>46120.75</v>
      </c>
    </row>
    <row r="448" spans="1:7" x14ac:dyDescent="0.25">
      <c r="A448" t="s">
        <v>516</v>
      </c>
      <c r="B448" t="s">
        <v>133</v>
      </c>
      <c r="D448" t="s">
        <v>124</v>
      </c>
      <c r="E448">
        <v>7</v>
      </c>
      <c r="F448" s="104">
        <v>46121.416666666664</v>
      </c>
      <c r="G448" s="104">
        <v>46121.421527777777</v>
      </c>
    </row>
    <row r="449" spans="1:7" x14ac:dyDescent="0.25">
      <c r="A449" t="s">
        <v>516</v>
      </c>
      <c r="B449" t="s">
        <v>150</v>
      </c>
      <c r="C449" t="s">
        <v>8665</v>
      </c>
      <c r="D449" t="s">
        <v>122</v>
      </c>
      <c r="E449">
        <v>113</v>
      </c>
      <c r="F449" s="104">
        <v>46121.421527777777</v>
      </c>
      <c r="G449" s="104">
        <v>46121.5</v>
      </c>
    </row>
    <row r="450" spans="1:7" x14ac:dyDescent="0.25">
      <c r="A450" t="s">
        <v>516</v>
      </c>
      <c r="B450" t="s">
        <v>134</v>
      </c>
      <c r="D450" t="s">
        <v>122</v>
      </c>
      <c r="E450">
        <v>15</v>
      </c>
      <c r="F450" s="104">
        <v>46121.5</v>
      </c>
      <c r="G450" s="104">
        <v>46121.510416666664</v>
      </c>
    </row>
    <row r="451" spans="1:7" x14ac:dyDescent="0.25">
      <c r="A451" t="s">
        <v>516</v>
      </c>
      <c r="B451" t="s">
        <v>150</v>
      </c>
      <c r="C451" t="s">
        <v>8664</v>
      </c>
      <c r="D451" t="s">
        <v>122</v>
      </c>
      <c r="E451">
        <v>105</v>
      </c>
      <c r="F451" s="104">
        <v>46121.510416666664</v>
      </c>
      <c r="G451" s="104">
        <v>46121.583333333336</v>
      </c>
    </row>
    <row r="452" spans="1:7" x14ac:dyDescent="0.25">
      <c r="A452" t="s">
        <v>516</v>
      </c>
      <c r="B452" t="s">
        <v>126</v>
      </c>
      <c r="D452" t="s">
        <v>124</v>
      </c>
      <c r="E452">
        <v>30</v>
      </c>
      <c r="F452" s="104">
        <v>46121.583333333336</v>
      </c>
      <c r="G452" s="104">
        <v>46121.604166666664</v>
      </c>
    </row>
    <row r="453" spans="1:7" x14ac:dyDescent="0.25">
      <c r="A453" t="s">
        <v>516</v>
      </c>
      <c r="B453" t="s">
        <v>150</v>
      </c>
      <c r="C453" t="s">
        <v>8664</v>
      </c>
      <c r="D453" t="s">
        <v>122</v>
      </c>
      <c r="E453">
        <v>90</v>
      </c>
      <c r="F453" s="104">
        <v>46121.604166666664</v>
      </c>
      <c r="G453" s="104">
        <v>46121.666666666664</v>
      </c>
    </row>
    <row r="454" spans="1:7" x14ac:dyDescent="0.25">
      <c r="A454" t="s">
        <v>516</v>
      </c>
      <c r="B454" t="s">
        <v>134</v>
      </c>
      <c r="D454" t="s">
        <v>122</v>
      </c>
      <c r="E454">
        <v>15</v>
      </c>
      <c r="F454" s="104">
        <v>46121.666666666664</v>
      </c>
      <c r="G454" s="104">
        <v>46121.677083333336</v>
      </c>
    </row>
    <row r="455" spans="1:7" x14ac:dyDescent="0.25">
      <c r="A455" t="s">
        <v>516</v>
      </c>
      <c r="B455" t="s">
        <v>150</v>
      </c>
      <c r="C455" t="s">
        <v>8664</v>
      </c>
      <c r="D455" t="s">
        <v>122</v>
      </c>
      <c r="E455">
        <v>105</v>
      </c>
      <c r="F455" s="104">
        <v>46121.677083333336</v>
      </c>
      <c r="G455" s="104">
        <v>46121.75</v>
      </c>
    </row>
    <row r="456" spans="1:7" x14ac:dyDescent="0.25">
      <c r="A456" t="s">
        <v>516</v>
      </c>
      <c r="B456" t="s">
        <v>123</v>
      </c>
      <c r="D456" t="s">
        <v>124</v>
      </c>
      <c r="E456">
        <v>60</v>
      </c>
      <c r="F456" s="104">
        <v>46121.75</v>
      </c>
      <c r="G456" s="104">
        <v>46121.791666666664</v>
      </c>
    </row>
    <row r="457" spans="1:7" x14ac:dyDescent="0.25">
      <c r="A457" t="s">
        <v>516</v>
      </c>
      <c r="B457" t="s">
        <v>133</v>
      </c>
      <c r="D457" t="s">
        <v>124</v>
      </c>
      <c r="E457">
        <v>14</v>
      </c>
      <c r="F457" s="104">
        <v>46122.416666666664</v>
      </c>
      <c r="G457" s="104">
        <v>46122.426388888889</v>
      </c>
    </row>
    <row r="458" spans="1:7" x14ac:dyDescent="0.25">
      <c r="A458" t="s">
        <v>516</v>
      </c>
      <c r="B458" t="s">
        <v>125</v>
      </c>
      <c r="D458" t="s">
        <v>122</v>
      </c>
      <c r="E458">
        <v>1</v>
      </c>
      <c r="F458" s="104">
        <v>46122.426388888889</v>
      </c>
      <c r="G458" s="104">
        <v>46122.427083333336</v>
      </c>
    </row>
    <row r="459" spans="1:7" x14ac:dyDescent="0.25">
      <c r="A459" t="s">
        <v>516</v>
      </c>
      <c r="B459" t="s">
        <v>150</v>
      </c>
      <c r="C459" t="s">
        <v>8665</v>
      </c>
      <c r="D459" t="s">
        <v>122</v>
      </c>
      <c r="E459">
        <v>106</v>
      </c>
      <c r="F459" s="104">
        <v>46122.427083333336</v>
      </c>
      <c r="G459" s="104">
        <v>46122.500694444447</v>
      </c>
    </row>
    <row r="460" spans="1:7" x14ac:dyDescent="0.25">
      <c r="A460" t="s">
        <v>516</v>
      </c>
      <c r="B460" t="s">
        <v>134</v>
      </c>
      <c r="D460" t="s">
        <v>122</v>
      </c>
      <c r="E460">
        <v>14</v>
      </c>
      <c r="F460" s="104">
        <v>46122.500694444447</v>
      </c>
      <c r="G460" s="104">
        <v>46122.510416666664</v>
      </c>
    </row>
    <row r="461" spans="1:7" x14ac:dyDescent="0.25">
      <c r="A461" t="s">
        <v>516</v>
      </c>
      <c r="B461" t="s">
        <v>150</v>
      </c>
      <c r="C461" t="s">
        <v>8664</v>
      </c>
      <c r="D461" t="s">
        <v>122</v>
      </c>
      <c r="E461">
        <v>105</v>
      </c>
      <c r="F461" s="104">
        <v>46122.510416666664</v>
      </c>
      <c r="G461" s="104">
        <v>46122.583333333336</v>
      </c>
    </row>
    <row r="462" spans="1:7" x14ac:dyDescent="0.25">
      <c r="A462" t="s">
        <v>516</v>
      </c>
      <c r="B462" t="s">
        <v>126</v>
      </c>
      <c r="D462" t="s">
        <v>124</v>
      </c>
      <c r="E462">
        <v>30</v>
      </c>
      <c r="F462" s="104">
        <v>46122.583333333336</v>
      </c>
      <c r="G462" s="104">
        <v>46122.604166666664</v>
      </c>
    </row>
    <row r="463" spans="1:7" x14ac:dyDescent="0.25">
      <c r="A463" t="s">
        <v>516</v>
      </c>
      <c r="B463" t="s">
        <v>150</v>
      </c>
      <c r="C463" t="s">
        <v>8664</v>
      </c>
      <c r="D463" t="s">
        <v>122</v>
      </c>
      <c r="E463">
        <v>90</v>
      </c>
      <c r="F463" s="104">
        <v>46122.604166666664</v>
      </c>
      <c r="G463" s="104">
        <v>46122.666666666664</v>
      </c>
    </row>
    <row r="464" spans="1:7" x14ac:dyDescent="0.25">
      <c r="A464" t="s">
        <v>516</v>
      </c>
      <c r="B464" t="s">
        <v>134</v>
      </c>
      <c r="D464" t="s">
        <v>122</v>
      </c>
      <c r="E464">
        <v>15</v>
      </c>
      <c r="F464" s="104">
        <v>46122.666666666664</v>
      </c>
      <c r="G464" s="104">
        <v>46122.677083333336</v>
      </c>
    </row>
    <row r="465" spans="1:7" x14ac:dyDescent="0.25">
      <c r="A465" t="s">
        <v>516</v>
      </c>
      <c r="B465" t="s">
        <v>150</v>
      </c>
      <c r="C465" t="s">
        <v>8664</v>
      </c>
      <c r="D465" t="s">
        <v>122</v>
      </c>
      <c r="E465">
        <v>105</v>
      </c>
      <c r="F465" s="104">
        <v>46122.677083333336</v>
      </c>
      <c r="G465" s="104">
        <v>46122.75</v>
      </c>
    </row>
    <row r="466" spans="1:7" x14ac:dyDescent="0.25">
      <c r="A466" t="s">
        <v>516</v>
      </c>
      <c r="B466" t="s">
        <v>123</v>
      </c>
      <c r="D466" t="s">
        <v>124</v>
      </c>
      <c r="E466">
        <v>60</v>
      </c>
      <c r="F466" s="104">
        <v>46122.75</v>
      </c>
      <c r="G466" s="104">
        <v>46122.791666666664</v>
      </c>
    </row>
    <row r="467" spans="1:7" x14ac:dyDescent="0.25">
      <c r="A467" t="s">
        <v>516</v>
      </c>
      <c r="B467" t="s">
        <v>158</v>
      </c>
      <c r="D467" t="s">
        <v>124</v>
      </c>
      <c r="E467">
        <v>510</v>
      </c>
      <c r="F467" s="104">
        <v>46125.354166666664</v>
      </c>
      <c r="G467" s="104">
        <v>46125.708333333336</v>
      </c>
    </row>
    <row r="468" spans="1:7" x14ac:dyDescent="0.25">
      <c r="A468" t="s">
        <v>516</v>
      </c>
      <c r="B468" t="s">
        <v>123</v>
      </c>
      <c r="D468" t="s">
        <v>124</v>
      </c>
      <c r="E468">
        <v>60</v>
      </c>
      <c r="F468" s="104">
        <v>46125.708333333336</v>
      </c>
      <c r="G468" s="104">
        <v>46125.75</v>
      </c>
    </row>
    <row r="469" spans="1:7" x14ac:dyDescent="0.25">
      <c r="A469" t="s">
        <v>516</v>
      </c>
      <c r="B469" t="s">
        <v>131</v>
      </c>
      <c r="D469" t="s">
        <v>124</v>
      </c>
      <c r="E469">
        <v>144</v>
      </c>
      <c r="F469" s="104">
        <v>46126.354166666664</v>
      </c>
      <c r="G469" s="104">
        <v>46126.45416666667</v>
      </c>
    </row>
    <row r="470" spans="1:7" x14ac:dyDescent="0.25">
      <c r="A470" t="s">
        <v>516</v>
      </c>
      <c r="B470" t="s">
        <v>125</v>
      </c>
      <c r="D470" t="s">
        <v>122</v>
      </c>
      <c r="E470">
        <v>33</v>
      </c>
      <c r="F470" s="104">
        <v>46126.45416666667</v>
      </c>
      <c r="G470" s="104">
        <v>46126.477083333331</v>
      </c>
    </row>
    <row r="471" spans="1:7" x14ac:dyDescent="0.25">
      <c r="A471" t="s">
        <v>516</v>
      </c>
      <c r="B471" t="s">
        <v>135</v>
      </c>
      <c r="D471" t="s">
        <v>124</v>
      </c>
      <c r="E471">
        <v>12</v>
      </c>
      <c r="F471" s="104">
        <v>46126.477083333331</v>
      </c>
      <c r="G471" s="104">
        <v>46126.48541666667</v>
      </c>
    </row>
    <row r="472" spans="1:7" x14ac:dyDescent="0.25">
      <c r="A472" t="s">
        <v>516</v>
      </c>
      <c r="B472" t="s">
        <v>125</v>
      </c>
      <c r="D472" t="s">
        <v>122</v>
      </c>
      <c r="E472">
        <v>51</v>
      </c>
      <c r="F472" s="104">
        <v>46126.48541666667</v>
      </c>
      <c r="G472" s="104">
        <v>46126.520833333336</v>
      </c>
    </row>
    <row r="473" spans="1:7" x14ac:dyDescent="0.25">
      <c r="A473" t="s">
        <v>516</v>
      </c>
      <c r="B473" t="s">
        <v>126</v>
      </c>
      <c r="D473" t="s">
        <v>124</v>
      </c>
      <c r="E473">
        <v>30</v>
      </c>
      <c r="F473" s="104">
        <v>46126.520833333336</v>
      </c>
      <c r="G473" s="104">
        <v>46126.541666666664</v>
      </c>
    </row>
    <row r="474" spans="1:7" x14ac:dyDescent="0.25">
      <c r="A474" t="s">
        <v>516</v>
      </c>
      <c r="B474" t="s">
        <v>125</v>
      </c>
      <c r="D474" t="s">
        <v>122</v>
      </c>
      <c r="E474">
        <v>104</v>
      </c>
      <c r="F474" s="104">
        <v>46126.541666666664</v>
      </c>
      <c r="G474" s="104">
        <v>46126.613888888889</v>
      </c>
    </row>
    <row r="475" spans="1:7" x14ac:dyDescent="0.25">
      <c r="A475" t="s">
        <v>516</v>
      </c>
      <c r="B475" t="s">
        <v>135</v>
      </c>
      <c r="D475" t="s">
        <v>124</v>
      </c>
      <c r="E475">
        <v>7</v>
      </c>
      <c r="F475" s="104">
        <v>46126.613888888889</v>
      </c>
      <c r="G475" s="104">
        <v>46126.618750000001</v>
      </c>
    </row>
    <row r="476" spans="1:7" x14ac:dyDescent="0.25">
      <c r="A476" t="s">
        <v>516</v>
      </c>
      <c r="B476" t="s">
        <v>125</v>
      </c>
      <c r="D476" t="s">
        <v>122</v>
      </c>
      <c r="E476">
        <v>24</v>
      </c>
      <c r="F476" s="104">
        <v>46126.618750000001</v>
      </c>
      <c r="G476" s="104">
        <v>46126.635416666664</v>
      </c>
    </row>
    <row r="477" spans="1:7" x14ac:dyDescent="0.25">
      <c r="A477" t="s">
        <v>516</v>
      </c>
      <c r="B477" t="s">
        <v>134</v>
      </c>
      <c r="D477" t="s">
        <v>122</v>
      </c>
      <c r="E477">
        <v>15</v>
      </c>
      <c r="F477" s="104">
        <v>46126.635416666664</v>
      </c>
      <c r="G477" s="104">
        <v>46126.645833333336</v>
      </c>
    </row>
    <row r="478" spans="1:7" x14ac:dyDescent="0.25">
      <c r="A478" t="s">
        <v>516</v>
      </c>
      <c r="B478" t="s">
        <v>125</v>
      </c>
      <c r="D478" t="s">
        <v>122</v>
      </c>
      <c r="E478">
        <v>90</v>
      </c>
      <c r="F478" s="104">
        <v>46126.645833333336</v>
      </c>
      <c r="G478" s="104">
        <v>46126.708333333336</v>
      </c>
    </row>
    <row r="479" spans="1:7" x14ac:dyDescent="0.25">
      <c r="A479" t="s">
        <v>516</v>
      </c>
      <c r="B479" t="s">
        <v>123</v>
      </c>
      <c r="D479" t="s">
        <v>124</v>
      </c>
      <c r="E479">
        <v>60</v>
      </c>
      <c r="F479" s="104">
        <v>46126.708333333336</v>
      </c>
      <c r="G479" s="104">
        <v>46126.75</v>
      </c>
    </row>
    <row r="480" spans="1:7" x14ac:dyDescent="0.25">
      <c r="A480" t="s">
        <v>516</v>
      </c>
      <c r="B480" t="s">
        <v>133</v>
      </c>
      <c r="D480" t="s">
        <v>124</v>
      </c>
      <c r="E480">
        <v>27</v>
      </c>
      <c r="F480" s="104">
        <v>46127.354166666664</v>
      </c>
      <c r="G480" s="104">
        <v>46127.372916666667</v>
      </c>
    </row>
    <row r="481" spans="1:7" x14ac:dyDescent="0.25">
      <c r="A481" t="s">
        <v>516</v>
      </c>
      <c r="B481" t="s">
        <v>125</v>
      </c>
      <c r="D481" t="s">
        <v>122</v>
      </c>
      <c r="E481">
        <v>69</v>
      </c>
      <c r="F481" s="104">
        <v>46127.372916666667</v>
      </c>
      <c r="G481" s="104">
        <v>46127.42083333333</v>
      </c>
    </row>
    <row r="482" spans="1:7" x14ac:dyDescent="0.25">
      <c r="A482" t="s">
        <v>516</v>
      </c>
      <c r="B482" t="s">
        <v>135</v>
      </c>
      <c r="D482" t="s">
        <v>124</v>
      </c>
      <c r="E482">
        <v>7</v>
      </c>
      <c r="F482" s="104">
        <v>46127.42083333333</v>
      </c>
      <c r="G482" s="104">
        <v>46127.425694444442</v>
      </c>
    </row>
    <row r="483" spans="1:7" x14ac:dyDescent="0.25">
      <c r="A483" t="s">
        <v>516</v>
      </c>
      <c r="B483" t="s">
        <v>125</v>
      </c>
      <c r="D483" t="s">
        <v>122</v>
      </c>
      <c r="E483">
        <v>17</v>
      </c>
      <c r="F483" s="104">
        <v>46127.425694444442</v>
      </c>
      <c r="G483" s="104">
        <v>46127.4375</v>
      </c>
    </row>
    <row r="484" spans="1:7" x14ac:dyDescent="0.25">
      <c r="A484" t="s">
        <v>516</v>
      </c>
      <c r="B484" t="s">
        <v>134</v>
      </c>
      <c r="D484" t="s">
        <v>122</v>
      </c>
      <c r="E484">
        <v>15</v>
      </c>
      <c r="F484" s="104">
        <v>46127.4375</v>
      </c>
      <c r="G484" s="104">
        <v>46127.447916666664</v>
      </c>
    </row>
    <row r="485" spans="1:7" x14ac:dyDescent="0.25">
      <c r="A485" t="s">
        <v>516</v>
      </c>
      <c r="B485" t="s">
        <v>125</v>
      </c>
      <c r="D485" t="s">
        <v>122</v>
      </c>
      <c r="E485">
        <v>7</v>
      </c>
      <c r="F485" s="104">
        <v>46127.447916666664</v>
      </c>
      <c r="G485" s="104">
        <v>46127.452777777777</v>
      </c>
    </row>
    <row r="486" spans="1:7" x14ac:dyDescent="0.25">
      <c r="A486" t="s">
        <v>516</v>
      </c>
      <c r="B486" t="s">
        <v>135</v>
      </c>
      <c r="D486" t="s">
        <v>124</v>
      </c>
      <c r="E486">
        <v>11</v>
      </c>
      <c r="F486" s="104">
        <v>46127.452777777777</v>
      </c>
      <c r="G486" s="104">
        <v>46127.460416666669</v>
      </c>
    </row>
    <row r="487" spans="1:7" x14ac:dyDescent="0.25">
      <c r="A487" t="s">
        <v>516</v>
      </c>
      <c r="B487" t="s">
        <v>125</v>
      </c>
      <c r="D487" t="s">
        <v>122</v>
      </c>
      <c r="E487">
        <v>13</v>
      </c>
      <c r="F487" s="104">
        <v>46127.460416666669</v>
      </c>
      <c r="G487" s="104">
        <v>46127.469444444447</v>
      </c>
    </row>
    <row r="488" spans="1:7" x14ac:dyDescent="0.25">
      <c r="A488" t="s">
        <v>516</v>
      </c>
      <c r="B488" t="s">
        <v>135</v>
      </c>
      <c r="D488" t="s">
        <v>124</v>
      </c>
      <c r="E488">
        <v>8</v>
      </c>
      <c r="F488" s="104">
        <v>46127.469444444447</v>
      </c>
      <c r="G488" s="104">
        <v>46127.474999999999</v>
      </c>
    </row>
    <row r="489" spans="1:7" x14ac:dyDescent="0.25">
      <c r="A489" t="s">
        <v>516</v>
      </c>
      <c r="B489" t="s">
        <v>125</v>
      </c>
      <c r="D489" t="s">
        <v>122</v>
      </c>
      <c r="E489">
        <v>16</v>
      </c>
      <c r="F489" s="104">
        <v>46127.474999999999</v>
      </c>
      <c r="G489" s="104">
        <v>46127.486111111109</v>
      </c>
    </row>
    <row r="490" spans="1:7" x14ac:dyDescent="0.25">
      <c r="A490" t="s">
        <v>516</v>
      </c>
      <c r="B490" t="s">
        <v>135</v>
      </c>
      <c r="D490" t="s">
        <v>124</v>
      </c>
      <c r="E490">
        <v>5</v>
      </c>
      <c r="F490" s="104">
        <v>46127.486111111109</v>
      </c>
      <c r="G490" s="104">
        <v>46127.489583333336</v>
      </c>
    </row>
    <row r="491" spans="1:7" x14ac:dyDescent="0.25">
      <c r="A491" t="s">
        <v>516</v>
      </c>
      <c r="B491" t="s">
        <v>125</v>
      </c>
      <c r="D491" t="s">
        <v>122</v>
      </c>
      <c r="E491">
        <v>63</v>
      </c>
      <c r="F491" s="104">
        <v>46127.489583333336</v>
      </c>
      <c r="G491" s="104">
        <v>46127.533333333333</v>
      </c>
    </row>
    <row r="492" spans="1:7" x14ac:dyDescent="0.25">
      <c r="A492" t="s">
        <v>516</v>
      </c>
      <c r="B492" t="s">
        <v>137</v>
      </c>
      <c r="C492" t="s">
        <v>8679</v>
      </c>
      <c r="D492" t="s">
        <v>122</v>
      </c>
      <c r="E492">
        <v>28</v>
      </c>
      <c r="F492" s="104">
        <v>46127.533333333333</v>
      </c>
      <c r="G492" s="104">
        <v>46127.552777777775</v>
      </c>
    </row>
    <row r="493" spans="1:7" x14ac:dyDescent="0.25">
      <c r="A493" t="s">
        <v>516</v>
      </c>
      <c r="B493" t="s">
        <v>126</v>
      </c>
      <c r="D493" t="s">
        <v>124</v>
      </c>
      <c r="E493">
        <v>14</v>
      </c>
      <c r="F493" s="104">
        <v>46127.552777777775</v>
      </c>
      <c r="G493" s="104">
        <v>46127.5625</v>
      </c>
    </row>
    <row r="494" spans="1:7" x14ac:dyDescent="0.25">
      <c r="A494" t="s">
        <v>516</v>
      </c>
      <c r="B494" t="s">
        <v>125</v>
      </c>
      <c r="D494" t="s">
        <v>122</v>
      </c>
      <c r="E494">
        <v>36</v>
      </c>
      <c r="F494" s="104">
        <v>46127.5625</v>
      </c>
      <c r="G494" s="104">
        <v>46127.587500000001</v>
      </c>
    </row>
    <row r="495" spans="1:7" x14ac:dyDescent="0.25">
      <c r="A495" t="s">
        <v>516</v>
      </c>
      <c r="B495" t="s">
        <v>135</v>
      </c>
      <c r="D495" t="s">
        <v>124</v>
      </c>
      <c r="E495">
        <v>8</v>
      </c>
      <c r="F495" s="104">
        <v>46127.587500000001</v>
      </c>
      <c r="G495" s="104">
        <v>46127.593055555553</v>
      </c>
    </row>
    <row r="496" spans="1:7" x14ac:dyDescent="0.25">
      <c r="A496" t="s">
        <v>516</v>
      </c>
      <c r="B496" t="s">
        <v>125</v>
      </c>
      <c r="D496" t="s">
        <v>122</v>
      </c>
      <c r="E496">
        <v>61</v>
      </c>
      <c r="F496" s="104">
        <v>46127.593055555553</v>
      </c>
      <c r="G496" s="104">
        <v>46127.635416666664</v>
      </c>
    </row>
    <row r="497" spans="1:7" x14ac:dyDescent="0.25">
      <c r="A497" t="s">
        <v>516</v>
      </c>
      <c r="B497" t="s">
        <v>134</v>
      </c>
      <c r="D497" t="s">
        <v>122</v>
      </c>
      <c r="E497">
        <v>15</v>
      </c>
      <c r="F497" s="104">
        <v>46127.635416666664</v>
      </c>
      <c r="G497" s="104">
        <v>46127.645833333336</v>
      </c>
    </row>
    <row r="498" spans="1:7" x14ac:dyDescent="0.25">
      <c r="A498" t="s">
        <v>516</v>
      </c>
      <c r="B498" t="s">
        <v>125</v>
      </c>
      <c r="D498" t="s">
        <v>122</v>
      </c>
      <c r="E498">
        <v>90</v>
      </c>
      <c r="F498" s="104">
        <v>46127.645833333336</v>
      </c>
      <c r="G498" s="104">
        <v>46127.708333333336</v>
      </c>
    </row>
    <row r="499" spans="1:7" x14ac:dyDescent="0.25">
      <c r="A499" t="s">
        <v>516</v>
      </c>
      <c r="B499" t="s">
        <v>123</v>
      </c>
      <c r="D499" t="s">
        <v>124</v>
      </c>
      <c r="E499">
        <v>60</v>
      </c>
      <c r="F499" s="104">
        <v>46127.708333333336</v>
      </c>
      <c r="G499" s="104">
        <v>46127.75</v>
      </c>
    </row>
    <row r="500" spans="1:7" x14ac:dyDescent="0.25">
      <c r="A500" t="s">
        <v>516</v>
      </c>
      <c r="B500" t="s">
        <v>133</v>
      </c>
      <c r="D500" t="s">
        <v>124</v>
      </c>
      <c r="E500">
        <v>7</v>
      </c>
      <c r="F500" s="104">
        <v>46128.354166666664</v>
      </c>
      <c r="G500" s="104">
        <v>46128.359027777777</v>
      </c>
    </row>
    <row r="501" spans="1:7" x14ac:dyDescent="0.25">
      <c r="A501" t="s">
        <v>516</v>
      </c>
      <c r="B501" t="s">
        <v>125</v>
      </c>
      <c r="D501" t="s">
        <v>122</v>
      </c>
      <c r="E501">
        <v>83</v>
      </c>
      <c r="F501" s="104">
        <v>46128.359027777777</v>
      </c>
      <c r="G501" s="104">
        <v>46128.416666666664</v>
      </c>
    </row>
    <row r="502" spans="1:7" x14ac:dyDescent="0.25">
      <c r="A502" t="s">
        <v>516</v>
      </c>
      <c r="B502" t="s">
        <v>135</v>
      </c>
      <c r="D502" t="s">
        <v>124</v>
      </c>
      <c r="E502">
        <v>8</v>
      </c>
      <c r="F502" s="104">
        <v>46128.416666666664</v>
      </c>
      <c r="G502" s="104">
        <v>46128.422222222223</v>
      </c>
    </row>
    <row r="503" spans="1:7" x14ac:dyDescent="0.25">
      <c r="A503" t="s">
        <v>516</v>
      </c>
      <c r="B503" t="s">
        <v>125</v>
      </c>
      <c r="D503" t="s">
        <v>122</v>
      </c>
      <c r="E503">
        <v>7</v>
      </c>
      <c r="F503" s="104">
        <v>46128.422222222223</v>
      </c>
      <c r="G503" s="104">
        <v>46128.427083333336</v>
      </c>
    </row>
    <row r="504" spans="1:7" x14ac:dyDescent="0.25">
      <c r="A504" t="s">
        <v>516</v>
      </c>
      <c r="B504" t="s">
        <v>134</v>
      </c>
      <c r="D504" t="s">
        <v>122</v>
      </c>
      <c r="E504">
        <v>15</v>
      </c>
      <c r="F504" s="104">
        <v>46128.427083333336</v>
      </c>
      <c r="G504" s="104">
        <v>46128.4375</v>
      </c>
    </row>
    <row r="505" spans="1:7" x14ac:dyDescent="0.25">
      <c r="A505" t="s">
        <v>516</v>
      </c>
      <c r="B505" t="s">
        <v>125</v>
      </c>
      <c r="D505" t="s">
        <v>122</v>
      </c>
      <c r="E505">
        <v>40</v>
      </c>
      <c r="F505" s="104">
        <v>46128.4375</v>
      </c>
      <c r="G505" s="104">
        <v>46128.465277777781</v>
      </c>
    </row>
    <row r="506" spans="1:7" x14ac:dyDescent="0.25">
      <c r="A506" t="s">
        <v>516</v>
      </c>
      <c r="B506" t="s">
        <v>156</v>
      </c>
      <c r="D506" t="s">
        <v>122</v>
      </c>
      <c r="E506">
        <v>5</v>
      </c>
      <c r="F506" s="104">
        <v>46128.465277777781</v>
      </c>
      <c r="G506" s="104">
        <v>46128.46875</v>
      </c>
    </row>
    <row r="507" spans="1:7" x14ac:dyDescent="0.25">
      <c r="A507" t="s">
        <v>516</v>
      </c>
      <c r="B507" t="s">
        <v>125</v>
      </c>
      <c r="D507" t="s">
        <v>122</v>
      </c>
      <c r="E507">
        <v>41</v>
      </c>
      <c r="F507" s="104">
        <v>46128.46875</v>
      </c>
      <c r="G507" s="104">
        <v>46128.49722222222</v>
      </c>
    </row>
    <row r="508" spans="1:7" x14ac:dyDescent="0.25">
      <c r="A508" t="s">
        <v>516</v>
      </c>
      <c r="B508" t="s">
        <v>135</v>
      </c>
      <c r="D508" t="s">
        <v>124</v>
      </c>
      <c r="E508">
        <v>6</v>
      </c>
      <c r="F508" s="104">
        <v>46128.49722222222</v>
      </c>
      <c r="G508" s="104">
        <v>46128.501388888886</v>
      </c>
    </row>
    <row r="509" spans="1:7" x14ac:dyDescent="0.25">
      <c r="A509" t="s">
        <v>516</v>
      </c>
      <c r="B509" t="s">
        <v>125</v>
      </c>
      <c r="D509" t="s">
        <v>122</v>
      </c>
      <c r="E509">
        <v>25</v>
      </c>
      <c r="F509" s="104">
        <v>46128.501388888886</v>
      </c>
      <c r="G509" s="104">
        <v>46128.518750000003</v>
      </c>
    </row>
    <row r="510" spans="1:7" x14ac:dyDescent="0.25">
      <c r="A510" t="s">
        <v>516</v>
      </c>
      <c r="B510" t="s">
        <v>135</v>
      </c>
      <c r="D510" t="s">
        <v>124</v>
      </c>
      <c r="E510">
        <v>11</v>
      </c>
      <c r="F510" s="104">
        <v>46128.518750000003</v>
      </c>
      <c r="G510" s="104">
        <v>46128.526388888888</v>
      </c>
    </row>
    <row r="511" spans="1:7" x14ac:dyDescent="0.25">
      <c r="A511" t="s">
        <v>516</v>
      </c>
      <c r="B511" t="s">
        <v>125</v>
      </c>
      <c r="D511" t="s">
        <v>122</v>
      </c>
      <c r="E511">
        <v>11</v>
      </c>
      <c r="F511" s="104">
        <v>46128.526388888888</v>
      </c>
      <c r="G511" s="104">
        <v>46128.53402777778</v>
      </c>
    </row>
    <row r="512" spans="1:7" x14ac:dyDescent="0.25">
      <c r="A512" t="s">
        <v>516</v>
      </c>
      <c r="B512" t="s">
        <v>135</v>
      </c>
      <c r="D512" t="s">
        <v>124</v>
      </c>
      <c r="E512">
        <v>5</v>
      </c>
      <c r="F512" s="104">
        <v>46128.53402777778</v>
      </c>
      <c r="G512" s="104">
        <v>46128.537499999999</v>
      </c>
    </row>
    <row r="513" spans="1:7" x14ac:dyDescent="0.25">
      <c r="A513" t="s">
        <v>516</v>
      </c>
      <c r="B513" t="s">
        <v>125</v>
      </c>
      <c r="D513" t="s">
        <v>122</v>
      </c>
      <c r="E513">
        <v>21</v>
      </c>
      <c r="F513" s="104">
        <v>46128.537499999999</v>
      </c>
      <c r="G513" s="104">
        <v>46128.552083333336</v>
      </c>
    </row>
    <row r="514" spans="1:7" x14ac:dyDescent="0.25">
      <c r="A514" t="s">
        <v>516</v>
      </c>
      <c r="B514" t="s">
        <v>126</v>
      </c>
      <c r="D514" t="s">
        <v>124</v>
      </c>
      <c r="E514">
        <v>30</v>
      </c>
      <c r="F514" s="104">
        <v>46128.552083333336</v>
      </c>
      <c r="G514" s="104">
        <v>46128.572916666664</v>
      </c>
    </row>
    <row r="515" spans="1:7" x14ac:dyDescent="0.25">
      <c r="A515" t="s">
        <v>516</v>
      </c>
      <c r="B515" t="s">
        <v>125</v>
      </c>
      <c r="D515" t="s">
        <v>122</v>
      </c>
      <c r="E515">
        <v>37</v>
      </c>
      <c r="F515" s="104">
        <v>46128.572916666664</v>
      </c>
      <c r="G515" s="104">
        <v>46128.598611111112</v>
      </c>
    </row>
    <row r="516" spans="1:7" x14ac:dyDescent="0.25">
      <c r="A516" t="s">
        <v>516</v>
      </c>
      <c r="B516" t="s">
        <v>135</v>
      </c>
      <c r="D516" t="s">
        <v>124</v>
      </c>
      <c r="E516">
        <v>5</v>
      </c>
      <c r="F516" s="104">
        <v>46128.598611111112</v>
      </c>
      <c r="G516" s="104">
        <v>46128.602083333331</v>
      </c>
    </row>
    <row r="517" spans="1:7" x14ac:dyDescent="0.25">
      <c r="A517" t="s">
        <v>516</v>
      </c>
      <c r="B517" t="s">
        <v>125</v>
      </c>
      <c r="D517" t="s">
        <v>122</v>
      </c>
      <c r="E517">
        <v>63</v>
      </c>
      <c r="F517" s="104">
        <v>46128.602083333331</v>
      </c>
      <c r="G517" s="104">
        <v>46128.645833333336</v>
      </c>
    </row>
    <row r="518" spans="1:7" x14ac:dyDescent="0.25">
      <c r="A518" t="s">
        <v>516</v>
      </c>
      <c r="B518" t="s">
        <v>134</v>
      </c>
      <c r="D518" t="s">
        <v>122</v>
      </c>
      <c r="E518">
        <v>15</v>
      </c>
      <c r="F518" s="104">
        <v>46128.645833333336</v>
      </c>
      <c r="G518" s="104">
        <v>46128.65625</v>
      </c>
    </row>
    <row r="519" spans="1:7" x14ac:dyDescent="0.25">
      <c r="A519" t="s">
        <v>516</v>
      </c>
      <c r="B519" t="s">
        <v>125</v>
      </c>
      <c r="D519" t="s">
        <v>122</v>
      </c>
      <c r="E519">
        <v>75</v>
      </c>
      <c r="F519" s="104">
        <v>46128.65625</v>
      </c>
      <c r="G519" s="104">
        <v>46128.708333333336</v>
      </c>
    </row>
    <row r="520" spans="1:7" x14ac:dyDescent="0.25">
      <c r="A520" t="s">
        <v>516</v>
      </c>
      <c r="B520" t="s">
        <v>123</v>
      </c>
      <c r="D520" t="s">
        <v>124</v>
      </c>
      <c r="E520">
        <v>60</v>
      </c>
      <c r="F520" s="104">
        <v>46128.708333333336</v>
      </c>
      <c r="G520" s="104">
        <v>46128.75</v>
      </c>
    </row>
    <row r="521" spans="1:7" x14ac:dyDescent="0.25">
      <c r="A521" t="s">
        <v>516</v>
      </c>
      <c r="B521" t="s">
        <v>158</v>
      </c>
      <c r="D521" t="s">
        <v>124</v>
      </c>
      <c r="E521">
        <v>510</v>
      </c>
      <c r="F521" s="104">
        <v>46129.354166666664</v>
      </c>
      <c r="G521" s="104">
        <v>46129.708333333336</v>
      </c>
    </row>
    <row r="522" spans="1:7" x14ac:dyDescent="0.25">
      <c r="A522" t="s">
        <v>516</v>
      </c>
      <c r="B522" t="s">
        <v>123</v>
      </c>
      <c r="D522" t="s">
        <v>124</v>
      </c>
      <c r="E522">
        <v>60</v>
      </c>
      <c r="F522" s="104">
        <v>46129.708333333336</v>
      </c>
      <c r="G522" s="104">
        <v>46129.75</v>
      </c>
    </row>
    <row r="523" spans="1:7" x14ac:dyDescent="0.25">
      <c r="A523" t="s">
        <v>516</v>
      </c>
      <c r="B523" t="s">
        <v>133</v>
      </c>
      <c r="D523" t="s">
        <v>124</v>
      </c>
      <c r="E523">
        <v>12</v>
      </c>
      <c r="F523" s="104">
        <v>46132.354166666664</v>
      </c>
      <c r="G523" s="104">
        <v>46132.362500000003</v>
      </c>
    </row>
    <row r="524" spans="1:7" x14ac:dyDescent="0.25">
      <c r="A524" t="s">
        <v>516</v>
      </c>
      <c r="B524" t="s">
        <v>125</v>
      </c>
      <c r="D524" t="s">
        <v>122</v>
      </c>
      <c r="E524">
        <v>41</v>
      </c>
      <c r="F524" s="104">
        <v>46132.362500000003</v>
      </c>
      <c r="G524" s="104">
        <v>46132.390972222223</v>
      </c>
    </row>
    <row r="525" spans="1:7" x14ac:dyDescent="0.25">
      <c r="A525" t="s">
        <v>516</v>
      </c>
      <c r="B525" t="s">
        <v>135</v>
      </c>
      <c r="D525" t="s">
        <v>124</v>
      </c>
      <c r="E525">
        <v>11</v>
      </c>
      <c r="F525" s="104">
        <v>46132.390972222223</v>
      </c>
      <c r="G525" s="104">
        <v>46132.398611111108</v>
      </c>
    </row>
    <row r="526" spans="1:7" x14ac:dyDescent="0.25">
      <c r="A526" t="s">
        <v>516</v>
      </c>
      <c r="B526" t="s">
        <v>125</v>
      </c>
      <c r="D526" t="s">
        <v>122</v>
      </c>
      <c r="E526">
        <v>43</v>
      </c>
      <c r="F526" s="104">
        <v>46132.398611111108</v>
      </c>
      <c r="G526" s="104">
        <v>46132.428472222222</v>
      </c>
    </row>
    <row r="527" spans="1:7" x14ac:dyDescent="0.25">
      <c r="A527" t="s">
        <v>516</v>
      </c>
      <c r="B527" t="s">
        <v>135</v>
      </c>
      <c r="D527" t="s">
        <v>124</v>
      </c>
      <c r="E527">
        <v>15</v>
      </c>
      <c r="F527" s="104">
        <v>46132.428472222222</v>
      </c>
      <c r="G527" s="104">
        <v>46132.438888888886</v>
      </c>
    </row>
    <row r="528" spans="1:7" x14ac:dyDescent="0.25">
      <c r="A528" t="s">
        <v>516</v>
      </c>
      <c r="B528" t="s">
        <v>134</v>
      </c>
      <c r="D528" t="s">
        <v>122</v>
      </c>
      <c r="E528">
        <v>13</v>
      </c>
      <c r="F528" s="104">
        <v>46132.438888888886</v>
      </c>
      <c r="G528" s="104">
        <v>46132.447916666664</v>
      </c>
    </row>
    <row r="529" spans="1:7" x14ac:dyDescent="0.25">
      <c r="A529" t="s">
        <v>516</v>
      </c>
      <c r="B529" t="s">
        <v>125</v>
      </c>
      <c r="D529" t="s">
        <v>122</v>
      </c>
      <c r="E529">
        <v>53</v>
      </c>
      <c r="F529" s="104">
        <v>46132.447916666664</v>
      </c>
      <c r="G529" s="104">
        <v>46132.484722222223</v>
      </c>
    </row>
    <row r="530" spans="1:7" x14ac:dyDescent="0.25">
      <c r="A530" t="s">
        <v>516</v>
      </c>
      <c r="B530" t="s">
        <v>135</v>
      </c>
      <c r="D530" t="s">
        <v>124</v>
      </c>
      <c r="E530">
        <v>6</v>
      </c>
      <c r="F530" s="104">
        <v>46132.484722222223</v>
      </c>
      <c r="G530" s="104">
        <v>46132.488888888889</v>
      </c>
    </row>
    <row r="531" spans="1:7" x14ac:dyDescent="0.25">
      <c r="A531" t="s">
        <v>516</v>
      </c>
      <c r="B531" t="s">
        <v>125</v>
      </c>
      <c r="D531" t="s">
        <v>122</v>
      </c>
      <c r="E531">
        <v>76</v>
      </c>
      <c r="F531" s="104">
        <v>46132.488888888889</v>
      </c>
      <c r="G531" s="104">
        <v>46132.541666666664</v>
      </c>
    </row>
    <row r="532" spans="1:7" x14ac:dyDescent="0.25">
      <c r="A532" t="s">
        <v>516</v>
      </c>
      <c r="B532" t="s">
        <v>135</v>
      </c>
      <c r="D532" t="s">
        <v>124</v>
      </c>
      <c r="E532">
        <v>10</v>
      </c>
      <c r="F532" s="104">
        <v>46132.541666666664</v>
      </c>
      <c r="G532" s="104">
        <v>46132.548611111109</v>
      </c>
    </row>
    <row r="533" spans="1:7" x14ac:dyDescent="0.25">
      <c r="A533" t="s">
        <v>516</v>
      </c>
      <c r="B533" t="s">
        <v>125</v>
      </c>
      <c r="D533" t="s">
        <v>122</v>
      </c>
      <c r="E533">
        <v>20</v>
      </c>
      <c r="F533" s="104">
        <v>46132.548611111109</v>
      </c>
      <c r="G533" s="104">
        <v>46132.5625</v>
      </c>
    </row>
    <row r="534" spans="1:7" x14ac:dyDescent="0.25">
      <c r="A534" t="s">
        <v>516</v>
      </c>
      <c r="B534" t="s">
        <v>126</v>
      </c>
      <c r="D534" t="s">
        <v>124</v>
      </c>
      <c r="E534">
        <v>8</v>
      </c>
      <c r="F534" s="104">
        <v>46132.5625</v>
      </c>
      <c r="G534" s="104">
        <v>46132.568055555559</v>
      </c>
    </row>
    <row r="535" spans="1:7" x14ac:dyDescent="0.25">
      <c r="A535" t="s">
        <v>516</v>
      </c>
      <c r="B535" t="s">
        <v>135</v>
      </c>
      <c r="D535" t="s">
        <v>124</v>
      </c>
      <c r="E535">
        <v>6</v>
      </c>
      <c r="F535" s="104">
        <v>46132.568055555559</v>
      </c>
      <c r="G535" s="104">
        <v>46132.572222222225</v>
      </c>
    </row>
    <row r="536" spans="1:7" x14ac:dyDescent="0.25">
      <c r="A536" t="s">
        <v>516</v>
      </c>
      <c r="B536" t="s">
        <v>126</v>
      </c>
      <c r="D536" t="s">
        <v>124</v>
      </c>
      <c r="E536">
        <v>16</v>
      </c>
      <c r="F536" s="104">
        <v>46132.572222222225</v>
      </c>
      <c r="G536" s="104">
        <v>46132.583333333336</v>
      </c>
    </row>
    <row r="537" spans="1:7" x14ac:dyDescent="0.25">
      <c r="A537" t="s">
        <v>516</v>
      </c>
      <c r="B537" t="s">
        <v>125</v>
      </c>
      <c r="D537" t="s">
        <v>122</v>
      </c>
      <c r="E537">
        <v>75</v>
      </c>
      <c r="F537" s="104">
        <v>46132.583333333336</v>
      </c>
      <c r="G537" s="104">
        <v>46132.635416666664</v>
      </c>
    </row>
    <row r="538" spans="1:7" x14ac:dyDescent="0.25">
      <c r="A538" t="s">
        <v>516</v>
      </c>
      <c r="B538" t="s">
        <v>134</v>
      </c>
      <c r="D538" t="s">
        <v>122</v>
      </c>
      <c r="E538">
        <v>15</v>
      </c>
      <c r="F538" s="104">
        <v>46132.635416666664</v>
      </c>
      <c r="G538" s="104">
        <v>46132.645833333336</v>
      </c>
    </row>
    <row r="539" spans="1:7" x14ac:dyDescent="0.25">
      <c r="A539" t="s">
        <v>516</v>
      </c>
      <c r="B539" t="s">
        <v>125</v>
      </c>
      <c r="D539" t="s">
        <v>122</v>
      </c>
      <c r="E539">
        <v>25</v>
      </c>
      <c r="F539" s="104">
        <v>46132.645833333336</v>
      </c>
      <c r="G539" s="104">
        <v>46132.663194444445</v>
      </c>
    </row>
    <row r="540" spans="1:7" x14ac:dyDescent="0.25">
      <c r="A540" t="s">
        <v>516</v>
      </c>
      <c r="B540" t="s">
        <v>156</v>
      </c>
      <c r="D540" t="s">
        <v>122</v>
      </c>
      <c r="E540">
        <v>7</v>
      </c>
      <c r="F540" s="104">
        <v>46132.663194444445</v>
      </c>
      <c r="G540" s="104">
        <v>46132.668055555558</v>
      </c>
    </row>
    <row r="541" spans="1:7" x14ac:dyDescent="0.25">
      <c r="A541" t="s">
        <v>516</v>
      </c>
      <c r="B541" t="s">
        <v>125</v>
      </c>
      <c r="D541" t="s">
        <v>122</v>
      </c>
      <c r="E541">
        <v>58</v>
      </c>
      <c r="F541" s="104">
        <v>46132.668055555558</v>
      </c>
      <c r="G541" s="104">
        <v>46132.708333333336</v>
      </c>
    </row>
    <row r="542" spans="1:7" x14ac:dyDescent="0.25">
      <c r="A542" t="s">
        <v>516</v>
      </c>
      <c r="B542" t="s">
        <v>123</v>
      </c>
      <c r="D542" t="s">
        <v>124</v>
      </c>
      <c r="E542">
        <v>60</v>
      </c>
      <c r="F542" s="104">
        <v>46132.708333333336</v>
      </c>
      <c r="G542" s="104">
        <v>46132.75</v>
      </c>
    </row>
    <row r="543" spans="1:7" x14ac:dyDescent="0.25">
      <c r="A543" t="s">
        <v>516</v>
      </c>
      <c r="B543" t="s">
        <v>133</v>
      </c>
      <c r="D543" t="s">
        <v>124</v>
      </c>
      <c r="E543">
        <v>6</v>
      </c>
      <c r="F543" s="104">
        <v>46133.354166666664</v>
      </c>
      <c r="G543" s="104">
        <v>46133.35833333333</v>
      </c>
    </row>
    <row r="544" spans="1:7" x14ac:dyDescent="0.25">
      <c r="A544" t="s">
        <v>516</v>
      </c>
      <c r="B544" t="s">
        <v>125</v>
      </c>
      <c r="D544" t="s">
        <v>122</v>
      </c>
      <c r="E544">
        <v>57</v>
      </c>
      <c r="F544" s="104">
        <v>46133.35833333333</v>
      </c>
      <c r="G544" s="104">
        <v>46133.397916666669</v>
      </c>
    </row>
    <row r="545" spans="1:7" x14ac:dyDescent="0.25">
      <c r="A545" t="s">
        <v>516</v>
      </c>
      <c r="B545" t="s">
        <v>135</v>
      </c>
      <c r="D545" t="s">
        <v>124</v>
      </c>
      <c r="E545">
        <v>7</v>
      </c>
      <c r="F545" s="104">
        <v>46133.397916666669</v>
      </c>
      <c r="G545" s="104">
        <v>46133.402777777781</v>
      </c>
    </row>
    <row r="546" spans="1:7" x14ac:dyDescent="0.25">
      <c r="A546" t="s">
        <v>516</v>
      </c>
      <c r="B546" t="s">
        <v>125</v>
      </c>
      <c r="D546" t="s">
        <v>122</v>
      </c>
      <c r="E546">
        <v>16</v>
      </c>
      <c r="F546" s="104">
        <v>46133.402777777781</v>
      </c>
      <c r="G546" s="104">
        <v>46133.413888888892</v>
      </c>
    </row>
    <row r="547" spans="1:7" x14ac:dyDescent="0.25">
      <c r="A547" t="s">
        <v>516</v>
      </c>
      <c r="B547" t="s">
        <v>156</v>
      </c>
      <c r="D547" t="s">
        <v>122</v>
      </c>
      <c r="E547">
        <v>9</v>
      </c>
      <c r="F547" s="104">
        <v>46133.413888888892</v>
      </c>
      <c r="G547" s="104">
        <v>46133.420138888891</v>
      </c>
    </row>
    <row r="548" spans="1:7" x14ac:dyDescent="0.25">
      <c r="A548" t="s">
        <v>516</v>
      </c>
      <c r="B548" t="s">
        <v>125</v>
      </c>
      <c r="D548" t="s">
        <v>122</v>
      </c>
      <c r="E548">
        <v>40</v>
      </c>
      <c r="F548" s="104">
        <v>46133.420138888891</v>
      </c>
      <c r="G548" s="104">
        <v>46133.447916666664</v>
      </c>
    </row>
    <row r="549" spans="1:7" x14ac:dyDescent="0.25">
      <c r="A549" t="s">
        <v>516</v>
      </c>
      <c r="B549" t="s">
        <v>134</v>
      </c>
      <c r="D549" t="s">
        <v>122</v>
      </c>
      <c r="E549">
        <v>15</v>
      </c>
      <c r="F549" s="104">
        <v>46133.447916666664</v>
      </c>
      <c r="G549" s="104">
        <v>46133.458333333336</v>
      </c>
    </row>
    <row r="550" spans="1:7" x14ac:dyDescent="0.25">
      <c r="A550" t="s">
        <v>516</v>
      </c>
      <c r="B550" t="s">
        <v>125</v>
      </c>
      <c r="D550" t="s">
        <v>122</v>
      </c>
      <c r="E550">
        <v>3</v>
      </c>
      <c r="F550" s="104">
        <v>46133.458333333336</v>
      </c>
      <c r="G550" s="104">
        <v>46133.460416666669</v>
      </c>
    </row>
    <row r="551" spans="1:7" x14ac:dyDescent="0.25">
      <c r="A551" t="s">
        <v>516</v>
      </c>
      <c r="B551" t="s">
        <v>135</v>
      </c>
      <c r="D551" t="s">
        <v>124</v>
      </c>
      <c r="E551">
        <v>22</v>
      </c>
      <c r="F551" s="104">
        <v>46133.460416666669</v>
      </c>
      <c r="G551" s="104">
        <v>46133.475694444445</v>
      </c>
    </row>
    <row r="552" spans="1:7" x14ac:dyDescent="0.25">
      <c r="A552" t="s">
        <v>516</v>
      </c>
      <c r="B552" t="s">
        <v>125</v>
      </c>
      <c r="D552" t="s">
        <v>122</v>
      </c>
      <c r="E552">
        <v>95</v>
      </c>
      <c r="F552" s="104">
        <v>46133.475694444445</v>
      </c>
      <c r="G552" s="104">
        <v>46133.541666666664</v>
      </c>
    </row>
    <row r="553" spans="1:7" x14ac:dyDescent="0.25">
      <c r="A553" t="s">
        <v>516</v>
      </c>
      <c r="B553" t="s">
        <v>126</v>
      </c>
      <c r="D553" t="s">
        <v>124</v>
      </c>
      <c r="E553">
        <v>30</v>
      </c>
      <c r="F553" s="104">
        <v>46133.541666666664</v>
      </c>
      <c r="G553" s="104">
        <v>46133.5625</v>
      </c>
    </row>
    <row r="554" spans="1:7" x14ac:dyDescent="0.25">
      <c r="A554" t="s">
        <v>516</v>
      </c>
      <c r="B554" t="s">
        <v>125</v>
      </c>
      <c r="D554" t="s">
        <v>122</v>
      </c>
      <c r="E554">
        <v>6</v>
      </c>
      <c r="F554" s="104">
        <v>46133.5625</v>
      </c>
      <c r="G554" s="104">
        <v>46133.566666666666</v>
      </c>
    </row>
    <row r="555" spans="1:7" x14ac:dyDescent="0.25">
      <c r="A555" t="s">
        <v>516</v>
      </c>
      <c r="B555" t="s">
        <v>135</v>
      </c>
      <c r="D555" t="s">
        <v>124</v>
      </c>
      <c r="E555">
        <v>5</v>
      </c>
      <c r="F555" s="104">
        <v>46133.566666666666</v>
      </c>
      <c r="G555" s="104">
        <v>46133.570138888892</v>
      </c>
    </row>
    <row r="556" spans="1:7" x14ac:dyDescent="0.25">
      <c r="A556" t="s">
        <v>516</v>
      </c>
      <c r="B556" t="s">
        <v>125</v>
      </c>
      <c r="D556" t="s">
        <v>122</v>
      </c>
      <c r="E556">
        <v>30</v>
      </c>
      <c r="F556" s="104">
        <v>46133.570138888892</v>
      </c>
      <c r="G556" s="104">
        <v>46133.59097222222</v>
      </c>
    </row>
    <row r="557" spans="1:7" x14ac:dyDescent="0.25">
      <c r="A557" t="s">
        <v>516</v>
      </c>
      <c r="B557" t="s">
        <v>135</v>
      </c>
      <c r="D557" t="s">
        <v>124</v>
      </c>
      <c r="E557">
        <v>5</v>
      </c>
      <c r="F557" s="104">
        <v>46133.59097222222</v>
      </c>
      <c r="G557" s="104">
        <v>46133.594444444447</v>
      </c>
    </row>
    <row r="558" spans="1:7" x14ac:dyDescent="0.25">
      <c r="A558" t="s">
        <v>516</v>
      </c>
      <c r="B558" t="s">
        <v>125</v>
      </c>
      <c r="D558" t="s">
        <v>122</v>
      </c>
      <c r="E558">
        <v>89</v>
      </c>
      <c r="F558" s="104">
        <v>46133.594444444447</v>
      </c>
      <c r="G558" s="104">
        <v>46133.65625</v>
      </c>
    </row>
    <row r="559" spans="1:7" x14ac:dyDescent="0.25">
      <c r="A559" t="s">
        <v>516</v>
      </c>
      <c r="B559" t="s">
        <v>134</v>
      </c>
      <c r="D559" t="s">
        <v>122</v>
      </c>
      <c r="E559">
        <v>15</v>
      </c>
      <c r="F559" s="104">
        <v>46133.65625</v>
      </c>
      <c r="G559" s="104">
        <v>46133.666666666664</v>
      </c>
    </row>
    <row r="560" spans="1:7" x14ac:dyDescent="0.25">
      <c r="A560" t="s">
        <v>516</v>
      </c>
      <c r="B560" t="s">
        <v>125</v>
      </c>
      <c r="D560" t="s">
        <v>122</v>
      </c>
      <c r="E560">
        <v>60</v>
      </c>
      <c r="F560" s="104">
        <v>46133.666666666664</v>
      </c>
      <c r="G560" s="104">
        <v>46133.708333333336</v>
      </c>
    </row>
    <row r="561" spans="1:7" x14ac:dyDescent="0.25">
      <c r="A561" t="s">
        <v>516</v>
      </c>
      <c r="B561" t="s">
        <v>123</v>
      </c>
      <c r="D561" t="s">
        <v>124</v>
      </c>
      <c r="E561">
        <v>60</v>
      </c>
      <c r="F561" s="104">
        <v>46133.708333333336</v>
      </c>
      <c r="G561" s="104">
        <v>46133.75</v>
      </c>
    </row>
    <row r="562" spans="1:7" x14ac:dyDescent="0.25">
      <c r="A562" t="s">
        <v>516</v>
      </c>
      <c r="B562" t="s">
        <v>153</v>
      </c>
      <c r="C562" t="s">
        <v>8680</v>
      </c>
      <c r="D562" t="s">
        <v>124</v>
      </c>
      <c r="E562">
        <v>23</v>
      </c>
      <c r="F562" s="104">
        <v>46134.354166666664</v>
      </c>
      <c r="G562" s="104">
        <v>46134.370138888888</v>
      </c>
    </row>
    <row r="563" spans="1:7" x14ac:dyDescent="0.25">
      <c r="A563" t="s">
        <v>516</v>
      </c>
      <c r="B563" t="s">
        <v>125</v>
      </c>
      <c r="D563" t="s">
        <v>122</v>
      </c>
      <c r="E563">
        <v>97</v>
      </c>
      <c r="F563" s="104">
        <v>46134.370138888888</v>
      </c>
      <c r="G563" s="104">
        <v>46134.4375</v>
      </c>
    </row>
    <row r="564" spans="1:7" x14ac:dyDescent="0.25">
      <c r="A564" t="s">
        <v>516</v>
      </c>
      <c r="B564" t="s">
        <v>134</v>
      </c>
      <c r="D564" t="s">
        <v>122</v>
      </c>
      <c r="E564">
        <v>15</v>
      </c>
      <c r="F564" s="104">
        <v>46134.4375</v>
      </c>
      <c r="G564" s="104">
        <v>46134.447916666664</v>
      </c>
    </row>
    <row r="565" spans="1:7" x14ac:dyDescent="0.25">
      <c r="A565" t="s">
        <v>516</v>
      </c>
      <c r="B565" t="s">
        <v>125</v>
      </c>
      <c r="D565" t="s">
        <v>122</v>
      </c>
      <c r="E565">
        <v>25</v>
      </c>
      <c r="F565" s="104">
        <v>46134.447916666664</v>
      </c>
      <c r="G565" s="104">
        <v>46134.465277777781</v>
      </c>
    </row>
    <row r="566" spans="1:7" x14ac:dyDescent="0.25">
      <c r="A566" t="s">
        <v>516</v>
      </c>
      <c r="B566" t="s">
        <v>135</v>
      </c>
      <c r="C566" t="s">
        <v>163</v>
      </c>
      <c r="D566" t="s">
        <v>124</v>
      </c>
      <c r="E566">
        <v>5</v>
      </c>
      <c r="F566" s="104">
        <v>46134.465277777781</v>
      </c>
      <c r="G566" s="104">
        <v>46134.46875</v>
      </c>
    </row>
    <row r="567" spans="1:7" x14ac:dyDescent="0.25">
      <c r="A567" t="s">
        <v>516</v>
      </c>
      <c r="B567" t="s">
        <v>125</v>
      </c>
      <c r="D567" t="s">
        <v>122</v>
      </c>
      <c r="E567">
        <v>87</v>
      </c>
      <c r="F567" s="104">
        <v>46134.46875</v>
      </c>
      <c r="G567" s="104">
        <v>46134.529166666667</v>
      </c>
    </row>
    <row r="568" spans="1:7" x14ac:dyDescent="0.25">
      <c r="A568" t="s">
        <v>516</v>
      </c>
      <c r="B568" t="s">
        <v>135</v>
      </c>
      <c r="D568" t="s">
        <v>124</v>
      </c>
      <c r="E568">
        <v>10</v>
      </c>
      <c r="F568" s="104">
        <v>46134.529166666667</v>
      </c>
      <c r="G568" s="104">
        <v>46134.536111111112</v>
      </c>
    </row>
    <row r="569" spans="1:7" x14ac:dyDescent="0.25">
      <c r="A569" t="s">
        <v>516</v>
      </c>
      <c r="B569" t="s">
        <v>125</v>
      </c>
      <c r="D569" t="s">
        <v>122</v>
      </c>
      <c r="E569">
        <v>8</v>
      </c>
      <c r="F569" s="104">
        <v>46134.536111111112</v>
      </c>
      <c r="G569" s="104">
        <v>46134.541666666664</v>
      </c>
    </row>
    <row r="570" spans="1:7" x14ac:dyDescent="0.25">
      <c r="A570" t="s">
        <v>516</v>
      </c>
      <c r="B570" t="s">
        <v>126</v>
      </c>
      <c r="D570" t="s">
        <v>124</v>
      </c>
      <c r="E570">
        <v>12</v>
      </c>
      <c r="F570" s="104">
        <v>46134.541666666664</v>
      </c>
      <c r="G570" s="104">
        <v>46134.55</v>
      </c>
    </row>
    <row r="571" spans="1:7" x14ac:dyDescent="0.25">
      <c r="A571" t="s">
        <v>516</v>
      </c>
      <c r="B571" t="s">
        <v>135</v>
      </c>
      <c r="D571" t="s">
        <v>124</v>
      </c>
      <c r="E571">
        <v>7</v>
      </c>
      <c r="F571" s="104">
        <v>46134.55</v>
      </c>
      <c r="G571" s="104">
        <v>46134.554861111108</v>
      </c>
    </row>
    <row r="572" spans="1:7" x14ac:dyDescent="0.25">
      <c r="A572" t="s">
        <v>516</v>
      </c>
      <c r="B572" t="s">
        <v>126</v>
      </c>
      <c r="D572" t="s">
        <v>124</v>
      </c>
      <c r="E572">
        <v>11</v>
      </c>
      <c r="F572" s="104">
        <v>46134.554861111108</v>
      </c>
      <c r="G572" s="104">
        <v>46134.5625</v>
      </c>
    </row>
    <row r="573" spans="1:7" x14ac:dyDescent="0.25">
      <c r="A573" t="s">
        <v>516</v>
      </c>
      <c r="B573" t="s">
        <v>125</v>
      </c>
      <c r="D573" t="s">
        <v>122</v>
      </c>
      <c r="E573">
        <v>19</v>
      </c>
      <c r="F573" s="104">
        <v>46134.5625</v>
      </c>
      <c r="G573" s="104">
        <v>46134.575694444444</v>
      </c>
    </row>
    <row r="574" spans="1:7" x14ac:dyDescent="0.25">
      <c r="A574" t="s">
        <v>516</v>
      </c>
      <c r="B574" t="s">
        <v>135</v>
      </c>
      <c r="D574" t="s">
        <v>124</v>
      </c>
      <c r="E574">
        <v>8</v>
      </c>
      <c r="F574" s="104">
        <v>46134.575694444444</v>
      </c>
      <c r="G574" s="104">
        <v>46134.581250000003</v>
      </c>
    </row>
    <row r="575" spans="1:7" x14ac:dyDescent="0.25">
      <c r="A575" t="s">
        <v>516</v>
      </c>
      <c r="B575" t="s">
        <v>125</v>
      </c>
      <c r="D575" t="s">
        <v>122</v>
      </c>
      <c r="E575">
        <v>123</v>
      </c>
      <c r="F575" s="104">
        <v>46134.581250000003</v>
      </c>
      <c r="G575" s="104">
        <v>46134.666666666664</v>
      </c>
    </row>
    <row r="576" spans="1:7" x14ac:dyDescent="0.25">
      <c r="A576" t="s">
        <v>516</v>
      </c>
      <c r="B576" t="s">
        <v>134</v>
      </c>
      <c r="D576" t="s">
        <v>122</v>
      </c>
      <c r="E576">
        <v>15</v>
      </c>
      <c r="F576" s="104">
        <v>46134.666666666664</v>
      </c>
      <c r="G576" s="104">
        <v>46134.677083333336</v>
      </c>
    </row>
    <row r="577" spans="1:7" x14ac:dyDescent="0.25">
      <c r="A577" t="s">
        <v>516</v>
      </c>
      <c r="B577" t="s">
        <v>125</v>
      </c>
      <c r="D577" t="s">
        <v>122</v>
      </c>
      <c r="E577">
        <v>45</v>
      </c>
      <c r="F577" s="104">
        <v>46134.677083333336</v>
      </c>
      <c r="G577" s="104">
        <v>46134.708333333336</v>
      </c>
    </row>
    <row r="578" spans="1:7" x14ac:dyDescent="0.25">
      <c r="A578" t="s">
        <v>516</v>
      </c>
      <c r="B578" t="s">
        <v>123</v>
      </c>
      <c r="D578" t="s">
        <v>124</v>
      </c>
      <c r="E578">
        <v>60</v>
      </c>
      <c r="F578" s="104">
        <v>46134.708333333336</v>
      </c>
      <c r="G578" s="104">
        <v>46134.75</v>
      </c>
    </row>
    <row r="579" spans="1:7" x14ac:dyDescent="0.25">
      <c r="A579" t="s">
        <v>516</v>
      </c>
      <c r="B579" t="s">
        <v>133</v>
      </c>
      <c r="D579" t="s">
        <v>124</v>
      </c>
      <c r="E579">
        <v>9</v>
      </c>
      <c r="F579" s="104">
        <v>46135.354166666664</v>
      </c>
      <c r="G579" s="104">
        <v>46135.36041666667</v>
      </c>
    </row>
    <row r="580" spans="1:7" x14ac:dyDescent="0.25">
      <c r="A580" t="s">
        <v>516</v>
      </c>
      <c r="B580" t="s">
        <v>125</v>
      </c>
      <c r="D580" t="s">
        <v>122</v>
      </c>
      <c r="E580">
        <v>30</v>
      </c>
      <c r="F580" s="104">
        <v>46135.36041666667</v>
      </c>
      <c r="G580" s="104">
        <v>46135.381249999999</v>
      </c>
    </row>
    <row r="581" spans="1:7" x14ac:dyDescent="0.25">
      <c r="A581" t="s">
        <v>516</v>
      </c>
      <c r="B581" t="s">
        <v>135</v>
      </c>
      <c r="D581" t="s">
        <v>124</v>
      </c>
      <c r="E581">
        <v>6</v>
      </c>
      <c r="F581" s="104">
        <v>46135.381249999999</v>
      </c>
      <c r="G581" s="104">
        <v>46135.385416666664</v>
      </c>
    </row>
    <row r="582" spans="1:7" x14ac:dyDescent="0.25">
      <c r="A582" t="s">
        <v>516</v>
      </c>
      <c r="B582" t="s">
        <v>125</v>
      </c>
      <c r="D582" t="s">
        <v>122</v>
      </c>
      <c r="E582">
        <v>30</v>
      </c>
      <c r="F582" s="104">
        <v>46135.385416666664</v>
      </c>
      <c r="G582" s="104">
        <v>46135.40625</v>
      </c>
    </row>
    <row r="583" spans="1:7" x14ac:dyDescent="0.25">
      <c r="A583" t="s">
        <v>516</v>
      </c>
      <c r="B583" t="s">
        <v>134</v>
      </c>
      <c r="D583" t="s">
        <v>122</v>
      </c>
      <c r="E583">
        <v>15</v>
      </c>
      <c r="F583" s="104">
        <v>46135.40625</v>
      </c>
      <c r="G583" s="104">
        <v>46135.416666666664</v>
      </c>
    </row>
    <row r="584" spans="1:7" x14ac:dyDescent="0.25">
      <c r="A584" t="s">
        <v>516</v>
      </c>
      <c r="B584" t="s">
        <v>125</v>
      </c>
      <c r="D584" t="s">
        <v>122</v>
      </c>
      <c r="E584">
        <v>4</v>
      </c>
      <c r="F584" s="104">
        <v>46135.416666666664</v>
      </c>
      <c r="G584" s="104">
        <v>46135.419444444444</v>
      </c>
    </row>
    <row r="585" spans="1:7" x14ac:dyDescent="0.25">
      <c r="A585" t="s">
        <v>516</v>
      </c>
      <c r="B585" t="s">
        <v>135</v>
      </c>
      <c r="D585" t="s">
        <v>124</v>
      </c>
      <c r="E585">
        <v>7</v>
      </c>
      <c r="F585" s="104">
        <v>46135.419444444444</v>
      </c>
      <c r="G585" s="104">
        <v>46135.424305555556</v>
      </c>
    </row>
    <row r="586" spans="1:7" x14ac:dyDescent="0.25">
      <c r="A586" t="s">
        <v>516</v>
      </c>
      <c r="B586" t="s">
        <v>125</v>
      </c>
      <c r="D586" t="s">
        <v>122</v>
      </c>
      <c r="E586">
        <v>94</v>
      </c>
      <c r="F586" s="104">
        <v>46135.424305555556</v>
      </c>
      <c r="G586" s="104">
        <v>46135.489583333336</v>
      </c>
    </row>
    <row r="587" spans="1:7" x14ac:dyDescent="0.25">
      <c r="A587" t="s">
        <v>516</v>
      </c>
      <c r="B587" t="s">
        <v>135</v>
      </c>
      <c r="D587" t="s">
        <v>124</v>
      </c>
      <c r="E587">
        <v>5</v>
      </c>
      <c r="F587" s="104">
        <v>46135.489583333336</v>
      </c>
      <c r="G587" s="104">
        <v>46135.493055555555</v>
      </c>
    </row>
    <row r="588" spans="1:7" x14ac:dyDescent="0.25">
      <c r="A588" t="s">
        <v>516</v>
      </c>
      <c r="B588" t="s">
        <v>125</v>
      </c>
      <c r="D588" t="s">
        <v>122</v>
      </c>
      <c r="E588">
        <v>31</v>
      </c>
      <c r="F588" s="104">
        <v>46135.493055555555</v>
      </c>
      <c r="G588" s="104">
        <v>46135.51458333333</v>
      </c>
    </row>
    <row r="589" spans="1:7" x14ac:dyDescent="0.25">
      <c r="A589" t="s">
        <v>516</v>
      </c>
      <c r="B589" t="s">
        <v>135</v>
      </c>
      <c r="D589" t="s">
        <v>124</v>
      </c>
      <c r="E589">
        <v>7</v>
      </c>
      <c r="F589" s="104">
        <v>46135.51458333333</v>
      </c>
      <c r="G589" s="104">
        <v>46135.519444444442</v>
      </c>
    </row>
    <row r="590" spans="1:7" x14ac:dyDescent="0.25">
      <c r="A590" t="s">
        <v>516</v>
      </c>
      <c r="B590" t="s">
        <v>125</v>
      </c>
      <c r="D590" t="s">
        <v>122</v>
      </c>
      <c r="E590">
        <v>7</v>
      </c>
      <c r="F590" s="104">
        <v>46135.519444444442</v>
      </c>
      <c r="G590" s="104">
        <v>46135.524305555555</v>
      </c>
    </row>
    <row r="591" spans="1:7" x14ac:dyDescent="0.25">
      <c r="A591" t="s">
        <v>516</v>
      </c>
      <c r="B591" t="s">
        <v>135</v>
      </c>
      <c r="D591" t="s">
        <v>124</v>
      </c>
      <c r="E591">
        <v>5</v>
      </c>
      <c r="F591" s="104">
        <v>46135.524305555555</v>
      </c>
      <c r="G591" s="104">
        <v>46135.527777777781</v>
      </c>
    </row>
    <row r="592" spans="1:7" x14ac:dyDescent="0.25">
      <c r="A592" t="s">
        <v>516</v>
      </c>
      <c r="B592" t="s">
        <v>125</v>
      </c>
      <c r="D592" t="s">
        <v>122</v>
      </c>
      <c r="E592">
        <v>5</v>
      </c>
      <c r="F592" s="104">
        <v>46135.527777777781</v>
      </c>
      <c r="G592" s="104">
        <v>46135.53125</v>
      </c>
    </row>
    <row r="593" spans="1:7" x14ac:dyDescent="0.25">
      <c r="A593" t="s">
        <v>516</v>
      </c>
      <c r="B593" t="s">
        <v>126</v>
      </c>
      <c r="D593" t="s">
        <v>124</v>
      </c>
      <c r="E593">
        <v>30</v>
      </c>
      <c r="F593" s="104">
        <v>46135.53125</v>
      </c>
      <c r="G593" s="104">
        <v>46135.552083333336</v>
      </c>
    </row>
    <row r="594" spans="1:7" x14ac:dyDescent="0.25">
      <c r="A594" t="s">
        <v>516</v>
      </c>
      <c r="B594" t="s">
        <v>125</v>
      </c>
      <c r="D594" t="s">
        <v>122</v>
      </c>
      <c r="E594">
        <v>3</v>
      </c>
      <c r="F594" s="104">
        <v>46135.552083333336</v>
      </c>
      <c r="G594" s="104">
        <v>46135.554166666669</v>
      </c>
    </row>
    <row r="595" spans="1:7" x14ac:dyDescent="0.25">
      <c r="A595" t="s">
        <v>516</v>
      </c>
      <c r="B595" t="s">
        <v>135</v>
      </c>
      <c r="D595" t="s">
        <v>124</v>
      </c>
      <c r="E595">
        <v>11</v>
      </c>
      <c r="F595" s="104">
        <v>46135.554166666669</v>
      </c>
      <c r="G595" s="104">
        <v>46135.561805555553</v>
      </c>
    </row>
    <row r="596" spans="1:7" x14ac:dyDescent="0.25">
      <c r="A596" t="s">
        <v>516</v>
      </c>
      <c r="B596" t="s">
        <v>125</v>
      </c>
      <c r="D596" t="s">
        <v>122</v>
      </c>
      <c r="E596">
        <v>57</v>
      </c>
      <c r="F596" s="104">
        <v>46135.561805555553</v>
      </c>
      <c r="G596" s="104">
        <v>46135.601388888892</v>
      </c>
    </row>
    <row r="597" spans="1:7" x14ac:dyDescent="0.25">
      <c r="A597" t="s">
        <v>516</v>
      </c>
      <c r="B597" t="s">
        <v>135</v>
      </c>
      <c r="D597" t="s">
        <v>124</v>
      </c>
      <c r="E597">
        <v>6</v>
      </c>
      <c r="F597" s="104">
        <v>46135.601388888892</v>
      </c>
      <c r="G597" s="104">
        <v>46135.605555555558</v>
      </c>
    </row>
    <row r="598" spans="1:7" x14ac:dyDescent="0.25">
      <c r="A598" t="s">
        <v>516</v>
      </c>
      <c r="B598" t="s">
        <v>125</v>
      </c>
      <c r="D598" t="s">
        <v>122</v>
      </c>
      <c r="E598">
        <v>3</v>
      </c>
      <c r="F598" s="104">
        <v>46135.605555555558</v>
      </c>
      <c r="G598" s="104">
        <v>46135.607638888891</v>
      </c>
    </row>
    <row r="599" spans="1:7" x14ac:dyDescent="0.25">
      <c r="A599" t="s">
        <v>516</v>
      </c>
      <c r="B599" t="s">
        <v>156</v>
      </c>
      <c r="D599" t="s">
        <v>122</v>
      </c>
      <c r="E599">
        <v>13</v>
      </c>
      <c r="F599" s="104">
        <v>46135.607638888891</v>
      </c>
      <c r="G599" s="104">
        <v>46135.616666666669</v>
      </c>
    </row>
    <row r="600" spans="1:7" x14ac:dyDescent="0.25">
      <c r="A600" t="s">
        <v>516</v>
      </c>
      <c r="B600" t="s">
        <v>125</v>
      </c>
      <c r="D600" t="s">
        <v>122</v>
      </c>
      <c r="E600">
        <v>57</v>
      </c>
      <c r="F600" s="104">
        <v>46135.616666666669</v>
      </c>
      <c r="G600" s="104">
        <v>46135.65625</v>
      </c>
    </row>
    <row r="601" spans="1:7" x14ac:dyDescent="0.25">
      <c r="A601" t="s">
        <v>516</v>
      </c>
      <c r="B601" t="s">
        <v>134</v>
      </c>
      <c r="D601" t="s">
        <v>122</v>
      </c>
      <c r="E601">
        <v>15</v>
      </c>
      <c r="F601" s="104">
        <v>46135.65625</v>
      </c>
      <c r="G601" s="104">
        <v>46135.666666666664</v>
      </c>
    </row>
    <row r="602" spans="1:7" x14ac:dyDescent="0.25">
      <c r="A602" t="s">
        <v>516</v>
      </c>
      <c r="B602" t="s">
        <v>125</v>
      </c>
      <c r="D602" t="s">
        <v>122</v>
      </c>
      <c r="E602">
        <v>9</v>
      </c>
      <c r="F602" s="104">
        <v>46135.666666666664</v>
      </c>
      <c r="G602" s="104">
        <v>46135.67291666667</v>
      </c>
    </row>
    <row r="603" spans="1:7" x14ac:dyDescent="0.25">
      <c r="A603" t="s">
        <v>516</v>
      </c>
      <c r="B603" t="s">
        <v>135</v>
      </c>
      <c r="D603" t="s">
        <v>124</v>
      </c>
      <c r="E603">
        <v>6</v>
      </c>
      <c r="F603" s="104">
        <v>46135.67291666667</v>
      </c>
      <c r="G603" s="104">
        <v>46135.677083333336</v>
      </c>
    </row>
    <row r="604" spans="1:7" x14ac:dyDescent="0.25">
      <c r="A604" t="s">
        <v>516</v>
      </c>
      <c r="B604" t="s">
        <v>125</v>
      </c>
      <c r="D604" t="s">
        <v>122</v>
      </c>
      <c r="E604">
        <v>45</v>
      </c>
      <c r="F604" s="104">
        <v>46135.677083333336</v>
      </c>
      <c r="G604" s="104">
        <v>46135.708333333336</v>
      </c>
    </row>
    <row r="605" spans="1:7" x14ac:dyDescent="0.25">
      <c r="A605" t="s">
        <v>516</v>
      </c>
      <c r="B605" t="s">
        <v>123</v>
      </c>
      <c r="D605" t="s">
        <v>124</v>
      </c>
      <c r="E605">
        <v>60</v>
      </c>
      <c r="F605" s="104">
        <v>46135.708333333336</v>
      </c>
      <c r="G605" s="104">
        <v>46135.75</v>
      </c>
    </row>
    <row r="606" spans="1:7" x14ac:dyDescent="0.25">
      <c r="A606" t="s">
        <v>516</v>
      </c>
      <c r="B606" t="s">
        <v>133</v>
      </c>
      <c r="D606" t="s">
        <v>124</v>
      </c>
      <c r="E606">
        <v>8</v>
      </c>
      <c r="F606" s="104">
        <v>46136.354166666664</v>
      </c>
      <c r="G606" s="104">
        <v>46136.359722222223</v>
      </c>
    </row>
    <row r="607" spans="1:7" x14ac:dyDescent="0.25">
      <c r="A607" t="s">
        <v>516</v>
      </c>
      <c r="B607" t="s">
        <v>125</v>
      </c>
      <c r="D607" t="s">
        <v>122</v>
      </c>
      <c r="E607">
        <v>67</v>
      </c>
      <c r="F607" s="104">
        <v>46136.359722222223</v>
      </c>
      <c r="G607" s="104">
        <v>46136.40625</v>
      </c>
    </row>
    <row r="608" spans="1:7" x14ac:dyDescent="0.25">
      <c r="A608" t="s">
        <v>516</v>
      </c>
      <c r="B608" t="s">
        <v>135</v>
      </c>
      <c r="D608" t="s">
        <v>124</v>
      </c>
      <c r="E608">
        <v>6</v>
      </c>
      <c r="F608" s="104">
        <v>46136.40625</v>
      </c>
      <c r="G608" s="104">
        <v>46136.410416666666</v>
      </c>
    </row>
    <row r="609" spans="1:7" x14ac:dyDescent="0.25">
      <c r="A609" t="s">
        <v>516</v>
      </c>
      <c r="B609" t="s">
        <v>125</v>
      </c>
      <c r="D609" t="s">
        <v>122</v>
      </c>
      <c r="E609">
        <v>24</v>
      </c>
      <c r="F609" s="104">
        <v>46136.410416666666</v>
      </c>
      <c r="G609" s="104">
        <v>46136.427083333336</v>
      </c>
    </row>
    <row r="610" spans="1:7" x14ac:dyDescent="0.25">
      <c r="A610" t="s">
        <v>516</v>
      </c>
      <c r="B610" t="s">
        <v>135</v>
      </c>
      <c r="D610" t="s">
        <v>124</v>
      </c>
      <c r="E610">
        <v>11</v>
      </c>
      <c r="F610" s="104">
        <v>46136.427083333336</v>
      </c>
      <c r="G610" s="104">
        <v>46136.43472222222</v>
      </c>
    </row>
    <row r="611" spans="1:7" x14ac:dyDescent="0.25">
      <c r="A611" t="s">
        <v>516</v>
      </c>
      <c r="B611" t="s">
        <v>125</v>
      </c>
      <c r="D611" t="s">
        <v>122</v>
      </c>
      <c r="E611">
        <v>4</v>
      </c>
      <c r="F611" s="104">
        <v>46136.43472222222</v>
      </c>
      <c r="G611" s="104">
        <v>46136.4375</v>
      </c>
    </row>
    <row r="612" spans="1:7" x14ac:dyDescent="0.25">
      <c r="A612" t="s">
        <v>516</v>
      </c>
      <c r="B612" t="s">
        <v>134</v>
      </c>
      <c r="D612" t="s">
        <v>122</v>
      </c>
      <c r="E612">
        <v>15</v>
      </c>
      <c r="F612" s="104">
        <v>46136.4375</v>
      </c>
      <c r="G612" s="104">
        <v>46136.447916666664</v>
      </c>
    </row>
    <row r="613" spans="1:7" x14ac:dyDescent="0.25">
      <c r="A613" t="s">
        <v>516</v>
      </c>
      <c r="B613" t="s">
        <v>125</v>
      </c>
      <c r="D613" t="s">
        <v>122</v>
      </c>
      <c r="E613">
        <v>105</v>
      </c>
      <c r="F613" s="104">
        <v>46136.447916666664</v>
      </c>
      <c r="G613" s="104">
        <v>46136.520833333336</v>
      </c>
    </row>
    <row r="614" spans="1:7" x14ac:dyDescent="0.25">
      <c r="A614" t="s">
        <v>516</v>
      </c>
      <c r="B614" t="s">
        <v>142</v>
      </c>
      <c r="C614" t="s">
        <v>143</v>
      </c>
      <c r="D614" t="s">
        <v>122</v>
      </c>
      <c r="E614">
        <v>22</v>
      </c>
      <c r="F614" s="104">
        <v>46136.520833333336</v>
      </c>
      <c r="G614" s="104">
        <v>46136.536111111112</v>
      </c>
    </row>
    <row r="615" spans="1:7" x14ac:dyDescent="0.25">
      <c r="A615" t="s">
        <v>516</v>
      </c>
      <c r="B615" t="s">
        <v>135</v>
      </c>
      <c r="D615" t="s">
        <v>124</v>
      </c>
      <c r="E615">
        <v>12</v>
      </c>
      <c r="F615" s="104">
        <v>46136.536111111112</v>
      </c>
      <c r="G615" s="104">
        <v>46136.544444444444</v>
      </c>
    </row>
    <row r="616" spans="1:7" x14ac:dyDescent="0.25">
      <c r="A616" t="s">
        <v>516</v>
      </c>
      <c r="B616" t="s">
        <v>126</v>
      </c>
      <c r="D616" t="s">
        <v>124</v>
      </c>
      <c r="E616">
        <v>26</v>
      </c>
      <c r="F616" s="104">
        <v>46136.544444444444</v>
      </c>
      <c r="G616" s="104">
        <v>46136.5625</v>
      </c>
    </row>
    <row r="617" spans="1:7" x14ac:dyDescent="0.25">
      <c r="A617" t="s">
        <v>516</v>
      </c>
      <c r="B617" t="s">
        <v>125</v>
      </c>
      <c r="D617" t="s">
        <v>122</v>
      </c>
      <c r="E617">
        <v>62</v>
      </c>
      <c r="F617" s="104">
        <v>46136.5625</v>
      </c>
      <c r="G617" s="104">
        <v>46136.605555555558</v>
      </c>
    </row>
    <row r="618" spans="1:7" x14ac:dyDescent="0.25">
      <c r="A618" t="s">
        <v>516</v>
      </c>
      <c r="B618" t="s">
        <v>135</v>
      </c>
      <c r="D618" t="s">
        <v>124</v>
      </c>
      <c r="E618">
        <v>6</v>
      </c>
      <c r="F618" s="104">
        <v>46136.605555555558</v>
      </c>
      <c r="G618" s="104">
        <v>46136.609722222223</v>
      </c>
    </row>
    <row r="619" spans="1:7" x14ac:dyDescent="0.25">
      <c r="A619" t="s">
        <v>516</v>
      </c>
      <c r="B619" t="s">
        <v>125</v>
      </c>
      <c r="D619" t="s">
        <v>122</v>
      </c>
      <c r="E619">
        <v>52</v>
      </c>
      <c r="F619" s="104">
        <v>46136.609722222223</v>
      </c>
      <c r="G619" s="104">
        <v>46136.645833333336</v>
      </c>
    </row>
    <row r="620" spans="1:7" x14ac:dyDescent="0.25">
      <c r="A620" t="s">
        <v>516</v>
      </c>
      <c r="B620" t="s">
        <v>134</v>
      </c>
      <c r="D620" t="s">
        <v>122</v>
      </c>
      <c r="E620">
        <v>15</v>
      </c>
      <c r="F620" s="104">
        <v>46136.645833333336</v>
      </c>
      <c r="G620" s="104">
        <v>46136.65625</v>
      </c>
    </row>
    <row r="621" spans="1:7" x14ac:dyDescent="0.25">
      <c r="A621" t="s">
        <v>516</v>
      </c>
      <c r="B621" t="s">
        <v>125</v>
      </c>
      <c r="D621" t="s">
        <v>122</v>
      </c>
      <c r="E621">
        <v>75</v>
      </c>
      <c r="F621" s="104">
        <v>46136.65625</v>
      </c>
      <c r="G621" s="104">
        <v>46136.708333333336</v>
      </c>
    </row>
    <row r="622" spans="1:7" x14ac:dyDescent="0.25">
      <c r="A622" t="s">
        <v>516</v>
      </c>
      <c r="B622" t="s">
        <v>123</v>
      </c>
      <c r="D622" t="s">
        <v>124</v>
      </c>
      <c r="E622">
        <v>60</v>
      </c>
      <c r="F622" s="104">
        <v>46136.708333333336</v>
      </c>
      <c r="G622" s="104">
        <v>46136.75</v>
      </c>
    </row>
    <row r="623" spans="1:7" x14ac:dyDescent="0.25">
      <c r="A623" t="s">
        <v>516</v>
      </c>
      <c r="B623" t="s">
        <v>133</v>
      </c>
      <c r="D623" t="s">
        <v>124</v>
      </c>
      <c r="E623">
        <v>12</v>
      </c>
      <c r="F623" s="104">
        <v>46139.354166666664</v>
      </c>
      <c r="G623" s="104">
        <v>46139.362500000003</v>
      </c>
    </row>
    <row r="624" spans="1:7" x14ac:dyDescent="0.25">
      <c r="A624" t="s">
        <v>516</v>
      </c>
      <c r="B624" t="s">
        <v>125</v>
      </c>
      <c r="D624" t="s">
        <v>122</v>
      </c>
      <c r="E624">
        <v>69</v>
      </c>
      <c r="F624" s="104">
        <v>46139.362500000003</v>
      </c>
      <c r="G624" s="104">
        <v>46139.410416666666</v>
      </c>
    </row>
    <row r="625" spans="1:7" x14ac:dyDescent="0.25">
      <c r="A625" t="s">
        <v>516</v>
      </c>
      <c r="B625" t="s">
        <v>135</v>
      </c>
      <c r="D625" t="s">
        <v>124</v>
      </c>
      <c r="E625">
        <v>9</v>
      </c>
      <c r="F625" s="104">
        <v>46139.410416666666</v>
      </c>
      <c r="G625" s="104">
        <v>46139.416666666664</v>
      </c>
    </row>
    <row r="626" spans="1:7" x14ac:dyDescent="0.25">
      <c r="A626" t="s">
        <v>516</v>
      </c>
      <c r="B626" t="s">
        <v>125</v>
      </c>
      <c r="D626" t="s">
        <v>122</v>
      </c>
      <c r="E626">
        <v>30</v>
      </c>
      <c r="F626" s="104">
        <v>46139.416666666664</v>
      </c>
      <c r="G626" s="104">
        <v>46139.4375</v>
      </c>
    </row>
    <row r="627" spans="1:7" x14ac:dyDescent="0.25">
      <c r="A627" t="s">
        <v>516</v>
      </c>
      <c r="B627" t="s">
        <v>134</v>
      </c>
      <c r="D627" t="s">
        <v>122</v>
      </c>
      <c r="E627">
        <v>15</v>
      </c>
      <c r="F627" s="104">
        <v>46139.4375</v>
      </c>
      <c r="G627" s="104">
        <v>46139.447916666664</v>
      </c>
    </row>
    <row r="628" spans="1:7" x14ac:dyDescent="0.25">
      <c r="A628" t="s">
        <v>516</v>
      </c>
      <c r="B628" t="s">
        <v>125</v>
      </c>
      <c r="D628" t="s">
        <v>122</v>
      </c>
      <c r="E628">
        <v>22</v>
      </c>
      <c r="F628" s="104">
        <v>46139.447916666664</v>
      </c>
      <c r="G628" s="104">
        <v>46139.463194444441</v>
      </c>
    </row>
    <row r="629" spans="1:7" x14ac:dyDescent="0.25">
      <c r="A629" t="s">
        <v>516</v>
      </c>
      <c r="B629" t="s">
        <v>135</v>
      </c>
      <c r="D629" t="s">
        <v>124</v>
      </c>
      <c r="E629">
        <v>6</v>
      </c>
      <c r="F629" s="104">
        <v>46139.463194444441</v>
      </c>
      <c r="G629" s="104">
        <v>46139.467361111114</v>
      </c>
    </row>
    <row r="630" spans="1:7" x14ac:dyDescent="0.25">
      <c r="A630" t="s">
        <v>516</v>
      </c>
      <c r="B630" t="s">
        <v>125</v>
      </c>
      <c r="D630" t="s">
        <v>122</v>
      </c>
      <c r="E630">
        <v>70</v>
      </c>
      <c r="F630" s="104">
        <v>46139.467361111114</v>
      </c>
      <c r="G630" s="104">
        <v>46139.515972222223</v>
      </c>
    </row>
    <row r="631" spans="1:7" x14ac:dyDescent="0.25">
      <c r="A631" t="s">
        <v>516</v>
      </c>
      <c r="B631" t="s">
        <v>135</v>
      </c>
      <c r="D631" t="s">
        <v>124</v>
      </c>
      <c r="E631">
        <v>11</v>
      </c>
      <c r="F631" s="104">
        <v>46139.515972222223</v>
      </c>
      <c r="G631" s="104">
        <v>46139.523611111108</v>
      </c>
    </row>
    <row r="632" spans="1:7" x14ac:dyDescent="0.25">
      <c r="A632" t="s">
        <v>516</v>
      </c>
      <c r="B632" t="s">
        <v>125</v>
      </c>
      <c r="D632" t="s">
        <v>122</v>
      </c>
      <c r="E632">
        <v>29</v>
      </c>
      <c r="F632" s="104">
        <v>46139.523611111108</v>
      </c>
      <c r="G632" s="104">
        <v>46139.543749999997</v>
      </c>
    </row>
    <row r="633" spans="1:7" x14ac:dyDescent="0.25">
      <c r="A633" t="s">
        <v>516</v>
      </c>
      <c r="B633" t="s">
        <v>135</v>
      </c>
      <c r="D633" t="s">
        <v>124</v>
      </c>
      <c r="E633">
        <v>15</v>
      </c>
      <c r="F633" s="104">
        <v>46139.543749999997</v>
      </c>
      <c r="G633" s="104">
        <v>46139.554166666669</v>
      </c>
    </row>
    <row r="634" spans="1:7" x14ac:dyDescent="0.25">
      <c r="A634" t="s">
        <v>516</v>
      </c>
      <c r="B634" t="s">
        <v>126</v>
      </c>
      <c r="D634" t="s">
        <v>124</v>
      </c>
      <c r="E634">
        <v>27</v>
      </c>
      <c r="F634" s="104">
        <v>46139.554166666669</v>
      </c>
      <c r="G634" s="104">
        <v>46139.572916666664</v>
      </c>
    </row>
    <row r="635" spans="1:7" x14ac:dyDescent="0.25">
      <c r="A635" t="s">
        <v>516</v>
      </c>
      <c r="B635" t="s">
        <v>125</v>
      </c>
      <c r="D635" t="s">
        <v>122</v>
      </c>
      <c r="E635">
        <v>82</v>
      </c>
      <c r="F635" s="104">
        <v>46139.572916666664</v>
      </c>
      <c r="G635" s="104">
        <v>46139.629861111112</v>
      </c>
    </row>
    <row r="636" spans="1:7" x14ac:dyDescent="0.25">
      <c r="A636" t="s">
        <v>516</v>
      </c>
      <c r="B636" t="s">
        <v>135</v>
      </c>
      <c r="D636" t="s">
        <v>124</v>
      </c>
      <c r="E636">
        <v>5</v>
      </c>
      <c r="F636" s="104">
        <v>46139.629861111112</v>
      </c>
      <c r="G636" s="104">
        <v>46139.633333333331</v>
      </c>
    </row>
    <row r="637" spans="1:7" x14ac:dyDescent="0.25">
      <c r="A637" t="s">
        <v>516</v>
      </c>
      <c r="B637" t="s">
        <v>125</v>
      </c>
      <c r="D637" t="s">
        <v>122</v>
      </c>
      <c r="E637">
        <v>33</v>
      </c>
      <c r="F637" s="104">
        <v>46139.633333333331</v>
      </c>
      <c r="G637" s="104">
        <v>46139.65625</v>
      </c>
    </row>
    <row r="638" spans="1:7" x14ac:dyDescent="0.25">
      <c r="A638" t="s">
        <v>516</v>
      </c>
      <c r="B638" t="s">
        <v>134</v>
      </c>
      <c r="D638" t="s">
        <v>122</v>
      </c>
      <c r="E638">
        <v>15</v>
      </c>
      <c r="F638" s="104">
        <v>46139.65625</v>
      </c>
      <c r="G638" s="104">
        <v>46139.666666666664</v>
      </c>
    </row>
    <row r="639" spans="1:7" x14ac:dyDescent="0.25">
      <c r="A639" t="s">
        <v>516</v>
      </c>
      <c r="B639" t="s">
        <v>125</v>
      </c>
      <c r="D639" t="s">
        <v>122</v>
      </c>
      <c r="E639">
        <v>23</v>
      </c>
      <c r="F639" s="104">
        <v>46139.666666666664</v>
      </c>
      <c r="G639" s="104">
        <v>46139.682638888888</v>
      </c>
    </row>
    <row r="640" spans="1:7" x14ac:dyDescent="0.25">
      <c r="A640" t="s">
        <v>516</v>
      </c>
      <c r="B640" t="s">
        <v>135</v>
      </c>
      <c r="D640" t="s">
        <v>124</v>
      </c>
      <c r="E640">
        <v>6</v>
      </c>
      <c r="F640" s="104">
        <v>46139.682638888888</v>
      </c>
      <c r="G640" s="104">
        <v>46139.686805555553</v>
      </c>
    </row>
    <row r="641" spans="1:7" x14ac:dyDescent="0.25">
      <c r="A641" t="s">
        <v>516</v>
      </c>
      <c r="B641" t="s">
        <v>125</v>
      </c>
      <c r="D641" t="s">
        <v>122</v>
      </c>
      <c r="E641">
        <v>31</v>
      </c>
      <c r="F641" s="104">
        <v>46139.686805555553</v>
      </c>
      <c r="G641" s="104">
        <v>46139.708333333336</v>
      </c>
    </row>
    <row r="642" spans="1:7" x14ac:dyDescent="0.25">
      <c r="A642" t="s">
        <v>516</v>
      </c>
      <c r="B642" t="s">
        <v>123</v>
      </c>
      <c r="D642" t="s">
        <v>124</v>
      </c>
      <c r="E642">
        <v>60</v>
      </c>
      <c r="F642" s="104">
        <v>46139.708333333336</v>
      </c>
      <c r="G642" s="104">
        <v>46139.75</v>
      </c>
    </row>
    <row r="643" spans="1:7" x14ac:dyDescent="0.25">
      <c r="A643" t="s">
        <v>516</v>
      </c>
      <c r="B643" t="s">
        <v>133</v>
      </c>
      <c r="D643" t="s">
        <v>124</v>
      </c>
      <c r="E643">
        <v>16</v>
      </c>
      <c r="F643" s="104">
        <v>46140.354166666664</v>
      </c>
      <c r="G643" s="104">
        <v>46140.365277777775</v>
      </c>
    </row>
    <row r="644" spans="1:7" x14ac:dyDescent="0.25">
      <c r="A644" t="s">
        <v>516</v>
      </c>
      <c r="B644" t="s">
        <v>125</v>
      </c>
      <c r="D644" t="s">
        <v>122</v>
      </c>
      <c r="E644">
        <v>106</v>
      </c>
      <c r="F644" s="104">
        <v>46140.365277777775</v>
      </c>
      <c r="G644" s="104">
        <v>46140.438888888886</v>
      </c>
    </row>
    <row r="645" spans="1:7" x14ac:dyDescent="0.25">
      <c r="A645" t="s">
        <v>516</v>
      </c>
      <c r="B645" t="s">
        <v>135</v>
      </c>
      <c r="D645" t="s">
        <v>124</v>
      </c>
      <c r="E645">
        <v>11</v>
      </c>
      <c r="F645" s="104">
        <v>46140.438888888886</v>
      </c>
      <c r="G645" s="104">
        <v>46140.446527777778</v>
      </c>
    </row>
    <row r="646" spans="1:7" x14ac:dyDescent="0.25">
      <c r="A646" t="s">
        <v>516</v>
      </c>
      <c r="B646" t="s">
        <v>125</v>
      </c>
      <c r="D646" t="s">
        <v>122</v>
      </c>
      <c r="E646">
        <v>2</v>
      </c>
      <c r="F646" s="104">
        <v>46140.446527777778</v>
      </c>
      <c r="G646" s="104">
        <v>46140.447916666664</v>
      </c>
    </row>
    <row r="647" spans="1:7" x14ac:dyDescent="0.25">
      <c r="A647" t="s">
        <v>516</v>
      </c>
      <c r="B647" t="s">
        <v>134</v>
      </c>
      <c r="D647" t="s">
        <v>122</v>
      </c>
      <c r="E647">
        <v>15</v>
      </c>
      <c r="F647" s="104">
        <v>46140.447916666664</v>
      </c>
      <c r="G647" s="104">
        <v>46140.458333333336</v>
      </c>
    </row>
    <row r="648" spans="1:7" x14ac:dyDescent="0.25">
      <c r="A648" t="s">
        <v>516</v>
      </c>
      <c r="B648" t="s">
        <v>125</v>
      </c>
      <c r="D648" t="s">
        <v>122</v>
      </c>
      <c r="E648">
        <v>112</v>
      </c>
      <c r="F648" s="104">
        <v>46140.458333333336</v>
      </c>
      <c r="G648" s="104">
        <v>46140.536111111112</v>
      </c>
    </row>
    <row r="649" spans="1:7" x14ac:dyDescent="0.25">
      <c r="A649" t="s">
        <v>516</v>
      </c>
      <c r="B649" t="s">
        <v>135</v>
      </c>
      <c r="D649" t="s">
        <v>124</v>
      </c>
      <c r="E649">
        <v>9</v>
      </c>
      <c r="F649" s="104">
        <v>46140.536111111112</v>
      </c>
      <c r="G649" s="104">
        <v>46140.542361111111</v>
      </c>
    </row>
    <row r="650" spans="1:7" x14ac:dyDescent="0.25">
      <c r="A650" t="s">
        <v>516</v>
      </c>
      <c r="B650" t="s">
        <v>126</v>
      </c>
      <c r="D650" t="s">
        <v>124</v>
      </c>
      <c r="E650">
        <v>26</v>
      </c>
      <c r="F650" s="104">
        <v>46140.542361111111</v>
      </c>
      <c r="G650" s="104">
        <v>46140.560416666667</v>
      </c>
    </row>
    <row r="651" spans="1:7" x14ac:dyDescent="0.25">
      <c r="A651" t="s">
        <v>516</v>
      </c>
      <c r="B651" t="s">
        <v>135</v>
      </c>
      <c r="D651" t="s">
        <v>124</v>
      </c>
      <c r="E651">
        <v>5</v>
      </c>
      <c r="F651" s="104">
        <v>46140.560416666667</v>
      </c>
      <c r="G651" s="104">
        <v>46140.563888888886</v>
      </c>
    </row>
    <row r="652" spans="1:7" x14ac:dyDescent="0.25">
      <c r="A652" t="s">
        <v>516</v>
      </c>
      <c r="B652" t="s">
        <v>125</v>
      </c>
      <c r="D652" t="s">
        <v>122</v>
      </c>
      <c r="E652">
        <v>71</v>
      </c>
      <c r="F652" s="104">
        <v>46140.563888888886</v>
      </c>
      <c r="G652" s="104">
        <v>46140.613194444442</v>
      </c>
    </row>
    <row r="653" spans="1:7" x14ac:dyDescent="0.25">
      <c r="A653" t="s">
        <v>516</v>
      </c>
      <c r="B653" t="s">
        <v>135</v>
      </c>
      <c r="D653" t="s">
        <v>124</v>
      </c>
      <c r="E653">
        <v>8</v>
      </c>
      <c r="F653" s="104">
        <v>46140.613194444442</v>
      </c>
      <c r="G653" s="104">
        <v>46140.618750000001</v>
      </c>
    </row>
    <row r="654" spans="1:7" x14ac:dyDescent="0.25">
      <c r="A654" t="s">
        <v>516</v>
      </c>
      <c r="B654" t="s">
        <v>125</v>
      </c>
      <c r="D654" t="s">
        <v>122</v>
      </c>
      <c r="E654">
        <v>54</v>
      </c>
      <c r="F654" s="104">
        <v>46140.618750000001</v>
      </c>
      <c r="G654" s="104">
        <v>46140.65625</v>
      </c>
    </row>
    <row r="655" spans="1:7" x14ac:dyDescent="0.25">
      <c r="A655" t="s">
        <v>516</v>
      </c>
      <c r="B655" t="s">
        <v>134</v>
      </c>
      <c r="D655" t="s">
        <v>122</v>
      </c>
      <c r="E655">
        <v>15</v>
      </c>
      <c r="F655" s="104">
        <v>46140.65625</v>
      </c>
      <c r="G655" s="104">
        <v>46140.666666666664</v>
      </c>
    </row>
    <row r="656" spans="1:7" x14ac:dyDescent="0.25">
      <c r="A656" t="s">
        <v>516</v>
      </c>
      <c r="B656" t="s">
        <v>125</v>
      </c>
      <c r="D656" t="s">
        <v>122</v>
      </c>
      <c r="E656">
        <v>60</v>
      </c>
      <c r="F656" s="104">
        <v>46140.666666666664</v>
      </c>
      <c r="G656" s="104">
        <v>46140.708333333336</v>
      </c>
    </row>
    <row r="657" spans="1:7" x14ac:dyDescent="0.25">
      <c r="A657" t="s">
        <v>516</v>
      </c>
      <c r="B657" t="s">
        <v>123</v>
      </c>
      <c r="D657" t="s">
        <v>124</v>
      </c>
      <c r="E657">
        <v>60</v>
      </c>
      <c r="F657" s="104">
        <v>46140.708333333336</v>
      </c>
      <c r="G657" s="104">
        <v>46140.75</v>
      </c>
    </row>
    <row r="658" spans="1:7" x14ac:dyDescent="0.25">
      <c r="A658" t="s">
        <v>516</v>
      </c>
      <c r="B658" t="s">
        <v>133</v>
      </c>
      <c r="D658" t="s">
        <v>124</v>
      </c>
      <c r="E658">
        <v>28</v>
      </c>
      <c r="F658" s="104">
        <v>46141.354166666664</v>
      </c>
      <c r="G658" s="104">
        <v>46141.373611111114</v>
      </c>
    </row>
    <row r="659" spans="1:7" x14ac:dyDescent="0.25">
      <c r="A659" t="s">
        <v>516</v>
      </c>
      <c r="B659" t="s">
        <v>125</v>
      </c>
      <c r="D659" t="s">
        <v>122</v>
      </c>
      <c r="E659">
        <v>52</v>
      </c>
      <c r="F659" s="104">
        <v>46141.373611111114</v>
      </c>
      <c r="G659" s="104">
        <v>46141.409722222219</v>
      </c>
    </row>
    <row r="660" spans="1:7" x14ac:dyDescent="0.25">
      <c r="A660" t="s">
        <v>516</v>
      </c>
      <c r="B660" t="s">
        <v>135</v>
      </c>
      <c r="D660" t="s">
        <v>124</v>
      </c>
      <c r="E660">
        <v>8</v>
      </c>
      <c r="F660" s="104">
        <v>46141.409722222219</v>
      </c>
      <c r="G660" s="104">
        <v>46141.415277777778</v>
      </c>
    </row>
    <row r="661" spans="1:7" x14ac:dyDescent="0.25">
      <c r="A661" t="s">
        <v>516</v>
      </c>
      <c r="B661" t="s">
        <v>125</v>
      </c>
      <c r="D661" t="s">
        <v>122</v>
      </c>
      <c r="E661">
        <v>47</v>
      </c>
      <c r="F661" s="104">
        <v>46141.415277777778</v>
      </c>
      <c r="G661" s="104">
        <v>46141.447916666664</v>
      </c>
    </row>
    <row r="662" spans="1:7" x14ac:dyDescent="0.25">
      <c r="A662" t="s">
        <v>516</v>
      </c>
      <c r="B662" t="s">
        <v>134</v>
      </c>
      <c r="D662" t="s">
        <v>122</v>
      </c>
      <c r="E662">
        <v>15</v>
      </c>
      <c r="F662" s="104">
        <v>46141.447916666664</v>
      </c>
      <c r="G662" s="104">
        <v>46141.458333333336</v>
      </c>
    </row>
    <row r="663" spans="1:7" x14ac:dyDescent="0.25">
      <c r="A663" t="s">
        <v>516</v>
      </c>
      <c r="B663" t="s">
        <v>125</v>
      </c>
      <c r="D663" t="s">
        <v>122</v>
      </c>
      <c r="E663">
        <v>12</v>
      </c>
      <c r="F663" s="104">
        <v>46141.458333333336</v>
      </c>
      <c r="G663" s="104">
        <v>46141.466666666667</v>
      </c>
    </row>
    <row r="664" spans="1:7" x14ac:dyDescent="0.25">
      <c r="A664" t="s">
        <v>516</v>
      </c>
      <c r="B664" t="s">
        <v>135</v>
      </c>
      <c r="D664" t="s">
        <v>124</v>
      </c>
      <c r="E664">
        <v>14</v>
      </c>
      <c r="F664" s="104">
        <v>46141.466666666667</v>
      </c>
      <c r="G664" s="104">
        <v>46141.476388888892</v>
      </c>
    </row>
    <row r="665" spans="1:7" x14ac:dyDescent="0.25">
      <c r="A665" t="s">
        <v>516</v>
      </c>
      <c r="B665" t="s">
        <v>125</v>
      </c>
      <c r="D665" t="s">
        <v>122</v>
      </c>
      <c r="E665">
        <v>29</v>
      </c>
      <c r="F665" s="104">
        <v>46141.476388888892</v>
      </c>
      <c r="G665" s="104">
        <v>46141.496527777781</v>
      </c>
    </row>
    <row r="666" spans="1:7" x14ac:dyDescent="0.25">
      <c r="A666" t="s">
        <v>516</v>
      </c>
      <c r="B666" t="s">
        <v>135</v>
      </c>
      <c r="D666" t="s">
        <v>124</v>
      </c>
      <c r="E666">
        <v>5</v>
      </c>
      <c r="F666" s="104">
        <v>46141.496527777781</v>
      </c>
      <c r="G666" s="104">
        <v>46141.5</v>
      </c>
    </row>
    <row r="667" spans="1:7" x14ac:dyDescent="0.25">
      <c r="A667" t="s">
        <v>516</v>
      </c>
      <c r="B667" t="s">
        <v>125</v>
      </c>
      <c r="D667" t="s">
        <v>122</v>
      </c>
      <c r="E667">
        <v>59</v>
      </c>
      <c r="F667" s="104">
        <v>46141.5</v>
      </c>
      <c r="G667" s="104">
        <v>46141.540972222225</v>
      </c>
    </row>
    <row r="668" spans="1:7" x14ac:dyDescent="0.25">
      <c r="A668" t="s">
        <v>516</v>
      </c>
      <c r="B668" t="s">
        <v>135</v>
      </c>
      <c r="D668" t="s">
        <v>124</v>
      </c>
      <c r="E668">
        <v>7</v>
      </c>
      <c r="F668" s="104">
        <v>46141.540972222225</v>
      </c>
      <c r="G668" s="104">
        <v>46141.54583333333</v>
      </c>
    </row>
    <row r="669" spans="1:7" x14ac:dyDescent="0.25">
      <c r="A669" t="s">
        <v>516</v>
      </c>
      <c r="B669" t="s">
        <v>125</v>
      </c>
      <c r="D669" t="s">
        <v>122</v>
      </c>
      <c r="E669">
        <v>9</v>
      </c>
      <c r="F669" s="104">
        <v>46141.54583333333</v>
      </c>
      <c r="G669" s="104">
        <v>46141.552083333336</v>
      </c>
    </row>
    <row r="670" spans="1:7" x14ac:dyDescent="0.25">
      <c r="A670" t="s">
        <v>516</v>
      </c>
      <c r="B670" t="s">
        <v>126</v>
      </c>
      <c r="D670" t="s">
        <v>124</v>
      </c>
      <c r="E670">
        <v>30</v>
      </c>
      <c r="F670" s="104">
        <v>46141.552083333336</v>
      </c>
      <c r="G670" s="104">
        <v>46141.572916666664</v>
      </c>
    </row>
    <row r="671" spans="1:7" x14ac:dyDescent="0.25">
      <c r="A671" t="s">
        <v>516</v>
      </c>
      <c r="B671" t="s">
        <v>125</v>
      </c>
      <c r="D671" t="s">
        <v>122</v>
      </c>
      <c r="E671">
        <v>85</v>
      </c>
      <c r="F671" s="104">
        <v>46141.572916666664</v>
      </c>
      <c r="G671" s="104">
        <v>46141.631944444445</v>
      </c>
    </row>
    <row r="672" spans="1:7" x14ac:dyDescent="0.25">
      <c r="A672" t="s">
        <v>516</v>
      </c>
      <c r="B672" t="s">
        <v>135</v>
      </c>
      <c r="D672" t="s">
        <v>124</v>
      </c>
      <c r="E672">
        <v>6</v>
      </c>
      <c r="F672" s="104">
        <v>46141.631944444445</v>
      </c>
      <c r="G672" s="104">
        <v>46141.636111111111</v>
      </c>
    </row>
    <row r="673" spans="1:7" x14ac:dyDescent="0.25">
      <c r="A673" t="s">
        <v>516</v>
      </c>
      <c r="B673" t="s">
        <v>125</v>
      </c>
      <c r="D673" t="s">
        <v>122</v>
      </c>
      <c r="E673">
        <v>44</v>
      </c>
      <c r="F673" s="104">
        <v>46141.636111111111</v>
      </c>
      <c r="G673" s="104">
        <v>46141.666666666664</v>
      </c>
    </row>
    <row r="674" spans="1:7" x14ac:dyDescent="0.25">
      <c r="A674" t="s">
        <v>516</v>
      </c>
      <c r="B674" t="s">
        <v>134</v>
      </c>
      <c r="D674" t="s">
        <v>122</v>
      </c>
      <c r="E674">
        <v>15</v>
      </c>
      <c r="F674" s="104">
        <v>46141.666666666664</v>
      </c>
      <c r="G674" s="104">
        <v>46141.677083333336</v>
      </c>
    </row>
    <row r="675" spans="1:7" x14ac:dyDescent="0.25">
      <c r="A675" t="s">
        <v>516</v>
      </c>
      <c r="B675" t="s">
        <v>125</v>
      </c>
      <c r="D675" t="s">
        <v>122</v>
      </c>
      <c r="E675">
        <v>23</v>
      </c>
      <c r="F675" s="104">
        <v>46141.677083333336</v>
      </c>
      <c r="G675" s="104">
        <v>46141.693055555559</v>
      </c>
    </row>
    <row r="676" spans="1:7" x14ac:dyDescent="0.25">
      <c r="A676" t="s">
        <v>516</v>
      </c>
      <c r="B676" t="s">
        <v>135</v>
      </c>
      <c r="D676" t="s">
        <v>124</v>
      </c>
      <c r="E676">
        <v>5</v>
      </c>
      <c r="F676" s="104">
        <v>46141.693055555559</v>
      </c>
      <c r="G676" s="104">
        <v>46141.696527777778</v>
      </c>
    </row>
    <row r="677" spans="1:7" x14ac:dyDescent="0.25">
      <c r="A677" t="s">
        <v>516</v>
      </c>
      <c r="B677" t="s">
        <v>125</v>
      </c>
      <c r="D677" t="s">
        <v>122</v>
      </c>
      <c r="E677">
        <v>17</v>
      </c>
      <c r="F677" s="104">
        <v>46141.696527777778</v>
      </c>
      <c r="G677" s="104">
        <v>46141.708333333336</v>
      </c>
    </row>
    <row r="678" spans="1:7" x14ac:dyDescent="0.25">
      <c r="A678" t="s">
        <v>516</v>
      </c>
      <c r="B678" t="s">
        <v>123</v>
      </c>
      <c r="D678" t="s">
        <v>124</v>
      </c>
      <c r="E678">
        <v>60</v>
      </c>
      <c r="F678" s="104">
        <v>46141.708333333336</v>
      </c>
      <c r="G678" s="104">
        <v>46141.75</v>
      </c>
    </row>
    <row r="679" spans="1:7" x14ac:dyDescent="0.25">
      <c r="A679" t="s">
        <v>516</v>
      </c>
      <c r="B679" t="s">
        <v>133</v>
      </c>
      <c r="D679" t="s">
        <v>124</v>
      </c>
      <c r="E679">
        <v>13</v>
      </c>
      <c r="F679" s="104">
        <v>46142.354166666664</v>
      </c>
      <c r="G679" s="104">
        <v>46142.363194444442</v>
      </c>
    </row>
    <row r="680" spans="1:7" x14ac:dyDescent="0.25">
      <c r="A680" t="s">
        <v>516</v>
      </c>
      <c r="B680" t="s">
        <v>125</v>
      </c>
      <c r="D680" t="s">
        <v>122</v>
      </c>
      <c r="E680">
        <v>14</v>
      </c>
      <c r="F680" s="104">
        <v>46142.363194444442</v>
      </c>
      <c r="G680" s="104">
        <v>46142.372916666667</v>
      </c>
    </row>
    <row r="681" spans="1:7" x14ac:dyDescent="0.25">
      <c r="A681" t="s">
        <v>516</v>
      </c>
      <c r="B681" t="s">
        <v>135</v>
      </c>
      <c r="D681" t="s">
        <v>124</v>
      </c>
      <c r="E681">
        <v>8</v>
      </c>
      <c r="F681" s="104">
        <v>46142.372916666667</v>
      </c>
      <c r="G681" s="104">
        <v>46142.378472222219</v>
      </c>
    </row>
    <row r="682" spans="1:7" x14ac:dyDescent="0.25">
      <c r="A682" t="s">
        <v>516</v>
      </c>
      <c r="B682" t="s">
        <v>125</v>
      </c>
      <c r="D682" t="s">
        <v>122</v>
      </c>
      <c r="E682">
        <v>28</v>
      </c>
      <c r="F682" s="104">
        <v>46142.378472222219</v>
      </c>
      <c r="G682" s="104">
        <v>46142.397916666669</v>
      </c>
    </row>
    <row r="683" spans="1:7" x14ac:dyDescent="0.25">
      <c r="A683" t="s">
        <v>516</v>
      </c>
      <c r="B683" t="s">
        <v>135</v>
      </c>
      <c r="D683" t="s">
        <v>124</v>
      </c>
      <c r="E683">
        <v>8</v>
      </c>
      <c r="F683" s="104">
        <v>46142.397916666669</v>
      </c>
      <c r="G683" s="104">
        <v>46142.40347222222</v>
      </c>
    </row>
    <row r="684" spans="1:7" x14ac:dyDescent="0.25">
      <c r="A684" t="s">
        <v>516</v>
      </c>
      <c r="B684" t="s">
        <v>125</v>
      </c>
      <c r="D684" t="s">
        <v>122</v>
      </c>
      <c r="E684">
        <v>37</v>
      </c>
      <c r="F684" s="104">
        <v>46142.40347222222</v>
      </c>
      <c r="G684" s="104">
        <v>46142.429166666669</v>
      </c>
    </row>
    <row r="685" spans="1:7" x14ac:dyDescent="0.25">
      <c r="A685" t="s">
        <v>516</v>
      </c>
      <c r="B685" t="s">
        <v>135</v>
      </c>
      <c r="D685" t="s">
        <v>124</v>
      </c>
      <c r="E685">
        <v>6</v>
      </c>
      <c r="F685" s="104">
        <v>46142.429166666669</v>
      </c>
      <c r="G685" s="104">
        <v>46142.433333333334</v>
      </c>
    </row>
    <row r="686" spans="1:7" x14ac:dyDescent="0.25">
      <c r="A686" t="s">
        <v>516</v>
      </c>
      <c r="B686" t="s">
        <v>125</v>
      </c>
      <c r="D686" t="s">
        <v>122</v>
      </c>
      <c r="E686">
        <v>21</v>
      </c>
      <c r="F686" s="104">
        <v>46142.433333333334</v>
      </c>
      <c r="G686" s="104">
        <v>46142.447916666664</v>
      </c>
    </row>
    <row r="687" spans="1:7" x14ac:dyDescent="0.25">
      <c r="A687" t="s">
        <v>516</v>
      </c>
      <c r="B687" t="s">
        <v>134</v>
      </c>
      <c r="D687" t="s">
        <v>122</v>
      </c>
      <c r="E687">
        <v>15</v>
      </c>
      <c r="F687" s="104">
        <v>46142.447916666664</v>
      </c>
      <c r="G687" s="104">
        <v>46142.458333333336</v>
      </c>
    </row>
    <row r="688" spans="1:7" x14ac:dyDescent="0.25">
      <c r="A688" t="s">
        <v>516</v>
      </c>
      <c r="B688" t="s">
        <v>125</v>
      </c>
      <c r="D688" t="s">
        <v>122</v>
      </c>
      <c r="E688">
        <v>135</v>
      </c>
      <c r="F688" s="104">
        <v>46142.458333333336</v>
      </c>
      <c r="G688" s="104">
        <v>46142.552083333336</v>
      </c>
    </row>
    <row r="689" spans="1:7" x14ac:dyDescent="0.25">
      <c r="A689" t="s">
        <v>516</v>
      </c>
      <c r="B689" t="s">
        <v>126</v>
      </c>
      <c r="D689" t="s">
        <v>124</v>
      </c>
      <c r="E689">
        <v>30</v>
      </c>
      <c r="F689" s="104">
        <v>46142.552083333336</v>
      </c>
      <c r="G689" s="104">
        <v>46142.572916666664</v>
      </c>
    </row>
    <row r="690" spans="1:7" x14ac:dyDescent="0.25">
      <c r="A690" t="s">
        <v>516</v>
      </c>
      <c r="B690" t="s">
        <v>125</v>
      </c>
      <c r="D690" t="s">
        <v>122</v>
      </c>
      <c r="E690">
        <v>120</v>
      </c>
      <c r="F690" s="104">
        <v>46142.572916666664</v>
      </c>
      <c r="G690" s="104">
        <v>46142.65625</v>
      </c>
    </row>
    <row r="691" spans="1:7" x14ac:dyDescent="0.25">
      <c r="A691" t="s">
        <v>516</v>
      </c>
      <c r="B691" t="s">
        <v>134</v>
      </c>
      <c r="D691" t="s">
        <v>122</v>
      </c>
      <c r="E691">
        <v>15</v>
      </c>
      <c r="F691" s="104">
        <v>46142.65625</v>
      </c>
      <c r="G691" s="104">
        <v>46142.666666666664</v>
      </c>
    </row>
    <row r="692" spans="1:7" x14ac:dyDescent="0.25">
      <c r="A692" t="s">
        <v>516</v>
      </c>
      <c r="B692" t="s">
        <v>125</v>
      </c>
      <c r="D692" t="s">
        <v>122</v>
      </c>
      <c r="E692">
        <v>60</v>
      </c>
      <c r="F692" s="104">
        <v>46142.666666666664</v>
      </c>
      <c r="G692" s="104">
        <v>46142.708333333336</v>
      </c>
    </row>
    <row r="693" spans="1:7" x14ac:dyDescent="0.25">
      <c r="A693" t="s">
        <v>516</v>
      </c>
      <c r="B693" t="s">
        <v>123</v>
      </c>
      <c r="D693" t="s">
        <v>124</v>
      </c>
      <c r="E693">
        <v>60</v>
      </c>
      <c r="F693" s="104">
        <v>46142.708333333336</v>
      </c>
      <c r="G693" s="104">
        <v>46142.75</v>
      </c>
    </row>
    <row r="694" spans="1:7" x14ac:dyDescent="0.25">
      <c r="A694" t="s">
        <v>79</v>
      </c>
      <c r="B694" t="s">
        <v>133</v>
      </c>
      <c r="D694" t="s">
        <v>124</v>
      </c>
      <c r="E694">
        <v>5</v>
      </c>
      <c r="F694" s="104">
        <v>46113.375</v>
      </c>
      <c r="G694" s="104">
        <v>46113.378472222219</v>
      </c>
    </row>
    <row r="695" spans="1:7" x14ac:dyDescent="0.25">
      <c r="A695" t="s">
        <v>79</v>
      </c>
      <c r="B695" t="s">
        <v>125</v>
      </c>
      <c r="D695" t="s">
        <v>122</v>
      </c>
      <c r="E695">
        <v>70</v>
      </c>
      <c r="F695" s="104">
        <v>46113.378472222219</v>
      </c>
      <c r="G695" s="104">
        <v>46113.427083333336</v>
      </c>
    </row>
    <row r="696" spans="1:7" x14ac:dyDescent="0.25">
      <c r="A696" t="s">
        <v>79</v>
      </c>
      <c r="B696" t="s">
        <v>134</v>
      </c>
      <c r="D696" t="s">
        <v>122</v>
      </c>
      <c r="E696">
        <v>15</v>
      </c>
      <c r="F696" s="104">
        <v>46113.427083333336</v>
      </c>
      <c r="G696" s="104">
        <v>46113.4375</v>
      </c>
    </row>
    <row r="697" spans="1:7" x14ac:dyDescent="0.25">
      <c r="A697" t="s">
        <v>79</v>
      </c>
      <c r="B697" t="s">
        <v>125</v>
      </c>
      <c r="D697" t="s">
        <v>122</v>
      </c>
      <c r="E697">
        <v>112</v>
      </c>
      <c r="F697" s="104">
        <v>46113.4375</v>
      </c>
      <c r="G697" s="104">
        <v>46113.515277777777</v>
      </c>
    </row>
    <row r="698" spans="1:7" x14ac:dyDescent="0.25">
      <c r="A698" t="s">
        <v>79</v>
      </c>
      <c r="B698" t="s">
        <v>135</v>
      </c>
      <c r="D698" t="s">
        <v>124</v>
      </c>
      <c r="E698">
        <v>5</v>
      </c>
      <c r="F698" s="104">
        <v>46113.515277777777</v>
      </c>
      <c r="G698" s="104">
        <v>46113.518750000003</v>
      </c>
    </row>
    <row r="699" spans="1:7" x14ac:dyDescent="0.25">
      <c r="A699" t="s">
        <v>79</v>
      </c>
      <c r="B699" t="s">
        <v>125</v>
      </c>
      <c r="D699" t="s">
        <v>122</v>
      </c>
      <c r="E699">
        <v>18</v>
      </c>
      <c r="F699" s="104">
        <v>46113.518750000003</v>
      </c>
      <c r="G699" s="104">
        <v>46113.53125</v>
      </c>
    </row>
    <row r="700" spans="1:7" x14ac:dyDescent="0.25">
      <c r="A700" t="s">
        <v>79</v>
      </c>
      <c r="B700" t="s">
        <v>126</v>
      </c>
      <c r="D700" t="s">
        <v>124</v>
      </c>
      <c r="E700">
        <v>30</v>
      </c>
      <c r="F700" s="104">
        <v>46113.53125</v>
      </c>
      <c r="G700" s="104">
        <v>46113.552083333336</v>
      </c>
    </row>
    <row r="701" spans="1:7" x14ac:dyDescent="0.25">
      <c r="A701" t="s">
        <v>79</v>
      </c>
      <c r="B701" t="s">
        <v>125</v>
      </c>
      <c r="D701" t="s">
        <v>122</v>
      </c>
      <c r="E701">
        <v>150</v>
      </c>
      <c r="F701" s="104">
        <v>46113.552083333336</v>
      </c>
      <c r="G701" s="104">
        <v>46113.65625</v>
      </c>
    </row>
    <row r="702" spans="1:7" x14ac:dyDescent="0.25">
      <c r="A702" t="s">
        <v>79</v>
      </c>
      <c r="B702" t="s">
        <v>134</v>
      </c>
      <c r="D702" t="s">
        <v>122</v>
      </c>
      <c r="E702">
        <v>15</v>
      </c>
      <c r="F702" s="104">
        <v>46113.65625</v>
      </c>
      <c r="G702" s="104">
        <v>46113.666666666664</v>
      </c>
    </row>
    <row r="703" spans="1:7" x14ac:dyDescent="0.25">
      <c r="A703" t="s">
        <v>79</v>
      </c>
      <c r="B703" t="s">
        <v>125</v>
      </c>
      <c r="D703" t="s">
        <v>122</v>
      </c>
      <c r="E703">
        <v>90</v>
      </c>
      <c r="F703" s="104">
        <v>46113.666666666664</v>
      </c>
      <c r="G703" s="104">
        <v>46113.729166666664</v>
      </c>
    </row>
    <row r="704" spans="1:7" x14ac:dyDescent="0.25">
      <c r="A704" t="s">
        <v>79</v>
      </c>
      <c r="B704" t="s">
        <v>123</v>
      </c>
      <c r="D704" t="s">
        <v>124</v>
      </c>
      <c r="E704">
        <v>60</v>
      </c>
      <c r="F704" s="104">
        <v>46113.729166666664</v>
      </c>
      <c r="G704" s="104">
        <v>46113.770833333336</v>
      </c>
    </row>
    <row r="705" spans="1:7" x14ac:dyDescent="0.25">
      <c r="A705" t="s">
        <v>79</v>
      </c>
      <c r="B705" t="s">
        <v>133</v>
      </c>
      <c r="C705" t="s">
        <v>160</v>
      </c>
      <c r="D705" t="s">
        <v>124</v>
      </c>
      <c r="E705">
        <v>22</v>
      </c>
      <c r="F705" s="104">
        <v>46114.375</v>
      </c>
      <c r="G705" s="104">
        <v>46114.390277777777</v>
      </c>
    </row>
    <row r="706" spans="1:7" x14ac:dyDescent="0.25">
      <c r="A706" t="s">
        <v>79</v>
      </c>
      <c r="B706" t="s">
        <v>125</v>
      </c>
      <c r="D706" t="s">
        <v>122</v>
      </c>
      <c r="E706">
        <v>4</v>
      </c>
      <c r="F706" s="104">
        <v>46114.390277777777</v>
      </c>
      <c r="G706" s="104">
        <v>46114.393055555556</v>
      </c>
    </row>
    <row r="707" spans="1:7" x14ac:dyDescent="0.25">
      <c r="A707" t="s">
        <v>79</v>
      </c>
      <c r="B707" t="s">
        <v>156</v>
      </c>
      <c r="D707" t="s">
        <v>122</v>
      </c>
      <c r="E707">
        <v>11</v>
      </c>
      <c r="F707" s="104">
        <v>46114.393055555556</v>
      </c>
      <c r="G707" s="104">
        <v>46114.400694444441</v>
      </c>
    </row>
    <row r="708" spans="1:7" x14ac:dyDescent="0.25">
      <c r="A708" t="s">
        <v>79</v>
      </c>
      <c r="B708" t="s">
        <v>125</v>
      </c>
      <c r="D708" t="s">
        <v>122</v>
      </c>
      <c r="E708">
        <v>53</v>
      </c>
      <c r="F708" s="104">
        <v>46114.400694444441</v>
      </c>
      <c r="G708" s="104">
        <v>46114.4375</v>
      </c>
    </row>
    <row r="709" spans="1:7" x14ac:dyDescent="0.25">
      <c r="A709" t="s">
        <v>79</v>
      </c>
      <c r="B709" t="s">
        <v>134</v>
      </c>
      <c r="D709" t="s">
        <v>122</v>
      </c>
      <c r="E709">
        <v>15</v>
      </c>
      <c r="F709" s="104">
        <v>46114.4375</v>
      </c>
      <c r="G709" s="104">
        <v>46114.447916666664</v>
      </c>
    </row>
    <row r="710" spans="1:7" x14ac:dyDescent="0.25">
      <c r="A710" t="s">
        <v>79</v>
      </c>
      <c r="B710" t="s">
        <v>142</v>
      </c>
      <c r="C710" t="s">
        <v>8681</v>
      </c>
      <c r="D710" t="s">
        <v>122</v>
      </c>
      <c r="E710">
        <v>15</v>
      </c>
      <c r="F710" s="104">
        <v>46114.447916666664</v>
      </c>
      <c r="G710" s="104">
        <v>46114.458333333336</v>
      </c>
    </row>
    <row r="711" spans="1:7" x14ac:dyDescent="0.25">
      <c r="A711" t="s">
        <v>79</v>
      </c>
      <c r="B711" t="s">
        <v>125</v>
      </c>
      <c r="D711" t="s">
        <v>122</v>
      </c>
      <c r="E711">
        <v>90</v>
      </c>
      <c r="F711" s="104">
        <v>46114.458333333336</v>
      </c>
      <c r="G711" s="104">
        <v>46114.520833333336</v>
      </c>
    </row>
    <row r="712" spans="1:7" x14ac:dyDescent="0.25">
      <c r="A712" t="s">
        <v>79</v>
      </c>
      <c r="B712" t="s">
        <v>126</v>
      </c>
      <c r="D712" t="s">
        <v>124</v>
      </c>
      <c r="E712">
        <v>30</v>
      </c>
      <c r="F712" s="104">
        <v>46114.520833333336</v>
      </c>
      <c r="G712" s="104">
        <v>46114.541666666664</v>
      </c>
    </row>
    <row r="713" spans="1:7" x14ac:dyDescent="0.25">
      <c r="A713" t="s">
        <v>79</v>
      </c>
      <c r="B713" t="s">
        <v>154</v>
      </c>
      <c r="C713" t="s">
        <v>8682</v>
      </c>
      <c r="D713" t="s">
        <v>122</v>
      </c>
      <c r="E713">
        <v>20</v>
      </c>
      <c r="F713" s="104">
        <v>46114.541666666664</v>
      </c>
      <c r="G713" s="104">
        <v>46114.555555555555</v>
      </c>
    </row>
    <row r="714" spans="1:7" x14ac:dyDescent="0.25">
      <c r="A714" t="s">
        <v>79</v>
      </c>
      <c r="B714" t="s">
        <v>155</v>
      </c>
      <c r="D714" t="s">
        <v>122</v>
      </c>
      <c r="E714">
        <v>10</v>
      </c>
      <c r="F714" s="104">
        <v>46114.555555555555</v>
      </c>
      <c r="G714" s="104">
        <v>46114.5625</v>
      </c>
    </row>
    <row r="715" spans="1:7" x14ac:dyDescent="0.25">
      <c r="A715" t="s">
        <v>79</v>
      </c>
      <c r="B715" t="s">
        <v>125</v>
      </c>
      <c r="D715" t="s">
        <v>122</v>
      </c>
      <c r="E715">
        <v>120</v>
      </c>
      <c r="F715" s="104">
        <v>46114.5625</v>
      </c>
      <c r="G715" s="104">
        <v>46114.645833333336</v>
      </c>
    </row>
    <row r="716" spans="1:7" x14ac:dyDescent="0.25">
      <c r="A716" t="s">
        <v>79</v>
      </c>
      <c r="B716" t="s">
        <v>134</v>
      </c>
      <c r="D716" t="s">
        <v>122</v>
      </c>
      <c r="E716">
        <v>15</v>
      </c>
      <c r="F716" s="104">
        <v>46114.645833333336</v>
      </c>
      <c r="G716" s="104">
        <v>46114.65625</v>
      </c>
    </row>
    <row r="717" spans="1:7" x14ac:dyDescent="0.25">
      <c r="A717" t="s">
        <v>79</v>
      </c>
      <c r="B717" t="s">
        <v>125</v>
      </c>
      <c r="D717" t="s">
        <v>122</v>
      </c>
      <c r="E717">
        <v>105</v>
      </c>
      <c r="F717" s="104">
        <v>46114.65625</v>
      </c>
      <c r="G717" s="104">
        <v>46114.729166666664</v>
      </c>
    </row>
    <row r="718" spans="1:7" x14ac:dyDescent="0.25">
      <c r="A718" t="s">
        <v>79</v>
      </c>
      <c r="B718" t="s">
        <v>123</v>
      </c>
      <c r="D718" t="s">
        <v>124</v>
      </c>
      <c r="E718">
        <v>60</v>
      </c>
      <c r="F718" s="104">
        <v>46114.729166666664</v>
      </c>
      <c r="G718" s="104">
        <v>46114.770833333336</v>
      </c>
    </row>
    <row r="719" spans="1:7" x14ac:dyDescent="0.25">
      <c r="A719" t="s">
        <v>79</v>
      </c>
      <c r="B719" t="s">
        <v>125</v>
      </c>
      <c r="D719" t="s">
        <v>122</v>
      </c>
      <c r="E719">
        <v>90</v>
      </c>
      <c r="F719" s="104">
        <v>46115.375</v>
      </c>
      <c r="G719" s="104">
        <v>46115.4375</v>
      </c>
    </row>
    <row r="720" spans="1:7" x14ac:dyDescent="0.25">
      <c r="A720" t="s">
        <v>79</v>
      </c>
      <c r="B720" t="s">
        <v>134</v>
      </c>
      <c r="D720" t="s">
        <v>122</v>
      </c>
      <c r="E720">
        <v>15</v>
      </c>
      <c r="F720" s="104">
        <v>46115.4375</v>
      </c>
      <c r="G720" s="104">
        <v>46115.447916666664</v>
      </c>
    </row>
    <row r="721" spans="1:7" x14ac:dyDescent="0.25">
      <c r="A721" t="s">
        <v>79</v>
      </c>
      <c r="B721" t="s">
        <v>125</v>
      </c>
      <c r="D721" t="s">
        <v>122</v>
      </c>
      <c r="E721">
        <v>23</v>
      </c>
      <c r="F721" s="104">
        <v>46115.447916666664</v>
      </c>
      <c r="G721" s="104">
        <v>46115.463888888888</v>
      </c>
    </row>
    <row r="722" spans="1:7" x14ac:dyDescent="0.25">
      <c r="A722" t="s">
        <v>79</v>
      </c>
      <c r="B722" t="s">
        <v>156</v>
      </c>
      <c r="D722" t="s">
        <v>122</v>
      </c>
      <c r="E722">
        <v>22</v>
      </c>
      <c r="F722" s="104">
        <v>46115.463888888888</v>
      </c>
      <c r="G722" s="104">
        <v>46115.479166666664</v>
      </c>
    </row>
    <row r="723" spans="1:7" x14ac:dyDescent="0.25">
      <c r="A723" t="s">
        <v>79</v>
      </c>
      <c r="B723" t="s">
        <v>125</v>
      </c>
      <c r="D723" t="s">
        <v>122</v>
      </c>
      <c r="E723">
        <v>30</v>
      </c>
      <c r="F723" s="104">
        <v>46115.479166666664</v>
      </c>
      <c r="G723" s="104">
        <v>46115.5</v>
      </c>
    </row>
    <row r="724" spans="1:7" x14ac:dyDescent="0.25">
      <c r="A724" t="s">
        <v>79</v>
      </c>
      <c r="B724" t="s">
        <v>142</v>
      </c>
      <c r="C724" t="s">
        <v>143</v>
      </c>
      <c r="D724" t="s">
        <v>122</v>
      </c>
      <c r="E724">
        <v>30</v>
      </c>
      <c r="F724" s="104">
        <v>46115.5</v>
      </c>
      <c r="G724" s="104">
        <v>46115.520833333336</v>
      </c>
    </row>
    <row r="725" spans="1:7" x14ac:dyDescent="0.25">
      <c r="A725" t="s">
        <v>79</v>
      </c>
      <c r="B725" t="s">
        <v>125</v>
      </c>
      <c r="D725" t="s">
        <v>122</v>
      </c>
      <c r="E725">
        <v>30</v>
      </c>
      <c r="F725" s="104">
        <v>46115.520833333336</v>
      </c>
      <c r="G725" s="104">
        <v>46115.541666666664</v>
      </c>
    </row>
    <row r="726" spans="1:7" x14ac:dyDescent="0.25">
      <c r="A726" t="s">
        <v>79</v>
      </c>
      <c r="B726" t="s">
        <v>126</v>
      </c>
      <c r="D726" t="s">
        <v>124</v>
      </c>
      <c r="E726">
        <v>30</v>
      </c>
      <c r="F726" s="104">
        <v>46115.541666666664</v>
      </c>
      <c r="G726" s="104">
        <v>46115.5625</v>
      </c>
    </row>
    <row r="727" spans="1:7" x14ac:dyDescent="0.25">
      <c r="A727" t="s">
        <v>79</v>
      </c>
      <c r="B727" t="s">
        <v>125</v>
      </c>
      <c r="D727" t="s">
        <v>122</v>
      </c>
      <c r="E727">
        <v>120</v>
      </c>
      <c r="F727" s="104">
        <v>46115.5625</v>
      </c>
      <c r="G727" s="104">
        <v>46115.645833333336</v>
      </c>
    </row>
    <row r="728" spans="1:7" x14ac:dyDescent="0.25">
      <c r="A728" t="s">
        <v>79</v>
      </c>
      <c r="B728" t="s">
        <v>134</v>
      </c>
      <c r="D728" t="s">
        <v>122</v>
      </c>
      <c r="E728">
        <v>15</v>
      </c>
      <c r="F728" s="104">
        <v>46115.645833333336</v>
      </c>
      <c r="G728" s="104">
        <v>46115.65625</v>
      </c>
    </row>
    <row r="729" spans="1:7" x14ac:dyDescent="0.25">
      <c r="A729" t="s">
        <v>79</v>
      </c>
      <c r="B729" t="s">
        <v>125</v>
      </c>
      <c r="D729" t="s">
        <v>122</v>
      </c>
      <c r="E729">
        <v>105</v>
      </c>
      <c r="F729" s="104">
        <v>46115.65625</v>
      </c>
      <c r="G729" s="104">
        <v>46115.729166666664</v>
      </c>
    </row>
    <row r="730" spans="1:7" x14ac:dyDescent="0.25">
      <c r="A730" t="s">
        <v>79</v>
      </c>
      <c r="B730" t="s">
        <v>123</v>
      </c>
      <c r="D730" t="s">
        <v>124</v>
      </c>
      <c r="E730">
        <v>60</v>
      </c>
      <c r="F730" s="104">
        <v>46115.729166666664</v>
      </c>
      <c r="G730" s="104">
        <v>46115.770833333336</v>
      </c>
    </row>
    <row r="731" spans="1:7" x14ac:dyDescent="0.25">
      <c r="A731" t="s">
        <v>79</v>
      </c>
      <c r="B731" t="s">
        <v>125</v>
      </c>
      <c r="D731" t="s">
        <v>122</v>
      </c>
      <c r="E731">
        <v>55</v>
      </c>
      <c r="F731" s="104">
        <v>46118.375</v>
      </c>
      <c r="G731" s="104">
        <v>46118.413194444445</v>
      </c>
    </row>
    <row r="732" spans="1:7" x14ac:dyDescent="0.25">
      <c r="A732" t="s">
        <v>79</v>
      </c>
      <c r="B732" t="s">
        <v>153</v>
      </c>
      <c r="C732" t="s">
        <v>8683</v>
      </c>
      <c r="D732" t="s">
        <v>124</v>
      </c>
      <c r="E732">
        <v>15</v>
      </c>
      <c r="F732" s="104">
        <v>46118.413194444445</v>
      </c>
      <c r="G732" s="104">
        <v>46118.423611111109</v>
      </c>
    </row>
    <row r="733" spans="1:7" x14ac:dyDescent="0.25">
      <c r="A733" t="s">
        <v>79</v>
      </c>
      <c r="B733" t="s">
        <v>125</v>
      </c>
      <c r="D733" t="s">
        <v>122</v>
      </c>
      <c r="E733">
        <v>20</v>
      </c>
      <c r="F733" s="104">
        <v>46118.423611111109</v>
      </c>
      <c r="G733" s="104">
        <v>46118.4375</v>
      </c>
    </row>
    <row r="734" spans="1:7" x14ac:dyDescent="0.25">
      <c r="A734" t="s">
        <v>79</v>
      </c>
      <c r="B734" t="s">
        <v>134</v>
      </c>
      <c r="D734" t="s">
        <v>122</v>
      </c>
      <c r="E734">
        <v>15</v>
      </c>
      <c r="F734" s="104">
        <v>46118.4375</v>
      </c>
      <c r="G734" s="104">
        <v>46118.447916666664</v>
      </c>
    </row>
    <row r="735" spans="1:7" x14ac:dyDescent="0.25">
      <c r="A735" t="s">
        <v>79</v>
      </c>
      <c r="B735" t="s">
        <v>125</v>
      </c>
      <c r="D735" t="s">
        <v>122</v>
      </c>
      <c r="E735">
        <v>150</v>
      </c>
      <c r="F735" s="104">
        <v>46118.447916666664</v>
      </c>
      <c r="G735" s="104">
        <v>46118.552083333336</v>
      </c>
    </row>
    <row r="736" spans="1:7" x14ac:dyDescent="0.25">
      <c r="A736" t="s">
        <v>79</v>
      </c>
      <c r="B736" t="s">
        <v>126</v>
      </c>
      <c r="D736" t="s">
        <v>124</v>
      </c>
      <c r="E736">
        <v>30</v>
      </c>
      <c r="F736" s="104">
        <v>46118.552083333336</v>
      </c>
      <c r="G736" s="104">
        <v>46118.572916666664</v>
      </c>
    </row>
    <row r="737" spans="1:7" x14ac:dyDescent="0.25">
      <c r="A737" t="s">
        <v>79</v>
      </c>
      <c r="B737" t="s">
        <v>125</v>
      </c>
      <c r="D737" t="s">
        <v>122</v>
      </c>
      <c r="E737">
        <v>135</v>
      </c>
      <c r="F737" s="104">
        <v>46118.572916666664</v>
      </c>
      <c r="G737" s="104">
        <v>46118.666666666664</v>
      </c>
    </row>
    <row r="738" spans="1:7" x14ac:dyDescent="0.25">
      <c r="A738" t="s">
        <v>79</v>
      </c>
      <c r="B738" t="s">
        <v>134</v>
      </c>
      <c r="D738" t="s">
        <v>122</v>
      </c>
      <c r="E738">
        <v>15</v>
      </c>
      <c r="F738" s="104">
        <v>46118.666666666664</v>
      </c>
      <c r="G738" s="104">
        <v>46118.677083333336</v>
      </c>
    </row>
    <row r="739" spans="1:7" x14ac:dyDescent="0.25">
      <c r="A739" t="s">
        <v>79</v>
      </c>
      <c r="B739" t="s">
        <v>125</v>
      </c>
      <c r="D739" t="s">
        <v>122</v>
      </c>
      <c r="E739">
        <v>75</v>
      </c>
      <c r="F739" s="104">
        <v>46118.677083333336</v>
      </c>
      <c r="G739" s="104">
        <v>46118.729166666664</v>
      </c>
    </row>
    <row r="740" spans="1:7" x14ac:dyDescent="0.25">
      <c r="A740" t="s">
        <v>79</v>
      </c>
      <c r="B740" t="s">
        <v>123</v>
      </c>
      <c r="D740" t="s">
        <v>124</v>
      </c>
      <c r="E740">
        <v>60</v>
      </c>
      <c r="F740" s="104">
        <v>46118.729166666664</v>
      </c>
      <c r="G740" s="104">
        <v>46118.770833333336</v>
      </c>
    </row>
    <row r="741" spans="1:7" x14ac:dyDescent="0.25">
      <c r="A741" t="s">
        <v>79</v>
      </c>
      <c r="B741" t="s">
        <v>125</v>
      </c>
      <c r="D741" t="s">
        <v>122</v>
      </c>
      <c r="E741">
        <v>90</v>
      </c>
      <c r="F741" s="104">
        <v>46119.375</v>
      </c>
      <c r="G741" s="104">
        <v>46119.4375</v>
      </c>
    </row>
    <row r="742" spans="1:7" x14ac:dyDescent="0.25">
      <c r="A742" t="s">
        <v>79</v>
      </c>
      <c r="B742" t="s">
        <v>134</v>
      </c>
      <c r="D742" t="s">
        <v>122</v>
      </c>
      <c r="E742">
        <v>15</v>
      </c>
      <c r="F742" s="104">
        <v>46119.4375</v>
      </c>
      <c r="G742" s="104">
        <v>46119.447916666664</v>
      </c>
    </row>
    <row r="743" spans="1:7" x14ac:dyDescent="0.25">
      <c r="A743" t="s">
        <v>79</v>
      </c>
      <c r="B743" t="s">
        <v>125</v>
      </c>
      <c r="D743" t="s">
        <v>122</v>
      </c>
      <c r="E743">
        <v>93</v>
      </c>
      <c r="F743" s="104">
        <v>46119.447916666664</v>
      </c>
      <c r="G743" s="104">
        <v>46119.512499999997</v>
      </c>
    </row>
    <row r="744" spans="1:7" x14ac:dyDescent="0.25">
      <c r="A744" t="s">
        <v>79</v>
      </c>
      <c r="B744" t="s">
        <v>154</v>
      </c>
      <c r="C744" t="s">
        <v>8684</v>
      </c>
      <c r="D744" t="s">
        <v>122</v>
      </c>
      <c r="E744">
        <v>15</v>
      </c>
      <c r="F744" s="104">
        <v>46119.512499999997</v>
      </c>
      <c r="G744" s="104">
        <v>46119.522916666669</v>
      </c>
    </row>
    <row r="745" spans="1:7" x14ac:dyDescent="0.25">
      <c r="A745" t="s">
        <v>79</v>
      </c>
      <c r="B745" t="s">
        <v>125</v>
      </c>
      <c r="D745" t="s">
        <v>122</v>
      </c>
      <c r="E745">
        <v>42</v>
      </c>
      <c r="F745" s="104">
        <v>46119.522916666669</v>
      </c>
      <c r="G745" s="104">
        <v>46119.552083333336</v>
      </c>
    </row>
    <row r="746" spans="1:7" x14ac:dyDescent="0.25">
      <c r="A746" t="s">
        <v>79</v>
      </c>
      <c r="B746" t="s">
        <v>126</v>
      </c>
      <c r="D746" t="s">
        <v>124</v>
      </c>
      <c r="E746">
        <v>30</v>
      </c>
      <c r="F746" s="104">
        <v>46119.552083333336</v>
      </c>
      <c r="G746" s="104">
        <v>46119.572916666664</v>
      </c>
    </row>
    <row r="747" spans="1:7" x14ac:dyDescent="0.25">
      <c r="A747" t="s">
        <v>79</v>
      </c>
      <c r="B747" t="s">
        <v>125</v>
      </c>
      <c r="D747" t="s">
        <v>122</v>
      </c>
      <c r="E747">
        <v>135</v>
      </c>
      <c r="F747" s="104">
        <v>46119.572916666664</v>
      </c>
      <c r="G747" s="104">
        <v>46119.666666666664</v>
      </c>
    </row>
    <row r="748" spans="1:7" x14ac:dyDescent="0.25">
      <c r="A748" t="s">
        <v>79</v>
      </c>
      <c r="B748" t="s">
        <v>134</v>
      </c>
      <c r="D748" t="s">
        <v>122</v>
      </c>
      <c r="E748">
        <v>15</v>
      </c>
      <c r="F748" s="104">
        <v>46119.666666666664</v>
      </c>
      <c r="G748" s="104">
        <v>46119.677083333336</v>
      </c>
    </row>
    <row r="749" spans="1:7" x14ac:dyDescent="0.25">
      <c r="A749" t="s">
        <v>79</v>
      </c>
      <c r="B749" t="s">
        <v>125</v>
      </c>
      <c r="D749" t="s">
        <v>122</v>
      </c>
      <c r="E749">
        <v>75</v>
      </c>
      <c r="F749" s="104">
        <v>46119.677083333336</v>
      </c>
      <c r="G749" s="104">
        <v>46119.729166666664</v>
      </c>
    </row>
    <row r="750" spans="1:7" x14ac:dyDescent="0.25">
      <c r="A750" t="s">
        <v>79</v>
      </c>
      <c r="B750" t="s">
        <v>123</v>
      </c>
      <c r="D750" t="s">
        <v>124</v>
      </c>
      <c r="E750">
        <v>60</v>
      </c>
      <c r="F750" s="104">
        <v>46119.729166666664</v>
      </c>
      <c r="G750" s="104">
        <v>46119.770833333336</v>
      </c>
    </row>
    <row r="751" spans="1:7" x14ac:dyDescent="0.25">
      <c r="A751" t="s">
        <v>79</v>
      </c>
      <c r="B751" t="s">
        <v>125</v>
      </c>
      <c r="D751" t="s">
        <v>122</v>
      </c>
      <c r="E751">
        <v>90</v>
      </c>
      <c r="F751" s="104">
        <v>46120.375</v>
      </c>
      <c r="G751" s="104">
        <v>46120.4375</v>
      </c>
    </row>
    <row r="752" spans="1:7" x14ac:dyDescent="0.25">
      <c r="A752" t="s">
        <v>79</v>
      </c>
      <c r="B752" t="s">
        <v>134</v>
      </c>
      <c r="D752" t="s">
        <v>122</v>
      </c>
      <c r="E752">
        <v>15</v>
      </c>
      <c r="F752" s="104">
        <v>46120.4375</v>
      </c>
      <c r="G752" s="104">
        <v>46120.447916666664</v>
      </c>
    </row>
    <row r="753" spans="1:7" x14ac:dyDescent="0.25">
      <c r="A753" t="s">
        <v>79</v>
      </c>
      <c r="B753" t="s">
        <v>125</v>
      </c>
      <c r="D753" t="s">
        <v>122</v>
      </c>
      <c r="E753">
        <v>120</v>
      </c>
      <c r="F753" s="104">
        <v>46120.447916666664</v>
      </c>
      <c r="G753" s="104">
        <v>46120.53125</v>
      </c>
    </row>
    <row r="754" spans="1:7" x14ac:dyDescent="0.25">
      <c r="A754" t="s">
        <v>79</v>
      </c>
      <c r="B754" t="s">
        <v>126</v>
      </c>
      <c r="D754" t="s">
        <v>124</v>
      </c>
      <c r="E754">
        <v>30</v>
      </c>
      <c r="F754" s="104">
        <v>46120.53125</v>
      </c>
      <c r="G754" s="104">
        <v>46120.552083333336</v>
      </c>
    </row>
    <row r="755" spans="1:7" x14ac:dyDescent="0.25">
      <c r="A755" t="s">
        <v>79</v>
      </c>
      <c r="B755" t="s">
        <v>125</v>
      </c>
      <c r="D755" t="s">
        <v>122</v>
      </c>
      <c r="E755">
        <v>92</v>
      </c>
      <c r="F755" s="104">
        <v>46120.552083333336</v>
      </c>
      <c r="G755" s="104">
        <v>46120.615972222222</v>
      </c>
    </row>
    <row r="756" spans="1:7" x14ac:dyDescent="0.25">
      <c r="A756" t="s">
        <v>79</v>
      </c>
      <c r="B756" t="s">
        <v>135</v>
      </c>
      <c r="D756" t="s">
        <v>124</v>
      </c>
      <c r="E756">
        <v>5</v>
      </c>
      <c r="F756" s="104">
        <v>46120.615972222222</v>
      </c>
      <c r="G756" s="104">
        <v>46120.619444444441</v>
      </c>
    </row>
    <row r="757" spans="1:7" x14ac:dyDescent="0.25">
      <c r="A757" t="s">
        <v>79</v>
      </c>
      <c r="B757" t="s">
        <v>125</v>
      </c>
      <c r="D757" t="s">
        <v>122</v>
      </c>
      <c r="E757">
        <v>12</v>
      </c>
      <c r="F757" s="104">
        <v>46120.619444444441</v>
      </c>
      <c r="G757" s="104">
        <v>46120.62777777778</v>
      </c>
    </row>
    <row r="758" spans="1:7" x14ac:dyDescent="0.25">
      <c r="A758" t="s">
        <v>79</v>
      </c>
      <c r="B758" t="s">
        <v>153</v>
      </c>
      <c r="C758" t="s">
        <v>8685</v>
      </c>
      <c r="D758" t="s">
        <v>124</v>
      </c>
      <c r="E758">
        <v>20</v>
      </c>
      <c r="F758" s="104">
        <v>46120.62777777778</v>
      </c>
      <c r="G758" s="104">
        <v>46120.64166666667</v>
      </c>
    </row>
    <row r="759" spans="1:7" x14ac:dyDescent="0.25">
      <c r="A759" t="s">
        <v>79</v>
      </c>
      <c r="B759" t="s">
        <v>125</v>
      </c>
      <c r="D759" t="s">
        <v>122</v>
      </c>
      <c r="E759">
        <v>21</v>
      </c>
      <c r="F759" s="104">
        <v>46120.64166666667</v>
      </c>
      <c r="G759" s="104">
        <v>46120.65625</v>
      </c>
    </row>
    <row r="760" spans="1:7" x14ac:dyDescent="0.25">
      <c r="A760" t="s">
        <v>79</v>
      </c>
      <c r="B760" t="s">
        <v>134</v>
      </c>
      <c r="D760" t="s">
        <v>122</v>
      </c>
      <c r="E760">
        <v>15</v>
      </c>
      <c r="F760" s="104">
        <v>46120.65625</v>
      </c>
      <c r="G760" s="104">
        <v>46120.666666666664</v>
      </c>
    </row>
    <row r="761" spans="1:7" x14ac:dyDescent="0.25">
      <c r="A761" t="s">
        <v>79</v>
      </c>
      <c r="B761" t="s">
        <v>125</v>
      </c>
      <c r="D761" t="s">
        <v>122</v>
      </c>
      <c r="E761">
        <v>90</v>
      </c>
      <c r="F761" s="104">
        <v>46120.666666666664</v>
      </c>
      <c r="G761" s="104">
        <v>46120.729166666664</v>
      </c>
    </row>
    <row r="762" spans="1:7" x14ac:dyDescent="0.25">
      <c r="A762" t="s">
        <v>79</v>
      </c>
      <c r="B762" t="s">
        <v>123</v>
      </c>
      <c r="D762" t="s">
        <v>124</v>
      </c>
      <c r="E762">
        <v>60</v>
      </c>
      <c r="F762" s="104">
        <v>46120.729166666664</v>
      </c>
      <c r="G762" s="104">
        <v>46120.770833333336</v>
      </c>
    </row>
    <row r="763" spans="1:7" x14ac:dyDescent="0.25">
      <c r="A763" t="s">
        <v>79</v>
      </c>
      <c r="B763" t="s">
        <v>125</v>
      </c>
      <c r="D763" t="s">
        <v>122</v>
      </c>
      <c r="E763">
        <v>90</v>
      </c>
      <c r="F763" s="104">
        <v>46121.375</v>
      </c>
      <c r="G763" s="104">
        <v>46121.4375</v>
      </c>
    </row>
    <row r="764" spans="1:7" x14ac:dyDescent="0.25">
      <c r="A764" t="s">
        <v>79</v>
      </c>
      <c r="B764" t="s">
        <v>134</v>
      </c>
      <c r="D764" t="s">
        <v>122</v>
      </c>
      <c r="E764">
        <v>15</v>
      </c>
      <c r="F764" s="104">
        <v>46121.4375</v>
      </c>
      <c r="G764" s="104">
        <v>46121.447916666664</v>
      </c>
    </row>
    <row r="765" spans="1:7" x14ac:dyDescent="0.25">
      <c r="A765" t="s">
        <v>79</v>
      </c>
      <c r="B765" t="s">
        <v>125</v>
      </c>
      <c r="D765" t="s">
        <v>122</v>
      </c>
      <c r="E765">
        <v>135</v>
      </c>
      <c r="F765" s="104">
        <v>46121.447916666664</v>
      </c>
      <c r="G765" s="104">
        <v>46121.541666666664</v>
      </c>
    </row>
    <row r="766" spans="1:7" x14ac:dyDescent="0.25">
      <c r="A766" t="s">
        <v>79</v>
      </c>
      <c r="B766" t="s">
        <v>126</v>
      </c>
      <c r="D766" t="s">
        <v>124</v>
      </c>
      <c r="E766">
        <v>30</v>
      </c>
      <c r="F766" s="104">
        <v>46121.541666666664</v>
      </c>
      <c r="G766" s="104">
        <v>46121.5625</v>
      </c>
    </row>
    <row r="767" spans="1:7" x14ac:dyDescent="0.25">
      <c r="A767" t="s">
        <v>79</v>
      </c>
      <c r="B767" t="s">
        <v>125</v>
      </c>
      <c r="D767" t="s">
        <v>122</v>
      </c>
      <c r="E767">
        <v>150</v>
      </c>
      <c r="F767" s="104">
        <v>46121.5625</v>
      </c>
      <c r="G767" s="104">
        <v>46121.666666666664</v>
      </c>
    </row>
    <row r="768" spans="1:7" x14ac:dyDescent="0.25">
      <c r="A768" t="s">
        <v>79</v>
      </c>
      <c r="B768" t="s">
        <v>134</v>
      </c>
      <c r="D768" t="s">
        <v>122</v>
      </c>
      <c r="E768">
        <v>15</v>
      </c>
      <c r="F768" s="104">
        <v>46121.666666666664</v>
      </c>
      <c r="G768" s="104">
        <v>46121.677083333336</v>
      </c>
    </row>
    <row r="769" spans="1:7" x14ac:dyDescent="0.25">
      <c r="A769" t="s">
        <v>79</v>
      </c>
      <c r="B769" t="s">
        <v>125</v>
      </c>
      <c r="D769" t="s">
        <v>122</v>
      </c>
      <c r="E769">
        <v>75</v>
      </c>
      <c r="F769" s="104">
        <v>46121.677083333336</v>
      </c>
      <c r="G769" s="104">
        <v>46121.729166666664</v>
      </c>
    </row>
    <row r="770" spans="1:7" x14ac:dyDescent="0.25">
      <c r="A770" t="s">
        <v>79</v>
      </c>
      <c r="B770" t="s">
        <v>123</v>
      </c>
      <c r="D770" t="s">
        <v>124</v>
      </c>
      <c r="E770">
        <v>60</v>
      </c>
      <c r="F770" s="104">
        <v>46121.729166666664</v>
      </c>
      <c r="G770" s="104">
        <v>46121.770833333336</v>
      </c>
    </row>
    <row r="771" spans="1:7" x14ac:dyDescent="0.25">
      <c r="A771" t="s">
        <v>79</v>
      </c>
      <c r="B771" t="s">
        <v>125</v>
      </c>
      <c r="D771" t="s">
        <v>122</v>
      </c>
      <c r="E771">
        <v>36</v>
      </c>
      <c r="F771" s="104">
        <v>46122.375</v>
      </c>
      <c r="G771" s="104">
        <v>46122.400000000001</v>
      </c>
    </row>
    <row r="772" spans="1:7" x14ac:dyDescent="0.25">
      <c r="A772" t="s">
        <v>79</v>
      </c>
      <c r="B772" t="s">
        <v>135</v>
      </c>
      <c r="D772" t="s">
        <v>124</v>
      </c>
      <c r="E772">
        <v>6</v>
      </c>
      <c r="F772" s="104">
        <v>46122.400000000001</v>
      </c>
      <c r="G772" s="104">
        <v>46122.404166666667</v>
      </c>
    </row>
    <row r="773" spans="1:7" x14ac:dyDescent="0.25">
      <c r="A773" t="s">
        <v>79</v>
      </c>
      <c r="B773" t="s">
        <v>125</v>
      </c>
      <c r="D773" t="s">
        <v>122</v>
      </c>
      <c r="E773">
        <v>15</v>
      </c>
      <c r="F773" s="104">
        <v>46122.404166666667</v>
      </c>
      <c r="G773" s="104">
        <v>46122.414583333331</v>
      </c>
    </row>
    <row r="774" spans="1:7" x14ac:dyDescent="0.25">
      <c r="A774" t="s">
        <v>79</v>
      </c>
      <c r="B774" t="s">
        <v>135</v>
      </c>
      <c r="D774" t="s">
        <v>124</v>
      </c>
      <c r="E774">
        <v>17</v>
      </c>
      <c r="F774" s="104">
        <v>46122.414583333331</v>
      </c>
      <c r="G774" s="104">
        <v>46122.426388888889</v>
      </c>
    </row>
    <row r="775" spans="1:7" x14ac:dyDescent="0.25">
      <c r="A775" t="s">
        <v>79</v>
      </c>
      <c r="B775" t="s">
        <v>125</v>
      </c>
      <c r="D775" t="s">
        <v>122</v>
      </c>
      <c r="E775">
        <v>16</v>
      </c>
      <c r="F775" s="104">
        <v>46122.426388888889</v>
      </c>
      <c r="G775" s="104">
        <v>46122.4375</v>
      </c>
    </row>
    <row r="776" spans="1:7" x14ac:dyDescent="0.25">
      <c r="A776" t="s">
        <v>79</v>
      </c>
      <c r="B776" t="s">
        <v>134</v>
      </c>
      <c r="D776" t="s">
        <v>122</v>
      </c>
      <c r="E776">
        <v>15</v>
      </c>
      <c r="F776" s="104">
        <v>46122.4375</v>
      </c>
      <c r="G776" s="104">
        <v>46122.447916666664</v>
      </c>
    </row>
    <row r="777" spans="1:7" x14ac:dyDescent="0.25">
      <c r="A777" t="s">
        <v>79</v>
      </c>
      <c r="B777" t="s">
        <v>125</v>
      </c>
      <c r="D777" t="s">
        <v>122</v>
      </c>
      <c r="E777">
        <v>120</v>
      </c>
      <c r="F777" s="104">
        <v>46122.447916666664</v>
      </c>
      <c r="G777" s="104">
        <v>46122.53125</v>
      </c>
    </row>
    <row r="778" spans="1:7" x14ac:dyDescent="0.25">
      <c r="A778" t="s">
        <v>79</v>
      </c>
      <c r="B778" t="s">
        <v>126</v>
      </c>
      <c r="D778" t="s">
        <v>124</v>
      </c>
      <c r="E778">
        <v>30</v>
      </c>
      <c r="F778" s="104">
        <v>46122.53125</v>
      </c>
      <c r="G778" s="104">
        <v>46122.552083333336</v>
      </c>
    </row>
    <row r="779" spans="1:7" x14ac:dyDescent="0.25">
      <c r="A779" t="s">
        <v>79</v>
      </c>
      <c r="B779" t="s">
        <v>135</v>
      </c>
      <c r="C779" t="s">
        <v>161</v>
      </c>
      <c r="D779" t="s">
        <v>124</v>
      </c>
      <c r="E779">
        <v>13</v>
      </c>
      <c r="F779" s="104">
        <v>46122.552083333336</v>
      </c>
      <c r="G779" s="104">
        <v>46122.561111111114</v>
      </c>
    </row>
    <row r="780" spans="1:7" x14ac:dyDescent="0.25">
      <c r="A780" t="s">
        <v>79</v>
      </c>
      <c r="B780" t="s">
        <v>125</v>
      </c>
      <c r="D780" t="s">
        <v>122</v>
      </c>
      <c r="E780">
        <v>107</v>
      </c>
      <c r="F780" s="104">
        <v>46122.561111111114</v>
      </c>
      <c r="G780" s="104">
        <v>46122.635416666664</v>
      </c>
    </row>
    <row r="781" spans="1:7" x14ac:dyDescent="0.25">
      <c r="A781" t="s">
        <v>79</v>
      </c>
      <c r="B781" t="s">
        <v>134</v>
      </c>
      <c r="D781" t="s">
        <v>122</v>
      </c>
      <c r="E781">
        <v>15</v>
      </c>
      <c r="F781" s="104">
        <v>46122.635416666664</v>
      </c>
      <c r="G781" s="104">
        <v>46122.645833333336</v>
      </c>
    </row>
    <row r="782" spans="1:7" x14ac:dyDescent="0.25">
      <c r="A782" t="s">
        <v>79</v>
      </c>
      <c r="B782" t="s">
        <v>125</v>
      </c>
      <c r="D782" t="s">
        <v>122</v>
      </c>
      <c r="E782">
        <v>120</v>
      </c>
      <c r="F782" s="104">
        <v>46122.645833333336</v>
      </c>
      <c r="G782" s="104">
        <v>46122.729166666664</v>
      </c>
    </row>
    <row r="783" spans="1:7" x14ac:dyDescent="0.25">
      <c r="A783" t="s">
        <v>79</v>
      </c>
      <c r="B783" t="s">
        <v>123</v>
      </c>
      <c r="D783" t="s">
        <v>124</v>
      </c>
      <c r="E783">
        <v>60</v>
      </c>
      <c r="F783" s="104">
        <v>46122.729166666664</v>
      </c>
      <c r="G783" s="104">
        <v>46122.770833333336</v>
      </c>
    </row>
    <row r="784" spans="1:7" x14ac:dyDescent="0.25">
      <c r="A784" t="s">
        <v>79</v>
      </c>
      <c r="B784" t="s">
        <v>133</v>
      </c>
      <c r="D784" t="s">
        <v>124</v>
      </c>
      <c r="E784">
        <v>40</v>
      </c>
      <c r="F784" s="104">
        <v>46125.375</v>
      </c>
      <c r="G784" s="104">
        <v>46125.402777777781</v>
      </c>
    </row>
    <row r="785" spans="1:7" x14ac:dyDescent="0.25">
      <c r="A785" t="s">
        <v>79</v>
      </c>
      <c r="B785" t="s">
        <v>125</v>
      </c>
      <c r="D785" t="s">
        <v>122</v>
      </c>
      <c r="E785">
        <v>95</v>
      </c>
      <c r="F785" s="104">
        <v>46125.402777777781</v>
      </c>
      <c r="G785" s="104">
        <v>46125.46875</v>
      </c>
    </row>
    <row r="786" spans="1:7" x14ac:dyDescent="0.25">
      <c r="A786" t="s">
        <v>79</v>
      </c>
      <c r="B786" t="s">
        <v>134</v>
      </c>
      <c r="D786" t="s">
        <v>122</v>
      </c>
      <c r="E786">
        <v>15</v>
      </c>
      <c r="F786" s="104">
        <v>46125.46875</v>
      </c>
      <c r="G786" s="104">
        <v>46125.479166666664</v>
      </c>
    </row>
    <row r="787" spans="1:7" x14ac:dyDescent="0.25">
      <c r="A787" t="s">
        <v>79</v>
      </c>
      <c r="B787" t="s">
        <v>125</v>
      </c>
      <c r="D787" t="s">
        <v>122</v>
      </c>
      <c r="E787">
        <v>120</v>
      </c>
      <c r="F787" s="104">
        <v>46125.479166666664</v>
      </c>
      <c r="G787" s="104">
        <v>46125.5625</v>
      </c>
    </row>
    <row r="788" spans="1:7" x14ac:dyDescent="0.25">
      <c r="A788" t="s">
        <v>79</v>
      </c>
      <c r="B788" t="s">
        <v>126</v>
      </c>
      <c r="D788" t="s">
        <v>124</v>
      </c>
      <c r="E788">
        <v>30</v>
      </c>
      <c r="F788" s="104">
        <v>46125.5625</v>
      </c>
      <c r="G788" s="104">
        <v>46125.583333333336</v>
      </c>
    </row>
    <row r="789" spans="1:7" x14ac:dyDescent="0.25">
      <c r="A789" t="s">
        <v>79</v>
      </c>
      <c r="B789" t="s">
        <v>125</v>
      </c>
      <c r="D789" t="s">
        <v>122</v>
      </c>
      <c r="E789">
        <v>120</v>
      </c>
      <c r="F789" s="104">
        <v>46125.583333333336</v>
      </c>
      <c r="G789" s="104">
        <v>46125.666666666664</v>
      </c>
    </row>
    <row r="790" spans="1:7" x14ac:dyDescent="0.25">
      <c r="A790" t="s">
        <v>79</v>
      </c>
      <c r="B790" t="s">
        <v>134</v>
      </c>
      <c r="D790" t="s">
        <v>122</v>
      </c>
      <c r="E790">
        <v>15</v>
      </c>
      <c r="F790" s="104">
        <v>46125.666666666664</v>
      </c>
      <c r="G790" s="104">
        <v>46125.677083333336</v>
      </c>
    </row>
    <row r="791" spans="1:7" x14ac:dyDescent="0.25">
      <c r="A791" t="s">
        <v>79</v>
      </c>
      <c r="B791" t="s">
        <v>125</v>
      </c>
      <c r="D791" t="s">
        <v>122</v>
      </c>
      <c r="E791">
        <v>75</v>
      </c>
      <c r="F791" s="104">
        <v>46125.677083333336</v>
      </c>
      <c r="G791" s="104">
        <v>46125.729166666664</v>
      </c>
    </row>
    <row r="792" spans="1:7" x14ac:dyDescent="0.25">
      <c r="A792" t="s">
        <v>79</v>
      </c>
      <c r="B792" t="s">
        <v>123</v>
      </c>
      <c r="D792" t="s">
        <v>124</v>
      </c>
      <c r="E792">
        <v>60</v>
      </c>
      <c r="F792" s="104">
        <v>46125.729166666664</v>
      </c>
      <c r="G792" s="104">
        <v>46125.770833333336</v>
      </c>
    </row>
    <row r="793" spans="1:7" x14ac:dyDescent="0.25">
      <c r="A793" t="s">
        <v>79</v>
      </c>
      <c r="B793" t="s">
        <v>125</v>
      </c>
      <c r="D793" t="s">
        <v>122</v>
      </c>
      <c r="E793">
        <v>120</v>
      </c>
      <c r="F793" s="104">
        <v>46126.375</v>
      </c>
      <c r="G793" s="104">
        <v>46126.458333333336</v>
      </c>
    </row>
    <row r="794" spans="1:7" x14ac:dyDescent="0.25">
      <c r="A794" t="s">
        <v>79</v>
      </c>
      <c r="B794" t="s">
        <v>134</v>
      </c>
      <c r="D794" t="s">
        <v>122</v>
      </c>
      <c r="E794">
        <v>15</v>
      </c>
      <c r="F794" s="104">
        <v>46126.458333333336</v>
      </c>
      <c r="G794" s="104">
        <v>46126.46875</v>
      </c>
    </row>
    <row r="795" spans="1:7" x14ac:dyDescent="0.25">
      <c r="A795" t="s">
        <v>79</v>
      </c>
      <c r="B795" t="s">
        <v>125</v>
      </c>
      <c r="D795" t="s">
        <v>122</v>
      </c>
      <c r="E795">
        <v>120</v>
      </c>
      <c r="F795" s="104">
        <v>46126.46875</v>
      </c>
      <c r="G795" s="104">
        <v>46126.552083333336</v>
      </c>
    </row>
    <row r="796" spans="1:7" x14ac:dyDescent="0.25">
      <c r="A796" t="s">
        <v>79</v>
      </c>
      <c r="B796" t="s">
        <v>126</v>
      </c>
      <c r="D796" t="s">
        <v>124</v>
      </c>
      <c r="E796">
        <v>30</v>
      </c>
      <c r="F796" s="104">
        <v>46126.552083333336</v>
      </c>
      <c r="G796" s="104">
        <v>46126.572916666664</v>
      </c>
    </row>
    <row r="797" spans="1:7" x14ac:dyDescent="0.25">
      <c r="A797" t="s">
        <v>79</v>
      </c>
      <c r="B797" t="s">
        <v>125</v>
      </c>
      <c r="D797" t="s">
        <v>122</v>
      </c>
      <c r="E797">
        <v>78</v>
      </c>
      <c r="F797" s="104">
        <v>46126.572916666664</v>
      </c>
      <c r="G797" s="104">
        <v>46126.627083333333</v>
      </c>
    </row>
    <row r="798" spans="1:7" x14ac:dyDescent="0.25">
      <c r="A798" t="s">
        <v>79</v>
      </c>
      <c r="B798" t="s">
        <v>135</v>
      </c>
      <c r="D798" t="s">
        <v>124</v>
      </c>
      <c r="E798">
        <v>5</v>
      </c>
      <c r="F798" s="104">
        <v>46126.627083333333</v>
      </c>
      <c r="G798" s="104">
        <v>46126.630555555559</v>
      </c>
    </row>
    <row r="799" spans="1:7" x14ac:dyDescent="0.25">
      <c r="A799" t="s">
        <v>79</v>
      </c>
      <c r="B799" t="s">
        <v>125</v>
      </c>
      <c r="D799" t="s">
        <v>122</v>
      </c>
      <c r="E799">
        <v>22</v>
      </c>
      <c r="F799" s="104">
        <v>46126.630555555559</v>
      </c>
      <c r="G799" s="104">
        <v>46126.645833333336</v>
      </c>
    </row>
    <row r="800" spans="1:7" x14ac:dyDescent="0.25">
      <c r="A800" t="s">
        <v>79</v>
      </c>
      <c r="B800" t="s">
        <v>134</v>
      </c>
      <c r="D800" t="s">
        <v>122</v>
      </c>
      <c r="E800">
        <v>15</v>
      </c>
      <c r="F800" s="104">
        <v>46126.645833333336</v>
      </c>
      <c r="G800" s="104">
        <v>46126.65625</v>
      </c>
    </row>
    <row r="801" spans="1:7" x14ac:dyDescent="0.25">
      <c r="A801" t="s">
        <v>79</v>
      </c>
      <c r="B801" t="s">
        <v>125</v>
      </c>
      <c r="D801" t="s">
        <v>122</v>
      </c>
      <c r="E801">
        <v>105</v>
      </c>
      <c r="F801" s="104">
        <v>46126.65625</v>
      </c>
      <c r="G801" s="104">
        <v>46126.729166666664</v>
      </c>
    </row>
    <row r="802" spans="1:7" x14ac:dyDescent="0.25">
      <c r="A802" t="s">
        <v>79</v>
      </c>
      <c r="B802" t="s">
        <v>123</v>
      </c>
      <c r="D802" t="s">
        <v>124</v>
      </c>
      <c r="E802">
        <v>60</v>
      </c>
      <c r="F802" s="104">
        <v>46126.729166666664</v>
      </c>
      <c r="G802" s="104">
        <v>46126.770833333336</v>
      </c>
    </row>
    <row r="803" spans="1:7" x14ac:dyDescent="0.25">
      <c r="A803" t="s">
        <v>79</v>
      </c>
      <c r="B803" t="s">
        <v>125</v>
      </c>
      <c r="D803" t="s">
        <v>122</v>
      </c>
      <c r="E803">
        <v>105</v>
      </c>
      <c r="F803" s="104">
        <v>46127.375</v>
      </c>
      <c r="G803" s="104">
        <v>46127.447916666664</v>
      </c>
    </row>
    <row r="804" spans="1:7" x14ac:dyDescent="0.25">
      <c r="A804" t="s">
        <v>79</v>
      </c>
      <c r="B804" t="s">
        <v>134</v>
      </c>
      <c r="D804" t="s">
        <v>122</v>
      </c>
      <c r="E804">
        <v>15</v>
      </c>
      <c r="F804" s="104">
        <v>46127.447916666664</v>
      </c>
      <c r="G804" s="104">
        <v>46127.458333333336</v>
      </c>
    </row>
    <row r="805" spans="1:7" x14ac:dyDescent="0.25">
      <c r="A805" t="s">
        <v>79</v>
      </c>
      <c r="B805" t="s">
        <v>125</v>
      </c>
      <c r="D805" t="s">
        <v>122</v>
      </c>
      <c r="E805">
        <v>150</v>
      </c>
      <c r="F805" s="104">
        <v>46127.458333333336</v>
      </c>
      <c r="G805" s="104">
        <v>46127.5625</v>
      </c>
    </row>
    <row r="806" spans="1:7" x14ac:dyDescent="0.25">
      <c r="A806" t="s">
        <v>79</v>
      </c>
      <c r="B806" t="s">
        <v>126</v>
      </c>
      <c r="D806" t="s">
        <v>124</v>
      </c>
      <c r="E806">
        <v>30</v>
      </c>
      <c r="F806" s="104">
        <v>46127.5625</v>
      </c>
      <c r="G806" s="104">
        <v>46127.583333333336</v>
      </c>
    </row>
    <row r="807" spans="1:7" x14ac:dyDescent="0.25">
      <c r="A807" t="s">
        <v>79</v>
      </c>
      <c r="B807" t="s">
        <v>125</v>
      </c>
      <c r="D807" t="s">
        <v>122</v>
      </c>
      <c r="E807">
        <v>120</v>
      </c>
      <c r="F807" s="104">
        <v>46127.583333333336</v>
      </c>
      <c r="G807" s="104">
        <v>46127.666666666664</v>
      </c>
    </row>
    <row r="808" spans="1:7" x14ac:dyDescent="0.25">
      <c r="A808" t="s">
        <v>79</v>
      </c>
      <c r="B808" t="s">
        <v>134</v>
      </c>
      <c r="D808" t="s">
        <v>122</v>
      </c>
      <c r="E808">
        <v>15</v>
      </c>
      <c r="F808" s="104">
        <v>46127.666666666664</v>
      </c>
      <c r="G808" s="104">
        <v>46127.677083333336</v>
      </c>
    </row>
    <row r="809" spans="1:7" x14ac:dyDescent="0.25">
      <c r="A809" t="s">
        <v>79</v>
      </c>
      <c r="B809" t="s">
        <v>125</v>
      </c>
      <c r="D809" t="s">
        <v>122</v>
      </c>
      <c r="E809">
        <v>75</v>
      </c>
      <c r="F809" s="104">
        <v>46127.677083333336</v>
      </c>
      <c r="G809" s="104">
        <v>46127.729166666664</v>
      </c>
    </row>
    <row r="810" spans="1:7" x14ac:dyDescent="0.25">
      <c r="A810" t="s">
        <v>79</v>
      </c>
      <c r="B810" t="s">
        <v>123</v>
      </c>
      <c r="D810" t="s">
        <v>124</v>
      </c>
      <c r="E810">
        <v>60</v>
      </c>
      <c r="F810" s="104">
        <v>46127.729166666664</v>
      </c>
      <c r="G810" s="104">
        <v>46127.770833333336</v>
      </c>
    </row>
    <row r="811" spans="1:7" x14ac:dyDescent="0.25">
      <c r="A811" t="s">
        <v>79</v>
      </c>
      <c r="B811" t="s">
        <v>133</v>
      </c>
      <c r="D811" t="s">
        <v>124</v>
      </c>
      <c r="E811">
        <v>10</v>
      </c>
      <c r="F811" s="104">
        <v>46128.375</v>
      </c>
      <c r="G811" s="104">
        <v>46128.381944444445</v>
      </c>
    </row>
    <row r="812" spans="1:7" x14ac:dyDescent="0.25">
      <c r="A812" t="s">
        <v>79</v>
      </c>
      <c r="B812" t="s">
        <v>125</v>
      </c>
      <c r="D812" t="s">
        <v>122</v>
      </c>
      <c r="E812">
        <v>13</v>
      </c>
      <c r="F812" s="104">
        <v>46128.381944444445</v>
      </c>
      <c r="G812" s="104">
        <v>46128.390972222223</v>
      </c>
    </row>
    <row r="813" spans="1:7" x14ac:dyDescent="0.25">
      <c r="A813" t="s">
        <v>79</v>
      </c>
      <c r="B813" t="s">
        <v>135</v>
      </c>
      <c r="D813" t="s">
        <v>124</v>
      </c>
      <c r="E813">
        <v>5</v>
      </c>
      <c r="F813" s="104">
        <v>46128.390972222223</v>
      </c>
      <c r="G813" s="104">
        <v>46128.394444444442</v>
      </c>
    </row>
    <row r="814" spans="1:7" x14ac:dyDescent="0.25">
      <c r="A814" t="s">
        <v>79</v>
      </c>
      <c r="B814" t="s">
        <v>125</v>
      </c>
      <c r="D814" t="s">
        <v>122</v>
      </c>
      <c r="E814">
        <v>47</v>
      </c>
      <c r="F814" s="104">
        <v>46128.394444444442</v>
      </c>
      <c r="G814" s="104">
        <v>46128.427083333336</v>
      </c>
    </row>
    <row r="815" spans="1:7" x14ac:dyDescent="0.25">
      <c r="A815" t="s">
        <v>79</v>
      </c>
      <c r="B815" t="s">
        <v>134</v>
      </c>
      <c r="D815" t="s">
        <v>122</v>
      </c>
      <c r="E815">
        <v>15</v>
      </c>
      <c r="F815" s="104">
        <v>46128.427083333336</v>
      </c>
      <c r="G815" s="104">
        <v>46128.4375</v>
      </c>
    </row>
    <row r="816" spans="1:7" x14ac:dyDescent="0.25">
      <c r="A816" t="s">
        <v>79</v>
      </c>
      <c r="B816" t="s">
        <v>125</v>
      </c>
      <c r="D816" t="s">
        <v>122</v>
      </c>
      <c r="E816">
        <v>3</v>
      </c>
      <c r="F816" s="104">
        <v>46128.4375</v>
      </c>
      <c r="G816" s="104">
        <v>46128.439583333333</v>
      </c>
    </row>
    <row r="817" spans="1:7" x14ac:dyDescent="0.25">
      <c r="A817" t="s">
        <v>79</v>
      </c>
      <c r="B817" t="s">
        <v>135</v>
      </c>
      <c r="C817" t="s">
        <v>8686</v>
      </c>
      <c r="D817" t="s">
        <v>124</v>
      </c>
      <c r="E817">
        <v>19</v>
      </c>
      <c r="F817" s="104">
        <v>46128.439583333333</v>
      </c>
      <c r="G817" s="104">
        <v>46128.452777777777</v>
      </c>
    </row>
    <row r="818" spans="1:7" x14ac:dyDescent="0.25">
      <c r="A818" t="s">
        <v>79</v>
      </c>
      <c r="B818" t="s">
        <v>125</v>
      </c>
      <c r="D818" t="s">
        <v>122</v>
      </c>
      <c r="E818">
        <v>128</v>
      </c>
      <c r="F818" s="104">
        <v>46128.452777777777</v>
      </c>
      <c r="G818" s="104">
        <v>46128.541666666664</v>
      </c>
    </row>
    <row r="819" spans="1:7" x14ac:dyDescent="0.25">
      <c r="A819" t="s">
        <v>79</v>
      </c>
      <c r="B819" t="s">
        <v>126</v>
      </c>
      <c r="D819" t="s">
        <v>124</v>
      </c>
      <c r="E819">
        <v>30</v>
      </c>
      <c r="F819" s="104">
        <v>46128.541666666664</v>
      </c>
      <c r="G819" s="104">
        <v>46128.5625</v>
      </c>
    </row>
    <row r="820" spans="1:7" x14ac:dyDescent="0.25">
      <c r="A820" t="s">
        <v>79</v>
      </c>
      <c r="B820" t="s">
        <v>125</v>
      </c>
      <c r="D820" t="s">
        <v>122</v>
      </c>
      <c r="E820">
        <v>120</v>
      </c>
      <c r="F820" s="104">
        <v>46128.5625</v>
      </c>
      <c r="G820" s="104">
        <v>46128.645833333336</v>
      </c>
    </row>
    <row r="821" spans="1:7" x14ac:dyDescent="0.25">
      <c r="A821" t="s">
        <v>79</v>
      </c>
      <c r="B821" t="s">
        <v>134</v>
      </c>
      <c r="D821" t="s">
        <v>122</v>
      </c>
      <c r="E821">
        <v>15</v>
      </c>
      <c r="F821" s="104">
        <v>46128.645833333336</v>
      </c>
      <c r="G821" s="104">
        <v>46128.65625</v>
      </c>
    </row>
    <row r="822" spans="1:7" x14ac:dyDescent="0.25">
      <c r="A822" t="s">
        <v>79</v>
      </c>
      <c r="B822" t="s">
        <v>125</v>
      </c>
      <c r="D822" t="s">
        <v>122</v>
      </c>
      <c r="E822">
        <v>105</v>
      </c>
      <c r="F822" s="104">
        <v>46128.65625</v>
      </c>
      <c r="G822" s="104">
        <v>46128.729166666664</v>
      </c>
    </row>
    <row r="823" spans="1:7" x14ac:dyDescent="0.25">
      <c r="A823" t="s">
        <v>79</v>
      </c>
      <c r="B823" t="s">
        <v>123</v>
      </c>
      <c r="D823" t="s">
        <v>124</v>
      </c>
      <c r="E823">
        <v>60</v>
      </c>
      <c r="F823" s="104">
        <v>46128.729166666664</v>
      </c>
      <c r="G823" s="104">
        <v>46128.770833333336</v>
      </c>
    </row>
    <row r="824" spans="1:7" x14ac:dyDescent="0.25">
      <c r="A824" t="s">
        <v>79</v>
      </c>
      <c r="B824" t="s">
        <v>125</v>
      </c>
      <c r="D824" t="s">
        <v>122</v>
      </c>
      <c r="E824">
        <v>120</v>
      </c>
      <c r="F824" s="104">
        <v>46129.375</v>
      </c>
      <c r="G824" s="104">
        <v>46129.458333333336</v>
      </c>
    </row>
    <row r="825" spans="1:7" x14ac:dyDescent="0.25">
      <c r="A825" t="s">
        <v>79</v>
      </c>
      <c r="B825" t="s">
        <v>134</v>
      </c>
      <c r="D825" t="s">
        <v>122</v>
      </c>
      <c r="E825">
        <v>15</v>
      </c>
      <c r="F825" s="104">
        <v>46129.458333333336</v>
      </c>
      <c r="G825" s="104">
        <v>46129.46875</v>
      </c>
    </row>
    <row r="826" spans="1:7" x14ac:dyDescent="0.25">
      <c r="A826" t="s">
        <v>79</v>
      </c>
      <c r="B826" t="s">
        <v>125</v>
      </c>
      <c r="D826" t="s">
        <v>122</v>
      </c>
      <c r="E826">
        <v>45</v>
      </c>
      <c r="F826" s="104">
        <v>46129.46875</v>
      </c>
      <c r="G826" s="104">
        <v>46129.5</v>
      </c>
    </row>
    <row r="827" spans="1:7" x14ac:dyDescent="0.25">
      <c r="A827" t="s">
        <v>79</v>
      </c>
      <c r="B827" t="s">
        <v>142</v>
      </c>
      <c r="C827" t="s">
        <v>143</v>
      </c>
      <c r="D827" t="s">
        <v>122</v>
      </c>
      <c r="E827">
        <v>30</v>
      </c>
      <c r="F827" s="104">
        <v>46129.5</v>
      </c>
      <c r="G827" s="104">
        <v>46129.520833333336</v>
      </c>
    </row>
    <row r="828" spans="1:7" x14ac:dyDescent="0.25">
      <c r="A828" t="s">
        <v>79</v>
      </c>
      <c r="B828" t="s">
        <v>125</v>
      </c>
      <c r="D828" t="s">
        <v>122</v>
      </c>
      <c r="E828">
        <v>36</v>
      </c>
      <c r="F828" s="104">
        <v>46129.520833333336</v>
      </c>
      <c r="G828" s="104">
        <v>46129.54583333333</v>
      </c>
    </row>
    <row r="829" spans="1:7" x14ac:dyDescent="0.25">
      <c r="A829" t="s">
        <v>79</v>
      </c>
      <c r="B829" t="s">
        <v>156</v>
      </c>
      <c r="D829" t="s">
        <v>122</v>
      </c>
      <c r="E829">
        <v>11</v>
      </c>
      <c r="F829" s="104">
        <v>46129.54583333333</v>
      </c>
      <c r="G829" s="104">
        <v>46129.553472222222</v>
      </c>
    </row>
    <row r="830" spans="1:7" x14ac:dyDescent="0.25">
      <c r="A830" t="s">
        <v>79</v>
      </c>
      <c r="B830" t="s">
        <v>126</v>
      </c>
      <c r="D830" t="s">
        <v>124</v>
      </c>
      <c r="E830">
        <v>30</v>
      </c>
      <c r="F830" s="104">
        <v>46129.553472222222</v>
      </c>
      <c r="G830" s="104">
        <v>46129.574305555558</v>
      </c>
    </row>
    <row r="831" spans="1:7" x14ac:dyDescent="0.25">
      <c r="A831" t="s">
        <v>79</v>
      </c>
      <c r="B831" t="s">
        <v>125</v>
      </c>
      <c r="D831" t="s">
        <v>122</v>
      </c>
      <c r="E831">
        <v>133</v>
      </c>
      <c r="F831" s="104">
        <v>46129.574305555558</v>
      </c>
      <c r="G831" s="104">
        <v>46129.666666666664</v>
      </c>
    </row>
    <row r="832" spans="1:7" x14ac:dyDescent="0.25">
      <c r="A832" t="s">
        <v>79</v>
      </c>
      <c r="B832" t="s">
        <v>134</v>
      </c>
      <c r="D832" t="s">
        <v>122</v>
      </c>
      <c r="E832">
        <v>15</v>
      </c>
      <c r="F832" s="104">
        <v>46129.666666666664</v>
      </c>
      <c r="G832" s="104">
        <v>46129.677083333336</v>
      </c>
    </row>
    <row r="833" spans="1:7" x14ac:dyDescent="0.25">
      <c r="A833" t="s">
        <v>79</v>
      </c>
      <c r="B833" t="s">
        <v>125</v>
      </c>
      <c r="D833" t="s">
        <v>122</v>
      </c>
      <c r="E833">
        <v>75</v>
      </c>
      <c r="F833" s="104">
        <v>46129.677083333336</v>
      </c>
      <c r="G833" s="104">
        <v>46129.729166666664</v>
      </c>
    </row>
    <row r="834" spans="1:7" x14ac:dyDescent="0.25">
      <c r="A834" t="s">
        <v>79</v>
      </c>
      <c r="B834" t="s">
        <v>123</v>
      </c>
      <c r="D834" t="s">
        <v>124</v>
      </c>
      <c r="E834">
        <v>60</v>
      </c>
      <c r="F834" s="104">
        <v>46129.729166666664</v>
      </c>
      <c r="G834" s="104">
        <v>46129.770833333336</v>
      </c>
    </row>
    <row r="835" spans="1:7" x14ac:dyDescent="0.25">
      <c r="A835" t="s">
        <v>79</v>
      </c>
      <c r="B835" t="s">
        <v>158</v>
      </c>
      <c r="D835" t="s">
        <v>124</v>
      </c>
      <c r="E835">
        <v>510</v>
      </c>
      <c r="F835" s="104">
        <v>46132.375</v>
      </c>
      <c r="G835" s="104">
        <v>46132.729166666664</v>
      </c>
    </row>
    <row r="836" spans="1:7" x14ac:dyDescent="0.25">
      <c r="A836" t="s">
        <v>79</v>
      </c>
      <c r="B836" t="s">
        <v>123</v>
      </c>
      <c r="D836" t="s">
        <v>124</v>
      </c>
      <c r="E836">
        <v>60</v>
      </c>
      <c r="F836" s="104">
        <v>46132.729166666664</v>
      </c>
      <c r="G836" s="104">
        <v>46132.770833333336</v>
      </c>
    </row>
    <row r="837" spans="1:7" x14ac:dyDescent="0.25">
      <c r="A837" t="s">
        <v>79</v>
      </c>
      <c r="B837" t="s">
        <v>125</v>
      </c>
      <c r="D837" t="s">
        <v>122</v>
      </c>
      <c r="E837">
        <v>105</v>
      </c>
      <c r="F837" s="104">
        <v>46133.375</v>
      </c>
      <c r="G837" s="104">
        <v>46133.447916666664</v>
      </c>
    </row>
    <row r="838" spans="1:7" x14ac:dyDescent="0.25">
      <c r="A838" t="s">
        <v>79</v>
      </c>
      <c r="B838" t="s">
        <v>134</v>
      </c>
      <c r="D838" t="s">
        <v>122</v>
      </c>
      <c r="E838">
        <v>15</v>
      </c>
      <c r="F838" s="104">
        <v>46133.447916666664</v>
      </c>
      <c r="G838" s="104">
        <v>46133.458333333336</v>
      </c>
    </row>
    <row r="839" spans="1:7" x14ac:dyDescent="0.25">
      <c r="A839" t="s">
        <v>79</v>
      </c>
      <c r="B839" t="s">
        <v>125</v>
      </c>
      <c r="D839" t="s">
        <v>122</v>
      </c>
      <c r="E839">
        <v>30</v>
      </c>
      <c r="F839" s="104">
        <v>46133.458333333336</v>
      </c>
      <c r="G839" s="104">
        <v>46133.479166666664</v>
      </c>
    </row>
    <row r="840" spans="1:7" x14ac:dyDescent="0.25">
      <c r="A840" t="s">
        <v>79</v>
      </c>
      <c r="B840" t="s">
        <v>154</v>
      </c>
      <c r="C840" t="s">
        <v>8687</v>
      </c>
      <c r="D840" t="s">
        <v>122</v>
      </c>
      <c r="E840">
        <v>15</v>
      </c>
      <c r="F840" s="104">
        <v>46133.479166666664</v>
      </c>
      <c r="G840" s="104">
        <v>46133.489583333336</v>
      </c>
    </row>
    <row r="841" spans="1:7" x14ac:dyDescent="0.25">
      <c r="A841" t="s">
        <v>79</v>
      </c>
      <c r="B841" t="s">
        <v>155</v>
      </c>
      <c r="D841" t="s">
        <v>122</v>
      </c>
      <c r="E841">
        <v>14</v>
      </c>
      <c r="F841" s="104">
        <v>46133.489583333336</v>
      </c>
      <c r="G841" s="104">
        <v>46133.499305555553</v>
      </c>
    </row>
    <row r="842" spans="1:7" x14ac:dyDescent="0.25">
      <c r="A842" t="s">
        <v>79</v>
      </c>
      <c r="B842" t="s">
        <v>125</v>
      </c>
      <c r="D842" t="s">
        <v>122</v>
      </c>
      <c r="E842">
        <v>61</v>
      </c>
      <c r="F842" s="104">
        <v>46133.499305555553</v>
      </c>
      <c r="G842" s="104">
        <v>46133.541666666664</v>
      </c>
    </row>
    <row r="843" spans="1:7" x14ac:dyDescent="0.25">
      <c r="A843" t="s">
        <v>79</v>
      </c>
      <c r="B843" t="s">
        <v>126</v>
      </c>
      <c r="D843" t="s">
        <v>124</v>
      </c>
      <c r="E843">
        <v>30</v>
      </c>
      <c r="F843" s="104">
        <v>46133.541666666664</v>
      </c>
      <c r="G843" s="104">
        <v>46133.5625</v>
      </c>
    </row>
    <row r="844" spans="1:7" x14ac:dyDescent="0.25">
      <c r="A844" t="s">
        <v>79</v>
      </c>
      <c r="B844" t="s">
        <v>125</v>
      </c>
      <c r="D844" t="s">
        <v>122</v>
      </c>
      <c r="E844">
        <v>120</v>
      </c>
      <c r="F844" s="104">
        <v>46133.5625</v>
      </c>
      <c r="G844" s="104">
        <v>46133.645833333336</v>
      </c>
    </row>
    <row r="845" spans="1:7" x14ac:dyDescent="0.25">
      <c r="A845" t="s">
        <v>79</v>
      </c>
      <c r="B845" t="s">
        <v>134</v>
      </c>
      <c r="D845" t="s">
        <v>122</v>
      </c>
      <c r="E845">
        <v>15</v>
      </c>
      <c r="F845" s="104">
        <v>46133.645833333336</v>
      </c>
      <c r="G845" s="104">
        <v>46133.65625</v>
      </c>
    </row>
    <row r="846" spans="1:7" x14ac:dyDescent="0.25">
      <c r="A846" t="s">
        <v>79</v>
      </c>
      <c r="B846" t="s">
        <v>125</v>
      </c>
      <c r="D846" t="s">
        <v>122</v>
      </c>
      <c r="E846">
        <v>105</v>
      </c>
      <c r="F846" s="104">
        <v>46133.65625</v>
      </c>
      <c r="G846" s="104">
        <v>46133.729166666664</v>
      </c>
    </row>
    <row r="847" spans="1:7" x14ac:dyDescent="0.25">
      <c r="A847" t="s">
        <v>79</v>
      </c>
      <c r="B847" t="s">
        <v>123</v>
      </c>
      <c r="D847" t="s">
        <v>124</v>
      </c>
      <c r="E847">
        <v>60</v>
      </c>
      <c r="F847" s="104">
        <v>46133.729166666664</v>
      </c>
      <c r="G847" s="104">
        <v>46133.770833333336</v>
      </c>
    </row>
    <row r="848" spans="1:7" x14ac:dyDescent="0.25">
      <c r="A848" t="s">
        <v>79</v>
      </c>
      <c r="B848" t="s">
        <v>155</v>
      </c>
      <c r="C848" t="s">
        <v>157</v>
      </c>
      <c r="D848" t="s">
        <v>122</v>
      </c>
      <c r="E848">
        <v>9</v>
      </c>
      <c r="F848" s="104">
        <v>46134.410416666666</v>
      </c>
      <c r="G848" s="104">
        <v>46134.416666666664</v>
      </c>
    </row>
    <row r="849" spans="1:7" x14ac:dyDescent="0.25">
      <c r="A849" t="s">
        <v>79</v>
      </c>
      <c r="B849" t="s">
        <v>150</v>
      </c>
      <c r="D849" t="s">
        <v>122</v>
      </c>
      <c r="E849">
        <v>120</v>
      </c>
      <c r="F849" s="104">
        <v>46134.416666666664</v>
      </c>
      <c r="G849" s="104">
        <v>46134.5</v>
      </c>
    </row>
    <row r="850" spans="1:7" x14ac:dyDescent="0.25">
      <c r="A850" t="s">
        <v>79</v>
      </c>
      <c r="B850" t="s">
        <v>134</v>
      </c>
      <c r="D850" t="s">
        <v>122</v>
      </c>
      <c r="E850">
        <v>15</v>
      </c>
      <c r="F850" s="104">
        <v>46134.5</v>
      </c>
      <c r="G850" s="104">
        <v>46134.510416666664</v>
      </c>
    </row>
    <row r="851" spans="1:7" x14ac:dyDescent="0.25">
      <c r="A851" t="s">
        <v>79</v>
      </c>
      <c r="B851" t="s">
        <v>150</v>
      </c>
      <c r="D851" t="s">
        <v>122</v>
      </c>
      <c r="E851">
        <v>105</v>
      </c>
      <c r="F851" s="104">
        <v>46134.510416666664</v>
      </c>
      <c r="G851" s="104">
        <v>46134.583333333336</v>
      </c>
    </row>
    <row r="852" spans="1:7" x14ac:dyDescent="0.25">
      <c r="A852" t="s">
        <v>79</v>
      </c>
      <c r="B852" t="s">
        <v>126</v>
      </c>
      <c r="D852" t="s">
        <v>124</v>
      </c>
      <c r="E852">
        <v>30</v>
      </c>
      <c r="F852" s="104">
        <v>46134.583333333336</v>
      </c>
      <c r="G852" s="104">
        <v>46134.604166666664</v>
      </c>
    </row>
    <row r="853" spans="1:7" x14ac:dyDescent="0.25">
      <c r="A853" t="s">
        <v>79</v>
      </c>
      <c r="B853" t="s">
        <v>150</v>
      </c>
      <c r="D853" t="s">
        <v>122</v>
      </c>
      <c r="E853">
        <v>90</v>
      </c>
      <c r="F853" s="104">
        <v>46134.604166666664</v>
      </c>
      <c r="G853" s="104">
        <v>46134.666666666664</v>
      </c>
    </row>
    <row r="854" spans="1:7" x14ac:dyDescent="0.25">
      <c r="A854" t="s">
        <v>79</v>
      </c>
      <c r="B854" t="s">
        <v>134</v>
      </c>
      <c r="D854" t="s">
        <v>122</v>
      </c>
      <c r="E854">
        <v>15</v>
      </c>
      <c r="F854" s="104">
        <v>46134.666666666664</v>
      </c>
      <c r="G854" s="104">
        <v>46134.677083333336</v>
      </c>
    </row>
    <row r="855" spans="1:7" x14ac:dyDescent="0.25">
      <c r="A855" t="s">
        <v>79</v>
      </c>
      <c r="B855" t="s">
        <v>150</v>
      </c>
      <c r="D855" t="s">
        <v>122</v>
      </c>
      <c r="E855">
        <v>105</v>
      </c>
      <c r="F855" s="104">
        <v>46134.677083333336</v>
      </c>
      <c r="G855" s="104">
        <v>46134.75</v>
      </c>
    </row>
    <row r="856" spans="1:7" x14ac:dyDescent="0.25">
      <c r="A856" t="s">
        <v>79</v>
      </c>
      <c r="B856" t="s">
        <v>123</v>
      </c>
      <c r="D856" t="s">
        <v>124</v>
      </c>
      <c r="E856">
        <v>60</v>
      </c>
      <c r="F856" s="104">
        <v>46134.75</v>
      </c>
      <c r="G856" s="104">
        <v>46134.791666666664</v>
      </c>
    </row>
    <row r="857" spans="1:7" x14ac:dyDescent="0.25">
      <c r="A857" t="s">
        <v>79</v>
      </c>
      <c r="B857" t="s">
        <v>150</v>
      </c>
      <c r="D857" t="s">
        <v>122</v>
      </c>
      <c r="E857">
        <v>120</v>
      </c>
      <c r="F857" s="104">
        <v>46135.416666666664</v>
      </c>
      <c r="G857" s="104">
        <v>46135.5</v>
      </c>
    </row>
    <row r="858" spans="1:7" x14ac:dyDescent="0.25">
      <c r="A858" t="s">
        <v>79</v>
      </c>
      <c r="B858" t="s">
        <v>134</v>
      </c>
      <c r="D858" t="s">
        <v>122</v>
      </c>
      <c r="E858">
        <v>15</v>
      </c>
      <c r="F858" s="104">
        <v>46135.5</v>
      </c>
      <c r="G858" s="104">
        <v>46135.510416666664</v>
      </c>
    </row>
    <row r="859" spans="1:7" x14ac:dyDescent="0.25">
      <c r="A859" t="s">
        <v>79</v>
      </c>
      <c r="B859" t="s">
        <v>150</v>
      </c>
      <c r="D859" t="s">
        <v>122</v>
      </c>
      <c r="E859">
        <v>9</v>
      </c>
      <c r="F859" s="104">
        <v>46135.510416666664</v>
      </c>
      <c r="G859" s="104">
        <v>46135.51666666667</v>
      </c>
    </row>
    <row r="860" spans="1:7" x14ac:dyDescent="0.25">
      <c r="A860" t="s">
        <v>79</v>
      </c>
      <c r="B860" t="s">
        <v>135</v>
      </c>
      <c r="C860" t="s">
        <v>8688</v>
      </c>
      <c r="D860" t="s">
        <v>124</v>
      </c>
      <c r="E860">
        <v>81</v>
      </c>
      <c r="F860" s="104">
        <v>46135.51666666667</v>
      </c>
      <c r="G860" s="104">
        <v>46135.572916666664</v>
      </c>
    </row>
    <row r="861" spans="1:7" x14ac:dyDescent="0.25">
      <c r="A861" t="s">
        <v>79</v>
      </c>
      <c r="B861" t="s">
        <v>150</v>
      </c>
      <c r="D861" t="s">
        <v>122</v>
      </c>
      <c r="E861">
        <v>15</v>
      </c>
      <c r="F861" s="104">
        <v>46135.572916666664</v>
      </c>
      <c r="G861" s="104">
        <v>46135.583333333336</v>
      </c>
    </row>
    <row r="862" spans="1:7" x14ac:dyDescent="0.25">
      <c r="A862" t="s">
        <v>79</v>
      </c>
      <c r="B862" t="s">
        <v>126</v>
      </c>
      <c r="D862" t="s">
        <v>124</v>
      </c>
      <c r="E862">
        <v>30</v>
      </c>
      <c r="F862" s="104">
        <v>46135.583333333336</v>
      </c>
      <c r="G862" s="104">
        <v>46135.604166666664</v>
      </c>
    </row>
    <row r="863" spans="1:7" x14ac:dyDescent="0.25">
      <c r="A863" t="s">
        <v>79</v>
      </c>
      <c r="B863" t="s">
        <v>150</v>
      </c>
      <c r="D863" t="s">
        <v>122</v>
      </c>
      <c r="E863">
        <v>90</v>
      </c>
      <c r="F863" s="104">
        <v>46135.604166666664</v>
      </c>
      <c r="G863" s="104">
        <v>46135.666666666664</v>
      </c>
    </row>
    <row r="864" spans="1:7" x14ac:dyDescent="0.25">
      <c r="A864" t="s">
        <v>79</v>
      </c>
      <c r="B864" t="s">
        <v>134</v>
      </c>
      <c r="D864" t="s">
        <v>122</v>
      </c>
      <c r="E864">
        <v>15</v>
      </c>
      <c r="F864" s="104">
        <v>46135.666666666664</v>
      </c>
      <c r="G864" s="104">
        <v>46135.677083333336</v>
      </c>
    </row>
    <row r="865" spans="1:7" x14ac:dyDescent="0.25">
      <c r="A865" t="s">
        <v>79</v>
      </c>
      <c r="B865" t="s">
        <v>150</v>
      </c>
      <c r="D865" t="s">
        <v>122</v>
      </c>
      <c r="E865">
        <v>105</v>
      </c>
      <c r="F865" s="104">
        <v>46135.677083333336</v>
      </c>
      <c r="G865" s="104">
        <v>46135.75</v>
      </c>
    </row>
    <row r="866" spans="1:7" x14ac:dyDescent="0.25">
      <c r="A866" t="s">
        <v>79</v>
      </c>
      <c r="B866" t="s">
        <v>123</v>
      </c>
      <c r="D866" t="s">
        <v>124</v>
      </c>
      <c r="E866">
        <v>60</v>
      </c>
      <c r="F866" s="104">
        <v>46135.75</v>
      </c>
      <c r="G866" s="104">
        <v>46135.791666666664</v>
      </c>
    </row>
    <row r="867" spans="1:7" x14ac:dyDescent="0.25">
      <c r="A867" t="s">
        <v>79</v>
      </c>
      <c r="B867" t="s">
        <v>125</v>
      </c>
      <c r="D867" t="s">
        <v>122</v>
      </c>
      <c r="E867">
        <v>120</v>
      </c>
      <c r="F867" s="104">
        <v>46136.375</v>
      </c>
      <c r="G867" s="104">
        <v>46136.458333333336</v>
      </c>
    </row>
    <row r="868" spans="1:7" x14ac:dyDescent="0.25">
      <c r="A868" t="s">
        <v>79</v>
      </c>
      <c r="B868" t="s">
        <v>134</v>
      </c>
      <c r="D868" t="s">
        <v>122</v>
      </c>
      <c r="E868">
        <v>15</v>
      </c>
      <c r="F868" s="104">
        <v>46136.458333333336</v>
      </c>
      <c r="G868" s="104">
        <v>46136.46875</v>
      </c>
    </row>
    <row r="869" spans="1:7" x14ac:dyDescent="0.25">
      <c r="A869" t="s">
        <v>79</v>
      </c>
      <c r="B869" t="s">
        <v>125</v>
      </c>
      <c r="D869" t="s">
        <v>122</v>
      </c>
      <c r="E869">
        <v>45</v>
      </c>
      <c r="F869" s="104">
        <v>46136.46875</v>
      </c>
      <c r="G869" s="104">
        <v>46136.5</v>
      </c>
    </row>
    <row r="870" spans="1:7" x14ac:dyDescent="0.25">
      <c r="A870" t="s">
        <v>79</v>
      </c>
      <c r="B870" t="s">
        <v>142</v>
      </c>
      <c r="C870" t="s">
        <v>143</v>
      </c>
      <c r="D870" t="s">
        <v>122</v>
      </c>
      <c r="E870">
        <v>30</v>
      </c>
      <c r="F870" s="104">
        <v>46136.5</v>
      </c>
      <c r="G870" s="104">
        <v>46136.520833333336</v>
      </c>
    </row>
    <row r="871" spans="1:7" x14ac:dyDescent="0.25">
      <c r="A871" t="s">
        <v>79</v>
      </c>
      <c r="B871" t="s">
        <v>125</v>
      </c>
      <c r="D871" t="s">
        <v>122</v>
      </c>
      <c r="E871">
        <v>60</v>
      </c>
      <c r="F871" s="104">
        <v>46136.520833333336</v>
      </c>
      <c r="G871" s="104">
        <v>46136.5625</v>
      </c>
    </row>
    <row r="872" spans="1:7" x14ac:dyDescent="0.25">
      <c r="A872" t="s">
        <v>79</v>
      </c>
      <c r="B872" t="s">
        <v>126</v>
      </c>
      <c r="D872" t="s">
        <v>124</v>
      </c>
      <c r="E872">
        <v>15</v>
      </c>
      <c r="F872" s="104">
        <v>46136.5625</v>
      </c>
      <c r="G872" s="104">
        <v>46136.572916666664</v>
      </c>
    </row>
    <row r="873" spans="1:7" x14ac:dyDescent="0.25">
      <c r="A873" t="s">
        <v>79</v>
      </c>
      <c r="B873" t="s">
        <v>153</v>
      </c>
      <c r="C873" t="s">
        <v>8689</v>
      </c>
      <c r="D873" t="s">
        <v>124</v>
      </c>
      <c r="E873">
        <v>16</v>
      </c>
      <c r="F873" s="104">
        <v>46136.572916666664</v>
      </c>
      <c r="G873" s="104">
        <v>46136.584027777775</v>
      </c>
    </row>
    <row r="874" spans="1:7" x14ac:dyDescent="0.25">
      <c r="A874" t="s">
        <v>79</v>
      </c>
      <c r="B874" t="s">
        <v>125</v>
      </c>
      <c r="D874" t="s">
        <v>122</v>
      </c>
      <c r="E874">
        <v>119</v>
      </c>
      <c r="F874" s="104">
        <v>46136.584027777775</v>
      </c>
      <c r="G874" s="104">
        <v>46136.666666666664</v>
      </c>
    </row>
    <row r="875" spans="1:7" x14ac:dyDescent="0.25">
      <c r="A875" t="s">
        <v>79</v>
      </c>
      <c r="B875" t="s">
        <v>134</v>
      </c>
      <c r="D875" t="s">
        <v>122</v>
      </c>
      <c r="E875">
        <v>15</v>
      </c>
      <c r="F875" s="104">
        <v>46136.666666666664</v>
      </c>
      <c r="G875" s="104">
        <v>46136.677083333336</v>
      </c>
    </row>
    <row r="876" spans="1:7" x14ac:dyDescent="0.25">
      <c r="A876" t="s">
        <v>79</v>
      </c>
      <c r="B876" t="s">
        <v>125</v>
      </c>
      <c r="D876" t="s">
        <v>122</v>
      </c>
      <c r="E876">
        <v>39</v>
      </c>
      <c r="F876" s="104">
        <v>46136.677083333336</v>
      </c>
      <c r="G876" s="104">
        <v>46136.70416666667</v>
      </c>
    </row>
    <row r="877" spans="1:7" x14ac:dyDescent="0.25">
      <c r="A877" t="s">
        <v>79</v>
      </c>
      <c r="B877" t="s">
        <v>137</v>
      </c>
      <c r="C877" t="s">
        <v>8690</v>
      </c>
      <c r="D877" t="s">
        <v>122</v>
      </c>
      <c r="E877">
        <v>6</v>
      </c>
      <c r="F877" s="104">
        <v>46136.70416666667</v>
      </c>
      <c r="G877" s="104">
        <v>46136.708333333336</v>
      </c>
    </row>
    <row r="878" spans="1:7" x14ac:dyDescent="0.25">
      <c r="A878" t="s">
        <v>79</v>
      </c>
      <c r="B878" t="s">
        <v>125</v>
      </c>
      <c r="D878" t="s">
        <v>122</v>
      </c>
      <c r="E878">
        <v>30</v>
      </c>
      <c r="F878" s="104">
        <v>46136.708333333336</v>
      </c>
      <c r="G878" s="104">
        <v>46136.729166666664</v>
      </c>
    </row>
    <row r="879" spans="1:7" x14ac:dyDescent="0.25">
      <c r="A879" t="s">
        <v>79</v>
      </c>
      <c r="B879" t="s">
        <v>123</v>
      </c>
      <c r="D879" t="s">
        <v>124</v>
      </c>
      <c r="E879">
        <v>60</v>
      </c>
      <c r="F879" s="104">
        <v>46136.729166666664</v>
      </c>
      <c r="G879" s="104">
        <v>46136.770833333336</v>
      </c>
    </row>
    <row r="880" spans="1:7" x14ac:dyDescent="0.25">
      <c r="A880" t="s">
        <v>79</v>
      </c>
      <c r="B880" t="s">
        <v>125</v>
      </c>
      <c r="D880" t="s">
        <v>122</v>
      </c>
      <c r="E880">
        <v>90</v>
      </c>
      <c r="F880" s="104">
        <v>46139.375</v>
      </c>
      <c r="G880" s="104">
        <v>46139.4375</v>
      </c>
    </row>
    <row r="881" spans="1:7" x14ac:dyDescent="0.25">
      <c r="A881" t="s">
        <v>79</v>
      </c>
      <c r="B881" t="s">
        <v>134</v>
      </c>
      <c r="D881" t="s">
        <v>122</v>
      </c>
      <c r="E881">
        <v>15</v>
      </c>
      <c r="F881" s="104">
        <v>46139.4375</v>
      </c>
      <c r="G881" s="104">
        <v>46139.447916666664</v>
      </c>
    </row>
    <row r="882" spans="1:7" x14ac:dyDescent="0.25">
      <c r="A882" t="s">
        <v>79</v>
      </c>
      <c r="B882" t="s">
        <v>125</v>
      </c>
      <c r="D882" t="s">
        <v>122</v>
      </c>
      <c r="E882">
        <v>105</v>
      </c>
      <c r="F882" s="104">
        <v>46139.447916666664</v>
      </c>
      <c r="G882" s="104">
        <v>46139.520833333336</v>
      </c>
    </row>
    <row r="883" spans="1:7" x14ac:dyDescent="0.25">
      <c r="A883" t="s">
        <v>79</v>
      </c>
      <c r="B883" t="s">
        <v>126</v>
      </c>
      <c r="D883" t="s">
        <v>124</v>
      </c>
      <c r="E883">
        <v>30</v>
      </c>
      <c r="F883" s="104">
        <v>46139.520833333336</v>
      </c>
      <c r="G883" s="104">
        <v>46139.541666666664</v>
      </c>
    </row>
    <row r="884" spans="1:7" x14ac:dyDescent="0.25">
      <c r="A884" t="s">
        <v>79</v>
      </c>
      <c r="B884" t="s">
        <v>125</v>
      </c>
      <c r="D884" t="s">
        <v>122</v>
      </c>
      <c r="E884">
        <v>150</v>
      </c>
      <c r="F884" s="104">
        <v>46139.541666666664</v>
      </c>
      <c r="G884" s="104">
        <v>46139.645833333336</v>
      </c>
    </row>
    <row r="885" spans="1:7" x14ac:dyDescent="0.25">
      <c r="A885" t="s">
        <v>79</v>
      </c>
      <c r="B885" t="s">
        <v>134</v>
      </c>
      <c r="D885" t="s">
        <v>122</v>
      </c>
      <c r="E885">
        <v>15</v>
      </c>
      <c r="F885" s="104">
        <v>46139.645833333336</v>
      </c>
      <c r="G885" s="104">
        <v>46139.65625</v>
      </c>
    </row>
    <row r="886" spans="1:7" x14ac:dyDescent="0.25">
      <c r="A886" t="s">
        <v>79</v>
      </c>
      <c r="B886" t="s">
        <v>125</v>
      </c>
      <c r="D886" t="s">
        <v>122</v>
      </c>
      <c r="E886">
        <v>105</v>
      </c>
      <c r="F886" s="104">
        <v>46139.65625</v>
      </c>
      <c r="G886" s="104">
        <v>46139.729166666664</v>
      </c>
    </row>
    <row r="887" spans="1:7" x14ac:dyDescent="0.25">
      <c r="A887" t="s">
        <v>79</v>
      </c>
      <c r="B887" t="s">
        <v>123</v>
      </c>
      <c r="D887" t="s">
        <v>124</v>
      </c>
      <c r="E887">
        <v>60</v>
      </c>
      <c r="F887" s="104">
        <v>46139.729166666664</v>
      </c>
      <c r="G887" s="104">
        <v>46139.770833333336</v>
      </c>
    </row>
    <row r="888" spans="1:7" x14ac:dyDescent="0.25">
      <c r="A888" t="s">
        <v>79</v>
      </c>
      <c r="B888" t="s">
        <v>125</v>
      </c>
      <c r="D888" t="s">
        <v>122</v>
      </c>
      <c r="E888">
        <v>60</v>
      </c>
      <c r="F888" s="104">
        <v>46140.375</v>
      </c>
      <c r="G888" s="104">
        <v>46140.416666666664</v>
      </c>
    </row>
    <row r="889" spans="1:7" x14ac:dyDescent="0.25">
      <c r="A889" t="s">
        <v>79</v>
      </c>
      <c r="B889" t="s">
        <v>137</v>
      </c>
      <c r="C889" t="s">
        <v>8691</v>
      </c>
      <c r="D889" t="s">
        <v>122</v>
      </c>
      <c r="E889">
        <v>15</v>
      </c>
      <c r="F889" s="104">
        <v>46140.416666666664</v>
      </c>
      <c r="G889" s="104">
        <v>46140.427083333336</v>
      </c>
    </row>
    <row r="890" spans="1:7" x14ac:dyDescent="0.25">
      <c r="A890" t="s">
        <v>79</v>
      </c>
      <c r="B890" t="s">
        <v>134</v>
      </c>
      <c r="D890" t="s">
        <v>122</v>
      </c>
      <c r="E890">
        <v>15</v>
      </c>
      <c r="F890" s="104">
        <v>46140.427083333336</v>
      </c>
      <c r="G890" s="104">
        <v>46140.4375</v>
      </c>
    </row>
    <row r="891" spans="1:7" x14ac:dyDescent="0.25">
      <c r="A891" t="s">
        <v>79</v>
      </c>
      <c r="B891" t="s">
        <v>125</v>
      </c>
      <c r="D891" t="s">
        <v>122</v>
      </c>
      <c r="E891">
        <v>72</v>
      </c>
      <c r="F891" s="104">
        <v>46140.4375</v>
      </c>
      <c r="G891" s="104">
        <v>46140.487500000003</v>
      </c>
    </row>
    <row r="892" spans="1:7" x14ac:dyDescent="0.25">
      <c r="A892" t="s">
        <v>79</v>
      </c>
      <c r="B892" t="s">
        <v>135</v>
      </c>
      <c r="C892" t="s">
        <v>8692</v>
      </c>
      <c r="D892" t="s">
        <v>124</v>
      </c>
      <c r="E892">
        <v>6</v>
      </c>
      <c r="F892" s="104">
        <v>46140.487500000003</v>
      </c>
      <c r="G892" s="104">
        <v>46140.491666666669</v>
      </c>
    </row>
    <row r="893" spans="1:7" x14ac:dyDescent="0.25">
      <c r="A893" t="s">
        <v>79</v>
      </c>
      <c r="B893" t="s">
        <v>125</v>
      </c>
      <c r="D893" t="s">
        <v>122</v>
      </c>
      <c r="E893">
        <v>72</v>
      </c>
      <c r="F893" s="104">
        <v>46140.491666666669</v>
      </c>
      <c r="G893" s="104">
        <v>46140.541666666664</v>
      </c>
    </row>
    <row r="894" spans="1:7" x14ac:dyDescent="0.25">
      <c r="A894" t="s">
        <v>79</v>
      </c>
      <c r="B894" t="s">
        <v>154</v>
      </c>
      <c r="C894" t="s">
        <v>8693</v>
      </c>
      <c r="D894" t="s">
        <v>122</v>
      </c>
      <c r="E894">
        <v>15</v>
      </c>
      <c r="F894" s="104">
        <v>46140.541666666664</v>
      </c>
      <c r="G894" s="104">
        <v>46140.552083333336</v>
      </c>
    </row>
    <row r="895" spans="1:7" x14ac:dyDescent="0.25">
      <c r="A895" t="s">
        <v>79</v>
      </c>
      <c r="B895" t="s">
        <v>126</v>
      </c>
      <c r="D895" t="s">
        <v>124</v>
      </c>
      <c r="E895">
        <v>15</v>
      </c>
      <c r="F895" s="104">
        <v>46140.552083333336</v>
      </c>
      <c r="G895" s="104">
        <v>46140.5625</v>
      </c>
    </row>
    <row r="896" spans="1:7" x14ac:dyDescent="0.25">
      <c r="A896" t="s">
        <v>79</v>
      </c>
      <c r="B896" t="s">
        <v>125</v>
      </c>
      <c r="D896" t="s">
        <v>122</v>
      </c>
      <c r="E896">
        <v>52</v>
      </c>
      <c r="F896" s="104">
        <v>46140.5625</v>
      </c>
      <c r="G896" s="104">
        <v>46140.598611111112</v>
      </c>
    </row>
    <row r="897" spans="1:7" x14ac:dyDescent="0.25">
      <c r="A897" t="s">
        <v>79</v>
      </c>
      <c r="B897" t="s">
        <v>135</v>
      </c>
      <c r="C897" t="s">
        <v>162</v>
      </c>
      <c r="D897" t="s">
        <v>124</v>
      </c>
      <c r="E897">
        <v>6</v>
      </c>
      <c r="F897" s="104">
        <v>46140.598611111112</v>
      </c>
      <c r="G897" s="104">
        <v>46140.602777777778</v>
      </c>
    </row>
    <row r="898" spans="1:7" x14ac:dyDescent="0.25">
      <c r="A898" t="s">
        <v>79</v>
      </c>
      <c r="B898" t="s">
        <v>125</v>
      </c>
      <c r="D898" t="s">
        <v>122</v>
      </c>
      <c r="E898">
        <v>77</v>
      </c>
      <c r="F898" s="104">
        <v>46140.602777777778</v>
      </c>
      <c r="G898" s="104">
        <v>46140.65625</v>
      </c>
    </row>
    <row r="899" spans="1:7" x14ac:dyDescent="0.25">
      <c r="A899" t="s">
        <v>79</v>
      </c>
      <c r="B899" t="s">
        <v>134</v>
      </c>
      <c r="D899" t="s">
        <v>122</v>
      </c>
      <c r="E899">
        <v>15</v>
      </c>
      <c r="F899" s="104">
        <v>46140.65625</v>
      </c>
      <c r="G899" s="104">
        <v>46140.666666666664</v>
      </c>
    </row>
    <row r="900" spans="1:7" x14ac:dyDescent="0.25">
      <c r="A900" t="s">
        <v>79</v>
      </c>
      <c r="B900" t="s">
        <v>125</v>
      </c>
      <c r="D900" t="s">
        <v>122</v>
      </c>
      <c r="E900">
        <v>90</v>
      </c>
      <c r="F900" s="104">
        <v>46140.666666666664</v>
      </c>
      <c r="G900" s="104">
        <v>46140.729166666664</v>
      </c>
    </row>
    <row r="901" spans="1:7" x14ac:dyDescent="0.25">
      <c r="A901" t="s">
        <v>79</v>
      </c>
      <c r="B901" t="s">
        <v>123</v>
      </c>
      <c r="D901" t="s">
        <v>124</v>
      </c>
      <c r="E901">
        <v>60</v>
      </c>
      <c r="F901" s="104">
        <v>46140.729166666664</v>
      </c>
      <c r="G901" s="104">
        <v>46140.770833333336</v>
      </c>
    </row>
    <row r="902" spans="1:7" x14ac:dyDescent="0.25">
      <c r="A902" t="s">
        <v>79</v>
      </c>
      <c r="B902" t="s">
        <v>125</v>
      </c>
      <c r="D902" t="s">
        <v>122</v>
      </c>
      <c r="E902">
        <v>105</v>
      </c>
      <c r="F902" s="104">
        <v>46141.375</v>
      </c>
      <c r="G902" s="104">
        <v>46141.447916666664</v>
      </c>
    </row>
    <row r="903" spans="1:7" x14ac:dyDescent="0.25">
      <c r="A903" t="s">
        <v>79</v>
      </c>
      <c r="B903" t="s">
        <v>134</v>
      </c>
      <c r="D903" t="s">
        <v>122</v>
      </c>
      <c r="E903">
        <v>15</v>
      </c>
      <c r="F903" s="104">
        <v>46141.447916666664</v>
      </c>
      <c r="G903" s="104">
        <v>46141.458333333336</v>
      </c>
    </row>
    <row r="904" spans="1:7" x14ac:dyDescent="0.25">
      <c r="A904" t="s">
        <v>79</v>
      </c>
      <c r="B904" t="s">
        <v>125</v>
      </c>
      <c r="D904" t="s">
        <v>122</v>
      </c>
      <c r="E904">
        <v>135</v>
      </c>
      <c r="F904" s="104">
        <v>46141.458333333336</v>
      </c>
      <c r="G904" s="104">
        <v>46141.552083333336</v>
      </c>
    </row>
    <row r="905" spans="1:7" x14ac:dyDescent="0.25">
      <c r="A905" t="s">
        <v>79</v>
      </c>
      <c r="B905" t="s">
        <v>126</v>
      </c>
      <c r="D905" t="s">
        <v>124</v>
      </c>
      <c r="E905">
        <v>30</v>
      </c>
      <c r="F905" s="104">
        <v>46141.552083333336</v>
      </c>
      <c r="G905" s="104">
        <v>46141.572916666664</v>
      </c>
    </row>
    <row r="906" spans="1:7" x14ac:dyDescent="0.25">
      <c r="A906" t="s">
        <v>79</v>
      </c>
      <c r="B906" t="s">
        <v>125</v>
      </c>
      <c r="D906" t="s">
        <v>122</v>
      </c>
      <c r="E906">
        <v>115</v>
      </c>
      <c r="F906" s="104">
        <v>46141.572916666664</v>
      </c>
      <c r="G906" s="104">
        <v>46141.652777777781</v>
      </c>
    </row>
    <row r="907" spans="1:7" x14ac:dyDescent="0.25">
      <c r="A907" t="s">
        <v>79</v>
      </c>
      <c r="B907" t="s">
        <v>135</v>
      </c>
      <c r="D907" t="s">
        <v>124</v>
      </c>
      <c r="E907">
        <v>5</v>
      </c>
      <c r="F907" s="104">
        <v>46141.652777777781</v>
      </c>
      <c r="G907" s="104">
        <v>46141.65625</v>
      </c>
    </row>
    <row r="908" spans="1:7" x14ac:dyDescent="0.25">
      <c r="A908" t="s">
        <v>79</v>
      </c>
      <c r="B908" t="s">
        <v>125</v>
      </c>
      <c r="D908" t="s">
        <v>122</v>
      </c>
      <c r="E908">
        <v>30</v>
      </c>
      <c r="F908" s="104">
        <v>46141.65625</v>
      </c>
      <c r="G908" s="104">
        <v>46141.677083333336</v>
      </c>
    </row>
    <row r="909" spans="1:7" x14ac:dyDescent="0.25">
      <c r="A909" t="s">
        <v>79</v>
      </c>
      <c r="B909" t="s">
        <v>134</v>
      </c>
      <c r="D909" t="s">
        <v>122</v>
      </c>
      <c r="E909">
        <v>15</v>
      </c>
      <c r="F909" s="104">
        <v>46141.677083333336</v>
      </c>
      <c r="G909" s="104">
        <v>46141.6875</v>
      </c>
    </row>
    <row r="910" spans="1:7" x14ac:dyDescent="0.25">
      <c r="A910" t="s">
        <v>79</v>
      </c>
      <c r="B910" t="s">
        <v>125</v>
      </c>
      <c r="D910" t="s">
        <v>122</v>
      </c>
      <c r="E910">
        <v>60</v>
      </c>
      <c r="F910" s="104">
        <v>46141.6875</v>
      </c>
      <c r="G910" s="104">
        <v>46141.729166666664</v>
      </c>
    </row>
    <row r="911" spans="1:7" x14ac:dyDescent="0.25">
      <c r="A911" t="s">
        <v>79</v>
      </c>
      <c r="B911" t="s">
        <v>123</v>
      </c>
      <c r="D911" t="s">
        <v>124</v>
      </c>
      <c r="E911">
        <v>60</v>
      </c>
      <c r="F911" s="104">
        <v>46141.729166666664</v>
      </c>
      <c r="G911" s="104">
        <v>46141.770833333336</v>
      </c>
    </row>
    <row r="912" spans="1:7" x14ac:dyDescent="0.25">
      <c r="A912" t="s">
        <v>79</v>
      </c>
      <c r="B912" t="s">
        <v>121</v>
      </c>
      <c r="C912" t="s">
        <v>8694</v>
      </c>
      <c r="D912" t="s">
        <v>122</v>
      </c>
      <c r="E912">
        <v>510</v>
      </c>
      <c r="F912" s="104">
        <v>46142.375</v>
      </c>
      <c r="G912" s="104">
        <v>46142.729166666664</v>
      </c>
    </row>
    <row r="913" spans="1:7" x14ac:dyDescent="0.25">
      <c r="A913" t="s">
        <v>79</v>
      </c>
      <c r="B913" t="s">
        <v>123</v>
      </c>
      <c r="D913" t="s">
        <v>124</v>
      </c>
      <c r="E913">
        <v>60</v>
      </c>
      <c r="F913" s="104">
        <v>46142.729166666664</v>
      </c>
      <c r="G913" s="104">
        <v>46142.770833333336</v>
      </c>
    </row>
    <row r="914" spans="1:7" x14ac:dyDescent="0.25">
      <c r="A914" t="s">
        <v>73</v>
      </c>
      <c r="B914" t="s">
        <v>125</v>
      </c>
      <c r="D914" t="s">
        <v>122</v>
      </c>
      <c r="E914">
        <v>105</v>
      </c>
      <c r="F914" s="104">
        <v>46113.395833333336</v>
      </c>
      <c r="G914" s="104">
        <v>46113.46875</v>
      </c>
    </row>
    <row r="915" spans="1:7" x14ac:dyDescent="0.25">
      <c r="A915" t="s">
        <v>73</v>
      </c>
      <c r="B915" t="s">
        <v>134</v>
      </c>
      <c r="D915" t="s">
        <v>122</v>
      </c>
      <c r="E915">
        <v>15</v>
      </c>
      <c r="F915" s="104">
        <v>46113.46875</v>
      </c>
      <c r="G915" s="104">
        <v>46113.479166666664</v>
      </c>
    </row>
    <row r="916" spans="1:7" x14ac:dyDescent="0.25">
      <c r="A916" t="s">
        <v>73</v>
      </c>
      <c r="B916" t="s">
        <v>125</v>
      </c>
      <c r="D916" t="s">
        <v>122</v>
      </c>
      <c r="E916">
        <v>120</v>
      </c>
      <c r="F916" s="104">
        <v>46113.479166666664</v>
      </c>
      <c r="G916" s="104">
        <v>46113.5625</v>
      </c>
    </row>
    <row r="917" spans="1:7" x14ac:dyDescent="0.25">
      <c r="A917" t="s">
        <v>73</v>
      </c>
      <c r="B917" t="s">
        <v>126</v>
      </c>
      <c r="C917" s="116"/>
      <c r="D917" t="s">
        <v>124</v>
      </c>
      <c r="E917">
        <v>30</v>
      </c>
      <c r="F917" s="104">
        <v>46113.5625</v>
      </c>
      <c r="G917" s="104">
        <v>46113.583333333336</v>
      </c>
    </row>
    <row r="918" spans="1:7" x14ac:dyDescent="0.25">
      <c r="A918" t="s">
        <v>73</v>
      </c>
      <c r="B918" t="s">
        <v>125</v>
      </c>
      <c r="D918" t="s">
        <v>122</v>
      </c>
      <c r="E918">
        <v>52</v>
      </c>
      <c r="F918" s="104">
        <v>46113.583333333336</v>
      </c>
      <c r="G918" s="104">
        <v>46113.619444444441</v>
      </c>
    </row>
    <row r="919" spans="1:7" x14ac:dyDescent="0.25">
      <c r="A919" t="s">
        <v>73</v>
      </c>
      <c r="B919" t="s">
        <v>135</v>
      </c>
      <c r="C919" t="s">
        <v>8695</v>
      </c>
      <c r="D919" t="s">
        <v>124</v>
      </c>
      <c r="E919">
        <v>15</v>
      </c>
      <c r="F919" s="104">
        <v>46113.619444444441</v>
      </c>
      <c r="G919" s="104">
        <v>46113.629861111112</v>
      </c>
    </row>
    <row r="920" spans="1:7" x14ac:dyDescent="0.25">
      <c r="A920" t="s">
        <v>73</v>
      </c>
      <c r="B920" t="s">
        <v>125</v>
      </c>
      <c r="D920" t="s">
        <v>122</v>
      </c>
      <c r="E920">
        <v>53</v>
      </c>
      <c r="F920" s="104">
        <v>46113.629861111112</v>
      </c>
      <c r="G920" s="104">
        <v>46113.666666666664</v>
      </c>
    </row>
    <row r="921" spans="1:7" x14ac:dyDescent="0.25">
      <c r="A921" t="s">
        <v>73</v>
      </c>
      <c r="B921" t="s">
        <v>134</v>
      </c>
      <c r="D921" t="s">
        <v>122</v>
      </c>
      <c r="E921">
        <v>15</v>
      </c>
      <c r="F921" s="104">
        <v>46113.666666666664</v>
      </c>
      <c r="G921" s="104">
        <v>46113.677083333336</v>
      </c>
    </row>
    <row r="922" spans="1:7" x14ac:dyDescent="0.25">
      <c r="A922" t="s">
        <v>73</v>
      </c>
      <c r="B922" t="s">
        <v>125</v>
      </c>
      <c r="D922" t="s">
        <v>122</v>
      </c>
      <c r="E922">
        <v>105</v>
      </c>
      <c r="F922" s="104">
        <v>46113.677083333336</v>
      </c>
      <c r="G922" s="104">
        <v>46113.75</v>
      </c>
    </row>
    <row r="923" spans="1:7" x14ac:dyDescent="0.25">
      <c r="A923" t="s">
        <v>73</v>
      </c>
      <c r="B923" t="s">
        <v>123</v>
      </c>
      <c r="D923" t="s">
        <v>124</v>
      </c>
      <c r="E923">
        <v>60</v>
      </c>
      <c r="F923" s="104">
        <v>46113.75</v>
      </c>
      <c r="G923" s="104">
        <v>46113.791666666664</v>
      </c>
    </row>
    <row r="924" spans="1:7" x14ac:dyDescent="0.25">
      <c r="A924" t="s">
        <v>73</v>
      </c>
      <c r="B924" t="s">
        <v>125</v>
      </c>
      <c r="D924" t="s">
        <v>122</v>
      </c>
      <c r="E924">
        <v>90</v>
      </c>
      <c r="F924" s="104">
        <v>46114.395833333336</v>
      </c>
      <c r="G924" s="104">
        <v>46114.458333333336</v>
      </c>
    </row>
    <row r="925" spans="1:7" x14ac:dyDescent="0.25">
      <c r="A925" t="s">
        <v>73</v>
      </c>
      <c r="B925" t="s">
        <v>142</v>
      </c>
      <c r="C925" t="s">
        <v>8681</v>
      </c>
      <c r="D925" t="s">
        <v>122</v>
      </c>
      <c r="E925">
        <v>15</v>
      </c>
      <c r="F925" s="104">
        <v>46114.458333333336</v>
      </c>
      <c r="G925" s="104">
        <v>46114.46875</v>
      </c>
    </row>
    <row r="926" spans="1:7" x14ac:dyDescent="0.25">
      <c r="A926" t="s">
        <v>73</v>
      </c>
      <c r="B926" t="s">
        <v>134</v>
      </c>
      <c r="D926" t="s">
        <v>122</v>
      </c>
      <c r="E926">
        <v>15</v>
      </c>
      <c r="F926" s="104">
        <v>46114.46875</v>
      </c>
      <c r="G926" s="104">
        <v>46114.479166666664</v>
      </c>
    </row>
    <row r="927" spans="1:7" x14ac:dyDescent="0.25">
      <c r="A927" t="s">
        <v>73</v>
      </c>
      <c r="B927" t="s">
        <v>125</v>
      </c>
      <c r="D927" t="s">
        <v>122</v>
      </c>
      <c r="E927">
        <v>154</v>
      </c>
      <c r="F927" s="104">
        <v>46114.479166666664</v>
      </c>
      <c r="G927" s="104">
        <v>46114.586111111108</v>
      </c>
    </row>
    <row r="928" spans="1:7" x14ac:dyDescent="0.25">
      <c r="A928" t="s">
        <v>73</v>
      </c>
      <c r="B928" t="s">
        <v>135</v>
      </c>
      <c r="D928" t="s">
        <v>124</v>
      </c>
      <c r="E928">
        <v>6</v>
      </c>
      <c r="F928" s="104">
        <v>46114.586111111108</v>
      </c>
      <c r="G928" s="104">
        <v>46114.590277777781</v>
      </c>
    </row>
    <row r="929" spans="1:7" x14ac:dyDescent="0.25">
      <c r="A929" t="s">
        <v>73</v>
      </c>
      <c r="B929" t="s">
        <v>125</v>
      </c>
      <c r="D929" t="s">
        <v>122</v>
      </c>
      <c r="E929">
        <v>5</v>
      </c>
      <c r="F929" s="104">
        <v>46114.590277777781</v>
      </c>
      <c r="G929" s="104">
        <v>46114.59375</v>
      </c>
    </row>
    <row r="930" spans="1:7" x14ac:dyDescent="0.25">
      <c r="A930" t="s">
        <v>73</v>
      </c>
      <c r="B930" t="s">
        <v>126</v>
      </c>
      <c r="D930" t="s">
        <v>124</v>
      </c>
      <c r="E930">
        <v>30</v>
      </c>
      <c r="F930" s="104">
        <v>46114.59375</v>
      </c>
      <c r="G930" s="104">
        <v>46114.614583333336</v>
      </c>
    </row>
    <row r="931" spans="1:7" x14ac:dyDescent="0.25">
      <c r="A931" t="s">
        <v>73</v>
      </c>
      <c r="B931" t="s">
        <v>125</v>
      </c>
      <c r="D931" t="s">
        <v>122</v>
      </c>
      <c r="E931">
        <v>90</v>
      </c>
      <c r="F931" s="104">
        <v>46114.614583333336</v>
      </c>
      <c r="G931" s="104">
        <v>46114.677083333336</v>
      </c>
    </row>
    <row r="932" spans="1:7" x14ac:dyDescent="0.25">
      <c r="A932" t="s">
        <v>73</v>
      </c>
      <c r="B932" t="s">
        <v>134</v>
      </c>
      <c r="D932" t="s">
        <v>122</v>
      </c>
      <c r="E932">
        <v>15</v>
      </c>
      <c r="F932" s="104">
        <v>46114.677083333336</v>
      </c>
      <c r="G932" s="104">
        <v>46114.6875</v>
      </c>
    </row>
    <row r="933" spans="1:7" x14ac:dyDescent="0.25">
      <c r="A933" t="s">
        <v>73</v>
      </c>
      <c r="B933" t="s">
        <v>125</v>
      </c>
      <c r="D933" t="s">
        <v>122</v>
      </c>
      <c r="E933">
        <v>90</v>
      </c>
      <c r="F933" s="104">
        <v>46114.6875</v>
      </c>
      <c r="G933" s="104">
        <v>46114.75</v>
      </c>
    </row>
    <row r="934" spans="1:7" x14ac:dyDescent="0.25">
      <c r="A934" t="s">
        <v>73</v>
      </c>
      <c r="B934" t="s">
        <v>123</v>
      </c>
      <c r="D934" t="s">
        <v>124</v>
      </c>
      <c r="E934">
        <v>60</v>
      </c>
      <c r="F934" s="104">
        <v>46114.75</v>
      </c>
      <c r="G934" s="104">
        <v>46114.791666666664</v>
      </c>
    </row>
    <row r="935" spans="1:7" x14ac:dyDescent="0.25">
      <c r="A935" t="s">
        <v>73</v>
      </c>
      <c r="B935" t="s">
        <v>133</v>
      </c>
      <c r="C935" t="s">
        <v>8696</v>
      </c>
      <c r="D935" t="s">
        <v>124</v>
      </c>
      <c r="E935">
        <v>55</v>
      </c>
      <c r="F935" s="104">
        <v>46115.395833333336</v>
      </c>
      <c r="G935" s="104">
        <v>46115.434027777781</v>
      </c>
    </row>
    <row r="936" spans="1:7" x14ac:dyDescent="0.25">
      <c r="A936" t="s">
        <v>73</v>
      </c>
      <c r="B936" t="s">
        <v>125</v>
      </c>
      <c r="D936" t="s">
        <v>122</v>
      </c>
      <c r="E936">
        <v>50</v>
      </c>
      <c r="F936" s="104">
        <v>46115.434027777781</v>
      </c>
      <c r="G936" s="104">
        <v>46115.46875</v>
      </c>
    </row>
    <row r="937" spans="1:7" x14ac:dyDescent="0.25">
      <c r="A937" t="s">
        <v>73</v>
      </c>
      <c r="B937" t="s">
        <v>134</v>
      </c>
      <c r="D937" t="s">
        <v>122</v>
      </c>
      <c r="E937">
        <v>15</v>
      </c>
      <c r="F937" s="104">
        <v>46115.46875</v>
      </c>
      <c r="G937" s="104">
        <v>46115.479166666664</v>
      </c>
    </row>
    <row r="938" spans="1:7" x14ac:dyDescent="0.25">
      <c r="A938" t="s">
        <v>73</v>
      </c>
      <c r="B938" t="s">
        <v>125</v>
      </c>
      <c r="D938" t="s">
        <v>122</v>
      </c>
      <c r="E938">
        <v>60</v>
      </c>
      <c r="F938" s="104">
        <v>46115.479166666664</v>
      </c>
      <c r="G938" s="104">
        <v>46115.520833333336</v>
      </c>
    </row>
    <row r="939" spans="1:7" x14ac:dyDescent="0.25">
      <c r="A939" t="s">
        <v>73</v>
      </c>
      <c r="B939" t="s">
        <v>142</v>
      </c>
      <c r="C939" t="s">
        <v>143</v>
      </c>
      <c r="D939" t="s">
        <v>122</v>
      </c>
      <c r="E939">
        <v>30</v>
      </c>
      <c r="F939" s="104">
        <v>46115.520833333336</v>
      </c>
      <c r="G939" s="104">
        <v>46115.541666666664</v>
      </c>
    </row>
    <row r="940" spans="1:7" x14ac:dyDescent="0.25">
      <c r="A940" t="s">
        <v>73</v>
      </c>
      <c r="B940" t="s">
        <v>125</v>
      </c>
      <c r="D940" t="s">
        <v>122</v>
      </c>
      <c r="E940">
        <v>60</v>
      </c>
      <c r="F940" s="104">
        <v>46115.541666666664</v>
      </c>
      <c r="G940" s="104">
        <v>46115.583333333336</v>
      </c>
    </row>
    <row r="941" spans="1:7" x14ac:dyDescent="0.25">
      <c r="A941" t="s">
        <v>73</v>
      </c>
      <c r="B941" t="s">
        <v>126</v>
      </c>
      <c r="D941" t="s">
        <v>124</v>
      </c>
      <c r="E941">
        <v>30</v>
      </c>
      <c r="F941" s="104">
        <v>46115.583333333336</v>
      </c>
      <c r="G941" s="104">
        <v>46115.604166666664</v>
      </c>
    </row>
    <row r="942" spans="1:7" x14ac:dyDescent="0.25">
      <c r="A942" t="s">
        <v>73</v>
      </c>
      <c r="B942" t="s">
        <v>125</v>
      </c>
      <c r="D942" t="s">
        <v>122</v>
      </c>
      <c r="E942">
        <v>90</v>
      </c>
      <c r="F942" s="104">
        <v>46115.604166666664</v>
      </c>
      <c r="G942" s="104">
        <v>46115.666666666664</v>
      </c>
    </row>
    <row r="943" spans="1:7" x14ac:dyDescent="0.25">
      <c r="A943" s="117" t="s">
        <v>73</v>
      </c>
      <c r="B943" s="117" t="s">
        <v>134</v>
      </c>
      <c r="C943" s="117"/>
      <c r="D943" s="117" t="s">
        <v>122</v>
      </c>
      <c r="E943" s="117">
        <v>15</v>
      </c>
      <c r="F943" s="117">
        <v>46115.666666666664</v>
      </c>
      <c r="G943" s="117">
        <v>46115.677083333336</v>
      </c>
    </row>
    <row r="944" spans="1:7" x14ac:dyDescent="0.25">
      <c r="A944" s="117" t="s">
        <v>73</v>
      </c>
      <c r="B944" s="117" t="s">
        <v>125</v>
      </c>
      <c r="C944" s="117"/>
      <c r="D944" s="117" t="s">
        <v>122</v>
      </c>
      <c r="E944" s="117">
        <v>105</v>
      </c>
      <c r="F944" s="117">
        <v>46115.677083333336</v>
      </c>
      <c r="G944" s="117">
        <v>46115.75</v>
      </c>
    </row>
    <row r="945" spans="1:7" x14ac:dyDescent="0.25">
      <c r="A945" s="117" t="s">
        <v>73</v>
      </c>
      <c r="B945" s="117" t="s">
        <v>123</v>
      </c>
      <c r="C945" s="117"/>
      <c r="D945" s="117" t="s">
        <v>124</v>
      </c>
      <c r="E945" s="117">
        <v>60</v>
      </c>
      <c r="F945" s="117">
        <v>46115.75</v>
      </c>
      <c r="G945" s="117">
        <v>46115.791666666664</v>
      </c>
    </row>
    <row r="946" spans="1:7" x14ac:dyDescent="0.25">
      <c r="A946" s="117" t="s">
        <v>73</v>
      </c>
      <c r="B946" s="117" t="s">
        <v>133</v>
      </c>
      <c r="C946" s="117"/>
      <c r="D946" s="117" t="s">
        <v>124</v>
      </c>
      <c r="E946" s="117">
        <v>26</v>
      </c>
      <c r="F946" s="117">
        <v>46118.395833333336</v>
      </c>
      <c r="G946" s="117">
        <v>46118.413888888892</v>
      </c>
    </row>
    <row r="947" spans="1:7" x14ac:dyDescent="0.25">
      <c r="A947" s="117" t="s">
        <v>73</v>
      </c>
      <c r="B947" s="117" t="s">
        <v>125</v>
      </c>
      <c r="C947" s="117"/>
      <c r="D947" s="117" t="s">
        <v>122</v>
      </c>
      <c r="E947" s="117">
        <v>49</v>
      </c>
      <c r="F947" s="117">
        <v>46118.413888888892</v>
      </c>
      <c r="G947" s="117">
        <v>46118.447916666664</v>
      </c>
    </row>
    <row r="948" spans="1:7" x14ac:dyDescent="0.25">
      <c r="A948" s="117" t="s">
        <v>73</v>
      </c>
      <c r="B948" s="117" t="s">
        <v>134</v>
      </c>
      <c r="C948" s="117"/>
      <c r="D948" s="117" t="s">
        <v>122</v>
      </c>
      <c r="E948" s="117">
        <v>15</v>
      </c>
      <c r="F948" s="117">
        <v>46118.447916666664</v>
      </c>
      <c r="G948" s="117">
        <v>46118.458333333336</v>
      </c>
    </row>
    <row r="949" spans="1:7" x14ac:dyDescent="0.25">
      <c r="A949" s="117" t="s">
        <v>73</v>
      </c>
      <c r="B949" s="117" t="s">
        <v>125</v>
      </c>
      <c r="C949" s="117"/>
      <c r="D949" s="117" t="s">
        <v>122</v>
      </c>
      <c r="E949" s="117">
        <v>135</v>
      </c>
      <c r="F949" s="117">
        <v>46118.458333333336</v>
      </c>
      <c r="G949" s="117">
        <v>46118.552083333336</v>
      </c>
    </row>
    <row r="950" spans="1:7" x14ac:dyDescent="0.25">
      <c r="A950" s="117" t="s">
        <v>73</v>
      </c>
      <c r="B950" s="117" t="s">
        <v>126</v>
      </c>
      <c r="C950" s="117"/>
      <c r="D950" s="117" t="s">
        <v>124</v>
      </c>
      <c r="E950" s="117">
        <v>30</v>
      </c>
      <c r="F950" s="117">
        <v>46118.552083333336</v>
      </c>
      <c r="G950" s="117">
        <v>46118.572916666664</v>
      </c>
    </row>
    <row r="951" spans="1:7" x14ac:dyDescent="0.25">
      <c r="A951" s="117" t="s">
        <v>73</v>
      </c>
      <c r="B951" s="117" t="s">
        <v>125</v>
      </c>
      <c r="C951" s="117"/>
      <c r="D951" s="117" t="s">
        <v>122</v>
      </c>
      <c r="E951" s="117">
        <v>135</v>
      </c>
      <c r="F951" s="117">
        <v>46118.572916666664</v>
      </c>
      <c r="G951" s="117">
        <v>46118.666666666664</v>
      </c>
    </row>
    <row r="952" spans="1:7" x14ac:dyDescent="0.25">
      <c r="A952" s="117" t="s">
        <v>73</v>
      </c>
      <c r="B952" s="117" t="s">
        <v>134</v>
      </c>
      <c r="C952" s="117"/>
      <c r="D952" s="117" t="s">
        <v>122</v>
      </c>
      <c r="E952" s="117">
        <v>15</v>
      </c>
      <c r="F952" s="117">
        <v>46118.666666666664</v>
      </c>
      <c r="G952" s="117">
        <v>46118.677083333336</v>
      </c>
    </row>
    <row r="953" spans="1:7" x14ac:dyDescent="0.25">
      <c r="A953" s="117" t="s">
        <v>73</v>
      </c>
      <c r="B953" s="117" t="s">
        <v>125</v>
      </c>
      <c r="C953" s="117"/>
      <c r="D953" s="117" t="s">
        <v>122</v>
      </c>
      <c r="E953" s="117">
        <v>105</v>
      </c>
      <c r="F953" s="117">
        <v>46118.677083333336</v>
      </c>
      <c r="G953" s="117">
        <v>46118.75</v>
      </c>
    </row>
    <row r="954" spans="1:7" x14ac:dyDescent="0.25">
      <c r="A954" s="117" t="s">
        <v>73</v>
      </c>
      <c r="B954" s="117" t="s">
        <v>123</v>
      </c>
      <c r="C954" s="117"/>
      <c r="D954" s="117" t="s">
        <v>124</v>
      </c>
      <c r="E954" s="117">
        <v>60</v>
      </c>
      <c r="F954" s="117">
        <v>46118.75</v>
      </c>
      <c r="G954" s="117">
        <v>46118.791666666664</v>
      </c>
    </row>
    <row r="955" spans="1:7" x14ac:dyDescent="0.25">
      <c r="A955" s="117" t="s">
        <v>73</v>
      </c>
      <c r="B955" s="117" t="s">
        <v>133</v>
      </c>
      <c r="C955" s="117"/>
      <c r="D955" s="117" t="s">
        <v>124</v>
      </c>
      <c r="E955" s="117">
        <v>5</v>
      </c>
      <c r="F955" s="117">
        <v>46119.395833333336</v>
      </c>
      <c r="G955" s="117">
        <v>46119.399305555555</v>
      </c>
    </row>
    <row r="956" spans="1:7" x14ac:dyDescent="0.25">
      <c r="A956" s="117" t="s">
        <v>73</v>
      </c>
      <c r="B956" s="117" t="s">
        <v>125</v>
      </c>
      <c r="C956" s="117"/>
      <c r="D956" s="117" t="s">
        <v>122</v>
      </c>
      <c r="E956" s="117">
        <v>70</v>
      </c>
      <c r="F956" s="117">
        <v>46119.399305555555</v>
      </c>
      <c r="G956" s="117">
        <v>46119.447916666664</v>
      </c>
    </row>
    <row r="957" spans="1:7" x14ac:dyDescent="0.25">
      <c r="A957" s="117" t="s">
        <v>73</v>
      </c>
      <c r="B957" s="117" t="s">
        <v>134</v>
      </c>
      <c r="C957" s="117"/>
      <c r="D957" s="117" t="s">
        <v>122</v>
      </c>
      <c r="E957" s="117">
        <v>15</v>
      </c>
      <c r="F957" s="117">
        <v>46119.447916666664</v>
      </c>
      <c r="G957" s="117">
        <v>46119.458333333336</v>
      </c>
    </row>
    <row r="958" spans="1:7" x14ac:dyDescent="0.25">
      <c r="A958" s="117" t="s">
        <v>73</v>
      </c>
      <c r="B958" s="117" t="s">
        <v>125</v>
      </c>
      <c r="C958" s="117"/>
      <c r="D958" s="117" t="s">
        <v>122</v>
      </c>
      <c r="E958" s="117">
        <v>23</v>
      </c>
      <c r="F958" s="117">
        <v>46119.458333333336</v>
      </c>
      <c r="G958" s="117">
        <v>46119.474305555559</v>
      </c>
    </row>
    <row r="959" spans="1:7" x14ac:dyDescent="0.25">
      <c r="A959" s="117" t="s">
        <v>73</v>
      </c>
      <c r="B959" s="117" t="s">
        <v>135</v>
      </c>
      <c r="C959" s="117" t="s">
        <v>8697</v>
      </c>
      <c r="D959" s="117" t="s">
        <v>124</v>
      </c>
      <c r="E959" s="117">
        <v>15</v>
      </c>
      <c r="F959" s="117">
        <v>46119.474305555559</v>
      </c>
      <c r="G959" s="117">
        <v>46119.484722222223</v>
      </c>
    </row>
    <row r="960" spans="1:7" x14ac:dyDescent="0.25">
      <c r="A960" s="117" t="s">
        <v>73</v>
      </c>
      <c r="B960" s="117" t="s">
        <v>125</v>
      </c>
      <c r="C960" s="117"/>
      <c r="D960" s="117" t="s">
        <v>122</v>
      </c>
      <c r="E960" s="117">
        <v>97</v>
      </c>
      <c r="F960" s="117">
        <v>46119.484722222223</v>
      </c>
      <c r="G960" s="117">
        <v>46119.552083333336</v>
      </c>
    </row>
    <row r="961" spans="1:7" x14ac:dyDescent="0.25">
      <c r="A961" s="117" t="s">
        <v>73</v>
      </c>
      <c r="B961" s="117" t="s">
        <v>126</v>
      </c>
      <c r="C961" s="117"/>
      <c r="D961" s="117" t="s">
        <v>124</v>
      </c>
      <c r="E961" s="117">
        <v>30</v>
      </c>
      <c r="F961" s="117">
        <v>46119.552083333336</v>
      </c>
      <c r="G961" s="117">
        <v>46119.572916666664</v>
      </c>
    </row>
    <row r="962" spans="1:7" x14ac:dyDescent="0.25">
      <c r="A962" s="117" t="s">
        <v>73</v>
      </c>
      <c r="B962" s="117" t="s">
        <v>125</v>
      </c>
      <c r="C962" s="117"/>
      <c r="D962" s="117" t="s">
        <v>122</v>
      </c>
      <c r="E962" s="117">
        <v>135</v>
      </c>
      <c r="F962" s="117">
        <v>46119.572916666664</v>
      </c>
      <c r="G962" s="117">
        <v>46119.666666666664</v>
      </c>
    </row>
    <row r="963" spans="1:7" x14ac:dyDescent="0.25">
      <c r="A963" s="117" t="s">
        <v>73</v>
      </c>
      <c r="B963" s="117" t="s">
        <v>134</v>
      </c>
      <c r="C963" s="117"/>
      <c r="D963" s="117" t="s">
        <v>122</v>
      </c>
      <c r="E963" s="117">
        <v>15</v>
      </c>
      <c r="F963" s="117">
        <v>46119.666666666664</v>
      </c>
      <c r="G963" s="117">
        <v>46119.677083333336</v>
      </c>
    </row>
    <row r="964" spans="1:7" x14ac:dyDescent="0.25">
      <c r="A964" s="117" t="s">
        <v>73</v>
      </c>
      <c r="B964" s="117" t="s">
        <v>125</v>
      </c>
      <c r="C964" s="117"/>
      <c r="D964" s="117" t="s">
        <v>122</v>
      </c>
      <c r="E964" s="117">
        <v>105</v>
      </c>
      <c r="F964" s="117">
        <v>46119.677083333336</v>
      </c>
      <c r="G964" s="117">
        <v>46119.75</v>
      </c>
    </row>
    <row r="965" spans="1:7" x14ac:dyDescent="0.25">
      <c r="A965" s="117" t="s">
        <v>73</v>
      </c>
      <c r="B965" s="117" t="s">
        <v>123</v>
      </c>
      <c r="C965" s="117"/>
      <c r="D965" s="117" t="s">
        <v>124</v>
      </c>
      <c r="E965" s="117">
        <v>60</v>
      </c>
      <c r="F965" s="117">
        <v>46119.75</v>
      </c>
      <c r="G965" s="117">
        <v>46119.791666666664</v>
      </c>
    </row>
    <row r="966" spans="1:7" x14ac:dyDescent="0.25">
      <c r="A966" s="117" t="s">
        <v>73</v>
      </c>
      <c r="B966" s="117" t="s">
        <v>125</v>
      </c>
      <c r="C966" s="117"/>
      <c r="D966" s="117" t="s">
        <v>122</v>
      </c>
      <c r="E966" s="117">
        <v>105</v>
      </c>
      <c r="F966" s="117">
        <v>46120.395833333336</v>
      </c>
      <c r="G966" s="117">
        <v>46120.46875</v>
      </c>
    </row>
    <row r="967" spans="1:7" x14ac:dyDescent="0.25">
      <c r="A967" s="117" t="s">
        <v>73</v>
      </c>
      <c r="B967" s="117" t="s">
        <v>134</v>
      </c>
      <c r="C967" s="117"/>
      <c r="D967" s="117" t="s">
        <v>122</v>
      </c>
      <c r="E967" s="117">
        <v>15</v>
      </c>
      <c r="F967" s="117">
        <v>46120.46875</v>
      </c>
      <c r="G967" s="117">
        <v>46120.479166666664</v>
      </c>
    </row>
    <row r="968" spans="1:7" x14ac:dyDescent="0.25">
      <c r="A968" s="117" t="s">
        <v>73</v>
      </c>
      <c r="B968" s="117" t="s">
        <v>125</v>
      </c>
      <c r="C968" s="117"/>
      <c r="D968" s="117" t="s">
        <v>122</v>
      </c>
      <c r="E968" s="117">
        <v>60</v>
      </c>
      <c r="F968" s="117">
        <v>46120.479166666664</v>
      </c>
      <c r="G968" s="117">
        <v>46120.520833333336</v>
      </c>
    </row>
    <row r="969" spans="1:7" x14ac:dyDescent="0.25">
      <c r="A969" s="117" t="s">
        <v>73</v>
      </c>
      <c r="B969" s="117" t="s">
        <v>126</v>
      </c>
      <c r="C969" s="117"/>
      <c r="D969" s="117" t="s">
        <v>124</v>
      </c>
      <c r="E969" s="117">
        <v>30</v>
      </c>
      <c r="F969" s="117">
        <v>46120.520833333336</v>
      </c>
      <c r="G969" s="117">
        <v>46120.541666666664</v>
      </c>
    </row>
    <row r="970" spans="1:7" x14ac:dyDescent="0.25">
      <c r="A970" s="117" t="s">
        <v>73</v>
      </c>
      <c r="B970" s="117" t="s">
        <v>125</v>
      </c>
      <c r="C970" s="117"/>
      <c r="D970" s="117" t="s">
        <v>122</v>
      </c>
      <c r="E970" s="117">
        <v>150</v>
      </c>
      <c r="F970" s="117">
        <v>46120.541666666664</v>
      </c>
      <c r="G970" s="117">
        <v>46120.645833333336</v>
      </c>
    </row>
    <row r="971" spans="1:7" x14ac:dyDescent="0.25">
      <c r="A971" s="117" t="s">
        <v>73</v>
      </c>
      <c r="B971" s="117" t="s">
        <v>134</v>
      </c>
      <c r="C971" s="117"/>
      <c r="D971" s="117" t="s">
        <v>122</v>
      </c>
      <c r="E971" s="117">
        <v>15</v>
      </c>
      <c r="F971" s="117">
        <v>46120.645833333336</v>
      </c>
      <c r="G971" s="117">
        <v>46120.65625</v>
      </c>
    </row>
    <row r="972" spans="1:7" x14ac:dyDescent="0.25">
      <c r="A972" s="117" t="s">
        <v>73</v>
      </c>
      <c r="B972" s="117" t="s">
        <v>125</v>
      </c>
      <c r="C972" s="117"/>
      <c r="D972" s="117" t="s">
        <v>122</v>
      </c>
      <c r="E972" s="117">
        <v>66</v>
      </c>
      <c r="F972" s="117">
        <v>46120.65625</v>
      </c>
      <c r="G972" s="117">
        <v>46120.70208333333</v>
      </c>
    </row>
    <row r="973" spans="1:7" x14ac:dyDescent="0.25">
      <c r="A973" s="117" t="s">
        <v>73</v>
      </c>
      <c r="B973" s="117" t="s">
        <v>135</v>
      </c>
      <c r="C973" s="117"/>
      <c r="D973" s="117" t="s">
        <v>124</v>
      </c>
      <c r="E973" s="117">
        <v>11</v>
      </c>
      <c r="F973" s="117">
        <v>46120.70208333333</v>
      </c>
      <c r="G973" s="117">
        <v>46120.709722222222</v>
      </c>
    </row>
    <row r="974" spans="1:7" x14ac:dyDescent="0.25">
      <c r="A974" s="117" t="s">
        <v>73</v>
      </c>
      <c r="B974" s="117" t="s">
        <v>125</v>
      </c>
      <c r="C974" s="117"/>
      <c r="D974" s="117" t="s">
        <v>122</v>
      </c>
      <c r="E974" s="117">
        <v>58</v>
      </c>
      <c r="F974" s="117">
        <v>46120.709722222222</v>
      </c>
      <c r="G974" s="117">
        <v>46120.75</v>
      </c>
    </row>
    <row r="975" spans="1:7" x14ac:dyDescent="0.25">
      <c r="A975" s="117" t="s">
        <v>73</v>
      </c>
      <c r="B975" s="117" t="s">
        <v>123</v>
      </c>
      <c r="C975" s="117"/>
      <c r="D975" s="117" t="s">
        <v>124</v>
      </c>
      <c r="E975" s="117">
        <v>60</v>
      </c>
      <c r="F975" s="117">
        <v>46120.75</v>
      </c>
      <c r="G975" s="117">
        <v>46120.791666666664</v>
      </c>
    </row>
    <row r="976" spans="1:7" x14ac:dyDescent="0.25">
      <c r="A976" s="117" t="s">
        <v>73</v>
      </c>
      <c r="B976" s="117" t="s">
        <v>150</v>
      </c>
      <c r="C976" s="117" t="s">
        <v>8665</v>
      </c>
      <c r="D976" s="117" t="s">
        <v>122</v>
      </c>
      <c r="E976" s="117">
        <v>120</v>
      </c>
      <c r="F976" s="117">
        <v>46121.416666666664</v>
      </c>
      <c r="G976" s="117">
        <v>46121.5</v>
      </c>
    </row>
    <row r="977" spans="1:7" x14ac:dyDescent="0.25">
      <c r="A977" s="117" t="s">
        <v>73</v>
      </c>
      <c r="B977" s="117" t="s">
        <v>134</v>
      </c>
      <c r="C977" s="117"/>
      <c r="D977" s="117" t="s">
        <v>122</v>
      </c>
      <c r="E977" s="117">
        <v>15</v>
      </c>
      <c r="F977" s="117">
        <v>46121.5</v>
      </c>
      <c r="G977" s="117">
        <v>46121.510416666664</v>
      </c>
    </row>
    <row r="978" spans="1:7" x14ac:dyDescent="0.25">
      <c r="A978" s="117" t="s">
        <v>73</v>
      </c>
      <c r="B978" s="117" t="s">
        <v>150</v>
      </c>
      <c r="C978" s="117" t="s">
        <v>8664</v>
      </c>
      <c r="D978" s="117" t="s">
        <v>122</v>
      </c>
      <c r="E978" s="117">
        <v>105</v>
      </c>
      <c r="F978" s="117">
        <v>46121.510416666664</v>
      </c>
      <c r="G978" s="117">
        <v>46121.583333333336</v>
      </c>
    </row>
    <row r="979" spans="1:7" x14ac:dyDescent="0.25">
      <c r="A979" s="117" t="s">
        <v>73</v>
      </c>
      <c r="B979" s="117" t="s">
        <v>126</v>
      </c>
      <c r="C979" s="117"/>
      <c r="D979" s="117" t="s">
        <v>124</v>
      </c>
      <c r="E979" s="117">
        <v>30</v>
      </c>
      <c r="F979" s="117">
        <v>46121.583333333336</v>
      </c>
      <c r="G979" s="117">
        <v>46121.604166666664</v>
      </c>
    </row>
    <row r="980" spans="1:7" x14ac:dyDescent="0.25">
      <c r="A980" s="117" t="s">
        <v>73</v>
      </c>
      <c r="B980" s="117" t="s">
        <v>150</v>
      </c>
      <c r="C980" s="117" t="s">
        <v>8664</v>
      </c>
      <c r="D980" s="117" t="s">
        <v>122</v>
      </c>
      <c r="E980" s="117">
        <v>90</v>
      </c>
      <c r="F980" s="117">
        <v>46121.604166666664</v>
      </c>
      <c r="G980" s="117">
        <v>46121.666666666664</v>
      </c>
    </row>
    <row r="981" spans="1:7" x14ac:dyDescent="0.25">
      <c r="A981" s="117" t="s">
        <v>73</v>
      </c>
      <c r="B981" s="117" t="s">
        <v>134</v>
      </c>
      <c r="C981" s="117"/>
      <c r="D981" s="117" t="s">
        <v>122</v>
      </c>
      <c r="E981" s="117">
        <v>15</v>
      </c>
      <c r="F981" s="117">
        <v>46121.666666666664</v>
      </c>
      <c r="G981" s="117">
        <v>46121.677083333336</v>
      </c>
    </row>
    <row r="982" spans="1:7" x14ac:dyDescent="0.25">
      <c r="A982" s="117" t="s">
        <v>73</v>
      </c>
      <c r="B982" s="117" t="s">
        <v>150</v>
      </c>
      <c r="C982" s="117" t="s">
        <v>8664</v>
      </c>
      <c r="D982" s="117" t="s">
        <v>122</v>
      </c>
      <c r="E982" s="117">
        <v>105</v>
      </c>
      <c r="F982" s="117">
        <v>46121.677083333336</v>
      </c>
      <c r="G982" s="117">
        <v>46121.75</v>
      </c>
    </row>
    <row r="983" spans="1:7" x14ac:dyDescent="0.25">
      <c r="A983" s="117" t="s">
        <v>73</v>
      </c>
      <c r="B983" s="117" t="s">
        <v>123</v>
      </c>
      <c r="C983" s="117"/>
      <c r="D983" s="117" t="s">
        <v>124</v>
      </c>
      <c r="E983" s="117">
        <v>60</v>
      </c>
      <c r="F983" s="117">
        <v>46121.75</v>
      </c>
      <c r="G983" s="117">
        <v>46121.791666666664</v>
      </c>
    </row>
    <row r="984" spans="1:7" x14ac:dyDescent="0.25">
      <c r="A984" s="117" t="s">
        <v>73</v>
      </c>
      <c r="B984" s="117" t="s">
        <v>150</v>
      </c>
      <c r="C984" s="117" t="s">
        <v>8665</v>
      </c>
      <c r="D984" s="117" t="s">
        <v>122</v>
      </c>
      <c r="E984" s="117">
        <v>120</v>
      </c>
      <c r="F984" s="117">
        <v>46122.416666666664</v>
      </c>
      <c r="G984" s="117">
        <v>46122.5</v>
      </c>
    </row>
    <row r="985" spans="1:7" x14ac:dyDescent="0.25">
      <c r="A985" s="117" t="s">
        <v>73</v>
      </c>
      <c r="B985" s="117" t="s">
        <v>134</v>
      </c>
      <c r="C985" s="117"/>
      <c r="D985" s="117" t="s">
        <v>122</v>
      </c>
      <c r="E985" s="117">
        <v>15</v>
      </c>
      <c r="F985" s="117">
        <v>46122.5</v>
      </c>
      <c r="G985" s="117">
        <v>46122.510416666664</v>
      </c>
    </row>
    <row r="986" spans="1:7" x14ac:dyDescent="0.25">
      <c r="A986" s="117" t="s">
        <v>73</v>
      </c>
      <c r="B986" s="117" t="s">
        <v>150</v>
      </c>
      <c r="C986" s="117" t="s">
        <v>8664</v>
      </c>
      <c r="D986" s="117" t="s">
        <v>122</v>
      </c>
      <c r="E986" s="117">
        <v>105</v>
      </c>
      <c r="F986" s="117">
        <v>46122.510416666664</v>
      </c>
      <c r="G986" s="117">
        <v>46122.583333333336</v>
      </c>
    </row>
    <row r="987" spans="1:7" x14ac:dyDescent="0.25">
      <c r="A987" s="117" t="s">
        <v>73</v>
      </c>
      <c r="B987" s="117" t="s">
        <v>126</v>
      </c>
      <c r="C987" s="117"/>
      <c r="D987" s="117" t="s">
        <v>124</v>
      </c>
      <c r="E987" s="117">
        <v>30</v>
      </c>
      <c r="F987" s="117">
        <v>46122.583333333336</v>
      </c>
      <c r="G987" s="117">
        <v>46122.604166666664</v>
      </c>
    </row>
    <row r="988" spans="1:7" x14ac:dyDescent="0.25">
      <c r="A988" s="117" t="s">
        <v>73</v>
      </c>
      <c r="B988" s="117" t="s">
        <v>150</v>
      </c>
      <c r="C988" s="117" t="s">
        <v>8664</v>
      </c>
      <c r="D988" s="117" t="s">
        <v>122</v>
      </c>
      <c r="E988" s="117">
        <v>90</v>
      </c>
      <c r="F988" s="117">
        <v>46122.604166666664</v>
      </c>
      <c r="G988" s="117">
        <v>46122.666666666664</v>
      </c>
    </row>
    <row r="989" spans="1:7" x14ac:dyDescent="0.25">
      <c r="A989" s="117" t="s">
        <v>73</v>
      </c>
      <c r="B989" s="117" t="s">
        <v>134</v>
      </c>
      <c r="C989" s="117"/>
      <c r="D989" s="117" t="s">
        <v>122</v>
      </c>
      <c r="E989" s="117">
        <v>7</v>
      </c>
      <c r="F989" s="117">
        <v>46122.666666666664</v>
      </c>
      <c r="G989" s="117">
        <v>46122.671527777777</v>
      </c>
    </row>
    <row r="990" spans="1:7" x14ac:dyDescent="0.25">
      <c r="A990" s="117" t="s">
        <v>73</v>
      </c>
      <c r="B990" s="117" t="s">
        <v>135</v>
      </c>
      <c r="C990" s="117"/>
      <c r="D990" s="117" t="s">
        <v>124</v>
      </c>
      <c r="E990" s="117">
        <v>35</v>
      </c>
      <c r="F990" s="117">
        <v>46122.671527777777</v>
      </c>
      <c r="G990" s="117">
        <v>46122.695833333331</v>
      </c>
    </row>
    <row r="991" spans="1:7" x14ac:dyDescent="0.25">
      <c r="A991" s="117" t="s">
        <v>73</v>
      </c>
      <c r="B991" s="117" t="s">
        <v>150</v>
      </c>
      <c r="C991" s="117" t="s">
        <v>8664</v>
      </c>
      <c r="D991" s="117" t="s">
        <v>122</v>
      </c>
      <c r="E991" s="117">
        <v>78</v>
      </c>
      <c r="F991" s="117">
        <v>46122.695833333331</v>
      </c>
      <c r="G991" s="117">
        <v>46122.75</v>
      </c>
    </row>
    <row r="992" spans="1:7" x14ac:dyDescent="0.25">
      <c r="A992" s="117" t="s">
        <v>73</v>
      </c>
      <c r="B992" s="117" t="s">
        <v>123</v>
      </c>
      <c r="C992" s="117"/>
      <c r="D992" s="117" t="s">
        <v>124</v>
      </c>
      <c r="E992" s="117">
        <v>60</v>
      </c>
      <c r="F992" s="117">
        <v>46122.75</v>
      </c>
      <c r="G992" s="117">
        <v>46122.791666666664</v>
      </c>
    </row>
    <row r="993" spans="1:7" x14ac:dyDescent="0.25">
      <c r="A993" s="117" t="s">
        <v>73</v>
      </c>
      <c r="B993" s="117" t="s">
        <v>133</v>
      </c>
      <c r="C993" s="117"/>
      <c r="D993" s="117" t="s">
        <v>124</v>
      </c>
      <c r="E993" s="117">
        <v>10</v>
      </c>
      <c r="F993" s="117">
        <v>46125.395833333336</v>
      </c>
      <c r="G993" s="117">
        <v>46125.402777777781</v>
      </c>
    </row>
    <row r="994" spans="1:7" x14ac:dyDescent="0.25">
      <c r="A994" s="117" t="s">
        <v>73</v>
      </c>
      <c r="B994" s="117" t="s">
        <v>125</v>
      </c>
      <c r="C994" s="117"/>
      <c r="D994" s="117" t="s">
        <v>122</v>
      </c>
      <c r="E994" s="117">
        <v>65</v>
      </c>
      <c r="F994" s="117">
        <v>46125.402777777781</v>
      </c>
      <c r="G994" s="117">
        <v>46125.447916666664</v>
      </c>
    </row>
    <row r="995" spans="1:7" x14ac:dyDescent="0.25">
      <c r="A995" s="117" t="s">
        <v>73</v>
      </c>
      <c r="B995" s="117" t="s">
        <v>134</v>
      </c>
      <c r="C995" s="117"/>
      <c r="D995" s="117" t="s">
        <v>122</v>
      </c>
      <c r="E995" s="117">
        <v>15</v>
      </c>
      <c r="F995" s="117">
        <v>46125.447916666664</v>
      </c>
      <c r="G995" s="117">
        <v>46125.458333333336</v>
      </c>
    </row>
    <row r="996" spans="1:7" x14ac:dyDescent="0.25">
      <c r="A996" s="117" t="s">
        <v>73</v>
      </c>
      <c r="B996" s="117" t="s">
        <v>125</v>
      </c>
      <c r="C996" s="117"/>
      <c r="D996" s="117" t="s">
        <v>122</v>
      </c>
      <c r="E996" s="117">
        <v>110</v>
      </c>
      <c r="F996" s="117">
        <v>46125.458333333336</v>
      </c>
      <c r="G996" s="117">
        <v>46125.534722222219</v>
      </c>
    </row>
    <row r="997" spans="1:7" x14ac:dyDescent="0.25">
      <c r="A997" s="117" t="s">
        <v>73</v>
      </c>
      <c r="B997" s="117" t="s">
        <v>135</v>
      </c>
      <c r="C997" s="117" t="s">
        <v>162</v>
      </c>
      <c r="D997" s="117" t="s">
        <v>124</v>
      </c>
      <c r="E997" s="117">
        <v>5</v>
      </c>
      <c r="F997" s="117">
        <v>46125.534722222219</v>
      </c>
      <c r="G997" s="117">
        <v>46125.538194444445</v>
      </c>
    </row>
    <row r="998" spans="1:7" x14ac:dyDescent="0.25">
      <c r="A998" s="117" t="s">
        <v>73</v>
      </c>
      <c r="B998" s="117" t="s">
        <v>125</v>
      </c>
      <c r="C998" s="117"/>
      <c r="D998" s="117" t="s">
        <v>122</v>
      </c>
      <c r="E998" s="117">
        <v>20</v>
      </c>
      <c r="F998" s="117">
        <v>46125.538194444445</v>
      </c>
      <c r="G998" s="117">
        <v>46125.552083333336</v>
      </c>
    </row>
    <row r="999" spans="1:7" x14ac:dyDescent="0.25">
      <c r="A999" s="117" t="s">
        <v>73</v>
      </c>
      <c r="B999" s="117" t="s">
        <v>126</v>
      </c>
      <c r="C999" s="117"/>
      <c r="D999" s="117" t="s">
        <v>124</v>
      </c>
      <c r="E999" s="117">
        <v>30</v>
      </c>
      <c r="F999" s="117">
        <v>46125.552083333336</v>
      </c>
      <c r="G999" s="117">
        <v>46125.572916666664</v>
      </c>
    </row>
    <row r="1000" spans="1:7" x14ac:dyDescent="0.25">
      <c r="A1000" s="117" t="s">
        <v>73</v>
      </c>
      <c r="B1000" s="117" t="s">
        <v>129</v>
      </c>
      <c r="C1000" s="117"/>
      <c r="D1000" s="117" t="s">
        <v>124</v>
      </c>
      <c r="E1000" s="117">
        <v>255</v>
      </c>
      <c r="F1000" s="117">
        <v>46125.572916666664</v>
      </c>
      <c r="G1000" s="117">
        <v>46125.75</v>
      </c>
    </row>
    <row r="1001" spans="1:7" x14ac:dyDescent="0.25">
      <c r="A1001" s="117" t="s">
        <v>73</v>
      </c>
      <c r="B1001" s="117" t="s">
        <v>123</v>
      </c>
      <c r="C1001" s="117"/>
      <c r="D1001" s="117" t="s">
        <v>124</v>
      </c>
      <c r="E1001" s="117">
        <v>60</v>
      </c>
      <c r="F1001" s="117">
        <v>46125.75</v>
      </c>
      <c r="G1001" s="117">
        <v>46125.791666666664</v>
      </c>
    </row>
    <row r="1002" spans="1:7" x14ac:dyDescent="0.25">
      <c r="A1002" s="117" t="s">
        <v>73</v>
      </c>
      <c r="B1002" s="117" t="s">
        <v>155</v>
      </c>
      <c r="C1002" s="117" t="s">
        <v>157</v>
      </c>
      <c r="D1002" s="117" t="s">
        <v>122</v>
      </c>
      <c r="E1002" s="117">
        <v>7</v>
      </c>
      <c r="F1002" s="117">
        <v>46126.390972222223</v>
      </c>
      <c r="G1002" s="117">
        <v>46126.395833333336</v>
      </c>
    </row>
    <row r="1003" spans="1:7" x14ac:dyDescent="0.25">
      <c r="A1003" s="117" t="s">
        <v>73</v>
      </c>
      <c r="B1003" s="117" t="s">
        <v>125</v>
      </c>
      <c r="C1003" s="117"/>
      <c r="D1003" s="117" t="s">
        <v>122</v>
      </c>
      <c r="E1003" s="117">
        <v>90</v>
      </c>
      <c r="F1003" s="117">
        <v>46126.395833333336</v>
      </c>
      <c r="G1003" s="117">
        <v>46126.458333333336</v>
      </c>
    </row>
    <row r="1004" spans="1:7" x14ac:dyDescent="0.25">
      <c r="A1004" s="117" t="s">
        <v>73</v>
      </c>
      <c r="B1004" s="117" t="s">
        <v>134</v>
      </c>
      <c r="C1004" s="117"/>
      <c r="D1004" s="117" t="s">
        <v>122</v>
      </c>
      <c r="E1004" s="117">
        <v>15</v>
      </c>
      <c r="F1004" s="117">
        <v>46126.458333333336</v>
      </c>
      <c r="G1004" s="117">
        <v>46126.46875</v>
      </c>
    </row>
    <row r="1005" spans="1:7" x14ac:dyDescent="0.25">
      <c r="A1005" s="117" t="s">
        <v>73</v>
      </c>
      <c r="B1005" s="117" t="s">
        <v>125</v>
      </c>
      <c r="C1005" s="117"/>
      <c r="D1005" s="117" t="s">
        <v>122</v>
      </c>
      <c r="E1005" s="117">
        <v>119</v>
      </c>
      <c r="F1005" s="117">
        <v>46126.46875</v>
      </c>
      <c r="G1005" s="117">
        <v>46126.551388888889</v>
      </c>
    </row>
    <row r="1006" spans="1:7" x14ac:dyDescent="0.25">
      <c r="A1006" s="117" t="s">
        <v>73</v>
      </c>
      <c r="B1006" s="117" t="s">
        <v>155</v>
      </c>
      <c r="C1006" s="117"/>
      <c r="D1006" s="117" t="s">
        <v>122</v>
      </c>
      <c r="E1006" s="117">
        <v>10</v>
      </c>
      <c r="F1006" s="117">
        <v>46126.551388888889</v>
      </c>
      <c r="G1006" s="117">
        <v>46126.558333333334</v>
      </c>
    </row>
    <row r="1007" spans="1:7" x14ac:dyDescent="0.25">
      <c r="A1007" s="117" t="s">
        <v>73</v>
      </c>
      <c r="B1007" s="117" t="s">
        <v>125</v>
      </c>
      <c r="C1007" s="117"/>
      <c r="D1007" s="117" t="s">
        <v>122</v>
      </c>
      <c r="E1007" s="117">
        <v>6</v>
      </c>
      <c r="F1007" s="117">
        <v>46126.558333333334</v>
      </c>
      <c r="G1007" s="117">
        <v>46126.5625</v>
      </c>
    </row>
    <row r="1008" spans="1:7" x14ac:dyDescent="0.25">
      <c r="A1008" s="117" t="s">
        <v>73</v>
      </c>
      <c r="B1008" s="117" t="s">
        <v>126</v>
      </c>
      <c r="C1008" s="117"/>
      <c r="D1008" s="117" t="s">
        <v>124</v>
      </c>
      <c r="E1008" s="117">
        <v>30</v>
      </c>
      <c r="F1008" s="117">
        <v>46126.5625</v>
      </c>
      <c r="G1008" s="117">
        <v>46126.583333333336</v>
      </c>
    </row>
    <row r="1009" spans="1:7" x14ac:dyDescent="0.25">
      <c r="A1009" s="117" t="s">
        <v>73</v>
      </c>
      <c r="B1009" s="117" t="s">
        <v>125</v>
      </c>
      <c r="C1009" s="117"/>
      <c r="D1009" s="117" t="s">
        <v>122</v>
      </c>
      <c r="E1009" s="117">
        <v>120</v>
      </c>
      <c r="F1009" s="117">
        <v>46126.583333333336</v>
      </c>
      <c r="G1009" s="117">
        <v>46126.666666666664</v>
      </c>
    </row>
    <row r="1010" spans="1:7" x14ac:dyDescent="0.25">
      <c r="A1010" s="117" t="s">
        <v>73</v>
      </c>
      <c r="B1010" s="117" t="s">
        <v>134</v>
      </c>
      <c r="C1010" s="117"/>
      <c r="D1010" s="117" t="s">
        <v>122</v>
      </c>
      <c r="E1010" s="117">
        <v>15</v>
      </c>
      <c r="F1010" s="117">
        <v>46126.666666666664</v>
      </c>
      <c r="G1010" s="117">
        <v>46126.677083333336</v>
      </c>
    </row>
    <row r="1011" spans="1:7" x14ac:dyDescent="0.25">
      <c r="A1011" s="117" t="s">
        <v>73</v>
      </c>
      <c r="B1011" s="117" t="s">
        <v>125</v>
      </c>
      <c r="C1011" s="117"/>
      <c r="D1011" s="117" t="s">
        <v>122</v>
      </c>
      <c r="E1011" s="117">
        <v>30</v>
      </c>
      <c r="F1011" s="117">
        <v>46126.677083333336</v>
      </c>
      <c r="G1011" s="117">
        <v>46126.697916666664</v>
      </c>
    </row>
    <row r="1012" spans="1:7" x14ac:dyDescent="0.25">
      <c r="A1012" s="117" t="s">
        <v>73</v>
      </c>
      <c r="B1012" s="117" t="s">
        <v>156</v>
      </c>
      <c r="C1012" s="117"/>
      <c r="D1012" s="117" t="s">
        <v>122</v>
      </c>
      <c r="E1012" s="117">
        <v>15</v>
      </c>
      <c r="F1012" s="117">
        <v>46126.697916666664</v>
      </c>
      <c r="G1012" s="117">
        <v>46126.708333333336</v>
      </c>
    </row>
    <row r="1013" spans="1:7" x14ac:dyDescent="0.25">
      <c r="A1013" s="117" t="s">
        <v>73</v>
      </c>
      <c r="B1013" s="117" t="s">
        <v>125</v>
      </c>
      <c r="C1013" s="117"/>
      <c r="D1013" s="117" t="s">
        <v>122</v>
      </c>
      <c r="E1013" s="117">
        <v>60</v>
      </c>
      <c r="F1013" s="117">
        <v>46126.708333333336</v>
      </c>
      <c r="G1013" s="117">
        <v>46126.75</v>
      </c>
    </row>
    <row r="1014" spans="1:7" x14ac:dyDescent="0.25">
      <c r="A1014" s="117" t="s">
        <v>73</v>
      </c>
      <c r="B1014" s="117" t="s">
        <v>123</v>
      </c>
      <c r="C1014" s="117"/>
      <c r="D1014" s="117" t="s">
        <v>124</v>
      </c>
      <c r="E1014" s="117">
        <v>60</v>
      </c>
      <c r="F1014" s="117">
        <v>46126.75</v>
      </c>
      <c r="G1014" s="117">
        <v>46126.791666666664</v>
      </c>
    </row>
    <row r="1015" spans="1:7" x14ac:dyDescent="0.25">
      <c r="A1015" s="117" t="s">
        <v>73</v>
      </c>
      <c r="B1015" s="117" t="s">
        <v>125</v>
      </c>
      <c r="C1015" s="117"/>
      <c r="D1015" s="117" t="s">
        <v>122</v>
      </c>
      <c r="E1015" s="117">
        <v>120</v>
      </c>
      <c r="F1015" s="117">
        <v>46127.395833333336</v>
      </c>
      <c r="G1015" s="117">
        <v>46127.479166666664</v>
      </c>
    </row>
    <row r="1016" spans="1:7" x14ac:dyDescent="0.25">
      <c r="A1016" s="117" t="s">
        <v>73</v>
      </c>
      <c r="B1016" s="117" t="s">
        <v>134</v>
      </c>
      <c r="C1016" s="117"/>
      <c r="D1016" s="117" t="s">
        <v>122</v>
      </c>
      <c r="E1016" s="117">
        <v>15</v>
      </c>
      <c r="F1016" s="117">
        <v>46127.479166666664</v>
      </c>
      <c r="G1016" s="117">
        <v>46127.489583333336</v>
      </c>
    </row>
    <row r="1017" spans="1:7" x14ac:dyDescent="0.25">
      <c r="A1017" s="117" t="s">
        <v>73</v>
      </c>
      <c r="B1017" s="117" t="s">
        <v>125</v>
      </c>
      <c r="C1017" s="117"/>
      <c r="D1017" s="117" t="s">
        <v>122</v>
      </c>
      <c r="E1017" s="117">
        <v>90</v>
      </c>
      <c r="F1017" s="117">
        <v>46127.489583333336</v>
      </c>
      <c r="G1017" s="117">
        <v>46127.552083333336</v>
      </c>
    </row>
    <row r="1018" spans="1:7" x14ac:dyDescent="0.25">
      <c r="A1018" s="117" t="s">
        <v>73</v>
      </c>
      <c r="B1018" s="117" t="s">
        <v>126</v>
      </c>
      <c r="C1018" s="117"/>
      <c r="D1018" s="117" t="s">
        <v>124</v>
      </c>
      <c r="E1018" s="117">
        <v>30</v>
      </c>
      <c r="F1018" s="117">
        <v>46127.552083333336</v>
      </c>
      <c r="G1018" s="117">
        <v>46127.572916666664</v>
      </c>
    </row>
    <row r="1019" spans="1:7" x14ac:dyDescent="0.25">
      <c r="A1019" s="117" t="s">
        <v>73</v>
      </c>
      <c r="B1019" s="117" t="s">
        <v>125</v>
      </c>
      <c r="C1019" s="117"/>
      <c r="D1019" s="117" t="s">
        <v>122</v>
      </c>
      <c r="E1019" s="117">
        <v>87</v>
      </c>
      <c r="F1019" s="117">
        <v>46127.572916666664</v>
      </c>
      <c r="G1019" s="117">
        <v>46127.633333333331</v>
      </c>
    </row>
    <row r="1020" spans="1:7" x14ac:dyDescent="0.25">
      <c r="A1020" s="117" t="s">
        <v>73</v>
      </c>
      <c r="B1020" s="117" t="s">
        <v>135</v>
      </c>
      <c r="C1020" s="117"/>
      <c r="D1020" s="117" t="s">
        <v>124</v>
      </c>
      <c r="E1020" s="117">
        <v>17</v>
      </c>
      <c r="F1020" s="117">
        <v>46127.633333333331</v>
      </c>
      <c r="G1020" s="117">
        <v>46127.645138888889</v>
      </c>
    </row>
    <row r="1021" spans="1:7" x14ac:dyDescent="0.25">
      <c r="A1021" s="117" t="s">
        <v>73</v>
      </c>
      <c r="B1021" s="117" t="s">
        <v>125</v>
      </c>
      <c r="C1021" s="117"/>
      <c r="D1021" s="117" t="s">
        <v>122</v>
      </c>
      <c r="E1021" s="117">
        <v>61</v>
      </c>
      <c r="F1021" s="117">
        <v>46127.645138888889</v>
      </c>
      <c r="G1021" s="117">
        <v>46127.6875</v>
      </c>
    </row>
    <row r="1022" spans="1:7" x14ac:dyDescent="0.25">
      <c r="A1022" s="117" t="s">
        <v>73</v>
      </c>
      <c r="B1022" s="117" t="s">
        <v>134</v>
      </c>
      <c r="C1022" s="117"/>
      <c r="D1022" s="117" t="s">
        <v>122</v>
      </c>
      <c r="E1022" s="117">
        <v>15</v>
      </c>
      <c r="F1022" s="117">
        <v>46127.6875</v>
      </c>
      <c r="G1022" s="117">
        <v>46127.697916666664</v>
      </c>
    </row>
    <row r="1023" spans="1:7" x14ac:dyDescent="0.25">
      <c r="A1023" s="117" t="s">
        <v>73</v>
      </c>
      <c r="B1023" s="117" t="s">
        <v>125</v>
      </c>
      <c r="C1023" s="117"/>
      <c r="D1023" s="117" t="s">
        <v>122</v>
      </c>
      <c r="E1023" s="117">
        <v>75</v>
      </c>
      <c r="F1023" s="117">
        <v>46127.697916666664</v>
      </c>
      <c r="G1023" s="117">
        <v>46127.75</v>
      </c>
    </row>
    <row r="1024" spans="1:7" x14ac:dyDescent="0.25">
      <c r="A1024" s="117" t="s">
        <v>73</v>
      </c>
      <c r="B1024" s="117" t="s">
        <v>123</v>
      </c>
      <c r="C1024" s="117"/>
      <c r="D1024" s="117" t="s">
        <v>124</v>
      </c>
      <c r="E1024" s="117">
        <v>60</v>
      </c>
      <c r="F1024" s="117">
        <v>46127.75</v>
      </c>
      <c r="G1024" s="117">
        <v>46127.791666666664</v>
      </c>
    </row>
    <row r="1025" spans="1:7" x14ac:dyDescent="0.25">
      <c r="A1025" s="117" t="s">
        <v>73</v>
      </c>
      <c r="B1025" s="117" t="s">
        <v>125</v>
      </c>
      <c r="C1025" s="117"/>
      <c r="D1025" s="117" t="s">
        <v>122</v>
      </c>
      <c r="E1025" s="117">
        <v>90</v>
      </c>
      <c r="F1025" s="117">
        <v>46128.395833333336</v>
      </c>
      <c r="G1025" s="117">
        <v>46128.458333333336</v>
      </c>
    </row>
    <row r="1026" spans="1:7" x14ac:dyDescent="0.25">
      <c r="A1026" s="117" t="s">
        <v>73</v>
      </c>
      <c r="B1026" s="117" t="s">
        <v>134</v>
      </c>
      <c r="C1026" s="117"/>
      <c r="D1026" s="117" t="s">
        <v>122</v>
      </c>
      <c r="E1026" s="117">
        <v>15</v>
      </c>
      <c r="F1026" s="117">
        <v>46128.458333333336</v>
      </c>
      <c r="G1026" s="117">
        <v>46128.46875</v>
      </c>
    </row>
    <row r="1027" spans="1:7" x14ac:dyDescent="0.25">
      <c r="A1027" s="117" t="s">
        <v>73</v>
      </c>
      <c r="B1027" s="117" t="s">
        <v>125</v>
      </c>
      <c r="C1027" s="117"/>
      <c r="D1027" s="117" t="s">
        <v>122</v>
      </c>
      <c r="E1027" s="117">
        <v>180</v>
      </c>
      <c r="F1027" s="117">
        <v>46128.46875</v>
      </c>
      <c r="G1027" s="117">
        <v>46128.59375</v>
      </c>
    </row>
    <row r="1028" spans="1:7" x14ac:dyDescent="0.25">
      <c r="A1028" s="117" t="s">
        <v>73</v>
      </c>
      <c r="B1028" s="117" t="s">
        <v>126</v>
      </c>
      <c r="C1028" s="117"/>
      <c r="D1028" s="117" t="s">
        <v>124</v>
      </c>
      <c r="E1028" s="117">
        <v>30</v>
      </c>
      <c r="F1028" s="117">
        <v>46128.59375</v>
      </c>
      <c r="G1028" s="117">
        <v>46128.614583333336</v>
      </c>
    </row>
    <row r="1029" spans="1:7" x14ac:dyDescent="0.25">
      <c r="A1029" s="117" t="s">
        <v>73</v>
      </c>
      <c r="B1029" s="117" t="s">
        <v>125</v>
      </c>
      <c r="C1029" s="117"/>
      <c r="D1029" s="117" t="s">
        <v>122</v>
      </c>
      <c r="E1029" s="117">
        <v>120</v>
      </c>
      <c r="F1029" s="117">
        <v>46128.614583333336</v>
      </c>
      <c r="G1029" s="117">
        <v>46128.697916666664</v>
      </c>
    </row>
    <row r="1030" spans="1:7" x14ac:dyDescent="0.25">
      <c r="A1030" s="117" t="s">
        <v>73</v>
      </c>
      <c r="B1030" s="117" t="s">
        <v>134</v>
      </c>
      <c r="C1030" s="117"/>
      <c r="D1030" s="117" t="s">
        <v>122</v>
      </c>
      <c r="E1030" s="117">
        <v>15</v>
      </c>
      <c r="F1030" s="117">
        <v>46128.697916666664</v>
      </c>
      <c r="G1030" s="117">
        <v>46128.708333333336</v>
      </c>
    </row>
    <row r="1031" spans="1:7" x14ac:dyDescent="0.25">
      <c r="A1031" s="117" t="s">
        <v>73</v>
      </c>
      <c r="B1031" s="117" t="s">
        <v>125</v>
      </c>
      <c r="C1031" s="117"/>
      <c r="D1031" s="117" t="s">
        <v>122</v>
      </c>
      <c r="E1031" s="117">
        <v>18</v>
      </c>
      <c r="F1031" s="117">
        <v>46128.708333333336</v>
      </c>
      <c r="G1031" s="117">
        <v>46128.720833333333</v>
      </c>
    </row>
    <row r="1032" spans="1:7" x14ac:dyDescent="0.25">
      <c r="A1032" s="117" t="s">
        <v>73</v>
      </c>
      <c r="B1032" s="117" t="s">
        <v>129</v>
      </c>
      <c r="C1032" s="117"/>
      <c r="D1032" s="117" t="s">
        <v>124</v>
      </c>
      <c r="E1032" s="117">
        <v>42</v>
      </c>
      <c r="F1032" s="117">
        <v>46128.720833333333</v>
      </c>
      <c r="G1032" s="117">
        <v>46128.75</v>
      </c>
    </row>
    <row r="1033" spans="1:7" x14ac:dyDescent="0.25">
      <c r="A1033" s="117" t="s">
        <v>73</v>
      </c>
      <c r="B1033" s="117" t="s">
        <v>123</v>
      </c>
      <c r="C1033" s="117"/>
      <c r="D1033" s="117" t="s">
        <v>124</v>
      </c>
      <c r="E1033" s="117">
        <v>60</v>
      </c>
      <c r="F1033" s="117">
        <v>46128.75</v>
      </c>
      <c r="G1033" s="117">
        <v>46128.791666666664</v>
      </c>
    </row>
    <row r="1034" spans="1:7" x14ac:dyDescent="0.25">
      <c r="A1034" s="117" t="s">
        <v>73</v>
      </c>
      <c r="B1034" s="117" t="s">
        <v>155</v>
      </c>
      <c r="C1034" s="117" t="s">
        <v>157</v>
      </c>
      <c r="D1034" s="117" t="s">
        <v>122</v>
      </c>
      <c r="E1034" s="117">
        <v>21</v>
      </c>
      <c r="F1034" s="117">
        <v>46129.381249999999</v>
      </c>
      <c r="G1034" s="117">
        <v>46129.395833333336</v>
      </c>
    </row>
    <row r="1035" spans="1:7" x14ac:dyDescent="0.25">
      <c r="A1035" s="117" t="s">
        <v>73</v>
      </c>
      <c r="B1035" s="117" t="s">
        <v>125</v>
      </c>
      <c r="C1035" s="117"/>
      <c r="D1035" s="117" t="s">
        <v>122</v>
      </c>
      <c r="E1035" s="117">
        <v>105</v>
      </c>
      <c r="F1035" s="117">
        <v>46129.395833333336</v>
      </c>
      <c r="G1035" s="117">
        <v>46129.46875</v>
      </c>
    </row>
    <row r="1036" spans="1:7" x14ac:dyDescent="0.25">
      <c r="A1036" s="117" t="s">
        <v>73</v>
      </c>
      <c r="B1036" s="117" t="s">
        <v>134</v>
      </c>
      <c r="C1036" s="117"/>
      <c r="D1036" s="117" t="s">
        <v>122</v>
      </c>
      <c r="E1036" s="117">
        <v>15</v>
      </c>
      <c r="F1036" s="117">
        <v>46129.46875</v>
      </c>
      <c r="G1036" s="117">
        <v>46129.479166666664</v>
      </c>
    </row>
    <row r="1037" spans="1:7" x14ac:dyDescent="0.25">
      <c r="A1037" s="117" t="s">
        <v>73</v>
      </c>
      <c r="B1037" s="117" t="s">
        <v>125</v>
      </c>
      <c r="C1037" s="117"/>
      <c r="D1037" s="117" t="s">
        <v>122</v>
      </c>
      <c r="E1037" s="117">
        <v>60</v>
      </c>
      <c r="F1037" s="117">
        <v>46129.479166666664</v>
      </c>
      <c r="G1037" s="117">
        <v>46129.520833333336</v>
      </c>
    </row>
    <row r="1038" spans="1:7" x14ac:dyDescent="0.25">
      <c r="A1038" s="117" t="s">
        <v>73</v>
      </c>
      <c r="B1038" s="117" t="s">
        <v>142</v>
      </c>
      <c r="C1038" s="117" t="s">
        <v>143</v>
      </c>
      <c r="D1038" s="117" t="s">
        <v>122</v>
      </c>
      <c r="E1038" s="117">
        <v>30</v>
      </c>
      <c r="F1038" s="117">
        <v>46129.520833333336</v>
      </c>
      <c r="G1038" s="117">
        <v>46129.541666666664</v>
      </c>
    </row>
    <row r="1039" spans="1:7" x14ac:dyDescent="0.25">
      <c r="A1039" s="117" t="s">
        <v>73</v>
      </c>
      <c r="B1039" s="117" t="s">
        <v>125</v>
      </c>
      <c r="C1039" s="117"/>
      <c r="D1039" s="117" t="s">
        <v>122</v>
      </c>
      <c r="E1039" s="117">
        <v>45</v>
      </c>
      <c r="F1039" s="117">
        <v>46129.541666666664</v>
      </c>
      <c r="G1039" s="117">
        <v>46129.572916666664</v>
      </c>
    </row>
    <row r="1040" spans="1:7" x14ac:dyDescent="0.25">
      <c r="A1040" s="117" t="s">
        <v>73</v>
      </c>
      <c r="B1040" s="117" t="s">
        <v>126</v>
      </c>
      <c r="C1040" s="117"/>
      <c r="D1040" s="117" t="s">
        <v>124</v>
      </c>
      <c r="E1040" s="117">
        <v>30</v>
      </c>
      <c r="F1040" s="117">
        <v>46129.572916666664</v>
      </c>
      <c r="G1040" s="117">
        <v>46129.59375</v>
      </c>
    </row>
    <row r="1041" spans="1:7" x14ac:dyDescent="0.25">
      <c r="A1041" s="117" t="s">
        <v>73</v>
      </c>
      <c r="B1041" s="117" t="s">
        <v>125</v>
      </c>
      <c r="C1041" s="117"/>
      <c r="D1041" s="117" t="s">
        <v>122</v>
      </c>
      <c r="E1041" s="117">
        <v>105</v>
      </c>
      <c r="F1041" s="117">
        <v>46129.59375</v>
      </c>
      <c r="G1041" s="117">
        <v>46129.666666666664</v>
      </c>
    </row>
    <row r="1042" spans="1:7" x14ac:dyDescent="0.25">
      <c r="A1042" s="117" t="s">
        <v>73</v>
      </c>
      <c r="B1042" s="117" t="s">
        <v>134</v>
      </c>
      <c r="C1042" s="117"/>
      <c r="D1042" s="117" t="s">
        <v>122</v>
      </c>
      <c r="E1042" s="117">
        <v>15</v>
      </c>
      <c r="F1042" s="117">
        <v>46129.666666666664</v>
      </c>
      <c r="G1042" s="117">
        <v>46129.677083333336</v>
      </c>
    </row>
    <row r="1043" spans="1:7" x14ac:dyDescent="0.25">
      <c r="A1043" s="117" t="s">
        <v>73</v>
      </c>
      <c r="B1043" s="117" t="s">
        <v>125</v>
      </c>
      <c r="C1043" s="117"/>
      <c r="D1043" s="117" t="s">
        <v>122</v>
      </c>
      <c r="E1043" s="117">
        <v>37</v>
      </c>
      <c r="F1043" s="117">
        <v>46129.677083333336</v>
      </c>
      <c r="G1043" s="117">
        <v>46129.702777777777</v>
      </c>
    </row>
    <row r="1044" spans="1:7" x14ac:dyDescent="0.25">
      <c r="A1044" s="117" t="s">
        <v>73</v>
      </c>
      <c r="B1044" s="117" t="s">
        <v>135</v>
      </c>
      <c r="C1044" s="117"/>
      <c r="D1044" s="117" t="s">
        <v>124</v>
      </c>
      <c r="E1044" s="117">
        <v>63</v>
      </c>
      <c r="F1044" s="117">
        <v>46129.702777777777</v>
      </c>
      <c r="G1044" s="117">
        <v>46129.746527777781</v>
      </c>
    </row>
    <row r="1045" spans="1:7" x14ac:dyDescent="0.25">
      <c r="A1045" s="117" t="s">
        <v>73</v>
      </c>
      <c r="B1045" s="117" t="s">
        <v>125</v>
      </c>
      <c r="C1045" s="117"/>
      <c r="D1045" s="117" t="s">
        <v>122</v>
      </c>
      <c r="E1045" s="117">
        <v>5</v>
      </c>
      <c r="F1045" s="117">
        <v>46129.746527777781</v>
      </c>
      <c r="G1045" s="117">
        <v>46129.75</v>
      </c>
    </row>
    <row r="1046" spans="1:7" x14ac:dyDescent="0.25">
      <c r="A1046" s="117" t="s">
        <v>73</v>
      </c>
      <c r="B1046" s="117" t="s">
        <v>123</v>
      </c>
      <c r="C1046" s="117"/>
      <c r="D1046" s="117" t="s">
        <v>124</v>
      </c>
      <c r="E1046" s="117">
        <v>60</v>
      </c>
      <c r="F1046" s="117">
        <v>46129.75</v>
      </c>
      <c r="G1046" s="117">
        <v>46129.791666666664</v>
      </c>
    </row>
    <row r="1047" spans="1:7" x14ac:dyDescent="0.25">
      <c r="A1047" s="117" t="s">
        <v>73</v>
      </c>
      <c r="B1047" s="117" t="s">
        <v>125</v>
      </c>
      <c r="C1047" s="117"/>
      <c r="D1047" s="117" t="s">
        <v>122</v>
      </c>
      <c r="E1047" s="117">
        <v>75</v>
      </c>
      <c r="F1047" s="117">
        <v>46132.395833333336</v>
      </c>
      <c r="G1047" s="117">
        <v>46132.447916666664</v>
      </c>
    </row>
    <row r="1048" spans="1:7" x14ac:dyDescent="0.25">
      <c r="A1048" s="117" t="s">
        <v>73</v>
      </c>
      <c r="B1048" s="117" t="s">
        <v>134</v>
      </c>
      <c r="C1048" s="117"/>
      <c r="D1048" s="117" t="s">
        <v>122</v>
      </c>
      <c r="E1048" s="117">
        <v>15</v>
      </c>
      <c r="F1048" s="117">
        <v>46132.447916666664</v>
      </c>
      <c r="G1048" s="117">
        <v>46132.458333333336</v>
      </c>
    </row>
    <row r="1049" spans="1:7" x14ac:dyDescent="0.25">
      <c r="A1049" s="117" t="s">
        <v>73</v>
      </c>
      <c r="B1049" s="117" t="s">
        <v>125</v>
      </c>
      <c r="C1049" s="117"/>
      <c r="D1049" s="117" t="s">
        <v>122</v>
      </c>
      <c r="E1049" s="117">
        <v>54</v>
      </c>
      <c r="F1049" s="117">
        <v>46132.458333333336</v>
      </c>
      <c r="G1049" s="117">
        <v>46132.495833333334</v>
      </c>
    </row>
    <row r="1050" spans="1:7" x14ac:dyDescent="0.25">
      <c r="A1050" s="117" t="s">
        <v>73</v>
      </c>
      <c r="B1050" s="117" t="s">
        <v>156</v>
      </c>
      <c r="C1050" s="117"/>
      <c r="D1050" s="117" t="s">
        <v>122</v>
      </c>
      <c r="E1050" s="117">
        <v>18</v>
      </c>
      <c r="F1050" s="117">
        <v>46132.495833333334</v>
      </c>
      <c r="G1050" s="117">
        <v>46132.508333333331</v>
      </c>
    </row>
    <row r="1051" spans="1:7" x14ac:dyDescent="0.25">
      <c r="A1051" s="117" t="s">
        <v>73</v>
      </c>
      <c r="B1051" s="117" t="s">
        <v>125</v>
      </c>
      <c r="C1051" s="117"/>
      <c r="D1051" s="117" t="s">
        <v>122</v>
      </c>
      <c r="E1051" s="117">
        <v>78</v>
      </c>
      <c r="F1051" s="117">
        <v>46132.508333333331</v>
      </c>
      <c r="G1051" s="117">
        <v>46132.5625</v>
      </c>
    </row>
    <row r="1052" spans="1:7" x14ac:dyDescent="0.25">
      <c r="A1052" s="117" t="s">
        <v>73</v>
      </c>
      <c r="B1052" s="117" t="s">
        <v>126</v>
      </c>
      <c r="C1052" s="117"/>
      <c r="D1052" s="117" t="s">
        <v>124</v>
      </c>
      <c r="E1052" s="117">
        <v>30</v>
      </c>
      <c r="F1052" s="117">
        <v>46132.5625</v>
      </c>
      <c r="G1052" s="117">
        <v>46132.583333333336</v>
      </c>
    </row>
    <row r="1053" spans="1:7" x14ac:dyDescent="0.25">
      <c r="A1053" s="117" t="s">
        <v>73</v>
      </c>
      <c r="B1053" s="117" t="s">
        <v>125</v>
      </c>
      <c r="C1053" s="117"/>
      <c r="D1053" s="117" t="s">
        <v>122</v>
      </c>
      <c r="E1053" s="117">
        <v>105</v>
      </c>
      <c r="F1053" s="117">
        <v>46132.583333333336</v>
      </c>
      <c r="G1053" s="117">
        <v>46132.65625</v>
      </c>
    </row>
    <row r="1054" spans="1:7" x14ac:dyDescent="0.25">
      <c r="A1054" s="117" t="s">
        <v>73</v>
      </c>
      <c r="B1054" s="117" t="s">
        <v>134</v>
      </c>
      <c r="C1054" s="117"/>
      <c r="D1054" s="117" t="s">
        <v>122</v>
      </c>
      <c r="E1054" s="117">
        <v>15</v>
      </c>
      <c r="F1054" s="117">
        <v>46132.65625</v>
      </c>
      <c r="G1054" s="117">
        <v>46132.666666666664</v>
      </c>
    </row>
    <row r="1055" spans="1:7" x14ac:dyDescent="0.25">
      <c r="A1055" s="117" t="s">
        <v>73</v>
      </c>
      <c r="B1055" s="117" t="s">
        <v>125</v>
      </c>
      <c r="C1055" s="117"/>
      <c r="D1055" s="117" t="s">
        <v>122</v>
      </c>
      <c r="E1055" s="117">
        <v>73</v>
      </c>
      <c r="F1055" s="117">
        <v>46132.666666666664</v>
      </c>
      <c r="G1055" s="117">
        <v>46132.717361111114</v>
      </c>
    </row>
    <row r="1056" spans="1:7" x14ac:dyDescent="0.25">
      <c r="A1056" s="117" t="s">
        <v>73</v>
      </c>
      <c r="B1056" s="117" t="s">
        <v>135</v>
      </c>
      <c r="C1056" s="117"/>
      <c r="D1056" s="117" t="s">
        <v>124</v>
      </c>
      <c r="E1056" s="117">
        <v>33</v>
      </c>
      <c r="F1056" s="117">
        <v>46132.717361111114</v>
      </c>
      <c r="G1056" s="117">
        <v>46132.740277777775</v>
      </c>
    </row>
    <row r="1057" spans="1:7" x14ac:dyDescent="0.25">
      <c r="A1057" s="117" t="s">
        <v>73</v>
      </c>
      <c r="B1057" s="117" t="s">
        <v>125</v>
      </c>
      <c r="C1057" s="117"/>
      <c r="D1057" s="117" t="s">
        <v>122</v>
      </c>
      <c r="E1057" s="117">
        <v>14</v>
      </c>
      <c r="F1057" s="117">
        <v>46132.740277777775</v>
      </c>
      <c r="G1057" s="117">
        <v>46132.75</v>
      </c>
    </row>
    <row r="1058" spans="1:7" x14ac:dyDescent="0.25">
      <c r="A1058" s="117" t="s">
        <v>73</v>
      </c>
      <c r="B1058" s="117" t="s">
        <v>123</v>
      </c>
      <c r="C1058" s="117"/>
      <c r="D1058" s="117" t="s">
        <v>124</v>
      </c>
      <c r="E1058" s="117">
        <v>60</v>
      </c>
      <c r="F1058" s="117">
        <v>46132.75</v>
      </c>
      <c r="G1058" s="117">
        <v>46132.791666666664</v>
      </c>
    </row>
    <row r="1059" spans="1:7" x14ac:dyDescent="0.25">
      <c r="A1059" s="117" t="s">
        <v>73</v>
      </c>
      <c r="B1059" s="117" t="s">
        <v>133</v>
      </c>
      <c r="C1059" s="117"/>
      <c r="D1059" s="117" t="s">
        <v>124</v>
      </c>
      <c r="E1059" s="117">
        <v>30</v>
      </c>
      <c r="F1059" s="117">
        <v>46133.395833333336</v>
      </c>
      <c r="G1059" s="117">
        <v>46133.416666666664</v>
      </c>
    </row>
    <row r="1060" spans="1:7" x14ac:dyDescent="0.25">
      <c r="A1060" s="117" t="s">
        <v>73</v>
      </c>
      <c r="B1060" s="117" t="s">
        <v>153</v>
      </c>
      <c r="C1060" s="117" t="s">
        <v>8698</v>
      </c>
      <c r="D1060" s="117" t="s">
        <v>124</v>
      </c>
      <c r="E1060" s="117">
        <v>120</v>
      </c>
      <c r="F1060" s="117">
        <v>46133.416666666664</v>
      </c>
      <c r="G1060" s="117">
        <v>46133.5</v>
      </c>
    </row>
    <row r="1061" spans="1:7" x14ac:dyDescent="0.25">
      <c r="A1061" s="117" t="s">
        <v>73</v>
      </c>
      <c r="B1061" s="117" t="s">
        <v>125</v>
      </c>
      <c r="C1061" s="117"/>
      <c r="D1061" s="117" t="s">
        <v>122</v>
      </c>
      <c r="E1061" s="117">
        <v>105</v>
      </c>
      <c r="F1061" s="117">
        <v>46133.5</v>
      </c>
      <c r="G1061" s="117">
        <v>46133.572916666664</v>
      </c>
    </row>
    <row r="1062" spans="1:7" x14ac:dyDescent="0.25">
      <c r="A1062" s="117" t="s">
        <v>73</v>
      </c>
      <c r="B1062" s="117" t="s">
        <v>126</v>
      </c>
      <c r="C1062" s="117"/>
      <c r="D1062" s="117" t="s">
        <v>124</v>
      </c>
      <c r="E1062" s="117">
        <v>30</v>
      </c>
      <c r="F1062" s="117">
        <v>46133.572916666664</v>
      </c>
      <c r="G1062" s="117">
        <v>46133.59375</v>
      </c>
    </row>
    <row r="1063" spans="1:7" x14ac:dyDescent="0.25">
      <c r="A1063" s="117" t="s">
        <v>73</v>
      </c>
      <c r="B1063" s="117" t="s">
        <v>135</v>
      </c>
      <c r="C1063" s="117"/>
      <c r="D1063" s="117" t="s">
        <v>124</v>
      </c>
      <c r="E1063" s="117">
        <v>12</v>
      </c>
      <c r="F1063" s="117">
        <v>46133.59375</v>
      </c>
      <c r="G1063" s="117">
        <v>46133.602083333331</v>
      </c>
    </row>
    <row r="1064" spans="1:7" x14ac:dyDescent="0.25">
      <c r="A1064" s="117" t="s">
        <v>73</v>
      </c>
      <c r="B1064" s="117" t="s">
        <v>125</v>
      </c>
      <c r="C1064" s="117"/>
      <c r="D1064" s="117" t="s">
        <v>122</v>
      </c>
      <c r="E1064" s="117">
        <v>123</v>
      </c>
      <c r="F1064" s="117">
        <v>46133.602083333331</v>
      </c>
      <c r="G1064" s="117">
        <v>46133.6875</v>
      </c>
    </row>
    <row r="1065" spans="1:7" x14ac:dyDescent="0.25">
      <c r="A1065" s="117" t="s">
        <v>73</v>
      </c>
      <c r="B1065" s="117" t="s">
        <v>134</v>
      </c>
      <c r="C1065" s="117"/>
      <c r="D1065" s="117" t="s">
        <v>122</v>
      </c>
      <c r="E1065" s="117">
        <v>15</v>
      </c>
      <c r="F1065" s="117">
        <v>46133.6875</v>
      </c>
      <c r="G1065" s="117">
        <v>46133.697916666664</v>
      </c>
    </row>
    <row r="1066" spans="1:7" x14ac:dyDescent="0.25">
      <c r="A1066" s="117" t="s">
        <v>73</v>
      </c>
      <c r="B1066" s="117" t="s">
        <v>125</v>
      </c>
      <c r="C1066" s="117"/>
      <c r="D1066" s="117" t="s">
        <v>122</v>
      </c>
      <c r="E1066" s="117">
        <v>19</v>
      </c>
      <c r="F1066" s="117">
        <v>46133.697916666664</v>
      </c>
      <c r="G1066" s="117">
        <v>46133.711111111108</v>
      </c>
    </row>
    <row r="1067" spans="1:7" x14ac:dyDescent="0.25">
      <c r="A1067" s="117" t="s">
        <v>73</v>
      </c>
      <c r="B1067" s="117" t="s">
        <v>135</v>
      </c>
      <c r="C1067" s="117"/>
      <c r="D1067" s="117" t="s">
        <v>124</v>
      </c>
      <c r="E1067" s="117">
        <v>9</v>
      </c>
      <c r="F1067" s="117">
        <v>46133.711111111108</v>
      </c>
      <c r="G1067" s="117">
        <v>46133.717361111114</v>
      </c>
    </row>
    <row r="1068" spans="1:7" x14ac:dyDescent="0.25">
      <c r="A1068" s="117" t="s">
        <v>73</v>
      </c>
      <c r="B1068" s="117" t="s">
        <v>125</v>
      </c>
      <c r="C1068" s="117"/>
      <c r="D1068" s="117" t="s">
        <v>122</v>
      </c>
      <c r="E1068" s="117">
        <v>47</v>
      </c>
      <c r="F1068" s="117">
        <v>46133.717361111114</v>
      </c>
      <c r="G1068" s="117">
        <v>46133.75</v>
      </c>
    </row>
    <row r="1069" spans="1:7" x14ac:dyDescent="0.25">
      <c r="A1069" s="117" t="s">
        <v>73</v>
      </c>
      <c r="B1069" s="117" t="s">
        <v>123</v>
      </c>
      <c r="C1069" s="117"/>
      <c r="D1069" s="117" t="s">
        <v>124</v>
      </c>
      <c r="E1069" s="117">
        <v>60</v>
      </c>
      <c r="F1069" s="117">
        <v>46133.75</v>
      </c>
      <c r="G1069" s="117">
        <v>46133.791666666664</v>
      </c>
    </row>
    <row r="1070" spans="1:7" x14ac:dyDescent="0.25">
      <c r="A1070" s="117" t="s">
        <v>73</v>
      </c>
      <c r="B1070" s="117" t="s">
        <v>125</v>
      </c>
      <c r="C1070" s="117"/>
      <c r="D1070" s="117" t="s">
        <v>122</v>
      </c>
      <c r="E1070" s="117">
        <v>120</v>
      </c>
      <c r="F1070" s="117">
        <v>46134.395833333336</v>
      </c>
      <c r="G1070" s="117">
        <v>46134.479166666664</v>
      </c>
    </row>
    <row r="1071" spans="1:7" x14ac:dyDescent="0.25">
      <c r="A1071" s="117" t="s">
        <v>73</v>
      </c>
      <c r="B1071" s="117" t="s">
        <v>134</v>
      </c>
      <c r="C1071" s="117"/>
      <c r="D1071" s="117" t="s">
        <v>122</v>
      </c>
      <c r="E1071" s="117">
        <v>15</v>
      </c>
      <c r="F1071" s="117">
        <v>46134.479166666664</v>
      </c>
      <c r="G1071" s="117">
        <v>46134.489583333336</v>
      </c>
    </row>
    <row r="1072" spans="1:7" x14ac:dyDescent="0.25">
      <c r="A1072" s="117" t="s">
        <v>73</v>
      </c>
      <c r="B1072" s="117" t="s">
        <v>125</v>
      </c>
      <c r="C1072" s="117"/>
      <c r="D1072" s="117" t="s">
        <v>122</v>
      </c>
      <c r="E1072" s="117">
        <v>6</v>
      </c>
      <c r="F1072" s="117">
        <v>46134.489583333336</v>
      </c>
      <c r="G1072" s="117">
        <v>46134.493750000001</v>
      </c>
    </row>
    <row r="1073" spans="1:7" x14ac:dyDescent="0.25">
      <c r="A1073" s="117" t="s">
        <v>73</v>
      </c>
      <c r="B1073" s="117" t="s">
        <v>135</v>
      </c>
      <c r="C1073" s="117" t="s">
        <v>163</v>
      </c>
      <c r="D1073" s="117" t="s">
        <v>124</v>
      </c>
      <c r="E1073" s="117">
        <v>10</v>
      </c>
      <c r="F1073" s="117">
        <v>46134.493750000001</v>
      </c>
      <c r="G1073" s="117">
        <v>46134.500694444447</v>
      </c>
    </row>
    <row r="1074" spans="1:7" x14ac:dyDescent="0.25">
      <c r="A1074" s="117" t="s">
        <v>73</v>
      </c>
      <c r="B1074" s="117" t="s">
        <v>125</v>
      </c>
      <c r="C1074" s="117"/>
      <c r="D1074" s="117" t="s">
        <v>122</v>
      </c>
      <c r="E1074" s="117">
        <v>89</v>
      </c>
      <c r="F1074" s="117">
        <v>46134.500694444447</v>
      </c>
      <c r="G1074" s="117">
        <v>46134.5625</v>
      </c>
    </row>
    <row r="1075" spans="1:7" x14ac:dyDescent="0.25">
      <c r="A1075" s="117" t="s">
        <v>73</v>
      </c>
      <c r="B1075" s="117" t="s">
        <v>126</v>
      </c>
      <c r="C1075" s="117"/>
      <c r="D1075" s="117" t="s">
        <v>124</v>
      </c>
      <c r="E1075" s="117">
        <v>30</v>
      </c>
      <c r="F1075" s="117">
        <v>46134.5625</v>
      </c>
      <c r="G1075" s="117">
        <v>46134.583333333336</v>
      </c>
    </row>
    <row r="1076" spans="1:7" x14ac:dyDescent="0.25">
      <c r="A1076" s="117" t="s">
        <v>73</v>
      </c>
      <c r="B1076" s="117" t="s">
        <v>125</v>
      </c>
      <c r="C1076" s="117"/>
      <c r="D1076" s="117" t="s">
        <v>122</v>
      </c>
      <c r="E1076" s="117">
        <v>14</v>
      </c>
      <c r="F1076" s="117">
        <v>46134.583333333336</v>
      </c>
      <c r="G1076" s="117">
        <v>46134.593055555553</v>
      </c>
    </row>
    <row r="1077" spans="1:7" x14ac:dyDescent="0.25">
      <c r="A1077" s="117" t="s">
        <v>73</v>
      </c>
      <c r="B1077" s="117" t="s">
        <v>135</v>
      </c>
      <c r="C1077" s="117"/>
      <c r="D1077" s="117" t="s">
        <v>124</v>
      </c>
      <c r="E1077" s="117">
        <v>46</v>
      </c>
      <c r="F1077" s="117">
        <v>46134.593055555553</v>
      </c>
      <c r="G1077" s="117">
        <v>46134.625</v>
      </c>
    </row>
    <row r="1078" spans="1:7" x14ac:dyDescent="0.25">
      <c r="A1078" s="117" t="s">
        <v>73</v>
      </c>
      <c r="B1078" s="117" t="s">
        <v>129</v>
      </c>
      <c r="C1078" s="117" t="s">
        <v>8699</v>
      </c>
      <c r="D1078" s="117" t="s">
        <v>124</v>
      </c>
      <c r="E1078" s="117">
        <v>180</v>
      </c>
      <c r="F1078" s="117">
        <v>46134.625</v>
      </c>
      <c r="G1078" s="117">
        <v>46134.75</v>
      </c>
    </row>
    <row r="1079" spans="1:7" x14ac:dyDescent="0.25">
      <c r="A1079" s="117" t="s">
        <v>73</v>
      </c>
      <c r="B1079" s="117" t="s">
        <v>123</v>
      </c>
      <c r="C1079" s="117"/>
      <c r="D1079" s="117" t="s">
        <v>124</v>
      </c>
      <c r="E1079" s="117">
        <v>60</v>
      </c>
      <c r="F1079" s="117">
        <v>46134.75</v>
      </c>
      <c r="G1079" s="117">
        <v>46134.791666666664</v>
      </c>
    </row>
    <row r="1080" spans="1:7" x14ac:dyDescent="0.25">
      <c r="A1080" s="117" t="s">
        <v>73</v>
      </c>
      <c r="B1080" s="117" t="s">
        <v>125</v>
      </c>
      <c r="C1080" s="117"/>
      <c r="D1080" s="117" t="s">
        <v>122</v>
      </c>
      <c r="E1080" s="117">
        <v>90</v>
      </c>
      <c r="F1080" s="117">
        <v>46135.395833333336</v>
      </c>
      <c r="G1080" s="117">
        <v>46135.458333333336</v>
      </c>
    </row>
    <row r="1081" spans="1:7" x14ac:dyDescent="0.25">
      <c r="A1081" s="117" t="s">
        <v>73</v>
      </c>
      <c r="B1081" s="117" t="s">
        <v>134</v>
      </c>
      <c r="C1081" s="117"/>
      <c r="D1081" s="117" t="s">
        <v>122</v>
      </c>
      <c r="E1081" s="117">
        <v>15</v>
      </c>
      <c r="F1081" s="117">
        <v>46135.458333333336</v>
      </c>
      <c r="G1081" s="117">
        <v>46135.46875</v>
      </c>
    </row>
    <row r="1082" spans="1:7" x14ac:dyDescent="0.25">
      <c r="A1082" s="117" t="s">
        <v>73</v>
      </c>
      <c r="B1082" s="117" t="s">
        <v>125</v>
      </c>
      <c r="C1082" s="117"/>
      <c r="D1082" s="117" t="s">
        <v>122</v>
      </c>
      <c r="E1082" s="117">
        <v>135</v>
      </c>
      <c r="F1082" s="117">
        <v>46135.46875</v>
      </c>
      <c r="G1082" s="117">
        <v>46135.5625</v>
      </c>
    </row>
    <row r="1083" spans="1:7" x14ac:dyDescent="0.25">
      <c r="A1083" s="117" t="s">
        <v>73</v>
      </c>
      <c r="B1083" s="117" t="s">
        <v>126</v>
      </c>
      <c r="C1083" s="117"/>
      <c r="D1083" s="117" t="s">
        <v>124</v>
      </c>
      <c r="E1083" s="117">
        <v>30</v>
      </c>
      <c r="F1083" s="117">
        <v>46135.5625</v>
      </c>
      <c r="G1083" s="117">
        <v>46135.583333333336</v>
      </c>
    </row>
    <row r="1084" spans="1:7" x14ac:dyDescent="0.25">
      <c r="A1084" s="117" t="s">
        <v>73</v>
      </c>
      <c r="B1084" s="117" t="s">
        <v>125</v>
      </c>
      <c r="C1084" s="117"/>
      <c r="D1084" s="117" t="s">
        <v>122</v>
      </c>
      <c r="E1084" s="117">
        <v>64</v>
      </c>
      <c r="F1084" s="117">
        <v>46135.583333333336</v>
      </c>
      <c r="G1084" s="117">
        <v>46135.62777777778</v>
      </c>
    </row>
    <row r="1085" spans="1:7" x14ac:dyDescent="0.25">
      <c r="A1085" s="117" t="s">
        <v>73</v>
      </c>
      <c r="B1085" s="117" t="s">
        <v>153</v>
      </c>
      <c r="C1085" s="117" t="s">
        <v>8700</v>
      </c>
      <c r="D1085" s="117" t="s">
        <v>124</v>
      </c>
      <c r="E1085" s="117">
        <v>15</v>
      </c>
      <c r="F1085" s="117">
        <v>46135.62777777778</v>
      </c>
      <c r="G1085" s="117">
        <v>46135.638194444444</v>
      </c>
    </row>
    <row r="1086" spans="1:7" x14ac:dyDescent="0.25">
      <c r="A1086" s="117" t="s">
        <v>73</v>
      </c>
      <c r="B1086" s="117" t="s">
        <v>125</v>
      </c>
      <c r="C1086" s="117"/>
      <c r="D1086" s="117" t="s">
        <v>122</v>
      </c>
      <c r="E1086" s="117">
        <v>41</v>
      </c>
      <c r="F1086" s="117">
        <v>46135.638194444444</v>
      </c>
      <c r="G1086" s="117">
        <v>46135.666666666664</v>
      </c>
    </row>
    <row r="1087" spans="1:7" x14ac:dyDescent="0.25">
      <c r="A1087" s="117" t="s">
        <v>73</v>
      </c>
      <c r="B1087" s="117" t="s">
        <v>134</v>
      </c>
      <c r="C1087" s="117"/>
      <c r="D1087" s="117" t="s">
        <v>122</v>
      </c>
      <c r="E1087" s="117">
        <v>15</v>
      </c>
      <c r="F1087" s="117">
        <v>46135.666666666664</v>
      </c>
      <c r="G1087" s="117">
        <v>46135.677083333336</v>
      </c>
    </row>
    <row r="1088" spans="1:7" x14ac:dyDescent="0.25">
      <c r="A1088" s="117" t="s">
        <v>73</v>
      </c>
      <c r="B1088" s="117" t="s">
        <v>125</v>
      </c>
      <c r="C1088" s="117"/>
      <c r="D1088" s="117" t="s">
        <v>122</v>
      </c>
      <c r="E1088" s="117">
        <v>86</v>
      </c>
      <c r="F1088" s="117">
        <v>46135.677083333336</v>
      </c>
      <c r="G1088" s="117">
        <v>46135.736805555556</v>
      </c>
    </row>
    <row r="1089" spans="1:7" x14ac:dyDescent="0.25">
      <c r="A1089" s="117" t="s">
        <v>73</v>
      </c>
      <c r="B1089" s="117" t="s">
        <v>156</v>
      </c>
      <c r="C1089" s="117"/>
      <c r="D1089" s="117" t="s">
        <v>122</v>
      </c>
      <c r="E1089" s="117">
        <v>10</v>
      </c>
      <c r="F1089" s="117">
        <v>46135.736805555556</v>
      </c>
      <c r="G1089" s="117">
        <v>46135.743750000001</v>
      </c>
    </row>
    <row r="1090" spans="1:7" x14ac:dyDescent="0.25">
      <c r="A1090" s="117" t="s">
        <v>73</v>
      </c>
      <c r="B1090" s="117" t="s">
        <v>125</v>
      </c>
      <c r="C1090" s="117"/>
      <c r="D1090" s="117" t="s">
        <v>122</v>
      </c>
      <c r="E1090" s="117">
        <v>9</v>
      </c>
      <c r="F1090" s="117">
        <v>46135.743750000001</v>
      </c>
      <c r="G1090" s="117">
        <v>46135.75</v>
      </c>
    </row>
    <row r="1091" spans="1:7" x14ac:dyDescent="0.25">
      <c r="A1091" s="117" t="s">
        <v>73</v>
      </c>
      <c r="B1091" s="117" t="s">
        <v>123</v>
      </c>
      <c r="C1091" s="117"/>
      <c r="D1091" s="117" t="s">
        <v>124</v>
      </c>
      <c r="E1091" s="117">
        <v>60</v>
      </c>
      <c r="F1091" s="117">
        <v>46135.75</v>
      </c>
      <c r="G1091" s="117">
        <v>46135.791666666664</v>
      </c>
    </row>
    <row r="1092" spans="1:7" x14ac:dyDescent="0.25">
      <c r="A1092" s="117" t="s">
        <v>73</v>
      </c>
      <c r="B1092" s="117" t="s">
        <v>125</v>
      </c>
      <c r="C1092" s="117"/>
      <c r="D1092" s="117" t="s">
        <v>122</v>
      </c>
      <c r="E1092" s="117">
        <v>90</v>
      </c>
      <c r="F1092" s="117">
        <v>46136.395833333336</v>
      </c>
      <c r="G1092" s="117">
        <v>46136.458333333336</v>
      </c>
    </row>
    <row r="1093" spans="1:7" x14ac:dyDescent="0.25">
      <c r="A1093" s="117" t="s">
        <v>73</v>
      </c>
      <c r="B1093" s="117" t="s">
        <v>134</v>
      </c>
      <c r="C1093" s="117"/>
      <c r="D1093" s="117" t="s">
        <v>122</v>
      </c>
      <c r="E1093" s="117">
        <v>15</v>
      </c>
      <c r="F1093" s="117">
        <v>46136.458333333336</v>
      </c>
      <c r="G1093" s="117">
        <v>46136.46875</v>
      </c>
    </row>
    <row r="1094" spans="1:7" x14ac:dyDescent="0.25">
      <c r="A1094" s="117" t="s">
        <v>73</v>
      </c>
      <c r="B1094" s="117" t="s">
        <v>125</v>
      </c>
      <c r="C1094" s="117"/>
      <c r="D1094" s="117" t="s">
        <v>122</v>
      </c>
      <c r="E1094" s="117">
        <v>75</v>
      </c>
      <c r="F1094" s="117">
        <v>46136.46875</v>
      </c>
      <c r="G1094" s="117">
        <v>46136.520833333336</v>
      </c>
    </row>
    <row r="1095" spans="1:7" x14ac:dyDescent="0.25">
      <c r="A1095" s="117" t="s">
        <v>73</v>
      </c>
      <c r="B1095" s="117" t="s">
        <v>142</v>
      </c>
      <c r="C1095" s="117" t="s">
        <v>143</v>
      </c>
      <c r="D1095" s="117" t="s">
        <v>122</v>
      </c>
      <c r="E1095" s="117">
        <v>30</v>
      </c>
      <c r="F1095" s="117">
        <v>46136.520833333336</v>
      </c>
      <c r="G1095" s="117">
        <v>46136.541666666664</v>
      </c>
    </row>
    <row r="1096" spans="1:7" x14ac:dyDescent="0.25">
      <c r="A1096" s="117" t="s">
        <v>73</v>
      </c>
      <c r="B1096" s="117" t="s">
        <v>125</v>
      </c>
      <c r="C1096" s="117"/>
      <c r="D1096" s="117" t="s">
        <v>122</v>
      </c>
      <c r="E1096" s="117">
        <v>15</v>
      </c>
      <c r="F1096" s="117">
        <v>46136.541666666664</v>
      </c>
      <c r="G1096" s="117">
        <v>46136.552083333336</v>
      </c>
    </row>
    <row r="1097" spans="1:7" x14ac:dyDescent="0.25">
      <c r="A1097" s="117" t="s">
        <v>73</v>
      </c>
      <c r="B1097" s="117" t="s">
        <v>126</v>
      </c>
      <c r="C1097" s="117"/>
      <c r="D1097" s="117" t="s">
        <v>124</v>
      </c>
      <c r="E1097" s="117">
        <v>30</v>
      </c>
      <c r="F1097" s="117">
        <v>46136.552083333336</v>
      </c>
      <c r="G1097" s="117">
        <v>46136.572916666664</v>
      </c>
    </row>
    <row r="1098" spans="1:7" x14ac:dyDescent="0.25">
      <c r="A1098" s="117" t="s">
        <v>73</v>
      </c>
      <c r="B1098" s="117" t="s">
        <v>125</v>
      </c>
      <c r="C1098" s="117"/>
      <c r="D1098" s="117" t="s">
        <v>122</v>
      </c>
      <c r="E1098" s="117">
        <v>74</v>
      </c>
      <c r="F1098" s="117">
        <v>46136.572916666664</v>
      </c>
      <c r="G1098" s="117">
        <v>46136.624305555553</v>
      </c>
    </row>
    <row r="1099" spans="1:7" x14ac:dyDescent="0.25">
      <c r="A1099" s="117" t="s">
        <v>73</v>
      </c>
      <c r="B1099" s="117" t="s">
        <v>129</v>
      </c>
      <c r="C1099" s="117" t="s">
        <v>8701</v>
      </c>
      <c r="D1099" s="117" t="s">
        <v>124</v>
      </c>
      <c r="E1099" s="117">
        <v>151</v>
      </c>
      <c r="F1099" s="117">
        <v>46136.624305555553</v>
      </c>
      <c r="G1099" s="117">
        <v>46136.729166666664</v>
      </c>
    </row>
    <row r="1100" spans="1:7" x14ac:dyDescent="0.25">
      <c r="A1100" s="117" t="s">
        <v>73</v>
      </c>
      <c r="B1100" s="117" t="s">
        <v>125</v>
      </c>
      <c r="C1100" s="117"/>
      <c r="D1100" s="117" t="s">
        <v>122</v>
      </c>
      <c r="E1100" s="117">
        <v>30</v>
      </c>
      <c r="F1100" s="117">
        <v>46136.729166666664</v>
      </c>
      <c r="G1100" s="117">
        <v>46136.75</v>
      </c>
    </row>
    <row r="1101" spans="1:7" x14ac:dyDescent="0.25">
      <c r="A1101" s="117" t="s">
        <v>73</v>
      </c>
      <c r="B1101" s="117" t="s">
        <v>123</v>
      </c>
      <c r="C1101" s="117"/>
      <c r="D1101" s="117" t="s">
        <v>124</v>
      </c>
      <c r="E1101" s="117">
        <v>60</v>
      </c>
      <c r="F1101" s="117">
        <v>46136.75</v>
      </c>
      <c r="G1101" s="117">
        <v>46136.791666666664</v>
      </c>
    </row>
    <row r="1102" spans="1:7" x14ac:dyDescent="0.25">
      <c r="A1102" s="117" t="s">
        <v>73</v>
      </c>
      <c r="B1102" s="117" t="s">
        <v>153</v>
      </c>
      <c r="C1102" s="117" t="s">
        <v>8702</v>
      </c>
      <c r="D1102" s="117" t="s">
        <v>124</v>
      </c>
      <c r="E1102" s="117">
        <v>110</v>
      </c>
      <c r="F1102" s="117">
        <v>46139.395833333336</v>
      </c>
      <c r="G1102" s="117">
        <v>46139.472222222219</v>
      </c>
    </row>
    <row r="1103" spans="1:7" x14ac:dyDescent="0.25">
      <c r="A1103" s="117" t="s">
        <v>73</v>
      </c>
      <c r="B1103" s="117" t="s">
        <v>125</v>
      </c>
      <c r="C1103" s="117"/>
      <c r="D1103" s="117" t="s">
        <v>122</v>
      </c>
      <c r="E1103" s="117">
        <v>100</v>
      </c>
      <c r="F1103" s="117">
        <v>46139.472222222219</v>
      </c>
      <c r="G1103" s="117">
        <v>46139.541666666664</v>
      </c>
    </row>
    <row r="1104" spans="1:7" x14ac:dyDescent="0.25">
      <c r="A1104" s="117" t="s">
        <v>73</v>
      </c>
      <c r="B1104" s="117" t="s">
        <v>126</v>
      </c>
      <c r="C1104" s="117"/>
      <c r="D1104" s="117" t="s">
        <v>124</v>
      </c>
      <c r="E1104" s="117">
        <v>30</v>
      </c>
      <c r="F1104" s="117">
        <v>46139.541666666664</v>
      </c>
      <c r="G1104" s="117">
        <v>46139.5625</v>
      </c>
    </row>
    <row r="1105" spans="1:7" x14ac:dyDescent="0.25">
      <c r="A1105" s="117" t="s">
        <v>73</v>
      </c>
      <c r="B1105" s="117" t="s">
        <v>125</v>
      </c>
      <c r="C1105" s="117"/>
      <c r="D1105" s="117" t="s">
        <v>122</v>
      </c>
      <c r="E1105" s="117">
        <v>110</v>
      </c>
      <c r="F1105" s="117">
        <v>46139.5625</v>
      </c>
      <c r="G1105" s="117">
        <v>46139.638888888891</v>
      </c>
    </row>
    <row r="1106" spans="1:7" x14ac:dyDescent="0.25">
      <c r="A1106" s="117" t="s">
        <v>73</v>
      </c>
      <c r="B1106" s="117" t="s">
        <v>153</v>
      </c>
      <c r="C1106" s="117" t="s">
        <v>8703</v>
      </c>
      <c r="D1106" s="117" t="s">
        <v>124</v>
      </c>
      <c r="E1106" s="117">
        <v>15</v>
      </c>
      <c r="F1106" s="117">
        <v>46139.638888888891</v>
      </c>
      <c r="G1106" s="117">
        <v>46139.649305555555</v>
      </c>
    </row>
    <row r="1107" spans="1:7" x14ac:dyDescent="0.25">
      <c r="A1107" s="117" t="s">
        <v>73</v>
      </c>
      <c r="B1107" s="117" t="s">
        <v>134</v>
      </c>
      <c r="C1107" s="117"/>
      <c r="D1107" s="117" t="s">
        <v>122</v>
      </c>
      <c r="E1107" s="117">
        <v>10</v>
      </c>
      <c r="F1107" s="117">
        <v>46139.649305555555</v>
      </c>
      <c r="G1107" s="117">
        <v>46139.65625</v>
      </c>
    </row>
    <row r="1108" spans="1:7" x14ac:dyDescent="0.25">
      <c r="A1108" s="117" t="s">
        <v>73</v>
      </c>
      <c r="B1108" s="117" t="s">
        <v>125</v>
      </c>
      <c r="C1108" s="117"/>
      <c r="D1108" s="117" t="s">
        <v>122</v>
      </c>
      <c r="E1108" s="117">
        <v>135</v>
      </c>
      <c r="F1108" s="117">
        <v>46139.65625</v>
      </c>
      <c r="G1108" s="117">
        <v>46139.75</v>
      </c>
    </row>
    <row r="1109" spans="1:7" x14ac:dyDescent="0.25">
      <c r="A1109" s="117" t="s">
        <v>73</v>
      </c>
      <c r="B1109" s="117" t="s">
        <v>123</v>
      </c>
      <c r="C1109" s="117"/>
      <c r="D1109" s="117" t="s">
        <v>124</v>
      </c>
      <c r="E1109" s="117">
        <v>60</v>
      </c>
      <c r="F1109" s="117">
        <v>46139.75</v>
      </c>
      <c r="G1109" s="117">
        <v>46139.791666666664</v>
      </c>
    </row>
    <row r="1110" spans="1:7" x14ac:dyDescent="0.25">
      <c r="A1110" s="117" t="s">
        <v>73</v>
      </c>
      <c r="B1110" s="117" t="s">
        <v>125</v>
      </c>
      <c r="C1110" s="117"/>
      <c r="D1110" s="117" t="s">
        <v>122</v>
      </c>
      <c r="E1110" s="117">
        <v>105</v>
      </c>
      <c r="F1110" s="117">
        <v>46140.395833333336</v>
      </c>
      <c r="G1110" s="117">
        <v>46140.46875</v>
      </c>
    </row>
    <row r="1111" spans="1:7" x14ac:dyDescent="0.25">
      <c r="A1111" s="117" t="s">
        <v>73</v>
      </c>
      <c r="B1111" s="117" t="s">
        <v>134</v>
      </c>
      <c r="C1111" s="117"/>
      <c r="D1111" s="117" t="s">
        <v>122</v>
      </c>
      <c r="E1111" s="117">
        <v>15</v>
      </c>
      <c r="F1111" s="117">
        <v>46140.46875</v>
      </c>
      <c r="G1111" s="117">
        <v>46140.479166666664</v>
      </c>
    </row>
    <row r="1112" spans="1:7" x14ac:dyDescent="0.25">
      <c r="A1112" s="117" t="s">
        <v>73</v>
      </c>
      <c r="B1112" s="117" t="s">
        <v>125</v>
      </c>
      <c r="C1112" s="117"/>
      <c r="D1112" s="117" t="s">
        <v>122</v>
      </c>
      <c r="E1112" s="117">
        <v>105</v>
      </c>
      <c r="F1112" s="117">
        <v>46140.479166666664</v>
      </c>
      <c r="G1112" s="117">
        <v>46140.552083333336</v>
      </c>
    </row>
    <row r="1113" spans="1:7" x14ac:dyDescent="0.25">
      <c r="A1113" s="117" t="s">
        <v>73</v>
      </c>
      <c r="B1113" s="117" t="s">
        <v>126</v>
      </c>
      <c r="C1113" s="117"/>
      <c r="D1113" s="117" t="s">
        <v>124</v>
      </c>
      <c r="E1113" s="117">
        <v>30</v>
      </c>
      <c r="F1113" s="117">
        <v>46140.552083333336</v>
      </c>
      <c r="G1113" s="117">
        <v>46140.572916666664</v>
      </c>
    </row>
    <row r="1114" spans="1:7" x14ac:dyDescent="0.25">
      <c r="A1114" s="117" t="s">
        <v>73</v>
      </c>
      <c r="B1114" s="117" t="s">
        <v>125</v>
      </c>
      <c r="C1114" s="117"/>
      <c r="D1114" s="117" t="s">
        <v>122</v>
      </c>
      <c r="E1114" s="117">
        <v>150</v>
      </c>
      <c r="F1114" s="117">
        <v>46140.572916666664</v>
      </c>
      <c r="G1114" s="117">
        <v>46140.677083333336</v>
      </c>
    </row>
    <row r="1115" spans="1:7" x14ac:dyDescent="0.25">
      <c r="A1115" s="117" t="s">
        <v>73</v>
      </c>
      <c r="B1115" s="117" t="s">
        <v>134</v>
      </c>
      <c r="C1115" s="117"/>
      <c r="D1115" s="117" t="s">
        <v>122</v>
      </c>
      <c r="E1115" s="117">
        <v>15</v>
      </c>
      <c r="F1115" s="117">
        <v>46140.677083333336</v>
      </c>
      <c r="G1115" s="117">
        <v>46140.6875</v>
      </c>
    </row>
    <row r="1116" spans="1:7" x14ac:dyDescent="0.25">
      <c r="A1116" s="117" t="s">
        <v>73</v>
      </c>
      <c r="B1116" s="117" t="s">
        <v>125</v>
      </c>
      <c r="C1116" s="117"/>
      <c r="D1116" s="117" t="s">
        <v>122</v>
      </c>
      <c r="E1116" s="117">
        <v>90</v>
      </c>
      <c r="F1116" s="117">
        <v>46140.6875</v>
      </c>
      <c r="G1116" s="117">
        <v>46140.75</v>
      </c>
    </row>
    <row r="1117" spans="1:7" x14ac:dyDescent="0.25">
      <c r="A1117" s="117" t="s">
        <v>73</v>
      </c>
      <c r="B1117" s="117" t="s">
        <v>123</v>
      </c>
      <c r="C1117" s="117"/>
      <c r="D1117" s="117" t="s">
        <v>124</v>
      </c>
      <c r="E1117" s="117">
        <v>60</v>
      </c>
      <c r="F1117" s="117">
        <v>46140.75</v>
      </c>
      <c r="G1117" s="117">
        <v>46140.791666666664</v>
      </c>
    </row>
    <row r="1118" spans="1:7" x14ac:dyDescent="0.25">
      <c r="A1118" s="117" t="s">
        <v>73</v>
      </c>
      <c r="B1118" s="117" t="s">
        <v>155</v>
      </c>
      <c r="C1118" s="117" t="s">
        <v>157</v>
      </c>
      <c r="D1118" s="117" t="s">
        <v>122</v>
      </c>
      <c r="E1118" s="117">
        <v>12</v>
      </c>
      <c r="F1118" s="117">
        <v>46141.387499999997</v>
      </c>
      <c r="G1118" s="117">
        <v>46141.395833333336</v>
      </c>
    </row>
    <row r="1119" spans="1:7" x14ac:dyDescent="0.25">
      <c r="A1119" s="117" t="s">
        <v>73</v>
      </c>
      <c r="B1119" s="117" t="s">
        <v>125</v>
      </c>
      <c r="C1119" s="117"/>
      <c r="D1119" s="117" t="s">
        <v>122</v>
      </c>
      <c r="E1119" s="117">
        <v>90</v>
      </c>
      <c r="F1119" s="117">
        <v>46141.395833333336</v>
      </c>
      <c r="G1119" s="117">
        <v>46141.458333333336</v>
      </c>
    </row>
    <row r="1120" spans="1:7" x14ac:dyDescent="0.25">
      <c r="A1120" s="117" t="s">
        <v>73</v>
      </c>
      <c r="B1120" s="117" t="s">
        <v>134</v>
      </c>
      <c r="C1120" s="117"/>
      <c r="D1120" s="117" t="s">
        <v>122</v>
      </c>
      <c r="E1120" s="117">
        <v>15</v>
      </c>
      <c r="F1120" s="117">
        <v>46141.458333333336</v>
      </c>
      <c r="G1120" s="117">
        <v>46141.46875</v>
      </c>
    </row>
    <row r="1121" spans="1:7" x14ac:dyDescent="0.25">
      <c r="A1121" s="117" t="s">
        <v>73</v>
      </c>
      <c r="B1121" s="117" t="s">
        <v>125</v>
      </c>
      <c r="C1121" s="117"/>
      <c r="D1121" s="117" t="s">
        <v>122</v>
      </c>
      <c r="E1121" s="117">
        <v>11</v>
      </c>
      <c r="F1121" s="117">
        <v>46141.46875</v>
      </c>
      <c r="G1121" s="117">
        <v>46141.476388888892</v>
      </c>
    </row>
    <row r="1122" spans="1:7" x14ac:dyDescent="0.25">
      <c r="A1122" s="117" t="s">
        <v>73</v>
      </c>
      <c r="B1122" s="117" t="s">
        <v>135</v>
      </c>
      <c r="C1122" s="117"/>
      <c r="D1122" s="117" t="s">
        <v>124</v>
      </c>
      <c r="E1122" s="117">
        <v>5</v>
      </c>
      <c r="F1122" s="117">
        <v>46141.476388888892</v>
      </c>
      <c r="G1122" s="117">
        <v>46141.479861111111</v>
      </c>
    </row>
    <row r="1123" spans="1:7" x14ac:dyDescent="0.25">
      <c r="A1123" s="117" t="s">
        <v>73</v>
      </c>
      <c r="B1123" s="117" t="s">
        <v>125</v>
      </c>
      <c r="C1123" s="117"/>
      <c r="D1123" s="117" t="s">
        <v>122</v>
      </c>
      <c r="E1123" s="117">
        <v>104</v>
      </c>
      <c r="F1123" s="117">
        <v>46141.479861111111</v>
      </c>
      <c r="G1123" s="117">
        <v>46141.552083333336</v>
      </c>
    </row>
    <row r="1124" spans="1:7" x14ac:dyDescent="0.25">
      <c r="A1124" s="117" t="s">
        <v>73</v>
      </c>
      <c r="B1124" s="117" t="s">
        <v>126</v>
      </c>
      <c r="C1124" s="117"/>
      <c r="D1124" s="117" t="s">
        <v>124</v>
      </c>
      <c r="E1124" s="117">
        <v>30</v>
      </c>
      <c r="F1124" s="117">
        <v>46141.552083333336</v>
      </c>
      <c r="G1124" s="117">
        <v>46141.572916666664</v>
      </c>
    </row>
    <row r="1125" spans="1:7" x14ac:dyDescent="0.25">
      <c r="A1125" s="117" t="s">
        <v>73</v>
      </c>
      <c r="B1125" s="117" t="s">
        <v>125</v>
      </c>
      <c r="C1125" s="117"/>
      <c r="D1125" s="117" t="s">
        <v>122</v>
      </c>
      <c r="E1125" s="117">
        <v>117</v>
      </c>
      <c r="F1125" s="117">
        <v>46141.572916666664</v>
      </c>
      <c r="G1125" s="117">
        <v>46141.654166666667</v>
      </c>
    </row>
    <row r="1126" spans="1:7" x14ac:dyDescent="0.25">
      <c r="A1126" s="117" t="s">
        <v>73</v>
      </c>
      <c r="B1126" s="117" t="s">
        <v>135</v>
      </c>
      <c r="C1126" s="117"/>
      <c r="D1126" s="117" t="s">
        <v>124</v>
      </c>
      <c r="E1126" s="117">
        <v>8</v>
      </c>
      <c r="F1126" s="117">
        <v>46141.654166666667</v>
      </c>
      <c r="G1126" s="117">
        <v>46141.659722222219</v>
      </c>
    </row>
    <row r="1127" spans="1:7" x14ac:dyDescent="0.25">
      <c r="A1127" s="117" t="s">
        <v>73</v>
      </c>
      <c r="B1127" s="117" t="s">
        <v>125</v>
      </c>
      <c r="C1127" s="117"/>
      <c r="D1127" s="117" t="s">
        <v>122</v>
      </c>
      <c r="E1127" s="117">
        <v>25</v>
      </c>
      <c r="F1127" s="117">
        <v>46141.659722222219</v>
      </c>
      <c r="G1127" s="117">
        <v>46141.677083333336</v>
      </c>
    </row>
    <row r="1128" spans="1:7" x14ac:dyDescent="0.25">
      <c r="A1128" s="117" t="s">
        <v>73</v>
      </c>
      <c r="B1128" s="117" t="s">
        <v>134</v>
      </c>
      <c r="C1128" s="117"/>
      <c r="D1128" s="117" t="s">
        <v>122</v>
      </c>
      <c r="E1128" s="117">
        <v>15</v>
      </c>
      <c r="F1128" s="117">
        <v>46141.677083333336</v>
      </c>
      <c r="G1128" s="117">
        <v>46141.6875</v>
      </c>
    </row>
    <row r="1129" spans="1:7" x14ac:dyDescent="0.25">
      <c r="A1129" s="117" t="s">
        <v>73</v>
      </c>
      <c r="B1129" s="117" t="s">
        <v>125</v>
      </c>
      <c r="C1129" s="117"/>
      <c r="D1129" s="117" t="s">
        <v>122</v>
      </c>
      <c r="E1129" s="117">
        <v>90</v>
      </c>
      <c r="F1129" s="117">
        <v>46141.6875</v>
      </c>
      <c r="G1129" s="117">
        <v>46141.75</v>
      </c>
    </row>
    <row r="1130" spans="1:7" x14ac:dyDescent="0.25">
      <c r="A1130" s="117" t="s">
        <v>73</v>
      </c>
      <c r="B1130" s="117" t="s">
        <v>123</v>
      </c>
      <c r="C1130" s="117"/>
      <c r="D1130" s="117" t="s">
        <v>124</v>
      </c>
      <c r="E1130" s="117">
        <v>60</v>
      </c>
      <c r="F1130" s="117">
        <v>46141.75</v>
      </c>
      <c r="G1130" s="117">
        <v>46141.791666666664</v>
      </c>
    </row>
    <row r="1131" spans="1:7" x14ac:dyDescent="0.25">
      <c r="A1131" s="117" t="s">
        <v>73</v>
      </c>
      <c r="B1131" s="117" t="s">
        <v>125</v>
      </c>
      <c r="C1131" s="117"/>
      <c r="D1131" s="117" t="s">
        <v>122</v>
      </c>
      <c r="E1131" s="117">
        <v>120</v>
      </c>
      <c r="F1131" s="117">
        <v>46142.395833333336</v>
      </c>
      <c r="G1131" s="117">
        <v>46142.479166666664</v>
      </c>
    </row>
    <row r="1132" spans="1:7" x14ac:dyDescent="0.25">
      <c r="A1132" s="117" t="s">
        <v>73</v>
      </c>
      <c r="B1132" s="117" t="s">
        <v>134</v>
      </c>
      <c r="C1132" s="117"/>
      <c r="D1132" s="117" t="s">
        <v>122</v>
      </c>
      <c r="E1132" s="117">
        <v>15</v>
      </c>
      <c r="F1132" s="117">
        <v>46142.479166666664</v>
      </c>
      <c r="G1132" s="117">
        <v>46142.489583333336</v>
      </c>
    </row>
    <row r="1133" spans="1:7" x14ac:dyDescent="0.25">
      <c r="A1133" s="117" t="s">
        <v>73</v>
      </c>
      <c r="B1133" s="117" t="s">
        <v>125</v>
      </c>
      <c r="C1133" s="117"/>
      <c r="D1133" s="117" t="s">
        <v>122</v>
      </c>
      <c r="E1133" s="117">
        <v>105</v>
      </c>
      <c r="F1133" s="117">
        <v>46142.489583333336</v>
      </c>
      <c r="G1133" s="117">
        <v>46142.5625</v>
      </c>
    </row>
    <row r="1134" spans="1:7" x14ac:dyDescent="0.25">
      <c r="A1134" s="117" t="s">
        <v>73</v>
      </c>
      <c r="B1134" s="117" t="s">
        <v>126</v>
      </c>
      <c r="C1134" s="117"/>
      <c r="D1134" s="117" t="s">
        <v>124</v>
      </c>
      <c r="E1134" s="117">
        <v>30</v>
      </c>
      <c r="F1134" s="117">
        <v>46142.5625</v>
      </c>
      <c r="G1134" s="117">
        <v>46142.583333333336</v>
      </c>
    </row>
    <row r="1135" spans="1:7" x14ac:dyDescent="0.25">
      <c r="A1135" s="117" t="s">
        <v>73</v>
      </c>
      <c r="B1135" s="117" t="s">
        <v>125</v>
      </c>
      <c r="C1135" s="117"/>
      <c r="D1135" s="117" t="s">
        <v>122</v>
      </c>
      <c r="E1135" s="117">
        <v>135</v>
      </c>
      <c r="F1135" s="117">
        <v>46142.583333333336</v>
      </c>
      <c r="G1135" s="117">
        <v>46142.677083333336</v>
      </c>
    </row>
    <row r="1136" spans="1:7" x14ac:dyDescent="0.25">
      <c r="A1136" s="117" t="s">
        <v>73</v>
      </c>
      <c r="B1136" s="117" t="s">
        <v>134</v>
      </c>
      <c r="C1136" s="117"/>
      <c r="D1136" s="117" t="s">
        <v>122</v>
      </c>
      <c r="E1136" s="117">
        <v>15</v>
      </c>
      <c r="F1136" s="117">
        <v>46142.677083333336</v>
      </c>
      <c r="G1136" s="117">
        <v>46142.6875</v>
      </c>
    </row>
    <row r="1137" spans="1:7" x14ac:dyDescent="0.25">
      <c r="A1137" s="117" t="s">
        <v>73</v>
      </c>
      <c r="B1137" s="117" t="s">
        <v>125</v>
      </c>
      <c r="C1137" s="117"/>
      <c r="D1137" s="117" t="s">
        <v>122</v>
      </c>
      <c r="E1137" s="117">
        <v>90</v>
      </c>
      <c r="F1137" s="117">
        <v>46142.6875</v>
      </c>
      <c r="G1137" s="117">
        <v>46142.75</v>
      </c>
    </row>
    <row r="1138" spans="1:7" x14ac:dyDescent="0.25">
      <c r="A1138" s="117" t="s">
        <v>73</v>
      </c>
      <c r="B1138" s="117" t="s">
        <v>123</v>
      </c>
      <c r="C1138" s="117"/>
      <c r="D1138" s="117" t="s">
        <v>124</v>
      </c>
      <c r="E1138" s="117">
        <v>60</v>
      </c>
      <c r="F1138" s="117">
        <v>46142.75</v>
      </c>
      <c r="G1138" s="117">
        <v>46142.791666666664</v>
      </c>
    </row>
    <row r="1139" spans="1:7" x14ac:dyDescent="0.25">
      <c r="A1139" s="117" t="s">
        <v>8704</v>
      </c>
      <c r="B1139" s="117" t="s">
        <v>138</v>
      </c>
      <c r="C1139" s="117" t="s">
        <v>8705</v>
      </c>
      <c r="D1139" s="117" t="s">
        <v>124</v>
      </c>
      <c r="E1139" s="117">
        <v>510</v>
      </c>
      <c r="F1139" s="117">
        <v>46113.479166666664</v>
      </c>
      <c r="G1139" s="117">
        <v>46113.833333333336</v>
      </c>
    </row>
    <row r="1140" spans="1:7" x14ac:dyDescent="0.25">
      <c r="A1140" s="117" t="s">
        <v>8704</v>
      </c>
      <c r="B1140" s="117" t="s">
        <v>123</v>
      </c>
      <c r="C1140" s="117"/>
      <c r="D1140" s="117" t="s">
        <v>124</v>
      </c>
      <c r="E1140" s="117">
        <v>60</v>
      </c>
      <c r="F1140" s="117">
        <v>46113.833333333336</v>
      </c>
      <c r="G1140" s="117">
        <v>46113.875</v>
      </c>
    </row>
    <row r="1141" spans="1:7" x14ac:dyDescent="0.25">
      <c r="A1141" s="117" t="s">
        <v>8704</v>
      </c>
      <c r="B1141" s="117" t="s">
        <v>138</v>
      </c>
      <c r="C1141" s="117" t="s">
        <v>8705</v>
      </c>
      <c r="D1141" s="117" t="s">
        <v>124</v>
      </c>
      <c r="E1141" s="117">
        <v>510</v>
      </c>
      <c r="F1141" s="117">
        <v>46114.479166666664</v>
      </c>
      <c r="G1141" s="117">
        <v>46114.833333333336</v>
      </c>
    </row>
    <row r="1142" spans="1:7" x14ac:dyDescent="0.25">
      <c r="A1142" s="117" t="s">
        <v>8704</v>
      </c>
      <c r="B1142" s="117" t="s">
        <v>123</v>
      </c>
      <c r="C1142" s="117"/>
      <c r="D1142" s="117" t="s">
        <v>124</v>
      </c>
      <c r="E1142" s="117">
        <v>60</v>
      </c>
      <c r="F1142" s="117">
        <v>46114.833333333336</v>
      </c>
      <c r="G1142" s="117">
        <v>46114.875</v>
      </c>
    </row>
    <row r="1143" spans="1:7" x14ac:dyDescent="0.25">
      <c r="A1143" s="117" t="s">
        <v>8704</v>
      </c>
      <c r="B1143" s="117" t="s">
        <v>138</v>
      </c>
      <c r="C1143" s="117" t="s">
        <v>8705</v>
      </c>
      <c r="D1143" s="117" t="s">
        <v>124</v>
      </c>
      <c r="E1143" s="117">
        <v>510</v>
      </c>
      <c r="F1143" s="117">
        <v>46115.479166666664</v>
      </c>
      <c r="G1143" s="117">
        <v>46115.833333333336</v>
      </c>
    </row>
    <row r="1144" spans="1:7" x14ac:dyDescent="0.25">
      <c r="A1144" s="117" t="s">
        <v>8704</v>
      </c>
      <c r="B1144" s="117" t="s">
        <v>123</v>
      </c>
      <c r="C1144" s="117"/>
      <c r="D1144" s="117" t="s">
        <v>124</v>
      </c>
      <c r="E1144" s="117">
        <v>60</v>
      </c>
      <c r="F1144" s="117">
        <v>46115.833333333336</v>
      </c>
      <c r="G1144" s="117">
        <v>46115.875</v>
      </c>
    </row>
    <row r="1145" spans="1:7" x14ac:dyDescent="0.25">
      <c r="A1145" s="117" t="s">
        <v>8704</v>
      </c>
      <c r="B1145" s="117" t="s">
        <v>138</v>
      </c>
      <c r="C1145" s="117" t="s">
        <v>8705</v>
      </c>
      <c r="D1145" s="117" t="s">
        <v>124</v>
      </c>
      <c r="E1145" s="117">
        <v>510</v>
      </c>
      <c r="F1145" s="117">
        <v>46118.479166666664</v>
      </c>
      <c r="G1145" s="117">
        <v>46118.833333333336</v>
      </c>
    </row>
    <row r="1146" spans="1:7" x14ac:dyDescent="0.25">
      <c r="A1146" s="117" t="s">
        <v>8704</v>
      </c>
      <c r="B1146" s="117" t="s">
        <v>123</v>
      </c>
      <c r="C1146" s="117"/>
      <c r="D1146" s="117" t="s">
        <v>124</v>
      </c>
      <c r="E1146" s="117">
        <v>60</v>
      </c>
      <c r="F1146" s="117">
        <v>46118.833333333336</v>
      </c>
      <c r="G1146" s="117">
        <v>46118.875</v>
      </c>
    </row>
    <row r="1147" spans="1:7" x14ac:dyDescent="0.25">
      <c r="A1147" s="117" t="s">
        <v>8704</v>
      </c>
      <c r="B1147" s="117" t="s">
        <v>138</v>
      </c>
      <c r="C1147" s="117" t="s">
        <v>8705</v>
      </c>
      <c r="D1147" s="117" t="s">
        <v>124</v>
      </c>
      <c r="E1147" s="117">
        <v>510</v>
      </c>
      <c r="F1147" s="117">
        <v>46119.479166666664</v>
      </c>
      <c r="G1147" s="117">
        <v>46119.833333333336</v>
      </c>
    </row>
    <row r="1148" spans="1:7" x14ac:dyDescent="0.25">
      <c r="A1148" s="117" t="s">
        <v>8704</v>
      </c>
      <c r="B1148" s="117" t="s">
        <v>123</v>
      </c>
      <c r="C1148" s="117"/>
      <c r="D1148" s="117" t="s">
        <v>124</v>
      </c>
      <c r="E1148" s="117">
        <v>60</v>
      </c>
      <c r="F1148" s="117">
        <v>46119.833333333336</v>
      </c>
      <c r="G1148" s="117">
        <v>46119.875</v>
      </c>
    </row>
    <row r="1149" spans="1:7" x14ac:dyDescent="0.25">
      <c r="A1149" s="117" t="s">
        <v>8704</v>
      </c>
      <c r="B1149" s="117" t="s">
        <v>138</v>
      </c>
      <c r="C1149" s="117" t="s">
        <v>8705</v>
      </c>
      <c r="D1149" s="117" t="s">
        <v>124</v>
      </c>
      <c r="E1149" s="117">
        <v>510</v>
      </c>
      <c r="F1149" s="117">
        <v>46120.479166666664</v>
      </c>
      <c r="G1149" s="117">
        <v>46120.833333333336</v>
      </c>
    </row>
    <row r="1150" spans="1:7" x14ac:dyDescent="0.25">
      <c r="A1150" s="117" t="s">
        <v>8704</v>
      </c>
      <c r="B1150" s="117" t="s">
        <v>123</v>
      </c>
      <c r="C1150" s="117"/>
      <c r="D1150" s="117" t="s">
        <v>124</v>
      </c>
      <c r="E1150" s="117">
        <v>60</v>
      </c>
      <c r="F1150" s="117">
        <v>46120.833333333336</v>
      </c>
      <c r="G1150" s="117">
        <v>46120.875</v>
      </c>
    </row>
    <row r="1151" spans="1:7" x14ac:dyDescent="0.25">
      <c r="A1151" s="117" t="s">
        <v>8704</v>
      </c>
      <c r="B1151" s="117" t="s">
        <v>138</v>
      </c>
      <c r="C1151" s="117" t="s">
        <v>8705</v>
      </c>
      <c r="D1151" s="117" t="s">
        <v>124</v>
      </c>
      <c r="E1151" s="117">
        <v>510</v>
      </c>
      <c r="F1151" s="117">
        <v>46121.479166666664</v>
      </c>
      <c r="G1151" s="117">
        <v>46121.833333333336</v>
      </c>
    </row>
    <row r="1152" spans="1:7" x14ac:dyDescent="0.25">
      <c r="A1152" s="117" t="s">
        <v>8704</v>
      </c>
      <c r="B1152" s="117" t="s">
        <v>123</v>
      </c>
      <c r="C1152" s="117"/>
      <c r="D1152" s="117" t="s">
        <v>124</v>
      </c>
      <c r="E1152" s="117">
        <v>60</v>
      </c>
      <c r="F1152" s="117">
        <v>46121.833333333336</v>
      </c>
      <c r="G1152" s="117">
        <v>46121.875</v>
      </c>
    </row>
    <row r="1153" spans="1:7" x14ac:dyDescent="0.25">
      <c r="A1153" s="117" t="s">
        <v>8704</v>
      </c>
      <c r="B1153" s="117" t="s">
        <v>138</v>
      </c>
      <c r="C1153" s="117" t="s">
        <v>8705</v>
      </c>
      <c r="D1153" s="117" t="s">
        <v>124</v>
      </c>
      <c r="E1153" s="117">
        <v>510</v>
      </c>
      <c r="F1153" s="117">
        <v>46122.479166666664</v>
      </c>
      <c r="G1153" s="117">
        <v>46122.833333333336</v>
      </c>
    </row>
    <row r="1154" spans="1:7" x14ac:dyDescent="0.25">
      <c r="A1154" s="117" t="s">
        <v>8704</v>
      </c>
      <c r="B1154" s="117" t="s">
        <v>123</v>
      </c>
      <c r="C1154" s="117"/>
      <c r="D1154" s="117" t="s">
        <v>124</v>
      </c>
      <c r="E1154" s="117">
        <v>60</v>
      </c>
      <c r="F1154" s="117">
        <v>46122.833333333336</v>
      </c>
      <c r="G1154" s="117">
        <v>46122.875</v>
      </c>
    </row>
    <row r="1155" spans="1:7" x14ac:dyDescent="0.25">
      <c r="A1155" s="117" t="s">
        <v>8704</v>
      </c>
      <c r="B1155" s="117" t="s">
        <v>138</v>
      </c>
      <c r="C1155" s="117" t="s">
        <v>8705</v>
      </c>
      <c r="D1155" s="117" t="s">
        <v>124</v>
      </c>
      <c r="E1155" s="117">
        <v>510</v>
      </c>
      <c r="F1155" s="117">
        <v>46125.479166666664</v>
      </c>
      <c r="G1155" s="117">
        <v>46125.833333333336</v>
      </c>
    </row>
    <row r="1156" spans="1:7" x14ac:dyDescent="0.25">
      <c r="A1156" s="117" t="s">
        <v>8704</v>
      </c>
      <c r="B1156" s="117" t="s">
        <v>123</v>
      </c>
      <c r="C1156" s="117"/>
      <c r="D1156" s="117" t="s">
        <v>124</v>
      </c>
      <c r="E1156" s="117">
        <v>60</v>
      </c>
      <c r="F1156" s="117">
        <v>46125.833333333336</v>
      </c>
      <c r="G1156" s="117">
        <v>46125.875</v>
      </c>
    </row>
    <row r="1157" spans="1:7" x14ac:dyDescent="0.25">
      <c r="A1157" s="117" t="s">
        <v>8704</v>
      </c>
      <c r="B1157" s="117" t="s">
        <v>138</v>
      </c>
      <c r="C1157" s="117" t="s">
        <v>8705</v>
      </c>
      <c r="D1157" s="117" t="s">
        <v>124</v>
      </c>
      <c r="E1157" s="117">
        <v>510</v>
      </c>
      <c r="F1157" s="117">
        <v>46126.479166666664</v>
      </c>
      <c r="G1157" s="117">
        <v>46126.833333333336</v>
      </c>
    </row>
    <row r="1158" spans="1:7" x14ac:dyDescent="0.25">
      <c r="A1158" s="117" t="s">
        <v>8704</v>
      </c>
      <c r="B1158" s="117" t="s">
        <v>123</v>
      </c>
      <c r="C1158" s="117"/>
      <c r="D1158" s="117" t="s">
        <v>124</v>
      </c>
      <c r="E1158" s="117">
        <v>60</v>
      </c>
      <c r="F1158" s="117">
        <v>46126.833333333336</v>
      </c>
      <c r="G1158" s="117">
        <v>46126.875</v>
      </c>
    </row>
    <row r="1159" spans="1:7" x14ac:dyDescent="0.25">
      <c r="A1159" s="117" t="s">
        <v>8704</v>
      </c>
      <c r="B1159" s="117" t="s">
        <v>131</v>
      </c>
      <c r="C1159" s="117"/>
      <c r="D1159" s="117" t="s">
        <v>124</v>
      </c>
      <c r="E1159" s="117">
        <v>510</v>
      </c>
      <c r="F1159" s="117">
        <v>46127.479166666664</v>
      </c>
      <c r="G1159" s="117">
        <v>46127.833333333336</v>
      </c>
    </row>
    <row r="1160" spans="1:7" x14ac:dyDescent="0.25">
      <c r="A1160" s="117" t="s">
        <v>8704</v>
      </c>
      <c r="B1160" s="117" t="s">
        <v>123</v>
      </c>
      <c r="C1160" s="117"/>
      <c r="D1160" s="117" t="s">
        <v>124</v>
      </c>
      <c r="E1160" s="117">
        <v>60</v>
      </c>
      <c r="F1160" s="117">
        <v>46127.833333333336</v>
      </c>
      <c r="G1160" s="117">
        <v>46127.875</v>
      </c>
    </row>
    <row r="1161" spans="1:7" x14ac:dyDescent="0.25">
      <c r="A1161" s="117" t="s">
        <v>8704</v>
      </c>
      <c r="B1161" s="117" t="s">
        <v>136</v>
      </c>
      <c r="C1161" s="117"/>
      <c r="D1161" s="117" t="s">
        <v>124</v>
      </c>
      <c r="E1161" s="117">
        <v>510</v>
      </c>
      <c r="F1161" s="117">
        <v>46128.479166666664</v>
      </c>
      <c r="G1161" s="117">
        <v>46128.833333333336</v>
      </c>
    </row>
    <row r="1162" spans="1:7" x14ac:dyDescent="0.25">
      <c r="A1162" s="117" t="s">
        <v>8704</v>
      </c>
      <c r="B1162" s="117" t="s">
        <v>123</v>
      </c>
      <c r="C1162" s="117"/>
      <c r="D1162" s="117" t="s">
        <v>124</v>
      </c>
      <c r="E1162" s="117">
        <v>60</v>
      </c>
      <c r="F1162" s="117">
        <v>46128.833333333336</v>
      </c>
      <c r="G1162" s="117">
        <v>46128.875</v>
      </c>
    </row>
    <row r="1163" spans="1:7" x14ac:dyDescent="0.25">
      <c r="A1163" s="117" t="s">
        <v>8704</v>
      </c>
      <c r="B1163" s="117" t="s">
        <v>136</v>
      </c>
      <c r="C1163" s="117"/>
      <c r="D1163" s="117" t="s">
        <v>124</v>
      </c>
      <c r="E1163" s="117">
        <v>510</v>
      </c>
      <c r="F1163" s="117">
        <v>46129.479166666664</v>
      </c>
      <c r="G1163" s="117">
        <v>46129.833333333336</v>
      </c>
    </row>
    <row r="1164" spans="1:7" x14ac:dyDescent="0.25">
      <c r="A1164" s="117" t="s">
        <v>8704</v>
      </c>
      <c r="B1164" s="117" t="s">
        <v>123</v>
      </c>
      <c r="C1164" s="117"/>
      <c r="D1164" s="117" t="s">
        <v>124</v>
      </c>
      <c r="E1164" s="117">
        <v>60</v>
      </c>
      <c r="F1164" s="117">
        <v>46129.833333333336</v>
      </c>
      <c r="G1164" s="117">
        <v>46129.875</v>
      </c>
    </row>
    <row r="1165" spans="1:7" x14ac:dyDescent="0.25">
      <c r="A1165" s="117" t="s">
        <v>214</v>
      </c>
      <c r="B1165" s="117" t="s">
        <v>155</v>
      </c>
      <c r="C1165" s="117" t="s">
        <v>157</v>
      </c>
      <c r="D1165" s="117" t="s">
        <v>122</v>
      </c>
      <c r="E1165" s="117">
        <v>6</v>
      </c>
      <c r="F1165" s="117">
        <v>46113.39166666667</v>
      </c>
      <c r="G1165" s="117">
        <v>46113.395833333336</v>
      </c>
    </row>
    <row r="1166" spans="1:7" x14ac:dyDescent="0.25">
      <c r="A1166" s="117" t="s">
        <v>214</v>
      </c>
      <c r="B1166" s="117" t="s">
        <v>125</v>
      </c>
      <c r="C1166" s="117"/>
      <c r="D1166" s="117" t="s">
        <v>122</v>
      </c>
      <c r="E1166" s="117">
        <v>75</v>
      </c>
      <c r="F1166" s="117">
        <v>46113.395833333336</v>
      </c>
      <c r="G1166" s="117">
        <v>46113.447916666664</v>
      </c>
    </row>
    <row r="1167" spans="1:7" x14ac:dyDescent="0.25">
      <c r="A1167" s="117" t="s">
        <v>214</v>
      </c>
      <c r="B1167" s="117" t="s">
        <v>134</v>
      </c>
      <c r="C1167" s="117"/>
      <c r="D1167" s="117" t="s">
        <v>122</v>
      </c>
      <c r="E1167" s="117">
        <v>15</v>
      </c>
      <c r="F1167" s="117">
        <v>46113.447916666664</v>
      </c>
      <c r="G1167" s="117">
        <v>46113.458333333336</v>
      </c>
    </row>
    <row r="1168" spans="1:7" x14ac:dyDescent="0.25">
      <c r="A1168" s="117" t="s">
        <v>214</v>
      </c>
      <c r="B1168" s="117" t="s">
        <v>125</v>
      </c>
      <c r="C1168" s="117"/>
      <c r="D1168" s="117" t="s">
        <v>122</v>
      </c>
      <c r="E1168" s="117">
        <v>135</v>
      </c>
      <c r="F1168" s="117">
        <v>46113.458333333336</v>
      </c>
      <c r="G1168" s="117">
        <v>46113.552083333336</v>
      </c>
    </row>
    <row r="1169" spans="1:7" x14ac:dyDescent="0.25">
      <c r="A1169" s="117" t="s">
        <v>214</v>
      </c>
      <c r="B1169" s="117" t="s">
        <v>126</v>
      </c>
      <c r="C1169" s="117"/>
      <c r="D1169" s="117" t="s">
        <v>124</v>
      </c>
      <c r="E1169" s="117">
        <v>30</v>
      </c>
      <c r="F1169" s="117">
        <v>46113.552083333336</v>
      </c>
      <c r="G1169" s="117">
        <v>46113.572916666664</v>
      </c>
    </row>
    <row r="1170" spans="1:7" x14ac:dyDescent="0.25">
      <c r="A1170" s="117" t="s">
        <v>214</v>
      </c>
      <c r="B1170" s="117" t="s">
        <v>125</v>
      </c>
      <c r="C1170" s="117"/>
      <c r="D1170" s="117" t="s">
        <v>122</v>
      </c>
      <c r="E1170" s="117">
        <v>165</v>
      </c>
      <c r="F1170" s="117">
        <v>46113.572916666664</v>
      </c>
      <c r="G1170" s="117">
        <v>46113.6875</v>
      </c>
    </row>
    <row r="1171" spans="1:7" x14ac:dyDescent="0.25">
      <c r="A1171" s="117" t="s">
        <v>214</v>
      </c>
      <c r="B1171" s="117" t="s">
        <v>134</v>
      </c>
      <c r="C1171" s="117"/>
      <c r="D1171" s="117" t="s">
        <v>122</v>
      </c>
      <c r="E1171" s="117">
        <v>15</v>
      </c>
      <c r="F1171" s="117">
        <v>46113.6875</v>
      </c>
      <c r="G1171" s="117">
        <v>46113.697916666664</v>
      </c>
    </row>
    <row r="1172" spans="1:7" x14ac:dyDescent="0.25">
      <c r="A1172" s="117" t="s">
        <v>214</v>
      </c>
      <c r="B1172" s="117" t="s">
        <v>125</v>
      </c>
      <c r="C1172" s="117"/>
      <c r="D1172" s="117" t="s">
        <v>122</v>
      </c>
      <c r="E1172" s="117">
        <v>75</v>
      </c>
      <c r="F1172" s="117">
        <v>46113.697916666664</v>
      </c>
      <c r="G1172" s="117">
        <v>46113.75</v>
      </c>
    </row>
    <row r="1173" spans="1:7" x14ac:dyDescent="0.25">
      <c r="A1173" s="117" t="s">
        <v>214</v>
      </c>
      <c r="B1173" s="117" t="s">
        <v>123</v>
      </c>
      <c r="C1173" s="117"/>
      <c r="D1173" s="117" t="s">
        <v>124</v>
      </c>
      <c r="E1173" s="117">
        <v>60</v>
      </c>
      <c r="F1173" s="117">
        <v>46113.75</v>
      </c>
      <c r="G1173" s="117">
        <v>46113.791666666664</v>
      </c>
    </row>
    <row r="1174" spans="1:7" x14ac:dyDescent="0.25">
      <c r="A1174" s="117" t="s">
        <v>214</v>
      </c>
      <c r="B1174" s="117" t="s">
        <v>125</v>
      </c>
      <c r="C1174" s="117"/>
      <c r="D1174" s="117" t="s">
        <v>122</v>
      </c>
      <c r="E1174" s="117">
        <v>90</v>
      </c>
      <c r="F1174" s="117">
        <v>46114.395833333336</v>
      </c>
      <c r="G1174" s="117">
        <v>46114.458333333336</v>
      </c>
    </row>
    <row r="1175" spans="1:7" x14ac:dyDescent="0.25">
      <c r="A1175" s="117" t="s">
        <v>214</v>
      </c>
      <c r="B1175" s="117" t="s">
        <v>142</v>
      </c>
      <c r="C1175" s="117" t="s">
        <v>8706</v>
      </c>
      <c r="D1175" s="117" t="s">
        <v>122</v>
      </c>
      <c r="E1175" s="117">
        <v>15</v>
      </c>
      <c r="F1175" s="117">
        <v>46114.458333333336</v>
      </c>
      <c r="G1175" s="117">
        <v>46114.46875</v>
      </c>
    </row>
    <row r="1176" spans="1:7" x14ac:dyDescent="0.25">
      <c r="A1176" s="117" t="s">
        <v>214</v>
      </c>
      <c r="B1176" s="117" t="s">
        <v>134</v>
      </c>
      <c r="C1176" s="117"/>
      <c r="D1176" s="117" t="s">
        <v>122</v>
      </c>
      <c r="E1176" s="117">
        <v>15</v>
      </c>
      <c r="F1176" s="117">
        <v>46114.46875</v>
      </c>
      <c r="G1176" s="117">
        <v>46114.479166666664</v>
      </c>
    </row>
    <row r="1177" spans="1:7" x14ac:dyDescent="0.25">
      <c r="A1177" s="117" t="s">
        <v>214</v>
      </c>
      <c r="B1177" s="117" t="s">
        <v>125</v>
      </c>
      <c r="C1177" s="117"/>
      <c r="D1177" s="117" t="s">
        <v>122</v>
      </c>
      <c r="E1177" s="117">
        <v>165</v>
      </c>
      <c r="F1177" s="117">
        <v>46114.479166666664</v>
      </c>
      <c r="G1177" s="117">
        <v>46114.59375</v>
      </c>
    </row>
    <row r="1178" spans="1:7" x14ac:dyDescent="0.25">
      <c r="A1178" s="117" t="s">
        <v>214</v>
      </c>
      <c r="B1178" s="117" t="s">
        <v>126</v>
      </c>
      <c r="C1178" s="117"/>
      <c r="D1178" s="117" t="s">
        <v>124</v>
      </c>
      <c r="E1178" s="117">
        <v>30</v>
      </c>
      <c r="F1178" s="117">
        <v>46114.59375</v>
      </c>
      <c r="G1178" s="117">
        <v>46114.614583333336</v>
      </c>
    </row>
    <row r="1179" spans="1:7" x14ac:dyDescent="0.25">
      <c r="A1179" s="117" t="s">
        <v>214</v>
      </c>
      <c r="B1179" s="117" t="s">
        <v>125</v>
      </c>
      <c r="C1179" s="117"/>
      <c r="D1179" s="117" t="s">
        <v>122</v>
      </c>
      <c r="E1179" s="117">
        <v>120</v>
      </c>
      <c r="F1179" s="117">
        <v>46114.614583333336</v>
      </c>
      <c r="G1179" s="117">
        <v>46114.697916666664</v>
      </c>
    </row>
    <row r="1180" spans="1:7" x14ac:dyDescent="0.25">
      <c r="A1180" s="117" t="s">
        <v>214</v>
      </c>
      <c r="B1180" s="117" t="s">
        <v>134</v>
      </c>
      <c r="C1180" s="117"/>
      <c r="D1180" s="117" t="s">
        <v>122</v>
      </c>
      <c r="E1180" s="117">
        <v>15</v>
      </c>
      <c r="F1180" s="117">
        <v>46114.697916666664</v>
      </c>
      <c r="G1180" s="117">
        <v>46114.708333333336</v>
      </c>
    </row>
    <row r="1181" spans="1:7" x14ac:dyDescent="0.25">
      <c r="A1181" s="117" t="s">
        <v>214</v>
      </c>
      <c r="B1181" s="117" t="s">
        <v>125</v>
      </c>
      <c r="C1181" s="117"/>
      <c r="D1181" s="117" t="s">
        <v>122</v>
      </c>
      <c r="E1181" s="117">
        <v>60</v>
      </c>
      <c r="F1181" s="117">
        <v>46114.708333333336</v>
      </c>
      <c r="G1181" s="117">
        <v>46114.75</v>
      </c>
    </row>
    <row r="1182" spans="1:7" x14ac:dyDescent="0.25">
      <c r="A1182" s="117" t="s">
        <v>214</v>
      </c>
      <c r="B1182" s="117" t="s">
        <v>123</v>
      </c>
      <c r="C1182" s="117"/>
      <c r="D1182" s="117" t="s">
        <v>124</v>
      </c>
      <c r="E1182" s="117">
        <v>60</v>
      </c>
      <c r="F1182" s="117">
        <v>46114.75</v>
      </c>
      <c r="G1182" s="117">
        <v>46114.791666666664</v>
      </c>
    </row>
    <row r="1183" spans="1:7" x14ac:dyDescent="0.25">
      <c r="A1183" s="117" t="s">
        <v>214</v>
      </c>
      <c r="B1183" s="117" t="s">
        <v>125</v>
      </c>
      <c r="C1183" s="117"/>
      <c r="D1183" s="117" t="s">
        <v>122</v>
      </c>
      <c r="E1183" s="117">
        <v>90</v>
      </c>
      <c r="F1183" s="117">
        <v>46115.395833333336</v>
      </c>
      <c r="G1183" s="117">
        <v>46115.458333333336</v>
      </c>
    </row>
    <row r="1184" spans="1:7" x14ac:dyDescent="0.25">
      <c r="A1184" s="117" t="s">
        <v>214</v>
      </c>
      <c r="B1184" s="117" t="s">
        <v>134</v>
      </c>
      <c r="C1184" s="117"/>
      <c r="D1184" s="117" t="s">
        <v>122</v>
      </c>
      <c r="E1184" s="117">
        <v>15</v>
      </c>
      <c r="F1184" s="117">
        <v>46115.458333333336</v>
      </c>
      <c r="G1184" s="117">
        <v>46115.46875</v>
      </c>
    </row>
    <row r="1185" spans="1:7" x14ac:dyDescent="0.25">
      <c r="A1185" s="117" t="s">
        <v>214</v>
      </c>
      <c r="B1185" s="117" t="s">
        <v>125</v>
      </c>
      <c r="C1185" s="117"/>
      <c r="D1185" s="117" t="s">
        <v>122</v>
      </c>
      <c r="E1185" s="117">
        <v>75</v>
      </c>
      <c r="F1185" s="117">
        <v>46115.46875</v>
      </c>
      <c r="G1185" s="117">
        <v>46115.520833333336</v>
      </c>
    </row>
    <row r="1186" spans="1:7" x14ac:dyDescent="0.25">
      <c r="A1186" s="117" t="s">
        <v>214</v>
      </c>
      <c r="B1186" s="117" t="s">
        <v>142</v>
      </c>
      <c r="C1186" s="117" t="s">
        <v>143</v>
      </c>
      <c r="D1186" s="117" t="s">
        <v>122</v>
      </c>
      <c r="E1186" s="117">
        <v>30</v>
      </c>
      <c r="F1186" s="117">
        <v>46115.520833333336</v>
      </c>
      <c r="G1186" s="117">
        <v>46115.541666666664</v>
      </c>
    </row>
    <row r="1187" spans="1:7" x14ac:dyDescent="0.25">
      <c r="A1187" s="117" t="s">
        <v>214</v>
      </c>
      <c r="B1187" s="117" t="s">
        <v>125</v>
      </c>
      <c r="C1187" s="117"/>
      <c r="D1187" s="117" t="s">
        <v>122</v>
      </c>
      <c r="E1187" s="117">
        <v>60</v>
      </c>
      <c r="F1187" s="117">
        <v>46115.541666666664</v>
      </c>
      <c r="G1187" s="117">
        <v>46115.583333333336</v>
      </c>
    </row>
    <row r="1188" spans="1:7" x14ac:dyDescent="0.25">
      <c r="A1188" s="117" t="s">
        <v>214</v>
      </c>
      <c r="B1188" s="117" t="s">
        <v>126</v>
      </c>
      <c r="C1188" s="117"/>
      <c r="D1188" s="117" t="s">
        <v>124</v>
      </c>
      <c r="E1188" s="117">
        <v>30</v>
      </c>
      <c r="F1188" s="117">
        <v>46115.583333333336</v>
      </c>
      <c r="G1188" s="117">
        <v>46115.604166666664</v>
      </c>
    </row>
    <row r="1189" spans="1:7" x14ac:dyDescent="0.25">
      <c r="A1189" s="117" t="s">
        <v>214</v>
      </c>
      <c r="B1189" s="117" t="s">
        <v>125</v>
      </c>
      <c r="C1189" s="117"/>
      <c r="D1189" s="117" t="s">
        <v>122</v>
      </c>
      <c r="E1189" s="117">
        <v>120</v>
      </c>
      <c r="F1189" s="117">
        <v>46115.604166666664</v>
      </c>
      <c r="G1189" s="117">
        <v>46115.6875</v>
      </c>
    </row>
    <row r="1190" spans="1:7" x14ac:dyDescent="0.25">
      <c r="A1190" s="117" t="s">
        <v>214</v>
      </c>
      <c r="B1190" s="117" t="s">
        <v>134</v>
      </c>
      <c r="C1190" s="117"/>
      <c r="D1190" s="117" t="s">
        <v>122</v>
      </c>
      <c r="E1190" s="117">
        <v>15</v>
      </c>
      <c r="F1190" s="117">
        <v>46115.6875</v>
      </c>
      <c r="G1190" s="117">
        <v>46115.697916666664</v>
      </c>
    </row>
    <row r="1191" spans="1:7" x14ac:dyDescent="0.25">
      <c r="A1191" s="117" t="s">
        <v>214</v>
      </c>
      <c r="B1191" s="117" t="s">
        <v>125</v>
      </c>
      <c r="C1191" s="117"/>
      <c r="D1191" s="117" t="s">
        <v>122</v>
      </c>
      <c r="E1191" s="117">
        <v>75</v>
      </c>
      <c r="F1191" s="117">
        <v>46115.697916666664</v>
      </c>
      <c r="G1191" s="117">
        <v>46115.75</v>
      </c>
    </row>
    <row r="1192" spans="1:7" x14ac:dyDescent="0.25">
      <c r="A1192" s="117" t="s">
        <v>214</v>
      </c>
      <c r="B1192" s="117" t="s">
        <v>123</v>
      </c>
      <c r="C1192" s="117"/>
      <c r="D1192" s="117" t="s">
        <v>124</v>
      </c>
      <c r="E1192" s="117">
        <v>60</v>
      </c>
      <c r="F1192" s="117">
        <v>46115.75</v>
      </c>
      <c r="G1192" s="117">
        <v>46115.791666666664</v>
      </c>
    </row>
    <row r="1193" spans="1:7" x14ac:dyDescent="0.25">
      <c r="A1193" s="117" t="s">
        <v>214</v>
      </c>
      <c r="B1193" s="117" t="s">
        <v>155</v>
      </c>
      <c r="C1193" s="117" t="s">
        <v>157</v>
      </c>
      <c r="D1193" s="117" t="s">
        <v>122</v>
      </c>
      <c r="E1193" s="117">
        <v>8</v>
      </c>
      <c r="F1193" s="117">
        <v>46118.390277777777</v>
      </c>
      <c r="G1193" s="117">
        <v>46118.395833333336</v>
      </c>
    </row>
    <row r="1194" spans="1:7" x14ac:dyDescent="0.25">
      <c r="A1194" s="117" t="s">
        <v>214</v>
      </c>
      <c r="B1194" s="117" t="s">
        <v>125</v>
      </c>
      <c r="C1194" s="117"/>
      <c r="D1194" s="117" t="s">
        <v>122</v>
      </c>
      <c r="E1194" s="117">
        <v>105</v>
      </c>
      <c r="F1194" s="117">
        <v>46118.395833333336</v>
      </c>
      <c r="G1194" s="117">
        <v>46118.46875</v>
      </c>
    </row>
    <row r="1195" spans="1:7" x14ac:dyDescent="0.25">
      <c r="A1195" s="117" t="s">
        <v>214</v>
      </c>
      <c r="B1195" s="117" t="s">
        <v>134</v>
      </c>
      <c r="C1195" s="117"/>
      <c r="D1195" s="117" t="s">
        <v>122</v>
      </c>
      <c r="E1195" s="117">
        <v>15</v>
      </c>
      <c r="F1195" s="117">
        <v>46118.46875</v>
      </c>
      <c r="G1195" s="117">
        <v>46118.479166666664</v>
      </c>
    </row>
    <row r="1196" spans="1:7" x14ac:dyDescent="0.25">
      <c r="A1196" s="117" t="s">
        <v>214</v>
      </c>
      <c r="B1196" s="117" t="s">
        <v>125</v>
      </c>
      <c r="C1196" s="117"/>
      <c r="D1196" s="117" t="s">
        <v>122</v>
      </c>
      <c r="E1196" s="117">
        <v>105</v>
      </c>
      <c r="F1196" s="117">
        <v>46118.479166666664</v>
      </c>
      <c r="G1196" s="117">
        <v>46118.552083333336</v>
      </c>
    </row>
    <row r="1197" spans="1:7" x14ac:dyDescent="0.25">
      <c r="A1197" s="117" t="s">
        <v>214</v>
      </c>
      <c r="B1197" s="117" t="s">
        <v>126</v>
      </c>
      <c r="C1197" s="117"/>
      <c r="D1197" s="117" t="s">
        <v>124</v>
      </c>
      <c r="E1197" s="117">
        <v>30</v>
      </c>
      <c r="F1197" s="117">
        <v>46118.552083333336</v>
      </c>
      <c r="G1197" s="117">
        <v>46118.572916666664</v>
      </c>
    </row>
    <row r="1198" spans="1:7" x14ac:dyDescent="0.25">
      <c r="A1198" s="117" t="s">
        <v>214</v>
      </c>
      <c r="B1198" s="117" t="s">
        <v>125</v>
      </c>
      <c r="C1198" s="117"/>
      <c r="D1198" s="117" t="s">
        <v>122</v>
      </c>
      <c r="E1198" s="117">
        <v>165</v>
      </c>
      <c r="F1198" s="117">
        <v>46118.572916666664</v>
      </c>
      <c r="G1198" s="117">
        <v>46118.6875</v>
      </c>
    </row>
    <row r="1199" spans="1:7" x14ac:dyDescent="0.25">
      <c r="A1199" s="117" t="s">
        <v>214</v>
      </c>
      <c r="B1199" s="117" t="s">
        <v>134</v>
      </c>
      <c r="C1199" s="117"/>
      <c r="D1199" s="117" t="s">
        <v>122</v>
      </c>
      <c r="E1199" s="117">
        <v>15</v>
      </c>
      <c r="F1199" s="117">
        <v>46118.6875</v>
      </c>
      <c r="G1199" s="117">
        <v>46118.697916666664</v>
      </c>
    </row>
    <row r="1200" spans="1:7" x14ac:dyDescent="0.25">
      <c r="A1200" s="117" t="s">
        <v>214</v>
      </c>
      <c r="B1200" s="117" t="s">
        <v>125</v>
      </c>
      <c r="C1200" s="117"/>
      <c r="D1200" s="117" t="s">
        <v>122</v>
      </c>
      <c r="E1200" s="117">
        <v>75</v>
      </c>
      <c r="F1200" s="117">
        <v>46118.697916666664</v>
      </c>
      <c r="G1200" s="117">
        <v>46118.75</v>
      </c>
    </row>
    <row r="1201" spans="1:7" x14ac:dyDescent="0.25">
      <c r="A1201" s="117" t="s">
        <v>214</v>
      </c>
      <c r="B1201" s="117" t="s">
        <v>123</v>
      </c>
      <c r="C1201" s="117"/>
      <c r="D1201" s="117" t="s">
        <v>124</v>
      </c>
      <c r="E1201" s="117">
        <v>60</v>
      </c>
      <c r="F1201" s="117">
        <v>46118.75</v>
      </c>
      <c r="G1201" s="117">
        <v>46118.791666666664</v>
      </c>
    </row>
    <row r="1202" spans="1:7" x14ac:dyDescent="0.25">
      <c r="A1202" s="117" t="s">
        <v>214</v>
      </c>
      <c r="B1202" s="117" t="s">
        <v>125</v>
      </c>
      <c r="C1202" s="117"/>
      <c r="D1202" s="117" t="s">
        <v>122</v>
      </c>
      <c r="E1202" s="117">
        <v>105</v>
      </c>
      <c r="F1202" s="117">
        <v>46119.395833333336</v>
      </c>
      <c r="G1202" s="117">
        <v>46119.46875</v>
      </c>
    </row>
    <row r="1203" spans="1:7" x14ac:dyDescent="0.25">
      <c r="A1203" s="117" t="s">
        <v>214</v>
      </c>
      <c r="B1203" s="117" t="s">
        <v>134</v>
      </c>
      <c r="C1203" s="117"/>
      <c r="D1203" s="117" t="s">
        <v>122</v>
      </c>
      <c r="E1203" s="117">
        <v>15</v>
      </c>
      <c r="F1203" s="117">
        <v>46119.46875</v>
      </c>
      <c r="G1203" s="117">
        <v>46119.479166666664</v>
      </c>
    </row>
    <row r="1204" spans="1:7" x14ac:dyDescent="0.25">
      <c r="A1204" s="117" t="s">
        <v>214</v>
      </c>
      <c r="B1204" s="117" t="s">
        <v>125</v>
      </c>
      <c r="C1204" s="117"/>
      <c r="D1204" s="117" t="s">
        <v>122</v>
      </c>
      <c r="E1204" s="117">
        <v>135</v>
      </c>
      <c r="F1204" s="117">
        <v>46119.479166666664</v>
      </c>
      <c r="G1204" s="117">
        <v>46119.572916666664</v>
      </c>
    </row>
    <row r="1205" spans="1:7" x14ac:dyDescent="0.25">
      <c r="A1205" s="117" t="s">
        <v>214</v>
      </c>
      <c r="B1205" s="117" t="s">
        <v>126</v>
      </c>
      <c r="C1205" s="117"/>
      <c r="D1205" s="117" t="s">
        <v>124</v>
      </c>
      <c r="E1205" s="117">
        <v>30</v>
      </c>
      <c r="F1205" s="117">
        <v>46119.572916666664</v>
      </c>
      <c r="G1205" s="117">
        <v>46119.59375</v>
      </c>
    </row>
    <row r="1206" spans="1:7" x14ac:dyDescent="0.25">
      <c r="A1206" s="117" t="s">
        <v>214</v>
      </c>
      <c r="B1206" s="117" t="s">
        <v>125</v>
      </c>
      <c r="C1206" s="117"/>
      <c r="D1206" s="117" t="s">
        <v>122</v>
      </c>
      <c r="E1206" s="117">
        <v>135</v>
      </c>
      <c r="F1206" s="117">
        <v>46119.59375</v>
      </c>
      <c r="G1206" s="117">
        <v>46119.6875</v>
      </c>
    </row>
    <row r="1207" spans="1:7" x14ac:dyDescent="0.25">
      <c r="A1207" s="117" t="s">
        <v>214</v>
      </c>
      <c r="B1207" s="117" t="s">
        <v>134</v>
      </c>
      <c r="C1207" s="117"/>
      <c r="D1207" s="117" t="s">
        <v>122</v>
      </c>
      <c r="E1207" s="117">
        <v>15</v>
      </c>
      <c r="F1207" s="117">
        <v>46119.6875</v>
      </c>
      <c r="G1207" s="117">
        <v>46119.697916666664</v>
      </c>
    </row>
    <row r="1208" spans="1:7" x14ac:dyDescent="0.25">
      <c r="A1208" s="117" t="s">
        <v>214</v>
      </c>
      <c r="B1208" s="117" t="s">
        <v>125</v>
      </c>
      <c r="C1208" s="117"/>
      <c r="D1208" s="117" t="s">
        <v>122</v>
      </c>
      <c r="E1208" s="117">
        <v>75</v>
      </c>
      <c r="F1208" s="117">
        <v>46119.697916666664</v>
      </c>
      <c r="G1208" s="117">
        <v>46119.75</v>
      </c>
    </row>
    <row r="1209" spans="1:7" x14ac:dyDescent="0.25">
      <c r="A1209" s="117" t="s">
        <v>214</v>
      </c>
      <c r="B1209" s="117" t="s">
        <v>123</v>
      </c>
      <c r="C1209" s="117"/>
      <c r="D1209" s="117" t="s">
        <v>124</v>
      </c>
      <c r="E1209" s="117">
        <v>60</v>
      </c>
      <c r="F1209" s="117">
        <v>46119.75</v>
      </c>
      <c r="G1209" s="117">
        <v>46119.791666666664</v>
      </c>
    </row>
    <row r="1210" spans="1:7" x14ac:dyDescent="0.25">
      <c r="A1210" s="117" t="s">
        <v>214</v>
      </c>
      <c r="B1210" s="117" t="s">
        <v>125</v>
      </c>
      <c r="C1210" s="117"/>
      <c r="D1210" s="117" t="s">
        <v>122</v>
      </c>
      <c r="E1210" s="117">
        <v>90</v>
      </c>
      <c r="F1210" s="117">
        <v>46120.395833333336</v>
      </c>
      <c r="G1210" s="117">
        <v>46120.458333333336</v>
      </c>
    </row>
    <row r="1211" spans="1:7" x14ac:dyDescent="0.25">
      <c r="A1211" s="117" t="s">
        <v>214</v>
      </c>
      <c r="B1211" s="117" t="s">
        <v>134</v>
      </c>
      <c r="C1211" s="117"/>
      <c r="D1211" s="117" t="s">
        <v>122</v>
      </c>
      <c r="E1211" s="117">
        <v>15</v>
      </c>
      <c r="F1211" s="117">
        <v>46120.458333333336</v>
      </c>
      <c r="G1211" s="117">
        <v>46120.46875</v>
      </c>
    </row>
    <row r="1212" spans="1:7" x14ac:dyDescent="0.25">
      <c r="A1212" s="117" t="s">
        <v>214</v>
      </c>
      <c r="B1212" s="117" t="s">
        <v>125</v>
      </c>
      <c r="C1212" s="117"/>
      <c r="D1212" s="117" t="s">
        <v>122</v>
      </c>
      <c r="E1212" s="117">
        <v>105</v>
      </c>
      <c r="F1212" s="117">
        <v>46120.46875</v>
      </c>
      <c r="G1212" s="117">
        <v>46120.541666666664</v>
      </c>
    </row>
    <row r="1213" spans="1:7" x14ac:dyDescent="0.25">
      <c r="A1213" s="117" t="s">
        <v>214</v>
      </c>
      <c r="B1213" s="117" t="s">
        <v>126</v>
      </c>
      <c r="C1213" s="117"/>
      <c r="D1213" s="117" t="s">
        <v>124</v>
      </c>
      <c r="E1213" s="117">
        <v>30</v>
      </c>
      <c r="F1213" s="117">
        <v>46120.541666666664</v>
      </c>
      <c r="G1213" s="117">
        <v>46120.5625</v>
      </c>
    </row>
    <row r="1214" spans="1:7" x14ac:dyDescent="0.25">
      <c r="A1214" s="117" t="s">
        <v>214</v>
      </c>
      <c r="B1214" s="117" t="s">
        <v>125</v>
      </c>
      <c r="C1214" s="117"/>
      <c r="D1214" s="117" t="s">
        <v>122</v>
      </c>
      <c r="E1214" s="117">
        <v>135</v>
      </c>
      <c r="F1214" s="117">
        <v>46120.5625</v>
      </c>
      <c r="G1214" s="117">
        <v>46120.65625</v>
      </c>
    </row>
    <row r="1215" spans="1:7" x14ac:dyDescent="0.25">
      <c r="A1215" s="117" t="s">
        <v>214</v>
      </c>
      <c r="B1215" s="117" t="s">
        <v>134</v>
      </c>
      <c r="C1215" s="117"/>
      <c r="D1215" s="117" t="s">
        <v>122</v>
      </c>
      <c r="E1215" s="117">
        <v>15</v>
      </c>
      <c r="F1215" s="117">
        <v>46120.65625</v>
      </c>
      <c r="G1215" s="117">
        <v>46120.666666666664</v>
      </c>
    </row>
    <row r="1216" spans="1:7" x14ac:dyDescent="0.25">
      <c r="A1216" s="117" t="s">
        <v>214</v>
      </c>
      <c r="B1216" s="117" t="s">
        <v>125</v>
      </c>
      <c r="C1216" s="117"/>
      <c r="D1216" s="117" t="s">
        <v>122</v>
      </c>
      <c r="E1216" s="117">
        <v>120</v>
      </c>
      <c r="F1216" s="117">
        <v>46120.666666666664</v>
      </c>
      <c r="G1216" s="117">
        <v>46120.75</v>
      </c>
    </row>
    <row r="1217" spans="1:7" x14ac:dyDescent="0.25">
      <c r="A1217" s="117" t="s">
        <v>214</v>
      </c>
      <c r="B1217" s="117" t="s">
        <v>123</v>
      </c>
      <c r="C1217" s="117"/>
      <c r="D1217" s="117" t="s">
        <v>124</v>
      </c>
      <c r="E1217" s="117">
        <v>60</v>
      </c>
      <c r="F1217" s="117">
        <v>46120.75</v>
      </c>
      <c r="G1217" s="117">
        <v>46120.791666666664</v>
      </c>
    </row>
    <row r="1218" spans="1:7" x14ac:dyDescent="0.25">
      <c r="A1218" s="117" t="s">
        <v>214</v>
      </c>
      <c r="B1218" s="117" t="s">
        <v>125</v>
      </c>
      <c r="C1218" s="117"/>
      <c r="D1218" s="117" t="s">
        <v>122</v>
      </c>
      <c r="E1218" s="117">
        <v>105</v>
      </c>
      <c r="F1218" s="117">
        <v>46121.395833333336</v>
      </c>
      <c r="G1218" s="117">
        <v>46121.46875</v>
      </c>
    </row>
    <row r="1219" spans="1:7" x14ac:dyDescent="0.25">
      <c r="A1219" s="117" t="s">
        <v>214</v>
      </c>
      <c r="B1219" s="117" t="s">
        <v>134</v>
      </c>
      <c r="C1219" s="117"/>
      <c r="D1219" s="117" t="s">
        <v>122</v>
      </c>
      <c r="E1219" s="117">
        <v>15</v>
      </c>
      <c r="F1219" s="117">
        <v>46121.46875</v>
      </c>
      <c r="G1219" s="117">
        <v>46121.479166666664</v>
      </c>
    </row>
    <row r="1220" spans="1:7" x14ac:dyDescent="0.25">
      <c r="A1220" s="117" t="s">
        <v>214</v>
      </c>
      <c r="B1220" s="117" t="s">
        <v>125</v>
      </c>
      <c r="C1220" s="117"/>
      <c r="D1220" s="117" t="s">
        <v>122</v>
      </c>
      <c r="E1220" s="117">
        <v>165</v>
      </c>
      <c r="F1220" s="117">
        <v>46121.479166666664</v>
      </c>
      <c r="G1220" s="117">
        <v>46121.59375</v>
      </c>
    </row>
    <row r="1221" spans="1:7" x14ac:dyDescent="0.25">
      <c r="A1221" s="117" t="s">
        <v>214</v>
      </c>
      <c r="B1221" s="117" t="s">
        <v>126</v>
      </c>
      <c r="C1221" s="117"/>
      <c r="D1221" s="117" t="s">
        <v>124</v>
      </c>
      <c r="E1221" s="117">
        <v>30</v>
      </c>
      <c r="F1221" s="117">
        <v>46121.59375</v>
      </c>
      <c r="G1221" s="117">
        <v>46121.614583333336</v>
      </c>
    </row>
    <row r="1222" spans="1:7" x14ac:dyDescent="0.25">
      <c r="A1222" s="117" t="s">
        <v>214</v>
      </c>
      <c r="B1222" s="117" t="s">
        <v>125</v>
      </c>
      <c r="C1222" s="117"/>
      <c r="D1222" s="117" t="s">
        <v>122</v>
      </c>
      <c r="E1222" s="117">
        <v>105</v>
      </c>
      <c r="F1222" s="117">
        <v>46121.614583333336</v>
      </c>
      <c r="G1222" s="117">
        <v>46121.6875</v>
      </c>
    </row>
    <row r="1223" spans="1:7" x14ac:dyDescent="0.25">
      <c r="A1223" s="117" t="s">
        <v>214</v>
      </c>
      <c r="B1223" s="117" t="s">
        <v>134</v>
      </c>
      <c r="C1223" s="117"/>
      <c r="D1223" s="117" t="s">
        <v>122</v>
      </c>
      <c r="E1223" s="117">
        <v>15</v>
      </c>
      <c r="F1223" s="117">
        <v>46121.6875</v>
      </c>
      <c r="G1223" s="117">
        <v>46121.697916666664</v>
      </c>
    </row>
    <row r="1224" spans="1:7" x14ac:dyDescent="0.25">
      <c r="A1224" s="117" t="s">
        <v>214</v>
      </c>
      <c r="B1224" s="117" t="s">
        <v>125</v>
      </c>
      <c r="C1224" s="117"/>
      <c r="D1224" s="117" t="s">
        <v>122</v>
      </c>
      <c r="E1224" s="117">
        <v>75</v>
      </c>
      <c r="F1224" s="117">
        <v>46121.697916666664</v>
      </c>
      <c r="G1224" s="117">
        <v>46121.75</v>
      </c>
    </row>
    <row r="1225" spans="1:7" x14ac:dyDescent="0.25">
      <c r="A1225" s="117" t="s">
        <v>214</v>
      </c>
      <c r="B1225" s="117" t="s">
        <v>123</v>
      </c>
      <c r="C1225" s="117"/>
      <c r="D1225" s="117" t="s">
        <v>124</v>
      </c>
      <c r="E1225" s="117">
        <v>60</v>
      </c>
      <c r="F1225" s="117">
        <v>46121.75</v>
      </c>
      <c r="G1225" s="117">
        <v>46121.791666666664</v>
      </c>
    </row>
    <row r="1226" spans="1:7" x14ac:dyDescent="0.25">
      <c r="A1226" s="117" t="s">
        <v>214</v>
      </c>
      <c r="B1226" s="117" t="s">
        <v>125</v>
      </c>
      <c r="C1226" s="117"/>
      <c r="D1226" s="117" t="s">
        <v>122</v>
      </c>
      <c r="E1226" s="117">
        <v>91</v>
      </c>
      <c r="F1226" s="117">
        <v>46122.395833333336</v>
      </c>
      <c r="G1226" s="117">
        <v>46122.459027777775</v>
      </c>
    </row>
    <row r="1227" spans="1:7" x14ac:dyDescent="0.25">
      <c r="A1227" s="117" t="s">
        <v>214</v>
      </c>
      <c r="B1227" s="117" t="s">
        <v>135</v>
      </c>
      <c r="C1227" s="117" t="s">
        <v>8707</v>
      </c>
      <c r="D1227" s="117" t="s">
        <v>124</v>
      </c>
      <c r="E1227" s="117">
        <v>10</v>
      </c>
      <c r="F1227" s="117">
        <v>46122.459027777775</v>
      </c>
      <c r="G1227" s="117">
        <v>46122.46597222222</v>
      </c>
    </row>
    <row r="1228" spans="1:7" x14ac:dyDescent="0.25">
      <c r="A1228" s="117" t="s">
        <v>214</v>
      </c>
      <c r="B1228" s="117" t="s">
        <v>125</v>
      </c>
      <c r="C1228" s="117"/>
      <c r="D1228" s="117" t="s">
        <v>122</v>
      </c>
      <c r="E1228" s="117">
        <v>19</v>
      </c>
      <c r="F1228" s="117">
        <v>46122.46597222222</v>
      </c>
      <c r="G1228" s="117">
        <v>46122.479166666664</v>
      </c>
    </row>
    <row r="1229" spans="1:7" x14ac:dyDescent="0.25">
      <c r="A1229" s="117" t="s">
        <v>214</v>
      </c>
      <c r="B1229" s="117" t="s">
        <v>134</v>
      </c>
      <c r="C1229" s="117"/>
      <c r="D1229" s="117" t="s">
        <v>122</v>
      </c>
      <c r="E1229" s="117">
        <v>15</v>
      </c>
      <c r="F1229" s="117">
        <v>46122.479166666664</v>
      </c>
      <c r="G1229" s="117">
        <v>46122.489583333336</v>
      </c>
    </row>
    <row r="1230" spans="1:7" x14ac:dyDescent="0.25">
      <c r="A1230" s="117" t="s">
        <v>214</v>
      </c>
      <c r="B1230" s="117" t="s">
        <v>125</v>
      </c>
      <c r="C1230" s="117"/>
      <c r="D1230" s="117" t="s">
        <v>122</v>
      </c>
      <c r="E1230" s="117">
        <v>105</v>
      </c>
      <c r="F1230" s="117">
        <v>46122.489583333336</v>
      </c>
      <c r="G1230" s="117">
        <v>46122.5625</v>
      </c>
    </row>
    <row r="1231" spans="1:7" x14ac:dyDescent="0.25">
      <c r="A1231" s="117" t="s">
        <v>214</v>
      </c>
      <c r="B1231" s="117" t="s">
        <v>126</v>
      </c>
      <c r="C1231" s="117"/>
      <c r="D1231" s="117" t="s">
        <v>124</v>
      </c>
      <c r="E1231" s="117">
        <v>30</v>
      </c>
      <c r="F1231" s="117">
        <v>46122.5625</v>
      </c>
      <c r="G1231" s="117">
        <v>46122.583333333336</v>
      </c>
    </row>
    <row r="1232" spans="1:7" x14ac:dyDescent="0.25">
      <c r="A1232" s="117" t="s">
        <v>214</v>
      </c>
      <c r="B1232" s="117" t="s">
        <v>125</v>
      </c>
      <c r="C1232" s="117"/>
      <c r="D1232" s="117" t="s">
        <v>122</v>
      </c>
      <c r="E1232" s="117">
        <v>135</v>
      </c>
      <c r="F1232" s="117">
        <v>46122.583333333336</v>
      </c>
      <c r="G1232" s="117">
        <v>46122.677083333336</v>
      </c>
    </row>
    <row r="1233" spans="1:7" x14ac:dyDescent="0.25">
      <c r="A1233" s="117" t="s">
        <v>214</v>
      </c>
      <c r="B1233" s="117" t="s">
        <v>134</v>
      </c>
      <c r="C1233" s="117"/>
      <c r="D1233" s="117" t="s">
        <v>122</v>
      </c>
      <c r="E1233" s="117">
        <v>15</v>
      </c>
      <c r="F1233" s="117">
        <v>46122.677083333336</v>
      </c>
      <c r="G1233" s="117">
        <v>46122.6875</v>
      </c>
    </row>
    <row r="1234" spans="1:7" x14ac:dyDescent="0.25">
      <c r="A1234" s="117" t="s">
        <v>214</v>
      </c>
      <c r="B1234" s="117" t="s">
        <v>125</v>
      </c>
      <c r="C1234" s="117"/>
      <c r="D1234" s="117" t="s">
        <v>122</v>
      </c>
      <c r="E1234" s="117">
        <v>90</v>
      </c>
      <c r="F1234" s="117">
        <v>46122.6875</v>
      </c>
      <c r="G1234" s="117">
        <v>46122.75</v>
      </c>
    </row>
    <row r="1235" spans="1:7" x14ac:dyDescent="0.25">
      <c r="A1235" s="117" t="s">
        <v>214</v>
      </c>
      <c r="B1235" s="117" t="s">
        <v>123</v>
      </c>
      <c r="C1235" s="117"/>
      <c r="D1235" s="117" t="s">
        <v>124</v>
      </c>
      <c r="E1235" s="117">
        <v>60</v>
      </c>
      <c r="F1235" s="117">
        <v>46122.75</v>
      </c>
      <c r="G1235" s="117">
        <v>46122.791666666664</v>
      </c>
    </row>
    <row r="1236" spans="1:7" x14ac:dyDescent="0.25">
      <c r="A1236" s="117" t="s">
        <v>214</v>
      </c>
      <c r="B1236" s="117" t="s">
        <v>125</v>
      </c>
      <c r="C1236" s="117"/>
      <c r="D1236" s="117" t="s">
        <v>122</v>
      </c>
      <c r="E1236" s="117">
        <v>78</v>
      </c>
      <c r="F1236" s="117">
        <v>46125.395833333336</v>
      </c>
      <c r="G1236" s="117">
        <v>46125.45</v>
      </c>
    </row>
    <row r="1237" spans="1:7" x14ac:dyDescent="0.25">
      <c r="A1237" s="117" t="s">
        <v>214</v>
      </c>
      <c r="B1237" s="117" t="s">
        <v>156</v>
      </c>
      <c r="C1237" s="117"/>
      <c r="D1237" s="117" t="s">
        <v>122</v>
      </c>
      <c r="E1237" s="117">
        <v>8</v>
      </c>
      <c r="F1237" s="117">
        <v>46125.45</v>
      </c>
      <c r="G1237" s="117">
        <v>46125.455555555556</v>
      </c>
    </row>
    <row r="1238" spans="1:7" x14ac:dyDescent="0.25">
      <c r="A1238" s="117" t="s">
        <v>214</v>
      </c>
      <c r="B1238" s="117" t="s">
        <v>125</v>
      </c>
      <c r="C1238" s="117"/>
      <c r="D1238" s="117" t="s">
        <v>122</v>
      </c>
      <c r="E1238" s="117">
        <v>6</v>
      </c>
      <c r="F1238" s="117">
        <v>46125.455555555556</v>
      </c>
      <c r="G1238" s="117">
        <v>46125.459722222222</v>
      </c>
    </row>
    <row r="1239" spans="1:7" x14ac:dyDescent="0.25">
      <c r="A1239" s="117" t="s">
        <v>214</v>
      </c>
      <c r="B1239" s="117" t="s">
        <v>153</v>
      </c>
      <c r="C1239" s="117" t="s">
        <v>8708</v>
      </c>
      <c r="D1239" s="117" t="s">
        <v>124</v>
      </c>
      <c r="E1239" s="117">
        <v>15</v>
      </c>
      <c r="F1239" s="117">
        <v>46125.459722222222</v>
      </c>
      <c r="G1239" s="117">
        <v>46125.470138888886</v>
      </c>
    </row>
    <row r="1240" spans="1:7" x14ac:dyDescent="0.25">
      <c r="A1240" s="117" t="s">
        <v>214</v>
      </c>
      <c r="B1240" s="117" t="s">
        <v>134</v>
      </c>
      <c r="C1240" s="117"/>
      <c r="D1240" s="117" t="s">
        <v>122</v>
      </c>
      <c r="E1240" s="117">
        <v>13</v>
      </c>
      <c r="F1240" s="117">
        <v>46125.470138888886</v>
      </c>
      <c r="G1240" s="117">
        <v>46125.479166666664</v>
      </c>
    </row>
    <row r="1241" spans="1:7" x14ac:dyDescent="0.25">
      <c r="A1241" s="117" t="s">
        <v>214</v>
      </c>
      <c r="B1241" s="117" t="s">
        <v>125</v>
      </c>
      <c r="C1241" s="117"/>
      <c r="D1241" s="117" t="s">
        <v>122</v>
      </c>
      <c r="E1241" s="117">
        <v>95</v>
      </c>
      <c r="F1241" s="117">
        <v>46125.479166666664</v>
      </c>
      <c r="G1241" s="117">
        <v>46125.545138888891</v>
      </c>
    </row>
    <row r="1242" spans="1:7" x14ac:dyDescent="0.25">
      <c r="A1242" s="117" t="s">
        <v>214</v>
      </c>
      <c r="B1242" s="117" t="s">
        <v>155</v>
      </c>
      <c r="C1242" s="117"/>
      <c r="D1242" s="117" t="s">
        <v>122</v>
      </c>
      <c r="E1242" s="117">
        <v>10</v>
      </c>
      <c r="F1242" s="117">
        <v>46125.545138888891</v>
      </c>
      <c r="G1242" s="117">
        <v>46125.552083333336</v>
      </c>
    </row>
    <row r="1243" spans="1:7" x14ac:dyDescent="0.25">
      <c r="A1243" s="117" t="s">
        <v>214</v>
      </c>
      <c r="B1243" s="117" t="s">
        <v>125</v>
      </c>
      <c r="C1243" s="117"/>
      <c r="D1243" s="117" t="s">
        <v>122</v>
      </c>
      <c r="E1243" s="117">
        <v>30</v>
      </c>
      <c r="F1243" s="117">
        <v>46125.552083333336</v>
      </c>
      <c r="G1243" s="117">
        <v>46125.572916666664</v>
      </c>
    </row>
    <row r="1244" spans="1:7" x14ac:dyDescent="0.25">
      <c r="A1244" s="117" t="s">
        <v>214</v>
      </c>
      <c r="B1244" s="117" t="s">
        <v>126</v>
      </c>
      <c r="C1244" s="117"/>
      <c r="D1244" s="117" t="s">
        <v>124</v>
      </c>
      <c r="E1244" s="117">
        <v>30</v>
      </c>
      <c r="F1244" s="117">
        <v>46125.572916666664</v>
      </c>
      <c r="G1244" s="117">
        <v>46125.59375</v>
      </c>
    </row>
    <row r="1245" spans="1:7" x14ac:dyDescent="0.25">
      <c r="A1245" s="117" t="s">
        <v>214</v>
      </c>
      <c r="B1245" s="117" t="s">
        <v>125</v>
      </c>
      <c r="C1245" s="117"/>
      <c r="D1245" s="117" t="s">
        <v>122</v>
      </c>
      <c r="E1245" s="117">
        <v>135</v>
      </c>
      <c r="F1245" s="117">
        <v>46125.59375</v>
      </c>
      <c r="G1245" s="117">
        <v>46125.6875</v>
      </c>
    </row>
    <row r="1246" spans="1:7" x14ac:dyDescent="0.25">
      <c r="A1246" s="117" t="s">
        <v>214</v>
      </c>
      <c r="B1246" s="117" t="s">
        <v>134</v>
      </c>
      <c r="C1246" s="117"/>
      <c r="D1246" s="117" t="s">
        <v>122</v>
      </c>
      <c r="E1246" s="117">
        <v>15</v>
      </c>
      <c r="F1246" s="117">
        <v>46125.6875</v>
      </c>
      <c r="G1246" s="117">
        <v>46125.697916666664</v>
      </c>
    </row>
    <row r="1247" spans="1:7" x14ac:dyDescent="0.25">
      <c r="A1247" s="117" t="s">
        <v>214</v>
      </c>
      <c r="B1247" s="117" t="s">
        <v>125</v>
      </c>
      <c r="C1247" s="117"/>
      <c r="D1247" s="117" t="s">
        <v>122</v>
      </c>
      <c r="E1247" s="117">
        <v>75</v>
      </c>
      <c r="F1247" s="117">
        <v>46125.697916666664</v>
      </c>
      <c r="G1247" s="117">
        <v>46125.75</v>
      </c>
    </row>
    <row r="1248" spans="1:7" x14ac:dyDescent="0.25">
      <c r="A1248" s="117" t="s">
        <v>214</v>
      </c>
      <c r="B1248" s="117" t="s">
        <v>123</v>
      </c>
      <c r="C1248" s="117"/>
      <c r="D1248" s="117" t="s">
        <v>124</v>
      </c>
      <c r="E1248" s="117">
        <v>60</v>
      </c>
      <c r="F1248" s="117">
        <v>46125.75</v>
      </c>
      <c r="G1248" s="117">
        <v>46125.791666666664</v>
      </c>
    </row>
    <row r="1249" spans="1:7" x14ac:dyDescent="0.25">
      <c r="A1249" s="117" t="s">
        <v>214</v>
      </c>
      <c r="B1249" s="117" t="s">
        <v>158</v>
      </c>
      <c r="C1249" s="117"/>
      <c r="D1249" s="117" t="s">
        <v>124</v>
      </c>
      <c r="E1249" s="117">
        <v>510</v>
      </c>
      <c r="F1249" s="117">
        <v>46126.395833333336</v>
      </c>
      <c r="G1249" s="117">
        <v>46126.75</v>
      </c>
    </row>
    <row r="1250" spans="1:7" x14ac:dyDescent="0.25">
      <c r="A1250" s="117" t="s">
        <v>214</v>
      </c>
      <c r="B1250" s="117" t="s">
        <v>123</v>
      </c>
      <c r="C1250" s="117"/>
      <c r="D1250" s="117" t="s">
        <v>124</v>
      </c>
      <c r="E1250" s="117">
        <v>60</v>
      </c>
      <c r="F1250" s="117">
        <v>46126.75</v>
      </c>
      <c r="G1250" s="117">
        <v>46126.791666666664</v>
      </c>
    </row>
    <row r="1251" spans="1:7" x14ac:dyDescent="0.25">
      <c r="A1251" s="117" t="s">
        <v>214</v>
      </c>
      <c r="B1251" s="117" t="s">
        <v>155</v>
      </c>
      <c r="C1251" s="117" t="s">
        <v>157</v>
      </c>
      <c r="D1251" s="117" t="s">
        <v>122</v>
      </c>
      <c r="E1251" s="117">
        <v>50</v>
      </c>
      <c r="F1251" s="117">
        <v>46127.381944444445</v>
      </c>
      <c r="G1251" s="117">
        <v>46127.416666666664</v>
      </c>
    </row>
    <row r="1252" spans="1:7" x14ac:dyDescent="0.25">
      <c r="A1252" s="117" t="s">
        <v>214</v>
      </c>
      <c r="B1252" s="117" t="s">
        <v>150</v>
      </c>
      <c r="C1252" s="117" t="s">
        <v>8664</v>
      </c>
      <c r="D1252" s="117" t="s">
        <v>122</v>
      </c>
      <c r="E1252" s="117">
        <v>120</v>
      </c>
      <c r="F1252" s="117">
        <v>46127.416666666664</v>
      </c>
      <c r="G1252" s="117">
        <v>46127.5</v>
      </c>
    </row>
    <row r="1253" spans="1:7" x14ac:dyDescent="0.25">
      <c r="A1253" s="117" t="s">
        <v>214</v>
      </c>
      <c r="B1253" s="117" t="s">
        <v>134</v>
      </c>
      <c r="C1253" s="117"/>
      <c r="D1253" s="117" t="s">
        <v>122</v>
      </c>
      <c r="E1253" s="117">
        <v>15</v>
      </c>
      <c r="F1253" s="117">
        <v>46127.5</v>
      </c>
      <c r="G1253" s="117">
        <v>46127.510416666664</v>
      </c>
    </row>
    <row r="1254" spans="1:7" x14ac:dyDescent="0.25">
      <c r="A1254" s="117" t="s">
        <v>214</v>
      </c>
      <c r="B1254" s="117" t="s">
        <v>150</v>
      </c>
      <c r="C1254" s="117" t="s">
        <v>8664</v>
      </c>
      <c r="D1254" s="117" t="s">
        <v>122</v>
      </c>
      <c r="E1254" s="117">
        <v>105</v>
      </c>
      <c r="F1254" s="117">
        <v>46127.510416666664</v>
      </c>
      <c r="G1254" s="117">
        <v>46127.583333333336</v>
      </c>
    </row>
    <row r="1255" spans="1:7" x14ac:dyDescent="0.25">
      <c r="A1255" s="117" t="s">
        <v>214</v>
      </c>
      <c r="B1255" s="117" t="s">
        <v>126</v>
      </c>
      <c r="C1255" s="117"/>
      <c r="D1255" s="117" t="s">
        <v>124</v>
      </c>
      <c r="E1255" s="117">
        <v>30</v>
      </c>
      <c r="F1255" s="117">
        <v>46127.583333333336</v>
      </c>
      <c r="G1255" s="117">
        <v>46127.604166666664</v>
      </c>
    </row>
    <row r="1256" spans="1:7" x14ac:dyDescent="0.25">
      <c r="A1256" s="117" t="s">
        <v>214</v>
      </c>
      <c r="B1256" s="117" t="s">
        <v>150</v>
      </c>
      <c r="C1256" s="117" t="s">
        <v>8664</v>
      </c>
      <c r="D1256" s="117" t="s">
        <v>122</v>
      </c>
      <c r="E1256" s="117">
        <v>90</v>
      </c>
      <c r="F1256" s="117">
        <v>46127.604166666664</v>
      </c>
      <c r="G1256" s="117">
        <v>46127.666666666664</v>
      </c>
    </row>
    <row r="1257" spans="1:7" x14ac:dyDescent="0.25">
      <c r="A1257" s="117" t="s">
        <v>214</v>
      </c>
      <c r="B1257" s="117" t="s">
        <v>134</v>
      </c>
      <c r="C1257" s="117"/>
      <c r="D1257" s="117" t="s">
        <v>122</v>
      </c>
      <c r="E1257" s="117">
        <v>15</v>
      </c>
      <c r="F1257" s="117">
        <v>46127.666666666664</v>
      </c>
      <c r="G1257" s="117">
        <v>46127.677083333336</v>
      </c>
    </row>
    <row r="1258" spans="1:7" x14ac:dyDescent="0.25">
      <c r="A1258" s="117" t="s">
        <v>214</v>
      </c>
      <c r="B1258" s="117" t="s">
        <v>150</v>
      </c>
      <c r="C1258" s="117" t="s">
        <v>8664</v>
      </c>
      <c r="D1258" s="117" t="s">
        <v>122</v>
      </c>
      <c r="E1258" s="117">
        <v>105</v>
      </c>
      <c r="F1258" s="117">
        <v>46127.677083333336</v>
      </c>
      <c r="G1258" s="117">
        <v>46127.75</v>
      </c>
    </row>
    <row r="1259" spans="1:7" x14ac:dyDescent="0.25">
      <c r="A1259" s="117" t="s">
        <v>214</v>
      </c>
      <c r="B1259" s="117" t="s">
        <v>123</v>
      </c>
      <c r="C1259" s="117"/>
      <c r="D1259" s="117" t="s">
        <v>124</v>
      </c>
      <c r="E1259" s="117">
        <v>60</v>
      </c>
      <c r="F1259" s="117">
        <v>46127.75</v>
      </c>
      <c r="G1259" s="117">
        <v>46127.791666666664</v>
      </c>
    </row>
    <row r="1260" spans="1:7" x14ac:dyDescent="0.25">
      <c r="A1260" s="117" t="s">
        <v>214</v>
      </c>
      <c r="B1260" s="117" t="s">
        <v>155</v>
      </c>
      <c r="C1260" s="117" t="s">
        <v>157</v>
      </c>
      <c r="D1260" s="117" t="s">
        <v>122</v>
      </c>
      <c r="E1260" s="117">
        <v>101</v>
      </c>
      <c r="F1260" s="117">
        <v>46128.34652777778</v>
      </c>
      <c r="G1260" s="117">
        <v>46128.416666666664</v>
      </c>
    </row>
    <row r="1261" spans="1:7" x14ac:dyDescent="0.25">
      <c r="A1261" s="117" t="s">
        <v>214</v>
      </c>
      <c r="B1261" s="117" t="s">
        <v>150</v>
      </c>
      <c r="C1261" s="117" t="s">
        <v>8664</v>
      </c>
      <c r="D1261" s="117" t="s">
        <v>122</v>
      </c>
      <c r="E1261" s="117">
        <v>120</v>
      </c>
      <c r="F1261" s="117">
        <v>46128.416666666664</v>
      </c>
      <c r="G1261" s="117">
        <v>46128.5</v>
      </c>
    </row>
    <row r="1262" spans="1:7" x14ac:dyDescent="0.25">
      <c r="A1262" s="117" t="s">
        <v>214</v>
      </c>
      <c r="B1262" s="117" t="s">
        <v>134</v>
      </c>
      <c r="C1262" s="117"/>
      <c r="D1262" s="117" t="s">
        <v>122</v>
      </c>
      <c r="E1262" s="117">
        <v>15</v>
      </c>
      <c r="F1262" s="117">
        <v>46128.5</v>
      </c>
      <c r="G1262" s="117">
        <v>46128.510416666664</v>
      </c>
    </row>
    <row r="1263" spans="1:7" x14ac:dyDescent="0.25">
      <c r="A1263" s="117" t="s">
        <v>214</v>
      </c>
      <c r="B1263" s="117" t="s">
        <v>150</v>
      </c>
      <c r="C1263" s="117" t="s">
        <v>8664</v>
      </c>
      <c r="D1263" s="117" t="s">
        <v>122</v>
      </c>
      <c r="E1263" s="117">
        <v>105</v>
      </c>
      <c r="F1263" s="117">
        <v>46128.510416666664</v>
      </c>
      <c r="G1263" s="117">
        <v>46128.583333333336</v>
      </c>
    </row>
    <row r="1264" spans="1:7" x14ac:dyDescent="0.25">
      <c r="A1264" s="117" t="s">
        <v>214</v>
      </c>
      <c r="B1264" s="117" t="s">
        <v>126</v>
      </c>
      <c r="C1264" s="117"/>
      <c r="D1264" s="117" t="s">
        <v>124</v>
      </c>
      <c r="E1264" s="117">
        <v>30</v>
      </c>
      <c r="F1264" s="117">
        <v>46128.583333333336</v>
      </c>
      <c r="G1264" s="117">
        <v>46128.604166666664</v>
      </c>
    </row>
    <row r="1265" spans="1:7" x14ac:dyDescent="0.25">
      <c r="A1265" s="117" t="s">
        <v>214</v>
      </c>
      <c r="B1265" s="117" t="s">
        <v>150</v>
      </c>
      <c r="C1265" s="117" t="s">
        <v>8664</v>
      </c>
      <c r="D1265" s="117" t="s">
        <v>122</v>
      </c>
      <c r="E1265" s="117">
        <v>90</v>
      </c>
      <c r="F1265" s="117">
        <v>46128.604166666664</v>
      </c>
      <c r="G1265" s="117">
        <v>46128.666666666664</v>
      </c>
    </row>
    <row r="1266" spans="1:7" x14ac:dyDescent="0.25">
      <c r="A1266" s="117" t="s">
        <v>214</v>
      </c>
      <c r="B1266" s="117" t="s">
        <v>134</v>
      </c>
      <c r="C1266" s="117"/>
      <c r="D1266" s="117" t="s">
        <v>122</v>
      </c>
      <c r="E1266" s="117">
        <v>15</v>
      </c>
      <c r="F1266" s="117">
        <v>46128.666666666664</v>
      </c>
      <c r="G1266" s="117">
        <v>46128.677083333336</v>
      </c>
    </row>
    <row r="1267" spans="1:7" x14ac:dyDescent="0.25">
      <c r="A1267" s="117" t="s">
        <v>214</v>
      </c>
      <c r="B1267" s="117" t="s">
        <v>150</v>
      </c>
      <c r="C1267" s="117" t="s">
        <v>8664</v>
      </c>
      <c r="D1267" s="117" t="s">
        <v>122</v>
      </c>
      <c r="E1267" s="117">
        <v>105</v>
      </c>
      <c r="F1267" s="117">
        <v>46128.677083333336</v>
      </c>
      <c r="G1267" s="117">
        <v>46128.75</v>
      </c>
    </row>
    <row r="1268" spans="1:7" x14ac:dyDescent="0.25">
      <c r="A1268" s="117" t="s">
        <v>214</v>
      </c>
      <c r="B1268" s="117" t="s">
        <v>123</v>
      </c>
      <c r="C1268" s="117"/>
      <c r="D1268" s="117" t="s">
        <v>124</v>
      </c>
      <c r="E1268" s="117">
        <v>60</v>
      </c>
      <c r="F1268" s="117">
        <v>46128.75</v>
      </c>
      <c r="G1268" s="117">
        <v>46128.791666666664</v>
      </c>
    </row>
    <row r="1269" spans="1:7" x14ac:dyDescent="0.25">
      <c r="A1269" s="117" t="s">
        <v>214</v>
      </c>
      <c r="B1269" s="117" t="s">
        <v>155</v>
      </c>
      <c r="C1269" s="117" t="s">
        <v>157</v>
      </c>
      <c r="D1269" s="117" t="s">
        <v>122</v>
      </c>
      <c r="E1269" s="117">
        <v>27</v>
      </c>
      <c r="F1269" s="117">
        <v>46129.377083333333</v>
      </c>
      <c r="G1269" s="117">
        <v>46129.395833333336</v>
      </c>
    </row>
    <row r="1270" spans="1:7" x14ac:dyDescent="0.25">
      <c r="A1270" s="117" t="s">
        <v>214</v>
      </c>
      <c r="B1270" s="117" t="s">
        <v>125</v>
      </c>
      <c r="C1270" s="117"/>
      <c r="D1270" s="117" t="s">
        <v>122</v>
      </c>
      <c r="E1270" s="117">
        <v>135</v>
      </c>
      <c r="F1270" s="117">
        <v>46129.395833333336</v>
      </c>
      <c r="G1270" s="117">
        <v>46129.489583333336</v>
      </c>
    </row>
    <row r="1271" spans="1:7" x14ac:dyDescent="0.25">
      <c r="A1271" s="117" t="s">
        <v>214</v>
      </c>
      <c r="B1271" s="117" t="s">
        <v>134</v>
      </c>
      <c r="C1271" s="117"/>
      <c r="D1271" s="117" t="s">
        <v>122</v>
      </c>
      <c r="E1271" s="117">
        <v>15</v>
      </c>
      <c r="F1271" s="117">
        <v>46129.489583333336</v>
      </c>
      <c r="G1271" s="117">
        <v>46129.5</v>
      </c>
    </row>
    <row r="1272" spans="1:7" x14ac:dyDescent="0.25">
      <c r="A1272" s="117" t="s">
        <v>214</v>
      </c>
      <c r="B1272" s="117" t="s">
        <v>125</v>
      </c>
      <c r="C1272" s="117"/>
      <c r="D1272" s="117" t="s">
        <v>122</v>
      </c>
      <c r="E1272" s="117">
        <v>30</v>
      </c>
      <c r="F1272" s="117">
        <v>46129.5</v>
      </c>
      <c r="G1272" s="117">
        <v>46129.520833333336</v>
      </c>
    </row>
    <row r="1273" spans="1:7" x14ac:dyDescent="0.25">
      <c r="A1273" s="117" t="s">
        <v>214</v>
      </c>
      <c r="B1273" s="117" t="s">
        <v>142</v>
      </c>
      <c r="C1273" s="117" t="s">
        <v>143</v>
      </c>
      <c r="D1273" s="117" t="s">
        <v>122</v>
      </c>
      <c r="E1273" s="117">
        <v>30</v>
      </c>
      <c r="F1273" s="117">
        <v>46129.520833333336</v>
      </c>
      <c r="G1273" s="117">
        <v>46129.541666666664</v>
      </c>
    </row>
    <row r="1274" spans="1:7" x14ac:dyDescent="0.25">
      <c r="A1274" s="117" t="s">
        <v>214</v>
      </c>
      <c r="B1274" s="117" t="s">
        <v>125</v>
      </c>
      <c r="C1274" s="117"/>
      <c r="D1274" s="117" t="s">
        <v>122</v>
      </c>
      <c r="E1274" s="117">
        <v>90</v>
      </c>
      <c r="F1274" s="117">
        <v>46129.541666666664</v>
      </c>
      <c r="G1274" s="117">
        <v>46129.604166666664</v>
      </c>
    </row>
    <row r="1275" spans="1:7" x14ac:dyDescent="0.25">
      <c r="A1275" s="117" t="s">
        <v>214</v>
      </c>
      <c r="B1275" s="117" t="s">
        <v>126</v>
      </c>
      <c r="C1275" s="117"/>
      <c r="D1275" s="117" t="s">
        <v>124</v>
      </c>
      <c r="E1275" s="117">
        <v>30</v>
      </c>
      <c r="F1275" s="117">
        <v>46129.604166666664</v>
      </c>
      <c r="G1275" s="117">
        <v>46129.625</v>
      </c>
    </row>
    <row r="1276" spans="1:7" x14ac:dyDescent="0.25">
      <c r="A1276" s="117" t="s">
        <v>214</v>
      </c>
      <c r="B1276" s="117" t="s">
        <v>125</v>
      </c>
      <c r="C1276" s="117"/>
      <c r="D1276" s="117" t="s">
        <v>122</v>
      </c>
      <c r="E1276" s="117">
        <v>47</v>
      </c>
      <c r="F1276" s="117">
        <v>46129.625</v>
      </c>
      <c r="G1276" s="117">
        <v>46129.657638888886</v>
      </c>
    </row>
    <row r="1277" spans="1:7" x14ac:dyDescent="0.25">
      <c r="A1277" s="117" t="s">
        <v>214</v>
      </c>
      <c r="B1277" s="117" t="s">
        <v>155</v>
      </c>
      <c r="C1277" s="117"/>
      <c r="D1277" s="117" t="s">
        <v>122</v>
      </c>
      <c r="E1277" s="117">
        <v>5</v>
      </c>
      <c r="F1277" s="117">
        <v>46129.657638888886</v>
      </c>
      <c r="G1277" s="117">
        <v>46129.661111111112</v>
      </c>
    </row>
    <row r="1278" spans="1:7" x14ac:dyDescent="0.25">
      <c r="A1278" s="117" t="s">
        <v>214</v>
      </c>
      <c r="B1278" s="117" t="s">
        <v>125</v>
      </c>
      <c r="C1278" s="117"/>
      <c r="D1278" s="117" t="s">
        <v>122</v>
      </c>
      <c r="E1278" s="117">
        <v>2</v>
      </c>
      <c r="F1278" s="117">
        <v>46129.661111111112</v>
      </c>
      <c r="G1278" s="117">
        <v>46129.662499999999</v>
      </c>
    </row>
    <row r="1279" spans="1:7" x14ac:dyDescent="0.25">
      <c r="A1279" s="117" t="s">
        <v>214</v>
      </c>
      <c r="B1279" s="117" t="s">
        <v>155</v>
      </c>
      <c r="C1279" s="117"/>
      <c r="D1279" s="117" t="s">
        <v>122</v>
      </c>
      <c r="E1279" s="117">
        <v>14</v>
      </c>
      <c r="F1279" s="117">
        <v>46129.662499999999</v>
      </c>
      <c r="G1279" s="117">
        <v>46129.672222222223</v>
      </c>
    </row>
    <row r="1280" spans="1:7" x14ac:dyDescent="0.25">
      <c r="A1280" s="117" t="s">
        <v>214</v>
      </c>
      <c r="B1280" s="117" t="s">
        <v>125</v>
      </c>
      <c r="C1280" s="117"/>
      <c r="D1280" s="117" t="s">
        <v>122</v>
      </c>
      <c r="E1280" s="117">
        <v>22</v>
      </c>
      <c r="F1280" s="117">
        <v>46129.672222222223</v>
      </c>
      <c r="G1280" s="117">
        <v>46129.6875</v>
      </c>
    </row>
    <row r="1281" spans="1:7" x14ac:dyDescent="0.25">
      <c r="A1281" s="117" t="s">
        <v>214</v>
      </c>
      <c r="B1281" s="117" t="s">
        <v>134</v>
      </c>
      <c r="C1281" s="117"/>
      <c r="D1281" s="117" t="s">
        <v>122</v>
      </c>
      <c r="E1281" s="117">
        <v>15</v>
      </c>
      <c r="F1281" s="117">
        <v>46129.6875</v>
      </c>
      <c r="G1281" s="117">
        <v>46129.697916666664</v>
      </c>
    </row>
    <row r="1282" spans="1:7" x14ac:dyDescent="0.25">
      <c r="A1282" s="117" t="s">
        <v>214</v>
      </c>
      <c r="B1282" s="117" t="s">
        <v>125</v>
      </c>
      <c r="C1282" s="117"/>
      <c r="D1282" s="117" t="s">
        <v>122</v>
      </c>
      <c r="E1282" s="117">
        <v>75</v>
      </c>
      <c r="F1282" s="117">
        <v>46129.697916666664</v>
      </c>
      <c r="G1282" s="117">
        <v>46129.75</v>
      </c>
    </row>
    <row r="1283" spans="1:7" x14ac:dyDescent="0.25">
      <c r="A1283" s="117" t="s">
        <v>214</v>
      </c>
      <c r="B1283" s="117" t="s">
        <v>123</v>
      </c>
      <c r="C1283" s="117"/>
      <c r="D1283" s="117" t="s">
        <v>124</v>
      </c>
      <c r="E1283" s="117">
        <v>60</v>
      </c>
      <c r="F1283" s="117">
        <v>46129.75</v>
      </c>
      <c r="G1283" s="117">
        <v>46129.791666666664</v>
      </c>
    </row>
    <row r="1284" spans="1:7" x14ac:dyDescent="0.25">
      <c r="A1284" s="117" t="s">
        <v>214</v>
      </c>
      <c r="B1284" s="117" t="s">
        <v>125</v>
      </c>
      <c r="C1284" s="117"/>
      <c r="D1284" s="117" t="s">
        <v>122</v>
      </c>
      <c r="E1284" s="117">
        <v>105</v>
      </c>
      <c r="F1284" s="117">
        <v>46132.395833333336</v>
      </c>
      <c r="G1284" s="117">
        <v>46132.46875</v>
      </c>
    </row>
    <row r="1285" spans="1:7" x14ac:dyDescent="0.25">
      <c r="A1285" s="117" t="s">
        <v>214</v>
      </c>
      <c r="B1285" s="117" t="s">
        <v>134</v>
      </c>
      <c r="C1285" s="117"/>
      <c r="D1285" s="117" t="s">
        <v>122</v>
      </c>
      <c r="E1285" s="117">
        <v>15</v>
      </c>
      <c r="F1285" s="117">
        <v>46132.46875</v>
      </c>
      <c r="G1285" s="117">
        <v>46132.479166666664</v>
      </c>
    </row>
    <row r="1286" spans="1:7" x14ac:dyDescent="0.25">
      <c r="A1286" s="117" t="s">
        <v>214</v>
      </c>
      <c r="B1286" s="117" t="s">
        <v>125</v>
      </c>
      <c r="C1286" s="117"/>
      <c r="D1286" s="117" t="s">
        <v>122</v>
      </c>
      <c r="E1286" s="117">
        <v>120</v>
      </c>
      <c r="F1286" s="117">
        <v>46132.479166666664</v>
      </c>
      <c r="G1286" s="117">
        <v>46132.5625</v>
      </c>
    </row>
    <row r="1287" spans="1:7" x14ac:dyDescent="0.25">
      <c r="A1287" s="117" t="s">
        <v>214</v>
      </c>
      <c r="B1287" s="117" t="s">
        <v>126</v>
      </c>
      <c r="C1287" s="117"/>
      <c r="D1287" s="117" t="s">
        <v>124</v>
      </c>
      <c r="E1287" s="117">
        <v>30</v>
      </c>
      <c r="F1287" s="117">
        <v>46132.5625</v>
      </c>
      <c r="G1287" s="117">
        <v>46132.583333333336</v>
      </c>
    </row>
    <row r="1288" spans="1:7" x14ac:dyDescent="0.25">
      <c r="A1288" s="117" t="s">
        <v>214</v>
      </c>
      <c r="B1288" s="117" t="s">
        <v>125</v>
      </c>
      <c r="C1288" s="117"/>
      <c r="D1288" s="117" t="s">
        <v>122</v>
      </c>
      <c r="E1288" s="117">
        <v>135</v>
      </c>
      <c r="F1288" s="117">
        <v>46132.583333333336</v>
      </c>
      <c r="G1288" s="117">
        <v>46132.677083333336</v>
      </c>
    </row>
    <row r="1289" spans="1:7" x14ac:dyDescent="0.25">
      <c r="A1289" s="117" t="s">
        <v>214</v>
      </c>
      <c r="B1289" s="117" t="s">
        <v>134</v>
      </c>
      <c r="C1289" s="117"/>
      <c r="D1289" s="117" t="s">
        <v>122</v>
      </c>
      <c r="E1289" s="117">
        <v>15</v>
      </c>
      <c r="F1289" s="117">
        <v>46132.677083333336</v>
      </c>
      <c r="G1289" s="117">
        <v>46132.6875</v>
      </c>
    </row>
    <row r="1290" spans="1:7" x14ac:dyDescent="0.25">
      <c r="A1290" s="117" t="s">
        <v>214</v>
      </c>
      <c r="B1290" s="117" t="s">
        <v>125</v>
      </c>
      <c r="C1290" s="117"/>
      <c r="D1290" s="117" t="s">
        <v>122</v>
      </c>
      <c r="E1290" s="117">
        <v>22</v>
      </c>
      <c r="F1290" s="117">
        <v>46132.6875</v>
      </c>
      <c r="G1290" s="117">
        <v>46132.702777777777</v>
      </c>
    </row>
    <row r="1291" spans="1:7" x14ac:dyDescent="0.25">
      <c r="A1291" s="117" t="s">
        <v>214</v>
      </c>
      <c r="B1291" s="117" t="s">
        <v>155</v>
      </c>
      <c r="C1291" s="117"/>
      <c r="D1291" s="117" t="s">
        <v>122</v>
      </c>
      <c r="E1291" s="117">
        <v>25</v>
      </c>
      <c r="F1291" s="117">
        <v>46132.702777777777</v>
      </c>
      <c r="G1291" s="117">
        <v>46132.720138888886</v>
      </c>
    </row>
    <row r="1292" spans="1:7" x14ac:dyDescent="0.25">
      <c r="A1292" s="117" t="s">
        <v>214</v>
      </c>
      <c r="B1292" s="117" t="s">
        <v>125</v>
      </c>
      <c r="C1292" s="117"/>
      <c r="D1292" s="117" t="s">
        <v>122</v>
      </c>
      <c r="E1292" s="117">
        <v>43</v>
      </c>
      <c r="F1292" s="117">
        <v>46132.720138888886</v>
      </c>
      <c r="G1292" s="117">
        <v>46132.75</v>
      </c>
    </row>
    <row r="1293" spans="1:7" x14ac:dyDescent="0.25">
      <c r="A1293" s="117" t="s">
        <v>214</v>
      </c>
      <c r="B1293" s="117" t="s">
        <v>123</v>
      </c>
      <c r="C1293" s="117"/>
      <c r="D1293" s="117" t="s">
        <v>124</v>
      </c>
      <c r="E1293" s="117">
        <v>60</v>
      </c>
      <c r="F1293" s="117">
        <v>46132.75</v>
      </c>
      <c r="G1293" s="117">
        <v>46132.791666666664</v>
      </c>
    </row>
    <row r="1294" spans="1:7" x14ac:dyDescent="0.25">
      <c r="A1294" s="117" t="s">
        <v>214</v>
      </c>
      <c r="B1294" s="117" t="s">
        <v>155</v>
      </c>
      <c r="C1294" s="117" t="s">
        <v>157</v>
      </c>
      <c r="D1294" s="117" t="s">
        <v>122</v>
      </c>
      <c r="E1294" s="117">
        <v>6</v>
      </c>
      <c r="F1294" s="117">
        <v>46133.39166666667</v>
      </c>
      <c r="G1294" s="117">
        <v>46133.395833333336</v>
      </c>
    </row>
    <row r="1295" spans="1:7" x14ac:dyDescent="0.25">
      <c r="A1295" s="117" t="s">
        <v>214</v>
      </c>
      <c r="B1295" s="117" t="s">
        <v>125</v>
      </c>
      <c r="C1295" s="117"/>
      <c r="D1295" s="117" t="s">
        <v>122</v>
      </c>
      <c r="E1295" s="117">
        <v>90</v>
      </c>
      <c r="F1295" s="117">
        <v>46133.395833333336</v>
      </c>
      <c r="G1295" s="117">
        <v>46133.458333333336</v>
      </c>
    </row>
    <row r="1296" spans="1:7" x14ac:dyDescent="0.25">
      <c r="A1296" s="117" t="s">
        <v>214</v>
      </c>
      <c r="B1296" s="117" t="s">
        <v>134</v>
      </c>
      <c r="C1296" s="117"/>
      <c r="D1296" s="117" t="s">
        <v>122</v>
      </c>
      <c r="E1296" s="117">
        <v>15</v>
      </c>
      <c r="F1296" s="117">
        <v>46133.458333333336</v>
      </c>
      <c r="G1296" s="117">
        <v>46133.46875</v>
      </c>
    </row>
    <row r="1297" spans="1:7" x14ac:dyDescent="0.25">
      <c r="A1297" s="117" t="s">
        <v>214</v>
      </c>
      <c r="B1297" s="117" t="s">
        <v>125</v>
      </c>
      <c r="C1297" s="117"/>
      <c r="D1297" s="117" t="s">
        <v>122</v>
      </c>
      <c r="E1297" s="117">
        <v>150</v>
      </c>
      <c r="F1297" s="117">
        <v>46133.46875</v>
      </c>
      <c r="G1297" s="117">
        <v>46133.572916666664</v>
      </c>
    </row>
    <row r="1298" spans="1:7" x14ac:dyDescent="0.25">
      <c r="A1298" s="117" t="s">
        <v>214</v>
      </c>
      <c r="B1298" s="117" t="s">
        <v>126</v>
      </c>
      <c r="C1298" s="117"/>
      <c r="D1298" s="117" t="s">
        <v>124</v>
      </c>
      <c r="E1298" s="117">
        <v>30</v>
      </c>
      <c r="F1298" s="117">
        <v>46133.572916666664</v>
      </c>
      <c r="G1298" s="117">
        <v>46133.59375</v>
      </c>
    </row>
    <row r="1299" spans="1:7" x14ac:dyDescent="0.25">
      <c r="A1299" s="117" t="s">
        <v>214</v>
      </c>
      <c r="B1299" s="117" t="s">
        <v>125</v>
      </c>
      <c r="C1299" s="117"/>
      <c r="D1299" s="117" t="s">
        <v>122</v>
      </c>
      <c r="E1299" s="117">
        <v>120</v>
      </c>
      <c r="F1299" s="117">
        <v>46133.59375</v>
      </c>
      <c r="G1299" s="117">
        <v>46133.677083333336</v>
      </c>
    </row>
    <row r="1300" spans="1:7" x14ac:dyDescent="0.25">
      <c r="A1300" s="117" t="s">
        <v>214</v>
      </c>
      <c r="B1300" s="117" t="s">
        <v>134</v>
      </c>
      <c r="C1300" s="117"/>
      <c r="D1300" s="117" t="s">
        <v>122</v>
      </c>
      <c r="E1300" s="117">
        <v>15</v>
      </c>
      <c r="F1300" s="117">
        <v>46133.677083333336</v>
      </c>
      <c r="G1300" s="117">
        <v>46133.6875</v>
      </c>
    </row>
    <row r="1301" spans="1:7" x14ac:dyDescent="0.25">
      <c r="A1301" s="117" t="s">
        <v>214</v>
      </c>
      <c r="B1301" s="117" t="s">
        <v>125</v>
      </c>
      <c r="C1301" s="117"/>
      <c r="D1301" s="117" t="s">
        <v>122</v>
      </c>
      <c r="E1301" s="117">
        <v>90</v>
      </c>
      <c r="F1301" s="117">
        <v>46133.6875</v>
      </c>
      <c r="G1301" s="117">
        <v>46133.75</v>
      </c>
    </row>
    <row r="1302" spans="1:7" x14ac:dyDescent="0.25">
      <c r="A1302" s="117" t="s">
        <v>214</v>
      </c>
      <c r="B1302" s="117" t="s">
        <v>123</v>
      </c>
      <c r="C1302" s="117"/>
      <c r="D1302" s="117" t="s">
        <v>124</v>
      </c>
      <c r="E1302" s="117">
        <v>60</v>
      </c>
      <c r="F1302" s="117">
        <v>46133.75</v>
      </c>
      <c r="G1302" s="117">
        <v>46133.791666666664</v>
      </c>
    </row>
    <row r="1303" spans="1:7" x14ac:dyDescent="0.25">
      <c r="A1303" s="117" t="s">
        <v>214</v>
      </c>
      <c r="B1303" s="117" t="s">
        <v>155</v>
      </c>
      <c r="C1303" s="117" t="s">
        <v>157</v>
      </c>
      <c r="D1303" s="117" t="s">
        <v>122</v>
      </c>
      <c r="E1303" s="117">
        <v>6</v>
      </c>
      <c r="F1303" s="117">
        <v>46134.39166666667</v>
      </c>
      <c r="G1303" s="117">
        <v>46134.395833333336</v>
      </c>
    </row>
    <row r="1304" spans="1:7" x14ac:dyDescent="0.25">
      <c r="A1304" s="117" t="s">
        <v>214</v>
      </c>
      <c r="B1304" s="117" t="s">
        <v>125</v>
      </c>
      <c r="C1304" s="117"/>
      <c r="D1304" s="117" t="s">
        <v>122</v>
      </c>
      <c r="E1304" s="117">
        <v>90</v>
      </c>
      <c r="F1304" s="117">
        <v>46134.395833333336</v>
      </c>
      <c r="G1304" s="117">
        <v>46134.458333333336</v>
      </c>
    </row>
    <row r="1305" spans="1:7" x14ac:dyDescent="0.25">
      <c r="A1305" s="117" t="s">
        <v>214</v>
      </c>
      <c r="B1305" s="117" t="s">
        <v>134</v>
      </c>
      <c r="C1305" s="117"/>
      <c r="D1305" s="117" t="s">
        <v>122</v>
      </c>
      <c r="E1305" s="117">
        <v>15</v>
      </c>
      <c r="F1305" s="117">
        <v>46134.458333333336</v>
      </c>
      <c r="G1305" s="117">
        <v>46134.46875</v>
      </c>
    </row>
    <row r="1306" spans="1:7" x14ac:dyDescent="0.25">
      <c r="A1306" s="117" t="s">
        <v>214</v>
      </c>
      <c r="B1306" s="117" t="s">
        <v>125</v>
      </c>
      <c r="C1306" s="117"/>
      <c r="D1306" s="117" t="s">
        <v>122</v>
      </c>
      <c r="E1306" s="117">
        <v>135</v>
      </c>
      <c r="F1306" s="117">
        <v>46134.46875</v>
      </c>
      <c r="G1306" s="117">
        <v>46134.5625</v>
      </c>
    </row>
    <row r="1307" spans="1:7" x14ac:dyDescent="0.25">
      <c r="A1307" s="117" t="s">
        <v>214</v>
      </c>
      <c r="B1307" s="117" t="s">
        <v>126</v>
      </c>
      <c r="C1307" s="117"/>
      <c r="D1307" s="117" t="s">
        <v>124</v>
      </c>
      <c r="E1307" s="117">
        <v>30</v>
      </c>
      <c r="F1307" s="117">
        <v>46134.5625</v>
      </c>
      <c r="G1307" s="117">
        <v>46134.583333333336</v>
      </c>
    </row>
    <row r="1308" spans="1:7" x14ac:dyDescent="0.25">
      <c r="A1308" s="117" t="s">
        <v>214</v>
      </c>
      <c r="B1308" s="117" t="s">
        <v>125</v>
      </c>
      <c r="C1308" s="117"/>
      <c r="D1308" s="117" t="s">
        <v>122</v>
      </c>
      <c r="E1308" s="117">
        <v>150</v>
      </c>
      <c r="F1308" s="117">
        <v>46134.583333333336</v>
      </c>
      <c r="G1308" s="117">
        <v>46134.6875</v>
      </c>
    </row>
    <row r="1309" spans="1:7" x14ac:dyDescent="0.25">
      <c r="A1309" s="117" t="s">
        <v>214</v>
      </c>
      <c r="B1309" s="117" t="s">
        <v>134</v>
      </c>
      <c r="C1309" s="117"/>
      <c r="D1309" s="117" t="s">
        <v>122</v>
      </c>
      <c r="E1309" s="117">
        <v>15</v>
      </c>
      <c r="F1309" s="117">
        <v>46134.6875</v>
      </c>
      <c r="G1309" s="117">
        <v>46134.697916666664</v>
      </c>
    </row>
    <row r="1310" spans="1:7" x14ac:dyDescent="0.25">
      <c r="A1310" s="117" t="s">
        <v>214</v>
      </c>
      <c r="B1310" s="117" t="s">
        <v>125</v>
      </c>
      <c r="C1310" s="117"/>
      <c r="D1310" s="117" t="s">
        <v>122</v>
      </c>
      <c r="E1310" s="117">
        <v>75</v>
      </c>
      <c r="F1310" s="117">
        <v>46134.697916666664</v>
      </c>
      <c r="G1310" s="117">
        <v>46134.75</v>
      </c>
    </row>
    <row r="1311" spans="1:7" x14ac:dyDescent="0.25">
      <c r="A1311" s="117" t="s">
        <v>214</v>
      </c>
      <c r="B1311" s="117" t="s">
        <v>123</v>
      </c>
      <c r="C1311" s="117"/>
      <c r="D1311" s="117" t="s">
        <v>124</v>
      </c>
      <c r="E1311" s="117">
        <v>60</v>
      </c>
      <c r="F1311" s="117">
        <v>46134.75</v>
      </c>
      <c r="G1311" s="117">
        <v>46134.791666666664</v>
      </c>
    </row>
    <row r="1312" spans="1:7" x14ac:dyDescent="0.25">
      <c r="A1312" s="117" t="s">
        <v>214</v>
      </c>
      <c r="B1312" s="117" t="s">
        <v>125</v>
      </c>
      <c r="C1312" s="117"/>
      <c r="D1312" s="117" t="s">
        <v>122</v>
      </c>
      <c r="E1312" s="117">
        <v>120</v>
      </c>
      <c r="F1312" s="117">
        <v>46135.395833333336</v>
      </c>
      <c r="G1312" s="117">
        <v>46135.479166666664</v>
      </c>
    </row>
    <row r="1313" spans="1:7" x14ac:dyDescent="0.25">
      <c r="A1313" s="117" t="s">
        <v>214</v>
      </c>
      <c r="B1313" s="117" t="s">
        <v>134</v>
      </c>
      <c r="C1313" s="117"/>
      <c r="D1313" s="117" t="s">
        <v>122</v>
      </c>
      <c r="E1313" s="117">
        <v>15</v>
      </c>
      <c r="F1313" s="117">
        <v>46135.479166666664</v>
      </c>
      <c r="G1313" s="117">
        <v>46135.489583333336</v>
      </c>
    </row>
    <row r="1314" spans="1:7" x14ac:dyDescent="0.25">
      <c r="A1314" s="117" t="s">
        <v>214</v>
      </c>
      <c r="B1314" s="117" t="s">
        <v>125</v>
      </c>
      <c r="C1314" s="117"/>
      <c r="D1314" s="117" t="s">
        <v>122</v>
      </c>
      <c r="E1314" s="117">
        <v>165</v>
      </c>
      <c r="F1314" s="117">
        <v>46135.489583333336</v>
      </c>
      <c r="G1314" s="117">
        <v>46135.604166666664</v>
      </c>
    </row>
    <row r="1315" spans="1:7" x14ac:dyDescent="0.25">
      <c r="A1315" s="117" t="s">
        <v>214</v>
      </c>
      <c r="B1315" s="117" t="s">
        <v>126</v>
      </c>
      <c r="C1315" s="117"/>
      <c r="D1315" s="117" t="s">
        <v>124</v>
      </c>
      <c r="E1315" s="117">
        <v>30</v>
      </c>
      <c r="F1315" s="117">
        <v>46135.604166666664</v>
      </c>
      <c r="G1315" s="117">
        <v>46135.625</v>
      </c>
    </row>
    <row r="1316" spans="1:7" x14ac:dyDescent="0.25">
      <c r="A1316" s="117" t="s">
        <v>214</v>
      </c>
      <c r="B1316" s="117" t="s">
        <v>125</v>
      </c>
      <c r="C1316" s="117"/>
      <c r="D1316" s="117" t="s">
        <v>122</v>
      </c>
      <c r="E1316" s="117">
        <v>15</v>
      </c>
      <c r="F1316" s="117">
        <v>46135.625</v>
      </c>
      <c r="G1316" s="117">
        <v>46135.635416666664</v>
      </c>
    </row>
    <row r="1317" spans="1:7" x14ac:dyDescent="0.25">
      <c r="A1317" s="117" t="s">
        <v>214</v>
      </c>
      <c r="B1317" s="117" t="s">
        <v>154</v>
      </c>
      <c r="C1317" s="117" t="s">
        <v>8709</v>
      </c>
      <c r="D1317" s="117" t="s">
        <v>122</v>
      </c>
      <c r="E1317" s="117">
        <v>9</v>
      </c>
      <c r="F1317" s="117">
        <v>46135.635416666664</v>
      </c>
      <c r="G1317" s="117">
        <v>46135.64166666667</v>
      </c>
    </row>
    <row r="1318" spans="1:7" x14ac:dyDescent="0.25">
      <c r="A1318" s="117" t="s">
        <v>214</v>
      </c>
      <c r="B1318" s="117" t="s">
        <v>125</v>
      </c>
      <c r="C1318" s="117"/>
      <c r="D1318" s="117" t="s">
        <v>122</v>
      </c>
      <c r="E1318" s="117">
        <v>66</v>
      </c>
      <c r="F1318" s="117">
        <v>46135.64166666667</v>
      </c>
      <c r="G1318" s="117">
        <v>46135.6875</v>
      </c>
    </row>
    <row r="1319" spans="1:7" x14ac:dyDescent="0.25">
      <c r="A1319" s="117" t="s">
        <v>214</v>
      </c>
      <c r="B1319" s="117" t="s">
        <v>134</v>
      </c>
      <c r="C1319" s="117"/>
      <c r="D1319" s="117" t="s">
        <v>122</v>
      </c>
      <c r="E1319" s="117">
        <v>15</v>
      </c>
      <c r="F1319" s="117">
        <v>46135.6875</v>
      </c>
      <c r="G1319" s="117">
        <v>46135.697916666664</v>
      </c>
    </row>
    <row r="1320" spans="1:7" x14ac:dyDescent="0.25">
      <c r="A1320" s="117" t="s">
        <v>214</v>
      </c>
      <c r="B1320" s="117" t="s">
        <v>125</v>
      </c>
      <c r="C1320" s="117"/>
      <c r="D1320" s="117" t="s">
        <v>122</v>
      </c>
      <c r="E1320" s="117">
        <v>75</v>
      </c>
      <c r="F1320" s="117">
        <v>46135.697916666664</v>
      </c>
      <c r="G1320" s="117">
        <v>46135.75</v>
      </c>
    </row>
    <row r="1321" spans="1:7" x14ac:dyDescent="0.25">
      <c r="A1321" s="117" t="s">
        <v>214</v>
      </c>
      <c r="B1321" s="117" t="s">
        <v>123</v>
      </c>
      <c r="C1321" s="117"/>
      <c r="D1321" s="117" t="s">
        <v>124</v>
      </c>
      <c r="E1321" s="117">
        <v>60</v>
      </c>
      <c r="F1321" s="117">
        <v>46135.75</v>
      </c>
      <c r="G1321" s="117">
        <v>46135.791666666664</v>
      </c>
    </row>
    <row r="1322" spans="1:7" x14ac:dyDescent="0.25">
      <c r="A1322" s="117" t="s">
        <v>214</v>
      </c>
      <c r="B1322" s="117" t="s">
        <v>125</v>
      </c>
      <c r="C1322" s="117"/>
      <c r="D1322" s="117" t="s">
        <v>122</v>
      </c>
      <c r="E1322" s="117">
        <v>120</v>
      </c>
      <c r="F1322" s="117">
        <v>46136.395833333336</v>
      </c>
      <c r="G1322" s="117">
        <v>46136.479166666664</v>
      </c>
    </row>
    <row r="1323" spans="1:7" x14ac:dyDescent="0.25">
      <c r="A1323" s="117" t="s">
        <v>214</v>
      </c>
      <c r="B1323" s="117" t="s">
        <v>134</v>
      </c>
      <c r="C1323" s="117"/>
      <c r="D1323" s="117" t="s">
        <v>122</v>
      </c>
      <c r="E1323" s="117">
        <v>15</v>
      </c>
      <c r="F1323" s="117">
        <v>46136.479166666664</v>
      </c>
      <c r="G1323" s="117">
        <v>46136.489583333336</v>
      </c>
    </row>
    <row r="1324" spans="1:7" x14ac:dyDescent="0.25">
      <c r="A1324" s="117" t="s">
        <v>214</v>
      </c>
      <c r="B1324" s="117" t="s">
        <v>125</v>
      </c>
      <c r="C1324" s="117"/>
      <c r="D1324" s="117" t="s">
        <v>122</v>
      </c>
      <c r="E1324" s="117">
        <v>45</v>
      </c>
      <c r="F1324" s="117">
        <v>46136.489583333336</v>
      </c>
      <c r="G1324" s="117">
        <v>46136.520833333336</v>
      </c>
    </row>
    <row r="1325" spans="1:7" x14ac:dyDescent="0.25">
      <c r="A1325" s="117" t="s">
        <v>214</v>
      </c>
      <c r="B1325" s="117" t="s">
        <v>142</v>
      </c>
      <c r="C1325" s="117" t="s">
        <v>143</v>
      </c>
      <c r="D1325" s="117" t="s">
        <v>122</v>
      </c>
      <c r="E1325" s="117">
        <v>30</v>
      </c>
      <c r="F1325" s="117">
        <v>46136.520833333336</v>
      </c>
      <c r="G1325" s="117">
        <v>46136.541666666664</v>
      </c>
    </row>
    <row r="1326" spans="1:7" x14ac:dyDescent="0.25">
      <c r="A1326" s="117" t="s">
        <v>214</v>
      </c>
      <c r="B1326" s="117" t="s">
        <v>125</v>
      </c>
      <c r="C1326" s="117"/>
      <c r="D1326" s="117" t="s">
        <v>122</v>
      </c>
      <c r="E1326" s="117">
        <v>45</v>
      </c>
      <c r="F1326" s="117">
        <v>46136.541666666664</v>
      </c>
      <c r="G1326" s="117">
        <v>46136.572916666664</v>
      </c>
    </row>
    <row r="1327" spans="1:7" x14ac:dyDescent="0.25">
      <c r="A1327" s="117" t="s">
        <v>214</v>
      </c>
      <c r="B1327" s="117" t="s">
        <v>126</v>
      </c>
      <c r="C1327" s="117"/>
      <c r="D1327" s="117" t="s">
        <v>124</v>
      </c>
      <c r="E1327" s="117">
        <v>30</v>
      </c>
      <c r="F1327" s="117">
        <v>46136.572916666664</v>
      </c>
      <c r="G1327" s="117">
        <v>46136.59375</v>
      </c>
    </row>
    <row r="1328" spans="1:7" x14ac:dyDescent="0.25">
      <c r="A1328" s="117" t="s">
        <v>214</v>
      </c>
      <c r="B1328" s="117" t="s">
        <v>125</v>
      </c>
      <c r="C1328" s="117"/>
      <c r="D1328" s="117" t="s">
        <v>122</v>
      </c>
      <c r="E1328" s="117">
        <v>120</v>
      </c>
      <c r="F1328" s="117">
        <v>46136.59375</v>
      </c>
      <c r="G1328" s="117">
        <v>46136.677083333336</v>
      </c>
    </row>
    <row r="1329" spans="1:7" x14ac:dyDescent="0.25">
      <c r="A1329" s="117" t="s">
        <v>214</v>
      </c>
      <c r="B1329" s="117" t="s">
        <v>134</v>
      </c>
      <c r="C1329" s="117"/>
      <c r="D1329" s="117" t="s">
        <v>122</v>
      </c>
      <c r="E1329" s="117">
        <v>15</v>
      </c>
      <c r="F1329" s="117">
        <v>46136.677083333336</v>
      </c>
      <c r="G1329" s="117">
        <v>46136.6875</v>
      </c>
    </row>
    <row r="1330" spans="1:7" x14ac:dyDescent="0.25">
      <c r="A1330" s="117" t="s">
        <v>214</v>
      </c>
      <c r="B1330" s="117" t="s">
        <v>125</v>
      </c>
      <c r="C1330" s="117"/>
      <c r="D1330" s="117" t="s">
        <v>122</v>
      </c>
      <c r="E1330" s="117">
        <v>90</v>
      </c>
      <c r="F1330" s="117">
        <v>46136.6875</v>
      </c>
      <c r="G1330" s="117">
        <v>46136.75</v>
      </c>
    </row>
    <row r="1331" spans="1:7" x14ac:dyDescent="0.25">
      <c r="A1331" s="117" t="s">
        <v>214</v>
      </c>
      <c r="B1331" s="117" t="s">
        <v>123</v>
      </c>
      <c r="C1331" s="117"/>
      <c r="D1331" s="117" t="s">
        <v>124</v>
      </c>
      <c r="E1331" s="117">
        <v>60</v>
      </c>
      <c r="F1331" s="117">
        <v>46136.75</v>
      </c>
      <c r="G1331" s="117">
        <v>46136.791666666664</v>
      </c>
    </row>
    <row r="1332" spans="1:7" x14ac:dyDescent="0.25">
      <c r="A1332" s="117" t="s">
        <v>214</v>
      </c>
      <c r="B1332" s="117" t="s">
        <v>155</v>
      </c>
      <c r="C1332" s="117" t="s">
        <v>157</v>
      </c>
      <c r="D1332" s="117" t="s">
        <v>122</v>
      </c>
      <c r="E1332" s="117">
        <v>6</v>
      </c>
      <c r="F1332" s="117">
        <v>46139.39166666667</v>
      </c>
      <c r="G1332" s="117">
        <v>46139.395833333336</v>
      </c>
    </row>
    <row r="1333" spans="1:7" x14ac:dyDescent="0.25">
      <c r="A1333" s="117" t="s">
        <v>214</v>
      </c>
      <c r="B1333" s="117" t="s">
        <v>125</v>
      </c>
      <c r="C1333" s="117"/>
      <c r="D1333" s="117" t="s">
        <v>122</v>
      </c>
      <c r="E1333" s="117">
        <v>75</v>
      </c>
      <c r="F1333" s="117">
        <v>46139.395833333336</v>
      </c>
      <c r="G1333" s="117">
        <v>46139.447916666664</v>
      </c>
    </row>
    <row r="1334" spans="1:7" x14ac:dyDescent="0.25">
      <c r="A1334" s="117" t="s">
        <v>214</v>
      </c>
      <c r="B1334" s="117" t="s">
        <v>134</v>
      </c>
      <c r="C1334" s="117"/>
      <c r="D1334" s="117" t="s">
        <v>122</v>
      </c>
      <c r="E1334" s="117">
        <v>15</v>
      </c>
      <c r="F1334" s="117">
        <v>46139.447916666664</v>
      </c>
      <c r="G1334" s="117">
        <v>46139.458333333336</v>
      </c>
    </row>
    <row r="1335" spans="1:7" x14ac:dyDescent="0.25">
      <c r="A1335" s="117" t="s">
        <v>214</v>
      </c>
      <c r="B1335" s="117" t="s">
        <v>125</v>
      </c>
      <c r="C1335" s="117"/>
      <c r="D1335" s="117" t="s">
        <v>122</v>
      </c>
      <c r="E1335" s="117">
        <v>150</v>
      </c>
      <c r="F1335" s="117">
        <v>46139.458333333336</v>
      </c>
      <c r="G1335" s="117">
        <v>46139.5625</v>
      </c>
    </row>
    <row r="1336" spans="1:7" x14ac:dyDescent="0.25">
      <c r="A1336" s="117" t="s">
        <v>214</v>
      </c>
      <c r="B1336" s="117" t="s">
        <v>126</v>
      </c>
      <c r="C1336" s="117"/>
      <c r="D1336" s="117" t="s">
        <v>124</v>
      </c>
      <c r="E1336" s="117">
        <v>30</v>
      </c>
      <c r="F1336" s="117">
        <v>46139.5625</v>
      </c>
      <c r="G1336" s="117">
        <v>46139.583333333336</v>
      </c>
    </row>
    <row r="1337" spans="1:7" x14ac:dyDescent="0.25">
      <c r="A1337" s="117" t="s">
        <v>214</v>
      </c>
      <c r="B1337" s="117" t="s">
        <v>125</v>
      </c>
      <c r="C1337" s="117"/>
      <c r="D1337" s="117" t="s">
        <v>122</v>
      </c>
      <c r="E1337" s="117">
        <v>120</v>
      </c>
      <c r="F1337" s="117">
        <v>46139.583333333336</v>
      </c>
      <c r="G1337" s="117">
        <v>46139.666666666664</v>
      </c>
    </row>
    <row r="1338" spans="1:7" x14ac:dyDescent="0.25">
      <c r="A1338" s="117" t="s">
        <v>214</v>
      </c>
      <c r="B1338" s="117" t="s">
        <v>134</v>
      </c>
      <c r="C1338" s="117"/>
      <c r="D1338" s="117" t="s">
        <v>122</v>
      </c>
      <c r="E1338" s="117">
        <v>15</v>
      </c>
      <c r="F1338" s="117">
        <v>46139.666666666664</v>
      </c>
      <c r="G1338" s="117">
        <v>46139.677083333336</v>
      </c>
    </row>
    <row r="1339" spans="1:7" x14ac:dyDescent="0.25">
      <c r="A1339" s="117" t="s">
        <v>214</v>
      </c>
      <c r="B1339" s="117" t="s">
        <v>125</v>
      </c>
      <c r="C1339" s="117"/>
      <c r="D1339" s="117" t="s">
        <v>122</v>
      </c>
      <c r="E1339" s="117">
        <v>105</v>
      </c>
      <c r="F1339" s="117">
        <v>46139.677083333336</v>
      </c>
      <c r="G1339" s="117">
        <v>46139.75</v>
      </c>
    </row>
    <row r="1340" spans="1:7" x14ac:dyDescent="0.25">
      <c r="A1340" s="117" t="s">
        <v>214</v>
      </c>
      <c r="B1340" s="117" t="s">
        <v>123</v>
      </c>
      <c r="C1340" s="117"/>
      <c r="D1340" s="117" t="s">
        <v>124</v>
      </c>
      <c r="E1340" s="117">
        <v>60</v>
      </c>
      <c r="F1340" s="117">
        <v>46139.75</v>
      </c>
      <c r="G1340" s="117">
        <v>46139.791666666664</v>
      </c>
    </row>
    <row r="1341" spans="1:7" x14ac:dyDescent="0.25">
      <c r="A1341" s="117" t="s">
        <v>214</v>
      </c>
      <c r="B1341" s="117" t="s">
        <v>155</v>
      </c>
      <c r="C1341" s="117" t="s">
        <v>157</v>
      </c>
      <c r="D1341" s="117" t="s">
        <v>122</v>
      </c>
      <c r="E1341" s="117">
        <v>7</v>
      </c>
      <c r="F1341" s="117">
        <v>46140.390972222223</v>
      </c>
      <c r="G1341" s="117">
        <v>46140.395833333336</v>
      </c>
    </row>
    <row r="1342" spans="1:7" x14ac:dyDescent="0.25">
      <c r="A1342" s="117" t="s">
        <v>214</v>
      </c>
      <c r="B1342" s="117" t="s">
        <v>125</v>
      </c>
      <c r="C1342" s="117"/>
      <c r="D1342" s="117" t="s">
        <v>122</v>
      </c>
      <c r="E1342" s="117">
        <v>90</v>
      </c>
      <c r="F1342" s="117">
        <v>46140.395833333336</v>
      </c>
      <c r="G1342" s="117">
        <v>46140.458333333336</v>
      </c>
    </row>
    <row r="1343" spans="1:7" x14ac:dyDescent="0.25">
      <c r="A1343" s="117" t="s">
        <v>214</v>
      </c>
      <c r="B1343" s="117" t="s">
        <v>134</v>
      </c>
      <c r="C1343" s="117"/>
      <c r="D1343" s="117" t="s">
        <v>122</v>
      </c>
      <c r="E1343" s="117">
        <v>15</v>
      </c>
      <c r="F1343" s="117">
        <v>46140.458333333336</v>
      </c>
      <c r="G1343" s="117">
        <v>46140.46875</v>
      </c>
    </row>
    <row r="1344" spans="1:7" x14ac:dyDescent="0.25">
      <c r="A1344" s="117" t="s">
        <v>214</v>
      </c>
      <c r="B1344" s="117" t="s">
        <v>125</v>
      </c>
      <c r="C1344" s="117"/>
      <c r="D1344" s="117" t="s">
        <v>122</v>
      </c>
      <c r="E1344" s="117">
        <v>165</v>
      </c>
      <c r="F1344" s="117">
        <v>46140.46875</v>
      </c>
      <c r="G1344" s="117">
        <v>46140.583333333336</v>
      </c>
    </row>
    <row r="1345" spans="1:7" x14ac:dyDescent="0.25">
      <c r="A1345" s="117" t="s">
        <v>214</v>
      </c>
      <c r="B1345" s="117" t="s">
        <v>126</v>
      </c>
      <c r="C1345" s="117"/>
      <c r="D1345" s="117" t="s">
        <v>124</v>
      </c>
      <c r="E1345" s="117">
        <v>30</v>
      </c>
      <c r="F1345" s="117">
        <v>46140.583333333336</v>
      </c>
      <c r="G1345" s="117">
        <v>46140.604166666664</v>
      </c>
    </row>
    <row r="1346" spans="1:7" x14ac:dyDescent="0.25">
      <c r="A1346" s="117" t="s">
        <v>214</v>
      </c>
      <c r="B1346" s="117" t="s">
        <v>125</v>
      </c>
      <c r="C1346" s="117"/>
      <c r="D1346" s="117" t="s">
        <v>122</v>
      </c>
      <c r="E1346" s="117">
        <v>135</v>
      </c>
      <c r="F1346" s="117">
        <v>46140.604166666664</v>
      </c>
      <c r="G1346" s="117">
        <v>46140.697916666664</v>
      </c>
    </row>
    <row r="1347" spans="1:7" x14ac:dyDescent="0.25">
      <c r="A1347" s="117" t="s">
        <v>214</v>
      </c>
      <c r="B1347" s="117" t="s">
        <v>134</v>
      </c>
      <c r="C1347" s="117"/>
      <c r="D1347" s="117" t="s">
        <v>122</v>
      </c>
      <c r="E1347" s="117">
        <v>15</v>
      </c>
      <c r="F1347" s="117">
        <v>46140.697916666664</v>
      </c>
      <c r="G1347" s="117">
        <v>46140.708333333336</v>
      </c>
    </row>
    <row r="1348" spans="1:7" x14ac:dyDescent="0.25">
      <c r="A1348" s="117" t="s">
        <v>214</v>
      </c>
      <c r="B1348" s="117" t="s">
        <v>125</v>
      </c>
      <c r="C1348" s="117"/>
      <c r="D1348" s="117" t="s">
        <v>122</v>
      </c>
      <c r="E1348" s="117">
        <v>60</v>
      </c>
      <c r="F1348" s="117">
        <v>46140.708333333336</v>
      </c>
      <c r="G1348" s="117">
        <v>46140.75</v>
      </c>
    </row>
    <row r="1349" spans="1:7" x14ac:dyDescent="0.25">
      <c r="A1349" s="117" t="s">
        <v>214</v>
      </c>
      <c r="B1349" s="117" t="s">
        <v>123</v>
      </c>
      <c r="C1349" s="117"/>
      <c r="D1349" s="117" t="s">
        <v>124</v>
      </c>
      <c r="E1349" s="117">
        <v>60</v>
      </c>
      <c r="F1349" s="117">
        <v>46140.75</v>
      </c>
      <c r="G1349" s="117">
        <v>46140.791666666664</v>
      </c>
    </row>
    <row r="1350" spans="1:7" x14ac:dyDescent="0.25">
      <c r="A1350" s="117" t="s">
        <v>214</v>
      </c>
      <c r="B1350" s="117" t="s">
        <v>155</v>
      </c>
      <c r="C1350" s="117" t="s">
        <v>157</v>
      </c>
      <c r="D1350" s="117" t="s">
        <v>122</v>
      </c>
      <c r="E1350" s="117">
        <v>7</v>
      </c>
      <c r="F1350" s="117">
        <v>46141.390972222223</v>
      </c>
      <c r="G1350" s="117">
        <v>46141.395833333336</v>
      </c>
    </row>
    <row r="1351" spans="1:7" x14ac:dyDescent="0.25">
      <c r="A1351" s="117" t="s">
        <v>214</v>
      </c>
      <c r="B1351" s="117" t="s">
        <v>125</v>
      </c>
      <c r="C1351" s="117"/>
      <c r="D1351" s="117" t="s">
        <v>122</v>
      </c>
      <c r="E1351" s="117">
        <v>120</v>
      </c>
      <c r="F1351" s="117">
        <v>46141.395833333336</v>
      </c>
      <c r="G1351" s="117">
        <v>46141.479166666664</v>
      </c>
    </row>
    <row r="1352" spans="1:7" x14ac:dyDescent="0.25">
      <c r="A1352" s="117" t="s">
        <v>214</v>
      </c>
      <c r="B1352" s="117" t="s">
        <v>134</v>
      </c>
      <c r="C1352" s="117"/>
      <c r="D1352" s="117" t="s">
        <v>122</v>
      </c>
      <c r="E1352" s="117">
        <v>15</v>
      </c>
      <c r="F1352" s="117">
        <v>46141.479166666664</v>
      </c>
      <c r="G1352" s="117">
        <v>46141.489583333336</v>
      </c>
    </row>
    <row r="1353" spans="1:7" x14ac:dyDescent="0.25">
      <c r="A1353" s="117" t="s">
        <v>214</v>
      </c>
      <c r="B1353" s="117" t="s">
        <v>125</v>
      </c>
      <c r="C1353" s="117"/>
      <c r="D1353" s="117" t="s">
        <v>122</v>
      </c>
      <c r="E1353" s="117">
        <v>90</v>
      </c>
      <c r="F1353" s="117">
        <v>46141.489583333336</v>
      </c>
      <c r="G1353" s="117">
        <v>46141.552083333336</v>
      </c>
    </row>
    <row r="1354" spans="1:7" x14ac:dyDescent="0.25">
      <c r="A1354" s="117" t="s">
        <v>214</v>
      </c>
      <c r="B1354" s="117" t="s">
        <v>126</v>
      </c>
      <c r="C1354" s="117"/>
      <c r="D1354" s="117" t="s">
        <v>124</v>
      </c>
      <c r="E1354" s="117">
        <v>30</v>
      </c>
      <c r="F1354" s="117">
        <v>46141.552083333336</v>
      </c>
      <c r="G1354" s="117">
        <v>46141.572916666664</v>
      </c>
    </row>
    <row r="1355" spans="1:7" x14ac:dyDescent="0.25">
      <c r="A1355" s="117" t="s">
        <v>214</v>
      </c>
      <c r="B1355" s="117" t="s">
        <v>125</v>
      </c>
      <c r="C1355" s="117"/>
      <c r="D1355" s="117" t="s">
        <v>122</v>
      </c>
      <c r="E1355" s="117">
        <v>105</v>
      </c>
      <c r="F1355" s="117">
        <v>46141.572916666664</v>
      </c>
      <c r="G1355" s="117">
        <v>46141.645833333336</v>
      </c>
    </row>
    <row r="1356" spans="1:7" x14ac:dyDescent="0.25">
      <c r="A1356" s="117" t="s">
        <v>214</v>
      </c>
      <c r="B1356" s="117" t="s">
        <v>134</v>
      </c>
      <c r="C1356" s="117"/>
      <c r="D1356" s="117" t="s">
        <v>122</v>
      </c>
      <c r="E1356" s="117">
        <v>15</v>
      </c>
      <c r="F1356" s="117">
        <v>46141.645833333336</v>
      </c>
      <c r="G1356" s="117">
        <v>46141.65625</v>
      </c>
    </row>
    <row r="1357" spans="1:7" x14ac:dyDescent="0.25">
      <c r="A1357" s="117" t="s">
        <v>214</v>
      </c>
      <c r="B1357" s="117" t="s">
        <v>125</v>
      </c>
      <c r="C1357" s="117"/>
      <c r="D1357" s="117" t="s">
        <v>122</v>
      </c>
      <c r="E1357" s="117">
        <v>135</v>
      </c>
      <c r="F1357" s="117">
        <v>46141.65625</v>
      </c>
      <c r="G1357" s="117">
        <v>46141.75</v>
      </c>
    </row>
    <row r="1358" spans="1:7" x14ac:dyDescent="0.25">
      <c r="A1358" s="117" t="s">
        <v>214</v>
      </c>
      <c r="B1358" s="117" t="s">
        <v>123</v>
      </c>
      <c r="C1358" s="117"/>
      <c r="D1358" s="117" t="s">
        <v>124</v>
      </c>
      <c r="E1358" s="117">
        <v>60</v>
      </c>
      <c r="F1358" s="117">
        <v>46141.75</v>
      </c>
      <c r="G1358" s="117">
        <v>46141.791666666664</v>
      </c>
    </row>
    <row r="1359" spans="1:7" x14ac:dyDescent="0.25">
      <c r="A1359" s="117" t="s">
        <v>214</v>
      </c>
      <c r="B1359" s="117" t="s">
        <v>155</v>
      </c>
      <c r="C1359" s="117" t="s">
        <v>157</v>
      </c>
      <c r="D1359" s="117" t="s">
        <v>122</v>
      </c>
      <c r="E1359" s="117">
        <v>7</v>
      </c>
      <c r="F1359" s="117">
        <v>46142.390972222223</v>
      </c>
      <c r="G1359" s="117">
        <v>46142.395833333336</v>
      </c>
    </row>
    <row r="1360" spans="1:7" x14ac:dyDescent="0.25">
      <c r="A1360" s="117" t="s">
        <v>214</v>
      </c>
      <c r="B1360" s="117" t="s">
        <v>125</v>
      </c>
      <c r="C1360" s="117"/>
      <c r="D1360" s="117" t="s">
        <v>122</v>
      </c>
      <c r="E1360" s="117">
        <v>90</v>
      </c>
      <c r="F1360" s="117">
        <v>46142.395833333336</v>
      </c>
      <c r="G1360" s="117">
        <v>46142.458333333336</v>
      </c>
    </row>
    <row r="1361" spans="1:7" x14ac:dyDescent="0.25">
      <c r="A1361" s="117" t="s">
        <v>214</v>
      </c>
      <c r="B1361" s="117" t="s">
        <v>134</v>
      </c>
      <c r="C1361" s="117"/>
      <c r="D1361" s="117" t="s">
        <v>122</v>
      </c>
      <c r="E1361" s="117">
        <v>15</v>
      </c>
      <c r="F1361" s="117">
        <v>46142.458333333336</v>
      </c>
      <c r="G1361" s="117">
        <v>46142.46875</v>
      </c>
    </row>
    <row r="1362" spans="1:7" x14ac:dyDescent="0.25">
      <c r="A1362" s="117" t="s">
        <v>214</v>
      </c>
      <c r="B1362" s="117" t="s">
        <v>125</v>
      </c>
      <c r="C1362" s="117"/>
      <c r="D1362" s="117" t="s">
        <v>122</v>
      </c>
      <c r="E1362" s="117">
        <v>165</v>
      </c>
      <c r="F1362" s="117">
        <v>46142.46875</v>
      </c>
      <c r="G1362" s="117">
        <v>46142.583333333336</v>
      </c>
    </row>
    <row r="1363" spans="1:7" x14ac:dyDescent="0.25">
      <c r="A1363" s="117" t="s">
        <v>214</v>
      </c>
      <c r="B1363" s="117" t="s">
        <v>126</v>
      </c>
      <c r="C1363" s="117"/>
      <c r="D1363" s="117" t="s">
        <v>124</v>
      </c>
      <c r="E1363" s="117">
        <v>30</v>
      </c>
      <c r="F1363" s="117">
        <v>46142.583333333336</v>
      </c>
      <c r="G1363" s="117">
        <v>46142.604166666664</v>
      </c>
    </row>
    <row r="1364" spans="1:7" x14ac:dyDescent="0.25">
      <c r="A1364" s="117" t="s">
        <v>214</v>
      </c>
      <c r="B1364" s="117" t="s">
        <v>125</v>
      </c>
      <c r="C1364" s="117"/>
      <c r="D1364" s="117" t="s">
        <v>122</v>
      </c>
      <c r="E1364" s="117">
        <v>135</v>
      </c>
      <c r="F1364" s="117">
        <v>46142.604166666664</v>
      </c>
      <c r="G1364" s="117">
        <v>46142.697916666664</v>
      </c>
    </row>
    <row r="1365" spans="1:7" x14ac:dyDescent="0.25">
      <c r="A1365" s="117" t="s">
        <v>214</v>
      </c>
      <c r="B1365" s="117" t="s">
        <v>134</v>
      </c>
      <c r="C1365" s="117"/>
      <c r="D1365" s="117" t="s">
        <v>122</v>
      </c>
      <c r="E1365" s="117">
        <v>15</v>
      </c>
      <c r="F1365" s="117">
        <v>46142.697916666664</v>
      </c>
      <c r="G1365" s="117">
        <v>46142.708333333336</v>
      </c>
    </row>
    <row r="1366" spans="1:7" x14ac:dyDescent="0.25">
      <c r="A1366" s="117" t="s">
        <v>214</v>
      </c>
      <c r="B1366" s="117" t="s">
        <v>125</v>
      </c>
      <c r="C1366" s="117"/>
      <c r="D1366" s="117" t="s">
        <v>122</v>
      </c>
      <c r="E1366" s="117">
        <v>60</v>
      </c>
      <c r="F1366" s="117">
        <v>46142.708333333336</v>
      </c>
      <c r="G1366" s="117">
        <v>46142.75</v>
      </c>
    </row>
    <row r="1367" spans="1:7" x14ac:dyDescent="0.25">
      <c r="A1367" s="117" t="s">
        <v>214</v>
      </c>
      <c r="B1367" s="117" t="s">
        <v>123</v>
      </c>
      <c r="C1367" s="117"/>
      <c r="D1367" s="117" t="s">
        <v>124</v>
      </c>
      <c r="E1367" s="117">
        <v>60</v>
      </c>
      <c r="F1367" s="117">
        <v>46142.75</v>
      </c>
      <c r="G1367" s="117">
        <v>46142.791666666664</v>
      </c>
    </row>
    <row r="1368" spans="1:7" x14ac:dyDescent="0.25">
      <c r="A1368" s="117" t="s">
        <v>71</v>
      </c>
      <c r="B1368" s="117" t="s">
        <v>125</v>
      </c>
      <c r="C1368" s="117"/>
      <c r="D1368" s="117" t="s">
        <v>122</v>
      </c>
      <c r="E1368" s="117">
        <v>90</v>
      </c>
      <c r="F1368" s="117">
        <v>46113.354166666664</v>
      </c>
      <c r="G1368" s="117">
        <v>46113.416666666664</v>
      </c>
    </row>
    <row r="1369" spans="1:7" x14ac:dyDescent="0.25">
      <c r="A1369" s="117" t="s">
        <v>71</v>
      </c>
      <c r="B1369" s="117" t="s">
        <v>134</v>
      </c>
      <c r="C1369" s="117"/>
      <c r="D1369" s="117" t="s">
        <v>122</v>
      </c>
      <c r="E1369" s="117">
        <v>15</v>
      </c>
      <c r="F1369" s="117">
        <v>46113.416666666664</v>
      </c>
      <c r="G1369" s="117">
        <v>46113.427083333336</v>
      </c>
    </row>
    <row r="1370" spans="1:7" x14ac:dyDescent="0.25">
      <c r="A1370" s="117" t="s">
        <v>71</v>
      </c>
      <c r="B1370" s="117" t="s">
        <v>125</v>
      </c>
      <c r="C1370" s="117"/>
      <c r="D1370" s="117" t="s">
        <v>122</v>
      </c>
      <c r="E1370" s="117">
        <v>150</v>
      </c>
      <c r="F1370" s="117">
        <v>46113.427083333336</v>
      </c>
      <c r="G1370" s="117">
        <v>46113.53125</v>
      </c>
    </row>
    <row r="1371" spans="1:7" x14ac:dyDescent="0.25">
      <c r="A1371" s="117" t="s">
        <v>71</v>
      </c>
      <c r="B1371" s="117" t="s">
        <v>126</v>
      </c>
      <c r="C1371" s="117"/>
      <c r="D1371" s="117" t="s">
        <v>124</v>
      </c>
      <c r="E1371" s="117">
        <v>30</v>
      </c>
      <c r="F1371" s="117">
        <v>46113.53125</v>
      </c>
      <c r="G1371" s="117">
        <v>46113.552083333336</v>
      </c>
    </row>
    <row r="1372" spans="1:7" x14ac:dyDescent="0.25">
      <c r="A1372" s="117" t="s">
        <v>71</v>
      </c>
      <c r="B1372" s="117" t="s">
        <v>125</v>
      </c>
      <c r="C1372" s="117"/>
      <c r="D1372" s="117" t="s">
        <v>122</v>
      </c>
      <c r="E1372" s="117">
        <v>150</v>
      </c>
      <c r="F1372" s="117">
        <v>46113.552083333336</v>
      </c>
      <c r="G1372" s="117">
        <v>46113.65625</v>
      </c>
    </row>
    <row r="1373" spans="1:7" x14ac:dyDescent="0.25">
      <c r="A1373" s="117" t="s">
        <v>71</v>
      </c>
      <c r="B1373" s="117" t="s">
        <v>134</v>
      </c>
      <c r="C1373" s="117"/>
      <c r="D1373" s="117" t="s">
        <v>122</v>
      </c>
      <c r="E1373" s="117">
        <v>15</v>
      </c>
      <c r="F1373" s="117">
        <v>46113.65625</v>
      </c>
      <c r="G1373" s="117">
        <v>46113.666666666664</v>
      </c>
    </row>
    <row r="1374" spans="1:7" x14ac:dyDescent="0.25">
      <c r="A1374" s="117" t="s">
        <v>71</v>
      </c>
      <c r="B1374" s="117" t="s">
        <v>125</v>
      </c>
      <c r="C1374" s="117"/>
      <c r="D1374" s="117" t="s">
        <v>122</v>
      </c>
      <c r="E1374" s="117">
        <v>60</v>
      </c>
      <c r="F1374" s="117">
        <v>46113.666666666664</v>
      </c>
      <c r="G1374" s="117">
        <v>46113.708333333336</v>
      </c>
    </row>
    <row r="1375" spans="1:7" x14ac:dyDescent="0.25">
      <c r="A1375" s="117" t="s">
        <v>71</v>
      </c>
      <c r="B1375" s="117" t="s">
        <v>123</v>
      </c>
      <c r="C1375" s="117"/>
      <c r="D1375" s="117" t="s">
        <v>124</v>
      </c>
      <c r="E1375" s="117">
        <v>60</v>
      </c>
      <c r="F1375" s="117">
        <v>46113.708333333336</v>
      </c>
      <c r="G1375" s="117">
        <v>46113.75</v>
      </c>
    </row>
    <row r="1376" spans="1:7" x14ac:dyDescent="0.25">
      <c r="A1376" s="117" t="s">
        <v>71</v>
      </c>
      <c r="B1376" s="117" t="s">
        <v>125</v>
      </c>
      <c r="C1376" s="117"/>
      <c r="D1376" s="117" t="s">
        <v>122</v>
      </c>
      <c r="E1376" s="117">
        <v>85</v>
      </c>
      <c r="F1376" s="117">
        <v>46114.354166666664</v>
      </c>
      <c r="G1376" s="117">
        <v>46114.413194444445</v>
      </c>
    </row>
    <row r="1377" spans="1:7" x14ac:dyDescent="0.25">
      <c r="A1377" s="117" t="s">
        <v>71</v>
      </c>
      <c r="B1377" s="117" t="s">
        <v>135</v>
      </c>
      <c r="C1377" s="117"/>
      <c r="D1377" s="117" t="s">
        <v>124</v>
      </c>
      <c r="E1377" s="117">
        <v>5</v>
      </c>
      <c r="F1377" s="117">
        <v>46114.413194444445</v>
      </c>
      <c r="G1377" s="117">
        <v>46114.416666666664</v>
      </c>
    </row>
    <row r="1378" spans="1:7" x14ac:dyDescent="0.25">
      <c r="A1378" s="117" t="s">
        <v>71</v>
      </c>
      <c r="B1378" s="117" t="s">
        <v>125</v>
      </c>
      <c r="C1378" s="117"/>
      <c r="D1378" s="117" t="s">
        <v>122</v>
      </c>
      <c r="E1378" s="117">
        <v>30</v>
      </c>
      <c r="F1378" s="117">
        <v>46114.416666666664</v>
      </c>
      <c r="G1378" s="117">
        <v>46114.4375</v>
      </c>
    </row>
    <row r="1379" spans="1:7" x14ac:dyDescent="0.25">
      <c r="A1379" s="117" t="s">
        <v>71</v>
      </c>
      <c r="B1379" s="117" t="s">
        <v>134</v>
      </c>
      <c r="C1379" s="117"/>
      <c r="D1379" s="117" t="s">
        <v>122</v>
      </c>
      <c r="E1379" s="117">
        <v>15</v>
      </c>
      <c r="F1379" s="117">
        <v>46114.4375</v>
      </c>
      <c r="G1379" s="117">
        <v>46114.447916666664</v>
      </c>
    </row>
    <row r="1380" spans="1:7" x14ac:dyDescent="0.25">
      <c r="A1380" s="117" t="s">
        <v>71</v>
      </c>
      <c r="B1380" s="117" t="s">
        <v>142</v>
      </c>
      <c r="C1380" s="117" t="s">
        <v>8681</v>
      </c>
      <c r="D1380" s="117" t="s">
        <v>122</v>
      </c>
      <c r="E1380" s="117">
        <v>15</v>
      </c>
      <c r="F1380" s="117">
        <v>46114.447916666664</v>
      </c>
      <c r="G1380" s="117">
        <v>46114.458333333336</v>
      </c>
    </row>
    <row r="1381" spans="1:7" x14ac:dyDescent="0.25">
      <c r="A1381" s="117" t="s">
        <v>71</v>
      </c>
      <c r="B1381" s="117" t="s">
        <v>125</v>
      </c>
      <c r="C1381" s="117"/>
      <c r="D1381" s="117" t="s">
        <v>122</v>
      </c>
      <c r="E1381" s="117">
        <v>150</v>
      </c>
      <c r="F1381" s="117">
        <v>46114.458333333336</v>
      </c>
      <c r="G1381" s="117">
        <v>46114.5625</v>
      </c>
    </row>
    <row r="1382" spans="1:7" x14ac:dyDescent="0.25">
      <c r="A1382" s="117" t="s">
        <v>71</v>
      </c>
      <c r="B1382" s="117" t="s">
        <v>126</v>
      </c>
      <c r="C1382" s="117"/>
      <c r="D1382" s="117" t="s">
        <v>124</v>
      </c>
      <c r="E1382" s="117">
        <v>30</v>
      </c>
      <c r="F1382" s="117">
        <v>46114.5625</v>
      </c>
      <c r="G1382" s="117">
        <v>46114.583333333336</v>
      </c>
    </row>
    <row r="1383" spans="1:7" x14ac:dyDescent="0.25">
      <c r="A1383" s="117" t="s">
        <v>71</v>
      </c>
      <c r="B1383" s="117" t="s">
        <v>125</v>
      </c>
      <c r="C1383" s="117"/>
      <c r="D1383" s="117" t="s">
        <v>122</v>
      </c>
      <c r="E1383" s="117">
        <v>105</v>
      </c>
      <c r="F1383" s="117">
        <v>46114.583333333336</v>
      </c>
      <c r="G1383" s="117">
        <v>46114.65625</v>
      </c>
    </row>
    <row r="1384" spans="1:7" x14ac:dyDescent="0.25">
      <c r="A1384" s="117" t="s">
        <v>71</v>
      </c>
      <c r="B1384" s="117" t="s">
        <v>134</v>
      </c>
      <c r="C1384" s="117"/>
      <c r="D1384" s="117" t="s">
        <v>122</v>
      </c>
      <c r="E1384" s="117">
        <v>15</v>
      </c>
      <c r="F1384" s="117">
        <v>46114.65625</v>
      </c>
      <c r="G1384" s="117">
        <v>46114.666666666664</v>
      </c>
    </row>
    <row r="1385" spans="1:7" x14ac:dyDescent="0.25">
      <c r="A1385" s="117" t="s">
        <v>71</v>
      </c>
      <c r="B1385" s="117" t="s">
        <v>125</v>
      </c>
      <c r="C1385" s="117"/>
      <c r="D1385" s="117" t="s">
        <v>122</v>
      </c>
      <c r="E1385" s="117">
        <v>60</v>
      </c>
      <c r="F1385" s="117">
        <v>46114.666666666664</v>
      </c>
      <c r="G1385" s="117">
        <v>46114.708333333336</v>
      </c>
    </row>
    <row r="1386" spans="1:7" x14ac:dyDescent="0.25">
      <c r="A1386" s="117" t="s">
        <v>71</v>
      </c>
      <c r="B1386" s="117" t="s">
        <v>123</v>
      </c>
      <c r="C1386" s="117"/>
      <c r="D1386" s="117" t="s">
        <v>124</v>
      </c>
      <c r="E1386" s="117">
        <v>60</v>
      </c>
      <c r="F1386" s="117">
        <v>46114.708333333336</v>
      </c>
      <c r="G1386" s="117">
        <v>46114.75</v>
      </c>
    </row>
    <row r="1387" spans="1:7" x14ac:dyDescent="0.25">
      <c r="A1387" s="117" t="s">
        <v>71</v>
      </c>
      <c r="B1387" s="117" t="s">
        <v>125</v>
      </c>
      <c r="C1387" s="117"/>
      <c r="D1387" s="117" t="s">
        <v>122</v>
      </c>
      <c r="E1387" s="117">
        <v>90</v>
      </c>
      <c r="F1387" s="117">
        <v>46115.354166666664</v>
      </c>
      <c r="G1387" s="117">
        <v>46115.416666666664</v>
      </c>
    </row>
    <row r="1388" spans="1:7" x14ac:dyDescent="0.25">
      <c r="A1388" s="117" t="s">
        <v>71</v>
      </c>
      <c r="B1388" s="117" t="s">
        <v>134</v>
      </c>
      <c r="C1388" s="117"/>
      <c r="D1388" s="117" t="s">
        <v>122</v>
      </c>
      <c r="E1388" s="117">
        <v>15</v>
      </c>
      <c r="F1388" s="117">
        <v>46115.416666666664</v>
      </c>
      <c r="G1388" s="117">
        <v>46115.427083333336</v>
      </c>
    </row>
    <row r="1389" spans="1:7" x14ac:dyDescent="0.25">
      <c r="A1389" s="117" t="s">
        <v>71</v>
      </c>
      <c r="B1389" s="117" t="s">
        <v>125</v>
      </c>
      <c r="C1389" s="117"/>
      <c r="D1389" s="117" t="s">
        <v>122</v>
      </c>
      <c r="E1389" s="117">
        <v>105</v>
      </c>
      <c r="F1389" s="117">
        <v>46115.427083333336</v>
      </c>
      <c r="G1389" s="117">
        <v>46115.5</v>
      </c>
    </row>
    <row r="1390" spans="1:7" x14ac:dyDescent="0.25">
      <c r="A1390" s="117" t="s">
        <v>71</v>
      </c>
      <c r="B1390" s="117" t="s">
        <v>142</v>
      </c>
      <c r="C1390" s="117" t="s">
        <v>143</v>
      </c>
      <c r="D1390" s="117" t="s">
        <v>122</v>
      </c>
      <c r="E1390" s="117">
        <v>30</v>
      </c>
      <c r="F1390" s="117">
        <v>46115.5</v>
      </c>
      <c r="G1390" s="117">
        <v>46115.520833333336</v>
      </c>
    </row>
    <row r="1391" spans="1:7" x14ac:dyDescent="0.25">
      <c r="A1391" s="117" t="s">
        <v>71</v>
      </c>
      <c r="B1391" s="117" t="s">
        <v>125</v>
      </c>
      <c r="C1391" s="117"/>
      <c r="D1391" s="117" t="s">
        <v>122</v>
      </c>
      <c r="E1391" s="117">
        <v>15</v>
      </c>
      <c r="F1391" s="117">
        <v>46115.520833333336</v>
      </c>
      <c r="G1391" s="117">
        <v>46115.53125</v>
      </c>
    </row>
    <row r="1392" spans="1:7" x14ac:dyDescent="0.25">
      <c r="A1392" s="117" t="s">
        <v>71</v>
      </c>
      <c r="B1392" s="117" t="s">
        <v>126</v>
      </c>
      <c r="C1392" s="117"/>
      <c r="D1392" s="117" t="s">
        <v>124</v>
      </c>
      <c r="E1392" s="117">
        <v>30</v>
      </c>
      <c r="F1392" s="117">
        <v>46115.53125</v>
      </c>
      <c r="G1392" s="117">
        <v>46115.552083333336</v>
      </c>
    </row>
    <row r="1393" spans="1:7" x14ac:dyDescent="0.25">
      <c r="A1393" s="117" t="s">
        <v>71</v>
      </c>
      <c r="B1393" s="117" t="s">
        <v>125</v>
      </c>
      <c r="C1393" s="117"/>
      <c r="D1393" s="117" t="s">
        <v>122</v>
      </c>
      <c r="E1393" s="117">
        <v>120</v>
      </c>
      <c r="F1393" s="117">
        <v>46115.552083333336</v>
      </c>
      <c r="G1393" s="117">
        <v>46115.635416666664</v>
      </c>
    </row>
    <row r="1394" spans="1:7" x14ac:dyDescent="0.25">
      <c r="A1394" s="117" t="s">
        <v>71</v>
      </c>
      <c r="B1394" s="117" t="s">
        <v>134</v>
      </c>
      <c r="C1394" s="117"/>
      <c r="D1394" s="117" t="s">
        <v>122</v>
      </c>
      <c r="E1394" s="117">
        <v>15</v>
      </c>
      <c r="F1394" s="117">
        <v>46115.635416666664</v>
      </c>
      <c r="G1394" s="117">
        <v>46115.645833333336</v>
      </c>
    </row>
    <row r="1395" spans="1:7" x14ac:dyDescent="0.25">
      <c r="A1395" s="117" t="s">
        <v>71</v>
      </c>
      <c r="B1395" s="117" t="s">
        <v>125</v>
      </c>
      <c r="C1395" s="117"/>
      <c r="D1395" s="117" t="s">
        <v>122</v>
      </c>
      <c r="E1395" s="117">
        <v>90</v>
      </c>
      <c r="F1395" s="117">
        <v>46115.645833333336</v>
      </c>
      <c r="G1395" s="117">
        <v>46115.708333333336</v>
      </c>
    </row>
    <row r="1396" spans="1:7" x14ac:dyDescent="0.25">
      <c r="A1396" s="117" t="s">
        <v>71</v>
      </c>
      <c r="B1396" s="117" t="s">
        <v>123</v>
      </c>
      <c r="C1396" s="117"/>
      <c r="D1396" s="117" t="s">
        <v>124</v>
      </c>
      <c r="E1396" s="117">
        <v>60</v>
      </c>
      <c r="F1396" s="117">
        <v>46115.708333333336</v>
      </c>
      <c r="G1396" s="117">
        <v>46115.75</v>
      </c>
    </row>
    <row r="1397" spans="1:7" x14ac:dyDescent="0.25">
      <c r="A1397" s="118" t="s">
        <v>71</v>
      </c>
      <c r="B1397" s="75" t="s">
        <v>158</v>
      </c>
      <c r="C1397" s="75"/>
      <c r="D1397" s="75" t="s">
        <v>124</v>
      </c>
      <c r="E1397" s="75">
        <v>510</v>
      </c>
      <c r="F1397" s="119">
        <v>46118.354166666664</v>
      </c>
      <c r="G1397" s="120">
        <v>46118.708333333336</v>
      </c>
    </row>
    <row r="1398" spans="1:7" x14ac:dyDescent="0.25">
      <c r="A1398" s="121" t="s">
        <v>71</v>
      </c>
      <c r="B1398" s="77" t="s">
        <v>123</v>
      </c>
      <c r="C1398" s="77"/>
      <c r="D1398" s="77" t="s">
        <v>124</v>
      </c>
      <c r="E1398" s="77">
        <v>60</v>
      </c>
      <c r="F1398" s="122">
        <v>46118.708333333336</v>
      </c>
      <c r="G1398" s="123">
        <v>46118.75</v>
      </c>
    </row>
    <row r="1399" spans="1:7" x14ac:dyDescent="0.25">
      <c r="A1399" s="118" t="s">
        <v>71</v>
      </c>
      <c r="B1399" s="75" t="s">
        <v>125</v>
      </c>
      <c r="C1399" s="75"/>
      <c r="D1399" s="75" t="s">
        <v>122</v>
      </c>
      <c r="E1399" s="75">
        <v>90</v>
      </c>
      <c r="F1399" s="119">
        <v>46119.354166666664</v>
      </c>
      <c r="G1399" s="120">
        <v>46119.416666666664</v>
      </c>
    </row>
    <row r="1400" spans="1:7" x14ac:dyDescent="0.25">
      <c r="A1400" s="121" t="s">
        <v>71</v>
      </c>
      <c r="B1400" s="77" t="s">
        <v>134</v>
      </c>
      <c r="C1400" s="77"/>
      <c r="D1400" s="77" t="s">
        <v>122</v>
      </c>
      <c r="E1400" s="77">
        <v>15</v>
      </c>
      <c r="F1400" s="122">
        <v>46119.416666666664</v>
      </c>
      <c r="G1400" s="123">
        <v>46119.427083333336</v>
      </c>
    </row>
    <row r="1401" spans="1:7" x14ac:dyDescent="0.25">
      <c r="A1401" s="118" t="s">
        <v>71</v>
      </c>
      <c r="B1401" s="75" t="s">
        <v>125</v>
      </c>
      <c r="C1401" s="75"/>
      <c r="D1401" s="75" t="s">
        <v>122</v>
      </c>
      <c r="E1401" s="75">
        <v>77</v>
      </c>
      <c r="F1401" s="119">
        <v>46119.427083333336</v>
      </c>
      <c r="G1401" s="120">
        <v>46119.480555555558</v>
      </c>
    </row>
    <row r="1402" spans="1:7" x14ac:dyDescent="0.25">
      <c r="A1402" s="121" t="s">
        <v>71</v>
      </c>
      <c r="B1402" s="77" t="s">
        <v>155</v>
      </c>
      <c r="C1402" s="77"/>
      <c r="D1402" s="77" t="s">
        <v>122</v>
      </c>
      <c r="E1402" s="77">
        <v>16</v>
      </c>
      <c r="F1402" s="122">
        <v>46119.480555555558</v>
      </c>
      <c r="G1402" s="123">
        <v>46119.491666666669</v>
      </c>
    </row>
    <row r="1403" spans="1:7" x14ac:dyDescent="0.25">
      <c r="A1403" s="118" t="s">
        <v>71</v>
      </c>
      <c r="B1403" s="75" t="s">
        <v>125</v>
      </c>
      <c r="C1403" s="75"/>
      <c r="D1403" s="75" t="s">
        <v>122</v>
      </c>
      <c r="E1403" s="75">
        <v>57</v>
      </c>
      <c r="F1403" s="119">
        <v>46119.491666666669</v>
      </c>
      <c r="G1403" s="120">
        <v>46119.53125</v>
      </c>
    </row>
    <row r="1404" spans="1:7" x14ac:dyDescent="0.25">
      <c r="A1404" s="121" t="s">
        <v>71</v>
      </c>
      <c r="B1404" s="77" t="s">
        <v>126</v>
      </c>
      <c r="C1404" s="77"/>
      <c r="D1404" s="77" t="s">
        <v>124</v>
      </c>
      <c r="E1404" s="77">
        <v>30</v>
      </c>
      <c r="F1404" s="122">
        <v>46119.53125</v>
      </c>
      <c r="G1404" s="123">
        <v>46119.552083333336</v>
      </c>
    </row>
    <row r="1405" spans="1:7" x14ac:dyDescent="0.25">
      <c r="A1405" s="118" t="s">
        <v>71</v>
      </c>
      <c r="B1405" s="75" t="s">
        <v>125</v>
      </c>
      <c r="C1405" s="75"/>
      <c r="D1405" s="75" t="s">
        <v>122</v>
      </c>
      <c r="E1405" s="75">
        <v>135</v>
      </c>
      <c r="F1405" s="119">
        <v>46119.552083333336</v>
      </c>
      <c r="G1405" s="120">
        <v>46119.645833333336</v>
      </c>
    </row>
    <row r="1406" spans="1:7" x14ac:dyDescent="0.25">
      <c r="A1406" s="121" t="s">
        <v>71</v>
      </c>
      <c r="B1406" s="77" t="s">
        <v>134</v>
      </c>
      <c r="C1406" s="77"/>
      <c r="D1406" s="77" t="s">
        <v>122</v>
      </c>
      <c r="E1406" s="77">
        <v>15</v>
      </c>
      <c r="F1406" s="122">
        <v>46119.645833333336</v>
      </c>
      <c r="G1406" s="123">
        <v>46119.65625</v>
      </c>
    </row>
    <row r="1407" spans="1:7" x14ac:dyDescent="0.25">
      <c r="A1407" s="118" t="s">
        <v>71</v>
      </c>
      <c r="B1407" s="75" t="s">
        <v>125</v>
      </c>
      <c r="C1407" s="75"/>
      <c r="D1407" s="75" t="s">
        <v>122</v>
      </c>
      <c r="E1407" s="75">
        <v>75</v>
      </c>
      <c r="F1407" s="119">
        <v>46119.65625</v>
      </c>
      <c r="G1407" s="120">
        <v>46119.708333333336</v>
      </c>
    </row>
    <row r="1408" spans="1:7" x14ac:dyDescent="0.25">
      <c r="A1408" s="121" t="s">
        <v>71</v>
      </c>
      <c r="B1408" s="77" t="s">
        <v>123</v>
      </c>
      <c r="C1408" s="77"/>
      <c r="D1408" s="77" t="s">
        <v>124</v>
      </c>
      <c r="E1408" s="77">
        <v>60</v>
      </c>
      <c r="F1408" s="122">
        <v>46119.708333333336</v>
      </c>
      <c r="G1408" s="123">
        <v>46119.75</v>
      </c>
    </row>
    <row r="1409" spans="1:7" x14ac:dyDescent="0.25">
      <c r="A1409" s="118" t="s">
        <v>71</v>
      </c>
      <c r="B1409" s="75" t="s">
        <v>125</v>
      </c>
      <c r="C1409" s="75"/>
      <c r="D1409" s="75" t="s">
        <v>122</v>
      </c>
      <c r="E1409" s="75">
        <v>120</v>
      </c>
      <c r="F1409" s="119">
        <v>46120.354166666664</v>
      </c>
      <c r="G1409" s="120">
        <v>46120.4375</v>
      </c>
    </row>
    <row r="1410" spans="1:7" x14ac:dyDescent="0.25">
      <c r="A1410" s="121" t="s">
        <v>71</v>
      </c>
      <c r="B1410" s="77" t="s">
        <v>134</v>
      </c>
      <c r="C1410" s="77"/>
      <c r="D1410" s="77" t="s">
        <v>122</v>
      </c>
      <c r="E1410" s="77">
        <v>15</v>
      </c>
      <c r="F1410" s="122">
        <v>46120.4375</v>
      </c>
      <c r="G1410" s="123">
        <v>46120.447916666664</v>
      </c>
    </row>
    <row r="1411" spans="1:7" x14ac:dyDescent="0.25">
      <c r="A1411" s="118" t="s">
        <v>71</v>
      </c>
      <c r="B1411" s="75" t="s">
        <v>125</v>
      </c>
      <c r="C1411" s="75"/>
      <c r="D1411" s="75" t="s">
        <v>122</v>
      </c>
      <c r="E1411" s="75">
        <v>90</v>
      </c>
      <c r="F1411" s="119">
        <v>46120.447916666664</v>
      </c>
      <c r="G1411" s="120">
        <v>46120.510416666664</v>
      </c>
    </row>
    <row r="1412" spans="1:7" x14ac:dyDescent="0.25">
      <c r="A1412" s="121" t="s">
        <v>71</v>
      </c>
      <c r="B1412" s="77" t="s">
        <v>126</v>
      </c>
      <c r="C1412" s="77"/>
      <c r="D1412" s="77" t="s">
        <v>124</v>
      </c>
      <c r="E1412" s="77">
        <v>30</v>
      </c>
      <c r="F1412" s="122">
        <v>46120.510416666664</v>
      </c>
      <c r="G1412" s="123">
        <v>46120.53125</v>
      </c>
    </row>
    <row r="1413" spans="1:7" x14ac:dyDescent="0.25">
      <c r="A1413" s="118" t="s">
        <v>71</v>
      </c>
      <c r="B1413" s="75" t="s">
        <v>125</v>
      </c>
      <c r="C1413" s="75"/>
      <c r="D1413" s="75" t="s">
        <v>122</v>
      </c>
      <c r="E1413" s="75">
        <v>120</v>
      </c>
      <c r="F1413" s="119">
        <v>46120.53125</v>
      </c>
      <c r="G1413" s="120">
        <v>46120.614583333336</v>
      </c>
    </row>
    <row r="1414" spans="1:7" x14ac:dyDescent="0.25">
      <c r="A1414" s="121" t="s">
        <v>71</v>
      </c>
      <c r="B1414" s="77" t="s">
        <v>134</v>
      </c>
      <c r="C1414" s="77"/>
      <c r="D1414" s="77" t="s">
        <v>122</v>
      </c>
      <c r="E1414" s="77">
        <v>15</v>
      </c>
      <c r="F1414" s="122">
        <v>46120.614583333336</v>
      </c>
      <c r="G1414" s="123">
        <v>46120.625</v>
      </c>
    </row>
    <row r="1415" spans="1:7" x14ac:dyDescent="0.25">
      <c r="A1415" s="118" t="s">
        <v>71</v>
      </c>
      <c r="B1415" s="75" t="s">
        <v>125</v>
      </c>
      <c r="C1415" s="75"/>
      <c r="D1415" s="75" t="s">
        <v>122</v>
      </c>
      <c r="E1415" s="75">
        <v>120</v>
      </c>
      <c r="F1415" s="119">
        <v>46120.625</v>
      </c>
      <c r="G1415" s="120">
        <v>46120.708333333336</v>
      </c>
    </row>
    <row r="1416" spans="1:7" x14ac:dyDescent="0.25">
      <c r="A1416" s="121" t="s">
        <v>71</v>
      </c>
      <c r="B1416" s="77" t="s">
        <v>123</v>
      </c>
      <c r="C1416" s="77"/>
      <c r="D1416" s="77" t="s">
        <v>124</v>
      </c>
      <c r="E1416" s="77">
        <v>60</v>
      </c>
      <c r="F1416" s="122">
        <v>46120.708333333336</v>
      </c>
      <c r="G1416" s="123">
        <v>46120.75</v>
      </c>
    </row>
    <row r="1417" spans="1:7" x14ac:dyDescent="0.25">
      <c r="A1417" s="118" t="s">
        <v>71</v>
      </c>
      <c r="B1417" s="75" t="s">
        <v>150</v>
      </c>
      <c r="C1417" s="75" t="s">
        <v>8665</v>
      </c>
      <c r="D1417" s="75" t="s">
        <v>122</v>
      </c>
      <c r="E1417" s="75">
        <v>120</v>
      </c>
      <c r="F1417" s="119">
        <v>46121.416666666664</v>
      </c>
      <c r="G1417" s="120">
        <v>46121.5</v>
      </c>
    </row>
    <row r="1418" spans="1:7" x14ac:dyDescent="0.25">
      <c r="A1418" s="121" t="s">
        <v>71</v>
      </c>
      <c r="B1418" s="77" t="s">
        <v>134</v>
      </c>
      <c r="C1418" s="77"/>
      <c r="D1418" s="77" t="s">
        <v>122</v>
      </c>
      <c r="E1418" s="77">
        <v>15</v>
      </c>
      <c r="F1418" s="122">
        <v>46121.5</v>
      </c>
      <c r="G1418" s="123">
        <v>46121.510416666664</v>
      </c>
    </row>
    <row r="1419" spans="1:7" x14ac:dyDescent="0.25">
      <c r="A1419" s="118" t="s">
        <v>71</v>
      </c>
      <c r="B1419" s="75" t="s">
        <v>150</v>
      </c>
      <c r="C1419" s="75" t="s">
        <v>8664</v>
      </c>
      <c r="D1419" s="75" t="s">
        <v>122</v>
      </c>
      <c r="E1419" s="75">
        <v>105</v>
      </c>
      <c r="F1419" s="119">
        <v>46121.510416666664</v>
      </c>
      <c r="G1419" s="120">
        <v>46121.583333333336</v>
      </c>
    </row>
    <row r="1420" spans="1:7" x14ac:dyDescent="0.25">
      <c r="A1420" s="121" t="s">
        <v>71</v>
      </c>
      <c r="B1420" s="77" t="s">
        <v>126</v>
      </c>
      <c r="C1420" s="77"/>
      <c r="D1420" s="77" t="s">
        <v>124</v>
      </c>
      <c r="E1420" s="77">
        <v>30</v>
      </c>
      <c r="F1420" s="122">
        <v>46121.583333333336</v>
      </c>
      <c r="G1420" s="123">
        <v>46121.604166666664</v>
      </c>
    </row>
    <row r="1421" spans="1:7" x14ac:dyDescent="0.25">
      <c r="A1421" s="118" t="s">
        <v>71</v>
      </c>
      <c r="B1421" s="75" t="s">
        <v>150</v>
      </c>
      <c r="C1421" s="75" t="s">
        <v>8664</v>
      </c>
      <c r="D1421" s="75" t="s">
        <v>122</v>
      </c>
      <c r="E1421" s="75">
        <v>90</v>
      </c>
      <c r="F1421" s="119">
        <v>46121.604166666664</v>
      </c>
      <c r="G1421" s="120">
        <v>46121.666666666664</v>
      </c>
    </row>
    <row r="1422" spans="1:7" x14ac:dyDescent="0.25">
      <c r="A1422" s="121" t="s">
        <v>71</v>
      </c>
      <c r="B1422" s="77" t="s">
        <v>134</v>
      </c>
      <c r="C1422" s="77"/>
      <c r="D1422" s="77" t="s">
        <v>122</v>
      </c>
      <c r="E1422" s="77">
        <v>15</v>
      </c>
      <c r="F1422" s="122">
        <v>46121.666666666664</v>
      </c>
      <c r="G1422" s="123">
        <v>46121.677083333336</v>
      </c>
    </row>
    <row r="1423" spans="1:7" x14ac:dyDescent="0.25">
      <c r="A1423" s="118" t="s">
        <v>71</v>
      </c>
      <c r="B1423" s="75" t="s">
        <v>150</v>
      </c>
      <c r="C1423" s="75" t="s">
        <v>8664</v>
      </c>
      <c r="D1423" s="75" t="s">
        <v>122</v>
      </c>
      <c r="E1423" s="75">
        <v>105</v>
      </c>
      <c r="F1423" s="119">
        <v>46121.677083333336</v>
      </c>
      <c r="G1423" s="120">
        <v>46121.75</v>
      </c>
    </row>
    <row r="1424" spans="1:7" x14ac:dyDescent="0.25">
      <c r="A1424" s="121" t="s">
        <v>71</v>
      </c>
      <c r="B1424" s="77" t="s">
        <v>123</v>
      </c>
      <c r="C1424" s="77"/>
      <c r="D1424" s="77" t="s">
        <v>124</v>
      </c>
      <c r="E1424" s="77">
        <v>60</v>
      </c>
      <c r="F1424" s="122">
        <v>46121.75</v>
      </c>
      <c r="G1424" s="123">
        <v>46121.791666666664</v>
      </c>
    </row>
    <row r="1425" spans="1:7" x14ac:dyDescent="0.25">
      <c r="A1425" s="118" t="s">
        <v>71</v>
      </c>
      <c r="B1425" s="75" t="s">
        <v>133</v>
      </c>
      <c r="C1425" s="75"/>
      <c r="D1425" s="75" t="s">
        <v>124</v>
      </c>
      <c r="E1425" s="75">
        <v>5</v>
      </c>
      <c r="F1425" s="119">
        <v>46122.416666666664</v>
      </c>
      <c r="G1425" s="120">
        <v>46122.420138888891</v>
      </c>
    </row>
    <row r="1426" spans="1:7" x14ac:dyDescent="0.25">
      <c r="A1426" s="121" t="s">
        <v>71</v>
      </c>
      <c r="B1426" s="77" t="s">
        <v>150</v>
      </c>
      <c r="C1426" s="77" t="s">
        <v>8665</v>
      </c>
      <c r="D1426" s="77" t="s">
        <v>122</v>
      </c>
      <c r="E1426" s="77">
        <v>77</v>
      </c>
      <c r="F1426" s="122">
        <v>46122.420138888891</v>
      </c>
      <c r="G1426" s="123">
        <v>46122.473611111112</v>
      </c>
    </row>
    <row r="1427" spans="1:7" x14ac:dyDescent="0.25">
      <c r="A1427" s="118" t="s">
        <v>71</v>
      </c>
      <c r="B1427" s="75" t="s">
        <v>135</v>
      </c>
      <c r="C1427" s="75"/>
      <c r="D1427" s="75" t="s">
        <v>124</v>
      </c>
      <c r="E1427" s="75">
        <v>31</v>
      </c>
      <c r="F1427" s="119">
        <v>46122.473611111112</v>
      </c>
      <c r="G1427" s="120">
        <v>46122.495138888888</v>
      </c>
    </row>
    <row r="1428" spans="1:7" x14ac:dyDescent="0.25">
      <c r="A1428" s="121" t="s">
        <v>71</v>
      </c>
      <c r="B1428" s="77" t="s">
        <v>156</v>
      </c>
      <c r="C1428" s="77"/>
      <c r="D1428" s="77" t="s">
        <v>122</v>
      </c>
      <c r="E1428" s="77">
        <v>9</v>
      </c>
      <c r="F1428" s="122">
        <v>46122.495138888888</v>
      </c>
      <c r="G1428" s="123">
        <v>46122.501388888886</v>
      </c>
    </row>
    <row r="1429" spans="1:7" x14ac:dyDescent="0.25">
      <c r="A1429" s="118" t="s">
        <v>71</v>
      </c>
      <c r="B1429" s="75" t="s">
        <v>134</v>
      </c>
      <c r="C1429" s="75"/>
      <c r="D1429" s="75" t="s">
        <v>122</v>
      </c>
      <c r="E1429" s="75">
        <v>13</v>
      </c>
      <c r="F1429" s="119">
        <v>46122.501388888886</v>
      </c>
      <c r="G1429" s="120">
        <v>46122.510416666664</v>
      </c>
    </row>
    <row r="1430" spans="1:7" x14ac:dyDescent="0.25">
      <c r="A1430" s="121" t="s">
        <v>71</v>
      </c>
      <c r="B1430" s="77" t="s">
        <v>150</v>
      </c>
      <c r="C1430" s="77" t="s">
        <v>8664</v>
      </c>
      <c r="D1430" s="77" t="s">
        <v>122</v>
      </c>
      <c r="E1430" s="77">
        <v>105</v>
      </c>
      <c r="F1430" s="122">
        <v>46122.510416666664</v>
      </c>
      <c r="G1430" s="123">
        <v>46122.583333333336</v>
      </c>
    </row>
    <row r="1431" spans="1:7" x14ac:dyDescent="0.25">
      <c r="A1431" s="118" t="s">
        <v>71</v>
      </c>
      <c r="B1431" s="75" t="s">
        <v>126</v>
      </c>
      <c r="C1431" s="75"/>
      <c r="D1431" s="75" t="s">
        <v>124</v>
      </c>
      <c r="E1431" s="75">
        <v>30</v>
      </c>
      <c r="F1431" s="119">
        <v>46122.583333333336</v>
      </c>
      <c r="G1431" s="120">
        <v>46122.604166666664</v>
      </c>
    </row>
    <row r="1432" spans="1:7" x14ac:dyDescent="0.25">
      <c r="A1432" s="121" t="s">
        <v>71</v>
      </c>
      <c r="B1432" s="77" t="s">
        <v>150</v>
      </c>
      <c r="C1432" s="77" t="s">
        <v>8664</v>
      </c>
      <c r="D1432" s="77" t="s">
        <v>122</v>
      </c>
      <c r="E1432" s="77">
        <v>90</v>
      </c>
      <c r="F1432" s="122">
        <v>46122.604166666664</v>
      </c>
      <c r="G1432" s="123">
        <v>46122.666666666664</v>
      </c>
    </row>
    <row r="1433" spans="1:7" x14ac:dyDescent="0.25">
      <c r="A1433" s="118" t="s">
        <v>71</v>
      </c>
      <c r="B1433" s="75" t="s">
        <v>134</v>
      </c>
      <c r="C1433" s="75"/>
      <c r="D1433" s="75" t="s">
        <v>122</v>
      </c>
      <c r="E1433" s="75">
        <v>15</v>
      </c>
      <c r="F1433" s="119">
        <v>46122.666666666664</v>
      </c>
      <c r="G1433" s="120">
        <v>46122.677083333336</v>
      </c>
    </row>
    <row r="1434" spans="1:7" x14ac:dyDescent="0.25">
      <c r="A1434" s="121" t="s">
        <v>71</v>
      </c>
      <c r="B1434" s="77" t="s">
        <v>150</v>
      </c>
      <c r="C1434" s="77" t="s">
        <v>8664</v>
      </c>
      <c r="D1434" s="77" t="s">
        <v>122</v>
      </c>
      <c r="E1434" s="77">
        <v>105</v>
      </c>
      <c r="F1434" s="122">
        <v>46122.677083333336</v>
      </c>
      <c r="G1434" s="123">
        <v>46122.75</v>
      </c>
    </row>
    <row r="1435" spans="1:7" x14ac:dyDescent="0.25">
      <c r="A1435" s="118" t="s">
        <v>71</v>
      </c>
      <c r="B1435" s="75" t="s">
        <v>123</v>
      </c>
      <c r="C1435" s="75"/>
      <c r="D1435" s="75" t="s">
        <v>124</v>
      </c>
      <c r="E1435" s="75">
        <v>60</v>
      </c>
      <c r="F1435" s="119">
        <v>46122.75</v>
      </c>
      <c r="G1435" s="120">
        <v>46122.791666666664</v>
      </c>
    </row>
    <row r="1436" spans="1:7" x14ac:dyDescent="0.25">
      <c r="A1436" s="121" t="s">
        <v>71</v>
      </c>
      <c r="B1436" s="77" t="s">
        <v>125</v>
      </c>
      <c r="C1436" s="77"/>
      <c r="D1436" s="77" t="s">
        <v>122</v>
      </c>
      <c r="E1436" s="77">
        <v>105</v>
      </c>
      <c r="F1436" s="122">
        <v>46125.354166666664</v>
      </c>
      <c r="G1436" s="123">
        <v>46125.427083333336</v>
      </c>
    </row>
    <row r="1437" spans="1:7" x14ac:dyDescent="0.25">
      <c r="A1437" s="118" t="s">
        <v>71</v>
      </c>
      <c r="B1437" s="75" t="s">
        <v>134</v>
      </c>
      <c r="C1437" s="75"/>
      <c r="D1437" s="75" t="s">
        <v>122</v>
      </c>
      <c r="E1437" s="75">
        <v>15</v>
      </c>
      <c r="F1437" s="119">
        <v>46125.427083333336</v>
      </c>
      <c r="G1437" s="120">
        <v>46125.4375</v>
      </c>
    </row>
    <row r="1438" spans="1:7" x14ac:dyDescent="0.25">
      <c r="A1438" s="121" t="s">
        <v>71</v>
      </c>
      <c r="B1438" s="77" t="s">
        <v>125</v>
      </c>
      <c r="C1438" s="77"/>
      <c r="D1438" s="77" t="s">
        <v>122</v>
      </c>
      <c r="E1438" s="77">
        <v>160</v>
      </c>
      <c r="F1438" s="122">
        <v>46125.4375</v>
      </c>
      <c r="G1438" s="123">
        <v>46125.548611111109</v>
      </c>
    </row>
    <row r="1439" spans="1:7" x14ac:dyDescent="0.25">
      <c r="A1439" s="118" t="s">
        <v>71</v>
      </c>
      <c r="B1439" s="75" t="s">
        <v>155</v>
      </c>
      <c r="C1439" s="75"/>
      <c r="D1439" s="75" t="s">
        <v>122</v>
      </c>
      <c r="E1439" s="75">
        <v>8</v>
      </c>
      <c r="F1439" s="119">
        <v>46125.548611111109</v>
      </c>
      <c r="G1439" s="120">
        <v>46125.554166666669</v>
      </c>
    </row>
    <row r="1440" spans="1:7" x14ac:dyDescent="0.25">
      <c r="A1440" s="121" t="s">
        <v>71</v>
      </c>
      <c r="B1440" s="77" t="s">
        <v>125</v>
      </c>
      <c r="C1440" s="77"/>
      <c r="D1440" s="77" t="s">
        <v>122</v>
      </c>
      <c r="E1440" s="77">
        <v>12</v>
      </c>
      <c r="F1440" s="122">
        <v>46125.554166666669</v>
      </c>
      <c r="G1440" s="123">
        <v>46125.5625</v>
      </c>
    </row>
    <row r="1441" spans="1:7" x14ac:dyDescent="0.25">
      <c r="A1441" s="118" t="s">
        <v>71</v>
      </c>
      <c r="B1441" s="75" t="s">
        <v>126</v>
      </c>
      <c r="C1441" s="75"/>
      <c r="D1441" s="75" t="s">
        <v>124</v>
      </c>
      <c r="E1441" s="75">
        <v>30</v>
      </c>
      <c r="F1441" s="119">
        <v>46125.5625</v>
      </c>
      <c r="G1441" s="120">
        <v>46125.583333333336</v>
      </c>
    </row>
    <row r="1442" spans="1:7" x14ac:dyDescent="0.25">
      <c r="A1442" s="121" t="s">
        <v>71</v>
      </c>
      <c r="B1442" s="77" t="s">
        <v>125</v>
      </c>
      <c r="C1442" s="77"/>
      <c r="D1442" s="77" t="s">
        <v>122</v>
      </c>
      <c r="E1442" s="77">
        <v>55</v>
      </c>
      <c r="F1442" s="122">
        <v>46125.583333333336</v>
      </c>
      <c r="G1442" s="123">
        <v>46125.621527777781</v>
      </c>
    </row>
    <row r="1443" spans="1:7" x14ac:dyDescent="0.25">
      <c r="A1443" s="118" t="s">
        <v>71</v>
      </c>
      <c r="B1443" s="75" t="s">
        <v>135</v>
      </c>
      <c r="C1443" s="75"/>
      <c r="D1443" s="75" t="s">
        <v>124</v>
      </c>
      <c r="E1443" s="75">
        <v>6</v>
      </c>
      <c r="F1443" s="119">
        <v>46125.621527777781</v>
      </c>
      <c r="G1443" s="120">
        <v>46125.625694444447</v>
      </c>
    </row>
    <row r="1444" spans="1:7" x14ac:dyDescent="0.25">
      <c r="A1444" s="121" t="s">
        <v>71</v>
      </c>
      <c r="B1444" s="77" t="s">
        <v>125</v>
      </c>
      <c r="C1444" s="77"/>
      <c r="D1444" s="77" t="s">
        <v>122</v>
      </c>
      <c r="E1444" s="77">
        <v>14</v>
      </c>
      <c r="F1444" s="122">
        <v>46125.625694444447</v>
      </c>
      <c r="G1444" s="123">
        <v>46125.635416666664</v>
      </c>
    </row>
    <row r="1445" spans="1:7" x14ac:dyDescent="0.25">
      <c r="A1445" s="118" t="s">
        <v>71</v>
      </c>
      <c r="B1445" s="75" t="s">
        <v>134</v>
      </c>
      <c r="C1445" s="75"/>
      <c r="D1445" s="75" t="s">
        <v>122</v>
      </c>
      <c r="E1445" s="75">
        <v>15</v>
      </c>
      <c r="F1445" s="119">
        <v>46125.635416666664</v>
      </c>
      <c r="G1445" s="120">
        <v>46125.645833333336</v>
      </c>
    </row>
    <row r="1446" spans="1:7" x14ac:dyDescent="0.25">
      <c r="A1446" s="121" t="s">
        <v>71</v>
      </c>
      <c r="B1446" s="77" t="s">
        <v>125</v>
      </c>
      <c r="C1446" s="77"/>
      <c r="D1446" s="77" t="s">
        <v>122</v>
      </c>
      <c r="E1446" s="77">
        <v>90</v>
      </c>
      <c r="F1446" s="122">
        <v>46125.645833333336</v>
      </c>
      <c r="G1446" s="123">
        <v>46125.708333333336</v>
      </c>
    </row>
    <row r="1447" spans="1:7" x14ac:dyDescent="0.25">
      <c r="A1447" s="118" t="s">
        <v>71</v>
      </c>
      <c r="B1447" s="75" t="s">
        <v>123</v>
      </c>
      <c r="C1447" s="75"/>
      <c r="D1447" s="75" t="s">
        <v>124</v>
      </c>
      <c r="E1447" s="75">
        <v>60</v>
      </c>
      <c r="F1447" s="119">
        <v>46125.708333333336</v>
      </c>
      <c r="G1447" s="120">
        <v>46125.75</v>
      </c>
    </row>
    <row r="1448" spans="1:7" x14ac:dyDescent="0.25">
      <c r="A1448" s="121" t="s">
        <v>71</v>
      </c>
      <c r="B1448" s="77" t="s">
        <v>125</v>
      </c>
      <c r="C1448" s="77"/>
      <c r="D1448" s="77" t="s">
        <v>122</v>
      </c>
      <c r="E1448" s="77">
        <v>75</v>
      </c>
      <c r="F1448" s="122">
        <v>46126.354166666664</v>
      </c>
      <c r="G1448" s="123">
        <v>46126.40625</v>
      </c>
    </row>
    <row r="1449" spans="1:7" x14ac:dyDescent="0.25">
      <c r="A1449" s="118" t="s">
        <v>71</v>
      </c>
      <c r="B1449" s="75" t="s">
        <v>134</v>
      </c>
      <c r="C1449" s="75"/>
      <c r="D1449" s="75" t="s">
        <v>122</v>
      </c>
      <c r="E1449" s="75">
        <v>15</v>
      </c>
      <c r="F1449" s="119">
        <v>46126.40625</v>
      </c>
      <c r="G1449" s="120">
        <v>46126.416666666664</v>
      </c>
    </row>
    <row r="1450" spans="1:7" x14ac:dyDescent="0.25">
      <c r="A1450" s="121" t="s">
        <v>71</v>
      </c>
      <c r="B1450" s="77" t="s">
        <v>125</v>
      </c>
      <c r="C1450" s="77"/>
      <c r="D1450" s="77" t="s">
        <v>122</v>
      </c>
      <c r="E1450" s="77">
        <v>92</v>
      </c>
      <c r="F1450" s="122">
        <v>46126.416666666664</v>
      </c>
      <c r="G1450" s="123">
        <v>46126.480555555558</v>
      </c>
    </row>
    <row r="1451" spans="1:7" x14ac:dyDescent="0.25">
      <c r="A1451" s="118" t="s">
        <v>71</v>
      </c>
      <c r="B1451" s="75" t="s">
        <v>135</v>
      </c>
      <c r="C1451" s="75"/>
      <c r="D1451" s="75" t="s">
        <v>124</v>
      </c>
      <c r="E1451" s="75">
        <v>6</v>
      </c>
      <c r="F1451" s="119">
        <v>46126.480555555558</v>
      </c>
      <c r="G1451" s="120">
        <v>46126.484722222223</v>
      </c>
    </row>
    <row r="1452" spans="1:7" x14ac:dyDescent="0.25">
      <c r="A1452" s="121" t="s">
        <v>71</v>
      </c>
      <c r="B1452" s="77" t="s">
        <v>125</v>
      </c>
      <c r="C1452" s="77"/>
      <c r="D1452" s="77" t="s">
        <v>122</v>
      </c>
      <c r="E1452" s="77">
        <v>97</v>
      </c>
      <c r="F1452" s="122">
        <v>46126.484722222223</v>
      </c>
      <c r="G1452" s="123">
        <v>46126.552083333336</v>
      </c>
    </row>
    <row r="1453" spans="1:7" x14ac:dyDescent="0.25">
      <c r="A1453" s="118" t="s">
        <v>71</v>
      </c>
      <c r="B1453" s="75" t="s">
        <v>126</v>
      </c>
      <c r="C1453" s="75"/>
      <c r="D1453" s="75" t="s">
        <v>124</v>
      </c>
      <c r="E1453" s="75">
        <v>30</v>
      </c>
      <c r="F1453" s="119">
        <v>46126.552083333336</v>
      </c>
      <c r="G1453" s="120">
        <v>46126.572916666664</v>
      </c>
    </row>
    <row r="1454" spans="1:7" x14ac:dyDescent="0.25">
      <c r="A1454" s="121" t="s">
        <v>71</v>
      </c>
      <c r="B1454" s="77" t="s">
        <v>125</v>
      </c>
      <c r="C1454" s="77"/>
      <c r="D1454" s="77" t="s">
        <v>122</v>
      </c>
      <c r="E1454" s="77">
        <v>75</v>
      </c>
      <c r="F1454" s="122">
        <v>46126.572916666664</v>
      </c>
      <c r="G1454" s="123">
        <v>46126.625</v>
      </c>
    </row>
    <row r="1455" spans="1:7" x14ac:dyDescent="0.25">
      <c r="A1455" s="118" t="s">
        <v>71</v>
      </c>
      <c r="B1455" s="75" t="s">
        <v>134</v>
      </c>
      <c r="C1455" s="75"/>
      <c r="D1455" s="75" t="s">
        <v>122</v>
      </c>
      <c r="E1455" s="75">
        <v>15</v>
      </c>
      <c r="F1455" s="119">
        <v>46126.625</v>
      </c>
      <c r="G1455" s="120">
        <v>46126.635416666664</v>
      </c>
    </row>
    <row r="1456" spans="1:7" x14ac:dyDescent="0.25">
      <c r="A1456" s="121" t="s">
        <v>71</v>
      </c>
      <c r="B1456" s="77" t="s">
        <v>125</v>
      </c>
      <c r="C1456" s="77"/>
      <c r="D1456" s="77" t="s">
        <v>122</v>
      </c>
      <c r="E1456" s="77">
        <v>105</v>
      </c>
      <c r="F1456" s="122">
        <v>46126.635416666664</v>
      </c>
      <c r="G1456" s="123">
        <v>46126.708333333336</v>
      </c>
    </row>
    <row r="1457" spans="1:7" x14ac:dyDescent="0.25">
      <c r="A1457" s="118" t="s">
        <v>71</v>
      </c>
      <c r="B1457" s="75" t="s">
        <v>123</v>
      </c>
      <c r="C1457" s="75"/>
      <c r="D1457" s="75" t="s">
        <v>124</v>
      </c>
      <c r="E1457" s="75">
        <v>60</v>
      </c>
      <c r="F1457" s="119">
        <v>46126.708333333336</v>
      </c>
      <c r="G1457" s="120">
        <v>46126.75</v>
      </c>
    </row>
    <row r="1458" spans="1:7" x14ac:dyDescent="0.25">
      <c r="A1458" s="121" t="s">
        <v>71</v>
      </c>
      <c r="B1458" s="77" t="s">
        <v>158</v>
      </c>
      <c r="C1458" s="77"/>
      <c r="D1458" s="77" t="s">
        <v>124</v>
      </c>
      <c r="E1458" s="77">
        <v>510</v>
      </c>
      <c r="F1458" s="122">
        <v>46127.354166666664</v>
      </c>
      <c r="G1458" s="123">
        <v>46127.708333333336</v>
      </c>
    </row>
    <row r="1459" spans="1:7" x14ac:dyDescent="0.25">
      <c r="A1459" s="118" t="s">
        <v>71</v>
      </c>
      <c r="B1459" s="75" t="s">
        <v>123</v>
      </c>
      <c r="C1459" s="75"/>
      <c r="D1459" s="75" t="s">
        <v>124</v>
      </c>
      <c r="E1459" s="75">
        <v>60</v>
      </c>
      <c r="F1459" s="119">
        <v>46127.708333333336</v>
      </c>
      <c r="G1459" s="120">
        <v>46127.75</v>
      </c>
    </row>
    <row r="1460" spans="1:7" x14ac:dyDescent="0.25">
      <c r="A1460" s="121" t="s">
        <v>71</v>
      </c>
      <c r="B1460" s="77" t="s">
        <v>133</v>
      </c>
      <c r="C1460" s="77"/>
      <c r="D1460" s="77" t="s">
        <v>124</v>
      </c>
      <c r="E1460" s="77">
        <v>13</v>
      </c>
      <c r="F1460" s="122">
        <v>46128.354166666664</v>
      </c>
      <c r="G1460" s="123">
        <v>46128.363194444442</v>
      </c>
    </row>
    <row r="1461" spans="1:7" x14ac:dyDescent="0.25">
      <c r="A1461" s="118" t="s">
        <v>71</v>
      </c>
      <c r="B1461" s="75" t="s">
        <v>125</v>
      </c>
      <c r="C1461" s="75"/>
      <c r="D1461" s="75" t="s">
        <v>122</v>
      </c>
      <c r="E1461" s="75">
        <v>27</v>
      </c>
      <c r="F1461" s="119">
        <v>46128.363194444442</v>
      </c>
      <c r="G1461" s="120">
        <v>46128.381944444445</v>
      </c>
    </row>
    <row r="1462" spans="1:7" x14ac:dyDescent="0.25">
      <c r="A1462" s="121" t="s">
        <v>71</v>
      </c>
      <c r="B1462" s="77" t="s">
        <v>135</v>
      </c>
      <c r="C1462" s="77"/>
      <c r="D1462" s="77" t="s">
        <v>124</v>
      </c>
      <c r="E1462" s="77">
        <v>9</v>
      </c>
      <c r="F1462" s="122">
        <v>46128.381944444445</v>
      </c>
      <c r="G1462" s="123">
        <v>46128.388194444444</v>
      </c>
    </row>
    <row r="1463" spans="1:7" x14ac:dyDescent="0.25">
      <c r="A1463" s="118" t="s">
        <v>71</v>
      </c>
      <c r="B1463" s="75" t="s">
        <v>125</v>
      </c>
      <c r="C1463" s="75"/>
      <c r="D1463" s="75" t="s">
        <v>122</v>
      </c>
      <c r="E1463" s="75">
        <v>41</v>
      </c>
      <c r="F1463" s="119">
        <v>46128.388194444444</v>
      </c>
      <c r="G1463" s="120">
        <v>46128.416666666664</v>
      </c>
    </row>
    <row r="1464" spans="1:7" x14ac:dyDescent="0.25">
      <c r="A1464" s="121" t="s">
        <v>71</v>
      </c>
      <c r="B1464" s="77" t="s">
        <v>134</v>
      </c>
      <c r="C1464" s="77"/>
      <c r="D1464" s="77" t="s">
        <v>122</v>
      </c>
      <c r="E1464" s="77">
        <v>15</v>
      </c>
      <c r="F1464" s="122">
        <v>46128.416666666664</v>
      </c>
      <c r="G1464" s="123">
        <v>46128.427083333336</v>
      </c>
    </row>
    <row r="1465" spans="1:7" x14ac:dyDescent="0.25">
      <c r="A1465" s="118" t="s">
        <v>71</v>
      </c>
      <c r="B1465" s="75" t="s">
        <v>125</v>
      </c>
      <c r="C1465" s="75"/>
      <c r="D1465" s="75" t="s">
        <v>122</v>
      </c>
      <c r="E1465" s="75">
        <v>18</v>
      </c>
      <c r="F1465" s="119">
        <v>46128.427083333336</v>
      </c>
      <c r="G1465" s="120">
        <v>46128.439583333333</v>
      </c>
    </row>
    <row r="1466" spans="1:7" x14ac:dyDescent="0.25">
      <c r="A1466" s="121" t="s">
        <v>71</v>
      </c>
      <c r="B1466" s="77" t="s">
        <v>153</v>
      </c>
      <c r="C1466" s="77" t="s">
        <v>8710</v>
      </c>
      <c r="D1466" s="77" t="s">
        <v>124</v>
      </c>
      <c r="E1466" s="77">
        <v>15</v>
      </c>
      <c r="F1466" s="122">
        <v>46128.439583333333</v>
      </c>
      <c r="G1466" s="123">
        <v>46128.45</v>
      </c>
    </row>
    <row r="1467" spans="1:7" x14ac:dyDescent="0.25">
      <c r="A1467" s="118" t="s">
        <v>71</v>
      </c>
      <c r="B1467" s="75" t="s">
        <v>125</v>
      </c>
      <c r="C1467" s="75"/>
      <c r="D1467" s="75" t="s">
        <v>122</v>
      </c>
      <c r="E1467" s="75">
        <v>12</v>
      </c>
      <c r="F1467" s="119">
        <v>46128.45</v>
      </c>
      <c r="G1467" s="120">
        <v>46128.458333333336</v>
      </c>
    </row>
    <row r="1468" spans="1:7" x14ac:dyDescent="0.25">
      <c r="A1468" s="121" t="s">
        <v>71</v>
      </c>
      <c r="B1468" s="77" t="s">
        <v>153</v>
      </c>
      <c r="C1468" s="77" t="s">
        <v>8711</v>
      </c>
      <c r="D1468" s="77" t="s">
        <v>124</v>
      </c>
      <c r="E1468" s="77">
        <v>89</v>
      </c>
      <c r="F1468" s="122">
        <v>46128.458333333336</v>
      </c>
      <c r="G1468" s="123">
        <v>46128.520138888889</v>
      </c>
    </row>
    <row r="1469" spans="1:7" x14ac:dyDescent="0.25">
      <c r="A1469" s="118" t="s">
        <v>71</v>
      </c>
      <c r="B1469" s="75" t="s">
        <v>129</v>
      </c>
      <c r="C1469" s="75" t="s">
        <v>8712</v>
      </c>
      <c r="D1469" s="75" t="s">
        <v>124</v>
      </c>
      <c r="E1469" s="75">
        <v>286</v>
      </c>
      <c r="F1469" s="119">
        <v>46128.520138888889</v>
      </c>
      <c r="G1469" s="120">
        <v>46128.71875</v>
      </c>
    </row>
    <row r="1470" spans="1:7" x14ac:dyDescent="0.25">
      <c r="A1470" s="121" t="s">
        <v>71</v>
      </c>
      <c r="B1470" s="77" t="s">
        <v>123</v>
      </c>
      <c r="C1470" s="77"/>
      <c r="D1470" s="77" t="s">
        <v>124</v>
      </c>
      <c r="E1470" s="77">
        <v>45</v>
      </c>
      <c r="F1470" s="122">
        <v>46128.71875</v>
      </c>
      <c r="G1470" s="123">
        <v>46128.75</v>
      </c>
    </row>
    <row r="1471" spans="1:7" x14ac:dyDescent="0.25">
      <c r="A1471" s="118" t="s">
        <v>71</v>
      </c>
      <c r="B1471" s="75" t="s">
        <v>158</v>
      </c>
      <c r="C1471" s="75"/>
      <c r="D1471" s="75" t="s">
        <v>124</v>
      </c>
      <c r="E1471" s="75">
        <v>510</v>
      </c>
      <c r="F1471" s="119">
        <v>46129.354166666664</v>
      </c>
      <c r="G1471" s="120">
        <v>46129.708333333336</v>
      </c>
    </row>
    <row r="1472" spans="1:7" x14ac:dyDescent="0.25">
      <c r="A1472" s="121" t="s">
        <v>71</v>
      </c>
      <c r="B1472" s="77" t="s">
        <v>123</v>
      </c>
      <c r="C1472" s="77"/>
      <c r="D1472" s="77" t="s">
        <v>124</v>
      </c>
      <c r="E1472" s="77">
        <v>60</v>
      </c>
      <c r="F1472" s="122">
        <v>46129.708333333336</v>
      </c>
      <c r="G1472" s="123">
        <v>46129.75</v>
      </c>
    </row>
    <row r="1473" spans="1:7" x14ac:dyDescent="0.25">
      <c r="A1473" s="118" t="s">
        <v>71</v>
      </c>
      <c r="B1473" s="75" t="s">
        <v>153</v>
      </c>
      <c r="C1473" s="75" t="s">
        <v>8713</v>
      </c>
      <c r="D1473" s="75" t="s">
        <v>124</v>
      </c>
      <c r="E1473" s="75">
        <v>342</v>
      </c>
      <c r="F1473" s="119">
        <v>46132.354166666664</v>
      </c>
      <c r="G1473" s="120">
        <v>46132.591666666667</v>
      </c>
    </row>
    <row r="1474" spans="1:7" x14ac:dyDescent="0.25">
      <c r="A1474" s="121" t="s">
        <v>71</v>
      </c>
      <c r="B1474" s="77" t="s">
        <v>156</v>
      </c>
      <c r="C1474" s="77"/>
      <c r="D1474" s="77" t="s">
        <v>122</v>
      </c>
      <c r="E1474" s="77">
        <v>9</v>
      </c>
      <c r="F1474" s="122">
        <v>46132.591666666667</v>
      </c>
      <c r="G1474" s="123">
        <v>46132.597916666666</v>
      </c>
    </row>
    <row r="1475" spans="1:7" x14ac:dyDescent="0.25">
      <c r="A1475" s="118" t="s">
        <v>71</v>
      </c>
      <c r="B1475" s="75" t="s">
        <v>125</v>
      </c>
      <c r="C1475" s="75"/>
      <c r="D1475" s="75" t="s">
        <v>122</v>
      </c>
      <c r="E1475" s="75">
        <v>39</v>
      </c>
      <c r="F1475" s="119">
        <v>46132.597916666666</v>
      </c>
      <c r="G1475" s="120">
        <v>46132.625</v>
      </c>
    </row>
    <row r="1476" spans="1:7" x14ac:dyDescent="0.25">
      <c r="A1476" s="121" t="s">
        <v>71</v>
      </c>
      <c r="B1476" s="77" t="s">
        <v>134</v>
      </c>
      <c r="C1476" s="77"/>
      <c r="D1476" s="77" t="s">
        <v>122</v>
      </c>
      <c r="E1476" s="77">
        <v>15</v>
      </c>
      <c r="F1476" s="122">
        <v>46132.625</v>
      </c>
      <c r="G1476" s="123">
        <v>46132.635416666664</v>
      </c>
    </row>
    <row r="1477" spans="1:7" x14ac:dyDescent="0.25">
      <c r="A1477" s="118" t="s">
        <v>71</v>
      </c>
      <c r="B1477" s="75" t="s">
        <v>125</v>
      </c>
      <c r="C1477" s="75"/>
      <c r="D1477" s="75" t="s">
        <v>122</v>
      </c>
      <c r="E1477" s="75">
        <v>84</v>
      </c>
      <c r="F1477" s="119">
        <v>46132.635416666664</v>
      </c>
      <c r="G1477" s="120">
        <v>46132.693749999999</v>
      </c>
    </row>
    <row r="1478" spans="1:7" x14ac:dyDescent="0.25">
      <c r="A1478" s="121" t="s">
        <v>71</v>
      </c>
      <c r="B1478" s="77" t="s">
        <v>135</v>
      </c>
      <c r="C1478" s="77"/>
      <c r="D1478" s="77" t="s">
        <v>124</v>
      </c>
      <c r="E1478" s="77">
        <v>21</v>
      </c>
      <c r="F1478" s="122">
        <v>46132.693749999999</v>
      </c>
      <c r="G1478" s="123">
        <v>46132.708333333336</v>
      </c>
    </row>
    <row r="1479" spans="1:7" x14ac:dyDescent="0.25">
      <c r="A1479" s="118" t="s">
        <v>71</v>
      </c>
      <c r="B1479" s="75" t="s">
        <v>123</v>
      </c>
      <c r="C1479" s="75"/>
      <c r="D1479" s="75" t="s">
        <v>124</v>
      </c>
      <c r="E1479" s="75">
        <v>60</v>
      </c>
      <c r="F1479" s="119">
        <v>46132.708333333336</v>
      </c>
      <c r="G1479" s="120">
        <v>46132.75</v>
      </c>
    </row>
    <row r="1480" spans="1:7" x14ac:dyDescent="0.25">
      <c r="A1480" s="121" t="s">
        <v>71</v>
      </c>
      <c r="B1480" s="77" t="s">
        <v>125</v>
      </c>
      <c r="C1480" s="77"/>
      <c r="D1480" s="77" t="s">
        <v>122</v>
      </c>
      <c r="E1480" s="77">
        <v>120</v>
      </c>
      <c r="F1480" s="122">
        <v>46133.354166666664</v>
      </c>
      <c r="G1480" s="123">
        <v>46133.4375</v>
      </c>
    </row>
    <row r="1481" spans="1:7" x14ac:dyDescent="0.25">
      <c r="A1481" s="118" t="s">
        <v>71</v>
      </c>
      <c r="B1481" s="75" t="s">
        <v>134</v>
      </c>
      <c r="C1481" s="75"/>
      <c r="D1481" s="75" t="s">
        <v>122</v>
      </c>
      <c r="E1481" s="75">
        <v>15</v>
      </c>
      <c r="F1481" s="119">
        <v>46133.4375</v>
      </c>
      <c r="G1481" s="120">
        <v>46133.447916666664</v>
      </c>
    </row>
    <row r="1482" spans="1:7" x14ac:dyDescent="0.25">
      <c r="A1482" s="121" t="s">
        <v>71</v>
      </c>
      <c r="B1482" s="77" t="s">
        <v>125</v>
      </c>
      <c r="C1482" s="77"/>
      <c r="D1482" s="77" t="s">
        <v>122</v>
      </c>
      <c r="E1482" s="77">
        <v>150</v>
      </c>
      <c r="F1482" s="122">
        <v>46133.447916666664</v>
      </c>
      <c r="G1482" s="123">
        <v>46133.552083333336</v>
      </c>
    </row>
    <row r="1483" spans="1:7" x14ac:dyDescent="0.25">
      <c r="A1483" s="118" t="s">
        <v>71</v>
      </c>
      <c r="B1483" s="75" t="s">
        <v>126</v>
      </c>
      <c r="C1483" s="75"/>
      <c r="D1483" s="75" t="s">
        <v>124</v>
      </c>
      <c r="E1483" s="75">
        <v>30</v>
      </c>
      <c r="F1483" s="119">
        <v>46133.552083333336</v>
      </c>
      <c r="G1483" s="120">
        <v>46133.572916666664</v>
      </c>
    </row>
    <row r="1484" spans="1:7" x14ac:dyDescent="0.25">
      <c r="A1484" s="121" t="s">
        <v>71</v>
      </c>
      <c r="B1484" s="77" t="s">
        <v>125</v>
      </c>
      <c r="C1484" s="77"/>
      <c r="D1484" s="77" t="s">
        <v>122</v>
      </c>
      <c r="E1484" s="77">
        <v>105</v>
      </c>
      <c r="F1484" s="122">
        <v>46133.572916666664</v>
      </c>
      <c r="G1484" s="123">
        <v>46133.645833333336</v>
      </c>
    </row>
    <row r="1485" spans="1:7" x14ac:dyDescent="0.25">
      <c r="A1485" s="118" t="s">
        <v>71</v>
      </c>
      <c r="B1485" s="75" t="s">
        <v>134</v>
      </c>
      <c r="C1485" s="75"/>
      <c r="D1485" s="75" t="s">
        <v>122</v>
      </c>
      <c r="E1485" s="75">
        <v>15</v>
      </c>
      <c r="F1485" s="119">
        <v>46133.645833333336</v>
      </c>
      <c r="G1485" s="120">
        <v>46133.65625</v>
      </c>
    </row>
    <row r="1486" spans="1:7" x14ac:dyDescent="0.25">
      <c r="A1486" s="121" t="s">
        <v>71</v>
      </c>
      <c r="B1486" s="77" t="s">
        <v>125</v>
      </c>
      <c r="C1486" s="77"/>
      <c r="D1486" s="77" t="s">
        <v>122</v>
      </c>
      <c r="E1486" s="77">
        <v>6</v>
      </c>
      <c r="F1486" s="122">
        <v>46133.65625</v>
      </c>
      <c r="G1486" s="123">
        <v>46133.660416666666</v>
      </c>
    </row>
    <row r="1487" spans="1:7" x14ac:dyDescent="0.25">
      <c r="A1487" s="118" t="s">
        <v>71</v>
      </c>
      <c r="B1487" s="75" t="s">
        <v>135</v>
      </c>
      <c r="C1487" s="75"/>
      <c r="D1487" s="75" t="s">
        <v>124</v>
      </c>
      <c r="E1487" s="75">
        <v>7</v>
      </c>
      <c r="F1487" s="119">
        <v>46133.660416666666</v>
      </c>
      <c r="G1487" s="120">
        <v>46133.665277777778</v>
      </c>
    </row>
    <row r="1488" spans="1:7" x14ac:dyDescent="0.25">
      <c r="A1488" s="121" t="s">
        <v>71</v>
      </c>
      <c r="B1488" s="77" t="s">
        <v>125</v>
      </c>
      <c r="C1488" s="77"/>
      <c r="D1488" s="77" t="s">
        <v>122</v>
      </c>
      <c r="E1488" s="77">
        <v>62</v>
      </c>
      <c r="F1488" s="122">
        <v>46133.665277777778</v>
      </c>
      <c r="G1488" s="123">
        <v>46133.708333333336</v>
      </c>
    </row>
    <row r="1489" spans="1:7" x14ac:dyDescent="0.25">
      <c r="A1489" s="118" t="s">
        <v>71</v>
      </c>
      <c r="B1489" s="75" t="s">
        <v>123</v>
      </c>
      <c r="C1489" s="75"/>
      <c r="D1489" s="75" t="s">
        <v>124</v>
      </c>
      <c r="E1489" s="75">
        <v>60</v>
      </c>
      <c r="F1489" s="119">
        <v>46133.708333333336</v>
      </c>
      <c r="G1489" s="120">
        <v>46133.75</v>
      </c>
    </row>
    <row r="1490" spans="1:7" x14ac:dyDescent="0.25">
      <c r="A1490" s="121" t="s">
        <v>71</v>
      </c>
      <c r="B1490" s="77" t="s">
        <v>125</v>
      </c>
      <c r="C1490" s="77"/>
      <c r="D1490" s="77" t="s">
        <v>122</v>
      </c>
      <c r="E1490" s="77">
        <v>105</v>
      </c>
      <c r="F1490" s="122">
        <v>46134.354166666664</v>
      </c>
      <c r="G1490" s="123">
        <v>46134.427083333336</v>
      </c>
    </row>
    <row r="1491" spans="1:7" x14ac:dyDescent="0.25">
      <c r="A1491" s="118" t="s">
        <v>71</v>
      </c>
      <c r="B1491" s="75" t="s">
        <v>134</v>
      </c>
      <c r="C1491" s="75"/>
      <c r="D1491" s="75" t="s">
        <v>122</v>
      </c>
      <c r="E1491" s="75">
        <v>15</v>
      </c>
      <c r="F1491" s="119">
        <v>46134.427083333336</v>
      </c>
      <c r="G1491" s="120">
        <v>46134.4375</v>
      </c>
    </row>
    <row r="1492" spans="1:7" x14ac:dyDescent="0.25">
      <c r="A1492" s="121" t="s">
        <v>71</v>
      </c>
      <c r="B1492" s="77" t="s">
        <v>125</v>
      </c>
      <c r="C1492" s="77"/>
      <c r="D1492" s="77" t="s">
        <v>122</v>
      </c>
      <c r="E1492" s="77">
        <v>54</v>
      </c>
      <c r="F1492" s="122">
        <v>46134.4375</v>
      </c>
      <c r="G1492" s="123">
        <v>46134.474999999999</v>
      </c>
    </row>
    <row r="1493" spans="1:7" x14ac:dyDescent="0.25">
      <c r="A1493" s="118" t="s">
        <v>71</v>
      </c>
      <c r="B1493" s="75" t="s">
        <v>135</v>
      </c>
      <c r="C1493" s="75"/>
      <c r="D1493" s="75" t="s">
        <v>124</v>
      </c>
      <c r="E1493" s="75">
        <v>7</v>
      </c>
      <c r="F1493" s="119">
        <v>46134.474999999999</v>
      </c>
      <c r="G1493" s="120">
        <v>46134.479861111111</v>
      </c>
    </row>
    <row r="1494" spans="1:7" x14ac:dyDescent="0.25">
      <c r="A1494" s="121" t="s">
        <v>71</v>
      </c>
      <c r="B1494" s="77" t="s">
        <v>125</v>
      </c>
      <c r="C1494" s="77"/>
      <c r="D1494" s="77" t="s">
        <v>122</v>
      </c>
      <c r="E1494" s="77">
        <v>104</v>
      </c>
      <c r="F1494" s="122">
        <v>46134.479861111111</v>
      </c>
      <c r="G1494" s="123">
        <v>46134.552083333336</v>
      </c>
    </row>
    <row r="1495" spans="1:7" x14ac:dyDescent="0.25">
      <c r="A1495" s="118" t="s">
        <v>71</v>
      </c>
      <c r="B1495" s="75" t="s">
        <v>126</v>
      </c>
      <c r="C1495" s="75"/>
      <c r="D1495" s="75" t="s">
        <v>124</v>
      </c>
      <c r="E1495" s="75">
        <v>30</v>
      </c>
      <c r="F1495" s="119">
        <v>46134.552083333336</v>
      </c>
      <c r="G1495" s="120">
        <v>46134.572916666664</v>
      </c>
    </row>
    <row r="1496" spans="1:7" x14ac:dyDescent="0.25">
      <c r="A1496" s="121" t="s">
        <v>71</v>
      </c>
      <c r="B1496" s="77" t="s">
        <v>125</v>
      </c>
      <c r="C1496" s="77"/>
      <c r="D1496" s="77" t="s">
        <v>122</v>
      </c>
      <c r="E1496" s="77">
        <v>75</v>
      </c>
      <c r="F1496" s="122">
        <v>46134.572916666664</v>
      </c>
      <c r="G1496" s="123">
        <v>46134.625</v>
      </c>
    </row>
    <row r="1497" spans="1:7" x14ac:dyDescent="0.25">
      <c r="A1497" s="118" t="s">
        <v>71</v>
      </c>
      <c r="B1497" s="75" t="s">
        <v>144</v>
      </c>
      <c r="C1497" s="75" t="s">
        <v>8714</v>
      </c>
      <c r="D1497" s="75" t="s">
        <v>122</v>
      </c>
      <c r="E1497" s="75">
        <v>15</v>
      </c>
      <c r="F1497" s="119">
        <v>46134.625</v>
      </c>
      <c r="G1497" s="120">
        <v>46134.635416666664</v>
      </c>
    </row>
    <row r="1498" spans="1:7" x14ac:dyDescent="0.25">
      <c r="A1498" s="121" t="s">
        <v>71</v>
      </c>
      <c r="B1498" s="77" t="s">
        <v>125</v>
      </c>
      <c r="C1498" s="77"/>
      <c r="D1498" s="77" t="s">
        <v>122</v>
      </c>
      <c r="E1498" s="77">
        <v>30</v>
      </c>
      <c r="F1498" s="122">
        <v>46134.635416666664</v>
      </c>
      <c r="G1498" s="123">
        <v>46134.65625</v>
      </c>
    </row>
    <row r="1499" spans="1:7" x14ac:dyDescent="0.25">
      <c r="A1499" s="118" t="s">
        <v>71</v>
      </c>
      <c r="B1499" s="75" t="s">
        <v>134</v>
      </c>
      <c r="C1499" s="75"/>
      <c r="D1499" s="75" t="s">
        <v>122</v>
      </c>
      <c r="E1499" s="75">
        <v>15</v>
      </c>
      <c r="F1499" s="119">
        <v>46134.65625</v>
      </c>
      <c r="G1499" s="120">
        <v>46134.666666666664</v>
      </c>
    </row>
    <row r="1500" spans="1:7" x14ac:dyDescent="0.25">
      <c r="A1500" s="121" t="s">
        <v>71</v>
      </c>
      <c r="B1500" s="77" t="s">
        <v>125</v>
      </c>
      <c r="C1500" s="77"/>
      <c r="D1500" s="77" t="s">
        <v>122</v>
      </c>
      <c r="E1500" s="77">
        <v>60</v>
      </c>
      <c r="F1500" s="122">
        <v>46134.666666666664</v>
      </c>
      <c r="G1500" s="123">
        <v>46134.708333333336</v>
      </c>
    </row>
    <row r="1501" spans="1:7" x14ac:dyDescent="0.25">
      <c r="A1501" s="118" t="s">
        <v>71</v>
      </c>
      <c r="B1501" s="75" t="s">
        <v>123</v>
      </c>
      <c r="C1501" s="75"/>
      <c r="D1501" s="75" t="s">
        <v>124</v>
      </c>
      <c r="E1501" s="75">
        <v>60</v>
      </c>
      <c r="F1501" s="119">
        <v>46134.708333333336</v>
      </c>
      <c r="G1501" s="120">
        <v>46134.75</v>
      </c>
    </row>
    <row r="1502" spans="1:7" x14ac:dyDescent="0.25">
      <c r="A1502" s="121" t="s">
        <v>71</v>
      </c>
      <c r="B1502" s="77" t="s">
        <v>125</v>
      </c>
      <c r="C1502" s="77"/>
      <c r="D1502" s="77" t="s">
        <v>122</v>
      </c>
      <c r="E1502" s="77">
        <v>135</v>
      </c>
      <c r="F1502" s="122">
        <v>46135.354166666664</v>
      </c>
      <c r="G1502" s="123">
        <v>46135.447916666664</v>
      </c>
    </row>
    <row r="1503" spans="1:7" x14ac:dyDescent="0.25">
      <c r="A1503" s="118" t="s">
        <v>71</v>
      </c>
      <c r="B1503" s="75" t="s">
        <v>134</v>
      </c>
      <c r="C1503" s="75"/>
      <c r="D1503" s="75" t="s">
        <v>122</v>
      </c>
      <c r="E1503" s="75">
        <v>15</v>
      </c>
      <c r="F1503" s="119">
        <v>46135.447916666664</v>
      </c>
      <c r="G1503" s="120">
        <v>46135.458333333336</v>
      </c>
    </row>
    <row r="1504" spans="1:7" x14ac:dyDescent="0.25">
      <c r="A1504" s="121" t="s">
        <v>71</v>
      </c>
      <c r="B1504" s="77" t="s">
        <v>125</v>
      </c>
      <c r="C1504" s="77"/>
      <c r="D1504" s="77" t="s">
        <v>122</v>
      </c>
      <c r="E1504" s="77">
        <v>43</v>
      </c>
      <c r="F1504" s="122">
        <v>46135.458333333336</v>
      </c>
      <c r="G1504" s="123">
        <v>46135.488194444442</v>
      </c>
    </row>
    <row r="1505" spans="1:7" x14ac:dyDescent="0.25">
      <c r="A1505" s="118" t="s">
        <v>71</v>
      </c>
      <c r="B1505" s="75" t="s">
        <v>153</v>
      </c>
      <c r="C1505" s="75" t="s">
        <v>8715</v>
      </c>
      <c r="D1505" s="75" t="s">
        <v>124</v>
      </c>
      <c r="E1505" s="75">
        <v>92</v>
      </c>
      <c r="F1505" s="119">
        <v>46135.488194444442</v>
      </c>
      <c r="G1505" s="120">
        <v>46135.552083333336</v>
      </c>
    </row>
    <row r="1506" spans="1:7" x14ac:dyDescent="0.25">
      <c r="A1506" s="121" t="s">
        <v>71</v>
      </c>
      <c r="B1506" s="77" t="s">
        <v>129</v>
      </c>
      <c r="C1506" s="77" t="s">
        <v>8716</v>
      </c>
      <c r="D1506" s="77" t="s">
        <v>124</v>
      </c>
      <c r="E1506" s="77">
        <v>225</v>
      </c>
      <c r="F1506" s="122">
        <v>46135.552083333336</v>
      </c>
      <c r="G1506" s="123">
        <v>46135.708333333336</v>
      </c>
    </row>
    <row r="1507" spans="1:7" x14ac:dyDescent="0.25">
      <c r="A1507" s="118" t="s">
        <v>71</v>
      </c>
      <c r="B1507" s="75" t="s">
        <v>123</v>
      </c>
      <c r="C1507" s="75"/>
      <c r="D1507" s="75" t="s">
        <v>124</v>
      </c>
      <c r="E1507" s="75">
        <v>60</v>
      </c>
      <c r="F1507" s="119">
        <v>46135.708333333336</v>
      </c>
      <c r="G1507" s="120">
        <v>46135.75</v>
      </c>
    </row>
    <row r="1508" spans="1:7" x14ac:dyDescent="0.25">
      <c r="A1508" s="121" t="s">
        <v>71</v>
      </c>
      <c r="B1508" s="77" t="s">
        <v>155</v>
      </c>
      <c r="C1508" s="77" t="s">
        <v>157</v>
      </c>
      <c r="D1508" s="77" t="s">
        <v>122</v>
      </c>
      <c r="E1508" s="77">
        <v>6</v>
      </c>
      <c r="F1508" s="122">
        <v>46136.35</v>
      </c>
      <c r="G1508" s="123">
        <v>46136.354166666664</v>
      </c>
    </row>
    <row r="1509" spans="1:7" x14ac:dyDescent="0.25">
      <c r="A1509" s="118" t="s">
        <v>71</v>
      </c>
      <c r="B1509" s="75" t="s">
        <v>125</v>
      </c>
      <c r="C1509" s="75"/>
      <c r="D1509" s="75" t="s">
        <v>122</v>
      </c>
      <c r="E1509" s="75">
        <v>105</v>
      </c>
      <c r="F1509" s="119">
        <v>46136.354166666664</v>
      </c>
      <c r="G1509" s="120">
        <v>46136.427083333336</v>
      </c>
    </row>
    <row r="1510" spans="1:7" x14ac:dyDescent="0.25">
      <c r="A1510" s="121" t="s">
        <v>71</v>
      </c>
      <c r="B1510" s="77" t="s">
        <v>134</v>
      </c>
      <c r="C1510" s="77"/>
      <c r="D1510" s="77" t="s">
        <v>122</v>
      </c>
      <c r="E1510" s="77">
        <v>15</v>
      </c>
      <c r="F1510" s="122">
        <v>46136.427083333336</v>
      </c>
      <c r="G1510" s="123">
        <v>46136.4375</v>
      </c>
    </row>
    <row r="1511" spans="1:7" x14ac:dyDescent="0.25">
      <c r="A1511" s="118" t="s">
        <v>71</v>
      </c>
      <c r="B1511" s="75" t="s">
        <v>125</v>
      </c>
      <c r="C1511" s="75"/>
      <c r="D1511" s="75" t="s">
        <v>122</v>
      </c>
      <c r="E1511" s="75">
        <v>42</v>
      </c>
      <c r="F1511" s="119">
        <v>46136.4375</v>
      </c>
      <c r="G1511" s="120">
        <v>46136.466666666667</v>
      </c>
    </row>
    <row r="1512" spans="1:7" x14ac:dyDescent="0.25">
      <c r="A1512" s="121" t="s">
        <v>71</v>
      </c>
      <c r="B1512" s="77" t="s">
        <v>135</v>
      </c>
      <c r="C1512" s="77"/>
      <c r="D1512" s="77" t="s">
        <v>124</v>
      </c>
      <c r="E1512" s="77">
        <v>8</v>
      </c>
      <c r="F1512" s="122">
        <v>46136.466666666667</v>
      </c>
      <c r="G1512" s="123">
        <v>46136.472222222219</v>
      </c>
    </row>
    <row r="1513" spans="1:7" x14ac:dyDescent="0.25">
      <c r="A1513" s="118" t="s">
        <v>71</v>
      </c>
      <c r="B1513" s="75" t="s">
        <v>125</v>
      </c>
      <c r="C1513" s="75"/>
      <c r="D1513" s="75" t="s">
        <v>122</v>
      </c>
      <c r="E1513" s="75">
        <v>10</v>
      </c>
      <c r="F1513" s="119">
        <v>46136.472222222219</v>
      </c>
      <c r="G1513" s="120">
        <v>46136.479166666664</v>
      </c>
    </row>
    <row r="1514" spans="1:7" x14ac:dyDescent="0.25">
      <c r="A1514" s="121" t="s">
        <v>71</v>
      </c>
      <c r="B1514" s="77" t="s">
        <v>129</v>
      </c>
      <c r="C1514" s="77" t="s">
        <v>8717</v>
      </c>
      <c r="D1514" s="77" t="s">
        <v>124</v>
      </c>
      <c r="E1514" s="77">
        <v>235</v>
      </c>
      <c r="F1514" s="122">
        <v>46136.479166666664</v>
      </c>
      <c r="G1514" s="123">
        <v>46136.642361111109</v>
      </c>
    </row>
    <row r="1515" spans="1:7" x14ac:dyDescent="0.25">
      <c r="A1515" s="118" t="s">
        <v>71</v>
      </c>
      <c r="B1515" s="75" t="s">
        <v>125</v>
      </c>
      <c r="C1515" s="75"/>
      <c r="D1515" s="75" t="s">
        <v>122</v>
      </c>
      <c r="E1515" s="75">
        <v>95</v>
      </c>
      <c r="F1515" s="119">
        <v>46136.642361111109</v>
      </c>
      <c r="G1515" s="120">
        <v>46136.708333333336</v>
      </c>
    </row>
    <row r="1516" spans="1:7" x14ac:dyDescent="0.25">
      <c r="A1516" s="121" t="s">
        <v>71</v>
      </c>
      <c r="B1516" s="77" t="s">
        <v>123</v>
      </c>
      <c r="C1516" s="77"/>
      <c r="D1516" s="77" t="s">
        <v>124</v>
      </c>
      <c r="E1516" s="77">
        <v>60</v>
      </c>
      <c r="F1516" s="122">
        <v>46136.708333333336</v>
      </c>
      <c r="G1516" s="123">
        <v>46136.75</v>
      </c>
    </row>
    <row r="1517" spans="1:7" x14ac:dyDescent="0.25">
      <c r="A1517" s="118" t="s">
        <v>71</v>
      </c>
      <c r="B1517" s="75" t="s">
        <v>158</v>
      </c>
      <c r="C1517" s="75"/>
      <c r="D1517" s="75" t="s">
        <v>124</v>
      </c>
      <c r="E1517" s="75">
        <v>510</v>
      </c>
      <c r="F1517" s="119">
        <v>46139.354166666664</v>
      </c>
      <c r="G1517" s="120">
        <v>46139.708333333336</v>
      </c>
    </row>
    <row r="1518" spans="1:7" x14ac:dyDescent="0.25">
      <c r="A1518" s="121" t="s">
        <v>71</v>
      </c>
      <c r="B1518" s="77" t="s">
        <v>123</v>
      </c>
      <c r="C1518" s="77"/>
      <c r="D1518" s="77" t="s">
        <v>124</v>
      </c>
      <c r="E1518" s="77">
        <v>60</v>
      </c>
      <c r="F1518" s="122">
        <v>46139.708333333336</v>
      </c>
      <c r="G1518" s="123">
        <v>46139.75</v>
      </c>
    </row>
    <row r="1519" spans="1:7" x14ac:dyDescent="0.25">
      <c r="A1519" s="118" t="s">
        <v>71</v>
      </c>
      <c r="B1519" s="75" t="s">
        <v>153</v>
      </c>
      <c r="C1519" s="75" t="s">
        <v>8718</v>
      </c>
      <c r="D1519" s="75" t="s">
        <v>124</v>
      </c>
      <c r="E1519" s="75">
        <v>84</v>
      </c>
      <c r="F1519" s="119">
        <v>46140.354166666664</v>
      </c>
      <c r="G1519" s="120">
        <v>46140.412499999999</v>
      </c>
    </row>
    <row r="1520" spans="1:7" x14ac:dyDescent="0.25">
      <c r="A1520" s="121" t="s">
        <v>71</v>
      </c>
      <c r="B1520" s="77" t="s">
        <v>125</v>
      </c>
      <c r="C1520" s="77"/>
      <c r="D1520" s="77" t="s">
        <v>122</v>
      </c>
      <c r="E1520" s="77">
        <v>21</v>
      </c>
      <c r="F1520" s="122">
        <v>46140.412499999999</v>
      </c>
      <c r="G1520" s="123">
        <v>46140.427083333336</v>
      </c>
    </row>
    <row r="1521" spans="1:7" x14ac:dyDescent="0.25">
      <c r="A1521" s="118" t="s">
        <v>71</v>
      </c>
      <c r="B1521" s="75" t="s">
        <v>134</v>
      </c>
      <c r="C1521" s="75"/>
      <c r="D1521" s="75" t="s">
        <v>122</v>
      </c>
      <c r="E1521" s="75">
        <v>15</v>
      </c>
      <c r="F1521" s="119">
        <v>46140.427083333336</v>
      </c>
      <c r="G1521" s="120">
        <v>46140.4375</v>
      </c>
    </row>
    <row r="1522" spans="1:7" x14ac:dyDescent="0.25">
      <c r="A1522" s="121" t="s">
        <v>71</v>
      </c>
      <c r="B1522" s="77" t="s">
        <v>125</v>
      </c>
      <c r="C1522" s="77"/>
      <c r="D1522" s="77" t="s">
        <v>122</v>
      </c>
      <c r="E1522" s="77">
        <v>25</v>
      </c>
      <c r="F1522" s="122">
        <v>46140.4375</v>
      </c>
      <c r="G1522" s="123">
        <v>46140.454861111109</v>
      </c>
    </row>
    <row r="1523" spans="1:7" x14ac:dyDescent="0.25">
      <c r="A1523" s="118" t="s">
        <v>71</v>
      </c>
      <c r="B1523" s="75" t="s">
        <v>135</v>
      </c>
      <c r="C1523" s="75"/>
      <c r="D1523" s="75" t="s">
        <v>124</v>
      </c>
      <c r="E1523" s="75">
        <v>10</v>
      </c>
      <c r="F1523" s="119">
        <v>46140.454861111109</v>
      </c>
      <c r="G1523" s="120">
        <v>46140.461805555555</v>
      </c>
    </row>
    <row r="1524" spans="1:7" x14ac:dyDescent="0.25">
      <c r="A1524" s="121" t="s">
        <v>71</v>
      </c>
      <c r="B1524" s="77" t="s">
        <v>125</v>
      </c>
      <c r="C1524" s="77"/>
      <c r="D1524" s="77" t="s">
        <v>122</v>
      </c>
      <c r="E1524" s="77">
        <v>3</v>
      </c>
      <c r="F1524" s="122">
        <v>46140.461805555555</v>
      </c>
      <c r="G1524" s="123">
        <v>46140.463888888888</v>
      </c>
    </row>
    <row r="1525" spans="1:7" x14ac:dyDescent="0.25">
      <c r="A1525" s="118" t="s">
        <v>71</v>
      </c>
      <c r="B1525" s="75" t="s">
        <v>135</v>
      </c>
      <c r="C1525" s="75"/>
      <c r="D1525" s="75" t="s">
        <v>124</v>
      </c>
      <c r="E1525" s="75">
        <v>11</v>
      </c>
      <c r="F1525" s="119">
        <v>46140.463888888888</v>
      </c>
      <c r="G1525" s="120">
        <v>46140.47152777778</v>
      </c>
    </row>
    <row r="1526" spans="1:7" x14ac:dyDescent="0.25">
      <c r="A1526" s="121" t="s">
        <v>71</v>
      </c>
      <c r="B1526" s="77" t="s">
        <v>125</v>
      </c>
      <c r="C1526" s="77"/>
      <c r="D1526" s="77" t="s">
        <v>122</v>
      </c>
      <c r="E1526" s="77">
        <v>116</v>
      </c>
      <c r="F1526" s="122">
        <v>46140.47152777778</v>
      </c>
      <c r="G1526" s="123">
        <v>46140.552083333336</v>
      </c>
    </row>
    <row r="1527" spans="1:7" x14ac:dyDescent="0.25">
      <c r="A1527" s="118" t="s">
        <v>71</v>
      </c>
      <c r="B1527" s="75" t="s">
        <v>154</v>
      </c>
      <c r="C1527" s="75" t="s">
        <v>8719</v>
      </c>
      <c r="D1527" s="75" t="s">
        <v>122</v>
      </c>
      <c r="E1527" s="75">
        <v>15</v>
      </c>
      <c r="F1527" s="119">
        <v>46140.552083333336</v>
      </c>
      <c r="G1527" s="120">
        <v>46140.5625</v>
      </c>
    </row>
    <row r="1528" spans="1:7" x14ac:dyDescent="0.25">
      <c r="A1528" s="121" t="s">
        <v>71</v>
      </c>
      <c r="B1528" s="77" t="s">
        <v>126</v>
      </c>
      <c r="C1528" s="77"/>
      <c r="D1528" s="77" t="s">
        <v>124</v>
      </c>
      <c r="E1528" s="77">
        <v>30</v>
      </c>
      <c r="F1528" s="122">
        <v>46140.5625</v>
      </c>
      <c r="G1528" s="123">
        <v>46140.583333333336</v>
      </c>
    </row>
    <row r="1529" spans="1:7" x14ac:dyDescent="0.25">
      <c r="A1529" s="118" t="s">
        <v>71</v>
      </c>
      <c r="B1529" s="75" t="s">
        <v>125</v>
      </c>
      <c r="C1529" s="75"/>
      <c r="D1529" s="75" t="s">
        <v>122</v>
      </c>
      <c r="E1529" s="75">
        <v>90</v>
      </c>
      <c r="F1529" s="119">
        <v>46140.583333333336</v>
      </c>
      <c r="G1529" s="120">
        <v>46140.645833333336</v>
      </c>
    </row>
    <row r="1530" spans="1:7" x14ac:dyDescent="0.25">
      <c r="A1530" s="121" t="s">
        <v>71</v>
      </c>
      <c r="B1530" s="77" t="s">
        <v>134</v>
      </c>
      <c r="C1530" s="77"/>
      <c r="D1530" s="77" t="s">
        <v>122</v>
      </c>
      <c r="E1530" s="77">
        <v>15</v>
      </c>
      <c r="F1530" s="122">
        <v>46140.645833333336</v>
      </c>
      <c r="G1530" s="123">
        <v>46140.65625</v>
      </c>
    </row>
    <row r="1531" spans="1:7" x14ac:dyDescent="0.25">
      <c r="A1531" s="118" t="s">
        <v>71</v>
      </c>
      <c r="B1531" s="75" t="s">
        <v>125</v>
      </c>
      <c r="C1531" s="75"/>
      <c r="D1531" s="75" t="s">
        <v>122</v>
      </c>
      <c r="E1531" s="75">
        <v>75</v>
      </c>
      <c r="F1531" s="119">
        <v>46140.65625</v>
      </c>
      <c r="G1531" s="120">
        <v>46140.708333333336</v>
      </c>
    </row>
    <row r="1532" spans="1:7" x14ac:dyDescent="0.25">
      <c r="A1532" s="121" t="s">
        <v>71</v>
      </c>
      <c r="B1532" s="77" t="s">
        <v>123</v>
      </c>
      <c r="C1532" s="77"/>
      <c r="D1532" s="77" t="s">
        <v>124</v>
      </c>
      <c r="E1532" s="77">
        <v>60</v>
      </c>
      <c r="F1532" s="122">
        <v>46140.708333333336</v>
      </c>
      <c r="G1532" s="123">
        <v>46140.75</v>
      </c>
    </row>
    <row r="1533" spans="1:7" x14ac:dyDescent="0.25">
      <c r="A1533" s="118" t="s">
        <v>71</v>
      </c>
      <c r="B1533" s="75" t="s">
        <v>125</v>
      </c>
      <c r="C1533" s="75"/>
      <c r="D1533" s="75" t="s">
        <v>122</v>
      </c>
      <c r="E1533" s="75">
        <v>120</v>
      </c>
      <c r="F1533" s="119">
        <v>46141.354166666664</v>
      </c>
      <c r="G1533" s="120">
        <v>46141.4375</v>
      </c>
    </row>
    <row r="1534" spans="1:7" x14ac:dyDescent="0.25">
      <c r="A1534" s="121" t="s">
        <v>71</v>
      </c>
      <c r="B1534" s="77" t="s">
        <v>134</v>
      </c>
      <c r="C1534" s="77"/>
      <c r="D1534" s="77" t="s">
        <v>122</v>
      </c>
      <c r="E1534" s="77">
        <v>15</v>
      </c>
      <c r="F1534" s="122">
        <v>46141.4375</v>
      </c>
      <c r="G1534" s="123">
        <v>46141.447916666664</v>
      </c>
    </row>
    <row r="1535" spans="1:7" x14ac:dyDescent="0.25">
      <c r="A1535" s="118" t="s">
        <v>71</v>
      </c>
      <c r="B1535" s="75" t="s">
        <v>125</v>
      </c>
      <c r="C1535" s="75"/>
      <c r="D1535" s="75" t="s">
        <v>122</v>
      </c>
      <c r="E1535" s="75">
        <v>135</v>
      </c>
      <c r="F1535" s="119">
        <v>46141.447916666664</v>
      </c>
      <c r="G1535" s="120">
        <v>46141.541666666664</v>
      </c>
    </row>
    <row r="1536" spans="1:7" x14ac:dyDescent="0.25">
      <c r="A1536" s="121" t="s">
        <v>71</v>
      </c>
      <c r="B1536" s="77" t="s">
        <v>126</v>
      </c>
      <c r="C1536" s="77"/>
      <c r="D1536" s="77" t="s">
        <v>124</v>
      </c>
      <c r="E1536" s="77">
        <v>30</v>
      </c>
      <c r="F1536" s="122">
        <v>46141.541666666664</v>
      </c>
      <c r="G1536" s="123">
        <v>46141.5625</v>
      </c>
    </row>
    <row r="1537" spans="1:7" x14ac:dyDescent="0.25">
      <c r="A1537" s="118" t="s">
        <v>71</v>
      </c>
      <c r="B1537" s="75" t="s">
        <v>125</v>
      </c>
      <c r="C1537" s="75"/>
      <c r="D1537" s="75" t="s">
        <v>122</v>
      </c>
      <c r="E1537" s="75">
        <v>135</v>
      </c>
      <c r="F1537" s="119">
        <v>46141.5625</v>
      </c>
      <c r="G1537" s="120">
        <v>46141.65625</v>
      </c>
    </row>
    <row r="1538" spans="1:7" x14ac:dyDescent="0.25">
      <c r="A1538" s="121" t="s">
        <v>71</v>
      </c>
      <c r="B1538" s="77" t="s">
        <v>134</v>
      </c>
      <c r="C1538" s="77"/>
      <c r="D1538" s="77" t="s">
        <v>122</v>
      </c>
      <c r="E1538" s="77">
        <v>15</v>
      </c>
      <c r="F1538" s="122">
        <v>46141.65625</v>
      </c>
      <c r="G1538" s="123">
        <v>46141.666666666664</v>
      </c>
    </row>
    <row r="1539" spans="1:7" x14ac:dyDescent="0.25">
      <c r="A1539" s="118" t="s">
        <v>71</v>
      </c>
      <c r="B1539" s="75" t="s">
        <v>125</v>
      </c>
      <c r="C1539" s="75"/>
      <c r="D1539" s="75" t="s">
        <v>122</v>
      </c>
      <c r="E1539" s="75">
        <v>60</v>
      </c>
      <c r="F1539" s="119">
        <v>46141.666666666664</v>
      </c>
      <c r="G1539" s="120">
        <v>46141.708333333336</v>
      </c>
    </row>
    <row r="1540" spans="1:7" x14ac:dyDescent="0.25">
      <c r="A1540" s="121" t="s">
        <v>71</v>
      </c>
      <c r="B1540" s="77" t="s">
        <v>123</v>
      </c>
      <c r="C1540" s="77"/>
      <c r="D1540" s="77" t="s">
        <v>124</v>
      </c>
      <c r="E1540" s="77">
        <v>60</v>
      </c>
      <c r="F1540" s="122">
        <v>46141.708333333336</v>
      </c>
      <c r="G1540" s="123">
        <v>46141.75</v>
      </c>
    </row>
    <row r="1541" spans="1:7" x14ac:dyDescent="0.25">
      <c r="A1541" s="118" t="s">
        <v>71</v>
      </c>
      <c r="B1541" s="75" t="s">
        <v>125</v>
      </c>
      <c r="C1541" s="75"/>
      <c r="D1541" s="75" t="s">
        <v>122</v>
      </c>
      <c r="E1541" s="75">
        <v>120</v>
      </c>
      <c r="F1541" s="119">
        <v>46142.354166666664</v>
      </c>
      <c r="G1541" s="120">
        <v>46142.4375</v>
      </c>
    </row>
    <row r="1542" spans="1:7" x14ac:dyDescent="0.25">
      <c r="A1542" s="121" t="s">
        <v>71</v>
      </c>
      <c r="B1542" s="77" t="s">
        <v>134</v>
      </c>
      <c r="C1542" s="77"/>
      <c r="D1542" s="77" t="s">
        <v>122</v>
      </c>
      <c r="E1542" s="77">
        <v>15</v>
      </c>
      <c r="F1542" s="122">
        <v>46142.4375</v>
      </c>
      <c r="G1542" s="123">
        <v>46142.447916666664</v>
      </c>
    </row>
    <row r="1543" spans="1:7" x14ac:dyDescent="0.25">
      <c r="A1543" s="118" t="s">
        <v>71</v>
      </c>
      <c r="B1543" s="75" t="s">
        <v>154</v>
      </c>
      <c r="C1543" s="75" t="s">
        <v>8720</v>
      </c>
      <c r="D1543" s="75" t="s">
        <v>122</v>
      </c>
      <c r="E1543" s="75">
        <v>10</v>
      </c>
      <c r="F1543" s="119">
        <v>46142.447916666664</v>
      </c>
      <c r="G1543" s="120">
        <v>46142.454861111109</v>
      </c>
    </row>
    <row r="1544" spans="1:7" x14ac:dyDescent="0.25">
      <c r="A1544" s="121" t="s">
        <v>71</v>
      </c>
      <c r="B1544" s="77" t="s">
        <v>125</v>
      </c>
      <c r="C1544" s="77"/>
      <c r="D1544" s="77" t="s">
        <v>122</v>
      </c>
      <c r="E1544" s="77">
        <v>155</v>
      </c>
      <c r="F1544" s="122">
        <v>46142.454861111109</v>
      </c>
      <c r="G1544" s="123">
        <v>46142.5625</v>
      </c>
    </row>
    <row r="1545" spans="1:7" x14ac:dyDescent="0.25">
      <c r="A1545" s="118" t="s">
        <v>71</v>
      </c>
      <c r="B1545" s="75" t="s">
        <v>126</v>
      </c>
      <c r="C1545" s="75"/>
      <c r="D1545" s="75" t="s">
        <v>124</v>
      </c>
      <c r="E1545" s="75">
        <v>30</v>
      </c>
      <c r="F1545" s="119">
        <v>46142.5625</v>
      </c>
      <c r="G1545" s="120">
        <v>46142.583333333336</v>
      </c>
    </row>
    <row r="1546" spans="1:7" x14ac:dyDescent="0.25">
      <c r="A1546" s="121" t="s">
        <v>71</v>
      </c>
      <c r="B1546" s="77" t="s">
        <v>125</v>
      </c>
      <c r="C1546" s="77"/>
      <c r="D1546" s="77" t="s">
        <v>122</v>
      </c>
      <c r="E1546" s="77">
        <v>90</v>
      </c>
      <c r="F1546" s="122">
        <v>46142.583333333336</v>
      </c>
      <c r="G1546" s="123">
        <v>46142.645833333336</v>
      </c>
    </row>
    <row r="1547" spans="1:7" x14ac:dyDescent="0.25">
      <c r="A1547" s="118" t="s">
        <v>71</v>
      </c>
      <c r="B1547" s="75" t="s">
        <v>134</v>
      </c>
      <c r="C1547" s="75"/>
      <c r="D1547" s="75" t="s">
        <v>122</v>
      </c>
      <c r="E1547" s="75">
        <v>15</v>
      </c>
      <c r="F1547" s="119">
        <v>46142.645833333336</v>
      </c>
      <c r="G1547" s="120">
        <v>46142.65625</v>
      </c>
    </row>
    <row r="1548" spans="1:7" x14ac:dyDescent="0.25">
      <c r="A1548" s="121" t="s">
        <v>71</v>
      </c>
      <c r="B1548" s="77" t="s">
        <v>125</v>
      </c>
      <c r="C1548" s="77"/>
      <c r="D1548" s="77" t="s">
        <v>122</v>
      </c>
      <c r="E1548" s="77">
        <v>75</v>
      </c>
      <c r="F1548" s="122">
        <v>46142.65625</v>
      </c>
      <c r="G1548" s="123">
        <v>46142.708333333336</v>
      </c>
    </row>
    <row r="1549" spans="1:7" x14ac:dyDescent="0.25">
      <c r="A1549" s="118" t="s">
        <v>71</v>
      </c>
      <c r="B1549" s="75" t="s">
        <v>123</v>
      </c>
      <c r="C1549" s="75"/>
      <c r="D1549" s="75" t="s">
        <v>124</v>
      </c>
      <c r="E1549" s="75">
        <v>60</v>
      </c>
      <c r="F1549" s="119">
        <v>46142.708333333336</v>
      </c>
      <c r="G1549" s="120">
        <v>46142.75</v>
      </c>
    </row>
    <row r="1550" spans="1:7" x14ac:dyDescent="0.25">
      <c r="A1550" s="121" t="s">
        <v>1379</v>
      </c>
      <c r="B1550" s="77" t="s">
        <v>125</v>
      </c>
      <c r="C1550" s="77"/>
      <c r="D1550" s="77" t="s">
        <v>122</v>
      </c>
      <c r="E1550" s="77">
        <v>105</v>
      </c>
      <c r="F1550" s="122">
        <v>46113.479166666664</v>
      </c>
      <c r="G1550" s="123">
        <v>46113.552083333336</v>
      </c>
    </row>
    <row r="1551" spans="1:7" x14ac:dyDescent="0.25">
      <c r="A1551" s="118" t="s">
        <v>1379</v>
      </c>
      <c r="B1551" s="75" t="s">
        <v>134</v>
      </c>
      <c r="C1551" s="75"/>
      <c r="D1551" s="75" t="s">
        <v>122</v>
      </c>
      <c r="E1551" s="75">
        <v>15</v>
      </c>
      <c r="F1551" s="119">
        <v>46113.552083333336</v>
      </c>
      <c r="G1551" s="120">
        <v>46113.5625</v>
      </c>
    </row>
    <row r="1552" spans="1:7" x14ac:dyDescent="0.25">
      <c r="A1552" s="121" t="s">
        <v>1379</v>
      </c>
      <c r="B1552" s="77" t="s">
        <v>125</v>
      </c>
      <c r="C1552" s="77"/>
      <c r="D1552" s="77" t="s">
        <v>122</v>
      </c>
      <c r="E1552" s="77">
        <v>150</v>
      </c>
      <c r="F1552" s="122">
        <v>46113.5625</v>
      </c>
      <c r="G1552" s="123">
        <v>46113.666666666664</v>
      </c>
    </row>
    <row r="1553" spans="1:7" x14ac:dyDescent="0.25">
      <c r="A1553" s="118" t="s">
        <v>1379</v>
      </c>
      <c r="B1553" s="75" t="s">
        <v>126</v>
      </c>
      <c r="C1553" s="75"/>
      <c r="D1553" s="75" t="s">
        <v>124</v>
      </c>
      <c r="E1553" s="75">
        <v>30</v>
      </c>
      <c r="F1553" s="119">
        <v>46113.666666666664</v>
      </c>
      <c r="G1553" s="120">
        <v>46113.6875</v>
      </c>
    </row>
    <row r="1554" spans="1:7" x14ac:dyDescent="0.25">
      <c r="A1554" s="121" t="s">
        <v>1379</v>
      </c>
      <c r="B1554" s="77" t="s">
        <v>125</v>
      </c>
      <c r="C1554" s="77"/>
      <c r="D1554" s="77" t="s">
        <v>122</v>
      </c>
      <c r="E1554" s="77">
        <v>90</v>
      </c>
      <c r="F1554" s="122">
        <v>46113.6875</v>
      </c>
      <c r="G1554" s="123">
        <v>46113.75</v>
      </c>
    </row>
    <row r="1555" spans="1:7" x14ac:dyDescent="0.25">
      <c r="A1555" s="118" t="s">
        <v>1379</v>
      </c>
      <c r="B1555" s="75" t="s">
        <v>134</v>
      </c>
      <c r="C1555" s="75"/>
      <c r="D1555" s="75" t="s">
        <v>122</v>
      </c>
      <c r="E1555" s="75">
        <v>15</v>
      </c>
      <c r="F1555" s="119">
        <v>46113.75</v>
      </c>
      <c r="G1555" s="120">
        <v>46113.760416666664</v>
      </c>
    </row>
    <row r="1556" spans="1:7" x14ac:dyDescent="0.25">
      <c r="A1556" s="121" t="s">
        <v>1379</v>
      </c>
      <c r="B1556" s="77" t="s">
        <v>125</v>
      </c>
      <c r="C1556" s="77"/>
      <c r="D1556" s="77" t="s">
        <v>122</v>
      </c>
      <c r="E1556" s="77">
        <v>105</v>
      </c>
      <c r="F1556" s="122">
        <v>46113.760416666664</v>
      </c>
      <c r="G1556" s="123">
        <v>46113.833333333336</v>
      </c>
    </row>
    <row r="1557" spans="1:7" x14ac:dyDescent="0.25">
      <c r="A1557" s="118" t="s">
        <v>1379</v>
      </c>
      <c r="B1557" s="75" t="s">
        <v>123</v>
      </c>
      <c r="C1557" s="75"/>
      <c r="D1557" s="75" t="s">
        <v>124</v>
      </c>
      <c r="E1557" s="75">
        <v>60</v>
      </c>
      <c r="F1557" s="119">
        <v>46113.833333333336</v>
      </c>
      <c r="G1557" s="120">
        <v>46113.875</v>
      </c>
    </row>
    <row r="1558" spans="1:7" x14ac:dyDescent="0.25">
      <c r="A1558" s="121" t="s">
        <v>1379</v>
      </c>
      <c r="B1558" s="77" t="s">
        <v>125</v>
      </c>
      <c r="C1558" s="77"/>
      <c r="D1558" s="77" t="s">
        <v>122</v>
      </c>
      <c r="E1558" s="77">
        <v>105</v>
      </c>
      <c r="F1558" s="122">
        <v>46114.479166666664</v>
      </c>
      <c r="G1558" s="123">
        <v>46114.552083333336</v>
      </c>
    </row>
    <row r="1559" spans="1:7" x14ac:dyDescent="0.25">
      <c r="A1559" s="118" t="s">
        <v>1379</v>
      </c>
      <c r="B1559" s="75" t="s">
        <v>134</v>
      </c>
      <c r="C1559" s="75"/>
      <c r="D1559" s="75" t="s">
        <v>122</v>
      </c>
      <c r="E1559" s="75">
        <v>15</v>
      </c>
      <c r="F1559" s="119">
        <v>46114.552083333336</v>
      </c>
      <c r="G1559" s="120">
        <v>46114.5625</v>
      </c>
    </row>
    <row r="1560" spans="1:7" x14ac:dyDescent="0.25">
      <c r="A1560" s="121" t="s">
        <v>1379</v>
      </c>
      <c r="B1560" s="77" t="s">
        <v>125</v>
      </c>
      <c r="C1560" s="77"/>
      <c r="D1560" s="77" t="s">
        <v>122</v>
      </c>
      <c r="E1560" s="77">
        <v>120</v>
      </c>
      <c r="F1560" s="122">
        <v>46114.5625</v>
      </c>
      <c r="G1560" s="123">
        <v>46114.645833333336</v>
      </c>
    </row>
    <row r="1561" spans="1:7" x14ac:dyDescent="0.25">
      <c r="A1561" s="118" t="s">
        <v>1379</v>
      </c>
      <c r="B1561" s="75" t="s">
        <v>126</v>
      </c>
      <c r="C1561" s="75"/>
      <c r="D1561" s="75" t="s">
        <v>124</v>
      </c>
      <c r="E1561" s="75">
        <v>30</v>
      </c>
      <c r="F1561" s="119">
        <v>46114.645833333336</v>
      </c>
      <c r="G1561" s="120">
        <v>46114.666666666664</v>
      </c>
    </row>
    <row r="1562" spans="1:7" x14ac:dyDescent="0.25">
      <c r="A1562" s="121" t="s">
        <v>1379</v>
      </c>
      <c r="B1562" s="77" t="s">
        <v>125</v>
      </c>
      <c r="C1562" s="77"/>
      <c r="D1562" s="77" t="s">
        <v>122</v>
      </c>
      <c r="E1562" s="77">
        <v>150</v>
      </c>
      <c r="F1562" s="122">
        <v>46114.666666666664</v>
      </c>
      <c r="G1562" s="123">
        <v>46114.770833333336</v>
      </c>
    </row>
    <row r="1563" spans="1:7" x14ac:dyDescent="0.25">
      <c r="A1563" s="118" t="s">
        <v>1379</v>
      </c>
      <c r="B1563" s="75" t="s">
        <v>134</v>
      </c>
      <c r="C1563" s="75"/>
      <c r="D1563" s="75" t="s">
        <v>122</v>
      </c>
      <c r="E1563" s="75">
        <v>15</v>
      </c>
      <c r="F1563" s="119">
        <v>46114.770833333336</v>
      </c>
      <c r="G1563" s="120">
        <v>46114.78125</v>
      </c>
    </row>
    <row r="1564" spans="1:7" x14ac:dyDescent="0.25">
      <c r="A1564" s="121" t="s">
        <v>1379</v>
      </c>
      <c r="B1564" s="77" t="s">
        <v>125</v>
      </c>
      <c r="C1564" s="77"/>
      <c r="D1564" s="77" t="s">
        <v>122</v>
      </c>
      <c r="E1564" s="77">
        <v>75</v>
      </c>
      <c r="F1564" s="122">
        <v>46114.78125</v>
      </c>
      <c r="G1564" s="123">
        <v>46114.833333333336</v>
      </c>
    </row>
    <row r="1565" spans="1:7" x14ac:dyDescent="0.25">
      <c r="A1565" s="118" t="s">
        <v>1379</v>
      </c>
      <c r="B1565" s="75" t="s">
        <v>123</v>
      </c>
      <c r="C1565" s="75"/>
      <c r="D1565" s="75" t="s">
        <v>124</v>
      </c>
      <c r="E1565" s="75">
        <v>60</v>
      </c>
      <c r="F1565" s="119">
        <v>46114.833333333336</v>
      </c>
      <c r="G1565" s="120">
        <v>46114.875</v>
      </c>
    </row>
    <row r="1566" spans="1:7" x14ac:dyDescent="0.25">
      <c r="A1566" s="121" t="s">
        <v>1379</v>
      </c>
      <c r="B1566" s="77" t="s">
        <v>121</v>
      </c>
      <c r="C1566" s="77"/>
      <c r="D1566" s="77" t="s">
        <v>122</v>
      </c>
      <c r="E1566" s="77">
        <v>510</v>
      </c>
      <c r="F1566" s="122">
        <v>46115.479166666664</v>
      </c>
      <c r="G1566" s="123">
        <v>46115.833333333336</v>
      </c>
    </row>
    <row r="1567" spans="1:7" x14ac:dyDescent="0.25">
      <c r="A1567" s="118" t="s">
        <v>1379</v>
      </c>
      <c r="B1567" s="75" t="s">
        <v>123</v>
      </c>
      <c r="C1567" s="75"/>
      <c r="D1567" s="75" t="s">
        <v>124</v>
      </c>
      <c r="E1567" s="75">
        <v>60</v>
      </c>
      <c r="F1567" s="119">
        <v>46115.833333333336</v>
      </c>
      <c r="G1567" s="120">
        <v>46115.875</v>
      </c>
    </row>
    <row r="1568" spans="1:7" x14ac:dyDescent="0.25">
      <c r="A1568" s="121" t="s">
        <v>1379</v>
      </c>
      <c r="B1568" s="77" t="s">
        <v>125</v>
      </c>
      <c r="C1568" s="77"/>
      <c r="D1568" s="77" t="s">
        <v>122</v>
      </c>
      <c r="E1568" s="77">
        <v>105</v>
      </c>
      <c r="F1568" s="122">
        <v>46118.479166666664</v>
      </c>
      <c r="G1568" s="123">
        <v>46118.552083333336</v>
      </c>
    </row>
    <row r="1569" spans="1:7" x14ac:dyDescent="0.25">
      <c r="A1569" s="118" t="s">
        <v>1379</v>
      </c>
      <c r="B1569" s="75" t="s">
        <v>134</v>
      </c>
      <c r="C1569" s="75"/>
      <c r="D1569" s="75" t="s">
        <v>122</v>
      </c>
      <c r="E1569" s="75">
        <v>15</v>
      </c>
      <c r="F1569" s="119">
        <v>46118.552083333336</v>
      </c>
      <c r="G1569" s="120">
        <v>46118.5625</v>
      </c>
    </row>
    <row r="1570" spans="1:7" x14ac:dyDescent="0.25">
      <c r="A1570" s="121" t="s">
        <v>1379</v>
      </c>
      <c r="B1570" s="77" t="s">
        <v>125</v>
      </c>
      <c r="C1570" s="77"/>
      <c r="D1570" s="77" t="s">
        <v>122</v>
      </c>
      <c r="E1570" s="77">
        <v>150</v>
      </c>
      <c r="F1570" s="122">
        <v>46118.5625</v>
      </c>
      <c r="G1570" s="123">
        <v>46118.666666666664</v>
      </c>
    </row>
    <row r="1571" spans="1:7" x14ac:dyDescent="0.25">
      <c r="A1571" s="118" t="s">
        <v>1379</v>
      </c>
      <c r="B1571" s="75" t="s">
        <v>126</v>
      </c>
      <c r="C1571" s="75"/>
      <c r="D1571" s="75" t="s">
        <v>124</v>
      </c>
      <c r="E1571" s="75">
        <v>30</v>
      </c>
      <c r="F1571" s="119">
        <v>46118.666666666664</v>
      </c>
      <c r="G1571" s="120">
        <v>46118.6875</v>
      </c>
    </row>
    <row r="1572" spans="1:7" x14ac:dyDescent="0.25">
      <c r="A1572" s="121" t="s">
        <v>1379</v>
      </c>
      <c r="B1572" s="77" t="s">
        <v>125</v>
      </c>
      <c r="C1572" s="77"/>
      <c r="D1572" s="77" t="s">
        <v>122</v>
      </c>
      <c r="E1572" s="77">
        <v>120</v>
      </c>
      <c r="F1572" s="122">
        <v>46118.6875</v>
      </c>
      <c r="G1572" s="123">
        <v>46118.770833333336</v>
      </c>
    </row>
    <row r="1573" spans="1:7" x14ac:dyDescent="0.25">
      <c r="A1573" s="118" t="s">
        <v>1379</v>
      </c>
      <c r="B1573" s="75" t="s">
        <v>134</v>
      </c>
      <c r="C1573" s="75"/>
      <c r="D1573" s="75" t="s">
        <v>122</v>
      </c>
      <c r="E1573" s="75">
        <v>15</v>
      </c>
      <c r="F1573" s="119">
        <v>46118.770833333336</v>
      </c>
      <c r="G1573" s="120">
        <v>46118.78125</v>
      </c>
    </row>
    <row r="1574" spans="1:7" x14ac:dyDescent="0.25">
      <c r="A1574" s="121" t="s">
        <v>1379</v>
      </c>
      <c r="B1574" s="77" t="s">
        <v>125</v>
      </c>
      <c r="C1574" s="77"/>
      <c r="D1574" s="77" t="s">
        <v>122</v>
      </c>
      <c r="E1574" s="77">
        <v>75</v>
      </c>
      <c r="F1574" s="122">
        <v>46118.78125</v>
      </c>
      <c r="G1574" s="123">
        <v>46118.833333333336</v>
      </c>
    </row>
    <row r="1575" spans="1:7" x14ac:dyDescent="0.25">
      <c r="A1575" s="118" t="s">
        <v>1379</v>
      </c>
      <c r="B1575" s="75" t="s">
        <v>123</v>
      </c>
      <c r="C1575" s="75"/>
      <c r="D1575" s="75" t="s">
        <v>124</v>
      </c>
      <c r="E1575" s="75">
        <v>60</v>
      </c>
      <c r="F1575" s="119">
        <v>46118.833333333336</v>
      </c>
      <c r="G1575" s="120">
        <v>46118.875</v>
      </c>
    </row>
    <row r="1576" spans="1:7" x14ac:dyDescent="0.25">
      <c r="A1576" s="121" t="s">
        <v>1379</v>
      </c>
      <c r="B1576" s="77" t="s">
        <v>125</v>
      </c>
      <c r="C1576" s="77"/>
      <c r="D1576" s="77" t="s">
        <v>122</v>
      </c>
      <c r="E1576" s="77">
        <v>105</v>
      </c>
      <c r="F1576" s="122">
        <v>46119.479166666664</v>
      </c>
      <c r="G1576" s="123">
        <v>46119.552083333336</v>
      </c>
    </row>
    <row r="1577" spans="1:7" x14ac:dyDescent="0.25">
      <c r="A1577" s="118" t="s">
        <v>1379</v>
      </c>
      <c r="B1577" s="75" t="s">
        <v>134</v>
      </c>
      <c r="C1577" s="75"/>
      <c r="D1577" s="75" t="s">
        <v>122</v>
      </c>
      <c r="E1577" s="75">
        <v>15</v>
      </c>
      <c r="F1577" s="119">
        <v>46119.552083333336</v>
      </c>
      <c r="G1577" s="120">
        <v>46119.5625</v>
      </c>
    </row>
    <row r="1578" spans="1:7" x14ac:dyDescent="0.25">
      <c r="A1578" s="121" t="s">
        <v>1379</v>
      </c>
      <c r="B1578" s="77" t="s">
        <v>125</v>
      </c>
      <c r="C1578" s="77"/>
      <c r="D1578" s="77" t="s">
        <v>122</v>
      </c>
      <c r="E1578" s="77">
        <v>105</v>
      </c>
      <c r="F1578" s="122">
        <v>46119.5625</v>
      </c>
      <c r="G1578" s="123">
        <v>46119.635416666664</v>
      </c>
    </row>
    <row r="1579" spans="1:7" x14ac:dyDescent="0.25">
      <c r="A1579" s="118" t="s">
        <v>1379</v>
      </c>
      <c r="B1579" s="75" t="s">
        <v>126</v>
      </c>
      <c r="C1579" s="75"/>
      <c r="D1579" s="75" t="s">
        <v>124</v>
      </c>
      <c r="E1579" s="75">
        <v>30</v>
      </c>
      <c r="F1579" s="119">
        <v>46119.635416666664</v>
      </c>
      <c r="G1579" s="120">
        <v>46119.65625</v>
      </c>
    </row>
    <row r="1580" spans="1:7" x14ac:dyDescent="0.25">
      <c r="A1580" s="121" t="s">
        <v>1379</v>
      </c>
      <c r="B1580" s="77" t="s">
        <v>125</v>
      </c>
      <c r="C1580" s="77"/>
      <c r="D1580" s="77" t="s">
        <v>122</v>
      </c>
      <c r="E1580" s="77">
        <v>135</v>
      </c>
      <c r="F1580" s="122">
        <v>46119.65625</v>
      </c>
      <c r="G1580" s="123">
        <v>46119.75</v>
      </c>
    </row>
    <row r="1581" spans="1:7" x14ac:dyDescent="0.25">
      <c r="A1581" s="118" t="s">
        <v>1379</v>
      </c>
      <c r="B1581" s="75" t="s">
        <v>134</v>
      </c>
      <c r="C1581" s="75"/>
      <c r="D1581" s="75" t="s">
        <v>122</v>
      </c>
      <c r="E1581" s="75">
        <v>15</v>
      </c>
      <c r="F1581" s="119">
        <v>46119.75</v>
      </c>
      <c r="G1581" s="120">
        <v>46119.760416666664</v>
      </c>
    </row>
    <row r="1582" spans="1:7" x14ac:dyDescent="0.25">
      <c r="A1582" s="121" t="s">
        <v>1379</v>
      </c>
      <c r="B1582" s="77" t="s">
        <v>125</v>
      </c>
      <c r="C1582" s="77"/>
      <c r="D1582" s="77" t="s">
        <v>122</v>
      </c>
      <c r="E1582" s="77">
        <v>105</v>
      </c>
      <c r="F1582" s="122">
        <v>46119.760416666664</v>
      </c>
      <c r="G1582" s="123">
        <v>46119.833333333336</v>
      </c>
    </row>
    <row r="1583" spans="1:7" x14ac:dyDescent="0.25">
      <c r="A1583" s="118" t="s">
        <v>1379</v>
      </c>
      <c r="B1583" s="75" t="s">
        <v>123</v>
      </c>
      <c r="C1583" s="75"/>
      <c r="D1583" s="75" t="s">
        <v>124</v>
      </c>
      <c r="E1583" s="75">
        <v>60</v>
      </c>
      <c r="F1583" s="119">
        <v>46119.833333333336</v>
      </c>
      <c r="G1583" s="120">
        <v>46119.875</v>
      </c>
    </row>
    <row r="1584" spans="1:7" x14ac:dyDescent="0.25">
      <c r="A1584" s="121" t="s">
        <v>1379</v>
      </c>
      <c r="B1584" s="77" t="s">
        <v>125</v>
      </c>
      <c r="C1584" s="77"/>
      <c r="D1584" s="77" t="s">
        <v>122</v>
      </c>
      <c r="E1584" s="77">
        <v>90</v>
      </c>
      <c r="F1584" s="122">
        <v>46120.479166666664</v>
      </c>
      <c r="G1584" s="123">
        <v>46120.541666666664</v>
      </c>
    </row>
    <row r="1585" spans="1:7" x14ac:dyDescent="0.25">
      <c r="A1585" s="118" t="s">
        <v>1379</v>
      </c>
      <c r="B1585" s="75" t="s">
        <v>134</v>
      </c>
      <c r="C1585" s="75"/>
      <c r="D1585" s="75" t="s">
        <v>122</v>
      </c>
      <c r="E1585" s="75">
        <v>15</v>
      </c>
      <c r="F1585" s="119">
        <v>46120.541666666664</v>
      </c>
      <c r="G1585" s="120">
        <v>46120.552083333336</v>
      </c>
    </row>
    <row r="1586" spans="1:7" x14ac:dyDescent="0.25">
      <c r="A1586" s="121" t="s">
        <v>1379</v>
      </c>
      <c r="B1586" s="77" t="s">
        <v>125</v>
      </c>
      <c r="C1586" s="77"/>
      <c r="D1586" s="77" t="s">
        <v>122</v>
      </c>
      <c r="E1586" s="77">
        <v>165</v>
      </c>
      <c r="F1586" s="122">
        <v>46120.552083333336</v>
      </c>
      <c r="G1586" s="123">
        <v>46120.666666666664</v>
      </c>
    </row>
    <row r="1587" spans="1:7" x14ac:dyDescent="0.25">
      <c r="A1587" s="118" t="s">
        <v>1379</v>
      </c>
      <c r="B1587" s="75" t="s">
        <v>126</v>
      </c>
      <c r="C1587" s="75"/>
      <c r="D1587" s="75" t="s">
        <v>124</v>
      </c>
      <c r="E1587" s="75">
        <v>30</v>
      </c>
      <c r="F1587" s="119">
        <v>46120.666666666664</v>
      </c>
      <c r="G1587" s="120">
        <v>46120.6875</v>
      </c>
    </row>
    <row r="1588" spans="1:7" x14ac:dyDescent="0.25">
      <c r="A1588" s="121" t="s">
        <v>1379</v>
      </c>
      <c r="B1588" s="77" t="s">
        <v>125</v>
      </c>
      <c r="C1588" s="77"/>
      <c r="D1588" s="77" t="s">
        <v>122</v>
      </c>
      <c r="E1588" s="77">
        <v>60</v>
      </c>
      <c r="F1588" s="122">
        <v>46120.6875</v>
      </c>
      <c r="G1588" s="123">
        <v>46120.729166666664</v>
      </c>
    </row>
    <row r="1589" spans="1:7" x14ac:dyDescent="0.25">
      <c r="A1589" s="118" t="s">
        <v>1379</v>
      </c>
      <c r="B1589" s="75" t="s">
        <v>134</v>
      </c>
      <c r="C1589" s="75"/>
      <c r="D1589" s="75" t="s">
        <v>122</v>
      </c>
      <c r="E1589" s="75">
        <v>15</v>
      </c>
      <c r="F1589" s="119">
        <v>46120.729166666664</v>
      </c>
      <c r="G1589" s="120">
        <v>46120.739583333336</v>
      </c>
    </row>
    <row r="1590" spans="1:7" x14ac:dyDescent="0.25">
      <c r="A1590" s="121" t="s">
        <v>1379</v>
      </c>
      <c r="B1590" s="77" t="s">
        <v>125</v>
      </c>
      <c r="C1590" s="77"/>
      <c r="D1590" s="77" t="s">
        <v>122</v>
      </c>
      <c r="E1590" s="77">
        <v>135</v>
      </c>
      <c r="F1590" s="122">
        <v>46120.739583333336</v>
      </c>
      <c r="G1590" s="123">
        <v>46120.833333333336</v>
      </c>
    </row>
    <row r="1591" spans="1:7" x14ac:dyDescent="0.25">
      <c r="A1591" s="118" t="s">
        <v>1379</v>
      </c>
      <c r="B1591" s="75" t="s">
        <v>123</v>
      </c>
      <c r="C1591" s="75"/>
      <c r="D1591" s="75" t="s">
        <v>124</v>
      </c>
      <c r="E1591" s="75">
        <v>60</v>
      </c>
      <c r="F1591" s="119">
        <v>46120.833333333336</v>
      </c>
      <c r="G1591" s="120">
        <v>46120.875</v>
      </c>
    </row>
    <row r="1592" spans="1:7" x14ac:dyDescent="0.25">
      <c r="A1592" s="121" t="s">
        <v>1379</v>
      </c>
      <c r="B1592" s="77" t="s">
        <v>133</v>
      </c>
      <c r="C1592" s="77"/>
      <c r="D1592" s="77" t="s">
        <v>124</v>
      </c>
      <c r="E1592" s="77">
        <v>5</v>
      </c>
      <c r="F1592" s="122">
        <v>46121.416666666664</v>
      </c>
      <c r="G1592" s="123">
        <v>46121.420138888891</v>
      </c>
    </row>
    <row r="1593" spans="1:7" x14ac:dyDescent="0.25">
      <c r="A1593" s="118" t="s">
        <v>1379</v>
      </c>
      <c r="B1593" s="75" t="s">
        <v>150</v>
      </c>
      <c r="C1593" s="75" t="s">
        <v>8665</v>
      </c>
      <c r="D1593" s="75" t="s">
        <v>122</v>
      </c>
      <c r="E1593" s="75">
        <v>115</v>
      </c>
      <c r="F1593" s="119">
        <v>46121.420138888891</v>
      </c>
      <c r="G1593" s="120">
        <v>46121.5</v>
      </c>
    </row>
    <row r="1594" spans="1:7" x14ac:dyDescent="0.25">
      <c r="A1594" s="121" t="s">
        <v>1379</v>
      </c>
      <c r="B1594" s="77" t="s">
        <v>134</v>
      </c>
      <c r="C1594" s="77"/>
      <c r="D1594" s="77" t="s">
        <v>122</v>
      </c>
      <c r="E1594" s="77">
        <v>15</v>
      </c>
      <c r="F1594" s="122">
        <v>46121.5</v>
      </c>
      <c r="G1594" s="123">
        <v>46121.510416666664</v>
      </c>
    </row>
    <row r="1595" spans="1:7" x14ac:dyDescent="0.25">
      <c r="A1595" s="118" t="s">
        <v>1379</v>
      </c>
      <c r="B1595" s="75" t="s">
        <v>150</v>
      </c>
      <c r="C1595" s="75" t="s">
        <v>8664</v>
      </c>
      <c r="D1595" s="75" t="s">
        <v>122</v>
      </c>
      <c r="E1595" s="75">
        <v>105</v>
      </c>
      <c r="F1595" s="119">
        <v>46121.510416666664</v>
      </c>
      <c r="G1595" s="120">
        <v>46121.583333333336</v>
      </c>
    </row>
    <row r="1596" spans="1:7" x14ac:dyDescent="0.25">
      <c r="A1596" s="121" t="s">
        <v>1379</v>
      </c>
      <c r="B1596" s="77" t="s">
        <v>126</v>
      </c>
      <c r="C1596" s="77"/>
      <c r="D1596" s="77" t="s">
        <v>124</v>
      </c>
      <c r="E1596" s="77">
        <v>30</v>
      </c>
      <c r="F1596" s="122">
        <v>46121.583333333336</v>
      </c>
      <c r="G1596" s="123">
        <v>46121.604166666664</v>
      </c>
    </row>
    <row r="1597" spans="1:7" x14ac:dyDescent="0.25">
      <c r="A1597" s="118" t="s">
        <v>1379</v>
      </c>
      <c r="B1597" s="75" t="s">
        <v>150</v>
      </c>
      <c r="C1597" s="75" t="s">
        <v>8664</v>
      </c>
      <c r="D1597" s="75" t="s">
        <v>122</v>
      </c>
      <c r="E1597" s="75">
        <v>90</v>
      </c>
      <c r="F1597" s="119">
        <v>46121.604166666664</v>
      </c>
      <c r="G1597" s="120">
        <v>46121.666666666664</v>
      </c>
    </row>
    <row r="1598" spans="1:7" x14ac:dyDescent="0.25">
      <c r="A1598" s="121" t="s">
        <v>1379</v>
      </c>
      <c r="B1598" s="77" t="s">
        <v>134</v>
      </c>
      <c r="C1598" s="77"/>
      <c r="D1598" s="77" t="s">
        <v>122</v>
      </c>
      <c r="E1598" s="77">
        <v>15</v>
      </c>
      <c r="F1598" s="122">
        <v>46121.666666666664</v>
      </c>
      <c r="G1598" s="123">
        <v>46121.677083333336</v>
      </c>
    </row>
    <row r="1599" spans="1:7" x14ac:dyDescent="0.25">
      <c r="A1599" s="118" t="s">
        <v>1379</v>
      </c>
      <c r="B1599" s="75" t="s">
        <v>150</v>
      </c>
      <c r="C1599" s="75" t="s">
        <v>8664</v>
      </c>
      <c r="D1599" s="75" t="s">
        <v>122</v>
      </c>
      <c r="E1599" s="75">
        <v>105</v>
      </c>
      <c r="F1599" s="119">
        <v>46121.677083333336</v>
      </c>
      <c r="G1599" s="120">
        <v>46121.75</v>
      </c>
    </row>
    <row r="1600" spans="1:7" x14ac:dyDescent="0.25">
      <c r="A1600" s="121" t="s">
        <v>1379</v>
      </c>
      <c r="B1600" s="77" t="s">
        <v>123</v>
      </c>
      <c r="C1600" s="77"/>
      <c r="D1600" s="77" t="s">
        <v>124</v>
      </c>
      <c r="E1600" s="77">
        <v>60</v>
      </c>
      <c r="F1600" s="122">
        <v>46121.75</v>
      </c>
      <c r="G1600" s="123">
        <v>46121.791666666664</v>
      </c>
    </row>
    <row r="1601" spans="1:7" x14ac:dyDescent="0.25">
      <c r="A1601" s="118" t="s">
        <v>1379</v>
      </c>
      <c r="B1601" s="75" t="s">
        <v>150</v>
      </c>
      <c r="C1601" s="75" t="s">
        <v>8721</v>
      </c>
      <c r="D1601" s="75" t="s">
        <v>122</v>
      </c>
      <c r="E1601" s="75">
        <v>5</v>
      </c>
      <c r="F1601" s="119">
        <v>46122.416666666664</v>
      </c>
      <c r="G1601" s="120">
        <v>46122.420138888891</v>
      </c>
    </row>
    <row r="1602" spans="1:7" x14ac:dyDescent="0.25">
      <c r="A1602" s="121" t="s">
        <v>1379</v>
      </c>
      <c r="B1602" s="77" t="s">
        <v>135</v>
      </c>
      <c r="C1602" s="77"/>
      <c r="D1602" s="77" t="s">
        <v>124</v>
      </c>
      <c r="E1602" s="77">
        <v>7</v>
      </c>
      <c r="F1602" s="122">
        <v>46122.420138888891</v>
      </c>
      <c r="G1602" s="123">
        <v>46122.425000000003</v>
      </c>
    </row>
    <row r="1603" spans="1:7" x14ac:dyDescent="0.25">
      <c r="A1603" s="118" t="s">
        <v>1379</v>
      </c>
      <c r="B1603" s="75" t="s">
        <v>150</v>
      </c>
      <c r="C1603" s="75" t="s">
        <v>8665</v>
      </c>
      <c r="D1603" s="75" t="s">
        <v>122</v>
      </c>
      <c r="E1603" s="75">
        <v>108</v>
      </c>
      <c r="F1603" s="119">
        <v>46122.425000000003</v>
      </c>
      <c r="G1603" s="120">
        <v>46122.5</v>
      </c>
    </row>
    <row r="1604" spans="1:7" x14ac:dyDescent="0.25">
      <c r="A1604" s="121" t="s">
        <v>1379</v>
      </c>
      <c r="B1604" s="77" t="s">
        <v>134</v>
      </c>
      <c r="C1604" s="77"/>
      <c r="D1604" s="77" t="s">
        <v>122</v>
      </c>
      <c r="E1604" s="77">
        <v>15</v>
      </c>
      <c r="F1604" s="122">
        <v>46122.5</v>
      </c>
      <c r="G1604" s="123">
        <v>46122.510416666664</v>
      </c>
    </row>
    <row r="1605" spans="1:7" x14ac:dyDescent="0.25">
      <c r="A1605" s="118" t="s">
        <v>1379</v>
      </c>
      <c r="B1605" s="75" t="s">
        <v>150</v>
      </c>
      <c r="C1605" s="75" t="s">
        <v>8664</v>
      </c>
      <c r="D1605" s="75" t="s">
        <v>122</v>
      </c>
      <c r="E1605" s="75">
        <v>105</v>
      </c>
      <c r="F1605" s="119">
        <v>46122.510416666664</v>
      </c>
      <c r="G1605" s="120">
        <v>46122.583333333336</v>
      </c>
    </row>
    <row r="1606" spans="1:7" x14ac:dyDescent="0.25">
      <c r="A1606" s="121" t="s">
        <v>1379</v>
      </c>
      <c r="B1606" s="77" t="s">
        <v>126</v>
      </c>
      <c r="C1606" s="77"/>
      <c r="D1606" s="77" t="s">
        <v>124</v>
      </c>
      <c r="E1606" s="77">
        <v>30</v>
      </c>
      <c r="F1606" s="122">
        <v>46122.583333333336</v>
      </c>
      <c r="G1606" s="123">
        <v>46122.604166666664</v>
      </c>
    </row>
    <row r="1607" spans="1:7" x14ac:dyDescent="0.25">
      <c r="A1607" s="118" t="s">
        <v>1379</v>
      </c>
      <c r="B1607" s="75" t="s">
        <v>150</v>
      </c>
      <c r="C1607" s="75" t="s">
        <v>8664</v>
      </c>
      <c r="D1607" s="75" t="s">
        <v>122</v>
      </c>
      <c r="E1607" s="75">
        <v>90</v>
      </c>
      <c r="F1607" s="119">
        <v>46122.604166666664</v>
      </c>
      <c r="G1607" s="120">
        <v>46122.666666666664</v>
      </c>
    </row>
    <row r="1608" spans="1:7" x14ac:dyDescent="0.25">
      <c r="A1608" s="121" t="s">
        <v>1379</v>
      </c>
      <c r="B1608" s="77" t="s">
        <v>134</v>
      </c>
      <c r="C1608" s="77"/>
      <c r="D1608" s="77" t="s">
        <v>122</v>
      </c>
      <c r="E1608" s="77">
        <v>15</v>
      </c>
      <c r="F1608" s="122">
        <v>46122.666666666664</v>
      </c>
      <c r="G1608" s="123">
        <v>46122.677083333336</v>
      </c>
    </row>
    <row r="1609" spans="1:7" x14ac:dyDescent="0.25">
      <c r="A1609" s="118" t="s">
        <v>1379</v>
      </c>
      <c r="B1609" s="75" t="s">
        <v>150</v>
      </c>
      <c r="C1609" s="75" t="s">
        <v>8664</v>
      </c>
      <c r="D1609" s="75" t="s">
        <v>122</v>
      </c>
      <c r="E1609" s="75">
        <v>105</v>
      </c>
      <c r="F1609" s="119">
        <v>46122.677083333336</v>
      </c>
      <c r="G1609" s="120">
        <v>46122.75</v>
      </c>
    </row>
    <row r="1610" spans="1:7" x14ac:dyDescent="0.25">
      <c r="A1610" s="121" t="s">
        <v>1379</v>
      </c>
      <c r="B1610" s="77" t="s">
        <v>123</v>
      </c>
      <c r="C1610" s="77"/>
      <c r="D1610" s="77" t="s">
        <v>124</v>
      </c>
      <c r="E1610" s="77">
        <v>60</v>
      </c>
      <c r="F1610" s="122">
        <v>46122.75</v>
      </c>
      <c r="G1610" s="123">
        <v>46122.791666666664</v>
      </c>
    </row>
    <row r="1611" spans="1:7" x14ac:dyDescent="0.25">
      <c r="A1611" s="118" t="s">
        <v>1379</v>
      </c>
      <c r="B1611" s="75" t="s">
        <v>125</v>
      </c>
      <c r="C1611" s="75"/>
      <c r="D1611" s="75" t="s">
        <v>122</v>
      </c>
      <c r="E1611" s="75">
        <v>105</v>
      </c>
      <c r="F1611" s="119">
        <v>46125.479166666664</v>
      </c>
      <c r="G1611" s="120">
        <v>46125.552083333336</v>
      </c>
    </row>
    <row r="1612" spans="1:7" x14ac:dyDescent="0.25">
      <c r="A1612" s="121" t="s">
        <v>1379</v>
      </c>
      <c r="B1612" s="77" t="s">
        <v>134</v>
      </c>
      <c r="C1612" s="77"/>
      <c r="D1612" s="77" t="s">
        <v>122</v>
      </c>
      <c r="E1612" s="77">
        <v>15</v>
      </c>
      <c r="F1612" s="122">
        <v>46125.552083333336</v>
      </c>
      <c r="G1612" s="123">
        <v>46125.5625</v>
      </c>
    </row>
    <row r="1613" spans="1:7" x14ac:dyDescent="0.25">
      <c r="A1613" s="118" t="s">
        <v>1379</v>
      </c>
      <c r="B1613" s="75" t="s">
        <v>125</v>
      </c>
      <c r="C1613" s="75"/>
      <c r="D1613" s="75" t="s">
        <v>122</v>
      </c>
      <c r="E1613" s="75">
        <v>64</v>
      </c>
      <c r="F1613" s="119">
        <v>46125.5625</v>
      </c>
      <c r="G1613" s="120">
        <v>46125.606944444444</v>
      </c>
    </row>
    <row r="1614" spans="1:7" x14ac:dyDescent="0.25">
      <c r="A1614" s="121" t="s">
        <v>1379</v>
      </c>
      <c r="B1614" s="77" t="s">
        <v>135</v>
      </c>
      <c r="C1614" s="77"/>
      <c r="D1614" s="77" t="s">
        <v>124</v>
      </c>
      <c r="E1614" s="77">
        <v>6</v>
      </c>
      <c r="F1614" s="122">
        <v>46125.606944444444</v>
      </c>
      <c r="G1614" s="123">
        <v>46125.611111111109</v>
      </c>
    </row>
    <row r="1615" spans="1:7" x14ac:dyDescent="0.25">
      <c r="A1615" s="118" t="s">
        <v>1379</v>
      </c>
      <c r="B1615" s="75" t="s">
        <v>125</v>
      </c>
      <c r="C1615" s="75"/>
      <c r="D1615" s="75" t="s">
        <v>122</v>
      </c>
      <c r="E1615" s="75">
        <v>35</v>
      </c>
      <c r="F1615" s="119">
        <v>46125.611111111109</v>
      </c>
      <c r="G1615" s="120">
        <v>46125.635416666664</v>
      </c>
    </row>
    <row r="1616" spans="1:7" x14ac:dyDescent="0.25">
      <c r="A1616" s="121" t="s">
        <v>1379</v>
      </c>
      <c r="B1616" s="77" t="s">
        <v>126</v>
      </c>
      <c r="C1616" s="77"/>
      <c r="D1616" s="77" t="s">
        <v>124</v>
      </c>
      <c r="E1616" s="77">
        <v>30</v>
      </c>
      <c r="F1616" s="122">
        <v>46125.635416666664</v>
      </c>
      <c r="G1616" s="123">
        <v>46125.65625</v>
      </c>
    </row>
    <row r="1617" spans="1:7" x14ac:dyDescent="0.25">
      <c r="A1617" s="118" t="s">
        <v>1379</v>
      </c>
      <c r="B1617" s="75" t="s">
        <v>125</v>
      </c>
      <c r="C1617" s="75"/>
      <c r="D1617" s="75" t="s">
        <v>122</v>
      </c>
      <c r="E1617" s="75">
        <v>150</v>
      </c>
      <c r="F1617" s="119">
        <v>46125.65625</v>
      </c>
      <c r="G1617" s="120">
        <v>46125.760416666664</v>
      </c>
    </row>
    <row r="1618" spans="1:7" x14ac:dyDescent="0.25">
      <c r="A1618" s="121" t="s">
        <v>1379</v>
      </c>
      <c r="B1618" s="77" t="s">
        <v>134</v>
      </c>
      <c r="C1618" s="77"/>
      <c r="D1618" s="77" t="s">
        <v>122</v>
      </c>
      <c r="E1618" s="77">
        <v>15</v>
      </c>
      <c r="F1618" s="122">
        <v>46125.760416666664</v>
      </c>
      <c r="G1618" s="123">
        <v>46125.770833333336</v>
      </c>
    </row>
    <row r="1619" spans="1:7" x14ac:dyDescent="0.25">
      <c r="A1619" s="118" t="s">
        <v>1379</v>
      </c>
      <c r="B1619" s="75" t="s">
        <v>125</v>
      </c>
      <c r="C1619" s="75"/>
      <c r="D1619" s="75" t="s">
        <v>122</v>
      </c>
      <c r="E1619" s="75">
        <v>90</v>
      </c>
      <c r="F1619" s="119">
        <v>46125.770833333336</v>
      </c>
      <c r="G1619" s="120">
        <v>46125.833333333336</v>
      </c>
    </row>
    <row r="1620" spans="1:7" x14ac:dyDescent="0.25">
      <c r="A1620" s="121" t="s">
        <v>1379</v>
      </c>
      <c r="B1620" s="77" t="s">
        <v>123</v>
      </c>
      <c r="C1620" s="77"/>
      <c r="D1620" s="77" t="s">
        <v>124</v>
      </c>
      <c r="E1620" s="77">
        <v>60</v>
      </c>
      <c r="F1620" s="122">
        <v>46125.833333333336</v>
      </c>
      <c r="G1620" s="123">
        <v>46125.875</v>
      </c>
    </row>
    <row r="1621" spans="1:7" x14ac:dyDescent="0.25">
      <c r="A1621" s="118" t="s">
        <v>1379</v>
      </c>
      <c r="B1621" s="75" t="s">
        <v>125</v>
      </c>
      <c r="C1621" s="75"/>
      <c r="D1621" s="75" t="s">
        <v>122</v>
      </c>
      <c r="E1621" s="75">
        <v>105</v>
      </c>
      <c r="F1621" s="119">
        <v>46126.479166666664</v>
      </c>
      <c r="G1621" s="120">
        <v>46126.552083333336</v>
      </c>
    </row>
    <row r="1622" spans="1:7" x14ac:dyDescent="0.25">
      <c r="A1622" s="121" t="s">
        <v>1379</v>
      </c>
      <c r="B1622" s="77" t="s">
        <v>134</v>
      </c>
      <c r="C1622" s="77"/>
      <c r="D1622" s="77" t="s">
        <v>122</v>
      </c>
      <c r="E1622" s="77">
        <v>15</v>
      </c>
      <c r="F1622" s="122">
        <v>46126.552083333336</v>
      </c>
      <c r="G1622" s="123">
        <v>46126.5625</v>
      </c>
    </row>
    <row r="1623" spans="1:7" x14ac:dyDescent="0.25">
      <c r="A1623" s="118" t="s">
        <v>1379</v>
      </c>
      <c r="B1623" s="75" t="s">
        <v>125</v>
      </c>
      <c r="C1623" s="75"/>
      <c r="D1623" s="75" t="s">
        <v>122</v>
      </c>
      <c r="E1623" s="75">
        <v>105</v>
      </c>
      <c r="F1623" s="119">
        <v>46126.5625</v>
      </c>
      <c r="G1623" s="120">
        <v>46126.635416666664</v>
      </c>
    </row>
    <row r="1624" spans="1:7" x14ac:dyDescent="0.25">
      <c r="A1624" s="121" t="s">
        <v>1379</v>
      </c>
      <c r="B1624" s="77" t="s">
        <v>126</v>
      </c>
      <c r="C1624" s="77"/>
      <c r="D1624" s="77" t="s">
        <v>124</v>
      </c>
      <c r="E1624" s="77">
        <v>30</v>
      </c>
      <c r="F1624" s="122">
        <v>46126.635416666664</v>
      </c>
      <c r="G1624" s="123">
        <v>46126.65625</v>
      </c>
    </row>
    <row r="1625" spans="1:7" x14ac:dyDescent="0.25">
      <c r="A1625" s="118" t="s">
        <v>1379</v>
      </c>
      <c r="B1625" s="75" t="s">
        <v>125</v>
      </c>
      <c r="C1625" s="75"/>
      <c r="D1625" s="75" t="s">
        <v>122</v>
      </c>
      <c r="E1625" s="75">
        <v>135</v>
      </c>
      <c r="F1625" s="119">
        <v>46126.65625</v>
      </c>
      <c r="G1625" s="120">
        <v>46126.75</v>
      </c>
    </row>
    <row r="1626" spans="1:7" x14ac:dyDescent="0.25">
      <c r="A1626" s="121" t="s">
        <v>1379</v>
      </c>
      <c r="B1626" s="77" t="s">
        <v>134</v>
      </c>
      <c r="C1626" s="77"/>
      <c r="D1626" s="77" t="s">
        <v>122</v>
      </c>
      <c r="E1626" s="77">
        <v>15</v>
      </c>
      <c r="F1626" s="122">
        <v>46126.75</v>
      </c>
      <c r="G1626" s="123">
        <v>46126.760416666664</v>
      </c>
    </row>
    <row r="1627" spans="1:7" x14ac:dyDescent="0.25">
      <c r="A1627" s="118" t="s">
        <v>1379</v>
      </c>
      <c r="B1627" s="75" t="s">
        <v>125</v>
      </c>
      <c r="C1627" s="75"/>
      <c r="D1627" s="75" t="s">
        <v>122</v>
      </c>
      <c r="E1627" s="75">
        <v>105</v>
      </c>
      <c r="F1627" s="119">
        <v>46126.760416666664</v>
      </c>
      <c r="G1627" s="120">
        <v>46126.833333333336</v>
      </c>
    </row>
    <row r="1628" spans="1:7" x14ac:dyDescent="0.25">
      <c r="A1628" s="121" t="s">
        <v>1379</v>
      </c>
      <c r="B1628" s="77" t="s">
        <v>123</v>
      </c>
      <c r="C1628" s="77"/>
      <c r="D1628" s="77" t="s">
        <v>124</v>
      </c>
      <c r="E1628" s="77">
        <v>60</v>
      </c>
      <c r="F1628" s="122">
        <v>46126.833333333336</v>
      </c>
      <c r="G1628" s="123">
        <v>46126.875</v>
      </c>
    </row>
    <row r="1629" spans="1:7" x14ac:dyDescent="0.25">
      <c r="A1629" s="118" t="s">
        <v>1379</v>
      </c>
      <c r="B1629" s="75" t="s">
        <v>125</v>
      </c>
      <c r="C1629" s="75"/>
      <c r="D1629" s="75" t="s">
        <v>122</v>
      </c>
      <c r="E1629" s="75">
        <v>75</v>
      </c>
      <c r="F1629" s="119">
        <v>46127.479166666664</v>
      </c>
      <c r="G1629" s="120">
        <v>46127.53125</v>
      </c>
    </row>
    <row r="1630" spans="1:7" x14ac:dyDescent="0.25">
      <c r="A1630" s="121" t="s">
        <v>1379</v>
      </c>
      <c r="B1630" s="77" t="s">
        <v>134</v>
      </c>
      <c r="C1630" s="77"/>
      <c r="D1630" s="77" t="s">
        <v>122</v>
      </c>
      <c r="E1630" s="77">
        <v>15</v>
      </c>
      <c r="F1630" s="122">
        <v>46127.53125</v>
      </c>
      <c r="G1630" s="123">
        <v>46127.541666666664</v>
      </c>
    </row>
    <row r="1631" spans="1:7" x14ac:dyDescent="0.25">
      <c r="A1631" s="118" t="s">
        <v>1379</v>
      </c>
      <c r="B1631" s="75" t="s">
        <v>125</v>
      </c>
      <c r="C1631" s="75"/>
      <c r="D1631" s="75" t="s">
        <v>122</v>
      </c>
      <c r="E1631" s="75">
        <v>135</v>
      </c>
      <c r="F1631" s="119">
        <v>46127.541666666664</v>
      </c>
      <c r="G1631" s="120">
        <v>46127.635416666664</v>
      </c>
    </row>
    <row r="1632" spans="1:7" x14ac:dyDescent="0.25">
      <c r="A1632" s="121" t="s">
        <v>1379</v>
      </c>
      <c r="B1632" s="77" t="s">
        <v>126</v>
      </c>
      <c r="C1632" s="77"/>
      <c r="D1632" s="77" t="s">
        <v>124</v>
      </c>
      <c r="E1632" s="77">
        <v>30</v>
      </c>
      <c r="F1632" s="122">
        <v>46127.635416666664</v>
      </c>
      <c r="G1632" s="123">
        <v>46127.65625</v>
      </c>
    </row>
    <row r="1633" spans="1:7" x14ac:dyDescent="0.25">
      <c r="A1633" s="118" t="s">
        <v>1379</v>
      </c>
      <c r="B1633" s="75" t="s">
        <v>125</v>
      </c>
      <c r="C1633" s="75"/>
      <c r="D1633" s="75" t="s">
        <v>122</v>
      </c>
      <c r="E1633" s="75">
        <v>120</v>
      </c>
      <c r="F1633" s="119">
        <v>46127.65625</v>
      </c>
      <c r="G1633" s="120">
        <v>46127.739583333336</v>
      </c>
    </row>
    <row r="1634" spans="1:7" x14ac:dyDescent="0.25">
      <c r="A1634" s="121" t="s">
        <v>1379</v>
      </c>
      <c r="B1634" s="77" t="s">
        <v>134</v>
      </c>
      <c r="C1634" s="77"/>
      <c r="D1634" s="77" t="s">
        <v>122</v>
      </c>
      <c r="E1634" s="77">
        <v>15</v>
      </c>
      <c r="F1634" s="122">
        <v>46127.739583333336</v>
      </c>
      <c r="G1634" s="123">
        <v>46127.75</v>
      </c>
    </row>
    <row r="1635" spans="1:7" x14ac:dyDescent="0.25">
      <c r="A1635" s="118" t="s">
        <v>1379</v>
      </c>
      <c r="B1635" s="75" t="s">
        <v>125</v>
      </c>
      <c r="C1635" s="75"/>
      <c r="D1635" s="75" t="s">
        <v>122</v>
      </c>
      <c r="E1635" s="75">
        <v>120</v>
      </c>
      <c r="F1635" s="119">
        <v>46127.75</v>
      </c>
      <c r="G1635" s="120">
        <v>46127.833333333336</v>
      </c>
    </row>
    <row r="1636" spans="1:7" x14ac:dyDescent="0.25">
      <c r="A1636" s="121" t="s">
        <v>1379</v>
      </c>
      <c r="B1636" s="77" t="s">
        <v>123</v>
      </c>
      <c r="C1636" s="77"/>
      <c r="D1636" s="77" t="s">
        <v>124</v>
      </c>
      <c r="E1636" s="77">
        <v>60</v>
      </c>
      <c r="F1636" s="122">
        <v>46127.833333333336</v>
      </c>
      <c r="G1636" s="123">
        <v>46127.875</v>
      </c>
    </row>
    <row r="1637" spans="1:7" x14ac:dyDescent="0.25">
      <c r="A1637" s="118" t="s">
        <v>1379</v>
      </c>
      <c r="B1637" s="75" t="s">
        <v>125</v>
      </c>
      <c r="C1637" s="75"/>
      <c r="D1637" s="75" t="s">
        <v>122</v>
      </c>
      <c r="E1637" s="75">
        <v>90</v>
      </c>
      <c r="F1637" s="119">
        <v>46128.479166666664</v>
      </c>
      <c r="G1637" s="120">
        <v>46128.541666666664</v>
      </c>
    </row>
    <row r="1638" spans="1:7" x14ac:dyDescent="0.25">
      <c r="A1638" s="121" t="s">
        <v>1379</v>
      </c>
      <c r="B1638" s="77" t="s">
        <v>134</v>
      </c>
      <c r="C1638" s="77"/>
      <c r="D1638" s="77" t="s">
        <v>122</v>
      </c>
      <c r="E1638" s="77">
        <v>15</v>
      </c>
      <c r="F1638" s="122">
        <v>46128.541666666664</v>
      </c>
      <c r="G1638" s="123">
        <v>46128.552083333336</v>
      </c>
    </row>
    <row r="1639" spans="1:7" x14ac:dyDescent="0.25">
      <c r="A1639" s="118" t="s">
        <v>1379</v>
      </c>
      <c r="B1639" s="75" t="s">
        <v>125</v>
      </c>
      <c r="C1639" s="75"/>
      <c r="D1639" s="75" t="s">
        <v>122</v>
      </c>
      <c r="E1639" s="75">
        <v>135</v>
      </c>
      <c r="F1639" s="119">
        <v>46128.552083333336</v>
      </c>
      <c r="G1639" s="120">
        <v>46128.645833333336</v>
      </c>
    </row>
    <row r="1640" spans="1:7" x14ac:dyDescent="0.25">
      <c r="A1640" s="121" t="s">
        <v>1379</v>
      </c>
      <c r="B1640" s="77" t="s">
        <v>126</v>
      </c>
      <c r="C1640" s="77"/>
      <c r="D1640" s="77" t="s">
        <v>124</v>
      </c>
      <c r="E1640" s="77">
        <v>30</v>
      </c>
      <c r="F1640" s="122">
        <v>46128.645833333336</v>
      </c>
      <c r="G1640" s="123">
        <v>46128.666666666664</v>
      </c>
    </row>
    <row r="1641" spans="1:7" x14ac:dyDescent="0.25">
      <c r="A1641" s="118" t="s">
        <v>1379</v>
      </c>
      <c r="B1641" s="75" t="s">
        <v>125</v>
      </c>
      <c r="C1641" s="75"/>
      <c r="D1641" s="75" t="s">
        <v>122</v>
      </c>
      <c r="E1641" s="75">
        <v>132</v>
      </c>
      <c r="F1641" s="119">
        <v>46128.666666666664</v>
      </c>
      <c r="G1641" s="120">
        <v>46128.758333333331</v>
      </c>
    </row>
    <row r="1642" spans="1:7" x14ac:dyDescent="0.25">
      <c r="A1642" s="121" t="s">
        <v>1379</v>
      </c>
      <c r="B1642" s="77" t="s">
        <v>135</v>
      </c>
      <c r="C1642" s="77"/>
      <c r="D1642" s="77" t="s">
        <v>124</v>
      </c>
      <c r="E1642" s="77">
        <v>6</v>
      </c>
      <c r="F1642" s="122">
        <v>46128.758333333331</v>
      </c>
      <c r="G1642" s="123">
        <v>46128.762499999997</v>
      </c>
    </row>
    <row r="1643" spans="1:7" x14ac:dyDescent="0.25">
      <c r="A1643" s="118" t="s">
        <v>1379</v>
      </c>
      <c r="B1643" s="75" t="s">
        <v>125</v>
      </c>
      <c r="C1643" s="75"/>
      <c r="D1643" s="75" t="s">
        <v>122</v>
      </c>
      <c r="E1643" s="75">
        <v>12</v>
      </c>
      <c r="F1643" s="119">
        <v>46128.762499999997</v>
      </c>
      <c r="G1643" s="120">
        <v>46128.770833333336</v>
      </c>
    </row>
    <row r="1644" spans="1:7" x14ac:dyDescent="0.25">
      <c r="A1644" s="121" t="s">
        <v>1379</v>
      </c>
      <c r="B1644" s="77" t="s">
        <v>134</v>
      </c>
      <c r="C1644" s="77"/>
      <c r="D1644" s="77" t="s">
        <v>122</v>
      </c>
      <c r="E1644" s="77">
        <v>15</v>
      </c>
      <c r="F1644" s="122">
        <v>46128.770833333336</v>
      </c>
      <c r="G1644" s="123">
        <v>46128.78125</v>
      </c>
    </row>
    <row r="1645" spans="1:7" x14ac:dyDescent="0.25">
      <c r="A1645" s="118" t="s">
        <v>1379</v>
      </c>
      <c r="B1645" s="75" t="s">
        <v>125</v>
      </c>
      <c r="C1645" s="75"/>
      <c r="D1645" s="75" t="s">
        <v>122</v>
      </c>
      <c r="E1645" s="75">
        <v>8</v>
      </c>
      <c r="F1645" s="119">
        <v>46128.78125</v>
      </c>
      <c r="G1645" s="120">
        <v>46128.786805555559</v>
      </c>
    </row>
    <row r="1646" spans="1:7" x14ac:dyDescent="0.25">
      <c r="A1646" s="121" t="s">
        <v>1379</v>
      </c>
      <c r="B1646" s="77" t="s">
        <v>135</v>
      </c>
      <c r="C1646" s="77"/>
      <c r="D1646" s="77" t="s">
        <v>124</v>
      </c>
      <c r="E1646" s="77">
        <v>15</v>
      </c>
      <c r="F1646" s="122">
        <v>46128.786805555559</v>
      </c>
      <c r="G1646" s="123">
        <v>46128.797222222223</v>
      </c>
    </row>
    <row r="1647" spans="1:7" x14ac:dyDescent="0.25">
      <c r="A1647" s="118" t="s">
        <v>1379</v>
      </c>
      <c r="B1647" s="75" t="s">
        <v>125</v>
      </c>
      <c r="C1647" s="75"/>
      <c r="D1647" s="75" t="s">
        <v>122</v>
      </c>
      <c r="E1647" s="75">
        <v>52</v>
      </c>
      <c r="F1647" s="119">
        <v>46128.797222222223</v>
      </c>
      <c r="G1647" s="120">
        <v>46128.833333333336</v>
      </c>
    </row>
    <row r="1648" spans="1:7" x14ac:dyDescent="0.25">
      <c r="A1648" s="121" t="s">
        <v>1379</v>
      </c>
      <c r="B1648" s="77" t="s">
        <v>123</v>
      </c>
      <c r="C1648" s="77"/>
      <c r="D1648" s="77" t="s">
        <v>124</v>
      </c>
      <c r="E1648" s="77">
        <v>60</v>
      </c>
      <c r="F1648" s="122">
        <v>46128.833333333336</v>
      </c>
      <c r="G1648" s="123">
        <v>46128.875</v>
      </c>
    </row>
    <row r="1649" spans="1:7" x14ac:dyDescent="0.25">
      <c r="A1649" s="118" t="s">
        <v>1379</v>
      </c>
      <c r="B1649" s="75" t="s">
        <v>121</v>
      </c>
      <c r="C1649" s="75"/>
      <c r="D1649" s="75" t="s">
        <v>122</v>
      </c>
      <c r="E1649" s="75">
        <v>510</v>
      </c>
      <c r="F1649" s="119">
        <v>46129.479166666664</v>
      </c>
      <c r="G1649" s="120">
        <v>46129.833333333336</v>
      </c>
    </row>
    <row r="1650" spans="1:7" x14ac:dyDescent="0.25">
      <c r="A1650" s="121" t="s">
        <v>1379</v>
      </c>
      <c r="B1650" s="77" t="s">
        <v>123</v>
      </c>
      <c r="C1650" s="77"/>
      <c r="D1650" s="77" t="s">
        <v>124</v>
      </c>
      <c r="E1650" s="77">
        <v>60</v>
      </c>
      <c r="F1650" s="122">
        <v>46129.833333333336</v>
      </c>
      <c r="G1650" s="123">
        <v>46129.875</v>
      </c>
    </row>
    <row r="1651" spans="1:7" x14ac:dyDescent="0.25">
      <c r="A1651" s="118" t="s">
        <v>1379</v>
      </c>
      <c r="B1651" s="75" t="s">
        <v>125</v>
      </c>
      <c r="C1651" s="75"/>
      <c r="D1651" s="75" t="s">
        <v>122</v>
      </c>
      <c r="E1651" s="75">
        <v>90</v>
      </c>
      <c r="F1651" s="119">
        <v>46132.479166666664</v>
      </c>
      <c r="G1651" s="120">
        <v>46132.541666666664</v>
      </c>
    </row>
    <row r="1652" spans="1:7" x14ac:dyDescent="0.25">
      <c r="A1652" s="121" t="s">
        <v>1379</v>
      </c>
      <c r="B1652" s="77" t="s">
        <v>134</v>
      </c>
      <c r="C1652" s="77"/>
      <c r="D1652" s="77" t="s">
        <v>122</v>
      </c>
      <c r="E1652" s="77">
        <v>15</v>
      </c>
      <c r="F1652" s="122">
        <v>46132.541666666664</v>
      </c>
      <c r="G1652" s="123">
        <v>46132.552083333336</v>
      </c>
    </row>
    <row r="1653" spans="1:7" x14ac:dyDescent="0.25">
      <c r="A1653" s="118" t="s">
        <v>1379</v>
      </c>
      <c r="B1653" s="75" t="s">
        <v>125</v>
      </c>
      <c r="C1653" s="75"/>
      <c r="D1653" s="75" t="s">
        <v>122</v>
      </c>
      <c r="E1653" s="75">
        <v>150</v>
      </c>
      <c r="F1653" s="119">
        <v>46132.552083333336</v>
      </c>
      <c r="G1653" s="120">
        <v>46132.65625</v>
      </c>
    </row>
    <row r="1654" spans="1:7" x14ac:dyDescent="0.25">
      <c r="A1654" s="121" t="s">
        <v>1379</v>
      </c>
      <c r="B1654" s="77" t="s">
        <v>126</v>
      </c>
      <c r="C1654" s="77"/>
      <c r="D1654" s="77" t="s">
        <v>124</v>
      </c>
      <c r="E1654" s="77">
        <v>30</v>
      </c>
      <c r="F1654" s="122">
        <v>46132.65625</v>
      </c>
      <c r="G1654" s="123">
        <v>46132.677083333336</v>
      </c>
    </row>
    <row r="1655" spans="1:7" x14ac:dyDescent="0.25">
      <c r="A1655" s="118" t="s">
        <v>1379</v>
      </c>
      <c r="B1655" s="75" t="s">
        <v>125</v>
      </c>
      <c r="C1655" s="75"/>
      <c r="D1655" s="75" t="s">
        <v>122</v>
      </c>
      <c r="E1655" s="75">
        <v>135</v>
      </c>
      <c r="F1655" s="119">
        <v>46132.677083333336</v>
      </c>
      <c r="G1655" s="120">
        <v>46132.770833333336</v>
      </c>
    </row>
    <row r="1656" spans="1:7" x14ac:dyDescent="0.25">
      <c r="A1656" s="121" t="s">
        <v>1379</v>
      </c>
      <c r="B1656" s="77" t="s">
        <v>134</v>
      </c>
      <c r="C1656" s="77"/>
      <c r="D1656" s="77" t="s">
        <v>122</v>
      </c>
      <c r="E1656" s="77">
        <v>15</v>
      </c>
      <c r="F1656" s="122">
        <v>46132.770833333336</v>
      </c>
      <c r="G1656" s="123">
        <v>46132.78125</v>
      </c>
    </row>
    <row r="1657" spans="1:7" x14ac:dyDescent="0.25">
      <c r="A1657" s="118" t="s">
        <v>1379</v>
      </c>
      <c r="B1657" s="75" t="s">
        <v>125</v>
      </c>
      <c r="C1657" s="75"/>
      <c r="D1657" s="75" t="s">
        <v>122</v>
      </c>
      <c r="E1657" s="75">
        <v>75</v>
      </c>
      <c r="F1657" s="119">
        <v>46132.78125</v>
      </c>
      <c r="G1657" s="120">
        <v>46132.833333333336</v>
      </c>
    </row>
    <row r="1658" spans="1:7" x14ac:dyDescent="0.25">
      <c r="A1658" s="121" t="s">
        <v>1379</v>
      </c>
      <c r="B1658" s="77" t="s">
        <v>123</v>
      </c>
      <c r="C1658" s="77"/>
      <c r="D1658" s="77" t="s">
        <v>124</v>
      </c>
      <c r="E1658" s="77">
        <v>60</v>
      </c>
      <c r="F1658" s="122">
        <v>46132.833333333336</v>
      </c>
      <c r="G1658" s="123">
        <v>46132.875</v>
      </c>
    </row>
    <row r="1659" spans="1:7" x14ac:dyDescent="0.25">
      <c r="A1659" s="118" t="s">
        <v>1379</v>
      </c>
      <c r="B1659" s="75" t="s">
        <v>125</v>
      </c>
      <c r="C1659" s="75"/>
      <c r="D1659" s="75" t="s">
        <v>122</v>
      </c>
      <c r="E1659" s="75">
        <v>105</v>
      </c>
      <c r="F1659" s="119">
        <v>46133.479166666664</v>
      </c>
      <c r="G1659" s="120">
        <v>46133.552083333336</v>
      </c>
    </row>
    <row r="1660" spans="1:7" x14ac:dyDescent="0.25">
      <c r="A1660" s="121" t="s">
        <v>1379</v>
      </c>
      <c r="B1660" s="77" t="s">
        <v>134</v>
      </c>
      <c r="C1660" s="77"/>
      <c r="D1660" s="77" t="s">
        <v>122</v>
      </c>
      <c r="E1660" s="77">
        <v>15</v>
      </c>
      <c r="F1660" s="122">
        <v>46133.552083333336</v>
      </c>
      <c r="G1660" s="123">
        <v>46133.5625</v>
      </c>
    </row>
    <row r="1661" spans="1:7" x14ac:dyDescent="0.25">
      <c r="A1661" s="118" t="s">
        <v>1379</v>
      </c>
      <c r="B1661" s="75" t="s">
        <v>125</v>
      </c>
      <c r="C1661" s="75"/>
      <c r="D1661" s="75" t="s">
        <v>122</v>
      </c>
      <c r="E1661" s="75">
        <v>120</v>
      </c>
      <c r="F1661" s="119">
        <v>46133.5625</v>
      </c>
      <c r="G1661" s="120">
        <v>46133.645833333336</v>
      </c>
    </row>
    <row r="1662" spans="1:7" x14ac:dyDescent="0.25">
      <c r="A1662" s="121" t="s">
        <v>1379</v>
      </c>
      <c r="B1662" s="77" t="s">
        <v>126</v>
      </c>
      <c r="C1662" s="77"/>
      <c r="D1662" s="77" t="s">
        <v>124</v>
      </c>
      <c r="E1662" s="77">
        <v>30</v>
      </c>
      <c r="F1662" s="122">
        <v>46133.645833333336</v>
      </c>
      <c r="G1662" s="123">
        <v>46133.666666666664</v>
      </c>
    </row>
    <row r="1663" spans="1:7" x14ac:dyDescent="0.25">
      <c r="A1663" s="118" t="s">
        <v>1379</v>
      </c>
      <c r="B1663" s="75" t="s">
        <v>125</v>
      </c>
      <c r="C1663" s="75"/>
      <c r="D1663" s="75" t="s">
        <v>122</v>
      </c>
      <c r="E1663" s="75">
        <v>165</v>
      </c>
      <c r="F1663" s="119">
        <v>46133.666666666664</v>
      </c>
      <c r="G1663" s="120">
        <v>46133.78125</v>
      </c>
    </row>
    <row r="1664" spans="1:7" x14ac:dyDescent="0.25">
      <c r="A1664" s="121" t="s">
        <v>1379</v>
      </c>
      <c r="B1664" s="77" t="s">
        <v>134</v>
      </c>
      <c r="C1664" s="77"/>
      <c r="D1664" s="77" t="s">
        <v>122</v>
      </c>
      <c r="E1664" s="77">
        <v>15</v>
      </c>
      <c r="F1664" s="122">
        <v>46133.78125</v>
      </c>
      <c r="G1664" s="123">
        <v>46133.791666666664</v>
      </c>
    </row>
    <row r="1665" spans="1:7" x14ac:dyDescent="0.25">
      <c r="A1665" s="118" t="s">
        <v>1379</v>
      </c>
      <c r="B1665" s="75" t="s">
        <v>125</v>
      </c>
      <c r="C1665" s="75"/>
      <c r="D1665" s="75" t="s">
        <v>122</v>
      </c>
      <c r="E1665" s="75">
        <v>60</v>
      </c>
      <c r="F1665" s="119">
        <v>46133.791666666664</v>
      </c>
      <c r="G1665" s="120">
        <v>46133.833333333336</v>
      </c>
    </row>
    <row r="1666" spans="1:7" x14ac:dyDescent="0.25">
      <c r="A1666" s="121" t="s">
        <v>1379</v>
      </c>
      <c r="B1666" s="77" t="s">
        <v>123</v>
      </c>
      <c r="C1666" s="77"/>
      <c r="D1666" s="77" t="s">
        <v>124</v>
      </c>
      <c r="E1666" s="77">
        <v>60</v>
      </c>
      <c r="F1666" s="122">
        <v>46133.833333333336</v>
      </c>
      <c r="G1666" s="123">
        <v>46133.875</v>
      </c>
    </row>
    <row r="1667" spans="1:7" x14ac:dyDescent="0.25">
      <c r="A1667" s="118" t="s">
        <v>1379</v>
      </c>
      <c r="B1667" s="75" t="s">
        <v>121</v>
      </c>
      <c r="C1667" s="75" t="s">
        <v>8722</v>
      </c>
      <c r="D1667" s="75" t="s">
        <v>122</v>
      </c>
      <c r="E1667" s="75">
        <v>510</v>
      </c>
      <c r="F1667" s="119">
        <v>46134.479166666664</v>
      </c>
      <c r="G1667" s="120">
        <v>46134.833333333336</v>
      </c>
    </row>
    <row r="1668" spans="1:7" x14ac:dyDescent="0.25">
      <c r="A1668" s="121" t="s">
        <v>1379</v>
      </c>
      <c r="B1668" s="77" t="s">
        <v>123</v>
      </c>
      <c r="C1668" s="77"/>
      <c r="D1668" s="77" t="s">
        <v>124</v>
      </c>
      <c r="E1668" s="77">
        <v>60</v>
      </c>
      <c r="F1668" s="122">
        <v>46134.833333333336</v>
      </c>
      <c r="G1668" s="123">
        <v>46134.875</v>
      </c>
    </row>
    <row r="1669" spans="1:7" x14ac:dyDescent="0.25">
      <c r="A1669" s="118" t="s">
        <v>1379</v>
      </c>
      <c r="B1669" s="75" t="s">
        <v>133</v>
      </c>
      <c r="C1669" s="75"/>
      <c r="D1669" s="75" t="s">
        <v>124</v>
      </c>
      <c r="E1669" s="75">
        <v>17</v>
      </c>
      <c r="F1669" s="119">
        <v>46135.479166666664</v>
      </c>
      <c r="G1669" s="120">
        <v>46135.490972222222</v>
      </c>
    </row>
    <row r="1670" spans="1:7" x14ac:dyDescent="0.25">
      <c r="A1670" s="121" t="s">
        <v>1379</v>
      </c>
      <c r="B1670" s="77" t="s">
        <v>125</v>
      </c>
      <c r="C1670" s="77"/>
      <c r="D1670" s="77" t="s">
        <v>122</v>
      </c>
      <c r="E1670" s="77">
        <v>88</v>
      </c>
      <c r="F1670" s="122">
        <v>46135.490972222222</v>
      </c>
      <c r="G1670" s="123">
        <v>46135.552083333336</v>
      </c>
    </row>
    <row r="1671" spans="1:7" x14ac:dyDescent="0.25">
      <c r="A1671" s="118" t="s">
        <v>1379</v>
      </c>
      <c r="B1671" s="75" t="s">
        <v>134</v>
      </c>
      <c r="C1671" s="75"/>
      <c r="D1671" s="75" t="s">
        <v>122</v>
      </c>
      <c r="E1671" s="75">
        <v>15</v>
      </c>
      <c r="F1671" s="119">
        <v>46135.552083333336</v>
      </c>
      <c r="G1671" s="120">
        <v>46135.5625</v>
      </c>
    </row>
    <row r="1672" spans="1:7" x14ac:dyDescent="0.25">
      <c r="A1672" s="121" t="s">
        <v>1379</v>
      </c>
      <c r="B1672" s="77" t="s">
        <v>125</v>
      </c>
      <c r="C1672" s="77"/>
      <c r="D1672" s="77" t="s">
        <v>122</v>
      </c>
      <c r="E1672" s="77">
        <v>135</v>
      </c>
      <c r="F1672" s="122">
        <v>46135.5625</v>
      </c>
      <c r="G1672" s="123">
        <v>46135.65625</v>
      </c>
    </row>
    <row r="1673" spans="1:7" x14ac:dyDescent="0.25">
      <c r="A1673" s="118" t="s">
        <v>1379</v>
      </c>
      <c r="B1673" s="75" t="s">
        <v>126</v>
      </c>
      <c r="C1673" s="75"/>
      <c r="D1673" s="75" t="s">
        <v>124</v>
      </c>
      <c r="E1673" s="75">
        <v>30</v>
      </c>
      <c r="F1673" s="119">
        <v>46135.65625</v>
      </c>
      <c r="G1673" s="120">
        <v>46135.677083333336</v>
      </c>
    </row>
    <row r="1674" spans="1:7" x14ac:dyDescent="0.25">
      <c r="A1674" s="121" t="s">
        <v>1379</v>
      </c>
      <c r="B1674" s="77" t="s">
        <v>125</v>
      </c>
      <c r="C1674" s="77"/>
      <c r="D1674" s="77" t="s">
        <v>122</v>
      </c>
      <c r="E1674" s="77">
        <v>150</v>
      </c>
      <c r="F1674" s="122">
        <v>46135.677083333336</v>
      </c>
      <c r="G1674" s="123">
        <v>46135.78125</v>
      </c>
    </row>
    <row r="1675" spans="1:7" x14ac:dyDescent="0.25">
      <c r="A1675" s="118" t="s">
        <v>1379</v>
      </c>
      <c r="B1675" s="75" t="s">
        <v>134</v>
      </c>
      <c r="C1675" s="75"/>
      <c r="D1675" s="75" t="s">
        <v>122</v>
      </c>
      <c r="E1675" s="75">
        <v>15</v>
      </c>
      <c r="F1675" s="119">
        <v>46135.78125</v>
      </c>
      <c r="G1675" s="120">
        <v>46135.791666666664</v>
      </c>
    </row>
    <row r="1676" spans="1:7" x14ac:dyDescent="0.25">
      <c r="A1676" s="121" t="s">
        <v>1379</v>
      </c>
      <c r="B1676" s="77" t="s">
        <v>125</v>
      </c>
      <c r="C1676" s="77"/>
      <c r="D1676" s="77" t="s">
        <v>122</v>
      </c>
      <c r="E1676" s="77">
        <v>60</v>
      </c>
      <c r="F1676" s="122">
        <v>46135.791666666664</v>
      </c>
      <c r="G1676" s="123">
        <v>46135.833333333336</v>
      </c>
    </row>
    <row r="1677" spans="1:7" x14ac:dyDescent="0.25">
      <c r="A1677" s="118" t="s">
        <v>1379</v>
      </c>
      <c r="B1677" s="75" t="s">
        <v>123</v>
      </c>
      <c r="C1677" s="75"/>
      <c r="D1677" s="75" t="s">
        <v>124</v>
      </c>
      <c r="E1677" s="75">
        <v>60</v>
      </c>
      <c r="F1677" s="119">
        <v>46135.833333333336</v>
      </c>
      <c r="G1677" s="120">
        <v>46135.875</v>
      </c>
    </row>
    <row r="1678" spans="1:7" x14ac:dyDescent="0.25">
      <c r="A1678" s="121" t="s">
        <v>1379</v>
      </c>
      <c r="B1678" s="77" t="s">
        <v>133</v>
      </c>
      <c r="C1678" s="77"/>
      <c r="D1678" s="77" t="s">
        <v>124</v>
      </c>
      <c r="E1678" s="77">
        <v>13</v>
      </c>
      <c r="F1678" s="122">
        <v>46136.479166666664</v>
      </c>
      <c r="G1678" s="123">
        <v>46136.488194444442</v>
      </c>
    </row>
    <row r="1679" spans="1:7" x14ac:dyDescent="0.25">
      <c r="A1679" s="118" t="s">
        <v>1379</v>
      </c>
      <c r="B1679" s="75" t="s">
        <v>125</v>
      </c>
      <c r="C1679" s="75"/>
      <c r="D1679" s="75" t="s">
        <v>122</v>
      </c>
      <c r="E1679" s="75">
        <v>47</v>
      </c>
      <c r="F1679" s="119">
        <v>46136.488194444442</v>
      </c>
      <c r="G1679" s="120">
        <v>46136.520833333336</v>
      </c>
    </row>
    <row r="1680" spans="1:7" x14ac:dyDescent="0.25">
      <c r="A1680" s="121" t="s">
        <v>1379</v>
      </c>
      <c r="B1680" s="77" t="s">
        <v>142</v>
      </c>
      <c r="C1680" s="77" t="s">
        <v>143</v>
      </c>
      <c r="D1680" s="77" t="s">
        <v>122</v>
      </c>
      <c r="E1680" s="77">
        <v>30</v>
      </c>
      <c r="F1680" s="122">
        <v>46136.520833333336</v>
      </c>
      <c r="G1680" s="123">
        <v>46136.541666666664</v>
      </c>
    </row>
    <row r="1681" spans="1:7" x14ac:dyDescent="0.25">
      <c r="A1681" s="118" t="s">
        <v>1379</v>
      </c>
      <c r="B1681" s="75" t="s">
        <v>125</v>
      </c>
      <c r="C1681" s="75"/>
      <c r="D1681" s="75" t="s">
        <v>122</v>
      </c>
      <c r="E1681" s="75">
        <v>15</v>
      </c>
      <c r="F1681" s="119">
        <v>46136.541666666664</v>
      </c>
      <c r="G1681" s="120">
        <v>46136.552083333336</v>
      </c>
    </row>
    <row r="1682" spans="1:7" x14ac:dyDescent="0.25">
      <c r="A1682" s="121" t="s">
        <v>1379</v>
      </c>
      <c r="B1682" s="77" t="s">
        <v>134</v>
      </c>
      <c r="C1682" s="77"/>
      <c r="D1682" s="77" t="s">
        <v>122</v>
      </c>
      <c r="E1682" s="77">
        <v>15</v>
      </c>
      <c r="F1682" s="122">
        <v>46136.552083333336</v>
      </c>
      <c r="G1682" s="123">
        <v>46136.5625</v>
      </c>
    </row>
    <row r="1683" spans="1:7" x14ac:dyDescent="0.25">
      <c r="A1683" s="118" t="s">
        <v>1379</v>
      </c>
      <c r="B1683" s="75" t="s">
        <v>125</v>
      </c>
      <c r="C1683" s="75"/>
      <c r="D1683" s="75" t="s">
        <v>122</v>
      </c>
      <c r="E1683" s="75">
        <v>120</v>
      </c>
      <c r="F1683" s="119">
        <v>46136.5625</v>
      </c>
      <c r="G1683" s="120">
        <v>46136.645833333336</v>
      </c>
    </row>
    <row r="1684" spans="1:7" x14ac:dyDescent="0.25">
      <c r="A1684" s="121" t="s">
        <v>1379</v>
      </c>
      <c r="B1684" s="77" t="s">
        <v>126</v>
      </c>
      <c r="C1684" s="77"/>
      <c r="D1684" s="77" t="s">
        <v>124</v>
      </c>
      <c r="E1684" s="77">
        <v>30</v>
      </c>
      <c r="F1684" s="122">
        <v>46136.645833333336</v>
      </c>
      <c r="G1684" s="123">
        <v>46136.666666666664</v>
      </c>
    </row>
    <row r="1685" spans="1:7" x14ac:dyDescent="0.25">
      <c r="A1685" s="118" t="s">
        <v>1379</v>
      </c>
      <c r="B1685" s="75" t="s">
        <v>125</v>
      </c>
      <c r="C1685" s="75"/>
      <c r="D1685" s="75" t="s">
        <v>122</v>
      </c>
      <c r="E1685" s="75">
        <v>165</v>
      </c>
      <c r="F1685" s="119">
        <v>46136.666666666664</v>
      </c>
      <c r="G1685" s="120">
        <v>46136.78125</v>
      </c>
    </row>
    <row r="1686" spans="1:7" x14ac:dyDescent="0.25">
      <c r="A1686" s="121" t="s">
        <v>1379</v>
      </c>
      <c r="B1686" s="77" t="s">
        <v>134</v>
      </c>
      <c r="C1686" s="77"/>
      <c r="D1686" s="77" t="s">
        <v>122</v>
      </c>
      <c r="E1686" s="77">
        <v>15</v>
      </c>
      <c r="F1686" s="122">
        <v>46136.78125</v>
      </c>
      <c r="G1686" s="123">
        <v>46136.791666666664</v>
      </c>
    </row>
    <row r="1687" spans="1:7" x14ac:dyDescent="0.25">
      <c r="A1687" s="118" t="s">
        <v>1379</v>
      </c>
      <c r="B1687" s="75" t="s">
        <v>125</v>
      </c>
      <c r="C1687" s="75"/>
      <c r="D1687" s="75" t="s">
        <v>122</v>
      </c>
      <c r="E1687" s="75">
        <v>60</v>
      </c>
      <c r="F1687" s="119">
        <v>46136.791666666664</v>
      </c>
      <c r="G1687" s="120">
        <v>46136.833333333336</v>
      </c>
    </row>
    <row r="1688" spans="1:7" x14ac:dyDescent="0.25">
      <c r="A1688" s="121" t="s">
        <v>1379</v>
      </c>
      <c r="B1688" s="77" t="s">
        <v>123</v>
      </c>
      <c r="C1688" s="77"/>
      <c r="D1688" s="77" t="s">
        <v>124</v>
      </c>
      <c r="E1688" s="77">
        <v>60</v>
      </c>
      <c r="F1688" s="122">
        <v>46136.833333333336</v>
      </c>
      <c r="G1688" s="123">
        <v>46136.875</v>
      </c>
    </row>
    <row r="1689" spans="1:7" x14ac:dyDescent="0.25">
      <c r="A1689" s="118" t="s">
        <v>1379</v>
      </c>
      <c r="B1689" s="75" t="s">
        <v>125</v>
      </c>
      <c r="C1689" s="75"/>
      <c r="D1689" s="75" t="s">
        <v>122</v>
      </c>
      <c r="E1689" s="75">
        <v>105</v>
      </c>
      <c r="F1689" s="119">
        <v>46139.479166666664</v>
      </c>
      <c r="G1689" s="120">
        <v>46139.552083333336</v>
      </c>
    </row>
    <row r="1690" spans="1:7" x14ac:dyDescent="0.25">
      <c r="A1690" s="121" t="s">
        <v>1379</v>
      </c>
      <c r="B1690" s="77" t="s">
        <v>134</v>
      </c>
      <c r="C1690" s="77"/>
      <c r="D1690" s="77" t="s">
        <v>122</v>
      </c>
      <c r="E1690" s="77">
        <v>15</v>
      </c>
      <c r="F1690" s="122">
        <v>46139.552083333336</v>
      </c>
      <c r="G1690" s="123">
        <v>46139.5625</v>
      </c>
    </row>
    <row r="1691" spans="1:7" x14ac:dyDescent="0.25">
      <c r="A1691" s="118" t="s">
        <v>1379</v>
      </c>
      <c r="B1691" s="75" t="s">
        <v>125</v>
      </c>
      <c r="C1691" s="75"/>
      <c r="D1691" s="75" t="s">
        <v>122</v>
      </c>
      <c r="E1691" s="75">
        <v>120</v>
      </c>
      <c r="F1691" s="119">
        <v>46139.5625</v>
      </c>
      <c r="G1691" s="120">
        <v>46139.645833333336</v>
      </c>
    </row>
    <row r="1692" spans="1:7" x14ac:dyDescent="0.25">
      <c r="A1692" s="121" t="s">
        <v>1379</v>
      </c>
      <c r="B1692" s="77" t="s">
        <v>126</v>
      </c>
      <c r="C1692" s="77"/>
      <c r="D1692" s="77" t="s">
        <v>124</v>
      </c>
      <c r="E1692" s="77">
        <v>30</v>
      </c>
      <c r="F1692" s="122">
        <v>46139.645833333336</v>
      </c>
      <c r="G1692" s="123">
        <v>46139.666666666664</v>
      </c>
    </row>
    <row r="1693" spans="1:7" x14ac:dyDescent="0.25">
      <c r="A1693" s="118" t="s">
        <v>1379</v>
      </c>
      <c r="B1693" s="75" t="s">
        <v>125</v>
      </c>
      <c r="C1693" s="75"/>
      <c r="D1693" s="75" t="s">
        <v>122</v>
      </c>
      <c r="E1693" s="75">
        <v>135</v>
      </c>
      <c r="F1693" s="119">
        <v>46139.666666666664</v>
      </c>
      <c r="G1693" s="120">
        <v>46139.760416666664</v>
      </c>
    </row>
    <row r="1694" spans="1:7" x14ac:dyDescent="0.25">
      <c r="A1694" s="121" t="s">
        <v>1379</v>
      </c>
      <c r="B1694" s="77" t="s">
        <v>134</v>
      </c>
      <c r="C1694" s="77"/>
      <c r="D1694" s="77" t="s">
        <v>122</v>
      </c>
      <c r="E1694" s="77">
        <v>15</v>
      </c>
      <c r="F1694" s="122">
        <v>46139.760416666664</v>
      </c>
      <c r="G1694" s="123">
        <v>46139.770833333336</v>
      </c>
    </row>
    <row r="1695" spans="1:7" x14ac:dyDescent="0.25">
      <c r="A1695" s="118" t="s">
        <v>1379</v>
      </c>
      <c r="B1695" s="75" t="s">
        <v>125</v>
      </c>
      <c r="C1695" s="75"/>
      <c r="D1695" s="75" t="s">
        <v>122</v>
      </c>
      <c r="E1695" s="75">
        <v>90</v>
      </c>
      <c r="F1695" s="119">
        <v>46139.770833333336</v>
      </c>
      <c r="G1695" s="120">
        <v>46139.833333333336</v>
      </c>
    </row>
    <row r="1696" spans="1:7" x14ac:dyDescent="0.25">
      <c r="A1696" s="121" t="s">
        <v>1379</v>
      </c>
      <c r="B1696" s="77" t="s">
        <v>123</v>
      </c>
      <c r="C1696" s="77"/>
      <c r="D1696" s="77" t="s">
        <v>124</v>
      </c>
      <c r="E1696" s="77">
        <v>60</v>
      </c>
      <c r="F1696" s="122">
        <v>46139.833333333336</v>
      </c>
      <c r="G1696" s="123">
        <v>46139.875</v>
      </c>
    </row>
    <row r="1697" spans="1:7" x14ac:dyDescent="0.25">
      <c r="A1697" s="118" t="s">
        <v>1379</v>
      </c>
      <c r="B1697" s="75" t="s">
        <v>125</v>
      </c>
      <c r="C1697" s="75"/>
      <c r="D1697" s="75" t="s">
        <v>122</v>
      </c>
      <c r="E1697" s="75">
        <v>90</v>
      </c>
      <c r="F1697" s="119">
        <v>46140.479166666664</v>
      </c>
      <c r="G1697" s="120">
        <v>46140.541666666664</v>
      </c>
    </row>
    <row r="1698" spans="1:7" x14ac:dyDescent="0.25">
      <c r="A1698" s="121" t="s">
        <v>1379</v>
      </c>
      <c r="B1698" s="77" t="s">
        <v>134</v>
      </c>
      <c r="C1698" s="77"/>
      <c r="D1698" s="77" t="s">
        <v>122</v>
      </c>
      <c r="E1698" s="77">
        <v>15</v>
      </c>
      <c r="F1698" s="122">
        <v>46140.541666666664</v>
      </c>
      <c r="G1698" s="123">
        <v>46140.552083333336</v>
      </c>
    </row>
    <row r="1699" spans="1:7" x14ac:dyDescent="0.25">
      <c r="A1699" s="118" t="s">
        <v>1379</v>
      </c>
      <c r="B1699" s="75" t="s">
        <v>125</v>
      </c>
      <c r="C1699" s="75"/>
      <c r="D1699" s="75" t="s">
        <v>122</v>
      </c>
      <c r="E1699" s="75">
        <v>165</v>
      </c>
      <c r="F1699" s="119">
        <v>46140.552083333336</v>
      </c>
      <c r="G1699" s="120">
        <v>46140.666666666664</v>
      </c>
    </row>
    <row r="1700" spans="1:7" x14ac:dyDescent="0.25">
      <c r="A1700" s="121" t="s">
        <v>1379</v>
      </c>
      <c r="B1700" s="77" t="s">
        <v>126</v>
      </c>
      <c r="C1700" s="77"/>
      <c r="D1700" s="77" t="s">
        <v>124</v>
      </c>
      <c r="E1700" s="77">
        <v>30</v>
      </c>
      <c r="F1700" s="122">
        <v>46140.666666666664</v>
      </c>
      <c r="G1700" s="123">
        <v>46140.6875</v>
      </c>
    </row>
    <row r="1701" spans="1:7" x14ac:dyDescent="0.25">
      <c r="A1701" s="118" t="s">
        <v>1379</v>
      </c>
      <c r="B1701" s="75" t="s">
        <v>125</v>
      </c>
      <c r="C1701" s="75"/>
      <c r="D1701" s="75" t="s">
        <v>122</v>
      </c>
      <c r="E1701" s="75">
        <v>120</v>
      </c>
      <c r="F1701" s="119">
        <v>46140.6875</v>
      </c>
      <c r="G1701" s="120">
        <v>46140.770833333336</v>
      </c>
    </row>
    <row r="1702" spans="1:7" x14ac:dyDescent="0.25">
      <c r="A1702" s="121" t="s">
        <v>1379</v>
      </c>
      <c r="B1702" s="77" t="s">
        <v>134</v>
      </c>
      <c r="C1702" s="77"/>
      <c r="D1702" s="77" t="s">
        <v>122</v>
      </c>
      <c r="E1702" s="77">
        <v>15</v>
      </c>
      <c r="F1702" s="122">
        <v>46140.770833333336</v>
      </c>
      <c r="G1702" s="123">
        <v>46140.78125</v>
      </c>
    </row>
    <row r="1703" spans="1:7" x14ac:dyDescent="0.25">
      <c r="A1703" s="118" t="s">
        <v>1379</v>
      </c>
      <c r="B1703" s="75" t="s">
        <v>125</v>
      </c>
      <c r="C1703" s="75"/>
      <c r="D1703" s="75" t="s">
        <v>122</v>
      </c>
      <c r="E1703" s="75">
        <v>75</v>
      </c>
      <c r="F1703" s="119">
        <v>46140.78125</v>
      </c>
      <c r="G1703" s="120">
        <v>46140.833333333336</v>
      </c>
    </row>
    <row r="1704" spans="1:7" x14ac:dyDescent="0.25">
      <c r="A1704" s="121" t="s">
        <v>1379</v>
      </c>
      <c r="B1704" s="77" t="s">
        <v>123</v>
      </c>
      <c r="C1704" s="77"/>
      <c r="D1704" s="77" t="s">
        <v>124</v>
      </c>
      <c r="E1704" s="77">
        <v>60</v>
      </c>
      <c r="F1704" s="122">
        <v>46140.833333333336</v>
      </c>
      <c r="G1704" s="123">
        <v>46140.875</v>
      </c>
    </row>
    <row r="1705" spans="1:7" x14ac:dyDescent="0.25">
      <c r="A1705" s="118" t="s">
        <v>1379</v>
      </c>
      <c r="B1705" s="75" t="s">
        <v>125</v>
      </c>
      <c r="C1705" s="75"/>
      <c r="D1705" s="75" t="s">
        <v>122</v>
      </c>
      <c r="E1705" s="75">
        <v>90</v>
      </c>
      <c r="F1705" s="119">
        <v>46141.479166666664</v>
      </c>
      <c r="G1705" s="120">
        <v>46141.541666666664</v>
      </c>
    </row>
    <row r="1706" spans="1:7" x14ac:dyDescent="0.25">
      <c r="A1706" s="121" t="s">
        <v>1379</v>
      </c>
      <c r="B1706" s="77" t="s">
        <v>134</v>
      </c>
      <c r="C1706" s="77"/>
      <c r="D1706" s="77" t="s">
        <v>122</v>
      </c>
      <c r="E1706" s="77">
        <v>15</v>
      </c>
      <c r="F1706" s="122">
        <v>46141.541666666664</v>
      </c>
      <c r="G1706" s="123">
        <v>46141.552083333336</v>
      </c>
    </row>
    <row r="1707" spans="1:7" x14ac:dyDescent="0.25">
      <c r="A1707" s="118" t="s">
        <v>1379</v>
      </c>
      <c r="B1707" s="75" t="s">
        <v>125</v>
      </c>
      <c r="C1707" s="75"/>
      <c r="D1707" s="75" t="s">
        <v>122</v>
      </c>
      <c r="E1707" s="75">
        <v>165</v>
      </c>
      <c r="F1707" s="119">
        <v>46141.552083333336</v>
      </c>
      <c r="G1707" s="120">
        <v>46141.666666666664</v>
      </c>
    </row>
    <row r="1708" spans="1:7" x14ac:dyDescent="0.25">
      <c r="A1708" s="121" t="s">
        <v>1379</v>
      </c>
      <c r="B1708" s="77" t="s">
        <v>126</v>
      </c>
      <c r="C1708" s="77"/>
      <c r="D1708" s="77" t="s">
        <v>124</v>
      </c>
      <c r="E1708" s="77">
        <v>30</v>
      </c>
      <c r="F1708" s="122">
        <v>46141.666666666664</v>
      </c>
      <c r="G1708" s="123">
        <v>46141.6875</v>
      </c>
    </row>
    <row r="1709" spans="1:7" x14ac:dyDescent="0.25">
      <c r="A1709" s="118" t="s">
        <v>1379</v>
      </c>
      <c r="B1709" s="75" t="s">
        <v>125</v>
      </c>
      <c r="C1709" s="75"/>
      <c r="D1709" s="75" t="s">
        <v>122</v>
      </c>
      <c r="E1709" s="75">
        <v>120</v>
      </c>
      <c r="F1709" s="119">
        <v>46141.6875</v>
      </c>
      <c r="G1709" s="120">
        <v>46141.770833333336</v>
      </c>
    </row>
    <row r="1710" spans="1:7" x14ac:dyDescent="0.25">
      <c r="A1710" s="121" t="s">
        <v>1379</v>
      </c>
      <c r="B1710" s="77" t="s">
        <v>134</v>
      </c>
      <c r="C1710" s="77"/>
      <c r="D1710" s="77" t="s">
        <v>122</v>
      </c>
      <c r="E1710" s="77">
        <v>15</v>
      </c>
      <c r="F1710" s="122">
        <v>46141.770833333336</v>
      </c>
      <c r="G1710" s="123">
        <v>46141.78125</v>
      </c>
    </row>
    <row r="1711" spans="1:7" x14ac:dyDescent="0.25">
      <c r="A1711" s="118" t="s">
        <v>1379</v>
      </c>
      <c r="B1711" s="75" t="s">
        <v>125</v>
      </c>
      <c r="C1711" s="75"/>
      <c r="D1711" s="75" t="s">
        <v>122</v>
      </c>
      <c r="E1711" s="75">
        <v>75</v>
      </c>
      <c r="F1711" s="119">
        <v>46141.78125</v>
      </c>
      <c r="G1711" s="120">
        <v>46141.833333333336</v>
      </c>
    </row>
    <row r="1712" spans="1:7" x14ac:dyDescent="0.25">
      <c r="A1712" s="121" t="s">
        <v>1379</v>
      </c>
      <c r="B1712" s="77" t="s">
        <v>123</v>
      </c>
      <c r="C1712" s="77"/>
      <c r="D1712" s="77" t="s">
        <v>124</v>
      </c>
      <c r="E1712" s="77">
        <v>60</v>
      </c>
      <c r="F1712" s="122">
        <v>46141.833333333336</v>
      </c>
      <c r="G1712" s="123">
        <v>46141.875</v>
      </c>
    </row>
    <row r="1713" spans="1:7" x14ac:dyDescent="0.25">
      <c r="A1713" s="118" t="s">
        <v>1379</v>
      </c>
      <c r="B1713" s="75" t="s">
        <v>125</v>
      </c>
      <c r="C1713" s="75"/>
      <c r="D1713" s="75" t="s">
        <v>122</v>
      </c>
      <c r="E1713" s="75">
        <v>90</v>
      </c>
      <c r="F1713" s="119">
        <v>46142.479166666664</v>
      </c>
      <c r="G1713" s="120">
        <v>46142.541666666664</v>
      </c>
    </row>
    <row r="1714" spans="1:7" x14ac:dyDescent="0.25">
      <c r="A1714" s="121" t="s">
        <v>1379</v>
      </c>
      <c r="B1714" s="77" t="s">
        <v>134</v>
      </c>
      <c r="C1714" s="77"/>
      <c r="D1714" s="77" t="s">
        <v>122</v>
      </c>
      <c r="E1714" s="77">
        <v>15</v>
      </c>
      <c r="F1714" s="122">
        <v>46142.541666666664</v>
      </c>
      <c r="G1714" s="123">
        <v>46142.552083333336</v>
      </c>
    </row>
    <row r="1715" spans="1:7" x14ac:dyDescent="0.25">
      <c r="A1715" s="118" t="s">
        <v>1379</v>
      </c>
      <c r="B1715" s="75" t="s">
        <v>125</v>
      </c>
      <c r="C1715" s="75"/>
      <c r="D1715" s="75" t="s">
        <v>122</v>
      </c>
      <c r="E1715" s="75">
        <v>165</v>
      </c>
      <c r="F1715" s="119">
        <v>46142.552083333336</v>
      </c>
      <c r="G1715" s="120">
        <v>46142.666666666664</v>
      </c>
    </row>
    <row r="1716" spans="1:7" x14ac:dyDescent="0.25">
      <c r="A1716" s="121" t="s">
        <v>1379</v>
      </c>
      <c r="B1716" s="77" t="s">
        <v>126</v>
      </c>
      <c r="C1716" s="77"/>
      <c r="D1716" s="77" t="s">
        <v>124</v>
      </c>
      <c r="E1716" s="77">
        <v>30</v>
      </c>
      <c r="F1716" s="122">
        <v>46142.666666666664</v>
      </c>
      <c r="G1716" s="123">
        <v>46142.6875</v>
      </c>
    </row>
    <row r="1717" spans="1:7" x14ac:dyDescent="0.25">
      <c r="A1717" s="118" t="s">
        <v>1379</v>
      </c>
      <c r="B1717" s="75" t="s">
        <v>125</v>
      </c>
      <c r="C1717" s="75"/>
      <c r="D1717" s="75" t="s">
        <v>122</v>
      </c>
      <c r="E1717" s="75">
        <v>105</v>
      </c>
      <c r="F1717" s="119">
        <v>46142.6875</v>
      </c>
      <c r="G1717" s="120">
        <v>46142.760416666664</v>
      </c>
    </row>
    <row r="1718" spans="1:7" x14ac:dyDescent="0.25">
      <c r="A1718" s="121" t="s">
        <v>1379</v>
      </c>
      <c r="B1718" s="77" t="s">
        <v>134</v>
      </c>
      <c r="C1718" s="77"/>
      <c r="D1718" s="77" t="s">
        <v>122</v>
      </c>
      <c r="E1718" s="77">
        <v>15</v>
      </c>
      <c r="F1718" s="122">
        <v>46142.760416666664</v>
      </c>
      <c r="G1718" s="123">
        <v>46142.770833333336</v>
      </c>
    </row>
    <row r="1719" spans="1:7" x14ac:dyDescent="0.25">
      <c r="A1719" s="118" t="s">
        <v>1379</v>
      </c>
      <c r="B1719" s="75" t="s">
        <v>125</v>
      </c>
      <c r="C1719" s="75"/>
      <c r="D1719" s="75" t="s">
        <v>122</v>
      </c>
      <c r="E1719" s="75">
        <v>90</v>
      </c>
      <c r="F1719" s="119">
        <v>46142.770833333336</v>
      </c>
      <c r="G1719" s="120">
        <v>46142.833333333336</v>
      </c>
    </row>
    <row r="1720" spans="1:7" x14ac:dyDescent="0.25">
      <c r="A1720" s="121" t="s">
        <v>1379</v>
      </c>
      <c r="B1720" s="77" t="s">
        <v>123</v>
      </c>
      <c r="C1720" s="77"/>
      <c r="D1720" s="77" t="s">
        <v>124</v>
      </c>
      <c r="E1720" s="77">
        <v>60</v>
      </c>
      <c r="F1720" s="122">
        <v>46142.833333333336</v>
      </c>
      <c r="G1720" s="123">
        <v>46142.875</v>
      </c>
    </row>
    <row r="1721" spans="1:7" x14ac:dyDescent="0.25">
      <c r="A1721" s="118" t="s">
        <v>1531</v>
      </c>
      <c r="B1721" s="75" t="s">
        <v>133</v>
      </c>
      <c r="C1721" s="75" t="s">
        <v>8723</v>
      </c>
      <c r="D1721" s="75" t="s">
        <v>124</v>
      </c>
      <c r="E1721" s="75">
        <v>202</v>
      </c>
      <c r="F1721" s="119">
        <v>46113.375</v>
      </c>
      <c r="G1721" s="120">
        <v>46113.515277777777</v>
      </c>
    </row>
    <row r="1722" spans="1:7" x14ac:dyDescent="0.25">
      <c r="A1722" s="121" t="s">
        <v>1531</v>
      </c>
      <c r="B1722" s="77" t="s">
        <v>125</v>
      </c>
      <c r="C1722" s="77"/>
      <c r="D1722" s="77" t="s">
        <v>122</v>
      </c>
      <c r="E1722" s="77">
        <v>38</v>
      </c>
      <c r="F1722" s="122">
        <v>46113.515277777777</v>
      </c>
      <c r="G1722" s="123">
        <v>46113.541666666664</v>
      </c>
    </row>
    <row r="1723" spans="1:7" x14ac:dyDescent="0.25">
      <c r="A1723" s="118" t="s">
        <v>1531</v>
      </c>
      <c r="B1723" s="75" t="s">
        <v>126</v>
      </c>
      <c r="C1723" s="75"/>
      <c r="D1723" s="75" t="s">
        <v>124</v>
      </c>
      <c r="E1723" s="75">
        <v>30</v>
      </c>
      <c r="F1723" s="119">
        <v>46113.541666666664</v>
      </c>
      <c r="G1723" s="120">
        <v>46113.5625</v>
      </c>
    </row>
    <row r="1724" spans="1:7" x14ac:dyDescent="0.25">
      <c r="A1724" s="121" t="s">
        <v>1531</v>
      </c>
      <c r="B1724" s="77" t="s">
        <v>142</v>
      </c>
      <c r="C1724" s="77" t="s">
        <v>143</v>
      </c>
      <c r="D1724" s="77" t="s">
        <v>122</v>
      </c>
      <c r="E1724" s="77">
        <v>30</v>
      </c>
      <c r="F1724" s="122">
        <v>46113.5625</v>
      </c>
      <c r="G1724" s="123">
        <v>46113.583333333336</v>
      </c>
    </row>
    <row r="1725" spans="1:7" x14ac:dyDescent="0.25">
      <c r="A1725" s="118" t="s">
        <v>1531</v>
      </c>
      <c r="B1725" s="75" t="s">
        <v>125</v>
      </c>
      <c r="C1725" s="75"/>
      <c r="D1725" s="75" t="s">
        <v>122</v>
      </c>
      <c r="E1725" s="75">
        <v>90</v>
      </c>
      <c r="F1725" s="119">
        <v>46113.583333333336</v>
      </c>
      <c r="G1725" s="120">
        <v>46113.645833333336</v>
      </c>
    </row>
    <row r="1726" spans="1:7" x14ac:dyDescent="0.25">
      <c r="A1726" s="121" t="s">
        <v>1531</v>
      </c>
      <c r="B1726" s="77" t="s">
        <v>134</v>
      </c>
      <c r="C1726" s="77"/>
      <c r="D1726" s="77" t="s">
        <v>122</v>
      </c>
      <c r="E1726" s="77">
        <v>15</v>
      </c>
      <c r="F1726" s="122">
        <v>46113.645833333336</v>
      </c>
      <c r="G1726" s="123">
        <v>46113.65625</v>
      </c>
    </row>
    <row r="1727" spans="1:7" x14ac:dyDescent="0.25">
      <c r="A1727" s="118" t="s">
        <v>1531</v>
      </c>
      <c r="B1727" s="75" t="s">
        <v>125</v>
      </c>
      <c r="C1727" s="75"/>
      <c r="D1727" s="75" t="s">
        <v>122</v>
      </c>
      <c r="E1727" s="75">
        <v>105</v>
      </c>
      <c r="F1727" s="119">
        <v>46113.65625</v>
      </c>
      <c r="G1727" s="120">
        <v>46113.729166666664</v>
      </c>
    </row>
    <row r="1728" spans="1:7" x14ac:dyDescent="0.25">
      <c r="A1728" s="121" t="s">
        <v>1531</v>
      </c>
      <c r="B1728" s="77" t="s">
        <v>123</v>
      </c>
      <c r="C1728" s="77"/>
      <c r="D1728" s="77" t="s">
        <v>124</v>
      </c>
      <c r="E1728" s="77">
        <v>60</v>
      </c>
      <c r="F1728" s="122">
        <v>46113.729166666664</v>
      </c>
      <c r="G1728" s="123">
        <v>46113.770833333336</v>
      </c>
    </row>
    <row r="1729" spans="1:7" x14ac:dyDescent="0.25">
      <c r="A1729" s="118" t="s">
        <v>1531</v>
      </c>
      <c r="B1729" s="75" t="s">
        <v>125</v>
      </c>
      <c r="C1729" s="75"/>
      <c r="D1729" s="75" t="s">
        <v>122</v>
      </c>
      <c r="E1729" s="75">
        <v>120</v>
      </c>
      <c r="F1729" s="119">
        <v>46118.375</v>
      </c>
      <c r="G1729" s="120">
        <v>46118.458333333336</v>
      </c>
    </row>
    <row r="1730" spans="1:7" x14ac:dyDescent="0.25">
      <c r="A1730" s="121" t="s">
        <v>1531</v>
      </c>
      <c r="B1730" s="77" t="s">
        <v>134</v>
      </c>
      <c r="C1730" s="77"/>
      <c r="D1730" s="77" t="s">
        <v>122</v>
      </c>
      <c r="E1730" s="77">
        <v>15</v>
      </c>
      <c r="F1730" s="122">
        <v>46118.458333333336</v>
      </c>
      <c r="G1730" s="123">
        <v>46118.46875</v>
      </c>
    </row>
    <row r="1731" spans="1:7" x14ac:dyDescent="0.25">
      <c r="A1731" s="118" t="s">
        <v>1531</v>
      </c>
      <c r="B1731" s="75" t="s">
        <v>125</v>
      </c>
      <c r="C1731" s="75"/>
      <c r="D1731" s="75" t="s">
        <v>122</v>
      </c>
      <c r="E1731" s="75">
        <v>35</v>
      </c>
      <c r="F1731" s="119">
        <v>46118.46875</v>
      </c>
      <c r="G1731" s="120">
        <v>46118.493055555555</v>
      </c>
    </row>
    <row r="1732" spans="1:7" x14ac:dyDescent="0.25">
      <c r="A1732" s="121" t="s">
        <v>1531</v>
      </c>
      <c r="B1732" s="77" t="s">
        <v>135</v>
      </c>
      <c r="C1732" s="77"/>
      <c r="D1732" s="77" t="s">
        <v>124</v>
      </c>
      <c r="E1732" s="77">
        <v>9</v>
      </c>
      <c r="F1732" s="122">
        <v>46118.493055555555</v>
      </c>
      <c r="G1732" s="123">
        <v>46118.499305555553</v>
      </c>
    </row>
    <row r="1733" spans="1:7" x14ac:dyDescent="0.25">
      <c r="A1733" s="118" t="s">
        <v>1531</v>
      </c>
      <c r="B1733" s="75" t="s">
        <v>125</v>
      </c>
      <c r="C1733" s="75"/>
      <c r="D1733" s="75" t="s">
        <v>122</v>
      </c>
      <c r="E1733" s="75">
        <v>91</v>
      </c>
      <c r="F1733" s="119">
        <v>46118.499305555553</v>
      </c>
      <c r="G1733" s="120">
        <v>46118.5625</v>
      </c>
    </row>
    <row r="1734" spans="1:7" x14ac:dyDescent="0.25">
      <c r="A1734" s="121" t="s">
        <v>1531</v>
      </c>
      <c r="B1734" s="77" t="s">
        <v>126</v>
      </c>
      <c r="C1734" s="77"/>
      <c r="D1734" s="77" t="s">
        <v>124</v>
      </c>
      <c r="E1734" s="77">
        <v>30</v>
      </c>
      <c r="F1734" s="122">
        <v>46118.5625</v>
      </c>
      <c r="G1734" s="123">
        <v>46118.583333333336</v>
      </c>
    </row>
    <row r="1735" spans="1:7" x14ac:dyDescent="0.25">
      <c r="A1735" s="118" t="s">
        <v>1531</v>
      </c>
      <c r="B1735" s="75" t="s">
        <v>125</v>
      </c>
      <c r="C1735" s="75"/>
      <c r="D1735" s="75" t="s">
        <v>122</v>
      </c>
      <c r="E1735" s="75">
        <v>105</v>
      </c>
      <c r="F1735" s="119">
        <v>46118.583333333336</v>
      </c>
      <c r="G1735" s="120">
        <v>46118.65625</v>
      </c>
    </row>
    <row r="1736" spans="1:7" x14ac:dyDescent="0.25">
      <c r="A1736" s="121" t="s">
        <v>1531</v>
      </c>
      <c r="B1736" s="77" t="s">
        <v>134</v>
      </c>
      <c r="C1736" s="77"/>
      <c r="D1736" s="77" t="s">
        <v>122</v>
      </c>
      <c r="E1736" s="77">
        <v>15</v>
      </c>
      <c r="F1736" s="122">
        <v>46118.65625</v>
      </c>
      <c r="G1736" s="123">
        <v>46118.666666666664</v>
      </c>
    </row>
    <row r="1737" spans="1:7" x14ac:dyDescent="0.25">
      <c r="A1737" s="118" t="s">
        <v>1531</v>
      </c>
      <c r="B1737" s="75" t="s">
        <v>125</v>
      </c>
      <c r="C1737" s="75"/>
      <c r="D1737" s="75" t="s">
        <v>122</v>
      </c>
      <c r="E1737" s="75">
        <v>28</v>
      </c>
      <c r="F1737" s="119">
        <v>46118.666666666664</v>
      </c>
      <c r="G1737" s="120">
        <v>46118.686111111114</v>
      </c>
    </row>
    <row r="1738" spans="1:7" x14ac:dyDescent="0.25">
      <c r="A1738" s="121" t="s">
        <v>1531</v>
      </c>
      <c r="B1738" s="77" t="s">
        <v>135</v>
      </c>
      <c r="C1738" s="77"/>
      <c r="D1738" s="77" t="s">
        <v>124</v>
      </c>
      <c r="E1738" s="77">
        <v>7</v>
      </c>
      <c r="F1738" s="122">
        <v>46118.686111111114</v>
      </c>
      <c r="G1738" s="123">
        <v>46118.690972222219</v>
      </c>
    </row>
    <row r="1739" spans="1:7" x14ac:dyDescent="0.25">
      <c r="A1739" s="118" t="s">
        <v>1531</v>
      </c>
      <c r="B1739" s="75" t="s">
        <v>125</v>
      </c>
      <c r="C1739" s="75"/>
      <c r="D1739" s="75" t="s">
        <v>122</v>
      </c>
      <c r="E1739" s="75">
        <v>27</v>
      </c>
      <c r="F1739" s="119">
        <v>46118.690972222219</v>
      </c>
      <c r="G1739" s="120">
        <v>46118.709722222222</v>
      </c>
    </row>
    <row r="1740" spans="1:7" x14ac:dyDescent="0.25">
      <c r="A1740" s="121" t="s">
        <v>1531</v>
      </c>
      <c r="B1740" s="77" t="s">
        <v>156</v>
      </c>
      <c r="C1740" s="77"/>
      <c r="D1740" s="77" t="s">
        <v>122</v>
      </c>
      <c r="E1740" s="77">
        <v>6</v>
      </c>
      <c r="F1740" s="122">
        <v>46118.709722222222</v>
      </c>
      <c r="G1740" s="123">
        <v>46118.713888888888</v>
      </c>
    </row>
    <row r="1741" spans="1:7" x14ac:dyDescent="0.25">
      <c r="A1741" s="118" t="s">
        <v>1531</v>
      </c>
      <c r="B1741" s="75" t="s">
        <v>125</v>
      </c>
      <c r="C1741" s="75"/>
      <c r="D1741" s="75" t="s">
        <v>122</v>
      </c>
      <c r="E1741" s="75">
        <v>22</v>
      </c>
      <c r="F1741" s="119">
        <v>46118.713888888888</v>
      </c>
      <c r="G1741" s="120">
        <v>46118.729166666664</v>
      </c>
    </row>
    <row r="1742" spans="1:7" x14ac:dyDescent="0.25">
      <c r="A1742" s="121" t="s">
        <v>1531</v>
      </c>
      <c r="B1742" s="77" t="s">
        <v>123</v>
      </c>
      <c r="C1742" s="77"/>
      <c r="D1742" s="77" t="s">
        <v>124</v>
      </c>
      <c r="E1742" s="77">
        <v>60</v>
      </c>
      <c r="F1742" s="122">
        <v>46118.729166666664</v>
      </c>
      <c r="G1742" s="123">
        <v>46118.770833333336</v>
      </c>
    </row>
    <row r="1743" spans="1:7" x14ac:dyDescent="0.25">
      <c r="A1743" s="118" t="s">
        <v>1531</v>
      </c>
      <c r="B1743" s="75" t="s">
        <v>125</v>
      </c>
      <c r="C1743" s="75"/>
      <c r="D1743" s="75" t="s">
        <v>122</v>
      </c>
      <c r="E1743" s="75">
        <v>105</v>
      </c>
      <c r="F1743" s="119">
        <v>46119.375</v>
      </c>
      <c r="G1743" s="120">
        <v>46119.447916666664</v>
      </c>
    </row>
    <row r="1744" spans="1:7" x14ac:dyDescent="0.25">
      <c r="A1744" s="121" t="s">
        <v>1531</v>
      </c>
      <c r="B1744" s="77" t="s">
        <v>134</v>
      </c>
      <c r="C1744" s="77"/>
      <c r="D1744" s="77" t="s">
        <v>122</v>
      </c>
      <c r="E1744" s="77">
        <v>15</v>
      </c>
      <c r="F1744" s="122">
        <v>46119.447916666664</v>
      </c>
      <c r="G1744" s="123">
        <v>46119.458333333336</v>
      </c>
    </row>
    <row r="1745" spans="1:7" x14ac:dyDescent="0.25">
      <c r="A1745" s="118" t="s">
        <v>1531</v>
      </c>
      <c r="B1745" s="75" t="s">
        <v>125</v>
      </c>
      <c r="C1745" s="75"/>
      <c r="D1745" s="75" t="s">
        <v>122</v>
      </c>
      <c r="E1745" s="75">
        <v>35</v>
      </c>
      <c r="F1745" s="119">
        <v>46119.458333333336</v>
      </c>
      <c r="G1745" s="120">
        <v>46119.482638888891</v>
      </c>
    </row>
    <row r="1746" spans="1:7" x14ac:dyDescent="0.25">
      <c r="A1746" s="121" t="s">
        <v>1531</v>
      </c>
      <c r="B1746" s="77" t="s">
        <v>135</v>
      </c>
      <c r="C1746" s="77"/>
      <c r="D1746" s="77" t="s">
        <v>124</v>
      </c>
      <c r="E1746" s="77">
        <v>9</v>
      </c>
      <c r="F1746" s="122">
        <v>46119.482638888891</v>
      </c>
      <c r="G1746" s="123">
        <v>46119.488888888889</v>
      </c>
    </row>
    <row r="1747" spans="1:7" x14ac:dyDescent="0.25">
      <c r="A1747" s="118" t="s">
        <v>1531</v>
      </c>
      <c r="B1747" s="75" t="s">
        <v>125</v>
      </c>
      <c r="C1747" s="75"/>
      <c r="D1747" s="75" t="s">
        <v>122</v>
      </c>
      <c r="E1747" s="75">
        <v>76</v>
      </c>
      <c r="F1747" s="119">
        <v>46119.488888888889</v>
      </c>
      <c r="G1747" s="120">
        <v>46119.541666666664</v>
      </c>
    </row>
    <row r="1748" spans="1:7" x14ac:dyDescent="0.25">
      <c r="A1748" s="121" t="s">
        <v>1531</v>
      </c>
      <c r="B1748" s="77" t="s">
        <v>126</v>
      </c>
      <c r="C1748" s="77"/>
      <c r="D1748" s="77" t="s">
        <v>124</v>
      </c>
      <c r="E1748" s="77">
        <v>30</v>
      </c>
      <c r="F1748" s="122">
        <v>46119.541666666664</v>
      </c>
      <c r="G1748" s="123">
        <v>46119.5625</v>
      </c>
    </row>
    <row r="1749" spans="1:7" x14ac:dyDescent="0.25">
      <c r="A1749" s="118" t="s">
        <v>1531</v>
      </c>
      <c r="B1749" s="75" t="s">
        <v>125</v>
      </c>
      <c r="C1749" s="75"/>
      <c r="D1749" s="75" t="s">
        <v>122</v>
      </c>
      <c r="E1749" s="75">
        <v>6</v>
      </c>
      <c r="F1749" s="119">
        <v>46119.5625</v>
      </c>
      <c r="G1749" s="120">
        <v>46119.566666666666</v>
      </c>
    </row>
    <row r="1750" spans="1:7" x14ac:dyDescent="0.25">
      <c r="A1750" s="121" t="s">
        <v>1531</v>
      </c>
      <c r="B1750" s="77" t="s">
        <v>129</v>
      </c>
      <c r="C1750" s="77" t="s">
        <v>8724</v>
      </c>
      <c r="D1750" s="77" t="s">
        <v>124</v>
      </c>
      <c r="E1750" s="77">
        <v>54</v>
      </c>
      <c r="F1750" s="122">
        <v>46119.566666666666</v>
      </c>
      <c r="G1750" s="123">
        <v>46119.604166666664</v>
      </c>
    </row>
    <row r="1751" spans="1:7" x14ac:dyDescent="0.25">
      <c r="A1751" s="118" t="s">
        <v>1531</v>
      </c>
      <c r="B1751" s="75" t="s">
        <v>125</v>
      </c>
      <c r="C1751" s="75"/>
      <c r="D1751" s="75" t="s">
        <v>122</v>
      </c>
      <c r="E1751" s="75">
        <v>75</v>
      </c>
      <c r="F1751" s="119">
        <v>46119.604166666664</v>
      </c>
      <c r="G1751" s="120">
        <v>46119.65625</v>
      </c>
    </row>
    <row r="1752" spans="1:7" x14ac:dyDescent="0.25">
      <c r="A1752" s="121" t="s">
        <v>1531</v>
      </c>
      <c r="B1752" s="77" t="s">
        <v>134</v>
      </c>
      <c r="C1752" s="77"/>
      <c r="D1752" s="77" t="s">
        <v>122</v>
      </c>
      <c r="E1752" s="77">
        <v>15</v>
      </c>
      <c r="F1752" s="122">
        <v>46119.65625</v>
      </c>
      <c r="G1752" s="123">
        <v>46119.666666666664</v>
      </c>
    </row>
    <row r="1753" spans="1:7" x14ac:dyDescent="0.25">
      <c r="A1753" s="118" t="s">
        <v>1531</v>
      </c>
      <c r="B1753" s="75" t="s">
        <v>125</v>
      </c>
      <c r="C1753" s="75"/>
      <c r="D1753" s="75" t="s">
        <v>122</v>
      </c>
      <c r="E1753" s="75">
        <v>90</v>
      </c>
      <c r="F1753" s="119">
        <v>46119.666666666664</v>
      </c>
      <c r="G1753" s="120">
        <v>46119.729166666664</v>
      </c>
    </row>
    <row r="1754" spans="1:7" x14ac:dyDescent="0.25">
      <c r="A1754" s="121" t="s">
        <v>1531</v>
      </c>
      <c r="B1754" s="77" t="s">
        <v>123</v>
      </c>
      <c r="C1754" s="77"/>
      <c r="D1754" s="77" t="s">
        <v>124</v>
      </c>
      <c r="E1754" s="77">
        <v>60</v>
      </c>
      <c r="F1754" s="122">
        <v>46119.729166666664</v>
      </c>
      <c r="G1754" s="123">
        <v>46119.770833333336</v>
      </c>
    </row>
    <row r="1755" spans="1:7" x14ac:dyDescent="0.25">
      <c r="A1755" s="118" t="s">
        <v>1531</v>
      </c>
      <c r="B1755" s="75" t="s">
        <v>125</v>
      </c>
      <c r="C1755" s="75"/>
      <c r="D1755" s="75" t="s">
        <v>122</v>
      </c>
      <c r="E1755" s="75">
        <v>120</v>
      </c>
      <c r="F1755" s="119">
        <v>46120.375</v>
      </c>
      <c r="G1755" s="120">
        <v>46120.458333333336</v>
      </c>
    </row>
    <row r="1756" spans="1:7" x14ac:dyDescent="0.25">
      <c r="A1756" s="121" t="s">
        <v>1531</v>
      </c>
      <c r="B1756" s="77" t="s">
        <v>134</v>
      </c>
      <c r="C1756" s="77"/>
      <c r="D1756" s="77" t="s">
        <v>122</v>
      </c>
      <c r="E1756" s="77">
        <v>15</v>
      </c>
      <c r="F1756" s="122">
        <v>46120.458333333336</v>
      </c>
      <c r="G1756" s="123">
        <v>46120.46875</v>
      </c>
    </row>
    <row r="1757" spans="1:7" x14ac:dyDescent="0.25">
      <c r="A1757" s="118" t="s">
        <v>1531</v>
      </c>
      <c r="B1757" s="75" t="s">
        <v>125</v>
      </c>
      <c r="C1757" s="75"/>
      <c r="D1757" s="75" t="s">
        <v>122</v>
      </c>
      <c r="E1757" s="75">
        <v>27</v>
      </c>
      <c r="F1757" s="119">
        <v>46120.46875</v>
      </c>
      <c r="G1757" s="120">
        <v>46120.487500000003</v>
      </c>
    </row>
    <row r="1758" spans="1:7" x14ac:dyDescent="0.25">
      <c r="A1758" s="121" t="s">
        <v>1531</v>
      </c>
      <c r="B1758" s="77" t="s">
        <v>135</v>
      </c>
      <c r="C1758" s="77"/>
      <c r="D1758" s="77" t="s">
        <v>124</v>
      </c>
      <c r="E1758" s="77">
        <v>10</v>
      </c>
      <c r="F1758" s="122">
        <v>46120.487500000003</v>
      </c>
      <c r="G1758" s="123">
        <v>46120.494444444441</v>
      </c>
    </row>
    <row r="1759" spans="1:7" x14ac:dyDescent="0.25">
      <c r="A1759" s="118" t="s">
        <v>1531</v>
      </c>
      <c r="B1759" s="75" t="s">
        <v>125</v>
      </c>
      <c r="C1759" s="75"/>
      <c r="D1759" s="75" t="s">
        <v>122</v>
      </c>
      <c r="E1759" s="75">
        <v>98</v>
      </c>
      <c r="F1759" s="119">
        <v>46120.494444444441</v>
      </c>
      <c r="G1759" s="120">
        <v>46120.5625</v>
      </c>
    </row>
    <row r="1760" spans="1:7" x14ac:dyDescent="0.25">
      <c r="A1760" s="121" t="s">
        <v>1531</v>
      </c>
      <c r="B1760" s="77" t="s">
        <v>126</v>
      </c>
      <c r="C1760" s="77"/>
      <c r="D1760" s="77" t="s">
        <v>124</v>
      </c>
      <c r="E1760" s="77">
        <v>30</v>
      </c>
      <c r="F1760" s="122">
        <v>46120.5625</v>
      </c>
      <c r="G1760" s="123">
        <v>46120.583333333336</v>
      </c>
    </row>
    <row r="1761" spans="1:7" x14ac:dyDescent="0.25">
      <c r="A1761" s="118" t="s">
        <v>1531</v>
      </c>
      <c r="B1761" s="75" t="s">
        <v>125</v>
      </c>
      <c r="C1761" s="75"/>
      <c r="D1761" s="75" t="s">
        <v>122</v>
      </c>
      <c r="E1761" s="75">
        <v>90</v>
      </c>
      <c r="F1761" s="119">
        <v>46120.583333333336</v>
      </c>
      <c r="G1761" s="120">
        <v>46120.645833333336</v>
      </c>
    </row>
    <row r="1762" spans="1:7" x14ac:dyDescent="0.25">
      <c r="A1762" s="121" t="s">
        <v>1531</v>
      </c>
      <c r="B1762" s="77" t="s">
        <v>134</v>
      </c>
      <c r="C1762" s="77"/>
      <c r="D1762" s="77" t="s">
        <v>122</v>
      </c>
      <c r="E1762" s="77">
        <v>15</v>
      </c>
      <c r="F1762" s="122">
        <v>46120.645833333336</v>
      </c>
      <c r="G1762" s="123">
        <v>46120.65625</v>
      </c>
    </row>
    <row r="1763" spans="1:7" x14ac:dyDescent="0.25">
      <c r="A1763" s="118" t="s">
        <v>1531</v>
      </c>
      <c r="B1763" s="75" t="s">
        <v>125</v>
      </c>
      <c r="C1763" s="75"/>
      <c r="D1763" s="75" t="s">
        <v>122</v>
      </c>
      <c r="E1763" s="75">
        <v>105</v>
      </c>
      <c r="F1763" s="119">
        <v>46120.65625</v>
      </c>
      <c r="G1763" s="120">
        <v>46120.729166666664</v>
      </c>
    </row>
    <row r="1764" spans="1:7" x14ac:dyDescent="0.25">
      <c r="A1764" s="121" t="s">
        <v>1531</v>
      </c>
      <c r="B1764" s="77" t="s">
        <v>123</v>
      </c>
      <c r="C1764" s="77"/>
      <c r="D1764" s="77" t="s">
        <v>124</v>
      </c>
      <c r="E1764" s="77">
        <v>60</v>
      </c>
      <c r="F1764" s="122">
        <v>46120.729166666664</v>
      </c>
      <c r="G1764" s="123">
        <v>46120.770833333336</v>
      </c>
    </row>
    <row r="1765" spans="1:7" x14ac:dyDescent="0.25">
      <c r="A1765" s="118" t="s">
        <v>1531</v>
      </c>
      <c r="B1765" s="75" t="s">
        <v>125</v>
      </c>
      <c r="C1765" s="75"/>
      <c r="D1765" s="75" t="s">
        <v>122</v>
      </c>
      <c r="E1765" s="75">
        <v>87</v>
      </c>
      <c r="F1765" s="119">
        <v>46125.375</v>
      </c>
      <c r="G1765" s="120">
        <v>46125.435416666667</v>
      </c>
    </row>
    <row r="1766" spans="1:7" x14ac:dyDescent="0.25">
      <c r="A1766" s="121" t="s">
        <v>1531</v>
      </c>
      <c r="B1766" s="77" t="s">
        <v>129</v>
      </c>
      <c r="C1766" s="77" t="s">
        <v>8725</v>
      </c>
      <c r="D1766" s="77" t="s">
        <v>124</v>
      </c>
      <c r="E1766" s="77">
        <v>423</v>
      </c>
      <c r="F1766" s="122">
        <v>46125.435416666667</v>
      </c>
      <c r="G1766" s="123">
        <v>46125.729166666664</v>
      </c>
    </row>
    <row r="1767" spans="1:7" x14ac:dyDescent="0.25">
      <c r="A1767" s="118" t="s">
        <v>1531</v>
      </c>
      <c r="B1767" s="75" t="s">
        <v>123</v>
      </c>
      <c r="C1767" s="75"/>
      <c r="D1767" s="75" t="s">
        <v>124</v>
      </c>
      <c r="E1767" s="75">
        <v>60</v>
      </c>
      <c r="F1767" s="119">
        <v>46125.729166666664</v>
      </c>
      <c r="G1767" s="120">
        <v>46125.770833333336</v>
      </c>
    </row>
    <row r="1768" spans="1:7" x14ac:dyDescent="0.25">
      <c r="A1768" s="121" t="s">
        <v>1531</v>
      </c>
      <c r="B1768" s="77" t="s">
        <v>155</v>
      </c>
      <c r="C1768" s="77" t="s">
        <v>157</v>
      </c>
      <c r="D1768" s="77" t="s">
        <v>122</v>
      </c>
      <c r="E1768" s="77">
        <v>6</v>
      </c>
      <c r="F1768" s="122">
        <v>46126.370833333334</v>
      </c>
      <c r="G1768" s="123">
        <v>46126.375</v>
      </c>
    </row>
    <row r="1769" spans="1:7" x14ac:dyDescent="0.25">
      <c r="A1769" s="118" t="s">
        <v>1531</v>
      </c>
      <c r="B1769" s="75" t="s">
        <v>125</v>
      </c>
      <c r="C1769" s="75"/>
      <c r="D1769" s="75" t="s">
        <v>122</v>
      </c>
      <c r="E1769" s="75">
        <v>54</v>
      </c>
      <c r="F1769" s="119">
        <v>46126.375</v>
      </c>
      <c r="G1769" s="120">
        <v>46126.412499999999</v>
      </c>
    </row>
    <row r="1770" spans="1:7" x14ac:dyDescent="0.25">
      <c r="A1770" s="121" t="s">
        <v>1531</v>
      </c>
      <c r="B1770" s="77" t="s">
        <v>137</v>
      </c>
      <c r="C1770" s="77" t="s">
        <v>8726</v>
      </c>
      <c r="D1770" s="77" t="s">
        <v>122</v>
      </c>
      <c r="E1770" s="77">
        <v>15</v>
      </c>
      <c r="F1770" s="122">
        <v>46126.412499999999</v>
      </c>
      <c r="G1770" s="123">
        <v>46126.42291666667</v>
      </c>
    </row>
    <row r="1771" spans="1:7" x14ac:dyDescent="0.25">
      <c r="A1771" s="118" t="s">
        <v>1531</v>
      </c>
      <c r="B1771" s="75" t="s">
        <v>156</v>
      </c>
      <c r="C1771" s="75"/>
      <c r="D1771" s="75" t="s">
        <v>122</v>
      </c>
      <c r="E1771" s="75">
        <v>18</v>
      </c>
      <c r="F1771" s="119">
        <v>46126.42291666667</v>
      </c>
      <c r="G1771" s="120">
        <v>46126.435416666667</v>
      </c>
    </row>
    <row r="1772" spans="1:7" x14ac:dyDescent="0.25">
      <c r="A1772" s="121" t="s">
        <v>1531</v>
      </c>
      <c r="B1772" s="77" t="s">
        <v>125</v>
      </c>
      <c r="C1772" s="77"/>
      <c r="D1772" s="77" t="s">
        <v>122</v>
      </c>
      <c r="E1772" s="77">
        <v>18</v>
      </c>
      <c r="F1772" s="122">
        <v>46126.435416666667</v>
      </c>
      <c r="G1772" s="123">
        <v>46126.447916666664</v>
      </c>
    </row>
    <row r="1773" spans="1:7" x14ac:dyDescent="0.25">
      <c r="A1773" s="118" t="s">
        <v>1531</v>
      </c>
      <c r="B1773" s="75" t="s">
        <v>134</v>
      </c>
      <c r="C1773" s="75"/>
      <c r="D1773" s="75" t="s">
        <v>122</v>
      </c>
      <c r="E1773" s="75">
        <v>15</v>
      </c>
      <c r="F1773" s="119">
        <v>46126.447916666664</v>
      </c>
      <c r="G1773" s="120">
        <v>46126.458333333336</v>
      </c>
    </row>
    <row r="1774" spans="1:7" x14ac:dyDescent="0.25">
      <c r="A1774" s="121" t="s">
        <v>1531</v>
      </c>
      <c r="B1774" s="77" t="s">
        <v>125</v>
      </c>
      <c r="C1774" s="77"/>
      <c r="D1774" s="77" t="s">
        <v>122</v>
      </c>
      <c r="E1774" s="77">
        <v>115</v>
      </c>
      <c r="F1774" s="122">
        <v>46126.458333333336</v>
      </c>
      <c r="G1774" s="123">
        <v>46126.538194444445</v>
      </c>
    </row>
    <row r="1775" spans="1:7" x14ac:dyDescent="0.25">
      <c r="A1775" s="118" t="s">
        <v>1531</v>
      </c>
      <c r="B1775" s="75" t="s">
        <v>135</v>
      </c>
      <c r="C1775" s="75"/>
      <c r="D1775" s="75" t="s">
        <v>124</v>
      </c>
      <c r="E1775" s="75">
        <v>5</v>
      </c>
      <c r="F1775" s="119">
        <v>46126.538194444445</v>
      </c>
      <c r="G1775" s="120">
        <v>46126.541666666664</v>
      </c>
    </row>
    <row r="1776" spans="1:7" x14ac:dyDescent="0.25">
      <c r="A1776" s="121" t="s">
        <v>1531</v>
      </c>
      <c r="B1776" s="77" t="s">
        <v>126</v>
      </c>
      <c r="C1776" s="77"/>
      <c r="D1776" s="77" t="s">
        <v>124</v>
      </c>
      <c r="E1776" s="77">
        <v>30</v>
      </c>
      <c r="F1776" s="122">
        <v>46126.541666666664</v>
      </c>
      <c r="G1776" s="123">
        <v>46126.5625</v>
      </c>
    </row>
    <row r="1777" spans="1:7" x14ac:dyDescent="0.25">
      <c r="A1777" s="118" t="s">
        <v>1531</v>
      </c>
      <c r="B1777" s="75" t="s">
        <v>125</v>
      </c>
      <c r="C1777" s="75"/>
      <c r="D1777" s="75" t="s">
        <v>122</v>
      </c>
      <c r="E1777" s="75">
        <v>63</v>
      </c>
      <c r="F1777" s="119">
        <v>46126.5625</v>
      </c>
      <c r="G1777" s="120">
        <v>46126.606249999997</v>
      </c>
    </row>
    <row r="1778" spans="1:7" x14ac:dyDescent="0.25">
      <c r="A1778" s="121" t="s">
        <v>1531</v>
      </c>
      <c r="B1778" s="77" t="s">
        <v>135</v>
      </c>
      <c r="C1778" s="77"/>
      <c r="D1778" s="77" t="s">
        <v>124</v>
      </c>
      <c r="E1778" s="77">
        <v>6</v>
      </c>
      <c r="F1778" s="122">
        <v>46126.606249999997</v>
      </c>
      <c r="G1778" s="123">
        <v>46126.61041666667</v>
      </c>
    </row>
    <row r="1779" spans="1:7" x14ac:dyDescent="0.25">
      <c r="A1779" s="118" t="s">
        <v>1531</v>
      </c>
      <c r="B1779" s="75" t="s">
        <v>125</v>
      </c>
      <c r="C1779" s="75"/>
      <c r="D1779" s="75" t="s">
        <v>122</v>
      </c>
      <c r="E1779" s="75">
        <v>36</v>
      </c>
      <c r="F1779" s="119">
        <v>46126.61041666667</v>
      </c>
      <c r="G1779" s="120">
        <v>46126.635416666664</v>
      </c>
    </row>
    <row r="1780" spans="1:7" x14ac:dyDescent="0.25">
      <c r="A1780" s="121" t="s">
        <v>1531</v>
      </c>
      <c r="B1780" s="77" t="s">
        <v>134</v>
      </c>
      <c r="C1780" s="77"/>
      <c r="D1780" s="77" t="s">
        <v>122</v>
      </c>
      <c r="E1780" s="77">
        <v>12</v>
      </c>
      <c r="F1780" s="122">
        <v>46126.635416666664</v>
      </c>
      <c r="G1780" s="123">
        <v>46126.643750000003</v>
      </c>
    </row>
    <row r="1781" spans="1:7" x14ac:dyDescent="0.25">
      <c r="A1781" s="118" t="s">
        <v>1531</v>
      </c>
      <c r="B1781" s="75" t="s">
        <v>125</v>
      </c>
      <c r="C1781" s="75"/>
      <c r="D1781" s="75" t="s">
        <v>122</v>
      </c>
      <c r="E1781" s="75">
        <v>10</v>
      </c>
      <c r="F1781" s="119">
        <v>46126.643750000003</v>
      </c>
      <c r="G1781" s="120">
        <v>46126.650694444441</v>
      </c>
    </row>
    <row r="1782" spans="1:7" x14ac:dyDescent="0.25">
      <c r="A1782" s="121" t="s">
        <v>1531</v>
      </c>
      <c r="B1782" s="77" t="s">
        <v>135</v>
      </c>
      <c r="C1782" s="77"/>
      <c r="D1782" s="77" t="s">
        <v>124</v>
      </c>
      <c r="E1782" s="77">
        <v>9</v>
      </c>
      <c r="F1782" s="122">
        <v>46126.650694444441</v>
      </c>
      <c r="G1782" s="123">
        <v>46126.656944444447</v>
      </c>
    </row>
    <row r="1783" spans="1:7" x14ac:dyDescent="0.25">
      <c r="A1783" s="118" t="s">
        <v>1531</v>
      </c>
      <c r="B1783" s="75" t="s">
        <v>125</v>
      </c>
      <c r="C1783" s="75"/>
      <c r="D1783" s="75" t="s">
        <v>122</v>
      </c>
      <c r="E1783" s="75">
        <v>104</v>
      </c>
      <c r="F1783" s="119">
        <v>46126.656944444447</v>
      </c>
      <c r="G1783" s="120">
        <v>46126.729166666664</v>
      </c>
    </row>
    <row r="1784" spans="1:7" x14ac:dyDescent="0.25">
      <c r="A1784" s="121" t="s">
        <v>1531</v>
      </c>
      <c r="B1784" s="77" t="s">
        <v>123</v>
      </c>
      <c r="C1784" s="77"/>
      <c r="D1784" s="77" t="s">
        <v>124</v>
      </c>
      <c r="E1784" s="77">
        <v>60</v>
      </c>
      <c r="F1784" s="122">
        <v>46126.729166666664</v>
      </c>
      <c r="G1784" s="123">
        <v>46126.770833333336</v>
      </c>
    </row>
    <row r="1785" spans="1:7" x14ac:dyDescent="0.25">
      <c r="A1785" s="118" t="s">
        <v>1531</v>
      </c>
      <c r="B1785" s="75" t="s">
        <v>125</v>
      </c>
      <c r="C1785" s="75"/>
      <c r="D1785" s="75" t="s">
        <v>122</v>
      </c>
      <c r="E1785" s="75">
        <v>90</v>
      </c>
      <c r="F1785" s="119">
        <v>46127.375</v>
      </c>
      <c r="G1785" s="120">
        <v>46127.4375</v>
      </c>
    </row>
    <row r="1786" spans="1:7" x14ac:dyDescent="0.25">
      <c r="A1786" s="121" t="s">
        <v>1531</v>
      </c>
      <c r="B1786" s="77" t="s">
        <v>134</v>
      </c>
      <c r="C1786" s="77"/>
      <c r="D1786" s="77" t="s">
        <v>122</v>
      </c>
      <c r="E1786" s="77">
        <v>15</v>
      </c>
      <c r="F1786" s="122">
        <v>46127.4375</v>
      </c>
      <c r="G1786" s="123">
        <v>46127.447916666664</v>
      </c>
    </row>
    <row r="1787" spans="1:7" x14ac:dyDescent="0.25">
      <c r="A1787" s="118" t="s">
        <v>1531</v>
      </c>
      <c r="B1787" s="75" t="s">
        <v>125</v>
      </c>
      <c r="C1787" s="75"/>
      <c r="D1787" s="75" t="s">
        <v>122</v>
      </c>
      <c r="E1787" s="75">
        <v>88</v>
      </c>
      <c r="F1787" s="119">
        <v>46127.447916666664</v>
      </c>
      <c r="G1787" s="120">
        <v>46127.509027777778</v>
      </c>
    </row>
    <row r="1788" spans="1:7" x14ac:dyDescent="0.25">
      <c r="A1788" s="121" t="s">
        <v>1531</v>
      </c>
      <c r="B1788" s="77" t="s">
        <v>135</v>
      </c>
      <c r="C1788" s="77"/>
      <c r="D1788" s="77" t="s">
        <v>124</v>
      </c>
      <c r="E1788" s="77">
        <v>8</v>
      </c>
      <c r="F1788" s="122">
        <v>46127.509027777778</v>
      </c>
      <c r="G1788" s="123">
        <v>46127.51458333333</v>
      </c>
    </row>
    <row r="1789" spans="1:7" x14ac:dyDescent="0.25">
      <c r="A1789" s="118" t="s">
        <v>1531</v>
      </c>
      <c r="B1789" s="75" t="s">
        <v>125</v>
      </c>
      <c r="C1789" s="75"/>
      <c r="D1789" s="75" t="s">
        <v>122</v>
      </c>
      <c r="E1789" s="75">
        <v>54</v>
      </c>
      <c r="F1789" s="119">
        <v>46127.51458333333</v>
      </c>
      <c r="G1789" s="120">
        <v>46127.552083333336</v>
      </c>
    </row>
    <row r="1790" spans="1:7" x14ac:dyDescent="0.25">
      <c r="A1790" s="121" t="s">
        <v>1531</v>
      </c>
      <c r="B1790" s="77" t="s">
        <v>126</v>
      </c>
      <c r="C1790" s="77"/>
      <c r="D1790" s="77" t="s">
        <v>124</v>
      </c>
      <c r="E1790" s="77">
        <v>30</v>
      </c>
      <c r="F1790" s="122">
        <v>46127.552083333336</v>
      </c>
      <c r="G1790" s="123">
        <v>46127.572916666664</v>
      </c>
    </row>
    <row r="1791" spans="1:7" x14ac:dyDescent="0.25">
      <c r="A1791" s="118" t="s">
        <v>1531</v>
      </c>
      <c r="B1791" s="75" t="s">
        <v>125</v>
      </c>
      <c r="C1791" s="75"/>
      <c r="D1791" s="75" t="s">
        <v>122</v>
      </c>
      <c r="E1791" s="75">
        <v>120</v>
      </c>
      <c r="F1791" s="119">
        <v>46127.572916666664</v>
      </c>
      <c r="G1791" s="120">
        <v>46127.65625</v>
      </c>
    </row>
    <row r="1792" spans="1:7" x14ac:dyDescent="0.25">
      <c r="A1792" s="121" t="s">
        <v>1531</v>
      </c>
      <c r="B1792" s="77" t="s">
        <v>134</v>
      </c>
      <c r="C1792" s="77"/>
      <c r="D1792" s="77" t="s">
        <v>122</v>
      </c>
      <c r="E1792" s="77">
        <v>15</v>
      </c>
      <c r="F1792" s="122">
        <v>46127.65625</v>
      </c>
      <c r="G1792" s="123">
        <v>46127.666666666664</v>
      </c>
    </row>
    <row r="1793" spans="1:7" x14ac:dyDescent="0.25">
      <c r="A1793" s="118" t="s">
        <v>1531</v>
      </c>
      <c r="B1793" s="75" t="s">
        <v>125</v>
      </c>
      <c r="C1793" s="75"/>
      <c r="D1793" s="75" t="s">
        <v>122</v>
      </c>
      <c r="E1793" s="75">
        <v>90</v>
      </c>
      <c r="F1793" s="119">
        <v>46127.666666666664</v>
      </c>
      <c r="G1793" s="120">
        <v>46127.729166666664</v>
      </c>
    </row>
    <row r="1794" spans="1:7" x14ac:dyDescent="0.25">
      <c r="A1794" s="121" t="s">
        <v>1531</v>
      </c>
      <c r="B1794" s="77" t="s">
        <v>123</v>
      </c>
      <c r="C1794" s="77"/>
      <c r="D1794" s="77" t="s">
        <v>124</v>
      </c>
      <c r="E1794" s="77">
        <v>60</v>
      </c>
      <c r="F1794" s="122">
        <v>46127.729166666664</v>
      </c>
      <c r="G1794" s="123">
        <v>46127.770833333336</v>
      </c>
    </row>
    <row r="1795" spans="1:7" x14ac:dyDescent="0.25">
      <c r="A1795" s="118" t="s">
        <v>1531</v>
      </c>
      <c r="B1795" s="75" t="s">
        <v>125</v>
      </c>
      <c r="C1795" s="75"/>
      <c r="D1795" s="75" t="s">
        <v>122</v>
      </c>
      <c r="E1795" s="75">
        <v>135</v>
      </c>
      <c r="F1795" s="119">
        <v>46132.375</v>
      </c>
      <c r="G1795" s="120">
        <v>46132.46875</v>
      </c>
    </row>
    <row r="1796" spans="1:7" x14ac:dyDescent="0.25">
      <c r="A1796" s="121" t="s">
        <v>1531</v>
      </c>
      <c r="B1796" s="77" t="s">
        <v>134</v>
      </c>
      <c r="C1796" s="77"/>
      <c r="D1796" s="77" t="s">
        <v>122</v>
      </c>
      <c r="E1796" s="77">
        <v>15</v>
      </c>
      <c r="F1796" s="122">
        <v>46132.46875</v>
      </c>
      <c r="G1796" s="123">
        <v>46132.479166666664</v>
      </c>
    </row>
    <row r="1797" spans="1:7" x14ac:dyDescent="0.25">
      <c r="A1797" s="118" t="s">
        <v>1531</v>
      </c>
      <c r="B1797" s="75" t="s">
        <v>125</v>
      </c>
      <c r="C1797" s="75"/>
      <c r="D1797" s="75" t="s">
        <v>122</v>
      </c>
      <c r="E1797" s="75">
        <v>4</v>
      </c>
      <c r="F1797" s="119">
        <v>46132.479166666664</v>
      </c>
      <c r="G1797" s="120">
        <v>46132.481944444444</v>
      </c>
    </row>
    <row r="1798" spans="1:7" x14ac:dyDescent="0.25">
      <c r="A1798" s="121" t="s">
        <v>1531</v>
      </c>
      <c r="B1798" s="77" t="s">
        <v>135</v>
      </c>
      <c r="C1798" s="77"/>
      <c r="D1798" s="77" t="s">
        <v>124</v>
      </c>
      <c r="E1798" s="77">
        <v>5</v>
      </c>
      <c r="F1798" s="122">
        <v>46132.481944444444</v>
      </c>
      <c r="G1798" s="123">
        <v>46132.48541666667</v>
      </c>
    </row>
    <row r="1799" spans="1:7" x14ac:dyDescent="0.25">
      <c r="A1799" s="118" t="s">
        <v>1531</v>
      </c>
      <c r="B1799" s="75" t="s">
        <v>125</v>
      </c>
      <c r="C1799" s="75"/>
      <c r="D1799" s="75" t="s">
        <v>122</v>
      </c>
      <c r="E1799" s="75">
        <v>46</v>
      </c>
      <c r="F1799" s="119">
        <v>46132.48541666667</v>
      </c>
      <c r="G1799" s="120">
        <v>46132.517361111109</v>
      </c>
    </row>
    <row r="1800" spans="1:7" x14ac:dyDescent="0.25">
      <c r="A1800" s="121" t="s">
        <v>1531</v>
      </c>
      <c r="B1800" s="77" t="s">
        <v>135</v>
      </c>
      <c r="C1800" s="77" t="s">
        <v>8727</v>
      </c>
      <c r="D1800" s="77" t="s">
        <v>124</v>
      </c>
      <c r="E1800" s="77">
        <v>9</v>
      </c>
      <c r="F1800" s="122">
        <v>46132.517361111109</v>
      </c>
      <c r="G1800" s="123">
        <v>46132.523611111108</v>
      </c>
    </row>
    <row r="1801" spans="1:7" x14ac:dyDescent="0.25">
      <c r="A1801" s="118" t="s">
        <v>1531</v>
      </c>
      <c r="B1801" s="75" t="s">
        <v>125</v>
      </c>
      <c r="C1801" s="75"/>
      <c r="D1801" s="75" t="s">
        <v>122</v>
      </c>
      <c r="E1801" s="75">
        <v>38</v>
      </c>
      <c r="F1801" s="119">
        <v>46132.523611111108</v>
      </c>
      <c r="G1801" s="120">
        <v>46132.55</v>
      </c>
    </row>
    <row r="1802" spans="1:7" x14ac:dyDescent="0.25">
      <c r="A1802" s="121" t="s">
        <v>1531</v>
      </c>
      <c r="B1802" s="77" t="s">
        <v>156</v>
      </c>
      <c r="C1802" s="77"/>
      <c r="D1802" s="77" t="s">
        <v>122</v>
      </c>
      <c r="E1802" s="77">
        <v>7</v>
      </c>
      <c r="F1802" s="122">
        <v>46132.55</v>
      </c>
      <c r="G1802" s="123">
        <v>46132.554861111108</v>
      </c>
    </row>
    <row r="1803" spans="1:7" x14ac:dyDescent="0.25">
      <c r="A1803" s="118" t="s">
        <v>1531</v>
      </c>
      <c r="B1803" s="75" t="s">
        <v>126</v>
      </c>
      <c r="C1803" s="75"/>
      <c r="D1803" s="75" t="s">
        <v>124</v>
      </c>
      <c r="E1803" s="75">
        <v>26</v>
      </c>
      <c r="F1803" s="119">
        <v>46132.554861111108</v>
      </c>
      <c r="G1803" s="120">
        <v>46132.572916666664</v>
      </c>
    </row>
    <row r="1804" spans="1:7" x14ac:dyDescent="0.25">
      <c r="A1804" s="121" t="s">
        <v>1531</v>
      </c>
      <c r="B1804" s="77" t="s">
        <v>125</v>
      </c>
      <c r="C1804" s="77"/>
      <c r="D1804" s="77" t="s">
        <v>122</v>
      </c>
      <c r="E1804" s="77">
        <v>4</v>
      </c>
      <c r="F1804" s="122">
        <v>46132.572916666664</v>
      </c>
      <c r="G1804" s="123">
        <v>46132.575694444444</v>
      </c>
    </row>
    <row r="1805" spans="1:7" x14ac:dyDescent="0.25">
      <c r="A1805" s="118" t="s">
        <v>1531</v>
      </c>
      <c r="B1805" s="75" t="s">
        <v>135</v>
      </c>
      <c r="C1805" s="75"/>
      <c r="D1805" s="75" t="s">
        <v>124</v>
      </c>
      <c r="E1805" s="75">
        <v>9</v>
      </c>
      <c r="F1805" s="119">
        <v>46132.575694444444</v>
      </c>
      <c r="G1805" s="120">
        <v>46132.581944444442</v>
      </c>
    </row>
    <row r="1806" spans="1:7" x14ac:dyDescent="0.25">
      <c r="A1806" s="121" t="s">
        <v>1531</v>
      </c>
      <c r="B1806" s="77" t="s">
        <v>125</v>
      </c>
      <c r="C1806" s="77"/>
      <c r="D1806" s="77" t="s">
        <v>122</v>
      </c>
      <c r="E1806" s="77">
        <v>83</v>
      </c>
      <c r="F1806" s="122">
        <v>46132.581944444442</v>
      </c>
      <c r="G1806" s="123">
        <v>46132.63958333333</v>
      </c>
    </row>
    <row r="1807" spans="1:7" x14ac:dyDescent="0.25">
      <c r="A1807" s="118" t="s">
        <v>1531</v>
      </c>
      <c r="B1807" s="75" t="s">
        <v>135</v>
      </c>
      <c r="C1807" s="75"/>
      <c r="D1807" s="75" t="s">
        <v>124</v>
      </c>
      <c r="E1807" s="75">
        <v>7</v>
      </c>
      <c r="F1807" s="119">
        <v>46132.63958333333</v>
      </c>
      <c r="G1807" s="120">
        <v>46132.644444444442</v>
      </c>
    </row>
    <row r="1808" spans="1:7" x14ac:dyDescent="0.25">
      <c r="A1808" s="121" t="s">
        <v>1531</v>
      </c>
      <c r="B1808" s="77" t="s">
        <v>125</v>
      </c>
      <c r="C1808" s="77"/>
      <c r="D1808" s="77" t="s">
        <v>122</v>
      </c>
      <c r="E1808" s="77">
        <v>47</v>
      </c>
      <c r="F1808" s="122">
        <v>46132.644444444442</v>
      </c>
      <c r="G1808" s="123">
        <v>46132.677083333336</v>
      </c>
    </row>
    <row r="1809" spans="1:7" x14ac:dyDescent="0.25">
      <c r="A1809" s="118" t="s">
        <v>1531</v>
      </c>
      <c r="B1809" s="75" t="s">
        <v>134</v>
      </c>
      <c r="C1809" s="75"/>
      <c r="D1809" s="75" t="s">
        <v>122</v>
      </c>
      <c r="E1809" s="75">
        <v>15</v>
      </c>
      <c r="F1809" s="119">
        <v>46132.677083333336</v>
      </c>
      <c r="G1809" s="120">
        <v>46132.6875</v>
      </c>
    </row>
    <row r="1810" spans="1:7" x14ac:dyDescent="0.25">
      <c r="A1810" s="121" t="s">
        <v>1531</v>
      </c>
      <c r="B1810" s="77" t="s">
        <v>125</v>
      </c>
      <c r="C1810" s="77"/>
      <c r="D1810" s="77" t="s">
        <v>122</v>
      </c>
      <c r="E1810" s="77">
        <v>60</v>
      </c>
      <c r="F1810" s="122">
        <v>46132.6875</v>
      </c>
      <c r="G1810" s="123">
        <v>46132.729166666664</v>
      </c>
    </row>
    <row r="1811" spans="1:7" x14ac:dyDescent="0.25">
      <c r="A1811" s="118" t="s">
        <v>1531</v>
      </c>
      <c r="B1811" s="75" t="s">
        <v>123</v>
      </c>
      <c r="C1811" s="75"/>
      <c r="D1811" s="75" t="s">
        <v>124</v>
      </c>
      <c r="E1811" s="75">
        <v>60</v>
      </c>
      <c r="F1811" s="119">
        <v>46132.729166666664</v>
      </c>
      <c r="G1811" s="120">
        <v>46132.770833333336</v>
      </c>
    </row>
    <row r="1812" spans="1:7" x14ac:dyDescent="0.25">
      <c r="A1812" s="121" t="s">
        <v>1531</v>
      </c>
      <c r="B1812" s="77" t="s">
        <v>125</v>
      </c>
      <c r="C1812" s="77"/>
      <c r="D1812" s="77" t="s">
        <v>122</v>
      </c>
      <c r="E1812" s="77">
        <v>90</v>
      </c>
      <c r="F1812" s="122">
        <v>46133.375</v>
      </c>
      <c r="G1812" s="123">
        <v>46133.4375</v>
      </c>
    </row>
    <row r="1813" spans="1:7" x14ac:dyDescent="0.25">
      <c r="A1813" s="118" t="s">
        <v>1531</v>
      </c>
      <c r="B1813" s="75" t="s">
        <v>134</v>
      </c>
      <c r="C1813" s="75"/>
      <c r="D1813" s="75" t="s">
        <v>122</v>
      </c>
      <c r="E1813" s="75">
        <v>15</v>
      </c>
      <c r="F1813" s="119">
        <v>46133.4375</v>
      </c>
      <c r="G1813" s="120">
        <v>46133.447916666664</v>
      </c>
    </row>
    <row r="1814" spans="1:7" x14ac:dyDescent="0.25">
      <c r="A1814" s="121" t="s">
        <v>1531</v>
      </c>
      <c r="B1814" s="77" t="s">
        <v>125</v>
      </c>
      <c r="C1814" s="77"/>
      <c r="D1814" s="77" t="s">
        <v>122</v>
      </c>
      <c r="E1814" s="77">
        <v>52</v>
      </c>
      <c r="F1814" s="122">
        <v>46133.447916666664</v>
      </c>
      <c r="G1814" s="123">
        <v>46133.484027777777</v>
      </c>
    </row>
    <row r="1815" spans="1:7" x14ac:dyDescent="0.25">
      <c r="A1815" s="118" t="s">
        <v>1531</v>
      </c>
      <c r="B1815" s="75" t="s">
        <v>135</v>
      </c>
      <c r="C1815" s="75"/>
      <c r="D1815" s="75" t="s">
        <v>124</v>
      </c>
      <c r="E1815" s="75">
        <v>14</v>
      </c>
      <c r="F1815" s="119">
        <v>46133.484027777777</v>
      </c>
      <c r="G1815" s="120">
        <v>46133.493750000001</v>
      </c>
    </row>
    <row r="1816" spans="1:7" x14ac:dyDescent="0.25">
      <c r="A1816" s="121" t="s">
        <v>1531</v>
      </c>
      <c r="B1816" s="77" t="s">
        <v>125</v>
      </c>
      <c r="C1816" s="77"/>
      <c r="D1816" s="77" t="s">
        <v>122</v>
      </c>
      <c r="E1816" s="77">
        <v>84</v>
      </c>
      <c r="F1816" s="122">
        <v>46133.493750000001</v>
      </c>
      <c r="G1816" s="123">
        <v>46133.552083333336</v>
      </c>
    </row>
    <row r="1817" spans="1:7" x14ac:dyDescent="0.25">
      <c r="A1817" s="118" t="s">
        <v>1531</v>
      </c>
      <c r="B1817" s="75" t="s">
        <v>126</v>
      </c>
      <c r="C1817" s="75"/>
      <c r="D1817" s="75" t="s">
        <v>124</v>
      </c>
      <c r="E1817" s="75">
        <v>30</v>
      </c>
      <c r="F1817" s="119">
        <v>46133.552083333336</v>
      </c>
      <c r="G1817" s="120">
        <v>46133.572916666664</v>
      </c>
    </row>
    <row r="1818" spans="1:7" x14ac:dyDescent="0.25">
      <c r="A1818" s="121" t="s">
        <v>1531</v>
      </c>
      <c r="B1818" s="77" t="s">
        <v>125</v>
      </c>
      <c r="C1818" s="77"/>
      <c r="D1818" s="77" t="s">
        <v>122</v>
      </c>
      <c r="E1818" s="77">
        <v>90</v>
      </c>
      <c r="F1818" s="122">
        <v>46133.572916666664</v>
      </c>
      <c r="G1818" s="123">
        <v>46133.635416666664</v>
      </c>
    </row>
    <row r="1819" spans="1:7" x14ac:dyDescent="0.25">
      <c r="A1819" s="118" t="s">
        <v>1531</v>
      </c>
      <c r="B1819" s="75" t="s">
        <v>134</v>
      </c>
      <c r="C1819" s="75"/>
      <c r="D1819" s="75" t="s">
        <v>122</v>
      </c>
      <c r="E1819" s="75">
        <v>15</v>
      </c>
      <c r="F1819" s="119">
        <v>46133.635416666664</v>
      </c>
      <c r="G1819" s="120">
        <v>46133.645833333336</v>
      </c>
    </row>
    <row r="1820" spans="1:7" x14ac:dyDescent="0.25">
      <c r="A1820" s="121" t="s">
        <v>1531</v>
      </c>
      <c r="B1820" s="77" t="s">
        <v>135</v>
      </c>
      <c r="C1820" s="77"/>
      <c r="D1820" s="77" t="s">
        <v>124</v>
      </c>
      <c r="E1820" s="77">
        <v>5</v>
      </c>
      <c r="F1820" s="122">
        <v>46133.645833333336</v>
      </c>
      <c r="G1820" s="123">
        <v>46133.649305555555</v>
      </c>
    </row>
    <row r="1821" spans="1:7" x14ac:dyDescent="0.25">
      <c r="A1821" s="118" t="s">
        <v>1531</v>
      </c>
      <c r="B1821" s="75" t="s">
        <v>125</v>
      </c>
      <c r="C1821" s="75"/>
      <c r="D1821" s="75" t="s">
        <v>122</v>
      </c>
      <c r="E1821" s="75">
        <v>115</v>
      </c>
      <c r="F1821" s="119">
        <v>46133.649305555555</v>
      </c>
      <c r="G1821" s="120">
        <v>46133.729166666664</v>
      </c>
    </row>
    <row r="1822" spans="1:7" x14ac:dyDescent="0.25">
      <c r="A1822" s="121" t="s">
        <v>1531</v>
      </c>
      <c r="B1822" s="77" t="s">
        <v>123</v>
      </c>
      <c r="C1822" s="77"/>
      <c r="D1822" s="77" t="s">
        <v>124</v>
      </c>
      <c r="E1822" s="77">
        <v>60</v>
      </c>
      <c r="F1822" s="122">
        <v>46133.729166666664</v>
      </c>
      <c r="G1822" s="123">
        <v>46133.770833333336</v>
      </c>
    </row>
    <row r="1823" spans="1:7" x14ac:dyDescent="0.25">
      <c r="A1823" s="118" t="s">
        <v>1531</v>
      </c>
      <c r="B1823" s="75" t="s">
        <v>125</v>
      </c>
      <c r="C1823" s="75"/>
      <c r="D1823" s="75" t="s">
        <v>122</v>
      </c>
      <c r="E1823" s="75">
        <v>90</v>
      </c>
      <c r="F1823" s="119">
        <v>46134.375</v>
      </c>
      <c r="G1823" s="120">
        <v>46134.4375</v>
      </c>
    </row>
    <row r="1824" spans="1:7" x14ac:dyDescent="0.25">
      <c r="A1824" s="121" t="s">
        <v>1531</v>
      </c>
      <c r="B1824" s="77" t="s">
        <v>134</v>
      </c>
      <c r="C1824" s="77"/>
      <c r="D1824" s="77" t="s">
        <v>122</v>
      </c>
      <c r="E1824" s="77">
        <v>15</v>
      </c>
      <c r="F1824" s="122">
        <v>46134.4375</v>
      </c>
      <c r="G1824" s="123">
        <v>46134.447916666664</v>
      </c>
    </row>
    <row r="1825" spans="1:7" x14ac:dyDescent="0.25">
      <c r="A1825" s="118" t="s">
        <v>1531</v>
      </c>
      <c r="B1825" s="75" t="s">
        <v>125</v>
      </c>
      <c r="C1825" s="75"/>
      <c r="D1825" s="75" t="s">
        <v>122</v>
      </c>
      <c r="E1825" s="75">
        <v>78</v>
      </c>
      <c r="F1825" s="119">
        <v>46134.447916666664</v>
      </c>
      <c r="G1825" s="120">
        <v>46134.502083333333</v>
      </c>
    </row>
    <row r="1826" spans="1:7" x14ac:dyDescent="0.25">
      <c r="A1826" s="121" t="s">
        <v>1531</v>
      </c>
      <c r="B1826" s="77" t="s">
        <v>135</v>
      </c>
      <c r="C1826" s="77"/>
      <c r="D1826" s="77" t="s">
        <v>124</v>
      </c>
      <c r="E1826" s="77">
        <v>8</v>
      </c>
      <c r="F1826" s="122">
        <v>46134.502083333333</v>
      </c>
      <c r="G1826" s="123">
        <v>46134.507638888892</v>
      </c>
    </row>
    <row r="1827" spans="1:7" x14ac:dyDescent="0.25">
      <c r="A1827" s="118" t="s">
        <v>1531</v>
      </c>
      <c r="B1827" s="75" t="s">
        <v>125</v>
      </c>
      <c r="C1827" s="75"/>
      <c r="D1827" s="75" t="s">
        <v>122</v>
      </c>
      <c r="E1827" s="75">
        <v>64</v>
      </c>
      <c r="F1827" s="119">
        <v>46134.507638888892</v>
      </c>
      <c r="G1827" s="120">
        <v>46134.552083333336</v>
      </c>
    </row>
    <row r="1828" spans="1:7" x14ac:dyDescent="0.25">
      <c r="A1828" s="121" t="s">
        <v>1531</v>
      </c>
      <c r="B1828" s="77" t="s">
        <v>126</v>
      </c>
      <c r="C1828" s="77"/>
      <c r="D1828" s="77" t="s">
        <v>124</v>
      </c>
      <c r="E1828" s="77">
        <v>30</v>
      </c>
      <c r="F1828" s="122">
        <v>46134.552083333336</v>
      </c>
      <c r="G1828" s="123">
        <v>46134.572916666664</v>
      </c>
    </row>
    <row r="1829" spans="1:7" x14ac:dyDescent="0.25">
      <c r="A1829" s="118" t="s">
        <v>1531</v>
      </c>
      <c r="B1829" s="75" t="s">
        <v>125</v>
      </c>
      <c r="C1829" s="75"/>
      <c r="D1829" s="75" t="s">
        <v>122</v>
      </c>
      <c r="E1829" s="75">
        <v>135</v>
      </c>
      <c r="F1829" s="119">
        <v>46134.572916666664</v>
      </c>
      <c r="G1829" s="120">
        <v>46134.666666666664</v>
      </c>
    </row>
    <row r="1830" spans="1:7" x14ac:dyDescent="0.25">
      <c r="A1830" s="121" t="s">
        <v>1531</v>
      </c>
      <c r="B1830" s="77" t="s">
        <v>134</v>
      </c>
      <c r="C1830" s="77"/>
      <c r="D1830" s="77" t="s">
        <v>122</v>
      </c>
      <c r="E1830" s="77">
        <v>15</v>
      </c>
      <c r="F1830" s="122">
        <v>46134.666666666664</v>
      </c>
      <c r="G1830" s="123">
        <v>46134.677083333336</v>
      </c>
    </row>
    <row r="1831" spans="1:7" x14ac:dyDescent="0.25">
      <c r="A1831" s="118" t="s">
        <v>1531</v>
      </c>
      <c r="B1831" s="75" t="s">
        <v>125</v>
      </c>
      <c r="C1831" s="75"/>
      <c r="D1831" s="75" t="s">
        <v>122</v>
      </c>
      <c r="E1831" s="75">
        <v>75</v>
      </c>
      <c r="F1831" s="119">
        <v>46134.677083333336</v>
      </c>
      <c r="G1831" s="120">
        <v>46134.729166666664</v>
      </c>
    </row>
    <row r="1832" spans="1:7" x14ac:dyDescent="0.25">
      <c r="A1832" s="121" t="s">
        <v>1531</v>
      </c>
      <c r="B1832" s="77" t="s">
        <v>123</v>
      </c>
      <c r="C1832" s="77"/>
      <c r="D1832" s="77" t="s">
        <v>124</v>
      </c>
      <c r="E1832" s="77">
        <v>60</v>
      </c>
      <c r="F1832" s="122">
        <v>46134.729166666664</v>
      </c>
      <c r="G1832" s="123">
        <v>46134.770833333336</v>
      </c>
    </row>
    <row r="1833" spans="1:7" x14ac:dyDescent="0.25">
      <c r="A1833" s="118" t="s">
        <v>1531</v>
      </c>
      <c r="B1833" s="75" t="s">
        <v>125</v>
      </c>
      <c r="C1833" s="75"/>
      <c r="D1833" s="75" t="s">
        <v>122</v>
      </c>
      <c r="E1833" s="75">
        <v>60</v>
      </c>
      <c r="F1833" s="119">
        <v>46139.375</v>
      </c>
      <c r="G1833" s="120">
        <v>46139.416666666664</v>
      </c>
    </row>
    <row r="1834" spans="1:7" x14ac:dyDescent="0.25">
      <c r="A1834" s="121" t="s">
        <v>1531</v>
      </c>
      <c r="B1834" s="77" t="s">
        <v>135</v>
      </c>
      <c r="C1834" s="77"/>
      <c r="D1834" s="77" t="s">
        <v>124</v>
      </c>
      <c r="E1834" s="77">
        <v>17</v>
      </c>
      <c r="F1834" s="122">
        <v>46139.416666666664</v>
      </c>
      <c r="G1834" s="123">
        <v>46139.428472222222</v>
      </c>
    </row>
    <row r="1835" spans="1:7" x14ac:dyDescent="0.25">
      <c r="A1835" s="118" t="s">
        <v>1531</v>
      </c>
      <c r="B1835" s="75" t="s">
        <v>125</v>
      </c>
      <c r="C1835" s="75"/>
      <c r="D1835" s="75" t="s">
        <v>122</v>
      </c>
      <c r="E1835" s="75">
        <v>43</v>
      </c>
      <c r="F1835" s="119">
        <v>46139.428472222222</v>
      </c>
      <c r="G1835" s="120">
        <v>46139.458333333336</v>
      </c>
    </row>
    <row r="1836" spans="1:7" x14ac:dyDescent="0.25">
      <c r="A1836" s="121" t="s">
        <v>1531</v>
      </c>
      <c r="B1836" s="77" t="s">
        <v>134</v>
      </c>
      <c r="C1836" s="77"/>
      <c r="D1836" s="77" t="s">
        <v>122</v>
      </c>
      <c r="E1836" s="77">
        <v>15</v>
      </c>
      <c r="F1836" s="122">
        <v>46139.458333333336</v>
      </c>
      <c r="G1836" s="123">
        <v>46139.46875</v>
      </c>
    </row>
    <row r="1837" spans="1:7" x14ac:dyDescent="0.25">
      <c r="A1837" s="118" t="s">
        <v>1531</v>
      </c>
      <c r="B1837" s="75" t="s">
        <v>125</v>
      </c>
      <c r="C1837" s="75"/>
      <c r="D1837" s="75" t="s">
        <v>122</v>
      </c>
      <c r="E1837" s="75">
        <v>45</v>
      </c>
      <c r="F1837" s="119">
        <v>46139.46875</v>
      </c>
      <c r="G1837" s="120">
        <v>46139.5</v>
      </c>
    </row>
    <row r="1838" spans="1:7" x14ac:dyDescent="0.25">
      <c r="A1838" s="121" t="s">
        <v>1531</v>
      </c>
      <c r="B1838" s="77" t="s">
        <v>135</v>
      </c>
      <c r="C1838" s="77"/>
      <c r="D1838" s="77" t="s">
        <v>124</v>
      </c>
      <c r="E1838" s="77">
        <v>6</v>
      </c>
      <c r="F1838" s="122">
        <v>46139.5</v>
      </c>
      <c r="G1838" s="123">
        <v>46139.504166666666</v>
      </c>
    </row>
    <row r="1839" spans="1:7" x14ac:dyDescent="0.25">
      <c r="A1839" s="118" t="s">
        <v>1531</v>
      </c>
      <c r="B1839" s="75" t="s">
        <v>125</v>
      </c>
      <c r="C1839" s="75"/>
      <c r="D1839" s="75" t="s">
        <v>122</v>
      </c>
      <c r="E1839" s="75">
        <v>24</v>
      </c>
      <c r="F1839" s="119">
        <v>46139.504166666666</v>
      </c>
      <c r="G1839" s="120">
        <v>46139.520833333336</v>
      </c>
    </row>
    <row r="1840" spans="1:7" x14ac:dyDescent="0.25">
      <c r="A1840" s="121" t="s">
        <v>1531</v>
      </c>
      <c r="B1840" s="77" t="s">
        <v>126</v>
      </c>
      <c r="C1840" s="77"/>
      <c r="D1840" s="77" t="s">
        <v>124</v>
      </c>
      <c r="E1840" s="77">
        <v>30</v>
      </c>
      <c r="F1840" s="122">
        <v>46139.520833333336</v>
      </c>
      <c r="G1840" s="123">
        <v>46139.541666666664</v>
      </c>
    </row>
    <row r="1841" spans="1:7" x14ac:dyDescent="0.25">
      <c r="A1841" s="118" t="s">
        <v>1531</v>
      </c>
      <c r="B1841" s="75" t="s">
        <v>125</v>
      </c>
      <c r="C1841" s="75"/>
      <c r="D1841" s="75" t="s">
        <v>122</v>
      </c>
      <c r="E1841" s="75">
        <v>3</v>
      </c>
      <c r="F1841" s="119">
        <v>46139.541666666664</v>
      </c>
      <c r="G1841" s="120">
        <v>46139.543749999997</v>
      </c>
    </row>
    <row r="1842" spans="1:7" x14ac:dyDescent="0.25">
      <c r="A1842" s="121" t="s">
        <v>1531</v>
      </c>
      <c r="B1842" s="77" t="s">
        <v>135</v>
      </c>
      <c r="C1842" s="77"/>
      <c r="D1842" s="77" t="s">
        <v>124</v>
      </c>
      <c r="E1842" s="77">
        <v>6</v>
      </c>
      <c r="F1842" s="122">
        <v>46139.543749999997</v>
      </c>
      <c r="G1842" s="123">
        <v>46139.54791666667</v>
      </c>
    </row>
    <row r="1843" spans="1:7" x14ac:dyDescent="0.25">
      <c r="A1843" s="118" t="s">
        <v>1531</v>
      </c>
      <c r="B1843" s="75" t="s">
        <v>125</v>
      </c>
      <c r="C1843" s="75"/>
      <c r="D1843" s="75" t="s">
        <v>122</v>
      </c>
      <c r="E1843" s="75">
        <v>27</v>
      </c>
      <c r="F1843" s="119">
        <v>46139.54791666667</v>
      </c>
      <c r="G1843" s="120">
        <v>46139.566666666666</v>
      </c>
    </row>
    <row r="1844" spans="1:7" x14ac:dyDescent="0.25">
      <c r="A1844" s="121" t="s">
        <v>1531</v>
      </c>
      <c r="B1844" s="77" t="s">
        <v>129</v>
      </c>
      <c r="C1844" s="77"/>
      <c r="D1844" s="77" t="s">
        <v>124</v>
      </c>
      <c r="E1844" s="77">
        <v>234</v>
      </c>
      <c r="F1844" s="122">
        <v>46139.566666666666</v>
      </c>
      <c r="G1844" s="123">
        <v>46139.729166666664</v>
      </c>
    </row>
    <row r="1845" spans="1:7" x14ac:dyDescent="0.25">
      <c r="A1845" s="118" t="s">
        <v>1531</v>
      </c>
      <c r="B1845" s="75" t="s">
        <v>123</v>
      </c>
      <c r="C1845" s="75"/>
      <c r="D1845" s="75" t="s">
        <v>124</v>
      </c>
      <c r="E1845" s="75">
        <v>60</v>
      </c>
      <c r="F1845" s="119">
        <v>46139.729166666664</v>
      </c>
      <c r="G1845" s="120">
        <v>46139.770833333336</v>
      </c>
    </row>
    <row r="1846" spans="1:7" x14ac:dyDescent="0.25">
      <c r="A1846" s="121" t="s">
        <v>1531</v>
      </c>
      <c r="B1846" s="77" t="s">
        <v>125</v>
      </c>
      <c r="C1846" s="77"/>
      <c r="D1846" s="77" t="s">
        <v>122</v>
      </c>
      <c r="E1846" s="77">
        <v>90</v>
      </c>
      <c r="F1846" s="122">
        <v>46140.375</v>
      </c>
      <c r="G1846" s="123">
        <v>46140.4375</v>
      </c>
    </row>
    <row r="1847" spans="1:7" x14ac:dyDescent="0.25">
      <c r="A1847" s="118" t="s">
        <v>1531</v>
      </c>
      <c r="B1847" s="75" t="s">
        <v>134</v>
      </c>
      <c r="C1847" s="75"/>
      <c r="D1847" s="75" t="s">
        <v>122</v>
      </c>
      <c r="E1847" s="75">
        <v>15</v>
      </c>
      <c r="F1847" s="119">
        <v>46140.4375</v>
      </c>
      <c r="G1847" s="120">
        <v>46140.447916666664</v>
      </c>
    </row>
    <row r="1848" spans="1:7" x14ac:dyDescent="0.25">
      <c r="A1848" s="121" t="s">
        <v>1531</v>
      </c>
      <c r="B1848" s="77" t="s">
        <v>125</v>
      </c>
      <c r="C1848" s="77"/>
      <c r="D1848" s="77" t="s">
        <v>122</v>
      </c>
      <c r="E1848" s="77">
        <v>150</v>
      </c>
      <c r="F1848" s="122">
        <v>46140.447916666664</v>
      </c>
      <c r="G1848" s="123">
        <v>46140.552083333336</v>
      </c>
    </row>
    <row r="1849" spans="1:7" x14ac:dyDescent="0.25">
      <c r="A1849" s="118" t="s">
        <v>1531</v>
      </c>
      <c r="B1849" s="75" t="s">
        <v>126</v>
      </c>
      <c r="C1849" s="75"/>
      <c r="D1849" s="75" t="s">
        <v>124</v>
      </c>
      <c r="E1849" s="75">
        <v>30</v>
      </c>
      <c r="F1849" s="119">
        <v>46140.552083333336</v>
      </c>
      <c r="G1849" s="120">
        <v>46140.572916666664</v>
      </c>
    </row>
    <row r="1850" spans="1:7" x14ac:dyDescent="0.25">
      <c r="A1850" s="121" t="s">
        <v>1531</v>
      </c>
      <c r="B1850" s="77" t="s">
        <v>125</v>
      </c>
      <c r="C1850" s="77"/>
      <c r="D1850" s="77" t="s">
        <v>122</v>
      </c>
      <c r="E1850" s="77">
        <v>9</v>
      </c>
      <c r="F1850" s="122">
        <v>46140.572916666664</v>
      </c>
      <c r="G1850" s="123">
        <v>46140.57916666667</v>
      </c>
    </row>
    <row r="1851" spans="1:7" x14ac:dyDescent="0.25">
      <c r="A1851" s="118" t="s">
        <v>1531</v>
      </c>
      <c r="B1851" s="75" t="s">
        <v>135</v>
      </c>
      <c r="C1851" s="75" t="s">
        <v>161</v>
      </c>
      <c r="D1851" s="75" t="s">
        <v>124</v>
      </c>
      <c r="E1851" s="75">
        <v>7</v>
      </c>
      <c r="F1851" s="119">
        <v>46140.57916666667</v>
      </c>
      <c r="G1851" s="120">
        <v>46140.584027777775</v>
      </c>
    </row>
    <row r="1852" spans="1:7" x14ac:dyDescent="0.25">
      <c r="A1852" s="121" t="s">
        <v>1531</v>
      </c>
      <c r="B1852" s="77" t="s">
        <v>125</v>
      </c>
      <c r="C1852" s="77"/>
      <c r="D1852" s="77" t="s">
        <v>122</v>
      </c>
      <c r="E1852" s="77">
        <v>119</v>
      </c>
      <c r="F1852" s="122">
        <v>46140.584027777775</v>
      </c>
      <c r="G1852" s="123">
        <v>46140.666666666664</v>
      </c>
    </row>
    <row r="1853" spans="1:7" x14ac:dyDescent="0.25">
      <c r="A1853" s="118" t="s">
        <v>1531</v>
      </c>
      <c r="B1853" s="75" t="s">
        <v>134</v>
      </c>
      <c r="C1853" s="75"/>
      <c r="D1853" s="75" t="s">
        <v>122</v>
      </c>
      <c r="E1853" s="75">
        <v>15</v>
      </c>
      <c r="F1853" s="119">
        <v>46140.666666666664</v>
      </c>
      <c r="G1853" s="120">
        <v>46140.677083333336</v>
      </c>
    </row>
    <row r="1854" spans="1:7" x14ac:dyDescent="0.25">
      <c r="A1854" s="121" t="s">
        <v>1531</v>
      </c>
      <c r="B1854" s="77" t="s">
        <v>125</v>
      </c>
      <c r="C1854" s="77"/>
      <c r="D1854" s="77" t="s">
        <v>122</v>
      </c>
      <c r="E1854" s="77">
        <v>10</v>
      </c>
      <c r="F1854" s="122">
        <v>46140.677083333336</v>
      </c>
      <c r="G1854" s="123">
        <v>46140.684027777781</v>
      </c>
    </row>
    <row r="1855" spans="1:7" x14ac:dyDescent="0.25">
      <c r="A1855" s="118" t="s">
        <v>1531</v>
      </c>
      <c r="B1855" s="75" t="s">
        <v>135</v>
      </c>
      <c r="C1855" s="75"/>
      <c r="D1855" s="75" t="s">
        <v>124</v>
      </c>
      <c r="E1855" s="75">
        <v>5</v>
      </c>
      <c r="F1855" s="119">
        <v>46140.684027777781</v>
      </c>
      <c r="G1855" s="120">
        <v>46140.6875</v>
      </c>
    </row>
    <row r="1856" spans="1:7" x14ac:dyDescent="0.25">
      <c r="A1856" s="121" t="s">
        <v>1531</v>
      </c>
      <c r="B1856" s="77" t="s">
        <v>125</v>
      </c>
      <c r="C1856" s="77"/>
      <c r="D1856" s="77" t="s">
        <v>122</v>
      </c>
      <c r="E1856" s="77">
        <v>19</v>
      </c>
      <c r="F1856" s="122">
        <v>46140.6875</v>
      </c>
      <c r="G1856" s="123">
        <v>46140.700694444444</v>
      </c>
    </row>
    <row r="1857" spans="1:7" x14ac:dyDescent="0.25">
      <c r="A1857" s="118" t="s">
        <v>1531</v>
      </c>
      <c r="B1857" s="75" t="s">
        <v>156</v>
      </c>
      <c r="C1857" s="75"/>
      <c r="D1857" s="75" t="s">
        <v>122</v>
      </c>
      <c r="E1857" s="75">
        <v>7</v>
      </c>
      <c r="F1857" s="119">
        <v>46140.700694444444</v>
      </c>
      <c r="G1857" s="120">
        <v>46140.705555555556</v>
      </c>
    </row>
    <row r="1858" spans="1:7" x14ac:dyDescent="0.25">
      <c r="A1858" s="121" t="s">
        <v>1531</v>
      </c>
      <c r="B1858" s="77" t="s">
        <v>125</v>
      </c>
      <c r="C1858" s="77"/>
      <c r="D1858" s="77" t="s">
        <v>122</v>
      </c>
      <c r="E1858" s="77">
        <v>34</v>
      </c>
      <c r="F1858" s="122">
        <v>46140.705555555556</v>
      </c>
      <c r="G1858" s="123">
        <v>46140.729166666664</v>
      </c>
    </row>
    <row r="1859" spans="1:7" x14ac:dyDescent="0.25">
      <c r="A1859" s="118" t="s">
        <v>1531</v>
      </c>
      <c r="B1859" s="75" t="s">
        <v>123</v>
      </c>
      <c r="C1859" s="75"/>
      <c r="D1859" s="75" t="s">
        <v>124</v>
      </c>
      <c r="E1859" s="75">
        <v>60</v>
      </c>
      <c r="F1859" s="119">
        <v>46140.729166666664</v>
      </c>
      <c r="G1859" s="120">
        <v>46140.770833333336</v>
      </c>
    </row>
    <row r="1860" spans="1:7" x14ac:dyDescent="0.25">
      <c r="A1860" s="121" t="s">
        <v>1531</v>
      </c>
      <c r="B1860" s="77" t="s">
        <v>150</v>
      </c>
      <c r="C1860" s="77"/>
      <c r="D1860" s="77" t="s">
        <v>122</v>
      </c>
      <c r="E1860" s="77">
        <v>120</v>
      </c>
      <c r="F1860" s="122">
        <v>46141.416666666664</v>
      </c>
      <c r="G1860" s="123">
        <v>46141.5</v>
      </c>
    </row>
    <row r="1861" spans="1:7" x14ac:dyDescent="0.25">
      <c r="A1861" s="118" t="s">
        <v>1531</v>
      </c>
      <c r="B1861" s="75" t="s">
        <v>134</v>
      </c>
      <c r="C1861" s="75"/>
      <c r="D1861" s="75" t="s">
        <v>122</v>
      </c>
      <c r="E1861" s="75">
        <v>15</v>
      </c>
      <c r="F1861" s="119">
        <v>46141.5</v>
      </c>
      <c r="G1861" s="120">
        <v>46141.510416666664</v>
      </c>
    </row>
    <row r="1862" spans="1:7" x14ac:dyDescent="0.25">
      <c r="A1862" s="121" t="s">
        <v>1531</v>
      </c>
      <c r="B1862" s="77" t="s">
        <v>150</v>
      </c>
      <c r="C1862" s="77"/>
      <c r="D1862" s="77" t="s">
        <v>122</v>
      </c>
      <c r="E1862" s="77">
        <v>13</v>
      </c>
      <c r="F1862" s="122">
        <v>46141.510416666664</v>
      </c>
      <c r="G1862" s="123">
        <v>46141.519444444442</v>
      </c>
    </row>
    <row r="1863" spans="1:7" x14ac:dyDescent="0.25">
      <c r="A1863" s="118" t="s">
        <v>1531</v>
      </c>
      <c r="B1863" s="75" t="s">
        <v>135</v>
      </c>
      <c r="C1863" s="75"/>
      <c r="D1863" s="75" t="s">
        <v>124</v>
      </c>
      <c r="E1863" s="75">
        <v>69</v>
      </c>
      <c r="F1863" s="119">
        <v>46141.519444444442</v>
      </c>
      <c r="G1863" s="120">
        <v>46141.567361111112</v>
      </c>
    </row>
    <row r="1864" spans="1:7" x14ac:dyDescent="0.25">
      <c r="A1864" s="121" t="s">
        <v>1531</v>
      </c>
      <c r="B1864" s="77" t="s">
        <v>150</v>
      </c>
      <c r="C1864" s="77"/>
      <c r="D1864" s="77" t="s">
        <v>122</v>
      </c>
      <c r="E1864" s="77">
        <v>23</v>
      </c>
      <c r="F1864" s="122">
        <v>46141.567361111112</v>
      </c>
      <c r="G1864" s="123">
        <v>46141.583333333336</v>
      </c>
    </row>
    <row r="1865" spans="1:7" x14ac:dyDescent="0.25">
      <c r="A1865" s="118" t="s">
        <v>1531</v>
      </c>
      <c r="B1865" s="75" t="s">
        <v>126</v>
      </c>
      <c r="C1865" s="75"/>
      <c r="D1865" s="75" t="s">
        <v>124</v>
      </c>
      <c r="E1865" s="75">
        <v>30</v>
      </c>
      <c r="F1865" s="119">
        <v>46141.583333333336</v>
      </c>
      <c r="G1865" s="120">
        <v>46141.604166666664</v>
      </c>
    </row>
    <row r="1866" spans="1:7" x14ac:dyDescent="0.25">
      <c r="A1866" s="121" t="s">
        <v>1531</v>
      </c>
      <c r="B1866" s="77" t="s">
        <v>150</v>
      </c>
      <c r="C1866" s="77"/>
      <c r="D1866" s="77" t="s">
        <v>122</v>
      </c>
      <c r="E1866" s="77">
        <v>90</v>
      </c>
      <c r="F1866" s="122">
        <v>46141.604166666664</v>
      </c>
      <c r="G1866" s="123">
        <v>46141.666666666664</v>
      </c>
    </row>
    <row r="1867" spans="1:7" x14ac:dyDescent="0.25">
      <c r="A1867" s="118" t="s">
        <v>1531</v>
      </c>
      <c r="B1867" s="75" t="s">
        <v>134</v>
      </c>
      <c r="C1867" s="75"/>
      <c r="D1867" s="75" t="s">
        <v>122</v>
      </c>
      <c r="E1867" s="75">
        <v>15</v>
      </c>
      <c r="F1867" s="119">
        <v>46141.666666666664</v>
      </c>
      <c r="G1867" s="120">
        <v>46141.677083333336</v>
      </c>
    </row>
    <row r="1868" spans="1:7" x14ac:dyDescent="0.25">
      <c r="A1868" s="121" t="s">
        <v>1531</v>
      </c>
      <c r="B1868" s="77" t="s">
        <v>150</v>
      </c>
      <c r="C1868" s="77"/>
      <c r="D1868" s="77" t="s">
        <v>122</v>
      </c>
      <c r="E1868" s="77">
        <v>105</v>
      </c>
      <c r="F1868" s="122">
        <v>46141.677083333336</v>
      </c>
      <c r="G1868" s="123">
        <v>46141.75</v>
      </c>
    </row>
    <row r="1869" spans="1:7" x14ac:dyDescent="0.25">
      <c r="A1869" s="118" t="s">
        <v>1531</v>
      </c>
      <c r="B1869" s="75" t="s">
        <v>123</v>
      </c>
      <c r="C1869" s="75"/>
      <c r="D1869" s="75" t="s">
        <v>124</v>
      </c>
      <c r="E1869" s="75">
        <v>60</v>
      </c>
      <c r="F1869" s="119">
        <v>46141.75</v>
      </c>
      <c r="G1869" s="120">
        <v>46141.791666666664</v>
      </c>
    </row>
    <row r="1870" spans="1:7" x14ac:dyDescent="0.25">
      <c r="A1870" s="121" t="s">
        <v>1531</v>
      </c>
      <c r="B1870" s="77" t="s">
        <v>133</v>
      </c>
      <c r="C1870" s="77"/>
      <c r="D1870" s="77" t="s">
        <v>124</v>
      </c>
      <c r="E1870" s="77">
        <v>9</v>
      </c>
      <c r="F1870" s="122">
        <v>46142.416666666664</v>
      </c>
      <c r="G1870" s="123">
        <v>46142.42291666667</v>
      </c>
    </row>
    <row r="1871" spans="1:7" x14ac:dyDescent="0.25">
      <c r="A1871" s="118" t="s">
        <v>1531</v>
      </c>
      <c r="B1871" s="75" t="s">
        <v>150</v>
      </c>
      <c r="C1871" s="75"/>
      <c r="D1871" s="75" t="s">
        <v>122</v>
      </c>
      <c r="E1871" s="75">
        <v>111</v>
      </c>
      <c r="F1871" s="119">
        <v>46142.42291666667</v>
      </c>
      <c r="G1871" s="120">
        <v>46142.5</v>
      </c>
    </row>
    <row r="1872" spans="1:7" x14ac:dyDescent="0.25">
      <c r="A1872" s="121" t="s">
        <v>1531</v>
      </c>
      <c r="B1872" s="77" t="s">
        <v>134</v>
      </c>
      <c r="C1872" s="77"/>
      <c r="D1872" s="77" t="s">
        <v>122</v>
      </c>
      <c r="E1872" s="77">
        <v>15</v>
      </c>
      <c r="F1872" s="122">
        <v>46142.5</v>
      </c>
      <c r="G1872" s="123">
        <v>46142.510416666664</v>
      </c>
    </row>
    <row r="1873" spans="1:7" x14ac:dyDescent="0.25">
      <c r="A1873" s="118" t="s">
        <v>1531</v>
      </c>
      <c r="B1873" s="75" t="s">
        <v>150</v>
      </c>
      <c r="C1873" s="75"/>
      <c r="D1873" s="75" t="s">
        <v>122</v>
      </c>
      <c r="E1873" s="75">
        <v>105</v>
      </c>
      <c r="F1873" s="119">
        <v>46142.510416666664</v>
      </c>
      <c r="G1873" s="120">
        <v>46142.583333333336</v>
      </c>
    </row>
    <row r="1874" spans="1:7" x14ac:dyDescent="0.25">
      <c r="A1874" s="121" t="s">
        <v>1531</v>
      </c>
      <c r="B1874" s="77" t="s">
        <v>126</v>
      </c>
      <c r="C1874" s="77"/>
      <c r="D1874" s="77" t="s">
        <v>124</v>
      </c>
      <c r="E1874" s="77">
        <v>30</v>
      </c>
      <c r="F1874" s="122">
        <v>46142.583333333336</v>
      </c>
      <c r="G1874" s="123">
        <v>46142.604166666664</v>
      </c>
    </row>
    <row r="1875" spans="1:7" x14ac:dyDescent="0.25">
      <c r="A1875" s="118" t="s">
        <v>1531</v>
      </c>
      <c r="B1875" s="75" t="s">
        <v>150</v>
      </c>
      <c r="C1875" s="75"/>
      <c r="D1875" s="75" t="s">
        <v>122</v>
      </c>
      <c r="E1875" s="75">
        <v>90</v>
      </c>
      <c r="F1875" s="119">
        <v>46142.604166666664</v>
      </c>
      <c r="G1875" s="120">
        <v>46142.666666666664</v>
      </c>
    </row>
    <row r="1876" spans="1:7" x14ac:dyDescent="0.25">
      <c r="A1876" s="121" t="s">
        <v>1531</v>
      </c>
      <c r="B1876" s="77" t="s">
        <v>134</v>
      </c>
      <c r="C1876" s="77"/>
      <c r="D1876" s="77" t="s">
        <v>122</v>
      </c>
      <c r="E1876" s="77">
        <v>15</v>
      </c>
      <c r="F1876" s="122">
        <v>46142.666666666664</v>
      </c>
      <c r="G1876" s="123">
        <v>46142.677083333336</v>
      </c>
    </row>
    <row r="1877" spans="1:7" x14ac:dyDescent="0.25">
      <c r="A1877" s="118" t="s">
        <v>1531</v>
      </c>
      <c r="B1877" s="75" t="s">
        <v>150</v>
      </c>
      <c r="C1877" s="75"/>
      <c r="D1877" s="75" t="s">
        <v>122</v>
      </c>
      <c r="E1877" s="75">
        <v>105</v>
      </c>
      <c r="F1877" s="119">
        <v>46142.677083333336</v>
      </c>
      <c r="G1877" s="120">
        <v>46142.75</v>
      </c>
    </row>
    <row r="1878" spans="1:7" x14ac:dyDescent="0.25">
      <c r="A1878" s="121" t="s">
        <v>1531</v>
      </c>
      <c r="B1878" s="77" t="s">
        <v>123</v>
      </c>
      <c r="C1878" s="77"/>
      <c r="D1878" s="77" t="s">
        <v>124</v>
      </c>
      <c r="E1878" s="77">
        <v>60</v>
      </c>
      <c r="F1878" s="122">
        <v>46142.75</v>
      </c>
      <c r="G1878" s="123">
        <v>46142.791666666664</v>
      </c>
    </row>
    <row r="1879" spans="1:7" x14ac:dyDescent="0.25">
      <c r="A1879" s="118" t="s">
        <v>72</v>
      </c>
      <c r="B1879" s="75" t="s">
        <v>133</v>
      </c>
      <c r="C1879" s="75"/>
      <c r="D1879" s="75" t="s">
        <v>124</v>
      </c>
      <c r="E1879" s="75">
        <v>8</v>
      </c>
      <c r="F1879" s="119">
        <v>46113.375</v>
      </c>
      <c r="G1879" s="120">
        <v>46113.380555555559</v>
      </c>
    </row>
    <row r="1880" spans="1:7" x14ac:dyDescent="0.25">
      <c r="A1880" s="121" t="s">
        <v>72</v>
      </c>
      <c r="B1880" s="77" t="s">
        <v>125</v>
      </c>
      <c r="C1880" s="77"/>
      <c r="D1880" s="77" t="s">
        <v>122</v>
      </c>
      <c r="E1880" s="77">
        <v>97</v>
      </c>
      <c r="F1880" s="122">
        <v>46113.380555555559</v>
      </c>
      <c r="G1880" s="123">
        <v>46113.447916666664</v>
      </c>
    </row>
    <row r="1881" spans="1:7" x14ac:dyDescent="0.25">
      <c r="A1881" s="118" t="s">
        <v>72</v>
      </c>
      <c r="B1881" s="75" t="s">
        <v>134</v>
      </c>
      <c r="C1881" s="75"/>
      <c r="D1881" s="75" t="s">
        <v>122</v>
      </c>
      <c r="E1881" s="75">
        <v>15</v>
      </c>
      <c r="F1881" s="119">
        <v>46113.447916666664</v>
      </c>
      <c r="G1881" s="120">
        <v>46113.458333333336</v>
      </c>
    </row>
    <row r="1882" spans="1:7" x14ac:dyDescent="0.25">
      <c r="A1882" s="121" t="s">
        <v>72</v>
      </c>
      <c r="B1882" s="77" t="s">
        <v>125</v>
      </c>
      <c r="C1882" s="77"/>
      <c r="D1882" s="77" t="s">
        <v>122</v>
      </c>
      <c r="E1882" s="77">
        <v>22</v>
      </c>
      <c r="F1882" s="122">
        <v>46113.458333333336</v>
      </c>
      <c r="G1882" s="123">
        <v>46113.473611111112</v>
      </c>
    </row>
    <row r="1883" spans="1:7" x14ac:dyDescent="0.25">
      <c r="A1883" s="118" t="s">
        <v>72</v>
      </c>
      <c r="B1883" s="75" t="s">
        <v>135</v>
      </c>
      <c r="C1883" s="75"/>
      <c r="D1883" s="75" t="s">
        <v>124</v>
      </c>
      <c r="E1883" s="75">
        <v>6</v>
      </c>
      <c r="F1883" s="119">
        <v>46113.473611111112</v>
      </c>
      <c r="G1883" s="120">
        <v>46113.477777777778</v>
      </c>
    </row>
    <row r="1884" spans="1:7" x14ac:dyDescent="0.25">
      <c r="A1884" s="121" t="s">
        <v>72</v>
      </c>
      <c r="B1884" s="77" t="s">
        <v>125</v>
      </c>
      <c r="C1884" s="77"/>
      <c r="D1884" s="77" t="s">
        <v>122</v>
      </c>
      <c r="E1884" s="77">
        <v>122</v>
      </c>
      <c r="F1884" s="122">
        <v>46113.477777777778</v>
      </c>
      <c r="G1884" s="123">
        <v>46113.5625</v>
      </c>
    </row>
    <row r="1885" spans="1:7" x14ac:dyDescent="0.25">
      <c r="A1885" s="118" t="s">
        <v>72</v>
      </c>
      <c r="B1885" s="75" t="s">
        <v>126</v>
      </c>
      <c r="C1885" s="75"/>
      <c r="D1885" s="75" t="s">
        <v>124</v>
      </c>
      <c r="E1885" s="75">
        <v>30</v>
      </c>
      <c r="F1885" s="119">
        <v>46113.5625</v>
      </c>
      <c r="G1885" s="120">
        <v>46113.583333333336</v>
      </c>
    </row>
    <row r="1886" spans="1:7" x14ac:dyDescent="0.25">
      <c r="A1886" s="121" t="s">
        <v>72</v>
      </c>
      <c r="B1886" s="77" t="s">
        <v>135</v>
      </c>
      <c r="C1886" s="77"/>
      <c r="D1886" s="77" t="s">
        <v>124</v>
      </c>
      <c r="E1886" s="77">
        <v>6</v>
      </c>
      <c r="F1886" s="122">
        <v>46113.583333333336</v>
      </c>
      <c r="G1886" s="123">
        <v>46113.587500000001</v>
      </c>
    </row>
    <row r="1887" spans="1:7" x14ac:dyDescent="0.25">
      <c r="A1887" s="118" t="s">
        <v>72</v>
      </c>
      <c r="B1887" s="75" t="s">
        <v>125</v>
      </c>
      <c r="C1887" s="75"/>
      <c r="D1887" s="75" t="s">
        <v>122</v>
      </c>
      <c r="E1887" s="75">
        <v>84</v>
      </c>
      <c r="F1887" s="119">
        <v>46113.587500000001</v>
      </c>
      <c r="G1887" s="120">
        <v>46113.645833333336</v>
      </c>
    </row>
    <row r="1888" spans="1:7" x14ac:dyDescent="0.25">
      <c r="A1888" s="121" t="s">
        <v>72</v>
      </c>
      <c r="B1888" s="77" t="s">
        <v>134</v>
      </c>
      <c r="C1888" s="77"/>
      <c r="D1888" s="77" t="s">
        <v>122</v>
      </c>
      <c r="E1888" s="77">
        <v>15</v>
      </c>
      <c r="F1888" s="122">
        <v>46113.645833333336</v>
      </c>
      <c r="G1888" s="123">
        <v>46113.65625</v>
      </c>
    </row>
    <row r="1889" spans="1:7" x14ac:dyDescent="0.25">
      <c r="A1889" s="118" t="s">
        <v>72</v>
      </c>
      <c r="B1889" s="75" t="s">
        <v>125</v>
      </c>
      <c r="C1889" s="75"/>
      <c r="D1889" s="75" t="s">
        <v>122</v>
      </c>
      <c r="E1889" s="75">
        <v>105</v>
      </c>
      <c r="F1889" s="119">
        <v>46113.65625</v>
      </c>
      <c r="G1889" s="120">
        <v>46113.729166666664</v>
      </c>
    </row>
    <row r="1890" spans="1:7" x14ac:dyDescent="0.25">
      <c r="A1890" s="121" t="s">
        <v>72</v>
      </c>
      <c r="B1890" s="77" t="s">
        <v>123</v>
      </c>
      <c r="C1890" s="77"/>
      <c r="D1890" s="77" t="s">
        <v>124</v>
      </c>
      <c r="E1890" s="77">
        <v>60</v>
      </c>
      <c r="F1890" s="122">
        <v>46113.729166666664</v>
      </c>
      <c r="G1890" s="123">
        <v>46113.770833333336</v>
      </c>
    </row>
    <row r="1891" spans="1:7" x14ac:dyDescent="0.25">
      <c r="A1891" s="118" t="s">
        <v>72</v>
      </c>
      <c r="B1891" s="75" t="s">
        <v>153</v>
      </c>
      <c r="C1891" s="75" t="s">
        <v>8728</v>
      </c>
      <c r="D1891" s="75" t="s">
        <v>124</v>
      </c>
      <c r="E1891" s="75">
        <v>39</v>
      </c>
      <c r="F1891" s="119">
        <v>46114.375</v>
      </c>
      <c r="G1891" s="120">
        <v>46114.402083333334</v>
      </c>
    </row>
    <row r="1892" spans="1:7" x14ac:dyDescent="0.25">
      <c r="A1892" s="121" t="s">
        <v>72</v>
      </c>
      <c r="B1892" s="77" t="s">
        <v>125</v>
      </c>
      <c r="C1892" s="77"/>
      <c r="D1892" s="77" t="s">
        <v>122</v>
      </c>
      <c r="E1892" s="77">
        <v>66</v>
      </c>
      <c r="F1892" s="122">
        <v>46114.402083333334</v>
      </c>
      <c r="G1892" s="123">
        <v>46114.447916666664</v>
      </c>
    </row>
    <row r="1893" spans="1:7" x14ac:dyDescent="0.25">
      <c r="A1893" s="118" t="s">
        <v>72</v>
      </c>
      <c r="B1893" s="75" t="s">
        <v>134</v>
      </c>
      <c r="C1893" s="75"/>
      <c r="D1893" s="75" t="s">
        <v>122</v>
      </c>
      <c r="E1893" s="75">
        <v>15</v>
      </c>
      <c r="F1893" s="119">
        <v>46114.447916666664</v>
      </c>
      <c r="G1893" s="120">
        <v>46114.458333333336</v>
      </c>
    </row>
    <row r="1894" spans="1:7" x14ac:dyDescent="0.25">
      <c r="A1894" s="121" t="s">
        <v>72</v>
      </c>
      <c r="B1894" s="77" t="s">
        <v>142</v>
      </c>
      <c r="C1894" s="77" t="s">
        <v>8706</v>
      </c>
      <c r="D1894" s="77" t="s">
        <v>122</v>
      </c>
      <c r="E1894" s="77">
        <v>15</v>
      </c>
      <c r="F1894" s="122">
        <v>46114.458333333336</v>
      </c>
      <c r="G1894" s="123">
        <v>46114.46875</v>
      </c>
    </row>
    <row r="1895" spans="1:7" x14ac:dyDescent="0.25">
      <c r="A1895" s="118" t="s">
        <v>72</v>
      </c>
      <c r="B1895" s="75" t="s">
        <v>125</v>
      </c>
      <c r="C1895" s="75"/>
      <c r="D1895" s="75" t="s">
        <v>122</v>
      </c>
      <c r="E1895" s="75">
        <v>105</v>
      </c>
      <c r="F1895" s="119">
        <v>46114.46875</v>
      </c>
      <c r="G1895" s="120">
        <v>46114.541666666664</v>
      </c>
    </row>
    <row r="1896" spans="1:7" x14ac:dyDescent="0.25">
      <c r="A1896" s="121" t="s">
        <v>72</v>
      </c>
      <c r="B1896" s="77" t="s">
        <v>154</v>
      </c>
      <c r="C1896" s="77" t="s">
        <v>8682</v>
      </c>
      <c r="D1896" s="77" t="s">
        <v>122</v>
      </c>
      <c r="E1896" s="77">
        <v>20</v>
      </c>
      <c r="F1896" s="122">
        <v>46114.541666666664</v>
      </c>
      <c r="G1896" s="123">
        <v>46114.555555555555</v>
      </c>
    </row>
    <row r="1897" spans="1:7" x14ac:dyDescent="0.25">
      <c r="A1897" s="118" t="s">
        <v>72</v>
      </c>
      <c r="B1897" s="75" t="s">
        <v>155</v>
      </c>
      <c r="C1897" s="75"/>
      <c r="D1897" s="75" t="s">
        <v>122</v>
      </c>
      <c r="E1897" s="75">
        <v>12</v>
      </c>
      <c r="F1897" s="119">
        <v>46114.555555555555</v>
      </c>
      <c r="G1897" s="120">
        <v>46114.563888888886</v>
      </c>
    </row>
    <row r="1898" spans="1:7" x14ac:dyDescent="0.25">
      <c r="A1898" s="121" t="s">
        <v>72</v>
      </c>
      <c r="B1898" s="77" t="s">
        <v>125</v>
      </c>
      <c r="C1898" s="77"/>
      <c r="D1898" s="77" t="s">
        <v>122</v>
      </c>
      <c r="E1898" s="77">
        <v>13</v>
      </c>
      <c r="F1898" s="122">
        <v>46114.563888888886</v>
      </c>
      <c r="G1898" s="123">
        <v>46114.572916666664</v>
      </c>
    </row>
    <row r="1899" spans="1:7" x14ac:dyDescent="0.25">
      <c r="A1899" s="118" t="s">
        <v>72</v>
      </c>
      <c r="B1899" s="75" t="s">
        <v>126</v>
      </c>
      <c r="C1899" s="75"/>
      <c r="D1899" s="75" t="s">
        <v>124</v>
      </c>
      <c r="E1899" s="75">
        <v>30</v>
      </c>
      <c r="F1899" s="119">
        <v>46114.572916666664</v>
      </c>
      <c r="G1899" s="120">
        <v>46114.59375</v>
      </c>
    </row>
    <row r="1900" spans="1:7" x14ac:dyDescent="0.25">
      <c r="A1900" s="121" t="s">
        <v>72</v>
      </c>
      <c r="B1900" s="77" t="s">
        <v>125</v>
      </c>
      <c r="C1900" s="77"/>
      <c r="D1900" s="77" t="s">
        <v>122</v>
      </c>
      <c r="E1900" s="77">
        <v>120</v>
      </c>
      <c r="F1900" s="122">
        <v>46114.59375</v>
      </c>
      <c r="G1900" s="123">
        <v>46114.677083333336</v>
      </c>
    </row>
    <row r="1901" spans="1:7" x14ac:dyDescent="0.25">
      <c r="A1901" s="118" t="s">
        <v>72</v>
      </c>
      <c r="B1901" s="75" t="s">
        <v>134</v>
      </c>
      <c r="C1901" s="75"/>
      <c r="D1901" s="75" t="s">
        <v>122</v>
      </c>
      <c r="E1901" s="75">
        <v>15</v>
      </c>
      <c r="F1901" s="119">
        <v>46114.677083333336</v>
      </c>
      <c r="G1901" s="120">
        <v>46114.6875</v>
      </c>
    </row>
    <row r="1902" spans="1:7" x14ac:dyDescent="0.25">
      <c r="A1902" s="121" t="s">
        <v>72</v>
      </c>
      <c r="B1902" s="77" t="s">
        <v>125</v>
      </c>
      <c r="C1902" s="77"/>
      <c r="D1902" s="77" t="s">
        <v>122</v>
      </c>
      <c r="E1902" s="77">
        <v>10</v>
      </c>
      <c r="F1902" s="122">
        <v>46114.6875</v>
      </c>
      <c r="G1902" s="123">
        <v>46114.694444444445</v>
      </c>
    </row>
    <row r="1903" spans="1:7" x14ac:dyDescent="0.25">
      <c r="A1903" s="118" t="s">
        <v>72</v>
      </c>
      <c r="B1903" s="75" t="s">
        <v>135</v>
      </c>
      <c r="C1903" s="75"/>
      <c r="D1903" s="75" t="s">
        <v>124</v>
      </c>
      <c r="E1903" s="75">
        <v>8</v>
      </c>
      <c r="F1903" s="119">
        <v>46114.694444444445</v>
      </c>
      <c r="G1903" s="120">
        <v>46114.7</v>
      </c>
    </row>
    <row r="1904" spans="1:7" x14ac:dyDescent="0.25">
      <c r="A1904" s="121" t="s">
        <v>72</v>
      </c>
      <c r="B1904" s="77" t="s">
        <v>125</v>
      </c>
      <c r="C1904" s="77"/>
      <c r="D1904" s="77" t="s">
        <v>122</v>
      </c>
      <c r="E1904" s="77">
        <v>42</v>
      </c>
      <c r="F1904" s="122">
        <v>46114.7</v>
      </c>
      <c r="G1904" s="123">
        <v>46114.729166666664</v>
      </c>
    </row>
    <row r="1905" spans="1:7" x14ac:dyDescent="0.25">
      <c r="A1905" s="118" t="s">
        <v>72</v>
      </c>
      <c r="B1905" s="75" t="s">
        <v>123</v>
      </c>
      <c r="C1905" s="75"/>
      <c r="D1905" s="75" t="s">
        <v>124</v>
      </c>
      <c r="E1905" s="75">
        <v>60</v>
      </c>
      <c r="F1905" s="119">
        <v>46114.729166666664</v>
      </c>
      <c r="G1905" s="120">
        <v>46114.770833333336</v>
      </c>
    </row>
    <row r="1906" spans="1:7" x14ac:dyDescent="0.25">
      <c r="A1906" s="121" t="s">
        <v>72</v>
      </c>
      <c r="B1906" s="77" t="s">
        <v>125</v>
      </c>
      <c r="C1906" s="77"/>
      <c r="D1906" s="77" t="s">
        <v>122</v>
      </c>
      <c r="E1906" s="77">
        <v>47</v>
      </c>
      <c r="F1906" s="122">
        <v>46115.375</v>
      </c>
      <c r="G1906" s="123">
        <v>46115.407638888886</v>
      </c>
    </row>
    <row r="1907" spans="1:7" x14ac:dyDescent="0.25">
      <c r="A1907" s="118" t="s">
        <v>72</v>
      </c>
      <c r="B1907" s="75" t="s">
        <v>135</v>
      </c>
      <c r="C1907" s="75"/>
      <c r="D1907" s="75" t="s">
        <v>124</v>
      </c>
      <c r="E1907" s="75">
        <v>8</v>
      </c>
      <c r="F1907" s="119">
        <v>46115.407638888886</v>
      </c>
      <c r="G1907" s="120">
        <v>46115.413194444445</v>
      </c>
    </row>
    <row r="1908" spans="1:7" x14ac:dyDescent="0.25">
      <c r="A1908" s="121" t="s">
        <v>72</v>
      </c>
      <c r="B1908" s="77" t="s">
        <v>125</v>
      </c>
      <c r="C1908" s="77"/>
      <c r="D1908" s="77" t="s">
        <v>122</v>
      </c>
      <c r="E1908" s="77">
        <v>20</v>
      </c>
      <c r="F1908" s="122">
        <v>46115.413194444445</v>
      </c>
      <c r="G1908" s="123">
        <v>46115.427083333336</v>
      </c>
    </row>
    <row r="1909" spans="1:7" x14ac:dyDescent="0.25">
      <c r="A1909" s="118" t="s">
        <v>72</v>
      </c>
      <c r="B1909" s="75" t="s">
        <v>134</v>
      </c>
      <c r="C1909" s="75"/>
      <c r="D1909" s="75" t="s">
        <v>122</v>
      </c>
      <c r="E1909" s="75">
        <v>15</v>
      </c>
      <c r="F1909" s="119">
        <v>46115.427083333336</v>
      </c>
      <c r="G1909" s="120">
        <v>46115.4375</v>
      </c>
    </row>
    <row r="1910" spans="1:7" x14ac:dyDescent="0.25">
      <c r="A1910" s="121" t="s">
        <v>72</v>
      </c>
      <c r="B1910" s="77" t="s">
        <v>125</v>
      </c>
      <c r="C1910" s="77"/>
      <c r="D1910" s="77" t="s">
        <v>122</v>
      </c>
      <c r="E1910" s="77">
        <v>5</v>
      </c>
      <c r="F1910" s="122">
        <v>46115.4375</v>
      </c>
      <c r="G1910" s="123">
        <v>46115.440972222219</v>
      </c>
    </row>
    <row r="1911" spans="1:7" x14ac:dyDescent="0.25">
      <c r="A1911" s="118" t="s">
        <v>72</v>
      </c>
      <c r="B1911" s="75" t="s">
        <v>135</v>
      </c>
      <c r="C1911" s="75" t="s">
        <v>163</v>
      </c>
      <c r="D1911" s="75" t="s">
        <v>124</v>
      </c>
      <c r="E1911" s="75">
        <v>5</v>
      </c>
      <c r="F1911" s="119">
        <v>46115.440972222219</v>
      </c>
      <c r="G1911" s="120">
        <v>46115.444444444445</v>
      </c>
    </row>
    <row r="1912" spans="1:7" x14ac:dyDescent="0.25">
      <c r="A1912" s="121" t="s">
        <v>72</v>
      </c>
      <c r="B1912" s="77" t="s">
        <v>125</v>
      </c>
      <c r="C1912" s="77"/>
      <c r="D1912" s="77" t="s">
        <v>122</v>
      </c>
      <c r="E1912" s="77">
        <v>52</v>
      </c>
      <c r="F1912" s="122">
        <v>46115.444444444445</v>
      </c>
      <c r="G1912" s="123">
        <v>46115.480555555558</v>
      </c>
    </row>
    <row r="1913" spans="1:7" x14ac:dyDescent="0.25">
      <c r="A1913" s="118" t="s">
        <v>72</v>
      </c>
      <c r="B1913" s="75" t="s">
        <v>154</v>
      </c>
      <c r="C1913" s="75" t="s">
        <v>8729</v>
      </c>
      <c r="D1913" s="75" t="s">
        <v>122</v>
      </c>
      <c r="E1913" s="75">
        <v>15</v>
      </c>
      <c r="F1913" s="119">
        <v>46115.480555555558</v>
      </c>
      <c r="G1913" s="120">
        <v>46115.490972222222</v>
      </c>
    </row>
    <row r="1914" spans="1:7" x14ac:dyDescent="0.25">
      <c r="A1914" s="121" t="s">
        <v>72</v>
      </c>
      <c r="B1914" s="77" t="s">
        <v>125</v>
      </c>
      <c r="C1914" s="77"/>
      <c r="D1914" s="77" t="s">
        <v>122</v>
      </c>
      <c r="E1914" s="77">
        <v>43</v>
      </c>
      <c r="F1914" s="122">
        <v>46115.490972222222</v>
      </c>
      <c r="G1914" s="123">
        <v>46115.520833333336</v>
      </c>
    </row>
    <row r="1915" spans="1:7" x14ac:dyDescent="0.25">
      <c r="A1915" s="118" t="s">
        <v>72</v>
      </c>
      <c r="B1915" s="75" t="s">
        <v>142</v>
      </c>
      <c r="C1915" s="75" t="s">
        <v>143</v>
      </c>
      <c r="D1915" s="75" t="s">
        <v>122</v>
      </c>
      <c r="E1915" s="75">
        <v>30</v>
      </c>
      <c r="F1915" s="119">
        <v>46115.520833333336</v>
      </c>
      <c r="G1915" s="120">
        <v>46115.541666666664</v>
      </c>
    </row>
    <row r="1916" spans="1:7" x14ac:dyDescent="0.25">
      <c r="A1916" s="121" t="s">
        <v>72</v>
      </c>
      <c r="B1916" s="77" t="s">
        <v>125</v>
      </c>
      <c r="C1916" s="77"/>
      <c r="D1916" s="77" t="s">
        <v>122</v>
      </c>
      <c r="E1916" s="77">
        <v>30</v>
      </c>
      <c r="F1916" s="122">
        <v>46115.541666666664</v>
      </c>
      <c r="G1916" s="123">
        <v>46115.5625</v>
      </c>
    </row>
    <row r="1917" spans="1:7" x14ac:dyDescent="0.25">
      <c r="A1917" s="118" t="s">
        <v>72</v>
      </c>
      <c r="B1917" s="75" t="s">
        <v>126</v>
      </c>
      <c r="C1917" s="75"/>
      <c r="D1917" s="75" t="s">
        <v>124</v>
      </c>
      <c r="E1917" s="75">
        <v>30</v>
      </c>
      <c r="F1917" s="119">
        <v>46115.5625</v>
      </c>
      <c r="G1917" s="120">
        <v>46115.583333333336</v>
      </c>
    </row>
    <row r="1918" spans="1:7" x14ac:dyDescent="0.25">
      <c r="A1918" s="121" t="s">
        <v>72</v>
      </c>
      <c r="B1918" s="77" t="s">
        <v>135</v>
      </c>
      <c r="C1918" s="77"/>
      <c r="D1918" s="77" t="s">
        <v>124</v>
      </c>
      <c r="E1918" s="77">
        <v>9</v>
      </c>
      <c r="F1918" s="122">
        <v>46115.583333333336</v>
      </c>
      <c r="G1918" s="123">
        <v>46115.589583333334</v>
      </c>
    </row>
    <row r="1919" spans="1:7" x14ac:dyDescent="0.25">
      <c r="A1919" s="118" t="s">
        <v>72</v>
      </c>
      <c r="B1919" s="75" t="s">
        <v>125</v>
      </c>
      <c r="C1919" s="75"/>
      <c r="D1919" s="75" t="s">
        <v>122</v>
      </c>
      <c r="E1919" s="75">
        <v>19</v>
      </c>
      <c r="F1919" s="119">
        <v>46115.589583333334</v>
      </c>
      <c r="G1919" s="120">
        <v>46115.602777777778</v>
      </c>
    </row>
    <row r="1920" spans="1:7" x14ac:dyDescent="0.25">
      <c r="A1920" s="121" t="s">
        <v>72</v>
      </c>
      <c r="B1920" s="77" t="s">
        <v>135</v>
      </c>
      <c r="C1920" s="77"/>
      <c r="D1920" s="77" t="s">
        <v>124</v>
      </c>
      <c r="E1920" s="77">
        <v>6</v>
      </c>
      <c r="F1920" s="122">
        <v>46115.602777777778</v>
      </c>
      <c r="G1920" s="123">
        <v>46115.606944444444</v>
      </c>
    </row>
    <row r="1921" spans="1:7" x14ac:dyDescent="0.25">
      <c r="A1921" s="118" t="s">
        <v>72</v>
      </c>
      <c r="B1921" s="75" t="s">
        <v>125</v>
      </c>
      <c r="C1921" s="75"/>
      <c r="D1921" s="75" t="s">
        <v>122</v>
      </c>
      <c r="E1921" s="75">
        <v>50</v>
      </c>
      <c r="F1921" s="119">
        <v>46115.606944444444</v>
      </c>
      <c r="G1921" s="120">
        <v>46115.64166666667</v>
      </c>
    </row>
    <row r="1922" spans="1:7" x14ac:dyDescent="0.25">
      <c r="A1922" s="121" t="s">
        <v>72</v>
      </c>
      <c r="B1922" s="77" t="s">
        <v>135</v>
      </c>
      <c r="C1922" s="77"/>
      <c r="D1922" s="77" t="s">
        <v>124</v>
      </c>
      <c r="E1922" s="77">
        <v>5</v>
      </c>
      <c r="F1922" s="122">
        <v>46115.64166666667</v>
      </c>
      <c r="G1922" s="123">
        <v>46115.645138888889</v>
      </c>
    </row>
    <row r="1923" spans="1:7" x14ac:dyDescent="0.25">
      <c r="A1923" s="118" t="s">
        <v>72</v>
      </c>
      <c r="B1923" s="75" t="s">
        <v>125</v>
      </c>
      <c r="C1923" s="75"/>
      <c r="D1923" s="75" t="s">
        <v>122</v>
      </c>
      <c r="E1923" s="75">
        <v>31</v>
      </c>
      <c r="F1923" s="119">
        <v>46115.645138888889</v>
      </c>
      <c r="G1923" s="120">
        <v>46115.666666666664</v>
      </c>
    </row>
    <row r="1924" spans="1:7" x14ac:dyDescent="0.25">
      <c r="A1924" s="121" t="s">
        <v>72</v>
      </c>
      <c r="B1924" s="77" t="s">
        <v>134</v>
      </c>
      <c r="C1924" s="77"/>
      <c r="D1924" s="77" t="s">
        <v>122</v>
      </c>
      <c r="E1924" s="77">
        <v>15</v>
      </c>
      <c r="F1924" s="122">
        <v>46115.666666666664</v>
      </c>
      <c r="G1924" s="123">
        <v>46115.677083333336</v>
      </c>
    </row>
    <row r="1925" spans="1:7" x14ac:dyDescent="0.25">
      <c r="A1925" s="118" t="s">
        <v>72</v>
      </c>
      <c r="B1925" s="75" t="s">
        <v>125</v>
      </c>
      <c r="C1925" s="75"/>
      <c r="D1925" s="75" t="s">
        <v>122</v>
      </c>
      <c r="E1925" s="75">
        <v>2</v>
      </c>
      <c r="F1925" s="119">
        <v>46115.677083333336</v>
      </c>
      <c r="G1925" s="120">
        <v>46115.678472222222</v>
      </c>
    </row>
    <row r="1926" spans="1:7" x14ac:dyDescent="0.25">
      <c r="A1926" s="121" t="s">
        <v>72</v>
      </c>
      <c r="B1926" s="77" t="s">
        <v>135</v>
      </c>
      <c r="C1926" s="77" t="s">
        <v>163</v>
      </c>
      <c r="D1926" s="77" t="s">
        <v>124</v>
      </c>
      <c r="E1926" s="77">
        <v>6</v>
      </c>
      <c r="F1926" s="122">
        <v>46115.678472222222</v>
      </c>
      <c r="G1926" s="123">
        <v>46115.682638888888</v>
      </c>
    </row>
    <row r="1927" spans="1:7" x14ac:dyDescent="0.25">
      <c r="A1927" s="118" t="s">
        <v>72</v>
      </c>
      <c r="B1927" s="75" t="s">
        <v>125</v>
      </c>
      <c r="C1927" s="75"/>
      <c r="D1927" s="75" t="s">
        <v>122</v>
      </c>
      <c r="E1927" s="75">
        <v>21</v>
      </c>
      <c r="F1927" s="119">
        <v>46115.682638888888</v>
      </c>
      <c r="G1927" s="120">
        <v>46115.697222222225</v>
      </c>
    </row>
    <row r="1928" spans="1:7" x14ac:dyDescent="0.25">
      <c r="A1928" s="121" t="s">
        <v>72</v>
      </c>
      <c r="B1928" s="77" t="s">
        <v>135</v>
      </c>
      <c r="C1928" s="77"/>
      <c r="D1928" s="77" t="s">
        <v>124</v>
      </c>
      <c r="E1928" s="77">
        <v>15</v>
      </c>
      <c r="F1928" s="122">
        <v>46115.697222222225</v>
      </c>
      <c r="G1928" s="123">
        <v>46115.707638888889</v>
      </c>
    </row>
    <row r="1929" spans="1:7" x14ac:dyDescent="0.25">
      <c r="A1929" s="118" t="s">
        <v>72</v>
      </c>
      <c r="B1929" s="75" t="s">
        <v>125</v>
      </c>
      <c r="C1929" s="75"/>
      <c r="D1929" s="75" t="s">
        <v>122</v>
      </c>
      <c r="E1929" s="75">
        <v>31</v>
      </c>
      <c r="F1929" s="119">
        <v>46115.707638888889</v>
      </c>
      <c r="G1929" s="120">
        <v>46115.729166666664</v>
      </c>
    </row>
    <row r="1930" spans="1:7" x14ac:dyDescent="0.25">
      <c r="A1930" s="121" t="s">
        <v>72</v>
      </c>
      <c r="B1930" s="77" t="s">
        <v>123</v>
      </c>
      <c r="C1930" s="77"/>
      <c r="D1930" s="77" t="s">
        <v>124</v>
      </c>
      <c r="E1930" s="77">
        <v>60</v>
      </c>
      <c r="F1930" s="122">
        <v>46115.729166666664</v>
      </c>
      <c r="G1930" s="123">
        <v>46115.770833333336</v>
      </c>
    </row>
    <row r="1931" spans="1:7" x14ac:dyDescent="0.25">
      <c r="A1931" s="118" t="s">
        <v>72</v>
      </c>
      <c r="B1931" s="75" t="s">
        <v>153</v>
      </c>
      <c r="C1931" s="75" t="s">
        <v>8730</v>
      </c>
      <c r="D1931" s="75" t="s">
        <v>124</v>
      </c>
      <c r="E1931" s="75">
        <v>105</v>
      </c>
      <c r="F1931" s="119">
        <v>46118.375</v>
      </c>
      <c r="G1931" s="120">
        <v>46118.447916666664</v>
      </c>
    </row>
    <row r="1932" spans="1:7" x14ac:dyDescent="0.25">
      <c r="A1932" s="121" t="s">
        <v>72</v>
      </c>
      <c r="B1932" s="77" t="s">
        <v>134</v>
      </c>
      <c r="C1932" s="77"/>
      <c r="D1932" s="77" t="s">
        <v>122</v>
      </c>
      <c r="E1932" s="77">
        <v>15</v>
      </c>
      <c r="F1932" s="122">
        <v>46118.447916666664</v>
      </c>
      <c r="G1932" s="123">
        <v>46118.458333333336</v>
      </c>
    </row>
    <row r="1933" spans="1:7" x14ac:dyDescent="0.25">
      <c r="A1933" s="118" t="s">
        <v>72</v>
      </c>
      <c r="B1933" s="75" t="s">
        <v>125</v>
      </c>
      <c r="C1933" s="75"/>
      <c r="D1933" s="75" t="s">
        <v>122</v>
      </c>
      <c r="E1933" s="75">
        <v>120</v>
      </c>
      <c r="F1933" s="119">
        <v>46118.458333333336</v>
      </c>
      <c r="G1933" s="120">
        <v>46118.541666666664</v>
      </c>
    </row>
    <row r="1934" spans="1:7" x14ac:dyDescent="0.25">
      <c r="A1934" s="121" t="s">
        <v>72</v>
      </c>
      <c r="B1934" s="77" t="s">
        <v>126</v>
      </c>
      <c r="C1934" s="77"/>
      <c r="D1934" s="77" t="s">
        <v>124</v>
      </c>
      <c r="E1934" s="77">
        <v>30</v>
      </c>
      <c r="F1934" s="122">
        <v>46118.541666666664</v>
      </c>
      <c r="G1934" s="123">
        <v>46118.5625</v>
      </c>
    </row>
    <row r="1935" spans="1:7" x14ac:dyDescent="0.25">
      <c r="A1935" s="118" t="s">
        <v>72</v>
      </c>
      <c r="B1935" s="75" t="s">
        <v>125</v>
      </c>
      <c r="C1935" s="75"/>
      <c r="D1935" s="75" t="s">
        <v>122</v>
      </c>
      <c r="E1935" s="75">
        <v>8</v>
      </c>
      <c r="F1935" s="119">
        <v>46118.5625</v>
      </c>
      <c r="G1935" s="120">
        <v>46118.568055555559</v>
      </c>
    </row>
    <row r="1936" spans="1:7" x14ac:dyDescent="0.25">
      <c r="A1936" s="121" t="s">
        <v>72</v>
      </c>
      <c r="B1936" s="77" t="s">
        <v>135</v>
      </c>
      <c r="C1936" s="77"/>
      <c r="D1936" s="77" t="s">
        <v>124</v>
      </c>
      <c r="E1936" s="77">
        <v>5</v>
      </c>
      <c r="F1936" s="122">
        <v>46118.568055555559</v>
      </c>
      <c r="G1936" s="123">
        <v>46118.571527777778</v>
      </c>
    </row>
    <row r="1937" spans="1:7" x14ac:dyDescent="0.25">
      <c r="A1937" s="118" t="s">
        <v>72</v>
      </c>
      <c r="B1937" s="75" t="s">
        <v>125</v>
      </c>
      <c r="C1937" s="75"/>
      <c r="D1937" s="75" t="s">
        <v>122</v>
      </c>
      <c r="E1937" s="75">
        <v>107</v>
      </c>
      <c r="F1937" s="119">
        <v>46118.571527777778</v>
      </c>
      <c r="G1937" s="120">
        <v>46118.645833333336</v>
      </c>
    </row>
    <row r="1938" spans="1:7" x14ac:dyDescent="0.25">
      <c r="A1938" s="121" t="s">
        <v>72</v>
      </c>
      <c r="B1938" s="77" t="s">
        <v>134</v>
      </c>
      <c r="C1938" s="77"/>
      <c r="D1938" s="77" t="s">
        <v>122</v>
      </c>
      <c r="E1938" s="77">
        <v>15</v>
      </c>
      <c r="F1938" s="122">
        <v>46118.645833333336</v>
      </c>
      <c r="G1938" s="123">
        <v>46118.65625</v>
      </c>
    </row>
    <row r="1939" spans="1:7" x14ac:dyDescent="0.25">
      <c r="A1939" s="118" t="s">
        <v>72</v>
      </c>
      <c r="B1939" s="75" t="s">
        <v>125</v>
      </c>
      <c r="C1939" s="75"/>
      <c r="D1939" s="75" t="s">
        <v>122</v>
      </c>
      <c r="E1939" s="75">
        <v>62</v>
      </c>
      <c r="F1939" s="119">
        <v>46118.65625</v>
      </c>
      <c r="G1939" s="120">
        <v>46118.699305555558</v>
      </c>
    </row>
    <row r="1940" spans="1:7" x14ac:dyDescent="0.25">
      <c r="A1940" s="121" t="s">
        <v>72</v>
      </c>
      <c r="B1940" s="77" t="s">
        <v>135</v>
      </c>
      <c r="C1940" s="77"/>
      <c r="D1940" s="77" t="s">
        <v>124</v>
      </c>
      <c r="E1940" s="77">
        <v>5</v>
      </c>
      <c r="F1940" s="122">
        <v>46118.699305555558</v>
      </c>
      <c r="G1940" s="123">
        <v>46118.702777777777</v>
      </c>
    </row>
    <row r="1941" spans="1:7" x14ac:dyDescent="0.25">
      <c r="A1941" s="118" t="s">
        <v>72</v>
      </c>
      <c r="B1941" s="75" t="s">
        <v>125</v>
      </c>
      <c r="C1941" s="75"/>
      <c r="D1941" s="75" t="s">
        <v>122</v>
      </c>
      <c r="E1941" s="75">
        <v>16</v>
      </c>
      <c r="F1941" s="119">
        <v>46118.702777777777</v>
      </c>
      <c r="G1941" s="120">
        <v>46118.713888888888</v>
      </c>
    </row>
    <row r="1942" spans="1:7" x14ac:dyDescent="0.25">
      <c r="A1942" s="121" t="s">
        <v>72</v>
      </c>
      <c r="B1942" s="77" t="s">
        <v>135</v>
      </c>
      <c r="C1942" s="77"/>
      <c r="D1942" s="77" t="s">
        <v>124</v>
      </c>
      <c r="E1942" s="77">
        <v>11</v>
      </c>
      <c r="F1942" s="122">
        <v>46118.713888888888</v>
      </c>
      <c r="G1942" s="123">
        <v>46118.72152777778</v>
      </c>
    </row>
    <row r="1943" spans="1:7" x14ac:dyDescent="0.25">
      <c r="A1943" s="118" t="s">
        <v>72</v>
      </c>
      <c r="B1943" s="75" t="s">
        <v>125</v>
      </c>
      <c r="C1943" s="75"/>
      <c r="D1943" s="75" t="s">
        <v>122</v>
      </c>
      <c r="E1943" s="75">
        <v>11</v>
      </c>
      <c r="F1943" s="119">
        <v>46118.72152777778</v>
      </c>
      <c r="G1943" s="120">
        <v>46118.729166666664</v>
      </c>
    </row>
    <row r="1944" spans="1:7" x14ac:dyDescent="0.25">
      <c r="A1944" s="121" t="s">
        <v>72</v>
      </c>
      <c r="B1944" s="77" t="s">
        <v>123</v>
      </c>
      <c r="C1944" s="77"/>
      <c r="D1944" s="77" t="s">
        <v>124</v>
      </c>
      <c r="E1944" s="77">
        <v>60</v>
      </c>
      <c r="F1944" s="122">
        <v>46118.729166666664</v>
      </c>
      <c r="G1944" s="123">
        <v>46118.770833333336</v>
      </c>
    </row>
    <row r="1945" spans="1:7" x14ac:dyDescent="0.25">
      <c r="A1945" s="118" t="s">
        <v>72</v>
      </c>
      <c r="B1945" s="75" t="s">
        <v>125</v>
      </c>
      <c r="C1945" s="75"/>
      <c r="D1945" s="75" t="s">
        <v>122</v>
      </c>
      <c r="E1945" s="75">
        <v>88</v>
      </c>
      <c r="F1945" s="119">
        <v>46119.375</v>
      </c>
      <c r="G1945" s="120">
        <v>46119.436111111114</v>
      </c>
    </row>
    <row r="1946" spans="1:7" x14ac:dyDescent="0.25">
      <c r="A1946" s="121" t="s">
        <v>72</v>
      </c>
      <c r="B1946" s="77" t="s">
        <v>135</v>
      </c>
      <c r="C1946" s="77"/>
      <c r="D1946" s="77" t="s">
        <v>124</v>
      </c>
      <c r="E1946" s="77">
        <v>5</v>
      </c>
      <c r="F1946" s="122">
        <v>46119.436111111114</v>
      </c>
      <c r="G1946" s="123">
        <v>46119.439583333333</v>
      </c>
    </row>
    <row r="1947" spans="1:7" x14ac:dyDescent="0.25">
      <c r="A1947" s="118" t="s">
        <v>72</v>
      </c>
      <c r="B1947" s="75" t="s">
        <v>125</v>
      </c>
      <c r="C1947" s="75"/>
      <c r="D1947" s="75" t="s">
        <v>122</v>
      </c>
      <c r="E1947" s="75">
        <v>16</v>
      </c>
      <c r="F1947" s="119">
        <v>46119.439583333333</v>
      </c>
      <c r="G1947" s="120">
        <v>46119.450694444444</v>
      </c>
    </row>
    <row r="1948" spans="1:7" x14ac:dyDescent="0.25">
      <c r="A1948" s="121" t="s">
        <v>72</v>
      </c>
      <c r="B1948" s="77" t="s">
        <v>135</v>
      </c>
      <c r="C1948" s="77"/>
      <c r="D1948" s="77" t="s">
        <v>124</v>
      </c>
      <c r="E1948" s="77">
        <v>7</v>
      </c>
      <c r="F1948" s="122">
        <v>46119.450694444444</v>
      </c>
      <c r="G1948" s="123">
        <v>46119.455555555556</v>
      </c>
    </row>
    <row r="1949" spans="1:7" x14ac:dyDescent="0.25">
      <c r="A1949" s="118" t="s">
        <v>72</v>
      </c>
      <c r="B1949" s="75" t="s">
        <v>125</v>
      </c>
      <c r="C1949" s="75"/>
      <c r="D1949" s="75" t="s">
        <v>122</v>
      </c>
      <c r="E1949" s="75">
        <v>4</v>
      </c>
      <c r="F1949" s="119">
        <v>46119.455555555556</v>
      </c>
      <c r="G1949" s="120">
        <v>46119.458333333336</v>
      </c>
    </row>
    <row r="1950" spans="1:7" x14ac:dyDescent="0.25">
      <c r="A1950" s="121" t="s">
        <v>72</v>
      </c>
      <c r="B1950" s="77" t="s">
        <v>134</v>
      </c>
      <c r="C1950" s="77"/>
      <c r="D1950" s="77" t="s">
        <v>122</v>
      </c>
      <c r="E1950" s="77">
        <v>15</v>
      </c>
      <c r="F1950" s="122">
        <v>46119.458333333336</v>
      </c>
      <c r="G1950" s="123">
        <v>46119.46875</v>
      </c>
    </row>
    <row r="1951" spans="1:7" x14ac:dyDescent="0.25">
      <c r="A1951" s="118" t="s">
        <v>72</v>
      </c>
      <c r="B1951" s="75" t="s">
        <v>125</v>
      </c>
      <c r="C1951" s="75"/>
      <c r="D1951" s="75" t="s">
        <v>122</v>
      </c>
      <c r="E1951" s="75">
        <v>30</v>
      </c>
      <c r="F1951" s="119">
        <v>46119.46875</v>
      </c>
      <c r="G1951" s="120">
        <v>46119.489583333336</v>
      </c>
    </row>
    <row r="1952" spans="1:7" x14ac:dyDescent="0.25">
      <c r="A1952" s="121" t="s">
        <v>72</v>
      </c>
      <c r="B1952" s="77" t="s">
        <v>156</v>
      </c>
      <c r="C1952" s="77"/>
      <c r="D1952" s="77" t="s">
        <v>122</v>
      </c>
      <c r="E1952" s="77">
        <v>7</v>
      </c>
      <c r="F1952" s="122">
        <v>46119.489583333336</v>
      </c>
      <c r="G1952" s="123">
        <v>46119.494444444441</v>
      </c>
    </row>
    <row r="1953" spans="1:7" x14ac:dyDescent="0.25">
      <c r="A1953" s="118" t="s">
        <v>72</v>
      </c>
      <c r="B1953" s="75" t="s">
        <v>125</v>
      </c>
      <c r="C1953" s="75"/>
      <c r="D1953" s="75" t="s">
        <v>122</v>
      </c>
      <c r="E1953" s="75">
        <v>98</v>
      </c>
      <c r="F1953" s="119">
        <v>46119.494444444441</v>
      </c>
      <c r="G1953" s="120">
        <v>46119.5625</v>
      </c>
    </row>
    <row r="1954" spans="1:7" x14ac:dyDescent="0.25">
      <c r="A1954" s="121" t="s">
        <v>72</v>
      </c>
      <c r="B1954" s="77" t="s">
        <v>126</v>
      </c>
      <c r="C1954" s="77"/>
      <c r="D1954" s="77" t="s">
        <v>124</v>
      </c>
      <c r="E1954" s="77">
        <v>30</v>
      </c>
      <c r="F1954" s="122">
        <v>46119.5625</v>
      </c>
      <c r="G1954" s="123">
        <v>46119.583333333336</v>
      </c>
    </row>
    <row r="1955" spans="1:7" x14ac:dyDescent="0.25">
      <c r="A1955" s="118" t="s">
        <v>72</v>
      </c>
      <c r="B1955" s="75" t="s">
        <v>125</v>
      </c>
      <c r="C1955" s="75"/>
      <c r="D1955" s="75" t="s">
        <v>122</v>
      </c>
      <c r="E1955" s="75">
        <v>14</v>
      </c>
      <c r="F1955" s="119">
        <v>46119.583333333336</v>
      </c>
      <c r="G1955" s="120">
        <v>46119.593055555553</v>
      </c>
    </row>
    <row r="1956" spans="1:7" x14ac:dyDescent="0.25">
      <c r="A1956" s="121" t="s">
        <v>72</v>
      </c>
      <c r="B1956" s="77" t="s">
        <v>135</v>
      </c>
      <c r="C1956" s="77"/>
      <c r="D1956" s="77" t="s">
        <v>124</v>
      </c>
      <c r="E1956" s="77">
        <v>9</v>
      </c>
      <c r="F1956" s="122">
        <v>46119.593055555553</v>
      </c>
      <c r="G1956" s="123">
        <v>46119.599305555559</v>
      </c>
    </row>
    <row r="1957" spans="1:7" x14ac:dyDescent="0.25">
      <c r="A1957" s="118" t="s">
        <v>72</v>
      </c>
      <c r="B1957" s="75" t="s">
        <v>125</v>
      </c>
      <c r="C1957" s="75"/>
      <c r="D1957" s="75" t="s">
        <v>122</v>
      </c>
      <c r="E1957" s="75">
        <v>47</v>
      </c>
      <c r="F1957" s="119">
        <v>46119.599305555559</v>
      </c>
      <c r="G1957" s="120">
        <v>46119.631944444445</v>
      </c>
    </row>
    <row r="1958" spans="1:7" x14ac:dyDescent="0.25">
      <c r="A1958" s="121" t="s">
        <v>72</v>
      </c>
      <c r="B1958" s="77" t="s">
        <v>127</v>
      </c>
      <c r="C1958" s="77" t="s">
        <v>8731</v>
      </c>
      <c r="D1958" s="77" t="s">
        <v>124</v>
      </c>
      <c r="E1958" s="77">
        <v>140</v>
      </c>
      <c r="F1958" s="122">
        <v>46119.631944444445</v>
      </c>
      <c r="G1958" s="123">
        <v>46119.729166666664</v>
      </c>
    </row>
    <row r="1959" spans="1:7" x14ac:dyDescent="0.25">
      <c r="A1959" s="118" t="s">
        <v>72</v>
      </c>
      <c r="B1959" s="75" t="s">
        <v>123</v>
      </c>
      <c r="C1959" s="75"/>
      <c r="D1959" s="75" t="s">
        <v>124</v>
      </c>
      <c r="E1959" s="75">
        <v>60</v>
      </c>
      <c r="F1959" s="119">
        <v>46119.729166666664</v>
      </c>
      <c r="G1959" s="120">
        <v>46119.770833333336</v>
      </c>
    </row>
    <row r="1960" spans="1:7" x14ac:dyDescent="0.25">
      <c r="A1960" s="121" t="s">
        <v>72</v>
      </c>
      <c r="B1960" s="77" t="s">
        <v>125</v>
      </c>
      <c r="C1960" s="77"/>
      <c r="D1960" s="77" t="s">
        <v>122</v>
      </c>
      <c r="E1960" s="77">
        <v>51</v>
      </c>
      <c r="F1960" s="122">
        <v>46120.375</v>
      </c>
      <c r="G1960" s="123">
        <v>46120.410416666666</v>
      </c>
    </row>
    <row r="1961" spans="1:7" x14ac:dyDescent="0.25">
      <c r="A1961" s="118" t="s">
        <v>72</v>
      </c>
      <c r="B1961" s="75" t="s">
        <v>135</v>
      </c>
      <c r="C1961" s="75"/>
      <c r="D1961" s="75" t="s">
        <v>124</v>
      </c>
      <c r="E1961" s="75">
        <v>5</v>
      </c>
      <c r="F1961" s="119">
        <v>46120.410416666666</v>
      </c>
      <c r="G1961" s="120">
        <v>46120.413888888892</v>
      </c>
    </row>
    <row r="1962" spans="1:7" x14ac:dyDescent="0.25">
      <c r="A1962" s="121" t="s">
        <v>72</v>
      </c>
      <c r="B1962" s="77" t="s">
        <v>125</v>
      </c>
      <c r="C1962" s="77"/>
      <c r="D1962" s="77" t="s">
        <v>122</v>
      </c>
      <c r="E1962" s="77">
        <v>10</v>
      </c>
      <c r="F1962" s="122">
        <v>46120.413888888892</v>
      </c>
      <c r="G1962" s="123">
        <v>46120.42083333333</v>
      </c>
    </row>
    <row r="1963" spans="1:7" x14ac:dyDescent="0.25">
      <c r="A1963" s="118" t="s">
        <v>72</v>
      </c>
      <c r="B1963" s="75" t="s">
        <v>135</v>
      </c>
      <c r="C1963" s="75"/>
      <c r="D1963" s="75" t="s">
        <v>124</v>
      </c>
      <c r="E1963" s="75">
        <v>6</v>
      </c>
      <c r="F1963" s="119">
        <v>46120.42083333333</v>
      </c>
      <c r="G1963" s="120">
        <v>46120.425000000003</v>
      </c>
    </row>
    <row r="1964" spans="1:7" x14ac:dyDescent="0.25">
      <c r="A1964" s="121" t="s">
        <v>72</v>
      </c>
      <c r="B1964" s="77" t="s">
        <v>125</v>
      </c>
      <c r="C1964" s="77"/>
      <c r="D1964" s="77" t="s">
        <v>122</v>
      </c>
      <c r="E1964" s="77">
        <v>24</v>
      </c>
      <c r="F1964" s="122">
        <v>46120.425000000003</v>
      </c>
      <c r="G1964" s="123">
        <v>46120.441666666666</v>
      </c>
    </row>
    <row r="1965" spans="1:7" x14ac:dyDescent="0.25">
      <c r="A1965" s="118" t="s">
        <v>72</v>
      </c>
      <c r="B1965" s="75" t="s">
        <v>135</v>
      </c>
      <c r="C1965" s="75"/>
      <c r="D1965" s="75" t="s">
        <v>124</v>
      </c>
      <c r="E1965" s="75">
        <v>13</v>
      </c>
      <c r="F1965" s="119">
        <v>46120.441666666666</v>
      </c>
      <c r="G1965" s="120">
        <v>46120.450694444444</v>
      </c>
    </row>
    <row r="1966" spans="1:7" x14ac:dyDescent="0.25">
      <c r="A1966" s="121" t="s">
        <v>72</v>
      </c>
      <c r="B1966" s="77" t="s">
        <v>134</v>
      </c>
      <c r="C1966" s="77"/>
      <c r="D1966" s="77" t="s">
        <v>122</v>
      </c>
      <c r="E1966" s="77">
        <v>11</v>
      </c>
      <c r="F1966" s="122">
        <v>46120.450694444444</v>
      </c>
      <c r="G1966" s="123">
        <v>46120.458333333336</v>
      </c>
    </row>
    <row r="1967" spans="1:7" x14ac:dyDescent="0.25">
      <c r="A1967" s="118" t="s">
        <v>72</v>
      </c>
      <c r="B1967" s="75" t="s">
        <v>125</v>
      </c>
      <c r="C1967" s="75"/>
      <c r="D1967" s="75" t="s">
        <v>122</v>
      </c>
      <c r="E1967" s="75">
        <v>4</v>
      </c>
      <c r="F1967" s="119">
        <v>46120.458333333336</v>
      </c>
      <c r="G1967" s="120">
        <v>46120.461111111108</v>
      </c>
    </row>
    <row r="1968" spans="1:7" x14ac:dyDescent="0.25">
      <c r="A1968" s="121" t="s">
        <v>72</v>
      </c>
      <c r="B1968" s="77" t="s">
        <v>135</v>
      </c>
      <c r="C1968" s="77"/>
      <c r="D1968" s="77" t="s">
        <v>124</v>
      </c>
      <c r="E1968" s="77">
        <v>24</v>
      </c>
      <c r="F1968" s="122">
        <v>46120.461111111108</v>
      </c>
      <c r="G1968" s="123">
        <v>46120.477777777778</v>
      </c>
    </row>
    <row r="1969" spans="1:7" x14ac:dyDescent="0.25">
      <c r="A1969" s="118" t="s">
        <v>72</v>
      </c>
      <c r="B1969" s="75" t="s">
        <v>125</v>
      </c>
      <c r="C1969" s="75"/>
      <c r="D1969" s="75" t="s">
        <v>122</v>
      </c>
      <c r="E1969" s="75">
        <v>107</v>
      </c>
      <c r="F1969" s="119">
        <v>46120.477777777778</v>
      </c>
      <c r="G1969" s="120">
        <v>46120.552083333336</v>
      </c>
    </row>
    <row r="1970" spans="1:7" x14ac:dyDescent="0.25">
      <c r="A1970" s="121" t="s">
        <v>72</v>
      </c>
      <c r="B1970" s="77" t="s">
        <v>154</v>
      </c>
      <c r="C1970" s="77" t="s">
        <v>8732</v>
      </c>
      <c r="D1970" s="77" t="s">
        <v>122</v>
      </c>
      <c r="E1970" s="77">
        <v>15</v>
      </c>
      <c r="F1970" s="122">
        <v>46120.552083333336</v>
      </c>
      <c r="G1970" s="123">
        <v>46120.5625</v>
      </c>
    </row>
    <row r="1971" spans="1:7" x14ac:dyDescent="0.25">
      <c r="A1971" s="118" t="s">
        <v>72</v>
      </c>
      <c r="B1971" s="75" t="s">
        <v>126</v>
      </c>
      <c r="C1971" s="75"/>
      <c r="D1971" s="75" t="s">
        <v>124</v>
      </c>
      <c r="E1971" s="75">
        <v>30</v>
      </c>
      <c r="F1971" s="119">
        <v>46120.5625</v>
      </c>
      <c r="G1971" s="120">
        <v>46120.583333333336</v>
      </c>
    </row>
    <row r="1972" spans="1:7" x14ac:dyDescent="0.25">
      <c r="A1972" s="121" t="s">
        <v>72</v>
      </c>
      <c r="B1972" s="77" t="s">
        <v>135</v>
      </c>
      <c r="C1972" s="77"/>
      <c r="D1972" s="77" t="s">
        <v>124</v>
      </c>
      <c r="E1972" s="77">
        <v>5</v>
      </c>
      <c r="F1972" s="122">
        <v>46120.583333333336</v>
      </c>
      <c r="G1972" s="123">
        <v>46120.586805555555</v>
      </c>
    </row>
    <row r="1973" spans="1:7" x14ac:dyDescent="0.25">
      <c r="A1973" s="118" t="s">
        <v>72</v>
      </c>
      <c r="B1973" s="75" t="s">
        <v>125</v>
      </c>
      <c r="C1973" s="75"/>
      <c r="D1973" s="75" t="s">
        <v>122</v>
      </c>
      <c r="E1973" s="75">
        <v>60</v>
      </c>
      <c r="F1973" s="119">
        <v>46120.586805555555</v>
      </c>
      <c r="G1973" s="120">
        <v>46120.628472222219</v>
      </c>
    </row>
    <row r="1974" spans="1:7" x14ac:dyDescent="0.25">
      <c r="A1974" s="121" t="s">
        <v>72</v>
      </c>
      <c r="B1974" s="77" t="s">
        <v>135</v>
      </c>
      <c r="C1974" s="77"/>
      <c r="D1974" s="77" t="s">
        <v>124</v>
      </c>
      <c r="E1974" s="77">
        <v>11</v>
      </c>
      <c r="F1974" s="122">
        <v>46120.628472222219</v>
      </c>
      <c r="G1974" s="123">
        <v>46120.636111111111</v>
      </c>
    </row>
    <row r="1975" spans="1:7" x14ac:dyDescent="0.25">
      <c r="A1975" s="118" t="s">
        <v>72</v>
      </c>
      <c r="B1975" s="75" t="s">
        <v>134</v>
      </c>
      <c r="C1975" s="75"/>
      <c r="D1975" s="75" t="s">
        <v>122</v>
      </c>
      <c r="E1975" s="75">
        <v>14</v>
      </c>
      <c r="F1975" s="119">
        <v>46120.636111111111</v>
      </c>
      <c r="G1975" s="120">
        <v>46120.645833333336</v>
      </c>
    </row>
    <row r="1976" spans="1:7" x14ac:dyDescent="0.25">
      <c r="A1976" s="121" t="s">
        <v>72</v>
      </c>
      <c r="B1976" s="77" t="s">
        <v>125</v>
      </c>
      <c r="C1976" s="77"/>
      <c r="D1976" s="77" t="s">
        <v>122</v>
      </c>
      <c r="E1976" s="77">
        <v>120</v>
      </c>
      <c r="F1976" s="122">
        <v>46120.645833333336</v>
      </c>
      <c r="G1976" s="123">
        <v>46120.729166666664</v>
      </c>
    </row>
    <row r="1977" spans="1:7" x14ac:dyDescent="0.25">
      <c r="A1977" s="118" t="s">
        <v>72</v>
      </c>
      <c r="B1977" s="75" t="s">
        <v>123</v>
      </c>
      <c r="C1977" s="75"/>
      <c r="D1977" s="75" t="s">
        <v>124</v>
      </c>
      <c r="E1977" s="75">
        <v>60</v>
      </c>
      <c r="F1977" s="119">
        <v>46120.729166666664</v>
      </c>
      <c r="G1977" s="120">
        <v>46120.770833333336</v>
      </c>
    </row>
    <row r="1978" spans="1:7" x14ac:dyDescent="0.25">
      <c r="A1978" s="121" t="s">
        <v>72</v>
      </c>
      <c r="B1978" s="77" t="s">
        <v>133</v>
      </c>
      <c r="C1978" s="77"/>
      <c r="D1978" s="77" t="s">
        <v>124</v>
      </c>
      <c r="E1978" s="77">
        <v>15</v>
      </c>
      <c r="F1978" s="122">
        <v>46121.375</v>
      </c>
      <c r="G1978" s="123">
        <v>46121.385416666664</v>
      </c>
    </row>
    <row r="1979" spans="1:7" x14ac:dyDescent="0.25">
      <c r="A1979" s="118" t="s">
        <v>72</v>
      </c>
      <c r="B1979" s="75" t="s">
        <v>125</v>
      </c>
      <c r="C1979" s="75"/>
      <c r="D1979" s="75" t="s">
        <v>122</v>
      </c>
      <c r="E1979" s="75">
        <v>60</v>
      </c>
      <c r="F1979" s="119">
        <v>46121.385416666664</v>
      </c>
      <c r="G1979" s="120">
        <v>46121.427083333336</v>
      </c>
    </row>
    <row r="1980" spans="1:7" x14ac:dyDescent="0.25">
      <c r="A1980" s="121" t="s">
        <v>72</v>
      </c>
      <c r="B1980" s="77" t="s">
        <v>134</v>
      </c>
      <c r="C1980" s="77"/>
      <c r="D1980" s="77" t="s">
        <v>122</v>
      </c>
      <c r="E1980" s="77">
        <v>15</v>
      </c>
      <c r="F1980" s="122">
        <v>46121.427083333336</v>
      </c>
      <c r="G1980" s="123">
        <v>46121.4375</v>
      </c>
    </row>
    <row r="1981" spans="1:7" x14ac:dyDescent="0.25">
      <c r="A1981" s="118" t="s">
        <v>72</v>
      </c>
      <c r="B1981" s="75" t="s">
        <v>125</v>
      </c>
      <c r="C1981" s="75"/>
      <c r="D1981" s="75" t="s">
        <v>122</v>
      </c>
      <c r="E1981" s="75">
        <v>6</v>
      </c>
      <c r="F1981" s="119">
        <v>46121.4375</v>
      </c>
      <c r="G1981" s="120">
        <v>46121.441666666666</v>
      </c>
    </row>
    <row r="1982" spans="1:7" x14ac:dyDescent="0.25">
      <c r="A1982" s="121" t="s">
        <v>72</v>
      </c>
      <c r="B1982" s="77" t="s">
        <v>135</v>
      </c>
      <c r="C1982" s="77"/>
      <c r="D1982" s="77" t="s">
        <v>124</v>
      </c>
      <c r="E1982" s="77">
        <v>5</v>
      </c>
      <c r="F1982" s="122">
        <v>46121.441666666666</v>
      </c>
      <c r="G1982" s="123">
        <v>46121.445138888892</v>
      </c>
    </row>
    <row r="1983" spans="1:7" x14ac:dyDescent="0.25">
      <c r="A1983" s="118" t="s">
        <v>72</v>
      </c>
      <c r="B1983" s="75" t="s">
        <v>125</v>
      </c>
      <c r="C1983" s="75"/>
      <c r="D1983" s="75" t="s">
        <v>122</v>
      </c>
      <c r="E1983" s="75">
        <v>124</v>
      </c>
      <c r="F1983" s="119">
        <v>46121.445138888892</v>
      </c>
      <c r="G1983" s="120">
        <v>46121.53125</v>
      </c>
    </row>
    <row r="1984" spans="1:7" x14ac:dyDescent="0.25">
      <c r="A1984" s="121" t="s">
        <v>72</v>
      </c>
      <c r="B1984" s="77" t="s">
        <v>126</v>
      </c>
      <c r="C1984" s="77"/>
      <c r="D1984" s="77" t="s">
        <v>124</v>
      </c>
      <c r="E1984" s="77">
        <v>30</v>
      </c>
      <c r="F1984" s="122">
        <v>46121.53125</v>
      </c>
      <c r="G1984" s="123">
        <v>46121.552083333336</v>
      </c>
    </row>
    <row r="1985" spans="1:7" x14ac:dyDescent="0.25">
      <c r="A1985" s="118" t="s">
        <v>72</v>
      </c>
      <c r="B1985" s="75" t="s">
        <v>125</v>
      </c>
      <c r="C1985" s="75"/>
      <c r="D1985" s="75" t="s">
        <v>122</v>
      </c>
      <c r="E1985" s="75">
        <v>8</v>
      </c>
      <c r="F1985" s="119">
        <v>46121.552083333336</v>
      </c>
      <c r="G1985" s="120">
        <v>46121.557638888888</v>
      </c>
    </row>
    <row r="1986" spans="1:7" x14ac:dyDescent="0.25">
      <c r="A1986" s="121" t="s">
        <v>72</v>
      </c>
      <c r="B1986" s="77" t="s">
        <v>129</v>
      </c>
      <c r="C1986" s="77" t="s">
        <v>8733</v>
      </c>
      <c r="D1986" s="77" t="s">
        <v>124</v>
      </c>
      <c r="E1986" s="77">
        <v>247</v>
      </c>
      <c r="F1986" s="122">
        <v>46121.557638888888</v>
      </c>
      <c r="G1986" s="123">
        <v>46121.729166666664</v>
      </c>
    </row>
    <row r="1987" spans="1:7" x14ac:dyDescent="0.25">
      <c r="A1987" s="118" t="s">
        <v>72</v>
      </c>
      <c r="B1987" s="75" t="s">
        <v>123</v>
      </c>
      <c r="C1987" s="75"/>
      <c r="D1987" s="75" t="s">
        <v>124</v>
      </c>
      <c r="E1987" s="75">
        <v>60</v>
      </c>
      <c r="F1987" s="119">
        <v>46121.729166666664</v>
      </c>
      <c r="G1987" s="120">
        <v>46121.770833333336</v>
      </c>
    </row>
    <row r="1988" spans="1:7" x14ac:dyDescent="0.25">
      <c r="A1988" s="121" t="s">
        <v>72</v>
      </c>
      <c r="B1988" s="77" t="s">
        <v>139</v>
      </c>
      <c r="C1988" s="77"/>
      <c r="D1988" s="77" t="s">
        <v>124</v>
      </c>
      <c r="E1988" s="77">
        <v>510</v>
      </c>
      <c r="F1988" s="122">
        <v>46122.375</v>
      </c>
      <c r="G1988" s="123">
        <v>46122.729166666664</v>
      </c>
    </row>
    <row r="1989" spans="1:7" x14ac:dyDescent="0.25">
      <c r="A1989" s="118" t="s">
        <v>72</v>
      </c>
      <c r="B1989" s="75" t="s">
        <v>123</v>
      </c>
      <c r="C1989" s="75"/>
      <c r="D1989" s="75" t="s">
        <v>124</v>
      </c>
      <c r="E1989" s="75">
        <v>60</v>
      </c>
      <c r="F1989" s="119">
        <v>46122.729166666664</v>
      </c>
      <c r="G1989" s="120">
        <v>46122.770833333336</v>
      </c>
    </row>
    <row r="1990" spans="1:7" x14ac:dyDescent="0.25">
      <c r="A1990" s="121" t="s">
        <v>72</v>
      </c>
      <c r="B1990" s="77" t="s">
        <v>125</v>
      </c>
      <c r="C1990" s="77"/>
      <c r="D1990" s="77" t="s">
        <v>122</v>
      </c>
      <c r="E1990" s="77">
        <v>51</v>
      </c>
      <c r="F1990" s="122">
        <v>46125.375</v>
      </c>
      <c r="G1990" s="123">
        <v>46125.410416666666</v>
      </c>
    </row>
    <row r="1991" spans="1:7" x14ac:dyDescent="0.25">
      <c r="A1991" s="118" t="s">
        <v>72</v>
      </c>
      <c r="B1991" s="75" t="s">
        <v>135</v>
      </c>
      <c r="C1991" s="75"/>
      <c r="D1991" s="75" t="s">
        <v>124</v>
      </c>
      <c r="E1991" s="75">
        <v>6</v>
      </c>
      <c r="F1991" s="119">
        <v>46125.410416666666</v>
      </c>
      <c r="G1991" s="120">
        <v>46125.414583333331</v>
      </c>
    </row>
    <row r="1992" spans="1:7" x14ac:dyDescent="0.25">
      <c r="A1992" s="121" t="s">
        <v>72</v>
      </c>
      <c r="B1992" s="77" t="s">
        <v>125</v>
      </c>
      <c r="C1992" s="77"/>
      <c r="D1992" s="77" t="s">
        <v>122</v>
      </c>
      <c r="E1992" s="77">
        <v>48</v>
      </c>
      <c r="F1992" s="122">
        <v>46125.414583333331</v>
      </c>
      <c r="G1992" s="123">
        <v>46125.447916666664</v>
      </c>
    </row>
    <row r="1993" spans="1:7" x14ac:dyDescent="0.25">
      <c r="A1993" s="118" t="s">
        <v>72</v>
      </c>
      <c r="B1993" s="75" t="s">
        <v>134</v>
      </c>
      <c r="C1993" s="75"/>
      <c r="D1993" s="75" t="s">
        <v>122</v>
      </c>
      <c r="E1993" s="75">
        <v>15</v>
      </c>
      <c r="F1993" s="119">
        <v>46125.447916666664</v>
      </c>
      <c r="G1993" s="120">
        <v>46125.458333333336</v>
      </c>
    </row>
    <row r="1994" spans="1:7" x14ac:dyDescent="0.25">
      <c r="A1994" s="121" t="s">
        <v>72</v>
      </c>
      <c r="B1994" s="77" t="s">
        <v>125</v>
      </c>
      <c r="C1994" s="77"/>
      <c r="D1994" s="77" t="s">
        <v>122</v>
      </c>
      <c r="E1994" s="77">
        <v>120</v>
      </c>
      <c r="F1994" s="122">
        <v>46125.458333333336</v>
      </c>
      <c r="G1994" s="123">
        <v>46125.541666666664</v>
      </c>
    </row>
    <row r="1995" spans="1:7" x14ac:dyDescent="0.25">
      <c r="A1995" s="118" t="s">
        <v>72</v>
      </c>
      <c r="B1995" s="75" t="s">
        <v>126</v>
      </c>
      <c r="C1995" s="75"/>
      <c r="D1995" s="75" t="s">
        <v>124</v>
      </c>
      <c r="E1995" s="75">
        <v>30</v>
      </c>
      <c r="F1995" s="119">
        <v>46125.541666666664</v>
      </c>
      <c r="G1995" s="120">
        <v>46125.5625</v>
      </c>
    </row>
    <row r="1996" spans="1:7" x14ac:dyDescent="0.25">
      <c r="A1996" s="121" t="s">
        <v>72</v>
      </c>
      <c r="B1996" s="77" t="s">
        <v>135</v>
      </c>
      <c r="C1996" s="77"/>
      <c r="D1996" s="77" t="s">
        <v>124</v>
      </c>
      <c r="E1996" s="77">
        <v>10</v>
      </c>
      <c r="F1996" s="122">
        <v>46125.5625</v>
      </c>
      <c r="G1996" s="123">
        <v>46125.569444444445</v>
      </c>
    </row>
    <row r="1997" spans="1:7" x14ac:dyDescent="0.25">
      <c r="A1997" s="118" t="s">
        <v>72</v>
      </c>
      <c r="B1997" s="75" t="s">
        <v>125</v>
      </c>
      <c r="C1997" s="75"/>
      <c r="D1997" s="75" t="s">
        <v>122</v>
      </c>
      <c r="E1997" s="75">
        <v>110</v>
      </c>
      <c r="F1997" s="119">
        <v>46125.569444444445</v>
      </c>
      <c r="G1997" s="120">
        <v>46125.645833333336</v>
      </c>
    </row>
    <row r="1998" spans="1:7" x14ac:dyDescent="0.25">
      <c r="A1998" s="121" t="s">
        <v>72</v>
      </c>
      <c r="B1998" s="77" t="s">
        <v>134</v>
      </c>
      <c r="C1998" s="77"/>
      <c r="D1998" s="77" t="s">
        <v>122</v>
      </c>
      <c r="E1998" s="77">
        <v>15</v>
      </c>
      <c r="F1998" s="122">
        <v>46125.645833333336</v>
      </c>
      <c r="G1998" s="123">
        <v>46125.65625</v>
      </c>
    </row>
    <row r="1999" spans="1:7" x14ac:dyDescent="0.25">
      <c r="A1999" s="118" t="s">
        <v>72</v>
      </c>
      <c r="B1999" s="75" t="s">
        <v>125</v>
      </c>
      <c r="C1999" s="75"/>
      <c r="D1999" s="75" t="s">
        <v>122</v>
      </c>
      <c r="E1999" s="75">
        <v>105</v>
      </c>
      <c r="F1999" s="119">
        <v>46125.65625</v>
      </c>
      <c r="G1999" s="120">
        <v>46125.729166666664</v>
      </c>
    </row>
    <row r="2000" spans="1:7" x14ac:dyDescent="0.25">
      <c r="A2000" s="121" t="s">
        <v>72</v>
      </c>
      <c r="B2000" s="77" t="s">
        <v>123</v>
      </c>
      <c r="C2000" s="77"/>
      <c r="D2000" s="77" t="s">
        <v>124</v>
      </c>
      <c r="E2000" s="77">
        <v>60</v>
      </c>
      <c r="F2000" s="122">
        <v>46125.729166666664</v>
      </c>
      <c r="G2000" s="123">
        <v>46125.770833333336</v>
      </c>
    </row>
    <row r="2001" spans="1:7" x14ac:dyDescent="0.25">
      <c r="A2001" s="118" t="s">
        <v>72</v>
      </c>
      <c r="B2001" s="75" t="s">
        <v>133</v>
      </c>
      <c r="C2001" s="75"/>
      <c r="D2001" s="75" t="s">
        <v>124</v>
      </c>
      <c r="E2001" s="75">
        <v>6</v>
      </c>
      <c r="F2001" s="119">
        <v>46126.375</v>
      </c>
      <c r="G2001" s="120">
        <v>46126.379166666666</v>
      </c>
    </row>
    <row r="2002" spans="1:7" x14ac:dyDescent="0.25">
      <c r="A2002" s="121" t="s">
        <v>72</v>
      </c>
      <c r="B2002" s="77" t="s">
        <v>125</v>
      </c>
      <c r="C2002" s="77"/>
      <c r="D2002" s="77" t="s">
        <v>122</v>
      </c>
      <c r="E2002" s="77">
        <v>16</v>
      </c>
      <c r="F2002" s="122">
        <v>46126.379166666666</v>
      </c>
      <c r="G2002" s="123">
        <v>46126.390277777777</v>
      </c>
    </row>
    <row r="2003" spans="1:7" x14ac:dyDescent="0.25">
      <c r="A2003" s="118" t="s">
        <v>72</v>
      </c>
      <c r="B2003" s="75" t="s">
        <v>135</v>
      </c>
      <c r="C2003" s="75"/>
      <c r="D2003" s="75" t="s">
        <v>124</v>
      </c>
      <c r="E2003" s="75">
        <v>5</v>
      </c>
      <c r="F2003" s="119">
        <v>46126.390277777777</v>
      </c>
      <c r="G2003" s="120">
        <v>46126.393750000003</v>
      </c>
    </row>
    <row r="2004" spans="1:7" x14ac:dyDescent="0.25">
      <c r="A2004" s="121" t="s">
        <v>72</v>
      </c>
      <c r="B2004" s="77" t="s">
        <v>125</v>
      </c>
      <c r="C2004" s="77"/>
      <c r="D2004" s="77" t="s">
        <v>122</v>
      </c>
      <c r="E2004" s="77">
        <v>63</v>
      </c>
      <c r="F2004" s="122">
        <v>46126.393750000003</v>
      </c>
      <c r="G2004" s="123">
        <v>46126.4375</v>
      </c>
    </row>
    <row r="2005" spans="1:7" x14ac:dyDescent="0.25">
      <c r="A2005" s="118" t="s">
        <v>72</v>
      </c>
      <c r="B2005" s="75" t="s">
        <v>134</v>
      </c>
      <c r="C2005" s="75"/>
      <c r="D2005" s="75" t="s">
        <v>122</v>
      </c>
      <c r="E2005" s="75">
        <v>15</v>
      </c>
      <c r="F2005" s="119">
        <v>46126.4375</v>
      </c>
      <c r="G2005" s="120">
        <v>46126.447916666664</v>
      </c>
    </row>
    <row r="2006" spans="1:7" x14ac:dyDescent="0.25">
      <c r="A2006" s="121" t="s">
        <v>72</v>
      </c>
      <c r="B2006" s="77" t="s">
        <v>125</v>
      </c>
      <c r="C2006" s="77"/>
      <c r="D2006" s="77" t="s">
        <v>122</v>
      </c>
      <c r="E2006" s="77">
        <v>22</v>
      </c>
      <c r="F2006" s="122">
        <v>46126.447916666664</v>
      </c>
      <c r="G2006" s="123">
        <v>46126.463194444441</v>
      </c>
    </row>
    <row r="2007" spans="1:7" x14ac:dyDescent="0.25">
      <c r="A2007" s="118" t="s">
        <v>72</v>
      </c>
      <c r="B2007" s="75" t="s">
        <v>135</v>
      </c>
      <c r="C2007" s="75"/>
      <c r="D2007" s="75" t="s">
        <v>124</v>
      </c>
      <c r="E2007" s="75">
        <v>5</v>
      </c>
      <c r="F2007" s="119">
        <v>46126.463194444441</v>
      </c>
      <c r="G2007" s="120">
        <v>46126.466666666667</v>
      </c>
    </row>
    <row r="2008" spans="1:7" x14ac:dyDescent="0.25">
      <c r="A2008" s="121" t="s">
        <v>72</v>
      </c>
      <c r="B2008" s="77" t="s">
        <v>125</v>
      </c>
      <c r="C2008" s="77"/>
      <c r="D2008" s="77" t="s">
        <v>122</v>
      </c>
      <c r="E2008" s="77">
        <v>93</v>
      </c>
      <c r="F2008" s="122">
        <v>46126.466666666667</v>
      </c>
      <c r="G2008" s="123">
        <v>46126.53125</v>
      </c>
    </row>
    <row r="2009" spans="1:7" x14ac:dyDescent="0.25">
      <c r="A2009" s="118" t="s">
        <v>72</v>
      </c>
      <c r="B2009" s="75" t="s">
        <v>126</v>
      </c>
      <c r="C2009" s="75"/>
      <c r="D2009" s="75" t="s">
        <v>124</v>
      </c>
      <c r="E2009" s="75">
        <v>30</v>
      </c>
      <c r="F2009" s="119">
        <v>46126.53125</v>
      </c>
      <c r="G2009" s="120">
        <v>46126.552083333336</v>
      </c>
    </row>
    <row r="2010" spans="1:7" x14ac:dyDescent="0.25">
      <c r="A2010" s="121" t="s">
        <v>72</v>
      </c>
      <c r="B2010" s="77" t="s">
        <v>125</v>
      </c>
      <c r="C2010" s="77"/>
      <c r="D2010" s="77" t="s">
        <v>122</v>
      </c>
      <c r="E2010" s="77">
        <v>4</v>
      </c>
      <c r="F2010" s="122">
        <v>46126.552083333336</v>
      </c>
      <c r="G2010" s="123">
        <v>46126.554861111108</v>
      </c>
    </row>
    <row r="2011" spans="1:7" x14ac:dyDescent="0.25">
      <c r="A2011" s="118" t="s">
        <v>72</v>
      </c>
      <c r="B2011" s="75" t="s">
        <v>135</v>
      </c>
      <c r="C2011" s="75"/>
      <c r="D2011" s="75" t="s">
        <v>124</v>
      </c>
      <c r="E2011" s="75">
        <v>5</v>
      </c>
      <c r="F2011" s="119">
        <v>46126.554861111108</v>
      </c>
      <c r="G2011" s="120">
        <v>46126.558333333334</v>
      </c>
    </row>
    <row r="2012" spans="1:7" x14ac:dyDescent="0.25">
      <c r="A2012" s="121" t="s">
        <v>72</v>
      </c>
      <c r="B2012" s="77" t="s">
        <v>125</v>
      </c>
      <c r="C2012" s="77"/>
      <c r="D2012" s="77" t="s">
        <v>122</v>
      </c>
      <c r="E2012" s="77">
        <v>62</v>
      </c>
      <c r="F2012" s="122">
        <v>46126.558333333334</v>
      </c>
      <c r="G2012" s="123">
        <v>46126.601388888892</v>
      </c>
    </row>
    <row r="2013" spans="1:7" x14ac:dyDescent="0.25">
      <c r="A2013" s="118" t="s">
        <v>72</v>
      </c>
      <c r="B2013" s="75" t="s">
        <v>135</v>
      </c>
      <c r="C2013" s="75"/>
      <c r="D2013" s="75" t="s">
        <v>124</v>
      </c>
      <c r="E2013" s="75">
        <v>5</v>
      </c>
      <c r="F2013" s="119">
        <v>46126.601388888892</v>
      </c>
      <c r="G2013" s="120">
        <v>46126.604861111111</v>
      </c>
    </row>
    <row r="2014" spans="1:7" x14ac:dyDescent="0.25">
      <c r="A2014" s="121" t="s">
        <v>72</v>
      </c>
      <c r="B2014" s="77" t="s">
        <v>125</v>
      </c>
      <c r="C2014" s="77"/>
      <c r="D2014" s="77" t="s">
        <v>122</v>
      </c>
      <c r="E2014" s="77">
        <v>29</v>
      </c>
      <c r="F2014" s="122">
        <v>46126.604861111111</v>
      </c>
      <c r="G2014" s="123">
        <v>46126.625</v>
      </c>
    </row>
    <row r="2015" spans="1:7" x14ac:dyDescent="0.25">
      <c r="A2015" s="118" t="s">
        <v>72</v>
      </c>
      <c r="B2015" s="75" t="s">
        <v>134</v>
      </c>
      <c r="C2015" s="75"/>
      <c r="D2015" s="75" t="s">
        <v>122</v>
      </c>
      <c r="E2015" s="75">
        <v>15</v>
      </c>
      <c r="F2015" s="119">
        <v>46126.625</v>
      </c>
      <c r="G2015" s="120">
        <v>46126.635416666664</v>
      </c>
    </row>
    <row r="2016" spans="1:7" x14ac:dyDescent="0.25">
      <c r="A2016" s="121" t="s">
        <v>72</v>
      </c>
      <c r="B2016" s="77" t="s">
        <v>135</v>
      </c>
      <c r="C2016" s="77"/>
      <c r="D2016" s="77" t="s">
        <v>124</v>
      </c>
      <c r="E2016" s="77">
        <v>5</v>
      </c>
      <c r="F2016" s="122">
        <v>46126.635416666664</v>
      </c>
      <c r="G2016" s="123">
        <v>46126.638888888891</v>
      </c>
    </row>
    <row r="2017" spans="1:7" x14ac:dyDescent="0.25">
      <c r="A2017" s="118" t="s">
        <v>72</v>
      </c>
      <c r="B2017" s="75" t="s">
        <v>125</v>
      </c>
      <c r="C2017" s="75"/>
      <c r="D2017" s="75" t="s">
        <v>122</v>
      </c>
      <c r="E2017" s="75">
        <v>130</v>
      </c>
      <c r="F2017" s="119">
        <v>46126.638888888891</v>
      </c>
      <c r="G2017" s="120">
        <v>46126.729166666664</v>
      </c>
    </row>
    <row r="2018" spans="1:7" x14ac:dyDescent="0.25">
      <c r="A2018" s="121" t="s">
        <v>72</v>
      </c>
      <c r="B2018" s="77" t="s">
        <v>123</v>
      </c>
      <c r="C2018" s="77"/>
      <c r="D2018" s="77" t="s">
        <v>124</v>
      </c>
      <c r="E2018" s="77">
        <v>60</v>
      </c>
      <c r="F2018" s="122">
        <v>46126.729166666664</v>
      </c>
      <c r="G2018" s="123">
        <v>46126.770833333336</v>
      </c>
    </row>
    <row r="2019" spans="1:7" x14ac:dyDescent="0.25">
      <c r="A2019" s="118" t="s">
        <v>72</v>
      </c>
      <c r="B2019" s="75" t="s">
        <v>133</v>
      </c>
      <c r="C2019" s="75"/>
      <c r="D2019" s="75" t="s">
        <v>124</v>
      </c>
      <c r="E2019" s="75">
        <v>5</v>
      </c>
      <c r="F2019" s="119">
        <v>46127.375</v>
      </c>
      <c r="G2019" s="120">
        <v>46127.378472222219</v>
      </c>
    </row>
    <row r="2020" spans="1:7" x14ac:dyDescent="0.25">
      <c r="A2020" s="121" t="s">
        <v>72</v>
      </c>
      <c r="B2020" s="77" t="s">
        <v>125</v>
      </c>
      <c r="C2020" s="77"/>
      <c r="D2020" s="77" t="s">
        <v>122</v>
      </c>
      <c r="E2020" s="77">
        <v>130</v>
      </c>
      <c r="F2020" s="122">
        <v>46127.378472222219</v>
      </c>
      <c r="G2020" s="123">
        <v>46127.46875</v>
      </c>
    </row>
    <row r="2021" spans="1:7" x14ac:dyDescent="0.25">
      <c r="A2021" s="118" t="s">
        <v>72</v>
      </c>
      <c r="B2021" s="75" t="s">
        <v>134</v>
      </c>
      <c r="C2021" s="75"/>
      <c r="D2021" s="75" t="s">
        <v>122</v>
      </c>
      <c r="E2021" s="75">
        <v>15</v>
      </c>
      <c r="F2021" s="119">
        <v>46127.46875</v>
      </c>
      <c r="G2021" s="120">
        <v>46127.479166666664</v>
      </c>
    </row>
    <row r="2022" spans="1:7" x14ac:dyDescent="0.25">
      <c r="A2022" s="121" t="s">
        <v>72</v>
      </c>
      <c r="B2022" s="77" t="s">
        <v>125</v>
      </c>
      <c r="C2022" s="77"/>
      <c r="D2022" s="77" t="s">
        <v>122</v>
      </c>
      <c r="E2022" s="77">
        <v>62</v>
      </c>
      <c r="F2022" s="122">
        <v>46127.479166666664</v>
      </c>
      <c r="G2022" s="123">
        <v>46127.522222222222</v>
      </c>
    </row>
    <row r="2023" spans="1:7" x14ac:dyDescent="0.25">
      <c r="A2023" s="118" t="s">
        <v>72</v>
      </c>
      <c r="B2023" s="75" t="s">
        <v>135</v>
      </c>
      <c r="C2023" s="75"/>
      <c r="D2023" s="75" t="s">
        <v>124</v>
      </c>
      <c r="E2023" s="75">
        <v>7</v>
      </c>
      <c r="F2023" s="119">
        <v>46127.522222222222</v>
      </c>
      <c r="G2023" s="120">
        <v>46127.527083333334</v>
      </c>
    </row>
    <row r="2024" spans="1:7" x14ac:dyDescent="0.25">
      <c r="A2024" s="121" t="s">
        <v>72</v>
      </c>
      <c r="B2024" s="77" t="s">
        <v>125</v>
      </c>
      <c r="C2024" s="77"/>
      <c r="D2024" s="77" t="s">
        <v>122</v>
      </c>
      <c r="E2024" s="77">
        <v>51</v>
      </c>
      <c r="F2024" s="122">
        <v>46127.527083333334</v>
      </c>
      <c r="G2024" s="123">
        <v>46127.5625</v>
      </c>
    </row>
    <row r="2025" spans="1:7" x14ac:dyDescent="0.25">
      <c r="A2025" s="118" t="s">
        <v>72</v>
      </c>
      <c r="B2025" s="75" t="s">
        <v>126</v>
      </c>
      <c r="C2025" s="75"/>
      <c r="D2025" s="75" t="s">
        <v>124</v>
      </c>
      <c r="E2025" s="75">
        <v>30</v>
      </c>
      <c r="F2025" s="119">
        <v>46127.5625</v>
      </c>
      <c r="G2025" s="120">
        <v>46127.583333333336</v>
      </c>
    </row>
    <row r="2026" spans="1:7" x14ac:dyDescent="0.25">
      <c r="A2026" s="121" t="s">
        <v>72</v>
      </c>
      <c r="B2026" s="77" t="s">
        <v>125</v>
      </c>
      <c r="C2026" s="77"/>
      <c r="D2026" s="77" t="s">
        <v>122</v>
      </c>
      <c r="E2026" s="77">
        <v>54</v>
      </c>
      <c r="F2026" s="122">
        <v>46127.583333333336</v>
      </c>
      <c r="G2026" s="123">
        <v>46127.620833333334</v>
      </c>
    </row>
    <row r="2027" spans="1:7" x14ac:dyDescent="0.25">
      <c r="A2027" s="118" t="s">
        <v>72</v>
      </c>
      <c r="B2027" s="75" t="s">
        <v>135</v>
      </c>
      <c r="C2027" s="75"/>
      <c r="D2027" s="75" t="s">
        <v>124</v>
      </c>
      <c r="E2027" s="75">
        <v>8</v>
      </c>
      <c r="F2027" s="119">
        <v>46127.620833333334</v>
      </c>
      <c r="G2027" s="120">
        <v>46127.626388888886</v>
      </c>
    </row>
    <row r="2028" spans="1:7" x14ac:dyDescent="0.25">
      <c r="A2028" s="121" t="s">
        <v>72</v>
      </c>
      <c r="B2028" s="77" t="s">
        <v>125</v>
      </c>
      <c r="C2028" s="77"/>
      <c r="D2028" s="77" t="s">
        <v>122</v>
      </c>
      <c r="E2028" s="77">
        <v>28</v>
      </c>
      <c r="F2028" s="122">
        <v>46127.626388888886</v>
      </c>
      <c r="G2028" s="123">
        <v>46127.645833333336</v>
      </c>
    </row>
    <row r="2029" spans="1:7" x14ac:dyDescent="0.25">
      <c r="A2029" s="118" t="s">
        <v>72</v>
      </c>
      <c r="B2029" s="75" t="s">
        <v>134</v>
      </c>
      <c r="C2029" s="75"/>
      <c r="D2029" s="75" t="s">
        <v>122</v>
      </c>
      <c r="E2029" s="75">
        <v>15</v>
      </c>
      <c r="F2029" s="119">
        <v>46127.645833333336</v>
      </c>
      <c r="G2029" s="120">
        <v>46127.65625</v>
      </c>
    </row>
    <row r="2030" spans="1:7" x14ac:dyDescent="0.25">
      <c r="A2030" s="121" t="s">
        <v>72</v>
      </c>
      <c r="B2030" s="77" t="s">
        <v>125</v>
      </c>
      <c r="C2030" s="77"/>
      <c r="D2030" s="77" t="s">
        <v>122</v>
      </c>
      <c r="E2030" s="77">
        <v>105</v>
      </c>
      <c r="F2030" s="122">
        <v>46127.65625</v>
      </c>
      <c r="G2030" s="123">
        <v>46127.729166666664</v>
      </c>
    </row>
    <row r="2031" spans="1:7" x14ac:dyDescent="0.25">
      <c r="A2031" s="118" t="s">
        <v>72</v>
      </c>
      <c r="B2031" s="75" t="s">
        <v>123</v>
      </c>
      <c r="C2031" s="75"/>
      <c r="D2031" s="75" t="s">
        <v>124</v>
      </c>
      <c r="E2031" s="75">
        <v>60</v>
      </c>
      <c r="F2031" s="119">
        <v>46127.729166666664</v>
      </c>
      <c r="G2031" s="120">
        <v>46127.770833333336</v>
      </c>
    </row>
    <row r="2032" spans="1:7" x14ac:dyDescent="0.25">
      <c r="A2032" s="121" t="s">
        <v>72</v>
      </c>
      <c r="B2032" s="77" t="s">
        <v>133</v>
      </c>
      <c r="C2032" s="77"/>
      <c r="D2032" s="77" t="s">
        <v>124</v>
      </c>
      <c r="E2032" s="77">
        <v>8</v>
      </c>
      <c r="F2032" s="122">
        <v>46128.375</v>
      </c>
      <c r="G2032" s="123">
        <v>46128.380555555559</v>
      </c>
    </row>
    <row r="2033" spans="1:7" x14ac:dyDescent="0.25">
      <c r="A2033" s="118" t="s">
        <v>72</v>
      </c>
      <c r="B2033" s="75" t="s">
        <v>125</v>
      </c>
      <c r="C2033" s="75"/>
      <c r="D2033" s="75" t="s">
        <v>122</v>
      </c>
      <c r="E2033" s="75">
        <v>56</v>
      </c>
      <c r="F2033" s="119">
        <v>46128.380555555559</v>
      </c>
      <c r="G2033" s="120">
        <v>46128.419444444444</v>
      </c>
    </row>
    <row r="2034" spans="1:7" x14ac:dyDescent="0.25">
      <c r="A2034" s="121" t="s">
        <v>72</v>
      </c>
      <c r="B2034" s="77" t="s">
        <v>153</v>
      </c>
      <c r="C2034" s="77" t="s">
        <v>8734</v>
      </c>
      <c r="D2034" s="77" t="s">
        <v>124</v>
      </c>
      <c r="E2034" s="77">
        <v>15</v>
      </c>
      <c r="F2034" s="122">
        <v>46128.419444444444</v>
      </c>
      <c r="G2034" s="123">
        <v>46128.429861111108</v>
      </c>
    </row>
    <row r="2035" spans="1:7" x14ac:dyDescent="0.25">
      <c r="A2035" s="118" t="s">
        <v>72</v>
      </c>
      <c r="B2035" s="75" t="s">
        <v>125</v>
      </c>
      <c r="C2035" s="75"/>
      <c r="D2035" s="75" t="s">
        <v>122</v>
      </c>
      <c r="E2035" s="75">
        <v>41</v>
      </c>
      <c r="F2035" s="119">
        <v>46128.429861111108</v>
      </c>
      <c r="G2035" s="120">
        <v>46128.458333333336</v>
      </c>
    </row>
    <row r="2036" spans="1:7" x14ac:dyDescent="0.25">
      <c r="A2036" s="121" t="s">
        <v>72</v>
      </c>
      <c r="B2036" s="77" t="s">
        <v>134</v>
      </c>
      <c r="C2036" s="77"/>
      <c r="D2036" s="77" t="s">
        <v>122</v>
      </c>
      <c r="E2036" s="77">
        <v>15</v>
      </c>
      <c r="F2036" s="122">
        <v>46128.458333333336</v>
      </c>
      <c r="G2036" s="123">
        <v>46128.46875</v>
      </c>
    </row>
    <row r="2037" spans="1:7" x14ac:dyDescent="0.25">
      <c r="A2037" s="118" t="s">
        <v>72</v>
      </c>
      <c r="B2037" s="75" t="s">
        <v>125</v>
      </c>
      <c r="C2037" s="75"/>
      <c r="D2037" s="75" t="s">
        <v>122</v>
      </c>
      <c r="E2037" s="75">
        <v>30</v>
      </c>
      <c r="F2037" s="119">
        <v>46128.46875</v>
      </c>
      <c r="G2037" s="120">
        <v>46128.489583333336</v>
      </c>
    </row>
    <row r="2038" spans="1:7" x14ac:dyDescent="0.25">
      <c r="A2038" s="121" t="s">
        <v>72</v>
      </c>
      <c r="B2038" s="77" t="s">
        <v>135</v>
      </c>
      <c r="C2038" s="77"/>
      <c r="D2038" s="77" t="s">
        <v>124</v>
      </c>
      <c r="E2038" s="77">
        <v>8</v>
      </c>
      <c r="F2038" s="122">
        <v>46128.489583333336</v>
      </c>
      <c r="G2038" s="123">
        <v>46128.495138888888</v>
      </c>
    </row>
    <row r="2039" spans="1:7" x14ac:dyDescent="0.25">
      <c r="A2039" s="118" t="s">
        <v>72</v>
      </c>
      <c r="B2039" s="75" t="s">
        <v>125</v>
      </c>
      <c r="C2039" s="75"/>
      <c r="D2039" s="75" t="s">
        <v>122</v>
      </c>
      <c r="E2039" s="75">
        <v>33</v>
      </c>
      <c r="F2039" s="119">
        <v>46128.495138888888</v>
      </c>
      <c r="G2039" s="120">
        <v>46128.518055555556</v>
      </c>
    </row>
    <row r="2040" spans="1:7" x14ac:dyDescent="0.25">
      <c r="A2040" s="121" t="s">
        <v>72</v>
      </c>
      <c r="B2040" s="77" t="s">
        <v>135</v>
      </c>
      <c r="C2040" s="77"/>
      <c r="D2040" s="77" t="s">
        <v>124</v>
      </c>
      <c r="E2040" s="77">
        <v>7</v>
      </c>
      <c r="F2040" s="122">
        <v>46128.518055555556</v>
      </c>
      <c r="G2040" s="123">
        <v>46128.522916666669</v>
      </c>
    </row>
    <row r="2041" spans="1:7" x14ac:dyDescent="0.25">
      <c r="A2041" s="118" t="s">
        <v>72</v>
      </c>
      <c r="B2041" s="75" t="s">
        <v>125</v>
      </c>
      <c r="C2041" s="75"/>
      <c r="D2041" s="75" t="s">
        <v>122</v>
      </c>
      <c r="E2041" s="75">
        <v>72</v>
      </c>
      <c r="F2041" s="119">
        <v>46128.522916666669</v>
      </c>
      <c r="G2041" s="120">
        <v>46128.572916666664</v>
      </c>
    </row>
    <row r="2042" spans="1:7" x14ac:dyDescent="0.25">
      <c r="A2042" s="121" t="s">
        <v>72</v>
      </c>
      <c r="B2042" s="77" t="s">
        <v>126</v>
      </c>
      <c r="C2042" s="77"/>
      <c r="D2042" s="77" t="s">
        <v>124</v>
      </c>
      <c r="E2042" s="77">
        <v>30</v>
      </c>
      <c r="F2042" s="122">
        <v>46128.572916666664</v>
      </c>
      <c r="G2042" s="123">
        <v>46128.59375</v>
      </c>
    </row>
    <row r="2043" spans="1:7" x14ac:dyDescent="0.25">
      <c r="A2043" s="118" t="s">
        <v>72</v>
      </c>
      <c r="B2043" s="75" t="s">
        <v>135</v>
      </c>
      <c r="C2043" s="75"/>
      <c r="D2043" s="75" t="s">
        <v>124</v>
      </c>
      <c r="E2043" s="75">
        <v>6</v>
      </c>
      <c r="F2043" s="119">
        <v>46128.59375</v>
      </c>
      <c r="G2043" s="120">
        <v>46128.597916666666</v>
      </c>
    </row>
    <row r="2044" spans="1:7" x14ac:dyDescent="0.25">
      <c r="A2044" s="121" t="s">
        <v>72</v>
      </c>
      <c r="B2044" s="77" t="s">
        <v>125</v>
      </c>
      <c r="C2044" s="77"/>
      <c r="D2044" s="77" t="s">
        <v>122</v>
      </c>
      <c r="E2044" s="77">
        <v>114</v>
      </c>
      <c r="F2044" s="122">
        <v>46128.597916666666</v>
      </c>
      <c r="G2044" s="123">
        <v>46128.677083333336</v>
      </c>
    </row>
    <row r="2045" spans="1:7" x14ac:dyDescent="0.25">
      <c r="A2045" s="118" t="s">
        <v>72</v>
      </c>
      <c r="B2045" s="75" t="s">
        <v>134</v>
      </c>
      <c r="C2045" s="75"/>
      <c r="D2045" s="75" t="s">
        <v>122</v>
      </c>
      <c r="E2045" s="75">
        <v>15</v>
      </c>
      <c r="F2045" s="119">
        <v>46128.677083333336</v>
      </c>
      <c r="G2045" s="120">
        <v>46128.6875</v>
      </c>
    </row>
    <row r="2046" spans="1:7" x14ac:dyDescent="0.25">
      <c r="A2046" s="121" t="s">
        <v>72</v>
      </c>
      <c r="B2046" s="77" t="s">
        <v>125</v>
      </c>
      <c r="C2046" s="77"/>
      <c r="D2046" s="77" t="s">
        <v>122</v>
      </c>
      <c r="E2046" s="77">
        <v>46</v>
      </c>
      <c r="F2046" s="122">
        <v>46128.6875</v>
      </c>
      <c r="G2046" s="123">
        <v>46128.719444444447</v>
      </c>
    </row>
    <row r="2047" spans="1:7" x14ac:dyDescent="0.25">
      <c r="A2047" s="118" t="s">
        <v>72</v>
      </c>
      <c r="B2047" s="75" t="s">
        <v>135</v>
      </c>
      <c r="C2047" s="75"/>
      <c r="D2047" s="75" t="s">
        <v>124</v>
      </c>
      <c r="E2047" s="75">
        <v>14</v>
      </c>
      <c r="F2047" s="119">
        <v>46128.719444444447</v>
      </c>
      <c r="G2047" s="120">
        <v>46128.729166666664</v>
      </c>
    </row>
    <row r="2048" spans="1:7" x14ac:dyDescent="0.25">
      <c r="A2048" s="121" t="s">
        <v>72</v>
      </c>
      <c r="B2048" s="77" t="s">
        <v>123</v>
      </c>
      <c r="C2048" s="77"/>
      <c r="D2048" s="77" t="s">
        <v>124</v>
      </c>
      <c r="E2048" s="77">
        <v>60</v>
      </c>
      <c r="F2048" s="122">
        <v>46128.729166666664</v>
      </c>
      <c r="G2048" s="123">
        <v>46128.770833333336</v>
      </c>
    </row>
    <row r="2049" spans="1:7" x14ac:dyDescent="0.25">
      <c r="A2049" s="118" t="s">
        <v>72</v>
      </c>
      <c r="B2049" s="75" t="s">
        <v>133</v>
      </c>
      <c r="C2049" s="75"/>
      <c r="D2049" s="75" t="s">
        <v>124</v>
      </c>
      <c r="E2049" s="75">
        <v>5</v>
      </c>
      <c r="F2049" s="119">
        <v>46129.375</v>
      </c>
      <c r="G2049" s="120">
        <v>46129.378472222219</v>
      </c>
    </row>
    <row r="2050" spans="1:7" x14ac:dyDescent="0.25">
      <c r="A2050" s="121" t="s">
        <v>72</v>
      </c>
      <c r="B2050" s="77" t="s">
        <v>125</v>
      </c>
      <c r="C2050" s="77"/>
      <c r="D2050" s="77" t="s">
        <v>122</v>
      </c>
      <c r="E2050" s="77">
        <v>100</v>
      </c>
      <c r="F2050" s="122">
        <v>46129.378472222219</v>
      </c>
      <c r="G2050" s="123">
        <v>46129.447916666664</v>
      </c>
    </row>
    <row r="2051" spans="1:7" x14ac:dyDescent="0.25">
      <c r="A2051" s="118" t="s">
        <v>72</v>
      </c>
      <c r="B2051" s="75" t="s">
        <v>134</v>
      </c>
      <c r="C2051" s="75"/>
      <c r="D2051" s="75" t="s">
        <v>122</v>
      </c>
      <c r="E2051" s="75">
        <v>15</v>
      </c>
      <c r="F2051" s="119">
        <v>46129.447916666664</v>
      </c>
      <c r="G2051" s="120">
        <v>46129.458333333336</v>
      </c>
    </row>
    <row r="2052" spans="1:7" x14ac:dyDescent="0.25">
      <c r="A2052" s="121" t="s">
        <v>72</v>
      </c>
      <c r="B2052" s="77" t="s">
        <v>125</v>
      </c>
      <c r="C2052" s="77"/>
      <c r="D2052" s="77" t="s">
        <v>122</v>
      </c>
      <c r="E2052" s="77">
        <v>6</v>
      </c>
      <c r="F2052" s="122">
        <v>46129.458333333336</v>
      </c>
      <c r="G2052" s="123">
        <v>46129.462500000001</v>
      </c>
    </row>
    <row r="2053" spans="1:7" x14ac:dyDescent="0.25">
      <c r="A2053" s="118" t="s">
        <v>72</v>
      </c>
      <c r="B2053" s="75" t="s">
        <v>135</v>
      </c>
      <c r="C2053" s="75"/>
      <c r="D2053" s="75" t="s">
        <v>124</v>
      </c>
      <c r="E2053" s="75">
        <v>5</v>
      </c>
      <c r="F2053" s="119">
        <v>46129.462500000001</v>
      </c>
      <c r="G2053" s="120">
        <v>46129.46597222222</v>
      </c>
    </row>
    <row r="2054" spans="1:7" x14ac:dyDescent="0.25">
      <c r="A2054" s="121" t="s">
        <v>72</v>
      </c>
      <c r="B2054" s="77" t="s">
        <v>125</v>
      </c>
      <c r="C2054" s="77"/>
      <c r="D2054" s="77" t="s">
        <v>122</v>
      </c>
      <c r="E2054" s="77">
        <v>16</v>
      </c>
      <c r="F2054" s="122">
        <v>46129.46597222222</v>
      </c>
      <c r="G2054" s="123">
        <v>46129.477083333331</v>
      </c>
    </row>
    <row r="2055" spans="1:7" x14ac:dyDescent="0.25">
      <c r="A2055" s="118" t="s">
        <v>72</v>
      </c>
      <c r="B2055" s="75" t="s">
        <v>135</v>
      </c>
      <c r="C2055" s="75"/>
      <c r="D2055" s="75" t="s">
        <v>124</v>
      </c>
      <c r="E2055" s="75">
        <v>11</v>
      </c>
      <c r="F2055" s="119">
        <v>46129.477083333331</v>
      </c>
      <c r="G2055" s="120">
        <v>46129.484722222223</v>
      </c>
    </row>
    <row r="2056" spans="1:7" x14ac:dyDescent="0.25">
      <c r="A2056" s="121" t="s">
        <v>72</v>
      </c>
      <c r="B2056" s="77" t="s">
        <v>125</v>
      </c>
      <c r="C2056" s="77"/>
      <c r="D2056" s="77" t="s">
        <v>122</v>
      </c>
      <c r="E2056" s="77">
        <v>52</v>
      </c>
      <c r="F2056" s="122">
        <v>46129.484722222223</v>
      </c>
      <c r="G2056" s="123">
        <v>46129.520833333336</v>
      </c>
    </row>
    <row r="2057" spans="1:7" x14ac:dyDescent="0.25">
      <c r="A2057" s="118" t="s">
        <v>72</v>
      </c>
      <c r="B2057" s="75" t="s">
        <v>142</v>
      </c>
      <c r="C2057" s="75" t="s">
        <v>143</v>
      </c>
      <c r="D2057" s="75" t="s">
        <v>122</v>
      </c>
      <c r="E2057" s="75">
        <v>30</v>
      </c>
      <c r="F2057" s="119">
        <v>46129.520833333336</v>
      </c>
      <c r="G2057" s="120">
        <v>46129.541666666664</v>
      </c>
    </row>
    <row r="2058" spans="1:7" x14ac:dyDescent="0.25">
      <c r="A2058" s="121" t="s">
        <v>72</v>
      </c>
      <c r="B2058" s="77" t="s">
        <v>125</v>
      </c>
      <c r="C2058" s="77"/>
      <c r="D2058" s="77" t="s">
        <v>122</v>
      </c>
      <c r="E2058" s="77">
        <v>8</v>
      </c>
      <c r="F2058" s="122">
        <v>46129.541666666664</v>
      </c>
      <c r="G2058" s="123">
        <v>46129.547222222223</v>
      </c>
    </row>
    <row r="2059" spans="1:7" x14ac:dyDescent="0.25">
      <c r="A2059" s="118" t="s">
        <v>72</v>
      </c>
      <c r="B2059" s="75" t="s">
        <v>154</v>
      </c>
      <c r="C2059" s="75" t="s">
        <v>8735</v>
      </c>
      <c r="D2059" s="75" t="s">
        <v>122</v>
      </c>
      <c r="E2059" s="75">
        <v>15</v>
      </c>
      <c r="F2059" s="119">
        <v>46129.547222222223</v>
      </c>
      <c r="G2059" s="120">
        <v>46129.557638888888</v>
      </c>
    </row>
    <row r="2060" spans="1:7" x14ac:dyDescent="0.25">
      <c r="A2060" s="121" t="s">
        <v>72</v>
      </c>
      <c r="B2060" s="77" t="s">
        <v>126</v>
      </c>
      <c r="C2060" s="77"/>
      <c r="D2060" s="77" t="s">
        <v>124</v>
      </c>
      <c r="E2060" s="77">
        <v>22</v>
      </c>
      <c r="F2060" s="122">
        <v>46129.557638888888</v>
      </c>
      <c r="G2060" s="123">
        <v>46129.572916666664</v>
      </c>
    </row>
    <row r="2061" spans="1:7" x14ac:dyDescent="0.25">
      <c r="A2061" s="118" t="s">
        <v>72</v>
      </c>
      <c r="B2061" s="75" t="s">
        <v>125</v>
      </c>
      <c r="C2061" s="75"/>
      <c r="D2061" s="75" t="s">
        <v>122</v>
      </c>
      <c r="E2061" s="75">
        <v>8</v>
      </c>
      <c r="F2061" s="119">
        <v>46129.572916666664</v>
      </c>
      <c r="G2061" s="120">
        <v>46129.578472222223</v>
      </c>
    </row>
    <row r="2062" spans="1:7" x14ac:dyDescent="0.25">
      <c r="A2062" s="121" t="s">
        <v>72</v>
      </c>
      <c r="B2062" s="77" t="s">
        <v>135</v>
      </c>
      <c r="C2062" s="77"/>
      <c r="D2062" s="77" t="s">
        <v>124</v>
      </c>
      <c r="E2062" s="77">
        <v>5</v>
      </c>
      <c r="F2062" s="122">
        <v>46129.578472222223</v>
      </c>
      <c r="G2062" s="123">
        <v>46129.581944444442</v>
      </c>
    </row>
    <row r="2063" spans="1:7" x14ac:dyDescent="0.25">
      <c r="A2063" s="118" t="s">
        <v>72</v>
      </c>
      <c r="B2063" s="75" t="s">
        <v>125</v>
      </c>
      <c r="C2063" s="75"/>
      <c r="D2063" s="75" t="s">
        <v>122</v>
      </c>
      <c r="E2063" s="75">
        <v>10</v>
      </c>
      <c r="F2063" s="119">
        <v>46129.581944444442</v>
      </c>
      <c r="G2063" s="120">
        <v>46129.588888888888</v>
      </c>
    </row>
    <row r="2064" spans="1:7" x14ac:dyDescent="0.25">
      <c r="A2064" s="121" t="s">
        <v>72</v>
      </c>
      <c r="B2064" s="77" t="s">
        <v>153</v>
      </c>
      <c r="C2064" s="77" t="s">
        <v>8736</v>
      </c>
      <c r="D2064" s="77" t="s">
        <v>124</v>
      </c>
      <c r="E2064" s="77">
        <v>15</v>
      </c>
      <c r="F2064" s="122">
        <v>46129.588888888888</v>
      </c>
      <c r="G2064" s="123">
        <v>46129.599305555559</v>
      </c>
    </row>
    <row r="2065" spans="1:7" x14ac:dyDescent="0.25">
      <c r="A2065" s="118" t="s">
        <v>72</v>
      </c>
      <c r="B2065" s="75" t="s">
        <v>135</v>
      </c>
      <c r="C2065" s="75"/>
      <c r="D2065" s="75" t="s">
        <v>124</v>
      </c>
      <c r="E2065" s="75">
        <v>10</v>
      </c>
      <c r="F2065" s="119">
        <v>46129.599305555559</v>
      </c>
      <c r="G2065" s="120">
        <v>46129.606249999997</v>
      </c>
    </row>
    <row r="2066" spans="1:7" x14ac:dyDescent="0.25">
      <c r="A2066" s="121" t="s">
        <v>72</v>
      </c>
      <c r="B2066" s="77" t="s">
        <v>125</v>
      </c>
      <c r="C2066" s="77"/>
      <c r="D2066" s="77" t="s">
        <v>122</v>
      </c>
      <c r="E2066" s="77">
        <v>36</v>
      </c>
      <c r="F2066" s="122">
        <v>46129.606249999997</v>
      </c>
      <c r="G2066" s="123">
        <v>46129.631249999999</v>
      </c>
    </row>
    <row r="2067" spans="1:7" x14ac:dyDescent="0.25">
      <c r="A2067" s="118" t="s">
        <v>72</v>
      </c>
      <c r="B2067" s="75" t="s">
        <v>135</v>
      </c>
      <c r="C2067" s="75"/>
      <c r="D2067" s="75" t="s">
        <v>124</v>
      </c>
      <c r="E2067" s="75">
        <v>37</v>
      </c>
      <c r="F2067" s="119">
        <v>46129.631249999999</v>
      </c>
      <c r="G2067" s="120">
        <v>46129.656944444447</v>
      </c>
    </row>
    <row r="2068" spans="1:7" x14ac:dyDescent="0.25">
      <c r="A2068" s="121" t="s">
        <v>72</v>
      </c>
      <c r="B2068" s="77" t="s">
        <v>134</v>
      </c>
      <c r="C2068" s="77"/>
      <c r="D2068" s="77" t="s">
        <v>122</v>
      </c>
      <c r="E2068" s="77">
        <v>14</v>
      </c>
      <c r="F2068" s="122">
        <v>46129.656944444447</v>
      </c>
      <c r="G2068" s="123">
        <v>46129.666666666664</v>
      </c>
    </row>
    <row r="2069" spans="1:7" x14ac:dyDescent="0.25">
      <c r="A2069" s="118" t="s">
        <v>72</v>
      </c>
      <c r="B2069" s="75" t="s">
        <v>125</v>
      </c>
      <c r="C2069" s="75"/>
      <c r="D2069" s="75" t="s">
        <v>122</v>
      </c>
      <c r="E2069" s="75">
        <v>54</v>
      </c>
      <c r="F2069" s="119">
        <v>46129.666666666664</v>
      </c>
      <c r="G2069" s="120">
        <v>46129.70416666667</v>
      </c>
    </row>
    <row r="2070" spans="1:7" x14ac:dyDescent="0.25">
      <c r="A2070" s="121" t="s">
        <v>72</v>
      </c>
      <c r="B2070" s="77" t="s">
        <v>135</v>
      </c>
      <c r="C2070" s="77"/>
      <c r="D2070" s="77" t="s">
        <v>124</v>
      </c>
      <c r="E2070" s="77">
        <v>21</v>
      </c>
      <c r="F2070" s="122">
        <v>46129.70416666667</v>
      </c>
      <c r="G2070" s="123">
        <v>46129.71875</v>
      </c>
    </row>
    <row r="2071" spans="1:7" x14ac:dyDescent="0.25">
      <c r="A2071" s="118" t="s">
        <v>72</v>
      </c>
      <c r="B2071" s="75" t="s">
        <v>125</v>
      </c>
      <c r="C2071" s="75"/>
      <c r="D2071" s="75" t="s">
        <v>122</v>
      </c>
      <c r="E2071" s="75">
        <v>15</v>
      </c>
      <c r="F2071" s="119">
        <v>46129.71875</v>
      </c>
      <c r="G2071" s="120">
        <v>46129.729166666664</v>
      </c>
    </row>
    <row r="2072" spans="1:7" x14ac:dyDescent="0.25">
      <c r="A2072" s="121" t="s">
        <v>72</v>
      </c>
      <c r="B2072" s="77" t="s">
        <v>123</v>
      </c>
      <c r="C2072" s="77"/>
      <c r="D2072" s="77" t="s">
        <v>124</v>
      </c>
      <c r="E2072" s="77">
        <v>60</v>
      </c>
      <c r="F2072" s="122">
        <v>46129.729166666664</v>
      </c>
      <c r="G2072" s="123">
        <v>46129.770833333336</v>
      </c>
    </row>
    <row r="2073" spans="1:7" x14ac:dyDescent="0.25">
      <c r="A2073" s="118" t="s">
        <v>72</v>
      </c>
      <c r="B2073" s="75" t="s">
        <v>125</v>
      </c>
      <c r="C2073" s="75"/>
      <c r="D2073" s="75" t="s">
        <v>122</v>
      </c>
      <c r="E2073" s="75">
        <v>64</v>
      </c>
      <c r="F2073" s="119">
        <v>46132.375</v>
      </c>
      <c r="G2073" s="120">
        <v>46132.419444444444</v>
      </c>
    </row>
    <row r="2074" spans="1:7" x14ac:dyDescent="0.25">
      <c r="A2074" s="121" t="s">
        <v>72</v>
      </c>
      <c r="B2074" s="77" t="s">
        <v>135</v>
      </c>
      <c r="C2074" s="77"/>
      <c r="D2074" s="77" t="s">
        <v>124</v>
      </c>
      <c r="E2074" s="77">
        <v>5</v>
      </c>
      <c r="F2074" s="122">
        <v>46132.419444444444</v>
      </c>
      <c r="G2074" s="123">
        <v>46132.42291666667</v>
      </c>
    </row>
    <row r="2075" spans="1:7" x14ac:dyDescent="0.25">
      <c r="A2075" s="118" t="s">
        <v>72</v>
      </c>
      <c r="B2075" s="75" t="s">
        <v>125</v>
      </c>
      <c r="C2075" s="75"/>
      <c r="D2075" s="75" t="s">
        <v>122</v>
      </c>
      <c r="E2075" s="75">
        <v>51</v>
      </c>
      <c r="F2075" s="119">
        <v>46132.42291666667</v>
      </c>
      <c r="G2075" s="120">
        <v>46132.458333333336</v>
      </c>
    </row>
    <row r="2076" spans="1:7" x14ac:dyDescent="0.25">
      <c r="A2076" s="121" t="s">
        <v>72</v>
      </c>
      <c r="B2076" s="77" t="s">
        <v>134</v>
      </c>
      <c r="C2076" s="77"/>
      <c r="D2076" s="77" t="s">
        <v>122</v>
      </c>
      <c r="E2076" s="77">
        <v>15</v>
      </c>
      <c r="F2076" s="122">
        <v>46132.458333333336</v>
      </c>
      <c r="G2076" s="123">
        <v>46132.46875</v>
      </c>
    </row>
    <row r="2077" spans="1:7" x14ac:dyDescent="0.25">
      <c r="A2077" s="118" t="s">
        <v>72</v>
      </c>
      <c r="B2077" s="75" t="s">
        <v>125</v>
      </c>
      <c r="C2077" s="75"/>
      <c r="D2077" s="75" t="s">
        <v>122</v>
      </c>
      <c r="E2077" s="75">
        <v>12</v>
      </c>
      <c r="F2077" s="119">
        <v>46132.46875</v>
      </c>
      <c r="G2077" s="120">
        <v>46132.477083333331</v>
      </c>
    </row>
    <row r="2078" spans="1:7" x14ac:dyDescent="0.25">
      <c r="A2078" s="121" t="s">
        <v>72</v>
      </c>
      <c r="B2078" s="77" t="s">
        <v>135</v>
      </c>
      <c r="C2078" s="77"/>
      <c r="D2078" s="77" t="s">
        <v>124</v>
      </c>
      <c r="E2078" s="77">
        <v>6</v>
      </c>
      <c r="F2078" s="122">
        <v>46132.477083333331</v>
      </c>
      <c r="G2078" s="123">
        <v>46132.481249999997</v>
      </c>
    </row>
    <row r="2079" spans="1:7" x14ac:dyDescent="0.25">
      <c r="A2079" s="118" t="s">
        <v>72</v>
      </c>
      <c r="B2079" s="75" t="s">
        <v>125</v>
      </c>
      <c r="C2079" s="75"/>
      <c r="D2079" s="75" t="s">
        <v>122</v>
      </c>
      <c r="E2079" s="75">
        <v>25</v>
      </c>
      <c r="F2079" s="119">
        <v>46132.481249999997</v>
      </c>
      <c r="G2079" s="120">
        <v>46132.498611111114</v>
      </c>
    </row>
    <row r="2080" spans="1:7" x14ac:dyDescent="0.25">
      <c r="A2080" s="121" t="s">
        <v>72</v>
      </c>
      <c r="B2080" s="77" t="s">
        <v>135</v>
      </c>
      <c r="C2080" s="77"/>
      <c r="D2080" s="77" t="s">
        <v>124</v>
      </c>
      <c r="E2080" s="77">
        <v>5</v>
      </c>
      <c r="F2080" s="122">
        <v>46132.498611111114</v>
      </c>
      <c r="G2080" s="123">
        <v>46132.502083333333</v>
      </c>
    </row>
    <row r="2081" spans="1:7" x14ac:dyDescent="0.25">
      <c r="A2081" s="118" t="s">
        <v>72</v>
      </c>
      <c r="B2081" s="75" t="s">
        <v>125</v>
      </c>
      <c r="C2081" s="75"/>
      <c r="D2081" s="75" t="s">
        <v>122</v>
      </c>
      <c r="E2081" s="75">
        <v>84</v>
      </c>
      <c r="F2081" s="119">
        <v>46132.502083333333</v>
      </c>
      <c r="G2081" s="120">
        <v>46132.560416666667</v>
      </c>
    </row>
    <row r="2082" spans="1:7" x14ac:dyDescent="0.25">
      <c r="A2082" s="121" t="s">
        <v>72</v>
      </c>
      <c r="B2082" s="77" t="s">
        <v>135</v>
      </c>
      <c r="C2082" s="77"/>
      <c r="D2082" s="77" t="s">
        <v>124</v>
      </c>
      <c r="E2082" s="77">
        <v>7</v>
      </c>
      <c r="F2082" s="122">
        <v>46132.560416666667</v>
      </c>
      <c r="G2082" s="123">
        <v>46132.56527777778</v>
      </c>
    </row>
    <row r="2083" spans="1:7" x14ac:dyDescent="0.25">
      <c r="A2083" s="118" t="s">
        <v>72</v>
      </c>
      <c r="B2083" s="75" t="s">
        <v>126</v>
      </c>
      <c r="C2083" s="75"/>
      <c r="D2083" s="75" t="s">
        <v>124</v>
      </c>
      <c r="E2083" s="75">
        <v>26</v>
      </c>
      <c r="F2083" s="119">
        <v>46132.56527777778</v>
      </c>
      <c r="G2083" s="120">
        <v>46132.583333333336</v>
      </c>
    </row>
    <row r="2084" spans="1:7" x14ac:dyDescent="0.25">
      <c r="A2084" s="121" t="s">
        <v>72</v>
      </c>
      <c r="B2084" s="77" t="s">
        <v>125</v>
      </c>
      <c r="C2084" s="77"/>
      <c r="D2084" s="77" t="s">
        <v>122</v>
      </c>
      <c r="E2084" s="77">
        <v>4</v>
      </c>
      <c r="F2084" s="122">
        <v>46132.583333333336</v>
      </c>
      <c r="G2084" s="123">
        <v>46132.586111111108</v>
      </c>
    </row>
    <row r="2085" spans="1:7" x14ac:dyDescent="0.25">
      <c r="A2085" s="118" t="s">
        <v>72</v>
      </c>
      <c r="B2085" s="75" t="s">
        <v>135</v>
      </c>
      <c r="C2085" s="75"/>
      <c r="D2085" s="75" t="s">
        <v>124</v>
      </c>
      <c r="E2085" s="75">
        <v>6</v>
      </c>
      <c r="F2085" s="119">
        <v>46132.586111111108</v>
      </c>
      <c r="G2085" s="120">
        <v>46132.590277777781</v>
      </c>
    </row>
    <row r="2086" spans="1:7" x14ac:dyDescent="0.25">
      <c r="A2086" s="121" t="s">
        <v>72</v>
      </c>
      <c r="B2086" s="77" t="s">
        <v>125</v>
      </c>
      <c r="C2086" s="77"/>
      <c r="D2086" s="77" t="s">
        <v>122</v>
      </c>
      <c r="E2086" s="77">
        <v>67</v>
      </c>
      <c r="F2086" s="122">
        <v>46132.590277777781</v>
      </c>
      <c r="G2086" s="123">
        <v>46132.636805555558</v>
      </c>
    </row>
    <row r="2087" spans="1:7" x14ac:dyDescent="0.25">
      <c r="A2087" s="118" t="s">
        <v>72</v>
      </c>
      <c r="B2087" s="75" t="s">
        <v>135</v>
      </c>
      <c r="C2087" s="75"/>
      <c r="D2087" s="75" t="s">
        <v>124</v>
      </c>
      <c r="E2087" s="75">
        <v>7</v>
      </c>
      <c r="F2087" s="119">
        <v>46132.636805555558</v>
      </c>
      <c r="G2087" s="120">
        <v>46132.64166666667</v>
      </c>
    </row>
    <row r="2088" spans="1:7" x14ac:dyDescent="0.25">
      <c r="A2088" s="121" t="s">
        <v>72</v>
      </c>
      <c r="B2088" s="77" t="s">
        <v>125</v>
      </c>
      <c r="C2088" s="77"/>
      <c r="D2088" s="77" t="s">
        <v>122</v>
      </c>
      <c r="E2088" s="77">
        <v>28</v>
      </c>
      <c r="F2088" s="122">
        <v>46132.64166666667</v>
      </c>
      <c r="G2088" s="123">
        <v>46132.661111111112</v>
      </c>
    </row>
    <row r="2089" spans="1:7" x14ac:dyDescent="0.25">
      <c r="A2089" s="118" t="s">
        <v>72</v>
      </c>
      <c r="B2089" s="75" t="s">
        <v>135</v>
      </c>
      <c r="C2089" s="75"/>
      <c r="D2089" s="75" t="s">
        <v>124</v>
      </c>
      <c r="E2089" s="75">
        <v>5</v>
      </c>
      <c r="F2089" s="119">
        <v>46132.661111111112</v>
      </c>
      <c r="G2089" s="120">
        <v>46132.664583333331</v>
      </c>
    </row>
    <row r="2090" spans="1:7" x14ac:dyDescent="0.25">
      <c r="A2090" s="121" t="s">
        <v>72</v>
      </c>
      <c r="B2090" s="77" t="s">
        <v>125</v>
      </c>
      <c r="C2090" s="77"/>
      <c r="D2090" s="77" t="s">
        <v>122</v>
      </c>
      <c r="E2090" s="77">
        <v>3</v>
      </c>
      <c r="F2090" s="122">
        <v>46132.664583333331</v>
      </c>
      <c r="G2090" s="123">
        <v>46132.666666666664</v>
      </c>
    </row>
    <row r="2091" spans="1:7" x14ac:dyDescent="0.25">
      <c r="A2091" s="118" t="s">
        <v>72</v>
      </c>
      <c r="B2091" s="75" t="s">
        <v>134</v>
      </c>
      <c r="C2091" s="75"/>
      <c r="D2091" s="75" t="s">
        <v>122</v>
      </c>
      <c r="E2091" s="75">
        <v>15</v>
      </c>
      <c r="F2091" s="119">
        <v>46132.666666666664</v>
      </c>
      <c r="G2091" s="120">
        <v>46132.677083333336</v>
      </c>
    </row>
    <row r="2092" spans="1:7" x14ac:dyDescent="0.25">
      <c r="A2092" s="121" t="s">
        <v>72</v>
      </c>
      <c r="B2092" s="77" t="s">
        <v>125</v>
      </c>
      <c r="C2092" s="77"/>
      <c r="D2092" s="77" t="s">
        <v>122</v>
      </c>
      <c r="E2092" s="77">
        <v>75</v>
      </c>
      <c r="F2092" s="122">
        <v>46132.677083333336</v>
      </c>
      <c r="G2092" s="123">
        <v>46132.729166666664</v>
      </c>
    </row>
    <row r="2093" spans="1:7" x14ac:dyDescent="0.25">
      <c r="A2093" s="118" t="s">
        <v>72</v>
      </c>
      <c r="B2093" s="75" t="s">
        <v>123</v>
      </c>
      <c r="C2093" s="75"/>
      <c r="D2093" s="75" t="s">
        <v>124</v>
      </c>
      <c r="E2093" s="75">
        <v>60</v>
      </c>
      <c r="F2093" s="119">
        <v>46132.729166666664</v>
      </c>
      <c r="G2093" s="120">
        <v>46132.770833333336</v>
      </c>
    </row>
    <row r="2094" spans="1:7" x14ac:dyDescent="0.25">
      <c r="A2094" s="121" t="s">
        <v>72</v>
      </c>
      <c r="B2094" s="77" t="s">
        <v>153</v>
      </c>
      <c r="C2094" s="77" t="s">
        <v>8737</v>
      </c>
      <c r="D2094" s="77" t="s">
        <v>124</v>
      </c>
      <c r="E2094" s="77">
        <v>20</v>
      </c>
      <c r="F2094" s="122">
        <v>46133.375</v>
      </c>
      <c r="G2094" s="123">
        <v>46133.388888888891</v>
      </c>
    </row>
    <row r="2095" spans="1:7" x14ac:dyDescent="0.25">
      <c r="A2095" s="118" t="s">
        <v>72</v>
      </c>
      <c r="B2095" s="75" t="s">
        <v>125</v>
      </c>
      <c r="C2095" s="75"/>
      <c r="D2095" s="75" t="s">
        <v>122</v>
      </c>
      <c r="E2095" s="75">
        <v>115</v>
      </c>
      <c r="F2095" s="119">
        <v>46133.388888888891</v>
      </c>
      <c r="G2095" s="120">
        <v>46133.46875</v>
      </c>
    </row>
    <row r="2096" spans="1:7" x14ac:dyDescent="0.25">
      <c r="A2096" s="121" t="s">
        <v>72</v>
      </c>
      <c r="B2096" s="77" t="s">
        <v>134</v>
      </c>
      <c r="C2096" s="77"/>
      <c r="D2096" s="77" t="s">
        <v>122</v>
      </c>
      <c r="E2096" s="77">
        <v>15</v>
      </c>
      <c r="F2096" s="122">
        <v>46133.46875</v>
      </c>
      <c r="G2096" s="123">
        <v>46133.479166666664</v>
      </c>
    </row>
    <row r="2097" spans="1:7" x14ac:dyDescent="0.25">
      <c r="A2097" s="118" t="s">
        <v>72</v>
      </c>
      <c r="B2097" s="75" t="s">
        <v>125</v>
      </c>
      <c r="C2097" s="75"/>
      <c r="D2097" s="75" t="s">
        <v>122</v>
      </c>
      <c r="E2097" s="75">
        <v>4</v>
      </c>
      <c r="F2097" s="119">
        <v>46133.479166666664</v>
      </c>
      <c r="G2097" s="120">
        <v>46133.481944444444</v>
      </c>
    </row>
    <row r="2098" spans="1:7" x14ac:dyDescent="0.25">
      <c r="A2098" s="121" t="s">
        <v>72</v>
      </c>
      <c r="B2098" s="77" t="s">
        <v>135</v>
      </c>
      <c r="C2098" s="77"/>
      <c r="D2098" s="77" t="s">
        <v>124</v>
      </c>
      <c r="E2098" s="77">
        <v>5</v>
      </c>
      <c r="F2098" s="122">
        <v>46133.481944444444</v>
      </c>
      <c r="G2098" s="123">
        <v>46133.48541666667</v>
      </c>
    </row>
    <row r="2099" spans="1:7" x14ac:dyDescent="0.25">
      <c r="A2099" s="118" t="s">
        <v>72</v>
      </c>
      <c r="B2099" s="75" t="s">
        <v>125</v>
      </c>
      <c r="C2099" s="75"/>
      <c r="D2099" s="75" t="s">
        <v>122</v>
      </c>
      <c r="E2099" s="75">
        <v>2</v>
      </c>
      <c r="F2099" s="119">
        <v>46133.48541666667</v>
      </c>
      <c r="G2099" s="120">
        <v>46133.486805555556</v>
      </c>
    </row>
    <row r="2100" spans="1:7" x14ac:dyDescent="0.25">
      <c r="A2100" s="121" t="s">
        <v>72</v>
      </c>
      <c r="B2100" s="77" t="s">
        <v>135</v>
      </c>
      <c r="C2100" s="77"/>
      <c r="D2100" s="77" t="s">
        <v>124</v>
      </c>
      <c r="E2100" s="77">
        <v>5</v>
      </c>
      <c r="F2100" s="122">
        <v>46133.486805555556</v>
      </c>
      <c r="G2100" s="123">
        <v>46133.490277777775</v>
      </c>
    </row>
    <row r="2101" spans="1:7" x14ac:dyDescent="0.25">
      <c r="A2101" s="118" t="s">
        <v>72</v>
      </c>
      <c r="B2101" s="75" t="s">
        <v>125</v>
      </c>
      <c r="C2101" s="75"/>
      <c r="D2101" s="75" t="s">
        <v>122</v>
      </c>
      <c r="E2101" s="75">
        <v>29</v>
      </c>
      <c r="F2101" s="119">
        <v>46133.490277777775</v>
      </c>
      <c r="G2101" s="120">
        <v>46133.510416666664</v>
      </c>
    </row>
    <row r="2102" spans="1:7" x14ac:dyDescent="0.25">
      <c r="A2102" s="121" t="s">
        <v>72</v>
      </c>
      <c r="B2102" s="77" t="s">
        <v>154</v>
      </c>
      <c r="C2102" s="77" t="s">
        <v>8738</v>
      </c>
      <c r="D2102" s="77" t="s">
        <v>122</v>
      </c>
      <c r="E2102" s="77">
        <v>15</v>
      </c>
      <c r="F2102" s="122">
        <v>46133.510416666664</v>
      </c>
      <c r="G2102" s="123">
        <v>46133.520833333336</v>
      </c>
    </row>
    <row r="2103" spans="1:7" x14ac:dyDescent="0.25">
      <c r="A2103" s="118" t="s">
        <v>72</v>
      </c>
      <c r="B2103" s="75" t="s">
        <v>125</v>
      </c>
      <c r="C2103" s="75"/>
      <c r="D2103" s="75" t="s">
        <v>122</v>
      </c>
      <c r="E2103" s="75">
        <v>15</v>
      </c>
      <c r="F2103" s="119">
        <v>46133.520833333336</v>
      </c>
      <c r="G2103" s="120">
        <v>46133.53125</v>
      </c>
    </row>
    <row r="2104" spans="1:7" x14ac:dyDescent="0.25">
      <c r="A2104" s="121" t="s">
        <v>72</v>
      </c>
      <c r="B2104" s="77" t="s">
        <v>126</v>
      </c>
      <c r="C2104" s="77"/>
      <c r="D2104" s="77" t="s">
        <v>124</v>
      </c>
      <c r="E2104" s="77">
        <v>30</v>
      </c>
      <c r="F2104" s="122">
        <v>46133.53125</v>
      </c>
      <c r="G2104" s="123">
        <v>46133.552083333336</v>
      </c>
    </row>
    <row r="2105" spans="1:7" x14ac:dyDescent="0.25">
      <c r="A2105" s="118" t="s">
        <v>72</v>
      </c>
      <c r="B2105" s="75" t="s">
        <v>125</v>
      </c>
      <c r="C2105" s="75"/>
      <c r="D2105" s="75" t="s">
        <v>122</v>
      </c>
      <c r="E2105" s="75">
        <v>165</v>
      </c>
      <c r="F2105" s="119">
        <v>46133.552083333336</v>
      </c>
      <c r="G2105" s="120">
        <v>46133.666666666664</v>
      </c>
    </row>
    <row r="2106" spans="1:7" x14ac:dyDescent="0.25">
      <c r="A2106" s="121" t="s">
        <v>72</v>
      </c>
      <c r="B2106" s="77" t="s">
        <v>134</v>
      </c>
      <c r="C2106" s="77"/>
      <c r="D2106" s="77" t="s">
        <v>122</v>
      </c>
      <c r="E2106" s="77">
        <v>15</v>
      </c>
      <c r="F2106" s="122">
        <v>46133.666666666664</v>
      </c>
      <c r="G2106" s="123">
        <v>46133.677083333336</v>
      </c>
    </row>
    <row r="2107" spans="1:7" x14ac:dyDescent="0.25">
      <c r="A2107" s="118" t="s">
        <v>72</v>
      </c>
      <c r="B2107" s="75" t="s">
        <v>125</v>
      </c>
      <c r="C2107" s="75"/>
      <c r="D2107" s="75" t="s">
        <v>122</v>
      </c>
      <c r="E2107" s="75">
        <v>75</v>
      </c>
      <c r="F2107" s="119">
        <v>46133.677083333336</v>
      </c>
      <c r="G2107" s="120">
        <v>46133.729166666664</v>
      </c>
    </row>
    <row r="2108" spans="1:7" x14ac:dyDescent="0.25">
      <c r="A2108" s="121" t="s">
        <v>72</v>
      </c>
      <c r="B2108" s="77" t="s">
        <v>123</v>
      </c>
      <c r="C2108" s="77"/>
      <c r="D2108" s="77" t="s">
        <v>124</v>
      </c>
      <c r="E2108" s="77">
        <v>60</v>
      </c>
      <c r="F2108" s="122">
        <v>46133.729166666664</v>
      </c>
      <c r="G2108" s="123">
        <v>46133.770833333336</v>
      </c>
    </row>
    <row r="2109" spans="1:7" x14ac:dyDescent="0.25">
      <c r="A2109" s="118" t="s">
        <v>72</v>
      </c>
      <c r="B2109" s="75" t="s">
        <v>133</v>
      </c>
      <c r="C2109" s="75"/>
      <c r="D2109" s="75" t="s">
        <v>124</v>
      </c>
      <c r="E2109" s="75">
        <v>6</v>
      </c>
      <c r="F2109" s="119">
        <v>46134.416666666664</v>
      </c>
      <c r="G2109" s="120">
        <v>46134.42083333333</v>
      </c>
    </row>
    <row r="2110" spans="1:7" x14ac:dyDescent="0.25">
      <c r="A2110" s="121" t="s">
        <v>72</v>
      </c>
      <c r="B2110" s="77" t="s">
        <v>150</v>
      </c>
      <c r="C2110" s="77"/>
      <c r="D2110" s="77" t="s">
        <v>122</v>
      </c>
      <c r="E2110" s="77">
        <v>114</v>
      </c>
      <c r="F2110" s="122">
        <v>46134.42083333333</v>
      </c>
      <c r="G2110" s="123">
        <v>46134.5</v>
      </c>
    </row>
    <row r="2111" spans="1:7" x14ac:dyDescent="0.25">
      <c r="A2111" s="118" t="s">
        <v>72</v>
      </c>
      <c r="B2111" s="75" t="s">
        <v>134</v>
      </c>
      <c r="C2111" s="75"/>
      <c r="D2111" s="75" t="s">
        <v>122</v>
      </c>
      <c r="E2111" s="75">
        <v>15</v>
      </c>
      <c r="F2111" s="119">
        <v>46134.5</v>
      </c>
      <c r="G2111" s="120">
        <v>46134.510416666664</v>
      </c>
    </row>
    <row r="2112" spans="1:7" x14ac:dyDescent="0.25">
      <c r="A2112" s="121" t="s">
        <v>72</v>
      </c>
      <c r="B2112" s="77" t="s">
        <v>150</v>
      </c>
      <c r="C2112" s="77"/>
      <c r="D2112" s="77" t="s">
        <v>122</v>
      </c>
      <c r="E2112" s="77">
        <v>105</v>
      </c>
      <c r="F2112" s="122">
        <v>46134.510416666664</v>
      </c>
      <c r="G2112" s="123">
        <v>46134.583333333336</v>
      </c>
    </row>
    <row r="2113" spans="1:7" x14ac:dyDescent="0.25">
      <c r="A2113" s="118" t="s">
        <v>72</v>
      </c>
      <c r="B2113" s="75" t="s">
        <v>126</v>
      </c>
      <c r="C2113" s="75"/>
      <c r="D2113" s="75" t="s">
        <v>124</v>
      </c>
      <c r="E2113" s="75">
        <v>30</v>
      </c>
      <c r="F2113" s="119">
        <v>46134.583333333336</v>
      </c>
      <c r="G2113" s="120">
        <v>46134.604166666664</v>
      </c>
    </row>
    <row r="2114" spans="1:7" x14ac:dyDescent="0.25">
      <c r="A2114" s="121" t="s">
        <v>72</v>
      </c>
      <c r="B2114" s="77" t="s">
        <v>150</v>
      </c>
      <c r="C2114" s="77"/>
      <c r="D2114" s="77" t="s">
        <v>122</v>
      </c>
      <c r="E2114" s="77">
        <v>90</v>
      </c>
      <c r="F2114" s="122">
        <v>46134.604166666664</v>
      </c>
      <c r="G2114" s="123">
        <v>46134.666666666664</v>
      </c>
    </row>
    <row r="2115" spans="1:7" x14ac:dyDescent="0.25">
      <c r="A2115" s="118" t="s">
        <v>72</v>
      </c>
      <c r="B2115" s="75" t="s">
        <v>134</v>
      </c>
      <c r="C2115" s="75"/>
      <c r="D2115" s="75" t="s">
        <v>122</v>
      </c>
      <c r="E2115" s="75">
        <v>15</v>
      </c>
      <c r="F2115" s="119">
        <v>46134.666666666664</v>
      </c>
      <c r="G2115" s="120">
        <v>46134.677083333336</v>
      </c>
    </row>
    <row r="2116" spans="1:7" x14ac:dyDescent="0.25">
      <c r="A2116" s="121" t="s">
        <v>72</v>
      </c>
      <c r="B2116" s="77" t="s">
        <v>150</v>
      </c>
      <c r="C2116" s="77"/>
      <c r="D2116" s="77" t="s">
        <v>122</v>
      </c>
      <c r="E2116" s="77">
        <v>105</v>
      </c>
      <c r="F2116" s="122">
        <v>46134.677083333336</v>
      </c>
      <c r="G2116" s="123">
        <v>46134.75</v>
      </c>
    </row>
    <row r="2117" spans="1:7" x14ac:dyDescent="0.25">
      <c r="A2117" s="118" t="s">
        <v>72</v>
      </c>
      <c r="B2117" s="75" t="s">
        <v>123</v>
      </c>
      <c r="C2117" s="75"/>
      <c r="D2117" s="75" t="s">
        <v>124</v>
      </c>
      <c r="E2117" s="75">
        <v>60</v>
      </c>
      <c r="F2117" s="119">
        <v>46134.75</v>
      </c>
      <c r="G2117" s="120">
        <v>46134.791666666664</v>
      </c>
    </row>
    <row r="2118" spans="1:7" x14ac:dyDescent="0.25">
      <c r="A2118" s="121" t="s">
        <v>72</v>
      </c>
      <c r="B2118" s="77" t="s">
        <v>133</v>
      </c>
      <c r="C2118" s="77"/>
      <c r="D2118" s="77" t="s">
        <v>124</v>
      </c>
      <c r="E2118" s="77">
        <v>5</v>
      </c>
      <c r="F2118" s="122">
        <v>46135.416666666664</v>
      </c>
      <c r="G2118" s="123">
        <v>46135.420138888891</v>
      </c>
    </row>
    <row r="2119" spans="1:7" x14ac:dyDescent="0.25">
      <c r="A2119" s="118" t="s">
        <v>72</v>
      </c>
      <c r="B2119" s="75" t="s">
        <v>150</v>
      </c>
      <c r="C2119" s="75"/>
      <c r="D2119" s="75" t="s">
        <v>122</v>
      </c>
      <c r="E2119" s="75">
        <v>115</v>
      </c>
      <c r="F2119" s="119">
        <v>46135.420138888891</v>
      </c>
      <c r="G2119" s="120">
        <v>46135.5</v>
      </c>
    </row>
    <row r="2120" spans="1:7" x14ac:dyDescent="0.25">
      <c r="A2120" s="121" t="s">
        <v>72</v>
      </c>
      <c r="B2120" s="77" t="s">
        <v>134</v>
      </c>
      <c r="C2120" s="77"/>
      <c r="D2120" s="77" t="s">
        <v>122</v>
      </c>
      <c r="E2120" s="77">
        <v>15</v>
      </c>
      <c r="F2120" s="122">
        <v>46135.5</v>
      </c>
      <c r="G2120" s="123">
        <v>46135.510416666664</v>
      </c>
    </row>
    <row r="2121" spans="1:7" x14ac:dyDescent="0.25">
      <c r="A2121" s="118" t="s">
        <v>72</v>
      </c>
      <c r="B2121" s="75" t="s">
        <v>150</v>
      </c>
      <c r="C2121" s="75"/>
      <c r="D2121" s="75" t="s">
        <v>122</v>
      </c>
      <c r="E2121" s="75">
        <v>105</v>
      </c>
      <c r="F2121" s="119">
        <v>46135.510416666664</v>
      </c>
      <c r="G2121" s="120">
        <v>46135.583333333336</v>
      </c>
    </row>
    <row r="2122" spans="1:7" x14ac:dyDescent="0.25">
      <c r="A2122" s="121" t="s">
        <v>72</v>
      </c>
      <c r="B2122" s="77" t="s">
        <v>126</v>
      </c>
      <c r="C2122" s="77"/>
      <c r="D2122" s="77" t="s">
        <v>124</v>
      </c>
      <c r="E2122" s="77">
        <v>10</v>
      </c>
      <c r="F2122" s="122">
        <v>46135.583333333336</v>
      </c>
      <c r="G2122" s="123">
        <v>46135.590277777781</v>
      </c>
    </row>
    <row r="2123" spans="1:7" x14ac:dyDescent="0.25">
      <c r="A2123" s="118" t="s">
        <v>72</v>
      </c>
      <c r="B2123" s="75" t="s">
        <v>135</v>
      </c>
      <c r="C2123" s="75"/>
      <c r="D2123" s="75" t="s">
        <v>124</v>
      </c>
      <c r="E2123" s="75">
        <v>8</v>
      </c>
      <c r="F2123" s="119">
        <v>46135.590277777781</v>
      </c>
      <c r="G2123" s="120">
        <v>46135.595833333333</v>
      </c>
    </row>
    <row r="2124" spans="1:7" x14ac:dyDescent="0.25">
      <c r="A2124" s="121" t="s">
        <v>72</v>
      </c>
      <c r="B2124" s="77" t="s">
        <v>126</v>
      </c>
      <c r="C2124" s="77"/>
      <c r="D2124" s="77" t="s">
        <v>124</v>
      </c>
      <c r="E2124" s="77">
        <v>13</v>
      </c>
      <c r="F2124" s="122">
        <v>46135.595833333333</v>
      </c>
      <c r="G2124" s="123">
        <v>46135.604861111111</v>
      </c>
    </row>
    <row r="2125" spans="1:7" x14ac:dyDescent="0.25">
      <c r="A2125" s="118" t="s">
        <v>72</v>
      </c>
      <c r="B2125" s="75" t="s">
        <v>150</v>
      </c>
      <c r="C2125" s="75"/>
      <c r="D2125" s="75" t="s">
        <v>122</v>
      </c>
      <c r="E2125" s="75">
        <v>89</v>
      </c>
      <c r="F2125" s="119">
        <v>46135.604861111111</v>
      </c>
      <c r="G2125" s="120">
        <v>46135.666666666664</v>
      </c>
    </row>
    <row r="2126" spans="1:7" x14ac:dyDescent="0.25">
      <c r="A2126" s="121" t="s">
        <v>72</v>
      </c>
      <c r="B2126" s="77" t="s">
        <v>134</v>
      </c>
      <c r="C2126" s="77"/>
      <c r="D2126" s="77" t="s">
        <v>122</v>
      </c>
      <c r="E2126" s="77">
        <v>15</v>
      </c>
      <c r="F2126" s="122">
        <v>46135.666666666664</v>
      </c>
      <c r="G2126" s="123">
        <v>46135.677083333336</v>
      </c>
    </row>
    <row r="2127" spans="1:7" x14ac:dyDescent="0.25">
      <c r="A2127" s="118" t="s">
        <v>72</v>
      </c>
      <c r="B2127" s="75" t="s">
        <v>150</v>
      </c>
      <c r="C2127" s="75"/>
      <c r="D2127" s="75" t="s">
        <v>122</v>
      </c>
      <c r="E2127" s="75">
        <v>105</v>
      </c>
      <c r="F2127" s="119">
        <v>46135.677083333336</v>
      </c>
      <c r="G2127" s="120">
        <v>46135.75</v>
      </c>
    </row>
    <row r="2128" spans="1:7" x14ac:dyDescent="0.25">
      <c r="A2128" s="121" t="s">
        <v>72</v>
      </c>
      <c r="B2128" s="77" t="s">
        <v>123</v>
      </c>
      <c r="C2128" s="77"/>
      <c r="D2128" s="77" t="s">
        <v>124</v>
      </c>
      <c r="E2128" s="77">
        <v>60</v>
      </c>
      <c r="F2128" s="122">
        <v>46135.75</v>
      </c>
      <c r="G2128" s="123">
        <v>46135.791666666664</v>
      </c>
    </row>
    <row r="2129" spans="1:7" x14ac:dyDescent="0.25">
      <c r="A2129" s="118" t="s">
        <v>72</v>
      </c>
      <c r="B2129" s="75" t="s">
        <v>131</v>
      </c>
      <c r="C2129" s="75"/>
      <c r="D2129" s="75" t="s">
        <v>124</v>
      </c>
      <c r="E2129" s="75">
        <v>510</v>
      </c>
      <c r="F2129" s="119">
        <v>46136.375</v>
      </c>
      <c r="G2129" s="120">
        <v>46136.729166666664</v>
      </c>
    </row>
    <row r="2130" spans="1:7" x14ac:dyDescent="0.25">
      <c r="A2130" s="121" t="s">
        <v>72</v>
      </c>
      <c r="B2130" s="77" t="s">
        <v>123</v>
      </c>
      <c r="C2130" s="77"/>
      <c r="D2130" s="77" t="s">
        <v>124</v>
      </c>
      <c r="E2130" s="77">
        <v>60</v>
      </c>
      <c r="F2130" s="122">
        <v>46136.729166666664</v>
      </c>
      <c r="G2130" s="123">
        <v>46136.770833333336</v>
      </c>
    </row>
    <row r="2131" spans="1:7" x14ac:dyDescent="0.25">
      <c r="A2131" s="118" t="s">
        <v>72</v>
      </c>
      <c r="B2131" s="75" t="s">
        <v>133</v>
      </c>
      <c r="C2131" s="75"/>
      <c r="D2131" s="75" t="s">
        <v>124</v>
      </c>
      <c r="E2131" s="75">
        <v>7</v>
      </c>
      <c r="F2131" s="119">
        <v>46139.375</v>
      </c>
      <c r="G2131" s="120">
        <v>46139.379861111112</v>
      </c>
    </row>
    <row r="2132" spans="1:7" x14ac:dyDescent="0.25">
      <c r="A2132" s="121" t="s">
        <v>72</v>
      </c>
      <c r="B2132" s="77" t="s">
        <v>125</v>
      </c>
      <c r="C2132" s="77"/>
      <c r="D2132" s="77" t="s">
        <v>122</v>
      </c>
      <c r="E2132" s="77">
        <v>106</v>
      </c>
      <c r="F2132" s="122">
        <v>46139.379861111112</v>
      </c>
      <c r="G2132" s="123">
        <v>46139.453472222223</v>
      </c>
    </row>
    <row r="2133" spans="1:7" x14ac:dyDescent="0.25">
      <c r="A2133" s="118" t="s">
        <v>72</v>
      </c>
      <c r="B2133" s="75" t="s">
        <v>135</v>
      </c>
      <c r="C2133" s="75"/>
      <c r="D2133" s="75" t="s">
        <v>124</v>
      </c>
      <c r="E2133" s="75">
        <v>10</v>
      </c>
      <c r="F2133" s="119">
        <v>46139.453472222223</v>
      </c>
      <c r="G2133" s="120">
        <v>46139.460416666669</v>
      </c>
    </row>
    <row r="2134" spans="1:7" x14ac:dyDescent="0.25">
      <c r="A2134" s="121" t="s">
        <v>72</v>
      </c>
      <c r="B2134" s="77" t="s">
        <v>134</v>
      </c>
      <c r="C2134" s="77"/>
      <c r="D2134" s="77" t="s">
        <v>122</v>
      </c>
      <c r="E2134" s="77">
        <v>12</v>
      </c>
      <c r="F2134" s="122">
        <v>46139.460416666669</v>
      </c>
      <c r="G2134" s="123">
        <v>46139.46875</v>
      </c>
    </row>
    <row r="2135" spans="1:7" x14ac:dyDescent="0.25">
      <c r="A2135" s="118" t="s">
        <v>72</v>
      </c>
      <c r="B2135" s="75" t="s">
        <v>125</v>
      </c>
      <c r="C2135" s="75"/>
      <c r="D2135" s="75" t="s">
        <v>122</v>
      </c>
      <c r="E2135" s="75">
        <v>105</v>
      </c>
      <c r="F2135" s="119">
        <v>46139.46875</v>
      </c>
      <c r="G2135" s="120">
        <v>46139.541666666664</v>
      </c>
    </row>
    <row r="2136" spans="1:7" x14ac:dyDescent="0.25">
      <c r="A2136" s="121" t="s">
        <v>72</v>
      </c>
      <c r="B2136" s="77" t="s">
        <v>126</v>
      </c>
      <c r="C2136" s="77"/>
      <c r="D2136" s="77" t="s">
        <v>124</v>
      </c>
      <c r="E2136" s="77">
        <v>30</v>
      </c>
      <c r="F2136" s="122">
        <v>46139.541666666664</v>
      </c>
      <c r="G2136" s="123">
        <v>46139.5625</v>
      </c>
    </row>
    <row r="2137" spans="1:7" x14ac:dyDescent="0.25">
      <c r="A2137" s="118" t="s">
        <v>72</v>
      </c>
      <c r="B2137" s="75" t="s">
        <v>125</v>
      </c>
      <c r="C2137" s="75"/>
      <c r="D2137" s="75" t="s">
        <v>122</v>
      </c>
      <c r="E2137" s="75">
        <v>43</v>
      </c>
      <c r="F2137" s="119">
        <v>46139.5625</v>
      </c>
      <c r="G2137" s="120">
        <v>46139.592361111114</v>
      </c>
    </row>
    <row r="2138" spans="1:7" x14ac:dyDescent="0.25">
      <c r="A2138" s="121" t="s">
        <v>72</v>
      </c>
      <c r="B2138" s="77" t="s">
        <v>135</v>
      </c>
      <c r="C2138" s="77"/>
      <c r="D2138" s="77" t="s">
        <v>124</v>
      </c>
      <c r="E2138" s="77">
        <v>7</v>
      </c>
      <c r="F2138" s="122">
        <v>46139.592361111114</v>
      </c>
      <c r="G2138" s="123">
        <v>46139.597222222219</v>
      </c>
    </row>
    <row r="2139" spans="1:7" x14ac:dyDescent="0.25">
      <c r="A2139" s="118" t="s">
        <v>72</v>
      </c>
      <c r="B2139" s="75" t="s">
        <v>125</v>
      </c>
      <c r="C2139" s="75"/>
      <c r="D2139" s="75" t="s">
        <v>122</v>
      </c>
      <c r="E2139" s="75">
        <v>55</v>
      </c>
      <c r="F2139" s="119">
        <v>46139.597222222219</v>
      </c>
      <c r="G2139" s="120">
        <v>46139.635416666664</v>
      </c>
    </row>
    <row r="2140" spans="1:7" x14ac:dyDescent="0.25">
      <c r="A2140" s="121" t="s">
        <v>72</v>
      </c>
      <c r="B2140" s="77" t="s">
        <v>134</v>
      </c>
      <c r="C2140" s="77"/>
      <c r="D2140" s="77" t="s">
        <v>122</v>
      </c>
      <c r="E2140" s="77">
        <v>15</v>
      </c>
      <c r="F2140" s="122">
        <v>46139.635416666664</v>
      </c>
      <c r="G2140" s="123">
        <v>46139.645833333336</v>
      </c>
    </row>
    <row r="2141" spans="1:7" x14ac:dyDescent="0.25">
      <c r="A2141" s="118" t="s">
        <v>72</v>
      </c>
      <c r="B2141" s="75" t="s">
        <v>125</v>
      </c>
      <c r="C2141" s="75"/>
      <c r="D2141" s="75" t="s">
        <v>122</v>
      </c>
      <c r="E2141" s="75">
        <v>27</v>
      </c>
      <c r="F2141" s="119">
        <v>46139.645833333336</v>
      </c>
      <c r="G2141" s="120">
        <v>46139.664583333331</v>
      </c>
    </row>
    <row r="2142" spans="1:7" x14ac:dyDescent="0.25">
      <c r="A2142" s="121" t="s">
        <v>72</v>
      </c>
      <c r="B2142" s="77" t="s">
        <v>135</v>
      </c>
      <c r="C2142" s="77"/>
      <c r="D2142" s="77" t="s">
        <v>124</v>
      </c>
      <c r="E2142" s="77">
        <v>10</v>
      </c>
      <c r="F2142" s="122">
        <v>46139.664583333331</v>
      </c>
      <c r="G2142" s="123">
        <v>46139.671527777777</v>
      </c>
    </row>
    <row r="2143" spans="1:7" x14ac:dyDescent="0.25">
      <c r="A2143" s="118" t="s">
        <v>72</v>
      </c>
      <c r="B2143" s="75" t="s">
        <v>125</v>
      </c>
      <c r="C2143" s="75"/>
      <c r="D2143" s="75" t="s">
        <v>122</v>
      </c>
      <c r="E2143" s="75">
        <v>83</v>
      </c>
      <c r="F2143" s="119">
        <v>46139.671527777777</v>
      </c>
      <c r="G2143" s="120">
        <v>46139.729166666664</v>
      </c>
    </row>
    <row r="2144" spans="1:7" x14ac:dyDescent="0.25">
      <c r="A2144" s="121" t="s">
        <v>72</v>
      </c>
      <c r="B2144" s="77" t="s">
        <v>123</v>
      </c>
      <c r="C2144" s="77"/>
      <c r="D2144" s="77" t="s">
        <v>124</v>
      </c>
      <c r="E2144" s="77">
        <v>60</v>
      </c>
      <c r="F2144" s="122">
        <v>46139.729166666664</v>
      </c>
      <c r="G2144" s="123">
        <v>46139.770833333336</v>
      </c>
    </row>
    <row r="2145" spans="1:7" x14ac:dyDescent="0.25">
      <c r="A2145" s="118" t="s">
        <v>72</v>
      </c>
      <c r="B2145" s="75" t="s">
        <v>158</v>
      </c>
      <c r="C2145" s="75"/>
      <c r="D2145" s="75" t="s">
        <v>124</v>
      </c>
      <c r="E2145" s="75">
        <v>510</v>
      </c>
      <c r="F2145" s="119">
        <v>46140.375</v>
      </c>
      <c r="G2145" s="120">
        <v>46140.729166666664</v>
      </c>
    </row>
    <row r="2146" spans="1:7" x14ac:dyDescent="0.25">
      <c r="A2146" s="121" t="s">
        <v>72</v>
      </c>
      <c r="B2146" s="77" t="s">
        <v>123</v>
      </c>
      <c r="C2146" s="77"/>
      <c r="D2146" s="77" t="s">
        <v>124</v>
      </c>
      <c r="E2146" s="77">
        <v>60</v>
      </c>
      <c r="F2146" s="122">
        <v>46140.729166666664</v>
      </c>
      <c r="G2146" s="123">
        <v>46140.770833333336</v>
      </c>
    </row>
    <row r="2147" spans="1:7" x14ac:dyDescent="0.25">
      <c r="A2147" s="118" t="s">
        <v>72</v>
      </c>
      <c r="B2147" s="75" t="s">
        <v>125</v>
      </c>
      <c r="C2147" s="75"/>
      <c r="D2147" s="75" t="s">
        <v>122</v>
      </c>
      <c r="E2147" s="75">
        <v>71</v>
      </c>
      <c r="F2147" s="119">
        <v>46141.375</v>
      </c>
      <c r="G2147" s="120">
        <v>46141.424305555556</v>
      </c>
    </row>
    <row r="2148" spans="1:7" x14ac:dyDescent="0.25">
      <c r="A2148" s="121" t="s">
        <v>72</v>
      </c>
      <c r="B2148" s="77" t="s">
        <v>135</v>
      </c>
      <c r="C2148" s="77"/>
      <c r="D2148" s="77" t="s">
        <v>124</v>
      </c>
      <c r="E2148" s="77">
        <v>9</v>
      </c>
      <c r="F2148" s="122">
        <v>46141.424305555556</v>
      </c>
      <c r="G2148" s="123">
        <v>46141.430555555555</v>
      </c>
    </row>
    <row r="2149" spans="1:7" x14ac:dyDescent="0.25">
      <c r="A2149" s="118" t="s">
        <v>72</v>
      </c>
      <c r="B2149" s="75" t="s">
        <v>125</v>
      </c>
      <c r="C2149" s="75"/>
      <c r="D2149" s="75" t="s">
        <v>122</v>
      </c>
      <c r="E2149" s="75">
        <v>10</v>
      </c>
      <c r="F2149" s="119">
        <v>46141.430555555555</v>
      </c>
      <c r="G2149" s="120">
        <v>46141.4375</v>
      </c>
    </row>
    <row r="2150" spans="1:7" x14ac:dyDescent="0.25">
      <c r="A2150" s="121" t="s">
        <v>72</v>
      </c>
      <c r="B2150" s="77" t="s">
        <v>134</v>
      </c>
      <c r="C2150" s="77"/>
      <c r="D2150" s="77" t="s">
        <v>122</v>
      </c>
      <c r="E2150" s="77">
        <v>15</v>
      </c>
      <c r="F2150" s="122">
        <v>46141.4375</v>
      </c>
      <c r="G2150" s="123">
        <v>46141.447916666664</v>
      </c>
    </row>
    <row r="2151" spans="1:7" x14ac:dyDescent="0.25">
      <c r="A2151" s="118" t="s">
        <v>72</v>
      </c>
      <c r="B2151" s="75" t="s">
        <v>125</v>
      </c>
      <c r="C2151" s="75"/>
      <c r="D2151" s="75" t="s">
        <v>122</v>
      </c>
      <c r="E2151" s="75">
        <v>135</v>
      </c>
      <c r="F2151" s="119">
        <v>46141.447916666664</v>
      </c>
      <c r="G2151" s="120">
        <v>46141.541666666664</v>
      </c>
    </row>
    <row r="2152" spans="1:7" x14ac:dyDescent="0.25">
      <c r="A2152" s="121" t="s">
        <v>72</v>
      </c>
      <c r="B2152" s="77" t="s">
        <v>126</v>
      </c>
      <c r="C2152" s="77"/>
      <c r="D2152" s="77" t="s">
        <v>124</v>
      </c>
      <c r="E2152" s="77">
        <v>30</v>
      </c>
      <c r="F2152" s="122">
        <v>46141.541666666664</v>
      </c>
      <c r="G2152" s="123">
        <v>46141.5625</v>
      </c>
    </row>
    <row r="2153" spans="1:7" x14ac:dyDescent="0.25">
      <c r="A2153" s="118" t="s">
        <v>72</v>
      </c>
      <c r="B2153" s="75" t="s">
        <v>125</v>
      </c>
      <c r="C2153" s="75"/>
      <c r="D2153" s="75" t="s">
        <v>122</v>
      </c>
      <c r="E2153" s="75">
        <v>20</v>
      </c>
      <c r="F2153" s="119">
        <v>46141.5625</v>
      </c>
      <c r="G2153" s="120">
        <v>46141.576388888891</v>
      </c>
    </row>
    <row r="2154" spans="1:7" x14ac:dyDescent="0.25">
      <c r="A2154" s="121" t="s">
        <v>72</v>
      </c>
      <c r="B2154" s="77" t="s">
        <v>135</v>
      </c>
      <c r="C2154" s="77"/>
      <c r="D2154" s="77" t="s">
        <v>124</v>
      </c>
      <c r="E2154" s="77">
        <v>6</v>
      </c>
      <c r="F2154" s="122">
        <v>46141.576388888891</v>
      </c>
      <c r="G2154" s="123">
        <v>46141.580555555556</v>
      </c>
    </row>
    <row r="2155" spans="1:7" x14ac:dyDescent="0.25">
      <c r="A2155" s="118" t="s">
        <v>72</v>
      </c>
      <c r="B2155" s="75" t="s">
        <v>125</v>
      </c>
      <c r="C2155" s="75"/>
      <c r="D2155" s="75" t="s">
        <v>122</v>
      </c>
      <c r="E2155" s="75">
        <v>7</v>
      </c>
      <c r="F2155" s="119">
        <v>46141.580555555556</v>
      </c>
      <c r="G2155" s="120">
        <v>46141.585416666669</v>
      </c>
    </row>
    <row r="2156" spans="1:7" x14ac:dyDescent="0.25">
      <c r="A2156" s="121" t="s">
        <v>72</v>
      </c>
      <c r="B2156" s="77" t="s">
        <v>135</v>
      </c>
      <c r="C2156" s="77"/>
      <c r="D2156" s="77" t="s">
        <v>124</v>
      </c>
      <c r="E2156" s="77">
        <v>5</v>
      </c>
      <c r="F2156" s="122">
        <v>46141.585416666669</v>
      </c>
      <c r="G2156" s="123">
        <v>46141.588888888888</v>
      </c>
    </row>
    <row r="2157" spans="1:7" x14ac:dyDescent="0.25">
      <c r="A2157" s="118" t="s">
        <v>72</v>
      </c>
      <c r="B2157" s="75" t="s">
        <v>125</v>
      </c>
      <c r="C2157" s="75"/>
      <c r="D2157" s="75" t="s">
        <v>122</v>
      </c>
      <c r="E2157" s="75">
        <v>112</v>
      </c>
      <c r="F2157" s="119">
        <v>46141.588888888888</v>
      </c>
      <c r="G2157" s="120">
        <v>46141.666666666664</v>
      </c>
    </row>
    <row r="2158" spans="1:7" x14ac:dyDescent="0.25">
      <c r="A2158" s="121" t="s">
        <v>72</v>
      </c>
      <c r="B2158" s="77" t="s">
        <v>134</v>
      </c>
      <c r="C2158" s="77"/>
      <c r="D2158" s="77" t="s">
        <v>122</v>
      </c>
      <c r="E2158" s="77">
        <v>15</v>
      </c>
      <c r="F2158" s="122">
        <v>46141.666666666664</v>
      </c>
      <c r="G2158" s="123">
        <v>46141.677083333336</v>
      </c>
    </row>
    <row r="2159" spans="1:7" x14ac:dyDescent="0.25">
      <c r="A2159" s="118" t="s">
        <v>72</v>
      </c>
      <c r="B2159" s="75" t="s">
        <v>125</v>
      </c>
      <c r="C2159" s="75"/>
      <c r="D2159" s="75" t="s">
        <v>122</v>
      </c>
      <c r="E2159" s="75">
        <v>33</v>
      </c>
      <c r="F2159" s="119">
        <v>46141.677083333336</v>
      </c>
      <c r="G2159" s="120">
        <v>46141.7</v>
      </c>
    </row>
    <row r="2160" spans="1:7" x14ac:dyDescent="0.25">
      <c r="A2160" s="121" t="s">
        <v>72</v>
      </c>
      <c r="B2160" s="77" t="s">
        <v>135</v>
      </c>
      <c r="C2160" s="77"/>
      <c r="D2160" s="77" t="s">
        <v>124</v>
      </c>
      <c r="E2160" s="77">
        <v>8</v>
      </c>
      <c r="F2160" s="122">
        <v>46141.7</v>
      </c>
      <c r="G2160" s="123">
        <v>46141.705555555556</v>
      </c>
    </row>
    <row r="2161" spans="1:7" x14ac:dyDescent="0.25">
      <c r="A2161" s="118" t="s">
        <v>72</v>
      </c>
      <c r="B2161" s="75" t="s">
        <v>125</v>
      </c>
      <c r="C2161" s="75"/>
      <c r="D2161" s="75" t="s">
        <v>122</v>
      </c>
      <c r="E2161" s="75">
        <v>34</v>
      </c>
      <c r="F2161" s="119">
        <v>46141.705555555556</v>
      </c>
      <c r="G2161" s="120">
        <v>46141.729166666664</v>
      </c>
    </row>
    <row r="2162" spans="1:7" x14ac:dyDescent="0.25">
      <c r="A2162" s="121" t="s">
        <v>72</v>
      </c>
      <c r="B2162" s="77" t="s">
        <v>123</v>
      </c>
      <c r="C2162" s="77"/>
      <c r="D2162" s="77" t="s">
        <v>124</v>
      </c>
      <c r="E2162" s="77">
        <v>60</v>
      </c>
      <c r="F2162" s="122">
        <v>46141.729166666664</v>
      </c>
      <c r="G2162" s="123">
        <v>46141.770833333336</v>
      </c>
    </row>
    <row r="2163" spans="1:7" x14ac:dyDescent="0.25">
      <c r="A2163" s="118" t="s">
        <v>72</v>
      </c>
      <c r="B2163" s="75" t="s">
        <v>133</v>
      </c>
      <c r="C2163" s="75"/>
      <c r="D2163" s="75" t="s">
        <v>124</v>
      </c>
      <c r="E2163" s="75">
        <v>5</v>
      </c>
      <c r="F2163" s="119">
        <v>46142.375</v>
      </c>
      <c r="G2163" s="120">
        <v>46142.378472222219</v>
      </c>
    </row>
    <row r="2164" spans="1:7" x14ac:dyDescent="0.25">
      <c r="A2164" s="121" t="s">
        <v>72</v>
      </c>
      <c r="B2164" s="77" t="s">
        <v>125</v>
      </c>
      <c r="C2164" s="77"/>
      <c r="D2164" s="77" t="s">
        <v>122</v>
      </c>
      <c r="E2164" s="77">
        <v>41</v>
      </c>
      <c r="F2164" s="122">
        <v>46142.378472222219</v>
      </c>
      <c r="G2164" s="123">
        <v>46142.406944444447</v>
      </c>
    </row>
    <row r="2165" spans="1:7" x14ac:dyDescent="0.25">
      <c r="A2165" s="118" t="s">
        <v>72</v>
      </c>
      <c r="B2165" s="75" t="s">
        <v>153</v>
      </c>
      <c r="C2165" s="75" t="s">
        <v>8739</v>
      </c>
      <c r="D2165" s="75" t="s">
        <v>124</v>
      </c>
      <c r="E2165" s="75">
        <v>14</v>
      </c>
      <c r="F2165" s="119">
        <v>46142.406944444447</v>
      </c>
      <c r="G2165" s="120">
        <v>46142.416666666664</v>
      </c>
    </row>
    <row r="2166" spans="1:7" x14ac:dyDescent="0.25">
      <c r="A2166" s="121" t="s">
        <v>72</v>
      </c>
      <c r="B2166" s="77" t="s">
        <v>154</v>
      </c>
      <c r="C2166" s="77" t="s">
        <v>8740</v>
      </c>
      <c r="D2166" s="77" t="s">
        <v>122</v>
      </c>
      <c r="E2166" s="77">
        <v>10</v>
      </c>
      <c r="F2166" s="122">
        <v>46142.416666666664</v>
      </c>
      <c r="G2166" s="123">
        <v>46142.423611111109</v>
      </c>
    </row>
    <row r="2167" spans="1:7" x14ac:dyDescent="0.25">
      <c r="A2167" s="118" t="s">
        <v>72</v>
      </c>
      <c r="B2167" s="75" t="s">
        <v>125</v>
      </c>
      <c r="C2167" s="75"/>
      <c r="D2167" s="75" t="s">
        <v>122</v>
      </c>
      <c r="E2167" s="75">
        <v>20</v>
      </c>
      <c r="F2167" s="119">
        <v>46142.423611111109</v>
      </c>
      <c r="G2167" s="120">
        <v>46142.4375</v>
      </c>
    </row>
    <row r="2168" spans="1:7" x14ac:dyDescent="0.25">
      <c r="A2168" s="121" t="s">
        <v>72</v>
      </c>
      <c r="B2168" s="77" t="s">
        <v>134</v>
      </c>
      <c r="C2168" s="77"/>
      <c r="D2168" s="77" t="s">
        <v>122</v>
      </c>
      <c r="E2168" s="77">
        <v>15</v>
      </c>
      <c r="F2168" s="122">
        <v>46142.4375</v>
      </c>
      <c r="G2168" s="123">
        <v>46142.447916666664</v>
      </c>
    </row>
    <row r="2169" spans="1:7" x14ac:dyDescent="0.25">
      <c r="A2169" s="118" t="s">
        <v>72</v>
      </c>
      <c r="B2169" s="75" t="s">
        <v>125</v>
      </c>
      <c r="C2169" s="75"/>
      <c r="D2169" s="75" t="s">
        <v>122</v>
      </c>
      <c r="E2169" s="75">
        <v>135</v>
      </c>
      <c r="F2169" s="119">
        <v>46142.447916666664</v>
      </c>
      <c r="G2169" s="120">
        <v>46142.541666666664</v>
      </c>
    </row>
    <row r="2170" spans="1:7" x14ac:dyDescent="0.25">
      <c r="A2170" s="121" t="s">
        <v>72</v>
      </c>
      <c r="B2170" s="77" t="s">
        <v>126</v>
      </c>
      <c r="C2170" s="77"/>
      <c r="D2170" s="77" t="s">
        <v>124</v>
      </c>
      <c r="E2170" s="77">
        <v>30</v>
      </c>
      <c r="F2170" s="122">
        <v>46142.541666666664</v>
      </c>
      <c r="G2170" s="123">
        <v>46142.5625</v>
      </c>
    </row>
    <row r="2171" spans="1:7" x14ac:dyDescent="0.25">
      <c r="A2171" s="118" t="s">
        <v>72</v>
      </c>
      <c r="B2171" s="75" t="s">
        <v>125</v>
      </c>
      <c r="C2171" s="75"/>
      <c r="D2171" s="75" t="s">
        <v>122</v>
      </c>
      <c r="E2171" s="75">
        <v>150</v>
      </c>
      <c r="F2171" s="119">
        <v>46142.5625</v>
      </c>
      <c r="G2171" s="120">
        <v>46142.666666666664</v>
      </c>
    </row>
    <row r="2172" spans="1:7" x14ac:dyDescent="0.25">
      <c r="A2172" s="121" t="s">
        <v>72</v>
      </c>
      <c r="B2172" s="77" t="s">
        <v>134</v>
      </c>
      <c r="C2172" s="77"/>
      <c r="D2172" s="77" t="s">
        <v>122</v>
      </c>
      <c r="E2172" s="77">
        <v>15</v>
      </c>
      <c r="F2172" s="122">
        <v>46142.666666666664</v>
      </c>
      <c r="G2172" s="123">
        <v>46142.677083333336</v>
      </c>
    </row>
    <row r="2173" spans="1:7" x14ac:dyDescent="0.25">
      <c r="A2173" s="118" t="s">
        <v>72</v>
      </c>
      <c r="B2173" s="75" t="s">
        <v>125</v>
      </c>
      <c r="C2173" s="75"/>
      <c r="D2173" s="75" t="s">
        <v>122</v>
      </c>
      <c r="E2173" s="75">
        <v>75</v>
      </c>
      <c r="F2173" s="119">
        <v>46142.677083333336</v>
      </c>
      <c r="G2173" s="120">
        <v>46142.729166666664</v>
      </c>
    </row>
    <row r="2174" spans="1:7" x14ac:dyDescent="0.25">
      <c r="A2174" s="121" t="s">
        <v>72</v>
      </c>
      <c r="B2174" s="77" t="s">
        <v>123</v>
      </c>
      <c r="C2174" s="77"/>
      <c r="D2174" s="77" t="s">
        <v>124</v>
      </c>
      <c r="E2174" s="77">
        <v>60</v>
      </c>
      <c r="F2174" s="122">
        <v>46142.729166666664</v>
      </c>
      <c r="G2174" s="123">
        <v>46142.770833333336</v>
      </c>
    </row>
    <row r="2175" spans="1:7" x14ac:dyDescent="0.25">
      <c r="A2175" s="118" t="s">
        <v>78</v>
      </c>
      <c r="B2175" s="75" t="s">
        <v>158</v>
      </c>
      <c r="C2175" s="75"/>
      <c r="D2175" s="75" t="s">
        <v>124</v>
      </c>
      <c r="E2175" s="75">
        <v>510</v>
      </c>
      <c r="F2175" s="119">
        <v>46113.416666666664</v>
      </c>
      <c r="G2175" s="120">
        <v>46113.770833333336</v>
      </c>
    </row>
    <row r="2176" spans="1:7" x14ac:dyDescent="0.25">
      <c r="A2176" s="121" t="s">
        <v>78</v>
      </c>
      <c r="B2176" s="77" t="s">
        <v>123</v>
      </c>
      <c r="C2176" s="77"/>
      <c r="D2176" s="77" t="s">
        <v>124</v>
      </c>
      <c r="E2176" s="77">
        <v>60</v>
      </c>
      <c r="F2176" s="122">
        <v>46113.770833333336</v>
      </c>
      <c r="G2176" s="123">
        <v>46113.8125</v>
      </c>
    </row>
    <row r="2177" spans="1:7" x14ac:dyDescent="0.25">
      <c r="A2177" s="118" t="s">
        <v>78</v>
      </c>
      <c r="B2177" s="75" t="s">
        <v>153</v>
      </c>
      <c r="C2177" s="75" t="s">
        <v>8741</v>
      </c>
      <c r="D2177" s="75" t="s">
        <v>124</v>
      </c>
      <c r="E2177" s="75">
        <v>510</v>
      </c>
      <c r="F2177" s="119">
        <v>46114.416666666664</v>
      </c>
      <c r="G2177" s="120">
        <v>46114.770833333336</v>
      </c>
    </row>
    <row r="2178" spans="1:7" x14ac:dyDescent="0.25">
      <c r="A2178" s="121" t="s">
        <v>78</v>
      </c>
      <c r="B2178" s="77" t="s">
        <v>123</v>
      </c>
      <c r="C2178" s="77"/>
      <c r="D2178" s="77" t="s">
        <v>124</v>
      </c>
      <c r="E2178" s="77">
        <v>60</v>
      </c>
      <c r="F2178" s="122">
        <v>46114.770833333336</v>
      </c>
      <c r="G2178" s="123">
        <v>46114.8125</v>
      </c>
    </row>
    <row r="2179" spans="1:7" x14ac:dyDescent="0.25">
      <c r="A2179" s="118" t="s">
        <v>78</v>
      </c>
      <c r="B2179" s="75" t="s">
        <v>153</v>
      </c>
      <c r="C2179" s="75" t="s">
        <v>8742</v>
      </c>
      <c r="D2179" s="75" t="s">
        <v>124</v>
      </c>
      <c r="E2179" s="75">
        <v>31</v>
      </c>
      <c r="F2179" s="119">
        <v>46115.416666666664</v>
      </c>
      <c r="G2179" s="120">
        <v>46115.438194444447</v>
      </c>
    </row>
    <row r="2180" spans="1:7" x14ac:dyDescent="0.25">
      <c r="A2180" s="121" t="s">
        <v>78</v>
      </c>
      <c r="B2180" s="77" t="s">
        <v>125</v>
      </c>
      <c r="C2180" s="77"/>
      <c r="D2180" s="77" t="s">
        <v>122</v>
      </c>
      <c r="E2180" s="77">
        <v>89</v>
      </c>
      <c r="F2180" s="122">
        <v>46115.438194444447</v>
      </c>
      <c r="G2180" s="123">
        <v>46115.5</v>
      </c>
    </row>
    <row r="2181" spans="1:7" x14ac:dyDescent="0.25">
      <c r="A2181" s="118" t="s">
        <v>78</v>
      </c>
      <c r="B2181" s="75" t="s">
        <v>134</v>
      </c>
      <c r="C2181" s="75"/>
      <c r="D2181" s="75" t="s">
        <v>122</v>
      </c>
      <c r="E2181" s="75">
        <v>15</v>
      </c>
      <c r="F2181" s="119">
        <v>46115.5</v>
      </c>
      <c r="G2181" s="120">
        <v>46115.510416666664</v>
      </c>
    </row>
    <row r="2182" spans="1:7" x14ac:dyDescent="0.25">
      <c r="A2182" s="121" t="s">
        <v>78</v>
      </c>
      <c r="B2182" s="77" t="s">
        <v>125</v>
      </c>
      <c r="C2182" s="77"/>
      <c r="D2182" s="77" t="s">
        <v>122</v>
      </c>
      <c r="E2182" s="77">
        <v>15</v>
      </c>
      <c r="F2182" s="122">
        <v>46115.510416666664</v>
      </c>
      <c r="G2182" s="123">
        <v>46115.520833333336</v>
      </c>
    </row>
    <row r="2183" spans="1:7" x14ac:dyDescent="0.25">
      <c r="A2183" s="118" t="s">
        <v>78</v>
      </c>
      <c r="B2183" s="75" t="s">
        <v>142</v>
      </c>
      <c r="C2183" s="75" t="s">
        <v>143</v>
      </c>
      <c r="D2183" s="75" t="s">
        <v>122</v>
      </c>
      <c r="E2183" s="75">
        <v>30</v>
      </c>
      <c r="F2183" s="119">
        <v>46115.520833333336</v>
      </c>
      <c r="G2183" s="120">
        <v>46115.541666666664</v>
      </c>
    </row>
    <row r="2184" spans="1:7" x14ac:dyDescent="0.25">
      <c r="A2184" s="121" t="s">
        <v>78</v>
      </c>
      <c r="B2184" s="77" t="s">
        <v>125</v>
      </c>
      <c r="C2184" s="77"/>
      <c r="D2184" s="77" t="s">
        <v>122</v>
      </c>
      <c r="E2184" s="77">
        <v>105</v>
      </c>
      <c r="F2184" s="122">
        <v>46115.541666666664</v>
      </c>
      <c r="G2184" s="123">
        <v>46115.614583333336</v>
      </c>
    </row>
    <row r="2185" spans="1:7" x14ac:dyDescent="0.25">
      <c r="A2185" s="118" t="s">
        <v>78</v>
      </c>
      <c r="B2185" s="75" t="s">
        <v>126</v>
      </c>
      <c r="C2185" s="75"/>
      <c r="D2185" s="75" t="s">
        <v>124</v>
      </c>
      <c r="E2185" s="75">
        <v>30</v>
      </c>
      <c r="F2185" s="119">
        <v>46115.614583333336</v>
      </c>
      <c r="G2185" s="120">
        <v>46115.635416666664</v>
      </c>
    </row>
    <row r="2186" spans="1:7" x14ac:dyDescent="0.25">
      <c r="A2186" s="121" t="s">
        <v>78</v>
      </c>
      <c r="B2186" s="77" t="s">
        <v>125</v>
      </c>
      <c r="C2186" s="77"/>
      <c r="D2186" s="77" t="s">
        <v>122</v>
      </c>
      <c r="E2186" s="77">
        <v>75</v>
      </c>
      <c r="F2186" s="122">
        <v>46115.635416666664</v>
      </c>
      <c r="G2186" s="123">
        <v>46115.6875</v>
      </c>
    </row>
    <row r="2187" spans="1:7" x14ac:dyDescent="0.25">
      <c r="A2187" s="118" t="s">
        <v>78</v>
      </c>
      <c r="B2187" s="75" t="s">
        <v>134</v>
      </c>
      <c r="C2187" s="75"/>
      <c r="D2187" s="75" t="s">
        <v>122</v>
      </c>
      <c r="E2187" s="75">
        <v>15</v>
      </c>
      <c r="F2187" s="119">
        <v>46115.6875</v>
      </c>
      <c r="G2187" s="120">
        <v>46115.697916666664</v>
      </c>
    </row>
    <row r="2188" spans="1:7" x14ac:dyDescent="0.25">
      <c r="A2188" s="121" t="s">
        <v>78</v>
      </c>
      <c r="B2188" s="77" t="s">
        <v>125</v>
      </c>
      <c r="C2188" s="77"/>
      <c r="D2188" s="77" t="s">
        <v>122</v>
      </c>
      <c r="E2188" s="77">
        <v>105</v>
      </c>
      <c r="F2188" s="122">
        <v>46115.697916666664</v>
      </c>
      <c r="G2188" s="123">
        <v>46115.770833333336</v>
      </c>
    </row>
    <row r="2189" spans="1:7" x14ac:dyDescent="0.25">
      <c r="A2189" s="118" t="s">
        <v>78</v>
      </c>
      <c r="B2189" s="75" t="s">
        <v>123</v>
      </c>
      <c r="C2189" s="75"/>
      <c r="D2189" s="75" t="s">
        <v>124</v>
      </c>
      <c r="E2189" s="75">
        <v>60</v>
      </c>
      <c r="F2189" s="119">
        <v>46115.770833333336</v>
      </c>
      <c r="G2189" s="120">
        <v>46115.8125</v>
      </c>
    </row>
    <row r="2190" spans="1:7" x14ac:dyDescent="0.25">
      <c r="A2190" s="121" t="s">
        <v>78</v>
      </c>
      <c r="B2190" s="77" t="s">
        <v>125</v>
      </c>
      <c r="C2190" s="77"/>
      <c r="D2190" s="77" t="s">
        <v>122</v>
      </c>
      <c r="E2190" s="77">
        <v>90</v>
      </c>
      <c r="F2190" s="122">
        <v>46118.416666666664</v>
      </c>
      <c r="G2190" s="123">
        <v>46118.479166666664</v>
      </c>
    </row>
    <row r="2191" spans="1:7" x14ac:dyDescent="0.25">
      <c r="A2191" s="118" t="s">
        <v>78</v>
      </c>
      <c r="B2191" s="75" t="s">
        <v>134</v>
      </c>
      <c r="C2191" s="75"/>
      <c r="D2191" s="75" t="s">
        <v>122</v>
      </c>
      <c r="E2191" s="75">
        <v>15</v>
      </c>
      <c r="F2191" s="119">
        <v>46118.479166666664</v>
      </c>
      <c r="G2191" s="120">
        <v>46118.489583333336</v>
      </c>
    </row>
    <row r="2192" spans="1:7" x14ac:dyDescent="0.25">
      <c r="A2192" s="121" t="s">
        <v>78</v>
      </c>
      <c r="B2192" s="77" t="s">
        <v>125</v>
      </c>
      <c r="C2192" s="77"/>
      <c r="D2192" s="77" t="s">
        <v>122</v>
      </c>
      <c r="E2192" s="77">
        <v>165</v>
      </c>
      <c r="F2192" s="122">
        <v>46118.489583333336</v>
      </c>
      <c r="G2192" s="123">
        <v>46118.604166666664</v>
      </c>
    </row>
    <row r="2193" spans="1:7" x14ac:dyDescent="0.25">
      <c r="A2193" s="118" t="s">
        <v>78</v>
      </c>
      <c r="B2193" s="75" t="s">
        <v>126</v>
      </c>
      <c r="C2193" s="75"/>
      <c r="D2193" s="75" t="s">
        <v>124</v>
      </c>
      <c r="E2193" s="75">
        <v>30</v>
      </c>
      <c r="F2193" s="119">
        <v>46118.604166666664</v>
      </c>
      <c r="G2193" s="120">
        <v>46118.625</v>
      </c>
    </row>
    <row r="2194" spans="1:7" x14ac:dyDescent="0.25">
      <c r="A2194" s="121" t="s">
        <v>78</v>
      </c>
      <c r="B2194" s="77" t="s">
        <v>125</v>
      </c>
      <c r="C2194" s="77"/>
      <c r="D2194" s="77" t="s">
        <v>122</v>
      </c>
      <c r="E2194" s="77">
        <v>150</v>
      </c>
      <c r="F2194" s="122">
        <v>46118.625</v>
      </c>
      <c r="G2194" s="123">
        <v>46118.729166666664</v>
      </c>
    </row>
    <row r="2195" spans="1:7" x14ac:dyDescent="0.25">
      <c r="A2195" s="118" t="s">
        <v>78</v>
      </c>
      <c r="B2195" s="75" t="s">
        <v>134</v>
      </c>
      <c r="C2195" s="75"/>
      <c r="D2195" s="75" t="s">
        <v>122</v>
      </c>
      <c r="E2195" s="75">
        <v>15</v>
      </c>
      <c r="F2195" s="119">
        <v>46118.729166666664</v>
      </c>
      <c r="G2195" s="120">
        <v>46118.739583333336</v>
      </c>
    </row>
    <row r="2196" spans="1:7" x14ac:dyDescent="0.25">
      <c r="A2196" s="121" t="s">
        <v>78</v>
      </c>
      <c r="B2196" s="77" t="s">
        <v>125</v>
      </c>
      <c r="C2196" s="77"/>
      <c r="D2196" s="77" t="s">
        <v>122</v>
      </c>
      <c r="E2196" s="77">
        <v>45</v>
      </c>
      <c r="F2196" s="122">
        <v>46118.739583333336</v>
      </c>
      <c r="G2196" s="123">
        <v>46118.770833333336</v>
      </c>
    </row>
    <row r="2197" spans="1:7" x14ac:dyDescent="0.25">
      <c r="A2197" s="118" t="s">
        <v>78</v>
      </c>
      <c r="B2197" s="75" t="s">
        <v>123</v>
      </c>
      <c r="C2197" s="75"/>
      <c r="D2197" s="75" t="s">
        <v>124</v>
      </c>
      <c r="E2197" s="75">
        <v>60</v>
      </c>
      <c r="F2197" s="119">
        <v>46118.770833333336</v>
      </c>
      <c r="G2197" s="120">
        <v>46118.8125</v>
      </c>
    </row>
    <row r="2198" spans="1:7" x14ac:dyDescent="0.25">
      <c r="A2198" s="121" t="s">
        <v>78</v>
      </c>
      <c r="B2198" s="77" t="s">
        <v>153</v>
      </c>
      <c r="C2198" s="77" t="s">
        <v>8743</v>
      </c>
      <c r="D2198" s="77" t="s">
        <v>124</v>
      </c>
      <c r="E2198" s="77">
        <v>63</v>
      </c>
      <c r="F2198" s="122">
        <v>46119.416666666664</v>
      </c>
      <c r="G2198" s="123">
        <v>46119.460416666669</v>
      </c>
    </row>
    <row r="2199" spans="1:7" x14ac:dyDescent="0.25">
      <c r="A2199" s="118" t="s">
        <v>78</v>
      </c>
      <c r="B2199" s="75" t="s">
        <v>125</v>
      </c>
      <c r="C2199" s="75"/>
      <c r="D2199" s="75" t="s">
        <v>122</v>
      </c>
      <c r="E2199" s="75">
        <v>12</v>
      </c>
      <c r="F2199" s="119">
        <v>46119.460416666669</v>
      </c>
      <c r="G2199" s="120">
        <v>46119.46875</v>
      </c>
    </row>
    <row r="2200" spans="1:7" x14ac:dyDescent="0.25">
      <c r="A2200" s="121" t="s">
        <v>78</v>
      </c>
      <c r="B2200" s="77" t="s">
        <v>134</v>
      </c>
      <c r="C2200" s="77"/>
      <c r="D2200" s="77" t="s">
        <v>122</v>
      </c>
      <c r="E2200" s="77">
        <v>15</v>
      </c>
      <c r="F2200" s="122">
        <v>46119.46875</v>
      </c>
      <c r="G2200" s="123">
        <v>46119.479166666664</v>
      </c>
    </row>
    <row r="2201" spans="1:7" x14ac:dyDescent="0.25">
      <c r="A2201" s="118" t="s">
        <v>78</v>
      </c>
      <c r="B2201" s="75" t="s">
        <v>125</v>
      </c>
      <c r="C2201" s="75"/>
      <c r="D2201" s="75" t="s">
        <v>122</v>
      </c>
      <c r="E2201" s="75">
        <v>135</v>
      </c>
      <c r="F2201" s="119">
        <v>46119.479166666664</v>
      </c>
      <c r="G2201" s="120">
        <v>46119.572916666664</v>
      </c>
    </row>
    <row r="2202" spans="1:7" x14ac:dyDescent="0.25">
      <c r="A2202" s="121" t="s">
        <v>78</v>
      </c>
      <c r="B2202" s="77" t="s">
        <v>126</v>
      </c>
      <c r="C2202" s="77"/>
      <c r="D2202" s="77" t="s">
        <v>124</v>
      </c>
      <c r="E2202" s="77">
        <v>30</v>
      </c>
      <c r="F2202" s="122">
        <v>46119.572916666664</v>
      </c>
      <c r="G2202" s="123">
        <v>46119.59375</v>
      </c>
    </row>
    <row r="2203" spans="1:7" x14ac:dyDescent="0.25">
      <c r="A2203" s="118" t="s">
        <v>78</v>
      </c>
      <c r="B2203" s="75" t="s">
        <v>125</v>
      </c>
      <c r="C2203" s="75"/>
      <c r="D2203" s="75" t="s">
        <v>122</v>
      </c>
      <c r="E2203" s="75">
        <v>135</v>
      </c>
      <c r="F2203" s="119">
        <v>46119.59375</v>
      </c>
      <c r="G2203" s="120">
        <v>46119.6875</v>
      </c>
    </row>
    <row r="2204" spans="1:7" x14ac:dyDescent="0.25">
      <c r="A2204" s="121" t="s">
        <v>78</v>
      </c>
      <c r="B2204" s="77" t="s">
        <v>134</v>
      </c>
      <c r="C2204" s="77"/>
      <c r="D2204" s="77" t="s">
        <v>122</v>
      </c>
      <c r="E2204" s="77">
        <v>15</v>
      </c>
      <c r="F2204" s="122">
        <v>46119.6875</v>
      </c>
      <c r="G2204" s="123">
        <v>46119.697916666664</v>
      </c>
    </row>
    <row r="2205" spans="1:7" x14ac:dyDescent="0.25">
      <c r="A2205" s="118" t="s">
        <v>78</v>
      </c>
      <c r="B2205" s="75" t="s">
        <v>125</v>
      </c>
      <c r="C2205" s="75"/>
      <c r="D2205" s="75" t="s">
        <v>122</v>
      </c>
      <c r="E2205" s="75">
        <v>105</v>
      </c>
      <c r="F2205" s="119">
        <v>46119.697916666664</v>
      </c>
      <c r="G2205" s="120">
        <v>46119.770833333336</v>
      </c>
    </row>
    <row r="2206" spans="1:7" x14ac:dyDescent="0.25">
      <c r="A2206" s="121" t="s">
        <v>78</v>
      </c>
      <c r="B2206" s="77" t="s">
        <v>123</v>
      </c>
      <c r="C2206" s="77"/>
      <c r="D2206" s="77" t="s">
        <v>124</v>
      </c>
      <c r="E2206" s="77">
        <v>60</v>
      </c>
      <c r="F2206" s="122">
        <v>46119.770833333336</v>
      </c>
      <c r="G2206" s="123">
        <v>46119.8125</v>
      </c>
    </row>
    <row r="2207" spans="1:7" x14ac:dyDescent="0.25">
      <c r="A2207" s="118" t="s">
        <v>78</v>
      </c>
      <c r="B2207" s="75" t="s">
        <v>125</v>
      </c>
      <c r="C2207" s="75"/>
      <c r="D2207" s="75" t="s">
        <v>122</v>
      </c>
      <c r="E2207" s="75">
        <v>105</v>
      </c>
      <c r="F2207" s="119">
        <v>46120.416666666664</v>
      </c>
      <c r="G2207" s="120">
        <v>46120.489583333336</v>
      </c>
    </row>
    <row r="2208" spans="1:7" x14ac:dyDescent="0.25">
      <c r="A2208" s="121" t="s">
        <v>78</v>
      </c>
      <c r="B2208" s="77" t="s">
        <v>134</v>
      </c>
      <c r="C2208" s="77"/>
      <c r="D2208" s="77" t="s">
        <v>122</v>
      </c>
      <c r="E2208" s="77">
        <v>15</v>
      </c>
      <c r="F2208" s="122">
        <v>46120.489583333336</v>
      </c>
      <c r="G2208" s="123">
        <v>46120.5</v>
      </c>
    </row>
    <row r="2209" spans="1:7" x14ac:dyDescent="0.25">
      <c r="A2209" s="118" t="s">
        <v>78</v>
      </c>
      <c r="B2209" s="75" t="s">
        <v>125</v>
      </c>
      <c r="C2209" s="75"/>
      <c r="D2209" s="75" t="s">
        <v>122</v>
      </c>
      <c r="E2209" s="75">
        <v>135</v>
      </c>
      <c r="F2209" s="119">
        <v>46120.5</v>
      </c>
      <c r="G2209" s="120">
        <v>46120.59375</v>
      </c>
    </row>
    <row r="2210" spans="1:7" x14ac:dyDescent="0.25">
      <c r="A2210" s="121" t="s">
        <v>78</v>
      </c>
      <c r="B2210" s="77" t="s">
        <v>126</v>
      </c>
      <c r="C2210" s="77"/>
      <c r="D2210" s="77" t="s">
        <v>124</v>
      </c>
      <c r="E2210" s="77">
        <v>30</v>
      </c>
      <c r="F2210" s="122">
        <v>46120.59375</v>
      </c>
      <c r="G2210" s="123">
        <v>46120.614583333336</v>
      </c>
    </row>
    <row r="2211" spans="1:7" x14ac:dyDescent="0.25">
      <c r="A2211" s="118" t="s">
        <v>78</v>
      </c>
      <c r="B2211" s="75" t="s">
        <v>125</v>
      </c>
      <c r="C2211" s="75"/>
      <c r="D2211" s="75" t="s">
        <v>122</v>
      </c>
      <c r="E2211" s="75">
        <v>120</v>
      </c>
      <c r="F2211" s="119">
        <v>46120.614583333336</v>
      </c>
      <c r="G2211" s="120">
        <v>46120.697916666664</v>
      </c>
    </row>
    <row r="2212" spans="1:7" x14ac:dyDescent="0.25">
      <c r="A2212" s="121" t="s">
        <v>78</v>
      </c>
      <c r="B2212" s="77" t="s">
        <v>134</v>
      </c>
      <c r="C2212" s="77"/>
      <c r="D2212" s="77" t="s">
        <v>122</v>
      </c>
      <c r="E2212" s="77">
        <v>15</v>
      </c>
      <c r="F2212" s="122">
        <v>46120.697916666664</v>
      </c>
      <c r="G2212" s="123">
        <v>46120.708333333336</v>
      </c>
    </row>
    <row r="2213" spans="1:7" x14ac:dyDescent="0.25">
      <c r="A2213" s="118" t="s">
        <v>78</v>
      </c>
      <c r="B2213" s="75" t="s">
        <v>125</v>
      </c>
      <c r="C2213" s="75"/>
      <c r="D2213" s="75" t="s">
        <v>122</v>
      </c>
      <c r="E2213" s="75">
        <v>90</v>
      </c>
      <c r="F2213" s="119">
        <v>46120.708333333336</v>
      </c>
      <c r="G2213" s="120">
        <v>46120.770833333336</v>
      </c>
    </row>
    <row r="2214" spans="1:7" x14ac:dyDescent="0.25">
      <c r="A2214" s="121" t="s">
        <v>78</v>
      </c>
      <c r="B2214" s="77" t="s">
        <v>123</v>
      </c>
      <c r="C2214" s="77"/>
      <c r="D2214" s="77" t="s">
        <v>124</v>
      </c>
      <c r="E2214" s="77">
        <v>60</v>
      </c>
      <c r="F2214" s="122">
        <v>46120.770833333336</v>
      </c>
      <c r="G2214" s="123">
        <v>46120.8125</v>
      </c>
    </row>
    <row r="2215" spans="1:7" x14ac:dyDescent="0.25">
      <c r="A2215" s="118" t="s">
        <v>78</v>
      </c>
      <c r="B2215" s="75" t="s">
        <v>125</v>
      </c>
      <c r="C2215" s="75"/>
      <c r="D2215" s="75" t="s">
        <v>122</v>
      </c>
      <c r="E2215" s="75">
        <v>105</v>
      </c>
      <c r="F2215" s="119">
        <v>46121.416666666664</v>
      </c>
      <c r="G2215" s="120">
        <v>46121.489583333336</v>
      </c>
    </row>
    <row r="2216" spans="1:7" x14ac:dyDescent="0.25">
      <c r="A2216" s="121" t="s">
        <v>78</v>
      </c>
      <c r="B2216" s="77" t="s">
        <v>134</v>
      </c>
      <c r="C2216" s="77"/>
      <c r="D2216" s="77" t="s">
        <v>122</v>
      </c>
      <c r="E2216" s="77">
        <v>15</v>
      </c>
      <c r="F2216" s="122">
        <v>46121.489583333336</v>
      </c>
      <c r="G2216" s="123">
        <v>46121.5</v>
      </c>
    </row>
    <row r="2217" spans="1:7" x14ac:dyDescent="0.25">
      <c r="A2217" s="118" t="s">
        <v>78</v>
      </c>
      <c r="B2217" s="75" t="s">
        <v>125</v>
      </c>
      <c r="C2217" s="75"/>
      <c r="D2217" s="75" t="s">
        <v>122</v>
      </c>
      <c r="E2217" s="75">
        <v>165</v>
      </c>
      <c r="F2217" s="119">
        <v>46121.5</v>
      </c>
      <c r="G2217" s="120">
        <v>46121.614583333336</v>
      </c>
    </row>
    <row r="2218" spans="1:7" x14ac:dyDescent="0.25">
      <c r="A2218" s="121" t="s">
        <v>78</v>
      </c>
      <c r="B2218" s="77" t="s">
        <v>126</v>
      </c>
      <c r="C2218" s="77"/>
      <c r="D2218" s="77" t="s">
        <v>124</v>
      </c>
      <c r="E2218" s="77">
        <v>30</v>
      </c>
      <c r="F2218" s="122">
        <v>46121.614583333336</v>
      </c>
      <c r="G2218" s="123">
        <v>46121.635416666664</v>
      </c>
    </row>
    <row r="2219" spans="1:7" x14ac:dyDescent="0.25">
      <c r="A2219" s="118" t="s">
        <v>78</v>
      </c>
      <c r="B2219" s="75" t="s">
        <v>125</v>
      </c>
      <c r="C2219" s="75"/>
      <c r="D2219" s="75" t="s">
        <v>122</v>
      </c>
      <c r="E2219" s="75">
        <v>105</v>
      </c>
      <c r="F2219" s="119">
        <v>46121.635416666664</v>
      </c>
      <c r="G2219" s="120">
        <v>46121.708333333336</v>
      </c>
    </row>
    <row r="2220" spans="1:7" x14ac:dyDescent="0.25">
      <c r="A2220" s="121" t="s">
        <v>78</v>
      </c>
      <c r="B2220" s="77" t="s">
        <v>134</v>
      </c>
      <c r="C2220" s="77"/>
      <c r="D2220" s="77" t="s">
        <v>122</v>
      </c>
      <c r="E2220" s="77">
        <v>15</v>
      </c>
      <c r="F2220" s="122">
        <v>46121.708333333336</v>
      </c>
      <c r="G2220" s="123">
        <v>46121.71875</v>
      </c>
    </row>
    <row r="2221" spans="1:7" x14ac:dyDescent="0.25">
      <c r="A2221" s="118" t="s">
        <v>78</v>
      </c>
      <c r="B2221" s="75" t="s">
        <v>125</v>
      </c>
      <c r="C2221" s="75"/>
      <c r="D2221" s="75" t="s">
        <v>122</v>
      </c>
      <c r="E2221" s="75">
        <v>75</v>
      </c>
      <c r="F2221" s="119">
        <v>46121.71875</v>
      </c>
      <c r="G2221" s="120">
        <v>46121.770833333336</v>
      </c>
    </row>
    <row r="2222" spans="1:7" x14ac:dyDescent="0.25">
      <c r="A2222" s="121" t="s">
        <v>78</v>
      </c>
      <c r="B2222" s="77" t="s">
        <v>123</v>
      </c>
      <c r="C2222" s="77"/>
      <c r="D2222" s="77" t="s">
        <v>124</v>
      </c>
      <c r="E2222" s="77">
        <v>60</v>
      </c>
      <c r="F2222" s="122">
        <v>46121.770833333336</v>
      </c>
      <c r="G2222" s="123">
        <v>46121.8125</v>
      </c>
    </row>
    <row r="2223" spans="1:7" x14ac:dyDescent="0.25">
      <c r="A2223" s="118" t="s">
        <v>78</v>
      </c>
      <c r="B2223" s="75" t="s">
        <v>125</v>
      </c>
      <c r="C2223" s="75"/>
      <c r="D2223" s="75" t="s">
        <v>122</v>
      </c>
      <c r="E2223" s="75">
        <v>120</v>
      </c>
      <c r="F2223" s="119">
        <v>46122.416666666664</v>
      </c>
      <c r="G2223" s="120">
        <v>46122.5</v>
      </c>
    </row>
    <row r="2224" spans="1:7" x14ac:dyDescent="0.25">
      <c r="A2224" s="121" t="s">
        <v>78</v>
      </c>
      <c r="B2224" s="77" t="s">
        <v>134</v>
      </c>
      <c r="C2224" s="77"/>
      <c r="D2224" s="77" t="s">
        <v>122</v>
      </c>
      <c r="E2224" s="77">
        <v>15</v>
      </c>
      <c r="F2224" s="122">
        <v>46122.5</v>
      </c>
      <c r="G2224" s="123">
        <v>46122.510416666664</v>
      </c>
    </row>
    <row r="2225" spans="1:7" x14ac:dyDescent="0.25">
      <c r="A2225" s="118" t="s">
        <v>78</v>
      </c>
      <c r="B2225" s="75" t="s">
        <v>125</v>
      </c>
      <c r="C2225" s="75"/>
      <c r="D2225" s="75" t="s">
        <v>122</v>
      </c>
      <c r="E2225" s="75">
        <v>120</v>
      </c>
      <c r="F2225" s="119">
        <v>46122.510416666664</v>
      </c>
      <c r="G2225" s="120">
        <v>46122.59375</v>
      </c>
    </row>
    <row r="2226" spans="1:7" x14ac:dyDescent="0.25">
      <c r="A2226" s="121" t="s">
        <v>78</v>
      </c>
      <c r="B2226" s="77" t="s">
        <v>126</v>
      </c>
      <c r="C2226" s="77"/>
      <c r="D2226" s="77" t="s">
        <v>124</v>
      </c>
      <c r="E2226" s="77">
        <v>30</v>
      </c>
      <c r="F2226" s="122">
        <v>46122.59375</v>
      </c>
      <c r="G2226" s="123">
        <v>46122.614583333336</v>
      </c>
    </row>
    <row r="2227" spans="1:7" x14ac:dyDescent="0.25">
      <c r="A2227" s="118" t="s">
        <v>78</v>
      </c>
      <c r="B2227" s="75" t="s">
        <v>125</v>
      </c>
      <c r="C2227" s="75"/>
      <c r="D2227" s="75" t="s">
        <v>122</v>
      </c>
      <c r="E2227" s="75">
        <v>105</v>
      </c>
      <c r="F2227" s="119">
        <v>46122.614583333336</v>
      </c>
      <c r="G2227" s="120">
        <v>46122.6875</v>
      </c>
    </row>
    <row r="2228" spans="1:7" x14ac:dyDescent="0.25">
      <c r="A2228" s="121" t="s">
        <v>78</v>
      </c>
      <c r="B2228" s="77" t="s">
        <v>134</v>
      </c>
      <c r="C2228" s="77"/>
      <c r="D2228" s="77" t="s">
        <v>122</v>
      </c>
      <c r="E2228" s="77">
        <v>15</v>
      </c>
      <c r="F2228" s="122">
        <v>46122.6875</v>
      </c>
      <c r="G2228" s="123">
        <v>46122.697916666664</v>
      </c>
    </row>
    <row r="2229" spans="1:7" x14ac:dyDescent="0.25">
      <c r="A2229" s="118" t="s">
        <v>78</v>
      </c>
      <c r="B2229" s="75" t="s">
        <v>125</v>
      </c>
      <c r="C2229" s="75"/>
      <c r="D2229" s="75" t="s">
        <v>122</v>
      </c>
      <c r="E2229" s="75">
        <v>105</v>
      </c>
      <c r="F2229" s="119">
        <v>46122.697916666664</v>
      </c>
      <c r="G2229" s="120">
        <v>46122.770833333336</v>
      </c>
    </row>
    <row r="2230" spans="1:7" x14ac:dyDescent="0.25">
      <c r="A2230" s="121" t="s">
        <v>78</v>
      </c>
      <c r="B2230" s="77" t="s">
        <v>123</v>
      </c>
      <c r="C2230" s="77"/>
      <c r="D2230" s="77" t="s">
        <v>124</v>
      </c>
      <c r="E2230" s="77">
        <v>60</v>
      </c>
      <c r="F2230" s="122">
        <v>46122.770833333336</v>
      </c>
      <c r="G2230" s="123">
        <v>46122.8125</v>
      </c>
    </row>
    <row r="2231" spans="1:7" x14ac:dyDescent="0.25">
      <c r="A2231" s="118" t="s">
        <v>78</v>
      </c>
      <c r="B2231" s="75" t="s">
        <v>125</v>
      </c>
      <c r="C2231" s="75"/>
      <c r="D2231" s="75" t="s">
        <v>122</v>
      </c>
      <c r="E2231" s="75">
        <v>90</v>
      </c>
      <c r="F2231" s="119">
        <v>46125.416666666664</v>
      </c>
      <c r="G2231" s="120">
        <v>46125.479166666664</v>
      </c>
    </row>
    <row r="2232" spans="1:7" x14ac:dyDescent="0.25">
      <c r="A2232" s="121" t="s">
        <v>78</v>
      </c>
      <c r="B2232" s="77" t="s">
        <v>134</v>
      </c>
      <c r="C2232" s="77"/>
      <c r="D2232" s="77" t="s">
        <v>122</v>
      </c>
      <c r="E2232" s="77">
        <v>15</v>
      </c>
      <c r="F2232" s="122">
        <v>46125.479166666664</v>
      </c>
      <c r="G2232" s="123">
        <v>46125.489583333336</v>
      </c>
    </row>
    <row r="2233" spans="1:7" x14ac:dyDescent="0.25">
      <c r="A2233" s="118" t="s">
        <v>78</v>
      </c>
      <c r="B2233" s="75" t="s">
        <v>125</v>
      </c>
      <c r="C2233" s="75"/>
      <c r="D2233" s="75" t="s">
        <v>122</v>
      </c>
      <c r="E2233" s="75">
        <v>120</v>
      </c>
      <c r="F2233" s="119">
        <v>46125.489583333336</v>
      </c>
      <c r="G2233" s="120">
        <v>46125.572916666664</v>
      </c>
    </row>
    <row r="2234" spans="1:7" x14ac:dyDescent="0.25">
      <c r="A2234" s="121" t="s">
        <v>78</v>
      </c>
      <c r="B2234" s="77" t="s">
        <v>126</v>
      </c>
      <c r="C2234" s="77"/>
      <c r="D2234" s="77" t="s">
        <v>124</v>
      </c>
      <c r="E2234" s="77">
        <v>30</v>
      </c>
      <c r="F2234" s="122">
        <v>46125.572916666664</v>
      </c>
      <c r="G2234" s="123">
        <v>46125.59375</v>
      </c>
    </row>
    <row r="2235" spans="1:7" x14ac:dyDescent="0.25">
      <c r="A2235" s="118" t="s">
        <v>78</v>
      </c>
      <c r="B2235" s="75" t="s">
        <v>125</v>
      </c>
      <c r="C2235" s="75"/>
      <c r="D2235" s="75" t="s">
        <v>122</v>
      </c>
      <c r="E2235" s="75">
        <v>135</v>
      </c>
      <c r="F2235" s="119">
        <v>46125.59375</v>
      </c>
      <c r="G2235" s="120">
        <v>46125.6875</v>
      </c>
    </row>
    <row r="2236" spans="1:7" x14ac:dyDescent="0.25">
      <c r="A2236" s="121" t="s">
        <v>78</v>
      </c>
      <c r="B2236" s="77" t="s">
        <v>134</v>
      </c>
      <c r="C2236" s="77"/>
      <c r="D2236" s="77" t="s">
        <v>122</v>
      </c>
      <c r="E2236" s="77">
        <v>15</v>
      </c>
      <c r="F2236" s="122">
        <v>46125.6875</v>
      </c>
      <c r="G2236" s="123">
        <v>46125.697916666664</v>
      </c>
    </row>
    <row r="2237" spans="1:7" x14ac:dyDescent="0.25">
      <c r="A2237" s="118" t="s">
        <v>78</v>
      </c>
      <c r="B2237" s="75" t="s">
        <v>125</v>
      </c>
      <c r="C2237" s="75"/>
      <c r="D2237" s="75" t="s">
        <v>122</v>
      </c>
      <c r="E2237" s="75">
        <v>105</v>
      </c>
      <c r="F2237" s="119">
        <v>46125.697916666664</v>
      </c>
      <c r="G2237" s="120">
        <v>46125.770833333336</v>
      </c>
    </row>
    <row r="2238" spans="1:7" x14ac:dyDescent="0.25">
      <c r="A2238" s="121" t="s">
        <v>78</v>
      </c>
      <c r="B2238" s="77" t="s">
        <v>123</v>
      </c>
      <c r="C2238" s="77"/>
      <c r="D2238" s="77" t="s">
        <v>124</v>
      </c>
      <c r="E2238" s="77">
        <v>60</v>
      </c>
      <c r="F2238" s="122">
        <v>46125.770833333336</v>
      </c>
      <c r="G2238" s="123">
        <v>46125.8125</v>
      </c>
    </row>
    <row r="2239" spans="1:7" x14ac:dyDescent="0.25">
      <c r="A2239" s="118" t="s">
        <v>78</v>
      </c>
      <c r="B2239" s="75" t="s">
        <v>125</v>
      </c>
      <c r="C2239" s="75"/>
      <c r="D2239" s="75" t="s">
        <v>122</v>
      </c>
      <c r="E2239" s="75">
        <v>90</v>
      </c>
      <c r="F2239" s="119">
        <v>46126.416666666664</v>
      </c>
      <c r="G2239" s="120">
        <v>46126.479166666664</v>
      </c>
    </row>
    <row r="2240" spans="1:7" x14ac:dyDescent="0.25">
      <c r="A2240" s="121" t="s">
        <v>78</v>
      </c>
      <c r="B2240" s="77" t="s">
        <v>134</v>
      </c>
      <c r="C2240" s="77"/>
      <c r="D2240" s="77" t="s">
        <v>122</v>
      </c>
      <c r="E2240" s="77">
        <v>15</v>
      </c>
      <c r="F2240" s="122">
        <v>46126.479166666664</v>
      </c>
      <c r="G2240" s="123">
        <v>46126.489583333336</v>
      </c>
    </row>
    <row r="2241" spans="1:7" x14ac:dyDescent="0.25">
      <c r="A2241" s="118" t="s">
        <v>78</v>
      </c>
      <c r="B2241" s="75" t="s">
        <v>125</v>
      </c>
      <c r="C2241" s="75"/>
      <c r="D2241" s="75" t="s">
        <v>122</v>
      </c>
      <c r="E2241" s="75">
        <v>105</v>
      </c>
      <c r="F2241" s="119">
        <v>46126.489583333336</v>
      </c>
      <c r="G2241" s="120">
        <v>46126.5625</v>
      </c>
    </row>
    <row r="2242" spans="1:7" x14ac:dyDescent="0.25">
      <c r="A2242" s="121" t="s">
        <v>78</v>
      </c>
      <c r="B2242" s="77" t="s">
        <v>126</v>
      </c>
      <c r="C2242" s="77"/>
      <c r="D2242" s="77" t="s">
        <v>124</v>
      </c>
      <c r="E2242" s="77">
        <v>30</v>
      </c>
      <c r="F2242" s="122">
        <v>46126.5625</v>
      </c>
      <c r="G2242" s="123">
        <v>46126.583333333336</v>
      </c>
    </row>
    <row r="2243" spans="1:7" x14ac:dyDescent="0.25">
      <c r="A2243" s="118" t="s">
        <v>78</v>
      </c>
      <c r="B2243" s="75" t="s">
        <v>125</v>
      </c>
      <c r="C2243" s="75"/>
      <c r="D2243" s="75" t="s">
        <v>122</v>
      </c>
      <c r="E2243" s="75">
        <v>150</v>
      </c>
      <c r="F2243" s="119">
        <v>46126.583333333336</v>
      </c>
      <c r="G2243" s="120">
        <v>46126.6875</v>
      </c>
    </row>
    <row r="2244" spans="1:7" x14ac:dyDescent="0.25">
      <c r="A2244" s="121" t="s">
        <v>78</v>
      </c>
      <c r="B2244" s="77" t="s">
        <v>134</v>
      </c>
      <c r="C2244" s="77"/>
      <c r="D2244" s="77" t="s">
        <v>122</v>
      </c>
      <c r="E2244" s="77">
        <v>15</v>
      </c>
      <c r="F2244" s="122">
        <v>46126.6875</v>
      </c>
      <c r="G2244" s="123">
        <v>46126.697916666664</v>
      </c>
    </row>
    <row r="2245" spans="1:7" x14ac:dyDescent="0.25">
      <c r="A2245" s="118" t="s">
        <v>78</v>
      </c>
      <c r="B2245" s="75" t="s">
        <v>125</v>
      </c>
      <c r="C2245" s="75"/>
      <c r="D2245" s="75" t="s">
        <v>122</v>
      </c>
      <c r="E2245" s="75">
        <v>105</v>
      </c>
      <c r="F2245" s="119">
        <v>46126.697916666664</v>
      </c>
      <c r="G2245" s="120">
        <v>46126.770833333336</v>
      </c>
    </row>
    <row r="2246" spans="1:7" x14ac:dyDescent="0.25">
      <c r="A2246" s="121" t="s">
        <v>78</v>
      </c>
      <c r="B2246" s="77" t="s">
        <v>123</v>
      </c>
      <c r="C2246" s="77"/>
      <c r="D2246" s="77" t="s">
        <v>124</v>
      </c>
      <c r="E2246" s="77">
        <v>60</v>
      </c>
      <c r="F2246" s="122">
        <v>46126.770833333336</v>
      </c>
      <c r="G2246" s="123">
        <v>46126.8125</v>
      </c>
    </row>
    <row r="2247" spans="1:7" x14ac:dyDescent="0.25">
      <c r="A2247" s="118" t="s">
        <v>78</v>
      </c>
      <c r="B2247" s="75" t="s">
        <v>125</v>
      </c>
      <c r="C2247" s="75"/>
      <c r="D2247" s="75" t="s">
        <v>122</v>
      </c>
      <c r="E2247" s="75">
        <v>105</v>
      </c>
      <c r="F2247" s="119">
        <v>46127.416666666664</v>
      </c>
      <c r="G2247" s="120">
        <v>46127.489583333336</v>
      </c>
    </row>
    <row r="2248" spans="1:7" x14ac:dyDescent="0.25">
      <c r="A2248" s="121" t="s">
        <v>78</v>
      </c>
      <c r="B2248" s="77" t="s">
        <v>134</v>
      </c>
      <c r="C2248" s="77"/>
      <c r="D2248" s="77" t="s">
        <v>122</v>
      </c>
      <c r="E2248" s="77">
        <v>15</v>
      </c>
      <c r="F2248" s="122">
        <v>46127.489583333336</v>
      </c>
      <c r="G2248" s="123">
        <v>46127.5</v>
      </c>
    </row>
    <row r="2249" spans="1:7" x14ac:dyDescent="0.25">
      <c r="A2249" s="118" t="s">
        <v>78</v>
      </c>
      <c r="B2249" s="75" t="s">
        <v>125</v>
      </c>
      <c r="C2249" s="75"/>
      <c r="D2249" s="75" t="s">
        <v>122</v>
      </c>
      <c r="E2249" s="75">
        <v>165</v>
      </c>
      <c r="F2249" s="119">
        <v>46127.5</v>
      </c>
      <c r="G2249" s="120">
        <v>46127.614583333336</v>
      </c>
    </row>
    <row r="2250" spans="1:7" x14ac:dyDescent="0.25">
      <c r="A2250" s="121" t="s">
        <v>78</v>
      </c>
      <c r="B2250" s="77" t="s">
        <v>126</v>
      </c>
      <c r="C2250" s="77"/>
      <c r="D2250" s="77" t="s">
        <v>124</v>
      </c>
      <c r="E2250" s="77">
        <v>30</v>
      </c>
      <c r="F2250" s="122">
        <v>46127.614583333336</v>
      </c>
      <c r="G2250" s="123">
        <v>46127.635416666664</v>
      </c>
    </row>
    <row r="2251" spans="1:7" x14ac:dyDescent="0.25">
      <c r="A2251" s="118" t="s">
        <v>78</v>
      </c>
      <c r="B2251" s="75" t="s">
        <v>125</v>
      </c>
      <c r="C2251" s="75"/>
      <c r="D2251" s="75" t="s">
        <v>122</v>
      </c>
      <c r="E2251" s="75">
        <v>90</v>
      </c>
      <c r="F2251" s="119">
        <v>46127.635416666664</v>
      </c>
      <c r="G2251" s="120">
        <v>46127.697916666664</v>
      </c>
    </row>
    <row r="2252" spans="1:7" x14ac:dyDescent="0.25">
      <c r="A2252" s="121" t="s">
        <v>78</v>
      </c>
      <c r="B2252" s="77" t="s">
        <v>134</v>
      </c>
      <c r="C2252" s="77"/>
      <c r="D2252" s="77" t="s">
        <v>122</v>
      </c>
      <c r="E2252" s="77">
        <v>15</v>
      </c>
      <c r="F2252" s="122">
        <v>46127.697916666664</v>
      </c>
      <c r="G2252" s="123">
        <v>46127.708333333336</v>
      </c>
    </row>
    <row r="2253" spans="1:7" x14ac:dyDescent="0.25">
      <c r="A2253" s="118" t="s">
        <v>78</v>
      </c>
      <c r="B2253" s="75" t="s">
        <v>125</v>
      </c>
      <c r="C2253" s="75"/>
      <c r="D2253" s="75" t="s">
        <v>122</v>
      </c>
      <c r="E2253" s="75">
        <v>90</v>
      </c>
      <c r="F2253" s="119">
        <v>46127.708333333336</v>
      </c>
      <c r="G2253" s="120">
        <v>46127.770833333336</v>
      </c>
    </row>
    <row r="2254" spans="1:7" x14ac:dyDescent="0.25">
      <c r="A2254" s="121" t="s">
        <v>78</v>
      </c>
      <c r="B2254" s="77" t="s">
        <v>123</v>
      </c>
      <c r="C2254" s="77"/>
      <c r="D2254" s="77" t="s">
        <v>124</v>
      </c>
      <c r="E2254" s="77">
        <v>60</v>
      </c>
      <c r="F2254" s="122">
        <v>46127.770833333336</v>
      </c>
      <c r="G2254" s="123">
        <v>46127.8125</v>
      </c>
    </row>
    <row r="2255" spans="1:7" x14ac:dyDescent="0.25">
      <c r="A2255" s="118" t="s">
        <v>78</v>
      </c>
      <c r="B2255" s="75" t="s">
        <v>125</v>
      </c>
      <c r="C2255" s="75"/>
      <c r="D2255" s="75" t="s">
        <v>122</v>
      </c>
      <c r="E2255" s="75">
        <v>105</v>
      </c>
      <c r="F2255" s="119">
        <v>46128.416666666664</v>
      </c>
      <c r="G2255" s="120">
        <v>46128.489583333336</v>
      </c>
    </row>
    <row r="2256" spans="1:7" x14ac:dyDescent="0.25">
      <c r="A2256" s="121" t="s">
        <v>78</v>
      </c>
      <c r="B2256" s="77" t="s">
        <v>134</v>
      </c>
      <c r="C2256" s="77"/>
      <c r="D2256" s="77" t="s">
        <v>122</v>
      </c>
      <c r="E2256" s="77">
        <v>15</v>
      </c>
      <c r="F2256" s="122">
        <v>46128.489583333336</v>
      </c>
      <c r="G2256" s="123">
        <v>46128.5</v>
      </c>
    </row>
    <row r="2257" spans="1:7" x14ac:dyDescent="0.25">
      <c r="A2257" s="118" t="s">
        <v>78</v>
      </c>
      <c r="B2257" s="75" t="s">
        <v>125</v>
      </c>
      <c r="C2257" s="75"/>
      <c r="D2257" s="75" t="s">
        <v>122</v>
      </c>
      <c r="E2257" s="75">
        <v>135</v>
      </c>
      <c r="F2257" s="119">
        <v>46128.5</v>
      </c>
      <c r="G2257" s="120">
        <v>46128.59375</v>
      </c>
    </row>
    <row r="2258" spans="1:7" x14ac:dyDescent="0.25">
      <c r="A2258" s="121" t="s">
        <v>78</v>
      </c>
      <c r="B2258" s="77" t="s">
        <v>126</v>
      </c>
      <c r="C2258" s="77"/>
      <c r="D2258" s="77" t="s">
        <v>124</v>
      </c>
      <c r="E2258" s="77">
        <v>30</v>
      </c>
      <c r="F2258" s="122">
        <v>46128.59375</v>
      </c>
      <c r="G2258" s="123">
        <v>46128.614583333336</v>
      </c>
    </row>
    <row r="2259" spans="1:7" x14ac:dyDescent="0.25">
      <c r="A2259" s="118" t="s">
        <v>78</v>
      </c>
      <c r="B2259" s="75" t="s">
        <v>125</v>
      </c>
      <c r="C2259" s="75"/>
      <c r="D2259" s="75" t="s">
        <v>122</v>
      </c>
      <c r="E2259" s="75">
        <v>135</v>
      </c>
      <c r="F2259" s="119">
        <v>46128.614583333336</v>
      </c>
      <c r="G2259" s="120">
        <v>46128.708333333336</v>
      </c>
    </row>
    <row r="2260" spans="1:7" x14ac:dyDescent="0.25">
      <c r="A2260" s="121" t="s">
        <v>78</v>
      </c>
      <c r="B2260" s="77" t="s">
        <v>134</v>
      </c>
      <c r="C2260" s="77"/>
      <c r="D2260" s="77" t="s">
        <v>122</v>
      </c>
      <c r="E2260" s="77">
        <v>15</v>
      </c>
      <c r="F2260" s="122">
        <v>46128.708333333336</v>
      </c>
      <c r="G2260" s="123">
        <v>46128.71875</v>
      </c>
    </row>
    <row r="2261" spans="1:7" x14ac:dyDescent="0.25">
      <c r="A2261" s="118" t="s">
        <v>78</v>
      </c>
      <c r="B2261" s="75" t="s">
        <v>125</v>
      </c>
      <c r="C2261" s="75"/>
      <c r="D2261" s="75" t="s">
        <v>122</v>
      </c>
      <c r="E2261" s="75">
        <v>75</v>
      </c>
      <c r="F2261" s="119">
        <v>46128.71875</v>
      </c>
      <c r="G2261" s="120">
        <v>46128.770833333336</v>
      </c>
    </row>
    <row r="2262" spans="1:7" x14ac:dyDescent="0.25">
      <c r="A2262" s="121" t="s">
        <v>78</v>
      </c>
      <c r="B2262" s="77" t="s">
        <v>123</v>
      </c>
      <c r="C2262" s="77"/>
      <c r="D2262" s="77" t="s">
        <v>124</v>
      </c>
      <c r="E2262" s="77">
        <v>60</v>
      </c>
      <c r="F2262" s="122">
        <v>46128.770833333336</v>
      </c>
      <c r="G2262" s="123">
        <v>46128.8125</v>
      </c>
    </row>
    <row r="2263" spans="1:7" x14ac:dyDescent="0.25">
      <c r="A2263" s="118" t="s">
        <v>78</v>
      </c>
      <c r="B2263" s="75" t="s">
        <v>125</v>
      </c>
      <c r="C2263" s="75"/>
      <c r="D2263" s="75" t="s">
        <v>122</v>
      </c>
      <c r="E2263" s="75">
        <v>75</v>
      </c>
      <c r="F2263" s="119">
        <v>46129.416666666664</v>
      </c>
      <c r="G2263" s="120">
        <v>46129.46875</v>
      </c>
    </row>
    <row r="2264" spans="1:7" x14ac:dyDescent="0.25">
      <c r="A2264" s="121" t="s">
        <v>78</v>
      </c>
      <c r="B2264" s="77" t="s">
        <v>134</v>
      </c>
      <c r="C2264" s="77"/>
      <c r="D2264" s="77" t="s">
        <v>122</v>
      </c>
      <c r="E2264" s="77">
        <v>15</v>
      </c>
      <c r="F2264" s="122">
        <v>46129.46875</v>
      </c>
      <c r="G2264" s="123">
        <v>46129.479166666664</v>
      </c>
    </row>
    <row r="2265" spans="1:7" x14ac:dyDescent="0.25">
      <c r="A2265" s="118" t="s">
        <v>78</v>
      </c>
      <c r="B2265" s="75" t="s">
        <v>125</v>
      </c>
      <c r="C2265" s="75"/>
      <c r="D2265" s="75" t="s">
        <v>122</v>
      </c>
      <c r="E2265" s="75">
        <v>30</v>
      </c>
      <c r="F2265" s="119">
        <v>46129.479166666664</v>
      </c>
      <c r="G2265" s="120">
        <v>46129.5</v>
      </c>
    </row>
    <row r="2266" spans="1:7" x14ac:dyDescent="0.25">
      <c r="A2266" s="121" t="s">
        <v>78</v>
      </c>
      <c r="B2266" s="77" t="s">
        <v>142</v>
      </c>
      <c r="C2266" s="77" t="s">
        <v>143</v>
      </c>
      <c r="D2266" s="77" t="s">
        <v>122</v>
      </c>
      <c r="E2266" s="77">
        <v>30</v>
      </c>
      <c r="F2266" s="122">
        <v>46129.5</v>
      </c>
      <c r="G2266" s="123">
        <v>46129.520833333336</v>
      </c>
    </row>
    <row r="2267" spans="1:7" x14ac:dyDescent="0.25">
      <c r="A2267" s="118" t="s">
        <v>78</v>
      </c>
      <c r="B2267" s="75" t="s">
        <v>125</v>
      </c>
      <c r="C2267" s="75"/>
      <c r="D2267" s="75" t="s">
        <v>122</v>
      </c>
      <c r="E2267" s="75">
        <v>105</v>
      </c>
      <c r="F2267" s="119">
        <v>46129.520833333336</v>
      </c>
      <c r="G2267" s="120">
        <v>46129.59375</v>
      </c>
    </row>
    <row r="2268" spans="1:7" x14ac:dyDescent="0.25">
      <c r="A2268" s="121" t="s">
        <v>78</v>
      </c>
      <c r="B2268" s="77" t="s">
        <v>126</v>
      </c>
      <c r="C2268" s="77"/>
      <c r="D2268" s="77" t="s">
        <v>124</v>
      </c>
      <c r="E2268" s="77">
        <v>30</v>
      </c>
      <c r="F2268" s="122">
        <v>46129.59375</v>
      </c>
      <c r="G2268" s="123">
        <v>46129.614583333336</v>
      </c>
    </row>
    <row r="2269" spans="1:7" x14ac:dyDescent="0.25">
      <c r="A2269" s="118" t="s">
        <v>78</v>
      </c>
      <c r="B2269" s="75" t="s">
        <v>125</v>
      </c>
      <c r="C2269" s="75"/>
      <c r="D2269" s="75" t="s">
        <v>122</v>
      </c>
      <c r="E2269" s="75">
        <v>120</v>
      </c>
      <c r="F2269" s="119">
        <v>46129.614583333336</v>
      </c>
      <c r="G2269" s="120">
        <v>46129.697916666664</v>
      </c>
    </row>
    <row r="2270" spans="1:7" x14ac:dyDescent="0.25">
      <c r="A2270" s="121" t="s">
        <v>78</v>
      </c>
      <c r="B2270" s="77" t="s">
        <v>134</v>
      </c>
      <c r="C2270" s="77"/>
      <c r="D2270" s="77" t="s">
        <v>122</v>
      </c>
      <c r="E2270" s="77">
        <v>15</v>
      </c>
      <c r="F2270" s="122">
        <v>46129.697916666664</v>
      </c>
      <c r="G2270" s="123">
        <v>46129.708333333336</v>
      </c>
    </row>
    <row r="2271" spans="1:7" x14ac:dyDescent="0.25">
      <c r="A2271" s="118" t="s">
        <v>78</v>
      </c>
      <c r="B2271" s="75" t="s">
        <v>125</v>
      </c>
      <c r="C2271" s="75"/>
      <c r="D2271" s="75" t="s">
        <v>122</v>
      </c>
      <c r="E2271" s="75">
        <v>90</v>
      </c>
      <c r="F2271" s="119">
        <v>46129.708333333336</v>
      </c>
      <c r="G2271" s="120">
        <v>46129.770833333336</v>
      </c>
    </row>
    <row r="2272" spans="1:7" x14ac:dyDescent="0.25">
      <c r="A2272" s="121" t="s">
        <v>78</v>
      </c>
      <c r="B2272" s="77" t="s">
        <v>123</v>
      </c>
      <c r="C2272" s="77"/>
      <c r="D2272" s="77" t="s">
        <v>124</v>
      </c>
      <c r="E2272" s="77">
        <v>60</v>
      </c>
      <c r="F2272" s="122">
        <v>46129.770833333336</v>
      </c>
      <c r="G2272" s="123">
        <v>46129.8125</v>
      </c>
    </row>
    <row r="2273" spans="1:7" x14ac:dyDescent="0.25">
      <c r="A2273" s="118" t="s">
        <v>78</v>
      </c>
      <c r="B2273" s="75" t="s">
        <v>125</v>
      </c>
      <c r="C2273" s="75"/>
      <c r="D2273" s="75" t="s">
        <v>122</v>
      </c>
      <c r="E2273" s="75">
        <v>90</v>
      </c>
      <c r="F2273" s="119">
        <v>46132.416666666664</v>
      </c>
      <c r="G2273" s="120">
        <v>46132.479166666664</v>
      </c>
    </row>
    <row r="2274" spans="1:7" x14ac:dyDescent="0.25">
      <c r="A2274" s="121" t="s">
        <v>78</v>
      </c>
      <c r="B2274" s="77" t="s">
        <v>134</v>
      </c>
      <c r="C2274" s="77"/>
      <c r="D2274" s="77" t="s">
        <v>122</v>
      </c>
      <c r="E2274" s="77">
        <v>15</v>
      </c>
      <c r="F2274" s="122">
        <v>46132.479166666664</v>
      </c>
      <c r="G2274" s="123">
        <v>46132.489583333336</v>
      </c>
    </row>
    <row r="2275" spans="1:7" x14ac:dyDescent="0.25">
      <c r="A2275" s="118" t="s">
        <v>78</v>
      </c>
      <c r="B2275" s="75" t="s">
        <v>125</v>
      </c>
      <c r="C2275" s="75"/>
      <c r="D2275" s="75" t="s">
        <v>122</v>
      </c>
      <c r="E2275" s="75">
        <v>165</v>
      </c>
      <c r="F2275" s="119">
        <v>46132.489583333336</v>
      </c>
      <c r="G2275" s="120">
        <v>46132.604166666664</v>
      </c>
    </row>
    <row r="2276" spans="1:7" x14ac:dyDescent="0.25">
      <c r="A2276" s="121" t="s">
        <v>78</v>
      </c>
      <c r="B2276" s="77" t="s">
        <v>126</v>
      </c>
      <c r="C2276" s="77"/>
      <c r="D2276" s="77" t="s">
        <v>124</v>
      </c>
      <c r="E2276" s="77">
        <v>30</v>
      </c>
      <c r="F2276" s="122">
        <v>46132.604166666664</v>
      </c>
      <c r="G2276" s="123">
        <v>46132.625</v>
      </c>
    </row>
    <row r="2277" spans="1:7" x14ac:dyDescent="0.25">
      <c r="A2277" s="118" t="s">
        <v>78</v>
      </c>
      <c r="B2277" s="75" t="s">
        <v>125</v>
      </c>
      <c r="C2277" s="75"/>
      <c r="D2277" s="75" t="s">
        <v>122</v>
      </c>
      <c r="E2277" s="75">
        <v>135</v>
      </c>
      <c r="F2277" s="119">
        <v>46132.625</v>
      </c>
      <c r="G2277" s="120">
        <v>46132.71875</v>
      </c>
    </row>
    <row r="2278" spans="1:7" x14ac:dyDescent="0.25">
      <c r="A2278" s="121" t="s">
        <v>78</v>
      </c>
      <c r="B2278" s="77" t="s">
        <v>134</v>
      </c>
      <c r="C2278" s="77"/>
      <c r="D2278" s="77" t="s">
        <v>122</v>
      </c>
      <c r="E2278" s="77">
        <v>15</v>
      </c>
      <c r="F2278" s="122">
        <v>46132.71875</v>
      </c>
      <c r="G2278" s="123">
        <v>46132.729166666664</v>
      </c>
    </row>
    <row r="2279" spans="1:7" x14ac:dyDescent="0.25">
      <c r="A2279" s="118" t="s">
        <v>78</v>
      </c>
      <c r="B2279" s="75" t="s">
        <v>125</v>
      </c>
      <c r="C2279" s="75"/>
      <c r="D2279" s="75" t="s">
        <v>122</v>
      </c>
      <c r="E2279" s="75">
        <v>60</v>
      </c>
      <c r="F2279" s="119">
        <v>46132.729166666664</v>
      </c>
      <c r="G2279" s="120">
        <v>46132.770833333336</v>
      </c>
    </row>
    <row r="2280" spans="1:7" x14ac:dyDescent="0.25">
      <c r="A2280" s="121" t="s">
        <v>78</v>
      </c>
      <c r="B2280" s="77" t="s">
        <v>123</v>
      </c>
      <c r="C2280" s="77"/>
      <c r="D2280" s="77" t="s">
        <v>124</v>
      </c>
      <c r="E2280" s="77">
        <v>60</v>
      </c>
      <c r="F2280" s="122">
        <v>46132.770833333336</v>
      </c>
      <c r="G2280" s="123">
        <v>46132.8125</v>
      </c>
    </row>
    <row r="2281" spans="1:7" x14ac:dyDescent="0.25">
      <c r="A2281" s="118" t="s">
        <v>78</v>
      </c>
      <c r="B2281" s="75" t="s">
        <v>125</v>
      </c>
      <c r="C2281" s="75"/>
      <c r="D2281" s="75" t="s">
        <v>122</v>
      </c>
      <c r="E2281" s="75">
        <v>120</v>
      </c>
      <c r="F2281" s="119">
        <v>46133.416666666664</v>
      </c>
      <c r="G2281" s="120">
        <v>46133.5</v>
      </c>
    </row>
    <row r="2282" spans="1:7" x14ac:dyDescent="0.25">
      <c r="A2282" s="121" t="s">
        <v>78</v>
      </c>
      <c r="B2282" s="77" t="s">
        <v>134</v>
      </c>
      <c r="C2282" s="77"/>
      <c r="D2282" s="77" t="s">
        <v>122</v>
      </c>
      <c r="E2282" s="77">
        <v>15</v>
      </c>
      <c r="F2282" s="122">
        <v>46133.5</v>
      </c>
      <c r="G2282" s="123">
        <v>46133.510416666664</v>
      </c>
    </row>
    <row r="2283" spans="1:7" x14ac:dyDescent="0.25">
      <c r="A2283" s="118" t="s">
        <v>78</v>
      </c>
      <c r="B2283" s="75" t="s">
        <v>125</v>
      </c>
      <c r="C2283" s="75"/>
      <c r="D2283" s="75" t="s">
        <v>122</v>
      </c>
      <c r="E2283" s="75">
        <v>120</v>
      </c>
      <c r="F2283" s="119">
        <v>46133.510416666664</v>
      </c>
      <c r="G2283" s="120">
        <v>46133.59375</v>
      </c>
    </row>
    <row r="2284" spans="1:7" x14ac:dyDescent="0.25">
      <c r="A2284" s="121" t="s">
        <v>78</v>
      </c>
      <c r="B2284" s="77" t="s">
        <v>126</v>
      </c>
      <c r="C2284" s="77"/>
      <c r="D2284" s="77" t="s">
        <v>124</v>
      </c>
      <c r="E2284" s="77">
        <v>30</v>
      </c>
      <c r="F2284" s="122">
        <v>46133.59375</v>
      </c>
      <c r="G2284" s="123">
        <v>46133.614583333336</v>
      </c>
    </row>
    <row r="2285" spans="1:7" x14ac:dyDescent="0.25">
      <c r="A2285" s="118" t="s">
        <v>78</v>
      </c>
      <c r="B2285" s="75" t="s">
        <v>125</v>
      </c>
      <c r="C2285" s="75"/>
      <c r="D2285" s="75" t="s">
        <v>122</v>
      </c>
      <c r="E2285" s="75">
        <v>150</v>
      </c>
      <c r="F2285" s="119">
        <v>46133.614583333336</v>
      </c>
      <c r="G2285" s="120">
        <v>46133.71875</v>
      </c>
    </row>
    <row r="2286" spans="1:7" x14ac:dyDescent="0.25">
      <c r="A2286" s="121" t="s">
        <v>78</v>
      </c>
      <c r="B2286" s="77" t="s">
        <v>134</v>
      </c>
      <c r="C2286" s="77"/>
      <c r="D2286" s="77" t="s">
        <v>122</v>
      </c>
      <c r="E2286" s="77">
        <v>15</v>
      </c>
      <c r="F2286" s="122">
        <v>46133.71875</v>
      </c>
      <c r="G2286" s="123">
        <v>46133.729166666664</v>
      </c>
    </row>
    <row r="2287" spans="1:7" x14ac:dyDescent="0.25">
      <c r="A2287" s="118" t="s">
        <v>78</v>
      </c>
      <c r="B2287" s="75" t="s">
        <v>125</v>
      </c>
      <c r="C2287" s="75"/>
      <c r="D2287" s="75" t="s">
        <v>122</v>
      </c>
      <c r="E2287" s="75">
        <v>60</v>
      </c>
      <c r="F2287" s="119">
        <v>46133.729166666664</v>
      </c>
      <c r="G2287" s="120">
        <v>46133.770833333336</v>
      </c>
    </row>
    <row r="2288" spans="1:7" x14ac:dyDescent="0.25">
      <c r="A2288" s="121" t="s">
        <v>78</v>
      </c>
      <c r="B2288" s="77" t="s">
        <v>123</v>
      </c>
      <c r="C2288" s="77"/>
      <c r="D2288" s="77" t="s">
        <v>124</v>
      </c>
      <c r="E2288" s="77">
        <v>60</v>
      </c>
      <c r="F2288" s="122">
        <v>46133.770833333336</v>
      </c>
      <c r="G2288" s="123">
        <v>46133.8125</v>
      </c>
    </row>
    <row r="2289" spans="1:7" x14ac:dyDescent="0.25">
      <c r="A2289" s="118" t="s">
        <v>78</v>
      </c>
      <c r="B2289" s="75" t="s">
        <v>125</v>
      </c>
      <c r="C2289" s="75"/>
      <c r="D2289" s="75" t="s">
        <v>122</v>
      </c>
      <c r="E2289" s="75">
        <v>120</v>
      </c>
      <c r="F2289" s="119">
        <v>46134.416666666664</v>
      </c>
      <c r="G2289" s="120">
        <v>46134.5</v>
      </c>
    </row>
    <row r="2290" spans="1:7" x14ac:dyDescent="0.25">
      <c r="A2290" s="121" t="s">
        <v>78</v>
      </c>
      <c r="B2290" s="77" t="s">
        <v>134</v>
      </c>
      <c r="C2290" s="77"/>
      <c r="D2290" s="77" t="s">
        <v>122</v>
      </c>
      <c r="E2290" s="77">
        <v>15</v>
      </c>
      <c r="F2290" s="122">
        <v>46134.5</v>
      </c>
      <c r="G2290" s="123">
        <v>46134.510416666664</v>
      </c>
    </row>
    <row r="2291" spans="1:7" x14ac:dyDescent="0.25">
      <c r="A2291" s="118" t="s">
        <v>78</v>
      </c>
      <c r="B2291" s="75" t="s">
        <v>125</v>
      </c>
      <c r="C2291" s="75"/>
      <c r="D2291" s="75" t="s">
        <v>122</v>
      </c>
      <c r="E2291" s="75">
        <v>120</v>
      </c>
      <c r="F2291" s="119">
        <v>46134.510416666664</v>
      </c>
      <c r="G2291" s="120">
        <v>46134.59375</v>
      </c>
    </row>
    <row r="2292" spans="1:7" x14ac:dyDescent="0.25">
      <c r="A2292" s="121" t="s">
        <v>78</v>
      </c>
      <c r="B2292" s="77" t="s">
        <v>126</v>
      </c>
      <c r="C2292" s="77"/>
      <c r="D2292" s="77" t="s">
        <v>124</v>
      </c>
      <c r="E2292" s="77">
        <v>30</v>
      </c>
      <c r="F2292" s="122">
        <v>46134.59375</v>
      </c>
      <c r="G2292" s="123">
        <v>46134.614583333336</v>
      </c>
    </row>
    <row r="2293" spans="1:7" x14ac:dyDescent="0.25">
      <c r="A2293" s="118" t="s">
        <v>78</v>
      </c>
      <c r="B2293" s="75" t="s">
        <v>125</v>
      </c>
      <c r="C2293" s="75"/>
      <c r="D2293" s="75" t="s">
        <v>122</v>
      </c>
      <c r="E2293" s="75">
        <v>135</v>
      </c>
      <c r="F2293" s="119">
        <v>46134.614583333336</v>
      </c>
      <c r="G2293" s="120">
        <v>46134.708333333336</v>
      </c>
    </row>
    <row r="2294" spans="1:7" x14ac:dyDescent="0.25">
      <c r="A2294" s="121" t="s">
        <v>78</v>
      </c>
      <c r="B2294" s="77" t="s">
        <v>134</v>
      </c>
      <c r="C2294" s="77"/>
      <c r="D2294" s="77" t="s">
        <v>122</v>
      </c>
      <c r="E2294" s="77">
        <v>15</v>
      </c>
      <c r="F2294" s="122">
        <v>46134.708333333336</v>
      </c>
      <c r="G2294" s="123">
        <v>46134.71875</v>
      </c>
    </row>
    <row r="2295" spans="1:7" x14ac:dyDescent="0.25">
      <c r="A2295" s="118" t="s">
        <v>78</v>
      </c>
      <c r="B2295" s="75" t="s">
        <v>125</v>
      </c>
      <c r="C2295" s="75"/>
      <c r="D2295" s="75" t="s">
        <v>122</v>
      </c>
      <c r="E2295" s="75">
        <v>75</v>
      </c>
      <c r="F2295" s="119">
        <v>46134.71875</v>
      </c>
      <c r="G2295" s="120">
        <v>46134.770833333336</v>
      </c>
    </row>
    <row r="2296" spans="1:7" x14ac:dyDescent="0.25">
      <c r="A2296" s="121" t="s">
        <v>78</v>
      </c>
      <c r="B2296" s="77" t="s">
        <v>123</v>
      </c>
      <c r="C2296" s="77"/>
      <c r="D2296" s="77" t="s">
        <v>124</v>
      </c>
      <c r="E2296" s="77">
        <v>60</v>
      </c>
      <c r="F2296" s="122">
        <v>46134.770833333336</v>
      </c>
      <c r="G2296" s="123">
        <v>46134.8125</v>
      </c>
    </row>
    <row r="2297" spans="1:7" x14ac:dyDescent="0.25">
      <c r="A2297" s="118" t="s">
        <v>78</v>
      </c>
      <c r="B2297" s="75" t="s">
        <v>125</v>
      </c>
      <c r="C2297" s="75"/>
      <c r="D2297" s="75" t="s">
        <v>122</v>
      </c>
      <c r="E2297" s="75">
        <v>120</v>
      </c>
      <c r="F2297" s="119">
        <v>46135.416666666664</v>
      </c>
      <c r="G2297" s="120">
        <v>46135.5</v>
      </c>
    </row>
    <row r="2298" spans="1:7" x14ac:dyDescent="0.25">
      <c r="A2298" s="121" t="s">
        <v>78</v>
      </c>
      <c r="B2298" s="77" t="s">
        <v>134</v>
      </c>
      <c r="C2298" s="77"/>
      <c r="D2298" s="77" t="s">
        <v>122</v>
      </c>
      <c r="E2298" s="77">
        <v>15</v>
      </c>
      <c r="F2298" s="122">
        <v>46135.5</v>
      </c>
      <c r="G2298" s="123">
        <v>46135.510416666664</v>
      </c>
    </row>
    <row r="2299" spans="1:7" x14ac:dyDescent="0.25">
      <c r="A2299" s="118" t="s">
        <v>78</v>
      </c>
      <c r="B2299" s="75" t="s">
        <v>125</v>
      </c>
      <c r="C2299" s="75"/>
      <c r="D2299" s="75" t="s">
        <v>122</v>
      </c>
      <c r="E2299" s="75">
        <v>135</v>
      </c>
      <c r="F2299" s="119">
        <v>46135.510416666664</v>
      </c>
      <c r="G2299" s="120">
        <v>46135.604166666664</v>
      </c>
    </row>
    <row r="2300" spans="1:7" x14ac:dyDescent="0.25">
      <c r="A2300" s="121" t="s">
        <v>78</v>
      </c>
      <c r="B2300" s="77" t="s">
        <v>126</v>
      </c>
      <c r="C2300" s="77"/>
      <c r="D2300" s="77" t="s">
        <v>124</v>
      </c>
      <c r="E2300" s="77">
        <v>30</v>
      </c>
      <c r="F2300" s="122">
        <v>46135.604166666664</v>
      </c>
      <c r="G2300" s="123">
        <v>46135.625</v>
      </c>
    </row>
    <row r="2301" spans="1:7" x14ac:dyDescent="0.25">
      <c r="A2301" s="118" t="s">
        <v>78</v>
      </c>
      <c r="B2301" s="75" t="s">
        <v>125</v>
      </c>
      <c r="C2301" s="75"/>
      <c r="D2301" s="75" t="s">
        <v>122</v>
      </c>
      <c r="E2301" s="75">
        <v>120</v>
      </c>
      <c r="F2301" s="119">
        <v>46135.625</v>
      </c>
      <c r="G2301" s="120">
        <v>46135.708333333336</v>
      </c>
    </row>
    <row r="2302" spans="1:7" x14ac:dyDescent="0.25">
      <c r="A2302" s="121" t="s">
        <v>78</v>
      </c>
      <c r="B2302" s="77" t="s">
        <v>134</v>
      </c>
      <c r="C2302" s="77"/>
      <c r="D2302" s="77" t="s">
        <v>122</v>
      </c>
      <c r="E2302" s="77">
        <v>15</v>
      </c>
      <c r="F2302" s="122">
        <v>46135.708333333336</v>
      </c>
      <c r="G2302" s="123">
        <v>46135.71875</v>
      </c>
    </row>
    <row r="2303" spans="1:7" x14ac:dyDescent="0.25">
      <c r="A2303" s="118" t="s">
        <v>78</v>
      </c>
      <c r="B2303" s="75" t="s">
        <v>125</v>
      </c>
      <c r="C2303" s="75"/>
      <c r="D2303" s="75" t="s">
        <v>122</v>
      </c>
      <c r="E2303" s="75">
        <v>75</v>
      </c>
      <c r="F2303" s="119">
        <v>46135.71875</v>
      </c>
      <c r="G2303" s="120">
        <v>46135.770833333336</v>
      </c>
    </row>
    <row r="2304" spans="1:7" x14ac:dyDescent="0.25">
      <c r="A2304" s="121" t="s">
        <v>78</v>
      </c>
      <c r="B2304" s="77" t="s">
        <v>123</v>
      </c>
      <c r="C2304" s="77"/>
      <c r="D2304" s="77" t="s">
        <v>124</v>
      </c>
      <c r="E2304" s="77">
        <v>60</v>
      </c>
      <c r="F2304" s="122">
        <v>46135.770833333336</v>
      </c>
      <c r="G2304" s="123">
        <v>46135.8125</v>
      </c>
    </row>
    <row r="2305" spans="1:7" x14ac:dyDescent="0.25">
      <c r="A2305" s="118" t="s">
        <v>78</v>
      </c>
      <c r="B2305" s="75" t="s">
        <v>125</v>
      </c>
      <c r="C2305" s="75"/>
      <c r="D2305" s="75" t="s">
        <v>122</v>
      </c>
      <c r="E2305" s="75">
        <v>90</v>
      </c>
      <c r="F2305" s="119">
        <v>46136.416666666664</v>
      </c>
      <c r="G2305" s="120">
        <v>46136.479166666664</v>
      </c>
    </row>
    <row r="2306" spans="1:7" x14ac:dyDescent="0.25">
      <c r="A2306" s="121" t="s">
        <v>78</v>
      </c>
      <c r="B2306" s="77" t="s">
        <v>134</v>
      </c>
      <c r="C2306" s="77"/>
      <c r="D2306" s="77" t="s">
        <v>122</v>
      </c>
      <c r="E2306" s="77">
        <v>15</v>
      </c>
      <c r="F2306" s="122">
        <v>46136.479166666664</v>
      </c>
      <c r="G2306" s="123">
        <v>46136.489583333336</v>
      </c>
    </row>
    <row r="2307" spans="1:7" x14ac:dyDescent="0.25">
      <c r="A2307" s="118" t="s">
        <v>78</v>
      </c>
      <c r="B2307" s="75" t="s">
        <v>125</v>
      </c>
      <c r="C2307" s="75"/>
      <c r="D2307" s="75" t="s">
        <v>122</v>
      </c>
      <c r="E2307" s="75">
        <v>15</v>
      </c>
      <c r="F2307" s="119">
        <v>46136.489583333336</v>
      </c>
      <c r="G2307" s="120">
        <v>46136.5</v>
      </c>
    </row>
    <row r="2308" spans="1:7" x14ac:dyDescent="0.25">
      <c r="A2308" s="121" t="s">
        <v>78</v>
      </c>
      <c r="B2308" s="77" t="s">
        <v>142</v>
      </c>
      <c r="C2308" s="77" t="s">
        <v>143</v>
      </c>
      <c r="D2308" s="77" t="s">
        <v>122</v>
      </c>
      <c r="E2308" s="77">
        <v>30</v>
      </c>
      <c r="F2308" s="122">
        <v>46136.5</v>
      </c>
      <c r="G2308" s="123">
        <v>46136.520833333336</v>
      </c>
    </row>
    <row r="2309" spans="1:7" x14ac:dyDescent="0.25">
      <c r="A2309" s="118" t="s">
        <v>78</v>
      </c>
      <c r="B2309" s="75" t="s">
        <v>125</v>
      </c>
      <c r="C2309" s="75"/>
      <c r="D2309" s="75" t="s">
        <v>122</v>
      </c>
      <c r="E2309" s="75">
        <v>105</v>
      </c>
      <c r="F2309" s="119">
        <v>46136.520833333336</v>
      </c>
      <c r="G2309" s="120">
        <v>46136.59375</v>
      </c>
    </row>
    <row r="2310" spans="1:7" x14ac:dyDescent="0.25">
      <c r="A2310" s="121" t="s">
        <v>78</v>
      </c>
      <c r="B2310" s="77" t="s">
        <v>126</v>
      </c>
      <c r="C2310" s="77"/>
      <c r="D2310" s="77" t="s">
        <v>124</v>
      </c>
      <c r="E2310" s="77">
        <v>30</v>
      </c>
      <c r="F2310" s="122">
        <v>46136.59375</v>
      </c>
      <c r="G2310" s="123">
        <v>46136.614583333336</v>
      </c>
    </row>
    <row r="2311" spans="1:7" x14ac:dyDescent="0.25">
      <c r="A2311" s="118" t="s">
        <v>78</v>
      </c>
      <c r="B2311" s="75" t="s">
        <v>125</v>
      </c>
      <c r="C2311" s="75"/>
      <c r="D2311" s="75" t="s">
        <v>122</v>
      </c>
      <c r="E2311" s="75">
        <v>105</v>
      </c>
      <c r="F2311" s="119">
        <v>46136.614583333336</v>
      </c>
      <c r="G2311" s="120">
        <v>46136.6875</v>
      </c>
    </row>
    <row r="2312" spans="1:7" x14ac:dyDescent="0.25">
      <c r="A2312" s="121" t="s">
        <v>78</v>
      </c>
      <c r="B2312" s="77" t="s">
        <v>134</v>
      </c>
      <c r="C2312" s="77"/>
      <c r="D2312" s="77" t="s">
        <v>122</v>
      </c>
      <c r="E2312" s="77">
        <v>15</v>
      </c>
      <c r="F2312" s="122">
        <v>46136.6875</v>
      </c>
      <c r="G2312" s="123">
        <v>46136.697916666664</v>
      </c>
    </row>
    <row r="2313" spans="1:7" x14ac:dyDescent="0.25">
      <c r="A2313" s="118" t="s">
        <v>78</v>
      </c>
      <c r="B2313" s="75" t="s">
        <v>125</v>
      </c>
      <c r="C2313" s="75"/>
      <c r="D2313" s="75" t="s">
        <v>122</v>
      </c>
      <c r="E2313" s="75">
        <v>105</v>
      </c>
      <c r="F2313" s="119">
        <v>46136.697916666664</v>
      </c>
      <c r="G2313" s="120">
        <v>46136.770833333336</v>
      </c>
    </row>
    <row r="2314" spans="1:7" x14ac:dyDescent="0.25">
      <c r="A2314" s="121" t="s">
        <v>78</v>
      </c>
      <c r="B2314" s="77" t="s">
        <v>123</v>
      </c>
      <c r="C2314" s="77"/>
      <c r="D2314" s="77" t="s">
        <v>124</v>
      </c>
      <c r="E2314" s="77">
        <v>60</v>
      </c>
      <c r="F2314" s="122">
        <v>46136.770833333336</v>
      </c>
      <c r="G2314" s="123">
        <v>46136.8125</v>
      </c>
    </row>
    <row r="2315" spans="1:7" x14ac:dyDescent="0.25">
      <c r="A2315" s="118" t="s">
        <v>78</v>
      </c>
      <c r="B2315" s="75" t="s">
        <v>125</v>
      </c>
      <c r="C2315" s="75"/>
      <c r="D2315" s="75" t="s">
        <v>122</v>
      </c>
      <c r="E2315" s="75">
        <v>90</v>
      </c>
      <c r="F2315" s="119">
        <v>46139.416666666664</v>
      </c>
      <c r="G2315" s="120">
        <v>46139.479166666664</v>
      </c>
    </row>
    <row r="2316" spans="1:7" x14ac:dyDescent="0.25">
      <c r="A2316" s="121" t="s">
        <v>78</v>
      </c>
      <c r="B2316" s="77" t="s">
        <v>134</v>
      </c>
      <c r="C2316" s="77"/>
      <c r="D2316" s="77" t="s">
        <v>122</v>
      </c>
      <c r="E2316" s="77">
        <v>15</v>
      </c>
      <c r="F2316" s="122">
        <v>46139.479166666664</v>
      </c>
      <c r="G2316" s="123">
        <v>46139.489583333336</v>
      </c>
    </row>
    <row r="2317" spans="1:7" x14ac:dyDescent="0.25">
      <c r="A2317" s="118" t="s">
        <v>78</v>
      </c>
      <c r="B2317" s="75" t="s">
        <v>125</v>
      </c>
      <c r="C2317" s="75"/>
      <c r="D2317" s="75" t="s">
        <v>122</v>
      </c>
      <c r="E2317" s="75">
        <v>165</v>
      </c>
      <c r="F2317" s="119">
        <v>46139.489583333336</v>
      </c>
      <c r="G2317" s="120">
        <v>46139.604166666664</v>
      </c>
    </row>
    <row r="2318" spans="1:7" x14ac:dyDescent="0.25">
      <c r="A2318" s="121" t="s">
        <v>78</v>
      </c>
      <c r="B2318" s="77" t="s">
        <v>126</v>
      </c>
      <c r="C2318" s="77"/>
      <c r="D2318" s="77" t="s">
        <v>124</v>
      </c>
      <c r="E2318" s="77">
        <v>30</v>
      </c>
      <c r="F2318" s="122">
        <v>46139.604166666664</v>
      </c>
      <c r="G2318" s="123">
        <v>46139.625</v>
      </c>
    </row>
    <row r="2319" spans="1:7" x14ac:dyDescent="0.25">
      <c r="A2319" s="118" t="s">
        <v>78</v>
      </c>
      <c r="B2319" s="75" t="s">
        <v>125</v>
      </c>
      <c r="C2319" s="75"/>
      <c r="D2319" s="75" t="s">
        <v>122</v>
      </c>
      <c r="E2319" s="75">
        <v>75</v>
      </c>
      <c r="F2319" s="119">
        <v>46139.625</v>
      </c>
      <c r="G2319" s="120">
        <v>46139.677083333336</v>
      </c>
    </row>
    <row r="2320" spans="1:7" x14ac:dyDescent="0.25">
      <c r="A2320" s="121" t="s">
        <v>78</v>
      </c>
      <c r="B2320" s="77" t="s">
        <v>134</v>
      </c>
      <c r="C2320" s="77"/>
      <c r="D2320" s="77" t="s">
        <v>122</v>
      </c>
      <c r="E2320" s="77">
        <v>15</v>
      </c>
      <c r="F2320" s="122">
        <v>46139.677083333336</v>
      </c>
      <c r="G2320" s="123">
        <v>46139.6875</v>
      </c>
    </row>
    <row r="2321" spans="1:7" x14ac:dyDescent="0.25">
      <c r="A2321" s="118" t="s">
        <v>78</v>
      </c>
      <c r="B2321" s="75" t="s">
        <v>125</v>
      </c>
      <c r="C2321" s="75"/>
      <c r="D2321" s="75" t="s">
        <v>122</v>
      </c>
      <c r="E2321" s="75">
        <v>120</v>
      </c>
      <c r="F2321" s="119">
        <v>46139.6875</v>
      </c>
      <c r="G2321" s="120">
        <v>46139.770833333336</v>
      </c>
    </row>
    <row r="2322" spans="1:7" x14ac:dyDescent="0.25">
      <c r="A2322" s="121" t="s">
        <v>78</v>
      </c>
      <c r="B2322" s="77" t="s">
        <v>123</v>
      </c>
      <c r="C2322" s="77"/>
      <c r="D2322" s="77" t="s">
        <v>124</v>
      </c>
      <c r="E2322" s="77">
        <v>60</v>
      </c>
      <c r="F2322" s="122">
        <v>46139.770833333336</v>
      </c>
      <c r="G2322" s="123">
        <v>46139.8125</v>
      </c>
    </row>
    <row r="2323" spans="1:7" x14ac:dyDescent="0.25">
      <c r="A2323" s="118" t="s">
        <v>78</v>
      </c>
      <c r="B2323" s="75" t="s">
        <v>125</v>
      </c>
      <c r="C2323" s="75"/>
      <c r="D2323" s="75" t="s">
        <v>122</v>
      </c>
      <c r="E2323" s="75">
        <v>29</v>
      </c>
      <c r="F2323" s="119">
        <v>46140.416666666664</v>
      </c>
      <c r="G2323" s="120">
        <v>46140.436805555553</v>
      </c>
    </row>
    <row r="2324" spans="1:7" x14ac:dyDescent="0.25">
      <c r="A2324" s="121" t="s">
        <v>78</v>
      </c>
      <c r="B2324" s="77" t="s">
        <v>153</v>
      </c>
      <c r="C2324" s="77" t="s">
        <v>8744</v>
      </c>
      <c r="D2324" s="77" t="s">
        <v>124</v>
      </c>
      <c r="E2324" s="77">
        <v>5</v>
      </c>
      <c r="F2324" s="122">
        <v>46140.436805555553</v>
      </c>
      <c r="G2324" s="123">
        <v>46140.44027777778</v>
      </c>
    </row>
    <row r="2325" spans="1:7" x14ac:dyDescent="0.25">
      <c r="A2325" s="118" t="s">
        <v>78</v>
      </c>
      <c r="B2325" s="75" t="s">
        <v>125</v>
      </c>
      <c r="C2325" s="75"/>
      <c r="D2325" s="75" t="s">
        <v>122</v>
      </c>
      <c r="E2325" s="75">
        <v>71</v>
      </c>
      <c r="F2325" s="119">
        <v>46140.44027777778</v>
      </c>
      <c r="G2325" s="120">
        <v>46140.489583333336</v>
      </c>
    </row>
    <row r="2326" spans="1:7" x14ac:dyDescent="0.25">
      <c r="A2326" s="121" t="s">
        <v>78</v>
      </c>
      <c r="B2326" s="77" t="s">
        <v>134</v>
      </c>
      <c r="C2326" s="77"/>
      <c r="D2326" s="77" t="s">
        <v>122</v>
      </c>
      <c r="E2326" s="77">
        <v>15</v>
      </c>
      <c r="F2326" s="122">
        <v>46140.489583333336</v>
      </c>
      <c r="G2326" s="123">
        <v>46140.5</v>
      </c>
    </row>
    <row r="2327" spans="1:7" x14ac:dyDescent="0.25">
      <c r="A2327" s="118" t="s">
        <v>78</v>
      </c>
      <c r="B2327" s="75" t="s">
        <v>125</v>
      </c>
      <c r="C2327" s="75"/>
      <c r="D2327" s="75" t="s">
        <v>122</v>
      </c>
      <c r="E2327" s="75">
        <v>135</v>
      </c>
      <c r="F2327" s="119">
        <v>46140.5</v>
      </c>
      <c r="G2327" s="120">
        <v>46140.59375</v>
      </c>
    </row>
    <row r="2328" spans="1:7" x14ac:dyDescent="0.25">
      <c r="A2328" s="121" t="s">
        <v>78</v>
      </c>
      <c r="B2328" s="77" t="s">
        <v>126</v>
      </c>
      <c r="C2328" s="77"/>
      <c r="D2328" s="77" t="s">
        <v>124</v>
      </c>
      <c r="E2328" s="77">
        <v>30</v>
      </c>
      <c r="F2328" s="122">
        <v>46140.59375</v>
      </c>
      <c r="G2328" s="123">
        <v>46140.614583333336</v>
      </c>
    </row>
    <row r="2329" spans="1:7" x14ac:dyDescent="0.25">
      <c r="A2329" s="118" t="s">
        <v>78</v>
      </c>
      <c r="B2329" s="75" t="s">
        <v>125</v>
      </c>
      <c r="C2329" s="75"/>
      <c r="D2329" s="75" t="s">
        <v>122</v>
      </c>
      <c r="E2329" s="75">
        <v>105</v>
      </c>
      <c r="F2329" s="119">
        <v>46140.614583333336</v>
      </c>
      <c r="G2329" s="120">
        <v>46140.6875</v>
      </c>
    </row>
    <row r="2330" spans="1:7" x14ac:dyDescent="0.25">
      <c r="A2330" s="121" t="s">
        <v>78</v>
      </c>
      <c r="B2330" s="77" t="s">
        <v>134</v>
      </c>
      <c r="C2330" s="77"/>
      <c r="D2330" s="77" t="s">
        <v>122</v>
      </c>
      <c r="E2330" s="77">
        <v>15</v>
      </c>
      <c r="F2330" s="122">
        <v>46140.6875</v>
      </c>
      <c r="G2330" s="123">
        <v>46140.697916666664</v>
      </c>
    </row>
    <row r="2331" spans="1:7" x14ac:dyDescent="0.25">
      <c r="A2331" s="118" t="s">
        <v>78</v>
      </c>
      <c r="B2331" s="75" t="s">
        <v>125</v>
      </c>
      <c r="C2331" s="75"/>
      <c r="D2331" s="75" t="s">
        <v>122</v>
      </c>
      <c r="E2331" s="75">
        <v>62</v>
      </c>
      <c r="F2331" s="119">
        <v>46140.697916666664</v>
      </c>
      <c r="G2331" s="120">
        <v>46140.740972222222</v>
      </c>
    </row>
    <row r="2332" spans="1:7" x14ac:dyDescent="0.25">
      <c r="A2332" s="121" t="s">
        <v>78</v>
      </c>
      <c r="B2332" s="77" t="s">
        <v>135</v>
      </c>
      <c r="C2332" s="77"/>
      <c r="D2332" s="77" t="s">
        <v>124</v>
      </c>
      <c r="E2332" s="77">
        <v>11</v>
      </c>
      <c r="F2332" s="122">
        <v>46140.740972222222</v>
      </c>
      <c r="G2332" s="123">
        <v>46140.748611111114</v>
      </c>
    </row>
    <row r="2333" spans="1:7" x14ac:dyDescent="0.25">
      <c r="A2333" s="118" t="s">
        <v>78</v>
      </c>
      <c r="B2333" s="75" t="s">
        <v>125</v>
      </c>
      <c r="C2333" s="75"/>
      <c r="D2333" s="75" t="s">
        <v>122</v>
      </c>
      <c r="E2333" s="75">
        <v>20</v>
      </c>
      <c r="F2333" s="119">
        <v>46140.748611111114</v>
      </c>
      <c r="G2333" s="120">
        <v>46140.762499999997</v>
      </c>
    </row>
    <row r="2334" spans="1:7" x14ac:dyDescent="0.25">
      <c r="A2334" s="121" t="s">
        <v>78</v>
      </c>
      <c r="B2334" s="77" t="s">
        <v>129</v>
      </c>
      <c r="C2334" s="77" t="s">
        <v>8745</v>
      </c>
      <c r="D2334" s="77" t="s">
        <v>124</v>
      </c>
      <c r="E2334" s="77">
        <v>12</v>
      </c>
      <c r="F2334" s="122">
        <v>46140.762499999997</v>
      </c>
      <c r="G2334" s="123">
        <v>46140.770833333336</v>
      </c>
    </row>
    <row r="2335" spans="1:7" x14ac:dyDescent="0.25">
      <c r="A2335" s="118" t="s">
        <v>78</v>
      </c>
      <c r="B2335" s="75" t="s">
        <v>123</v>
      </c>
      <c r="C2335" s="75"/>
      <c r="D2335" s="75" t="s">
        <v>124</v>
      </c>
      <c r="E2335" s="75">
        <v>60</v>
      </c>
      <c r="F2335" s="119">
        <v>46140.770833333336</v>
      </c>
      <c r="G2335" s="120">
        <v>46140.8125</v>
      </c>
    </row>
    <row r="2336" spans="1:7" x14ac:dyDescent="0.25">
      <c r="A2336" s="121" t="s">
        <v>78</v>
      </c>
      <c r="B2336" s="77" t="s">
        <v>150</v>
      </c>
      <c r="C2336" s="77"/>
      <c r="D2336" s="77" t="s">
        <v>122</v>
      </c>
      <c r="E2336" s="77">
        <v>120</v>
      </c>
      <c r="F2336" s="122">
        <v>46141.416666666664</v>
      </c>
      <c r="G2336" s="123">
        <v>46141.5</v>
      </c>
    </row>
    <row r="2337" spans="1:7" x14ac:dyDescent="0.25">
      <c r="A2337" s="118" t="s">
        <v>78</v>
      </c>
      <c r="B2337" s="75" t="s">
        <v>134</v>
      </c>
      <c r="C2337" s="75"/>
      <c r="D2337" s="75" t="s">
        <v>122</v>
      </c>
      <c r="E2337" s="75">
        <v>15</v>
      </c>
      <c r="F2337" s="119">
        <v>46141.5</v>
      </c>
      <c r="G2337" s="120">
        <v>46141.510416666664</v>
      </c>
    </row>
    <row r="2338" spans="1:7" x14ac:dyDescent="0.25">
      <c r="A2338" s="121" t="s">
        <v>78</v>
      </c>
      <c r="B2338" s="77" t="s">
        <v>150</v>
      </c>
      <c r="C2338" s="77"/>
      <c r="D2338" s="77" t="s">
        <v>122</v>
      </c>
      <c r="E2338" s="77">
        <v>105</v>
      </c>
      <c r="F2338" s="122">
        <v>46141.510416666664</v>
      </c>
      <c r="G2338" s="123">
        <v>46141.583333333336</v>
      </c>
    </row>
    <row r="2339" spans="1:7" x14ac:dyDescent="0.25">
      <c r="A2339" s="118" t="s">
        <v>78</v>
      </c>
      <c r="B2339" s="75" t="s">
        <v>126</v>
      </c>
      <c r="C2339" s="75"/>
      <c r="D2339" s="75" t="s">
        <v>124</v>
      </c>
      <c r="E2339" s="75">
        <v>30</v>
      </c>
      <c r="F2339" s="119">
        <v>46141.583333333336</v>
      </c>
      <c r="G2339" s="120">
        <v>46141.604166666664</v>
      </c>
    </row>
    <row r="2340" spans="1:7" x14ac:dyDescent="0.25">
      <c r="A2340" s="121" t="s">
        <v>78</v>
      </c>
      <c r="B2340" s="77" t="s">
        <v>150</v>
      </c>
      <c r="C2340" s="77"/>
      <c r="D2340" s="77" t="s">
        <v>122</v>
      </c>
      <c r="E2340" s="77">
        <v>90</v>
      </c>
      <c r="F2340" s="122">
        <v>46141.604166666664</v>
      </c>
      <c r="G2340" s="123">
        <v>46141.666666666664</v>
      </c>
    </row>
    <row r="2341" spans="1:7" x14ac:dyDescent="0.25">
      <c r="A2341" s="118" t="s">
        <v>78</v>
      </c>
      <c r="B2341" s="75" t="s">
        <v>134</v>
      </c>
      <c r="C2341" s="75"/>
      <c r="D2341" s="75" t="s">
        <v>122</v>
      </c>
      <c r="E2341" s="75">
        <v>15</v>
      </c>
      <c r="F2341" s="119">
        <v>46141.666666666664</v>
      </c>
      <c r="G2341" s="120">
        <v>46141.677083333336</v>
      </c>
    </row>
    <row r="2342" spans="1:7" x14ac:dyDescent="0.25">
      <c r="A2342" s="121" t="s">
        <v>78</v>
      </c>
      <c r="B2342" s="77" t="s">
        <v>150</v>
      </c>
      <c r="C2342" s="77"/>
      <c r="D2342" s="77" t="s">
        <v>122</v>
      </c>
      <c r="E2342" s="77">
        <v>105</v>
      </c>
      <c r="F2342" s="122">
        <v>46141.677083333336</v>
      </c>
      <c r="G2342" s="123">
        <v>46141.75</v>
      </c>
    </row>
    <row r="2343" spans="1:7" x14ac:dyDescent="0.25">
      <c r="A2343" s="118" t="s">
        <v>78</v>
      </c>
      <c r="B2343" s="75" t="s">
        <v>123</v>
      </c>
      <c r="C2343" s="75"/>
      <c r="D2343" s="75" t="s">
        <v>124</v>
      </c>
      <c r="E2343" s="75">
        <v>60</v>
      </c>
      <c r="F2343" s="119">
        <v>46141.75</v>
      </c>
      <c r="G2343" s="120">
        <v>46141.791666666664</v>
      </c>
    </row>
    <row r="2344" spans="1:7" x14ac:dyDescent="0.25">
      <c r="A2344" s="121" t="s">
        <v>78</v>
      </c>
      <c r="B2344" s="77" t="s">
        <v>155</v>
      </c>
      <c r="C2344" s="77" t="s">
        <v>157</v>
      </c>
      <c r="D2344" s="77" t="s">
        <v>122</v>
      </c>
      <c r="E2344" s="77">
        <v>17</v>
      </c>
      <c r="F2344" s="122">
        <v>46142.404861111114</v>
      </c>
      <c r="G2344" s="123">
        <v>46142.416666666664</v>
      </c>
    </row>
    <row r="2345" spans="1:7" x14ac:dyDescent="0.25">
      <c r="A2345" s="118" t="s">
        <v>78</v>
      </c>
      <c r="B2345" s="75" t="s">
        <v>150</v>
      </c>
      <c r="C2345" s="75"/>
      <c r="D2345" s="75" t="s">
        <v>122</v>
      </c>
      <c r="E2345" s="75">
        <v>120</v>
      </c>
      <c r="F2345" s="119">
        <v>46142.416666666664</v>
      </c>
      <c r="G2345" s="120">
        <v>46142.5</v>
      </c>
    </row>
    <row r="2346" spans="1:7" x14ac:dyDescent="0.25">
      <c r="A2346" s="121" t="s">
        <v>78</v>
      </c>
      <c r="B2346" s="77" t="s">
        <v>134</v>
      </c>
      <c r="C2346" s="77"/>
      <c r="D2346" s="77" t="s">
        <v>122</v>
      </c>
      <c r="E2346" s="77">
        <v>15</v>
      </c>
      <c r="F2346" s="122">
        <v>46142.5</v>
      </c>
      <c r="G2346" s="123">
        <v>46142.510416666664</v>
      </c>
    </row>
    <row r="2347" spans="1:7" x14ac:dyDescent="0.25">
      <c r="A2347" s="118" t="s">
        <v>78</v>
      </c>
      <c r="B2347" s="75" t="s">
        <v>150</v>
      </c>
      <c r="C2347" s="75"/>
      <c r="D2347" s="75" t="s">
        <v>122</v>
      </c>
      <c r="E2347" s="75">
        <v>105</v>
      </c>
      <c r="F2347" s="119">
        <v>46142.510416666664</v>
      </c>
      <c r="G2347" s="120">
        <v>46142.583333333336</v>
      </c>
    </row>
    <row r="2348" spans="1:7" x14ac:dyDescent="0.25">
      <c r="A2348" s="121" t="s">
        <v>78</v>
      </c>
      <c r="B2348" s="77" t="s">
        <v>126</v>
      </c>
      <c r="C2348" s="77"/>
      <c r="D2348" s="77" t="s">
        <v>124</v>
      </c>
      <c r="E2348" s="77">
        <v>30</v>
      </c>
      <c r="F2348" s="122">
        <v>46142.583333333336</v>
      </c>
      <c r="G2348" s="123">
        <v>46142.604166666664</v>
      </c>
    </row>
    <row r="2349" spans="1:7" x14ac:dyDescent="0.25">
      <c r="A2349" s="118" t="s">
        <v>78</v>
      </c>
      <c r="B2349" s="75" t="s">
        <v>150</v>
      </c>
      <c r="C2349" s="75"/>
      <c r="D2349" s="75" t="s">
        <v>122</v>
      </c>
      <c r="E2349" s="75">
        <v>90</v>
      </c>
      <c r="F2349" s="119">
        <v>46142.604166666664</v>
      </c>
      <c r="G2349" s="120">
        <v>46142.666666666664</v>
      </c>
    </row>
    <row r="2350" spans="1:7" x14ac:dyDescent="0.25">
      <c r="A2350" s="121" t="s">
        <v>78</v>
      </c>
      <c r="B2350" s="77" t="s">
        <v>134</v>
      </c>
      <c r="C2350" s="77"/>
      <c r="D2350" s="77" t="s">
        <v>122</v>
      </c>
      <c r="E2350" s="77">
        <v>15</v>
      </c>
      <c r="F2350" s="122">
        <v>46142.666666666664</v>
      </c>
      <c r="G2350" s="123">
        <v>46142.677083333336</v>
      </c>
    </row>
    <row r="2351" spans="1:7" x14ac:dyDescent="0.25">
      <c r="A2351" s="118" t="s">
        <v>78</v>
      </c>
      <c r="B2351" s="75" t="s">
        <v>150</v>
      </c>
      <c r="C2351" s="75"/>
      <c r="D2351" s="75" t="s">
        <v>122</v>
      </c>
      <c r="E2351" s="75">
        <v>105</v>
      </c>
      <c r="F2351" s="119">
        <v>46142.677083333336</v>
      </c>
      <c r="G2351" s="120">
        <v>46142.75</v>
      </c>
    </row>
    <row r="2352" spans="1:7" x14ac:dyDescent="0.25">
      <c r="A2352" s="121" t="s">
        <v>78</v>
      </c>
      <c r="B2352" s="77" t="s">
        <v>123</v>
      </c>
      <c r="C2352" s="77"/>
      <c r="D2352" s="77" t="s">
        <v>124</v>
      </c>
      <c r="E2352" s="77">
        <v>60</v>
      </c>
      <c r="F2352" s="122">
        <v>46142.75</v>
      </c>
      <c r="G2352" s="123">
        <v>46142.791666666664</v>
      </c>
    </row>
    <row r="2353" spans="1:7" x14ac:dyDescent="0.25">
      <c r="A2353" s="118" t="s">
        <v>1732</v>
      </c>
      <c r="B2353" s="75" t="s">
        <v>155</v>
      </c>
      <c r="C2353" s="75" t="s">
        <v>157</v>
      </c>
      <c r="D2353" s="75" t="s">
        <v>122</v>
      </c>
      <c r="E2353" s="75">
        <v>138</v>
      </c>
      <c r="F2353" s="119">
        <v>46113.341666666667</v>
      </c>
      <c r="G2353" s="120">
        <v>46113.4375</v>
      </c>
    </row>
    <row r="2354" spans="1:7" x14ac:dyDescent="0.25">
      <c r="A2354" s="121" t="s">
        <v>1732</v>
      </c>
      <c r="B2354" s="77" t="s">
        <v>125</v>
      </c>
      <c r="C2354" s="77"/>
      <c r="D2354" s="77" t="s">
        <v>122</v>
      </c>
      <c r="E2354" s="77">
        <v>120</v>
      </c>
      <c r="F2354" s="122">
        <v>46113.4375</v>
      </c>
      <c r="G2354" s="123">
        <v>46113.520833333336</v>
      </c>
    </row>
    <row r="2355" spans="1:7" x14ac:dyDescent="0.25">
      <c r="A2355" s="118" t="s">
        <v>1732</v>
      </c>
      <c r="B2355" s="75" t="s">
        <v>134</v>
      </c>
      <c r="C2355" s="75"/>
      <c r="D2355" s="75" t="s">
        <v>122</v>
      </c>
      <c r="E2355" s="75">
        <v>15</v>
      </c>
      <c r="F2355" s="119">
        <v>46113.520833333336</v>
      </c>
      <c r="G2355" s="120">
        <v>46113.53125</v>
      </c>
    </row>
    <row r="2356" spans="1:7" x14ac:dyDescent="0.25">
      <c r="A2356" s="121" t="s">
        <v>1732</v>
      </c>
      <c r="B2356" s="77" t="s">
        <v>125</v>
      </c>
      <c r="C2356" s="77"/>
      <c r="D2356" s="77" t="s">
        <v>122</v>
      </c>
      <c r="E2356" s="77">
        <v>112</v>
      </c>
      <c r="F2356" s="122">
        <v>46113.53125</v>
      </c>
      <c r="G2356" s="123">
        <v>46113.609027777777</v>
      </c>
    </row>
    <row r="2357" spans="1:7" x14ac:dyDescent="0.25">
      <c r="A2357" s="118" t="s">
        <v>1732</v>
      </c>
      <c r="B2357" s="75" t="s">
        <v>135</v>
      </c>
      <c r="C2357" s="75"/>
      <c r="D2357" s="75" t="s">
        <v>124</v>
      </c>
      <c r="E2357" s="75">
        <v>7</v>
      </c>
      <c r="F2357" s="119">
        <v>46113.609027777777</v>
      </c>
      <c r="G2357" s="120">
        <v>46113.613888888889</v>
      </c>
    </row>
    <row r="2358" spans="1:7" x14ac:dyDescent="0.25">
      <c r="A2358" s="121" t="s">
        <v>1732</v>
      </c>
      <c r="B2358" s="77" t="s">
        <v>125</v>
      </c>
      <c r="C2358" s="77"/>
      <c r="D2358" s="77" t="s">
        <v>122</v>
      </c>
      <c r="E2358" s="77">
        <v>1</v>
      </c>
      <c r="F2358" s="122">
        <v>46113.613888888889</v>
      </c>
      <c r="G2358" s="123">
        <v>46113.614583333336</v>
      </c>
    </row>
    <row r="2359" spans="1:7" x14ac:dyDescent="0.25">
      <c r="A2359" s="118" t="s">
        <v>1732</v>
      </c>
      <c r="B2359" s="75" t="s">
        <v>126</v>
      </c>
      <c r="C2359" s="75"/>
      <c r="D2359" s="75" t="s">
        <v>124</v>
      </c>
      <c r="E2359" s="75">
        <v>30</v>
      </c>
      <c r="F2359" s="119">
        <v>46113.614583333336</v>
      </c>
      <c r="G2359" s="120">
        <v>46113.635416666664</v>
      </c>
    </row>
    <row r="2360" spans="1:7" x14ac:dyDescent="0.25">
      <c r="A2360" s="121" t="s">
        <v>1732</v>
      </c>
      <c r="B2360" s="77" t="s">
        <v>125</v>
      </c>
      <c r="C2360" s="77"/>
      <c r="D2360" s="77" t="s">
        <v>122</v>
      </c>
      <c r="E2360" s="77">
        <v>120</v>
      </c>
      <c r="F2360" s="122">
        <v>46113.635416666664</v>
      </c>
      <c r="G2360" s="123">
        <v>46113.71875</v>
      </c>
    </row>
    <row r="2361" spans="1:7" x14ac:dyDescent="0.25">
      <c r="A2361" s="118" t="s">
        <v>1732</v>
      </c>
      <c r="B2361" s="75" t="s">
        <v>134</v>
      </c>
      <c r="C2361" s="75"/>
      <c r="D2361" s="75" t="s">
        <v>122</v>
      </c>
      <c r="E2361" s="75">
        <v>15</v>
      </c>
      <c r="F2361" s="119">
        <v>46113.71875</v>
      </c>
      <c r="G2361" s="120">
        <v>46113.729166666664</v>
      </c>
    </row>
    <row r="2362" spans="1:7" x14ac:dyDescent="0.25">
      <c r="A2362" s="121" t="s">
        <v>1732</v>
      </c>
      <c r="B2362" s="77" t="s">
        <v>125</v>
      </c>
      <c r="C2362" s="77"/>
      <c r="D2362" s="77" t="s">
        <v>122</v>
      </c>
      <c r="E2362" s="77">
        <v>90</v>
      </c>
      <c r="F2362" s="122">
        <v>46113.729166666664</v>
      </c>
      <c r="G2362" s="123">
        <v>46113.791666666664</v>
      </c>
    </row>
    <row r="2363" spans="1:7" x14ac:dyDescent="0.25">
      <c r="A2363" s="118" t="s">
        <v>1732</v>
      </c>
      <c r="B2363" s="75" t="s">
        <v>123</v>
      </c>
      <c r="C2363" s="75"/>
      <c r="D2363" s="75" t="s">
        <v>124</v>
      </c>
      <c r="E2363" s="75">
        <v>60</v>
      </c>
      <c r="F2363" s="119">
        <v>46113.791666666664</v>
      </c>
      <c r="G2363" s="120">
        <v>46113.833333333336</v>
      </c>
    </row>
    <row r="2364" spans="1:7" x14ac:dyDescent="0.25">
      <c r="A2364" s="121" t="s">
        <v>1732</v>
      </c>
      <c r="B2364" s="77" t="s">
        <v>133</v>
      </c>
      <c r="C2364" s="77"/>
      <c r="D2364" s="77" t="s">
        <v>124</v>
      </c>
      <c r="E2364" s="77">
        <v>7</v>
      </c>
      <c r="F2364" s="122">
        <v>46114.4375</v>
      </c>
      <c r="G2364" s="123">
        <v>46114.442361111112</v>
      </c>
    </row>
    <row r="2365" spans="1:7" x14ac:dyDescent="0.25">
      <c r="A2365" s="118" t="s">
        <v>1732</v>
      </c>
      <c r="B2365" s="75" t="s">
        <v>125</v>
      </c>
      <c r="C2365" s="75"/>
      <c r="D2365" s="75" t="s">
        <v>122</v>
      </c>
      <c r="E2365" s="75">
        <v>98</v>
      </c>
      <c r="F2365" s="119">
        <v>46114.442361111112</v>
      </c>
      <c r="G2365" s="120">
        <v>46114.510416666664</v>
      </c>
    </row>
    <row r="2366" spans="1:7" x14ac:dyDescent="0.25">
      <c r="A2366" s="121" t="s">
        <v>1732</v>
      </c>
      <c r="B2366" s="77" t="s">
        <v>134</v>
      </c>
      <c r="C2366" s="77"/>
      <c r="D2366" s="77" t="s">
        <v>122</v>
      </c>
      <c r="E2366" s="77">
        <v>15</v>
      </c>
      <c r="F2366" s="122">
        <v>46114.510416666664</v>
      </c>
      <c r="G2366" s="123">
        <v>46114.520833333336</v>
      </c>
    </row>
    <row r="2367" spans="1:7" x14ac:dyDescent="0.25">
      <c r="A2367" s="118" t="s">
        <v>1732</v>
      </c>
      <c r="B2367" s="75" t="s">
        <v>125</v>
      </c>
      <c r="C2367" s="75"/>
      <c r="D2367" s="75" t="s">
        <v>122</v>
      </c>
      <c r="E2367" s="75">
        <v>107</v>
      </c>
      <c r="F2367" s="119">
        <v>46114.520833333336</v>
      </c>
      <c r="G2367" s="120">
        <v>46114.595138888886</v>
      </c>
    </row>
    <row r="2368" spans="1:7" x14ac:dyDescent="0.25">
      <c r="A2368" s="121" t="s">
        <v>1732</v>
      </c>
      <c r="B2368" s="77" t="s">
        <v>135</v>
      </c>
      <c r="C2368" s="77"/>
      <c r="D2368" s="77" t="s">
        <v>124</v>
      </c>
      <c r="E2368" s="77">
        <v>14</v>
      </c>
      <c r="F2368" s="122">
        <v>46114.595138888886</v>
      </c>
      <c r="G2368" s="123">
        <v>46114.604861111111</v>
      </c>
    </row>
    <row r="2369" spans="1:7" x14ac:dyDescent="0.25">
      <c r="A2369" s="118" t="s">
        <v>1732</v>
      </c>
      <c r="B2369" s="75" t="s">
        <v>125</v>
      </c>
      <c r="C2369" s="75"/>
      <c r="D2369" s="75" t="s">
        <v>122</v>
      </c>
      <c r="E2369" s="75">
        <v>44</v>
      </c>
      <c r="F2369" s="119">
        <v>46114.604861111111</v>
      </c>
      <c r="G2369" s="120">
        <v>46114.635416666664</v>
      </c>
    </row>
    <row r="2370" spans="1:7" x14ac:dyDescent="0.25">
      <c r="A2370" s="121" t="s">
        <v>1732</v>
      </c>
      <c r="B2370" s="77" t="s">
        <v>126</v>
      </c>
      <c r="C2370" s="77"/>
      <c r="D2370" s="77" t="s">
        <v>124</v>
      </c>
      <c r="E2370" s="77">
        <v>28</v>
      </c>
      <c r="F2370" s="122">
        <v>46114.635416666664</v>
      </c>
      <c r="G2370" s="123">
        <v>46114.654861111114</v>
      </c>
    </row>
    <row r="2371" spans="1:7" x14ac:dyDescent="0.25">
      <c r="A2371" s="118" t="s">
        <v>1732</v>
      </c>
      <c r="B2371" s="75" t="s">
        <v>135</v>
      </c>
      <c r="C2371" s="75"/>
      <c r="D2371" s="75" t="s">
        <v>124</v>
      </c>
      <c r="E2371" s="75">
        <v>29</v>
      </c>
      <c r="F2371" s="119">
        <v>46114.654861111114</v>
      </c>
      <c r="G2371" s="120">
        <v>46114.675000000003</v>
      </c>
    </row>
    <row r="2372" spans="1:7" x14ac:dyDescent="0.25">
      <c r="A2372" s="121" t="s">
        <v>1732</v>
      </c>
      <c r="B2372" s="77" t="s">
        <v>125</v>
      </c>
      <c r="C2372" s="77"/>
      <c r="D2372" s="77" t="s">
        <v>122</v>
      </c>
      <c r="E2372" s="77">
        <v>78</v>
      </c>
      <c r="F2372" s="122">
        <v>46114.675000000003</v>
      </c>
      <c r="G2372" s="123">
        <v>46114.729166666664</v>
      </c>
    </row>
    <row r="2373" spans="1:7" x14ac:dyDescent="0.25">
      <c r="A2373" s="118" t="s">
        <v>1732</v>
      </c>
      <c r="B2373" s="75" t="s">
        <v>134</v>
      </c>
      <c r="C2373" s="75"/>
      <c r="D2373" s="75" t="s">
        <v>122</v>
      </c>
      <c r="E2373" s="75">
        <v>15</v>
      </c>
      <c r="F2373" s="119">
        <v>46114.729166666664</v>
      </c>
      <c r="G2373" s="120">
        <v>46114.739583333336</v>
      </c>
    </row>
    <row r="2374" spans="1:7" x14ac:dyDescent="0.25">
      <c r="A2374" s="121" t="s">
        <v>1732</v>
      </c>
      <c r="B2374" s="77" t="s">
        <v>125</v>
      </c>
      <c r="C2374" s="77"/>
      <c r="D2374" s="77" t="s">
        <v>122</v>
      </c>
      <c r="E2374" s="77">
        <v>75</v>
      </c>
      <c r="F2374" s="122">
        <v>46114.739583333336</v>
      </c>
      <c r="G2374" s="123">
        <v>46114.791666666664</v>
      </c>
    </row>
    <row r="2375" spans="1:7" x14ac:dyDescent="0.25">
      <c r="A2375" s="118" t="s">
        <v>1732</v>
      </c>
      <c r="B2375" s="75" t="s">
        <v>123</v>
      </c>
      <c r="C2375" s="75"/>
      <c r="D2375" s="75" t="s">
        <v>124</v>
      </c>
      <c r="E2375" s="75">
        <v>60</v>
      </c>
      <c r="F2375" s="119">
        <v>46114.791666666664</v>
      </c>
      <c r="G2375" s="120">
        <v>46114.833333333336</v>
      </c>
    </row>
    <row r="2376" spans="1:7" x14ac:dyDescent="0.25">
      <c r="A2376" s="121" t="s">
        <v>1732</v>
      </c>
      <c r="B2376" s="77" t="s">
        <v>125</v>
      </c>
      <c r="C2376" s="77"/>
      <c r="D2376" s="77" t="s">
        <v>122</v>
      </c>
      <c r="E2376" s="77">
        <v>75</v>
      </c>
      <c r="F2376" s="122">
        <v>46115.4375</v>
      </c>
      <c r="G2376" s="123">
        <v>46115.489583333336</v>
      </c>
    </row>
    <row r="2377" spans="1:7" x14ac:dyDescent="0.25">
      <c r="A2377" s="118" t="s">
        <v>1732</v>
      </c>
      <c r="B2377" s="75" t="s">
        <v>134</v>
      </c>
      <c r="C2377" s="75"/>
      <c r="D2377" s="75" t="s">
        <v>122</v>
      </c>
      <c r="E2377" s="75">
        <v>15</v>
      </c>
      <c r="F2377" s="119">
        <v>46115.489583333336</v>
      </c>
      <c r="G2377" s="120">
        <v>46115.5</v>
      </c>
    </row>
    <row r="2378" spans="1:7" x14ac:dyDescent="0.25">
      <c r="A2378" s="121" t="s">
        <v>1732</v>
      </c>
      <c r="B2378" s="77" t="s">
        <v>142</v>
      </c>
      <c r="C2378" s="77" t="s">
        <v>143</v>
      </c>
      <c r="D2378" s="77" t="s">
        <v>122</v>
      </c>
      <c r="E2378" s="77">
        <v>30</v>
      </c>
      <c r="F2378" s="122">
        <v>46115.5</v>
      </c>
      <c r="G2378" s="123">
        <v>46115.520833333336</v>
      </c>
    </row>
    <row r="2379" spans="1:7" x14ac:dyDescent="0.25">
      <c r="A2379" s="118" t="s">
        <v>1732</v>
      </c>
      <c r="B2379" s="75" t="s">
        <v>125</v>
      </c>
      <c r="C2379" s="75"/>
      <c r="D2379" s="75" t="s">
        <v>122</v>
      </c>
      <c r="E2379" s="75">
        <v>135</v>
      </c>
      <c r="F2379" s="119">
        <v>46115.520833333336</v>
      </c>
      <c r="G2379" s="120">
        <v>46115.614583333336</v>
      </c>
    </row>
    <row r="2380" spans="1:7" x14ac:dyDescent="0.25">
      <c r="A2380" s="121" t="s">
        <v>1732</v>
      </c>
      <c r="B2380" s="77" t="s">
        <v>126</v>
      </c>
      <c r="C2380" s="77"/>
      <c r="D2380" s="77" t="s">
        <v>124</v>
      </c>
      <c r="E2380" s="77">
        <v>30</v>
      </c>
      <c r="F2380" s="122">
        <v>46115.614583333336</v>
      </c>
      <c r="G2380" s="123">
        <v>46115.635416666664</v>
      </c>
    </row>
    <row r="2381" spans="1:7" x14ac:dyDescent="0.25">
      <c r="A2381" s="118" t="s">
        <v>1732</v>
      </c>
      <c r="B2381" s="75" t="s">
        <v>125</v>
      </c>
      <c r="C2381" s="75"/>
      <c r="D2381" s="75" t="s">
        <v>122</v>
      </c>
      <c r="E2381" s="75">
        <v>104</v>
      </c>
      <c r="F2381" s="119">
        <v>46115.635416666664</v>
      </c>
      <c r="G2381" s="120">
        <v>46115.707638888889</v>
      </c>
    </row>
    <row r="2382" spans="1:7" x14ac:dyDescent="0.25">
      <c r="A2382" s="121" t="s">
        <v>1732</v>
      </c>
      <c r="B2382" s="77" t="s">
        <v>135</v>
      </c>
      <c r="C2382" s="77" t="s">
        <v>8746</v>
      </c>
      <c r="D2382" s="77" t="s">
        <v>124</v>
      </c>
      <c r="E2382" s="77">
        <v>7</v>
      </c>
      <c r="F2382" s="122">
        <v>46115.707638888889</v>
      </c>
      <c r="G2382" s="123">
        <v>46115.712500000001</v>
      </c>
    </row>
    <row r="2383" spans="1:7" x14ac:dyDescent="0.25">
      <c r="A2383" s="118" t="s">
        <v>1732</v>
      </c>
      <c r="B2383" s="75" t="s">
        <v>125</v>
      </c>
      <c r="C2383" s="75"/>
      <c r="D2383" s="75" t="s">
        <v>122</v>
      </c>
      <c r="E2383" s="75">
        <v>39</v>
      </c>
      <c r="F2383" s="119">
        <v>46115.712500000001</v>
      </c>
      <c r="G2383" s="120">
        <v>46115.739583333336</v>
      </c>
    </row>
    <row r="2384" spans="1:7" x14ac:dyDescent="0.25">
      <c r="A2384" s="121" t="s">
        <v>1732</v>
      </c>
      <c r="B2384" s="77" t="s">
        <v>134</v>
      </c>
      <c r="C2384" s="77"/>
      <c r="D2384" s="77" t="s">
        <v>122</v>
      </c>
      <c r="E2384" s="77">
        <v>15</v>
      </c>
      <c r="F2384" s="122">
        <v>46115.739583333336</v>
      </c>
      <c r="G2384" s="123">
        <v>46115.75</v>
      </c>
    </row>
    <row r="2385" spans="1:7" x14ac:dyDescent="0.25">
      <c r="A2385" s="118" t="s">
        <v>1732</v>
      </c>
      <c r="B2385" s="75" t="s">
        <v>135</v>
      </c>
      <c r="C2385" s="75"/>
      <c r="D2385" s="75" t="s">
        <v>124</v>
      </c>
      <c r="E2385" s="75">
        <v>24</v>
      </c>
      <c r="F2385" s="119">
        <v>46115.75</v>
      </c>
      <c r="G2385" s="120">
        <v>46115.76666666667</v>
      </c>
    </row>
    <row r="2386" spans="1:7" x14ac:dyDescent="0.25">
      <c r="A2386" s="121" t="s">
        <v>1732</v>
      </c>
      <c r="B2386" s="77" t="s">
        <v>125</v>
      </c>
      <c r="C2386" s="77"/>
      <c r="D2386" s="77" t="s">
        <v>122</v>
      </c>
      <c r="E2386" s="77">
        <v>31</v>
      </c>
      <c r="F2386" s="122">
        <v>46115.76666666667</v>
      </c>
      <c r="G2386" s="123">
        <v>46115.788194444445</v>
      </c>
    </row>
    <row r="2387" spans="1:7" x14ac:dyDescent="0.25">
      <c r="A2387" s="118" t="s">
        <v>1732</v>
      </c>
      <c r="B2387" s="75" t="s">
        <v>135</v>
      </c>
      <c r="C2387" s="75"/>
      <c r="D2387" s="75" t="s">
        <v>124</v>
      </c>
      <c r="E2387" s="75">
        <v>5</v>
      </c>
      <c r="F2387" s="119">
        <v>46115.788194444445</v>
      </c>
      <c r="G2387" s="120">
        <v>46115.791666666664</v>
      </c>
    </row>
    <row r="2388" spans="1:7" x14ac:dyDescent="0.25">
      <c r="A2388" s="121" t="s">
        <v>1732</v>
      </c>
      <c r="B2388" s="77" t="s">
        <v>123</v>
      </c>
      <c r="C2388" s="77"/>
      <c r="D2388" s="77" t="s">
        <v>124</v>
      </c>
      <c r="E2388" s="77">
        <v>60</v>
      </c>
      <c r="F2388" s="122">
        <v>46115.791666666664</v>
      </c>
      <c r="G2388" s="123">
        <v>46115.833333333336</v>
      </c>
    </row>
    <row r="2389" spans="1:7" x14ac:dyDescent="0.25">
      <c r="A2389" s="118" t="s">
        <v>1732</v>
      </c>
      <c r="B2389" s="75" t="s">
        <v>125</v>
      </c>
      <c r="C2389" s="75"/>
      <c r="D2389" s="75" t="s">
        <v>122</v>
      </c>
      <c r="E2389" s="75">
        <v>90</v>
      </c>
      <c r="F2389" s="119">
        <v>46118.4375</v>
      </c>
      <c r="G2389" s="120">
        <v>46118.5</v>
      </c>
    </row>
    <row r="2390" spans="1:7" x14ac:dyDescent="0.25">
      <c r="A2390" s="121" t="s">
        <v>1732</v>
      </c>
      <c r="B2390" s="77" t="s">
        <v>134</v>
      </c>
      <c r="C2390" s="77"/>
      <c r="D2390" s="77" t="s">
        <v>122</v>
      </c>
      <c r="E2390" s="77">
        <v>15</v>
      </c>
      <c r="F2390" s="122">
        <v>46118.5</v>
      </c>
      <c r="G2390" s="123">
        <v>46118.510416666664</v>
      </c>
    </row>
    <row r="2391" spans="1:7" x14ac:dyDescent="0.25">
      <c r="A2391" s="118" t="s">
        <v>1732</v>
      </c>
      <c r="B2391" s="75" t="s">
        <v>125</v>
      </c>
      <c r="C2391" s="75"/>
      <c r="D2391" s="75" t="s">
        <v>122</v>
      </c>
      <c r="E2391" s="75">
        <v>24</v>
      </c>
      <c r="F2391" s="119">
        <v>46118.510416666664</v>
      </c>
      <c r="G2391" s="120">
        <v>46118.527083333334</v>
      </c>
    </row>
    <row r="2392" spans="1:7" x14ac:dyDescent="0.25">
      <c r="A2392" s="121" t="s">
        <v>1732</v>
      </c>
      <c r="B2392" s="77" t="s">
        <v>135</v>
      </c>
      <c r="C2392" s="77"/>
      <c r="D2392" s="77" t="s">
        <v>124</v>
      </c>
      <c r="E2392" s="77">
        <v>9</v>
      </c>
      <c r="F2392" s="122">
        <v>46118.527083333334</v>
      </c>
      <c r="G2392" s="123">
        <v>46118.533333333333</v>
      </c>
    </row>
    <row r="2393" spans="1:7" x14ac:dyDescent="0.25">
      <c r="A2393" s="118" t="s">
        <v>1732</v>
      </c>
      <c r="B2393" s="75" t="s">
        <v>125</v>
      </c>
      <c r="C2393" s="75"/>
      <c r="D2393" s="75" t="s">
        <v>122</v>
      </c>
      <c r="E2393" s="75">
        <v>103</v>
      </c>
      <c r="F2393" s="119">
        <v>46118.533333333333</v>
      </c>
      <c r="G2393" s="120">
        <v>46118.604861111111</v>
      </c>
    </row>
    <row r="2394" spans="1:7" x14ac:dyDescent="0.25">
      <c r="A2394" s="121" t="s">
        <v>1732</v>
      </c>
      <c r="B2394" s="77" t="s">
        <v>135</v>
      </c>
      <c r="C2394" s="77"/>
      <c r="D2394" s="77" t="s">
        <v>124</v>
      </c>
      <c r="E2394" s="77">
        <v>6</v>
      </c>
      <c r="F2394" s="122">
        <v>46118.604861111111</v>
      </c>
      <c r="G2394" s="123">
        <v>46118.609027777777</v>
      </c>
    </row>
    <row r="2395" spans="1:7" x14ac:dyDescent="0.25">
      <c r="A2395" s="118" t="s">
        <v>1732</v>
      </c>
      <c r="B2395" s="75" t="s">
        <v>125</v>
      </c>
      <c r="C2395" s="75"/>
      <c r="D2395" s="75" t="s">
        <v>122</v>
      </c>
      <c r="E2395" s="75">
        <v>8</v>
      </c>
      <c r="F2395" s="119">
        <v>46118.609027777777</v>
      </c>
      <c r="G2395" s="120">
        <v>46118.614583333336</v>
      </c>
    </row>
    <row r="2396" spans="1:7" x14ac:dyDescent="0.25">
      <c r="A2396" s="121" t="s">
        <v>1732</v>
      </c>
      <c r="B2396" s="77" t="s">
        <v>126</v>
      </c>
      <c r="C2396" s="77"/>
      <c r="D2396" s="77" t="s">
        <v>124</v>
      </c>
      <c r="E2396" s="77">
        <v>30</v>
      </c>
      <c r="F2396" s="122">
        <v>46118.614583333336</v>
      </c>
      <c r="G2396" s="123">
        <v>46118.635416666664</v>
      </c>
    </row>
    <row r="2397" spans="1:7" x14ac:dyDescent="0.25">
      <c r="A2397" s="118" t="s">
        <v>1732</v>
      </c>
      <c r="B2397" s="75" t="s">
        <v>125</v>
      </c>
      <c r="C2397" s="75"/>
      <c r="D2397" s="75" t="s">
        <v>122</v>
      </c>
      <c r="E2397" s="75">
        <v>5</v>
      </c>
      <c r="F2397" s="119">
        <v>46118.635416666664</v>
      </c>
      <c r="G2397" s="120">
        <v>46118.638888888891</v>
      </c>
    </row>
    <row r="2398" spans="1:7" x14ac:dyDescent="0.25">
      <c r="A2398" s="121" t="s">
        <v>1732</v>
      </c>
      <c r="B2398" s="77" t="s">
        <v>135</v>
      </c>
      <c r="C2398" s="77"/>
      <c r="D2398" s="77" t="s">
        <v>124</v>
      </c>
      <c r="E2398" s="77">
        <v>10</v>
      </c>
      <c r="F2398" s="122">
        <v>46118.638888888891</v>
      </c>
      <c r="G2398" s="123">
        <v>46118.645833333336</v>
      </c>
    </row>
    <row r="2399" spans="1:7" x14ac:dyDescent="0.25">
      <c r="A2399" s="118" t="s">
        <v>1732</v>
      </c>
      <c r="B2399" s="75" t="s">
        <v>135</v>
      </c>
      <c r="C2399" s="75"/>
      <c r="D2399" s="75" t="s">
        <v>124</v>
      </c>
      <c r="E2399" s="75">
        <v>6</v>
      </c>
      <c r="F2399" s="119">
        <v>46118.645833333336</v>
      </c>
      <c r="G2399" s="120">
        <v>46118.65</v>
      </c>
    </row>
    <row r="2400" spans="1:7" x14ac:dyDescent="0.25">
      <c r="A2400" s="121" t="s">
        <v>1732</v>
      </c>
      <c r="B2400" s="77" t="s">
        <v>125</v>
      </c>
      <c r="C2400" s="77"/>
      <c r="D2400" s="77" t="s">
        <v>122</v>
      </c>
      <c r="E2400" s="77">
        <v>114</v>
      </c>
      <c r="F2400" s="122">
        <v>46118.65</v>
      </c>
      <c r="G2400" s="123">
        <v>46118.729166666664</v>
      </c>
    </row>
    <row r="2401" spans="1:7" x14ac:dyDescent="0.25">
      <c r="A2401" s="118" t="s">
        <v>1732</v>
      </c>
      <c r="B2401" s="75" t="s">
        <v>134</v>
      </c>
      <c r="C2401" s="75"/>
      <c r="D2401" s="75" t="s">
        <v>122</v>
      </c>
      <c r="E2401" s="75">
        <v>15</v>
      </c>
      <c r="F2401" s="119">
        <v>46118.729166666664</v>
      </c>
      <c r="G2401" s="120">
        <v>46118.739583333336</v>
      </c>
    </row>
    <row r="2402" spans="1:7" x14ac:dyDescent="0.25">
      <c r="A2402" s="121" t="s">
        <v>1732</v>
      </c>
      <c r="B2402" s="77" t="s">
        <v>125</v>
      </c>
      <c r="C2402" s="77"/>
      <c r="D2402" s="77" t="s">
        <v>122</v>
      </c>
      <c r="E2402" s="77">
        <v>58</v>
      </c>
      <c r="F2402" s="122">
        <v>46118.739583333336</v>
      </c>
      <c r="G2402" s="123">
        <v>46118.779861111114</v>
      </c>
    </row>
    <row r="2403" spans="1:7" x14ac:dyDescent="0.25">
      <c r="A2403" s="118" t="s">
        <v>1732</v>
      </c>
      <c r="B2403" s="75" t="s">
        <v>135</v>
      </c>
      <c r="C2403" s="75"/>
      <c r="D2403" s="75" t="s">
        <v>124</v>
      </c>
      <c r="E2403" s="75">
        <v>15</v>
      </c>
      <c r="F2403" s="119">
        <v>46118.779861111114</v>
      </c>
      <c r="G2403" s="120">
        <v>46118.790277777778</v>
      </c>
    </row>
    <row r="2404" spans="1:7" x14ac:dyDescent="0.25">
      <c r="A2404" s="121" t="s">
        <v>1732</v>
      </c>
      <c r="B2404" s="77" t="s">
        <v>125</v>
      </c>
      <c r="C2404" s="77"/>
      <c r="D2404" s="77" t="s">
        <v>122</v>
      </c>
      <c r="E2404" s="77">
        <v>2</v>
      </c>
      <c r="F2404" s="122">
        <v>46118.790277777778</v>
      </c>
      <c r="G2404" s="123">
        <v>46118.791666666664</v>
      </c>
    </row>
    <row r="2405" spans="1:7" x14ac:dyDescent="0.25">
      <c r="A2405" s="118" t="s">
        <v>1732</v>
      </c>
      <c r="B2405" s="75" t="s">
        <v>123</v>
      </c>
      <c r="C2405" s="75"/>
      <c r="D2405" s="75" t="s">
        <v>124</v>
      </c>
      <c r="E2405" s="75">
        <v>60</v>
      </c>
      <c r="F2405" s="119">
        <v>46118.791666666664</v>
      </c>
      <c r="G2405" s="120">
        <v>46118.833333333336</v>
      </c>
    </row>
    <row r="2406" spans="1:7" x14ac:dyDescent="0.25">
      <c r="A2406" s="121" t="s">
        <v>1732</v>
      </c>
      <c r="B2406" s="77" t="s">
        <v>133</v>
      </c>
      <c r="C2406" s="77"/>
      <c r="D2406" s="77" t="s">
        <v>124</v>
      </c>
      <c r="E2406" s="77">
        <v>5</v>
      </c>
      <c r="F2406" s="122">
        <v>46119.4375</v>
      </c>
      <c r="G2406" s="123">
        <v>46119.440972222219</v>
      </c>
    </row>
    <row r="2407" spans="1:7" x14ac:dyDescent="0.25">
      <c r="A2407" s="118" t="s">
        <v>1732</v>
      </c>
      <c r="B2407" s="75" t="s">
        <v>125</v>
      </c>
      <c r="C2407" s="75"/>
      <c r="D2407" s="75" t="s">
        <v>122</v>
      </c>
      <c r="E2407" s="75">
        <v>85</v>
      </c>
      <c r="F2407" s="119">
        <v>46119.440972222219</v>
      </c>
      <c r="G2407" s="120">
        <v>46119.5</v>
      </c>
    </row>
    <row r="2408" spans="1:7" x14ac:dyDescent="0.25">
      <c r="A2408" s="121" t="s">
        <v>1732</v>
      </c>
      <c r="B2408" s="77" t="s">
        <v>134</v>
      </c>
      <c r="C2408" s="77"/>
      <c r="D2408" s="77" t="s">
        <v>122</v>
      </c>
      <c r="E2408" s="77">
        <v>6</v>
      </c>
      <c r="F2408" s="122">
        <v>46119.5</v>
      </c>
      <c r="G2408" s="123">
        <v>46119.504166666666</v>
      </c>
    </row>
    <row r="2409" spans="1:7" x14ac:dyDescent="0.25">
      <c r="A2409" s="118" t="s">
        <v>1732</v>
      </c>
      <c r="B2409" s="75" t="s">
        <v>135</v>
      </c>
      <c r="C2409" s="75"/>
      <c r="D2409" s="75" t="s">
        <v>124</v>
      </c>
      <c r="E2409" s="75">
        <v>25</v>
      </c>
      <c r="F2409" s="119">
        <v>46119.504166666666</v>
      </c>
      <c r="G2409" s="120">
        <v>46119.521527777775</v>
      </c>
    </row>
    <row r="2410" spans="1:7" x14ac:dyDescent="0.25">
      <c r="A2410" s="121" t="s">
        <v>1732</v>
      </c>
      <c r="B2410" s="77" t="s">
        <v>125</v>
      </c>
      <c r="C2410" s="77"/>
      <c r="D2410" s="77" t="s">
        <v>122</v>
      </c>
      <c r="E2410" s="77">
        <v>119</v>
      </c>
      <c r="F2410" s="122">
        <v>46119.521527777775</v>
      </c>
      <c r="G2410" s="123">
        <v>46119.604166666664</v>
      </c>
    </row>
    <row r="2411" spans="1:7" x14ac:dyDescent="0.25">
      <c r="A2411" s="118" t="s">
        <v>1732</v>
      </c>
      <c r="B2411" s="75" t="s">
        <v>126</v>
      </c>
      <c r="C2411" s="75"/>
      <c r="D2411" s="75" t="s">
        <v>124</v>
      </c>
      <c r="E2411" s="75">
        <v>26</v>
      </c>
      <c r="F2411" s="119">
        <v>46119.604166666664</v>
      </c>
      <c r="G2411" s="120">
        <v>46119.62222222222</v>
      </c>
    </row>
    <row r="2412" spans="1:7" x14ac:dyDescent="0.25">
      <c r="A2412" s="121" t="s">
        <v>1732</v>
      </c>
      <c r="B2412" s="77" t="s">
        <v>135</v>
      </c>
      <c r="C2412" s="77"/>
      <c r="D2412" s="77" t="s">
        <v>124</v>
      </c>
      <c r="E2412" s="77">
        <v>16</v>
      </c>
      <c r="F2412" s="122">
        <v>46119.62222222222</v>
      </c>
      <c r="G2412" s="123">
        <v>46119.633333333331</v>
      </c>
    </row>
    <row r="2413" spans="1:7" x14ac:dyDescent="0.25">
      <c r="A2413" s="118" t="s">
        <v>1732</v>
      </c>
      <c r="B2413" s="75" t="s">
        <v>125</v>
      </c>
      <c r="C2413" s="75"/>
      <c r="D2413" s="75" t="s">
        <v>122</v>
      </c>
      <c r="E2413" s="75">
        <v>45</v>
      </c>
      <c r="F2413" s="119">
        <v>46119.633333333331</v>
      </c>
      <c r="G2413" s="120">
        <v>46119.664583333331</v>
      </c>
    </row>
    <row r="2414" spans="1:7" x14ac:dyDescent="0.25">
      <c r="A2414" s="121" t="s">
        <v>1732</v>
      </c>
      <c r="B2414" s="77" t="s">
        <v>153</v>
      </c>
      <c r="C2414" s="77" t="s">
        <v>8747</v>
      </c>
      <c r="D2414" s="77" t="s">
        <v>124</v>
      </c>
      <c r="E2414" s="77">
        <v>15</v>
      </c>
      <c r="F2414" s="122">
        <v>46119.664583333331</v>
      </c>
      <c r="G2414" s="123">
        <v>46119.675000000003</v>
      </c>
    </row>
    <row r="2415" spans="1:7" x14ac:dyDescent="0.25">
      <c r="A2415" s="118" t="s">
        <v>1732</v>
      </c>
      <c r="B2415" s="75" t="s">
        <v>125</v>
      </c>
      <c r="C2415" s="75"/>
      <c r="D2415" s="75" t="s">
        <v>122</v>
      </c>
      <c r="E2415" s="75">
        <v>93</v>
      </c>
      <c r="F2415" s="119">
        <v>46119.675000000003</v>
      </c>
      <c r="G2415" s="120">
        <v>46119.739583333336</v>
      </c>
    </row>
    <row r="2416" spans="1:7" x14ac:dyDescent="0.25">
      <c r="A2416" s="121" t="s">
        <v>1732</v>
      </c>
      <c r="B2416" s="77" t="s">
        <v>134</v>
      </c>
      <c r="C2416" s="77"/>
      <c r="D2416" s="77" t="s">
        <v>122</v>
      </c>
      <c r="E2416" s="77">
        <v>15</v>
      </c>
      <c r="F2416" s="122">
        <v>46119.739583333336</v>
      </c>
      <c r="G2416" s="123">
        <v>46119.75</v>
      </c>
    </row>
    <row r="2417" spans="1:7" x14ac:dyDescent="0.25">
      <c r="A2417" s="118" t="s">
        <v>1732</v>
      </c>
      <c r="B2417" s="75" t="s">
        <v>125</v>
      </c>
      <c r="C2417" s="75"/>
      <c r="D2417" s="75" t="s">
        <v>122</v>
      </c>
      <c r="E2417" s="75">
        <v>60</v>
      </c>
      <c r="F2417" s="119">
        <v>46119.75</v>
      </c>
      <c r="G2417" s="120">
        <v>46119.791666666664</v>
      </c>
    </row>
    <row r="2418" spans="1:7" x14ac:dyDescent="0.25">
      <c r="A2418" s="121" t="s">
        <v>1732</v>
      </c>
      <c r="B2418" s="77" t="s">
        <v>123</v>
      </c>
      <c r="C2418" s="77"/>
      <c r="D2418" s="77" t="s">
        <v>124</v>
      </c>
      <c r="E2418" s="77">
        <v>60</v>
      </c>
      <c r="F2418" s="122">
        <v>46119.791666666664</v>
      </c>
      <c r="G2418" s="123">
        <v>46119.833333333336</v>
      </c>
    </row>
    <row r="2419" spans="1:7" x14ac:dyDescent="0.25">
      <c r="A2419" s="118" t="s">
        <v>1732</v>
      </c>
      <c r="B2419" s="75" t="s">
        <v>125</v>
      </c>
      <c r="C2419" s="75"/>
      <c r="D2419" s="75" t="s">
        <v>122</v>
      </c>
      <c r="E2419" s="75">
        <v>75</v>
      </c>
      <c r="F2419" s="119">
        <v>46120.4375</v>
      </c>
      <c r="G2419" s="120">
        <v>46120.489583333336</v>
      </c>
    </row>
    <row r="2420" spans="1:7" x14ac:dyDescent="0.25">
      <c r="A2420" s="121" t="s">
        <v>1732</v>
      </c>
      <c r="B2420" s="77" t="s">
        <v>134</v>
      </c>
      <c r="C2420" s="77"/>
      <c r="D2420" s="77" t="s">
        <v>122</v>
      </c>
      <c r="E2420" s="77">
        <v>15</v>
      </c>
      <c r="F2420" s="122">
        <v>46120.489583333336</v>
      </c>
      <c r="G2420" s="123">
        <v>46120.5</v>
      </c>
    </row>
    <row r="2421" spans="1:7" x14ac:dyDescent="0.25">
      <c r="A2421" s="118" t="s">
        <v>1732</v>
      </c>
      <c r="B2421" s="75" t="s">
        <v>125</v>
      </c>
      <c r="C2421" s="75"/>
      <c r="D2421" s="75" t="s">
        <v>122</v>
      </c>
      <c r="E2421" s="75">
        <v>120</v>
      </c>
      <c r="F2421" s="119">
        <v>46120.5</v>
      </c>
      <c r="G2421" s="120">
        <v>46120.583333333336</v>
      </c>
    </row>
    <row r="2422" spans="1:7" x14ac:dyDescent="0.25">
      <c r="A2422" s="121" t="s">
        <v>1732</v>
      </c>
      <c r="B2422" s="77" t="s">
        <v>126</v>
      </c>
      <c r="C2422" s="77"/>
      <c r="D2422" s="77" t="s">
        <v>124</v>
      </c>
      <c r="E2422" s="77">
        <v>28</v>
      </c>
      <c r="F2422" s="122">
        <v>46120.583333333336</v>
      </c>
      <c r="G2422" s="123">
        <v>46120.602777777778</v>
      </c>
    </row>
    <row r="2423" spans="1:7" x14ac:dyDescent="0.25">
      <c r="A2423" s="118" t="s">
        <v>1732</v>
      </c>
      <c r="B2423" s="75" t="s">
        <v>135</v>
      </c>
      <c r="C2423" s="75"/>
      <c r="D2423" s="75" t="s">
        <v>124</v>
      </c>
      <c r="E2423" s="75">
        <v>9</v>
      </c>
      <c r="F2423" s="119">
        <v>46120.602777777778</v>
      </c>
      <c r="G2423" s="120">
        <v>46120.609027777777</v>
      </c>
    </row>
    <row r="2424" spans="1:7" x14ac:dyDescent="0.25">
      <c r="A2424" s="121" t="s">
        <v>1732</v>
      </c>
      <c r="B2424" s="77" t="s">
        <v>125</v>
      </c>
      <c r="C2424" s="77"/>
      <c r="D2424" s="77" t="s">
        <v>122</v>
      </c>
      <c r="E2424" s="77">
        <v>113</v>
      </c>
      <c r="F2424" s="122">
        <v>46120.609027777777</v>
      </c>
      <c r="G2424" s="123">
        <v>46120.6875</v>
      </c>
    </row>
    <row r="2425" spans="1:7" x14ac:dyDescent="0.25">
      <c r="A2425" s="118" t="s">
        <v>1732</v>
      </c>
      <c r="B2425" s="75" t="s">
        <v>134</v>
      </c>
      <c r="C2425" s="75"/>
      <c r="D2425" s="75" t="s">
        <v>122</v>
      </c>
      <c r="E2425" s="75">
        <v>12</v>
      </c>
      <c r="F2425" s="119">
        <v>46120.6875</v>
      </c>
      <c r="G2425" s="120">
        <v>46120.695833333331</v>
      </c>
    </row>
    <row r="2426" spans="1:7" x14ac:dyDescent="0.25">
      <c r="A2426" s="121" t="s">
        <v>1732</v>
      </c>
      <c r="B2426" s="77" t="s">
        <v>135</v>
      </c>
      <c r="C2426" s="77"/>
      <c r="D2426" s="77" t="s">
        <v>124</v>
      </c>
      <c r="E2426" s="77">
        <v>11</v>
      </c>
      <c r="F2426" s="122">
        <v>46120.695833333331</v>
      </c>
      <c r="G2426" s="123">
        <v>46120.703472222223</v>
      </c>
    </row>
    <row r="2427" spans="1:7" x14ac:dyDescent="0.25">
      <c r="A2427" s="118" t="s">
        <v>1732</v>
      </c>
      <c r="B2427" s="75" t="s">
        <v>125</v>
      </c>
      <c r="C2427" s="75"/>
      <c r="D2427" s="75" t="s">
        <v>122</v>
      </c>
      <c r="E2427" s="75">
        <v>72</v>
      </c>
      <c r="F2427" s="119">
        <v>46120.703472222223</v>
      </c>
      <c r="G2427" s="120">
        <v>46120.753472222219</v>
      </c>
    </row>
    <row r="2428" spans="1:7" x14ac:dyDescent="0.25">
      <c r="A2428" s="121" t="s">
        <v>1732</v>
      </c>
      <c r="B2428" s="77" t="s">
        <v>135</v>
      </c>
      <c r="C2428" s="77"/>
      <c r="D2428" s="77" t="s">
        <v>124</v>
      </c>
      <c r="E2428" s="77">
        <v>16</v>
      </c>
      <c r="F2428" s="122">
        <v>46120.753472222219</v>
      </c>
      <c r="G2428" s="123">
        <v>46120.76458333333</v>
      </c>
    </row>
    <row r="2429" spans="1:7" x14ac:dyDescent="0.25">
      <c r="A2429" s="118" t="s">
        <v>1732</v>
      </c>
      <c r="B2429" s="75" t="s">
        <v>125</v>
      </c>
      <c r="C2429" s="75"/>
      <c r="D2429" s="75" t="s">
        <v>122</v>
      </c>
      <c r="E2429" s="75">
        <v>39</v>
      </c>
      <c r="F2429" s="119">
        <v>46120.76458333333</v>
      </c>
      <c r="G2429" s="120">
        <v>46120.791666666664</v>
      </c>
    </row>
    <row r="2430" spans="1:7" x14ac:dyDescent="0.25">
      <c r="A2430" s="121" t="s">
        <v>1732</v>
      </c>
      <c r="B2430" s="77" t="s">
        <v>123</v>
      </c>
      <c r="C2430" s="77"/>
      <c r="D2430" s="77" t="s">
        <v>124</v>
      </c>
      <c r="E2430" s="77">
        <v>60</v>
      </c>
      <c r="F2430" s="122">
        <v>46120.791666666664</v>
      </c>
      <c r="G2430" s="123">
        <v>46120.833333333336</v>
      </c>
    </row>
    <row r="2431" spans="1:7" x14ac:dyDescent="0.25">
      <c r="A2431" s="118" t="s">
        <v>1732</v>
      </c>
      <c r="B2431" s="75" t="s">
        <v>133</v>
      </c>
      <c r="C2431" s="75"/>
      <c r="D2431" s="75" t="s">
        <v>124</v>
      </c>
      <c r="E2431" s="75">
        <v>8</v>
      </c>
      <c r="F2431" s="119">
        <v>46121.416666666664</v>
      </c>
      <c r="G2431" s="120">
        <v>46121.422222222223</v>
      </c>
    </row>
    <row r="2432" spans="1:7" x14ac:dyDescent="0.25">
      <c r="A2432" s="121" t="s">
        <v>1732</v>
      </c>
      <c r="B2432" s="77" t="s">
        <v>150</v>
      </c>
      <c r="C2432" s="77" t="s">
        <v>8665</v>
      </c>
      <c r="D2432" s="77" t="s">
        <v>122</v>
      </c>
      <c r="E2432" s="77">
        <v>112</v>
      </c>
      <c r="F2432" s="122">
        <v>46121.422222222223</v>
      </c>
      <c r="G2432" s="123">
        <v>46121.5</v>
      </c>
    </row>
    <row r="2433" spans="1:7" x14ac:dyDescent="0.25">
      <c r="A2433" s="118" t="s">
        <v>1732</v>
      </c>
      <c r="B2433" s="75" t="s">
        <v>134</v>
      </c>
      <c r="C2433" s="75"/>
      <c r="D2433" s="75" t="s">
        <v>122</v>
      </c>
      <c r="E2433" s="75">
        <v>15</v>
      </c>
      <c r="F2433" s="119">
        <v>46121.5</v>
      </c>
      <c r="G2433" s="120">
        <v>46121.510416666664</v>
      </c>
    </row>
    <row r="2434" spans="1:7" x14ac:dyDescent="0.25">
      <c r="A2434" s="121" t="s">
        <v>1732</v>
      </c>
      <c r="B2434" s="77" t="s">
        <v>150</v>
      </c>
      <c r="C2434" s="77" t="s">
        <v>8664</v>
      </c>
      <c r="D2434" s="77" t="s">
        <v>122</v>
      </c>
      <c r="E2434" s="77">
        <v>105</v>
      </c>
      <c r="F2434" s="122">
        <v>46121.510416666664</v>
      </c>
      <c r="G2434" s="123">
        <v>46121.583333333336</v>
      </c>
    </row>
    <row r="2435" spans="1:7" x14ac:dyDescent="0.25">
      <c r="A2435" s="118" t="s">
        <v>1732</v>
      </c>
      <c r="B2435" s="75" t="s">
        <v>126</v>
      </c>
      <c r="C2435" s="75"/>
      <c r="D2435" s="75" t="s">
        <v>124</v>
      </c>
      <c r="E2435" s="75">
        <v>30</v>
      </c>
      <c r="F2435" s="119">
        <v>46121.583333333336</v>
      </c>
      <c r="G2435" s="120">
        <v>46121.604166666664</v>
      </c>
    </row>
    <row r="2436" spans="1:7" x14ac:dyDescent="0.25">
      <c r="A2436" s="121" t="s">
        <v>1732</v>
      </c>
      <c r="B2436" s="77" t="s">
        <v>150</v>
      </c>
      <c r="C2436" s="77" t="s">
        <v>8664</v>
      </c>
      <c r="D2436" s="77" t="s">
        <v>122</v>
      </c>
      <c r="E2436" s="77">
        <v>90</v>
      </c>
      <c r="F2436" s="122">
        <v>46121.604166666664</v>
      </c>
      <c r="G2436" s="123">
        <v>46121.666666666664</v>
      </c>
    </row>
    <row r="2437" spans="1:7" x14ac:dyDescent="0.25">
      <c r="A2437" s="118" t="s">
        <v>1732</v>
      </c>
      <c r="B2437" s="75" t="s">
        <v>134</v>
      </c>
      <c r="C2437" s="75"/>
      <c r="D2437" s="75" t="s">
        <v>122</v>
      </c>
      <c r="E2437" s="75">
        <v>15</v>
      </c>
      <c r="F2437" s="119">
        <v>46121.666666666664</v>
      </c>
      <c r="G2437" s="120">
        <v>46121.677083333336</v>
      </c>
    </row>
    <row r="2438" spans="1:7" x14ac:dyDescent="0.25">
      <c r="A2438" s="121" t="s">
        <v>1732</v>
      </c>
      <c r="B2438" s="77" t="s">
        <v>150</v>
      </c>
      <c r="C2438" s="77" t="s">
        <v>8664</v>
      </c>
      <c r="D2438" s="77" t="s">
        <v>122</v>
      </c>
      <c r="E2438" s="77">
        <v>105</v>
      </c>
      <c r="F2438" s="122">
        <v>46121.677083333336</v>
      </c>
      <c r="G2438" s="123">
        <v>46121.75</v>
      </c>
    </row>
    <row r="2439" spans="1:7" x14ac:dyDescent="0.25">
      <c r="A2439" s="118" t="s">
        <v>1732</v>
      </c>
      <c r="B2439" s="75" t="s">
        <v>123</v>
      </c>
      <c r="C2439" s="75"/>
      <c r="D2439" s="75" t="s">
        <v>124</v>
      </c>
      <c r="E2439" s="75">
        <v>60</v>
      </c>
      <c r="F2439" s="119">
        <v>46121.75</v>
      </c>
      <c r="G2439" s="120">
        <v>46121.791666666664</v>
      </c>
    </row>
    <row r="2440" spans="1:7" x14ac:dyDescent="0.25">
      <c r="A2440" s="121" t="s">
        <v>1732</v>
      </c>
      <c r="B2440" s="77" t="s">
        <v>150</v>
      </c>
      <c r="C2440" s="77" t="s">
        <v>8665</v>
      </c>
      <c r="D2440" s="77" t="s">
        <v>122</v>
      </c>
      <c r="E2440" s="77">
        <v>120</v>
      </c>
      <c r="F2440" s="122">
        <v>46122.416666666664</v>
      </c>
      <c r="G2440" s="123">
        <v>46122.5</v>
      </c>
    </row>
    <row r="2441" spans="1:7" x14ac:dyDescent="0.25">
      <c r="A2441" s="118" t="s">
        <v>1732</v>
      </c>
      <c r="B2441" s="75" t="s">
        <v>134</v>
      </c>
      <c r="C2441" s="75"/>
      <c r="D2441" s="75" t="s">
        <v>122</v>
      </c>
      <c r="E2441" s="75">
        <v>15</v>
      </c>
      <c r="F2441" s="119">
        <v>46122.5</v>
      </c>
      <c r="G2441" s="120">
        <v>46122.510416666664</v>
      </c>
    </row>
    <row r="2442" spans="1:7" x14ac:dyDescent="0.25">
      <c r="A2442" s="121" t="s">
        <v>1732</v>
      </c>
      <c r="B2442" s="77" t="s">
        <v>150</v>
      </c>
      <c r="C2442" s="77" t="s">
        <v>8664</v>
      </c>
      <c r="D2442" s="77" t="s">
        <v>122</v>
      </c>
      <c r="E2442" s="77">
        <v>105</v>
      </c>
      <c r="F2442" s="122">
        <v>46122.510416666664</v>
      </c>
      <c r="G2442" s="123">
        <v>46122.583333333336</v>
      </c>
    </row>
    <row r="2443" spans="1:7" x14ac:dyDescent="0.25">
      <c r="A2443" s="118" t="s">
        <v>1732</v>
      </c>
      <c r="B2443" s="75" t="s">
        <v>126</v>
      </c>
      <c r="C2443" s="75"/>
      <c r="D2443" s="75" t="s">
        <v>124</v>
      </c>
      <c r="E2443" s="75">
        <v>30</v>
      </c>
      <c r="F2443" s="119">
        <v>46122.583333333336</v>
      </c>
      <c r="G2443" s="120">
        <v>46122.604166666664</v>
      </c>
    </row>
    <row r="2444" spans="1:7" x14ac:dyDescent="0.25">
      <c r="A2444" s="121" t="s">
        <v>1732</v>
      </c>
      <c r="B2444" s="77" t="s">
        <v>135</v>
      </c>
      <c r="C2444" s="77"/>
      <c r="D2444" s="77" t="s">
        <v>124</v>
      </c>
      <c r="E2444" s="77">
        <v>8</v>
      </c>
      <c r="F2444" s="122">
        <v>46122.604166666664</v>
      </c>
      <c r="G2444" s="123">
        <v>46122.609722222223</v>
      </c>
    </row>
    <row r="2445" spans="1:7" x14ac:dyDescent="0.25">
      <c r="A2445" s="118" t="s">
        <v>1732</v>
      </c>
      <c r="B2445" s="75" t="s">
        <v>150</v>
      </c>
      <c r="C2445" s="75"/>
      <c r="D2445" s="75" t="s">
        <v>122</v>
      </c>
      <c r="E2445" s="75">
        <v>2</v>
      </c>
      <c r="F2445" s="119">
        <v>46122.609722222223</v>
      </c>
      <c r="G2445" s="120">
        <v>46122.611111111109</v>
      </c>
    </row>
    <row r="2446" spans="1:7" x14ac:dyDescent="0.25">
      <c r="A2446" s="121" t="s">
        <v>1732</v>
      </c>
      <c r="B2446" s="77" t="s">
        <v>150</v>
      </c>
      <c r="C2446" s="77" t="s">
        <v>8664</v>
      </c>
      <c r="D2446" s="77" t="s">
        <v>122</v>
      </c>
      <c r="E2446" s="77">
        <v>80</v>
      </c>
      <c r="F2446" s="122">
        <v>46122.611111111109</v>
      </c>
      <c r="G2446" s="123">
        <v>46122.666666666664</v>
      </c>
    </row>
    <row r="2447" spans="1:7" x14ac:dyDescent="0.25">
      <c r="A2447" s="118" t="s">
        <v>1732</v>
      </c>
      <c r="B2447" s="75" t="s">
        <v>134</v>
      </c>
      <c r="C2447" s="75"/>
      <c r="D2447" s="75" t="s">
        <v>122</v>
      </c>
      <c r="E2447" s="75">
        <v>15</v>
      </c>
      <c r="F2447" s="119">
        <v>46122.666666666664</v>
      </c>
      <c r="G2447" s="120">
        <v>46122.677083333336</v>
      </c>
    </row>
    <row r="2448" spans="1:7" x14ac:dyDescent="0.25">
      <c r="A2448" s="121" t="s">
        <v>1732</v>
      </c>
      <c r="B2448" s="77" t="s">
        <v>150</v>
      </c>
      <c r="C2448" s="77" t="s">
        <v>8664</v>
      </c>
      <c r="D2448" s="77" t="s">
        <v>122</v>
      </c>
      <c r="E2448" s="77">
        <v>50</v>
      </c>
      <c r="F2448" s="122">
        <v>46122.677083333336</v>
      </c>
      <c r="G2448" s="123">
        <v>46122.711805555555</v>
      </c>
    </row>
    <row r="2449" spans="1:7" x14ac:dyDescent="0.25">
      <c r="A2449" s="118" t="s">
        <v>1732</v>
      </c>
      <c r="B2449" s="75" t="s">
        <v>135</v>
      </c>
      <c r="C2449" s="75"/>
      <c r="D2449" s="75" t="s">
        <v>124</v>
      </c>
      <c r="E2449" s="75">
        <v>55</v>
      </c>
      <c r="F2449" s="119">
        <v>46122.711805555555</v>
      </c>
      <c r="G2449" s="120">
        <v>46122.75</v>
      </c>
    </row>
    <row r="2450" spans="1:7" x14ac:dyDescent="0.25">
      <c r="A2450" s="121" t="s">
        <v>1732</v>
      </c>
      <c r="B2450" s="77" t="s">
        <v>123</v>
      </c>
      <c r="C2450" s="77"/>
      <c r="D2450" s="77" t="s">
        <v>124</v>
      </c>
      <c r="E2450" s="77">
        <v>60</v>
      </c>
      <c r="F2450" s="122">
        <v>46122.75</v>
      </c>
      <c r="G2450" s="123">
        <v>46122.791666666664</v>
      </c>
    </row>
    <row r="2451" spans="1:7" x14ac:dyDescent="0.25">
      <c r="A2451" s="118" t="s">
        <v>1732</v>
      </c>
      <c r="B2451" s="75" t="s">
        <v>131</v>
      </c>
      <c r="C2451" s="75"/>
      <c r="D2451" s="75" t="s">
        <v>124</v>
      </c>
      <c r="E2451" s="75">
        <v>510</v>
      </c>
      <c r="F2451" s="119">
        <v>46125.4375</v>
      </c>
      <c r="G2451" s="120">
        <v>46125.791666666664</v>
      </c>
    </row>
    <row r="2452" spans="1:7" x14ac:dyDescent="0.25">
      <c r="A2452" s="121" t="s">
        <v>1732</v>
      </c>
      <c r="B2452" s="77" t="s">
        <v>123</v>
      </c>
      <c r="C2452" s="77"/>
      <c r="D2452" s="77" t="s">
        <v>124</v>
      </c>
      <c r="E2452" s="77">
        <v>60</v>
      </c>
      <c r="F2452" s="122">
        <v>46125.791666666664</v>
      </c>
      <c r="G2452" s="123">
        <v>46125.833333333336</v>
      </c>
    </row>
    <row r="2453" spans="1:7" x14ac:dyDescent="0.25">
      <c r="A2453" s="118" t="s">
        <v>1732</v>
      </c>
      <c r="B2453" s="75" t="s">
        <v>155</v>
      </c>
      <c r="C2453" s="75" t="s">
        <v>157</v>
      </c>
      <c r="D2453" s="75" t="s">
        <v>122</v>
      </c>
      <c r="E2453" s="75">
        <v>15</v>
      </c>
      <c r="F2453" s="119">
        <v>46126.427083333336</v>
      </c>
      <c r="G2453" s="120">
        <v>46126.4375</v>
      </c>
    </row>
    <row r="2454" spans="1:7" x14ac:dyDescent="0.25">
      <c r="A2454" s="121" t="s">
        <v>1732</v>
      </c>
      <c r="B2454" s="77" t="s">
        <v>133</v>
      </c>
      <c r="C2454" s="77"/>
      <c r="D2454" s="77" t="s">
        <v>124</v>
      </c>
      <c r="E2454" s="77">
        <v>7</v>
      </c>
      <c r="F2454" s="122">
        <v>46126.4375</v>
      </c>
      <c r="G2454" s="123">
        <v>46126.442361111112</v>
      </c>
    </row>
    <row r="2455" spans="1:7" x14ac:dyDescent="0.25">
      <c r="A2455" s="118" t="s">
        <v>1732</v>
      </c>
      <c r="B2455" s="75" t="s">
        <v>125</v>
      </c>
      <c r="C2455" s="75"/>
      <c r="D2455" s="75" t="s">
        <v>122</v>
      </c>
      <c r="E2455" s="75">
        <v>68</v>
      </c>
      <c r="F2455" s="119">
        <v>46126.442361111112</v>
      </c>
      <c r="G2455" s="120">
        <v>46126.489583333336</v>
      </c>
    </row>
    <row r="2456" spans="1:7" x14ac:dyDescent="0.25">
      <c r="A2456" s="121" t="s">
        <v>1732</v>
      </c>
      <c r="B2456" s="77" t="s">
        <v>134</v>
      </c>
      <c r="C2456" s="77"/>
      <c r="D2456" s="77" t="s">
        <v>122</v>
      </c>
      <c r="E2456" s="77">
        <v>15</v>
      </c>
      <c r="F2456" s="122">
        <v>46126.489583333336</v>
      </c>
      <c r="G2456" s="123">
        <v>46126.5</v>
      </c>
    </row>
    <row r="2457" spans="1:7" x14ac:dyDescent="0.25">
      <c r="A2457" s="118" t="s">
        <v>1732</v>
      </c>
      <c r="B2457" s="75" t="s">
        <v>125</v>
      </c>
      <c r="C2457" s="75"/>
      <c r="D2457" s="75" t="s">
        <v>122</v>
      </c>
      <c r="E2457" s="75">
        <v>98</v>
      </c>
      <c r="F2457" s="119">
        <v>46126.5</v>
      </c>
      <c r="G2457" s="120">
        <v>46126.568055555559</v>
      </c>
    </row>
    <row r="2458" spans="1:7" x14ac:dyDescent="0.25">
      <c r="A2458" s="121" t="s">
        <v>1732</v>
      </c>
      <c r="B2458" s="77" t="s">
        <v>137</v>
      </c>
      <c r="C2458" s="77"/>
      <c r="D2458" s="77" t="s">
        <v>122</v>
      </c>
      <c r="E2458" s="77">
        <v>5</v>
      </c>
      <c r="F2458" s="122">
        <v>46126.568055555559</v>
      </c>
      <c r="G2458" s="123">
        <v>46126.571527777778</v>
      </c>
    </row>
    <row r="2459" spans="1:7" x14ac:dyDescent="0.25">
      <c r="A2459" s="118" t="s">
        <v>1732</v>
      </c>
      <c r="B2459" s="75" t="s">
        <v>125</v>
      </c>
      <c r="C2459" s="75"/>
      <c r="D2459" s="75" t="s">
        <v>122</v>
      </c>
      <c r="E2459" s="75">
        <v>32</v>
      </c>
      <c r="F2459" s="119">
        <v>46126.571527777778</v>
      </c>
      <c r="G2459" s="120">
        <v>46126.59375</v>
      </c>
    </row>
    <row r="2460" spans="1:7" x14ac:dyDescent="0.25">
      <c r="A2460" s="121" t="s">
        <v>1732</v>
      </c>
      <c r="B2460" s="77" t="s">
        <v>126</v>
      </c>
      <c r="C2460" s="77"/>
      <c r="D2460" s="77" t="s">
        <v>124</v>
      </c>
      <c r="E2460" s="77">
        <v>30</v>
      </c>
      <c r="F2460" s="122">
        <v>46126.59375</v>
      </c>
      <c r="G2460" s="123">
        <v>46126.614583333336</v>
      </c>
    </row>
    <row r="2461" spans="1:7" x14ac:dyDescent="0.25">
      <c r="A2461" s="118" t="s">
        <v>1732</v>
      </c>
      <c r="B2461" s="75" t="s">
        <v>125</v>
      </c>
      <c r="C2461" s="75"/>
      <c r="D2461" s="75" t="s">
        <v>122</v>
      </c>
      <c r="E2461" s="75">
        <v>13</v>
      </c>
      <c r="F2461" s="119">
        <v>46126.614583333336</v>
      </c>
      <c r="G2461" s="120">
        <v>46126.623611111114</v>
      </c>
    </row>
    <row r="2462" spans="1:7" x14ac:dyDescent="0.25">
      <c r="A2462" s="121" t="s">
        <v>1732</v>
      </c>
      <c r="B2462" s="77" t="s">
        <v>135</v>
      </c>
      <c r="C2462" s="77"/>
      <c r="D2462" s="77" t="s">
        <v>124</v>
      </c>
      <c r="E2462" s="77">
        <v>8</v>
      </c>
      <c r="F2462" s="122">
        <v>46126.623611111114</v>
      </c>
      <c r="G2462" s="123">
        <v>46126.629166666666</v>
      </c>
    </row>
    <row r="2463" spans="1:7" x14ac:dyDescent="0.25">
      <c r="A2463" s="118" t="s">
        <v>1732</v>
      </c>
      <c r="B2463" s="75" t="s">
        <v>125</v>
      </c>
      <c r="C2463" s="75"/>
      <c r="D2463" s="75" t="s">
        <v>122</v>
      </c>
      <c r="E2463" s="75">
        <v>84</v>
      </c>
      <c r="F2463" s="119">
        <v>46126.629166666666</v>
      </c>
      <c r="G2463" s="120">
        <v>46126.6875</v>
      </c>
    </row>
    <row r="2464" spans="1:7" x14ac:dyDescent="0.25">
      <c r="A2464" s="121" t="s">
        <v>1732</v>
      </c>
      <c r="B2464" s="77" t="s">
        <v>153</v>
      </c>
      <c r="C2464" s="77" t="s">
        <v>8748</v>
      </c>
      <c r="D2464" s="77" t="s">
        <v>124</v>
      </c>
      <c r="E2464" s="77">
        <v>8</v>
      </c>
      <c r="F2464" s="122">
        <v>46126.6875</v>
      </c>
      <c r="G2464" s="123">
        <v>46126.693055555559</v>
      </c>
    </row>
    <row r="2465" spans="1:7" x14ac:dyDescent="0.25">
      <c r="A2465" s="118" t="s">
        <v>1732</v>
      </c>
      <c r="B2465" s="75" t="s">
        <v>153</v>
      </c>
      <c r="C2465" s="75" t="s">
        <v>8749</v>
      </c>
      <c r="D2465" s="75" t="s">
        <v>124</v>
      </c>
      <c r="E2465" s="75">
        <v>34</v>
      </c>
      <c r="F2465" s="119">
        <v>46126.693055555559</v>
      </c>
      <c r="G2465" s="120">
        <v>46126.716666666667</v>
      </c>
    </row>
    <row r="2466" spans="1:7" x14ac:dyDescent="0.25">
      <c r="A2466" s="121" t="s">
        <v>1732</v>
      </c>
      <c r="B2466" s="77" t="s">
        <v>125</v>
      </c>
      <c r="C2466" s="77"/>
      <c r="D2466" s="77" t="s">
        <v>122</v>
      </c>
      <c r="E2466" s="77">
        <v>108</v>
      </c>
      <c r="F2466" s="122">
        <v>46126.716666666667</v>
      </c>
      <c r="G2466" s="123">
        <v>46126.791666666664</v>
      </c>
    </row>
    <row r="2467" spans="1:7" x14ac:dyDescent="0.25">
      <c r="A2467" s="118" t="s">
        <v>1732</v>
      </c>
      <c r="B2467" s="75" t="s">
        <v>123</v>
      </c>
      <c r="C2467" s="75"/>
      <c r="D2467" s="75" t="s">
        <v>124</v>
      </c>
      <c r="E2467" s="75">
        <v>60</v>
      </c>
      <c r="F2467" s="119">
        <v>46126.791666666664</v>
      </c>
      <c r="G2467" s="120">
        <v>46126.833333333336</v>
      </c>
    </row>
    <row r="2468" spans="1:7" x14ac:dyDescent="0.25">
      <c r="A2468" s="121" t="s">
        <v>1732</v>
      </c>
      <c r="B2468" s="77" t="s">
        <v>133</v>
      </c>
      <c r="C2468" s="77"/>
      <c r="D2468" s="77" t="s">
        <v>124</v>
      </c>
      <c r="E2468" s="77">
        <v>5</v>
      </c>
      <c r="F2468" s="122">
        <v>46127.4375</v>
      </c>
      <c r="G2468" s="123">
        <v>46127.440972222219</v>
      </c>
    </row>
    <row r="2469" spans="1:7" x14ac:dyDescent="0.25">
      <c r="A2469" s="118" t="s">
        <v>1732</v>
      </c>
      <c r="B2469" s="75" t="s">
        <v>125</v>
      </c>
      <c r="C2469" s="75"/>
      <c r="D2469" s="75" t="s">
        <v>122</v>
      </c>
      <c r="E2469" s="75">
        <v>100</v>
      </c>
      <c r="F2469" s="119">
        <v>46127.440972222219</v>
      </c>
      <c r="G2469" s="120">
        <v>46127.510416666664</v>
      </c>
    </row>
    <row r="2470" spans="1:7" x14ac:dyDescent="0.25">
      <c r="A2470" s="121" t="s">
        <v>1732</v>
      </c>
      <c r="B2470" s="77" t="s">
        <v>134</v>
      </c>
      <c r="C2470" s="77"/>
      <c r="D2470" s="77" t="s">
        <v>122</v>
      </c>
      <c r="E2470" s="77">
        <v>15</v>
      </c>
      <c r="F2470" s="122">
        <v>46127.510416666664</v>
      </c>
      <c r="G2470" s="123">
        <v>46127.520833333336</v>
      </c>
    </row>
    <row r="2471" spans="1:7" x14ac:dyDescent="0.25">
      <c r="A2471" s="118" t="s">
        <v>1732</v>
      </c>
      <c r="B2471" s="75" t="s">
        <v>125</v>
      </c>
      <c r="C2471" s="75"/>
      <c r="D2471" s="75" t="s">
        <v>122</v>
      </c>
      <c r="E2471" s="75">
        <v>9</v>
      </c>
      <c r="F2471" s="119">
        <v>46127.520833333336</v>
      </c>
      <c r="G2471" s="120">
        <v>46127.527083333334</v>
      </c>
    </row>
    <row r="2472" spans="1:7" x14ac:dyDescent="0.25">
      <c r="A2472" s="121" t="s">
        <v>1732</v>
      </c>
      <c r="B2472" s="77" t="s">
        <v>135</v>
      </c>
      <c r="C2472" s="77"/>
      <c r="D2472" s="77" t="s">
        <v>124</v>
      </c>
      <c r="E2472" s="77">
        <v>7</v>
      </c>
      <c r="F2472" s="122">
        <v>46127.527083333334</v>
      </c>
      <c r="G2472" s="123">
        <v>46127.531944444447</v>
      </c>
    </row>
    <row r="2473" spans="1:7" x14ac:dyDescent="0.25">
      <c r="A2473" s="118" t="s">
        <v>1732</v>
      </c>
      <c r="B2473" s="75" t="s">
        <v>125</v>
      </c>
      <c r="C2473" s="75"/>
      <c r="D2473" s="75" t="s">
        <v>122</v>
      </c>
      <c r="E2473" s="75">
        <v>107</v>
      </c>
      <c r="F2473" s="119">
        <v>46127.531944444447</v>
      </c>
      <c r="G2473" s="120">
        <v>46127.606249999997</v>
      </c>
    </row>
    <row r="2474" spans="1:7" x14ac:dyDescent="0.25">
      <c r="A2474" s="121" t="s">
        <v>1732</v>
      </c>
      <c r="B2474" s="77" t="s">
        <v>135</v>
      </c>
      <c r="C2474" s="77"/>
      <c r="D2474" s="77" t="s">
        <v>124</v>
      </c>
      <c r="E2474" s="77">
        <v>7</v>
      </c>
      <c r="F2474" s="122">
        <v>46127.606249999997</v>
      </c>
      <c r="G2474" s="123">
        <v>46127.611111111109</v>
      </c>
    </row>
    <row r="2475" spans="1:7" x14ac:dyDescent="0.25">
      <c r="A2475" s="118" t="s">
        <v>1732</v>
      </c>
      <c r="B2475" s="75" t="s">
        <v>125</v>
      </c>
      <c r="C2475" s="75"/>
      <c r="D2475" s="75" t="s">
        <v>122</v>
      </c>
      <c r="E2475" s="75">
        <v>35</v>
      </c>
      <c r="F2475" s="119">
        <v>46127.611111111109</v>
      </c>
      <c r="G2475" s="120">
        <v>46127.635416666664</v>
      </c>
    </row>
    <row r="2476" spans="1:7" x14ac:dyDescent="0.25">
      <c r="A2476" s="121" t="s">
        <v>1732</v>
      </c>
      <c r="B2476" s="77" t="s">
        <v>126</v>
      </c>
      <c r="C2476" s="77"/>
      <c r="D2476" s="77" t="s">
        <v>124</v>
      </c>
      <c r="E2476" s="77">
        <v>30</v>
      </c>
      <c r="F2476" s="122">
        <v>46127.635416666664</v>
      </c>
      <c r="G2476" s="123">
        <v>46127.65625</v>
      </c>
    </row>
    <row r="2477" spans="1:7" x14ac:dyDescent="0.25">
      <c r="A2477" s="118" t="s">
        <v>1732</v>
      </c>
      <c r="B2477" s="75" t="s">
        <v>125</v>
      </c>
      <c r="C2477" s="75"/>
      <c r="D2477" s="75" t="s">
        <v>122</v>
      </c>
      <c r="E2477" s="75">
        <v>12</v>
      </c>
      <c r="F2477" s="119">
        <v>46127.65625</v>
      </c>
      <c r="G2477" s="120">
        <v>46127.664583333331</v>
      </c>
    </row>
    <row r="2478" spans="1:7" x14ac:dyDescent="0.25">
      <c r="A2478" s="121" t="s">
        <v>1732</v>
      </c>
      <c r="B2478" s="77" t="s">
        <v>135</v>
      </c>
      <c r="C2478" s="77"/>
      <c r="D2478" s="77" t="s">
        <v>124</v>
      </c>
      <c r="E2478" s="77">
        <v>5</v>
      </c>
      <c r="F2478" s="122">
        <v>46127.664583333331</v>
      </c>
      <c r="G2478" s="123">
        <v>46127.668055555558</v>
      </c>
    </row>
    <row r="2479" spans="1:7" x14ac:dyDescent="0.25">
      <c r="A2479" s="118" t="s">
        <v>1732</v>
      </c>
      <c r="B2479" s="75" t="s">
        <v>125</v>
      </c>
      <c r="C2479" s="75"/>
      <c r="D2479" s="75" t="s">
        <v>122</v>
      </c>
      <c r="E2479" s="75">
        <v>52</v>
      </c>
      <c r="F2479" s="119">
        <v>46127.668055555558</v>
      </c>
      <c r="G2479" s="120">
        <v>46127.70416666667</v>
      </c>
    </row>
    <row r="2480" spans="1:7" x14ac:dyDescent="0.25">
      <c r="A2480" s="121" t="s">
        <v>1732</v>
      </c>
      <c r="B2480" s="77" t="s">
        <v>135</v>
      </c>
      <c r="C2480" s="77"/>
      <c r="D2480" s="77" t="s">
        <v>124</v>
      </c>
      <c r="E2480" s="77">
        <v>11</v>
      </c>
      <c r="F2480" s="122">
        <v>46127.70416666667</v>
      </c>
      <c r="G2480" s="123">
        <v>46127.711805555555</v>
      </c>
    </row>
    <row r="2481" spans="1:7" x14ac:dyDescent="0.25">
      <c r="A2481" s="118" t="s">
        <v>1732</v>
      </c>
      <c r="B2481" s="75" t="s">
        <v>125</v>
      </c>
      <c r="C2481" s="75"/>
      <c r="D2481" s="75" t="s">
        <v>122</v>
      </c>
      <c r="E2481" s="75">
        <v>10</v>
      </c>
      <c r="F2481" s="119">
        <v>46127.711805555555</v>
      </c>
      <c r="G2481" s="120">
        <v>46127.71875</v>
      </c>
    </row>
    <row r="2482" spans="1:7" x14ac:dyDescent="0.25">
      <c r="A2482" s="121" t="s">
        <v>1732</v>
      </c>
      <c r="B2482" s="77" t="s">
        <v>134</v>
      </c>
      <c r="C2482" s="77"/>
      <c r="D2482" s="77" t="s">
        <v>122</v>
      </c>
      <c r="E2482" s="77">
        <v>15</v>
      </c>
      <c r="F2482" s="122">
        <v>46127.71875</v>
      </c>
      <c r="G2482" s="123">
        <v>46127.729166666664</v>
      </c>
    </row>
    <row r="2483" spans="1:7" x14ac:dyDescent="0.25">
      <c r="A2483" s="118" t="s">
        <v>1732</v>
      </c>
      <c r="B2483" s="75" t="s">
        <v>125</v>
      </c>
      <c r="C2483" s="75"/>
      <c r="D2483" s="75" t="s">
        <v>122</v>
      </c>
      <c r="E2483" s="75">
        <v>9</v>
      </c>
      <c r="F2483" s="119">
        <v>46127.729166666664</v>
      </c>
      <c r="G2483" s="120">
        <v>46127.73541666667</v>
      </c>
    </row>
    <row r="2484" spans="1:7" x14ac:dyDescent="0.25">
      <c r="A2484" s="121" t="s">
        <v>1732</v>
      </c>
      <c r="B2484" s="77" t="s">
        <v>135</v>
      </c>
      <c r="C2484" s="77"/>
      <c r="D2484" s="77" t="s">
        <v>124</v>
      </c>
      <c r="E2484" s="77">
        <v>6</v>
      </c>
      <c r="F2484" s="122">
        <v>46127.73541666667</v>
      </c>
      <c r="G2484" s="123">
        <v>46127.739583333336</v>
      </c>
    </row>
    <row r="2485" spans="1:7" x14ac:dyDescent="0.25">
      <c r="A2485" s="118" t="s">
        <v>1732</v>
      </c>
      <c r="B2485" s="75" t="s">
        <v>125</v>
      </c>
      <c r="C2485" s="75"/>
      <c r="D2485" s="75" t="s">
        <v>122</v>
      </c>
      <c r="E2485" s="75">
        <v>75</v>
      </c>
      <c r="F2485" s="119">
        <v>46127.739583333336</v>
      </c>
      <c r="G2485" s="120">
        <v>46127.791666666664</v>
      </c>
    </row>
    <row r="2486" spans="1:7" x14ac:dyDescent="0.25">
      <c r="A2486" s="121" t="s">
        <v>1732</v>
      </c>
      <c r="B2486" s="77" t="s">
        <v>123</v>
      </c>
      <c r="C2486" s="77"/>
      <c r="D2486" s="77" t="s">
        <v>124</v>
      </c>
      <c r="E2486" s="77">
        <v>60</v>
      </c>
      <c r="F2486" s="122">
        <v>46127.791666666664</v>
      </c>
      <c r="G2486" s="123">
        <v>46127.833333333336</v>
      </c>
    </row>
    <row r="2487" spans="1:7" x14ac:dyDescent="0.25">
      <c r="A2487" s="118" t="s">
        <v>1732</v>
      </c>
      <c r="B2487" s="75" t="s">
        <v>125</v>
      </c>
      <c r="C2487" s="75"/>
      <c r="D2487" s="75" t="s">
        <v>122</v>
      </c>
      <c r="E2487" s="75">
        <v>24</v>
      </c>
      <c r="F2487" s="119">
        <v>46128.4375</v>
      </c>
      <c r="G2487" s="120">
        <v>46128.45416666667</v>
      </c>
    </row>
    <row r="2488" spans="1:7" x14ac:dyDescent="0.25">
      <c r="A2488" s="121" t="s">
        <v>1732</v>
      </c>
      <c r="B2488" s="77" t="s">
        <v>135</v>
      </c>
      <c r="C2488" s="77"/>
      <c r="D2488" s="77" t="s">
        <v>124</v>
      </c>
      <c r="E2488" s="77">
        <v>6</v>
      </c>
      <c r="F2488" s="122">
        <v>46128.45416666667</v>
      </c>
      <c r="G2488" s="123">
        <v>46128.458333333336</v>
      </c>
    </row>
    <row r="2489" spans="1:7" x14ac:dyDescent="0.25">
      <c r="A2489" s="118" t="s">
        <v>1732</v>
      </c>
      <c r="B2489" s="75" t="s">
        <v>125</v>
      </c>
      <c r="C2489" s="75"/>
      <c r="D2489" s="75" t="s">
        <v>122</v>
      </c>
      <c r="E2489" s="75">
        <v>20</v>
      </c>
      <c r="F2489" s="119">
        <v>46128.458333333336</v>
      </c>
      <c r="G2489" s="120">
        <v>46128.472222222219</v>
      </c>
    </row>
    <row r="2490" spans="1:7" x14ac:dyDescent="0.25">
      <c r="A2490" s="121" t="s">
        <v>1732</v>
      </c>
      <c r="B2490" s="77" t="s">
        <v>135</v>
      </c>
      <c r="C2490" s="77"/>
      <c r="D2490" s="77" t="s">
        <v>124</v>
      </c>
      <c r="E2490" s="77">
        <v>5</v>
      </c>
      <c r="F2490" s="122">
        <v>46128.472222222219</v>
      </c>
      <c r="G2490" s="123">
        <v>46128.475694444445</v>
      </c>
    </row>
    <row r="2491" spans="1:7" x14ac:dyDescent="0.25">
      <c r="A2491" s="118" t="s">
        <v>1732</v>
      </c>
      <c r="B2491" s="75" t="s">
        <v>125</v>
      </c>
      <c r="C2491" s="75"/>
      <c r="D2491" s="75" t="s">
        <v>122</v>
      </c>
      <c r="E2491" s="75">
        <v>6</v>
      </c>
      <c r="F2491" s="119">
        <v>46128.475694444445</v>
      </c>
      <c r="G2491" s="120">
        <v>46128.479861111111</v>
      </c>
    </row>
    <row r="2492" spans="1:7" x14ac:dyDescent="0.25">
      <c r="A2492" s="121" t="s">
        <v>1732</v>
      </c>
      <c r="B2492" s="77" t="s">
        <v>135</v>
      </c>
      <c r="C2492" s="77"/>
      <c r="D2492" s="77" t="s">
        <v>124</v>
      </c>
      <c r="E2492" s="77">
        <v>11</v>
      </c>
      <c r="F2492" s="122">
        <v>46128.479861111111</v>
      </c>
      <c r="G2492" s="123">
        <v>46128.487500000003</v>
      </c>
    </row>
    <row r="2493" spans="1:7" x14ac:dyDescent="0.25">
      <c r="A2493" s="118" t="s">
        <v>1732</v>
      </c>
      <c r="B2493" s="75" t="s">
        <v>125</v>
      </c>
      <c r="C2493" s="75"/>
      <c r="D2493" s="75" t="s">
        <v>122</v>
      </c>
      <c r="E2493" s="75">
        <v>48</v>
      </c>
      <c r="F2493" s="119">
        <v>46128.487500000003</v>
      </c>
      <c r="G2493" s="120">
        <v>46128.520833333336</v>
      </c>
    </row>
    <row r="2494" spans="1:7" x14ac:dyDescent="0.25">
      <c r="A2494" s="121" t="s">
        <v>1732</v>
      </c>
      <c r="B2494" s="77" t="s">
        <v>134</v>
      </c>
      <c r="C2494" s="77"/>
      <c r="D2494" s="77" t="s">
        <v>122</v>
      </c>
      <c r="E2494" s="77">
        <v>15</v>
      </c>
      <c r="F2494" s="122">
        <v>46128.520833333336</v>
      </c>
      <c r="G2494" s="123">
        <v>46128.53125</v>
      </c>
    </row>
    <row r="2495" spans="1:7" x14ac:dyDescent="0.25">
      <c r="A2495" s="118" t="s">
        <v>1732</v>
      </c>
      <c r="B2495" s="75" t="s">
        <v>125</v>
      </c>
      <c r="C2495" s="75"/>
      <c r="D2495" s="75" t="s">
        <v>122</v>
      </c>
      <c r="E2495" s="75">
        <v>97</v>
      </c>
      <c r="F2495" s="119">
        <v>46128.53125</v>
      </c>
      <c r="G2495" s="120">
        <v>46128.598611111112</v>
      </c>
    </row>
    <row r="2496" spans="1:7" x14ac:dyDescent="0.25">
      <c r="A2496" s="121" t="s">
        <v>1732</v>
      </c>
      <c r="B2496" s="77" t="s">
        <v>135</v>
      </c>
      <c r="C2496" s="77"/>
      <c r="D2496" s="77" t="s">
        <v>124</v>
      </c>
      <c r="E2496" s="77">
        <v>5</v>
      </c>
      <c r="F2496" s="122">
        <v>46128.598611111112</v>
      </c>
      <c r="G2496" s="123">
        <v>46128.602083333331</v>
      </c>
    </row>
    <row r="2497" spans="1:7" x14ac:dyDescent="0.25">
      <c r="A2497" s="118" t="s">
        <v>1732</v>
      </c>
      <c r="B2497" s="75" t="s">
        <v>125</v>
      </c>
      <c r="C2497" s="75"/>
      <c r="D2497" s="75" t="s">
        <v>122</v>
      </c>
      <c r="E2497" s="75">
        <v>63</v>
      </c>
      <c r="F2497" s="119">
        <v>46128.602083333331</v>
      </c>
      <c r="G2497" s="120">
        <v>46128.645833333336</v>
      </c>
    </row>
    <row r="2498" spans="1:7" x14ac:dyDescent="0.25">
      <c r="A2498" s="121" t="s">
        <v>1732</v>
      </c>
      <c r="B2498" s="77" t="s">
        <v>126</v>
      </c>
      <c r="C2498" s="77"/>
      <c r="D2498" s="77" t="s">
        <v>124</v>
      </c>
      <c r="E2498" s="77">
        <v>30</v>
      </c>
      <c r="F2498" s="122">
        <v>46128.645833333336</v>
      </c>
      <c r="G2498" s="123">
        <v>46128.666666666664</v>
      </c>
    </row>
    <row r="2499" spans="1:7" x14ac:dyDescent="0.25">
      <c r="A2499" s="118" t="s">
        <v>1732</v>
      </c>
      <c r="B2499" s="75" t="s">
        <v>125</v>
      </c>
      <c r="C2499" s="75"/>
      <c r="D2499" s="75" t="s">
        <v>122</v>
      </c>
      <c r="E2499" s="75">
        <v>12</v>
      </c>
      <c r="F2499" s="119">
        <v>46128.666666666664</v>
      </c>
      <c r="G2499" s="120">
        <v>46128.675000000003</v>
      </c>
    </row>
    <row r="2500" spans="1:7" x14ac:dyDescent="0.25">
      <c r="A2500" s="121" t="s">
        <v>1732</v>
      </c>
      <c r="B2500" s="77" t="s">
        <v>135</v>
      </c>
      <c r="C2500" s="77"/>
      <c r="D2500" s="77" t="s">
        <v>124</v>
      </c>
      <c r="E2500" s="77">
        <v>10</v>
      </c>
      <c r="F2500" s="122">
        <v>46128.675000000003</v>
      </c>
      <c r="G2500" s="123">
        <v>46128.681944444441</v>
      </c>
    </row>
    <row r="2501" spans="1:7" x14ac:dyDescent="0.25">
      <c r="A2501" s="118" t="s">
        <v>1732</v>
      </c>
      <c r="B2501" s="75" t="s">
        <v>125</v>
      </c>
      <c r="C2501" s="75"/>
      <c r="D2501" s="75" t="s">
        <v>122</v>
      </c>
      <c r="E2501" s="75">
        <v>68</v>
      </c>
      <c r="F2501" s="119">
        <v>46128.681944444441</v>
      </c>
      <c r="G2501" s="120">
        <v>46128.729166666664</v>
      </c>
    </row>
    <row r="2502" spans="1:7" x14ac:dyDescent="0.25">
      <c r="A2502" s="121" t="s">
        <v>1732</v>
      </c>
      <c r="B2502" s="77" t="s">
        <v>134</v>
      </c>
      <c r="C2502" s="77"/>
      <c r="D2502" s="77" t="s">
        <v>122</v>
      </c>
      <c r="E2502" s="77">
        <v>14</v>
      </c>
      <c r="F2502" s="122">
        <v>46128.729166666664</v>
      </c>
      <c r="G2502" s="123">
        <v>46128.738888888889</v>
      </c>
    </row>
    <row r="2503" spans="1:7" x14ac:dyDescent="0.25">
      <c r="A2503" s="118" t="s">
        <v>1732</v>
      </c>
      <c r="B2503" s="75" t="s">
        <v>135</v>
      </c>
      <c r="C2503" s="75"/>
      <c r="D2503" s="75" t="s">
        <v>124</v>
      </c>
      <c r="E2503" s="75">
        <v>8</v>
      </c>
      <c r="F2503" s="119">
        <v>46128.738888888889</v>
      </c>
      <c r="G2503" s="120">
        <v>46128.744444444441</v>
      </c>
    </row>
    <row r="2504" spans="1:7" x14ac:dyDescent="0.25">
      <c r="A2504" s="121" t="s">
        <v>1732</v>
      </c>
      <c r="B2504" s="77" t="s">
        <v>125</v>
      </c>
      <c r="C2504" s="77"/>
      <c r="D2504" s="77" t="s">
        <v>122</v>
      </c>
      <c r="E2504" s="77">
        <v>15</v>
      </c>
      <c r="F2504" s="122">
        <v>46128.744444444441</v>
      </c>
      <c r="G2504" s="123">
        <v>46128.754861111112</v>
      </c>
    </row>
    <row r="2505" spans="1:7" x14ac:dyDescent="0.25">
      <c r="A2505" s="118" t="s">
        <v>1732</v>
      </c>
      <c r="B2505" s="75" t="s">
        <v>135</v>
      </c>
      <c r="C2505" s="75"/>
      <c r="D2505" s="75" t="s">
        <v>124</v>
      </c>
      <c r="E2505" s="75">
        <v>5</v>
      </c>
      <c r="F2505" s="119">
        <v>46128.754861111112</v>
      </c>
      <c r="G2505" s="120">
        <v>46128.758333333331</v>
      </c>
    </row>
    <row r="2506" spans="1:7" x14ac:dyDescent="0.25">
      <c r="A2506" s="121" t="s">
        <v>1732</v>
      </c>
      <c r="B2506" s="77" t="s">
        <v>135</v>
      </c>
      <c r="C2506" s="77"/>
      <c r="D2506" s="77" t="s">
        <v>124</v>
      </c>
      <c r="E2506" s="77">
        <v>9</v>
      </c>
      <c r="F2506" s="122">
        <v>46128.758333333331</v>
      </c>
      <c r="G2506" s="123">
        <v>46128.76458333333</v>
      </c>
    </row>
    <row r="2507" spans="1:7" x14ac:dyDescent="0.25">
      <c r="A2507" s="118" t="s">
        <v>1732</v>
      </c>
      <c r="B2507" s="75" t="s">
        <v>125</v>
      </c>
      <c r="C2507" s="75"/>
      <c r="D2507" s="75" t="s">
        <v>122</v>
      </c>
      <c r="E2507" s="75">
        <v>39</v>
      </c>
      <c r="F2507" s="119">
        <v>46128.76458333333</v>
      </c>
      <c r="G2507" s="120">
        <v>46128.791666666664</v>
      </c>
    </row>
    <row r="2508" spans="1:7" x14ac:dyDescent="0.25">
      <c r="A2508" s="121" t="s">
        <v>1732</v>
      </c>
      <c r="B2508" s="77" t="s">
        <v>123</v>
      </c>
      <c r="C2508" s="77"/>
      <c r="D2508" s="77" t="s">
        <v>124</v>
      </c>
      <c r="E2508" s="77">
        <v>60</v>
      </c>
      <c r="F2508" s="122">
        <v>46128.791666666664</v>
      </c>
      <c r="G2508" s="123">
        <v>46128.833333333336</v>
      </c>
    </row>
    <row r="2509" spans="1:7" x14ac:dyDescent="0.25">
      <c r="A2509" s="118" t="s">
        <v>1732</v>
      </c>
      <c r="B2509" s="75" t="s">
        <v>133</v>
      </c>
      <c r="C2509" s="75"/>
      <c r="D2509" s="75" t="s">
        <v>124</v>
      </c>
      <c r="E2509" s="75">
        <v>7</v>
      </c>
      <c r="F2509" s="119">
        <v>46129.4375</v>
      </c>
      <c r="G2509" s="120">
        <v>46129.442361111112</v>
      </c>
    </row>
    <row r="2510" spans="1:7" x14ac:dyDescent="0.25">
      <c r="A2510" s="121" t="s">
        <v>1732</v>
      </c>
      <c r="B2510" s="77" t="s">
        <v>125</v>
      </c>
      <c r="C2510" s="77"/>
      <c r="D2510" s="77" t="s">
        <v>122</v>
      </c>
      <c r="E2510" s="77">
        <v>25</v>
      </c>
      <c r="F2510" s="122">
        <v>46129.442361111112</v>
      </c>
      <c r="G2510" s="123">
        <v>46129.459722222222</v>
      </c>
    </row>
    <row r="2511" spans="1:7" x14ac:dyDescent="0.25">
      <c r="A2511" s="118" t="s">
        <v>1732</v>
      </c>
      <c r="B2511" s="75" t="s">
        <v>135</v>
      </c>
      <c r="C2511" s="75"/>
      <c r="D2511" s="75" t="s">
        <v>124</v>
      </c>
      <c r="E2511" s="75">
        <v>9</v>
      </c>
      <c r="F2511" s="119">
        <v>46129.459722222222</v>
      </c>
      <c r="G2511" s="120">
        <v>46129.46597222222</v>
      </c>
    </row>
    <row r="2512" spans="1:7" x14ac:dyDescent="0.25">
      <c r="A2512" s="121" t="s">
        <v>1732</v>
      </c>
      <c r="B2512" s="77" t="s">
        <v>125</v>
      </c>
      <c r="C2512" s="77"/>
      <c r="D2512" s="77" t="s">
        <v>122</v>
      </c>
      <c r="E2512" s="77">
        <v>20</v>
      </c>
      <c r="F2512" s="122">
        <v>46129.46597222222</v>
      </c>
      <c r="G2512" s="123">
        <v>46129.479861111111</v>
      </c>
    </row>
    <row r="2513" spans="1:7" x14ac:dyDescent="0.25">
      <c r="A2513" s="118" t="s">
        <v>1732</v>
      </c>
      <c r="B2513" s="75" t="s">
        <v>135</v>
      </c>
      <c r="C2513" s="75"/>
      <c r="D2513" s="75" t="s">
        <v>124</v>
      </c>
      <c r="E2513" s="75">
        <v>7</v>
      </c>
      <c r="F2513" s="119">
        <v>46129.479861111111</v>
      </c>
      <c r="G2513" s="120">
        <v>46129.484722222223</v>
      </c>
    </row>
    <row r="2514" spans="1:7" x14ac:dyDescent="0.25">
      <c r="A2514" s="121" t="s">
        <v>1732</v>
      </c>
      <c r="B2514" s="77" t="s">
        <v>125</v>
      </c>
      <c r="C2514" s="77"/>
      <c r="D2514" s="77" t="s">
        <v>122</v>
      </c>
      <c r="E2514" s="77">
        <v>22</v>
      </c>
      <c r="F2514" s="122">
        <v>46129.484722222223</v>
      </c>
      <c r="G2514" s="123">
        <v>46129.5</v>
      </c>
    </row>
    <row r="2515" spans="1:7" x14ac:dyDescent="0.25">
      <c r="A2515" s="118" t="s">
        <v>1732</v>
      </c>
      <c r="B2515" s="75" t="s">
        <v>134</v>
      </c>
      <c r="C2515" s="75"/>
      <c r="D2515" s="75" t="s">
        <v>122</v>
      </c>
      <c r="E2515" s="75">
        <v>15</v>
      </c>
      <c r="F2515" s="119">
        <v>46129.5</v>
      </c>
      <c r="G2515" s="120">
        <v>46129.510416666664</v>
      </c>
    </row>
    <row r="2516" spans="1:7" x14ac:dyDescent="0.25">
      <c r="A2516" s="121" t="s">
        <v>1732</v>
      </c>
      <c r="B2516" s="77" t="s">
        <v>125</v>
      </c>
      <c r="C2516" s="77"/>
      <c r="D2516" s="77" t="s">
        <v>122</v>
      </c>
      <c r="E2516" s="77">
        <v>15</v>
      </c>
      <c r="F2516" s="122">
        <v>46129.510416666664</v>
      </c>
      <c r="G2516" s="123">
        <v>46129.520833333336</v>
      </c>
    </row>
    <row r="2517" spans="1:7" x14ac:dyDescent="0.25">
      <c r="A2517" s="118" t="s">
        <v>1732</v>
      </c>
      <c r="B2517" s="75" t="s">
        <v>142</v>
      </c>
      <c r="C2517" s="75" t="s">
        <v>143</v>
      </c>
      <c r="D2517" s="75" t="s">
        <v>122</v>
      </c>
      <c r="E2517" s="75">
        <v>30</v>
      </c>
      <c r="F2517" s="119">
        <v>46129.520833333336</v>
      </c>
      <c r="G2517" s="120">
        <v>46129.541666666664</v>
      </c>
    </row>
    <row r="2518" spans="1:7" x14ac:dyDescent="0.25">
      <c r="A2518" s="121" t="s">
        <v>1732</v>
      </c>
      <c r="B2518" s="77" t="s">
        <v>155</v>
      </c>
      <c r="C2518" s="77"/>
      <c r="D2518" s="77" t="s">
        <v>122</v>
      </c>
      <c r="E2518" s="77">
        <v>5</v>
      </c>
      <c r="F2518" s="122">
        <v>46129.541666666664</v>
      </c>
      <c r="G2518" s="123">
        <v>46129.545138888891</v>
      </c>
    </row>
    <row r="2519" spans="1:7" x14ac:dyDescent="0.25">
      <c r="A2519" s="118" t="s">
        <v>1732</v>
      </c>
      <c r="B2519" s="75" t="s">
        <v>125</v>
      </c>
      <c r="C2519" s="75"/>
      <c r="D2519" s="75" t="s">
        <v>122</v>
      </c>
      <c r="E2519" s="75">
        <v>19</v>
      </c>
      <c r="F2519" s="119">
        <v>46129.545138888891</v>
      </c>
      <c r="G2519" s="120">
        <v>46129.558333333334</v>
      </c>
    </row>
    <row r="2520" spans="1:7" x14ac:dyDescent="0.25">
      <c r="A2520" s="121" t="s">
        <v>1732</v>
      </c>
      <c r="B2520" s="77" t="s">
        <v>135</v>
      </c>
      <c r="C2520" s="77"/>
      <c r="D2520" s="77" t="s">
        <v>124</v>
      </c>
      <c r="E2520" s="77">
        <v>9</v>
      </c>
      <c r="F2520" s="122">
        <v>46129.558333333334</v>
      </c>
      <c r="G2520" s="123">
        <v>46129.564583333333</v>
      </c>
    </row>
    <row r="2521" spans="1:7" x14ac:dyDescent="0.25">
      <c r="A2521" s="118" t="s">
        <v>1732</v>
      </c>
      <c r="B2521" s="75" t="s">
        <v>125</v>
      </c>
      <c r="C2521" s="75"/>
      <c r="D2521" s="75" t="s">
        <v>122</v>
      </c>
      <c r="E2521" s="75">
        <v>23</v>
      </c>
      <c r="F2521" s="119">
        <v>46129.564583333333</v>
      </c>
      <c r="G2521" s="120">
        <v>46129.580555555556</v>
      </c>
    </row>
    <row r="2522" spans="1:7" x14ac:dyDescent="0.25">
      <c r="A2522" s="121" t="s">
        <v>1732</v>
      </c>
      <c r="B2522" s="77" t="s">
        <v>153</v>
      </c>
      <c r="C2522" s="77" t="s">
        <v>8750</v>
      </c>
      <c r="D2522" s="77" t="s">
        <v>124</v>
      </c>
      <c r="E2522" s="77">
        <v>21</v>
      </c>
      <c r="F2522" s="122">
        <v>46129.580555555556</v>
      </c>
      <c r="G2522" s="123">
        <v>46129.595138888886</v>
      </c>
    </row>
    <row r="2523" spans="1:7" x14ac:dyDescent="0.25">
      <c r="A2523" s="118" t="s">
        <v>1732</v>
      </c>
      <c r="B2523" s="75" t="s">
        <v>125</v>
      </c>
      <c r="C2523" s="75"/>
      <c r="D2523" s="75" t="s">
        <v>122</v>
      </c>
      <c r="E2523" s="75">
        <v>28</v>
      </c>
      <c r="F2523" s="119">
        <v>46129.595138888886</v>
      </c>
      <c r="G2523" s="120">
        <v>46129.614583333336</v>
      </c>
    </row>
    <row r="2524" spans="1:7" x14ac:dyDescent="0.25">
      <c r="A2524" s="121" t="s">
        <v>1732</v>
      </c>
      <c r="B2524" s="77" t="s">
        <v>126</v>
      </c>
      <c r="C2524" s="77"/>
      <c r="D2524" s="77" t="s">
        <v>124</v>
      </c>
      <c r="E2524" s="77">
        <v>30</v>
      </c>
      <c r="F2524" s="122">
        <v>46129.614583333336</v>
      </c>
      <c r="G2524" s="123">
        <v>46129.635416666664</v>
      </c>
    </row>
    <row r="2525" spans="1:7" x14ac:dyDescent="0.25">
      <c r="A2525" s="118" t="s">
        <v>1732</v>
      </c>
      <c r="B2525" s="75" t="s">
        <v>125</v>
      </c>
      <c r="C2525" s="75"/>
      <c r="D2525" s="75" t="s">
        <v>122</v>
      </c>
      <c r="E2525" s="75">
        <v>5</v>
      </c>
      <c r="F2525" s="119">
        <v>46129.635416666664</v>
      </c>
      <c r="G2525" s="120">
        <v>46129.638888888891</v>
      </c>
    </row>
    <row r="2526" spans="1:7" x14ac:dyDescent="0.25">
      <c r="A2526" s="121" t="s">
        <v>1732</v>
      </c>
      <c r="B2526" s="77" t="s">
        <v>135</v>
      </c>
      <c r="C2526" s="77"/>
      <c r="D2526" s="77" t="s">
        <v>124</v>
      </c>
      <c r="E2526" s="77">
        <v>6</v>
      </c>
      <c r="F2526" s="122">
        <v>46129.638888888891</v>
      </c>
      <c r="G2526" s="123">
        <v>46129.643055555556</v>
      </c>
    </row>
    <row r="2527" spans="1:7" x14ac:dyDescent="0.25">
      <c r="A2527" s="118" t="s">
        <v>1732</v>
      </c>
      <c r="B2527" s="75" t="s">
        <v>125</v>
      </c>
      <c r="C2527" s="75"/>
      <c r="D2527" s="75" t="s">
        <v>122</v>
      </c>
      <c r="E2527" s="75">
        <v>139</v>
      </c>
      <c r="F2527" s="119">
        <v>46129.643055555556</v>
      </c>
      <c r="G2527" s="120">
        <v>46129.739583333336</v>
      </c>
    </row>
    <row r="2528" spans="1:7" x14ac:dyDescent="0.25">
      <c r="A2528" s="121" t="s">
        <v>1732</v>
      </c>
      <c r="B2528" s="77" t="s">
        <v>134</v>
      </c>
      <c r="C2528" s="77"/>
      <c r="D2528" s="77" t="s">
        <v>122</v>
      </c>
      <c r="E2528" s="77">
        <v>15</v>
      </c>
      <c r="F2528" s="122">
        <v>46129.739583333336</v>
      </c>
      <c r="G2528" s="123">
        <v>46129.75</v>
      </c>
    </row>
    <row r="2529" spans="1:7" x14ac:dyDescent="0.25">
      <c r="A2529" s="118" t="s">
        <v>1732</v>
      </c>
      <c r="B2529" s="75" t="s">
        <v>125</v>
      </c>
      <c r="C2529" s="75"/>
      <c r="D2529" s="75" t="s">
        <v>122</v>
      </c>
      <c r="E2529" s="75">
        <v>60</v>
      </c>
      <c r="F2529" s="119">
        <v>46129.75</v>
      </c>
      <c r="G2529" s="120">
        <v>46129.791666666664</v>
      </c>
    </row>
    <row r="2530" spans="1:7" x14ac:dyDescent="0.25">
      <c r="A2530" s="121" t="s">
        <v>1732</v>
      </c>
      <c r="B2530" s="77" t="s">
        <v>123</v>
      </c>
      <c r="C2530" s="77"/>
      <c r="D2530" s="77" t="s">
        <v>124</v>
      </c>
      <c r="E2530" s="77">
        <v>60</v>
      </c>
      <c r="F2530" s="122">
        <v>46129.791666666664</v>
      </c>
      <c r="G2530" s="123">
        <v>46129.833333333336</v>
      </c>
    </row>
    <row r="2531" spans="1:7" x14ac:dyDescent="0.25">
      <c r="A2531" s="118" t="s">
        <v>1732</v>
      </c>
      <c r="B2531" s="75" t="s">
        <v>133</v>
      </c>
      <c r="C2531" s="75"/>
      <c r="D2531" s="75" t="s">
        <v>124</v>
      </c>
      <c r="E2531" s="75">
        <v>21</v>
      </c>
      <c r="F2531" s="119">
        <v>46132.4375</v>
      </c>
      <c r="G2531" s="120">
        <v>46132.45208333333</v>
      </c>
    </row>
    <row r="2532" spans="1:7" x14ac:dyDescent="0.25">
      <c r="A2532" s="121" t="s">
        <v>1732</v>
      </c>
      <c r="B2532" s="77" t="s">
        <v>125</v>
      </c>
      <c r="C2532" s="77"/>
      <c r="D2532" s="77" t="s">
        <v>122</v>
      </c>
      <c r="E2532" s="77">
        <v>29</v>
      </c>
      <c r="F2532" s="122">
        <v>46132.45208333333</v>
      </c>
      <c r="G2532" s="123">
        <v>46132.472222222219</v>
      </c>
    </row>
    <row r="2533" spans="1:7" x14ac:dyDescent="0.25">
      <c r="A2533" s="118" t="s">
        <v>1732</v>
      </c>
      <c r="B2533" s="75" t="s">
        <v>135</v>
      </c>
      <c r="C2533" s="75"/>
      <c r="D2533" s="75" t="s">
        <v>124</v>
      </c>
      <c r="E2533" s="75">
        <v>6</v>
      </c>
      <c r="F2533" s="119">
        <v>46132.472222222219</v>
      </c>
      <c r="G2533" s="120">
        <v>46132.476388888892</v>
      </c>
    </row>
    <row r="2534" spans="1:7" x14ac:dyDescent="0.25">
      <c r="A2534" s="121" t="s">
        <v>1732</v>
      </c>
      <c r="B2534" s="77" t="s">
        <v>125</v>
      </c>
      <c r="C2534" s="77"/>
      <c r="D2534" s="77" t="s">
        <v>122</v>
      </c>
      <c r="E2534" s="77">
        <v>49</v>
      </c>
      <c r="F2534" s="122">
        <v>46132.476388888892</v>
      </c>
      <c r="G2534" s="123">
        <v>46132.510416666664</v>
      </c>
    </row>
    <row r="2535" spans="1:7" x14ac:dyDescent="0.25">
      <c r="A2535" s="118" t="s">
        <v>1732</v>
      </c>
      <c r="B2535" s="75" t="s">
        <v>134</v>
      </c>
      <c r="C2535" s="75"/>
      <c r="D2535" s="75" t="s">
        <v>122</v>
      </c>
      <c r="E2535" s="75">
        <v>15</v>
      </c>
      <c r="F2535" s="119">
        <v>46132.510416666664</v>
      </c>
      <c r="G2535" s="120">
        <v>46132.520833333336</v>
      </c>
    </row>
    <row r="2536" spans="1:7" x14ac:dyDescent="0.25">
      <c r="A2536" s="121" t="s">
        <v>1732</v>
      </c>
      <c r="B2536" s="77" t="s">
        <v>135</v>
      </c>
      <c r="C2536" s="77"/>
      <c r="D2536" s="77" t="s">
        <v>124</v>
      </c>
      <c r="E2536" s="77">
        <v>19</v>
      </c>
      <c r="F2536" s="122">
        <v>46132.520833333336</v>
      </c>
      <c r="G2536" s="123">
        <v>46132.53402777778</v>
      </c>
    </row>
    <row r="2537" spans="1:7" x14ac:dyDescent="0.25">
      <c r="A2537" s="118" t="s">
        <v>1732</v>
      </c>
      <c r="B2537" s="75" t="s">
        <v>125</v>
      </c>
      <c r="C2537" s="75"/>
      <c r="D2537" s="75" t="s">
        <v>122</v>
      </c>
      <c r="E2537" s="75">
        <v>86</v>
      </c>
      <c r="F2537" s="119">
        <v>46132.53402777778</v>
      </c>
      <c r="G2537" s="120">
        <v>46132.59375</v>
      </c>
    </row>
    <row r="2538" spans="1:7" x14ac:dyDescent="0.25">
      <c r="A2538" s="121" t="s">
        <v>1732</v>
      </c>
      <c r="B2538" s="77" t="s">
        <v>126</v>
      </c>
      <c r="C2538" s="77"/>
      <c r="D2538" s="77" t="s">
        <v>124</v>
      </c>
      <c r="E2538" s="77">
        <v>30</v>
      </c>
      <c r="F2538" s="122">
        <v>46132.59375</v>
      </c>
      <c r="G2538" s="123">
        <v>46132.614583333336</v>
      </c>
    </row>
    <row r="2539" spans="1:7" x14ac:dyDescent="0.25">
      <c r="A2539" s="118" t="s">
        <v>1732</v>
      </c>
      <c r="B2539" s="75" t="s">
        <v>135</v>
      </c>
      <c r="C2539" s="75"/>
      <c r="D2539" s="75" t="s">
        <v>124</v>
      </c>
      <c r="E2539" s="75">
        <v>9</v>
      </c>
      <c r="F2539" s="119">
        <v>46132.614583333336</v>
      </c>
      <c r="G2539" s="120">
        <v>46132.620833333334</v>
      </c>
    </row>
    <row r="2540" spans="1:7" x14ac:dyDescent="0.25">
      <c r="A2540" s="121" t="s">
        <v>1732</v>
      </c>
      <c r="B2540" s="77" t="s">
        <v>125</v>
      </c>
      <c r="C2540" s="77"/>
      <c r="D2540" s="77" t="s">
        <v>122</v>
      </c>
      <c r="E2540" s="77">
        <v>111</v>
      </c>
      <c r="F2540" s="122">
        <v>46132.620833333334</v>
      </c>
      <c r="G2540" s="123">
        <v>46132.697916666664</v>
      </c>
    </row>
    <row r="2541" spans="1:7" x14ac:dyDescent="0.25">
      <c r="A2541" s="118" t="s">
        <v>1732</v>
      </c>
      <c r="B2541" s="75" t="s">
        <v>134</v>
      </c>
      <c r="C2541" s="75"/>
      <c r="D2541" s="75" t="s">
        <v>122</v>
      </c>
      <c r="E2541" s="75">
        <v>13</v>
      </c>
      <c r="F2541" s="119">
        <v>46132.697916666664</v>
      </c>
      <c r="G2541" s="120">
        <v>46132.706944444442</v>
      </c>
    </row>
    <row r="2542" spans="1:7" x14ac:dyDescent="0.25">
      <c r="A2542" s="121" t="s">
        <v>1732</v>
      </c>
      <c r="B2542" s="77" t="s">
        <v>135</v>
      </c>
      <c r="C2542" s="77"/>
      <c r="D2542" s="77" t="s">
        <v>124</v>
      </c>
      <c r="E2542" s="77">
        <v>8</v>
      </c>
      <c r="F2542" s="122">
        <v>46132.706944444442</v>
      </c>
      <c r="G2542" s="123">
        <v>46132.712500000001</v>
      </c>
    </row>
    <row r="2543" spans="1:7" x14ac:dyDescent="0.25">
      <c r="A2543" s="118" t="s">
        <v>1732</v>
      </c>
      <c r="B2543" s="75" t="s">
        <v>125</v>
      </c>
      <c r="C2543" s="75"/>
      <c r="D2543" s="75" t="s">
        <v>122</v>
      </c>
      <c r="E2543" s="75">
        <v>114</v>
      </c>
      <c r="F2543" s="119">
        <v>46132.712500000001</v>
      </c>
      <c r="G2543" s="120">
        <v>46132.791666666664</v>
      </c>
    </row>
    <row r="2544" spans="1:7" x14ac:dyDescent="0.25">
      <c r="A2544" s="121" t="s">
        <v>1732</v>
      </c>
      <c r="B2544" s="77" t="s">
        <v>123</v>
      </c>
      <c r="C2544" s="77"/>
      <c r="D2544" s="77" t="s">
        <v>124</v>
      </c>
      <c r="E2544" s="77">
        <v>60</v>
      </c>
      <c r="F2544" s="122">
        <v>46132.791666666664</v>
      </c>
      <c r="G2544" s="123">
        <v>46132.833333333336</v>
      </c>
    </row>
    <row r="2545" spans="1:7" x14ac:dyDescent="0.25">
      <c r="A2545" s="118" t="s">
        <v>1732</v>
      </c>
      <c r="B2545" s="75" t="s">
        <v>125</v>
      </c>
      <c r="C2545" s="75"/>
      <c r="D2545" s="75" t="s">
        <v>122</v>
      </c>
      <c r="E2545" s="75">
        <v>90</v>
      </c>
      <c r="F2545" s="119">
        <v>46133.4375</v>
      </c>
      <c r="G2545" s="120">
        <v>46133.5</v>
      </c>
    </row>
    <row r="2546" spans="1:7" x14ac:dyDescent="0.25">
      <c r="A2546" s="121" t="s">
        <v>1732</v>
      </c>
      <c r="B2546" s="77" t="s">
        <v>134</v>
      </c>
      <c r="C2546" s="77"/>
      <c r="D2546" s="77" t="s">
        <v>122</v>
      </c>
      <c r="E2546" s="77">
        <v>15</v>
      </c>
      <c r="F2546" s="122">
        <v>46133.5</v>
      </c>
      <c r="G2546" s="123">
        <v>46133.510416666664</v>
      </c>
    </row>
    <row r="2547" spans="1:7" x14ac:dyDescent="0.25">
      <c r="A2547" s="118" t="s">
        <v>1732</v>
      </c>
      <c r="B2547" s="75" t="s">
        <v>125</v>
      </c>
      <c r="C2547" s="75"/>
      <c r="D2547" s="75" t="s">
        <v>122</v>
      </c>
      <c r="E2547" s="75">
        <v>165</v>
      </c>
      <c r="F2547" s="119">
        <v>46133.510416666664</v>
      </c>
      <c r="G2547" s="120">
        <v>46133.625</v>
      </c>
    </row>
    <row r="2548" spans="1:7" x14ac:dyDescent="0.25">
      <c r="A2548" s="121" t="s">
        <v>1732</v>
      </c>
      <c r="B2548" s="77" t="s">
        <v>126</v>
      </c>
      <c r="C2548" s="77"/>
      <c r="D2548" s="77" t="s">
        <v>124</v>
      </c>
      <c r="E2548" s="77">
        <v>30</v>
      </c>
      <c r="F2548" s="122">
        <v>46133.625</v>
      </c>
      <c r="G2548" s="123">
        <v>46133.645833333336</v>
      </c>
    </row>
    <row r="2549" spans="1:7" x14ac:dyDescent="0.25">
      <c r="A2549" s="118" t="s">
        <v>1732</v>
      </c>
      <c r="B2549" s="75" t="s">
        <v>125</v>
      </c>
      <c r="C2549" s="75"/>
      <c r="D2549" s="75" t="s">
        <v>122</v>
      </c>
      <c r="E2549" s="75">
        <v>2</v>
      </c>
      <c r="F2549" s="119">
        <v>46133.645833333336</v>
      </c>
      <c r="G2549" s="120">
        <v>46133.647222222222</v>
      </c>
    </row>
    <row r="2550" spans="1:7" x14ac:dyDescent="0.25">
      <c r="A2550" s="121" t="s">
        <v>1732</v>
      </c>
      <c r="B2550" s="77" t="s">
        <v>135</v>
      </c>
      <c r="C2550" s="77"/>
      <c r="D2550" s="77" t="s">
        <v>124</v>
      </c>
      <c r="E2550" s="77">
        <v>10</v>
      </c>
      <c r="F2550" s="122">
        <v>46133.647222222222</v>
      </c>
      <c r="G2550" s="123">
        <v>46133.654166666667</v>
      </c>
    </row>
    <row r="2551" spans="1:7" x14ac:dyDescent="0.25">
      <c r="A2551" s="118" t="s">
        <v>1732</v>
      </c>
      <c r="B2551" s="75" t="s">
        <v>125</v>
      </c>
      <c r="C2551" s="75"/>
      <c r="D2551" s="75" t="s">
        <v>122</v>
      </c>
      <c r="E2551" s="75">
        <v>32</v>
      </c>
      <c r="F2551" s="119">
        <v>46133.654166666667</v>
      </c>
      <c r="G2551" s="120">
        <v>46133.676388888889</v>
      </c>
    </row>
    <row r="2552" spans="1:7" x14ac:dyDescent="0.25">
      <c r="A2552" s="121" t="s">
        <v>1732</v>
      </c>
      <c r="B2552" s="77" t="s">
        <v>135</v>
      </c>
      <c r="C2552" s="77"/>
      <c r="D2552" s="77" t="s">
        <v>124</v>
      </c>
      <c r="E2552" s="77">
        <v>7</v>
      </c>
      <c r="F2552" s="122">
        <v>46133.676388888889</v>
      </c>
      <c r="G2552" s="123">
        <v>46133.681250000001</v>
      </c>
    </row>
    <row r="2553" spans="1:7" x14ac:dyDescent="0.25">
      <c r="A2553" s="118" t="s">
        <v>1732</v>
      </c>
      <c r="B2553" s="75" t="s">
        <v>125</v>
      </c>
      <c r="C2553" s="75"/>
      <c r="D2553" s="75" t="s">
        <v>122</v>
      </c>
      <c r="E2553" s="75">
        <v>39</v>
      </c>
      <c r="F2553" s="119">
        <v>46133.681250000001</v>
      </c>
      <c r="G2553" s="120">
        <v>46133.708333333336</v>
      </c>
    </row>
    <row r="2554" spans="1:7" x14ac:dyDescent="0.25">
      <c r="A2554" s="121" t="s">
        <v>1732</v>
      </c>
      <c r="B2554" s="77" t="s">
        <v>134</v>
      </c>
      <c r="C2554" s="77"/>
      <c r="D2554" s="77" t="s">
        <v>122</v>
      </c>
      <c r="E2554" s="77">
        <v>15</v>
      </c>
      <c r="F2554" s="122">
        <v>46133.708333333336</v>
      </c>
      <c r="G2554" s="123">
        <v>46133.71875</v>
      </c>
    </row>
    <row r="2555" spans="1:7" x14ac:dyDescent="0.25">
      <c r="A2555" s="118" t="s">
        <v>1732</v>
      </c>
      <c r="B2555" s="75" t="s">
        <v>125</v>
      </c>
      <c r="C2555" s="75"/>
      <c r="D2555" s="75" t="s">
        <v>122</v>
      </c>
      <c r="E2555" s="75">
        <v>105</v>
      </c>
      <c r="F2555" s="119">
        <v>46133.71875</v>
      </c>
      <c r="G2555" s="120">
        <v>46133.791666666664</v>
      </c>
    </row>
    <row r="2556" spans="1:7" x14ac:dyDescent="0.25">
      <c r="A2556" s="121" t="s">
        <v>1732</v>
      </c>
      <c r="B2556" s="77" t="s">
        <v>123</v>
      </c>
      <c r="C2556" s="77"/>
      <c r="D2556" s="77" t="s">
        <v>124</v>
      </c>
      <c r="E2556" s="77">
        <v>60</v>
      </c>
      <c r="F2556" s="122">
        <v>46133.791666666664</v>
      </c>
      <c r="G2556" s="123">
        <v>46133.833333333336</v>
      </c>
    </row>
    <row r="2557" spans="1:7" x14ac:dyDescent="0.25">
      <c r="A2557" s="118" t="s">
        <v>1732</v>
      </c>
      <c r="B2557" s="75" t="s">
        <v>133</v>
      </c>
      <c r="C2557" s="75"/>
      <c r="D2557" s="75" t="s">
        <v>124</v>
      </c>
      <c r="E2557" s="75">
        <v>8</v>
      </c>
      <c r="F2557" s="119">
        <v>46134.4375</v>
      </c>
      <c r="G2557" s="120">
        <v>46134.443055555559</v>
      </c>
    </row>
    <row r="2558" spans="1:7" x14ac:dyDescent="0.25">
      <c r="A2558" s="121" t="s">
        <v>1732</v>
      </c>
      <c r="B2558" s="77" t="s">
        <v>125</v>
      </c>
      <c r="C2558" s="77"/>
      <c r="D2558" s="77" t="s">
        <v>122</v>
      </c>
      <c r="E2558" s="77">
        <v>16</v>
      </c>
      <c r="F2558" s="122">
        <v>46134.443055555559</v>
      </c>
      <c r="G2558" s="123">
        <v>46134.45416666667</v>
      </c>
    </row>
    <row r="2559" spans="1:7" x14ac:dyDescent="0.25">
      <c r="A2559" s="118" t="s">
        <v>1732</v>
      </c>
      <c r="B2559" s="75" t="s">
        <v>137</v>
      </c>
      <c r="C2559" s="75" t="s">
        <v>8751</v>
      </c>
      <c r="D2559" s="75" t="s">
        <v>122</v>
      </c>
      <c r="E2559" s="75">
        <v>26</v>
      </c>
      <c r="F2559" s="119">
        <v>46134.45416666667</v>
      </c>
      <c r="G2559" s="120">
        <v>46134.472222222219</v>
      </c>
    </row>
    <row r="2560" spans="1:7" x14ac:dyDescent="0.25">
      <c r="A2560" s="121" t="s">
        <v>1732</v>
      </c>
      <c r="B2560" s="77" t="s">
        <v>153</v>
      </c>
      <c r="C2560" s="77" t="s">
        <v>8752</v>
      </c>
      <c r="D2560" s="77" t="s">
        <v>124</v>
      </c>
      <c r="E2560" s="77">
        <v>55</v>
      </c>
      <c r="F2560" s="122">
        <v>46134.472222222219</v>
      </c>
      <c r="G2560" s="123">
        <v>46134.510416666664</v>
      </c>
    </row>
    <row r="2561" spans="1:7" x14ac:dyDescent="0.25">
      <c r="A2561" s="118" t="s">
        <v>1732</v>
      </c>
      <c r="B2561" s="75" t="s">
        <v>125</v>
      </c>
      <c r="C2561" s="75"/>
      <c r="D2561" s="75" t="s">
        <v>122</v>
      </c>
      <c r="E2561" s="75">
        <v>15</v>
      </c>
      <c r="F2561" s="119">
        <v>46134.510416666664</v>
      </c>
      <c r="G2561" s="120">
        <v>46134.520833333336</v>
      </c>
    </row>
    <row r="2562" spans="1:7" x14ac:dyDescent="0.25">
      <c r="A2562" s="121" t="s">
        <v>1732</v>
      </c>
      <c r="B2562" s="77" t="s">
        <v>134</v>
      </c>
      <c r="C2562" s="77"/>
      <c r="D2562" s="77" t="s">
        <v>122</v>
      </c>
      <c r="E2562" s="77">
        <v>15</v>
      </c>
      <c r="F2562" s="122">
        <v>46134.520833333336</v>
      </c>
      <c r="G2562" s="123">
        <v>46134.53125</v>
      </c>
    </row>
    <row r="2563" spans="1:7" x14ac:dyDescent="0.25">
      <c r="A2563" s="118" t="s">
        <v>1732</v>
      </c>
      <c r="B2563" s="75" t="s">
        <v>125</v>
      </c>
      <c r="C2563" s="75"/>
      <c r="D2563" s="75" t="s">
        <v>122</v>
      </c>
      <c r="E2563" s="75">
        <v>150</v>
      </c>
      <c r="F2563" s="119">
        <v>46134.53125</v>
      </c>
      <c r="G2563" s="120">
        <v>46134.635416666664</v>
      </c>
    </row>
    <row r="2564" spans="1:7" x14ac:dyDescent="0.25">
      <c r="A2564" s="121" t="s">
        <v>1732</v>
      </c>
      <c r="B2564" s="77" t="s">
        <v>126</v>
      </c>
      <c r="C2564" s="77"/>
      <c r="D2564" s="77" t="s">
        <v>124</v>
      </c>
      <c r="E2564" s="77">
        <v>24</v>
      </c>
      <c r="F2564" s="122">
        <v>46134.635416666664</v>
      </c>
      <c r="G2564" s="123">
        <v>46134.652083333334</v>
      </c>
    </row>
    <row r="2565" spans="1:7" x14ac:dyDescent="0.25">
      <c r="A2565" s="118" t="s">
        <v>1732</v>
      </c>
      <c r="B2565" s="75" t="s">
        <v>135</v>
      </c>
      <c r="C2565" s="75"/>
      <c r="D2565" s="75" t="s">
        <v>124</v>
      </c>
      <c r="E2565" s="75">
        <v>9</v>
      </c>
      <c r="F2565" s="119">
        <v>46134.652083333334</v>
      </c>
      <c r="G2565" s="120">
        <v>46134.658333333333</v>
      </c>
    </row>
    <row r="2566" spans="1:7" x14ac:dyDescent="0.25">
      <c r="A2566" s="121" t="s">
        <v>1732</v>
      </c>
      <c r="B2566" s="77" t="s">
        <v>125</v>
      </c>
      <c r="C2566" s="77"/>
      <c r="D2566" s="77" t="s">
        <v>122</v>
      </c>
      <c r="E2566" s="77">
        <v>87</v>
      </c>
      <c r="F2566" s="122">
        <v>46134.658333333333</v>
      </c>
      <c r="G2566" s="123">
        <v>46134.71875</v>
      </c>
    </row>
    <row r="2567" spans="1:7" x14ac:dyDescent="0.25">
      <c r="A2567" s="118" t="s">
        <v>1732</v>
      </c>
      <c r="B2567" s="75" t="s">
        <v>134</v>
      </c>
      <c r="C2567" s="75"/>
      <c r="D2567" s="75" t="s">
        <v>122</v>
      </c>
      <c r="E2567" s="75">
        <v>15</v>
      </c>
      <c r="F2567" s="119">
        <v>46134.71875</v>
      </c>
      <c r="G2567" s="120">
        <v>46134.729166666664</v>
      </c>
    </row>
    <row r="2568" spans="1:7" x14ac:dyDescent="0.25">
      <c r="A2568" s="121" t="s">
        <v>1732</v>
      </c>
      <c r="B2568" s="77" t="s">
        <v>125</v>
      </c>
      <c r="C2568" s="77"/>
      <c r="D2568" s="77" t="s">
        <v>122</v>
      </c>
      <c r="E2568" s="77">
        <v>13</v>
      </c>
      <c r="F2568" s="122">
        <v>46134.729166666664</v>
      </c>
      <c r="G2568" s="123">
        <v>46134.738194444442</v>
      </c>
    </row>
    <row r="2569" spans="1:7" x14ac:dyDescent="0.25">
      <c r="A2569" s="118" t="s">
        <v>1732</v>
      </c>
      <c r="B2569" s="75" t="s">
        <v>135</v>
      </c>
      <c r="C2569" s="75"/>
      <c r="D2569" s="75" t="s">
        <v>124</v>
      </c>
      <c r="E2569" s="75">
        <v>7</v>
      </c>
      <c r="F2569" s="119">
        <v>46134.738194444442</v>
      </c>
      <c r="G2569" s="120">
        <v>46134.743055555555</v>
      </c>
    </row>
    <row r="2570" spans="1:7" x14ac:dyDescent="0.25">
      <c r="A2570" s="121" t="s">
        <v>1732</v>
      </c>
      <c r="B2570" s="77" t="s">
        <v>125</v>
      </c>
      <c r="C2570" s="77"/>
      <c r="D2570" s="77" t="s">
        <v>122</v>
      </c>
      <c r="E2570" s="77">
        <v>70</v>
      </c>
      <c r="F2570" s="122">
        <v>46134.743055555555</v>
      </c>
      <c r="G2570" s="123">
        <v>46134.791666666664</v>
      </c>
    </row>
    <row r="2571" spans="1:7" x14ac:dyDescent="0.25">
      <c r="A2571" s="118" t="s">
        <v>1732</v>
      </c>
      <c r="B2571" s="75" t="s">
        <v>123</v>
      </c>
      <c r="C2571" s="75"/>
      <c r="D2571" s="75" t="s">
        <v>124</v>
      </c>
      <c r="E2571" s="75">
        <v>60</v>
      </c>
      <c r="F2571" s="119">
        <v>46134.791666666664</v>
      </c>
      <c r="G2571" s="120">
        <v>46134.833333333336</v>
      </c>
    </row>
    <row r="2572" spans="1:7" x14ac:dyDescent="0.25">
      <c r="A2572" s="121" t="s">
        <v>1732</v>
      </c>
      <c r="B2572" s="77" t="s">
        <v>133</v>
      </c>
      <c r="C2572" s="77"/>
      <c r="D2572" s="77" t="s">
        <v>124</v>
      </c>
      <c r="E2572" s="77">
        <v>10</v>
      </c>
      <c r="F2572" s="122">
        <v>46135.4375</v>
      </c>
      <c r="G2572" s="123">
        <v>46135.444444444445</v>
      </c>
    </row>
    <row r="2573" spans="1:7" x14ac:dyDescent="0.25">
      <c r="A2573" s="118" t="s">
        <v>1732</v>
      </c>
      <c r="B2573" s="75" t="s">
        <v>125</v>
      </c>
      <c r="C2573" s="75"/>
      <c r="D2573" s="75" t="s">
        <v>122</v>
      </c>
      <c r="E2573" s="75">
        <v>80</v>
      </c>
      <c r="F2573" s="119">
        <v>46135.444444444445</v>
      </c>
      <c r="G2573" s="120">
        <v>46135.5</v>
      </c>
    </row>
    <row r="2574" spans="1:7" x14ac:dyDescent="0.25">
      <c r="A2574" s="121" t="s">
        <v>1732</v>
      </c>
      <c r="B2574" s="77" t="s">
        <v>134</v>
      </c>
      <c r="C2574" s="77"/>
      <c r="D2574" s="77" t="s">
        <v>122</v>
      </c>
      <c r="E2574" s="77">
        <v>15</v>
      </c>
      <c r="F2574" s="122">
        <v>46135.5</v>
      </c>
      <c r="G2574" s="123">
        <v>46135.510416666664</v>
      </c>
    </row>
    <row r="2575" spans="1:7" x14ac:dyDescent="0.25">
      <c r="A2575" s="118" t="s">
        <v>1732</v>
      </c>
      <c r="B2575" s="75" t="s">
        <v>125</v>
      </c>
      <c r="C2575" s="75"/>
      <c r="D2575" s="75" t="s">
        <v>122</v>
      </c>
      <c r="E2575" s="75">
        <v>1</v>
      </c>
      <c r="F2575" s="119">
        <v>46135.510416666664</v>
      </c>
      <c r="G2575" s="120">
        <v>46135.511111111111</v>
      </c>
    </row>
    <row r="2576" spans="1:7" x14ac:dyDescent="0.25">
      <c r="A2576" s="121" t="s">
        <v>1732</v>
      </c>
      <c r="B2576" s="77" t="s">
        <v>135</v>
      </c>
      <c r="C2576" s="77"/>
      <c r="D2576" s="77" t="s">
        <v>124</v>
      </c>
      <c r="E2576" s="77">
        <v>5</v>
      </c>
      <c r="F2576" s="122">
        <v>46135.511111111111</v>
      </c>
      <c r="G2576" s="123">
        <v>46135.51458333333</v>
      </c>
    </row>
    <row r="2577" spans="1:7" x14ac:dyDescent="0.25">
      <c r="A2577" s="118" t="s">
        <v>1732</v>
      </c>
      <c r="B2577" s="75" t="s">
        <v>125</v>
      </c>
      <c r="C2577" s="75"/>
      <c r="D2577" s="75" t="s">
        <v>122</v>
      </c>
      <c r="E2577" s="75">
        <v>7</v>
      </c>
      <c r="F2577" s="119">
        <v>46135.51458333333</v>
      </c>
      <c r="G2577" s="120">
        <v>46135.519444444442</v>
      </c>
    </row>
    <row r="2578" spans="1:7" x14ac:dyDescent="0.25">
      <c r="A2578" s="121" t="s">
        <v>1732</v>
      </c>
      <c r="B2578" s="77" t="s">
        <v>135</v>
      </c>
      <c r="C2578" s="77"/>
      <c r="D2578" s="77" t="s">
        <v>124</v>
      </c>
      <c r="E2578" s="77">
        <v>16</v>
      </c>
      <c r="F2578" s="122">
        <v>46135.519444444442</v>
      </c>
      <c r="G2578" s="123">
        <v>46135.530555555553</v>
      </c>
    </row>
    <row r="2579" spans="1:7" x14ac:dyDescent="0.25">
      <c r="A2579" s="118" t="s">
        <v>1732</v>
      </c>
      <c r="B2579" s="75" t="s">
        <v>125</v>
      </c>
      <c r="C2579" s="75"/>
      <c r="D2579" s="75" t="s">
        <v>122</v>
      </c>
      <c r="E2579" s="75">
        <v>73</v>
      </c>
      <c r="F2579" s="119">
        <v>46135.530555555553</v>
      </c>
      <c r="G2579" s="120">
        <v>46135.581250000003</v>
      </c>
    </row>
    <row r="2580" spans="1:7" x14ac:dyDescent="0.25">
      <c r="A2580" s="121" t="s">
        <v>1732</v>
      </c>
      <c r="B2580" s="77" t="s">
        <v>153</v>
      </c>
      <c r="C2580" s="77" t="s">
        <v>8753</v>
      </c>
      <c r="D2580" s="77" t="s">
        <v>124</v>
      </c>
      <c r="E2580" s="77">
        <v>15</v>
      </c>
      <c r="F2580" s="122">
        <v>46135.581250000003</v>
      </c>
      <c r="G2580" s="123">
        <v>46135.591666666667</v>
      </c>
    </row>
    <row r="2581" spans="1:7" x14ac:dyDescent="0.25">
      <c r="A2581" s="118" t="s">
        <v>1732</v>
      </c>
      <c r="B2581" s="75" t="s">
        <v>127</v>
      </c>
      <c r="C2581" s="75" t="s">
        <v>8754</v>
      </c>
      <c r="D2581" s="75" t="s">
        <v>124</v>
      </c>
      <c r="E2581" s="75">
        <v>288</v>
      </c>
      <c r="F2581" s="119">
        <v>46135.591666666667</v>
      </c>
      <c r="G2581" s="120">
        <v>46135.791666666664</v>
      </c>
    </row>
    <row r="2582" spans="1:7" x14ac:dyDescent="0.25">
      <c r="A2582" s="121" t="s">
        <v>1732</v>
      </c>
      <c r="B2582" s="77" t="s">
        <v>123</v>
      </c>
      <c r="C2582" s="77"/>
      <c r="D2582" s="77" t="s">
        <v>124</v>
      </c>
      <c r="E2582" s="77">
        <v>60</v>
      </c>
      <c r="F2582" s="122">
        <v>46135.791666666664</v>
      </c>
      <c r="G2582" s="123">
        <v>46135.833333333336</v>
      </c>
    </row>
    <row r="2583" spans="1:7" x14ac:dyDescent="0.25">
      <c r="A2583" s="118" t="s">
        <v>1732</v>
      </c>
      <c r="B2583" s="75" t="s">
        <v>121</v>
      </c>
      <c r="C2583" s="75"/>
      <c r="D2583" s="75" t="s">
        <v>122</v>
      </c>
      <c r="E2583" s="75">
        <v>510</v>
      </c>
      <c r="F2583" s="119">
        <v>46136.4375</v>
      </c>
      <c r="G2583" s="120">
        <v>46136.791666666664</v>
      </c>
    </row>
    <row r="2584" spans="1:7" x14ac:dyDescent="0.25">
      <c r="A2584" s="121" t="s">
        <v>1732</v>
      </c>
      <c r="B2584" s="77" t="s">
        <v>123</v>
      </c>
      <c r="C2584" s="77"/>
      <c r="D2584" s="77" t="s">
        <v>124</v>
      </c>
      <c r="E2584" s="77">
        <v>60</v>
      </c>
      <c r="F2584" s="122">
        <v>46136.791666666664</v>
      </c>
      <c r="G2584" s="123">
        <v>46136.833333333336</v>
      </c>
    </row>
    <row r="2585" spans="1:7" x14ac:dyDescent="0.25">
      <c r="A2585" s="118" t="s">
        <v>1732</v>
      </c>
      <c r="B2585" s="75" t="s">
        <v>125</v>
      </c>
      <c r="C2585" s="75"/>
      <c r="D2585" s="75" t="s">
        <v>122</v>
      </c>
      <c r="E2585" s="75">
        <v>75</v>
      </c>
      <c r="F2585" s="119">
        <v>46139.4375</v>
      </c>
      <c r="G2585" s="120">
        <v>46139.489583333336</v>
      </c>
    </row>
    <row r="2586" spans="1:7" x14ac:dyDescent="0.25">
      <c r="A2586" s="121" t="s">
        <v>1732</v>
      </c>
      <c r="B2586" s="77" t="s">
        <v>134</v>
      </c>
      <c r="C2586" s="77"/>
      <c r="D2586" s="77" t="s">
        <v>122</v>
      </c>
      <c r="E2586" s="77">
        <v>15</v>
      </c>
      <c r="F2586" s="122">
        <v>46139.489583333336</v>
      </c>
      <c r="G2586" s="123">
        <v>46139.5</v>
      </c>
    </row>
    <row r="2587" spans="1:7" x14ac:dyDescent="0.25">
      <c r="A2587" s="118" t="s">
        <v>1732</v>
      </c>
      <c r="B2587" s="75" t="s">
        <v>125</v>
      </c>
      <c r="C2587" s="75"/>
      <c r="D2587" s="75" t="s">
        <v>122</v>
      </c>
      <c r="E2587" s="75">
        <v>150</v>
      </c>
      <c r="F2587" s="119">
        <v>46139.5</v>
      </c>
      <c r="G2587" s="120">
        <v>46139.604166666664</v>
      </c>
    </row>
    <row r="2588" spans="1:7" x14ac:dyDescent="0.25">
      <c r="A2588" s="121" t="s">
        <v>1732</v>
      </c>
      <c r="B2588" s="77" t="s">
        <v>126</v>
      </c>
      <c r="C2588" s="77"/>
      <c r="D2588" s="77" t="s">
        <v>124</v>
      </c>
      <c r="E2588" s="77">
        <v>30</v>
      </c>
      <c r="F2588" s="122">
        <v>46139.604166666664</v>
      </c>
      <c r="G2588" s="123">
        <v>46139.625</v>
      </c>
    </row>
    <row r="2589" spans="1:7" x14ac:dyDescent="0.25">
      <c r="A2589" s="118" t="s">
        <v>1732</v>
      </c>
      <c r="B2589" s="75" t="s">
        <v>125</v>
      </c>
      <c r="C2589" s="75"/>
      <c r="D2589" s="75" t="s">
        <v>122</v>
      </c>
      <c r="E2589" s="75">
        <v>45</v>
      </c>
      <c r="F2589" s="119">
        <v>46139.625</v>
      </c>
      <c r="G2589" s="120">
        <v>46139.65625</v>
      </c>
    </row>
    <row r="2590" spans="1:7" x14ac:dyDescent="0.25">
      <c r="A2590" s="121" t="s">
        <v>1732</v>
      </c>
      <c r="B2590" s="77" t="s">
        <v>135</v>
      </c>
      <c r="C2590" s="77"/>
      <c r="D2590" s="77" t="s">
        <v>124</v>
      </c>
      <c r="E2590" s="77">
        <v>10</v>
      </c>
      <c r="F2590" s="122">
        <v>46139.65625</v>
      </c>
      <c r="G2590" s="123">
        <v>46139.663194444445</v>
      </c>
    </row>
    <row r="2591" spans="1:7" x14ac:dyDescent="0.25">
      <c r="A2591" s="118" t="s">
        <v>1732</v>
      </c>
      <c r="B2591" s="75" t="s">
        <v>125</v>
      </c>
      <c r="C2591" s="75"/>
      <c r="D2591" s="75" t="s">
        <v>122</v>
      </c>
      <c r="E2591" s="75">
        <v>50</v>
      </c>
      <c r="F2591" s="119">
        <v>46139.663194444445</v>
      </c>
      <c r="G2591" s="120">
        <v>46139.697916666664</v>
      </c>
    </row>
    <row r="2592" spans="1:7" x14ac:dyDescent="0.25">
      <c r="A2592" s="121" t="s">
        <v>1732</v>
      </c>
      <c r="B2592" s="77" t="s">
        <v>134</v>
      </c>
      <c r="C2592" s="77"/>
      <c r="D2592" s="77" t="s">
        <v>122</v>
      </c>
      <c r="E2592" s="77">
        <v>15</v>
      </c>
      <c r="F2592" s="122">
        <v>46139.697916666664</v>
      </c>
      <c r="G2592" s="123">
        <v>46139.708333333336</v>
      </c>
    </row>
    <row r="2593" spans="1:7" x14ac:dyDescent="0.25">
      <c r="A2593" s="118" t="s">
        <v>1732</v>
      </c>
      <c r="B2593" s="75" t="s">
        <v>125</v>
      </c>
      <c r="C2593" s="75"/>
      <c r="D2593" s="75" t="s">
        <v>122</v>
      </c>
      <c r="E2593" s="75">
        <v>120</v>
      </c>
      <c r="F2593" s="119">
        <v>46139.708333333336</v>
      </c>
      <c r="G2593" s="120">
        <v>46139.791666666664</v>
      </c>
    </row>
    <row r="2594" spans="1:7" x14ac:dyDescent="0.25">
      <c r="A2594" s="121" t="s">
        <v>1732</v>
      </c>
      <c r="B2594" s="77" t="s">
        <v>123</v>
      </c>
      <c r="C2594" s="77"/>
      <c r="D2594" s="77" t="s">
        <v>124</v>
      </c>
      <c r="E2594" s="77">
        <v>60</v>
      </c>
      <c r="F2594" s="122">
        <v>46139.791666666664</v>
      </c>
      <c r="G2594" s="123">
        <v>46139.833333333336</v>
      </c>
    </row>
    <row r="2595" spans="1:7" x14ac:dyDescent="0.25">
      <c r="A2595" s="118" t="s">
        <v>1732</v>
      </c>
      <c r="B2595" s="75" t="s">
        <v>133</v>
      </c>
      <c r="C2595" s="75"/>
      <c r="D2595" s="75" t="s">
        <v>124</v>
      </c>
      <c r="E2595" s="75">
        <v>20</v>
      </c>
      <c r="F2595" s="119">
        <v>46140.4375</v>
      </c>
      <c r="G2595" s="120">
        <v>46140.451388888891</v>
      </c>
    </row>
    <row r="2596" spans="1:7" x14ac:dyDescent="0.25">
      <c r="A2596" s="121" t="s">
        <v>1732</v>
      </c>
      <c r="B2596" s="77" t="s">
        <v>125</v>
      </c>
      <c r="C2596" s="77"/>
      <c r="D2596" s="77" t="s">
        <v>122</v>
      </c>
      <c r="E2596" s="77">
        <v>26</v>
      </c>
      <c r="F2596" s="122">
        <v>46140.451388888891</v>
      </c>
      <c r="G2596" s="123">
        <v>46140.469444444447</v>
      </c>
    </row>
    <row r="2597" spans="1:7" x14ac:dyDescent="0.25">
      <c r="A2597" s="118" t="s">
        <v>1732</v>
      </c>
      <c r="B2597" s="75" t="s">
        <v>135</v>
      </c>
      <c r="C2597" s="75"/>
      <c r="D2597" s="75" t="s">
        <v>124</v>
      </c>
      <c r="E2597" s="75">
        <v>18</v>
      </c>
      <c r="F2597" s="119">
        <v>46140.469444444447</v>
      </c>
      <c r="G2597" s="120">
        <v>46140.481944444444</v>
      </c>
    </row>
    <row r="2598" spans="1:7" x14ac:dyDescent="0.25">
      <c r="A2598" s="121" t="s">
        <v>1732</v>
      </c>
      <c r="B2598" s="77" t="s">
        <v>125</v>
      </c>
      <c r="C2598" s="77"/>
      <c r="D2598" s="77" t="s">
        <v>122</v>
      </c>
      <c r="E2598" s="77">
        <v>41</v>
      </c>
      <c r="F2598" s="122">
        <v>46140.481944444444</v>
      </c>
      <c r="G2598" s="123">
        <v>46140.510416666664</v>
      </c>
    </row>
    <row r="2599" spans="1:7" x14ac:dyDescent="0.25">
      <c r="A2599" s="118" t="s">
        <v>1732</v>
      </c>
      <c r="B2599" s="75" t="s">
        <v>134</v>
      </c>
      <c r="C2599" s="75"/>
      <c r="D2599" s="75" t="s">
        <v>122</v>
      </c>
      <c r="E2599" s="75">
        <v>15</v>
      </c>
      <c r="F2599" s="119">
        <v>46140.510416666664</v>
      </c>
      <c r="G2599" s="120">
        <v>46140.520833333336</v>
      </c>
    </row>
    <row r="2600" spans="1:7" x14ac:dyDescent="0.25">
      <c r="A2600" s="121" t="s">
        <v>1732</v>
      </c>
      <c r="B2600" s="77" t="s">
        <v>125</v>
      </c>
      <c r="C2600" s="77"/>
      <c r="D2600" s="77" t="s">
        <v>122</v>
      </c>
      <c r="E2600" s="77">
        <v>5</v>
      </c>
      <c r="F2600" s="122">
        <v>46140.520833333336</v>
      </c>
      <c r="G2600" s="123">
        <v>46140.524305555555</v>
      </c>
    </row>
    <row r="2601" spans="1:7" x14ac:dyDescent="0.25">
      <c r="A2601" s="118" t="s">
        <v>1732</v>
      </c>
      <c r="B2601" s="75" t="s">
        <v>135</v>
      </c>
      <c r="C2601" s="75"/>
      <c r="D2601" s="75" t="s">
        <v>124</v>
      </c>
      <c r="E2601" s="75">
        <v>6</v>
      </c>
      <c r="F2601" s="119">
        <v>46140.524305555555</v>
      </c>
      <c r="G2601" s="120">
        <v>46140.52847222222</v>
      </c>
    </row>
    <row r="2602" spans="1:7" x14ac:dyDescent="0.25">
      <c r="A2602" s="121" t="s">
        <v>1732</v>
      </c>
      <c r="B2602" s="77" t="s">
        <v>125</v>
      </c>
      <c r="C2602" s="77"/>
      <c r="D2602" s="77" t="s">
        <v>122</v>
      </c>
      <c r="E2602" s="77">
        <v>94</v>
      </c>
      <c r="F2602" s="122">
        <v>46140.52847222222</v>
      </c>
      <c r="G2602" s="123">
        <v>46140.59375</v>
      </c>
    </row>
    <row r="2603" spans="1:7" x14ac:dyDescent="0.25">
      <c r="A2603" s="118" t="s">
        <v>1732</v>
      </c>
      <c r="B2603" s="75" t="s">
        <v>126</v>
      </c>
      <c r="C2603" s="75"/>
      <c r="D2603" s="75" t="s">
        <v>124</v>
      </c>
      <c r="E2603" s="75">
        <v>22</v>
      </c>
      <c r="F2603" s="119">
        <v>46140.59375</v>
      </c>
      <c r="G2603" s="120">
        <v>46140.609027777777</v>
      </c>
    </row>
    <row r="2604" spans="1:7" x14ac:dyDescent="0.25">
      <c r="A2604" s="121" t="s">
        <v>1732</v>
      </c>
      <c r="B2604" s="77" t="s">
        <v>135</v>
      </c>
      <c r="C2604" s="77"/>
      <c r="D2604" s="77" t="s">
        <v>124</v>
      </c>
      <c r="E2604" s="77">
        <v>12</v>
      </c>
      <c r="F2604" s="122">
        <v>46140.609027777777</v>
      </c>
      <c r="G2604" s="123">
        <v>46140.617361111108</v>
      </c>
    </row>
    <row r="2605" spans="1:7" x14ac:dyDescent="0.25">
      <c r="A2605" s="118" t="s">
        <v>1732</v>
      </c>
      <c r="B2605" s="75" t="s">
        <v>125</v>
      </c>
      <c r="C2605" s="75"/>
      <c r="D2605" s="75" t="s">
        <v>122</v>
      </c>
      <c r="E2605" s="75">
        <v>116</v>
      </c>
      <c r="F2605" s="119">
        <v>46140.617361111108</v>
      </c>
      <c r="G2605" s="120">
        <v>46140.697916666664</v>
      </c>
    </row>
    <row r="2606" spans="1:7" x14ac:dyDescent="0.25">
      <c r="A2606" s="121" t="s">
        <v>1732</v>
      </c>
      <c r="B2606" s="77" t="s">
        <v>134</v>
      </c>
      <c r="C2606" s="77"/>
      <c r="D2606" s="77" t="s">
        <v>122</v>
      </c>
      <c r="E2606" s="77">
        <v>15</v>
      </c>
      <c r="F2606" s="122">
        <v>46140.697916666664</v>
      </c>
      <c r="G2606" s="123">
        <v>46140.708333333336</v>
      </c>
    </row>
    <row r="2607" spans="1:7" x14ac:dyDescent="0.25">
      <c r="A2607" s="118" t="s">
        <v>1732</v>
      </c>
      <c r="B2607" s="75" t="s">
        <v>125</v>
      </c>
      <c r="C2607" s="75"/>
      <c r="D2607" s="75" t="s">
        <v>122</v>
      </c>
      <c r="E2607" s="75">
        <v>4</v>
      </c>
      <c r="F2607" s="119">
        <v>46140.708333333336</v>
      </c>
      <c r="G2607" s="120">
        <v>46140.711111111108</v>
      </c>
    </row>
    <row r="2608" spans="1:7" x14ac:dyDescent="0.25">
      <c r="A2608" s="121" t="s">
        <v>1732</v>
      </c>
      <c r="B2608" s="77" t="s">
        <v>135</v>
      </c>
      <c r="C2608" s="77"/>
      <c r="D2608" s="77" t="s">
        <v>124</v>
      </c>
      <c r="E2608" s="77">
        <v>16</v>
      </c>
      <c r="F2608" s="122">
        <v>46140.711111111108</v>
      </c>
      <c r="G2608" s="123">
        <v>46140.722222222219</v>
      </c>
    </row>
    <row r="2609" spans="1:7" x14ac:dyDescent="0.25">
      <c r="A2609" s="118" t="s">
        <v>1732</v>
      </c>
      <c r="B2609" s="75" t="s">
        <v>125</v>
      </c>
      <c r="C2609" s="75"/>
      <c r="D2609" s="75" t="s">
        <v>122</v>
      </c>
      <c r="E2609" s="75">
        <v>100</v>
      </c>
      <c r="F2609" s="119">
        <v>46140.722222222219</v>
      </c>
      <c r="G2609" s="120">
        <v>46140.791666666664</v>
      </c>
    </row>
    <row r="2610" spans="1:7" x14ac:dyDescent="0.25">
      <c r="A2610" s="121" t="s">
        <v>1732</v>
      </c>
      <c r="B2610" s="77" t="s">
        <v>123</v>
      </c>
      <c r="C2610" s="77"/>
      <c r="D2610" s="77" t="s">
        <v>124</v>
      </c>
      <c r="E2610" s="77">
        <v>60</v>
      </c>
      <c r="F2610" s="122">
        <v>46140.791666666664</v>
      </c>
      <c r="G2610" s="123">
        <v>46140.833333333336</v>
      </c>
    </row>
    <row r="2611" spans="1:7" x14ac:dyDescent="0.25">
      <c r="A2611" s="118" t="s">
        <v>1732</v>
      </c>
      <c r="B2611" s="75" t="s">
        <v>133</v>
      </c>
      <c r="C2611" s="75"/>
      <c r="D2611" s="75" t="s">
        <v>124</v>
      </c>
      <c r="E2611" s="75">
        <v>7</v>
      </c>
      <c r="F2611" s="119">
        <v>46141.4375</v>
      </c>
      <c r="G2611" s="120">
        <v>46141.442361111112</v>
      </c>
    </row>
    <row r="2612" spans="1:7" x14ac:dyDescent="0.25">
      <c r="A2612" s="121" t="s">
        <v>1732</v>
      </c>
      <c r="B2612" s="77" t="s">
        <v>125</v>
      </c>
      <c r="C2612" s="77"/>
      <c r="D2612" s="77" t="s">
        <v>122</v>
      </c>
      <c r="E2612" s="77">
        <v>68</v>
      </c>
      <c r="F2612" s="122">
        <v>46141.442361111112</v>
      </c>
      <c r="G2612" s="123">
        <v>46141.489583333336</v>
      </c>
    </row>
    <row r="2613" spans="1:7" x14ac:dyDescent="0.25">
      <c r="A2613" s="118" t="s">
        <v>1732</v>
      </c>
      <c r="B2613" s="75" t="s">
        <v>134</v>
      </c>
      <c r="C2613" s="75"/>
      <c r="D2613" s="75" t="s">
        <v>122</v>
      </c>
      <c r="E2613" s="75">
        <v>15</v>
      </c>
      <c r="F2613" s="119">
        <v>46141.489583333336</v>
      </c>
      <c r="G2613" s="120">
        <v>46141.5</v>
      </c>
    </row>
    <row r="2614" spans="1:7" x14ac:dyDescent="0.25">
      <c r="A2614" s="121" t="s">
        <v>1732</v>
      </c>
      <c r="B2614" s="77" t="s">
        <v>125</v>
      </c>
      <c r="C2614" s="77"/>
      <c r="D2614" s="77" t="s">
        <v>122</v>
      </c>
      <c r="E2614" s="77">
        <v>99</v>
      </c>
      <c r="F2614" s="122">
        <v>46141.5</v>
      </c>
      <c r="G2614" s="123">
        <v>46141.568749999999</v>
      </c>
    </row>
    <row r="2615" spans="1:7" x14ac:dyDescent="0.25">
      <c r="A2615" s="118" t="s">
        <v>1732</v>
      </c>
      <c r="B2615" s="75" t="s">
        <v>135</v>
      </c>
      <c r="C2615" s="75"/>
      <c r="D2615" s="75" t="s">
        <v>124</v>
      </c>
      <c r="E2615" s="75">
        <v>9</v>
      </c>
      <c r="F2615" s="119">
        <v>46141.568749999999</v>
      </c>
      <c r="G2615" s="120">
        <v>46141.574999999997</v>
      </c>
    </row>
    <row r="2616" spans="1:7" x14ac:dyDescent="0.25">
      <c r="A2616" s="121" t="s">
        <v>1732</v>
      </c>
      <c r="B2616" s="77" t="s">
        <v>125</v>
      </c>
      <c r="C2616" s="77"/>
      <c r="D2616" s="77" t="s">
        <v>122</v>
      </c>
      <c r="E2616" s="77">
        <v>57</v>
      </c>
      <c r="F2616" s="122">
        <v>46141.574999999997</v>
      </c>
      <c r="G2616" s="123">
        <v>46141.614583333336</v>
      </c>
    </row>
    <row r="2617" spans="1:7" x14ac:dyDescent="0.25">
      <c r="A2617" s="118" t="s">
        <v>1732</v>
      </c>
      <c r="B2617" s="75" t="s">
        <v>126</v>
      </c>
      <c r="C2617" s="75"/>
      <c r="D2617" s="75" t="s">
        <v>124</v>
      </c>
      <c r="E2617" s="75">
        <v>30</v>
      </c>
      <c r="F2617" s="119">
        <v>46141.614583333336</v>
      </c>
      <c r="G2617" s="120">
        <v>46141.635416666664</v>
      </c>
    </row>
    <row r="2618" spans="1:7" x14ac:dyDescent="0.25">
      <c r="A2618" s="121" t="s">
        <v>1732</v>
      </c>
      <c r="B2618" s="77" t="s">
        <v>125</v>
      </c>
      <c r="C2618" s="77"/>
      <c r="D2618" s="77" t="s">
        <v>122</v>
      </c>
      <c r="E2618" s="77">
        <v>90</v>
      </c>
      <c r="F2618" s="122">
        <v>46141.635416666664</v>
      </c>
      <c r="G2618" s="123">
        <v>46141.697916666664</v>
      </c>
    </row>
    <row r="2619" spans="1:7" x14ac:dyDescent="0.25">
      <c r="A2619" s="118" t="s">
        <v>1732</v>
      </c>
      <c r="B2619" s="75" t="s">
        <v>134</v>
      </c>
      <c r="C2619" s="75"/>
      <c r="D2619" s="75" t="s">
        <v>122</v>
      </c>
      <c r="E2619" s="75">
        <v>15</v>
      </c>
      <c r="F2619" s="119">
        <v>46141.697916666664</v>
      </c>
      <c r="G2619" s="120">
        <v>46141.708333333336</v>
      </c>
    </row>
    <row r="2620" spans="1:7" x14ac:dyDescent="0.25">
      <c r="A2620" s="121" t="s">
        <v>1732</v>
      </c>
      <c r="B2620" s="77" t="s">
        <v>125</v>
      </c>
      <c r="C2620" s="77"/>
      <c r="D2620" s="77" t="s">
        <v>122</v>
      </c>
      <c r="E2620" s="77">
        <v>8</v>
      </c>
      <c r="F2620" s="122">
        <v>46141.708333333336</v>
      </c>
      <c r="G2620" s="123">
        <v>46141.713888888888</v>
      </c>
    </row>
    <row r="2621" spans="1:7" x14ac:dyDescent="0.25">
      <c r="A2621" s="118" t="s">
        <v>1732</v>
      </c>
      <c r="B2621" s="75" t="s">
        <v>135</v>
      </c>
      <c r="C2621" s="75"/>
      <c r="D2621" s="75" t="s">
        <v>124</v>
      </c>
      <c r="E2621" s="75">
        <v>28</v>
      </c>
      <c r="F2621" s="119">
        <v>46141.713888888888</v>
      </c>
      <c r="G2621" s="120">
        <v>46141.73333333333</v>
      </c>
    </row>
    <row r="2622" spans="1:7" x14ac:dyDescent="0.25">
      <c r="A2622" s="121" t="s">
        <v>1732</v>
      </c>
      <c r="B2622" s="77" t="s">
        <v>125</v>
      </c>
      <c r="C2622" s="77"/>
      <c r="D2622" s="77" t="s">
        <v>122</v>
      </c>
      <c r="E2622" s="77">
        <v>45</v>
      </c>
      <c r="F2622" s="122">
        <v>46141.73333333333</v>
      </c>
      <c r="G2622" s="123">
        <v>46141.76458333333</v>
      </c>
    </row>
    <row r="2623" spans="1:7" x14ac:dyDescent="0.25">
      <c r="A2623" s="118" t="s">
        <v>1732</v>
      </c>
      <c r="B2623" s="75" t="s">
        <v>135</v>
      </c>
      <c r="C2623" s="75"/>
      <c r="D2623" s="75" t="s">
        <v>124</v>
      </c>
      <c r="E2623" s="75">
        <v>8</v>
      </c>
      <c r="F2623" s="119">
        <v>46141.76458333333</v>
      </c>
      <c r="G2623" s="120">
        <v>46141.770138888889</v>
      </c>
    </row>
    <row r="2624" spans="1:7" x14ac:dyDescent="0.25">
      <c r="A2624" s="121" t="s">
        <v>1732</v>
      </c>
      <c r="B2624" s="77" t="s">
        <v>125</v>
      </c>
      <c r="C2624" s="77"/>
      <c r="D2624" s="77" t="s">
        <v>122</v>
      </c>
      <c r="E2624" s="77">
        <v>2</v>
      </c>
      <c r="F2624" s="122">
        <v>46141.770138888889</v>
      </c>
      <c r="G2624" s="123">
        <v>46141.771527777775</v>
      </c>
    </row>
    <row r="2625" spans="1:7" x14ac:dyDescent="0.25">
      <c r="A2625" s="118" t="s">
        <v>1732</v>
      </c>
      <c r="B2625" s="75" t="s">
        <v>135</v>
      </c>
      <c r="C2625" s="75"/>
      <c r="D2625" s="75" t="s">
        <v>124</v>
      </c>
      <c r="E2625" s="75">
        <v>29</v>
      </c>
      <c r="F2625" s="119">
        <v>46141.771527777775</v>
      </c>
      <c r="G2625" s="120">
        <v>46141.791666666664</v>
      </c>
    </row>
    <row r="2626" spans="1:7" x14ac:dyDescent="0.25">
      <c r="A2626" s="121" t="s">
        <v>1732</v>
      </c>
      <c r="B2626" s="77" t="s">
        <v>123</v>
      </c>
      <c r="C2626" s="77"/>
      <c r="D2626" s="77" t="s">
        <v>124</v>
      </c>
      <c r="E2626" s="77">
        <v>60</v>
      </c>
      <c r="F2626" s="122">
        <v>46141.791666666664</v>
      </c>
      <c r="G2626" s="123">
        <v>46141.833333333336</v>
      </c>
    </row>
    <row r="2627" spans="1:7" x14ac:dyDescent="0.25">
      <c r="A2627" s="118" t="s">
        <v>1732</v>
      </c>
      <c r="B2627" s="75" t="s">
        <v>125</v>
      </c>
      <c r="C2627" s="75"/>
      <c r="D2627" s="75" t="s">
        <v>122</v>
      </c>
      <c r="E2627" s="75">
        <v>75</v>
      </c>
      <c r="F2627" s="119">
        <v>46142.4375</v>
      </c>
      <c r="G2627" s="120">
        <v>46142.489583333336</v>
      </c>
    </row>
    <row r="2628" spans="1:7" x14ac:dyDescent="0.25">
      <c r="A2628" s="121" t="s">
        <v>1732</v>
      </c>
      <c r="B2628" s="77" t="s">
        <v>134</v>
      </c>
      <c r="C2628" s="77"/>
      <c r="D2628" s="77" t="s">
        <v>122</v>
      </c>
      <c r="E2628" s="77">
        <v>15</v>
      </c>
      <c r="F2628" s="122">
        <v>46142.489583333336</v>
      </c>
      <c r="G2628" s="123">
        <v>46142.5</v>
      </c>
    </row>
    <row r="2629" spans="1:7" x14ac:dyDescent="0.25">
      <c r="A2629" s="118" t="s">
        <v>1732</v>
      </c>
      <c r="B2629" s="75" t="s">
        <v>125</v>
      </c>
      <c r="C2629" s="75"/>
      <c r="D2629" s="75" t="s">
        <v>122</v>
      </c>
      <c r="E2629" s="75">
        <v>135</v>
      </c>
      <c r="F2629" s="119">
        <v>46142.5</v>
      </c>
      <c r="G2629" s="120">
        <v>46142.59375</v>
      </c>
    </row>
    <row r="2630" spans="1:7" x14ac:dyDescent="0.25">
      <c r="A2630" s="121" t="s">
        <v>1732</v>
      </c>
      <c r="B2630" s="77" t="s">
        <v>126</v>
      </c>
      <c r="C2630" s="77"/>
      <c r="D2630" s="77" t="s">
        <v>124</v>
      </c>
      <c r="E2630" s="77">
        <v>30</v>
      </c>
      <c r="F2630" s="122">
        <v>46142.59375</v>
      </c>
      <c r="G2630" s="123">
        <v>46142.614583333336</v>
      </c>
    </row>
    <row r="2631" spans="1:7" x14ac:dyDescent="0.25">
      <c r="A2631" s="118" t="s">
        <v>1732</v>
      </c>
      <c r="B2631" s="75" t="s">
        <v>125</v>
      </c>
      <c r="C2631" s="75"/>
      <c r="D2631" s="75" t="s">
        <v>122</v>
      </c>
      <c r="E2631" s="75">
        <v>120</v>
      </c>
      <c r="F2631" s="119">
        <v>46142.614583333336</v>
      </c>
      <c r="G2631" s="120">
        <v>46142.697916666664</v>
      </c>
    </row>
    <row r="2632" spans="1:7" x14ac:dyDescent="0.25">
      <c r="A2632" s="121" t="s">
        <v>1732</v>
      </c>
      <c r="B2632" s="77" t="s">
        <v>134</v>
      </c>
      <c r="C2632" s="77"/>
      <c r="D2632" s="77" t="s">
        <v>122</v>
      </c>
      <c r="E2632" s="77">
        <v>15</v>
      </c>
      <c r="F2632" s="122">
        <v>46142.697916666664</v>
      </c>
      <c r="G2632" s="123">
        <v>46142.708333333336</v>
      </c>
    </row>
    <row r="2633" spans="1:7" x14ac:dyDescent="0.25">
      <c r="A2633" s="118" t="s">
        <v>1732</v>
      </c>
      <c r="B2633" s="75" t="s">
        <v>125</v>
      </c>
      <c r="C2633" s="75"/>
      <c r="D2633" s="75" t="s">
        <v>122</v>
      </c>
      <c r="E2633" s="75">
        <v>120</v>
      </c>
      <c r="F2633" s="119">
        <v>46142.708333333336</v>
      </c>
      <c r="G2633" s="120">
        <v>46142.791666666664</v>
      </c>
    </row>
    <row r="2634" spans="1:7" x14ac:dyDescent="0.25">
      <c r="A2634" s="121" t="s">
        <v>1732</v>
      </c>
      <c r="B2634" s="77" t="s">
        <v>123</v>
      </c>
      <c r="C2634" s="77"/>
      <c r="D2634" s="77" t="s">
        <v>124</v>
      </c>
      <c r="E2634" s="77">
        <v>60</v>
      </c>
      <c r="F2634" s="122">
        <v>46142.791666666664</v>
      </c>
      <c r="G2634" s="123">
        <v>46142.833333333336</v>
      </c>
    </row>
    <row r="2635" spans="1:7" x14ac:dyDescent="0.25">
      <c r="A2635" s="118" t="s">
        <v>80</v>
      </c>
      <c r="B2635" s="75" t="s">
        <v>155</v>
      </c>
      <c r="C2635" s="75" t="s">
        <v>157</v>
      </c>
      <c r="D2635" s="75" t="s">
        <v>122</v>
      </c>
      <c r="E2635" s="75">
        <v>8</v>
      </c>
      <c r="F2635" s="119">
        <v>46113.431944444441</v>
      </c>
      <c r="G2635" s="120">
        <v>46113.4375</v>
      </c>
    </row>
    <row r="2636" spans="1:7" x14ac:dyDescent="0.25">
      <c r="A2636" s="121" t="s">
        <v>80</v>
      </c>
      <c r="B2636" s="77" t="s">
        <v>125</v>
      </c>
      <c r="C2636" s="77"/>
      <c r="D2636" s="77" t="s">
        <v>122</v>
      </c>
      <c r="E2636" s="77">
        <v>105</v>
      </c>
      <c r="F2636" s="122">
        <v>46113.4375</v>
      </c>
      <c r="G2636" s="123">
        <v>46113.510416666664</v>
      </c>
    </row>
    <row r="2637" spans="1:7" x14ac:dyDescent="0.25">
      <c r="A2637" s="118" t="s">
        <v>80</v>
      </c>
      <c r="B2637" s="75" t="s">
        <v>134</v>
      </c>
      <c r="C2637" s="75"/>
      <c r="D2637" s="75" t="s">
        <v>122</v>
      </c>
      <c r="E2637" s="75">
        <v>15</v>
      </c>
      <c r="F2637" s="119">
        <v>46113.510416666664</v>
      </c>
      <c r="G2637" s="120">
        <v>46113.520833333336</v>
      </c>
    </row>
    <row r="2638" spans="1:7" x14ac:dyDescent="0.25">
      <c r="A2638" s="121" t="s">
        <v>80</v>
      </c>
      <c r="B2638" s="77" t="s">
        <v>125</v>
      </c>
      <c r="C2638" s="77"/>
      <c r="D2638" s="77" t="s">
        <v>122</v>
      </c>
      <c r="E2638" s="77">
        <v>76</v>
      </c>
      <c r="F2638" s="122">
        <v>46113.520833333336</v>
      </c>
      <c r="G2638" s="123">
        <v>46113.573611111111</v>
      </c>
    </row>
    <row r="2639" spans="1:7" x14ac:dyDescent="0.25">
      <c r="A2639" s="118" t="s">
        <v>80</v>
      </c>
      <c r="B2639" s="75" t="s">
        <v>135</v>
      </c>
      <c r="C2639" s="75"/>
      <c r="D2639" s="75" t="s">
        <v>124</v>
      </c>
      <c r="E2639" s="75">
        <v>5</v>
      </c>
      <c r="F2639" s="119">
        <v>46113.573611111111</v>
      </c>
      <c r="G2639" s="120">
        <v>46113.57708333333</v>
      </c>
    </row>
    <row r="2640" spans="1:7" x14ac:dyDescent="0.25">
      <c r="A2640" s="121" t="s">
        <v>80</v>
      </c>
      <c r="B2640" s="77" t="s">
        <v>125</v>
      </c>
      <c r="C2640" s="77"/>
      <c r="D2640" s="77" t="s">
        <v>122</v>
      </c>
      <c r="E2640" s="77">
        <v>39</v>
      </c>
      <c r="F2640" s="122">
        <v>46113.57708333333</v>
      </c>
      <c r="G2640" s="123">
        <v>46113.604166666664</v>
      </c>
    </row>
    <row r="2641" spans="1:7" x14ac:dyDescent="0.25">
      <c r="A2641" s="118" t="s">
        <v>80</v>
      </c>
      <c r="B2641" s="75" t="s">
        <v>126</v>
      </c>
      <c r="C2641" s="75"/>
      <c r="D2641" s="75" t="s">
        <v>124</v>
      </c>
      <c r="E2641" s="75">
        <v>30</v>
      </c>
      <c r="F2641" s="119">
        <v>46113.604166666664</v>
      </c>
      <c r="G2641" s="120">
        <v>46113.625</v>
      </c>
    </row>
    <row r="2642" spans="1:7" x14ac:dyDescent="0.25">
      <c r="A2642" s="121" t="s">
        <v>80</v>
      </c>
      <c r="B2642" s="77" t="s">
        <v>125</v>
      </c>
      <c r="C2642" s="77"/>
      <c r="D2642" s="77" t="s">
        <v>122</v>
      </c>
      <c r="E2642" s="77">
        <v>120</v>
      </c>
      <c r="F2642" s="122">
        <v>46113.625</v>
      </c>
      <c r="G2642" s="123">
        <v>46113.708333333336</v>
      </c>
    </row>
    <row r="2643" spans="1:7" x14ac:dyDescent="0.25">
      <c r="A2643" s="118" t="s">
        <v>80</v>
      </c>
      <c r="B2643" s="75" t="s">
        <v>134</v>
      </c>
      <c r="C2643" s="75"/>
      <c r="D2643" s="75" t="s">
        <v>122</v>
      </c>
      <c r="E2643" s="75">
        <v>15</v>
      </c>
      <c r="F2643" s="119">
        <v>46113.708333333336</v>
      </c>
      <c r="G2643" s="120">
        <v>46113.71875</v>
      </c>
    </row>
    <row r="2644" spans="1:7" x14ac:dyDescent="0.25">
      <c r="A2644" s="121" t="s">
        <v>80</v>
      </c>
      <c r="B2644" s="77" t="s">
        <v>125</v>
      </c>
      <c r="C2644" s="77"/>
      <c r="D2644" s="77" t="s">
        <v>122</v>
      </c>
      <c r="E2644" s="77">
        <v>105</v>
      </c>
      <c r="F2644" s="122">
        <v>46113.71875</v>
      </c>
      <c r="G2644" s="123">
        <v>46113.791666666664</v>
      </c>
    </row>
    <row r="2645" spans="1:7" x14ac:dyDescent="0.25">
      <c r="A2645" s="118" t="s">
        <v>80</v>
      </c>
      <c r="B2645" s="75" t="s">
        <v>123</v>
      </c>
      <c r="C2645" s="75"/>
      <c r="D2645" s="75" t="s">
        <v>124</v>
      </c>
      <c r="E2645" s="75">
        <v>60</v>
      </c>
      <c r="F2645" s="119">
        <v>46113.791666666664</v>
      </c>
      <c r="G2645" s="120">
        <v>46113.833333333336</v>
      </c>
    </row>
    <row r="2646" spans="1:7" x14ac:dyDescent="0.25">
      <c r="A2646" s="121" t="s">
        <v>80</v>
      </c>
      <c r="B2646" s="77" t="s">
        <v>155</v>
      </c>
      <c r="C2646" s="77" t="s">
        <v>157</v>
      </c>
      <c r="D2646" s="77" t="s">
        <v>122</v>
      </c>
      <c r="E2646" s="77">
        <v>15</v>
      </c>
      <c r="F2646" s="122">
        <v>46114.427083333336</v>
      </c>
      <c r="G2646" s="123">
        <v>46114.4375</v>
      </c>
    </row>
    <row r="2647" spans="1:7" x14ac:dyDescent="0.25">
      <c r="A2647" s="118" t="s">
        <v>80</v>
      </c>
      <c r="B2647" s="75" t="s">
        <v>125</v>
      </c>
      <c r="C2647" s="75"/>
      <c r="D2647" s="75" t="s">
        <v>122</v>
      </c>
      <c r="E2647" s="75">
        <v>30</v>
      </c>
      <c r="F2647" s="119">
        <v>46114.4375</v>
      </c>
      <c r="G2647" s="120">
        <v>46114.458333333336</v>
      </c>
    </row>
    <row r="2648" spans="1:7" x14ac:dyDescent="0.25">
      <c r="A2648" s="121" t="s">
        <v>80</v>
      </c>
      <c r="B2648" s="77" t="s">
        <v>142</v>
      </c>
      <c r="C2648" s="77" t="s">
        <v>8706</v>
      </c>
      <c r="D2648" s="77" t="s">
        <v>122</v>
      </c>
      <c r="E2648" s="77">
        <v>15</v>
      </c>
      <c r="F2648" s="122">
        <v>46114.458333333336</v>
      </c>
      <c r="G2648" s="123">
        <v>46114.46875</v>
      </c>
    </row>
    <row r="2649" spans="1:7" x14ac:dyDescent="0.25">
      <c r="A2649" s="118" t="s">
        <v>80</v>
      </c>
      <c r="B2649" s="75" t="s">
        <v>125</v>
      </c>
      <c r="C2649" s="75"/>
      <c r="D2649" s="75" t="s">
        <v>122</v>
      </c>
      <c r="E2649" s="75">
        <v>45</v>
      </c>
      <c r="F2649" s="119">
        <v>46114.46875</v>
      </c>
      <c r="G2649" s="120">
        <v>46114.5</v>
      </c>
    </row>
    <row r="2650" spans="1:7" x14ac:dyDescent="0.25">
      <c r="A2650" s="121" t="s">
        <v>80</v>
      </c>
      <c r="B2650" s="77" t="s">
        <v>134</v>
      </c>
      <c r="C2650" s="77"/>
      <c r="D2650" s="77" t="s">
        <v>122</v>
      </c>
      <c r="E2650" s="77">
        <v>15</v>
      </c>
      <c r="F2650" s="122">
        <v>46114.5</v>
      </c>
      <c r="G2650" s="123">
        <v>46114.510416666664</v>
      </c>
    </row>
    <row r="2651" spans="1:7" x14ac:dyDescent="0.25">
      <c r="A2651" s="118" t="s">
        <v>80</v>
      </c>
      <c r="B2651" s="75" t="s">
        <v>125</v>
      </c>
      <c r="C2651" s="75"/>
      <c r="D2651" s="75" t="s">
        <v>122</v>
      </c>
      <c r="E2651" s="75">
        <v>75</v>
      </c>
      <c r="F2651" s="119">
        <v>46114.510416666664</v>
      </c>
      <c r="G2651" s="120">
        <v>46114.5625</v>
      </c>
    </row>
    <row r="2652" spans="1:7" x14ac:dyDescent="0.25">
      <c r="A2652" s="121" t="s">
        <v>80</v>
      </c>
      <c r="B2652" s="77" t="s">
        <v>154</v>
      </c>
      <c r="C2652" s="77" t="s">
        <v>8755</v>
      </c>
      <c r="D2652" s="77" t="s">
        <v>122</v>
      </c>
      <c r="E2652" s="77">
        <v>20</v>
      </c>
      <c r="F2652" s="122">
        <v>46114.5625</v>
      </c>
      <c r="G2652" s="123">
        <v>46114.576388888891</v>
      </c>
    </row>
    <row r="2653" spans="1:7" x14ac:dyDescent="0.25">
      <c r="A2653" s="118" t="s">
        <v>80</v>
      </c>
      <c r="B2653" s="75" t="s">
        <v>125</v>
      </c>
      <c r="C2653" s="75"/>
      <c r="D2653" s="75" t="s">
        <v>122</v>
      </c>
      <c r="E2653" s="75">
        <v>70</v>
      </c>
      <c r="F2653" s="119">
        <v>46114.576388888891</v>
      </c>
      <c r="G2653" s="120">
        <v>46114.625</v>
      </c>
    </row>
    <row r="2654" spans="1:7" x14ac:dyDescent="0.25">
      <c r="A2654" s="121" t="s">
        <v>80</v>
      </c>
      <c r="B2654" s="77" t="s">
        <v>126</v>
      </c>
      <c r="C2654" s="77"/>
      <c r="D2654" s="77" t="s">
        <v>124</v>
      </c>
      <c r="E2654" s="77">
        <v>30</v>
      </c>
      <c r="F2654" s="122">
        <v>46114.625</v>
      </c>
      <c r="G2654" s="123">
        <v>46114.645833333336</v>
      </c>
    </row>
    <row r="2655" spans="1:7" x14ac:dyDescent="0.25">
      <c r="A2655" s="118" t="s">
        <v>80</v>
      </c>
      <c r="B2655" s="75" t="s">
        <v>125</v>
      </c>
      <c r="C2655" s="75"/>
      <c r="D2655" s="75" t="s">
        <v>122</v>
      </c>
      <c r="E2655" s="75">
        <v>105</v>
      </c>
      <c r="F2655" s="119">
        <v>46114.645833333336</v>
      </c>
      <c r="G2655" s="120">
        <v>46114.71875</v>
      </c>
    </row>
    <row r="2656" spans="1:7" x14ac:dyDescent="0.25">
      <c r="A2656" s="121" t="s">
        <v>80</v>
      </c>
      <c r="B2656" s="77" t="s">
        <v>134</v>
      </c>
      <c r="C2656" s="77"/>
      <c r="D2656" s="77" t="s">
        <v>122</v>
      </c>
      <c r="E2656" s="77">
        <v>15</v>
      </c>
      <c r="F2656" s="122">
        <v>46114.71875</v>
      </c>
      <c r="G2656" s="123">
        <v>46114.729166666664</v>
      </c>
    </row>
    <row r="2657" spans="1:7" x14ac:dyDescent="0.25">
      <c r="A2657" s="118" t="s">
        <v>80</v>
      </c>
      <c r="B2657" s="75" t="s">
        <v>125</v>
      </c>
      <c r="C2657" s="75"/>
      <c r="D2657" s="75" t="s">
        <v>122</v>
      </c>
      <c r="E2657" s="75">
        <v>36</v>
      </c>
      <c r="F2657" s="119">
        <v>46114.729166666664</v>
      </c>
      <c r="G2657" s="120">
        <v>46114.754166666666</v>
      </c>
    </row>
    <row r="2658" spans="1:7" x14ac:dyDescent="0.25">
      <c r="A2658" s="121" t="s">
        <v>80</v>
      </c>
      <c r="B2658" s="77" t="s">
        <v>135</v>
      </c>
      <c r="C2658" s="77"/>
      <c r="D2658" s="77" t="s">
        <v>124</v>
      </c>
      <c r="E2658" s="77">
        <v>5</v>
      </c>
      <c r="F2658" s="122">
        <v>46114.754166666666</v>
      </c>
      <c r="G2658" s="123">
        <v>46114.757638888892</v>
      </c>
    </row>
    <row r="2659" spans="1:7" x14ac:dyDescent="0.25">
      <c r="A2659" s="118" t="s">
        <v>80</v>
      </c>
      <c r="B2659" s="75" t="s">
        <v>125</v>
      </c>
      <c r="C2659" s="75"/>
      <c r="D2659" s="75" t="s">
        <v>122</v>
      </c>
      <c r="E2659" s="75">
        <v>49</v>
      </c>
      <c r="F2659" s="119">
        <v>46114.757638888892</v>
      </c>
      <c r="G2659" s="120">
        <v>46114.791666666664</v>
      </c>
    </row>
    <row r="2660" spans="1:7" x14ac:dyDescent="0.25">
      <c r="A2660" s="121" t="s">
        <v>80</v>
      </c>
      <c r="B2660" s="77" t="s">
        <v>123</v>
      </c>
      <c r="C2660" s="77"/>
      <c r="D2660" s="77" t="s">
        <v>124</v>
      </c>
      <c r="E2660" s="77">
        <v>60</v>
      </c>
      <c r="F2660" s="122">
        <v>46114.791666666664</v>
      </c>
      <c r="G2660" s="123">
        <v>46114.833333333336</v>
      </c>
    </row>
    <row r="2661" spans="1:7" x14ac:dyDescent="0.25">
      <c r="A2661" s="118" t="s">
        <v>80</v>
      </c>
      <c r="B2661" s="75" t="s">
        <v>155</v>
      </c>
      <c r="C2661" s="75" t="s">
        <v>157</v>
      </c>
      <c r="D2661" s="75" t="s">
        <v>122</v>
      </c>
      <c r="E2661" s="75">
        <v>15</v>
      </c>
      <c r="F2661" s="119">
        <v>46115.427083333336</v>
      </c>
      <c r="G2661" s="120">
        <v>46115.4375</v>
      </c>
    </row>
    <row r="2662" spans="1:7" x14ac:dyDescent="0.25">
      <c r="A2662" s="121" t="s">
        <v>80</v>
      </c>
      <c r="B2662" s="77" t="s">
        <v>125</v>
      </c>
      <c r="C2662" s="77"/>
      <c r="D2662" s="77" t="s">
        <v>122</v>
      </c>
      <c r="E2662" s="77">
        <v>90</v>
      </c>
      <c r="F2662" s="122">
        <v>46115.4375</v>
      </c>
      <c r="G2662" s="123">
        <v>46115.5</v>
      </c>
    </row>
    <row r="2663" spans="1:7" x14ac:dyDescent="0.25">
      <c r="A2663" s="118" t="s">
        <v>80</v>
      </c>
      <c r="B2663" s="75" t="s">
        <v>142</v>
      </c>
      <c r="C2663" s="75" t="s">
        <v>143</v>
      </c>
      <c r="D2663" s="75" t="s">
        <v>122</v>
      </c>
      <c r="E2663" s="75">
        <v>30</v>
      </c>
      <c r="F2663" s="119">
        <v>46115.5</v>
      </c>
      <c r="G2663" s="120">
        <v>46115.520833333336</v>
      </c>
    </row>
    <row r="2664" spans="1:7" x14ac:dyDescent="0.25">
      <c r="A2664" s="121" t="s">
        <v>80</v>
      </c>
      <c r="B2664" s="77" t="s">
        <v>134</v>
      </c>
      <c r="C2664" s="77"/>
      <c r="D2664" s="77" t="s">
        <v>122</v>
      </c>
      <c r="E2664" s="77">
        <v>15</v>
      </c>
      <c r="F2664" s="122">
        <v>46115.520833333336</v>
      </c>
      <c r="G2664" s="123">
        <v>46115.53125</v>
      </c>
    </row>
    <row r="2665" spans="1:7" x14ac:dyDescent="0.25">
      <c r="A2665" s="118" t="s">
        <v>80</v>
      </c>
      <c r="B2665" s="75" t="s">
        <v>125</v>
      </c>
      <c r="C2665" s="75"/>
      <c r="D2665" s="75" t="s">
        <v>122</v>
      </c>
      <c r="E2665" s="75">
        <v>46</v>
      </c>
      <c r="F2665" s="119">
        <v>46115.53125</v>
      </c>
      <c r="G2665" s="120">
        <v>46115.563194444447</v>
      </c>
    </row>
    <row r="2666" spans="1:7" x14ac:dyDescent="0.25">
      <c r="A2666" s="121" t="s">
        <v>80</v>
      </c>
      <c r="B2666" s="77" t="s">
        <v>135</v>
      </c>
      <c r="C2666" s="77"/>
      <c r="D2666" s="77" t="s">
        <v>124</v>
      </c>
      <c r="E2666" s="77">
        <v>5</v>
      </c>
      <c r="F2666" s="122">
        <v>46115.563194444447</v>
      </c>
      <c r="G2666" s="123">
        <v>46115.566666666666</v>
      </c>
    </row>
    <row r="2667" spans="1:7" x14ac:dyDescent="0.25">
      <c r="A2667" s="118" t="s">
        <v>80</v>
      </c>
      <c r="B2667" s="75" t="s">
        <v>125</v>
      </c>
      <c r="C2667" s="75"/>
      <c r="D2667" s="75" t="s">
        <v>122</v>
      </c>
      <c r="E2667" s="75">
        <v>84</v>
      </c>
      <c r="F2667" s="119">
        <v>46115.566666666666</v>
      </c>
      <c r="G2667" s="120">
        <v>46115.625</v>
      </c>
    </row>
    <row r="2668" spans="1:7" x14ac:dyDescent="0.25">
      <c r="A2668" s="121" t="s">
        <v>80</v>
      </c>
      <c r="B2668" s="77" t="s">
        <v>126</v>
      </c>
      <c r="C2668" s="77"/>
      <c r="D2668" s="77" t="s">
        <v>124</v>
      </c>
      <c r="E2668" s="77">
        <v>30</v>
      </c>
      <c r="F2668" s="122">
        <v>46115.625</v>
      </c>
      <c r="G2668" s="123">
        <v>46115.645833333336</v>
      </c>
    </row>
    <row r="2669" spans="1:7" x14ac:dyDescent="0.25">
      <c r="A2669" s="118" t="s">
        <v>80</v>
      </c>
      <c r="B2669" s="75" t="s">
        <v>125</v>
      </c>
      <c r="C2669" s="75"/>
      <c r="D2669" s="75" t="s">
        <v>122</v>
      </c>
      <c r="E2669" s="75">
        <v>120</v>
      </c>
      <c r="F2669" s="119">
        <v>46115.645833333336</v>
      </c>
      <c r="G2669" s="120">
        <v>46115.729166666664</v>
      </c>
    </row>
    <row r="2670" spans="1:7" x14ac:dyDescent="0.25">
      <c r="A2670" s="121" t="s">
        <v>80</v>
      </c>
      <c r="B2670" s="77" t="s">
        <v>134</v>
      </c>
      <c r="C2670" s="77"/>
      <c r="D2670" s="77" t="s">
        <v>122</v>
      </c>
      <c r="E2670" s="77">
        <v>15</v>
      </c>
      <c r="F2670" s="122">
        <v>46115.729166666664</v>
      </c>
      <c r="G2670" s="123">
        <v>46115.739583333336</v>
      </c>
    </row>
    <row r="2671" spans="1:7" x14ac:dyDescent="0.25">
      <c r="A2671" s="118" t="s">
        <v>80</v>
      </c>
      <c r="B2671" s="75" t="s">
        <v>125</v>
      </c>
      <c r="C2671" s="75"/>
      <c r="D2671" s="75" t="s">
        <v>122</v>
      </c>
      <c r="E2671" s="75">
        <v>75</v>
      </c>
      <c r="F2671" s="119">
        <v>46115.739583333336</v>
      </c>
      <c r="G2671" s="120">
        <v>46115.791666666664</v>
      </c>
    </row>
    <row r="2672" spans="1:7" x14ac:dyDescent="0.25">
      <c r="A2672" s="121" t="s">
        <v>80</v>
      </c>
      <c r="B2672" s="77" t="s">
        <v>123</v>
      </c>
      <c r="C2672" s="77"/>
      <c r="D2672" s="77" t="s">
        <v>124</v>
      </c>
      <c r="E2672" s="77">
        <v>60</v>
      </c>
      <c r="F2672" s="122">
        <v>46115.791666666664</v>
      </c>
      <c r="G2672" s="123">
        <v>46115.833333333336</v>
      </c>
    </row>
    <row r="2673" spans="1:7" x14ac:dyDescent="0.25">
      <c r="A2673" s="118" t="s">
        <v>80</v>
      </c>
      <c r="B2673" s="75" t="s">
        <v>155</v>
      </c>
      <c r="C2673" s="75" t="s">
        <v>157</v>
      </c>
      <c r="D2673" s="75" t="s">
        <v>122</v>
      </c>
      <c r="E2673" s="75">
        <v>12</v>
      </c>
      <c r="F2673" s="119">
        <v>46118.429166666669</v>
      </c>
      <c r="G2673" s="120">
        <v>46118.4375</v>
      </c>
    </row>
    <row r="2674" spans="1:7" x14ac:dyDescent="0.25">
      <c r="A2674" s="121" t="s">
        <v>80</v>
      </c>
      <c r="B2674" s="77" t="s">
        <v>125</v>
      </c>
      <c r="C2674" s="77"/>
      <c r="D2674" s="77" t="s">
        <v>122</v>
      </c>
      <c r="E2674" s="77">
        <v>36</v>
      </c>
      <c r="F2674" s="122">
        <v>46118.4375</v>
      </c>
      <c r="G2674" s="123">
        <v>46118.462500000001</v>
      </c>
    </row>
    <row r="2675" spans="1:7" x14ac:dyDescent="0.25">
      <c r="A2675" s="118" t="s">
        <v>80</v>
      </c>
      <c r="B2675" s="75" t="s">
        <v>135</v>
      </c>
      <c r="C2675" s="75"/>
      <c r="D2675" s="75" t="s">
        <v>124</v>
      </c>
      <c r="E2675" s="75">
        <v>5</v>
      </c>
      <c r="F2675" s="119">
        <v>46118.462500000001</v>
      </c>
      <c r="G2675" s="120">
        <v>46118.46597222222</v>
      </c>
    </row>
    <row r="2676" spans="1:7" x14ac:dyDescent="0.25">
      <c r="A2676" s="121" t="s">
        <v>80</v>
      </c>
      <c r="B2676" s="77" t="s">
        <v>125</v>
      </c>
      <c r="C2676" s="77"/>
      <c r="D2676" s="77" t="s">
        <v>122</v>
      </c>
      <c r="E2676" s="77">
        <v>79</v>
      </c>
      <c r="F2676" s="122">
        <v>46118.46597222222</v>
      </c>
      <c r="G2676" s="123">
        <v>46118.520833333336</v>
      </c>
    </row>
    <row r="2677" spans="1:7" x14ac:dyDescent="0.25">
      <c r="A2677" s="118" t="s">
        <v>80</v>
      </c>
      <c r="B2677" s="75" t="s">
        <v>134</v>
      </c>
      <c r="C2677" s="75"/>
      <c r="D2677" s="75" t="s">
        <v>122</v>
      </c>
      <c r="E2677" s="75">
        <v>15</v>
      </c>
      <c r="F2677" s="119">
        <v>46118.520833333336</v>
      </c>
      <c r="G2677" s="120">
        <v>46118.53125</v>
      </c>
    </row>
    <row r="2678" spans="1:7" x14ac:dyDescent="0.25">
      <c r="A2678" s="121" t="s">
        <v>80</v>
      </c>
      <c r="B2678" s="77" t="s">
        <v>125</v>
      </c>
      <c r="C2678" s="77"/>
      <c r="D2678" s="77" t="s">
        <v>122</v>
      </c>
      <c r="E2678" s="77">
        <v>105</v>
      </c>
      <c r="F2678" s="122">
        <v>46118.53125</v>
      </c>
      <c r="G2678" s="123">
        <v>46118.604166666664</v>
      </c>
    </row>
    <row r="2679" spans="1:7" x14ac:dyDescent="0.25">
      <c r="A2679" s="118" t="s">
        <v>80</v>
      </c>
      <c r="B2679" s="75" t="s">
        <v>126</v>
      </c>
      <c r="C2679" s="75"/>
      <c r="D2679" s="75" t="s">
        <v>124</v>
      </c>
      <c r="E2679" s="75">
        <v>30</v>
      </c>
      <c r="F2679" s="119">
        <v>46118.604166666664</v>
      </c>
      <c r="G2679" s="120">
        <v>46118.625</v>
      </c>
    </row>
    <row r="2680" spans="1:7" x14ac:dyDescent="0.25">
      <c r="A2680" s="121" t="s">
        <v>80</v>
      </c>
      <c r="B2680" s="77" t="s">
        <v>125</v>
      </c>
      <c r="C2680" s="77"/>
      <c r="D2680" s="77" t="s">
        <v>122</v>
      </c>
      <c r="E2680" s="77">
        <v>93</v>
      </c>
      <c r="F2680" s="122">
        <v>46118.625</v>
      </c>
      <c r="G2680" s="123">
        <v>46118.689583333333</v>
      </c>
    </row>
    <row r="2681" spans="1:7" x14ac:dyDescent="0.25">
      <c r="A2681" s="118" t="s">
        <v>80</v>
      </c>
      <c r="B2681" s="75" t="s">
        <v>135</v>
      </c>
      <c r="C2681" s="75"/>
      <c r="D2681" s="75" t="s">
        <v>124</v>
      </c>
      <c r="E2681" s="75">
        <v>6</v>
      </c>
      <c r="F2681" s="119">
        <v>46118.689583333333</v>
      </c>
      <c r="G2681" s="120">
        <v>46118.693749999999</v>
      </c>
    </row>
    <row r="2682" spans="1:7" x14ac:dyDescent="0.25">
      <c r="A2682" s="121" t="s">
        <v>80</v>
      </c>
      <c r="B2682" s="77" t="s">
        <v>125</v>
      </c>
      <c r="C2682" s="77"/>
      <c r="D2682" s="77" t="s">
        <v>122</v>
      </c>
      <c r="E2682" s="77">
        <v>36</v>
      </c>
      <c r="F2682" s="122">
        <v>46118.693749999999</v>
      </c>
      <c r="G2682" s="123">
        <v>46118.71875</v>
      </c>
    </row>
    <row r="2683" spans="1:7" x14ac:dyDescent="0.25">
      <c r="A2683" s="118" t="s">
        <v>80</v>
      </c>
      <c r="B2683" s="75" t="s">
        <v>134</v>
      </c>
      <c r="C2683" s="75"/>
      <c r="D2683" s="75" t="s">
        <v>122</v>
      </c>
      <c r="E2683" s="75">
        <v>15</v>
      </c>
      <c r="F2683" s="119">
        <v>46118.71875</v>
      </c>
      <c r="G2683" s="120">
        <v>46118.729166666664</v>
      </c>
    </row>
    <row r="2684" spans="1:7" x14ac:dyDescent="0.25">
      <c r="A2684" s="121" t="s">
        <v>80</v>
      </c>
      <c r="B2684" s="77" t="s">
        <v>125</v>
      </c>
      <c r="C2684" s="77"/>
      <c r="D2684" s="77" t="s">
        <v>122</v>
      </c>
      <c r="E2684" s="77">
        <v>14</v>
      </c>
      <c r="F2684" s="122">
        <v>46118.729166666664</v>
      </c>
      <c r="G2684" s="123">
        <v>46118.738888888889</v>
      </c>
    </row>
    <row r="2685" spans="1:7" x14ac:dyDescent="0.25">
      <c r="A2685" s="118" t="s">
        <v>80</v>
      </c>
      <c r="B2685" s="75" t="s">
        <v>135</v>
      </c>
      <c r="C2685" s="75"/>
      <c r="D2685" s="75" t="s">
        <v>124</v>
      </c>
      <c r="E2685" s="75">
        <v>5</v>
      </c>
      <c r="F2685" s="119">
        <v>46118.738888888889</v>
      </c>
      <c r="G2685" s="120">
        <v>46118.742361111108</v>
      </c>
    </row>
    <row r="2686" spans="1:7" x14ac:dyDescent="0.25">
      <c r="A2686" s="121" t="s">
        <v>80</v>
      </c>
      <c r="B2686" s="77" t="s">
        <v>125</v>
      </c>
      <c r="C2686" s="77"/>
      <c r="D2686" s="77" t="s">
        <v>122</v>
      </c>
      <c r="E2686" s="77">
        <v>71</v>
      </c>
      <c r="F2686" s="122">
        <v>46118.742361111108</v>
      </c>
      <c r="G2686" s="123">
        <v>46118.791666666664</v>
      </c>
    </row>
    <row r="2687" spans="1:7" x14ac:dyDescent="0.25">
      <c r="A2687" s="118" t="s">
        <v>80</v>
      </c>
      <c r="B2687" s="75" t="s">
        <v>123</v>
      </c>
      <c r="C2687" s="75"/>
      <c r="D2687" s="75" t="s">
        <v>124</v>
      </c>
      <c r="E2687" s="75">
        <v>60</v>
      </c>
      <c r="F2687" s="119">
        <v>46118.791666666664</v>
      </c>
      <c r="G2687" s="120">
        <v>46118.833333333336</v>
      </c>
    </row>
    <row r="2688" spans="1:7" x14ac:dyDescent="0.25">
      <c r="A2688" s="121" t="s">
        <v>80</v>
      </c>
      <c r="B2688" s="77" t="s">
        <v>155</v>
      </c>
      <c r="C2688" s="77" t="s">
        <v>165</v>
      </c>
      <c r="D2688" s="77" t="s">
        <v>122</v>
      </c>
      <c r="E2688" s="77">
        <v>14</v>
      </c>
      <c r="F2688" s="122">
        <v>46119.427777777775</v>
      </c>
      <c r="G2688" s="123">
        <v>46119.4375</v>
      </c>
    </row>
    <row r="2689" spans="1:7" x14ac:dyDescent="0.25">
      <c r="A2689" s="118" t="s">
        <v>80</v>
      </c>
      <c r="B2689" s="75" t="s">
        <v>125</v>
      </c>
      <c r="C2689" s="75"/>
      <c r="D2689" s="75" t="s">
        <v>122</v>
      </c>
      <c r="E2689" s="75">
        <v>105</v>
      </c>
      <c r="F2689" s="119">
        <v>46119.4375</v>
      </c>
      <c r="G2689" s="120">
        <v>46119.510416666664</v>
      </c>
    </row>
    <row r="2690" spans="1:7" x14ac:dyDescent="0.25">
      <c r="A2690" s="121" t="s">
        <v>80</v>
      </c>
      <c r="B2690" s="77" t="s">
        <v>134</v>
      </c>
      <c r="C2690" s="77"/>
      <c r="D2690" s="77" t="s">
        <v>122</v>
      </c>
      <c r="E2690" s="77">
        <v>15</v>
      </c>
      <c r="F2690" s="122">
        <v>46119.510416666664</v>
      </c>
      <c r="G2690" s="123">
        <v>46119.520833333336</v>
      </c>
    </row>
    <row r="2691" spans="1:7" x14ac:dyDescent="0.25">
      <c r="A2691" s="118" t="s">
        <v>80</v>
      </c>
      <c r="B2691" s="75" t="s">
        <v>125</v>
      </c>
      <c r="C2691" s="75"/>
      <c r="D2691" s="75" t="s">
        <v>122</v>
      </c>
      <c r="E2691" s="75">
        <v>50</v>
      </c>
      <c r="F2691" s="119">
        <v>46119.520833333336</v>
      </c>
      <c r="G2691" s="120">
        <v>46119.555555555555</v>
      </c>
    </row>
    <row r="2692" spans="1:7" x14ac:dyDescent="0.25">
      <c r="A2692" s="121" t="s">
        <v>80</v>
      </c>
      <c r="B2692" s="77" t="s">
        <v>137</v>
      </c>
      <c r="C2692" s="77" t="s">
        <v>8756</v>
      </c>
      <c r="D2692" s="77" t="s">
        <v>122</v>
      </c>
      <c r="E2692" s="77">
        <v>5</v>
      </c>
      <c r="F2692" s="122">
        <v>46119.555555555555</v>
      </c>
      <c r="G2692" s="123">
        <v>46119.559027777781</v>
      </c>
    </row>
    <row r="2693" spans="1:7" x14ac:dyDescent="0.25">
      <c r="A2693" s="118" t="s">
        <v>80</v>
      </c>
      <c r="B2693" s="75" t="s">
        <v>125</v>
      </c>
      <c r="C2693" s="75"/>
      <c r="D2693" s="75" t="s">
        <v>122</v>
      </c>
      <c r="E2693" s="75">
        <v>95</v>
      </c>
      <c r="F2693" s="119">
        <v>46119.559027777781</v>
      </c>
      <c r="G2693" s="120">
        <v>46119.625</v>
      </c>
    </row>
    <row r="2694" spans="1:7" x14ac:dyDescent="0.25">
      <c r="A2694" s="121" t="s">
        <v>80</v>
      </c>
      <c r="B2694" s="77" t="s">
        <v>126</v>
      </c>
      <c r="C2694" s="77"/>
      <c r="D2694" s="77" t="s">
        <v>124</v>
      </c>
      <c r="E2694" s="77">
        <v>30</v>
      </c>
      <c r="F2694" s="122">
        <v>46119.625</v>
      </c>
      <c r="G2694" s="123">
        <v>46119.645833333336</v>
      </c>
    </row>
    <row r="2695" spans="1:7" x14ac:dyDescent="0.25">
      <c r="A2695" s="118" t="s">
        <v>80</v>
      </c>
      <c r="B2695" s="75" t="s">
        <v>125</v>
      </c>
      <c r="C2695" s="75"/>
      <c r="D2695" s="75" t="s">
        <v>122</v>
      </c>
      <c r="E2695" s="75">
        <v>120</v>
      </c>
      <c r="F2695" s="119">
        <v>46119.645833333336</v>
      </c>
      <c r="G2695" s="120">
        <v>46119.729166666664</v>
      </c>
    </row>
    <row r="2696" spans="1:7" x14ac:dyDescent="0.25">
      <c r="A2696" s="121" t="s">
        <v>80</v>
      </c>
      <c r="B2696" s="77" t="s">
        <v>134</v>
      </c>
      <c r="C2696" s="77"/>
      <c r="D2696" s="77" t="s">
        <v>122</v>
      </c>
      <c r="E2696" s="77">
        <v>15</v>
      </c>
      <c r="F2696" s="122">
        <v>46119.729166666664</v>
      </c>
      <c r="G2696" s="123">
        <v>46119.739583333336</v>
      </c>
    </row>
    <row r="2697" spans="1:7" x14ac:dyDescent="0.25">
      <c r="A2697" s="118" t="s">
        <v>80</v>
      </c>
      <c r="B2697" s="75" t="s">
        <v>125</v>
      </c>
      <c r="C2697" s="75"/>
      <c r="D2697" s="75" t="s">
        <v>122</v>
      </c>
      <c r="E2697" s="75">
        <v>25</v>
      </c>
      <c r="F2697" s="119">
        <v>46119.739583333336</v>
      </c>
      <c r="G2697" s="120">
        <v>46119.756944444445</v>
      </c>
    </row>
    <row r="2698" spans="1:7" x14ac:dyDescent="0.25">
      <c r="A2698" s="121" t="s">
        <v>80</v>
      </c>
      <c r="B2698" s="77" t="s">
        <v>135</v>
      </c>
      <c r="C2698" s="77"/>
      <c r="D2698" s="77" t="s">
        <v>124</v>
      </c>
      <c r="E2698" s="77">
        <v>5</v>
      </c>
      <c r="F2698" s="122">
        <v>46119.756944444445</v>
      </c>
      <c r="G2698" s="123">
        <v>46119.760416666664</v>
      </c>
    </row>
    <row r="2699" spans="1:7" x14ac:dyDescent="0.25">
      <c r="A2699" s="118" t="s">
        <v>80</v>
      </c>
      <c r="B2699" s="75" t="s">
        <v>125</v>
      </c>
      <c r="C2699" s="75"/>
      <c r="D2699" s="75" t="s">
        <v>122</v>
      </c>
      <c r="E2699" s="75">
        <v>45</v>
      </c>
      <c r="F2699" s="119">
        <v>46119.760416666664</v>
      </c>
      <c r="G2699" s="120">
        <v>46119.791666666664</v>
      </c>
    </row>
    <row r="2700" spans="1:7" x14ac:dyDescent="0.25">
      <c r="A2700" s="121" t="s">
        <v>80</v>
      </c>
      <c r="B2700" s="77" t="s">
        <v>123</v>
      </c>
      <c r="C2700" s="77"/>
      <c r="D2700" s="77" t="s">
        <v>124</v>
      </c>
      <c r="E2700" s="77">
        <v>60</v>
      </c>
      <c r="F2700" s="122">
        <v>46119.791666666664</v>
      </c>
      <c r="G2700" s="123">
        <v>46119.833333333336</v>
      </c>
    </row>
    <row r="2701" spans="1:7" x14ac:dyDescent="0.25">
      <c r="A2701" s="118" t="s">
        <v>80</v>
      </c>
      <c r="B2701" s="75" t="s">
        <v>155</v>
      </c>
      <c r="C2701" s="75" t="s">
        <v>157</v>
      </c>
      <c r="D2701" s="75" t="s">
        <v>122</v>
      </c>
      <c r="E2701" s="75">
        <v>12</v>
      </c>
      <c r="F2701" s="119">
        <v>46120.429166666669</v>
      </c>
      <c r="G2701" s="120">
        <v>46120.4375</v>
      </c>
    </row>
    <row r="2702" spans="1:7" x14ac:dyDescent="0.25">
      <c r="A2702" s="121" t="s">
        <v>80</v>
      </c>
      <c r="B2702" s="77" t="s">
        <v>125</v>
      </c>
      <c r="C2702" s="77"/>
      <c r="D2702" s="77" t="s">
        <v>122</v>
      </c>
      <c r="E2702" s="77">
        <v>105</v>
      </c>
      <c r="F2702" s="122">
        <v>46120.4375</v>
      </c>
      <c r="G2702" s="123">
        <v>46120.510416666664</v>
      </c>
    </row>
    <row r="2703" spans="1:7" x14ac:dyDescent="0.25">
      <c r="A2703" s="118" t="s">
        <v>80</v>
      </c>
      <c r="B2703" s="75" t="s">
        <v>134</v>
      </c>
      <c r="C2703" s="75"/>
      <c r="D2703" s="75" t="s">
        <v>122</v>
      </c>
      <c r="E2703" s="75">
        <v>15</v>
      </c>
      <c r="F2703" s="119">
        <v>46120.510416666664</v>
      </c>
      <c r="G2703" s="120">
        <v>46120.520833333336</v>
      </c>
    </row>
    <row r="2704" spans="1:7" x14ac:dyDescent="0.25">
      <c r="A2704" s="121" t="s">
        <v>80</v>
      </c>
      <c r="B2704" s="77" t="s">
        <v>125</v>
      </c>
      <c r="C2704" s="77"/>
      <c r="D2704" s="77" t="s">
        <v>122</v>
      </c>
      <c r="E2704" s="77">
        <v>150</v>
      </c>
      <c r="F2704" s="122">
        <v>46120.520833333336</v>
      </c>
      <c r="G2704" s="123">
        <v>46120.625</v>
      </c>
    </row>
    <row r="2705" spans="1:7" x14ac:dyDescent="0.25">
      <c r="A2705" s="118" t="s">
        <v>80</v>
      </c>
      <c r="B2705" s="75" t="s">
        <v>126</v>
      </c>
      <c r="C2705" s="75"/>
      <c r="D2705" s="75" t="s">
        <v>124</v>
      </c>
      <c r="E2705" s="75">
        <v>30</v>
      </c>
      <c r="F2705" s="119">
        <v>46120.625</v>
      </c>
      <c r="G2705" s="120">
        <v>46120.645833333336</v>
      </c>
    </row>
    <row r="2706" spans="1:7" x14ac:dyDescent="0.25">
      <c r="A2706" s="121" t="s">
        <v>80</v>
      </c>
      <c r="B2706" s="77" t="s">
        <v>125</v>
      </c>
      <c r="C2706" s="77"/>
      <c r="D2706" s="77" t="s">
        <v>122</v>
      </c>
      <c r="E2706" s="77">
        <v>2</v>
      </c>
      <c r="F2706" s="122">
        <v>46120.645833333336</v>
      </c>
      <c r="G2706" s="123">
        <v>46120.647222222222</v>
      </c>
    </row>
    <row r="2707" spans="1:7" x14ac:dyDescent="0.25">
      <c r="A2707" s="118" t="s">
        <v>80</v>
      </c>
      <c r="B2707" s="75" t="s">
        <v>137</v>
      </c>
      <c r="C2707" s="75" t="s">
        <v>8757</v>
      </c>
      <c r="D2707" s="75" t="s">
        <v>122</v>
      </c>
      <c r="E2707" s="75">
        <v>15</v>
      </c>
      <c r="F2707" s="119">
        <v>46120.647222222222</v>
      </c>
      <c r="G2707" s="120">
        <v>46120.657638888886</v>
      </c>
    </row>
    <row r="2708" spans="1:7" x14ac:dyDescent="0.25">
      <c r="A2708" s="121" t="s">
        <v>80</v>
      </c>
      <c r="B2708" s="77" t="s">
        <v>125</v>
      </c>
      <c r="C2708" s="77"/>
      <c r="D2708" s="77" t="s">
        <v>122</v>
      </c>
      <c r="E2708" s="77">
        <v>88</v>
      </c>
      <c r="F2708" s="122">
        <v>46120.657638888886</v>
      </c>
      <c r="G2708" s="123">
        <v>46120.71875</v>
      </c>
    </row>
    <row r="2709" spans="1:7" x14ac:dyDescent="0.25">
      <c r="A2709" s="118" t="s">
        <v>80</v>
      </c>
      <c r="B2709" s="75" t="s">
        <v>134</v>
      </c>
      <c r="C2709" s="75"/>
      <c r="D2709" s="75" t="s">
        <v>122</v>
      </c>
      <c r="E2709" s="75">
        <v>15</v>
      </c>
      <c r="F2709" s="119">
        <v>46120.71875</v>
      </c>
      <c r="G2709" s="120">
        <v>46120.729166666664</v>
      </c>
    </row>
    <row r="2710" spans="1:7" x14ac:dyDescent="0.25">
      <c r="A2710" s="121" t="s">
        <v>80</v>
      </c>
      <c r="B2710" s="77" t="s">
        <v>125</v>
      </c>
      <c r="C2710" s="77"/>
      <c r="D2710" s="77" t="s">
        <v>122</v>
      </c>
      <c r="E2710" s="77">
        <v>61</v>
      </c>
      <c r="F2710" s="122">
        <v>46120.729166666664</v>
      </c>
      <c r="G2710" s="123">
        <v>46120.771527777775</v>
      </c>
    </row>
    <row r="2711" spans="1:7" x14ac:dyDescent="0.25">
      <c r="A2711" s="118" t="s">
        <v>80</v>
      </c>
      <c r="B2711" s="75" t="s">
        <v>135</v>
      </c>
      <c r="C2711" s="75"/>
      <c r="D2711" s="75" t="s">
        <v>124</v>
      </c>
      <c r="E2711" s="75">
        <v>5</v>
      </c>
      <c r="F2711" s="119">
        <v>46120.771527777775</v>
      </c>
      <c r="G2711" s="120">
        <v>46120.775000000001</v>
      </c>
    </row>
    <row r="2712" spans="1:7" x14ac:dyDescent="0.25">
      <c r="A2712" s="121" t="s">
        <v>80</v>
      </c>
      <c r="B2712" s="77" t="s">
        <v>125</v>
      </c>
      <c r="C2712" s="77"/>
      <c r="D2712" s="77" t="s">
        <v>122</v>
      </c>
      <c r="E2712" s="77">
        <v>24</v>
      </c>
      <c r="F2712" s="122">
        <v>46120.775000000001</v>
      </c>
      <c r="G2712" s="123">
        <v>46120.791666666664</v>
      </c>
    </row>
    <row r="2713" spans="1:7" x14ac:dyDescent="0.25">
      <c r="A2713" s="118" t="s">
        <v>80</v>
      </c>
      <c r="B2713" s="75" t="s">
        <v>123</v>
      </c>
      <c r="C2713" s="75"/>
      <c r="D2713" s="75" t="s">
        <v>124</v>
      </c>
      <c r="E2713" s="75">
        <v>60</v>
      </c>
      <c r="F2713" s="119">
        <v>46120.791666666664</v>
      </c>
      <c r="G2713" s="120">
        <v>46120.833333333336</v>
      </c>
    </row>
    <row r="2714" spans="1:7" x14ac:dyDescent="0.25">
      <c r="A2714" s="121" t="s">
        <v>80</v>
      </c>
      <c r="B2714" s="77" t="s">
        <v>155</v>
      </c>
      <c r="C2714" s="77" t="s">
        <v>157</v>
      </c>
      <c r="D2714" s="77" t="s">
        <v>122</v>
      </c>
      <c r="E2714" s="77">
        <v>13</v>
      </c>
      <c r="F2714" s="122">
        <v>46121.428472222222</v>
      </c>
      <c r="G2714" s="123">
        <v>46121.4375</v>
      </c>
    </row>
    <row r="2715" spans="1:7" x14ac:dyDescent="0.25">
      <c r="A2715" s="118" t="s">
        <v>80</v>
      </c>
      <c r="B2715" s="75" t="s">
        <v>125</v>
      </c>
      <c r="C2715" s="75"/>
      <c r="D2715" s="75" t="s">
        <v>122</v>
      </c>
      <c r="E2715" s="75">
        <v>120</v>
      </c>
      <c r="F2715" s="119">
        <v>46121.4375</v>
      </c>
      <c r="G2715" s="120">
        <v>46121.520833333336</v>
      </c>
    </row>
    <row r="2716" spans="1:7" x14ac:dyDescent="0.25">
      <c r="A2716" s="121" t="s">
        <v>80</v>
      </c>
      <c r="B2716" s="77" t="s">
        <v>134</v>
      </c>
      <c r="C2716" s="77"/>
      <c r="D2716" s="77" t="s">
        <v>122</v>
      </c>
      <c r="E2716" s="77">
        <v>15</v>
      </c>
      <c r="F2716" s="122">
        <v>46121.520833333336</v>
      </c>
      <c r="G2716" s="123">
        <v>46121.53125</v>
      </c>
    </row>
    <row r="2717" spans="1:7" x14ac:dyDescent="0.25">
      <c r="A2717" s="118" t="s">
        <v>80</v>
      </c>
      <c r="B2717" s="75" t="s">
        <v>125</v>
      </c>
      <c r="C2717" s="75"/>
      <c r="D2717" s="75" t="s">
        <v>122</v>
      </c>
      <c r="E2717" s="75">
        <v>165</v>
      </c>
      <c r="F2717" s="119">
        <v>46121.53125</v>
      </c>
      <c r="G2717" s="120">
        <v>46121.645833333336</v>
      </c>
    </row>
    <row r="2718" spans="1:7" x14ac:dyDescent="0.25">
      <c r="A2718" s="121" t="s">
        <v>80</v>
      </c>
      <c r="B2718" s="77" t="s">
        <v>126</v>
      </c>
      <c r="C2718" s="77"/>
      <c r="D2718" s="77" t="s">
        <v>124</v>
      </c>
      <c r="E2718" s="77">
        <v>30</v>
      </c>
      <c r="F2718" s="122">
        <v>46121.645833333336</v>
      </c>
      <c r="G2718" s="123">
        <v>46121.666666666664</v>
      </c>
    </row>
    <row r="2719" spans="1:7" x14ac:dyDescent="0.25">
      <c r="A2719" s="118" t="s">
        <v>80</v>
      </c>
      <c r="B2719" s="75" t="s">
        <v>125</v>
      </c>
      <c r="C2719" s="75"/>
      <c r="D2719" s="75" t="s">
        <v>122</v>
      </c>
      <c r="E2719" s="75">
        <v>105</v>
      </c>
      <c r="F2719" s="119">
        <v>46121.666666666664</v>
      </c>
      <c r="G2719" s="120">
        <v>46121.739583333336</v>
      </c>
    </row>
    <row r="2720" spans="1:7" x14ac:dyDescent="0.25">
      <c r="A2720" s="121" t="s">
        <v>80</v>
      </c>
      <c r="B2720" s="77" t="s">
        <v>134</v>
      </c>
      <c r="C2720" s="77"/>
      <c r="D2720" s="77" t="s">
        <v>122</v>
      </c>
      <c r="E2720" s="77">
        <v>15</v>
      </c>
      <c r="F2720" s="122">
        <v>46121.739583333336</v>
      </c>
      <c r="G2720" s="123">
        <v>46121.75</v>
      </c>
    </row>
    <row r="2721" spans="1:7" x14ac:dyDescent="0.25">
      <c r="A2721" s="118" t="s">
        <v>80</v>
      </c>
      <c r="B2721" s="75" t="s">
        <v>125</v>
      </c>
      <c r="C2721" s="75"/>
      <c r="D2721" s="75" t="s">
        <v>122</v>
      </c>
      <c r="E2721" s="75">
        <v>18</v>
      </c>
      <c r="F2721" s="119">
        <v>46121.75</v>
      </c>
      <c r="G2721" s="120">
        <v>46121.762499999997</v>
      </c>
    </row>
    <row r="2722" spans="1:7" x14ac:dyDescent="0.25">
      <c r="A2722" s="121" t="s">
        <v>80</v>
      </c>
      <c r="B2722" s="77" t="s">
        <v>135</v>
      </c>
      <c r="C2722" s="77"/>
      <c r="D2722" s="77" t="s">
        <v>124</v>
      </c>
      <c r="E2722" s="77">
        <v>6</v>
      </c>
      <c r="F2722" s="122">
        <v>46121.762499999997</v>
      </c>
      <c r="G2722" s="123">
        <v>46121.76666666667</v>
      </c>
    </row>
    <row r="2723" spans="1:7" x14ac:dyDescent="0.25">
      <c r="A2723" s="118" t="s">
        <v>80</v>
      </c>
      <c r="B2723" s="75" t="s">
        <v>125</v>
      </c>
      <c r="C2723" s="75"/>
      <c r="D2723" s="75" t="s">
        <v>122</v>
      </c>
      <c r="E2723" s="75">
        <v>36</v>
      </c>
      <c r="F2723" s="119">
        <v>46121.76666666667</v>
      </c>
      <c r="G2723" s="120">
        <v>46121.791666666664</v>
      </c>
    </row>
    <row r="2724" spans="1:7" x14ac:dyDescent="0.25">
      <c r="A2724" s="121" t="s">
        <v>80</v>
      </c>
      <c r="B2724" s="77" t="s">
        <v>123</v>
      </c>
      <c r="C2724" s="77"/>
      <c r="D2724" s="77" t="s">
        <v>124</v>
      </c>
      <c r="E2724" s="77">
        <v>60</v>
      </c>
      <c r="F2724" s="122">
        <v>46121.791666666664</v>
      </c>
      <c r="G2724" s="123">
        <v>46121.833333333336</v>
      </c>
    </row>
    <row r="2725" spans="1:7" x14ac:dyDescent="0.25">
      <c r="A2725" s="118" t="s">
        <v>80</v>
      </c>
      <c r="B2725" s="75" t="s">
        <v>155</v>
      </c>
      <c r="C2725" s="75" t="s">
        <v>157</v>
      </c>
      <c r="D2725" s="75" t="s">
        <v>122</v>
      </c>
      <c r="E2725" s="75">
        <v>14</v>
      </c>
      <c r="F2725" s="119">
        <v>46122.427777777775</v>
      </c>
      <c r="G2725" s="120">
        <v>46122.4375</v>
      </c>
    </row>
    <row r="2726" spans="1:7" x14ac:dyDescent="0.25">
      <c r="A2726" s="121" t="s">
        <v>80</v>
      </c>
      <c r="B2726" s="77" t="s">
        <v>125</v>
      </c>
      <c r="C2726" s="77"/>
      <c r="D2726" s="77" t="s">
        <v>122</v>
      </c>
      <c r="E2726" s="77">
        <v>94</v>
      </c>
      <c r="F2726" s="122">
        <v>46122.4375</v>
      </c>
      <c r="G2726" s="123">
        <v>46122.50277777778</v>
      </c>
    </row>
    <row r="2727" spans="1:7" x14ac:dyDescent="0.25">
      <c r="A2727" s="118" t="s">
        <v>80</v>
      </c>
      <c r="B2727" s="75" t="s">
        <v>129</v>
      </c>
      <c r="C2727" s="75" t="s">
        <v>8758</v>
      </c>
      <c r="D2727" s="75" t="s">
        <v>124</v>
      </c>
      <c r="E2727" s="75">
        <v>72</v>
      </c>
      <c r="F2727" s="119">
        <v>46122.50277777778</v>
      </c>
      <c r="G2727" s="120">
        <v>46122.552777777775</v>
      </c>
    </row>
    <row r="2728" spans="1:7" x14ac:dyDescent="0.25">
      <c r="A2728" s="121" t="s">
        <v>80</v>
      </c>
      <c r="B2728" s="77" t="s">
        <v>125</v>
      </c>
      <c r="C2728" s="77"/>
      <c r="D2728" s="77" t="s">
        <v>122</v>
      </c>
      <c r="E2728" s="77">
        <v>119</v>
      </c>
      <c r="F2728" s="122">
        <v>46122.552777777775</v>
      </c>
      <c r="G2728" s="123">
        <v>46122.635416666664</v>
      </c>
    </row>
    <row r="2729" spans="1:7" x14ac:dyDescent="0.25">
      <c r="A2729" s="118" t="s">
        <v>80</v>
      </c>
      <c r="B2729" s="75" t="s">
        <v>126</v>
      </c>
      <c r="C2729" s="75"/>
      <c r="D2729" s="75" t="s">
        <v>124</v>
      </c>
      <c r="E2729" s="75">
        <v>30</v>
      </c>
      <c r="F2729" s="119">
        <v>46122.635416666664</v>
      </c>
      <c r="G2729" s="120">
        <v>46122.65625</v>
      </c>
    </row>
    <row r="2730" spans="1:7" x14ac:dyDescent="0.25">
      <c r="A2730" s="121" t="s">
        <v>80</v>
      </c>
      <c r="B2730" s="77" t="s">
        <v>125</v>
      </c>
      <c r="C2730" s="77"/>
      <c r="D2730" s="77" t="s">
        <v>122</v>
      </c>
      <c r="E2730" s="77">
        <v>90</v>
      </c>
      <c r="F2730" s="122">
        <v>46122.65625</v>
      </c>
      <c r="G2730" s="123">
        <v>46122.71875</v>
      </c>
    </row>
    <row r="2731" spans="1:7" x14ac:dyDescent="0.25">
      <c r="A2731" s="118" t="s">
        <v>80</v>
      </c>
      <c r="B2731" s="75" t="s">
        <v>134</v>
      </c>
      <c r="C2731" s="75"/>
      <c r="D2731" s="75" t="s">
        <v>122</v>
      </c>
      <c r="E2731" s="75">
        <v>15</v>
      </c>
      <c r="F2731" s="119">
        <v>46122.71875</v>
      </c>
      <c r="G2731" s="120">
        <v>46122.729166666664</v>
      </c>
    </row>
    <row r="2732" spans="1:7" x14ac:dyDescent="0.25">
      <c r="A2732" s="121" t="s">
        <v>80</v>
      </c>
      <c r="B2732" s="77" t="s">
        <v>125</v>
      </c>
      <c r="C2732" s="77"/>
      <c r="D2732" s="77" t="s">
        <v>122</v>
      </c>
      <c r="E2732" s="77">
        <v>90</v>
      </c>
      <c r="F2732" s="122">
        <v>46122.729166666664</v>
      </c>
      <c r="G2732" s="123">
        <v>46122.791666666664</v>
      </c>
    </row>
    <row r="2733" spans="1:7" x14ac:dyDescent="0.25">
      <c r="A2733" s="118" t="s">
        <v>80</v>
      </c>
      <c r="B2733" s="75" t="s">
        <v>123</v>
      </c>
      <c r="C2733" s="75"/>
      <c r="D2733" s="75" t="s">
        <v>124</v>
      </c>
      <c r="E2733" s="75">
        <v>60</v>
      </c>
      <c r="F2733" s="119">
        <v>46122.791666666664</v>
      </c>
      <c r="G2733" s="120">
        <v>46122.833333333336</v>
      </c>
    </row>
    <row r="2734" spans="1:7" x14ac:dyDescent="0.25">
      <c r="A2734" s="121" t="s">
        <v>80</v>
      </c>
      <c r="B2734" s="77" t="s">
        <v>155</v>
      </c>
      <c r="C2734" s="77" t="s">
        <v>157</v>
      </c>
      <c r="D2734" s="77" t="s">
        <v>122</v>
      </c>
      <c r="E2734" s="77">
        <v>12</v>
      </c>
      <c r="F2734" s="122">
        <v>46125.429166666669</v>
      </c>
      <c r="G2734" s="123">
        <v>46125.4375</v>
      </c>
    </row>
    <row r="2735" spans="1:7" x14ac:dyDescent="0.25">
      <c r="A2735" s="118" t="s">
        <v>80</v>
      </c>
      <c r="B2735" s="75" t="s">
        <v>125</v>
      </c>
      <c r="C2735" s="75"/>
      <c r="D2735" s="75" t="s">
        <v>122</v>
      </c>
      <c r="E2735" s="75">
        <v>105</v>
      </c>
      <c r="F2735" s="119">
        <v>46125.4375</v>
      </c>
      <c r="G2735" s="120">
        <v>46125.510416666664</v>
      </c>
    </row>
    <row r="2736" spans="1:7" x14ac:dyDescent="0.25">
      <c r="A2736" s="121" t="s">
        <v>80</v>
      </c>
      <c r="B2736" s="77" t="s">
        <v>134</v>
      </c>
      <c r="C2736" s="77"/>
      <c r="D2736" s="77" t="s">
        <v>122</v>
      </c>
      <c r="E2736" s="77">
        <v>15</v>
      </c>
      <c r="F2736" s="122">
        <v>46125.510416666664</v>
      </c>
      <c r="G2736" s="123">
        <v>46125.520833333336</v>
      </c>
    </row>
    <row r="2737" spans="1:7" x14ac:dyDescent="0.25">
      <c r="A2737" s="118" t="s">
        <v>80</v>
      </c>
      <c r="B2737" s="75" t="s">
        <v>125</v>
      </c>
      <c r="C2737" s="75"/>
      <c r="D2737" s="75" t="s">
        <v>122</v>
      </c>
      <c r="E2737" s="75">
        <v>54</v>
      </c>
      <c r="F2737" s="119">
        <v>46125.520833333336</v>
      </c>
      <c r="G2737" s="120">
        <v>46125.558333333334</v>
      </c>
    </row>
    <row r="2738" spans="1:7" x14ac:dyDescent="0.25">
      <c r="A2738" s="121" t="s">
        <v>80</v>
      </c>
      <c r="B2738" s="77" t="s">
        <v>135</v>
      </c>
      <c r="C2738" s="77"/>
      <c r="D2738" s="77" t="s">
        <v>124</v>
      </c>
      <c r="E2738" s="77">
        <v>5</v>
      </c>
      <c r="F2738" s="122">
        <v>46125.558333333334</v>
      </c>
      <c r="G2738" s="123">
        <v>46125.561805555553</v>
      </c>
    </row>
    <row r="2739" spans="1:7" x14ac:dyDescent="0.25">
      <c r="A2739" s="118" t="s">
        <v>80</v>
      </c>
      <c r="B2739" s="75" t="s">
        <v>125</v>
      </c>
      <c r="C2739" s="75"/>
      <c r="D2739" s="75" t="s">
        <v>122</v>
      </c>
      <c r="E2739" s="75">
        <v>76</v>
      </c>
      <c r="F2739" s="119">
        <v>46125.561805555553</v>
      </c>
      <c r="G2739" s="120">
        <v>46125.614583333336</v>
      </c>
    </row>
    <row r="2740" spans="1:7" x14ac:dyDescent="0.25">
      <c r="A2740" s="121" t="s">
        <v>80</v>
      </c>
      <c r="B2740" s="77" t="s">
        <v>126</v>
      </c>
      <c r="C2740" s="77"/>
      <c r="D2740" s="77" t="s">
        <v>124</v>
      </c>
      <c r="E2740" s="77">
        <v>30</v>
      </c>
      <c r="F2740" s="122">
        <v>46125.614583333336</v>
      </c>
      <c r="G2740" s="123">
        <v>46125.635416666664</v>
      </c>
    </row>
    <row r="2741" spans="1:7" x14ac:dyDescent="0.25">
      <c r="A2741" s="118" t="s">
        <v>80</v>
      </c>
      <c r="B2741" s="75" t="s">
        <v>125</v>
      </c>
      <c r="C2741" s="75"/>
      <c r="D2741" s="75" t="s">
        <v>122</v>
      </c>
      <c r="E2741" s="75">
        <v>70</v>
      </c>
      <c r="F2741" s="119">
        <v>46125.635416666664</v>
      </c>
      <c r="G2741" s="120">
        <v>46125.684027777781</v>
      </c>
    </row>
    <row r="2742" spans="1:7" x14ac:dyDescent="0.25">
      <c r="A2742" s="121" t="s">
        <v>80</v>
      </c>
      <c r="B2742" s="77" t="s">
        <v>135</v>
      </c>
      <c r="C2742" s="77"/>
      <c r="D2742" s="77" t="s">
        <v>124</v>
      </c>
      <c r="E2742" s="77">
        <v>6</v>
      </c>
      <c r="F2742" s="122">
        <v>46125.684027777781</v>
      </c>
      <c r="G2742" s="123">
        <v>46125.688194444447</v>
      </c>
    </row>
    <row r="2743" spans="1:7" x14ac:dyDescent="0.25">
      <c r="A2743" s="118" t="s">
        <v>80</v>
      </c>
      <c r="B2743" s="75" t="s">
        <v>125</v>
      </c>
      <c r="C2743" s="75"/>
      <c r="D2743" s="75" t="s">
        <v>122</v>
      </c>
      <c r="E2743" s="75">
        <v>59</v>
      </c>
      <c r="F2743" s="119">
        <v>46125.688194444447</v>
      </c>
      <c r="G2743" s="120">
        <v>46125.729166666664</v>
      </c>
    </row>
    <row r="2744" spans="1:7" x14ac:dyDescent="0.25">
      <c r="A2744" s="121" t="s">
        <v>80</v>
      </c>
      <c r="B2744" s="77" t="s">
        <v>134</v>
      </c>
      <c r="C2744" s="77"/>
      <c r="D2744" s="77" t="s">
        <v>122</v>
      </c>
      <c r="E2744" s="77">
        <v>15</v>
      </c>
      <c r="F2744" s="122">
        <v>46125.729166666664</v>
      </c>
      <c r="G2744" s="123">
        <v>46125.739583333336</v>
      </c>
    </row>
    <row r="2745" spans="1:7" x14ac:dyDescent="0.25">
      <c r="A2745" s="118" t="s">
        <v>80</v>
      </c>
      <c r="B2745" s="75" t="s">
        <v>125</v>
      </c>
      <c r="C2745" s="75"/>
      <c r="D2745" s="75" t="s">
        <v>122</v>
      </c>
      <c r="E2745" s="75">
        <v>75</v>
      </c>
      <c r="F2745" s="119">
        <v>46125.739583333336</v>
      </c>
      <c r="G2745" s="120">
        <v>46125.791666666664</v>
      </c>
    </row>
    <row r="2746" spans="1:7" x14ac:dyDescent="0.25">
      <c r="A2746" s="121" t="s">
        <v>80</v>
      </c>
      <c r="B2746" s="77" t="s">
        <v>123</v>
      </c>
      <c r="C2746" s="77"/>
      <c r="D2746" s="77" t="s">
        <v>124</v>
      </c>
      <c r="E2746" s="77">
        <v>60</v>
      </c>
      <c r="F2746" s="122">
        <v>46125.791666666664</v>
      </c>
      <c r="G2746" s="123">
        <v>46125.833333333336</v>
      </c>
    </row>
    <row r="2747" spans="1:7" x14ac:dyDescent="0.25">
      <c r="A2747" s="118" t="s">
        <v>80</v>
      </c>
      <c r="B2747" s="75" t="s">
        <v>155</v>
      </c>
      <c r="C2747" s="75" t="s">
        <v>157</v>
      </c>
      <c r="D2747" s="75" t="s">
        <v>122</v>
      </c>
      <c r="E2747" s="75">
        <v>14</v>
      </c>
      <c r="F2747" s="119">
        <v>46126.427777777775</v>
      </c>
      <c r="G2747" s="120">
        <v>46126.4375</v>
      </c>
    </row>
    <row r="2748" spans="1:7" x14ac:dyDescent="0.25">
      <c r="A2748" s="121" t="s">
        <v>80</v>
      </c>
      <c r="B2748" s="77" t="s">
        <v>125</v>
      </c>
      <c r="C2748" s="77"/>
      <c r="D2748" s="77" t="s">
        <v>122</v>
      </c>
      <c r="E2748" s="77">
        <v>120</v>
      </c>
      <c r="F2748" s="122">
        <v>46126.4375</v>
      </c>
      <c r="G2748" s="123">
        <v>46126.520833333336</v>
      </c>
    </row>
    <row r="2749" spans="1:7" x14ac:dyDescent="0.25">
      <c r="A2749" s="118" t="s">
        <v>80</v>
      </c>
      <c r="B2749" s="75" t="s">
        <v>134</v>
      </c>
      <c r="C2749" s="75"/>
      <c r="D2749" s="75" t="s">
        <v>122</v>
      </c>
      <c r="E2749" s="75">
        <v>15</v>
      </c>
      <c r="F2749" s="119">
        <v>46126.520833333336</v>
      </c>
      <c r="G2749" s="120">
        <v>46126.53125</v>
      </c>
    </row>
    <row r="2750" spans="1:7" x14ac:dyDescent="0.25">
      <c r="A2750" s="121" t="s">
        <v>80</v>
      </c>
      <c r="B2750" s="77" t="s">
        <v>125</v>
      </c>
      <c r="C2750" s="77"/>
      <c r="D2750" s="77" t="s">
        <v>122</v>
      </c>
      <c r="E2750" s="77">
        <v>135</v>
      </c>
      <c r="F2750" s="122">
        <v>46126.53125</v>
      </c>
      <c r="G2750" s="123">
        <v>46126.625</v>
      </c>
    </row>
    <row r="2751" spans="1:7" x14ac:dyDescent="0.25">
      <c r="A2751" s="118" t="s">
        <v>80</v>
      </c>
      <c r="B2751" s="75" t="s">
        <v>126</v>
      </c>
      <c r="C2751" s="75"/>
      <c r="D2751" s="75" t="s">
        <v>124</v>
      </c>
      <c r="E2751" s="75">
        <v>30</v>
      </c>
      <c r="F2751" s="119">
        <v>46126.625</v>
      </c>
      <c r="G2751" s="120">
        <v>46126.645833333336</v>
      </c>
    </row>
    <row r="2752" spans="1:7" x14ac:dyDescent="0.25">
      <c r="A2752" s="121" t="s">
        <v>80</v>
      </c>
      <c r="B2752" s="77" t="s">
        <v>125</v>
      </c>
      <c r="C2752" s="77"/>
      <c r="D2752" s="77" t="s">
        <v>122</v>
      </c>
      <c r="E2752" s="77">
        <v>39</v>
      </c>
      <c r="F2752" s="122">
        <v>46126.645833333336</v>
      </c>
      <c r="G2752" s="123">
        <v>46126.67291666667</v>
      </c>
    </row>
    <row r="2753" spans="1:7" x14ac:dyDescent="0.25">
      <c r="A2753" s="118" t="s">
        <v>80</v>
      </c>
      <c r="B2753" s="75" t="s">
        <v>135</v>
      </c>
      <c r="C2753" s="75"/>
      <c r="D2753" s="75" t="s">
        <v>124</v>
      </c>
      <c r="E2753" s="75">
        <v>6</v>
      </c>
      <c r="F2753" s="119">
        <v>46126.67291666667</v>
      </c>
      <c r="G2753" s="120">
        <v>46126.677083333336</v>
      </c>
    </row>
    <row r="2754" spans="1:7" x14ac:dyDescent="0.25">
      <c r="A2754" s="121" t="s">
        <v>80</v>
      </c>
      <c r="B2754" s="77" t="s">
        <v>125</v>
      </c>
      <c r="C2754" s="77"/>
      <c r="D2754" s="77" t="s">
        <v>122</v>
      </c>
      <c r="E2754" s="77">
        <v>75</v>
      </c>
      <c r="F2754" s="122">
        <v>46126.677083333336</v>
      </c>
      <c r="G2754" s="123">
        <v>46126.729166666664</v>
      </c>
    </row>
    <row r="2755" spans="1:7" x14ac:dyDescent="0.25">
      <c r="A2755" s="118" t="s">
        <v>80</v>
      </c>
      <c r="B2755" s="75" t="s">
        <v>134</v>
      </c>
      <c r="C2755" s="75"/>
      <c r="D2755" s="75" t="s">
        <v>122</v>
      </c>
      <c r="E2755" s="75">
        <v>15</v>
      </c>
      <c r="F2755" s="119">
        <v>46126.729166666664</v>
      </c>
      <c r="G2755" s="120">
        <v>46126.739583333336</v>
      </c>
    </row>
    <row r="2756" spans="1:7" x14ac:dyDescent="0.25">
      <c r="A2756" s="121" t="s">
        <v>80</v>
      </c>
      <c r="B2756" s="77" t="s">
        <v>125</v>
      </c>
      <c r="C2756" s="77"/>
      <c r="D2756" s="77" t="s">
        <v>122</v>
      </c>
      <c r="E2756" s="77">
        <v>75</v>
      </c>
      <c r="F2756" s="122">
        <v>46126.739583333336</v>
      </c>
      <c r="G2756" s="123">
        <v>46126.791666666664</v>
      </c>
    </row>
    <row r="2757" spans="1:7" x14ac:dyDescent="0.25">
      <c r="A2757" s="118" t="s">
        <v>80</v>
      </c>
      <c r="B2757" s="75" t="s">
        <v>123</v>
      </c>
      <c r="C2757" s="75"/>
      <c r="D2757" s="75" t="s">
        <v>124</v>
      </c>
      <c r="E2757" s="75">
        <v>60</v>
      </c>
      <c r="F2757" s="119">
        <v>46126.791666666664</v>
      </c>
      <c r="G2757" s="120">
        <v>46126.833333333336</v>
      </c>
    </row>
    <row r="2758" spans="1:7" x14ac:dyDescent="0.25">
      <c r="A2758" s="121" t="s">
        <v>80</v>
      </c>
      <c r="B2758" s="77" t="s">
        <v>155</v>
      </c>
      <c r="C2758" s="77" t="s">
        <v>8759</v>
      </c>
      <c r="D2758" s="77" t="s">
        <v>122</v>
      </c>
      <c r="E2758" s="77">
        <v>11</v>
      </c>
      <c r="F2758" s="122">
        <v>46127.429861111108</v>
      </c>
      <c r="G2758" s="123">
        <v>46127.4375</v>
      </c>
    </row>
    <row r="2759" spans="1:7" x14ac:dyDescent="0.25">
      <c r="A2759" s="118" t="s">
        <v>80</v>
      </c>
      <c r="B2759" s="75" t="s">
        <v>125</v>
      </c>
      <c r="C2759" s="75"/>
      <c r="D2759" s="75" t="s">
        <v>122</v>
      </c>
      <c r="E2759" s="75">
        <v>90</v>
      </c>
      <c r="F2759" s="119">
        <v>46127.4375</v>
      </c>
      <c r="G2759" s="120">
        <v>46127.5</v>
      </c>
    </row>
    <row r="2760" spans="1:7" x14ac:dyDescent="0.25">
      <c r="A2760" s="121" t="s">
        <v>80</v>
      </c>
      <c r="B2760" s="77" t="s">
        <v>134</v>
      </c>
      <c r="C2760" s="77"/>
      <c r="D2760" s="77" t="s">
        <v>122</v>
      </c>
      <c r="E2760" s="77">
        <v>15</v>
      </c>
      <c r="F2760" s="122">
        <v>46127.5</v>
      </c>
      <c r="G2760" s="123">
        <v>46127.510416666664</v>
      </c>
    </row>
    <row r="2761" spans="1:7" x14ac:dyDescent="0.25">
      <c r="A2761" s="118" t="s">
        <v>80</v>
      </c>
      <c r="B2761" s="75" t="s">
        <v>125</v>
      </c>
      <c r="C2761" s="75"/>
      <c r="D2761" s="75" t="s">
        <v>122</v>
      </c>
      <c r="E2761" s="75">
        <v>97</v>
      </c>
      <c r="F2761" s="119">
        <v>46127.510416666664</v>
      </c>
      <c r="G2761" s="120">
        <v>46127.577777777777</v>
      </c>
    </row>
    <row r="2762" spans="1:7" x14ac:dyDescent="0.25">
      <c r="A2762" s="121" t="s">
        <v>80</v>
      </c>
      <c r="B2762" s="77" t="s">
        <v>135</v>
      </c>
      <c r="C2762" s="77"/>
      <c r="D2762" s="77" t="s">
        <v>124</v>
      </c>
      <c r="E2762" s="77">
        <v>6</v>
      </c>
      <c r="F2762" s="122">
        <v>46127.577777777777</v>
      </c>
      <c r="G2762" s="123">
        <v>46127.581944444442</v>
      </c>
    </row>
    <row r="2763" spans="1:7" x14ac:dyDescent="0.25">
      <c r="A2763" s="118" t="s">
        <v>80</v>
      </c>
      <c r="B2763" s="75" t="s">
        <v>125</v>
      </c>
      <c r="C2763" s="75"/>
      <c r="D2763" s="75" t="s">
        <v>122</v>
      </c>
      <c r="E2763" s="75">
        <v>62</v>
      </c>
      <c r="F2763" s="119">
        <v>46127.581944444442</v>
      </c>
      <c r="G2763" s="120">
        <v>46127.625</v>
      </c>
    </row>
    <row r="2764" spans="1:7" x14ac:dyDescent="0.25">
      <c r="A2764" s="121" t="s">
        <v>80</v>
      </c>
      <c r="B2764" s="77" t="s">
        <v>126</v>
      </c>
      <c r="C2764" s="77"/>
      <c r="D2764" s="77" t="s">
        <v>124</v>
      </c>
      <c r="E2764" s="77">
        <v>30</v>
      </c>
      <c r="F2764" s="122">
        <v>46127.625</v>
      </c>
      <c r="G2764" s="123">
        <v>46127.645833333336</v>
      </c>
    </row>
    <row r="2765" spans="1:7" x14ac:dyDescent="0.25">
      <c r="A2765" s="118" t="s">
        <v>80</v>
      </c>
      <c r="B2765" s="75" t="s">
        <v>125</v>
      </c>
      <c r="C2765" s="75"/>
      <c r="D2765" s="75" t="s">
        <v>122</v>
      </c>
      <c r="E2765" s="75">
        <v>87</v>
      </c>
      <c r="F2765" s="119">
        <v>46127.645833333336</v>
      </c>
      <c r="G2765" s="120">
        <v>46127.706250000003</v>
      </c>
    </row>
    <row r="2766" spans="1:7" x14ac:dyDescent="0.25">
      <c r="A2766" s="121" t="s">
        <v>80</v>
      </c>
      <c r="B2766" s="77" t="s">
        <v>135</v>
      </c>
      <c r="C2766" s="77"/>
      <c r="D2766" s="77" t="s">
        <v>124</v>
      </c>
      <c r="E2766" s="77">
        <v>6</v>
      </c>
      <c r="F2766" s="122">
        <v>46127.706250000003</v>
      </c>
      <c r="G2766" s="123">
        <v>46127.710416666669</v>
      </c>
    </row>
    <row r="2767" spans="1:7" x14ac:dyDescent="0.25">
      <c r="A2767" s="118" t="s">
        <v>80</v>
      </c>
      <c r="B2767" s="75" t="s">
        <v>125</v>
      </c>
      <c r="C2767" s="75"/>
      <c r="D2767" s="75" t="s">
        <v>122</v>
      </c>
      <c r="E2767" s="75">
        <v>42</v>
      </c>
      <c r="F2767" s="119">
        <v>46127.710416666669</v>
      </c>
      <c r="G2767" s="120">
        <v>46127.739583333336</v>
      </c>
    </row>
    <row r="2768" spans="1:7" x14ac:dyDescent="0.25">
      <c r="A2768" s="121" t="s">
        <v>80</v>
      </c>
      <c r="B2768" s="77" t="s">
        <v>134</v>
      </c>
      <c r="C2768" s="77"/>
      <c r="D2768" s="77" t="s">
        <v>122</v>
      </c>
      <c r="E2768" s="77">
        <v>15</v>
      </c>
      <c r="F2768" s="122">
        <v>46127.739583333336</v>
      </c>
      <c r="G2768" s="123">
        <v>46127.75</v>
      </c>
    </row>
    <row r="2769" spans="1:7" x14ac:dyDescent="0.25">
      <c r="A2769" s="118" t="s">
        <v>80</v>
      </c>
      <c r="B2769" s="75" t="s">
        <v>125</v>
      </c>
      <c r="C2769" s="75"/>
      <c r="D2769" s="75" t="s">
        <v>122</v>
      </c>
      <c r="E2769" s="75">
        <v>60</v>
      </c>
      <c r="F2769" s="119">
        <v>46127.75</v>
      </c>
      <c r="G2769" s="120">
        <v>46127.791666666664</v>
      </c>
    </row>
    <row r="2770" spans="1:7" x14ac:dyDescent="0.25">
      <c r="A2770" s="121" t="s">
        <v>80</v>
      </c>
      <c r="B2770" s="77" t="s">
        <v>123</v>
      </c>
      <c r="C2770" s="77"/>
      <c r="D2770" s="77" t="s">
        <v>124</v>
      </c>
      <c r="E2770" s="77">
        <v>60</v>
      </c>
      <c r="F2770" s="122">
        <v>46127.791666666664</v>
      </c>
      <c r="G2770" s="123">
        <v>46127.833333333336</v>
      </c>
    </row>
    <row r="2771" spans="1:7" x14ac:dyDescent="0.25">
      <c r="A2771" s="118" t="s">
        <v>80</v>
      </c>
      <c r="B2771" s="75" t="s">
        <v>155</v>
      </c>
      <c r="C2771" s="75" t="s">
        <v>157</v>
      </c>
      <c r="D2771" s="75" t="s">
        <v>122</v>
      </c>
      <c r="E2771" s="75">
        <v>10</v>
      </c>
      <c r="F2771" s="119">
        <v>46128.430555555555</v>
      </c>
      <c r="G2771" s="120">
        <v>46128.4375</v>
      </c>
    </row>
    <row r="2772" spans="1:7" x14ac:dyDescent="0.25">
      <c r="A2772" s="121" t="s">
        <v>80</v>
      </c>
      <c r="B2772" s="77" t="s">
        <v>125</v>
      </c>
      <c r="C2772" s="77"/>
      <c r="D2772" s="77" t="s">
        <v>122</v>
      </c>
      <c r="E2772" s="77">
        <v>61</v>
      </c>
      <c r="F2772" s="122">
        <v>46128.4375</v>
      </c>
      <c r="G2772" s="123">
        <v>46128.479861111111</v>
      </c>
    </row>
    <row r="2773" spans="1:7" x14ac:dyDescent="0.25">
      <c r="A2773" s="118" t="s">
        <v>80</v>
      </c>
      <c r="B2773" s="75" t="s">
        <v>135</v>
      </c>
      <c r="C2773" s="75"/>
      <c r="D2773" s="75" t="s">
        <v>124</v>
      </c>
      <c r="E2773" s="75">
        <v>5</v>
      </c>
      <c r="F2773" s="119">
        <v>46128.479861111111</v>
      </c>
      <c r="G2773" s="120">
        <v>46128.48333333333</v>
      </c>
    </row>
    <row r="2774" spans="1:7" x14ac:dyDescent="0.25">
      <c r="A2774" s="121" t="s">
        <v>80</v>
      </c>
      <c r="B2774" s="77" t="s">
        <v>125</v>
      </c>
      <c r="C2774" s="77"/>
      <c r="D2774" s="77" t="s">
        <v>122</v>
      </c>
      <c r="E2774" s="77">
        <v>39</v>
      </c>
      <c r="F2774" s="122">
        <v>46128.48333333333</v>
      </c>
      <c r="G2774" s="123">
        <v>46128.510416666664</v>
      </c>
    </row>
    <row r="2775" spans="1:7" x14ac:dyDescent="0.25">
      <c r="A2775" s="118" t="s">
        <v>80</v>
      </c>
      <c r="B2775" s="75" t="s">
        <v>134</v>
      </c>
      <c r="C2775" s="75"/>
      <c r="D2775" s="75" t="s">
        <v>122</v>
      </c>
      <c r="E2775" s="75">
        <v>15</v>
      </c>
      <c r="F2775" s="119">
        <v>46128.510416666664</v>
      </c>
      <c r="G2775" s="120">
        <v>46128.520833333336</v>
      </c>
    </row>
    <row r="2776" spans="1:7" x14ac:dyDescent="0.25">
      <c r="A2776" s="121" t="s">
        <v>80</v>
      </c>
      <c r="B2776" s="77" t="s">
        <v>125</v>
      </c>
      <c r="C2776" s="77"/>
      <c r="D2776" s="77" t="s">
        <v>122</v>
      </c>
      <c r="E2776" s="77">
        <v>165</v>
      </c>
      <c r="F2776" s="122">
        <v>46128.520833333336</v>
      </c>
      <c r="G2776" s="123">
        <v>46128.635416666664</v>
      </c>
    </row>
    <row r="2777" spans="1:7" x14ac:dyDescent="0.25">
      <c r="A2777" s="118" t="s">
        <v>80</v>
      </c>
      <c r="B2777" s="75" t="s">
        <v>126</v>
      </c>
      <c r="C2777" s="75"/>
      <c r="D2777" s="75" t="s">
        <v>124</v>
      </c>
      <c r="E2777" s="75">
        <v>30</v>
      </c>
      <c r="F2777" s="119">
        <v>46128.635416666664</v>
      </c>
      <c r="G2777" s="120">
        <v>46128.65625</v>
      </c>
    </row>
    <row r="2778" spans="1:7" x14ac:dyDescent="0.25">
      <c r="A2778" s="121" t="s">
        <v>80</v>
      </c>
      <c r="B2778" s="77" t="s">
        <v>125</v>
      </c>
      <c r="C2778" s="77"/>
      <c r="D2778" s="77" t="s">
        <v>122</v>
      </c>
      <c r="E2778" s="77">
        <v>72</v>
      </c>
      <c r="F2778" s="122">
        <v>46128.65625</v>
      </c>
      <c r="G2778" s="123">
        <v>46128.706250000003</v>
      </c>
    </row>
    <row r="2779" spans="1:7" x14ac:dyDescent="0.25">
      <c r="A2779" s="118" t="s">
        <v>80</v>
      </c>
      <c r="B2779" s="75" t="s">
        <v>135</v>
      </c>
      <c r="C2779" s="75"/>
      <c r="D2779" s="75" t="s">
        <v>124</v>
      </c>
      <c r="E2779" s="75">
        <v>5</v>
      </c>
      <c r="F2779" s="119">
        <v>46128.706250000003</v>
      </c>
      <c r="G2779" s="120">
        <v>46128.709722222222</v>
      </c>
    </row>
    <row r="2780" spans="1:7" x14ac:dyDescent="0.25">
      <c r="A2780" s="121" t="s">
        <v>80</v>
      </c>
      <c r="B2780" s="77" t="s">
        <v>125</v>
      </c>
      <c r="C2780" s="77"/>
      <c r="D2780" s="77" t="s">
        <v>122</v>
      </c>
      <c r="E2780" s="77">
        <v>13</v>
      </c>
      <c r="F2780" s="122">
        <v>46128.709722222222</v>
      </c>
      <c r="G2780" s="123">
        <v>46128.71875</v>
      </c>
    </row>
    <row r="2781" spans="1:7" x14ac:dyDescent="0.25">
      <c r="A2781" s="118" t="s">
        <v>80</v>
      </c>
      <c r="B2781" s="75" t="s">
        <v>134</v>
      </c>
      <c r="C2781" s="75"/>
      <c r="D2781" s="75" t="s">
        <v>122</v>
      </c>
      <c r="E2781" s="75">
        <v>15</v>
      </c>
      <c r="F2781" s="119">
        <v>46128.71875</v>
      </c>
      <c r="G2781" s="120">
        <v>46128.729166666664</v>
      </c>
    </row>
    <row r="2782" spans="1:7" x14ac:dyDescent="0.25">
      <c r="A2782" s="121" t="s">
        <v>80</v>
      </c>
      <c r="B2782" s="77" t="s">
        <v>125</v>
      </c>
      <c r="C2782" s="77"/>
      <c r="D2782" s="77" t="s">
        <v>122</v>
      </c>
      <c r="E2782" s="77">
        <v>90</v>
      </c>
      <c r="F2782" s="122">
        <v>46128.729166666664</v>
      </c>
      <c r="G2782" s="123">
        <v>46128.791666666664</v>
      </c>
    </row>
    <row r="2783" spans="1:7" x14ac:dyDescent="0.25">
      <c r="A2783" s="118" t="s">
        <v>80</v>
      </c>
      <c r="B2783" s="75" t="s">
        <v>123</v>
      </c>
      <c r="C2783" s="75"/>
      <c r="D2783" s="75" t="s">
        <v>124</v>
      </c>
      <c r="E2783" s="75">
        <v>60</v>
      </c>
      <c r="F2783" s="119">
        <v>46128.791666666664</v>
      </c>
      <c r="G2783" s="120">
        <v>46128.833333333336</v>
      </c>
    </row>
    <row r="2784" spans="1:7" x14ac:dyDescent="0.25">
      <c r="A2784" s="121" t="s">
        <v>80</v>
      </c>
      <c r="B2784" s="77" t="s">
        <v>155</v>
      </c>
      <c r="C2784" s="77" t="s">
        <v>165</v>
      </c>
      <c r="D2784" s="77" t="s">
        <v>122</v>
      </c>
      <c r="E2784" s="77">
        <v>14</v>
      </c>
      <c r="F2784" s="122">
        <v>46129.427777777775</v>
      </c>
      <c r="G2784" s="123">
        <v>46129.4375</v>
      </c>
    </row>
    <row r="2785" spans="1:7" x14ac:dyDescent="0.25">
      <c r="A2785" s="118" t="s">
        <v>80</v>
      </c>
      <c r="B2785" s="75" t="s">
        <v>125</v>
      </c>
      <c r="C2785" s="75"/>
      <c r="D2785" s="75" t="s">
        <v>122</v>
      </c>
      <c r="E2785" s="75">
        <v>75</v>
      </c>
      <c r="F2785" s="119">
        <v>46129.4375</v>
      </c>
      <c r="G2785" s="120">
        <v>46129.489583333336</v>
      </c>
    </row>
    <row r="2786" spans="1:7" x14ac:dyDescent="0.25">
      <c r="A2786" s="121" t="s">
        <v>80</v>
      </c>
      <c r="B2786" s="77" t="s">
        <v>134</v>
      </c>
      <c r="C2786" s="77"/>
      <c r="D2786" s="77" t="s">
        <v>122</v>
      </c>
      <c r="E2786" s="77">
        <v>15</v>
      </c>
      <c r="F2786" s="122">
        <v>46129.489583333336</v>
      </c>
      <c r="G2786" s="123">
        <v>46129.5</v>
      </c>
    </row>
    <row r="2787" spans="1:7" x14ac:dyDescent="0.25">
      <c r="A2787" s="118" t="s">
        <v>80</v>
      </c>
      <c r="B2787" s="75" t="s">
        <v>142</v>
      </c>
      <c r="C2787" s="75" t="s">
        <v>143</v>
      </c>
      <c r="D2787" s="75" t="s">
        <v>122</v>
      </c>
      <c r="E2787" s="75">
        <v>30</v>
      </c>
      <c r="F2787" s="119">
        <v>46129.5</v>
      </c>
      <c r="G2787" s="120">
        <v>46129.520833333336</v>
      </c>
    </row>
    <row r="2788" spans="1:7" x14ac:dyDescent="0.25">
      <c r="A2788" s="121" t="s">
        <v>80</v>
      </c>
      <c r="B2788" s="77" t="s">
        <v>125</v>
      </c>
      <c r="C2788" s="77"/>
      <c r="D2788" s="77" t="s">
        <v>122</v>
      </c>
      <c r="E2788" s="77">
        <v>10</v>
      </c>
      <c r="F2788" s="122">
        <v>46129.520833333336</v>
      </c>
      <c r="G2788" s="123">
        <v>46129.527777777781</v>
      </c>
    </row>
    <row r="2789" spans="1:7" x14ac:dyDescent="0.25">
      <c r="A2789" s="118" t="s">
        <v>80</v>
      </c>
      <c r="B2789" s="75" t="s">
        <v>137</v>
      </c>
      <c r="C2789" s="75" t="s">
        <v>8760</v>
      </c>
      <c r="D2789" s="75" t="s">
        <v>122</v>
      </c>
      <c r="E2789" s="75">
        <v>15</v>
      </c>
      <c r="F2789" s="119">
        <v>46129.527777777781</v>
      </c>
      <c r="G2789" s="120">
        <v>46129.538194444445</v>
      </c>
    </row>
    <row r="2790" spans="1:7" x14ac:dyDescent="0.25">
      <c r="A2790" s="121" t="s">
        <v>80</v>
      </c>
      <c r="B2790" s="77" t="s">
        <v>125</v>
      </c>
      <c r="C2790" s="77"/>
      <c r="D2790" s="77" t="s">
        <v>122</v>
      </c>
      <c r="E2790" s="77">
        <v>125</v>
      </c>
      <c r="F2790" s="122">
        <v>46129.538194444445</v>
      </c>
      <c r="G2790" s="123">
        <v>46129.625</v>
      </c>
    </row>
    <row r="2791" spans="1:7" x14ac:dyDescent="0.25">
      <c r="A2791" s="118" t="s">
        <v>80</v>
      </c>
      <c r="B2791" s="75" t="s">
        <v>126</v>
      </c>
      <c r="C2791" s="75"/>
      <c r="D2791" s="75" t="s">
        <v>124</v>
      </c>
      <c r="E2791" s="75">
        <v>30</v>
      </c>
      <c r="F2791" s="119">
        <v>46129.625</v>
      </c>
      <c r="G2791" s="120">
        <v>46129.645833333336</v>
      </c>
    </row>
    <row r="2792" spans="1:7" x14ac:dyDescent="0.25">
      <c r="A2792" s="121" t="s">
        <v>80</v>
      </c>
      <c r="B2792" s="77" t="s">
        <v>125</v>
      </c>
      <c r="C2792" s="77"/>
      <c r="D2792" s="77" t="s">
        <v>122</v>
      </c>
      <c r="E2792" s="77">
        <v>104</v>
      </c>
      <c r="F2792" s="122">
        <v>46129.645833333336</v>
      </c>
      <c r="G2792" s="123">
        <v>46129.718055555553</v>
      </c>
    </row>
    <row r="2793" spans="1:7" x14ac:dyDescent="0.25">
      <c r="A2793" s="118" t="s">
        <v>80</v>
      </c>
      <c r="B2793" s="75" t="s">
        <v>135</v>
      </c>
      <c r="C2793" s="75"/>
      <c r="D2793" s="75" t="s">
        <v>124</v>
      </c>
      <c r="E2793" s="75">
        <v>6</v>
      </c>
      <c r="F2793" s="119">
        <v>46129.718055555553</v>
      </c>
      <c r="G2793" s="120">
        <v>46129.722222222219</v>
      </c>
    </row>
    <row r="2794" spans="1:7" x14ac:dyDescent="0.25">
      <c r="A2794" s="121" t="s">
        <v>80</v>
      </c>
      <c r="B2794" s="77" t="s">
        <v>125</v>
      </c>
      <c r="C2794" s="77"/>
      <c r="D2794" s="77" t="s">
        <v>122</v>
      </c>
      <c r="E2794" s="77">
        <v>10</v>
      </c>
      <c r="F2794" s="122">
        <v>46129.722222222219</v>
      </c>
      <c r="G2794" s="123">
        <v>46129.729166666664</v>
      </c>
    </row>
    <row r="2795" spans="1:7" x14ac:dyDescent="0.25">
      <c r="A2795" s="118" t="s">
        <v>80</v>
      </c>
      <c r="B2795" s="75" t="s">
        <v>134</v>
      </c>
      <c r="C2795" s="75"/>
      <c r="D2795" s="75" t="s">
        <v>122</v>
      </c>
      <c r="E2795" s="75">
        <v>15</v>
      </c>
      <c r="F2795" s="119">
        <v>46129.729166666664</v>
      </c>
      <c r="G2795" s="120">
        <v>46129.739583333336</v>
      </c>
    </row>
    <row r="2796" spans="1:7" x14ac:dyDescent="0.25">
      <c r="A2796" s="121" t="s">
        <v>80</v>
      </c>
      <c r="B2796" s="77" t="s">
        <v>125</v>
      </c>
      <c r="C2796" s="77"/>
      <c r="D2796" s="77" t="s">
        <v>122</v>
      </c>
      <c r="E2796" s="77">
        <v>75</v>
      </c>
      <c r="F2796" s="122">
        <v>46129.739583333336</v>
      </c>
      <c r="G2796" s="123">
        <v>46129.791666666664</v>
      </c>
    </row>
    <row r="2797" spans="1:7" x14ac:dyDescent="0.25">
      <c r="A2797" s="118" t="s">
        <v>80</v>
      </c>
      <c r="B2797" s="75" t="s">
        <v>123</v>
      </c>
      <c r="C2797" s="75"/>
      <c r="D2797" s="75" t="s">
        <v>124</v>
      </c>
      <c r="E2797" s="75">
        <v>60</v>
      </c>
      <c r="F2797" s="119">
        <v>46129.791666666664</v>
      </c>
      <c r="G2797" s="120">
        <v>46129.833333333336</v>
      </c>
    </row>
    <row r="2798" spans="1:7" x14ac:dyDescent="0.25">
      <c r="A2798" s="121" t="s">
        <v>80</v>
      </c>
      <c r="B2798" s="77" t="s">
        <v>155</v>
      </c>
      <c r="C2798" s="77" t="s">
        <v>157</v>
      </c>
      <c r="D2798" s="77" t="s">
        <v>122</v>
      </c>
      <c r="E2798" s="77">
        <v>10</v>
      </c>
      <c r="F2798" s="122">
        <v>46132.430555555555</v>
      </c>
      <c r="G2798" s="123">
        <v>46132.4375</v>
      </c>
    </row>
    <row r="2799" spans="1:7" x14ac:dyDescent="0.25">
      <c r="A2799" s="118" t="s">
        <v>80</v>
      </c>
      <c r="B2799" s="75" t="s">
        <v>125</v>
      </c>
      <c r="C2799" s="75"/>
      <c r="D2799" s="75" t="s">
        <v>122</v>
      </c>
      <c r="E2799" s="75">
        <v>33</v>
      </c>
      <c r="F2799" s="119">
        <v>46132.4375</v>
      </c>
      <c r="G2799" s="120">
        <v>46132.460416666669</v>
      </c>
    </row>
    <row r="2800" spans="1:7" x14ac:dyDescent="0.25">
      <c r="A2800" s="121" t="s">
        <v>80</v>
      </c>
      <c r="B2800" s="77" t="s">
        <v>135</v>
      </c>
      <c r="C2800" s="77"/>
      <c r="D2800" s="77" t="s">
        <v>124</v>
      </c>
      <c r="E2800" s="77">
        <v>6</v>
      </c>
      <c r="F2800" s="122">
        <v>46132.460416666669</v>
      </c>
      <c r="G2800" s="123">
        <v>46132.464583333334</v>
      </c>
    </row>
    <row r="2801" spans="1:7" x14ac:dyDescent="0.25">
      <c r="A2801" s="118" t="s">
        <v>80</v>
      </c>
      <c r="B2801" s="75" t="s">
        <v>125</v>
      </c>
      <c r="C2801" s="75"/>
      <c r="D2801" s="75" t="s">
        <v>122</v>
      </c>
      <c r="E2801" s="75">
        <v>10</v>
      </c>
      <c r="F2801" s="119">
        <v>46132.464583333334</v>
      </c>
      <c r="G2801" s="120">
        <v>46132.47152777778</v>
      </c>
    </row>
    <row r="2802" spans="1:7" x14ac:dyDescent="0.25">
      <c r="A2802" s="121" t="s">
        <v>80</v>
      </c>
      <c r="B2802" s="77" t="s">
        <v>135</v>
      </c>
      <c r="C2802" s="77"/>
      <c r="D2802" s="77" t="s">
        <v>124</v>
      </c>
      <c r="E2802" s="77">
        <v>7</v>
      </c>
      <c r="F2802" s="122">
        <v>46132.47152777778</v>
      </c>
      <c r="G2802" s="123">
        <v>46132.476388888892</v>
      </c>
    </row>
    <row r="2803" spans="1:7" x14ac:dyDescent="0.25">
      <c r="A2803" s="118" t="s">
        <v>80</v>
      </c>
      <c r="B2803" s="75" t="s">
        <v>125</v>
      </c>
      <c r="C2803" s="75"/>
      <c r="D2803" s="75" t="s">
        <v>122</v>
      </c>
      <c r="E2803" s="75">
        <v>34</v>
      </c>
      <c r="F2803" s="119">
        <v>46132.476388888892</v>
      </c>
      <c r="G2803" s="120">
        <v>46132.5</v>
      </c>
    </row>
    <row r="2804" spans="1:7" x14ac:dyDescent="0.25">
      <c r="A2804" s="121" t="s">
        <v>80</v>
      </c>
      <c r="B2804" s="77" t="s">
        <v>134</v>
      </c>
      <c r="C2804" s="77"/>
      <c r="D2804" s="77" t="s">
        <v>122</v>
      </c>
      <c r="E2804" s="77">
        <v>15</v>
      </c>
      <c r="F2804" s="122">
        <v>46132.5</v>
      </c>
      <c r="G2804" s="123">
        <v>46132.510416666664</v>
      </c>
    </row>
    <row r="2805" spans="1:7" x14ac:dyDescent="0.25">
      <c r="A2805" s="118" t="s">
        <v>80</v>
      </c>
      <c r="B2805" s="75" t="s">
        <v>125</v>
      </c>
      <c r="C2805" s="75"/>
      <c r="D2805" s="75" t="s">
        <v>122</v>
      </c>
      <c r="E2805" s="75">
        <v>165</v>
      </c>
      <c r="F2805" s="119">
        <v>46132.510416666664</v>
      </c>
      <c r="G2805" s="120">
        <v>46132.625</v>
      </c>
    </row>
    <row r="2806" spans="1:7" x14ac:dyDescent="0.25">
      <c r="A2806" s="121" t="s">
        <v>80</v>
      </c>
      <c r="B2806" s="77" t="s">
        <v>126</v>
      </c>
      <c r="C2806" s="77"/>
      <c r="D2806" s="77" t="s">
        <v>124</v>
      </c>
      <c r="E2806" s="77">
        <v>30</v>
      </c>
      <c r="F2806" s="122">
        <v>46132.625</v>
      </c>
      <c r="G2806" s="123">
        <v>46132.645833333336</v>
      </c>
    </row>
    <row r="2807" spans="1:7" x14ac:dyDescent="0.25">
      <c r="A2807" s="118" t="s">
        <v>80</v>
      </c>
      <c r="B2807" s="75" t="s">
        <v>125</v>
      </c>
      <c r="C2807" s="75"/>
      <c r="D2807" s="75" t="s">
        <v>122</v>
      </c>
      <c r="E2807" s="75">
        <v>84</v>
      </c>
      <c r="F2807" s="119">
        <v>46132.645833333336</v>
      </c>
      <c r="G2807" s="120">
        <v>46132.70416666667</v>
      </c>
    </row>
    <row r="2808" spans="1:7" x14ac:dyDescent="0.25">
      <c r="A2808" s="121" t="s">
        <v>80</v>
      </c>
      <c r="B2808" s="77" t="s">
        <v>135</v>
      </c>
      <c r="C2808" s="77"/>
      <c r="D2808" s="77" t="s">
        <v>124</v>
      </c>
      <c r="E2808" s="77">
        <v>6</v>
      </c>
      <c r="F2808" s="122">
        <v>46132.70416666667</v>
      </c>
      <c r="G2808" s="123">
        <v>46132.708333333336</v>
      </c>
    </row>
    <row r="2809" spans="1:7" x14ac:dyDescent="0.25">
      <c r="A2809" s="118" t="s">
        <v>80</v>
      </c>
      <c r="B2809" s="75" t="s">
        <v>125</v>
      </c>
      <c r="C2809" s="75"/>
      <c r="D2809" s="75" t="s">
        <v>122</v>
      </c>
      <c r="E2809" s="75">
        <v>45</v>
      </c>
      <c r="F2809" s="119">
        <v>46132.708333333336</v>
      </c>
      <c r="G2809" s="120">
        <v>46132.739583333336</v>
      </c>
    </row>
    <row r="2810" spans="1:7" x14ac:dyDescent="0.25">
      <c r="A2810" s="121" t="s">
        <v>80</v>
      </c>
      <c r="B2810" s="77" t="s">
        <v>134</v>
      </c>
      <c r="C2810" s="77"/>
      <c r="D2810" s="77" t="s">
        <v>122</v>
      </c>
      <c r="E2810" s="77">
        <v>15</v>
      </c>
      <c r="F2810" s="122">
        <v>46132.739583333336</v>
      </c>
      <c r="G2810" s="123">
        <v>46132.75</v>
      </c>
    </row>
    <row r="2811" spans="1:7" x14ac:dyDescent="0.25">
      <c r="A2811" s="118" t="s">
        <v>80</v>
      </c>
      <c r="B2811" s="75" t="s">
        <v>125</v>
      </c>
      <c r="C2811" s="75"/>
      <c r="D2811" s="75" t="s">
        <v>122</v>
      </c>
      <c r="E2811" s="75">
        <v>60</v>
      </c>
      <c r="F2811" s="119">
        <v>46132.75</v>
      </c>
      <c r="G2811" s="120">
        <v>46132.791666666664</v>
      </c>
    </row>
    <row r="2812" spans="1:7" x14ac:dyDescent="0.25">
      <c r="A2812" s="121" t="s">
        <v>80</v>
      </c>
      <c r="B2812" s="77" t="s">
        <v>123</v>
      </c>
      <c r="C2812" s="77"/>
      <c r="D2812" s="77" t="s">
        <v>124</v>
      </c>
      <c r="E2812" s="77">
        <v>60</v>
      </c>
      <c r="F2812" s="122">
        <v>46132.791666666664</v>
      </c>
      <c r="G2812" s="123">
        <v>46132.833333333336</v>
      </c>
    </row>
    <row r="2813" spans="1:7" x14ac:dyDescent="0.25">
      <c r="A2813" s="118" t="s">
        <v>80</v>
      </c>
      <c r="B2813" s="75" t="s">
        <v>155</v>
      </c>
      <c r="C2813" s="75" t="s">
        <v>157</v>
      </c>
      <c r="D2813" s="75" t="s">
        <v>122</v>
      </c>
      <c r="E2813" s="75">
        <v>13</v>
      </c>
      <c r="F2813" s="119">
        <v>46133.428472222222</v>
      </c>
      <c r="G2813" s="120">
        <v>46133.4375</v>
      </c>
    </row>
    <row r="2814" spans="1:7" x14ac:dyDescent="0.25">
      <c r="A2814" s="121" t="s">
        <v>80</v>
      </c>
      <c r="B2814" s="77" t="s">
        <v>125</v>
      </c>
      <c r="C2814" s="77"/>
      <c r="D2814" s="77" t="s">
        <v>122</v>
      </c>
      <c r="E2814" s="77">
        <v>120</v>
      </c>
      <c r="F2814" s="122">
        <v>46133.4375</v>
      </c>
      <c r="G2814" s="123">
        <v>46133.520833333336</v>
      </c>
    </row>
    <row r="2815" spans="1:7" x14ac:dyDescent="0.25">
      <c r="A2815" s="118" t="s">
        <v>80</v>
      </c>
      <c r="B2815" s="75" t="s">
        <v>134</v>
      </c>
      <c r="C2815" s="75"/>
      <c r="D2815" s="75" t="s">
        <v>122</v>
      </c>
      <c r="E2815" s="75">
        <v>15</v>
      </c>
      <c r="F2815" s="119">
        <v>46133.520833333336</v>
      </c>
      <c r="G2815" s="120">
        <v>46133.53125</v>
      </c>
    </row>
    <row r="2816" spans="1:7" x14ac:dyDescent="0.25">
      <c r="A2816" s="121" t="s">
        <v>80</v>
      </c>
      <c r="B2816" s="77" t="s">
        <v>125</v>
      </c>
      <c r="C2816" s="77"/>
      <c r="D2816" s="77" t="s">
        <v>122</v>
      </c>
      <c r="E2816" s="77">
        <v>40</v>
      </c>
      <c r="F2816" s="122">
        <v>46133.53125</v>
      </c>
      <c r="G2816" s="123">
        <v>46133.559027777781</v>
      </c>
    </row>
    <row r="2817" spans="1:7" x14ac:dyDescent="0.25">
      <c r="A2817" s="118" t="s">
        <v>80</v>
      </c>
      <c r="B2817" s="75" t="s">
        <v>135</v>
      </c>
      <c r="C2817" s="75"/>
      <c r="D2817" s="75" t="s">
        <v>124</v>
      </c>
      <c r="E2817" s="75">
        <v>5</v>
      </c>
      <c r="F2817" s="119">
        <v>46133.559027777781</v>
      </c>
      <c r="G2817" s="120">
        <v>46133.5625</v>
      </c>
    </row>
    <row r="2818" spans="1:7" x14ac:dyDescent="0.25">
      <c r="A2818" s="121" t="s">
        <v>80</v>
      </c>
      <c r="B2818" s="77" t="s">
        <v>125</v>
      </c>
      <c r="C2818" s="77"/>
      <c r="D2818" s="77" t="s">
        <v>122</v>
      </c>
      <c r="E2818" s="77">
        <v>75</v>
      </c>
      <c r="F2818" s="122">
        <v>46133.5625</v>
      </c>
      <c r="G2818" s="123">
        <v>46133.614583333336</v>
      </c>
    </row>
    <row r="2819" spans="1:7" x14ac:dyDescent="0.25">
      <c r="A2819" s="118" t="s">
        <v>80</v>
      </c>
      <c r="B2819" s="75" t="s">
        <v>126</v>
      </c>
      <c r="C2819" s="75"/>
      <c r="D2819" s="75" t="s">
        <v>124</v>
      </c>
      <c r="E2819" s="75">
        <v>30</v>
      </c>
      <c r="F2819" s="119">
        <v>46133.614583333336</v>
      </c>
      <c r="G2819" s="120">
        <v>46133.635416666664</v>
      </c>
    </row>
    <row r="2820" spans="1:7" x14ac:dyDescent="0.25">
      <c r="A2820" s="121" t="s">
        <v>80</v>
      </c>
      <c r="B2820" s="77" t="s">
        <v>125</v>
      </c>
      <c r="C2820" s="77"/>
      <c r="D2820" s="77" t="s">
        <v>122</v>
      </c>
      <c r="E2820" s="77">
        <v>90</v>
      </c>
      <c r="F2820" s="122">
        <v>46133.635416666664</v>
      </c>
      <c r="G2820" s="123">
        <v>46133.697916666664</v>
      </c>
    </row>
    <row r="2821" spans="1:7" x14ac:dyDescent="0.25">
      <c r="A2821" s="118" t="s">
        <v>80</v>
      </c>
      <c r="B2821" s="75" t="s">
        <v>134</v>
      </c>
      <c r="C2821" s="75"/>
      <c r="D2821" s="75" t="s">
        <v>122</v>
      </c>
      <c r="E2821" s="75">
        <v>15</v>
      </c>
      <c r="F2821" s="119">
        <v>46133.697916666664</v>
      </c>
      <c r="G2821" s="120">
        <v>46133.708333333336</v>
      </c>
    </row>
    <row r="2822" spans="1:7" x14ac:dyDescent="0.25">
      <c r="A2822" s="121" t="s">
        <v>80</v>
      </c>
      <c r="B2822" s="77" t="s">
        <v>125</v>
      </c>
      <c r="C2822" s="77"/>
      <c r="D2822" s="77" t="s">
        <v>122</v>
      </c>
      <c r="E2822" s="77">
        <v>120</v>
      </c>
      <c r="F2822" s="122">
        <v>46133.708333333336</v>
      </c>
      <c r="G2822" s="123">
        <v>46133.791666666664</v>
      </c>
    </row>
    <row r="2823" spans="1:7" x14ac:dyDescent="0.25">
      <c r="A2823" s="118" t="s">
        <v>80</v>
      </c>
      <c r="B2823" s="75" t="s">
        <v>123</v>
      </c>
      <c r="C2823" s="75"/>
      <c r="D2823" s="75" t="s">
        <v>124</v>
      </c>
      <c r="E2823" s="75">
        <v>60</v>
      </c>
      <c r="F2823" s="119">
        <v>46133.791666666664</v>
      </c>
      <c r="G2823" s="120">
        <v>46133.833333333336</v>
      </c>
    </row>
    <row r="2824" spans="1:7" x14ac:dyDescent="0.25">
      <c r="A2824" s="121" t="s">
        <v>80</v>
      </c>
      <c r="B2824" s="77" t="s">
        <v>155</v>
      </c>
      <c r="C2824" s="77" t="s">
        <v>157</v>
      </c>
      <c r="D2824" s="77" t="s">
        <v>122</v>
      </c>
      <c r="E2824" s="77">
        <v>10</v>
      </c>
      <c r="F2824" s="122">
        <v>46134.430555555555</v>
      </c>
      <c r="G2824" s="123">
        <v>46134.4375</v>
      </c>
    </row>
    <row r="2825" spans="1:7" x14ac:dyDescent="0.25">
      <c r="A2825" s="118" t="s">
        <v>80</v>
      </c>
      <c r="B2825" s="75" t="s">
        <v>125</v>
      </c>
      <c r="C2825" s="75"/>
      <c r="D2825" s="75" t="s">
        <v>122</v>
      </c>
      <c r="E2825" s="75">
        <v>105</v>
      </c>
      <c r="F2825" s="119">
        <v>46134.4375</v>
      </c>
      <c r="G2825" s="120">
        <v>46134.510416666664</v>
      </c>
    </row>
    <row r="2826" spans="1:7" x14ac:dyDescent="0.25">
      <c r="A2826" s="121" t="s">
        <v>80</v>
      </c>
      <c r="B2826" s="77" t="s">
        <v>134</v>
      </c>
      <c r="C2826" s="77"/>
      <c r="D2826" s="77" t="s">
        <v>122</v>
      </c>
      <c r="E2826" s="77">
        <v>15</v>
      </c>
      <c r="F2826" s="122">
        <v>46134.510416666664</v>
      </c>
      <c r="G2826" s="123">
        <v>46134.520833333336</v>
      </c>
    </row>
    <row r="2827" spans="1:7" x14ac:dyDescent="0.25">
      <c r="A2827" s="118" t="s">
        <v>80</v>
      </c>
      <c r="B2827" s="75" t="s">
        <v>125</v>
      </c>
      <c r="C2827" s="75"/>
      <c r="D2827" s="75" t="s">
        <v>122</v>
      </c>
      <c r="E2827" s="75">
        <v>150</v>
      </c>
      <c r="F2827" s="119">
        <v>46134.520833333336</v>
      </c>
      <c r="G2827" s="120">
        <v>46134.625</v>
      </c>
    </row>
    <row r="2828" spans="1:7" x14ac:dyDescent="0.25">
      <c r="A2828" s="121" t="s">
        <v>80</v>
      </c>
      <c r="B2828" s="77" t="s">
        <v>126</v>
      </c>
      <c r="C2828" s="77"/>
      <c r="D2828" s="77" t="s">
        <v>124</v>
      </c>
      <c r="E2828" s="77">
        <v>30</v>
      </c>
      <c r="F2828" s="122">
        <v>46134.625</v>
      </c>
      <c r="G2828" s="123">
        <v>46134.645833333336</v>
      </c>
    </row>
    <row r="2829" spans="1:7" x14ac:dyDescent="0.25">
      <c r="A2829" s="118" t="s">
        <v>80</v>
      </c>
      <c r="B2829" s="75" t="s">
        <v>125</v>
      </c>
      <c r="C2829" s="75"/>
      <c r="D2829" s="75" t="s">
        <v>122</v>
      </c>
      <c r="E2829" s="75">
        <v>90</v>
      </c>
      <c r="F2829" s="119">
        <v>46134.645833333336</v>
      </c>
      <c r="G2829" s="120">
        <v>46134.708333333336</v>
      </c>
    </row>
    <row r="2830" spans="1:7" x14ac:dyDescent="0.25">
      <c r="A2830" s="121" t="s">
        <v>80</v>
      </c>
      <c r="B2830" s="77" t="s">
        <v>134</v>
      </c>
      <c r="C2830" s="77"/>
      <c r="D2830" s="77" t="s">
        <v>122</v>
      </c>
      <c r="E2830" s="77">
        <v>15</v>
      </c>
      <c r="F2830" s="122">
        <v>46134.708333333336</v>
      </c>
      <c r="G2830" s="123">
        <v>46134.71875</v>
      </c>
    </row>
    <row r="2831" spans="1:7" x14ac:dyDescent="0.25">
      <c r="A2831" s="118" t="s">
        <v>80</v>
      </c>
      <c r="B2831" s="75" t="s">
        <v>125</v>
      </c>
      <c r="C2831" s="75"/>
      <c r="D2831" s="75" t="s">
        <v>122</v>
      </c>
      <c r="E2831" s="75">
        <v>66</v>
      </c>
      <c r="F2831" s="119">
        <v>46134.71875</v>
      </c>
      <c r="G2831" s="120">
        <v>46134.76458333333</v>
      </c>
    </row>
    <row r="2832" spans="1:7" x14ac:dyDescent="0.25">
      <c r="A2832" s="121" t="s">
        <v>80</v>
      </c>
      <c r="B2832" s="77" t="s">
        <v>156</v>
      </c>
      <c r="C2832" s="77"/>
      <c r="D2832" s="77" t="s">
        <v>122</v>
      </c>
      <c r="E2832" s="77">
        <v>7</v>
      </c>
      <c r="F2832" s="122">
        <v>46134.76458333333</v>
      </c>
      <c r="G2832" s="123">
        <v>46134.769444444442</v>
      </c>
    </row>
    <row r="2833" spans="1:7" x14ac:dyDescent="0.25">
      <c r="A2833" s="118" t="s">
        <v>80</v>
      </c>
      <c r="B2833" s="75" t="s">
        <v>125</v>
      </c>
      <c r="C2833" s="75"/>
      <c r="D2833" s="75" t="s">
        <v>122</v>
      </c>
      <c r="E2833" s="75">
        <v>32</v>
      </c>
      <c r="F2833" s="119">
        <v>46134.769444444442</v>
      </c>
      <c r="G2833" s="120">
        <v>46134.791666666664</v>
      </c>
    </row>
    <row r="2834" spans="1:7" x14ac:dyDescent="0.25">
      <c r="A2834" s="121" t="s">
        <v>80</v>
      </c>
      <c r="B2834" s="77" t="s">
        <v>123</v>
      </c>
      <c r="C2834" s="77"/>
      <c r="D2834" s="77" t="s">
        <v>124</v>
      </c>
      <c r="E2834" s="77">
        <v>60</v>
      </c>
      <c r="F2834" s="122">
        <v>46134.791666666664</v>
      </c>
      <c r="G2834" s="123">
        <v>46134.833333333336</v>
      </c>
    </row>
    <row r="2835" spans="1:7" x14ac:dyDescent="0.25">
      <c r="A2835" s="118" t="s">
        <v>80</v>
      </c>
      <c r="B2835" s="75" t="s">
        <v>155</v>
      </c>
      <c r="C2835" s="75" t="s">
        <v>157</v>
      </c>
      <c r="D2835" s="75" t="s">
        <v>122</v>
      </c>
      <c r="E2835" s="75">
        <v>15</v>
      </c>
      <c r="F2835" s="119">
        <v>46135.427083333336</v>
      </c>
      <c r="G2835" s="120">
        <v>46135.4375</v>
      </c>
    </row>
    <row r="2836" spans="1:7" x14ac:dyDescent="0.25">
      <c r="A2836" s="121" t="s">
        <v>80</v>
      </c>
      <c r="B2836" s="77" t="s">
        <v>125</v>
      </c>
      <c r="C2836" s="77"/>
      <c r="D2836" s="77" t="s">
        <v>122</v>
      </c>
      <c r="E2836" s="77">
        <v>75</v>
      </c>
      <c r="F2836" s="122">
        <v>46135.4375</v>
      </c>
      <c r="G2836" s="123">
        <v>46135.489583333336</v>
      </c>
    </row>
    <row r="2837" spans="1:7" x14ac:dyDescent="0.25">
      <c r="A2837" s="118" t="s">
        <v>80</v>
      </c>
      <c r="B2837" s="75" t="s">
        <v>134</v>
      </c>
      <c r="C2837" s="75"/>
      <c r="D2837" s="75" t="s">
        <v>122</v>
      </c>
      <c r="E2837" s="75">
        <v>15</v>
      </c>
      <c r="F2837" s="119">
        <v>46135.489583333336</v>
      </c>
      <c r="G2837" s="120">
        <v>46135.5</v>
      </c>
    </row>
    <row r="2838" spans="1:7" x14ac:dyDescent="0.25">
      <c r="A2838" s="121" t="s">
        <v>80</v>
      </c>
      <c r="B2838" s="77" t="s">
        <v>125</v>
      </c>
      <c r="C2838" s="77"/>
      <c r="D2838" s="77" t="s">
        <v>122</v>
      </c>
      <c r="E2838" s="77">
        <v>150</v>
      </c>
      <c r="F2838" s="122">
        <v>46135.5</v>
      </c>
      <c r="G2838" s="123">
        <v>46135.604166666664</v>
      </c>
    </row>
    <row r="2839" spans="1:7" x14ac:dyDescent="0.25">
      <c r="A2839" s="118" t="s">
        <v>80</v>
      </c>
      <c r="B2839" s="75" t="s">
        <v>126</v>
      </c>
      <c r="C2839" s="75"/>
      <c r="D2839" s="75" t="s">
        <v>124</v>
      </c>
      <c r="E2839" s="75">
        <v>30</v>
      </c>
      <c r="F2839" s="119">
        <v>46135.604166666664</v>
      </c>
      <c r="G2839" s="120">
        <v>46135.625</v>
      </c>
    </row>
    <row r="2840" spans="1:7" x14ac:dyDescent="0.25">
      <c r="A2840" s="121" t="s">
        <v>80</v>
      </c>
      <c r="B2840" s="77" t="s">
        <v>125</v>
      </c>
      <c r="C2840" s="77"/>
      <c r="D2840" s="77" t="s">
        <v>122</v>
      </c>
      <c r="E2840" s="77">
        <v>165</v>
      </c>
      <c r="F2840" s="122">
        <v>46135.625</v>
      </c>
      <c r="G2840" s="123">
        <v>46135.739583333336</v>
      </c>
    </row>
    <row r="2841" spans="1:7" x14ac:dyDescent="0.25">
      <c r="A2841" s="118" t="s">
        <v>80</v>
      </c>
      <c r="B2841" s="75" t="s">
        <v>134</v>
      </c>
      <c r="C2841" s="75"/>
      <c r="D2841" s="75" t="s">
        <v>122</v>
      </c>
      <c r="E2841" s="75">
        <v>15</v>
      </c>
      <c r="F2841" s="119">
        <v>46135.739583333336</v>
      </c>
      <c r="G2841" s="120">
        <v>46135.75</v>
      </c>
    </row>
    <row r="2842" spans="1:7" x14ac:dyDescent="0.25">
      <c r="A2842" s="121" t="s">
        <v>80</v>
      </c>
      <c r="B2842" s="77" t="s">
        <v>125</v>
      </c>
      <c r="C2842" s="77"/>
      <c r="D2842" s="77" t="s">
        <v>122</v>
      </c>
      <c r="E2842" s="77">
        <v>60</v>
      </c>
      <c r="F2842" s="122">
        <v>46135.75</v>
      </c>
      <c r="G2842" s="123">
        <v>46135.791666666664</v>
      </c>
    </row>
    <row r="2843" spans="1:7" x14ac:dyDescent="0.25">
      <c r="A2843" s="118" t="s">
        <v>80</v>
      </c>
      <c r="B2843" s="75" t="s">
        <v>123</v>
      </c>
      <c r="C2843" s="75"/>
      <c r="D2843" s="75" t="s">
        <v>124</v>
      </c>
      <c r="E2843" s="75">
        <v>60</v>
      </c>
      <c r="F2843" s="119">
        <v>46135.791666666664</v>
      </c>
      <c r="G2843" s="120">
        <v>46135.833333333336</v>
      </c>
    </row>
    <row r="2844" spans="1:7" x14ac:dyDescent="0.25">
      <c r="A2844" s="121" t="s">
        <v>80</v>
      </c>
      <c r="B2844" s="77" t="s">
        <v>155</v>
      </c>
      <c r="C2844" s="77" t="s">
        <v>157</v>
      </c>
      <c r="D2844" s="77" t="s">
        <v>122</v>
      </c>
      <c r="E2844" s="77">
        <v>11</v>
      </c>
      <c r="F2844" s="122">
        <v>46136.429861111108</v>
      </c>
      <c r="G2844" s="123">
        <v>46136.4375</v>
      </c>
    </row>
    <row r="2845" spans="1:7" x14ac:dyDescent="0.25">
      <c r="A2845" s="118" t="s">
        <v>80</v>
      </c>
      <c r="B2845" s="75" t="s">
        <v>125</v>
      </c>
      <c r="C2845" s="75"/>
      <c r="D2845" s="75" t="s">
        <v>122</v>
      </c>
      <c r="E2845" s="75">
        <v>90</v>
      </c>
      <c r="F2845" s="119">
        <v>46136.4375</v>
      </c>
      <c r="G2845" s="120">
        <v>46136.5</v>
      </c>
    </row>
    <row r="2846" spans="1:7" x14ac:dyDescent="0.25">
      <c r="A2846" s="121" t="s">
        <v>80</v>
      </c>
      <c r="B2846" s="77" t="s">
        <v>142</v>
      </c>
      <c r="C2846" s="77" t="s">
        <v>143</v>
      </c>
      <c r="D2846" s="77" t="s">
        <v>122</v>
      </c>
      <c r="E2846" s="77">
        <v>30</v>
      </c>
      <c r="F2846" s="122">
        <v>46136.5</v>
      </c>
      <c r="G2846" s="123">
        <v>46136.520833333336</v>
      </c>
    </row>
    <row r="2847" spans="1:7" x14ac:dyDescent="0.25">
      <c r="A2847" s="118" t="s">
        <v>80</v>
      </c>
      <c r="B2847" s="75" t="s">
        <v>125</v>
      </c>
      <c r="C2847" s="75"/>
      <c r="D2847" s="75" t="s">
        <v>122</v>
      </c>
      <c r="E2847" s="75">
        <v>15</v>
      </c>
      <c r="F2847" s="119">
        <v>46136.520833333336</v>
      </c>
      <c r="G2847" s="120">
        <v>46136.53125</v>
      </c>
    </row>
    <row r="2848" spans="1:7" x14ac:dyDescent="0.25">
      <c r="A2848" s="121" t="s">
        <v>80</v>
      </c>
      <c r="B2848" s="77" t="s">
        <v>134</v>
      </c>
      <c r="C2848" s="77"/>
      <c r="D2848" s="77" t="s">
        <v>122</v>
      </c>
      <c r="E2848" s="77">
        <v>15</v>
      </c>
      <c r="F2848" s="122">
        <v>46136.53125</v>
      </c>
      <c r="G2848" s="123">
        <v>46136.541666666664</v>
      </c>
    </row>
    <row r="2849" spans="1:7" x14ac:dyDescent="0.25">
      <c r="A2849" s="118" t="s">
        <v>80</v>
      </c>
      <c r="B2849" s="75" t="s">
        <v>125</v>
      </c>
      <c r="C2849" s="75"/>
      <c r="D2849" s="75" t="s">
        <v>122</v>
      </c>
      <c r="E2849" s="75">
        <v>120</v>
      </c>
      <c r="F2849" s="119">
        <v>46136.541666666664</v>
      </c>
      <c r="G2849" s="120">
        <v>46136.625</v>
      </c>
    </row>
    <row r="2850" spans="1:7" x14ac:dyDescent="0.25">
      <c r="A2850" s="121" t="s">
        <v>80</v>
      </c>
      <c r="B2850" s="77" t="s">
        <v>126</v>
      </c>
      <c r="C2850" s="77"/>
      <c r="D2850" s="77" t="s">
        <v>124</v>
      </c>
      <c r="E2850" s="77">
        <v>30</v>
      </c>
      <c r="F2850" s="122">
        <v>46136.625</v>
      </c>
      <c r="G2850" s="123">
        <v>46136.645833333336</v>
      </c>
    </row>
    <row r="2851" spans="1:7" x14ac:dyDescent="0.25">
      <c r="A2851" s="118" t="s">
        <v>80</v>
      </c>
      <c r="B2851" s="75" t="s">
        <v>125</v>
      </c>
      <c r="C2851" s="75"/>
      <c r="D2851" s="75" t="s">
        <v>122</v>
      </c>
      <c r="E2851" s="75">
        <v>135</v>
      </c>
      <c r="F2851" s="119">
        <v>46136.645833333336</v>
      </c>
      <c r="G2851" s="120">
        <v>46136.739583333336</v>
      </c>
    </row>
    <row r="2852" spans="1:7" x14ac:dyDescent="0.25">
      <c r="A2852" s="121" t="s">
        <v>80</v>
      </c>
      <c r="B2852" s="77" t="s">
        <v>134</v>
      </c>
      <c r="C2852" s="77"/>
      <c r="D2852" s="77" t="s">
        <v>122</v>
      </c>
      <c r="E2852" s="77">
        <v>15</v>
      </c>
      <c r="F2852" s="122">
        <v>46136.739583333336</v>
      </c>
      <c r="G2852" s="123">
        <v>46136.75</v>
      </c>
    </row>
    <row r="2853" spans="1:7" x14ac:dyDescent="0.25">
      <c r="A2853" s="118" t="s">
        <v>80</v>
      </c>
      <c r="B2853" s="75" t="s">
        <v>125</v>
      </c>
      <c r="C2853" s="75"/>
      <c r="D2853" s="75" t="s">
        <v>122</v>
      </c>
      <c r="E2853" s="75">
        <v>60</v>
      </c>
      <c r="F2853" s="119">
        <v>46136.75</v>
      </c>
      <c r="G2853" s="120">
        <v>46136.791666666664</v>
      </c>
    </row>
    <row r="2854" spans="1:7" x14ac:dyDescent="0.25">
      <c r="A2854" s="121" t="s">
        <v>80</v>
      </c>
      <c r="B2854" s="77" t="s">
        <v>123</v>
      </c>
      <c r="C2854" s="77"/>
      <c r="D2854" s="77" t="s">
        <v>124</v>
      </c>
      <c r="E2854" s="77">
        <v>60</v>
      </c>
      <c r="F2854" s="122">
        <v>46136.791666666664</v>
      </c>
      <c r="G2854" s="123">
        <v>46136.833333333336</v>
      </c>
    </row>
    <row r="2855" spans="1:7" x14ac:dyDescent="0.25">
      <c r="A2855" s="118" t="s">
        <v>80</v>
      </c>
      <c r="B2855" s="75" t="s">
        <v>155</v>
      </c>
      <c r="C2855" s="75" t="s">
        <v>157</v>
      </c>
      <c r="D2855" s="75" t="s">
        <v>122</v>
      </c>
      <c r="E2855" s="75">
        <v>13</v>
      </c>
      <c r="F2855" s="119">
        <v>46139.428472222222</v>
      </c>
      <c r="G2855" s="120">
        <v>46139.4375</v>
      </c>
    </row>
    <row r="2856" spans="1:7" x14ac:dyDescent="0.25">
      <c r="A2856" s="121" t="s">
        <v>80</v>
      </c>
      <c r="B2856" s="77" t="s">
        <v>125</v>
      </c>
      <c r="C2856" s="77"/>
      <c r="D2856" s="77" t="s">
        <v>122</v>
      </c>
      <c r="E2856" s="77">
        <v>90</v>
      </c>
      <c r="F2856" s="122">
        <v>46139.4375</v>
      </c>
      <c r="G2856" s="123">
        <v>46139.5</v>
      </c>
    </row>
    <row r="2857" spans="1:7" x14ac:dyDescent="0.25">
      <c r="A2857" s="118" t="s">
        <v>80</v>
      </c>
      <c r="B2857" s="75" t="s">
        <v>134</v>
      </c>
      <c r="C2857" s="75"/>
      <c r="D2857" s="75" t="s">
        <v>122</v>
      </c>
      <c r="E2857" s="75">
        <v>15</v>
      </c>
      <c r="F2857" s="119">
        <v>46139.5</v>
      </c>
      <c r="G2857" s="120">
        <v>46139.510416666664</v>
      </c>
    </row>
    <row r="2858" spans="1:7" x14ac:dyDescent="0.25">
      <c r="A2858" s="121" t="s">
        <v>80</v>
      </c>
      <c r="B2858" s="77" t="s">
        <v>125</v>
      </c>
      <c r="C2858" s="77"/>
      <c r="D2858" s="77" t="s">
        <v>122</v>
      </c>
      <c r="E2858" s="77">
        <v>105</v>
      </c>
      <c r="F2858" s="122">
        <v>46139.510416666664</v>
      </c>
      <c r="G2858" s="123">
        <v>46139.583333333336</v>
      </c>
    </row>
    <row r="2859" spans="1:7" x14ac:dyDescent="0.25">
      <c r="A2859" s="118" t="s">
        <v>80</v>
      </c>
      <c r="B2859" s="75" t="s">
        <v>126</v>
      </c>
      <c r="C2859" s="75"/>
      <c r="D2859" s="75" t="s">
        <v>124</v>
      </c>
      <c r="E2859" s="75">
        <v>30</v>
      </c>
      <c r="F2859" s="119">
        <v>46139.583333333336</v>
      </c>
      <c r="G2859" s="120">
        <v>46139.604166666664</v>
      </c>
    </row>
    <row r="2860" spans="1:7" x14ac:dyDescent="0.25">
      <c r="A2860" s="121" t="s">
        <v>80</v>
      </c>
      <c r="B2860" s="77" t="s">
        <v>125</v>
      </c>
      <c r="C2860" s="77"/>
      <c r="D2860" s="77" t="s">
        <v>122</v>
      </c>
      <c r="E2860" s="77">
        <v>120</v>
      </c>
      <c r="F2860" s="122">
        <v>46139.604166666664</v>
      </c>
      <c r="G2860" s="123">
        <v>46139.6875</v>
      </c>
    </row>
    <row r="2861" spans="1:7" x14ac:dyDescent="0.25">
      <c r="A2861" s="118" t="s">
        <v>80</v>
      </c>
      <c r="B2861" s="75" t="s">
        <v>134</v>
      </c>
      <c r="C2861" s="75"/>
      <c r="D2861" s="75" t="s">
        <v>122</v>
      </c>
      <c r="E2861" s="75">
        <v>15</v>
      </c>
      <c r="F2861" s="119">
        <v>46139.6875</v>
      </c>
      <c r="G2861" s="120">
        <v>46139.697916666664</v>
      </c>
    </row>
    <row r="2862" spans="1:7" x14ac:dyDescent="0.25">
      <c r="A2862" s="121" t="s">
        <v>80</v>
      </c>
      <c r="B2862" s="77" t="s">
        <v>125</v>
      </c>
      <c r="C2862" s="77"/>
      <c r="D2862" s="77" t="s">
        <v>122</v>
      </c>
      <c r="E2862" s="77">
        <v>69</v>
      </c>
      <c r="F2862" s="122">
        <v>46139.697916666664</v>
      </c>
      <c r="G2862" s="123">
        <v>46139.745833333334</v>
      </c>
    </row>
    <row r="2863" spans="1:7" x14ac:dyDescent="0.25">
      <c r="A2863" s="118" t="s">
        <v>80</v>
      </c>
      <c r="B2863" s="75" t="s">
        <v>135</v>
      </c>
      <c r="C2863" s="75"/>
      <c r="D2863" s="75" t="s">
        <v>124</v>
      </c>
      <c r="E2863" s="75">
        <v>5</v>
      </c>
      <c r="F2863" s="119">
        <v>46139.745833333334</v>
      </c>
      <c r="G2863" s="120">
        <v>46139.749305555553</v>
      </c>
    </row>
    <row r="2864" spans="1:7" x14ac:dyDescent="0.25">
      <c r="A2864" s="121" t="s">
        <v>80</v>
      </c>
      <c r="B2864" s="77" t="s">
        <v>125</v>
      </c>
      <c r="C2864" s="77"/>
      <c r="D2864" s="77" t="s">
        <v>122</v>
      </c>
      <c r="E2864" s="77">
        <v>61</v>
      </c>
      <c r="F2864" s="122">
        <v>46139.749305555553</v>
      </c>
      <c r="G2864" s="123">
        <v>46139.791666666664</v>
      </c>
    </row>
    <row r="2865" spans="1:7" x14ac:dyDescent="0.25">
      <c r="A2865" s="118" t="s">
        <v>80</v>
      </c>
      <c r="B2865" s="75" t="s">
        <v>123</v>
      </c>
      <c r="C2865" s="75"/>
      <c r="D2865" s="75" t="s">
        <v>124</v>
      </c>
      <c r="E2865" s="75">
        <v>60</v>
      </c>
      <c r="F2865" s="119">
        <v>46139.791666666664</v>
      </c>
      <c r="G2865" s="120">
        <v>46139.833333333336</v>
      </c>
    </row>
    <row r="2866" spans="1:7" x14ac:dyDescent="0.25">
      <c r="A2866" s="121" t="s">
        <v>80</v>
      </c>
      <c r="B2866" s="77" t="s">
        <v>155</v>
      </c>
      <c r="C2866" s="77" t="s">
        <v>157</v>
      </c>
      <c r="D2866" s="77" t="s">
        <v>122</v>
      </c>
      <c r="E2866" s="77">
        <v>14</v>
      </c>
      <c r="F2866" s="122">
        <v>46140.427777777775</v>
      </c>
      <c r="G2866" s="123">
        <v>46140.4375</v>
      </c>
    </row>
    <row r="2867" spans="1:7" x14ac:dyDescent="0.25">
      <c r="A2867" s="118" t="s">
        <v>80</v>
      </c>
      <c r="B2867" s="75" t="s">
        <v>125</v>
      </c>
      <c r="C2867" s="75"/>
      <c r="D2867" s="75" t="s">
        <v>122</v>
      </c>
      <c r="E2867" s="75">
        <v>90</v>
      </c>
      <c r="F2867" s="119">
        <v>46140.4375</v>
      </c>
      <c r="G2867" s="120">
        <v>46140.5</v>
      </c>
    </row>
    <row r="2868" spans="1:7" x14ac:dyDescent="0.25">
      <c r="A2868" s="121" t="s">
        <v>80</v>
      </c>
      <c r="B2868" s="77" t="s">
        <v>134</v>
      </c>
      <c r="C2868" s="77"/>
      <c r="D2868" s="77" t="s">
        <v>122</v>
      </c>
      <c r="E2868" s="77">
        <v>15</v>
      </c>
      <c r="F2868" s="122">
        <v>46140.5</v>
      </c>
      <c r="G2868" s="123">
        <v>46140.510416666664</v>
      </c>
    </row>
    <row r="2869" spans="1:7" x14ac:dyDescent="0.25">
      <c r="A2869" s="118" t="s">
        <v>80</v>
      </c>
      <c r="B2869" s="75" t="s">
        <v>125</v>
      </c>
      <c r="C2869" s="75"/>
      <c r="D2869" s="75" t="s">
        <v>122</v>
      </c>
      <c r="E2869" s="75">
        <v>135</v>
      </c>
      <c r="F2869" s="119">
        <v>46140.510416666664</v>
      </c>
      <c r="G2869" s="120">
        <v>46140.604166666664</v>
      </c>
    </row>
    <row r="2870" spans="1:7" x14ac:dyDescent="0.25">
      <c r="A2870" s="121" t="s">
        <v>80</v>
      </c>
      <c r="B2870" s="77" t="s">
        <v>126</v>
      </c>
      <c r="C2870" s="77"/>
      <c r="D2870" s="77" t="s">
        <v>124</v>
      </c>
      <c r="E2870" s="77">
        <v>30</v>
      </c>
      <c r="F2870" s="122">
        <v>46140.604166666664</v>
      </c>
      <c r="G2870" s="123">
        <v>46140.625</v>
      </c>
    </row>
    <row r="2871" spans="1:7" x14ac:dyDescent="0.25">
      <c r="A2871" s="118" t="s">
        <v>80</v>
      </c>
      <c r="B2871" s="75" t="s">
        <v>125</v>
      </c>
      <c r="C2871" s="75"/>
      <c r="D2871" s="75" t="s">
        <v>122</v>
      </c>
      <c r="E2871" s="75">
        <v>90</v>
      </c>
      <c r="F2871" s="119">
        <v>46140.625</v>
      </c>
      <c r="G2871" s="120">
        <v>46140.6875</v>
      </c>
    </row>
    <row r="2872" spans="1:7" x14ac:dyDescent="0.25">
      <c r="A2872" s="121" t="s">
        <v>80</v>
      </c>
      <c r="B2872" s="77" t="s">
        <v>134</v>
      </c>
      <c r="C2872" s="77"/>
      <c r="D2872" s="77" t="s">
        <v>122</v>
      </c>
      <c r="E2872" s="77">
        <v>15</v>
      </c>
      <c r="F2872" s="122">
        <v>46140.6875</v>
      </c>
      <c r="G2872" s="123">
        <v>46140.697916666664</v>
      </c>
    </row>
    <row r="2873" spans="1:7" x14ac:dyDescent="0.25">
      <c r="A2873" s="118" t="s">
        <v>80</v>
      </c>
      <c r="B2873" s="75" t="s">
        <v>125</v>
      </c>
      <c r="C2873" s="75"/>
      <c r="D2873" s="75" t="s">
        <v>122</v>
      </c>
      <c r="E2873" s="75">
        <v>89</v>
      </c>
      <c r="F2873" s="119">
        <v>46140.697916666664</v>
      </c>
      <c r="G2873" s="120">
        <v>46140.759722222225</v>
      </c>
    </row>
    <row r="2874" spans="1:7" x14ac:dyDescent="0.25">
      <c r="A2874" s="121" t="s">
        <v>80</v>
      </c>
      <c r="B2874" s="77" t="s">
        <v>135</v>
      </c>
      <c r="C2874" s="77"/>
      <c r="D2874" s="77" t="s">
        <v>124</v>
      </c>
      <c r="E2874" s="77">
        <v>5</v>
      </c>
      <c r="F2874" s="122">
        <v>46140.759722222225</v>
      </c>
      <c r="G2874" s="123">
        <v>46140.763194444444</v>
      </c>
    </row>
    <row r="2875" spans="1:7" x14ac:dyDescent="0.25">
      <c r="A2875" s="118" t="s">
        <v>80</v>
      </c>
      <c r="B2875" s="75" t="s">
        <v>125</v>
      </c>
      <c r="C2875" s="75"/>
      <c r="D2875" s="75" t="s">
        <v>122</v>
      </c>
      <c r="E2875" s="75">
        <v>41</v>
      </c>
      <c r="F2875" s="119">
        <v>46140.763194444444</v>
      </c>
      <c r="G2875" s="120">
        <v>46140.791666666664</v>
      </c>
    </row>
    <row r="2876" spans="1:7" x14ac:dyDescent="0.25">
      <c r="A2876" s="121" t="s">
        <v>80</v>
      </c>
      <c r="B2876" s="77" t="s">
        <v>123</v>
      </c>
      <c r="C2876" s="77"/>
      <c r="D2876" s="77" t="s">
        <v>124</v>
      </c>
      <c r="E2876" s="77">
        <v>60</v>
      </c>
      <c r="F2876" s="122">
        <v>46140.791666666664</v>
      </c>
      <c r="G2876" s="123">
        <v>46140.833333333336</v>
      </c>
    </row>
    <row r="2877" spans="1:7" x14ac:dyDescent="0.25">
      <c r="A2877" s="118" t="s">
        <v>80</v>
      </c>
      <c r="B2877" s="75" t="s">
        <v>150</v>
      </c>
      <c r="C2877" s="75"/>
      <c r="D2877" s="75" t="s">
        <v>122</v>
      </c>
      <c r="E2877" s="75">
        <v>120</v>
      </c>
      <c r="F2877" s="119">
        <v>46141.416666666664</v>
      </c>
      <c r="G2877" s="120">
        <v>46141.5</v>
      </c>
    </row>
    <row r="2878" spans="1:7" x14ac:dyDescent="0.25">
      <c r="A2878" s="121" t="s">
        <v>80</v>
      </c>
      <c r="B2878" s="77" t="s">
        <v>134</v>
      </c>
      <c r="C2878" s="77"/>
      <c r="D2878" s="77" t="s">
        <v>122</v>
      </c>
      <c r="E2878" s="77">
        <v>15</v>
      </c>
      <c r="F2878" s="122">
        <v>46141.5</v>
      </c>
      <c r="G2878" s="123">
        <v>46141.510416666664</v>
      </c>
    </row>
    <row r="2879" spans="1:7" x14ac:dyDescent="0.25">
      <c r="A2879" s="118" t="s">
        <v>80</v>
      </c>
      <c r="B2879" s="75" t="s">
        <v>150</v>
      </c>
      <c r="C2879" s="75"/>
      <c r="D2879" s="75" t="s">
        <v>122</v>
      </c>
      <c r="E2879" s="75">
        <v>105</v>
      </c>
      <c r="F2879" s="119">
        <v>46141.510416666664</v>
      </c>
      <c r="G2879" s="120">
        <v>46141.583333333336</v>
      </c>
    </row>
    <row r="2880" spans="1:7" x14ac:dyDescent="0.25">
      <c r="A2880" s="121" t="s">
        <v>80</v>
      </c>
      <c r="B2880" s="77" t="s">
        <v>126</v>
      </c>
      <c r="C2880" s="77"/>
      <c r="D2880" s="77" t="s">
        <v>124</v>
      </c>
      <c r="E2880" s="77">
        <v>30</v>
      </c>
      <c r="F2880" s="122">
        <v>46141.583333333336</v>
      </c>
      <c r="G2880" s="123">
        <v>46141.604166666664</v>
      </c>
    </row>
    <row r="2881" spans="1:7" x14ac:dyDescent="0.25">
      <c r="A2881" s="118" t="s">
        <v>80</v>
      </c>
      <c r="B2881" s="75" t="s">
        <v>150</v>
      </c>
      <c r="C2881" s="75"/>
      <c r="D2881" s="75" t="s">
        <v>122</v>
      </c>
      <c r="E2881" s="75">
        <v>90</v>
      </c>
      <c r="F2881" s="119">
        <v>46141.604166666664</v>
      </c>
      <c r="G2881" s="120">
        <v>46141.666666666664</v>
      </c>
    </row>
    <row r="2882" spans="1:7" x14ac:dyDescent="0.25">
      <c r="A2882" s="121" t="s">
        <v>80</v>
      </c>
      <c r="B2882" s="77" t="s">
        <v>134</v>
      </c>
      <c r="C2882" s="77"/>
      <c r="D2882" s="77" t="s">
        <v>122</v>
      </c>
      <c r="E2882" s="77">
        <v>15</v>
      </c>
      <c r="F2882" s="122">
        <v>46141.666666666664</v>
      </c>
      <c r="G2882" s="123">
        <v>46141.677083333336</v>
      </c>
    </row>
    <row r="2883" spans="1:7" x14ac:dyDescent="0.25">
      <c r="A2883" s="118" t="s">
        <v>80</v>
      </c>
      <c r="B2883" s="75" t="s">
        <v>150</v>
      </c>
      <c r="C2883" s="75"/>
      <c r="D2883" s="75" t="s">
        <v>122</v>
      </c>
      <c r="E2883" s="75">
        <v>105</v>
      </c>
      <c r="F2883" s="119">
        <v>46141.677083333336</v>
      </c>
      <c r="G2883" s="120">
        <v>46141.75</v>
      </c>
    </row>
    <row r="2884" spans="1:7" x14ac:dyDescent="0.25">
      <c r="A2884" s="121" t="s">
        <v>80</v>
      </c>
      <c r="B2884" s="77" t="s">
        <v>123</v>
      </c>
      <c r="C2884" s="77"/>
      <c r="D2884" s="77" t="s">
        <v>124</v>
      </c>
      <c r="E2884" s="77">
        <v>60</v>
      </c>
      <c r="F2884" s="122">
        <v>46141.75</v>
      </c>
      <c r="G2884" s="123">
        <v>46141.791666666664</v>
      </c>
    </row>
    <row r="2885" spans="1:7" x14ac:dyDescent="0.25">
      <c r="A2885" s="118" t="s">
        <v>80</v>
      </c>
      <c r="B2885" s="75" t="s">
        <v>150</v>
      </c>
      <c r="C2885" s="75"/>
      <c r="D2885" s="75" t="s">
        <v>122</v>
      </c>
      <c r="E2885" s="75">
        <v>25</v>
      </c>
      <c r="F2885" s="119">
        <v>46142.416666666664</v>
      </c>
      <c r="G2885" s="120">
        <v>46142.434027777781</v>
      </c>
    </row>
    <row r="2886" spans="1:7" x14ac:dyDescent="0.25">
      <c r="A2886" s="121" t="s">
        <v>80</v>
      </c>
      <c r="B2886" s="77" t="s">
        <v>135</v>
      </c>
      <c r="C2886" s="77"/>
      <c r="D2886" s="77" t="s">
        <v>124</v>
      </c>
      <c r="E2886" s="77">
        <v>95</v>
      </c>
      <c r="F2886" s="122">
        <v>46142.434027777781</v>
      </c>
      <c r="G2886" s="123">
        <v>46142.5</v>
      </c>
    </row>
    <row r="2887" spans="1:7" x14ac:dyDescent="0.25">
      <c r="A2887" s="118" t="s">
        <v>80</v>
      </c>
      <c r="B2887" s="75" t="s">
        <v>134</v>
      </c>
      <c r="C2887" s="75"/>
      <c r="D2887" s="75" t="s">
        <v>122</v>
      </c>
      <c r="E2887" s="75">
        <v>15</v>
      </c>
      <c r="F2887" s="119">
        <v>46142.5</v>
      </c>
      <c r="G2887" s="120">
        <v>46142.510416666664</v>
      </c>
    </row>
    <row r="2888" spans="1:7" x14ac:dyDescent="0.25">
      <c r="A2888" s="121" t="s">
        <v>80</v>
      </c>
      <c r="B2888" s="77" t="s">
        <v>150</v>
      </c>
      <c r="C2888" s="77"/>
      <c r="D2888" s="77" t="s">
        <v>122</v>
      </c>
      <c r="E2888" s="77">
        <v>105</v>
      </c>
      <c r="F2888" s="122">
        <v>46142.510416666664</v>
      </c>
      <c r="G2888" s="123">
        <v>46142.583333333336</v>
      </c>
    </row>
    <row r="2889" spans="1:7" x14ac:dyDescent="0.25">
      <c r="A2889" s="118" t="s">
        <v>80</v>
      </c>
      <c r="B2889" s="75" t="s">
        <v>126</v>
      </c>
      <c r="C2889" s="75"/>
      <c r="D2889" s="75" t="s">
        <v>124</v>
      </c>
      <c r="E2889" s="75">
        <v>30</v>
      </c>
      <c r="F2889" s="119">
        <v>46142.583333333336</v>
      </c>
      <c r="G2889" s="120">
        <v>46142.604166666664</v>
      </c>
    </row>
    <row r="2890" spans="1:7" x14ac:dyDescent="0.25">
      <c r="A2890" s="121" t="s">
        <v>80</v>
      </c>
      <c r="B2890" s="77" t="s">
        <v>150</v>
      </c>
      <c r="C2890" s="77"/>
      <c r="D2890" s="77" t="s">
        <v>122</v>
      </c>
      <c r="E2890" s="77">
        <v>90</v>
      </c>
      <c r="F2890" s="122">
        <v>46142.604166666664</v>
      </c>
      <c r="G2890" s="123">
        <v>46142.666666666664</v>
      </c>
    </row>
    <row r="2891" spans="1:7" x14ac:dyDescent="0.25">
      <c r="A2891" s="118" t="s">
        <v>80</v>
      </c>
      <c r="B2891" s="75" t="s">
        <v>134</v>
      </c>
      <c r="C2891" s="75"/>
      <c r="D2891" s="75" t="s">
        <v>122</v>
      </c>
      <c r="E2891" s="75">
        <v>15</v>
      </c>
      <c r="F2891" s="119">
        <v>46142.666666666664</v>
      </c>
      <c r="G2891" s="120">
        <v>46142.677083333336</v>
      </c>
    </row>
    <row r="2892" spans="1:7" x14ac:dyDescent="0.25">
      <c r="A2892" s="121" t="s">
        <v>80</v>
      </c>
      <c r="B2892" s="77" t="s">
        <v>150</v>
      </c>
      <c r="C2892" s="77"/>
      <c r="D2892" s="77" t="s">
        <v>122</v>
      </c>
      <c r="E2892" s="77">
        <v>105</v>
      </c>
      <c r="F2892" s="122">
        <v>46142.677083333336</v>
      </c>
      <c r="G2892" s="123">
        <v>46142.75</v>
      </c>
    </row>
    <row r="2893" spans="1:7" x14ac:dyDescent="0.25">
      <c r="A2893" s="118" t="s">
        <v>80</v>
      </c>
      <c r="B2893" s="75" t="s">
        <v>123</v>
      </c>
      <c r="C2893" s="75"/>
      <c r="D2893" s="75" t="s">
        <v>124</v>
      </c>
      <c r="E2893" s="75">
        <v>60</v>
      </c>
      <c r="F2893" s="119">
        <v>46142.75</v>
      </c>
      <c r="G2893" s="120">
        <v>46142.791666666664</v>
      </c>
    </row>
    <row r="2894" spans="1:7" x14ac:dyDescent="0.25">
      <c r="A2894" s="121" t="s">
        <v>84</v>
      </c>
      <c r="B2894" s="77" t="s">
        <v>133</v>
      </c>
      <c r="C2894" s="77" t="s">
        <v>160</v>
      </c>
      <c r="D2894" s="77" t="s">
        <v>124</v>
      </c>
      <c r="E2894" s="77">
        <v>158</v>
      </c>
      <c r="F2894" s="122">
        <v>46113.333333333336</v>
      </c>
      <c r="G2894" s="123">
        <v>46113.443055555559</v>
      </c>
    </row>
    <row r="2895" spans="1:7" x14ac:dyDescent="0.25">
      <c r="A2895" s="118" t="s">
        <v>84</v>
      </c>
      <c r="B2895" s="75" t="s">
        <v>125</v>
      </c>
      <c r="C2895" s="75"/>
      <c r="D2895" s="75" t="s">
        <v>122</v>
      </c>
      <c r="E2895" s="75">
        <v>82</v>
      </c>
      <c r="F2895" s="119">
        <v>46113.443055555559</v>
      </c>
      <c r="G2895" s="120">
        <v>46113.5</v>
      </c>
    </row>
    <row r="2896" spans="1:7" x14ac:dyDescent="0.25">
      <c r="A2896" s="121" t="s">
        <v>84</v>
      </c>
      <c r="B2896" s="77" t="s">
        <v>126</v>
      </c>
      <c r="C2896" s="77"/>
      <c r="D2896" s="77" t="s">
        <v>124</v>
      </c>
      <c r="E2896" s="77">
        <v>30</v>
      </c>
      <c r="F2896" s="122">
        <v>46113.5</v>
      </c>
      <c r="G2896" s="123">
        <v>46113.520833333336</v>
      </c>
    </row>
    <row r="2897" spans="1:7" x14ac:dyDescent="0.25">
      <c r="A2897" s="118" t="s">
        <v>84</v>
      </c>
      <c r="B2897" s="75" t="s">
        <v>125</v>
      </c>
      <c r="C2897" s="75"/>
      <c r="D2897" s="75" t="s">
        <v>122</v>
      </c>
      <c r="E2897" s="75">
        <v>43</v>
      </c>
      <c r="F2897" s="119">
        <v>46113.520833333336</v>
      </c>
      <c r="G2897" s="120">
        <v>46113.550694444442</v>
      </c>
    </row>
    <row r="2898" spans="1:7" x14ac:dyDescent="0.25">
      <c r="A2898" s="121" t="s">
        <v>84</v>
      </c>
      <c r="B2898" s="77" t="s">
        <v>135</v>
      </c>
      <c r="C2898" s="77"/>
      <c r="D2898" s="77" t="s">
        <v>124</v>
      </c>
      <c r="E2898" s="77">
        <v>20</v>
      </c>
      <c r="F2898" s="122">
        <v>46113.550694444442</v>
      </c>
      <c r="G2898" s="123">
        <v>46113.564583333333</v>
      </c>
    </row>
    <row r="2899" spans="1:7" x14ac:dyDescent="0.25">
      <c r="A2899" s="118" t="s">
        <v>84</v>
      </c>
      <c r="B2899" s="75" t="s">
        <v>125</v>
      </c>
      <c r="C2899" s="75"/>
      <c r="D2899" s="75" t="s">
        <v>122</v>
      </c>
      <c r="E2899" s="75">
        <v>72</v>
      </c>
      <c r="F2899" s="119">
        <v>46113.564583333333</v>
      </c>
      <c r="G2899" s="120">
        <v>46113.614583333336</v>
      </c>
    </row>
    <row r="2900" spans="1:7" x14ac:dyDescent="0.25">
      <c r="A2900" s="121" t="s">
        <v>84</v>
      </c>
      <c r="B2900" s="77" t="s">
        <v>134</v>
      </c>
      <c r="C2900" s="77"/>
      <c r="D2900" s="77" t="s">
        <v>122</v>
      </c>
      <c r="E2900" s="77">
        <v>15</v>
      </c>
      <c r="F2900" s="122">
        <v>46113.614583333336</v>
      </c>
      <c r="G2900" s="123">
        <v>46113.625</v>
      </c>
    </row>
    <row r="2901" spans="1:7" x14ac:dyDescent="0.25">
      <c r="A2901" s="118" t="s">
        <v>84</v>
      </c>
      <c r="B2901" s="75" t="s">
        <v>125</v>
      </c>
      <c r="C2901" s="75"/>
      <c r="D2901" s="75" t="s">
        <v>122</v>
      </c>
      <c r="E2901" s="75">
        <v>90</v>
      </c>
      <c r="F2901" s="119">
        <v>46113.625</v>
      </c>
      <c r="G2901" s="120">
        <v>46113.6875</v>
      </c>
    </row>
    <row r="2902" spans="1:7" x14ac:dyDescent="0.25">
      <c r="A2902" s="121" t="s">
        <v>84</v>
      </c>
      <c r="B2902" s="77" t="s">
        <v>123</v>
      </c>
      <c r="C2902" s="77"/>
      <c r="D2902" s="77" t="s">
        <v>124</v>
      </c>
      <c r="E2902" s="77">
        <v>60</v>
      </c>
      <c r="F2902" s="122">
        <v>46113.6875</v>
      </c>
      <c r="G2902" s="123">
        <v>46113.729166666664</v>
      </c>
    </row>
    <row r="2903" spans="1:7" x14ac:dyDescent="0.25">
      <c r="A2903" s="118" t="s">
        <v>84</v>
      </c>
      <c r="B2903" s="75" t="s">
        <v>155</v>
      </c>
      <c r="C2903" s="75" t="s">
        <v>157</v>
      </c>
      <c r="D2903" s="75" t="s">
        <v>122</v>
      </c>
      <c r="E2903" s="75">
        <v>11</v>
      </c>
      <c r="F2903" s="119">
        <v>46114.325694444444</v>
      </c>
      <c r="G2903" s="120">
        <v>46114.333333333336</v>
      </c>
    </row>
    <row r="2904" spans="1:7" x14ac:dyDescent="0.25">
      <c r="A2904" s="121" t="s">
        <v>84</v>
      </c>
      <c r="B2904" s="77" t="s">
        <v>125</v>
      </c>
      <c r="C2904" s="77"/>
      <c r="D2904" s="77" t="s">
        <v>122</v>
      </c>
      <c r="E2904" s="77">
        <v>90</v>
      </c>
      <c r="F2904" s="122">
        <v>46114.333333333336</v>
      </c>
      <c r="G2904" s="123">
        <v>46114.395833333336</v>
      </c>
    </row>
    <row r="2905" spans="1:7" x14ac:dyDescent="0.25">
      <c r="A2905" s="118" t="s">
        <v>84</v>
      </c>
      <c r="B2905" s="75" t="s">
        <v>134</v>
      </c>
      <c r="C2905" s="75"/>
      <c r="D2905" s="75" t="s">
        <v>122</v>
      </c>
      <c r="E2905" s="75">
        <v>15</v>
      </c>
      <c r="F2905" s="119">
        <v>46114.395833333336</v>
      </c>
      <c r="G2905" s="120">
        <v>46114.40625</v>
      </c>
    </row>
    <row r="2906" spans="1:7" x14ac:dyDescent="0.25">
      <c r="A2906" s="121" t="s">
        <v>84</v>
      </c>
      <c r="B2906" s="77" t="s">
        <v>125</v>
      </c>
      <c r="C2906" s="77"/>
      <c r="D2906" s="77" t="s">
        <v>122</v>
      </c>
      <c r="E2906" s="77">
        <v>75</v>
      </c>
      <c r="F2906" s="122">
        <v>46114.40625</v>
      </c>
      <c r="G2906" s="123">
        <v>46114.458333333336</v>
      </c>
    </row>
    <row r="2907" spans="1:7" x14ac:dyDescent="0.25">
      <c r="A2907" s="118" t="s">
        <v>84</v>
      </c>
      <c r="B2907" s="75" t="s">
        <v>142</v>
      </c>
      <c r="C2907" s="75" t="s">
        <v>8706</v>
      </c>
      <c r="D2907" s="75" t="s">
        <v>122</v>
      </c>
      <c r="E2907" s="75">
        <v>15</v>
      </c>
      <c r="F2907" s="119">
        <v>46114.458333333336</v>
      </c>
      <c r="G2907" s="120">
        <v>46114.46875</v>
      </c>
    </row>
    <row r="2908" spans="1:7" x14ac:dyDescent="0.25">
      <c r="A2908" s="121" t="s">
        <v>84</v>
      </c>
      <c r="B2908" s="77" t="s">
        <v>125</v>
      </c>
      <c r="C2908" s="77"/>
      <c r="D2908" s="77" t="s">
        <v>122</v>
      </c>
      <c r="E2908" s="77">
        <v>75</v>
      </c>
      <c r="F2908" s="122">
        <v>46114.46875</v>
      </c>
      <c r="G2908" s="123">
        <v>46114.520833333336</v>
      </c>
    </row>
    <row r="2909" spans="1:7" x14ac:dyDescent="0.25">
      <c r="A2909" s="118" t="s">
        <v>84</v>
      </c>
      <c r="B2909" s="75" t="s">
        <v>126</v>
      </c>
      <c r="C2909" s="75"/>
      <c r="D2909" s="75" t="s">
        <v>124</v>
      </c>
      <c r="E2909" s="75">
        <v>30</v>
      </c>
      <c r="F2909" s="119">
        <v>46114.520833333336</v>
      </c>
      <c r="G2909" s="120">
        <v>46114.541666666664</v>
      </c>
    </row>
    <row r="2910" spans="1:7" x14ac:dyDescent="0.25">
      <c r="A2910" s="121" t="s">
        <v>84</v>
      </c>
      <c r="B2910" s="77" t="s">
        <v>125</v>
      </c>
      <c r="C2910" s="77"/>
      <c r="D2910" s="77" t="s">
        <v>122</v>
      </c>
      <c r="E2910" s="77">
        <v>30</v>
      </c>
      <c r="F2910" s="122">
        <v>46114.541666666664</v>
      </c>
      <c r="G2910" s="123">
        <v>46114.5625</v>
      </c>
    </row>
    <row r="2911" spans="1:7" x14ac:dyDescent="0.25">
      <c r="A2911" s="118" t="s">
        <v>84</v>
      </c>
      <c r="B2911" s="75" t="s">
        <v>154</v>
      </c>
      <c r="C2911" s="75" t="s">
        <v>8755</v>
      </c>
      <c r="D2911" s="75" t="s">
        <v>122</v>
      </c>
      <c r="E2911" s="75">
        <v>20</v>
      </c>
      <c r="F2911" s="119">
        <v>46114.5625</v>
      </c>
      <c r="G2911" s="120">
        <v>46114.576388888891</v>
      </c>
    </row>
    <row r="2912" spans="1:7" x14ac:dyDescent="0.25">
      <c r="A2912" s="121" t="s">
        <v>84</v>
      </c>
      <c r="B2912" s="77" t="s">
        <v>125</v>
      </c>
      <c r="C2912" s="77"/>
      <c r="D2912" s="77" t="s">
        <v>122</v>
      </c>
      <c r="E2912" s="77">
        <v>85</v>
      </c>
      <c r="F2912" s="122">
        <v>46114.576388888891</v>
      </c>
      <c r="G2912" s="123">
        <v>46114.635416666664</v>
      </c>
    </row>
    <row r="2913" spans="1:7" x14ac:dyDescent="0.25">
      <c r="A2913" s="118" t="s">
        <v>84</v>
      </c>
      <c r="B2913" s="75" t="s">
        <v>134</v>
      </c>
      <c r="C2913" s="75"/>
      <c r="D2913" s="75" t="s">
        <v>122</v>
      </c>
      <c r="E2913" s="75">
        <v>15</v>
      </c>
      <c r="F2913" s="119">
        <v>46114.635416666664</v>
      </c>
      <c r="G2913" s="120">
        <v>46114.645833333336</v>
      </c>
    </row>
    <row r="2914" spans="1:7" x14ac:dyDescent="0.25">
      <c r="A2914" s="121" t="s">
        <v>84</v>
      </c>
      <c r="B2914" s="77" t="s">
        <v>125</v>
      </c>
      <c r="C2914" s="77"/>
      <c r="D2914" s="77" t="s">
        <v>122</v>
      </c>
      <c r="E2914" s="77">
        <v>60</v>
      </c>
      <c r="F2914" s="122">
        <v>46114.645833333336</v>
      </c>
      <c r="G2914" s="123">
        <v>46114.6875</v>
      </c>
    </row>
    <row r="2915" spans="1:7" x14ac:dyDescent="0.25">
      <c r="A2915" s="118" t="s">
        <v>84</v>
      </c>
      <c r="B2915" s="75" t="s">
        <v>123</v>
      </c>
      <c r="C2915" s="75"/>
      <c r="D2915" s="75" t="s">
        <v>124</v>
      </c>
      <c r="E2915" s="75">
        <v>60</v>
      </c>
      <c r="F2915" s="119">
        <v>46114.6875</v>
      </c>
      <c r="G2915" s="120">
        <v>46114.729166666664</v>
      </c>
    </row>
    <row r="2916" spans="1:7" x14ac:dyDescent="0.25">
      <c r="A2916" s="121" t="s">
        <v>84</v>
      </c>
      <c r="B2916" s="77" t="s">
        <v>125</v>
      </c>
      <c r="C2916" s="77"/>
      <c r="D2916" s="77" t="s">
        <v>122</v>
      </c>
      <c r="E2916" s="77">
        <v>105</v>
      </c>
      <c r="F2916" s="122">
        <v>46115.333333333336</v>
      </c>
      <c r="G2916" s="123">
        <v>46115.40625</v>
      </c>
    </row>
    <row r="2917" spans="1:7" x14ac:dyDescent="0.25">
      <c r="A2917" s="118" t="s">
        <v>84</v>
      </c>
      <c r="B2917" s="75" t="s">
        <v>134</v>
      </c>
      <c r="C2917" s="75"/>
      <c r="D2917" s="75" t="s">
        <v>122</v>
      </c>
      <c r="E2917" s="75">
        <v>15</v>
      </c>
      <c r="F2917" s="119">
        <v>46115.40625</v>
      </c>
      <c r="G2917" s="120">
        <v>46115.416666666664</v>
      </c>
    </row>
    <row r="2918" spans="1:7" x14ac:dyDescent="0.25">
      <c r="A2918" s="121" t="s">
        <v>84</v>
      </c>
      <c r="B2918" s="77" t="s">
        <v>125</v>
      </c>
      <c r="C2918" s="77"/>
      <c r="D2918" s="77" t="s">
        <v>122</v>
      </c>
      <c r="E2918" s="77">
        <v>120</v>
      </c>
      <c r="F2918" s="122">
        <v>46115.416666666664</v>
      </c>
      <c r="G2918" s="123">
        <v>46115.5</v>
      </c>
    </row>
    <row r="2919" spans="1:7" x14ac:dyDescent="0.25">
      <c r="A2919" s="118" t="s">
        <v>84</v>
      </c>
      <c r="B2919" s="75" t="s">
        <v>142</v>
      </c>
      <c r="C2919" s="75" t="s">
        <v>143</v>
      </c>
      <c r="D2919" s="75" t="s">
        <v>122</v>
      </c>
      <c r="E2919" s="75">
        <v>30</v>
      </c>
      <c r="F2919" s="119">
        <v>46115.5</v>
      </c>
      <c r="G2919" s="120">
        <v>46115.520833333336</v>
      </c>
    </row>
    <row r="2920" spans="1:7" x14ac:dyDescent="0.25">
      <c r="A2920" s="121" t="s">
        <v>84</v>
      </c>
      <c r="B2920" s="77" t="s">
        <v>125</v>
      </c>
      <c r="C2920" s="77"/>
      <c r="D2920" s="77" t="s">
        <v>122</v>
      </c>
      <c r="E2920" s="77">
        <v>15</v>
      </c>
      <c r="F2920" s="122">
        <v>46115.520833333336</v>
      </c>
      <c r="G2920" s="123">
        <v>46115.53125</v>
      </c>
    </row>
    <row r="2921" spans="1:7" x14ac:dyDescent="0.25">
      <c r="A2921" s="118" t="s">
        <v>84</v>
      </c>
      <c r="B2921" s="75" t="s">
        <v>126</v>
      </c>
      <c r="C2921" s="75"/>
      <c r="D2921" s="75" t="s">
        <v>124</v>
      </c>
      <c r="E2921" s="75">
        <v>30</v>
      </c>
      <c r="F2921" s="119">
        <v>46115.53125</v>
      </c>
      <c r="G2921" s="120">
        <v>46115.552083333336</v>
      </c>
    </row>
    <row r="2922" spans="1:7" x14ac:dyDescent="0.25">
      <c r="A2922" s="121" t="s">
        <v>84</v>
      </c>
      <c r="B2922" s="77" t="s">
        <v>125</v>
      </c>
      <c r="C2922" s="77"/>
      <c r="D2922" s="77" t="s">
        <v>122</v>
      </c>
      <c r="E2922" s="77">
        <v>15</v>
      </c>
      <c r="F2922" s="122">
        <v>46115.552083333336</v>
      </c>
      <c r="G2922" s="123">
        <v>46115.5625</v>
      </c>
    </row>
    <row r="2923" spans="1:7" x14ac:dyDescent="0.25">
      <c r="A2923" s="118" t="s">
        <v>84</v>
      </c>
      <c r="B2923" s="75" t="s">
        <v>153</v>
      </c>
      <c r="C2923" s="75" t="s">
        <v>8761</v>
      </c>
      <c r="D2923" s="75" t="s">
        <v>124</v>
      </c>
      <c r="E2923" s="75">
        <v>15</v>
      </c>
      <c r="F2923" s="119">
        <v>46115.5625</v>
      </c>
      <c r="G2923" s="120">
        <v>46115.572916666664</v>
      </c>
    </row>
    <row r="2924" spans="1:7" x14ac:dyDescent="0.25">
      <c r="A2924" s="121" t="s">
        <v>84</v>
      </c>
      <c r="B2924" s="77" t="s">
        <v>125</v>
      </c>
      <c r="C2924" s="77"/>
      <c r="D2924" s="77" t="s">
        <v>122</v>
      </c>
      <c r="E2924" s="77">
        <v>60</v>
      </c>
      <c r="F2924" s="122">
        <v>46115.572916666664</v>
      </c>
      <c r="G2924" s="123">
        <v>46115.614583333336</v>
      </c>
    </row>
    <row r="2925" spans="1:7" x14ac:dyDescent="0.25">
      <c r="A2925" s="118" t="s">
        <v>84</v>
      </c>
      <c r="B2925" s="75" t="s">
        <v>134</v>
      </c>
      <c r="C2925" s="75"/>
      <c r="D2925" s="75" t="s">
        <v>122</v>
      </c>
      <c r="E2925" s="75">
        <v>15</v>
      </c>
      <c r="F2925" s="119">
        <v>46115.614583333336</v>
      </c>
      <c r="G2925" s="120">
        <v>46115.625</v>
      </c>
    </row>
    <row r="2926" spans="1:7" x14ac:dyDescent="0.25">
      <c r="A2926" s="121" t="s">
        <v>84</v>
      </c>
      <c r="B2926" s="77" t="s">
        <v>125</v>
      </c>
      <c r="C2926" s="77"/>
      <c r="D2926" s="77" t="s">
        <v>122</v>
      </c>
      <c r="E2926" s="77">
        <v>90</v>
      </c>
      <c r="F2926" s="122">
        <v>46115.625</v>
      </c>
      <c r="G2926" s="123">
        <v>46115.6875</v>
      </c>
    </row>
    <row r="2927" spans="1:7" x14ac:dyDescent="0.25">
      <c r="A2927" s="118" t="s">
        <v>84</v>
      </c>
      <c r="B2927" s="75" t="s">
        <v>123</v>
      </c>
      <c r="C2927" s="75"/>
      <c r="D2927" s="75" t="s">
        <v>124</v>
      </c>
      <c r="E2927" s="75">
        <v>60</v>
      </c>
      <c r="F2927" s="119">
        <v>46115.6875</v>
      </c>
      <c r="G2927" s="120">
        <v>46115.729166666664</v>
      </c>
    </row>
    <row r="2928" spans="1:7" x14ac:dyDescent="0.25">
      <c r="A2928" s="121" t="s">
        <v>84</v>
      </c>
      <c r="B2928" s="77" t="s">
        <v>155</v>
      </c>
      <c r="C2928" s="77" t="s">
        <v>157</v>
      </c>
      <c r="D2928" s="77" t="s">
        <v>122</v>
      </c>
      <c r="E2928" s="77">
        <v>7</v>
      </c>
      <c r="F2928" s="122">
        <v>46118.328472222223</v>
      </c>
      <c r="G2928" s="123">
        <v>46118.333333333336</v>
      </c>
    </row>
    <row r="2929" spans="1:7" x14ac:dyDescent="0.25">
      <c r="A2929" s="118" t="s">
        <v>84</v>
      </c>
      <c r="B2929" s="75" t="s">
        <v>125</v>
      </c>
      <c r="C2929" s="75"/>
      <c r="D2929" s="75" t="s">
        <v>122</v>
      </c>
      <c r="E2929" s="75">
        <v>90</v>
      </c>
      <c r="F2929" s="119">
        <v>46118.333333333336</v>
      </c>
      <c r="G2929" s="120">
        <v>46118.395833333336</v>
      </c>
    </row>
    <row r="2930" spans="1:7" x14ac:dyDescent="0.25">
      <c r="A2930" s="121" t="s">
        <v>84</v>
      </c>
      <c r="B2930" s="77" t="s">
        <v>134</v>
      </c>
      <c r="C2930" s="77"/>
      <c r="D2930" s="77" t="s">
        <v>122</v>
      </c>
      <c r="E2930" s="77">
        <v>15</v>
      </c>
      <c r="F2930" s="122">
        <v>46118.395833333336</v>
      </c>
      <c r="G2930" s="123">
        <v>46118.40625</v>
      </c>
    </row>
    <row r="2931" spans="1:7" x14ac:dyDescent="0.25">
      <c r="A2931" s="118" t="s">
        <v>84</v>
      </c>
      <c r="B2931" s="75" t="s">
        <v>125</v>
      </c>
      <c r="C2931" s="75"/>
      <c r="D2931" s="75" t="s">
        <v>122</v>
      </c>
      <c r="E2931" s="75">
        <v>120</v>
      </c>
      <c r="F2931" s="119">
        <v>46118.40625</v>
      </c>
      <c r="G2931" s="120">
        <v>46118.489583333336</v>
      </c>
    </row>
    <row r="2932" spans="1:7" x14ac:dyDescent="0.25">
      <c r="A2932" s="121" t="s">
        <v>84</v>
      </c>
      <c r="B2932" s="77" t="s">
        <v>126</v>
      </c>
      <c r="C2932" s="77"/>
      <c r="D2932" s="77" t="s">
        <v>124</v>
      </c>
      <c r="E2932" s="77">
        <v>30</v>
      </c>
      <c r="F2932" s="122">
        <v>46118.489583333336</v>
      </c>
      <c r="G2932" s="123">
        <v>46118.510416666664</v>
      </c>
    </row>
    <row r="2933" spans="1:7" x14ac:dyDescent="0.25">
      <c r="A2933" s="118" t="s">
        <v>84</v>
      </c>
      <c r="B2933" s="75" t="s">
        <v>125</v>
      </c>
      <c r="C2933" s="75"/>
      <c r="D2933" s="75" t="s">
        <v>122</v>
      </c>
      <c r="E2933" s="75">
        <v>120</v>
      </c>
      <c r="F2933" s="119">
        <v>46118.510416666664</v>
      </c>
      <c r="G2933" s="120">
        <v>46118.59375</v>
      </c>
    </row>
    <row r="2934" spans="1:7" x14ac:dyDescent="0.25">
      <c r="A2934" s="121" t="s">
        <v>84</v>
      </c>
      <c r="B2934" s="77" t="s">
        <v>134</v>
      </c>
      <c r="C2934" s="77"/>
      <c r="D2934" s="77" t="s">
        <v>122</v>
      </c>
      <c r="E2934" s="77">
        <v>15</v>
      </c>
      <c r="F2934" s="122">
        <v>46118.59375</v>
      </c>
      <c r="G2934" s="123">
        <v>46118.604166666664</v>
      </c>
    </row>
    <row r="2935" spans="1:7" x14ac:dyDescent="0.25">
      <c r="A2935" s="118" t="s">
        <v>84</v>
      </c>
      <c r="B2935" s="75" t="s">
        <v>125</v>
      </c>
      <c r="C2935" s="75"/>
      <c r="D2935" s="75" t="s">
        <v>122</v>
      </c>
      <c r="E2935" s="75">
        <v>120</v>
      </c>
      <c r="F2935" s="119">
        <v>46118.604166666664</v>
      </c>
      <c r="G2935" s="120">
        <v>46118.6875</v>
      </c>
    </row>
    <row r="2936" spans="1:7" x14ac:dyDescent="0.25">
      <c r="A2936" s="121" t="s">
        <v>84</v>
      </c>
      <c r="B2936" s="77" t="s">
        <v>123</v>
      </c>
      <c r="C2936" s="77"/>
      <c r="D2936" s="77" t="s">
        <v>124</v>
      </c>
      <c r="E2936" s="77">
        <v>60</v>
      </c>
      <c r="F2936" s="122">
        <v>46118.6875</v>
      </c>
      <c r="G2936" s="123">
        <v>46118.729166666664</v>
      </c>
    </row>
    <row r="2937" spans="1:7" x14ac:dyDescent="0.25">
      <c r="A2937" s="118" t="s">
        <v>84</v>
      </c>
      <c r="B2937" s="75" t="s">
        <v>155</v>
      </c>
      <c r="C2937" s="75" t="s">
        <v>157</v>
      </c>
      <c r="D2937" s="75" t="s">
        <v>122</v>
      </c>
      <c r="E2937" s="75">
        <v>9</v>
      </c>
      <c r="F2937" s="119">
        <v>46119.32708333333</v>
      </c>
      <c r="G2937" s="120">
        <v>46119.333333333336</v>
      </c>
    </row>
    <row r="2938" spans="1:7" x14ac:dyDescent="0.25">
      <c r="A2938" s="121" t="s">
        <v>84</v>
      </c>
      <c r="B2938" s="77" t="s">
        <v>125</v>
      </c>
      <c r="C2938" s="77"/>
      <c r="D2938" s="77" t="s">
        <v>122</v>
      </c>
      <c r="E2938" s="77">
        <v>105</v>
      </c>
      <c r="F2938" s="122">
        <v>46119.333333333336</v>
      </c>
      <c r="G2938" s="123">
        <v>46119.40625</v>
      </c>
    </row>
    <row r="2939" spans="1:7" x14ac:dyDescent="0.25">
      <c r="A2939" s="118" t="s">
        <v>84</v>
      </c>
      <c r="B2939" s="75" t="s">
        <v>134</v>
      </c>
      <c r="C2939" s="75"/>
      <c r="D2939" s="75" t="s">
        <v>122</v>
      </c>
      <c r="E2939" s="75">
        <v>15</v>
      </c>
      <c r="F2939" s="119">
        <v>46119.40625</v>
      </c>
      <c r="G2939" s="120">
        <v>46119.416666666664</v>
      </c>
    </row>
    <row r="2940" spans="1:7" x14ac:dyDescent="0.25">
      <c r="A2940" s="121" t="s">
        <v>84</v>
      </c>
      <c r="B2940" s="77" t="s">
        <v>125</v>
      </c>
      <c r="C2940" s="77"/>
      <c r="D2940" s="77" t="s">
        <v>122</v>
      </c>
      <c r="E2940" s="77">
        <v>36</v>
      </c>
      <c r="F2940" s="122">
        <v>46119.416666666664</v>
      </c>
      <c r="G2940" s="123">
        <v>46119.441666666666</v>
      </c>
    </row>
    <row r="2941" spans="1:7" x14ac:dyDescent="0.25">
      <c r="A2941" s="118" t="s">
        <v>84</v>
      </c>
      <c r="B2941" s="75" t="s">
        <v>135</v>
      </c>
      <c r="C2941" s="75"/>
      <c r="D2941" s="75" t="s">
        <v>124</v>
      </c>
      <c r="E2941" s="75">
        <v>6</v>
      </c>
      <c r="F2941" s="119">
        <v>46119.441666666666</v>
      </c>
      <c r="G2941" s="120">
        <v>46119.445833333331</v>
      </c>
    </row>
    <row r="2942" spans="1:7" x14ac:dyDescent="0.25">
      <c r="A2942" s="121" t="s">
        <v>84</v>
      </c>
      <c r="B2942" s="77" t="s">
        <v>125</v>
      </c>
      <c r="C2942" s="77"/>
      <c r="D2942" s="77" t="s">
        <v>122</v>
      </c>
      <c r="E2942" s="77">
        <v>78</v>
      </c>
      <c r="F2942" s="122">
        <v>46119.445833333331</v>
      </c>
      <c r="G2942" s="123">
        <v>46119.5</v>
      </c>
    </row>
    <row r="2943" spans="1:7" x14ac:dyDescent="0.25">
      <c r="A2943" s="118" t="s">
        <v>84</v>
      </c>
      <c r="B2943" s="75" t="s">
        <v>126</v>
      </c>
      <c r="C2943" s="75"/>
      <c r="D2943" s="75" t="s">
        <v>124</v>
      </c>
      <c r="E2943" s="75">
        <v>30</v>
      </c>
      <c r="F2943" s="119">
        <v>46119.5</v>
      </c>
      <c r="G2943" s="120">
        <v>46119.520833333336</v>
      </c>
    </row>
    <row r="2944" spans="1:7" x14ac:dyDescent="0.25">
      <c r="A2944" s="121" t="s">
        <v>84</v>
      </c>
      <c r="B2944" s="77" t="s">
        <v>125</v>
      </c>
      <c r="C2944" s="77"/>
      <c r="D2944" s="77" t="s">
        <v>122</v>
      </c>
      <c r="E2944" s="77">
        <v>105</v>
      </c>
      <c r="F2944" s="122">
        <v>46119.520833333336</v>
      </c>
      <c r="G2944" s="123">
        <v>46119.59375</v>
      </c>
    </row>
    <row r="2945" spans="1:7" x14ac:dyDescent="0.25">
      <c r="A2945" s="118" t="s">
        <v>84</v>
      </c>
      <c r="B2945" s="75" t="s">
        <v>134</v>
      </c>
      <c r="C2945" s="75"/>
      <c r="D2945" s="75" t="s">
        <v>122</v>
      </c>
      <c r="E2945" s="75">
        <v>15</v>
      </c>
      <c r="F2945" s="119">
        <v>46119.59375</v>
      </c>
      <c r="G2945" s="120">
        <v>46119.604166666664</v>
      </c>
    </row>
    <row r="2946" spans="1:7" x14ac:dyDescent="0.25">
      <c r="A2946" s="121" t="s">
        <v>84</v>
      </c>
      <c r="B2946" s="77" t="s">
        <v>125</v>
      </c>
      <c r="C2946" s="77"/>
      <c r="D2946" s="77" t="s">
        <v>122</v>
      </c>
      <c r="E2946" s="77">
        <v>120</v>
      </c>
      <c r="F2946" s="122">
        <v>46119.604166666664</v>
      </c>
      <c r="G2946" s="123">
        <v>46119.6875</v>
      </c>
    </row>
    <row r="2947" spans="1:7" x14ac:dyDescent="0.25">
      <c r="A2947" s="118" t="s">
        <v>84</v>
      </c>
      <c r="B2947" s="75" t="s">
        <v>123</v>
      </c>
      <c r="C2947" s="75"/>
      <c r="D2947" s="75" t="s">
        <v>124</v>
      </c>
      <c r="E2947" s="75">
        <v>60</v>
      </c>
      <c r="F2947" s="119">
        <v>46119.6875</v>
      </c>
      <c r="G2947" s="120">
        <v>46119.729166666664</v>
      </c>
    </row>
    <row r="2948" spans="1:7" x14ac:dyDescent="0.25">
      <c r="A2948" s="121" t="s">
        <v>84</v>
      </c>
      <c r="B2948" s="77" t="s">
        <v>155</v>
      </c>
      <c r="C2948" s="77" t="s">
        <v>157</v>
      </c>
      <c r="D2948" s="77" t="s">
        <v>122</v>
      </c>
      <c r="E2948" s="77">
        <v>11</v>
      </c>
      <c r="F2948" s="122">
        <v>46120.325694444444</v>
      </c>
      <c r="G2948" s="123">
        <v>46120.333333333336</v>
      </c>
    </row>
    <row r="2949" spans="1:7" x14ac:dyDescent="0.25">
      <c r="A2949" s="118" t="s">
        <v>84</v>
      </c>
      <c r="B2949" s="75" t="s">
        <v>125</v>
      </c>
      <c r="C2949" s="75"/>
      <c r="D2949" s="75" t="s">
        <v>122</v>
      </c>
      <c r="E2949" s="75">
        <v>120</v>
      </c>
      <c r="F2949" s="119">
        <v>46120.333333333336</v>
      </c>
      <c r="G2949" s="120">
        <v>46120.416666666664</v>
      </c>
    </row>
    <row r="2950" spans="1:7" x14ac:dyDescent="0.25">
      <c r="A2950" s="121" t="s">
        <v>84</v>
      </c>
      <c r="B2950" s="77" t="s">
        <v>134</v>
      </c>
      <c r="C2950" s="77"/>
      <c r="D2950" s="77" t="s">
        <v>122</v>
      </c>
      <c r="E2950" s="77">
        <v>15</v>
      </c>
      <c r="F2950" s="122">
        <v>46120.416666666664</v>
      </c>
      <c r="G2950" s="123">
        <v>46120.427083333336</v>
      </c>
    </row>
    <row r="2951" spans="1:7" x14ac:dyDescent="0.25">
      <c r="A2951" s="118" t="s">
        <v>84</v>
      </c>
      <c r="B2951" s="75" t="s">
        <v>125</v>
      </c>
      <c r="C2951" s="75"/>
      <c r="D2951" s="75" t="s">
        <v>122</v>
      </c>
      <c r="E2951" s="75">
        <v>120</v>
      </c>
      <c r="F2951" s="119">
        <v>46120.427083333336</v>
      </c>
      <c r="G2951" s="120">
        <v>46120.510416666664</v>
      </c>
    </row>
    <row r="2952" spans="1:7" x14ac:dyDescent="0.25">
      <c r="A2952" s="121" t="s">
        <v>84</v>
      </c>
      <c r="B2952" s="77" t="s">
        <v>126</v>
      </c>
      <c r="C2952" s="77"/>
      <c r="D2952" s="77" t="s">
        <v>124</v>
      </c>
      <c r="E2952" s="77">
        <v>30</v>
      </c>
      <c r="F2952" s="122">
        <v>46120.510416666664</v>
      </c>
      <c r="G2952" s="123">
        <v>46120.53125</v>
      </c>
    </row>
    <row r="2953" spans="1:7" x14ac:dyDescent="0.25">
      <c r="A2953" s="118" t="s">
        <v>84</v>
      </c>
      <c r="B2953" s="75" t="s">
        <v>125</v>
      </c>
      <c r="C2953" s="75"/>
      <c r="D2953" s="75" t="s">
        <v>122</v>
      </c>
      <c r="E2953" s="75">
        <v>39</v>
      </c>
      <c r="F2953" s="119">
        <v>46120.53125</v>
      </c>
      <c r="G2953" s="120">
        <v>46120.558333333334</v>
      </c>
    </row>
    <row r="2954" spans="1:7" x14ac:dyDescent="0.25">
      <c r="A2954" s="121" t="s">
        <v>84</v>
      </c>
      <c r="B2954" s="77" t="s">
        <v>156</v>
      </c>
      <c r="C2954" s="77"/>
      <c r="D2954" s="77" t="s">
        <v>122</v>
      </c>
      <c r="E2954" s="77">
        <v>22</v>
      </c>
      <c r="F2954" s="122">
        <v>46120.558333333334</v>
      </c>
      <c r="G2954" s="123">
        <v>46120.573611111111</v>
      </c>
    </row>
    <row r="2955" spans="1:7" x14ac:dyDescent="0.25">
      <c r="A2955" s="118" t="s">
        <v>84</v>
      </c>
      <c r="B2955" s="75" t="s">
        <v>125</v>
      </c>
      <c r="C2955" s="75"/>
      <c r="D2955" s="75" t="s">
        <v>122</v>
      </c>
      <c r="E2955" s="75">
        <v>17</v>
      </c>
      <c r="F2955" s="119">
        <v>46120.573611111111</v>
      </c>
      <c r="G2955" s="120">
        <v>46120.585416666669</v>
      </c>
    </row>
    <row r="2956" spans="1:7" x14ac:dyDescent="0.25">
      <c r="A2956" s="121" t="s">
        <v>84</v>
      </c>
      <c r="B2956" s="77" t="s">
        <v>156</v>
      </c>
      <c r="C2956" s="77"/>
      <c r="D2956" s="77" t="s">
        <v>122</v>
      </c>
      <c r="E2956" s="77">
        <v>9</v>
      </c>
      <c r="F2956" s="122">
        <v>46120.585416666669</v>
      </c>
      <c r="G2956" s="123">
        <v>46120.591666666667</v>
      </c>
    </row>
    <row r="2957" spans="1:7" x14ac:dyDescent="0.25">
      <c r="A2957" s="118" t="s">
        <v>84</v>
      </c>
      <c r="B2957" s="75" t="s">
        <v>125</v>
      </c>
      <c r="C2957" s="75"/>
      <c r="D2957" s="75" t="s">
        <v>122</v>
      </c>
      <c r="E2957" s="75">
        <v>33</v>
      </c>
      <c r="F2957" s="119">
        <v>46120.591666666667</v>
      </c>
      <c r="G2957" s="120">
        <v>46120.614583333336</v>
      </c>
    </row>
    <row r="2958" spans="1:7" x14ac:dyDescent="0.25">
      <c r="A2958" s="121" t="s">
        <v>84</v>
      </c>
      <c r="B2958" s="77" t="s">
        <v>134</v>
      </c>
      <c r="C2958" s="77"/>
      <c r="D2958" s="77" t="s">
        <v>122</v>
      </c>
      <c r="E2958" s="77">
        <v>15</v>
      </c>
      <c r="F2958" s="122">
        <v>46120.614583333336</v>
      </c>
      <c r="G2958" s="123">
        <v>46120.625</v>
      </c>
    </row>
    <row r="2959" spans="1:7" x14ac:dyDescent="0.25">
      <c r="A2959" s="118" t="s">
        <v>84</v>
      </c>
      <c r="B2959" s="75" t="s">
        <v>125</v>
      </c>
      <c r="C2959" s="75"/>
      <c r="D2959" s="75" t="s">
        <v>122</v>
      </c>
      <c r="E2959" s="75">
        <v>90</v>
      </c>
      <c r="F2959" s="119">
        <v>46120.625</v>
      </c>
      <c r="G2959" s="120">
        <v>46120.6875</v>
      </c>
    </row>
    <row r="2960" spans="1:7" x14ac:dyDescent="0.25">
      <c r="A2960" s="121" t="s">
        <v>84</v>
      </c>
      <c r="B2960" s="77" t="s">
        <v>123</v>
      </c>
      <c r="C2960" s="77"/>
      <c r="D2960" s="77" t="s">
        <v>124</v>
      </c>
      <c r="E2960" s="77">
        <v>60</v>
      </c>
      <c r="F2960" s="122">
        <v>46120.6875</v>
      </c>
      <c r="G2960" s="123">
        <v>46120.729166666664</v>
      </c>
    </row>
    <row r="2961" spans="1:7" x14ac:dyDescent="0.25">
      <c r="A2961" s="118" t="s">
        <v>84</v>
      </c>
      <c r="B2961" s="75" t="s">
        <v>133</v>
      </c>
      <c r="C2961" s="75" t="s">
        <v>160</v>
      </c>
      <c r="D2961" s="75" t="s">
        <v>124</v>
      </c>
      <c r="E2961" s="75">
        <v>200</v>
      </c>
      <c r="F2961" s="119">
        <v>46121.333333333336</v>
      </c>
      <c r="G2961" s="120">
        <v>46121.472222222219</v>
      </c>
    </row>
    <row r="2962" spans="1:7" x14ac:dyDescent="0.25">
      <c r="A2962" s="121" t="s">
        <v>84</v>
      </c>
      <c r="B2962" s="77" t="s">
        <v>125</v>
      </c>
      <c r="C2962" s="77"/>
      <c r="D2962" s="77" t="s">
        <v>122</v>
      </c>
      <c r="E2962" s="77">
        <v>70</v>
      </c>
      <c r="F2962" s="122">
        <v>46121.472222222219</v>
      </c>
      <c r="G2962" s="123">
        <v>46121.520833333336</v>
      </c>
    </row>
    <row r="2963" spans="1:7" x14ac:dyDescent="0.25">
      <c r="A2963" s="118" t="s">
        <v>84</v>
      </c>
      <c r="B2963" s="75" t="s">
        <v>126</v>
      </c>
      <c r="C2963" s="75"/>
      <c r="D2963" s="75" t="s">
        <v>124</v>
      </c>
      <c r="E2963" s="75">
        <v>30</v>
      </c>
      <c r="F2963" s="119">
        <v>46121.520833333336</v>
      </c>
      <c r="G2963" s="120">
        <v>46121.541666666664</v>
      </c>
    </row>
    <row r="2964" spans="1:7" x14ac:dyDescent="0.25">
      <c r="A2964" s="121" t="s">
        <v>84</v>
      </c>
      <c r="B2964" s="77" t="s">
        <v>125</v>
      </c>
      <c r="C2964" s="77"/>
      <c r="D2964" s="77" t="s">
        <v>122</v>
      </c>
      <c r="E2964" s="77">
        <v>105</v>
      </c>
      <c r="F2964" s="122">
        <v>46121.541666666664</v>
      </c>
      <c r="G2964" s="123">
        <v>46121.614583333336</v>
      </c>
    </row>
    <row r="2965" spans="1:7" x14ac:dyDescent="0.25">
      <c r="A2965" s="118" t="s">
        <v>84</v>
      </c>
      <c r="B2965" s="75" t="s">
        <v>134</v>
      </c>
      <c r="C2965" s="75"/>
      <c r="D2965" s="75" t="s">
        <v>122</v>
      </c>
      <c r="E2965" s="75">
        <v>15</v>
      </c>
      <c r="F2965" s="119">
        <v>46121.614583333336</v>
      </c>
      <c r="G2965" s="120">
        <v>46121.625</v>
      </c>
    </row>
    <row r="2966" spans="1:7" x14ac:dyDescent="0.25">
      <c r="A2966" s="121" t="s">
        <v>84</v>
      </c>
      <c r="B2966" s="77" t="s">
        <v>125</v>
      </c>
      <c r="C2966" s="77"/>
      <c r="D2966" s="77" t="s">
        <v>122</v>
      </c>
      <c r="E2966" s="77">
        <v>90</v>
      </c>
      <c r="F2966" s="122">
        <v>46121.625</v>
      </c>
      <c r="G2966" s="123">
        <v>46121.6875</v>
      </c>
    </row>
    <row r="2967" spans="1:7" x14ac:dyDescent="0.25">
      <c r="A2967" s="118" t="s">
        <v>84</v>
      </c>
      <c r="B2967" s="75" t="s">
        <v>123</v>
      </c>
      <c r="C2967" s="75"/>
      <c r="D2967" s="75" t="s">
        <v>124</v>
      </c>
      <c r="E2967" s="75">
        <v>60</v>
      </c>
      <c r="F2967" s="119">
        <v>46121.6875</v>
      </c>
      <c r="G2967" s="120">
        <v>46121.729166666664</v>
      </c>
    </row>
    <row r="2968" spans="1:7" x14ac:dyDescent="0.25">
      <c r="A2968" s="121" t="s">
        <v>84</v>
      </c>
      <c r="B2968" s="77" t="s">
        <v>155</v>
      </c>
      <c r="C2968" s="77" t="s">
        <v>157</v>
      </c>
      <c r="D2968" s="77" t="s">
        <v>122</v>
      </c>
      <c r="E2968" s="77">
        <v>11</v>
      </c>
      <c r="F2968" s="122">
        <v>46122.325694444444</v>
      </c>
      <c r="G2968" s="123">
        <v>46122.333333333336</v>
      </c>
    </row>
    <row r="2969" spans="1:7" x14ac:dyDescent="0.25">
      <c r="A2969" s="118" t="s">
        <v>84</v>
      </c>
      <c r="B2969" s="75" t="s">
        <v>125</v>
      </c>
      <c r="C2969" s="75"/>
      <c r="D2969" s="75" t="s">
        <v>122</v>
      </c>
      <c r="E2969" s="75">
        <v>75</v>
      </c>
      <c r="F2969" s="119">
        <v>46122.333333333336</v>
      </c>
      <c r="G2969" s="120">
        <v>46122.385416666664</v>
      </c>
    </row>
    <row r="2970" spans="1:7" x14ac:dyDescent="0.25">
      <c r="A2970" s="121" t="s">
        <v>84</v>
      </c>
      <c r="B2970" s="77" t="s">
        <v>134</v>
      </c>
      <c r="C2970" s="77"/>
      <c r="D2970" s="77" t="s">
        <v>122</v>
      </c>
      <c r="E2970" s="77">
        <v>15</v>
      </c>
      <c r="F2970" s="122">
        <v>46122.385416666664</v>
      </c>
      <c r="G2970" s="123">
        <v>46122.395833333336</v>
      </c>
    </row>
    <row r="2971" spans="1:7" x14ac:dyDescent="0.25">
      <c r="A2971" s="118" t="s">
        <v>84</v>
      </c>
      <c r="B2971" s="75" t="s">
        <v>125</v>
      </c>
      <c r="C2971" s="75"/>
      <c r="D2971" s="75" t="s">
        <v>122</v>
      </c>
      <c r="E2971" s="75">
        <v>134</v>
      </c>
      <c r="F2971" s="119">
        <v>46122.395833333336</v>
      </c>
      <c r="G2971" s="120">
        <v>46122.488888888889</v>
      </c>
    </row>
    <row r="2972" spans="1:7" x14ac:dyDescent="0.25">
      <c r="A2972" s="121" t="s">
        <v>84</v>
      </c>
      <c r="B2972" s="77" t="s">
        <v>135</v>
      </c>
      <c r="C2972" s="77"/>
      <c r="D2972" s="77" t="s">
        <v>124</v>
      </c>
      <c r="E2972" s="77">
        <v>6</v>
      </c>
      <c r="F2972" s="122">
        <v>46122.488888888889</v>
      </c>
      <c r="G2972" s="123">
        <v>46122.493055555555</v>
      </c>
    </row>
    <row r="2973" spans="1:7" x14ac:dyDescent="0.25">
      <c r="A2973" s="118" t="s">
        <v>84</v>
      </c>
      <c r="B2973" s="75" t="s">
        <v>125</v>
      </c>
      <c r="C2973" s="75"/>
      <c r="D2973" s="75" t="s">
        <v>122</v>
      </c>
      <c r="E2973" s="75">
        <v>55</v>
      </c>
      <c r="F2973" s="119">
        <v>46122.493055555555</v>
      </c>
      <c r="G2973" s="120">
        <v>46122.53125</v>
      </c>
    </row>
    <row r="2974" spans="1:7" x14ac:dyDescent="0.25">
      <c r="A2974" s="121" t="s">
        <v>84</v>
      </c>
      <c r="B2974" s="77" t="s">
        <v>126</v>
      </c>
      <c r="C2974" s="77"/>
      <c r="D2974" s="77" t="s">
        <v>124</v>
      </c>
      <c r="E2974" s="77">
        <v>30</v>
      </c>
      <c r="F2974" s="122">
        <v>46122.53125</v>
      </c>
      <c r="G2974" s="123">
        <v>46122.552083333336</v>
      </c>
    </row>
    <row r="2975" spans="1:7" x14ac:dyDescent="0.25">
      <c r="A2975" s="118" t="s">
        <v>84</v>
      </c>
      <c r="B2975" s="75" t="s">
        <v>125</v>
      </c>
      <c r="C2975" s="75"/>
      <c r="D2975" s="75" t="s">
        <v>122</v>
      </c>
      <c r="E2975" s="75">
        <v>120</v>
      </c>
      <c r="F2975" s="119">
        <v>46122.552083333336</v>
      </c>
      <c r="G2975" s="120">
        <v>46122.635416666664</v>
      </c>
    </row>
    <row r="2976" spans="1:7" x14ac:dyDescent="0.25">
      <c r="A2976" s="121" t="s">
        <v>84</v>
      </c>
      <c r="B2976" s="77" t="s">
        <v>134</v>
      </c>
      <c r="C2976" s="77"/>
      <c r="D2976" s="77" t="s">
        <v>122</v>
      </c>
      <c r="E2976" s="77">
        <v>15</v>
      </c>
      <c r="F2976" s="122">
        <v>46122.635416666664</v>
      </c>
      <c r="G2976" s="123">
        <v>46122.645833333336</v>
      </c>
    </row>
    <row r="2977" spans="1:7" x14ac:dyDescent="0.25">
      <c r="A2977" s="118" t="s">
        <v>84</v>
      </c>
      <c r="B2977" s="75" t="s">
        <v>125</v>
      </c>
      <c r="C2977" s="75"/>
      <c r="D2977" s="75" t="s">
        <v>122</v>
      </c>
      <c r="E2977" s="75">
        <v>60</v>
      </c>
      <c r="F2977" s="119">
        <v>46122.645833333336</v>
      </c>
      <c r="G2977" s="120">
        <v>46122.6875</v>
      </c>
    </row>
    <row r="2978" spans="1:7" x14ac:dyDescent="0.25">
      <c r="A2978" s="121" t="s">
        <v>84</v>
      </c>
      <c r="B2978" s="77" t="s">
        <v>123</v>
      </c>
      <c r="C2978" s="77"/>
      <c r="D2978" s="77" t="s">
        <v>124</v>
      </c>
      <c r="E2978" s="77">
        <v>60</v>
      </c>
      <c r="F2978" s="122">
        <v>46122.6875</v>
      </c>
      <c r="G2978" s="123">
        <v>46122.729166666664</v>
      </c>
    </row>
    <row r="2979" spans="1:7" x14ac:dyDescent="0.25">
      <c r="A2979" s="118" t="s">
        <v>84</v>
      </c>
      <c r="B2979" s="75" t="s">
        <v>125</v>
      </c>
      <c r="C2979" s="75"/>
      <c r="D2979" s="75" t="s">
        <v>122</v>
      </c>
      <c r="E2979" s="75">
        <v>49</v>
      </c>
      <c r="F2979" s="119">
        <v>46125.333333333336</v>
      </c>
      <c r="G2979" s="120">
        <v>46125.367361111108</v>
      </c>
    </row>
    <row r="2980" spans="1:7" x14ac:dyDescent="0.25">
      <c r="A2980" s="121" t="s">
        <v>84</v>
      </c>
      <c r="B2980" s="77" t="s">
        <v>135</v>
      </c>
      <c r="C2980" s="77"/>
      <c r="D2980" s="77" t="s">
        <v>124</v>
      </c>
      <c r="E2980" s="77">
        <v>5</v>
      </c>
      <c r="F2980" s="122">
        <v>46125.367361111108</v>
      </c>
      <c r="G2980" s="123">
        <v>46125.370833333334</v>
      </c>
    </row>
    <row r="2981" spans="1:7" x14ac:dyDescent="0.25">
      <c r="A2981" s="118" t="s">
        <v>84</v>
      </c>
      <c r="B2981" s="75" t="s">
        <v>125</v>
      </c>
      <c r="C2981" s="75"/>
      <c r="D2981" s="75" t="s">
        <v>122</v>
      </c>
      <c r="E2981" s="75">
        <v>66</v>
      </c>
      <c r="F2981" s="119">
        <v>46125.370833333334</v>
      </c>
      <c r="G2981" s="120">
        <v>46125.416666666664</v>
      </c>
    </row>
    <row r="2982" spans="1:7" x14ac:dyDescent="0.25">
      <c r="A2982" s="121" t="s">
        <v>84</v>
      </c>
      <c r="B2982" s="77" t="s">
        <v>134</v>
      </c>
      <c r="C2982" s="77"/>
      <c r="D2982" s="77" t="s">
        <v>122</v>
      </c>
      <c r="E2982" s="77">
        <v>15</v>
      </c>
      <c r="F2982" s="122">
        <v>46125.416666666664</v>
      </c>
      <c r="G2982" s="123">
        <v>46125.427083333336</v>
      </c>
    </row>
    <row r="2983" spans="1:7" x14ac:dyDescent="0.25">
      <c r="A2983" s="118" t="s">
        <v>84</v>
      </c>
      <c r="B2983" s="75" t="s">
        <v>125</v>
      </c>
      <c r="C2983" s="75"/>
      <c r="D2983" s="75" t="s">
        <v>122</v>
      </c>
      <c r="E2983" s="75">
        <v>105</v>
      </c>
      <c r="F2983" s="119">
        <v>46125.427083333336</v>
      </c>
      <c r="G2983" s="120">
        <v>46125.5</v>
      </c>
    </row>
    <row r="2984" spans="1:7" x14ac:dyDescent="0.25">
      <c r="A2984" s="121" t="s">
        <v>84</v>
      </c>
      <c r="B2984" s="77" t="s">
        <v>126</v>
      </c>
      <c r="C2984" s="77"/>
      <c r="D2984" s="77" t="s">
        <v>124</v>
      </c>
      <c r="E2984" s="77">
        <v>30</v>
      </c>
      <c r="F2984" s="122">
        <v>46125.5</v>
      </c>
      <c r="G2984" s="123">
        <v>46125.520833333336</v>
      </c>
    </row>
    <row r="2985" spans="1:7" x14ac:dyDescent="0.25">
      <c r="A2985" s="118" t="s">
        <v>84</v>
      </c>
      <c r="B2985" s="75" t="s">
        <v>125</v>
      </c>
      <c r="C2985" s="75"/>
      <c r="D2985" s="75" t="s">
        <v>122</v>
      </c>
      <c r="E2985" s="75">
        <v>24</v>
      </c>
      <c r="F2985" s="119">
        <v>46125.520833333336</v>
      </c>
      <c r="G2985" s="120">
        <v>46125.537499999999</v>
      </c>
    </row>
    <row r="2986" spans="1:7" x14ac:dyDescent="0.25">
      <c r="A2986" s="121" t="s">
        <v>84</v>
      </c>
      <c r="B2986" s="77" t="s">
        <v>135</v>
      </c>
      <c r="C2986" s="77"/>
      <c r="D2986" s="77" t="s">
        <v>124</v>
      </c>
      <c r="E2986" s="77">
        <v>6</v>
      </c>
      <c r="F2986" s="122">
        <v>46125.537499999999</v>
      </c>
      <c r="G2986" s="123">
        <v>46125.541666666664</v>
      </c>
    </row>
    <row r="2987" spans="1:7" x14ac:dyDescent="0.25">
      <c r="A2987" s="118" t="s">
        <v>84</v>
      </c>
      <c r="B2987" s="75" t="s">
        <v>125</v>
      </c>
      <c r="C2987" s="75"/>
      <c r="D2987" s="75" t="s">
        <v>122</v>
      </c>
      <c r="E2987" s="75">
        <v>64</v>
      </c>
      <c r="F2987" s="119">
        <v>46125.541666666664</v>
      </c>
      <c r="G2987" s="120">
        <v>46125.586111111108</v>
      </c>
    </row>
    <row r="2988" spans="1:7" x14ac:dyDescent="0.25">
      <c r="A2988" s="121" t="s">
        <v>84</v>
      </c>
      <c r="B2988" s="77" t="s">
        <v>135</v>
      </c>
      <c r="C2988" s="77"/>
      <c r="D2988" s="77" t="s">
        <v>124</v>
      </c>
      <c r="E2988" s="77">
        <v>5</v>
      </c>
      <c r="F2988" s="122">
        <v>46125.586111111108</v>
      </c>
      <c r="G2988" s="123">
        <v>46125.589583333334</v>
      </c>
    </row>
    <row r="2989" spans="1:7" x14ac:dyDescent="0.25">
      <c r="A2989" s="118" t="s">
        <v>84</v>
      </c>
      <c r="B2989" s="75" t="s">
        <v>125</v>
      </c>
      <c r="C2989" s="75"/>
      <c r="D2989" s="75" t="s">
        <v>122</v>
      </c>
      <c r="E2989" s="75">
        <v>1</v>
      </c>
      <c r="F2989" s="119">
        <v>46125.589583333334</v>
      </c>
      <c r="G2989" s="120">
        <v>46125.590277777781</v>
      </c>
    </row>
    <row r="2990" spans="1:7" x14ac:dyDescent="0.25">
      <c r="A2990" s="121" t="s">
        <v>84</v>
      </c>
      <c r="B2990" s="77" t="s">
        <v>135</v>
      </c>
      <c r="C2990" s="77"/>
      <c r="D2990" s="77" t="s">
        <v>124</v>
      </c>
      <c r="E2990" s="77">
        <v>6</v>
      </c>
      <c r="F2990" s="122">
        <v>46125.590277777781</v>
      </c>
      <c r="G2990" s="123">
        <v>46125.594444444447</v>
      </c>
    </row>
    <row r="2991" spans="1:7" x14ac:dyDescent="0.25">
      <c r="A2991" s="118" t="s">
        <v>84</v>
      </c>
      <c r="B2991" s="75" t="s">
        <v>134</v>
      </c>
      <c r="C2991" s="75"/>
      <c r="D2991" s="75" t="s">
        <v>122</v>
      </c>
      <c r="E2991" s="75">
        <v>14</v>
      </c>
      <c r="F2991" s="119">
        <v>46125.594444444447</v>
      </c>
      <c r="G2991" s="120">
        <v>46125.604166666664</v>
      </c>
    </row>
    <row r="2992" spans="1:7" x14ac:dyDescent="0.25">
      <c r="A2992" s="121" t="s">
        <v>84</v>
      </c>
      <c r="B2992" s="77" t="s">
        <v>125</v>
      </c>
      <c r="C2992" s="77"/>
      <c r="D2992" s="77" t="s">
        <v>122</v>
      </c>
      <c r="E2992" s="77">
        <v>71</v>
      </c>
      <c r="F2992" s="122">
        <v>46125.604166666664</v>
      </c>
      <c r="G2992" s="123">
        <v>46125.65347222222</v>
      </c>
    </row>
    <row r="2993" spans="1:7" x14ac:dyDescent="0.25">
      <c r="A2993" s="118" t="s">
        <v>84</v>
      </c>
      <c r="B2993" s="75" t="s">
        <v>135</v>
      </c>
      <c r="C2993" s="75"/>
      <c r="D2993" s="75" t="s">
        <v>124</v>
      </c>
      <c r="E2993" s="75">
        <v>10</v>
      </c>
      <c r="F2993" s="119">
        <v>46125.65347222222</v>
      </c>
      <c r="G2993" s="120">
        <v>46125.660416666666</v>
      </c>
    </row>
    <row r="2994" spans="1:7" x14ac:dyDescent="0.25">
      <c r="A2994" s="121" t="s">
        <v>84</v>
      </c>
      <c r="B2994" s="77" t="s">
        <v>125</v>
      </c>
      <c r="C2994" s="77"/>
      <c r="D2994" s="77" t="s">
        <v>122</v>
      </c>
      <c r="E2994" s="77">
        <v>39</v>
      </c>
      <c r="F2994" s="122">
        <v>46125.660416666666</v>
      </c>
      <c r="G2994" s="123">
        <v>46125.6875</v>
      </c>
    </row>
    <row r="2995" spans="1:7" x14ac:dyDescent="0.25">
      <c r="A2995" s="118" t="s">
        <v>84</v>
      </c>
      <c r="B2995" s="75" t="s">
        <v>123</v>
      </c>
      <c r="C2995" s="75"/>
      <c r="D2995" s="75" t="s">
        <v>124</v>
      </c>
      <c r="E2995" s="75">
        <v>60</v>
      </c>
      <c r="F2995" s="119">
        <v>46125.6875</v>
      </c>
      <c r="G2995" s="120">
        <v>46125.729166666664</v>
      </c>
    </row>
    <row r="2996" spans="1:7" x14ac:dyDescent="0.25">
      <c r="A2996" s="121" t="s">
        <v>84</v>
      </c>
      <c r="B2996" s="77" t="s">
        <v>125</v>
      </c>
      <c r="C2996" s="77"/>
      <c r="D2996" s="77" t="s">
        <v>122</v>
      </c>
      <c r="E2996" s="77">
        <v>90</v>
      </c>
      <c r="F2996" s="122">
        <v>46126.333333333336</v>
      </c>
      <c r="G2996" s="123">
        <v>46126.395833333336</v>
      </c>
    </row>
    <row r="2997" spans="1:7" x14ac:dyDescent="0.25">
      <c r="A2997" s="118" t="s">
        <v>84</v>
      </c>
      <c r="B2997" s="75" t="s">
        <v>134</v>
      </c>
      <c r="C2997" s="75"/>
      <c r="D2997" s="75" t="s">
        <v>122</v>
      </c>
      <c r="E2997" s="75">
        <v>15</v>
      </c>
      <c r="F2997" s="119">
        <v>46126.395833333336</v>
      </c>
      <c r="G2997" s="120">
        <v>46126.40625</v>
      </c>
    </row>
    <row r="2998" spans="1:7" x14ac:dyDescent="0.25">
      <c r="A2998" s="121" t="s">
        <v>84</v>
      </c>
      <c r="B2998" s="77" t="s">
        <v>125</v>
      </c>
      <c r="C2998" s="77"/>
      <c r="D2998" s="77" t="s">
        <v>122</v>
      </c>
      <c r="E2998" s="77">
        <v>120</v>
      </c>
      <c r="F2998" s="122">
        <v>46126.40625</v>
      </c>
      <c r="G2998" s="123">
        <v>46126.489583333336</v>
      </c>
    </row>
    <row r="2999" spans="1:7" x14ac:dyDescent="0.25">
      <c r="A2999" s="118" t="s">
        <v>84</v>
      </c>
      <c r="B2999" s="75" t="s">
        <v>126</v>
      </c>
      <c r="C2999" s="75"/>
      <c r="D2999" s="75" t="s">
        <v>124</v>
      </c>
      <c r="E2999" s="75">
        <v>30</v>
      </c>
      <c r="F2999" s="119">
        <v>46126.489583333336</v>
      </c>
      <c r="G2999" s="120">
        <v>46126.510416666664</v>
      </c>
    </row>
    <row r="3000" spans="1:7" x14ac:dyDescent="0.25">
      <c r="A3000" s="121" t="s">
        <v>84</v>
      </c>
      <c r="B3000" s="77" t="s">
        <v>125</v>
      </c>
      <c r="C3000" s="77"/>
      <c r="D3000" s="77" t="s">
        <v>122</v>
      </c>
      <c r="E3000" s="77">
        <v>150</v>
      </c>
      <c r="F3000" s="122">
        <v>46126.510416666664</v>
      </c>
      <c r="G3000" s="123">
        <v>46126.614583333336</v>
      </c>
    </row>
    <row r="3001" spans="1:7" x14ac:dyDescent="0.25">
      <c r="A3001" t="s">
        <v>84</v>
      </c>
      <c r="B3001" t="s">
        <v>134</v>
      </c>
      <c r="D3001" t="s">
        <v>122</v>
      </c>
      <c r="E3001">
        <v>15</v>
      </c>
      <c r="F3001" s="124">
        <v>46126.614583333336</v>
      </c>
      <c r="G3001" s="124">
        <v>46126.625</v>
      </c>
    </row>
    <row r="3002" spans="1:7" x14ac:dyDescent="0.25">
      <c r="A3002" t="s">
        <v>84</v>
      </c>
      <c r="B3002" t="s">
        <v>125</v>
      </c>
      <c r="D3002" t="s">
        <v>122</v>
      </c>
      <c r="E3002">
        <v>90</v>
      </c>
      <c r="F3002" s="124">
        <v>46126.625</v>
      </c>
      <c r="G3002" s="124">
        <v>46126.6875</v>
      </c>
    </row>
    <row r="3003" spans="1:7" x14ac:dyDescent="0.25">
      <c r="A3003" t="s">
        <v>84</v>
      </c>
      <c r="B3003" t="s">
        <v>123</v>
      </c>
      <c r="D3003" t="s">
        <v>124</v>
      </c>
      <c r="E3003">
        <v>60</v>
      </c>
      <c r="F3003" s="124">
        <v>46126.6875</v>
      </c>
      <c r="G3003" s="124">
        <v>46126.729166666664</v>
      </c>
    </row>
    <row r="3004" spans="1:7" x14ac:dyDescent="0.25">
      <c r="A3004" t="s">
        <v>84</v>
      </c>
      <c r="B3004" t="s">
        <v>150</v>
      </c>
      <c r="C3004" t="s">
        <v>8664</v>
      </c>
      <c r="D3004" t="s">
        <v>122</v>
      </c>
      <c r="E3004">
        <v>120</v>
      </c>
      <c r="F3004" s="124">
        <v>46127.416666666664</v>
      </c>
      <c r="G3004" s="124">
        <v>46127.5</v>
      </c>
    </row>
    <row r="3005" spans="1:7" x14ac:dyDescent="0.25">
      <c r="A3005" t="s">
        <v>84</v>
      </c>
      <c r="B3005" t="s">
        <v>134</v>
      </c>
      <c r="D3005" t="s">
        <v>122</v>
      </c>
      <c r="E3005">
        <v>15</v>
      </c>
      <c r="F3005" s="124">
        <v>46127.5</v>
      </c>
      <c r="G3005" s="124">
        <v>46127.510416666664</v>
      </c>
    </row>
    <row r="3006" spans="1:7" x14ac:dyDescent="0.25">
      <c r="A3006" t="s">
        <v>84</v>
      </c>
      <c r="B3006" t="s">
        <v>150</v>
      </c>
      <c r="C3006" t="s">
        <v>8664</v>
      </c>
      <c r="D3006" t="s">
        <v>122</v>
      </c>
      <c r="E3006">
        <v>105</v>
      </c>
      <c r="F3006" s="124">
        <v>46127.510416666664</v>
      </c>
      <c r="G3006" s="124">
        <v>46127.583333333336</v>
      </c>
    </row>
    <row r="3007" spans="1:7" x14ac:dyDescent="0.25">
      <c r="A3007" t="s">
        <v>84</v>
      </c>
      <c r="B3007" t="s">
        <v>126</v>
      </c>
      <c r="D3007" t="s">
        <v>124</v>
      </c>
      <c r="E3007">
        <v>30</v>
      </c>
      <c r="F3007" s="124">
        <v>46127.583333333336</v>
      </c>
      <c r="G3007" s="124">
        <v>46127.604166666664</v>
      </c>
    </row>
    <row r="3008" spans="1:7" x14ac:dyDescent="0.25">
      <c r="A3008" t="s">
        <v>84</v>
      </c>
      <c r="B3008" t="s">
        <v>150</v>
      </c>
      <c r="C3008" t="s">
        <v>8664</v>
      </c>
      <c r="D3008" t="s">
        <v>122</v>
      </c>
      <c r="E3008">
        <v>90</v>
      </c>
      <c r="F3008" s="124">
        <v>46127.604166666664</v>
      </c>
      <c r="G3008" s="124">
        <v>46127.666666666664</v>
      </c>
    </row>
    <row r="3009" spans="1:7" x14ac:dyDescent="0.25">
      <c r="A3009" t="s">
        <v>84</v>
      </c>
      <c r="B3009" t="s">
        <v>134</v>
      </c>
      <c r="D3009" t="s">
        <v>122</v>
      </c>
      <c r="E3009">
        <v>15</v>
      </c>
      <c r="F3009" s="124">
        <v>46127.666666666664</v>
      </c>
      <c r="G3009" s="124">
        <v>46127.677083333336</v>
      </c>
    </row>
    <row r="3010" spans="1:7" x14ac:dyDescent="0.25">
      <c r="A3010" t="s">
        <v>84</v>
      </c>
      <c r="B3010" t="s">
        <v>150</v>
      </c>
      <c r="C3010" t="s">
        <v>8664</v>
      </c>
      <c r="D3010" t="s">
        <v>122</v>
      </c>
      <c r="E3010">
        <v>105</v>
      </c>
      <c r="F3010" s="124">
        <v>46127.677083333336</v>
      </c>
      <c r="G3010" s="124">
        <v>46127.75</v>
      </c>
    </row>
    <row r="3011" spans="1:7" x14ac:dyDescent="0.25">
      <c r="A3011" t="s">
        <v>84</v>
      </c>
      <c r="B3011" t="s">
        <v>123</v>
      </c>
      <c r="D3011" t="s">
        <v>124</v>
      </c>
      <c r="E3011">
        <v>60</v>
      </c>
      <c r="F3011" s="124">
        <v>46127.75</v>
      </c>
      <c r="G3011" s="124">
        <v>46127.791666666664</v>
      </c>
    </row>
    <row r="3012" spans="1:7" x14ac:dyDescent="0.25">
      <c r="A3012" t="s">
        <v>84</v>
      </c>
      <c r="B3012" t="s">
        <v>150</v>
      </c>
      <c r="C3012" t="s">
        <v>8664</v>
      </c>
      <c r="D3012" t="s">
        <v>122</v>
      </c>
      <c r="E3012">
        <v>120</v>
      </c>
      <c r="F3012" s="124">
        <v>46128.416666666664</v>
      </c>
      <c r="G3012" s="124">
        <v>46128.5</v>
      </c>
    </row>
    <row r="3013" spans="1:7" x14ac:dyDescent="0.25">
      <c r="A3013" t="s">
        <v>84</v>
      </c>
      <c r="B3013" t="s">
        <v>134</v>
      </c>
      <c r="D3013" t="s">
        <v>122</v>
      </c>
      <c r="E3013">
        <v>15</v>
      </c>
      <c r="F3013" s="124">
        <v>46128.5</v>
      </c>
      <c r="G3013" s="124">
        <v>46128.510416666664</v>
      </c>
    </row>
    <row r="3014" spans="1:7" x14ac:dyDescent="0.25">
      <c r="A3014" t="s">
        <v>84</v>
      </c>
      <c r="B3014" t="s">
        <v>150</v>
      </c>
      <c r="C3014" t="s">
        <v>8664</v>
      </c>
      <c r="D3014" t="s">
        <v>122</v>
      </c>
      <c r="E3014">
        <v>105</v>
      </c>
      <c r="F3014" s="124">
        <v>46128.510416666664</v>
      </c>
      <c r="G3014" s="124">
        <v>46128.583333333336</v>
      </c>
    </row>
    <row r="3015" spans="1:7" x14ac:dyDescent="0.25">
      <c r="A3015" t="s">
        <v>84</v>
      </c>
      <c r="B3015" t="s">
        <v>126</v>
      </c>
      <c r="D3015" t="s">
        <v>124</v>
      </c>
      <c r="E3015">
        <v>30</v>
      </c>
      <c r="F3015" s="124">
        <v>46128.583333333336</v>
      </c>
      <c r="G3015" s="124">
        <v>46128.604166666664</v>
      </c>
    </row>
    <row r="3016" spans="1:7" x14ac:dyDescent="0.25">
      <c r="A3016" t="s">
        <v>84</v>
      </c>
      <c r="B3016" t="s">
        <v>150</v>
      </c>
      <c r="C3016" t="s">
        <v>8664</v>
      </c>
      <c r="D3016" t="s">
        <v>122</v>
      </c>
      <c r="E3016">
        <v>90</v>
      </c>
      <c r="F3016" s="124">
        <v>46128.604166666664</v>
      </c>
      <c r="G3016" s="124">
        <v>46128.666666666664</v>
      </c>
    </row>
    <row r="3017" spans="1:7" x14ac:dyDescent="0.25">
      <c r="A3017" t="s">
        <v>84</v>
      </c>
      <c r="B3017" t="s">
        <v>134</v>
      </c>
      <c r="D3017" t="s">
        <v>122</v>
      </c>
      <c r="E3017">
        <v>15</v>
      </c>
      <c r="F3017" s="124">
        <v>46128.666666666664</v>
      </c>
      <c r="G3017" s="124">
        <v>46128.677083333336</v>
      </c>
    </row>
    <row r="3018" spans="1:7" x14ac:dyDescent="0.25">
      <c r="A3018" t="s">
        <v>84</v>
      </c>
      <c r="B3018" t="s">
        <v>150</v>
      </c>
      <c r="C3018" t="s">
        <v>8664</v>
      </c>
      <c r="D3018" t="s">
        <v>122</v>
      </c>
      <c r="E3018">
        <v>105</v>
      </c>
      <c r="F3018" s="124">
        <v>46128.677083333336</v>
      </c>
      <c r="G3018" s="124">
        <v>46128.75</v>
      </c>
    </row>
    <row r="3019" spans="1:7" x14ac:dyDescent="0.25">
      <c r="A3019" t="s">
        <v>84</v>
      </c>
      <c r="B3019" t="s">
        <v>123</v>
      </c>
      <c r="D3019" t="s">
        <v>124</v>
      </c>
      <c r="E3019">
        <v>60</v>
      </c>
      <c r="F3019" s="124">
        <v>46128.75</v>
      </c>
      <c r="G3019" s="124">
        <v>46128.791666666664</v>
      </c>
    </row>
    <row r="3020" spans="1:7" x14ac:dyDescent="0.25">
      <c r="A3020" t="s">
        <v>84</v>
      </c>
      <c r="B3020" t="s">
        <v>153</v>
      </c>
      <c r="C3020" t="s">
        <v>8762</v>
      </c>
      <c r="D3020" t="s">
        <v>124</v>
      </c>
      <c r="E3020">
        <v>5</v>
      </c>
      <c r="F3020" s="124">
        <v>46129.333333333336</v>
      </c>
      <c r="G3020" s="124">
        <v>46129.336805555555</v>
      </c>
    </row>
    <row r="3021" spans="1:7" x14ac:dyDescent="0.25">
      <c r="A3021" t="s">
        <v>84</v>
      </c>
      <c r="B3021" t="s">
        <v>125</v>
      </c>
      <c r="D3021" t="s">
        <v>122</v>
      </c>
      <c r="E3021">
        <v>70</v>
      </c>
      <c r="F3021" s="124">
        <v>46129.336805555555</v>
      </c>
      <c r="G3021" s="124">
        <v>46129.385416666664</v>
      </c>
    </row>
    <row r="3022" spans="1:7" x14ac:dyDescent="0.25">
      <c r="A3022" t="s">
        <v>84</v>
      </c>
      <c r="B3022" t="s">
        <v>134</v>
      </c>
      <c r="D3022" t="s">
        <v>122</v>
      </c>
      <c r="E3022">
        <v>15</v>
      </c>
      <c r="F3022" s="124">
        <v>46129.385416666664</v>
      </c>
      <c r="G3022" s="124">
        <v>46129.395833333336</v>
      </c>
    </row>
    <row r="3023" spans="1:7" x14ac:dyDescent="0.25">
      <c r="A3023" t="s">
        <v>84</v>
      </c>
      <c r="B3023" t="s">
        <v>125</v>
      </c>
      <c r="D3023" t="s">
        <v>122</v>
      </c>
      <c r="E3023">
        <v>150</v>
      </c>
      <c r="F3023" s="124">
        <v>46129.395833333336</v>
      </c>
      <c r="G3023" s="124">
        <v>46129.5</v>
      </c>
    </row>
    <row r="3024" spans="1:7" x14ac:dyDescent="0.25">
      <c r="A3024" t="s">
        <v>84</v>
      </c>
      <c r="B3024" t="s">
        <v>142</v>
      </c>
      <c r="C3024" t="s">
        <v>143</v>
      </c>
      <c r="D3024" t="s">
        <v>122</v>
      </c>
      <c r="E3024">
        <v>30</v>
      </c>
      <c r="F3024" s="124">
        <v>46129.5</v>
      </c>
      <c r="G3024" s="124">
        <v>46129.520833333336</v>
      </c>
    </row>
    <row r="3025" spans="1:7" x14ac:dyDescent="0.25">
      <c r="A3025" t="s">
        <v>84</v>
      </c>
      <c r="B3025" t="s">
        <v>126</v>
      </c>
      <c r="D3025" t="s">
        <v>124</v>
      </c>
      <c r="E3025">
        <v>30</v>
      </c>
      <c r="F3025" s="124">
        <v>46129.520833333336</v>
      </c>
      <c r="G3025" s="124">
        <v>46129.541666666664</v>
      </c>
    </row>
    <row r="3026" spans="1:7" x14ac:dyDescent="0.25">
      <c r="A3026" t="s">
        <v>84</v>
      </c>
      <c r="B3026" t="s">
        <v>125</v>
      </c>
      <c r="D3026" t="s">
        <v>122</v>
      </c>
      <c r="E3026">
        <v>90</v>
      </c>
      <c r="F3026" s="124">
        <v>46129.541666666664</v>
      </c>
      <c r="G3026" s="124">
        <v>46129.604166666664</v>
      </c>
    </row>
    <row r="3027" spans="1:7" x14ac:dyDescent="0.25">
      <c r="A3027" t="s">
        <v>84</v>
      </c>
      <c r="B3027" t="s">
        <v>134</v>
      </c>
      <c r="D3027" t="s">
        <v>122</v>
      </c>
      <c r="E3027">
        <v>15</v>
      </c>
      <c r="F3027" s="124">
        <v>46129.604166666664</v>
      </c>
      <c r="G3027" s="124">
        <v>46129.614583333336</v>
      </c>
    </row>
    <row r="3028" spans="1:7" x14ac:dyDescent="0.25">
      <c r="A3028" t="s">
        <v>84</v>
      </c>
      <c r="B3028" t="s">
        <v>125</v>
      </c>
      <c r="D3028" t="s">
        <v>122</v>
      </c>
      <c r="E3028">
        <v>105</v>
      </c>
      <c r="F3028" s="124">
        <v>46129.614583333336</v>
      </c>
      <c r="G3028" s="124">
        <v>46129.6875</v>
      </c>
    </row>
    <row r="3029" spans="1:7" x14ac:dyDescent="0.25">
      <c r="A3029" t="s">
        <v>84</v>
      </c>
      <c r="B3029" t="s">
        <v>123</v>
      </c>
      <c r="D3029" t="s">
        <v>124</v>
      </c>
      <c r="E3029">
        <v>60</v>
      </c>
      <c r="F3029" s="124">
        <v>46129.6875</v>
      </c>
      <c r="G3029" s="124">
        <v>46129.729166666664</v>
      </c>
    </row>
    <row r="3030" spans="1:7" x14ac:dyDescent="0.25">
      <c r="A3030" t="s">
        <v>84</v>
      </c>
      <c r="B3030" t="s">
        <v>155</v>
      </c>
      <c r="C3030" t="s">
        <v>157</v>
      </c>
      <c r="D3030" t="s">
        <v>122</v>
      </c>
      <c r="E3030">
        <v>7</v>
      </c>
      <c r="F3030" s="124">
        <v>46132.328472222223</v>
      </c>
      <c r="G3030" s="124">
        <v>46132.333333333336</v>
      </c>
    </row>
    <row r="3031" spans="1:7" x14ac:dyDescent="0.25">
      <c r="A3031" t="s">
        <v>84</v>
      </c>
      <c r="B3031" t="s">
        <v>125</v>
      </c>
      <c r="D3031" t="s">
        <v>122</v>
      </c>
      <c r="E3031">
        <v>90</v>
      </c>
      <c r="F3031" s="124">
        <v>46132.333333333336</v>
      </c>
      <c r="G3031" s="124">
        <v>46132.395833333336</v>
      </c>
    </row>
    <row r="3032" spans="1:7" x14ac:dyDescent="0.25">
      <c r="A3032" t="s">
        <v>84</v>
      </c>
      <c r="B3032" t="s">
        <v>134</v>
      </c>
      <c r="D3032" t="s">
        <v>122</v>
      </c>
      <c r="E3032">
        <v>15</v>
      </c>
      <c r="F3032" s="124">
        <v>46132.395833333336</v>
      </c>
      <c r="G3032" s="124">
        <v>46132.40625</v>
      </c>
    </row>
    <row r="3033" spans="1:7" x14ac:dyDescent="0.25">
      <c r="A3033" t="s">
        <v>84</v>
      </c>
      <c r="B3033" t="s">
        <v>125</v>
      </c>
      <c r="D3033" t="s">
        <v>122</v>
      </c>
      <c r="E3033">
        <v>165</v>
      </c>
      <c r="F3033" s="124">
        <v>46132.40625</v>
      </c>
      <c r="G3033" s="124">
        <v>46132.520833333336</v>
      </c>
    </row>
    <row r="3034" spans="1:7" x14ac:dyDescent="0.25">
      <c r="A3034" t="s">
        <v>84</v>
      </c>
      <c r="B3034" t="s">
        <v>126</v>
      </c>
      <c r="D3034" t="s">
        <v>124</v>
      </c>
      <c r="E3034">
        <v>30</v>
      </c>
      <c r="F3034" s="124">
        <v>46132.520833333336</v>
      </c>
      <c r="G3034" s="124">
        <v>46132.541666666664</v>
      </c>
    </row>
    <row r="3035" spans="1:7" x14ac:dyDescent="0.25">
      <c r="A3035" t="s">
        <v>84</v>
      </c>
      <c r="B3035" t="s">
        <v>125</v>
      </c>
      <c r="D3035" t="s">
        <v>122</v>
      </c>
      <c r="E3035">
        <v>105</v>
      </c>
      <c r="F3035" s="124">
        <v>46132.541666666664</v>
      </c>
      <c r="G3035" s="124">
        <v>46132.614583333336</v>
      </c>
    </row>
    <row r="3036" spans="1:7" x14ac:dyDescent="0.25">
      <c r="A3036" t="s">
        <v>84</v>
      </c>
      <c r="B3036" t="s">
        <v>134</v>
      </c>
      <c r="D3036" t="s">
        <v>122</v>
      </c>
      <c r="E3036">
        <v>15</v>
      </c>
      <c r="F3036" s="124">
        <v>46132.614583333336</v>
      </c>
      <c r="G3036" s="124">
        <v>46132.625</v>
      </c>
    </row>
    <row r="3037" spans="1:7" x14ac:dyDescent="0.25">
      <c r="A3037" t="s">
        <v>84</v>
      </c>
      <c r="B3037" t="s">
        <v>125</v>
      </c>
      <c r="D3037" t="s">
        <v>122</v>
      </c>
      <c r="E3037">
        <v>90</v>
      </c>
      <c r="F3037" s="124">
        <v>46132.625</v>
      </c>
      <c r="G3037" s="124">
        <v>46132.6875</v>
      </c>
    </row>
    <row r="3038" spans="1:7" x14ac:dyDescent="0.25">
      <c r="A3038" t="s">
        <v>84</v>
      </c>
      <c r="B3038" t="s">
        <v>123</v>
      </c>
      <c r="D3038" t="s">
        <v>124</v>
      </c>
      <c r="E3038">
        <v>60</v>
      </c>
      <c r="F3038" s="124">
        <v>46132.6875</v>
      </c>
      <c r="G3038" s="124">
        <v>46132.729166666664</v>
      </c>
    </row>
    <row r="3039" spans="1:7" x14ac:dyDescent="0.25">
      <c r="A3039" t="s">
        <v>84</v>
      </c>
      <c r="B3039" t="s">
        <v>125</v>
      </c>
      <c r="D3039" t="s">
        <v>122</v>
      </c>
      <c r="E3039">
        <v>135</v>
      </c>
      <c r="F3039" s="124">
        <v>46133.333333333336</v>
      </c>
      <c r="G3039" s="124">
        <v>46133.427083333336</v>
      </c>
    </row>
    <row r="3040" spans="1:7" x14ac:dyDescent="0.25">
      <c r="A3040" t="s">
        <v>84</v>
      </c>
      <c r="B3040" t="s">
        <v>134</v>
      </c>
      <c r="D3040" t="s">
        <v>122</v>
      </c>
      <c r="E3040">
        <v>15</v>
      </c>
      <c r="F3040" s="124">
        <v>46133.427083333336</v>
      </c>
      <c r="G3040" s="124">
        <v>46133.4375</v>
      </c>
    </row>
    <row r="3041" spans="1:7" x14ac:dyDescent="0.25">
      <c r="A3041" t="s">
        <v>84</v>
      </c>
      <c r="B3041" t="s">
        <v>125</v>
      </c>
      <c r="D3041" t="s">
        <v>122</v>
      </c>
      <c r="E3041">
        <v>105</v>
      </c>
      <c r="F3041" s="124">
        <v>46133.4375</v>
      </c>
      <c r="G3041" s="124">
        <v>46133.510416666664</v>
      </c>
    </row>
    <row r="3042" spans="1:7" x14ac:dyDescent="0.25">
      <c r="A3042" t="s">
        <v>84</v>
      </c>
      <c r="B3042" t="s">
        <v>126</v>
      </c>
      <c r="D3042" t="s">
        <v>124</v>
      </c>
      <c r="E3042">
        <v>30</v>
      </c>
      <c r="F3042" s="124">
        <v>46133.510416666664</v>
      </c>
      <c r="G3042" s="124">
        <v>46133.53125</v>
      </c>
    </row>
    <row r="3043" spans="1:7" x14ac:dyDescent="0.25">
      <c r="A3043" t="s">
        <v>84</v>
      </c>
      <c r="B3043" t="s">
        <v>125</v>
      </c>
      <c r="D3043" t="s">
        <v>122</v>
      </c>
      <c r="E3043">
        <v>150</v>
      </c>
      <c r="F3043" s="124">
        <v>46133.53125</v>
      </c>
      <c r="G3043" s="124">
        <v>46133.635416666664</v>
      </c>
    </row>
    <row r="3044" spans="1:7" x14ac:dyDescent="0.25">
      <c r="A3044" t="s">
        <v>84</v>
      </c>
      <c r="B3044" t="s">
        <v>134</v>
      </c>
      <c r="D3044" t="s">
        <v>122</v>
      </c>
      <c r="E3044">
        <v>15</v>
      </c>
      <c r="F3044" s="124">
        <v>46133.635416666664</v>
      </c>
      <c r="G3044" s="124">
        <v>46133.645833333336</v>
      </c>
    </row>
    <row r="3045" spans="1:7" x14ac:dyDescent="0.25">
      <c r="A3045" t="s">
        <v>84</v>
      </c>
      <c r="B3045" t="s">
        <v>125</v>
      </c>
      <c r="D3045" t="s">
        <v>122</v>
      </c>
      <c r="E3045">
        <v>60</v>
      </c>
      <c r="F3045" s="124">
        <v>46133.645833333336</v>
      </c>
      <c r="G3045" s="124">
        <v>46133.6875</v>
      </c>
    </row>
    <row r="3046" spans="1:7" x14ac:dyDescent="0.25">
      <c r="A3046" t="s">
        <v>84</v>
      </c>
      <c r="B3046" t="s">
        <v>123</v>
      </c>
      <c r="D3046" t="s">
        <v>124</v>
      </c>
      <c r="E3046">
        <v>60</v>
      </c>
      <c r="F3046" s="124">
        <v>46133.6875</v>
      </c>
      <c r="G3046" s="124">
        <v>46133.729166666664</v>
      </c>
    </row>
    <row r="3047" spans="1:7" x14ac:dyDescent="0.25">
      <c r="A3047" t="s">
        <v>84</v>
      </c>
      <c r="B3047" t="s">
        <v>125</v>
      </c>
      <c r="D3047" t="s">
        <v>122</v>
      </c>
      <c r="E3047">
        <v>49</v>
      </c>
      <c r="F3047" s="124">
        <v>46134.333333333336</v>
      </c>
      <c r="G3047" s="124">
        <v>46134.367361111108</v>
      </c>
    </row>
    <row r="3048" spans="1:7" x14ac:dyDescent="0.25">
      <c r="A3048" t="s">
        <v>84</v>
      </c>
      <c r="B3048" t="s">
        <v>135</v>
      </c>
      <c r="D3048" t="s">
        <v>124</v>
      </c>
      <c r="E3048">
        <v>6</v>
      </c>
      <c r="F3048" s="124">
        <v>46134.367361111108</v>
      </c>
      <c r="G3048" s="124">
        <v>46134.371527777781</v>
      </c>
    </row>
    <row r="3049" spans="1:7" x14ac:dyDescent="0.25">
      <c r="A3049" t="s">
        <v>84</v>
      </c>
      <c r="B3049" t="s">
        <v>125</v>
      </c>
      <c r="D3049" t="s">
        <v>122</v>
      </c>
      <c r="E3049">
        <v>35</v>
      </c>
      <c r="F3049" s="124">
        <v>46134.371527777781</v>
      </c>
      <c r="G3049" s="124">
        <v>46134.395833333336</v>
      </c>
    </row>
    <row r="3050" spans="1:7" x14ac:dyDescent="0.25">
      <c r="A3050" t="s">
        <v>84</v>
      </c>
      <c r="B3050" t="s">
        <v>134</v>
      </c>
      <c r="D3050" t="s">
        <v>122</v>
      </c>
      <c r="E3050">
        <v>15</v>
      </c>
      <c r="F3050" s="124">
        <v>46134.395833333336</v>
      </c>
      <c r="G3050" s="124">
        <v>46134.40625</v>
      </c>
    </row>
    <row r="3051" spans="1:7" x14ac:dyDescent="0.25">
      <c r="A3051" t="s">
        <v>84</v>
      </c>
      <c r="B3051" t="s">
        <v>125</v>
      </c>
      <c r="D3051" t="s">
        <v>122</v>
      </c>
      <c r="E3051">
        <v>135</v>
      </c>
      <c r="F3051" s="124">
        <v>46134.40625</v>
      </c>
      <c r="G3051" s="124">
        <v>46134.5</v>
      </c>
    </row>
    <row r="3052" spans="1:7" x14ac:dyDescent="0.25">
      <c r="A3052" t="s">
        <v>84</v>
      </c>
      <c r="B3052" t="s">
        <v>126</v>
      </c>
      <c r="D3052" t="s">
        <v>124</v>
      </c>
      <c r="E3052">
        <v>30</v>
      </c>
      <c r="F3052" s="124">
        <v>46134.5</v>
      </c>
      <c r="G3052" s="124">
        <v>46134.520833333336</v>
      </c>
    </row>
    <row r="3053" spans="1:7" x14ac:dyDescent="0.25">
      <c r="A3053" t="s">
        <v>84</v>
      </c>
      <c r="B3053" t="s">
        <v>125</v>
      </c>
      <c r="D3053" t="s">
        <v>122</v>
      </c>
      <c r="E3053">
        <v>4</v>
      </c>
      <c r="F3053" s="124">
        <v>46134.520833333336</v>
      </c>
      <c r="G3053" s="124">
        <v>46134.523611111108</v>
      </c>
    </row>
    <row r="3054" spans="1:7" x14ac:dyDescent="0.25">
      <c r="A3054" t="s">
        <v>84</v>
      </c>
      <c r="B3054" t="s">
        <v>137</v>
      </c>
      <c r="C3054" t="s">
        <v>8763</v>
      </c>
      <c r="D3054" t="s">
        <v>122</v>
      </c>
      <c r="E3054">
        <v>15</v>
      </c>
      <c r="F3054" s="124">
        <v>46134.523611111108</v>
      </c>
      <c r="G3054" s="124">
        <v>46134.53402777778</v>
      </c>
    </row>
    <row r="3055" spans="1:7" x14ac:dyDescent="0.25">
      <c r="A3055" t="s">
        <v>84</v>
      </c>
      <c r="B3055" t="s">
        <v>125</v>
      </c>
      <c r="D3055" t="s">
        <v>122</v>
      </c>
      <c r="E3055">
        <v>71</v>
      </c>
      <c r="F3055" s="124">
        <v>46134.53402777778</v>
      </c>
      <c r="G3055" s="124">
        <v>46134.583333333336</v>
      </c>
    </row>
    <row r="3056" spans="1:7" x14ac:dyDescent="0.25">
      <c r="A3056" t="s">
        <v>84</v>
      </c>
      <c r="B3056" t="s">
        <v>134</v>
      </c>
      <c r="D3056" t="s">
        <v>122</v>
      </c>
      <c r="E3056">
        <v>15</v>
      </c>
      <c r="F3056" s="124">
        <v>46134.583333333336</v>
      </c>
      <c r="G3056" s="124">
        <v>46134.59375</v>
      </c>
    </row>
    <row r="3057" spans="1:7" x14ac:dyDescent="0.25">
      <c r="A3057" t="s">
        <v>84</v>
      </c>
      <c r="B3057" t="s">
        <v>125</v>
      </c>
      <c r="D3057" t="s">
        <v>122</v>
      </c>
      <c r="E3057">
        <v>11</v>
      </c>
      <c r="F3057" s="124">
        <v>46134.59375</v>
      </c>
      <c r="G3057" s="124">
        <v>46134.601388888892</v>
      </c>
    </row>
    <row r="3058" spans="1:7" x14ac:dyDescent="0.25">
      <c r="A3058" t="s">
        <v>84</v>
      </c>
      <c r="B3058" t="s">
        <v>135</v>
      </c>
      <c r="C3058" t="s">
        <v>163</v>
      </c>
      <c r="D3058" t="s">
        <v>124</v>
      </c>
      <c r="E3058">
        <v>7</v>
      </c>
      <c r="F3058" s="124">
        <v>46134.601388888892</v>
      </c>
      <c r="G3058" s="124">
        <v>46134.606249999997</v>
      </c>
    </row>
    <row r="3059" spans="1:7" x14ac:dyDescent="0.25">
      <c r="A3059" t="s">
        <v>84</v>
      </c>
      <c r="B3059" t="s">
        <v>125</v>
      </c>
      <c r="D3059" t="s">
        <v>122</v>
      </c>
      <c r="E3059">
        <v>117</v>
      </c>
      <c r="F3059" s="124">
        <v>46134.606249999997</v>
      </c>
      <c r="G3059" s="124">
        <v>46134.6875</v>
      </c>
    </row>
    <row r="3060" spans="1:7" x14ac:dyDescent="0.25">
      <c r="A3060" t="s">
        <v>84</v>
      </c>
      <c r="B3060" t="s">
        <v>123</v>
      </c>
      <c r="D3060" t="s">
        <v>124</v>
      </c>
      <c r="E3060">
        <v>60</v>
      </c>
      <c r="F3060" s="124">
        <v>46134.6875</v>
      </c>
      <c r="G3060" s="124">
        <v>46134.729166666664</v>
      </c>
    </row>
    <row r="3061" spans="1:7" x14ac:dyDescent="0.25">
      <c r="A3061" t="s">
        <v>84</v>
      </c>
      <c r="B3061" t="s">
        <v>125</v>
      </c>
      <c r="D3061" t="s">
        <v>122</v>
      </c>
      <c r="E3061">
        <v>105</v>
      </c>
      <c r="F3061" s="124">
        <v>46135.333333333336</v>
      </c>
      <c r="G3061" s="124">
        <v>46135.40625</v>
      </c>
    </row>
    <row r="3062" spans="1:7" x14ac:dyDescent="0.25">
      <c r="A3062" t="s">
        <v>84</v>
      </c>
      <c r="B3062" t="s">
        <v>134</v>
      </c>
      <c r="D3062" t="s">
        <v>122</v>
      </c>
      <c r="E3062">
        <v>15</v>
      </c>
      <c r="F3062" s="124">
        <v>46135.40625</v>
      </c>
      <c r="G3062" s="124">
        <v>46135.416666666664</v>
      </c>
    </row>
    <row r="3063" spans="1:7" x14ac:dyDescent="0.25">
      <c r="A3063" t="s">
        <v>84</v>
      </c>
      <c r="B3063" t="s">
        <v>125</v>
      </c>
      <c r="D3063" t="s">
        <v>122</v>
      </c>
      <c r="E3063">
        <v>131</v>
      </c>
      <c r="F3063" s="124">
        <v>46135.416666666664</v>
      </c>
      <c r="G3063" s="124">
        <v>46135.507638888892</v>
      </c>
    </row>
    <row r="3064" spans="1:7" x14ac:dyDescent="0.25">
      <c r="A3064" t="s">
        <v>84</v>
      </c>
      <c r="B3064" t="s">
        <v>135</v>
      </c>
      <c r="D3064" t="s">
        <v>124</v>
      </c>
      <c r="E3064">
        <v>6</v>
      </c>
      <c r="F3064" s="124">
        <v>46135.507638888892</v>
      </c>
      <c r="G3064" s="124">
        <v>46135.511805555558</v>
      </c>
    </row>
    <row r="3065" spans="1:7" x14ac:dyDescent="0.25">
      <c r="A3065" t="s">
        <v>84</v>
      </c>
      <c r="B3065" t="s">
        <v>125</v>
      </c>
      <c r="D3065" t="s">
        <v>122</v>
      </c>
      <c r="E3065">
        <v>13</v>
      </c>
      <c r="F3065" s="124">
        <v>46135.511805555558</v>
      </c>
      <c r="G3065" s="124">
        <v>46135.520833333336</v>
      </c>
    </row>
    <row r="3066" spans="1:7" x14ac:dyDescent="0.25">
      <c r="A3066" t="s">
        <v>84</v>
      </c>
      <c r="B3066" t="s">
        <v>126</v>
      </c>
      <c r="D3066" t="s">
        <v>124</v>
      </c>
      <c r="E3066">
        <v>30</v>
      </c>
      <c r="F3066" s="124">
        <v>46135.520833333336</v>
      </c>
      <c r="G3066" s="124">
        <v>46135.541666666664</v>
      </c>
    </row>
    <row r="3067" spans="1:7" x14ac:dyDescent="0.25">
      <c r="A3067" t="s">
        <v>84</v>
      </c>
      <c r="B3067" t="s">
        <v>125</v>
      </c>
      <c r="D3067" t="s">
        <v>122</v>
      </c>
      <c r="E3067">
        <v>17</v>
      </c>
      <c r="F3067" s="124">
        <v>46135.541666666664</v>
      </c>
      <c r="G3067" s="124">
        <v>46135.553472222222</v>
      </c>
    </row>
    <row r="3068" spans="1:7" x14ac:dyDescent="0.25">
      <c r="A3068" t="s">
        <v>84</v>
      </c>
      <c r="B3068" t="s">
        <v>154</v>
      </c>
      <c r="C3068" t="s">
        <v>8764</v>
      </c>
      <c r="D3068" t="s">
        <v>122</v>
      </c>
      <c r="E3068">
        <v>15</v>
      </c>
      <c r="F3068" s="124">
        <v>46135.553472222222</v>
      </c>
      <c r="G3068" s="124">
        <v>46135.563888888886</v>
      </c>
    </row>
    <row r="3069" spans="1:7" x14ac:dyDescent="0.25">
      <c r="A3069" t="s">
        <v>84</v>
      </c>
      <c r="B3069" t="s">
        <v>125</v>
      </c>
      <c r="D3069" t="s">
        <v>122</v>
      </c>
      <c r="E3069">
        <v>58</v>
      </c>
      <c r="F3069" s="124">
        <v>46135.563888888886</v>
      </c>
      <c r="G3069" s="124">
        <v>46135.604166666664</v>
      </c>
    </row>
    <row r="3070" spans="1:7" x14ac:dyDescent="0.25">
      <c r="A3070" t="s">
        <v>84</v>
      </c>
      <c r="B3070" t="s">
        <v>134</v>
      </c>
      <c r="D3070" t="s">
        <v>122</v>
      </c>
      <c r="E3070">
        <v>15</v>
      </c>
      <c r="F3070" s="124">
        <v>46135.604166666664</v>
      </c>
      <c r="G3070" s="124">
        <v>46135.614583333336</v>
      </c>
    </row>
    <row r="3071" spans="1:7" x14ac:dyDescent="0.25">
      <c r="A3071" t="s">
        <v>84</v>
      </c>
      <c r="B3071" t="s">
        <v>125</v>
      </c>
      <c r="D3071" t="s">
        <v>122</v>
      </c>
      <c r="E3071">
        <v>105</v>
      </c>
      <c r="F3071" s="124">
        <v>46135.614583333336</v>
      </c>
      <c r="G3071" s="124">
        <v>46135.6875</v>
      </c>
    </row>
    <row r="3072" spans="1:7" x14ac:dyDescent="0.25">
      <c r="A3072" t="s">
        <v>84</v>
      </c>
      <c r="B3072" t="s">
        <v>123</v>
      </c>
      <c r="D3072" t="s">
        <v>124</v>
      </c>
      <c r="E3072">
        <v>60</v>
      </c>
      <c r="F3072" s="124">
        <v>46135.6875</v>
      </c>
      <c r="G3072" s="124">
        <v>46135.729166666664</v>
      </c>
    </row>
    <row r="3073" spans="1:7" x14ac:dyDescent="0.25">
      <c r="A3073" t="s">
        <v>84</v>
      </c>
      <c r="B3073" t="s">
        <v>133</v>
      </c>
      <c r="C3073" t="s">
        <v>8765</v>
      </c>
      <c r="D3073" t="s">
        <v>124</v>
      </c>
      <c r="E3073">
        <v>20</v>
      </c>
      <c r="F3073" s="124">
        <v>46136.333333333336</v>
      </c>
      <c r="G3073" s="124">
        <v>46136.347222222219</v>
      </c>
    </row>
    <row r="3074" spans="1:7" x14ac:dyDescent="0.25">
      <c r="A3074" t="s">
        <v>84</v>
      </c>
      <c r="B3074" t="s">
        <v>125</v>
      </c>
      <c r="D3074" t="s">
        <v>122</v>
      </c>
      <c r="E3074">
        <v>85</v>
      </c>
      <c r="F3074" s="124">
        <v>46136.347222222219</v>
      </c>
      <c r="G3074" s="124">
        <v>46136.40625</v>
      </c>
    </row>
    <row r="3075" spans="1:7" x14ac:dyDescent="0.25">
      <c r="A3075" t="s">
        <v>84</v>
      </c>
      <c r="B3075" t="s">
        <v>134</v>
      </c>
      <c r="D3075" t="s">
        <v>122</v>
      </c>
      <c r="E3075">
        <v>15</v>
      </c>
      <c r="F3075" s="124">
        <v>46136.40625</v>
      </c>
      <c r="G3075" s="124">
        <v>46136.416666666664</v>
      </c>
    </row>
    <row r="3076" spans="1:7" x14ac:dyDescent="0.25">
      <c r="A3076" t="s">
        <v>84</v>
      </c>
      <c r="B3076" t="s">
        <v>125</v>
      </c>
      <c r="D3076" t="s">
        <v>122</v>
      </c>
      <c r="E3076">
        <v>120</v>
      </c>
      <c r="F3076" s="124">
        <v>46136.416666666664</v>
      </c>
      <c r="G3076" s="124">
        <v>46136.5</v>
      </c>
    </row>
    <row r="3077" spans="1:7" x14ac:dyDescent="0.25">
      <c r="A3077" t="s">
        <v>84</v>
      </c>
      <c r="B3077" t="s">
        <v>142</v>
      </c>
      <c r="C3077" t="s">
        <v>143</v>
      </c>
      <c r="D3077" t="s">
        <v>122</v>
      </c>
      <c r="E3077">
        <v>30</v>
      </c>
      <c r="F3077" s="124">
        <v>46136.5</v>
      </c>
      <c r="G3077" s="124">
        <v>46136.520833333336</v>
      </c>
    </row>
    <row r="3078" spans="1:7" x14ac:dyDescent="0.25">
      <c r="A3078" t="s">
        <v>84</v>
      </c>
      <c r="B3078" t="s">
        <v>126</v>
      </c>
      <c r="D3078" t="s">
        <v>124</v>
      </c>
      <c r="E3078">
        <v>30</v>
      </c>
      <c r="F3078" s="124">
        <v>46136.520833333336</v>
      </c>
      <c r="G3078" s="124">
        <v>46136.541666666664</v>
      </c>
    </row>
    <row r="3079" spans="1:7" x14ac:dyDescent="0.25">
      <c r="A3079" t="s">
        <v>84</v>
      </c>
      <c r="B3079" t="s">
        <v>125</v>
      </c>
      <c r="D3079" t="s">
        <v>122</v>
      </c>
      <c r="E3079">
        <v>105</v>
      </c>
      <c r="F3079" s="124">
        <v>46136.541666666664</v>
      </c>
      <c r="G3079" s="124">
        <v>46136.614583333336</v>
      </c>
    </row>
    <row r="3080" spans="1:7" x14ac:dyDescent="0.25">
      <c r="A3080" t="s">
        <v>84</v>
      </c>
      <c r="B3080" t="s">
        <v>134</v>
      </c>
      <c r="D3080" t="s">
        <v>122</v>
      </c>
      <c r="E3080">
        <v>11</v>
      </c>
      <c r="F3080" s="124">
        <v>46136.614583333336</v>
      </c>
      <c r="G3080" s="124">
        <v>46136.62222222222</v>
      </c>
    </row>
    <row r="3081" spans="1:7" x14ac:dyDescent="0.25">
      <c r="A3081" t="s">
        <v>84</v>
      </c>
      <c r="B3081" t="s">
        <v>129</v>
      </c>
      <c r="D3081" t="s">
        <v>124</v>
      </c>
      <c r="E3081">
        <v>94</v>
      </c>
      <c r="F3081" s="124">
        <v>46136.62222222222</v>
      </c>
      <c r="G3081" s="124">
        <v>46136.6875</v>
      </c>
    </row>
    <row r="3082" spans="1:7" x14ac:dyDescent="0.25">
      <c r="A3082" t="s">
        <v>84</v>
      </c>
      <c r="B3082" t="s">
        <v>123</v>
      </c>
      <c r="D3082" t="s">
        <v>124</v>
      </c>
      <c r="E3082">
        <v>60</v>
      </c>
      <c r="F3082" s="124">
        <v>46136.6875</v>
      </c>
      <c r="G3082" s="124">
        <v>46136.729166666664</v>
      </c>
    </row>
    <row r="3083" spans="1:7" x14ac:dyDescent="0.25">
      <c r="A3083" t="s">
        <v>84</v>
      </c>
      <c r="B3083" t="s">
        <v>125</v>
      </c>
      <c r="D3083" t="s">
        <v>122</v>
      </c>
      <c r="E3083">
        <v>120</v>
      </c>
      <c r="F3083" s="124">
        <v>46139.333333333336</v>
      </c>
      <c r="G3083" s="124">
        <v>46139.416666666664</v>
      </c>
    </row>
    <row r="3084" spans="1:7" x14ac:dyDescent="0.25">
      <c r="A3084" t="s">
        <v>84</v>
      </c>
      <c r="B3084" t="s">
        <v>134</v>
      </c>
      <c r="D3084" t="s">
        <v>122</v>
      </c>
      <c r="E3084">
        <v>15</v>
      </c>
      <c r="F3084" s="124">
        <v>46139.416666666664</v>
      </c>
      <c r="G3084" s="124">
        <v>46139.427083333336</v>
      </c>
    </row>
    <row r="3085" spans="1:7" x14ac:dyDescent="0.25">
      <c r="A3085" t="s">
        <v>84</v>
      </c>
      <c r="B3085" t="s">
        <v>125</v>
      </c>
      <c r="D3085" t="s">
        <v>122</v>
      </c>
      <c r="E3085">
        <v>90</v>
      </c>
      <c r="F3085" s="124">
        <v>46139.427083333336</v>
      </c>
      <c r="G3085" s="124">
        <v>46139.489583333336</v>
      </c>
    </row>
    <row r="3086" spans="1:7" x14ac:dyDescent="0.25">
      <c r="A3086" t="s">
        <v>84</v>
      </c>
      <c r="B3086" t="s">
        <v>126</v>
      </c>
      <c r="D3086" t="s">
        <v>124</v>
      </c>
      <c r="E3086">
        <v>30</v>
      </c>
      <c r="F3086" s="124">
        <v>46139.489583333336</v>
      </c>
      <c r="G3086" s="124">
        <v>46139.510416666664</v>
      </c>
    </row>
    <row r="3087" spans="1:7" x14ac:dyDescent="0.25">
      <c r="A3087" t="s">
        <v>84</v>
      </c>
      <c r="B3087" t="s">
        <v>125</v>
      </c>
      <c r="D3087" t="s">
        <v>122</v>
      </c>
      <c r="E3087">
        <v>120</v>
      </c>
      <c r="F3087" s="124">
        <v>46139.510416666664</v>
      </c>
      <c r="G3087" s="124">
        <v>46139.59375</v>
      </c>
    </row>
    <row r="3088" spans="1:7" x14ac:dyDescent="0.25">
      <c r="A3088" t="s">
        <v>84</v>
      </c>
      <c r="B3088" t="s">
        <v>134</v>
      </c>
      <c r="D3088" t="s">
        <v>122</v>
      </c>
      <c r="E3088">
        <v>15</v>
      </c>
      <c r="F3088" s="124">
        <v>46139.59375</v>
      </c>
      <c r="G3088" s="124">
        <v>46139.604166666664</v>
      </c>
    </row>
    <row r="3089" spans="1:7" x14ac:dyDescent="0.25">
      <c r="A3089" t="s">
        <v>84</v>
      </c>
      <c r="B3089" t="s">
        <v>125</v>
      </c>
      <c r="D3089" t="s">
        <v>122</v>
      </c>
      <c r="E3089">
        <v>120</v>
      </c>
      <c r="F3089" s="124">
        <v>46139.604166666664</v>
      </c>
      <c r="G3089" s="124">
        <v>46139.6875</v>
      </c>
    </row>
    <row r="3090" spans="1:7" x14ac:dyDescent="0.25">
      <c r="A3090" t="s">
        <v>84</v>
      </c>
      <c r="B3090" t="s">
        <v>123</v>
      </c>
      <c r="D3090" t="s">
        <v>124</v>
      </c>
      <c r="E3090">
        <v>60</v>
      </c>
      <c r="F3090" s="124">
        <v>46139.6875</v>
      </c>
      <c r="G3090" s="124">
        <v>46139.729166666664</v>
      </c>
    </row>
    <row r="3091" spans="1:7" x14ac:dyDescent="0.25">
      <c r="A3091" t="s">
        <v>84</v>
      </c>
      <c r="B3091" t="s">
        <v>153</v>
      </c>
      <c r="C3091" t="s">
        <v>8766</v>
      </c>
      <c r="D3091" t="s">
        <v>124</v>
      </c>
      <c r="E3091">
        <v>4</v>
      </c>
      <c r="F3091" s="124">
        <v>46140.333333333336</v>
      </c>
      <c r="G3091" s="124">
        <v>46140.336111111108</v>
      </c>
    </row>
    <row r="3092" spans="1:7" x14ac:dyDescent="0.25">
      <c r="A3092" t="s">
        <v>84</v>
      </c>
      <c r="B3092" t="s">
        <v>125</v>
      </c>
      <c r="D3092" t="s">
        <v>122</v>
      </c>
      <c r="E3092">
        <v>82</v>
      </c>
      <c r="F3092" s="124">
        <v>46140.336111111108</v>
      </c>
      <c r="G3092" s="124">
        <v>46140.393055555556</v>
      </c>
    </row>
    <row r="3093" spans="1:7" x14ac:dyDescent="0.25">
      <c r="A3093" t="s">
        <v>84</v>
      </c>
      <c r="B3093" t="s">
        <v>135</v>
      </c>
      <c r="D3093" t="s">
        <v>124</v>
      </c>
      <c r="E3093">
        <v>5</v>
      </c>
      <c r="F3093" s="124">
        <v>46140.393055555556</v>
      </c>
      <c r="G3093" s="124">
        <v>46140.396527777775</v>
      </c>
    </row>
    <row r="3094" spans="1:7" x14ac:dyDescent="0.25">
      <c r="A3094" t="s">
        <v>84</v>
      </c>
      <c r="B3094" t="s">
        <v>134</v>
      </c>
      <c r="D3094" t="s">
        <v>122</v>
      </c>
      <c r="E3094">
        <v>14</v>
      </c>
      <c r="F3094" s="124">
        <v>46140.396527777775</v>
      </c>
      <c r="G3094" s="124">
        <v>46140.40625</v>
      </c>
    </row>
    <row r="3095" spans="1:7" x14ac:dyDescent="0.25">
      <c r="A3095" t="s">
        <v>84</v>
      </c>
      <c r="B3095" t="s">
        <v>125</v>
      </c>
      <c r="D3095" t="s">
        <v>122</v>
      </c>
      <c r="E3095">
        <v>150</v>
      </c>
      <c r="F3095" s="124">
        <v>46140.40625</v>
      </c>
      <c r="G3095" s="124">
        <v>46140.510416666664</v>
      </c>
    </row>
    <row r="3096" spans="1:7" x14ac:dyDescent="0.25">
      <c r="A3096" t="s">
        <v>84</v>
      </c>
      <c r="B3096" t="s">
        <v>126</v>
      </c>
      <c r="D3096" t="s">
        <v>124</v>
      </c>
      <c r="E3096">
        <v>30</v>
      </c>
      <c r="F3096" s="124">
        <v>46140.510416666664</v>
      </c>
      <c r="G3096" s="124">
        <v>46140.53125</v>
      </c>
    </row>
    <row r="3097" spans="1:7" x14ac:dyDescent="0.25">
      <c r="A3097" t="s">
        <v>84</v>
      </c>
      <c r="B3097" t="s">
        <v>125</v>
      </c>
      <c r="D3097" t="s">
        <v>122</v>
      </c>
      <c r="E3097">
        <v>120</v>
      </c>
      <c r="F3097" s="124">
        <v>46140.53125</v>
      </c>
      <c r="G3097" s="124">
        <v>46140.614583333336</v>
      </c>
    </row>
    <row r="3098" spans="1:7" x14ac:dyDescent="0.25">
      <c r="A3098" t="s">
        <v>84</v>
      </c>
      <c r="B3098" t="s">
        <v>134</v>
      </c>
      <c r="D3098" t="s">
        <v>122</v>
      </c>
      <c r="E3098">
        <v>15</v>
      </c>
      <c r="F3098" s="124">
        <v>46140.614583333336</v>
      </c>
      <c r="G3098" s="124">
        <v>46140.625</v>
      </c>
    </row>
    <row r="3099" spans="1:7" x14ac:dyDescent="0.25">
      <c r="A3099" t="s">
        <v>84</v>
      </c>
      <c r="B3099" t="s">
        <v>125</v>
      </c>
      <c r="D3099" t="s">
        <v>122</v>
      </c>
      <c r="E3099">
        <v>90</v>
      </c>
      <c r="F3099" s="124">
        <v>46140.625</v>
      </c>
      <c r="G3099" s="124">
        <v>46140.6875</v>
      </c>
    </row>
    <row r="3100" spans="1:7" x14ac:dyDescent="0.25">
      <c r="A3100" t="s">
        <v>84</v>
      </c>
      <c r="B3100" t="s">
        <v>123</v>
      </c>
      <c r="D3100" t="s">
        <v>124</v>
      </c>
      <c r="E3100">
        <v>60</v>
      </c>
      <c r="F3100" s="124">
        <v>46140.6875</v>
      </c>
      <c r="G3100" s="124">
        <v>46140.729166666664</v>
      </c>
    </row>
    <row r="3101" spans="1:7" x14ac:dyDescent="0.25">
      <c r="A3101" t="s">
        <v>84</v>
      </c>
      <c r="B3101" t="s">
        <v>158</v>
      </c>
      <c r="D3101" t="s">
        <v>124</v>
      </c>
      <c r="E3101">
        <v>510</v>
      </c>
      <c r="F3101" s="124">
        <v>46141.333333333336</v>
      </c>
      <c r="G3101" s="124">
        <v>46141.6875</v>
      </c>
    </row>
    <row r="3102" spans="1:7" x14ac:dyDescent="0.25">
      <c r="A3102" t="s">
        <v>84</v>
      </c>
      <c r="B3102" t="s">
        <v>123</v>
      </c>
      <c r="D3102" t="s">
        <v>124</v>
      </c>
      <c r="E3102">
        <v>60</v>
      </c>
      <c r="F3102" s="124">
        <v>46141.6875</v>
      </c>
      <c r="G3102" s="124">
        <v>46141.729166666664</v>
      </c>
    </row>
    <row r="3103" spans="1:7" x14ac:dyDescent="0.25">
      <c r="A3103" t="s">
        <v>84</v>
      </c>
      <c r="B3103" t="s">
        <v>155</v>
      </c>
      <c r="C3103" t="s">
        <v>157</v>
      </c>
      <c r="D3103" t="s">
        <v>122</v>
      </c>
      <c r="E3103">
        <v>12</v>
      </c>
      <c r="F3103" s="124">
        <v>46142.324999999997</v>
      </c>
      <c r="G3103" s="124">
        <v>46142.333333333336</v>
      </c>
    </row>
    <row r="3104" spans="1:7" x14ac:dyDescent="0.25">
      <c r="A3104" t="s">
        <v>84</v>
      </c>
      <c r="B3104" t="s">
        <v>125</v>
      </c>
      <c r="D3104" t="s">
        <v>122</v>
      </c>
      <c r="E3104">
        <v>105</v>
      </c>
      <c r="F3104" s="124">
        <v>46142.333333333336</v>
      </c>
      <c r="G3104" s="124">
        <v>46142.40625</v>
      </c>
    </row>
    <row r="3105" spans="1:7" x14ac:dyDescent="0.25">
      <c r="A3105" t="s">
        <v>84</v>
      </c>
      <c r="B3105" t="s">
        <v>134</v>
      </c>
      <c r="D3105" t="s">
        <v>122</v>
      </c>
      <c r="E3105">
        <v>15</v>
      </c>
      <c r="F3105" s="124">
        <v>46142.40625</v>
      </c>
      <c r="G3105" s="124">
        <v>46142.416666666664</v>
      </c>
    </row>
    <row r="3106" spans="1:7" x14ac:dyDescent="0.25">
      <c r="A3106" t="s">
        <v>84</v>
      </c>
      <c r="B3106" t="s">
        <v>125</v>
      </c>
      <c r="D3106" t="s">
        <v>122</v>
      </c>
      <c r="E3106">
        <v>15</v>
      </c>
      <c r="F3106" s="124">
        <v>46142.416666666664</v>
      </c>
      <c r="G3106" s="124">
        <v>46142.427083333336</v>
      </c>
    </row>
    <row r="3107" spans="1:7" x14ac:dyDescent="0.25">
      <c r="A3107" t="s">
        <v>84</v>
      </c>
      <c r="B3107" t="s">
        <v>154</v>
      </c>
      <c r="C3107" t="s">
        <v>8767</v>
      </c>
      <c r="D3107" t="s">
        <v>122</v>
      </c>
      <c r="E3107">
        <v>10</v>
      </c>
      <c r="F3107" s="124">
        <v>46142.427083333336</v>
      </c>
      <c r="G3107" s="124">
        <v>46142.434027777781</v>
      </c>
    </row>
    <row r="3108" spans="1:7" x14ac:dyDescent="0.25">
      <c r="A3108" t="s">
        <v>84</v>
      </c>
      <c r="B3108" t="s">
        <v>125</v>
      </c>
      <c r="D3108" t="s">
        <v>122</v>
      </c>
      <c r="E3108">
        <v>125</v>
      </c>
      <c r="F3108" s="124">
        <v>46142.434027777781</v>
      </c>
      <c r="G3108" s="124">
        <v>46142.520833333336</v>
      </c>
    </row>
    <row r="3109" spans="1:7" x14ac:dyDescent="0.25">
      <c r="A3109" t="s">
        <v>84</v>
      </c>
      <c r="B3109" t="s">
        <v>126</v>
      </c>
      <c r="D3109" t="s">
        <v>124</v>
      </c>
      <c r="E3109">
        <v>30</v>
      </c>
      <c r="F3109" s="124">
        <v>46142.520833333336</v>
      </c>
      <c r="G3109" s="124">
        <v>46142.541666666664</v>
      </c>
    </row>
    <row r="3110" spans="1:7" x14ac:dyDescent="0.25">
      <c r="A3110" t="s">
        <v>84</v>
      </c>
      <c r="B3110" t="s">
        <v>125</v>
      </c>
      <c r="D3110" t="s">
        <v>122</v>
      </c>
      <c r="E3110">
        <v>105</v>
      </c>
      <c r="F3110" s="124">
        <v>46142.541666666664</v>
      </c>
      <c r="G3110" s="124">
        <v>46142.614583333336</v>
      </c>
    </row>
    <row r="3111" spans="1:7" x14ac:dyDescent="0.25">
      <c r="A3111" t="s">
        <v>84</v>
      </c>
      <c r="B3111" t="s">
        <v>134</v>
      </c>
      <c r="D3111" t="s">
        <v>122</v>
      </c>
      <c r="E3111">
        <v>15</v>
      </c>
      <c r="F3111" s="124">
        <v>46142.614583333336</v>
      </c>
      <c r="G3111" s="124">
        <v>46142.625</v>
      </c>
    </row>
    <row r="3112" spans="1:7" x14ac:dyDescent="0.25">
      <c r="A3112" t="s">
        <v>84</v>
      </c>
      <c r="B3112" t="s">
        <v>125</v>
      </c>
      <c r="D3112" t="s">
        <v>122</v>
      </c>
      <c r="E3112">
        <v>90</v>
      </c>
      <c r="F3112" s="124">
        <v>46142.625</v>
      </c>
      <c r="G3112" s="124">
        <v>46142.6875</v>
      </c>
    </row>
    <row r="3113" spans="1:7" x14ac:dyDescent="0.25">
      <c r="A3113" t="s">
        <v>84</v>
      </c>
      <c r="B3113" t="s">
        <v>123</v>
      </c>
      <c r="D3113" t="s">
        <v>124</v>
      </c>
      <c r="E3113">
        <v>60</v>
      </c>
      <c r="F3113" s="124">
        <v>46142.6875</v>
      </c>
      <c r="G3113" s="124">
        <v>46142.729166666664</v>
      </c>
    </row>
    <row r="3114" spans="1:7" x14ac:dyDescent="0.25">
      <c r="A3114" t="s">
        <v>77</v>
      </c>
      <c r="B3114" t="s">
        <v>125</v>
      </c>
      <c r="D3114" t="s">
        <v>122</v>
      </c>
      <c r="E3114">
        <v>135</v>
      </c>
      <c r="F3114" s="124">
        <v>46113.333333333336</v>
      </c>
      <c r="G3114" s="124">
        <v>46113.427083333336</v>
      </c>
    </row>
    <row r="3115" spans="1:7" x14ac:dyDescent="0.25">
      <c r="A3115" t="s">
        <v>77</v>
      </c>
      <c r="B3115" t="s">
        <v>134</v>
      </c>
      <c r="D3115" t="s">
        <v>122</v>
      </c>
      <c r="E3115">
        <v>15</v>
      </c>
      <c r="F3115" s="124">
        <v>46113.427083333336</v>
      </c>
      <c r="G3115" s="124">
        <v>46113.4375</v>
      </c>
    </row>
    <row r="3116" spans="1:7" x14ac:dyDescent="0.25">
      <c r="A3116" t="s">
        <v>77</v>
      </c>
      <c r="B3116" t="s">
        <v>125</v>
      </c>
      <c r="D3116" t="s">
        <v>122</v>
      </c>
      <c r="E3116">
        <v>150</v>
      </c>
      <c r="F3116" s="124">
        <v>46113.4375</v>
      </c>
      <c r="G3116" s="124">
        <v>46113.541666666664</v>
      </c>
    </row>
    <row r="3117" spans="1:7" x14ac:dyDescent="0.25">
      <c r="A3117" t="s">
        <v>77</v>
      </c>
      <c r="B3117" t="s">
        <v>126</v>
      </c>
      <c r="D3117" t="s">
        <v>124</v>
      </c>
      <c r="E3117">
        <v>30</v>
      </c>
      <c r="F3117" s="124">
        <v>46113.541666666664</v>
      </c>
      <c r="G3117" s="124">
        <v>46113.5625</v>
      </c>
    </row>
    <row r="3118" spans="1:7" x14ac:dyDescent="0.25">
      <c r="A3118" t="s">
        <v>77</v>
      </c>
      <c r="B3118" t="s">
        <v>125</v>
      </c>
      <c r="D3118" t="s">
        <v>122</v>
      </c>
      <c r="E3118">
        <v>165</v>
      </c>
      <c r="F3118" s="124">
        <v>46113.5625</v>
      </c>
      <c r="G3118" s="124">
        <v>46113.677083333336</v>
      </c>
    </row>
    <row r="3119" spans="1:7" x14ac:dyDescent="0.25">
      <c r="A3119" t="s">
        <v>77</v>
      </c>
      <c r="B3119" t="s">
        <v>134</v>
      </c>
      <c r="D3119" t="s">
        <v>122</v>
      </c>
      <c r="E3119">
        <v>15</v>
      </c>
      <c r="F3119" s="124">
        <v>46113.677083333336</v>
      </c>
      <c r="G3119" s="124">
        <v>46113.6875</v>
      </c>
    </row>
    <row r="3120" spans="1:7" x14ac:dyDescent="0.25">
      <c r="A3120" t="s">
        <v>77</v>
      </c>
      <c r="B3120" t="s">
        <v>100</v>
      </c>
      <c r="C3120" t="s">
        <v>8768</v>
      </c>
      <c r="D3120" t="s">
        <v>122</v>
      </c>
      <c r="E3120">
        <v>120</v>
      </c>
      <c r="F3120" s="124">
        <v>46113.6875</v>
      </c>
      <c r="G3120" s="124">
        <v>46113.770833333336</v>
      </c>
    </row>
    <row r="3121" spans="1:7" x14ac:dyDescent="0.25">
      <c r="A3121" t="s">
        <v>77</v>
      </c>
      <c r="B3121" t="s">
        <v>123</v>
      </c>
      <c r="D3121" t="s">
        <v>124</v>
      </c>
      <c r="E3121">
        <v>60</v>
      </c>
      <c r="F3121" s="124">
        <v>46113.770833333336</v>
      </c>
      <c r="G3121" s="124">
        <v>46113.8125</v>
      </c>
    </row>
    <row r="3122" spans="1:7" x14ac:dyDescent="0.25">
      <c r="A3122" t="s">
        <v>77</v>
      </c>
      <c r="B3122" t="s">
        <v>125</v>
      </c>
      <c r="D3122" t="s">
        <v>122</v>
      </c>
      <c r="E3122">
        <v>105</v>
      </c>
      <c r="F3122" s="124">
        <v>46114.333333333336</v>
      </c>
      <c r="G3122" s="124">
        <v>46114.40625</v>
      </c>
    </row>
    <row r="3123" spans="1:7" x14ac:dyDescent="0.25">
      <c r="A3123" t="s">
        <v>77</v>
      </c>
      <c r="B3123" t="s">
        <v>134</v>
      </c>
      <c r="D3123" t="s">
        <v>122</v>
      </c>
      <c r="E3123">
        <v>15</v>
      </c>
      <c r="F3123" s="124">
        <v>46114.40625</v>
      </c>
      <c r="G3123" s="124">
        <v>46114.416666666664</v>
      </c>
    </row>
    <row r="3124" spans="1:7" x14ac:dyDescent="0.25">
      <c r="A3124" t="s">
        <v>77</v>
      </c>
      <c r="B3124" t="s">
        <v>125</v>
      </c>
      <c r="D3124" t="s">
        <v>122</v>
      </c>
      <c r="E3124">
        <v>60</v>
      </c>
      <c r="F3124" s="124">
        <v>46114.416666666664</v>
      </c>
      <c r="G3124" s="124">
        <v>46114.458333333336</v>
      </c>
    </row>
    <row r="3125" spans="1:7" x14ac:dyDescent="0.25">
      <c r="A3125" t="s">
        <v>77</v>
      </c>
      <c r="B3125" t="s">
        <v>142</v>
      </c>
      <c r="C3125" t="s">
        <v>8706</v>
      </c>
      <c r="D3125" t="s">
        <v>122</v>
      </c>
      <c r="E3125">
        <v>15</v>
      </c>
      <c r="F3125" s="124">
        <v>46114.458333333336</v>
      </c>
      <c r="G3125" s="124">
        <v>46114.46875</v>
      </c>
    </row>
    <row r="3126" spans="1:7" x14ac:dyDescent="0.25">
      <c r="A3126" t="s">
        <v>77</v>
      </c>
      <c r="B3126" t="s">
        <v>125</v>
      </c>
      <c r="D3126" t="s">
        <v>122</v>
      </c>
      <c r="E3126">
        <v>90</v>
      </c>
      <c r="F3126" s="124">
        <v>46114.46875</v>
      </c>
      <c r="G3126" s="124">
        <v>46114.53125</v>
      </c>
    </row>
    <row r="3127" spans="1:7" x14ac:dyDescent="0.25">
      <c r="A3127" t="s">
        <v>77</v>
      </c>
      <c r="B3127" t="s">
        <v>126</v>
      </c>
      <c r="D3127" t="s">
        <v>124</v>
      </c>
      <c r="E3127">
        <v>30</v>
      </c>
      <c r="F3127" s="124">
        <v>46114.53125</v>
      </c>
      <c r="G3127" s="124">
        <v>46114.552083333336</v>
      </c>
    </row>
    <row r="3128" spans="1:7" x14ac:dyDescent="0.25">
      <c r="A3128" t="s">
        <v>77</v>
      </c>
      <c r="B3128" t="s">
        <v>125</v>
      </c>
      <c r="D3128" t="s">
        <v>122</v>
      </c>
      <c r="E3128">
        <v>135</v>
      </c>
      <c r="F3128" s="124">
        <v>46114.552083333336</v>
      </c>
      <c r="G3128" s="124">
        <v>46114.645833333336</v>
      </c>
    </row>
    <row r="3129" spans="1:7" x14ac:dyDescent="0.25">
      <c r="A3129" t="s">
        <v>77</v>
      </c>
      <c r="B3129" t="s">
        <v>134</v>
      </c>
      <c r="D3129" t="s">
        <v>122</v>
      </c>
      <c r="E3129">
        <v>15</v>
      </c>
      <c r="F3129" s="124">
        <v>46114.645833333336</v>
      </c>
      <c r="G3129" s="124">
        <v>46114.65625</v>
      </c>
    </row>
    <row r="3130" spans="1:7" x14ac:dyDescent="0.25">
      <c r="A3130" t="s">
        <v>77</v>
      </c>
      <c r="B3130" t="s">
        <v>125</v>
      </c>
      <c r="D3130" t="s">
        <v>122</v>
      </c>
      <c r="E3130">
        <v>45</v>
      </c>
      <c r="F3130" s="124">
        <v>46114.65625</v>
      </c>
      <c r="G3130" s="124">
        <v>46114.6875</v>
      </c>
    </row>
    <row r="3131" spans="1:7" x14ac:dyDescent="0.25">
      <c r="A3131" t="s">
        <v>77</v>
      </c>
      <c r="B3131" t="s">
        <v>123</v>
      </c>
      <c r="D3131" t="s">
        <v>124</v>
      </c>
      <c r="E3131">
        <v>60</v>
      </c>
      <c r="F3131" s="124">
        <v>46114.6875</v>
      </c>
      <c r="G3131" s="124">
        <v>46114.729166666664</v>
      </c>
    </row>
    <row r="3132" spans="1:7" x14ac:dyDescent="0.25">
      <c r="A3132" t="s">
        <v>77</v>
      </c>
      <c r="B3132" t="s">
        <v>125</v>
      </c>
      <c r="D3132" t="s">
        <v>122</v>
      </c>
      <c r="E3132">
        <v>120</v>
      </c>
      <c r="F3132" s="124">
        <v>46115.333333333336</v>
      </c>
      <c r="G3132" s="124">
        <v>46115.416666666664</v>
      </c>
    </row>
    <row r="3133" spans="1:7" x14ac:dyDescent="0.25">
      <c r="A3133" t="s">
        <v>77</v>
      </c>
      <c r="B3133" t="s">
        <v>134</v>
      </c>
      <c r="D3133" t="s">
        <v>122</v>
      </c>
      <c r="E3133">
        <v>15</v>
      </c>
      <c r="F3133" s="124">
        <v>46115.416666666664</v>
      </c>
      <c r="G3133" s="124">
        <v>46115.427083333336</v>
      </c>
    </row>
    <row r="3134" spans="1:7" x14ac:dyDescent="0.25">
      <c r="A3134" t="s">
        <v>77</v>
      </c>
      <c r="B3134" t="s">
        <v>125</v>
      </c>
      <c r="D3134" t="s">
        <v>122</v>
      </c>
      <c r="E3134">
        <v>114</v>
      </c>
      <c r="F3134" s="124">
        <v>46115.427083333336</v>
      </c>
      <c r="G3134" s="124">
        <v>46115.506249999999</v>
      </c>
    </row>
    <row r="3135" spans="1:7" x14ac:dyDescent="0.25">
      <c r="A3135" t="s">
        <v>77</v>
      </c>
      <c r="B3135" t="s">
        <v>137</v>
      </c>
      <c r="C3135" t="s">
        <v>8769</v>
      </c>
      <c r="D3135" t="s">
        <v>122</v>
      </c>
      <c r="E3135">
        <v>15</v>
      </c>
      <c r="F3135" s="124">
        <v>46115.506249999999</v>
      </c>
      <c r="G3135" s="124">
        <v>46115.51666666667</v>
      </c>
    </row>
    <row r="3136" spans="1:7" x14ac:dyDescent="0.25">
      <c r="A3136" t="s">
        <v>77</v>
      </c>
      <c r="B3136" t="s">
        <v>125</v>
      </c>
      <c r="D3136" t="s">
        <v>122</v>
      </c>
      <c r="E3136">
        <v>6</v>
      </c>
      <c r="F3136" s="124">
        <v>46115.51666666667</v>
      </c>
      <c r="G3136" s="124">
        <v>46115.520833333336</v>
      </c>
    </row>
    <row r="3137" spans="1:7" x14ac:dyDescent="0.25">
      <c r="A3137" t="s">
        <v>77</v>
      </c>
      <c r="B3137" t="s">
        <v>142</v>
      </c>
      <c r="C3137" t="s">
        <v>143</v>
      </c>
      <c r="D3137" t="s">
        <v>122</v>
      </c>
      <c r="E3137">
        <v>30</v>
      </c>
      <c r="F3137" s="124">
        <v>46115.520833333336</v>
      </c>
      <c r="G3137" s="124">
        <v>46115.541666666664</v>
      </c>
    </row>
    <row r="3138" spans="1:7" x14ac:dyDescent="0.25">
      <c r="A3138" t="s">
        <v>77</v>
      </c>
      <c r="B3138" t="s">
        <v>126</v>
      </c>
      <c r="D3138" t="s">
        <v>124</v>
      </c>
      <c r="E3138">
        <v>30</v>
      </c>
      <c r="F3138" s="124">
        <v>46115.541666666664</v>
      </c>
      <c r="G3138" s="124">
        <v>46115.5625</v>
      </c>
    </row>
    <row r="3139" spans="1:7" x14ac:dyDescent="0.25">
      <c r="A3139" t="s">
        <v>77</v>
      </c>
      <c r="B3139" t="s">
        <v>125</v>
      </c>
      <c r="D3139" t="s">
        <v>122</v>
      </c>
      <c r="E3139">
        <v>90</v>
      </c>
      <c r="F3139" s="124">
        <v>46115.5625</v>
      </c>
      <c r="G3139" s="124">
        <v>46115.625</v>
      </c>
    </row>
    <row r="3140" spans="1:7" x14ac:dyDescent="0.25">
      <c r="A3140" t="s">
        <v>77</v>
      </c>
      <c r="B3140" t="s">
        <v>134</v>
      </c>
      <c r="D3140" t="s">
        <v>122</v>
      </c>
      <c r="E3140">
        <v>15</v>
      </c>
      <c r="F3140" s="124">
        <v>46115.625</v>
      </c>
      <c r="G3140" s="124">
        <v>46115.635416666664</v>
      </c>
    </row>
    <row r="3141" spans="1:7" x14ac:dyDescent="0.25">
      <c r="A3141" t="s">
        <v>77</v>
      </c>
      <c r="B3141" t="s">
        <v>125</v>
      </c>
      <c r="D3141" t="s">
        <v>122</v>
      </c>
      <c r="E3141">
        <v>75</v>
      </c>
      <c r="F3141" s="124">
        <v>46115.635416666664</v>
      </c>
      <c r="G3141" s="124">
        <v>46115.6875</v>
      </c>
    </row>
    <row r="3142" spans="1:7" x14ac:dyDescent="0.25">
      <c r="A3142" t="s">
        <v>77</v>
      </c>
      <c r="B3142" t="s">
        <v>123</v>
      </c>
      <c r="D3142" t="s">
        <v>124</v>
      </c>
      <c r="E3142">
        <v>60</v>
      </c>
      <c r="F3142" s="124">
        <v>46115.6875</v>
      </c>
      <c r="G3142" s="124">
        <v>46115.729166666664</v>
      </c>
    </row>
    <row r="3143" spans="1:7" x14ac:dyDescent="0.25">
      <c r="A3143" t="s">
        <v>77</v>
      </c>
      <c r="B3143" t="s">
        <v>125</v>
      </c>
      <c r="D3143" t="s">
        <v>122</v>
      </c>
      <c r="E3143">
        <v>105</v>
      </c>
      <c r="F3143" s="124">
        <v>46118.333333333336</v>
      </c>
      <c r="G3143" s="124">
        <v>46118.40625</v>
      </c>
    </row>
    <row r="3144" spans="1:7" x14ac:dyDescent="0.25">
      <c r="A3144" t="s">
        <v>77</v>
      </c>
      <c r="B3144" t="s">
        <v>134</v>
      </c>
      <c r="D3144" t="s">
        <v>122</v>
      </c>
      <c r="E3144">
        <v>15</v>
      </c>
      <c r="F3144" s="124">
        <v>46118.40625</v>
      </c>
      <c r="G3144" s="124">
        <v>46118.416666666664</v>
      </c>
    </row>
    <row r="3145" spans="1:7" x14ac:dyDescent="0.25">
      <c r="A3145" t="s">
        <v>77</v>
      </c>
      <c r="B3145" t="s">
        <v>125</v>
      </c>
      <c r="D3145" t="s">
        <v>122</v>
      </c>
      <c r="E3145">
        <v>150</v>
      </c>
      <c r="F3145" s="124">
        <v>46118.416666666664</v>
      </c>
      <c r="G3145" s="124">
        <v>46118.520833333336</v>
      </c>
    </row>
    <row r="3146" spans="1:7" x14ac:dyDescent="0.25">
      <c r="A3146" t="s">
        <v>77</v>
      </c>
      <c r="B3146" t="s">
        <v>126</v>
      </c>
      <c r="D3146" t="s">
        <v>124</v>
      </c>
      <c r="E3146">
        <v>30</v>
      </c>
      <c r="F3146" s="124">
        <v>46118.520833333336</v>
      </c>
      <c r="G3146" s="124">
        <v>46118.541666666664</v>
      </c>
    </row>
    <row r="3147" spans="1:7" x14ac:dyDescent="0.25">
      <c r="A3147" t="s">
        <v>77</v>
      </c>
      <c r="B3147" t="s">
        <v>125</v>
      </c>
      <c r="D3147" t="s">
        <v>122</v>
      </c>
      <c r="E3147">
        <v>90</v>
      </c>
      <c r="F3147" s="124">
        <v>46118.541666666664</v>
      </c>
      <c r="G3147" s="124">
        <v>46118.604166666664</v>
      </c>
    </row>
    <row r="3148" spans="1:7" x14ac:dyDescent="0.25">
      <c r="A3148" t="s">
        <v>77</v>
      </c>
      <c r="B3148" t="s">
        <v>134</v>
      </c>
      <c r="D3148" t="s">
        <v>122</v>
      </c>
      <c r="E3148">
        <v>15</v>
      </c>
      <c r="F3148" s="124">
        <v>46118.604166666664</v>
      </c>
      <c r="G3148" s="124">
        <v>46118.614583333336</v>
      </c>
    </row>
    <row r="3149" spans="1:7" x14ac:dyDescent="0.25">
      <c r="A3149" t="s">
        <v>77</v>
      </c>
      <c r="B3149" t="s">
        <v>125</v>
      </c>
      <c r="D3149" t="s">
        <v>122</v>
      </c>
      <c r="E3149">
        <v>90</v>
      </c>
      <c r="F3149" s="124">
        <v>46118.614583333336</v>
      </c>
      <c r="G3149" s="124">
        <v>46118.677083333336</v>
      </c>
    </row>
    <row r="3150" spans="1:7" x14ac:dyDescent="0.25">
      <c r="A3150" t="s">
        <v>77</v>
      </c>
      <c r="B3150" t="s">
        <v>126</v>
      </c>
      <c r="D3150" t="s">
        <v>124</v>
      </c>
      <c r="E3150">
        <v>30</v>
      </c>
      <c r="F3150" s="124">
        <v>46118.677083333336</v>
      </c>
      <c r="G3150" s="124">
        <v>46118.697916666664</v>
      </c>
    </row>
    <row r="3151" spans="1:7" x14ac:dyDescent="0.25">
      <c r="A3151" t="s">
        <v>77</v>
      </c>
      <c r="B3151" t="s">
        <v>100</v>
      </c>
      <c r="C3151" t="s">
        <v>8770</v>
      </c>
      <c r="D3151" t="s">
        <v>122</v>
      </c>
      <c r="E3151">
        <v>105</v>
      </c>
      <c r="F3151" s="124">
        <v>46118.697916666664</v>
      </c>
      <c r="G3151" s="124">
        <v>46118.770833333336</v>
      </c>
    </row>
    <row r="3152" spans="1:7" x14ac:dyDescent="0.25">
      <c r="A3152" t="s">
        <v>77</v>
      </c>
      <c r="B3152" t="s">
        <v>123</v>
      </c>
      <c r="D3152" t="s">
        <v>124</v>
      </c>
      <c r="E3152">
        <v>60</v>
      </c>
      <c r="F3152" s="124">
        <v>46118.770833333336</v>
      </c>
      <c r="G3152" s="124">
        <v>46118.8125</v>
      </c>
    </row>
    <row r="3153" spans="1:7" x14ac:dyDescent="0.25">
      <c r="A3153" t="s">
        <v>77</v>
      </c>
      <c r="B3153" t="s">
        <v>125</v>
      </c>
      <c r="D3153" t="s">
        <v>122</v>
      </c>
      <c r="E3153">
        <v>90</v>
      </c>
      <c r="F3153" s="124">
        <v>46119.333333333336</v>
      </c>
      <c r="G3153" s="124">
        <v>46119.395833333336</v>
      </c>
    </row>
    <row r="3154" spans="1:7" x14ac:dyDescent="0.25">
      <c r="A3154" t="s">
        <v>77</v>
      </c>
      <c r="B3154" t="s">
        <v>134</v>
      </c>
      <c r="D3154" t="s">
        <v>122</v>
      </c>
      <c r="E3154">
        <v>15</v>
      </c>
      <c r="F3154" s="124">
        <v>46119.395833333336</v>
      </c>
      <c r="G3154" s="124">
        <v>46119.40625</v>
      </c>
    </row>
    <row r="3155" spans="1:7" x14ac:dyDescent="0.25">
      <c r="A3155" t="s">
        <v>77</v>
      </c>
      <c r="B3155" t="s">
        <v>125</v>
      </c>
      <c r="D3155" t="s">
        <v>122</v>
      </c>
      <c r="E3155">
        <v>25</v>
      </c>
      <c r="F3155" s="124">
        <v>46119.40625</v>
      </c>
      <c r="G3155" s="124">
        <v>46119.423611111109</v>
      </c>
    </row>
    <row r="3156" spans="1:7" x14ac:dyDescent="0.25">
      <c r="A3156" t="s">
        <v>77</v>
      </c>
      <c r="B3156" t="s">
        <v>137</v>
      </c>
      <c r="C3156" t="s">
        <v>8771</v>
      </c>
      <c r="D3156" t="s">
        <v>122</v>
      </c>
      <c r="E3156">
        <v>15</v>
      </c>
      <c r="F3156" s="124">
        <v>46119.423611111109</v>
      </c>
      <c r="G3156" s="124">
        <v>46119.434027777781</v>
      </c>
    </row>
    <row r="3157" spans="1:7" x14ac:dyDescent="0.25">
      <c r="A3157" t="s">
        <v>77</v>
      </c>
      <c r="B3157" t="s">
        <v>125</v>
      </c>
      <c r="D3157" t="s">
        <v>122</v>
      </c>
      <c r="E3157">
        <v>110</v>
      </c>
      <c r="F3157" s="124">
        <v>46119.434027777781</v>
      </c>
      <c r="G3157" s="124">
        <v>46119.510416666664</v>
      </c>
    </row>
    <row r="3158" spans="1:7" x14ac:dyDescent="0.25">
      <c r="A3158" t="s">
        <v>77</v>
      </c>
      <c r="B3158" t="s">
        <v>126</v>
      </c>
      <c r="D3158" t="s">
        <v>124</v>
      </c>
      <c r="E3158">
        <v>30</v>
      </c>
      <c r="F3158" s="124">
        <v>46119.510416666664</v>
      </c>
      <c r="G3158" s="124">
        <v>46119.53125</v>
      </c>
    </row>
    <row r="3159" spans="1:7" x14ac:dyDescent="0.25">
      <c r="A3159" t="s">
        <v>77</v>
      </c>
      <c r="B3159" t="s">
        <v>125</v>
      </c>
      <c r="D3159" t="s">
        <v>122</v>
      </c>
      <c r="E3159">
        <v>105</v>
      </c>
      <c r="F3159" s="124">
        <v>46119.53125</v>
      </c>
      <c r="G3159" s="124">
        <v>46119.604166666664</v>
      </c>
    </row>
    <row r="3160" spans="1:7" x14ac:dyDescent="0.25">
      <c r="A3160" t="s">
        <v>77</v>
      </c>
      <c r="B3160" t="s">
        <v>134</v>
      </c>
      <c r="D3160" t="s">
        <v>122</v>
      </c>
      <c r="E3160">
        <v>15</v>
      </c>
      <c r="F3160" s="124">
        <v>46119.604166666664</v>
      </c>
      <c r="G3160" s="124">
        <v>46119.614583333336</v>
      </c>
    </row>
    <row r="3161" spans="1:7" x14ac:dyDescent="0.25">
      <c r="A3161" t="s">
        <v>77</v>
      </c>
      <c r="B3161" t="s">
        <v>125</v>
      </c>
      <c r="D3161" t="s">
        <v>122</v>
      </c>
      <c r="E3161">
        <v>105</v>
      </c>
      <c r="F3161" s="124">
        <v>46119.614583333336</v>
      </c>
      <c r="G3161" s="124">
        <v>46119.6875</v>
      </c>
    </row>
    <row r="3162" spans="1:7" x14ac:dyDescent="0.25">
      <c r="A3162" t="s">
        <v>77</v>
      </c>
      <c r="B3162" t="s">
        <v>123</v>
      </c>
      <c r="D3162" t="s">
        <v>124</v>
      </c>
      <c r="E3162">
        <v>60</v>
      </c>
      <c r="F3162" s="124">
        <v>46119.6875</v>
      </c>
      <c r="G3162" s="124">
        <v>46119.729166666664</v>
      </c>
    </row>
    <row r="3163" spans="1:7" x14ac:dyDescent="0.25">
      <c r="A3163" t="s">
        <v>77</v>
      </c>
      <c r="B3163" t="s">
        <v>125</v>
      </c>
      <c r="D3163" t="s">
        <v>122</v>
      </c>
      <c r="E3163">
        <v>75</v>
      </c>
      <c r="F3163" s="124">
        <v>46120.333333333336</v>
      </c>
      <c r="G3163" s="124">
        <v>46120.385416666664</v>
      </c>
    </row>
    <row r="3164" spans="1:7" x14ac:dyDescent="0.25">
      <c r="A3164" t="s">
        <v>77</v>
      </c>
      <c r="B3164" t="s">
        <v>134</v>
      </c>
      <c r="D3164" t="s">
        <v>122</v>
      </c>
      <c r="E3164">
        <v>15</v>
      </c>
      <c r="F3164" s="124">
        <v>46120.385416666664</v>
      </c>
      <c r="G3164" s="124">
        <v>46120.395833333336</v>
      </c>
    </row>
    <row r="3165" spans="1:7" x14ac:dyDescent="0.25">
      <c r="A3165" t="s">
        <v>77</v>
      </c>
      <c r="B3165" t="s">
        <v>125</v>
      </c>
      <c r="D3165" t="s">
        <v>122</v>
      </c>
      <c r="E3165">
        <v>150</v>
      </c>
      <c r="F3165" s="124">
        <v>46120.395833333336</v>
      </c>
      <c r="G3165" s="124">
        <v>46120.5</v>
      </c>
    </row>
    <row r="3166" spans="1:7" x14ac:dyDescent="0.25">
      <c r="A3166" t="s">
        <v>77</v>
      </c>
      <c r="B3166" t="s">
        <v>126</v>
      </c>
      <c r="D3166" t="s">
        <v>124</v>
      </c>
      <c r="E3166">
        <v>30</v>
      </c>
      <c r="F3166" s="124">
        <v>46120.5</v>
      </c>
      <c r="G3166" s="124">
        <v>46120.520833333336</v>
      </c>
    </row>
    <row r="3167" spans="1:7" x14ac:dyDescent="0.25">
      <c r="A3167" t="s">
        <v>77</v>
      </c>
      <c r="B3167" t="s">
        <v>125</v>
      </c>
      <c r="D3167" t="s">
        <v>122</v>
      </c>
      <c r="E3167">
        <v>150</v>
      </c>
      <c r="F3167" s="124">
        <v>46120.520833333336</v>
      </c>
      <c r="G3167" s="124">
        <v>46120.625</v>
      </c>
    </row>
    <row r="3168" spans="1:7" x14ac:dyDescent="0.25">
      <c r="A3168" t="s">
        <v>77</v>
      </c>
      <c r="B3168" t="s">
        <v>134</v>
      </c>
      <c r="D3168" t="s">
        <v>122</v>
      </c>
      <c r="E3168">
        <v>15</v>
      </c>
      <c r="F3168" s="124">
        <v>46120.625</v>
      </c>
      <c r="G3168" s="124">
        <v>46120.635416666664</v>
      </c>
    </row>
    <row r="3169" spans="1:7" x14ac:dyDescent="0.25">
      <c r="A3169" t="s">
        <v>77</v>
      </c>
      <c r="B3169" t="s">
        <v>125</v>
      </c>
      <c r="D3169" t="s">
        <v>122</v>
      </c>
      <c r="E3169">
        <v>75</v>
      </c>
      <c r="F3169" s="124">
        <v>46120.635416666664</v>
      </c>
      <c r="G3169" s="124">
        <v>46120.6875</v>
      </c>
    </row>
    <row r="3170" spans="1:7" x14ac:dyDescent="0.25">
      <c r="A3170" t="s">
        <v>77</v>
      </c>
      <c r="B3170" t="s">
        <v>123</v>
      </c>
      <c r="D3170" t="s">
        <v>124</v>
      </c>
      <c r="E3170">
        <v>60</v>
      </c>
      <c r="F3170" s="124">
        <v>46120.6875</v>
      </c>
      <c r="G3170" s="124">
        <v>46120.729166666664</v>
      </c>
    </row>
    <row r="3171" spans="1:7" x14ac:dyDescent="0.25">
      <c r="A3171" t="s">
        <v>77</v>
      </c>
      <c r="B3171" t="s">
        <v>125</v>
      </c>
      <c r="D3171" t="s">
        <v>122</v>
      </c>
      <c r="E3171">
        <v>75</v>
      </c>
      <c r="F3171" s="124">
        <v>46121.333333333336</v>
      </c>
      <c r="G3171" s="124">
        <v>46121.385416666664</v>
      </c>
    </row>
    <row r="3172" spans="1:7" x14ac:dyDescent="0.25">
      <c r="A3172" t="s">
        <v>77</v>
      </c>
      <c r="B3172" t="s">
        <v>134</v>
      </c>
      <c r="D3172" t="s">
        <v>122</v>
      </c>
      <c r="E3172">
        <v>15</v>
      </c>
      <c r="F3172" s="124">
        <v>46121.385416666664</v>
      </c>
      <c r="G3172" s="124">
        <v>46121.395833333336</v>
      </c>
    </row>
    <row r="3173" spans="1:7" x14ac:dyDescent="0.25">
      <c r="A3173" t="s">
        <v>77</v>
      </c>
      <c r="B3173" t="s">
        <v>125</v>
      </c>
      <c r="D3173" t="s">
        <v>122</v>
      </c>
      <c r="E3173">
        <v>150</v>
      </c>
      <c r="F3173" s="124">
        <v>46121.395833333336</v>
      </c>
      <c r="G3173" s="124">
        <v>46121.5</v>
      </c>
    </row>
    <row r="3174" spans="1:7" x14ac:dyDescent="0.25">
      <c r="A3174" t="s">
        <v>77</v>
      </c>
      <c r="B3174" t="s">
        <v>126</v>
      </c>
      <c r="D3174" t="s">
        <v>124</v>
      </c>
      <c r="E3174">
        <v>30</v>
      </c>
      <c r="F3174" s="124">
        <v>46121.5</v>
      </c>
      <c r="G3174" s="124">
        <v>46121.520833333336</v>
      </c>
    </row>
    <row r="3175" spans="1:7" x14ac:dyDescent="0.25">
      <c r="A3175" t="s">
        <v>77</v>
      </c>
      <c r="B3175" t="s">
        <v>125</v>
      </c>
      <c r="D3175" t="s">
        <v>122</v>
      </c>
      <c r="E3175">
        <v>150</v>
      </c>
      <c r="F3175" s="124">
        <v>46121.520833333336</v>
      </c>
      <c r="G3175" s="124">
        <v>46121.625</v>
      </c>
    </row>
    <row r="3176" spans="1:7" x14ac:dyDescent="0.25">
      <c r="A3176" t="s">
        <v>77</v>
      </c>
      <c r="B3176" t="s">
        <v>134</v>
      </c>
      <c r="D3176" t="s">
        <v>122</v>
      </c>
      <c r="E3176">
        <v>15</v>
      </c>
      <c r="F3176" s="124">
        <v>46121.625</v>
      </c>
      <c r="G3176" s="124">
        <v>46121.635416666664</v>
      </c>
    </row>
    <row r="3177" spans="1:7" x14ac:dyDescent="0.25">
      <c r="A3177" t="s">
        <v>77</v>
      </c>
      <c r="B3177" t="s">
        <v>125</v>
      </c>
      <c r="D3177" t="s">
        <v>122</v>
      </c>
      <c r="E3177">
        <v>68</v>
      </c>
      <c r="F3177" s="124">
        <v>46121.635416666664</v>
      </c>
      <c r="G3177" s="124">
        <v>46121.682638888888</v>
      </c>
    </row>
    <row r="3178" spans="1:7" x14ac:dyDescent="0.25">
      <c r="A3178" t="s">
        <v>77</v>
      </c>
      <c r="B3178" t="s">
        <v>137</v>
      </c>
      <c r="C3178" t="s">
        <v>8772</v>
      </c>
      <c r="D3178" t="s">
        <v>122</v>
      </c>
      <c r="E3178">
        <v>10</v>
      </c>
      <c r="F3178" s="124">
        <v>46121.682638888888</v>
      </c>
      <c r="G3178" s="124">
        <v>46121.689583333333</v>
      </c>
    </row>
    <row r="3179" spans="1:7" x14ac:dyDescent="0.25">
      <c r="A3179" t="s">
        <v>77</v>
      </c>
      <c r="B3179" t="s">
        <v>123</v>
      </c>
      <c r="D3179" t="s">
        <v>124</v>
      </c>
      <c r="E3179">
        <v>57</v>
      </c>
      <c r="F3179" s="124">
        <v>46121.689583333333</v>
      </c>
      <c r="G3179" s="124">
        <v>46121.729166666664</v>
      </c>
    </row>
    <row r="3180" spans="1:7" x14ac:dyDescent="0.25">
      <c r="A3180" t="s">
        <v>77</v>
      </c>
      <c r="B3180" t="s">
        <v>125</v>
      </c>
      <c r="D3180" t="s">
        <v>122</v>
      </c>
      <c r="E3180">
        <v>90</v>
      </c>
      <c r="F3180" s="124">
        <v>46122.333333333336</v>
      </c>
      <c r="G3180" s="124">
        <v>46122.395833333336</v>
      </c>
    </row>
    <row r="3181" spans="1:7" x14ac:dyDescent="0.25">
      <c r="A3181" t="s">
        <v>77</v>
      </c>
      <c r="B3181" t="s">
        <v>134</v>
      </c>
      <c r="D3181" t="s">
        <v>122</v>
      </c>
      <c r="E3181">
        <v>15</v>
      </c>
      <c r="F3181" s="124">
        <v>46122.395833333336</v>
      </c>
      <c r="G3181" s="124">
        <v>46122.40625</v>
      </c>
    </row>
    <row r="3182" spans="1:7" x14ac:dyDescent="0.25">
      <c r="A3182" t="s">
        <v>77</v>
      </c>
      <c r="B3182" t="s">
        <v>125</v>
      </c>
      <c r="D3182" t="s">
        <v>122</v>
      </c>
      <c r="E3182">
        <v>195</v>
      </c>
      <c r="F3182" s="124">
        <v>46122.40625</v>
      </c>
      <c r="G3182" s="124">
        <v>46122.541666666664</v>
      </c>
    </row>
    <row r="3183" spans="1:7" x14ac:dyDescent="0.25">
      <c r="A3183" t="s">
        <v>77</v>
      </c>
      <c r="B3183" t="s">
        <v>126</v>
      </c>
      <c r="D3183" t="s">
        <v>124</v>
      </c>
      <c r="E3183">
        <v>30</v>
      </c>
      <c r="F3183" s="124">
        <v>46122.541666666664</v>
      </c>
      <c r="G3183" s="124">
        <v>46122.5625</v>
      </c>
    </row>
    <row r="3184" spans="1:7" x14ac:dyDescent="0.25">
      <c r="A3184" t="s">
        <v>77</v>
      </c>
      <c r="B3184" t="s">
        <v>125</v>
      </c>
      <c r="D3184" t="s">
        <v>122</v>
      </c>
      <c r="E3184">
        <v>120</v>
      </c>
      <c r="F3184" s="124">
        <v>46122.5625</v>
      </c>
      <c r="G3184" s="124">
        <v>46122.645833333336</v>
      </c>
    </row>
    <row r="3185" spans="1:7" x14ac:dyDescent="0.25">
      <c r="A3185" t="s">
        <v>77</v>
      </c>
      <c r="B3185" t="s">
        <v>134</v>
      </c>
      <c r="D3185" t="s">
        <v>122</v>
      </c>
      <c r="E3185">
        <v>15</v>
      </c>
      <c r="F3185" s="124">
        <v>46122.645833333336</v>
      </c>
      <c r="G3185" s="124">
        <v>46122.65625</v>
      </c>
    </row>
    <row r="3186" spans="1:7" x14ac:dyDescent="0.25">
      <c r="A3186" t="s">
        <v>77</v>
      </c>
      <c r="B3186" t="s">
        <v>125</v>
      </c>
      <c r="D3186" t="s">
        <v>122</v>
      </c>
      <c r="E3186">
        <v>45</v>
      </c>
      <c r="F3186" s="124">
        <v>46122.65625</v>
      </c>
      <c r="G3186" s="124">
        <v>46122.6875</v>
      </c>
    </row>
    <row r="3187" spans="1:7" x14ac:dyDescent="0.25">
      <c r="A3187" t="s">
        <v>77</v>
      </c>
      <c r="B3187" t="s">
        <v>123</v>
      </c>
      <c r="D3187" t="s">
        <v>124</v>
      </c>
      <c r="E3187">
        <v>60</v>
      </c>
      <c r="F3187" s="124">
        <v>46122.6875</v>
      </c>
      <c r="G3187" s="124">
        <v>46122.729166666664</v>
      </c>
    </row>
    <row r="3188" spans="1:7" x14ac:dyDescent="0.25">
      <c r="A3188" t="s">
        <v>77</v>
      </c>
      <c r="B3188" t="s">
        <v>133</v>
      </c>
      <c r="D3188" t="s">
        <v>124</v>
      </c>
      <c r="E3188">
        <v>27</v>
      </c>
      <c r="F3188" s="124">
        <v>46125.333333333336</v>
      </c>
      <c r="G3188" s="124">
        <v>46125.352083333331</v>
      </c>
    </row>
    <row r="3189" spans="1:7" x14ac:dyDescent="0.25">
      <c r="A3189" t="s">
        <v>77</v>
      </c>
      <c r="B3189" t="s">
        <v>125</v>
      </c>
      <c r="D3189" t="s">
        <v>122</v>
      </c>
      <c r="E3189">
        <v>48</v>
      </c>
      <c r="F3189" s="124">
        <v>46125.352083333331</v>
      </c>
      <c r="G3189" s="124">
        <v>46125.385416666664</v>
      </c>
    </row>
    <row r="3190" spans="1:7" x14ac:dyDescent="0.25">
      <c r="A3190" t="s">
        <v>77</v>
      </c>
      <c r="B3190" t="s">
        <v>134</v>
      </c>
      <c r="D3190" t="s">
        <v>122</v>
      </c>
      <c r="E3190">
        <v>15</v>
      </c>
      <c r="F3190" s="124">
        <v>46125.385416666664</v>
      </c>
      <c r="G3190" s="124">
        <v>46125.395833333336</v>
      </c>
    </row>
    <row r="3191" spans="1:7" x14ac:dyDescent="0.25">
      <c r="A3191" t="s">
        <v>77</v>
      </c>
      <c r="B3191" t="s">
        <v>125</v>
      </c>
      <c r="D3191" t="s">
        <v>122</v>
      </c>
      <c r="E3191">
        <v>165</v>
      </c>
      <c r="F3191" s="124">
        <v>46125.395833333336</v>
      </c>
      <c r="G3191" s="124">
        <v>46125.510416666664</v>
      </c>
    </row>
    <row r="3192" spans="1:7" x14ac:dyDescent="0.25">
      <c r="A3192" t="s">
        <v>77</v>
      </c>
      <c r="B3192" t="s">
        <v>126</v>
      </c>
      <c r="D3192" t="s">
        <v>124</v>
      </c>
      <c r="E3192">
        <v>30</v>
      </c>
      <c r="F3192" s="124">
        <v>46125.510416666664</v>
      </c>
      <c r="G3192" s="124">
        <v>46125.53125</v>
      </c>
    </row>
    <row r="3193" spans="1:7" x14ac:dyDescent="0.25">
      <c r="A3193" t="s">
        <v>77</v>
      </c>
      <c r="B3193" t="s">
        <v>125</v>
      </c>
      <c r="D3193" t="s">
        <v>122</v>
      </c>
      <c r="E3193">
        <v>165</v>
      </c>
      <c r="F3193" s="124">
        <v>46125.53125</v>
      </c>
      <c r="G3193" s="124">
        <v>46125.645833333336</v>
      </c>
    </row>
    <row r="3194" spans="1:7" x14ac:dyDescent="0.25">
      <c r="A3194" t="s">
        <v>77</v>
      </c>
      <c r="B3194" t="s">
        <v>134</v>
      </c>
      <c r="D3194" t="s">
        <v>122</v>
      </c>
      <c r="E3194">
        <v>15</v>
      </c>
      <c r="F3194" s="124">
        <v>46125.645833333336</v>
      </c>
      <c r="G3194" s="124">
        <v>46125.65625</v>
      </c>
    </row>
    <row r="3195" spans="1:7" x14ac:dyDescent="0.25">
      <c r="A3195" t="s">
        <v>77</v>
      </c>
      <c r="B3195" t="s">
        <v>125</v>
      </c>
      <c r="D3195" t="s">
        <v>122</v>
      </c>
      <c r="E3195">
        <v>45</v>
      </c>
      <c r="F3195" s="124">
        <v>46125.65625</v>
      </c>
      <c r="G3195" s="124">
        <v>46125.6875</v>
      </c>
    </row>
    <row r="3196" spans="1:7" x14ac:dyDescent="0.25">
      <c r="A3196" t="s">
        <v>77</v>
      </c>
      <c r="B3196" t="s">
        <v>100</v>
      </c>
      <c r="C3196" t="s">
        <v>8773</v>
      </c>
      <c r="D3196" t="s">
        <v>122</v>
      </c>
      <c r="E3196">
        <v>135</v>
      </c>
      <c r="F3196" s="124">
        <v>46125.6875</v>
      </c>
      <c r="G3196" s="124">
        <v>46125.78125</v>
      </c>
    </row>
    <row r="3197" spans="1:7" x14ac:dyDescent="0.25">
      <c r="A3197" t="s">
        <v>77</v>
      </c>
      <c r="B3197" t="s">
        <v>123</v>
      </c>
      <c r="D3197" t="s">
        <v>124</v>
      </c>
      <c r="E3197">
        <v>60</v>
      </c>
      <c r="F3197" s="124">
        <v>46125.78125</v>
      </c>
      <c r="G3197" s="124">
        <v>46125.822916666664</v>
      </c>
    </row>
    <row r="3198" spans="1:7" x14ac:dyDescent="0.25">
      <c r="A3198" t="s">
        <v>77</v>
      </c>
      <c r="B3198" t="s">
        <v>125</v>
      </c>
      <c r="D3198" t="s">
        <v>122</v>
      </c>
      <c r="E3198">
        <v>105</v>
      </c>
      <c r="F3198" s="124">
        <v>46126.333333333336</v>
      </c>
      <c r="G3198" s="124">
        <v>46126.40625</v>
      </c>
    </row>
    <row r="3199" spans="1:7" x14ac:dyDescent="0.25">
      <c r="A3199" t="s">
        <v>77</v>
      </c>
      <c r="B3199" t="s">
        <v>134</v>
      </c>
      <c r="D3199" t="s">
        <v>122</v>
      </c>
      <c r="E3199">
        <v>15</v>
      </c>
      <c r="F3199" s="124">
        <v>46126.40625</v>
      </c>
      <c r="G3199" s="124">
        <v>46126.416666666664</v>
      </c>
    </row>
    <row r="3200" spans="1:7" x14ac:dyDescent="0.25">
      <c r="A3200" t="s">
        <v>77</v>
      </c>
      <c r="B3200" t="s">
        <v>125</v>
      </c>
      <c r="D3200" t="s">
        <v>122</v>
      </c>
      <c r="E3200">
        <v>135</v>
      </c>
      <c r="F3200" s="124">
        <v>46126.416666666664</v>
      </c>
      <c r="G3200" s="124">
        <v>46126.510416666664</v>
      </c>
    </row>
    <row r="3201" spans="1:7" x14ac:dyDescent="0.25">
      <c r="A3201" t="s">
        <v>77</v>
      </c>
      <c r="B3201" t="s">
        <v>126</v>
      </c>
      <c r="D3201" t="s">
        <v>124</v>
      </c>
      <c r="E3201">
        <v>30</v>
      </c>
      <c r="F3201" s="124">
        <v>46126.510416666664</v>
      </c>
      <c r="G3201" s="124">
        <v>46126.53125</v>
      </c>
    </row>
    <row r="3202" spans="1:7" x14ac:dyDescent="0.25">
      <c r="A3202" t="s">
        <v>77</v>
      </c>
      <c r="B3202" t="s">
        <v>125</v>
      </c>
      <c r="D3202" t="s">
        <v>122</v>
      </c>
      <c r="E3202">
        <v>135</v>
      </c>
      <c r="F3202" s="124">
        <v>46126.53125</v>
      </c>
      <c r="G3202" s="124">
        <v>46126.625</v>
      </c>
    </row>
    <row r="3203" spans="1:7" x14ac:dyDescent="0.25">
      <c r="A3203" t="s">
        <v>77</v>
      </c>
      <c r="B3203" t="s">
        <v>134</v>
      </c>
      <c r="D3203" t="s">
        <v>122</v>
      </c>
      <c r="E3203">
        <v>15</v>
      </c>
      <c r="F3203" s="124">
        <v>46126.625</v>
      </c>
      <c r="G3203" s="124">
        <v>46126.635416666664</v>
      </c>
    </row>
    <row r="3204" spans="1:7" x14ac:dyDescent="0.25">
      <c r="A3204" t="s">
        <v>77</v>
      </c>
      <c r="B3204" t="s">
        <v>125</v>
      </c>
      <c r="D3204" t="s">
        <v>122</v>
      </c>
      <c r="E3204">
        <v>75</v>
      </c>
      <c r="F3204" s="124">
        <v>46126.635416666664</v>
      </c>
      <c r="G3204" s="124">
        <v>46126.6875</v>
      </c>
    </row>
    <row r="3205" spans="1:7" x14ac:dyDescent="0.25">
      <c r="A3205" t="s">
        <v>77</v>
      </c>
      <c r="B3205" t="s">
        <v>123</v>
      </c>
      <c r="D3205" t="s">
        <v>124</v>
      </c>
      <c r="E3205">
        <v>60</v>
      </c>
      <c r="F3205" s="124">
        <v>46126.6875</v>
      </c>
      <c r="G3205" s="124">
        <v>46126.729166666664</v>
      </c>
    </row>
    <row r="3206" spans="1:7" x14ac:dyDescent="0.25">
      <c r="A3206" t="s">
        <v>77</v>
      </c>
      <c r="B3206" t="s">
        <v>133</v>
      </c>
      <c r="D3206" t="s">
        <v>124</v>
      </c>
      <c r="E3206">
        <v>5</v>
      </c>
      <c r="F3206" s="124">
        <v>46127.333333333336</v>
      </c>
      <c r="G3206" s="124">
        <v>46127.336805555555</v>
      </c>
    </row>
    <row r="3207" spans="1:7" x14ac:dyDescent="0.25">
      <c r="A3207" t="s">
        <v>77</v>
      </c>
      <c r="B3207" t="s">
        <v>125</v>
      </c>
      <c r="D3207" t="s">
        <v>122</v>
      </c>
      <c r="E3207">
        <v>115</v>
      </c>
      <c r="F3207" s="124">
        <v>46127.336805555555</v>
      </c>
      <c r="G3207" s="124">
        <v>46127.416666666664</v>
      </c>
    </row>
    <row r="3208" spans="1:7" x14ac:dyDescent="0.25">
      <c r="A3208" t="s">
        <v>77</v>
      </c>
      <c r="B3208" t="s">
        <v>134</v>
      </c>
      <c r="D3208" t="s">
        <v>122</v>
      </c>
      <c r="E3208">
        <v>15</v>
      </c>
      <c r="F3208" s="124">
        <v>46127.416666666664</v>
      </c>
      <c r="G3208" s="124">
        <v>46127.427083333336</v>
      </c>
    </row>
    <row r="3209" spans="1:7" x14ac:dyDescent="0.25">
      <c r="A3209" t="s">
        <v>77</v>
      </c>
      <c r="B3209" t="s">
        <v>125</v>
      </c>
      <c r="D3209" t="s">
        <v>122</v>
      </c>
      <c r="E3209">
        <v>165</v>
      </c>
      <c r="F3209" s="124">
        <v>46127.427083333336</v>
      </c>
      <c r="G3209" s="124">
        <v>46127.541666666664</v>
      </c>
    </row>
    <row r="3210" spans="1:7" x14ac:dyDescent="0.25">
      <c r="A3210" t="s">
        <v>77</v>
      </c>
      <c r="B3210" t="s">
        <v>126</v>
      </c>
      <c r="D3210" t="s">
        <v>124</v>
      </c>
      <c r="E3210">
        <v>30</v>
      </c>
      <c r="F3210" s="124">
        <v>46127.541666666664</v>
      </c>
      <c r="G3210" s="124">
        <v>46127.5625</v>
      </c>
    </row>
    <row r="3211" spans="1:7" x14ac:dyDescent="0.25">
      <c r="A3211" t="s">
        <v>77</v>
      </c>
      <c r="B3211" t="s">
        <v>125</v>
      </c>
      <c r="D3211" t="s">
        <v>122</v>
      </c>
      <c r="E3211">
        <v>90</v>
      </c>
      <c r="F3211" s="124">
        <v>46127.5625</v>
      </c>
      <c r="G3211" s="124">
        <v>46127.625</v>
      </c>
    </row>
    <row r="3212" spans="1:7" x14ac:dyDescent="0.25">
      <c r="A3212" t="s">
        <v>77</v>
      </c>
      <c r="B3212" t="s">
        <v>134</v>
      </c>
      <c r="D3212" t="s">
        <v>122</v>
      </c>
      <c r="E3212">
        <v>15</v>
      </c>
      <c r="F3212" s="124">
        <v>46127.625</v>
      </c>
      <c r="G3212" s="124">
        <v>46127.635416666664</v>
      </c>
    </row>
    <row r="3213" spans="1:7" x14ac:dyDescent="0.25">
      <c r="A3213" t="s">
        <v>77</v>
      </c>
      <c r="B3213" t="s">
        <v>125</v>
      </c>
      <c r="D3213" t="s">
        <v>122</v>
      </c>
      <c r="E3213">
        <v>75</v>
      </c>
      <c r="F3213" s="124">
        <v>46127.635416666664</v>
      </c>
      <c r="G3213" s="124">
        <v>46127.6875</v>
      </c>
    </row>
    <row r="3214" spans="1:7" x14ac:dyDescent="0.25">
      <c r="A3214" t="s">
        <v>77</v>
      </c>
      <c r="B3214" t="s">
        <v>123</v>
      </c>
      <c r="D3214" t="s">
        <v>124</v>
      </c>
      <c r="E3214">
        <v>60</v>
      </c>
      <c r="F3214" s="124">
        <v>46127.6875</v>
      </c>
      <c r="G3214" s="124">
        <v>46127.729166666664</v>
      </c>
    </row>
    <row r="3215" spans="1:7" x14ac:dyDescent="0.25">
      <c r="A3215" t="s">
        <v>77</v>
      </c>
      <c r="B3215" t="s">
        <v>125</v>
      </c>
      <c r="D3215" t="s">
        <v>122</v>
      </c>
      <c r="E3215">
        <v>105</v>
      </c>
      <c r="F3215" s="124">
        <v>46128.333333333336</v>
      </c>
      <c r="G3215" s="124">
        <v>46128.40625</v>
      </c>
    </row>
    <row r="3216" spans="1:7" x14ac:dyDescent="0.25">
      <c r="A3216" t="s">
        <v>77</v>
      </c>
      <c r="B3216" t="s">
        <v>134</v>
      </c>
      <c r="D3216" t="s">
        <v>122</v>
      </c>
      <c r="E3216">
        <v>15</v>
      </c>
      <c r="F3216" s="124">
        <v>46128.40625</v>
      </c>
      <c r="G3216" s="124">
        <v>46128.416666666664</v>
      </c>
    </row>
    <row r="3217" spans="1:7" x14ac:dyDescent="0.25">
      <c r="A3217" t="s">
        <v>77</v>
      </c>
      <c r="B3217" t="s">
        <v>125</v>
      </c>
      <c r="D3217" t="s">
        <v>122</v>
      </c>
      <c r="E3217">
        <v>165</v>
      </c>
      <c r="F3217" s="124">
        <v>46128.416666666664</v>
      </c>
      <c r="G3217" s="124">
        <v>46128.53125</v>
      </c>
    </row>
    <row r="3218" spans="1:7" x14ac:dyDescent="0.25">
      <c r="A3218" t="s">
        <v>77</v>
      </c>
      <c r="B3218" t="s">
        <v>126</v>
      </c>
      <c r="D3218" t="s">
        <v>124</v>
      </c>
      <c r="E3218">
        <v>30</v>
      </c>
      <c r="F3218" s="124">
        <v>46128.53125</v>
      </c>
      <c r="G3218" s="124">
        <v>46128.552083333336</v>
      </c>
    </row>
    <row r="3219" spans="1:7" x14ac:dyDescent="0.25">
      <c r="A3219" t="s">
        <v>77</v>
      </c>
      <c r="B3219" t="s">
        <v>125</v>
      </c>
      <c r="D3219" t="s">
        <v>122</v>
      </c>
      <c r="E3219">
        <v>90</v>
      </c>
      <c r="F3219" s="124">
        <v>46128.552083333336</v>
      </c>
      <c r="G3219" s="124">
        <v>46128.614583333336</v>
      </c>
    </row>
    <row r="3220" spans="1:7" x14ac:dyDescent="0.25">
      <c r="A3220" t="s">
        <v>77</v>
      </c>
      <c r="B3220" t="s">
        <v>134</v>
      </c>
      <c r="D3220" t="s">
        <v>122</v>
      </c>
      <c r="E3220">
        <v>15</v>
      </c>
      <c r="F3220" s="124">
        <v>46128.614583333336</v>
      </c>
      <c r="G3220" s="124">
        <v>46128.625</v>
      </c>
    </row>
    <row r="3221" spans="1:7" x14ac:dyDescent="0.25">
      <c r="A3221" t="s">
        <v>77</v>
      </c>
      <c r="B3221" t="s">
        <v>125</v>
      </c>
      <c r="D3221" t="s">
        <v>122</v>
      </c>
      <c r="E3221">
        <v>90</v>
      </c>
      <c r="F3221" s="124">
        <v>46128.625</v>
      </c>
      <c r="G3221" s="124">
        <v>46128.6875</v>
      </c>
    </row>
    <row r="3222" spans="1:7" x14ac:dyDescent="0.25">
      <c r="A3222" t="s">
        <v>77</v>
      </c>
      <c r="B3222" t="s">
        <v>123</v>
      </c>
      <c r="D3222" t="s">
        <v>124</v>
      </c>
      <c r="E3222">
        <v>60</v>
      </c>
      <c r="F3222" s="124">
        <v>46128.6875</v>
      </c>
      <c r="G3222" s="124">
        <v>46128.729166666664</v>
      </c>
    </row>
    <row r="3223" spans="1:7" x14ac:dyDescent="0.25">
      <c r="A3223" t="s">
        <v>77</v>
      </c>
      <c r="B3223" t="s">
        <v>153</v>
      </c>
      <c r="C3223" t="s">
        <v>8774</v>
      </c>
      <c r="D3223" t="s">
        <v>124</v>
      </c>
      <c r="E3223">
        <v>84</v>
      </c>
      <c r="F3223" s="124">
        <v>46129.333333333336</v>
      </c>
      <c r="G3223" s="124">
        <v>46129.39166666667</v>
      </c>
    </row>
    <row r="3224" spans="1:7" x14ac:dyDescent="0.25">
      <c r="A3224" t="s">
        <v>77</v>
      </c>
      <c r="B3224" t="s">
        <v>125</v>
      </c>
      <c r="D3224" t="s">
        <v>122</v>
      </c>
      <c r="E3224">
        <v>6</v>
      </c>
      <c r="F3224" s="124">
        <v>46129.39166666667</v>
      </c>
      <c r="G3224" s="124">
        <v>46129.395833333336</v>
      </c>
    </row>
    <row r="3225" spans="1:7" x14ac:dyDescent="0.25">
      <c r="A3225" t="s">
        <v>77</v>
      </c>
      <c r="B3225" t="s">
        <v>134</v>
      </c>
      <c r="D3225" t="s">
        <v>122</v>
      </c>
      <c r="E3225">
        <v>15</v>
      </c>
      <c r="F3225" s="124">
        <v>46129.395833333336</v>
      </c>
      <c r="G3225" s="124">
        <v>46129.40625</v>
      </c>
    </row>
    <row r="3226" spans="1:7" x14ac:dyDescent="0.25">
      <c r="A3226" t="s">
        <v>77</v>
      </c>
      <c r="B3226" t="s">
        <v>125</v>
      </c>
      <c r="D3226" t="s">
        <v>122</v>
      </c>
      <c r="E3226">
        <v>135</v>
      </c>
      <c r="F3226" s="124">
        <v>46129.40625</v>
      </c>
      <c r="G3226" s="124">
        <v>46129.5</v>
      </c>
    </row>
    <row r="3227" spans="1:7" x14ac:dyDescent="0.25">
      <c r="A3227" t="s">
        <v>77</v>
      </c>
      <c r="B3227" t="s">
        <v>126</v>
      </c>
      <c r="D3227" t="s">
        <v>124</v>
      </c>
      <c r="E3227">
        <v>30</v>
      </c>
      <c r="F3227" s="124">
        <v>46129.5</v>
      </c>
      <c r="G3227" s="124">
        <v>46129.520833333336</v>
      </c>
    </row>
    <row r="3228" spans="1:7" x14ac:dyDescent="0.25">
      <c r="A3228" t="s">
        <v>77</v>
      </c>
      <c r="B3228" t="s">
        <v>142</v>
      </c>
      <c r="C3228" t="s">
        <v>143</v>
      </c>
      <c r="D3228" t="s">
        <v>122</v>
      </c>
      <c r="E3228">
        <v>30</v>
      </c>
      <c r="F3228" s="124">
        <v>46129.520833333336</v>
      </c>
      <c r="G3228" s="124">
        <v>46129.541666666664</v>
      </c>
    </row>
    <row r="3229" spans="1:7" x14ac:dyDescent="0.25">
      <c r="A3229" t="s">
        <v>77</v>
      </c>
      <c r="B3229" t="s">
        <v>125</v>
      </c>
      <c r="D3229" t="s">
        <v>122</v>
      </c>
      <c r="E3229">
        <v>105</v>
      </c>
      <c r="F3229" s="124">
        <v>46129.541666666664</v>
      </c>
      <c r="G3229" s="124">
        <v>46129.614583333336</v>
      </c>
    </row>
    <row r="3230" spans="1:7" x14ac:dyDescent="0.25">
      <c r="A3230" t="s">
        <v>77</v>
      </c>
      <c r="B3230" t="s">
        <v>134</v>
      </c>
      <c r="D3230" t="s">
        <v>122</v>
      </c>
      <c r="E3230">
        <v>15</v>
      </c>
      <c r="F3230" s="124">
        <v>46129.614583333336</v>
      </c>
      <c r="G3230" s="124">
        <v>46129.625</v>
      </c>
    </row>
    <row r="3231" spans="1:7" x14ac:dyDescent="0.25">
      <c r="A3231" t="s">
        <v>77</v>
      </c>
      <c r="B3231" t="s">
        <v>125</v>
      </c>
      <c r="D3231" t="s">
        <v>122</v>
      </c>
      <c r="E3231">
        <v>90</v>
      </c>
      <c r="F3231" s="124">
        <v>46129.625</v>
      </c>
      <c r="G3231" s="124">
        <v>46129.6875</v>
      </c>
    </row>
    <row r="3232" spans="1:7" x14ac:dyDescent="0.25">
      <c r="A3232" t="s">
        <v>77</v>
      </c>
      <c r="B3232" t="s">
        <v>123</v>
      </c>
      <c r="D3232" t="s">
        <v>124</v>
      </c>
      <c r="E3232">
        <v>60</v>
      </c>
      <c r="F3232" s="124">
        <v>46129.6875</v>
      </c>
      <c r="G3232" s="124">
        <v>46129.729166666664</v>
      </c>
    </row>
    <row r="3233" spans="1:7" x14ac:dyDescent="0.25">
      <c r="A3233" t="s">
        <v>77</v>
      </c>
      <c r="B3233" t="s">
        <v>125</v>
      </c>
      <c r="D3233" t="s">
        <v>122</v>
      </c>
      <c r="E3233">
        <v>105</v>
      </c>
      <c r="F3233" s="124">
        <v>46132.333333333336</v>
      </c>
      <c r="G3233" s="124">
        <v>46132.40625</v>
      </c>
    </row>
    <row r="3234" spans="1:7" x14ac:dyDescent="0.25">
      <c r="A3234" t="s">
        <v>77</v>
      </c>
      <c r="B3234" t="s">
        <v>134</v>
      </c>
      <c r="D3234" t="s">
        <v>122</v>
      </c>
      <c r="E3234">
        <v>15</v>
      </c>
      <c r="F3234" s="124">
        <v>46132.40625</v>
      </c>
      <c r="G3234" s="124">
        <v>46132.416666666664</v>
      </c>
    </row>
    <row r="3235" spans="1:7" x14ac:dyDescent="0.25">
      <c r="A3235" t="s">
        <v>77</v>
      </c>
      <c r="B3235" t="s">
        <v>125</v>
      </c>
      <c r="D3235" t="s">
        <v>122</v>
      </c>
      <c r="E3235">
        <v>120</v>
      </c>
      <c r="F3235" s="124">
        <v>46132.416666666664</v>
      </c>
      <c r="G3235" s="124">
        <v>46132.5</v>
      </c>
    </row>
    <row r="3236" spans="1:7" x14ac:dyDescent="0.25">
      <c r="A3236" t="s">
        <v>77</v>
      </c>
      <c r="B3236" t="s">
        <v>126</v>
      </c>
      <c r="D3236" t="s">
        <v>124</v>
      </c>
      <c r="E3236">
        <v>30</v>
      </c>
      <c r="F3236" s="124">
        <v>46132.5</v>
      </c>
      <c r="G3236" s="124">
        <v>46132.520833333336</v>
      </c>
    </row>
    <row r="3237" spans="1:7" x14ac:dyDescent="0.25">
      <c r="A3237" t="s">
        <v>77</v>
      </c>
      <c r="B3237" t="s">
        <v>125</v>
      </c>
      <c r="D3237" t="s">
        <v>122</v>
      </c>
      <c r="E3237">
        <v>150</v>
      </c>
      <c r="F3237" s="124">
        <v>46132.520833333336</v>
      </c>
      <c r="G3237" s="124">
        <v>46132.625</v>
      </c>
    </row>
    <row r="3238" spans="1:7" x14ac:dyDescent="0.25">
      <c r="A3238" t="s">
        <v>77</v>
      </c>
      <c r="B3238" t="s">
        <v>134</v>
      </c>
      <c r="D3238" t="s">
        <v>122</v>
      </c>
      <c r="E3238">
        <v>15</v>
      </c>
      <c r="F3238" s="124">
        <v>46132.625</v>
      </c>
      <c r="G3238" s="124">
        <v>46132.635416666664</v>
      </c>
    </row>
    <row r="3239" spans="1:7" x14ac:dyDescent="0.25">
      <c r="A3239" t="s">
        <v>77</v>
      </c>
      <c r="B3239" t="s">
        <v>125</v>
      </c>
      <c r="D3239" t="s">
        <v>122</v>
      </c>
      <c r="E3239">
        <v>75</v>
      </c>
      <c r="F3239" s="124">
        <v>46132.635416666664</v>
      </c>
      <c r="G3239" s="124">
        <v>46132.6875</v>
      </c>
    </row>
    <row r="3240" spans="1:7" x14ac:dyDescent="0.25">
      <c r="A3240" t="s">
        <v>77</v>
      </c>
      <c r="B3240" t="s">
        <v>123</v>
      </c>
      <c r="D3240" t="s">
        <v>124</v>
      </c>
      <c r="E3240">
        <v>60</v>
      </c>
      <c r="F3240" s="124">
        <v>46132.6875</v>
      </c>
      <c r="G3240" s="124">
        <v>46132.729166666664</v>
      </c>
    </row>
    <row r="3241" spans="1:7" x14ac:dyDescent="0.25">
      <c r="A3241" t="s">
        <v>77</v>
      </c>
      <c r="B3241" t="s">
        <v>125</v>
      </c>
      <c r="D3241" t="s">
        <v>122</v>
      </c>
      <c r="E3241">
        <v>90</v>
      </c>
      <c r="F3241" s="124">
        <v>46133.333333333336</v>
      </c>
      <c r="G3241" s="124">
        <v>46133.395833333336</v>
      </c>
    </row>
    <row r="3242" spans="1:7" x14ac:dyDescent="0.25">
      <c r="A3242" t="s">
        <v>77</v>
      </c>
      <c r="B3242" t="s">
        <v>134</v>
      </c>
      <c r="D3242" t="s">
        <v>122</v>
      </c>
      <c r="E3242">
        <v>15</v>
      </c>
      <c r="F3242" s="124">
        <v>46133.395833333336</v>
      </c>
      <c r="G3242" s="124">
        <v>46133.40625</v>
      </c>
    </row>
    <row r="3243" spans="1:7" x14ac:dyDescent="0.25">
      <c r="A3243" t="s">
        <v>77</v>
      </c>
      <c r="B3243" t="s">
        <v>125</v>
      </c>
      <c r="D3243" t="s">
        <v>122</v>
      </c>
      <c r="E3243">
        <v>135</v>
      </c>
      <c r="F3243" s="124">
        <v>46133.40625</v>
      </c>
      <c r="G3243" s="124">
        <v>46133.5</v>
      </c>
    </row>
    <row r="3244" spans="1:7" x14ac:dyDescent="0.25">
      <c r="A3244" t="s">
        <v>77</v>
      </c>
      <c r="B3244" t="s">
        <v>154</v>
      </c>
      <c r="C3244" t="s">
        <v>8775</v>
      </c>
      <c r="D3244" t="s">
        <v>122</v>
      </c>
      <c r="E3244">
        <v>15</v>
      </c>
      <c r="F3244" s="124">
        <v>46133.5</v>
      </c>
      <c r="G3244" s="124">
        <v>46133.510416666664</v>
      </c>
    </row>
    <row r="3245" spans="1:7" x14ac:dyDescent="0.25">
      <c r="A3245" t="s">
        <v>77</v>
      </c>
      <c r="B3245" t="s">
        <v>125</v>
      </c>
      <c r="D3245" t="s">
        <v>122</v>
      </c>
      <c r="E3245">
        <v>15</v>
      </c>
      <c r="F3245" s="124">
        <v>46133.510416666664</v>
      </c>
      <c r="G3245" s="124">
        <v>46133.520833333336</v>
      </c>
    </row>
    <row r="3246" spans="1:7" x14ac:dyDescent="0.25">
      <c r="A3246" t="s">
        <v>77</v>
      </c>
      <c r="B3246" t="s">
        <v>126</v>
      </c>
      <c r="D3246" t="s">
        <v>124</v>
      </c>
      <c r="E3246">
        <v>30</v>
      </c>
      <c r="F3246" s="124">
        <v>46133.520833333336</v>
      </c>
      <c r="G3246" s="124">
        <v>46133.541666666664</v>
      </c>
    </row>
    <row r="3247" spans="1:7" x14ac:dyDescent="0.25">
      <c r="A3247" t="s">
        <v>77</v>
      </c>
      <c r="B3247" t="s">
        <v>125</v>
      </c>
      <c r="D3247" t="s">
        <v>122</v>
      </c>
      <c r="E3247">
        <v>20</v>
      </c>
      <c r="F3247" s="124">
        <v>46133.541666666664</v>
      </c>
      <c r="G3247" s="124">
        <v>46133.555555555555</v>
      </c>
    </row>
    <row r="3248" spans="1:7" x14ac:dyDescent="0.25">
      <c r="A3248" t="s">
        <v>77</v>
      </c>
      <c r="B3248" t="s">
        <v>137</v>
      </c>
      <c r="C3248" t="s">
        <v>8776</v>
      </c>
      <c r="D3248" t="s">
        <v>122</v>
      </c>
      <c r="E3248">
        <v>15</v>
      </c>
      <c r="F3248" s="124">
        <v>46133.555555555555</v>
      </c>
      <c r="G3248" s="124">
        <v>46133.565972222219</v>
      </c>
    </row>
    <row r="3249" spans="1:7" x14ac:dyDescent="0.25">
      <c r="A3249" t="s">
        <v>77</v>
      </c>
      <c r="B3249" t="s">
        <v>125</v>
      </c>
      <c r="D3249" t="s">
        <v>122</v>
      </c>
      <c r="E3249">
        <v>55</v>
      </c>
      <c r="F3249" s="124">
        <v>46133.565972222219</v>
      </c>
      <c r="G3249" s="124">
        <v>46133.604166666664</v>
      </c>
    </row>
    <row r="3250" spans="1:7" x14ac:dyDescent="0.25">
      <c r="A3250" t="s">
        <v>77</v>
      </c>
      <c r="B3250" t="s">
        <v>134</v>
      </c>
      <c r="D3250" t="s">
        <v>122</v>
      </c>
      <c r="E3250">
        <v>15</v>
      </c>
      <c r="F3250" s="124">
        <v>46133.604166666664</v>
      </c>
      <c r="G3250" s="124">
        <v>46133.614583333336</v>
      </c>
    </row>
    <row r="3251" spans="1:7" x14ac:dyDescent="0.25">
      <c r="A3251" t="s">
        <v>77</v>
      </c>
      <c r="B3251" t="s">
        <v>125</v>
      </c>
      <c r="D3251" t="s">
        <v>122</v>
      </c>
      <c r="E3251">
        <v>105</v>
      </c>
      <c r="F3251" s="124">
        <v>46133.614583333336</v>
      </c>
      <c r="G3251" s="124">
        <v>46133.6875</v>
      </c>
    </row>
    <row r="3252" spans="1:7" x14ac:dyDescent="0.25">
      <c r="A3252" t="s">
        <v>77</v>
      </c>
      <c r="B3252" t="s">
        <v>123</v>
      </c>
      <c r="D3252" t="s">
        <v>124</v>
      </c>
      <c r="E3252">
        <v>60</v>
      </c>
      <c r="F3252" s="124">
        <v>46133.6875</v>
      </c>
      <c r="G3252" s="124">
        <v>46133.729166666664</v>
      </c>
    </row>
    <row r="3253" spans="1:7" x14ac:dyDescent="0.25">
      <c r="A3253" t="s">
        <v>77</v>
      </c>
      <c r="B3253" t="s">
        <v>153</v>
      </c>
      <c r="C3253" t="s">
        <v>8777</v>
      </c>
      <c r="D3253" t="s">
        <v>124</v>
      </c>
      <c r="E3253">
        <v>8</v>
      </c>
      <c r="F3253" s="124">
        <v>46134.333333333336</v>
      </c>
      <c r="G3253" s="124">
        <v>46134.338888888888</v>
      </c>
    </row>
    <row r="3254" spans="1:7" x14ac:dyDescent="0.25">
      <c r="A3254" t="s">
        <v>77</v>
      </c>
      <c r="B3254" t="s">
        <v>125</v>
      </c>
      <c r="D3254" t="s">
        <v>122</v>
      </c>
      <c r="E3254">
        <v>97</v>
      </c>
      <c r="F3254" s="124">
        <v>46134.338888888888</v>
      </c>
      <c r="G3254" s="124">
        <v>46134.40625</v>
      </c>
    </row>
    <row r="3255" spans="1:7" x14ac:dyDescent="0.25">
      <c r="A3255" t="s">
        <v>77</v>
      </c>
      <c r="B3255" t="s">
        <v>134</v>
      </c>
      <c r="D3255" t="s">
        <v>122</v>
      </c>
      <c r="E3255">
        <v>15</v>
      </c>
      <c r="F3255" s="124">
        <v>46134.40625</v>
      </c>
      <c r="G3255" s="124">
        <v>46134.416666666664</v>
      </c>
    </row>
    <row r="3256" spans="1:7" x14ac:dyDescent="0.25">
      <c r="A3256" t="s">
        <v>77</v>
      </c>
      <c r="B3256" t="s">
        <v>125</v>
      </c>
      <c r="D3256" t="s">
        <v>122</v>
      </c>
      <c r="E3256">
        <v>150</v>
      </c>
      <c r="F3256" s="124">
        <v>46134.416666666664</v>
      </c>
      <c r="G3256" s="124">
        <v>46134.520833333336</v>
      </c>
    </row>
    <row r="3257" spans="1:7" x14ac:dyDescent="0.25">
      <c r="A3257" t="s">
        <v>77</v>
      </c>
      <c r="B3257" t="s">
        <v>126</v>
      </c>
      <c r="D3257" t="s">
        <v>124</v>
      </c>
      <c r="E3257">
        <v>30</v>
      </c>
      <c r="F3257" s="124">
        <v>46134.520833333336</v>
      </c>
      <c r="G3257" s="124">
        <v>46134.541666666664</v>
      </c>
    </row>
    <row r="3258" spans="1:7" x14ac:dyDescent="0.25">
      <c r="A3258" t="s">
        <v>77</v>
      </c>
      <c r="B3258" t="s">
        <v>125</v>
      </c>
      <c r="D3258" t="s">
        <v>122</v>
      </c>
      <c r="E3258">
        <v>75</v>
      </c>
      <c r="F3258" s="124">
        <v>46134.541666666664</v>
      </c>
      <c r="G3258" s="124">
        <v>46134.59375</v>
      </c>
    </row>
    <row r="3259" spans="1:7" x14ac:dyDescent="0.25">
      <c r="A3259" t="s">
        <v>77</v>
      </c>
      <c r="B3259" t="s">
        <v>134</v>
      </c>
      <c r="D3259" t="s">
        <v>122</v>
      </c>
      <c r="E3259">
        <v>15</v>
      </c>
      <c r="F3259" s="124">
        <v>46134.59375</v>
      </c>
      <c r="G3259" s="124">
        <v>46134.604166666664</v>
      </c>
    </row>
    <row r="3260" spans="1:7" x14ac:dyDescent="0.25">
      <c r="A3260" t="s">
        <v>77</v>
      </c>
      <c r="B3260" t="s">
        <v>125</v>
      </c>
      <c r="D3260" t="s">
        <v>122</v>
      </c>
      <c r="E3260">
        <v>120</v>
      </c>
      <c r="F3260" s="124">
        <v>46134.604166666664</v>
      </c>
      <c r="G3260" s="124">
        <v>46134.6875</v>
      </c>
    </row>
    <row r="3261" spans="1:7" x14ac:dyDescent="0.25">
      <c r="A3261" t="s">
        <v>77</v>
      </c>
      <c r="B3261" t="s">
        <v>123</v>
      </c>
      <c r="D3261" t="s">
        <v>124</v>
      </c>
      <c r="E3261">
        <v>60</v>
      </c>
      <c r="F3261" s="124">
        <v>46134.6875</v>
      </c>
      <c r="G3261" s="124">
        <v>46134.729166666664</v>
      </c>
    </row>
    <row r="3262" spans="1:7" x14ac:dyDescent="0.25">
      <c r="A3262" t="s">
        <v>77</v>
      </c>
      <c r="B3262" t="s">
        <v>125</v>
      </c>
      <c r="D3262" t="s">
        <v>122</v>
      </c>
      <c r="E3262">
        <v>37</v>
      </c>
      <c r="F3262" s="124">
        <v>46135.333333333336</v>
      </c>
      <c r="G3262" s="124">
        <v>46135.359027777777</v>
      </c>
    </row>
    <row r="3263" spans="1:7" x14ac:dyDescent="0.25">
      <c r="A3263" t="s">
        <v>77</v>
      </c>
      <c r="B3263" t="s">
        <v>154</v>
      </c>
      <c r="C3263" t="s">
        <v>8778</v>
      </c>
      <c r="D3263" t="s">
        <v>122</v>
      </c>
      <c r="E3263">
        <v>8</v>
      </c>
      <c r="F3263" s="124">
        <v>46135.359027777777</v>
      </c>
      <c r="G3263" s="124">
        <v>46135.364583333336</v>
      </c>
    </row>
    <row r="3264" spans="1:7" x14ac:dyDescent="0.25">
      <c r="A3264" t="s">
        <v>77</v>
      </c>
      <c r="B3264" t="s">
        <v>125</v>
      </c>
      <c r="D3264" t="s">
        <v>122</v>
      </c>
      <c r="E3264">
        <v>75</v>
      </c>
      <c r="F3264" s="124">
        <v>46135.364583333336</v>
      </c>
      <c r="G3264" s="124">
        <v>46135.416666666664</v>
      </c>
    </row>
    <row r="3265" spans="1:7" x14ac:dyDescent="0.25">
      <c r="A3265" t="s">
        <v>77</v>
      </c>
      <c r="B3265" t="s">
        <v>134</v>
      </c>
      <c r="D3265" t="s">
        <v>122</v>
      </c>
      <c r="E3265">
        <v>15</v>
      </c>
      <c r="F3265" s="124">
        <v>46135.416666666664</v>
      </c>
      <c r="G3265" s="124">
        <v>46135.427083333336</v>
      </c>
    </row>
    <row r="3266" spans="1:7" x14ac:dyDescent="0.25">
      <c r="A3266" t="s">
        <v>77</v>
      </c>
      <c r="B3266" t="s">
        <v>125</v>
      </c>
      <c r="D3266" t="s">
        <v>122</v>
      </c>
      <c r="E3266">
        <v>150</v>
      </c>
      <c r="F3266" s="124">
        <v>46135.427083333336</v>
      </c>
      <c r="G3266" s="124">
        <v>46135.53125</v>
      </c>
    </row>
    <row r="3267" spans="1:7" x14ac:dyDescent="0.25">
      <c r="A3267" t="s">
        <v>77</v>
      </c>
      <c r="B3267" t="s">
        <v>126</v>
      </c>
      <c r="D3267" t="s">
        <v>124</v>
      </c>
      <c r="E3267">
        <v>30</v>
      </c>
      <c r="F3267" s="124">
        <v>46135.53125</v>
      </c>
      <c r="G3267" s="124">
        <v>46135.552083333336</v>
      </c>
    </row>
    <row r="3268" spans="1:7" x14ac:dyDescent="0.25">
      <c r="A3268" t="s">
        <v>77</v>
      </c>
      <c r="B3268" t="s">
        <v>125</v>
      </c>
      <c r="D3268" t="s">
        <v>122</v>
      </c>
      <c r="E3268">
        <v>90</v>
      </c>
      <c r="F3268" s="124">
        <v>46135.552083333336</v>
      </c>
      <c r="G3268" s="124">
        <v>46135.614583333336</v>
      </c>
    </row>
    <row r="3269" spans="1:7" x14ac:dyDescent="0.25">
      <c r="A3269" t="s">
        <v>77</v>
      </c>
      <c r="B3269" t="s">
        <v>134</v>
      </c>
      <c r="D3269" t="s">
        <v>122</v>
      </c>
      <c r="E3269">
        <v>15</v>
      </c>
      <c r="F3269" s="124">
        <v>46135.614583333336</v>
      </c>
      <c r="G3269" s="124">
        <v>46135.625</v>
      </c>
    </row>
    <row r="3270" spans="1:7" x14ac:dyDescent="0.25">
      <c r="A3270" t="s">
        <v>77</v>
      </c>
      <c r="B3270" t="s">
        <v>125</v>
      </c>
      <c r="D3270" t="s">
        <v>122</v>
      </c>
      <c r="E3270">
        <v>90</v>
      </c>
      <c r="F3270" s="124">
        <v>46135.625</v>
      </c>
      <c r="G3270" s="124">
        <v>46135.6875</v>
      </c>
    </row>
    <row r="3271" spans="1:7" x14ac:dyDescent="0.25">
      <c r="A3271" t="s">
        <v>77</v>
      </c>
      <c r="B3271" t="s">
        <v>123</v>
      </c>
      <c r="D3271" t="s">
        <v>124</v>
      </c>
      <c r="E3271">
        <v>60</v>
      </c>
      <c r="F3271" s="124">
        <v>46135.6875</v>
      </c>
      <c r="G3271" s="124">
        <v>46135.729166666664</v>
      </c>
    </row>
    <row r="3272" spans="1:7" x14ac:dyDescent="0.25">
      <c r="A3272" t="s">
        <v>77</v>
      </c>
      <c r="B3272" t="s">
        <v>125</v>
      </c>
      <c r="D3272" t="s">
        <v>122</v>
      </c>
      <c r="E3272">
        <v>120</v>
      </c>
      <c r="F3272" s="124">
        <v>46136.333333333336</v>
      </c>
      <c r="G3272" s="124">
        <v>46136.416666666664</v>
      </c>
    </row>
    <row r="3273" spans="1:7" x14ac:dyDescent="0.25">
      <c r="A3273" t="s">
        <v>77</v>
      </c>
      <c r="B3273" t="s">
        <v>134</v>
      </c>
      <c r="D3273" t="s">
        <v>122</v>
      </c>
      <c r="E3273">
        <v>15</v>
      </c>
      <c r="F3273" s="124">
        <v>46136.416666666664</v>
      </c>
      <c r="G3273" s="124">
        <v>46136.427083333336</v>
      </c>
    </row>
    <row r="3274" spans="1:7" x14ac:dyDescent="0.25">
      <c r="A3274" t="s">
        <v>77</v>
      </c>
      <c r="B3274" t="s">
        <v>125</v>
      </c>
      <c r="D3274" t="s">
        <v>122</v>
      </c>
      <c r="E3274">
        <v>105</v>
      </c>
      <c r="F3274" s="124">
        <v>46136.427083333336</v>
      </c>
      <c r="G3274" s="124">
        <v>46136.5</v>
      </c>
    </row>
    <row r="3275" spans="1:7" x14ac:dyDescent="0.25">
      <c r="A3275" t="s">
        <v>77</v>
      </c>
      <c r="B3275" t="s">
        <v>126</v>
      </c>
      <c r="D3275" t="s">
        <v>124</v>
      </c>
      <c r="E3275">
        <v>30</v>
      </c>
      <c r="F3275" s="124">
        <v>46136.5</v>
      </c>
      <c r="G3275" s="124">
        <v>46136.520833333336</v>
      </c>
    </row>
    <row r="3276" spans="1:7" x14ac:dyDescent="0.25">
      <c r="A3276" t="s">
        <v>77</v>
      </c>
      <c r="B3276" t="s">
        <v>142</v>
      </c>
      <c r="C3276" t="s">
        <v>143</v>
      </c>
      <c r="D3276" t="s">
        <v>122</v>
      </c>
      <c r="E3276">
        <v>30</v>
      </c>
      <c r="F3276" s="124">
        <v>46136.520833333336</v>
      </c>
      <c r="G3276" s="124">
        <v>46136.541666666664</v>
      </c>
    </row>
    <row r="3277" spans="1:7" x14ac:dyDescent="0.25">
      <c r="A3277" t="s">
        <v>77</v>
      </c>
      <c r="B3277" t="s">
        <v>125</v>
      </c>
      <c r="D3277" t="s">
        <v>122</v>
      </c>
      <c r="E3277">
        <v>120</v>
      </c>
      <c r="F3277" s="124">
        <v>46136.541666666664</v>
      </c>
      <c r="G3277" s="124">
        <v>46136.625</v>
      </c>
    </row>
    <row r="3278" spans="1:7" x14ac:dyDescent="0.25">
      <c r="A3278" t="s">
        <v>77</v>
      </c>
      <c r="B3278" t="s">
        <v>134</v>
      </c>
      <c r="D3278" t="s">
        <v>122</v>
      </c>
      <c r="E3278">
        <v>15</v>
      </c>
      <c r="F3278" s="124">
        <v>46136.625</v>
      </c>
      <c r="G3278" s="124">
        <v>46136.635416666664</v>
      </c>
    </row>
    <row r="3279" spans="1:7" x14ac:dyDescent="0.25">
      <c r="A3279" t="s">
        <v>77</v>
      </c>
      <c r="B3279" t="s">
        <v>125</v>
      </c>
      <c r="D3279" t="s">
        <v>122</v>
      </c>
      <c r="E3279">
        <v>75</v>
      </c>
      <c r="F3279" s="124">
        <v>46136.635416666664</v>
      </c>
      <c r="G3279" s="124">
        <v>46136.6875</v>
      </c>
    </row>
    <row r="3280" spans="1:7" x14ac:dyDescent="0.25">
      <c r="A3280" t="s">
        <v>77</v>
      </c>
      <c r="B3280" t="s">
        <v>123</v>
      </c>
      <c r="D3280" t="s">
        <v>124</v>
      </c>
      <c r="E3280">
        <v>60</v>
      </c>
      <c r="F3280" s="124">
        <v>46136.6875</v>
      </c>
      <c r="G3280" s="124">
        <v>46136.729166666664</v>
      </c>
    </row>
    <row r="3281" spans="1:7" x14ac:dyDescent="0.25">
      <c r="A3281" t="s">
        <v>77</v>
      </c>
      <c r="B3281" t="s">
        <v>125</v>
      </c>
      <c r="D3281" t="s">
        <v>122</v>
      </c>
      <c r="E3281">
        <v>135</v>
      </c>
      <c r="F3281" s="124">
        <v>46139.333333333336</v>
      </c>
      <c r="G3281" s="124">
        <v>46139.427083333336</v>
      </c>
    </row>
    <row r="3282" spans="1:7" x14ac:dyDescent="0.25">
      <c r="A3282" t="s">
        <v>77</v>
      </c>
      <c r="B3282" t="s">
        <v>134</v>
      </c>
      <c r="D3282" t="s">
        <v>122</v>
      </c>
      <c r="E3282">
        <v>15</v>
      </c>
      <c r="F3282" s="124">
        <v>46139.427083333336</v>
      </c>
      <c r="G3282" s="124">
        <v>46139.4375</v>
      </c>
    </row>
    <row r="3283" spans="1:7" x14ac:dyDescent="0.25">
      <c r="A3283" t="s">
        <v>77</v>
      </c>
      <c r="B3283" t="s">
        <v>125</v>
      </c>
      <c r="D3283" t="s">
        <v>122</v>
      </c>
      <c r="E3283">
        <v>90</v>
      </c>
      <c r="F3283" s="124">
        <v>46139.4375</v>
      </c>
      <c r="G3283" s="124">
        <v>46139.5</v>
      </c>
    </row>
    <row r="3284" spans="1:7" x14ac:dyDescent="0.25">
      <c r="A3284" t="s">
        <v>77</v>
      </c>
      <c r="B3284" t="s">
        <v>126</v>
      </c>
      <c r="D3284" t="s">
        <v>124</v>
      </c>
      <c r="E3284">
        <v>30</v>
      </c>
      <c r="F3284" s="124">
        <v>46139.5</v>
      </c>
      <c r="G3284" s="124">
        <v>46139.520833333336</v>
      </c>
    </row>
    <row r="3285" spans="1:7" x14ac:dyDescent="0.25">
      <c r="A3285" t="s">
        <v>77</v>
      </c>
      <c r="B3285" t="s">
        <v>125</v>
      </c>
      <c r="D3285" t="s">
        <v>122</v>
      </c>
      <c r="E3285">
        <v>120</v>
      </c>
      <c r="F3285" s="124">
        <v>46139.520833333336</v>
      </c>
      <c r="G3285" s="124">
        <v>46139.604166666664</v>
      </c>
    </row>
    <row r="3286" spans="1:7" x14ac:dyDescent="0.25">
      <c r="A3286" t="s">
        <v>77</v>
      </c>
      <c r="B3286" t="s">
        <v>134</v>
      </c>
      <c r="D3286" t="s">
        <v>122</v>
      </c>
      <c r="E3286">
        <v>15</v>
      </c>
      <c r="F3286" s="124">
        <v>46139.604166666664</v>
      </c>
      <c r="G3286" s="124">
        <v>46139.614583333336</v>
      </c>
    </row>
    <row r="3287" spans="1:7" x14ac:dyDescent="0.25">
      <c r="A3287" t="s">
        <v>77</v>
      </c>
      <c r="B3287" t="s">
        <v>125</v>
      </c>
      <c r="D3287" t="s">
        <v>122</v>
      </c>
      <c r="E3287">
        <v>105</v>
      </c>
      <c r="F3287" s="124">
        <v>46139.614583333336</v>
      </c>
      <c r="G3287" s="124">
        <v>46139.6875</v>
      </c>
    </row>
    <row r="3288" spans="1:7" x14ac:dyDescent="0.25">
      <c r="A3288" t="s">
        <v>77</v>
      </c>
      <c r="B3288" t="s">
        <v>123</v>
      </c>
      <c r="D3288" t="s">
        <v>124</v>
      </c>
      <c r="E3288">
        <v>60</v>
      </c>
      <c r="F3288" s="124">
        <v>46139.6875</v>
      </c>
      <c r="G3288" s="124">
        <v>46139.729166666664</v>
      </c>
    </row>
    <row r="3289" spans="1:7" x14ac:dyDescent="0.25">
      <c r="A3289" t="s">
        <v>77</v>
      </c>
      <c r="B3289" t="s">
        <v>125</v>
      </c>
      <c r="D3289" t="s">
        <v>122</v>
      </c>
      <c r="E3289">
        <v>105</v>
      </c>
      <c r="F3289" s="124">
        <v>46140.333333333336</v>
      </c>
      <c r="G3289" s="124">
        <v>46140.40625</v>
      </c>
    </row>
    <row r="3290" spans="1:7" x14ac:dyDescent="0.25">
      <c r="A3290" t="s">
        <v>77</v>
      </c>
      <c r="B3290" t="s">
        <v>134</v>
      </c>
      <c r="D3290" t="s">
        <v>122</v>
      </c>
      <c r="E3290">
        <v>15</v>
      </c>
      <c r="F3290" s="124">
        <v>46140.40625</v>
      </c>
      <c r="G3290" s="124">
        <v>46140.416666666664</v>
      </c>
    </row>
    <row r="3291" spans="1:7" x14ac:dyDescent="0.25">
      <c r="A3291" t="s">
        <v>77</v>
      </c>
      <c r="B3291" t="s">
        <v>125</v>
      </c>
      <c r="D3291" t="s">
        <v>122</v>
      </c>
      <c r="E3291">
        <v>120</v>
      </c>
      <c r="F3291" s="124">
        <v>46140.416666666664</v>
      </c>
      <c r="G3291" s="124">
        <v>46140.5</v>
      </c>
    </row>
    <row r="3292" spans="1:7" x14ac:dyDescent="0.25">
      <c r="A3292" t="s">
        <v>77</v>
      </c>
      <c r="B3292" t="s">
        <v>126</v>
      </c>
      <c r="D3292" t="s">
        <v>124</v>
      </c>
      <c r="E3292">
        <v>30</v>
      </c>
      <c r="F3292" s="124">
        <v>46140.5</v>
      </c>
      <c r="G3292" s="124">
        <v>46140.520833333336</v>
      </c>
    </row>
    <row r="3293" spans="1:7" x14ac:dyDescent="0.25">
      <c r="A3293" t="s">
        <v>77</v>
      </c>
      <c r="B3293" t="s">
        <v>125</v>
      </c>
      <c r="D3293" t="s">
        <v>122</v>
      </c>
      <c r="E3293">
        <v>150</v>
      </c>
      <c r="F3293" s="124">
        <v>46140.520833333336</v>
      </c>
      <c r="G3293" s="124">
        <v>46140.625</v>
      </c>
    </row>
    <row r="3294" spans="1:7" x14ac:dyDescent="0.25">
      <c r="A3294" t="s">
        <v>77</v>
      </c>
      <c r="B3294" t="s">
        <v>134</v>
      </c>
      <c r="D3294" t="s">
        <v>122</v>
      </c>
      <c r="E3294">
        <v>15</v>
      </c>
      <c r="F3294" s="124">
        <v>46140.625</v>
      </c>
      <c r="G3294" s="124">
        <v>46140.635416666664</v>
      </c>
    </row>
    <row r="3295" spans="1:7" x14ac:dyDescent="0.25">
      <c r="A3295" t="s">
        <v>77</v>
      </c>
      <c r="B3295" t="s">
        <v>125</v>
      </c>
      <c r="D3295" t="s">
        <v>122</v>
      </c>
      <c r="E3295">
        <v>75</v>
      </c>
      <c r="F3295" s="124">
        <v>46140.635416666664</v>
      </c>
      <c r="G3295" s="124">
        <v>46140.6875</v>
      </c>
    </row>
    <row r="3296" spans="1:7" x14ac:dyDescent="0.25">
      <c r="A3296" t="s">
        <v>77</v>
      </c>
      <c r="B3296" t="s">
        <v>123</v>
      </c>
      <c r="D3296" t="s">
        <v>124</v>
      </c>
      <c r="E3296">
        <v>60</v>
      </c>
      <c r="F3296" s="124">
        <v>46140.6875</v>
      </c>
      <c r="G3296" s="124">
        <v>46140.729166666664</v>
      </c>
    </row>
    <row r="3297" spans="1:7" x14ac:dyDescent="0.25">
      <c r="A3297" t="s">
        <v>77</v>
      </c>
      <c r="B3297" t="s">
        <v>150</v>
      </c>
      <c r="D3297" t="s">
        <v>122</v>
      </c>
      <c r="E3297">
        <v>120</v>
      </c>
      <c r="F3297" s="124">
        <v>46141.416666666664</v>
      </c>
      <c r="G3297" s="124">
        <v>46141.5</v>
      </c>
    </row>
    <row r="3298" spans="1:7" x14ac:dyDescent="0.25">
      <c r="A3298" t="s">
        <v>77</v>
      </c>
      <c r="B3298" t="s">
        <v>134</v>
      </c>
      <c r="D3298" t="s">
        <v>122</v>
      </c>
      <c r="E3298">
        <v>15</v>
      </c>
      <c r="F3298" s="124">
        <v>46141.5</v>
      </c>
      <c r="G3298" s="124">
        <v>46141.510416666664</v>
      </c>
    </row>
    <row r="3299" spans="1:7" x14ac:dyDescent="0.25">
      <c r="A3299" t="s">
        <v>77</v>
      </c>
      <c r="B3299" t="s">
        <v>150</v>
      </c>
      <c r="D3299" t="s">
        <v>122</v>
      </c>
      <c r="E3299">
        <v>105</v>
      </c>
      <c r="F3299" s="124">
        <v>46141.510416666664</v>
      </c>
      <c r="G3299" s="124">
        <v>46141.583333333336</v>
      </c>
    </row>
    <row r="3300" spans="1:7" x14ac:dyDescent="0.25">
      <c r="A3300" t="s">
        <v>77</v>
      </c>
      <c r="B3300" t="s">
        <v>126</v>
      </c>
      <c r="D3300" t="s">
        <v>124</v>
      </c>
      <c r="E3300">
        <v>30</v>
      </c>
      <c r="F3300" s="124">
        <v>46141.583333333336</v>
      </c>
      <c r="G3300" s="124">
        <v>46141.604166666664</v>
      </c>
    </row>
    <row r="3301" spans="1:7" x14ac:dyDescent="0.25">
      <c r="A3301" t="s">
        <v>77</v>
      </c>
      <c r="B3301" t="s">
        <v>150</v>
      </c>
      <c r="D3301" t="s">
        <v>122</v>
      </c>
      <c r="E3301">
        <v>90</v>
      </c>
      <c r="F3301" s="124">
        <v>46141.604166666664</v>
      </c>
      <c r="G3301" s="124">
        <v>46141.666666666664</v>
      </c>
    </row>
    <row r="3302" spans="1:7" x14ac:dyDescent="0.25">
      <c r="A3302" t="s">
        <v>77</v>
      </c>
      <c r="B3302" t="s">
        <v>134</v>
      </c>
      <c r="D3302" t="s">
        <v>122</v>
      </c>
      <c r="E3302">
        <v>15</v>
      </c>
      <c r="F3302" s="124">
        <v>46141.666666666664</v>
      </c>
      <c r="G3302" s="124">
        <v>46141.677083333336</v>
      </c>
    </row>
    <row r="3303" spans="1:7" x14ac:dyDescent="0.25">
      <c r="A3303" t="s">
        <v>77</v>
      </c>
      <c r="B3303" t="s">
        <v>150</v>
      </c>
      <c r="D3303" t="s">
        <v>122</v>
      </c>
      <c r="E3303">
        <v>105</v>
      </c>
      <c r="F3303" s="124">
        <v>46141.677083333336</v>
      </c>
      <c r="G3303" s="124">
        <v>46141.75</v>
      </c>
    </row>
    <row r="3304" spans="1:7" x14ac:dyDescent="0.25">
      <c r="A3304" t="s">
        <v>77</v>
      </c>
      <c r="B3304" t="s">
        <v>123</v>
      </c>
      <c r="D3304" t="s">
        <v>124</v>
      </c>
      <c r="E3304">
        <v>60</v>
      </c>
      <c r="F3304" s="124">
        <v>46141.75</v>
      </c>
      <c r="G3304" s="124">
        <v>46141.791666666664</v>
      </c>
    </row>
    <row r="3305" spans="1:7" x14ac:dyDescent="0.25">
      <c r="A3305" t="s">
        <v>77</v>
      </c>
      <c r="B3305" t="s">
        <v>150</v>
      </c>
      <c r="D3305" t="s">
        <v>122</v>
      </c>
      <c r="E3305">
        <v>120</v>
      </c>
      <c r="F3305" s="124">
        <v>46142.416666666664</v>
      </c>
      <c r="G3305" s="124">
        <v>46142.5</v>
      </c>
    </row>
    <row r="3306" spans="1:7" x14ac:dyDescent="0.25">
      <c r="A3306" t="s">
        <v>77</v>
      </c>
      <c r="B3306" t="s">
        <v>134</v>
      </c>
      <c r="D3306" t="s">
        <v>122</v>
      </c>
      <c r="E3306">
        <v>15</v>
      </c>
      <c r="F3306" s="124">
        <v>46142.5</v>
      </c>
      <c r="G3306" s="124">
        <v>46142.510416666664</v>
      </c>
    </row>
    <row r="3307" spans="1:7" x14ac:dyDescent="0.25">
      <c r="A3307" t="s">
        <v>77</v>
      </c>
      <c r="B3307" t="s">
        <v>150</v>
      </c>
      <c r="D3307" t="s">
        <v>122</v>
      </c>
      <c r="E3307">
        <v>105</v>
      </c>
      <c r="F3307" s="124">
        <v>46142.510416666664</v>
      </c>
      <c r="G3307" s="124">
        <v>46142.583333333336</v>
      </c>
    </row>
    <row r="3308" spans="1:7" x14ac:dyDescent="0.25">
      <c r="A3308" t="s">
        <v>77</v>
      </c>
      <c r="B3308" t="s">
        <v>126</v>
      </c>
      <c r="D3308" t="s">
        <v>124</v>
      </c>
      <c r="E3308">
        <v>30</v>
      </c>
      <c r="F3308" s="124">
        <v>46142.583333333336</v>
      </c>
      <c r="G3308" s="124">
        <v>46142.604166666664</v>
      </c>
    </row>
    <row r="3309" spans="1:7" x14ac:dyDescent="0.25">
      <c r="A3309" t="s">
        <v>77</v>
      </c>
      <c r="B3309" t="s">
        <v>150</v>
      </c>
      <c r="D3309" t="s">
        <v>122</v>
      </c>
      <c r="E3309">
        <v>90</v>
      </c>
      <c r="F3309" s="124">
        <v>46142.604166666664</v>
      </c>
      <c r="G3309" s="124">
        <v>46142.666666666664</v>
      </c>
    </row>
    <row r="3310" spans="1:7" x14ac:dyDescent="0.25">
      <c r="A3310" t="s">
        <v>77</v>
      </c>
      <c r="B3310" t="s">
        <v>134</v>
      </c>
      <c r="D3310" t="s">
        <v>122</v>
      </c>
      <c r="E3310">
        <v>15</v>
      </c>
      <c r="F3310" s="124">
        <v>46142.666666666664</v>
      </c>
      <c r="G3310" s="124">
        <v>46142.677083333336</v>
      </c>
    </row>
    <row r="3311" spans="1:7" x14ac:dyDescent="0.25">
      <c r="A3311" t="s">
        <v>77</v>
      </c>
      <c r="B3311" t="s">
        <v>150</v>
      </c>
      <c r="D3311" t="s">
        <v>122</v>
      </c>
      <c r="E3311">
        <v>105</v>
      </c>
      <c r="F3311" s="124">
        <v>46142.677083333336</v>
      </c>
      <c r="G3311" s="124">
        <v>46142.75</v>
      </c>
    </row>
    <row r="3312" spans="1:7" x14ac:dyDescent="0.25">
      <c r="A3312" t="s">
        <v>77</v>
      </c>
      <c r="B3312" t="s">
        <v>123</v>
      </c>
      <c r="D3312" t="s">
        <v>124</v>
      </c>
      <c r="E3312">
        <v>60</v>
      </c>
      <c r="F3312" s="124">
        <v>46142.75</v>
      </c>
      <c r="G3312" s="124">
        <v>46142.791666666664</v>
      </c>
    </row>
    <row r="3313" spans="1:7" x14ac:dyDescent="0.25">
      <c r="A3313" t="s">
        <v>81</v>
      </c>
      <c r="B3313" t="s">
        <v>125</v>
      </c>
      <c r="D3313" t="s">
        <v>122</v>
      </c>
      <c r="E3313">
        <v>75</v>
      </c>
      <c r="F3313" s="124">
        <v>46113.333333333336</v>
      </c>
      <c r="G3313" s="124">
        <v>46113.385416666664</v>
      </c>
    </row>
    <row r="3314" spans="1:7" x14ac:dyDescent="0.25">
      <c r="A3314" t="s">
        <v>81</v>
      </c>
      <c r="B3314" t="s">
        <v>134</v>
      </c>
      <c r="D3314" t="s">
        <v>122</v>
      </c>
      <c r="E3314">
        <v>15</v>
      </c>
      <c r="F3314" s="124">
        <v>46113.385416666664</v>
      </c>
      <c r="G3314" s="124">
        <v>46113.395833333336</v>
      </c>
    </row>
    <row r="3315" spans="1:7" x14ac:dyDescent="0.25">
      <c r="A3315" t="s">
        <v>81</v>
      </c>
      <c r="B3315" t="s">
        <v>125</v>
      </c>
      <c r="D3315" t="s">
        <v>122</v>
      </c>
      <c r="E3315">
        <v>165</v>
      </c>
      <c r="F3315" s="124">
        <v>46113.395833333336</v>
      </c>
      <c r="G3315" s="124">
        <v>46113.510416666664</v>
      </c>
    </row>
    <row r="3316" spans="1:7" x14ac:dyDescent="0.25">
      <c r="A3316" t="s">
        <v>81</v>
      </c>
      <c r="B3316" t="s">
        <v>126</v>
      </c>
      <c r="D3316" t="s">
        <v>124</v>
      </c>
      <c r="E3316">
        <v>30</v>
      </c>
      <c r="F3316" s="124">
        <v>46113.510416666664</v>
      </c>
      <c r="G3316" s="124">
        <v>46113.53125</v>
      </c>
    </row>
    <row r="3317" spans="1:7" x14ac:dyDescent="0.25">
      <c r="A3317" t="s">
        <v>81</v>
      </c>
      <c r="B3317" t="s">
        <v>125</v>
      </c>
      <c r="D3317" t="s">
        <v>122</v>
      </c>
      <c r="E3317">
        <v>135</v>
      </c>
      <c r="F3317" s="124">
        <v>46113.53125</v>
      </c>
      <c r="G3317" s="124">
        <v>46113.625</v>
      </c>
    </row>
    <row r="3318" spans="1:7" x14ac:dyDescent="0.25">
      <c r="A3318" t="s">
        <v>81</v>
      </c>
      <c r="B3318" t="s">
        <v>134</v>
      </c>
      <c r="D3318" t="s">
        <v>122</v>
      </c>
      <c r="E3318">
        <v>15</v>
      </c>
      <c r="F3318" s="124">
        <v>46113.625</v>
      </c>
      <c r="G3318" s="124">
        <v>46113.635416666664</v>
      </c>
    </row>
    <row r="3319" spans="1:7" x14ac:dyDescent="0.25">
      <c r="A3319" t="s">
        <v>81</v>
      </c>
      <c r="B3319" t="s">
        <v>125</v>
      </c>
      <c r="D3319" t="s">
        <v>122</v>
      </c>
      <c r="E3319">
        <v>75</v>
      </c>
      <c r="F3319" s="124">
        <v>46113.635416666664</v>
      </c>
      <c r="G3319" s="124">
        <v>46113.6875</v>
      </c>
    </row>
    <row r="3320" spans="1:7" x14ac:dyDescent="0.25">
      <c r="A3320" t="s">
        <v>81</v>
      </c>
      <c r="B3320" t="s">
        <v>123</v>
      </c>
      <c r="D3320" t="s">
        <v>124</v>
      </c>
      <c r="E3320">
        <v>60</v>
      </c>
      <c r="F3320" s="124">
        <v>46113.6875</v>
      </c>
      <c r="G3320" s="124">
        <v>46113.729166666664</v>
      </c>
    </row>
    <row r="3321" spans="1:7" x14ac:dyDescent="0.25">
      <c r="A3321" t="s">
        <v>81</v>
      </c>
      <c r="B3321" t="s">
        <v>125</v>
      </c>
      <c r="D3321" t="s">
        <v>122</v>
      </c>
      <c r="E3321">
        <v>120</v>
      </c>
      <c r="F3321" s="124">
        <v>46114.333333333336</v>
      </c>
      <c r="G3321" s="124">
        <v>46114.416666666664</v>
      </c>
    </row>
    <row r="3322" spans="1:7" x14ac:dyDescent="0.25">
      <c r="A3322" t="s">
        <v>81</v>
      </c>
      <c r="B3322" t="s">
        <v>134</v>
      </c>
      <c r="D3322" t="s">
        <v>122</v>
      </c>
      <c r="E3322">
        <v>15</v>
      </c>
      <c r="F3322" s="124">
        <v>46114.416666666664</v>
      </c>
      <c r="G3322" s="124">
        <v>46114.427083333336</v>
      </c>
    </row>
    <row r="3323" spans="1:7" x14ac:dyDescent="0.25">
      <c r="A3323" t="s">
        <v>81</v>
      </c>
      <c r="B3323" t="s">
        <v>125</v>
      </c>
      <c r="D3323" t="s">
        <v>122</v>
      </c>
      <c r="E3323">
        <v>45</v>
      </c>
      <c r="F3323" s="124">
        <v>46114.427083333336</v>
      </c>
      <c r="G3323" s="124">
        <v>46114.458333333336</v>
      </c>
    </row>
    <row r="3324" spans="1:7" x14ac:dyDescent="0.25">
      <c r="A3324" t="s">
        <v>81</v>
      </c>
      <c r="B3324" t="s">
        <v>142</v>
      </c>
      <c r="D3324" t="s">
        <v>122</v>
      </c>
      <c r="E3324">
        <v>15</v>
      </c>
      <c r="F3324" s="124">
        <v>46114.458333333336</v>
      </c>
      <c r="G3324" s="124">
        <v>46114.46875</v>
      </c>
    </row>
    <row r="3325" spans="1:7" x14ac:dyDescent="0.25">
      <c r="A3325" t="s">
        <v>81</v>
      </c>
      <c r="B3325" t="s">
        <v>125</v>
      </c>
      <c r="D3325" t="s">
        <v>122</v>
      </c>
      <c r="E3325">
        <v>75</v>
      </c>
      <c r="F3325" s="124">
        <v>46114.46875</v>
      </c>
      <c r="G3325" s="124">
        <v>46114.520833333336</v>
      </c>
    </row>
    <row r="3326" spans="1:7" x14ac:dyDescent="0.25">
      <c r="A3326" t="s">
        <v>81</v>
      </c>
      <c r="B3326" t="s">
        <v>126</v>
      </c>
      <c r="D3326" t="s">
        <v>124</v>
      </c>
      <c r="E3326">
        <v>30</v>
      </c>
      <c r="F3326" s="124">
        <v>46114.520833333336</v>
      </c>
      <c r="G3326" s="124">
        <v>46114.541666666664</v>
      </c>
    </row>
    <row r="3327" spans="1:7" x14ac:dyDescent="0.25">
      <c r="A3327" t="s">
        <v>81</v>
      </c>
      <c r="B3327" t="s">
        <v>125</v>
      </c>
      <c r="D3327" t="s">
        <v>122</v>
      </c>
      <c r="E3327">
        <v>30</v>
      </c>
      <c r="F3327" s="124">
        <v>46114.541666666664</v>
      </c>
      <c r="G3327" s="124">
        <v>46114.5625</v>
      </c>
    </row>
    <row r="3328" spans="1:7" x14ac:dyDescent="0.25">
      <c r="A3328" t="s">
        <v>81</v>
      </c>
      <c r="B3328" t="s">
        <v>154</v>
      </c>
      <c r="C3328" t="s">
        <v>8755</v>
      </c>
      <c r="D3328" t="s">
        <v>122</v>
      </c>
      <c r="E3328">
        <v>20</v>
      </c>
      <c r="F3328" s="124">
        <v>46114.5625</v>
      </c>
      <c r="G3328" s="124">
        <v>46114.576388888891</v>
      </c>
    </row>
    <row r="3329" spans="1:7" x14ac:dyDescent="0.25">
      <c r="A3329" t="s">
        <v>81</v>
      </c>
      <c r="B3329" t="s">
        <v>125</v>
      </c>
      <c r="D3329" t="s">
        <v>122</v>
      </c>
      <c r="E3329">
        <v>40</v>
      </c>
      <c r="F3329" s="124">
        <v>46114.576388888891</v>
      </c>
      <c r="G3329" s="124">
        <v>46114.604166666664</v>
      </c>
    </row>
    <row r="3330" spans="1:7" x14ac:dyDescent="0.25">
      <c r="A3330" t="s">
        <v>81</v>
      </c>
      <c r="B3330" t="s">
        <v>134</v>
      </c>
      <c r="D3330" t="s">
        <v>122</v>
      </c>
      <c r="E3330">
        <v>15</v>
      </c>
      <c r="F3330" s="124">
        <v>46114.604166666664</v>
      </c>
      <c r="G3330" s="124">
        <v>46114.614583333336</v>
      </c>
    </row>
    <row r="3331" spans="1:7" x14ac:dyDescent="0.25">
      <c r="A3331" t="s">
        <v>81</v>
      </c>
      <c r="B3331" t="s">
        <v>125</v>
      </c>
      <c r="D3331" t="s">
        <v>122</v>
      </c>
      <c r="E3331">
        <v>105</v>
      </c>
      <c r="F3331" s="124">
        <v>46114.614583333336</v>
      </c>
      <c r="G3331" s="124">
        <v>46114.6875</v>
      </c>
    </row>
    <row r="3332" spans="1:7" x14ac:dyDescent="0.25">
      <c r="A3332" t="s">
        <v>81</v>
      </c>
      <c r="B3332" t="s">
        <v>123</v>
      </c>
      <c r="D3332" t="s">
        <v>124</v>
      </c>
      <c r="E3332">
        <v>60</v>
      </c>
      <c r="F3332" s="124">
        <v>46114.6875</v>
      </c>
      <c r="G3332" s="124">
        <v>46114.729166666664</v>
      </c>
    </row>
    <row r="3333" spans="1:7" x14ac:dyDescent="0.25">
      <c r="A3333" t="s">
        <v>81</v>
      </c>
      <c r="B3333" t="s">
        <v>125</v>
      </c>
      <c r="D3333" t="s">
        <v>122</v>
      </c>
      <c r="E3333">
        <v>75</v>
      </c>
      <c r="F3333" s="124">
        <v>46115.333333333336</v>
      </c>
      <c r="G3333" s="124">
        <v>46115.385416666664</v>
      </c>
    </row>
    <row r="3334" spans="1:7" x14ac:dyDescent="0.25">
      <c r="A3334" t="s">
        <v>81</v>
      </c>
      <c r="B3334" t="s">
        <v>134</v>
      </c>
      <c r="D3334" t="s">
        <v>122</v>
      </c>
      <c r="E3334">
        <v>15</v>
      </c>
      <c r="F3334" s="124">
        <v>46115.385416666664</v>
      </c>
      <c r="G3334" s="124">
        <v>46115.395833333336</v>
      </c>
    </row>
    <row r="3335" spans="1:7" x14ac:dyDescent="0.25">
      <c r="A3335" t="s">
        <v>81</v>
      </c>
      <c r="B3335" t="s">
        <v>125</v>
      </c>
      <c r="D3335" t="s">
        <v>122</v>
      </c>
      <c r="E3335">
        <v>130</v>
      </c>
      <c r="F3335" s="124">
        <v>46115.395833333336</v>
      </c>
      <c r="G3335" s="124">
        <v>46115.486111111109</v>
      </c>
    </row>
    <row r="3336" spans="1:7" x14ac:dyDescent="0.25">
      <c r="A3336" t="s">
        <v>81</v>
      </c>
      <c r="B3336" t="s">
        <v>135</v>
      </c>
      <c r="D3336" t="s">
        <v>124</v>
      </c>
      <c r="E3336">
        <v>5</v>
      </c>
      <c r="F3336" s="124">
        <v>46115.486111111109</v>
      </c>
      <c r="G3336" s="124">
        <v>46115.489583333336</v>
      </c>
    </row>
    <row r="3337" spans="1:7" x14ac:dyDescent="0.25">
      <c r="A3337" t="s">
        <v>81</v>
      </c>
      <c r="B3337" t="s">
        <v>125</v>
      </c>
      <c r="D3337" t="s">
        <v>122</v>
      </c>
      <c r="E3337">
        <v>15</v>
      </c>
      <c r="F3337" s="124">
        <v>46115.489583333336</v>
      </c>
      <c r="G3337" s="124">
        <v>46115.5</v>
      </c>
    </row>
    <row r="3338" spans="1:7" x14ac:dyDescent="0.25">
      <c r="A3338" t="s">
        <v>81</v>
      </c>
      <c r="B3338" t="s">
        <v>142</v>
      </c>
      <c r="C3338" t="s">
        <v>143</v>
      </c>
      <c r="D3338" t="s">
        <v>122</v>
      </c>
      <c r="E3338">
        <v>30</v>
      </c>
      <c r="F3338" s="124">
        <v>46115.5</v>
      </c>
      <c r="G3338" s="124">
        <v>46115.520833333336</v>
      </c>
    </row>
    <row r="3339" spans="1:7" x14ac:dyDescent="0.25">
      <c r="A3339" t="s">
        <v>81</v>
      </c>
      <c r="B3339" t="s">
        <v>125</v>
      </c>
      <c r="D3339" t="s">
        <v>122</v>
      </c>
      <c r="E3339">
        <v>15</v>
      </c>
      <c r="F3339" s="124">
        <v>46115.520833333336</v>
      </c>
      <c r="G3339" s="124">
        <v>46115.53125</v>
      </c>
    </row>
    <row r="3340" spans="1:7" x14ac:dyDescent="0.25">
      <c r="A3340" t="s">
        <v>81</v>
      </c>
      <c r="B3340" t="s">
        <v>126</v>
      </c>
      <c r="D3340" t="s">
        <v>124</v>
      </c>
      <c r="E3340">
        <v>30</v>
      </c>
      <c r="F3340" s="124">
        <v>46115.53125</v>
      </c>
      <c r="G3340" s="124">
        <v>46115.552083333336</v>
      </c>
    </row>
    <row r="3341" spans="1:7" x14ac:dyDescent="0.25">
      <c r="A3341" t="s">
        <v>81</v>
      </c>
      <c r="B3341" t="s">
        <v>125</v>
      </c>
      <c r="D3341" t="s">
        <v>122</v>
      </c>
      <c r="E3341">
        <v>120</v>
      </c>
      <c r="F3341" s="124">
        <v>46115.552083333336</v>
      </c>
      <c r="G3341" s="124">
        <v>46115.635416666664</v>
      </c>
    </row>
    <row r="3342" spans="1:7" x14ac:dyDescent="0.25">
      <c r="A3342" t="s">
        <v>81</v>
      </c>
      <c r="B3342" t="s">
        <v>134</v>
      </c>
      <c r="D3342" t="s">
        <v>122</v>
      </c>
      <c r="E3342">
        <v>15</v>
      </c>
      <c r="F3342" s="124">
        <v>46115.635416666664</v>
      </c>
      <c r="G3342" s="124">
        <v>46115.645833333336</v>
      </c>
    </row>
    <row r="3343" spans="1:7" x14ac:dyDescent="0.25">
      <c r="A3343" t="s">
        <v>81</v>
      </c>
      <c r="B3343" t="s">
        <v>125</v>
      </c>
      <c r="D3343" t="s">
        <v>122</v>
      </c>
      <c r="E3343">
        <v>60</v>
      </c>
      <c r="F3343" s="124">
        <v>46115.645833333336</v>
      </c>
      <c r="G3343" s="124">
        <v>46115.6875</v>
      </c>
    </row>
    <row r="3344" spans="1:7" x14ac:dyDescent="0.25">
      <c r="A3344" t="s">
        <v>81</v>
      </c>
      <c r="B3344" t="s">
        <v>123</v>
      </c>
      <c r="D3344" t="s">
        <v>124</v>
      </c>
      <c r="E3344">
        <v>60</v>
      </c>
      <c r="F3344" s="124">
        <v>46115.6875</v>
      </c>
      <c r="G3344" s="124">
        <v>46115.729166666664</v>
      </c>
    </row>
    <row r="3345" spans="1:7" x14ac:dyDescent="0.25">
      <c r="A3345" t="s">
        <v>81</v>
      </c>
      <c r="B3345" t="s">
        <v>133</v>
      </c>
      <c r="D3345" t="s">
        <v>124</v>
      </c>
      <c r="E3345">
        <v>8</v>
      </c>
      <c r="F3345" s="124">
        <v>46118.333333333336</v>
      </c>
      <c r="G3345" s="124">
        <v>46118.338888888888</v>
      </c>
    </row>
    <row r="3346" spans="1:7" x14ac:dyDescent="0.25">
      <c r="A3346" t="s">
        <v>81</v>
      </c>
      <c r="B3346" t="s">
        <v>125</v>
      </c>
      <c r="D3346" t="s">
        <v>122</v>
      </c>
      <c r="E3346">
        <v>112</v>
      </c>
      <c r="F3346" s="124">
        <v>46118.338888888888</v>
      </c>
      <c r="G3346" s="124">
        <v>46118.416666666664</v>
      </c>
    </row>
    <row r="3347" spans="1:7" x14ac:dyDescent="0.25">
      <c r="A3347" t="s">
        <v>81</v>
      </c>
      <c r="B3347" t="s">
        <v>134</v>
      </c>
      <c r="D3347" t="s">
        <v>122</v>
      </c>
      <c r="E3347">
        <v>15</v>
      </c>
      <c r="F3347" s="124">
        <v>46118.416666666664</v>
      </c>
      <c r="G3347" s="124">
        <v>46118.427083333336</v>
      </c>
    </row>
    <row r="3348" spans="1:7" x14ac:dyDescent="0.25">
      <c r="A3348" t="s">
        <v>81</v>
      </c>
      <c r="B3348" t="s">
        <v>125</v>
      </c>
      <c r="D3348" t="s">
        <v>122</v>
      </c>
      <c r="E3348">
        <v>105</v>
      </c>
      <c r="F3348" s="124">
        <v>46118.427083333336</v>
      </c>
      <c r="G3348" s="124">
        <v>46118.5</v>
      </c>
    </row>
    <row r="3349" spans="1:7" x14ac:dyDescent="0.25">
      <c r="A3349" t="s">
        <v>81</v>
      </c>
      <c r="B3349" t="s">
        <v>126</v>
      </c>
      <c r="D3349" t="s">
        <v>124</v>
      </c>
      <c r="E3349">
        <v>30</v>
      </c>
      <c r="F3349" s="124">
        <v>46118.5</v>
      </c>
      <c r="G3349" s="124">
        <v>46118.520833333336</v>
      </c>
    </row>
    <row r="3350" spans="1:7" x14ac:dyDescent="0.25">
      <c r="A3350" t="s">
        <v>81</v>
      </c>
      <c r="B3350" t="s">
        <v>125</v>
      </c>
      <c r="D3350" t="s">
        <v>122</v>
      </c>
      <c r="E3350">
        <v>116</v>
      </c>
      <c r="F3350" s="124">
        <v>46118.520833333336</v>
      </c>
      <c r="G3350" s="124">
        <v>46118.601388888892</v>
      </c>
    </row>
    <row r="3351" spans="1:7" x14ac:dyDescent="0.25">
      <c r="A3351" t="s">
        <v>81</v>
      </c>
      <c r="B3351" t="s">
        <v>135</v>
      </c>
      <c r="D3351" t="s">
        <v>124</v>
      </c>
      <c r="E3351">
        <v>5</v>
      </c>
      <c r="F3351" s="124">
        <v>46118.601388888892</v>
      </c>
      <c r="G3351" s="124">
        <v>46118.604861111111</v>
      </c>
    </row>
    <row r="3352" spans="1:7" x14ac:dyDescent="0.25">
      <c r="A3352" t="s">
        <v>81</v>
      </c>
      <c r="B3352" t="s">
        <v>125</v>
      </c>
      <c r="D3352" t="s">
        <v>122</v>
      </c>
      <c r="E3352">
        <v>14</v>
      </c>
      <c r="F3352" s="124">
        <v>46118.604861111111</v>
      </c>
      <c r="G3352" s="124">
        <v>46118.614583333336</v>
      </c>
    </row>
    <row r="3353" spans="1:7" x14ac:dyDescent="0.25">
      <c r="A3353" t="s">
        <v>81</v>
      </c>
      <c r="B3353" t="s">
        <v>134</v>
      </c>
      <c r="D3353" t="s">
        <v>122</v>
      </c>
      <c r="E3353">
        <v>15</v>
      </c>
      <c r="F3353" s="124">
        <v>46118.614583333336</v>
      </c>
      <c r="G3353" s="124">
        <v>46118.625</v>
      </c>
    </row>
    <row r="3354" spans="1:7" x14ac:dyDescent="0.25">
      <c r="A3354" t="s">
        <v>81</v>
      </c>
      <c r="B3354" t="s">
        <v>125</v>
      </c>
      <c r="D3354" t="s">
        <v>122</v>
      </c>
      <c r="E3354">
        <v>15</v>
      </c>
      <c r="F3354" s="124">
        <v>46118.625</v>
      </c>
      <c r="G3354" s="124">
        <v>46118.635416666664</v>
      </c>
    </row>
    <row r="3355" spans="1:7" x14ac:dyDescent="0.25">
      <c r="A3355" t="s">
        <v>81</v>
      </c>
      <c r="B3355" t="s">
        <v>153</v>
      </c>
      <c r="C3355" t="s">
        <v>8779</v>
      </c>
      <c r="D3355" t="s">
        <v>124</v>
      </c>
      <c r="E3355">
        <v>15</v>
      </c>
      <c r="F3355" s="124">
        <v>46118.635416666664</v>
      </c>
      <c r="G3355" s="124">
        <v>46118.645833333336</v>
      </c>
    </row>
    <row r="3356" spans="1:7" x14ac:dyDescent="0.25">
      <c r="A3356" t="s">
        <v>81</v>
      </c>
      <c r="B3356" t="s">
        <v>125</v>
      </c>
      <c r="D3356" t="s">
        <v>122</v>
      </c>
      <c r="E3356">
        <v>60</v>
      </c>
      <c r="F3356" s="124">
        <v>46118.645833333336</v>
      </c>
      <c r="G3356" s="124">
        <v>46118.6875</v>
      </c>
    </row>
    <row r="3357" spans="1:7" x14ac:dyDescent="0.25">
      <c r="A3357" t="s">
        <v>81</v>
      </c>
      <c r="B3357" t="s">
        <v>123</v>
      </c>
      <c r="D3357" t="s">
        <v>124</v>
      </c>
      <c r="E3357">
        <v>60</v>
      </c>
      <c r="F3357" s="124">
        <v>46118.6875</v>
      </c>
      <c r="G3357" s="124">
        <v>46118.729166666664</v>
      </c>
    </row>
    <row r="3358" spans="1:7" x14ac:dyDescent="0.25">
      <c r="A3358" t="s">
        <v>81</v>
      </c>
      <c r="B3358" t="s">
        <v>125</v>
      </c>
      <c r="D3358" t="s">
        <v>122</v>
      </c>
      <c r="E3358">
        <v>105</v>
      </c>
      <c r="F3358" s="124">
        <v>46119.333333333336</v>
      </c>
      <c r="G3358" s="124">
        <v>46119.40625</v>
      </c>
    </row>
    <row r="3359" spans="1:7" x14ac:dyDescent="0.25">
      <c r="A3359" t="s">
        <v>81</v>
      </c>
      <c r="B3359" t="s">
        <v>134</v>
      </c>
      <c r="D3359" t="s">
        <v>122</v>
      </c>
      <c r="E3359">
        <v>15</v>
      </c>
      <c r="F3359" s="124">
        <v>46119.40625</v>
      </c>
      <c r="G3359" s="124">
        <v>46119.416666666664</v>
      </c>
    </row>
    <row r="3360" spans="1:7" x14ac:dyDescent="0.25">
      <c r="A3360" t="s">
        <v>81</v>
      </c>
      <c r="B3360" t="s">
        <v>125</v>
      </c>
      <c r="D3360" t="s">
        <v>122</v>
      </c>
      <c r="E3360">
        <v>150</v>
      </c>
      <c r="F3360" s="124">
        <v>46119.416666666664</v>
      </c>
      <c r="G3360" s="124">
        <v>46119.520833333336</v>
      </c>
    </row>
    <row r="3361" spans="1:7" x14ac:dyDescent="0.25">
      <c r="A3361" t="s">
        <v>81</v>
      </c>
      <c r="B3361" t="s">
        <v>126</v>
      </c>
      <c r="D3361" t="s">
        <v>124</v>
      </c>
      <c r="E3361">
        <v>30</v>
      </c>
      <c r="F3361" s="124">
        <v>46119.520833333336</v>
      </c>
      <c r="G3361" s="124">
        <v>46119.541666666664</v>
      </c>
    </row>
    <row r="3362" spans="1:7" x14ac:dyDescent="0.25">
      <c r="A3362" t="s">
        <v>81</v>
      </c>
      <c r="B3362" t="s">
        <v>125</v>
      </c>
      <c r="D3362" t="s">
        <v>122</v>
      </c>
      <c r="E3362">
        <v>66</v>
      </c>
      <c r="F3362" s="124">
        <v>46119.541666666664</v>
      </c>
      <c r="G3362" s="124">
        <v>46119.587500000001</v>
      </c>
    </row>
    <row r="3363" spans="1:7" x14ac:dyDescent="0.25">
      <c r="A3363" t="s">
        <v>81</v>
      </c>
      <c r="B3363" t="s">
        <v>135</v>
      </c>
      <c r="D3363" t="s">
        <v>124</v>
      </c>
      <c r="E3363">
        <v>6</v>
      </c>
      <c r="F3363" s="124">
        <v>46119.587500000001</v>
      </c>
      <c r="G3363" s="124">
        <v>46119.591666666667</v>
      </c>
    </row>
    <row r="3364" spans="1:7" x14ac:dyDescent="0.25">
      <c r="A3364" t="s">
        <v>81</v>
      </c>
      <c r="B3364" t="s">
        <v>125</v>
      </c>
      <c r="D3364" t="s">
        <v>122</v>
      </c>
      <c r="E3364">
        <v>33</v>
      </c>
      <c r="F3364" s="124">
        <v>46119.591666666667</v>
      </c>
      <c r="G3364" s="124">
        <v>46119.614583333336</v>
      </c>
    </row>
    <row r="3365" spans="1:7" x14ac:dyDescent="0.25">
      <c r="A3365" t="s">
        <v>81</v>
      </c>
      <c r="B3365" t="s">
        <v>134</v>
      </c>
      <c r="D3365" t="s">
        <v>122</v>
      </c>
      <c r="E3365">
        <v>15</v>
      </c>
      <c r="F3365" s="124">
        <v>46119.614583333336</v>
      </c>
      <c r="G3365" s="124">
        <v>46119.625</v>
      </c>
    </row>
    <row r="3366" spans="1:7" x14ac:dyDescent="0.25">
      <c r="A3366" t="s">
        <v>81</v>
      </c>
      <c r="B3366" t="s">
        <v>125</v>
      </c>
      <c r="D3366" t="s">
        <v>122</v>
      </c>
      <c r="E3366">
        <v>90</v>
      </c>
      <c r="F3366" s="124">
        <v>46119.625</v>
      </c>
      <c r="G3366" s="124">
        <v>46119.6875</v>
      </c>
    </row>
    <row r="3367" spans="1:7" x14ac:dyDescent="0.25">
      <c r="A3367" t="s">
        <v>81</v>
      </c>
      <c r="B3367" t="s">
        <v>123</v>
      </c>
      <c r="D3367" t="s">
        <v>124</v>
      </c>
      <c r="E3367">
        <v>60</v>
      </c>
      <c r="F3367" s="124">
        <v>46119.6875</v>
      </c>
      <c r="G3367" s="124">
        <v>46119.729166666664</v>
      </c>
    </row>
    <row r="3368" spans="1:7" x14ac:dyDescent="0.25">
      <c r="A3368" t="s">
        <v>81</v>
      </c>
      <c r="B3368" t="s">
        <v>125</v>
      </c>
      <c r="D3368" t="s">
        <v>122</v>
      </c>
      <c r="E3368">
        <v>58</v>
      </c>
      <c r="F3368" s="124">
        <v>46120.333333333336</v>
      </c>
      <c r="G3368" s="124">
        <v>46120.373611111114</v>
      </c>
    </row>
    <row r="3369" spans="1:7" x14ac:dyDescent="0.25">
      <c r="A3369" t="s">
        <v>81</v>
      </c>
      <c r="B3369" t="s">
        <v>135</v>
      </c>
      <c r="D3369" t="s">
        <v>124</v>
      </c>
      <c r="E3369">
        <v>5</v>
      </c>
      <c r="F3369" s="124">
        <v>46120.373611111114</v>
      </c>
      <c r="G3369" s="124">
        <v>46120.377083333333</v>
      </c>
    </row>
    <row r="3370" spans="1:7" x14ac:dyDescent="0.25">
      <c r="A3370" t="s">
        <v>81</v>
      </c>
      <c r="B3370" t="s">
        <v>125</v>
      </c>
      <c r="D3370" t="s">
        <v>122</v>
      </c>
      <c r="E3370">
        <v>27</v>
      </c>
      <c r="F3370" s="124">
        <v>46120.377083333333</v>
      </c>
      <c r="G3370" s="124">
        <v>46120.395833333336</v>
      </c>
    </row>
    <row r="3371" spans="1:7" x14ac:dyDescent="0.25">
      <c r="A3371" t="s">
        <v>81</v>
      </c>
      <c r="B3371" t="s">
        <v>134</v>
      </c>
      <c r="D3371" t="s">
        <v>122</v>
      </c>
      <c r="E3371">
        <v>15</v>
      </c>
      <c r="F3371" s="124">
        <v>46120.395833333336</v>
      </c>
      <c r="G3371" s="124">
        <v>46120.40625</v>
      </c>
    </row>
    <row r="3372" spans="1:7" x14ac:dyDescent="0.25">
      <c r="A3372" t="s">
        <v>81</v>
      </c>
      <c r="B3372" t="s">
        <v>125</v>
      </c>
      <c r="D3372" t="s">
        <v>122</v>
      </c>
      <c r="E3372">
        <v>120</v>
      </c>
      <c r="F3372" s="124">
        <v>46120.40625</v>
      </c>
      <c r="G3372" s="124">
        <v>46120.489583333336</v>
      </c>
    </row>
    <row r="3373" spans="1:7" x14ac:dyDescent="0.25">
      <c r="A3373" t="s">
        <v>81</v>
      </c>
      <c r="B3373" t="s">
        <v>126</v>
      </c>
      <c r="D3373" t="s">
        <v>124</v>
      </c>
      <c r="E3373">
        <v>30</v>
      </c>
      <c r="F3373" s="124">
        <v>46120.489583333336</v>
      </c>
      <c r="G3373" s="124">
        <v>46120.510416666664</v>
      </c>
    </row>
    <row r="3374" spans="1:7" x14ac:dyDescent="0.25">
      <c r="A3374" t="s">
        <v>81</v>
      </c>
      <c r="B3374" t="s">
        <v>125</v>
      </c>
      <c r="D3374" t="s">
        <v>122</v>
      </c>
      <c r="E3374">
        <v>45</v>
      </c>
      <c r="F3374" s="124">
        <v>46120.510416666664</v>
      </c>
      <c r="G3374" s="124">
        <v>46120.541666666664</v>
      </c>
    </row>
    <row r="3375" spans="1:7" x14ac:dyDescent="0.25">
      <c r="A3375" t="s">
        <v>81</v>
      </c>
      <c r="B3375" t="s">
        <v>154</v>
      </c>
      <c r="C3375" t="s">
        <v>8780</v>
      </c>
      <c r="D3375" t="s">
        <v>122</v>
      </c>
      <c r="E3375">
        <v>15</v>
      </c>
      <c r="F3375" s="124">
        <v>46120.541666666664</v>
      </c>
      <c r="G3375" s="124">
        <v>46120.552083333336</v>
      </c>
    </row>
    <row r="3376" spans="1:7" x14ac:dyDescent="0.25">
      <c r="A3376" t="s">
        <v>81</v>
      </c>
      <c r="B3376" t="s">
        <v>125</v>
      </c>
      <c r="D3376" t="s">
        <v>122</v>
      </c>
      <c r="E3376">
        <v>59</v>
      </c>
      <c r="F3376" s="124">
        <v>46120.552083333336</v>
      </c>
      <c r="G3376" s="124">
        <v>46120.593055555553</v>
      </c>
    </row>
    <row r="3377" spans="1:7" x14ac:dyDescent="0.25">
      <c r="A3377" t="s">
        <v>81</v>
      </c>
      <c r="B3377" t="s">
        <v>156</v>
      </c>
      <c r="C3377" t="s">
        <v>8781</v>
      </c>
      <c r="D3377" t="s">
        <v>122</v>
      </c>
      <c r="E3377">
        <v>10</v>
      </c>
      <c r="F3377" s="124">
        <v>46120.593055555553</v>
      </c>
      <c r="G3377" s="124">
        <v>46120.6</v>
      </c>
    </row>
    <row r="3378" spans="1:7" x14ac:dyDescent="0.25">
      <c r="A3378" t="s">
        <v>81</v>
      </c>
      <c r="B3378" t="s">
        <v>125</v>
      </c>
      <c r="D3378" t="s">
        <v>122</v>
      </c>
      <c r="E3378">
        <v>6</v>
      </c>
      <c r="F3378" s="124">
        <v>46120.6</v>
      </c>
      <c r="G3378" s="124">
        <v>46120.604166666664</v>
      </c>
    </row>
    <row r="3379" spans="1:7" x14ac:dyDescent="0.25">
      <c r="A3379" t="s">
        <v>81</v>
      </c>
      <c r="B3379" t="s">
        <v>134</v>
      </c>
      <c r="D3379" t="s">
        <v>122</v>
      </c>
      <c r="E3379">
        <v>15</v>
      </c>
      <c r="F3379" s="124">
        <v>46120.604166666664</v>
      </c>
      <c r="G3379" s="124">
        <v>46120.614583333336</v>
      </c>
    </row>
    <row r="3380" spans="1:7" x14ac:dyDescent="0.25">
      <c r="A3380" t="s">
        <v>81</v>
      </c>
      <c r="B3380" t="s">
        <v>125</v>
      </c>
      <c r="D3380" t="s">
        <v>122</v>
      </c>
      <c r="E3380">
        <v>105</v>
      </c>
      <c r="F3380" s="124">
        <v>46120.614583333336</v>
      </c>
      <c r="G3380" s="124">
        <v>46120.6875</v>
      </c>
    </row>
    <row r="3381" spans="1:7" x14ac:dyDescent="0.25">
      <c r="A3381" t="s">
        <v>81</v>
      </c>
      <c r="B3381" t="s">
        <v>123</v>
      </c>
      <c r="D3381" t="s">
        <v>124</v>
      </c>
      <c r="E3381">
        <v>60</v>
      </c>
      <c r="F3381" s="124">
        <v>46120.6875</v>
      </c>
      <c r="G3381" s="124">
        <v>46120.729166666664</v>
      </c>
    </row>
    <row r="3382" spans="1:7" x14ac:dyDescent="0.25">
      <c r="A3382" t="s">
        <v>81</v>
      </c>
      <c r="B3382" t="s">
        <v>125</v>
      </c>
      <c r="D3382" t="s">
        <v>122</v>
      </c>
      <c r="E3382">
        <v>90</v>
      </c>
      <c r="F3382" s="124">
        <v>46121.333333333336</v>
      </c>
      <c r="G3382" s="124">
        <v>46121.395833333336</v>
      </c>
    </row>
    <row r="3383" spans="1:7" x14ac:dyDescent="0.25">
      <c r="A3383" t="s">
        <v>81</v>
      </c>
      <c r="B3383" t="s">
        <v>134</v>
      </c>
      <c r="D3383" t="s">
        <v>122</v>
      </c>
      <c r="E3383">
        <v>15</v>
      </c>
      <c r="F3383" s="124">
        <v>46121.395833333336</v>
      </c>
      <c r="G3383" s="124">
        <v>46121.40625</v>
      </c>
    </row>
    <row r="3384" spans="1:7" x14ac:dyDescent="0.25">
      <c r="A3384" t="s">
        <v>81</v>
      </c>
      <c r="B3384" t="s">
        <v>125</v>
      </c>
      <c r="D3384" t="s">
        <v>122</v>
      </c>
      <c r="E3384">
        <v>83</v>
      </c>
      <c r="F3384" s="124">
        <v>46121.40625</v>
      </c>
      <c r="G3384" s="124">
        <v>46121.463888888888</v>
      </c>
    </row>
    <row r="3385" spans="1:7" x14ac:dyDescent="0.25">
      <c r="A3385" t="s">
        <v>81</v>
      </c>
      <c r="B3385" t="s">
        <v>154</v>
      </c>
      <c r="C3385" t="s">
        <v>8782</v>
      </c>
      <c r="D3385" t="s">
        <v>122</v>
      </c>
      <c r="E3385">
        <v>8</v>
      </c>
      <c r="F3385" s="124">
        <v>46121.463888888888</v>
      </c>
      <c r="G3385" s="124">
        <v>46121.469444444447</v>
      </c>
    </row>
    <row r="3386" spans="1:7" x14ac:dyDescent="0.25">
      <c r="A3386" t="s">
        <v>81</v>
      </c>
      <c r="B3386" t="s">
        <v>125</v>
      </c>
      <c r="D3386" t="s">
        <v>122</v>
      </c>
      <c r="E3386">
        <v>59</v>
      </c>
      <c r="F3386" s="124">
        <v>46121.469444444447</v>
      </c>
      <c r="G3386" s="124">
        <v>46121.510416666664</v>
      </c>
    </row>
    <row r="3387" spans="1:7" x14ac:dyDescent="0.25">
      <c r="A3387" t="s">
        <v>81</v>
      </c>
      <c r="B3387" t="s">
        <v>126</v>
      </c>
      <c r="D3387" t="s">
        <v>124</v>
      </c>
      <c r="E3387">
        <v>30</v>
      </c>
      <c r="F3387" s="124">
        <v>46121.510416666664</v>
      </c>
      <c r="G3387" s="124">
        <v>46121.53125</v>
      </c>
    </row>
    <row r="3388" spans="1:7" x14ac:dyDescent="0.25">
      <c r="A3388" t="s">
        <v>81</v>
      </c>
      <c r="B3388" t="s">
        <v>125</v>
      </c>
      <c r="D3388" t="s">
        <v>122</v>
      </c>
      <c r="E3388">
        <v>105</v>
      </c>
      <c r="F3388" s="124">
        <v>46121.53125</v>
      </c>
      <c r="G3388" s="124">
        <v>46121.604166666664</v>
      </c>
    </row>
    <row r="3389" spans="1:7" x14ac:dyDescent="0.25">
      <c r="A3389" t="s">
        <v>81</v>
      </c>
      <c r="B3389" t="s">
        <v>135</v>
      </c>
      <c r="D3389" t="s">
        <v>124</v>
      </c>
      <c r="E3389">
        <v>6</v>
      </c>
      <c r="F3389" s="124">
        <v>46121.604166666664</v>
      </c>
      <c r="G3389" s="124">
        <v>46121.60833333333</v>
      </c>
    </row>
    <row r="3390" spans="1:7" x14ac:dyDescent="0.25">
      <c r="A3390" t="s">
        <v>81</v>
      </c>
      <c r="B3390" t="s">
        <v>125</v>
      </c>
      <c r="D3390" t="s">
        <v>122</v>
      </c>
      <c r="E3390">
        <v>39</v>
      </c>
      <c r="F3390" s="124">
        <v>46121.60833333333</v>
      </c>
      <c r="G3390" s="124">
        <v>46121.635416666664</v>
      </c>
    </row>
    <row r="3391" spans="1:7" x14ac:dyDescent="0.25">
      <c r="A3391" t="s">
        <v>81</v>
      </c>
      <c r="B3391" t="s">
        <v>134</v>
      </c>
      <c r="D3391" t="s">
        <v>122</v>
      </c>
      <c r="E3391">
        <v>15</v>
      </c>
      <c r="F3391" s="124">
        <v>46121.635416666664</v>
      </c>
      <c r="G3391" s="124">
        <v>46121.645833333336</v>
      </c>
    </row>
    <row r="3392" spans="1:7" x14ac:dyDescent="0.25">
      <c r="A3392" t="s">
        <v>81</v>
      </c>
      <c r="B3392" t="s">
        <v>125</v>
      </c>
      <c r="D3392" t="s">
        <v>122</v>
      </c>
      <c r="E3392">
        <v>60</v>
      </c>
      <c r="F3392" s="124">
        <v>46121.645833333336</v>
      </c>
      <c r="G3392" s="124">
        <v>46121.6875</v>
      </c>
    </row>
    <row r="3393" spans="1:7" x14ac:dyDescent="0.25">
      <c r="A3393" t="s">
        <v>81</v>
      </c>
      <c r="B3393" t="s">
        <v>123</v>
      </c>
      <c r="D3393" t="s">
        <v>124</v>
      </c>
      <c r="E3393">
        <v>60</v>
      </c>
      <c r="F3393" s="124">
        <v>46121.6875</v>
      </c>
      <c r="G3393" s="124">
        <v>46121.729166666664</v>
      </c>
    </row>
    <row r="3394" spans="1:7" x14ac:dyDescent="0.25">
      <c r="A3394" t="s">
        <v>81</v>
      </c>
      <c r="B3394" t="s">
        <v>125</v>
      </c>
      <c r="D3394" t="s">
        <v>122</v>
      </c>
      <c r="E3394">
        <v>100</v>
      </c>
      <c r="F3394" s="124">
        <v>46122.333333333336</v>
      </c>
      <c r="G3394" s="124">
        <v>46122.402777777781</v>
      </c>
    </row>
    <row r="3395" spans="1:7" x14ac:dyDescent="0.25">
      <c r="A3395" t="s">
        <v>81</v>
      </c>
      <c r="B3395" t="s">
        <v>135</v>
      </c>
      <c r="D3395" t="s">
        <v>124</v>
      </c>
      <c r="E3395">
        <v>6</v>
      </c>
      <c r="F3395" s="124">
        <v>46122.402777777781</v>
      </c>
      <c r="G3395" s="124">
        <v>46122.406944444447</v>
      </c>
    </row>
    <row r="3396" spans="1:7" x14ac:dyDescent="0.25">
      <c r="A3396" t="s">
        <v>81</v>
      </c>
      <c r="B3396" t="s">
        <v>134</v>
      </c>
      <c r="D3396" t="s">
        <v>122</v>
      </c>
      <c r="E3396">
        <v>14</v>
      </c>
      <c r="F3396" s="124">
        <v>46122.406944444447</v>
      </c>
      <c r="G3396" s="124">
        <v>46122.416666666664</v>
      </c>
    </row>
    <row r="3397" spans="1:7" x14ac:dyDescent="0.25">
      <c r="A3397" t="s">
        <v>81</v>
      </c>
      <c r="B3397" t="s">
        <v>125</v>
      </c>
      <c r="D3397" t="s">
        <v>122</v>
      </c>
      <c r="E3397">
        <v>180</v>
      </c>
      <c r="F3397" s="124">
        <v>46122.416666666664</v>
      </c>
      <c r="G3397" s="124">
        <v>46122.541666666664</v>
      </c>
    </row>
    <row r="3398" spans="1:7" x14ac:dyDescent="0.25">
      <c r="A3398" t="s">
        <v>81</v>
      </c>
      <c r="B3398" t="s">
        <v>126</v>
      </c>
      <c r="D3398" t="s">
        <v>124</v>
      </c>
      <c r="E3398">
        <v>30</v>
      </c>
      <c r="F3398" s="124">
        <v>46122.541666666664</v>
      </c>
      <c r="G3398" s="124">
        <v>46122.5625</v>
      </c>
    </row>
    <row r="3399" spans="1:7" x14ac:dyDescent="0.25">
      <c r="A3399" t="s">
        <v>81</v>
      </c>
      <c r="B3399" t="s">
        <v>125</v>
      </c>
      <c r="D3399" t="s">
        <v>122</v>
      </c>
      <c r="E3399">
        <v>75</v>
      </c>
      <c r="F3399" s="124">
        <v>46122.5625</v>
      </c>
      <c r="G3399" s="124">
        <v>46122.614583333336</v>
      </c>
    </row>
    <row r="3400" spans="1:7" x14ac:dyDescent="0.25">
      <c r="A3400" t="s">
        <v>81</v>
      </c>
      <c r="B3400" t="s">
        <v>134</v>
      </c>
      <c r="D3400" t="s">
        <v>122</v>
      </c>
      <c r="E3400">
        <v>15</v>
      </c>
      <c r="F3400" s="124">
        <v>46122.614583333336</v>
      </c>
      <c r="G3400" s="124">
        <v>46122.625</v>
      </c>
    </row>
    <row r="3401" spans="1:7" x14ac:dyDescent="0.25">
      <c r="A3401" t="s">
        <v>81</v>
      </c>
      <c r="B3401" t="s">
        <v>125</v>
      </c>
      <c r="D3401" t="s">
        <v>122</v>
      </c>
      <c r="E3401">
        <v>90</v>
      </c>
      <c r="F3401" s="124">
        <v>46122.625</v>
      </c>
      <c r="G3401" s="124">
        <v>46122.6875</v>
      </c>
    </row>
    <row r="3402" spans="1:7" x14ac:dyDescent="0.25">
      <c r="A3402" t="s">
        <v>81</v>
      </c>
      <c r="B3402" t="s">
        <v>123</v>
      </c>
      <c r="D3402" t="s">
        <v>124</v>
      </c>
      <c r="E3402">
        <v>60</v>
      </c>
      <c r="F3402" s="124">
        <v>46122.6875</v>
      </c>
      <c r="G3402" s="124">
        <v>46122.729166666664</v>
      </c>
    </row>
    <row r="3403" spans="1:7" x14ac:dyDescent="0.25">
      <c r="A3403" t="s">
        <v>81</v>
      </c>
      <c r="B3403" t="s">
        <v>125</v>
      </c>
      <c r="D3403" t="s">
        <v>122</v>
      </c>
      <c r="E3403">
        <v>90</v>
      </c>
      <c r="F3403" s="124">
        <v>46125.333333333336</v>
      </c>
      <c r="G3403" s="124">
        <v>46125.395833333336</v>
      </c>
    </row>
    <row r="3404" spans="1:7" x14ac:dyDescent="0.25">
      <c r="A3404" t="s">
        <v>81</v>
      </c>
      <c r="B3404" t="s">
        <v>134</v>
      </c>
      <c r="D3404" t="s">
        <v>122</v>
      </c>
      <c r="E3404">
        <v>15</v>
      </c>
      <c r="F3404" s="124">
        <v>46125.395833333336</v>
      </c>
      <c r="G3404" s="124">
        <v>46125.40625</v>
      </c>
    </row>
    <row r="3405" spans="1:7" x14ac:dyDescent="0.25">
      <c r="A3405" t="s">
        <v>81</v>
      </c>
      <c r="B3405" t="s">
        <v>125</v>
      </c>
      <c r="D3405" t="s">
        <v>122</v>
      </c>
      <c r="E3405">
        <v>180</v>
      </c>
      <c r="F3405" s="124">
        <v>46125.40625</v>
      </c>
      <c r="G3405" s="124">
        <v>46125.53125</v>
      </c>
    </row>
    <row r="3406" spans="1:7" x14ac:dyDescent="0.25">
      <c r="A3406" t="s">
        <v>81</v>
      </c>
      <c r="B3406" t="s">
        <v>126</v>
      </c>
      <c r="D3406" t="s">
        <v>124</v>
      </c>
      <c r="E3406">
        <v>30</v>
      </c>
      <c r="F3406" s="124">
        <v>46125.53125</v>
      </c>
      <c r="G3406" s="124">
        <v>46125.552083333336</v>
      </c>
    </row>
    <row r="3407" spans="1:7" x14ac:dyDescent="0.25">
      <c r="A3407" t="s">
        <v>81</v>
      </c>
      <c r="B3407" t="s">
        <v>125</v>
      </c>
      <c r="D3407" t="s">
        <v>122</v>
      </c>
      <c r="E3407">
        <v>90</v>
      </c>
      <c r="F3407" s="124">
        <v>46125.552083333336</v>
      </c>
      <c r="G3407" s="124">
        <v>46125.614583333336</v>
      </c>
    </row>
    <row r="3408" spans="1:7" x14ac:dyDescent="0.25">
      <c r="A3408" t="s">
        <v>81</v>
      </c>
      <c r="B3408" t="s">
        <v>134</v>
      </c>
      <c r="D3408" t="s">
        <v>122</v>
      </c>
      <c r="E3408">
        <v>15</v>
      </c>
      <c r="F3408" s="124">
        <v>46125.614583333336</v>
      </c>
      <c r="G3408" s="124">
        <v>46125.625</v>
      </c>
    </row>
    <row r="3409" spans="1:7" x14ac:dyDescent="0.25">
      <c r="A3409" t="s">
        <v>81</v>
      </c>
      <c r="B3409" t="s">
        <v>125</v>
      </c>
      <c r="D3409" t="s">
        <v>122</v>
      </c>
      <c r="E3409">
        <v>90</v>
      </c>
      <c r="F3409" s="124">
        <v>46125.625</v>
      </c>
      <c r="G3409" s="124">
        <v>46125.6875</v>
      </c>
    </row>
    <row r="3410" spans="1:7" x14ac:dyDescent="0.25">
      <c r="A3410" t="s">
        <v>81</v>
      </c>
      <c r="B3410" t="s">
        <v>123</v>
      </c>
      <c r="D3410" t="s">
        <v>124</v>
      </c>
      <c r="E3410">
        <v>60</v>
      </c>
      <c r="F3410" s="124">
        <v>46125.6875</v>
      </c>
      <c r="G3410" s="124">
        <v>46125.729166666664</v>
      </c>
    </row>
    <row r="3411" spans="1:7" x14ac:dyDescent="0.25">
      <c r="A3411" t="s">
        <v>81</v>
      </c>
      <c r="B3411" t="s">
        <v>125</v>
      </c>
      <c r="D3411" t="s">
        <v>122</v>
      </c>
      <c r="E3411">
        <v>91</v>
      </c>
      <c r="F3411" s="124">
        <v>46126.333333333336</v>
      </c>
      <c r="G3411" s="124">
        <v>46126.396527777775</v>
      </c>
    </row>
    <row r="3412" spans="1:7" x14ac:dyDescent="0.25">
      <c r="A3412" t="s">
        <v>81</v>
      </c>
      <c r="B3412" t="s">
        <v>135</v>
      </c>
      <c r="D3412" t="s">
        <v>124</v>
      </c>
      <c r="E3412">
        <v>5</v>
      </c>
      <c r="F3412" s="124">
        <v>46126.396527777775</v>
      </c>
      <c r="G3412" s="124">
        <v>46126.400000000001</v>
      </c>
    </row>
    <row r="3413" spans="1:7" x14ac:dyDescent="0.25">
      <c r="A3413" t="s">
        <v>81</v>
      </c>
      <c r="B3413" t="s">
        <v>125</v>
      </c>
      <c r="D3413" t="s">
        <v>122</v>
      </c>
      <c r="E3413">
        <v>24</v>
      </c>
      <c r="F3413" s="124">
        <v>46126.400000000001</v>
      </c>
      <c r="G3413" s="124">
        <v>46126.416666666664</v>
      </c>
    </row>
    <row r="3414" spans="1:7" x14ac:dyDescent="0.25">
      <c r="A3414" t="s">
        <v>81</v>
      </c>
      <c r="B3414" t="s">
        <v>134</v>
      </c>
      <c r="D3414" t="s">
        <v>122</v>
      </c>
      <c r="E3414">
        <v>15</v>
      </c>
      <c r="F3414" s="124">
        <v>46126.416666666664</v>
      </c>
      <c r="G3414" s="124">
        <v>46126.427083333336</v>
      </c>
    </row>
    <row r="3415" spans="1:7" x14ac:dyDescent="0.25">
      <c r="A3415" t="s">
        <v>81</v>
      </c>
      <c r="B3415" t="s">
        <v>125</v>
      </c>
      <c r="D3415" t="s">
        <v>122</v>
      </c>
      <c r="E3415">
        <v>67</v>
      </c>
      <c r="F3415" s="124">
        <v>46126.427083333336</v>
      </c>
      <c r="G3415" s="124">
        <v>46126.473611111112</v>
      </c>
    </row>
    <row r="3416" spans="1:7" x14ac:dyDescent="0.25">
      <c r="A3416" t="s">
        <v>81</v>
      </c>
      <c r="B3416" t="s">
        <v>135</v>
      </c>
      <c r="D3416" t="s">
        <v>124</v>
      </c>
      <c r="E3416">
        <v>5</v>
      </c>
      <c r="F3416" s="124">
        <v>46126.473611111112</v>
      </c>
      <c r="G3416" s="124">
        <v>46126.477083333331</v>
      </c>
    </row>
    <row r="3417" spans="1:7" x14ac:dyDescent="0.25">
      <c r="A3417" t="s">
        <v>81</v>
      </c>
      <c r="B3417" t="s">
        <v>125</v>
      </c>
      <c r="D3417" t="s">
        <v>122</v>
      </c>
      <c r="E3417">
        <v>33</v>
      </c>
      <c r="F3417" s="124">
        <v>46126.477083333331</v>
      </c>
      <c r="G3417" s="124">
        <v>46126.5</v>
      </c>
    </row>
    <row r="3418" spans="1:7" x14ac:dyDescent="0.25">
      <c r="A3418" t="s">
        <v>81</v>
      </c>
      <c r="B3418" t="s">
        <v>126</v>
      </c>
      <c r="D3418" t="s">
        <v>124</v>
      </c>
      <c r="E3418">
        <v>30</v>
      </c>
      <c r="F3418" s="124">
        <v>46126.5</v>
      </c>
      <c r="G3418" s="124">
        <v>46126.520833333336</v>
      </c>
    </row>
    <row r="3419" spans="1:7" x14ac:dyDescent="0.25">
      <c r="A3419" t="s">
        <v>81</v>
      </c>
      <c r="B3419" t="s">
        <v>125</v>
      </c>
      <c r="D3419" t="s">
        <v>122</v>
      </c>
      <c r="E3419">
        <v>66</v>
      </c>
      <c r="F3419" s="124">
        <v>46126.520833333336</v>
      </c>
      <c r="G3419" s="124">
        <v>46126.566666666666</v>
      </c>
    </row>
    <row r="3420" spans="1:7" x14ac:dyDescent="0.25">
      <c r="A3420" t="s">
        <v>81</v>
      </c>
      <c r="B3420" t="s">
        <v>156</v>
      </c>
      <c r="D3420" t="s">
        <v>122</v>
      </c>
      <c r="E3420">
        <v>5</v>
      </c>
      <c r="F3420" s="124">
        <v>46126.566666666666</v>
      </c>
      <c r="G3420" s="124">
        <v>46126.570138888892</v>
      </c>
    </row>
    <row r="3421" spans="1:7" x14ac:dyDescent="0.25">
      <c r="A3421" t="s">
        <v>81</v>
      </c>
      <c r="B3421" t="s">
        <v>125</v>
      </c>
      <c r="D3421" t="s">
        <v>122</v>
      </c>
      <c r="E3421">
        <v>94</v>
      </c>
      <c r="F3421" s="124">
        <v>46126.570138888892</v>
      </c>
      <c r="G3421" s="124">
        <v>46126.635416666664</v>
      </c>
    </row>
    <row r="3422" spans="1:7" x14ac:dyDescent="0.25">
      <c r="A3422" t="s">
        <v>81</v>
      </c>
      <c r="B3422" t="s">
        <v>134</v>
      </c>
      <c r="D3422" t="s">
        <v>122</v>
      </c>
      <c r="E3422">
        <v>15</v>
      </c>
      <c r="F3422" s="124">
        <v>46126.635416666664</v>
      </c>
      <c r="G3422" s="124">
        <v>46126.645833333336</v>
      </c>
    </row>
    <row r="3423" spans="1:7" x14ac:dyDescent="0.25">
      <c r="A3423" t="s">
        <v>81</v>
      </c>
      <c r="B3423" t="s">
        <v>125</v>
      </c>
      <c r="D3423" t="s">
        <v>122</v>
      </c>
      <c r="E3423">
        <v>60</v>
      </c>
      <c r="F3423" s="124">
        <v>46126.645833333336</v>
      </c>
      <c r="G3423" s="124">
        <v>46126.6875</v>
      </c>
    </row>
    <row r="3424" spans="1:7" x14ac:dyDescent="0.25">
      <c r="A3424" t="s">
        <v>81</v>
      </c>
      <c r="B3424" t="s">
        <v>123</v>
      </c>
      <c r="D3424" t="s">
        <v>124</v>
      </c>
      <c r="E3424">
        <v>60</v>
      </c>
      <c r="F3424" s="124">
        <v>46126.6875</v>
      </c>
      <c r="G3424" s="124">
        <v>46126.729166666664</v>
      </c>
    </row>
    <row r="3425" spans="1:7" x14ac:dyDescent="0.25">
      <c r="A3425" t="s">
        <v>81</v>
      </c>
      <c r="B3425" t="s">
        <v>150</v>
      </c>
      <c r="C3425" t="s">
        <v>8664</v>
      </c>
      <c r="D3425" t="s">
        <v>122</v>
      </c>
      <c r="E3425">
        <v>120</v>
      </c>
      <c r="F3425" s="124">
        <v>46127.416666666664</v>
      </c>
      <c r="G3425" s="124">
        <v>46127.5</v>
      </c>
    </row>
    <row r="3426" spans="1:7" x14ac:dyDescent="0.25">
      <c r="A3426" t="s">
        <v>81</v>
      </c>
      <c r="B3426" t="s">
        <v>134</v>
      </c>
      <c r="D3426" t="s">
        <v>122</v>
      </c>
      <c r="E3426">
        <v>15</v>
      </c>
      <c r="F3426" s="124">
        <v>46127.5</v>
      </c>
      <c r="G3426" s="124">
        <v>46127.510416666664</v>
      </c>
    </row>
    <row r="3427" spans="1:7" x14ac:dyDescent="0.25">
      <c r="A3427" t="s">
        <v>81</v>
      </c>
      <c r="B3427" t="s">
        <v>150</v>
      </c>
      <c r="C3427" t="s">
        <v>8664</v>
      </c>
      <c r="D3427" t="s">
        <v>122</v>
      </c>
      <c r="E3427">
        <v>105</v>
      </c>
      <c r="F3427" s="124">
        <v>46127.510416666664</v>
      </c>
      <c r="G3427" s="124">
        <v>46127.583333333336</v>
      </c>
    </row>
    <row r="3428" spans="1:7" x14ac:dyDescent="0.25">
      <c r="A3428" t="s">
        <v>81</v>
      </c>
      <c r="B3428" t="s">
        <v>126</v>
      </c>
      <c r="D3428" t="s">
        <v>124</v>
      </c>
      <c r="E3428">
        <v>30</v>
      </c>
      <c r="F3428" s="124">
        <v>46127.583333333336</v>
      </c>
      <c r="G3428" s="124">
        <v>46127.604166666664</v>
      </c>
    </row>
    <row r="3429" spans="1:7" x14ac:dyDescent="0.25">
      <c r="A3429" t="s">
        <v>81</v>
      </c>
      <c r="B3429" t="s">
        <v>150</v>
      </c>
      <c r="C3429" t="s">
        <v>8664</v>
      </c>
      <c r="D3429" t="s">
        <v>122</v>
      </c>
      <c r="E3429">
        <v>90</v>
      </c>
      <c r="F3429" s="124">
        <v>46127.604166666664</v>
      </c>
      <c r="G3429" s="124">
        <v>46127.666666666664</v>
      </c>
    </row>
    <row r="3430" spans="1:7" x14ac:dyDescent="0.25">
      <c r="A3430" t="s">
        <v>81</v>
      </c>
      <c r="B3430" t="s">
        <v>134</v>
      </c>
      <c r="D3430" t="s">
        <v>122</v>
      </c>
      <c r="E3430">
        <v>15</v>
      </c>
      <c r="F3430" s="124">
        <v>46127.666666666664</v>
      </c>
      <c r="G3430" s="124">
        <v>46127.677083333336</v>
      </c>
    </row>
    <row r="3431" spans="1:7" x14ac:dyDescent="0.25">
      <c r="A3431" t="s">
        <v>81</v>
      </c>
      <c r="B3431" t="s">
        <v>150</v>
      </c>
      <c r="C3431" t="s">
        <v>8664</v>
      </c>
      <c r="D3431" t="s">
        <v>122</v>
      </c>
      <c r="E3431">
        <v>105</v>
      </c>
      <c r="F3431" s="124">
        <v>46127.677083333336</v>
      </c>
      <c r="G3431" s="124">
        <v>46127.75</v>
      </c>
    </row>
    <row r="3432" spans="1:7" x14ac:dyDescent="0.25">
      <c r="A3432" t="s">
        <v>81</v>
      </c>
      <c r="B3432" t="s">
        <v>123</v>
      </c>
      <c r="D3432" t="s">
        <v>124</v>
      </c>
      <c r="E3432">
        <v>60</v>
      </c>
      <c r="F3432" s="124">
        <v>46127.75</v>
      </c>
      <c r="G3432" s="124">
        <v>46127.791666666664</v>
      </c>
    </row>
    <row r="3433" spans="1:7" x14ac:dyDescent="0.25">
      <c r="A3433" t="s">
        <v>81</v>
      </c>
      <c r="B3433" t="s">
        <v>155</v>
      </c>
      <c r="C3433" t="s">
        <v>157</v>
      </c>
      <c r="D3433" t="s">
        <v>122</v>
      </c>
      <c r="E3433">
        <v>10</v>
      </c>
      <c r="F3433" s="124">
        <v>46128.409722222219</v>
      </c>
      <c r="G3433" s="124">
        <v>46128.416666666664</v>
      </c>
    </row>
    <row r="3434" spans="1:7" x14ac:dyDescent="0.25">
      <c r="A3434" t="s">
        <v>81</v>
      </c>
      <c r="B3434" t="s">
        <v>150</v>
      </c>
      <c r="C3434" t="s">
        <v>8664</v>
      </c>
      <c r="D3434" t="s">
        <v>122</v>
      </c>
      <c r="E3434">
        <v>120</v>
      </c>
      <c r="F3434" s="124">
        <v>46128.416666666664</v>
      </c>
      <c r="G3434" s="124">
        <v>46128.5</v>
      </c>
    </row>
    <row r="3435" spans="1:7" x14ac:dyDescent="0.25">
      <c r="A3435" t="s">
        <v>81</v>
      </c>
      <c r="B3435" t="s">
        <v>134</v>
      </c>
      <c r="D3435" t="s">
        <v>122</v>
      </c>
      <c r="E3435">
        <v>15</v>
      </c>
      <c r="F3435" s="124">
        <v>46128.5</v>
      </c>
      <c r="G3435" s="124">
        <v>46128.510416666664</v>
      </c>
    </row>
    <row r="3436" spans="1:7" x14ac:dyDescent="0.25">
      <c r="A3436" t="s">
        <v>81</v>
      </c>
      <c r="B3436" t="s">
        <v>150</v>
      </c>
      <c r="C3436" t="s">
        <v>8664</v>
      </c>
      <c r="D3436" t="s">
        <v>122</v>
      </c>
      <c r="E3436">
        <v>105</v>
      </c>
      <c r="F3436" s="124">
        <v>46128.510416666664</v>
      </c>
      <c r="G3436" s="124">
        <v>46128.583333333336</v>
      </c>
    </row>
    <row r="3437" spans="1:7" x14ac:dyDescent="0.25">
      <c r="A3437" t="s">
        <v>81</v>
      </c>
      <c r="B3437" t="s">
        <v>126</v>
      </c>
      <c r="D3437" t="s">
        <v>124</v>
      </c>
      <c r="E3437">
        <v>30</v>
      </c>
      <c r="F3437" s="124">
        <v>46128.583333333336</v>
      </c>
      <c r="G3437" s="124">
        <v>46128.604166666664</v>
      </c>
    </row>
    <row r="3438" spans="1:7" x14ac:dyDescent="0.25">
      <c r="A3438" t="s">
        <v>81</v>
      </c>
      <c r="B3438" t="s">
        <v>150</v>
      </c>
      <c r="C3438" t="s">
        <v>8664</v>
      </c>
      <c r="D3438" t="s">
        <v>122</v>
      </c>
      <c r="E3438">
        <v>90</v>
      </c>
      <c r="F3438" s="124">
        <v>46128.604166666664</v>
      </c>
      <c r="G3438" s="124">
        <v>46128.666666666664</v>
      </c>
    </row>
    <row r="3439" spans="1:7" x14ac:dyDescent="0.25">
      <c r="A3439" t="s">
        <v>81</v>
      </c>
      <c r="B3439" t="s">
        <v>134</v>
      </c>
      <c r="D3439" t="s">
        <v>122</v>
      </c>
      <c r="E3439">
        <v>15</v>
      </c>
      <c r="F3439" s="124">
        <v>46128.666666666664</v>
      </c>
      <c r="G3439" s="124">
        <v>46128.677083333336</v>
      </c>
    </row>
    <row r="3440" spans="1:7" x14ac:dyDescent="0.25">
      <c r="A3440" t="s">
        <v>81</v>
      </c>
      <c r="B3440" t="s">
        <v>150</v>
      </c>
      <c r="C3440" t="s">
        <v>8664</v>
      </c>
      <c r="D3440" t="s">
        <v>122</v>
      </c>
      <c r="E3440">
        <v>105</v>
      </c>
      <c r="F3440" s="124">
        <v>46128.677083333336</v>
      </c>
      <c r="G3440" s="124">
        <v>46128.75</v>
      </c>
    </row>
    <row r="3441" spans="1:7" x14ac:dyDescent="0.25">
      <c r="A3441" t="s">
        <v>81</v>
      </c>
      <c r="B3441" t="s">
        <v>123</v>
      </c>
      <c r="D3441" t="s">
        <v>124</v>
      </c>
      <c r="E3441">
        <v>60</v>
      </c>
      <c r="F3441" s="124">
        <v>46128.75</v>
      </c>
      <c r="G3441" s="124">
        <v>46128.791666666664</v>
      </c>
    </row>
    <row r="3442" spans="1:7" x14ac:dyDescent="0.25">
      <c r="A3442" t="s">
        <v>81</v>
      </c>
      <c r="B3442" t="s">
        <v>125</v>
      </c>
      <c r="D3442" t="s">
        <v>122</v>
      </c>
      <c r="E3442">
        <v>73</v>
      </c>
      <c r="F3442" s="124">
        <v>46129.333333333336</v>
      </c>
      <c r="G3442" s="124">
        <v>46129.384027777778</v>
      </c>
    </row>
    <row r="3443" spans="1:7" x14ac:dyDescent="0.25">
      <c r="A3443" t="s">
        <v>81</v>
      </c>
      <c r="B3443" t="s">
        <v>135</v>
      </c>
      <c r="D3443" t="s">
        <v>124</v>
      </c>
      <c r="E3443">
        <v>6</v>
      </c>
      <c r="F3443" s="124">
        <v>46129.384027777778</v>
      </c>
      <c r="G3443" s="124">
        <v>46129.388194444444</v>
      </c>
    </row>
    <row r="3444" spans="1:7" x14ac:dyDescent="0.25">
      <c r="A3444" t="s">
        <v>81</v>
      </c>
      <c r="B3444" t="s">
        <v>125</v>
      </c>
      <c r="D3444" t="s">
        <v>122</v>
      </c>
      <c r="E3444">
        <v>26</v>
      </c>
      <c r="F3444" s="124">
        <v>46129.388194444444</v>
      </c>
      <c r="G3444" s="124">
        <v>46129.40625</v>
      </c>
    </row>
    <row r="3445" spans="1:7" x14ac:dyDescent="0.25">
      <c r="A3445" t="s">
        <v>81</v>
      </c>
      <c r="B3445" t="s">
        <v>134</v>
      </c>
      <c r="D3445" t="s">
        <v>122</v>
      </c>
      <c r="E3445">
        <v>15</v>
      </c>
      <c r="F3445" s="124">
        <v>46129.40625</v>
      </c>
      <c r="G3445" s="124">
        <v>46129.416666666664</v>
      </c>
    </row>
    <row r="3446" spans="1:7" x14ac:dyDescent="0.25">
      <c r="A3446" t="s">
        <v>81</v>
      </c>
      <c r="B3446" t="s">
        <v>125</v>
      </c>
      <c r="D3446" t="s">
        <v>122</v>
      </c>
      <c r="E3446">
        <v>120</v>
      </c>
      <c r="F3446" s="124">
        <v>46129.416666666664</v>
      </c>
      <c r="G3446" s="124">
        <v>46129.5</v>
      </c>
    </row>
    <row r="3447" spans="1:7" x14ac:dyDescent="0.25">
      <c r="A3447" t="s">
        <v>81</v>
      </c>
      <c r="B3447" t="s">
        <v>142</v>
      </c>
      <c r="C3447" t="s">
        <v>143</v>
      </c>
      <c r="D3447" t="s">
        <v>122</v>
      </c>
      <c r="E3447">
        <v>30</v>
      </c>
      <c r="F3447" s="124">
        <v>46129.5</v>
      </c>
      <c r="G3447" s="124">
        <v>46129.520833333336</v>
      </c>
    </row>
    <row r="3448" spans="1:7" x14ac:dyDescent="0.25">
      <c r="A3448" t="s">
        <v>81</v>
      </c>
      <c r="B3448" t="s">
        <v>125</v>
      </c>
      <c r="D3448" t="s">
        <v>122</v>
      </c>
      <c r="E3448">
        <v>15</v>
      </c>
      <c r="F3448" s="124">
        <v>46129.520833333336</v>
      </c>
      <c r="G3448" s="124">
        <v>46129.53125</v>
      </c>
    </row>
    <row r="3449" spans="1:7" x14ac:dyDescent="0.25">
      <c r="A3449" t="s">
        <v>81</v>
      </c>
      <c r="B3449" t="s">
        <v>126</v>
      </c>
      <c r="D3449" t="s">
        <v>124</v>
      </c>
      <c r="E3449">
        <v>15</v>
      </c>
      <c r="F3449" s="124">
        <v>46129.53125</v>
      </c>
      <c r="G3449" s="124">
        <v>46129.541666666664</v>
      </c>
    </row>
    <row r="3450" spans="1:7" x14ac:dyDescent="0.25">
      <c r="A3450" t="s">
        <v>81</v>
      </c>
      <c r="B3450" t="s">
        <v>154</v>
      </c>
      <c r="C3450" t="s">
        <v>8783</v>
      </c>
      <c r="D3450" t="s">
        <v>122</v>
      </c>
      <c r="E3450">
        <v>15</v>
      </c>
      <c r="F3450" s="124">
        <v>46129.541666666664</v>
      </c>
      <c r="G3450" s="124">
        <v>46129.552083333336</v>
      </c>
    </row>
    <row r="3451" spans="1:7" x14ac:dyDescent="0.25">
      <c r="A3451" t="s">
        <v>81</v>
      </c>
      <c r="B3451" t="s">
        <v>125</v>
      </c>
      <c r="D3451" t="s">
        <v>122</v>
      </c>
      <c r="E3451">
        <v>105</v>
      </c>
      <c r="F3451" s="124">
        <v>46129.552083333336</v>
      </c>
      <c r="G3451" s="124">
        <v>46129.625</v>
      </c>
    </row>
    <row r="3452" spans="1:7" x14ac:dyDescent="0.25">
      <c r="A3452" t="s">
        <v>81</v>
      </c>
      <c r="B3452" t="s">
        <v>134</v>
      </c>
      <c r="D3452" t="s">
        <v>122</v>
      </c>
      <c r="E3452">
        <v>15</v>
      </c>
      <c r="F3452" s="124">
        <v>46129.625</v>
      </c>
      <c r="G3452" s="124">
        <v>46129.635416666664</v>
      </c>
    </row>
    <row r="3453" spans="1:7" x14ac:dyDescent="0.25">
      <c r="A3453" t="s">
        <v>81</v>
      </c>
      <c r="B3453" t="s">
        <v>125</v>
      </c>
      <c r="D3453" t="s">
        <v>122</v>
      </c>
      <c r="E3453">
        <v>45</v>
      </c>
      <c r="F3453" s="124">
        <v>46129.635416666664</v>
      </c>
      <c r="G3453" s="124">
        <v>46129.666666666664</v>
      </c>
    </row>
    <row r="3454" spans="1:7" x14ac:dyDescent="0.25">
      <c r="A3454" t="s">
        <v>81</v>
      </c>
      <c r="B3454" t="s">
        <v>155</v>
      </c>
      <c r="C3454" t="s">
        <v>8784</v>
      </c>
      <c r="D3454" t="s">
        <v>122</v>
      </c>
      <c r="E3454">
        <v>10</v>
      </c>
      <c r="F3454" s="124">
        <v>46129.666666666664</v>
      </c>
      <c r="G3454" s="124">
        <v>46129.673611111109</v>
      </c>
    </row>
    <row r="3455" spans="1:7" x14ac:dyDescent="0.25">
      <c r="A3455" t="s">
        <v>81</v>
      </c>
      <c r="B3455" t="s">
        <v>125</v>
      </c>
      <c r="D3455" t="s">
        <v>122</v>
      </c>
      <c r="E3455">
        <v>1</v>
      </c>
      <c r="F3455" s="124">
        <v>46129.673611111109</v>
      </c>
      <c r="G3455" s="124">
        <v>46129.674305555556</v>
      </c>
    </row>
    <row r="3456" spans="1:7" x14ac:dyDescent="0.25">
      <c r="A3456" t="s">
        <v>81</v>
      </c>
      <c r="B3456" t="s">
        <v>155</v>
      </c>
      <c r="D3456" t="s">
        <v>122</v>
      </c>
      <c r="E3456">
        <v>6</v>
      </c>
      <c r="F3456" s="124">
        <v>46129.674305555556</v>
      </c>
      <c r="G3456" s="124">
        <v>46129.678472222222</v>
      </c>
    </row>
    <row r="3457" spans="1:7" x14ac:dyDescent="0.25">
      <c r="A3457" t="s">
        <v>81</v>
      </c>
      <c r="B3457" t="s">
        <v>125</v>
      </c>
      <c r="D3457" t="s">
        <v>122</v>
      </c>
      <c r="E3457">
        <v>13</v>
      </c>
      <c r="F3457" s="124">
        <v>46129.678472222222</v>
      </c>
      <c r="G3457" s="124">
        <v>46129.6875</v>
      </c>
    </row>
    <row r="3458" spans="1:7" x14ac:dyDescent="0.25">
      <c r="A3458" t="s">
        <v>81</v>
      </c>
      <c r="B3458" t="s">
        <v>123</v>
      </c>
      <c r="D3458" t="s">
        <v>124</v>
      </c>
      <c r="E3458">
        <v>60</v>
      </c>
      <c r="F3458" s="124">
        <v>46129.6875</v>
      </c>
      <c r="G3458" s="124">
        <v>46129.729166666664</v>
      </c>
    </row>
    <row r="3459" spans="1:7" x14ac:dyDescent="0.25">
      <c r="A3459" t="s">
        <v>81</v>
      </c>
      <c r="B3459" t="s">
        <v>125</v>
      </c>
      <c r="D3459" t="s">
        <v>122</v>
      </c>
      <c r="E3459">
        <v>52</v>
      </c>
      <c r="F3459" s="124">
        <v>46132.333333333336</v>
      </c>
      <c r="G3459" s="124">
        <v>46132.369444444441</v>
      </c>
    </row>
    <row r="3460" spans="1:7" x14ac:dyDescent="0.25">
      <c r="A3460" t="s">
        <v>81</v>
      </c>
      <c r="B3460" t="s">
        <v>135</v>
      </c>
      <c r="D3460" t="s">
        <v>124</v>
      </c>
      <c r="E3460">
        <v>5</v>
      </c>
      <c r="F3460" s="124">
        <v>46132.369444444441</v>
      </c>
      <c r="G3460" s="124">
        <v>46132.372916666667</v>
      </c>
    </row>
    <row r="3461" spans="1:7" x14ac:dyDescent="0.25">
      <c r="A3461" t="s">
        <v>81</v>
      </c>
      <c r="B3461" t="s">
        <v>125</v>
      </c>
      <c r="D3461" t="s">
        <v>122</v>
      </c>
      <c r="E3461">
        <v>46</v>
      </c>
      <c r="F3461" s="124">
        <v>46132.372916666667</v>
      </c>
      <c r="G3461" s="124">
        <v>46132.404861111114</v>
      </c>
    </row>
    <row r="3462" spans="1:7" x14ac:dyDescent="0.25">
      <c r="A3462" t="s">
        <v>81</v>
      </c>
      <c r="B3462" t="s">
        <v>156</v>
      </c>
      <c r="D3462" t="s">
        <v>122</v>
      </c>
      <c r="E3462">
        <v>8</v>
      </c>
      <c r="F3462" s="124">
        <v>46132.404861111114</v>
      </c>
      <c r="G3462" s="124">
        <v>46132.410416666666</v>
      </c>
    </row>
    <row r="3463" spans="1:7" x14ac:dyDescent="0.25">
      <c r="A3463" t="s">
        <v>81</v>
      </c>
      <c r="B3463" t="s">
        <v>125</v>
      </c>
      <c r="D3463" t="s">
        <v>122</v>
      </c>
      <c r="E3463">
        <v>9</v>
      </c>
      <c r="F3463" s="124">
        <v>46132.410416666666</v>
      </c>
      <c r="G3463" s="124">
        <v>46132.416666666664</v>
      </c>
    </row>
    <row r="3464" spans="1:7" x14ac:dyDescent="0.25">
      <c r="A3464" t="s">
        <v>81</v>
      </c>
      <c r="B3464" t="s">
        <v>134</v>
      </c>
      <c r="D3464" t="s">
        <v>122</v>
      </c>
      <c r="E3464">
        <v>15</v>
      </c>
      <c r="F3464" s="124">
        <v>46132.416666666664</v>
      </c>
      <c r="G3464" s="124">
        <v>46132.427083333336</v>
      </c>
    </row>
    <row r="3465" spans="1:7" x14ac:dyDescent="0.25">
      <c r="A3465" t="s">
        <v>81</v>
      </c>
      <c r="B3465" t="s">
        <v>125</v>
      </c>
      <c r="D3465" t="s">
        <v>122</v>
      </c>
      <c r="E3465">
        <v>120</v>
      </c>
      <c r="F3465" s="124">
        <v>46132.427083333336</v>
      </c>
      <c r="G3465" s="124">
        <v>46132.510416666664</v>
      </c>
    </row>
    <row r="3466" spans="1:7" x14ac:dyDescent="0.25">
      <c r="A3466" t="s">
        <v>81</v>
      </c>
      <c r="B3466" t="s">
        <v>126</v>
      </c>
      <c r="D3466" t="s">
        <v>124</v>
      </c>
      <c r="E3466">
        <v>30</v>
      </c>
      <c r="F3466" s="124">
        <v>46132.510416666664</v>
      </c>
      <c r="G3466" s="124">
        <v>46132.53125</v>
      </c>
    </row>
    <row r="3467" spans="1:7" x14ac:dyDescent="0.25">
      <c r="A3467" t="s">
        <v>81</v>
      </c>
      <c r="B3467" t="s">
        <v>125</v>
      </c>
      <c r="D3467" t="s">
        <v>122</v>
      </c>
      <c r="E3467">
        <v>150</v>
      </c>
      <c r="F3467" s="124">
        <v>46132.53125</v>
      </c>
      <c r="G3467" s="124">
        <v>46132.635416666664</v>
      </c>
    </row>
    <row r="3468" spans="1:7" x14ac:dyDescent="0.25">
      <c r="A3468" t="s">
        <v>81</v>
      </c>
      <c r="B3468" t="s">
        <v>134</v>
      </c>
      <c r="D3468" t="s">
        <v>122</v>
      </c>
      <c r="E3468">
        <v>15</v>
      </c>
      <c r="F3468" s="124">
        <v>46132.635416666664</v>
      </c>
      <c r="G3468" s="124">
        <v>46132.645833333336</v>
      </c>
    </row>
    <row r="3469" spans="1:7" x14ac:dyDescent="0.25">
      <c r="A3469" t="s">
        <v>81</v>
      </c>
      <c r="B3469" t="s">
        <v>125</v>
      </c>
      <c r="D3469" t="s">
        <v>122</v>
      </c>
      <c r="E3469">
        <v>60</v>
      </c>
      <c r="F3469" s="124">
        <v>46132.645833333336</v>
      </c>
      <c r="G3469" s="124">
        <v>46132.6875</v>
      </c>
    </row>
    <row r="3470" spans="1:7" x14ac:dyDescent="0.25">
      <c r="A3470" t="s">
        <v>81</v>
      </c>
      <c r="B3470" t="s">
        <v>123</v>
      </c>
      <c r="D3470" t="s">
        <v>124</v>
      </c>
      <c r="E3470">
        <v>60</v>
      </c>
      <c r="F3470" s="124">
        <v>46132.6875</v>
      </c>
      <c r="G3470" s="124">
        <v>46132.729166666664</v>
      </c>
    </row>
    <row r="3471" spans="1:7" x14ac:dyDescent="0.25">
      <c r="A3471" t="s">
        <v>81</v>
      </c>
      <c r="B3471" t="s">
        <v>153</v>
      </c>
      <c r="C3471" t="s">
        <v>8785</v>
      </c>
      <c r="D3471" t="s">
        <v>124</v>
      </c>
      <c r="E3471">
        <v>11</v>
      </c>
      <c r="F3471" s="124">
        <v>46133.333333333336</v>
      </c>
      <c r="G3471" s="124">
        <v>46133.34097222222</v>
      </c>
    </row>
    <row r="3472" spans="1:7" x14ac:dyDescent="0.25">
      <c r="A3472" t="s">
        <v>81</v>
      </c>
      <c r="B3472" t="s">
        <v>125</v>
      </c>
      <c r="D3472" t="s">
        <v>122</v>
      </c>
      <c r="E3472">
        <v>94</v>
      </c>
      <c r="F3472" s="124">
        <v>46133.34097222222</v>
      </c>
      <c r="G3472" s="124">
        <v>46133.40625</v>
      </c>
    </row>
    <row r="3473" spans="1:7" x14ac:dyDescent="0.25">
      <c r="A3473" t="s">
        <v>81</v>
      </c>
      <c r="B3473" t="s">
        <v>134</v>
      </c>
      <c r="D3473" t="s">
        <v>122</v>
      </c>
      <c r="E3473">
        <v>15</v>
      </c>
      <c r="F3473" s="124">
        <v>46133.40625</v>
      </c>
      <c r="G3473" s="124">
        <v>46133.416666666664</v>
      </c>
    </row>
    <row r="3474" spans="1:7" x14ac:dyDescent="0.25">
      <c r="A3474" t="s">
        <v>81</v>
      </c>
      <c r="B3474" t="s">
        <v>125</v>
      </c>
      <c r="D3474" t="s">
        <v>122</v>
      </c>
      <c r="E3474">
        <v>128</v>
      </c>
      <c r="F3474" s="124">
        <v>46133.416666666664</v>
      </c>
      <c r="G3474" s="124">
        <v>46133.505555555559</v>
      </c>
    </row>
    <row r="3475" spans="1:7" x14ac:dyDescent="0.25">
      <c r="A3475" t="s">
        <v>81</v>
      </c>
      <c r="B3475" t="s">
        <v>135</v>
      </c>
      <c r="D3475" t="s">
        <v>124</v>
      </c>
      <c r="E3475">
        <v>7</v>
      </c>
      <c r="F3475" s="124">
        <v>46133.505555555559</v>
      </c>
      <c r="G3475" s="124">
        <v>46133.510416666664</v>
      </c>
    </row>
    <row r="3476" spans="1:7" x14ac:dyDescent="0.25">
      <c r="A3476" t="s">
        <v>81</v>
      </c>
      <c r="B3476" t="s">
        <v>126</v>
      </c>
      <c r="D3476" t="s">
        <v>124</v>
      </c>
      <c r="E3476">
        <v>30</v>
      </c>
      <c r="F3476" s="124">
        <v>46133.510416666664</v>
      </c>
      <c r="G3476" s="124">
        <v>46133.53125</v>
      </c>
    </row>
    <row r="3477" spans="1:7" x14ac:dyDescent="0.25">
      <c r="A3477" t="s">
        <v>81</v>
      </c>
      <c r="B3477" t="s">
        <v>106</v>
      </c>
      <c r="C3477" t="s">
        <v>8786</v>
      </c>
      <c r="D3477" t="s">
        <v>122</v>
      </c>
      <c r="E3477">
        <v>45</v>
      </c>
      <c r="F3477" s="124">
        <v>46133.53125</v>
      </c>
      <c r="G3477" s="124">
        <v>46133.5625</v>
      </c>
    </row>
    <row r="3478" spans="1:7" x14ac:dyDescent="0.25">
      <c r="A3478" t="s">
        <v>81</v>
      </c>
      <c r="B3478" t="s">
        <v>106</v>
      </c>
      <c r="C3478" t="s">
        <v>8787</v>
      </c>
      <c r="D3478" t="s">
        <v>122</v>
      </c>
      <c r="E3478">
        <v>75</v>
      </c>
      <c r="F3478" s="124">
        <v>46133.5625</v>
      </c>
      <c r="G3478" s="124">
        <v>46133.614583333336</v>
      </c>
    </row>
    <row r="3479" spans="1:7" x14ac:dyDescent="0.25">
      <c r="A3479" t="s">
        <v>81</v>
      </c>
      <c r="B3479" t="s">
        <v>134</v>
      </c>
      <c r="D3479" t="s">
        <v>122</v>
      </c>
      <c r="E3479">
        <v>15</v>
      </c>
      <c r="F3479" s="124">
        <v>46133.614583333336</v>
      </c>
      <c r="G3479" s="124">
        <v>46133.625</v>
      </c>
    </row>
    <row r="3480" spans="1:7" x14ac:dyDescent="0.25">
      <c r="A3480" t="s">
        <v>81</v>
      </c>
      <c r="B3480" t="s">
        <v>106</v>
      </c>
      <c r="C3480" t="s">
        <v>8787</v>
      </c>
      <c r="D3480" t="s">
        <v>122</v>
      </c>
      <c r="E3480">
        <v>60</v>
      </c>
      <c r="F3480" s="124">
        <v>46133.625</v>
      </c>
      <c r="G3480" s="124">
        <v>46133.666666666664</v>
      </c>
    </row>
    <row r="3481" spans="1:7" x14ac:dyDescent="0.25">
      <c r="A3481" t="s">
        <v>81</v>
      </c>
      <c r="B3481" t="s">
        <v>155</v>
      </c>
      <c r="D3481" t="s">
        <v>122</v>
      </c>
      <c r="E3481">
        <v>13</v>
      </c>
      <c r="F3481" s="124">
        <v>46133.666666666664</v>
      </c>
      <c r="G3481" s="124">
        <v>46133.675694444442</v>
      </c>
    </row>
    <row r="3482" spans="1:7" x14ac:dyDescent="0.25">
      <c r="A3482" t="s">
        <v>81</v>
      </c>
      <c r="B3482" t="s">
        <v>125</v>
      </c>
      <c r="D3482" t="s">
        <v>122</v>
      </c>
      <c r="E3482">
        <v>17</v>
      </c>
      <c r="F3482" s="124">
        <v>46133.675694444442</v>
      </c>
      <c r="G3482" s="124">
        <v>46133.6875</v>
      </c>
    </row>
    <row r="3483" spans="1:7" x14ac:dyDescent="0.25">
      <c r="A3483" t="s">
        <v>81</v>
      </c>
      <c r="B3483" t="s">
        <v>123</v>
      </c>
      <c r="D3483" t="s">
        <v>124</v>
      </c>
      <c r="E3483">
        <v>60</v>
      </c>
      <c r="F3483" s="124">
        <v>46133.6875</v>
      </c>
      <c r="G3483" s="124">
        <v>46133.729166666664</v>
      </c>
    </row>
    <row r="3484" spans="1:7" x14ac:dyDescent="0.25">
      <c r="A3484" t="s">
        <v>81</v>
      </c>
      <c r="B3484" t="s">
        <v>125</v>
      </c>
      <c r="D3484" t="s">
        <v>122</v>
      </c>
      <c r="E3484">
        <v>120</v>
      </c>
      <c r="F3484" s="124">
        <v>46134.333333333336</v>
      </c>
      <c r="G3484" s="124">
        <v>46134.416666666664</v>
      </c>
    </row>
    <row r="3485" spans="1:7" x14ac:dyDescent="0.25">
      <c r="A3485" t="s">
        <v>81</v>
      </c>
      <c r="B3485" t="s">
        <v>134</v>
      </c>
      <c r="D3485" t="s">
        <v>122</v>
      </c>
      <c r="E3485">
        <v>15</v>
      </c>
      <c r="F3485" s="124">
        <v>46134.416666666664</v>
      </c>
      <c r="G3485" s="124">
        <v>46134.427083333336</v>
      </c>
    </row>
    <row r="3486" spans="1:7" x14ac:dyDescent="0.25">
      <c r="A3486" t="s">
        <v>81</v>
      </c>
      <c r="B3486" t="s">
        <v>125</v>
      </c>
      <c r="D3486" t="s">
        <v>122</v>
      </c>
      <c r="E3486">
        <v>30</v>
      </c>
      <c r="F3486" s="124">
        <v>46134.427083333336</v>
      </c>
      <c r="G3486" s="124">
        <v>46134.447916666664</v>
      </c>
    </row>
    <row r="3487" spans="1:7" x14ac:dyDescent="0.25">
      <c r="A3487" t="s">
        <v>81</v>
      </c>
      <c r="B3487" t="s">
        <v>106</v>
      </c>
      <c r="C3487" t="s">
        <v>8788</v>
      </c>
      <c r="D3487" t="s">
        <v>122</v>
      </c>
      <c r="E3487">
        <v>90</v>
      </c>
      <c r="F3487" s="124">
        <v>46134.447916666664</v>
      </c>
      <c r="G3487" s="124">
        <v>46134.510416666664</v>
      </c>
    </row>
    <row r="3488" spans="1:7" x14ac:dyDescent="0.25">
      <c r="A3488" t="s">
        <v>81</v>
      </c>
      <c r="B3488" t="s">
        <v>126</v>
      </c>
      <c r="D3488" t="s">
        <v>124</v>
      </c>
      <c r="E3488">
        <v>30</v>
      </c>
      <c r="F3488" s="124">
        <v>46134.510416666664</v>
      </c>
      <c r="G3488" s="124">
        <v>46134.53125</v>
      </c>
    </row>
    <row r="3489" spans="1:7" x14ac:dyDescent="0.25">
      <c r="A3489" t="s">
        <v>81</v>
      </c>
      <c r="B3489" t="s">
        <v>125</v>
      </c>
      <c r="D3489" t="s">
        <v>122</v>
      </c>
      <c r="E3489">
        <v>88</v>
      </c>
      <c r="F3489" s="124">
        <v>46134.53125</v>
      </c>
      <c r="G3489" s="124">
        <v>46134.592361111114</v>
      </c>
    </row>
    <row r="3490" spans="1:7" x14ac:dyDescent="0.25">
      <c r="A3490" t="s">
        <v>81</v>
      </c>
      <c r="B3490" t="s">
        <v>135</v>
      </c>
      <c r="D3490" t="s">
        <v>124</v>
      </c>
      <c r="E3490">
        <v>5</v>
      </c>
      <c r="F3490" s="124">
        <v>46134.592361111114</v>
      </c>
      <c r="G3490" s="124">
        <v>46134.595833333333</v>
      </c>
    </row>
    <row r="3491" spans="1:7" x14ac:dyDescent="0.25">
      <c r="A3491" t="s">
        <v>81</v>
      </c>
      <c r="B3491" t="s">
        <v>125</v>
      </c>
      <c r="D3491" t="s">
        <v>122</v>
      </c>
      <c r="E3491">
        <v>12</v>
      </c>
      <c r="F3491" s="124">
        <v>46134.595833333333</v>
      </c>
      <c r="G3491" s="124">
        <v>46134.604166666664</v>
      </c>
    </row>
    <row r="3492" spans="1:7" x14ac:dyDescent="0.25">
      <c r="A3492" t="s">
        <v>81</v>
      </c>
      <c r="B3492" t="s">
        <v>134</v>
      </c>
      <c r="D3492" t="s">
        <v>122</v>
      </c>
      <c r="E3492">
        <v>15</v>
      </c>
      <c r="F3492" s="124">
        <v>46134.604166666664</v>
      </c>
      <c r="G3492" s="124">
        <v>46134.614583333336</v>
      </c>
    </row>
    <row r="3493" spans="1:7" x14ac:dyDescent="0.25">
      <c r="A3493" t="s">
        <v>81</v>
      </c>
      <c r="B3493" t="s">
        <v>125</v>
      </c>
      <c r="D3493" t="s">
        <v>122</v>
      </c>
      <c r="E3493">
        <v>105</v>
      </c>
      <c r="F3493" s="124">
        <v>46134.614583333336</v>
      </c>
      <c r="G3493" s="124">
        <v>46134.6875</v>
      </c>
    </row>
    <row r="3494" spans="1:7" x14ac:dyDescent="0.25">
      <c r="A3494" t="s">
        <v>81</v>
      </c>
      <c r="B3494" t="s">
        <v>123</v>
      </c>
      <c r="D3494" t="s">
        <v>124</v>
      </c>
      <c r="E3494">
        <v>60</v>
      </c>
      <c r="F3494" s="124">
        <v>46134.6875</v>
      </c>
      <c r="G3494" s="124">
        <v>46134.729166666664</v>
      </c>
    </row>
    <row r="3495" spans="1:7" x14ac:dyDescent="0.25">
      <c r="A3495" t="s">
        <v>81</v>
      </c>
      <c r="B3495" t="s">
        <v>153</v>
      </c>
      <c r="C3495" t="s">
        <v>8789</v>
      </c>
      <c r="D3495" t="s">
        <v>124</v>
      </c>
      <c r="E3495">
        <v>12</v>
      </c>
      <c r="F3495" s="124">
        <v>46135.333333333336</v>
      </c>
      <c r="G3495" s="124">
        <v>46135.341666666667</v>
      </c>
    </row>
    <row r="3496" spans="1:7" x14ac:dyDescent="0.25">
      <c r="A3496" t="s">
        <v>81</v>
      </c>
      <c r="B3496" t="s">
        <v>125</v>
      </c>
      <c r="D3496" t="s">
        <v>122</v>
      </c>
      <c r="E3496">
        <v>123</v>
      </c>
      <c r="F3496" s="124">
        <v>46135.341666666667</v>
      </c>
      <c r="G3496" s="124">
        <v>46135.427083333336</v>
      </c>
    </row>
    <row r="3497" spans="1:7" x14ac:dyDescent="0.25">
      <c r="A3497" t="s">
        <v>81</v>
      </c>
      <c r="B3497" t="s">
        <v>134</v>
      </c>
      <c r="D3497" t="s">
        <v>122</v>
      </c>
      <c r="E3497">
        <v>15</v>
      </c>
      <c r="F3497" s="124">
        <v>46135.427083333336</v>
      </c>
      <c r="G3497" s="124">
        <v>46135.4375</v>
      </c>
    </row>
    <row r="3498" spans="1:7" x14ac:dyDescent="0.25">
      <c r="A3498" t="s">
        <v>81</v>
      </c>
      <c r="B3498" t="s">
        <v>125</v>
      </c>
      <c r="D3498" t="s">
        <v>122</v>
      </c>
      <c r="E3498">
        <v>24</v>
      </c>
      <c r="F3498" s="124">
        <v>46135.4375</v>
      </c>
      <c r="G3498" s="124">
        <v>46135.45416666667</v>
      </c>
    </row>
    <row r="3499" spans="1:7" x14ac:dyDescent="0.25">
      <c r="A3499" t="s">
        <v>81</v>
      </c>
      <c r="B3499" t="s">
        <v>155</v>
      </c>
      <c r="D3499" t="s">
        <v>122</v>
      </c>
      <c r="E3499">
        <v>17</v>
      </c>
      <c r="F3499" s="124">
        <v>46135.45416666667</v>
      </c>
      <c r="G3499" s="124">
        <v>46135.46597222222</v>
      </c>
    </row>
    <row r="3500" spans="1:7" x14ac:dyDescent="0.25">
      <c r="A3500" t="s">
        <v>81</v>
      </c>
      <c r="B3500" t="s">
        <v>125</v>
      </c>
      <c r="D3500" t="s">
        <v>122</v>
      </c>
      <c r="E3500">
        <v>25</v>
      </c>
      <c r="F3500" s="124">
        <v>46135.46597222222</v>
      </c>
      <c r="G3500" s="124">
        <v>46135.48333333333</v>
      </c>
    </row>
    <row r="3501" spans="1:7" x14ac:dyDescent="0.25">
      <c r="A3501" t="s">
        <v>81</v>
      </c>
      <c r="B3501" t="s">
        <v>153</v>
      </c>
      <c r="C3501" t="s">
        <v>8790</v>
      </c>
      <c r="D3501" t="s">
        <v>124</v>
      </c>
      <c r="E3501">
        <v>15</v>
      </c>
      <c r="F3501" s="124">
        <v>46135.48333333333</v>
      </c>
      <c r="G3501" s="124">
        <v>46135.493750000001</v>
      </c>
    </row>
    <row r="3502" spans="1:7" x14ac:dyDescent="0.25">
      <c r="A3502" t="s">
        <v>81</v>
      </c>
      <c r="B3502" t="s">
        <v>125</v>
      </c>
      <c r="D3502" t="s">
        <v>122</v>
      </c>
      <c r="E3502">
        <v>39</v>
      </c>
      <c r="F3502" s="124">
        <v>46135.493750000001</v>
      </c>
      <c r="G3502" s="124">
        <v>46135.520833333336</v>
      </c>
    </row>
    <row r="3503" spans="1:7" x14ac:dyDescent="0.25">
      <c r="A3503" t="s">
        <v>81</v>
      </c>
      <c r="B3503" t="s">
        <v>126</v>
      </c>
      <c r="D3503" t="s">
        <v>124</v>
      </c>
      <c r="E3503">
        <v>30</v>
      </c>
      <c r="F3503" s="124">
        <v>46135.520833333336</v>
      </c>
      <c r="G3503" s="124">
        <v>46135.541666666664</v>
      </c>
    </row>
    <row r="3504" spans="1:7" x14ac:dyDescent="0.25">
      <c r="A3504" t="s">
        <v>81</v>
      </c>
      <c r="B3504" t="s">
        <v>125</v>
      </c>
      <c r="D3504" t="s">
        <v>122</v>
      </c>
      <c r="E3504">
        <v>120</v>
      </c>
      <c r="F3504" s="124">
        <v>46135.541666666664</v>
      </c>
      <c r="G3504" s="124">
        <v>46135.625</v>
      </c>
    </row>
    <row r="3505" spans="1:7" x14ac:dyDescent="0.25">
      <c r="A3505" t="s">
        <v>81</v>
      </c>
      <c r="B3505" t="s">
        <v>134</v>
      </c>
      <c r="D3505" t="s">
        <v>122</v>
      </c>
      <c r="E3505">
        <v>15</v>
      </c>
      <c r="F3505" s="124">
        <v>46135.625</v>
      </c>
      <c r="G3505" s="124">
        <v>46135.635416666664</v>
      </c>
    </row>
    <row r="3506" spans="1:7" x14ac:dyDescent="0.25">
      <c r="A3506" t="s">
        <v>81</v>
      </c>
      <c r="B3506" t="s">
        <v>125</v>
      </c>
      <c r="D3506" t="s">
        <v>122</v>
      </c>
      <c r="E3506">
        <v>75</v>
      </c>
      <c r="F3506" s="124">
        <v>46135.635416666664</v>
      </c>
      <c r="G3506" s="124">
        <v>46135.6875</v>
      </c>
    </row>
    <row r="3507" spans="1:7" x14ac:dyDescent="0.25">
      <c r="A3507" t="s">
        <v>81</v>
      </c>
      <c r="B3507" t="s">
        <v>123</v>
      </c>
      <c r="D3507" t="s">
        <v>124</v>
      </c>
      <c r="E3507">
        <v>60</v>
      </c>
      <c r="F3507" s="124">
        <v>46135.6875</v>
      </c>
      <c r="G3507" s="124">
        <v>46135.729166666664</v>
      </c>
    </row>
    <row r="3508" spans="1:7" x14ac:dyDescent="0.25">
      <c r="A3508" t="s">
        <v>81</v>
      </c>
      <c r="B3508" t="s">
        <v>125</v>
      </c>
      <c r="D3508" t="s">
        <v>122</v>
      </c>
      <c r="E3508">
        <v>135</v>
      </c>
      <c r="F3508" s="124">
        <v>46136.333333333336</v>
      </c>
      <c r="G3508" s="124">
        <v>46136.427083333336</v>
      </c>
    </row>
    <row r="3509" spans="1:7" x14ac:dyDescent="0.25">
      <c r="A3509" t="s">
        <v>81</v>
      </c>
      <c r="B3509" t="s">
        <v>134</v>
      </c>
      <c r="D3509" t="s">
        <v>122</v>
      </c>
      <c r="E3509">
        <v>15</v>
      </c>
      <c r="F3509" s="124">
        <v>46136.427083333336</v>
      </c>
      <c r="G3509" s="124">
        <v>46136.4375</v>
      </c>
    </row>
    <row r="3510" spans="1:7" x14ac:dyDescent="0.25">
      <c r="A3510" t="s">
        <v>81</v>
      </c>
      <c r="B3510" t="s">
        <v>125</v>
      </c>
      <c r="D3510" t="s">
        <v>122</v>
      </c>
      <c r="E3510">
        <v>15</v>
      </c>
      <c r="F3510" s="124">
        <v>46136.4375</v>
      </c>
      <c r="G3510" s="124">
        <v>46136.447916666664</v>
      </c>
    </row>
    <row r="3511" spans="1:7" x14ac:dyDescent="0.25">
      <c r="A3511" t="s">
        <v>81</v>
      </c>
      <c r="B3511" t="s">
        <v>144</v>
      </c>
      <c r="C3511" t="s">
        <v>8791</v>
      </c>
      <c r="D3511" t="s">
        <v>122</v>
      </c>
      <c r="E3511">
        <v>135</v>
      </c>
      <c r="F3511" s="124">
        <v>46136.447916666664</v>
      </c>
      <c r="G3511" s="124">
        <v>46136.541666666664</v>
      </c>
    </row>
    <row r="3512" spans="1:7" x14ac:dyDescent="0.25">
      <c r="A3512" t="s">
        <v>81</v>
      </c>
      <c r="B3512" t="s">
        <v>155</v>
      </c>
      <c r="C3512" t="s">
        <v>8792</v>
      </c>
      <c r="D3512" t="s">
        <v>122</v>
      </c>
      <c r="E3512">
        <v>13</v>
      </c>
      <c r="F3512" s="124">
        <v>46136.541666666664</v>
      </c>
      <c r="G3512" s="124">
        <v>46136.550694444442</v>
      </c>
    </row>
    <row r="3513" spans="1:7" x14ac:dyDescent="0.25">
      <c r="A3513" t="s">
        <v>81</v>
      </c>
      <c r="B3513" t="s">
        <v>126</v>
      </c>
      <c r="D3513" t="s">
        <v>124</v>
      </c>
      <c r="E3513">
        <v>30</v>
      </c>
      <c r="F3513" s="124">
        <v>46136.550694444442</v>
      </c>
      <c r="G3513" s="124">
        <v>46136.571527777778</v>
      </c>
    </row>
    <row r="3514" spans="1:7" x14ac:dyDescent="0.25">
      <c r="A3514" t="s">
        <v>81</v>
      </c>
      <c r="B3514" t="s">
        <v>125</v>
      </c>
      <c r="D3514" t="s">
        <v>122</v>
      </c>
      <c r="E3514">
        <v>92</v>
      </c>
      <c r="F3514" s="124">
        <v>46136.571527777778</v>
      </c>
      <c r="G3514" s="124">
        <v>46136.635416666664</v>
      </c>
    </row>
    <row r="3515" spans="1:7" x14ac:dyDescent="0.25">
      <c r="A3515" t="s">
        <v>81</v>
      </c>
      <c r="B3515" t="s">
        <v>134</v>
      </c>
      <c r="D3515" t="s">
        <v>122</v>
      </c>
      <c r="E3515">
        <v>15</v>
      </c>
      <c r="F3515" s="124">
        <v>46136.635416666664</v>
      </c>
      <c r="G3515" s="124">
        <v>46136.645833333336</v>
      </c>
    </row>
    <row r="3516" spans="1:7" x14ac:dyDescent="0.25">
      <c r="A3516" t="s">
        <v>81</v>
      </c>
      <c r="B3516" t="s">
        <v>125</v>
      </c>
      <c r="D3516" t="s">
        <v>122</v>
      </c>
      <c r="E3516">
        <v>60</v>
      </c>
      <c r="F3516" s="124">
        <v>46136.645833333336</v>
      </c>
      <c r="G3516" s="124">
        <v>46136.6875</v>
      </c>
    </row>
    <row r="3517" spans="1:7" x14ac:dyDescent="0.25">
      <c r="A3517" t="s">
        <v>81</v>
      </c>
      <c r="B3517" t="s">
        <v>123</v>
      </c>
      <c r="D3517" t="s">
        <v>124</v>
      </c>
      <c r="E3517">
        <v>60</v>
      </c>
      <c r="F3517" s="124">
        <v>46136.6875</v>
      </c>
      <c r="G3517" s="124">
        <v>46136.729166666664</v>
      </c>
    </row>
    <row r="3518" spans="1:7" x14ac:dyDescent="0.25">
      <c r="A3518" t="s">
        <v>81</v>
      </c>
      <c r="B3518" t="s">
        <v>125</v>
      </c>
      <c r="D3518" t="s">
        <v>122</v>
      </c>
      <c r="E3518">
        <v>105</v>
      </c>
      <c r="F3518" s="124">
        <v>46139.333333333336</v>
      </c>
      <c r="G3518" s="124">
        <v>46139.40625</v>
      </c>
    </row>
    <row r="3519" spans="1:7" x14ac:dyDescent="0.25">
      <c r="A3519" t="s">
        <v>81</v>
      </c>
      <c r="B3519" t="s">
        <v>134</v>
      </c>
      <c r="D3519" t="s">
        <v>122</v>
      </c>
      <c r="E3519">
        <v>15</v>
      </c>
      <c r="F3519" s="124">
        <v>46139.40625</v>
      </c>
      <c r="G3519" s="124">
        <v>46139.416666666664</v>
      </c>
    </row>
    <row r="3520" spans="1:7" x14ac:dyDescent="0.25">
      <c r="A3520" t="s">
        <v>81</v>
      </c>
      <c r="B3520" t="s">
        <v>125</v>
      </c>
      <c r="D3520" t="s">
        <v>122</v>
      </c>
      <c r="E3520">
        <v>90</v>
      </c>
      <c r="F3520" s="124">
        <v>46139.416666666664</v>
      </c>
      <c r="G3520" s="124">
        <v>46139.479166666664</v>
      </c>
    </row>
    <row r="3521" spans="1:7" x14ac:dyDescent="0.25">
      <c r="A3521" t="s">
        <v>81</v>
      </c>
      <c r="B3521" t="s">
        <v>126</v>
      </c>
      <c r="D3521" t="s">
        <v>124</v>
      </c>
      <c r="E3521">
        <v>30</v>
      </c>
      <c r="F3521" s="124">
        <v>46139.479166666664</v>
      </c>
      <c r="G3521" s="124">
        <v>46139.5</v>
      </c>
    </row>
    <row r="3522" spans="1:7" x14ac:dyDescent="0.25">
      <c r="A3522" t="s">
        <v>81</v>
      </c>
      <c r="B3522" t="s">
        <v>125</v>
      </c>
      <c r="D3522" t="s">
        <v>122</v>
      </c>
      <c r="E3522">
        <v>120</v>
      </c>
      <c r="F3522" s="124">
        <v>46139.5</v>
      </c>
      <c r="G3522" s="124">
        <v>46139.583333333336</v>
      </c>
    </row>
    <row r="3523" spans="1:7" x14ac:dyDescent="0.25">
      <c r="A3523" t="s">
        <v>81</v>
      </c>
      <c r="B3523" t="s">
        <v>134</v>
      </c>
      <c r="D3523" t="s">
        <v>122</v>
      </c>
      <c r="E3523">
        <v>15</v>
      </c>
      <c r="F3523" s="124">
        <v>46139.583333333336</v>
      </c>
      <c r="G3523" s="124">
        <v>46139.59375</v>
      </c>
    </row>
    <row r="3524" spans="1:7" x14ac:dyDescent="0.25">
      <c r="A3524" t="s">
        <v>81</v>
      </c>
      <c r="B3524" t="s">
        <v>125</v>
      </c>
      <c r="D3524" t="s">
        <v>122</v>
      </c>
      <c r="E3524">
        <v>13</v>
      </c>
      <c r="F3524" s="124">
        <v>46139.59375</v>
      </c>
      <c r="G3524" s="124">
        <v>46139.602777777778</v>
      </c>
    </row>
    <row r="3525" spans="1:7" x14ac:dyDescent="0.25">
      <c r="A3525" t="s">
        <v>81</v>
      </c>
      <c r="B3525" t="s">
        <v>137</v>
      </c>
      <c r="C3525" t="s">
        <v>8793</v>
      </c>
      <c r="D3525" t="s">
        <v>122</v>
      </c>
      <c r="E3525">
        <v>23</v>
      </c>
      <c r="F3525" s="124">
        <v>46139.602777777778</v>
      </c>
      <c r="G3525" s="124">
        <v>46139.618750000001</v>
      </c>
    </row>
    <row r="3526" spans="1:7" x14ac:dyDescent="0.25">
      <c r="A3526" t="s">
        <v>81</v>
      </c>
      <c r="B3526" t="s">
        <v>125</v>
      </c>
      <c r="D3526" t="s">
        <v>122</v>
      </c>
      <c r="E3526">
        <v>9</v>
      </c>
      <c r="F3526" s="124">
        <v>46139.618750000001</v>
      </c>
      <c r="G3526" s="124">
        <v>46139.625</v>
      </c>
    </row>
    <row r="3527" spans="1:7" x14ac:dyDescent="0.25">
      <c r="A3527" t="s">
        <v>81</v>
      </c>
      <c r="B3527" t="s">
        <v>137</v>
      </c>
      <c r="C3527" t="s">
        <v>8794</v>
      </c>
      <c r="D3527" t="s">
        <v>122</v>
      </c>
      <c r="E3527">
        <v>15</v>
      </c>
      <c r="F3527" s="124">
        <v>46139.625</v>
      </c>
      <c r="G3527" s="124">
        <v>46139.635416666664</v>
      </c>
    </row>
    <row r="3528" spans="1:7" x14ac:dyDescent="0.25">
      <c r="A3528" t="s">
        <v>81</v>
      </c>
      <c r="B3528" t="s">
        <v>125</v>
      </c>
      <c r="D3528" t="s">
        <v>122</v>
      </c>
      <c r="E3528">
        <v>75</v>
      </c>
      <c r="F3528" s="124">
        <v>46139.635416666664</v>
      </c>
      <c r="G3528" s="124">
        <v>46139.6875</v>
      </c>
    </row>
    <row r="3529" spans="1:7" x14ac:dyDescent="0.25">
      <c r="A3529" t="s">
        <v>81</v>
      </c>
      <c r="B3529" t="s">
        <v>123</v>
      </c>
      <c r="D3529" t="s">
        <v>124</v>
      </c>
      <c r="E3529">
        <v>60</v>
      </c>
      <c r="F3529" s="124">
        <v>46139.6875</v>
      </c>
      <c r="G3529" s="124">
        <v>46139.729166666664</v>
      </c>
    </row>
    <row r="3530" spans="1:7" x14ac:dyDescent="0.25">
      <c r="A3530" t="s">
        <v>81</v>
      </c>
      <c r="B3530" t="s">
        <v>125</v>
      </c>
      <c r="D3530" t="s">
        <v>122</v>
      </c>
      <c r="E3530">
        <v>120</v>
      </c>
      <c r="F3530" s="124">
        <v>46140.333333333336</v>
      </c>
      <c r="G3530" s="124">
        <v>46140.416666666664</v>
      </c>
    </row>
    <row r="3531" spans="1:7" x14ac:dyDescent="0.25">
      <c r="A3531" t="s">
        <v>81</v>
      </c>
      <c r="B3531" t="s">
        <v>134</v>
      </c>
      <c r="D3531" t="s">
        <v>122</v>
      </c>
      <c r="E3531">
        <v>15</v>
      </c>
      <c r="F3531" s="124">
        <v>46140.416666666664</v>
      </c>
      <c r="G3531" s="124">
        <v>46140.427083333336</v>
      </c>
    </row>
    <row r="3532" spans="1:7" x14ac:dyDescent="0.25">
      <c r="A3532" t="s">
        <v>81</v>
      </c>
      <c r="B3532" t="s">
        <v>125</v>
      </c>
      <c r="D3532" t="s">
        <v>122</v>
      </c>
      <c r="E3532">
        <v>20</v>
      </c>
      <c r="F3532" s="124">
        <v>46140.427083333336</v>
      </c>
      <c r="G3532" s="124">
        <v>46140.440972222219</v>
      </c>
    </row>
    <row r="3533" spans="1:7" x14ac:dyDescent="0.25">
      <c r="A3533" t="s">
        <v>81</v>
      </c>
      <c r="B3533" t="s">
        <v>156</v>
      </c>
      <c r="D3533" t="s">
        <v>122</v>
      </c>
      <c r="E3533">
        <v>17</v>
      </c>
      <c r="F3533" s="124">
        <v>46140.440972222219</v>
      </c>
      <c r="G3533" s="124">
        <v>46140.452777777777</v>
      </c>
    </row>
    <row r="3534" spans="1:7" x14ac:dyDescent="0.25">
      <c r="A3534" t="s">
        <v>81</v>
      </c>
      <c r="B3534" t="s">
        <v>125</v>
      </c>
      <c r="D3534" t="s">
        <v>122</v>
      </c>
      <c r="E3534">
        <v>8</v>
      </c>
      <c r="F3534" s="124">
        <v>46140.452777777777</v>
      </c>
      <c r="G3534" s="124">
        <v>46140.458333333336</v>
      </c>
    </row>
    <row r="3535" spans="1:7" x14ac:dyDescent="0.25">
      <c r="A3535" t="s">
        <v>81</v>
      </c>
      <c r="B3535" t="s">
        <v>154</v>
      </c>
      <c r="C3535" t="s">
        <v>8795</v>
      </c>
      <c r="D3535" t="s">
        <v>122</v>
      </c>
      <c r="E3535">
        <v>30</v>
      </c>
      <c r="F3535" s="124">
        <v>46140.458333333336</v>
      </c>
      <c r="G3535" s="124">
        <v>46140.479166666664</v>
      </c>
    </row>
    <row r="3536" spans="1:7" x14ac:dyDescent="0.25">
      <c r="A3536" t="s">
        <v>81</v>
      </c>
      <c r="B3536" t="s">
        <v>125</v>
      </c>
      <c r="D3536" t="s">
        <v>122</v>
      </c>
      <c r="E3536">
        <v>45</v>
      </c>
      <c r="F3536" s="124">
        <v>46140.479166666664</v>
      </c>
      <c r="G3536" s="124">
        <v>46140.510416666664</v>
      </c>
    </row>
    <row r="3537" spans="1:7" x14ac:dyDescent="0.25">
      <c r="A3537" t="s">
        <v>81</v>
      </c>
      <c r="B3537" t="s">
        <v>126</v>
      </c>
      <c r="D3537" t="s">
        <v>124</v>
      </c>
      <c r="E3537">
        <v>30</v>
      </c>
      <c r="F3537" s="124">
        <v>46140.510416666664</v>
      </c>
      <c r="G3537" s="124">
        <v>46140.53125</v>
      </c>
    </row>
    <row r="3538" spans="1:7" x14ac:dyDescent="0.25">
      <c r="A3538" t="s">
        <v>81</v>
      </c>
      <c r="B3538" t="s">
        <v>125</v>
      </c>
      <c r="D3538" t="s">
        <v>122</v>
      </c>
      <c r="E3538">
        <v>45</v>
      </c>
      <c r="F3538" s="124">
        <v>46140.53125</v>
      </c>
      <c r="G3538" s="124">
        <v>46140.5625</v>
      </c>
    </row>
    <row r="3539" spans="1:7" x14ac:dyDescent="0.25">
      <c r="A3539" t="s">
        <v>81</v>
      </c>
      <c r="B3539" t="s">
        <v>134</v>
      </c>
      <c r="C3539" t="s">
        <v>8796</v>
      </c>
      <c r="D3539" t="s">
        <v>122</v>
      </c>
      <c r="E3539">
        <v>15</v>
      </c>
      <c r="F3539" s="124">
        <v>46140.5625</v>
      </c>
      <c r="G3539" s="124">
        <v>46140.572916666664</v>
      </c>
    </row>
    <row r="3540" spans="1:7" x14ac:dyDescent="0.25">
      <c r="A3540" t="s">
        <v>81</v>
      </c>
      <c r="B3540" t="s">
        <v>106</v>
      </c>
      <c r="C3540" t="s">
        <v>8797</v>
      </c>
      <c r="D3540" t="s">
        <v>122</v>
      </c>
      <c r="E3540">
        <v>135</v>
      </c>
      <c r="F3540" s="124">
        <v>46140.572916666664</v>
      </c>
      <c r="G3540" s="124">
        <v>46140.666666666664</v>
      </c>
    </row>
    <row r="3541" spans="1:7" x14ac:dyDescent="0.25">
      <c r="A3541" t="s">
        <v>81</v>
      </c>
      <c r="B3541" t="s">
        <v>125</v>
      </c>
      <c r="D3541" t="s">
        <v>122</v>
      </c>
      <c r="E3541">
        <v>30</v>
      </c>
      <c r="F3541" s="124">
        <v>46140.666666666664</v>
      </c>
      <c r="G3541" s="124">
        <v>46140.6875</v>
      </c>
    </row>
    <row r="3542" spans="1:7" x14ac:dyDescent="0.25">
      <c r="A3542" t="s">
        <v>81</v>
      </c>
      <c r="B3542" t="s">
        <v>123</v>
      </c>
      <c r="D3542" t="s">
        <v>124</v>
      </c>
      <c r="E3542">
        <v>60</v>
      </c>
      <c r="F3542" s="124">
        <v>46140.6875</v>
      </c>
      <c r="G3542" s="124">
        <v>46140.729166666664</v>
      </c>
    </row>
    <row r="3543" spans="1:7" x14ac:dyDescent="0.25">
      <c r="A3543" t="s">
        <v>81</v>
      </c>
      <c r="B3543" t="s">
        <v>125</v>
      </c>
      <c r="D3543" t="s">
        <v>122</v>
      </c>
      <c r="E3543">
        <v>120</v>
      </c>
      <c r="F3543" s="124">
        <v>46141.333333333336</v>
      </c>
      <c r="G3543" s="124">
        <v>46141.416666666664</v>
      </c>
    </row>
    <row r="3544" spans="1:7" x14ac:dyDescent="0.25">
      <c r="A3544" t="s">
        <v>81</v>
      </c>
      <c r="B3544" t="s">
        <v>134</v>
      </c>
      <c r="D3544" t="s">
        <v>122</v>
      </c>
      <c r="E3544">
        <v>15</v>
      </c>
      <c r="F3544" s="124">
        <v>46141.416666666664</v>
      </c>
      <c r="G3544" s="124">
        <v>46141.427083333336</v>
      </c>
    </row>
    <row r="3545" spans="1:7" x14ac:dyDescent="0.25">
      <c r="A3545" t="s">
        <v>81</v>
      </c>
      <c r="B3545" t="s">
        <v>125</v>
      </c>
      <c r="D3545" t="s">
        <v>122</v>
      </c>
      <c r="E3545">
        <v>75</v>
      </c>
      <c r="F3545" s="124">
        <v>46141.427083333336</v>
      </c>
      <c r="G3545" s="124">
        <v>46141.479166666664</v>
      </c>
    </row>
    <row r="3546" spans="1:7" x14ac:dyDescent="0.25">
      <c r="A3546" t="s">
        <v>81</v>
      </c>
      <c r="B3546" t="s">
        <v>106</v>
      </c>
      <c r="C3546" t="s">
        <v>8798</v>
      </c>
      <c r="D3546" t="s">
        <v>122</v>
      </c>
      <c r="E3546">
        <v>30</v>
      </c>
      <c r="F3546" s="124">
        <v>46141.479166666664</v>
      </c>
      <c r="G3546" s="124">
        <v>46141.5</v>
      </c>
    </row>
    <row r="3547" spans="1:7" x14ac:dyDescent="0.25">
      <c r="A3547" t="s">
        <v>81</v>
      </c>
      <c r="B3547" t="s">
        <v>125</v>
      </c>
      <c r="D3547" t="s">
        <v>122</v>
      </c>
      <c r="E3547">
        <v>15</v>
      </c>
      <c r="F3547" s="124">
        <v>46141.5</v>
      </c>
      <c r="G3547" s="124">
        <v>46141.510416666664</v>
      </c>
    </row>
    <row r="3548" spans="1:7" x14ac:dyDescent="0.25">
      <c r="A3548" t="s">
        <v>81</v>
      </c>
      <c r="B3548" t="s">
        <v>126</v>
      </c>
      <c r="D3548" t="s">
        <v>124</v>
      </c>
      <c r="E3548">
        <v>30</v>
      </c>
      <c r="F3548" s="124">
        <v>46141.510416666664</v>
      </c>
      <c r="G3548" s="124">
        <v>46141.53125</v>
      </c>
    </row>
    <row r="3549" spans="1:7" x14ac:dyDescent="0.25">
      <c r="A3549" t="s">
        <v>81</v>
      </c>
      <c r="B3549" t="s">
        <v>106</v>
      </c>
      <c r="C3549" t="s">
        <v>8799</v>
      </c>
      <c r="D3549" t="s">
        <v>122</v>
      </c>
      <c r="E3549">
        <v>75</v>
      </c>
      <c r="F3549" s="124">
        <v>46141.53125</v>
      </c>
      <c r="G3549" s="124">
        <v>46141.583333333336</v>
      </c>
    </row>
    <row r="3550" spans="1:7" x14ac:dyDescent="0.25">
      <c r="A3550" t="s">
        <v>81</v>
      </c>
      <c r="B3550" t="s">
        <v>125</v>
      </c>
      <c r="D3550" t="s">
        <v>122</v>
      </c>
      <c r="E3550">
        <v>60</v>
      </c>
      <c r="F3550" s="124">
        <v>46141.583333333336</v>
      </c>
      <c r="G3550" s="124">
        <v>46141.625</v>
      </c>
    </row>
    <row r="3551" spans="1:7" x14ac:dyDescent="0.25">
      <c r="A3551" t="s">
        <v>81</v>
      </c>
      <c r="B3551" t="s">
        <v>134</v>
      </c>
      <c r="D3551" t="s">
        <v>122</v>
      </c>
      <c r="E3551">
        <v>15</v>
      </c>
      <c r="F3551" s="124">
        <v>46141.625</v>
      </c>
      <c r="G3551" s="124">
        <v>46141.635416666664</v>
      </c>
    </row>
    <row r="3552" spans="1:7" x14ac:dyDescent="0.25">
      <c r="A3552" t="s">
        <v>81</v>
      </c>
      <c r="B3552" t="s">
        <v>125</v>
      </c>
      <c r="D3552" t="s">
        <v>122</v>
      </c>
      <c r="E3552">
        <v>75</v>
      </c>
      <c r="F3552" s="124">
        <v>46141.635416666664</v>
      </c>
      <c r="G3552" s="124">
        <v>46141.6875</v>
      </c>
    </row>
    <row r="3553" spans="1:7" x14ac:dyDescent="0.25">
      <c r="A3553" t="s">
        <v>81</v>
      </c>
      <c r="B3553" t="s">
        <v>123</v>
      </c>
      <c r="D3553" t="s">
        <v>124</v>
      </c>
      <c r="E3553">
        <v>60</v>
      </c>
      <c r="F3553" s="124">
        <v>46141.6875</v>
      </c>
      <c r="G3553" s="124">
        <v>46141.729166666664</v>
      </c>
    </row>
    <row r="3554" spans="1:7" x14ac:dyDescent="0.25">
      <c r="A3554" t="s">
        <v>81</v>
      </c>
      <c r="B3554" t="s">
        <v>125</v>
      </c>
      <c r="D3554" t="s">
        <v>122</v>
      </c>
      <c r="E3554">
        <v>120</v>
      </c>
      <c r="F3554" s="124">
        <v>46142.333333333336</v>
      </c>
      <c r="G3554" s="124">
        <v>46142.416666666664</v>
      </c>
    </row>
    <row r="3555" spans="1:7" x14ac:dyDescent="0.25">
      <c r="A3555" t="s">
        <v>81</v>
      </c>
      <c r="B3555" t="s">
        <v>134</v>
      </c>
      <c r="D3555" t="s">
        <v>122</v>
      </c>
      <c r="E3555">
        <v>15</v>
      </c>
      <c r="F3555" s="124">
        <v>46142.416666666664</v>
      </c>
      <c r="G3555" s="124">
        <v>46142.427083333336</v>
      </c>
    </row>
    <row r="3556" spans="1:7" x14ac:dyDescent="0.25">
      <c r="A3556" t="s">
        <v>81</v>
      </c>
      <c r="B3556" t="s">
        <v>125</v>
      </c>
      <c r="D3556" t="s">
        <v>122</v>
      </c>
      <c r="E3556">
        <v>30</v>
      </c>
      <c r="F3556" s="124">
        <v>46142.427083333336</v>
      </c>
      <c r="G3556" s="124">
        <v>46142.447916666664</v>
      </c>
    </row>
    <row r="3557" spans="1:7" x14ac:dyDescent="0.25">
      <c r="A3557" t="s">
        <v>81</v>
      </c>
      <c r="B3557" t="s">
        <v>106</v>
      </c>
      <c r="C3557" t="s">
        <v>8800</v>
      </c>
      <c r="D3557" t="s">
        <v>122</v>
      </c>
      <c r="E3557">
        <v>75</v>
      </c>
      <c r="F3557" s="124">
        <v>46142.447916666664</v>
      </c>
      <c r="G3557" s="124">
        <v>46142.5</v>
      </c>
    </row>
    <row r="3558" spans="1:7" x14ac:dyDescent="0.25">
      <c r="A3558" t="s">
        <v>81</v>
      </c>
      <c r="B3558" t="s">
        <v>125</v>
      </c>
      <c r="D3558" t="s">
        <v>122</v>
      </c>
      <c r="E3558">
        <v>15</v>
      </c>
      <c r="F3558" s="124">
        <v>46142.5</v>
      </c>
      <c r="G3558" s="124">
        <v>46142.510416666664</v>
      </c>
    </row>
    <row r="3559" spans="1:7" x14ac:dyDescent="0.25">
      <c r="A3559" t="s">
        <v>81</v>
      </c>
      <c r="B3559" t="s">
        <v>126</v>
      </c>
      <c r="D3559" t="s">
        <v>124</v>
      </c>
      <c r="E3559">
        <v>30</v>
      </c>
      <c r="F3559" s="124">
        <v>46142.510416666664</v>
      </c>
      <c r="G3559" s="124">
        <v>46142.53125</v>
      </c>
    </row>
    <row r="3560" spans="1:7" x14ac:dyDescent="0.25">
      <c r="A3560" t="s">
        <v>81</v>
      </c>
      <c r="B3560" t="s">
        <v>125</v>
      </c>
      <c r="D3560" t="s">
        <v>122</v>
      </c>
      <c r="E3560">
        <v>135</v>
      </c>
      <c r="F3560" s="124">
        <v>46142.53125</v>
      </c>
      <c r="G3560" s="124">
        <v>46142.625</v>
      </c>
    </row>
    <row r="3561" spans="1:7" x14ac:dyDescent="0.25">
      <c r="A3561" t="s">
        <v>81</v>
      </c>
      <c r="B3561" t="s">
        <v>134</v>
      </c>
      <c r="D3561" t="s">
        <v>122</v>
      </c>
      <c r="E3561">
        <v>15</v>
      </c>
      <c r="F3561" s="124">
        <v>46142.625</v>
      </c>
      <c r="G3561" s="124">
        <v>46142.635416666664</v>
      </c>
    </row>
    <row r="3562" spans="1:7" x14ac:dyDescent="0.25">
      <c r="A3562" t="s">
        <v>81</v>
      </c>
      <c r="B3562" t="s">
        <v>125</v>
      </c>
      <c r="D3562" t="s">
        <v>122</v>
      </c>
      <c r="E3562">
        <v>75</v>
      </c>
      <c r="F3562" s="124">
        <v>46142.635416666664</v>
      </c>
      <c r="G3562" s="124">
        <v>46142.6875</v>
      </c>
    </row>
    <row r="3563" spans="1:7" x14ac:dyDescent="0.25">
      <c r="A3563" t="s">
        <v>81</v>
      </c>
      <c r="B3563" t="s">
        <v>123</v>
      </c>
      <c r="D3563" t="s">
        <v>124</v>
      </c>
      <c r="E3563">
        <v>60</v>
      </c>
      <c r="F3563" s="124">
        <v>46142.6875</v>
      </c>
      <c r="G3563" s="124">
        <v>46142.729166666664</v>
      </c>
    </row>
    <row r="3564" spans="1:7" x14ac:dyDescent="0.25">
      <c r="A3564" t="s">
        <v>75</v>
      </c>
      <c r="B3564" t="s">
        <v>125</v>
      </c>
      <c r="D3564" t="s">
        <v>122</v>
      </c>
      <c r="E3564">
        <v>90</v>
      </c>
      <c r="F3564" s="124">
        <v>46113.333333333336</v>
      </c>
      <c r="G3564" s="124">
        <v>46113.395833333336</v>
      </c>
    </row>
    <row r="3565" spans="1:7" x14ac:dyDescent="0.25">
      <c r="A3565" t="s">
        <v>75</v>
      </c>
      <c r="B3565" t="s">
        <v>134</v>
      </c>
      <c r="D3565" t="s">
        <v>122</v>
      </c>
      <c r="E3565">
        <v>15</v>
      </c>
      <c r="F3565" s="124">
        <v>46113.395833333336</v>
      </c>
      <c r="G3565" s="124">
        <v>46113.40625</v>
      </c>
    </row>
    <row r="3566" spans="1:7" x14ac:dyDescent="0.25">
      <c r="A3566" t="s">
        <v>75</v>
      </c>
      <c r="B3566" t="s">
        <v>125</v>
      </c>
      <c r="D3566" t="s">
        <v>122</v>
      </c>
      <c r="E3566">
        <v>135</v>
      </c>
      <c r="F3566" s="124">
        <v>46113.40625</v>
      </c>
      <c r="G3566" s="124">
        <v>46113.5</v>
      </c>
    </row>
    <row r="3567" spans="1:7" x14ac:dyDescent="0.25">
      <c r="A3567" t="s">
        <v>75</v>
      </c>
      <c r="B3567" t="s">
        <v>126</v>
      </c>
      <c r="D3567" t="s">
        <v>124</v>
      </c>
      <c r="E3567">
        <v>30</v>
      </c>
      <c r="F3567" s="124">
        <v>46113.5</v>
      </c>
      <c r="G3567" s="124">
        <v>46113.520833333336</v>
      </c>
    </row>
    <row r="3568" spans="1:7" x14ac:dyDescent="0.25">
      <c r="A3568" t="s">
        <v>75</v>
      </c>
      <c r="B3568" t="s">
        <v>125</v>
      </c>
      <c r="D3568" t="s">
        <v>122</v>
      </c>
      <c r="E3568">
        <v>165</v>
      </c>
      <c r="F3568" s="124">
        <v>46113.520833333336</v>
      </c>
      <c r="G3568" s="124">
        <v>46113.635416666664</v>
      </c>
    </row>
    <row r="3569" spans="1:7" x14ac:dyDescent="0.25">
      <c r="A3569" t="s">
        <v>75</v>
      </c>
      <c r="B3569" t="s">
        <v>134</v>
      </c>
      <c r="D3569" t="s">
        <v>122</v>
      </c>
      <c r="E3569">
        <v>15</v>
      </c>
      <c r="F3569" s="124">
        <v>46113.635416666664</v>
      </c>
      <c r="G3569" s="124">
        <v>46113.645833333336</v>
      </c>
    </row>
    <row r="3570" spans="1:7" x14ac:dyDescent="0.25">
      <c r="A3570" t="s">
        <v>75</v>
      </c>
      <c r="B3570" t="s">
        <v>125</v>
      </c>
      <c r="D3570" t="s">
        <v>122</v>
      </c>
      <c r="E3570">
        <v>60</v>
      </c>
      <c r="F3570" s="124">
        <v>46113.645833333336</v>
      </c>
      <c r="G3570" s="124">
        <v>46113.6875</v>
      </c>
    </row>
    <row r="3571" spans="1:7" x14ac:dyDescent="0.25">
      <c r="A3571" t="s">
        <v>75</v>
      </c>
      <c r="B3571" t="s">
        <v>123</v>
      </c>
      <c r="D3571" t="s">
        <v>124</v>
      </c>
      <c r="E3571">
        <v>60</v>
      </c>
      <c r="F3571" s="124">
        <v>46113.6875</v>
      </c>
      <c r="G3571" s="124">
        <v>46113.729166666664</v>
      </c>
    </row>
    <row r="3572" spans="1:7" x14ac:dyDescent="0.25">
      <c r="A3572" t="s">
        <v>75</v>
      </c>
      <c r="B3572" t="s">
        <v>125</v>
      </c>
      <c r="D3572" t="s">
        <v>122</v>
      </c>
      <c r="E3572">
        <v>75</v>
      </c>
      <c r="F3572" s="124">
        <v>46114.333333333336</v>
      </c>
      <c r="G3572" s="124">
        <v>46114.385416666664</v>
      </c>
    </row>
    <row r="3573" spans="1:7" x14ac:dyDescent="0.25">
      <c r="A3573" t="s">
        <v>75</v>
      </c>
      <c r="B3573" t="s">
        <v>134</v>
      </c>
      <c r="D3573" t="s">
        <v>122</v>
      </c>
      <c r="E3573">
        <v>15</v>
      </c>
      <c r="F3573" s="124">
        <v>46114.385416666664</v>
      </c>
      <c r="G3573" s="124">
        <v>46114.395833333336</v>
      </c>
    </row>
    <row r="3574" spans="1:7" x14ac:dyDescent="0.25">
      <c r="A3574" t="s">
        <v>75</v>
      </c>
      <c r="B3574" t="s">
        <v>125</v>
      </c>
      <c r="D3574" t="s">
        <v>122</v>
      </c>
      <c r="E3574">
        <v>75</v>
      </c>
      <c r="F3574" s="124">
        <v>46114.395833333336</v>
      </c>
      <c r="G3574" s="124">
        <v>46114.447916666664</v>
      </c>
    </row>
    <row r="3575" spans="1:7" x14ac:dyDescent="0.25">
      <c r="A3575" t="s">
        <v>75</v>
      </c>
      <c r="B3575" t="s">
        <v>142</v>
      </c>
      <c r="C3575" t="s">
        <v>8681</v>
      </c>
      <c r="D3575" t="s">
        <v>122</v>
      </c>
      <c r="E3575">
        <v>15</v>
      </c>
      <c r="F3575" s="124">
        <v>46114.447916666664</v>
      </c>
      <c r="G3575" s="124">
        <v>46114.458333333336</v>
      </c>
    </row>
    <row r="3576" spans="1:7" x14ac:dyDescent="0.25">
      <c r="A3576" t="s">
        <v>75</v>
      </c>
      <c r="B3576" t="s">
        <v>125</v>
      </c>
      <c r="D3576" t="s">
        <v>122</v>
      </c>
      <c r="E3576">
        <v>60</v>
      </c>
      <c r="F3576" s="124">
        <v>46114.458333333336</v>
      </c>
      <c r="G3576" s="124">
        <v>46114.5</v>
      </c>
    </row>
    <row r="3577" spans="1:7" x14ac:dyDescent="0.25">
      <c r="A3577" t="s">
        <v>75</v>
      </c>
      <c r="B3577" t="s">
        <v>126</v>
      </c>
      <c r="D3577" t="s">
        <v>124</v>
      </c>
      <c r="E3577">
        <v>30</v>
      </c>
      <c r="F3577" s="124">
        <v>46114.5</v>
      </c>
      <c r="G3577" s="124">
        <v>46114.520833333336</v>
      </c>
    </row>
    <row r="3578" spans="1:7" x14ac:dyDescent="0.25">
      <c r="A3578" t="s">
        <v>75</v>
      </c>
      <c r="B3578" t="s">
        <v>125</v>
      </c>
      <c r="D3578" t="s">
        <v>122</v>
      </c>
      <c r="E3578">
        <v>30</v>
      </c>
      <c r="F3578" s="124">
        <v>46114.520833333336</v>
      </c>
      <c r="G3578" s="124">
        <v>46114.541666666664</v>
      </c>
    </row>
    <row r="3579" spans="1:7" x14ac:dyDescent="0.25">
      <c r="A3579" t="s">
        <v>75</v>
      </c>
      <c r="B3579" t="s">
        <v>154</v>
      </c>
      <c r="C3579" t="s">
        <v>8682</v>
      </c>
      <c r="D3579" t="s">
        <v>122</v>
      </c>
      <c r="E3579">
        <v>20</v>
      </c>
      <c r="F3579" s="124">
        <v>46114.541666666664</v>
      </c>
      <c r="G3579" s="124">
        <v>46114.555555555555</v>
      </c>
    </row>
    <row r="3580" spans="1:7" x14ac:dyDescent="0.25">
      <c r="A3580" t="s">
        <v>75</v>
      </c>
      <c r="B3580" t="s">
        <v>155</v>
      </c>
      <c r="D3580" t="s">
        <v>122</v>
      </c>
      <c r="E3580">
        <v>10</v>
      </c>
      <c r="F3580" s="124">
        <v>46114.555555555555</v>
      </c>
      <c r="G3580" s="124">
        <v>46114.5625</v>
      </c>
    </row>
    <row r="3581" spans="1:7" x14ac:dyDescent="0.25">
      <c r="A3581" t="s">
        <v>75</v>
      </c>
      <c r="B3581" t="s">
        <v>125</v>
      </c>
      <c r="D3581" t="s">
        <v>122</v>
      </c>
      <c r="E3581">
        <v>75</v>
      </c>
      <c r="F3581" s="124">
        <v>46114.5625</v>
      </c>
      <c r="G3581" s="124">
        <v>46114.614583333336</v>
      </c>
    </row>
    <row r="3582" spans="1:7" x14ac:dyDescent="0.25">
      <c r="A3582" t="s">
        <v>75</v>
      </c>
      <c r="B3582" t="s">
        <v>134</v>
      </c>
      <c r="D3582" t="s">
        <v>122</v>
      </c>
      <c r="E3582">
        <v>15</v>
      </c>
      <c r="F3582" s="124">
        <v>46114.614583333336</v>
      </c>
      <c r="G3582" s="124">
        <v>46114.625</v>
      </c>
    </row>
    <row r="3583" spans="1:7" x14ac:dyDescent="0.25">
      <c r="A3583" t="s">
        <v>75</v>
      </c>
      <c r="B3583" t="s">
        <v>125</v>
      </c>
      <c r="D3583" t="s">
        <v>122</v>
      </c>
      <c r="E3583">
        <v>90</v>
      </c>
      <c r="F3583" s="124">
        <v>46114.625</v>
      </c>
      <c r="G3583" s="124">
        <v>46114.6875</v>
      </c>
    </row>
    <row r="3584" spans="1:7" x14ac:dyDescent="0.25">
      <c r="A3584" t="s">
        <v>75</v>
      </c>
      <c r="B3584" t="s">
        <v>123</v>
      </c>
      <c r="D3584" t="s">
        <v>124</v>
      </c>
      <c r="E3584">
        <v>60</v>
      </c>
      <c r="F3584" s="124">
        <v>46114.6875</v>
      </c>
      <c r="G3584" s="124">
        <v>46114.729166666664</v>
      </c>
    </row>
    <row r="3585" spans="1:7" x14ac:dyDescent="0.25">
      <c r="A3585" t="s">
        <v>75</v>
      </c>
      <c r="B3585" t="s">
        <v>125</v>
      </c>
      <c r="D3585" t="s">
        <v>122</v>
      </c>
      <c r="E3585">
        <v>90</v>
      </c>
      <c r="F3585" s="124">
        <v>46115.333333333336</v>
      </c>
      <c r="G3585" s="124">
        <v>46115.395833333336</v>
      </c>
    </row>
    <row r="3586" spans="1:7" x14ac:dyDescent="0.25">
      <c r="A3586" t="s">
        <v>75</v>
      </c>
      <c r="B3586" t="s">
        <v>134</v>
      </c>
      <c r="D3586" t="s">
        <v>122</v>
      </c>
      <c r="E3586">
        <v>15</v>
      </c>
      <c r="F3586" s="124">
        <v>46115.395833333336</v>
      </c>
      <c r="G3586" s="124">
        <v>46115.40625</v>
      </c>
    </row>
    <row r="3587" spans="1:7" x14ac:dyDescent="0.25">
      <c r="A3587" t="s">
        <v>75</v>
      </c>
      <c r="B3587" t="s">
        <v>125</v>
      </c>
      <c r="D3587" t="s">
        <v>122</v>
      </c>
      <c r="E3587">
        <v>135</v>
      </c>
      <c r="F3587" s="124">
        <v>46115.40625</v>
      </c>
      <c r="G3587" s="124">
        <v>46115.5</v>
      </c>
    </row>
    <row r="3588" spans="1:7" x14ac:dyDescent="0.25">
      <c r="A3588" t="s">
        <v>75</v>
      </c>
      <c r="B3588" t="s">
        <v>126</v>
      </c>
      <c r="D3588" t="s">
        <v>124</v>
      </c>
      <c r="E3588">
        <v>30</v>
      </c>
      <c r="F3588" s="124">
        <v>46115.5</v>
      </c>
      <c r="G3588" s="124">
        <v>46115.520833333336</v>
      </c>
    </row>
    <row r="3589" spans="1:7" x14ac:dyDescent="0.25">
      <c r="A3589" t="s">
        <v>75</v>
      </c>
      <c r="B3589" t="s">
        <v>142</v>
      </c>
      <c r="C3589" t="s">
        <v>143</v>
      </c>
      <c r="D3589" t="s">
        <v>122</v>
      </c>
      <c r="E3589">
        <v>30</v>
      </c>
      <c r="F3589" s="124">
        <v>46115.520833333336</v>
      </c>
      <c r="G3589" s="124">
        <v>46115.541666666664</v>
      </c>
    </row>
    <row r="3590" spans="1:7" x14ac:dyDescent="0.25">
      <c r="A3590" t="s">
        <v>75</v>
      </c>
      <c r="B3590" t="s">
        <v>125</v>
      </c>
      <c r="D3590" t="s">
        <v>122</v>
      </c>
      <c r="E3590">
        <v>90</v>
      </c>
      <c r="F3590" s="124">
        <v>46115.541666666664</v>
      </c>
      <c r="G3590" s="124">
        <v>46115.604166666664</v>
      </c>
    </row>
    <row r="3591" spans="1:7" x14ac:dyDescent="0.25">
      <c r="A3591" t="s">
        <v>75</v>
      </c>
      <c r="B3591" t="s">
        <v>134</v>
      </c>
      <c r="D3591" t="s">
        <v>122</v>
      </c>
      <c r="E3591">
        <v>15</v>
      </c>
      <c r="F3591" s="124">
        <v>46115.604166666664</v>
      </c>
      <c r="G3591" s="124">
        <v>46115.614583333336</v>
      </c>
    </row>
    <row r="3592" spans="1:7" x14ac:dyDescent="0.25">
      <c r="A3592" t="s">
        <v>75</v>
      </c>
      <c r="B3592" t="s">
        <v>125</v>
      </c>
      <c r="D3592" t="s">
        <v>122</v>
      </c>
      <c r="E3592">
        <v>105</v>
      </c>
      <c r="F3592" s="124">
        <v>46115.614583333336</v>
      </c>
      <c r="G3592" s="124">
        <v>46115.6875</v>
      </c>
    </row>
    <row r="3593" spans="1:7" x14ac:dyDescent="0.25">
      <c r="A3593" t="s">
        <v>75</v>
      </c>
      <c r="B3593" t="s">
        <v>123</v>
      </c>
      <c r="D3593" t="s">
        <v>124</v>
      </c>
      <c r="E3593">
        <v>60</v>
      </c>
      <c r="F3593" s="124">
        <v>46115.6875</v>
      </c>
      <c r="G3593" s="124">
        <v>46115.729166666664</v>
      </c>
    </row>
    <row r="3594" spans="1:7" x14ac:dyDescent="0.25">
      <c r="A3594" t="s">
        <v>75</v>
      </c>
      <c r="B3594" t="s">
        <v>125</v>
      </c>
      <c r="D3594" t="s">
        <v>122</v>
      </c>
      <c r="E3594">
        <v>75</v>
      </c>
      <c r="F3594" s="124">
        <v>46118.333333333336</v>
      </c>
      <c r="G3594" s="124">
        <v>46118.385416666664</v>
      </c>
    </row>
    <row r="3595" spans="1:7" x14ac:dyDescent="0.25">
      <c r="A3595" t="s">
        <v>75</v>
      </c>
      <c r="B3595" t="s">
        <v>134</v>
      </c>
      <c r="D3595" t="s">
        <v>122</v>
      </c>
      <c r="E3595">
        <v>15</v>
      </c>
      <c r="F3595" s="124">
        <v>46118.385416666664</v>
      </c>
      <c r="G3595" s="124">
        <v>46118.395833333336</v>
      </c>
    </row>
    <row r="3596" spans="1:7" x14ac:dyDescent="0.25">
      <c r="A3596" t="s">
        <v>75</v>
      </c>
      <c r="B3596" t="s">
        <v>125</v>
      </c>
      <c r="D3596" t="s">
        <v>122</v>
      </c>
      <c r="E3596">
        <v>165</v>
      </c>
      <c r="F3596" s="124">
        <v>46118.395833333336</v>
      </c>
      <c r="G3596" s="124">
        <v>46118.510416666664</v>
      </c>
    </row>
    <row r="3597" spans="1:7" x14ac:dyDescent="0.25">
      <c r="A3597" t="s">
        <v>75</v>
      </c>
      <c r="B3597" t="s">
        <v>126</v>
      </c>
      <c r="D3597" t="s">
        <v>124</v>
      </c>
      <c r="E3597">
        <v>30</v>
      </c>
      <c r="F3597" s="124">
        <v>46118.510416666664</v>
      </c>
      <c r="G3597" s="124">
        <v>46118.53125</v>
      </c>
    </row>
    <row r="3598" spans="1:7" x14ac:dyDescent="0.25">
      <c r="A3598" t="s">
        <v>75</v>
      </c>
      <c r="B3598" t="s">
        <v>125</v>
      </c>
      <c r="D3598" t="s">
        <v>122</v>
      </c>
      <c r="E3598">
        <v>135</v>
      </c>
      <c r="F3598" s="124">
        <v>46118.53125</v>
      </c>
      <c r="G3598" s="124">
        <v>46118.625</v>
      </c>
    </row>
    <row r="3599" spans="1:7" x14ac:dyDescent="0.25">
      <c r="A3599" t="s">
        <v>75</v>
      </c>
      <c r="B3599" t="s">
        <v>134</v>
      </c>
      <c r="D3599" t="s">
        <v>122</v>
      </c>
      <c r="E3599">
        <v>15</v>
      </c>
      <c r="F3599" s="124">
        <v>46118.625</v>
      </c>
      <c r="G3599" s="124">
        <v>46118.635416666664</v>
      </c>
    </row>
    <row r="3600" spans="1:7" x14ac:dyDescent="0.25">
      <c r="A3600" t="s">
        <v>75</v>
      </c>
      <c r="B3600" t="s">
        <v>125</v>
      </c>
      <c r="D3600" t="s">
        <v>122</v>
      </c>
      <c r="E3600">
        <v>75</v>
      </c>
      <c r="F3600" s="124">
        <v>46118.635416666664</v>
      </c>
      <c r="G3600" s="124">
        <v>46118.6875</v>
      </c>
    </row>
    <row r="3601" spans="1:7" x14ac:dyDescent="0.25">
      <c r="A3601" t="s">
        <v>75</v>
      </c>
      <c r="B3601" t="s">
        <v>123</v>
      </c>
      <c r="D3601" t="s">
        <v>124</v>
      </c>
      <c r="E3601">
        <v>60</v>
      </c>
      <c r="F3601" s="124">
        <v>46118.6875</v>
      </c>
      <c r="G3601" s="124">
        <v>46118.729166666664</v>
      </c>
    </row>
    <row r="3602" spans="1:7" x14ac:dyDescent="0.25">
      <c r="A3602" t="s">
        <v>75</v>
      </c>
      <c r="B3602" t="s">
        <v>125</v>
      </c>
      <c r="D3602" t="s">
        <v>122</v>
      </c>
      <c r="E3602">
        <v>43</v>
      </c>
      <c r="F3602" s="124">
        <v>46119.333333333336</v>
      </c>
      <c r="G3602" s="124">
        <v>46119.363194444442</v>
      </c>
    </row>
    <row r="3603" spans="1:7" x14ac:dyDescent="0.25">
      <c r="A3603" t="s">
        <v>75</v>
      </c>
      <c r="B3603" t="s">
        <v>135</v>
      </c>
      <c r="C3603" t="s">
        <v>8801</v>
      </c>
      <c r="D3603" t="s">
        <v>124</v>
      </c>
      <c r="E3603">
        <v>7</v>
      </c>
      <c r="F3603" s="124">
        <v>46119.363194444442</v>
      </c>
      <c r="G3603" s="124">
        <v>46119.368055555555</v>
      </c>
    </row>
    <row r="3604" spans="1:7" x14ac:dyDescent="0.25">
      <c r="A3604" t="s">
        <v>75</v>
      </c>
      <c r="B3604" t="s">
        <v>125</v>
      </c>
      <c r="D3604" t="s">
        <v>122</v>
      </c>
      <c r="E3604">
        <v>55</v>
      </c>
      <c r="F3604" s="124">
        <v>46119.368055555555</v>
      </c>
      <c r="G3604" s="124">
        <v>46119.40625</v>
      </c>
    </row>
    <row r="3605" spans="1:7" x14ac:dyDescent="0.25">
      <c r="A3605" t="s">
        <v>75</v>
      </c>
      <c r="B3605" t="s">
        <v>134</v>
      </c>
      <c r="D3605" t="s">
        <v>122</v>
      </c>
      <c r="E3605">
        <v>15</v>
      </c>
      <c r="F3605" s="124">
        <v>46119.40625</v>
      </c>
      <c r="G3605" s="124">
        <v>46119.416666666664</v>
      </c>
    </row>
    <row r="3606" spans="1:7" x14ac:dyDescent="0.25">
      <c r="A3606" t="s">
        <v>75</v>
      </c>
      <c r="B3606" t="s">
        <v>125</v>
      </c>
      <c r="D3606" t="s">
        <v>122</v>
      </c>
      <c r="E3606">
        <v>120</v>
      </c>
      <c r="F3606" s="124">
        <v>46119.416666666664</v>
      </c>
      <c r="G3606" s="124">
        <v>46119.5</v>
      </c>
    </row>
    <row r="3607" spans="1:7" x14ac:dyDescent="0.25">
      <c r="A3607" t="s">
        <v>75</v>
      </c>
      <c r="B3607" t="s">
        <v>126</v>
      </c>
      <c r="D3607" t="s">
        <v>124</v>
      </c>
      <c r="E3607">
        <v>30</v>
      </c>
      <c r="F3607" s="124">
        <v>46119.5</v>
      </c>
      <c r="G3607" s="124">
        <v>46119.520833333336</v>
      </c>
    </row>
    <row r="3608" spans="1:7" x14ac:dyDescent="0.25">
      <c r="A3608" t="s">
        <v>75</v>
      </c>
      <c r="B3608" t="s">
        <v>125</v>
      </c>
      <c r="D3608" t="s">
        <v>122</v>
      </c>
      <c r="E3608">
        <v>150</v>
      </c>
      <c r="F3608" s="124">
        <v>46119.520833333336</v>
      </c>
      <c r="G3608" s="124">
        <v>46119.625</v>
      </c>
    </row>
    <row r="3609" spans="1:7" x14ac:dyDescent="0.25">
      <c r="A3609" t="s">
        <v>75</v>
      </c>
      <c r="B3609" t="s">
        <v>134</v>
      </c>
      <c r="D3609" t="s">
        <v>122</v>
      </c>
      <c r="E3609">
        <v>15</v>
      </c>
      <c r="F3609" s="124">
        <v>46119.625</v>
      </c>
      <c r="G3609" s="124">
        <v>46119.635416666664</v>
      </c>
    </row>
    <row r="3610" spans="1:7" x14ac:dyDescent="0.25">
      <c r="A3610" t="s">
        <v>75</v>
      </c>
      <c r="B3610" t="s">
        <v>125</v>
      </c>
      <c r="D3610" t="s">
        <v>122</v>
      </c>
      <c r="E3610">
        <v>75</v>
      </c>
      <c r="F3610" s="124">
        <v>46119.635416666664</v>
      </c>
      <c r="G3610" s="124">
        <v>46119.6875</v>
      </c>
    </row>
    <row r="3611" spans="1:7" x14ac:dyDescent="0.25">
      <c r="A3611" t="s">
        <v>75</v>
      </c>
      <c r="B3611" t="s">
        <v>123</v>
      </c>
      <c r="D3611" t="s">
        <v>124</v>
      </c>
      <c r="E3611">
        <v>60</v>
      </c>
      <c r="F3611" s="124">
        <v>46119.6875</v>
      </c>
      <c r="G3611" s="124">
        <v>46119.729166666664</v>
      </c>
    </row>
    <row r="3612" spans="1:7" x14ac:dyDescent="0.25">
      <c r="A3612" t="s">
        <v>75</v>
      </c>
      <c r="B3612" t="s">
        <v>125</v>
      </c>
      <c r="D3612" t="s">
        <v>122</v>
      </c>
      <c r="E3612">
        <v>105</v>
      </c>
      <c r="F3612" s="124">
        <v>46120.333333333336</v>
      </c>
      <c r="G3612" s="124">
        <v>46120.40625</v>
      </c>
    </row>
    <row r="3613" spans="1:7" x14ac:dyDescent="0.25">
      <c r="A3613" t="s">
        <v>75</v>
      </c>
      <c r="B3613" t="s">
        <v>134</v>
      </c>
      <c r="D3613" t="s">
        <v>122</v>
      </c>
      <c r="E3613">
        <v>15</v>
      </c>
      <c r="F3613" s="124">
        <v>46120.40625</v>
      </c>
      <c r="G3613" s="124">
        <v>46120.416666666664</v>
      </c>
    </row>
    <row r="3614" spans="1:7" x14ac:dyDescent="0.25">
      <c r="A3614" t="s">
        <v>75</v>
      </c>
      <c r="B3614" t="s">
        <v>125</v>
      </c>
      <c r="D3614" t="s">
        <v>122</v>
      </c>
      <c r="E3614">
        <v>71</v>
      </c>
      <c r="F3614" s="124">
        <v>46120.416666666664</v>
      </c>
      <c r="G3614" s="124">
        <v>46120.46597222222</v>
      </c>
    </row>
    <row r="3615" spans="1:7" x14ac:dyDescent="0.25">
      <c r="A3615" t="s">
        <v>75</v>
      </c>
      <c r="B3615" t="s">
        <v>153</v>
      </c>
      <c r="C3615" t="s">
        <v>8802</v>
      </c>
      <c r="D3615" t="s">
        <v>124</v>
      </c>
      <c r="E3615">
        <v>15</v>
      </c>
      <c r="F3615" s="124">
        <v>46120.46597222222</v>
      </c>
      <c r="G3615" s="124">
        <v>46120.476388888892</v>
      </c>
    </row>
    <row r="3616" spans="1:7" x14ac:dyDescent="0.25">
      <c r="A3616" t="s">
        <v>75</v>
      </c>
      <c r="B3616" t="s">
        <v>125</v>
      </c>
      <c r="D3616" t="s">
        <v>122</v>
      </c>
      <c r="E3616">
        <v>34</v>
      </c>
      <c r="F3616" s="124">
        <v>46120.476388888892</v>
      </c>
      <c r="G3616" s="124">
        <v>46120.5</v>
      </c>
    </row>
    <row r="3617" spans="1:7" x14ac:dyDescent="0.25">
      <c r="A3617" t="s">
        <v>75</v>
      </c>
      <c r="B3617" t="s">
        <v>126</v>
      </c>
      <c r="D3617" t="s">
        <v>124</v>
      </c>
      <c r="E3617">
        <v>30</v>
      </c>
      <c r="F3617" s="124">
        <v>46120.5</v>
      </c>
      <c r="G3617" s="124">
        <v>46120.520833333336</v>
      </c>
    </row>
    <row r="3618" spans="1:7" x14ac:dyDescent="0.25">
      <c r="A3618" t="s">
        <v>75</v>
      </c>
      <c r="B3618" t="s">
        <v>125</v>
      </c>
      <c r="D3618" t="s">
        <v>122</v>
      </c>
      <c r="E3618">
        <v>15</v>
      </c>
      <c r="F3618" s="124">
        <v>46120.520833333336</v>
      </c>
      <c r="G3618" s="124">
        <v>46120.53125</v>
      </c>
    </row>
    <row r="3619" spans="1:7" x14ac:dyDescent="0.25">
      <c r="A3619" t="s">
        <v>75</v>
      </c>
      <c r="B3619" t="s">
        <v>154</v>
      </c>
      <c r="C3619" t="s">
        <v>8803</v>
      </c>
      <c r="D3619" t="s">
        <v>122</v>
      </c>
      <c r="E3619">
        <v>15</v>
      </c>
      <c r="F3619" s="124">
        <v>46120.53125</v>
      </c>
      <c r="G3619" s="124">
        <v>46120.541666666664</v>
      </c>
    </row>
    <row r="3620" spans="1:7" x14ac:dyDescent="0.25">
      <c r="A3620" t="s">
        <v>75</v>
      </c>
      <c r="B3620" t="s">
        <v>125</v>
      </c>
      <c r="D3620" t="s">
        <v>122</v>
      </c>
      <c r="E3620">
        <v>105</v>
      </c>
      <c r="F3620" s="124">
        <v>46120.541666666664</v>
      </c>
      <c r="G3620" s="124">
        <v>46120.614583333336</v>
      </c>
    </row>
    <row r="3621" spans="1:7" x14ac:dyDescent="0.25">
      <c r="A3621" t="s">
        <v>75</v>
      </c>
      <c r="B3621" t="s">
        <v>134</v>
      </c>
      <c r="D3621" t="s">
        <v>122</v>
      </c>
      <c r="E3621">
        <v>15</v>
      </c>
      <c r="F3621" s="124">
        <v>46120.614583333336</v>
      </c>
      <c r="G3621" s="124">
        <v>46120.625</v>
      </c>
    </row>
    <row r="3622" spans="1:7" x14ac:dyDescent="0.25">
      <c r="A3622" t="s">
        <v>75</v>
      </c>
      <c r="B3622" t="s">
        <v>125</v>
      </c>
      <c r="D3622" t="s">
        <v>122</v>
      </c>
      <c r="E3622">
        <v>90</v>
      </c>
      <c r="F3622" s="124">
        <v>46120.625</v>
      </c>
      <c r="G3622" s="124">
        <v>46120.6875</v>
      </c>
    </row>
    <row r="3623" spans="1:7" x14ac:dyDescent="0.25">
      <c r="A3623" t="s">
        <v>75</v>
      </c>
      <c r="B3623" t="s">
        <v>123</v>
      </c>
      <c r="D3623" t="s">
        <v>124</v>
      </c>
      <c r="E3623">
        <v>60</v>
      </c>
      <c r="F3623" s="124">
        <v>46120.6875</v>
      </c>
      <c r="G3623" s="124">
        <v>46120.729166666664</v>
      </c>
    </row>
    <row r="3624" spans="1:7" x14ac:dyDescent="0.25">
      <c r="A3624" t="s">
        <v>75</v>
      </c>
      <c r="B3624" t="s">
        <v>125</v>
      </c>
      <c r="D3624" t="s">
        <v>122</v>
      </c>
      <c r="E3624">
        <v>105</v>
      </c>
      <c r="F3624" s="124">
        <v>46121.333333333336</v>
      </c>
      <c r="G3624" s="124">
        <v>46121.40625</v>
      </c>
    </row>
    <row r="3625" spans="1:7" x14ac:dyDescent="0.25">
      <c r="A3625" t="s">
        <v>75</v>
      </c>
      <c r="B3625" t="s">
        <v>134</v>
      </c>
      <c r="D3625" t="s">
        <v>122</v>
      </c>
      <c r="E3625">
        <v>15</v>
      </c>
      <c r="F3625" s="124">
        <v>46121.40625</v>
      </c>
      <c r="G3625" s="124">
        <v>46121.416666666664</v>
      </c>
    </row>
    <row r="3626" spans="1:7" x14ac:dyDescent="0.25">
      <c r="A3626" t="s">
        <v>75</v>
      </c>
      <c r="B3626" t="s">
        <v>125</v>
      </c>
      <c r="D3626" t="s">
        <v>122</v>
      </c>
      <c r="E3626">
        <v>165</v>
      </c>
      <c r="F3626" s="124">
        <v>46121.416666666664</v>
      </c>
      <c r="G3626" s="124">
        <v>46121.53125</v>
      </c>
    </row>
    <row r="3627" spans="1:7" x14ac:dyDescent="0.25">
      <c r="A3627" t="s">
        <v>75</v>
      </c>
      <c r="B3627" t="s">
        <v>126</v>
      </c>
      <c r="D3627" t="s">
        <v>124</v>
      </c>
      <c r="E3627">
        <v>30</v>
      </c>
      <c r="F3627" s="124">
        <v>46121.53125</v>
      </c>
      <c r="G3627" s="124">
        <v>46121.552083333336</v>
      </c>
    </row>
    <row r="3628" spans="1:7" x14ac:dyDescent="0.25">
      <c r="A3628" t="s">
        <v>75</v>
      </c>
      <c r="B3628" t="s">
        <v>125</v>
      </c>
      <c r="D3628" t="s">
        <v>122</v>
      </c>
      <c r="E3628">
        <v>105</v>
      </c>
      <c r="F3628" s="124">
        <v>46121.552083333336</v>
      </c>
      <c r="G3628" s="124">
        <v>46121.625</v>
      </c>
    </row>
    <row r="3629" spans="1:7" x14ac:dyDescent="0.25">
      <c r="A3629" t="s">
        <v>75</v>
      </c>
      <c r="B3629" t="s">
        <v>134</v>
      </c>
      <c r="D3629" t="s">
        <v>122</v>
      </c>
      <c r="E3629">
        <v>15</v>
      </c>
      <c r="F3629" s="124">
        <v>46121.625</v>
      </c>
      <c r="G3629" s="124">
        <v>46121.635416666664</v>
      </c>
    </row>
    <row r="3630" spans="1:7" x14ac:dyDescent="0.25">
      <c r="A3630" t="s">
        <v>75</v>
      </c>
      <c r="B3630" t="s">
        <v>125</v>
      </c>
      <c r="D3630" t="s">
        <v>122</v>
      </c>
      <c r="E3630">
        <v>75</v>
      </c>
      <c r="F3630" s="124">
        <v>46121.635416666664</v>
      </c>
      <c r="G3630" s="124">
        <v>46121.6875</v>
      </c>
    </row>
    <row r="3631" spans="1:7" x14ac:dyDescent="0.25">
      <c r="A3631" t="s">
        <v>75</v>
      </c>
      <c r="B3631" t="s">
        <v>123</v>
      </c>
      <c r="D3631" t="s">
        <v>124</v>
      </c>
      <c r="E3631">
        <v>60</v>
      </c>
      <c r="F3631" s="124">
        <v>46121.6875</v>
      </c>
      <c r="G3631" s="124">
        <v>46121.729166666664</v>
      </c>
    </row>
    <row r="3632" spans="1:7" x14ac:dyDescent="0.25">
      <c r="A3632" t="s">
        <v>75</v>
      </c>
      <c r="B3632" t="s">
        <v>125</v>
      </c>
      <c r="D3632" t="s">
        <v>122</v>
      </c>
      <c r="E3632">
        <v>120</v>
      </c>
      <c r="F3632" s="124">
        <v>46122.333333333336</v>
      </c>
      <c r="G3632" s="124">
        <v>46122.416666666664</v>
      </c>
    </row>
    <row r="3633" spans="1:7" x14ac:dyDescent="0.25">
      <c r="A3633" t="s">
        <v>75</v>
      </c>
      <c r="B3633" t="s">
        <v>134</v>
      </c>
      <c r="D3633" t="s">
        <v>122</v>
      </c>
      <c r="E3633">
        <v>15</v>
      </c>
      <c r="F3633" s="124">
        <v>46122.416666666664</v>
      </c>
      <c r="G3633" s="124">
        <v>46122.427083333336</v>
      </c>
    </row>
    <row r="3634" spans="1:7" x14ac:dyDescent="0.25">
      <c r="A3634" t="s">
        <v>75</v>
      </c>
      <c r="B3634" t="s">
        <v>125</v>
      </c>
      <c r="D3634" t="s">
        <v>122</v>
      </c>
      <c r="E3634">
        <v>165</v>
      </c>
      <c r="F3634" s="124">
        <v>46122.427083333336</v>
      </c>
      <c r="G3634" s="124">
        <v>46122.541666666664</v>
      </c>
    </row>
    <row r="3635" spans="1:7" x14ac:dyDescent="0.25">
      <c r="A3635" t="s">
        <v>75</v>
      </c>
      <c r="B3635" t="s">
        <v>126</v>
      </c>
      <c r="D3635" t="s">
        <v>124</v>
      </c>
      <c r="E3635">
        <v>30</v>
      </c>
      <c r="F3635" s="124">
        <v>46122.541666666664</v>
      </c>
      <c r="G3635" s="124">
        <v>46122.5625</v>
      </c>
    </row>
    <row r="3636" spans="1:7" x14ac:dyDescent="0.25">
      <c r="A3636" t="s">
        <v>75</v>
      </c>
      <c r="B3636" t="s">
        <v>125</v>
      </c>
      <c r="D3636" t="s">
        <v>122</v>
      </c>
      <c r="E3636">
        <v>90</v>
      </c>
      <c r="F3636" s="124">
        <v>46122.5625</v>
      </c>
      <c r="G3636" s="124">
        <v>46122.625</v>
      </c>
    </row>
    <row r="3637" spans="1:7" x14ac:dyDescent="0.25">
      <c r="A3637" t="s">
        <v>75</v>
      </c>
      <c r="B3637" t="s">
        <v>134</v>
      </c>
      <c r="D3637" t="s">
        <v>122</v>
      </c>
      <c r="E3637">
        <v>15</v>
      </c>
      <c r="F3637" s="124">
        <v>46122.625</v>
      </c>
      <c r="G3637" s="124">
        <v>46122.635416666664</v>
      </c>
    </row>
    <row r="3638" spans="1:7" x14ac:dyDescent="0.25">
      <c r="A3638" t="s">
        <v>75</v>
      </c>
      <c r="B3638" t="s">
        <v>125</v>
      </c>
      <c r="D3638" t="s">
        <v>122</v>
      </c>
      <c r="E3638">
        <v>75</v>
      </c>
      <c r="F3638" s="124">
        <v>46122.635416666664</v>
      </c>
      <c r="G3638" s="124">
        <v>46122.6875</v>
      </c>
    </row>
    <row r="3639" spans="1:7" x14ac:dyDescent="0.25">
      <c r="A3639" t="s">
        <v>75</v>
      </c>
      <c r="B3639" t="s">
        <v>123</v>
      </c>
      <c r="D3639" t="s">
        <v>124</v>
      </c>
      <c r="E3639">
        <v>60</v>
      </c>
      <c r="F3639" s="124">
        <v>46122.6875</v>
      </c>
      <c r="G3639" s="124">
        <v>46122.729166666664</v>
      </c>
    </row>
    <row r="3640" spans="1:7" x14ac:dyDescent="0.25">
      <c r="A3640" t="s">
        <v>75</v>
      </c>
      <c r="B3640" t="s">
        <v>125</v>
      </c>
      <c r="D3640" t="s">
        <v>122</v>
      </c>
      <c r="E3640">
        <v>105</v>
      </c>
      <c r="F3640" s="124">
        <v>46125.333333333336</v>
      </c>
      <c r="G3640" s="124">
        <v>46125.40625</v>
      </c>
    </row>
    <row r="3641" spans="1:7" x14ac:dyDescent="0.25">
      <c r="A3641" t="s">
        <v>75</v>
      </c>
      <c r="B3641" t="s">
        <v>134</v>
      </c>
      <c r="D3641" t="s">
        <v>122</v>
      </c>
      <c r="E3641">
        <v>15</v>
      </c>
      <c r="F3641" s="124">
        <v>46125.40625</v>
      </c>
      <c r="G3641" s="124">
        <v>46125.416666666664</v>
      </c>
    </row>
    <row r="3642" spans="1:7" x14ac:dyDescent="0.25">
      <c r="A3642" t="s">
        <v>75</v>
      </c>
      <c r="B3642" t="s">
        <v>125</v>
      </c>
      <c r="D3642" t="s">
        <v>122</v>
      </c>
      <c r="E3642">
        <v>105</v>
      </c>
      <c r="F3642" s="124">
        <v>46125.416666666664</v>
      </c>
      <c r="G3642" s="124">
        <v>46125.489583333336</v>
      </c>
    </row>
    <row r="3643" spans="1:7" x14ac:dyDescent="0.25">
      <c r="A3643" t="s">
        <v>75</v>
      </c>
      <c r="B3643" t="s">
        <v>126</v>
      </c>
      <c r="D3643" t="s">
        <v>124</v>
      </c>
      <c r="E3643">
        <v>30</v>
      </c>
      <c r="F3643" s="124">
        <v>46125.489583333336</v>
      </c>
      <c r="G3643" s="124">
        <v>46125.510416666664</v>
      </c>
    </row>
    <row r="3644" spans="1:7" x14ac:dyDescent="0.25">
      <c r="A3644" t="s">
        <v>75</v>
      </c>
      <c r="B3644" t="s">
        <v>125</v>
      </c>
      <c r="D3644" t="s">
        <v>122</v>
      </c>
      <c r="E3644">
        <v>165</v>
      </c>
      <c r="F3644" s="124">
        <v>46125.510416666664</v>
      </c>
      <c r="G3644" s="124">
        <v>46125.625</v>
      </c>
    </row>
    <row r="3645" spans="1:7" x14ac:dyDescent="0.25">
      <c r="A3645" t="s">
        <v>75</v>
      </c>
      <c r="B3645" t="s">
        <v>134</v>
      </c>
      <c r="D3645" t="s">
        <v>122</v>
      </c>
      <c r="E3645">
        <v>15</v>
      </c>
      <c r="F3645" s="124">
        <v>46125.625</v>
      </c>
      <c r="G3645" s="124">
        <v>46125.635416666664</v>
      </c>
    </row>
    <row r="3646" spans="1:7" x14ac:dyDescent="0.25">
      <c r="A3646" t="s">
        <v>75</v>
      </c>
      <c r="B3646" t="s">
        <v>125</v>
      </c>
      <c r="D3646" t="s">
        <v>122</v>
      </c>
      <c r="E3646">
        <v>75</v>
      </c>
      <c r="F3646" s="124">
        <v>46125.635416666664</v>
      </c>
      <c r="G3646" s="124">
        <v>46125.6875</v>
      </c>
    </row>
    <row r="3647" spans="1:7" x14ac:dyDescent="0.25">
      <c r="A3647" t="s">
        <v>75</v>
      </c>
      <c r="B3647" t="s">
        <v>123</v>
      </c>
      <c r="D3647" t="s">
        <v>124</v>
      </c>
      <c r="E3647">
        <v>60</v>
      </c>
      <c r="F3647" s="124">
        <v>46125.6875</v>
      </c>
      <c r="G3647" s="124">
        <v>46125.729166666664</v>
      </c>
    </row>
    <row r="3648" spans="1:7" x14ac:dyDescent="0.25">
      <c r="A3648" t="s">
        <v>75</v>
      </c>
      <c r="B3648" t="s">
        <v>125</v>
      </c>
      <c r="D3648" t="s">
        <v>122</v>
      </c>
      <c r="E3648">
        <v>75</v>
      </c>
      <c r="F3648" s="124">
        <v>46126.333333333336</v>
      </c>
      <c r="G3648" s="124">
        <v>46126.385416666664</v>
      </c>
    </row>
    <row r="3649" spans="1:7" x14ac:dyDescent="0.25">
      <c r="A3649" t="s">
        <v>75</v>
      </c>
      <c r="B3649" t="s">
        <v>134</v>
      </c>
      <c r="D3649" t="s">
        <v>122</v>
      </c>
      <c r="E3649">
        <v>15</v>
      </c>
      <c r="F3649" s="124">
        <v>46126.385416666664</v>
      </c>
      <c r="G3649" s="124">
        <v>46126.395833333336</v>
      </c>
    </row>
    <row r="3650" spans="1:7" x14ac:dyDescent="0.25">
      <c r="A3650" t="s">
        <v>75</v>
      </c>
      <c r="B3650" t="s">
        <v>125</v>
      </c>
      <c r="D3650" t="s">
        <v>122</v>
      </c>
      <c r="E3650">
        <v>135</v>
      </c>
      <c r="F3650" s="124">
        <v>46126.395833333336</v>
      </c>
      <c r="G3650" s="124">
        <v>46126.489583333336</v>
      </c>
    </row>
    <row r="3651" spans="1:7" x14ac:dyDescent="0.25">
      <c r="A3651" t="s">
        <v>75</v>
      </c>
      <c r="B3651" t="s">
        <v>126</v>
      </c>
      <c r="D3651" t="s">
        <v>124</v>
      </c>
      <c r="E3651">
        <v>30</v>
      </c>
      <c r="F3651" s="124">
        <v>46126.489583333336</v>
      </c>
      <c r="G3651" s="124">
        <v>46126.510416666664</v>
      </c>
    </row>
    <row r="3652" spans="1:7" x14ac:dyDescent="0.25">
      <c r="A3652" t="s">
        <v>75</v>
      </c>
      <c r="B3652" t="s">
        <v>125</v>
      </c>
      <c r="D3652" t="s">
        <v>122</v>
      </c>
      <c r="E3652">
        <v>135</v>
      </c>
      <c r="F3652" s="124">
        <v>46126.510416666664</v>
      </c>
      <c r="G3652" s="124">
        <v>46126.604166666664</v>
      </c>
    </row>
    <row r="3653" spans="1:7" x14ac:dyDescent="0.25">
      <c r="A3653" t="s">
        <v>75</v>
      </c>
      <c r="B3653" t="s">
        <v>134</v>
      </c>
      <c r="D3653" t="s">
        <v>122</v>
      </c>
      <c r="E3653">
        <v>15</v>
      </c>
      <c r="F3653" s="124">
        <v>46126.604166666664</v>
      </c>
      <c r="G3653" s="124">
        <v>46126.614583333336</v>
      </c>
    </row>
    <row r="3654" spans="1:7" x14ac:dyDescent="0.25">
      <c r="A3654" t="s">
        <v>75</v>
      </c>
      <c r="B3654" t="s">
        <v>125</v>
      </c>
      <c r="D3654" t="s">
        <v>122</v>
      </c>
      <c r="E3654">
        <v>105</v>
      </c>
      <c r="F3654" s="124">
        <v>46126.614583333336</v>
      </c>
      <c r="G3654" s="124">
        <v>46126.6875</v>
      </c>
    </row>
    <row r="3655" spans="1:7" x14ac:dyDescent="0.25">
      <c r="A3655" t="s">
        <v>75</v>
      </c>
      <c r="B3655" t="s">
        <v>123</v>
      </c>
      <c r="D3655" t="s">
        <v>124</v>
      </c>
      <c r="E3655">
        <v>60</v>
      </c>
      <c r="F3655" s="124">
        <v>46126.6875</v>
      </c>
      <c r="G3655" s="124">
        <v>46126.729166666664</v>
      </c>
    </row>
    <row r="3656" spans="1:7" x14ac:dyDescent="0.25">
      <c r="A3656" t="s">
        <v>75</v>
      </c>
      <c r="B3656" t="s">
        <v>158</v>
      </c>
      <c r="D3656" t="s">
        <v>124</v>
      </c>
      <c r="E3656">
        <v>510</v>
      </c>
      <c r="F3656" s="124">
        <v>46127.333333333336</v>
      </c>
      <c r="G3656" s="124">
        <v>46127.6875</v>
      </c>
    </row>
    <row r="3657" spans="1:7" x14ac:dyDescent="0.25">
      <c r="A3657" t="s">
        <v>75</v>
      </c>
      <c r="B3657" t="s">
        <v>123</v>
      </c>
      <c r="D3657" t="s">
        <v>124</v>
      </c>
      <c r="E3657">
        <v>60</v>
      </c>
      <c r="F3657" s="124">
        <v>46127.6875</v>
      </c>
      <c r="G3657" s="124">
        <v>46127.729166666664</v>
      </c>
    </row>
    <row r="3658" spans="1:7" x14ac:dyDescent="0.25">
      <c r="A3658" t="s">
        <v>75</v>
      </c>
      <c r="B3658" t="s">
        <v>158</v>
      </c>
      <c r="D3658" t="s">
        <v>124</v>
      </c>
      <c r="E3658">
        <v>510</v>
      </c>
      <c r="F3658" s="124">
        <v>46128.333333333336</v>
      </c>
      <c r="G3658" s="124">
        <v>46128.6875</v>
      </c>
    </row>
    <row r="3659" spans="1:7" x14ac:dyDescent="0.25">
      <c r="A3659" t="s">
        <v>75</v>
      </c>
      <c r="B3659" t="s">
        <v>123</v>
      </c>
      <c r="D3659" t="s">
        <v>124</v>
      </c>
      <c r="E3659">
        <v>60</v>
      </c>
      <c r="F3659" s="124">
        <v>46128.6875</v>
      </c>
      <c r="G3659" s="124">
        <v>46128.729166666664</v>
      </c>
    </row>
    <row r="3660" spans="1:7" x14ac:dyDescent="0.25">
      <c r="A3660" t="s">
        <v>75</v>
      </c>
      <c r="B3660" t="s">
        <v>158</v>
      </c>
      <c r="C3660" t="s">
        <v>8804</v>
      </c>
      <c r="D3660" t="s">
        <v>124</v>
      </c>
      <c r="E3660">
        <v>510</v>
      </c>
      <c r="F3660" s="124">
        <v>46129.333333333336</v>
      </c>
      <c r="G3660" s="124">
        <v>46129.6875</v>
      </c>
    </row>
    <row r="3661" spans="1:7" x14ac:dyDescent="0.25">
      <c r="A3661" t="s">
        <v>75</v>
      </c>
      <c r="B3661" t="s">
        <v>123</v>
      </c>
      <c r="D3661" t="s">
        <v>124</v>
      </c>
      <c r="E3661">
        <v>60</v>
      </c>
      <c r="F3661" s="124">
        <v>46129.6875</v>
      </c>
      <c r="G3661" s="124">
        <v>46129.729166666664</v>
      </c>
    </row>
    <row r="3662" spans="1:7" x14ac:dyDescent="0.25">
      <c r="A3662" t="s">
        <v>75</v>
      </c>
      <c r="B3662" t="s">
        <v>125</v>
      </c>
      <c r="D3662" t="s">
        <v>122</v>
      </c>
      <c r="E3662">
        <v>135</v>
      </c>
      <c r="F3662" s="124">
        <v>46132.333333333336</v>
      </c>
      <c r="G3662" s="124">
        <v>46132.427083333336</v>
      </c>
    </row>
    <row r="3663" spans="1:7" x14ac:dyDescent="0.25">
      <c r="A3663" t="s">
        <v>75</v>
      </c>
      <c r="B3663" t="s">
        <v>134</v>
      </c>
      <c r="D3663" t="s">
        <v>122</v>
      </c>
      <c r="E3663">
        <v>15</v>
      </c>
      <c r="F3663" s="124">
        <v>46132.427083333336</v>
      </c>
      <c r="G3663" s="124">
        <v>46132.4375</v>
      </c>
    </row>
    <row r="3664" spans="1:7" x14ac:dyDescent="0.25">
      <c r="A3664" t="s">
        <v>75</v>
      </c>
      <c r="B3664" t="s">
        <v>125</v>
      </c>
      <c r="D3664" t="s">
        <v>122</v>
      </c>
      <c r="E3664">
        <v>120</v>
      </c>
      <c r="F3664" s="124">
        <v>46132.4375</v>
      </c>
      <c r="G3664" s="124">
        <v>46132.520833333336</v>
      </c>
    </row>
    <row r="3665" spans="1:7" x14ac:dyDescent="0.25">
      <c r="A3665" t="s">
        <v>75</v>
      </c>
      <c r="B3665" t="s">
        <v>126</v>
      </c>
      <c r="D3665" t="s">
        <v>124</v>
      </c>
      <c r="E3665">
        <v>30</v>
      </c>
      <c r="F3665" s="124">
        <v>46132.520833333336</v>
      </c>
      <c r="G3665" s="124">
        <v>46132.541666666664</v>
      </c>
    </row>
    <row r="3666" spans="1:7" x14ac:dyDescent="0.25">
      <c r="A3666" t="s">
        <v>75</v>
      </c>
      <c r="B3666" t="s">
        <v>125</v>
      </c>
      <c r="D3666" t="s">
        <v>122</v>
      </c>
      <c r="E3666">
        <v>90</v>
      </c>
      <c r="F3666" s="124">
        <v>46132.541666666664</v>
      </c>
      <c r="G3666" s="124">
        <v>46132.604166666664</v>
      </c>
    </row>
    <row r="3667" spans="1:7" x14ac:dyDescent="0.25">
      <c r="A3667" t="s">
        <v>75</v>
      </c>
      <c r="B3667" t="s">
        <v>134</v>
      </c>
      <c r="D3667" t="s">
        <v>122</v>
      </c>
      <c r="E3667">
        <v>15</v>
      </c>
      <c r="F3667" s="124">
        <v>46132.604166666664</v>
      </c>
      <c r="G3667" s="124">
        <v>46132.614583333336</v>
      </c>
    </row>
    <row r="3668" spans="1:7" x14ac:dyDescent="0.25">
      <c r="A3668" t="s">
        <v>75</v>
      </c>
      <c r="B3668" t="s">
        <v>125</v>
      </c>
      <c r="D3668" t="s">
        <v>122</v>
      </c>
      <c r="E3668">
        <v>105</v>
      </c>
      <c r="F3668" s="124">
        <v>46132.614583333336</v>
      </c>
      <c r="G3668" s="124">
        <v>46132.6875</v>
      </c>
    </row>
    <row r="3669" spans="1:7" x14ac:dyDescent="0.25">
      <c r="A3669" t="s">
        <v>75</v>
      </c>
      <c r="B3669" t="s">
        <v>123</v>
      </c>
      <c r="D3669" t="s">
        <v>124</v>
      </c>
      <c r="E3669">
        <v>60</v>
      </c>
      <c r="F3669" s="124">
        <v>46132.6875</v>
      </c>
      <c r="G3669" s="124">
        <v>46132.729166666664</v>
      </c>
    </row>
    <row r="3670" spans="1:7" x14ac:dyDescent="0.25">
      <c r="A3670" t="s">
        <v>75</v>
      </c>
      <c r="B3670" t="s">
        <v>125</v>
      </c>
      <c r="D3670" t="s">
        <v>122</v>
      </c>
      <c r="E3670">
        <v>120</v>
      </c>
      <c r="F3670" s="124">
        <v>46133.333333333336</v>
      </c>
      <c r="G3670" s="124">
        <v>46133.416666666664</v>
      </c>
    </row>
    <row r="3671" spans="1:7" x14ac:dyDescent="0.25">
      <c r="A3671" t="s">
        <v>75</v>
      </c>
      <c r="B3671" t="s">
        <v>134</v>
      </c>
      <c r="D3671" t="s">
        <v>122</v>
      </c>
      <c r="E3671">
        <v>15</v>
      </c>
      <c r="F3671" s="124">
        <v>46133.416666666664</v>
      </c>
      <c r="G3671" s="124">
        <v>46133.427083333336</v>
      </c>
    </row>
    <row r="3672" spans="1:7" x14ac:dyDescent="0.25">
      <c r="A3672" t="s">
        <v>75</v>
      </c>
      <c r="B3672" t="s">
        <v>125</v>
      </c>
      <c r="D3672" t="s">
        <v>122</v>
      </c>
      <c r="E3672">
        <v>120</v>
      </c>
      <c r="F3672" s="124">
        <v>46133.427083333336</v>
      </c>
      <c r="G3672" s="124">
        <v>46133.510416666664</v>
      </c>
    </row>
    <row r="3673" spans="1:7" x14ac:dyDescent="0.25">
      <c r="A3673" t="s">
        <v>75</v>
      </c>
      <c r="B3673" t="s">
        <v>126</v>
      </c>
      <c r="D3673" t="s">
        <v>124</v>
      </c>
      <c r="E3673">
        <v>30</v>
      </c>
      <c r="F3673" s="124">
        <v>46133.510416666664</v>
      </c>
      <c r="G3673" s="124">
        <v>46133.53125</v>
      </c>
    </row>
    <row r="3674" spans="1:7" x14ac:dyDescent="0.25">
      <c r="A3674" t="s">
        <v>75</v>
      </c>
      <c r="B3674" t="s">
        <v>125</v>
      </c>
      <c r="D3674" t="s">
        <v>122</v>
      </c>
      <c r="E3674">
        <v>135</v>
      </c>
      <c r="F3674" s="124">
        <v>46133.53125</v>
      </c>
      <c r="G3674" s="124">
        <v>46133.625</v>
      </c>
    </row>
    <row r="3675" spans="1:7" x14ac:dyDescent="0.25">
      <c r="A3675" t="s">
        <v>75</v>
      </c>
      <c r="B3675" t="s">
        <v>134</v>
      </c>
      <c r="D3675" t="s">
        <v>122</v>
      </c>
      <c r="E3675">
        <v>15</v>
      </c>
      <c r="F3675" s="124">
        <v>46133.625</v>
      </c>
      <c r="G3675" s="124">
        <v>46133.635416666664</v>
      </c>
    </row>
    <row r="3676" spans="1:7" x14ac:dyDescent="0.25">
      <c r="A3676" t="s">
        <v>75</v>
      </c>
      <c r="B3676" t="s">
        <v>125</v>
      </c>
      <c r="D3676" t="s">
        <v>122</v>
      </c>
      <c r="E3676">
        <v>75</v>
      </c>
      <c r="F3676" s="124">
        <v>46133.635416666664</v>
      </c>
      <c r="G3676" s="124">
        <v>46133.6875</v>
      </c>
    </row>
    <row r="3677" spans="1:7" x14ac:dyDescent="0.25">
      <c r="A3677" t="s">
        <v>75</v>
      </c>
      <c r="B3677" t="s">
        <v>123</v>
      </c>
      <c r="D3677" t="s">
        <v>124</v>
      </c>
      <c r="E3677">
        <v>60</v>
      </c>
      <c r="F3677" s="124">
        <v>46133.6875</v>
      </c>
      <c r="G3677" s="124">
        <v>46133.729166666664</v>
      </c>
    </row>
    <row r="3678" spans="1:7" x14ac:dyDescent="0.25">
      <c r="A3678" t="s">
        <v>75</v>
      </c>
      <c r="B3678" t="s">
        <v>125</v>
      </c>
      <c r="D3678" t="s">
        <v>122</v>
      </c>
      <c r="E3678">
        <v>62</v>
      </c>
      <c r="F3678" s="124">
        <v>46134.333333333336</v>
      </c>
      <c r="G3678" s="124">
        <v>46134.376388888886</v>
      </c>
    </row>
    <row r="3679" spans="1:7" x14ac:dyDescent="0.25">
      <c r="A3679" t="s">
        <v>75</v>
      </c>
      <c r="B3679" t="s">
        <v>137</v>
      </c>
      <c r="C3679" t="s">
        <v>8805</v>
      </c>
      <c r="D3679" t="s">
        <v>122</v>
      </c>
      <c r="E3679">
        <v>15</v>
      </c>
      <c r="F3679" s="124">
        <v>46134.376388888886</v>
      </c>
      <c r="G3679" s="124">
        <v>46134.386805555558</v>
      </c>
    </row>
    <row r="3680" spans="1:7" x14ac:dyDescent="0.25">
      <c r="A3680" t="s">
        <v>75</v>
      </c>
      <c r="B3680" t="s">
        <v>125</v>
      </c>
      <c r="D3680" t="s">
        <v>122</v>
      </c>
      <c r="E3680">
        <v>58</v>
      </c>
      <c r="F3680" s="124">
        <v>46134.386805555558</v>
      </c>
      <c r="G3680" s="124">
        <v>46134.427083333336</v>
      </c>
    </row>
    <row r="3681" spans="1:7" x14ac:dyDescent="0.25">
      <c r="A3681" t="s">
        <v>75</v>
      </c>
      <c r="B3681" t="s">
        <v>134</v>
      </c>
      <c r="D3681" t="s">
        <v>122</v>
      </c>
      <c r="E3681">
        <v>15</v>
      </c>
      <c r="F3681" s="124">
        <v>46134.427083333336</v>
      </c>
      <c r="G3681" s="124">
        <v>46134.4375</v>
      </c>
    </row>
    <row r="3682" spans="1:7" x14ac:dyDescent="0.25">
      <c r="A3682" t="s">
        <v>75</v>
      </c>
      <c r="B3682" t="s">
        <v>125</v>
      </c>
      <c r="D3682" t="s">
        <v>122</v>
      </c>
      <c r="E3682">
        <v>90</v>
      </c>
      <c r="F3682" s="124">
        <v>46134.4375</v>
      </c>
      <c r="G3682" s="124">
        <v>46134.5</v>
      </c>
    </row>
    <row r="3683" spans="1:7" x14ac:dyDescent="0.25">
      <c r="A3683" t="s">
        <v>75</v>
      </c>
      <c r="B3683" t="s">
        <v>126</v>
      </c>
      <c r="D3683" t="s">
        <v>124</v>
      </c>
      <c r="E3683">
        <v>30</v>
      </c>
      <c r="F3683" s="124">
        <v>46134.5</v>
      </c>
      <c r="G3683" s="124">
        <v>46134.520833333336</v>
      </c>
    </row>
    <row r="3684" spans="1:7" x14ac:dyDescent="0.25">
      <c r="A3684" t="s">
        <v>75</v>
      </c>
      <c r="B3684" t="s">
        <v>121</v>
      </c>
      <c r="C3684" t="s">
        <v>8806</v>
      </c>
      <c r="D3684" t="s">
        <v>122</v>
      </c>
      <c r="E3684">
        <v>240</v>
      </c>
      <c r="F3684" s="124">
        <v>46134.520833333336</v>
      </c>
      <c r="G3684" s="124">
        <v>46134.6875</v>
      </c>
    </row>
    <row r="3685" spans="1:7" x14ac:dyDescent="0.25">
      <c r="A3685" t="s">
        <v>75</v>
      </c>
      <c r="B3685" t="s">
        <v>123</v>
      </c>
      <c r="D3685" t="s">
        <v>124</v>
      </c>
      <c r="E3685">
        <v>60</v>
      </c>
      <c r="F3685" s="124">
        <v>46134.6875</v>
      </c>
      <c r="G3685" s="124">
        <v>46134.729166666664</v>
      </c>
    </row>
    <row r="3686" spans="1:7" x14ac:dyDescent="0.25">
      <c r="A3686" t="s">
        <v>75</v>
      </c>
      <c r="B3686" t="s">
        <v>125</v>
      </c>
      <c r="D3686" t="s">
        <v>122</v>
      </c>
      <c r="E3686">
        <v>90</v>
      </c>
      <c r="F3686" s="124">
        <v>46135.333333333336</v>
      </c>
      <c r="G3686" s="124">
        <v>46135.395833333336</v>
      </c>
    </row>
    <row r="3687" spans="1:7" x14ac:dyDescent="0.25">
      <c r="A3687" t="s">
        <v>75</v>
      </c>
      <c r="B3687" t="s">
        <v>134</v>
      </c>
      <c r="D3687" t="s">
        <v>122</v>
      </c>
      <c r="E3687">
        <v>15</v>
      </c>
      <c r="F3687" s="124">
        <v>46135.395833333336</v>
      </c>
      <c r="G3687" s="124">
        <v>46135.40625</v>
      </c>
    </row>
    <row r="3688" spans="1:7" x14ac:dyDescent="0.25">
      <c r="A3688" t="s">
        <v>75</v>
      </c>
      <c r="B3688" t="s">
        <v>125</v>
      </c>
      <c r="D3688" t="s">
        <v>122</v>
      </c>
      <c r="E3688">
        <v>165</v>
      </c>
      <c r="F3688" s="124">
        <v>46135.40625</v>
      </c>
      <c r="G3688" s="124">
        <v>46135.520833333336</v>
      </c>
    </row>
    <row r="3689" spans="1:7" x14ac:dyDescent="0.25">
      <c r="A3689" t="s">
        <v>75</v>
      </c>
      <c r="B3689" t="s">
        <v>126</v>
      </c>
      <c r="D3689" t="s">
        <v>124</v>
      </c>
      <c r="E3689">
        <v>30</v>
      </c>
      <c r="F3689" s="124">
        <v>46135.520833333336</v>
      </c>
      <c r="G3689" s="124">
        <v>46135.541666666664</v>
      </c>
    </row>
    <row r="3690" spans="1:7" x14ac:dyDescent="0.25">
      <c r="A3690" t="s">
        <v>75</v>
      </c>
      <c r="B3690" t="s">
        <v>125</v>
      </c>
      <c r="D3690" t="s">
        <v>122</v>
      </c>
      <c r="E3690">
        <v>36</v>
      </c>
      <c r="F3690" s="124">
        <v>46135.541666666664</v>
      </c>
      <c r="G3690" s="124">
        <v>46135.566666666666</v>
      </c>
    </row>
    <row r="3691" spans="1:7" x14ac:dyDescent="0.25">
      <c r="A3691" t="s">
        <v>75</v>
      </c>
      <c r="B3691" t="s">
        <v>154</v>
      </c>
      <c r="C3691" t="s">
        <v>8807</v>
      </c>
      <c r="D3691" t="s">
        <v>122</v>
      </c>
      <c r="E3691">
        <v>12</v>
      </c>
      <c r="F3691" s="124">
        <v>46135.566666666666</v>
      </c>
      <c r="G3691" s="124">
        <v>46135.574999999997</v>
      </c>
    </row>
    <row r="3692" spans="1:7" x14ac:dyDescent="0.25">
      <c r="A3692" t="s">
        <v>75</v>
      </c>
      <c r="B3692" t="s">
        <v>125</v>
      </c>
      <c r="D3692" t="s">
        <v>122</v>
      </c>
      <c r="E3692">
        <v>87</v>
      </c>
      <c r="F3692" s="124">
        <v>46135.574999999997</v>
      </c>
      <c r="G3692" s="124">
        <v>46135.635416666664</v>
      </c>
    </row>
    <row r="3693" spans="1:7" x14ac:dyDescent="0.25">
      <c r="A3693" t="s">
        <v>75</v>
      </c>
      <c r="B3693" t="s">
        <v>134</v>
      </c>
      <c r="D3693" t="s">
        <v>122</v>
      </c>
      <c r="E3693">
        <v>15</v>
      </c>
      <c r="F3693" s="124">
        <v>46135.635416666664</v>
      </c>
      <c r="G3693" s="124">
        <v>46135.645833333336</v>
      </c>
    </row>
    <row r="3694" spans="1:7" x14ac:dyDescent="0.25">
      <c r="A3694" t="s">
        <v>75</v>
      </c>
      <c r="B3694" t="s">
        <v>125</v>
      </c>
      <c r="D3694" t="s">
        <v>122</v>
      </c>
      <c r="E3694">
        <v>60</v>
      </c>
      <c r="F3694" s="124">
        <v>46135.645833333336</v>
      </c>
      <c r="G3694" s="124">
        <v>46135.6875</v>
      </c>
    </row>
    <row r="3695" spans="1:7" x14ac:dyDescent="0.25">
      <c r="A3695" t="s">
        <v>75</v>
      </c>
      <c r="B3695" t="s">
        <v>123</v>
      </c>
      <c r="D3695" t="s">
        <v>124</v>
      </c>
      <c r="E3695">
        <v>60</v>
      </c>
      <c r="F3695" s="124">
        <v>46135.6875</v>
      </c>
      <c r="G3695" s="124">
        <v>46135.729166666664</v>
      </c>
    </row>
    <row r="3696" spans="1:7" x14ac:dyDescent="0.25">
      <c r="A3696" t="s">
        <v>75</v>
      </c>
      <c r="B3696" t="s">
        <v>125</v>
      </c>
      <c r="D3696" t="s">
        <v>122</v>
      </c>
      <c r="E3696">
        <v>90</v>
      </c>
      <c r="F3696" s="124">
        <v>46136.333333333336</v>
      </c>
      <c r="G3696" s="124">
        <v>46136.395833333336</v>
      </c>
    </row>
    <row r="3697" spans="1:7" x14ac:dyDescent="0.25">
      <c r="A3697" t="s">
        <v>75</v>
      </c>
      <c r="B3697" t="s">
        <v>134</v>
      </c>
      <c r="D3697" t="s">
        <v>122</v>
      </c>
      <c r="E3697">
        <v>15</v>
      </c>
      <c r="F3697" s="124">
        <v>46136.395833333336</v>
      </c>
      <c r="G3697" s="124">
        <v>46136.40625</v>
      </c>
    </row>
    <row r="3698" spans="1:7" x14ac:dyDescent="0.25">
      <c r="A3698" t="s">
        <v>75</v>
      </c>
      <c r="B3698" t="s">
        <v>125</v>
      </c>
      <c r="D3698" t="s">
        <v>122</v>
      </c>
      <c r="E3698">
        <v>165</v>
      </c>
      <c r="F3698" s="124">
        <v>46136.40625</v>
      </c>
      <c r="G3698" s="124">
        <v>46136.520833333336</v>
      </c>
    </row>
    <row r="3699" spans="1:7" x14ac:dyDescent="0.25">
      <c r="A3699" t="s">
        <v>75</v>
      </c>
      <c r="B3699" t="s">
        <v>142</v>
      </c>
      <c r="C3699" t="s">
        <v>143</v>
      </c>
      <c r="D3699" t="s">
        <v>122</v>
      </c>
      <c r="E3699">
        <v>30</v>
      </c>
      <c r="F3699" s="124">
        <v>46136.520833333336</v>
      </c>
      <c r="G3699" s="124">
        <v>46136.541666666664</v>
      </c>
    </row>
    <row r="3700" spans="1:7" x14ac:dyDescent="0.25">
      <c r="A3700" t="s">
        <v>75</v>
      </c>
      <c r="B3700" t="s">
        <v>126</v>
      </c>
      <c r="D3700" t="s">
        <v>124</v>
      </c>
      <c r="E3700">
        <v>30</v>
      </c>
      <c r="F3700" s="124">
        <v>46136.541666666664</v>
      </c>
      <c r="G3700" s="124">
        <v>46136.5625</v>
      </c>
    </row>
    <row r="3701" spans="1:7" x14ac:dyDescent="0.25">
      <c r="A3701" t="s">
        <v>75</v>
      </c>
      <c r="B3701" t="s">
        <v>125</v>
      </c>
      <c r="D3701" t="s">
        <v>122</v>
      </c>
      <c r="E3701">
        <v>75</v>
      </c>
      <c r="F3701" s="124">
        <v>46136.5625</v>
      </c>
      <c r="G3701" s="124">
        <v>46136.614583333336</v>
      </c>
    </row>
    <row r="3702" spans="1:7" x14ac:dyDescent="0.25">
      <c r="A3702" t="s">
        <v>75</v>
      </c>
      <c r="B3702" t="s">
        <v>134</v>
      </c>
      <c r="D3702" t="s">
        <v>122</v>
      </c>
      <c r="E3702">
        <v>15</v>
      </c>
      <c r="F3702" s="124">
        <v>46136.614583333336</v>
      </c>
      <c r="G3702" s="124">
        <v>46136.625</v>
      </c>
    </row>
    <row r="3703" spans="1:7" x14ac:dyDescent="0.25">
      <c r="A3703" t="s">
        <v>75</v>
      </c>
      <c r="B3703" t="s">
        <v>125</v>
      </c>
      <c r="D3703" t="s">
        <v>122</v>
      </c>
      <c r="E3703">
        <v>90</v>
      </c>
      <c r="F3703" s="124">
        <v>46136.625</v>
      </c>
      <c r="G3703" s="124">
        <v>46136.6875</v>
      </c>
    </row>
    <row r="3704" spans="1:7" x14ac:dyDescent="0.25">
      <c r="A3704" t="s">
        <v>75</v>
      </c>
      <c r="B3704" t="s">
        <v>123</v>
      </c>
      <c r="D3704" t="s">
        <v>124</v>
      </c>
      <c r="E3704">
        <v>60</v>
      </c>
      <c r="F3704" s="124">
        <v>46136.6875</v>
      </c>
      <c r="G3704" s="124">
        <v>46136.729166666664</v>
      </c>
    </row>
    <row r="3705" spans="1:7" x14ac:dyDescent="0.25">
      <c r="A3705" t="s">
        <v>75</v>
      </c>
      <c r="B3705" t="s">
        <v>125</v>
      </c>
      <c r="D3705" t="s">
        <v>122</v>
      </c>
      <c r="E3705">
        <v>120</v>
      </c>
      <c r="F3705" s="124">
        <v>46139.333333333336</v>
      </c>
      <c r="G3705" s="124">
        <v>46139.416666666664</v>
      </c>
    </row>
    <row r="3706" spans="1:7" x14ac:dyDescent="0.25">
      <c r="A3706" t="s">
        <v>75</v>
      </c>
      <c r="B3706" t="s">
        <v>134</v>
      </c>
      <c r="D3706" t="s">
        <v>122</v>
      </c>
      <c r="E3706">
        <v>15</v>
      </c>
      <c r="F3706" s="124">
        <v>46139.416666666664</v>
      </c>
      <c r="G3706" s="124">
        <v>46139.427083333336</v>
      </c>
    </row>
    <row r="3707" spans="1:7" x14ac:dyDescent="0.25">
      <c r="A3707" t="s">
        <v>75</v>
      </c>
      <c r="B3707" t="s">
        <v>125</v>
      </c>
      <c r="D3707" t="s">
        <v>122</v>
      </c>
      <c r="E3707">
        <v>120</v>
      </c>
      <c r="F3707" s="124">
        <v>46139.427083333336</v>
      </c>
      <c r="G3707" s="124">
        <v>46139.510416666664</v>
      </c>
    </row>
    <row r="3708" spans="1:7" x14ac:dyDescent="0.25">
      <c r="A3708" t="s">
        <v>75</v>
      </c>
      <c r="B3708" t="s">
        <v>126</v>
      </c>
      <c r="D3708" t="s">
        <v>124</v>
      </c>
      <c r="E3708">
        <v>30</v>
      </c>
      <c r="F3708" s="124">
        <v>46139.510416666664</v>
      </c>
      <c r="G3708" s="124">
        <v>46139.53125</v>
      </c>
    </row>
    <row r="3709" spans="1:7" x14ac:dyDescent="0.25">
      <c r="A3709" t="s">
        <v>75</v>
      </c>
      <c r="B3709" t="s">
        <v>125</v>
      </c>
      <c r="D3709" t="s">
        <v>122</v>
      </c>
      <c r="E3709">
        <v>120</v>
      </c>
      <c r="F3709" s="124">
        <v>46139.53125</v>
      </c>
      <c r="G3709" s="124">
        <v>46139.614583333336</v>
      </c>
    </row>
    <row r="3710" spans="1:7" x14ac:dyDescent="0.25">
      <c r="A3710" t="s">
        <v>75</v>
      </c>
      <c r="B3710" t="s">
        <v>134</v>
      </c>
      <c r="D3710" t="s">
        <v>122</v>
      </c>
      <c r="E3710">
        <v>15</v>
      </c>
      <c r="F3710" s="124">
        <v>46139.614583333336</v>
      </c>
      <c r="G3710" s="124">
        <v>46139.625</v>
      </c>
    </row>
    <row r="3711" spans="1:7" x14ac:dyDescent="0.25">
      <c r="A3711" t="s">
        <v>75</v>
      </c>
      <c r="B3711" t="s">
        <v>125</v>
      </c>
      <c r="D3711" t="s">
        <v>122</v>
      </c>
      <c r="E3711">
        <v>90</v>
      </c>
      <c r="F3711" s="124">
        <v>46139.625</v>
      </c>
      <c r="G3711" s="124">
        <v>46139.6875</v>
      </c>
    </row>
    <row r="3712" spans="1:7" x14ac:dyDescent="0.25">
      <c r="A3712" t="s">
        <v>75</v>
      </c>
      <c r="B3712" t="s">
        <v>123</v>
      </c>
      <c r="D3712" t="s">
        <v>124</v>
      </c>
      <c r="E3712">
        <v>60</v>
      </c>
      <c r="F3712" s="124">
        <v>46139.6875</v>
      </c>
      <c r="G3712" s="124">
        <v>46139.729166666664</v>
      </c>
    </row>
    <row r="3713" spans="1:7" x14ac:dyDescent="0.25">
      <c r="A3713" t="s">
        <v>75</v>
      </c>
      <c r="B3713" t="s">
        <v>125</v>
      </c>
      <c r="D3713" t="s">
        <v>122</v>
      </c>
      <c r="E3713">
        <v>135</v>
      </c>
      <c r="F3713" s="124">
        <v>46140.333333333336</v>
      </c>
      <c r="G3713" s="124">
        <v>46140.427083333336</v>
      </c>
    </row>
    <row r="3714" spans="1:7" x14ac:dyDescent="0.25">
      <c r="A3714" t="s">
        <v>75</v>
      </c>
      <c r="B3714" t="s">
        <v>134</v>
      </c>
      <c r="D3714" t="s">
        <v>122</v>
      </c>
      <c r="E3714">
        <v>15</v>
      </c>
      <c r="F3714" s="124">
        <v>46140.427083333336</v>
      </c>
      <c r="G3714" s="124">
        <v>46140.4375</v>
      </c>
    </row>
    <row r="3715" spans="1:7" x14ac:dyDescent="0.25">
      <c r="A3715" t="s">
        <v>75</v>
      </c>
      <c r="B3715" t="s">
        <v>125</v>
      </c>
      <c r="D3715" t="s">
        <v>122</v>
      </c>
      <c r="E3715">
        <v>120</v>
      </c>
      <c r="F3715" s="124">
        <v>46140.4375</v>
      </c>
      <c r="G3715" s="124">
        <v>46140.520833333336</v>
      </c>
    </row>
    <row r="3716" spans="1:7" x14ac:dyDescent="0.25">
      <c r="A3716" t="s">
        <v>75</v>
      </c>
      <c r="B3716" t="s">
        <v>126</v>
      </c>
      <c r="D3716" t="s">
        <v>124</v>
      </c>
      <c r="E3716">
        <v>30</v>
      </c>
      <c r="F3716" s="124">
        <v>46140.520833333336</v>
      </c>
      <c r="G3716" s="124">
        <v>46140.541666666664</v>
      </c>
    </row>
    <row r="3717" spans="1:7" x14ac:dyDescent="0.25">
      <c r="A3717" t="s">
        <v>75</v>
      </c>
      <c r="B3717" t="s">
        <v>125</v>
      </c>
      <c r="D3717" t="s">
        <v>122</v>
      </c>
      <c r="E3717">
        <v>90</v>
      </c>
      <c r="F3717" s="124">
        <v>46140.541666666664</v>
      </c>
      <c r="G3717" s="124">
        <v>46140.604166666664</v>
      </c>
    </row>
    <row r="3718" spans="1:7" x14ac:dyDescent="0.25">
      <c r="A3718" t="s">
        <v>75</v>
      </c>
      <c r="B3718" t="s">
        <v>134</v>
      </c>
      <c r="D3718" t="s">
        <v>122</v>
      </c>
      <c r="E3718">
        <v>15</v>
      </c>
      <c r="F3718" s="124">
        <v>46140.604166666664</v>
      </c>
      <c r="G3718" s="124">
        <v>46140.614583333336</v>
      </c>
    </row>
    <row r="3719" spans="1:7" x14ac:dyDescent="0.25">
      <c r="A3719" t="s">
        <v>75</v>
      </c>
      <c r="B3719" t="s">
        <v>125</v>
      </c>
      <c r="D3719" t="s">
        <v>122</v>
      </c>
      <c r="E3719">
        <v>105</v>
      </c>
      <c r="F3719" s="124">
        <v>46140.614583333336</v>
      </c>
      <c r="G3719" s="124">
        <v>46140.6875</v>
      </c>
    </row>
    <row r="3720" spans="1:7" x14ac:dyDescent="0.25">
      <c r="A3720" t="s">
        <v>75</v>
      </c>
      <c r="B3720" t="s">
        <v>123</v>
      </c>
      <c r="D3720" t="s">
        <v>124</v>
      </c>
      <c r="E3720">
        <v>60</v>
      </c>
      <c r="F3720" s="124">
        <v>46140.6875</v>
      </c>
      <c r="G3720" s="124">
        <v>46140.729166666664</v>
      </c>
    </row>
    <row r="3721" spans="1:7" x14ac:dyDescent="0.25">
      <c r="A3721" t="s">
        <v>75</v>
      </c>
      <c r="B3721" t="s">
        <v>133</v>
      </c>
      <c r="D3721" t="s">
        <v>124</v>
      </c>
      <c r="E3721">
        <v>5</v>
      </c>
      <c r="F3721" s="124">
        <v>46141.416666666664</v>
      </c>
      <c r="G3721" s="124">
        <v>46141.420138888891</v>
      </c>
    </row>
    <row r="3722" spans="1:7" x14ac:dyDescent="0.25">
      <c r="A3722" t="s">
        <v>75</v>
      </c>
      <c r="B3722" t="s">
        <v>150</v>
      </c>
      <c r="D3722" t="s">
        <v>122</v>
      </c>
      <c r="E3722">
        <v>115</v>
      </c>
      <c r="F3722" s="124">
        <v>46141.420138888891</v>
      </c>
      <c r="G3722" s="124">
        <v>46141.5</v>
      </c>
    </row>
    <row r="3723" spans="1:7" x14ac:dyDescent="0.25">
      <c r="A3723" t="s">
        <v>75</v>
      </c>
      <c r="B3723" t="s">
        <v>134</v>
      </c>
      <c r="D3723" t="s">
        <v>122</v>
      </c>
      <c r="E3723">
        <v>15</v>
      </c>
      <c r="F3723" s="124">
        <v>46141.5</v>
      </c>
      <c r="G3723" s="124">
        <v>46141.510416666664</v>
      </c>
    </row>
    <row r="3724" spans="1:7" x14ac:dyDescent="0.25">
      <c r="A3724" t="s">
        <v>75</v>
      </c>
      <c r="B3724" t="s">
        <v>150</v>
      </c>
      <c r="D3724" t="s">
        <v>122</v>
      </c>
      <c r="E3724">
        <v>105</v>
      </c>
      <c r="F3724" s="124">
        <v>46141.510416666664</v>
      </c>
      <c r="G3724" s="124">
        <v>46141.583333333336</v>
      </c>
    </row>
    <row r="3725" spans="1:7" x14ac:dyDescent="0.25">
      <c r="A3725" t="s">
        <v>75</v>
      </c>
      <c r="B3725" t="s">
        <v>126</v>
      </c>
      <c r="D3725" t="s">
        <v>124</v>
      </c>
      <c r="E3725">
        <v>30</v>
      </c>
      <c r="F3725" s="124">
        <v>46141.583333333336</v>
      </c>
      <c r="G3725" s="124">
        <v>46141.604166666664</v>
      </c>
    </row>
    <row r="3726" spans="1:7" x14ac:dyDescent="0.25">
      <c r="A3726" t="s">
        <v>75</v>
      </c>
      <c r="B3726" t="s">
        <v>150</v>
      </c>
      <c r="D3726" t="s">
        <v>122</v>
      </c>
      <c r="E3726">
        <v>90</v>
      </c>
      <c r="F3726" s="124">
        <v>46141.604166666664</v>
      </c>
      <c r="G3726" s="124">
        <v>46141.666666666664</v>
      </c>
    </row>
    <row r="3727" spans="1:7" x14ac:dyDescent="0.25">
      <c r="A3727" t="s">
        <v>75</v>
      </c>
      <c r="B3727" t="s">
        <v>134</v>
      </c>
      <c r="D3727" t="s">
        <v>122</v>
      </c>
      <c r="E3727">
        <v>15</v>
      </c>
      <c r="F3727" s="124">
        <v>46141.666666666664</v>
      </c>
      <c r="G3727" s="124">
        <v>46141.677083333336</v>
      </c>
    </row>
    <row r="3728" spans="1:7" x14ac:dyDescent="0.25">
      <c r="A3728" t="s">
        <v>75</v>
      </c>
      <c r="B3728" t="s">
        <v>150</v>
      </c>
      <c r="D3728" t="s">
        <v>122</v>
      </c>
      <c r="E3728">
        <v>105</v>
      </c>
      <c r="F3728" s="124">
        <v>46141.677083333336</v>
      </c>
      <c r="G3728" s="124">
        <v>46141.75</v>
      </c>
    </row>
    <row r="3729" spans="1:7" x14ac:dyDescent="0.25">
      <c r="A3729" t="s">
        <v>75</v>
      </c>
      <c r="B3729" t="s">
        <v>123</v>
      </c>
      <c r="D3729" t="s">
        <v>124</v>
      </c>
      <c r="E3729">
        <v>60</v>
      </c>
      <c r="F3729" s="124">
        <v>46141.75</v>
      </c>
      <c r="G3729" s="124">
        <v>46141.791666666664</v>
      </c>
    </row>
    <row r="3730" spans="1:7" x14ac:dyDescent="0.25">
      <c r="A3730" t="s">
        <v>75</v>
      </c>
      <c r="B3730" t="s">
        <v>150</v>
      </c>
      <c r="D3730" t="s">
        <v>122</v>
      </c>
      <c r="E3730">
        <v>120</v>
      </c>
      <c r="F3730" s="124">
        <v>46142.416666666664</v>
      </c>
      <c r="G3730" s="124">
        <v>46142.5</v>
      </c>
    </row>
    <row r="3731" spans="1:7" x14ac:dyDescent="0.25">
      <c r="A3731" t="s">
        <v>75</v>
      </c>
      <c r="B3731" t="s">
        <v>134</v>
      </c>
      <c r="D3731" t="s">
        <v>122</v>
      </c>
      <c r="E3731">
        <v>15</v>
      </c>
      <c r="F3731" s="124">
        <v>46142.5</v>
      </c>
      <c r="G3731" s="124">
        <v>46142.510416666664</v>
      </c>
    </row>
    <row r="3732" spans="1:7" x14ac:dyDescent="0.25">
      <c r="A3732" t="s">
        <v>75</v>
      </c>
      <c r="B3732" t="s">
        <v>150</v>
      </c>
      <c r="D3732" t="s">
        <v>122</v>
      </c>
      <c r="E3732">
        <v>105</v>
      </c>
      <c r="F3732" s="124">
        <v>46142.510416666664</v>
      </c>
      <c r="G3732" s="124">
        <v>46142.583333333336</v>
      </c>
    </row>
    <row r="3733" spans="1:7" x14ac:dyDescent="0.25">
      <c r="A3733" t="s">
        <v>75</v>
      </c>
      <c r="B3733" t="s">
        <v>126</v>
      </c>
      <c r="D3733" t="s">
        <v>124</v>
      </c>
      <c r="E3733">
        <v>30</v>
      </c>
      <c r="F3733" s="124">
        <v>46142.583333333336</v>
      </c>
      <c r="G3733" s="124">
        <v>46142.604166666664</v>
      </c>
    </row>
    <row r="3734" spans="1:7" x14ac:dyDescent="0.25">
      <c r="A3734" t="s">
        <v>75</v>
      </c>
      <c r="B3734" t="s">
        <v>150</v>
      </c>
      <c r="D3734" t="s">
        <v>122</v>
      </c>
      <c r="E3734">
        <v>90</v>
      </c>
      <c r="F3734" s="124">
        <v>46142.604166666664</v>
      </c>
      <c r="G3734" s="124">
        <v>46142.666666666664</v>
      </c>
    </row>
    <row r="3735" spans="1:7" x14ac:dyDescent="0.25">
      <c r="A3735" t="s">
        <v>75</v>
      </c>
      <c r="B3735" t="s">
        <v>134</v>
      </c>
      <c r="D3735" t="s">
        <v>122</v>
      </c>
      <c r="E3735">
        <v>15</v>
      </c>
      <c r="F3735" s="124">
        <v>46142.666666666664</v>
      </c>
      <c r="G3735" s="124">
        <v>46142.677083333336</v>
      </c>
    </row>
    <row r="3736" spans="1:7" x14ac:dyDescent="0.25">
      <c r="A3736" t="s">
        <v>75</v>
      </c>
      <c r="B3736" t="s">
        <v>150</v>
      </c>
      <c r="D3736" t="s">
        <v>122</v>
      </c>
      <c r="E3736">
        <v>105</v>
      </c>
      <c r="F3736" s="124">
        <v>46142.677083333336</v>
      </c>
      <c r="G3736" s="124">
        <v>46142.75</v>
      </c>
    </row>
    <row r="3737" spans="1:7" x14ac:dyDescent="0.25">
      <c r="A3737" t="s">
        <v>75</v>
      </c>
      <c r="B3737" t="s">
        <v>123</v>
      </c>
      <c r="D3737" t="s">
        <v>124</v>
      </c>
      <c r="E3737">
        <v>60</v>
      </c>
      <c r="F3737" s="124">
        <v>46142.75</v>
      </c>
      <c r="G3737" s="124">
        <v>46142.791666666664</v>
      </c>
    </row>
    <row r="3738" spans="1:7" x14ac:dyDescent="0.25">
      <c r="A3738" t="s">
        <v>2604</v>
      </c>
      <c r="B3738" t="s">
        <v>138</v>
      </c>
      <c r="C3738" t="s">
        <v>8808</v>
      </c>
      <c r="D3738" t="s">
        <v>124</v>
      </c>
      <c r="E3738">
        <v>510</v>
      </c>
      <c r="F3738" s="124">
        <v>46113.354166666664</v>
      </c>
      <c r="G3738" s="124">
        <v>46113.708333333336</v>
      </c>
    </row>
    <row r="3739" spans="1:7" x14ac:dyDescent="0.25">
      <c r="A3739" t="s">
        <v>2604</v>
      </c>
      <c r="B3739" t="s">
        <v>123</v>
      </c>
      <c r="D3739" t="s">
        <v>124</v>
      </c>
      <c r="E3739">
        <v>60</v>
      </c>
      <c r="F3739" s="124">
        <v>46113.708333333336</v>
      </c>
      <c r="G3739" s="124">
        <v>46113.75</v>
      </c>
    </row>
    <row r="3740" spans="1:7" x14ac:dyDescent="0.25">
      <c r="A3740" t="s">
        <v>2604</v>
      </c>
      <c r="B3740" t="s">
        <v>138</v>
      </c>
      <c r="C3740" t="s">
        <v>8808</v>
      </c>
      <c r="D3740" t="s">
        <v>124</v>
      </c>
      <c r="E3740">
        <v>510</v>
      </c>
      <c r="F3740" s="124">
        <v>46114.354166666664</v>
      </c>
      <c r="G3740" s="124">
        <v>46114.708333333336</v>
      </c>
    </row>
    <row r="3741" spans="1:7" x14ac:dyDescent="0.25">
      <c r="A3741" t="s">
        <v>2604</v>
      </c>
      <c r="B3741" t="s">
        <v>123</v>
      </c>
      <c r="D3741" t="s">
        <v>124</v>
      </c>
      <c r="E3741">
        <v>60</v>
      </c>
      <c r="F3741" s="124">
        <v>46114.708333333336</v>
      </c>
      <c r="G3741" s="124">
        <v>46114.75</v>
      </c>
    </row>
    <row r="3742" spans="1:7" x14ac:dyDescent="0.25">
      <c r="A3742" t="s">
        <v>2604</v>
      </c>
      <c r="B3742" t="s">
        <v>131</v>
      </c>
      <c r="C3742" t="s">
        <v>8809</v>
      </c>
      <c r="D3742" t="s">
        <v>124</v>
      </c>
      <c r="E3742">
        <v>510</v>
      </c>
      <c r="F3742" s="124">
        <v>46115.354166666664</v>
      </c>
      <c r="G3742" s="124">
        <v>46115.708333333336</v>
      </c>
    </row>
    <row r="3743" spans="1:7" x14ac:dyDescent="0.25">
      <c r="A3743" t="s">
        <v>2604</v>
      </c>
      <c r="B3743" t="s">
        <v>123</v>
      </c>
      <c r="D3743" t="s">
        <v>124</v>
      </c>
      <c r="E3743">
        <v>60</v>
      </c>
      <c r="F3743" s="124">
        <v>46115.708333333336</v>
      </c>
      <c r="G3743" s="124">
        <v>46115.75</v>
      </c>
    </row>
    <row r="3744" spans="1:7" x14ac:dyDescent="0.25">
      <c r="A3744" t="s">
        <v>2604</v>
      </c>
      <c r="B3744" t="s">
        <v>138</v>
      </c>
      <c r="C3744" t="s">
        <v>8810</v>
      </c>
      <c r="D3744" t="s">
        <v>124</v>
      </c>
      <c r="E3744">
        <v>510</v>
      </c>
      <c r="F3744" s="124">
        <v>46118.354166666664</v>
      </c>
      <c r="G3744" s="124">
        <v>46118.708333333336</v>
      </c>
    </row>
    <row r="3745" spans="1:7" x14ac:dyDescent="0.25">
      <c r="A3745" t="s">
        <v>2604</v>
      </c>
      <c r="B3745" t="s">
        <v>123</v>
      </c>
      <c r="D3745" t="s">
        <v>124</v>
      </c>
      <c r="E3745">
        <v>60</v>
      </c>
      <c r="F3745" s="124">
        <v>46118.708333333336</v>
      </c>
      <c r="G3745" s="124">
        <v>46118.75</v>
      </c>
    </row>
    <row r="3746" spans="1:7" x14ac:dyDescent="0.25">
      <c r="A3746" t="s">
        <v>2604</v>
      </c>
      <c r="B3746" t="s">
        <v>138</v>
      </c>
      <c r="C3746" t="s">
        <v>8810</v>
      </c>
      <c r="D3746" t="s">
        <v>124</v>
      </c>
      <c r="E3746">
        <v>510</v>
      </c>
      <c r="F3746" s="124">
        <v>46119.34375</v>
      </c>
      <c r="G3746" s="124">
        <v>46119.697916666664</v>
      </c>
    </row>
    <row r="3747" spans="1:7" x14ac:dyDescent="0.25">
      <c r="A3747" t="s">
        <v>2604</v>
      </c>
      <c r="B3747" t="s">
        <v>123</v>
      </c>
      <c r="D3747" t="s">
        <v>124</v>
      </c>
      <c r="E3747">
        <v>60</v>
      </c>
      <c r="F3747" s="124">
        <v>46119.697916666664</v>
      </c>
      <c r="G3747" s="124">
        <v>46119.739583333336</v>
      </c>
    </row>
    <row r="3748" spans="1:7" x14ac:dyDescent="0.25">
      <c r="A3748" t="s">
        <v>2604</v>
      </c>
      <c r="B3748" t="s">
        <v>138</v>
      </c>
      <c r="C3748" t="s">
        <v>8810</v>
      </c>
      <c r="D3748" t="s">
        <v>124</v>
      </c>
      <c r="E3748">
        <v>510</v>
      </c>
      <c r="F3748" s="124">
        <v>46120.354166666664</v>
      </c>
      <c r="G3748" s="124">
        <v>46120.708333333336</v>
      </c>
    </row>
    <row r="3749" spans="1:7" x14ac:dyDescent="0.25">
      <c r="A3749" t="s">
        <v>2604</v>
      </c>
      <c r="B3749" t="s">
        <v>123</v>
      </c>
      <c r="D3749" t="s">
        <v>124</v>
      </c>
      <c r="E3749">
        <v>60</v>
      </c>
      <c r="F3749" s="124">
        <v>46120.708333333336</v>
      </c>
      <c r="G3749" s="124">
        <v>46120.75</v>
      </c>
    </row>
    <row r="3750" spans="1:7" x14ac:dyDescent="0.25">
      <c r="A3750" t="s">
        <v>2604</v>
      </c>
      <c r="B3750" t="s">
        <v>138</v>
      </c>
      <c r="C3750" t="s">
        <v>8810</v>
      </c>
      <c r="D3750" t="s">
        <v>124</v>
      </c>
      <c r="E3750">
        <v>510</v>
      </c>
      <c r="F3750" s="124">
        <v>46121.354166666664</v>
      </c>
      <c r="G3750" s="124">
        <v>46121.708333333336</v>
      </c>
    </row>
    <row r="3751" spans="1:7" x14ac:dyDescent="0.25">
      <c r="A3751" t="s">
        <v>2604</v>
      </c>
      <c r="B3751" t="s">
        <v>123</v>
      </c>
      <c r="D3751" t="s">
        <v>124</v>
      </c>
      <c r="E3751">
        <v>60</v>
      </c>
      <c r="F3751" s="124">
        <v>46121.708333333336</v>
      </c>
      <c r="G3751" s="124">
        <v>46121.75</v>
      </c>
    </row>
    <row r="3752" spans="1:7" x14ac:dyDescent="0.25">
      <c r="A3752" t="s">
        <v>2604</v>
      </c>
      <c r="B3752" t="s">
        <v>138</v>
      </c>
      <c r="C3752" t="s">
        <v>8810</v>
      </c>
      <c r="D3752" t="s">
        <v>124</v>
      </c>
      <c r="E3752">
        <v>510</v>
      </c>
      <c r="F3752" s="124">
        <v>46122.354166666664</v>
      </c>
      <c r="G3752" s="124">
        <v>46122.708333333336</v>
      </c>
    </row>
    <row r="3753" spans="1:7" x14ac:dyDescent="0.25">
      <c r="A3753" t="s">
        <v>2604</v>
      </c>
      <c r="B3753" t="s">
        <v>123</v>
      </c>
      <c r="D3753" t="s">
        <v>124</v>
      </c>
      <c r="E3753">
        <v>60</v>
      </c>
      <c r="F3753" s="124">
        <v>46122.708333333336</v>
      </c>
      <c r="G3753" s="124">
        <v>46122.75</v>
      </c>
    </row>
    <row r="3754" spans="1:7" x14ac:dyDescent="0.25">
      <c r="A3754" t="s">
        <v>2604</v>
      </c>
      <c r="B3754" t="s">
        <v>133</v>
      </c>
      <c r="D3754" t="s">
        <v>124</v>
      </c>
      <c r="E3754">
        <v>19</v>
      </c>
      <c r="F3754" s="124">
        <v>46125.354166666664</v>
      </c>
      <c r="G3754" s="124">
        <v>46125.367361111108</v>
      </c>
    </row>
    <row r="3755" spans="1:7" x14ac:dyDescent="0.25">
      <c r="A3755" t="s">
        <v>2604</v>
      </c>
      <c r="B3755" t="s">
        <v>125</v>
      </c>
      <c r="D3755" t="s">
        <v>122</v>
      </c>
      <c r="E3755">
        <v>68</v>
      </c>
      <c r="F3755" s="124">
        <v>46125.367361111108</v>
      </c>
      <c r="G3755" s="124">
        <v>46125.414583333331</v>
      </c>
    </row>
    <row r="3756" spans="1:7" x14ac:dyDescent="0.25">
      <c r="A3756" t="s">
        <v>2604</v>
      </c>
      <c r="B3756" t="s">
        <v>135</v>
      </c>
      <c r="D3756" t="s">
        <v>124</v>
      </c>
      <c r="E3756">
        <v>13</v>
      </c>
      <c r="F3756" s="124">
        <v>46125.414583333331</v>
      </c>
      <c r="G3756" s="124">
        <v>46125.423611111109</v>
      </c>
    </row>
    <row r="3757" spans="1:7" x14ac:dyDescent="0.25">
      <c r="A3757" t="s">
        <v>2604</v>
      </c>
      <c r="B3757" t="s">
        <v>125</v>
      </c>
      <c r="D3757" t="s">
        <v>122</v>
      </c>
      <c r="E3757">
        <v>19</v>
      </c>
      <c r="F3757" s="124">
        <v>46125.423611111109</v>
      </c>
      <c r="G3757" s="124">
        <v>46125.436805555553</v>
      </c>
    </row>
    <row r="3758" spans="1:7" x14ac:dyDescent="0.25">
      <c r="A3758" t="s">
        <v>2604</v>
      </c>
      <c r="B3758" t="s">
        <v>135</v>
      </c>
      <c r="D3758" t="s">
        <v>124</v>
      </c>
      <c r="E3758">
        <v>9</v>
      </c>
      <c r="F3758" s="124">
        <v>46125.436805555553</v>
      </c>
      <c r="G3758" s="124">
        <v>46125.443055555559</v>
      </c>
    </row>
    <row r="3759" spans="1:7" x14ac:dyDescent="0.25">
      <c r="A3759" t="s">
        <v>2604</v>
      </c>
      <c r="B3759" t="s">
        <v>125</v>
      </c>
      <c r="D3759" t="s">
        <v>122</v>
      </c>
      <c r="E3759">
        <v>7</v>
      </c>
      <c r="F3759" s="124">
        <v>46125.443055555559</v>
      </c>
      <c r="G3759" s="124">
        <v>46125.447916666664</v>
      </c>
    </row>
    <row r="3760" spans="1:7" x14ac:dyDescent="0.25">
      <c r="A3760" t="s">
        <v>2604</v>
      </c>
      <c r="B3760" t="s">
        <v>134</v>
      </c>
      <c r="D3760" t="s">
        <v>122</v>
      </c>
      <c r="E3760">
        <v>15</v>
      </c>
      <c r="F3760" s="124">
        <v>46125.447916666664</v>
      </c>
      <c r="G3760" s="124">
        <v>46125.458333333336</v>
      </c>
    </row>
    <row r="3761" spans="1:7" x14ac:dyDescent="0.25">
      <c r="A3761" t="s">
        <v>2604</v>
      </c>
      <c r="B3761" t="s">
        <v>125</v>
      </c>
      <c r="D3761" t="s">
        <v>122</v>
      </c>
      <c r="E3761">
        <v>81</v>
      </c>
      <c r="F3761" s="124">
        <v>46125.458333333336</v>
      </c>
      <c r="G3761" s="124">
        <v>46125.51458333333</v>
      </c>
    </row>
    <row r="3762" spans="1:7" x14ac:dyDescent="0.25">
      <c r="A3762" t="s">
        <v>2604</v>
      </c>
      <c r="B3762" t="s">
        <v>135</v>
      </c>
      <c r="D3762" t="s">
        <v>124</v>
      </c>
      <c r="E3762">
        <v>74</v>
      </c>
      <c r="F3762" s="124">
        <v>46125.51458333333</v>
      </c>
      <c r="G3762" s="124">
        <v>46125.565972222219</v>
      </c>
    </row>
    <row r="3763" spans="1:7" x14ac:dyDescent="0.25">
      <c r="A3763" t="s">
        <v>2604</v>
      </c>
      <c r="B3763" t="s">
        <v>125</v>
      </c>
      <c r="D3763" t="s">
        <v>122</v>
      </c>
      <c r="E3763">
        <v>55</v>
      </c>
      <c r="F3763" s="124">
        <v>46125.565972222219</v>
      </c>
      <c r="G3763" s="124">
        <v>46125.604166666664</v>
      </c>
    </row>
    <row r="3764" spans="1:7" x14ac:dyDescent="0.25">
      <c r="A3764" t="s">
        <v>2604</v>
      </c>
      <c r="B3764" t="s">
        <v>135</v>
      </c>
      <c r="D3764" t="s">
        <v>124</v>
      </c>
      <c r="E3764">
        <v>30</v>
      </c>
      <c r="F3764" s="124">
        <v>46125.604166666664</v>
      </c>
      <c r="G3764" s="124">
        <v>46125.625</v>
      </c>
    </row>
    <row r="3765" spans="1:7" x14ac:dyDescent="0.25">
      <c r="A3765" t="s">
        <v>2604</v>
      </c>
      <c r="B3765" t="s">
        <v>125</v>
      </c>
      <c r="D3765" t="s">
        <v>122</v>
      </c>
      <c r="E3765">
        <v>18</v>
      </c>
      <c r="F3765" s="124">
        <v>46125.625</v>
      </c>
      <c r="G3765" s="124">
        <v>46125.637499999997</v>
      </c>
    </row>
    <row r="3766" spans="1:7" x14ac:dyDescent="0.25">
      <c r="A3766" t="s">
        <v>2604</v>
      </c>
      <c r="B3766" t="s">
        <v>135</v>
      </c>
      <c r="D3766" t="s">
        <v>124</v>
      </c>
      <c r="E3766">
        <v>8</v>
      </c>
      <c r="F3766" s="124">
        <v>46125.637499999997</v>
      </c>
      <c r="G3766" s="124">
        <v>46125.643055555556</v>
      </c>
    </row>
    <row r="3767" spans="1:7" x14ac:dyDescent="0.25">
      <c r="A3767" t="s">
        <v>2604</v>
      </c>
      <c r="B3767" t="s">
        <v>125</v>
      </c>
      <c r="D3767" t="s">
        <v>122</v>
      </c>
      <c r="E3767">
        <v>19</v>
      </c>
      <c r="F3767" s="124">
        <v>46125.643055555556</v>
      </c>
      <c r="G3767" s="124">
        <v>46125.65625</v>
      </c>
    </row>
    <row r="3768" spans="1:7" x14ac:dyDescent="0.25">
      <c r="A3768" t="s">
        <v>2604</v>
      </c>
      <c r="B3768" t="s">
        <v>135</v>
      </c>
      <c r="D3768" t="s">
        <v>124</v>
      </c>
      <c r="E3768">
        <v>10</v>
      </c>
      <c r="F3768" s="124">
        <v>46125.65625</v>
      </c>
      <c r="G3768" s="124">
        <v>46125.663194444445</v>
      </c>
    </row>
    <row r="3769" spans="1:7" x14ac:dyDescent="0.25">
      <c r="A3769" t="s">
        <v>2604</v>
      </c>
      <c r="B3769" t="s">
        <v>134</v>
      </c>
      <c r="D3769" t="s">
        <v>122</v>
      </c>
      <c r="E3769">
        <v>5</v>
      </c>
      <c r="F3769" s="124">
        <v>46125.663194444445</v>
      </c>
      <c r="G3769" s="124">
        <v>46125.666666666664</v>
      </c>
    </row>
    <row r="3770" spans="1:7" x14ac:dyDescent="0.25">
      <c r="A3770" t="s">
        <v>2604</v>
      </c>
      <c r="B3770" t="s">
        <v>125</v>
      </c>
      <c r="D3770" t="s">
        <v>122</v>
      </c>
      <c r="E3770">
        <v>60</v>
      </c>
      <c r="F3770" s="124">
        <v>46125.666666666664</v>
      </c>
      <c r="G3770" s="124">
        <v>46125.708333333336</v>
      </c>
    </row>
    <row r="3771" spans="1:7" x14ac:dyDescent="0.25">
      <c r="A3771" t="s">
        <v>2604</v>
      </c>
      <c r="B3771" t="s">
        <v>123</v>
      </c>
      <c r="D3771" t="s">
        <v>124</v>
      </c>
      <c r="E3771">
        <v>60</v>
      </c>
      <c r="F3771" s="124">
        <v>46125.708333333336</v>
      </c>
      <c r="G3771" s="124">
        <v>46125.75</v>
      </c>
    </row>
    <row r="3772" spans="1:7" x14ac:dyDescent="0.25">
      <c r="A3772" t="s">
        <v>2604</v>
      </c>
      <c r="B3772" t="s">
        <v>133</v>
      </c>
      <c r="D3772" t="s">
        <v>124</v>
      </c>
      <c r="E3772">
        <v>10</v>
      </c>
      <c r="F3772" s="124">
        <v>46126.354166666664</v>
      </c>
      <c r="G3772" s="124">
        <v>46126.361111111109</v>
      </c>
    </row>
    <row r="3773" spans="1:7" x14ac:dyDescent="0.25">
      <c r="A3773" t="s">
        <v>2604</v>
      </c>
      <c r="B3773" t="s">
        <v>125</v>
      </c>
      <c r="D3773" t="s">
        <v>122</v>
      </c>
      <c r="E3773">
        <v>95</v>
      </c>
      <c r="F3773" s="124">
        <v>46126.361111111109</v>
      </c>
      <c r="G3773" s="124">
        <v>46126.427083333336</v>
      </c>
    </row>
    <row r="3774" spans="1:7" x14ac:dyDescent="0.25">
      <c r="A3774" t="s">
        <v>2604</v>
      </c>
      <c r="B3774" t="s">
        <v>134</v>
      </c>
      <c r="D3774" t="s">
        <v>122</v>
      </c>
      <c r="E3774">
        <v>15</v>
      </c>
      <c r="F3774" s="124">
        <v>46126.427083333336</v>
      </c>
      <c r="G3774" s="124">
        <v>46126.4375</v>
      </c>
    </row>
    <row r="3775" spans="1:7" x14ac:dyDescent="0.25">
      <c r="A3775" t="s">
        <v>2604</v>
      </c>
      <c r="B3775" t="s">
        <v>125</v>
      </c>
      <c r="D3775" t="s">
        <v>122</v>
      </c>
      <c r="E3775">
        <v>16</v>
      </c>
      <c r="F3775" s="124">
        <v>46126.4375</v>
      </c>
      <c r="G3775" s="124">
        <v>46126.448611111111</v>
      </c>
    </row>
    <row r="3776" spans="1:7" x14ac:dyDescent="0.25">
      <c r="A3776" t="s">
        <v>2604</v>
      </c>
      <c r="B3776" t="s">
        <v>135</v>
      </c>
      <c r="D3776" t="s">
        <v>124</v>
      </c>
      <c r="E3776">
        <v>5</v>
      </c>
      <c r="F3776" s="124">
        <v>46126.448611111111</v>
      </c>
      <c r="G3776" s="124">
        <v>46126.45208333333</v>
      </c>
    </row>
    <row r="3777" spans="1:7" x14ac:dyDescent="0.25">
      <c r="A3777" t="s">
        <v>2604</v>
      </c>
      <c r="B3777" t="s">
        <v>125</v>
      </c>
      <c r="D3777" t="s">
        <v>122</v>
      </c>
      <c r="E3777">
        <v>22</v>
      </c>
      <c r="F3777" s="124">
        <v>46126.45208333333</v>
      </c>
      <c r="G3777" s="124">
        <v>46126.467361111114</v>
      </c>
    </row>
    <row r="3778" spans="1:7" x14ac:dyDescent="0.25">
      <c r="A3778" t="s">
        <v>2604</v>
      </c>
      <c r="B3778" t="s">
        <v>135</v>
      </c>
      <c r="D3778" t="s">
        <v>124</v>
      </c>
      <c r="E3778">
        <v>45</v>
      </c>
      <c r="F3778" s="124">
        <v>46126.467361111114</v>
      </c>
      <c r="G3778" s="124">
        <v>46126.498611111114</v>
      </c>
    </row>
    <row r="3779" spans="1:7" x14ac:dyDescent="0.25">
      <c r="A3779" t="s">
        <v>2604</v>
      </c>
      <c r="B3779" t="s">
        <v>125</v>
      </c>
      <c r="D3779" t="s">
        <v>122</v>
      </c>
      <c r="E3779">
        <v>11</v>
      </c>
      <c r="F3779" s="124">
        <v>46126.498611111114</v>
      </c>
      <c r="G3779" s="124">
        <v>46126.506249999999</v>
      </c>
    </row>
    <row r="3780" spans="1:7" x14ac:dyDescent="0.25">
      <c r="A3780" t="s">
        <v>2604</v>
      </c>
      <c r="B3780" t="s">
        <v>135</v>
      </c>
      <c r="D3780" t="s">
        <v>124</v>
      </c>
      <c r="E3780">
        <v>5</v>
      </c>
      <c r="F3780" s="124">
        <v>46126.506249999999</v>
      </c>
      <c r="G3780" s="124">
        <v>46126.509722222225</v>
      </c>
    </row>
    <row r="3781" spans="1:7" x14ac:dyDescent="0.25">
      <c r="A3781" t="s">
        <v>2604</v>
      </c>
      <c r="B3781" t="s">
        <v>125</v>
      </c>
      <c r="D3781" t="s">
        <v>122</v>
      </c>
      <c r="E3781">
        <v>61</v>
      </c>
      <c r="F3781" s="124">
        <v>46126.509722222225</v>
      </c>
      <c r="G3781" s="124">
        <v>46126.552083333336</v>
      </c>
    </row>
    <row r="3782" spans="1:7" x14ac:dyDescent="0.25">
      <c r="A3782" t="s">
        <v>2604</v>
      </c>
      <c r="B3782" t="s">
        <v>126</v>
      </c>
      <c r="D3782" t="s">
        <v>124</v>
      </c>
      <c r="E3782">
        <v>30</v>
      </c>
      <c r="F3782" s="124">
        <v>46126.552083333336</v>
      </c>
      <c r="G3782" s="124">
        <v>46126.572916666664</v>
      </c>
    </row>
    <row r="3783" spans="1:7" x14ac:dyDescent="0.25">
      <c r="A3783" t="s">
        <v>2604</v>
      </c>
      <c r="B3783" t="s">
        <v>125</v>
      </c>
      <c r="D3783" t="s">
        <v>122</v>
      </c>
      <c r="E3783">
        <v>11</v>
      </c>
      <c r="F3783" s="124">
        <v>46126.572916666664</v>
      </c>
      <c r="G3783" s="124">
        <v>46126.580555555556</v>
      </c>
    </row>
    <row r="3784" spans="1:7" x14ac:dyDescent="0.25">
      <c r="A3784" t="s">
        <v>2604</v>
      </c>
      <c r="B3784" t="s">
        <v>135</v>
      </c>
      <c r="D3784" t="s">
        <v>124</v>
      </c>
      <c r="E3784">
        <v>8</v>
      </c>
      <c r="F3784" s="124">
        <v>46126.580555555556</v>
      </c>
      <c r="G3784" s="124">
        <v>46126.586111111108</v>
      </c>
    </row>
    <row r="3785" spans="1:7" x14ac:dyDescent="0.25">
      <c r="A3785" t="s">
        <v>2604</v>
      </c>
      <c r="B3785" t="s">
        <v>125</v>
      </c>
      <c r="D3785" t="s">
        <v>122</v>
      </c>
      <c r="E3785">
        <v>15</v>
      </c>
      <c r="F3785" s="124">
        <v>46126.586111111108</v>
      </c>
      <c r="G3785" s="124">
        <v>46126.59652777778</v>
      </c>
    </row>
    <row r="3786" spans="1:7" x14ac:dyDescent="0.25">
      <c r="A3786" t="s">
        <v>2604</v>
      </c>
      <c r="B3786" t="s">
        <v>135</v>
      </c>
      <c r="D3786" t="s">
        <v>124</v>
      </c>
      <c r="E3786">
        <v>6</v>
      </c>
      <c r="F3786" s="124">
        <v>46126.59652777778</v>
      </c>
      <c r="G3786" s="124">
        <v>46126.600694444445</v>
      </c>
    </row>
    <row r="3787" spans="1:7" x14ac:dyDescent="0.25">
      <c r="A3787" t="s">
        <v>2604</v>
      </c>
      <c r="B3787" t="s">
        <v>125</v>
      </c>
      <c r="D3787" t="s">
        <v>122</v>
      </c>
      <c r="E3787">
        <v>10</v>
      </c>
      <c r="F3787" s="124">
        <v>46126.600694444445</v>
      </c>
      <c r="G3787" s="124">
        <v>46126.607638888891</v>
      </c>
    </row>
    <row r="3788" spans="1:7" x14ac:dyDescent="0.25">
      <c r="A3788" t="s">
        <v>2604</v>
      </c>
      <c r="B3788" t="s">
        <v>135</v>
      </c>
      <c r="D3788" t="s">
        <v>124</v>
      </c>
      <c r="E3788">
        <v>6</v>
      </c>
      <c r="F3788" s="124">
        <v>46126.607638888891</v>
      </c>
      <c r="G3788" s="124">
        <v>46126.611805555556</v>
      </c>
    </row>
    <row r="3789" spans="1:7" x14ac:dyDescent="0.25">
      <c r="A3789" t="s">
        <v>2604</v>
      </c>
      <c r="B3789" t="s">
        <v>125</v>
      </c>
      <c r="D3789" t="s">
        <v>122</v>
      </c>
      <c r="E3789">
        <v>35</v>
      </c>
      <c r="F3789" s="124">
        <v>46126.611805555556</v>
      </c>
      <c r="G3789" s="124">
        <v>46126.636111111111</v>
      </c>
    </row>
    <row r="3790" spans="1:7" x14ac:dyDescent="0.25">
      <c r="A3790" t="s">
        <v>2604</v>
      </c>
      <c r="B3790" t="s">
        <v>135</v>
      </c>
      <c r="D3790" t="s">
        <v>124</v>
      </c>
      <c r="E3790">
        <v>12</v>
      </c>
      <c r="F3790" s="124">
        <v>46126.636111111111</v>
      </c>
      <c r="G3790" s="124">
        <v>46126.644444444442</v>
      </c>
    </row>
    <row r="3791" spans="1:7" x14ac:dyDescent="0.25">
      <c r="A3791" t="s">
        <v>2604</v>
      </c>
      <c r="B3791" t="s">
        <v>125</v>
      </c>
      <c r="D3791" t="s">
        <v>122</v>
      </c>
      <c r="E3791">
        <v>2</v>
      </c>
      <c r="F3791" s="124">
        <v>46126.644444444442</v>
      </c>
      <c r="G3791" s="124">
        <v>46126.645833333336</v>
      </c>
    </row>
    <row r="3792" spans="1:7" x14ac:dyDescent="0.25">
      <c r="A3792" t="s">
        <v>2604</v>
      </c>
      <c r="B3792" t="s">
        <v>134</v>
      </c>
      <c r="D3792" t="s">
        <v>122</v>
      </c>
      <c r="E3792">
        <v>15</v>
      </c>
      <c r="F3792" s="124">
        <v>46126.645833333336</v>
      </c>
      <c r="G3792" s="124">
        <v>46126.65625</v>
      </c>
    </row>
    <row r="3793" spans="1:7" x14ac:dyDescent="0.25">
      <c r="A3793" t="s">
        <v>2604</v>
      </c>
      <c r="B3793" t="s">
        <v>125</v>
      </c>
      <c r="D3793" t="s">
        <v>122</v>
      </c>
      <c r="E3793">
        <v>75</v>
      </c>
      <c r="F3793" s="124">
        <v>46126.65625</v>
      </c>
      <c r="G3793" s="124">
        <v>46126.708333333336</v>
      </c>
    </row>
    <row r="3794" spans="1:7" x14ac:dyDescent="0.25">
      <c r="A3794" t="s">
        <v>2604</v>
      </c>
      <c r="B3794" t="s">
        <v>123</v>
      </c>
      <c r="D3794" t="s">
        <v>124</v>
      </c>
      <c r="E3794">
        <v>60</v>
      </c>
      <c r="F3794" s="124">
        <v>46126.708333333336</v>
      </c>
      <c r="G3794" s="124">
        <v>46126.75</v>
      </c>
    </row>
    <row r="3795" spans="1:7" x14ac:dyDescent="0.25">
      <c r="A3795" t="s">
        <v>2604</v>
      </c>
      <c r="B3795" t="s">
        <v>125</v>
      </c>
      <c r="D3795" t="s">
        <v>122</v>
      </c>
      <c r="E3795">
        <v>40</v>
      </c>
      <c r="F3795" s="124">
        <v>46127.354166666664</v>
      </c>
      <c r="G3795" s="124">
        <v>46127.381944444445</v>
      </c>
    </row>
    <row r="3796" spans="1:7" x14ac:dyDescent="0.25">
      <c r="A3796" t="s">
        <v>2604</v>
      </c>
      <c r="B3796" t="s">
        <v>135</v>
      </c>
      <c r="D3796" t="s">
        <v>124</v>
      </c>
      <c r="E3796">
        <v>14</v>
      </c>
      <c r="F3796" s="124">
        <v>46127.381944444445</v>
      </c>
      <c r="G3796" s="124">
        <v>46127.39166666667</v>
      </c>
    </row>
    <row r="3797" spans="1:7" x14ac:dyDescent="0.25">
      <c r="A3797" t="s">
        <v>2604</v>
      </c>
      <c r="B3797" t="s">
        <v>125</v>
      </c>
      <c r="D3797" t="s">
        <v>122</v>
      </c>
      <c r="E3797">
        <v>30</v>
      </c>
      <c r="F3797" s="124">
        <v>46127.39166666667</v>
      </c>
      <c r="G3797" s="124">
        <v>46127.412499999999</v>
      </c>
    </row>
    <row r="3798" spans="1:7" x14ac:dyDescent="0.25">
      <c r="A3798" t="s">
        <v>2604</v>
      </c>
      <c r="B3798" t="s">
        <v>135</v>
      </c>
      <c r="D3798" t="s">
        <v>124</v>
      </c>
      <c r="E3798">
        <v>426</v>
      </c>
      <c r="F3798" s="124">
        <v>46127.412499999999</v>
      </c>
      <c r="G3798" s="124">
        <v>46127.708333333336</v>
      </c>
    </row>
    <row r="3799" spans="1:7" x14ac:dyDescent="0.25">
      <c r="A3799" t="s">
        <v>2604</v>
      </c>
      <c r="B3799" t="s">
        <v>123</v>
      </c>
      <c r="D3799" t="s">
        <v>124</v>
      </c>
      <c r="E3799">
        <v>60</v>
      </c>
      <c r="F3799" s="124">
        <v>46127.708333333336</v>
      </c>
      <c r="G3799" s="124">
        <v>46127.75</v>
      </c>
    </row>
    <row r="3800" spans="1:7" x14ac:dyDescent="0.25">
      <c r="A3800" t="s">
        <v>2604</v>
      </c>
      <c r="B3800" t="s">
        <v>158</v>
      </c>
      <c r="C3800" t="s">
        <v>8811</v>
      </c>
      <c r="D3800" t="s">
        <v>124</v>
      </c>
      <c r="E3800">
        <v>510</v>
      </c>
      <c r="F3800" s="124">
        <v>46128.354166666664</v>
      </c>
      <c r="G3800" s="124">
        <v>46128.708333333336</v>
      </c>
    </row>
    <row r="3801" spans="1:7" x14ac:dyDescent="0.25">
      <c r="A3801" t="s">
        <v>2604</v>
      </c>
      <c r="B3801" t="s">
        <v>123</v>
      </c>
      <c r="D3801" t="s">
        <v>124</v>
      </c>
      <c r="E3801">
        <v>60</v>
      </c>
      <c r="F3801" s="124">
        <v>46128.708333333336</v>
      </c>
      <c r="G3801" s="124">
        <v>46128.75</v>
      </c>
    </row>
    <row r="3802" spans="1:7" x14ac:dyDescent="0.25">
      <c r="A3802" t="s">
        <v>2604</v>
      </c>
      <c r="B3802" t="s">
        <v>158</v>
      </c>
      <c r="C3802" t="s">
        <v>8811</v>
      </c>
      <c r="D3802" t="s">
        <v>124</v>
      </c>
      <c r="E3802">
        <v>510</v>
      </c>
      <c r="F3802" s="124">
        <v>46129.354166666664</v>
      </c>
      <c r="G3802" s="124">
        <v>46129.708333333336</v>
      </c>
    </row>
    <row r="3803" spans="1:7" x14ac:dyDescent="0.25">
      <c r="A3803" t="s">
        <v>2604</v>
      </c>
      <c r="B3803" t="s">
        <v>123</v>
      </c>
      <c r="D3803" t="s">
        <v>124</v>
      </c>
      <c r="E3803">
        <v>60</v>
      </c>
      <c r="F3803" s="124">
        <v>46129.708333333336</v>
      </c>
      <c r="G3803" s="124">
        <v>46129.75</v>
      </c>
    </row>
    <row r="3804" spans="1:7" x14ac:dyDescent="0.25">
      <c r="A3804" t="s">
        <v>2604</v>
      </c>
      <c r="B3804" t="s">
        <v>159</v>
      </c>
      <c r="C3804" t="s">
        <v>8811</v>
      </c>
      <c r="D3804" t="s">
        <v>124</v>
      </c>
      <c r="E3804">
        <v>19</v>
      </c>
      <c r="F3804" s="124">
        <v>46132.354166666664</v>
      </c>
      <c r="G3804" s="124">
        <v>46132.367361111108</v>
      </c>
    </row>
    <row r="3805" spans="1:7" x14ac:dyDescent="0.25">
      <c r="A3805" t="s">
        <v>2604</v>
      </c>
      <c r="B3805" t="s">
        <v>125</v>
      </c>
      <c r="D3805" t="s">
        <v>122</v>
      </c>
      <c r="E3805">
        <v>57</v>
      </c>
      <c r="F3805" s="124">
        <v>46132.367361111108</v>
      </c>
      <c r="G3805" s="124">
        <v>46132.406944444447</v>
      </c>
    </row>
    <row r="3806" spans="1:7" x14ac:dyDescent="0.25">
      <c r="A3806" t="s">
        <v>2604</v>
      </c>
      <c r="B3806" t="s">
        <v>135</v>
      </c>
      <c r="D3806" t="s">
        <v>124</v>
      </c>
      <c r="E3806">
        <v>5</v>
      </c>
      <c r="F3806" s="124">
        <v>46132.406944444447</v>
      </c>
      <c r="G3806" s="124">
        <v>46132.410416666666</v>
      </c>
    </row>
    <row r="3807" spans="1:7" x14ac:dyDescent="0.25">
      <c r="A3807" t="s">
        <v>2604</v>
      </c>
      <c r="B3807" t="s">
        <v>125</v>
      </c>
      <c r="D3807" t="s">
        <v>122</v>
      </c>
      <c r="E3807">
        <v>28</v>
      </c>
      <c r="F3807" s="124">
        <v>46132.410416666666</v>
      </c>
      <c r="G3807" s="124">
        <v>46132.429861111108</v>
      </c>
    </row>
    <row r="3808" spans="1:7" x14ac:dyDescent="0.25">
      <c r="A3808" t="s">
        <v>2604</v>
      </c>
      <c r="B3808" t="s">
        <v>135</v>
      </c>
      <c r="D3808" t="s">
        <v>124</v>
      </c>
      <c r="E3808">
        <v>5</v>
      </c>
      <c r="F3808" s="124">
        <v>46132.429861111108</v>
      </c>
      <c r="G3808" s="124">
        <v>46132.433333333334</v>
      </c>
    </row>
    <row r="3809" spans="1:7" x14ac:dyDescent="0.25">
      <c r="A3809" t="s">
        <v>2604</v>
      </c>
      <c r="B3809" t="s">
        <v>125</v>
      </c>
      <c r="D3809" t="s">
        <v>122</v>
      </c>
      <c r="E3809">
        <v>6</v>
      </c>
      <c r="F3809" s="124">
        <v>46132.433333333334</v>
      </c>
      <c r="G3809" s="124">
        <v>46132.4375</v>
      </c>
    </row>
    <row r="3810" spans="1:7" x14ac:dyDescent="0.25">
      <c r="A3810" t="s">
        <v>2604</v>
      </c>
      <c r="B3810" t="s">
        <v>134</v>
      </c>
      <c r="D3810" t="s">
        <v>122</v>
      </c>
      <c r="E3810">
        <v>15</v>
      </c>
      <c r="F3810" s="124">
        <v>46132.4375</v>
      </c>
      <c r="G3810" s="124">
        <v>46132.447916666664</v>
      </c>
    </row>
    <row r="3811" spans="1:7" x14ac:dyDescent="0.25">
      <c r="A3811" t="s">
        <v>2604</v>
      </c>
      <c r="B3811" t="s">
        <v>125</v>
      </c>
      <c r="D3811" t="s">
        <v>122</v>
      </c>
      <c r="E3811">
        <v>54</v>
      </c>
      <c r="F3811" s="124">
        <v>46132.447916666664</v>
      </c>
      <c r="G3811" s="124">
        <v>46132.48541666667</v>
      </c>
    </row>
    <row r="3812" spans="1:7" x14ac:dyDescent="0.25">
      <c r="A3812" t="s">
        <v>2604</v>
      </c>
      <c r="B3812" t="s">
        <v>135</v>
      </c>
      <c r="D3812" t="s">
        <v>124</v>
      </c>
      <c r="E3812">
        <v>6</v>
      </c>
      <c r="F3812" s="124">
        <v>46132.48541666667</v>
      </c>
      <c r="G3812" s="124">
        <v>46132.489583333336</v>
      </c>
    </row>
    <row r="3813" spans="1:7" x14ac:dyDescent="0.25">
      <c r="A3813" t="s">
        <v>2604</v>
      </c>
      <c r="B3813" t="s">
        <v>153</v>
      </c>
      <c r="C3813" t="s">
        <v>8812</v>
      </c>
      <c r="D3813" t="s">
        <v>124</v>
      </c>
      <c r="E3813">
        <v>15</v>
      </c>
      <c r="F3813" s="124">
        <v>46132.489583333336</v>
      </c>
      <c r="G3813" s="124">
        <v>46132.5</v>
      </c>
    </row>
    <row r="3814" spans="1:7" x14ac:dyDescent="0.25">
      <c r="A3814" t="s">
        <v>2604</v>
      </c>
      <c r="B3814" t="s">
        <v>135</v>
      </c>
      <c r="D3814" t="s">
        <v>124</v>
      </c>
      <c r="E3814">
        <v>6</v>
      </c>
      <c r="F3814" s="124">
        <v>46132.5</v>
      </c>
      <c r="G3814" s="124">
        <v>46132.504166666666</v>
      </c>
    </row>
    <row r="3815" spans="1:7" x14ac:dyDescent="0.25">
      <c r="A3815" t="s">
        <v>2604</v>
      </c>
      <c r="B3815" t="s">
        <v>156</v>
      </c>
      <c r="D3815" t="s">
        <v>122</v>
      </c>
      <c r="E3815">
        <v>11</v>
      </c>
      <c r="F3815" s="124">
        <v>46132.504166666666</v>
      </c>
      <c r="G3815" s="124">
        <v>46132.511805555558</v>
      </c>
    </row>
    <row r="3816" spans="1:7" x14ac:dyDescent="0.25">
      <c r="A3816" t="s">
        <v>2604</v>
      </c>
      <c r="B3816" t="s">
        <v>125</v>
      </c>
      <c r="D3816" t="s">
        <v>122</v>
      </c>
      <c r="E3816">
        <v>21</v>
      </c>
      <c r="F3816" s="124">
        <v>46132.511805555558</v>
      </c>
      <c r="G3816" s="124">
        <v>46132.526388888888</v>
      </c>
    </row>
    <row r="3817" spans="1:7" x14ac:dyDescent="0.25">
      <c r="A3817" t="s">
        <v>2604</v>
      </c>
      <c r="B3817" t="s">
        <v>135</v>
      </c>
      <c r="D3817" t="s">
        <v>124</v>
      </c>
      <c r="E3817">
        <v>6</v>
      </c>
      <c r="F3817" s="124">
        <v>46132.526388888888</v>
      </c>
      <c r="G3817" s="124">
        <v>46132.530555555553</v>
      </c>
    </row>
    <row r="3818" spans="1:7" x14ac:dyDescent="0.25">
      <c r="A3818" t="s">
        <v>2604</v>
      </c>
      <c r="B3818" t="s">
        <v>125</v>
      </c>
      <c r="D3818" t="s">
        <v>122</v>
      </c>
      <c r="E3818">
        <v>18</v>
      </c>
      <c r="F3818" s="124">
        <v>46132.530555555553</v>
      </c>
      <c r="G3818" s="124">
        <v>46132.543055555558</v>
      </c>
    </row>
    <row r="3819" spans="1:7" x14ac:dyDescent="0.25">
      <c r="A3819" t="s">
        <v>2604</v>
      </c>
      <c r="B3819" t="s">
        <v>135</v>
      </c>
      <c r="D3819" t="s">
        <v>124</v>
      </c>
      <c r="E3819">
        <v>11</v>
      </c>
      <c r="F3819" s="124">
        <v>46132.543055555558</v>
      </c>
      <c r="G3819" s="124">
        <v>46132.550694444442</v>
      </c>
    </row>
    <row r="3820" spans="1:7" x14ac:dyDescent="0.25">
      <c r="A3820" t="s">
        <v>2604</v>
      </c>
      <c r="B3820" t="s">
        <v>125</v>
      </c>
      <c r="D3820" t="s">
        <v>122</v>
      </c>
      <c r="E3820">
        <v>2</v>
      </c>
      <c r="F3820" s="124">
        <v>46132.550694444442</v>
      </c>
      <c r="G3820" s="124">
        <v>46132.552083333336</v>
      </c>
    </row>
    <row r="3821" spans="1:7" x14ac:dyDescent="0.25">
      <c r="A3821" t="s">
        <v>2604</v>
      </c>
      <c r="B3821" t="s">
        <v>126</v>
      </c>
      <c r="D3821" t="s">
        <v>124</v>
      </c>
      <c r="E3821">
        <v>30</v>
      </c>
      <c r="F3821" s="124">
        <v>46132.552083333336</v>
      </c>
      <c r="G3821" s="124">
        <v>46132.572916666664</v>
      </c>
    </row>
    <row r="3822" spans="1:7" x14ac:dyDescent="0.25">
      <c r="A3822" t="s">
        <v>2604</v>
      </c>
      <c r="B3822" t="s">
        <v>125</v>
      </c>
      <c r="D3822" t="s">
        <v>122</v>
      </c>
      <c r="E3822">
        <v>44</v>
      </c>
      <c r="F3822" s="124">
        <v>46132.572916666664</v>
      </c>
      <c r="G3822" s="124">
        <v>46132.603472222225</v>
      </c>
    </row>
    <row r="3823" spans="1:7" x14ac:dyDescent="0.25">
      <c r="A3823" t="s">
        <v>2604</v>
      </c>
      <c r="B3823" t="s">
        <v>135</v>
      </c>
      <c r="D3823" t="s">
        <v>124</v>
      </c>
      <c r="E3823">
        <v>5</v>
      </c>
      <c r="F3823" s="124">
        <v>46132.603472222225</v>
      </c>
      <c r="G3823" s="124">
        <v>46132.606944444444</v>
      </c>
    </row>
    <row r="3824" spans="1:7" x14ac:dyDescent="0.25">
      <c r="A3824" t="s">
        <v>2604</v>
      </c>
      <c r="B3824" t="s">
        <v>125</v>
      </c>
      <c r="D3824" t="s">
        <v>122</v>
      </c>
      <c r="E3824">
        <v>11</v>
      </c>
      <c r="F3824" s="124">
        <v>46132.606944444444</v>
      </c>
      <c r="G3824" s="124">
        <v>46132.614583333336</v>
      </c>
    </row>
    <row r="3825" spans="1:7" x14ac:dyDescent="0.25">
      <c r="A3825" t="s">
        <v>2604</v>
      </c>
      <c r="B3825" t="s">
        <v>134</v>
      </c>
      <c r="D3825" t="s">
        <v>122</v>
      </c>
      <c r="E3825">
        <v>4</v>
      </c>
      <c r="F3825" s="124">
        <v>46132.614583333336</v>
      </c>
      <c r="G3825" s="124">
        <v>46132.617361111108</v>
      </c>
    </row>
    <row r="3826" spans="1:7" x14ac:dyDescent="0.25">
      <c r="A3826" t="s">
        <v>2604</v>
      </c>
      <c r="B3826" t="s">
        <v>135</v>
      </c>
      <c r="D3826" t="s">
        <v>124</v>
      </c>
      <c r="E3826">
        <v>6</v>
      </c>
      <c r="F3826" s="124">
        <v>46132.617361111108</v>
      </c>
      <c r="G3826" s="124">
        <v>46132.621527777781</v>
      </c>
    </row>
    <row r="3827" spans="1:7" x14ac:dyDescent="0.25">
      <c r="A3827" t="s">
        <v>2604</v>
      </c>
      <c r="B3827" t="s">
        <v>134</v>
      </c>
      <c r="D3827" t="s">
        <v>122</v>
      </c>
      <c r="E3827">
        <v>5</v>
      </c>
      <c r="F3827" s="124">
        <v>46132.621527777781</v>
      </c>
      <c r="G3827" s="124">
        <v>46132.625</v>
      </c>
    </row>
    <row r="3828" spans="1:7" x14ac:dyDescent="0.25">
      <c r="A3828" t="s">
        <v>2604</v>
      </c>
      <c r="B3828" t="s">
        <v>125</v>
      </c>
      <c r="D3828" t="s">
        <v>122</v>
      </c>
      <c r="E3828">
        <v>15</v>
      </c>
      <c r="F3828" s="124">
        <v>46132.625</v>
      </c>
      <c r="G3828" s="124">
        <v>46132.635416666664</v>
      </c>
    </row>
    <row r="3829" spans="1:7" x14ac:dyDescent="0.25">
      <c r="A3829" t="s">
        <v>2604</v>
      </c>
      <c r="B3829" t="s">
        <v>135</v>
      </c>
      <c r="D3829" t="s">
        <v>124</v>
      </c>
      <c r="E3829">
        <v>10</v>
      </c>
      <c r="F3829" s="124">
        <v>46132.635416666664</v>
      </c>
      <c r="G3829" s="124">
        <v>46132.642361111109</v>
      </c>
    </row>
    <row r="3830" spans="1:7" x14ac:dyDescent="0.25">
      <c r="A3830" t="s">
        <v>2604</v>
      </c>
      <c r="B3830" t="s">
        <v>125</v>
      </c>
      <c r="D3830" t="s">
        <v>122</v>
      </c>
      <c r="E3830">
        <v>38</v>
      </c>
      <c r="F3830" s="124">
        <v>46132.642361111109</v>
      </c>
      <c r="G3830" s="124">
        <v>46132.668749999997</v>
      </c>
    </row>
    <row r="3831" spans="1:7" x14ac:dyDescent="0.25">
      <c r="A3831" t="s">
        <v>2604</v>
      </c>
      <c r="B3831" t="s">
        <v>135</v>
      </c>
      <c r="D3831" t="s">
        <v>124</v>
      </c>
      <c r="E3831">
        <v>13</v>
      </c>
      <c r="F3831" s="124">
        <v>46132.668749999997</v>
      </c>
      <c r="G3831" s="124">
        <v>46132.677777777775</v>
      </c>
    </row>
    <row r="3832" spans="1:7" x14ac:dyDescent="0.25">
      <c r="A3832" t="s">
        <v>2604</v>
      </c>
      <c r="B3832" t="s">
        <v>125</v>
      </c>
      <c r="D3832" t="s">
        <v>122</v>
      </c>
      <c r="E3832">
        <v>44</v>
      </c>
      <c r="F3832" s="124">
        <v>46132.677777777775</v>
      </c>
      <c r="G3832" s="124">
        <v>46132.708333333336</v>
      </c>
    </row>
    <row r="3833" spans="1:7" x14ac:dyDescent="0.25">
      <c r="A3833" t="s">
        <v>2604</v>
      </c>
      <c r="B3833" t="s">
        <v>123</v>
      </c>
      <c r="D3833" t="s">
        <v>124</v>
      </c>
      <c r="E3833">
        <v>60</v>
      </c>
      <c r="F3833" s="124">
        <v>46132.708333333336</v>
      </c>
      <c r="G3833" s="124">
        <v>46132.75</v>
      </c>
    </row>
    <row r="3834" spans="1:7" x14ac:dyDescent="0.25">
      <c r="A3834" t="s">
        <v>2604</v>
      </c>
      <c r="B3834" t="s">
        <v>133</v>
      </c>
      <c r="D3834" t="s">
        <v>124</v>
      </c>
      <c r="E3834">
        <v>11</v>
      </c>
      <c r="F3834" s="124">
        <v>46133.354166666664</v>
      </c>
      <c r="G3834" s="124">
        <v>46133.361805555556</v>
      </c>
    </row>
    <row r="3835" spans="1:7" x14ac:dyDescent="0.25">
      <c r="A3835" t="s">
        <v>2604</v>
      </c>
      <c r="B3835" t="s">
        <v>125</v>
      </c>
      <c r="D3835" t="s">
        <v>122</v>
      </c>
      <c r="E3835">
        <v>54</v>
      </c>
      <c r="F3835" s="124">
        <v>46133.361805555556</v>
      </c>
      <c r="G3835" s="124">
        <v>46133.399305555555</v>
      </c>
    </row>
    <row r="3836" spans="1:7" x14ac:dyDescent="0.25">
      <c r="A3836" t="s">
        <v>2604</v>
      </c>
      <c r="B3836" t="s">
        <v>154</v>
      </c>
      <c r="C3836" t="s">
        <v>8813</v>
      </c>
      <c r="D3836" t="s">
        <v>122</v>
      </c>
      <c r="E3836">
        <v>17</v>
      </c>
      <c r="F3836" s="124">
        <v>46133.399305555555</v>
      </c>
      <c r="G3836" s="124">
        <v>46133.411111111112</v>
      </c>
    </row>
    <row r="3837" spans="1:7" x14ac:dyDescent="0.25">
      <c r="A3837" t="s">
        <v>2604</v>
      </c>
      <c r="B3837" t="s">
        <v>125</v>
      </c>
      <c r="D3837" t="s">
        <v>122</v>
      </c>
      <c r="E3837">
        <v>8</v>
      </c>
      <c r="F3837" s="124">
        <v>46133.411111111112</v>
      </c>
      <c r="G3837" s="124">
        <v>46133.416666666664</v>
      </c>
    </row>
    <row r="3838" spans="1:7" x14ac:dyDescent="0.25">
      <c r="A3838" t="s">
        <v>2604</v>
      </c>
      <c r="B3838" t="s">
        <v>134</v>
      </c>
      <c r="D3838" t="s">
        <v>122</v>
      </c>
      <c r="E3838">
        <v>15</v>
      </c>
      <c r="F3838" s="124">
        <v>46133.416666666664</v>
      </c>
      <c r="G3838" s="124">
        <v>46133.427083333336</v>
      </c>
    </row>
    <row r="3839" spans="1:7" x14ac:dyDescent="0.25">
      <c r="A3839" t="s">
        <v>2604</v>
      </c>
      <c r="B3839" t="s">
        <v>125</v>
      </c>
      <c r="D3839" t="s">
        <v>122</v>
      </c>
      <c r="E3839">
        <v>22</v>
      </c>
      <c r="F3839" s="124">
        <v>46133.427083333336</v>
      </c>
      <c r="G3839" s="124">
        <v>46133.442361111112</v>
      </c>
    </row>
    <row r="3840" spans="1:7" x14ac:dyDescent="0.25">
      <c r="A3840" t="s">
        <v>2604</v>
      </c>
      <c r="B3840" t="s">
        <v>135</v>
      </c>
      <c r="C3840" t="s">
        <v>164</v>
      </c>
      <c r="D3840" t="s">
        <v>124</v>
      </c>
      <c r="E3840">
        <v>8</v>
      </c>
      <c r="F3840" s="124">
        <v>46133.442361111112</v>
      </c>
      <c r="G3840" s="124">
        <v>46133.447916666664</v>
      </c>
    </row>
    <row r="3841" spans="1:7" x14ac:dyDescent="0.25">
      <c r="A3841" t="s">
        <v>2604</v>
      </c>
      <c r="B3841" t="s">
        <v>125</v>
      </c>
      <c r="D3841" t="s">
        <v>122</v>
      </c>
      <c r="E3841">
        <v>42</v>
      </c>
      <c r="F3841" s="124">
        <v>46133.447916666664</v>
      </c>
      <c r="G3841" s="124">
        <v>46133.477083333331</v>
      </c>
    </row>
    <row r="3842" spans="1:7" x14ac:dyDescent="0.25">
      <c r="A3842" t="s">
        <v>2604</v>
      </c>
      <c r="B3842" t="s">
        <v>135</v>
      </c>
      <c r="D3842" t="s">
        <v>124</v>
      </c>
      <c r="E3842">
        <v>10</v>
      </c>
      <c r="F3842" s="124">
        <v>46133.477083333331</v>
      </c>
      <c r="G3842" s="124">
        <v>46133.484027777777</v>
      </c>
    </row>
    <row r="3843" spans="1:7" x14ac:dyDescent="0.25">
      <c r="A3843" t="s">
        <v>2604</v>
      </c>
      <c r="B3843" t="s">
        <v>125</v>
      </c>
      <c r="D3843" t="s">
        <v>122</v>
      </c>
      <c r="E3843">
        <v>68</v>
      </c>
      <c r="F3843" s="124">
        <v>46133.484027777777</v>
      </c>
      <c r="G3843" s="124">
        <v>46133.53125</v>
      </c>
    </row>
    <row r="3844" spans="1:7" x14ac:dyDescent="0.25">
      <c r="A3844" t="s">
        <v>2604</v>
      </c>
      <c r="B3844" t="s">
        <v>126</v>
      </c>
      <c r="D3844" t="s">
        <v>124</v>
      </c>
      <c r="E3844">
        <v>20</v>
      </c>
      <c r="F3844" s="124">
        <v>46133.53125</v>
      </c>
      <c r="G3844" s="124">
        <v>46133.545138888891</v>
      </c>
    </row>
    <row r="3845" spans="1:7" x14ac:dyDescent="0.25">
      <c r="A3845" t="s">
        <v>2604</v>
      </c>
      <c r="B3845" t="s">
        <v>135</v>
      </c>
      <c r="D3845" t="s">
        <v>124</v>
      </c>
      <c r="E3845">
        <v>10</v>
      </c>
      <c r="F3845" s="124">
        <v>46133.545138888891</v>
      </c>
      <c r="G3845" s="124">
        <v>46133.552083333336</v>
      </c>
    </row>
    <row r="3846" spans="1:7" x14ac:dyDescent="0.25">
      <c r="A3846" t="s">
        <v>2604</v>
      </c>
      <c r="B3846" t="s">
        <v>125</v>
      </c>
      <c r="D3846" t="s">
        <v>122</v>
      </c>
      <c r="E3846">
        <v>9</v>
      </c>
      <c r="F3846" s="124">
        <v>46133.552083333336</v>
      </c>
      <c r="G3846" s="124">
        <v>46133.558333333334</v>
      </c>
    </row>
    <row r="3847" spans="1:7" x14ac:dyDescent="0.25">
      <c r="A3847" t="s">
        <v>2604</v>
      </c>
      <c r="B3847" t="s">
        <v>135</v>
      </c>
      <c r="D3847" t="s">
        <v>124</v>
      </c>
      <c r="E3847">
        <v>9</v>
      </c>
      <c r="F3847" s="124">
        <v>46133.558333333334</v>
      </c>
      <c r="G3847" s="124">
        <v>46133.564583333333</v>
      </c>
    </row>
    <row r="3848" spans="1:7" x14ac:dyDescent="0.25">
      <c r="A3848" t="s">
        <v>2604</v>
      </c>
      <c r="B3848" t="s">
        <v>125</v>
      </c>
      <c r="D3848" t="s">
        <v>122</v>
      </c>
      <c r="E3848">
        <v>87</v>
      </c>
      <c r="F3848" s="124">
        <v>46133.564583333333</v>
      </c>
      <c r="G3848" s="124">
        <v>46133.625</v>
      </c>
    </row>
    <row r="3849" spans="1:7" x14ac:dyDescent="0.25">
      <c r="A3849" t="s">
        <v>2604</v>
      </c>
      <c r="B3849" t="s">
        <v>134</v>
      </c>
      <c r="D3849" t="s">
        <v>122</v>
      </c>
      <c r="E3849">
        <v>15</v>
      </c>
      <c r="F3849" s="124">
        <v>46133.625</v>
      </c>
      <c r="G3849" s="124">
        <v>46133.635416666664</v>
      </c>
    </row>
    <row r="3850" spans="1:7" x14ac:dyDescent="0.25">
      <c r="A3850" t="s">
        <v>2604</v>
      </c>
      <c r="B3850" t="s">
        <v>125</v>
      </c>
      <c r="D3850" t="s">
        <v>122</v>
      </c>
      <c r="E3850">
        <v>8</v>
      </c>
      <c r="F3850" s="124">
        <v>46133.635416666664</v>
      </c>
      <c r="G3850" s="124">
        <v>46133.640972222223</v>
      </c>
    </row>
    <row r="3851" spans="1:7" x14ac:dyDescent="0.25">
      <c r="A3851" t="s">
        <v>2604</v>
      </c>
      <c r="B3851" t="s">
        <v>135</v>
      </c>
      <c r="D3851" t="s">
        <v>124</v>
      </c>
      <c r="E3851">
        <v>6</v>
      </c>
      <c r="F3851" s="124">
        <v>46133.640972222223</v>
      </c>
      <c r="G3851" s="124">
        <v>46133.645138888889</v>
      </c>
    </row>
    <row r="3852" spans="1:7" x14ac:dyDescent="0.25">
      <c r="A3852" t="s">
        <v>2604</v>
      </c>
      <c r="B3852" t="s">
        <v>125</v>
      </c>
      <c r="D3852" t="s">
        <v>122</v>
      </c>
      <c r="E3852">
        <v>26</v>
      </c>
      <c r="F3852" s="124">
        <v>46133.645138888889</v>
      </c>
      <c r="G3852" s="124">
        <v>46133.663194444445</v>
      </c>
    </row>
    <row r="3853" spans="1:7" x14ac:dyDescent="0.25">
      <c r="A3853" t="s">
        <v>2604</v>
      </c>
      <c r="B3853" t="s">
        <v>135</v>
      </c>
      <c r="D3853" t="s">
        <v>124</v>
      </c>
      <c r="E3853">
        <v>7</v>
      </c>
      <c r="F3853" s="124">
        <v>46133.663194444445</v>
      </c>
      <c r="G3853" s="124">
        <v>46133.668055555558</v>
      </c>
    </row>
    <row r="3854" spans="1:7" x14ac:dyDescent="0.25">
      <c r="A3854" t="s">
        <v>2604</v>
      </c>
      <c r="B3854" t="s">
        <v>125</v>
      </c>
      <c r="D3854" t="s">
        <v>122</v>
      </c>
      <c r="E3854">
        <v>58</v>
      </c>
      <c r="F3854" s="124">
        <v>46133.668055555558</v>
      </c>
      <c r="G3854" s="124">
        <v>46133.708333333336</v>
      </c>
    </row>
    <row r="3855" spans="1:7" x14ac:dyDescent="0.25">
      <c r="A3855" t="s">
        <v>2604</v>
      </c>
      <c r="B3855" t="s">
        <v>123</v>
      </c>
      <c r="D3855" t="s">
        <v>124</v>
      </c>
      <c r="E3855">
        <v>60</v>
      </c>
      <c r="F3855" s="124">
        <v>46133.708333333336</v>
      </c>
      <c r="G3855" s="124">
        <v>46133.75</v>
      </c>
    </row>
    <row r="3856" spans="1:7" x14ac:dyDescent="0.25">
      <c r="A3856" t="s">
        <v>2604</v>
      </c>
      <c r="B3856" t="s">
        <v>133</v>
      </c>
      <c r="D3856" t="s">
        <v>124</v>
      </c>
      <c r="E3856">
        <v>11</v>
      </c>
      <c r="F3856" s="124">
        <v>46134.354166666664</v>
      </c>
      <c r="G3856" s="124">
        <v>46134.361805555556</v>
      </c>
    </row>
    <row r="3857" spans="1:7" x14ac:dyDescent="0.25">
      <c r="A3857" t="s">
        <v>2604</v>
      </c>
      <c r="B3857" t="s">
        <v>125</v>
      </c>
      <c r="D3857" t="s">
        <v>122</v>
      </c>
      <c r="E3857">
        <v>16</v>
      </c>
      <c r="F3857" s="124">
        <v>46134.361805555556</v>
      </c>
      <c r="G3857" s="124">
        <v>46134.372916666667</v>
      </c>
    </row>
    <row r="3858" spans="1:7" x14ac:dyDescent="0.25">
      <c r="A3858" t="s">
        <v>2604</v>
      </c>
      <c r="B3858" t="s">
        <v>135</v>
      </c>
      <c r="D3858" t="s">
        <v>124</v>
      </c>
      <c r="E3858">
        <v>10</v>
      </c>
      <c r="F3858" s="124">
        <v>46134.372916666667</v>
      </c>
      <c r="G3858" s="124">
        <v>46134.379861111112</v>
      </c>
    </row>
    <row r="3859" spans="1:7" x14ac:dyDescent="0.25">
      <c r="A3859" t="s">
        <v>2604</v>
      </c>
      <c r="B3859" t="s">
        <v>125</v>
      </c>
      <c r="D3859" t="s">
        <v>122</v>
      </c>
      <c r="E3859">
        <v>29</v>
      </c>
      <c r="F3859" s="124">
        <v>46134.379861111112</v>
      </c>
      <c r="G3859" s="124">
        <v>46134.400000000001</v>
      </c>
    </row>
    <row r="3860" spans="1:7" x14ac:dyDescent="0.25">
      <c r="A3860" t="s">
        <v>2604</v>
      </c>
      <c r="B3860" t="s">
        <v>135</v>
      </c>
      <c r="D3860" t="s">
        <v>124</v>
      </c>
      <c r="E3860">
        <v>12</v>
      </c>
      <c r="F3860" s="124">
        <v>46134.400000000001</v>
      </c>
      <c r="G3860" s="124">
        <v>46134.408333333333</v>
      </c>
    </row>
    <row r="3861" spans="1:7" x14ac:dyDescent="0.25">
      <c r="A3861" t="s">
        <v>2604</v>
      </c>
      <c r="B3861" t="s">
        <v>125</v>
      </c>
      <c r="D3861" t="s">
        <v>122</v>
      </c>
      <c r="E3861">
        <v>3</v>
      </c>
      <c r="F3861" s="124">
        <v>46134.408333333333</v>
      </c>
      <c r="G3861" s="124">
        <v>46134.410416666666</v>
      </c>
    </row>
    <row r="3862" spans="1:7" x14ac:dyDescent="0.25">
      <c r="A3862" t="s">
        <v>2604</v>
      </c>
      <c r="B3862" t="s">
        <v>135</v>
      </c>
      <c r="D3862" t="s">
        <v>124</v>
      </c>
      <c r="E3862">
        <v>10</v>
      </c>
      <c r="F3862" s="124">
        <v>46134.410416666666</v>
      </c>
      <c r="G3862" s="124">
        <v>46134.417361111111</v>
      </c>
    </row>
    <row r="3863" spans="1:7" x14ac:dyDescent="0.25">
      <c r="A3863" t="s">
        <v>2604</v>
      </c>
      <c r="B3863" t="s">
        <v>125</v>
      </c>
      <c r="D3863" t="s">
        <v>122</v>
      </c>
      <c r="E3863">
        <v>33</v>
      </c>
      <c r="F3863" s="124">
        <v>46134.417361111111</v>
      </c>
      <c r="G3863" s="124">
        <v>46134.44027777778</v>
      </c>
    </row>
    <row r="3864" spans="1:7" x14ac:dyDescent="0.25">
      <c r="A3864" t="s">
        <v>2604</v>
      </c>
      <c r="B3864" t="s">
        <v>135</v>
      </c>
      <c r="C3864" t="s">
        <v>163</v>
      </c>
      <c r="D3864" t="s">
        <v>124</v>
      </c>
      <c r="E3864">
        <v>7</v>
      </c>
      <c r="F3864" s="124">
        <v>46134.44027777778</v>
      </c>
      <c r="G3864" s="124">
        <v>46134.445138888892</v>
      </c>
    </row>
    <row r="3865" spans="1:7" x14ac:dyDescent="0.25">
      <c r="A3865" t="s">
        <v>2604</v>
      </c>
      <c r="B3865" t="s">
        <v>125</v>
      </c>
      <c r="D3865" t="s">
        <v>122</v>
      </c>
      <c r="E3865">
        <v>4</v>
      </c>
      <c r="F3865" s="124">
        <v>46134.445138888892</v>
      </c>
      <c r="G3865" s="124">
        <v>46134.447916666664</v>
      </c>
    </row>
    <row r="3866" spans="1:7" x14ac:dyDescent="0.25">
      <c r="A3866" t="s">
        <v>2604</v>
      </c>
      <c r="B3866" t="s">
        <v>134</v>
      </c>
      <c r="D3866" t="s">
        <v>122</v>
      </c>
      <c r="E3866">
        <v>15</v>
      </c>
      <c r="F3866" s="124">
        <v>46134.447916666664</v>
      </c>
      <c r="G3866" s="124">
        <v>46134.458333333336</v>
      </c>
    </row>
    <row r="3867" spans="1:7" x14ac:dyDescent="0.25">
      <c r="A3867" t="s">
        <v>2604</v>
      </c>
      <c r="B3867" t="s">
        <v>125</v>
      </c>
      <c r="D3867" t="s">
        <v>122</v>
      </c>
      <c r="E3867">
        <v>9</v>
      </c>
      <c r="F3867" s="124">
        <v>46134.458333333336</v>
      </c>
      <c r="G3867" s="124">
        <v>46134.464583333334</v>
      </c>
    </row>
    <row r="3868" spans="1:7" x14ac:dyDescent="0.25">
      <c r="A3868" t="s">
        <v>2604</v>
      </c>
      <c r="B3868" t="s">
        <v>135</v>
      </c>
      <c r="D3868" t="s">
        <v>124</v>
      </c>
      <c r="E3868">
        <v>5</v>
      </c>
      <c r="F3868" s="124">
        <v>46134.464583333334</v>
      </c>
      <c r="G3868" s="124">
        <v>46134.468055555553</v>
      </c>
    </row>
    <row r="3869" spans="1:7" x14ac:dyDescent="0.25">
      <c r="A3869" t="s">
        <v>2604</v>
      </c>
      <c r="B3869" t="s">
        <v>125</v>
      </c>
      <c r="D3869" t="s">
        <v>122</v>
      </c>
      <c r="E3869">
        <v>53</v>
      </c>
      <c r="F3869" s="124">
        <v>46134.468055555553</v>
      </c>
      <c r="G3869" s="124">
        <v>46134.504861111112</v>
      </c>
    </row>
    <row r="3870" spans="1:7" x14ac:dyDescent="0.25">
      <c r="A3870" t="s">
        <v>2604</v>
      </c>
      <c r="B3870" t="s">
        <v>135</v>
      </c>
      <c r="D3870" t="s">
        <v>124</v>
      </c>
      <c r="E3870">
        <v>6</v>
      </c>
      <c r="F3870" s="124">
        <v>46134.504861111112</v>
      </c>
      <c r="G3870" s="124">
        <v>46134.509027777778</v>
      </c>
    </row>
    <row r="3871" spans="1:7" x14ac:dyDescent="0.25">
      <c r="A3871" t="s">
        <v>2604</v>
      </c>
      <c r="B3871" t="s">
        <v>125</v>
      </c>
      <c r="D3871" t="s">
        <v>122</v>
      </c>
      <c r="E3871">
        <v>13</v>
      </c>
      <c r="F3871" s="124">
        <v>46134.509027777778</v>
      </c>
      <c r="G3871" s="124">
        <v>46134.518055555556</v>
      </c>
    </row>
    <row r="3872" spans="1:7" x14ac:dyDescent="0.25">
      <c r="A3872" t="s">
        <v>2604</v>
      </c>
      <c r="B3872" t="s">
        <v>154</v>
      </c>
      <c r="C3872" t="s">
        <v>8814</v>
      </c>
      <c r="D3872" t="s">
        <v>122</v>
      </c>
      <c r="E3872">
        <v>15</v>
      </c>
      <c r="F3872" s="124">
        <v>46134.518055555556</v>
      </c>
      <c r="G3872" s="124">
        <v>46134.52847222222</v>
      </c>
    </row>
    <row r="3873" spans="1:7" x14ac:dyDescent="0.25">
      <c r="A3873" t="s">
        <v>2604</v>
      </c>
      <c r="B3873" t="s">
        <v>125</v>
      </c>
      <c r="D3873" t="s">
        <v>122</v>
      </c>
      <c r="E3873">
        <v>39</v>
      </c>
      <c r="F3873" s="124">
        <v>46134.52847222222</v>
      </c>
      <c r="G3873" s="124">
        <v>46134.555555555555</v>
      </c>
    </row>
    <row r="3874" spans="1:7" x14ac:dyDescent="0.25">
      <c r="A3874" t="s">
        <v>2604</v>
      </c>
      <c r="B3874" t="s">
        <v>135</v>
      </c>
      <c r="D3874" t="s">
        <v>124</v>
      </c>
      <c r="E3874">
        <v>5</v>
      </c>
      <c r="F3874" s="124">
        <v>46134.555555555555</v>
      </c>
      <c r="G3874" s="124">
        <v>46134.559027777781</v>
      </c>
    </row>
    <row r="3875" spans="1:7" x14ac:dyDescent="0.25">
      <c r="A3875" t="s">
        <v>2604</v>
      </c>
      <c r="B3875" t="s">
        <v>125</v>
      </c>
      <c r="D3875" t="s">
        <v>122</v>
      </c>
      <c r="E3875">
        <v>5</v>
      </c>
      <c r="F3875" s="124">
        <v>46134.559027777781</v>
      </c>
      <c r="G3875" s="124">
        <v>46134.5625</v>
      </c>
    </row>
    <row r="3876" spans="1:7" x14ac:dyDescent="0.25">
      <c r="A3876" t="s">
        <v>2604</v>
      </c>
      <c r="B3876" t="s">
        <v>126</v>
      </c>
      <c r="D3876" t="s">
        <v>124</v>
      </c>
      <c r="E3876">
        <v>30</v>
      </c>
      <c r="F3876" s="124">
        <v>46134.5625</v>
      </c>
      <c r="G3876" s="124">
        <v>46134.583333333336</v>
      </c>
    </row>
    <row r="3877" spans="1:7" x14ac:dyDescent="0.25">
      <c r="A3877" t="s">
        <v>2604</v>
      </c>
      <c r="B3877" t="s">
        <v>125</v>
      </c>
      <c r="D3877" t="s">
        <v>122</v>
      </c>
      <c r="E3877">
        <v>31</v>
      </c>
      <c r="F3877" s="124">
        <v>46134.583333333336</v>
      </c>
      <c r="G3877" s="124">
        <v>46134.604861111111</v>
      </c>
    </row>
    <row r="3878" spans="1:7" x14ac:dyDescent="0.25">
      <c r="A3878" t="s">
        <v>2604</v>
      </c>
      <c r="B3878" t="s">
        <v>135</v>
      </c>
      <c r="D3878" t="s">
        <v>124</v>
      </c>
      <c r="E3878">
        <v>6</v>
      </c>
      <c r="F3878" s="124">
        <v>46134.604861111111</v>
      </c>
      <c r="G3878" s="124">
        <v>46134.609027777777</v>
      </c>
    </row>
    <row r="3879" spans="1:7" x14ac:dyDescent="0.25">
      <c r="A3879" t="s">
        <v>2604</v>
      </c>
      <c r="B3879" t="s">
        <v>125</v>
      </c>
      <c r="D3879" t="s">
        <v>122</v>
      </c>
      <c r="E3879">
        <v>21</v>
      </c>
      <c r="F3879" s="124">
        <v>46134.609027777777</v>
      </c>
      <c r="G3879" s="124">
        <v>46134.623611111114</v>
      </c>
    </row>
    <row r="3880" spans="1:7" x14ac:dyDescent="0.25">
      <c r="A3880" t="s">
        <v>2604</v>
      </c>
      <c r="B3880" t="s">
        <v>135</v>
      </c>
      <c r="D3880" t="s">
        <v>124</v>
      </c>
      <c r="E3880">
        <v>6</v>
      </c>
      <c r="F3880" s="124">
        <v>46134.623611111114</v>
      </c>
      <c r="G3880" s="124">
        <v>46134.62777777778</v>
      </c>
    </row>
    <row r="3881" spans="1:7" x14ac:dyDescent="0.25">
      <c r="A3881" t="s">
        <v>2604</v>
      </c>
      <c r="B3881" t="s">
        <v>125</v>
      </c>
      <c r="D3881" t="s">
        <v>122</v>
      </c>
      <c r="E3881">
        <v>11</v>
      </c>
      <c r="F3881" s="124">
        <v>46134.62777777778</v>
      </c>
      <c r="G3881" s="124">
        <v>46134.635416666664</v>
      </c>
    </row>
    <row r="3882" spans="1:7" x14ac:dyDescent="0.25">
      <c r="A3882" t="s">
        <v>2604</v>
      </c>
      <c r="B3882" t="s">
        <v>134</v>
      </c>
      <c r="D3882" t="s">
        <v>122</v>
      </c>
      <c r="E3882">
        <v>15</v>
      </c>
      <c r="F3882" s="124">
        <v>46134.635416666664</v>
      </c>
      <c r="G3882" s="124">
        <v>46134.645833333336</v>
      </c>
    </row>
    <row r="3883" spans="1:7" x14ac:dyDescent="0.25">
      <c r="A3883" t="s">
        <v>2604</v>
      </c>
      <c r="B3883" t="s">
        <v>125</v>
      </c>
      <c r="D3883" t="s">
        <v>122</v>
      </c>
      <c r="E3883">
        <v>23</v>
      </c>
      <c r="F3883" s="124">
        <v>46134.645833333336</v>
      </c>
      <c r="G3883" s="124">
        <v>46134.661805555559</v>
      </c>
    </row>
    <row r="3884" spans="1:7" x14ac:dyDescent="0.25">
      <c r="A3884" t="s">
        <v>2604</v>
      </c>
      <c r="B3884" t="s">
        <v>135</v>
      </c>
      <c r="D3884" t="s">
        <v>124</v>
      </c>
      <c r="E3884">
        <v>10</v>
      </c>
      <c r="F3884" s="124">
        <v>46134.661805555559</v>
      </c>
      <c r="G3884" s="124">
        <v>46134.668749999997</v>
      </c>
    </row>
    <row r="3885" spans="1:7" x14ac:dyDescent="0.25">
      <c r="A3885" t="s">
        <v>2604</v>
      </c>
      <c r="B3885" t="s">
        <v>125</v>
      </c>
      <c r="D3885" t="s">
        <v>122</v>
      </c>
      <c r="E3885">
        <v>57</v>
      </c>
      <c r="F3885" s="124">
        <v>46134.668749999997</v>
      </c>
      <c r="G3885" s="124">
        <v>46134.708333333336</v>
      </c>
    </row>
    <row r="3886" spans="1:7" x14ac:dyDescent="0.25">
      <c r="A3886" t="s">
        <v>2604</v>
      </c>
      <c r="B3886" t="s">
        <v>123</v>
      </c>
      <c r="D3886" t="s">
        <v>124</v>
      </c>
      <c r="E3886">
        <v>60</v>
      </c>
      <c r="F3886" s="124">
        <v>46134.708333333336</v>
      </c>
      <c r="G3886" s="124">
        <v>46134.75</v>
      </c>
    </row>
    <row r="3887" spans="1:7" x14ac:dyDescent="0.25">
      <c r="A3887" t="s">
        <v>2604</v>
      </c>
      <c r="B3887" t="s">
        <v>158</v>
      </c>
      <c r="C3887" t="s">
        <v>8815</v>
      </c>
      <c r="D3887" t="s">
        <v>124</v>
      </c>
      <c r="E3887">
        <v>510</v>
      </c>
      <c r="F3887" s="124">
        <v>46135.354166666664</v>
      </c>
      <c r="G3887" s="124">
        <v>46135.708333333336</v>
      </c>
    </row>
    <row r="3888" spans="1:7" x14ac:dyDescent="0.25">
      <c r="A3888" t="s">
        <v>2604</v>
      </c>
      <c r="B3888" t="s">
        <v>123</v>
      </c>
      <c r="D3888" t="s">
        <v>124</v>
      </c>
      <c r="E3888">
        <v>60</v>
      </c>
      <c r="F3888" s="124">
        <v>46135.708333333336</v>
      </c>
      <c r="G3888" s="124">
        <v>46135.75</v>
      </c>
    </row>
    <row r="3889" spans="1:7" x14ac:dyDescent="0.25">
      <c r="A3889" t="s">
        <v>2604</v>
      </c>
      <c r="B3889" t="s">
        <v>158</v>
      </c>
      <c r="C3889" t="s">
        <v>8815</v>
      </c>
      <c r="D3889" t="s">
        <v>124</v>
      </c>
      <c r="E3889">
        <v>510</v>
      </c>
      <c r="F3889" s="124">
        <v>46136.354166666664</v>
      </c>
      <c r="G3889" s="124">
        <v>46136.708333333336</v>
      </c>
    </row>
    <row r="3890" spans="1:7" x14ac:dyDescent="0.25">
      <c r="A3890" t="s">
        <v>2604</v>
      </c>
      <c r="B3890" t="s">
        <v>123</v>
      </c>
      <c r="D3890" t="s">
        <v>124</v>
      </c>
      <c r="E3890">
        <v>60</v>
      </c>
      <c r="F3890" s="124">
        <v>46136.708333333336</v>
      </c>
      <c r="G3890" s="124">
        <v>46136.75</v>
      </c>
    </row>
    <row r="3891" spans="1:7" x14ac:dyDescent="0.25">
      <c r="A3891" t="s">
        <v>2604</v>
      </c>
      <c r="B3891" t="s">
        <v>133</v>
      </c>
      <c r="D3891" t="s">
        <v>124</v>
      </c>
      <c r="E3891">
        <v>8</v>
      </c>
      <c r="F3891" s="124">
        <v>46139.354166666664</v>
      </c>
      <c r="G3891" s="124">
        <v>46139.359722222223</v>
      </c>
    </row>
    <row r="3892" spans="1:7" x14ac:dyDescent="0.25">
      <c r="A3892" t="s">
        <v>2604</v>
      </c>
      <c r="B3892" t="s">
        <v>125</v>
      </c>
      <c r="D3892" t="s">
        <v>122</v>
      </c>
      <c r="E3892">
        <v>7</v>
      </c>
      <c r="F3892" s="124">
        <v>46139.359722222223</v>
      </c>
      <c r="G3892" s="124">
        <v>46139.364583333336</v>
      </c>
    </row>
    <row r="3893" spans="1:7" x14ac:dyDescent="0.25">
      <c r="A3893" t="s">
        <v>2604</v>
      </c>
      <c r="B3893" t="s">
        <v>135</v>
      </c>
      <c r="D3893" t="s">
        <v>124</v>
      </c>
      <c r="E3893">
        <v>5</v>
      </c>
      <c r="F3893" s="124">
        <v>46139.364583333336</v>
      </c>
      <c r="G3893" s="124">
        <v>46139.368055555555</v>
      </c>
    </row>
    <row r="3894" spans="1:7" x14ac:dyDescent="0.25">
      <c r="A3894" t="s">
        <v>2604</v>
      </c>
      <c r="B3894" t="s">
        <v>125</v>
      </c>
      <c r="D3894" t="s">
        <v>122</v>
      </c>
      <c r="E3894">
        <v>15</v>
      </c>
      <c r="F3894" s="124">
        <v>46139.368055555555</v>
      </c>
      <c r="G3894" s="124">
        <v>46139.378472222219</v>
      </c>
    </row>
    <row r="3895" spans="1:7" x14ac:dyDescent="0.25">
      <c r="A3895" t="s">
        <v>2604</v>
      </c>
      <c r="B3895" t="s">
        <v>135</v>
      </c>
      <c r="D3895" t="s">
        <v>124</v>
      </c>
      <c r="E3895">
        <v>6</v>
      </c>
      <c r="F3895" s="124">
        <v>46139.378472222219</v>
      </c>
      <c r="G3895" s="124">
        <v>46139.382638888892</v>
      </c>
    </row>
    <row r="3896" spans="1:7" x14ac:dyDescent="0.25">
      <c r="A3896" t="s">
        <v>2604</v>
      </c>
      <c r="B3896" t="s">
        <v>125</v>
      </c>
      <c r="D3896" t="s">
        <v>122</v>
      </c>
      <c r="E3896">
        <v>34</v>
      </c>
      <c r="F3896" s="124">
        <v>46139.382638888892</v>
      </c>
      <c r="G3896" s="124">
        <v>46139.40625</v>
      </c>
    </row>
    <row r="3897" spans="1:7" x14ac:dyDescent="0.25">
      <c r="A3897" t="s">
        <v>2604</v>
      </c>
      <c r="B3897" t="s">
        <v>135</v>
      </c>
      <c r="D3897" t="s">
        <v>124</v>
      </c>
      <c r="E3897">
        <v>10</v>
      </c>
      <c r="F3897" s="124">
        <v>46139.40625</v>
      </c>
      <c r="G3897" s="124">
        <v>46139.413194444445</v>
      </c>
    </row>
    <row r="3898" spans="1:7" x14ac:dyDescent="0.25">
      <c r="A3898" t="s">
        <v>2604</v>
      </c>
      <c r="B3898" t="s">
        <v>125</v>
      </c>
      <c r="D3898" t="s">
        <v>122</v>
      </c>
      <c r="E3898">
        <v>17</v>
      </c>
      <c r="F3898" s="124">
        <v>46139.413194444445</v>
      </c>
      <c r="G3898" s="124">
        <v>46139.425000000003</v>
      </c>
    </row>
    <row r="3899" spans="1:7" x14ac:dyDescent="0.25">
      <c r="A3899" t="s">
        <v>2604</v>
      </c>
      <c r="B3899" t="s">
        <v>135</v>
      </c>
      <c r="D3899" t="s">
        <v>124</v>
      </c>
      <c r="E3899">
        <v>8</v>
      </c>
      <c r="F3899" s="124">
        <v>46139.425000000003</v>
      </c>
      <c r="G3899" s="124">
        <v>46139.430555555555</v>
      </c>
    </row>
    <row r="3900" spans="1:7" x14ac:dyDescent="0.25">
      <c r="A3900" t="s">
        <v>2604</v>
      </c>
      <c r="B3900" t="s">
        <v>125</v>
      </c>
      <c r="D3900" t="s">
        <v>122</v>
      </c>
      <c r="E3900">
        <v>25</v>
      </c>
      <c r="F3900" s="124">
        <v>46139.430555555555</v>
      </c>
      <c r="G3900" s="124">
        <v>46139.447916666664</v>
      </c>
    </row>
    <row r="3901" spans="1:7" x14ac:dyDescent="0.25">
      <c r="A3901" t="s">
        <v>2604</v>
      </c>
      <c r="B3901" t="s">
        <v>134</v>
      </c>
      <c r="D3901" t="s">
        <v>122</v>
      </c>
      <c r="E3901">
        <v>15</v>
      </c>
      <c r="F3901" s="124">
        <v>46139.447916666664</v>
      </c>
      <c r="G3901" s="124">
        <v>46139.458333333336</v>
      </c>
    </row>
    <row r="3902" spans="1:7" x14ac:dyDescent="0.25">
      <c r="A3902" t="s">
        <v>2604</v>
      </c>
      <c r="B3902" t="s">
        <v>125</v>
      </c>
      <c r="D3902" t="s">
        <v>122</v>
      </c>
      <c r="E3902">
        <v>55</v>
      </c>
      <c r="F3902" s="124">
        <v>46139.458333333336</v>
      </c>
      <c r="G3902" s="124">
        <v>46139.496527777781</v>
      </c>
    </row>
    <row r="3903" spans="1:7" x14ac:dyDescent="0.25">
      <c r="A3903" t="s">
        <v>2604</v>
      </c>
      <c r="B3903" t="s">
        <v>129</v>
      </c>
      <c r="C3903" t="s">
        <v>8816</v>
      </c>
      <c r="D3903" t="s">
        <v>124</v>
      </c>
      <c r="E3903">
        <v>305</v>
      </c>
      <c r="F3903" s="124">
        <v>46139.496527777781</v>
      </c>
      <c r="G3903" s="124">
        <v>46139.708333333336</v>
      </c>
    </row>
    <row r="3904" spans="1:7" x14ac:dyDescent="0.25">
      <c r="A3904" t="s">
        <v>2604</v>
      </c>
      <c r="B3904" t="s">
        <v>123</v>
      </c>
      <c r="D3904" t="s">
        <v>124</v>
      </c>
      <c r="E3904">
        <v>60</v>
      </c>
      <c r="F3904" s="124">
        <v>46139.708333333336</v>
      </c>
      <c r="G3904" s="124">
        <v>46139.75</v>
      </c>
    </row>
    <row r="3905" spans="1:7" x14ac:dyDescent="0.25">
      <c r="A3905" t="s">
        <v>2604</v>
      </c>
      <c r="B3905" t="s">
        <v>133</v>
      </c>
      <c r="D3905" t="s">
        <v>124</v>
      </c>
      <c r="E3905">
        <v>12</v>
      </c>
      <c r="F3905" s="124">
        <v>46140.354166666664</v>
      </c>
      <c r="G3905" s="124">
        <v>46140.362500000003</v>
      </c>
    </row>
    <row r="3906" spans="1:7" x14ac:dyDescent="0.25">
      <c r="A3906" t="s">
        <v>2604</v>
      </c>
      <c r="B3906" t="s">
        <v>125</v>
      </c>
      <c r="D3906" t="s">
        <v>122</v>
      </c>
      <c r="E3906">
        <v>30</v>
      </c>
      <c r="F3906" s="124">
        <v>46140.362500000003</v>
      </c>
      <c r="G3906" s="124">
        <v>46140.383333333331</v>
      </c>
    </row>
    <row r="3907" spans="1:7" x14ac:dyDescent="0.25">
      <c r="A3907" t="s">
        <v>2604</v>
      </c>
      <c r="B3907" t="s">
        <v>135</v>
      </c>
      <c r="D3907" t="s">
        <v>124</v>
      </c>
      <c r="E3907">
        <v>6</v>
      </c>
      <c r="F3907" s="124">
        <v>46140.383333333331</v>
      </c>
      <c r="G3907" s="124">
        <v>46140.387499999997</v>
      </c>
    </row>
    <row r="3908" spans="1:7" x14ac:dyDescent="0.25">
      <c r="A3908" t="s">
        <v>2604</v>
      </c>
      <c r="B3908" t="s">
        <v>125</v>
      </c>
      <c r="D3908" t="s">
        <v>122</v>
      </c>
      <c r="E3908">
        <v>11</v>
      </c>
      <c r="F3908" s="124">
        <v>46140.387499999997</v>
      </c>
      <c r="G3908" s="124">
        <v>46140.395138888889</v>
      </c>
    </row>
    <row r="3909" spans="1:7" x14ac:dyDescent="0.25">
      <c r="A3909" t="s">
        <v>2604</v>
      </c>
      <c r="B3909" t="s">
        <v>135</v>
      </c>
      <c r="D3909" t="s">
        <v>124</v>
      </c>
      <c r="E3909">
        <v>10</v>
      </c>
      <c r="F3909" s="124">
        <v>46140.395138888889</v>
      </c>
      <c r="G3909" s="124">
        <v>46140.402083333334</v>
      </c>
    </row>
    <row r="3910" spans="1:7" x14ac:dyDescent="0.25">
      <c r="A3910" t="s">
        <v>2604</v>
      </c>
      <c r="B3910" t="s">
        <v>125</v>
      </c>
      <c r="D3910" t="s">
        <v>122</v>
      </c>
      <c r="E3910">
        <v>21</v>
      </c>
      <c r="F3910" s="124">
        <v>46140.402083333334</v>
      </c>
      <c r="G3910" s="124">
        <v>46140.416666666664</v>
      </c>
    </row>
    <row r="3911" spans="1:7" x14ac:dyDescent="0.25">
      <c r="A3911" t="s">
        <v>2604</v>
      </c>
      <c r="B3911" t="s">
        <v>134</v>
      </c>
      <c r="D3911" t="s">
        <v>122</v>
      </c>
      <c r="E3911">
        <v>13</v>
      </c>
      <c r="F3911" s="124">
        <v>46140.416666666664</v>
      </c>
      <c r="G3911" s="124">
        <v>46140.425694444442</v>
      </c>
    </row>
    <row r="3912" spans="1:7" x14ac:dyDescent="0.25">
      <c r="A3912" t="s">
        <v>2604</v>
      </c>
      <c r="B3912" t="s">
        <v>135</v>
      </c>
      <c r="C3912" t="s">
        <v>164</v>
      </c>
      <c r="D3912" t="s">
        <v>124</v>
      </c>
      <c r="E3912">
        <v>7</v>
      </c>
      <c r="F3912" s="124">
        <v>46140.425694444442</v>
      </c>
      <c r="G3912" s="124">
        <v>46140.430555555555</v>
      </c>
    </row>
    <row r="3913" spans="1:7" x14ac:dyDescent="0.25">
      <c r="A3913" t="s">
        <v>2604</v>
      </c>
      <c r="B3913" t="s">
        <v>125</v>
      </c>
      <c r="D3913" t="s">
        <v>122</v>
      </c>
      <c r="E3913">
        <v>10</v>
      </c>
      <c r="F3913" s="124">
        <v>46140.430555555555</v>
      </c>
      <c r="G3913" s="124">
        <v>46140.4375</v>
      </c>
    </row>
    <row r="3914" spans="1:7" x14ac:dyDescent="0.25">
      <c r="A3914" t="s">
        <v>2604</v>
      </c>
      <c r="B3914" t="s">
        <v>135</v>
      </c>
      <c r="D3914" t="s">
        <v>124</v>
      </c>
      <c r="E3914">
        <v>5</v>
      </c>
      <c r="F3914" s="124">
        <v>46140.4375</v>
      </c>
      <c r="G3914" s="124">
        <v>46140.440972222219</v>
      </c>
    </row>
    <row r="3915" spans="1:7" x14ac:dyDescent="0.25">
      <c r="A3915" t="s">
        <v>2604</v>
      </c>
      <c r="B3915" t="s">
        <v>125</v>
      </c>
      <c r="D3915" t="s">
        <v>122</v>
      </c>
      <c r="E3915">
        <v>5</v>
      </c>
      <c r="F3915" s="124">
        <v>46140.440972222219</v>
      </c>
      <c r="G3915" s="124">
        <v>46140.444444444445</v>
      </c>
    </row>
    <row r="3916" spans="1:7" x14ac:dyDescent="0.25">
      <c r="A3916" t="s">
        <v>2604</v>
      </c>
      <c r="B3916" t="s">
        <v>154</v>
      </c>
      <c r="C3916" t="s">
        <v>8817</v>
      </c>
      <c r="D3916" t="s">
        <v>122</v>
      </c>
      <c r="E3916">
        <v>30</v>
      </c>
      <c r="F3916" s="124">
        <v>46140.444444444445</v>
      </c>
      <c r="G3916" s="124">
        <v>46140.465277777781</v>
      </c>
    </row>
    <row r="3917" spans="1:7" x14ac:dyDescent="0.25">
      <c r="A3917" t="s">
        <v>2604</v>
      </c>
      <c r="B3917" t="s">
        <v>135</v>
      </c>
      <c r="D3917" t="s">
        <v>124</v>
      </c>
      <c r="E3917">
        <v>350</v>
      </c>
      <c r="F3917" s="124">
        <v>46140.465277777781</v>
      </c>
      <c r="G3917" s="124">
        <v>46140.708333333336</v>
      </c>
    </row>
    <row r="3918" spans="1:7" x14ac:dyDescent="0.25">
      <c r="A3918" t="s">
        <v>2604</v>
      </c>
      <c r="B3918" t="s">
        <v>123</v>
      </c>
      <c r="D3918" t="s">
        <v>124</v>
      </c>
      <c r="E3918">
        <v>60</v>
      </c>
      <c r="F3918" s="124">
        <v>46140.708333333336</v>
      </c>
      <c r="G3918" s="124">
        <v>46140.75</v>
      </c>
    </row>
    <row r="3919" spans="1:7" x14ac:dyDescent="0.25">
      <c r="A3919" t="s">
        <v>2604</v>
      </c>
      <c r="B3919" t="s">
        <v>155</v>
      </c>
      <c r="C3919" t="s">
        <v>157</v>
      </c>
      <c r="D3919" t="s">
        <v>122</v>
      </c>
      <c r="E3919">
        <v>11</v>
      </c>
      <c r="F3919" s="124">
        <v>46141.40902777778</v>
      </c>
      <c r="G3919" s="124">
        <v>46141.416666666664</v>
      </c>
    </row>
    <row r="3920" spans="1:7" x14ac:dyDescent="0.25">
      <c r="A3920" t="s">
        <v>2604</v>
      </c>
      <c r="B3920" t="s">
        <v>133</v>
      </c>
      <c r="D3920" t="s">
        <v>124</v>
      </c>
      <c r="E3920">
        <v>5</v>
      </c>
      <c r="F3920" s="124">
        <v>46141.416666666664</v>
      </c>
      <c r="G3920" s="124">
        <v>46141.420138888891</v>
      </c>
    </row>
    <row r="3921" spans="1:7" x14ac:dyDescent="0.25">
      <c r="A3921" t="s">
        <v>2604</v>
      </c>
      <c r="B3921" t="s">
        <v>150</v>
      </c>
      <c r="D3921" t="s">
        <v>122</v>
      </c>
      <c r="E3921">
        <v>107</v>
      </c>
      <c r="F3921" s="124">
        <v>46141.420138888891</v>
      </c>
      <c r="G3921" s="124">
        <v>46141.494444444441</v>
      </c>
    </row>
    <row r="3922" spans="1:7" x14ac:dyDescent="0.25">
      <c r="A3922" t="s">
        <v>2604</v>
      </c>
      <c r="B3922" t="s">
        <v>135</v>
      </c>
      <c r="D3922" t="s">
        <v>124</v>
      </c>
      <c r="E3922">
        <v>128</v>
      </c>
      <c r="F3922" s="124">
        <v>46141.494444444441</v>
      </c>
      <c r="G3922" s="124">
        <v>46141.583333333336</v>
      </c>
    </row>
    <row r="3923" spans="1:7" x14ac:dyDescent="0.25">
      <c r="A3923" t="s">
        <v>2604</v>
      </c>
      <c r="B3923" t="s">
        <v>126</v>
      </c>
      <c r="D3923" t="s">
        <v>124</v>
      </c>
      <c r="E3923">
        <v>30</v>
      </c>
      <c r="F3923" s="124">
        <v>46141.583333333336</v>
      </c>
      <c r="G3923" s="124">
        <v>46141.604166666664</v>
      </c>
    </row>
    <row r="3924" spans="1:7" x14ac:dyDescent="0.25">
      <c r="A3924" t="s">
        <v>2604</v>
      </c>
      <c r="B3924" t="s">
        <v>150</v>
      </c>
      <c r="D3924" t="s">
        <v>122</v>
      </c>
      <c r="E3924">
        <v>90</v>
      </c>
      <c r="F3924" s="124">
        <v>46141.604166666664</v>
      </c>
      <c r="G3924" s="124">
        <v>46141.666666666664</v>
      </c>
    </row>
    <row r="3925" spans="1:7" x14ac:dyDescent="0.25">
      <c r="A3925" t="s">
        <v>2604</v>
      </c>
      <c r="B3925" t="s">
        <v>134</v>
      </c>
      <c r="D3925" t="s">
        <v>122</v>
      </c>
      <c r="E3925">
        <v>15</v>
      </c>
      <c r="F3925" s="124">
        <v>46141.666666666664</v>
      </c>
      <c r="G3925" s="124">
        <v>46141.677083333336</v>
      </c>
    </row>
    <row r="3926" spans="1:7" x14ac:dyDescent="0.25">
      <c r="A3926" t="s">
        <v>2604</v>
      </c>
      <c r="B3926" t="s">
        <v>150</v>
      </c>
      <c r="D3926" t="s">
        <v>122</v>
      </c>
      <c r="E3926">
        <v>105</v>
      </c>
      <c r="F3926" s="124">
        <v>46141.677083333336</v>
      </c>
      <c r="G3926" s="124">
        <v>46141.75</v>
      </c>
    </row>
    <row r="3927" spans="1:7" x14ac:dyDescent="0.25">
      <c r="A3927" t="s">
        <v>2604</v>
      </c>
      <c r="B3927" t="s">
        <v>123</v>
      </c>
      <c r="D3927" t="s">
        <v>124</v>
      </c>
      <c r="E3927">
        <v>60</v>
      </c>
      <c r="F3927" s="124">
        <v>46141.75</v>
      </c>
      <c r="G3927" s="124">
        <v>46141.791666666664</v>
      </c>
    </row>
    <row r="3928" spans="1:7" x14ac:dyDescent="0.25">
      <c r="A3928" t="s">
        <v>2604</v>
      </c>
      <c r="B3928" t="s">
        <v>150</v>
      </c>
      <c r="D3928" t="s">
        <v>122</v>
      </c>
      <c r="E3928">
        <v>120</v>
      </c>
      <c r="F3928" s="124">
        <v>46142.416666666664</v>
      </c>
      <c r="G3928" s="124">
        <v>46142.5</v>
      </c>
    </row>
    <row r="3929" spans="1:7" x14ac:dyDescent="0.25">
      <c r="A3929" t="s">
        <v>2604</v>
      </c>
      <c r="B3929" t="s">
        <v>134</v>
      </c>
      <c r="D3929" t="s">
        <v>122</v>
      </c>
      <c r="E3929">
        <v>15</v>
      </c>
      <c r="F3929" s="124">
        <v>46142.5</v>
      </c>
      <c r="G3929" s="124">
        <v>46142.510416666664</v>
      </c>
    </row>
    <row r="3930" spans="1:7" x14ac:dyDescent="0.25">
      <c r="A3930" t="s">
        <v>2604</v>
      </c>
      <c r="B3930" t="s">
        <v>150</v>
      </c>
      <c r="D3930" t="s">
        <v>122</v>
      </c>
      <c r="E3930">
        <v>105</v>
      </c>
      <c r="F3930" s="124">
        <v>46142.510416666664</v>
      </c>
      <c r="G3930" s="124">
        <v>46142.583333333336</v>
      </c>
    </row>
    <row r="3931" spans="1:7" x14ac:dyDescent="0.25">
      <c r="A3931" t="s">
        <v>2604</v>
      </c>
      <c r="B3931" t="s">
        <v>126</v>
      </c>
      <c r="D3931" t="s">
        <v>124</v>
      </c>
      <c r="E3931">
        <v>30</v>
      </c>
      <c r="F3931" s="124">
        <v>46142.583333333336</v>
      </c>
      <c r="G3931" s="124">
        <v>46142.604166666664</v>
      </c>
    </row>
    <row r="3932" spans="1:7" x14ac:dyDescent="0.25">
      <c r="A3932" t="s">
        <v>2604</v>
      </c>
      <c r="B3932" t="s">
        <v>150</v>
      </c>
      <c r="D3932" t="s">
        <v>122</v>
      </c>
      <c r="E3932">
        <v>90</v>
      </c>
      <c r="F3932" s="124">
        <v>46142.604166666664</v>
      </c>
      <c r="G3932" s="124">
        <v>46142.666666666664</v>
      </c>
    </row>
    <row r="3933" spans="1:7" x14ac:dyDescent="0.25">
      <c r="A3933" t="s">
        <v>2604</v>
      </c>
      <c r="B3933" t="s">
        <v>134</v>
      </c>
      <c r="D3933" t="s">
        <v>122</v>
      </c>
      <c r="E3933">
        <v>15</v>
      </c>
      <c r="F3933" s="124">
        <v>46142.666666666664</v>
      </c>
      <c r="G3933" s="124">
        <v>46142.677083333336</v>
      </c>
    </row>
    <row r="3934" spans="1:7" x14ac:dyDescent="0.25">
      <c r="A3934" t="s">
        <v>2604</v>
      </c>
      <c r="B3934" t="s">
        <v>150</v>
      </c>
      <c r="D3934" t="s">
        <v>122</v>
      </c>
      <c r="E3934">
        <v>105</v>
      </c>
      <c r="F3934" s="124">
        <v>46142.677083333336</v>
      </c>
      <c r="G3934" s="124">
        <v>46142.75</v>
      </c>
    </row>
    <row r="3935" spans="1:7" x14ac:dyDescent="0.25">
      <c r="A3935" t="s">
        <v>2604</v>
      </c>
      <c r="B3935" t="s">
        <v>123</v>
      </c>
      <c r="D3935" t="s">
        <v>124</v>
      </c>
      <c r="E3935">
        <v>60</v>
      </c>
      <c r="F3935" s="124">
        <v>46142.75</v>
      </c>
      <c r="G3935" s="124">
        <v>46142.791666666664</v>
      </c>
    </row>
  </sheetData>
  <mergeCells count="3">
    <mergeCell ref="N2:P2"/>
    <mergeCell ref="O23:P23"/>
    <mergeCell ref="O24:P24"/>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D1E7F-0E20-422E-BF0E-974C21FED38C}">
  <dimension ref="B1:T1492"/>
  <sheetViews>
    <sheetView workbookViewId="0">
      <selection activeCell="E8" sqref="E8"/>
    </sheetView>
  </sheetViews>
  <sheetFormatPr defaultRowHeight="15" outlineLevelCol="1" x14ac:dyDescent="0.25"/>
  <cols>
    <col min="2" max="2" width="0" hidden="1" customWidth="1" outlineLevel="1"/>
    <col min="3" max="3" width="19.85546875" bestFit="1" customWidth="1" collapsed="1"/>
    <col min="4" max="4" width="13.7109375" bestFit="1" customWidth="1"/>
    <col min="5" max="5" width="16.140625" bestFit="1" customWidth="1"/>
    <col min="6" max="6" width="23.28515625" bestFit="1" customWidth="1"/>
    <col min="15" max="15" width="9.140625" style="125"/>
    <col min="16" max="16" width="40.140625" bestFit="1" customWidth="1"/>
    <col min="17" max="17" width="50.140625" bestFit="1" customWidth="1"/>
    <col min="18" max="18" width="11.28515625" bestFit="1" customWidth="1"/>
    <col min="19" max="19" width="13.28515625" bestFit="1" customWidth="1"/>
    <col min="20" max="20" width="20.140625" bestFit="1" customWidth="1"/>
  </cols>
  <sheetData>
    <row r="1" spans="2:20" ht="15.75" thickBot="1" x14ac:dyDescent="0.3">
      <c r="P1" t="s">
        <v>114</v>
      </c>
      <c r="Q1" t="s">
        <v>166</v>
      </c>
      <c r="R1" t="s">
        <v>167</v>
      </c>
      <c r="S1" t="s">
        <v>168</v>
      </c>
      <c r="T1" t="s">
        <v>169</v>
      </c>
    </row>
    <row r="2" spans="2:20" ht="15.75" thickBot="1" x14ac:dyDescent="0.3">
      <c r="B2" s="126" t="s">
        <v>170</v>
      </c>
      <c r="C2" s="127" t="s">
        <v>171</v>
      </c>
      <c r="D2" s="127" t="s">
        <v>167</v>
      </c>
      <c r="E2" s="127" t="s">
        <v>168</v>
      </c>
      <c r="F2" s="127" t="s">
        <v>169</v>
      </c>
      <c r="P2" t="s">
        <v>172</v>
      </c>
      <c r="Q2" t="s">
        <v>173</v>
      </c>
      <c r="R2">
        <v>2</v>
      </c>
      <c r="S2">
        <v>0.89</v>
      </c>
      <c r="T2" s="128">
        <v>0</v>
      </c>
    </row>
    <row r="3" spans="2:20" x14ac:dyDescent="0.25">
      <c r="B3" t="s">
        <v>174</v>
      </c>
      <c r="C3" s="129" t="s">
        <v>74</v>
      </c>
      <c r="D3" s="130">
        <f>_xlfn.XLOOKUP(C3,P:P,R:R,0)</f>
        <v>0</v>
      </c>
      <c r="E3" s="131">
        <f>_xlfn.XLOOKUP(C3,P:P,S:S,0)</f>
        <v>0</v>
      </c>
      <c r="F3" s="132">
        <f>_xlfn.XLOOKUP(C3,P:P,T:T,0)</f>
        <v>0</v>
      </c>
      <c r="P3" t="s">
        <v>175</v>
      </c>
      <c r="Q3" t="s">
        <v>176</v>
      </c>
    </row>
    <row r="4" spans="2:20" x14ac:dyDescent="0.25">
      <c r="B4" t="s">
        <v>174</v>
      </c>
      <c r="C4" s="133" t="s">
        <v>76</v>
      </c>
      <c r="D4" s="130">
        <f t="shared" ref="D4:D41" si="0">_xlfn.XLOOKUP(C4,P:P,R:R,0)</f>
        <v>0</v>
      </c>
      <c r="E4" s="131">
        <f t="shared" ref="E4:E41" si="1">_xlfn.XLOOKUP(C4,P:P,S:S,0)</f>
        <v>0</v>
      </c>
      <c r="F4" s="132">
        <f t="shared" ref="F4:F41" si="2">_xlfn.XLOOKUP(C4,P:P,T:T,0)</f>
        <v>0</v>
      </c>
      <c r="P4" t="s">
        <v>177</v>
      </c>
      <c r="Q4" t="s">
        <v>178</v>
      </c>
      <c r="T4" s="128"/>
    </row>
    <row r="5" spans="2:20" x14ac:dyDescent="0.25">
      <c r="B5" t="s">
        <v>174</v>
      </c>
      <c r="C5" s="133" t="s">
        <v>79</v>
      </c>
      <c r="D5" s="130">
        <f t="shared" si="0"/>
        <v>0</v>
      </c>
      <c r="E5" s="131">
        <f t="shared" si="1"/>
        <v>0</v>
      </c>
      <c r="F5" s="132">
        <f t="shared" si="2"/>
        <v>0</v>
      </c>
      <c r="P5" t="s">
        <v>179</v>
      </c>
      <c r="Q5" t="s">
        <v>180</v>
      </c>
    </row>
    <row r="6" spans="2:20" x14ac:dyDescent="0.25">
      <c r="B6" t="s">
        <v>174</v>
      </c>
      <c r="C6" s="133" t="s">
        <v>73</v>
      </c>
      <c r="D6" s="130">
        <f t="shared" si="0"/>
        <v>0</v>
      </c>
      <c r="E6" s="131">
        <f t="shared" si="1"/>
        <v>0</v>
      </c>
      <c r="F6" s="132">
        <f t="shared" si="2"/>
        <v>0</v>
      </c>
      <c r="P6" t="s">
        <v>181</v>
      </c>
      <c r="Q6" t="s">
        <v>182</v>
      </c>
      <c r="R6">
        <v>2</v>
      </c>
      <c r="S6">
        <v>0.89</v>
      </c>
      <c r="T6" s="128">
        <v>0</v>
      </c>
    </row>
    <row r="7" spans="2:20" x14ac:dyDescent="0.25">
      <c r="B7" t="s">
        <v>174</v>
      </c>
      <c r="C7" s="133" t="s">
        <v>86</v>
      </c>
      <c r="D7" s="130">
        <f t="shared" si="0"/>
        <v>0</v>
      </c>
      <c r="E7" s="131">
        <f t="shared" si="1"/>
        <v>0</v>
      </c>
      <c r="F7" s="132">
        <f t="shared" si="2"/>
        <v>0</v>
      </c>
      <c r="P7" t="s">
        <v>183</v>
      </c>
      <c r="Q7" t="s">
        <v>184</v>
      </c>
      <c r="R7">
        <v>2</v>
      </c>
      <c r="S7">
        <v>0.91</v>
      </c>
      <c r="T7">
        <v>0</v>
      </c>
    </row>
    <row r="8" spans="2:20" x14ac:dyDescent="0.25">
      <c r="B8" t="s">
        <v>174</v>
      </c>
      <c r="C8" s="133" t="s">
        <v>71</v>
      </c>
      <c r="D8" s="130">
        <f t="shared" si="0"/>
        <v>9</v>
      </c>
      <c r="E8" s="131">
        <f t="shared" si="1"/>
        <v>0.9</v>
      </c>
      <c r="F8" s="132">
        <f t="shared" si="2"/>
        <v>1</v>
      </c>
      <c r="P8" t="s">
        <v>185</v>
      </c>
      <c r="Q8" t="s">
        <v>186</v>
      </c>
    </row>
    <row r="9" spans="2:20" x14ac:dyDescent="0.25">
      <c r="B9" t="s">
        <v>174</v>
      </c>
      <c r="C9" s="133" t="s">
        <v>72</v>
      </c>
      <c r="D9" s="130">
        <f t="shared" si="0"/>
        <v>5</v>
      </c>
      <c r="E9" s="131">
        <f t="shared" si="1"/>
        <v>0.87</v>
      </c>
      <c r="F9" s="132">
        <f t="shared" si="2"/>
        <v>1</v>
      </c>
      <c r="P9" t="s">
        <v>187</v>
      </c>
      <c r="Q9" t="s">
        <v>188</v>
      </c>
      <c r="R9">
        <v>2</v>
      </c>
      <c r="S9">
        <v>0.98</v>
      </c>
      <c r="T9" s="128">
        <v>0</v>
      </c>
    </row>
    <row r="10" spans="2:20" x14ac:dyDescent="0.25">
      <c r="B10" t="s">
        <v>174</v>
      </c>
      <c r="C10" s="133" t="s">
        <v>78</v>
      </c>
      <c r="D10" s="130">
        <f t="shared" si="0"/>
        <v>5</v>
      </c>
      <c r="E10" s="131">
        <f t="shared" si="1"/>
        <v>1</v>
      </c>
      <c r="F10" s="132">
        <f t="shared" si="2"/>
        <v>1</v>
      </c>
      <c r="P10" t="s">
        <v>189</v>
      </c>
      <c r="Q10" t="s">
        <v>190</v>
      </c>
      <c r="R10">
        <v>4</v>
      </c>
      <c r="S10">
        <v>1</v>
      </c>
      <c r="T10">
        <v>0</v>
      </c>
    </row>
    <row r="11" spans="2:20" x14ac:dyDescent="0.25">
      <c r="B11" t="s">
        <v>174</v>
      </c>
      <c r="C11" s="133" t="s">
        <v>80</v>
      </c>
      <c r="D11" s="130">
        <f t="shared" si="0"/>
        <v>5</v>
      </c>
      <c r="E11" s="131">
        <f t="shared" si="1"/>
        <v>0.9</v>
      </c>
      <c r="F11" s="132">
        <f t="shared" si="2"/>
        <v>1</v>
      </c>
      <c r="P11" t="s">
        <v>191</v>
      </c>
      <c r="Q11" t="s">
        <v>192</v>
      </c>
    </row>
    <row r="12" spans="2:20" x14ac:dyDescent="0.25">
      <c r="B12" t="s">
        <v>174</v>
      </c>
      <c r="C12" s="133" t="s">
        <v>84</v>
      </c>
      <c r="D12" s="130">
        <f t="shared" si="0"/>
        <v>5</v>
      </c>
      <c r="E12" s="131">
        <f t="shared" si="1"/>
        <v>0.92</v>
      </c>
      <c r="F12" s="132">
        <f t="shared" si="2"/>
        <v>1</v>
      </c>
      <c r="P12" t="s">
        <v>193</v>
      </c>
      <c r="Q12" t="s">
        <v>194</v>
      </c>
    </row>
    <row r="13" spans="2:20" x14ac:dyDescent="0.25">
      <c r="B13" t="s">
        <v>174</v>
      </c>
      <c r="C13" s="133" t="s">
        <v>77</v>
      </c>
      <c r="D13" s="130">
        <f t="shared" si="0"/>
        <v>5</v>
      </c>
      <c r="E13" s="131">
        <f t="shared" si="1"/>
        <v>0.98</v>
      </c>
      <c r="F13" s="132">
        <f t="shared" si="2"/>
        <v>0.90476196289062505</v>
      </c>
      <c r="P13" t="s">
        <v>195</v>
      </c>
      <c r="Q13" t="s">
        <v>196</v>
      </c>
    </row>
    <row r="14" spans="2:20" x14ac:dyDescent="0.25">
      <c r="B14" t="s">
        <v>174</v>
      </c>
      <c r="C14" s="133" t="s">
        <v>81</v>
      </c>
      <c r="D14" s="130">
        <f t="shared" si="0"/>
        <v>5</v>
      </c>
      <c r="E14" s="131">
        <f t="shared" si="1"/>
        <v>0.99</v>
      </c>
      <c r="F14" s="132">
        <f t="shared" si="2"/>
        <v>1</v>
      </c>
      <c r="P14" t="s">
        <v>197</v>
      </c>
      <c r="Q14" t="s">
        <v>198</v>
      </c>
    </row>
    <row r="15" spans="2:20" x14ac:dyDescent="0.25">
      <c r="B15" t="s">
        <v>174</v>
      </c>
      <c r="C15" s="133" t="s">
        <v>75</v>
      </c>
      <c r="D15" s="130">
        <f t="shared" si="0"/>
        <v>5</v>
      </c>
      <c r="E15" s="131">
        <f t="shared" si="1"/>
        <v>1</v>
      </c>
      <c r="F15" s="132">
        <f t="shared" si="2"/>
        <v>1</v>
      </c>
      <c r="P15" t="s">
        <v>199</v>
      </c>
      <c r="Q15" t="s">
        <v>200</v>
      </c>
    </row>
    <row r="16" spans="2:20" hidden="1" x14ac:dyDescent="0.25">
      <c r="B16" t="s">
        <v>201</v>
      </c>
      <c r="C16" s="133" t="s">
        <v>202</v>
      </c>
      <c r="D16" s="130">
        <f t="shared" si="0"/>
        <v>0</v>
      </c>
      <c r="E16" s="131">
        <f t="shared" si="1"/>
        <v>0</v>
      </c>
      <c r="F16" s="132">
        <f t="shared" si="2"/>
        <v>0</v>
      </c>
      <c r="P16" t="s">
        <v>203</v>
      </c>
      <c r="Q16" t="s">
        <v>204</v>
      </c>
    </row>
    <row r="17" spans="2:20" hidden="1" x14ac:dyDescent="0.25">
      <c r="B17" t="s">
        <v>201</v>
      </c>
      <c r="C17" s="133" t="s">
        <v>205</v>
      </c>
      <c r="D17" s="130">
        <f t="shared" si="0"/>
        <v>0</v>
      </c>
      <c r="E17" s="131">
        <f t="shared" si="1"/>
        <v>0</v>
      </c>
      <c r="F17" s="132">
        <f t="shared" si="2"/>
        <v>0</v>
      </c>
      <c r="P17" t="s">
        <v>206</v>
      </c>
      <c r="Q17" t="s">
        <v>207</v>
      </c>
      <c r="T17" s="128"/>
    </row>
    <row r="18" spans="2:20" hidden="1" x14ac:dyDescent="0.25">
      <c r="B18" t="s">
        <v>201</v>
      </c>
      <c r="C18" s="133" t="s">
        <v>208</v>
      </c>
      <c r="D18" s="130">
        <f t="shared" si="0"/>
        <v>0</v>
      </c>
      <c r="E18" s="131">
        <f t="shared" si="1"/>
        <v>0</v>
      </c>
      <c r="F18" s="132">
        <f t="shared" si="2"/>
        <v>0</v>
      </c>
      <c r="P18" t="s">
        <v>209</v>
      </c>
      <c r="Q18" t="s">
        <v>210</v>
      </c>
    </row>
    <row r="19" spans="2:20" hidden="1" x14ac:dyDescent="0.25">
      <c r="B19" t="s">
        <v>201</v>
      </c>
      <c r="C19" s="133" t="s">
        <v>211</v>
      </c>
      <c r="D19" s="130">
        <f t="shared" si="0"/>
        <v>6</v>
      </c>
      <c r="E19" s="131">
        <f t="shared" si="1"/>
        <v>0.8</v>
      </c>
      <c r="F19" s="132">
        <f t="shared" si="2"/>
        <v>1</v>
      </c>
      <c r="P19" t="s">
        <v>212</v>
      </c>
      <c r="Q19" t="s">
        <v>213</v>
      </c>
      <c r="R19">
        <v>1</v>
      </c>
      <c r="S19">
        <v>0.77</v>
      </c>
      <c r="T19">
        <v>0</v>
      </c>
    </row>
    <row r="20" spans="2:20" hidden="1" x14ac:dyDescent="0.25">
      <c r="B20" t="s">
        <v>201</v>
      </c>
      <c r="C20" s="133" t="s">
        <v>214</v>
      </c>
      <c r="D20" s="130">
        <f t="shared" si="0"/>
        <v>6</v>
      </c>
      <c r="E20" s="131">
        <f t="shared" si="1"/>
        <v>0.85</v>
      </c>
      <c r="F20" s="132">
        <f t="shared" si="2"/>
        <v>1</v>
      </c>
      <c r="P20" t="s">
        <v>215</v>
      </c>
      <c r="Q20" t="s">
        <v>216</v>
      </c>
    </row>
    <row r="21" spans="2:20" hidden="1" x14ac:dyDescent="0.25">
      <c r="B21" t="s">
        <v>201</v>
      </c>
      <c r="C21" s="133" t="s">
        <v>217</v>
      </c>
      <c r="D21" s="130">
        <f t="shared" si="0"/>
        <v>6</v>
      </c>
      <c r="E21" s="131">
        <f t="shared" si="1"/>
        <v>0.87</v>
      </c>
      <c r="F21" s="132">
        <f t="shared" si="2"/>
        <v>1</v>
      </c>
      <c r="P21" t="s">
        <v>218</v>
      </c>
      <c r="Q21" t="s">
        <v>219</v>
      </c>
    </row>
    <row r="22" spans="2:20" hidden="1" x14ac:dyDescent="0.25">
      <c r="B22" t="s">
        <v>201</v>
      </c>
      <c r="C22" s="133" t="s">
        <v>220</v>
      </c>
      <c r="D22" s="130">
        <f t="shared" si="0"/>
        <v>6</v>
      </c>
      <c r="E22" s="131">
        <f t="shared" si="1"/>
        <v>0.82</v>
      </c>
      <c r="F22" s="132">
        <f t="shared" si="2"/>
        <v>1</v>
      </c>
      <c r="P22" t="s">
        <v>221</v>
      </c>
      <c r="Q22" t="s">
        <v>222</v>
      </c>
      <c r="R22">
        <v>2</v>
      </c>
      <c r="S22">
        <v>0.81</v>
      </c>
      <c r="T22">
        <v>0</v>
      </c>
    </row>
    <row r="23" spans="2:20" hidden="1" x14ac:dyDescent="0.25">
      <c r="B23" t="s">
        <v>201</v>
      </c>
      <c r="C23" s="133" t="s">
        <v>223</v>
      </c>
      <c r="D23" s="130">
        <f t="shared" si="0"/>
        <v>6</v>
      </c>
      <c r="E23" s="131">
        <f t="shared" si="1"/>
        <v>0.93</v>
      </c>
      <c r="F23" s="132">
        <f t="shared" si="2"/>
        <v>1</v>
      </c>
      <c r="P23" t="s">
        <v>224</v>
      </c>
      <c r="Q23" t="s">
        <v>225</v>
      </c>
    </row>
    <row r="24" spans="2:20" hidden="1" x14ac:dyDescent="0.25">
      <c r="B24" t="s">
        <v>201</v>
      </c>
      <c r="C24" s="133" t="s">
        <v>226</v>
      </c>
      <c r="D24" s="130">
        <f t="shared" si="0"/>
        <v>7</v>
      </c>
      <c r="E24" s="131">
        <f t="shared" si="1"/>
        <v>0.95</v>
      </c>
      <c r="F24" s="132">
        <f t="shared" si="2"/>
        <v>1</v>
      </c>
      <c r="P24" t="s">
        <v>227</v>
      </c>
      <c r="Q24" t="s">
        <v>228</v>
      </c>
    </row>
    <row r="25" spans="2:20" hidden="1" x14ac:dyDescent="0.25">
      <c r="B25" t="s">
        <v>201</v>
      </c>
      <c r="C25" s="133" t="s">
        <v>229</v>
      </c>
      <c r="D25" s="130">
        <f t="shared" si="0"/>
        <v>5</v>
      </c>
      <c r="E25" s="131">
        <f t="shared" si="1"/>
        <v>0.96</v>
      </c>
      <c r="F25" s="132">
        <f t="shared" si="2"/>
        <v>1</v>
      </c>
      <c r="P25" t="s">
        <v>230</v>
      </c>
      <c r="Q25" t="s">
        <v>231</v>
      </c>
    </row>
    <row r="26" spans="2:20" hidden="1" x14ac:dyDescent="0.25">
      <c r="B26" t="s">
        <v>201</v>
      </c>
      <c r="C26" s="133" t="s">
        <v>232</v>
      </c>
      <c r="D26" s="130">
        <f t="shared" si="0"/>
        <v>5</v>
      </c>
      <c r="E26" s="131">
        <f t="shared" si="1"/>
        <v>0.99</v>
      </c>
      <c r="F26" s="132">
        <f t="shared" si="2"/>
        <v>1</v>
      </c>
      <c r="P26" t="s">
        <v>233</v>
      </c>
      <c r="Q26" t="s">
        <v>234</v>
      </c>
      <c r="T26" s="128"/>
    </row>
    <row r="27" spans="2:20" hidden="1" x14ac:dyDescent="0.25">
      <c r="B27" t="s">
        <v>201</v>
      </c>
      <c r="C27" s="133" t="s">
        <v>235</v>
      </c>
      <c r="D27" s="130">
        <f t="shared" si="0"/>
        <v>5</v>
      </c>
      <c r="E27" s="131">
        <f t="shared" si="1"/>
        <v>0.96</v>
      </c>
      <c r="F27" s="132">
        <f t="shared" si="2"/>
        <v>1</v>
      </c>
      <c r="P27" t="s">
        <v>236</v>
      </c>
      <c r="Q27" t="s">
        <v>237</v>
      </c>
    </row>
    <row r="28" spans="2:20" hidden="1" x14ac:dyDescent="0.25">
      <c r="B28" t="s">
        <v>201</v>
      </c>
      <c r="C28" s="133" t="s">
        <v>238</v>
      </c>
      <c r="D28" s="130">
        <f t="shared" si="0"/>
        <v>5</v>
      </c>
      <c r="E28" s="131">
        <f t="shared" si="1"/>
        <v>0.97</v>
      </c>
      <c r="F28" s="132">
        <f t="shared" si="2"/>
        <v>1</v>
      </c>
      <c r="P28" t="s">
        <v>239</v>
      </c>
      <c r="Q28" t="s">
        <v>240</v>
      </c>
    </row>
    <row r="29" spans="2:20" hidden="1" x14ac:dyDescent="0.25">
      <c r="B29" t="s">
        <v>201</v>
      </c>
      <c r="C29" s="133" t="s">
        <v>241</v>
      </c>
      <c r="D29" s="130">
        <f t="shared" si="0"/>
        <v>5</v>
      </c>
      <c r="E29" s="131">
        <f t="shared" si="1"/>
        <v>0.92</v>
      </c>
      <c r="F29" s="132">
        <f t="shared" si="2"/>
        <v>1</v>
      </c>
      <c r="P29" t="s">
        <v>242</v>
      </c>
      <c r="Q29" t="s">
        <v>243</v>
      </c>
    </row>
    <row r="30" spans="2:20" hidden="1" x14ac:dyDescent="0.25">
      <c r="B30" t="s">
        <v>201</v>
      </c>
      <c r="C30" s="133" t="s">
        <v>244</v>
      </c>
      <c r="D30" s="130">
        <f t="shared" si="0"/>
        <v>5</v>
      </c>
      <c r="E30" s="131">
        <f t="shared" si="1"/>
        <v>0.85</v>
      </c>
      <c r="F30" s="132">
        <f t="shared" si="2"/>
        <v>1</v>
      </c>
      <c r="P30" t="s">
        <v>245</v>
      </c>
      <c r="Q30" t="s">
        <v>246</v>
      </c>
    </row>
    <row r="31" spans="2:20" hidden="1" x14ac:dyDescent="0.25">
      <c r="B31" t="s">
        <v>201</v>
      </c>
      <c r="C31" s="133" t="s">
        <v>247</v>
      </c>
      <c r="D31" s="130">
        <f t="shared" si="0"/>
        <v>5</v>
      </c>
      <c r="E31" s="131">
        <f t="shared" si="1"/>
        <v>0.88</v>
      </c>
      <c r="F31" s="132">
        <f t="shared" si="2"/>
        <v>1</v>
      </c>
      <c r="P31" t="s">
        <v>248</v>
      </c>
      <c r="Q31" t="s">
        <v>249</v>
      </c>
    </row>
    <row r="32" spans="2:20" hidden="1" x14ac:dyDescent="0.25">
      <c r="B32" t="s">
        <v>201</v>
      </c>
      <c r="C32" s="133" t="s">
        <v>250</v>
      </c>
      <c r="D32" s="130">
        <f t="shared" si="0"/>
        <v>5</v>
      </c>
      <c r="E32" s="131">
        <f t="shared" si="1"/>
        <v>0.79</v>
      </c>
      <c r="F32" s="132">
        <f t="shared" si="2"/>
        <v>1</v>
      </c>
      <c r="P32" t="s">
        <v>251</v>
      </c>
      <c r="Q32" t="s">
        <v>252</v>
      </c>
    </row>
    <row r="33" spans="2:20" hidden="1" x14ac:dyDescent="0.25">
      <c r="B33" t="s">
        <v>201</v>
      </c>
      <c r="C33" s="133" t="s">
        <v>253</v>
      </c>
      <c r="D33" s="130">
        <f t="shared" si="0"/>
        <v>5</v>
      </c>
      <c r="E33" s="131">
        <f t="shared" si="1"/>
        <v>0.7</v>
      </c>
      <c r="F33" s="132">
        <f t="shared" si="2"/>
        <v>1</v>
      </c>
      <c r="P33" t="s">
        <v>254</v>
      </c>
      <c r="Q33" t="s">
        <v>255</v>
      </c>
    </row>
    <row r="34" spans="2:20" hidden="1" x14ac:dyDescent="0.25">
      <c r="B34" t="s">
        <v>201</v>
      </c>
      <c r="C34" s="133" t="s">
        <v>256</v>
      </c>
      <c r="D34" s="130">
        <f t="shared" si="0"/>
        <v>6</v>
      </c>
      <c r="E34" s="131">
        <f t="shared" si="1"/>
        <v>0.88</v>
      </c>
      <c r="F34" s="132">
        <f t="shared" si="2"/>
        <v>1</v>
      </c>
      <c r="P34" t="s">
        <v>257</v>
      </c>
      <c r="Q34" t="s">
        <v>258</v>
      </c>
    </row>
    <row r="35" spans="2:20" hidden="1" x14ac:dyDescent="0.25">
      <c r="B35" t="s">
        <v>201</v>
      </c>
      <c r="C35" s="133" t="s">
        <v>259</v>
      </c>
      <c r="D35" s="130">
        <f t="shared" si="0"/>
        <v>0</v>
      </c>
      <c r="E35" s="131">
        <f t="shared" si="1"/>
        <v>0</v>
      </c>
      <c r="F35" s="132">
        <f t="shared" si="2"/>
        <v>0</v>
      </c>
      <c r="P35" t="s">
        <v>260</v>
      </c>
      <c r="Q35" t="s">
        <v>261</v>
      </c>
    </row>
    <row r="36" spans="2:20" hidden="1" x14ac:dyDescent="0.25">
      <c r="C36" s="133"/>
      <c r="D36" s="130">
        <f t="shared" si="0"/>
        <v>0</v>
      </c>
      <c r="E36" s="131">
        <f t="shared" si="1"/>
        <v>0</v>
      </c>
      <c r="F36" s="132">
        <f t="shared" si="2"/>
        <v>0</v>
      </c>
      <c r="P36" t="s">
        <v>262</v>
      </c>
      <c r="Q36" t="s">
        <v>263</v>
      </c>
    </row>
    <row r="37" spans="2:20" hidden="1" x14ac:dyDescent="0.25">
      <c r="C37" s="133"/>
      <c r="D37" s="130">
        <f t="shared" si="0"/>
        <v>0</v>
      </c>
      <c r="E37" s="131">
        <f t="shared" si="1"/>
        <v>0</v>
      </c>
      <c r="F37" s="132">
        <f t="shared" si="2"/>
        <v>0</v>
      </c>
      <c r="P37" t="s">
        <v>264</v>
      </c>
      <c r="Q37" t="s">
        <v>265</v>
      </c>
    </row>
    <row r="38" spans="2:20" hidden="1" x14ac:dyDescent="0.25">
      <c r="C38" s="133"/>
      <c r="D38" s="130">
        <f t="shared" si="0"/>
        <v>0</v>
      </c>
      <c r="E38" s="131">
        <f t="shared" si="1"/>
        <v>0</v>
      </c>
      <c r="F38" s="132">
        <f t="shared" si="2"/>
        <v>0</v>
      </c>
      <c r="P38" t="s">
        <v>266</v>
      </c>
      <c r="Q38" t="s">
        <v>267</v>
      </c>
      <c r="R38">
        <v>2</v>
      </c>
      <c r="S38">
        <v>0.93</v>
      </c>
      <c r="T38">
        <v>0</v>
      </c>
    </row>
    <row r="39" spans="2:20" hidden="1" x14ac:dyDescent="0.25">
      <c r="C39" s="133"/>
      <c r="D39" s="130">
        <f t="shared" si="0"/>
        <v>0</v>
      </c>
      <c r="E39" s="131">
        <f t="shared" si="1"/>
        <v>0</v>
      </c>
      <c r="F39" s="132">
        <f t="shared" si="2"/>
        <v>0</v>
      </c>
      <c r="P39" t="s">
        <v>268</v>
      </c>
      <c r="Q39" t="s">
        <v>269</v>
      </c>
      <c r="R39">
        <v>2</v>
      </c>
      <c r="S39">
        <v>0.9</v>
      </c>
      <c r="T39" s="128">
        <v>0</v>
      </c>
    </row>
    <row r="40" spans="2:20" hidden="1" x14ac:dyDescent="0.25">
      <c r="C40" s="133"/>
      <c r="D40" s="130">
        <f t="shared" si="0"/>
        <v>0</v>
      </c>
      <c r="E40" s="131">
        <f t="shared" si="1"/>
        <v>0</v>
      </c>
      <c r="F40" s="132">
        <f t="shared" si="2"/>
        <v>0</v>
      </c>
      <c r="P40" t="s">
        <v>270</v>
      </c>
      <c r="Q40" t="s">
        <v>271</v>
      </c>
      <c r="R40">
        <v>2</v>
      </c>
      <c r="S40">
        <v>1</v>
      </c>
      <c r="T40">
        <v>0</v>
      </c>
    </row>
    <row r="41" spans="2:20" ht="15.75" hidden="1" thickBot="1" x14ac:dyDescent="0.3">
      <c r="C41" s="134"/>
      <c r="D41" s="130">
        <f t="shared" si="0"/>
        <v>0</v>
      </c>
      <c r="E41" s="131">
        <f t="shared" si="1"/>
        <v>0</v>
      </c>
      <c r="F41" s="132">
        <f t="shared" si="2"/>
        <v>0</v>
      </c>
      <c r="P41" t="s">
        <v>272</v>
      </c>
      <c r="Q41" t="s">
        <v>273</v>
      </c>
    </row>
    <row r="42" spans="2:20" x14ac:dyDescent="0.25">
      <c r="B42" t="s">
        <v>101</v>
      </c>
      <c r="C42" s="133"/>
      <c r="D42" s="135">
        <f>SUBTOTAL(109,Table18[Evaluations])</f>
        <v>44</v>
      </c>
      <c r="E42" s="136">
        <f>SUBTOTAL(101,Table18[Average Score])</f>
        <v>0.58153846153846156</v>
      </c>
      <c r="F42" s="137">
        <f>SUBTOTAL(101,Table18[Average Critical Score])</f>
        <v>0.608058612530048</v>
      </c>
      <c r="P42" t="s">
        <v>274</v>
      </c>
      <c r="Q42" t="s">
        <v>275</v>
      </c>
      <c r="R42">
        <v>2</v>
      </c>
      <c r="S42">
        <v>0.89</v>
      </c>
      <c r="T42">
        <v>0</v>
      </c>
    </row>
    <row r="43" spans="2:20" x14ac:dyDescent="0.25">
      <c r="P43" t="s">
        <v>276</v>
      </c>
      <c r="Q43" t="s">
        <v>277</v>
      </c>
    </row>
    <row r="44" spans="2:20" x14ac:dyDescent="0.25">
      <c r="P44" t="s">
        <v>278</v>
      </c>
      <c r="Q44" t="s">
        <v>279</v>
      </c>
      <c r="T44" s="128"/>
    </row>
    <row r="45" spans="2:20" x14ac:dyDescent="0.25">
      <c r="P45" t="s">
        <v>280</v>
      </c>
      <c r="Q45" t="s">
        <v>281</v>
      </c>
    </row>
    <row r="46" spans="2:20" x14ac:dyDescent="0.25">
      <c r="P46" t="s">
        <v>282</v>
      </c>
      <c r="Q46" t="s">
        <v>283</v>
      </c>
    </row>
    <row r="47" spans="2:20" x14ac:dyDescent="0.25">
      <c r="P47" t="s">
        <v>284</v>
      </c>
      <c r="Q47" t="s">
        <v>285</v>
      </c>
    </row>
    <row r="48" spans="2:20" x14ac:dyDescent="0.25">
      <c r="P48" t="s">
        <v>286</v>
      </c>
      <c r="Q48" t="s">
        <v>287</v>
      </c>
      <c r="T48" s="128"/>
    </row>
    <row r="49" spans="16:20" x14ac:dyDescent="0.25">
      <c r="P49" t="s">
        <v>288</v>
      </c>
      <c r="Q49" t="s">
        <v>289</v>
      </c>
      <c r="R49">
        <v>2</v>
      </c>
      <c r="S49">
        <v>0.48</v>
      </c>
      <c r="T49">
        <v>0</v>
      </c>
    </row>
    <row r="50" spans="16:20" x14ac:dyDescent="0.25">
      <c r="P50" t="s">
        <v>290</v>
      </c>
      <c r="Q50" t="s">
        <v>291</v>
      </c>
    </row>
    <row r="51" spans="16:20" x14ac:dyDescent="0.25">
      <c r="P51" t="s">
        <v>292</v>
      </c>
      <c r="Q51" t="s">
        <v>293</v>
      </c>
    </row>
    <row r="52" spans="16:20" x14ac:dyDescent="0.25">
      <c r="P52" t="s">
        <v>294</v>
      </c>
      <c r="Q52" t="s">
        <v>295</v>
      </c>
    </row>
    <row r="53" spans="16:20" x14ac:dyDescent="0.25">
      <c r="P53" t="s">
        <v>296</v>
      </c>
      <c r="Q53" t="s">
        <v>297</v>
      </c>
    </row>
    <row r="54" spans="16:20" x14ac:dyDescent="0.25">
      <c r="P54" t="s">
        <v>298</v>
      </c>
      <c r="Q54" t="s">
        <v>299</v>
      </c>
    </row>
    <row r="55" spans="16:20" x14ac:dyDescent="0.25">
      <c r="P55" t="s">
        <v>300</v>
      </c>
      <c r="Q55" t="s">
        <v>301</v>
      </c>
      <c r="T55" s="128"/>
    </row>
    <row r="56" spans="16:20" x14ac:dyDescent="0.25">
      <c r="P56" t="s">
        <v>302</v>
      </c>
      <c r="Q56" t="s">
        <v>303</v>
      </c>
    </row>
    <row r="57" spans="16:20" x14ac:dyDescent="0.25">
      <c r="P57" t="s">
        <v>304</v>
      </c>
      <c r="Q57" t="s">
        <v>305</v>
      </c>
    </row>
    <row r="58" spans="16:20" x14ac:dyDescent="0.25">
      <c r="P58" t="s">
        <v>306</v>
      </c>
      <c r="Q58" t="s">
        <v>307</v>
      </c>
      <c r="R58">
        <v>2</v>
      </c>
      <c r="S58">
        <v>0.89</v>
      </c>
      <c r="T58">
        <v>0</v>
      </c>
    </row>
    <row r="59" spans="16:20" x14ac:dyDescent="0.25">
      <c r="P59" t="s">
        <v>308</v>
      </c>
      <c r="Q59" t="s">
        <v>309</v>
      </c>
    </row>
    <row r="60" spans="16:20" x14ac:dyDescent="0.25">
      <c r="P60" t="s">
        <v>310</v>
      </c>
      <c r="Q60" t="s">
        <v>311</v>
      </c>
    </row>
    <row r="61" spans="16:20" x14ac:dyDescent="0.25">
      <c r="P61" t="s">
        <v>312</v>
      </c>
      <c r="Q61" t="s">
        <v>313</v>
      </c>
      <c r="R61">
        <v>2</v>
      </c>
      <c r="S61">
        <v>0.77</v>
      </c>
      <c r="T61">
        <v>0</v>
      </c>
    </row>
    <row r="62" spans="16:20" x14ac:dyDescent="0.25">
      <c r="P62" t="s">
        <v>314</v>
      </c>
      <c r="Q62" t="s">
        <v>315</v>
      </c>
      <c r="R62">
        <v>2</v>
      </c>
      <c r="S62">
        <v>0.88</v>
      </c>
      <c r="T62">
        <v>0</v>
      </c>
    </row>
    <row r="63" spans="16:20" x14ac:dyDescent="0.25">
      <c r="P63" t="s">
        <v>316</v>
      </c>
      <c r="Q63" t="s">
        <v>317</v>
      </c>
    </row>
    <row r="64" spans="16:20" x14ac:dyDescent="0.25">
      <c r="P64" t="s">
        <v>318</v>
      </c>
      <c r="Q64" t="s">
        <v>319</v>
      </c>
    </row>
    <row r="65" spans="16:20" x14ac:dyDescent="0.25">
      <c r="P65" t="s">
        <v>320</v>
      </c>
      <c r="Q65" t="s">
        <v>321</v>
      </c>
      <c r="R65">
        <v>2</v>
      </c>
      <c r="S65">
        <v>0.94</v>
      </c>
      <c r="T65">
        <v>0</v>
      </c>
    </row>
    <row r="66" spans="16:20" x14ac:dyDescent="0.25">
      <c r="P66" t="s">
        <v>74</v>
      </c>
      <c r="Q66" t="s">
        <v>322</v>
      </c>
    </row>
    <row r="67" spans="16:20" x14ac:dyDescent="0.25">
      <c r="P67" t="s">
        <v>323</v>
      </c>
      <c r="Q67" t="s">
        <v>324</v>
      </c>
    </row>
    <row r="68" spans="16:20" x14ac:dyDescent="0.25">
      <c r="P68" t="s">
        <v>325</v>
      </c>
      <c r="Q68" t="s">
        <v>326</v>
      </c>
    </row>
    <row r="69" spans="16:20" x14ac:dyDescent="0.25">
      <c r="P69" t="s">
        <v>327</v>
      </c>
      <c r="Q69" t="s">
        <v>328</v>
      </c>
    </row>
    <row r="70" spans="16:20" x14ac:dyDescent="0.25">
      <c r="P70" t="s">
        <v>329</v>
      </c>
      <c r="Q70" t="s">
        <v>330</v>
      </c>
    </row>
    <row r="71" spans="16:20" x14ac:dyDescent="0.25">
      <c r="P71" t="s">
        <v>331</v>
      </c>
      <c r="Q71" t="s">
        <v>332</v>
      </c>
    </row>
    <row r="72" spans="16:20" x14ac:dyDescent="0.25">
      <c r="P72" t="s">
        <v>333</v>
      </c>
      <c r="Q72" t="s">
        <v>334</v>
      </c>
      <c r="R72">
        <v>2</v>
      </c>
      <c r="S72">
        <v>0.33</v>
      </c>
      <c r="T72">
        <v>0</v>
      </c>
    </row>
    <row r="73" spans="16:20" x14ac:dyDescent="0.25">
      <c r="P73" t="s">
        <v>335</v>
      </c>
      <c r="Q73" t="s">
        <v>336</v>
      </c>
      <c r="R73">
        <v>2</v>
      </c>
      <c r="S73">
        <v>0</v>
      </c>
      <c r="T73">
        <v>0</v>
      </c>
    </row>
    <row r="74" spans="16:20" x14ac:dyDescent="0.25">
      <c r="P74" t="s">
        <v>337</v>
      </c>
      <c r="Q74" t="s">
        <v>338</v>
      </c>
    </row>
    <row r="75" spans="16:20" x14ac:dyDescent="0.25">
      <c r="P75" t="s">
        <v>339</v>
      </c>
      <c r="Q75" t="s">
        <v>340</v>
      </c>
    </row>
    <row r="76" spans="16:20" x14ac:dyDescent="0.25">
      <c r="P76" t="s">
        <v>341</v>
      </c>
      <c r="Q76" t="s">
        <v>342</v>
      </c>
      <c r="R76">
        <v>14</v>
      </c>
      <c r="S76">
        <v>0.83</v>
      </c>
      <c r="T76">
        <v>0</v>
      </c>
    </row>
    <row r="77" spans="16:20" x14ac:dyDescent="0.25">
      <c r="P77" t="s">
        <v>343</v>
      </c>
      <c r="Q77" t="s">
        <v>344</v>
      </c>
    </row>
    <row r="78" spans="16:20" x14ac:dyDescent="0.25">
      <c r="P78" t="s">
        <v>345</v>
      </c>
      <c r="Q78" t="s">
        <v>346</v>
      </c>
    </row>
    <row r="79" spans="16:20" x14ac:dyDescent="0.25">
      <c r="P79" t="s">
        <v>347</v>
      </c>
      <c r="Q79" t="s">
        <v>348</v>
      </c>
    </row>
    <row r="80" spans="16:20" x14ac:dyDescent="0.25">
      <c r="P80" t="s">
        <v>349</v>
      </c>
      <c r="Q80" t="s">
        <v>350</v>
      </c>
      <c r="R80">
        <v>1</v>
      </c>
      <c r="S80">
        <v>0.62</v>
      </c>
      <c r="T80">
        <v>0</v>
      </c>
    </row>
    <row r="81" spans="16:20" x14ac:dyDescent="0.25">
      <c r="P81" t="s">
        <v>351</v>
      </c>
      <c r="Q81" t="s">
        <v>352</v>
      </c>
      <c r="R81">
        <v>6</v>
      </c>
      <c r="S81">
        <v>0.92</v>
      </c>
      <c r="T81" s="128">
        <v>0</v>
      </c>
    </row>
    <row r="82" spans="16:20" x14ac:dyDescent="0.25">
      <c r="P82" t="s">
        <v>353</v>
      </c>
      <c r="Q82" t="s">
        <v>354</v>
      </c>
      <c r="T82" s="128"/>
    </row>
    <row r="83" spans="16:20" x14ac:dyDescent="0.25">
      <c r="P83" t="s">
        <v>355</v>
      </c>
      <c r="Q83" t="s">
        <v>356</v>
      </c>
      <c r="T83" s="128"/>
    </row>
    <row r="84" spans="16:20" x14ac:dyDescent="0.25">
      <c r="P84" t="s">
        <v>357</v>
      </c>
      <c r="Q84" t="s">
        <v>358</v>
      </c>
    </row>
    <row r="85" spans="16:20" x14ac:dyDescent="0.25">
      <c r="P85" t="s">
        <v>359</v>
      </c>
      <c r="Q85" t="s">
        <v>360</v>
      </c>
    </row>
    <row r="86" spans="16:20" x14ac:dyDescent="0.25">
      <c r="P86" t="s">
        <v>361</v>
      </c>
      <c r="Q86" t="s">
        <v>362</v>
      </c>
    </row>
    <row r="87" spans="16:20" x14ac:dyDescent="0.25">
      <c r="P87" t="s">
        <v>363</v>
      </c>
      <c r="Q87" t="s">
        <v>364</v>
      </c>
      <c r="R87">
        <v>8</v>
      </c>
      <c r="S87">
        <v>0.77</v>
      </c>
      <c r="T87">
        <v>0</v>
      </c>
    </row>
    <row r="88" spans="16:20" x14ac:dyDescent="0.25">
      <c r="P88" t="s">
        <v>365</v>
      </c>
      <c r="Q88" t="s">
        <v>366</v>
      </c>
    </row>
    <row r="89" spans="16:20" x14ac:dyDescent="0.25">
      <c r="P89" t="s">
        <v>367</v>
      </c>
      <c r="Q89" t="s">
        <v>368</v>
      </c>
    </row>
    <row r="90" spans="16:20" x14ac:dyDescent="0.25">
      <c r="P90" t="s">
        <v>369</v>
      </c>
      <c r="Q90" t="s">
        <v>370</v>
      </c>
    </row>
    <row r="91" spans="16:20" x14ac:dyDescent="0.25">
      <c r="P91" t="s">
        <v>371</v>
      </c>
      <c r="Q91" t="s">
        <v>372</v>
      </c>
    </row>
    <row r="92" spans="16:20" x14ac:dyDescent="0.25">
      <c r="P92" t="s">
        <v>373</v>
      </c>
      <c r="Q92" t="s">
        <v>374</v>
      </c>
    </row>
    <row r="93" spans="16:20" x14ac:dyDescent="0.25">
      <c r="P93" t="s">
        <v>76</v>
      </c>
      <c r="Q93" t="s">
        <v>375</v>
      </c>
    </row>
    <row r="94" spans="16:20" x14ac:dyDescent="0.25">
      <c r="P94" t="s">
        <v>376</v>
      </c>
      <c r="Q94" t="s">
        <v>377</v>
      </c>
    </row>
    <row r="95" spans="16:20" x14ac:dyDescent="0.25">
      <c r="P95" t="s">
        <v>378</v>
      </c>
      <c r="Q95" t="s">
        <v>379</v>
      </c>
    </row>
    <row r="96" spans="16:20" x14ac:dyDescent="0.25">
      <c r="P96" t="s">
        <v>380</v>
      </c>
      <c r="Q96" t="s">
        <v>381</v>
      </c>
      <c r="R96">
        <v>1</v>
      </c>
      <c r="S96">
        <v>0.79</v>
      </c>
      <c r="T96">
        <v>0</v>
      </c>
    </row>
    <row r="97" spans="16:20" x14ac:dyDescent="0.25">
      <c r="P97" t="s">
        <v>382</v>
      </c>
      <c r="Q97" t="s">
        <v>383</v>
      </c>
    </row>
    <row r="98" spans="16:20" x14ac:dyDescent="0.25">
      <c r="P98" t="s">
        <v>384</v>
      </c>
      <c r="Q98" t="s">
        <v>385</v>
      </c>
    </row>
    <row r="99" spans="16:20" x14ac:dyDescent="0.25">
      <c r="P99" t="s">
        <v>386</v>
      </c>
      <c r="Q99" t="s">
        <v>387</v>
      </c>
    </row>
    <row r="100" spans="16:20" x14ac:dyDescent="0.25">
      <c r="P100" t="s">
        <v>388</v>
      </c>
      <c r="Q100" t="s">
        <v>389</v>
      </c>
    </row>
    <row r="101" spans="16:20" x14ac:dyDescent="0.25">
      <c r="P101" t="s">
        <v>390</v>
      </c>
      <c r="Q101" t="s">
        <v>391</v>
      </c>
    </row>
    <row r="102" spans="16:20" x14ac:dyDescent="0.25">
      <c r="P102" t="s">
        <v>392</v>
      </c>
      <c r="Q102" t="s">
        <v>393</v>
      </c>
    </row>
    <row r="103" spans="16:20" x14ac:dyDescent="0.25">
      <c r="P103" t="s">
        <v>394</v>
      </c>
      <c r="Q103" t="s">
        <v>395</v>
      </c>
    </row>
    <row r="104" spans="16:20" x14ac:dyDescent="0.25">
      <c r="P104" t="s">
        <v>396</v>
      </c>
      <c r="Q104" t="s">
        <v>397</v>
      </c>
      <c r="R104">
        <v>3</v>
      </c>
      <c r="S104">
        <v>0.78</v>
      </c>
      <c r="T104">
        <v>0</v>
      </c>
    </row>
    <row r="105" spans="16:20" x14ac:dyDescent="0.25">
      <c r="P105" t="s">
        <v>398</v>
      </c>
      <c r="Q105" t="s">
        <v>399</v>
      </c>
    </row>
    <row r="106" spans="16:20" x14ac:dyDescent="0.25">
      <c r="P106" t="s">
        <v>400</v>
      </c>
      <c r="Q106" t="s">
        <v>401</v>
      </c>
    </row>
    <row r="107" spans="16:20" x14ac:dyDescent="0.25">
      <c r="P107" t="s">
        <v>402</v>
      </c>
      <c r="Q107" t="s">
        <v>403</v>
      </c>
    </row>
    <row r="108" spans="16:20" x14ac:dyDescent="0.25">
      <c r="P108" t="s">
        <v>404</v>
      </c>
      <c r="Q108" t="s">
        <v>405</v>
      </c>
      <c r="T108" s="128"/>
    </row>
    <row r="109" spans="16:20" x14ac:dyDescent="0.25">
      <c r="P109" t="s">
        <v>406</v>
      </c>
      <c r="Q109" t="s">
        <v>407</v>
      </c>
    </row>
    <row r="110" spans="16:20" x14ac:dyDescent="0.25">
      <c r="P110" t="s">
        <v>408</v>
      </c>
      <c r="Q110" t="s">
        <v>409</v>
      </c>
      <c r="T110" s="128"/>
    </row>
    <row r="111" spans="16:20" x14ac:dyDescent="0.25">
      <c r="P111" t="s">
        <v>410</v>
      </c>
      <c r="Q111" t="s">
        <v>411</v>
      </c>
      <c r="T111" s="128"/>
    </row>
    <row r="112" spans="16:20" x14ac:dyDescent="0.25">
      <c r="P112" t="s">
        <v>412</v>
      </c>
      <c r="Q112" t="s">
        <v>413</v>
      </c>
    </row>
    <row r="113" spans="16:20" x14ac:dyDescent="0.25">
      <c r="P113" t="s">
        <v>414</v>
      </c>
      <c r="Q113" t="s">
        <v>415</v>
      </c>
      <c r="R113">
        <v>1</v>
      </c>
      <c r="S113">
        <v>1</v>
      </c>
      <c r="T113">
        <v>1</v>
      </c>
    </row>
    <row r="114" spans="16:20" x14ac:dyDescent="0.25">
      <c r="P114" t="s">
        <v>416</v>
      </c>
      <c r="Q114" t="s">
        <v>417</v>
      </c>
    </row>
    <row r="115" spans="16:20" x14ac:dyDescent="0.25">
      <c r="P115" t="s">
        <v>418</v>
      </c>
      <c r="Q115" t="s">
        <v>419</v>
      </c>
    </row>
    <row r="116" spans="16:20" x14ac:dyDescent="0.25">
      <c r="P116" t="s">
        <v>420</v>
      </c>
      <c r="Q116" t="s">
        <v>421</v>
      </c>
      <c r="R116">
        <v>5</v>
      </c>
      <c r="S116">
        <v>0.62</v>
      </c>
      <c r="T116">
        <v>0</v>
      </c>
    </row>
    <row r="117" spans="16:20" x14ac:dyDescent="0.25">
      <c r="P117" t="s">
        <v>422</v>
      </c>
      <c r="Q117" t="s">
        <v>423</v>
      </c>
    </row>
    <row r="118" spans="16:20" x14ac:dyDescent="0.25">
      <c r="P118" t="s">
        <v>424</v>
      </c>
      <c r="Q118" t="s">
        <v>425</v>
      </c>
    </row>
    <row r="119" spans="16:20" x14ac:dyDescent="0.25">
      <c r="P119" t="s">
        <v>426</v>
      </c>
      <c r="Q119" t="s">
        <v>427</v>
      </c>
    </row>
    <row r="120" spans="16:20" x14ac:dyDescent="0.25">
      <c r="P120" t="s">
        <v>428</v>
      </c>
      <c r="Q120" t="s">
        <v>429</v>
      </c>
    </row>
    <row r="121" spans="16:20" x14ac:dyDescent="0.25">
      <c r="P121" t="s">
        <v>430</v>
      </c>
      <c r="Q121" t="s">
        <v>431</v>
      </c>
    </row>
    <row r="122" spans="16:20" x14ac:dyDescent="0.25">
      <c r="P122" t="s">
        <v>432</v>
      </c>
      <c r="Q122" t="s">
        <v>433</v>
      </c>
    </row>
    <row r="123" spans="16:20" x14ac:dyDescent="0.25">
      <c r="P123" t="s">
        <v>434</v>
      </c>
      <c r="Q123" t="s">
        <v>435</v>
      </c>
      <c r="T123" s="128"/>
    </row>
    <row r="124" spans="16:20" x14ac:dyDescent="0.25">
      <c r="P124" t="s">
        <v>436</v>
      </c>
      <c r="Q124" t="s">
        <v>437</v>
      </c>
      <c r="R124">
        <v>1</v>
      </c>
      <c r="S124">
        <v>0.97</v>
      </c>
      <c r="T124">
        <v>0</v>
      </c>
    </row>
    <row r="125" spans="16:20" x14ac:dyDescent="0.25">
      <c r="P125" t="s">
        <v>438</v>
      </c>
      <c r="Q125" t="s">
        <v>439</v>
      </c>
    </row>
    <row r="126" spans="16:20" x14ac:dyDescent="0.25">
      <c r="P126" t="s">
        <v>440</v>
      </c>
      <c r="Q126" t="s">
        <v>441</v>
      </c>
    </row>
    <row r="127" spans="16:20" x14ac:dyDescent="0.25">
      <c r="P127" t="s">
        <v>442</v>
      </c>
      <c r="Q127" t="s">
        <v>443</v>
      </c>
    </row>
    <row r="128" spans="16:20" x14ac:dyDescent="0.25">
      <c r="P128" t="s">
        <v>444</v>
      </c>
      <c r="Q128" t="s">
        <v>445</v>
      </c>
      <c r="T128" s="128"/>
    </row>
    <row r="129" spans="16:20" x14ac:dyDescent="0.25">
      <c r="P129" t="s">
        <v>446</v>
      </c>
      <c r="Q129" t="s">
        <v>447</v>
      </c>
    </row>
    <row r="130" spans="16:20" x14ac:dyDescent="0.25">
      <c r="P130" t="s">
        <v>448</v>
      </c>
      <c r="Q130" t="s">
        <v>449</v>
      </c>
      <c r="R130">
        <v>12</v>
      </c>
      <c r="S130">
        <v>0.89</v>
      </c>
      <c r="T130">
        <v>0</v>
      </c>
    </row>
    <row r="131" spans="16:20" x14ac:dyDescent="0.25">
      <c r="P131" t="s">
        <v>450</v>
      </c>
      <c r="Q131" t="s">
        <v>451</v>
      </c>
      <c r="T131" s="128"/>
    </row>
    <row r="132" spans="16:20" x14ac:dyDescent="0.25">
      <c r="P132" t="s">
        <v>452</v>
      </c>
      <c r="Q132" t="s">
        <v>453</v>
      </c>
      <c r="R132">
        <v>3</v>
      </c>
      <c r="S132">
        <v>0.98</v>
      </c>
      <c r="T132">
        <v>0</v>
      </c>
    </row>
    <row r="133" spans="16:20" x14ac:dyDescent="0.25">
      <c r="P133" t="s">
        <v>454</v>
      </c>
      <c r="Q133" t="s">
        <v>455</v>
      </c>
    </row>
    <row r="134" spans="16:20" x14ac:dyDescent="0.25">
      <c r="P134" t="s">
        <v>456</v>
      </c>
      <c r="Q134" t="s">
        <v>457</v>
      </c>
    </row>
    <row r="135" spans="16:20" x14ac:dyDescent="0.25">
      <c r="P135" t="s">
        <v>458</v>
      </c>
      <c r="Q135" t="s">
        <v>459</v>
      </c>
    </row>
    <row r="136" spans="16:20" x14ac:dyDescent="0.25">
      <c r="P136" t="s">
        <v>460</v>
      </c>
      <c r="Q136" t="s">
        <v>461</v>
      </c>
    </row>
    <row r="137" spans="16:20" x14ac:dyDescent="0.25">
      <c r="P137" t="s">
        <v>462</v>
      </c>
      <c r="Q137" t="s">
        <v>463</v>
      </c>
    </row>
    <row r="138" spans="16:20" x14ac:dyDescent="0.25">
      <c r="P138" t="s">
        <v>464</v>
      </c>
      <c r="Q138" t="s">
        <v>465</v>
      </c>
    </row>
    <row r="139" spans="16:20" x14ac:dyDescent="0.25">
      <c r="P139" t="s">
        <v>466</v>
      </c>
      <c r="Q139" t="s">
        <v>467</v>
      </c>
    </row>
    <row r="140" spans="16:20" x14ac:dyDescent="0.25">
      <c r="P140" t="s">
        <v>468</v>
      </c>
      <c r="Q140" t="s">
        <v>469</v>
      </c>
    </row>
    <row r="141" spans="16:20" x14ac:dyDescent="0.25">
      <c r="P141" t="s">
        <v>470</v>
      </c>
      <c r="Q141" t="s">
        <v>471</v>
      </c>
      <c r="R141">
        <v>3</v>
      </c>
      <c r="S141">
        <v>0.53</v>
      </c>
      <c r="T141">
        <v>0</v>
      </c>
    </row>
    <row r="142" spans="16:20" x14ac:dyDescent="0.25">
      <c r="P142" t="s">
        <v>472</v>
      </c>
      <c r="Q142" t="s">
        <v>473</v>
      </c>
    </row>
    <row r="143" spans="16:20" x14ac:dyDescent="0.25">
      <c r="P143" t="s">
        <v>474</v>
      </c>
      <c r="Q143" t="s">
        <v>475</v>
      </c>
    </row>
    <row r="144" spans="16:20" x14ac:dyDescent="0.25">
      <c r="P144" t="s">
        <v>476</v>
      </c>
      <c r="Q144" t="s">
        <v>477</v>
      </c>
    </row>
    <row r="145" spans="16:20" x14ac:dyDescent="0.25">
      <c r="P145" t="s">
        <v>478</v>
      </c>
      <c r="Q145" t="s">
        <v>479</v>
      </c>
    </row>
    <row r="146" spans="16:20" x14ac:dyDescent="0.25">
      <c r="P146" t="s">
        <v>480</v>
      </c>
      <c r="Q146" t="s">
        <v>481</v>
      </c>
    </row>
    <row r="147" spans="16:20" x14ac:dyDescent="0.25">
      <c r="P147" t="s">
        <v>482</v>
      </c>
      <c r="Q147" t="s">
        <v>483</v>
      </c>
    </row>
    <row r="148" spans="16:20" x14ac:dyDescent="0.25">
      <c r="P148" t="s">
        <v>484</v>
      </c>
      <c r="Q148" t="s">
        <v>485</v>
      </c>
    </row>
    <row r="149" spans="16:20" x14ac:dyDescent="0.25">
      <c r="P149" t="s">
        <v>486</v>
      </c>
      <c r="Q149" t="s">
        <v>487</v>
      </c>
    </row>
    <row r="150" spans="16:20" x14ac:dyDescent="0.25">
      <c r="P150" t="s">
        <v>488</v>
      </c>
      <c r="Q150" t="s">
        <v>489</v>
      </c>
    </row>
    <row r="151" spans="16:20" x14ac:dyDescent="0.25">
      <c r="P151" t="s">
        <v>490</v>
      </c>
      <c r="Q151" t="s">
        <v>491</v>
      </c>
      <c r="T151" s="128"/>
    </row>
    <row r="152" spans="16:20" x14ac:dyDescent="0.25">
      <c r="P152" t="s">
        <v>492</v>
      </c>
      <c r="Q152" t="s">
        <v>493</v>
      </c>
    </row>
    <row r="153" spans="16:20" x14ac:dyDescent="0.25">
      <c r="P153" t="s">
        <v>494</v>
      </c>
      <c r="Q153" t="s">
        <v>495</v>
      </c>
    </row>
    <row r="154" spans="16:20" x14ac:dyDescent="0.25">
      <c r="P154" t="s">
        <v>496</v>
      </c>
      <c r="Q154" t="s">
        <v>497</v>
      </c>
    </row>
    <row r="155" spans="16:20" x14ac:dyDescent="0.25">
      <c r="P155" t="s">
        <v>498</v>
      </c>
      <c r="Q155" t="s">
        <v>499</v>
      </c>
    </row>
    <row r="156" spans="16:20" x14ac:dyDescent="0.25">
      <c r="P156" t="s">
        <v>500</v>
      </c>
      <c r="Q156" t="s">
        <v>501</v>
      </c>
    </row>
    <row r="157" spans="16:20" x14ac:dyDescent="0.25">
      <c r="P157" t="s">
        <v>502</v>
      </c>
      <c r="Q157" t="s">
        <v>503</v>
      </c>
      <c r="T157" s="128"/>
    </row>
    <row r="158" spans="16:20" x14ac:dyDescent="0.25">
      <c r="P158" t="s">
        <v>504</v>
      </c>
      <c r="Q158" t="s">
        <v>505</v>
      </c>
      <c r="R158">
        <v>2</v>
      </c>
      <c r="S158">
        <v>0.97</v>
      </c>
      <c r="T158">
        <v>0</v>
      </c>
    </row>
    <row r="159" spans="16:20" x14ac:dyDescent="0.25">
      <c r="P159" t="s">
        <v>506</v>
      </c>
      <c r="Q159" t="s">
        <v>507</v>
      </c>
    </row>
    <row r="160" spans="16:20" x14ac:dyDescent="0.25">
      <c r="P160" t="s">
        <v>508</v>
      </c>
      <c r="Q160" t="s">
        <v>509</v>
      </c>
    </row>
    <row r="161" spans="16:20" x14ac:dyDescent="0.25">
      <c r="P161" t="s">
        <v>510</v>
      </c>
      <c r="Q161" t="s">
        <v>511</v>
      </c>
    </row>
    <row r="162" spans="16:20" x14ac:dyDescent="0.25">
      <c r="P162" t="s">
        <v>512</v>
      </c>
      <c r="Q162" t="s">
        <v>513</v>
      </c>
    </row>
    <row r="163" spans="16:20" x14ac:dyDescent="0.25">
      <c r="P163" t="s">
        <v>514</v>
      </c>
      <c r="Q163" t="s">
        <v>515</v>
      </c>
      <c r="R163">
        <v>1</v>
      </c>
      <c r="S163">
        <v>0.98</v>
      </c>
      <c r="T163">
        <v>1</v>
      </c>
    </row>
    <row r="164" spans="16:20" x14ac:dyDescent="0.25">
      <c r="P164" t="s">
        <v>516</v>
      </c>
      <c r="Q164" t="s">
        <v>517</v>
      </c>
    </row>
    <row r="165" spans="16:20" x14ac:dyDescent="0.25">
      <c r="P165" t="s">
        <v>518</v>
      </c>
      <c r="Q165" t="s">
        <v>519</v>
      </c>
      <c r="R165">
        <v>3</v>
      </c>
      <c r="S165">
        <v>0.76</v>
      </c>
      <c r="T165">
        <v>0</v>
      </c>
    </row>
    <row r="166" spans="16:20" x14ac:dyDescent="0.25">
      <c r="P166" t="s">
        <v>520</v>
      </c>
      <c r="Q166" t="s">
        <v>521</v>
      </c>
    </row>
    <row r="167" spans="16:20" x14ac:dyDescent="0.25">
      <c r="P167" t="s">
        <v>522</v>
      </c>
      <c r="Q167" t="s">
        <v>523</v>
      </c>
    </row>
    <row r="168" spans="16:20" x14ac:dyDescent="0.25">
      <c r="P168" t="s">
        <v>524</v>
      </c>
      <c r="Q168" t="s">
        <v>525</v>
      </c>
    </row>
    <row r="169" spans="16:20" x14ac:dyDescent="0.25">
      <c r="P169" t="s">
        <v>526</v>
      </c>
      <c r="Q169" t="s">
        <v>527</v>
      </c>
    </row>
    <row r="170" spans="16:20" x14ac:dyDescent="0.25">
      <c r="P170" t="s">
        <v>528</v>
      </c>
      <c r="Q170" t="s">
        <v>529</v>
      </c>
    </row>
    <row r="171" spans="16:20" x14ac:dyDescent="0.25">
      <c r="P171" t="s">
        <v>530</v>
      </c>
      <c r="Q171" t="s">
        <v>531</v>
      </c>
    </row>
    <row r="172" spans="16:20" x14ac:dyDescent="0.25">
      <c r="P172" t="s">
        <v>532</v>
      </c>
      <c r="Q172" t="s">
        <v>533</v>
      </c>
    </row>
    <row r="173" spans="16:20" x14ac:dyDescent="0.25">
      <c r="P173" t="s">
        <v>532</v>
      </c>
      <c r="Q173" t="s">
        <v>534</v>
      </c>
    </row>
    <row r="174" spans="16:20" x14ac:dyDescent="0.25">
      <c r="P174" t="s">
        <v>535</v>
      </c>
      <c r="Q174" t="s">
        <v>536</v>
      </c>
    </row>
    <row r="175" spans="16:20" x14ac:dyDescent="0.25">
      <c r="P175" t="s">
        <v>537</v>
      </c>
      <c r="Q175" t="s">
        <v>538</v>
      </c>
    </row>
    <row r="176" spans="16:20" x14ac:dyDescent="0.25">
      <c r="P176" t="s">
        <v>539</v>
      </c>
      <c r="Q176" t="s">
        <v>540</v>
      </c>
    </row>
    <row r="177" spans="16:20" x14ac:dyDescent="0.25">
      <c r="P177" t="s">
        <v>541</v>
      </c>
      <c r="Q177" t="s">
        <v>542</v>
      </c>
    </row>
    <row r="178" spans="16:20" x14ac:dyDescent="0.25">
      <c r="P178" t="s">
        <v>543</v>
      </c>
      <c r="Q178" t="s">
        <v>544</v>
      </c>
    </row>
    <row r="179" spans="16:20" x14ac:dyDescent="0.25">
      <c r="P179" t="s">
        <v>545</v>
      </c>
      <c r="Q179" t="s">
        <v>546</v>
      </c>
    </row>
    <row r="180" spans="16:20" x14ac:dyDescent="0.25">
      <c r="P180" t="s">
        <v>547</v>
      </c>
      <c r="Q180" t="s">
        <v>548</v>
      </c>
    </row>
    <row r="181" spans="16:20" x14ac:dyDescent="0.25">
      <c r="P181" t="s">
        <v>549</v>
      </c>
      <c r="Q181" t="s">
        <v>550</v>
      </c>
      <c r="T181" s="128"/>
    </row>
    <row r="182" spans="16:20" x14ac:dyDescent="0.25">
      <c r="P182" t="s">
        <v>551</v>
      </c>
      <c r="Q182" t="s">
        <v>552</v>
      </c>
    </row>
    <row r="183" spans="16:20" x14ac:dyDescent="0.25">
      <c r="P183" t="s">
        <v>553</v>
      </c>
      <c r="Q183" t="s">
        <v>554</v>
      </c>
    </row>
    <row r="184" spans="16:20" x14ac:dyDescent="0.25">
      <c r="P184" t="s">
        <v>555</v>
      </c>
      <c r="Q184" t="s">
        <v>556</v>
      </c>
    </row>
    <row r="185" spans="16:20" x14ac:dyDescent="0.25">
      <c r="P185" t="s">
        <v>557</v>
      </c>
      <c r="Q185" t="s">
        <v>558</v>
      </c>
    </row>
    <row r="186" spans="16:20" x14ac:dyDescent="0.25">
      <c r="P186" t="s">
        <v>559</v>
      </c>
      <c r="Q186" t="s">
        <v>560</v>
      </c>
    </row>
    <row r="187" spans="16:20" x14ac:dyDescent="0.25">
      <c r="P187" t="s">
        <v>561</v>
      </c>
      <c r="Q187" t="s">
        <v>562</v>
      </c>
    </row>
    <row r="188" spans="16:20" x14ac:dyDescent="0.25">
      <c r="P188" t="s">
        <v>563</v>
      </c>
      <c r="Q188" t="s">
        <v>564</v>
      </c>
    </row>
    <row r="189" spans="16:20" x14ac:dyDescent="0.25">
      <c r="P189" t="s">
        <v>565</v>
      </c>
      <c r="Q189" t="s">
        <v>566</v>
      </c>
    </row>
    <row r="190" spans="16:20" x14ac:dyDescent="0.25">
      <c r="P190" t="s">
        <v>567</v>
      </c>
      <c r="Q190" t="s">
        <v>568</v>
      </c>
    </row>
    <row r="191" spans="16:20" x14ac:dyDescent="0.25">
      <c r="P191" t="s">
        <v>569</v>
      </c>
      <c r="Q191" t="s">
        <v>570</v>
      </c>
      <c r="R191">
        <v>3</v>
      </c>
      <c r="S191">
        <v>0.77</v>
      </c>
      <c r="T191">
        <v>0</v>
      </c>
    </row>
    <row r="192" spans="16:20" x14ac:dyDescent="0.25">
      <c r="P192" t="s">
        <v>571</v>
      </c>
      <c r="Q192" t="s">
        <v>572</v>
      </c>
    </row>
    <row r="193" spans="16:20" x14ac:dyDescent="0.25">
      <c r="P193" t="s">
        <v>573</v>
      </c>
      <c r="Q193" t="s">
        <v>574</v>
      </c>
    </row>
    <row r="194" spans="16:20" x14ac:dyDescent="0.25">
      <c r="P194" t="s">
        <v>575</v>
      </c>
      <c r="Q194" t="s">
        <v>576</v>
      </c>
      <c r="T194" s="128"/>
    </row>
    <row r="195" spans="16:20" x14ac:dyDescent="0.25">
      <c r="P195" t="s">
        <v>577</v>
      </c>
      <c r="Q195" t="s">
        <v>578</v>
      </c>
    </row>
    <row r="196" spans="16:20" x14ac:dyDescent="0.25">
      <c r="P196" t="s">
        <v>579</v>
      </c>
      <c r="Q196" t="s">
        <v>580</v>
      </c>
      <c r="R196">
        <v>2</v>
      </c>
      <c r="S196">
        <v>0.91</v>
      </c>
      <c r="T196">
        <v>0</v>
      </c>
    </row>
    <row r="197" spans="16:20" x14ac:dyDescent="0.25">
      <c r="P197" t="s">
        <v>581</v>
      </c>
      <c r="Q197" t="s">
        <v>582</v>
      </c>
    </row>
    <row r="198" spans="16:20" x14ac:dyDescent="0.25">
      <c r="P198" t="s">
        <v>583</v>
      </c>
      <c r="Q198" t="s">
        <v>584</v>
      </c>
    </row>
    <row r="199" spans="16:20" x14ac:dyDescent="0.25">
      <c r="P199" t="s">
        <v>585</v>
      </c>
      <c r="Q199" t="s">
        <v>586</v>
      </c>
      <c r="T199" s="128"/>
    </row>
    <row r="200" spans="16:20" x14ac:dyDescent="0.25">
      <c r="P200" t="s">
        <v>587</v>
      </c>
      <c r="Q200" t="s">
        <v>588</v>
      </c>
    </row>
    <row r="201" spans="16:20" x14ac:dyDescent="0.25">
      <c r="P201" t="s">
        <v>202</v>
      </c>
      <c r="Q201" t="s">
        <v>589</v>
      </c>
    </row>
    <row r="202" spans="16:20" x14ac:dyDescent="0.25">
      <c r="P202" t="s">
        <v>590</v>
      </c>
      <c r="Q202" t="s">
        <v>591</v>
      </c>
    </row>
    <row r="203" spans="16:20" x14ac:dyDescent="0.25">
      <c r="P203" t="s">
        <v>592</v>
      </c>
      <c r="Q203" t="s">
        <v>593</v>
      </c>
      <c r="R203">
        <v>2</v>
      </c>
      <c r="S203">
        <v>0.45</v>
      </c>
      <c r="T203">
        <v>0</v>
      </c>
    </row>
    <row r="204" spans="16:20" x14ac:dyDescent="0.25">
      <c r="P204" t="s">
        <v>594</v>
      </c>
      <c r="Q204" t="s">
        <v>595</v>
      </c>
    </row>
    <row r="205" spans="16:20" x14ac:dyDescent="0.25">
      <c r="P205" t="s">
        <v>596</v>
      </c>
      <c r="Q205" t="s">
        <v>597</v>
      </c>
    </row>
    <row r="206" spans="16:20" x14ac:dyDescent="0.25">
      <c r="P206" t="s">
        <v>598</v>
      </c>
      <c r="Q206" t="s">
        <v>599</v>
      </c>
      <c r="R206">
        <v>8</v>
      </c>
      <c r="S206">
        <v>0.9</v>
      </c>
      <c r="T206">
        <v>0</v>
      </c>
    </row>
    <row r="207" spans="16:20" x14ac:dyDescent="0.25">
      <c r="P207" t="s">
        <v>600</v>
      </c>
      <c r="Q207" t="s">
        <v>601</v>
      </c>
      <c r="R207">
        <v>10</v>
      </c>
      <c r="S207">
        <v>0.8</v>
      </c>
      <c r="T207">
        <v>0</v>
      </c>
    </row>
    <row r="208" spans="16:20" x14ac:dyDescent="0.25">
      <c r="P208" t="s">
        <v>602</v>
      </c>
      <c r="Q208" t="s">
        <v>603</v>
      </c>
    </row>
    <row r="209" spans="16:20" x14ac:dyDescent="0.25">
      <c r="P209" t="s">
        <v>604</v>
      </c>
      <c r="Q209" t="s">
        <v>605</v>
      </c>
      <c r="T209" s="128"/>
    </row>
    <row r="210" spans="16:20" x14ac:dyDescent="0.25">
      <c r="P210" t="s">
        <v>606</v>
      </c>
      <c r="Q210" t="s">
        <v>607</v>
      </c>
      <c r="T210" s="128"/>
    </row>
    <row r="211" spans="16:20" x14ac:dyDescent="0.25">
      <c r="P211" t="s">
        <v>608</v>
      </c>
      <c r="Q211" t="s">
        <v>609</v>
      </c>
    </row>
    <row r="212" spans="16:20" x14ac:dyDescent="0.25">
      <c r="P212" t="s">
        <v>610</v>
      </c>
      <c r="Q212" t="s">
        <v>611</v>
      </c>
      <c r="R212">
        <v>5</v>
      </c>
      <c r="S212">
        <v>0.68</v>
      </c>
      <c r="T212">
        <v>0</v>
      </c>
    </row>
    <row r="213" spans="16:20" x14ac:dyDescent="0.25">
      <c r="P213" t="s">
        <v>612</v>
      </c>
      <c r="Q213" t="s">
        <v>613</v>
      </c>
    </row>
    <row r="214" spans="16:20" x14ac:dyDescent="0.25">
      <c r="P214" t="s">
        <v>614</v>
      </c>
      <c r="Q214" t="s">
        <v>615</v>
      </c>
    </row>
    <row r="215" spans="16:20" x14ac:dyDescent="0.25">
      <c r="P215" t="s">
        <v>616</v>
      </c>
      <c r="Q215" t="s">
        <v>617</v>
      </c>
    </row>
    <row r="216" spans="16:20" x14ac:dyDescent="0.25">
      <c r="P216" t="s">
        <v>618</v>
      </c>
      <c r="Q216" t="s">
        <v>619</v>
      </c>
      <c r="R216">
        <v>2</v>
      </c>
      <c r="S216">
        <v>0.69</v>
      </c>
      <c r="T216">
        <v>0</v>
      </c>
    </row>
    <row r="217" spans="16:20" x14ac:dyDescent="0.25">
      <c r="P217" t="s">
        <v>620</v>
      </c>
      <c r="Q217" t="s">
        <v>621</v>
      </c>
    </row>
    <row r="218" spans="16:20" x14ac:dyDescent="0.25">
      <c r="P218" t="s">
        <v>622</v>
      </c>
      <c r="Q218" t="s">
        <v>623</v>
      </c>
    </row>
    <row r="219" spans="16:20" x14ac:dyDescent="0.25">
      <c r="P219" t="s">
        <v>624</v>
      </c>
      <c r="Q219" t="s">
        <v>625</v>
      </c>
      <c r="R219">
        <v>1</v>
      </c>
      <c r="S219">
        <v>0.91</v>
      </c>
      <c r="T219">
        <v>0</v>
      </c>
    </row>
    <row r="220" spans="16:20" x14ac:dyDescent="0.25">
      <c r="P220" t="s">
        <v>626</v>
      </c>
      <c r="Q220" t="s">
        <v>627</v>
      </c>
    </row>
    <row r="221" spans="16:20" x14ac:dyDescent="0.25">
      <c r="P221" t="s">
        <v>628</v>
      </c>
      <c r="Q221" t="s">
        <v>629</v>
      </c>
    </row>
    <row r="222" spans="16:20" x14ac:dyDescent="0.25">
      <c r="P222" t="s">
        <v>630</v>
      </c>
      <c r="Q222" t="s">
        <v>631</v>
      </c>
    </row>
    <row r="223" spans="16:20" x14ac:dyDescent="0.25">
      <c r="P223" t="s">
        <v>632</v>
      </c>
      <c r="Q223" t="s">
        <v>633</v>
      </c>
    </row>
    <row r="224" spans="16:20" x14ac:dyDescent="0.25">
      <c r="P224" t="s">
        <v>634</v>
      </c>
      <c r="Q224" t="s">
        <v>635</v>
      </c>
      <c r="R224">
        <v>5</v>
      </c>
      <c r="S224">
        <v>0.91</v>
      </c>
      <c r="T224">
        <v>0.80952384948730405</v>
      </c>
    </row>
    <row r="225" spans="16:20" x14ac:dyDescent="0.25">
      <c r="P225" t="s">
        <v>205</v>
      </c>
      <c r="Q225" t="s">
        <v>636</v>
      </c>
    </row>
    <row r="226" spans="16:20" x14ac:dyDescent="0.25">
      <c r="P226" t="s">
        <v>637</v>
      </c>
      <c r="Q226" t="s">
        <v>638</v>
      </c>
    </row>
    <row r="227" spans="16:20" x14ac:dyDescent="0.25">
      <c r="P227" t="s">
        <v>639</v>
      </c>
      <c r="Q227" t="s">
        <v>640</v>
      </c>
      <c r="R227">
        <v>3</v>
      </c>
      <c r="S227">
        <v>0.81</v>
      </c>
      <c r="T227">
        <v>0</v>
      </c>
    </row>
    <row r="228" spans="16:20" x14ac:dyDescent="0.25">
      <c r="P228" t="s">
        <v>641</v>
      </c>
      <c r="Q228" t="s">
        <v>642</v>
      </c>
      <c r="R228">
        <v>8</v>
      </c>
      <c r="S228">
        <v>0.73</v>
      </c>
      <c r="T228">
        <v>0</v>
      </c>
    </row>
    <row r="229" spans="16:20" x14ac:dyDescent="0.25">
      <c r="P229" t="s">
        <v>79</v>
      </c>
      <c r="Q229" t="s">
        <v>643</v>
      </c>
    </row>
    <row r="230" spans="16:20" x14ac:dyDescent="0.25">
      <c r="P230" t="s">
        <v>644</v>
      </c>
      <c r="Q230" t="s">
        <v>645</v>
      </c>
    </row>
    <row r="231" spans="16:20" x14ac:dyDescent="0.25">
      <c r="P231" t="s">
        <v>646</v>
      </c>
      <c r="Q231" t="s">
        <v>647</v>
      </c>
    </row>
    <row r="232" spans="16:20" x14ac:dyDescent="0.25">
      <c r="P232" t="s">
        <v>648</v>
      </c>
      <c r="Q232" t="s">
        <v>649</v>
      </c>
    </row>
    <row r="233" spans="16:20" x14ac:dyDescent="0.25">
      <c r="P233" t="s">
        <v>73</v>
      </c>
      <c r="Q233" t="s">
        <v>650</v>
      </c>
    </row>
    <row r="234" spans="16:20" x14ac:dyDescent="0.25">
      <c r="P234" t="s">
        <v>651</v>
      </c>
      <c r="Q234" t="s">
        <v>652</v>
      </c>
    </row>
    <row r="235" spans="16:20" x14ac:dyDescent="0.25">
      <c r="P235" t="s">
        <v>653</v>
      </c>
      <c r="Q235" t="s">
        <v>654</v>
      </c>
      <c r="T235" s="128"/>
    </row>
    <row r="236" spans="16:20" x14ac:dyDescent="0.25">
      <c r="P236" t="s">
        <v>655</v>
      </c>
      <c r="Q236" t="s">
        <v>656</v>
      </c>
    </row>
    <row r="237" spans="16:20" x14ac:dyDescent="0.25">
      <c r="P237" t="s">
        <v>657</v>
      </c>
      <c r="Q237" t="s">
        <v>658</v>
      </c>
    </row>
    <row r="238" spans="16:20" x14ac:dyDescent="0.25">
      <c r="P238" t="s">
        <v>659</v>
      </c>
      <c r="Q238" t="s">
        <v>660</v>
      </c>
      <c r="T238" s="128"/>
    </row>
    <row r="239" spans="16:20" x14ac:dyDescent="0.25">
      <c r="P239" t="s">
        <v>661</v>
      </c>
      <c r="Q239" t="s">
        <v>662</v>
      </c>
    </row>
    <row r="240" spans="16:20" x14ac:dyDescent="0.25">
      <c r="P240" t="s">
        <v>663</v>
      </c>
      <c r="Q240" t="s">
        <v>664</v>
      </c>
      <c r="T240" s="128"/>
    </row>
    <row r="241" spans="16:20" x14ac:dyDescent="0.25">
      <c r="P241" t="s">
        <v>665</v>
      </c>
      <c r="Q241" t="s">
        <v>666</v>
      </c>
    </row>
    <row r="242" spans="16:20" x14ac:dyDescent="0.25">
      <c r="P242" t="s">
        <v>667</v>
      </c>
      <c r="Q242" t="s">
        <v>668</v>
      </c>
      <c r="T242" s="128"/>
    </row>
    <row r="243" spans="16:20" x14ac:dyDescent="0.25">
      <c r="P243" t="s">
        <v>669</v>
      </c>
      <c r="Q243" t="s">
        <v>670</v>
      </c>
    </row>
    <row r="244" spans="16:20" x14ac:dyDescent="0.25">
      <c r="P244" t="s">
        <v>671</v>
      </c>
      <c r="Q244" t="s">
        <v>672</v>
      </c>
    </row>
    <row r="245" spans="16:20" x14ac:dyDescent="0.25">
      <c r="P245" t="s">
        <v>673</v>
      </c>
      <c r="Q245" t="s">
        <v>674</v>
      </c>
    </row>
    <row r="246" spans="16:20" x14ac:dyDescent="0.25">
      <c r="P246" t="s">
        <v>675</v>
      </c>
      <c r="Q246" t="s">
        <v>676</v>
      </c>
      <c r="R246">
        <v>1</v>
      </c>
      <c r="S246">
        <v>0.68</v>
      </c>
      <c r="T246">
        <v>0</v>
      </c>
    </row>
    <row r="247" spans="16:20" x14ac:dyDescent="0.25">
      <c r="P247" t="s">
        <v>677</v>
      </c>
      <c r="Q247" t="s">
        <v>678</v>
      </c>
    </row>
    <row r="248" spans="16:20" x14ac:dyDescent="0.25">
      <c r="P248" t="s">
        <v>679</v>
      </c>
      <c r="Q248" t="s">
        <v>680</v>
      </c>
    </row>
    <row r="249" spans="16:20" x14ac:dyDescent="0.25">
      <c r="P249" t="s">
        <v>681</v>
      </c>
      <c r="Q249" t="s">
        <v>682</v>
      </c>
    </row>
    <row r="250" spans="16:20" x14ac:dyDescent="0.25">
      <c r="P250" t="s">
        <v>683</v>
      </c>
      <c r="Q250" t="s">
        <v>684</v>
      </c>
    </row>
    <row r="251" spans="16:20" x14ac:dyDescent="0.25">
      <c r="P251" t="s">
        <v>86</v>
      </c>
      <c r="Q251" t="s">
        <v>685</v>
      </c>
    </row>
    <row r="252" spans="16:20" x14ac:dyDescent="0.25">
      <c r="P252" t="s">
        <v>686</v>
      </c>
      <c r="Q252" t="s">
        <v>687</v>
      </c>
    </row>
    <row r="253" spans="16:20" x14ac:dyDescent="0.25">
      <c r="P253" t="s">
        <v>688</v>
      </c>
      <c r="Q253" t="s">
        <v>689</v>
      </c>
    </row>
    <row r="254" spans="16:20" x14ac:dyDescent="0.25">
      <c r="P254" t="s">
        <v>690</v>
      </c>
      <c r="Q254" t="s">
        <v>691</v>
      </c>
    </row>
    <row r="255" spans="16:20" x14ac:dyDescent="0.25">
      <c r="P255" t="s">
        <v>692</v>
      </c>
      <c r="Q255" t="s">
        <v>693</v>
      </c>
    </row>
    <row r="256" spans="16:20" x14ac:dyDescent="0.25">
      <c r="P256" t="s">
        <v>694</v>
      </c>
      <c r="Q256" t="s">
        <v>695</v>
      </c>
    </row>
    <row r="257" spans="16:20" x14ac:dyDescent="0.25">
      <c r="P257" t="s">
        <v>696</v>
      </c>
      <c r="Q257" t="s">
        <v>697</v>
      </c>
    </row>
    <row r="258" spans="16:20" x14ac:dyDescent="0.25">
      <c r="P258" t="s">
        <v>698</v>
      </c>
      <c r="Q258" t="s">
        <v>699</v>
      </c>
    </row>
    <row r="259" spans="16:20" x14ac:dyDescent="0.25">
      <c r="P259" t="s">
        <v>700</v>
      </c>
      <c r="Q259" t="s">
        <v>701</v>
      </c>
    </row>
    <row r="260" spans="16:20" x14ac:dyDescent="0.25">
      <c r="P260" t="s">
        <v>702</v>
      </c>
      <c r="Q260" t="s">
        <v>703</v>
      </c>
    </row>
    <row r="261" spans="16:20" x14ac:dyDescent="0.25">
      <c r="P261" t="s">
        <v>704</v>
      </c>
      <c r="Q261" t="s">
        <v>705</v>
      </c>
    </row>
    <row r="262" spans="16:20" x14ac:dyDescent="0.25">
      <c r="P262" t="s">
        <v>706</v>
      </c>
      <c r="Q262" t="s">
        <v>707</v>
      </c>
    </row>
    <row r="263" spans="16:20" x14ac:dyDescent="0.25">
      <c r="P263" t="s">
        <v>708</v>
      </c>
      <c r="Q263" t="s">
        <v>709</v>
      </c>
    </row>
    <row r="264" spans="16:20" x14ac:dyDescent="0.25">
      <c r="P264" t="s">
        <v>710</v>
      </c>
      <c r="Q264" t="s">
        <v>711</v>
      </c>
    </row>
    <row r="265" spans="16:20" x14ac:dyDescent="0.25">
      <c r="P265" t="s">
        <v>712</v>
      </c>
      <c r="Q265" t="s">
        <v>713</v>
      </c>
      <c r="R265">
        <v>2</v>
      </c>
      <c r="S265">
        <v>0.83</v>
      </c>
      <c r="T265" s="128">
        <v>0</v>
      </c>
    </row>
    <row r="266" spans="16:20" x14ac:dyDescent="0.25">
      <c r="P266" t="s">
        <v>714</v>
      </c>
      <c r="Q266" t="s">
        <v>715</v>
      </c>
      <c r="R266">
        <v>2</v>
      </c>
      <c r="S266">
        <v>0.88</v>
      </c>
      <c r="T266" s="128">
        <v>0</v>
      </c>
    </row>
    <row r="267" spans="16:20" x14ac:dyDescent="0.25">
      <c r="P267" t="s">
        <v>716</v>
      </c>
      <c r="Q267" t="s">
        <v>717</v>
      </c>
    </row>
    <row r="268" spans="16:20" x14ac:dyDescent="0.25">
      <c r="P268" t="s">
        <v>718</v>
      </c>
      <c r="Q268" t="s">
        <v>719</v>
      </c>
    </row>
    <row r="269" spans="16:20" x14ac:dyDescent="0.25">
      <c r="P269" t="s">
        <v>720</v>
      </c>
      <c r="Q269" t="s">
        <v>721</v>
      </c>
    </row>
    <row r="270" spans="16:20" x14ac:dyDescent="0.25">
      <c r="P270" t="s">
        <v>722</v>
      </c>
      <c r="Q270" t="s">
        <v>723</v>
      </c>
    </row>
    <row r="271" spans="16:20" x14ac:dyDescent="0.25">
      <c r="P271" t="s">
        <v>724</v>
      </c>
      <c r="Q271" t="s">
        <v>725</v>
      </c>
    </row>
    <row r="272" spans="16:20" x14ac:dyDescent="0.25">
      <c r="P272" t="s">
        <v>726</v>
      </c>
      <c r="Q272" t="s">
        <v>727</v>
      </c>
      <c r="R272">
        <v>2</v>
      </c>
      <c r="S272">
        <v>0.94</v>
      </c>
      <c r="T272">
        <v>0</v>
      </c>
    </row>
    <row r="273" spans="16:20" x14ac:dyDescent="0.25">
      <c r="P273" t="s">
        <v>728</v>
      </c>
      <c r="Q273" t="s">
        <v>729</v>
      </c>
    </row>
    <row r="274" spans="16:20" x14ac:dyDescent="0.25">
      <c r="P274" t="s">
        <v>730</v>
      </c>
      <c r="Q274" t="s">
        <v>731</v>
      </c>
      <c r="T274" s="128"/>
    </row>
    <row r="275" spans="16:20" x14ac:dyDescent="0.25">
      <c r="P275" t="s">
        <v>732</v>
      </c>
      <c r="Q275" t="s">
        <v>733</v>
      </c>
    </row>
    <row r="276" spans="16:20" x14ac:dyDescent="0.25">
      <c r="P276" t="s">
        <v>734</v>
      </c>
      <c r="Q276" t="s">
        <v>735</v>
      </c>
    </row>
    <row r="277" spans="16:20" x14ac:dyDescent="0.25">
      <c r="P277" t="s">
        <v>736</v>
      </c>
      <c r="Q277" t="s">
        <v>737</v>
      </c>
    </row>
    <row r="278" spans="16:20" x14ac:dyDescent="0.25">
      <c r="P278" t="s">
        <v>738</v>
      </c>
      <c r="Q278" t="s">
        <v>739</v>
      </c>
    </row>
    <row r="279" spans="16:20" x14ac:dyDescent="0.25">
      <c r="P279" t="s">
        <v>740</v>
      </c>
      <c r="Q279" t="s">
        <v>741</v>
      </c>
    </row>
    <row r="280" spans="16:20" x14ac:dyDescent="0.25">
      <c r="P280" t="s">
        <v>742</v>
      </c>
      <c r="Q280" t="s">
        <v>743</v>
      </c>
      <c r="R280">
        <v>3</v>
      </c>
      <c r="S280">
        <v>0.52</v>
      </c>
      <c r="T280">
        <v>0</v>
      </c>
    </row>
    <row r="281" spans="16:20" x14ac:dyDescent="0.25">
      <c r="P281" t="s">
        <v>744</v>
      </c>
      <c r="Q281" t="s">
        <v>745</v>
      </c>
      <c r="R281">
        <v>1</v>
      </c>
      <c r="S281">
        <v>0.94</v>
      </c>
      <c r="T281">
        <v>0</v>
      </c>
    </row>
    <row r="282" spans="16:20" x14ac:dyDescent="0.25">
      <c r="P282" t="s">
        <v>746</v>
      </c>
      <c r="Q282" t="s">
        <v>747</v>
      </c>
    </row>
    <row r="283" spans="16:20" x14ac:dyDescent="0.25">
      <c r="P283" t="s">
        <v>748</v>
      </c>
      <c r="Q283" t="s">
        <v>749</v>
      </c>
      <c r="R283">
        <v>9</v>
      </c>
      <c r="S283">
        <v>0.9</v>
      </c>
      <c r="T283" s="128">
        <v>0</v>
      </c>
    </row>
    <row r="284" spans="16:20" x14ac:dyDescent="0.25">
      <c r="P284" t="s">
        <v>750</v>
      </c>
      <c r="Q284" t="s">
        <v>751</v>
      </c>
    </row>
    <row r="285" spans="16:20" x14ac:dyDescent="0.25">
      <c r="P285" t="s">
        <v>752</v>
      </c>
      <c r="Q285" t="s">
        <v>753</v>
      </c>
    </row>
    <row r="286" spans="16:20" x14ac:dyDescent="0.25">
      <c r="P286" t="s">
        <v>754</v>
      </c>
      <c r="Q286" t="s">
        <v>755</v>
      </c>
      <c r="R286">
        <v>2</v>
      </c>
      <c r="S286">
        <v>0.49</v>
      </c>
      <c r="T286">
        <v>0.5</v>
      </c>
    </row>
    <row r="287" spans="16:20" x14ac:dyDescent="0.25">
      <c r="P287" t="s">
        <v>756</v>
      </c>
      <c r="Q287" t="s">
        <v>757</v>
      </c>
    </row>
    <row r="288" spans="16:20" x14ac:dyDescent="0.25">
      <c r="P288" t="s">
        <v>758</v>
      </c>
      <c r="Q288" t="s">
        <v>759</v>
      </c>
    </row>
    <row r="289" spans="16:20" x14ac:dyDescent="0.25">
      <c r="P289" t="s">
        <v>760</v>
      </c>
      <c r="Q289" t="s">
        <v>761</v>
      </c>
      <c r="R289">
        <v>3</v>
      </c>
      <c r="S289">
        <v>0.85</v>
      </c>
      <c r="T289">
        <v>0</v>
      </c>
    </row>
    <row r="290" spans="16:20" x14ac:dyDescent="0.25">
      <c r="P290" t="s">
        <v>762</v>
      </c>
      <c r="Q290" t="s">
        <v>763</v>
      </c>
    </row>
    <row r="291" spans="16:20" x14ac:dyDescent="0.25">
      <c r="P291" t="s">
        <v>764</v>
      </c>
      <c r="Q291" t="s">
        <v>765</v>
      </c>
      <c r="R291">
        <v>2</v>
      </c>
      <c r="S291">
        <v>0.84</v>
      </c>
      <c r="T291">
        <v>0</v>
      </c>
    </row>
    <row r="292" spans="16:20" x14ac:dyDescent="0.25">
      <c r="P292" t="s">
        <v>766</v>
      </c>
      <c r="Q292" t="s">
        <v>767</v>
      </c>
      <c r="R292">
        <v>2</v>
      </c>
      <c r="S292">
        <v>0.68</v>
      </c>
      <c r="T292">
        <v>0</v>
      </c>
    </row>
    <row r="293" spans="16:20" x14ac:dyDescent="0.25">
      <c r="P293" t="s">
        <v>768</v>
      </c>
      <c r="Q293" t="s">
        <v>769</v>
      </c>
    </row>
    <row r="294" spans="16:20" x14ac:dyDescent="0.25">
      <c r="P294" t="s">
        <v>770</v>
      </c>
      <c r="Q294" t="s">
        <v>771</v>
      </c>
      <c r="T294" s="128"/>
    </row>
    <row r="295" spans="16:20" x14ac:dyDescent="0.25">
      <c r="P295" t="s">
        <v>772</v>
      </c>
      <c r="Q295" t="s">
        <v>773</v>
      </c>
    </row>
    <row r="296" spans="16:20" x14ac:dyDescent="0.25">
      <c r="P296" t="s">
        <v>774</v>
      </c>
      <c r="Q296" t="s">
        <v>775</v>
      </c>
    </row>
    <row r="297" spans="16:20" x14ac:dyDescent="0.25">
      <c r="P297" t="s">
        <v>776</v>
      </c>
      <c r="Q297" t="s">
        <v>777</v>
      </c>
    </row>
    <row r="298" spans="16:20" x14ac:dyDescent="0.25">
      <c r="P298" t="s">
        <v>778</v>
      </c>
      <c r="Q298" t="s">
        <v>779</v>
      </c>
    </row>
    <row r="299" spans="16:20" x14ac:dyDescent="0.25">
      <c r="P299" t="s">
        <v>780</v>
      </c>
      <c r="Q299" t="s">
        <v>781</v>
      </c>
    </row>
    <row r="300" spans="16:20" x14ac:dyDescent="0.25">
      <c r="P300" t="s">
        <v>782</v>
      </c>
      <c r="Q300" t="s">
        <v>783</v>
      </c>
      <c r="R300">
        <v>1</v>
      </c>
      <c r="S300">
        <v>0.97</v>
      </c>
      <c r="T300">
        <v>0</v>
      </c>
    </row>
    <row r="301" spans="16:20" x14ac:dyDescent="0.25">
      <c r="P301" t="s">
        <v>784</v>
      </c>
      <c r="Q301" t="s">
        <v>785</v>
      </c>
      <c r="R301">
        <v>3</v>
      </c>
      <c r="S301">
        <v>0.74</v>
      </c>
      <c r="T301">
        <v>0</v>
      </c>
    </row>
    <row r="302" spans="16:20" x14ac:dyDescent="0.25">
      <c r="P302" t="s">
        <v>786</v>
      </c>
      <c r="Q302" t="s">
        <v>787</v>
      </c>
      <c r="T302" s="128"/>
    </row>
    <row r="303" spans="16:20" x14ac:dyDescent="0.25">
      <c r="P303" t="s">
        <v>788</v>
      </c>
      <c r="Q303" t="s">
        <v>789</v>
      </c>
    </row>
    <row r="304" spans="16:20" x14ac:dyDescent="0.25">
      <c r="P304" t="s">
        <v>790</v>
      </c>
      <c r="Q304" t="s">
        <v>791</v>
      </c>
    </row>
    <row r="305" spans="16:20" x14ac:dyDescent="0.25">
      <c r="P305" t="s">
        <v>792</v>
      </c>
      <c r="Q305" t="s">
        <v>793</v>
      </c>
    </row>
    <row r="306" spans="16:20" x14ac:dyDescent="0.25">
      <c r="P306" t="s">
        <v>794</v>
      </c>
      <c r="Q306" t="s">
        <v>795</v>
      </c>
      <c r="T306" s="128"/>
    </row>
    <row r="307" spans="16:20" x14ac:dyDescent="0.25">
      <c r="P307" t="s">
        <v>796</v>
      </c>
      <c r="Q307" t="s">
        <v>797</v>
      </c>
    </row>
    <row r="308" spans="16:20" x14ac:dyDescent="0.25">
      <c r="P308" t="s">
        <v>798</v>
      </c>
      <c r="Q308" t="s">
        <v>799</v>
      </c>
      <c r="R308">
        <v>2</v>
      </c>
      <c r="S308">
        <v>0.91</v>
      </c>
      <c r="T308">
        <v>0</v>
      </c>
    </row>
    <row r="309" spans="16:20" x14ac:dyDescent="0.25">
      <c r="P309" t="s">
        <v>800</v>
      </c>
      <c r="Q309" t="s">
        <v>801</v>
      </c>
      <c r="R309">
        <v>7</v>
      </c>
      <c r="S309">
        <v>0.77</v>
      </c>
      <c r="T309">
        <v>0</v>
      </c>
    </row>
    <row r="310" spans="16:20" x14ac:dyDescent="0.25">
      <c r="P310" t="s">
        <v>802</v>
      </c>
      <c r="Q310" t="s">
        <v>803</v>
      </c>
    </row>
    <row r="311" spans="16:20" x14ac:dyDescent="0.25">
      <c r="P311" t="s">
        <v>804</v>
      </c>
      <c r="Q311" t="s">
        <v>805</v>
      </c>
    </row>
    <row r="312" spans="16:20" x14ac:dyDescent="0.25">
      <c r="P312" t="s">
        <v>806</v>
      </c>
      <c r="Q312" t="s">
        <v>807</v>
      </c>
    </row>
    <row r="313" spans="16:20" x14ac:dyDescent="0.25">
      <c r="P313" t="s">
        <v>808</v>
      </c>
      <c r="Q313" t="s">
        <v>809</v>
      </c>
    </row>
    <row r="314" spans="16:20" x14ac:dyDescent="0.25">
      <c r="P314" t="s">
        <v>810</v>
      </c>
      <c r="Q314" t="s">
        <v>811</v>
      </c>
    </row>
    <row r="315" spans="16:20" x14ac:dyDescent="0.25">
      <c r="P315" t="s">
        <v>812</v>
      </c>
      <c r="Q315" t="s">
        <v>813</v>
      </c>
    </row>
    <row r="316" spans="16:20" x14ac:dyDescent="0.25">
      <c r="P316" t="s">
        <v>814</v>
      </c>
      <c r="Q316" t="s">
        <v>815</v>
      </c>
    </row>
    <row r="317" spans="16:20" x14ac:dyDescent="0.25">
      <c r="P317" t="s">
        <v>816</v>
      </c>
      <c r="Q317" t="s">
        <v>817</v>
      </c>
    </row>
    <row r="318" spans="16:20" x14ac:dyDescent="0.25">
      <c r="P318" t="s">
        <v>818</v>
      </c>
      <c r="Q318" t="s">
        <v>819</v>
      </c>
    </row>
    <row r="319" spans="16:20" x14ac:dyDescent="0.25">
      <c r="P319" t="s">
        <v>820</v>
      </c>
      <c r="Q319" t="s">
        <v>821</v>
      </c>
      <c r="T319" s="128"/>
    </row>
    <row r="320" spans="16:20" x14ac:dyDescent="0.25">
      <c r="P320" t="s">
        <v>822</v>
      </c>
      <c r="Q320" t="s">
        <v>823</v>
      </c>
    </row>
    <row r="321" spans="16:20" x14ac:dyDescent="0.25">
      <c r="P321" t="s">
        <v>824</v>
      </c>
      <c r="Q321" t="s">
        <v>825</v>
      </c>
    </row>
    <row r="322" spans="16:20" x14ac:dyDescent="0.25">
      <c r="P322" t="s">
        <v>826</v>
      </c>
      <c r="Q322" t="s">
        <v>827</v>
      </c>
    </row>
    <row r="323" spans="16:20" x14ac:dyDescent="0.25">
      <c r="P323" t="s">
        <v>828</v>
      </c>
      <c r="Q323" t="s">
        <v>829</v>
      </c>
      <c r="R323">
        <v>1</v>
      </c>
      <c r="S323">
        <v>0.97</v>
      </c>
      <c r="T323">
        <v>0</v>
      </c>
    </row>
    <row r="324" spans="16:20" x14ac:dyDescent="0.25">
      <c r="P324" t="s">
        <v>830</v>
      </c>
      <c r="Q324" t="s">
        <v>831</v>
      </c>
    </row>
    <row r="325" spans="16:20" x14ac:dyDescent="0.25">
      <c r="P325" t="s">
        <v>832</v>
      </c>
      <c r="Q325" t="s">
        <v>833</v>
      </c>
    </row>
    <row r="326" spans="16:20" x14ac:dyDescent="0.25">
      <c r="P326" t="s">
        <v>834</v>
      </c>
      <c r="Q326" t="s">
        <v>835</v>
      </c>
    </row>
    <row r="327" spans="16:20" x14ac:dyDescent="0.25">
      <c r="P327" t="s">
        <v>836</v>
      </c>
      <c r="Q327" t="s">
        <v>837</v>
      </c>
    </row>
    <row r="328" spans="16:20" x14ac:dyDescent="0.25">
      <c r="P328" t="s">
        <v>838</v>
      </c>
      <c r="Q328" t="s">
        <v>839</v>
      </c>
    </row>
    <row r="329" spans="16:20" x14ac:dyDescent="0.25">
      <c r="P329" t="s">
        <v>840</v>
      </c>
      <c r="Q329" t="s">
        <v>841</v>
      </c>
    </row>
    <row r="330" spans="16:20" x14ac:dyDescent="0.25">
      <c r="P330" t="s">
        <v>842</v>
      </c>
      <c r="Q330" t="s">
        <v>843</v>
      </c>
    </row>
    <row r="331" spans="16:20" x14ac:dyDescent="0.25">
      <c r="P331" t="s">
        <v>844</v>
      </c>
      <c r="Q331" t="s">
        <v>845</v>
      </c>
    </row>
    <row r="332" spans="16:20" x14ac:dyDescent="0.25">
      <c r="P332" t="s">
        <v>846</v>
      </c>
      <c r="Q332" t="s">
        <v>847</v>
      </c>
      <c r="T332" s="128"/>
    </row>
    <row r="333" spans="16:20" x14ac:dyDescent="0.25">
      <c r="P333" t="s">
        <v>848</v>
      </c>
      <c r="Q333" t="s">
        <v>849</v>
      </c>
    </row>
    <row r="334" spans="16:20" x14ac:dyDescent="0.25">
      <c r="P334" t="s">
        <v>850</v>
      </c>
      <c r="Q334" t="s">
        <v>851</v>
      </c>
    </row>
    <row r="335" spans="16:20" x14ac:dyDescent="0.25">
      <c r="P335" t="s">
        <v>852</v>
      </c>
      <c r="Q335" t="s">
        <v>853</v>
      </c>
    </row>
    <row r="336" spans="16:20" x14ac:dyDescent="0.25">
      <c r="P336" t="s">
        <v>854</v>
      </c>
      <c r="Q336" t="s">
        <v>855</v>
      </c>
    </row>
    <row r="337" spans="16:20" x14ac:dyDescent="0.25">
      <c r="P337" t="s">
        <v>856</v>
      </c>
      <c r="Q337" t="s">
        <v>857</v>
      </c>
      <c r="T337" s="128"/>
    </row>
    <row r="338" spans="16:20" x14ac:dyDescent="0.25">
      <c r="P338" t="s">
        <v>858</v>
      </c>
      <c r="Q338" t="s">
        <v>859</v>
      </c>
    </row>
    <row r="339" spans="16:20" x14ac:dyDescent="0.25">
      <c r="P339" t="s">
        <v>860</v>
      </c>
      <c r="Q339" t="s">
        <v>861</v>
      </c>
      <c r="T339" s="128"/>
    </row>
    <row r="340" spans="16:20" x14ac:dyDescent="0.25">
      <c r="P340" t="s">
        <v>862</v>
      </c>
      <c r="Q340" t="s">
        <v>863</v>
      </c>
    </row>
    <row r="341" spans="16:20" x14ac:dyDescent="0.25">
      <c r="P341" t="s">
        <v>864</v>
      </c>
      <c r="Q341" t="s">
        <v>865</v>
      </c>
      <c r="R341">
        <v>2</v>
      </c>
      <c r="S341">
        <v>0.95</v>
      </c>
      <c r="T341">
        <v>0</v>
      </c>
    </row>
    <row r="342" spans="16:20" x14ac:dyDescent="0.25">
      <c r="P342" t="s">
        <v>866</v>
      </c>
      <c r="Q342" t="s">
        <v>867</v>
      </c>
    </row>
    <row r="343" spans="16:20" x14ac:dyDescent="0.25">
      <c r="P343" t="s">
        <v>868</v>
      </c>
      <c r="Q343" t="s">
        <v>869</v>
      </c>
      <c r="R343">
        <v>6</v>
      </c>
      <c r="S343">
        <v>0.87</v>
      </c>
      <c r="T343">
        <v>1</v>
      </c>
    </row>
    <row r="344" spans="16:20" x14ac:dyDescent="0.25">
      <c r="P344" t="s">
        <v>211</v>
      </c>
      <c r="Q344" t="s">
        <v>870</v>
      </c>
      <c r="R344">
        <v>6</v>
      </c>
      <c r="S344">
        <v>0.8</v>
      </c>
      <c r="T344" s="128">
        <v>1</v>
      </c>
    </row>
    <row r="345" spans="16:20" x14ac:dyDescent="0.25">
      <c r="P345" t="s">
        <v>871</v>
      </c>
      <c r="Q345" t="s">
        <v>872</v>
      </c>
    </row>
    <row r="346" spans="16:20" x14ac:dyDescent="0.25">
      <c r="P346" t="s">
        <v>873</v>
      </c>
      <c r="Q346" t="s">
        <v>874</v>
      </c>
    </row>
    <row r="347" spans="16:20" x14ac:dyDescent="0.25">
      <c r="P347" t="s">
        <v>875</v>
      </c>
      <c r="Q347" t="s">
        <v>876</v>
      </c>
    </row>
    <row r="348" spans="16:20" x14ac:dyDescent="0.25">
      <c r="P348" t="s">
        <v>877</v>
      </c>
      <c r="Q348" t="s">
        <v>878</v>
      </c>
    </row>
    <row r="349" spans="16:20" x14ac:dyDescent="0.25">
      <c r="P349" t="s">
        <v>877</v>
      </c>
      <c r="Q349" t="s">
        <v>879</v>
      </c>
    </row>
    <row r="350" spans="16:20" x14ac:dyDescent="0.25">
      <c r="P350" t="s">
        <v>880</v>
      </c>
      <c r="Q350" t="s">
        <v>881</v>
      </c>
    </row>
    <row r="351" spans="16:20" x14ac:dyDescent="0.25">
      <c r="P351" t="s">
        <v>882</v>
      </c>
      <c r="Q351" t="s">
        <v>883</v>
      </c>
    </row>
    <row r="352" spans="16:20" x14ac:dyDescent="0.25">
      <c r="P352" t="s">
        <v>884</v>
      </c>
      <c r="Q352" t="s">
        <v>885</v>
      </c>
      <c r="R352">
        <v>1</v>
      </c>
      <c r="S352">
        <v>0.63</v>
      </c>
      <c r="T352">
        <v>0</v>
      </c>
    </row>
    <row r="353" spans="16:20" x14ac:dyDescent="0.25">
      <c r="P353" t="s">
        <v>886</v>
      </c>
      <c r="Q353" t="s">
        <v>887</v>
      </c>
    </row>
    <row r="354" spans="16:20" x14ac:dyDescent="0.25">
      <c r="P354" t="s">
        <v>214</v>
      </c>
      <c r="Q354" t="s">
        <v>888</v>
      </c>
      <c r="R354">
        <v>6</v>
      </c>
      <c r="S354">
        <v>0.85</v>
      </c>
      <c r="T354">
        <v>1</v>
      </c>
    </row>
    <row r="355" spans="16:20" x14ac:dyDescent="0.25">
      <c r="P355" t="s">
        <v>889</v>
      </c>
      <c r="Q355" t="s">
        <v>890</v>
      </c>
    </row>
    <row r="356" spans="16:20" x14ac:dyDescent="0.25">
      <c r="P356" t="s">
        <v>891</v>
      </c>
      <c r="Q356" t="s">
        <v>892</v>
      </c>
      <c r="R356">
        <v>4</v>
      </c>
      <c r="S356">
        <v>0.52</v>
      </c>
      <c r="T356">
        <v>0</v>
      </c>
    </row>
    <row r="357" spans="16:20" x14ac:dyDescent="0.25">
      <c r="P357" t="s">
        <v>893</v>
      </c>
      <c r="Q357" t="s">
        <v>894</v>
      </c>
    </row>
    <row r="358" spans="16:20" x14ac:dyDescent="0.25">
      <c r="P358" t="s">
        <v>895</v>
      </c>
      <c r="Q358" t="s">
        <v>896</v>
      </c>
    </row>
    <row r="359" spans="16:20" x14ac:dyDescent="0.25">
      <c r="P359" t="s">
        <v>217</v>
      </c>
      <c r="Q359" t="s">
        <v>897</v>
      </c>
      <c r="R359">
        <v>6</v>
      </c>
      <c r="S359">
        <v>0.87</v>
      </c>
      <c r="T359" s="128">
        <v>1</v>
      </c>
    </row>
    <row r="360" spans="16:20" x14ac:dyDescent="0.25">
      <c r="P360" t="s">
        <v>898</v>
      </c>
      <c r="Q360" t="s">
        <v>899</v>
      </c>
    </row>
    <row r="361" spans="16:20" x14ac:dyDescent="0.25">
      <c r="P361" t="s">
        <v>900</v>
      </c>
      <c r="Q361" t="s">
        <v>901</v>
      </c>
      <c r="R361">
        <v>7</v>
      </c>
      <c r="S361">
        <v>0.95</v>
      </c>
      <c r="T361">
        <v>0</v>
      </c>
    </row>
    <row r="362" spans="16:20" x14ac:dyDescent="0.25">
      <c r="P362" t="s">
        <v>902</v>
      </c>
      <c r="Q362" t="s">
        <v>903</v>
      </c>
    </row>
    <row r="363" spans="16:20" x14ac:dyDescent="0.25">
      <c r="P363" t="s">
        <v>904</v>
      </c>
      <c r="Q363" t="s">
        <v>905</v>
      </c>
    </row>
    <row r="364" spans="16:20" x14ac:dyDescent="0.25">
      <c r="P364" t="s">
        <v>906</v>
      </c>
      <c r="Q364" t="s">
        <v>907</v>
      </c>
    </row>
    <row r="365" spans="16:20" x14ac:dyDescent="0.25">
      <c r="P365" t="s">
        <v>908</v>
      </c>
      <c r="Q365" t="s">
        <v>909</v>
      </c>
    </row>
    <row r="366" spans="16:20" x14ac:dyDescent="0.25">
      <c r="P366" t="s">
        <v>910</v>
      </c>
      <c r="Q366" t="s">
        <v>911</v>
      </c>
    </row>
    <row r="367" spans="16:20" x14ac:dyDescent="0.25">
      <c r="P367" t="s">
        <v>71</v>
      </c>
      <c r="Q367" t="s">
        <v>912</v>
      </c>
      <c r="R367">
        <v>9</v>
      </c>
      <c r="S367">
        <v>0.9</v>
      </c>
      <c r="T367">
        <v>1</v>
      </c>
    </row>
    <row r="368" spans="16:20" x14ac:dyDescent="0.25">
      <c r="P368" t="s">
        <v>913</v>
      </c>
      <c r="Q368" t="s">
        <v>914</v>
      </c>
    </row>
    <row r="369" spans="16:20" x14ac:dyDescent="0.25">
      <c r="P369" t="s">
        <v>915</v>
      </c>
      <c r="Q369" t="s">
        <v>916</v>
      </c>
    </row>
    <row r="370" spans="16:20" x14ac:dyDescent="0.25">
      <c r="P370" t="s">
        <v>917</v>
      </c>
      <c r="Q370" t="s">
        <v>918</v>
      </c>
    </row>
    <row r="371" spans="16:20" x14ac:dyDescent="0.25">
      <c r="P371" t="s">
        <v>919</v>
      </c>
      <c r="Q371" t="s">
        <v>920</v>
      </c>
      <c r="R371">
        <v>4</v>
      </c>
      <c r="S371">
        <v>0.93</v>
      </c>
      <c r="T371">
        <v>0</v>
      </c>
    </row>
    <row r="372" spans="16:20" x14ac:dyDescent="0.25">
      <c r="P372" t="s">
        <v>921</v>
      </c>
      <c r="Q372" t="s">
        <v>922</v>
      </c>
    </row>
    <row r="373" spans="16:20" x14ac:dyDescent="0.25">
      <c r="P373" t="s">
        <v>923</v>
      </c>
      <c r="Q373" t="s">
        <v>924</v>
      </c>
    </row>
    <row r="374" spans="16:20" x14ac:dyDescent="0.25">
      <c r="P374" t="s">
        <v>925</v>
      </c>
      <c r="Q374" t="s">
        <v>926</v>
      </c>
      <c r="R374">
        <v>6</v>
      </c>
      <c r="S374">
        <v>0.97</v>
      </c>
      <c r="T374">
        <v>1</v>
      </c>
    </row>
    <row r="375" spans="16:20" x14ac:dyDescent="0.25">
      <c r="P375" t="s">
        <v>927</v>
      </c>
      <c r="Q375" t="s">
        <v>928</v>
      </c>
    </row>
    <row r="376" spans="16:20" x14ac:dyDescent="0.25">
      <c r="P376" t="s">
        <v>929</v>
      </c>
      <c r="Q376" t="s">
        <v>930</v>
      </c>
    </row>
    <row r="377" spans="16:20" x14ac:dyDescent="0.25">
      <c r="P377" t="s">
        <v>931</v>
      </c>
      <c r="Q377" t="s">
        <v>932</v>
      </c>
    </row>
    <row r="378" spans="16:20" x14ac:dyDescent="0.25">
      <c r="P378" t="s">
        <v>933</v>
      </c>
      <c r="Q378" t="s">
        <v>934</v>
      </c>
      <c r="R378">
        <v>8</v>
      </c>
      <c r="S378">
        <v>0.91</v>
      </c>
      <c r="T378">
        <v>0</v>
      </c>
    </row>
    <row r="379" spans="16:20" x14ac:dyDescent="0.25">
      <c r="P379" t="s">
        <v>935</v>
      </c>
      <c r="Q379" t="s">
        <v>936</v>
      </c>
    </row>
    <row r="380" spans="16:20" x14ac:dyDescent="0.25">
      <c r="P380" t="s">
        <v>937</v>
      </c>
      <c r="Q380" t="s">
        <v>938</v>
      </c>
      <c r="R380">
        <v>12</v>
      </c>
      <c r="S380">
        <v>0.84</v>
      </c>
      <c r="T380">
        <v>0</v>
      </c>
    </row>
    <row r="381" spans="16:20" x14ac:dyDescent="0.25">
      <c r="P381" t="s">
        <v>939</v>
      </c>
      <c r="Q381" t="s">
        <v>940</v>
      </c>
      <c r="R381">
        <v>2</v>
      </c>
      <c r="S381">
        <v>0.73</v>
      </c>
      <c r="T381" s="128">
        <v>0</v>
      </c>
    </row>
    <row r="382" spans="16:20" x14ac:dyDescent="0.25">
      <c r="P382" t="s">
        <v>941</v>
      </c>
      <c r="Q382" t="s">
        <v>942</v>
      </c>
    </row>
    <row r="383" spans="16:20" x14ac:dyDescent="0.25">
      <c r="P383" t="s">
        <v>943</v>
      </c>
      <c r="Q383" t="s">
        <v>944</v>
      </c>
      <c r="R383">
        <v>3</v>
      </c>
      <c r="S383">
        <v>0.52</v>
      </c>
      <c r="T383">
        <v>0</v>
      </c>
    </row>
    <row r="384" spans="16:20" x14ac:dyDescent="0.25">
      <c r="P384" t="s">
        <v>945</v>
      </c>
      <c r="Q384" t="s">
        <v>946</v>
      </c>
      <c r="R384">
        <v>1</v>
      </c>
      <c r="S384">
        <v>0.79</v>
      </c>
      <c r="T384">
        <v>0</v>
      </c>
    </row>
    <row r="385" spans="16:20" x14ac:dyDescent="0.25">
      <c r="P385" t="s">
        <v>947</v>
      </c>
      <c r="Q385" t="s">
        <v>948</v>
      </c>
      <c r="R385">
        <v>13</v>
      </c>
      <c r="S385">
        <v>0.89</v>
      </c>
      <c r="T385">
        <v>0</v>
      </c>
    </row>
    <row r="386" spans="16:20" x14ac:dyDescent="0.25">
      <c r="P386" t="s">
        <v>949</v>
      </c>
      <c r="Q386" t="s">
        <v>950</v>
      </c>
    </row>
    <row r="387" spans="16:20" x14ac:dyDescent="0.25">
      <c r="P387" t="s">
        <v>951</v>
      </c>
      <c r="Q387" t="s">
        <v>952</v>
      </c>
      <c r="R387">
        <v>5</v>
      </c>
      <c r="S387">
        <v>0.83</v>
      </c>
      <c r="T387">
        <v>0</v>
      </c>
    </row>
    <row r="388" spans="16:20" x14ac:dyDescent="0.25">
      <c r="P388" t="s">
        <v>953</v>
      </c>
      <c r="Q388" t="s">
        <v>954</v>
      </c>
    </row>
    <row r="389" spans="16:20" x14ac:dyDescent="0.25">
      <c r="P389" t="s">
        <v>955</v>
      </c>
      <c r="Q389" t="s">
        <v>956</v>
      </c>
    </row>
    <row r="390" spans="16:20" x14ac:dyDescent="0.25">
      <c r="P390" t="s">
        <v>957</v>
      </c>
      <c r="Q390" t="s">
        <v>958</v>
      </c>
    </row>
    <row r="391" spans="16:20" x14ac:dyDescent="0.25">
      <c r="P391" t="s">
        <v>959</v>
      </c>
      <c r="Q391" t="s">
        <v>960</v>
      </c>
      <c r="R391">
        <v>11</v>
      </c>
      <c r="S391">
        <v>0.82</v>
      </c>
      <c r="T391">
        <v>0</v>
      </c>
    </row>
    <row r="392" spans="16:20" x14ac:dyDescent="0.25">
      <c r="P392" t="s">
        <v>961</v>
      </c>
      <c r="Q392" t="s">
        <v>962</v>
      </c>
      <c r="R392">
        <v>2</v>
      </c>
      <c r="S392">
        <v>0.88</v>
      </c>
      <c r="T392">
        <v>0</v>
      </c>
    </row>
    <row r="393" spans="16:20" x14ac:dyDescent="0.25">
      <c r="P393" t="s">
        <v>963</v>
      </c>
      <c r="Q393" t="s">
        <v>964</v>
      </c>
      <c r="R393">
        <v>5</v>
      </c>
      <c r="S393">
        <v>0.53</v>
      </c>
      <c r="T393">
        <v>0</v>
      </c>
    </row>
    <row r="394" spans="16:20" x14ac:dyDescent="0.25">
      <c r="P394" t="s">
        <v>965</v>
      </c>
      <c r="Q394" t="s">
        <v>966</v>
      </c>
      <c r="R394">
        <v>8</v>
      </c>
      <c r="S394">
        <v>0.97</v>
      </c>
      <c r="T394">
        <v>1</v>
      </c>
    </row>
    <row r="395" spans="16:20" x14ac:dyDescent="0.25">
      <c r="P395" t="s">
        <v>967</v>
      </c>
      <c r="Q395" t="s">
        <v>968</v>
      </c>
      <c r="R395">
        <v>8</v>
      </c>
      <c r="S395">
        <v>0.98</v>
      </c>
      <c r="T395">
        <v>1</v>
      </c>
    </row>
    <row r="396" spans="16:20" x14ac:dyDescent="0.25">
      <c r="P396" t="s">
        <v>969</v>
      </c>
      <c r="Q396" t="s">
        <v>970</v>
      </c>
    </row>
    <row r="397" spans="16:20" x14ac:dyDescent="0.25">
      <c r="P397" t="s">
        <v>971</v>
      </c>
      <c r="Q397" t="s">
        <v>972</v>
      </c>
    </row>
    <row r="398" spans="16:20" x14ac:dyDescent="0.25">
      <c r="P398" t="s">
        <v>973</v>
      </c>
      <c r="Q398" t="s">
        <v>974</v>
      </c>
    </row>
    <row r="399" spans="16:20" x14ac:dyDescent="0.25">
      <c r="P399" t="s">
        <v>975</v>
      </c>
      <c r="Q399" t="s">
        <v>976</v>
      </c>
    </row>
    <row r="400" spans="16:20" x14ac:dyDescent="0.25">
      <c r="P400" t="s">
        <v>977</v>
      </c>
      <c r="Q400" t="s">
        <v>978</v>
      </c>
      <c r="R400">
        <v>5</v>
      </c>
      <c r="S400">
        <v>0.64</v>
      </c>
      <c r="T400">
        <v>0</v>
      </c>
    </row>
    <row r="401" spans="16:20" x14ac:dyDescent="0.25">
      <c r="P401" t="s">
        <v>979</v>
      </c>
      <c r="Q401" t="s">
        <v>980</v>
      </c>
    </row>
    <row r="402" spans="16:20" x14ac:dyDescent="0.25">
      <c r="P402" t="s">
        <v>981</v>
      </c>
      <c r="Q402" t="s">
        <v>982</v>
      </c>
      <c r="R402">
        <v>1</v>
      </c>
      <c r="S402">
        <v>0.73</v>
      </c>
      <c r="T402">
        <v>0</v>
      </c>
    </row>
    <row r="403" spans="16:20" x14ac:dyDescent="0.25">
      <c r="P403" t="s">
        <v>983</v>
      </c>
      <c r="Q403" t="s">
        <v>984</v>
      </c>
    </row>
    <row r="404" spans="16:20" x14ac:dyDescent="0.25">
      <c r="P404" t="s">
        <v>985</v>
      </c>
      <c r="Q404" t="s">
        <v>986</v>
      </c>
    </row>
    <row r="405" spans="16:20" x14ac:dyDescent="0.25">
      <c r="P405" t="s">
        <v>987</v>
      </c>
      <c r="Q405" t="s">
        <v>988</v>
      </c>
    </row>
    <row r="406" spans="16:20" x14ac:dyDescent="0.25">
      <c r="P406" t="s">
        <v>989</v>
      </c>
      <c r="Q406" t="s">
        <v>990</v>
      </c>
    </row>
    <row r="407" spans="16:20" x14ac:dyDescent="0.25">
      <c r="P407" t="s">
        <v>991</v>
      </c>
      <c r="Q407" t="s">
        <v>992</v>
      </c>
    </row>
    <row r="408" spans="16:20" x14ac:dyDescent="0.25">
      <c r="P408" t="s">
        <v>993</v>
      </c>
      <c r="Q408" t="s">
        <v>994</v>
      </c>
    </row>
    <row r="409" spans="16:20" x14ac:dyDescent="0.25">
      <c r="P409" t="s">
        <v>995</v>
      </c>
      <c r="Q409" t="s">
        <v>996</v>
      </c>
    </row>
    <row r="410" spans="16:20" x14ac:dyDescent="0.25">
      <c r="P410" t="s">
        <v>997</v>
      </c>
      <c r="Q410" t="s">
        <v>998</v>
      </c>
    </row>
    <row r="411" spans="16:20" x14ac:dyDescent="0.25">
      <c r="P411" t="s">
        <v>999</v>
      </c>
      <c r="Q411" t="s">
        <v>1000</v>
      </c>
    </row>
    <row r="412" spans="16:20" x14ac:dyDescent="0.25">
      <c r="P412" t="s">
        <v>1001</v>
      </c>
      <c r="Q412" t="s">
        <v>1002</v>
      </c>
      <c r="R412">
        <v>1</v>
      </c>
      <c r="S412">
        <v>0.73</v>
      </c>
      <c r="T412">
        <v>0</v>
      </c>
    </row>
    <row r="413" spans="16:20" x14ac:dyDescent="0.25">
      <c r="P413" t="s">
        <v>1003</v>
      </c>
      <c r="Q413" t="s">
        <v>1004</v>
      </c>
      <c r="R413">
        <v>11</v>
      </c>
      <c r="S413">
        <v>0.82</v>
      </c>
      <c r="T413" s="128">
        <v>0</v>
      </c>
    </row>
    <row r="414" spans="16:20" x14ac:dyDescent="0.25">
      <c r="P414" t="s">
        <v>1005</v>
      </c>
      <c r="Q414" t="s">
        <v>1006</v>
      </c>
      <c r="R414">
        <v>5</v>
      </c>
      <c r="S414">
        <v>0.83</v>
      </c>
      <c r="T414">
        <v>0</v>
      </c>
    </row>
    <row r="415" spans="16:20" x14ac:dyDescent="0.25">
      <c r="P415" t="s">
        <v>220</v>
      </c>
      <c r="Q415" t="s">
        <v>1007</v>
      </c>
      <c r="R415">
        <v>6</v>
      </c>
      <c r="S415">
        <v>0.82</v>
      </c>
      <c r="T415">
        <v>1</v>
      </c>
    </row>
    <row r="416" spans="16:20" x14ac:dyDescent="0.25">
      <c r="P416" t="s">
        <v>1008</v>
      </c>
      <c r="Q416" t="s">
        <v>1009</v>
      </c>
    </row>
    <row r="417" spans="16:20" x14ac:dyDescent="0.25">
      <c r="P417" t="s">
        <v>1010</v>
      </c>
      <c r="Q417" t="s">
        <v>1011</v>
      </c>
      <c r="R417">
        <v>11</v>
      </c>
      <c r="S417">
        <v>0.85</v>
      </c>
      <c r="T417">
        <v>0</v>
      </c>
    </row>
    <row r="418" spans="16:20" x14ac:dyDescent="0.25">
      <c r="P418" t="s">
        <v>1012</v>
      </c>
      <c r="Q418" t="s">
        <v>1013</v>
      </c>
      <c r="R418">
        <v>10</v>
      </c>
      <c r="S418">
        <v>0.94</v>
      </c>
      <c r="T418">
        <v>0</v>
      </c>
    </row>
    <row r="419" spans="16:20" x14ac:dyDescent="0.25">
      <c r="P419" t="s">
        <v>1014</v>
      </c>
      <c r="Q419" t="s">
        <v>1015</v>
      </c>
    </row>
    <row r="420" spans="16:20" x14ac:dyDescent="0.25">
      <c r="P420" t="s">
        <v>1016</v>
      </c>
      <c r="Q420" t="s">
        <v>1017</v>
      </c>
    </row>
    <row r="421" spans="16:20" x14ac:dyDescent="0.25">
      <c r="P421" t="s">
        <v>1018</v>
      </c>
      <c r="Q421" t="s">
        <v>1019</v>
      </c>
    </row>
    <row r="422" spans="16:20" x14ac:dyDescent="0.25">
      <c r="P422" t="s">
        <v>1020</v>
      </c>
      <c r="Q422" t="s">
        <v>1021</v>
      </c>
    </row>
    <row r="423" spans="16:20" x14ac:dyDescent="0.25">
      <c r="P423" t="s">
        <v>1022</v>
      </c>
      <c r="Q423" t="s">
        <v>1023</v>
      </c>
    </row>
    <row r="424" spans="16:20" x14ac:dyDescent="0.25">
      <c r="P424" t="s">
        <v>1024</v>
      </c>
      <c r="Q424" t="s">
        <v>1025</v>
      </c>
    </row>
    <row r="425" spans="16:20" x14ac:dyDescent="0.25">
      <c r="P425" t="s">
        <v>1026</v>
      </c>
      <c r="Q425" t="s">
        <v>1027</v>
      </c>
    </row>
    <row r="426" spans="16:20" x14ac:dyDescent="0.25">
      <c r="P426" t="s">
        <v>1028</v>
      </c>
      <c r="Q426" t="s">
        <v>1029</v>
      </c>
      <c r="T426" s="128"/>
    </row>
    <row r="427" spans="16:20" x14ac:dyDescent="0.25">
      <c r="P427" t="s">
        <v>1030</v>
      </c>
      <c r="Q427" t="s">
        <v>1031</v>
      </c>
    </row>
    <row r="428" spans="16:20" x14ac:dyDescent="0.25">
      <c r="P428" t="s">
        <v>1032</v>
      </c>
      <c r="Q428" t="s">
        <v>1033</v>
      </c>
    </row>
    <row r="429" spans="16:20" x14ac:dyDescent="0.25">
      <c r="P429" t="s">
        <v>1034</v>
      </c>
      <c r="Q429" t="s">
        <v>1035</v>
      </c>
      <c r="R429">
        <v>3</v>
      </c>
      <c r="S429">
        <v>0.91</v>
      </c>
      <c r="T429">
        <v>0</v>
      </c>
    </row>
    <row r="430" spans="16:20" x14ac:dyDescent="0.25">
      <c r="P430" t="s">
        <v>1036</v>
      </c>
      <c r="Q430" t="s">
        <v>1037</v>
      </c>
      <c r="R430">
        <v>4</v>
      </c>
      <c r="S430">
        <v>0.42</v>
      </c>
      <c r="T430">
        <v>0</v>
      </c>
    </row>
    <row r="431" spans="16:20" x14ac:dyDescent="0.25">
      <c r="P431" t="s">
        <v>1038</v>
      </c>
      <c r="Q431" t="s">
        <v>1039</v>
      </c>
      <c r="R431">
        <v>9</v>
      </c>
      <c r="S431">
        <v>0.82</v>
      </c>
      <c r="T431">
        <v>0</v>
      </c>
    </row>
    <row r="432" spans="16:20" x14ac:dyDescent="0.25">
      <c r="P432" t="s">
        <v>1040</v>
      </c>
      <c r="Q432" t="s">
        <v>1041</v>
      </c>
    </row>
    <row r="433" spans="16:20" x14ac:dyDescent="0.25">
      <c r="P433" t="s">
        <v>1042</v>
      </c>
      <c r="Q433" t="s">
        <v>1043</v>
      </c>
    </row>
    <row r="434" spans="16:20" x14ac:dyDescent="0.25">
      <c r="P434" t="s">
        <v>1044</v>
      </c>
      <c r="Q434" t="s">
        <v>1045</v>
      </c>
    </row>
    <row r="435" spans="16:20" x14ac:dyDescent="0.25">
      <c r="P435" t="s">
        <v>1046</v>
      </c>
      <c r="Q435" t="s">
        <v>1047</v>
      </c>
    </row>
    <row r="436" spans="16:20" x14ac:dyDescent="0.25">
      <c r="P436" t="s">
        <v>1048</v>
      </c>
      <c r="Q436" t="s">
        <v>1049</v>
      </c>
      <c r="R436">
        <v>6</v>
      </c>
      <c r="S436">
        <v>0.88</v>
      </c>
      <c r="T436">
        <v>1</v>
      </c>
    </row>
    <row r="437" spans="16:20" x14ac:dyDescent="0.25">
      <c r="P437" t="s">
        <v>1050</v>
      </c>
      <c r="Q437" t="s">
        <v>1051</v>
      </c>
      <c r="R437">
        <v>6</v>
      </c>
      <c r="S437">
        <v>0.46</v>
      </c>
      <c r="T437" s="128">
        <v>0</v>
      </c>
    </row>
    <row r="438" spans="16:20" x14ac:dyDescent="0.25">
      <c r="P438" t="s">
        <v>1052</v>
      </c>
      <c r="Q438" t="s">
        <v>1053</v>
      </c>
      <c r="R438">
        <v>6</v>
      </c>
      <c r="S438">
        <v>0.63</v>
      </c>
      <c r="T438">
        <v>0</v>
      </c>
    </row>
    <row r="439" spans="16:20" x14ac:dyDescent="0.25">
      <c r="P439" t="s">
        <v>1054</v>
      </c>
      <c r="Q439" t="s">
        <v>1055</v>
      </c>
    </row>
    <row r="440" spans="16:20" x14ac:dyDescent="0.25">
      <c r="P440" t="s">
        <v>1056</v>
      </c>
      <c r="Q440" t="s">
        <v>1057</v>
      </c>
    </row>
    <row r="441" spans="16:20" x14ac:dyDescent="0.25">
      <c r="P441" t="s">
        <v>1058</v>
      </c>
      <c r="Q441" t="s">
        <v>1059</v>
      </c>
      <c r="R441">
        <v>10</v>
      </c>
      <c r="S441">
        <v>0.88</v>
      </c>
      <c r="T441">
        <v>0</v>
      </c>
    </row>
    <row r="442" spans="16:20" x14ac:dyDescent="0.25">
      <c r="P442" t="s">
        <v>1060</v>
      </c>
      <c r="Q442" t="s">
        <v>1061</v>
      </c>
      <c r="R442">
        <v>3</v>
      </c>
      <c r="S442">
        <v>0.79</v>
      </c>
      <c r="T442">
        <v>0</v>
      </c>
    </row>
    <row r="443" spans="16:20" x14ac:dyDescent="0.25">
      <c r="P443" t="s">
        <v>1062</v>
      </c>
      <c r="Q443" t="s">
        <v>1063</v>
      </c>
    </row>
    <row r="444" spans="16:20" x14ac:dyDescent="0.25">
      <c r="P444" t="s">
        <v>1064</v>
      </c>
      <c r="Q444" t="s">
        <v>1065</v>
      </c>
    </row>
    <row r="445" spans="16:20" x14ac:dyDescent="0.25">
      <c r="P445" t="s">
        <v>1066</v>
      </c>
      <c r="Q445" t="s">
        <v>1067</v>
      </c>
      <c r="T445" s="128"/>
    </row>
    <row r="446" spans="16:20" x14ac:dyDescent="0.25">
      <c r="P446" t="s">
        <v>1068</v>
      </c>
      <c r="Q446" t="s">
        <v>1069</v>
      </c>
    </row>
    <row r="447" spans="16:20" x14ac:dyDescent="0.25">
      <c r="P447" t="s">
        <v>1070</v>
      </c>
      <c r="Q447" t="s">
        <v>1071</v>
      </c>
      <c r="R447">
        <v>4</v>
      </c>
      <c r="S447">
        <v>0.56999999999999995</v>
      </c>
      <c r="T447">
        <v>0</v>
      </c>
    </row>
    <row r="448" spans="16:20" x14ac:dyDescent="0.25">
      <c r="P448" t="s">
        <v>1072</v>
      </c>
      <c r="Q448" t="s">
        <v>1073</v>
      </c>
    </row>
    <row r="449" spans="16:20" x14ac:dyDescent="0.25">
      <c r="P449" t="s">
        <v>1074</v>
      </c>
      <c r="Q449" t="s">
        <v>1075</v>
      </c>
      <c r="T449" s="128"/>
    </row>
    <row r="450" spans="16:20" x14ac:dyDescent="0.25">
      <c r="P450" t="s">
        <v>1076</v>
      </c>
      <c r="Q450" t="s">
        <v>1077</v>
      </c>
      <c r="R450">
        <v>10</v>
      </c>
      <c r="S450">
        <v>0.9</v>
      </c>
      <c r="T450">
        <v>0</v>
      </c>
    </row>
    <row r="451" spans="16:20" x14ac:dyDescent="0.25">
      <c r="P451" t="s">
        <v>1078</v>
      </c>
      <c r="Q451" t="s">
        <v>1079</v>
      </c>
      <c r="R451">
        <v>5</v>
      </c>
      <c r="S451">
        <v>0.87</v>
      </c>
      <c r="T451">
        <v>1</v>
      </c>
    </row>
    <row r="452" spans="16:20" x14ac:dyDescent="0.25">
      <c r="P452" t="s">
        <v>1080</v>
      </c>
      <c r="Q452" t="s">
        <v>1081</v>
      </c>
      <c r="R452">
        <v>11</v>
      </c>
      <c r="S452">
        <v>0.93</v>
      </c>
      <c r="T452">
        <v>0</v>
      </c>
    </row>
    <row r="453" spans="16:20" x14ac:dyDescent="0.25">
      <c r="P453" t="s">
        <v>1082</v>
      </c>
      <c r="Q453" t="s">
        <v>1083</v>
      </c>
      <c r="R453">
        <v>1</v>
      </c>
      <c r="S453">
        <v>0.92</v>
      </c>
      <c r="T453">
        <v>0</v>
      </c>
    </row>
    <row r="454" spans="16:20" x14ac:dyDescent="0.25">
      <c r="P454" t="s">
        <v>1084</v>
      </c>
      <c r="Q454" t="s">
        <v>1085</v>
      </c>
      <c r="R454">
        <v>3</v>
      </c>
      <c r="S454">
        <v>0.91</v>
      </c>
      <c r="T454">
        <v>0</v>
      </c>
    </row>
    <row r="455" spans="16:20" x14ac:dyDescent="0.25">
      <c r="P455" t="s">
        <v>1086</v>
      </c>
      <c r="Q455" t="s">
        <v>1087</v>
      </c>
    </row>
    <row r="456" spans="16:20" x14ac:dyDescent="0.25">
      <c r="P456" t="s">
        <v>1088</v>
      </c>
      <c r="Q456" t="s">
        <v>1089</v>
      </c>
      <c r="R456">
        <v>2</v>
      </c>
      <c r="S456">
        <v>0.69</v>
      </c>
      <c r="T456">
        <v>0</v>
      </c>
    </row>
    <row r="457" spans="16:20" x14ac:dyDescent="0.25">
      <c r="P457" t="s">
        <v>1090</v>
      </c>
      <c r="Q457" t="s">
        <v>1091</v>
      </c>
    </row>
    <row r="458" spans="16:20" x14ac:dyDescent="0.25">
      <c r="P458" t="s">
        <v>1092</v>
      </c>
      <c r="Q458" t="s">
        <v>1093</v>
      </c>
    </row>
    <row r="459" spans="16:20" x14ac:dyDescent="0.25">
      <c r="P459" t="s">
        <v>1094</v>
      </c>
      <c r="Q459" t="s">
        <v>1095</v>
      </c>
    </row>
    <row r="460" spans="16:20" x14ac:dyDescent="0.25">
      <c r="P460" t="s">
        <v>1096</v>
      </c>
      <c r="Q460" t="s">
        <v>1097</v>
      </c>
    </row>
    <row r="461" spans="16:20" x14ac:dyDescent="0.25">
      <c r="P461" t="s">
        <v>1098</v>
      </c>
      <c r="Q461" t="s">
        <v>1099</v>
      </c>
      <c r="R461">
        <v>8</v>
      </c>
      <c r="S461">
        <v>0.82</v>
      </c>
      <c r="T461">
        <v>0</v>
      </c>
    </row>
    <row r="462" spans="16:20" x14ac:dyDescent="0.25">
      <c r="P462" t="s">
        <v>1100</v>
      </c>
      <c r="Q462" t="s">
        <v>1101</v>
      </c>
      <c r="R462">
        <v>6</v>
      </c>
      <c r="S462">
        <v>0.72</v>
      </c>
      <c r="T462">
        <v>0.55357143402099596</v>
      </c>
    </row>
    <row r="463" spans="16:20" x14ac:dyDescent="0.25">
      <c r="P463" t="s">
        <v>1102</v>
      </c>
      <c r="Q463" t="s">
        <v>1103</v>
      </c>
      <c r="R463">
        <v>7</v>
      </c>
      <c r="S463">
        <v>0.98</v>
      </c>
      <c r="T463">
        <v>0.95</v>
      </c>
    </row>
    <row r="464" spans="16:20" x14ac:dyDescent="0.25">
      <c r="P464" t="s">
        <v>1104</v>
      </c>
      <c r="Q464" t="s">
        <v>1105</v>
      </c>
      <c r="T464" s="128"/>
    </row>
    <row r="465" spans="16:20" x14ac:dyDescent="0.25">
      <c r="P465" t="s">
        <v>1106</v>
      </c>
      <c r="Q465" t="s">
        <v>1107</v>
      </c>
    </row>
    <row r="466" spans="16:20" x14ac:dyDescent="0.25">
      <c r="P466" t="s">
        <v>1108</v>
      </c>
      <c r="Q466" t="s">
        <v>1109</v>
      </c>
    </row>
    <row r="467" spans="16:20" x14ac:dyDescent="0.25">
      <c r="P467" t="s">
        <v>1110</v>
      </c>
      <c r="Q467" t="s">
        <v>1111</v>
      </c>
    </row>
    <row r="468" spans="16:20" x14ac:dyDescent="0.25">
      <c r="P468" t="s">
        <v>1112</v>
      </c>
      <c r="Q468" t="s">
        <v>1113</v>
      </c>
    </row>
    <row r="469" spans="16:20" x14ac:dyDescent="0.25">
      <c r="P469" t="s">
        <v>1114</v>
      </c>
      <c r="Q469" t="s">
        <v>1115</v>
      </c>
      <c r="R469">
        <v>3</v>
      </c>
      <c r="S469">
        <v>0.83</v>
      </c>
      <c r="T469">
        <v>0</v>
      </c>
    </row>
    <row r="470" spans="16:20" x14ac:dyDescent="0.25">
      <c r="P470" t="s">
        <v>1116</v>
      </c>
      <c r="Q470" t="s">
        <v>1117</v>
      </c>
      <c r="R470">
        <v>7</v>
      </c>
      <c r="S470">
        <v>0.88</v>
      </c>
      <c r="T470">
        <v>0</v>
      </c>
    </row>
    <row r="471" spans="16:20" x14ac:dyDescent="0.25">
      <c r="P471" t="s">
        <v>1118</v>
      </c>
      <c r="Q471" t="s">
        <v>1119</v>
      </c>
    </row>
    <row r="472" spans="16:20" x14ac:dyDescent="0.25">
      <c r="P472" t="s">
        <v>1120</v>
      </c>
      <c r="Q472" t="s">
        <v>1121</v>
      </c>
    </row>
    <row r="473" spans="16:20" x14ac:dyDescent="0.25">
      <c r="P473" t="s">
        <v>1122</v>
      </c>
      <c r="Q473" t="s">
        <v>1123</v>
      </c>
    </row>
    <row r="474" spans="16:20" x14ac:dyDescent="0.25">
      <c r="P474" t="s">
        <v>1124</v>
      </c>
      <c r="Q474" t="s">
        <v>1125</v>
      </c>
      <c r="R474">
        <v>6</v>
      </c>
      <c r="S474">
        <v>0.82</v>
      </c>
      <c r="T474">
        <v>1</v>
      </c>
    </row>
    <row r="475" spans="16:20" x14ac:dyDescent="0.25">
      <c r="P475" t="s">
        <v>1126</v>
      </c>
      <c r="Q475" t="s">
        <v>1127</v>
      </c>
      <c r="R475">
        <v>1</v>
      </c>
      <c r="S475">
        <v>0.98</v>
      </c>
      <c r="T475" s="128">
        <v>1</v>
      </c>
    </row>
    <row r="476" spans="16:20" x14ac:dyDescent="0.25">
      <c r="P476" t="s">
        <v>1128</v>
      </c>
      <c r="Q476" t="s">
        <v>1129</v>
      </c>
      <c r="R476">
        <v>10</v>
      </c>
      <c r="S476">
        <v>0.94</v>
      </c>
      <c r="T476">
        <v>0</v>
      </c>
    </row>
    <row r="477" spans="16:20" x14ac:dyDescent="0.25">
      <c r="P477" t="s">
        <v>1130</v>
      </c>
      <c r="Q477" t="s">
        <v>1131</v>
      </c>
    </row>
    <row r="478" spans="16:20" x14ac:dyDescent="0.25">
      <c r="P478" t="s">
        <v>1132</v>
      </c>
      <c r="Q478" t="s">
        <v>1133</v>
      </c>
      <c r="R478">
        <v>6</v>
      </c>
      <c r="S478">
        <v>0.97</v>
      </c>
      <c r="T478">
        <v>1</v>
      </c>
    </row>
    <row r="479" spans="16:20" x14ac:dyDescent="0.25">
      <c r="P479" t="s">
        <v>1134</v>
      </c>
      <c r="Q479" t="s">
        <v>1135</v>
      </c>
      <c r="R479">
        <v>5</v>
      </c>
      <c r="S479">
        <v>0.96</v>
      </c>
      <c r="T479">
        <v>1</v>
      </c>
    </row>
    <row r="480" spans="16:20" x14ac:dyDescent="0.25">
      <c r="P480" t="s">
        <v>1136</v>
      </c>
      <c r="Q480" t="s">
        <v>1137</v>
      </c>
      <c r="R480">
        <v>12</v>
      </c>
      <c r="S480">
        <v>0.88</v>
      </c>
      <c r="T480">
        <v>0</v>
      </c>
    </row>
    <row r="481" spans="16:20" x14ac:dyDescent="0.25">
      <c r="P481" t="s">
        <v>1138</v>
      </c>
      <c r="Q481" t="s">
        <v>1139</v>
      </c>
      <c r="R481">
        <v>5</v>
      </c>
      <c r="S481">
        <v>0.54</v>
      </c>
      <c r="T481" s="128">
        <v>0</v>
      </c>
    </row>
    <row r="482" spans="16:20" x14ac:dyDescent="0.25">
      <c r="P482" t="s">
        <v>1140</v>
      </c>
      <c r="Q482" t="s">
        <v>1141</v>
      </c>
    </row>
    <row r="483" spans="16:20" x14ac:dyDescent="0.25">
      <c r="P483" t="s">
        <v>1142</v>
      </c>
      <c r="Q483" t="s">
        <v>1143</v>
      </c>
    </row>
    <row r="484" spans="16:20" x14ac:dyDescent="0.25">
      <c r="P484" t="s">
        <v>1144</v>
      </c>
      <c r="Q484" t="s">
        <v>1145</v>
      </c>
    </row>
    <row r="485" spans="16:20" x14ac:dyDescent="0.25">
      <c r="P485" t="s">
        <v>1146</v>
      </c>
      <c r="Q485" t="s">
        <v>1147</v>
      </c>
    </row>
    <row r="486" spans="16:20" x14ac:dyDescent="0.25">
      <c r="P486" t="s">
        <v>1148</v>
      </c>
      <c r="Q486" t="s">
        <v>1149</v>
      </c>
      <c r="R486">
        <v>2</v>
      </c>
      <c r="S486">
        <v>1</v>
      </c>
      <c r="T486">
        <v>0</v>
      </c>
    </row>
    <row r="487" spans="16:20" x14ac:dyDescent="0.25">
      <c r="P487" t="s">
        <v>1150</v>
      </c>
      <c r="Q487" t="s">
        <v>1151</v>
      </c>
    </row>
    <row r="488" spans="16:20" x14ac:dyDescent="0.25">
      <c r="P488" t="s">
        <v>1152</v>
      </c>
      <c r="Q488" t="s">
        <v>1153</v>
      </c>
    </row>
    <row r="489" spans="16:20" x14ac:dyDescent="0.25">
      <c r="P489" t="s">
        <v>1154</v>
      </c>
      <c r="Q489" t="s">
        <v>1155</v>
      </c>
    </row>
    <row r="490" spans="16:20" x14ac:dyDescent="0.25">
      <c r="P490" t="s">
        <v>1156</v>
      </c>
      <c r="Q490" t="s">
        <v>1157</v>
      </c>
      <c r="R490">
        <v>5</v>
      </c>
      <c r="S490">
        <v>0.43</v>
      </c>
      <c r="T490">
        <v>0.11111111640930101</v>
      </c>
    </row>
    <row r="491" spans="16:20" x14ac:dyDescent="0.25">
      <c r="P491" t="s">
        <v>1158</v>
      </c>
      <c r="Q491" t="s">
        <v>1159</v>
      </c>
      <c r="R491">
        <v>6</v>
      </c>
      <c r="S491">
        <v>0.46</v>
      </c>
      <c r="T491" s="128">
        <v>0</v>
      </c>
    </row>
    <row r="492" spans="16:20" x14ac:dyDescent="0.25">
      <c r="P492" t="s">
        <v>1160</v>
      </c>
      <c r="Q492" t="s">
        <v>1161</v>
      </c>
      <c r="T492" s="128"/>
    </row>
    <row r="493" spans="16:20" x14ac:dyDescent="0.25">
      <c r="P493" t="s">
        <v>1162</v>
      </c>
      <c r="Q493" t="s">
        <v>1163</v>
      </c>
      <c r="R493">
        <v>2</v>
      </c>
      <c r="S493">
        <v>0.83</v>
      </c>
      <c r="T493">
        <v>0</v>
      </c>
    </row>
    <row r="494" spans="16:20" x14ac:dyDescent="0.25">
      <c r="P494" t="s">
        <v>1164</v>
      </c>
      <c r="Q494" t="s">
        <v>1165</v>
      </c>
    </row>
    <row r="495" spans="16:20" x14ac:dyDescent="0.25">
      <c r="P495" t="s">
        <v>1166</v>
      </c>
      <c r="Q495" t="s">
        <v>1167</v>
      </c>
    </row>
    <row r="496" spans="16:20" x14ac:dyDescent="0.25">
      <c r="P496" t="s">
        <v>1168</v>
      </c>
      <c r="Q496" t="s">
        <v>1169</v>
      </c>
    </row>
    <row r="497" spans="16:20" x14ac:dyDescent="0.25">
      <c r="P497" t="s">
        <v>1170</v>
      </c>
      <c r="Q497" t="s">
        <v>1171</v>
      </c>
      <c r="R497">
        <v>5</v>
      </c>
      <c r="S497">
        <v>0.84</v>
      </c>
      <c r="T497">
        <v>0</v>
      </c>
    </row>
    <row r="498" spans="16:20" x14ac:dyDescent="0.25">
      <c r="P498" t="s">
        <v>1172</v>
      </c>
      <c r="Q498" t="s">
        <v>1173</v>
      </c>
    </row>
    <row r="499" spans="16:20" x14ac:dyDescent="0.25">
      <c r="P499" t="s">
        <v>1174</v>
      </c>
      <c r="Q499" t="s">
        <v>1175</v>
      </c>
    </row>
    <row r="500" spans="16:20" x14ac:dyDescent="0.25">
      <c r="P500" t="s">
        <v>1176</v>
      </c>
      <c r="Q500" t="s">
        <v>1177</v>
      </c>
      <c r="R500">
        <v>3</v>
      </c>
      <c r="S500">
        <v>0.96</v>
      </c>
      <c r="T500">
        <v>0</v>
      </c>
    </row>
    <row r="501" spans="16:20" x14ac:dyDescent="0.25">
      <c r="P501" t="s">
        <v>1178</v>
      </c>
      <c r="Q501" t="s">
        <v>1179</v>
      </c>
    </row>
    <row r="502" spans="16:20" x14ac:dyDescent="0.25">
      <c r="P502" t="s">
        <v>1180</v>
      </c>
      <c r="Q502" t="s">
        <v>1181</v>
      </c>
    </row>
    <row r="503" spans="16:20" x14ac:dyDescent="0.25">
      <c r="P503" t="s">
        <v>1182</v>
      </c>
      <c r="Q503" t="s">
        <v>1183</v>
      </c>
      <c r="R503">
        <v>5</v>
      </c>
      <c r="S503">
        <v>0.89</v>
      </c>
      <c r="T503">
        <v>0</v>
      </c>
    </row>
    <row r="504" spans="16:20" x14ac:dyDescent="0.25">
      <c r="P504" t="s">
        <v>223</v>
      </c>
      <c r="Q504" t="s">
        <v>1184</v>
      </c>
      <c r="R504">
        <v>6</v>
      </c>
      <c r="S504">
        <v>0.93</v>
      </c>
      <c r="T504">
        <v>1</v>
      </c>
    </row>
    <row r="505" spans="16:20" x14ac:dyDescent="0.25">
      <c r="P505" t="s">
        <v>1185</v>
      </c>
      <c r="Q505" t="s">
        <v>1186</v>
      </c>
    </row>
    <row r="506" spans="16:20" x14ac:dyDescent="0.25">
      <c r="P506" t="s">
        <v>1187</v>
      </c>
      <c r="Q506" t="s">
        <v>1188</v>
      </c>
    </row>
    <row r="507" spans="16:20" x14ac:dyDescent="0.25">
      <c r="P507" t="s">
        <v>1189</v>
      </c>
      <c r="Q507" t="s">
        <v>1190</v>
      </c>
      <c r="R507">
        <v>10</v>
      </c>
      <c r="S507">
        <v>0.71</v>
      </c>
      <c r="T507">
        <v>0</v>
      </c>
    </row>
    <row r="508" spans="16:20" x14ac:dyDescent="0.25">
      <c r="P508" t="s">
        <v>1191</v>
      </c>
      <c r="Q508" t="s">
        <v>1192</v>
      </c>
    </row>
    <row r="509" spans="16:20" x14ac:dyDescent="0.25">
      <c r="P509" t="s">
        <v>1193</v>
      </c>
      <c r="Q509" t="s">
        <v>1194</v>
      </c>
      <c r="R509">
        <v>2</v>
      </c>
      <c r="S509">
        <v>0.89</v>
      </c>
      <c r="T509" s="128">
        <v>0</v>
      </c>
    </row>
    <row r="510" spans="16:20" x14ac:dyDescent="0.25">
      <c r="P510" t="s">
        <v>1195</v>
      </c>
      <c r="Q510" t="s">
        <v>1196</v>
      </c>
      <c r="R510">
        <v>6</v>
      </c>
      <c r="S510">
        <v>0.91</v>
      </c>
      <c r="T510">
        <v>0</v>
      </c>
    </row>
    <row r="511" spans="16:20" x14ac:dyDescent="0.25">
      <c r="P511" t="s">
        <v>1197</v>
      </c>
      <c r="Q511" t="s">
        <v>1198</v>
      </c>
    </row>
    <row r="512" spans="16:20" x14ac:dyDescent="0.25">
      <c r="P512" t="s">
        <v>1199</v>
      </c>
      <c r="Q512" t="s">
        <v>1200</v>
      </c>
    </row>
    <row r="513" spans="16:20" x14ac:dyDescent="0.25">
      <c r="P513" t="s">
        <v>1201</v>
      </c>
      <c r="Q513" t="s">
        <v>1202</v>
      </c>
      <c r="T513" s="128"/>
    </row>
    <row r="514" spans="16:20" x14ac:dyDescent="0.25">
      <c r="P514" t="s">
        <v>1203</v>
      </c>
      <c r="Q514" t="s">
        <v>1204</v>
      </c>
      <c r="R514">
        <v>8</v>
      </c>
      <c r="S514">
        <v>0.82</v>
      </c>
      <c r="T514" s="128">
        <v>0</v>
      </c>
    </row>
    <row r="515" spans="16:20" x14ac:dyDescent="0.25">
      <c r="P515" t="s">
        <v>1205</v>
      </c>
      <c r="Q515" t="s">
        <v>1206</v>
      </c>
      <c r="R515">
        <v>2</v>
      </c>
      <c r="S515">
        <v>0.9</v>
      </c>
      <c r="T515">
        <v>0</v>
      </c>
    </row>
    <row r="516" spans="16:20" x14ac:dyDescent="0.25">
      <c r="P516" t="s">
        <v>1207</v>
      </c>
      <c r="Q516" t="s">
        <v>1208</v>
      </c>
    </row>
    <row r="517" spans="16:20" x14ac:dyDescent="0.25">
      <c r="P517" t="s">
        <v>1209</v>
      </c>
      <c r="Q517" t="s">
        <v>1210</v>
      </c>
    </row>
    <row r="518" spans="16:20" x14ac:dyDescent="0.25">
      <c r="P518" t="s">
        <v>1209</v>
      </c>
      <c r="Q518" t="s">
        <v>1211</v>
      </c>
    </row>
    <row r="519" spans="16:20" x14ac:dyDescent="0.25">
      <c r="P519" t="s">
        <v>1212</v>
      </c>
      <c r="Q519" t="s">
        <v>1213</v>
      </c>
    </row>
    <row r="520" spans="16:20" x14ac:dyDescent="0.25">
      <c r="P520" t="s">
        <v>1214</v>
      </c>
      <c r="Q520" t="s">
        <v>1215</v>
      </c>
      <c r="T520" s="128"/>
    </row>
    <row r="521" spans="16:20" x14ac:dyDescent="0.25">
      <c r="P521" t="s">
        <v>1216</v>
      </c>
      <c r="Q521" t="s">
        <v>1217</v>
      </c>
    </row>
    <row r="522" spans="16:20" x14ac:dyDescent="0.25">
      <c r="P522" t="s">
        <v>1218</v>
      </c>
      <c r="Q522" t="s">
        <v>1219</v>
      </c>
    </row>
    <row r="523" spans="16:20" x14ac:dyDescent="0.25">
      <c r="P523" t="s">
        <v>1220</v>
      </c>
      <c r="Q523" t="s">
        <v>1221</v>
      </c>
      <c r="R523">
        <v>6</v>
      </c>
      <c r="S523">
        <v>1</v>
      </c>
      <c r="T523">
        <v>1</v>
      </c>
    </row>
    <row r="524" spans="16:20" x14ac:dyDescent="0.25">
      <c r="P524" t="s">
        <v>1222</v>
      </c>
      <c r="Q524" t="s">
        <v>1223</v>
      </c>
      <c r="R524">
        <v>5</v>
      </c>
      <c r="S524">
        <v>0.68</v>
      </c>
      <c r="T524">
        <v>0</v>
      </c>
    </row>
    <row r="525" spans="16:20" x14ac:dyDescent="0.25">
      <c r="P525" t="s">
        <v>1224</v>
      </c>
      <c r="Q525" t="s">
        <v>1225</v>
      </c>
    </row>
    <row r="526" spans="16:20" x14ac:dyDescent="0.25">
      <c r="P526" t="s">
        <v>1226</v>
      </c>
      <c r="Q526" t="s">
        <v>1227</v>
      </c>
    </row>
    <row r="527" spans="16:20" x14ac:dyDescent="0.25">
      <c r="P527" t="s">
        <v>1228</v>
      </c>
      <c r="Q527" t="s">
        <v>1229</v>
      </c>
      <c r="R527">
        <v>4</v>
      </c>
      <c r="S527">
        <v>0.8</v>
      </c>
      <c r="T527">
        <v>0</v>
      </c>
    </row>
    <row r="528" spans="16:20" x14ac:dyDescent="0.25">
      <c r="P528" t="s">
        <v>1230</v>
      </c>
      <c r="Q528" t="s">
        <v>1231</v>
      </c>
      <c r="R528">
        <v>5</v>
      </c>
      <c r="S528">
        <v>0.8</v>
      </c>
      <c r="T528">
        <v>0</v>
      </c>
    </row>
    <row r="529" spans="16:20" x14ac:dyDescent="0.25">
      <c r="P529" t="s">
        <v>1232</v>
      </c>
      <c r="Q529" t="s">
        <v>1233</v>
      </c>
    </row>
    <row r="530" spans="16:20" x14ac:dyDescent="0.25">
      <c r="P530" t="s">
        <v>1234</v>
      </c>
      <c r="Q530" t="s">
        <v>1235</v>
      </c>
    </row>
    <row r="531" spans="16:20" x14ac:dyDescent="0.25">
      <c r="P531" t="s">
        <v>1236</v>
      </c>
      <c r="Q531" t="s">
        <v>1237</v>
      </c>
    </row>
    <row r="532" spans="16:20" x14ac:dyDescent="0.25">
      <c r="P532" t="s">
        <v>1238</v>
      </c>
      <c r="Q532" t="s">
        <v>1239</v>
      </c>
    </row>
    <row r="533" spans="16:20" x14ac:dyDescent="0.25">
      <c r="P533" t="s">
        <v>1240</v>
      </c>
      <c r="Q533" t="s">
        <v>1241</v>
      </c>
    </row>
    <row r="534" spans="16:20" x14ac:dyDescent="0.25">
      <c r="P534" t="s">
        <v>1242</v>
      </c>
      <c r="Q534" t="s">
        <v>1243</v>
      </c>
    </row>
    <row r="535" spans="16:20" x14ac:dyDescent="0.25">
      <c r="P535" t="s">
        <v>1244</v>
      </c>
      <c r="Q535" t="s">
        <v>1245</v>
      </c>
    </row>
    <row r="536" spans="16:20" x14ac:dyDescent="0.25">
      <c r="P536" t="s">
        <v>1246</v>
      </c>
      <c r="Q536" t="s">
        <v>1247</v>
      </c>
    </row>
    <row r="537" spans="16:20" x14ac:dyDescent="0.25">
      <c r="P537" t="s">
        <v>1248</v>
      </c>
      <c r="Q537" t="s">
        <v>1249</v>
      </c>
    </row>
    <row r="538" spans="16:20" x14ac:dyDescent="0.25">
      <c r="P538" t="s">
        <v>1250</v>
      </c>
      <c r="Q538" t="s">
        <v>1251</v>
      </c>
    </row>
    <row r="539" spans="16:20" x14ac:dyDescent="0.25">
      <c r="P539" t="s">
        <v>1252</v>
      </c>
      <c r="Q539" t="s">
        <v>1253</v>
      </c>
      <c r="R539">
        <v>1</v>
      </c>
      <c r="S539">
        <v>0.95</v>
      </c>
      <c r="T539">
        <v>1</v>
      </c>
    </row>
    <row r="540" spans="16:20" x14ac:dyDescent="0.25">
      <c r="P540" t="s">
        <v>1254</v>
      </c>
      <c r="Q540" t="s">
        <v>1255</v>
      </c>
    </row>
    <row r="541" spans="16:20" x14ac:dyDescent="0.25">
      <c r="P541" t="s">
        <v>1256</v>
      </c>
      <c r="Q541" t="s">
        <v>1257</v>
      </c>
    </row>
    <row r="542" spans="16:20" x14ac:dyDescent="0.25">
      <c r="P542" t="s">
        <v>1258</v>
      </c>
      <c r="Q542" t="s">
        <v>1259</v>
      </c>
      <c r="R542">
        <v>5</v>
      </c>
      <c r="S542">
        <v>0.77</v>
      </c>
      <c r="T542">
        <v>0</v>
      </c>
    </row>
    <row r="543" spans="16:20" x14ac:dyDescent="0.25">
      <c r="P543" t="s">
        <v>1260</v>
      </c>
      <c r="Q543" t="s">
        <v>1261</v>
      </c>
    </row>
    <row r="544" spans="16:20" x14ac:dyDescent="0.25">
      <c r="P544" t="s">
        <v>1262</v>
      </c>
      <c r="Q544" t="s">
        <v>1263</v>
      </c>
      <c r="R544">
        <v>5</v>
      </c>
      <c r="S544">
        <v>0.95</v>
      </c>
      <c r="T544">
        <v>0.88888885498046799</v>
      </c>
    </row>
    <row r="545" spans="16:20" x14ac:dyDescent="0.25">
      <c r="P545" t="s">
        <v>1264</v>
      </c>
      <c r="Q545" t="s">
        <v>1265</v>
      </c>
      <c r="T545" s="128"/>
    </row>
    <row r="546" spans="16:20" x14ac:dyDescent="0.25">
      <c r="P546" t="s">
        <v>1266</v>
      </c>
      <c r="Q546" t="s">
        <v>1267</v>
      </c>
      <c r="R546">
        <v>6</v>
      </c>
      <c r="S546">
        <v>0.68</v>
      </c>
      <c r="T546">
        <v>0</v>
      </c>
    </row>
    <row r="547" spans="16:20" x14ac:dyDescent="0.25">
      <c r="P547" t="s">
        <v>1268</v>
      </c>
      <c r="Q547" t="s">
        <v>1269</v>
      </c>
      <c r="R547">
        <v>6</v>
      </c>
      <c r="S547">
        <v>0.66</v>
      </c>
      <c r="T547">
        <v>0</v>
      </c>
    </row>
    <row r="548" spans="16:20" x14ac:dyDescent="0.25">
      <c r="P548" t="s">
        <v>1270</v>
      </c>
      <c r="Q548" t="s">
        <v>1271</v>
      </c>
    </row>
    <row r="549" spans="16:20" x14ac:dyDescent="0.25">
      <c r="P549" t="s">
        <v>1272</v>
      </c>
      <c r="Q549" t="s">
        <v>1273</v>
      </c>
      <c r="R549">
        <v>4</v>
      </c>
      <c r="S549">
        <v>0.88</v>
      </c>
      <c r="T549">
        <v>0.75</v>
      </c>
    </row>
    <row r="550" spans="16:20" x14ac:dyDescent="0.25">
      <c r="P550" t="s">
        <v>1274</v>
      </c>
      <c r="Q550" t="s">
        <v>1275</v>
      </c>
    </row>
    <row r="551" spans="16:20" x14ac:dyDescent="0.25">
      <c r="P551" t="s">
        <v>1276</v>
      </c>
      <c r="Q551" t="s">
        <v>1277</v>
      </c>
      <c r="R551">
        <v>6</v>
      </c>
      <c r="S551">
        <v>0.73</v>
      </c>
      <c r="T551">
        <v>1</v>
      </c>
    </row>
    <row r="552" spans="16:20" x14ac:dyDescent="0.25">
      <c r="P552" t="s">
        <v>1278</v>
      </c>
      <c r="Q552" t="s">
        <v>1279</v>
      </c>
      <c r="R552">
        <v>4</v>
      </c>
      <c r="S552">
        <v>0.69</v>
      </c>
      <c r="T552" s="128">
        <v>0.41666664123535102</v>
      </c>
    </row>
    <row r="553" spans="16:20" x14ac:dyDescent="0.25">
      <c r="P553" t="s">
        <v>1280</v>
      </c>
      <c r="Q553" t="s">
        <v>1281</v>
      </c>
    </row>
    <row r="554" spans="16:20" x14ac:dyDescent="0.25">
      <c r="P554" t="s">
        <v>1282</v>
      </c>
      <c r="Q554" t="s">
        <v>1283</v>
      </c>
      <c r="R554">
        <v>5</v>
      </c>
      <c r="S554">
        <v>0.32</v>
      </c>
      <c r="T554">
        <v>0</v>
      </c>
    </row>
    <row r="555" spans="16:20" x14ac:dyDescent="0.25">
      <c r="P555" t="s">
        <v>1284</v>
      </c>
      <c r="Q555" t="s">
        <v>1285</v>
      </c>
      <c r="R555">
        <v>6</v>
      </c>
      <c r="S555">
        <v>0.91</v>
      </c>
      <c r="T555" s="128">
        <v>1</v>
      </c>
    </row>
    <row r="556" spans="16:20" x14ac:dyDescent="0.25">
      <c r="P556" t="s">
        <v>1286</v>
      </c>
      <c r="Q556" t="s">
        <v>1287</v>
      </c>
    </row>
    <row r="557" spans="16:20" x14ac:dyDescent="0.25">
      <c r="P557" t="s">
        <v>1288</v>
      </c>
      <c r="Q557" t="s">
        <v>1289</v>
      </c>
    </row>
    <row r="558" spans="16:20" x14ac:dyDescent="0.25">
      <c r="P558" t="s">
        <v>1290</v>
      </c>
      <c r="Q558" t="s">
        <v>1291</v>
      </c>
    </row>
    <row r="559" spans="16:20" x14ac:dyDescent="0.25">
      <c r="P559" t="s">
        <v>1292</v>
      </c>
      <c r="Q559" t="s">
        <v>1293</v>
      </c>
      <c r="R559">
        <v>6</v>
      </c>
      <c r="S559">
        <v>0.98</v>
      </c>
      <c r="T559">
        <v>1</v>
      </c>
    </row>
    <row r="560" spans="16:20" x14ac:dyDescent="0.25">
      <c r="P560" t="s">
        <v>1294</v>
      </c>
      <c r="Q560" t="s">
        <v>1295</v>
      </c>
      <c r="R560">
        <v>9</v>
      </c>
      <c r="S560">
        <v>0.91</v>
      </c>
      <c r="T560" s="128">
        <v>0</v>
      </c>
    </row>
    <row r="561" spans="16:20" x14ac:dyDescent="0.25">
      <c r="P561" t="s">
        <v>1296</v>
      </c>
      <c r="Q561" t="s">
        <v>1297</v>
      </c>
      <c r="R561">
        <v>11</v>
      </c>
      <c r="S561">
        <v>0.82</v>
      </c>
      <c r="T561">
        <v>0</v>
      </c>
    </row>
    <row r="562" spans="16:20" x14ac:dyDescent="0.25">
      <c r="P562" t="s">
        <v>1298</v>
      </c>
      <c r="Q562" t="s">
        <v>1299</v>
      </c>
    </row>
    <row r="563" spans="16:20" x14ac:dyDescent="0.25">
      <c r="P563" t="s">
        <v>1300</v>
      </c>
      <c r="Q563" t="s">
        <v>1301</v>
      </c>
    </row>
    <row r="564" spans="16:20" x14ac:dyDescent="0.25">
      <c r="P564" t="s">
        <v>1302</v>
      </c>
      <c r="Q564" t="s">
        <v>1303</v>
      </c>
      <c r="R564">
        <v>7</v>
      </c>
      <c r="S564">
        <v>0.62</v>
      </c>
      <c r="T564">
        <v>0</v>
      </c>
    </row>
    <row r="565" spans="16:20" x14ac:dyDescent="0.25">
      <c r="P565" t="s">
        <v>1304</v>
      </c>
      <c r="Q565" t="s">
        <v>1305</v>
      </c>
      <c r="R565">
        <v>2</v>
      </c>
      <c r="S565">
        <v>0.97</v>
      </c>
      <c r="T565">
        <v>0</v>
      </c>
    </row>
    <row r="566" spans="16:20" x14ac:dyDescent="0.25">
      <c r="P566" t="s">
        <v>226</v>
      </c>
      <c r="Q566" t="s">
        <v>1306</v>
      </c>
      <c r="R566">
        <v>7</v>
      </c>
      <c r="S566">
        <v>0.95</v>
      </c>
      <c r="T566">
        <v>1</v>
      </c>
    </row>
    <row r="567" spans="16:20" x14ac:dyDescent="0.25">
      <c r="P567" t="s">
        <v>1307</v>
      </c>
      <c r="Q567" t="s">
        <v>1308</v>
      </c>
    </row>
    <row r="568" spans="16:20" x14ac:dyDescent="0.25">
      <c r="P568" t="s">
        <v>1309</v>
      </c>
      <c r="Q568" t="s">
        <v>1310</v>
      </c>
      <c r="R568">
        <v>4</v>
      </c>
      <c r="S568">
        <v>0.81</v>
      </c>
      <c r="T568">
        <v>0</v>
      </c>
    </row>
    <row r="569" spans="16:20" x14ac:dyDescent="0.25">
      <c r="P569" t="s">
        <v>1311</v>
      </c>
      <c r="Q569" t="s">
        <v>1312</v>
      </c>
    </row>
    <row r="570" spans="16:20" x14ac:dyDescent="0.25">
      <c r="P570" t="s">
        <v>1313</v>
      </c>
      <c r="Q570" t="s">
        <v>1314</v>
      </c>
    </row>
    <row r="571" spans="16:20" x14ac:dyDescent="0.25">
      <c r="P571" t="s">
        <v>1315</v>
      </c>
      <c r="Q571" t="s">
        <v>1316</v>
      </c>
    </row>
    <row r="572" spans="16:20" x14ac:dyDescent="0.25">
      <c r="P572" t="s">
        <v>1317</v>
      </c>
      <c r="Q572" t="s">
        <v>1318</v>
      </c>
      <c r="R572">
        <v>12</v>
      </c>
      <c r="S572">
        <v>0.85</v>
      </c>
      <c r="T572" s="128">
        <v>0</v>
      </c>
    </row>
    <row r="573" spans="16:20" x14ac:dyDescent="0.25">
      <c r="P573" t="s">
        <v>1319</v>
      </c>
      <c r="Q573" t="s">
        <v>1320</v>
      </c>
      <c r="R573">
        <v>7</v>
      </c>
      <c r="S573">
        <v>0.86</v>
      </c>
      <c r="T573" s="128">
        <v>0</v>
      </c>
    </row>
    <row r="574" spans="16:20" x14ac:dyDescent="0.25">
      <c r="P574" t="s">
        <v>1321</v>
      </c>
      <c r="Q574" t="s">
        <v>1322</v>
      </c>
    </row>
    <row r="575" spans="16:20" x14ac:dyDescent="0.25">
      <c r="P575" t="s">
        <v>1323</v>
      </c>
      <c r="Q575" t="s">
        <v>1324</v>
      </c>
      <c r="R575">
        <v>4</v>
      </c>
      <c r="S575">
        <v>0.97</v>
      </c>
      <c r="T575">
        <v>0</v>
      </c>
    </row>
    <row r="576" spans="16:20" x14ac:dyDescent="0.25">
      <c r="P576" t="s">
        <v>1325</v>
      </c>
      <c r="Q576" t="s">
        <v>1326</v>
      </c>
    </row>
    <row r="577" spans="16:20" x14ac:dyDescent="0.25">
      <c r="P577" t="s">
        <v>1327</v>
      </c>
      <c r="Q577" t="s">
        <v>1328</v>
      </c>
      <c r="R577">
        <v>4</v>
      </c>
      <c r="S577">
        <v>0.73</v>
      </c>
      <c r="T577">
        <v>0</v>
      </c>
    </row>
    <row r="578" spans="16:20" x14ac:dyDescent="0.25">
      <c r="P578" t="s">
        <v>1329</v>
      </c>
      <c r="Q578" t="s">
        <v>1330</v>
      </c>
      <c r="R578">
        <v>7</v>
      </c>
      <c r="S578">
        <v>0.98</v>
      </c>
      <c r="T578">
        <v>0</v>
      </c>
    </row>
    <row r="579" spans="16:20" x14ac:dyDescent="0.25">
      <c r="P579" t="s">
        <v>1331</v>
      </c>
      <c r="Q579" t="s">
        <v>1332</v>
      </c>
    </row>
    <row r="580" spans="16:20" x14ac:dyDescent="0.25">
      <c r="P580" t="s">
        <v>1333</v>
      </c>
      <c r="Q580" t="s">
        <v>1334</v>
      </c>
      <c r="R580">
        <v>2</v>
      </c>
      <c r="S580">
        <v>1</v>
      </c>
      <c r="T580">
        <v>0</v>
      </c>
    </row>
    <row r="581" spans="16:20" x14ac:dyDescent="0.25">
      <c r="P581" t="s">
        <v>1335</v>
      </c>
      <c r="Q581" t="s">
        <v>1336</v>
      </c>
      <c r="R581">
        <v>7</v>
      </c>
      <c r="S581">
        <v>0.79</v>
      </c>
      <c r="T581">
        <v>0</v>
      </c>
    </row>
    <row r="582" spans="16:20" x14ac:dyDescent="0.25">
      <c r="P582" t="s">
        <v>1337</v>
      </c>
      <c r="Q582" t="s">
        <v>1338</v>
      </c>
      <c r="R582">
        <v>7</v>
      </c>
      <c r="S582">
        <v>0.91</v>
      </c>
      <c r="T582" s="128">
        <v>0</v>
      </c>
    </row>
    <row r="583" spans="16:20" x14ac:dyDescent="0.25">
      <c r="P583" t="s">
        <v>1339</v>
      </c>
      <c r="Q583" t="s">
        <v>1340</v>
      </c>
      <c r="R583">
        <v>3</v>
      </c>
      <c r="S583">
        <v>0.78</v>
      </c>
      <c r="T583" s="128">
        <v>0</v>
      </c>
    </row>
    <row r="584" spans="16:20" x14ac:dyDescent="0.25">
      <c r="P584" t="s">
        <v>1341</v>
      </c>
      <c r="Q584" t="s">
        <v>1342</v>
      </c>
    </row>
    <row r="585" spans="16:20" x14ac:dyDescent="0.25">
      <c r="P585" t="s">
        <v>1343</v>
      </c>
      <c r="Q585" t="s">
        <v>1344</v>
      </c>
      <c r="T585" s="128"/>
    </row>
    <row r="586" spans="16:20" x14ac:dyDescent="0.25">
      <c r="P586" t="s">
        <v>1345</v>
      </c>
      <c r="Q586" t="s">
        <v>1346</v>
      </c>
      <c r="R586">
        <v>6</v>
      </c>
      <c r="S586">
        <v>0.64</v>
      </c>
      <c r="T586">
        <v>0</v>
      </c>
    </row>
    <row r="587" spans="16:20" x14ac:dyDescent="0.25">
      <c r="P587" t="s">
        <v>1347</v>
      </c>
      <c r="Q587" t="s">
        <v>1348</v>
      </c>
    </row>
    <row r="588" spans="16:20" x14ac:dyDescent="0.25">
      <c r="P588" t="s">
        <v>1349</v>
      </c>
      <c r="Q588" t="s">
        <v>1350</v>
      </c>
      <c r="R588">
        <v>4</v>
      </c>
      <c r="S588">
        <v>1</v>
      </c>
      <c r="T588">
        <v>0.66666664123535102</v>
      </c>
    </row>
    <row r="589" spans="16:20" x14ac:dyDescent="0.25">
      <c r="P589" t="s">
        <v>1351</v>
      </c>
      <c r="Q589" t="s">
        <v>1352</v>
      </c>
    </row>
    <row r="590" spans="16:20" x14ac:dyDescent="0.25">
      <c r="P590" t="s">
        <v>1353</v>
      </c>
      <c r="Q590" t="s">
        <v>1354</v>
      </c>
      <c r="R590">
        <v>7</v>
      </c>
      <c r="S590">
        <v>0.71</v>
      </c>
      <c r="T590">
        <v>0</v>
      </c>
    </row>
    <row r="591" spans="16:20" x14ac:dyDescent="0.25">
      <c r="P591" t="s">
        <v>1355</v>
      </c>
      <c r="Q591" t="s">
        <v>1356</v>
      </c>
    </row>
    <row r="592" spans="16:20" x14ac:dyDescent="0.25">
      <c r="P592" t="s">
        <v>1357</v>
      </c>
      <c r="Q592" t="s">
        <v>1358</v>
      </c>
      <c r="R592">
        <v>5</v>
      </c>
      <c r="S592">
        <v>0.75</v>
      </c>
      <c r="T592">
        <v>0</v>
      </c>
    </row>
    <row r="593" spans="16:20" x14ac:dyDescent="0.25">
      <c r="P593" t="s">
        <v>1359</v>
      </c>
      <c r="Q593" t="s">
        <v>1360</v>
      </c>
    </row>
    <row r="594" spans="16:20" x14ac:dyDescent="0.25">
      <c r="P594" t="s">
        <v>1361</v>
      </c>
      <c r="Q594" t="s">
        <v>1362</v>
      </c>
      <c r="T594" s="128"/>
    </row>
    <row r="595" spans="16:20" x14ac:dyDescent="0.25">
      <c r="P595" t="s">
        <v>1363</v>
      </c>
      <c r="Q595" t="s">
        <v>1364</v>
      </c>
      <c r="R595">
        <v>9</v>
      </c>
      <c r="S595">
        <v>0.88</v>
      </c>
      <c r="T595">
        <v>0</v>
      </c>
    </row>
    <row r="596" spans="16:20" x14ac:dyDescent="0.25">
      <c r="P596" t="s">
        <v>1365</v>
      </c>
      <c r="Q596" t="s">
        <v>1366</v>
      </c>
    </row>
    <row r="597" spans="16:20" x14ac:dyDescent="0.25">
      <c r="P597" t="s">
        <v>1367</v>
      </c>
      <c r="Q597" t="s">
        <v>1368</v>
      </c>
    </row>
    <row r="598" spans="16:20" x14ac:dyDescent="0.25">
      <c r="P598" t="s">
        <v>1369</v>
      </c>
      <c r="Q598" t="s">
        <v>1370</v>
      </c>
      <c r="R598">
        <v>10</v>
      </c>
      <c r="S598">
        <v>0.88</v>
      </c>
      <c r="T598">
        <v>0</v>
      </c>
    </row>
    <row r="599" spans="16:20" x14ac:dyDescent="0.25">
      <c r="P599" t="s">
        <v>1371</v>
      </c>
      <c r="Q599" t="s">
        <v>1372</v>
      </c>
    </row>
    <row r="600" spans="16:20" x14ac:dyDescent="0.25">
      <c r="P600" t="s">
        <v>1373</v>
      </c>
      <c r="Q600" t="s">
        <v>1374</v>
      </c>
      <c r="R600">
        <v>2</v>
      </c>
      <c r="S600">
        <v>0.88</v>
      </c>
      <c r="T600">
        <v>0</v>
      </c>
    </row>
    <row r="601" spans="16:20" x14ac:dyDescent="0.25">
      <c r="P601" t="s">
        <v>1375</v>
      </c>
      <c r="Q601" t="s">
        <v>1376</v>
      </c>
    </row>
    <row r="602" spans="16:20" x14ac:dyDescent="0.25">
      <c r="P602" t="s">
        <v>1377</v>
      </c>
      <c r="Q602" t="s">
        <v>1378</v>
      </c>
    </row>
    <row r="603" spans="16:20" x14ac:dyDescent="0.25">
      <c r="P603" t="s">
        <v>1379</v>
      </c>
      <c r="Q603" t="s">
        <v>1380</v>
      </c>
      <c r="R603">
        <v>8</v>
      </c>
      <c r="S603">
        <v>0.97</v>
      </c>
      <c r="T603">
        <v>1</v>
      </c>
    </row>
    <row r="604" spans="16:20" x14ac:dyDescent="0.25">
      <c r="P604" t="s">
        <v>1381</v>
      </c>
      <c r="Q604" t="s">
        <v>1382</v>
      </c>
    </row>
    <row r="605" spans="16:20" x14ac:dyDescent="0.25">
      <c r="P605" t="s">
        <v>1383</v>
      </c>
      <c r="Q605" t="s">
        <v>1384</v>
      </c>
    </row>
    <row r="606" spans="16:20" x14ac:dyDescent="0.25">
      <c r="P606" t="s">
        <v>1385</v>
      </c>
      <c r="Q606" t="s">
        <v>1386</v>
      </c>
      <c r="R606">
        <v>6</v>
      </c>
      <c r="S606">
        <v>0.79</v>
      </c>
      <c r="T606">
        <v>1</v>
      </c>
    </row>
    <row r="607" spans="16:20" x14ac:dyDescent="0.25">
      <c r="P607" t="s">
        <v>1387</v>
      </c>
      <c r="Q607" t="s">
        <v>1388</v>
      </c>
    </row>
    <row r="608" spans="16:20" x14ac:dyDescent="0.25">
      <c r="P608" t="s">
        <v>1389</v>
      </c>
      <c r="Q608" t="s">
        <v>1390</v>
      </c>
      <c r="R608">
        <v>4</v>
      </c>
      <c r="S608">
        <v>0.84</v>
      </c>
      <c r="T608">
        <v>0</v>
      </c>
    </row>
    <row r="609" spans="16:20" x14ac:dyDescent="0.25">
      <c r="P609" t="s">
        <v>1391</v>
      </c>
      <c r="Q609" t="s">
        <v>1392</v>
      </c>
      <c r="R609">
        <v>6</v>
      </c>
      <c r="S609">
        <v>0.8</v>
      </c>
      <c r="T609">
        <v>1</v>
      </c>
    </row>
    <row r="610" spans="16:20" x14ac:dyDescent="0.25">
      <c r="P610" t="s">
        <v>1393</v>
      </c>
      <c r="Q610" t="s">
        <v>1394</v>
      </c>
    </row>
    <row r="611" spans="16:20" x14ac:dyDescent="0.25">
      <c r="P611" t="s">
        <v>1395</v>
      </c>
      <c r="Q611" t="s">
        <v>1396</v>
      </c>
    </row>
    <row r="612" spans="16:20" x14ac:dyDescent="0.25">
      <c r="P612" t="s">
        <v>1397</v>
      </c>
      <c r="Q612" t="s">
        <v>1398</v>
      </c>
    </row>
    <row r="613" spans="16:20" x14ac:dyDescent="0.25">
      <c r="P613" t="s">
        <v>1399</v>
      </c>
      <c r="Q613" t="s">
        <v>1400</v>
      </c>
    </row>
    <row r="614" spans="16:20" x14ac:dyDescent="0.25">
      <c r="P614" t="s">
        <v>1401</v>
      </c>
      <c r="Q614" t="s">
        <v>1402</v>
      </c>
    </row>
    <row r="615" spans="16:20" x14ac:dyDescent="0.25">
      <c r="P615" t="s">
        <v>1401</v>
      </c>
      <c r="Q615" t="s">
        <v>1403</v>
      </c>
    </row>
    <row r="616" spans="16:20" x14ac:dyDescent="0.25">
      <c r="P616" t="s">
        <v>1404</v>
      </c>
      <c r="Q616" t="s">
        <v>1405</v>
      </c>
      <c r="R616">
        <v>4</v>
      </c>
      <c r="S616">
        <v>0.69</v>
      </c>
      <c r="T616">
        <v>0</v>
      </c>
    </row>
    <row r="617" spans="16:20" x14ac:dyDescent="0.25">
      <c r="P617" t="s">
        <v>1406</v>
      </c>
      <c r="Q617" t="s">
        <v>1407</v>
      </c>
    </row>
    <row r="618" spans="16:20" x14ac:dyDescent="0.25">
      <c r="P618" t="s">
        <v>1408</v>
      </c>
      <c r="Q618" t="s">
        <v>1409</v>
      </c>
      <c r="R618">
        <v>5</v>
      </c>
      <c r="S618">
        <v>0.71</v>
      </c>
      <c r="T618">
        <v>0</v>
      </c>
    </row>
    <row r="619" spans="16:20" x14ac:dyDescent="0.25">
      <c r="P619" t="s">
        <v>1410</v>
      </c>
      <c r="Q619" t="s">
        <v>1411</v>
      </c>
      <c r="R619">
        <v>9</v>
      </c>
      <c r="S619">
        <v>0.87</v>
      </c>
      <c r="T619" s="128">
        <v>0</v>
      </c>
    </row>
    <row r="620" spans="16:20" x14ac:dyDescent="0.25">
      <c r="P620" t="s">
        <v>1412</v>
      </c>
      <c r="Q620" t="s">
        <v>1413</v>
      </c>
    </row>
    <row r="621" spans="16:20" x14ac:dyDescent="0.25">
      <c r="P621" t="s">
        <v>1414</v>
      </c>
      <c r="Q621" t="s">
        <v>1415</v>
      </c>
    </row>
    <row r="622" spans="16:20" x14ac:dyDescent="0.25">
      <c r="P622" t="s">
        <v>1416</v>
      </c>
      <c r="Q622" t="s">
        <v>1417</v>
      </c>
      <c r="R622">
        <v>7</v>
      </c>
      <c r="S622">
        <v>0.79</v>
      </c>
      <c r="T622">
        <v>0.36666664123535098</v>
      </c>
    </row>
    <row r="623" spans="16:20" x14ac:dyDescent="0.25">
      <c r="P623" t="s">
        <v>1418</v>
      </c>
      <c r="Q623" t="s">
        <v>1419</v>
      </c>
      <c r="R623">
        <v>2</v>
      </c>
      <c r="S623">
        <v>0.94</v>
      </c>
      <c r="T623">
        <v>0</v>
      </c>
    </row>
    <row r="624" spans="16:20" x14ac:dyDescent="0.25">
      <c r="P624" t="s">
        <v>1420</v>
      </c>
      <c r="Q624" t="s">
        <v>1421</v>
      </c>
    </row>
    <row r="625" spans="16:20" x14ac:dyDescent="0.25">
      <c r="P625" t="s">
        <v>1422</v>
      </c>
      <c r="Q625" t="s">
        <v>1423</v>
      </c>
      <c r="R625">
        <v>5</v>
      </c>
      <c r="S625">
        <v>0.9</v>
      </c>
      <c r="T625">
        <v>0</v>
      </c>
    </row>
    <row r="626" spans="16:20" x14ac:dyDescent="0.25">
      <c r="P626" t="s">
        <v>1424</v>
      </c>
      <c r="Q626" t="s">
        <v>1425</v>
      </c>
    </row>
    <row r="627" spans="16:20" x14ac:dyDescent="0.25">
      <c r="P627" t="s">
        <v>1426</v>
      </c>
      <c r="Q627" t="s">
        <v>1427</v>
      </c>
    </row>
    <row r="628" spans="16:20" x14ac:dyDescent="0.25">
      <c r="P628" t="s">
        <v>1428</v>
      </c>
      <c r="Q628" t="s">
        <v>1429</v>
      </c>
      <c r="R628">
        <v>2</v>
      </c>
      <c r="S628">
        <v>0.7</v>
      </c>
      <c r="T628">
        <v>0</v>
      </c>
    </row>
    <row r="629" spans="16:20" x14ac:dyDescent="0.25">
      <c r="P629" t="s">
        <v>1430</v>
      </c>
      <c r="Q629" t="s">
        <v>1431</v>
      </c>
    </row>
    <row r="630" spans="16:20" x14ac:dyDescent="0.25">
      <c r="P630" t="s">
        <v>1432</v>
      </c>
      <c r="Q630" t="s">
        <v>1433</v>
      </c>
    </row>
    <row r="631" spans="16:20" x14ac:dyDescent="0.25">
      <c r="P631" t="s">
        <v>1434</v>
      </c>
      <c r="Q631" t="s">
        <v>1435</v>
      </c>
    </row>
    <row r="632" spans="16:20" x14ac:dyDescent="0.25">
      <c r="P632" t="s">
        <v>1436</v>
      </c>
      <c r="Q632" t="s">
        <v>1437</v>
      </c>
    </row>
    <row r="633" spans="16:20" x14ac:dyDescent="0.25">
      <c r="P633" t="s">
        <v>1438</v>
      </c>
      <c r="Q633" t="s">
        <v>1439</v>
      </c>
    </row>
    <row r="634" spans="16:20" x14ac:dyDescent="0.25">
      <c r="P634" t="s">
        <v>1440</v>
      </c>
      <c r="Q634" t="s">
        <v>1441</v>
      </c>
    </row>
    <row r="635" spans="16:20" x14ac:dyDescent="0.25">
      <c r="P635" t="s">
        <v>1442</v>
      </c>
      <c r="Q635" t="s">
        <v>1443</v>
      </c>
    </row>
    <row r="636" spans="16:20" x14ac:dyDescent="0.25">
      <c r="P636" t="s">
        <v>1444</v>
      </c>
      <c r="Q636" t="s">
        <v>1445</v>
      </c>
    </row>
    <row r="637" spans="16:20" x14ac:dyDescent="0.25">
      <c r="P637" t="s">
        <v>1446</v>
      </c>
      <c r="Q637" t="s">
        <v>1447</v>
      </c>
    </row>
    <row r="638" spans="16:20" x14ac:dyDescent="0.25">
      <c r="P638" t="s">
        <v>1448</v>
      </c>
      <c r="Q638" t="s">
        <v>1449</v>
      </c>
    </row>
    <row r="639" spans="16:20" x14ac:dyDescent="0.25">
      <c r="P639" t="s">
        <v>1450</v>
      </c>
      <c r="Q639" t="s">
        <v>1451</v>
      </c>
    </row>
    <row r="640" spans="16:20" x14ac:dyDescent="0.25">
      <c r="P640" t="s">
        <v>1452</v>
      </c>
      <c r="Q640" t="s">
        <v>1453</v>
      </c>
    </row>
    <row r="641" spans="16:20" x14ac:dyDescent="0.25">
      <c r="P641" t="s">
        <v>1454</v>
      </c>
      <c r="Q641" t="s">
        <v>1455</v>
      </c>
      <c r="R641">
        <v>4</v>
      </c>
      <c r="S641">
        <v>0.83</v>
      </c>
      <c r="T641">
        <v>0</v>
      </c>
    </row>
    <row r="642" spans="16:20" x14ac:dyDescent="0.25">
      <c r="P642" t="s">
        <v>1456</v>
      </c>
      <c r="Q642" t="s">
        <v>1457</v>
      </c>
      <c r="R642">
        <v>12</v>
      </c>
      <c r="S642">
        <v>0.91</v>
      </c>
      <c r="T642">
        <v>0</v>
      </c>
    </row>
    <row r="643" spans="16:20" x14ac:dyDescent="0.25">
      <c r="P643" t="s">
        <v>1458</v>
      </c>
      <c r="Q643" t="s">
        <v>1459</v>
      </c>
      <c r="R643">
        <v>12</v>
      </c>
      <c r="S643">
        <v>0.96</v>
      </c>
      <c r="T643">
        <v>0</v>
      </c>
    </row>
    <row r="644" spans="16:20" x14ac:dyDescent="0.25">
      <c r="P644" t="s">
        <v>1460</v>
      </c>
      <c r="Q644" t="s">
        <v>1461</v>
      </c>
      <c r="R644">
        <v>3</v>
      </c>
      <c r="S644">
        <v>0.75</v>
      </c>
      <c r="T644">
        <v>0</v>
      </c>
    </row>
    <row r="645" spans="16:20" x14ac:dyDescent="0.25">
      <c r="P645" t="s">
        <v>1462</v>
      </c>
      <c r="Q645" t="s">
        <v>1463</v>
      </c>
    </row>
    <row r="646" spans="16:20" x14ac:dyDescent="0.25">
      <c r="P646" t="s">
        <v>1464</v>
      </c>
      <c r="Q646" t="s">
        <v>1465</v>
      </c>
      <c r="R646">
        <v>3</v>
      </c>
      <c r="S646">
        <v>0.68</v>
      </c>
      <c r="T646">
        <v>0</v>
      </c>
    </row>
    <row r="647" spans="16:20" x14ac:dyDescent="0.25">
      <c r="P647" t="s">
        <v>1466</v>
      </c>
      <c r="Q647" t="s">
        <v>1467</v>
      </c>
      <c r="R647">
        <v>2</v>
      </c>
      <c r="S647">
        <v>0.93</v>
      </c>
      <c r="T647">
        <v>0</v>
      </c>
    </row>
    <row r="648" spans="16:20" x14ac:dyDescent="0.25">
      <c r="P648" t="s">
        <v>1468</v>
      </c>
      <c r="Q648" t="s">
        <v>1469</v>
      </c>
      <c r="T648" s="128"/>
    </row>
    <row r="649" spans="16:20" x14ac:dyDescent="0.25">
      <c r="P649" t="s">
        <v>1470</v>
      </c>
      <c r="Q649" t="s">
        <v>1471</v>
      </c>
      <c r="R649">
        <v>7</v>
      </c>
      <c r="S649">
        <v>0.9</v>
      </c>
      <c r="T649">
        <v>0</v>
      </c>
    </row>
    <row r="650" spans="16:20" x14ac:dyDescent="0.25">
      <c r="P650" t="s">
        <v>1472</v>
      </c>
      <c r="Q650" t="s">
        <v>1473</v>
      </c>
    </row>
    <row r="651" spans="16:20" x14ac:dyDescent="0.25">
      <c r="P651" t="s">
        <v>1474</v>
      </c>
      <c r="Q651" t="s">
        <v>1475</v>
      </c>
    </row>
    <row r="652" spans="16:20" x14ac:dyDescent="0.25">
      <c r="P652" t="s">
        <v>1476</v>
      </c>
      <c r="Q652" t="s">
        <v>1477</v>
      </c>
    </row>
    <row r="653" spans="16:20" x14ac:dyDescent="0.25">
      <c r="P653" t="s">
        <v>1478</v>
      </c>
      <c r="Q653" t="s">
        <v>1479</v>
      </c>
    </row>
    <row r="654" spans="16:20" x14ac:dyDescent="0.25">
      <c r="P654" t="s">
        <v>1478</v>
      </c>
      <c r="Q654" t="s">
        <v>1480</v>
      </c>
    </row>
    <row r="655" spans="16:20" x14ac:dyDescent="0.25">
      <c r="P655" t="s">
        <v>1481</v>
      </c>
      <c r="Q655" t="s">
        <v>1482</v>
      </c>
      <c r="R655">
        <v>5</v>
      </c>
      <c r="S655">
        <v>0.96</v>
      </c>
      <c r="T655">
        <v>1</v>
      </c>
    </row>
    <row r="656" spans="16:20" x14ac:dyDescent="0.25">
      <c r="P656" t="s">
        <v>1483</v>
      </c>
      <c r="Q656" t="s">
        <v>1484</v>
      </c>
    </row>
    <row r="657" spans="16:20" x14ac:dyDescent="0.25">
      <c r="P657" t="s">
        <v>1485</v>
      </c>
      <c r="Q657" t="s">
        <v>1486</v>
      </c>
    </row>
    <row r="658" spans="16:20" x14ac:dyDescent="0.25">
      <c r="P658" t="s">
        <v>1487</v>
      </c>
      <c r="Q658" t="s">
        <v>1488</v>
      </c>
      <c r="T658" s="128"/>
    </row>
    <row r="659" spans="16:20" x14ac:dyDescent="0.25">
      <c r="P659" t="s">
        <v>1489</v>
      </c>
      <c r="Q659" t="s">
        <v>1490</v>
      </c>
      <c r="T659" s="128"/>
    </row>
    <row r="660" spans="16:20" x14ac:dyDescent="0.25">
      <c r="P660" t="s">
        <v>1491</v>
      </c>
      <c r="Q660" t="s">
        <v>1492</v>
      </c>
      <c r="R660">
        <v>3</v>
      </c>
      <c r="S660">
        <v>0.85</v>
      </c>
      <c r="T660">
        <v>0</v>
      </c>
    </row>
    <row r="661" spans="16:20" x14ac:dyDescent="0.25">
      <c r="P661" t="s">
        <v>1493</v>
      </c>
      <c r="Q661" t="s">
        <v>1494</v>
      </c>
    </row>
    <row r="662" spans="16:20" x14ac:dyDescent="0.25">
      <c r="P662" t="s">
        <v>1495</v>
      </c>
      <c r="Q662" t="s">
        <v>1496</v>
      </c>
    </row>
    <row r="663" spans="16:20" x14ac:dyDescent="0.25">
      <c r="P663" t="s">
        <v>1497</v>
      </c>
      <c r="Q663" t="s">
        <v>1498</v>
      </c>
      <c r="R663">
        <v>3</v>
      </c>
      <c r="S663">
        <v>0.87</v>
      </c>
      <c r="T663">
        <v>0</v>
      </c>
    </row>
    <row r="664" spans="16:20" x14ac:dyDescent="0.25">
      <c r="P664" t="s">
        <v>1499</v>
      </c>
      <c r="Q664" t="s">
        <v>1500</v>
      </c>
    </row>
    <row r="665" spans="16:20" x14ac:dyDescent="0.25">
      <c r="P665" t="s">
        <v>1501</v>
      </c>
      <c r="Q665" t="s">
        <v>1502</v>
      </c>
      <c r="R665">
        <v>3</v>
      </c>
      <c r="S665">
        <v>0.85</v>
      </c>
      <c r="T665">
        <v>0</v>
      </c>
    </row>
    <row r="666" spans="16:20" x14ac:dyDescent="0.25">
      <c r="P666" t="s">
        <v>1503</v>
      </c>
      <c r="Q666" t="s">
        <v>1504</v>
      </c>
      <c r="R666">
        <v>3</v>
      </c>
      <c r="S666">
        <v>0.8</v>
      </c>
      <c r="T666">
        <v>0</v>
      </c>
    </row>
    <row r="667" spans="16:20" x14ac:dyDescent="0.25">
      <c r="P667" t="s">
        <v>1505</v>
      </c>
      <c r="Q667" t="s">
        <v>1506</v>
      </c>
    </row>
    <row r="668" spans="16:20" x14ac:dyDescent="0.25">
      <c r="P668" t="s">
        <v>1507</v>
      </c>
      <c r="Q668" t="s">
        <v>1508</v>
      </c>
      <c r="R668">
        <v>7</v>
      </c>
      <c r="S668">
        <v>0.87</v>
      </c>
      <c r="T668">
        <v>1</v>
      </c>
    </row>
    <row r="669" spans="16:20" x14ac:dyDescent="0.25">
      <c r="P669" t="s">
        <v>1509</v>
      </c>
      <c r="Q669" t="s">
        <v>1510</v>
      </c>
    </row>
    <row r="670" spans="16:20" x14ac:dyDescent="0.25">
      <c r="P670" t="s">
        <v>1511</v>
      </c>
      <c r="Q670" t="s">
        <v>1512</v>
      </c>
    </row>
    <row r="671" spans="16:20" x14ac:dyDescent="0.25">
      <c r="P671" t="s">
        <v>1513</v>
      </c>
      <c r="Q671" t="s">
        <v>1514</v>
      </c>
    </row>
    <row r="672" spans="16:20" x14ac:dyDescent="0.25">
      <c r="P672" t="s">
        <v>1515</v>
      </c>
      <c r="Q672" t="s">
        <v>1516</v>
      </c>
    </row>
    <row r="673" spans="16:20" x14ac:dyDescent="0.25">
      <c r="P673" t="s">
        <v>1517</v>
      </c>
      <c r="Q673" t="s">
        <v>1518</v>
      </c>
      <c r="R673">
        <v>6</v>
      </c>
      <c r="S673">
        <v>0.69</v>
      </c>
      <c r="T673">
        <v>0.5</v>
      </c>
    </row>
    <row r="674" spans="16:20" x14ac:dyDescent="0.25">
      <c r="P674" t="s">
        <v>1519</v>
      </c>
      <c r="Q674" t="s">
        <v>1520</v>
      </c>
      <c r="R674">
        <v>3</v>
      </c>
      <c r="S674">
        <v>0.9</v>
      </c>
      <c r="T674">
        <v>0</v>
      </c>
    </row>
    <row r="675" spans="16:20" x14ac:dyDescent="0.25">
      <c r="P675" t="s">
        <v>1521</v>
      </c>
      <c r="Q675" t="s">
        <v>1522</v>
      </c>
      <c r="T675" s="128"/>
    </row>
    <row r="676" spans="16:20" x14ac:dyDescent="0.25">
      <c r="P676" t="s">
        <v>1523</v>
      </c>
      <c r="Q676" t="s">
        <v>1524</v>
      </c>
    </row>
    <row r="677" spans="16:20" x14ac:dyDescent="0.25">
      <c r="P677" t="s">
        <v>1525</v>
      </c>
      <c r="Q677" t="s">
        <v>1526</v>
      </c>
    </row>
    <row r="678" spans="16:20" x14ac:dyDescent="0.25">
      <c r="P678" t="s">
        <v>1527</v>
      </c>
      <c r="Q678" t="s">
        <v>1528</v>
      </c>
    </row>
    <row r="679" spans="16:20" x14ac:dyDescent="0.25">
      <c r="P679" t="s">
        <v>1529</v>
      </c>
      <c r="Q679" t="s">
        <v>1530</v>
      </c>
    </row>
    <row r="680" spans="16:20" x14ac:dyDescent="0.25">
      <c r="P680" t="s">
        <v>1531</v>
      </c>
      <c r="Q680" t="s">
        <v>1532</v>
      </c>
      <c r="R680">
        <v>6</v>
      </c>
      <c r="S680">
        <v>0.78</v>
      </c>
      <c r="T680">
        <v>1</v>
      </c>
    </row>
    <row r="681" spans="16:20" x14ac:dyDescent="0.25">
      <c r="P681" t="s">
        <v>1533</v>
      </c>
      <c r="Q681" t="s">
        <v>1534</v>
      </c>
    </row>
    <row r="682" spans="16:20" x14ac:dyDescent="0.25">
      <c r="P682" t="s">
        <v>1535</v>
      </c>
      <c r="Q682" t="s">
        <v>1536</v>
      </c>
      <c r="R682">
        <v>4</v>
      </c>
      <c r="S682">
        <v>0.97</v>
      </c>
      <c r="T682">
        <v>0</v>
      </c>
    </row>
    <row r="683" spans="16:20" x14ac:dyDescent="0.25">
      <c r="P683" t="s">
        <v>1537</v>
      </c>
      <c r="Q683" t="s">
        <v>1538</v>
      </c>
    </row>
    <row r="684" spans="16:20" x14ac:dyDescent="0.25">
      <c r="P684" t="s">
        <v>1539</v>
      </c>
      <c r="Q684" t="s">
        <v>1540</v>
      </c>
      <c r="T684" s="128"/>
    </row>
    <row r="685" spans="16:20" x14ac:dyDescent="0.25">
      <c r="P685" t="s">
        <v>1541</v>
      </c>
      <c r="Q685" t="s">
        <v>1542</v>
      </c>
      <c r="R685">
        <v>12</v>
      </c>
      <c r="S685">
        <v>0.9</v>
      </c>
      <c r="T685">
        <v>0</v>
      </c>
    </row>
    <row r="686" spans="16:20" x14ac:dyDescent="0.25">
      <c r="P686" t="s">
        <v>1543</v>
      </c>
      <c r="Q686" t="s">
        <v>1544</v>
      </c>
    </row>
    <row r="687" spans="16:20" x14ac:dyDescent="0.25">
      <c r="P687" t="s">
        <v>1545</v>
      </c>
      <c r="Q687" t="s">
        <v>1546</v>
      </c>
    </row>
    <row r="688" spans="16:20" x14ac:dyDescent="0.25">
      <c r="P688" t="s">
        <v>1547</v>
      </c>
      <c r="Q688" t="s">
        <v>1548</v>
      </c>
    </row>
    <row r="689" spans="16:20" x14ac:dyDescent="0.25">
      <c r="P689" t="s">
        <v>1549</v>
      </c>
      <c r="Q689" t="s">
        <v>1550</v>
      </c>
    </row>
    <row r="690" spans="16:20" x14ac:dyDescent="0.25">
      <c r="P690" t="s">
        <v>1551</v>
      </c>
      <c r="Q690" t="s">
        <v>1552</v>
      </c>
    </row>
    <row r="691" spans="16:20" x14ac:dyDescent="0.25">
      <c r="P691" t="s">
        <v>1553</v>
      </c>
      <c r="Q691" t="s">
        <v>1554</v>
      </c>
    </row>
    <row r="692" spans="16:20" x14ac:dyDescent="0.25">
      <c r="P692" t="s">
        <v>1555</v>
      </c>
      <c r="Q692" t="s">
        <v>1556</v>
      </c>
      <c r="T692" s="128"/>
    </row>
    <row r="693" spans="16:20" x14ac:dyDescent="0.25">
      <c r="P693" t="s">
        <v>1557</v>
      </c>
      <c r="Q693" t="s">
        <v>1558</v>
      </c>
    </row>
    <row r="694" spans="16:20" x14ac:dyDescent="0.25">
      <c r="P694" t="s">
        <v>1559</v>
      </c>
      <c r="Q694" t="s">
        <v>1560</v>
      </c>
      <c r="R694">
        <v>5</v>
      </c>
      <c r="S694">
        <v>0.84</v>
      </c>
      <c r="T694">
        <v>1</v>
      </c>
    </row>
    <row r="695" spans="16:20" x14ac:dyDescent="0.25">
      <c r="P695" t="s">
        <v>1561</v>
      </c>
      <c r="Q695" t="s">
        <v>1562</v>
      </c>
    </row>
    <row r="696" spans="16:20" x14ac:dyDescent="0.25">
      <c r="P696" t="s">
        <v>1563</v>
      </c>
      <c r="Q696" t="s">
        <v>1564</v>
      </c>
    </row>
    <row r="697" spans="16:20" x14ac:dyDescent="0.25">
      <c r="P697" t="s">
        <v>1565</v>
      </c>
      <c r="Q697" t="s">
        <v>1566</v>
      </c>
    </row>
    <row r="698" spans="16:20" x14ac:dyDescent="0.25">
      <c r="P698" t="s">
        <v>1567</v>
      </c>
      <c r="Q698" t="s">
        <v>1568</v>
      </c>
    </row>
    <row r="699" spans="16:20" x14ac:dyDescent="0.25">
      <c r="P699" t="s">
        <v>1569</v>
      </c>
      <c r="Q699" t="s">
        <v>1570</v>
      </c>
    </row>
    <row r="700" spans="16:20" x14ac:dyDescent="0.25">
      <c r="P700" t="s">
        <v>1571</v>
      </c>
      <c r="Q700" t="s">
        <v>1572</v>
      </c>
    </row>
    <row r="701" spans="16:20" x14ac:dyDescent="0.25">
      <c r="P701" t="s">
        <v>229</v>
      </c>
      <c r="Q701" t="s">
        <v>1573</v>
      </c>
      <c r="R701">
        <v>5</v>
      </c>
      <c r="S701">
        <v>0.96</v>
      </c>
      <c r="T701">
        <v>1</v>
      </c>
    </row>
    <row r="702" spans="16:20" x14ac:dyDescent="0.25">
      <c r="P702" t="s">
        <v>1574</v>
      </c>
      <c r="Q702" t="s">
        <v>1575</v>
      </c>
      <c r="R702">
        <v>2</v>
      </c>
      <c r="S702">
        <v>0.85</v>
      </c>
      <c r="T702" s="128">
        <v>0</v>
      </c>
    </row>
    <row r="703" spans="16:20" x14ac:dyDescent="0.25">
      <c r="P703" t="s">
        <v>1576</v>
      </c>
      <c r="Q703" t="s">
        <v>1577</v>
      </c>
      <c r="R703">
        <v>8</v>
      </c>
      <c r="S703">
        <v>0.71</v>
      </c>
      <c r="T703">
        <v>0</v>
      </c>
    </row>
    <row r="704" spans="16:20" x14ac:dyDescent="0.25">
      <c r="P704" t="s">
        <v>1578</v>
      </c>
      <c r="Q704" t="s">
        <v>1579</v>
      </c>
    </row>
    <row r="705" spans="16:20" x14ac:dyDescent="0.25">
      <c r="P705" t="s">
        <v>1580</v>
      </c>
      <c r="Q705" t="s">
        <v>1581</v>
      </c>
    </row>
    <row r="706" spans="16:20" x14ac:dyDescent="0.25">
      <c r="P706" t="s">
        <v>1582</v>
      </c>
      <c r="Q706" t="s">
        <v>1583</v>
      </c>
      <c r="R706">
        <v>11</v>
      </c>
      <c r="S706">
        <v>0.82</v>
      </c>
      <c r="T706">
        <v>0</v>
      </c>
    </row>
    <row r="707" spans="16:20" x14ac:dyDescent="0.25">
      <c r="P707" t="s">
        <v>1584</v>
      </c>
      <c r="Q707" t="s">
        <v>1585</v>
      </c>
      <c r="R707">
        <v>5</v>
      </c>
      <c r="S707">
        <v>1</v>
      </c>
      <c r="T707">
        <v>1</v>
      </c>
    </row>
    <row r="708" spans="16:20" x14ac:dyDescent="0.25">
      <c r="P708" t="s">
        <v>1586</v>
      </c>
      <c r="Q708" t="s">
        <v>1587</v>
      </c>
      <c r="R708">
        <v>9</v>
      </c>
      <c r="S708">
        <v>0.78</v>
      </c>
      <c r="T708">
        <v>0</v>
      </c>
    </row>
    <row r="709" spans="16:20" x14ac:dyDescent="0.25">
      <c r="P709" t="s">
        <v>1588</v>
      </c>
      <c r="Q709" t="s">
        <v>1589</v>
      </c>
    </row>
    <row r="710" spans="16:20" x14ac:dyDescent="0.25">
      <c r="P710" t="s">
        <v>1590</v>
      </c>
      <c r="Q710" t="s">
        <v>1591</v>
      </c>
    </row>
    <row r="711" spans="16:20" x14ac:dyDescent="0.25">
      <c r="P711" t="s">
        <v>1592</v>
      </c>
      <c r="Q711" t="s">
        <v>1593</v>
      </c>
    </row>
    <row r="712" spans="16:20" x14ac:dyDescent="0.25">
      <c r="P712" t="s">
        <v>1594</v>
      </c>
      <c r="Q712" t="s">
        <v>1595</v>
      </c>
      <c r="R712">
        <v>3</v>
      </c>
      <c r="S712">
        <v>0.78</v>
      </c>
      <c r="T712">
        <v>0</v>
      </c>
    </row>
    <row r="713" spans="16:20" x14ac:dyDescent="0.25">
      <c r="P713" t="s">
        <v>1596</v>
      </c>
      <c r="Q713" t="s">
        <v>1597</v>
      </c>
      <c r="R713">
        <v>9</v>
      </c>
      <c r="S713">
        <v>0.72</v>
      </c>
      <c r="T713" s="128">
        <v>0</v>
      </c>
    </row>
    <row r="714" spans="16:20" x14ac:dyDescent="0.25">
      <c r="P714" t="s">
        <v>1598</v>
      </c>
      <c r="Q714" t="s">
        <v>1599</v>
      </c>
      <c r="R714">
        <v>2</v>
      </c>
      <c r="S714">
        <v>0.82</v>
      </c>
      <c r="T714">
        <v>0</v>
      </c>
    </row>
    <row r="715" spans="16:20" x14ac:dyDescent="0.25">
      <c r="P715" t="s">
        <v>1600</v>
      </c>
      <c r="Q715" t="s">
        <v>1601</v>
      </c>
      <c r="R715">
        <v>1</v>
      </c>
      <c r="S715">
        <v>0.97</v>
      </c>
      <c r="T715">
        <v>0</v>
      </c>
    </row>
    <row r="716" spans="16:20" x14ac:dyDescent="0.25">
      <c r="P716" t="s">
        <v>1602</v>
      </c>
      <c r="Q716" t="s">
        <v>1603</v>
      </c>
    </row>
    <row r="717" spans="16:20" x14ac:dyDescent="0.25">
      <c r="P717" t="s">
        <v>1604</v>
      </c>
      <c r="Q717" t="s">
        <v>1605</v>
      </c>
      <c r="R717">
        <v>4</v>
      </c>
      <c r="S717">
        <v>0.85</v>
      </c>
      <c r="T717" s="128">
        <v>0</v>
      </c>
    </row>
    <row r="718" spans="16:20" x14ac:dyDescent="0.25">
      <c r="P718" t="s">
        <v>1606</v>
      </c>
      <c r="Q718" t="s">
        <v>1607</v>
      </c>
      <c r="R718">
        <v>2</v>
      </c>
      <c r="S718">
        <v>1</v>
      </c>
      <c r="T718" s="128">
        <v>0</v>
      </c>
    </row>
    <row r="719" spans="16:20" x14ac:dyDescent="0.25">
      <c r="P719" t="s">
        <v>72</v>
      </c>
      <c r="Q719" t="s">
        <v>1608</v>
      </c>
      <c r="R719">
        <v>5</v>
      </c>
      <c r="S719">
        <v>0.87</v>
      </c>
      <c r="T719">
        <v>1</v>
      </c>
    </row>
    <row r="720" spans="16:20" x14ac:dyDescent="0.25">
      <c r="P720" t="s">
        <v>1609</v>
      </c>
      <c r="Q720" t="s">
        <v>1610</v>
      </c>
    </row>
    <row r="721" spans="16:20" x14ac:dyDescent="0.25">
      <c r="P721" t="s">
        <v>1611</v>
      </c>
      <c r="Q721" t="s">
        <v>1612</v>
      </c>
      <c r="R721">
        <v>5</v>
      </c>
      <c r="S721">
        <v>0.92</v>
      </c>
      <c r="T721">
        <v>0</v>
      </c>
    </row>
    <row r="722" spans="16:20" x14ac:dyDescent="0.25">
      <c r="P722" t="s">
        <v>1613</v>
      </c>
      <c r="Q722" t="s">
        <v>1614</v>
      </c>
    </row>
    <row r="723" spans="16:20" x14ac:dyDescent="0.25">
      <c r="P723" t="s">
        <v>1615</v>
      </c>
      <c r="Q723" t="s">
        <v>1616</v>
      </c>
    </row>
    <row r="724" spans="16:20" x14ac:dyDescent="0.25">
      <c r="P724" t="s">
        <v>1617</v>
      </c>
      <c r="Q724" t="s">
        <v>1618</v>
      </c>
    </row>
    <row r="725" spans="16:20" x14ac:dyDescent="0.25">
      <c r="P725" t="s">
        <v>1619</v>
      </c>
      <c r="Q725" t="s">
        <v>1620</v>
      </c>
    </row>
    <row r="726" spans="16:20" x14ac:dyDescent="0.25">
      <c r="P726" t="s">
        <v>1621</v>
      </c>
      <c r="Q726" t="s">
        <v>1622</v>
      </c>
    </row>
    <row r="727" spans="16:20" x14ac:dyDescent="0.25">
      <c r="P727" t="s">
        <v>1623</v>
      </c>
      <c r="Q727" t="s">
        <v>1624</v>
      </c>
    </row>
    <row r="728" spans="16:20" x14ac:dyDescent="0.25">
      <c r="P728" t="s">
        <v>1625</v>
      </c>
      <c r="Q728" t="s">
        <v>1626</v>
      </c>
    </row>
    <row r="729" spans="16:20" x14ac:dyDescent="0.25">
      <c r="P729" t="s">
        <v>1627</v>
      </c>
      <c r="Q729" t="s">
        <v>1628</v>
      </c>
    </row>
    <row r="730" spans="16:20" x14ac:dyDescent="0.25">
      <c r="P730" t="s">
        <v>1629</v>
      </c>
      <c r="Q730" t="s">
        <v>1630</v>
      </c>
    </row>
    <row r="731" spans="16:20" x14ac:dyDescent="0.25">
      <c r="P731" t="s">
        <v>1631</v>
      </c>
      <c r="Q731" t="s">
        <v>1632</v>
      </c>
    </row>
    <row r="732" spans="16:20" x14ac:dyDescent="0.25">
      <c r="P732" t="s">
        <v>1633</v>
      </c>
      <c r="Q732" t="s">
        <v>1634</v>
      </c>
    </row>
    <row r="733" spans="16:20" x14ac:dyDescent="0.25">
      <c r="P733" t="s">
        <v>1635</v>
      </c>
      <c r="Q733" t="s">
        <v>1636</v>
      </c>
    </row>
    <row r="734" spans="16:20" x14ac:dyDescent="0.25">
      <c r="P734" t="s">
        <v>1637</v>
      </c>
      <c r="Q734" t="s">
        <v>1638</v>
      </c>
    </row>
    <row r="735" spans="16:20" x14ac:dyDescent="0.25">
      <c r="P735" t="s">
        <v>1639</v>
      </c>
      <c r="Q735" t="s">
        <v>1640</v>
      </c>
    </row>
    <row r="736" spans="16:20" x14ac:dyDescent="0.25">
      <c r="P736" t="s">
        <v>1641</v>
      </c>
      <c r="Q736" t="s">
        <v>1642</v>
      </c>
      <c r="R736">
        <v>5</v>
      </c>
      <c r="S736">
        <v>0.86</v>
      </c>
      <c r="T736">
        <v>0</v>
      </c>
    </row>
    <row r="737" spans="16:20" x14ac:dyDescent="0.25">
      <c r="P737" t="s">
        <v>1643</v>
      </c>
      <c r="Q737" t="s">
        <v>1644</v>
      </c>
      <c r="R737">
        <v>5</v>
      </c>
      <c r="S737">
        <v>0.86</v>
      </c>
      <c r="T737">
        <v>0</v>
      </c>
    </row>
    <row r="738" spans="16:20" x14ac:dyDescent="0.25">
      <c r="P738" t="s">
        <v>1645</v>
      </c>
      <c r="Q738" t="s">
        <v>1646</v>
      </c>
      <c r="R738">
        <v>3</v>
      </c>
      <c r="S738">
        <v>0.92</v>
      </c>
      <c r="T738">
        <v>0</v>
      </c>
    </row>
    <row r="739" spans="16:20" x14ac:dyDescent="0.25">
      <c r="P739" t="s">
        <v>1647</v>
      </c>
      <c r="Q739" t="s">
        <v>1648</v>
      </c>
    </row>
    <row r="740" spans="16:20" x14ac:dyDescent="0.25">
      <c r="P740" t="s">
        <v>1649</v>
      </c>
      <c r="Q740" t="s">
        <v>1650</v>
      </c>
    </row>
    <row r="741" spans="16:20" x14ac:dyDescent="0.25">
      <c r="P741" t="s">
        <v>1651</v>
      </c>
      <c r="Q741" t="s">
        <v>1652</v>
      </c>
    </row>
    <row r="742" spans="16:20" x14ac:dyDescent="0.25">
      <c r="P742" t="s">
        <v>1653</v>
      </c>
      <c r="Q742" t="s">
        <v>1654</v>
      </c>
    </row>
    <row r="743" spans="16:20" x14ac:dyDescent="0.25">
      <c r="P743" t="s">
        <v>1655</v>
      </c>
      <c r="Q743" t="s">
        <v>1656</v>
      </c>
      <c r="R743">
        <v>1</v>
      </c>
      <c r="S743">
        <v>1</v>
      </c>
      <c r="T743">
        <v>1</v>
      </c>
    </row>
    <row r="744" spans="16:20" x14ac:dyDescent="0.25">
      <c r="P744" t="s">
        <v>1657</v>
      </c>
      <c r="Q744" t="s">
        <v>1658</v>
      </c>
    </row>
    <row r="745" spans="16:20" x14ac:dyDescent="0.25">
      <c r="P745" t="s">
        <v>1659</v>
      </c>
      <c r="Q745" t="s">
        <v>1660</v>
      </c>
    </row>
    <row r="746" spans="16:20" x14ac:dyDescent="0.25">
      <c r="P746" t="s">
        <v>1661</v>
      </c>
      <c r="Q746" t="s">
        <v>1662</v>
      </c>
    </row>
    <row r="747" spans="16:20" x14ac:dyDescent="0.25">
      <c r="P747" t="s">
        <v>1663</v>
      </c>
      <c r="Q747" t="s">
        <v>1664</v>
      </c>
      <c r="R747">
        <v>4</v>
      </c>
      <c r="S747">
        <v>0.91</v>
      </c>
      <c r="T747" s="128">
        <v>0</v>
      </c>
    </row>
    <row r="748" spans="16:20" x14ac:dyDescent="0.25">
      <c r="P748" t="s">
        <v>1665</v>
      </c>
      <c r="Q748" t="s">
        <v>1666</v>
      </c>
    </row>
    <row r="749" spans="16:20" x14ac:dyDescent="0.25">
      <c r="P749" t="s">
        <v>1667</v>
      </c>
      <c r="Q749" t="s">
        <v>1668</v>
      </c>
      <c r="R749">
        <v>5</v>
      </c>
      <c r="S749">
        <v>1</v>
      </c>
      <c r="T749">
        <v>0</v>
      </c>
    </row>
    <row r="750" spans="16:20" x14ac:dyDescent="0.25">
      <c r="P750" t="s">
        <v>1669</v>
      </c>
      <c r="Q750" t="s">
        <v>1670</v>
      </c>
      <c r="R750">
        <v>7</v>
      </c>
      <c r="S750">
        <v>0.79</v>
      </c>
      <c r="T750" s="128">
        <v>0</v>
      </c>
    </row>
    <row r="751" spans="16:20" x14ac:dyDescent="0.25">
      <c r="P751" t="s">
        <v>1671</v>
      </c>
      <c r="Q751" t="s">
        <v>1672</v>
      </c>
    </row>
    <row r="752" spans="16:20" x14ac:dyDescent="0.25">
      <c r="P752" t="s">
        <v>1673</v>
      </c>
      <c r="Q752" t="s">
        <v>1674</v>
      </c>
      <c r="T752" s="128"/>
    </row>
    <row r="753" spans="16:20" x14ac:dyDescent="0.25">
      <c r="P753" t="s">
        <v>1675</v>
      </c>
      <c r="Q753" t="s">
        <v>1676</v>
      </c>
    </row>
    <row r="754" spans="16:20" x14ac:dyDescent="0.25">
      <c r="P754" t="s">
        <v>78</v>
      </c>
      <c r="Q754" t="s">
        <v>1677</v>
      </c>
      <c r="R754">
        <v>5</v>
      </c>
      <c r="S754">
        <v>1</v>
      </c>
      <c r="T754">
        <v>1</v>
      </c>
    </row>
    <row r="755" spans="16:20" x14ac:dyDescent="0.25">
      <c r="P755" t="s">
        <v>1678</v>
      </c>
      <c r="Q755" t="s">
        <v>1679</v>
      </c>
    </row>
    <row r="756" spans="16:20" x14ac:dyDescent="0.25">
      <c r="P756" t="s">
        <v>1680</v>
      </c>
      <c r="Q756" t="s">
        <v>1681</v>
      </c>
    </row>
    <row r="757" spans="16:20" x14ac:dyDescent="0.25">
      <c r="P757" t="s">
        <v>1682</v>
      </c>
      <c r="Q757" t="s">
        <v>1683</v>
      </c>
    </row>
    <row r="758" spans="16:20" x14ac:dyDescent="0.25">
      <c r="P758" t="s">
        <v>1684</v>
      </c>
      <c r="Q758" t="s">
        <v>1685</v>
      </c>
      <c r="T758" s="128"/>
    </row>
    <row r="759" spans="16:20" x14ac:dyDescent="0.25">
      <c r="P759" t="s">
        <v>1686</v>
      </c>
      <c r="Q759" t="s">
        <v>1687</v>
      </c>
    </row>
    <row r="760" spans="16:20" x14ac:dyDescent="0.25">
      <c r="P760" t="s">
        <v>1688</v>
      </c>
      <c r="Q760" t="s">
        <v>1689</v>
      </c>
      <c r="R760">
        <v>5</v>
      </c>
      <c r="S760">
        <v>0.99</v>
      </c>
      <c r="T760">
        <v>1</v>
      </c>
    </row>
    <row r="761" spans="16:20" x14ac:dyDescent="0.25">
      <c r="P761" t="s">
        <v>1690</v>
      </c>
      <c r="Q761" t="s">
        <v>1691</v>
      </c>
    </row>
    <row r="762" spans="16:20" x14ac:dyDescent="0.25">
      <c r="P762" t="s">
        <v>1692</v>
      </c>
      <c r="Q762" t="s">
        <v>1693</v>
      </c>
    </row>
    <row r="763" spans="16:20" x14ac:dyDescent="0.25">
      <c r="P763" t="s">
        <v>1694</v>
      </c>
      <c r="Q763" t="s">
        <v>1695</v>
      </c>
    </row>
    <row r="764" spans="16:20" x14ac:dyDescent="0.25">
      <c r="P764" t="s">
        <v>1696</v>
      </c>
      <c r="Q764" t="s">
        <v>1697</v>
      </c>
    </row>
    <row r="765" spans="16:20" x14ac:dyDescent="0.25">
      <c r="P765" t="s">
        <v>1698</v>
      </c>
      <c r="Q765" t="s">
        <v>1699</v>
      </c>
    </row>
    <row r="766" spans="16:20" x14ac:dyDescent="0.25">
      <c r="P766" t="s">
        <v>1700</v>
      </c>
      <c r="Q766" t="s">
        <v>1701</v>
      </c>
    </row>
    <row r="767" spans="16:20" x14ac:dyDescent="0.25">
      <c r="P767" t="s">
        <v>1702</v>
      </c>
      <c r="Q767" t="s">
        <v>1703</v>
      </c>
      <c r="R767">
        <v>5</v>
      </c>
      <c r="S767">
        <v>0.89</v>
      </c>
      <c r="T767">
        <v>0</v>
      </c>
    </row>
    <row r="768" spans="16:20" x14ac:dyDescent="0.25">
      <c r="P768" t="s">
        <v>1704</v>
      </c>
      <c r="Q768" t="s">
        <v>1705</v>
      </c>
      <c r="R768">
        <v>2</v>
      </c>
      <c r="S768">
        <v>0.87</v>
      </c>
      <c r="T768">
        <v>0</v>
      </c>
    </row>
    <row r="769" spans="16:20" x14ac:dyDescent="0.25">
      <c r="P769" t="s">
        <v>1706</v>
      </c>
      <c r="Q769" t="s">
        <v>1707</v>
      </c>
      <c r="R769">
        <v>5</v>
      </c>
      <c r="S769">
        <v>0.87</v>
      </c>
      <c r="T769">
        <v>1</v>
      </c>
    </row>
    <row r="770" spans="16:20" x14ac:dyDescent="0.25">
      <c r="P770" t="s">
        <v>1708</v>
      </c>
      <c r="Q770" t="s">
        <v>1709</v>
      </c>
    </row>
    <row r="771" spans="16:20" x14ac:dyDescent="0.25">
      <c r="P771" t="s">
        <v>1710</v>
      </c>
      <c r="Q771" t="s">
        <v>1711</v>
      </c>
    </row>
    <row r="772" spans="16:20" x14ac:dyDescent="0.25">
      <c r="P772" t="s">
        <v>1712</v>
      </c>
      <c r="Q772" t="s">
        <v>1713</v>
      </c>
    </row>
    <row r="773" spans="16:20" x14ac:dyDescent="0.25">
      <c r="P773" t="s">
        <v>1714</v>
      </c>
      <c r="Q773" t="s">
        <v>1715</v>
      </c>
    </row>
    <row r="774" spans="16:20" x14ac:dyDescent="0.25">
      <c r="P774" t="s">
        <v>1716</v>
      </c>
      <c r="Q774" t="s">
        <v>1717</v>
      </c>
    </row>
    <row r="775" spans="16:20" x14ac:dyDescent="0.25">
      <c r="P775" t="s">
        <v>1718</v>
      </c>
      <c r="Q775" t="s">
        <v>1719</v>
      </c>
    </row>
    <row r="776" spans="16:20" x14ac:dyDescent="0.25">
      <c r="P776" t="s">
        <v>1720</v>
      </c>
      <c r="Q776" t="s">
        <v>1721</v>
      </c>
    </row>
    <row r="777" spans="16:20" x14ac:dyDescent="0.25">
      <c r="P777" t="s">
        <v>1722</v>
      </c>
      <c r="Q777" t="s">
        <v>1723</v>
      </c>
    </row>
    <row r="778" spans="16:20" x14ac:dyDescent="0.25">
      <c r="P778" t="s">
        <v>1724</v>
      </c>
      <c r="Q778" t="s">
        <v>1725</v>
      </c>
    </row>
    <row r="779" spans="16:20" x14ac:dyDescent="0.25">
      <c r="P779" t="s">
        <v>1726</v>
      </c>
      <c r="Q779" t="s">
        <v>1727</v>
      </c>
    </row>
    <row r="780" spans="16:20" x14ac:dyDescent="0.25">
      <c r="P780" t="s">
        <v>1728</v>
      </c>
      <c r="Q780" t="s">
        <v>1729</v>
      </c>
      <c r="T780" s="128"/>
    </row>
    <row r="781" spans="16:20" x14ac:dyDescent="0.25">
      <c r="P781" t="s">
        <v>1730</v>
      </c>
      <c r="Q781" t="s">
        <v>1731</v>
      </c>
      <c r="T781" s="128"/>
    </row>
    <row r="782" spans="16:20" x14ac:dyDescent="0.25">
      <c r="P782" t="s">
        <v>1732</v>
      </c>
      <c r="Q782" t="s">
        <v>1733</v>
      </c>
      <c r="R782">
        <v>5</v>
      </c>
      <c r="S782">
        <v>0.81</v>
      </c>
      <c r="T782">
        <v>1</v>
      </c>
    </row>
    <row r="783" spans="16:20" x14ac:dyDescent="0.25">
      <c r="P783" t="s">
        <v>1734</v>
      </c>
      <c r="Q783" t="s">
        <v>1735</v>
      </c>
    </row>
    <row r="784" spans="16:20" x14ac:dyDescent="0.25">
      <c r="P784" t="s">
        <v>1736</v>
      </c>
      <c r="Q784" t="s">
        <v>1737</v>
      </c>
    </row>
    <row r="785" spans="16:20" x14ac:dyDescent="0.25">
      <c r="P785" t="s">
        <v>1738</v>
      </c>
      <c r="Q785" t="s">
        <v>1739</v>
      </c>
    </row>
    <row r="786" spans="16:20" x14ac:dyDescent="0.25">
      <c r="P786" t="s">
        <v>1740</v>
      </c>
      <c r="Q786" t="s">
        <v>1741</v>
      </c>
    </row>
    <row r="787" spans="16:20" x14ac:dyDescent="0.25">
      <c r="P787" t="s">
        <v>1742</v>
      </c>
      <c r="Q787" t="s">
        <v>1743</v>
      </c>
      <c r="T787" s="128"/>
    </row>
    <row r="788" spans="16:20" x14ac:dyDescent="0.25">
      <c r="P788" t="s">
        <v>1744</v>
      </c>
      <c r="Q788" t="s">
        <v>1745</v>
      </c>
      <c r="R788">
        <v>2</v>
      </c>
      <c r="S788">
        <v>0.95</v>
      </c>
      <c r="T788" s="128">
        <v>0</v>
      </c>
    </row>
    <row r="789" spans="16:20" x14ac:dyDescent="0.25">
      <c r="P789" t="s">
        <v>1746</v>
      </c>
      <c r="Q789" t="s">
        <v>1747</v>
      </c>
      <c r="R789">
        <v>2</v>
      </c>
      <c r="S789">
        <v>0.97</v>
      </c>
      <c r="T789">
        <v>0</v>
      </c>
    </row>
    <row r="790" spans="16:20" x14ac:dyDescent="0.25">
      <c r="P790" t="s">
        <v>1748</v>
      </c>
      <c r="Q790" t="s">
        <v>1749</v>
      </c>
    </row>
    <row r="791" spans="16:20" x14ac:dyDescent="0.25">
      <c r="P791" t="s">
        <v>1750</v>
      </c>
      <c r="Q791" t="s">
        <v>1751</v>
      </c>
      <c r="R791">
        <v>2</v>
      </c>
      <c r="S791">
        <v>0.79</v>
      </c>
      <c r="T791">
        <v>0</v>
      </c>
    </row>
    <row r="792" spans="16:20" x14ac:dyDescent="0.25">
      <c r="P792" t="s">
        <v>1752</v>
      </c>
      <c r="Q792" t="s">
        <v>1753</v>
      </c>
    </row>
    <row r="793" spans="16:20" x14ac:dyDescent="0.25">
      <c r="P793" t="s">
        <v>1754</v>
      </c>
      <c r="Q793" t="s">
        <v>1755</v>
      </c>
      <c r="T793" s="128"/>
    </row>
    <row r="794" spans="16:20" x14ac:dyDescent="0.25">
      <c r="P794" t="s">
        <v>1756</v>
      </c>
      <c r="Q794" t="s">
        <v>1757</v>
      </c>
    </row>
    <row r="795" spans="16:20" x14ac:dyDescent="0.25">
      <c r="P795" t="s">
        <v>1758</v>
      </c>
      <c r="Q795" t="s">
        <v>1759</v>
      </c>
    </row>
    <row r="796" spans="16:20" x14ac:dyDescent="0.25">
      <c r="P796" t="s">
        <v>1760</v>
      </c>
      <c r="Q796" t="s">
        <v>1761</v>
      </c>
    </row>
    <row r="797" spans="16:20" x14ac:dyDescent="0.25">
      <c r="P797" t="s">
        <v>1762</v>
      </c>
      <c r="Q797" t="s">
        <v>1763</v>
      </c>
    </row>
    <row r="798" spans="16:20" x14ac:dyDescent="0.25">
      <c r="P798" t="s">
        <v>1764</v>
      </c>
      <c r="Q798" t="s">
        <v>1765</v>
      </c>
      <c r="R798">
        <v>5</v>
      </c>
      <c r="S798">
        <v>0.87</v>
      </c>
      <c r="T798">
        <v>0</v>
      </c>
    </row>
    <row r="799" spans="16:20" x14ac:dyDescent="0.25">
      <c r="P799" t="s">
        <v>1766</v>
      </c>
      <c r="Q799" t="s">
        <v>1767</v>
      </c>
    </row>
    <row r="800" spans="16:20" x14ac:dyDescent="0.25">
      <c r="P800" t="s">
        <v>1768</v>
      </c>
      <c r="Q800" t="s">
        <v>1769</v>
      </c>
      <c r="R800">
        <v>2</v>
      </c>
      <c r="S800">
        <v>0.98</v>
      </c>
      <c r="T800">
        <v>0</v>
      </c>
    </row>
    <row r="801" spans="16:20" x14ac:dyDescent="0.25">
      <c r="P801" t="s">
        <v>1770</v>
      </c>
      <c r="Q801" t="s">
        <v>1771</v>
      </c>
    </row>
    <row r="802" spans="16:20" x14ac:dyDescent="0.25">
      <c r="P802" t="s">
        <v>1772</v>
      </c>
      <c r="Q802" t="s">
        <v>1773</v>
      </c>
      <c r="R802">
        <v>2</v>
      </c>
      <c r="S802">
        <v>0.82</v>
      </c>
      <c r="T802">
        <v>0</v>
      </c>
    </row>
    <row r="803" spans="16:20" x14ac:dyDescent="0.25">
      <c r="P803" t="s">
        <v>1774</v>
      </c>
      <c r="Q803" t="s">
        <v>1775</v>
      </c>
      <c r="R803">
        <v>10</v>
      </c>
      <c r="S803">
        <v>0.86</v>
      </c>
      <c r="T803">
        <v>0</v>
      </c>
    </row>
    <row r="804" spans="16:20" x14ac:dyDescent="0.25">
      <c r="P804" t="s">
        <v>1776</v>
      </c>
      <c r="Q804" t="s">
        <v>1777</v>
      </c>
    </row>
    <row r="805" spans="16:20" x14ac:dyDescent="0.25">
      <c r="P805" t="s">
        <v>232</v>
      </c>
      <c r="Q805" t="s">
        <v>1778</v>
      </c>
      <c r="R805">
        <v>5</v>
      </c>
      <c r="S805">
        <v>0.99</v>
      </c>
      <c r="T805">
        <v>1</v>
      </c>
    </row>
    <row r="806" spans="16:20" x14ac:dyDescent="0.25">
      <c r="P806" t="s">
        <v>1779</v>
      </c>
      <c r="Q806" t="s">
        <v>1780</v>
      </c>
    </row>
    <row r="807" spans="16:20" x14ac:dyDescent="0.25">
      <c r="P807" t="s">
        <v>1781</v>
      </c>
      <c r="Q807" t="s">
        <v>1782</v>
      </c>
    </row>
    <row r="808" spans="16:20" x14ac:dyDescent="0.25">
      <c r="P808" t="s">
        <v>80</v>
      </c>
      <c r="Q808" t="s">
        <v>1783</v>
      </c>
      <c r="R808">
        <v>5</v>
      </c>
      <c r="S808">
        <v>0.9</v>
      </c>
      <c r="T808">
        <v>1</v>
      </c>
    </row>
    <row r="809" spans="16:20" x14ac:dyDescent="0.25">
      <c r="P809" t="s">
        <v>1784</v>
      </c>
      <c r="Q809" t="s">
        <v>1785</v>
      </c>
      <c r="R809">
        <v>1</v>
      </c>
      <c r="S809">
        <v>0.87</v>
      </c>
      <c r="T809">
        <v>0</v>
      </c>
    </row>
    <row r="810" spans="16:20" x14ac:dyDescent="0.25">
      <c r="P810" t="s">
        <v>1786</v>
      </c>
      <c r="Q810" t="s">
        <v>1787</v>
      </c>
    </row>
    <row r="811" spans="16:20" x14ac:dyDescent="0.25">
      <c r="P811" t="s">
        <v>1788</v>
      </c>
      <c r="Q811" t="s">
        <v>1789</v>
      </c>
    </row>
    <row r="812" spans="16:20" x14ac:dyDescent="0.25">
      <c r="P812" t="s">
        <v>1790</v>
      </c>
      <c r="Q812" t="s">
        <v>1791</v>
      </c>
      <c r="R812">
        <v>4</v>
      </c>
      <c r="S812">
        <v>0.95</v>
      </c>
      <c r="T812">
        <v>0</v>
      </c>
    </row>
    <row r="813" spans="16:20" x14ac:dyDescent="0.25">
      <c r="P813" t="s">
        <v>1792</v>
      </c>
      <c r="Q813" t="s">
        <v>1793</v>
      </c>
    </row>
    <row r="814" spans="16:20" x14ac:dyDescent="0.25">
      <c r="P814" t="s">
        <v>1794</v>
      </c>
      <c r="Q814" t="s">
        <v>1795</v>
      </c>
      <c r="T814" s="128"/>
    </row>
    <row r="815" spans="16:20" x14ac:dyDescent="0.25">
      <c r="P815" t="s">
        <v>1796</v>
      </c>
      <c r="Q815" t="s">
        <v>1797</v>
      </c>
      <c r="R815">
        <v>9</v>
      </c>
      <c r="S815">
        <v>0.89</v>
      </c>
      <c r="T815">
        <v>0</v>
      </c>
    </row>
    <row r="816" spans="16:20" x14ac:dyDescent="0.25">
      <c r="P816" t="s">
        <v>1798</v>
      </c>
      <c r="Q816" t="s">
        <v>1799</v>
      </c>
      <c r="R816">
        <v>2</v>
      </c>
      <c r="S816">
        <v>0.94</v>
      </c>
      <c r="T816">
        <v>0</v>
      </c>
    </row>
    <row r="817" spans="16:20" x14ac:dyDescent="0.25">
      <c r="P817" t="s">
        <v>1800</v>
      </c>
      <c r="Q817" t="s">
        <v>1801</v>
      </c>
    </row>
    <row r="818" spans="16:20" x14ac:dyDescent="0.25">
      <c r="P818" t="s">
        <v>1802</v>
      </c>
      <c r="Q818" t="s">
        <v>1803</v>
      </c>
    </row>
    <row r="819" spans="16:20" x14ac:dyDescent="0.25">
      <c r="P819" t="s">
        <v>1804</v>
      </c>
      <c r="Q819" t="s">
        <v>1805</v>
      </c>
    </row>
    <row r="820" spans="16:20" x14ac:dyDescent="0.25">
      <c r="P820" t="s">
        <v>1806</v>
      </c>
      <c r="Q820" t="s">
        <v>1807</v>
      </c>
      <c r="R820">
        <v>5</v>
      </c>
      <c r="S820">
        <v>0.9</v>
      </c>
      <c r="T820" s="128">
        <v>1</v>
      </c>
    </row>
    <row r="821" spans="16:20" x14ac:dyDescent="0.25">
      <c r="P821" t="s">
        <v>1808</v>
      </c>
      <c r="Q821" t="s">
        <v>1809</v>
      </c>
    </row>
    <row r="822" spans="16:20" x14ac:dyDescent="0.25">
      <c r="P822" t="s">
        <v>1810</v>
      </c>
      <c r="Q822" t="s">
        <v>1811</v>
      </c>
      <c r="R822">
        <v>3</v>
      </c>
      <c r="S822">
        <v>0.85</v>
      </c>
      <c r="T822">
        <v>0</v>
      </c>
    </row>
    <row r="823" spans="16:20" x14ac:dyDescent="0.25">
      <c r="P823" t="s">
        <v>1812</v>
      </c>
      <c r="Q823" t="s">
        <v>1813</v>
      </c>
    </row>
    <row r="824" spans="16:20" x14ac:dyDescent="0.25">
      <c r="P824" t="s">
        <v>1814</v>
      </c>
      <c r="Q824" t="s">
        <v>1815</v>
      </c>
    </row>
    <row r="825" spans="16:20" x14ac:dyDescent="0.25">
      <c r="P825" t="s">
        <v>1816</v>
      </c>
      <c r="Q825" t="s">
        <v>1817</v>
      </c>
      <c r="R825">
        <v>2</v>
      </c>
      <c r="S825">
        <v>0.88</v>
      </c>
      <c r="T825">
        <v>0</v>
      </c>
    </row>
    <row r="826" spans="16:20" x14ac:dyDescent="0.25">
      <c r="P826" t="s">
        <v>1818</v>
      </c>
      <c r="Q826" t="s">
        <v>1819</v>
      </c>
    </row>
    <row r="827" spans="16:20" x14ac:dyDescent="0.25">
      <c r="P827" t="s">
        <v>1820</v>
      </c>
      <c r="Q827" t="s">
        <v>1821</v>
      </c>
      <c r="R827">
        <v>6</v>
      </c>
      <c r="S827">
        <v>0.96</v>
      </c>
      <c r="T827">
        <v>1</v>
      </c>
    </row>
    <row r="828" spans="16:20" x14ac:dyDescent="0.25">
      <c r="P828" t="s">
        <v>1822</v>
      </c>
      <c r="Q828" t="s">
        <v>1823</v>
      </c>
    </row>
    <row r="829" spans="16:20" x14ac:dyDescent="0.25">
      <c r="P829" t="s">
        <v>1824</v>
      </c>
      <c r="Q829" t="s">
        <v>1825</v>
      </c>
      <c r="T829" s="128"/>
    </row>
    <row r="830" spans="16:20" x14ac:dyDescent="0.25">
      <c r="P830" t="s">
        <v>1826</v>
      </c>
      <c r="Q830" t="s">
        <v>1827</v>
      </c>
    </row>
    <row r="831" spans="16:20" x14ac:dyDescent="0.25">
      <c r="P831" t="s">
        <v>1828</v>
      </c>
      <c r="Q831" t="s">
        <v>1829</v>
      </c>
      <c r="R831">
        <v>11</v>
      </c>
      <c r="S831">
        <v>0.8</v>
      </c>
      <c r="T831">
        <v>0</v>
      </c>
    </row>
    <row r="832" spans="16:20" x14ac:dyDescent="0.25">
      <c r="P832" t="s">
        <v>1830</v>
      </c>
      <c r="Q832" t="s">
        <v>1831</v>
      </c>
      <c r="R832">
        <v>6</v>
      </c>
      <c r="S832">
        <v>0.67</v>
      </c>
      <c r="T832">
        <v>0</v>
      </c>
    </row>
    <row r="833" spans="16:20" x14ac:dyDescent="0.25">
      <c r="P833" t="s">
        <v>1832</v>
      </c>
      <c r="Q833" t="s">
        <v>1833</v>
      </c>
      <c r="R833">
        <v>8</v>
      </c>
      <c r="S833">
        <v>0.93</v>
      </c>
      <c r="T833">
        <v>0</v>
      </c>
    </row>
    <row r="834" spans="16:20" x14ac:dyDescent="0.25">
      <c r="P834" t="s">
        <v>1834</v>
      </c>
      <c r="Q834" t="s">
        <v>1835</v>
      </c>
    </row>
    <row r="835" spans="16:20" x14ac:dyDescent="0.25">
      <c r="P835" t="s">
        <v>1836</v>
      </c>
      <c r="Q835" t="s">
        <v>1837</v>
      </c>
    </row>
    <row r="836" spans="16:20" x14ac:dyDescent="0.25">
      <c r="P836" t="s">
        <v>1838</v>
      </c>
      <c r="Q836" t="s">
        <v>1839</v>
      </c>
    </row>
    <row r="837" spans="16:20" x14ac:dyDescent="0.25">
      <c r="P837" t="s">
        <v>84</v>
      </c>
      <c r="Q837" t="s">
        <v>1840</v>
      </c>
      <c r="R837">
        <v>5</v>
      </c>
      <c r="S837">
        <v>0.92</v>
      </c>
      <c r="T837">
        <v>1</v>
      </c>
    </row>
    <row r="838" spans="16:20" x14ac:dyDescent="0.25">
      <c r="P838" t="s">
        <v>1841</v>
      </c>
      <c r="Q838" t="s">
        <v>1842</v>
      </c>
      <c r="R838">
        <v>3</v>
      </c>
      <c r="S838">
        <v>1</v>
      </c>
      <c r="T838">
        <v>0</v>
      </c>
    </row>
    <row r="839" spans="16:20" x14ac:dyDescent="0.25">
      <c r="P839" t="s">
        <v>1843</v>
      </c>
      <c r="Q839" t="s">
        <v>1844</v>
      </c>
      <c r="T839" s="128"/>
    </row>
    <row r="840" spans="16:20" x14ac:dyDescent="0.25">
      <c r="P840" t="s">
        <v>1845</v>
      </c>
      <c r="Q840" t="s">
        <v>1846</v>
      </c>
    </row>
    <row r="841" spans="16:20" x14ac:dyDescent="0.25">
      <c r="P841" t="s">
        <v>1847</v>
      </c>
      <c r="Q841" t="s">
        <v>1848</v>
      </c>
      <c r="R841">
        <v>4</v>
      </c>
      <c r="S841">
        <v>0.78</v>
      </c>
      <c r="T841" s="128">
        <v>0</v>
      </c>
    </row>
    <row r="842" spans="16:20" x14ac:dyDescent="0.25">
      <c r="P842" t="s">
        <v>1849</v>
      </c>
      <c r="Q842" t="s">
        <v>1850</v>
      </c>
    </row>
    <row r="843" spans="16:20" x14ac:dyDescent="0.25">
      <c r="P843" t="s">
        <v>1851</v>
      </c>
      <c r="Q843" t="s">
        <v>1852</v>
      </c>
      <c r="R843">
        <v>1</v>
      </c>
      <c r="S843">
        <v>0.81</v>
      </c>
      <c r="T843">
        <v>0</v>
      </c>
    </row>
    <row r="844" spans="16:20" x14ac:dyDescent="0.25">
      <c r="P844" t="s">
        <v>1853</v>
      </c>
      <c r="Q844" t="s">
        <v>1854</v>
      </c>
      <c r="R844">
        <v>2</v>
      </c>
      <c r="S844">
        <v>0.97</v>
      </c>
      <c r="T844">
        <v>0</v>
      </c>
    </row>
    <row r="845" spans="16:20" x14ac:dyDescent="0.25">
      <c r="P845" t="s">
        <v>1855</v>
      </c>
      <c r="Q845" t="s">
        <v>1856</v>
      </c>
    </row>
    <row r="846" spans="16:20" x14ac:dyDescent="0.25">
      <c r="P846" t="s">
        <v>1857</v>
      </c>
      <c r="Q846" t="s">
        <v>1858</v>
      </c>
    </row>
    <row r="847" spans="16:20" x14ac:dyDescent="0.25">
      <c r="P847" t="s">
        <v>1859</v>
      </c>
      <c r="Q847" t="s">
        <v>1860</v>
      </c>
    </row>
    <row r="848" spans="16:20" x14ac:dyDescent="0.25">
      <c r="P848" t="s">
        <v>1861</v>
      </c>
      <c r="Q848" t="s">
        <v>1862</v>
      </c>
    </row>
    <row r="849" spans="16:20" x14ac:dyDescent="0.25">
      <c r="P849" t="s">
        <v>1863</v>
      </c>
      <c r="Q849" t="s">
        <v>1864</v>
      </c>
    </row>
    <row r="850" spans="16:20" x14ac:dyDescent="0.25">
      <c r="P850" t="s">
        <v>1865</v>
      </c>
      <c r="Q850" t="s">
        <v>1866</v>
      </c>
      <c r="T850" s="128"/>
    </row>
    <row r="851" spans="16:20" x14ac:dyDescent="0.25">
      <c r="P851" t="s">
        <v>1867</v>
      </c>
      <c r="Q851" t="s">
        <v>1868</v>
      </c>
    </row>
    <row r="852" spans="16:20" x14ac:dyDescent="0.25">
      <c r="P852" t="s">
        <v>1869</v>
      </c>
      <c r="Q852" t="s">
        <v>1870</v>
      </c>
    </row>
    <row r="853" spans="16:20" x14ac:dyDescent="0.25">
      <c r="P853" t="s">
        <v>1871</v>
      </c>
      <c r="Q853" t="s">
        <v>1872</v>
      </c>
      <c r="T853" s="128"/>
    </row>
    <row r="854" spans="16:20" x14ac:dyDescent="0.25">
      <c r="P854" t="s">
        <v>1873</v>
      </c>
      <c r="Q854" t="s">
        <v>1874</v>
      </c>
    </row>
    <row r="855" spans="16:20" x14ac:dyDescent="0.25">
      <c r="P855" t="s">
        <v>1875</v>
      </c>
      <c r="Q855" t="s">
        <v>1876</v>
      </c>
    </row>
    <row r="856" spans="16:20" x14ac:dyDescent="0.25">
      <c r="P856" t="s">
        <v>1877</v>
      </c>
      <c r="Q856" t="s">
        <v>1878</v>
      </c>
      <c r="T856" s="128"/>
    </row>
    <row r="857" spans="16:20" x14ac:dyDescent="0.25">
      <c r="P857" t="s">
        <v>1879</v>
      </c>
      <c r="Q857" t="s">
        <v>1880</v>
      </c>
    </row>
    <row r="858" spans="16:20" x14ac:dyDescent="0.25">
      <c r="P858" t="s">
        <v>1881</v>
      </c>
      <c r="Q858" t="s">
        <v>1882</v>
      </c>
    </row>
    <row r="859" spans="16:20" x14ac:dyDescent="0.25">
      <c r="P859" t="s">
        <v>1883</v>
      </c>
      <c r="Q859" t="s">
        <v>1884</v>
      </c>
    </row>
    <row r="860" spans="16:20" x14ac:dyDescent="0.25">
      <c r="P860" t="s">
        <v>1885</v>
      </c>
      <c r="Q860" t="s">
        <v>1886</v>
      </c>
    </row>
    <row r="861" spans="16:20" x14ac:dyDescent="0.25">
      <c r="P861" t="s">
        <v>1887</v>
      </c>
      <c r="Q861" t="s">
        <v>1888</v>
      </c>
    </row>
    <row r="862" spans="16:20" x14ac:dyDescent="0.25">
      <c r="P862" t="s">
        <v>1889</v>
      </c>
      <c r="Q862" t="s">
        <v>1890</v>
      </c>
    </row>
    <row r="863" spans="16:20" x14ac:dyDescent="0.25">
      <c r="P863" t="s">
        <v>1891</v>
      </c>
      <c r="Q863" t="s">
        <v>1892</v>
      </c>
      <c r="R863">
        <v>5</v>
      </c>
      <c r="S863">
        <v>0.96</v>
      </c>
      <c r="T863">
        <v>1</v>
      </c>
    </row>
    <row r="864" spans="16:20" x14ac:dyDescent="0.25">
      <c r="P864" t="s">
        <v>235</v>
      </c>
      <c r="Q864" t="s">
        <v>1893</v>
      </c>
      <c r="R864">
        <v>5</v>
      </c>
      <c r="S864">
        <v>0.96</v>
      </c>
      <c r="T864">
        <v>1</v>
      </c>
    </row>
    <row r="865" spans="16:20" x14ac:dyDescent="0.25">
      <c r="P865" t="s">
        <v>1894</v>
      </c>
      <c r="Q865" t="s">
        <v>1895</v>
      </c>
      <c r="R865">
        <v>5</v>
      </c>
      <c r="S865">
        <v>1</v>
      </c>
      <c r="T865">
        <v>1</v>
      </c>
    </row>
    <row r="866" spans="16:20" x14ac:dyDescent="0.25">
      <c r="P866" t="s">
        <v>1896</v>
      </c>
      <c r="Q866" t="s">
        <v>1897</v>
      </c>
    </row>
    <row r="867" spans="16:20" x14ac:dyDescent="0.25">
      <c r="P867" t="s">
        <v>1898</v>
      </c>
      <c r="Q867" t="s">
        <v>1899</v>
      </c>
      <c r="R867">
        <v>3</v>
      </c>
      <c r="S867">
        <v>0.31</v>
      </c>
      <c r="T867">
        <v>0.33333332061767501</v>
      </c>
    </row>
    <row r="868" spans="16:20" x14ac:dyDescent="0.25">
      <c r="P868" t="s">
        <v>1900</v>
      </c>
      <c r="Q868" t="s">
        <v>1901</v>
      </c>
    </row>
    <row r="869" spans="16:20" x14ac:dyDescent="0.25">
      <c r="P869" t="s">
        <v>1902</v>
      </c>
      <c r="Q869" t="s">
        <v>1903</v>
      </c>
    </row>
    <row r="870" spans="16:20" x14ac:dyDescent="0.25">
      <c r="P870" t="s">
        <v>1904</v>
      </c>
      <c r="Q870" t="s">
        <v>1905</v>
      </c>
    </row>
    <row r="871" spans="16:20" x14ac:dyDescent="0.25">
      <c r="P871" t="s">
        <v>1906</v>
      </c>
      <c r="Q871" t="s">
        <v>1907</v>
      </c>
    </row>
    <row r="872" spans="16:20" x14ac:dyDescent="0.25">
      <c r="P872" t="s">
        <v>1908</v>
      </c>
      <c r="Q872" t="s">
        <v>1909</v>
      </c>
    </row>
    <row r="873" spans="16:20" x14ac:dyDescent="0.25">
      <c r="P873" t="s">
        <v>1910</v>
      </c>
      <c r="Q873" t="s">
        <v>1911</v>
      </c>
      <c r="R873">
        <v>5</v>
      </c>
      <c r="S873">
        <v>0.88</v>
      </c>
      <c r="T873">
        <v>1</v>
      </c>
    </row>
    <row r="874" spans="16:20" x14ac:dyDescent="0.25">
      <c r="P874" t="s">
        <v>1912</v>
      </c>
      <c r="Q874" t="s">
        <v>1913</v>
      </c>
      <c r="R874">
        <v>4</v>
      </c>
      <c r="S874">
        <v>0.88</v>
      </c>
      <c r="T874">
        <v>0.66666671752929596</v>
      </c>
    </row>
    <row r="875" spans="16:20" x14ac:dyDescent="0.25">
      <c r="P875" t="s">
        <v>1914</v>
      </c>
      <c r="Q875" t="s">
        <v>1915</v>
      </c>
      <c r="R875">
        <v>13</v>
      </c>
      <c r="S875">
        <v>0.76</v>
      </c>
      <c r="T875">
        <v>0</v>
      </c>
    </row>
    <row r="876" spans="16:20" x14ac:dyDescent="0.25">
      <c r="P876" t="s">
        <v>1916</v>
      </c>
      <c r="Q876" t="s">
        <v>1917</v>
      </c>
      <c r="R876">
        <v>5</v>
      </c>
      <c r="S876">
        <v>0.93</v>
      </c>
      <c r="T876">
        <v>0</v>
      </c>
    </row>
    <row r="877" spans="16:20" x14ac:dyDescent="0.25">
      <c r="P877" t="s">
        <v>1918</v>
      </c>
      <c r="Q877" t="s">
        <v>1919</v>
      </c>
      <c r="R877">
        <v>4</v>
      </c>
      <c r="S877">
        <v>0.81</v>
      </c>
      <c r="T877">
        <v>0</v>
      </c>
    </row>
    <row r="878" spans="16:20" x14ac:dyDescent="0.25">
      <c r="P878" t="s">
        <v>1920</v>
      </c>
      <c r="Q878" t="s">
        <v>1921</v>
      </c>
    </row>
    <row r="879" spans="16:20" x14ac:dyDescent="0.25">
      <c r="P879" t="s">
        <v>1922</v>
      </c>
      <c r="Q879" t="s">
        <v>1923</v>
      </c>
    </row>
    <row r="880" spans="16:20" x14ac:dyDescent="0.25">
      <c r="P880" t="s">
        <v>1924</v>
      </c>
      <c r="Q880" t="s">
        <v>1925</v>
      </c>
      <c r="R880">
        <v>4</v>
      </c>
      <c r="S880">
        <v>0.97</v>
      </c>
      <c r="T880">
        <v>0</v>
      </c>
    </row>
    <row r="881" spans="16:20" x14ac:dyDescent="0.25">
      <c r="P881" t="s">
        <v>1926</v>
      </c>
      <c r="Q881" t="s">
        <v>1927</v>
      </c>
    </row>
    <row r="882" spans="16:20" x14ac:dyDescent="0.25">
      <c r="P882" t="s">
        <v>77</v>
      </c>
      <c r="Q882" t="s">
        <v>1928</v>
      </c>
      <c r="R882">
        <v>5</v>
      </c>
      <c r="S882">
        <v>0.98</v>
      </c>
      <c r="T882">
        <v>0.90476196289062505</v>
      </c>
    </row>
    <row r="883" spans="16:20" x14ac:dyDescent="0.25">
      <c r="P883" t="s">
        <v>1929</v>
      </c>
      <c r="Q883" t="s">
        <v>1930</v>
      </c>
    </row>
    <row r="884" spans="16:20" x14ac:dyDescent="0.25">
      <c r="P884" t="s">
        <v>1931</v>
      </c>
      <c r="Q884" t="s">
        <v>1932</v>
      </c>
    </row>
    <row r="885" spans="16:20" x14ac:dyDescent="0.25">
      <c r="P885" t="s">
        <v>1933</v>
      </c>
      <c r="Q885" t="s">
        <v>1934</v>
      </c>
      <c r="R885">
        <v>4</v>
      </c>
      <c r="S885">
        <v>0.95</v>
      </c>
      <c r="T885">
        <v>0</v>
      </c>
    </row>
    <row r="886" spans="16:20" x14ac:dyDescent="0.25">
      <c r="P886" t="s">
        <v>1935</v>
      </c>
      <c r="Q886" t="s">
        <v>1936</v>
      </c>
    </row>
    <row r="887" spans="16:20" x14ac:dyDescent="0.25">
      <c r="P887" t="s">
        <v>1937</v>
      </c>
      <c r="Q887" t="s">
        <v>1938</v>
      </c>
    </row>
    <row r="888" spans="16:20" x14ac:dyDescent="0.25">
      <c r="P888" t="s">
        <v>1939</v>
      </c>
      <c r="Q888" t="s">
        <v>1940</v>
      </c>
    </row>
    <row r="889" spans="16:20" x14ac:dyDescent="0.25">
      <c r="P889" t="s">
        <v>1941</v>
      </c>
      <c r="Q889" t="s">
        <v>1942</v>
      </c>
      <c r="R889">
        <v>6</v>
      </c>
      <c r="S889">
        <v>1</v>
      </c>
      <c r="T889">
        <v>1</v>
      </c>
    </row>
    <row r="890" spans="16:20" x14ac:dyDescent="0.25">
      <c r="P890" t="s">
        <v>1943</v>
      </c>
      <c r="Q890" t="s">
        <v>1944</v>
      </c>
    </row>
    <row r="891" spans="16:20" x14ac:dyDescent="0.25">
      <c r="P891" t="s">
        <v>1945</v>
      </c>
      <c r="Q891" t="s">
        <v>1946</v>
      </c>
      <c r="R891">
        <v>5</v>
      </c>
      <c r="S891">
        <v>0.84</v>
      </c>
      <c r="T891">
        <v>1</v>
      </c>
    </row>
    <row r="892" spans="16:20" x14ac:dyDescent="0.25">
      <c r="P892" t="s">
        <v>1947</v>
      </c>
      <c r="Q892" t="s">
        <v>1948</v>
      </c>
      <c r="R892">
        <v>4</v>
      </c>
      <c r="S892">
        <v>0.92</v>
      </c>
      <c r="T892">
        <v>0</v>
      </c>
    </row>
    <row r="893" spans="16:20" x14ac:dyDescent="0.25">
      <c r="P893" t="s">
        <v>1949</v>
      </c>
      <c r="Q893" t="s">
        <v>1950</v>
      </c>
    </row>
    <row r="894" spans="16:20" x14ac:dyDescent="0.25">
      <c r="P894" t="s">
        <v>1951</v>
      </c>
      <c r="Q894" t="s">
        <v>1952</v>
      </c>
      <c r="T894" s="128"/>
    </row>
    <row r="895" spans="16:20" x14ac:dyDescent="0.25">
      <c r="P895" t="s">
        <v>1953</v>
      </c>
      <c r="Q895" t="s">
        <v>1954</v>
      </c>
      <c r="R895">
        <v>4</v>
      </c>
      <c r="S895">
        <v>0.73</v>
      </c>
      <c r="T895">
        <v>0</v>
      </c>
    </row>
    <row r="896" spans="16:20" x14ac:dyDescent="0.25">
      <c r="P896" t="s">
        <v>1955</v>
      </c>
      <c r="Q896" t="s">
        <v>1956</v>
      </c>
      <c r="R896">
        <v>5</v>
      </c>
      <c r="S896">
        <v>0.99</v>
      </c>
      <c r="T896">
        <v>1</v>
      </c>
    </row>
    <row r="897" spans="16:20" x14ac:dyDescent="0.25">
      <c r="P897" t="s">
        <v>1957</v>
      </c>
      <c r="Q897" t="s">
        <v>1958</v>
      </c>
      <c r="R897">
        <v>2</v>
      </c>
      <c r="S897">
        <v>0.76</v>
      </c>
      <c r="T897">
        <v>0</v>
      </c>
    </row>
    <row r="898" spans="16:20" x14ac:dyDescent="0.25">
      <c r="P898" t="s">
        <v>1959</v>
      </c>
      <c r="Q898" t="s">
        <v>1960</v>
      </c>
    </row>
    <row r="899" spans="16:20" x14ac:dyDescent="0.25">
      <c r="P899" t="s">
        <v>1961</v>
      </c>
      <c r="Q899" t="s">
        <v>1962</v>
      </c>
    </row>
    <row r="900" spans="16:20" x14ac:dyDescent="0.25">
      <c r="P900" t="s">
        <v>1963</v>
      </c>
      <c r="Q900" t="s">
        <v>1964</v>
      </c>
    </row>
    <row r="901" spans="16:20" x14ac:dyDescent="0.25">
      <c r="P901" t="s">
        <v>1965</v>
      </c>
      <c r="Q901" t="s">
        <v>1966</v>
      </c>
    </row>
    <row r="902" spans="16:20" x14ac:dyDescent="0.25">
      <c r="P902" t="s">
        <v>1967</v>
      </c>
      <c r="Q902" t="s">
        <v>1968</v>
      </c>
    </row>
    <row r="903" spans="16:20" x14ac:dyDescent="0.25">
      <c r="P903" t="s">
        <v>1969</v>
      </c>
      <c r="Q903" t="s">
        <v>1970</v>
      </c>
      <c r="R903">
        <v>6</v>
      </c>
      <c r="S903">
        <v>0.87</v>
      </c>
      <c r="T903">
        <v>0</v>
      </c>
    </row>
    <row r="904" spans="16:20" x14ac:dyDescent="0.25">
      <c r="P904" t="s">
        <v>1971</v>
      </c>
      <c r="Q904" t="s">
        <v>1972</v>
      </c>
    </row>
    <row r="905" spans="16:20" x14ac:dyDescent="0.25">
      <c r="P905" t="s">
        <v>1973</v>
      </c>
      <c r="Q905" t="s">
        <v>1974</v>
      </c>
      <c r="R905">
        <v>2</v>
      </c>
      <c r="S905">
        <v>0.76</v>
      </c>
      <c r="T905">
        <v>0</v>
      </c>
    </row>
    <row r="906" spans="16:20" x14ac:dyDescent="0.25">
      <c r="P906" t="s">
        <v>1975</v>
      </c>
      <c r="Q906" t="s">
        <v>1976</v>
      </c>
      <c r="R906">
        <v>4</v>
      </c>
      <c r="S906">
        <v>0.95</v>
      </c>
      <c r="T906">
        <v>0</v>
      </c>
    </row>
    <row r="907" spans="16:20" x14ac:dyDescent="0.25">
      <c r="P907" t="s">
        <v>1977</v>
      </c>
      <c r="Q907" t="s">
        <v>1978</v>
      </c>
    </row>
    <row r="908" spans="16:20" x14ac:dyDescent="0.25">
      <c r="P908" t="s">
        <v>1979</v>
      </c>
      <c r="Q908" t="s">
        <v>1980</v>
      </c>
    </row>
    <row r="909" spans="16:20" x14ac:dyDescent="0.25">
      <c r="P909" t="s">
        <v>1981</v>
      </c>
      <c r="Q909" t="s">
        <v>1982</v>
      </c>
      <c r="R909">
        <v>7</v>
      </c>
      <c r="S909">
        <v>0.92</v>
      </c>
      <c r="T909" s="128">
        <v>0</v>
      </c>
    </row>
    <row r="910" spans="16:20" x14ac:dyDescent="0.25">
      <c r="P910" t="s">
        <v>1983</v>
      </c>
      <c r="Q910" t="s">
        <v>1984</v>
      </c>
    </row>
    <row r="911" spans="16:20" x14ac:dyDescent="0.25">
      <c r="P911" t="s">
        <v>1985</v>
      </c>
      <c r="Q911" t="s">
        <v>1986</v>
      </c>
      <c r="R911">
        <v>6</v>
      </c>
      <c r="S911">
        <v>0.93</v>
      </c>
      <c r="T911">
        <v>1</v>
      </c>
    </row>
    <row r="912" spans="16:20" x14ac:dyDescent="0.25">
      <c r="P912" t="s">
        <v>1987</v>
      </c>
      <c r="Q912" t="s">
        <v>1988</v>
      </c>
    </row>
    <row r="913" spans="16:20" x14ac:dyDescent="0.25">
      <c r="P913" t="s">
        <v>1989</v>
      </c>
      <c r="Q913" t="s">
        <v>1990</v>
      </c>
      <c r="R913">
        <v>5</v>
      </c>
      <c r="S913">
        <v>0.85</v>
      </c>
      <c r="T913">
        <v>0</v>
      </c>
    </row>
    <row r="914" spans="16:20" x14ac:dyDescent="0.25">
      <c r="P914" t="s">
        <v>1991</v>
      </c>
      <c r="Q914" t="s">
        <v>1992</v>
      </c>
      <c r="R914">
        <v>5</v>
      </c>
      <c r="S914">
        <v>0.64</v>
      </c>
      <c r="T914">
        <v>0</v>
      </c>
    </row>
    <row r="915" spans="16:20" x14ac:dyDescent="0.25">
      <c r="P915" t="s">
        <v>1993</v>
      </c>
      <c r="Q915" t="s">
        <v>1994</v>
      </c>
    </row>
    <row r="916" spans="16:20" x14ac:dyDescent="0.25">
      <c r="P916" t="s">
        <v>1995</v>
      </c>
      <c r="Q916" t="s">
        <v>1996</v>
      </c>
      <c r="R916">
        <v>3</v>
      </c>
      <c r="S916">
        <v>0.57999999999999996</v>
      </c>
      <c r="T916">
        <v>0</v>
      </c>
    </row>
    <row r="917" spans="16:20" x14ac:dyDescent="0.25">
      <c r="P917" t="s">
        <v>1997</v>
      </c>
      <c r="Q917" t="s">
        <v>1998</v>
      </c>
    </row>
    <row r="918" spans="16:20" x14ac:dyDescent="0.25">
      <c r="P918" t="s">
        <v>1999</v>
      </c>
      <c r="Q918" t="s">
        <v>2000</v>
      </c>
    </row>
    <row r="919" spans="16:20" x14ac:dyDescent="0.25">
      <c r="P919" t="s">
        <v>2001</v>
      </c>
      <c r="Q919" t="s">
        <v>2002</v>
      </c>
    </row>
    <row r="920" spans="16:20" x14ac:dyDescent="0.25">
      <c r="P920" t="s">
        <v>2003</v>
      </c>
      <c r="Q920" t="s">
        <v>2004</v>
      </c>
    </row>
    <row r="921" spans="16:20" x14ac:dyDescent="0.25">
      <c r="P921" t="s">
        <v>2005</v>
      </c>
      <c r="Q921" t="s">
        <v>2006</v>
      </c>
    </row>
    <row r="922" spans="16:20" x14ac:dyDescent="0.25">
      <c r="P922" t="s">
        <v>2007</v>
      </c>
      <c r="Q922" t="s">
        <v>2008</v>
      </c>
    </row>
    <row r="923" spans="16:20" x14ac:dyDescent="0.25">
      <c r="P923" t="s">
        <v>2009</v>
      </c>
      <c r="Q923" t="s">
        <v>2010</v>
      </c>
    </row>
    <row r="924" spans="16:20" x14ac:dyDescent="0.25">
      <c r="P924" t="s">
        <v>2011</v>
      </c>
      <c r="Q924" t="s">
        <v>2012</v>
      </c>
    </row>
    <row r="925" spans="16:20" x14ac:dyDescent="0.25">
      <c r="P925" t="s">
        <v>2013</v>
      </c>
      <c r="Q925" t="s">
        <v>2014</v>
      </c>
    </row>
    <row r="926" spans="16:20" x14ac:dyDescent="0.25">
      <c r="P926" t="s">
        <v>2015</v>
      </c>
      <c r="Q926" t="s">
        <v>2016</v>
      </c>
    </row>
    <row r="927" spans="16:20" x14ac:dyDescent="0.25">
      <c r="P927" t="s">
        <v>2017</v>
      </c>
      <c r="Q927" t="s">
        <v>2018</v>
      </c>
      <c r="R927">
        <v>5</v>
      </c>
      <c r="S927">
        <v>0.82</v>
      </c>
      <c r="T927">
        <v>0</v>
      </c>
    </row>
    <row r="928" spans="16:20" x14ac:dyDescent="0.25">
      <c r="P928" t="s">
        <v>2019</v>
      </c>
      <c r="Q928" t="s">
        <v>2020</v>
      </c>
    </row>
    <row r="929" spans="16:20" x14ac:dyDescent="0.25">
      <c r="P929" t="s">
        <v>2021</v>
      </c>
      <c r="Q929" t="s">
        <v>2022</v>
      </c>
      <c r="R929">
        <v>5</v>
      </c>
      <c r="S929">
        <v>0.76</v>
      </c>
      <c r="T929">
        <v>0</v>
      </c>
    </row>
    <row r="930" spans="16:20" x14ac:dyDescent="0.25">
      <c r="P930" t="s">
        <v>2023</v>
      </c>
      <c r="Q930" t="s">
        <v>2024</v>
      </c>
      <c r="R930">
        <v>4</v>
      </c>
      <c r="S930">
        <v>0.92</v>
      </c>
      <c r="T930">
        <v>0</v>
      </c>
    </row>
    <row r="931" spans="16:20" x14ac:dyDescent="0.25">
      <c r="P931" t="s">
        <v>2025</v>
      </c>
      <c r="Q931" t="s">
        <v>2026</v>
      </c>
    </row>
    <row r="932" spans="16:20" x14ac:dyDescent="0.25">
      <c r="P932" t="s">
        <v>2027</v>
      </c>
      <c r="Q932" t="s">
        <v>2028</v>
      </c>
      <c r="R932">
        <v>3</v>
      </c>
      <c r="S932">
        <v>0.89</v>
      </c>
      <c r="T932">
        <v>0</v>
      </c>
    </row>
    <row r="933" spans="16:20" x14ac:dyDescent="0.25">
      <c r="P933" t="s">
        <v>2029</v>
      </c>
      <c r="Q933" t="s">
        <v>2030</v>
      </c>
      <c r="R933">
        <v>5</v>
      </c>
      <c r="S933">
        <v>0.95</v>
      </c>
      <c r="T933">
        <v>0</v>
      </c>
    </row>
    <row r="934" spans="16:20" x14ac:dyDescent="0.25">
      <c r="P934" t="s">
        <v>2031</v>
      </c>
      <c r="Q934" t="s">
        <v>2032</v>
      </c>
    </row>
    <row r="935" spans="16:20" x14ac:dyDescent="0.25">
      <c r="P935" t="s">
        <v>2033</v>
      </c>
      <c r="Q935" t="s">
        <v>2034</v>
      </c>
    </row>
    <row r="936" spans="16:20" x14ac:dyDescent="0.25">
      <c r="P936" t="s">
        <v>2035</v>
      </c>
      <c r="Q936" t="s">
        <v>2036</v>
      </c>
    </row>
    <row r="937" spans="16:20" x14ac:dyDescent="0.25">
      <c r="P937" t="s">
        <v>2037</v>
      </c>
      <c r="Q937" t="s">
        <v>2038</v>
      </c>
    </row>
    <row r="938" spans="16:20" x14ac:dyDescent="0.25">
      <c r="P938" t="s">
        <v>2039</v>
      </c>
      <c r="Q938" t="s">
        <v>2040</v>
      </c>
    </row>
    <row r="939" spans="16:20" x14ac:dyDescent="0.25">
      <c r="P939" t="s">
        <v>2041</v>
      </c>
      <c r="Q939" t="s">
        <v>2042</v>
      </c>
    </row>
    <row r="940" spans="16:20" x14ac:dyDescent="0.25">
      <c r="P940" t="s">
        <v>2043</v>
      </c>
      <c r="Q940" t="s">
        <v>2044</v>
      </c>
    </row>
    <row r="941" spans="16:20" x14ac:dyDescent="0.25">
      <c r="P941" t="s">
        <v>2045</v>
      </c>
      <c r="Q941" t="s">
        <v>2046</v>
      </c>
    </row>
    <row r="942" spans="16:20" x14ac:dyDescent="0.25">
      <c r="P942" t="s">
        <v>2047</v>
      </c>
      <c r="Q942" t="s">
        <v>2048</v>
      </c>
    </row>
    <row r="943" spans="16:20" x14ac:dyDescent="0.25">
      <c r="P943" t="s">
        <v>2049</v>
      </c>
      <c r="Q943" t="s">
        <v>2050</v>
      </c>
      <c r="R943">
        <v>5</v>
      </c>
      <c r="S943">
        <v>0.9</v>
      </c>
      <c r="T943">
        <v>0</v>
      </c>
    </row>
    <row r="944" spans="16:20" x14ac:dyDescent="0.25">
      <c r="P944" t="s">
        <v>2051</v>
      </c>
      <c r="Q944" t="s">
        <v>2052</v>
      </c>
      <c r="R944">
        <v>4</v>
      </c>
      <c r="S944">
        <v>0.88</v>
      </c>
      <c r="T944">
        <v>0.83333335876464798</v>
      </c>
    </row>
    <row r="945" spans="16:20" x14ac:dyDescent="0.25">
      <c r="P945" t="s">
        <v>2053</v>
      </c>
      <c r="Q945" t="s">
        <v>2054</v>
      </c>
    </row>
    <row r="946" spans="16:20" x14ac:dyDescent="0.25">
      <c r="P946" t="s">
        <v>2055</v>
      </c>
      <c r="Q946" t="s">
        <v>2056</v>
      </c>
      <c r="R946">
        <v>5</v>
      </c>
      <c r="S946">
        <v>0.83</v>
      </c>
      <c r="T946">
        <v>0</v>
      </c>
    </row>
    <row r="947" spans="16:20" x14ac:dyDescent="0.25">
      <c r="P947" t="s">
        <v>2057</v>
      </c>
      <c r="Q947" t="s">
        <v>2058</v>
      </c>
      <c r="R947">
        <v>9</v>
      </c>
      <c r="S947">
        <v>0.75</v>
      </c>
      <c r="T947">
        <v>0</v>
      </c>
    </row>
    <row r="948" spans="16:20" x14ac:dyDescent="0.25">
      <c r="P948" t="s">
        <v>2059</v>
      </c>
      <c r="Q948" t="s">
        <v>2060</v>
      </c>
    </row>
    <row r="949" spans="16:20" x14ac:dyDescent="0.25">
      <c r="P949" t="s">
        <v>2061</v>
      </c>
      <c r="Q949" t="s">
        <v>2062</v>
      </c>
    </row>
    <row r="950" spans="16:20" x14ac:dyDescent="0.25">
      <c r="P950" t="s">
        <v>2063</v>
      </c>
      <c r="Q950" t="s">
        <v>2064</v>
      </c>
      <c r="R950">
        <v>10</v>
      </c>
      <c r="S950">
        <v>0.83</v>
      </c>
      <c r="T950">
        <v>0</v>
      </c>
    </row>
    <row r="951" spans="16:20" x14ac:dyDescent="0.25">
      <c r="P951" t="s">
        <v>2065</v>
      </c>
      <c r="Q951" t="s">
        <v>2066</v>
      </c>
    </row>
    <row r="952" spans="16:20" x14ac:dyDescent="0.25">
      <c r="P952" t="s">
        <v>2067</v>
      </c>
      <c r="Q952" t="s">
        <v>2068</v>
      </c>
    </row>
    <row r="953" spans="16:20" x14ac:dyDescent="0.25">
      <c r="P953" t="s">
        <v>2069</v>
      </c>
      <c r="Q953" t="s">
        <v>2070</v>
      </c>
      <c r="R953">
        <v>5</v>
      </c>
      <c r="S953">
        <v>0.92</v>
      </c>
      <c r="T953">
        <v>0</v>
      </c>
    </row>
    <row r="954" spans="16:20" x14ac:dyDescent="0.25">
      <c r="P954" t="s">
        <v>238</v>
      </c>
      <c r="Q954" t="s">
        <v>2071</v>
      </c>
      <c r="R954">
        <v>5</v>
      </c>
      <c r="S954">
        <v>0.97</v>
      </c>
      <c r="T954">
        <v>1</v>
      </c>
    </row>
    <row r="955" spans="16:20" x14ac:dyDescent="0.25">
      <c r="P955" t="s">
        <v>2072</v>
      </c>
      <c r="Q955" t="s">
        <v>2073</v>
      </c>
    </row>
    <row r="956" spans="16:20" x14ac:dyDescent="0.25">
      <c r="P956" t="s">
        <v>2074</v>
      </c>
      <c r="Q956" t="s">
        <v>2075</v>
      </c>
      <c r="T956" s="128"/>
    </row>
    <row r="957" spans="16:20" x14ac:dyDescent="0.25">
      <c r="P957" t="s">
        <v>2076</v>
      </c>
      <c r="Q957" t="s">
        <v>2077</v>
      </c>
      <c r="R957">
        <v>8</v>
      </c>
      <c r="S957">
        <v>0.86</v>
      </c>
      <c r="T957">
        <v>0</v>
      </c>
    </row>
    <row r="958" spans="16:20" x14ac:dyDescent="0.25">
      <c r="P958" t="s">
        <v>2078</v>
      </c>
      <c r="Q958" t="s">
        <v>2079</v>
      </c>
      <c r="T958" s="128"/>
    </row>
    <row r="959" spans="16:20" x14ac:dyDescent="0.25">
      <c r="P959" t="s">
        <v>2080</v>
      </c>
      <c r="Q959" t="s">
        <v>2081</v>
      </c>
      <c r="R959">
        <v>4</v>
      </c>
      <c r="S959">
        <v>1</v>
      </c>
      <c r="T959" s="128">
        <v>1</v>
      </c>
    </row>
    <row r="960" spans="16:20" x14ac:dyDescent="0.25">
      <c r="P960" t="s">
        <v>2082</v>
      </c>
      <c r="Q960" t="s">
        <v>2083</v>
      </c>
    </row>
    <row r="961" spans="16:20" x14ac:dyDescent="0.25">
      <c r="P961" t="s">
        <v>2084</v>
      </c>
      <c r="Q961" t="s">
        <v>2085</v>
      </c>
      <c r="R961">
        <v>8</v>
      </c>
      <c r="S961">
        <v>0.88</v>
      </c>
      <c r="T961">
        <v>0</v>
      </c>
    </row>
    <row r="962" spans="16:20" x14ac:dyDescent="0.25">
      <c r="P962" t="s">
        <v>2086</v>
      </c>
      <c r="Q962" t="s">
        <v>2087</v>
      </c>
      <c r="R962">
        <v>5</v>
      </c>
      <c r="S962">
        <v>0.96</v>
      </c>
      <c r="T962">
        <v>0</v>
      </c>
    </row>
    <row r="963" spans="16:20" x14ac:dyDescent="0.25">
      <c r="P963" t="s">
        <v>2088</v>
      </c>
      <c r="Q963" t="s">
        <v>2089</v>
      </c>
    </row>
    <row r="964" spans="16:20" x14ac:dyDescent="0.25">
      <c r="P964" t="s">
        <v>2090</v>
      </c>
      <c r="Q964" t="s">
        <v>2091</v>
      </c>
    </row>
    <row r="965" spans="16:20" x14ac:dyDescent="0.25">
      <c r="P965" t="s">
        <v>2092</v>
      </c>
      <c r="Q965" t="s">
        <v>2093</v>
      </c>
      <c r="T965" s="128"/>
    </row>
    <row r="966" spans="16:20" x14ac:dyDescent="0.25">
      <c r="P966" t="s">
        <v>2094</v>
      </c>
      <c r="Q966" t="s">
        <v>2095</v>
      </c>
      <c r="T966" s="128"/>
    </row>
    <row r="967" spans="16:20" x14ac:dyDescent="0.25">
      <c r="P967" t="s">
        <v>2096</v>
      </c>
      <c r="Q967" t="s">
        <v>2097</v>
      </c>
      <c r="R967">
        <v>5</v>
      </c>
      <c r="S967">
        <v>0.56999999999999995</v>
      </c>
      <c r="T967">
        <v>0</v>
      </c>
    </row>
    <row r="968" spans="16:20" x14ac:dyDescent="0.25">
      <c r="P968" t="s">
        <v>2098</v>
      </c>
      <c r="Q968" t="s">
        <v>2099</v>
      </c>
    </row>
    <row r="969" spans="16:20" x14ac:dyDescent="0.25">
      <c r="P969" t="s">
        <v>2100</v>
      </c>
      <c r="Q969" t="s">
        <v>2101</v>
      </c>
      <c r="R969">
        <v>5</v>
      </c>
      <c r="S969">
        <v>0.67</v>
      </c>
      <c r="T969" s="128">
        <v>0</v>
      </c>
    </row>
    <row r="970" spans="16:20" x14ac:dyDescent="0.25">
      <c r="P970" t="s">
        <v>2102</v>
      </c>
      <c r="Q970" t="s">
        <v>2103</v>
      </c>
    </row>
    <row r="971" spans="16:20" x14ac:dyDescent="0.25">
      <c r="P971" t="s">
        <v>2104</v>
      </c>
      <c r="Q971" t="s">
        <v>2105</v>
      </c>
    </row>
    <row r="972" spans="16:20" x14ac:dyDescent="0.25">
      <c r="P972" t="s">
        <v>81</v>
      </c>
      <c r="Q972" t="s">
        <v>2106</v>
      </c>
      <c r="R972">
        <v>5</v>
      </c>
      <c r="S972">
        <v>0.99</v>
      </c>
      <c r="T972">
        <v>1</v>
      </c>
    </row>
    <row r="973" spans="16:20" x14ac:dyDescent="0.25">
      <c r="P973" t="s">
        <v>2107</v>
      </c>
      <c r="Q973" t="s">
        <v>2108</v>
      </c>
    </row>
    <row r="974" spans="16:20" x14ac:dyDescent="0.25">
      <c r="P974" t="s">
        <v>2109</v>
      </c>
      <c r="Q974" t="s">
        <v>2110</v>
      </c>
      <c r="R974">
        <v>5</v>
      </c>
      <c r="S974">
        <v>0.71</v>
      </c>
      <c r="T974" s="128">
        <v>0</v>
      </c>
    </row>
    <row r="975" spans="16:20" x14ac:dyDescent="0.25">
      <c r="P975" t="s">
        <v>2111</v>
      </c>
      <c r="Q975" t="s">
        <v>2112</v>
      </c>
    </row>
    <row r="976" spans="16:20" x14ac:dyDescent="0.25">
      <c r="P976" t="s">
        <v>241</v>
      </c>
      <c r="Q976" t="s">
        <v>2113</v>
      </c>
      <c r="R976">
        <v>5</v>
      </c>
      <c r="S976">
        <v>0.92</v>
      </c>
      <c r="T976">
        <v>1</v>
      </c>
    </row>
    <row r="977" spans="16:20" x14ac:dyDescent="0.25">
      <c r="P977" t="s">
        <v>2114</v>
      </c>
      <c r="Q977" t="s">
        <v>2115</v>
      </c>
    </row>
    <row r="978" spans="16:20" x14ac:dyDescent="0.25">
      <c r="P978" t="s">
        <v>2116</v>
      </c>
      <c r="Q978" t="s">
        <v>2117</v>
      </c>
    </row>
    <row r="979" spans="16:20" x14ac:dyDescent="0.25">
      <c r="P979" t="s">
        <v>2118</v>
      </c>
      <c r="Q979" t="s">
        <v>2119</v>
      </c>
    </row>
    <row r="980" spans="16:20" x14ac:dyDescent="0.25">
      <c r="P980" t="s">
        <v>2120</v>
      </c>
      <c r="Q980" t="s">
        <v>2121</v>
      </c>
    </row>
    <row r="981" spans="16:20" x14ac:dyDescent="0.25">
      <c r="P981" t="s">
        <v>2122</v>
      </c>
      <c r="Q981" t="s">
        <v>2123</v>
      </c>
    </row>
    <row r="982" spans="16:20" x14ac:dyDescent="0.25">
      <c r="P982" t="s">
        <v>2124</v>
      </c>
      <c r="Q982" t="s">
        <v>2125</v>
      </c>
    </row>
    <row r="983" spans="16:20" x14ac:dyDescent="0.25">
      <c r="P983" t="s">
        <v>2126</v>
      </c>
      <c r="Q983" t="s">
        <v>2127</v>
      </c>
      <c r="R983">
        <v>5</v>
      </c>
      <c r="S983">
        <v>0.97</v>
      </c>
      <c r="T983" s="128">
        <v>0</v>
      </c>
    </row>
    <row r="984" spans="16:20" x14ac:dyDescent="0.25">
      <c r="P984" t="s">
        <v>2128</v>
      </c>
      <c r="Q984" t="s">
        <v>2129</v>
      </c>
      <c r="R984">
        <v>12</v>
      </c>
      <c r="S984">
        <v>0.76</v>
      </c>
      <c r="T984">
        <v>0</v>
      </c>
    </row>
    <row r="985" spans="16:20" x14ac:dyDescent="0.25">
      <c r="P985" t="s">
        <v>2130</v>
      </c>
      <c r="Q985" t="s">
        <v>2131</v>
      </c>
    </row>
    <row r="986" spans="16:20" x14ac:dyDescent="0.25">
      <c r="P986" t="s">
        <v>2132</v>
      </c>
      <c r="Q986" t="s">
        <v>2133</v>
      </c>
      <c r="R986">
        <v>4</v>
      </c>
      <c r="S986">
        <v>0.97</v>
      </c>
      <c r="T986">
        <v>0</v>
      </c>
    </row>
    <row r="987" spans="16:20" x14ac:dyDescent="0.25">
      <c r="P987" t="s">
        <v>2134</v>
      </c>
      <c r="Q987" t="s">
        <v>2135</v>
      </c>
    </row>
    <row r="988" spans="16:20" x14ac:dyDescent="0.25">
      <c r="P988" t="s">
        <v>2136</v>
      </c>
      <c r="Q988" t="s">
        <v>2137</v>
      </c>
    </row>
    <row r="989" spans="16:20" x14ac:dyDescent="0.25">
      <c r="P989" t="s">
        <v>2138</v>
      </c>
      <c r="Q989" t="s">
        <v>2139</v>
      </c>
      <c r="R989">
        <v>5</v>
      </c>
      <c r="S989">
        <v>0.87</v>
      </c>
      <c r="T989">
        <v>0</v>
      </c>
    </row>
    <row r="990" spans="16:20" x14ac:dyDescent="0.25">
      <c r="P990" t="s">
        <v>2140</v>
      </c>
      <c r="Q990" t="s">
        <v>2141</v>
      </c>
    </row>
    <row r="991" spans="16:20" x14ac:dyDescent="0.25">
      <c r="P991" t="s">
        <v>2142</v>
      </c>
      <c r="Q991" t="s">
        <v>2143</v>
      </c>
      <c r="R991">
        <v>5</v>
      </c>
      <c r="S991">
        <v>0.97</v>
      </c>
      <c r="T991">
        <v>1</v>
      </c>
    </row>
    <row r="992" spans="16:20" x14ac:dyDescent="0.25">
      <c r="P992" t="s">
        <v>2144</v>
      </c>
      <c r="Q992" t="s">
        <v>2145</v>
      </c>
    </row>
    <row r="993" spans="16:20" x14ac:dyDescent="0.25">
      <c r="P993" t="s">
        <v>2146</v>
      </c>
      <c r="Q993" t="s">
        <v>2147</v>
      </c>
    </row>
    <row r="994" spans="16:20" x14ac:dyDescent="0.25">
      <c r="P994" t="s">
        <v>2148</v>
      </c>
      <c r="Q994" t="s">
        <v>2149</v>
      </c>
    </row>
    <row r="995" spans="16:20" x14ac:dyDescent="0.25">
      <c r="P995" t="s">
        <v>2150</v>
      </c>
      <c r="Q995" t="s">
        <v>2151</v>
      </c>
    </row>
    <row r="996" spans="16:20" x14ac:dyDescent="0.25">
      <c r="P996" t="s">
        <v>2152</v>
      </c>
      <c r="Q996" t="s">
        <v>2153</v>
      </c>
      <c r="R996">
        <v>10</v>
      </c>
      <c r="S996">
        <v>0.94</v>
      </c>
      <c r="T996">
        <v>0</v>
      </c>
    </row>
    <row r="997" spans="16:20" x14ac:dyDescent="0.25">
      <c r="P997" t="s">
        <v>2154</v>
      </c>
      <c r="Q997" t="s">
        <v>2155</v>
      </c>
    </row>
    <row r="998" spans="16:20" x14ac:dyDescent="0.25">
      <c r="P998" t="s">
        <v>2156</v>
      </c>
      <c r="Q998" t="s">
        <v>2157</v>
      </c>
    </row>
    <row r="999" spans="16:20" x14ac:dyDescent="0.25">
      <c r="P999" t="s">
        <v>2158</v>
      </c>
      <c r="Q999" t="s">
        <v>2159</v>
      </c>
    </row>
    <row r="1000" spans="16:20" x14ac:dyDescent="0.25">
      <c r="P1000" t="s">
        <v>2160</v>
      </c>
      <c r="Q1000" t="s">
        <v>2161</v>
      </c>
    </row>
    <row r="1001" spans="16:20" x14ac:dyDescent="0.25">
      <c r="P1001" t="s">
        <v>2162</v>
      </c>
      <c r="Q1001" t="s">
        <v>2163</v>
      </c>
      <c r="R1001">
        <v>4</v>
      </c>
      <c r="S1001">
        <v>0.98</v>
      </c>
      <c r="T1001">
        <v>0</v>
      </c>
    </row>
    <row r="1002" spans="16:20" x14ac:dyDescent="0.25">
      <c r="P1002" t="s">
        <v>2164</v>
      </c>
      <c r="Q1002" t="s">
        <v>2165</v>
      </c>
      <c r="R1002">
        <v>10</v>
      </c>
      <c r="S1002">
        <v>0.73</v>
      </c>
      <c r="T1002">
        <v>0</v>
      </c>
    </row>
    <row r="1003" spans="16:20" x14ac:dyDescent="0.25">
      <c r="P1003" t="s">
        <v>2166</v>
      </c>
      <c r="Q1003" t="s">
        <v>2167</v>
      </c>
      <c r="R1003">
        <v>5</v>
      </c>
      <c r="S1003">
        <v>0.89</v>
      </c>
      <c r="T1003">
        <v>0</v>
      </c>
    </row>
    <row r="1004" spans="16:20" x14ac:dyDescent="0.25">
      <c r="P1004" t="s">
        <v>75</v>
      </c>
      <c r="Q1004" t="s">
        <v>2168</v>
      </c>
      <c r="R1004">
        <v>5</v>
      </c>
      <c r="S1004">
        <v>1</v>
      </c>
      <c r="T1004" s="128">
        <v>1</v>
      </c>
    </row>
    <row r="1005" spans="16:20" x14ac:dyDescent="0.25">
      <c r="P1005" t="s">
        <v>2169</v>
      </c>
      <c r="Q1005" t="s">
        <v>2170</v>
      </c>
      <c r="R1005">
        <v>5</v>
      </c>
      <c r="S1005">
        <v>0.88</v>
      </c>
      <c r="T1005" s="128">
        <v>0</v>
      </c>
    </row>
    <row r="1006" spans="16:20" x14ac:dyDescent="0.25">
      <c r="P1006" t="s">
        <v>2171</v>
      </c>
      <c r="Q1006" t="s">
        <v>2172</v>
      </c>
    </row>
    <row r="1007" spans="16:20" x14ac:dyDescent="0.25">
      <c r="P1007" t="s">
        <v>2173</v>
      </c>
      <c r="Q1007" t="s">
        <v>2174</v>
      </c>
    </row>
    <row r="1008" spans="16:20" x14ac:dyDescent="0.25">
      <c r="P1008" t="s">
        <v>2175</v>
      </c>
      <c r="Q1008" t="s">
        <v>2176</v>
      </c>
    </row>
    <row r="1009" spans="16:20" x14ac:dyDescent="0.25">
      <c r="P1009" t="s">
        <v>2177</v>
      </c>
      <c r="Q1009" t="s">
        <v>2178</v>
      </c>
    </row>
    <row r="1010" spans="16:20" x14ac:dyDescent="0.25">
      <c r="P1010" t="s">
        <v>2179</v>
      </c>
      <c r="Q1010" t="s">
        <v>2180</v>
      </c>
    </row>
    <row r="1011" spans="16:20" x14ac:dyDescent="0.25">
      <c r="P1011" t="s">
        <v>2181</v>
      </c>
      <c r="Q1011" t="s">
        <v>2182</v>
      </c>
      <c r="R1011">
        <v>5</v>
      </c>
      <c r="S1011">
        <v>0.89</v>
      </c>
      <c r="T1011">
        <v>0</v>
      </c>
    </row>
    <row r="1012" spans="16:20" x14ac:dyDescent="0.25">
      <c r="P1012" t="s">
        <v>2183</v>
      </c>
      <c r="Q1012" t="s">
        <v>2184</v>
      </c>
    </row>
    <row r="1013" spans="16:20" x14ac:dyDescent="0.25">
      <c r="P1013" t="s">
        <v>2185</v>
      </c>
      <c r="Q1013" t="s">
        <v>2186</v>
      </c>
    </row>
    <row r="1014" spans="16:20" x14ac:dyDescent="0.25">
      <c r="P1014" t="s">
        <v>2187</v>
      </c>
      <c r="Q1014" t="s">
        <v>2188</v>
      </c>
      <c r="R1014">
        <v>5</v>
      </c>
      <c r="S1014">
        <v>0.99</v>
      </c>
      <c r="T1014">
        <v>0</v>
      </c>
    </row>
    <row r="1015" spans="16:20" x14ac:dyDescent="0.25">
      <c r="P1015" t="s">
        <v>2189</v>
      </c>
      <c r="Q1015" t="s">
        <v>2190</v>
      </c>
      <c r="R1015">
        <v>1</v>
      </c>
      <c r="S1015">
        <v>0.95</v>
      </c>
      <c r="T1015">
        <v>1</v>
      </c>
    </row>
    <row r="1016" spans="16:20" x14ac:dyDescent="0.25">
      <c r="P1016" t="s">
        <v>2191</v>
      </c>
      <c r="Q1016" t="s">
        <v>2192</v>
      </c>
      <c r="R1016">
        <v>5</v>
      </c>
      <c r="S1016">
        <v>1</v>
      </c>
      <c r="T1016">
        <v>0</v>
      </c>
    </row>
    <row r="1017" spans="16:20" x14ac:dyDescent="0.25">
      <c r="P1017" t="s">
        <v>2193</v>
      </c>
      <c r="Q1017" t="s">
        <v>2194</v>
      </c>
      <c r="R1017">
        <v>3</v>
      </c>
      <c r="S1017">
        <v>0.87</v>
      </c>
      <c r="T1017">
        <v>0</v>
      </c>
    </row>
    <row r="1018" spans="16:20" x14ac:dyDescent="0.25">
      <c r="P1018" t="s">
        <v>2195</v>
      </c>
      <c r="Q1018" t="s">
        <v>2196</v>
      </c>
    </row>
    <row r="1019" spans="16:20" x14ac:dyDescent="0.25">
      <c r="P1019" t="s">
        <v>2197</v>
      </c>
      <c r="Q1019" t="s">
        <v>2198</v>
      </c>
      <c r="R1019">
        <v>5</v>
      </c>
      <c r="S1019">
        <v>1</v>
      </c>
      <c r="T1019">
        <v>1</v>
      </c>
    </row>
    <row r="1020" spans="16:20" x14ac:dyDescent="0.25">
      <c r="P1020" t="s">
        <v>2199</v>
      </c>
      <c r="Q1020" t="s">
        <v>2200</v>
      </c>
    </row>
    <row r="1021" spans="16:20" x14ac:dyDescent="0.25">
      <c r="P1021" t="s">
        <v>2201</v>
      </c>
      <c r="Q1021" t="s">
        <v>2202</v>
      </c>
      <c r="R1021">
        <v>5</v>
      </c>
      <c r="S1021">
        <v>0.95</v>
      </c>
      <c r="T1021">
        <v>1</v>
      </c>
    </row>
    <row r="1022" spans="16:20" x14ac:dyDescent="0.25">
      <c r="P1022" t="s">
        <v>2203</v>
      </c>
      <c r="Q1022" t="s">
        <v>2204</v>
      </c>
    </row>
    <row r="1023" spans="16:20" x14ac:dyDescent="0.25">
      <c r="P1023" t="s">
        <v>2205</v>
      </c>
      <c r="Q1023" t="s">
        <v>2206</v>
      </c>
    </row>
    <row r="1024" spans="16:20" x14ac:dyDescent="0.25">
      <c r="P1024" t="s">
        <v>2207</v>
      </c>
      <c r="Q1024" t="s">
        <v>2208</v>
      </c>
      <c r="R1024">
        <v>5</v>
      </c>
      <c r="S1024">
        <v>0.51</v>
      </c>
      <c r="T1024">
        <v>0.23809524536132801</v>
      </c>
    </row>
    <row r="1025" spans="16:20" x14ac:dyDescent="0.25">
      <c r="P1025" t="s">
        <v>2209</v>
      </c>
      <c r="Q1025" t="s">
        <v>2210</v>
      </c>
      <c r="R1025">
        <v>4</v>
      </c>
      <c r="S1025">
        <v>0.77</v>
      </c>
      <c r="T1025">
        <v>0</v>
      </c>
    </row>
    <row r="1026" spans="16:20" x14ac:dyDescent="0.25">
      <c r="P1026" t="s">
        <v>2211</v>
      </c>
      <c r="Q1026" t="s">
        <v>2212</v>
      </c>
    </row>
    <row r="1027" spans="16:20" x14ac:dyDescent="0.25">
      <c r="P1027" t="s">
        <v>2213</v>
      </c>
      <c r="Q1027" t="s">
        <v>2214</v>
      </c>
    </row>
    <row r="1028" spans="16:20" x14ac:dyDescent="0.25">
      <c r="P1028" t="s">
        <v>2215</v>
      </c>
      <c r="Q1028" t="s">
        <v>2216</v>
      </c>
    </row>
    <row r="1029" spans="16:20" x14ac:dyDescent="0.25">
      <c r="P1029" t="s">
        <v>2217</v>
      </c>
      <c r="Q1029" t="s">
        <v>2218</v>
      </c>
      <c r="R1029">
        <v>6</v>
      </c>
      <c r="S1029">
        <v>0.86</v>
      </c>
      <c r="T1029">
        <v>0</v>
      </c>
    </row>
    <row r="1030" spans="16:20" x14ac:dyDescent="0.25">
      <c r="P1030" t="s">
        <v>2219</v>
      </c>
      <c r="Q1030" t="s">
        <v>2220</v>
      </c>
    </row>
    <row r="1031" spans="16:20" x14ac:dyDescent="0.25">
      <c r="P1031" t="s">
        <v>2221</v>
      </c>
      <c r="Q1031" t="s">
        <v>2222</v>
      </c>
    </row>
    <row r="1032" spans="16:20" x14ac:dyDescent="0.25">
      <c r="P1032" t="s">
        <v>2223</v>
      </c>
      <c r="Q1032" t="s">
        <v>2224</v>
      </c>
    </row>
    <row r="1033" spans="16:20" x14ac:dyDescent="0.25">
      <c r="P1033" t="s">
        <v>2225</v>
      </c>
      <c r="Q1033" t="s">
        <v>2226</v>
      </c>
    </row>
    <row r="1034" spans="16:20" x14ac:dyDescent="0.25">
      <c r="P1034" t="s">
        <v>2227</v>
      </c>
      <c r="Q1034" t="s">
        <v>2228</v>
      </c>
    </row>
    <row r="1035" spans="16:20" x14ac:dyDescent="0.25">
      <c r="P1035" t="s">
        <v>2229</v>
      </c>
      <c r="Q1035" t="s">
        <v>2230</v>
      </c>
      <c r="R1035">
        <v>7</v>
      </c>
      <c r="S1035">
        <v>0.78</v>
      </c>
      <c r="T1035" s="128">
        <v>0</v>
      </c>
    </row>
    <row r="1036" spans="16:20" x14ac:dyDescent="0.25">
      <c r="P1036" t="s">
        <v>2231</v>
      </c>
      <c r="Q1036" t="s">
        <v>2232</v>
      </c>
      <c r="R1036">
        <v>3</v>
      </c>
      <c r="S1036">
        <v>0.94</v>
      </c>
      <c r="T1036">
        <v>0</v>
      </c>
    </row>
    <row r="1037" spans="16:20" x14ac:dyDescent="0.25">
      <c r="P1037" t="s">
        <v>2233</v>
      </c>
      <c r="Q1037" t="s">
        <v>2234</v>
      </c>
    </row>
    <row r="1038" spans="16:20" x14ac:dyDescent="0.25">
      <c r="P1038" t="s">
        <v>2235</v>
      </c>
      <c r="Q1038" t="s">
        <v>2236</v>
      </c>
      <c r="R1038">
        <v>3</v>
      </c>
      <c r="S1038">
        <v>0.71</v>
      </c>
      <c r="T1038">
        <v>0</v>
      </c>
    </row>
    <row r="1039" spans="16:20" x14ac:dyDescent="0.25">
      <c r="P1039" t="s">
        <v>2237</v>
      </c>
      <c r="Q1039" t="s">
        <v>2238</v>
      </c>
      <c r="R1039">
        <v>12</v>
      </c>
      <c r="S1039">
        <v>0.83</v>
      </c>
      <c r="T1039">
        <v>0</v>
      </c>
    </row>
    <row r="1040" spans="16:20" x14ac:dyDescent="0.25">
      <c r="P1040" t="s">
        <v>2239</v>
      </c>
      <c r="Q1040" t="s">
        <v>2240</v>
      </c>
    </row>
    <row r="1041" spans="16:20" x14ac:dyDescent="0.25">
      <c r="P1041" t="s">
        <v>2241</v>
      </c>
      <c r="Q1041" t="s">
        <v>2242</v>
      </c>
    </row>
    <row r="1042" spans="16:20" x14ac:dyDescent="0.25">
      <c r="P1042" t="s">
        <v>2243</v>
      </c>
      <c r="Q1042" t="s">
        <v>2244</v>
      </c>
    </row>
    <row r="1043" spans="16:20" x14ac:dyDescent="0.25">
      <c r="P1043" t="s">
        <v>2245</v>
      </c>
      <c r="Q1043" t="s">
        <v>2246</v>
      </c>
      <c r="R1043">
        <v>2</v>
      </c>
      <c r="S1043">
        <v>0.73</v>
      </c>
      <c r="T1043">
        <v>0</v>
      </c>
    </row>
    <row r="1044" spans="16:20" x14ac:dyDescent="0.25">
      <c r="P1044" t="s">
        <v>2247</v>
      </c>
      <c r="Q1044" t="s">
        <v>2248</v>
      </c>
    </row>
    <row r="1045" spans="16:20" x14ac:dyDescent="0.25">
      <c r="P1045" t="s">
        <v>2249</v>
      </c>
      <c r="Q1045" t="s">
        <v>2250</v>
      </c>
      <c r="R1045">
        <v>1</v>
      </c>
      <c r="S1045">
        <v>0.97</v>
      </c>
      <c r="T1045">
        <v>1</v>
      </c>
    </row>
    <row r="1046" spans="16:20" x14ac:dyDescent="0.25">
      <c r="P1046" t="s">
        <v>2251</v>
      </c>
      <c r="Q1046" t="s">
        <v>2252</v>
      </c>
      <c r="R1046">
        <v>5</v>
      </c>
      <c r="S1046">
        <v>0.76</v>
      </c>
      <c r="T1046">
        <v>0</v>
      </c>
    </row>
    <row r="1047" spans="16:20" x14ac:dyDescent="0.25">
      <c r="P1047" t="s">
        <v>2253</v>
      </c>
      <c r="Q1047" t="s">
        <v>2254</v>
      </c>
      <c r="R1047">
        <v>10</v>
      </c>
      <c r="S1047">
        <v>0.89</v>
      </c>
      <c r="T1047">
        <v>0</v>
      </c>
    </row>
    <row r="1048" spans="16:20" x14ac:dyDescent="0.25">
      <c r="P1048" t="s">
        <v>2255</v>
      </c>
      <c r="Q1048" t="s">
        <v>2256</v>
      </c>
    </row>
    <row r="1049" spans="16:20" x14ac:dyDescent="0.25">
      <c r="P1049" t="s">
        <v>2257</v>
      </c>
      <c r="Q1049" t="s">
        <v>2258</v>
      </c>
      <c r="R1049">
        <v>5</v>
      </c>
      <c r="S1049">
        <v>0.42</v>
      </c>
      <c r="T1049">
        <v>0</v>
      </c>
    </row>
    <row r="1050" spans="16:20" x14ac:dyDescent="0.25">
      <c r="P1050" t="s">
        <v>2259</v>
      </c>
      <c r="Q1050" t="s">
        <v>2260</v>
      </c>
      <c r="R1050">
        <v>5</v>
      </c>
      <c r="S1050">
        <v>0.98</v>
      </c>
      <c r="T1050" s="128">
        <v>1</v>
      </c>
    </row>
    <row r="1051" spans="16:20" x14ac:dyDescent="0.25">
      <c r="P1051" t="s">
        <v>2261</v>
      </c>
      <c r="Q1051" t="s">
        <v>2262</v>
      </c>
      <c r="R1051">
        <v>11</v>
      </c>
      <c r="S1051">
        <v>0.85</v>
      </c>
      <c r="T1051">
        <v>0</v>
      </c>
    </row>
    <row r="1052" spans="16:20" x14ac:dyDescent="0.25">
      <c r="P1052" t="s">
        <v>2263</v>
      </c>
      <c r="Q1052" t="s">
        <v>2264</v>
      </c>
    </row>
    <row r="1053" spans="16:20" x14ac:dyDescent="0.25">
      <c r="P1053" t="s">
        <v>2265</v>
      </c>
      <c r="Q1053" t="s">
        <v>2266</v>
      </c>
      <c r="R1053">
        <v>5</v>
      </c>
      <c r="S1053">
        <v>0.57999999999999996</v>
      </c>
      <c r="T1053" s="128">
        <v>0.28571428298950102</v>
      </c>
    </row>
    <row r="1054" spans="16:20" x14ac:dyDescent="0.25">
      <c r="P1054" t="s">
        <v>2267</v>
      </c>
      <c r="Q1054" t="s">
        <v>2268</v>
      </c>
    </row>
    <row r="1055" spans="16:20" x14ac:dyDescent="0.25">
      <c r="P1055" t="s">
        <v>2269</v>
      </c>
      <c r="Q1055" t="s">
        <v>2270</v>
      </c>
      <c r="R1055">
        <v>5</v>
      </c>
      <c r="S1055">
        <v>0.84</v>
      </c>
      <c r="T1055" s="128">
        <v>0</v>
      </c>
    </row>
    <row r="1056" spans="16:20" x14ac:dyDescent="0.25">
      <c r="P1056" t="s">
        <v>2271</v>
      </c>
      <c r="Q1056" t="s">
        <v>2272</v>
      </c>
    </row>
    <row r="1057" spans="16:20" x14ac:dyDescent="0.25">
      <c r="P1057" t="s">
        <v>2273</v>
      </c>
      <c r="Q1057" t="s">
        <v>2274</v>
      </c>
    </row>
    <row r="1058" spans="16:20" x14ac:dyDescent="0.25">
      <c r="P1058" t="s">
        <v>2275</v>
      </c>
      <c r="Q1058" t="s">
        <v>2276</v>
      </c>
    </row>
    <row r="1059" spans="16:20" x14ac:dyDescent="0.25">
      <c r="P1059" t="s">
        <v>2277</v>
      </c>
      <c r="Q1059" t="s">
        <v>2278</v>
      </c>
    </row>
    <row r="1060" spans="16:20" x14ac:dyDescent="0.25">
      <c r="P1060" t="s">
        <v>2279</v>
      </c>
      <c r="Q1060" t="s">
        <v>2280</v>
      </c>
      <c r="R1060">
        <v>5</v>
      </c>
      <c r="S1060">
        <v>0.9</v>
      </c>
      <c r="T1060">
        <v>0</v>
      </c>
    </row>
    <row r="1061" spans="16:20" x14ac:dyDescent="0.25">
      <c r="P1061" t="s">
        <v>2281</v>
      </c>
      <c r="Q1061" t="s">
        <v>2282</v>
      </c>
    </row>
    <row r="1062" spans="16:20" x14ac:dyDescent="0.25">
      <c r="P1062" t="s">
        <v>2283</v>
      </c>
      <c r="Q1062" t="s">
        <v>2284</v>
      </c>
      <c r="R1062">
        <v>5</v>
      </c>
      <c r="S1062">
        <v>0.83</v>
      </c>
      <c r="T1062">
        <v>0</v>
      </c>
    </row>
    <row r="1063" spans="16:20" x14ac:dyDescent="0.25">
      <c r="P1063" t="s">
        <v>2285</v>
      </c>
      <c r="Q1063" t="s">
        <v>2286</v>
      </c>
    </row>
    <row r="1064" spans="16:20" x14ac:dyDescent="0.25">
      <c r="P1064" t="s">
        <v>2287</v>
      </c>
      <c r="Q1064" t="s">
        <v>2288</v>
      </c>
    </row>
    <row r="1065" spans="16:20" x14ac:dyDescent="0.25">
      <c r="P1065" t="s">
        <v>2289</v>
      </c>
      <c r="Q1065" t="s">
        <v>2290</v>
      </c>
      <c r="R1065">
        <v>6</v>
      </c>
      <c r="S1065">
        <v>0.91</v>
      </c>
      <c r="T1065">
        <v>0</v>
      </c>
    </row>
    <row r="1066" spans="16:20" x14ac:dyDescent="0.25">
      <c r="P1066" t="s">
        <v>2291</v>
      </c>
      <c r="Q1066" t="s">
        <v>2292</v>
      </c>
    </row>
    <row r="1067" spans="16:20" x14ac:dyDescent="0.25">
      <c r="P1067" t="s">
        <v>2293</v>
      </c>
      <c r="Q1067" t="s">
        <v>2294</v>
      </c>
      <c r="R1067">
        <v>5</v>
      </c>
      <c r="S1067">
        <v>0.9</v>
      </c>
      <c r="T1067">
        <v>0</v>
      </c>
    </row>
    <row r="1068" spans="16:20" x14ac:dyDescent="0.25">
      <c r="P1068" t="s">
        <v>2295</v>
      </c>
      <c r="Q1068" t="s">
        <v>2296</v>
      </c>
      <c r="R1068">
        <v>2</v>
      </c>
      <c r="S1068">
        <v>1</v>
      </c>
      <c r="T1068">
        <v>1</v>
      </c>
    </row>
    <row r="1069" spans="16:20" x14ac:dyDescent="0.25">
      <c r="P1069" t="s">
        <v>2297</v>
      </c>
      <c r="Q1069" t="s">
        <v>2298</v>
      </c>
    </row>
    <row r="1070" spans="16:20" x14ac:dyDescent="0.25">
      <c r="P1070" t="s">
        <v>2299</v>
      </c>
      <c r="Q1070" t="s">
        <v>2300</v>
      </c>
    </row>
    <row r="1071" spans="16:20" x14ac:dyDescent="0.25">
      <c r="P1071" t="s">
        <v>2301</v>
      </c>
      <c r="Q1071" t="s">
        <v>2302</v>
      </c>
    </row>
    <row r="1072" spans="16:20" x14ac:dyDescent="0.25">
      <c r="P1072" t="s">
        <v>2303</v>
      </c>
      <c r="Q1072" t="s">
        <v>2304</v>
      </c>
    </row>
    <row r="1073" spans="16:20" x14ac:dyDescent="0.25">
      <c r="P1073" t="s">
        <v>2305</v>
      </c>
      <c r="Q1073" t="s">
        <v>2306</v>
      </c>
      <c r="T1073" s="128"/>
    </row>
    <row r="1074" spans="16:20" x14ac:dyDescent="0.25">
      <c r="P1074" t="s">
        <v>2307</v>
      </c>
      <c r="Q1074" t="s">
        <v>2308</v>
      </c>
      <c r="R1074">
        <v>13</v>
      </c>
      <c r="S1074">
        <v>0.81</v>
      </c>
      <c r="T1074">
        <v>0</v>
      </c>
    </row>
    <row r="1075" spans="16:20" x14ac:dyDescent="0.25">
      <c r="P1075" t="s">
        <v>2309</v>
      </c>
      <c r="Q1075" t="s">
        <v>2310</v>
      </c>
    </row>
    <row r="1076" spans="16:20" x14ac:dyDescent="0.25">
      <c r="P1076" t="s">
        <v>2311</v>
      </c>
      <c r="Q1076" t="s">
        <v>2312</v>
      </c>
    </row>
    <row r="1077" spans="16:20" x14ac:dyDescent="0.25">
      <c r="P1077" t="s">
        <v>2313</v>
      </c>
      <c r="Q1077" t="s">
        <v>2314</v>
      </c>
    </row>
    <row r="1078" spans="16:20" x14ac:dyDescent="0.25">
      <c r="P1078" t="s">
        <v>2315</v>
      </c>
      <c r="Q1078" t="s">
        <v>2316</v>
      </c>
      <c r="R1078">
        <v>1</v>
      </c>
      <c r="S1078">
        <v>0.89</v>
      </c>
      <c r="T1078">
        <v>1</v>
      </c>
    </row>
    <row r="1079" spans="16:20" x14ac:dyDescent="0.25">
      <c r="P1079" t="s">
        <v>2317</v>
      </c>
      <c r="Q1079" t="s">
        <v>2318</v>
      </c>
    </row>
    <row r="1080" spans="16:20" x14ac:dyDescent="0.25">
      <c r="P1080" t="s">
        <v>2319</v>
      </c>
      <c r="Q1080" t="s">
        <v>2320</v>
      </c>
    </row>
    <row r="1081" spans="16:20" x14ac:dyDescent="0.25">
      <c r="P1081" t="s">
        <v>2321</v>
      </c>
      <c r="Q1081" t="s">
        <v>2322</v>
      </c>
      <c r="R1081">
        <v>5</v>
      </c>
      <c r="S1081">
        <v>0.92</v>
      </c>
      <c r="T1081">
        <v>0</v>
      </c>
    </row>
    <row r="1082" spans="16:20" x14ac:dyDescent="0.25">
      <c r="P1082" t="s">
        <v>2323</v>
      </c>
      <c r="Q1082" t="s">
        <v>2324</v>
      </c>
    </row>
    <row r="1083" spans="16:20" x14ac:dyDescent="0.25">
      <c r="P1083" t="s">
        <v>2325</v>
      </c>
      <c r="Q1083" t="s">
        <v>2326</v>
      </c>
      <c r="T1083" s="128"/>
    </row>
    <row r="1084" spans="16:20" x14ac:dyDescent="0.25">
      <c r="P1084" t="s">
        <v>2327</v>
      </c>
      <c r="Q1084" t="s">
        <v>2328</v>
      </c>
      <c r="R1084">
        <v>4</v>
      </c>
      <c r="S1084">
        <v>0.67</v>
      </c>
      <c r="T1084">
        <v>0.35714286804199202</v>
      </c>
    </row>
    <row r="1085" spans="16:20" x14ac:dyDescent="0.25">
      <c r="P1085" t="s">
        <v>2329</v>
      </c>
      <c r="Q1085" t="s">
        <v>2330</v>
      </c>
      <c r="R1085">
        <v>1</v>
      </c>
      <c r="S1085">
        <v>0.92</v>
      </c>
      <c r="T1085">
        <v>0</v>
      </c>
    </row>
    <row r="1086" spans="16:20" x14ac:dyDescent="0.25">
      <c r="P1086" t="s">
        <v>2331</v>
      </c>
      <c r="Q1086" t="s">
        <v>2332</v>
      </c>
    </row>
    <row r="1087" spans="16:20" x14ac:dyDescent="0.25">
      <c r="P1087" t="s">
        <v>2333</v>
      </c>
      <c r="Q1087" t="s">
        <v>2334</v>
      </c>
      <c r="R1087">
        <v>2</v>
      </c>
      <c r="S1087">
        <v>0.84</v>
      </c>
      <c r="T1087">
        <v>0</v>
      </c>
    </row>
    <row r="1088" spans="16:20" x14ac:dyDescent="0.25">
      <c r="P1088" t="s">
        <v>2335</v>
      </c>
      <c r="Q1088" t="s">
        <v>2336</v>
      </c>
      <c r="R1088">
        <v>5</v>
      </c>
      <c r="S1088">
        <v>0.74</v>
      </c>
      <c r="T1088">
        <v>1</v>
      </c>
    </row>
    <row r="1089" spans="16:20" x14ac:dyDescent="0.25">
      <c r="P1089" t="s">
        <v>2337</v>
      </c>
      <c r="Q1089" t="s">
        <v>2338</v>
      </c>
      <c r="R1089">
        <v>5</v>
      </c>
      <c r="S1089">
        <v>0.54</v>
      </c>
      <c r="T1089">
        <v>0</v>
      </c>
    </row>
    <row r="1090" spans="16:20" x14ac:dyDescent="0.25">
      <c r="P1090" t="s">
        <v>2339</v>
      </c>
      <c r="Q1090" t="s">
        <v>2340</v>
      </c>
    </row>
    <row r="1091" spans="16:20" x14ac:dyDescent="0.25">
      <c r="P1091" t="s">
        <v>2341</v>
      </c>
      <c r="Q1091" t="s">
        <v>2342</v>
      </c>
    </row>
    <row r="1092" spans="16:20" x14ac:dyDescent="0.25">
      <c r="P1092" t="s">
        <v>2343</v>
      </c>
      <c r="Q1092" t="s">
        <v>2344</v>
      </c>
    </row>
    <row r="1093" spans="16:20" x14ac:dyDescent="0.25">
      <c r="P1093" t="s">
        <v>2345</v>
      </c>
      <c r="Q1093" t="s">
        <v>2346</v>
      </c>
      <c r="R1093">
        <v>5</v>
      </c>
      <c r="S1093">
        <v>0.85</v>
      </c>
      <c r="T1093">
        <v>1</v>
      </c>
    </row>
    <row r="1094" spans="16:20" x14ac:dyDescent="0.25">
      <c r="P1094" t="s">
        <v>2347</v>
      </c>
      <c r="Q1094" t="s">
        <v>2348</v>
      </c>
    </row>
    <row r="1095" spans="16:20" x14ac:dyDescent="0.25">
      <c r="P1095" t="s">
        <v>2349</v>
      </c>
      <c r="Q1095" t="s">
        <v>2350</v>
      </c>
    </row>
    <row r="1096" spans="16:20" x14ac:dyDescent="0.25">
      <c r="P1096" t="s">
        <v>2351</v>
      </c>
      <c r="Q1096" t="s">
        <v>2352</v>
      </c>
    </row>
    <row r="1097" spans="16:20" x14ac:dyDescent="0.25">
      <c r="P1097" t="s">
        <v>2353</v>
      </c>
      <c r="Q1097" t="s">
        <v>2354</v>
      </c>
    </row>
    <row r="1098" spans="16:20" x14ac:dyDescent="0.25">
      <c r="P1098" t="s">
        <v>2355</v>
      </c>
      <c r="Q1098" t="s">
        <v>2356</v>
      </c>
    </row>
    <row r="1099" spans="16:20" x14ac:dyDescent="0.25">
      <c r="P1099" t="s">
        <v>2357</v>
      </c>
      <c r="Q1099" t="s">
        <v>2358</v>
      </c>
      <c r="R1099">
        <v>5</v>
      </c>
      <c r="S1099">
        <v>0.97</v>
      </c>
      <c r="T1099">
        <v>1</v>
      </c>
    </row>
    <row r="1100" spans="16:20" x14ac:dyDescent="0.25">
      <c r="P1100" t="s">
        <v>2359</v>
      </c>
      <c r="Q1100" t="s">
        <v>2360</v>
      </c>
      <c r="T1100" s="128"/>
    </row>
    <row r="1101" spans="16:20" x14ac:dyDescent="0.25">
      <c r="P1101" t="s">
        <v>2361</v>
      </c>
      <c r="Q1101" t="s">
        <v>2362</v>
      </c>
    </row>
    <row r="1102" spans="16:20" x14ac:dyDescent="0.25">
      <c r="P1102" t="s">
        <v>2363</v>
      </c>
      <c r="Q1102" t="s">
        <v>2364</v>
      </c>
      <c r="R1102">
        <v>5</v>
      </c>
      <c r="S1102">
        <v>0.75</v>
      </c>
      <c r="T1102">
        <v>0</v>
      </c>
    </row>
    <row r="1103" spans="16:20" x14ac:dyDescent="0.25">
      <c r="P1103" t="s">
        <v>2365</v>
      </c>
      <c r="Q1103" t="s">
        <v>2366</v>
      </c>
      <c r="R1103">
        <v>5</v>
      </c>
      <c r="S1103">
        <v>0.81</v>
      </c>
      <c r="T1103">
        <v>0</v>
      </c>
    </row>
    <row r="1104" spans="16:20" x14ac:dyDescent="0.25">
      <c r="P1104" t="s">
        <v>2367</v>
      </c>
      <c r="Q1104" t="s">
        <v>2368</v>
      </c>
      <c r="R1104">
        <v>5</v>
      </c>
      <c r="S1104">
        <v>0.72</v>
      </c>
      <c r="T1104">
        <v>0</v>
      </c>
    </row>
    <row r="1105" spans="16:20" x14ac:dyDescent="0.25">
      <c r="P1105" t="s">
        <v>2369</v>
      </c>
      <c r="Q1105" t="s">
        <v>2370</v>
      </c>
      <c r="R1105">
        <v>5</v>
      </c>
      <c r="S1105">
        <v>0.82</v>
      </c>
      <c r="T1105">
        <v>0</v>
      </c>
    </row>
    <row r="1106" spans="16:20" x14ac:dyDescent="0.25">
      <c r="P1106" t="s">
        <v>2371</v>
      </c>
      <c r="Q1106" t="s">
        <v>2372</v>
      </c>
    </row>
    <row r="1107" spans="16:20" x14ac:dyDescent="0.25">
      <c r="P1107" t="s">
        <v>2373</v>
      </c>
      <c r="Q1107" t="s">
        <v>2374</v>
      </c>
      <c r="R1107">
        <v>6</v>
      </c>
      <c r="S1107">
        <v>0.91</v>
      </c>
      <c r="T1107">
        <v>1</v>
      </c>
    </row>
    <row r="1108" spans="16:20" x14ac:dyDescent="0.25">
      <c r="P1108" t="s">
        <v>2375</v>
      </c>
      <c r="Q1108" t="s">
        <v>2376</v>
      </c>
      <c r="R1108">
        <v>5</v>
      </c>
      <c r="S1108">
        <v>0.62</v>
      </c>
      <c r="T1108">
        <v>0</v>
      </c>
    </row>
    <row r="1109" spans="16:20" x14ac:dyDescent="0.25">
      <c r="P1109" t="s">
        <v>2377</v>
      </c>
      <c r="Q1109" t="s">
        <v>2378</v>
      </c>
      <c r="R1109">
        <v>2</v>
      </c>
      <c r="S1109">
        <v>0.88</v>
      </c>
      <c r="T1109">
        <v>0</v>
      </c>
    </row>
    <row r="1110" spans="16:20" x14ac:dyDescent="0.25">
      <c r="P1110" t="s">
        <v>2379</v>
      </c>
      <c r="Q1110" t="s">
        <v>2380</v>
      </c>
    </row>
    <row r="1111" spans="16:20" x14ac:dyDescent="0.25">
      <c r="P1111" t="s">
        <v>2381</v>
      </c>
      <c r="Q1111" t="s">
        <v>2382</v>
      </c>
      <c r="R1111">
        <v>10</v>
      </c>
      <c r="S1111">
        <v>0.75</v>
      </c>
      <c r="T1111">
        <v>0</v>
      </c>
    </row>
    <row r="1112" spans="16:20" x14ac:dyDescent="0.25">
      <c r="P1112" t="s">
        <v>2383</v>
      </c>
      <c r="Q1112" t="s">
        <v>2384</v>
      </c>
      <c r="R1112">
        <v>5</v>
      </c>
      <c r="S1112">
        <v>0.84</v>
      </c>
      <c r="T1112" s="128">
        <v>1</v>
      </c>
    </row>
    <row r="1113" spans="16:20" x14ac:dyDescent="0.25">
      <c r="P1113" t="s">
        <v>2385</v>
      </c>
      <c r="Q1113" t="s">
        <v>2386</v>
      </c>
      <c r="T1113" s="128"/>
    </row>
    <row r="1114" spans="16:20" x14ac:dyDescent="0.25">
      <c r="P1114" t="s">
        <v>2387</v>
      </c>
      <c r="Q1114" t="s">
        <v>2388</v>
      </c>
      <c r="R1114">
        <v>5</v>
      </c>
      <c r="S1114">
        <v>0.52</v>
      </c>
      <c r="T1114">
        <v>0</v>
      </c>
    </row>
    <row r="1115" spans="16:20" x14ac:dyDescent="0.25">
      <c r="P1115" t="s">
        <v>2389</v>
      </c>
      <c r="Q1115" t="s">
        <v>2390</v>
      </c>
    </row>
    <row r="1116" spans="16:20" x14ac:dyDescent="0.25">
      <c r="P1116" t="s">
        <v>2391</v>
      </c>
      <c r="Q1116" t="s">
        <v>2392</v>
      </c>
      <c r="R1116">
        <v>5</v>
      </c>
      <c r="S1116">
        <v>0.85</v>
      </c>
      <c r="T1116">
        <v>1</v>
      </c>
    </row>
    <row r="1117" spans="16:20" x14ac:dyDescent="0.25">
      <c r="P1117" t="s">
        <v>2393</v>
      </c>
      <c r="Q1117" t="s">
        <v>2394</v>
      </c>
    </row>
    <row r="1118" spans="16:20" x14ac:dyDescent="0.25">
      <c r="P1118" t="s">
        <v>2395</v>
      </c>
      <c r="Q1118" t="s">
        <v>2396</v>
      </c>
      <c r="R1118">
        <v>5</v>
      </c>
      <c r="S1118">
        <v>0.87</v>
      </c>
      <c r="T1118">
        <v>0</v>
      </c>
    </row>
    <row r="1119" spans="16:20" x14ac:dyDescent="0.25">
      <c r="P1119" t="s">
        <v>2397</v>
      </c>
      <c r="Q1119" t="s">
        <v>2398</v>
      </c>
      <c r="R1119">
        <v>1</v>
      </c>
      <c r="S1119">
        <v>0.98</v>
      </c>
      <c r="T1119" s="128">
        <v>1</v>
      </c>
    </row>
    <row r="1120" spans="16:20" x14ac:dyDescent="0.25">
      <c r="P1120" t="s">
        <v>2399</v>
      </c>
      <c r="Q1120" t="s">
        <v>2400</v>
      </c>
    </row>
    <row r="1121" spans="16:20" x14ac:dyDescent="0.25">
      <c r="P1121" t="s">
        <v>2401</v>
      </c>
      <c r="Q1121" t="s">
        <v>2402</v>
      </c>
      <c r="R1121">
        <v>6</v>
      </c>
      <c r="S1121">
        <v>0.67</v>
      </c>
      <c r="T1121">
        <v>0</v>
      </c>
    </row>
    <row r="1122" spans="16:20" x14ac:dyDescent="0.25">
      <c r="P1122" t="s">
        <v>2403</v>
      </c>
      <c r="Q1122" t="s">
        <v>2404</v>
      </c>
      <c r="R1122">
        <v>5</v>
      </c>
      <c r="S1122">
        <v>0.86</v>
      </c>
      <c r="T1122">
        <v>1</v>
      </c>
    </row>
    <row r="1123" spans="16:20" x14ac:dyDescent="0.25">
      <c r="P1123" t="s">
        <v>2405</v>
      </c>
      <c r="Q1123" t="s">
        <v>2406</v>
      </c>
    </row>
    <row r="1124" spans="16:20" x14ac:dyDescent="0.25">
      <c r="P1124" t="s">
        <v>2407</v>
      </c>
      <c r="Q1124" t="s">
        <v>2408</v>
      </c>
      <c r="R1124">
        <v>5</v>
      </c>
      <c r="S1124">
        <v>0.87</v>
      </c>
      <c r="T1124">
        <v>1</v>
      </c>
    </row>
    <row r="1125" spans="16:20" x14ac:dyDescent="0.25">
      <c r="P1125" t="s">
        <v>2409</v>
      </c>
      <c r="Q1125" t="s">
        <v>2410</v>
      </c>
      <c r="T1125" s="128"/>
    </row>
    <row r="1126" spans="16:20" x14ac:dyDescent="0.25">
      <c r="P1126" t="s">
        <v>2411</v>
      </c>
      <c r="Q1126" t="s">
        <v>2412</v>
      </c>
    </row>
    <row r="1127" spans="16:20" x14ac:dyDescent="0.25">
      <c r="P1127" t="s">
        <v>2413</v>
      </c>
      <c r="Q1127" t="s">
        <v>2414</v>
      </c>
    </row>
    <row r="1128" spans="16:20" x14ac:dyDescent="0.25">
      <c r="P1128" t="s">
        <v>2415</v>
      </c>
      <c r="Q1128" t="s">
        <v>2416</v>
      </c>
      <c r="R1128">
        <v>5</v>
      </c>
      <c r="S1128">
        <v>0.77</v>
      </c>
      <c r="T1128">
        <v>0</v>
      </c>
    </row>
    <row r="1129" spans="16:20" x14ac:dyDescent="0.25">
      <c r="P1129" t="s">
        <v>2417</v>
      </c>
      <c r="Q1129" t="s">
        <v>2418</v>
      </c>
      <c r="T1129" s="128"/>
    </row>
    <row r="1130" spans="16:20" x14ac:dyDescent="0.25">
      <c r="P1130" t="s">
        <v>2419</v>
      </c>
      <c r="Q1130" t="s">
        <v>2420</v>
      </c>
      <c r="R1130">
        <v>5</v>
      </c>
      <c r="S1130">
        <v>0.48</v>
      </c>
      <c r="T1130">
        <v>0</v>
      </c>
    </row>
    <row r="1131" spans="16:20" x14ac:dyDescent="0.25">
      <c r="P1131" t="s">
        <v>2421</v>
      </c>
      <c r="Q1131" t="s">
        <v>2422</v>
      </c>
      <c r="R1131">
        <v>4</v>
      </c>
      <c r="S1131">
        <v>0.79</v>
      </c>
      <c r="T1131">
        <v>0</v>
      </c>
    </row>
    <row r="1132" spans="16:20" x14ac:dyDescent="0.25">
      <c r="P1132" t="s">
        <v>2423</v>
      </c>
      <c r="Q1132" t="s">
        <v>2424</v>
      </c>
    </row>
    <row r="1133" spans="16:20" x14ac:dyDescent="0.25">
      <c r="P1133" t="s">
        <v>2425</v>
      </c>
      <c r="Q1133" t="s">
        <v>2426</v>
      </c>
    </row>
    <row r="1134" spans="16:20" x14ac:dyDescent="0.25">
      <c r="P1134" t="s">
        <v>2427</v>
      </c>
      <c r="Q1134" t="s">
        <v>2428</v>
      </c>
    </row>
    <row r="1135" spans="16:20" x14ac:dyDescent="0.25">
      <c r="P1135" t="s">
        <v>2429</v>
      </c>
      <c r="Q1135" t="s">
        <v>2430</v>
      </c>
      <c r="R1135">
        <v>6</v>
      </c>
      <c r="S1135">
        <v>0.91</v>
      </c>
      <c r="T1135">
        <v>1</v>
      </c>
    </row>
    <row r="1136" spans="16:20" x14ac:dyDescent="0.25">
      <c r="P1136" t="s">
        <v>2431</v>
      </c>
      <c r="Q1136" t="s">
        <v>2432</v>
      </c>
      <c r="R1136">
        <v>5</v>
      </c>
      <c r="S1136">
        <v>0.88</v>
      </c>
      <c r="T1136">
        <v>1</v>
      </c>
    </row>
    <row r="1137" spans="16:20" x14ac:dyDescent="0.25">
      <c r="P1137" t="s">
        <v>2433</v>
      </c>
      <c r="Q1137" t="s">
        <v>2434</v>
      </c>
      <c r="R1137">
        <v>5</v>
      </c>
      <c r="S1137">
        <v>0.61</v>
      </c>
      <c r="T1137">
        <v>0</v>
      </c>
    </row>
    <row r="1138" spans="16:20" x14ac:dyDescent="0.25">
      <c r="P1138" t="s">
        <v>2435</v>
      </c>
      <c r="Q1138" t="s">
        <v>2436</v>
      </c>
    </row>
    <row r="1139" spans="16:20" x14ac:dyDescent="0.25">
      <c r="P1139" t="s">
        <v>2437</v>
      </c>
      <c r="Q1139" t="s">
        <v>2438</v>
      </c>
    </row>
    <row r="1140" spans="16:20" x14ac:dyDescent="0.25">
      <c r="P1140" t="s">
        <v>2439</v>
      </c>
      <c r="Q1140" t="s">
        <v>2440</v>
      </c>
    </row>
    <row r="1141" spans="16:20" x14ac:dyDescent="0.25">
      <c r="P1141" t="s">
        <v>2441</v>
      </c>
      <c r="Q1141" t="s">
        <v>2442</v>
      </c>
    </row>
    <row r="1142" spans="16:20" x14ac:dyDescent="0.25">
      <c r="P1142" t="s">
        <v>2443</v>
      </c>
      <c r="Q1142" t="s">
        <v>2444</v>
      </c>
      <c r="T1142" s="128"/>
    </row>
    <row r="1143" spans="16:20" x14ac:dyDescent="0.25">
      <c r="P1143" t="s">
        <v>2445</v>
      </c>
      <c r="Q1143" t="s">
        <v>2446</v>
      </c>
    </row>
    <row r="1144" spans="16:20" x14ac:dyDescent="0.25">
      <c r="P1144" t="s">
        <v>2447</v>
      </c>
      <c r="Q1144" t="s">
        <v>2448</v>
      </c>
      <c r="R1144">
        <v>5</v>
      </c>
      <c r="S1144">
        <v>0.77</v>
      </c>
      <c r="T1144">
        <v>0</v>
      </c>
    </row>
    <row r="1145" spans="16:20" x14ac:dyDescent="0.25">
      <c r="P1145" t="s">
        <v>2449</v>
      </c>
      <c r="Q1145" t="s">
        <v>2450</v>
      </c>
      <c r="R1145">
        <v>5</v>
      </c>
      <c r="S1145">
        <v>0.79</v>
      </c>
      <c r="T1145" s="128">
        <v>0</v>
      </c>
    </row>
    <row r="1146" spans="16:20" x14ac:dyDescent="0.25">
      <c r="P1146" t="s">
        <v>2451</v>
      </c>
      <c r="Q1146" t="s">
        <v>2452</v>
      </c>
      <c r="R1146">
        <v>4</v>
      </c>
      <c r="S1146">
        <v>0.42</v>
      </c>
      <c r="T1146">
        <v>0</v>
      </c>
    </row>
    <row r="1147" spans="16:20" x14ac:dyDescent="0.25">
      <c r="P1147" t="s">
        <v>2453</v>
      </c>
      <c r="Q1147" t="s">
        <v>2454</v>
      </c>
      <c r="R1147">
        <v>5</v>
      </c>
      <c r="S1147">
        <v>0.84</v>
      </c>
      <c r="T1147">
        <v>0</v>
      </c>
    </row>
    <row r="1148" spans="16:20" x14ac:dyDescent="0.25">
      <c r="P1148" t="s">
        <v>2455</v>
      </c>
      <c r="Q1148" t="s">
        <v>2456</v>
      </c>
    </row>
    <row r="1149" spans="16:20" x14ac:dyDescent="0.25">
      <c r="P1149" t="s">
        <v>2457</v>
      </c>
      <c r="Q1149" t="s">
        <v>2458</v>
      </c>
    </row>
    <row r="1150" spans="16:20" x14ac:dyDescent="0.25">
      <c r="P1150" t="s">
        <v>2459</v>
      </c>
      <c r="Q1150" t="s">
        <v>2460</v>
      </c>
      <c r="R1150">
        <v>2</v>
      </c>
      <c r="S1150">
        <v>0.72</v>
      </c>
      <c r="T1150">
        <v>0.42857143402099601</v>
      </c>
    </row>
    <row r="1151" spans="16:20" x14ac:dyDescent="0.25">
      <c r="P1151" t="s">
        <v>2461</v>
      </c>
      <c r="Q1151" t="s">
        <v>2462</v>
      </c>
    </row>
    <row r="1152" spans="16:20" x14ac:dyDescent="0.25">
      <c r="P1152" t="s">
        <v>2463</v>
      </c>
      <c r="Q1152" t="s">
        <v>2464</v>
      </c>
    </row>
    <row r="1153" spans="16:20" x14ac:dyDescent="0.25">
      <c r="P1153" t="s">
        <v>2465</v>
      </c>
      <c r="Q1153" t="s">
        <v>2466</v>
      </c>
    </row>
    <row r="1154" spans="16:20" x14ac:dyDescent="0.25">
      <c r="P1154" t="s">
        <v>2467</v>
      </c>
      <c r="Q1154" t="s">
        <v>2468</v>
      </c>
    </row>
    <row r="1155" spans="16:20" x14ac:dyDescent="0.25">
      <c r="P1155" t="s">
        <v>2469</v>
      </c>
      <c r="Q1155" t="s">
        <v>2470</v>
      </c>
      <c r="R1155">
        <v>1</v>
      </c>
      <c r="S1155">
        <v>0.93</v>
      </c>
      <c r="T1155">
        <v>1</v>
      </c>
    </row>
    <row r="1156" spans="16:20" x14ac:dyDescent="0.25">
      <c r="P1156" t="s">
        <v>2471</v>
      </c>
      <c r="Q1156" t="s">
        <v>2472</v>
      </c>
      <c r="R1156">
        <v>1</v>
      </c>
      <c r="S1156">
        <v>0.95</v>
      </c>
      <c r="T1156">
        <v>1</v>
      </c>
    </row>
    <row r="1157" spans="16:20" x14ac:dyDescent="0.25">
      <c r="P1157" t="s">
        <v>2473</v>
      </c>
      <c r="Q1157" t="s">
        <v>2474</v>
      </c>
    </row>
    <row r="1158" spans="16:20" x14ac:dyDescent="0.25">
      <c r="P1158" t="s">
        <v>2475</v>
      </c>
      <c r="Q1158" t="s">
        <v>2476</v>
      </c>
      <c r="R1158">
        <v>5</v>
      </c>
      <c r="S1158">
        <v>0.69</v>
      </c>
      <c r="T1158">
        <v>0</v>
      </c>
    </row>
    <row r="1159" spans="16:20" x14ac:dyDescent="0.25">
      <c r="P1159" t="s">
        <v>2477</v>
      </c>
      <c r="Q1159" t="s">
        <v>2478</v>
      </c>
    </row>
    <row r="1160" spans="16:20" x14ac:dyDescent="0.25">
      <c r="P1160" t="s">
        <v>2479</v>
      </c>
      <c r="Q1160" t="s">
        <v>2480</v>
      </c>
    </row>
    <row r="1161" spans="16:20" x14ac:dyDescent="0.25">
      <c r="P1161" t="s">
        <v>2481</v>
      </c>
      <c r="Q1161" t="s">
        <v>2482</v>
      </c>
      <c r="R1161">
        <v>5</v>
      </c>
      <c r="S1161">
        <v>0.82</v>
      </c>
      <c r="T1161">
        <v>0</v>
      </c>
    </row>
    <row r="1162" spans="16:20" x14ac:dyDescent="0.25">
      <c r="P1162" t="s">
        <v>2483</v>
      </c>
      <c r="Q1162" t="s">
        <v>2484</v>
      </c>
    </row>
    <row r="1163" spans="16:20" x14ac:dyDescent="0.25">
      <c r="P1163" t="s">
        <v>2485</v>
      </c>
      <c r="Q1163" t="s">
        <v>2486</v>
      </c>
    </row>
    <row r="1164" spans="16:20" x14ac:dyDescent="0.25">
      <c r="P1164" t="s">
        <v>2487</v>
      </c>
      <c r="Q1164" t="s">
        <v>2488</v>
      </c>
      <c r="R1164">
        <v>5</v>
      </c>
      <c r="S1164">
        <v>0.66</v>
      </c>
      <c r="T1164" s="128">
        <v>0</v>
      </c>
    </row>
    <row r="1165" spans="16:20" x14ac:dyDescent="0.25">
      <c r="P1165" t="s">
        <v>2489</v>
      </c>
      <c r="Q1165" t="s">
        <v>2490</v>
      </c>
    </row>
    <row r="1166" spans="16:20" x14ac:dyDescent="0.25">
      <c r="P1166" t="s">
        <v>2491</v>
      </c>
      <c r="Q1166" t="s">
        <v>2492</v>
      </c>
    </row>
    <row r="1167" spans="16:20" x14ac:dyDescent="0.25">
      <c r="P1167" t="s">
        <v>2493</v>
      </c>
      <c r="Q1167" t="s">
        <v>2494</v>
      </c>
      <c r="R1167">
        <v>5</v>
      </c>
      <c r="S1167">
        <v>0.5</v>
      </c>
      <c r="T1167">
        <v>0</v>
      </c>
    </row>
    <row r="1168" spans="16:20" x14ac:dyDescent="0.25">
      <c r="P1168" t="s">
        <v>2495</v>
      </c>
      <c r="Q1168" t="s">
        <v>2496</v>
      </c>
    </row>
    <row r="1169" spans="16:20" x14ac:dyDescent="0.25">
      <c r="P1169" t="s">
        <v>2497</v>
      </c>
      <c r="Q1169" t="s">
        <v>2498</v>
      </c>
      <c r="R1169">
        <v>5</v>
      </c>
      <c r="S1169">
        <v>0.73</v>
      </c>
      <c r="T1169">
        <v>0.57142856597900304</v>
      </c>
    </row>
    <row r="1170" spans="16:20" x14ac:dyDescent="0.25">
      <c r="P1170" t="s">
        <v>2499</v>
      </c>
      <c r="Q1170" t="s">
        <v>2500</v>
      </c>
    </row>
    <row r="1171" spans="16:20" x14ac:dyDescent="0.25">
      <c r="P1171" t="s">
        <v>2501</v>
      </c>
      <c r="Q1171" t="s">
        <v>2502</v>
      </c>
    </row>
    <row r="1172" spans="16:20" x14ac:dyDescent="0.25">
      <c r="P1172" t="s">
        <v>2503</v>
      </c>
      <c r="Q1172" t="s">
        <v>2504</v>
      </c>
    </row>
    <row r="1173" spans="16:20" x14ac:dyDescent="0.25">
      <c r="P1173" t="s">
        <v>2503</v>
      </c>
      <c r="Q1173" t="s">
        <v>2505</v>
      </c>
    </row>
    <row r="1174" spans="16:20" x14ac:dyDescent="0.25">
      <c r="P1174" t="s">
        <v>2506</v>
      </c>
      <c r="Q1174" t="s">
        <v>2507</v>
      </c>
    </row>
    <row r="1175" spans="16:20" x14ac:dyDescent="0.25">
      <c r="P1175" t="s">
        <v>2508</v>
      </c>
      <c r="Q1175" t="s">
        <v>2509</v>
      </c>
      <c r="R1175">
        <v>4</v>
      </c>
      <c r="S1175">
        <v>0.84</v>
      </c>
      <c r="T1175">
        <v>0</v>
      </c>
    </row>
    <row r="1176" spans="16:20" x14ac:dyDescent="0.25">
      <c r="P1176" t="s">
        <v>2510</v>
      </c>
      <c r="Q1176" t="s">
        <v>2511</v>
      </c>
      <c r="R1176">
        <v>5</v>
      </c>
      <c r="S1176">
        <v>0.83</v>
      </c>
      <c r="T1176">
        <v>1</v>
      </c>
    </row>
    <row r="1177" spans="16:20" x14ac:dyDescent="0.25">
      <c r="P1177" t="s">
        <v>247</v>
      </c>
      <c r="Q1177" t="s">
        <v>2512</v>
      </c>
      <c r="R1177">
        <v>5</v>
      </c>
      <c r="S1177">
        <v>0.88</v>
      </c>
      <c r="T1177">
        <v>1</v>
      </c>
    </row>
    <row r="1178" spans="16:20" x14ac:dyDescent="0.25">
      <c r="P1178" t="s">
        <v>2513</v>
      </c>
      <c r="Q1178" t="s">
        <v>2514</v>
      </c>
    </row>
    <row r="1179" spans="16:20" x14ac:dyDescent="0.25">
      <c r="P1179" t="s">
        <v>2515</v>
      </c>
      <c r="Q1179" t="s">
        <v>2516</v>
      </c>
    </row>
    <row r="1180" spans="16:20" x14ac:dyDescent="0.25">
      <c r="P1180" t="s">
        <v>2517</v>
      </c>
      <c r="Q1180" t="s">
        <v>2518</v>
      </c>
    </row>
    <row r="1181" spans="16:20" x14ac:dyDescent="0.25">
      <c r="P1181" t="s">
        <v>2519</v>
      </c>
      <c r="Q1181" t="s">
        <v>2520</v>
      </c>
    </row>
    <row r="1182" spans="16:20" x14ac:dyDescent="0.25">
      <c r="P1182" t="s">
        <v>250</v>
      </c>
      <c r="Q1182" t="s">
        <v>2521</v>
      </c>
      <c r="R1182">
        <v>5</v>
      </c>
      <c r="S1182">
        <v>0.79</v>
      </c>
      <c r="T1182">
        <v>1</v>
      </c>
    </row>
    <row r="1183" spans="16:20" x14ac:dyDescent="0.25">
      <c r="P1183" t="s">
        <v>2522</v>
      </c>
      <c r="Q1183" t="s">
        <v>2523</v>
      </c>
    </row>
    <row r="1184" spans="16:20" x14ac:dyDescent="0.25">
      <c r="P1184" t="s">
        <v>2524</v>
      </c>
      <c r="Q1184" t="s">
        <v>2525</v>
      </c>
    </row>
    <row r="1185" spans="16:20" x14ac:dyDescent="0.25">
      <c r="P1185" t="s">
        <v>2526</v>
      </c>
      <c r="Q1185" t="s">
        <v>2527</v>
      </c>
    </row>
    <row r="1186" spans="16:20" x14ac:dyDescent="0.25">
      <c r="P1186" t="s">
        <v>2528</v>
      </c>
      <c r="Q1186" t="s">
        <v>2529</v>
      </c>
    </row>
    <row r="1187" spans="16:20" x14ac:dyDescent="0.25">
      <c r="P1187" t="s">
        <v>2530</v>
      </c>
      <c r="Q1187" t="s">
        <v>2531</v>
      </c>
    </row>
    <row r="1188" spans="16:20" x14ac:dyDescent="0.25">
      <c r="P1188" t="s">
        <v>2532</v>
      </c>
      <c r="Q1188" t="s">
        <v>2533</v>
      </c>
      <c r="T1188" s="128"/>
    </row>
    <row r="1189" spans="16:20" x14ac:dyDescent="0.25">
      <c r="P1189" t="s">
        <v>2534</v>
      </c>
      <c r="Q1189" t="s">
        <v>2535</v>
      </c>
    </row>
    <row r="1190" spans="16:20" x14ac:dyDescent="0.25">
      <c r="P1190" t="s">
        <v>2536</v>
      </c>
      <c r="Q1190" t="s">
        <v>2537</v>
      </c>
      <c r="T1190" s="128"/>
    </row>
    <row r="1191" spans="16:20" x14ac:dyDescent="0.25">
      <c r="P1191" t="s">
        <v>2538</v>
      </c>
      <c r="Q1191" t="s">
        <v>2539</v>
      </c>
    </row>
    <row r="1192" spans="16:20" x14ac:dyDescent="0.25">
      <c r="P1192" t="s">
        <v>2540</v>
      </c>
      <c r="Q1192" t="s">
        <v>2541</v>
      </c>
    </row>
    <row r="1193" spans="16:20" x14ac:dyDescent="0.25">
      <c r="P1193" t="s">
        <v>2542</v>
      </c>
      <c r="Q1193" t="s">
        <v>2543</v>
      </c>
    </row>
    <row r="1194" spans="16:20" x14ac:dyDescent="0.25">
      <c r="P1194" t="s">
        <v>2544</v>
      </c>
      <c r="Q1194" t="s">
        <v>2545</v>
      </c>
    </row>
    <row r="1195" spans="16:20" x14ac:dyDescent="0.25">
      <c r="P1195" t="s">
        <v>2546</v>
      </c>
      <c r="Q1195" t="s">
        <v>2547</v>
      </c>
    </row>
    <row r="1196" spans="16:20" x14ac:dyDescent="0.25">
      <c r="P1196" t="s">
        <v>2548</v>
      </c>
      <c r="Q1196" t="s">
        <v>2549</v>
      </c>
    </row>
    <row r="1197" spans="16:20" x14ac:dyDescent="0.25">
      <c r="P1197" t="s">
        <v>2550</v>
      </c>
      <c r="Q1197" t="s">
        <v>2551</v>
      </c>
      <c r="T1197" s="128"/>
    </row>
    <row r="1198" spans="16:20" x14ac:dyDescent="0.25">
      <c r="P1198" t="s">
        <v>2552</v>
      </c>
      <c r="Q1198" t="s">
        <v>2553</v>
      </c>
    </row>
    <row r="1199" spans="16:20" x14ac:dyDescent="0.25">
      <c r="P1199" t="s">
        <v>253</v>
      </c>
      <c r="Q1199" t="s">
        <v>2554</v>
      </c>
      <c r="R1199">
        <v>5</v>
      </c>
      <c r="S1199">
        <v>0.7</v>
      </c>
      <c r="T1199">
        <v>1</v>
      </c>
    </row>
    <row r="1200" spans="16:20" x14ac:dyDescent="0.25">
      <c r="P1200" t="s">
        <v>2555</v>
      </c>
      <c r="Q1200" t="s">
        <v>2556</v>
      </c>
    </row>
    <row r="1201" spans="16:20" x14ac:dyDescent="0.25">
      <c r="P1201" t="s">
        <v>2557</v>
      </c>
      <c r="Q1201" t="s">
        <v>2558</v>
      </c>
      <c r="R1201">
        <v>5</v>
      </c>
      <c r="S1201">
        <v>0.82</v>
      </c>
      <c r="T1201" s="128">
        <v>0</v>
      </c>
    </row>
    <row r="1202" spans="16:20" x14ac:dyDescent="0.25">
      <c r="P1202" t="s">
        <v>2559</v>
      </c>
      <c r="Q1202" t="s">
        <v>2560</v>
      </c>
      <c r="R1202">
        <v>5</v>
      </c>
      <c r="S1202">
        <v>0.85</v>
      </c>
      <c r="T1202" s="128">
        <v>1</v>
      </c>
    </row>
    <row r="1203" spans="16:20" x14ac:dyDescent="0.25">
      <c r="P1203" t="s">
        <v>2561</v>
      </c>
      <c r="Q1203" t="s">
        <v>2562</v>
      </c>
      <c r="R1203">
        <v>6</v>
      </c>
      <c r="S1203">
        <v>0.78</v>
      </c>
      <c r="T1203">
        <v>1</v>
      </c>
    </row>
    <row r="1204" spans="16:20" x14ac:dyDescent="0.25">
      <c r="P1204" t="s">
        <v>2563</v>
      </c>
      <c r="Q1204" t="s">
        <v>2564</v>
      </c>
      <c r="R1204">
        <v>5</v>
      </c>
      <c r="S1204">
        <v>0.4</v>
      </c>
      <c r="T1204">
        <v>0</v>
      </c>
    </row>
    <row r="1205" spans="16:20" x14ac:dyDescent="0.25">
      <c r="P1205" t="s">
        <v>2565</v>
      </c>
      <c r="Q1205" t="s">
        <v>2566</v>
      </c>
    </row>
    <row r="1206" spans="16:20" x14ac:dyDescent="0.25">
      <c r="P1206" t="s">
        <v>2567</v>
      </c>
      <c r="Q1206" t="s">
        <v>2568</v>
      </c>
      <c r="T1206" s="128"/>
    </row>
    <row r="1207" spans="16:20" x14ac:dyDescent="0.25">
      <c r="P1207" t="s">
        <v>2569</v>
      </c>
      <c r="Q1207" t="s">
        <v>2570</v>
      </c>
    </row>
    <row r="1208" spans="16:20" x14ac:dyDescent="0.25">
      <c r="P1208" t="s">
        <v>2571</v>
      </c>
      <c r="Q1208" t="s">
        <v>2572</v>
      </c>
    </row>
    <row r="1209" spans="16:20" x14ac:dyDescent="0.25">
      <c r="P1209" t="s">
        <v>2573</v>
      </c>
      <c r="Q1209" t="s">
        <v>2574</v>
      </c>
      <c r="R1209">
        <v>4</v>
      </c>
      <c r="S1209">
        <v>0.86</v>
      </c>
      <c r="T1209">
        <v>0</v>
      </c>
    </row>
    <row r="1210" spans="16:20" x14ac:dyDescent="0.25">
      <c r="P1210" t="s">
        <v>2575</v>
      </c>
      <c r="Q1210" t="s">
        <v>2576</v>
      </c>
    </row>
    <row r="1211" spans="16:20" x14ac:dyDescent="0.25">
      <c r="P1211" t="s">
        <v>256</v>
      </c>
      <c r="Q1211" t="s">
        <v>2577</v>
      </c>
      <c r="R1211">
        <v>6</v>
      </c>
      <c r="S1211">
        <v>0.88</v>
      </c>
      <c r="T1211">
        <v>1</v>
      </c>
    </row>
    <row r="1212" spans="16:20" x14ac:dyDescent="0.25">
      <c r="P1212" t="s">
        <v>2578</v>
      </c>
      <c r="Q1212" t="s">
        <v>2579</v>
      </c>
    </row>
    <row r="1213" spans="16:20" x14ac:dyDescent="0.25">
      <c r="P1213" t="s">
        <v>2580</v>
      </c>
      <c r="Q1213" t="s">
        <v>2581</v>
      </c>
      <c r="R1213">
        <v>5</v>
      </c>
      <c r="S1213">
        <v>0.75</v>
      </c>
      <c r="T1213">
        <v>0</v>
      </c>
    </row>
    <row r="1214" spans="16:20" x14ac:dyDescent="0.25">
      <c r="P1214" t="s">
        <v>2582</v>
      </c>
      <c r="Q1214" t="s">
        <v>2583</v>
      </c>
    </row>
    <row r="1215" spans="16:20" x14ac:dyDescent="0.25">
      <c r="P1215" t="s">
        <v>2584</v>
      </c>
      <c r="Q1215" t="s">
        <v>2585</v>
      </c>
    </row>
    <row r="1216" spans="16:20" x14ac:dyDescent="0.25">
      <c r="P1216" t="s">
        <v>2586</v>
      </c>
      <c r="Q1216" t="s">
        <v>2587</v>
      </c>
    </row>
    <row r="1217" spans="16:20" x14ac:dyDescent="0.25">
      <c r="P1217" t="s">
        <v>2588</v>
      </c>
      <c r="Q1217" t="s">
        <v>2589</v>
      </c>
    </row>
    <row r="1218" spans="16:20" x14ac:dyDescent="0.25">
      <c r="P1218" t="s">
        <v>2590</v>
      </c>
      <c r="Q1218" t="s">
        <v>2591</v>
      </c>
    </row>
    <row r="1219" spans="16:20" x14ac:dyDescent="0.25">
      <c r="P1219" t="s">
        <v>2592</v>
      </c>
      <c r="Q1219" t="s">
        <v>2593</v>
      </c>
    </row>
    <row r="1220" spans="16:20" x14ac:dyDescent="0.25">
      <c r="P1220" t="s">
        <v>2594</v>
      </c>
      <c r="Q1220" t="s">
        <v>2595</v>
      </c>
    </row>
    <row r="1221" spans="16:20" x14ac:dyDescent="0.25">
      <c r="P1221" t="s">
        <v>2596</v>
      </c>
      <c r="Q1221" t="s">
        <v>2597</v>
      </c>
    </row>
    <row r="1222" spans="16:20" x14ac:dyDescent="0.25">
      <c r="P1222" t="s">
        <v>2598</v>
      </c>
      <c r="Q1222" t="s">
        <v>2599</v>
      </c>
      <c r="R1222">
        <v>5</v>
      </c>
      <c r="S1222">
        <v>0.63</v>
      </c>
      <c r="T1222">
        <v>0</v>
      </c>
    </row>
    <row r="1223" spans="16:20" x14ac:dyDescent="0.25">
      <c r="P1223" t="s">
        <v>2600</v>
      </c>
      <c r="Q1223" t="s">
        <v>2601</v>
      </c>
      <c r="R1223">
        <v>5</v>
      </c>
      <c r="S1223">
        <v>0.86</v>
      </c>
      <c r="T1223">
        <v>1</v>
      </c>
    </row>
    <row r="1224" spans="16:20" x14ac:dyDescent="0.25">
      <c r="P1224" t="s">
        <v>2602</v>
      </c>
      <c r="Q1224" t="s">
        <v>2603</v>
      </c>
    </row>
    <row r="1225" spans="16:20" x14ac:dyDescent="0.25">
      <c r="P1225" t="s">
        <v>2604</v>
      </c>
      <c r="Q1225" t="s">
        <v>2605</v>
      </c>
      <c r="R1225">
        <v>6</v>
      </c>
      <c r="S1225">
        <v>0.9</v>
      </c>
      <c r="T1225">
        <v>1</v>
      </c>
    </row>
    <row r="1226" spans="16:20" x14ac:dyDescent="0.25">
      <c r="P1226" t="s">
        <v>2606</v>
      </c>
      <c r="Q1226" t="s">
        <v>2607</v>
      </c>
    </row>
    <row r="1227" spans="16:20" x14ac:dyDescent="0.25">
      <c r="P1227" t="s">
        <v>2608</v>
      </c>
      <c r="Q1227" t="s">
        <v>2609</v>
      </c>
    </row>
    <row r="1228" spans="16:20" x14ac:dyDescent="0.25">
      <c r="P1228" t="s">
        <v>2610</v>
      </c>
      <c r="Q1228" t="s">
        <v>2611</v>
      </c>
    </row>
    <row r="1229" spans="16:20" x14ac:dyDescent="0.25">
      <c r="P1229" t="s">
        <v>2612</v>
      </c>
      <c r="Q1229" t="s">
        <v>2613</v>
      </c>
      <c r="R1229">
        <v>1</v>
      </c>
      <c r="S1229">
        <v>0.53</v>
      </c>
      <c r="T1229">
        <v>0</v>
      </c>
    </row>
    <row r="1230" spans="16:20" x14ac:dyDescent="0.25">
      <c r="P1230" t="s">
        <v>2614</v>
      </c>
      <c r="Q1230" t="s">
        <v>2615</v>
      </c>
      <c r="R1230">
        <v>5</v>
      </c>
      <c r="S1230">
        <v>0.84</v>
      </c>
      <c r="T1230">
        <v>0.66666664123535102</v>
      </c>
    </row>
    <row r="1231" spans="16:20" x14ac:dyDescent="0.25">
      <c r="P1231" t="s">
        <v>2616</v>
      </c>
      <c r="Q1231" t="s">
        <v>2617</v>
      </c>
    </row>
    <row r="1232" spans="16:20" x14ac:dyDescent="0.25">
      <c r="P1232" t="s">
        <v>2618</v>
      </c>
      <c r="Q1232" t="s">
        <v>2619</v>
      </c>
    </row>
    <row r="1233" spans="16:20" x14ac:dyDescent="0.25">
      <c r="P1233" t="s">
        <v>2620</v>
      </c>
      <c r="Q1233" t="s">
        <v>2621</v>
      </c>
    </row>
    <row r="1234" spans="16:20" x14ac:dyDescent="0.25">
      <c r="P1234" t="s">
        <v>2622</v>
      </c>
      <c r="Q1234" t="s">
        <v>2623</v>
      </c>
      <c r="T1234" s="128"/>
    </row>
    <row r="1235" spans="16:20" x14ac:dyDescent="0.25">
      <c r="P1235" t="s">
        <v>2624</v>
      </c>
      <c r="Q1235" t="s">
        <v>2625</v>
      </c>
      <c r="R1235">
        <v>5</v>
      </c>
      <c r="S1235">
        <v>0.9</v>
      </c>
      <c r="T1235">
        <v>1</v>
      </c>
    </row>
    <row r="1236" spans="16:20" x14ac:dyDescent="0.25">
      <c r="P1236" t="s">
        <v>2626</v>
      </c>
      <c r="Q1236" t="s">
        <v>2627</v>
      </c>
    </row>
    <row r="1237" spans="16:20" x14ac:dyDescent="0.25">
      <c r="P1237" t="s">
        <v>2628</v>
      </c>
      <c r="Q1237" t="s">
        <v>2629</v>
      </c>
      <c r="R1237">
        <v>5</v>
      </c>
      <c r="S1237">
        <v>0.7</v>
      </c>
      <c r="T1237">
        <v>0</v>
      </c>
    </row>
    <row r="1238" spans="16:20" x14ac:dyDescent="0.25">
      <c r="P1238" t="s">
        <v>2630</v>
      </c>
      <c r="Q1238" t="s">
        <v>2631</v>
      </c>
      <c r="R1238">
        <v>5</v>
      </c>
      <c r="S1238">
        <v>0.89</v>
      </c>
      <c r="T1238">
        <v>0</v>
      </c>
    </row>
    <row r="1239" spans="16:20" x14ac:dyDescent="0.25">
      <c r="P1239" t="s">
        <v>2632</v>
      </c>
      <c r="Q1239" t="s">
        <v>2633</v>
      </c>
      <c r="R1239">
        <v>1</v>
      </c>
      <c r="S1239">
        <v>0.66</v>
      </c>
      <c r="T1239">
        <v>0</v>
      </c>
    </row>
    <row r="1240" spans="16:20" x14ac:dyDescent="0.25">
      <c r="P1240" t="s">
        <v>2634</v>
      </c>
      <c r="Q1240" t="s">
        <v>2635</v>
      </c>
      <c r="R1240">
        <v>2</v>
      </c>
      <c r="S1240">
        <v>0.77</v>
      </c>
      <c r="T1240" s="128">
        <v>0</v>
      </c>
    </row>
    <row r="1241" spans="16:20" x14ac:dyDescent="0.25">
      <c r="P1241" t="s">
        <v>2636</v>
      </c>
      <c r="Q1241" t="s">
        <v>2637</v>
      </c>
    </row>
    <row r="1242" spans="16:20" x14ac:dyDescent="0.25">
      <c r="P1242" t="s">
        <v>2638</v>
      </c>
      <c r="Q1242" t="s">
        <v>2639</v>
      </c>
      <c r="R1242">
        <v>3</v>
      </c>
      <c r="S1242">
        <v>0.88</v>
      </c>
      <c r="T1242">
        <v>0</v>
      </c>
    </row>
    <row r="1243" spans="16:20" x14ac:dyDescent="0.25">
      <c r="P1243" t="s">
        <v>2640</v>
      </c>
      <c r="Q1243" t="s">
        <v>2641</v>
      </c>
    </row>
    <row r="1244" spans="16:20" x14ac:dyDescent="0.25">
      <c r="P1244" t="s">
        <v>2642</v>
      </c>
      <c r="Q1244" t="s">
        <v>2643</v>
      </c>
    </row>
    <row r="1245" spans="16:20" x14ac:dyDescent="0.25">
      <c r="P1245" t="s">
        <v>2644</v>
      </c>
      <c r="Q1245" t="s">
        <v>2645</v>
      </c>
      <c r="R1245">
        <v>5</v>
      </c>
      <c r="S1245">
        <v>0.48</v>
      </c>
      <c r="T1245" s="128">
        <v>0</v>
      </c>
    </row>
    <row r="1246" spans="16:20" x14ac:dyDescent="0.25">
      <c r="P1246" t="s">
        <v>2646</v>
      </c>
      <c r="Q1246" t="s">
        <v>2647</v>
      </c>
      <c r="R1246">
        <v>10</v>
      </c>
      <c r="S1246">
        <v>0.93</v>
      </c>
      <c r="T1246">
        <v>0</v>
      </c>
    </row>
    <row r="1247" spans="16:20" x14ac:dyDescent="0.25">
      <c r="P1247" t="s">
        <v>2648</v>
      </c>
      <c r="Q1247" t="s">
        <v>2649</v>
      </c>
    </row>
    <row r="1248" spans="16:20" x14ac:dyDescent="0.25">
      <c r="P1248" t="s">
        <v>2650</v>
      </c>
      <c r="Q1248" t="s">
        <v>2651</v>
      </c>
    </row>
    <row r="1249" spans="16:20" x14ac:dyDescent="0.25">
      <c r="P1249" t="s">
        <v>2652</v>
      </c>
      <c r="Q1249" t="s">
        <v>2653</v>
      </c>
      <c r="R1249">
        <v>5</v>
      </c>
      <c r="S1249">
        <v>0.75</v>
      </c>
      <c r="T1249">
        <v>0</v>
      </c>
    </row>
    <row r="1250" spans="16:20" x14ac:dyDescent="0.25">
      <c r="P1250" t="s">
        <v>2654</v>
      </c>
      <c r="Q1250" t="s">
        <v>2655</v>
      </c>
      <c r="R1250">
        <v>4</v>
      </c>
      <c r="S1250">
        <v>0.77</v>
      </c>
      <c r="T1250">
        <v>0</v>
      </c>
    </row>
    <row r="1251" spans="16:20" x14ac:dyDescent="0.25">
      <c r="P1251" t="s">
        <v>2656</v>
      </c>
      <c r="Q1251" t="s">
        <v>2657</v>
      </c>
      <c r="T1251" s="128"/>
    </row>
    <row r="1252" spans="16:20" x14ac:dyDescent="0.25">
      <c r="P1252" t="s">
        <v>2658</v>
      </c>
      <c r="Q1252" t="s">
        <v>2659</v>
      </c>
    </row>
    <row r="1253" spans="16:20" x14ac:dyDescent="0.25">
      <c r="P1253" t="s">
        <v>2660</v>
      </c>
      <c r="Q1253" t="s">
        <v>2661</v>
      </c>
      <c r="R1253">
        <v>5</v>
      </c>
      <c r="S1253">
        <v>0.89</v>
      </c>
      <c r="T1253">
        <v>0</v>
      </c>
    </row>
    <row r="1254" spans="16:20" x14ac:dyDescent="0.25">
      <c r="P1254" t="s">
        <v>2662</v>
      </c>
      <c r="Q1254" t="s">
        <v>2663</v>
      </c>
    </row>
    <row r="1255" spans="16:20" x14ac:dyDescent="0.25">
      <c r="P1255" t="s">
        <v>2664</v>
      </c>
      <c r="Q1255" t="s">
        <v>2665</v>
      </c>
      <c r="R1255">
        <v>2</v>
      </c>
      <c r="S1255">
        <v>1</v>
      </c>
      <c r="T1255">
        <v>1</v>
      </c>
    </row>
    <row r="1256" spans="16:20" x14ac:dyDescent="0.25">
      <c r="P1256" t="s">
        <v>2666</v>
      </c>
      <c r="Q1256" t="s">
        <v>2667</v>
      </c>
    </row>
    <row r="1257" spans="16:20" x14ac:dyDescent="0.25">
      <c r="P1257" t="s">
        <v>2668</v>
      </c>
      <c r="Q1257" t="s">
        <v>2669</v>
      </c>
    </row>
    <row r="1258" spans="16:20" x14ac:dyDescent="0.25">
      <c r="P1258" t="s">
        <v>2670</v>
      </c>
      <c r="Q1258" t="s">
        <v>2671</v>
      </c>
    </row>
    <row r="1259" spans="16:20" x14ac:dyDescent="0.25">
      <c r="P1259" t="s">
        <v>2672</v>
      </c>
      <c r="Q1259" t="s">
        <v>2673</v>
      </c>
      <c r="T1259" s="128"/>
    </row>
    <row r="1260" spans="16:20" x14ac:dyDescent="0.25">
      <c r="P1260" t="s">
        <v>2674</v>
      </c>
      <c r="Q1260" t="s">
        <v>2675</v>
      </c>
    </row>
    <row r="1261" spans="16:20" x14ac:dyDescent="0.25">
      <c r="P1261" t="s">
        <v>2676</v>
      </c>
      <c r="Q1261" t="s">
        <v>2677</v>
      </c>
      <c r="R1261">
        <v>5</v>
      </c>
      <c r="S1261">
        <v>0.8</v>
      </c>
      <c r="T1261">
        <v>0.57142864227294898</v>
      </c>
    </row>
    <row r="1262" spans="16:20" x14ac:dyDescent="0.25">
      <c r="P1262" t="s">
        <v>2678</v>
      </c>
      <c r="Q1262" t="s">
        <v>2679</v>
      </c>
    </row>
    <row r="1263" spans="16:20" x14ac:dyDescent="0.25">
      <c r="P1263" t="s">
        <v>2680</v>
      </c>
      <c r="Q1263" t="s">
        <v>2681</v>
      </c>
    </row>
    <row r="1264" spans="16:20" x14ac:dyDescent="0.25">
      <c r="P1264" t="s">
        <v>2682</v>
      </c>
      <c r="Q1264" t="s">
        <v>2683</v>
      </c>
    </row>
    <row r="1265" spans="16:20" x14ac:dyDescent="0.25">
      <c r="P1265" t="s">
        <v>259</v>
      </c>
      <c r="Q1265" t="s">
        <v>2684</v>
      </c>
    </row>
    <row r="1266" spans="16:20" x14ac:dyDescent="0.25">
      <c r="T1266" s="128"/>
    </row>
    <row r="1282" spans="20:20" x14ac:dyDescent="0.25">
      <c r="T1282" s="128"/>
    </row>
    <row r="1311" spans="20:20" x14ac:dyDescent="0.25">
      <c r="T1311" s="128"/>
    </row>
    <row r="1315" spans="20:20" x14ac:dyDescent="0.25">
      <c r="T1315" s="128"/>
    </row>
    <row r="1329" spans="20:20" x14ac:dyDescent="0.25">
      <c r="T1329" s="128"/>
    </row>
    <row r="1333" spans="20:20" x14ac:dyDescent="0.25">
      <c r="T1333" s="128"/>
    </row>
    <row r="1339" spans="20:20" x14ac:dyDescent="0.25">
      <c r="T1339" s="128"/>
    </row>
    <row r="1342" spans="20:20" x14ac:dyDescent="0.25">
      <c r="T1342" s="128"/>
    </row>
    <row r="1343" spans="20:20" x14ac:dyDescent="0.25">
      <c r="T1343" s="128"/>
    </row>
    <row r="1347" spans="20:20" x14ac:dyDescent="0.25">
      <c r="T1347" s="128"/>
    </row>
    <row r="1361" spans="20:20" x14ac:dyDescent="0.25">
      <c r="T1361" s="128"/>
    </row>
    <row r="1369" spans="20:20" x14ac:dyDescent="0.25">
      <c r="T1369" s="128"/>
    </row>
    <row r="1384" spans="20:20" x14ac:dyDescent="0.25">
      <c r="T1384" s="128"/>
    </row>
    <row r="1385" spans="20:20" x14ac:dyDescent="0.25">
      <c r="T1385" s="128"/>
    </row>
    <row r="1391" spans="20:20" x14ac:dyDescent="0.25">
      <c r="T1391" s="128"/>
    </row>
    <row r="1401" spans="20:20" x14ac:dyDescent="0.25">
      <c r="T1401" s="128"/>
    </row>
    <row r="1414" spans="20:20" x14ac:dyDescent="0.25">
      <c r="T1414" s="128"/>
    </row>
    <row r="1420" spans="20:20" x14ac:dyDescent="0.25">
      <c r="T1420" s="128"/>
    </row>
    <row r="1428" spans="20:20" x14ac:dyDescent="0.25">
      <c r="T1428" s="128"/>
    </row>
    <row r="1450" spans="20:20" x14ac:dyDescent="0.25">
      <c r="T1450" s="128"/>
    </row>
    <row r="1461" spans="20:20" x14ac:dyDescent="0.25">
      <c r="T1461" s="128"/>
    </row>
    <row r="1487" spans="20:20" x14ac:dyDescent="0.25">
      <c r="T1487" s="128"/>
    </row>
    <row r="1492" spans="20:20" x14ac:dyDescent="0.25">
      <c r="T1492" s="128"/>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441AA-3843-401A-9C3D-1EB7EAAC1B86}">
  <dimension ref="C1:AD1265"/>
  <sheetViews>
    <sheetView workbookViewId="0">
      <selection activeCell="CO1" sqref="CO1"/>
    </sheetView>
  </sheetViews>
  <sheetFormatPr defaultRowHeight="15" x14ac:dyDescent="0.25"/>
  <cols>
    <col min="3" max="3" width="19" bestFit="1" customWidth="1"/>
    <col min="9" max="9" width="36" bestFit="1" customWidth="1"/>
    <col min="10" max="10" width="14.28515625" bestFit="1" customWidth="1"/>
  </cols>
  <sheetData>
    <row r="1" spans="3:30" x14ac:dyDescent="0.25">
      <c r="P1" t="s">
        <v>2685</v>
      </c>
      <c r="Q1" t="s">
        <v>2686</v>
      </c>
      <c r="R1" t="s">
        <v>2687</v>
      </c>
      <c r="S1" t="s">
        <v>2688</v>
      </c>
      <c r="T1" t="s">
        <v>2689</v>
      </c>
      <c r="U1" t="s">
        <v>2690</v>
      </c>
      <c r="V1" t="s">
        <v>114</v>
      </c>
      <c r="W1" t="s">
        <v>2691</v>
      </c>
      <c r="X1" t="s">
        <v>2692</v>
      </c>
      <c r="Y1" t="s">
        <v>2693</v>
      </c>
      <c r="Z1" t="s">
        <v>2694</v>
      </c>
      <c r="AA1" t="s">
        <v>2695</v>
      </c>
      <c r="AB1" t="s">
        <v>2696</v>
      </c>
      <c r="AC1" t="s">
        <v>2697</v>
      </c>
      <c r="AD1" t="s">
        <v>2698</v>
      </c>
    </row>
    <row r="2" spans="3:30" x14ac:dyDescent="0.25">
      <c r="I2" s="140" t="s">
        <v>2702</v>
      </c>
      <c r="J2" t="s">
        <v>2703</v>
      </c>
      <c r="P2" s="104">
        <v>46068</v>
      </c>
      <c r="Q2" s="104">
        <v>46075.020833333336</v>
      </c>
      <c r="R2" t="b">
        <v>1</v>
      </c>
      <c r="S2" t="s">
        <v>2699</v>
      </c>
      <c r="T2" t="s">
        <v>2700</v>
      </c>
      <c r="U2" t="s">
        <v>2701</v>
      </c>
      <c r="V2" t="s">
        <v>172</v>
      </c>
      <c r="X2">
        <v>2</v>
      </c>
      <c r="Y2">
        <v>1282292.5</v>
      </c>
      <c r="Z2">
        <v>1242292.5</v>
      </c>
      <c r="AB2">
        <v>40000</v>
      </c>
    </row>
    <row r="3" spans="3:30" x14ac:dyDescent="0.25">
      <c r="C3" t="s">
        <v>74</v>
      </c>
      <c r="D3">
        <f>_xlfn.XLOOKUP(C3,I:I,J:J,0)</f>
        <v>0</v>
      </c>
      <c r="I3" s="138" t="s">
        <v>172</v>
      </c>
      <c r="J3" s="230">
        <v>2</v>
      </c>
      <c r="P3" s="104">
        <v>46068</v>
      </c>
      <c r="Q3" s="104">
        <v>46075.020833333336</v>
      </c>
      <c r="R3" t="b">
        <v>1</v>
      </c>
      <c r="S3" t="s">
        <v>2699</v>
      </c>
      <c r="T3" t="s">
        <v>2700</v>
      </c>
      <c r="U3" t="s">
        <v>2704</v>
      </c>
      <c r="V3" t="s">
        <v>175</v>
      </c>
    </row>
    <row r="4" spans="3:30" x14ac:dyDescent="0.25">
      <c r="C4" t="s">
        <v>76</v>
      </c>
      <c r="D4">
        <f t="shared" ref="D4:D35" si="0">_xlfn.XLOOKUP(C4,I:I,J:J,0)</f>
        <v>7</v>
      </c>
      <c r="I4" s="138" t="s">
        <v>175</v>
      </c>
      <c r="J4" s="230"/>
      <c r="P4" s="104">
        <v>46068</v>
      </c>
      <c r="Q4" s="104">
        <v>46075.020833333336</v>
      </c>
      <c r="R4" t="b">
        <v>1</v>
      </c>
      <c r="S4" t="s">
        <v>2699</v>
      </c>
      <c r="T4" t="s">
        <v>2700</v>
      </c>
      <c r="U4" t="s">
        <v>2705</v>
      </c>
      <c r="V4" t="s">
        <v>177</v>
      </c>
    </row>
    <row r="5" spans="3:30" x14ac:dyDescent="0.25">
      <c r="C5" t="s">
        <v>79</v>
      </c>
      <c r="D5">
        <f t="shared" si="0"/>
        <v>2</v>
      </c>
      <c r="I5" s="138" t="s">
        <v>177</v>
      </c>
      <c r="J5" s="230"/>
      <c r="P5" s="104">
        <v>46068</v>
      </c>
      <c r="Q5" s="104">
        <v>46075.020833333336</v>
      </c>
      <c r="R5" t="b">
        <v>1</v>
      </c>
      <c r="S5" t="s">
        <v>2699</v>
      </c>
      <c r="T5" t="s">
        <v>2700</v>
      </c>
      <c r="U5" t="s">
        <v>2706</v>
      </c>
      <c r="V5" t="s">
        <v>179</v>
      </c>
    </row>
    <row r="6" spans="3:30" x14ac:dyDescent="0.25">
      <c r="C6" t="s">
        <v>73</v>
      </c>
      <c r="D6">
        <f t="shared" si="0"/>
        <v>26</v>
      </c>
      <c r="I6" s="138" t="s">
        <v>179</v>
      </c>
      <c r="J6" s="230"/>
      <c r="P6" s="104">
        <v>46068</v>
      </c>
      <c r="Q6" s="104">
        <v>46075.020833333336</v>
      </c>
      <c r="R6" t="b">
        <v>1</v>
      </c>
      <c r="S6" t="s">
        <v>2699</v>
      </c>
      <c r="T6" t="s">
        <v>2700</v>
      </c>
      <c r="U6" t="s">
        <v>2707</v>
      </c>
      <c r="V6" t="s">
        <v>181</v>
      </c>
      <c r="X6">
        <v>3</v>
      </c>
      <c r="Y6">
        <v>1091701</v>
      </c>
      <c r="Z6">
        <v>1018402</v>
      </c>
      <c r="AA6">
        <v>99897</v>
      </c>
      <c r="AB6">
        <v>40000</v>
      </c>
      <c r="AC6">
        <v>1</v>
      </c>
    </row>
    <row r="7" spans="3:30" x14ac:dyDescent="0.25">
      <c r="C7" t="s">
        <v>86</v>
      </c>
      <c r="D7">
        <f t="shared" si="0"/>
        <v>0</v>
      </c>
      <c r="I7" s="138" t="s">
        <v>181</v>
      </c>
      <c r="J7" s="230">
        <v>3</v>
      </c>
      <c r="P7" s="104">
        <v>46068</v>
      </c>
      <c r="Q7" s="104">
        <v>46075.020833333336</v>
      </c>
      <c r="R7" t="b">
        <v>1</v>
      </c>
      <c r="S7" t="s">
        <v>2699</v>
      </c>
      <c r="T7" t="s">
        <v>2700</v>
      </c>
      <c r="U7" t="s">
        <v>2708</v>
      </c>
      <c r="V7" t="s">
        <v>183</v>
      </c>
      <c r="X7">
        <v>1</v>
      </c>
      <c r="Y7">
        <v>967440</v>
      </c>
      <c r="Z7">
        <v>927440</v>
      </c>
      <c r="AB7">
        <v>40000</v>
      </c>
    </row>
    <row r="8" spans="3:30" x14ac:dyDescent="0.25">
      <c r="C8" t="s">
        <v>71</v>
      </c>
      <c r="D8">
        <f t="shared" si="0"/>
        <v>3</v>
      </c>
      <c r="I8" s="138" t="s">
        <v>183</v>
      </c>
      <c r="J8" s="230">
        <v>1</v>
      </c>
      <c r="P8" s="104">
        <v>46068</v>
      </c>
      <c r="Q8" s="104">
        <v>46075.020833333336</v>
      </c>
      <c r="R8" t="b">
        <v>1</v>
      </c>
      <c r="S8" t="s">
        <v>2699</v>
      </c>
      <c r="T8" t="s">
        <v>2700</v>
      </c>
      <c r="U8" t="s">
        <v>2709</v>
      </c>
      <c r="V8" t="s">
        <v>185</v>
      </c>
    </row>
    <row r="9" spans="3:30" x14ac:dyDescent="0.25">
      <c r="C9" t="s">
        <v>72</v>
      </c>
      <c r="D9">
        <f t="shared" si="0"/>
        <v>0</v>
      </c>
      <c r="I9" s="138" t="s">
        <v>185</v>
      </c>
      <c r="J9" s="230"/>
      <c r="P9" s="104">
        <v>46068</v>
      </c>
      <c r="Q9" s="104">
        <v>46075.020833333336</v>
      </c>
      <c r="R9" t="b">
        <v>1</v>
      </c>
      <c r="S9" t="s">
        <v>2699</v>
      </c>
      <c r="T9" t="s">
        <v>2700</v>
      </c>
      <c r="U9" t="s">
        <v>2710</v>
      </c>
      <c r="V9" t="s">
        <v>187</v>
      </c>
      <c r="X9">
        <v>2</v>
      </c>
      <c r="Y9">
        <v>1892056.5</v>
      </c>
      <c r="Z9">
        <v>1852056.5</v>
      </c>
      <c r="AB9">
        <v>40000</v>
      </c>
    </row>
    <row r="10" spans="3:30" x14ac:dyDescent="0.25">
      <c r="C10" t="s">
        <v>78</v>
      </c>
      <c r="D10">
        <f t="shared" si="0"/>
        <v>0</v>
      </c>
      <c r="I10" s="138" t="s">
        <v>187</v>
      </c>
      <c r="J10" s="230">
        <v>2</v>
      </c>
      <c r="P10" s="104">
        <v>46068</v>
      </c>
      <c r="Q10" s="104">
        <v>46075.020833333336</v>
      </c>
      <c r="R10" t="b">
        <v>1</v>
      </c>
      <c r="S10" t="s">
        <v>2699</v>
      </c>
      <c r="T10" t="s">
        <v>2700</v>
      </c>
      <c r="U10" t="s">
        <v>2711</v>
      </c>
      <c r="V10" t="s">
        <v>189</v>
      </c>
    </row>
    <row r="11" spans="3:30" x14ac:dyDescent="0.25">
      <c r="C11" t="s">
        <v>80</v>
      </c>
      <c r="D11">
        <f t="shared" si="0"/>
        <v>0</v>
      </c>
      <c r="I11" s="138" t="s">
        <v>189</v>
      </c>
      <c r="J11" s="230"/>
      <c r="P11" s="104">
        <v>46068</v>
      </c>
      <c r="Q11" s="104">
        <v>46075.020833333336</v>
      </c>
      <c r="R11" t="b">
        <v>1</v>
      </c>
      <c r="S11" t="s">
        <v>2699</v>
      </c>
      <c r="T11" t="s">
        <v>2700</v>
      </c>
      <c r="U11" t="s">
        <v>2712</v>
      </c>
      <c r="V11" t="s">
        <v>191</v>
      </c>
    </row>
    <row r="12" spans="3:30" x14ac:dyDescent="0.25">
      <c r="C12" t="s">
        <v>84</v>
      </c>
      <c r="D12">
        <f t="shared" si="0"/>
        <v>1</v>
      </c>
      <c r="I12" s="138" t="s">
        <v>191</v>
      </c>
      <c r="J12" s="230"/>
      <c r="P12" s="104">
        <v>46068</v>
      </c>
      <c r="Q12" s="104">
        <v>46075.020833333336</v>
      </c>
      <c r="R12" t="b">
        <v>1</v>
      </c>
      <c r="S12" t="s">
        <v>2699</v>
      </c>
      <c r="T12" t="s">
        <v>2700</v>
      </c>
      <c r="U12" t="s">
        <v>2713</v>
      </c>
      <c r="V12" t="s">
        <v>193</v>
      </c>
    </row>
    <row r="13" spans="3:30" x14ac:dyDescent="0.25">
      <c r="C13" t="s">
        <v>77</v>
      </c>
      <c r="D13">
        <f t="shared" si="0"/>
        <v>5</v>
      </c>
      <c r="I13" s="138" t="s">
        <v>193</v>
      </c>
      <c r="J13" s="230"/>
      <c r="P13" s="104">
        <v>46068</v>
      </c>
      <c r="Q13" s="104">
        <v>46075.020833333336</v>
      </c>
      <c r="R13" t="b">
        <v>1</v>
      </c>
      <c r="S13" t="s">
        <v>2699</v>
      </c>
      <c r="T13" t="s">
        <v>2700</v>
      </c>
      <c r="U13" t="s">
        <v>2714</v>
      </c>
      <c r="V13" t="s">
        <v>195</v>
      </c>
      <c r="X13">
        <v>3</v>
      </c>
      <c r="Y13">
        <v>372832.66666666599</v>
      </c>
      <c r="Z13">
        <v>282039.33333333302</v>
      </c>
      <c r="AA13">
        <v>146955</v>
      </c>
      <c r="AB13">
        <v>40000</v>
      </c>
      <c r="AC13">
        <v>1</v>
      </c>
    </row>
    <row r="14" spans="3:30" x14ac:dyDescent="0.25">
      <c r="C14" t="s">
        <v>81</v>
      </c>
      <c r="D14">
        <f t="shared" si="0"/>
        <v>3</v>
      </c>
      <c r="I14" s="138" t="s">
        <v>195</v>
      </c>
      <c r="J14" s="230">
        <v>3</v>
      </c>
      <c r="P14" s="104">
        <v>46068</v>
      </c>
      <c r="Q14" s="104">
        <v>46075.020833333336</v>
      </c>
      <c r="R14" t="b">
        <v>1</v>
      </c>
      <c r="S14" t="s">
        <v>2699</v>
      </c>
      <c r="T14" t="s">
        <v>2700</v>
      </c>
      <c r="U14" t="s">
        <v>2715</v>
      </c>
      <c r="V14" t="s">
        <v>197</v>
      </c>
    </row>
    <row r="15" spans="3:30" x14ac:dyDescent="0.25">
      <c r="C15" t="s">
        <v>75</v>
      </c>
      <c r="D15">
        <f t="shared" si="0"/>
        <v>5</v>
      </c>
      <c r="I15" s="138" t="s">
        <v>197</v>
      </c>
      <c r="J15" s="230"/>
      <c r="P15" s="104">
        <v>46068</v>
      </c>
      <c r="Q15" s="104">
        <v>46075.020833333336</v>
      </c>
      <c r="R15" t="b">
        <v>1</v>
      </c>
      <c r="S15" t="s">
        <v>2699</v>
      </c>
      <c r="T15" t="s">
        <v>2700</v>
      </c>
      <c r="U15" t="s">
        <v>2716</v>
      </c>
      <c r="V15" t="s">
        <v>199</v>
      </c>
    </row>
    <row r="16" spans="3:30" x14ac:dyDescent="0.25">
      <c r="C16" t="s">
        <v>202</v>
      </c>
      <c r="D16">
        <f t="shared" si="0"/>
        <v>21</v>
      </c>
      <c r="I16" s="138" t="s">
        <v>199</v>
      </c>
      <c r="J16" s="230"/>
      <c r="P16" s="104">
        <v>46068</v>
      </c>
      <c r="Q16" s="104">
        <v>46075.020833333336</v>
      </c>
      <c r="R16" t="b">
        <v>1</v>
      </c>
      <c r="S16" t="s">
        <v>2699</v>
      </c>
      <c r="T16" t="s">
        <v>2700</v>
      </c>
      <c r="U16" t="s">
        <v>2717</v>
      </c>
      <c r="V16" t="s">
        <v>203</v>
      </c>
    </row>
    <row r="17" spans="3:28" x14ac:dyDescent="0.25">
      <c r="C17" t="s">
        <v>205</v>
      </c>
      <c r="D17">
        <f t="shared" si="0"/>
        <v>2</v>
      </c>
      <c r="I17" s="138" t="s">
        <v>203</v>
      </c>
      <c r="J17" s="230"/>
      <c r="P17" s="104">
        <v>46068</v>
      </c>
      <c r="Q17" s="104">
        <v>46075.020833333336</v>
      </c>
      <c r="R17" t="b">
        <v>1</v>
      </c>
      <c r="S17" t="s">
        <v>2699</v>
      </c>
      <c r="T17" t="s">
        <v>2700</v>
      </c>
      <c r="U17" t="s">
        <v>2718</v>
      </c>
      <c r="V17" t="s">
        <v>206</v>
      </c>
    </row>
    <row r="18" spans="3:28" x14ac:dyDescent="0.25">
      <c r="C18" t="s">
        <v>208</v>
      </c>
      <c r="D18">
        <f t="shared" si="0"/>
        <v>0</v>
      </c>
      <c r="I18" s="138" t="s">
        <v>206</v>
      </c>
      <c r="J18" s="230"/>
      <c r="P18" s="104">
        <v>46068</v>
      </c>
      <c r="Q18" s="104">
        <v>46075.020833333336</v>
      </c>
      <c r="R18" t="b">
        <v>1</v>
      </c>
      <c r="S18" t="s">
        <v>2699</v>
      </c>
      <c r="T18" t="s">
        <v>2700</v>
      </c>
      <c r="U18" t="s">
        <v>2719</v>
      </c>
      <c r="V18" t="s">
        <v>209</v>
      </c>
    </row>
    <row r="19" spans="3:28" x14ac:dyDescent="0.25">
      <c r="C19" t="s">
        <v>211</v>
      </c>
      <c r="D19">
        <f t="shared" si="0"/>
        <v>22</v>
      </c>
      <c r="I19" s="138" t="s">
        <v>209</v>
      </c>
      <c r="J19" s="230"/>
      <c r="P19" s="104">
        <v>46068</v>
      </c>
      <c r="Q19" s="104">
        <v>46075.020833333336</v>
      </c>
      <c r="R19" t="b">
        <v>1</v>
      </c>
      <c r="S19" t="s">
        <v>2699</v>
      </c>
      <c r="T19" t="s">
        <v>2700</v>
      </c>
      <c r="U19" t="s">
        <v>2720</v>
      </c>
      <c r="V19" t="s">
        <v>212</v>
      </c>
    </row>
    <row r="20" spans="3:28" x14ac:dyDescent="0.25">
      <c r="C20" t="s">
        <v>214</v>
      </c>
      <c r="D20">
        <f t="shared" si="0"/>
        <v>1</v>
      </c>
      <c r="I20" s="138" t="s">
        <v>212</v>
      </c>
      <c r="J20" s="230"/>
      <c r="P20" s="104">
        <v>46068</v>
      </c>
      <c r="Q20" s="104">
        <v>46075.020833333336</v>
      </c>
      <c r="R20" t="b">
        <v>1</v>
      </c>
      <c r="S20" t="s">
        <v>2699</v>
      </c>
      <c r="T20" t="s">
        <v>2700</v>
      </c>
      <c r="U20" t="s">
        <v>2721</v>
      </c>
      <c r="V20" t="s">
        <v>215</v>
      </c>
    </row>
    <row r="21" spans="3:28" x14ac:dyDescent="0.25">
      <c r="C21" t="s">
        <v>217</v>
      </c>
      <c r="D21">
        <f t="shared" si="0"/>
        <v>10</v>
      </c>
      <c r="I21" s="138" t="s">
        <v>215</v>
      </c>
      <c r="J21" s="230"/>
      <c r="P21" s="104">
        <v>46068</v>
      </c>
      <c r="Q21" s="104">
        <v>46075.020833333336</v>
      </c>
      <c r="R21" t="b">
        <v>1</v>
      </c>
      <c r="S21" t="s">
        <v>2699</v>
      </c>
      <c r="T21" t="s">
        <v>2700</v>
      </c>
      <c r="U21" t="s">
        <v>2722</v>
      </c>
      <c r="V21" t="s">
        <v>218</v>
      </c>
    </row>
    <row r="22" spans="3:28" x14ac:dyDescent="0.25">
      <c r="C22" t="s">
        <v>220</v>
      </c>
      <c r="D22">
        <f t="shared" si="0"/>
        <v>13</v>
      </c>
      <c r="I22" s="138" t="s">
        <v>218</v>
      </c>
      <c r="J22" s="230"/>
      <c r="P22" s="104">
        <v>46068</v>
      </c>
      <c r="Q22" s="104">
        <v>46075.020833333336</v>
      </c>
      <c r="R22" t="b">
        <v>1</v>
      </c>
      <c r="S22" t="s">
        <v>2699</v>
      </c>
      <c r="T22" t="s">
        <v>2700</v>
      </c>
      <c r="U22" t="s">
        <v>2723</v>
      </c>
      <c r="V22" t="s">
        <v>221</v>
      </c>
      <c r="X22">
        <v>2</v>
      </c>
      <c r="Y22">
        <v>410940.5</v>
      </c>
      <c r="Z22">
        <v>370940.5</v>
      </c>
      <c r="AB22">
        <v>40000</v>
      </c>
    </row>
    <row r="23" spans="3:28" x14ac:dyDescent="0.25">
      <c r="C23" t="s">
        <v>223</v>
      </c>
      <c r="D23">
        <f t="shared" si="0"/>
        <v>21</v>
      </c>
      <c r="I23" s="138" t="s">
        <v>221</v>
      </c>
      <c r="J23" s="230">
        <v>2</v>
      </c>
      <c r="P23" s="104">
        <v>46068</v>
      </c>
      <c r="Q23" s="104">
        <v>46075.020833333336</v>
      </c>
      <c r="R23" t="b">
        <v>1</v>
      </c>
      <c r="S23" t="s">
        <v>2699</v>
      </c>
      <c r="T23" t="s">
        <v>2700</v>
      </c>
      <c r="U23" t="s">
        <v>2724</v>
      </c>
      <c r="V23" t="s">
        <v>224</v>
      </c>
    </row>
    <row r="24" spans="3:28" x14ac:dyDescent="0.25">
      <c r="C24" t="s">
        <v>226</v>
      </c>
      <c r="D24">
        <f t="shared" si="0"/>
        <v>9</v>
      </c>
      <c r="I24" s="138" t="s">
        <v>224</v>
      </c>
      <c r="J24" s="230"/>
      <c r="P24" s="104">
        <v>46068</v>
      </c>
      <c r="Q24" s="104">
        <v>46075.020833333336</v>
      </c>
      <c r="R24" t="b">
        <v>1</v>
      </c>
      <c r="S24" t="s">
        <v>2699</v>
      </c>
      <c r="T24" t="s">
        <v>2700</v>
      </c>
      <c r="U24" t="s">
        <v>2725</v>
      </c>
      <c r="V24" t="s">
        <v>227</v>
      </c>
    </row>
    <row r="25" spans="3:28" x14ac:dyDescent="0.25">
      <c r="C25" t="s">
        <v>229</v>
      </c>
      <c r="D25">
        <f t="shared" si="0"/>
        <v>14</v>
      </c>
      <c r="I25" s="138" t="s">
        <v>227</v>
      </c>
      <c r="J25" s="230"/>
      <c r="P25" s="104">
        <v>46068</v>
      </c>
      <c r="Q25" s="104">
        <v>46075.020833333336</v>
      </c>
      <c r="R25" t="b">
        <v>1</v>
      </c>
      <c r="S25" t="s">
        <v>2699</v>
      </c>
      <c r="T25" t="s">
        <v>2700</v>
      </c>
      <c r="U25" t="s">
        <v>2726</v>
      </c>
      <c r="V25" t="s">
        <v>230</v>
      </c>
    </row>
    <row r="26" spans="3:28" x14ac:dyDescent="0.25">
      <c r="C26" t="s">
        <v>232</v>
      </c>
      <c r="D26">
        <f t="shared" si="0"/>
        <v>10</v>
      </c>
      <c r="I26" s="138" t="s">
        <v>230</v>
      </c>
      <c r="J26" s="230"/>
      <c r="P26" s="104">
        <v>46068</v>
      </c>
      <c r="Q26" s="104">
        <v>46075.020833333336</v>
      </c>
      <c r="R26" t="b">
        <v>1</v>
      </c>
      <c r="S26" t="s">
        <v>2699</v>
      </c>
      <c r="T26" t="s">
        <v>2700</v>
      </c>
      <c r="U26" t="s">
        <v>2727</v>
      </c>
      <c r="V26" t="s">
        <v>233</v>
      </c>
    </row>
    <row r="27" spans="3:28" x14ac:dyDescent="0.25">
      <c r="C27" t="s">
        <v>235</v>
      </c>
      <c r="D27">
        <f t="shared" si="0"/>
        <v>25</v>
      </c>
      <c r="I27" s="138" t="s">
        <v>233</v>
      </c>
      <c r="J27" s="230"/>
      <c r="P27" s="104">
        <v>46068</v>
      </c>
      <c r="Q27" s="104">
        <v>46075.020833333336</v>
      </c>
      <c r="R27" t="b">
        <v>1</v>
      </c>
      <c r="S27" t="s">
        <v>2699</v>
      </c>
      <c r="T27" t="s">
        <v>2700</v>
      </c>
      <c r="U27" s="139" t="s">
        <v>2728</v>
      </c>
      <c r="V27" t="s">
        <v>236</v>
      </c>
    </row>
    <row r="28" spans="3:28" x14ac:dyDescent="0.25">
      <c r="C28" t="s">
        <v>238</v>
      </c>
      <c r="D28">
        <f t="shared" si="0"/>
        <v>0</v>
      </c>
      <c r="I28" s="138" t="s">
        <v>236</v>
      </c>
      <c r="J28" s="230"/>
      <c r="P28" s="104">
        <v>46068</v>
      </c>
      <c r="Q28" s="104">
        <v>46075.020833333336</v>
      </c>
      <c r="R28" t="b">
        <v>1</v>
      </c>
      <c r="S28" t="s">
        <v>2699</v>
      </c>
      <c r="T28" t="s">
        <v>2700</v>
      </c>
      <c r="U28" t="s">
        <v>2729</v>
      </c>
      <c r="V28" t="s">
        <v>239</v>
      </c>
    </row>
    <row r="29" spans="3:28" x14ac:dyDescent="0.25">
      <c r="C29" t="s">
        <v>241</v>
      </c>
      <c r="D29">
        <f t="shared" si="0"/>
        <v>13</v>
      </c>
      <c r="I29" s="138" t="s">
        <v>239</v>
      </c>
      <c r="J29" s="230"/>
      <c r="P29" s="104">
        <v>46068</v>
      </c>
      <c r="Q29" s="104">
        <v>46075.020833333336</v>
      </c>
      <c r="R29" t="b">
        <v>1</v>
      </c>
      <c r="S29" t="s">
        <v>2699</v>
      </c>
      <c r="T29" t="s">
        <v>2700</v>
      </c>
      <c r="U29" t="s">
        <v>2730</v>
      </c>
      <c r="V29" t="s">
        <v>242</v>
      </c>
    </row>
    <row r="30" spans="3:28" x14ac:dyDescent="0.25">
      <c r="C30" t="s">
        <v>244</v>
      </c>
      <c r="D30">
        <f t="shared" si="0"/>
        <v>21</v>
      </c>
      <c r="I30" s="138" t="s">
        <v>242</v>
      </c>
      <c r="J30" s="230"/>
      <c r="P30" s="104">
        <v>46068</v>
      </c>
      <c r="Q30" s="104">
        <v>46075.020833333336</v>
      </c>
      <c r="R30" t="b">
        <v>1</v>
      </c>
      <c r="S30" t="s">
        <v>2699</v>
      </c>
      <c r="T30" t="s">
        <v>2700</v>
      </c>
      <c r="U30" t="s">
        <v>2731</v>
      </c>
      <c r="V30" t="s">
        <v>245</v>
      </c>
    </row>
    <row r="31" spans="3:28" x14ac:dyDescent="0.25">
      <c r="C31" t="s">
        <v>247</v>
      </c>
      <c r="D31">
        <f t="shared" si="0"/>
        <v>26</v>
      </c>
      <c r="I31" s="138" t="s">
        <v>245</v>
      </c>
      <c r="J31" s="230"/>
      <c r="P31" s="104">
        <v>46068</v>
      </c>
      <c r="Q31" s="104">
        <v>46075.020833333336</v>
      </c>
      <c r="R31" t="b">
        <v>1</v>
      </c>
      <c r="S31" t="s">
        <v>2699</v>
      </c>
      <c r="T31" t="s">
        <v>2700</v>
      </c>
      <c r="U31" t="s">
        <v>2732</v>
      </c>
      <c r="V31" t="s">
        <v>248</v>
      </c>
    </row>
    <row r="32" spans="3:28" x14ac:dyDescent="0.25">
      <c r="C32" t="s">
        <v>250</v>
      </c>
      <c r="D32">
        <f t="shared" si="0"/>
        <v>44</v>
      </c>
      <c r="I32" s="138" t="s">
        <v>248</v>
      </c>
      <c r="J32" s="230"/>
      <c r="P32" s="104">
        <v>46068</v>
      </c>
      <c r="Q32" s="104">
        <v>46075.020833333336</v>
      </c>
      <c r="R32" t="b">
        <v>1</v>
      </c>
      <c r="S32" t="s">
        <v>2699</v>
      </c>
      <c r="T32" t="s">
        <v>2700</v>
      </c>
      <c r="U32" t="s">
        <v>2733</v>
      </c>
      <c r="V32" t="s">
        <v>251</v>
      </c>
    </row>
    <row r="33" spans="3:29" x14ac:dyDescent="0.25">
      <c r="C33" t="s">
        <v>253</v>
      </c>
      <c r="D33">
        <f t="shared" si="0"/>
        <v>57</v>
      </c>
      <c r="I33" s="138" t="s">
        <v>251</v>
      </c>
      <c r="J33" s="230"/>
      <c r="P33" s="104">
        <v>46068</v>
      </c>
      <c r="Q33" s="104">
        <v>46075.020833333336</v>
      </c>
      <c r="R33" t="b">
        <v>1</v>
      </c>
      <c r="S33" t="s">
        <v>2699</v>
      </c>
      <c r="T33" t="s">
        <v>2700</v>
      </c>
      <c r="U33" t="s">
        <v>2734</v>
      </c>
      <c r="V33" t="s">
        <v>254</v>
      </c>
    </row>
    <row r="34" spans="3:29" x14ac:dyDescent="0.25">
      <c r="C34" t="s">
        <v>256</v>
      </c>
      <c r="D34">
        <f t="shared" si="0"/>
        <v>8</v>
      </c>
      <c r="I34" s="138" t="s">
        <v>254</v>
      </c>
      <c r="J34" s="230"/>
      <c r="P34" s="104">
        <v>46068</v>
      </c>
      <c r="Q34" s="104">
        <v>46075.020833333336</v>
      </c>
      <c r="R34" t="b">
        <v>1</v>
      </c>
      <c r="S34" t="s">
        <v>2699</v>
      </c>
      <c r="T34" t="s">
        <v>2700</v>
      </c>
      <c r="U34" t="s">
        <v>2735</v>
      </c>
      <c r="V34" t="s">
        <v>257</v>
      </c>
    </row>
    <row r="35" spans="3:29" x14ac:dyDescent="0.25">
      <c r="C35" t="s">
        <v>259</v>
      </c>
      <c r="D35">
        <f t="shared" si="0"/>
        <v>0</v>
      </c>
      <c r="I35" s="138" t="s">
        <v>257</v>
      </c>
      <c r="J35" s="230"/>
      <c r="P35" s="104">
        <v>46068</v>
      </c>
      <c r="Q35" s="104">
        <v>46075.020833333336</v>
      </c>
      <c r="R35" t="b">
        <v>1</v>
      </c>
      <c r="S35" t="s">
        <v>2699</v>
      </c>
      <c r="T35" t="s">
        <v>2700</v>
      </c>
      <c r="U35" t="s">
        <v>2736</v>
      </c>
      <c r="V35" t="s">
        <v>260</v>
      </c>
    </row>
    <row r="36" spans="3:29" x14ac:dyDescent="0.25">
      <c r="I36" s="138" t="s">
        <v>260</v>
      </c>
      <c r="J36" s="230"/>
      <c r="P36" s="104">
        <v>46068</v>
      </c>
      <c r="Q36" s="104">
        <v>46075.020833333336</v>
      </c>
      <c r="R36" t="b">
        <v>1</v>
      </c>
      <c r="S36" t="s">
        <v>2699</v>
      </c>
      <c r="T36" t="s">
        <v>2700</v>
      </c>
      <c r="U36" t="s">
        <v>2737</v>
      </c>
      <c r="V36" t="s">
        <v>262</v>
      </c>
    </row>
    <row r="37" spans="3:29" x14ac:dyDescent="0.25">
      <c r="I37" s="138" t="s">
        <v>262</v>
      </c>
      <c r="J37" s="230"/>
      <c r="P37" s="104">
        <v>46068</v>
      </c>
      <c r="Q37" s="104">
        <v>46075.020833333336</v>
      </c>
      <c r="R37" t="b">
        <v>1</v>
      </c>
      <c r="S37" t="s">
        <v>2699</v>
      </c>
      <c r="T37" t="s">
        <v>2700</v>
      </c>
      <c r="U37" t="s">
        <v>2738</v>
      </c>
      <c r="V37" t="s">
        <v>264</v>
      </c>
      <c r="X37">
        <v>2</v>
      </c>
      <c r="Y37">
        <v>868326</v>
      </c>
      <c r="Z37">
        <v>840826</v>
      </c>
      <c r="AB37">
        <v>27500</v>
      </c>
    </row>
    <row r="38" spans="3:29" x14ac:dyDescent="0.25">
      <c r="I38" s="138" t="s">
        <v>264</v>
      </c>
      <c r="J38" s="230">
        <v>2</v>
      </c>
      <c r="P38" s="104">
        <v>46068</v>
      </c>
      <c r="Q38" s="104">
        <v>46075.020833333336</v>
      </c>
      <c r="R38" t="b">
        <v>1</v>
      </c>
      <c r="S38" t="s">
        <v>2699</v>
      </c>
      <c r="T38" t="s">
        <v>2700</v>
      </c>
      <c r="U38" t="s">
        <v>2739</v>
      </c>
      <c r="V38" t="s">
        <v>266</v>
      </c>
      <c r="X38">
        <v>8</v>
      </c>
      <c r="Y38">
        <v>697734.875</v>
      </c>
      <c r="Z38">
        <v>582613.5</v>
      </c>
      <c r="AA38">
        <v>200323.66666666599</v>
      </c>
      <c r="AB38">
        <v>40000</v>
      </c>
      <c r="AC38">
        <v>3</v>
      </c>
    </row>
    <row r="39" spans="3:29" x14ac:dyDescent="0.25">
      <c r="I39" s="138" t="s">
        <v>266</v>
      </c>
      <c r="J39" s="230">
        <v>8</v>
      </c>
      <c r="P39" s="104">
        <v>46068</v>
      </c>
      <c r="Q39" s="104">
        <v>46075.020833333336</v>
      </c>
      <c r="R39" t="b">
        <v>1</v>
      </c>
      <c r="S39" t="s">
        <v>2699</v>
      </c>
      <c r="T39" t="s">
        <v>2700</v>
      </c>
      <c r="U39" t="s">
        <v>2740</v>
      </c>
      <c r="V39" t="s">
        <v>268</v>
      </c>
      <c r="X39">
        <v>2</v>
      </c>
      <c r="Y39">
        <v>488324</v>
      </c>
      <c r="Z39">
        <v>448324</v>
      </c>
      <c r="AB39">
        <v>40000</v>
      </c>
    </row>
    <row r="40" spans="3:29" x14ac:dyDescent="0.25">
      <c r="I40" s="138" t="s">
        <v>268</v>
      </c>
      <c r="J40" s="230">
        <v>2</v>
      </c>
      <c r="P40" s="104">
        <v>46068</v>
      </c>
      <c r="Q40" s="104">
        <v>46075.020833333336</v>
      </c>
      <c r="R40" t="b">
        <v>1</v>
      </c>
      <c r="S40" t="s">
        <v>2699</v>
      </c>
      <c r="T40" t="s">
        <v>2700</v>
      </c>
      <c r="U40" t="s">
        <v>2741</v>
      </c>
      <c r="V40" t="s">
        <v>270</v>
      </c>
      <c r="X40">
        <v>2</v>
      </c>
      <c r="Y40">
        <v>237783.5</v>
      </c>
      <c r="Z40">
        <v>197783.5</v>
      </c>
      <c r="AB40">
        <v>40000</v>
      </c>
    </row>
    <row r="41" spans="3:29" x14ac:dyDescent="0.25">
      <c r="I41" s="138" t="s">
        <v>270</v>
      </c>
      <c r="J41" s="230">
        <v>2</v>
      </c>
      <c r="P41" s="104">
        <v>46068</v>
      </c>
      <c r="Q41" s="104">
        <v>46075.020833333336</v>
      </c>
      <c r="R41" t="b">
        <v>1</v>
      </c>
      <c r="S41" t="s">
        <v>2699</v>
      </c>
      <c r="T41" t="s">
        <v>2700</v>
      </c>
      <c r="U41" t="s">
        <v>2742</v>
      </c>
      <c r="V41" t="s">
        <v>272</v>
      </c>
      <c r="X41">
        <v>4</v>
      </c>
      <c r="Y41">
        <v>775808</v>
      </c>
      <c r="Z41">
        <v>743308</v>
      </c>
      <c r="AB41">
        <v>32500</v>
      </c>
    </row>
    <row r="42" spans="3:29" x14ac:dyDescent="0.25">
      <c r="I42" s="138" t="s">
        <v>272</v>
      </c>
      <c r="J42" s="230">
        <v>4</v>
      </c>
      <c r="P42" s="104">
        <v>46068</v>
      </c>
      <c r="Q42" s="104">
        <v>46075.020833333336</v>
      </c>
      <c r="R42" t="b">
        <v>1</v>
      </c>
      <c r="S42" t="s">
        <v>2699</v>
      </c>
      <c r="T42" t="s">
        <v>2700</v>
      </c>
      <c r="U42" t="s">
        <v>2743</v>
      </c>
      <c r="V42" t="s">
        <v>274</v>
      </c>
    </row>
    <row r="43" spans="3:29" x14ac:dyDescent="0.25">
      <c r="I43" s="138" t="s">
        <v>274</v>
      </c>
      <c r="J43" s="230"/>
      <c r="P43" s="104">
        <v>46068</v>
      </c>
      <c r="Q43" s="104">
        <v>46075.020833333336</v>
      </c>
      <c r="R43" t="b">
        <v>1</v>
      </c>
      <c r="S43" t="s">
        <v>2699</v>
      </c>
      <c r="T43" t="s">
        <v>2700</v>
      </c>
      <c r="U43" t="s">
        <v>2744</v>
      </c>
      <c r="V43" t="s">
        <v>276</v>
      </c>
    </row>
    <row r="44" spans="3:29" x14ac:dyDescent="0.25">
      <c r="I44" s="138" t="s">
        <v>276</v>
      </c>
      <c r="J44" s="230"/>
      <c r="P44" s="104">
        <v>46068</v>
      </c>
      <c r="Q44" s="104">
        <v>46075.020833333336</v>
      </c>
      <c r="R44" t="b">
        <v>1</v>
      </c>
      <c r="S44" t="s">
        <v>2699</v>
      </c>
      <c r="T44" t="s">
        <v>2700</v>
      </c>
      <c r="U44" t="s">
        <v>2745</v>
      </c>
      <c r="V44" t="s">
        <v>278</v>
      </c>
    </row>
    <row r="45" spans="3:29" x14ac:dyDescent="0.25">
      <c r="I45" s="138" t="s">
        <v>278</v>
      </c>
      <c r="J45" s="230"/>
      <c r="P45" s="104">
        <v>46068</v>
      </c>
      <c r="Q45" s="104">
        <v>46075.020833333336</v>
      </c>
      <c r="R45" t="b">
        <v>1</v>
      </c>
      <c r="S45" t="s">
        <v>2699</v>
      </c>
      <c r="T45" t="s">
        <v>2700</v>
      </c>
      <c r="U45" t="s">
        <v>2746</v>
      </c>
      <c r="V45" t="s">
        <v>280</v>
      </c>
    </row>
    <row r="46" spans="3:29" x14ac:dyDescent="0.25">
      <c r="I46" s="138" t="s">
        <v>280</v>
      </c>
      <c r="J46" s="230"/>
      <c r="P46" s="104">
        <v>46068</v>
      </c>
      <c r="Q46" s="104">
        <v>46075.020833333336</v>
      </c>
      <c r="R46" t="b">
        <v>1</v>
      </c>
      <c r="S46" t="s">
        <v>2699</v>
      </c>
      <c r="T46" t="s">
        <v>2700</v>
      </c>
      <c r="U46" t="s">
        <v>2747</v>
      </c>
      <c r="V46" t="s">
        <v>282</v>
      </c>
    </row>
    <row r="47" spans="3:29" x14ac:dyDescent="0.25">
      <c r="I47" s="138" t="s">
        <v>282</v>
      </c>
      <c r="J47" s="230"/>
      <c r="P47" s="104">
        <v>46068</v>
      </c>
      <c r="Q47" s="104">
        <v>46075.020833333336</v>
      </c>
      <c r="R47" t="b">
        <v>1</v>
      </c>
      <c r="S47" t="s">
        <v>2699</v>
      </c>
      <c r="T47" t="s">
        <v>2700</v>
      </c>
      <c r="U47" t="s">
        <v>2748</v>
      </c>
      <c r="V47" t="s">
        <v>284</v>
      </c>
    </row>
    <row r="48" spans="3:29" x14ac:dyDescent="0.25">
      <c r="I48" s="138" t="s">
        <v>284</v>
      </c>
      <c r="J48" s="230"/>
      <c r="P48" s="104">
        <v>46068</v>
      </c>
      <c r="Q48" s="104">
        <v>46075.020833333336</v>
      </c>
      <c r="R48" t="b">
        <v>1</v>
      </c>
      <c r="S48" t="s">
        <v>2699</v>
      </c>
      <c r="T48" t="s">
        <v>2700</v>
      </c>
      <c r="U48" t="s">
        <v>2749</v>
      </c>
      <c r="V48" t="s">
        <v>286</v>
      </c>
    </row>
    <row r="49" spans="9:29" x14ac:dyDescent="0.25">
      <c r="I49" s="138" t="s">
        <v>286</v>
      </c>
      <c r="J49" s="230"/>
      <c r="P49" s="104">
        <v>46068</v>
      </c>
      <c r="Q49" s="104">
        <v>46075.020833333336</v>
      </c>
      <c r="R49" t="b">
        <v>1</v>
      </c>
      <c r="S49" t="s">
        <v>2699</v>
      </c>
      <c r="T49" t="s">
        <v>2700</v>
      </c>
      <c r="U49" t="s">
        <v>2750</v>
      </c>
      <c r="V49" t="s">
        <v>288</v>
      </c>
    </row>
    <row r="50" spans="9:29" x14ac:dyDescent="0.25">
      <c r="I50" s="138" t="s">
        <v>288</v>
      </c>
      <c r="J50" s="230"/>
      <c r="P50" s="104">
        <v>46068</v>
      </c>
      <c r="Q50" s="104">
        <v>46075.020833333336</v>
      </c>
      <c r="R50" t="b">
        <v>1</v>
      </c>
      <c r="S50" t="s">
        <v>2699</v>
      </c>
      <c r="T50" t="s">
        <v>2700</v>
      </c>
      <c r="U50" t="s">
        <v>2751</v>
      </c>
      <c r="V50" t="s">
        <v>290</v>
      </c>
    </row>
    <row r="51" spans="9:29" x14ac:dyDescent="0.25">
      <c r="I51" s="138" t="s">
        <v>290</v>
      </c>
      <c r="J51" s="230"/>
      <c r="P51" s="104">
        <v>46068</v>
      </c>
      <c r="Q51" s="104">
        <v>46075.020833333336</v>
      </c>
      <c r="R51" t="b">
        <v>1</v>
      </c>
      <c r="S51" t="s">
        <v>2699</v>
      </c>
      <c r="T51" t="s">
        <v>2700</v>
      </c>
      <c r="U51" t="s">
        <v>2752</v>
      </c>
      <c r="V51" t="s">
        <v>292</v>
      </c>
    </row>
    <row r="52" spans="9:29" x14ac:dyDescent="0.25">
      <c r="I52" s="138" t="s">
        <v>292</v>
      </c>
      <c r="J52" s="230"/>
      <c r="P52" s="104">
        <v>46068</v>
      </c>
      <c r="Q52" s="104">
        <v>46075.020833333336</v>
      </c>
      <c r="R52" t="b">
        <v>1</v>
      </c>
      <c r="S52" t="s">
        <v>2699</v>
      </c>
      <c r="T52" t="s">
        <v>2700</v>
      </c>
      <c r="U52" t="s">
        <v>2753</v>
      </c>
      <c r="V52" t="s">
        <v>294</v>
      </c>
    </row>
    <row r="53" spans="9:29" x14ac:dyDescent="0.25">
      <c r="I53" s="138" t="s">
        <v>294</v>
      </c>
      <c r="J53" s="230"/>
      <c r="P53" s="104">
        <v>46068</v>
      </c>
      <c r="Q53" s="104">
        <v>46075.020833333336</v>
      </c>
      <c r="R53" t="b">
        <v>1</v>
      </c>
      <c r="S53" t="s">
        <v>2699</v>
      </c>
      <c r="T53" t="s">
        <v>2700</v>
      </c>
      <c r="U53" t="s">
        <v>2754</v>
      </c>
      <c r="V53" t="s">
        <v>296</v>
      </c>
    </row>
    <row r="54" spans="9:29" x14ac:dyDescent="0.25">
      <c r="I54" s="138" t="s">
        <v>296</v>
      </c>
      <c r="J54" s="230"/>
      <c r="P54" s="104">
        <v>46068</v>
      </c>
      <c r="Q54" s="104">
        <v>46075.020833333336</v>
      </c>
      <c r="R54" t="b">
        <v>1</v>
      </c>
      <c r="S54" t="s">
        <v>2699</v>
      </c>
      <c r="T54" t="s">
        <v>2700</v>
      </c>
      <c r="U54" t="s">
        <v>2755</v>
      </c>
      <c r="V54" t="s">
        <v>298</v>
      </c>
    </row>
    <row r="55" spans="9:29" x14ac:dyDescent="0.25">
      <c r="I55" s="138" t="s">
        <v>298</v>
      </c>
      <c r="J55" s="230"/>
      <c r="P55" s="104">
        <v>46068</v>
      </c>
      <c r="Q55" s="104">
        <v>46075.020833333336</v>
      </c>
      <c r="R55" t="b">
        <v>1</v>
      </c>
      <c r="S55" t="s">
        <v>2699</v>
      </c>
      <c r="T55" t="s">
        <v>2700</v>
      </c>
      <c r="U55" t="s">
        <v>2756</v>
      </c>
      <c r="V55" t="s">
        <v>300</v>
      </c>
    </row>
    <row r="56" spans="9:29" x14ac:dyDescent="0.25">
      <c r="I56" s="138" t="s">
        <v>300</v>
      </c>
      <c r="J56" s="230"/>
      <c r="P56" s="104">
        <v>46068</v>
      </c>
      <c r="Q56" s="104">
        <v>46075.020833333336</v>
      </c>
      <c r="R56" t="b">
        <v>1</v>
      </c>
      <c r="S56" t="s">
        <v>2699</v>
      </c>
      <c r="T56" t="s">
        <v>2700</v>
      </c>
      <c r="U56" t="s">
        <v>2757</v>
      </c>
      <c r="V56" t="s">
        <v>302</v>
      </c>
    </row>
    <row r="57" spans="9:29" x14ac:dyDescent="0.25">
      <c r="I57" s="138" t="s">
        <v>302</v>
      </c>
      <c r="J57" s="230"/>
      <c r="P57" s="104">
        <v>46068</v>
      </c>
      <c r="Q57" s="104">
        <v>46075.020833333336</v>
      </c>
      <c r="R57" t="b">
        <v>1</v>
      </c>
      <c r="S57" t="s">
        <v>2699</v>
      </c>
      <c r="T57" t="s">
        <v>2700</v>
      </c>
      <c r="U57" t="s">
        <v>2758</v>
      </c>
      <c r="V57" t="s">
        <v>304</v>
      </c>
    </row>
    <row r="58" spans="9:29" x14ac:dyDescent="0.25">
      <c r="I58" s="138" t="s">
        <v>304</v>
      </c>
      <c r="J58" s="230"/>
      <c r="P58" s="104">
        <v>46068</v>
      </c>
      <c r="Q58" s="104">
        <v>46075.020833333336</v>
      </c>
      <c r="R58" t="b">
        <v>1</v>
      </c>
      <c r="S58" t="s">
        <v>2699</v>
      </c>
      <c r="T58" t="s">
        <v>2700</v>
      </c>
      <c r="U58" t="s">
        <v>2759</v>
      </c>
      <c r="V58" t="s">
        <v>306</v>
      </c>
    </row>
    <row r="59" spans="9:29" x14ac:dyDescent="0.25">
      <c r="I59" s="138" t="s">
        <v>306</v>
      </c>
      <c r="J59" s="230"/>
      <c r="P59" s="104">
        <v>46068</v>
      </c>
      <c r="Q59" s="104">
        <v>46075.020833333336</v>
      </c>
      <c r="R59" t="b">
        <v>1</v>
      </c>
      <c r="S59" t="s">
        <v>2699</v>
      </c>
      <c r="T59" t="s">
        <v>2700</v>
      </c>
      <c r="U59" t="s">
        <v>2760</v>
      </c>
      <c r="V59" t="s">
        <v>308</v>
      </c>
      <c r="X59">
        <v>1</v>
      </c>
      <c r="Y59">
        <v>248902</v>
      </c>
      <c r="Z59">
        <v>218902</v>
      </c>
      <c r="AB59">
        <v>30000</v>
      </c>
    </row>
    <row r="60" spans="9:29" x14ac:dyDescent="0.25">
      <c r="I60" s="138" t="s">
        <v>308</v>
      </c>
      <c r="J60" s="230">
        <v>1</v>
      </c>
      <c r="P60" s="104">
        <v>46068</v>
      </c>
      <c r="Q60" s="104">
        <v>46075.020833333336</v>
      </c>
      <c r="R60" t="b">
        <v>1</v>
      </c>
      <c r="S60" t="s">
        <v>2699</v>
      </c>
      <c r="T60" t="s">
        <v>2700</v>
      </c>
      <c r="U60" t="s">
        <v>2761</v>
      </c>
      <c r="V60" t="s">
        <v>310</v>
      </c>
    </row>
    <row r="61" spans="9:29" x14ac:dyDescent="0.25">
      <c r="I61" s="138" t="s">
        <v>310</v>
      </c>
      <c r="J61" s="230"/>
      <c r="P61" s="104">
        <v>46068</v>
      </c>
      <c r="Q61" s="104">
        <v>46075.020833333336</v>
      </c>
      <c r="R61" t="b">
        <v>1</v>
      </c>
      <c r="S61" t="s">
        <v>2699</v>
      </c>
      <c r="T61" t="s">
        <v>2700</v>
      </c>
      <c r="U61" t="s">
        <v>2762</v>
      </c>
      <c r="V61" t="s">
        <v>312</v>
      </c>
      <c r="X61">
        <v>1</v>
      </c>
      <c r="Y61">
        <v>707579</v>
      </c>
      <c r="Z61">
        <v>667579</v>
      </c>
      <c r="AB61">
        <v>40000</v>
      </c>
    </row>
    <row r="62" spans="9:29" x14ac:dyDescent="0.25">
      <c r="I62" s="138" t="s">
        <v>312</v>
      </c>
      <c r="J62" s="230">
        <v>1</v>
      </c>
      <c r="P62" s="104">
        <v>46068</v>
      </c>
      <c r="Q62" s="104">
        <v>46075.020833333336</v>
      </c>
      <c r="R62" t="b">
        <v>1</v>
      </c>
      <c r="S62" t="s">
        <v>2699</v>
      </c>
      <c r="T62" t="s">
        <v>2700</v>
      </c>
      <c r="U62" t="s">
        <v>2763</v>
      </c>
      <c r="V62" t="s">
        <v>314</v>
      </c>
      <c r="X62">
        <v>4</v>
      </c>
      <c r="Y62">
        <v>965508</v>
      </c>
      <c r="Z62">
        <v>908511.5</v>
      </c>
      <c r="AA62">
        <v>67986</v>
      </c>
      <c r="AB62">
        <v>40000</v>
      </c>
      <c r="AC62">
        <v>1</v>
      </c>
    </row>
    <row r="63" spans="9:29" x14ac:dyDescent="0.25">
      <c r="I63" s="138" t="s">
        <v>314</v>
      </c>
      <c r="J63" s="230">
        <v>4</v>
      </c>
      <c r="P63" s="104">
        <v>46068</v>
      </c>
      <c r="Q63" s="104">
        <v>46075.020833333336</v>
      </c>
      <c r="R63" t="b">
        <v>1</v>
      </c>
      <c r="S63" t="s">
        <v>2699</v>
      </c>
      <c r="T63" t="s">
        <v>2700</v>
      </c>
      <c r="U63" t="s">
        <v>2764</v>
      </c>
      <c r="V63" t="s">
        <v>316</v>
      </c>
    </row>
    <row r="64" spans="9:29" x14ac:dyDescent="0.25">
      <c r="I64" s="138" t="s">
        <v>316</v>
      </c>
      <c r="J64" s="230"/>
      <c r="P64" s="104">
        <v>46068</v>
      </c>
      <c r="Q64" s="104">
        <v>46075.020833333336</v>
      </c>
      <c r="R64" t="b">
        <v>1</v>
      </c>
      <c r="S64" t="s">
        <v>2699</v>
      </c>
      <c r="T64" t="s">
        <v>2700</v>
      </c>
      <c r="U64" t="s">
        <v>2765</v>
      </c>
      <c r="V64" t="s">
        <v>318</v>
      </c>
      <c r="X64">
        <v>1</v>
      </c>
      <c r="Y64">
        <v>771442</v>
      </c>
      <c r="Z64">
        <v>718544</v>
      </c>
      <c r="AB64">
        <v>25000</v>
      </c>
    </row>
    <row r="65" spans="9:29" x14ac:dyDescent="0.25">
      <c r="I65" s="138" t="s">
        <v>318</v>
      </c>
      <c r="J65" s="230">
        <v>1</v>
      </c>
      <c r="P65" s="104">
        <v>46068</v>
      </c>
      <c r="Q65" s="104">
        <v>46075.020833333336</v>
      </c>
      <c r="R65" t="b">
        <v>1</v>
      </c>
      <c r="S65" t="s">
        <v>2699</v>
      </c>
      <c r="T65" t="s">
        <v>2700</v>
      </c>
      <c r="U65" t="s">
        <v>2766</v>
      </c>
      <c r="V65" t="s">
        <v>320</v>
      </c>
      <c r="X65">
        <v>13</v>
      </c>
      <c r="Y65">
        <v>341057.76923076902</v>
      </c>
      <c r="Z65">
        <v>300252</v>
      </c>
      <c r="AA65">
        <v>10475</v>
      </c>
      <c r="AB65">
        <v>40000</v>
      </c>
      <c r="AC65">
        <v>1</v>
      </c>
    </row>
    <row r="66" spans="9:29" x14ac:dyDescent="0.25">
      <c r="I66" s="138" t="s">
        <v>320</v>
      </c>
      <c r="J66" s="230">
        <v>13</v>
      </c>
      <c r="P66" s="104">
        <v>46068</v>
      </c>
      <c r="Q66" s="104">
        <v>46075.020833333336</v>
      </c>
      <c r="R66" t="b">
        <v>1</v>
      </c>
      <c r="S66" t="s">
        <v>2699</v>
      </c>
      <c r="T66" t="s">
        <v>2700</v>
      </c>
      <c r="U66" t="s">
        <v>2767</v>
      </c>
      <c r="V66" t="s">
        <v>74</v>
      </c>
    </row>
    <row r="67" spans="9:29" x14ac:dyDescent="0.25">
      <c r="I67" s="138" t="s">
        <v>74</v>
      </c>
      <c r="J67" s="230"/>
      <c r="P67" s="104">
        <v>46068</v>
      </c>
      <c r="Q67" s="104">
        <v>46075.020833333336</v>
      </c>
      <c r="R67" t="b">
        <v>1</v>
      </c>
      <c r="S67" t="s">
        <v>2699</v>
      </c>
      <c r="T67" t="s">
        <v>2700</v>
      </c>
      <c r="U67" t="s">
        <v>2768</v>
      </c>
      <c r="V67" t="s">
        <v>323</v>
      </c>
    </row>
    <row r="68" spans="9:29" x14ac:dyDescent="0.25">
      <c r="I68" s="138" t="s">
        <v>323</v>
      </c>
      <c r="J68" s="230"/>
      <c r="P68" s="104">
        <v>46068</v>
      </c>
      <c r="Q68" s="104">
        <v>46075.020833333336</v>
      </c>
      <c r="R68" t="b">
        <v>1</v>
      </c>
      <c r="S68" t="s">
        <v>2699</v>
      </c>
      <c r="T68" t="s">
        <v>2700</v>
      </c>
      <c r="U68" t="s">
        <v>2769</v>
      </c>
      <c r="V68" t="s">
        <v>325</v>
      </c>
    </row>
    <row r="69" spans="9:29" x14ac:dyDescent="0.25">
      <c r="I69" s="138" t="s">
        <v>325</v>
      </c>
      <c r="J69" s="230"/>
      <c r="P69" s="104">
        <v>46068</v>
      </c>
      <c r="Q69" s="104">
        <v>46075.020833333336</v>
      </c>
      <c r="R69" t="b">
        <v>1</v>
      </c>
      <c r="S69" t="s">
        <v>2699</v>
      </c>
      <c r="T69" t="s">
        <v>2700</v>
      </c>
      <c r="U69" t="s">
        <v>2770</v>
      </c>
      <c r="V69" t="s">
        <v>327</v>
      </c>
    </row>
    <row r="70" spans="9:29" x14ac:dyDescent="0.25">
      <c r="I70" s="138" t="s">
        <v>327</v>
      </c>
      <c r="J70" s="230"/>
      <c r="P70" s="104">
        <v>46068</v>
      </c>
      <c r="Q70" s="104">
        <v>46075.020833333336</v>
      </c>
      <c r="R70" t="b">
        <v>1</v>
      </c>
      <c r="S70" t="s">
        <v>2699</v>
      </c>
      <c r="T70" t="s">
        <v>2700</v>
      </c>
      <c r="U70" t="s">
        <v>2771</v>
      </c>
      <c r="V70" t="s">
        <v>329</v>
      </c>
      <c r="X70">
        <v>4</v>
      </c>
      <c r="Y70">
        <v>701230</v>
      </c>
      <c r="Z70">
        <v>581230</v>
      </c>
      <c r="AB70">
        <v>120000</v>
      </c>
    </row>
    <row r="71" spans="9:29" x14ac:dyDescent="0.25">
      <c r="I71" s="138" t="s">
        <v>329</v>
      </c>
      <c r="J71" s="230">
        <v>4</v>
      </c>
      <c r="P71" s="104">
        <v>46068</v>
      </c>
      <c r="Q71" s="104">
        <v>46075.020833333336</v>
      </c>
      <c r="R71" t="b">
        <v>1</v>
      </c>
      <c r="S71" t="s">
        <v>2699</v>
      </c>
      <c r="T71" t="s">
        <v>2700</v>
      </c>
      <c r="U71" t="s">
        <v>2772</v>
      </c>
      <c r="V71" t="s">
        <v>331</v>
      </c>
    </row>
    <row r="72" spans="9:29" x14ac:dyDescent="0.25">
      <c r="I72" s="138" t="s">
        <v>331</v>
      </c>
      <c r="J72" s="230"/>
      <c r="P72" s="104">
        <v>46068</v>
      </c>
      <c r="Q72" s="104">
        <v>46075.020833333336</v>
      </c>
      <c r="R72" t="b">
        <v>1</v>
      </c>
      <c r="S72" t="s">
        <v>2699</v>
      </c>
      <c r="T72" t="s">
        <v>2700</v>
      </c>
      <c r="U72" t="s">
        <v>2773</v>
      </c>
      <c r="V72" t="s">
        <v>333</v>
      </c>
      <c r="X72">
        <v>2</v>
      </c>
      <c r="Y72">
        <v>768435.5</v>
      </c>
      <c r="Z72">
        <v>728435.5</v>
      </c>
      <c r="AB72">
        <v>40000</v>
      </c>
    </row>
    <row r="73" spans="9:29" x14ac:dyDescent="0.25">
      <c r="I73" s="138" t="s">
        <v>333</v>
      </c>
      <c r="J73" s="230">
        <v>2</v>
      </c>
      <c r="P73" s="104">
        <v>46068</v>
      </c>
      <c r="Q73" s="104">
        <v>46075.020833333336</v>
      </c>
      <c r="R73" t="b">
        <v>1</v>
      </c>
      <c r="S73" t="s">
        <v>2699</v>
      </c>
      <c r="T73" t="s">
        <v>2700</v>
      </c>
      <c r="U73" t="s">
        <v>2774</v>
      </c>
      <c r="V73" t="s">
        <v>335</v>
      </c>
    </row>
    <row r="74" spans="9:29" x14ac:dyDescent="0.25">
      <c r="I74" s="138" t="s">
        <v>335</v>
      </c>
      <c r="J74" s="230"/>
      <c r="P74" s="104">
        <v>46068</v>
      </c>
      <c r="Q74" s="104">
        <v>46075.020833333336</v>
      </c>
      <c r="R74" t="b">
        <v>1</v>
      </c>
      <c r="S74" t="s">
        <v>2699</v>
      </c>
      <c r="T74" t="s">
        <v>2700</v>
      </c>
      <c r="U74" t="s">
        <v>2775</v>
      </c>
      <c r="V74" t="s">
        <v>337</v>
      </c>
    </row>
    <row r="75" spans="9:29" x14ac:dyDescent="0.25">
      <c r="I75" s="138" t="s">
        <v>337</v>
      </c>
      <c r="J75" s="230"/>
      <c r="P75" s="104">
        <v>46068</v>
      </c>
      <c r="Q75" s="104">
        <v>46075.020833333336</v>
      </c>
      <c r="R75" t="b">
        <v>1</v>
      </c>
      <c r="S75" t="s">
        <v>2699</v>
      </c>
      <c r="T75" t="s">
        <v>2700</v>
      </c>
      <c r="U75" t="s">
        <v>2776</v>
      </c>
      <c r="V75" t="s">
        <v>339</v>
      </c>
    </row>
    <row r="76" spans="9:29" x14ac:dyDescent="0.25">
      <c r="I76" s="138" t="s">
        <v>339</v>
      </c>
      <c r="J76" s="230"/>
      <c r="P76" s="104">
        <v>46068</v>
      </c>
      <c r="Q76" s="104">
        <v>46075.020833333336</v>
      </c>
      <c r="R76" t="b">
        <v>1</v>
      </c>
      <c r="S76" t="s">
        <v>2699</v>
      </c>
      <c r="T76" t="s">
        <v>2700</v>
      </c>
      <c r="U76" t="s">
        <v>2777</v>
      </c>
      <c r="V76" t="s">
        <v>341</v>
      </c>
    </row>
    <row r="77" spans="9:29" x14ac:dyDescent="0.25">
      <c r="I77" s="138" t="s">
        <v>341</v>
      </c>
      <c r="J77" s="230"/>
      <c r="P77" s="104">
        <v>46068</v>
      </c>
      <c r="Q77" s="104">
        <v>46075.020833333336</v>
      </c>
      <c r="R77" t="b">
        <v>1</v>
      </c>
      <c r="S77" t="s">
        <v>2699</v>
      </c>
      <c r="T77" t="s">
        <v>2700</v>
      </c>
      <c r="U77" t="s">
        <v>2778</v>
      </c>
      <c r="V77" t="s">
        <v>343</v>
      </c>
    </row>
    <row r="78" spans="9:29" x14ac:dyDescent="0.25">
      <c r="I78" s="138" t="s">
        <v>343</v>
      </c>
      <c r="J78" s="230"/>
      <c r="P78" s="104">
        <v>46068</v>
      </c>
      <c r="Q78" s="104">
        <v>46075.020833333336</v>
      </c>
      <c r="R78" t="b">
        <v>1</v>
      </c>
      <c r="S78" t="s">
        <v>2699</v>
      </c>
      <c r="T78" t="s">
        <v>2700</v>
      </c>
      <c r="U78" t="s">
        <v>2779</v>
      </c>
      <c r="V78" t="s">
        <v>345</v>
      </c>
    </row>
    <row r="79" spans="9:29" x14ac:dyDescent="0.25">
      <c r="I79" s="138" t="s">
        <v>345</v>
      </c>
      <c r="J79" s="230"/>
      <c r="P79" s="104">
        <v>46068</v>
      </c>
      <c r="Q79" s="104">
        <v>46075.020833333336</v>
      </c>
      <c r="R79" t="b">
        <v>1</v>
      </c>
      <c r="S79" t="s">
        <v>2699</v>
      </c>
      <c r="T79" t="s">
        <v>2700</v>
      </c>
      <c r="U79" t="s">
        <v>2780</v>
      </c>
      <c r="V79" t="s">
        <v>347</v>
      </c>
    </row>
    <row r="80" spans="9:29" x14ac:dyDescent="0.25">
      <c r="I80" s="138" t="s">
        <v>347</v>
      </c>
      <c r="J80" s="230"/>
      <c r="P80" s="104">
        <v>46068</v>
      </c>
      <c r="Q80" s="104">
        <v>46075.020833333336</v>
      </c>
      <c r="R80" t="b">
        <v>1</v>
      </c>
      <c r="S80" t="s">
        <v>2699</v>
      </c>
      <c r="T80" t="s">
        <v>2700</v>
      </c>
      <c r="U80" t="s">
        <v>2781</v>
      </c>
      <c r="V80" t="s">
        <v>349</v>
      </c>
    </row>
    <row r="81" spans="9:29" x14ac:dyDescent="0.25">
      <c r="I81" s="138" t="s">
        <v>349</v>
      </c>
      <c r="J81" s="230"/>
      <c r="P81" s="104">
        <v>46068</v>
      </c>
      <c r="Q81" s="104">
        <v>46075.020833333336</v>
      </c>
      <c r="R81" t="b">
        <v>1</v>
      </c>
      <c r="S81" t="s">
        <v>2699</v>
      </c>
      <c r="T81" t="s">
        <v>2700</v>
      </c>
      <c r="U81" t="s">
        <v>2782</v>
      </c>
      <c r="V81" t="s">
        <v>351</v>
      </c>
    </row>
    <row r="82" spans="9:29" x14ac:dyDescent="0.25">
      <c r="I82" s="138" t="s">
        <v>351</v>
      </c>
      <c r="J82" s="230"/>
      <c r="P82" s="104">
        <v>46068</v>
      </c>
      <c r="Q82" s="104">
        <v>46075.020833333336</v>
      </c>
      <c r="R82" t="b">
        <v>1</v>
      </c>
      <c r="S82" t="s">
        <v>2699</v>
      </c>
      <c r="T82" t="s">
        <v>2700</v>
      </c>
      <c r="U82" t="s">
        <v>2783</v>
      </c>
      <c r="V82" t="s">
        <v>353</v>
      </c>
    </row>
    <row r="83" spans="9:29" x14ac:dyDescent="0.25">
      <c r="I83" s="138" t="s">
        <v>353</v>
      </c>
      <c r="J83" s="230"/>
      <c r="P83" s="104">
        <v>46068</v>
      </c>
      <c r="Q83" s="104">
        <v>46075.020833333336</v>
      </c>
      <c r="R83" t="b">
        <v>1</v>
      </c>
      <c r="S83" t="s">
        <v>2699</v>
      </c>
      <c r="T83" t="s">
        <v>2700</v>
      </c>
      <c r="U83" t="s">
        <v>2784</v>
      </c>
      <c r="V83" t="s">
        <v>355</v>
      </c>
    </row>
    <row r="84" spans="9:29" x14ac:dyDescent="0.25">
      <c r="I84" s="138" t="s">
        <v>355</v>
      </c>
      <c r="J84" s="230"/>
      <c r="P84" s="104">
        <v>46068</v>
      </c>
      <c r="Q84" s="104">
        <v>46075.020833333336</v>
      </c>
      <c r="R84" t="b">
        <v>1</v>
      </c>
      <c r="S84" t="s">
        <v>2699</v>
      </c>
      <c r="T84" t="s">
        <v>2700</v>
      </c>
      <c r="U84" t="s">
        <v>2785</v>
      </c>
      <c r="V84" t="s">
        <v>357</v>
      </c>
    </row>
    <row r="85" spans="9:29" x14ac:dyDescent="0.25">
      <c r="I85" s="138" t="s">
        <v>357</v>
      </c>
      <c r="J85" s="230"/>
      <c r="P85" s="104">
        <v>46068</v>
      </c>
      <c r="Q85" s="104">
        <v>46075.020833333336</v>
      </c>
      <c r="R85" t="b">
        <v>1</v>
      </c>
      <c r="S85" t="s">
        <v>2699</v>
      </c>
      <c r="T85" t="s">
        <v>2700</v>
      </c>
      <c r="U85" t="s">
        <v>2786</v>
      </c>
      <c r="V85" t="s">
        <v>359</v>
      </c>
    </row>
    <row r="86" spans="9:29" x14ac:dyDescent="0.25">
      <c r="I86" s="138" t="s">
        <v>359</v>
      </c>
      <c r="J86" s="230"/>
      <c r="P86" s="104">
        <v>46068</v>
      </c>
      <c r="Q86" s="104">
        <v>46075.020833333336</v>
      </c>
      <c r="R86" t="b">
        <v>1</v>
      </c>
      <c r="S86" t="s">
        <v>2699</v>
      </c>
      <c r="T86" t="s">
        <v>2700</v>
      </c>
      <c r="U86" t="s">
        <v>2787</v>
      </c>
      <c r="V86" t="s">
        <v>361</v>
      </c>
    </row>
    <row r="87" spans="9:29" x14ac:dyDescent="0.25">
      <c r="I87" s="138" t="s">
        <v>361</v>
      </c>
      <c r="J87" s="230"/>
      <c r="P87" s="104">
        <v>46068</v>
      </c>
      <c r="Q87" s="104">
        <v>46075.020833333336</v>
      </c>
      <c r="R87" t="b">
        <v>1</v>
      </c>
      <c r="S87" t="s">
        <v>2699</v>
      </c>
      <c r="T87" t="s">
        <v>2700</v>
      </c>
      <c r="U87" t="s">
        <v>2788</v>
      </c>
      <c r="V87" t="s">
        <v>363</v>
      </c>
    </row>
    <row r="88" spans="9:29" x14ac:dyDescent="0.25">
      <c r="I88" s="138" t="s">
        <v>363</v>
      </c>
      <c r="J88" s="230"/>
      <c r="P88" s="104">
        <v>46068</v>
      </c>
      <c r="Q88" s="104">
        <v>46075.020833333336</v>
      </c>
      <c r="R88" t="b">
        <v>1</v>
      </c>
      <c r="S88" t="s">
        <v>2699</v>
      </c>
      <c r="T88" t="s">
        <v>2700</v>
      </c>
      <c r="U88" t="s">
        <v>2789</v>
      </c>
      <c r="V88" t="s">
        <v>365</v>
      </c>
    </row>
    <row r="89" spans="9:29" x14ac:dyDescent="0.25">
      <c r="I89" s="138" t="s">
        <v>365</v>
      </c>
      <c r="J89" s="230"/>
      <c r="P89" s="104">
        <v>46068</v>
      </c>
      <c r="Q89" s="104">
        <v>46075.020833333336</v>
      </c>
      <c r="R89" t="b">
        <v>1</v>
      </c>
      <c r="S89" t="s">
        <v>2699</v>
      </c>
      <c r="T89" t="s">
        <v>2700</v>
      </c>
      <c r="U89" t="s">
        <v>2790</v>
      </c>
      <c r="V89" t="s">
        <v>367</v>
      </c>
      <c r="X89">
        <v>2</v>
      </c>
      <c r="Y89">
        <v>1376249.5</v>
      </c>
      <c r="Z89">
        <v>1336249.5</v>
      </c>
      <c r="AB89">
        <v>40000</v>
      </c>
    </row>
    <row r="90" spans="9:29" x14ac:dyDescent="0.25">
      <c r="I90" s="138" t="s">
        <v>367</v>
      </c>
      <c r="J90" s="230">
        <v>2</v>
      </c>
      <c r="P90" s="104">
        <v>46068</v>
      </c>
      <c r="Q90" s="104">
        <v>46075.020833333336</v>
      </c>
      <c r="R90" t="b">
        <v>1</v>
      </c>
      <c r="S90" t="s">
        <v>2699</v>
      </c>
      <c r="T90" t="s">
        <v>2700</v>
      </c>
      <c r="U90" t="s">
        <v>2791</v>
      </c>
      <c r="V90" t="s">
        <v>369</v>
      </c>
    </row>
    <row r="91" spans="9:29" x14ac:dyDescent="0.25">
      <c r="I91" s="138" t="s">
        <v>369</v>
      </c>
      <c r="J91" s="230"/>
      <c r="P91" s="104">
        <v>46068</v>
      </c>
      <c r="Q91" s="104">
        <v>46075.020833333336</v>
      </c>
      <c r="R91" t="b">
        <v>1</v>
      </c>
      <c r="S91" t="s">
        <v>2699</v>
      </c>
      <c r="T91" t="s">
        <v>2700</v>
      </c>
      <c r="U91" t="s">
        <v>2792</v>
      </c>
      <c r="V91" t="s">
        <v>371</v>
      </c>
    </row>
    <row r="92" spans="9:29" x14ac:dyDescent="0.25">
      <c r="I92" s="138" t="s">
        <v>371</v>
      </c>
      <c r="J92" s="230"/>
      <c r="P92" s="104">
        <v>46068</v>
      </c>
      <c r="Q92" s="104">
        <v>46075.020833333336</v>
      </c>
      <c r="R92" t="b">
        <v>1</v>
      </c>
      <c r="S92" t="s">
        <v>2699</v>
      </c>
      <c r="T92" t="s">
        <v>2700</v>
      </c>
      <c r="U92" t="s">
        <v>2793</v>
      </c>
      <c r="V92" t="s">
        <v>373</v>
      </c>
    </row>
    <row r="93" spans="9:29" x14ac:dyDescent="0.25">
      <c r="I93" s="138" t="s">
        <v>373</v>
      </c>
      <c r="J93" s="230"/>
      <c r="P93" s="104">
        <v>46068</v>
      </c>
      <c r="Q93" s="104">
        <v>46075.020833333336</v>
      </c>
      <c r="R93" t="b">
        <v>1</v>
      </c>
      <c r="S93" t="s">
        <v>2699</v>
      </c>
      <c r="T93" t="s">
        <v>2700</v>
      </c>
      <c r="U93" t="s">
        <v>2794</v>
      </c>
      <c r="V93" t="s">
        <v>76</v>
      </c>
      <c r="X93">
        <v>7</v>
      </c>
      <c r="Y93">
        <v>135575.428571428</v>
      </c>
      <c r="Z93">
        <v>81496.285714285696</v>
      </c>
      <c r="AA93">
        <v>67851.333333333299</v>
      </c>
      <c r="AB93">
        <v>25000</v>
      </c>
      <c r="AC93">
        <v>3</v>
      </c>
    </row>
    <row r="94" spans="9:29" x14ac:dyDescent="0.25">
      <c r="I94" s="138" t="s">
        <v>76</v>
      </c>
      <c r="J94" s="230">
        <v>7</v>
      </c>
      <c r="P94" s="104">
        <v>46068</v>
      </c>
      <c r="Q94" s="104">
        <v>46075.020833333336</v>
      </c>
      <c r="R94" t="b">
        <v>1</v>
      </c>
      <c r="S94" t="s">
        <v>2699</v>
      </c>
      <c r="T94" t="s">
        <v>2700</v>
      </c>
      <c r="U94" t="s">
        <v>2795</v>
      </c>
      <c r="V94" t="s">
        <v>376</v>
      </c>
    </row>
    <row r="95" spans="9:29" x14ac:dyDescent="0.25">
      <c r="I95" s="138" t="s">
        <v>376</v>
      </c>
      <c r="J95" s="230"/>
      <c r="P95" s="104">
        <v>46068</v>
      </c>
      <c r="Q95" s="104">
        <v>46075.020833333336</v>
      </c>
      <c r="R95" t="b">
        <v>1</v>
      </c>
      <c r="S95" t="s">
        <v>2699</v>
      </c>
      <c r="T95" t="s">
        <v>2700</v>
      </c>
      <c r="U95" t="s">
        <v>2796</v>
      </c>
      <c r="V95" t="s">
        <v>378</v>
      </c>
    </row>
    <row r="96" spans="9:29" x14ac:dyDescent="0.25">
      <c r="I96" s="138" t="s">
        <v>378</v>
      </c>
      <c r="J96" s="230"/>
      <c r="P96" s="104">
        <v>46068</v>
      </c>
      <c r="Q96" s="104">
        <v>46075.020833333336</v>
      </c>
      <c r="R96" t="b">
        <v>1</v>
      </c>
      <c r="S96" t="s">
        <v>2699</v>
      </c>
      <c r="T96" t="s">
        <v>2700</v>
      </c>
      <c r="U96" t="s">
        <v>2797</v>
      </c>
      <c r="V96" t="s">
        <v>380</v>
      </c>
    </row>
    <row r="97" spans="9:30" x14ac:dyDescent="0.25">
      <c r="I97" s="138" t="s">
        <v>380</v>
      </c>
      <c r="J97" s="230"/>
      <c r="P97" s="104">
        <v>46068</v>
      </c>
      <c r="Q97" s="104">
        <v>46075.020833333336</v>
      </c>
      <c r="R97" t="b">
        <v>1</v>
      </c>
      <c r="S97" t="s">
        <v>2699</v>
      </c>
      <c r="T97" t="s">
        <v>2700</v>
      </c>
      <c r="U97" t="s">
        <v>2798</v>
      </c>
      <c r="V97" t="s">
        <v>382</v>
      </c>
    </row>
    <row r="98" spans="9:30" x14ac:dyDescent="0.25">
      <c r="I98" s="138" t="s">
        <v>382</v>
      </c>
      <c r="J98" s="230"/>
      <c r="P98" s="104">
        <v>46068</v>
      </c>
      <c r="Q98" s="104">
        <v>46075.020833333336</v>
      </c>
      <c r="R98" t="b">
        <v>1</v>
      </c>
      <c r="S98" t="s">
        <v>2699</v>
      </c>
      <c r="T98" t="s">
        <v>2700</v>
      </c>
      <c r="U98" t="s">
        <v>2799</v>
      </c>
      <c r="V98" t="s">
        <v>384</v>
      </c>
    </row>
    <row r="99" spans="9:30" x14ac:dyDescent="0.25">
      <c r="I99" s="138" t="s">
        <v>384</v>
      </c>
      <c r="J99" s="230"/>
      <c r="P99" s="104">
        <v>46068</v>
      </c>
      <c r="Q99" s="104">
        <v>46075.020833333336</v>
      </c>
      <c r="R99" t="b">
        <v>1</v>
      </c>
      <c r="S99" t="s">
        <v>2699</v>
      </c>
      <c r="T99" t="s">
        <v>2700</v>
      </c>
      <c r="U99" t="s">
        <v>2800</v>
      </c>
      <c r="V99" t="s">
        <v>386</v>
      </c>
    </row>
    <row r="100" spans="9:30" x14ac:dyDescent="0.25">
      <c r="I100" s="138" t="s">
        <v>386</v>
      </c>
      <c r="J100" s="230"/>
      <c r="P100" s="104">
        <v>46068</v>
      </c>
      <c r="Q100" s="104">
        <v>46075.020833333336</v>
      </c>
      <c r="R100" t="b">
        <v>1</v>
      </c>
      <c r="S100" t="s">
        <v>2699</v>
      </c>
      <c r="T100" t="s">
        <v>2700</v>
      </c>
      <c r="U100" s="139" t="s">
        <v>2801</v>
      </c>
      <c r="V100" t="s">
        <v>388</v>
      </c>
    </row>
    <row r="101" spans="9:30" x14ac:dyDescent="0.25">
      <c r="I101" s="138" t="s">
        <v>388</v>
      </c>
      <c r="J101" s="230"/>
      <c r="P101" s="104">
        <v>46068</v>
      </c>
      <c r="Q101" s="104">
        <v>46075.020833333336</v>
      </c>
      <c r="R101" t="b">
        <v>1</v>
      </c>
      <c r="S101" t="s">
        <v>2699</v>
      </c>
      <c r="T101" t="s">
        <v>2700</v>
      </c>
      <c r="U101" t="s">
        <v>2802</v>
      </c>
      <c r="V101" t="s">
        <v>390</v>
      </c>
    </row>
    <row r="102" spans="9:30" x14ac:dyDescent="0.25">
      <c r="I102" s="138" t="s">
        <v>390</v>
      </c>
      <c r="J102" s="230"/>
      <c r="P102" s="104">
        <v>46068</v>
      </c>
      <c r="Q102" s="104">
        <v>46075.020833333336</v>
      </c>
      <c r="R102" t="b">
        <v>1</v>
      </c>
      <c r="S102" t="s">
        <v>2699</v>
      </c>
      <c r="T102" t="s">
        <v>2700</v>
      </c>
      <c r="U102" t="s">
        <v>2803</v>
      </c>
      <c r="V102" t="s">
        <v>392</v>
      </c>
      <c r="X102">
        <v>4</v>
      </c>
      <c r="Y102">
        <v>639700.25</v>
      </c>
      <c r="Z102">
        <v>599700.25</v>
      </c>
      <c r="AB102">
        <v>40000</v>
      </c>
      <c r="AD102">
        <v>1</v>
      </c>
    </row>
    <row r="103" spans="9:30" x14ac:dyDescent="0.25">
      <c r="I103" s="138" t="s">
        <v>392</v>
      </c>
      <c r="J103" s="230">
        <v>4</v>
      </c>
      <c r="P103" s="104">
        <v>46068</v>
      </c>
      <c r="Q103" s="104">
        <v>46075.020833333336</v>
      </c>
      <c r="R103" t="b">
        <v>1</v>
      </c>
      <c r="S103" t="s">
        <v>2699</v>
      </c>
      <c r="T103" t="s">
        <v>2700</v>
      </c>
      <c r="U103" t="s">
        <v>2804</v>
      </c>
      <c r="V103" t="s">
        <v>394</v>
      </c>
    </row>
    <row r="104" spans="9:30" x14ac:dyDescent="0.25">
      <c r="I104" s="138" t="s">
        <v>394</v>
      </c>
      <c r="J104" s="230"/>
      <c r="P104" s="104">
        <v>46068</v>
      </c>
      <c r="Q104" s="104">
        <v>46075.020833333336</v>
      </c>
      <c r="R104" t="b">
        <v>1</v>
      </c>
      <c r="S104" t="s">
        <v>2699</v>
      </c>
      <c r="T104" t="s">
        <v>2700</v>
      </c>
      <c r="U104" t="s">
        <v>2805</v>
      </c>
      <c r="V104" t="s">
        <v>396</v>
      </c>
    </row>
    <row r="105" spans="9:30" x14ac:dyDescent="0.25">
      <c r="I105" s="138" t="s">
        <v>396</v>
      </c>
      <c r="J105" s="230"/>
      <c r="P105" s="104">
        <v>46068</v>
      </c>
      <c r="Q105" s="104">
        <v>46075.020833333336</v>
      </c>
      <c r="R105" t="b">
        <v>1</v>
      </c>
      <c r="S105" t="s">
        <v>2699</v>
      </c>
      <c r="T105" t="s">
        <v>2700</v>
      </c>
      <c r="U105" t="s">
        <v>2806</v>
      </c>
      <c r="V105" t="s">
        <v>398</v>
      </c>
    </row>
    <row r="106" spans="9:30" x14ac:dyDescent="0.25">
      <c r="I106" s="138" t="s">
        <v>398</v>
      </c>
      <c r="J106" s="230"/>
      <c r="P106" s="104">
        <v>46068</v>
      </c>
      <c r="Q106" s="104">
        <v>46075.020833333336</v>
      </c>
      <c r="R106" t="b">
        <v>1</v>
      </c>
      <c r="S106" t="s">
        <v>2699</v>
      </c>
      <c r="T106" t="s">
        <v>2700</v>
      </c>
      <c r="U106" t="s">
        <v>2807</v>
      </c>
      <c r="V106" t="s">
        <v>400</v>
      </c>
    </row>
    <row r="107" spans="9:30" x14ac:dyDescent="0.25">
      <c r="I107" s="138" t="s">
        <v>400</v>
      </c>
      <c r="J107" s="230"/>
      <c r="P107" s="104">
        <v>46068</v>
      </c>
      <c r="Q107" s="104">
        <v>46075.020833333336</v>
      </c>
      <c r="R107" t="b">
        <v>1</v>
      </c>
      <c r="S107" t="s">
        <v>2699</v>
      </c>
      <c r="T107" t="s">
        <v>2700</v>
      </c>
      <c r="U107" t="s">
        <v>2808</v>
      </c>
      <c r="V107" t="s">
        <v>402</v>
      </c>
    </row>
    <row r="108" spans="9:30" x14ac:dyDescent="0.25">
      <c r="I108" s="138" t="s">
        <v>402</v>
      </c>
      <c r="J108" s="230"/>
      <c r="P108" s="104">
        <v>46068</v>
      </c>
      <c r="Q108" s="104">
        <v>46075.020833333336</v>
      </c>
      <c r="R108" t="b">
        <v>1</v>
      </c>
      <c r="S108" t="s">
        <v>2699</v>
      </c>
      <c r="T108" t="s">
        <v>2700</v>
      </c>
      <c r="U108" t="s">
        <v>2809</v>
      </c>
      <c r="V108" t="s">
        <v>404</v>
      </c>
    </row>
    <row r="109" spans="9:30" x14ac:dyDescent="0.25">
      <c r="I109" s="138" t="s">
        <v>404</v>
      </c>
      <c r="J109" s="230"/>
      <c r="P109" s="104">
        <v>46068</v>
      </c>
      <c r="Q109" s="104">
        <v>46075.020833333336</v>
      </c>
      <c r="R109" t="b">
        <v>1</v>
      </c>
      <c r="S109" t="s">
        <v>2699</v>
      </c>
      <c r="T109" t="s">
        <v>2700</v>
      </c>
      <c r="U109" t="s">
        <v>2810</v>
      </c>
      <c r="V109" t="s">
        <v>406</v>
      </c>
    </row>
    <row r="110" spans="9:30" x14ac:dyDescent="0.25">
      <c r="I110" s="138" t="s">
        <v>406</v>
      </c>
      <c r="J110" s="230"/>
      <c r="P110" s="104">
        <v>46068</v>
      </c>
      <c r="Q110" s="104">
        <v>46075.020833333336</v>
      </c>
      <c r="R110" t="b">
        <v>1</v>
      </c>
      <c r="S110" t="s">
        <v>2699</v>
      </c>
      <c r="T110" t="s">
        <v>2700</v>
      </c>
      <c r="U110" t="s">
        <v>2811</v>
      </c>
      <c r="V110" t="s">
        <v>408</v>
      </c>
    </row>
    <row r="111" spans="9:30" x14ac:dyDescent="0.25">
      <c r="I111" s="138" t="s">
        <v>408</v>
      </c>
      <c r="J111" s="230"/>
      <c r="P111" s="104">
        <v>46068</v>
      </c>
      <c r="Q111" s="104">
        <v>46075.020833333336</v>
      </c>
      <c r="R111" t="b">
        <v>1</v>
      </c>
      <c r="S111" t="s">
        <v>2699</v>
      </c>
      <c r="T111" t="s">
        <v>2700</v>
      </c>
      <c r="U111" t="s">
        <v>2812</v>
      </c>
      <c r="V111" t="s">
        <v>410</v>
      </c>
    </row>
    <row r="112" spans="9:30" x14ac:dyDescent="0.25">
      <c r="I112" s="138" t="s">
        <v>410</v>
      </c>
      <c r="J112" s="230"/>
      <c r="P112" s="104">
        <v>46068</v>
      </c>
      <c r="Q112" s="104">
        <v>46075.020833333336</v>
      </c>
      <c r="R112" t="b">
        <v>1</v>
      </c>
      <c r="S112" t="s">
        <v>2699</v>
      </c>
      <c r="T112" t="s">
        <v>2700</v>
      </c>
      <c r="U112" t="s">
        <v>2813</v>
      </c>
      <c r="V112" t="s">
        <v>412</v>
      </c>
    </row>
    <row r="113" spans="9:30" x14ac:dyDescent="0.25">
      <c r="I113" s="138" t="s">
        <v>412</v>
      </c>
      <c r="J113" s="230"/>
      <c r="P113" s="104">
        <v>46068</v>
      </c>
      <c r="Q113" s="104">
        <v>46075.020833333336</v>
      </c>
      <c r="R113" t="b">
        <v>1</v>
      </c>
      <c r="S113" t="s">
        <v>2699</v>
      </c>
      <c r="T113" t="s">
        <v>2700</v>
      </c>
      <c r="U113" t="s">
        <v>2814</v>
      </c>
      <c r="V113" t="s">
        <v>414</v>
      </c>
    </row>
    <row r="114" spans="9:30" x14ac:dyDescent="0.25">
      <c r="I114" s="138" t="s">
        <v>414</v>
      </c>
      <c r="J114" s="230"/>
      <c r="P114" s="104">
        <v>46068</v>
      </c>
      <c r="Q114" s="104">
        <v>46075.020833333336</v>
      </c>
      <c r="R114" t="b">
        <v>1</v>
      </c>
      <c r="S114" t="s">
        <v>2699</v>
      </c>
      <c r="T114" t="s">
        <v>2700</v>
      </c>
      <c r="U114" t="s">
        <v>2815</v>
      </c>
      <c r="V114" t="s">
        <v>416</v>
      </c>
    </row>
    <row r="115" spans="9:30" x14ac:dyDescent="0.25">
      <c r="I115" s="138" t="s">
        <v>416</v>
      </c>
      <c r="J115" s="230"/>
      <c r="P115" s="104">
        <v>46068</v>
      </c>
      <c r="Q115" s="104">
        <v>46075.020833333336</v>
      </c>
      <c r="R115" t="b">
        <v>1</v>
      </c>
      <c r="S115" t="s">
        <v>2699</v>
      </c>
      <c r="T115" t="s">
        <v>2700</v>
      </c>
      <c r="U115" t="s">
        <v>2816</v>
      </c>
      <c r="V115" t="s">
        <v>418</v>
      </c>
    </row>
    <row r="116" spans="9:30" x14ac:dyDescent="0.25">
      <c r="I116" s="138" t="s">
        <v>418</v>
      </c>
      <c r="J116" s="230"/>
      <c r="P116" s="104">
        <v>46068</v>
      </c>
      <c r="Q116" s="104">
        <v>46075.020833333336</v>
      </c>
      <c r="R116" t="b">
        <v>1</v>
      </c>
      <c r="S116" t="s">
        <v>2699</v>
      </c>
      <c r="T116" t="s">
        <v>2700</v>
      </c>
      <c r="U116" t="s">
        <v>2817</v>
      </c>
      <c r="V116" t="s">
        <v>420</v>
      </c>
    </row>
    <row r="117" spans="9:30" x14ac:dyDescent="0.25">
      <c r="I117" s="138" t="s">
        <v>420</v>
      </c>
      <c r="J117" s="230"/>
      <c r="P117" s="104">
        <v>46068</v>
      </c>
      <c r="Q117" s="104">
        <v>46075.020833333336</v>
      </c>
      <c r="R117" t="b">
        <v>1</v>
      </c>
      <c r="S117" t="s">
        <v>2699</v>
      </c>
      <c r="T117" t="s">
        <v>2700</v>
      </c>
      <c r="U117" t="s">
        <v>2818</v>
      </c>
      <c r="V117" t="s">
        <v>422</v>
      </c>
      <c r="X117">
        <v>9</v>
      </c>
      <c r="Y117">
        <v>570115.33333333302</v>
      </c>
      <c r="Z117">
        <v>530115.33333333302</v>
      </c>
      <c r="AB117">
        <v>40000</v>
      </c>
    </row>
    <row r="118" spans="9:30" x14ac:dyDescent="0.25">
      <c r="I118" s="138" t="s">
        <v>422</v>
      </c>
      <c r="J118" s="230">
        <v>9</v>
      </c>
      <c r="P118" s="104">
        <v>46068</v>
      </c>
      <c r="Q118" s="104">
        <v>46075.020833333336</v>
      </c>
      <c r="R118" t="b">
        <v>1</v>
      </c>
      <c r="S118" t="s">
        <v>2699</v>
      </c>
      <c r="T118" t="s">
        <v>2700</v>
      </c>
      <c r="U118" t="s">
        <v>2819</v>
      </c>
      <c r="V118" t="s">
        <v>424</v>
      </c>
    </row>
    <row r="119" spans="9:30" x14ac:dyDescent="0.25">
      <c r="I119" s="138" t="s">
        <v>424</v>
      </c>
      <c r="J119" s="230"/>
      <c r="P119" s="104">
        <v>46068</v>
      </c>
      <c r="Q119" s="104">
        <v>46075.020833333336</v>
      </c>
      <c r="R119" t="b">
        <v>1</v>
      </c>
      <c r="S119" t="s">
        <v>2699</v>
      </c>
      <c r="T119" t="s">
        <v>2700</v>
      </c>
      <c r="U119" t="s">
        <v>2820</v>
      </c>
      <c r="V119" t="s">
        <v>426</v>
      </c>
    </row>
    <row r="120" spans="9:30" x14ac:dyDescent="0.25">
      <c r="I120" s="138" t="s">
        <v>426</v>
      </c>
      <c r="J120" s="230"/>
      <c r="P120" s="104">
        <v>46068</v>
      </c>
      <c r="Q120" s="104">
        <v>46075.020833333336</v>
      </c>
      <c r="R120" t="b">
        <v>1</v>
      </c>
      <c r="S120" t="s">
        <v>2699</v>
      </c>
      <c r="T120" t="s">
        <v>2700</v>
      </c>
      <c r="U120" t="s">
        <v>2821</v>
      </c>
      <c r="V120" t="s">
        <v>428</v>
      </c>
    </row>
    <row r="121" spans="9:30" x14ac:dyDescent="0.25">
      <c r="I121" s="138" t="s">
        <v>428</v>
      </c>
      <c r="J121" s="230"/>
      <c r="P121" s="104">
        <v>46068</v>
      </c>
      <c r="Q121" s="104">
        <v>46075.020833333336</v>
      </c>
      <c r="R121" t="b">
        <v>1</v>
      </c>
      <c r="S121" t="s">
        <v>2699</v>
      </c>
      <c r="T121" t="s">
        <v>2700</v>
      </c>
      <c r="U121" t="s">
        <v>2822</v>
      </c>
      <c r="V121" t="s">
        <v>430</v>
      </c>
    </row>
    <row r="122" spans="9:30" x14ac:dyDescent="0.25">
      <c r="I122" s="138" t="s">
        <v>430</v>
      </c>
      <c r="J122" s="230"/>
      <c r="P122" s="104">
        <v>46068</v>
      </c>
      <c r="Q122" s="104">
        <v>46075.020833333336</v>
      </c>
      <c r="R122" t="b">
        <v>1</v>
      </c>
      <c r="S122" t="s">
        <v>2699</v>
      </c>
      <c r="T122" t="s">
        <v>2700</v>
      </c>
      <c r="U122" t="s">
        <v>2823</v>
      </c>
      <c r="V122" t="s">
        <v>432</v>
      </c>
      <c r="X122">
        <v>10</v>
      </c>
      <c r="Y122">
        <v>275728.7</v>
      </c>
      <c r="Z122">
        <v>224823</v>
      </c>
      <c r="AA122">
        <v>61352.333333333299</v>
      </c>
      <c r="AB122">
        <v>32500</v>
      </c>
      <c r="AC122">
        <v>3</v>
      </c>
      <c r="AD122">
        <v>2</v>
      </c>
    </row>
    <row r="123" spans="9:30" x14ac:dyDescent="0.25">
      <c r="I123" s="138" t="s">
        <v>432</v>
      </c>
      <c r="J123" s="230">
        <v>10</v>
      </c>
      <c r="P123" s="104">
        <v>46068</v>
      </c>
      <c r="Q123" s="104">
        <v>46075.020833333336</v>
      </c>
      <c r="R123" t="b">
        <v>1</v>
      </c>
      <c r="S123" t="s">
        <v>2699</v>
      </c>
      <c r="T123" t="s">
        <v>2700</v>
      </c>
      <c r="U123" t="s">
        <v>2824</v>
      </c>
      <c r="V123" t="s">
        <v>434</v>
      </c>
    </row>
    <row r="124" spans="9:30" x14ac:dyDescent="0.25">
      <c r="I124" s="138" t="s">
        <v>434</v>
      </c>
      <c r="J124" s="230"/>
      <c r="P124" s="104">
        <v>46068</v>
      </c>
      <c r="Q124" s="104">
        <v>46075.020833333336</v>
      </c>
      <c r="R124" t="b">
        <v>1</v>
      </c>
      <c r="S124" t="s">
        <v>2699</v>
      </c>
      <c r="T124" t="s">
        <v>2700</v>
      </c>
      <c r="U124" t="s">
        <v>2825</v>
      </c>
      <c r="V124" t="s">
        <v>436</v>
      </c>
    </row>
    <row r="125" spans="9:30" x14ac:dyDescent="0.25">
      <c r="I125" s="138" t="s">
        <v>436</v>
      </c>
      <c r="J125" s="230"/>
      <c r="P125" s="104">
        <v>46068</v>
      </c>
      <c r="Q125" s="104">
        <v>46075.020833333336</v>
      </c>
      <c r="R125" t="b">
        <v>1</v>
      </c>
      <c r="S125" t="s">
        <v>2699</v>
      </c>
      <c r="T125" t="s">
        <v>2700</v>
      </c>
      <c r="U125" t="s">
        <v>2826</v>
      </c>
      <c r="V125" t="s">
        <v>438</v>
      </c>
      <c r="X125">
        <v>2</v>
      </c>
      <c r="Y125">
        <v>599041.5</v>
      </c>
      <c r="Z125">
        <v>574041.5</v>
      </c>
      <c r="AB125">
        <v>25000</v>
      </c>
    </row>
    <row r="126" spans="9:30" x14ac:dyDescent="0.25">
      <c r="I126" s="138" t="s">
        <v>438</v>
      </c>
      <c r="J126" s="230">
        <v>2</v>
      </c>
      <c r="P126" s="104">
        <v>46068</v>
      </c>
      <c r="Q126" s="104">
        <v>46075.020833333336</v>
      </c>
      <c r="R126" t="b">
        <v>1</v>
      </c>
      <c r="S126" t="s">
        <v>2699</v>
      </c>
      <c r="T126" t="s">
        <v>2700</v>
      </c>
      <c r="U126" t="s">
        <v>2827</v>
      </c>
      <c r="V126" t="s">
        <v>440</v>
      </c>
      <c r="X126">
        <v>4</v>
      </c>
      <c r="Y126">
        <v>205548.75</v>
      </c>
      <c r="Z126">
        <v>165548.75</v>
      </c>
      <c r="AB126">
        <v>40000</v>
      </c>
    </row>
    <row r="127" spans="9:30" x14ac:dyDescent="0.25">
      <c r="I127" s="138" t="s">
        <v>440</v>
      </c>
      <c r="J127" s="230">
        <v>4</v>
      </c>
      <c r="P127" s="104">
        <v>46068</v>
      </c>
      <c r="Q127" s="104">
        <v>46075.020833333336</v>
      </c>
      <c r="R127" t="b">
        <v>1</v>
      </c>
      <c r="S127" t="s">
        <v>2699</v>
      </c>
      <c r="T127" t="s">
        <v>2700</v>
      </c>
      <c r="U127" t="s">
        <v>2828</v>
      </c>
      <c r="V127" t="s">
        <v>442</v>
      </c>
      <c r="X127">
        <v>2</v>
      </c>
      <c r="Y127">
        <v>893001</v>
      </c>
      <c r="Z127">
        <v>853001</v>
      </c>
      <c r="AB127">
        <v>40000</v>
      </c>
    </row>
    <row r="128" spans="9:30" x14ac:dyDescent="0.25">
      <c r="I128" s="138" t="s">
        <v>442</v>
      </c>
      <c r="J128" s="230">
        <v>2</v>
      </c>
      <c r="P128" s="104">
        <v>46068</v>
      </c>
      <c r="Q128" s="104">
        <v>46075.020833333336</v>
      </c>
      <c r="R128" t="b">
        <v>1</v>
      </c>
      <c r="S128" t="s">
        <v>2699</v>
      </c>
      <c r="T128" t="s">
        <v>2700</v>
      </c>
      <c r="U128" t="s">
        <v>2829</v>
      </c>
      <c r="V128" t="s">
        <v>444</v>
      </c>
    </row>
    <row r="129" spans="9:22" x14ac:dyDescent="0.25">
      <c r="I129" s="138" t="s">
        <v>444</v>
      </c>
      <c r="J129" s="230"/>
      <c r="P129" s="104">
        <v>46068</v>
      </c>
      <c r="Q129" s="104">
        <v>46075.020833333336</v>
      </c>
      <c r="R129" t="b">
        <v>1</v>
      </c>
      <c r="S129" t="s">
        <v>2699</v>
      </c>
      <c r="T129" t="s">
        <v>2700</v>
      </c>
      <c r="U129" t="s">
        <v>2830</v>
      </c>
      <c r="V129" t="s">
        <v>446</v>
      </c>
    </row>
    <row r="130" spans="9:22" x14ac:dyDescent="0.25">
      <c r="I130" s="138" t="s">
        <v>446</v>
      </c>
      <c r="J130" s="230"/>
      <c r="P130" s="104">
        <v>46068</v>
      </c>
      <c r="Q130" s="104">
        <v>46075.020833333336</v>
      </c>
      <c r="R130" t="b">
        <v>1</v>
      </c>
      <c r="S130" t="s">
        <v>2699</v>
      </c>
      <c r="T130" t="s">
        <v>2700</v>
      </c>
      <c r="U130" t="s">
        <v>2831</v>
      </c>
      <c r="V130" t="s">
        <v>448</v>
      </c>
    </row>
    <row r="131" spans="9:22" x14ac:dyDescent="0.25">
      <c r="I131" s="138" t="s">
        <v>448</v>
      </c>
      <c r="J131" s="230"/>
      <c r="P131" s="104">
        <v>46068</v>
      </c>
      <c r="Q131" s="104">
        <v>46075.020833333336</v>
      </c>
      <c r="R131" t="b">
        <v>1</v>
      </c>
      <c r="S131" t="s">
        <v>2699</v>
      </c>
      <c r="T131" t="s">
        <v>2700</v>
      </c>
      <c r="U131" t="s">
        <v>2832</v>
      </c>
      <c r="V131" t="s">
        <v>450</v>
      </c>
    </row>
    <row r="132" spans="9:22" x14ac:dyDescent="0.25">
      <c r="I132" s="138" t="s">
        <v>450</v>
      </c>
      <c r="J132" s="230"/>
      <c r="P132" s="104">
        <v>46068</v>
      </c>
      <c r="Q132" s="104">
        <v>46075.020833333336</v>
      </c>
      <c r="R132" t="b">
        <v>1</v>
      </c>
      <c r="S132" t="s">
        <v>2699</v>
      </c>
      <c r="T132" t="s">
        <v>2700</v>
      </c>
      <c r="U132" t="s">
        <v>2833</v>
      </c>
      <c r="V132" t="s">
        <v>452</v>
      </c>
    </row>
    <row r="133" spans="9:22" x14ac:dyDescent="0.25">
      <c r="I133" s="138" t="s">
        <v>452</v>
      </c>
      <c r="J133" s="230"/>
      <c r="P133" s="104">
        <v>46068</v>
      </c>
      <c r="Q133" s="104">
        <v>46075.020833333336</v>
      </c>
      <c r="R133" t="b">
        <v>1</v>
      </c>
      <c r="S133" t="s">
        <v>2699</v>
      </c>
      <c r="T133" t="s">
        <v>2700</v>
      </c>
      <c r="U133" t="s">
        <v>2834</v>
      </c>
      <c r="V133" t="s">
        <v>454</v>
      </c>
    </row>
    <row r="134" spans="9:22" x14ac:dyDescent="0.25">
      <c r="I134" s="138" t="s">
        <v>454</v>
      </c>
      <c r="J134" s="230"/>
      <c r="P134" s="104">
        <v>46068</v>
      </c>
      <c r="Q134" s="104">
        <v>46075.020833333336</v>
      </c>
      <c r="R134" t="b">
        <v>1</v>
      </c>
      <c r="S134" t="s">
        <v>2699</v>
      </c>
      <c r="T134" t="s">
        <v>2700</v>
      </c>
      <c r="U134" t="s">
        <v>2835</v>
      </c>
      <c r="V134" t="s">
        <v>456</v>
      </c>
    </row>
    <row r="135" spans="9:22" x14ac:dyDescent="0.25">
      <c r="I135" s="138" t="s">
        <v>456</v>
      </c>
      <c r="J135" s="230"/>
      <c r="P135" s="104">
        <v>46068</v>
      </c>
      <c r="Q135" s="104">
        <v>46075.020833333336</v>
      </c>
      <c r="R135" t="b">
        <v>1</v>
      </c>
      <c r="S135" t="s">
        <v>2699</v>
      </c>
      <c r="T135" t="s">
        <v>2700</v>
      </c>
      <c r="U135" t="s">
        <v>2836</v>
      </c>
      <c r="V135" t="s">
        <v>458</v>
      </c>
    </row>
    <row r="136" spans="9:22" x14ac:dyDescent="0.25">
      <c r="I136" s="138" t="s">
        <v>458</v>
      </c>
      <c r="J136" s="230"/>
      <c r="P136" s="104">
        <v>46068</v>
      </c>
      <c r="Q136" s="104">
        <v>46075.020833333336</v>
      </c>
      <c r="R136" t="b">
        <v>1</v>
      </c>
      <c r="S136" t="s">
        <v>2699</v>
      </c>
      <c r="T136" t="s">
        <v>2700</v>
      </c>
      <c r="U136" t="s">
        <v>2837</v>
      </c>
      <c r="V136" t="s">
        <v>460</v>
      </c>
    </row>
    <row r="137" spans="9:22" x14ac:dyDescent="0.25">
      <c r="I137" s="138" t="s">
        <v>460</v>
      </c>
      <c r="J137" s="230"/>
      <c r="P137" s="104">
        <v>46068</v>
      </c>
      <c r="Q137" s="104">
        <v>46075.020833333336</v>
      </c>
      <c r="R137" t="b">
        <v>1</v>
      </c>
      <c r="S137" t="s">
        <v>2699</v>
      </c>
      <c r="T137" t="s">
        <v>2700</v>
      </c>
      <c r="U137" t="s">
        <v>2838</v>
      </c>
      <c r="V137" t="s">
        <v>462</v>
      </c>
    </row>
    <row r="138" spans="9:22" x14ac:dyDescent="0.25">
      <c r="I138" s="138" t="s">
        <v>462</v>
      </c>
      <c r="J138" s="230"/>
      <c r="P138" s="104">
        <v>46068</v>
      </c>
      <c r="Q138" s="104">
        <v>46075.020833333336</v>
      </c>
      <c r="R138" t="b">
        <v>1</v>
      </c>
      <c r="S138" t="s">
        <v>2699</v>
      </c>
      <c r="T138" t="s">
        <v>2700</v>
      </c>
      <c r="U138" t="s">
        <v>2839</v>
      </c>
      <c r="V138" t="s">
        <v>464</v>
      </c>
    </row>
    <row r="139" spans="9:22" x14ac:dyDescent="0.25">
      <c r="I139" s="138" t="s">
        <v>464</v>
      </c>
      <c r="J139" s="230"/>
      <c r="P139" s="104">
        <v>46068</v>
      </c>
      <c r="Q139" s="104">
        <v>46075.020833333336</v>
      </c>
      <c r="R139" t="b">
        <v>1</v>
      </c>
      <c r="S139" t="s">
        <v>2699</v>
      </c>
      <c r="T139" t="s">
        <v>2700</v>
      </c>
      <c r="U139" t="s">
        <v>2840</v>
      </c>
      <c r="V139" t="s">
        <v>466</v>
      </c>
    </row>
    <row r="140" spans="9:22" x14ac:dyDescent="0.25">
      <c r="I140" s="138" t="s">
        <v>466</v>
      </c>
      <c r="J140" s="230"/>
      <c r="P140" s="104">
        <v>46068</v>
      </c>
      <c r="Q140" s="104">
        <v>46075.020833333336</v>
      </c>
      <c r="R140" t="b">
        <v>1</v>
      </c>
      <c r="S140" t="s">
        <v>2699</v>
      </c>
      <c r="T140" t="s">
        <v>2700</v>
      </c>
      <c r="U140" t="s">
        <v>2841</v>
      </c>
      <c r="V140" t="s">
        <v>468</v>
      </c>
    </row>
    <row r="141" spans="9:22" x14ac:dyDescent="0.25">
      <c r="I141" s="138" t="s">
        <v>468</v>
      </c>
      <c r="J141" s="230"/>
      <c r="P141" s="104">
        <v>46068</v>
      </c>
      <c r="Q141" s="104">
        <v>46075.020833333336</v>
      </c>
      <c r="R141" t="b">
        <v>1</v>
      </c>
      <c r="S141" t="s">
        <v>2699</v>
      </c>
      <c r="T141" t="s">
        <v>2700</v>
      </c>
      <c r="U141" t="s">
        <v>2842</v>
      </c>
      <c r="V141" t="s">
        <v>470</v>
      </c>
    </row>
    <row r="142" spans="9:22" x14ac:dyDescent="0.25">
      <c r="I142" s="138" t="s">
        <v>470</v>
      </c>
      <c r="J142" s="230"/>
      <c r="P142" s="104">
        <v>46068</v>
      </c>
      <c r="Q142" s="104">
        <v>46075.020833333336</v>
      </c>
      <c r="R142" t="b">
        <v>1</v>
      </c>
      <c r="S142" t="s">
        <v>2699</v>
      </c>
      <c r="T142" t="s">
        <v>2700</v>
      </c>
      <c r="U142" t="s">
        <v>2843</v>
      </c>
      <c r="V142" t="s">
        <v>472</v>
      </c>
    </row>
    <row r="143" spans="9:22" x14ac:dyDescent="0.25">
      <c r="I143" s="138" t="s">
        <v>472</v>
      </c>
      <c r="J143" s="230"/>
      <c r="P143" s="104">
        <v>46068</v>
      </c>
      <c r="Q143" s="104">
        <v>46075.020833333336</v>
      </c>
      <c r="R143" t="b">
        <v>1</v>
      </c>
      <c r="S143" t="s">
        <v>2699</v>
      </c>
      <c r="T143" t="s">
        <v>2700</v>
      </c>
      <c r="U143" t="s">
        <v>2844</v>
      </c>
      <c r="V143" t="s">
        <v>474</v>
      </c>
    </row>
    <row r="144" spans="9:22" x14ac:dyDescent="0.25">
      <c r="I144" s="138" t="s">
        <v>474</v>
      </c>
      <c r="J144" s="230"/>
      <c r="P144" s="104">
        <v>46068</v>
      </c>
      <c r="Q144" s="104">
        <v>46075.020833333336</v>
      </c>
      <c r="R144" t="b">
        <v>1</v>
      </c>
      <c r="S144" t="s">
        <v>2699</v>
      </c>
      <c r="T144" t="s">
        <v>2700</v>
      </c>
      <c r="U144" t="s">
        <v>2845</v>
      </c>
      <c r="V144" t="s">
        <v>476</v>
      </c>
    </row>
    <row r="145" spans="9:29" x14ac:dyDescent="0.25">
      <c r="I145" s="138" t="s">
        <v>476</v>
      </c>
      <c r="J145" s="230"/>
      <c r="P145" s="104">
        <v>46068</v>
      </c>
      <c r="Q145" s="104">
        <v>46075.020833333336</v>
      </c>
      <c r="R145" t="b">
        <v>1</v>
      </c>
      <c r="S145" t="s">
        <v>2699</v>
      </c>
      <c r="T145" t="s">
        <v>2700</v>
      </c>
      <c r="U145" t="s">
        <v>2846</v>
      </c>
      <c r="V145" t="s">
        <v>478</v>
      </c>
    </row>
    <row r="146" spans="9:29" x14ac:dyDescent="0.25">
      <c r="I146" s="138" t="s">
        <v>478</v>
      </c>
      <c r="J146" s="230"/>
      <c r="P146" s="104">
        <v>46068</v>
      </c>
      <c r="Q146" s="104">
        <v>46075.020833333336</v>
      </c>
      <c r="R146" t="b">
        <v>1</v>
      </c>
      <c r="S146" t="s">
        <v>2699</v>
      </c>
      <c r="T146" t="s">
        <v>2700</v>
      </c>
      <c r="U146" t="s">
        <v>2847</v>
      </c>
      <c r="V146" t="s">
        <v>480</v>
      </c>
    </row>
    <row r="147" spans="9:29" x14ac:dyDescent="0.25">
      <c r="I147" s="138" t="s">
        <v>480</v>
      </c>
      <c r="J147" s="230"/>
      <c r="P147" s="104">
        <v>46068</v>
      </c>
      <c r="Q147" s="104">
        <v>46075.020833333336</v>
      </c>
      <c r="R147" t="b">
        <v>1</v>
      </c>
      <c r="S147" t="s">
        <v>2699</v>
      </c>
      <c r="T147" t="s">
        <v>2700</v>
      </c>
      <c r="U147" t="s">
        <v>2848</v>
      </c>
      <c r="V147" t="s">
        <v>482</v>
      </c>
    </row>
    <row r="148" spans="9:29" x14ac:dyDescent="0.25">
      <c r="I148" s="138" t="s">
        <v>482</v>
      </c>
      <c r="J148" s="230"/>
      <c r="P148" s="104">
        <v>46068</v>
      </c>
      <c r="Q148" s="104">
        <v>46075.020833333336</v>
      </c>
      <c r="R148" t="b">
        <v>1</v>
      </c>
      <c r="S148" t="s">
        <v>2699</v>
      </c>
      <c r="T148" t="s">
        <v>2700</v>
      </c>
      <c r="U148" t="s">
        <v>2849</v>
      </c>
      <c r="V148" t="s">
        <v>484</v>
      </c>
    </row>
    <row r="149" spans="9:29" x14ac:dyDescent="0.25">
      <c r="I149" s="138" t="s">
        <v>484</v>
      </c>
      <c r="J149" s="230"/>
      <c r="P149" s="104">
        <v>46068</v>
      </c>
      <c r="Q149" s="104">
        <v>46075.020833333336</v>
      </c>
      <c r="R149" t="b">
        <v>1</v>
      </c>
      <c r="S149" t="s">
        <v>2699</v>
      </c>
      <c r="T149" t="s">
        <v>2700</v>
      </c>
      <c r="U149" t="s">
        <v>2850</v>
      </c>
      <c r="V149" t="s">
        <v>486</v>
      </c>
    </row>
    <row r="150" spans="9:29" x14ac:dyDescent="0.25">
      <c r="I150" s="138" t="s">
        <v>486</v>
      </c>
      <c r="J150" s="230"/>
      <c r="P150" s="104">
        <v>46068</v>
      </c>
      <c r="Q150" s="104">
        <v>46075.020833333336</v>
      </c>
      <c r="R150" t="b">
        <v>1</v>
      </c>
      <c r="S150" t="s">
        <v>2699</v>
      </c>
      <c r="T150" t="s">
        <v>2700</v>
      </c>
      <c r="U150" t="s">
        <v>2851</v>
      </c>
      <c r="V150" t="s">
        <v>488</v>
      </c>
    </row>
    <row r="151" spans="9:29" x14ac:dyDescent="0.25">
      <c r="I151" s="138" t="s">
        <v>488</v>
      </c>
      <c r="J151" s="230"/>
      <c r="P151" s="104">
        <v>46068</v>
      </c>
      <c r="Q151" s="104">
        <v>46075.020833333336</v>
      </c>
      <c r="R151" t="b">
        <v>1</v>
      </c>
      <c r="S151" t="s">
        <v>2699</v>
      </c>
      <c r="T151" t="s">
        <v>2700</v>
      </c>
      <c r="U151" t="s">
        <v>2852</v>
      </c>
      <c r="V151" t="s">
        <v>490</v>
      </c>
    </row>
    <row r="152" spans="9:29" x14ac:dyDescent="0.25">
      <c r="I152" s="138" t="s">
        <v>490</v>
      </c>
      <c r="J152" s="230"/>
      <c r="P152" s="104">
        <v>46068</v>
      </c>
      <c r="Q152" s="104">
        <v>46075.020833333336</v>
      </c>
      <c r="R152" t="b">
        <v>1</v>
      </c>
      <c r="S152" t="s">
        <v>2699</v>
      </c>
      <c r="T152" t="s">
        <v>2700</v>
      </c>
      <c r="U152" t="s">
        <v>2853</v>
      </c>
      <c r="V152" t="s">
        <v>492</v>
      </c>
    </row>
    <row r="153" spans="9:29" x14ac:dyDescent="0.25">
      <c r="I153" s="138" t="s">
        <v>492</v>
      </c>
      <c r="J153" s="230"/>
      <c r="P153" s="104">
        <v>46068</v>
      </c>
      <c r="Q153" s="104">
        <v>46075.020833333336</v>
      </c>
      <c r="R153" t="b">
        <v>1</v>
      </c>
      <c r="S153" t="s">
        <v>2699</v>
      </c>
      <c r="T153" t="s">
        <v>2700</v>
      </c>
      <c r="U153" t="s">
        <v>2854</v>
      </c>
      <c r="V153" t="s">
        <v>494</v>
      </c>
    </row>
    <row r="154" spans="9:29" x14ac:dyDescent="0.25">
      <c r="I154" s="138" t="s">
        <v>494</v>
      </c>
      <c r="J154" s="230"/>
      <c r="P154" s="104">
        <v>46068</v>
      </c>
      <c r="Q154" s="104">
        <v>46075.020833333336</v>
      </c>
      <c r="R154" t="b">
        <v>1</v>
      </c>
      <c r="S154" t="s">
        <v>2699</v>
      </c>
      <c r="T154" t="s">
        <v>2700</v>
      </c>
      <c r="U154" t="s">
        <v>2855</v>
      </c>
      <c r="V154" t="s">
        <v>496</v>
      </c>
      <c r="X154">
        <v>6</v>
      </c>
      <c r="Y154">
        <v>953064.33333333302</v>
      </c>
      <c r="Z154">
        <v>828407.5</v>
      </c>
      <c r="AA154">
        <v>193970.5</v>
      </c>
      <c r="AB154">
        <v>60000</v>
      </c>
      <c r="AC154">
        <v>2</v>
      </c>
    </row>
    <row r="155" spans="9:29" x14ac:dyDescent="0.25">
      <c r="I155" s="138" t="s">
        <v>496</v>
      </c>
      <c r="J155" s="230">
        <v>6</v>
      </c>
      <c r="P155" s="104">
        <v>46068</v>
      </c>
      <c r="Q155" s="104">
        <v>46075.020833333336</v>
      </c>
      <c r="R155" t="b">
        <v>1</v>
      </c>
      <c r="S155" t="s">
        <v>2699</v>
      </c>
      <c r="T155" t="s">
        <v>2700</v>
      </c>
      <c r="U155" t="s">
        <v>2856</v>
      </c>
      <c r="V155" t="s">
        <v>498</v>
      </c>
      <c r="X155">
        <v>1</v>
      </c>
      <c r="Y155">
        <v>152120</v>
      </c>
      <c r="Z155">
        <v>32120</v>
      </c>
      <c r="AB155">
        <v>120000</v>
      </c>
    </row>
    <row r="156" spans="9:29" x14ac:dyDescent="0.25">
      <c r="I156" s="138" t="s">
        <v>498</v>
      </c>
      <c r="J156" s="230">
        <v>1</v>
      </c>
      <c r="P156" s="104">
        <v>46068</v>
      </c>
      <c r="Q156" s="104">
        <v>46075.020833333336</v>
      </c>
      <c r="R156" t="b">
        <v>1</v>
      </c>
      <c r="S156" t="s">
        <v>2699</v>
      </c>
      <c r="T156" t="s">
        <v>2700</v>
      </c>
      <c r="U156" t="s">
        <v>2857</v>
      </c>
      <c r="V156" t="s">
        <v>500</v>
      </c>
    </row>
    <row r="157" spans="9:29" x14ac:dyDescent="0.25">
      <c r="I157" s="138" t="s">
        <v>500</v>
      </c>
      <c r="J157" s="230"/>
      <c r="P157" s="104">
        <v>46068</v>
      </c>
      <c r="Q157" s="104">
        <v>46075.020833333336</v>
      </c>
      <c r="R157" t="b">
        <v>1</v>
      </c>
      <c r="S157" t="s">
        <v>2699</v>
      </c>
      <c r="T157" t="s">
        <v>2700</v>
      </c>
      <c r="U157" t="s">
        <v>2858</v>
      </c>
      <c r="V157" t="s">
        <v>502</v>
      </c>
      <c r="X157">
        <v>3</v>
      </c>
      <c r="Y157">
        <v>680380.66666666605</v>
      </c>
      <c r="Z157">
        <v>639310</v>
      </c>
      <c r="AB157">
        <v>40000</v>
      </c>
    </row>
    <row r="158" spans="9:29" x14ac:dyDescent="0.25">
      <c r="I158" s="138" t="s">
        <v>502</v>
      </c>
      <c r="J158" s="230">
        <v>3</v>
      </c>
      <c r="P158" s="104">
        <v>46068</v>
      </c>
      <c r="Q158" s="104">
        <v>46075.020833333336</v>
      </c>
      <c r="R158" t="b">
        <v>1</v>
      </c>
      <c r="S158" t="s">
        <v>2699</v>
      </c>
      <c r="T158" t="s">
        <v>2700</v>
      </c>
      <c r="U158" t="s">
        <v>2859</v>
      </c>
      <c r="V158" t="s">
        <v>504</v>
      </c>
    </row>
    <row r="159" spans="9:29" x14ac:dyDescent="0.25">
      <c r="I159" s="138" t="s">
        <v>504</v>
      </c>
      <c r="J159" s="230"/>
      <c r="P159" s="104">
        <v>46068</v>
      </c>
      <c r="Q159" s="104">
        <v>46075.020833333336</v>
      </c>
      <c r="R159" t="b">
        <v>1</v>
      </c>
      <c r="S159" t="s">
        <v>2699</v>
      </c>
      <c r="T159" t="s">
        <v>2700</v>
      </c>
      <c r="U159" t="s">
        <v>2860</v>
      </c>
      <c r="V159" t="s">
        <v>506</v>
      </c>
      <c r="X159">
        <v>21</v>
      </c>
      <c r="Y159">
        <v>909071.52380952297</v>
      </c>
      <c r="Z159">
        <v>869071.52380952297</v>
      </c>
      <c r="AB159">
        <v>40000</v>
      </c>
    </row>
    <row r="160" spans="9:29" x14ac:dyDescent="0.25">
      <c r="I160" s="138" t="s">
        <v>506</v>
      </c>
      <c r="J160" s="230">
        <v>21</v>
      </c>
      <c r="P160" s="104">
        <v>46068</v>
      </c>
      <c r="Q160" s="104">
        <v>46075.020833333336</v>
      </c>
      <c r="R160" t="b">
        <v>1</v>
      </c>
      <c r="S160" t="s">
        <v>2699</v>
      </c>
      <c r="T160" t="s">
        <v>2700</v>
      </c>
      <c r="U160" t="s">
        <v>2861</v>
      </c>
      <c r="V160" t="s">
        <v>508</v>
      </c>
    </row>
    <row r="161" spans="9:30" x14ac:dyDescent="0.25">
      <c r="I161" s="138" t="s">
        <v>508</v>
      </c>
      <c r="J161" s="230"/>
      <c r="P161" s="104">
        <v>46068</v>
      </c>
      <c r="Q161" s="104">
        <v>46075.020833333336</v>
      </c>
      <c r="R161" t="b">
        <v>1</v>
      </c>
      <c r="S161" t="s">
        <v>2699</v>
      </c>
      <c r="T161" t="s">
        <v>2700</v>
      </c>
      <c r="U161" s="139" t="s">
        <v>2862</v>
      </c>
      <c r="V161" t="s">
        <v>510</v>
      </c>
    </row>
    <row r="162" spans="9:30" x14ac:dyDescent="0.25">
      <c r="I162" s="138" t="s">
        <v>510</v>
      </c>
      <c r="J162" s="230"/>
      <c r="P162" s="104">
        <v>46068</v>
      </c>
      <c r="Q162" s="104">
        <v>46075.020833333336</v>
      </c>
      <c r="R162" t="b">
        <v>1</v>
      </c>
      <c r="S162" t="s">
        <v>2699</v>
      </c>
      <c r="T162" t="s">
        <v>2700</v>
      </c>
      <c r="U162" t="s">
        <v>2863</v>
      </c>
      <c r="V162" t="s">
        <v>512</v>
      </c>
      <c r="X162">
        <v>9</v>
      </c>
      <c r="Y162">
        <v>240507.55555555501</v>
      </c>
      <c r="Z162">
        <v>200507.55555555501</v>
      </c>
      <c r="AB162">
        <v>40000</v>
      </c>
    </row>
    <row r="163" spans="9:30" x14ac:dyDescent="0.25">
      <c r="I163" s="138" t="s">
        <v>512</v>
      </c>
      <c r="J163" s="230">
        <v>9</v>
      </c>
      <c r="P163" s="104">
        <v>46068</v>
      </c>
      <c r="Q163" s="104">
        <v>46075.020833333336</v>
      </c>
      <c r="R163" t="b">
        <v>1</v>
      </c>
      <c r="S163" t="s">
        <v>2699</v>
      </c>
      <c r="T163" t="s">
        <v>2700</v>
      </c>
      <c r="U163" t="s">
        <v>2864</v>
      </c>
      <c r="V163" t="s">
        <v>514</v>
      </c>
    </row>
    <row r="164" spans="9:30" x14ac:dyDescent="0.25">
      <c r="I164" s="138" t="s">
        <v>514</v>
      </c>
      <c r="J164" s="230"/>
      <c r="P164" s="104">
        <v>46068</v>
      </c>
      <c r="Q164" s="104">
        <v>46075.020833333336</v>
      </c>
      <c r="R164" t="b">
        <v>1</v>
      </c>
      <c r="S164" t="s">
        <v>2699</v>
      </c>
      <c r="T164" t="s">
        <v>2700</v>
      </c>
      <c r="U164" t="s">
        <v>2865</v>
      </c>
      <c r="V164" t="s">
        <v>516</v>
      </c>
      <c r="X164">
        <v>10</v>
      </c>
      <c r="Y164">
        <v>313251.59999999998</v>
      </c>
      <c r="Z164">
        <v>284251.59999999998</v>
      </c>
      <c r="AB164">
        <v>29000</v>
      </c>
      <c r="AD164">
        <v>1</v>
      </c>
    </row>
    <row r="165" spans="9:30" x14ac:dyDescent="0.25">
      <c r="I165" s="138" t="s">
        <v>516</v>
      </c>
      <c r="J165" s="230">
        <v>10</v>
      </c>
      <c r="P165" s="104">
        <v>46068</v>
      </c>
      <c r="Q165" s="104">
        <v>46075.020833333336</v>
      </c>
      <c r="R165" t="b">
        <v>1</v>
      </c>
      <c r="S165" t="s">
        <v>2699</v>
      </c>
      <c r="T165" t="s">
        <v>2700</v>
      </c>
      <c r="U165" t="s">
        <v>2866</v>
      </c>
      <c r="V165" t="s">
        <v>518</v>
      </c>
    </row>
    <row r="166" spans="9:30" x14ac:dyDescent="0.25">
      <c r="I166" s="138" t="s">
        <v>518</v>
      </c>
      <c r="J166" s="230"/>
      <c r="P166" s="104">
        <v>46068</v>
      </c>
      <c r="Q166" s="104">
        <v>46075.020833333336</v>
      </c>
      <c r="R166" t="b">
        <v>1</v>
      </c>
      <c r="S166" t="s">
        <v>2699</v>
      </c>
      <c r="T166" t="s">
        <v>2700</v>
      </c>
      <c r="U166" t="s">
        <v>2867</v>
      </c>
      <c r="V166" t="s">
        <v>520</v>
      </c>
    </row>
    <row r="167" spans="9:30" x14ac:dyDescent="0.25">
      <c r="I167" s="138" t="s">
        <v>520</v>
      </c>
      <c r="J167" s="230"/>
      <c r="P167" s="104">
        <v>46068</v>
      </c>
      <c r="Q167" s="104">
        <v>46075.020833333336</v>
      </c>
      <c r="R167" t="b">
        <v>1</v>
      </c>
      <c r="S167" t="s">
        <v>2699</v>
      </c>
      <c r="T167" t="s">
        <v>2700</v>
      </c>
      <c r="U167" t="s">
        <v>2868</v>
      </c>
      <c r="V167" t="s">
        <v>522</v>
      </c>
    </row>
    <row r="168" spans="9:30" x14ac:dyDescent="0.25">
      <c r="I168" s="138" t="s">
        <v>522</v>
      </c>
      <c r="J168" s="230"/>
      <c r="P168" s="104">
        <v>46068</v>
      </c>
      <c r="Q168" s="104">
        <v>46075.020833333336</v>
      </c>
      <c r="R168" t="b">
        <v>1</v>
      </c>
      <c r="S168" t="s">
        <v>2699</v>
      </c>
      <c r="T168" t="s">
        <v>2700</v>
      </c>
      <c r="U168" t="s">
        <v>2869</v>
      </c>
      <c r="V168" t="s">
        <v>524</v>
      </c>
    </row>
    <row r="169" spans="9:30" x14ac:dyDescent="0.25">
      <c r="I169" s="138" t="s">
        <v>524</v>
      </c>
      <c r="J169" s="230"/>
      <c r="P169" s="104">
        <v>46068</v>
      </c>
      <c r="Q169" s="104">
        <v>46075.020833333336</v>
      </c>
      <c r="R169" t="b">
        <v>1</v>
      </c>
      <c r="S169" t="s">
        <v>2699</v>
      </c>
      <c r="T169" t="s">
        <v>2700</v>
      </c>
      <c r="U169" t="s">
        <v>2870</v>
      </c>
      <c r="V169" t="s">
        <v>526</v>
      </c>
    </row>
    <row r="170" spans="9:30" x14ac:dyDescent="0.25">
      <c r="I170" s="138" t="s">
        <v>526</v>
      </c>
      <c r="J170" s="230"/>
      <c r="P170" s="104">
        <v>46068</v>
      </c>
      <c r="Q170" s="104">
        <v>46075.020833333336</v>
      </c>
      <c r="R170" t="b">
        <v>1</v>
      </c>
      <c r="S170" t="s">
        <v>2699</v>
      </c>
      <c r="T170" t="s">
        <v>2700</v>
      </c>
      <c r="U170" t="s">
        <v>2871</v>
      </c>
      <c r="V170" t="s">
        <v>528</v>
      </c>
    </row>
    <row r="171" spans="9:30" x14ac:dyDescent="0.25">
      <c r="I171" s="138" t="s">
        <v>528</v>
      </c>
      <c r="J171" s="230"/>
      <c r="P171" s="104">
        <v>46068</v>
      </c>
      <c r="Q171" s="104">
        <v>46075.020833333336</v>
      </c>
      <c r="R171" t="b">
        <v>1</v>
      </c>
      <c r="S171" t="s">
        <v>2699</v>
      </c>
      <c r="T171" t="s">
        <v>2700</v>
      </c>
      <c r="U171" t="s">
        <v>2872</v>
      </c>
      <c r="V171" t="s">
        <v>530</v>
      </c>
    </row>
    <row r="172" spans="9:30" x14ac:dyDescent="0.25">
      <c r="I172" s="138" t="s">
        <v>530</v>
      </c>
      <c r="J172" s="230"/>
      <c r="P172" s="104">
        <v>46068</v>
      </c>
      <c r="Q172" s="104">
        <v>46075.020833333336</v>
      </c>
      <c r="R172" t="b">
        <v>1</v>
      </c>
      <c r="S172" t="s">
        <v>2699</v>
      </c>
      <c r="T172" t="s">
        <v>2700</v>
      </c>
      <c r="U172" t="s">
        <v>2873</v>
      </c>
      <c r="V172" t="s">
        <v>532</v>
      </c>
    </row>
    <row r="173" spans="9:30" x14ac:dyDescent="0.25">
      <c r="I173" s="138" t="s">
        <v>532</v>
      </c>
      <c r="J173" s="230"/>
      <c r="P173" s="104">
        <v>46068</v>
      </c>
      <c r="Q173" s="104">
        <v>46075.020833333336</v>
      </c>
      <c r="R173" t="b">
        <v>1</v>
      </c>
      <c r="S173" t="s">
        <v>2699</v>
      </c>
      <c r="T173" t="s">
        <v>2700</v>
      </c>
      <c r="U173" t="s">
        <v>2874</v>
      </c>
      <c r="V173" t="s">
        <v>532</v>
      </c>
    </row>
    <row r="174" spans="9:30" x14ac:dyDescent="0.25">
      <c r="I174" s="138" t="s">
        <v>535</v>
      </c>
      <c r="J174" s="230">
        <v>5</v>
      </c>
      <c r="P174" s="104">
        <v>46068</v>
      </c>
      <c r="Q174" s="104">
        <v>46075.020833333336</v>
      </c>
      <c r="R174" t="b">
        <v>1</v>
      </c>
      <c r="S174" t="s">
        <v>2699</v>
      </c>
      <c r="T174" t="s">
        <v>2700</v>
      </c>
      <c r="U174" t="s">
        <v>2875</v>
      </c>
      <c r="V174" t="s">
        <v>535</v>
      </c>
      <c r="X174">
        <v>5</v>
      </c>
      <c r="Y174">
        <v>515645</v>
      </c>
      <c r="Z174">
        <v>471568</v>
      </c>
      <c r="AA174">
        <v>20385</v>
      </c>
      <c r="AB174">
        <v>40000</v>
      </c>
      <c r="AC174">
        <v>1</v>
      </c>
    </row>
    <row r="175" spans="9:30" x14ac:dyDescent="0.25">
      <c r="I175" s="138" t="s">
        <v>537</v>
      </c>
      <c r="J175" s="230"/>
      <c r="P175" s="104">
        <v>46068</v>
      </c>
      <c r="Q175" s="104">
        <v>46075.020833333336</v>
      </c>
      <c r="R175" t="b">
        <v>1</v>
      </c>
      <c r="S175" t="s">
        <v>2699</v>
      </c>
      <c r="T175" t="s">
        <v>2700</v>
      </c>
      <c r="U175" t="s">
        <v>2876</v>
      </c>
      <c r="V175" t="s">
        <v>537</v>
      </c>
    </row>
    <row r="176" spans="9:30" x14ac:dyDescent="0.25">
      <c r="I176" s="138" t="s">
        <v>539</v>
      </c>
      <c r="J176" s="230"/>
      <c r="P176" s="104">
        <v>46068</v>
      </c>
      <c r="Q176" s="104">
        <v>46075.020833333336</v>
      </c>
      <c r="R176" t="b">
        <v>1</v>
      </c>
      <c r="S176" t="s">
        <v>2699</v>
      </c>
      <c r="T176" t="s">
        <v>2700</v>
      </c>
      <c r="U176" t="s">
        <v>2877</v>
      </c>
      <c r="V176" t="s">
        <v>539</v>
      </c>
    </row>
    <row r="177" spans="9:28" x14ac:dyDescent="0.25">
      <c r="I177" s="138" t="s">
        <v>541</v>
      </c>
      <c r="J177" s="230"/>
      <c r="P177" s="104">
        <v>46068</v>
      </c>
      <c r="Q177" s="104">
        <v>46075.020833333336</v>
      </c>
      <c r="R177" t="b">
        <v>1</v>
      </c>
      <c r="S177" t="s">
        <v>2699</v>
      </c>
      <c r="T177" t="s">
        <v>2700</v>
      </c>
      <c r="U177" t="s">
        <v>2878</v>
      </c>
      <c r="V177" t="s">
        <v>541</v>
      </c>
    </row>
    <row r="178" spans="9:28" x14ac:dyDescent="0.25">
      <c r="I178" s="138" t="s">
        <v>543</v>
      </c>
      <c r="J178" s="230"/>
      <c r="P178" s="104">
        <v>46068</v>
      </c>
      <c r="Q178" s="104">
        <v>46075.020833333336</v>
      </c>
      <c r="R178" t="b">
        <v>1</v>
      </c>
      <c r="S178" t="s">
        <v>2699</v>
      </c>
      <c r="T178" t="s">
        <v>2700</v>
      </c>
      <c r="U178" t="s">
        <v>2879</v>
      </c>
      <c r="V178" t="s">
        <v>543</v>
      </c>
    </row>
    <row r="179" spans="9:28" x14ac:dyDescent="0.25">
      <c r="I179" s="138" t="s">
        <v>545</v>
      </c>
      <c r="J179" s="230"/>
      <c r="P179" s="104">
        <v>46068</v>
      </c>
      <c r="Q179" s="104">
        <v>46075.020833333336</v>
      </c>
      <c r="R179" t="b">
        <v>1</v>
      </c>
      <c r="S179" t="s">
        <v>2699</v>
      </c>
      <c r="T179" t="s">
        <v>2700</v>
      </c>
      <c r="U179" t="s">
        <v>2880</v>
      </c>
      <c r="V179" t="s">
        <v>545</v>
      </c>
    </row>
    <row r="180" spans="9:28" x14ac:dyDescent="0.25">
      <c r="I180" s="138" t="s">
        <v>547</v>
      </c>
      <c r="J180" s="230">
        <v>17</v>
      </c>
      <c r="P180" s="104">
        <v>46068</v>
      </c>
      <c r="Q180" s="104">
        <v>46075.020833333336</v>
      </c>
      <c r="R180" t="b">
        <v>1</v>
      </c>
      <c r="S180" t="s">
        <v>2699</v>
      </c>
      <c r="T180" t="s">
        <v>2700</v>
      </c>
      <c r="U180" t="s">
        <v>2881</v>
      </c>
      <c r="V180" t="s">
        <v>547</v>
      </c>
      <c r="X180">
        <v>17</v>
      </c>
      <c r="Y180">
        <v>388109.94117647002</v>
      </c>
      <c r="Z180">
        <v>348109.94117647002</v>
      </c>
      <c r="AB180">
        <v>40000</v>
      </c>
    </row>
    <row r="181" spans="9:28" x14ac:dyDescent="0.25">
      <c r="I181" s="138" t="s">
        <v>549</v>
      </c>
      <c r="J181" s="230"/>
      <c r="P181" s="104">
        <v>46068</v>
      </c>
      <c r="Q181" s="104">
        <v>46075.020833333336</v>
      </c>
      <c r="R181" t="b">
        <v>1</v>
      </c>
      <c r="S181" t="s">
        <v>2699</v>
      </c>
      <c r="T181" t="s">
        <v>2700</v>
      </c>
      <c r="U181" t="s">
        <v>2882</v>
      </c>
      <c r="V181" t="s">
        <v>549</v>
      </c>
    </row>
    <row r="182" spans="9:28" x14ac:dyDescent="0.25">
      <c r="I182" s="138" t="s">
        <v>551</v>
      </c>
      <c r="J182" s="230">
        <v>6</v>
      </c>
      <c r="P182" s="104">
        <v>46068</v>
      </c>
      <c r="Q182" s="104">
        <v>46075.020833333336</v>
      </c>
      <c r="R182" t="b">
        <v>1</v>
      </c>
      <c r="S182" t="s">
        <v>2699</v>
      </c>
      <c r="T182" t="s">
        <v>2700</v>
      </c>
      <c r="U182" t="s">
        <v>2883</v>
      </c>
      <c r="V182" t="s">
        <v>551</v>
      </c>
      <c r="X182">
        <v>6</v>
      </c>
      <c r="Y182">
        <v>245120.33333333299</v>
      </c>
      <c r="Z182">
        <v>217620.33333333299</v>
      </c>
      <c r="AB182">
        <v>27500</v>
      </c>
    </row>
    <row r="183" spans="9:28" x14ac:dyDescent="0.25">
      <c r="I183" s="138" t="s">
        <v>553</v>
      </c>
      <c r="J183" s="230"/>
      <c r="P183" s="104">
        <v>46068</v>
      </c>
      <c r="Q183" s="104">
        <v>46075.020833333336</v>
      </c>
      <c r="R183" t="b">
        <v>1</v>
      </c>
      <c r="S183" t="s">
        <v>2699</v>
      </c>
      <c r="T183" t="s">
        <v>2700</v>
      </c>
      <c r="U183" t="s">
        <v>2884</v>
      </c>
      <c r="V183" t="s">
        <v>553</v>
      </c>
    </row>
    <row r="184" spans="9:28" x14ac:dyDescent="0.25">
      <c r="I184" s="138" t="s">
        <v>555</v>
      </c>
      <c r="J184" s="230">
        <v>9</v>
      </c>
      <c r="P184" s="104">
        <v>46068</v>
      </c>
      <c r="Q184" s="104">
        <v>46075.020833333336</v>
      </c>
      <c r="R184" t="b">
        <v>1</v>
      </c>
      <c r="S184" t="s">
        <v>2699</v>
      </c>
      <c r="T184" t="s">
        <v>2700</v>
      </c>
      <c r="U184" t="s">
        <v>2885</v>
      </c>
      <c r="V184" t="s">
        <v>555</v>
      </c>
      <c r="X184">
        <v>9</v>
      </c>
      <c r="Y184">
        <v>1098096</v>
      </c>
      <c r="Z184">
        <v>1058096</v>
      </c>
      <c r="AB184">
        <v>40000</v>
      </c>
    </row>
    <row r="185" spans="9:28" x14ac:dyDescent="0.25">
      <c r="I185" s="138" t="s">
        <v>557</v>
      </c>
      <c r="J185" s="230"/>
      <c r="P185" s="104">
        <v>46068</v>
      </c>
      <c r="Q185" s="104">
        <v>46075.020833333336</v>
      </c>
      <c r="R185" t="b">
        <v>1</v>
      </c>
      <c r="S185" t="s">
        <v>2699</v>
      </c>
      <c r="T185" t="s">
        <v>2700</v>
      </c>
      <c r="U185" t="s">
        <v>2886</v>
      </c>
      <c r="V185" t="s">
        <v>557</v>
      </c>
    </row>
    <row r="186" spans="9:28" x14ac:dyDescent="0.25">
      <c r="I186" s="138" t="s">
        <v>559</v>
      </c>
      <c r="J186" s="230"/>
      <c r="P186" s="104">
        <v>46068</v>
      </c>
      <c r="Q186" s="104">
        <v>46075.020833333336</v>
      </c>
      <c r="R186" t="b">
        <v>1</v>
      </c>
      <c r="S186" t="s">
        <v>2699</v>
      </c>
      <c r="T186" t="s">
        <v>2700</v>
      </c>
      <c r="U186" t="s">
        <v>2887</v>
      </c>
      <c r="V186" t="s">
        <v>559</v>
      </c>
    </row>
    <row r="187" spans="9:28" x14ac:dyDescent="0.25">
      <c r="I187" s="138" t="s">
        <v>561</v>
      </c>
      <c r="J187" s="230"/>
      <c r="P187" s="104">
        <v>46068</v>
      </c>
      <c r="Q187" s="104">
        <v>46075.020833333336</v>
      </c>
      <c r="R187" t="b">
        <v>1</v>
      </c>
      <c r="S187" t="s">
        <v>2699</v>
      </c>
      <c r="T187" t="s">
        <v>2700</v>
      </c>
      <c r="U187" t="s">
        <v>2888</v>
      </c>
      <c r="V187" t="s">
        <v>561</v>
      </c>
    </row>
    <row r="188" spans="9:28" x14ac:dyDescent="0.25">
      <c r="I188" s="138" t="s">
        <v>563</v>
      </c>
      <c r="J188" s="230"/>
      <c r="P188" s="104">
        <v>46068</v>
      </c>
      <c r="Q188" s="104">
        <v>46075.020833333336</v>
      </c>
      <c r="R188" t="b">
        <v>1</v>
      </c>
      <c r="S188" t="s">
        <v>2699</v>
      </c>
      <c r="T188" t="s">
        <v>2700</v>
      </c>
      <c r="U188" t="s">
        <v>2889</v>
      </c>
      <c r="V188" t="s">
        <v>563</v>
      </c>
    </row>
    <row r="189" spans="9:28" x14ac:dyDescent="0.25">
      <c r="I189" s="138" t="s">
        <v>565</v>
      </c>
      <c r="J189" s="230"/>
      <c r="P189" s="104">
        <v>46068</v>
      </c>
      <c r="Q189" s="104">
        <v>46075.020833333336</v>
      </c>
      <c r="R189" t="b">
        <v>1</v>
      </c>
      <c r="S189" t="s">
        <v>2699</v>
      </c>
      <c r="T189" t="s">
        <v>2700</v>
      </c>
      <c r="U189" t="s">
        <v>2890</v>
      </c>
      <c r="V189" t="s">
        <v>565</v>
      </c>
    </row>
    <row r="190" spans="9:28" x14ac:dyDescent="0.25">
      <c r="I190" s="138" t="s">
        <v>567</v>
      </c>
      <c r="J190" s="230"/>
      <c r="P190" s="104">
        <v>46068</v>
      </c>
      <c r="Q190" s="104">
        <v>46075.020833333336</v>
      </c>
      <c r="R190" t="b">
        <v>1</v>
      </c>
      <c r="S190" t="s">
        <v>2699</v>
      </c>
      <c r="T190" t="s">
        <v>2700</v>
      </c>
      <c r="U190" t="s">
        <v>2891</v>
      </c>
      <c r="V190" t="s">
        <v>567</v>
      </c>
    </row>
    <row r="191" spans="9:28" x14ac:dyDescent="0.25">
      <c r="I191" s="138" t="s">
        <v>569</v>
      </c>
      <c r="J191" s="230"/>
      <c r="P191" s="104">
        <v>46068</v>
      </c>
      <c r="Q191" s="104">
        <v>46075.020833333336</v>
      </c>
      <c r="R191" t="b">
        <v>1</v>
      </c>
      <c r="S191" t="s">
        <v>2699</v>
      </c>
      <c r="T191" t="s">
        <v>2700</v>
      </c>
      <c r="U191" t="s">
        <v>2892</v>
      </c>
      <c r="V191" t="s">
        <v>569</v>
      </c>
    </row>
    <row r="192" spans="9:28" x14ac:dyDescent="0.25">
      <c r="I192" s="138" t="s">
        <v>571</v>
      </c>
      <c r="J192" s="230"/>
      <c r="P192" s="104">
        <v>46068</v>
      </c>
      <c r="Q192" s="104">
        <v>46075.020833333336</v>
      </c>
      <c r="R192" t="b">
        <v>1</v>
      </c>
      <c r="S192" t="s">
        <v>2699</v>
      </c>
      <c r="T192" t="s">
        <v>2700</v>
      </c>
      <c r="U192" t="s">
        <v>2893</v>
      </c>
      <c r="V192" t="s">
        <v>571</v>
      </c>
    </row>
    <row r="193" spans="9:30" x14ac:dyDescent="0.25">
      <c r="I193" s="138" t="s">
        <v>573</v>
      </c>
      <c r="J193" s="230">
        <v>2</v>
      </c>
      <c r="P193" s="104">
        <v>46068</v>
      </c>
      <c r="Q193" s="104">
        <v>46075.020833333336</v>
      </c>
      <c r="R193" t="b">
        <v>1</v>
      </c>
      <c r="S193" t="s">
        <v>2699</v>
      </c>
      <c r="T193" t="s">
        <v>2700</v>
      </c>
      <c r="U193" t="s">
        <v>2894</v>
      </c>
      <c r="V193" t="s">
        <v>573</v>
      </c>
      <c r="X193">
        <v>2</v>
      </c>
      <c r="Y193">
        <v>536406</v>
      </c>
      <c r="Z193">
        <v>496406</v>
      </c>
      <c r="AB193">
        <v>40000</v>
      </c>
    </row>
    <row r="194" spans="9:30" x14ac:dyDescent="0.25">
      <c r="I194" s="138" t="s">
        <v>575</v>
      </c>
      <c r="J194" s="230"/>
      <c r="P194" s="104">
        <v>46068</v>
      </c>
      <c r="Q194" s="104">
        <v>46075.020833333336</v>
      </c>
      <c r="R194" t="b">
        <v>1</v>
      </c>
      <c r="S194" t="s">
        <v>2699</v>
      </c>
      <c r="T194" t="s">
        <v>2700</v>
      </c>
      <c r="U194" t="s">
        <v>2895</v>
      </c>
      <c r="V194" t="s">
        <v>575</v>
      </c>
    </row>
    <row r="195" spans="9:30" x14ac:dyDescent="0.25">
      <c r="I195" s="138" t="s">
        <v>577</v>
      </c>
      <c r="J195" s="230"/>
      <c r="P195" s="104">
        <v>46068</v>
      </c>
      <c r="Q195" s="104">
        <v>46075.020833333336</v>
      </c>
      <c r="R195" t="b">
        <v>1</v>
      </c>
      <c r="S195" t="s">
        <v>2699</v>
      </c>
      <c r="T195" t="s">
        <v>2700</v>
      </c>
      <c r="U195" t="s">
        <v>2896</v>
      </c>
      <c r="V195" t="s">
        <v>577</v>
      </c>
    </row>
    <row r="196" spans="9:30" x14ac:dyDescent="0.25">
      <c r="I196" s="138" t="s">
        <v>579</v>
      </c>
      <c r="J196" s="230">
        <v>3</v>
      </c>
      <c r="P196" s="104">
        <v>46068</v>
      </c>
      <c r="Q196" s="104">
        <v>46075.020833333336</v>
      </c>
      <c r="R196" t="b">
        <v>1</v>
      </c>
      <c r="S196" t="s">
        <v>2699</v>
      </c>
      <c r="T196" t="s">
        <v>2700</v>
      </c>
      <c r="U196" t="s">
        <v>2897</v>
      </c>
      <c r="V196" t="s">
        <v>579</v>
      </c>
      <c r="X196">
        <v>3</v>
      </c>
      <c r="Y196">
        <v>687300</v>
      </c>
      <c r="Z196">
        <v>574981.66666666605</v>
      </c>
      <c r="AA196">
        <v>216955</v>
      </c>
      <c r="AB196">
        <v>40000</v>
      </c>
      <c r="AC196">
        <v>1</v>
      </c>
    </row>
    <row r="197" spans="9:30" x14ac:dyDescent="0.25">
      <c r="I197" s="138" t="s">
        <v>581</v>
      </c>
      <c r="J197" s="230"/>
      <c r="P197" s="104">
        <v>46068</v>
      </c>
      <c r="Q197" s="104">
        <v>46075.020833333336</v>
      </c>
      <c r="R197" t="b">
        <v>1</v>
      </c>
      <c r="S197" t="s">
        <v>2699</v>
      </c>
      <c r="T197" t="s">
        <v>2700</v>
      </c>
      <c r="U197" t="s">
        <v>2898</v>
      </c>
      <c r="V197" t="s">
        <v>581</v>
      </c>
    </row>
    <row r="198" spans="9:30" x14ac:dyDescent="0.25">
      <c r="I198" s="138" t="s">
        <v>583</v>
      </c>
      <c r="J198" s="230"/>
      <c r="P198" s="104">
        <v>46068</v>
      </c>
      <c r="Q198" s="104">
        <v>46075.020833333336</v>
      </c>
      <c r="R198" t="b">
        <v>1</v>
      </c>
      <c r="S198" t="s">
        <v>2699</v>
      </c>
      <c r="T198" t="s">
        <v>2700</v>
      </c>
      <c r="U198" t="s">
        <v>2899</v>
      </c>
      <c r="V198" t="s">
        <v>583</v>
      </c>
    </row>
    <row r="199" spans="9:30" x14ac:dyDescent="0.25">
      <c r="I199" s="138" t="s">
        <v>585</v>
      </c>
      <c r="J199" s="230"/>
      <c r="P199" s="104">
        <v>46068</v>
      </c>
      <c r="Q199" s="104">
        <v>46075.020833333336</v>
      </c>
      <c r="R199" t="b">
        <v>1</v>
      </c>
      <c r="S199" t="s">
        <v>2699</v>
      </c>
      <c r="T199" t="s">
        <v>2700</v>
      </c>
      <c r="U199" t="s">
        <v>2900</v>
      </c>
      <c r="V199" t="s">
        <v>585</v>
      </c>
    </row>
    <row r="200" spans="9:30" x14ac:dyDescent="0.25">
      <c r="I200" s="138" t="s">
        <v>587</v>
      </c>
      <c r="J200" s="230"/>
      <c r="P200" s="104">
        <v>46068</v>
      </c>
      <c r="Q200" s="104">
        <v>46075.020833333336</v>
      </c>
      <c r="R200" t="b">
        <v>1</v>
      </c>
      <c r="S200" t="s">
        <v>2699</v>
      </c>
      <c r="T200" t="s">
        <v>2700</v>
      </c>
      <c r="U200" t="s">
        <v>2901</v>
      </c>
      <c r="V200" t="s">
        <v>587</v>
      </c>
    </row>
    <row r="201" spans="9:30" x14ac:dyDescent="0.25">
      <c r="I201" s="138" t="s">
        <v>202</v>
      </c>
      <c r="J201" s="230">
        <v>21</v>
      </c>
      <c r="P201" s="104">
        <v>46068</v>
      </c>
      <c r="Q201" s="104">
        <v>46075.020833333336</v>
      </c>
      <c r="R201" t="b">
        <v>1</v>
      </c>
      <c r="S201" t="s">
        <v>2699</v>
      </c>
      <c r="T201" t="s">
        <v>2700</v>
      </c>
      <c r="U201" t="s">
        <v>2902</v>
      </c>
      <c r="V201" t="s">
        <v>202</v>
      </c>
      <c r="X201">
        <v>21</v>
      </c>
      <c r="Y201">
        <v>269417.85714285698</v>
      </c>
      <c r="Z201">
        <v>230745.85714285701</v>
      </c>
      <c r="AA201">
        <v>197112</v>
      </c>
      <c r="AB201">
        <v>29285.714285714199</v>
      </c>
      <c r="AC201">
        <v>1</v>
      </c>
      <c r="AD201">
        <v>5</v>
      </c>
    </row>
    <row r="202" spans="9:30" x14ac:dyDescent="0.25">
      <c r="I202" s="138" t="s">
        <v>590</v>
      </c>
      <c r="J202" s="230"/>
      <c r="P202" s="104">
        <v>46068</v>
      </c>
      <c r="Q202" s="104">
        <v>46075.020833333336</v>
      </c>
      <c r="R202" t="b">
        <v>1</v>
      </c>
      <c r="S202" t="s">
        <v>2699</v>
      </c>
      <c r="T202" t="s">
        <v>2700</v>
      </c>
      <c r="U202" t="s">
        <v>2903</v>
      </c>
      <c r="V202" t="s">
        <v>590</v>
      </c>
    </row>
    <row r="203" spans="9:30" x14ac:dyDescent="0.25">
      <c r="I203" s="138" t="s">
        <v>592</v>
      </c>
      <c r="J203" s="230"/>
      <c r="P203" s="104">
        <v>46068</v>
      </c>
      <c r="Q203" s="104">
        <v>46075.020833333336</v>
      </c>
      <c r="R203" t="b">
        <v>1</v>
      </c>
      <c r="S203" t="s">
        <v>2699</v>
      </c>
      <c r="T203" t="s">
        <v>2700</v>
      </c>
      <c r="U203" t="s">
        <v>2904</v>
      </c>
      <c r="V203" t="s">
        <v>592</v>
      </c>
    </row>
    <row r="204" spans="9:30" x14ac:dyDescent="0.25">
      <c r="I204" s="138" t="s">
        <v>594</v>
      </c>
      <c r="J204" s="230"/>
      <c r="P204" s="104">
        <v>46068</v>
      </c>
      <c r="Q204" s="104">
        <v>46075.020833333336</v>
      </c>
      <c r="R204" t="b">
        <v>1</v>
      </c>
      <c r="S204" t="s">
        <v>2699</v>
      </c>
      <c r="T204" t="s">
        <v>2700</v>
      </c>
      <c r="U204" t="s">
        <v>2905</v>
      </c>
      <c r="V204" t="s">
        <v>594</v>
      </c>
    </row>
    <row r="205" spans="9:30" x14ac:dyDescent="0.25">
      <c r="I205" s="138" t="s">
        <v>596</v>
      </c>
      <c r="J205" s="230"/>
      <c r="P205" s="104">
        <v>46068</v>
      </c>
      <c r="Q205" s="104">
        <v>46075.020833333336</v>
      </c>
      <c r="R205" t="b">
        <v>1</v>
      </c>
      <c r="S205" t="s">
        <v>2699</v>
      </c>
      <c r="T205" t="s">
        <v>2700</v>
      </c>
      <c r="U205" t="s">
        <v>2906</v>
      </c>
      <c r="V205" t="s">
        <v>596</v>
      </c>
    </row>
    <row r="206" spans="9:30" x14ac:dyDescent="0.25">
      <c r="I206" s="138" t="s">
        <v>598</v>
      </c>
      <c r="J206" s="230"/>
      <c r="P206" s="104">
        <v>46068</v>
      </c>
      <c r="Q206" s="104">
        <v>46075.020833333336</v>
      </c>
      <c r="R206" t="b">
        <v>1</v>
      </c>
      <c r="S206" t="s">
        <v>2699</v>
      </c>
      <c r="T206" t="s">
        <v>2700</v>
      </c>
      <c r="U206" t="s">
        <v>2907</v>
      </c>
      <c r="V206" t="s">
        <v>598</v>
      </c>
    </row>
    <row r="207" spans="9:30" x14ac:dyDescent="0.25">
      <c r="I207" s="138" t="s">
        <v>600</v>
      </c>
      <c r="J207" s="230"/>
      <c r="P207" s="104">
        <v>46068</v>
      </c>
      <c r="Q207" s="104">
        <v>46075.020833333336</v>
      </c>
      <c r="R207" t="b">
        <v>1</v>
      </c>
      <c r="S207" t="s">
        <v>2699</v>
      </c>
      <c r="T207" t="s">
        <v>2700</v>
      </c>
      <c r="U207" t="s">
        <v>2908</v>
      </c>
      <c r="V207" t="s">
        <v>600</v>
      </c>
    </row>
    <row r="208" spans="9:30" x14ac:dyDescent="0.25">
      <c r="I208" s="138" t="s">
        <v>602</v>
      </c>
      <c r="J208" s="230"/>
      <c r="P208" s="104">
        <v>46068</v>
      </c>
      <c r="Q208" s="104">
        <v>46075.020833333336</v>
      </c>
      <c r="R208" t="b">
        <v>1</v>
      </c>
      <c r="S208" t="s">
        <v>2699</v>
      </c>
      <c r="T208" t="s">
        <v>2700</v>
      </c>
      <c r="U208" t="s">
        <v>2909</v>
      </c>
      <c r="V208" t="s">
        <v>602</v>
      </c>
    </row>
    <row r="209" spans="9:28" x14ac:dyDescent="0.25">
      <c r="I209" s="138" t="s">
        <v>604</v>
      </c>
      <c r="J209" s="230"/>
      <c r="P209" s="104">
        <v>46068</v>
      </c>
      <c r="Q209" s="104">
        <v>46075.020833333336</v>
      </c>
      <c r="R209" t="b">
        <v>1</v>
      </c>
      <c r="S209" t="s">
        <v>2699</v>
      </c>
      <c r="T209" t="s">
        <v>2700</v>
      </c>
      <c r="U209" t="s">
        <v>2910</v>
      </c>
      <c r="V209" t="s">
        <v>604</v>
      </c>
    </row>
    <row r="210" spans="9:28" x14ac:dyDescent="0.25">
      <c r="I210" s="138" t="s">
        <v>606</v>
      </c>
      <c r="J210" s="230"/>
      <c r="P210" s="104">
        <v>46068</v>
      </c>
      <c r="Q210" s="104">
        <v>46075.020833333336</v>
      </c>
      <c r="R210" t="b">
        <v>1</v>
      </c>
      <c r="S210" t="s">
        <v>2699</v>
      </c>
      <c r="T210" t="s">
        <v>2700</v>
      </c>
      <c r="U210" t="s">
        <v>2911</v>
      </c>
      <c r="V210" t="s">
        <v>606</v>
      </c>
    </row>
    <row r="211" spans="9:28" x14ac:dyDescent="0.25">
      <c r="I211" s="138" t="s">
        <v>608</v>
      </c>
      <c r="J211" s="230"/>
      <c r="P211" s="104">
        <v>46068</v>
      </c>
      <c r="Q211" s="104">
        <v>46075.020833333336</v>
      </c>
      <c r="R211" t="b">
        <v>1</v>
      </c>
      <c r="S211" t="s">
        <v>2699</v>
      </c>
      <c r="T211" t="s">
        <v>2700</v>
      </c>
      <c r="U211" t="s">
        <v>2912</v>
      </c>
      <c r="V211" t="s">
        <v>608</v>
      </c>
    </row>
    <row r="212" spans="9:28" x14ac:dyDescent="0.25">
      <c r="I212" s="138" t="s">
        <v>610</v>
      </c>
      <c r="J212" s="230"/>
      <c r="P212" s="104">
        <v>46068</v>
      </c>
      <c r="Q212" s="104">
        <v>46075.020833333336</v>
      </c>
      <c r="R212" t="b">
        <v>1</v>
      </c>
      <c r="S212" t="s">
        <v>2699</v>
      </c>
      <c r="T212" t="s">
        <v>2700</v>
      </c>
      <c r="U212" t="s">
        <v>2913</v>
      </c>
      <c r="V212" t="s">
        <v>610</v>
      </c>
    </row>
    <row r="213" spans="9:28" x14ac:dyDescent="0.25">
      <c r="I213" s="138" t="s">
        <v>612</v>
      </c>
      <c r="J213" s="230"/>
      <c r="P213" s="104">
        <v>46068</v>
      </c>
      <c r="Q213" s="104">
        <v>46075.020833333336</v>
      </c>
      <c r="R213" t="b">
        <v>1</v>
      </c>
      <c r="S213" t="s">
        <v>2699</v>
      </c>
      <c r="T213" t="s">
        <v>2700</v>
      </c>
      <c r="U213" s="139" t="s">
        <v>2914</v>
      </c>
      <c r="V213" t="s">
        <v>612</v>
      </c>
    </row>
    <row r="214" spans="9:28" x14ac:dyDescent="0.25">
      <c r="I214" s="138" t="s">
        <v>614</v>
      </c>
      <c r="J214" s="230"/>
      <c r="P214" s="104">
        <v>46068</v>
      </c>
      <c r="Q214" s="104">
        <v>46075.020833333336</v>
      </c>
      <c r="R214" t="b">
        <v>1</v>
      </c>
      <c r="S214" t="s">
        <v>2699</v>
      </c>
      <c r="T214" t="s">
        <v>2700</v>
      </c>
      <c r="U214" t="s">
        <v>2915</v>
      </c>
      <c r="V214" t="s">
        <v>614</v>
      </c>
    </row>
    <row r="215" spans="9:28" x14ac:dyDescent="0.25">
      <c r="I215" s="138" t="s">
        <v>616</v>
      </c>
      <c r="J215" s="230"/>
      <c r="P215" s="104">
        <v>46068</v>
      </c>
      <c r="Q215" s="104">
        <v>46075.020833333336</v>
      </c>
      <c r="R215" t="b">
        <v>1</v>
      </c>
      <c r="S215" t="s">
        <v>2699</v>
      </c>
      <c r="T215" t="s">
        <v>2700</v>
      </c>
      <c r="U215" t="s">
        <v>2916</v>
      </c>
      <c r="V215" t="s">
        <v>616</v>
      </c>
    </row>
    <row r="216" spans="9:28" x14ac:dyDescent="0.25">
      <c r="I216" s="138" t="s">
        <v>618</v>
      </c>
      <c r="J216" s="230"/>
      <c r="P216" s="104">
        <v>46068</v>
      </c>
      <c r="Q216" s="104">
        <v>46075.020833333336</v>
      </c>
      <c r="R216" t="b">
        <v>1</v>
      </c>
      <c r="S216" t="s">
        <v>2699</v>
      </c>
      <c r="T216" t="s">
        <v>2700</v>
      </c>
      <c r="U216" t="s">
        <v>2917</v>
      </c>
      <c r="V216" t="s">
        <v>618</v>
      </c>
    </row>
    <row r="217" spans="9:28" x14ac:dyDescent="0.25">
      <c r="I217" s="138" t="s">
        <v>620</v>
      </c>
      <c r="J217" s="230"/>
      <c r="P217" s="104">
        <v>46068</v>
      </c>
      <c r="Q217" s="104">
        <v>46075.020833333336</v>
      </c>
      <c r="R217" t="b">
        <v>1</v>
      </c>
      <c r="S217" t="s">
        <v>2699</v>
      </c>
      <c r="T217" t="s">
        <v>2700</v>
      </c>
      <c r="U217" t="s">
        <v>2918</v>
      </c>
      <c r="V217" t="s">
        <v>620</v>
      </c>
    </row>
    <row r="218" spans="9:28" x14ac:dyDescent="0.25">
      <c r="I218" s="138" t="s">
        <v>622</v>
      </c>
      <c r="J218" s="230"/>
      <c r="P218" s="104">
        <v>46068</v>
      </c>
      <c r="Q218" s="104">
        <v>46075.020833333336</v>
      </c>
      <c r="R218" t="b">
        <v>1</v>
      </c>
      <c r="S218" t="s">
        <v>2699</v>
      </c>
      <c r="T218" t="s">
        <v>2700</v>
      </c>
      <c r="U218" t="s">
        <v>2919</v>
      </c>
      <c r="V218" t="s">
        <v>622</v>
      </c>
    </row>
    <row r="219" spans="9:28" x14ac:dyDescent="0.25">
      <c r="I219" s="138" t="s">
        <v>624</v>
      </c>
      <c r="J219" s="230"/>
      <c r="P219" s="104">
        <v>46068</v>
      </c>
      <c r="Q219" s="104">
        <v>46075.020833333336</v>
      </c>
      <c r="R219" t="b">
        <v>1</v>
      </c>
      <c r="S219" t="s">
        <v>2699</v>
      </c>
      <c r="T219" t="s">
        <v>2700</v>
      </c>
      <c r="U219" t="s">
        <v>2920</v>
      </c>
      <c r="V219" t="s">
        <v>624</v>
      </c>
    </row>
    <row r="220" spans="9:28" x14ac:dyDescent="0.25">
      <c r="I220" s="138" t="s">
        <v>626</v>
      </c>
      <c r="J220" s="230">
        <v>3</v>
      </c>
      <c r="P220" s="104">
        <v>46068</v>
      </c>
      <c r="Q220" s="104">
        <v>46075.020833333336</v>
      </c>
      <c r="R220" t="b">
        <v>1</v>
      </c>
      <c r="S220" t="s">
        <v>2699</v>
      </c>
      <c r="T220" t="s">
        <v>2700</v>
      </c>
      <c r="U220" t="s">
        <v>2921</v>
      </c>
      <c r="V220" t="s">
        <v>626</v>
      </c>
      <c r="X220">
        <v>3</v>
      </c>
      <c r="Y220">
        <v>174661.33333333299</v>
      </c>
      <c r="Z220">
        <v>134661.33333333299</v>
      </c>
      <c r="AB220">
        <v>40000</v>
      </c>
    </row>
    <row r="221" spans="9:28" x14ac:dyDescent="0.25">
      <c r="I221" s="138" t="s">
        <v>628</v>
      </c>
      <c r="J221" s="230"/>
      <c r="P221" s="104">
        <v>46068</v>
      </c>
      <c r="Q221" s="104">
        <v>46075.020833333336</v>
      </c>
      <c r="R221" t="b">
        <v>1</v>
      </c>
      <c r="S221" t="s">
        <v>2699</v>
      </c>
      <c r="T221" t="s">
        <v>2700</v>
      </c>
      <c r="U221" t="s">
        <v>2922</v>
      </c>
      <c r="V221" t="s">
        <v>628</v>
      </c>
    </row>
    <row r="222" spans="9:28" x14ac:dyDescent="0.25">
      <c r="I222" s="138" t="s">
        <v>630</v>
      </c>
      <c r="J222" s="230"/>
      <c r="P222" s="104">
        <v>46068</v>
      </c>
      <c r="Q222" s="104">
        <v>46075.020833333336</v>
      </c>
      <c r="R222" t="b">
        <v>1</v>
      </c>
      <c r="S222" t="s">
        <v>2699</v>
      </c>
      <c r="T222" t="s">
        <v>2700</v>
      </c>
      <c r="U222" t="s">
        <v>2923</v>
      </c>
      <c r="V222" t="s">
        <v>630</v>
      </c>
    </row>
    <row r="223" spans="9:28" x14ac:dyDescent="0.25">
      <c r="I223" s="138" t="s">
        <v>632</v>
      </c>
      <c r="J223" s="230"/>
      <c r="P223" s="104">
        <v>46068</v>
      </c>
      <c r="Q223" s="104">
        <v>46075.020833333336</v>
      </c>
      <c r="R223" t="b">
        <v>1</v>
      </c>
      <c r="S223" t="s">
        <v>2699</v>
      </c>
      <c r="T223" t="s">
        <v>2700</v>
      </c>
      <c r="U223" t="s">
        <v>2924</v>
      </c>
      <c r="V223" t="s">
        <v>632</v>
      </c>
    </row>
    <row r="224" spans="9:28" x14ac:dyDescent="0.25">
      <c r="I224" s="138" t="s">
        <v>634</v>
      </c>
      <c r="J224" s="230">
        <v>1</v>
      </c>
      <c r="P224" s="104">
        <v>46068</v>
      </c>
      <c r="Q224" s="104">
        <v>46075.020833333336</v>
      </c>
      <c r="R224" t="b">
        <v>1</v>
      </c>
      <c r="S224" t="s">
        <v>2699</v>
      </c>
      <c r="T224" t="s">
        <v>2700</v>
      </c>
      <c r="U224" t="s">
        <v>2925</v>
      </c>
      <c r="V224" t="s">
        <v>634</v>
      </c>
      <c r="X224">
        <v>1</v>
      </c>
      <c r="Y224">
        <v>2536211</v>
      </c>
      <c r="Z224">
        <v>2511211</v>
      </c>
      <c r="AB224">
        <v>25000</v>
      </c>
    </row>
    <row r="225" spans="9:30" x14ac:dyDescent="0.25">
      <c r="I225" s="138" t="s">
        <v>205</v>
      </c>
      <c r="J225" s="230">
        <v>2</v>
      </c>
      <c r="P225" s="104">
        <v>46068</v>
      </c>
      <c r="Q225" s="104">
        <v>46075.020833333336</v>
      </c>
      <c r="R225" t="b">
        <v>1</v>
      </c>
      <c r="S225" t="s">
        <v>2699</v>
      </c>
      <c r="T225" t="s">
        <v>2700</v>
      </c>
      <c r="U225" t="s">
        <v>2926</v>
      </c>
      <c r="V225" t="s">
        <v>205</v>
      </c>
      <c r="X225">
        <v>2</v>
      </c>
      <c r="Y225">
        <v>90425.5</v>
      </c>
      <c r="Z225">
        <v>62925.5</v>
      </c>
      <c r="AB225">
        <v>27500</v>
      </c>
    </row>
    <row r="226" spans="9:30" x14ac:dyDescent="0.25">
      <c r="I226" s="138" t="s">
        <v>637</v>
      </c>
      <c r="J226" s="230">
        <v>42</v>
      </c>
      <c r="P226" s="104">
        <v>46068</v>
      </c>
      <c r="Q226" s="104">
        <v>46075.020833333336</v>
      </c>
      <c r="R226" t="b">
        <v>1</v>
      </c>
      <c r="S226" t="s">
        <v>2699</v>
      </c>
      <c r="T226" t="s">
        <v>2700</v>
      </c>
      <c r="U226" t="s">
        <v>2927</v>
      </c>
      <c r="V226" t="s">
        <v>637</v>
      </c>
      <c r="X226">
        <v>42</v>
      </c>
      <c r="Y226">
        <v>171556.07142857101</v>
      </c>
      <c r="Z226">
        <v>144294.16666666599</v>
      </c>
      <c r="AB226">
        <v>27261.904761904701</v>
      </c>
      <c r="AD226">
        <v>4</v>
      </c>
    </row>
    <row r="227" spans="9:30" x14ac:dyDescent="0.25">
      <c r="I227" s="138" t="s">
        <v>639</v>
      </c>
      <c r="J227" s="230"/>
      <c r="P227" s="104">
        <v>46068</v>
      </c>
      <c r="Q227" s="104">
        <v>46075.020833333336</v>
      </c>
      <c r="R227" t="b">
        <v>1</v>
      </c>
      <c r="S227" t="s">
        <v>2699</v>
      </c>
      <c r="T227" t="s">
        <v>2700</v>
      </c>
      <c r="U227" t="s">
        <v>2928</v>
      </c>
      <c r="V227" t="s">
        <v>639</v>
      </c>
    </row>
    <row r="228" spans="9:30" x14ac:dyDescent="0.25">
      <c r="I228" s="138" t="s">
        <v>641</v>
      </c>
      <c r="J228" s="230"/>
      <c r="P228" s="104">
        <v>46068</v>
      </c>
      <c r="Q228" s="104">
        <v>46075.020833333336</v>
      </c>
      <c r="R228" t="b">
        <v>1</v>
      </c>
      <c r="S228" t="s">
        <v>2699</v>
      </c>
      <c r="T228" t="s">
        <v>2700</v>
      </c>
      <c r="U228" t="s">
        <v>2929</v>
      </c>
      <c r="V228" t="s">
        <v>641</v>
      </c>
    </row>
    <row r="229" spans="9:30" x14ac:dyDescent="0.25">
      <c r="I229" s="138" t="s">
        <v>79</v>
      </c>
      <c r="J229" s="230">
        <v>2</v>
      </c>
      <c r="P229" s="104">
        <v>46068</v>
      </c>
      <c r="Q229" s="104">
        <v>46075.020833333336</v>
      </c>
      <c r="R229" t="b">
        <v>1</v>
      </c>
      <c r="S229" t="s">
        <v>2699</v>
      </c>
      <c r="T229" t="s">
        <v>2700</v>
      </c>
      <c r="U229" t="s">
        <v>2930</v>
      </c>
      <c r="V229" t="s">
        <v>79</v>
      </c>
      <c r="X229">
        <v>2</v>
      </c>
      <c r="Y229">
        <v>219953.5</v>
      </c>
      <c r="Z229">
        <v>194953.5</v>
      </c>
      <c r="AB229">
        <v>25000</v>
      </c>
    </row>
    <row r="230" spans="9:30" x14ac:dyDescent="0.25">
      <c r="I230" s="138" t="s">
        <v>644</v>
      </c>
      <c r="J230" s="230">
        <v>10</v>
      </c>
      <c r="P230" s="104">
        <v>46068</v>
      </c>
      <c r="Q230" s="104">
        <v>46075.020833333336</v>
      </c>
      <c r="R230" t="b">
        <v>1</v>
      </c>
      <c r="S230" t="s">
        <v>2699</v>
      </c>
      <c r="T230" t="s">
        <v>2700</v>
      </c>
      <c r="U230" t="s">
        <v>2931</v>
      </c>
      <c r="V230" t="s">
        <v>644</v>
      </c>
      <c r="X230">
        <v>10</v>
      </c>
      <c r="Y230">
        <v>295229.90000000002</v>
      </c>
      <c r="Z230">
        <v>255229.9</v>
      </c>
      <c r="AB230">
        <v>40000</v>
      </c>
    </row>
    <row r="231" spans="9:30" x14ac:dyDescent="0.25">
      <c r="I231" s="138" t="s">
        <v>646</v>
      </c>
      <c r="J231" s="230"/>
      <c r="P231" s="104">
        <v>46068</v>
      </c>
      <c r="Q231" s="104">
        <v>46075.020833333336</v>
      </c>
      <c r="R231" t="b">
        <v>1</v>
      </c>
      <c r="S231" t="s">
        <v>2699</v>
      </c>
      <c r="T231" t="s">
        <v>2700</v>
      </c>
      <c r="U231" t="s">
        <v>2932</v>
      </c>
      <c r="V231" t="s">
        <v>646</v>
      </c>
    </row>
    <row r="232" spans="9:30" x14ac:dyDescent="0.25">
      <c r="I232" s="138" t="s">
        <v>648</v>
      </c>
      <c r="J232" s="230"/>
      <c r="P232" s="104">
        <v>46068</v>
      </c>
      <c r="Q232" s="104">
        <v>46075.020833333336</v>
      </c>
      <c r="R232" t="b">
        <v>1</v>
      </c>
      <c r="S232" t="s">
        <v>2699</v>
      </c>
      <c r="T232" t="s">
        <v>2700</v>
      </c>
      <c r="U232" t="s">
        <v>2933</v>
      </c>
      <c r="V232" t="s">
        <v>648</v>
      </c>
    </row>
    <row r="233" spans="9:30" x14ac:dyDescent="0.25">
      <c r="I233" s="138" t="s">
        <v>73</v>
      </c>
      <c r="J233" s="230">
        <v>26</v>
      </c>
      <c r="P233" s="104">
        <v>46068</v>
      </c>
      <c r="Q233" s="104">
        <v>46075.020833333336</v>
      </c>
      <c r="R233" t="b">
        <v>1</v>
      </c>
      <c r="S233" t="s">
        <v>2699</v>
      </c>
      <c r="T233" t="s">
        <v>2700</v>
      </c>
      <c r="U233" t="s">
        <v>2934</v>
      </c>
      <c r="V233" t="s">
        <v>73</v>
      </c>
      <c r="X233">
        <v>26</v>
      </c>
      <c r="Y233">
        <v>288930.88461538398</v>
      </c>
      <c r="Z233">
        <v>155415.19230769199</v>
      </c>
      <c r="AA233">
        <v>145337.26315789399</v>
      </c>
      <c r="AB233">
        <v>27307.692307692301</v>
      </c>
      <c r="AC233">
        <v>19</v>
      </c>
      <c r="AD233">
        <v>10</v>
      </c>
    </row>
    <row r="234" spans="9:30" x14ac:dyDescent="0.25">
      <c r="I234" s="138" t="s">
        <v>651</v>
      </c>
      <c r="J234" s="230"/>
      <c r="P234" s="104">
        <v>46068</v>
      </c>
      <c r="Q234" s="104">
        <v>46075.020833333336</v>
      </c>
      <c r="R234" t="b">
        <v>1</v>
      </c>
      <c r="S234" t="s">
        <v>2699</v>
      </c>
      <c r="T234" t="s">
        <v>2700</v>
      </c>
      <c r="U234" t="s">
        <v>2935</v>
      </c>
      <c r="V234" t="s">
        <v>651</v>
      </c>
    </row>
    <row r="235" spans="9:30" x14ac:dyDescent="0.25">
      <c r="I235" s="138" t="s">
        <v>653</v>
      </c>
      <c r="J235" s="230"/>
      <c r="P235" s="104">
        <v>46068</v>
      </c>
      <c r="Q235" s="104">
        <v>46075.020833333336</v>
      </c>
      <c r="R235" t="b">
        <v>1</v>
      </c>
      <c r="S235" t="s">
        <v>2699</v>
      </c>
      <c r="T235" t="s">
        <v>2700</v>
      </c>
      <c r="U235" t="s">
        <v>2936</v>
      </c>
      <c r="V235" t="s">
        <v>653</v>
      </c>
    </row>
    <row r="236" spans="9:30" x14ac:dyDescent="0.25">
      <c r="I236" s="138" t="s">
        <v>655</v>
      </c>
      <c r="J236" s="230"/>
      <c r="P236" s="104">
        <v>46068</v>
      </c>
      <c r="Q236" s="104">
        <v>46075.020833333336</v>
      </c>
      <c r="R236" t="b">
        <v>1</v>
      </c>
      <c r="S236" t="s">
        <v>2699</v>
      </c>
      <c r="T236" t="s">
        <v>2700</v>
      </c>
      <c r="U236" t="s">
        <v>2937</v>
      </c>
      <c r="V236" t="s">
        <v>655</v>
      </c>
    </row>
    <row r="237" spans="9:30" x14ac:dyDescent="0.25">
      <c r="I237" s="138" t="s">
        <v>657</v>
      </c>
      <c r="J237" s="230"/>
      <c r="P237" s="104">
        <v>46068</v>
      </c>
      <c r="Q237" s="104">
        <v>46075.020833333336</v>
      </c>
      <c r="R237" t="b">
        <v>1</v>
      </c>
      <c r="S237" t="s">
        <v>2699</v>
      </c>
      <c r="T237" t="s">
        <v>2700</v>
      </c>
      <c r="U237" t="s">
        <v>2938</v>
      </c>
      <c r="V237" t="s">
        <v>657</v>
      </c>
    </row>
    <row r="238" spans="9:30" x14ac:dyDescent="0.25">
      <c r="I238" s="138" t="s">
        <v>659</v>
      </c>
      <c r="J238" s="230"/>
      <c r="P238" s="104">
        <v>46068</v>
      </c>
      <c r="Q238" s="104">
        <v>46075.020833333336</v>
      </c>
      <c r="R238" t="b">
        <v>1</v>
      </c>
      <c r="S238" t="s">
        <v>2699</v>
      </c>
      <c r="T238" t="s">
        <v>2700</v>
      </c>
      <c r="U238" t="s">
        <v>2939</v>
      </c>
      <c r="V238" t="s">
        <v>659</v>
      </c>
    </row>
    <row r="239" spans="9:30" x14ac:dyDescent="0.25">
      <c r="I239" s="138" t="s">
        <v>661</v>
      </c>
      <c r="J239" s="230"/>
      <c r="P239" s="104">
        <v>46068</v>
      </c>
      <c r="Q239" s="104">
        <v>46075.020833333336</v>
      </c>
      <c r="R239" t="b">
        <v>1</v>
      </c>
      <c r="S239" t="s">
        <v>2699</v>
      </c>
      <c r="T239" t="s">
        <v>2700</v>
      </c>
      <c r="U239" t="s">
        <v>2940</v>
      </c>
      <c r="V239" t="s">
        <v>661</v>
      </c>
    </row>
    <row r="240" spans="9:30" x14ac:dyDescent="0.25">
      <c r="I240" s="138" t="s">
        <v>663</v>
      </c>
      <c r="J240" s="230"/>
      <c r="P240" s="104">
        <v>46068</v>
      </c>
      <c r="Q240" s="104">
        <v>46075.020833333336</v>
      </c>
      <c r="R240" t="b">
        <v>1</v>
      </c>
      <c r="S240" t="s">
        <v>2699</v>
      </c>
      <c r="T240" t="s">
        <v>2700</v>
      </c>
      <c r="U240" t="s">
        <v>2941</v>
      </c>
      <c r="V240" t="s">
        <v>663</v>
      </c>
    </row>
    <row r="241" spans="9:29" x14ac:dyDescent="0.25">
      <c r="I241" s="138" t="s">
        <v>665</v>
      </c>
      <c r="J241" s="230"/>
      <c r="P241" s="104">
        <v>46068</v>
      </c>
      <c r="Q241" s="104">
        <v>46075.020833333336</v>
      </c>
      <c r="R241" t="b">
        <v>1</v>
      </c>
      <c r="S241" t="s">
        <v>2699</v>
      </c>
      <c r="T241" t="s">
        <v>2700</v>
      </c>
      <c r="U241" t="s">
        <v>2942</v>
      </c>
      <c r="V241" t="s">
        <v>665</v>
      </c>
    </row>
    <row r="242" spans="9:29" x14ac:dyDescent="0.25">
      <c r="I242" s="138" t="s">
        <v>667</v>
      </c>
      <c r="J242" s="230"/>
      <c r="P242" s="104">
        <v>46068</v>
      </c>
      <c r="Q242" s="104">
        <v>46075.020833333336</v>
      </c>
      <c r="R242" t="b">
        <v>1</v>
      </c>
      <c r="S242" t="s">
        <v>2699</v>
      </c>
      <c r="T242" t="s">
        <v>2700</v>
      </c>
      <c r="U242" t="s">
        <v>2943</v>
      </c>
      <c r="V242" t="s">
        <v>667</v>
      </c>
    </row>
    <row r="243" spans="9:29" x14ac:dyDescent="0.25">
      <c r="I243" s="138" t="s">
        <v>669</v>
      </c>
      <c r="J243" s="230"/>
      <c r="P243" s="104">
        <v>46068</v>
      </c>
      <c r="Q243" s="104">
        <v>46075.020833333336</v>
      </c>
      <c r="R243" t="b">
        <v>1</v>
      </c>
      <c r="S243" t="s">
        <v>2699</v>
      </c>
      <c r="T243" t="s">
        <v>2700</v>
      </c>
      <c r="U243" t="s">
        <v>2944</v>
      </c>
      <c r="V243" t="s">
        <v>669</v>
      </c>
    </row>
    <row r="244" spans="9:29" x14ac:dyDescent="0.25">
      <c r="I244" s="138" t="s">
        <v>671</v>
      </c>
      <c r="J244" s="230"/>
      <c r="P244" s="104">
        <v>46068</v>
      </c>
      <c r="Q244" s="104">
        <v>46075.020833333336</v>
      </c>
      <c r="R244" t="b">
        <v>1</v>
      </c>
      <c r="S244" t="s">
        <v>2699</v>
      </c>
      <c r="T244" t="s">
        <v>2700</v>
      </c>
      <c r="U244" t="s">
        <v>2945</v>
      </c>
      <c r="V244" t="s">
        <v>671</v>
      </c>
    </row>
    <row r="245" spans="9:29" x14ac:dyDescent="0.25">
      <c r="I245" s="138" t="s">
        <v>673</v>
      </c>
      <c r="J245" s="230"/>
      <c r="P245" s="104">
        <v>46068</v>
      </c>
      <c r="Q245" s="104">
        <v>46075.020833333336</v>
      </c>
      <c r="R245" t="b">
        <v>1</v>
      </c>
      <c r="S245" t="s">
        <v>2699</v>
      </c>
      <c r="T245" t="s">
        <v>2700</v>
      </c>
      <c r="U245" t="s">
        <v>2946</v>
      </c>
      <c r="V245" t="s">
        <v>673</v>
      </c>
    </row>
    <row r="246" spans="9:29" x14ac:dyDescent="0.25">
      <c r="I246" s="138" t="s">
        <v>675</v>
      </c>
      <c r="J246" s="230"/>
      <c r="P246" s="104">
        <v>46068</v>
      </c>
      <c r="Q246" s="104">
        <v>46075.020833333336</v>
      </c>
      <c r="R246" t="b">
        <v>1</v>
      </c>
      <c r="S246" t="s">
        <v>2699</v>
      </c>
      <c r="T246" t="s">
        <v>2700</v>
      </c>
      <c r="U246" t="s">
        <v>2947</v>
      </c>
      <c r="V246" t="s">
        <v>675</v>
      </c>
    </row>
    <row r="247" spans="9:29" x14ac:dyDescent="0.25">
      <c r="I247" s="138" t="s">
        <v>677</v>
      </c>
      <c r="J247" s="230"/>
      <c r="P247" s="104">
        <v>46068</v>
      </c>
      <c r="Q247" s="104">
        <v>46075.020833333336</v>
      </c>
      <c r="R247" t="b">
        <v>1</v>
      </c>
      <c r="S247" t="s">
        <v>2699</v>
      </c>
      <c r="T247" t="s">
        <v>2700</v>
      </c>
      <c r="U247" t="s">
        <v>2948</v>
      </c>
      <c r="V247" t="s">
        <v>677</v>
      </c>
    </row>
    <row r="248" spans="9:29" x14ac:dyDescent="0.25">
      <c r="I248" s="138" t="s">
        <v>679</v>
      </c>
      <c r="J248" s="230"/>
      <c r="P248" s="104">
        <v>46068</v>
      </c>
      <c r="Q248" s="104">
        <v>46075.020833333336</v>
      </c>
      <c r="R248" t="b">
        <v>1</v>
      </c>
      <c r="S248" t="s">
        <v>2699</v>
      </c>
      <c r="T248" t="s">
        <v>2700</v>
      </c>
      <c r="U248" t="s">
        <v>2949</v>
      </c>
      <c r="V248" t="s">
        <v>679</v>
      </c>
    </row>
    <row r="249" spans="9:29" x14ac:dyDescent="0.25">
      <c r="I249" s="138" t="s">
        <v>681</v>
      </c>
      <c r="J249" s="230"/>
      <c r="P249" s="104">
        <v>46068</v>
      </c>
      <c r="Q249" s="104">
        <v>46075.020833333336</v>
      </c>
      <c r="R249" t="b">
        <v>1</v>
      </c>
      <c r="S249" t="s">
        <v>2699</v>
      </c>
      <c r="T249" t="s">
        <v>2700</v>
      </c>
      <c r="U249" t="s">
        <v>2950</v>
      </c>
      <c r="V249" t="s">
        <v>681</v>
      </c>
    </row>
    <row r="250" spans="9:29" x14ac:dyDescent="0.25">
      <c r="I250" s="138" t="s">
        <v>683</v>
      </c>
      <c r="J250" s="230">
        <v>2</v>
      </c>
      <c r="P250" s="104">
        <v>46068</v>
      </c>
      <c r="Q250" s="104">
        <v>46075.020833333336</v>
      </c>
      <c r="R250" t="b">
        <v>1</v>
      </c>
      <c r="S250" t="s">
        <v>2699</v>
      </c>
      <c r="T250" t="s">
        <v>2700</v>
      </c>
      <c r="U250" t="s">
        <v>2951</v>
      </c>
      <c r="V250" t="s">
        <v>683</v>
      </c>
      <c r="X250">
        <v>2</v>
      </c>
      <c r="Y250">
        <v>568195</v>
      </c>
      <c r="Z250">
        <v>438448.5</v>
      </c>
      <c r="AA250">
        <v>204493</v>
      </c>
      <c r="AB250">
        <v>27500</v>
      </c>
      <c r="AC250">
        <v>1</v>
      </c>
    </row>
    <row r="251" spans="9:29" x14ac:dyDescent="0.25">
      <c r="I251" s="138" t="s">
        <v>86</v>
      </c>
      <c r="J251" s="230"/>
      <c r="P251" s="104">
        <v>46068</v>
      </c>
      <c r="Q251" s="104">
        <v>46075.020833333336</v>
      </c>
      <c r="R251" t="b">
        <v>1</v>
      </c>
      <c r="S251" t="s">
        <v>2699</v>
      </c>
      <c r="T251" t="s">
        <v>2700</v>
      </c>
      <c r="U251" t="s">
        <v>2952</v>
      </c>
      <c r="V251" t="s">
        <v>86</v>
      </c>
    </row>
    <row r="252" spans="9:29" x14ac:dyDescent="0.25">
      <c r="I252" s="138" t="s">
        <v>686</v>
      </c>
      <c r="J252" s="230"/>
      <c r="P252" s="104">
        <v>46068</v>
      </c>
      <c r="Q252" s="104">
        <v>46075.020833333336</v>
      </c>
      <c r="R252" t="b">
        <v>1</v>
      </c>
      <c r="S252" t="s">
        <v>2699</v>
      </c>
      <c r="T252" t="s">
        <v>2700</v>
      </c>
      <c r="U252" t="s">
        <v>2953</v>
      </c>
      <c r="V252" t="s">
        <v>686</v>
      </c>
    </row>
    <row r="253" spans="9:29" x14ac:dyDescent="0.25">
      <c r="I253" s="138" t="s">
        <v>688</v>
      </c>
      <c r="J253" s="230"/>
      <c r="P253" s="104">
        <v>46068</v>
      </c>
      <c r="Q253" s="104">
        <v>46075.020833333336</v>
      </c>
      <c r="R253" t="b">
        <v>1</v>
      </c>
      <c r="S253" t="s">
        <v>2699</v>
      </c>
      <c r="T253" t="s">
        <v>2700</v>
      </c>
      <c r="U253" t="s">
        <v>2954</v>
      </c>
      <c r="V253" t="s">
        <v>688</v>
      </c>
    </row>
    <row r="254" spans="9:29" x14ac:dyDescent="0.25">
      <c r="I254" s="138" t="s">
        <v>690</v>
      </c>
      <c r="J254" s="230"/>
      <c r="P254" s="104">
        <v>46068</v>
      </c>
      <c r="Q254" s="104">
        <v>46075.020833333336</v>
      </c>
      <c r="R254" t="b">
        <v>1</v>
      </c>
      <c r="S254" t="s">
        <v>2699</v>
      </c>
      <c r="T254" t="s">
        <v>2700</v>
      </c>
      <c r="U254" t="s">
        <v>2955</v>
      </c>
      <c r="V254" t="s">
        <v>690</v>
      </c>
    </row>
    <row r="255" spans="9:29" x14ac:dyDescent="0.25">
      <c r="I255" s="138" t="s">
        <v>694</v>
      </c>
      <c r="J255" s="230"/>
      <c r="P255" s="104">
        <v>46068</v>
      </c>
      <c r="Q255" s="104">
        <v>46075.020833333336</v>
      </c>
      <c r="R255" t="b">
        <v>1</v>
      </c>
      <c r="S255" t="s">
        <v>2699</v>
      </c>
      <c r="T255" t="s">
        <v>2700</v>
      </c>
      <c r="U255" t="s">
        <v>2956</v>
      </c>
      <c r="V255" t="s">
        <v>692</v>
      </c>
    </row>
    <row r="256" spans="9:29" x14ac:dyDescent="0.25">
      <c r="I256" s="138" t="s">
        <v>692</v>
      </c>
      <c r="J256" s="230"/>
      <c r="P256" s="104">
        <v>46068</v>
      </c>
      <c r="Q256" s="104">
        <v>46075.020833333336</v>
      </c>
      <c r="R256" t="b">
        <v>1</v>
      </c>
      <c r="S256" t="s">
        <v>2699</v>
      </c>
      <c r="T256" t="s">
        <v>2700</v>
      </c>
      <c r="U256" t="s">
        <v>2957</v>
      </c>
      <c r="V256" t="s">
        <v>694</v>
      </c>
    </row>
    <row r="257" spans="9:30" x14ac:dyDescent="0.25">
      <c r="I257" s="138" t="s">
        <v>696</v>
      </c>
      <c r="J257" s="230"/>
      <c r="P257" s="104">
        <v>46068</v>
      </c>
      <c r="Q257" s="104">
        <v>46075.020833333336</v>
      </c>
      <c r="R257" t="b">
        <v>1</v>
      </c>
      <c r="S257" t="s">
        <v>2699</v>
      </c>
      <c r="T257" t="s">
        <v>2700</v>
      </c>
      <c r="U257" t="s">
        <v>2958</v>
      </c>
      <c r="V257" t="s">
        <v>696</v>
      </c>
    </row>
    <row r="258" spans="9:30" x14ac:dyDescent="0.25">
      <c r="I258" s="138" t="s">
        <v>698</v>
      </c>
      <c r="J258" s="230">
        <v>4</v>
      </c>
      <c r="P258" s="104">
        <v>46068</v>
      </c>
      <c r="Q258" s="104">
        <v>46075.020833333336</v>
      </c>
      <c r="R258" t="b">
        <v>1</v>
      </c>
      <c r="S258" t="s">
        <v>2699</v>
      </c>
      <c r="T258" t="s">
        <v>2700</v>
      </c>
      <c r="U258" t="s">
        <v>2959</v>
      </c>
      <c r="V258" t="s">
        <v>698</v>
      </c>
      <c r="X258">
        <v>4</v>
      </c>
      <c r="Y258">
        <v>716287.75</v>
      </c>
      <c r="Z258">
        <v>676287.75</v>
      </c>
      <c r="AB258">
        <v>40000</v>
      </c>
    </row>
    <row r="259" spans="9:30" x14ac:dyDescent="0.25">
      <c r="I259" s="138" t="s">
        <v>700</v>
      </c>
      <c r="J259" s="230"/>
      <c r="P259" s="104">
        <v>46068</v>
      </c>
      <c r="Q259" s="104">
        <v>46075.020833333336</v>
      </c>
      <c r="R259" t="b">
        <v>1</v>
      </c>
      <c r="S259" t="s">
        <v>2699</v>
      </c>
      <c r="T259" t="s">
        <v>2700</v>
      </c>
      <c r="U259" t="s">
        <v>2960</v>
      </c>
      <c r="V259" t="s">
        <v>700</v>
      </c>
    </row>
    <row r="260" spans="9:30" x14ac:dyDescent="0.25">
      <c r="I260" s="138" t="s">
        <v>702</v>
      </c>
      <c r="J260" s="230"/>
      <c r="P260" s="104">
        <v>46068</v>
      </c>
      <c r="Q260" s="104">
        <v>46075.020833333336</v>
      </c>
      <c r="R260" t="b">
        <v>1</v>
      </c>
      <c r="S260" t="s">
        <v>2699</v>
      </c>
      <c r="T260" t="s">
        <v>2700</v>
      </c>
      <c r="U260" t="s">
        <v>2961</v>
      </c>
      <c r="V260" t="s">
        <v>702</v>
      </c>
    </row>
    <row r="261" spans="9:30" x14ac:dyDescent="0.25">
      <c r="I261" s="138" t="s">
        <v>704</v>
      </c>
      <c r="J261" s="230"/>
      <c r="P261" s="104">
        <v>46068</v>
      </c>
      <c r="Q261" s="104">
        <v>46075.020833333336</v>
      </c>
      <c r="R261" t="b">
        <v>1</v>
      </c>
      <c r="S261" t="s">
        <v>2699</v>
      </c>
      <c r="T261" t="s">
        <v>2700</v>
      </c>
      <c r="U261" t="s">
        <v>2962</v>
      </c>
      <c r="V261" t="s">
        <v>704</v>
      </c>
    </row>
    <row r="262" spans="9:30" x14ac:dyDescent="0.25">
      <c r="I262" s="138" t="s">
        <v>706</v>
      </c>
      <c r="J262" s="230"/>
      <c r="P262" s="104">
        <v>46068</v>
      </c>
      <c r="Q262" s="104">
        <v>46075.020833333336</v>
      </c>
      <c r="R262" t="b">
        <v>1</v>
      </c>
      <c r="S262" t="s">
        <v>2699</v>
      </c>
      <c r="T262" t="s">
        <v>2700</v>
      </c>
      <c r="U262" t="s">
        <v>2963</v>
      </c>
      <c r="V262" t="s">
        <v>706</v>
      </c>
    </row>
    <row r="263" spans="9:30" x14ac:dyDescent="0.25">
      <c r="I263" s="138" t="s">
        <v>708</v>
      </c>
      <c r="J263" s="230"/>
      <c r="P263" s="104">
        <v>46068</v>
      </c>
      <c r="Q263" s="104">
        <v>46075.020833333336</v>
      </c>
      <c r="R263" t="b">
        <v>1</v>
      </c>
      <c r="S263" t="s">
        <v>2699</v>
      </c>
      <c r="T263" t="s">
        <v>2700</v>
      </c>
      <c r="U263" t="s">
        <v>2964</v>
      </c>
      <c r="V263" t="s">
        <v>708</v>
      </c>
    </row>
    <row r="264" spans="9:30" x14ac:dyDescent="0.25">
      <c r="I264" s="138" t="s">
        <v>710</v>
      </c>
      <c r="J264" s="230"/>
      <c r="P264" s="104">
        <v>46068</v>
      </c>
      <c r="Q264" s="104">
        <v>46075.020833333336</v>
      </c>
      <c r="R264" t="b">
        <v>1</v>
      </c>
      <c r="S264" t="s">
        <v>2699</v>
      </c>
      <c r="T264" t="s">
        <v>2700</v>
      </c>
      <c r="U264" t="s">
        <v>2965</v>
      </c>
      <c r="V264" t="s">
        <v>710</v>
      </c>
    </row>
    <row r="265" spans="9:30" x14ac:dyDescent="0.25">
      <c r="I265" s="138" t="s">
        <v>712</v>
      </c>
      <c r="J265" s="230">
        <v>5</v>
      </c>
      <c r="P265" s="104">
        <v>46068</v>
      </c>
      <c r="Q265" s="104">
        <v>46075.020833333336</v>
      </c>
      <c r="R265" t="b">
        <v>1</v>
      </c>
      <c r="S265" t="s">
        <v>2699</v>
      </c>
      <c r="T265" t="s">
        <v>2700</v>
      </c>
      <c r="U265" t="s">
        <v>2966</v>
      </c>
      <c r="V265" t="s">
        <v>712</v>
      </c>
      <c r="X265">
        <v>5</v>
      </c>
      <c r="Y265">
        <v>215930.2</v>
      </c>
      <c r="Z265">
        <v>175930.2</v>
      </c>
      <c r="AB265">
        <v>40000</v>
      </c>
      <c r="AD265">
        <v>1</v>
      </c>
    </row>
    <row r="266" spans="9:30" x14ac:dyDescent="0.25">
      <c r="I266" s="138" t="s">
        <v>714</v>
      </c>
      <c r="J266" s="230"/>
      <c r="P266" s="104">
        <v>46068</v>
      </c>
      <c r="Q266" s="104">
        <v>46075.020833333336</v>
      </c>
      <c r="R266" t="b">
        <v>1</v>
      </c>
      <c r="S266" t="s">
        <v>2699</v>
      </c>
      <c r="T266" t="s">
        <v>2700</v>
      </c>
      <c r="U266" t="s">
        <v>2967</v>
      </c>
      <c r="V266" t="s">
        <v>714</v>
      </c>
    </row>
    <row r="267" spans="9:30" x14ac:dyDescent="0.25">
      <c r="I267" s="138" t="s">
        <v>716</v>
      </c>
      <c r="J267" s="230"/>
      <c r="P267" s="104">
        <v>46068</v>
      </c>
      <c r="Q267" s="104">
        <v>46075.020833333336</v>
      </c>
      <c r="R267" t="b">
        <v>1</v>
      </c>
      <c r="S267" t="s">
        <v>2699</v>
      </c>
      <c r="T267" t="s">
        <v>2700</v>
      </c>
      <c r="U267" t="s">
        <v>2968</v>
      </c>
      <c r="V267" t="s">
        <v>716</v>
      </c>
    </row>
    <row r="268" spans="9:30" x14ac:dyDescent="0.25">
      <c r="I268" s="138" t="s">
        <v>718</v>
      </c>
      <c r="J268" s="230"/>
      <c r="P268" s="104">
        <v>46068</v>
      </c>
      <c r="Q268" s="104">
        <v>46075.020833333336</v>
      </c>
      <c r="R268" t="b">
        <v>1</v>
      </c>
      <c r="S268" t="s">
        <v>2699</v>
      </c>
      <c r="T268" t="s">
        <v>2700</v>
      </c>
      <c r="U268" t="s">
        <v>2969</v>
      </c>
      <c r="V268" t="s">
        <v>718</v>
      </c>
    </row>
    <row r="269" spans="9:30" x14ac:dyDescent="0.25">
      <c r="I269" s="138" t="s">
        <v>720</v>
      </c>
      <c r="J269" s="230"/>
      <c r="P269" s="104">
        <v>46068</v>
      </c>
      <c r="Q269" s="104">
        <v>46075.020833333336</v>
      </c>
      <c r="R269" t="b">
        <v>1</v>
      </c>
      <c r="S269" t="s">
        <v>2699</v>
      </c>
      <c r="T269" t="s">
        <v>2700</v>
      </c>
      <c r="U269" t="s">
        <v>2970</v>
      </c>
      <c r="V269" t="s">
        <v>720</v>
      </c>
    </row>
    <row r="270" spans="9:30" x14ac:dyDescent="0.25">
      <c r="I270" s="138" t="s">
        <v>722</v>
      </c>
      <c r="J270" s="230"/>
      <c r="P270" s="104">
        <v>46068</v>
      </c>
      <c r="Q270" s="104">
        <v>46075.020833333336</v>
      </c>
      <c r="R270" t="b">
        <v>1</v>
      </c>
      <c r="S270" t="s">
        <v>2699</v>
      </c>
      <c r="T270" t="s">
        <v>2700</v>
      </c>
      <c r="U270" t="s">
        <v>2971</v>
      </c>
      <c r="V270" t="s">
        <v>722</v>
      </c>
    </row>
    <row r="271" spans="9:30" x14ac:dyDescent="0.25">
      <c r="I271" s="138" t="s">
        <v>724</v>
      </c>
      <c r="J271" s="230"/>
      <c r="P271" s="104">
        <v>46068</v>
      </c>
      <c r="Q271" s="104">
        <v>46075.020833333336</v>
      </c>
      <c r="R271" t="b">
        <v>1</v>
      </c>
      <c r="S271" t="s">
        <v>2699</v>
      </c>
      <c r="T271" t="s">
        <v>2700</v>
      </c>
      <c r="U271" t="s">
        <v>2972</v>
      </c>
      <c r="V271" t="s">
        <v>724</v>
      </c>
    </row>
    <row r="272" spans="9:30" x14ac:dyDescent="0.25">
      <c r="I272" s="138" t="s">
        <v>726</v>
      </c>
      <c r="J272" s="230">
        <v>3</v>
      </c>
      <c r="P272" s="104">
        <v>46068</v>
      </c>
      <c r="Q272" s="104">
        <v>46075.020833333336</v>
      </c>
      <c r="R272" t="b">
        <v>1</v>
      </c>
      <c r="S272" t="s">
        <v>2699</v>
      </c>
      <c r="T272" t="s">
        <v>2700</v>
      </c>
      <c r="U272" t="s">
        <v>2973</v>
      </c>
      <c r="V272" t="s">
        <v>726</v>
      </c>
      <c r="X272">
        <v>3</v>
      </c>
      <c r="Y272">
        <v>908328.66666666605</v>
      </c>
      <c r="Z272">
        <v>868328.66666666605</v>
      </c>
      <c r="AB272">
        <v>40000</v>
      </c>
    </row>
    <row r="273" spans="9:30" x14ac:dyDescent="0.25">
      <c r="I273" s="138" t="s">
        <v>728</v>
      </c>
      <c r="J273" s="230"/>
      <c r="P273" s="104">
        <v>46068</v>
      </c>
      <c r="Q273" s="104">
        <v>46075.020833333336</v>
      </c>
      <c r="R273" t="b">
        <v>1</v>
      </c>
      <c r="S273" t="s">
        <v>2699</v>
      </c>
      <c r="T273" t="s">
        <v>2700</v>
      </c>
      <c r="U273" t="s">
        <v>2974</v>
      </c>
      <c r="V273" t="s">
        <v>728</v>
      </c>
    </row>
    <row r="274" spans="9:30" x14ac:dyDescent="0.25">
      <c r="I274" s="138" t="s">
        <v>730</v>
      </c>
      <c r="J274" s="230"/>
      <c r="P274" s="104">
        <v>46068</v>
      </c>
      <c r="Q274" s="104">
        <v>46075.020833333336</v>
      </c>
      <c r="R274" t="b">
        <v>1</v>
      </c>
      <c r="S274" t="s">
        <v>2699</v>
      </c>
      <c r="T274" t="s">
        <v>2700</v>
      </c>
      <c r="U274" t="s">
        <v>2975</v>
      </c>
      <c r="V274" t="s">
        <v>730</v>
      </c>
    </row>
    <row r="275" spans="9:30" x14ac:dyDescent="0.25">
      <c r="I275" s="138" t="s">
        <v>732</v>
      </c>
      <c r="J275" s="230"/>
      <c r="P275" s="104">
        <v>46068</v>
      </c>
      <c r="Q275" s="104">
        <v>46075.020833333336</v>
      </c>
      <c r="R275" t="b">
        <v>1</v>
      </c>
      <c r="S275" t="s">
        <v>2699</v>
      </c>
      <c r="T275" t="s">
        <v>2700</v>
      </c>
      <c r="U275" t="s">
        <v>2976</v>
      </c>
      <c r="V275" t="s">
        <v>732</v>
      </c>
    </row>
    <row r="276" spans="9:30" x14ac:dyDescent="0.25">
      <c r="I276" s="138" t="s">
        <v>734</v>
      </c>
      <c r="J276" s="230"/>
      <c r="P276" s="104">
        <v>46068</v>
      </c>
      <c r="Q276" s="104">
        <v>46075.020833333336</v>
      </c>
      <c r="R276" t="b">
        <v>1</v>
      </c>
      <c r="S276" t="s">
        <v>2699</v>
      </c>
      <c r="T276" t="s">
        <v>2700</v>
      </c>
      <c r="U276" t="s">
        <v>2977</v>
      </c>
      <c r="V276" t="s">
        <v>734</v>
      </c>
    </row>
    <row r="277" spans="9:30" x14ac:dyDescent="0.25">
      <c r="I277" s="138" t="s">
        <v>736</v>
      </c>
      <c r="J277" s="230"/>
      <c r="P277" s="104">
        <v>46068</v>
      </c>
      <c r="Q277" s="104">
        <v>46075.020833333336</v>
      </c>
      <c r="R277" t="b">
        <v>1</v>
      </c>
      <c r="S277" t="s">
        <v>2699</v>
      </c>
      <c r="T277" t="s">
        <v>2700</v>
      </c>
      <c r="U277" t="s">
        <v>2978</v>
      </c>
      <c r="V277" t="s">
        <v>736</v>
      </c>
    </row>
    <row r="278" spans="9:30" x14ac:dyDescent="0.25">
      <c r="I278" s="138" t="s">
        <v>738</v>
      </c>
      <c r="J278" s="230"/>
      <c r="P278" s="104">
        <v>46068</v>
      </c>
      <c r="Q278" s="104">
        <v>46075.020833333336</v>
      </c>
      <c r="R278" t="b">
        <v>1</v>
      </c>
      <c r="S278" t="s">
        <v>2699</v>
      </c>
      <c r="T278" t="s">
        <v>2700</v>
      </c>
      <c r="U278" t="s">
        <v>2979</v>
      </c>
      <c r="V278" t="s">
        <v>738</v>
      </c>
    </row>
    <row r="279" spans="9:30" x14ac:dyDescent="0.25">
      <c r="I279" s="138" t="s">
        <v>740</v>
      </c>
      <c r="J279" s="230"/>
      <c r="P279" s="104">
        <v>46068</v>
      </c>
      <c r="Q279" s="104">
        <v>46075.020833333336</v>
      </c>
      <c r="R279" t="b">
        <v>1</v>
      </c>
      <c r="S279" t="s">
        <v>2699</v>
      </c>
      <c r="T279" t="s">
        <v>2700</v>
      </c>
      <c r="U279" t="s">
        <v>2980</v>
      </c>
      <c r="V279" t="s">
        <v>740</v>
      </c>
    </row>
    <row r="280" spans="9:30" x14ac:dyDescent="0.25">
      <c r="I280" s="138" t="s">
        <v>742</v>
      </c>
      <c r="J280" s="230"/>
      <c r="P280" s="104">
        <v>46068</v>
      </c>
      <c r="Q280" s="104">
        <v>46075.020833333336</v>
      </c>
      <c r="R280" t="b">
        <v>1</v>
      </c>
      <c r="S280" t="s">
        <v>2699</v>
      </c>
      <c r="T280" t="s">
        <v>2700</v>
      </c>
      <c r="U280" t="s">
        <v>2981</v>
      </c>
      <c r="V280" t="s">
        <v>742</v>
      </c>
    </row>
    <row r="281" spans="9:30" x14ac:dyDescent="0.25">
      <c r="I281" s="138" t="s">
        <v>744</v>
      </c>
      <c r="J281" s="230"/>
      <c r="P281" s="104">
        <v>46068</v>
      </c>
      <c r="Q281" s="104">
        <v>46075.020833333336</v>
      </c>
      <c r="R281" t="b">
        <v>1</v>
      </c>
      <c r="S281" t="s">
        <v>2699</v>
      </c>
      <c r="T281" t="s">
        <v>2700</v>
      </c>
      <c r="U281" t="s">
        <v>2982</v>
      </c>
      <c r="V281" t="s">
        <v>744</v>
      </c>
    </row>
    <row r="282" spans="9:30" x14ac:dyDescent="0.25">
      <c r="I282" s="138" t="s">
        <v>746</v>
      </c>
      <c r="J282" s="230"/>
      <c r="P282" s="104">
        <v>46068</v>
      </c>
      <c r="Q282" s="104">
        <v>46075.020833333336</v>
      </c>
      <c r="R282" t="b">
        <v>1</v>
      </c>
      <c r="S282" t="s">
        <v>2699</v>
      </c>
      <c r="T282" t="s">
        <v>2700</v>
      </c>
      <c r="U282" s="139" t="s">
        <v>2983</v>
      </c>
      <c r="V282" t="s">
        <v>746</v>
      </c>
    </row>
    <row r="283" spans="9:30" x14ac:dyDescent="0.25">
      <c r="I283" s="138" t="s">
        <v>748</v>
      </c>
      <c r="J283" s="230"/>
      <c r="P283" s="104">
        <v>46068</v>
      </c>
      <c r="Q283" s="104">
        <v>46075.020833333336</v>
      </c>
      <c r="R283" t="b">
        <v>1</v>
      </c>
      <c r="S283" t="s">
        <v>2699</v>
      </c>
      <c r="T283" t="s">
        <v>2700</v>
      </c>
      <c r="U283" t="s">
        <v>2984</v>
      </c>
      <c r="V283" t="s">
        <v>748</v>
      </c>
    </row>
    <row r="284" spans="9:30" x14ac:dyDescent="0.25">
      <c r="I284" s="138" t="s">
        <v>750</v>
      </c>
      <c r="J284" s="230"/>
      <c r="P284" s="104">
        <v>46068</v>
      </c>
      <c r="Q284" s="104">
        <v>46075.020833333336</v>
      </c>
      <c r="R284" t="b">
        <v>1</v>
      </c>
      <c r="S284" t="s">
        <v>2699</v>
      </c>
      <c r="T284" t="s">
        <v>2700</v>
      </c>
      <c r="U284" t="s">
        <v>2985</v>
      </c>
      <c r="V284" t="s">
        <v>750</v>
      </c>
    </row>
    <row r="285" spans="9:30" x14ac:dyDescent="0.25">
      <c r="I285" s="138" t="s">
        <v>752</v>
      </c>
      <c r="J285" s="230"/>
      <c r="P285" s="104">
        <v>46068</v>
      </c>
      <c r="Q285" s="104">
        <v>46075.020833333336</v>
      </c>
      <c r="R285" t="b">
        <v>1</v>
      </c>
      <c r="S285" t="s">
        <v>2699</v>
      </c>
      <c r="T285" t="s">
        <v>2700</v>
      </c>
      <c r="U285" t="s">
        <v>2986</v>
      </c>
      <c r="V285" t="s">
        <v>752</v>
      </c>
    </row>
    <row r="286" spans="9:30" x14ac:dyDescent="0.25">
      <c r="I286" s="138" t="s">
        <v>754</v>
      </c>
      <c r="J286" s="230">
        <v>3</v>
      </c>
      <c r="P286" s="104">
        <v>46068</v>
      </c>
      <c r="Q286" s="104">
        <v>46075.020833333336</v>
      </c>
      <c r="R286" t="b">
        <v>1</v>
      </c>
      <c r="S286" t="s">
        <v>2699</v>
      </c>
      <c r="T286" t="s">
        <v>2700</v>
      </c>
      <c r="U286" t="s">
        <v>2987</v>
      </c>
      <c r="V286" t="s">
        <v>754</v>
      </c>
      <c r="X286">
        <v>3</v>
      </c>
      <c r="Y286">
        <v>1551223.33333333</v>
      </c>
      <c r="Z286">
        <v>1192311.33333333</v>
      </c>
      <c r="AA286">
        <v>478368</v>
      </c>
      <c r="AB286">
        <v>40000</v>
      </c>
      <c r="AC286">
        <v>2</v>
      </c>
      <c r="AD286">
        <v>1</v>
      </c>
    </row>
    <row r="287" spans="9:30" x14ac:dyDescent="0.25">
      <c r="I287" s="138" t="s">
        <v>756</v>
      </c>
      <c r="J287" s="230"/>
      <c r="P287" s="104">
        <v>46068</v>
      </c>
      <c r="Q287" s="104">
        <v>46075.020833333336</v>
      </c>
      <c r="R287" t="b">
        <v>1</v>
      </c>
      <c r="S287" t="s">
        <v>2699</v>
      </c>
      <c r="T287" t="s">
        <v>2700</v>
      </c>
      <c r="U287" t="s">
        <v>2988</v>
      </c>
      <c r="V287" t="s">
        <v>756</v>
      </c>
    </row>
    <row r="288" spans="9:30" x14ac:dyDescent="0.25">
      <c r="I288" s="138" t="s">
        <v>758</v>
      </c>
      <c r="J288" s="230"/>
      <c r="P288" s="104">
        <v>46068</v>
      </c>
      <c r="Q288" s="104">
        <v>46075.020833333336</v>
      </c>
      <c r="R288" t="b">
        <v>1</v>
      </c>
      <c r="S288" t="s">
        <v>2699</v>
      </c>
      <c r="T288" t="s">
        <v>2700</v>
      </c>
      <c r="U288" t="s">
        <v>2989</v>
      </c>
      <c r="V288" t="s">
        <v>758</v>
      </c>
    </row>
    <row r="289" spans="9:28" x14ac:dyDescent="0.25">
      <c r="I289" s="138" t="s">
        <v>760</v>
      </c>
      <c r="J289" s="230"/>
      <c r="P289" s="104">
        <v>46068</v>
      </c>
      <c r="Q289" s="104">
        <v>46075.020833333336</v>
      </c>
      <c r="R289" t="b">
        <v>1</v>
      </c>
      <c r="S289" t="s">
        <v>2699</v>
      </c>
      <c r="T289" t="s">
        <v>2700</v>
      </c>
      <c r="U289" t="s">
        <v>2990</v>
      </c>
      <c r="V289" t="s">
        <v>760</v>
      </c>
    </row>
    <row r="290" spans="9:28" x14ac:dyDescent="0.25">
      <c r="I290" s="138" t="s">
        <v>762</v>
      </c>
      <c r="J290" s="230"/>
      <c r="P290" s="104">
        <v>46068</v>
      </c>
      <c r="Q290" s="104">
        <v>46075.020833333336</v>
      </c>
      <c r="R290" t="b">
        <v>1</v>
      </c>
      <c r="S290" t="s">
        <v>2699</v>
      </c>
      <c r="T290" t="s">
        <v>2700</v>
      </c>
      <c r="U290" t="s">
        <v>2991</v>
      </c>
      <c r="V290" t="s">
        <v>762</v>
      </c>
    </row>
    <row r="291" spans="9:28" x14ac:dyDescent="0.25">
      <c r="I291" s="138" t="s">
        <v>764</v>
      </c>
      <c r="J291" s="230">
        <v>3</v>
      </c>
      <c r="P291" s="104">
        <v>46068</v>
      </c>
      <c r="Q291" s="104">
        <v>46075.020833333336</v>
      </c>
      <c r="R291" t="b">
        <v>1</v>
      </c>
      <c r="S291" t="s">
        <v>2699</v>
      </c>
      <c r="T291" t="s">
        <v>2700</v>
      </c>
      <c r="U291" t="s">
        <v>2992</v>
      </c>
      <c r="V291" t="s">
        <v>764</v>
      </c>
      <c r="X291">
        <v>3</v>
      </c>
      <c r="Y291">
        <v>686945.33333333302</v>
      </c>
      <c r="Z291">
        <v>646945.33333333302</v>
      </c>
      <c r="AB291">
        <v>40000</v>
      </c>
    </row>
    <row r="292" spans="9:28" x14ac:dyDescent="0.25">
      <c r="I292" s="138" t="s">
        <v>766</v>
      </c>
      <c r="J292" s="230"/>
      <c r="P292" s="104">
        <v>46068</v>
      </c>
      <c r="Q292" s="104">
        <v>46075.020833333336</v>
      </c>
      <c r="R292" t="b">
        <v>1</v>
      </c>
      <c r="S292" t="s">
        <v>2699</v>
      </c>
      <c r="T292" t="s">
        <v>2700</v>
      </c>
      <c r="U292" t="s">
        <v>2993</v>
      </c>
      <c r="V292" t="s">
        <v>766</v>
      </c>
    </row>
    <row r="293" spans="9:28" x14ac:dyDescent="0.25">
      <c r="I293" s="138" t="s">
        <v>768</v>
      </c>
      <c r="J293" s="230"/>
      <c r="P293" s="104">
        <v>46068</v>
      </c>
      <c r="Q293" s="104">
        <v>46075.020833333336</v>
      </c>
      <c r="R293" t="b">
        <v>1</v>
      </c>
      <c r="S293" t="s">
        <v>2699</v>
      </c>
      <c r="T293" t="s">
        <v>2700</v>
      </c>
      <c r="U293" t="s">
        <v>2994</v>
      </c>
      <c r="V293" t="s">
        <v>768</v>
      </c>
    </row>
    <row r="294" spans="9:28" x14ac:dyDescent="0.25">
      <c r="I294" s="138" t="s">
        <v>770</v>
      </c>
      <c r="J294" s="230"/>
      <c r="P294" s="104">
        <v>46068</v>
      </c>
      <c r="Q294" s="104">
        <v>46075.020833333336</v>
      </c>
      <c r="R294" t="b">
        <v>1</v>
      </c>
      <c r="S294" t="s">
        <v>2699</v>
      </c>
      <c r="T294" t="s">
        <v>2700</v>
      </c>
      <c r="U294" t="s">
        <v>2995</v>
      </c>
      <c r="V294" t="s">
        <v>770</v>
      </c>
    </row>
    <row r="295" spans="9:28" x14ac:dyDescent="0.25">
      <c r="I295" s="138" t="s">
        <v>772</v>
      </c>
      <c r="J295" s="230"/>
      <c r="P295" s="104">
        <v>46068</v>
      </c>
      <c r="Q295" s="104">
        <v>46075.020833333336</v>
      </c>
      <c r="R295" t="b">
        <v>1</v>
      </c>
      <c r="S295" t="s">
        <v>2699</v>
      </c>
      <c r="T295" t="s">
        <v>2700</v>
      </c>
      <c r="U295" t="s">
        <v>2996</v>
      </c>
      <c r="V295" t="s">
        <v>772</v>
      </c>
    </row>
    <row r="296" spans="9:28" x14ac:dyDescent="0.25">
      <c r="I296" s="138" t="s">
        <v>774</v>
      </c>
      <c r="J296" s="230"/>
      <c r="P296" s="104">
        <v>46068</v>
      </c>
      <c r="Q296" s="104">
        <v>46075.020833333336</v>
      </c>
      <c r="R296" t="b">
        <v>1</v>
      </c>
      <c r="S296" t="s">
        <v>2699</v>
      </c>
      <c r="T296" t="s">
        <v>2700</v>
      </c>
      <c r="U296" t="s">
        <v>2997</v>
      </c>
      <c r="V296" t="s">
        <v>774</v>
      </c>
    </row>
    <row r="297" spans="9:28" x14ac:dyDescent="0.25">
      <c r="I297" s="138" t="s">
        <v>776</v>
      </c>
      <c r="J297" s="230"/>
      <c r="P297" s="104">
        <v>46068</v>
      </c>
      <c r="Q297" s="104">
        <v>46075.020833333336</v>
      </c>
      <c r="R297" t="b">
        <v>1</v>
      </c>
      <c r="S297" t="s">
        <v>2699</v>
      </c>
      <c r="T297" t="s">
        <v>2700</v>
      </c>
      <c r="U297" t="s">
        <v>2998</v>
      </c>
      <c r="V297" t="s">
        <v>776</v>
      </c>
    </row>
    <row r="298" spans="9:28" x14ac:dyDescent="0.25">
      <c r="I298" s="138" t="s">
        <v>778</v>
      </c>
      <c r="J298" s="230"/>
      <c r="P298" s="104">
        <v>46068</v>
      </c>
      <c r="Q298" s="104">
        <v>46075.020833333336</v>
      </c>
      <c r="R298" t="b">
        <v>1</v>
      </c>
      <c r="S298" t="s">
        <v>2699</v>
      </c>
      <c r="T298" t="s">
        <v>2700</v>
      </c>
      <c r="U298" t="s">
        <v>2999</v>
      </c>
      <c r="V298" t="s">
        <v>778</v>
      </c>
    </row>
    <row r="299" spans="9:28" x14ac:dyDescent="0.25">
      <c r="I299" s="138" t="s">
        <v>780</v>
      </c>
      <c r="J299" s="230"/>
      <c r="P299" s="104">
        <v>46068</v>
      </c>
      <c r="Q299" s="104">
        <v>46075.020833333336</v>
      </c>
      <c r="R299" t="b">
        <v>1</v>
      </c>
      <c r="S299" t="s">
        <v>2699</v>
      </c>
      <c r="T299" t="s">
        <v>2700</v>
      </c>
      <c r="U299" t="s">
        <v>3000</v>
      </c>
      <c r="V299" t="s">
        <v>780</v>
      </c>
    </row>
    <row r="300" spans="9:28" x14ac:dyDescent="0.25">
      <c r="I300" s="138" t="s">
        <v>782</v>
      </c>
      <c r="J300" s="230"/>
      <c r="P300" s="104">
        <v>46068</v>
      </c>
      <c r="Q300" s="104">
        <v>46075.020833333336</v>
      </c>
      <c r="R300" t="b">
        <v>1</v>
      </c>
      <c r="S300" t="s">
        <v>2699</v>
      </c>
      <c r="T300" t="s">
        <v>2700</v>
      </c>
      <c r="U300" t="s">
        <v>3001</v>
      </c>
      <c r="V300" t="s">
        <v>782</v>
      </c>
    </row>
    <row r="301" spans="9:28" x14ac:dyDescent="0.25">
      <c r="I301" s="138" t="s">
        <v>784</v>
      </c>
      <c r="J301" s="230"/>
      <c r="P301" s="104">
        <v>46068</v>
      </c>
      <c r="Q301" s="104">
        <v>46075.020833333336</v>
      </c>
      <c r="R301" t="b">
        <v>1</v>
      </c>
      <c r="S301" t="s">
        <v>2699</v>
      </c>
      <c r="T301" t="s">
        <v>2700</v>
      </c>
      <c r="U301" t="s">
        <v>3002</v>
      </c>
      <c r="V301" t="s">
        <v>784</v>
      </c>
    </row>
    <row r="302" spans="9:28" x14ac:dyDescent="0.25">
      <c r="I302" s="138" t="s">
        <v>786</v>
      </c>
      <c r="J302" s="230"/>
      <c r="P302" s="104">
        <v>46068</v>
      </c>
      <c r="Q302" s="104">
        <v>46075.020833333336</v>
      </c>
      <c r="R302" t="b">
        <v>1</v>
      </c>
      <c r="S302" t="s">
        <v>2699</v>
      </c>
      <c r="T302" t="s">
        <v>2700</v>
      </c>
      <c r="U302" t="s">
        <v>3003</v>
      </c>
      <c r="V302" t="s">
        <v>786</v>
      </c>
    </row>
    <row r="303" spans="9:28" x14ac:dyDescent="0.25">
      <c r="I303" s="138" t="s">
        <v>788</v>
      </c>
      <c r="J303" s="230"/>
      <c r="P303" s="104">
        <v>46068</v>
      </c>
      <c r="Q303" s="104">
        <v>46075.020833333336</v>
      </c>
      <c r="R303" t="b">
        <v>1</v>
      </c>
      <c r="S303" t="s">
        <v>2699</v>
      </c>
      <c r="T303" t="s">
        <v>2700</v>
      </c>
      <c r="U303" t="s">
        <v>3004</v>
      </c>
      <c r="V303" t="s">
        <v>788</v>
      </c>
    </row>
    <row r="304" spans="9:28" x14ac:dyDescent="0.25">
      <c r="I304" s="138" t="s">
        <v>790</v>
      </c>
      <c r="J304" s="230"/>
      <c r="P304" s="104">
        <v>46068</v>
      </c>
      <c r="Q304" s="104">
        <v>46075.020833333336</v>
      </c>
      <c r="R304" t="b">
        <v>1</v>
      </c>
      <c r="S304" t="s">
        <v>2699</v>
      </c>
      <c r="T304" t="s">
        <v>2700</v>
      </c>
      <c r="U304" t="s">
        <v>3005</v>
      </c>
      <c r="V304" t="s">
        <v>790</v>
      </c>
    </row>
    <row r="305" spans="9:30" x14ac:dyDescent="0.25">
      <c r="I305" s="138" t="s">
        <v>792</v>
      </c>
      <c r="J305" s="230"/>
      <c r="P305" s="104">
        <v>46068</v>
      </c>
      <c r="Q305" s="104">
        <v>46075.020833333336</v>
      </c>
      <c r="R305" t="b">
        <v>1</v>
      </c>
      <c r="S305" t="s">
        <v>2699</v>
      </c>
      <c r="T305" t="s">
        <v>2700</v>
      </c>
      <c r="U305" t="s">
        <v>3006</v>
      </c>
      <c r="V305" t="s">
        <v>792</v>
      </c>
    </row>
    <row r="306" spans="9:30" x14ac:dyDescent="0.25">
      <c r="I306" s="138" t="s">
        <v>794</v>
      </c>
      <c r="J306" s="230"/>
      <c r="P306" s="104">
        <v>46068</v>
      </c>
      <c r="Q306" s="104">
        <v>46075.020833333336</v>
      </c>
      <c r="R306" t="b">
        <v>1</v>
      </c>
      <c r="S306" t="s">
        <v>2699</v>
      </c>
      <c r="T306" t="s">
        <v>2700</v>
      </c>
      <c r="U306" t="s">
        <v>3007</v>
      </c>
      <c r="V306" t="s">
        <v>794</v>
      </c>
    </row>
    <row r="307" spans="9:30" x14ac:dyDescent="0.25">
      <c r="I307" s="138" t="s">
        <v>796</v>
      </c>
      <c r="J307" s="230"/>
      <c r="P307" s="104">
        <v>46068</v>
      </c>
      <c r="Q307" s="104">
        <v>46075.020833333336</v>
      </c>
      <c r="R307" t="b">
        <v>1</v>
      </c>
      <c r="S307" t="s">
        <v>2699</v>
      </c>
      <c r="T307" t="s">
        <v>2700</v>
      </c>
      <c r="U307" t="s">
        <v>3008</v>
      </c>
      <c r="V307" t="s">
        <v>796</v>
      </c>
    </row>
    <row r="308" spans="9:30" x14ac:dyDescent="0.25">
      <c r="I308" s="138" t="s">
        <v>798</v>
      </c>
      <c r="J308" s="230">
        <v>6</v>
      </c>
      <c r="P308" s="104">
        <v>46068</v>
      </c>
      <c r="Q308" s="104">
        <v>46075.020833333336</v>
      </c>
      <c r="R308" t="b">
        <v>1</v>
      </c>
      <c r="S308" t="s">
        <v>2699</v>
      </c>
      <c r="T308" t="s">
        <v>2700</v>
      </c>
      <c r="U308" t="s">
        <v>3009</v>
      </c>
      <c r="V308" t="s">
        <v>798</v>
      </c>
      <c r="X308">
        <v>6</v>
      </c>
      <c r="Y308">
        <v>425941.16666666599</v>
      </c>
      <c r="Z308">
        <v>385941.16666666599</v>
      </c>
      <c r="AB308">
        <v>40000</v>
      </c>
      <c r="AD308">
        <v>1</v>
      </c>
    </row>
    <row r="309" spans="9:30" x14ac:dyDescent="0.25">
      <c r="I309" s="138" t="s">
        <v>800</v>
      </c>
      <c r="J309" s="230"/>
      <c r="P309" s="104">
        <v>46068</v>
      </c>
      <c r="Q309" s="104">
        <v>46075.020833333336</v>
      </c>
      <c r="R309" t="b">
        <v>1</v>
      </c>
      <c r="S309" t="s">
        <v>2699</v>
      </c>
      <c r="T309" t="s">
        <v>2700</v>
      </c>
      <c r="U309" t="s">
        <v>3010</v>
      </c>
      <c r="V309" t="s">
        <v>800</v>
      </c>
    </row>
    <row r="310" spans="9:30" x14ac:dyDescent="0.25">
      <c r="I310" s="138" t="s">
        <v>802</v>
      </c>
      <c r="J310" s="230"/>
      <c r="P310" s="104">
        <v>46068</v>
      </c>
      <c r="Q310" s="104">
        <v>46075.020833333336</v>
      </c>
      <c r="R310" t="b">
        <v>1</v>
      </c>
      <c r="S310" t="s">
        <v>2699</v>
      </c>
      <c r="T310" t="s">
        <v>2700</v>
      </c>
      <c r="U310" t="s">
        <v>3011</v>
      </c>
      <c r="V310" t="s">
        <v>802</v>
      </c>
    </row>
    <row r="311" spans="9:30" x14ac:dyDescent="0.25">
      <c r="I311" s="138" t="s">
        <v>804</v>
      </c>
      <c r="J311" s="230"/>
      <c r="P311" s="104">
        <v>46068</v>
      </c>
      <c r="Q311" s="104">
        <v>46075.020833333336</v>
      </c>
      <c r="R311" t="b">
        <v>1</v>
      </c>
      <c r="S311" t="s">
        <v>2699</v>
      </c>
      <c r="T311" t="s">
        <v>2700</v>
      </c>
      <c r="U311" t="s">
        <v>3012</v>
      </c>
      <c r="V311" t="s">
        <v>804</v>
      </c>
    </row>
    <row r="312" spans="9:30" x14ac:dyDescent="0.25">
      <c r="I312" s="138" t="s">
        <v>806</v>
      </c>
      <c r="J312" s="230"/>
      <c r="P312" s="104">
        <v>46068</v>
      </c>
      <c r="Q312" s="104">
        <v>46075.020833333336</v>
      </c>
      <c r="R312" t="b">
        <v>1</v>
      </c>
      <c r="S312" t="s">
        <v>2699</v>
      </c>
      <c r="T312" t="s">
        <v>2700</v>
      </c>
      <c r="U312" t="s">
        <v>3013</v>
      </c>
      <c r="V312" t="s">
        <v>806</v>
      </c>
    </row>
    <row r="313" spans="9:30" x14ac:dyDescent="0.25">
      <c r="I313" s="138" t="s">
        <v>808</v>
      </c>
      <c r="J313" s="230"/>
      <c r="P313" s="104">
        <v>46068</v>
      </c>
      <c r="Q313" s="104">
        <v>46075.020833333336</v>
      </c>
      <c r="R313" t="b">
        <v>1</v>
      </c>
      <c r="S313" t="s">
        <v>2699</v>
      </c>
      <c r="T313" t="s">
        <v>2700</v>
      </c>
      <c r="U313" t="s">
        <v>3014</v>
      </c>
      <c r="V313" t="s">
        <v>808</v>
      </c>
    </row>
    <row r="314" spans="9:30" x14ac:dyDescent="0.25">
      <c r="I314" s="138" t="s">
        <v>810</v>
      </c>
      <c r="J314" s="230"/>
      <c r="P314" s="104">
        <v>46068</v>
      </c>
      <c r="Q314" s="104">
        <v>46075.020833333336</v>
      </c>
      <c r="R314" t="b">
        <v>1</v>
      </c>
      <c r="S314" t="s">
        <v>2699</v>
      </c>
      <c r="T314" t="s">
        <v>2700</v>
      </c>
      <c r="U314" t="s">
        <v>3015</v>
      </c>
      <c r="V314" t="s">
        <v>810</v>
      </c>
    </row>
    <row r="315" spans="9:30" x14ac:dyDescent="0.25">
      <c r="I315" s="138" t="s">
        <v>812</v>
      </c>
      <c r="J315" s="230"/>
      <c r="P315" s="104">
        <v>46068</v>
      </c>
      <c r="Q315" s="104">
        <v>46075.020833333336</v>
      </c>
      <c r="R315" t="b">
        <v>1</v>
      </c>
      <c r="S315" t="s">
        <v>2699</v>
      </c>
      <c r="T315" t="s">
        <v>2700</v>
      </c>
      <c r="U315" t="s">
        <v>3016</v>
      </c>
      <c r="V315" t="s">
        <v>812</v>
      </c>
    </row>
    <row r="316" spans="9:30" x14ac:dyDescent="0.25">
      <c r="I316" s="138" t="s">
        <v>814</v>
      </c>
      <c r="J316" s="230"/>
      <c r="P316" s="104">
        <v>46068</v>
      </c>
      <c r="Q316" s="104">
        <v>46075.020833333336</v>
      </c>
      <c r="R316" t="b">
        <v>1</v>
      </c>
      <c r="S316" t="s">
        <v>2699</v>
      </c>
      <c r="T316" t="s">
        <v>2700</v>
      </c>
      <c r="U316" t="s">
        <v>3017</v>
      </c>
      <c r="V316" t="s">
        <v>814</v>
      </c>
    </row>
    <row r="317" spans="9:30" x14ac:dyDescent="0.25">
      <c r="I317" s="138" t="s">
        <v>816</v>
      </c>
      <c r="J317" s="230"/>
      <c r="P317" s="104">
        <v>46068</v>
      </c>
      <c r="Q317" s="104">
        <v>46075.020833333336</v>
      </c>
      <c r="R317" t="b">
        <v>1</v>
      </c>
      <c r="S317" t="s">
        <v>2699</v>
      </c>
      <c r="T317" t="s">
        <v>2700</v>
      </c>
      <c r="U317" t="s">
        <v>3018</v>
      </c>
      <c r="V317" t="s">
        <v>816</v>
      </c>
    </row>
    <row r="318" spans="9:30" x14ac:dyDescent="0.25">
      <c r="I318" s="138" t="s">
        <v>818</v>
      </c>
      <c r="J318" s="230"/>
      <c r="P318" s="104">
        <v>46068</v>
      </c>
      <c r="Q318" s="104">
        <v>46075.020833333336</v>
      </c>
      <c r="R318" t="b">
        <v>1</v>
      </c>
      <c r="S318" t="s">
        <v>2699</v>
      </c>
      <c r="T318" t="s">
        <v>2700</v>
      </c>
      <c r="U318" t="s">
        <v>3019</v>
      </c>
      <c r="V318" t="s">
        <v>818</v>
      </c>
    </row>
    <row r="319" spans="9:30" x14ac:dyDescent="0.25">
      <c r="I319" s="138" t="s">
        <v>820</v>
      </c>
      <c r="J319" s="230"/>
      <c r="P319" s="104">
        <v>46068</v>
      </c>
      <c r="Q319" s="104">
        <v>46075.020833333336</v>
      </c>
      <c r="R319" t="b">
        <v>1</v>
      </c>
      <c r="S319" t="s">
        <v>2699</v>
      </c>
      <c r="T319" t="s">
        <v>2700</v>
      </c>
      <c r="U319" t="s">
        <v>3020</v>
      </c>
      <c r="V319" t="s">
        <v>820</v>
      </c>
    </row>
    <row r="320" spans="9:30" x14ac:dyDescent="0.25">
      <c r="I320" s="138" t="s">
        <v>822</v>
      </c>
      <c r="J320" s="230">
        <v>1</v>
      </c>
      <c r="P320" s="104">
        <v>46068</v>
      </c>
      <c r="Q320" s="104">
        <v>46075.020833333336</v>
      </c>
      <c r="R320" t="b">
        <v>1</v>
      </c>
      <c r="S320" t="s">
        <v>2699</v>
      </c>
      <c r="T320" t="s">
        <v>2700</v>
      </c>
      <c r="U320" t="s">
        <v>3021</v>
      </c>
      <c r="V320" t="s">
        <v>822</v>
      </c>
      <c r="X320">
        <v>1</v>
      </c>
      <c r="Y320">
        <v>225721</v>
      </c>
      <c r="Z320">
        <v>200721</v>
      </c>
      <c r="AB320">
        <v>25000</v>
      </c>
    </row>
    <row r="321" spans="9:30" x14ac:dyDescent="0.25">
      <c r="I321" s="138" t="s">
        <v>824</v>
      </c>
      <c r="J321" s="230"/>
      <c r="P321" s="104">
        <v>46068</v>
      </c>
      <c r="Q321" s="104">
        <v>46075.020833333336</v>
      </c>
      <c r="R321" t="b">
        <v>1</v>
      </c>
      <c r="S321" t="s">
        <v>2699</v>
      </c>
      <c r="T321" t="s">
        <v>2700</v>
      </c>
      <c r="U321" t="s">
        <v>3022</v>
      </c>
      <c r="V321" t="s">
        <v>824</v>
      </c>
    </row>
    <row r="322" spans="9:30" x14ac:dyDescent="0.25">
      <c r="I322" s="138" t="s">
        <v>826</v>
      </c>
      <c r="J322" s="230"/>
      <c r="P322" s="104">
        <v>46068</v>
      </c>
      <c r="Q322" s="104">
        <v>46075.020833333336</v>
      </c>
      <c r="R322" t="b">
        <v>1</v>
      </c>
      <c r="S322" t="s">
        <v>2699</v>
      </c>
      <c r="T322" t="s">
        <v>2700</v>
      </c>
      <c r="U322" t="s">
        <v>3023</v>
      </c>
      <c r="V322" t="s">
        <v>826</v>
      </c>
    </row>
    <row r="323" spans="9:30" x14ac:dyDescent="0.25">
      <c r="I323" s="138" t="s">
        <v>828</v>
      </c>
      <c r="J323" s="230"/>
      <c r="P323" s="104">
        <v>46068</v>
      </c>
      <c r="Q323" s="104">
        <v>46075.020833333336</v>
      </c>
      <c r="R323" t="b">
        <v>1</v>
      </c>
      <c r="S323" t="s">
        <v>2699</v>
      </c>
      <c r="T323" t="s">
        <v>2700</v>
      </c>
      <c r="U323" t="s">
        <v>3024</v>
      </c>
      <c r="V323" t="s">
        <v>828</v>
      </c>
    </row>
    <row r="324" spans="9:30" x14ac:dyDescent="0.25">
      <c r="I324" s="138" t="s">
        <v>830</v>
      </c>
      <c r="J324" s="230">
        <v>1</v>
      </c>
      <c r="P324" s="104">
        <v>46068</v>
      </c>
      <c r="Q324" s="104">
        <v>46075.020833333336</v>
      </c>
      <c r="R324" t="b">
        <v>1</v>
      </c>
      <c r="S324" t="s">
        <v>2699</v>
      </c>
      <c r="T324" t="s">
        <v>2700</v>
      </c>
      <c r="U324" t="s">
        <v>3025</v>
      </c>
      <c r="V324" t="s">
        <v>830</v>
      </c>
      <c r="X324">
        <v>1</v>
      </c>
      <c r="Y324">
        <v>532545</v>
      </c>
      <c r="Z324">
        <v>492545</v>
      </c>
      <c r="AB324">
        <v>40000</v>
      </c>
    </row>
    <row r="325" spans="9:30" x14ac:dyDescent="0.25">
      <c r="I325" s="138" t="s">
        <v>832</v>
      </c>
      <c r="J325" s="230"/>
      <c r="P325" s="104">
        <v>46068</v>
      </c>
      <c r="Q325" s="104">
        <v>46075.020833333336</v>
      </c>
      <c r="R325" t="b">
        <v>1</v>
      </c>
      <c r="S325" t="s">
        <v>2699</v>
      </c>
      <c r="T325" t="s">
        <v>2700</v>
      </c>
      <c r="U325" t="s">
        <v>3026</v>
      </c>
      <c r="V325" t="s">
        <v>832</v>
      </c>
    </row>
    <row r="326" spans="9:30" x14ac:dyDescent="0.25">
      <c r="I326" s="138" t="s">
        <v>834</v>
      </c>
      <c r="J326" s="230"/>
      <c r="P326" s="104">
        <v>46068</v>
      </c>
      <c r="Q326" s="104">
        <v>46075.020833333336</v>
      </c>
      <c r="R326" t="b">
        <v>1</v>
      </c>
      <c r="S326" t="s">
        <v>2699</v>
      </c>
      <c r="T326" t="s">
        <v>2700</v>
      </c>
      <c r="U326" t="s">
        <v>3027</v>
      </c>
      <c r="V326" t="s">
        <v>834</v>
      </c>
    </row>
    <row r="327" spans="9:30" x14ac:dyDescent="0.25">
      <c r="I327" s="138" t="s">
        <v>836</v>
      </c>
      <c r="J327" s="230">
        <v>9</v>
      </c>
      <c r="P327" s="104">
        <v>46068</v>
      </c>
      <c r="Q327" s="104">
        <v>46075.020833333336</v>
      </c>
      <c r="R327" t="b">
        <v>1</v>
      </c>
      <c r="S327" t="s">
        <v>2699</v>
      </c>
      <c r="T327" t="s">
        <v>2700</v>
      </c>
      <c r="U327" t="s">
        <v>3028</v>
      </c>
      <c r="V327" t="s">
        <v>836</v>
      </c>
      <c r="X327">
        <v>9</v>
      </c>
      <c r="Y327">
        <v>968810.77777777705</v>
      </c>
      <c r="Z327">
        <v>813828.44444444403</v>
      </c>
      <c r="AA327">
        <v>376613.66666666599</v>
      </c>
      <c r="AB327">
        <v>29444.444444444402</v>
      </c>
      <c r="AC327">
        <v>3</v>
      </c>
    </row>
    <row r="328" spans="9:30" x14ac:dyDescent="0.25">
      <c r="I328" s="138" t="s">
        <v>838</v>
      </c>
      <c r="J328" s="230"/>
      <c r="P328" s="104">
        <v>46068</v>
      </c>
      <c r="Q328" s="104">
        <v>46075.020833333336</v>
      </c>
      <c r="R328" t="b">
        <v>1</v>
      </c>
      <c r="S328" t="s">
        <v>2699</v>
      </c>
      <c r="T328" t="s">
        <v>2700</v>
      </c>
      <c r="U328" t="s">
        <v>3029</v>
      </c>
      <c r="V328" t="s">
        <v>838</v>
      </c>
    </row>
    <row r="329" spans="9:30" x14ac:dyDescent="0.25">
      <c r="I329" s="138" t="s">
        <v>840</v>
      </c>
      <c r="J329" s="230"/>
      <c r="P329" s="104">
        <v>46068</v>
      </c>
      <c r="Q329" s="104">
        <v>46075.020833333336</v>
      </c>
      <c r="R329" t="b">
        <v>1</v>
      </c>
      <c r="S329" t="s">
        <v>2699</v>
      </c>
      <c r="T329" t="s">
        <v>2700</v>
      </c>
      <c r="U329" t="s">
        <v>3030</v>
      </c>
      <c r="V329" t="s">
        <v>840</v>
      </c>
    </row>
    <row r="330" spans="9:30" x14ac:dyDescent="0.25">
      <c r="I330" s="138" t="s">
        <v>842</v>
      </c>
      <c r="J330" s="230"/>
      <c r="P330" s="104">
        <v>46068</v>
      </c>
      <c r="Q330" s="104">
        <v>46075.020833333336</v>
      </c>
      <c r="R330" t="b">
        <v>1</v>
      </c>
      <c r="S330" t="s">
        <v>2699</v>
      </c>
      <c r="T330" t="s">
        <v>2700</v>
      </c>
      <c r="U330" t="s">
        <v>3031</v>
      </c>
      <c r="V330" t="s">
        <v>842</v>
      </c>
    </row>
    <row r="331" spans="9:30" x14ac:dyDescent="0.25">
      <c r="I331" s="138" t="s">
        <v>844</v>
      </c>
      <c r="J331" s="230"/>
      <c r="P331" s="104">
        <v>46068</v>
      </c>
      <c r="Q331" s="104">
        <v>46075.020833333336</v>
      </c>
      <c r="R331" t="b">
        <v>1</v>
      </c>
      <c r="S331" t="s">
        <v>2699</v>
      </c>
      <c r="T331" t="s">
        <v>2700</v>
      </c>
      <c r="U331" t="s">
        <v>3032</v>
      </c>
      <c r="V331" t="s">
        <v>844</v>
      </c>
    </row>
    <row r="332" spans="9:30" x14ac:dyDescent="0.25">
      <c r="I332" s="138" t="s">
        <v>846</v>
      </c>
      <c r="J332" s="230"/>
      <c r="P332" s="104">
        <v>46068</v>
      </c>
      <c r="Q332" s="104">
        <v>46075.020833333336</v>
      </c>
      <c r="R332" t="b">
        <v>1</v>
      </c>
      <c r="S332" t="s">
        <v>2699</v>
      </c>
      <c r="T332" t="s">
        <v>2700</v>
      </c>
      <c r="U332" t="s">
        <v>3033</v>
      </c>
      <c r="V332" t="s">
        <v>846</v>
      </c>
    </row>
    <row r="333" spans="9:30" x14ac:dyDescent="0.25">
      <c r="I333" s="138" t="s">
        <v>848</v>
      </c>
      <c r="J333" s="230"/>
      <c r="P333" s="104">
        <v>46068</v>
      </c>
      <c r="Q333" s="104">
        <v>46075.020833333336</v>
      </c>
      <c r="R333" t="b">
        <v>1</v>
      </c>
      <c r="S333" t="s">
        <v>2699</v>
      </c>
      <c r="T333" t="s">
        <v>2700</v>
      </c>
      <c r="U333" t="s">
        <v>3034</v>
      </c>
      <c r="V333" t="s">
        <v>848</v>
      </c>
    </row>
    <row r="334" spans="9:30" x14ac:dyDescent="0.25">
      <c r="I334" s="138" t="s">
        <v>850</v>
      </c>
      <c r="J334" s="230">
        <v>4</v>
      </c>
      <c r="P334" s="104">
        <v>46068</v>
      </c>
      <c r="Q334" s="104">
        <v>46075.020833333336</v>
      </c>
      <c r="R334" t="b">
        <v>1</v>
      </c>
      <c r="S334" t="s">
        <v>2699</v>
      </c>
      <c r="T334" t="s">
        <v>2700</v>
      </c>
      <c r="U334" t="s">
        <v>3035</v>
      </c>
      <c r="V334" t="s">
        <v>850</v>
      </c>
      <c r="X334">
        <v>4</v>
      </c>
      <c r="Y334">
        <v>161813.5</v>
      </c>
      <c r="Z334">
        <v>41813.5</v>
      </c>
      <c r="AB334">
        <v>120000</v>
      </c>
    </row>
    <row r="335" spans="9:30" x14ac:dyDescent="0.25">
      <c r="I335" s="138" t="s">
        <v>852</v>
      </c>
      <c r="J335" s="230">
        <v>1</v>
      </c>
      <c r="P335" s="104">
        <v>46068</v>
      </c>
      <c r="Q335" s="104">
        <v>46075.020833333336</v>
      </c>
      <c r="R335" t="b">
        <v>1</v>
      </c>
      <c r="S335" t="s">
        <v>2699</v>
      </c>
      <c r="T335" t="s">
        <v>2700</v>
      </c>
      <c r="U335" t="s">
        <v>3036</v>
      </c>
      <c r="V335" t="s">
        <v>852</v>
      </c>
      <c r="X335">
        <v>1</v>
      </c>
      <c r="Y335">
        <v>457325</v>
      </c>
      <c r="Z335">
        <v>432325</v>
      </c>
      <c r="AB335">
        <v>25000</v>
      </c>
      <c r="AD335">
        <v>1</v>
      </c>
    </row>
    <row r="336" spans="9:30" x14ac:dyDescent="0.25">
      <c r="I336" s="138" t="s">
        <v>854</v>
      </c>
      <c r="J336" s="230"/>
      <c r="P336" s="104">
        <v>46068</v>
      </c>
      <c r="Q336" s="104">
        <v>46075.020833333336</v>
      </c>
      <c r="R336" t="b">
        <v>1</v>
      </c>
      <c r="S336" t="s">
        <v>2699</v>
      </c>
      <c r="T336" t="s">
        <v>2700</v>
      </c>
      <c r="U336" t="s">
        <v>3037</v>
      </c>
      <c r="V336" t="s">
        <v>854</v>
      </c>
    </row>
    <row r="337" spans="9:29" x14ac:dyDescent="0.25">
      <c r="I337" s="138" t="s">
        <v>856</v>
      </c>
      <c r="J337" s="230"/>
      <c r="P337" s="104">
        <v>46068</v>
      </c>
      <c r="Q337" s="104">
        <v>46075.020833333336</v>
      </c>
      <c r="R337" t="b">
        <v>1</v>
      </c>
      <c r="S337" t="s">
        <v>2699</v>
      </c>
      <c r="T337" t="s">
        <v>2700</v>
      </c>
      <c r="U337" t="s">
        <v>3038</v>
      </c>
      <c r="V337" t="s">
        <v>856</v>
      </c>
    </row>
    <row r="338" spans="9:29" x14ac:dyDescent="0.25">
      <c r="I338" s="138" t="s">
        <v>858</v>
      </c>
      <c r="J338" s="230"/>
      <c r="P338" s="104">
        <v>46068</v>
      </c>
      <c r="Q338" s="104">
        <v>46075.020833333336</v>
      </c>
      <c r="R338" t="b">
        <v>1</v>
      </c>
      <c r="S338" t="s">
        <v>2699</v>
      </c>
      <c r="T338" t="s">
        <v>2700</v>
      </c>
      <c r="U338" t="s">
        <v>3039</v>
      </c>
      <c r="V338" t="s">
        <v>858</v>
      </c>
    </row>
    <row r="339" spans="9:29" x14ac:dyDescent="0.25">
      <c r="I339" s="138" t="s">
        <v>860</v>
      </c>
      <c r="J339" s="230"/>
      <c r="P339" s="104">
        <v>46068</v>
      </c>
      <c r="Q339" s="104">
        <v>46075.020833333336</v>
      </c>
      <c r="R339" t="b">
        <v>1</v>
      </c>
      <c r="S339" t="s">
        <v>2699</v>
      </c>
      <c r="T339" t="s">
        <v>2700</v>
      </c>
      <c r="U339" t="s">
        <v>3040</v>
      </c>
      <c r="V339" t="s">
        <v>860</v>
      </c>
    </row>
    <row r="340" spans="9:29" x14ac:dyDescent="0.25">
      <c r="I340" s="138" t="s">
        <v>862</v>
      </c>
      <c r="J340" s="230"/>
      <c r="P340" s="104">
        <v>46068</v>
      </c>
      <c r="Q340" s="104">
        <v>46075.020833333336</v>
      </c>
      <c r="R340" t="b">
        <v>1</v>
      </c>
      <c r="S340" t="s">
        <v>2699</v>
      </c>
      <c r="T340" t="s">
        <v>2700</v>
      </c>
      <c r="U340" t="s">
        <v>3041</v>
      </c>
      <c r="V340" t="s">
        <v>862</v>
      </c>
    </row>
    <row r="341" spans="9:29" x14ac:dyDescent="0.25">
      <c r="I341" s="138" t="s">
        <v>864</v>
      </c>
      <c r="J341" s="230"/>
      <c r="P341" s="104">
        <v>46068</v>
      </c>
      <c r="Q341" s="104">
        <v>46075.020833333336</v>
      </c>
      <c r="R341" t="b">
        <v>1</v>
      </c>
      <c r="S341" t="s">
        <v>2699</v>
      </c>
      <c r="T341" t="s">
        <v>2700</v>
      </c>
      <c r="U341" t="s">
        <v>3042</v>
      </c>
      <c r="V341" t="s">
        <v>864</v>
      </c>
    </row>
    <row r="342" spans="9:29" x14ac:dyDescent="0.25">
      <c r="I342" s="138" t="s">
        <v>866</v>
      </c>
      <c r="J342" s="230">
        <v>1</v>
      </c>
      <c r="P342" s="104">
        <v>46068</v>
      </c>
      <c r="Q342" s="104">
        <v>46075.020833333336</v>
      </c>
      <c r="R342" t="b">
        <v>1</v>
      </c>
      <c r="S342" t="s">
        <v>2699</v>
      </c>
      <c r="T342" t="s">
        <v>2700</v>
      </c>
      <c r="U342" t="s">
        <v>3043</v>
      </c>
      <c r="V342" t="s">
        <v>866</v>
      </c>
      <c r="X342">
        <v>1</v>
      </c>
      <c r="Y342">
        <v>1096195</v>
      </c>
      <c r="Z342">
        <v>1071195</v>
      </c>
      <c r="AB342">
        <v>25000</v>
      </c>
    </row>
    <row r="343" spans="9:29" x14ac:dyDescent="0.25">
      <c r="I343" s="138" t="s">
        <v>868</v>
      </c>
      <c r="J343" s="230">
        <v>5</v>
      </c>
      <c r="P343" s="104">
        <v>46068</v>
      </c>
      <c r="Q343" s="104">
        <v>46075.020833333336</v>
      </c>
      <c r="R343" t="b">
        <v>1</v>
      </c>
      <c r="S343" t="s">
        <v>2699</v>
      </c>
      <c r="T343" t="s">
        <v>2700</v>
      </c>
      <c r="U343" t="s">
        <v>3044</v>
      </c>
      <c r="V343" t="s">
        <v>868</v>
      </c>
      <c r="X343">
        <v>5</v>
      </c>
      <c r="Y343">
        <v>239740.79999999999</v>
      </c>
      <c r="Z343">
        <v>214740.8</v>
      </c>
      <c r="AB343">
        <v>25000</v>
      </c>
    </row>
    <row r="344" spans="9:29" x14ac:dyDescent="0.25">
      <c r="I344" s="138" t="s">
        <v>211</v>
      </c>
      <c r="J344" s="230">
        <v>22</v>
      </c>
      <c r="P344" s="104">
        <v>46068</v>
      </c>
      <c r="Q344" s="104">
        <v>46075.020833333336</v>
      </c>
      <c r="R344" t="b">
        <v>1</v>
      </c>
      <c r="S344" t="s">
        <v>2699</v>
      </c>
      <c r="T344" t="s">
        <v>2700</v>
      </c>
      <c r="U344" t="s">
        <v>3045</v>
      </c>
      <c r="V344" t="s">
        <v>211</v>
      </c>
      <c r="X344">
        <v>22</v>
      </c>
      <c r="Y344">
        <v>506114.18181818101</v>
      </c>
      <c r="Z344">
        <v>223178.86363636301</v>
      </c>
      <c r="AA344">
        <v>429582.84615384601</v>
      </c>
      <c r="AB344">
        <v>29090.909090909001</v>
      </c>
      <c r="AC344">
        <v>13</v>
      </c>
    </row>
    <row r="345" spans="9:29" x14ac:dyDescent="0.25">
      <c r="I345" s="138" t="s">
        <v>871</v>
      </c>
      <c r="J345" s="230"/>
      <c r="P345" s="104">
        <v>46068</v>
      </c>
      <c r="Q345" s="104">
        <v>46075.020833333336</v>
      </c>
      <c r="R345" t="b">
        <v>1</v>
      </c>
      <c r="S345" t="s">
        <v>2699</v>
      </c>
      <c r="T345" t="s">
        <v>2700</v>
      </c>
      <c r="U345" t="s">
        <v>3046</v>
      </c>
      <c r="V345" t="s">
        <v>871</v>
      </c>
    </row>
    <row r="346" spans="9:29" x14ac:dyDescent="0.25">
      <c r="I346" s="138" t="s">
        <v>873</v>
      </c>
      <c r="J346" s="230"/>
      <c r="P346" s="104">
        <v>46068</v>
      </c>
      <c r="Q346" s="104">
        <v>46075.020833333336</v>
      </c>
      <c r="R346" t="b">
        <v>1</v>
      </c>
      <c r="S346" t="s">
        <v>2699</v>
      </c>
      <c r="T346" t="s">
        <v>2700</v>
      </c>
      <c r="U346" t="s">
        <v>3047</v>
      </c>
      <c r="V346" t="s">
        <v>873</v>
      </c>
    </row>
    <row r="347" spans="9:29" x14ac:dyDescent="0.25">
      <c r="I347" s="138" t="s">
        <v>875</v>
      </c>
      <c r="J347" s="230"/>
      <c r="P347" s="104">
        <v>46068</v>
      </c>
      <c r="Q347" s="104">
        <v>46075.020833333336</v>
      </c>
      <c r="R347" t="b">
        <v>1</v>
      </c>
      <c r="S347" t="s">
        <v>2699</v>
      </c>
      <c r="T347" t="s">
        <v>2700</v>
      </c>
      <c r="U347" t="s">
        <v>3048</v>
      </c>
      <c r="V347" t="s">
        <v>875</v>
      </c>
    </row>
    <row r="348" spans="9:29" x14ac:dyDescent="0.25">
      <c r="I348" s="138" t="s">
        <v>877</v>
      </c>
      <c r="J348" s="230"/>
      <c r="P348" s="104">
        <v>46068</v>
      </c>
      <c r="Q348" s="104">
        <v>46075.020833333336</v>
      </c>
      <c r="R348" t="b">
        <v>1</v>
      </c>
      <c r="S348" t="s">
        <v>2699</v>
      </c>
      <c r="T348" t="s">
        <v>2700</v>
      </c>
      <c r="U348" t="s">
        <v>3049</v>
      </c>
      <c r="V348" t="s">
        <v>877</v>
      </c>
    </row>
    <row r="349" spans="9:29" x14ac:dyDescent="0.25">
      <c r="I349" s="138" t="s">
        <v>880</v>
      </c>
      <c r="J349" s="230"/>
      <c r="P349" s="104">
        <v>46068</v>
      </c>
      <c r="Q349" s="104">
        <v>46075.020833333336</v>
      </c>
      <c r="R349" t="b">
        <v>1</v>
      </c>
      <c r="S349" t="s">
        <v>2699</v>
      </c>
      <c r="T349" t="s">
        <v>2700</v>
      </c>
      <c r="U349" t="s">
        <v>3050</v>
      </c>
      <c r="V349" t="s">
        <v>877</v>
      </c>
    </row>
    <row r="350" spans="9:29" x14ac:dyDescent="0.25">
      <c r="I350" s="138" t="s">
        <v>882</v>
      </c>
      <c r="J350" s="230"/>
      <c r="P350" s="104">
        <v>46068</v>
      </c>
      <c r="Q350" s="104">
        <v>46075.020833333336</v>
      </c>
      <c r="R350" t="b">
        <v>1</v>
      </c>
      <c r="S350" t="s">
        <v>2699</v>
      </c>
      <c r="T350" t="s">
        <v>2700</v>
      </c>
      <c r="U350" t="s">
        <v>3051</v>
      </c>
      <c r="V350" t="s">
        <v>880</v>
      </c>
    </row>
    <row r="351" spans="9:29" x14ac:dyDescent="0.25">
      <c r="I351" s="138" t="s">
        <v>884</v>
      </c>
      <c r="J351" s="230"/>
      <c r="P351" s="104">
        <v>46068</v>
      </c>
      <c r="Q351" s="104">
        <v>46075.020833333336</v>
      </c>
      <c r="R351" t="b">
        <v>1</v>
      </c>
      <c r="S351" t="s">
        <v>2699</v>
      </c>
      <c r="T351" t="s">
        <v>2700</v>
      </c>
      <c r="U351" t="s">
        <v>3052</v>
      </c>
      <c r="V351" t="s">
        <v>882</v>
      </c>
    </row>
    <row r="352" spans="9:29" x14ac:dyDescent="0.25">
      <c r="I352" s="138" t="s">
        <v>886</v>
      </c>
      <c r="J352" s="230"/>
      <c r="P352" s="104">
        <v>46068</v>
      </c>
      <c r="Q352" s="104">
        <v>46075.020833333336</v>
      </c>
      <c r="R352" t="b">
        <v>1</v>
      </c>
      <c r="S352" t="s">
        <v>2699</v>
      </c>
      <c r="T352" t="s">
        <v>2700</v>
      </c>
      <c r="U352" t="s">
        <v>3053</v>
      </c>
      <c r="V352" t="s">
        <v>884</v>
      </c>
    </row>
    <row r="353" spans="9:30" x14ac:dyDescent="0.25">
      <c r="I353" s="138" t="s">
        <v>214</v>
      </c>
      <c r="J353" s="230">
        <v>1</v>
      </c>
      <c r="P353" s="104">
        <v>46068</v>
      </c>
      <c r="Q353" s="104">
        <v>46075.020833333336</v>
      </c>
      <c r="R353" t="b">
        <v>1</v>
      </c>
      <c r="S353" t="s">
        <v>2699</v>
      </c>
      <c r="T353" t="s">
        <v>2700</v>
      </c>
      <c r="U353" t="s">
        <v>3054</v>
      </c>
      <c r="V353" t="s">
        <v>886</v>
      </c>
    </row>
    <row r="354" spans="9:30" x14ac:dyDescent="0.25">
      <c r="I354" s="138" t="s">
        <v>889</v>
      </c>
      <c r="J354" s="230"/>
      <c r="P354" s="104">
        <v>46068</v>
      </c>
      <c r="Q354" s="104">
        <v>46075.020833333336</v>
      </c>
      <c r="R354" t="b">
        <v>1</v>
      </c>
      <c r="S354" t="s">
        <v>2699</v>
      </c>
      <c r="T354" t="s">
        <v>2700</v>
      </c>
      <c r="U354" t="s">
        <v>3055</v>
      </c>
      <c r="V354" t="s">
        <v>214</v>
      </c>
      <c r="X354">
        <v>1</v>
      </c>
      <c r="Y354">
        <v>841595</v>
      </c>
      <c r="Z354">
        <v>781595</v>
      </c>
      <c r="AB354">
        <v>60000</v>
      </c>
    </row>
    <row r="355" spans="9:30" x14ac:dyDescent="0.25">
      <c r="I355" s="138" t="s">
        <v>891</v>
      </c>
      <c r="J355" s="230">
        <v>2</v>
      </c>
      <c r="P355" s="104">
        <v>46068</v>
      </c>
      <c r="Q355" s="104">
        <v>46075.020833333336</v>
      </c>
      <c r="R355" t="b">
        <v>1</v>
      </c>
      <c r="S355" t="s">
        <v>2699</v>
      </c>
      <c r="T355" t="s">
        <v>2700</v>
      </c>
      <c r="U355" t="s">
        <v>3056</v>
      </c>
      <c r="V355" t="s">
        <v>889</v>
      </c>
    </row>
    <row r="356" spans="9:30" x14ac:dyDescent="0.25">
      <c r="I356" s="138" t="s">
        <v>893</v>
      </c>
      <c r="J356" s="230"/>
      <c r="P356" s="104">
        <v>46068</v>
      </c>
      <c r="Q356" s="104">
        <v>46075.020833333336</v>
      </c>
      <c r="R356" t="b">
        <v>1</v>
      </c>
      <c r="S356" t="s">
        <v>2699</v>
      </c>
      <c r="T356" t="s">
        <v>2700</v>
      </c>
      <c r="U356" t="s">
        <v>3057</v>
      </c>
      <c r="V356" t="s">
        <v>891</v>
      </c>
      <c r="X356">
        <v>2</v>
      </c>
      <c r="Y356">
        <v>126517</v>
      </c>
      <c r="Z356">
        <v>86517</v>
      </c>
      <c r="AB356">
        <v>40000</v>
      </c>
    </row>
    <row r="357" spans="9:30" x14ac:dyDescent="0.25">
      <c r="I357" s="138" t="s">
        <v>895</v>
      </c>
      <c r="J357" s="230"/>
      <c r="P357" s="104">
        <v>46068</v>
      </c>
      <c r="Q357" s="104">
        <v>46075.020833333336</v>
      </c>
      <c r="R357" t="b">
        <v>1</v>
      </c>
      <c r="S357" t="s">
        <v>2699</v>
      </c>
      <c r="T357" t="s">
        <v>2700</v>
      </c>
      <c r="U357" t="s">
        <v>3058</v>
      </c>
      <c r="V357" t="s">
        <v>893</v>
      </c>
    </row>
    <row r="358" spans="9:30" x14ac:dyDescent="0.25">
      <c r="I358" s="138" t="s">
        <v>217</v>
      </c>
      <c r="J358" s="230">
        <v>10</v>
      </c>
      <c r="P358" s="104">
        <v>46068</v>
      </c>
      <c r="Q358" s="104">
        <v>46075.020833333336</v>
      </c>
      <c r="R358" t="b">
        <v>1</v>
      </c>
      <c r="S358" t="s">
        <v>2699</v>
      </c>
      <c r="T358" t="s">
        <v>2700</v>
      </c>
      <c r="U358" t="s">
        <v>3059</v>
      </c>
      <c r="V358" t="s">
        <v>895</v>
      </c>
    </row>
    <row r="359" spans="9:30" x14ac:dyDescent="0.25">
      <c r="I359" s="138" t="s">
        <v>898</v>
      </c>
      <c r="J359" s="230"/>
      <c r="P359" s="104">
        <v>46068</v>
      </c>
      <c r="Q359" s="104">
        <v>46075.020833333336</v>
      </c>
      <c r="R359" t="b">
        <v>1</v>
      </c>
      <c r="S359" t="s">
        <v>2699</v>
      </c>
      <c r="T359" t="s">
        <v>2700</v>
      </c>
      <c r="U359" t="s">
        <v>3060</v>
      </c>
      <c r="V359" t="s">
        <v>217</v>
      </c>
      <c r="X359">
        <v>10</v>
      </c>
      <c r="Y359">
        <v>213119.4</v>
      </c>
      <c r="Z359">
        <v>181119.4</v>
      </c>
      <c r="AB359">
        <v>32000</v>
      </c>
      <c r="AD359">
        <v>1</v>
      </c>
    </row>
    <row r="360" spans="9:30" x14ac:dyDescent="0.25">
      <c r="I360" s="138" t="s">
        <v>900</v>
      </c>
      <c r="J360" s="230"/>
      <c r="P360" s="104">
        <v>46068</v>
      </c>
      <c r="Q360" s="104">
        <v>46075.020833333336</v>
      </c>
      <c r="R360" t="b">
        <v>1</v>
      </c>
      <c r="S360" t="s">
        <v>2699</v>
      </c>
      <c r="T360" t="s">
        <v>2700</v>
      </c>
      <c r="U360" t="s">
        <v>3061</v>
      </c>
      <c r="V360" t="s">
        <v>898</v>
      </c>
    </row>
    <row r="361" spans="9:30" x14ac:dyDescent="0.25">
      <c r="I361" s="138" t="s">
        <v>902</v>
      </c>
      <c r="J361" s="230"/>
      <c r="P361" s="104">
        <v>46068</v>
      </c>
      <c r="Q361" s="104">
        <v>46075.020833333336</v>
      </c>
      <c r="R361" t="b">
        <v>1</v>
      </c>
      <c r="S361" t="s">
        <v>2699</v>
      </c>
      <c r="T361" t="s">
        <v>2700</v>
      </c>
      <c r="U361" t="s">
        <v>3062</v>
      </c>
      <c r="V361" t="s">
        <v>900</v>
      </c>
    </row>
    <row r="362" spans="9:30" x14ac:dyDescent="0.25">
      <c r="I362" s="138" t="s">
        <v>904</v>
      </c>
      <c r="J362" s="230"/>
      <c r="P362" s="104">
        <v>46068</v>
      </c>
      <c r="Q362" s="104">
        <v>46075.020833333336</v>
      </c>
      <c r="R362" t="b">
        <v>1</v>
      </c>
      <c r="S362" t="s">
        <v>2699</v>
      </c>
      <c r="T362" t="s">
        <v>2700</v>
      </c>
      <c r="U362" t="s">
        <v>3063</v>
      </c>
      <c r="V362" t="s">
        <v>902</v>
      </c>
    </row>
    <row r="363" spans="9:30" x14ac:dyDescent="0.25">
      <c r="I363" s="138" t="s">
        <v>906</v>
      </c>
      <c r="J363" s="230"/>
      <c r="P363" s="104">
        <v>46068</v>
      </c>
      <c r="Q363" s="104">
        <v>46075.020833333336</v>
      </c>
      <c r="R363" t="b">
        <v>1</v>
      </c>
      <c r="S363" t="s">
        <v>2699</v>
      </c>
      <c r="T363" t="s">
        <v>2700</v>
      </c>
      <c r="U363" t="s">
        <v>3064</v>
      </c>
      <c r="V363" t="s">
        <v>904</v>
      </c>
    </row>
    <row r="364" spans="9:30" x14ac:dyDescent="0.25">
      <c r="I364" s="138" t="s">
        <v>908</v>
      </c>
      <c r="J364" s="230"/>
      <c r="P364" s="104">
        <v>46068</v>
      </c>
      <c r="Q364" s="104">
        <v>46075.020833333336</v>
      </c>
      <c r="R364" t="b">
        <v>1</v>
      </c>
      <c r="S364" t="s">
        <v>2699</v>
      </c>
      <c r="T364" t="s">
        <v>2700</v>
      </c>
      <c r="U364" t="s">
        <v>3065</v>
      </c>
      <c r="V364" t="s">
        <v>906</v>
      </c>
    </row>
    <row r="365" spans="9:30" x14ac:dyDescent="0.25">
      <c r="I365" s="138" t="s">
        <v>910</v>
      </c>
      <c r="J365" s="230"/>
      <c r="P365" s="104">
        <v>46068</v>
      </c>
      <c r="Q365" s="104">
        <v>46075.020833333336</v>
      </c>
      <c r="R365" t="b">
        <v>1</v>
      </c>
      <c r="S365" t="s">
        <v>2699</v>
      </c>
      <c r="T365" t="s">
        <v>2700</v>
      </c>
      <c r="U365" t="s">
        <v>3066</v>
      </c>
      <c r="V365" t="s">
        <v>908</v>
      </c>
    </row>
    <row r="366" spans="9:30" x14ac:dyDescent="0.25">
      <c r="I366" s="138" t="s">
        <v>71</v>
      </c>
      <c r="J366" s="230">
        <v>3</v>
      </c>
      <c r="P366" s="104">
        <v>46068</v>
      </c>
      <c r="Q366" s="104">
        <v>46075.020833333336</v>
      </c>
      <c r="R366" t="b">
        <v>1</v>
      </c>
      <c r="S366" t="s">
        <v>2699</v>
      </c>
      <c r="T366" t="s">
        <v>2700</v>
      </c>
      <c r="U366" t="s">
        <v>3067</v>
      </c>
      <c r="V366" t="s">
        <v>910</v>
      </c>
    </row>
    <row r="367" spans="9:30" x14ac:dyDescent="0.25">
      <c r="I367" s="138" t="s">
        <v>913</v>
      </c>
      <c r="J367" s="230"/>
      <c r="P367" s="104">
        <v>46068</v>
      </c>
      <c r="Q367" s="104">
        <v>46075.020833333336</v>
      </c>
      <c r="R367" t="b">
        <v>1</v>
      </c>
      <c r="S367" t="s">
        <v>2699</v>
      </c>
      <c r="T367" t="s">
        <v>2700</v>
      </c>
      <c r="U367" t="s">
        <v>3068</v>
      </c>
      <c r="V367" t="s">
        <v>71</v>
      </c>
      <c r="X367">
        <v>3</v>
      </c>
      <c r="Y367">
        <v>422563</v>
      </c>
      <c r="Z367">
        <v>131228.66666666599</v>
      </c>
      <c r="AA367">
        <v>394501.5</v>
      </c>
      <c r="AB367">
        <v>28333.333333333299</v>
      </c>
      <c r="AC367">
        <v>2</v>
      </c>
      <c r="AD367">
        <v>1</v>
      </c>
    </row>
    <row r="368" spans="9:30" x14ac:dyDescent="0.25">
      <c r="I368" s="138" t="s">
        <v>915</v>
      </c>
      <c r="J368" s="230"/>
      <c r="P368" s="104">
        <v>46068</v>
      </c>
      <c r="Q368" s="104">
        <v>46075.020833333336</v>
      </c>
      <c r="R368" t="b">
        <v>1</v>
      </c>
      <c r="S368" t="s">
        <v>2699</v>
      </c>
      <c r="T368" t="s">
        <v>2700</v>
      </c>
      <c r="U368" t="s">
        <v>3069</v>
      </c>
      <c r="V368" t="s">
        <v>913</v>
      </c>
    </row>
    <row r="369" spans="9:28" x14ac:dyDescent="0.25">
      <c r="I369" s="138" t="s">
        <v>917</v>
      </c>
      <c r="J369" s="230"/>
      <c r="P369" s="104">
        <v>46068</v>
      </c>
      <c r="Q369" s="104">
        <v>46075.020833333336</v>
      </c>
      <c r="R369" t="b">
        <v>1</v>
      </c>
      <c r="S369" t="s">
        <v>2699</v>
      </c>
      <c r="T369" t="s">
        <v>2700</v>
      </c>
      <c r="U369" t="s">
        <v>3070</v>
      </c>
      <c r="V369" t="s">
        <v>915</v>
      </c>
    </row>
    <row r="370" spans="9:28" x14ac:dyDescent="0.25">
      <c r="I370" s="138" t="s">
        <v>919</v>
      </c>
      <c r="J370" s="230"/>
      <c r="P370" s="104">
        <v>46068</v>
      </c>
      <c r="Q370" s="104">
        <v>46075.020833333336</v>
      </c>
      <c r="R370" t="b">
        <v>1</v>
      </c>
      <c r="S370" t="s">
        <v>2699</v>
      </c>
      <c r="T370" t="s">
        <v>2700</v>
      </c>
      <c r="U370" t="s">
        <v>3071</v>
      </c>
      <c r="V370" t="s">
        <v>917</v>
      </c>
    </row>
    <row r="371" spans="9:28" x14ac:dyDescent="0.25">
      <c r="I371" s="138" t="s">
        <v>921</v>
      </c>
      <c r="J371" s="230"/>
      <c r="P371" s="104">
        <v>46068</v>
      </c>
      <c r="Q371" s="104">
        <v>46075.020833333336</v>
      </c>
      <c r="R371" t="b">
        <v>1</v>
      </c>
      <c r="S371" t="s">
        <v>2699</v>
      </c>
      <c r="T371" t="s">
        <v>2700</v>
      </c>
      <c r="U371" t="s">
        <v>3072</v>
      </c>
      <c r="V371" t="s">
        <v>919</v>
      </c>
    </row>
    <row r="372" spans="9:28" x14ac:dyDescent="0.25">
      <c r="I372" s="138" t="s">
        <v>923</v>
      </c>
      <c r="J372" s="230"/>
      <c r="P372" s="104">
        <v>46068</v>
      </c>
      <c r="Q372" s="104">
        <v>46075.020833333336</v>
      </c>
      <c r="R372" t="b">
        <v>1</v>
      </c>
      <c r="S372" t="s">
        <v>2699</v>
      </c>
      <c r="T372" t="s">
        <v>2700</v>
      </c>
      <c r="U372" t="s">
        <v>3073</v>
      </c>
      <c r="V372" t="s">
        <v>921</v>
      </c>
    </row>
    <row r="373" spans="9:28" x14ac:dyDescent="0.25">
      <c r="I373" s="138" t="s">
        <v>925</v>
      </c>
      <c r="J373" s="230">
        <v>3</v>
      </c>
      <c r="P373" s="104">
        <v>46068</v>
      </c>
      <c r="Q373" s="104">
        <v>46075.020833333336</v>
      </c>
      <c r="R373" t="b">
        <v>1</v>
      </c>
      <c r="S373" t="s">
        <v>2699</v>
      </c>
      <c r="T373" t="s">
        <v>2700</v>
      </c>
      <c r="U373" t="s">
        <v>3074</v>
      </c>
      <c r="V373" t="s">
        <v>923</v>
      </c>
    </row>
    <row r="374" spans="9:28" x14ac:dyDescent="0.25">
      <c r="I374" s="138" t="s">
        <v>927</v>
      </c>
      <c r="J374" s="230"/>
      <c r="P374" s="104">
        <v>46068</v>
      </c>
      <c r="Q374" s="104">
        <v>46075.020833333336</v>
      </c>
      <c r="R374" t="b">
        <v>1</v>
      </c>
      <c r="S374" t="s">
        <v>2699</v>
      </c>
      <c r="T374" t="s">
        <v>2700</v>
      </c>
      <c r="U374" t="s">
        <v>3075</v>
      </c>
      <c r="V374" t="s">
        <v>925</v>
      </c>
      <c r="X374">
        <v>3</v>
      </c>
      <c r="Y374">
        <v>204037.33333333299</v>
      </c>
      <c r="Z374">
        <v>84037.333333333299</v>
      </c>
      <c r="AB374">
        <v>120000</v>
      </c>
    </row>
    <row r="375" spans="9:28" x14ac:dyDescent="0.25">
      <c r="I375" s="138" t="s">
        <v>929</v>
      </c>
      <c r="J375" s="230"/>
      <c r="P375" s="104">
        <v>46068</v>
      </c>
      <c r="Q375" s="104">
        <v>46075.020833333336</v>
      </c>
      <c r="R375" t="b">
        <v>1</v>
      </c>
      <c r="S375" t="s">
        <v>2699</v>
      </c>
      <c r="T375" t="s">
        <v>2700</v>
      </c>
      <c r="U375" t="s">
        <v>3076</v>
      </c>
      <c r="V375" t="s">
        <v>927</v>
      </c>
    </row>
    <row r="376" spans="9:28" x14ac:dyDescent="0.25">
      <c r="I376" s="138" t="s">
        <v>931</v>
      </c>
      <c r="J376" s="230"/>
      <c r="P376" s="104">
        <v>46068</v>
      </c>
      <c r="Q376" s="104">
        <v>46075.020833333336</v>
      </c>
      <c r="R376" t="b">
        <v>1</v>
      </c>
      <c r="S376" t="s">
        <v>2699</v>
      </c>
      <c r="T376" t="s">
        <v>2700</v>
      </c>
      <c r="U376" t="s">
        <v>3077</v>
      </c>
      <c r="V376" t="s">
        <v>929</v>
      </c>
    </row>
    <row r="377" spans="9:28" x14ac:dyDescent="0.25">
      <c r="I377" s="138" t="s">
        <v>933</v>
      </c>
      <c r="J377" s="230"/>
      <c r="P377" s="104">
        <v>46068</v>
      </c>
      <c r="Q377" s="104">
        <v>46075.020833333336</v>
      </c>
      <c r="R377" t="b">
        <v>1</v>
      </c>
      <c r="S377" t="s">
        <v>2699</v>
      </c>
      <c r="T377" t="s">
        <v>2700</v>
      </c>
      <c r="U377" t="s">
        <v>3078</v>
      </c>
      <c r="V377" t="s">
        <v>931</v>
      </c>
    </row>
    <row r="378" spans="9:28" x14ac:dyDescent="0.25">
      <c r="I378" s="138" t="s">
        <v>935</v>
      </c>
      <c r="J378" s="230"/>
      <c r="P378" s="104">
        <v>46068</v>
      </c>
      <c r="Q378" s="104">
        <v>46075.020833333336</v>
      </c>
      <c r="R378" t="b">
        <v>1</v>
      </c>
      <c r="S378" t="s">
        <v>2699</v>
      </c>
      <c r="T378" t="s">
        <v>2700</v>
      </c>
      <c r="U378" t="s">
        <v>3079</v>
      </c>
      <c r="V378" t="s">
        <v>933</v>
      </c>
    </row>
    <row r="379" spans="9:28" x14ac:dyDescent="0.25">
      <c r="I379" s="138" t="s">
        <v>937</v>
      </c>
      <c r="J379" s="230"/>
      <c r="P379" s="104">
        <v>46068</v>
      </c>
      <c r="Q379" s="104">
        <v>46075.020833333336</v>
      </c>
      <c r="R379" t="b">
        <v>1</v>
      </c>
      <c r="S379" t="s">
        <v>2699</v>
      </c>
      <c r="T379" t="s">
        <v>2700</v>
      </c>
      <c r="U379" t="s">
        <v>3080</v>
      </c>
      <c r="V379" t="s">
        <v>935</v>
      </c>
    </row>
    <row r="380" spans="9:28" x14ac:dyDescent="0.25">
      <c r="I380" s="138" t="s">
        <v>939</v>
      </c>
      <c r="J380" s="230"/>
      <c r="P380" s="104">
        <v>46068</v>
      </c>
      <c r="Q380" s="104">
        <v>46075.020833333336</v>
      </c>
      <c r="R380" t="b">
        <v>1</v>
      </c>
      <c r="S380" t="s">
        <v>2699</v>
      </c>
      <c r="T380" t="s">
        <v>2700</v>
      </c>
      <c r="U380" t="s">
        <v>3081</v>
      </c>
      <c r="V380" t="s">
        <v>937</v>
      </c>
    </row>
    <row r="381" spans="9:28" x14ac:dyDescent="0.25">
      <c r="I381" s="138" t="s">
        <v>941</v>
      </c>
      <c r="J381" s="230"/>
      <c r="P381" s="104">
        <v>46068</v>
      </c>
      <c r="Q381" s="104">
        <v>46075.020833333336</v>
      </c>
      <c r="R381" t="b">
        <v>1</v>
      </c>
      <c r="S381" t="s">
        <v>2699</v>
      </c>
      <c r="T381" t="s">
        <v>2700</v>
      </c>
      <c r="U381" t="s">
        <v>3082</v>
      </c>
      <c r="V381" t="s">
        <v>939</v>
      </c>
    </row>
    <row r="382" spans="9:28" x14ac:dyDescent="0.25">
      <c r="I382" s="138" t="s">
        <v>943</v>
      </c>
      <c r="J382" s="230"/>
      <c r="P382" s="104">
        <v>46068</v>
      </c>
      <c r="Q382" s="104">
        <v>46075.020833333336</v>
      </c>
      <c r="R382" t="b">
        <v>1</v>
      </c>
      <c r="S382" t="s">
        <v>2699</v>
      </c>
      <c r="T382" t="s">
        <v>2700</v>
      </c>
      <c r="U382" t="s">
        <v>3083</v>
      </c>
      <c r="V382" t="s">
        <v>941</v>
      </c>
    </row>
    <row r="383" spans="9:28" x14ac:dyDescent="0.25">
      <c r="I383" s="138" t="s">
        <v>945</v>
      </c>
      <c r="J383" s="230"/>
      <c r="P383" s="104">
        <v>46068</v>
      </c>
      <c r="Q383" s="104">
        <v>46075.020833333336</v>
      </c>
      <c r="R383" t="b">
        <v>1</v>
      </c>
      <c r="S383" t="s">
        <v>2699</v>
      </c>
      <c r="T383" t="s">
        <v>2700</v>
      </c>
      <c r="U383" t="s">
        <v>3084</v>
      </c>
      <c r="V383" t="s">
        <v>943</v>
      </c>
    </row>
    <row r="384" spans="9:28" x14ac:dyDescent="0.25">
      <c r="I384" s="138" t="s">
        <v>947</v>
      </c>
      <c r="J384" s="230"/>
      <c r="P384" s="104">
        <v>46068</v>
      </c>
      <c r="Q384" s="104">
        <v>46075.020833333336</v>
      </c>
      <c r="R384" t="b">
        <v>1</v>
      </c>
      <c r="S384" t="s">
        <v>2699</v>
      </c>
      <c r="T384" t="s">
        <v>2700</v>
      </c>
      <c r="U384" t="s">
        <v>3085</v>
      </c>
      <c r="V384" t="s">
        <v>945</v>
      </c>
    </row>
    <row r="385" spans="9:30" x14ac:dyDescent="0.25">
      <c r="I385" s="138" t="s">
        <v>949</v>
      </c>
      <c r="J385" s="230"/>
      <c r="P385" s="104">
        <v>46068</v>
      </c>
      <c r="Q385" s="104">
        <v>46075.020833333336</v>
      </c>
      <c r="R385" t="b">
        <v>1</v>
      </c>
      <c r="S385" t="s">
        <v>2699</v>
      </c>
      <c r="T385" t="s">
        <v>2700</v>
      </c>
      <c r="U385" t="s">
        <v>3086</v>
      </c>
      <c r="V385" t="s">
        <v>947</v>
      </c>
    </row>
    <row r="386" spans="9:30" x14ac:dyDescent="0.25">
      <c r="I386" s="138" t="s">
        <v>951</v>
      </c>
      <c r="J386" s="230">
        <v>7</v>
      </c>
      <c r="P386" s="104">
        <v>46068</v>
      </c>
      <c r="Q386" s="104">
        <v>46075.020833333336</v>
      </c>
      <c r="R386" t="b">
        <v>1</v>
      </c>
      <c r="S386" t="s">
        <v>2699</v>
      </c>
      <c r="T386" t="s">
        <v>2700</v>
      </c>
      <c r="U386" t="s">
        <v>3087</v>
      </c>
      <c r="V386" t="s">
        <v>949</v>
      </c>
    </row>
    <row r="387" spans="9:30" x14ac:dyDescent="0.25">
      <c r="I387" s="138" t="s">
        <v>953</v>
      </c>
      <c r="J387" s="230"/>
      <c r="P387" s="104">
        <v>46068</v>
      </c>
      <c r="Q387" s="104">
        <v>46075.020833333336</v>
      </c>
      <c r="R387" t="b">
        <v>1</v>
      </c>
      <c r="S387" t="s">
        <v>2699</v>
      </c>
      <c r="T387" t="s">
        <v>2700</v>
      </c>
      <c r="U387" t="s">
        <v>3088</v>
      </c>
      <c r="V387" t="s">
        <v>951</v>
      </c>
      <c r="X387">
        <v>7</v>
      </c>
      <c r="Y387">
        <v>584571.14285714203</v>
      </c>
      <c r="Z387">
        <v>544571.14285714203</v>
      </c>
      <c r="AB387">
        <v>40000</v>
      </c>
      <c r="AD387">
        <v>2</v>
      </c>
    </row>
    <row r="388" spans="9:30" x14ac:dyDescent="0.25">
      <c r="I388" s="138" t="s">
        <v>955</v>
      </c>
      <c r="J388" s="230"/>
      <c r="P388" s="104">
        <v>46068</v>
      </c>
      <c r="Q388" s="104">
        <v>46075.020833333336</v>
      </c>
      <c r="R388" t="b">
        <v>1</v>
      </c>
      <c r="S388" t="s">
        <v>2699</v>
      </c>
      <c r="T388" t="s">
        <v>2700</v>
      </c>
      <c r="U388" t="s">
        <v>3089</v>
      </c>
      <c r="V388" t="s">
        <v>953</v>
      </c>
    </row>
    <row r="389" spans="9:30" x14ac:dyDescent="0.25">
      <c r="I389" s="138" t="s">
        <v>957</v>
      </c>
      <c r="J389" s="230"/>
      <c r="P389" s="104">
        <v>46068</v>
      </c>
      <c r="Q389" s="104">
        <v>46075.020833333336</v>
      </c>
      <c r="R389" t="b">
        <v>1</v>
      </c>
      <c r="S389" t="s">
        <v>2699</v>
      </c>
      <c r="T389" t="s">
        <v>2700</v>
      </c>
      <c r="U389" t="s">
        <v>3090</v>
      </c>
      <c r="V389" t="s">
        <v>955</v>
      </c>
    </row>
    <row r="390" spans="9:30" x14ac:dyDescent="0.25">
      <c r="I390" s="138" t="s">
        <v>959</v>
      </c>
      <c r="J390" s="230"/>
      <c r="P390" s="104">
        <v>46068</v>
      </c>
      <c r="Q390" s="104">
        <v>46075.020833333336</v>
      </c>
      <c r="R390" t="b">
        <v>1</v>
      </c>
      <c r="S390" t="s">
        <v>2699</v>
      </c>
      <c r="T390" t="s">
        <v>2700</v>
      </c>
      <c r="U390" t="s">
        <v>3091</v>
      </c>
      <c r="V390" t="s">
        <v>957</v>
      </c>
    </row>
    <row r="391" spans="9:30" x14ac:dyDescent="0.25">
      <c r="I391" s="138" t="s">
        <v>961</v>
      </c>
      <c r="J391" s="230"/>
      <c r="P391" s="104">
        <v>46068</v>
      </c>
      <c r="Q391" s="104">
        <v>46075.020833333336</v>
      </c>
      <c r="R391" t="b">
        <v>1</v>
      </c>
      <c r="S391" t="s">
        <v>2699</v>
      </c>
      <c r="T391" t="s">
        <v>2700</v>
      </c>
      <c r="U391" t="s">
        <v>3092</v>
      </c>
      <c r="V391" t="s">
        <v>959</v>
      </c>
    </row>
    <row r="392" spans="9:30" x14ac:dyDescent="0.25">
      <c r="I392" s="138" t="s">
        <v>963</v>
      </c>
      <c r="J392" s="230"/>
      <c r="P392" s="104">
        <v>46068</v>
      </c>
      <c r="Q392" s="104">
        <v>46075.020833333336</v>
      </c>
      <c r="R392" t="b">
        <v>1</v>
      </c>
      <c r="S392" t="s">
        <v>2699</v>
      </c>
      <c r="T392" t="s">
        <v>2700</v>
      </c>
      <c r="U392" s="139" t="s">
        <v>3093</v>
      </c>
      <c r="V392" t="s">
        <v>961</v>
      </c>
    </row>
    <row r="393" spans="9:30" x14ac:dyDescent="0.25">
      <c r="I393" s="138" t="s">
        <v>965</v>
      </c>
      <c r="J393" s="230">
        <v>1</v>
      </c>
      <c r="P393" s="104">
        <v>46068</v>
      </c>
      <c r="Q393" s="104">
        <v>46075.020833333336</v>
      </c>
      <c r="R393" t="b">
        <v>1</v>
      </c>
      <c r="S393" t="s">
        <v>2699</v>
      </c>
      <c r="T393" t="s">
        <v>2700</v>
      </c>
      <c r="U393" t="s">
        <v>3094</v>
      </c>
      <c r="V393" t="s">
        <v>963</v>
      </c>
    </row>
    <row r="394" spans="9:30" x14ac:dyDescent="0.25">
      <c r="I394" s="138" t="s">
        <v>967</v>
      </c>
      <c r="J394" s="230">
        <v>13</v>
      </c>
      <c r="P394" s="104">
        <v>46068</v>
      </c>
      <c r="Q394" s="104">
        <v>46075.020833333336</v>
      </c>
      <c r="R394" t="b">
        <v>1</v>
      </c>
      <c r="S394" t="s">
        <v>2699</v>
      </c>
      <c r="T394" t="s">
        <v>2700</v>
      </c>
      <c r="U394" t="s">
        <v>3095</v>
      </c>
      <c r="V394" t="s">
        <v>965</v>
      </c>
      <c r="X394">
        <v>1</v>
      </c>
      <c r="Y394">
        <v>133339</v>
      </c>
      <c r="Z394">
        <v>108339</v>
      </c>
      <c r="AB394">
        <v>25000</v>
      </c>
      <c r="AD394">
        <v>1</v>
      </c>
    </row>
    <row r="395" spans="9:30" x14ac:dyDescent="0.25">
      <c r="I395" s="138" t="s">
        <v>969</v>
      </c>
      <c r="J395" s="230"/>
      <c r="P395" s="104">
        <v>46068</v>
      </c>
      <c r="Q395" s="104">
        <v>46075.020833333336</v>
      </c>
      <c r="R395" t="b">
        <v>1</v>
      </c>
      <c r="S395" t="s">
        <v>2699</v>
      </c>
      <c r="T395" t="s">
        <v>2700</v>
      </c>
      <c r="U395" t="s">
        <v>3096</v>
      </c>
      <c r="V395" t="s">
        <v>967</v>
      </c>
      <c r="X395">
        <v>13</v>
      </c>
      <c r="Y395">
        <v>682557.38461538404</v>
      </c>
      <c r="Z395">
        <v>616292.46153846104</v>
      </c>
      <c r="AA395">
        <v>238222</v>
      </c>
      <c r="AB395">
        <v>29615.384615384599</v>
      </c>
      <c r="AC395">
        <v>2</v>
      </c>
      <c r="AD395">
        <v>5</v>
      </c>
    </row>
    <row r="396" spans="9:30" x14ac:dyDescent="0.25">
      <c r="I396" s="138" t="s">
        <v>971</v>
      </c>
      <c r="J396" s="230"/>
      <c r="P396" s="104">
        <v>46068</v>
      </c>
      <c r="Q396" s="104">
        <v>46075.020833333336</v>
      </c>
      <c r="R396" t="b">
        <v>1</v>
      </c>
      <c r="S396" t="s">
        <v>2699</v>
      </c>
      <c r="T396" t="s">
        <v>2700</v>
      </c>
      <c r="U396" t="s">
        <v>3097</v>
      </c>
      <c r="V396" t="s">
        <v>969</v>
      </c>
    </row>
    <row r="397" spans="9:30" x14ac:dyDescent="0.25">
      <c r="I397" s="138" t="s">
        <v>973</v>
      </c>
      <c r="J397" s="230"/>
      <c r="P397" s="104">
        <v>46068</v>
      </c>
      <c r="Q397" s="104">
        <v>46075.020833333336</v>
      </c>
      <c r="R397" t="b">
        <v>1</v>
      </c>
      <c r="S397" t="s">
        <v>2699</v>
      </c>
      <c r="T397" t="s">
        <v>2700</v>
      </c>
      <c r="U397" t="s">
        <v>3098</v>
      </c>
      <c r="V397" t="s">
        <v>971</v>
      </c>
    </row>
    <row r="398" spans="9:30" x14ac:dyDescent="0.25">
      <c r="I398" s="138" t="s">
        <v>975</v>
      </c>
      <c r="J398" s="230"/>
      <c r="P398" s="104">
        <v>46068</v>
      </c>
      <c r="Q398" s="104">
        <v>46075.020833333336</v>
      </c>
      <c r="R398" t="b">
        <v>1</v>
      </c>
      <c r="S398" t="s">
        <v>2699</v>
      </c>
      <c r="T398" t="s">
        <v>2700</v>
      </c>
      <c r="U398" t="s">
        <v>3099</v>
      </c>
      <c r="V398" t="s">
        <v>973</v>
      </c>
    </row>
    <row r="399" spans="9:30" x14ac:dyDescent="0.25">
      <c r="I399" s="138" t="s">
        <v>977</v>
      </c>
      <c r="J399" s="230">
        <v>5</v>
      </c>
      <c r="P399" s="104">
        <v>46068</v>
      </c>
      <c r="Q399" s="104">
        <v>46075.020833333336</v>
      </c>
      <c r="R399" t="b">
        <v>1</v>
      </c>
      <c r="S399" t="s">
        <v>2699</v>
      </c>
      <c r="T399" t="s">
        <v>2700</v>
      </c>
      <c r="U399" t="s">
        <v>3100</v>
      </c>
      <c r="V399" t="s">
        <v>975</v>
      </c>
    </row>
    <row r="400" spans="9:30" x14ac:dyDescent="0.25">
      <c r="I400" s="138" t="s">
        <v>979</v>
      </c>
      <c r="J400" s="230"/>
      <c r="P400" s="104">
        <v>46068</v>
      </c>
      <c r="Q400" s="104">
        <v>46075.020833333336</v>
      </c>
      <c r="R400" t="b">
        <v>1</v>
      </c>
      <c r="S400" t="s">
        <v>2699</v>
      </c>
      <c r="T400" t="s">
        <v>2700</v>
      </c>
      <c r="U400" t="s">
        <v>3101</v>
      </c>
      <c r="V400" t="s">
        <v>977</v>
      </c>
      <c r="X400">
        <v>5</v>
      </c>
      <c r="Y400">
        <v>1104356.3999999999</v>
      </c>
      <c r="Z400">
        <v>1013287.6</v>
      </c>
      <c r="AA400">
        <v>255344</v>
      </c>
      <c r="AB400">
        <v>40000</v>
      </c>
      <c r="AC400">
        <v>1</v>
      </c>
    </row>
    <row r="401" spans="9:30" x14ac:dyDescent="0.25">
      <c r="I401" s="138" t="s">
        <v>981</v>
      </c>
      <c r="J401" s="230"/>
      <c r="P401" s="104">
        <v>46068</v>
      </c>
      <c r="Q401" s="104">
        <v>46075.020833333336</v>
      </c>
      <c r="R401" t="b">
        <v>1</v>
      </c>
      <c r="S401" t="s">
        <v>2699</v>
      </c>
      <c r="T401" t="s">
        <v>2700</v>
      </c>
      <c r="U401" t="s">
        <v>3102</v>
      </c>
      <c r="V401" t="s">
        <v>979</v>
      </c>
    </row>
    <row r="402" spans="9:30" x14ac:dyDescent="0.25">
      <c r="I402" s="138" t="s">
        <v>983</v>
      </c>
      <c r="J402" s="230"/>
      <c r="P402" s="104">
        <v>46068</v>
      </c>
      <c r="Q402" s="104">
        <v>46075.020833333336</v>
      </c>
      <c r="R402" t="b">
        <v>1</v>
      </c>
      <c r="S402" t="s">
        <v>2699</v>
      </c>
      <c r="T402" t="s">
        <v>2700</v>
      </c>
      <c r="U402" t="s">
        <v>3103</v>
      </c>
      <c r="V402" t="s">
        <v>981</v>
      </c>
    </row>
    <row r="403" spans="9:30" x14ac:dyDescent="0.25">
      <c r="I403" s="138" t="s">
        <v>985</v>
      </c>
      <c r="J403" s="230"/>
      <c r="P403" s="104">
        <v>46068</v>
      </c>
      <c r="Q403" s="104">
        <v>46075.020833333336</v>
      </c>
      <c r="R403" t="b">
        <v>1</v>
      </c>
      <c r="S403" t="s">
        <v>2699</v>
      </c>
      <c r="T403" t="s">
        <v>2700</v>
      </c>
      <c r="U403" t="s">
        <v>3104</v>
      </c>
      <c r="V403" t="s">
        <v>983</v>
      </c>
    </row>
    <row r="404" spans="9:30" x14ac:dyDescent="0.25">
      <c r="I404" s="138" t="s">
        <v>987</v>
      </c>
      <c r="J404" s="230"/>
      <c r="P404" s="104">
        <v>46068</v>
      </c>
      <c r="Q404" s="104">
        <v>46075.020833333336</v>
      </c>
      <c r="R404" t="b">
        <v>1</v>
      </c>
      <c r="S404" t="s">
        <v>2699</v>
      </c>
      <c r="T404" t="s">
        <v>2700</v>
      </c>
      <c r="U404" t="s">
        <v>3105</v>
      </c>
      <c r="V404" t="s">
        <v>985</v>
      </c>
    </row>
    <row r="405" spans="9:30" x14ac:dyDescent="0.25">
      <c r="I405" s="138" t="s">
        <v>989</v>
      </c>
      <c r="J405" s="230"/>
      <c r="P405" s="104">
        <v>46068</v>
      </c>
      <c r="Q405" s="104">
        <v>46075.020833333336</v>
      </c>
      <c r="R405" t="b">
        <v>1</v>
      </c>
      <c r="S405" t="s">
        <v>2699</v>
      </c>
      <c r="T405" t="s">
        <v>2700</v>
      </c>
      <c r="U405" t="s">
        <v>3106</v>
      </c>
      <c r="V405" t="s">
        <v>987</v>
      </c>
    </row>
    <row r="406" spans="9:30" x14ac:dyDescent="0.25">
      <c r="I406" s="138" t="s">
        <v>991</v>
      </c>
      <c r="J406" s="230"/>
      <c r="P406" s="104">
        <v>46068</v>
      </c>
      <c r="Q406" s="104">
        <v>46075.020833333336</v>
      </c>
      <c r="R406" t="b">
        <v>1</v>
      </c>
      <c r="S406" t="s">
        <v>2699</v>
      </c>
      <c r="T406" t="s">
        <v>2700</v>
      </c>
      <c r="U406" t="s">
        <v>3107</v>
      </c>
      <c r="V406" t="s">
        <v>989</v>
      </c>
    </row>
    <row r="407" spans="9:30" x14ac:dyDescent="0.25">
      <c r="I407" s="138" t="s">
        <v>993</v>
      </c>
      <c r="J407" s="230"/>
      <c r="P407" s="104">
        <v>46068</v>
      </c>
      <c r="Q407" s="104">
        <v>46075.020833333336</v>
      </c>
      <c r="R407" t="b">
        <v>1</v>
      </c>
      <c r="S407" t="s">
        <v>2699</v>
      </c>
      <c r="T407" t="s">
        <v>2700</v>
      </c>
      <c r="U407" t="s">
        <v>3108</v>
      </c>
      <c r="V407" t="s">
        <v>991</v>
      </c>
    </row>
    <row r="408" spans="9:30" x14ac:dyDescent="0.25">
      <c r="I408" s="138" t="s">
        <v>995</v>
      </c>
      <c r="J408" s="230"/>
      <c r="P408" s="104">
        <v>46068</v>
      </c>
      <c r="Q408" s="104">
        <v>46075.020833333336</v>
      </c>
      <c r="R408" t="b">
        <v>1</v>
      </c>
      <c r="S408" t="s">
        <v>2699</v>
      </c>
      <c r="T408" t="s">
        <v>2700</v>
      </c>
      <c r="U408" t="s">
        <v>3109</v>
      </c>
      <c r="V408" t="s">
        <v>993</v>
      </c>
    </row>
    <row r="409" spans="9:30" x14ac:dyDescent="0.25">
      <c r="I409" s="138" t="s">
        <v>997</v>
      </c>
      <c r="J409" s="230"/>
      <c r="P409" s="104">
        <v>46068</v>
      </c>
      <c r="Q409" s="104">
        <v>46075.020833333336</v>
      </c>
      <c r="R409" t="b">
        <v>1</v>
      </c>
      <c r="S409" t="s">
        <v>2699</v>
      </c>
      <c r="T409" t="s">
        <v>2700</v>
      </c>
      <c r="U409" t="s">
        <v>3110</v>
      </c>
      <c r="V409" t="s">
        <v>995</v>
      </c>
    </row>
    <row r="410" spans="9:30" x14ac:dyDescent="0.25">
      <c r="I410" s="138" t="s">
        <v>999</v>
      </c>
      <c r="J410" s="230"/>
      <c r="P410" s="104">
        <v>46068</v>
      </c>
      <c r="Q410" s="104">
        <v>46075.020833333336</v>
      </c>
      <c r="R410" t="b">
        <v>1</v>
      </c>
      <c r="S410" t="s">
        <v>2699</v>
      </c>
      <c r="T410" t="s">
        <v>2700</v>
      </c>
      <c r="U410" t="s">
        <v>3111</v>
      </c>
      <c r="V410" t="s">
        <v>997</v>
      </c>
    </row>
    <row r="411" spans="9:30" x14ac:dyDescent="0.25">
      <c r="I411" s="138" t="s">
        <v>1001</v>
      </c>
      <c r="J411" s="230"/>
      <c r="P411" s="104">
        <v>46068</v>
      </c>
      <c r="Q411" s="104">
        <v>46075.020833333336</v>
      </c>
      <c r="R411" t="b">
        <v>1</v>
      </c>
      <c r="S411" t="s">
        <v>2699</v>
      </c>
      <c r="T411" t="s">
        <v>2700</v>
      </c>
      <c r="U411" t="s">
        <v>3112</v>
      </c>
      <c r="V411" t="s">
        <v>999</v>
      </c>
    </row>
    <row r="412" spans="9:30" x14ac:dyDescent="0.25">
      <c r="I412" s="138" t="s">
        <v>1003</v>
      </c>
      <c r="J412" s="230"/>
      <c r="P412" s="104">
        <v>46068</v>
      </c>
      <c r="Q412" s="104">
        <v>46075.020833333336</v>
      </c>
      <c r="R412" t="b">
        <v>1</v>
      </c>
      <c r="S412" t="s">
        <v>2699</v>
      </c>
      <c r="T412" t="s">
        <v>2700</v>
      </c>
      <c r="U412" t="s">
        <v>3113</v>
      </c>
      <c r="V412" t="s">
        <v>1001</v>
      </c>
    </row>
    <row r="413" spans="9:30" x14ac:dyDescent="0.25">
      <c r="I413" s="138" t="s">
        <v>1005</v>
      </c>
      <c r="J413" s="230">
        <v>4</v>
      </c>
      <c r="P413" s="104">
        <v>46068</v>
      </c>
      <c r="Q413" s="104">
        <v>46075.020833333336</v>
      </c>
      <c r="R413" t="b">
        <v>1</v>
      </c>
      <c r="S413" t="s">
        <v>2699</v>
      </c>
      <c r="T413" t="s">
        <v>2700</v>
      </c>
      <c r="U413" t="s">
        <v>3114</v>
      </c>
      <c r="V413" t="s">
        <v>1003</v>
      </c>
    </row>
    <row r="414" spans="9:30" x14ac:dyDescent="0.25">
      <c r="I414" s="138" t="s">
        <v>220</v>
      </c>
      <c r="J414" s="230">
        <v>13</v>
      </c>
      <c r="P414" s="104">
        <v>46068</v>
      </c>
      <c r="Q414" s="104">
        <v>46075.020833333336</v>
      </c>
      <c r="R414" t="b">
        <v>1</v>
      </c>
      <c r="S414" t="s">
        <v>2699</v>
      </c>
      <c r="T414" t="s">
        <v>2700</v>
      </c>
      <c r="U414" t="s">
        <v>3115</v>
      </c>
      <c r="V414" t="s">
        <v>1005</v>
      </c>
      <c r="X414">
        <v>4</v>
      </c>
      <c r="Y414">
        <v>494778</v>
      </c>
      <c r="Z414">
        <v>448756.25</v>
      </c>
      <c r="AB414">
        <v>40000</v>
      </c>
    </row>
    <row r="415" spans="9:30" x14ac:dyDescent="0.25">
      <c r="I415" s="138" t="s">
        <v>1008</v>
      </c>
      <c r="J415" s="230"/>
      <c r="P415" s="104">
        <v>46068</v>
      </c>
      <c r="Q415" s="104">
        <v>46075.020833333336</v>
      </c>
      <c r="R415" t="b">
        <v>1</v>
      </c>
      <c r="S415" t="s">
        <v>2699</v>
      </c>
      <c r="T415" t="s">
        <v>2700</v>
      </c>
      <c r="U415" t="s">
        <v>3116</v>
      </c>
      <c r="V415" t="s">
        <v>220</v>
      </c>
      <c r="X415">
        <v>13</v>
      </c>
      <c r="Y415">
        <v>345582.38461538398</v>
      </c>
      <c r="Z415">
        <v>309450.61538461503</v>
      </c>
      <c r="AA415">
        <v>14856.5</v>
      </c>
      <c r="AB415">
        <v>33846.1538461538</v>
      </c>
      <c r="AC415">
        <v>2</v>
      </c>
      <c r="AD415">
        <v>1</v>
      </c>
    </row>
    <row r="416" spans="9:30" x14ac:dyDescent="0.25">
      <c r="I416" s="138" t="s">
        <v>1010</v>
      </c>
      <c r="J416" s="230"/>
      <c r="P416" s="104">
        <v>46068</v>
      </c>
      <c r="Q416" s="104">
        <v>46075.020833333336</v>
      </c>
      <c r="R416" t="b">
        <v>1</v>
      </c>
      <c r="S416" t="s">
        <v>2699</v>
      </c>
      <c r="T416" t="s">
        <v>2700</v>
      </c>
      <c r="U416" t="s">
        <v>3117</v>
      </c>
      <c r="V416" t="s">
        <v>1008</v>
      </c>
    </row>
    <row r="417" spans="9:22" x14ac:dyDescent="0.25">
      <c r="I417" s="138" t="s">
        <v>1012</v>
      </c>
      <c r="J417" s="230"/>
      <c r="P417" s="104">
        <v>46068</v>
      </c>
      <c r="Q417" s="104">
        <v>46075.020833333336</v>
      </c>
      <c r="R417" t="b">
        <v>1</v>
      </c>
      <c r="S417" t="s">
        <v>2699</v>
      </c>
      <c r="T417" t="s">
        <v>2700</v>
      </c>
      <c r="U417" t="s">
        <v>3118</v>
      </c>
      <c r="V417" t="s">
        <v>1010</v>
      </c>
    </row>
    <row r="418" spans="9:22" x14ac:dyDescent="0.25">
      <c r="I418" s="138" t="s">
        <v>1014</v>
      </c>
      <c r="J418" s="230"/>
      <c r="P418" s="104">
        <v>46068</v>
      </c>
      <c r="Q418" s="104">
        <v>46075.020833333336</v>
      </c>
      <c r="R418" t="b">
        <v>1</v>
      </c>
      <c r="S418" t="s">
        <v>2699</v>
      </c>
      <c r="T418" t="s">
        <v>2700</v>
      </c>
      <c r="U418" t="s">
        <v>3119</v>
      </c>
      <c r="V418" t="s">
        <v>1012</v>
      </c>
    </row>
    <row r="419" spans="9:22" x14ac:dyDescent="0.25">
      <c r="I419" s="138" t="s">
        <v>1016</v>
      </c>
      <c r="J419" s="230"/>
      <c r="P419" s="104">
        <v>46068</v>
      </c>
      <c r="Q419" s="104">
        <v>46075.020833333336</v>
      </c>
      <c r="R419" t="b">
        <v>1</v>
      </c>
      <c r="S419" t="s">
        <v>2699</v>
      </c>
      <c r="T419" t="s">
        <v>2700</v>
      </c>
      <c r="U419" t="s">
        <v>3120</v>
      </c>
      <c r="V419" t="s">
        <v>1014</v>
      </c>
    </row>
    <row r="420" spans="9:22" x14ac:dyDescent="0.25">
      <c r="I420" s="138" t="s">
        <v>1018</v>
      </c>
      <c r="J420" s="230"/>
      <c r="P420" s="104">
        <v>46068</v>
      </c>
      <c r="Q420" s="104">
        <v>46075.020833333336</v>
      </c>
      <c r="R420" t="b">
        <v>1</v>
      </c>
      <c r="S420" t="s">
        <v>2699</v>
      </c>
      <c r="T420" t="s">
        <v>2700</v>
      </c>
      <c r="U420" t="s">
        <v>3121</v>
      </c>
      <c r="V420" t="s">
        <v>1016</v>
      </c>
    </row>
    <row r="421" spans="9:22" x14ac:dyDescent="0.25">
      <c r="I421" s="138" t="s">
        <v>1020</v>
      </c>
      <c r="J421" s="230"/>
      <c r="P421" s="104">
        <v>46068</v>
      </c>
      <c r="Q421" s="104">
        <v>46075.020833333336</v>
      </c>
      <c r="R421" t="b">
        <v>1</v>
      </c>
      <c r="S421" t="s">
        <v>2699</v>
      </c>
      <c r="T421" t="s">
        <v>2700</v>
      </c>
      <c r="U421" t="s">
        <v>3122</v>
      </c>
      <c r="V421" t="s">
        <v>1018</v>
      </c>
    </row>
    <row r="422" spans="9:22" x14ac:dyDescent="0.25">
      <c r="I422" s="138" t="s">
        <v>1022</v>
      </c>
      <c r="J422" s="230"/>
      <c r="P422" s="104">
        <v>46068</v>
      </c>
      <c r="Q422" s="104">
        <v>46075.020833333336</v>
      </c>
      <c r="R422" t="b">
        <v>1</v>
      </c>
      <c r="S422" t="s">
        <v>2699</v>
      </c>
      <c r="T422" t="s">
        <v>2700</v>
      </c>
      <c r="U422" t="s">
        <v>3123</v>
      </c>
      <c r="V422" t="s">
        <v>1020</v>
      </c>
    </row>
    <row r="423" spans="9:22" x14ac:dyDescent="0.25">
      <c r="I423" s="138" t="s">
        <v>1024</v>
      </c>
      <c r="J423" s="230"/>
      <c r="P423" s="104">
        <v>46068</v>
      </c>
      <c r="Q423" s="104">
        <v>46075.020833333336</v>
      </c>
      <c r="R423" t="b">
        <v>1</v>
      </c>
      <c r="S423" t="s">
        <v>2699</v>
      </c>
      <c r="T423" t="s">
        <v>2700</v>
      </c>
      <c r="U423" t="s">
        <v>3124</v>
      </c>
      <c r="V423" t="s">
        <v>1022</v>
      </c>
    </row>
    <row r="424" spans="9:22" x14ac:dyDescent="0.25">
      <c r="I424" s="138" t="s">
        <v>1026</v>
      </c>
      <c r="J424" s="230"/>
      <c r="P424" s="104">
        <v>46068</v>
      </c>
      <c r="Q424" s="104">
        <v>46075.020833333336</v>
      </c>
      <c r="R424" t="b">
        <v>1</v>
      </c>
      <c r="S424" t="s">
        <v>2699</v>
      </c>
      <c r="T424" t="s">
        <v>2700</v>
      </c>
      <c r="U424" t="s">
        <v>3125</v>
      </c>
      <c r="V424" t="s">
        <v>1024</v>
      </c>
    </row>
    <row r="425" spans="9:22" x14ac:dyDescent="0.25">
      <c r="I425" s="138" t="s">
        <v>1028</v>
      </c>
      <c r="J425" s="230"/>
      <c r="P425" s="104">
        <v>46068</v>
      </c>
      <c r="Q425" s="104">
        <v>46075.020833333336</v>
      </c>
      <c r="R425" t="b">
        <v>1</v>
      </c>
      <c r="S425" t="s">
        <v>2699</v>
      </c>
      <c r="T425" t="s">
        <v>2700</v>
      </c>
      <c r="U425" t="s">
        <v>3126</v>
      </c>
      <c r="V425" t="s">
        <v>1026</v>
      </c>
    </row>
    <row r="426" spans="9:22" x14ac:dyDescent="0.25">
      <c r="I426" s="138" t="s">
        <v>1030</v>
      </c>
      <c r="J426" s="230"/>
      <c r="P426" s="104">
        <v>46068</v>
      </c>
      <c r="Q426" s="104">
        <v>46075.020833333336</v>
      </c>
      <c r="R426" t="b">
        <v>1</v>
      </c>
      <c r="S426" t="s">
        <v>2699</v>
      </c>
      <c r="T426" t="s">
        <v>2700</v>
      </c>
      <c r="U426" t="s">
        <v>3127</v>
      </c>
      <c r="V426" t="s">
        <v>1028</v>
      </c>
    </row>
    <row r="427" spans="9:22" x14ac:dyDescent="0.25">
      <c r="I427" s="138" t="s">
        <v>1032</v>
      </c>
      <c r="J427" s="230"/>
      <c r="P427" s="104">
        <v>46068</v>
      </c>
      <c r="Q427" s="104">
        <v>46075.020833333336</v>
      </c>
      <c r="R427" t="b">
        <v>1</v>
      </c>
      <c r="S427" t="s">
        <v>2699</v>
      </c>
      <c r="T427" t="s">
        <v>2700</v>
      </c>
      <c r="U427" t="s">
        <v>3128</v>
      </c>
      <c r="V427" t="s">
        <v>1030</v>
      </c>
    </row>
    <row r="428" spans="9:22" x14ac:dyDescent="0.25">
      <c r="I428" s="138" t="s">
        <v>1034</v>
      </c>
      <c r="J428" s="230"/>
      <c r="P428" s="104">
        <v>46068</v>
      </c>
      <c r="Q428" s="104">
        <v>46075.020833333336</v>
      </c>
      <c r="R428" t="b">
        <v>1</v>
      </c>
      <c r="S428" t="s">
        <v>2699</v>
      </c>
      <c r="T428" t="s">
        <v>2700</v>
      </c>
      <c r="U428" t="s">
        <v>3129</v>
      </c>
      <c r="V428" t="s">
        <v>1032</v>
      </c>
    </row>
    <row r="429" spans="9:22" x14ac:dyDescent="0.25">
      <c r="I429" s="138" t="s">
        <v>1036</v>
      </c>
      <c r="J429" s="230"/>
      <c r="P429" s="104">
        <v>46068</v>
      </c>
      <c r="Q429" s="104">
        <v>46075.020833333336</v>
      </c>
      <c r="R429" t="b">
        <v>1</v>
      </c>
      <c r="S429" t="s">
        <v>2699</v>
      </c>
      <c r="T429" t="s">
        <v>2700</v>
      </c>
      <c r="U429" t="s">
        <v>3130</v>
      </c>
      <c r="V429" t="s">
        <v>1034</v>
      </c>
    </row>
    <row r="430" spans="9:22" x14ac:dyDescent="0.25">
      <c r="I430" s="138" t="s">
        <v>1038</v>
      </c>
      <c r="J430" s="230"/>
      <c r="P430" s="104">
        <v>46068</v>
      </c>
      <c r="Q430" s="104">
        <v>46075.020833333336</v>
      </c>
      <c r="R430" t="b">
        <v>1</v>
      </c>
      <c r="S430" t="s">
        <v>2699</v>
      </c>
      <c r="T430" t="s">
        <v>2700</v>
      </c>
      <c r="U430" t="s">
        <v>3131</v>
      </c>
      <c r="V430" t="s">
        <v>1036</v>
      </c>
    </row>
    <row r="431" spans="9:22" x14ac:dyDescent="0.25">
      <c r="I431" s="138" t="s">
        <v>1040</v>
      </c>
      <c r="J431" s="230"/>
      <c r="P431" s="104">
        <v>46068</v>
      </c>
      <c r="Q431" s="104">
        <v>46075.020833333336</v>
      </c>
      <c r="R431" t="b">
        <v>1</v>
      </c>
      <c r="S431" t="s">
        <v>2699</v>
      </c>
      <c r="T431" t="s">
        <v>2700</v>
      </c>
      <c r="U431" t="s">
        <v>3132</v>
      </c>
      <c r="V431" t="s">
        <v>1038</v>
      </c>
    </row>
    <row r="432" spans="9:22" x14ac:dyDescent="0.25">
      <c r="I432" s="138" t="s">
        <v>1042</v>
      </c>
      <c r="J432" s="230"/>
      <c r="P432" s="104">
        <v>46068</v>
      </c>
      <c r="Q432" s="104">
        <v>46075.020833333336</v>
      </c>
      <c r="R432" t="b">
        <v>1</v>
      </c>
      <c r="S432" t="s">
        <v>2699</v>
      </c>
      <c r="T432" t="s">
        <v>2700</v>
      </c>
      <c r="U432" t="s">
        <v>3133</v>
      </c>
      <c r="V432" t="s">
        <v>1040</v>
      </c>
    </row>
    <row r="433" spans="9:28" x14ac:dyDescent="0.25">
      <c r="I433" s="138" t="s">
        <v>1044</v>
      </c>
      <c r="J433" s="230"/>
      <c r="P433" s="104">
        <v>46068</v>
      </c>
      <c r="Q433" s="104">
        <v>46075.020833333336</v>
      </c>
      <c r="R433" t="b">
        <v>1</v>
      </c>
      <c r="S433" t="s">
        <v>2699</v>
      </c>
      <c r="T433" t="s">
        <v>2700</v>
      </c>
      <c r="U433" t="s">
        <v>3134</v>
      </c>
      <c r="V433" t="s">
        <v>1042</v>
      </c>
    </row>
    <row r="434" spans="9:28" x14ac:dyDescent="0.25">
      <c r="I434" s="138" t="s">
        <v>1046</v>
      </c>
      <c r="J434" s="230"/>
      <c r="P434" s="104">
        <v>46068</v>
      </c>
      <c r="Q434" s="104">
        <v>46075.020833333336</v>
      </c>
      <c r="R434" t="b">
        <v>1</v>
      </c>
      <c r="S434" t="s">
        <v>2699</v>
      </c>
      <c r="T434" t="s">
        <v>2700</v>
      </c>
      <c r="U434" t="s">
        <v>3135</v>
      </c>
      <c r="V434" t="s">
        <v>1044</v>
      </c>
    </row>
    <row r="435" spans="9:28" x14ac:dyDescent="0.25">
      <c r="I435" s="138" t="s">
        <v>1048</v>
      </c>
      <c r="J435" s="230">
        <v>1</v>
      </c>
      <c r="P435" s="104">
        <v>46068</v>
      </c>
      <c r="Q435" s="104">
        <v>46075.020833333336</v>
      </c>
      <c r="R435" t="b">
        <v>1</v>
      </c>
      <c r="S435" t="s">
        <v>2699</v>
      </c>
      <c r="T435" t="s">
        <v>2700</v>
      </c>
      <c r="U435" t="s">
        <v>3136</v>
      </c>
      <c r="V435" t="s">
        <v>1046</v>
      </c>
    </row>
    <row r="436" spans="9:28" x14ac:dyDescent="0.25">
      <c r="I436" s="138" t="s">
        <v>1050</v>
      </c>
      <c r="J436" s="230"/>
      <c r="P436" s="104">
        <v>46068</v>
      </c>
      <c r="Q436" s="104">
        <v>46075.020833333336</v>
      </c>
      <c r="R436" t="b">
        <v>1</v>
      </c>
      <c r="S436" t="s">
        <v>2699</v>
      </c>
      <c r="T436" t="s">
        <v>2700</v>
      </c>
      <c r="U436" t="s">
        <v>3137</v>
      </c>
      <c r="V436" t="s">
        <v>1048</v>
      </c>
      <c r="X436">
        <v>1</v>
      </c>
      <c r="Y436">
        <v>157218</v>
      </c>
      <c r="Z436">
        <v>132218</v>
      </c>
      <c r="AB436">
        <v>25000</v>
      </c>
    </row>
    <row r="437" spans="9:28" x14ac:dyDescent="0.25">
      <c r="I437" s="138" t="s">
        <v>1052</v>
      </c>
      <c r="J437" s="230">
        <v>1</v>
      </c>
      <c r="P437" s="104">
        <v>46068</v>
      </c>
      <c r="Q437" s="104">
        <v>46075.020833333336</v>
      </c>
      <c r="R437" t="b">
        <v>1</v>
      </c>
      <c r="S437" t="s">
        <v>2699</v>
      </c>
      <c r="T437" t="s">
        <v>2700</v>
      </c>
      <c r="U437" t="s">
        <v>3138</v>
      </c>
      <c r="V437" t="s">
        <v>1050</v>
      </c>
    </row>
    <row r="438" spans="9:28" x14ac:dyDescent="0.25">
      <c r="I438" s="138" t="s">
        <v>1054</v>
      </c>
      <c r="J438" s="230"/>
      <c r="P438" s="104">
        <v>46068</v>
      </c>
      <c r="Q438" s="104">
        <v>46075.020833333336</v>
      </c>
      <c r="R438" t="b">
        <v>1</v>
      </c>
      <c r="S438" t="s">
        <v>2699</v>
      </c>
      <c r="T438" t="s">
        <v>2700</v>
      </c>
      <c r="U438" t="s">
        <v>3139</v>
      </c>
      <c r="V438" t="s">
        <v>1052</v>
      </c>
      <c r="X438">
        <v>1</v>
      </c>
      <c r="Y438">
        <v>64764</v>
      </c>
      <c r="Z438">
        <v>24764</v>
      </c>
      <c r="AB438">
        <v>40000</v>
      </c>
    </row>
    <row r="439" spans="9:28" x14ac:dyDescent="0.25">
      <c r="I439" s="138" t="s">
        <v>1056</v>
      </c>
      <c r="J439" s="230"/>
      <c r="P439" s="104">
        <v>46068</v>
      </c>
      <c r="Q439" s="104">
        <v>46075.020833333336</v>
      </c>
      <c r="R439" t="b">
        <v>1</v>
      </c>
      <c r="S439" t="s">
        <v>2699</v>
      </c>
      <c r="T439" t="s">
        <v>2700</v>
      </c>
      <c r="U439" t="s">
        <v>3140</v>
      </c>
      <c r="V439" t="s">
        <v>1054</v>
      </c>
    </row>
    <row r="440" spans="9:28" x14ac:dyDescent="0.25">
      <c r="I440" s="138" t="s">
        <v>1058</v>
      </c>
      <c r="J440" s="230"/>
      <c r="P440" s="104">
        <v>46068</v>
      </c>
      <c r="Q440" s="104">
        <v>46075.020833333336</v>
      </c>
      <c r="R440" t="b">
        <v>1</v>
      </c>
      <c r="S440" t="s">
        <v>2699</v>
      </c>
      <c r="T440" t="s">
        <v>2700</v>
      </c>
      <c r="U440" t="s">
        <v>3141</v>
      </c>
      <c r="V440" t="s">
        <v>1056</v>
      </c>
    </row>
    <row r="441" spans="9:28" x14ac:dyDescent="0.25">
      <c r="I441" s="138" t="s">
        <v>1060</v>
      </c>
      <c r="J441" s="230"/>
      <c r="P441" s="104">
        <v>46068</v>
      </c>
      <c r="Q441" s="104">
        <v>46075.020833333336</v>
      </c>
      <c r="R441" t="b">
        <v>1</v>
      </c>
      <c r="S441" t="s">
        <v>2699</v>
      </c>
      <c r="T441" t="s">
        <v>2700</v>
      </c>
      <c r="U441" t="s">
        <v>3142</v>
      </c>
      <c r="V441" t="s">
        <v>1058</v>
      </c>
    </row>
    <row r="442" spans="9:28" x14ac:dyDescent="0.25">
      <c r="I442" s="138" t="s">
        <v>1062</v>
      </c>
      <c r="J442" s="230"/>
      <c r="P442" s="104">
        <v>46068</v>
      </c>
      <c r="Q442" s="104">
        <v>46075.020833333336</v>
      </c>
      <c r="R442" t="b">
        <v>1</v>
      </c>
      <c r="S442" t="s">
        <v>2699</v>
      </c>
      <c r="T442" t="s">
        <v>2700</v>
      </c>
      <c r="U442" t="s">
        <v>3143</v>
      </c>
      <c r="V442" t="s">
        <v>1060</v>
      </c>
    </row>
    <row r="443" spans="9:28" x14ac:dyDescent="0.25">
      <c r="I443" s="138" t="s">
        <v>1064</v>
      </c>
      <c r="J443" s="230"/>
      <c r="P443" s="104">
        <v>46068</v>
      </c>
      <c r="Q443" s="104">
        <v>46075.020833333336</v>
      </c>
      <c r="R443" t="b">
        <v>1</v>
      </c>
      <c r="S443" t="s">
        <v>2699</v>
      </c>
      <c r="T443" t="s">
        <v>2700</v>
      </c>
      <c r="U443" t="s">
        <v>3144</v>
      </c>
      <c r="V443" t="s">
        <v>1062</v>
      </c>
    </row>
    <row r="444" spans="9:28" x14ac:dyDescent="0.25">
      <c r="I444" s="138" t="s">
        <v>1066</v>
      </c>
      <c r="J444" s="230"/>
      <c r="P444" s="104">
        <v>46068</v>
      </c>
      <c r="Q444" s="104">
        <v>46075.020833333336</v>
      </c>
      <c r="R444" t="b">
        <v>1</v>
      </c>
      <c r="S444" t="s">
        <v>2699</v>
      </c>
      <c r="T444" t="s">
        <v>2700</v>
      </c>
      <c r="U444" t="s">
        <v>3145</v>
      </c>
      <c r="V444" t="s">
        <v>1064</v>
      </c>
    </row>
    <row r="445" spans="9:28" x14ac:dyDescent="0.25">
      <c r="I445" s="138" t="s">
        <v>1068</v>
      </c>
      <c r="J445" s="230"/>
      <c r="P445" s="104">
        <v>46068</v>
      </c>
      <c r="Q445" s="104">
        <v>46075.020833333336</v>
      </c>
      <c r="R445" t="b">
        <v>1</v>
      </c>
      <c r="S445" t="s">
        <v>2699</v>
      </c>
      <c r="T445" t="s">
        <v>2700</v>
      </c>
      <c r="U445" t="s">
        <v>3146</v>
      </c>
      <c r="V445" t="s">
        <v>1066</v>
      </c>
    </row>
    <row r="446" spans="9:28" x14ac:dyDescent="0.25">
      <c r="I446" s="138" t="s">
        <v>1070</v>
      </c>
      <c r="J446" s="230"/>
      <c r="P446" s="104">
        <v>46068</v>
      </c>
      <c r="Q446" s="104">
        <v>46075.020833333336</v>
      </c>
      <c r="R446" t="b">
        <v>1</v>
      </c>
      <c r="S446" t="s">
        <v>2699</v>
      </c>
      <c r="T446" t="s">
        <v>2700</v>
      </c>
      <c r="U446" t="s">
        <v>3147</v>
      </c>
      <c r="V446" t="s">
        <v>1068</v>
      </c>
    </row>
    <row r="447" spans="9:28" x14ac:dyDescent="0.25">
      <c r="I447" s="138" t="s">
        <v>1072</v>
      </c>
      <c r="J447" s="230"/>
      <c r="P447" s="104">
        <v>46068</v>
      </c>
      <c r="Q447" s="104">
        <v>46075.020833333336</v>
      </c>
      <c r="R447" t="b">
        <v>1</v>
      </c>
      <c r="S447" t="s">
        <v>2699</v>
      </c>
      <c r="T447" t="s">
        <v>2700</v>
      </c>
      <c r="U447" t="s">
        <v>3148</v>
      </c>
      <c r="V447" t="s">
        <v>1070</v>
      </c>
    </row>
    <row r="448" spans="9:28" x14ac:dyDescent="0.25">
      <c r="I448" s="138" t="s">
        <v>1074</v>
      </c>
      <c r="J448" s="230"/>
      <c r="P448" s="104">
        <v>46068</v>
      </c>
      <c r="Q448" s="104">
        <v>46075.020833333336</v>
      </c>
      <c r="R448" t="b">
        <v>1</v>
      </c>
      <c r="S448" t="s">
        <v>2699</v>
      </c>
      <c r="T448" t="s">
        <v>2700</v>
      </c>
      <c r="U448" t="s">
        <v>3149</v>
      </c>
      <c r="V448" t="s">
        <v>1072</v>
      </c>
    </row>
    <row r="449" spans="9:30" x14ac:dyDescent="0.25">
      <c r="I449" s="138" t="s">
        <v>1076</v>
      </c>
      <c r="J449" s="230"/>
      <c r="P449" s="104">
        <v>46068</v>
      </c>
      <c r="Q449" s="104">
        <v>46075.020833333336</v>
      </c>
      <c r="R449" t="b">
        <v>1</v>
      </c>
      <c r="S449" t="s">
        <v>2699</v>
      </c>
      <c r="T449" t="s">
        <v>2700</v>
      </c>
      <c r="U449" t="s">
        <v>3150</v>
      </c>
      <c r="V449" t="s">
        <v>1074</v>
      </c>
    </row>
    <row r="450" spans="9:30" x14ac:dyDescent="0.25">
      <c r="I450" s="138" t="s">
        <v>1078</v>
      </c>
      <c r="J450" s="230">
        <v>38</v>
      </c>
      <c r="P450" s="104">
        <v>46068</v>
      </c>
      <c r="Q450" s="104">
        <v>46075.020833333336</v>
      </c>
      <c r="R450" t="b">
        <v>1</v>
      </c>
      <c r="S450" t="s">
        <v>2699</v>
      </c>
      <c r="T450" t="s">
        <v>2700</v>
      </c>
      <c r="U450" t="s">
        <v>3151</v>
      </c>
      <c r="V450" t="s">
        <v>1076</v>
      </c>
    </row>
    <row r="451" spans="9:30" x14ac:dyDescent="0.25">
      <c r="I451" s="138" t="s">
        <v>1080</v>
      </c>
      <c r="J451" s="230"/>
      <c r="P451" s="104">
        <v>46068</v>
      </c>
      <c r="Q451" s="104">
        <v>46075.020833333336</v>
      </c>
      <c r="R451" t="b">
        <v>1</v>
      </c>
      <c r="S451" t="s">
        <v>2699</v>
      </c>
      <c r="T451" t="s">
        <v>2700</v>
      </c>
      <c r="U451" t="s">
        <v>3152</v>
      </c>
      <c r="V451" t="s">
        <v>1078</v>
      </c>
      <c r="X451">
        <v>38</v>
      </c>
      <c r="Y451">
        <v>212805.65789473601</v>
      </c>
      <c r="Z451">
        <v>165201.710526315</v>
      </c>
      <c r="AA451">
        <v>134790</v>
      </c>
      <c r="AB451">
        <v>29868.4210526315</v>
      </c>
      <c r="AC451">
        <v>5</v>
      </c>
      <c r="AD451">
        <v>1</v>
      </c>
    </row>
    <row r="452" spans="9:30" x14ac:dyDescent="0.25">
      <c r="I452" s="138" t="s">
        <v>1082</v>
      </c>
      <c r="J452" s="230"/>
      <c r="P452" s="104">
        <v>46068</v>
      </c>
      <c r="Q452" s="104">
        <v>46075.020833333336</v>
      </c>
      <c r="R452" t="b">
        <v>1</v>
      </c>
      <c r="S452" t="s">
        <v>2699</v>
      </c>
      <c r="T452" t="s">
        <v>2700</v>
      </c>
      <c r="U452" t="s">
        <v>3153</v>
      </c>
      <c r="V452" t="s">
        <v>1080</v>
      </c>
    </row>
    <row r="453" spans="9:30" x14ac:dyDescent="0.25">
      <c r="I453" s="138" t="s">
        <v>1084</v>
      </c>
      <c r="J453" s="230"/>
      <c r="P453" s="104">
        <v>46068</v>
      </c>
      <c r="Q453" s="104">
        <v>46075.020833333336</v>
      </c>
      <c r="R453" t="b">
        <v>1</v>
      </c>
      <c r="S453" t="s">
        <v>2699</v>
      </c>
      <c r="T453" t="s">
        <v>2700</v>
      </c>
      <c r="U453" t="s">
        <v>3154</v>
      </c>
      <c r="V453" t="s">
        <v>1082</v>
      </c>
    </row>
    <row r="454" spans="9:30" x14ac:dyDescent="0.25">
      <c r="I454" s="138" t="s">
        <v>1086</v>
      </c>
      <c r="J454" s="230"/>
      <c r="P454" s="104">
        <v>46068</v>
      </c>
      <c r="Q454" s="104">
        <v>46075.020833333336</v>
      </c>
      <c r="R454" t="b">
        <v>1</v>
      </c>
      <c r="S454" t="s">
        <v>2699</v>
      </c>
      <c r="T454" t="s">
        <v>2700</v>
      </c>
      <c r="U454" t="s">
        <v>3155</v>
      </c>
      <c r="V454" t="s">
        <v>1084</v>
      </c>
    </row>
    <row r="455" spans="9:30" x14ac:dyDescent="0.25">
      <c r="I455" s="138" t="s">
        <v>1088</v>
      </c>
      <c r="J455" s="230"/>
      <c r="P455" s="104">
        <v>46068</v>
      </c>
      <c r="Q455" s="104">
        <v>46075.020833333336</v>
      </c>
      <c r="R455" t="b">
        <v>1</v>
      </c>
      <c r="S455" t="s">
        <v>2699</v>
      </c>
      <c r="T455" t="s">
        <v>2700</v>
      </c>
      <c r="U455" t="s">
        <v>3156</v>
      </c>
      <c r="V455" t="s">
        <v>1086</v>
      </c>
    </row>
    <row r="456" spans="9:30" x14ac:dyDescent="0.25">
      <c r="I456" s="138" t="s">
        <v>1090</v>
      </c>
      <c r="J456" s="230"/>
      <c r="P456" s="104">
        <v>46068</v>
      </c>
      <c r="Q456" s="104">
        <v>46075.020833333336</v>
      </c>
      <c r="R456" t="b">
        <v>1</v>
      </c>
      <c r="S456" t="s">
        <v>2699</v>
      </c>
      <c r="T456" t="s">
        <v>2700</v>
      </c>
      <c r="U456" t="s">
        <v>3157</v>
      </c>
      <c r="V456" t="s">
        <v>1088</v>
      </c>
    </row>
    <row r="457" spans="9:30" x14ac:dyDescent="0.25">
      <c r="I457" s="138" t="s">
        <v>1092</v>
      </c>
      <c r="J457" s="230"/>
      <c r="P457" s="104">
        <v>46068</v>
      </c>
      <c r="Q457" s="104">
        <v>46075.020833333336</v>
      </c>
      <c r="R457" t="b">
        <v>1</v>
      </c>
      <c r="S457" t="s">
        <v>2699</v>
      </c>
      <c r="T457" t="s">
        <v>2700</v>
      </c>
      <c r="U457" t="s">
        <v>3158</v>
      </c>
      <c r="V457" t="s">
        <v>1090</v>
      </c>
    </row>
    <row r="458" spans="9:30" x14ac:dyDescent="0.25">
      <c r="I458" s="138" t="s">
        <v>1094</v>
      </c>
      <c r="J458" s="230"/>
      <c r="P458" s="104">
        <v>46068</v>
      </c>
      <c r="Q458" s="104">
        <v>46075.020833333336</v>
      </c>
      <c r="R458" t="b">
        <v>1</v>
      </c>
      <c r="S458" t="s">
        <v>2699</v>
      </c>
      <c r="T458" t="s">
        <v>2700</v>
      </c>
      <c r="U458" t="s">
        <v>3159</v>
      </c>
      <c r="V458" t="s">
        <v>1092</v>
      </c>
    </row>
    <row r="459" spans="9:30" x14ac:dyDescent="0.25">
      <c r="I459" s="138" t="s">
        <v>1096</v>
      </c>
      <c r="J459" s="230"/>
      <c r="P459" s="104">
        <v>46068</v>
      </c>
      <c r="Q459" s="104">
        <v>46075.020833333336</v>
      </c>
      <c r="R459" t="b">
        <v>1</v>
      </c>
      <c r="S459" t="s">
        <v>2699</v>
      </c>
      <c r="T459" t="s">
        <v>2700</v>
      </c>
      <c r="U459" t="s">
        <v>3160</v>
      </c>
      <c r="V459" t="s">
        <v>1094</v>
      </c>
    </row>
    <row r="460" spans="9:30" x14ac:dyDescent="0.25">
      <c r="I460" s="138" t="s">
        <v>1098</v>
      </c>
      <c r="J460" s="230"/>
      <c r="P460" s="104">
        <v>46068</v>
      </c>
      <c r="Q460" s="104">
        <v>46075.020833333336</v>
      </c>
      <c r="R460" t="b">
        <v>1</v>
      </c>
      <c r="S460" t="s">
        <v>2699</v>
      </c>
      <c r="T460" t="s">
        <v>2700</v>
      </c>
      <c r="U460" t="s">
        <v>3161</v>
      </c>
      <c r="V460" t="s">
        <v>1096</v>
      </c>
    </row>
    <row r="461" spans="9:30" x14ac:dyDescent="0.25">
      <c r="I461" s="138" t="s">
        <v>1100</v>
      </c>
      <c r="J461" s="230"/>
      <c r="P461" s="104">
        <v>46068</v>
      </c>
      <c r="Q461" s="104">
        <v>46075.020833333336</v>
      </c>
      <c r="R461" t="b">
        <v>1</v>
      </c>
      <c r="S461" t="s">
        <v>2699</v>
      </c>
      <c r="T461" t="s">
        <v>2700</v>
      </c>
      <c r="U461" t="s">
        <v>3162</v>
      </c>
      <c r="V461" t="s">
        <v>1098</v>
      </c>
    </row>
    <row r="462" spans="9:30" x14ac:dyDescent="0.25">
      <c r="I462" s="138" t="s">
        <v>1102</v>
      </c>
      <c r="J462" s="230">
        <v>5</v>
      </c>
      <c r="P462" s="104">
        <v>46068</v>
      </c>
      <c r="Q462" s="104">
        <v>46075.020833333336</v>
      </c>
      <c r="R462" t="b">
        <v>1</v>
      </c>
      <c r="S462" t="s">
        <v>2699</v>
      </c>
      <c r="T462" t="s">
        <v>2700</v>
      </c>
      <c r="U462" t="s">
        <v>3163</v>
      </c>
      <c r="V462" t="s">
        <v>1100</v>
      </c>
    </row>
    <row r="463" spans="9:30" x14ac:dyDescent="0.25">
      <c r="I463" s="138" t="s">
        <v>1104</v>
      </c>
      <c r="J463" s="230"/>
      <c r="P463" s="104">
        <v>46068</v>
      </c>
      <c r="Q463" s="104">
        <v>46075.020833333336</v>
      </c>
      <c r="R463" t="b">
        <v>1</v>
      </c>
      <c r="S463" t="s">
        <v>2699</v>
      </c>
      <c r="T463" t="s">
        <v>2700</v>
      </c>
      <c r="U463" t="s">
        <v>3164</v>
      </c>
      <c r="V463" t="s">
        <v>1102</v>
      </c>
      <c r="X463">
        <v>5</v>
      </c>
      <c r="Y463">
        <v>312163.20000000001</v>
      </c>
      <c r="Z463">
        <v>287163.2</v>
      </c>
      <c r="AB463">
        <v>25000</v>
      </c>
    </row>
    <row r="464" spans="9:30" x14ac:dyDescent="0.25">
      <c r="I464" s="138" t="s">
        <v>1106</v>
      </c>
      <c r="J464" s="230"/>
      <c r="P464" s="104">
        <v>46068</v>
      </c>
      <c r="Q464" s="104">
        <v>46075.020833333336</v>
      </c>
      <c r="R464" t="b">
        <v>1</v>
      </c>
      <c r="S464" t="s">
        <v>2699</v>
      </c>
      <c r="T464" t="s">
        <v>2700</v>
      </c>
      <c r="U464" t="s">
        <v>3165</v>
      </c>
      <c r="V464" t="s">
        <v>1104</v>
      </c>
    </row>
    <row r="465" spans="9:30" x14ac:dyDescent="0.25">
      <c r="I465" s="138" t="s">
        <v>1108</v>
      </c>
      <c r="J465" s="230"/>
      <c r="P465" s="104">
        <v>46068</v>
      </c>
      <c r="Q465" s="104">
        <v>46075.020833333336</v>
      </c>
      <c r="R465" t="b">
        <v>1</v>
      </c>
      <c r="S465" t="s">
        <v>2699</v>
      </c>
      <c r="T465" t="s">
        <v>2700</v>
      </c>
      <c r="U465" t="s">
        <v>3166</v>
      </c>
      <c r="V465" t="s">
        <v>1106</v>
      </c>
    </row>
    <row r="466" spans="9:30" x14ac:dyDescent="0.25">
      <c r="I466" s="138" t="s">
        <v>1110</v>
      </c>
      <c r="J466" s="230"/>
      <c r="P466" s="104">
        <v>46068</v>
      </c>
      <c r="Q466" s="104">
        <v>46075.020833333336</v>
      </c>
      <c r="R466" t="b">
        <v>1</v>
      </c>
      <c r="S466" t="s">
        <v>2699</v>
      </c>
      <c r="T466" t="s">
        <v>2700</v>
      </c>
      <c r="U466" t="s">
        <v>3167</v>
      </c>
      <c r="V466" t="s">
        <v>1108</v>
      </c>
    </row>
    <row r="467" spans="9:30" x14ac:dyDescent="0.25">
      <c r="I467" s="138" t="s">
        <v>1112</v>
      </c>
      <c r="J467" s="230"/>
      <c r="P467" s="104">
        <v>46068</v>
      </c>
      <c r="Q467" s="104">
        <v>46075.020833333336</v>
      </c>
      <c r="R467" t="b">
        <v>1</v>
      </c>
      <c r="S467" t="s">
        <v>2699</v>
      </c>
      <c r="T467" t="s">
        <v>2700</v>
      </c>
      <c r="U467" t="s">
        <v>3168</v>
      </c>
      <c r="V467" t="s">
        <v>1110</v>
      </c>
    </row>
    <row r="468" spans="9:30" x14ac:dyDescent="0.25">
      <c r="I468" s="138" t="s">
        <v>1114</v>
      </c>
      <c r="J468" s="230"/>
      <c r="P468" s="104">
        <v>46068</v>
      </c>
      <c r="Q468" s="104">
        <v>46075.020833333336</v>
      </c>
      <c r="R468" t="b">
        <v>1</v>
      </c>
      <c r="S468" t="s">
        <v>2699</v>
      </c>
      <c r="T468" t="s">
        <v>2700</v>
      </c>
      <c r="U468" t="s">
        <v>3169</v>
      </c>
      <c r="V468" t="s">
        <v>1112</v>
      </c>
    </row>
    <row r="469" spans="9:30" x14ac:dyDescent="0.25">
      <c r="I469" s="138" t="s">
        <v>1116</v>
      </c>
      <c r="J469" s="230"/>
      <c r="P469" s="104">
        <v>46068</v>
      </c>
      <c r="Q469" s="104">
        <v>46075.020833333336</v>
      </c>
      <c r="R469" t="b">
        <v>1</v>
      </c>
      <c r="S469" t="s">
        <v>2699</v>
      </c>
      <c r="T469" t="s">
        <v>2700</v>
      </c>
      <c r="U469" t="s">
        <v>3170</v>
      </c>
      <c r="V469" t="s">
        <v>1114</v>
      </c>
    </row>
    <row r="470" spans="9:30" x14ac:dyDescent="0.25">
      <c r="I470" s="138" t="s">
        <v>1118</v>
      </c>
      <c r="J470" s="230">
        <v>2</v>
      </c>
      <c r="P470" s="104">
        <v>46068</v>
      </c>
      <c r="Q470" s="104">
        <v>46075.020833333336</v>
      </c>
      <c r="R470" t="b">
        <v>1</v>
      </c>
      <c r="S470" t="s">
        <v>2699</v>
      </c>
      <c r="T470" t="s">
        <v>2700</v>
      </c>
      <c r="U470" t="s">
        <v>3171</v>
      </c>
      <c r="V470" t="s">
        <v>1116</v>
      </c>
    </row>
    <row r="471" spans="9:30" x14ac:dyDescent="0.25">
      <c r="I471" s="138" t="s">
        <v>1120</v>
      </c>
      <c r="J471" s="230"/>
      <c r="P471" s="104">
        <v>46068</v>
      </c>
      <c r="Q471" s="104">
        <v>46075.020833333336</v>
      </c>
      <c r="R471" t="b">
        <v>1</v>
      </c>
      <c r="S471" t="s">
        <v>2699</v>
      </c>
      <c r="T471" t="s">
        <v>2700</v>
      </c>
      <c r="U471" t="s">
        <v>3172</v>
      </c>
      <c r="V471" t="s">
        <v>1118</v>
      </c>
      <c r="X471">
        <v>2</v>
      </c>
      <c r="Y471">
        <v>168753.5</v>
      </c>
      <c r="Z471">
        <v>128753.5</v>
      </c>
      <c r="AB471">
        <v>40000</v>
      </c>
    </row>
    <row r="472" spans="9:30" x14ac:dyDescent="0.25">
      <c r="I472" s="138" t="s">
        <v>1122</v>
      </c>
      <c r="J472" s="230"/>
      <c r="P472" s="104">
        <v>46068</v>
      </c>
      <c r="Q472" s="104">
        <v>46075.020833333336</v>
      </c>
      <c r="R472" t="b">
        <v>1</v>
      </c>
      <c r="S472" t="s">
        <v>2699</v>
      </c>
      <c r="T472" t="s">
        <v>2700</v>
      </c>
      <c r="U472" t="s">
        <v>3173</v>
      </c>
      <c r="V472" t="s">
        <v>1120</v>
      </c>
    </row>
    <row r="473" spans="9:30" x14ac:dyDescent="0.25">
      <c r="I473" s="138" t="s">
        <v>1124</v>
      </c>
      <c r="J473" s="230">
        <v>14</v>
      </c>
      <c r="P473" s="104">
        <v>46068</v>
      </c>
      <c r="Q473" s="104">
        <v>46075.020833333336</v>
      </c>
      <c r="R473" t="b">
        <v>1</v>
      </c>
      <c r="S473" t="s">
        <v>2699</v>
      </c>
      <c r="T473" t="s">
        <v>2700</v>
      </c>
      <c r="U473" t="s">
        <v>3174</v>
      </c>
      <c r="V473" t="s">
        <v>1122</v>
      </c>
    </row>
    <row r="474" spans="9:30" x14ac:dyDescent="0.25">
      <c r="I474" s="138" t="s">
        <v>1126</v>
      </c>
      <c r="J474" s="230">
        <v>9</v>
      </c>
      <c r="P474" s="104">
        <v>46068</v>
      </c>
      <c r="Q474" s="104">
        <v>46075.020833333336</v>
      </c>
      <c r="R474" t="b">
        <v>1</v>
      </c>
      <c r="S474" t="s">
        <v>2699</v>
      </c>
      <c r="T474" t="s">
        <v>2700</v>
      </c>
      <c r="U474" t="s">
        <v>3175</v>
      </c>
      <c r="V474" t="s">
        <v>1124</v>
      </c>
      <c r="X474">
        <v>14</v>
      </c>
      <c r="Y474">
        <v>189969.642857142</v>
      </c>
      <c r="Z474">
        <v>160683.928571428</v>
      </c>
      <c r="AB474">
        <v>29285.714285714199</v>
      </c>
    </row>
    <row r="475" spans="9:30" x14ac:dyDescent="0.25">
      <c r="I475" s="138" t="s">
        <v>1128</v>
      </c>
      <c r="J475" s="230"/>
      <c r="P475" s="104">
        <v>46068</v>
      </c>
      <c r="Q475" s="104">
        <v>46075.020833333336</v>
      </c>
      <c r="R475" t="b">
        <v>1</v>
      </c>
      <c r="S475" t="s">
        <v>2699</v>
      </c>
      <c r="T475" t="s">
        <v>2700</v>
      </c>
      <c r="U475" t="s">
        <v>3176</v>
      </c>
      <c r="V475" t="s">
        <v>1126</v>
      </c>
      <c r="X475">
        <v>9</v>
      </c>
      <c r="Y475">
        <v>1092830</v>
      </c>
      <c r="Z475">
        <v>1052830</v>
      </c>
      <c r="AB475">
        <v>40000</v>
      </c>
      <c r="AD475">
        <v>1</v>
      </c>
    </row>
    <row r="476" spans="9:30" x14ac:dyDescent="0.25">
      <c r="I476" s="138" t="s">
        <v>1130</v>
      </c>
      <c r="J476" s="230"/>
      <c r="P476" s="104">
        <v>46068</v>
      </c>
      <c r="Q476" s="104">
        <v>46075.020833333336</v>
      </c>
      <c r="R476" t="b">
        <v>1</v>
      </c>
      <c r="S476" t="s">
        <v>2699</v>
      </c>
      <c r="T476" t="s">
        <v>2700</v>
      </c>
      <c r="U476" t="s">
        <v>3177</v>
      </c>
      <c r="V476" t="s">
        <v>1128</v>
      </c>
    </row>
    <row r="477" spans="9:30" x14ac:dyDescent="0.25">
      <c r="I477" s="138" t="s">
        <v>1132</v>
      </c>
      <c r="J477" s="230">
        <v>11</v>
      </c>
      <c r="P477" s="104">
        <v>46068</v>
      </c>
      <c r="Q477" s="104">
        <v>46075.020833333336</v>
      </c>
      <c r="R477" t="b">
        <v>1</v>
      </c>
      <c r="S477" t="s">
        <v>2699</v>
      </c>
      <c r="T477" t="s">
        <v>2700</v>
      </c>
      <c r="U477" t="s">
        <v>3178</v>
      </c>
      <c r="V477" t="s">
        <v>1130</v>
      </c>
    </row>
    <row r="478" spans="9:30" x14ac:dyDescent="0.25">
      <c r="I478" s="138" t="s">
        <v>1134</v>
      </c>
      <c r="J478" s="230">
        <v>19</v>
      </c>
      <c r="P478" s="104">
        <v>46068</v>
      </c>
      <c r="Q478" s="104">
        <v>46075.020833333336</v>
      </c>
      <c r="R478" t="b">
        <v>1</v>
      </c>
      <c r="S478" t="s">
        <v>2699</v>
      </c>
      <c r="T478" t="s">
        <v>2700</v>
      </c>
      <c r="U478" t="s">
        <v>3179</v>
      </c>
      <c r="V478" t="s">
        <v>1132</v>
      </c>
      <c r="X478">
        <v>11</v>
      </c>
      <c r="Y478">
        <v>205793.27272727201</v>
      </c>
      <c r="Z478">
        <v>173520.545454545</v>
      </c>
      <c r="AB478">
        <v>32272.727272727199</v>
      </c>
    </row>
    <row r="479" spans="9:30" x14ac:dyDescent="0.25">
      <c r="I479" s="138" t="s">
        <v>1136</v>
      </c>
      <c r="J479" s="230"/>
      <c r="P479" s="104">
        <v>46068</v>
      </c>
      <c r="Q479" s="104">
        <v>46075.020833333336</v>
      </c>
      <c r="R479" t="b">
        <v>1</v>
      </c>
      <c r="S479" t="s">
        <v>2699</v>
      </c>
      <c r="T479" t="s">
        <v>2700</v>
      </c>
      <c r="U479" t="s">
        <v>3180</v>
      </c>
      <c r="V479" t="s">
        <v>1134</v>
      </c>
      <c r="X479">
        <v>19</v>
      </c>
      <c r="Y479">
        <v>391410.84210526297</v>
      </c>
      <c r="Z479">
        <v>337737.10526315699</v>
      </c>
      <c r="AA479">
        <v>229900.5</v>
      </c>
      <c r="AB479">
        <v>29473.684210526299</v>
      </c>
      <c r="AC479">
        <v>2</v>
      </c>
      <c r="AD479">
        <v>5</v>
      </c>
    </row>
    <row r="480" spans="9:30" x14ac:dyDescent="0.25">
      <c r="I480" s="138" t="s">
        <v>1138</v>
      </c>
      <c r="J480" s="230">
        <v>3</v>
      </c>
      <c r="P480" s="104">
        <v>46068</v>
      </c>
      <c r="Q480" s="104">
        <v>46075.020833333336</v>
      </c>
      <c r="R480" t="b">
        <v>1</v>
      </c>
      <c r="S480" t="s">
        <v>2699</v>
      </c>
      <c r="T480" t="s">
        <v>2700</v>
      </c>
      <c r="U480" t="s">
        <v>3181</v>
      </c>
      <c r="V480" t="s">
        <v>1136</v>
      </c>
    </row>
    <row r="481" spans="9:28" x14ac:dyDescent="0.25">
      <c r="I481" s="138" t="s">
        <v>1140</v>
      </c>
      <c r="J481" s="230"/>
      <c r="P481" s="104">
        <v>46068</v>
      </c>
      <c r="Q481" s="104">
        <v>46075.020833333336</v>
      </c>
      <c r="R481" t="b">
        <v>1</v>
      </c>
      <c r="S481" t="s">
        <v>2699</v>
      </c>
      <c r="T481" t="s">
        <v>2700</v>
      </c>
      <c r="U481" t="s">
        <v>3182</v>
      </c>
      <c r="V481" t="s">
        <v>1138</v>
      </c>
      <c r="X481">
        <v>3</v>
      </c>
      <c r="Y481">
        <v>769352.33333333302</v>
      </c>
      <c r="Z481">
        <v>729352.33333333302</v>
      </c>
      <c r="AB481">
        <v>40000</v>
      </c>
    </row>
    <row r="482" spans="9:28" x14ac:dyDescent="0.25">
      <c r="I482" s="138" t="s">
        <v>1142</v>
      </c>
      <c r="J482" s="230"/>
      <c r="P482" s="104">
        <v>46068</v>
      </c>
      <c r="Q482" s="104">
        <v>46075.020833333336</v>
      </c>
      <c r="R482" t="b">
        <v>1</v>
      </c>
      <c r="S482" t="s">
        <v>2699</v>
      </c>
      <c r="T482" t="s">
        <v>2700</v>
      </c>
      <c r="U482" t="s">
        <v>3183</v>
      </c>
      <c r="V482" t="s">
        <v>1140</v>
      </c>
    </row>
    <row r="483" spans="9:28" x14ac:dyDescent="0.25">
      <c r="I483" s="138" t="s">
        <v>1144</v>
      </c>
      <c r="J483" s="230"/>
      <c r="P483" s="104">
        <v>46068</v>
      </c>
      <c r="Q483" s="104">
        <v>46075.020833333336</v>
      </c>
      <c r="R483" t="b">
        <v>1</v>
      </c>
      <c r="S483" t="s">
        <v>2699</v>
      </c>
      <c r="T483" t="s">
        <v>2700</v>
      </c>
      <c r="U483" t="s">
        <v>3184</v>
      </c>
      <c r="V483" t="s">
        <v>1142</v>
      </c>
    </row>
    <row r="484" spans="9:28" x14ac:dyDescent="0.25">
      <c r="I484" s="138" t="s">
        <v>1146</v>
      </c>
      <c r="J484" s="230"/>
      <c r="P484" s="104">
        <v>46068</v>
      </c>
      <c r="Q484" s="104">
        <v>46075.020833333336</v>
      </c>
      <c r="R484" t="b">
        <v>1</v>
      </c>
      <c r="S484" t="s">
        <v>2699</v>
      </c>
      <c r="T484" t="s">
        <v>2700</v>
      </c>
      <c r="U484" t="s">
        <v>3185</v>
      </c>
      <c r="V484" t="s">
        <v>1144</v>
      </c>
    </row>
    <row r="485" spans="9:28" x14ac:dyDescent="0.25">
      <c r="I485" s="138" t="s">
        <v>1148</v>
      </c>
      <c r="J485" s="230"/>
      <c r="P485" s="104">
        <v>46068</v>
      </c>
      <c r="Q485" s="104">
        <v>46075.020833333336</v>
      </c>
      <c r="R485" t="b">
        <v>1</v>
      </c>
      <c r="S485" t="s">
        <v>2699</v>
      </c>
      <c r="T485" t="s">
        <v>2700</v>
      </c>
      <c r="U485" t="s">
        <v>3186</v>
      </c>
      <c r="V485" t="s">
        <v>1146</v>
      </c>
    </row>
    <row r="486" spans="9:28" x14ac:dyDescent="0.25">
      <c r="I486" s="138" t="s">
        <v>1150</v>
      </c>
      <c r="J486" s="230"/>
      <c r="P486" s="104">
        <v>46068</v>
      </c>
      <c r="Q486" s="104">
        <v>46075.020833333336</v>
      </c>
      <c r="R486" t="b">
        <v>1</v>
      </c>
      <c r="S486" t="s">
        <v>2699</v>
      </c>
      <c r="T486" t="s">
        <v>2700</v>
      </c>
      <c r="U486" t="s">
        <v>3187</v>
      </c>
      <c r="V486" t="s">
        <v>1148</v>
      </c>
    </row>
    <row r="487" spans="9:28" x14ac:dyDescent="0.25">
      <c r="I487" s="138" t="s">
        <v>1152</v>
      </c>
      <c r="J487" s="230"/>
      <c r="P487" s="104">
        <v>46068</v>
      </c>
      <c r="Q487" s="104">
        <v>46075.020833333336</v>
      </c>
      <c r="R487" t="b">
        <v>1</v>
      </c>
      <c r="S487" t="s">
        <v>2699</v>
      </c>
      <c r="T487" t="s">
        <v>2700</v>
      </c>
      <c r="U487" t="s">
        <v>3188</v>
      </c>
      <c r="V487" t="s">
        <v>1150</v>
      </c>
    </row>
    <row r="488" spans="9:28" x14ac:dyDescent="0.25">
      <c r="I488" s="138" t="s">
        <v>1154</v>
      </c>
      <c r="J488" s="230"/>
      <c r="P488" s="104">
        <v>46068</v>
      </c>
      <c r="Q488" s="104">
        <v>46075.020833333336</v>
      </c>
      <c r="R488" t="b">
        <v>1</v>
      </c>
      <c r="S488" t="s">
        <v>2699</v>
      </c>
      <c r="T488" t="s">
        <v>2700</v>
      </c>
      <c r="U488" t="s">
        <v>3189</v>
      </c>
      <c r="V488" t="s">
        <v>1152</v>
      </c>
    </row>
    <row r="489" spans="9:28" x14ac:dyDescent="0.25">
      <c r="I489" s="138" t="s">
        <v>1156</v>
      </c>
      <c r="J489" s="230">
        <v>1</v>
      </c>
      <c r="P489" s="104">
        <v>46068</v>
      </c>
      <c r="Q489" s="104">
        <v>46075.020833333336</v>
      </c>
      <c r="R489" t="b">
        <v>1</v>
      </c>
      <c r="S489" t="s">
        <v>2699</v>
      </c>
      <c r="T489" t="s">
        <v>2700</v>
      </c>
      <c r="U489" t="s">
        <v>3190</v>
      </c>
      <c r="V489" t="s">
        <v>1154</v>
      </c>
    </row>
    <row r="490" spans="9:28" x14ac:dyDescent="0.25">
      <c r="I490" s="138" t="s">
        <v>1158</v>
      </c>
      <c r="J490" s="230">
        <v>42</v>
      </c>
      <c r="P490" s="104">
        <v>46068</v>
      </c>
      <c r="Q490" s="104">
        <v>46075.020833333336</v>
      </c>
      <c r="R490" t="b">
        <v>1</v>
      </c>
      <c r="S490" t="s">
        <v>2699</v>
      </c>
      <c r="T490" t="s">
        <v>2700</v>
      </c>
      <c r="U490" t="s">
        <v>3191</v>
      </c>
      <c r="V490" t="s">
        <v>1156</v>
      </c>
      <c r="X490">
        <v>1</v>
      </c>
      <c r="Y490">
        <v>514850</v>
      </c>
      <c r="Z490">
        <v>489850</v>
      </c>
      <c r="AB490">
        <v>25000</v>
      </c>
    </row>
    <row r="491" spans="9:28" x14ac:dyDescent="0.25">
      <c r="I491" s="138" t="s">
        <v>1160</v>
      </c>
      <c r="J491" s="230"/>
      <c r="P491" s="104">
        <v>46068</v>
      </c>
      <c r="Q491" s="104">
        <v>46075.020833333336</v>
      </c>
      <c r="R491" t="b">
        <v>1</v>
      </c>
      <c r="S491" t="s">
        <v>2699</v>
      </c>
      <c r="T491" t="s">
        <v>2700</v>
      </c>
      <c r="U491" t="s">
        <v>3192</v>
      </c>
      <c r="V491" t="s">
        <v>1158</v>
      </c>
      <c r="X491">
        <v>42</v>
      </c>
      <c r="Y491">
        <v>211503.19047619001</v>
      </c>
      <c r="Z491">
        <v>171503.19047619001</v>
      </c>
      <c r="AB491">
        <v>40000</v>
      </c>
    </row>
    <row r="492" spans="9:28" x14ac:dyDescent="0.25">
      <c r="I492" s="138" t="s">
        <v>1162</v>
      </c>
      <c r="J492" s="230"/>
      <c r="P492" s="104">
        <v>46068</v>
      </c>
      <c r="Q492" s="104">
        <v>46075.020833333336</v>
      </c>
      <c r="R492" t="b">
        <v>1</v>
      </c>
      <c r="S492" t="s">
        <v>2699</v>
      </c>
      <c r="T492" t="s">
        <v>2700</v>
      </c>
      <c r="U492" t="s">
        <v>3193</v>
      </c>
      <c r="V492" t="s">
        <v>1160</v>
      </c>
    </row>
    <row r="493" spans="9:28" x14ac:dyDescent="0.25">
      <c r="I493" s="138" t="s">
        <v>1164</v>
      </c>
      <c r="J493" s="230"/>
      <c r="P493" s="104">
        <v>46068</v>
      </c>
      <c r="Q493" s="104">
        <v>46075.020833333336</v>
      </c>
      <c r="R493" t="b">
        <v>1</v>
      </c>
      <c r="S493" t="s">
        <v>2699</v>
      </c>
      <c r="T493" t="s">
        <v>2700</v>
      </c>
      <c r="U493" t="s">
        <v>3194</v>
      </c>
      <c r="V493" t="s">
        <v>1162</v>
      </c>
    </row>
    <row r="494" spans="9:28" x14ac:dyDescent="0.25">
      <c r="I494" s="138" t="s">
        <v>1166</v>
      </c>
      <c r="J494" s="230"/>
      <c r="P494" s="104">
        <v>46068</v>
      </c>
      <c r="Q494" s="104">
        <v>46075.020833333336</v>
      </c>
      <c r="R494" t="b">
        <v>1</v>
      </c>
      <c r="S494" t="s">
        <v>2699</v>
      </c>
      <c r="T494" t="s">
        <v>2700</v>
      </c>
      <c r="U494" t="s">
        <v>3195</v>
      </c>
      <c r="V494" t="s">
        <v>1164</v>
      </c>
    </row>
    <row r="495" spans="9:28" x14ac:dyDescent="0.25">
      <c r="I495" s="138" t="s">
        <v>1168</v>
      </c>
      <c r="J495" s="230"/>
      <c r="P495" s="104">
        <v>46068</v>
      </c>
      <c r="Q495" s="104">
        <v>46075.020833333336</v>
      </c>
      <c r="R495" t="b">
        <v>1</v>
      </c>
      <c r="S495" t="s">
        <v>2699</v>
      </c>
      <c r="T495" t="s">
        <v>2700</v>
      </c>
      <c r="U495" t="s">
        <v>3196</v>
      </c>
      <c r="V495" t="s">
        <v>1166</v>
      </c>
    </row>
    <row r="496" spans="9:28" x14ac:dyDescent="0.25">
      <c r="I496" s="138" t="s">
        <v>1170</v>
      </c>
      <c r="J496" s="230">
        <v>10</v>
      </c>
      <c r="P496" s="104">
        <v>46068</v>
      </c>
      <c r="Q496" s="104">
        <v>46075.020833333336</v>
      </c>
      <c r="R496" t="b">
        <v>1</v>
      </c>
      <c r="S496" t="s">
        <v>2699</v>
      </c>
      <c r="T496" t="s">
        <v>2700</v>
      </c>
      <c r="U496" t="s">
        <v>3197</v>
      </c>
      <c r="V496" t="s">
        <v>1168</v>
      </c>
    </row>
    <row r="497" spans="9:30" x14ac:dyDescent="0.25">
      <c r="I497" s="138" t="s">
        <v>1172</v>
      </c>
      <c r="J497" s="230"/>
      <c r="P497" s="104">
        <v>46068</v>
      </c>
      <c r="Q497" s="104">
        <v>46075.020833333336</v>
      </c>
      <c r="R497" t="b">
        <v>1</v>
      </c>
      <c r="S497" t="s">
        <v>2699</v>
      </c>
      <c r="T497" t="s">
        <v>2700</v>
      </c>
      <c r="U497" t="s">
        <v>3198</v>
      </c>
      <c r="V497" t="s">
        <v>1170</v>
      </c>
      <c r="X497">
        <v>10</v>
      </c>
      <c r="Y497">
        <v>289803.3</v>
      </c>
      <c r="Z497">
        <v>249803.3</v>
      </c>
      <c r="AB497">
        <v>40000</v>
      </c>
    </row>
    <row r="498" spans="9:30" x14ac:dyDescent="0.25">
      <c r="I498" s="138" t="s">
        <v>1174</v>
      </c>
      <c r="J498" s="230"/>
      <c r="P498" s="104">
        <v>46068</v>
      </c>
      <c r="Q498" s="104">
        <v>46075.020833333336</v>
      </c>
      <c r="R498" t="b">
        <v>1</v>
      </c>
      <c r="S498" t="s">
        <v>2699</v>
      </c>
      <c r="T498" t="s">
        <v>2700</v>
      </c>
      <c r="U498" t="s">
        <v>3199</v>
      </c>
      <c r="V498" t="s">
        <v>1172</v>
      </c>
    </row>
    <row r="499" spans="9:30" x14ac:dyDescent="0.25">
      <c r="I499" s="138" t="s">
        <v>1176</v>
      </c>
      <c r="J499" s="230"/>
      <c r="P499" s="104">
        <v>46068</v>
      </c>
      <c r="Q499" s="104">
        <v>46075.020833333336</v>
      </c>
      <c r="R499" t="b">
        <v>1</v>
      </c>
      <c r="S499" t="s">
        <v>2699</v>
      </c>
      <c r="T499" t="s">
        <v>2700</v>
      </c>
      <c r="U499" t="s">
        <v>3200</v>
      </c>
      <c r="V499" t="s">
        <v>1174</v>
      </c>
    </row>
    <row r="500" spans="9:30" x14ac:dyDescent="0.25">
      <c r="I500" s="138" t="s">
        <v>1178</v>
      </c>
      <c r="J500" s="230"/>
      <c r="P500" s="104">
        <v>46068</v>
      </c>
      <c r="Q500" s="104">
        <v>46075.020833333336</v>
      </c>
      <c r="R500" t="b">
        <v>1</v>
      </c>
      <c r="S500" t="s">
        <v>2699</v>
      </c>
      <c r="T500" t="s">
        <v>2700</v>
      </c>
      <c r="U500" t="s">
        <v>3201</v>
      </c>
      <c r="V500" t="s">
        <v>1176</v>
      </c>
    </row>
    <row r="501" spans="9:30" x14ac:dyDescent="0.25">
      <c r="I501" s="138" t="s">
        <v>1180</v>
      </c>
      <c r="J501" s="230"/>
      <c r="P501" s="104">
        <v>46068</v>
      </c>
      <c r="Q501" s="104">
        <v>46075.020833333336</v>
      </c>
      <c r="R501" t="b">
        <v>1</v>
      </c>
      <c r="S501" t="s">
        <v>2699</v>
      </c>
      <c r="T501" t="s">
        <v>2700</v>
      </c>
      <c r="U501" t="s">
        <v>3202</v>
      </c>
      <c r="V501" t="s">
        <v>1178</v>
      </c>
    </row>
    <row r="502" spans="9:30" x14ac:dyDescent="0.25">
      <c r="I502" s="138" t="s">
        <v>1182</v>
      </c>
      <c r="J502" s="230">
        <v>2</v>
      </c>
      <c r="P502" s="104">
        <v>46068</v>
      </c>
      <c r="Q502" s="104">
        <v>46075.020833333336</v>
      </c>
      <c r="R502" t="b">
        <v>1</v>
      </c>
      <c r="S502" t="s">
        <v>2699</v>
      </c>
      <c r="T502" t="s">
        <v>2700</v>
      </c>
      <c r="U502" t="s">
        <v>3203</v>
      </c>
      <c r="V502" t="s">
        <v>1180</v>
      </c>
    </row>
    <row r="503" spans="9:30" x14ac:dyDescent="0.25">
      <c r="I503" s="138" t="s">
        <v>223</v>
      </c>
      <c r="J503" s="230">
        <v>21</v>
      </c>
      <c r="P503" s="104">
        <v>46068</v>
      </c>
      <c r="Q503" s="104">
        <v>46075.020833333336</v>
      </c>
      <c r="R503" t="b">
        <v>1</v>
      </c>
      <c r="S503" t="s">
        <v>2699</v>
      </c>
      <c r="T503" t="s">
        <v>2700</v>
      </c>
      <c r="U503" t="s">
        <v>3204</v>
      </c>
      <c r="V503" t="s">
        <v>1182</v>
      </c>
      <c r="X503">
        <v>2</v>
      </c>
      <c r="Y503">
        <v>603706</v>
      </c>
      <c r="Z503">
        <v>563706</v>
      </c>
      <c r="AB503">
        <v>40000</v>
      </c>
    </row>
    <row r="504" spans="9:30" x14ac:dyDescent="0.25">
      <c r="I504" s="138" t="s">
        <v>1185</v>
      </c>
      <c r="J504" s="230"/>
      <c r="P504" s="104">
        <v>46068</v>
      </c>
      <c r="Q504" s="104">
        <v>46075.020833333336</v>
      </c>
      <c r="R504" t="b">
        <v>1</v>
      </c>
      <c r="S504" t="s">
        <v>2699</v>
      </c>
      <c r="T504" t="s">
        <v>2700</v>
      </c>
      <c r="U504" t="s">
        <v>3205</v>
      </c>
      <c r="V504" t="s">
        <v>223</v>
      </c>
      <c r="X504">
        <v>21</v>
      </c>
      <c r="Y504">
        <v>250918.76190476099</v>
      </c>
      <c r="Z504">
        <v>213342.095238095</v>
      </c>
      <c r="AA504">
        <v>124110</v>
      </c>
      <c r="AB504">
        <v>31666.666666666599</v>
      </c>
      <c r="AC504">
        <v>1</v>
      </c>
      <c r="AD504">
        <v>1</v>
      </c>
    </row>
    <row r="505" spans="9:30" x14ac:dyDescent="0.25">
      <c r="I505" s="138" t="s">
        <v>1187</v>
      </c>
      <c r="J505" s="230"/>
      <c r="P505" s="104">
        <v>46068</v>
      </c>
      <c r="Q505" s="104">
        <v>46075.020833333336</v>
      </c>
      <c r="R505" t="b">
        <v>1</v>
      </c>
      <c r="S505" t="s">
        <v>2699</v>
      </c>
      <c r="T505" t="s">
        <v>2700</v>
      </c>
      <c r="U505" t="s">
        <v>3206</v>
      </c>
      <c r="V505" t="s">
        <v>1185</v>
      </c>
    </row>
    <row r="506" spans="9:30" x14ac:dyDescent="0.25">
      <c r="I506" s="138" t="s">
        <v>1189</v>
      </c>
      <c r="J506" s="230"/>
      <c r="P506" s="104">
        <v>46068</v>
      </c>
      <c r="Q506" s="104">
        <v>46075.020833333336</v>
      </c>
      <c r="R506" t="b">
        <v>1</v>
      </c>
      <c r="S506" t="s">
        <v>2699</v>
      </c>
      <c r="T506" t="s">
        <v>2700</v>
      </c>
      <c r="U506" t="s">
        <v>3207</v>
      </c>
      <c r="V506" t="s">
        <v>1187</v>
      </c>
    </row>
    <row r="507" spans="9:30" x14ac:dyDescent="0.25">
      <c r="I507" s="138" t="s">
        <v>1191</v>
      </c>
      <c r="J507" s="230"/>
      <c r="P507" s="104">
        <v>46068</v>
      </c>
      <c r="Q507" s="104">
        <v>46075.020833333336</v>
      </c>
      <c r="R507" t="b">
        <v>1</v>
      </c>
      <c r="S507" t="s">
        <v>2699</v>
      </c>
      <c r="T507" t="s">
        <v>2700</v>
      </c>
      <c r="U507" t="s">
        <v>3208</v>
      </c>
      <c r="V507" t="s">
        <v>1189</v>
      </c>
    </row>
    <row r="508" spans="9:30" x14ac:dyDescent="0.25">
      <c r="I508" s="138" t="s">
        <v>1193</v>
      </c>
      <c r="J508" s="230"/>
      <c r="P508" s="104">
        <v>46068</v>
      </c>
      <c r="Q508" s="104">
        <v>46075.020833333336</v>
      </c>
      <c r="R508" t="b">
        <v>1</v>
      </c>
      <c r="S508" t="s">
        <v>2699</v>
      </c>
      <c r="T508" t="s">
        <v>2700</v>
      </c>
      <c r="U508" t="s">
        <v>3209</v>
      </c>
      <c r="V508" t="s">
        <v>1191</v>
      </c>
    </row>
    <row r="509" spans="9:30" x14ac:dyDescent="0.25">
      <c r="I509" s="138" t="s">
        <v>1195</v>
      </c>
      <c r="J509" s="230">
        <v>7</v>
      </c>
      <c r="P509" s="104">
        <v>46068</v>
      </c>
      <c r="Q509" s="104">
        <v>46075.020833333336</v>
      </c>
      <c r="R509" t="b">
        <v>1</v>
      </c>
      <c r="S509" t="s">
        <v>2699</v>
      </c>
      <c r="T509" t="s">
        <v>2700</v>
      </c>
      <c r="U509" t="s">
        <v>3210</v>
      </c>
      <c r="V509" t="s">
        <v>1193</v>
      </c>
    </row>
    <row r="510" spans="9:30" x14ac:dyDescent="0.25">
      <c r="I510" s="138" t="s">
        <v>1197</v>
      </c>
      <c r="J510" s="230"/>
      <c r="P510" s="104">
        <v>46068</v>
      </c>
      <c r="Q510" s="104">
        <v>46075.020833333336</v>
      </c>
      <c r="R510" t="b">
        <v>1</v>
      </c>
      <c r="S510" t="s">
        <v>2699</v>
      </c>
      <c r="T510" t="s">
        <v>2700</v>
      </c>
      <c r="U510" t="s">
        <v>3211</v>
      </c>
      <c r="V510" t="s">
        <v>1195</v>
      </c>
      <c r="X510">
        <v>7</v>
      </c>
      <c r="Y510">
        <v>180644.142857142</v>
      </c>
      <c r="Z510">
        <v>140644.142857142</v>
      </c>
      <c r="AB510">
        <v>40000</v>
      </c>
      <c r="AD510">
        <v>1</v>
      </c>
    </row>
    <row r="511" spans="9:30" x14ac:dyDescent="0.25">
      <c r="I511" s="138" t="s">
        <v>1199</v>
      </c>
      <c r="J511" s="230"/>
      <c r="P511" s="104">
        <v>46068</v>
      </c>
      <c r="Q511" s="104">
        <v>46075.020833333336</v>
      </c>
      <c r="R511" t="b">
        <v>1</v>
      </c>
      <c r="S511" t="s">
        <v>2699</v>
      </c>
      <c r="T511" t="s">
        <v>2700</v>
      </c>
      <c r="U511" t="s">
        <v>3212</v>
      </c>
      <c r="V511" t="s">
        <v>1197</v>
      </c>
    </row>
    <row r="512" spans="9:30" x14ac:dyDescent="0.25">
      <c r="I512" s="138" t="s">
        <v>1201</v>
      </c>
      <c r="J512" s="230"/>
      <c r="P512" s="104">
        <v>46068</v>
      </c>
      <c r="Q512" s="104">
        <v>46075.020833333336</v>
      </c>
      <c r="R512" t="b">
        <v>1</v>
      </c>
      <c r="S512" t="s">
        <v>2699</v>
      </c>
      <c r="T512" t="s">
        <v>2700</v>
      </c>
      <c r="U512" t="s">
        <v>3213</v>
      </c>
      <c r="V512" t="s">
        <v>1199</v>
      </c>
    </row>
    <row r="513" spans="9:30" x14ac:dyDescent="0.25">
      <c r="I513" s="138" t="s">
        <v>1203</v>
      </c>
      <c r="J513" s="230"/>
      <c r="P513" s="104">
        <v>46068</v>
      </c>
      <c r="Q513" s="104">
        <v>46075.020833333336</v>
      </c>
      <c r="R513" t="b">
        <v>1</v>
      </c>
      <c r="S513" t="s">
        <v>2699</v>
      </c>
      <c r="T513" t="s">
        <v>2700</v>
      </c>
      <c r="U513" t="s">
        <v>3214</v>
      </c>
      <c r="V513" t="s">
        <v>1201</v>
      </c>
    </row>
    <row r="514" spans="9:30" x14ac:dyDescent="0.25">
      <c r="I514" s="138" t="s">
        <v>1205</v>
      </c>
      <c r="J514" s="230"/>
      <c r="P514" s="104">
        <v>46068</v>
      </c>
      <c r="Q514" s="104">
        <v>46075.020833333336</v>
      </c>
      <c r="R514" t="b">
        <v>1</v>
      </c>
      <c r="S514" t="s">
        <v>2699</v>
      </c>
      <c r="T514" t="s">
        <v>2700</v>
      </c>
      <c r="U514" t="s">
        <v>3215</v>
      </c>
      <c r="V514" t="s">
        <v>1203</v>
      </c>
    </row>
    <row r="515" spans="9:30" x14ac:dyDescent="0.25">
      <c r="I515" s="138" t="s">
        <v>1207</v>
      </c>
      <c r="J515" s="230"/>
      <c r="P515" s="104">
        <v>46068</v>
      </c>
      <c r="Q515" s="104">
        <v>46075.020833333336</v>
      </c>
      <c r="R515" t="b">
        <v>1</v>
      </c>
      <c r="S515" t="s">
        <v>2699</v>
      </c>
      <c r="T515" t="s">
        <v>2700</v>
      </c>
      <c r="U515" t="s">
        <v>3216</v>
      </c>
      <c r="V515" t="s">
        <v>1205</v>
      </c>
    </row>
    <row r="516" spans="9:30" x14ac:dyDescent="0.25">
      <c r="I516" s="138" t="s">
        <v>1209</v>
      </c>
      <c r="J516" s="230"/>
      <c r="P516" s="104">
        <v>46068</v>
      </c>
      <c r="Q516" s="104">
        <v>46075.020833333336</v>
      </c>
      <c r="R516" t="b">
        <v>1</v>
      </c>
      <c r="S516" t="s">
        <v>2699</v>
      </c>
      <c r="T516" t="s">
        <v>2700</v>
      </c>
      <c r="U516" t="s">
        <v>3217</v>
      </c>
      <c r="V516" t="s">
        <v>1207</v>
      </c>
    </row>
    <row r="517" spans="9:30" x14ac:dyDescent="0.25">
      <c r="I517" s="138" t="s">
        <v>1212</v>
      </c>
      <c r="J517" s="230"/>
      <c r="P517" s="104">
        <v>46068</v>
      </c>
      <c r="Q517" s="104">
        <v>46075.020833333336</v>
      </c>
      <c r="R517" t="b">
        <v>1</v>
      </c>
      <c r="S517" t="s">
        <v>2699</v>
      </c>
      <c r="T517" t="s">
        <v>2700</v>
      </c>
      <c r="U517" t="s">
        <v>3218</v>
      </c>
      <c r="V517" t="s">
        <v>1209</v>
      </c>
    </row>
    <row r="518" spans="9:30" x14ac:dyDescent="0.25">
      <c r="I518" s="138" t="s">
        <v>1214</v>
      </c>
      <c r="J518" s="230"/>
      <c r="P518" s="104">
        <v>46068</v>
      </c>
      <c r="Q518" s="104">
        <v>46075.020833333336</v>
      </c>
      <c r="R518" t="b">
        <v>1</v>
      </c>
      <c r="S518" t="s">
        <v>2699</v>
      </c>
      <c r="T518" t="s">
        <v>2700</v>
      </c>
      <c r="U518" t="s">
        <v>3219</v>
      </c>
      <c r="V518" t="s">
        <v>1209</v>
      </c>
    </row>
    <row r="519" spans="9:30" x14ac:dyDescent="0.25">
      <c r="I519" s="138" t="s">
        <v>1216</v>
      </c>
      <c r="J519" s="230"/>
      <c r="P519" s="104">
        <v>46068</v>
      </c>
      <c r="Q519" s="104">
        <v>46075.020833333336</v>
      </c>
      <c r="R519" t="b">
        <v>1</v>
      </c>
      <c r="S519" t="s">
        <v>2699</v>
      </c>
      <c r="T519" t="s">
        <v>2700</v>
      </c>
      <c r="U519" t="s">
        <v>3220</v>
      </c>
      <c r="V519" t="s">
        <v>1212</v>
      </c>
    </row>
    <row r="520" spans="9:30" x14ac:dyDescent="0.25">
      <c r="I520" s="138" t="s">
        <v>1218</v>
      </c>
      <c r="J520" s="230"/>
      <c r="P520" s="104">
        <v>46068</v>
      </c>
      <c r="Q520" s="104">
        <v>46075.020833333336</v>
      </c>
      <c r="R520" t="b">
        <v>1</v>
      </c>
      <c r="S520" t="s">
        <v>2699</v>
      </c>
      <c r="T520" t="s">
        <v>2700</v>
      </c>
      <c r="U520" t="s">
        <v>3221</v>
      </c>
      <c r="V520" t="s">
        <v>1214</v>
      </c>
    </row>
    <row r="521" spans="9:30" x14ac:dyDescent="0.25">
      <c r="I521" s="138" t="s">
        <v>1220</v>
      </c>
      <c r="J521" s="230">
        <v>1</v>
      </c>
      <c r="P521" s="104">
        <v>46068</v>
      </c>
      <c r="Q521" s="104">
        <v>46075.020833333336</v>
      </c>
      <c r="R521" t="b">
        <v>1</v>
      </c>
      <c r="S521" t="s">
        <v>2699</v>
      </c>
      <c r="T521" t="s">
        <v>2700</v>
      </c>
      <c r="U521" t="s">
        <v>3222</v>
      </c>
      <c r="V521" t="s">
        <v>1216</v>
      </c>
    </row>
    <row r="522" spans="9:30" x14ac:dyDescent="0.25">
      <c r="I522" s="138" t="s">
        <v>1222</v>
      </c>
      <c r="J522" s="230">
        <v>9</v>
      </c>
      <c r="P522" s="104">
        <v>46068</v>
      </c>
      <c r="Q522" s="104">
        <v>46075.020833333336</v>
      </c>
      <c r="R522" t="b">
        <v>1</v>
      </c>
      <c r="S522" t="s">
        <v>2699</v>
      </c>
      <c r="T522" t="s">
        <v>2700</v>
      </c>
      <c r="U522" t="s">
        <v>3223</v>
      </c>
      <c r="V522" t="s">
        <v>1218</v>
      </c>
    </row>
    <row r="523" spans="9:30" x14ac:dyDescent="0.25">
      <c r="I523" s="138" t="s">
        <v>1224</v>
      </c>
      <c r="J523" s="230"/>
      <c r="P523" s="104">
        <v>46068</v>
      </c>
      <c r="Q523" s="104">
        <v>46075.020833333336</v>
      </c>
      <c r="R523" t="b">
        <v>1</v>
      </c>
      <c r="S523" t="s">
        <v>2699</v>
      </c>
      <c r="T523" t="s">
        <v>2700</v>
      </c>
      <c r="U523" t="s">
        <v>3224</v>
      </c>
      <c r="V523" t="s">
        <v>1220</v>
      </c>
      <c r="X523">
        <v>1</v>
      </c>
      <c r="Y523">
        <v>111389</v>
      </c>
      <c r="Z523">
        <v>86389</v>
      </c>
      <c r="AB523">
        <v>25000</v>
      </c>
    </row>
    <row r="524" spans="9:30" x14ac:dyDescent="0.25">
      <c r="I524" s="138" t="s">
        <v>1226</v>
      </c>
      <c r="J524" s="230"/>
      <c r="P524" s="104">
        <v>46068</v>
      </c>
      <c r="Q524" s="104">
        <v>46075.020833333336</v>
      </c>
      <c r="R524" t="b">
        <v>1</v>
      </c>
      <c r="S524" t="s">
        <v>2699</v>
      </c>
      <c r="T524" t="s">
        <v>2700</v>
      </c>
      <c r="U524" t="s">
        <v>3225</v>
      </c>
      <c r="V524" t="s">
        <v>1222</v>
      </c>
      <c r="X524">
        <v>9</v>
      </c>
      <c r="Y524">
        <v>726422.11111111101</v>
      </c>
      <c r="Z524">
        <v>673056.22222222202</v>
      </c>
      <c r="AA524">
        <v>120293</v>
      </c>
      <c r="AB524">
        <v>40000</v>
      </c>
      <c r="AC524">
        <v>1</v>
      </c>
      <c r="AD524">
        <v>1</v>
      </c>
    </row>
    <row r="525" spans="9:30" x14ac:dyDescent="0.25">
      <c r="I525" s="138" t="s">
        <v>1228</v>
      </c>
      <c r="J525" s="230"/>
      <c r="P525" s="104">
        <v>46068</v>
      </c>
      <c r="Q525" s="104">
        <v>46075.020833333336</v>
      </c>
      <c r="R525" t="b">
        <v>1</v>
      </c>
      <c r="S525" t="s">
        <v>2699</v>
      </c>
      <c r="T525" t="s">
        <v>2700</v>
      </c>
      <c r="U525" t="s">
        <v>3226</v>
      </c>
      <c r="V525" t="s">
        <v>1224</v>
      </c>
    </row>
    <row r="526" spans="9:30" x14ac:dyDescent="0.25">
      <c r="I526" s="138" t="s">
        <v>1230</v>
      </c>
      <c r="J526" s="230">
        <v>1</v>
      </c>
      <c r="P526" s="104">
        <v>46068</v>
      </c>
      <c r="Q526" s="104">
        <v>46075.020833333336</v>
      </c>
      <c r="R526" t="b">
        <v>1</v>
      </c>
      <c r="S526" t="s">
        <v>2699</v>
      </c>
      <c r="T526" t="s">
        <v>2700</v>
      </c>
      <c r="U526" t="s">
        <v>3227</v>
      </c>
      <c r="V526" t="s">
        <v>1226</v>
      </c>
    </row>
    <row r="527" spans="9:30" x14ac:dyDescent="0.25">
      <c r="I527" s="138" t="s">
        <v>1232</v>
      </c>
      <c r="J527" s="230"/>
      <c r="P527" s="104">
        <v>46068</v>
      </c>
      <c r="Q527" s="104">
        <v>46075.020833333336</v>
      </c>
      <c r="R527" t="b">
        <v>1</v>
      </c>
      <c r="S527" t="s">
        <v>2699</v>
      </c>
      <c r="T527" t="s">
        <v>2700</v>
      </c>
      <c r="U527" t="s">
        <v>3228</v>
      </c>
      <c r="V527" t="s">
        <v>1228</v>
      </c>
    </row>
    <row r="528" spans="9:30" x14ac:dyDescent="0.25">
      <c r="I528" s="138" t="s">
        <v>1234</v>
      </c>
      <c r="J528" s="230"/>
      <c r="P528" s="104">
        <v>46068</v>
      </c>
      <c r="Q528" s="104">
        <v>46075.020833333336</v>
      </c>
      <c r="R528" t="b">
        <v>1</v>
      </c>
      <c r="S528" t="s">
        <v>2699</v>
      </c>
      <c r="T528" t="s">
        <v>2700</v>
      </c>
      <c r="U528" t="s">
        <v>3229</v>
      </c>
      <c r="V528" t="s">
        <v>1230</v>
      </c>
      <c r="X528">
        <v>1</v>
      </c>
      <c r="Y528">
        <v>743454</v>
      </c>
      <c r="Z528">
        <v>401812</v>
      </c>
      <c r="AA528">
        <v>301642</v>
      </c>
      <c r="AB528">
        <v>40000</v>
      </c>
      <c r="AC528">
        <v>1</v>
      </c>
    </row>
    <row r="529" spans="9:28" x14ac:dyDescent="0.25">
      <c r="I529" s="138" t="s">
        <v>1236</v>
      </c>
      <c r="J529" s="230"/>
      <c r="P529" s="104">
        <v>46068</v>
      </c>
      <c r="Q529" s="104">
        <v>46075.020833333336</v>
      </c>
      <c r="R529" t="b">
        <v>1</v>
      </c>
      <c r="S529" t="s">
        <v>2699</v>
      </c>
      <c r="T529" t="s">
        <v>2700</v>
      </c>
      <c r="U529" t="s">
        <v>3230</v>
      </c>
      <c r="V529" t="s">
        <v>1232</v>
      </c>
    </row>
    <row r="530" spans="9:28" x14ac:dyDescent="0.25">
      <c r="I530" s="138" t="s">
        <v>1238</v>
      </c>
      <c r="J530" s="230"/>
      <c r="P530" s="104">
        <v>46068</v>
      </c>
      <c r="Q530" s="104">
        <v>46075.020833333336</v>
      </c>
      <c r="R530" t="b">
        <v>1</v>
      </c>
      <c r="S530" t="s">
        <v>2699</v>
      </c>
      <c r="T530" t="s">
        <v>2700</v>
      </c>
      <c r="U530" t="s">
        <v>3231</v>
      </c>
      <c r="V530" t="s">
        <v>1234</v>
      </c>
    </row>
    <row r="531" spans="9:28" x14ac:dyDescent="0.25">
      <c r="I531" s="138" t="s">
        <v>1240</v>
      </c>
      <c r="J531" s="230"/>
      <c r="P531" s="104">
        <v>46068</v>
      </c>
      <c r="Q531" s="104">
        <v>46075.020833333336</v>
      </c>
      <c r="R531" t="b">
        <v>1</v>
      </c>
      <c r="S531" t="s">
        <v>2699</v>
      </c>
      <c r="T531" t="s">
        <v>2700</v>
      </c>
      <c r="U531" s="139" t="s">
        <v>3232</v>
      </c>
      <c r="V531" t="s">
        <v>1236</v>
      </c>
    </row>
    <row r="532" spans="9:28" x14ac:dyDescent="0.25">
      <c r="I532" s="138" t="s">
        <v>1242</v>
      </c>
      <c r="J532" s="230"/>
      <c r="P532" s="104">
        <v>46068</v>
      </c>
      <c r="Q532" s="104">
        <v>46075.020833333336</v>
      </c>
      <c r="R532" t="b">
        <v>1</v>
      </c>
      <c r="S532" t="s">
        <v>2699</v>
      </c>
      <c r="T532" t="s">
        <v>2700</v>
      </c>
      <c r="U532" t="s">
        <v>3233</v>
      </c>
      <c r="V532" t="s">
        <v>1238</v>
      </c>
    </row>
    <row r="533" spans="9:28" x14ac:dyDescent="0.25">
      <c r="I533" s="138" t="s">
        <v>1244</v>
      </c>
      <c r="J533" s="230"/>
      <c r="P533" s="104">
        <v>46068</v>
      </c>
      <c r="Q533" s="104">
        <v>46075.020833333336</v>
      </c>
      <c r="R533" t="b">
        <v>1</v>
      </c>
      <c r="S533" t="s">
        <v>2699</v>
      </c>
      <c r="T533" t="s">
        <v>2700</v>
      </c>
      <c r="U533" t="s">
        <v>3234</v>
      </c>
      <c r="V533" t="s">
        <v>1240</v>
      </c>
    </row>
    <row r="534" spans="9:28" x14ac:dyDescent="0.25">
      <c r="I534" s="138" t="s">
        <v>1246</v>
      </c>
      <c r="J534" s="230"/>
      <c r="P534" s="104">
        <v>46068</v>
      </c>
      <c r="Q534" s="104">
        <v>46075.020833333336</v>
      </c>
      <c r="R534" t="b">
        <v>1</v>
      </c>
      <c r="S534" t="s">
        <v>2699</v>
      </c>
      <c r="T534" t="s">
        <v>2700</v>
      </c>
      <c r="U534" t="s">
        <v>3235</v>
      </c>
      <c r="V534" t="s">
        <v>1242</v>
      </c>
    </row>
    <row r="535" spans="9:28" x14ac:dyDescent="0.25">
      <c r="I535" s="138" t="s">
        <v>1248</v>
      </c>
      <c r="J535" s="230"/>
      <c r="P535" s="104">
        <v>46068</v>
      </c>
      <c r="Q535" s="104">
        <v>46075.020833333336</v>
      </c>
      <c r="R535" t="b">
        <v>1</v>
      </c>
      <c r="S535" t="s">
        <v>2699</v>
      </c>
      <c r="T535" t="s">
        <v>2700</v>
      </c>
      <c r="U535" t="s">
        <v>3236</v>
      </c>
      <c r="V535" t="s">
        <v>1244</v>
      </c>
    </row>
    <row r="536" spans="9:28" x14ac:dyDescent="0.25">
      <c r="I536" s="138" t="s">
        <v>1250</v>
      </c>
      <c r="J536" s="230"/>
      <c r="P536" s="104">
        <v>46068</v>
      </c>
      <c r="Q536" s="104">
        <v>46075.020833333336</v>
      </c>
      <c r="R536" t="b">
        <v>1</v>
      </c>
      <c r="S536" t="s">
        <v>2699</v>
      </c>
      <c r="T536" t="s">
        <v>2700</v>
      </c>
      <c r="U536" t="s">
        <v>3237</v>
      </c>
      <c r="V536" t="s">
        <v>1246</v>
      </c>
    </row>
    <row r="537" spans="9:28" x14ac:dyDescent="0.25">
      <c r="I537" s="138" t="s">
        <v>1252</v>
      </c>
      <c r="J537" s="230">
        <v>2</v>
      </c>
      <c r="P537" s="104">
        <v>46068</v>
      </c>
      <c r="Q537" s="104">
        <v>46075.020833333336</v>
      </c>
      <c r="R537" t="b">
        <v>1</v>
      </c>
      <c r="S537" t="s">
        <v>2699</v>
      </c>
      <c r="T537" t="s">
        <v>2700</v>
      </c>
      <c r="U537" t="s">
        <v>3238</v>
      </c>
      <c r="V537" t="s">
        <v>1248</v>
      </c>
    </row>
    <row r="538" spans="9:28" x14ac:dyDescent="0.25">
      <c r="I538" s="138" t="s">
        <v>1254</v>
      </c>
      <c r="J538" s="230"/>
      <c r="P538" s="104">
        <v>46068</v>
      </c>
      <c r="Q538" s="104">
        <v>46075.020833333336</v>
      </c>
      <c r="R538" t="b">
        <v>1</v>
      </c>
      <c r="S538" t="s">
        <v>2699</v>
      </c>
      <c r="T538" t="s">
        <v>2700</v>
      </c>
      <c r="U538" t="s">
        <v>3239</v>
      </c>
      <c r="V538" t="s">
        <v>1250</v>
      </c>
    </row>
    <row r="539" spans="9:28" x14ac:dyDescent="0.25">
      <c r="I539" s="138" t="s">
        <v>1256</v>
      </c>
      <c r="J539" s="230"/>
      <c r="P539" s="104">
        <v>46068</v>
      </c>
      <c r="Q539" s="104">
        <v>46075.020833333336</v>
      </c>
      <c r="R539" t="b">
        <v>1</v>
      </c>
      <c r="S539" t="s">
        <v>2699</v>
      </c>
      <c r="T539" t="s">
        <v>2700</v>
      </c>
      <c r="U539" t="s">
        <v>3240</v>
      </c>
      <c r="V539" t="s">
        <v>1252</v>
      </c>
      <c r="X539">
        <v>2</v>
      </c>
      <c r="Y539">
        <v>387646.5</v>
      </c>
      <c r="Z539">
        <v>347646.5</v>
      </c>
      <c r="AB539">
        <v>40000</v>
      </c>
    </row>
    <row r="540" spans="9:28" x14ac:dyDescent="0.25">
      <c r="I540" s="138" t="s">
        <v>1258</v>
      </c>
      <c r="J540" s="230">
        <v>2</v>
      </c>
      <c r="P540" s="104">
        <v>46068</v>
      </c>
      <c r="Q540" s="104">
        <v>46075.020833333336</v>
      </c>
      <c r="R540" t="b">
        <v>1</v>
      </c>
      <c r="S540" t="s">
        <v>2699</v>
      </c>
      <c r="T540" t="s">
        <v>2700</v>
      </c>
      <c r="U540" t="s">
        <v>3241</v>
      </c>
      <c r="V540" t="s">
        <v>1254</v>
      </c>
    </row>
    <row r="541" spans="9:28" x14ac:dyDescent="0.25">
      <c r="I541" s="138" t="s">
        <v>1260</v>
      </c>
      <c r="J541" s="230"/>
      <c r="P541" s="104">
        <v>46068</v>
      </c>
      <c r="Q541" s="104">
        <v>46075.020833333336</v>
      </c>
      <c r="R541" t="b">
        <v>1</v>
      </c>
      <c r="S541" t="s">
        <v>2699</v>
      </c>
      <c r="T541" t="s">
        <v>2700</v>
      </c>
      <c r="U541" t="s">
        <v>3242</v>
      </c>
      <c r="V541" t="s">
        <v>1256</v>
      </c>
    </row>
    <row r="542" spans="9:28" x14ac:dyDescent="0.25">
      <c r="I542" s="138" t="s">
        <v>1262</v>
      </c>
      <c r="J542" s="230"/>
      <c r="P542" s="104">
        <v>46068</v>
      </c>
      <c r="Q542" s="104">
        <v>46075.020833333336</v>
      </c>
      <c r="R542" t="b">
        <v>1</v>
      </c>
      <c r="S542" t="s">
        <v>2699</v>
      </c>
      <c r="T542" t="s">
        <v>2700</v>
      </c>
      <c r="U542" t="s">
        <v>3243</v>
      </c>
      <c r="V542" t="s">
        <v>1258</v>
      </c>
      <c r="X542">
        <v>2</v>
      </c>
      <c r="Y542">
        <v>1051118</v>
      </c>
      <c r="Z542">
        <v>1011118</v>
      </c>
      <c r="AB542">
        <v>40000</v>
      </c>
    </row>
    <row r="543" spans="9:28" x14ac:dyDescent="0.25">
      <c r="I543" s="138" t="s">
        <v>1264</v>
      </c>
      <c r="J543" s="230"/>
      <c r="P543" s="104">
        <v>46068</v>
      </c>
      <c r="Q543" s="104">
        <v>46075.020833333336</v>
      </c>
      <c r="R543" t="b">
        <v>1</v>
      </c>
      <c r="S543" t="s">
        <v>2699</v>
      </c>
      <c r="T543" t="s">
        <v>2700</v>
      </c>
      <c r="U543" t="s">
        <v>3244</v>
      </c>
      <c r="V543" t="s">
        <v>1260</v>
      </c>
    </row>
    <row r="544" spans="9:28" x14ac:dyDescent="0.25">
      <c r="I544" s="138" t="s">
        <v>1266</v>
      </c>
      <c r="J544" s="230">
        <v>4</v>
      </c>
      <c r="P544" s="104">
        <v>46068</v>
      </c>
      <c r="Q544" s="104">
        <v>46075.020833333336</v>
      </c>
      <c r="R544" t="b">
        <v>1</v>
      </c>
      <c r="S544" t="s">
        <v>2699</v>
      </c>
      <c r="T544" t="s">
        <v>2700</v>
      </c>
      <c r="U544" t="s">
        <v>3245</v>
      </c>
      <c r="V544" t="s">
        <v>1262</v>
      </c>
    </row>
    <row r="545" spans="9:30" x14ac:dyDescent="0.25">
      <c r="I545" s="138" t="s">
        <v>1268</v>
      </c>
      <c r="J545" s="230">
        <v>7</v>
      </c>
      <c r="P545" s="104">
        <v>46068</v>
      </c>
      <c r="Q545" s="104">
        <v>46075.020833333336</v>
      </c>
      <c r="R545" t="b">
        <v>1</v>
      </c>
      <c r="S545" t="s">
        <v>2699</v>
      </c>
      <c r="T545" t="s">
        <v>2700</v>
      </c>
      <c r="U545" t="s">
        <v>3246</v>
      </c>
      <c r="V545" t="s">
        <v>1264</v>
      </c>
    </row>
    <row r="546" spans="9:30" x14ac:dyDescent="0.25">
      <c r="I546" s="138" t="s">
        <v>1270</v>
      </c>
      <c r="J546" s="230"/>
      <c r="P546" s="104">
        <v>46068</v>
      </c>
      <c r="Q546" s="104">
        <v>46075.020833333336</v>
      </c>
      <c r="R546" t="b">
        <v>1</v>
      </c>
      <c r="S546" t="s">
        <v>2699</v>
      </c>
      <c r="T546" t="s">
        <v>2700</v>
      </c>
      <c r="U546" t="s">
        <v>3247</v>
      </c>
      <c r="V546" t="s">
        <v>1266</v>
      </c>
      <c r="X546">
        <v>4</v>
      </c>
      <c r="Y546">
        <v>347529.5</v>
      </c>
      <c r="Z546">
        <v>307529.5</v>
      </c>
      <c r="AB546">
        <v>40000</v>
      </c>
      <c r="AD546">
        <v>1</v>
      </c>
    </row>
    <row r="547" spans="9:30" x14ac:dyDescent="0.25">
      <c r="I547" s="138" t="s">
        <v>1272</v>
      </c>
      <c r="J547" s="230">
        <v>13</v>
      </c>
      <c r="P547" s="104">
        <v>46068</v>
      </c>
      <c r="Q547" s="104">
        <v>46075.020833333336</v>
      </c>
      <c r="R547" t="b">
        <v>1</v>
      </c>
      <c r="S547" t="s">
        <v>2699</v>
      </c>
      <c r="T547" t="s">
        <v>2700</v>
      </c>
      <c r="U547" t="s">
        <v>3248</v>
      </c>
      <c r="V547" t="s">
        <v>1268</v>
      </c>
      <c r="X547">
        <v>7</v>
      </c>
      <c r="Y547">
        <v>627156.42857142806</v>
      </c>
      <c r="Z547">
        <v>587156.42857142806</v>
      </c>
      <c r="AB547">
        <v>40000</v>
      </c>
    </row>
    <row r="548" spans="9:30" x14ac:dyDescent="0.25">
      <c r="I548" s="138" t="s">
        <v>1274</v>
      </c>
      <c r="J548" s="230"/>
      <c r="P548" s="104">
        <v>46068</v>
      </c>
      <c r="Q548" s="104">
        <v>46075.020833333336</v>
      </c>
      <c r="R548" t="b">
        <v>1</v>
      </c>
      <c r="S548" t="s">
        <v>2699</v>
      </c>
      <c r="T548" t="s">
        <v>2700</v>
      </c>
      <c r="U548" t="s">
        <v>3249</v>
      </c>
      <c r="V548" t="s">
        <v>1270</v>
      </c>
    </row>
    <row r="549" spans="9:30" x14ac:dyDescent="0.25">
      <c r="I549" s="138" t="s">
        <v>1276</v>
      </c>
      <c r="J549" s="230">
        <v>5</v>
      </c>
      <c r="P549" s="104">
        <v>46068</v>
      </c>
      <c r="Q549" s="104">
        <v>46075.020833333336</v>
      </c>
      <c r="R549" t="b">
        <v>1</v>
      </c>
      <c r="S549" t="s">
        <v>2699</v>
      </c>
      <c r="T549" t="s">
        <v>2700</v>
      </c>
      <c r="U549" t="s">
        <v>3250</v>
      </c>
      <c r="V549" t="s">
        <v>1272</v>
      </c>
      <c r="X549">
        <v>13</v>
      </c>
      <c r="Y549">
        <v>286752.23076922999</v>
      </c>
      <c r="Z549">
        <v>261752.23076922999</v>
      </c>
      <c r="AB549">
        <v>25000</v>
      </c>
    </row>
    <row r="550" spans="9:30" x14ac:dyDescent="0.25">
      <c r="I550" s="138" t="s">
        <v>1278</v>
      </c>
      <c r="J550" s="230"/>
      <c r="P550" s="104">
        <v>46068</v>
      </c>
      <c r="Q550" s="104">
        <v>46075.020833333336</v>
      </c>
      <c r="R550" t="b">
        <v>1</v>
      </c>
      <c r="S550" t="s">
        <v>2699</v>
      </c>
      <c r="T550" t="s">
        <v>2700</v>
      </c>
      <c r="U550" t="s">
        <v>3251</v>
      </c>
      <c r="V550" t="s">
        <v>1274</v>
      </c>
    </row>
    <row r="551" spans="9:30" x14ac:dyDescent="0.25">
      <c r="I551" s="138" t="s">
        <v>1280</v>
      </c>
      <c r="J551" s="230"/>
      <c r="P551" s="104">
        <v>46068</v>
      </c>
      <c r="Q551" s="104">
        <v>46075.020833333336</v>
      </c>
      <c r="R551" t="b">
        <v>1</v>
      </c>
      <c r="S551" t="s">
        <v>2699</v>
      </c>
      <c r="T551" t="s">
        <v>2700</v>
      </c>
      <c r="U551" t="s">
        <v>3252</v>
      </c>
      <c r="V551" t="s">
        <v>1276</v>
      </c>
      <c r="X551">
        <v>5</v>
      </c>
      <c r="Y551">
        <v>235066.6</v>
      </c>
      <c r="Z551">
        <v>205066.6</v>
      </c>
      <c r="AB551">
        <v>30000</v>
      </c>
      <c r="AD551">
        <v>1</v>
      </c>
    </row>
    <row r="552" spans="9:30" x14ac:dyDescent="0.25">
      <c r="I552" s="138" t="s">
        <v>1282</v>
      </c>
      <c r="J552" s="230">
        <v>80</v>
      </c>
      <c r="P552" s="104">
        <v>46068</v>
      </c>
      <c r="Q552" s="104">
        <v>46075.020833333336</v>
      </c>
      <c r="R552" t="b">
        <v>1</v>
      </c>
      <c r="S552" t="s">
        <v>2699</v>
      </c>
      <c r="T552" t="s">
        <v>2700</v>
      </c>
      <c r="U552" t="s">
        <v>3253</v>
      </c>
      <c r="V552" t="s">
        <v>1278</v>
      </c>
    </row>
    <row r="553" spans="9:30" x14ac:dyDescent="0.25">
      <c r="I553" s="138" t="s">
        <v>1284</v>
      </c>
      <c r="J553" s="230">
        <v>23</v>
      </c>
      <c r="P553" s="104">
        <v>46068</v>
      </c>
      <c r="Q553" s="104">
        <v>46075.020833333336</v>
      </c>
      <c r="R553" t="b">
        <v>1</v>
      </c>
      <c r="S553" t="s">
        <v>2699</v>
      </c>
      <c r="T553" t="s">
        <v>2700</v>
      </c>
      <c r="U553" t="s">
        <v>3254</v>
      </c>
      <c r="V553" t="s">
        <v>1280</v>
      </c>
    </row>
    <row r="554" spans="9:30" x14ac:dyDescent="0.25">
      <c r="I554" s="138" t="s">
        <v>1286</v>
      </c>
      <c r="J554" s="230"/>
      <c r="P554" s="104">
        <v>46068</v>
      </c>
      <c r="Q554" s="104">
        <v>46075.020833333336</v>
      </c>
      <c r="R554" t="b">
        <v>1</v>
      </c>
      <c r="S554" t="s">
        <v>2699</v>
      </c>
      <c r="T554" t="s">
        <v>2700</v>
      </c>
      <c r="U554" t="s">
        <v>3255</v>
      </c>
      <c r="V554" t="s">
        <v>1282</v>
      </c>
      <c r="X554">
        <v>80</v>
      </c>
      <c r="Y554">
        <v>490871.9375</v>
      </c>
      <c r="Z554">
        <v>450781.38750000001</v>
      </c>
      <c r="AB554">
        <v>40000</v>
      </c>
      <c r="AD554">
        <v>3</v>
      </c>
    </row>
    <row r="555" spans="9:30" x14ac:dyDescent="0.25">
      <c r="I555" s="138" t="s">
        <v>1288</v>
      </c>
      <c r="J555" s="230"/>
      <c r="P555" s="104">
        <v>46068</v>
      </c>
      <c r="Q555" s="104">
        <v>46075.020833333336</v>
      </c>
      <c r="R555" t="b">
        <v>1</v>
      </c>
      <c r="S555" t="s">
        <v>2699</v>
      </c>
      <c r="T555" t="s">
        <v>2700</v>
      </c>
      <c r="U555" t="s">
        <v>3256</v>
      </c>
      <c r="V555" t="s">
        <v>1284</v>
      </c>
      <c r="X555">
        <v>23</v>
      </c>
      <c r="Y555">
        <v>200617.47826086899</v>
      </c>
      <c r="Z555">
        <v>166487.04347825999</v>
      </c>
      <c r="AB555">
        <v>34130.434782608601</v>
      </c>
    </row>
    <row r="556" spans="9:30" x14ac:dyDescent="0.25">
      <c r="I556" s="138" t="s">
        <v>1290</v>
      </c>
      <c r="J556" s="230"/>
      <c r="P556" s="104">
        <v>46068</v>
      </c>
      <c r="Q556" s="104">
        <v>46075.020833333336</v>
      </c>
      <c r="R556" t="b">
        <v>1</v>
      </c>
      <c r="S556" t="s">
        <v>2699</v>
      </c>
      <c r="T556" t="s">
        <v>2700</v>
      </c>
      <c r="U556" t="s">
        <v>3257</v>
      </c>
      <c r="V556" t="s">
        <v>1286</v>
      </c>
    </row>
    <row r="557" spans="9:30" x14ac:dyDescent="0.25">
      <c r="I557" s="138" t="s">
        <v>1292</v>
      </c>
      <c r="J557" s="230"/>
      <c r="P557" s="104">
        <v>46068</v>
      </c>
      <c r="Q557" s="104">
        <v>46075.020833333336</v>
      </c>
      <c r="R557" t="b">
        <v>1</v>
      </c>
      <c r="S557" t="s">
        <v>2699</v>
      </c>
      <c r="T557" t="s">
        <v>2700</v>
      </c>
      <c r="U557" t="s">
        <v>3258</v>
      </c>
      <c r="V557" t="s">
        <v>1288</v>
      </c>
    </row>
    <row r="558" spans="9:30" x14ac:dyDescent="0.25">
      <c r="I558" s="138" t="s">
        <v>1294</v>
      </c>
      <c r="J558" s="230"/>
      <c r="P558" s="104">
        <v>46068</v>
      </c>
      <c r="Q558" s="104">
        <v>46075.020833333336</v>
      </c>
      <c r="R558" t="b">
        <v>1</v>
      </c>
      <c r="S558" t="s">
        <v>2699</v>
      </c>
      <c r="T558" t="s">
        <v>2700</v>
      </c>
      <c r="U558" t="s">
        <v>3259</v>
      </c>
      <c r="V558" t="s">
        <v>1290</v>
      </c>
    </row>
    <row r="559" spans="9:30" x14ac:dyDescent="0.25">
      <c r="I559" s="138" t="s">
        <v>1296</v>
      </c>
      <c r="J559" s="230"/>
      <c r="P559" s="104">
        <v>46068</v>
      </c>
      <c r="Q559" s="104">
        <v>46075.020833333336</v>
      </c>
      <c r="R559" t="b">
        <v>1</v>
      </c>
      <c r="S559" t="s">
        <v>2699</v>
      </c>
      <c r="T559" t="s">
        <v>2700</v>
      </c>
      <c r="U559" t="s">
        <v>3260</v>
      </c>
      <c r="V559" t="s">
        <v>1292</v>
      </c>
    </row>
    <row r="560" spans="9:30" x14ac:dyDescent="0.25">
      <c r="I560" s="138" t="s">
        <v>1298</v>
      </c>
      <c r="J560" s="230"/>
      <c r="P560" s="104">
        <v>46068</v>
      </c>
      <c r="Q560" s="104">
        <v>46075.020833333336</v>
      </c>
      <c r="R560" t="b">
        <v>1</v>
      </c>
      <c r="S560" t="s">
        <v>2699</v>
      </c>
      <c r="T560" t="s">
        <v>2700</v>
      </c>
      <c r="U560" t="s">
        <v>3261</v>
      </c>
      <c r="V560" t="s">
        <v>1294</v>
      </c>
    </row>
    <row r="561" spans="9:29" x14ac:dyDescent="0.25">
      <c r="I561" s="138" t="s">
        <v>1300</v>
      </c>
      <c r="J561" s="230"/>
      <c r="P561" s="104">
        <v>46068</v>
      </c>
      <c r="Q561" s="104">
        <v>46075.020833333336</v>
      </c>
      <c r="R561" t="b">
        <v>1</v>
      </c>
      <c r="S561" t="s">
        <v>2699</v>
      </c>
      <c r="T561" t="s">
        <v>2700</v>
      </c>
      <c r="U561" t="s">
        <v>3262</v>
      </c>
      <c r="V561" t="s">
        <v>1296</v>
      </c>
    </row>
    <row r="562" spans="9:29" x14ac:dyDescent="0.25">
      <c r="I562" s="138" t="s">
        <v>1302</v>
      </c>
      <c r="J562" s="230">
        <v>5</v>
      </c>
      <c r="P562" s="104">
        <v>46068</v>
      </c>
      <c r="Q562" s="104">
        <v>46075.020833333336</v>
      </c>
      <c r="R562" t="b">
        <v>1</v>
      </c>
      <c r="S562" t="s">
        <v>2699</v>
      </c>
      <c r="T562" t="s">
        <v>2700</v>
      </c>
      <c r="U562" t="s">
        <v>3263</v>
      </c>
      <c r="V562" t="s">
        <v>1298</v>
      </c>
    </row>
    <row r="563" spans="9:29" x14ac:dyDescent="0.25">
      <c r="I563" s="138" t="s">
        <v>1304</v>
      </c>
      <c r="J563" s="230"/>
      <c r="P563" s="104">
        <v>46068</v>
      </c>
      <c r="Q563" s="104">
        <v>46075.020833333336</v>
      </c>
      <c r="R563" t="b">
        <v>1</v>
      </c>
      <c r="S563" t="s">
        <v>2699</v>
      </c>
      <c r="T563" t="s">
        <v>2700</v>
      </c>
      <c r="U563" t="s">
        <v>3264</v>
      </c>
      <c r="V563" t="s">
        <v>1300</v>
      </c>
    </row>
    <row r="564" spans="9:29" x14ac:dyDescent="0.25">
      <c r="I564" s="138" t="s">
        <v>226</v>
      </c>
      <c r="J564" s="230">
        <v>9</v>
      </c>
      <c r="P564" s="104">
        <v>46068</v>
      </c>
      <c r="Q564" s="104">
        <v>46075.020833333336</v>
      </c>
      <c r="R564" t="b">
        <v>1</v>
      </c>
      <c r="S564" t="s">
        <v>2699</v>
      </c>
      <c r="T564" t="s">
        <v>2700</v>
      </c>
      <c r="U564" t="s">
        <v>3265</v>
      </c>
      <c r="V564" t="s">
        <v>1302</v>
      </c>
      <c r="X564">
        <v>5</v>
      </c>
      <c r="Y564">
        <v>560830.19999999995</v>
      </c>
      <c r="Z564">
        <v>520830.2</v>
      </c>
      <c r="AB564">
        <v>40000</v>
      </c>
    </row>
    <row r="565" spans="9:29" x14ac:dyDescent="0.25">
      <c r="I565" s="138" t="s">
        <v>1307</v>
      </c>
      <c r="J565" s="230"/>
      <c r="P565" s="104">
        <v>46068</v>
      </c>
      <c r="Q565" s="104">
        <v>46075.020833333336</v>
      </c>
      <c r="R565" t="b">
        <v>1</v>
      </c>
      <c r="S565" t="s">
        <v>2699</v>
      </c>
      <c r="T565" t="s">
        <v>2700</v>
      </c>
      <c r="U565" t="s">
        <v>3266</v>
      </c>
      <c r="V565" t="s">
        <v>1304</v>
      </c>
    </row>
    <row r="566" spans="9:29" x14ac:dyDescent="0.25">
      <c r="I566" s="138" t="s">
        <v>1309</v>
      </c>
      <c r="J566" s="230">
        <v>4</v>
      </c>
      <c r="P566" s="104">
        <v>46068</v>
      </c>
      <c r="Q566" s="104">
        <v>46075.020833333336</v>
      </c>
      <c r="R566" t="b">
        <v>1</v>
      </c>
      <c r="S566" t="s">
        <v>2699</v>
      </c>
      <c r="T566" t="s">
        <v>2700</v>
      </c>
      <c r="U566" t="s">
        <v>3267</v>
      </c>
      <c r="V566" t="s">
        <v>226</v>
      </c>
      <c r="X566">
        <v>9</v>
      </c>
      <c r="Y566">
        <v>605461.11111111101</v>
      </c>
      <c r="Z566">
        <v>381198.44444444397</v>
      </c>
      <c r="AA566">
        <v>434591</v>
      </c>
      <c r="AB566">
        <v>31111.111111111099</v>
      </c>
      <c r="AC566">
        <v>4</v>
      </c>
    </row>
    <row r="567" spans="9:29" x14ac:dyDescent="0.25">
      <c r="I567" s="138" t="s">
        <v>1311</v>
      </c>
      <c r="J567" s="230"/>
      <c r="P567" s="104">
        <v>46068</v>
      </c>
      <c r="Q567" s="104">
        <v>46075.020833333336</v>
      </c>
      <c r="R567" t="b">
        <v>1</v>
      </c>
      <c r="S567" t="s">
        <v>2699</v>
      </c>
      <c r="T567" t="s">
        <v>2700</v>
      </c>
      <c r="U567" t="s">
        <v>3268</v>
      </c>
      <c r="V567" t="s">
        <v>1307</v>
      </c>
    </row>
    <row r="568" spans="9:29" x14ac:dyDescent="0.25">
      <c r="I568" s="138" t="s">
        <v>1313</v>
      </c>
      <c r="J568" s="230"/>
      <c r="P568" s="104">
        <v>46068</v>
      </c>
      <c r="Q568" s="104">
        <v>46075.020833333336</v>
      </c>
      <c r="R568" t="b">
        <v>1</v>
      </c>
      <c r="S568" t="s">
        <v>2699</v>
      </c>
      <c r="T568" t="s">
        <v>2700</v>
      </c>
      <c r="U568" t="s">
        <v>3269</v>
      </c>
      <c r="V568" t="s">
        <v>1309</v>
      </c>
      <c r="X568">
        <v>4</v>
      </c>
      <c r="Y568">
        <v>1048250.75</v>
      </c>
      <c r="Z568">
        <v>1008250.75</v>
      </c>
      <c r="AB568">
        <v>40000</v>
      </c>
    </row>
    <row r="569" spans="9:29" x14ac:dyDescent="0.25">
      <c r="I569" s="138" t="s">
        <v>1315</v>
      </c>
      <c r="J569" s="230"/>
      <c r="P569" s="104">
        <v>46068</v>
      </c>
      <c r="Q569" s="104">
        <v>46075.020833333336</v>
      </c>
      <c r="R569" t="b">
        <v>1</v>
      </c>
      <c r="S569" t="s">
        <v>2699</v>
      </c>
      <c r="T569" t="s">
        <v>2700</v>
      </c>
      <c r="U569" t="s">
        <v>3270</v>
      </c>
      <c r="V569" t="s">
        <v>1311</v>
      </c>
    </row>
    <row r="570" spans="9:29" x14ac:dyDescent="0.25">
      <c r="I570" s="138" t="s">
        <v>1317</v>
      </c>
      <c r="J570" s="230"/>
      <c r="P570" s="104">
        <v>46068</v>
      </c>
      <c r="Q570" s="104">
        <v>46075.020833333336</v>
      </c>
      <c r="R570" t="b">
        <v>1</v>
      </c>
      <c r="S570" t="s">
        <v>2699</v>
      </c>
      <c r="T570" t="s">
        <v>2700</v>
      </c>
      <c r="U570" t="s">
        <v>3271</v>
      </c>
      <c r="V570" t="s">
        <v>1313</v>
      </c>
    </row>
    <row r="571" spans="9:29" x14ac:dyDescent="0.25">
      <c r="I571" s="138" t="s">
        <v>1319</v>
      </c>
      <c r="J571" s="230">
        <v>5</v>
      </c>
      <c r="P571" s="104">
        <v>46068</v>
      </c>
      <c r="Q571" s="104">
        <v>46075.020833333336</v>
      </c>
      <c r="R571" t="b">
        <v>1</v>
      </c>
      <c r="S571" t="s">
        <v>2699</v>
      </c>
      <c r="T571" t="s">
        <v>2700</v>
      </c>
      <c r="U571" t="s">
        <v>3272</v>
      </c>
      <c r="V571" t="s">
        <v>1315</v>
      </c>
    </row>
    <row r="572" spans="9:29" x14ac:dyDescent="0.25">
      <c r="I572" s="138" t="s">
        <v>1321</v>
      </c>
      <c r="J572" s="230"/>
      <c r="P572" s="104">
        <v>46068</v>
      </c>
      <c r="Q572" s="104">
        <v>46075.020833333336</v>
      </c>
      <c r="R572" t="b">
        <v>1</v>
      </c>
      <c r="S572" t="s">
        <v>2699</v>
      </c>
      <c r="T572" t="s">
        <v>2700</v>
      </c>
      <c r="U572" t="s">
        <v>3273</v>
      </c>
      <c r="V572" t="s">
        <v>1317</v>
      </c>
    </row>
    <row r="573" spans="9:29" x14ac:dyDescent="0.25">
      <c r="I573" s="138" t="s">
        <v>1323</v>
      </c>
      <c r="J573" s="230">
        <v>3</v>
      </c>
      <c r="P573" s="104">
        <v>46068</v>
      </c>
      <c r="Q573" s="104">
        <v>46075.020833333336</v>
      </c>
      <c r="R573" t="b">
        <v>1</v>
      </c>
      <c r="S573" t="s">
        <v>2699</v>
      </c>
      <c r="T573" t="s">
        <v>2700</v>
      </c>
      <c r="U573" t="s">
        <v>3274</v>
      </c>
      <c r="V573" t="s">
        <v>1319</v>
      </c>
      <c r="X573">
        <v>5</v>
      </c>
      <c r="Y573">
        <v>739937.8</v>
      </c>
      <c r="Z573">
        <v>699937.8</v>
      </c>
      <c r="AB573">
        <v>40000</v>
      </c>
    </row>
    <row r="574" spans="9:29" x14ac:dyDescent="0.25">
      <c r="I574" s="138" t="s">
        <v>1325</v>
      </c>
      <c r="J574" s="230"/>
      <c r="P574" s="104">
        <v>46068</v>
      </c>
      <c r="Q574" s="104">
        <v>46075.020833333336</v>
      </c>
      <c r="R574" t="b">
        <v>1</v>
      </c>
      <c r="S574" t="s">
        <v>2699</v>
      </c>
      <c r="T574" t="s">
        <v>2700</v>
      </c>
      <c r="U574" t="s">
        <v>3275</v>
      </c>
      <c r="V574" t="s">
        <v>1321</v>
      </c>
    </row>
    <row r="575" spans="9:29" x14ac:dyDescent="0.25">
      <c r="I575" s="138" t="s">
        <v>1327</v>
      </c>
      <c r="J575" s="230">
        <v>4</v>
      </c>
      <c r="P575" s="104">
        <v>46068</v>
      </c>
      <c r="Q575" s="104">
        <v>46075.020833333336</v>
      </c>
      <c r="R575" t="b">
        <v>1</v>
      </c>
      <c r="S575" t="s">
        <v>2699</v>
      </c>
      <c r="T575" t="s">
        <v>2700</v>
      </c>
      <c r="U575" t="s">
        <v>3276</v>
      </c>
      <c r="V575" t="s">
        <v>1323</v>
      </c>
      <c r="X575">
        <v>3</v>
      </c>
      <c r="Y575">
        <v>1136068</v>
      </c>
      <c r="Z575">
        <v>1096068</v>
      </c>
      <c r="AB575">
        <v>40000</v>
      </c>
    </row>
    <row r="576" spans="9:29" x14ac:dyDescent="0.25">
      <c r="I576" s="138" t="s">
        <v>1329</v>
      </c>
      <c r="J576" s="230">
        <v>2</v>
      </c>
      <c r="P576" s="104">
        <v>46068</v>
      </c>
      <c r="Q576" s="104">
        <v>46075.020833333336</v>
      </c>
      <c r="R576" t="b">
        <v>1</v>
      </c>
      <c r="S576" t="s">
        <v>2699</v>
      </c>
      <c r="T576" t="s">
        <v>2700</v>
      </c>
      <c r="U576" t="s">
        <v>3277</v>
      </c>
      <c r="V576" t="s">
        <v>1325</v>
      </c>
    </row>
    <row r="577" spans="9:30" x14ac:dyDescent="0.25">
      <c r="I577" s="138" t="s">
        <v>1331</v>
      </c>
      <c r="J577" s="230"/>
      <c r="P577" s="104">
        <v>46068</v>
      </c>
      <c r="Q577" s="104">
        <v>46075.020833333336</v>
      </c>
      <c r="R577" t="b">
        <v>1</v>
      </c>
      <c r="S577" t="s">
        <v>2699</v>
      </c>
      <c r="T577" t="s">
        <v>2700</v>
      </c>
      <c r="U577" t="s">
        <v>3278</v>
      </c>
      <c r="V577" t="s">
        <v>1327</v>
      </c>
      <c r="X577">
        <v>4</v>
      </c>
      <c r="Y577">
        <v>573636.75</v>
      </c>
      <c r="Z577">
        <v>533636.75</v>
      </c>
      <c r="AB577">
        <v>40000</v>
      </c>
    </row>
    <row r="578" spans="9:30" x14ac:dyDescent="0.25">
      <c r="I578" s="138" t="s">
        <v>1333</v>
      </c>
      <c r="J578" s="230"/>
      <c r="P578" s="104">
        <v>46068</v>
      </c>
      <c r="Q578" s="104">
        <v>46075.020833333336</v>
      </c>
      <c r="R578" t="b">
        <v>1</v>
      </c>
      <c r="S578" t="s">
        <v>2699</v>
      </c>
      <c r="T578" t="s">
        <v>2700</v>
      </c>
      <c r="U578" t="s">
        <v>3279</v>
      </c>
      <c r="V578" t="s">
        <v>1329</v>
      </c>
      <c r="X578">
        <v>2</v>
      </c>
      <c r="Y578">
        <v>408377</v>
      </c>
      <c r="Z578">
        <v>368377</v>
      </c>
      <c r="AB578">
        <v>40000</v>
      </c>
    </row>
    <row r="579" spans="9:30" x14ac:dyDescent="0.25">
      <c r="I579" s="138" t="s">
        <v>1335</v>
      </c>
      <c r="J579" s="230">
        <v>3</v>
      </c>
      <c r="P579" s="104">
        <v>46068</v>
      </c>
      <c r="Q579" s="104">
        <v>46075.020833333336</v>
      </c>
      <c r="R579" t="b">
        <v>1</v>
      </c>
      <c r="S579" t="s">
        <v>2699</v>
      </c>
      <c r="T579" t="s">
        <v>2700</v>
      </c>
      <c r="U579" t="s">
        <v>3280</v>
      </c>
      <c r="V579" t="s">
        <v>1331</v>
      </c>
    </row>
    <row r="580" spans="9:30" x14ac:dyDescent="0.25">
      <c r="I580" s="138" t="s">
        <v>1337</v>
      </c>
      <c r="J580" s="230">
        <v>9</v>
      </c>
      <c r="P580" s="104">
        <v>46068</v>
      </c>
      <c r="Q580" s="104">
        <v>46075.020833333336</v>
      </c>
      <c r="R580" t="b">
        <v>1</v>
      </c>
      <c r="S580" t="s">
        <v>2699</v>
      </c>
      <c r="T580" t="s">
        <v>2700</v>
      </c>
      <c r="U580" t="s">
        <v>3281</v>
      </c>
      <c r="V580" t="s">
        <v>1333</v>
      </c>
    </row>
    <row r="581" spans="9:30" x14ac:dyDescent="0.25">
      <c r="I581" s="138" t="s">
        <v>1339</v>
      </c>
      <c r="J581" s="230"/>
      <c r="P581" s="104">
        <v>46068</v>
      </c>
      <c r="Q581" s="104">
        <v>46075.020833333336</v>
      </c>
      <c r="R581" t="b">
        <v>1</v>
      </c>
      <c r="S581" t="s">
        <v>2699</v>
      </c>
      <c r="T581" t="s">
        <v>2700</v>
      </c>
      <c r="U581" t="s">
        <v>3282</v>
      </c>
      <c r="V581" t="s">
        <v>1335</v>
      </c>
      <c r="X581">
        <v>3</v>
      </c>
      <c r="Y581">
        <v>357069.33333333302</v>
      </c>
      <c r="Z581">
        <v>317069.33333333302</v>
      </c>
      <c r="AB581">
        <v>40000</v>
      </c>
    </row>
    <row r="582" spans="9:30" x14ac:dyDescent="0.25">
      <c r="I582" s="138" t="s">
        <v>1341</v>
      </c>
      <c r="J582" s="230"/>
      <c r="P582" s="104">
        <v>46068</v>
      </c>
      <c r="Q582" s="104">
        <v>46075.020833333336</v>
      </c>
      <c r="R582" t="b">
        <v>1</v>
      </c>
      <c r="S582" t="s">
        <v>2699</v>
      </c>
      <c r="T582" t="s">
        <v>2700</v>
      </c>
      <c r="U582" t="s">
        <v>3283</v>
      </c>
      <c r="V582" t="s">
        <v>1337</v>
      </c>
      <c r="X582">
        <v>9</v>
      </c>
      <c r="Y582">
        <v>1100558.7777777701</v>
      </c>
      <c r="Z582">
        <v>1060558.7777777701</v>
      </c>
      <c r="AB582">
        <v>40000</v>
      </c>
    </row>
    <row r="583" spans="9:30" x14ac:dyDescent="0.25">
      <c r="I583" s="138" t="s">
        <v>1343</v>
      </c>
      <c r="J583" s="230"/>
      <c r="P583" s="104">
        <v>46068</v>
      </c>
      <c r="Q583" s="104">
        <v>46075.020833333336</v>
      </c>
      <c r="R583" t="b">
        <v>1</v>
      </c>
      <c r="S583" t="s">
        <v>2699</v>
      </c>
      <c r="T583" t="s">
        <v>2700</v>
      </c>
      <c r="U583" t="s">
        <v>3284</v>
      </c>
      <c r="V583" t="s">
        <v>1339</v>
      </c>
    </row>
    <row r="584" spans="9:30" x14ac:dyDescent="0.25">
      <c r="I584" s="138" t="s">
        <v>1345</v>
      </c>
      <c r="J584" s="230">
        <v>8</v>
      </c>
      <c r="P584" s="104">
        <v>46068</v>
      </c>
      <c r="Q584" s="104">
        <v>46075.020833333336</v>
      </c>
      <c r="R584" t="b">
        <v>1</v>
      </c>
      <c r="S584" t="s">
        <v>2699</v>
      </c>
      <c r="T584" t="s">
        <v>2700</v>
      </c>
      <c r="U584" t="s">
        <v>3285</v>
      </c>
      <c r="V584" t="s">
        <v>1341</v>
      </c>
    </row>
    <row r="585" spans="9:30" x14ac:dyDescent="0.25">
      <c r="I585" s="138" t="s">
        <v>1347</v>
      </c>
      <c r="J585" s="230"/>
      <c r="P585" s="104">
        <v>46068</v>
      </c>
      <c r="Q585" s="104">
        <v>46075.020833333336</v>
      </c>
      <c r="R585" t="b">
        <v>1</v>
      </c>
      <c r="S585" t="s">
        <v>2699</v>
      </c>
      <c r="T585" t="s">
        <v>2700</v>
      </c>
      <c r="U585" t="s">
        <v>3286</v>
      </c>
      <c r="V585" t="s">
        <v>1343</v>
      </c>
    </row>
    <row r="586" spans="9:30" x14ac:dyDescent="0.25">
      <c r="I586" s="138" t="s">
        <v>1349</v>
      </c>
      <c r="J586" s="230">
        <v>3</v>
      </c>
      <c r="P586" s="104">
        <v>46068</v>
      </c>
      <c r="Q586" s="104">
        <v>46075.020833333336</v>
      </c>
      <c r="R586" t="b">
        <v>1</v>
      </c>
      <c r="S586" t="s">
        <v>2699</v>
      </c>
      <c r="T586" t="s">
        <v>2700</v>
      </c>
      <c r="U586" t="s">
        <v>3287</v>
      </c>
      <c r="V586" t="s">
        <v>1345</v>
      </c>
      <c r="X586">
        <v>8</v>
      </c>
      <c r="Y586">
        <v>441805.375</v>
      </c>
      <c r="Z586">
        <v>401805.375</v>
      </c>
      <c r="AB586">
        <v>40000</v>
      </c>
    </row>
    <row r="587" spans="9:30" x14ac:dyDescent="0.25">
      <c r="I587" s="138" t="s">
        <v>1351</v>
      </c>
      <c r="J587" s="230"/>
      <c r="P587" s="104">
        <v>46068</v>
      </c>
      <c r="Q587" s="104">
        <v>46075.020833333336</v>
      </c>
      <c r="R587" t="b">
        <v>1</v>
      </c>
      <c r="S587" t="s">
        <v>2699</v>
      </c>
      <c r="T587" t="s">
        <v>2700</v>
      </c>
      <c r="U587" t="s">
        <v>3288</v>
      </c>
      <c r="V587" t="s">
        <v>1347</v>
      </c>
    </row>
    <row r="588" spans="9:30" x14ac:dyDescent="0.25">
      <c r="I588" s="138" t="s">
        <v>1353</v>
      </c>
      <c r="J588" s="230"/>
      <c r="P588" s="104">
        <v>46068</v>
      </c>
      <c r="Q588" s="104">
        <v>46075.020833333336</v>
      </c>
      <c r="R588" t="b">
        <v>1</v>
      </c>
      <c r="S588" t="s">
        <v>2699</v>
      </c>
      <c r="T588" t="s">
        <v>2700</v>
      </c>
      <c r="U588" t="s">
        <v>3289</v>
      </c>
      <c r="V588" t="s">
        <v>1349</v>
      </c>
      <c r="X588">
        <v>3</v>
      </c>
      <c r="Y588">
        <v>437767.66666666599</v>
      </c>
      <c r="Z588">
        <v>402767.66666666599</v>
      </c>
      <c r="AB588">
        <v>35000</v>
      </c>
      <c r="AD588">
        <v>1</v>
      </c>
    </row>
    <row r="589" spans="9:30" x14ac:dyDescent="0.25">
      <c r="I589" s="138" t="s">
        <v>1355</v>
      </c>
      <c r="J589" s="230"/>
      <c r="P589" s="104">
        <v>46068</v>
      </c>
      <c r="Q589" s="104">
        <v>46075.020833333336</v>
      </c>
      <c r="R589" t="b">
        <v>1</v>
      </c>
      <c r="S589" t="s">
        <v>2699</v>
      </c>
      <c r="T589" t="s">
        <v>2700</v>
      </c>
      <c r="U589" t="s">
        <v>3290</v>
      </c>
      <c r="V589" t="s">
        <v>1351</v>
      </c>
    </row>
    <row r="590" spans="9:30" x14ac:dyDescent="0.25">
      <c r="I590" s="138" t="s">
        <v>1357</v>
      </c>
      <c r="J590" s="230">
        <v>7</v>
      </c>
      <c r="P590" s="104">
        <v>46068</v>
      </c>
      <c r="Q590" s="104">
        <v>46075.020833333336</v>
      </c>
      <c r="R590" t="b">
        <v>1</v>
      </c>
      <c r="S590" t="s">
        <v>2699</v>
      </c>
      <c r="T590" t="s">
        <v>2700</v>
      </c>
      <c r="U590" t="s">
        <v>3291</v>
      </c>
      <c r="V590" t="s">
        <v>1353</v>
      </c>
    </row>
    <row r="591" spans="9:30" x14ac:dyDescent="0.25">
      <c r="I591" s="138" t="s">
        <v>1359</v>
      </c>
      <c r="J591" s="230"/>
      <c r="P591" s="104">
        <v>46068</v>
      </c>
      <c r="Q591" s="104">
        <v>46075.020833333336</v>
      </c>
      <c r="R591" t="b">
        <v>1</v>
      </c>
      <c r="S591" t="s">
        <v>2699</v>
      </c>
      <c r="T591" t="s">
        <v>2700</v>
      </c>
      <c r="U591" t="s">
        <v>3292</v>
      </c>
      <c r="V591" t="s">
        <v>1355</v>
      </c>
    </row>
    <row r="592" spans="9:30" x14ac:dyDescent="0.25">
      <c r="I592" s="138" t="s">
        <v>1361</v>
      </c>
      <c r="J592" s="230"/>
      <c r="P592" s="104">
        <v>46068</v>
      </c>
      <c r="Q592" s="104">
        <v>46075.020833333336</v>
      </c>
      <c r="R592" t="b">
        <v>1</v>
      </c>
      <c r="S592" t="s">
        <v>2699</v>
      </c>
      <c r="T592" t="s">
        <v>2700</v>
      </c>
      <c r="U592" t="s">
        <v>3293</v>
      </c>
      <c r="V592" t="s">
        <v>1357</v>
      </c>
      <c r="X592">
        <v>7</v>
      </c>
      <c r="Y592">
        <v>827047.57142857101</v>
      </c>
      <c r="Z592">
        <v>787047.57142857101</v>
      </c>
      <c r="AB592">
        <v>40000</v>
      </c>
    </row>
    <row r="593" spans="9:30" x14ac:dyDescent="0.25">
      <c r="I593" s="138" t="s">
        <v>1363</v>
      </c>
      <c r="J593" s="230"/>
      <c r="P593" s="104">
        <v>46068</v>
      </c>
      <c r="Q593" s="104">
        <v>46075.020833333336</v>
      </c>
      <c r="R593" t="b">
        <v>1</v>
      </c>
      <c r="S593" t="s">
        <v>2699</v>
      </c>
      <c r="T593" t="s">
        <v>2700</v>
      </c>
      <c r="U593" t="s">
        <v>3294</v>
      </c>
      <c r="V593" t="s">
        <v>1359</v>
      </c>
    </row>
    <row r="594" spans="9:30" x14ac:dyDescent="0.25">
      <c r="I594" s="138" t="s">
        <v>1365</v>
      </c>
      <c r="J594" s="230"/>
      <c r="P594" s="104">
        <v>46068</v>
      </c>
      <c r="Q594" s="104">
        <v>46075.020833333336</v>
      </c>
      <c r="R594" t="b">
        <v>1</v>
      </c>
      <c r="S594" t="s">
        <v>2699</v>
      </c>
      <c r="T594" t="s">
        <v>2700</v>
      </c>
      <c r="U594" t="s">
        <v>3295</v>
      </c>
      <c r="V594" t="s">
        <v>1361</v>
      </c>
    </row>
    <row r="595" spans="9:30" x14ac:dyDescent="0.25">
      <c r="I595" s="138" t="s">
        <v>1367</v>
      </c>
      <c r="J595" s="230"/>
      <c r="P595" s="104">
        <v>46068</v>
      </c>
      <c r="Q595" s="104">
        <v>46075.020833333336</v>
      </c>
      <c r="R595" t="b">
        <v>1</v>
      </c>
      <c r="S595" t="s">
        <v>2699</v>
      </c>
      <c r="T595" t="s">
        <v>2700</v>
      </c>
      <c r="U595" t="s">
        <v>3296</v>
      </c>
      <c r="V595" t="s">
        <v>1363</v>
      </c>
    </row>
    <row r="596" spans="9:30" x14ac:dyDescent="0.25">
      <c r="I596" s="138" t="s">
        <v>1369</v>
      </c>
      <c r="J596" s="230"/>
      <c r="P596" s="104">
        <v>46068</v>
      </c>
      <c r="Q596" s="104">
        <v>46075.020833333336</v>
      </c>
      <c r="R596" t="b">
        <v>1</v>
      </c>
      <c r="S596" t="s">
        <v>2699</v>
      </c>
      <c r="T596" t="s">
        <v>2700</v>
      </c>
      <c r="U596" t="s">
        <v>3297</v>
      </c>
      <c r="V596" t="s">
        <v>1365</v>
      </c>
    </row>
    <row r="597" spans="9:30" x14ac:dyDescent="0.25">
      <c r="I597" s="138" t="s">
        <v>1371</v>
      </c>
      <c r="J597" s="230"/>
      <c r="P597" s="104">
        <v>46068</v>
      </c>
      <c r="Q597" s="104">
        <v>46075.020833333336</v>
      </c>
      <c r="R597" t="b">
        <v>1</v>
      </c>
      <c r="S597" t="s">
        <v>2699</v>
      </c>
      <c r="T597" t="s">
        <v>2700</v>
      </c>
      <c r="U597" t="s">
        <v>3298</v>
      </c>
      <c r="V597" t="s">
        <v>1367</v>
      </c>
    </row>
    <row r="598" spans="9:30" x14ac:dyDescent="0.25">
      <c r="I598" s="138" t="s">
        <v>1373</v>
      </c>
      <c r="J598" s="230"/>
      <c r="P598" s="104">
        <v>46068</v>
      </c>
      <c r="Q598" s="104">
        <v>46075.020833333336</v>
      </c>
      <c r="R598" t="b">
        <v>1</v>
      </c>
      <c r="S598" t="s">
        <v>2699</v>
      </c>
      <c r="T598" t="s">
        <v>2700</v>
      </c>
      <c r="U598" t="s">
        <v>3299</v>
      </c>
      <c r="V598" t="s">
        <v>1369</v>
      </c>
    </row>
    <row r="599" spans="9:30" x14ac:dyDescent="0.25">
      <c r="I599" s="138" t="s">
        <v>1375</v>
      </c>
      <c r="J599" s="230"/>
      <c r="P599" s="104">
        <v>46068</v>
      </c>
      <c r="Q599" s="104">
        <v>46075.020833333336</v>
      </c>
      <c r="R599" t="b">
        <v>1</v>
      </c>
      <c r="S599" t="s">
        <v>2699</v>
      </c>
      <c r="T599" t="s">
        <v>2700</v>
      </c>
      <c r="U599" t="s">
        <v>3300</v>
      </c>
      <c r="V599" t="s">
        <v>1371</v>
      </c>
    </row>
    <row r="600" spans="9:30" x14ac:dyDescent="0.25">
      <c r="I600" s="138" t="s">
        <v>1377</v>
      </c>
      <c r="J600" s="230"/>
      <c r="P600" s="104">
        <v>46068</v>
      </c>
      <c r="Q600" s="104">
        <v>46075.020833333336</v>
      </c>
      <c r="R600" t="b">
        <v>1</v>
      </c>
      <c r="S600" t="s">
        <v>2699</v>
      </c>
      <c r="T600" t="s">
        <v>2700</v>
      </c>
      <c r="U600" t="s">
        <v>3301</v>
      </c>
      <c r="V600" t="s">
        <v>1373</v>
      </c>
    </row>
    <row r="601" spans="9:30" x14ac:dyDescent="0.25">
      <c r="I601" s="138" t="s">
        <v>1379</v>
      </c>
      <c r="J601" s="230">
        <v>3</v>
      </c>
      <c r="P601" s="104">
        <v>46068</v>
      </c>
      <c r="Q601" s="104">
        <v>46075.020833333336</v>
      </c>
      <c r="R601" t="b">
        <v>1</v>
      </c>
      <c r="S601" t="s">
        <v>2699</v>
      </c>
      <c r="T601" t="s">
        <v>2700</v>
      </c>
      <c r="U601" t="s">
        <v>3302</v>
      </c>
      <c r="V601" t="s">
        <v>1375</v>
      </c>
    </row>
    <row r="602" spans="9:30" x14ac:dyDescent="0.25">
      <c r="I602" s="138" t="s">
        <v>1381</v>
      </c>
      <c r="J602" s="230"/>
      <c r="P602" s="104">
        <v>46068</v>
      </c>
      <c r="Q602" s="104">
        <v>46075.020833333336</v>
      </c>
      <c r="R602" t="b">
        <v>1</v>
      </c>
      <c r="S602" t="s">
        <v>2699</v>
      </c>
      <c r="T602" t="s">
        <v>2700</v>
      </c>
      <c r="U602" t="s">
        <v>3303</v>
      </c>
      <c r="V602" t="s">
        <v>1377</v>
      </c>
    </row>
    <row r="603" spans="9:30" x14ac:dyDescent="0.25">
      <c r="I603" s="138" t="s">
        <v>1383</v>
      </c>
      <c r="J603" s="230"/>
      <c r="P603" s="104">
        <v>46068</v>
      </c>
      <c r="Q603" s="104">
        <v>46075.020833333336</v>
      </c>
      <c r="R603" t="b">
        <v>1</v>
      </c>
      <c r="S603" t="s">
        <v>2699</v>
      </c>
      <c r="T603" t="s">
        <v>2700</v>
      </c>
      <c r="U603" t="s">
        <v>3304</v>
      </c>
      <c r="V603" t="s">
        <v>1379</v>
      </c>
      <c r="X603">
        <v>3</v>
      </c>
      <c r="Y603">
        <v>942462.33333333302</v>
      </c>
      <c r="Z603">
        <v>873947.33333333302</v>
      </c>
      <c r="AA603">
        <v>115545</v>
      </c>
      <c r="AB603">
        <v>30000</v>
      </c>
      <c r="AC603">
        <v>1</v>
      </c>
    </row>
    <row r="604" spans="9:30" x14ac:dyDescent="0.25">
      <c r="I604" s="138" t="s">
        <v>1385</v>
      </c>
      <c r="J604" s="230">
        <v>14</v>
      </c>
      <c r="P604" s="104">
        <v>46068</v>
      </c>
      <c r="Q604" s="104">
        <v>46075.020833333336</v>
      </c>
      <c r="R604" t="b">
        <v>1</v>
      </c>
      <c r="S604" t="s">
        <v>2699</v>
      </c>
      <c r="T604" t="s">
        <v>2700</v>
      </c>
      <c r="U604" t="s">
        <v>3305</v>
      </c>
      <c r="V604" t="s">
        <v>1381</v>
      </c>
    </row>
    <row r="605" spans="9:30" x14ac:dyDescent="0.25">
      <c r="I605" s="138" t="s">
        <v>1387</v>
      </c>
      <c r="J605" s="230"/>
      <c r="P605" s="104">
        <v>46068</v>
      </c>
      <c r="Q605" s="104">
        <v>46075.020833333336</v>
      </c>
      <c r="R605" t="b">
        <v>1</v>
      </c>
      <c r="S605" t="s">
        <v>2699</v>
      </c>
      <c r="T605" t="s">
        <v>2700</v>
      </c>
      <c r="U605" t="s">
        <v>3306</v>
      </c>
      <c r="V605" t="s">
        <v>1383</v>
      </c>
    </row>
    <row r="606" spans="9:30" x14ac:dyDescent="0.25">
      <c r="I606" s="138" t="s">
        <v>1389</v>
      </c>
      <c r="J606" s="230">
        <v>17</v>
      </c>
      <c r="P606" s="104">
        <v>46068</v>
      </c>
      <c r="Q606" s="104">
        <v>46075.020833333336</v>
      </c>
      <c r="R606" t="b">
        <v>1</v>
      </c>
      <c r="S606" t="s">
        <v>2699</v>
      </c>
      <c r="T606" t="s">
        <v>2700</v>
      </c>
      <c r="U606" s="139" t="s">
        <v>3307</v>
      </c>
      <c r="V606" t="s">
        <v>1385</v>
      </c>
      <c r="X606">
        <v>14</v>
      </c>
      <c r="Y606">
        <v>643684.28571428498</v>
      </c>
      <c r="Z606">
        <v>603551.71428571397</v>
      </c>
      <c r="AA606">
        <v>131856</v>
      </c>
      <c r="AB606">
        <v>30714.285714285699</v>
      </c>
      <c r="AC606">
        <v>1</v>
      </c>
      <c r="AD606">
        <v>2</v>
      </c>
    </row>
    <row r="607" spans="9:30" x14ac:dyDescent="0.25">
      <c r="I607" s="138" t="s">
        <v>1391</v>
      </c>
      <c r="J607" s="230">
        <v>6</v>
      </c>
      <c r="P607" s="104">
        <v>46068</v>
      </c>
      <c r="Q607" s="104">
        <v>46075.020833333336</v>
      </c>
      <c r="R607" t="b">
        <v>1</v>
      </c>
      <c r="S607" t="s">
        <v>2699</v>
      </c>
      <c r="T607" t="s">
        <v>2700</v>
      </c>
      <c r="U607" t="s">
        <v>3308</v>
      </c>
      <c r="V607" t="s">
        <v>1387</v>
      </c>
    </row>
    <row r="608" spans="9:30" x14ac:dyDescent="0.25">
      <c r="I608" s="138" t="s">
        <v>1393</v>
      </c>
      <c r="J608" s="230"/>
      <c r="P608" s="104">
        <v>46068</v>
      </c>
      <c r="Q608" s="104">
        <v>46075.020833333336</v>
      </c>
      <c r="R608" t="b">
        <v>1</v>
      </c>
      <c r="S608" t="s">
        <v>2699</v>
      </c>
      <c r="T608" t="s">
        <v>2700</v>
      </c>
      <c r="U608" t="s">
        <v>3309</v>
      </c>
      <c r="V608" t="s">
        <v>1389</v>
      </c>
      <c r="X608">
        <v>17</v>
      </c>
      <c r="Y608">
        <v>929242</v>
      </c>
      <c r="Z608">
        <v>889242</v>
      </c>
      <c r="AB608">
        <v>40000</v>
      </c>
    </row>
    <row r="609" spans="9:30" x14ac:dyDescent="0.25">
      <c r="I609" s="138" t="s">
        <v>1395</v>
      </c>
      <c r="J609" s="230"/>
      <c r="P609" s="104">
        <v>46068</v>
      </c>
      <c r="Q609" s="104">
        <v>46075.020833333336</v>
      </c>
      <c r="R609" t="b">
        <v>1</v>
      </c>
      <c r="S609" t="s">
        <v>2699</v>
      </c>
      <c r="T609" t="s">
        <v>2700</v>
      </c>
      <c r="U609" t="s">
        <v>3310</v>
      </c>
      <c r="V609" t="s">
        <v>1391</v>
      </c>
      <c r="X609">
        <v>6</v>
      </c>
      <c r="Y609">
        <v>511648.5</v>
      </c>
      <c r="Z609">
        <v>395135.83333333302</v>
      </c>
      <c r="AA609">
        <v>254538</v>
      </c>
      <c r="AB609">
        <v>31666.666666666599</v>
      </c>
      <c r="AC609">
        <v>2</v>
      </c>
      <c r="AD609">
        <v>1</v>
      </c>
    </row>
    <row r="610" spans="9:30" x14ac:dyDescent="0.25">
      <c r="I610" s="138" t="s">
        <v>1397</v>
      </c>
      <c r="J610" s="230"/>
      <c r="P610" s="104">
        <v>46068</v>
      </c>
      <c r="Q610" s="104">
        <v>46075.020833333336</v>
      </c>
      <c r="R610" t="b">
        <v>1</v>
      </c>
      <c r="S610" t="s">
        <v>2699</v>
      </c>
      <c r="T610" t="s">
        <v>2700</v>
      </c>
      <c r="U610" t="s">
        <v>3311</v>
      </c>
      <c r="V610" t="s">
        <v>1393</v>
      </c>
    </row>
    <row r="611" spans="9:30" x14ac:dyDescent="0.25">
      <c r="I611" s="138" t="s">
        <v>1399</v>
      </c>
      <c r="J611" s="230"/>
      <c r="P611" s="104">
        <v>46068</v>
      </c>
      <c r="Q611" s="104">
        <v>46075.020833333336</v>
      </c>
      <c r="R611" t="b">
        <v>1</v>
      </c>
      <c r="S611" t="s">
        <v>2699</v>
      </c>
      <c r="T611" t="s">
        <v>2700</v>
      </c>
      <c r="U611" t="s">
        <v>3312</v>
      </c>
      <c r="V611" t="s">
        <v>1395</v>
      </c>
    </row>
    <row r="612" spans="9:30" x14ac:dyDescent="0.25">
      <c r="I612" s="138" t="s">
        <v>1401</v>
      </c>
      <c r="J612" s="230"/>
      <c r="P612" s="104">
        <v>46068</v>
      </c>
      <c r="Q612" s="104">
        <v>46075.020833333336</v>
      </c>
      <c r="R612" t="b">
        <v>1</v>
      </c>
      <c r="S612" t="s">
        <v>2699</v>
      </c>
      <c r="T612" t="s">
        <v>2700</v>
      </c>
      <c r="U612" t="s">
        <v>3313</v>
      </c>
      <c r="V612" t="s">
        <v>1397</v>
      </c>
    </row>
    <row r="613" spans="9:30" x14ac:dyDescent="0.25">
      <c r="I613" s="138" t="s">
        <v>1404</v>
      </c>
      <c r="J613" s="230"/>
      <c r="P613" s="104">
        <v>46068</v>
      </c>
      <c r="Q613" s="104">
        <v>46075.020833333336</v>
      </c>
      <c r="R613" t="b">
        <v>1</v>
      </c>
      <c r="S613" t="s">
        <v>2699</v>
      </c>
      <c r="T613" t="s">
        <v>2700</v>
      </c>
      <c r="U613" t="s">
        <v>3314</v>
      </c>
      <c r="V613" t="s">
        <v>1399</v>
      </c>
    </row>
    <row r="614" spans="9:30" x14ac:dyDescent="0.25">
      <c r="I614" s="138" t="s">
        <v>1406</v>
      </c>
      <c r="J614" s="230"/>
      <c r="P614" s="104">
        <v>46068</v>
      </c>
      <c r="Q614" s="104">
        <v>46075.020833333336</v>
      </c>
      <c r="R614" t="b">
        <v>1</v>
      </c>
      <c r="S614" t="s">
        <v>2699</v>
      </c>
      <c r="T614" t="s">
        <v>2700</v>
      </c>
      <c r="U614" t="s">
        <v>3315</v>
      </c>
      <c r="V614" t="s">
        <v>1401</v>
      </c>
    </row>
    <row r="615" spans="9:30" x14ac:dyDescent="0.25">
      <c r="I615" s="138" t="s">
        <v>1408</v>
      </c>
      <c r="J615" s="230">
        <v>8</v>
      </c>
      <c r="P615" s="104">
        <v>46068</v>
      </c>
      <c r="Q615" s="104">
        <v>46075.020833333336</v>
      </c>
      <c r="R615" t="b">
        <v>1</v>
      </c>
      <c r="S615" t="s">
        <v>2699</v>
      </c>
      <c r="T615" t="s">
        <v>2700</v>
      </c>
      <c r="U615" t="s">
        <v>3316</v>
      </c>
      <c r="V615" t="s">
        <v>1401</v>
      </c>
    </row>
    <row r="616" spans="9:30" x14ac:dyDescent="0.25">
      <c r="I616" s="138" t="s">
        <v>1410</v>
      </c>
      <c r="J616" s="230">
        <v>2</v>
      </c>
      <c r="P616" s="104">
        <v>46068</v>
      </c>
      <c r="Q616" s="104">
        <v>46075.020833333336</v>
      </c>
      <c r="R616" t="b">
        <v>1</v>
      </c>
      <c r="S616" t="s">
        <v>2699</v>
      </c>
      <c r="T616" t="s">
        <v>2700</v>
      </c>
      <c r="U616" t="s">
        <v>3317</v>
      </c>
      <c r="V616" t="s">
        <v>1404</v>
      </c>
    </row>
    <row r="617" spans="9:30" x14ac:dyDescent="0.25">
      <c r="I617" s="138" t="s">
        <v>1412</v>
      </c>
      <c r="J617" s="230"/>
      <c r="P617" s="104">
        <v>46068</v>
      </c>
      <c r="Q617" s="104">
        <v>46075.020833333336</v>
      </c>
      <c r="R617" t="b">
        <v>1</v>
      </c>
      <c r="S617" t="s">
        <v>2699</v>
      </c>
      <c r="T617" t="s">
        <v>2700</v>
      </c>
      <c r="U617" t="s">
        <v>3318</v>
      </c>
      <c r="V617" t="s">
        <v>1406</v>
      </c>
    </row>
    <row r="618" spans="9:30" x14ac:dyDescent="0.25">
      <c r="I618" s="138" t="s">
        <v>1414</v>
      </c>
      <c r="J618" s="230"/>
      <c r="P618" s="104">
        <v>46068</v>
      </c>
      <c r="Q618" s="104">
        <v>46075.020833333336</v>
      </c>
      <c r="R618" t="b">
        <v>1</v>
      </c>
      <c r="S618" t="s">
        <v>2699</v>
      </c>
      <c r="T618" t="s">
        <v>2700</v>
      </c>
      <c r="U618" t="s">
        <v>3319</v>
      </c>
      <c r="V618" t="s">
        <v>1408</v>
      </c>
      <c r="X618">
        <v>8</v>
      </c>
      <c r="Y618">
        <v>558468.5</v>
      </c>
      <c r="Z618">
        <v>518468.5</v>
      </c>
      <c r="AB618">
        <v>40000</v>
      </c>
      <c r="AD618">
        <v>2</v>
      </c>
    </row>
    <row r="619" spans="9:30" x14ac:dyDescent="0.25">
      <c r="I619" s="138" t="s">
        <v>1416</v>
      </c>
      <c r="J619" s="230">
        <v>1</v>
      </c>
      <c r="P619" s="104">
        <v>46068</v>
      </c>
      <c r="Q619" s="104">
        <v>46075.020833333336</v>
      </c>
      <c r="R619" t="b">
        <v>1</v>
      </c>
      <c r="S619" t="s">
        <v>2699</v>
      </c>
      <c r="T619" t="s">
        <v>2700</v>
      </c>
      <c r="U619" t="s">
        <v>3320</v>
      </c>
      <c r="V619" t="s">
        <v>1410</v>
      </c>
      <c r="X619">
        <v>2</v>
      </c>
      <c r="Y619">
        <v>848738.5</v>
      </c>
      <c r="Z619">
        <v>808738.5</v>
      </c>
      <c r="AB619">
        <v>40000</v>
      </c>
    </row>
    <row r="620" spans="9:30" x14ac:dyDescent="0.25">
      <c r="I620" s="138" t="s">
        <v>1418</v>
      </c>
      <c r="J620" s="230"/>
      <c r="P620" s="104">
        <v>46068</v>
      </c>
      <c r="Q620" s="104">
        <v>46075.020833333336</v>
      </c>
      <c r="R620" t="b">
        <v>1</v>
      </c>
      <c r="S620" t="s">
        <v>2699</v>
      </c>
      <c r="T620" t="s">
        <v>2700</v>
      </c>
      <c r="U620" t="s">
        <v>3321</v>
      </c>
      <c r="V620" t="s">
        <v>1412</v>
      </c>
    </row>
    <row r="621" spans="9:30" x14ac:dyDescent="0.25">
      <c r="I621" s="138" t="s">
        <v>1420</v>
      </c>
      <c r="J621" s="230"/>
      <c r="P621" s="104">
        <v>46068</v>
      </c>
      <c r="Q621" s="104">
        <v>46075.020833333336</v>
      </c>
      <c r="R621" t="b">
        <v>1</v>
      </c>
      <c r="S621" t="s">
        <v>2699</v>
      </c>
      <c r="T621" t="s">
        <v>2700</v>
      </c>
      <c r="U621" t="s">
        <v>3322</v>
      </c>
      <c r="V621" t="s">
        <v>1414</v>
      </c>
    </row>
    <row r="622" spans="9:30" x14ac:dyDescent="0.25">
      <c r="I622" s="138" t="s">
        <v>1422</v>
      </c>
      <c r="J622" s="230"/>
      <c r="P622" s="104">
        <v>46068</v>
      </c>
      <c r="Q622" s="104">
        <v>46075.020833333336</v>
      </c>
      <c r="R622" t="b">
        <v>1</v>
      </c>
      <c r="S622" t="s">
        <v>2699</v>
      </c>
      <c r="T622" t="s">
        <v>2700</v>
      </c>
      <c r="U622" t="s">
        <v>3323</v>
      </c>
      <c r="V622" t="s">
        <v>1416</v>
      </c>
      <c r="X622">
        <v>1</v>
      </c>
      <c r="Y622">
        <v>411034</v>
      </c>
      <c r="Z622">
        <v>386034</v>
      </c>
      <c r="AB622">
        <v>25000</v>
      </c>
    </row>
    <row r="623" spans="9:30" x14ac:dyDescent="0.25">
      <c r="I623" s="138" t="s">
        <v>1424</v>
      </c>
      <c r="J623" s="230"/>
      <c r="P623" s="104">
        <v>46068</v>
      </c>
      <c r="Q623" s="104">
        <v>46075.020833333336</v>
      </c>
      <c r="R623" t="b">
        <v>1</v>
      </c>
      <c r="S623" t="s">
        <v>2699</v>
      </c>
      <c r="T623" t="s">
        <v>2700</v>
      </c>
      <c r="U623" t="s">
        <v>3324</v>
      </c>
      <c r="V623" t="s">
        <v>1418</v>
      </c>
    </row>
    <row r="624" spans="9:30" x14ac:dyDescent="0.25">
      <c r="I624" s="138" t="s">
        <v>1426</v>
      </c>
      <c r="J624" s="230"/>
      <c r="P624" s="104">
        <v>46068</v>
      </c>
      <c r="Q624" s="104">
        <v>46075.020833333336</v>
      </c>
      <c r="R624" t="b">
        <v>1</v>
      </c>
      <c r="S624" t="s">
        <v>2699</v>
      </c>
      <c r="T624" t="s">
        <v>2700</v>
      </c>
      <c r="U624" t="s">
        <v>3325</v>
      </c>
      <c r="V624" t="s">
        <v>1420</v>
      </c>
    </row>
    <row r="625" spans="9:22" x14ac:dyDescent="0.25">
      <c r="I625" s="138" t="s">
        <v>1428</v>
      </c>
      <c r="J625" s="230"/>
      <c r="P625" s="104">
        <v>46068</v>
      </c>
      <c r="Q625" s="104">
        <v>46075.020833333336</v>
      </c>
      <c r="R625" t="b">
        <v>1</v>
      </c>
      <c r="S625" t="s">
        <v>2699</v>
      </c>
      <c r="T625" t="s">
        <v>2700</v>
      </c>
      <c r="U625" t="s">
        <v>3326</v>
      </c>
      <c r="V625" t="s">
        <v>1422</v>
      </c>
    </row>
    <row r="626" spans="9:22" x14ac:dyDescent="0.25">
      <c r="I626" s="138" t="s">
        <v>1499</v>
      </c>
      <c r="J626" s="230"/>
      <c r="P626" s="104">
        <v>46068</v>
      </c>
      <c r="Q626" s="104">
        <v>46075.020833333336</v>
      </c>
      <c r="R626" t="b">
        <v>1</v>
      </c>
      <c r="S626" t="s">
        <v>2699</v>
      </c>
      <c r="T626" t="s">
        <v>2700</v>
      </c>
      <c r="U626" t="s">
        <v>3327</v>
      </c>
      <c r="V626" t="s">
        <v>1424</v>
      </c>
    </row>
    <row r="627" spans="9:22" x14ac:dyDescent="0.25">
      <c r="I627" s="138" t="s">
        <v>1501</v>
      </c>
      <c r="J627" s="230"/>
      <c r="P627" s="104">
        <v>46068</v>
      </c>
      <c r="Q627" s="104">
        <v>46075.020833333336</v>
      </c>
      <c r="R627" t="b">
        <v>1</v>
      </c>
      <c r="S627" t="s">
        <v>2699</v>
      </c>
      <c r="T627" t="s">
        <v>2700</v>
      </c>
      <c r="U627" t="s">
        <v>3328</v>
      </c>
      <c r="V627" t="s">
        <v>1426</v>
      </c>
    </row>
    <row r="628" spans="9:22" x14ac:dyDescent="0.25">
      <c r="I628" s="138" t="s">
        <v>1503</v>
      </c>
      <c r="J628" s="230"/>
      <c r="P628" s="104">
        <v>46068</v>
      </c>
      <c r="Q628" s="104">
        <v>46075.020833333336</v>
      </c>
      <c r="R628" t="b">
        <v>1</v>
      </c>
      <c r="S628" t="s">
        <v>2699</v>
      </c>
      <c r="T628" t="s">
        <v>2700</v>
      </c>
      <c r="U628" t="s">
        <v>3329</v>
      </c>
      <c r="V628" t="s">
        <v>1428</v>
      </c>
    </row>
    <row r="629" spans="9:22" x14ac:dyDescent="0.25">
      <c r="I629" s="138" t="s">
        <v>1430</v>
      </c>
      <c r="J629" s="230"/>
      <c r="P629" s="104">
        <v>46068</v>
      </c>
      <c r="Q629" s="104">
        <v>46075.020833333336</v>
      </c>
      <c r="R629" t="b">
        <v>1</v>
      </c>
      <c r="S629" t="s">
        <v>2699</v>
      </c>
      <c r="T629" t="s">
        <v>2700</v>
      </c>
      <c r="U629" t="s">
        <v>3330</v>
      </c>
      <c r="V629" t="s">
        <v>1430</v>
      </c>
    </row>
    <row r="630" spans="9:22" x14ac:dyDescent="0.25">
      <c r="I630" s="138" t="s">
        <v>1432</v>
      </c>
      <c r="J630" s="230"/>
      <c r="P630" s="104">
        <v>46068</v>
      </c>
      <c r="Q630" s="104">
        <v>46075.020833333336</v>
      </c>
      <c r="R630" t="b">
        <v>1</v>
      </c>
      <c r="S630" t="s">
        <v>2699</v>
      </c>
      <c r="T630" t="s">
        <v>2700</v>
      </c>
      <c r="U630" t="s">
        <v>3331</v>
      </c>
      <c r="V630" t="s">
        <v>1432</v>
      </c>
    </row>
    <row r="631" spans="9:22" x14ac:dyDescent="0.25">
      <c r="I631" s="138" t="s">
        <v>1434</v>
      </c>
      <c r="J631" s="230"/>
      <c r="P631" s="104">
        <v>46068</v>
      </c>
      <c r="Q631" s="104">
        <v>46075.020833333336</v>
      </c>
      <c r="R631" t="b">
        <v>1</v>
      </c>
      <c r="S631" t="s">
        <v>2699</v>
      </c>
      <c r="T631" t="s">
        <v>2700</v>
      </c>
      <c r="U631" t="s">
        <v>3332</v>
      </c>
      <c r="V631" t="s">
        <v>1434</v>
      </c>
    </row>
    <row r="632" spans="9:22" x14ac:dyDescent="0.25">
      <c r="I632" s="138" t="s">
        <v>1436</v>
      </c>
      <c r="J632" s="230"/>
      <c r="P632" s="104">
        <v>46068</v>
      </c>
      <c r="Q632" s="104">
        <v>46075.020833333336</v>
      </c>
      <c r="R632" t="b">
        <v>1</v>
      </c>
      <c r="S632" t="s">
        <v>2699</v>
      </c>
      <c r="T632" t="s">
        <v>2700</v>
      </c>
      <c r="U632" t="s">
        <v>3333</v>
      </c>
      <c r="V632" t="s">
        <v>1436</v>
      </c>
    </row>
    <row r="633" spans="9:22" x14ac:dyDescent="0.25">
      <c r="I633" s="138" t="s">
        <v>1438</v>
      </c>
      <c r="J633" s="230"/>
      <c r="P633" s="104">
        <v>46068</v>
      </c>
      <c r="Q633" s="104">
        <v>46075.020833333336</v>
      </c>
      <c r="R633" t="b">
        <v>1</v>
      </c>
      <c r="S633" t="s">
        <v>2699</v>
      </c>
      <c r="T633" t="s">
        <v>2700</v>
      </c>
      <c r="U633" t="s">
        <v>3334</v>
      </c>
      <c r="V633" t="s">
        <v>1438</v>
      </c>
    </row>
    <row r="634" spans="9:22" x14ac:dyDescent="0.25">
      <c r="I634" s="138" t="s">
        <v>1440</v>
      </c>
      <c r="J634" s="230"/>
      <c r="P634" s="104">
        <v>46068</v>
      </c>
      <c r="Q634" s="104">
        <v>46075.020833333336</v>
      </c>
      <c r="R634" t="b">
        <v>1</v>
      </c>
      <c r="S634" t="s">
        <v>2699</v>
      </c>
      <c r="T634" t="s">
        <v>2700</v>
      </c>
      <c r="U634" t="s">
        <v>3335</v>
      </c>
      <c r="V634" t="s">
        <v>1440</v>
      </c>
    </row>
    <row r="635" spans="9:22" x14ac:dyDescent="0.25">
      <c r="I635" s="138" t="s">
        <v>1442</v>
      </c>
      <c r="J635" s="230"/>
      <c r="P635" s="104">
        <v>46068</v>
      </c>
      <c r="Q635" s="104">
        <v>46075.020833333336</v>
      </c>
      <c r="R635" t="b">
        <v>1</v>
      </c>
      <c r="S635" t="s">
        <v>2699</v>
      </c>
      <c r="T635" t="s">
        <v>2700</v>
      </c>
      <c r="U635" t="s">
        <v>3336</v>
      </c>
      <c r="V635" t="s">
        <v>1442</v>
      </c>
    </row>
    <row r="636" spans="9:22" x14ac:dyDescent="0.25">
      <c r="I636" s="138" t="s">
        <v>1444</v>
      </c>
      <c r="J636" s="230"/>
      <c r="P636" s="104">
        <v>46068</v>
      </c>
      <c r="Q636" s="104">
        <v>46075.020833333336</v>
      </c>
      <c r="R636" t="b">
        <v>1</v>
      </c>
      <c r="S636" t="s">
        <v>2699</v>
      </c>
      <c r="T636" t="s">
        <v>2700</v>
      </c>
      <c r="U636" t="s">
        <v>3337</v>
      </c>
      <c r="V636" t="s">
        <v>1444</v>
      </c>
    </row>
    <row r="637" spans="9:22" x14ac:dyDescent="0.25">
      <c r="I637" s="138" t="s">
        <v>1446</v>
      </c>
      <c r="J637" s="230"/>
      <c r="P637" s="104">
        <v>46068</v>
      </c>
      <c r="Q637" s="104">
        <v>46075.020833333336</v>
      </c>
      <c r="R637" t="b">
        <v>1</v>
      </c>
      <c r="S637" t="s">
        <v>2699</v>
      </c>
      <c r="T637" t="s">
        <v>2700</v>
      </c>
      <c r="U637" t="s">
        <v>3338</v>
      </c>
      <c r="V637" t="s">
        <v>1446</v>
      </c>
    </row>
    <row r="638" spans="9:22" x14ac:dyDescent="0.25">
      <c r="I638" s="138" t="s">
        <v>1448</v>
      </c>
      <c r="J638" s="230"/>
      <c r="P638" s="104">
        <v>46068</v>
      </c>
      <c r="Q638" s="104">
        <v>46075.020833333336</v>
      </c>
      <c r="R638" t="b">
        <v>1</v>
      </c>
      <c r="S638" t="s">
        <v>2699</v>
      </c>
      <c r="T638" t="s">
        <v>2700</v>
      </c>
      <c r="U638" t="s">
        <v>3339</v>
      </c>
      <c r="V638" t="s">
        <v>1448</v>
      </c>
    </row>
    <row r="639" spans="9:22" x14ac:dyDescent="0.25">
      <c r="I639" s="138" t="s">
        <v>1450</v>
      </c>
      <c r="J639" s="230"/>
      <c r="P639" s="104">
        <v>46068</v>
      </c>
      <c r="Q639" s="104">
        <v>46075.020833333336</v>
      </c>
      <c r="R639" t="b">
        <v>1</v>
      </c>
      <c r="S639" t="s">
        <v>2699</v>
      </c>
      <c r="T639" t="s">
        <v>2700</v>
      </c>
      <c r="U639" t="s">
        <v>3340</v>
      </c>
      <c r="V639" t="s">
        <v>1450</v>
      </c>
    </row>
    <row r="640" spans="9:22" x14ac:dyDescent="0.25">
      <c r="I640" s="138" t="s">
        <v>1452</v>
      </c>
      <c r="J640" s="230"/>
      <c r="P640" s="104">
        <v>46068</v>
      </c>
      <c r="Q640" s="104">
        <v>46075.020833333336</v>
      </c>
      <c r="R640" t="b">
        <v>1</v>
      </c>
      <c r="S640" t="s">
        <v>2699</v>
      </c>
      <c r="T640" t="s">
        <v>2700</v>
      </c>
      <c r="U640" t="s">
        <v>3341</v>
      </c>
      <c r="V640" t="s">
        <v>1452</v>
      </c>
    </row>
    <row r="641" spans="9:30" x14ac:dyDescent="0.25">
      <c r="I641" s="138" t="s">
        <v>1454</v>
      </c>
      <c r="J641" s="230"/>
      <c r="P641" s="104">
        <v>46068</v>
      </c>
      <c r="Q641" s="104">
        <v>46075.020833333336</v>
      </c>
      <c r="R641" t="b">
        <v>1</v>
      </c>
      <c r="S641" t="s">
        <v>2699</v>
      </c>
      <c r="T641" t="s">
        <v>2700</v>
      </c>
      <c r="U641" t="s">
        <v>3342</v>
      </c>
      <c r="V641" t="s">
        <v>1454</v>
      </c>
    </row>
    <row r="642" spans="9:30" x14ac:dyDescent="0.25">
      <c r="I642" s="138" t="s">
        <v>1456</v>
      </c>
      <c r="J642" s="230"/>
      <c r="P642" s="104">
        <v>46068</v>
      </c>
      <c r="Q642" s="104">
        <v>46075.020833333336</v>
      </c>
      <c r="R642" t="b">
        <v>1</v>
      </c>
      <c r="S642" t="s">
        <v>2699</v>
      </c>
      <c r="T642" t="s">
        <v>2700</v>
      </c>
      <c r="U642" t="s">
        <v>3343</v>
      </c>
      <c r="V642" t="s">
        <v>1456</v>
      </c>
    </row>
    <row r="643" spans="9:30" x14ac:dyDescent="0.25">
      <c r="I643" s="138" t="s">
        <v>1458</v>
      </c>
      <c r="J643" s="230"/>
      <c r="P643" s="104">
        <v>46068</v>
      </c>
      <c r="Q643" s="104">
        <v>46075.020833333336</v>
      </c>
      <c r="R643" t="b">
        <v>1</v>
      </c>
      <c r="S643" t="s">
        <v>2699</v>
      </c>
      <c r="T643" t="s">
        <v>2700</v>
      </c>
      <c r="U643" t="s">
        <v>3344</v>
      </c>
      <c r="V643" t="s">
        <v>1458</v>
      </c>
    </row>
    <row r="644" spans="9:30" x14ac:dyDescent="0.25">
      <c r="I644" s="138" t="s">
        <v>1460</v>
      </c>
      <c r="J644" s="230"/>
      <c r="P644" s="104">
        <v>46068</v>
      </c>
      <c r="Q644" s="104">
        <v>46075.020833333336</v>
      </c>
      <c r="R644" t="b">
        <v>1</v>
      </c>
      <c r="S644" t="s">
        <v>2699</v>
      </c>
      <c r="T644" t="s">
        <v>2700</v>
      </c>
      <c r="U644" t="s">
        <v>3345</v>
      </c>
      <c r="V644" t="s">
        <v>1460</v>
      </c>
    </row>
    <row r="645" spans="9:30" x14ac:dyDescent="0.25">
      <c r="I645" s="138" t="s">
        <v>1462</v>
      </c>
      <c r="J645" s="230"/>
      <c r="P645" s="104">
        <v>46068</v>
      </c>
      <c r="Q645" s="104">
        <v>46075.020833333336</v>
      </c>
      <c r="R645" t="b">
        <v>1</v>
      </c>
      <c r="S645" t="s">
        <v>2699</v>
      </c>
      <c r="T645" t="s">
        <v>2700</v>
      </c>
      <c r="U645" t="s">
        <v>3346</v>
      </c>
      <c r="V645" t="s">
        <v>1462</v>
      </c>
    </row>
    <row r="646" spans="9:30" x14ac:dyDescent="0.25">
      <c r="I646" s="138" t="s">
        <v>1464</v>
      </c>
      <c r="J646" s="230"/>
      <c r="P646" s="104">
        <v>46068</v>
      </c>
      <c r="Q646" s="104">
        <v>46075.020833333336</v>
      </c>
      <c r="R646" t="b">
        <v>1</v>
      </c>
      <c r="S646" t="s">
        <v>2699</v>
      </c>
      <c r="T646" t="s">
        <v>2700</v>
      </c>
      <c r="U646" t="s">
        <v>3347</v>
      </c>
      <c r="V646" t="s">
        <v>1464</v>
      </c>
    </row>
    <row r="647" spans="9:30" x14ac:dyDescent="0.25">
      <c r="I647" s="138" t="s">
        <v>1466</v>
      </c>
      <c r="J647" s="230"/>
      <c r="P647" s="104">
        <v>46068</v>
      </c>
      <c r="Q647" s="104">
        <v>46075.020833333336</v>
      </c>
      <c r="R647" t="b">
        <v>1</v>
      </c>
      <c r="S647" t="s">
        <v>2699</v>
      </c>
      <c r="T647" t="s">
        <v>2700</v>
      </c>
      <c r="U647" t="s">
        <v>3348</v>
      </c>
      <c r="V647" t="s">
        <v>1466</v>
      </c>
    </row>
    <row r="648" spans="9:30" x14ac:dyDescent="0.25">
      <c r="I648" s="138" t="s">
        <v>1468</v>
      </c>
      <c r="J648" s="230"/>
      <c r="P648" s="104">
        <v>46068</v>
      </c>
      <c r="Q648" s="104">
        <v>46075.020833333336</v>
      </c>
      <c r="R648" t="b">
        <v>1</v>
      </c>
      <c r="S648" t="s">
        <v>2699</v>
      </c>
      <c r="T648" t="s">
        <v>2700</v>
      </c>
      <c r="U648" t="s">
        <v>3349</v>
      </c>
      <c r="V648" t="s">
        <v>1468</v>
      </c>
    </row>
    <row r="649" spans="9:30" x14ac:dyDescent="0.25">
      <c r="I649" s="138" t="s">
        <v>1470</v>
      </c>
      <c r="J649" s="230">
        <v>11</v>
      </c>
      <c r="P649" s="104">
        <v>46068</v>
      </c>
      <c r="Q649" s="104">
        <v>46075.020833333336</v>
      </c>
      <c r="R649" t="b">
        <v>1</v>
      </c>
      <c r="S649" t="s">
        <v>2699</v>
      </c>
      <c r="T649" t="s">
        <v>2700</v>
      </c>
      <c r="U649" t="s">
        <v>3350</v>
      </c>
      <c r="V649" t="s">
        <v>1470</v>
      </c>
      <c r="X649">
        <v>11</v>
      </c>
      <c r="Y649">
        <v>927216.54545454495</v>
      </c>
      <c r="Z649">
        <v>832417</v>
      </c>
      <c r="AA649">
        <v>200931.66666666599</v>
      </c>
      <c r="AB649">
        <v>40000</v>
      </c>
      <c r="AC649">
        <v>3</v>
      </c>
      <c r="AD649">
        <v>2</v>
      </c>
    </row>
    <row r="650" spans="9:30" x14ac:dyDescent="0.25">
      <c r="I650" s="138" t="s">
        <v>1472</v>
      </c>
      <c r="J650" s="230"/>
      <c r="P650" s="104">
        <v>46068</v>
      </c>
      <c r="Q650" s="104">
        <v>46075.020833333336</v>
      </c>
      <c r="R650" t="b">
        <v>1</v>
      </c>
      <c r="S650" t="s">
        <v>2699</v>
      </c>
      <c r="T650" t="s">
        <v>2700</v>
      </c>
      <c r="U650" t="s">
        <v>3351</v>
      </c>
      <c r="V650" t="s">
        <v>1472</v>
      </c>
    </row>
    <row r="651" spans="9:30" x14ac:dyDescent="0.25">
      <c r="I651" s="138" t="s">
        <v>1474</v>
      </c>
      <c r="J651" s="230"/>
      <c r="P651" s="104">
        <v>46068</v>
      </c>
      <c r="Q651" s="104">
        <v>46075.020833333336</v>
      </c>
      <c r="R651" t="b">
        <v>1</v>
      </c>
      <c r="S651" t="s">
        <v>2699</v>
      </c>
      <c r="T651" t="s">
        <v>2700</v>
      </c>
      <c r="U651" t="s">
        <v>3352</v>
      </c>
      <c r="V651" t="s">
        <v>1474</v>
      </c>
    </row>
    <row r="652" spans="9:30" x14ac:dyDescent="0.25">
      <c r="I652" s="138" t="s">
        <v>1476</v>
      </c>
      <c r="J652" s="230"/>
      <c r="P652" s="104">
        <v>46068</v>
      </c>
      <c r="Q652" s="104">
        <v>46075.020833333336</v>
      </c>
      <c r="R652" t="b">
        <v>1</v>
      </c>
      <c r="S652" t="s">
        <v>2699</v>
      </c>
      <c r="T652" t="s">
        <v>2700</v>
      </c>
      <c r="U652" t="s">
        <v>3353</v>
      </c>
      <c r="V652" t="s">
        <v>1476</v>
      </c>
    </row>
    <row r="653" spans="9:30" x14ac:dyDescent="0.25">
      <c r="I653" s="138" t="s">
        <v>1478</v>
      </c>
      <c r="J653" s="230"/>
      <c r="P653" s="104">
        <v>46068</v>
      </c>
      <c r="Q653" s="104">
        <v>46075.020833333336</v>
      </c>
      <c r="R653" t="b">
        <v>1</v>
      </c>
      <c r="S653" t="s">
        <v>2699</v>
      </c>
      <c r="T653" t="s">
        <v>2700</v>
      </c>
      <c r="U653" t="s">
        <v>3354</v>
      </c>
      <c r="V653" t="s">
        <v>1478</v>
      </c>
    </row>
    <row r="654" spans="9:30" x14ac:dyDescent="0.25">
      <c r="I654" s="138" t="s">
        <v>1481</v>
      </c>
      <c r="J654" s="230">
        <v>7</v>
      </c>
      <c r="P654" s="104">
        <v>46068</v>
      </c>
      <c r="Q654" s="104">
        <v>46075.020833333336</v>
      </c>
      <c r="R654" t="b">
        <v>1</v>
      </c>
      <c r="S654" t="s">
        <v>2699</v>
      </c>
      <c r="T654" t="s">
        <v>2700</v>
      </c>
      <c r="U654" t="s">
        <v>3355</v>
      </c>
      <c r="V654" t="s">
        <v>1478</v>
      </c>
    </row>
    <row r="655" spans="9:30" x14ac:dyDescent="0.25">
      <c r="I655" s="138" t="s">
        <v>1483</v>
      </c>
      <c r="J655" s="230"/>
      <c r="P655" s="104">
        <v>46068</v>
      </c>
      <c r="Q655" s="104">
        <v>46075.020833333336</v>
      </c>
      <c r="R655" t="b">
        <v>1</v>
      </c>
      <c r="S655" t="s">
        <v>2699</v>
      </c>
      <c r="T655" t="s">
        <v>2700</v>
      </c>
      <c r="U655" t="s">
        <v>3356</v>
      </c>
      <c r="V655" t="s">
        <v>1481</v>
      </c>
      <c r="X655">
        <v>7</v>
      </c>
      <c r="Y655">
        <v>415005.428571428</v>
      </c>
      <c r="Z655">
        <v>339696.28571428498</v>
      </c>
      <c r="AA655">
        <v>173582</v>
      </c>
      <c r="AB655">
        <v>25714.285714285699</v>
      </c>
      <c r="AC655">
        <v>2</v>
      </c>
    </row>
    <row r="656" spans="9:30" x14ac:dyDescent="0.25">
      <c r="I656" s="138" t="s">
        <v>1485</v>
      </c>
      <c r="J656" s="230"/>
      <c r="P656" s="104">
        <v>46068</v>
      </c>
      <c r="Q656" s="104">
        <v>46075.020833333336</v>
      </c>
      <c r="R656" t="b">
        <v>1</v>
      </c>
      <c r="S656" t="s">
        <v>2699</v>
      </c>
      <c r="T656" t="s">
        <v>2700</v>
      </c>
      <c r="U656" t="s">
        <v>3357</v>
      </c>
      <c r="V656" t="s">
        <v>1483</v>
      </c>
    </row>
    <row r="657" spans="9:29" x14ac:dyDescent="0.25">
      <c r="I657" s="138" t="s">
        <v>1487</v>
      </c>
      <c r="J657" s="230"/>
      <c r="P657" s="104">
        <v>46068</v>
      </c>
      <c r="Q657" s="104">
        <v>46075.020833333336</v>
      </c>
      <c r="R657" t="b">
        <v>1</v>
      </c>
      <c r="S657" t="s">
        <v>2699</v>
      </c>
      <c r="T657" t="s">
        <v>2700</v>
      </c>
      <c r="U657" t="s">
        <v>3358</v>
      </c>
      <c r="V657" t="s">
        <v>1485</v>
      </c>
    </row>
    <row r="658" spans="9:29" x14ac:dyDescent="0.25">
      <c r="I658" s="138" t="s">
        <v>1489</v>
      </c>
      <c r="J658" s="230"/>
      <c r="P658" s="104">
        <v>46068</v>
      </c>
      <c r="Q658" s="104">
        <v>46075.020833333336</v>
      </c>
      <c r="R658" t="b">
        <v>1</v>
      </c>
      <c r="S658" t="s">
        <v>2699</v>
      </c>
      <c r="T658" t="s">
        <v>2700</v>
      </c>
      <c r="U658" t="s">
        <v>3359</v>
      </c>
      <c r="V658" t="s">
        <v>1487</v>
      </c>
    </row>
    <row r="659" spans="9:29" x14ac:dyDescent="0.25">
      <c r="I659" s="138" t="s">
        <v>1491</v>
      </c>
      <c r="J659" s="230"/>
      <c r="P659" s="104">
        <v>46068</v>
      </c>
      <c r="Q659" s="104">
        <v>46075.020833333336</v>
      </c>
      <c r="R659" t="b">
        <v>1</v>
      </c>
      <c r="S659" t="s">
        <v>2699</v>
      </c>
      <c r="T659" t="s">
        <v>2700</v>
      </c>
      <c r="U659" t="s">
        <v>3360</v>
      </c>
      <c r="V659" t="s">
        <v>1489</v>
      </c>
    </row>
    <row r="660" spans="9:29" x14ac:dyDescent="0.25">
      <c r="I660" s="138" t="s">
        <v>1493</v>
      </c>
      <c r="J660" s="230"/>
      <c r="P660" s="104">
        <v>46068</v>
      </c>
      <c r="Q660" s="104">
        <v>46075.020833333336</v>
      </c>
      <c r="R660" t="b">
        <v>1</v>
      </c>
      <c r="S660" t="s">
        <v>2699</v>
      </c>
      <c r="T660" t="s">
        <v>2700</v>
      </c>
      <c r="U660" t="s">
        <v>3361</v>
      </c>
      <c r="V660" t="s">
        <v>1491</v>
      </c>
    </row>
    <row r="661" spans="9:29" x14ac:dyDescent="0.25">
      <c r="I661" s="138" t="s">
        <v>1495</v>
      </c>
      <c r="J661" s="230"/>
      <c r="P661" s="104">
        <v>46068</v>
      </c>
      <c r="Q661" s="104">
        <v>46075.020833333336</v>
      </c>
      <c r="R661" t="b">
        <v>1</v>
      </c>
      <c r="S661" t="s">
        <v>2699</v>
      </c>
      <c r="T661" t="s">
        <v>2700</v>
      </c>
      <c r="U661" t="s">
        <v>3362</v>
      </c>
      <c r="V661" t="s">
        <v>1493</v>
      </c>
    </row>
    <row r="662" spans="9:29" x14ac:dyDescent="0.25">
      <c r="I662" s="138" t="s">
        <v>1497</v>
      </c>
      <c r="J662" s="230"/>
      <c r="P662" s="104">
        <v>46068</v>
      </c>
      <c r="Q662" s="104">
        <v>46075.020833333336</v>
      </c>
      <c r="R662" t="b">
        <v>1</v>
      </c>
      <c r="S662" t="s">
        <v>2699</v>
      </c>
      <c r="T662" t="s">
        <v>2700</v>
      </c>
      <c r="U662" t="s">
        <v>3363</v>
      </c>
      <c r="V662" t="s">
        <v>1495</v>
      </c>
    </row>
    <row r="663" spans="9:29" x14ac:dyDescent="0.25">
      <c r="I663" s="138" t="s">
        <v>1505</v>
      </c>
      <c r="J663" s="230"/>
      <c r="P663" s="104">
        <v>46068</v>
      </c>
      <c r="Q663" s="104">
        <v>46075.020833333336</v>
      </c>
      <c r="R663" t="b">
        <v>1</v>
      </c>
      <c r="S663" t="s">
        <v>2699</v>
      </c>
      <c r="T663" t="s">
        <v>2700</v>
      </c>
      <c r="U663" t="s">
        <v>3364</v>
      </c>
      <c r="V663" t="s">
        <v>1497</v>
      </c>
    </row>
    <row r="664" spans="9:29" x14ac:dyDescent="0.25">
      <c r="I664" s="138" t="s">
        <v>1507</v>
      </c>
      <c r="J664" s="230">
        <v>8</v>
      </c>
      <c r="P664" s="104">
        <v>46068</v>
      </c>
      <c r="Q664" s="104">
        <v>46075.020833333336</v>
      </c>
      <c r="R664" t="b">
        <v>1</v>
      </c>
      <c r="S664" t="s">
        <v>2699</v>
      </c>
      <c r="T664" t="s">
        <v>2700</v>
      </c>
      <c r="U664" t="s">
        <v>3365</v>
      </c>
      <c r="V664" t="s">
        <v>1499</v>
      </c>
    </row>
    <row r="665" spans="9:29" x14ac:dyDescent="0.25">
      <c r="I665" s="138" t="s">
        <v>1509</v>
      </c>
      <c r="J665" s="230"/>
      <c r="P665" s="104">
        <v>46068</v>
      </c>
      <c r="Q665" s="104">
        <v>46075.020833333336</v>
      </c>
      <c r="R665" t="b">
        <v>1</v>
      </c>
      <c r="S665" t="s">
        <v>2699</v>
      </c>
      <c r="T665" t="s">
        <v>2700</v>
      </c>
      <c r="U665" t="s">
        <v>3366</v>
      </c>
      <c r="V665" t="s">
        <v>1501</v>
      </c>
    </row>
    <row r="666" spans="9:29" x14ac:dyDescent="0.25">
      <c r="I666" s="138" t="s">
        <v>1511</v>
      </c>
      <c r="J666" s="230"/>
      <c r="P666" s="104">
        <v>46068</v>
      </c>
      <c r="Q666" s="104">
        <v>46075.020833333336</v>
      </c>
      <c r="R666" t="b">
        <v>1</v>
      </c>
      <c r="S666" t="s">
        <v>2699</v>
      </c>
      <c r="T666" t="s">
        <v>2700</v>
      </c>
      <c r="U666" t="s">
        <v>3367</v>
      </c>
      <c r="V666" t="s">
        <v>1503</v>
      </c>
    </row>
    <row r="667" spans="9:29" x14ac:dyDescent="0.25">
      <c r="I667" s="138" t="s">
        <v>1513</v>
      </c>
      <c r="J667" s="230"/>
      <c r="P667" s="104">
        <v>46068</v>
      </c>
      <c r="Q667" s="104">
        <v>46075.020833333336</v>
      </c>
      <c r="R667" t="b">
        <v>1</v>
      </c>
      <c r="S667" t="s">
        <v>2699</v>
      </c>
      <c r="T667" t="s">
        <v>2700</v>
      </c>
      <c r="U667" t="s">
        <v>3368</v>
      </c>
      <c r="V667" t="s">
        <v>1505</v>
      </c>
    </row>
    <row r="668" spans="9:29" x14ac:dyDescent="0.25">
      <c r="I668" s="138" t="s">
        <v>1515</v>
      </c>
      <c r="J668" s="230"/>
      <c r="P668" s="104">
        <v>46068</v>
      </c>
      <c r="Q668" s="104">
        <v>46075.020833333336</v>
      </c>
      <c r="R668" t="b">
        <v>1</v>
      </c>
      <c r="S668" t="s">
        <v>2699</v>
      </c>
      <c r="T668" t="s">
        <v>2700</v>
      </c>
      <c r="U668" t="s">
        <v>3369</v>
      </c>
      <c r="V668" t="s">
        <v>1507</v>
      </c>
      <c r="X668">
        <v>8</v>
      </c>
      <c r="Y668">
        <v>280520.25</v>
      </c>
      <c r="Z668">
        <v>152533.375</v>
      </c>
      <c r="AA668">
        <v>251298.33333333299</v>
      </c>
      <c r="AB668">
        <v>33750</v>
      </c>
      <c r="AC668">
        <v>3</v>
      </c>
    </row>
    <row r="669" spans="9:29" x14ac:dyDescent="0.25">
      <c r="I669" s="138" t="s">
        <v>1517</v>
      </c>
      <c r="J669" s="230">
        <v>2</v>
      </c>
      <c r="P669" s="104">
        <v>46068</v>
      </c>
      <c r="Q669" s="104">
        <v>46075.020833333336</v>
      </c>
      <c r="R669" t="b">
        <v>1</v>
      </c>
      <c r="S669" t="s">
        <v>2699</v>
      </c>
      <c r="T669" t="s">
        <v>2700</v>
      </c>
      <c r="U669" t="s">
        <v>3370</v>
      </c>
      <c r="V669" t="s">
        <v>1509</v>
      </c>
    </row>
    <row r="670" spans="9:29" x14ac:dyDescent="0.25">
      <c r="I670" s="138" t="s">
        <v>1519</v>
      </c>
      <c r="J670" s="230"/>
      <c r="P670" s="104">
        <v>46068</v>
      </c>
      <c r="Q670" s="104">
        <v>46075.020833333336</v>
      </c>
      <c r="R670" t="b">
        <v>1</v>
      </c>
      <c r="S670" t="s">
        <v>2699</v>
      </c>
      <c r="T670" t="s">
        <v>2700</v>
      </c>
      <c r="U670" t="s">
        <v>3371</v>
      </c>
      <c r="V670" t="s">
        <v>1511</v>
      </c>
    </row>
    <row r="671" spans="9:29" x14ac:dyDescent="0.25">
      <c r="I671" s="138" t="s">
        <v>1521</v>
      </c>
      <c r="J671" s="230"/>
      <c r="P671" s="104">
        <v>46068</v>
      </c>
      <c r="Q671" s="104">
        <v>46075.020833333336</v>
      </c>
      <c r="R671" t="b">
        <v>1</v>
      </c>
      <c r="S671" t="s">
        <v>2699</v>
      </c>
      <c r="T671" t="s">
        <v>2700</v>
      </c>
      <c r="U671" t="s">
        <v>3372</v>
      </c>
      <c r="V671" t="s">
        <v>1513</v>
      </c>
    </row>
    <row r="672" spans="9:29" x14ac:dyDescent="0.25">
      <c r="I672" s="138" t="s">
        <v>1523</v>
      </c>
      <c r="J672" s="230"/>
      <c r="P672" s="104">
        <v>46068</v>
      </c>
      <c r="Q672" s="104">
        <v>46075.020833333336</v>
      </c>
      <c r="R672" t="b">
        <v>1</v>
      </c>
      <c r="S672" t="s">
        <v>2699</v>
      </c>
      <c r="T672" t="s">
        <v>2700</v>
      </c>
      <c r="U672" t="s">
        <v>3373</v>
      </c>
      <c r="V672" t="s">
        <v>1515</v>
      </c>
    </row>
    <row r="673" spans="9:30" x14ac:dyDescent="0.25">
      <c r="I673" s="138" t="s">
        <v>1525</v>
      </c>
      <c r="J673" s="230"/>
      <c r="P673" s="104">
        <v>46068</v>
      </c>
      <c r="Q673" s="104">
        <v>46075.020833333336</v>
      </c>
      <c r="R673" t="b">
        <v>1</v>
      </c>
      <c r="S673" t="s">
        <v>2699</v>
      </c>
      <c r="T673" t="s">
        <v>2700</v>
      </c>
      <c r="U673" t="s">
        <v>3374</v>
      </c>
      <c r="V673" t="s">
        <v>1517</v>
      </c>
      <c r="X673">
        <v>2</v>
      </c>
      <c r="Y673">
        <v>392559.5</v>
      </c>
      <c r="Z673">
        <v>367559.5</v>
      </c>
      <c r="AB673">
        <v>25000</v>
      </c>
    </row>
    <row r="674" spans="9:30" x14ac:dyDescent="0.25">
      <c r="I674" s="138" t="s">
        <v>1527</v>
      </c>
      <c r="J674" s="230"/>
      <c r="P674" s="104">
        <v>46068</v>
      </c>
      <c r="Q674" s="104">
        <v>46075.020833333336</v>
      </c>
      <c r="R674" t="b">
        <v>1</v>
      </c>
      <c r="S674" t="s">
        <v>2699</v>
      </c>
      <c r="T674" t="s">
        <v>2700</v>
      </c>
      <c r="U674" t="s">
        <v>3375</v>
      </c>
      <c r="V674" t="s">
        <v>1519</v>
      </c>
    </row>
    <row r="675" spans="9:30" x14ac:dyDescent="0.25">
      <c r="I675" s="138" t="s">
        <v>1529</v>
      </c>
      <c r="J675" s="230"/>
      <c r="P675" s="104">
        <v>46068</v>
      </c>
      <c r="Q675" s="104">
        <v>46075.020833333336</v>
      </c>
      <c r="R675" t="b">
        <v>1</v>
      </c>
      <c r="S675" t="s">
        <v>2699</v>
      </c>
      <c r="T675" t="s">
        <v>2700</v>
      </c>
      <c r="U675" t="s">
        <v>3376</v>
      </c>
      <c r="V675" t="s">
        <v>1521</v>
      </c>
    </row>
    <row r="676" spans="9:30" x14ac:dyDescent="0.25">
      <c r="I676" s="138" t="s">
        <v>1531</v>
      </c>
      <c r="J676" s="230">
        <v>14</v>
      </c>
      <c r="P676" s="104">
        <v>46068</v>
      </c>
      <c r="Q676" s="104">
        <v>46075.020833333336</v>
      </c>
      <c r="R676" t="b">
        <v>1</v>
      </c>
      <c r="S676" t="s">
        <v>2699</v>
      </c>
      <c r="T676" t="s">
        <v>2700</v>
      </c>
      <c r="U676" t="s">
        <v>3377</v>
      </c>
      <c r="V676" t="s">
        <v>1523</v>
      </c>
    </row>
    <row r="677" spans="9:30" x14ac:dyDescent="0.25">
      <c r="I677" s="138" t="s">
        <v>1533</v>
      </c>
      <c r="J677" s="230"/>
      <c r="P677" s="104">
        <v>46068</v>
      </c>
      <c r="Q677" s="104">
        <v>46075.020833333336</v>
      </c>
      <c r="R677" t="b">
        <v>1</v>
      </c>
      <c r="S677" t="s">
        <v>2699</v>
      </c>
      <c r="T677" t="s">
        <v>2700</v>
      </c>
      <c r="U677" t="s">
        <v>3378</v>
      </c>
      <c r="V677" t="s">
        <v>1525</v>
      </c>
    </row>
    <row r="678" spans="9:30" x14ac:dyDescent="0.25">
      <c r="I678" s="138" t="s">
        <v>1535</v>
      </c>
      <c r="J678" s="230">
        <v>4</v>
      </c>
      <c r="P678" s="104">
        <v>46068</v>
      </c>
      <c r="Q678" s="104">
        <v>46075.020833333336</v>
      </c>
      <c r="R678" t="b">
        <v>1</v>
      </c>
      <c r="S678" t="s">
        <v>2699</v>
      </c>
      <c r="T678" t="s">
        <v>2700</v>
      </c>
      <c r="U678" t="s">
        <v>3379</v>
      </c>
      <c r="V678" t="s">
        <v>1527</v>
      </c>
    </row>
    <row r="679" spans="9:30" x14ac:dyDescent="0.25">
      <c r="I679" s="138" t="s">
        <v>1537</v>
      </c>
      <c r="J679" s="230"/>
      <c r="P679" s="104">
        <v>46068</v>
      </c>
      <c r="Q679" s="104">
        <v>46075.020833333336</v>
      </c>
      <c r="R679" t="b">
        <v>1</v>
      </c>
      <c r="S679" t="s">
        <v>2699</v>
      </c>
      <c r="T679" t="s">
        <v>2700</v>
      </c>
      <c r="U679" t="s">
        <v>3380</v>
      </c>
      <c r="V679" t="s">
        <v>1529</v>
      </c>
    </row>
    <row r="680" spans="9:30" x14ac:dyDescent="0.25">
      <c r="I680" s="138" t="s">
        <v>1539</v>
      </c>
      <c r="J680" s="230"/>
      <c r="P680" s="104">
        <v>46068</v>
      </c>
      <c r="Q680" s="104">
        <v>46075.020833333336</v>
      </c>
      <c r="R680" t="b">
        <v>1</v>
      </c>
      <c r="S680" t="s">
        <v>2699</v>
      </c>
      <c r="T680" t="s">
        <v>2700</v>
      </c>
      <c r="U680" t="s">
        <v>3381</v>
      </c>
      <c r="V680" t="s">
        <v>1531</v>
      </c>
      <c r="X680">
        <v>14</v>
      </c>
      <c r="Y680">
        <v>321991.28571428498</v>
      </c>
      <c r="Z680">
        <v>292705.57142857101</v>
      </c>
      <c r="AB680">
        <v>29285.714285714199</v>
      </c>
      <c r="AD680">
        <v>2</v>
      </c>
    </row>
    <row r="681" spans="9:30" x14ac:dyDescent="0.25">
      <c r="I681" s="138" t="s">
        <v>1541</v>
      </c>
      <c r="J681" s="230"/>
      <c r="P681" s="104">
        <v>46068</v>
      </c>
      <c r="Q681" s="104">
        <v>46075.020833333336</v>
      </c>
      <c r="R681" t="b">
        <v>1</v>
      </c>
      <c r="S681" t="s">
        <v>2699</v>
      </c>
      <c r="T681" t="s">
        <v>2700</v>
      </c>
      <c r="U681" t="s">
        <v>3382</v>
      </c>
      <c r="V681" t="s">
        <v>1533</v>
      </c>
    </row>
    <row r="682" spans="9:30" x14ac:dyDescent="0.25">
      <c r="I682" s="138" t="s">
        <v>1543</v>
      </c>
      <c r="J682" s="230"/>
      <c r="P682" s="104">
        <v>46068</v>
      </c>
      <c r="Q682" s="104">
        <v>46075.020833333336</v>
      </c>
      <c r="R682" t="b">
        <v>1</v>
      </c>
      <c r="S682" t="s">
        <v>2699</v>
      </c>
      <c r="T682" t="s">
        <v>2700</v>
      </c>
      <c r="U682" t="s">
        <v>3383</v>
      </c>
      <c r="V682" t="s">
        <v>1535</v>
      </c>
      <c r="X682">
        <v>4</v>
      </c>
      <c r="Y682">
        <v>487738.5</v>
      </c>
      <c r="Z682">
        <v>447738.5</v>
      </c>
      <c r="AB682">
        <v>40000</v>
      </c>
    </row>
    <row r="683" spans="9:30" x14ac:dyDescent="0.25">
      <c r="I683" s="138" t="s">
        <v>1545</v>
      </c>
      <c r="J683" s="230"/>
      <c r="P683" s="104">
        <v>46068</v>
      </c>
      <c r="Q683" s="104">
        <v>46075.020833333336</v>
      </c>
      <c r="R683" t="b">
        <v>1</v>
      </c>
      <c r="S683" t="s">
        <v>2699</v>
      </c>
      <c r="T683" t="s">
        <v>2700</v>
      </c>
      <c r="U683" t="s">
        <v>3384</v>
      </c>
      <c r="V683" t="s">
        <v>1537</v>
      </c>
    </row>
    <row r="684" spans="9:30" x14ac:dyDescent="0.25">
      <c r="I684" s="138" t="s">
        <v>1547</v>
      </c>
      <c r="J684" s="230"/>
      <c r="P684" s="104">
        <v>46068</v>
      </c>
      <c r="Q684" s="104">
        <v>46075.020833333336</v>
      </c>
      <c r="R684" t="b">
        <v>1</v>
      </c>
      <c r="S684" t="s">
        <v>2699</v>
      </c>
      <c r="T684" t="s">
        <v>2700</v>
      </c>
      <c r="U684" t="s">
        <v>3385</v>
      </c>
      <c r="V684" t="s">
        <v>1539</v>
      </c>
    </row>
    <row r="685" spans="9:30" x14ac:dyDescent="0.25">
      <c r="I685" s="138" t="s">
        <v>1549</v>
      </c>
      <c r="J685" s="230"/>
      <c r="P685" s="104">
        <v>46068</v>
      </c>
      <c r="Q685" s="104">
        <v>46075.020833333336</v>
      </c>
      <c r="R685" t="b">
        <v>1</v>
      </c>
      <c r="S685" t="s">
        <v>2699</v>
      </c>
      <c r="T685" t="s">
        <v>2700</v>
      </c>
      <c r="U685" t="s">
        <v>3386</v>
      </c>
      <c r="V685" t="s">
        <v>1541</v>
      </c>
    </row>
    <row r="686" spans="9:30" x14ac:dyDescent="0.25">
      <c r="I686" s="138" t="s">
        <v>1551</v>
      </c>
      <c r="J686" s="230"/>
      <c r="P686" s="104">
        <v>46068</v>
      </c>
      <c r="Q686" s="104">
        <v>46075.020833333336</v>
      </c>
      <c r="R686" t="b">
        <v>1</v>
      </c>
      <c r="S686" t="s">
        <v>2699</v>
      </c>
      <c r="T686" t="s">
        <v>2700</v>
      </c>
      <c r="U686" t="s">
        <v>3387</v>
      </c>
      <c r="V686" t="s">
        <v>1543</v>
      </c>
    </row>
    <row r="687" spans="9:30" x14ac:dyDescent="0.25">
      <c r="I687" s="138" t="s">
        <v>1553</v>
      </c>
      <c r="J687" s="230"/>
      <c r="P687" s="104">
        <v>46068</v>
      </c>
      <c r="Q687" s="104">
        <v>46075.020833333336</v>
      </c>
      <c r="R687" t="b">
        <v>1</v>
      </c>
      <c r="S687" t="s">
        <v>2699</v>
      </c>
      <c r="T687" t="s">
        <v>2700</v>
      </c>
      <c r="U687" t="s">
        <v>3388</v>
      </c>
      <c r="V687" t="s">
        <v>1545</v>
      </c>
    </row>
    <row r="688" spans="9:30" x14ac:dyDescent="0.25">
      <c r="I688" s="138" t="s">
        <v>1555</v>
      </c>
      <c r="J688" s="230"/>
      <c r="P688" s="104">
        <v>46068</v>
      </c>
      <c r="Q688" s="104">
        <v>46075.020833333336</v>
      </c>
      <c r="R688" t="b">
        <v>1</v>
      </c>
      <c r="S688" t="s">
        <v>2699</v>
      </c>
      <c r="T688" t="s">
        <v>2700</v>
      </c>
      <c r="U688" t="s">
        <v>3389</v>
      </c>
      <c r="V688" t="s">
        <v>1547</v>
      </c>
    </row>
    <row r="689" spans="9:30" x14ac:dyDescent="0.25">
      <c r="I689" s="138" t="s">
        <v>1557</v>
      </c>
      <c r="J689" s="230"/>
      <c r="P689" s="104">
        <v>46068</v>
      </c>
      <c r="Q689" s="104">
        <v>46075.020833333336</v>
      </c>
      <c r="R689" t="b">
        <v>1</v>
      </c>
      <c r="S689" t="s">
        <v>2699</v>
      </c>
      <c r="T689" t="s">
        <v>2700</v>
      </c>
      <c r="U689" t="s">
        <v>3390</v>
      </c>
      <c r="V689" t="s">
        <v>1549</v>
      </c>
    </row>
    <row r="690" spans="9:30" x14ac:dyDescent="0.25">
      <c r="I690" s="138" t="s">
        <v>1559</v>
      </c>
      <c r="J690" s="230">
        <v>5</v>
      </c>
      <c r="P690" s="104">
        <v>46068</v>
      </c>
      <c r="Q690" s="104">
        <v>46075.020833333336</v>
      </c>
      <c r="R690" t="b">
        <v>1</v>
      </c>
      <c r="S690" t="s">
        <v>2699</v>
      </c>
      <c r="T690" t="s">
        <v>2700</v>
      </c>
      <c r="U690" t="s">
        <v>3391</v>
      </c>
      <c r="V690" t="s">
        <v>1551</v>
      </c>
    </row>
    <row r="691" spans="9:30" x14ac:dyDescent="0.25">
      <c r="I691" s="138" t="s">
        <v>1561</v>
      </c>
      <c r="J691" s="230"/>
      <c r="P691" s="104">
        <v>46068</v>
      </c>
      <c r="Q691" s="104">
        <v>46075.020833333336</v>
      </c>
      <c r="R691" t="b">
        <v>1</v>
      </c>
      <c r="S691" t="s">
        <v>2699</v>
      </c>
      <c r="T691" t="s">
        <v>2700</v>
      </c>
      <c r="U691" t="s">
        <v>3392</v>
      </c>
      <c r="V691" t="s">
        <v>1553</v>
      </c>
    </row>
    <row r="692" spans="9:30" x14ac:dyDescent="0.25">
      <c r="I692" s="138" t="s">
        <v>1563</v>
      </c>
      <c r="J692" s="230"/>
      <c r="P692" s="104">
        <v>46068</v>
      </c>
      <c r="Q692" s="104">
        <v>46075.020833333336</v>
      </c>
      <c r="R692" t="b">
        <v>1</v>
      </c>
      <c r="S692" t="s">
        <v>2699</v>
      </c>
      <c r="T692" t="s">
        <v>2700</v>
      </c>
      <c r="U692" t="s">
        <v>3393</v>
      </c>
      <c r="V692" t="s">
        <v>1555</v>
      </c>
    </row>
    <row r="693" spans="9:30" x14ac:dyDescent="0.25">
      <c r="I693" s="138" t="s">
        <v>1565</v>
      </c>
      <c r="J693" s="230"/>
      <c r="P693" s="104">
        <v>46068</v>
      </c>
      <c r="Q693" s="104">
        <v>46075.020833333336</v>
      </c>
      <c r="R693" t="b">
        <v>1</v>
      </c>
      <c r="S693" t="s">
        <v>2699</v>
      </c>
      <c r="T693" t="s">
        <v>2700</v>
      </c>
      <c r="U693" s="139" t="s">
        <v>3394</v>
      </c>
      <c r="V693" t="s">
        <v>1557</v>
      </c>
    </row>
    <row r="694" spans="9:30" x14ac:dyDescent="0.25">
      <c r="I694" s="138" t="s">
        <v>1567</v>
      </c>
      <c r="J694" s="230"/>
      <c r="P694" s="104">
        <v>46068</v>
      </c>
      <c r="Q694" s="104">
        <v>46075.020833333336</v>
      </c>
      <c r="R694" t="b">
        <v>1</v>
      </c>
      <c r="S694" t="s">
        <v>2699</v>
      </c>
      <c r="T694" t="s">
        <v>2700</v>
      </c>
      <c r="U694" t="s">
        <v>3395</v>
      </c>
      <c r="V694" t="s">
        <v>1559</v>
      </c>
      <c r="X694">
        <v>5</v>
      </c>
      <c r="Y694">
        <v>626152.80000000005</v>
      </c>
      <c r="Z694">
        <v>442781.8</v>
      </c>
      <c r="AA694">
        <v>255618.33333333299</v>
      </c>
      <c r="AB694">
        <v>30000</v>
      </c>
      <c r="AC694">
        <v>3</v>
      </c>
    </row>
    <row r="695" spans="9:30" x14ac:dyDescent="0.25">
      <c r="I695" s="138" t="s">
        <v>1569</v>
      </c>
      <c r="J695" s="230"/>
      <c r="P695" s="104">
        <v>46068</v>
      </c>
      <c r="Q695" s="104">
        <v>46075.020833333336</v>
      </c>
      <c r="R695" t="b">
        <v>1</v>
      </c>
      <c r="S695" t="s">
        <v>2699</v>
      </c>
      <c r="T695" t="s">
        <v>2700</v>
      </c>
      <c r="U695" t="s">
        <v>3396</v>
      </c>
      <c r="V695" t="s">
        <v>1561</v>
      </c>
    </row>
    <row r="696" spans="9:30" x14ac:dyDescent="0.25">
      <c r="I696" s="138" t="s">
        <v>1571</v>
      </c>
      <c r="J696" s="230"/>
      <c r="P696" s="104">
        <v>46068</v>
      </c>
      <c r="Q696" s="104">
        <v>46075.020833333336</v>
      </c>
      <c r="R696" t="b">
        <v>1</v>
      </c>
      <c r="S696" t="s">
        <v>2699</v>
      </c>
      <c r="T696" t="s">
        <v>2700</v>
      </c>
      <c r="U696" t="s">
        <v>3397</v>
      </c>
      <c r="V696" t="s">
        <v>1563</v>
      </c>
    </row>
    <row r="697" spans="9:30" x14ac:dyDescent="0.25">
      <c r="I697" s="138" t="s">
        <v>229</v>
      </c>
      <c r="J697" s="230">
        <v>14</v>
      </c>
      <c r="P697" s="104">
        <v>46068</v>
      </c>
      <c r="Q697" s="104">
        <v>46075.020833333336</v>
      </c>
      <c r="R697" t="b">
        <v>1</v>
      </c>
      <c r="S697" t="s">
        <v>2699</v>
      </c>
      <c r="T697" t="s">
        <v>2700</v>
      </c>
      <c r="U697" t="s">
        <v>3398</v>
      </c>
      <c r="V697" t="s">
        <v>1565</v>
      </c>
    </row>
    <row r="698" spans="9:30" x14ac:dyDescent="0.25">
      <c r="I698" s="138" t="s">
        <v>1574</v>
      </c>
      <c r="J698" s="230"/>
      <c r="P698" s="104">
        <v>46068</v>
      </c>
      <c r="Q698" s="104">
        <v>46075.020833333336</v>
      </c>
      <c r="R698" t="b">
        <v>1</v>
      </c>
      <c r="S698" t="s">
        <v>2699</v>
      </c>
      <c r="T698" t="s">
        <v>2700</v>
      </c>
      <c r="U698" t="s">
        <v>3399</v>
      </c>
      <c r="V698" t="s">
        <v>1567</v>
      </c>
    </row>
    <row r="699" spans="9:30" x14ac:dyDescent="0.25">
      <c r="I699" s="138" t="s">
        <v>1576</v>
      </c>
      <c r="J699" s="230"/>
      <c r="P699" s="104">
        <v>46068</v>
      </c>
      <c r="Q699" s="104">
        <v>46075.020833333336</v>
      </c>
      <c r="R699" t="b">
        <v>1</v>
      </c>
      <c r="S699" t="s">
        <v>2699</v>
      </c>
      <c r="T699" t="s">
        <v>2700</v>
      </c>
      <c r="U699" t="s">
        <v>3400</v>
      </c>
      <c r="V699" t="s">
        <v>1569</v>
      </c>
    </row>
    <row r="700" spans="9:30" x14ac:dyDescent="0.25">
      <c r="I700" s="138" t="s">
        <v>1578</v>
      </c>
      <c r="J700" s="230"/>
      <c r="P700" s="104">
        <v>46068</v>
      </c>
      <c r="Q700" s="104">
        <v>46075.020833333336</v>
      </c>
      <c r="R700" t="b">
        <v>1</v>
      </c>
      <c r="S700" t="s">
        <v>2699</v>
      </c>
      <c r="T700" t="s">
        <v>2700</v>
      </c>
      <c r="U700" t="s">
        <v>3401</v>
      </c>
      <c r="V700" t="s">
        <v>1571</v>
      </c>
    </row>
    <row r="701" spans="9:30" x14ac:dyDescent="0.25">
      <c r="I701" s="138" t="s">
        <v>1580</v>
      </c>
      <c r="J701" s="230"/>
      <c r="P701" s="104">
        <v>46068</v>
      </c>
      <c r="Q701" s="104">
        <v>46075.020833333336</v>
      </c>
      <c r="R701" t="b">
        <v>1</v>
      </c>
      <c r="S701" t="s">
        <v>2699</v>
      </c>
      <c r="T701" t="s">
        <v>2700</v>
      </c>
      <c r="U701" t="s">
        <v>3402</v>
      </c>
      <c r="V701" t="s">
        <v>229</v>
      </c>
      <c r="X701">
        <v>14</v>
      </c>
      <c r="Y701">
        <v>525772</v>
      </c>
      <c r="Z701">
        <v>281501</v>
      </c>
      <c r="AA701">
        <v>419970.57142857101</v>
      </c>
      <c r="AB701">
        <v>34285.714285714203</v>
      </c>
      <c r="AC701">
        <v>7</v>
      </c>
      <c r="AD701">
        <v>3</v>
      </c>
    </row>
    <row r="702" spans="9:30" x14ac:dyDescent="0.25">
      <c r="I702" s="138" t="s">
        <v>1582</v>
      </c>
      <c r="J702" s="230"/>
      <c r="P702" s="104">
        <v>46068</v>
      </c>
      <c r="Q702" s="104">
        <v>46075.020833333336</v>
      </c>
      <c r="R702" t="b">
        <v>1</v>
      </c>
      <c r="S702" t="s">
        <v>2699</v>
      </c>
      <c r="T702" t="s">
        <v>2700</v>
      </c>
      <c r="U702" t="s">
        <v>3403</v>
      </c>
      <c r="V702" t="s">
        <v>1574</v>
      </c>
    </row>
    <row r="703" spans="9:30" x14ac:dyDescent="0.25">
      <c r="I703" s="138" t="s">
        <v>1584</v>
      </c>
      <c r="J703" s="230">
        <v>12</v>
      </c>
      <c r="P703" s="104">
        <v>46068</v>
      </c>
      <c r="Q703" s="104">
        <v>46075.020833333336</v>
      </c>
      <c r="R703" t="b">
        <v>1</v>
      </c>
      <c r="S703" t="s">
        <v>2699</v>
      </c>
      <c r="T703" t="s">
        <v>2700</v>
      </c>
      <c r="U703" t="s">
        <v>3404</v>
      </c>
      <c r="V703" t="s">
        <v>1576</v>
      </c>
    </row>
    <row r="704" spans="9:30" x14ac:dyDescent="0.25">
      <c r="I704" s="138" t="s">
        <v>1586</v>
      </c>
      <c r="J704" s="230"/>
      <c r="P704" s="104">
        <v>46068</v>
      </c>
      <c r="Q704" s="104">
        <v>46075.020833333336</v>
      </c>
      <c r="R704" t="b">
        <v>1</v>
      </c>
      <c r="S704" t="s">
        <v>2699</v>
      </c>
      <c r="T704" t="s">
        <v>2700</v>
      </c>
      <c r="U704" t="s">
        <v>3405</v>
      </c>
      <c r="V704" t="s">
        <v>1578</v>
      </c>
    </row>
    <row r="705" spans="9:30" x14ac:dyDescent="0.25">
      <c r="I705" s="138" t="s">
        <v>1588</v>
      </c>
      <c r="J705" s="230"/>
      <c r="P705" s="104">
        <v>46068</v>
      </c>
      <c r="Q705" s="104">
        <v>46075.020833333336</v>
      </c>
      <c r="R705" t="b">
        <v>1</v>
      </c>
      <c r="S705" t="s">
        <v>2699</v>
      </c>
      <c r="T705" t="s">
        <v>2700</v>
      </c>
      <c r="U705" t="s">
        <v>3406</v>
      </c>
      <c r="V705" t="s">
        <v>1580</v>
      </c>
    </row>
    <row r="706" spans="9:30" x14ac:dyDescent="0.25">
      <c r="I706" s="138" t="s">
        <v>1590</v>
      </c>
      <c r="J706" s="230"/>
      <c r="P706" s="104">
        <v>46068</v>
      </c>
      <c r="Q706" s="104">
        <v>46075.020833333336</v>
      </c>
      <c r="R706" t="b">
        <v>1</v>
      </c>
      <c r="S706" t="s">
        <v>2699</v>
      </c>
      <c r="T706" t="s">
        <v>2700</v>
      </c>
      <c r="U706" t="s">
        <v>3407</v>
      </c>
      <c r="V706" t="s">
        <v>1582</v>
      </c>
    </row>
    <row r="707" spans="9:30" x14ac:dyDescent="0.25">
      <c r="I707" s="138" t="s">
        <v>1592</v>
      </c>
      <c r="J707" s="230"/>
      <c r="P707" s="104">
        <v>46068</v>
      </c>
      <c r="Q707" s="104">
        <v>46075.020833333336</v>
      </c>
      <c r="R707" t="b">
        <v>1</v>
      </c>
      <c r="S707" t="s">
        <v>2699</v>
      </c>
      <c r="T707" t="s">
        <v>2700</v>
      </c>
      <c r="U707" t="s">
        <v>3408</v>
      </c>
      <c r="V707" t="s">
        <v>1584</v>
      </c>
      <c r="X707">
        <v>12</v>
      </c>
      <c r="Y707">
        <v>413350.83333333302</v>
      </c>
      <c r="Z707">
        <v>374127.58333333302</v>
      </c>
      <c r="AA707">
        <v>110679</v>
      </c>
      <c r="AB707">
        <v>30000</v>
      </c>
      <c r="AC707">
        <v>1</v>
      </c>
      <c r="AD707">
        <v>2</v>
      </c>
    </row>
    <row r="708" spans="9:30" x14ac:dyDescent="0.25">
      <c r="I708" s="138" t="s">
        <v>1594</v>
      </c>
      <c r="J708" s="230"/>
      <c r="P708" s="104">
        <v>46068</v>
      </c>
      <c r="Q708" s="104">
        <v>46075.020833333336</v>
      </c>
      <c r="R708" t="b">
        <v>1</v>
      </c>
      <c r="S708" t="s">
        <v>2699</v>
      </c>
      <c r="T708" t="s">
        <v>2700</v>
      </c>
      <c r="U708" t="s">
        <v>3409</v>
      </c>
      <c r="V708" t="s">
        <v>1586</v>
      </c>
    </row>
    <row r="709" spans="9:30" x14ac:dyDescent="0.25">
      <c r="I709" s="138" t="s">
        <v>1596</v>
      </c>
      <c r="J709" s="230"/>
      <c r="P709" s="104">
        <v>46068</v>
      </c>
      <c r="Q709" s="104">
        <v>46075.020833333336</v>
      </c>
      <c r="R709" t="b">
        <v>1</v>
      </c>
      <c r="S709" t="s">
        <v>2699</v>
      </c>
      <c r="T709" t="s">
        <v>2700</v>
      </c>
      <c r="U709" t="s">
        <v>3410</v>
      </c>
      <c r="V709" t="s">
        <v>1588</v>
      </c>
    </row>
    <row r="710" spans="9:30" x14ac:dyDescent="0.25">
      <c r="I710" s="138" t="s">
        <v>1598</v>
      </c>
      <c r="J710" s="230"/>
      <c r="P710" s="104">
        <v>46068</v>
      </c>
      <c r="Q710" s="104">
        <v>46075.020833333336</v>
      </c>
      <c r="R710" t="b">
        <v>1</v>
      </c>
      <c r="S710" t="s">
        <v>2699</v>
      </c>
      <c r="T710" t="s">
        <v>2700</v>
      </c>
      <c r="U710" t="s">
        <v>3411</v>
      </c>
      <c r="V710" t="s">
        <v>1590</v>
      </c>
    </row>
    <row r="711" spans="9:30" x14ac:dyDescent="0.25">
      <c r="I711" s="138" t="s">
        <v>1600</v>
      </c>
      <c r="J711" s="230"/>
      <c r="P711" s="104">
        <v>46068</v>
      </c>
      <c r="Q711" s="104">
        <v>46075.020833333336</v>
      </c>
      <c r="R711" t="b">
        <v>1</v>
      </c>
      <c r="S711" t="s">
        <v>2699</v>
      </c>
      <c r="T711" t="s">
        <v>2700</v>
      </c>
      <c r="U711" t="s">
        <v>3412</v>
      </c>
      <c r="V711" t="s">
        <v>1592</v>
      </c>
    </row>
    <row r="712" spans="9:30" x14ac:dyDescent="0.25">
      <c r="I712" s="138" t="s">
        <v>1602</v>
      </c>
      <c r="J712" s="230"/>
      <c r="P712" s="104">
        <v>46068</v>
      </c>
      <c r="Q712" s="104">
        <v>46075.020833333336</v>
      </c>
      <c r="R712" t="b">
        <v>1</v>
      </c>
      <c r="S712" t="s">
        <v>2699</v>
      </c>
      <c r="T712" t="s">
        <v>2700</v>
      </c>
      <c r="U712" t="s">
        <v>3413</v>
      </c>
      <c r="V712" t="s">
        <v>1594</v>
      </c>
    </row>
    <row r="713" spans="9:30" x14ac:dyDescent="0.25">
      <c r="I713" s="138" t="s">
        <v>1604</v>
      </c>
      <c r="J713" s="230"/>
      <c r="P713" s="104">
        <v>46068</v>
      </c>
      <c r="Q713" s="104">
        <v>46075.020833333336</v>
      </c>
      <c r="R713" t="b">
        <v>1</v>
      </c>
      <c r="S713" t="s">
        <v>2699</v>
      </c>
      <c r="T713" t="s">
        <v>2700</v>
      </c>
      <c r="U713" t="s">
        <v>3414</v>
      </c>
      <c r="V713" t="s">
        <v>1596</v>
      </c>
    </row>
    <row r="714" spans="9:30" x14ac:dyDescent="0.25">
      <c r="I714" s="138" t="s">
        <v>1606</v>
      </c>
      <c r="J714" s="230">
        <v>3</v>
      </c>
      <c r="P714" s="104">
        <v>46068</v>
      </c>
      <c r="Q714" s="104">
        <v>46075.020833333336</v>
      </c>
      <c r="R714" t="b">
        <v>1</v>
      </c>
      <c r="S714" t="s">
        <v>2699</v>
      </c>
      <c r="T714" t="s">
        <v>2700</v>
      </c>
      <c r="U714" t="s">
        <v>3415</v>
      </c>
      <c r="V714" t="s">
        <v>1598</v>
      </c>
    </row>
    <row r="715" spans="9:30" x14ac:dyDescent="0.25">
      <c r="I715" s="138" t="s">
        <v>72</v>
      </c>
      <c r="J715" s="230"/>
      <c r="P715" s="104">
        <v>46068</v>
      </c>
      <c r="Q715" s="104">
        <v>46075.020833333336</v>
      </c>
      <c r="R715" t="b">
        <v>1</v>
      </c>
      <c r="S715" t="s">
        <v>2699</v>
      </c>
      <c r="T715" t="s">
        <v>2700</v>
      </c>
      <c r="U715" t="s">
        <v>3416</v>
      </c>
      <c r="V715" t="s">
        <v>1600</v>
      </c>
    </row>
    <row r="716" spans="9:30" x14ac:dyDescent="0.25">
      <c r="I716" s="138" t="s">
        <v>1609</v>
      </c>
      <c r="J716" s="230"/>
      <c r="P716" s="104">
        <v>46068</v>
      </c>
      <c r="Q716" s="104">
        <v>46075.020833333336</v>
      </c>
      <c r="R716" t="b">
        <v>1</v>
      </c>
      <c r="S716" t="s">
        <v>2699</v>
      </c>
      <c r="T716" t="s">
        <v>2700</v>
      </c>
      <c r="U716" t="s">
        <v>3417</v>
      </c>
      <c r="V716" t="s">
        <v>1602</v>
      </c>
    </row>
    <row r="717" spans="9:30" x14ac:dyDescent="0.25">
      <c r="I717" s="138" t="s">
        <v>1611</v>
      </c>
      <c r="J717" s="230">
        <v>3</v>
      </c>
      <c r="P717" s="104">
        <v>46068</v>
      </c>
      <c r="Q717" s="104">
        <v>46075.020833333336</v>
      </c>
      <c r="R717" t="b">
        <v>1</v>
      </c>
      <c r="S717" t="s">
        <v>2699</v>
      </c>
      <c r="T717" t="s">
        <v>2700</v>
      </c>
      <c r="U717" s="139" t="s">
        <v>3418</v>
      </c>
      <c r="V717" t="s">
        <v>1604</v>
      </c>
    </row>
    <row r="718" spans="9:30" x14ac:dyDescent="0.25">
      <c r="I718" s="138" t="s">
        <v>1613</v>
      </c>
      <c r="J718" s="230"/>
      <c r="P718" s="104">
        <v>46068</v>
      </c>
      <c r="Q718" s="104">
        <v>46075.020833333336</v>
      </c>
      <c r="R718" t="b">
        <v>1</v>
      </c>
      <c r="S718" t="s">
        <v>2699</v>
      </c>
      <c r="T718" t="s">
        <v>2700</v>
      </c>
      <c r="U718" t="s">
        <v>3419</v>
      </c>
      <c r="V718" t="s">
        <v>1606</v>
      </c>
      <c r="X718">
        <v>3</v>
      </c>
      <c r="Y718">
        <v>87628</v>
      </c>
      <c r="Z718">
        <v>47628</v>
      </c>
      <c r="AB718">
        <v>40000</v>
      </c>
      <c r="AD718">
        <v>1</v>
      </c>
    </row>
    <row r="719" spans="9:30" x14ac:dyDescent="0.25">
      <c r="I719" s="138" t="s">
        <v>1615</v>
      </c>
      <c r="J719" s="230"/>
      <c r="P719" s="104">
        <v>46068</v>
      </c>
      <c r="Q719" s="104">
        <v>46075.020833333336</v>
      </c>
      <c r="R719" t="b">
        <v>1</v>
      </c>
      <c r="S719" t="s">
        <v>2699</v>
      </c>
      <c r="T719" t="s">
        <v>2700</v>
      </c>
      <c r="U719" t="s">
        <v>3420</v>
      </c>
      <c r="V719" t="s">
        <v>72</v>
      </c>
    </row>
    <row r="720" spans="9:30" x14ac:dyDescent="0.25">
      <c r="I720" s="138" t="s">
        <v>1617</v>
      </c>
      <c r="J720" s="230"/>
      <c r="P720" s="104">
        <v>46068</v>
      </c>
      <c r="Q720" s="104">
        <v>46075.020833333336</v>
      </c>
      <c r="R720" t="b">
        <v>1</v>
      </c>
      <c r="S720" t="s">
        <v>2699</v>
      </c>
      <c r="T720" t="s">
        <v>2700</v>
      </c>
      <c r="U720" t="s">
        <v>3421</v>
      </c>
      <c r="V720" t="s">
        <v>1609</v>
      </c>
    </row>
    <row r="721" spans="9:30" x14ac:dyDescent="0.25">
      <c r="I721" s="138" t="s">
        <v>1619</v>
      </c>
      <c r="J721" s="230"/>
      <c r="P721" s="104">
        <v>46068</v>
      </c>
      <c r="Q721" s="104">
        <v>46075.020833333336</v>
      </c>
      <c r="R721" t="b">
        <v>1</v>
      </c>
      <c r="S721" t="s">
        <v>2699</v>
      </c>
      <c r="T721" t="s">
        <v>2700</v>
      </c>
      <c r="U721" t="s">
        <v>3422</v>
      </c>
      <c r="V721" t="s">
        <v>1611</v>
      </c>
      <c r="X721">
        <v>3</v>
      </c>
      <c r="Y721">
        <v>900170</v>
      </c>
      <c r="Z721">
        <v>860170</v>
      </c>
      <c r="AB721">
        <v>40000</v>
      </c>
      <c r="AD721">
        <v>1</v>
      </c>
    </row>
    <row r="722" spans="9:30" x14ac:dyDescent="0.25">
      <c r="I722" s="138" t="s">
        <v>1621</v>
      </c>
      <c r="J722" s="230"/>
      <c r="P722" s="104">
        <v>46068</v>
      </c>
      <c r="Q722" s="104">
        <v>46075.020833333336</v>
      </c>
      <c r="R722" t="b">
        <v>1</v>
      </c>
      <c r="S722" t="s">
        <v>2699</v>
      </c>
      <c r="T722" t="s">
        <v>2700</v>
      </c>
      <c r="U722" t="s">
        <v>3423</v>
      </c>
      <c r="V722" t="s">
        <v>1613</v>
      </c>
    </row>
    <row r="723" spans="9:30" x14ac:dyDescent="0.25">
      <c r="I723" s="138" t="s">
        <v>1623</v>
      </c>
      <c r="J723" s="230"/>
      <c r="P723" s="104">
        <v>46068</v>
      </c>
      <c r="Q723" s="104">
        <v>46075.020833333336</v>
      </c>
      <c r="R723" t="b">
        <v>1</v>
      </c>
      <c r="S723" t="s">
        <v>2699</v>
      </c>
      <c r="T723" t="s">
        <v>2700</v>
      </c>
      <c r="U723" t="s">
        <v>3424</v>
      </c>
      <c r="V723" t="s">
        <v>1615</v>
      </c>
    </row>
    <row r="724" spans="9:30" x14ac:dyDescent="0.25">
      <c r="I724" s="138" t="s">
        <v>1625</v>
      </c>
      <c r="J724" s="230"/>
      <c r="P724" s="104">
        <v>46068</v>
      </c>
      <c r="Q724" s="104">
        <v>46075.020833333336</v>
      </c>
      <c r="R724" t="b">
        <v>1</v>
      </c>
      <c r="S724" t="s">
        <v>2699</v>
      </c>
      <c r="T724" t="s">
        <v>2700</v>
      </c>
      <c r="U724" t="s">
        <v>3425</v>
      </c>
      <c r="V724" t="s">
        <v>1617</v>
      </c>
    </row>
    <row r="725" spans="9:30" x14ac:dyDescent="0.25">
      <c r="I725" s="138" t="s">
        <v>1627</v>
      </c>
      <c r="J725" s="230"/>
      <c r="P725" s="104">
        <v>46068</v>
      </c>
      <c r="Q725" s="104">
        <v>46075.020833333336</v>
      </c>
      <c r="R725" t="b">
        <v>1</v>
      </c>
      <c r="S725" t="s">
        <v>2699</v>
      </c>
      <c r="T725" t="s">
        <v>2700</v>
      </c>
      <c r="U725" t="s">
        <v>3426</v>
      </c>
      <c r="V725" t="s">
        <v>1619</v>
      </c>
    </row>
    <row r="726" spans="9:30" x14ac:dyDescent="0.25">
      <c r="I726" s="138" t="s">
        <v>1629</v>
      </c>
      <c r="J726" s="230"/>
      <c r="P726" s="104">
        <v>46068</v>
      </c>
      <c r="Q726" s="104">
        <v>46075.020833333336</v>
      </c>
      <c r="R726" t="b">
        <v>1</v>
      </c>
      <c r="S726" t="s">
        <v>2699</v>
      </c>
      <c r="T726" t="s">
        <v>2700</v>
      </c>
      <c r="U726" t="s">
        <v>3427</v>
      </c>
      <c r="V726" t="s">
        <v>1621</v>
      </c>
    </row>
    <row r="727" spans="9:30" x14ac:dyDescent="0.25">
      <c r="I727" s="138" t="s">
        <v>1631</v>
      </c>
      <c r="J727" s="230"/>
      <c r="P727" s="104">
        <v>46068</v>
      </c>
      <c r="Q727" s="104">
        <v>46075.020833333336</v>
      </c>
      <c r="R727" t="b">
        <v>1</v>
      </c>
      <c r="S727" t="s">
        <v>2699</v>
      </c>
      <c r="T727" t="s">
        <v>2700</v>
      </c>
      <c r="U727" t="s">
        <v>3428</v>
      </c>
      <c r="V727" t="s">
        <v>1623</v>
      </c>
    </row>
    <row r="728" spans="9:30" x14ac:dyDescent="0.25">
      <c r="I728" s="138" t="s">
        <v>1633</v>
      </c>
      <c r="J728" s="230"/>
      <c r="P728" s="104">
        <v>46068</v>
      </c>
      <c r="Q728" s="104">
        <v>46075.020833333336</v>
      </c>
      <c r="R728" t="b">
        <v>1</v>
      </c>
      <c r="S728" t="s">
        <v>2699</v>
      </c>
      <c r="T728" t="s">
        <v>2700</v>
      </c>
      <c r="U728" t="s">
        <v>3429</v>
      </c>
      <c r="V728" t="s">
        <v>1625</v>
      </c>
    </row>
    <row r="729" spans="9:30" x14ac:dyDescent="0.25">
      <c r="I729" s="138" t="s">
        <v>1635</v>
      </c>
      <c r="J729" s="230"/>
      <c r="P729" s="104">
        <v>46068</v>
      </c>
      <c r="Q729" s="104">
        <v>46075.020833333336</v>
      </c>
      <c r="R729" t="b">
        <v>1</v>
      </c>
      <c r="S729" t="s">
        <v>2699</v>
      </c>
      <c r="T729" t="s">
        <v>2700</v>
      </c>
      <c r="U729" t="s">
        <v>3430</v>
      </c>
      <c r="V729" t="s">
        <v>1627</v>
      </c>
    </row>
    <row r="730" spans="9:30" x14ac:dyDescent="0.25">
      <c r="I730" s="138" t="s">
        <v>1637</v>
      </c>
      <c r="J730" s="230"/>
      <c r="P730" s="104">
        <v>46068</v>
      </c>
      <c r="Q730" s="104">
        <v>46075.020833333336</v>
      </c>
      <c r="R730" t="b">
        <v>1</v>
      </c>
      <c r="S730" t="s">
        <v>2699</v>
      </c>
      <c r="T730" t="s">
        <v>2700</v>
      </c>
      <c r="U730" t="s">
        <v>3431</v>
      </c>
      <c r="V730" t="s">
        <v>1629</v>
      </c>
    </row>
    <row r="731" spans="9:30" x14ac:dyDescent="0.25">
      <c r="I731" s="138" t="s">
        <v>1639</v>
      </c>
      <c r="J731" s="230"/>
      <c r="P731" s="104">
        <v>46068</v>
      </c>
      <c r="Q731" s="104">
        <v>46075.020833333336</v>
      </c>
      <c r="R731" t="b">
        <v>1</v>
      </c>
      <c r="S731" t="s">
        <v>2699</v>
      </c>
      <c r="T731" t="s">
        <v>2700</v>
      </c>
      <c r="U731" t="s">
        <v>3432</v>
      </c>
      <c r="V731" t="s">
        <v>1631</v>
      </c>
    </row>
    <row r="732" spans="9:30" x14ac:dyDescent="0.25">
      <c r="I732" s="138" t="s">
        <v>1641</v>
      </c>
      <c r="J732" s="230">
        <v>4</v>
      </c>
      <c r="P732" s="104">
        <v>46068</v>
      </c>
      <c r="Q732" s="104">
        <v>46075.020833333336</v>
      </c>
      <c r="R732" t="b">
        <v>1</v>
      </c>
      <c r="S732" t="s">
        <v>2699</v>
      </c>
      <c r="T732" t="s">
        <v>2700</v>
      </c>
      <c r="U732" t="s">
        <v>3433</v>
      </c>
      <c r="V732" t="s">
        <v>1633</v>
      </c>
    </row>
    <row r="733" spans="9:30" x14ac:dyDescent="0.25">
      <c r="I733" s="138" t="s">
        <v>1643</v>
      </c>
      <c r="J733" s="230">
        <v>6</v>
      </c>
      <c r="P733" s="104">
        <v>46068</v>
      </c>
      <c r="Q733" s="104">
        <v>46075.020833333336</v>
      </c>
      <c r="R733" t="b">
        <v>1</v>
      </c>
      <c r="S733" t="s">
        <v>2699</v>
      </c>
      <c r="T733" t="s">
        <v>2700</v>
      </c>
      <c r="U733" t="s">
        <v>3434</v>
      </c>
      <c r="V733" t="s">
        <v>1635</v>
      </c>
    </row>
    <row r="734" spans="9:30" x14ac:dyDescent="0.25">
      <c r="I734" s="138" t="s">
        <v>1645</v>
      </c>
      <c r="J734" s="230"/>
      <c r="P734" s="104">
        <v>46068</v>
      </c>
      <c r="Q734" s="104">
        <v>46075.020833333336</v>
      </c>
      <c r="R734" t="b">
        <v>1</v>
      </c>
      <c r="S734" t="s">
        <v>2699</v>
      </c>
      <c r="T734" t="s">
        <v>2700</v>
      </c>
      <c r="U734" t="s">
        <v>3435</v>
      </c>
      <c r="V734" t="s">
        <v>1637</v>
      </c>
    </row>
    <row r="735" spans="9:30" x14ac:dyDescent="0.25">
      <c r="I735" s="138" t="s">
        <v>1647</v>
      </c>
      <c r="J735" s="230"/>
      <c r="P735" s="104">
        <v>46068</v>
      </c>
      <c r="Q735" s="104">
        <v>46075.020833333336</v>
      </c>
      <c r="R735" t="b">
        <v>1</v>
      </c>
      <c r="S735" t="s">
        <v>2699</v>
      </c>
      <c r="T735" t="s">
        <v>2700</v>
      </c>
      <c r="U735" t="s">
        <v>3436</v>
      </c>
      <c r="V735" t="s">
        <v>1639</v>
      </c>
    </row>
    <row r="736" spans="9:30" x14ac:dyDescent="0.25">
      <c r="I736" s="138" t="s">
        <v>1649</v>
      </c>
      <c r="J736" s="230"/>
      <c r="P736" s="104">
        <v>46068</v>
      </c>
      <c r="Q736" s="104">
        <v>46075.020833333336</v>
      </c>
      <c r="R736" t="b">
        <v>1</v>
      </c>
      <c r="S736" t="s">
        <v>2699</v>
      </c>
      <c r="T736" t="s">
        <v>2700</v>
      </c>
      <c r="U736" t="s">
        <v>3437</v>
      </c>
      <c r="V736" t="s">
        <v>1641</v>
      </c>
      <c r="X736">
        <v>4</v>
      </c>
      <c r="Y736">
        <v>1097354.5</v>
      </c>
      <c r="Z736">
        <v>852039</v>
      </c>
      <c r="AA736">
        <v>273754</v>
      </c>
      <c r="AB736">
        <v>40000</v>
      </c>
      <c r="AC736">
        <v>3</v>
      </c>
    </row>
    <row r="737" spans="9:30" x14ac:dyDescent="0.25">
      <c r="I737" s="138" t="s">
        <v>1651</v>
      </c>
      <c r="J737" s="230"/>
      <c r="P737" s="104">
        <v>46068</v>
      </c>
      <c r="Q737" s="104">
        <v>46075.020833333336</v>
      </c>
      <c r="R737" t="b">
        <v>1</v>
      </c>
      <c r="S737" t="s">
        <v>2699</v>
      </c>
      <c r="T737" t="s">
        <v>2700</v>
      </c>
      <c r="U737" t="s">
        <v>3438</v>
      </c>
      <c r="V737" t="s">
        <v>1643</v>
      </c>
      <c r="X737">
        <v>6</v>
      </c>
      <c r="Y737">
        <v>571759</v>
      </c>
      <c r="Z737">
        <v>531759</v>
      </c>
      <c r="AB737">
        <v>40000</v>
      </c>
    </row>
    <row r="738" spans="9:30" x14ac:dyDescent="0.25">
      <c r="I738" s="138" t="s">
        <v>1653</v>
      </c>
      <c r="J738" s="230"/>
      <c r="P738" s="104">
        <v>46068</v>
      </c>
      <c r="Q738" s="104">
        <v>46075.020833333336</v>
      </c>
      <c r="R738" t="b">
        <v>1</v>
      </c>
      <c r="S738" t="s">
        <v>2699</v>
      </c>
      <c r="T738" t="s">
        <v>2700</v>
      </c>
      <c r="U738" t="s">
        <v>3439</v>
      </c>
      <c r="V738" t="s">
        <v>1645</v>
      </c>
    </row>
    <row r="739" spans="9:30" x14ac:dyDescent="0.25">
      <c r="I739" s="138" t="s">
        <v>1655</v>
      </c>
      <c r="J739" s="230">
        <v>3</v>
      </c>
      <c r="P739" s="104">
        <v>46068</v>
      </c>
      <c r="Q739" s="104">
        <v>46075.020833333336</v>
      </c>
      <c r="R739" t="b">
        <v>1</v>
      </c>
      <c r="S739" t="s">
        <v>2699</v>
      </c>
      <c r="T739" t="s">
        <v>2700</v>
      </c>
      <c r="U739" t="s">
        <v>3440</v>
      </c>
      <c r="V739" t="s">
        <v>1647</v>
      </c>
    </row>
    <row r="740" spans="9:30" x14ac:dyDescent="0.25">
      <c r="I740" s="138" t="s">
        <v>1657</v>
      </c>
      <c r="J740" s="230"/>
      <c r="P740" s="104">
        <v>46068</v>
      </c>
      <c r="Q740" s="104">
        <v>46075.020833333336</v>
      </c>
      <c r="R740" t="b">
        <v>1</v>
      </c>
      <c r="S740" t="s">
        <v>2699</v>
      </c>
      <c r="T740" t="s">
        <v>2700</v>
      </c>
      <c r="U740" t="s">
        <v>3441</v>
      </c>
      <c r="V740" t="s">
        <v>1649</v>
      </c>
    </row>
    <row r="741" spans="9:30" x14ac:dyDescent="0.25">
      <c r="I741" s="138" t="s">
        <v>1659</v>
      </c>
      <c r="J741" s="230"/>
      <c r="P741" s="104">
        <v>46068</v>
      </c>
      <c r="Q741" s="104">
        <v>46075.020833333336</v>
      </c>
      <c r="R741" t="b">
        <v>1</v>
      </c>
      <c r="S741" t="s">
        <v>2699</v>
      </c>
      <c r="T741" t="s">
        <v>2700</v>
      </c>
      <c r="U741" t="s">
        <v>3442</v>
      </c>
      <c r="V741" t="s">
        <v>1651</v>
      </c>
    </row>
    <row r="742" spans="9:30" x14ac:dyDescent="0.25">
      <c r="I742" s="138" t="s">
        <v>1661</v>
      </c>
      <c r="J742" s="230"/>
      <c r="P742" s="104">
        <v>46068</v>
      </c>
      <c r="Q742" s="104">
        <v>46075.020833333336</v>
      </c>
      <c r="R742" t="b">
        <v>1</v>
      </c>
      <c r="S742" t="s">
        <v>2699</v>
      </c>
      <c r="T742" t="s">
        <v>2700</v>
      </c>
      <c r="U742" t="s">
        <v>3443</v>
      </c>
      <c r="V742" t="s">
        <v>1653</v>
      </c>
    </row>
    <row r="743" spans="9:30" x14ac:dyDescent="0.25">
      <c r="I743" s="138" t="s">
        <v>1663</v>
      </c>
      <c r="J743" s="230"/>
      <c r="P743" s="104">
        <v>46068</v>
      </c>
      <c r="Q743" s="104">
        <v>46075.020833333336</v>
      </c>
      <c r="R743" t="b">
        <v>1</v>
      </c>
      <c r="S743" t="s">
        <v>2699</v>
      </c>
      <c r="T743" t="s">
        <v>2700</v>
      </c>
      <c r="U743" t="s">
        <v>3444</v>
      </c>
      <c r="V743" t="s">
        <v>1655</v>
      </c>
      <c r="X743">
        <v>3</v>
      </c>
      <c r="Y743">
        <v>1013738.33333333</v>
      </c>
      <c r="Z743">
        <v>973738.33333333302</v>
      </c>
      <c r="AB743">
        <v>40000</v>
      </c>
    </row>
    <row r="744" spans="9:30" x14ac:dyDescent="0.25">
      <c r="I744" s="138" t="s">
        <v>1665</v>
      </c>
      <c r="J744" s="230"/>
      <c r="P744" s="104">
        <v>46068</v>
      </c>
      <c r="Q744" s="104">
        <v>46075.020833333336</v>
      </c>
      <c r="R744" t="b">
        <v>1</v>
      </c>
      <c r="S744" t="s">
        <v>2699</v>
      </c>
      <c r="T744" t="s">
        <v>2700</v>
      </c>
      <c r="U744" t="s">
        <v>3445</v>
      </c>
      <c r="V744" t="s">
        <v>1657</v>
      </c>
    </row>
    <row r="745" spans="9:30" x14ac:dyDescent="0.25">
      <c r="I745" s="138" t="s">
        <v>1667</v>
      </c>
      <c r="J745" s="230">
        <v>1</v>
      </c>
      <c r="P745" s="104">
        <v>46068</v>
      </c>
      <c r="Q745" s="104">
        <v>46075.020833333336</v>
      </c>
      <c r="R745" t="b">
        <v>1</v>
      </c>
      <c r="S745" t="s">
        <v>2699</v>
      </c>
      <c r="T745" t="s">
        <v>2700</v>
      </c>
      <c r="U745" t="s">
        <v>3446</v>
      </c>
      <c r="V745" t="s">
        <v>1659</v>
      </c>
    </row>
    <row r="746" spans="9:30" x14ac:dyDescent="0.25">
      <c r="I746" s="138" t="s">
        <v>1669</v>
      </c>
      <c r="J746" s="230">
        <v>1</v>
      </c>
      <c r="P746" s="104">
        <v>46068</v>
      </c>
      <c r="Q746" s="104">
        <v>46075.020833333336</v>
      </c>
      <c r="R746" t="b">
        <v>1</v>
      </c>
      <c r="S746" t="s">
        <v>2699</v>
      </c>
      <c r="T746" t="s">
        <v>2700</v>
      </c>
      <c r="U746" t="s">
        <v>3447</v>
      </c>
      <c r="V746" t="s">
        <v>1661</v>
      </c>
    </row>
    <row r="747" spans="9:30" x14ac:dyDescent="0.25">
      <c r="I747" s="138" t="s">
        <v>1671</v>
      </c>
      <c r="J747" s="230"/>
      <c r="P747" s="104">
        <v>46068</v>
      </c>
      <c r="Q747" s="104">
        <v>46075.020833333336</v>
      </c>
      <c r="R747" t="b">
        <v>1</v>
      </c>
      <c r="S747" t="s">
        <v>2699</v>
      </c>
      <c r="T747" t="s">
        <v>2700</v>
      </c>
      <c r="U747" t="s">
        <v>3448</v>
      </c>
      <c r="V747" t="s">
        <v>1663</v>
      </c>
    </row>
    <row r="748" spans="9:30" x14ac:dyDescent="0.25">
      <c r="I748" s="138" t="s">
        <v>1673</v>
      </c>
      <c r="J748" s="230"/>
      <c r="P748" s="104">
        <v>46068</v>
      </c>
      <c r="Q748" s="104">
        <v>46075.020833333336</v>
      </c>
      <c r="R748" t="b">
        <v>1</v>
      </c>
      <c r="S748" t="s">
        <v>2699</v>
      </c>
      <c r="T748" t="s">
        <v>2700</v>
      </c>
      <c r="U748" t="s">
        <v>3449</v>
      </c>
      <c r="V748" t="s">
        <v>1665</v>
      </c>
    </row>
    <row r="749" spans="9:30" x14ac:dyDescent="0.25">
      <c r="I749" s="138" t="s">
        <v>1675</v>
      </c>
      <c r="J749" s="230"/>
      <c r="P749" s="104">
        <v>46068</v>
      </c>
      <c r="Q749" s="104">
        <v>46075.020833333336</v>
      </c>
      <c r="R749" t="b">
        <v>1</v>
      </c>
      <c r="S749" t="s">
        <v>2699</v>
      </c>
      <c r="T749" t="s">
        <v>2700</v>
      </c>
      <c r="U749" t="s">
        <v>3450</v>
      </c>
      <c r="V749" t="s">
        <v>1667</v>
      </c>
      <c r="X749">
        <v>1</v>
      </c>
      <c r="Y749">
        <v>319061</v>
      </c>
      <c r="Z749">
        <v>279061</v>
      </c>
      <c r="AB749">
        <v>40000</v>
      </c>
    </row>
    <row r="750" spans="9:30" x14ac:dyDescent="0.25">
      <c r="I750" s="138" t="s">
        <v>78</v>
      </c>
      <c r="J750" s="230"/>
      <c r="P750" s="104">
        <v>46068</v>
      </c>
      <c r="Q750" s="104">
        <v>46075.020833333336</v>
      </c>
      <c r="R750" t="b">
        <v>1</v>
      </c>
      <c r="S750" t="s">
        <v>2699</v>
      </c>
      <c r="T750" t="s">
        <v>2700</v>
      </c>
      <c r="U750" t="s">
        <v>3451</v>
      </c>
      <c r="V750" t="s">
        <v>1669</v>
      </c>
      <c r="X750">
        <v>1</v>
      </c>
      <c r="Y750">
        <v>150334</v>
      </c>
      <c r="Z750">
        <v>110334</v>
      </c>
      <c r="AB750">
        <v>40000</v>
      </c>
      <c r="AD750">
        <v>1</v>
      </c>
    </row>
    <row r="751" spans="9:30" x14ac:dyDescent="0.25">
      <c r="I751" s="138" t="s">
        <v>1678</v>
      </c>
      <c r="J751" s="230"/>
      <c r="P751" s="104">
        <v>46068</v>
      </c>
      <c r="Q751" s="104">
        <v>46075.020833333336</v>
      </c>
      <c r="R751" t="b">
        <v>1</v>
      </c>
      <c r="S751" t="s">
        <v>2699</v>
      </c>
      <c r="T751" t="s">
        <v>2700</v>
      </c>
      <c r="U751" t="s">
        <v>3452</v>
      </c>
      <c r="V751" t="s">
        <v>1671</v>
      </c>
    </row>
    <row r="752" spans="9:30" x14ac:dyDescent="0.25">
      <c r="I752" s="138" t="s">
        <v>1680</v>
      </c>
      <c r="J752" s="230"/>
      <c r="P752" s="104">
        <v>46068</v>
      </c>
      <c r="Q752" s="104">
        <v>46075.020833333336</v>
      </c>
      <c r="R752" t="b">
        <v>1</v>
      </c>
      <c r="S752" t="s">
        <v>2699</v>
      </c>
      <c r="T752" t="s">
        <v>2700</v>
      </c>
      <c r="U752" t="s">
        <v>3453</v>
      </c>
      <c r="V752" t="s">
        <v>1673</v>
      </c>
    </row>
    <row r="753" spans="9:22" x14ac:dyDescent="0.25">
      <c r="I753" s="138" t="s">
        <v>1682</v>
      </c>
      <c r="J753" s="230"/>
      <c r="P753" s="104">
        <v>46068</v>
      </c>
      <c r="Q753" s="104">
        <v>46075.020833333336</v>
      </c>
      <c r="R753" t="b">
        <v>1</v>
      </c>
      <c r="S753" t="s">
        <v>2699</v>
      </c>
      <c r="T753" t="s">
        <v>2700</v>
      </c>
      <c r="U753" t="s">
        <v>3454</v>
      </c>
      <c r="V753" t="s">
        <v>1675</v>
      </c>
    </row>
    <row r="754" spans="9:22" x14ac:dyDescent="0.25">
      <c r="I754" s="138" t="s">
        <v>1684</v>
      </c>
      <c r="J754" s="230"/>
      <c r="P754" s="104">
        <v>46068</v>
      </c>
      <c r="Q754" s="104">
        <v>46075.020833333336</v>
      </c>
      <c r="R754" t="b">
        <v>1</v>
      </c>
      <c r="S754" t="s">
        <v>2699</v>
      </c>
      <c r="T754" t="s">
        <v>2700</v>
      </c>
      <c r="U754" t="s">
        <v>3455</v>
      </c>
      <c r="V754" t="s">
        <v>78</v>
      </c>
    </row>
    <row r="755" spans="9:22" x14ac:dyDescent="0.25">
      <c r="I755" s="138" t="s">
        <v>1686</v>
      </c>
      <c r="J755" s="230"/>
      <c r="P755" s="104">
        <v>46068</v>
      </c>
      <c r="Q755" s="104">
        <v>46075.020833333336</v>
      </c>
      <c r="R755" t="b">
        <v>1</v>
      </c>
      <c r="S755" t="s">
        <v>2699</v>
      </c>
      <c r="T755" t="s">
        <v>2700</v>
      </c>
      <c r="U755" t="s">
        <v>3456</v>
      </c>
      <c r="V755" t="s">
        <v>1678</v>
      </c>
    </row>
    <row r="756" spans="9:22" x14ac:dyDescent="0.25">
      <c r="I756" s="138" t="s">
        <v>1688</v>
      </c>
      <c r="J756" s="230"/>
      <c r="P756" s="104">
        <v>46068</v>
      </c>
      <c r="Q756" s="104">
        <v>46075.020833333336</v>
      </c>
      <c r="R756" t="b">
        <v>1</v>
      </c>
      <c r="S756" t="s">
        <v>2699</v>
      </c>
      <c r="T756" t="s">
        <v>2700</v>
      </c>
      <c r="U756" t="s">
        <v>3457</v>
      </c>
      <c r="V756" t="s">
        <v>1680</v>
      </c>
    </row>
    <row r="757" spans="9:22" x14ac:dyDescent="0.25">
      <c r="I757" s="138" t="s">
        <v>1690</v>
      </c>
      <c r="J757" s="230"/>
      <c r="P757" s="104">
        <v>46068</v>
      </c>
      <c r="Q757" s="104">
        <v>46075.020833333336</v>
      </c>
      <c r="R757" t="b">
        <v>1</v>
      </c>
      <c r="S757" t="s">
        <v>2699</v>
      </c>
      <c r="T757" t="s">
        <v>2700</v>
      </c>
      <c r="U757" t="s">
        <v>3458</v>
      </c>
      <c r="V757" t="s">
        <v>1682</v>
      </c>
    </row>
    <row r="758" spans="9:22" x14ac:dyDescent="0.25">
      <c r="I758" s="138" t="s">
        <v>1692</v>
      </c>
      <c r="J758" s="230"/>
      <c r="P758" s="104">
        <v>46068</v>
      </c>
      <c r="Q758" s="104">
        <v>46075.020833333336</v>
      </c>
      <c r="R758" t="b">
        <v>1</v>
      </c>
      <c r="S758" t="s">
        <v>2699</v>
      </c>
      <c r="T758" t="s">
        <v>2700</v>
      </c>
      <c r="U758" t="s">
        <v>3459</v>
      </c>
      <c r="V758" t="s">
        <v>1684</v>
      </c>
    </row>
    <row r="759" spans="9:22" x14ac:dyDescent="0.25">
      <c r="I759" s="138" t="s">
        <v>1694</v>
      </c>
      <c r="J759" s="230"/>
      <c r="P759" s="104">
        <v>46068</v>
      </c>
      <c r="Q759" s="104">
        <v>46075.020833333336</v>
      </c>
      <c r="R759" t="b">
        <v>1</v>
      </c>
      <c r="S759" t="s">
        <v>2699</v>
      </c>
      <c r="T759" t="s">
        <v>2700</v>
      </c>
      <c r="U759" t="s">
        <v>3460</v>
      </c>
      <c r="V759" t="s">
        <v>1686</v>
      </c>
    </row>
    <row r="760" spans="9:22" x14ac:dyDescent="0.25">
      <c r="I760" s="138" t="s">
        <v>1696</v>
      </c>
      <c r="J760" s="230"/>
      <c r="P760" s="104">
        <v>46068</v>
      </c>
      <c r="Q760" s="104">
        <v>46075.020833333336</v>
      </c>
      <c r="R760" t="b">
        <v>1</v>
      </c>
      <c r="S760" t="s">
        <v>2699</v>
      </c>
      <c r="T760" t="s">
        <v>2700</v>
      </c>
      <c r="U760" t="s">
        <v>3461</v>
      </c>
      <c r="V760" t="s">
        <v>1688</v>
      </c>
    </row>
    <row r="761" spans="9:22" x14ac:dyDescent="0.25">
      <c r="I761" s="138" t="s">
        <v>1698</v>
      </c>
      <c r="J761" s="230"/>
      <c r="P761" s="104">
        <v>46068</v>
      </c>
      <c r="Q761" s="104">
        <v>46075.020833333336</v>
      </c>
      <c r="R761" t="b">
        <v>1</v>
      </c>
      <c r="S761" t="s">
        <v>2699</v>
      </c>
      <c r="T761" t="s">
        <v>2700</v>
      </c>
      <c r="U761" t="s">
        <v>3462</v>
      </c>
      <c r="V761" t="s">
        <v>1690</v>
      </c>
    </row>
    <row r="762" spans="9:22" x14ac:dyDescent="0.25">
      <c r="I762" s="138" t="s">
        <v>1700</v>
      </c>
      <c r="J762" s="230"/>
      <c r="P762" s="104">
        <v>46068</v>
      </c>
      <c r="Q762" s="104">
        <v>46075.020833333336</v>
      </c>
      <c r="R762" t="b">
        <v>1</v>
      </c>
      <c r="S762" t="s">
        <v>2699</v>
      </c>
      <c r="T762" t="s">
        <v>2700</v>
      </c>
      <c r="U762" t="s">
        <v>3463</v>
      </c>
      <c r="V762" t="s">
        <v>1692</v>
      </c>
    </row>
    <row r="763" spans="9:22" x14ac:dyDescent="0.25">
      <c r="I763" s="138" t="s">
        <v>1702</v>
      </c>
      <c r="J763" s="230"/>
      <c r="P763" s="104">
        <v>46068</v>
      </c>
      <c r="Q763" s="104">
        <v>46075.020833333336</v>
      </c>
      <c r="R763" t="b">
        <v>1</v>
      </c>
      <c r="S763" t="s">
        <v>2699</v>
      </c>
      <c r="T763" t="s">
        <v>2700</v>
      </c>
      <c r="U763" t="s">
        <v>3464</v>
      </c>
      <c r="V763" t="s">
        <v>1694</v>
      </c>
    </row>
    <row r="764" spans="9:22" x14ac:dyDescent="0.25">
      <c r="I764" s="138" t="s">
        <v>1704</v>
      </c>
      <c r="J764" s="230"/>
      <c r="P764" s="104">
        <v>46068</v>
      </c>
      <c r="Q764" s="104">
        <v>46075.020833333336</v>
      </c>
      <c r="R764" t="b">
        <v>1</v>
      </c>
      <c r="S764" t="s">
        <v>2699</v>
      </c>
      <c r="T764" t="s">
        <v>2700</v>
      </c>
      <c r="U764" t="s">
        <v>3465</v>
      </c>
      <c r="V764" t="s">
        <v>1696</v>
      </c>
    </row>
    <row r="765" spans="9:22" x14ac:dyDescent="0.25">
      <c r="I765" s="138" t="s">
        <v>1706</v>
      </c>
      <c r="J765" s="230"/>
      <c r="P765" s="104">
        <v>46068</v>
      </c>
      <c r="Q765" s="104">
        <v>46075.020833333336</v>
      </c>
      <c r="R765" t="b">
        <v>1</v>
      </c>
      <c r="S765" t="s">
        <v>2699</v>
      </c>
      <c r="T765" t="s">
        <v>2700</v>
      </c>
      <c r="U765" t="s">
        <v>3466</v>
      </c>
      <c r="V765" t="s">
        <v>1698</v>
      </c>
    </row>
    <row r="766" spans="9:22" x14ac:dyDescent="0.25">
      <c r="I766" s="138" t="s">
        <v>1708</v>
      </c>
      <c r="J766" s="230"/>
      <c r="P766" s="104">
        <v>46068</v>
      </c>
      <c r="Q766" s="104">
        <v>46075.020833333336</v>
      </c>
      <c r="R766" t="b">
        <v>1</v>
      </c>
      <c r="S766" t="s">
        <v>2699</v>
      </c>
      <c r="T766" t="s">
        <v>2700</v>
      </c>
      <c r="U766" t="s">
        <v>3467</v>
      </c>
      <c r="V766" t="s">
        <v>1700</v>
      </c>
    </row>
    <row r="767" spans="9:22" x14ac:dyDescent="0.25">
      <c r="I767" s="138" t="s">
        <v>1710</v>
      </c>
      <c r="J767" s="230"/>
      <c r="P767" s="104">
        <v>46068</v>
      </c>
      <c r="Q767" s="104">
        <v>46075.020833333336</v>
      </c>
      <c r="R767" t="b">
        <v>1</v>
      </c>
      <c r="S767" t="s">
        <v>2699</v>
      </c>
      <c r="T767" t="s">
        <v>2700</v>
      </c>
      <c r="U767" s="139" t="s">
        <v>3468</v>
      </c>
      <c r="V767" t="s">
        <v>1702</v>
      </c>
    </row>
    <row r="768" spans="9:22" x14ac:dyDescent="0.25">
      <c r="I768" s="138" t="s">
        <v>1712</v>
      </c>
      <c r="J768" s="230"/>
      <c r="P768" s="104">
        <v>46068</v>
      </c>
      <c r="Q768" s="104">
        <v>46075.020833333336</v>
      </c>
      <c r="R768" t="b">
        <v>1</v>
      </c>
      <c r="S768" t="s">
        <v>2699</v>
      </c>
      <c r="T768" t="s">
        <v>2700</v>
      </c>
      <c r="U768" s="139" t="s">
        <v>3469</v>
      </c>
      <c r="V768" t="s">
        <v>1704</v>
      </c>
    </row>
    <row r="769" spans="9:30" x14ac:dyDescent="0.25">
      <c r="I769" s="138" t="s">
        <v>1714</v>
      </c>
      <c r="J769" s="230"/>
      <c r="P769" s="104">
        <v>46068</v>
      </c>
      <c r="Q769" s="104">
        <v>46075.020833333336</v>
      </c>
      <c r="R769" t="b">
        <v>1</v>
      </c>
      <c r="S769" t="s">
        <v>2699</v>
      </c>
      <c r="T769" t="s">
        <v>2700</v>
      </c>
      <c r="U769" t="s">
        <v>3470</v>
      </c>
      <c r="V769" t="s">
        <v>1706</v>
      </c>
    </row>
    <row r="770" spans="9:30" x14ac:dyDescent="0.25">
      <c r="I770" s="138" t="s">
        <v>1716</v>
      </c>
      <c r="J770" s="230"/>
      <c r="P770" s="104">
        <v>46068</v>
      </c>
      <c r="Q770" s="104">
        <v>46075.020833333336</v>
      </c>
      <c r="R770" t="b">
        <v>1</v>
      </c>
      <c r="S770" t="s">
        <v>2699</v>
      </c>
      <c r="T770" t="s">
        <v>2700</v>
      </c>
      <c r="U770" t="s">
        <v>3471</v>
      </c>
      <c r="V770" t="s">
        <v>1708</v>
      </c>
    </row>
    <row r="771" spans="9:30" x14ac:dyDescent="0.25">
      <c r="I771" s="138" t="s">
        <v>1718</v>
      </c>
      <c r="J771" s="230"/>
      <c r="P771" s="104">
        <v>46068</v>
      </c>
      <c r="Q771" s="104">
        <v>46075.020833333336</v>
      </c>
      <c r="R771" t="b">
        <v>1</v>
      </c>
      <c r="S771" t="s">
        <v>2699</v>
      </c>
      <c r="T771" t="s">
        <v>2700</v>
      </c>
      <c r="U771" t="s">
        <v>3472</v>
      </c>
      <c r="V771" t="s">
        <v>1710</v>
      </c>
    </row>
    <row r="772" spans="9:30" x14ac:dyDescent="0.25">
      <c r="I772" s="138" t="s">
        <v>1720</v>
      </c>
      <c r="J772" s="230"/>
      <c r="P772" s="104">
        <v>46068</v>
      </c>
      <c r="Q772" s="104">
        <v>46075.020833333336</v>
      </c>
      <c r="R772" t="b">
        <v>1</v>
      </c>
      <c r="S772" t="s">
        <v>2699</v>
      </c>
      <c r="T772" t="s">
        <v>2700</v>
      </c>
      <c r="U772" t="s">
        <v>3473</v>
      </c>
      <c r="V772" t="s">
        <v>1712</v>
      </c>
    </row>
    <row r="773" spans="9:30" x14ac:dyDescent="0.25">
      <c r="I773" s="138" t="s">
        <v>1722</v>
      </c>
      <c r="J773" s="230"/>
      <c r="P773" s="104">
        <v>46068</v>
      </c>
      <c r="Q773" s="104">
        <v>46075.020833333336</v>
      </c>
      <c r="R773" t="b">
        <v>1</v>
      </c>
      <c r="S773" t="s">
        <v>2699</v>
      </c>
      <c r="T773" t="s">
        <v>2700</v>
      </c>
      <c r="U773" t="s">
        <v>3474</v>
      </c>
      <c r="V773" t="s">
        <v>1714</v>
      </c>
    </row>
    <row r="774" spans="9:30" x14ac:dyDescent="0.25">
      <c r="I774" s="138" t="s">
        <v>1724</v>
      </c>
      <c r="J774" s="230">
        <v>2</v>
      </c>
      <c r="P774" s="104">
        <v>46068</v>
      </c>
      <c r="Q774" s="104">
        <v>46075.020833333336</v>
      </c>
      <c r="R774" t="b">
        <v>1</v>
      </c>
      <c r="S774" t="s">
        <v>2699</v>
      </c>
      <c r="T774" t="s">
        <v>2700</v>
      </c>
      <c r="U774" t="s">
        <v>3475</v>
      </c>
      <c r="V774" t="s">
        <v>1716</v>
      </c>
    </row>
    <row r="775" spans="9:30" x14ac:dyDescent="0.25">
      <c r="I775" s="138" t="s">
        <v>1726</v>
      </c>
      <c r="J775" s="230"/>
      <c r="P775" s="104">
        <v>46068</v>
      </c>
      <c r="Q775" s="104">
        <v>46075.020833333336</v>
      </c>
      <c r="R775" t="b">
        <v>1</v>
      </c>
      <c r="S775" t="s">
        <v>2699</v>
      </c>
      <c r="T775" t="s">
        <v>2700</v>
      </c>
      <c r="U775" s="139" t="s">
        <v>3476</v>
      </c>
      <c r="V775" t="s">
        <v>1718</v>
      </c>
    </row>
    <row r="776" spans="9:30" x14ac:dyDescent="0.25">
      <c r="I776" s="138" t="s">
        <v>1728</v>
      </c>
      <c r="J776" s="230"/>
      <c r="P776" s="104">
        <v>46068</v>
      </c>
      <c r="Q776" s="104">
        <v>46075.020833333336</v>
      </c>
      <c r="R776" t="b">
        <v>1</v>
      </c>
      <c r="S776" t="s">
        <v>2699</v>
      </c>
      <c r="T776" t="s">
        <v>2700</v>
      </c>
      <c r="U776" t="s">
        <v>3477</v>
      </c>
      <c r="V776" t="s">
        <v>1720</v>
      </c>
    </row>
    <row r="777" spans="9:30" x14ac:dyDescent="0.25">
      <c r="I777" s="138" t="s">
        <v>1730</v>
      </c>
      <c r="J777" s="230"/>
      <c r="P777" s="104">
        <v>46068</v>
      </c>
      <c r="Q777" s="104">
        <v>46075.020833333336</v>
      </c>
      <c r="R777" t="b">
        <v>1</v>
      </c>
      <c r="S777" t="s">
        <v>2699</v>
      </c>
      <c r="T777" t="s">
        <v>2700</v>
      </c>
      <c r="U777" t="s">
        <v>3478</v>
      </c>
      <c r="V777" t="s">
        <v>1722</v>
      </c>
    </row>
    <row r="778" spans="9:30" x14ac:dyDescent="0.25">
      <c r="I778" s="138" t="s">
        <v>1732</v>
      </c>
      <c r="J778" s="230">
        <v>56</v>
      </c>
      <c r="P778" s="104">
        <v>46068</v>
      </c>
      <c r="Q778" s="104">
        <v>46075.020833333336</v>
      </c>
      <c r="R778" t="b">
        <v>1</v>
      </c>
      <c r="S778" t="s">
        <v>2699</v>
      </c>
      <c r="T778" t="s">
        <v>2700</v>
      </c>
      <c r="U778" t="s">
        <v>3479</v>
      </c>
      <c r="V778" t="s">
        <v>1724</v>
      </c>
      <c r="X778">
        <v>2</v>
      </c>
      <c r="Y778">
        <v>1146325.5</v>
      </c>
      <c r="Z778">
        <v>1106325.5</v>
      </c>
      <c r="AB778">
        <v>40000</v>
      </c>
    </row>
    <row r="779" spans="9:30" x14ac:dyDescent="0.25">
      <c r="I779" s="138" t="s">
        <v>1734</v>
      </c>
      <c r="J779" s="230"/>
      <c r="P779" s="104">
        <v>46068</v>
      </c>
      <c r="Q779" s="104">
        <v>46075.020833333336</v>
      </c>
      <c r="R779" t="b">
        <v>1</v>
      </c>
      <c r="S779" t="s">
        <v>2699</v>
      </c>
      <c r="T779" t="s">
        <v>2700</v>
      </c>
      <c r="U779" t="s">
        <v>3480</v>
      </c>
      <c r="V779" t="s">
        <v>1726</v>
      </c>
    </row>
    <row r="780" spans="9:30" x14ac:dyDescent="0.25">
      <c r="I780" s="138" t="s">
        <v>1736</v>
      </c>
      <c r="J780" s="230"/>
      <c r="P780" s="104">
        <v>46068</v>
      </c>
      <c r="Q780" s="104">
        <v>46075.020833333336</v>
      </c>
      <c r="R780" t="b">
        <v>1</v>
      </c>
      <c r="S780" t="s">
        <v>2699</v>
      </c>
      <c r="T780" t="s">
        <v>2700</v>
      </c>
      <c r="U780" t="s">
        <v>3481</v>
      </c>
      <c r="V780" t="s">
        <v>1728</v>
      </c>
    </row>
    <row r="781" spans="9:30" x14ac:dyDescent="0.25">
      <c r="I781" s="138" t="s">
        <v>1738</v>
      </c>
      <c r="J781" s="230"/>
      <c r="P781" s="104">
        <v>46068</v>
      </c>
      <c r="Q781" s="104">
        <v>46075.020833333336</v>
      </c>
      <c r="R781" t="b">
        <v>1</v>
      </c>
      <c r="S781" t="s">
        <v>2699</v>
      </c>
      <c r="T781" t="s">
        <v>2700</v>
      </c>
      <c r="U781" t="s">
        <v>3482</v>
      </c>
      <c r="V781" t="s">
        <v>1730</v>
      </c>
    </row>
    <row r="782" spans="9:30" x14ac:dyDescent="0.25">
      <c r="I782" s="138" t="s">
        <v>1740</v>
      </c>
      <c r="J782" s="230"/>
      <c r="P782" s="104">
        <v>46068</v>
      </c>
      <c r="Q782" s="104">
        <v>46075.020833333336</v>
      </c>
      <c r="R782" t="b">
        <v>1</v>
      </c>
      <c r="S782" t="s">
        <v>2699</v>
      </c>
      <c r="T782" t="s">
        <v>2700</v>
      </c>
      <c r="U782" t="s">
        <v>3483</v>
      </c>
      <c r="V782" t="s">
        <v>1732</v>
      </c>
      <c r="X782">
        <v>56</v>
      </c>
      <c r="Y782">
        <v>251189.928571428</v>
      </c>
      <c r="Z782">
        <v>177478.267857142</v>
      </c>
      <c r="AA782">
        <v>175356.625</v>
      </c>
      <c r="AB782">
        <v>48660.714285714203</v>
      </c>
      <c r="AC782">
        <v>8</v>
      </c>
      <c r="AD782">
        <v>9</v>
      </c>
    </row>
    <row r="783" spans="9:30" x14ac:dyDescent="0.25">
      <c r="I783" s="138" t="s">
        <v>1742</v>
      </c>
      <c r="J783" s="230"/>
      <c r="P783" s="104">
        <v>46068</v>
      </c>
      <c r="Q783" s="104">
        <v>46075.020833333336</v>
      </c>
      <c r="R783" t="b">
        <v>1</v>
      </c>
      <c r="S783" t="s">
        <v>2699</v>
      </c>
      <c r="T783" t="s">
        <v>2700</v>
      </c>
      <c r="U783" t="s">
        <v>3484</v>
      </c>
      <c r="V783" t="s">
        <v>1734</v>
      </c>
    </row>
    <row r="784" spans="9:30" x14ac:dyDescent="0.25">
      <c r="I784" s="138" t="s">
        <v>1744</v>
      </c>
      <c r="J784" s="230"/>
      <c r="P784" s="104">
        <v>46068</v>
      </c>
      <c r="Q784" s="104">
        <v>46075.020833333336</v>
      </c>
      <c r="R784" t="b">
        <v>1</v>
      </c>
      <c r="S784" t="s">
        <v>2699</v>
      </c>
      <c r="T784" t="s">
        <v>2700</v>
      </c>
      <c r="U784" t="s">
        <v>3485</v>
      </c>
      <c r="V784" t="s">
        <v>1736</v>
      </c>
    </row>
    <row r="785" spans="9:28" x14ac:dyDescent="0.25">
      <c r="I785" s="138" t="s">
        <v>1746</v>
      </c>
      <c r="J785" s="230"/>
      <c r="P785" s="104">
        <v>46068</v>
      </c>
      <c r="Q785" s="104">
        <v>46075.020833333336</v>
      </c>
      <c r="R785" t="b">
        <v>1</v>
      </c>
      <c r="S785" t="s">
        <v>2699</v>
      </c>
      <c r="T785" t="s">
        <v>2700</v>
      </c>
      <c r="U785" t="s">
        <v>3486</v>
      </c>
      <c r="V785" t="s">
        <v>1738</v>
      </c>
    </row>
    <row r="786" spans="9:28" x14ac:dyDescent="0.25">
      <c r="I786" s="138" t="s">
        <v>1748</v>
      </c>
      <c r="J786" s="230"/>
      <c r="P786" s="104">
        <v>46068</v>
      </c>
      <c r="Q786" s="104">
        <v>46075.020833333336</v>
      </c>
      <c r="R786" t="b">
        <v>1</v>
      </c>
      <c r="S786" t="s">
        <v>2699</v>
      </c>
      <c r="T786" t="s">
        <v>2700</v>
      </c>
      <c r="U786" t="s">
        <v>3487</v>
      </c>
      <c r="V786" t="s">
        <v>1740</v>
      </c>
    </row>
    <row r="787" spans="9:28" x14ac:dyDescent="0.25">
      <c r="I787" s="138" t="s">
        <v>1750</v>
      </c>
      <c r="J787" s="230"/>
      <c r="P787" s="104">
        <v>46068</v>
      </c>
      <c r="Q787" s="104">
        <v>46075.020833333336</v>
      </c>
      <c r="R787" t="b">
        <v>1</v>
      </c>
      <c r="S787" t="s">
        <v>2699</v>
      </c>
      <c r="T787" t="s">
        <v>2700</v>
      </c>
      <c r="U787" t="s">
        <v>3488</v>
      </c>
      <c r="V787" t="s">
        <v>1742</v>
      </c>
    </row>
    <row r="788" spans="9:28" x14ac:dyDescent="0.25">
      <c r="I788" s="138" t="s">
        <v>1752</v>
      </c>
      <c r="J788" s="230"/>
      <c r="P788" s="104">
        <v>46068</v>
      </c>
      <c r="Q788" s="104">
        <v>46075.020833333336</v>
      </c>
      <c r="R788" t="b">
        <v>1</v>
      </c>
      <c r="S788" t="s">
        <v>2699</v>
      </c>
      <c r="T788" t="s">
        <v>2700</v>
      </c>
      <c r="U788" t="s">
        <v>3489</v>
      </c>
      <c r="V788" t="s">
        <v>1744</v>
      </c>
    </row>
    <row r="789" spans="9:28" x14ac:dyDescent="0.25">
      <c r="I789" s="138" t="s">
        <v>1754</v>
      </c>
      <c r="J789" s="230"/>
      <c r="P789" s="104">
        <v>46068</v>
      </c>
      <c r="Q789" s="104">
        <v>46075.020833333336</v>
      </c>
      <c r="R789" t="b">
        <v>1</v>
      </c>
      <c r="S789" t="s">
        <v>2699</v>
      </c>
      <c r="T789" t="s">
        <v>2700</v>
      </c>
      <c r="U789" t="s">
        <v>3490</v>
      </c>
      <c r="V789" t="s">
        <v>1746</v>
      </c>
    </row>
    <row r="790" spans="9:28" x14ac:dyDescent="0.25">
      <c r="I790" s="138" t="s">
        <v>1756</v>
      </c>
      <c r="J790" s="230"/>
      <c r="P790" s="104">
        <v>46068</v>
      </c>
      <c r="Q790" s="104">
        <v>46075.020833333336</v>
      </c>
      <c r="R790" t="b">
        <v>1</v>
      </c>
      <c r="S790" t="s">
        <v>2699</v>
      </c>
      <c r="T790" t="s">
        <v>2700</v>
      </c>
      <c r="U790" t="s">
        <v>3491</v>
      </c>
      <c r="V790" t="s">
        <v>1748</v>
      </c>
    </row>
    <row r="791" spans="9:28" x14ac:dyDescent="0.25">
      <c r="I791" s="138" t="s">
        <v>1758</v>
      </c>
      <c r="J791" s="230"/>
      <c r="P791" s="104">
        <v>46068</v>
      </c>
      <c r="Q791" s="104">
        <v>46075.020833333336</v>
      </c>
      <c r="R791" t="b">
        <v>1</v>
      </c>
      <c r="S791" t="s">
        <v>2699</v>
      </c>
      <c r="T791" t="s">
        <v>2700</v>
      </c>
      <c r="U791" t="s">
        <v>3492</v>
      </c>
      <c r="V791" t="s">
        <v>1750</v>
      </c>
    </row>
    <row r="792" spans="9:28" x14ac:dyDescent="0.25">
      <c r="I792" s="138" t="s">
        <v>1760</v>
      </c>
      <c r="J792" s="230"/>
      <c r="P792" s="104">
        <v>46068</v>
      </c>
      <c r="Q792" s="104">
        <v>46075.020833333336</v>
      </c>
      <c r="R792" t="b">
        <v>1</v>
      </c>
      <c r="S792" t="s">
        <v>2699</v>
      </c>
      <c r="T792" t="s">
        <v>2700</v>
      </c>
      <c r="U792" t="s">
        <v>3493</v>
      </c>
      <c r="V792" t="s">
        <v>1752</v>
      </c>
    </row>
    <row r="793" spans="9:28" x14ac:dyDescent="0.25">
      <c r="I793" s="138" t="s">
        <v>1762</v>
      </c>
      <c r="J793" s="230"/>
      <c r="P793" s="104">
        <v>46068</v>
      </c>
      <c r="Q793" s="104">
        <v>46075.020833333336</v>
      </c>
      <c r="R793" t="b">
        <v>1</v>
      </c>
      <c r="S793" t="s">
        <v>2699</v>
      </c>
      <c r="T793" t="s">
        <v>2700</v>
      </c>
      <c r="U793" t="s">
        <v>3494</v>
      </c>
      <c r="V793" t="s">
        <v>1754</v>
      </c>
    </row>
    <row r="794" spans="9:28" x14ac:dyDescent="0.25">
      <c r="I794" s="138" t="s">
        <v>1764</v>
      </c>
      <c r="J794" s="230">
        <v>18</v>
      </c>
      <c r="P794" s="104">
        <v>46068</v>
      </c>
      <c r="Q794" s="104">
        <v>46075.020833333336</v>
      </c>
      <c r="R794" t="b">
        <v>1</v>
      </c>
      <c r="S794" t="s">
        <v>2699</v>
      </c>
      <c r="T794" t="s">
        <v>2700</v>
      </c>
      <c r="U794" t="s">
        <v>3495</v>
      </c>
      <c r="V794" t="s">
        <v>1756</v>
      </c>
    </row>
    <row r="795" spans="9:28" x14ac:dyDescent="0.25">
      <c r="I795" s="138" t="s">
        <v>1766</v>
      </c>
      <c r="J795" s="230"/>
      <c r="P795" s="104">
        <v>46068</v>
      </c>
      <c r="Q795" s="104">
        <v>46075.020833333336</v>
      </c>
      <c r="R795" t="b">
        <v>1</v>
      </c>
      <c r="S795" t="s">
        <v>2699</v>
      </c>
      <c r="T795" t="s">
        <v>2700</v>
      </c>
      <c r="U795" t="s">
        <v>3496</v>
      </c>
      <c r="V795" t="s">
        <v>1758</v>
      </c>
    </row>
    <row r="796" spans="9:28" x14ac:dyDescent="0.25">
      <c r="I796" s="138" t="s">
        <v>1768</v>
      </c>
      <c r="J796" s="230"/>
      <c r="P796" s="104">
        <v>46068</v>
      </c>
      <c r="Q796" s="104">
        <v>46075.020833333336</v>
      </c>
      <c r="R796" t="b">
        <v>1</v>
      </c>
      <c r="S796" t="s">
        <v>2699</v>
      </c>
      <c r="T796" t="s">
        <v>2700</v>
      </c>
      <c r="U796" t="s">
        <v>3497</v>
      </c>
      <c r="V796" t="s">
        <v>1760</v>
      </c>
    </row>
    <row r="797" spans="9:28" x14ac:dyDescent="0.25">
      <c r="I797" s="138" t="s">
        <v>1770</v>
      </c>
      <c r="J797" s="230"/>
      <c r="P797" s="104">
        <v>46068</v>
      </c>
      <c r="Q797" s="104">
        <v>46075.020833333336</v>
      </c>
      <c r="R797" t="b">
        <v>1</v>
      </c>
      <c r="S797" t="s">
        <v>2699</v>
      </c>
      <c r="T797" t="s">
        <v>2700</v>
      </c>
      <c r="U797" t="s">
        <v>3498</v>
      </c>
      <c r="V797" t="s">
        <v>1762</v>
      </c>
    </row>
    <row r="798" spans="9:28" x14ac:dyDescent="0.25">
      <c r="I798" s="138" t="s">
        <v>1772</v>
      </c>
      <c r="J798" s="230"/>
      <c r="P798" s="104">
        <v>46068</v>
      </c>
      <c r="Q798" s="104">
        <v>46075.020833333336</v>
      </c>
      <c r="R798" t="b">
        <v>1</v>
      </c>
      <c r="S798" t="s">
        <v>2699</v>
      </c>
      <c r="T798" t="s">
        <v>2700</v>
      </c>
      <c r="U798" t="s">
        <v>3499</v>
      </c>
      <c r="V798" t="s">
        <v>1764</v>
      </c>
      <c r="X798">
        <v>18</v>
      </c>
      <c r="Y798">
        <v>667534.33333333302</v>
      </c>
      <c r="Z798">
        <v>627534.33333333302</v>
      </c>
      <c r="AB798">
        <v>40000</v>
      </c>
    </row>
    <row r="799" spans="9:28" x14ac:dyDescent="0.25">
      <c r="I799" s="138" t="s">
        <v>1774</v>
      </c>
      <c r="J799" s="230"/>
      <c r="P799" s="104">
        <v>46068</v>
      </c>
      <c r="Q799" s="104">
        <v>46075.020833333336</v>
      </c>
      <c r="R799" t="b">
        <v>1</v>
      </c>
      <c r="S799" t="s">
        <v>2699</v>
      </c>
      <c r="T799" t="s">
        <v>2700</v>
      </c>
      <c r="U799" t="s">
        <v>3500</v>
      </c>
      <c r="V799" t="s">
        <v>1766</v>
      </c>
    </row>
    <row r="800" spans="9:28" x14ac:dyDescent="0.25">
      <c r="I800" s="138" t="s">
        <v>1776</v>
      </c>
      <c r="J800" s="230"/>
      <c r="P800" s="104">
        <v>46068</v>
      </c>
      <c r="Q800" s="104">
        <v>46075.020833333336</v>
      </c>
      <c r="R800" t="b">
        <v>1</v>
      </c>
      <c r="S800" t="s">
        <v>2699</v>
      </c>
      <c r="T800" t="s">
        <v>2700</v>
      </c>
      <c r="U800" t="s">
        <v>3501</v>
      </c>
      <c r="V800" t="s">
        <v>1768</v>
      </c>
    </row>
    <row r="801" spans="9:30" x14ac:dyDescent="0.25">
      <c r="I801" s="138" t="s">
        <v>232</v>
      </c>
      <c r="J801" s="230">
        <v>10</v>
      </c>
      <c r="P801" s="104">
        <v>46068</v>
      </c>
      <c r="Q801" s="104">
        <v>46075.020833333336</v>
      </c>
      <c r="R801" t="b">
        <v>1</v>
      </c>
      <c r="S801" t="s">
        <v>2699</v>
      </c>
      <c r="T801" t="s">
        <v>2700</v>
      </c>
      <c r="U801" t="s">
        <v>3502</v>
      </c>
      <c r="V801" t="s">
        <v>1770</v>
      </c>
    </row>
    <row r="802" spans="9:30" x14ac:dyDescent="0.25">
      <c r="I802" s="138" t="s">
        <v>1779</v>
      </c>
      <c r="J802" s="230"/>
      <c r="P802" s="104">
        <v>46068</v>
      </c>
      <c r="Q802" s="104">
        <v>46075.020833333336</v>
      </c>
      <c r="R802" t="b">
        <v>1</v>
      </c>
      <c r="S802" t="s">
        <v>2699</v>
      </c>
      <c r="T802" t="s">
        <v>2700</v>
      </c>
      <c r="U802" t="s">
        <v>3503</v>
      </c>
      <c r="V802" t="s">
        <v>1772</v>
      </c>
    </row>
    <row r="803" spans="9:30" x14ac:dyDescent="0.25">
      <c r="I803" s="138" t="s">
        <v>1781</v>
      </c>
      <c r="J803" s="230"/>
      <c r="P803" s="104">
        <v>46068</v>
      </c>
      <c r="Q803" s="104">
        <v>46075.020833333336</v>
      </c>
      <c r="R803" t="b">
        <v>1</v>
      </c>
      <c r="S803" t="s">
        <v>2699</v>
      </c>
      <c r="T803" t="s">
        <v>2700</v>
      </c>
      <c r="U803" t="s">
        <v>3504</v>
      </c>
      <c r="V803" t="s">
        <v>1774</v>
      </c>
    </row>
    <row r="804" spans="9:30" x14ac:dyDescent="0.25">
      <c r="I804" s="138" t="s">
        <v>80</v>
      </c>
      <c r="J804" s="230"/>
      <c r="P804" s="104">
        <v>46068</v>
      </c>
      <c r="Q804" s="104">
        <v>46075.020833333336</v>
      </c>
      <c r="R804" t="b">
        <v>1</v>
      </c>
      <c r="S804" t="s">
        <v>2699</v>
      </c>
      <c r="T804" t="s">
        <v>2700</v>
      </c>
      <c r="U804" t="s">
        <v>3505</v>
      </c>
      <c r="V804" t="s">
        <v>1776</v>
      </c>
    </row>
    <row r="805" spans="9:30" x14ac:dyDescent="0.25">
      <c r="I805" s="138" t="s">
        <v>1784</v>
      </c>
      <c r="J805" s="230"/>
      <c r="P805" s="104">
        <v>46068</v>
      </c>
      <c r="Q805" s="104">
        <v>46075.020833333336</v>
      </c>
      <c r="R805" t="b">
        <v>1</v>
      </c>
      <c r="S805" t="s">
        <v>2699</v>
      </c>
      <c r="T805" t="s">
        <v>2700</v>
      </c>
      <c r="U805" t="s">
        <v>3506</v>
      </c>
      <c r="V805" t="s">
        <v>232</v>
      </c>
      <c r="X805">
        <v>10</v>
      </c>
      <c r="Y805">
        <v>302331.59999999998</v>
      </c>
      <c r="Z805">
        <v>273331.59999999998</v>
      </c>
      <c r="AB805">
        <v>29000</v>
      </c>
      <c r="AD805">
        <v>2</v>
      </c>
    </row>
    <row r="806" spans="9:30" x14ac:dyDescent="0.25">
      <c r="I806" s="138" t="s">
        <v>1786</v>
      </c>
      <c r="J806" s="230"/>
      <c r="P806" s="104">
        <v>46068</v>
      </c>
      <c r="Q806" s="104">
        <v>46075.020833333336</v>
      </c>
      <c r="R806" t="b">
        <v>1</v>
      </c>
      <c r="S806" t="s">
        <v>2699</v>
      </c>
      <c r="T806" t="s">
        <v>2700</v>
      </c>
      <c r="U806" t="s">
        <v>3507</v>
      </c>
      <c r="V806" t="s">
        <v>1779</v>
      </c>
    </row>
    <row r="807" spans="9:30" x14ac:dyDescent="0.25">
      <c r="I807" s="138" t="s">
        <v>1788</v>
      </c>
      <c r="J807" s="230"/>
      <c r="P807" s="104">
        <v>46068</v>
      </c>
      <c r="Q807" s="104">
        <v>46075.020833333336</v>
      </c>
      <c r="R807" t="b">
        <v>1</v>
      </c>
      <c r="S807" t="s">
        <v>2699</v>
      </c>
      <c r="T807" t="s">
        <v>2700</v>
      </c>
      <c r="U807" t="s">
        <v>3508</v>
      </c>
      <c r="V807" t="s">
        <v>1781</v>
      </c>
    </row>
    <row r="808" spans="9:30" x14ac:dyDescent="0.25">
      <c r="I808" s="138" t="s">
        <v>1790</v>
      </c>
      <c r="J808" s="230"/>
      <c r="P808" s="104">
        <v>46068</v>
      </c>
      <c r="Q808" s="104">
        <v>46075.020833333336</v>
      </c>
      <c r="R808" t="b">
        <v>1</v>
      </c>
      <c r="S808" t="s">
        <v>2699</v>
      </c>
      <c r="T808" t="s">
        <v>2700</v>
      </c>
      <c r="U808" t="s">
        <v>3509</v>
      </c>
      <c r="V808" t="s">
        <v>80</v>
      </c>
    </row>
    <row r="809" spans="9:30" x14ac:dyDescent="0.25">
      <c r="I809" s="138" t="s">
        <v>1792</v>
      </c>
      <c r="J809" s="230"/>
      <c r="P809" s="104">
        <v>46068</v>
      </c>
      <c r="Q809" s="104">
        <v>46075.020833333336</v>
      </c>
      <c r="R809" t="b">
        <v>1</v>
      </c>
      <c r="S809" t="s">
        <v>2699</v>
      </c>
      <c r="T809" t="s">
        <v>2700</v>
      </c>
      <c r="U809" t="s">
        <v>3510</v>
      </c>
      <c r="V809" t="s">
        <v>1784</v>
      </c>
    </row>
    <row r="810" spans="9:30" x14ac:dyDescent="0.25">
      <c r="I810" s="138" t="s">
        <v>1794</v>
      </c>
      <c r="J810" s="230"/>
      <c r="P810" s="104">
        <v>46068</v>
      </c>
      <c r="Q810" s="104">
        <v>46075.020833333336</v>
      </c>
      <c r="R810" t="b">
        <v>1</v>
      </c>
      <c r="S810" t="s">
        <v>2699</v>
      </c>
      <c r="T810" t="s">
        <v>2700</v>
      </c>
      <c r="U810" t="s">
        <v>3511</v>
      </c>
      <c r="V810" t="s">
        <v>1786</v>
      </c>
    </row>
    <row r="811" spans="9:30" x14ac:dyDescent="0.25">
      <c r="I811" s="138" t="s">
        <v>1796</v>
      </c>
      <c r="J811" s="230"/>
      <c r="P811" s="104">
        <v>46068</v>
      </c>
      <c r="Q811" s="104">
        <v>46075.020833333336</v>
      </c>
      <c r="R811" t="b">
        <v>1</v>
      </c>
      <c r="S811" t="s">
        <v>2699</v>
      </c>
      <c r="T811" t="s">
        <v>2700</v>
      </c>
      <c r="U811" t="s">
        <v>3512</v>
      </c>
      <c r="V811" t="s">
        <v>1788</v>
      </c>
    </row>
    <row r="812" spans="9:30" x14ac:dyDescent="0.25">
      <c r="I812" s="138" t="s">
        <v>1798</v>
      </c>
      <c r="J812" s="230"/>
      <c r="P812" s="104">
        <v>46068</v>
      </c>
      <c r="Q812" s="104">
        <v>46075.020833333336</v>
      </c>
      <c r="R812" t="b">
        <v>1</v>
      </c>
      <c r="S812" t="s">
        <v>2699</v>
      </c>
      <c r="T812" t="s">
        <v>2700</v>
      </c>
      <c r="U812" t="s">
        <v>3513</v>
      </c>
      <c r="V812" t="s">
        <v>1790</v>
      </c>
    </row>
    <row r="813" spans="9:30" x14ac:dyDescent="0.25">
      <c r="I813" s="138" t="s">
        <v>1800</v>
      </c>
      <c r="J813" s="230"/>
      <c r="P813" s="104">
        <v>46068</v>
      </c>
      <c r="Q813" s="104">
        <v>46075.020833333336</v>
      </c>
      <c r="R813" t="b">
        <v>1</v>
      </c>
      <c r="S813" t="s">
        <v>2699</v>
      </c>
      <c r="T813" t="s">
        <v>2700</v>
      </c>
      <c r="U813" t="s">
        <v>3514</v>
      </c>
      <c r="V813" t="s">
        <v>1792</v>
      </c>
    </row>
    <row r="814" spans="9:30" x14ac:dyDescent="0.25">
      <c r="I814" s="138" t="s">
        <v>1802</v>
      </c>
      <c r="J814" s="230"/>
      <c r="P814" s="104">
        <v>46068</v>
      </c>
      <c r="Q814" s="104">
        <v>46075.020833333336</v>
      </c>
      <c r="R814" t="b">
        <v>1</v>
      </c>
      <c r="S814" t="s">
        <v>2699</v>
      </c>
      <c r="T814" t="s">
        <v>2700</v>
      </c>
      <c r="U814" t="s">
        <v>3515</v>
      </c>
      <c r="V814" t="s">
        <v>1794</v>
      </c>
    </row>
    <row r="815" spans="9:30" x14ac:dyDescent="0.25">
      <c r="I815" s="138" t="s">
        <v>1804</v>
      </c>
      <c r="J815" s="230"/>
      <c r="P815" s="104">
        <v>46068</v>
      </c>
      <c r="Q815" s="104">
        <v>46075.020833333336</v>
      </c>
      <c r="R815" t="b">
        <v>1</v>
      </c>
      <c r="S815" t="s">
        <v>2699</v>
      </c>
      <c r="T815" t="s">
        <v>2700</v>
      </c>
      <c r="U815" t="s">
        <v>3516</v>
      </c>
      <c r="V815" t="s">
        <v>1796</v>
      </c>
    </row>
    <row r="816" spans="9:30" x14ac:dyDescent="0.25">
      <c r="I816" s="138" t="s">
        <v>1806</v>
      </c>
      <c r="J816" s="230">
        <v>3</v>
      </c>
      <c r="P816" s="104">
        <v>46068</v>
      </c>
      <c r="Q816" s="104">
        <v>46075.020833333336</v>
      </c>
      <c r="R816" t="b">
        <v>1</v>
      </c>
      <c r="S816" t="s">
        <v>2699</v>
      </c>
      <c r="T816" t="s">
        <v>2700</v>
      </c>
      <c r="U816" t="s">
        <v>3517</v>
      </c>
      <c r="V816" t="s">
        <v>1798</v>
      </c>
    </row>
    <row r="817" spans="9:30" x14ac:dyDescent="0.25">
      <c r="I817" s="138" t="s">
        <v>1808</v>
      </c>
      <c r="J817" s="230"/>
      <c r="P817" s="104">
        <v>46068</v>
      </c>
      <c r="Q817" s="104">
        <v>46075.020833333336</v>
      </c>
      <c r="R817" t="b">
        <v>1</v>
      </c>
      <c r="S817" t="s">
        <v>2699</v>
      </c>
      <c r="T817" t="s">
        <v>2700</v>
      </c>
      <c r="U817" t="s">
        <v>3518</v>
      </c>
      <c r="V817" t="s">
        <v>1800</v>
      </c>
    </row>
    <row r="818" spans="9:30" x14ac:dyDescent="0.25">
      <c r="I818" s="138" t="s">
        <v>1810</v>
      </c>
      <c r="J818" s="230"/>
      <c r="P818" s="104">
        <v>46068</v>
      </c>
      <c r="Q818" s="104">
        <v>46075.020833333336</v>
      </c>
      <c r="R818" t="b">
        <v>1</v>
      </c>
      <c r="S818" t="s">
        <v>2699</v>
      </c>
      <c r="T818" t="s">
        <v>2700</v>
      </c>
      <c r="U818" t="s">
        <v>3519</v>
      </c>
      <c r="V818" t="s">
        <v>1802</v>
      </c>
    </row>
    <row r="819" spans="9:30" x14ac:dyDescent="0.25">
      <c r="I819" s="138" t="s">
        <v>1812</v>
      </c>
      <c r="J819" s="230"/>
      <c r="P819" s="104">
        <v>46068</v>
      </c>
      <c r="Q819" s="104">
        <v>46075.020833333336</v>
      </c>
      <c r="R819" t="b">
        <v>1</v>
      </c>
      <c r="S819" t="s">
        <v>2699</v>
      </c>
      <c r="T819" t="s">
        <v>2700</v>
      </c>
      <c r="U819" t="s">
        <v>3520</v>
      </c>
      <c r="V819" t="s">
        <v>1804</v>
      </c>
    </row>
    <row r="820" spans="9:30" x14ac:dyDescent="0.25">
      <c r="I820" s="138" t="s">
        <v>1814</v>
      </c>
      <c r="J820" s="230"/>
      <c r="P820" s="104">
        <v>46068</v>
      </c>
      <c r="Q820" s="104">
        <v>46075.020833333336</v>
      </c>
      <c r="R820" t="b">
        <v>1</v>
      </c>
      <c r="S820" t="s">
        <v>2699</v>
      </c>
      <c r="T820" t="s">
        <v>2700</v>
      </c>
      <c r="U820" t="s">
        <v>3521</v>
      </c>
      <c r="V820" t="s">
        <v>1806</v>
      </c>
      <c r="X820">
        <v>3</v>
      </c>
      <c r="Y820">
        <v>854370.33333333302</v>
      </c>
      <c r="Z820">
        <v>760386</v>
      </c>
      <c r="AA820">
        <v>206953</v>
      </c>
      <c r="AB820">
        <v>25000</v>
      </c>
      <c r="AC820">
        <v>1</v>
      </c>
    </row>
    <row r="821" spans="9:30" x14ac:dyDescent="0.25">
      <c r="I821" s="138" t="s">
        <v>1816</v>
      </c>
      <c r="J821" s="230"/>
      <c r="P821" s="104">
        <v>46068</v>
      </c>
      <c r="Q821" s="104">
        <v>46075.020833333336</v>
      </c>
      <c r="R821" t="b">
        <v>1</v>
      </c>
      <c r="S821" t="s">
        <v>2699</v>
      </c>
      <c r="T821" t="s">
        <v>2700</v>
      </c>
      <c r="U821" t="s">
        <v>3522</v>
      </c>
      <c r="V821" t="s">
        <v>1808</v>
      </c>
    </row>
    <row r="822" spans="9:30" x14ac:dyDescent="0.25">
      <c r="I822" s="138" t="s">
        <v>1818</v>
      </c>
      <c r="J822" s="230"/>
      <c r="P822" s="104">
        <v>46068</v>
      </c>
      <c r="Q822" s="104">
        <v>46075.020833333336</v>
      </c>
      <c r="R822" t="b">
        <v>1</v>
      </c>
      <c r="S822" t="s">
        <v>2699</v>
      </c>
      <c r="T822" t="s">
        <v>2700</v>
      </c>
      <c r="U822" t="s">
        <v>3523</v>
      </c>
      <c r="V822" t="s">
        <v>1810</v>
      </c>
    </row>
    <row r="823" spans="9:30" x14ac:dyDescent="0.25">
      <c r="I823" s="138" t="s">
        <v>1820</v>
      </c>
      <c r="J823" s="230">
        <v>9</v>
      </c>
      <c r="P823" s="104">
        <v>46068</v>
      </c>
      <c r="Q823" s="104">
        <v>46075.020833333336</v>
      </c>
      <c r="R823" t="b">
        <v>1</v>
      </c>
      <c r="S823" t="s">
        <v>2699</v>
      </c>
      <c r="T823" t="s">
        <v>2700</v>
      </c>
      <c r="U823" t="s">
        <v>3524</v>
      </c>
      <c r="V823" t="s">
        <v>1812</v>
      </c>
    </row>
    <row r="824" spans="9:30" x14ac:dyDescent="0.25">
      <c r="I824" s="138" t="s">
        <v>1822</v>
      </c>
      <c r="J824" s="230"/>
      <c r="P824" s="104">
        <v>46068</v>
      </c>
      <c r="Q824" s="104">
        <v>46075.020833333336</v>
      </c>
      <c r="R824" t="b">
        <v>1</v>
      </c>
      <c r="S824" t="s">
        <v>2699</v>
      </c>
      <c r="T824" t="s">
        <v>2700</v>
      </c>
      <c r="U824" t="s">
        <v>3525</v>
      </c>
      <c r="V824" t="s">
        <v>1814</v>
      </c>
    </row>
    <row r="825" spans="9:30" x14ac:dyDescent="0.25">
      <c r="I825" s="138" t="s">
        <v>1824</v>
      </c>
      <c r="J825" s="230"/>
      <c r="P825" s="104">
        <v>46068</v>
      </c>
      <c r="Q825" s="104">
        <v>46075.020833333336</v>
      </c>
      <c r="R825" t="b">
        <v>1</v>
      </c>
      <c r="S825" t="s">
        <v>2699</v>
      </c>
      <c r="T825" t="s">
        <v>2700</v>
      </c>
      <c r="U825" t="s">
        <v>3526</v>
      </c>
      <c r="V825" t="s">
        <v>1816</v>
      </c>
    </row>
    <row r="826" spans="9:30" x14ac:dyDescent="0.25">
      <c r="I826" s="138" t="s">
        <v>1826</v>
      </c>
      <c r="J826" s="230"/>
      <c r="P826" s="104">
        <v>46068</v>
      </c>
      <c r="Q826" s="104">
        <v>46075.020833333336</v>
      </c>
      <c r="R826" t="b">
        <v>1</v>
      </c>
      <c r="S826" t="s">
        <v>2699</v>
      </c>
      <c r="T826" t="s">
        <v>2700</v>
      </c>
      <c r="U826" t="s">
        <v>3527</v>
      </c>
      <c r="V826" t="s">
        <v>1818</v>
      </c>
    </row>
    <row r="827" spans="9:30" x14ac:dyDescent="0.25">
      <c r="I827" s="138" t="s">
        <v>1828</v>
      </c>
      <c r="J827" s="230"/>
      <c r="P827" s="104">
        <v>46068</v>
      </c>
      <c r="Q827" s="104">
        <v>46075.020833333336</v>
      </c>
      <c r="R827" t="b">
        <v>1</v>
      </c>
      <c r="S827" t="s">
        <v>2699</v>
      </c>
      <c r="T827" t="s">
        <v>2700</v>
      </c>
      <c r="U827" t="s">
        <v>3528</v>
      </c>
      <c r="V827" t="s">
        <v>1820</v>
      </c>
      <c r="X827">
        <v>9</v>
      </c>
      <c r="Y827">
        <v>342359</v>
      </c>
      <c r="Z827">
        <v>278106.888888888</v>
      </c>
      <c r="AA827">
        <v>104423</v>
      </c>
      <c r="AB827">
        <v>29444.444444444402</v>
      </c>
      <c r="AC827">
        <v>3</v>
      </c>
      <c r="AD827">
        <v>1</v>
      </c>
    </row>
    <row r="828" spans="9:30" x14ac:dyDescent="0.25">
      <c r="I828" s="138" t="s">
        <v>1830</v>
      </c>
      <c r="J828" s="230"/>
      <c r="P828" s="104">
        <v>46068</v>
      </c>
      <c r="Q828" s="104">
        <v>46075.020833333336</v>
      </c>
      <c r="R828" t="b">
        <v>1</v>
      </c>
      <c r="S828" t="s">
        <v>2699</v>
      </c>
      <c r="T828" t="s">
        <v>2700</v>
      </c>
      <c r="U828" t="s">
        <v>3529</v>
      </c>
      <c r="V828" t="s">
        <v>1822</v>
      </c>
    </row>
    <row r="829" spans="9:30" x14ac:dyDescent="0.25">
      <c r="I829" s="138" t="s">
        <v>1832</v>
      </c>
      <c r="J829" s="230"/>
      <c r="P829" s="104">
        <v>46068</v>
      </c>
      <c r="Q829" s="104">
        <v>46075.020833333336</v>
      </c>
      <c r="R829" t="b">
        <v>1</v>
      </c>
      <c r="S829" t="s">
        <v>2699</v>
      </c>
      <c r="T829" t="s">
        <v>2700</v>
      </c>
      <c r="U829" t="s">
        <v>3530</v>
      </c>
      <c r="V829" t="s">
        <v>1824</v>
      </c>
    </row>
    <row r="830" spans="9:30" x14ac:dyDescent="0.25">
      <c r="I830" s="138" t="s">
        <v>1834</v>
      </c>
      <c r="J830" s="230"/>
      <c r="P830" s="104">
        <v>46068</v>
      </c>
      <c r="Q830" s="104">
        <v>46075.020833333336</v>
      </c>
      <c r="R830" t="b">
        <v>1</v>
      </c>
      <c r="S830" t="s">
        <v>2699</v>
      </c>
      <c r="T830" t="s">
        <v>2700</v>
      </c>
      <c r="U830" t="s">
        <v>3531</v>
      </c>
      <c r="V830" t="s">
        <v>1826</v>
      </c>
    </row>
    <row r="831" spans="9:30" x14ac:dyDescent="0.25">
      <c r="I831" s="138" t="s">
        <v>1836</v>
      </c>
      <c r="J831" s="230"/>
      <c r="P831" s="104">
        <v>46068</v>
      </c>
      <c r="Q831" s="104">
        <v>46075.020833333336</v>
      </c>
      <c r="R831" t="b">
        <v>1</v>
      </c>
      <c r="S831" t="s">
        <v>2699</v>
      </c>
      <c r="T831" t="s">
        <v>2700</v>
      </c>
      <c r="U831" t="s">
        <v>3532</v>
      </c>
      <c r="V831" t="s">
        <v>1828</v>
      </c>
    </row>
    <row r="832" spans="9:30" x14ac:dyDescent="0.25">
      <c r="I832" s="138" t="s">
        <v>1838</v>
      </c>
      <c r="J832" s="230"/>
      <c r="P832" s="104">
        <v>46068</v>
      </c>
      <c r="Q832" s="104">
        <v>46075.020833333336</v>
      </c>
      <c r="R832" t="b">
        <v>1</v>
      </c>
      <c r="S832" t="s">
        <v>2699</v>
      </c>
      <c r="T832" t="s">
        <v>2700</v>
      </c>
      <c r="U832" t="s">
        <v>3533</v>
      </c>
      <c r="V832" t="s">
        <v>1830</v>
      </c>
    </row>
    <row r="833" spans="9:30" x14ac:dyDescent="0.25">
      <c r="I833" s="138" t="s">
        <v>84</v>
      </c>
      <c r="J833" s="230">
        <v>1</v>
      </c>
      <c r="P833" s="104">
        <v>46068</v>
      </c>
      <c r="Q833" s="104">
        <v>46075.020833333336</v>
      </c>
      <c r="R833" t="b">
        <v>1</v>
      </c>
      <c r="S833" t="s">
        <v>2699</v>
      </c>
      <c r="T833" t="s">
        <v>2700</v>
      </c>
      <c r="U833" t="s">
        <v>3534</v>
      </c>
      <c r="V833" t="s">
        <v>1832</v>
      </c>
    </row>
    <row r="834" spans="9:30" x14ac:dyDescent="0.25">
      <c r="I834" s="138" t="s">
        <v>1841</v>
      </c>
      <c r="J834" s="230">
        <v>6</v>
      </c>
      <c r="P834" s="104">
        <v>46068</v>
      </c>
      <c r="Q834" s="104">
        <v>46075.020833333336</v>
      </c>
      <c r="R834" t="b">
        <v>1</v>
      </c>
      <c r="S834" t="s">
        <v>2699</v>
      </c>
      <c r="T834" t="s">
        <v>2700</v>
      </c>
      <c r="U834" t="s">
        <v>3535</v>
      </c>
      <c r="V834" t="s">
        <v>1834</v>
      </c>
    </row>
    <row r="835" spans="9:30" x14ac:dyDescent="0.25">
      <c r="I835" s="138" t="s">
        <v>1843</v>
      </c>
      <c r="J835" s="230"/>
      <c r="P835" s="104">
        <v>46068</v>
      </c>
      <c r="Q835" s="104">
        <v>46075.020833333336</v>
      </c>
      <c r="R835" t="b">
        <v>1</v>
      </c>
      <c r="S835" t="s">
        <v>2699</v>
      </c>
      <c r="T835" t="s">
        <v>2700</v>
      </c>
      <c r="U835" t="s">
        <v>3536</v>
      </c>
      <c r="V835" t="s">
        <v>1836</v>
      </c>
    </row>
    <row r="836" spans="9:30" x14ac:dyDescent="0.25">
      <c r="I836" s="138" t="s">
        <v>1845</v>
      </c>
      <c r="J836" s="230"/>
      <c r="P836" s="104">
        <v>46068</v>
      </c>
      <c r="Q836" s="104">
        <v>46075.020833333336</v>
      </c>
      <c r="R836" t="b">
        <v>1</v>
      </c>
      <c r="S836" t="s">
        <v>2699</v>
      </c>
      <c r="T836" t="s">
        <v>2700</v>
      </c>
      <c r="U836" t="s">
        <v>3537</v>
      </c>
      <c r="V836" t="s">
        <v>1838</v>
      </c>
    </row>
    <row r="837" spans="9:30" x14ac:dyDescent="0.25">
      <c r="I837" s="138" t="s">
        <v>1847</v>
      </c>
      <c r="J837" s="230"/>
      <c r="P837" s="104">
        <v>46068</v>
      </c>
      <c r="Q837" s="104">
        <v>46075.020833333336</v>
      </c>
      <c r="R837" t="b">
        <v>1</v>
      </c>
      <c r="S837" t="s">
        <v>2699</v>
      </c>
      <c r="T837" t="s">
        <v>2700</v>
      </c>
      <c r="U837" t="s">
        <v>3538</v>
      </c>
      <c r="V837" t="s">
        <v>84</v>
      </c>
      <c r="X837">
        <v>1</v>
      </c>
      <c r="Y837">
        <v>1967567</v>
      </c>
      <c r="Z837">
        <v>1665885</v>
      </c>
      <c r="AA837">
        <v>276682</v>
      </c>
      <c r="AB837">
        <v>25000</v>
      </c>
      <c r="AC837">
        <v>1</v>
      </c>
    </row>
    <row r="838" spans="9:30" x14ac:dyDescent="0.25">
      <c r="I838" s="138" t="s">
        <v>1849</v>
      </c>
      <c r="J838" s="230"/>
      <c r="P838" s="104">
        <v>46068</v>
      </c>
      <c r="Q838" s="104">
        <v>46075.020833333336</v>
      </c>
      <c r="R838" t="b">
        <v>1</v>
      </c>
      <c r="S838" t="s">
        <v>2699</v>
      </c>
      <c r="T838" t="s">
        <v>2700</v>
      </c>
      <c r="U838" t="s">
        <v>3539</v>
      </c>
      <c r="V838" t="s">
        <v>1841</v>
      </c>
      <c r="X838">
        <v>6</v>
      </c>
      <c r="Y838">
        <v>725153.83333333302</v>
      </c>
      <c r="Z838">
        <v>685153.83333333302</v>
      </c>
      <c r="AB838">
        <v>40000</v>
      </c>
      <c r="AD838">
        <v>1</v>
      </c>
    </row>
    <row r="839" spans="9:30" x14ac:dyDescent="0.25">
      <c r="I839" s="138" t="s">
        <v>1851</v>
      </c>
      <c r="J839" s="230"/>
      <c r="P839" s="104">
        <v>46068</v>
      </c>
      <c r="Q839" s="104">
        <v>46075.020833333336</v>
      </c>
      <c r="R839" t="b">
        <v>1</v>
      </c>
      <c r="S839" t="s">
        <v>2699</v>
      </c>
      <c r="T839" t="s">
        <v>2700</v>
      </c>
      <c r="U839" t="s">
        <v>3540</v>
      </c>
      <c r="V839" t="s">
        <v>1843</v>
      </c>
    </row>
    <row r="840" spans="9:30" x14ac:dyDescent="0.25">
      <c r="I840" s="138" t="s">
        <v>1853</v>
      </c>
      <c r="J840" s="230"/>
      <c r="P840" s="104">
        <v>46068</v>
      </c>
      <c r="Q840" s="104">
        <v>46075.020833333336</v>
      </c>
      <c r="R840" t="b">
        <v>1</v>
      </c>
      <c r="S840" t="s">
        <v>2699</v>
      </c>
      <c r="T840" t="s">
        <v>2700</v>
      </c>
      <c r="U840" t="s">
        <v>3541</v>
      </c>
      <c r="V840" t="s">
        <v>1845</v>
      </c>
    </row>
    <row r="841" spans="9:30" x14ac:dyDescent="0.25">
      <c r="I841" s="138" t="s">
        <v>1855</v>
      </c>
      <c r="J841" s="230"/>
      <c r="P841" s="104">
        <v>46068</v>
      </c>
      <c r="Q841" s="104">
        <v>46075.020833333336</v>
      </c>
      <c r="R841" t="b">
        <v>1</v>
      </c>
      <c r="S841" t="s">
        <v>2699</v>
      </c>
      <c r="T841" t="s">
        <v>2700</v>
      </c>
      <c r="U841" t="s">
        <v>3542</v>
      </c>
      <c r="V841" t="s">
        <v>1847</v>
      </c>
    </row>
    <row r="842" spans="9:30" x14ac:dyDescent="0.25">
      <c r="I842" s="138" t="s">
        <v>1857</v>
      </c>
      <c r="J842" s="230"/>
      <c r="P842" s="104">
        <v>46068</v>
      </c>
      <c r="Q842" s="104">
        <v>46075.020833333336</v>
      </c>
      <c r="R842" t="b">
        <v>1</v>
      </c>
      <c r="S842" t="s">
        <v>2699</v>
      </c>
      <c r="T842" t="s">
        <v>2700</v>
      </c>
      <c r="U842" t="s">
        <v>3543</v>
      </c>
      <c r="V842" t="s">
        <v>1849</v>
      </c>
    </row>
    <row r="843" spans="9:30" x14ac:dyDescent="0.25">
      <c r="I843" s="138" t="s">
        <v>1859</v>
      </c>
      <c r="J843" s="230"/>
      <c r="P843" s="104">
        <v>46068</v>
      </c>
      <c r="Q843" s="104">
        <v>46075.020833333336</v>
      </c>
      <c r="R843" t="b">
        <v>1</v>
      </c>
      <c r="S843" t="s">
        <v>2699</v>
      </c>
      <c r="T843" t="s">
        <v>2700</v>
      </c>
      <c r="U843" t="s">
        <v>3544</v>
      </c>
      <c r="V843" t="s">
        <v>1851</v>
      </c>
    </row>
    <row r="844" spans="9:30" x14ac:dyDescent="0.25">
      <c r="I844" s="138" t="s">
        <v>1861</v>
      </c>
      <c r="J844" s="230"/>
      <c r="P844" s="104">
        <v>46068</v>
      </c>
      <c r="Q844" s="104">
        <v>46075.020833333336</v>
      </c>
      <c r="R844" t="b">
        <v>1</v>
      </c>
      <c r="S844" t="s">
        <v>2699</v>
      </c>
      <c r="T844" t="s">
        <v>2700</v>
      </c>
      <c r="U844" t="s">
        <v>3545</v>
      </c>
      <c r="V844" t="s">
        <v>1853</v>
      </c>
    </row>
    <row r="845" spans="9:30" x14ac:dyDescent="0.25">
      <c r="I845" s="138" t="s">
        <v>1863</v>
      </c>
      <c r="J845" s="230"/>
      <c r="P845" s="104">
        <v>46068</v>
      </c>
      <c r="Q845" s="104">
        <v>46075.020833333336</v>
      </c>
      <c r="R845" t="b">
        <v>1</v>
      </c>
      <c r="S845" t="s">
        <v>2699</v>
      </c>
      <c r="T845" t="s">
        <v>2700</v>
      </c>
      <c r="U845" t="s">
        <v>3546</v>
      </c>
      <c r="V845" t="s">
        <v>1855</v>
      </c>
    </row>
    <row r="846" spans="9:30" x14ac:dyDescent="0.25">
      <c r="I846" s="138" t="s">
        <v>1865</v>
      </c>
      <c r="J846" s="230"/>
      <c r="P846" s="104">
        <v>46068</v>
      </c>
      <c r="Q846" s="104">
        <v>46075.020833333336</v>
      </c>
      <c r="R846" t="b">
        <v>1</v>
      </c>
      <c r="S846" t="s">
        <v>2699</v>
      </c>
      <c r="T846" t="s">
        <v>2700</v>
      </c>
      <c r="U846" t="s">
        <v>3547</v>
      </c>
      <c r="V846" t="s">
        <v>1857</v>
      </c>
    </row>
    <row r="847" spans="9:30" x14ac:dyDescent="0.25">
      <c r="I847" s="138" t="s">
        <v>1867</v>
      </c>
      <c r="J847" s="230"/>
      <c r="P847" s="104">
        <v>46068</v>
      </c>
      <c r="Q847" s="104">
        <v>46075.020833333336</v>
      </c>
      <c r="R847" t="b">
        <v>1</v>
      </c>
      <c r="S847" t="s">
        <v>2699</v>
      </c>
      <c r="T847" t="s">
        <v>2700</v>
      </c>
      <c r="U847" t="s">
        <v>3548</v>
      </c>
      <c r="V847" t="s">
        <v>1859</v>
      </c>
    </row>
    <row r="848" spans="9:30" x14ac:dyDescent="0.25">
      <c r="I848" s="138" t="s">
        <v>1869</v>
      </c>
      <c r="J848" s="230"/>
      <c r="P848" s="104">
        <v>46068</v>
      </c>
      <c r="Q848" s="104">
        <v>46075.020833333336</v>
      </c>
      <c r="R848" t="b">
        <v>1</v>
      </c>
      <c r="S848" t="s">
        <v>2699</v>
      </c>
      <c r="T848" t="s">
        <v>2700</v>
      </c>
      <c r="U848" t="s">
        <v>3549</v>
      </c>
      <c r="V848" t="s">
        <v>1861</v>
      </c>
    </row>
    <row r="849" spans="9:30" x14ac:dyDescent="0.25">
      <c r="I849" s="138" t="s">
        <v>1871</v>
      </c>
      <c r="J849" s="230"/>
      <c r="P849" s="104">
        <v>46068</v>
      </c>
      <c r="Q849" s="104">
        <v>46075.020833333336</v>
      </c>
      <c r="R849" t="b">
        <v>1</v>
      </c>
      <c r="S849" t="s">
        <v>2699</v>
      </c>
      <c r="T849" t="s">
        <v>2700</v>
      </c>
      <c r="U849" t="s">
        <v>3550</v>
      </c>
      <c r="V849" t="s">
        <v>1863</v>
      </c>
    </row>
    <row r="850" spans="9:30" x14ac:dyDescent="0.25">
      <c r="I850" s="138" t="s">
        <v>1873</v>
      </c>
      <c r="J850" s="230"/>
      <c r="P850" s="104">
        <v>46068</v>
      </c>
      <c r="Q850" s="104">
        <v>46075.020833333336</v>
      </c>
      <c r="R850" t="b">
        <v>1</v>
      </c>
      <c r="S850" t="s">
        <v>2699</v>
      </c>
      <c r="T850" t="s">
        <v>2700</v>
      </c>
      <c r="U850" t="s">
        <v>3551</v>
      </c>
      <c r="V850" t="s">
        <v>1865</v>
      </c>
    </row>
    <row r="851" spans="9:30" x14ac:dyDescent="0.25">
      <c r="I851" s="138" t="s">
        <v>1875</v>
      </c>
      <c r="J851" s="230"/>
      <c r="P851" s="104">
        <v>46068</v>
      </c>
      <c r="Q851" s="104">
        <v>46075.020833333336</v>
      </c>
      <c r="R851" t="b">
        <v>1</v>
      </c>
      <c r="S851" t="s">
        <v>2699</v>
      </c>
      <c r="T851" t="s">
        <v>2700</v>
      </c>
      <c r="U851" t="s">
        <v>3552</v>
      </c>
      <c r="V851" t="s">
        <v>1867</v>
      </c>
    </row>
    <row r="852" spans="9:30" x14ac:dyDescent="0.25">
      <c r="I852" s="138" t="s">
        <v>1877</v>
      </c>
      <c r="J852" s="230"/>
      <c r="P852" s="104">
        <v>46068</v>
      </c>
      <c r="Q852" s="104">
        <v>46075.020833333336</v>
      </c>
      <c r="R852" t="b">
        <v>1</v>
      </c>
      <c r="S852" t="s">
        <v>2699</v>
      </c>
      <c r="T852" t="s">
        <v>2700</v>
      </c>
      <c r="U852" t="s">
        <v>3553</v>
      </c>
      <c r="V852" t="s">
        <v>1869</v>
      </c>
    </row>
    <row r="853" spans="9:30" x14ac:dyDescent="0.25">
      <c r="I853" s="138" t="s">
        <v>1879</v>
      </c>
      <c r="J853" s="230"/>
      <c r="P853" s="104">
        <v>46068</v>
      </c>
      <c r="Q853" s="104">
        <v>46075.020833333336</v>
      </c>
      <c r="R853" t="b">
        <v>1</v>
      </c>
      <c r="S853" t="s">
        <v>2699</v>
      </c>
      <c r="T853" t="s">
        <v>2700</v>
      </c>
      <c r="U853" t="s">
        <v>3554</v>
      </c>
      <c r="V853" t="s">
        <v>1871</v>
      </c>
    </row>
    <row r="854" spans="9:30" x14ac:dyDescent="0.25">
      <c r="I854" s="138" t="s">
        <v>1881</v>
      </c>
      <c r="J854" s="230"/>
      <c r="P854" s="104">
        <v>46068</v>
      </c>
      <c r="Q854" s="104">
        <v>46075.020833333336</v>
      </c>
      <c r="R854" t="b">
        <v>1</v>
      </c>
      <c r="S854" t="s">
        <v>2699</v>
      </c>
      <c r="T854" t="s">
        <v>2700</v>
      </c>
      <c r="U854" t="s">
        <v>3555</v>
      </c>
      <c r="V854" t="s">
        <v>1873</v>
      </c>
    </row>
    <row r="855" spans="9:30" x14ac:dyDescent="0.25">
      <c r="I855" s="138" t="s">
        <v>1908</v>
      </c>
      <c r="J855" s="230"/>
      <c r="P855" s="104">
        <v>46068</v>
      </c>
      <c r="Q855" s="104">
        <v>46075.020833333336</v>
      </c>
      <c r="R855" t="b">
        <v>1</v>
      </c>
      <c r="S855" t="s">
        <v>2699</v>
      </c>
      <c r="T855" t="s">
        <v>2700</v>
      </c>
      <c r="U855" t="s">
        <v>3556</v>
      </c>
      <c r="V855" t="s">
        <v>1875</v>
      </c>
    </row>
    <row r="856" spans="9:30" x14ac:dyDescent="0.25">
      <c r="I856" s="138" t="s">
        <v>1883</v>
      </c>
      <c r="J856" s="230"/>
      <c r="P856" s="104">
        <v>46068</v>
      </c>
      <c r="Q856" s="104">
        <v>46075.020833333336</v>
      </c>
      <c r="R856" t="b">
        <v>1</v>
      </c>
      <c r="S856" t="s">
        <v>2699</v>
      </c>
      <c r="T856" t="s">
        <v>2700</v>
      </c>
      <c r="U856" t="s">
        <v>3557</v>
      </c>
      <c r="V856" t="s">
        <v>1877</v>
      </c>
    </row>
    <row r="857" spans="9:30" x14ac:dyDescent="0.25">
      <c r="I857" s="138" t="s">
        <v>1885</v>
      </c>
      <c r="J857" s="230"/>
      <c r="P857" s="104">
        <v>46068</v>
      </c>
      <c r="Q857" s="104">
        <v>46075.020833333336</v>
      </c>
      <c r="R857" t="b">
        <v>1</v>
      </c>
      <c r="S857" t="s">
        <v>2699</v>
      </c>
      <c r="T857" t="s">
        <v>2700</v>
      </c>
      <c r="U857" t="s">
        <v>3558</v>
      </c>
      <c r="V857" t="s">
        <v>1879</v>
      </c>
    </row>
    <row r="858" spans="9:30" x14ac:dyDescent="0.25">
      <c r="I858" s="138" t="s">
        <v>1887</v>
      </c>
      <c r="J858" s="230"/>
      <c r="P858" s="104">
        <v>46068</v>
      </c>
      <c r="Q858" s="104">
        <v>46075.020833333336</v>
      </c>
      <c r="R858" t="b">
        <v>1</v>
      </c>
      <c r="S858" t="s">
        <v>2699</v>
      </c>
      <c r="T858" t="s">
        <v>2700</v>
      </c>
      <c r="U858" t="s">
        <v>3559</v>
      </c>
      <c r="V858" t="s">
        <v>1881</v>
      </c>
    </row>
    <row r="859" spans="9:30" x14ac:dyDescent="0.25">
      <c r="I859" s="138" t="s">
        <v>1889</v>
      </c>
      <c r="J859" s="230"/>
      <c r="P859" s="104">
        <v>46068</v>
      </c>
      <c r="Q859" s="104">
        <v>46075.020833333336</v>
      </c>
      <c r="R859" t="b">
        <v>1</v>
      </c>
      <c r="S859" t="s">
        <v>2699</v>
      </c>
      <c r="T859" t="s">
        <v>2700</v>
      </c>
      <c r="U859" t="s">
        <v>3560</v>
      </c>
      <c r="V859" t="s">
        <v>1883</v>
      </c>
    </row>
    <row r="860" spans="9:30" x14ac:dyDescent="0.25">
      <c r="I860" s="138" t="s">
        <v>1891</v>
      </c>
      <c r="J860" s="230"/>
      <c r="P860" s="104">
        <v>46068</v>
      </c>
      <c r="Q860" s="104">
        <v>46075.020833333336</v>
      </c>
      <c r="R860" t="b">
        <v>1</v>
      </c>
      <c r="S860" t="s">
        <v>2699</v>
      </c>
      <c r="T860" t="s">
        <v>2700</v>
      </c>
      <c r="U860" t="s">
        <v>3561</v>
      </c>
      <c r="V860" t="s">
        <v>1885</v>
      </c>
    </row>
    <row r="861" spans="9:30" x14ac:dyDescent="0.25">
      <c r="I861" s="138" t="s">
        <v>235</v>
      </c>
      <c r="J861" s="230">
        <v>25</v>
      </c>
      <c r="P861" s="104">
        <v>46068</v>
      </c>
      <c r="Q861" s="104">
        <v>46075.020833333336</v>
      </c>
      <c r="R861" t="b">
        <v>1</v>
      </c>
      <c r="S861" t="s">
        <v>2699</v>
      </c>
      <c r="T861" t="s">
        <v>2700</v>
      </c>
      <c r="U861" t="s">
        <v>3562</v>
      </c>
      <c r="V861" t="s">
        <v>1887</v>
      </c>
    </row>
    <row r="862" spans="9:30" x14ac:dyDescent="0.25">
      <c r="I862" s="138" t="s">
        <v>1894</v>
      </c>
      <c r="J862" s="230">
        <v>19</v>
      </c>
      <c r="P862" s="104">
        <v>46068</v>
      </c>
      <c r="Q862" s="104">
        <v>46075.020833333336</v>
      </c>
      <c r="R862" t="b">
        <v>1</v>
      </c>
      <c r="S862" t="s">
        <v>2699</v>
      </c>
      <c r="T862" t="s">
        <v>2700</v>
      </c>
      <c r="U862" t="s">
        <v>3563</v>
      </c>
      <c r="V862" t="s">
        <v>1889</v>
      </c>
    </row>
    <row r="863" spans="9:30" x14ac:dyDescent="0.25">
      <c r="I863" s="138" t="s">
        <v>1896</v>
      </c>
      <c r="J863" s="230"/>
      <c r="P863" s="104">
        <v>46068</v>
      </c>
      <c r="Q863" s="104">
        <v>46075.020833333336</v>
      </c>
      <c r="R863" t="b">
        <v>1</v>
      </c>
      <c r="S863" t="s">
        <v>2699</v>
      </c>
      <c r="T863" t="s">
        <v>2700</v>
      </c>
      <c r="U863" s="139" t="s">
        <v>3564</v>
      </c>
      <c r="V863" t="s">
        <v>1891</v>
      </c>
    </row>
    <row r="864" spans="9:30" x14ac:dyDescent="0.25">
      <c r="I864" s="138" t="s">
        <v>1898</v>
      </c>
      <c r="J864" s="230">
        <v>6</v>
      </c>
      <c r="P864" s="104">
        <v>46068</v>
      </c>
      <c r="Q864" s="104">
        <v>46075.020833333336</v>
      </c>
      <c r="R864" t="b">
        <v>1</v>
      </c>
      <c r="S864" t="s">
        <v>2699</v>
      </c>
      <c r="T864" t="s">
        <v>2700</v>
      </c>
      <c r="U864" t="s">
        <v>3565</v>
      </c>
      <c r="V864" t="s">
        <v>235</v>
      </c>
      <c r="X864">
        <v>25</v>
      </c>
      <c r="Y864">
        <v>420964.72</v>
      </c>
      <c r="Z864">
        <v>387450.44</v>
      </c>
      <c r="AA864">
        <v>122857</v>
      </c>
      <c r="AB864">
        <v>28600</v>
      </c>
      <c r="AC864">
        <v>1</v>
      </c>
      <c r="AD864">
        <v>4</v>
      </c>
    </row>
    <row r="865" spans="9:30" x14ac:dyDescent="0.25">
      <c r="I865" s="138" t="s">
        <v>1900</v>
      </c>
      <c r="J865" s="230"/>
      <c r="P865" s="104">
        <v>46068</v>
      </c>
      <c r="Q865" s="104">
        <v>46075.020833333336</v>
      </c>
      <c r="R865" t="b">
        <v>1</v>
      </c>
      <c r="S865" t="s">
        <v>2699</v>
      </c>
      <c r="T865" t="s">
        <v>2700</v>
      </c>
      <c r="U865" t="s">
        <v>3566</v>
      </c>
      <c r="V865" t="s">
        <v>1894</v>
      </c>
      <c r="X865">
        <v>19</v>
      </c>
      <c r="Y865">
        <v>138517.89473684199</v>
      </c>
      <c r="Z865">
        <v>96233.210526315699</v>
      </c>
      <c r="AA865">
        <v>86136.333333333299</v>
      </c>
      <c r="AB865">
        <v>28684.210526315699</v>
      </c>
      <c r="AC865">
        <v>3</v>
      </c>
      <c r="AD865">
        <v>2</v>
      </c>
    </row>
    <row r="866" spans="9:30" x14ac:dyDescent="0.25">
      <c r="I866" s="138" t="s">
        <v>1902</v>
      </c>
      <c r="J866" s="230"/>
      <c r="P866" s="104">
        <v>46068</v>
      </c>
      <c r="Q866" s="104">
        <v>46075.020833333336</v>
      </c>
      <c r="R866" t="b">
        <v>1</v>
      </c>
      <c r="S866" t="s">
        <v>2699</v>
      </c>
      <c r="T866" t="s">
        <v>2700</v>
      </c>
      <c r="U866" t="s">
        <v>3567</v>
      </c>
      <c r="V866" t="s">
        <v>1896</v>
      </c>
    </row>
    <row r="867" spans="9:30" x14ac:dyDescent="0.25">
      <c r="I867" s="138" t="s">
        <v>1904</v>
      </c>
      <c r="J867" s="230"/>
      <c r="P867" s="104">
        <v>46068</v>
      </c>
      <c r="Q867" s="104">
        <v>46075.020833333336</v>
      </c>
      <c r="R867" t="b">
        <v>1</v>
      </c>
      <c r="S867" t="s">
        <v>2699</v>
      </c>
      <c r="T867" t="s">
        <v>2700</v>
      </c>
      <c r="U867" t="s">
        <v>3568</v>
      </c>
      <c r="V867" t="s">
        <v>1898</v>
      </c>
      <c r="X867">
        <v>6</v>
      </c>
      <c r="Y867">
        <v>999597.33333333302</v>
      </c>
      <c r="Z867">
        <v>934857.33333333302</v>
      </c>
      <c r="AA867">
        <v>148440</v>
      </c>
      <c r="AB867">
        <v>40000</v>
      </c>
      <c r="AC867">
        <v>1</v>
      </c>
      <c r="AD867">
        <v>1</v>
      </c>
    </row>
    <row r="868" spans="9:30" x14ac:dyDescent="0.25">
      <c r="I868" s="138" t="s">
        <v>1906</v>
      </c>
      <c r="J868" s="230"/>
      <c r="P868" s="104">
        <v>46068</v>
      </c>
      <c r="Q868" s="104">
        <v>46075.020833333336</v>
      </c>
      <c r="R868" t="b">
        <v>1</v>
      </c>
      <c r="S868" t="s">
        <v>2699</v>
      </c>
      <c r="T868" t="s">
        <v>2700</v>
      </c>
      <c r="U868" t="s">
        <v>3569</v>
      </c>
      <c r="V868" t="s">
        <v>1900</v>
      </c>
    </row>
    <row r="869" spans="9:30" x14ac:dyDescent="0.25">
      <c r="I869" s="138" t="s">
        <v>1910</v>
      </c>
      <c r="J869" s="230">
        <v>9</v>
      </c>
      <c r="P869" s="104">
        <v>46068</v>
      </c>
      <c r="Q869" s="104">
        <v>46075.020833333336</v>
      </c>
      <c r="R869" t="b">
        <v>1</v>
      </c>
      <c r="S869" t="s">
        <v>2699</v>
      </c>
      <c r="T869" t="s">
        <v>2700</v>
      </c>
      <c r="U869" t="s">
        <v>3570</v>
      </c>
      <c r="V869" t="s">
        <v>1902</v>
      </c>
    </row>
    <row r="870" spans="9:30" x14ac:dyDescent="0.25">
      <c r="I870" s="138" t="s">
        <v>1912</v>
      </c>
      <c r="J870" s="230">
        <v>1</v>
      </c>
      <c r="P870" s="104">
        <v>46068</v>
      </c>
      <c r="Q870" s="104">
        <v>46075.020833333336</v>
      </c>
      <c r="R870" t="b">
        <v>1</v>
      </c>
      <c r="S870" t="s">
        <v>2699</v>
      </c>
      <c r="T870" t="s">
        <v>2700</v>
      </c>
      <c r="U870" t="s">
        <v>3571</v>
      </c>
      <c r="V870" t="s">
        <v>1904</v>
      </c>
    </row>
    <row r="871" spans="9:30" x14ac:dyDescent="0.25">
      <c r="I871" s="138" t="s">
        <v>1914</v>
      </c>
      <c r="J871" s="230"/>
      <c r="P871" s="104">
        <v>46068</v>
      </c>
      <c r="Q871" s="104">
        <v>46075.020833333336</v>
      </c>
      <c r="R871" t="b">
        <v>1</v>
      </c>
      <c r="S871" t="s">
        <v>2699</v>
      </c>
      <c r="T871" t="s">
        <v>2700</v>
      </c>
      <c r="U871" t="s">
        <v>3572</v>
      </c>
      <c r="V871" t="s">
        <v>1906</v>
      </c>
    </row>
    <row r="872" spans="9:30" x14ac:dyDescent="0.25">
      <c r="I872" s="138" t="s">
        <v>1916</v>
      </c>
      <c r="J872" s="230"/>
      <c r="P872" s="104">
        <v>46068</v>
      </c>
      <c r="Q872" s="104">
        <v>46075.020833333336</v>
      </c>
      <c r="R872" t="b">
        <v>1</v>
      </c>
      <c r="S872" t="s">
        <v>2699</v>
      </c>
      <c r="T872" t="s">
        <v>2700</v>
      </c>
      <c r="U872" t="s">
        <v>3573</v>
      </c>
      <c r="V872" t="s">
        <v>1908</v>
      </c>
    </row>
    <row r="873" spans="9:30" x14ac:dyDescent="0.25">
      <c r="I873" s="138" t="s">
        <v>1918</v>
      </c>
      <c r="J873" s="230"/>
      <c r="P873" s="104">
        <v>46068</v>
      </c>
      <c r="Q873" s="104">
        <v>46075.020833333336</v>
      </c>
      <c r="R873" t="b">
        <v>1</v>
      </c>
      <c r="S873" t="s">
        <v>2699</v>
      </c>
      <c r="T873" t="s">
        <v>2700</v>
      </c>
      <c r="U873" t="s">
        <v>3574</v>
      </c>
      <c r="V873" t="s">
        <v>1910</v>
      </c>
      <c r="X873">
        <v>9</v>
      </c>
      <c r="Y873">
        <v>1094477.2222222199</v>
      </c>
      <c r="Z873">
        <v>1025130.88888888</v>
      </c>
      <c r="AA873">
        <v>394117</v>
      </c>
      <c r="AB873">
        <v>25555.5555555555</v>
      </c>
      <c r="AC873">
        <v>1</v>
      </c>
      <c r="AD873">
        <v>2</v>
      </c>
    </row>
    <row r="874" spans="9:30" x14ac:dyDescent="0.25">
      <c r="I874" s="138" t="s">
        <v>1920</v>
      </c>
      <c r="J874" s="230"/>
      <c r="P874" s="104">
        <v>46068</v>
      </c>
      <c r="Q874" s="104">
        <v>46075.020833333336</v>
      </c>
      <c r="R874" t="b">
        <v>1</v>
      </c>
      <c r="S874" t="s">
        <v>2699</v>
      </c>
      <c r="T874" t="s">
        <v>2700</v>
      </c>
      <c r="U874" t="s">
        <v>3575</v>
      </c>
      <c r="V874" t="s">
        <v>1912</v>
      </c>
      <c r="X874">
        <v>1</v>
      </c>
      <c r="Y874">
        <v>84079</v>
      </c>
      <c r="Z874">
        <v>59079</v>
      </c>
      <c r="AB874">
        <v>25000</v>
      </c>
    </row>
    <row r="875" spans="9:30" x14ac:dyDescent="0.25">
      <c r="I875" s="138" t="s">
        <v>1922</v>
      </c>
      <c r="J875" s="230"/>
      <c r="P875" s="104">
        <v>46068</v>
      </c>
      <c r="Q875" s="104">
        <v>46075.020833333336</v>
      </c>
      <c r="R875" t="b">
        <v>1</v>
      </c>
      <c r="S875" t="s">
        <v>2699</v>
      </c>
      <c r="T875" t="s">
        <v>2700</v>
      </c>
      <c r="U875" t="s">
        <v>3576</v>
      </c>
      <c r="V875" t="s">
        <v>1914</v>
      </c>
    </row>
    <row r="876" spans="9:30" x14ac:dyDescent="0.25">
      <c r="I876" s="138" t="s">
        <v>1924</v>
      </c>
      <c r="J876" s="230"/>
      <c r="P876" s="104">
        <v>46068</v>
      </c>
      <c r="Q876" s="104">
        <v>46075.020833333336</v>
      </c>
      <c r="R876" t="b">
        <v>1</v>
      </c>
      <c r="S876" t="s">
        <v>2699</v>
      </c>
      <c r="T876" t="s">
        <v>2700</v>
      </c>
      <c r="U876" t="s">
        <v>3577</v>
      </c>
      <c r="V876" t="s">
        <v>1916</v>
      </c>
    </row>
    <row r="877" spans="9:30" x14ac:dyDescent="0.25">
      <c r="I877" s="138" t="s">
        <v>1926</v>
      </c>
      <c r="J877" s="230"/>
      <c r="P877" s="104">
        <v>46068</v>
      </c>
      <c r="Q877" s="104">
        <v>46075.020833333336</v>
      </c>
      <c r="R877" t="b">
        <v>1</v>
      </c>
      <c r="S877" t="s">
        <v>2699</v>
      </c>
      <c r="T877" t="s">
        <v>2700</v>
      </c>
      <c r="U877" t="s">
        <v>3578</v>
      </c>
      <c r="V877" t="s">
        <v>1918</v>
      </c>
    </row>
    <row r="878" spans="9:30" x14ac:dyDescent="0.25">
      <c r="I878" s="138" t="s">
        <v>77</v>
      </c>
      <c r="J878" s="230">
        <v>5</v>
      </c>
      <c r="P878" s="104">
        <v>46068</v>
      </c>
      <c r="Q878" s="104">
        <v>46075.020833333336</v>
      </c>
      <c r="R878" t="b">
        <v>1</v>
      </c>
      <c r="S878" t="s">
        <v>2699</v>
      </c>
      <c r="T878" t="s">
        <v>2700</v>
      </c>
      <c r="U878" t="s">
        <v>3579</v>
      </c>
      <c r="V878" t="s">
        <v>1920</v>
      </c>
    </row>
    <row r="879" spans="9:30" x14ac:dyDescent="0.25">
      <c r="I879" s="138" t="s">
        <v>1929</v>
      </c>
      <c r="J879" s="230"/>
      <c r="P879" s="104">
        <v>46068</v>
      </c>
      <c r="Q879" s="104">
        <v>46075.020833333336</v>
      </c>
      <c r="R879" t="b">
        <v>1</v>
      </c>
      <c r="S879" t="s">
        <v>2699</v>
      </c>
      <c r="T879" t="s">
        <v>2700</v>
      </c>
      <c r="U879" t="s">
        <v>3580</v>
      </c>
      <c r="V879" t="s">
        <v>1922</v>
      </c>
    </row>
    <row r="880" spans="9:30" x14ac:dyDescent="0.25">
      <c r="I880" s="138" t="s">
        <v>1931</v>
      </c>
      <c r="J880" s="230"/>
      <c r="P880" s="104">
        <v>46068</v>
      </c>
      <c r="Q880" s="104">
        <v>46075.020833333336</v>
      </c>
      <c r="R880" t="b">
        <v>1</v>
      </c>
      <c r="S880" t="s">
        <v>2699</v>
      </c>
      <c r="T880" t="s">
        <v>2700</v>
      </c>
      <c r="U880" t="s">
        <v>3581</v>
      </c>
      <c r="V880" t="s">
        <v>1924</v>
      </c>
    </row>
    <row r="881" spans="9:30" x14ac:dyDescent="0.25">
      <c r="I881" s="138" t="s">
        <v>1933</v>
      </c>
      <c r="J881" s="230">
        <v>28</v>
      </c>
      <c r="P881" s="104">
        <v>46068</v>
      </c>
      <c r="Q881" s="104">
        <v>46075.020833333336</v>
      </c>
      <c r="R881" t="b">
        <v>1</v>
      </c>
      <c r="S881" t="s">
        <v>2699</v>
      </c>
      <c r="T881" t="s">
        <v>2700</v>
      </c>
      <c r="U881" s="139" t="s">
        <v>3582</v>
      </c>
      <c r="V881" t="s">
        <v>1926</v>
      </c>
    </row>
    <row r="882" spans="9:30" x14ac:dyDescent="0.25">
      <c r="I882" s="138" t="s">
        <v>1935</v>
      </c>
      <c r="J882" s="230"/>
      <c r="P882" s="104">
        <v>46068</v>
      </c>
      <c r="Q882" s="104">
        <v>46075.020833333336</v>
      </c>
      <c r="R882" t="b">
        <v>1</v>
      </c>
      <c r="S882" t="s">
        <v>2699</v>
      </c>
      <c r="T882" t="s">
        <v>2700</v>
      </c>
      <c r="U882" s="139" t="s">
        <v>3583</v>
      </c>
      <c r="V882" t="s">
        <v>77</v>
      </c>
      <c r="X882">
        <v>5</v>
      </c>
      <c r="Y882">
        <v>168668.4</v>
      </c>
      <c r="Z882">
        <v>143668.4</v>
      </c>
      <c r="AB882">
        <v>25000</v>
      </c>
    </row>
    <row r="883" spans="9:30" x14ac:dyDescent="0.25">
      <c r="I883" s="138" t="s">
        <v>1937</v>
      </c>
      <c r="J883" s="230"/>
      <c r="P883" s="104">
        <v>46068</v>
      </c>
      <c r="Q883" s="104">
        <v>46075.020833333336</v>
      </c>
      <c r="R883" t="b">
        <v>1</v>
      </c>
      <c r="S883" t="s">
        <v>2699</v>
      </c>
      <c r="T883" t="s">
        <v>2700</v>
      </c>
      <c r="U883" t="s">
        <v>3584</v>
      </c>
      <c r="V883" t="s">
        <v>1929</v>
      </c>
    </row>
    <row r="884" spans="9:30" x14ac:dyDescent="0.25">
      <c r="I884" s="138" t="s">
        <v>1939</v>
      </c>
      <c r="J884" s="230"/>
      <c r="P884" s="104">
        <v>46068</v>
      </c>
      <c r="Q884" s="104">
        <v>46075.020833333336</v>
      </c>
      <c r="R884" t="b">
        <v>1</v>
      </c>
      <c r="S884" t="s">
        <v>2699</v>
      </c>
      <c r="T884" t="s">
        <v>2700</v>
      </c>
      <c r="U884" t="s">
        <v>3585</v>
      </c>
      <c r="V884" t="s">
        <v>1931</v>
      </c>
    </row>
    <row r="885" spans="9:30" x14ac:dyDescent="0.25">
      <c r="I885" s="138" t="s">
        <v>1941</v>
      </c>
      <c r="J885" s="230">
        <v>4</v>
      </c>
      <c r="P885" s="104">
        <v>46068</v>
      </c>
      <c r="Q885" s="104">
        <v>46075.020833333336</v>
      </c>
      <c r="R885" t="b">
        <v>1</v>
      </c>
      <c r="S885" t="s">
        <v>2699</v>
      </c>
      <c r="T885" t="s">
        <v>2700</v>
      </c>
      <c r="U885" t="s">
        <v>3586</v>
      </c>
      <c r="V885" t="s">
        <v>1933</v>
      </c>
      <c r="X885">
        <v>28</v>
      </c>
      <c r="Y885">
        <v>774602.85714285704</v>
      </c>
      <c r="Z885">
        <v>721376.75</v>
      </c>
      <c r="AA885">
        <v>370331</v>
      </c>
      <c r="AB885">
        <v>40000</v>
      </c>
      <c r="AC885">
        <v>1</v>
      </c>
    </row>
    <row r="886" spans="9:30" x14ac:dyDescent="0.25">
      <c r="I886" s="138" t="s">
        <v>1943</v>
      </c>
      <c r="J886" s="230"/>
      <c r="P886" s="104">
        <v>46068</v>
      </c>
      <c r="Q886" s="104">
        <v>46075.020833333336</v>
      </c>
      <c r="R886" t="b">
        <v>1</v>
      </c>
      <c r="S886" t="s">
        <v>2699</v>
      </c>
      <c r="T886" t="s">
        <v>2700</v>
      </c>
      <c r="U886" t="s">
        <v>3587</v>
      </c>
      <c r="V886" t="s">
        <v>1935</v>
      </c>
    </row>
    <row r="887" spans="9:30" x14ac:dyDescent="0.25">
      <c r="I887" s="138" t="s">
        <v>1945</v>
      </c>
      <c r="J887" s="230">
        <v>21</v>
      </c>
      <c r="P887" s="104">
        <v>46068</v>
      </c>
      <c r="Q887" s="104">
        <v>46075.020833333336</v>
      </c>
      <c r="R887" t="b">
        <v>1</v>
      </c>
      <c r="S887" t="s">
        <v>2699</v>
      </c>
      <c r="T887" t="s">
        <v>2700</v>
      </c>
      <c r="U887" t="s">
        <v>3588</v>
      </c>
      <c r="V887" t="s">
        <v>1937</v>
      </c>
    </row>
    <row r="888" spans="9:30" x14ac:dyDescent="0.25">
      <c r="I888" s="138" t="s">
        <v>1947</v>
      </c>
      <c r="J888" s="230">
        <v>7</v>
      </c>
      <c r="P888" s="104">
        <v>46068</v>
      </c>
      <c r="Q888" s="104">
        <v>46075.020833333336</v>
      </c>
      <c r="R888" t="b">
        <v>1</v>
      </c>
      <c r="S888" t="s">
        <v>2699</v>
      </c>
      <c r="T888" t="s">
        <v>2700</v>
      </c>
      <c r="U888" t="s">
        <v>3589</v>
      </c>
      <c r="V888" t="s">
        <v>1939</v>
      </c>
    </row>
    <row r="889" spans="9:30" x14ac:dyDescent="0.25">
      <c r="I889" s="138" t="s">
        <v>1949</v>
      </c>
      <c r="J889" s="230"/>
      <c r="P889" s="104">
        <v>46068</v>
      </c>
      <c r="Q889" s="104">
        <v>46075.020833333336</v>
      </c>
      <c r="R889" t="b">
        <v>1</v>
      </c>
      <c r="S889" t="s">
        <v>2699</v>
      </c>
      <c r="T889" t="s">
        <v>2700</v>
      </c>
      <c r="U889" t="s">
        <v>3590</v>
      </c>
      <c r="V889" t="s">
        <v>1941</v>
      </c>
      <c r="X889">
        <v>4</v>
      </c>
      <c r="Y889">
        <v>1180851</v>
      </c>
      <c r="Z889">
        <v>1152101</v>
      </c>
      <c r="AB889">
        <v>28750</v>
      </c>
    </row>
    <row r="890" spans="9:30" x14ac:dyDescent="0.25">
      <c r="I890" s="138" t="s">
        <v>1951</v>
      </c>
      <c r="J890" s="230"/>
      <c r="P890" s="104">
        <v>46068</v>
      </c>
      <c r="Q890" s="104">
        <v>46075.020833333336</v>
      </c>
      <c r="R890" t="b">
        <v>1</v>
      </c>
      <c r="S890" t="s">
        <v>2699</v>
      </c>
      <c r="T890" t="s">
        <v>2700</v>
      </c>
      <c r="U890" t="s">
        <v>3591</v>
      </c>
      <c r="V890" t="s">
        <v>1943</v>
      </c>
    </row>
    <row r="891" spans="9:30" x14ac:dyDescent="0.25">
      <c r="I891" s="138" t="s">
        <v>1953</v>
      </c>
      <c r="J891" s="230">
        <v>10</v>
      </c>
      <c r="P891" s="104">
        <v>46068</v>
      </c>
      <c r="Q891" s="104">
        <v>46075.020833333336</v>
      </c>
      <c r="R891" t="b">
        <v>1</v>
      </c>
      <c r="S891" t="s">
        <v>2699</v>
      </c>
      <c r="T891" t="s">
        <v>2700</v>
      </c>
      <c r="U891" t="s">
        <v>3592</v>
      </c>
      <c r="V891" t="s">
        <v>1945</v>
      </c>
      <c r="X891">
        <v>21</v>
      </c>
      <c r="Y891">
        <v>130723.33333333299</v>
      </c>
      <c r="Z891">
        <v>57971.0952380952</v>
      </c>
      <c r="AA891">
        <v>92279.7</v>
      </c>
      <c r="AB891">
        <v>28809.523809523798</v>
      </c>
      <c r="AC891">
        <v>10</v>
      </c>
      <c r="AD891">
        <v>1</v>
      </c>
    </row>
    <row r="892" spans="9:30" x14ac:dyDescent="0.25">
      <c r="I892" s="138" t="s">
        <v>1955</v>
      </c>
      <c r="J892" s="230"/>
      <c r="P892" s="104">
        <v>46068</v>
      </c>
      <c r="Q892" s="104">
        <v>46075.020833333336</v>
      </c>
      <c r="R892" t="b">
        <v>1</v>
      </c>
      <c r="S892" t="s">
        <v>2699</v>
      </c>
      <c r="T892" t="s">
        <v>2700</v>
      </c>
      <c r="U892" t="s">
        <v>3593</v>
      </c>
      <c r="V892" t="s">
        <v>1947</v>
      </c>
      <c r="X892">
        <v>7</v>
      </c>
      <c r="Y892">
        <v>609818.28571428498</v>
      </c>
      <c r="Z892">
        <v>569818.28571428498</v>
      </c>
      <c r="AB892">
        <v>40000</v>
      </c>
    </row>
    <row r="893" spans="9:30" x14ac:dyDescent="0.25">
      <c r="I893" s="138" t="s">
        <v>1957</v>
      </c>
      <c r="J893" s="230"/>
      <c r="P893" s="104">
        <v>46068</v>
      </c>
      <c r="Q893" s="104">
        <v>46075.020833333336</v>
      </c>
      <c r="R893" t="b">
        <v>1</v>
      </c>
      <c r="S893" t="s">
        <v>2699</v>
      </c>
      <c r="T893" t="s">
        <v>2700</v>
      </c>
      <c r="U893" t="s">
        <v>3594</v>
      </c>
      <c r="V893" t="s">
        <v>1949</v>
      </c>
    </row>
    <row r="894" spans="9:30" x14ac:dyDescent="0.25">
      <c r="I894" s="138" t="s">
        <v>1959</v>
      </c>
      <c r="J894" s="230"/>
      <c r="P894" s="104">
        <v>46068</v>
      </c>
      <c r="Q894" s="104">
        <v>46075.020833333336</v>
      </c>
      <c r="R894" t="b">
        <v>1</v>
      </c>
      <c r="S894" t="s">
        <v>2699</v>
      </c>
      <c r="T894" t="s">
        <v>2700</v>
      </c>
      <c r="U894" t="s">
        <v>3595</v>
      </c>
      <c r="V894" t="s">
        <v>1951</v>
      </c>
    </row>
    <row r="895" spans="9:30" x14ac:dyDescent="0.25">
      <c r="I895" s="138" t="s">
        <v>1961</v>
      </c>
      <c r="J895" s="230"/>
      <c r="P895" s="104">
        <v>46068</v>
      </c>
      <c r="Q895" s="104">
        <v>46075.020833333336</v>
      </c>
      <c r="R895" t="b">
        <v>1</v>
      </c>
      <c r="S895" t="s">
        <v>2699</v>
      </c>
      <c r="T895" t="s">
        <v>2700</v>
      </c>
      <c r="U895" t="s">
        <v>3596</v>
      </c>
      <c r="V895" t="s">
        <v>1953</v>
      </c>
      <c r="X895">
        <v>10</v>
      </c>
      <c r="Y895">
        <v>314271.7</v>
      </c>
      <c r="Z895">
        <v>274271.7</v>
      </c>
      <c r="AB895">
        <v>40000</v>
      </c>
    </row>
    <row r="896" spans="9:30" x14ac:dyDescent="0.25">
      <c r="I896" s="138" t="s">
        <v>1963</v>
      </c>
      <c r="J896" s="230"/>
      <c r="P896" s="104">
        <v>46068</v>
      </c>
      <c r="Q896" s="104">
        <v>46075.020833333336</v>
      </c>
      <c r="R896" t="b">
        <v>1</v>
      </c>
      <c r="S896" t="s">
        <v>2699</v>
      </c>
      <c r="T896" t="s">
        <v>2700</v>
      </c>
      <c r="U896" t="s">
        <v>3597</v>
      </c>
      <c r="V896" t="s">
        <v>1955</v>
      </c>
    </row>
    <row r="897" spans="9:30" x14ac:dyDescent="0.25">
      <c r="I897" s="138" t="s">
        <v>1965</v>
      </c>
      <c r="J897" s="230"/>
      <c r="P897" s="104">
        <v>46068</v>
      </c>
      <c r="Q897" s="104">
        <v>46075.020833333336</v>
      </c>
      <c r="R897" t="b">
        <v>1</v>
      </c>
      <c r="S897" t="s">
        <v>2699</v>
      </c>
      <c r="T897" t="s">
        <v>2700</v>
      </c>
      <c r="U897" t="s">
        <v>3598</v>
      </c>
      <c r="V897" t="s">
        <v>1957</v>
      </c>
    </row>
    <row r="898" spans="9:30" x14ac:dyDescent="0.25">
      <c r="I898" s="138" t="s">
        <v>1967</v>
      </c>
      <c r="J898" s="230"/>
      <c r="P898" s="104">
        <v>46068</v>
      </c>
      <c r="Q898" s="104">
        <v>46075.020833333336</v>
      </c>
      <c r="R898" t="b">
        <v>1</v>
      </c>
      <c r="S898" t="s">
        <v>2699</v>
      </c>
      <c r="T898" t="s">
        <v>2700</v>
      </c>
      <c r="U898" t="s">
        <v>3599</v>
      </c>
      <c r="V898" t="s">
        <v>1959</v>
      </c>
    </row>
    <row r="899" spans="9:30" x14ac:dyDescent="0.25">
      <c r="I899" s="138" t="s">
        <v>1969</v>
      </c>
      <c r="J899" s="230">
        <v>4</v>
      </c>
      <c r="P899" s="104">
        <v>46068</v>
      </c>
      <c r="Q899" s="104">
        <v>46075.020833333336</v>
      </c>
      <c r="R899" t="b">
        <v>1</v>
      </c>
      <c r="S899" t="s">
        <v>2699</v>
      </c>
      <c r="T899" t="s">
        <v>2700</v>
      </c>
      <c r="U899" t="s">
        <v>3600</v>
      </c>
      <c r="V899" t="s">
        <v>1961</v>
      </c>
    </row>
    <row r="900" spans="9:30" x14ac:dyDescent="0.25">
      <c r="I900" s="138" t="s">
        <v>1971</v>
      </c>
      <c r="J900" s="230"/>
      <c r="P900" s="104">
        <v>46068</v>
      </c>
      <c r="Q900" s="104">
        <v>46075.020833333336</v>
      </c>
      <c r="R900" t="b">
        <v>1</v>
      </c>
      <c r="S900" t="s">
        <v>2699</v>
      </c>
      <c r="T900" t="s">
        <v>2700</v>
      </c>
      <c r="U900" t="s">
        <v>3601</v>
      </c>
      <c r="V900" t="s">
        <v>1963</v>
      </c>
    </row>
    <row r="901" spans="9:30" x14ac:dyDescent="0.25">
      <c r="I901" s="138" t="s">
        <v>1973</v>
      </c>
      <c r="J901" s="230"/>
      <c r="P901" s="104">
        <v>46068</v>
      </c>
      <c r="Q901" s="104">
        <v>46075.020833333336</v>
      </c>
      <c r="R901" t="b">
        <v>1</v>
      </c>
      <c r="S901" t="s">
        <v>2699</v>
      </c>
      <c r="T901" t="s">
        <v>2700</v>
      </c>
      <c r="U901" t="s">
        <v>3602</v>
      </c>
      <c r="V901" t="s">
        <v>1965</v>
      </c>
    </row>
    <row r="902" spans="9:30" x14ac:dyDescent="0.25">
      <c r="I902" s="138" t="s">
        <v>1975</v>
      </c>
      <c r="J902" s="230">
        <v>2</v>
      </c>
      <c r="P902" s="104">
        <v>46068</v>
      </c>
      <c r="Q902" s="104">
        <v>46075.020833333336</v>
      </c>
      <c r="R902" t="b">
        <v>1</v>
      </c>
      <c r="S902" t="s">
        <v>2699</v>
      </c>
      <c r="T902" t="s">
        <v>2700</v>
      </c>
      <c r="U902" t="s">
        <v>3603</v>
      </c>
      <c r="V902" t="s">
        <v>1967</v>
      </c>
    </row>
    <row r="903" spans="9:30" x14ac:dyDescent="0.25">
      <c r="I903" s="138" t="s">
        <v>1977</v>
      </c>
      <c r="J903" s="230"/>
      <c r="P903" s="104">
        <v>46068</v>
      </c>
      <c r="Q903" s="104">
        <v>46075.020833333336</v>
      </c>
      <c r="R903" t="b">
        <v>1</v>
      </c>
      <c r="S903" t="s">
        <v>2699</v>
      </c>
      <c r="T903" t="s">
        <v>2700</v>
      </c>
      <c r="U903" t="s">
        <v>3604</v>
      </c>
      <c r="V903" t="s">
        <v>1969</v>
      </c>
      <c r="X903">
        <v>4</v>
      </c>
      <c r="Y903">
        <v>831853.5</v>
      </c>
      <c r="Z903">
        <v>791853.5</v>
      </c>
      <c r="AB903">
        <v>40000</v>
      </c>
    </row>
    <row r="904" spans="9:30" x14ac:dyDescent="0.25">
      <c r="I904" s="138" t="s">
        <v>1979</v>
      </c>
      <c r="J904" s="230"/>
      <c r="P904" s="104">
        <v>46068</v>
      </c>
      <c r="Q904" s="104">
        <v>46075.020833333336</v>
      </c>
      <c r="R904" t="b">
        <v>1</v>
      </c>
      <c r="S904" t="s">
        <v>2699</v>
      </c>
      <c r="T904" t="s">
        <v>2700</v>
      </c>
      <c r="U904" t="s">
        <v>3605</v>
      </c>
      <c r="V904" t="s">
        <v>1971</v>
      </c>
    </row>
    <row r="905" spans="9:30" x14ac:dyDescent="0.25">
      <c r="I905" s="138" t="s">
        <v>1981</v>
      </c>
      <c r="J905" s="230"/>
      <c r="P905" s="104">
        <v>46068</v>
      </c>
      <c r="Q905" s="104">
        <v>46075.020833333336</v>
      </c>
      <c r="R905" t="b">
        <v>1</v>
      </c>
      <c r="S905" t="s">
        <v>2699</v>
      </c>
      <c r="T905" t="s">
        <v>2700</v>
      </c>
      <c r="U905" t="s">
        <v>3606</v>
      </c>
      <c r="V905" t="s">
        <v>1973</v>
      </c>
    </row>
    <row r="906" spans="9:30" x14ac:dyDescent="0.25">
      <c r="I906" s="138" t="s">
        <v>1983</v>
      </c>
      <c r="J906" s="230"/>
      <c r="P906" s="104">
        <v>46068</v>
      </c>
      <c r="Q906" s="104">
        <v>46075.020833333336</v>
      </c>
      <c r="R906" t="b">
        <v>1</v>
      </c>
      <c r="S906" t="s">
        <v>2699</v>
      </c>
      <c r="T906" t="s">
        <v>2700</v>
      </c>
      <c r="U906" t="s">
        <v>3607</v>
      </c>
      <c r="V906" t="s">
        <v>1975</v>
      </c>
      <c r="X906">
        <v>2</v>
      </c>
      <c r="Y906">
        <v>788932</v>
      </c>
      <c r="Z906">
        <v>748932</v>
      </c>
      <c r="AB906">
        <v>40000</v>
      </c>
      <c r="AD906">
        <v>1</v>
      </c>
    </row>
    <row r="907" spans="9:30" x14ac:dyDescent="0.25">
      <c r="I907" s="138" t="s">
        <v>1985</v>
      </c>
      <c r="J907" s="230">
        <v>3</v>
      </c>
      <c r="P907" s="104">
        <v>46068</v>
      </c>
      <c r="Q907" s="104">
        <v>46075.020833333336</v>
      </c>
      <c r="R907" t="b">
        <v>1</v>
      </c>
      <c r="S907" t="s">
        <v>2699</v>
      </c>
      <c r="T907" t="s">
        <v>2700</v>
      </c>
      <c r="U907" t="s">
        <v>3608</v>
      </c>
      <c r="V907" t="s">
        <v>1977</v>
      </c>
    </row>
    <row r="908" spans="9:30" x14ac:dyDescent="0.25">
      <c r="I908" s="138" t="s">
        <v>1987</v>
      </c>
      <c r="J908" s="230"/>
      <c r="P908" s="104">
        <v>46068</v>
      </c>
      <c r="Q908" s="104">
        <v>46075.020833333336</v>
      </c>
      <c r="R908" t="b">
        <v>1</v>
      </c>
      <c r="S908" t="s">
        <v>2699</v>
      </c>
      <c r="T908" t="s">
        <v>2700</v>
      </c>
      <c r="U908" t="s">
        <v>3609</v>
      </c>
      <c r="V908" t="s">
        <v>1979</v>
      </c>
    </row>
    <row r="909" spans="9:30" x14ac:dyDescent="0.25">
      <c r="I909" s="138" t="s">
        <v>1989</v>
      </c>
      <c r="J909" s="230"/>
      <c r="P909" s="104">
        <v>46068</v>
      </c>
      <c r="Q909" s="104">
        <v>46075.020833333336</v>
      </c>
      <c r="R909" t="b">
        <v>1</v>
      </c>
      <c r="S909" t="s">
        <v>2699</v>
      </c>
      <c r="T909" t="s">
        <v>2700</v>
      </c>
      <c r="U909" t="s">
        <v>3610</v>
      </c>
      <c r="V909" t="s">
        <v>1981</v>
      </c>
    </row>
    <row r="910" spans="9:30" x14ac:dyDescent="0.25">
      <c r="I910" s="138" t="s">
        <v>1991</v>
      </c>
      <c r="J910" s="230">
        <v>1</v>
      </c>
      <c r="P910" s="104">
        <v>46068</v>
      </c>
      <c r="Q910" s="104">
        <v>46075.020833333336</v>
      </c>
      <c r="R910" t="b">
        <v>1</v>
      </c>
      <c r="S910" t="s">
        <v>2699</v>
      </c>
      <c r="T910" t="s">
        <v>2700</v>
      </c>
      <c r="U910" t="s">
        <v>3611</v>
      </c>
      <c r="V910" t="s">
        <v>1983</v>
      </c>
    </row>
    <row r="911" spans="9:30" x14ac:dyDescent="0.25">
      <c r="I911" s="138" t="s">
        <v>1993</v>
      </c>
      <c r="J911" s="230"/>
      <c r="P911" s="104">
        <v>46068</v>
      </c>
      <c r="Q911" s="104">
        <v>46075.020833333336</v>
      </c>
      <c r="R911" t="b">
        <v>1</v>
      </c>
      <c r="S911" t="s">
        <v>2699</v>
      </c>
      <c r="T911" t="s">
        <v>2700</v>
      </c>
      <c r="U911" t="s">
        <v>3612</v>
      </c>
      <c r="V911" t="s">
        <v>1985</v>
      </c>
      <c r="X911">
        <v>3</v>
      </c>
      <c r="Y911">
        <v>371105</v>
      </c>
      <c r="Z911">
        <v>332771.66666666599</v>
      </c>
      <c r="AB911">
        <v>38333.333333333299</v>
      </c>
    </row>
    <row r="912" spans="9:30" x14ac:dyDescent="0.25">
      <c r="I912" s="138" t="s">
        <v>1995</v>
      </c>
      <c r="J912" s="230"/>
      <c r="P912" s="104">
        <v>46068</v>
      </c>
      <c r="Q912" s="104">
        <v>46075.020833333336</v>
      </c>
      <c r="R912" t="b">
        <v>1</v>
      </c>
      <c r="S912" t="s">
        <v>2699</v>
      </c>
      <c r="T912" t="s">
        <v>2700</v>
      </c>
      <c r="U912" t="s">
        <v>3613</v>
      </c>
      <c r="V912" t="s">
        <v>1987</v>
      </c>
    </row>
    <row r="913" spans="9:28" x14ac:dyDescent="0.25">
      <c r="I913" s="138" t="s">
        <v>1997</v>
      </c>
      <c r="J913" s="230"/>
      <c r="P913" s="104">
        <v>46068</v>
      </c>
      <c r="Q913" s="104">
        <v>46075.020833333336</v>
      </c>
      <c r="R913" t="b">
        <v>1</v>
      </c>
      <c r="S913" t="s">
        <v>2699</v>
      </c>
      <c r="T913" t="s">
        <v>2700</v>
      </c>
      <c r="U913" t="s">
        <v>3614</v>
      </c>
      <c r="V913" t="s">
        <v>1989</v>
      </c>
    </row>
    <row r="914" spans="9:28" x14ac:dyDescent="0.25">
      <c r="I914" s="138" t="s">
        <v>1999</v>
      </c>
      <c r="J914" s="230"/>
      <c r="P914" s="104">
        <v>46068</v>
      </c>
      <c r="Q914" s="104">
        <v>46075.020833333336</v>
      </c>
      <c r="R914" t="b">
        <v>1</v>
      </c>
      <c r="S914" t="s">
        <v>2699</v>
      </c>
      <c r="T914" t="s">
        <v>2700</v>
      </c>
      <c r="U914" t="s">
        <v>3615</v>
      </c>
      <c r="V914" t="s">
        <v>1991</v>
      </c>
      <c r="X914">
        <v>1</v>
      </c>
      <c r="Y914">
        <v>537345</v>
      </c>
      <c r="Z914">
        <v>497345</v>
      </c>
      <c r="AB914">
        <v>40000</v>
      </c>
    </row>
    <row r="915" spans="9:28" x14ac:dyDescent="0.25">
      <c r="I915" s="138" t="s">
        <v>2001</v>
      </c>
      <c r="J915" s="230"/>
      <c r="P915" s="104">
        <v>46068</v>
      </c>
      <c r="Q915" s="104">
        <v>46075.020833333336</v>
      </c>
      <c r="R915" t="b">
        <v>1</v>
      </c>
      <c r="S915" t="s">
        <v>2699</v>
      </c>
      <c r="T915" t="s">
        <v>2700</v>
      </c>
      <c r="U915" t="s">
        <v>3616</v>
      </c>
      <c r="V915" t="s">
        <v>1993</v>
      </c>
    </row>
    <row r="916" spans="9:28" x14ac:dyDescent="0.25">
      <c r="I916" s="138" t="s">
        <v>2003</v>
      </c>
      <c r="J916" s="230"/>
      <c r="P916" s="104">
        <v>46068</v>
      </c>
      <c r="Q916" s="104">
        <v>46075.020833333336</v>
      </c>
      <c r="R916" t="b">
        <v>1</v>
      </c>
      <c r="S916" t="s">
        <v>2699</v>
      </c>
      <c r="T916" t="s">
        <v>2700</v>
      </c>
      <c r="U916" t="s">
        <v>3617</v>
      </c>
      <c r="V916" t="s">
        <v>1995</v>
      </c>
    </row>
    <row r="917" spans="9:28" x14ac:dyDescent="0.25">
      <c r="I917" s="138" t="s">
        <v>2005</v>
      </c>
      <c r="J917" s="230"/>
      <c r="P917" s="104">
        <v>46068</v>
      </c>
      <c r="Q917" s="104">
        <v>46075.020833333336</v>
      </c>
      <c r="R917" t="b">
        <v>1</v>
      </c>
      <c r="S917" t="s">
        <v>2699</v>
      </c>
      <c r="T917" t="s">
        <v>2700</v>
      </c>
      <c r="U917" t="s">
        <v>3618</v>
      </c>
      <c r="V917" t="s">
        <v>1997</v>
      </c>
    </row>
    <row r="918" spans="9:28" x14ac:dyDescent="0.25">
      <c r="I918" s="138" t="s">
        <v>2007</v>
      </c>
      <c r="J918" s="230"/>
      <c r="P918" s="104">
        <v>46068</v>
      </c>
      <c r="Q918" s="104">
        <v>46075.020833333336</v>
      </c>
      <c r="R918" t="b">
        <v>1</v>
      </c>
      <c r="S918" t="s">
        <v>2699</v>
      </c>
      <c r="T918" t="s">
        <v>2700</v>
      </c>
      <c r="U918" t="s">
        <v>3619</v>
      </c>
      <c r="V918" t="s">
        <v>1999</v>
      </c>
    </row>
    <row r="919" spans="9:28" x14ac:dyDescent="0.25">
      <c r="I919" s="138" t="s">
        <v>2009</v>
      </c>
      <c r="J919" s="230"/>
      <c r="P919" s="104">
        <v>46068</v>
      </c>
      <c r="Q919" s="104">
        <v>46075.020833333336</v>
      </c>
      <c r="R919" t="b">
        <v>1</v>
      </c>
      <c r="S919" t="s">
        <v>2699</v>
      </c>
      <c r="T919" t="s">
        <v>2700</v>
      </c>
      <c r="U919" t="s">
        <v>3620</v>
      </c>
      <c r="V919" t="s">
        <v>2001</v>
      </c>
    </row>
    <row r="920" spans="9:28" x14ac:dyDescent="0.25">
      <c r="I920" s="138" t="s">
        <v>2011</v>
      </c>
      <c r="J920" s="230"/>
      <c r="P920" s="104">
        <v>46068</v>
      </c>
      <c r="Q920" s="104">
        <v>46075.020833333336</v>
      </c>
      <c r="R920" t="b">
        <v>1</v>
      </c>
      <c r="S920" t="s">
        <v>2699</v>
      </c>
      <c r="T920" t="s">
        <v>2700</v>
      </c>
      <c r="U920" t="s">
        <v>3621</v>
      </c>
      <c r="V920" t="s">
        <v>2003</v>
      </c>
    </row>
    <row r="921" spans="9:28" x14ac:dyDescent="0.25">
      <c r="I921" s="138" t="s">
        <v>2013</v>
      </c>
      <c r="J921" s="230"/>
      <c r="P921" s="104">
        <v>46068</v>
      </c>
      <c r="Q921" s="104">
        <v>46075.020833333336</v>
      </c>
      <c r="R921" t="b">
        <v>1</v>
      </c>
      <c r="S921" t="s">
        <v>2699</v>
      </c>
      <c r="T921" t="s">
        <v>2700</v>
      </c>
      <c r="U921" t="s">
        <v>3622</v>
      </c>
      <c r="V921" t="s">
        <v>2005</v>
      </c>
    </row>
    <row r="922" spans="9:28" x14ac:dyDescent="0.25">
      <c r="I922" s="138" t="s">
        <v>2015</v>
      </c>
      <c r="J922" s="230"/>
      <c r="P922" s="104">
        <v>46068</v>
      </c>
      <c r="Q922" s="104">
        <v>46075.020833333336</v>
      </c>
      <c r="R922" t="b">
        <v>1</v>
      </c>
      <c r="S922" t="s">
        <v>2699</v>
      </c>
      <c r="T922" t="s">
        <v>2700</v>
      </c>
      <c r="U922" t="s">
        <v>3623</v>
      </c>
      <c r="V922" t="s">
        <v>2007</v>
      </c>
    </row>
    <row r="923" spans="9:28" x14ac:dyDescent="0.25">
      <c r="I923" s="138" t="s">
        <v>2017</v>
      </c>
      <c r="J923" s="230">
        <v>2</v>
      </c>
      <c r="P923" s="104">
        <v>46068</v>
      </c>
      <c r="Q923" s="104">
        <v>46075.020833333336</v>
      </c>
      <c r="R923" t="b">
        <v>1</v>
      </c>
      <c r="S923" t="s">
        <v>2699</v>
      </c>
      <c r="T923" t="s">
        <v>2700</v>
      </c>
      <c r="U923" t="s">
        <v>3624</v>
      </c>
      <c r="V923" t="s">
        <v>2009</v>
      </c>
    </row>
    <row r="924" spans="9:28" x14ac:dyDescent="0.25">
      <c r="I924" s="138" t="s">
        <v>2019</v>
      </c>
      <c r="J924" s="230"/>
      <c r="P924" s="104">
        <v>46068</v>
      </c>
      <c r="Q924" s="104">
        <v>46075.020833333336</v>
      </c>
      <c r="R924" t="b">
        <v>1</v>
      </c>
      <c r="S924" t="s">
        <v>2699</v>
      </c>
      <c r="T924" t="s">
        <v>2700</v>
      </c>
      <c r="U924" t="s">
        <v>3625</v>
      </c>
      <c r="V924" t="s">
        <v>2011</v>
      </c>
    </row>
    <row r="925" spans="9:28" x14ac:dyDescent="0.25">
      <c r="I925" s="138" t="s">
        <v>2021</v>
      </c>
      <c r="J925" s="230">
        <v>2</v>
      </c>
      <c r="P925" s="104">
        <v>46068</v>
      </c>
      <c r="Q925" s="104">
        <v>46075.020833333336</v>
      </c>
      <c r="R925" t="b">
        <v>1</v>
      </c>
      <c r="S925" t="s">
        <v>2699</v>
      </c>
      <c r="T925" t="s">
        <v>2700</v>
      </c>
      <c r="U925" t="s">
        <v>3626</v>
      </c>
      <c r="V925" t="s">
        <v>2013</v>
      </c>
    </row>
    <row r="926" spans="9:28" x14ac:dyDescent="0.25">
      <c r="I926" s="138" t="s">
        <v>2023</v>
      </c>
      <c r="J926" s="230"/>
      <c r="P926" s="104">
        <v>46068</v>
      </c>
      <c r="Q926" s="104">
        <v>46075.020833333336</v>
      </c>
      <c r="R926" t="b">
        <v>1</v>
      </c>
      <c r="S926" t="s">
        <v>2699</v>
      </c>
      <c r="T926" t="s">
        <v>2700</v>
      </c>
      <c r="U926" t="s">
        <v>3627</v>
      </c>
      <c r="V926" t="s">
        <v>2015</v>
      </c>
    </row>
    <row r="927" spans="9:28" x14ac:dyDescent="0.25">
      <c r="I927" s="138" t="s">
        <v>2025</v>
      </c>
      <c r="J927" s="230"/>
      <c r="P927" s="104">
        <v>46068</v>
      </c>
      <c r="Q927" s="104">
        <v>46075.020833333336</v>
      </c>
      <c r="R927" t="b">
        <v>1</v>
      </c>
      <c r="S927" t="s">
        <v>2699</v>
      </c>
      <c r="T927" t="s">
        <v>2700</v>
      </c>
      <c r="U927" t="s">
        <v>3628</v>
      </c>
      <c r="V927" t="s">
        <v>2017</v>
      </c>
      <c r="X927">
        <v>2</v>
      </c>
      <c r="Y927">
        <v>516712.5</v>
      </c>
      <c r="Z927">
        <v>476712.5</v>
      </c>
      <c r="AB927">
        <v>40000</v>
      </c>
    </row>
    <row r="928" spans="9:28" x14ac:dyDescent="0.25">
      <c r="I928" s="138" t="s">
        <v>2027</v>
      </c>
      <c r="J928" s="230"/>
      <c r="P928" s="104">
        <v>46068</v>
      </c>
      <c r="Q928" s="104">
        <v>46075.020833333336</v>
      </c>
      <c r="R928" t="b">
        <v>1</v>
      </c>
      <c r="S928" t="s">
        <v>2699</v>
      </c>
      <c r="T928" t="s">
        <v>2700</v>
      </c>
      <c r="U928" t="s">
        <v>3629</v>
      </c>
      <c r="V928" t="s">
        <v>2019</v>
      </c>
    </row>
    <row r="929" spans="9:30" x14ac:dyDescent="0.25">
      <c r="I929" s="138" t="s">
        <v>2029</v>
      </c>
      <c r="J929" s="230">
        <v>4</v>
      </c>
      <c r="P929" s="104">
        <v>46068</v>
      </c>
      <c r="Q929" s="104">
        <v>46075.020833333336</v>
      </c>
      <c r="R929" t="b">
        <v>1</v>
      </c>
      <c r="S929" t="s">
        <v>2699</v>
      </c>
      <c r="T929" t="s">
        <v>2700</v>
      </c>
      <c r="U929" t="s">
        <v>3630</v>
      </c>
      <c r="V929" t="s">
        <v>2021</v>
      </c>
      <c r="X929">
        <v>2</v>
      </c>
      <c r="Y929">
        <v>347732.5</v>
      </c>
      <c r="Z929">
        <v>307732.5</v>
      </c>
      <c r="AB929">
        <v>40000</v>
      </c>
      <c r="AD929">
        <v>1</v>
      </c>
    </row>
    <row r="930" spans="9:30" x14ac:dyDescent="0.25">
      <c r="I930" s="138" t="s">
        <v>2031</v>
      </c>
      <c r="J930" s="230"/>
      <c r="P930" s="104">
        <v>46068</v>
      </c>
      <c r="Q930" s="104">
        <v>46075.020833333336</v>
      </c>
      <c r="R930" t="b">
        <v>1</v>
      </c>
      <c r="S930" t="s">
        <v>2699</v>
      </c>
      <c r="T930" t="s">
        <v>2700</v>
      </c>
      <c r="U930" t="s">
        <v>3631</v>
      </c>
      <c r="V930" t="s">
        <v>2023</v>
      </c>
    </row>
    <row r="931" spans="9:30" x14ac:dyDescent="0.25">
      <c r="I931" s="138" t="s">
        <v>2033</v>
      </c>
      <c r="J931" s="230"/>
      <c r="P931" s="104">
        <v>46068</v>
      </c>
      <c r="Q931" s="104">
        <v>46075.020833333336</v>
      </c>
      <c r="R931" t="b">
        <v>1</v>
      </c>
      <c r="S931" t="s">
        <v>2699</v>
      </c>
      <c r="T931" t="s">
        <v>2700</v>
      </c>
      <c r="U931" t="s">
        <v>3632</v>
      </c>
      <c r="V931" t="s">
        <v>2025</v>
      </c>
    </row>
    <row r="932" spans="9:30" x14ac:dyDescent="0.25">
      <c r="I932" s="138" t="s">
        <v>2035</v>
      </c>
      <c r="J932" s="230"/>
      <c r="P932" s="104">
        <v>46068</v>
      </c>
      <c r="Q932" s="104">
        <v>46075.020833333336</v>
      </c>
      <c r="R932" t="b">
        <v>1</v>
      </c>
      <c r="S932" t="s">
        <v>2699</v>
      </c>
      <c r="T932" t="s">
        <v>2700</v>
      </c>
      <c r="U932" t="s">
        <v>3633</v>
      </c>
      <c r="V932" t="s">
        <v>2027</v>
      </c>
    </row>
    <row r="933" spans="9:30" x14ac:dyDescent="0.25">
      <c r="I933" s="138" t="s">
        <v>2037</v>
      </c>
      <c r="J933" s="230"/>
      <c r="P933" s="104">
        <v>46068</v>
      </c>
      <c r="Q933" s="104">
        <v>46075.020833333336</v>
      </c>
      <c r="R933" t="b">
        <v>1</v>
      </c>
      <c r="S933" t="s">
        <v>2699</v>
      </c>
      <c r="T933" t="s">
        <v>2700</v>
      </c>
      <c r="U933" t="s">
        <v>3634</v>
      </c>
      <c r="V933" t="s">
        <v>2029</v>
      </c>
      <c r="X933">
        <v>4</v>
      </c>
      <c r="Y933">
        <v>213767.75</v>
      </c>
      <c r="Z933">
        <v>173767.75</v>
      </c>
      <c r="AB933">
        <v>40000</v>
      </c>
    </row>
    <row r="934" spans="9:30" x14ac:dyDescent="0.25">
      <c r="I934" s="138" t="s">
        <v>2039</v>
      </c>
      <c r="J934" s="230"/>
      <c r="P934" s="104">
        <v>46068</v>
      </c>
      <c r="Q934" s="104">
        <v>46075.020833333336</v>
      </c>
      <c r="R934" t="b">
        <v>1</v>
      </c>
      <c r="S934" t="s">
        <v>2699</v>
      </c>
      <c r="T934" t="s">
        <v>2700</v>
      </c>
      <c r="U934" t="s">
        <v>3635</v>
      </c>
      <c r="V934" t="s">
        <v>2031</v>
      </c>
    </row>
    <row r="935" spans="9:30" x14ac:dyDescent="0.25">
      <c r="I935" s="138" t="s">
        <v>2041</v>
      </c>
      <c r="J935" s="230"/>
      <c r="P935" s="104">
        <v>46068</v>
      </c>
      <c r="Q935" s="104">
        <v>46075.020833333336</v>
      </c>
      <c r="R935" t="b">
        <v>1</v>
      </c>
      <c r="S935" t="s">
        <v>2699</v>
      </c>
      <c r="T935" t="s">
        <v>2700</v>
      </c>
      <c r="U935" t="s">
        <v>3636</v>
      </c>
      <c r="V935" t="s">
        <v>2033</v>
      </c>
    </row>
    <row r="936" spans="9:30" x14ac:dyDescent="0.25">
      <c r="I936" s="138" t="s">
        <v>2043</v>
      </c>
      <c r="J936" s="230"/>
      <c r="P936" s="104">
        <v>46068</v>
      </c>
      <c r="Q936" s="104">
        <v>46075.020833333336</v>
      </c>
      <c r="R936" t="b">
        <v>1</v>
      </c>
      <c r="S936" t="s">
        <v>2699</v>
      </c>
      <c r="T936" t="s">
        <v>2700</v>
      </c>
      <c r="U936" t="s">
        <v>3637</v>
      </c>
      <c r="V936" t="s">
        <v>2035</v>
      </c>
    </row>
    <row r="937" spans="9:30" x14ac:dyDescent="0.25">
      <c r="I937" s="138" t="s">
        <v>2045</v>
      </c>
      <c r="J937" s="230"/>
      <c r="P937" s="104">
        <v>46068</v>
      </c>
      <c r="Q937" s="104">
        <v>46075.020833333336</v>
      </c>
      <c r="R937" t="b">
        <v>1</v>
      </c>
      <c r="S937" t="s">
        <v>2699</v>
      </c>
      <c r="T937" t="s">
        <v>2700</v>
      </c>
      <c r="U937" t="s">
        <v>3638</v>
      </c>
      <c r="V937" t="s">
        <v>2037</v>
      </c>
    </row>
    <row r="938" spans="9:30" x14ac:dyDescent="0.25">
      <c r="I938" s="138" t="s">
        <v>2047</v>
      </c>
      <c r="J938" s="230"/>
      <c r="P938" s="104">
        <v>46068</v>
      </c>
      <c r="Q938" s="104">
        <v>46075.020833333336</v>
      </c>
      <c r="R938" t="b">
        <v>1</v>
      </c>
      <c r="S938" t="s">
        <v>2699</v>
      </c>
      <c r="T938" t="s">
        <v>2700</v>
      </c>
      <c r="U938" t="s">
        <v>3639</v>
      </c>
      <c r="V938" t="s">
        <v>2039</v>
      </c>
    </row>
    <row r="939" spans="9:30" x14ac:dyDescent="0.25">
      <c r="I939" s="138" t="s">
        <v>2049</v>
      </c>
      <c r="J939" s="230"/>
      <c r="P939" s="104">
        <v>46068</v>
      </c>
      <c r="Q939" s="104">
        <v>46075.020833333336</v>
      </c>
      <c r="R939" t="b">
        <v>1</v>
      </c>
      <c r="S939" t="s">
        <v>2699</v>
      </c>
      <c r="T939" t="s">
        <v>2700</v>
      </c>
      <c r="U939" t="s">
        <v>3640</v>
      </c>
      <c r="V939" t="s">
        <v>2041</v>
      </c>
    </row>
    <row r="940" spans="9:30" x14ac:dyDescent="0.25">
      <c r="I940" s="138" t="s">
        <v>2051</v>
      </c>
      <c r="J940" s="230"/>
      <c r="P940" s="104">
        <v>46068</v>
      </c>
      <c r="Q940" s="104">
        <v>46075.020833333336</v>
      </c>
      <c r="R940" t="b">
        <v>1</v>
      </c>
      <c r="S940" t="s">
        <v>2699</v>
      </c>
      <c r="T940" t="s">
        <v>2700</v>
      </c>
      <c r="U940" t="s">
        <v>3641</v>
      </c>
      <c r="V940" t="s">
        <v>2043</v>
      </c>
    </row>
    <row r="941" spans="9:30" x14ac:dyDescent="0.25">
      <c r="I941" s="138" t="s">
        <v>2053</v>
      </c>
      <c r="J941" s="230"/>
      <c r="P941" s="104">
        <v>46068</v>
      </c>
      <c r="Q941" s="104">
        <v>46075.020833333336</v>
      </c>
      <c r="R941" t="b">
        <v>1</v>
      </c>
      <c r="S941" t="s">
        <v>2699</v>
      </c>
      <c r="T941" t="s">
        <v>2700</v>
      </c>
      <c r="U941" t="s">
        <v>3642</v>
      </c>
      <c r="V941" t="s">
        <v>2045</v>
      </c>
    </row>
    <row r="942" spans="9:30" x14ac:dyDescent="0.25">
      <c r="I942" s="138" t="s">
        <v>2055</v>
      </c>
      <c r="J942" s="230"/>
      <c r="P942" s="104">
        <v>46068</v>
      </c>
      <c r="Q942" s="104">
        <v>46075.020833333336</v>
      </c>
      <c r="R942" t="b">
        <v>1</v>
      </c>
      <c r="S942" t="s">
        <v>2699</v>
      </c>
      <c r="T942" t="s">
        <v>2700</v>
      </c>
      <c r="U942" t="s">
        <v>3643</v>
      </c>
      <c r="V942" t="s">
        <v>2047</v>
      </c>
    </row>
    <row r="943" spans="9:30" x14ac:dyDescent="0.25">
      <c r="I943" s="138" t="s">
        <v>2057</v>
      </c>
      <c r="J943" s="230"/>
      <c r="P943" s="104">
        <v>46068</v>
      </c>
      <c r="Q943" s="104">
        <v>46075.020833333336</v>
      </c>
      <c r="R943" t="b">
        <v>1</v>
      </c>
      <c r="S943" t="s">
        <v>2699</v>
      </c>
      <c r="T943" t="s">
        <v>2700</v>
      </c>
      <c r="U943" t="s">
        <v>3644</v>
      </c>
      <c r="V943" t="s">
        <v>2049</v>
      </c>
    </row>
    <row r="944" spans="9:30" x14ac:dyDescent="0.25">
      <c r="I944" s="138" t="s">
        <v>2059</v>
      </c>
      <c r="J944" s="230"/>
      <c r="P944" s="104">
        <v>46068</v>
      </c>
      <c r="Q944" s="104">
        <v>46075.020833333336</v>
      </c>
      <c r="R944" t="b">
        <v>1</v>
      </c>
      <c r="S944" t="s">
        <v>2699</v>
      </c>
      <c r="T944" t="s">
        <v>2700</v>
      </c>
      <c r="U944" t="s">
        <v>3645</v>
      </c>
      <c r="V944" t="s">
        <v>2051</v>
      </c>
    </row>
    <row r="945" spans="9:28" x14ac:dyDescent="0.25">
      <c r="I945" s="138" t="s">
        <v>2061</v>
      </c>
      <c r="J945" s="230"/>
      <c r="P945" s="104">
        <v>46068</v>
      </c>
      <c r="Q945" s="104">
        <v>46075.020833333336</v>
      </c>
      <c r="R945" t="b">
        <v>1</v>
      </c>
      <c r="S945" t="s">
        <v>2699</v>
      </c>
      <c r="T945" t="s">
        <v>2700</v>
      </c>
      <c r="U945" t="s">
        <v>3646</v>
      </c>
      <c r="V945" t="s">
        <v>2053</v>
      </c>
    </row>
    <row r="946" spans="9:28" x14ac:dyDescent="0.25">
      <c r="I946" s="138" t="s">
        <v>2063</v>
      </c>
      <c r="J946" s="230"/>
      <c r="P946" s="104">
        <v>46068</v>
      </c>
      <c r="Q946" s="104">
        <v>46075.020833333336</v>
      </c>
      <c r="R946" t="b">
        <v>1</v>
      </c>
      <c r="S946" t="s">
        <v>2699</v>
      </c>
      <c r="T946" t="s">
        <v>2700</v>
      </c>
      <c r="U946" t="s">
        <v>3647</v>
      </c>
      <c r="V946" t="s">
        <v>2055</v>
      </c>
    </row>
    <row r="947" spans="9:28" x14ac:dyDescent="0.25">
      <c r="I947" s="138" t="s">
        <v>2065</v>
      </c>
      <c r="J947" s="230"/>
      <c r="P947" s="104">
        <v>46068</v>
      </c>
      <c r="Q947" s="104">
        <v>46075.020833333336</v>
      </c>
      <c r="R947" t="b">
        <v>1</v>
      </c>
      <c r="S947" t="s">
        <v>2699</v>
      </c>
      <c r="T947" t="s">
        <v>2700</v>
      </c>
      <c r="U947" t="s">
        <v>3648</v>
      </c>
      <c r="V947" t="s">
        <v>2057</v>
      </c>
    </row>
    <row r="948" spans="9:28" x14ac:dyDescent="0.25">
      <c r="I948" s="138" t="s">
        <v>2067</v>
      </c>
      <c r="J948" s="230"/>
      <c r="P948" s="104">
        <v>46068</v>
      </c>
      <c r="Q948" s="104">
        <v>46075.020833333336</v>
      </c>
      <c r="R948" t="b">
        <v>1</v>
      </c>
      <c r="S948" t="s">
        <v>2699</v>
      </c>
      <c r="T948" t="s">
        <v>2700</v>
      </c>
      <c r="U948" t="s">
        <v>3649</v>
      </c>
      <c r="V948" t="s">
        <v>2059</v>
      </c>
    </row>
    <row r="949" spans="9:28" x14ac:dyDescent="0.25">
      <c r="I949" s="138" t="s">
        <v>2069</v>
      </c>
      <c r="J949" s="230">
        <v>11</v>
      </c>
      <c r="P949" s="104">
        <v>46068</v>
      </c>
      <c r="Q949" s="104">
        <v>46075.020833333336</v>
      </c>
      <c r="R949" t="b">
        <v>1</v>
      </c>
      <c r="S949" t="s">
        <v>2699</v>
      </c>
      <c r="T949" t="s">
        <v>2700</v>
      </c>
      <c r="U949" t="s">
        <v>3650</v>
      </c>
      <c r="V949" t="s">
        <v>2061</v>
      </c>
    </row>
    <row r="950" spans="9:28" x14ac:dyDescent="0.25">
      <c r="I950" s="138" t="s">
        <v>238</v>
      </c>
      <c r="J950" s="230"/>
      <c r="P950" s="104">
        <v>46068</v>
      </c>
      <c r="Q950" s="104">
        <v>46075.020833333336</v>
      </c>
      <c r="R950" t="b">
        <v>1</v>
      </c>
      <c r="S950" t="s">
        <v>2699</v>
      </c>
      <c r="T950" t="s">
        <v>2700</v>
      </c>
      <c r="U950" t="s">
        <v>3651</v>
      </c>
      <c r="V950" t="s">
        <v>2063</v>
      </c>
    </row>
    <row r="951" spans="9:28" x14ac:dyDescent="0.25">
      <c r="I951" s="138" t="s">
        <v>2072</v>
      </c>
      <c r="J951" s="230"/>
      <c r="P951" s="104">
        <v>46068</v>
      </c>
      <c r="Q951" s="104">
        <v>46075.020833333336</v>
      </c>
      <c r="R951" t="b">
        <v>1</v>
      </c>
      <c r="S951" t="s">
        <v>2699</v>
      </c>
      <c r="T951" t="s">
        <v>2700</v>
      </c>
      <c r="U951" t="s">
        <v>3652</v>
      </c>
      <c r="V951" t="s">
        <v>2065</v>
      </c>
    </row>
    <row r="952" spans="9:28" x14ac:dyDescent="0.25">
      <c r="I952" s="138" t="s">
        <v>2074</v>
      </c>
      <c r="J952" s="230"/>
      <c r="P952" s="104">
        <v>46068</v>
      </c>
      <c r="Q952" s="104">
        <v>46075.020833333336</v>
      </c>
      <c r="R952" t="b">
        <v>1</v>
      </c>
      <c r="S952" t="s">
        <v>2699</v>
      </c>
      <c r="T952" t="s">
        <v>2700</v>
      </c>
      <c r="U952" t="s">
        <v>3653</v>
      </c>
      <c r="V952" t="s">
        <v>2067</v>
      </c>
    </row>
    <row r="953" spans="9:28" x14ac:dyDescent="0.25">
      <c r="I953" s="138" t="s">
        <v>2076</v>
      </c>
      <c r="J953" s="230"/>
      <c r="P953" s="104">
        <v>46068</v>
      </c>
      <c r="Q953" s="104">
        <v>46075.020833333336</v>
      </c>
      <c r="R953" t="b">
        <v>1</v>
      </c>
      <c r="S953" t="s">
        <v>2699</v>
      </c>
      <c r="T953" t="s">
        <v>2700</v>
      </c>
      <c r="U953" t="s">
        <v>3654</v>
      </c>
      <c r="V953" t="s">
        <v>2069</v>
      </c>
      <c r="X953">
        <v>11</v>
      </c>
      <c r="Y953">
        <v>368164.27272727201</v>
      </c>
      <c r="Z953">
        <v>328164.27272727201</v>
      </c>
      <c r="AB953">
        <v>40000</v>
      </c>
    </row>
    <row r="954" spans="9:28" x14ac:dyDescent="0.25">
      <c r="I954" s="138" t="s">
        <v>2078</v>
      </c>
      <c r="J954" s="230"/>
      <c r="P954" s="104">
        <v>46068</v>
      </c>
      <c r="Q954" s="104">
        <v>46075.020833333336</v>
      </c>
      <c r="R954" t="b">
        <v>1</v>
      </c>
      <c r="S954" t="s">
        <v>2699</v>
      </c>
      <c r="T954" t="s">
        <v>2700</v>
      </c>
      <c r="U954" t="s">
        <v>3655</v>
      </c>
      <c r="V954" t="s">
        <v>238</v>
      </c>
    </row>
    <row r="955" spans="9:28" x14ac:dyDescent="0.25">
      <c r="I955" s="138" t="s">
        <v>2080</v>
      </c>
      <c r="J955" s="230">
        <v>1</v>
      </c>
      <c r="P955" s="104">
        <v>46068</v>
      </c>
      <c r="Q955" s="104">
        <v>46075.020833333336</v>
      </c>
      <c r="R955" t="b">
        <v>1</v>
      </c>
      <c r="S955" t="s">
        <v>2699</v>
      </c>
      <c r="T955" t="s">
        <v>2700</v>
      </c>
      <c r="U955" t="s">
        <v>3656</v>
      </c>
      <c r="V955" t="s">
        <v>2072</v>
      </c>
    </row>
    <row r="956" spans="9:28" x14ac:dyDescent="0.25">
      <c r="I956" s="138" t="s">
        <v>2082</v>
      </c>
      <c r="J956" s="230"/>
      <c r="P956" s="104">
        <v>46068</v>
      </c>
      <c r="Q956" s="104">
        <v>46075.020833333336</v>
      </c>
      <c r="R956" t="b">
        <v>1</v>
      </c>
      <c r="S956" t="s">
        <v>2699</v>
      </c>
      <c r="T956" t="s">
        <v>2700</v>
      </c>
      <c r="U956" t="s">
        <v>3657</v>
      </c>
      <c r="V956" t="s">
        <v>2074</v>
      </c>
    </row>
    <row r="957" spans="9:28" x14ac:dyDescent="0.25">
      <c r="I957" s="138" t="s">
        <v>2084</v>
      </c>
      <c r="J957" s="230"/>
      <c r="P957" s="104">
        <v>46068</v>
      </c>
      <c r="Q957" s="104">
        <v>46075.020833333336</v>
      </c>
      <c r="R957" t="b">
        <v>1</v>
      </c>
      <c r="S957" t="s">
        <v>2699</v>
      </c>
      <c r="T957" t="s">
        <v>2700</v>
      </c>
      <c r="U957" t="s">
        <v>3658</v>
      </c>
      <c r="V957" t="s">
        <v>2076</v>
      </c>
    </row>
    <row r="958" spans="9:28" x14ac:dyDescent="0.25">
      <c r="I958" s="138" t="s">
        <v>2086</v>
      </c>
      <c r="J958" s="230">
        <v>8</v>
      </c>
      <c r="P958" s="104">
        <v>46068</v>
      </c>
      <c r="Q958" s="104">
        <v>46075.020833333336</v>
      </c>
      <c r="R958" t="b">
        <v>1</v>
      </c>
      <c r="S958" t="s">
        <v>2699</v>
      </c>
      <c r="T958" t="s">
        <v>2700</v>
      </c>
      <c r="U958" s="139" t="s">
        <v>3659</v>
      </c>
      <c r="V958" t="s">
        <v>2078</v>
      </c>
    </row>
    <row r="959" spans="9:28" x14ac:dyDescent="0.25">
      <c r="I959" s="138" t="s">
        <v>2088</v>
      </c>
      <c r="J959" s="230"/>
      <c r="P959" s="104">
        <v>46068</v>
      </c>
      <c r="Q959" s="104">
        <v>46075.020833333336</v>
      </c>
      <c r="R959" t="b">
        <v>1</v>
      </c>
      <c r="S959" t="s">
        <v>2699</v>
      </c>
      <c r="T959" t="s">
        <v>2700</v>
      </c>
      <c r="U959" t="s">
        <v>3660</v>
      </c>
      <c r="V959" t="s">
        <v>2080</v>
      </c>
      <c r="X959">
        <v>1</v>
      </c>
      <c r="Y959">
        <v>724965</v>
      </c>
      <c r="Z959">
        <v>699965</v>
      </c>
      <c r="AB959">
        <v>25000</v>
      </c>
    </row>
    <row r="960" spans="9:28" x14ac:dyDescent="0.25">
      <c r="I960" s="138" t="s">
        <v>2090</v>
      </c>
      <c r="J960" s="230"/>
      <c r="P960" s="104">
        <v>46068</v>
      </c>
      <c r="Q960" s="104">
        <v>46075.020833333336</v>
      </c>
      <c r="R960" t="b">
        <v>1</v>
      </c>
      <c r="S960" t="s">
        <v>2699</v>
      </c>
      <c r="T960" t="s">
        <v>2700</v>
      </c>
      <c r="U960" t="s">
        <v>3661</v>
      </c>
      <c r="V960" t="s">
        <v>2082</v>
      </c>
    </row>
    <row r="961" spans="9:30" x14ac:dyDescent="0.25">
      <c r="I961" s="138" t="s">
        <v>2092</v>
      </c>
      <c r="J961" s="230"/>
      <c r="P961" s="104">
        <v>46068</v>
      </c>
      <c r="Q961" s="104">
        <v>46075.020833333336</v>
      </c>
      <c r="R961" t="b">
        <v>1</v>
      </c>
      <c r="S961" t="s">
        <v>2699</v>
      </c>
      <c r="T961" t="s">
        <v>2700</v>
      </c>
      <c r="U961" t="s">
        <v>3662</v>
      </c>
      <c r="V961" t="s">
        <v>2084</v>
      </c>
    </row>
    <row r="962" spans="9:30" x14ac:dyDescent="0.25">
      <c r="I962" s="138" t="s">
        <v>2094</v>
      </c>
      <c r="J962" s="230"/>
      <c r="P962" s="104">
        <v>46068</v>
      </c>
      <c r="Q962" s="104">
        <v>46075.020833333336</v>
      </c>
      <c r="R962" t="b">
        <v>1</v>
      </c>
      <c r="S962" t="s">
        <v>2699</v>
      </c>
      <c r="T962" t="s">
        <v>2700</v>
      </c>
      <c r="U962" t="s">
        <v>3663</v>
      </c>
      <c r="V962" t="s">
        <v>2086</v>
      </c>
      <c r="X962">
        <v>8</v>
      </c>
      <c r="Y962">
        <v>864303.375</v>
      </c>
      <c r="Z962">
        <v>789609.25</v>
      </c>
      <c r="AA962">
        <v>92517.666666666599</v>
      </c>
      <c r="AB962">
        <v>40000</v>
      </c>
      <c r="AC962">
        <v>3</v>
      </c>
      <c r="AD962">
        <v>1</v>
      </c>
    </row>
    <row r="963" spans="9:30" x14ac:dyDescent="0.25">
      <c r="I963" s="138" t="s">
        <v>2096</v>
      </c>
      <c r="J963" s="230">
        <v>38</v>
      </c>
      <c r="P963" s="104">
        <v>46068</v>
      </c>
      <c r="Q963" s="104">
        <v>46075.020833333336</v>
      </c>
      <c r="R963" t="b">
        <v>1</v>
      </c>
      <c r="S963" t="s">
        <v>2699</v>
      </c>
      <c r="T963" t="s">
        <v>2700</v>
      </c>
      <c r="U963" t="s">
        <v>3664</v>
      </c>
      <c r="V963" t="s">
        <v>2088</v>
      </c>
    </row>
    <row r="964" spans="9:30" x14ac:dyDescent="0.25">
      <c r="I964" s="138" t="s">
        <v>2098</v>
      </c>
      <c r="J964" s="230"/>
      <c r="P964" s="104">
        <v>46068</v>
      </c>
      <c r="Q964" s="104">
        <v>46075.020833333336</v>
      </c>
      <c r="R964" t="b">
        <v>1</v>
      </c>
      <c r="S964" t="s">
        <v>2699</v>
      </c>
      <c r="T964" t="s">
        <v>2700</v>
      </c>
      <c r="U964" t="s">
        <v>3665</v>
      </c>
      <c r="V964" t="s">
        <v>2090</v>
      </c>
    </row>
    <row r="965" spans="9:30" x14ac:dyDescent="0.25">
      <c r="I965" s="138" t="s">
        <v>2100</v>
      </c>
      <c r="J965" s="230"/>
      <c r="P965" s="104">
        <v>46068</v>
      </c>
      <c r="Q965" s="104">
        <v>46075.020833333336</v>
      </c>
      <c r="R965" t="b">
        <v>1</v>
      </c>
      <c r="S965" t="s">
        <v>2699</v>
      </c>
      <c r="T965" t="s">
        <v>2700</v>
      </c>
      <c r="U965" t="s">
        <v>3666</v>
      </c>
      <c r="V965" t="s">
        <v>2092</v>
      </c>
    </row>
    <row r="966" spans="9:30" x14ac:dyDescent="0.25">
      <c r="I966" s="138" t="s">
        <v>2102</v>
      </c>
      <c r="J966" s="230"/>
      <c r="P966" s="104">
        <v>46068</v>
      </c>
      <c r="Q966" s="104">
        <v>46075.020833333336</v>
      </c>
      <c r="R966" t="b">
        <v>1</v>
      </c>
      <c r="S966" t="s">
        <v>2699</v>
      </c>
      <c r="T966" t="s">
        <v>2700</v>
      </c>
      <c r="U966" t="s">
        <v>3667</v>
      </c>
      <c r="V966" t="s">
        <v>2094</v>
      </c>
    </row>
    <row r="967" spans="9:30" x14ac:dyDescent="0.25">
      <c r="I967" s="138" t="s">
        <v>2104</v>
      </c>
      <c r="J967" s="230"/>
      <c r="P967" s="104">
        <v>46068</v>
      </c>
      <c r="Q967" s="104">
        <v>46075.020833333336</v>
      </c>
      <c r="R967" t="b">
        <v>1</v>
      </c>
      <c r="S967" t="s">
        <v>2699</v>
      </c>
      <c r="T967" t="s">
        <v>2700</v>
      </c>
      <c r="U967" t="s">
        <v>3668</v>
      </c>
      <c r="V967" t="s">
        <v>2096</v>
      </c>
      <c r="X967">
        <v>38</v>
      </c>
      <c r="Y967">
        <v>638884.57894736796</v>
      </c>
      <c r="Z967">
        <v>599279.31578947301</v>
      </c>
      <c r="AB967">
        <v>39605.263157894697</v>
      </c>
      <c r="AD967">
        <v>3</v>
      </c>
    </row>
    <row r="968" spans="9:30" x14ac:dyDescent="0.25">
      <c r="I968" s="138" t="s">
        <v>81</v>
      </c>
      <c r="J968" s="230">
        <v>3</v>
      </c>
      <c r="P968" s="104">
        <v>46068</v>
      </c>
      <c r="Q968" s="104">
        <v>46075.020833333336</v>
      </c>
      <c r="R968" t="b">
        <v>1</v>
      </c>
      <c r="S968" t="s">
        <v>2699</v>
      </c>
      <c r="T968" t="s">
        <v>2700</v>
      </c>
      <c r="U968" t="s">
        <v>3669</v>
      </c>
      <c r="V968" t="s">
        <v>2098</v>
      </c>
    </row>
    <row r="969" spans="9:30" x14ac:dyDescent="0.25">
      <c r="I969" s="138" t="s">
        <v>2107</v>
      </c>
      <c r="J969" s="230"/>
      <c r="P969" s="104">
        <v>46068</v>
      </c>
      <c r="Q969" s="104">
        <v>46075.020833333336</v>
      </c>
      <c r="R969" t="b">
        <v>1</v>
      </c>
      <c r="S969" t="s">
        <v>2699</v>
      </c>
      <c r="T969" t="s">
        <v>2700</v>
      </c>
      <c r="U969" t="s">
        <v>3670</v>
      </c>
      <c r="V969" t="s">
        <v>2100</v>
      </c>
    </row>
    <row r="970" spans="9:30" x14ac:dyDescent="0.25">
      <c r="I970" s="138" t="s">
        <v>2109</v>
      </c>
      <c r="J970" s="230">
        <v>1</v>
      </c>
      <c r="P970" s="104">
        <v>46068</v>
      </c>
      <c r="Q970" s="104">
        <v>46075.020833333336</v>
      </c>
      <c r="R970" t="b">
        <v>1</v>
      </c>
      <c r="S970" t="s">
        <v>2699</v>
      </c>
      <c r="T970" t="s">
        <v>2700</v>
      </c>
      <c r="U970" t="s">
        <v>3671</v>
      </c>
      <c r="V970" t="s">
        <v>2102</v>
      </c>
    </row>
    <row r="971" spans="9:30" x14ac:dyDescent="0.25">
      <c r="I971" s="138" t="s">
        <v>2111</v>
      </c>
      <c r="J971" s="230"/>
      <c r="P971" s="104">
        <v>46068</v>
      </c>
      <c r="Q971" s="104">
        <v>46075.020833333336</v>
      </c>
      <c r="R971" t="b">
        <v>1</v>
      </c>
      <c r="S971" t="s">
        <v>2699</v>
      </c>
      <c r="T971" t="s">
        <v>2700</v>
      </c>
      <c r="U971" t="s">
        <v>3672</v>
      </c>
      <c r="V971" t="s">
        <v>2104</v>
      </c>
    </row>
    <row r="972" spans="9:30" x14ac:dyDescent="0.25">
      <c r="I972" s="138" t="s">
        <v>241</v>
      </c>
      <c r="J972" s="230">
        <v>13</v>
      </c>
      <c r="P972" s="104">
        <v>46068</v>
      </c>
      <c r="Q972" s="104">
        <v>46075.020833333336</v>
      </c>
      <c r="R972" t="b">
        <v>1</v>
      </c>
      <c r="S972" t="s">
        <v>2699</v>
      </c>
      <c r="T972" t="s">
        <v>2700</v>
      </c>
      <c r="U972" t="s">
        <v>3673</v>
      </c>
      <c r="V972" t="s">
        <v>81</v>
      </c>
      <c r="X972">
        <v>3</v>
      </c>
      <c r="Y972">
        <v>120439.33333333299</v>
      </c>
      <c r="Z972">
        <v>95439.333333333299</v>
      </c>
      <c r="AB972">
        <v>25000</v>
      </c>
    </row>
    <row r="973" spans="9:30" x14ac:dyDescent="0.25">
      <c r="I973" s="138" t="s">
        <v>2114</v>
      </c>
      <c r="J973" s="230"/>
      <c r="P973" s="104">
        <v>46068</v>
      </c>
      <c r="Q973" s="104">
        <v>46075.020833333336</v>
      </c>
      <c r="R973" t="b">
        <v>1</v>
      </c>
      <c r="S973" t="s">
        <v>2699</v>
      </c>
      <c r="T973" t="s">
        <v>2700</v>
      </c>
      <c r="U973" t="s">
        <v>3674</v>
      </c>
      <c r="V973" t="s">
        <v>2107</v>
      </c>
    </row>
    <row r="974" spans="9:30" x14ac:dyDescent="0.25">
      <c r="I974" s="138" t="s">
        <v>2116</v>
      </c>
      <c r="J974" s="230"/>
      <c r="P974" s="104">
        <v>46068</v>
      </c>
      <c r="Q974" s="104">
        <v>46075.020833333336</v>
      </c>
      <c r="R974" t="b">
        <v>1</v>
      </c>
      <c r="S974" t="s">
        <v>2699</v>
      </c>
      <c r="T974" t="s">
        <v>2700</v>
      </c>
      <c r="U974" t="s">
        <v>3675</v>
      </c>
      <c r="V974" t="s">
        <v>2109</v>
      </c>
      <c r="X974">
        <v>1</v>
      </c>
      <c r="Y974">
        <v>889226</v>
      </c>
      <c r="Z974">
        <v>849226</v>
      </c>
      <c r="AB974">
        <v>40000</v>
      </c>
    </row>
    <row r="975" spans="9:30" x14ac:dyDescent="0.25">
      <c r="I975" s="138" t="s">
        <v>2118</v>
      </c>
      <c r="J975" s="230"/>
      <c r="P975" s="104">
        <v>46068</v>
      </c>
      <c r="Q975" s="104">
        <v>46075.020833333336</v>
      </c>
      <c r="R975" t="b">
        <v>1</v>
      </c>
      <c r="S975" t="s">
        <v>2699</v>
      </c>
      <c r="T975" t="s">
        <v>2700</v>
      </c>
      <c r="U975" t="s">
        <v>3676</v>
      </c>
      <c r="V975" t="s">
        <v>2111</v>
      </c>
    </row>
    <row r="976" spans="9:30" x14ac:dyDescent="0.25">
      <c r="I976" s="138" t="s">
        <v>2120</v>
      </c>
      <c r="J976" s="230"/>
      <c r="P976" s="104">
        <v>46068</v>
      </c>
      <c r="Q976" s="104">
        <v>46075.020833333336</v>
      </c>
      <c r="R976" t="b">
        <v>1</v>
      </c>
      <c r="S976" t="s">
        <v>2699</v>
      </c>
      <c r="T976" t="s">
        <v>2700</v>
      </c>
      <c r="U976" t="s">
        <v>3677</v>
      </c>
      <c r="V976" t="s">
        <v>241</v>
      </c>
      <c r="X976">
        <v>13</v>
      </c>
      <c r="Y976">
        <v>342228.61538461503</v>
      </c>
      <c r="Z976">
        <v>245449.615384615</v>
      </c>
      <c r="AA976">
        <v>178625.4</v>
      </c>
      <c r="AB976">
        <v>28076.923076923002</v>
      </c>
      <c r="AC976">
        <v>5</v>
      </c>
      <c r="AD976">
        <v>1</v>
      </c>
    </row>
    <row r="977" spans="9:30" x14ac:dyDescent="0.25">
      <c r="I977" s="138" t="s">
        <v>2122</v>
      </c>
      <c r="J977" s="230"/>
      <c r="P977" s="104">
        <v>46068</v>
      </c>
      <c r="Q977" s="104">
        <v>46075.020833333336</v>
      </c>
      <c r="R977" t="b">
        <v>1</v>
      </c>
      <c r="S977" t="s">
        <v>2699</v>
      </c>
      <c r="T977" t="s">
        <v>2700</v>
      </c>
      <c r="U977" s="139" t="s">
        <v>3678</v>
      </c>
      <c r="V977" t="s">
        <v>2114</v>
      </c>
    </row>
    <row r="978" spans="9:30" x14ac:dyDescent="0.25">
      <c r="I978" s="138" t="s">
        <v>2124</v>
      </c>
      <c r="J978" s="230"/>
      <c r="P978" s="104">
        <v>46068</v>
      </c>
      <c r="Q978" s="104">
        <v>46075.020833333336</v>
      </c>
      <c r="R978" t="b">
        <v>1</v>
      </c>
      <c r="S978" t="s">
        <v>2699</v>
      </c>
      <c r="T978" t="s">
        <v>2700</v>
      </c>
      <c r="U978" t="s">
        <v>3679</v>
      </c>
      <c r="V978" t="s">
        <v>2116</v>
      </c>
    </row>
    <row r="979" spans="9:30" x14ac:dyDescent="0.25">
      <c r="I979" s="138" t="s">
        <v>2126</v>
      </c>
      <c r="J979" s="230"/>
      <c r="P979" s="104">
        <v>46068</v>
      </c>
      <c r="Q979" s="104">
        <v>46075.020833333336</v>
      </c>
      <c r="R979" t="b">
        <v>1</v>
      </c>
      <c r="S979" t="s">
        <v>2699</v>
      </c>
      <c r="T979" t="s">
        <v>2700</v>
      </c>
      <c r="U979" t="s">
        <v>3680</v>
      </c>
      <c r="V979" t="s">
        <v>2118</v>
      </c>
    </row>
    <row r="980" spans="9:30" x14ac:dyDescent="0.25">
      <c r="I980" s="138" t="s">
        <v>2128</v>
      </c>
      <c r="J980" s="230"/>
      <c r="P980" s="104">
        <v>46068</v>
      </c>
      <c r="Q980" s="104">
        <v>46075.020833333336</v>
      </c>
      <c r="R980" t="b">
        <v>1</v>
      </c>
      <c r="S980" t="s">
        <v>2699</v>
      </c>
      <c r="T980" t="s">
        <v>2700</v>
      </c>
      <c r="U980" t="s">
        <v>3681</v>
      </c>
      <c r="V980" t="s">
        <v>2120</v>
      </c>
    </row>
    <row r="981" spans="9:30" x14ac:dyDescent="0.25">
      <c r="I981" s="138" t="s">
        <v>2130</v>
      </c>
      <c r="J981" s="230"/>
      <c r="P981" s="104">
        <v>46068</v>
      </c>
      <c r="Q981" s="104">
        <v>46075.020833333336</v>
      </c>
      <c r="R981" t="b">
        <v>1</v>
      </c>
      <c r="S981" t="s">
        <v>2699</v>
      </c>
      <c r="T981" t="s">
        <v>2700</v>
      </c>
      <c r="U981" t="s">
        <v>3682</v>
      </c>
      <c r="V981" t="s">
        <v>2122</v>
      </c>
    </row>
    <row r="982" spans="9:30" x14ac:dyDescent="0.25">
      <c r="I982" s="138" t="s">
        <v>2132</v>
      </c>
      <c r="J982" s="230"/>
      <c r="P982" s="104">
        <v>46068</v>
      </c>
      <c r="Q982" s="104">
        <v>46075.020833333336</v>
      </c>
      <c r="R982" t="b">
        <v>1</v>
      </c>
      <c r="S982" t="s">
        <v>2699</v>
      </c>
      <c r="T982" t="s">
        <v>2700</v>
      </c>
      <c r="U982" t="s">
        <v>3683</v>
      </c>
      <c r="V982" t="s">
        <v>2124</v>
      </c>
    </row>
    <row r="983" spans="9:30" x14ac:dyDescent="0.25">
      <c r="I983" s="138" t="s">
        <v>2134</v>
      </c>
      <c r="J983" s="230"/>
      <c r="P983" s="104">
        <v>46068</v>
      </c>
      <c r="Q983" s="104">
        <v>46075.020833333336</v>
      </c>
      <c r="R983" t="b">
        <v>1</v>
      </c>
      <c r="S983" t="s">
        <v>2699</v>
      </c>
      <c r="T983" t="s">
        <v>2700</v>
      </c>
      <c r="U983" t="s">
        <v>3684</v>
      </c>
      <c r="V983" t="s">
        <v>2126</v>
      </c>
    </row>
    <row r="984" spans="9:30" x14ac:dyDescent="0.25">
      <c r="I984" s="138" t="s">
        <v>2136</v>
      </c>
      <c r="J984" s="230"/>
      <c r="P984" s="104">
        <v>46068</v>
      </c>
      <c r="Q984" s="104">
        <v>46075.020833333336</v>
      </c>
      <c r="R984" t="b">
        <v>1</v>
      </c>
      <c r="S984" t="s">
        <v>2699</v>
      </c>
      <c r="T984" t="s">
        <v>2700</v>
      </c>
      <c r="U984" t="s">
        <v>3685</v>
      </c>
      <c r="V984" t="s">
        <v>2128</v>
      </c>
    </row>
    <row r="985" spans="9:30" x14ac:dyDescent="0.25">
      <c r="I985" s="138" t="s">
        <v>2138</v>
      </c>
      <c r="J985" s="230"/>
      <c r="P985" s="104">
        <v>46068</v>
      </c>
      <c r="Q985" s="104">
        <v>46075.020833333336</v>
      </c>
      <c r="R985" t="b">
        <v>1</v>
      </c>
      <c r="S985" t="s">
        <v>2699</v>
      </c>
      <c r="T985" t="s">
        <v>2700</v>
      </c>
      <c r="U985" t="s">
        <v>3686</v>
      </c>
      <c r="V985" t="s">
        <v>2130</v>
      </c>
    </row>
    <row r="986" spans="9:30" x14ac:dyDescent="0.25">
      <c r="I986" s="138" t="s">
        <v>2140</v>
      </c>
      <c r="J986" s="230"/>
      <c r="P986" s="104">
        <v>46068</v>
      </c>
      <c r="Q986" s="104">
        <v>46075.020833333336</v>
      </c>
      <c r="R986" t="b">
        <v>1</v>
      </c>
      <c r="S986" t="s">
        <v>2699</v>
      </c>
      <c r="T986" t="s">
        <v>2700</v>
      </c>
      <c r="U986" t="s">
        <v>3687</v>
      </c>
      <c r="V986" t="s">
        <v>2132</v>
      </c>
    </row>
    <row r="987" spans="9:30" x14ac:dyDescent="0.25">
      <c r="I987" s="138" t="s">
        <v>2142</v>
      </c>
      <c r="J987" s="230">
        <v>8</v>
      </c>
      <c r="P987" s="104">
        <v>46068</v>
      </c>
      <c r="Q987" s="104">
        <v>46075.020833333336</v>
      </c>
      <c r="R987" t="b">
        <v>1</v>
      </c>
      <c r="S987" t="s">
        <v>2699</v>
      </c>
      <c r="T987" t="s">
        <v>2700</v>
      </c>
      <c r="U987" t="s">
        <v>3688</v>
      </c>
      <c r="V987" t="s">
        <v>2134</v>
      </c>
    </row>
    <row r="988" spans="9:30" x14ac:dyDescent="0.25">
      <c r="I988" s="138" t="s">
        <v>2144</v>
      </c>
      <c r="J988" s="230"/>
      <c r="P988" s="104">
        <v>46068</v>
      </c>
      <c r="Q988" s="104">
        <v>46075.020833333336</v>
      </c>
      <c r="R988" t="b">
        <v>1</v>
      </c>
      <c r="S988" t="s">
        <v>2699</v>
      </c>
      <c r="T988" t="s">
        <v>2700</v>
      </c>
      <c r="U988" t="s">
        <v>3689</v>
      </c>
      <c r="V988" t="s">
        <v>2136</v>
      </c>
    </row>
    <row r="989" spans="9:30" x14ac:dyDescent="0.25">
      <c r="I989" s="138" t="s">
        <v>2146</v>
      </c>
      <c r="J989" s="230"/>
      <c r="P989" s="104">
        <v>46068</v>
      </c>
      <c r="Q989" s="104">
        <v>46075.020833333336</v>
      </c>
      <c r="R989" t="b">
        <v>1</v>
      </c>
      <c r="S989" t="s">
        <v>2699</v>
      </c>
      <c r="T989" t="s">
        <v>2700</v>
      </c>
      <c r="U989" t="s">
        <v>3690</v>
      </c>
      <c r="V989" t="s">
        <v>2138</v>
      </c>
    </row>
    <row r="990" spans="9:30" x14ac:dyDescent="0.25">
      <c r="I990" s="138" t="s">
        <v>2148</v>
      </c>
      <c r="J990" s="230">
        <v>4</v>
      </c>
      <c r="P990" s="104">
        <v>46068</v>
      </c>
      <c r="Q990" s="104">
        <v>46075.020833333336</v>
      </c>
      <c r="R990" t="b">
        <v>1</v>
      </c>
      <c r="S990" t="s">
        <v>2699</v>
      </c>
      <c r="T990" t="s">
        <v>2700</v>
      </c>
      <c r="U990" t="s">
        <v>3691</v>
      </c>
      <c r="V990" t="s">
        <v>2140</v>
      </c>
    </row>
    <row r="991" spans="9:30" x14ac:dyDescent="0.25">
      <c r="I991" s="138" t="s">
        <v>2150</v>
      </c>
      <c r="J991" s="230"/>
      <c r="P991" s="104">
        <v>46068</v>
      </c>
      <c r="Q991" s="104">
        <v>46075.020833333336</v>
      </c>
      <c r="R991" t="b">
        <v>1</v>
      </c>
      <c r="S991" t="s">
        <v>2699</v>
      </c>
      <c r="T991" t="s">
        <v>2700</v>
      </c>
      <c r="U991" t="s">
        <v>3692</v>
      </c>
      <c r="V991" t="s">
        <v>2142</v>
      </c>
      <c r="X991">
        <v>8</v>
      </c>
      <c r="Y991">
        <v>595804.625</v>
      </c>
      <c r="Z991">
        <v>473932.75</v>
      </c>
      <c r="AA991">
        <v>372487.5</v>
      </c>
      <c r="AB991">
        <v>28750</v>
      </c>
      <c r="AC991">
        <v>2</v>
      </c>
      <c r="AD991">
        <v>3</v>
      </c>
    </row>
    <row r="992" spans="9:30" x14ac:dyDescent="0.25">
      <c r="I992" s="138" t="s">
        <v>2152</v>
      </c>
      <c r="J992" s="230"/>
      <c r="P992" s="104">
        <v>46068</v>
      </c>
      <c r="Q992" s="104">
        <v>46075.020833333336</v>
      </c>
      <c r="R992" t="b">
        <v>1</v>
      </c>
      <c r="S992" t="s">
        <v>2699</v>
      </c>
      <c r="T992" t="s">
        <v>2700</v>
      </c>
      <c r="U992" t="s">
        <v>3693</v>
      </c>
      <c r="V992" t="s">
        <v>2144</v>
      </c>
    </row>
    <row r="993" spans="9:30" x14ac:dyDescent="0.25">
      <c r="I993" s="138" t="s">
        <v>2154</v>
      </c>
      <c r="J993" s="230"/>
      <c r="P993" s="104">
        <v>46068</v>
      </c>
      <c r="Q993" s="104">
        <v>46075.020833333336</v>
      </c>
      <c r="R993" t="b">
        <v>1</v>
      </c>
      <c r="S993" t="s">
        <v>2699</v>
      </c>
      <c r="T993" t="s">
        <v>2700</v>
      </c>
      <c r="U993" t="s">
        <v>3694</v>
      </c>
      <c r="V993" t="s">
        <v>2146</v>
      </c>
    </row>
    <row r="994" spans="9:30" x14ac:dyDescent="0.25">
      <c r="I994" s="138" t="s">
        <v>2156</v>
      </c>
      <c r="J994" s="230"/>
      <c r="P994" s="104">
        <v>46068</v>
      </c>
      <c r="Q994" s="104">
        <v>46075.020833333336</v>
      </c>
      <c r="R994" t="b">
        <v>1</v>
      </c>
      <c r="S994" t="s">
        <v>2699</v>
      </c>
      <c r="T994" t="s">
        <v>2700</v>
      </c>
      <c r="U994" t="s">
        <v>3695</v>
      </c>
      <c r="V994" t="s">
        <v>2148</v>
      </c>
      <c r="X994">
        <v>4</v>
      </c>
      <c r="Y994">
        <v>688827</v>
      </c>
      <c r="Z994">
        <v>648827</v>
      </c>
      <c r="AB994">
        <v>40000</v>
      </c>
    </row>
    <row r="995" spans="9:30" x14ac:dyDescent="0.25">
      <c r="I995" s="138" t="s">
        <v>2158</v>
      </c>
      <c r="J995" s="230">
        <v>3</v>
      </c>
      <c r="P995" s="104">
        <v>46068</v>
      </c>
      <c r="Q995" s="104">
        <v>46075.020833333336</v>
      </c>
      <c r="R995" t="b">
        <v>1</v>
      </c>
      <c r="S995" t="s">
        <v>2699</v>
      </c>
      <c r="T995" t="s">
        <v>2700</v>
      </c>
      <c r="U995" t="s">
        <v>3696</v>
      </c>
      <c r="V995" t="s">
        <v>2150</v>
      </c>
    </row>
    <row r="996" spans="9:30" x14ac:dyDescent="0.25">
      <c r="I996" s="138" t="s">
        <v>2160</v>
      </c>
      <c r="J996" s="230"/>
      <c r="P996" s="104">
        <v>46068</v>
      </c>
      <c r="Q996" s="104">
        <v>46075.020833333336</v>
      </c>
      <c r="R996" t="b">
        <v>1</v>
      </c>
      <c r="S996" t="s">
        <v>2699</v>
      </c>
      <c r="T996" t="s">
        <v>2700</v>
      </c>
      <c r="U996" t="s">
        <v>3697</v>
      </c>
      <c r="V996" t="s">
        <v>2152</v>
      </c>
    </row>
    <row r="997" spans="9:30" x14ac:dyDescent="0.25">
      <c r="I997" s="138" t="s">
        <v>2162</v>
      </c>
      <c r="J997" s="230"/>
      <c r="P997" s="104">
        <v>46068</v>
      </c>
      <c r="Q997" s="104">
        <v>46075.020833333336</v>
      </c>
      <c r="R997" t="b">
        <v>1</v>
      </c>
      <c r="S997" t="s">
        <v>2699</v>
      </c>
      <c r="T997" t="s">
        <v>2700</v>
      </c>
      <c r="U997" t="s">
        <v>3698</v>
      </c>
      <c r="V997" t="s">
        <v>2154</v>
      </c>
    </row>
    <row r="998" spans="9:30" x14ac:dyDescent="0.25">
      <c r="I998" s="138" t="s">
        <v>2164</v>
      </c>
      <c r="J998" s="230"/>
      <c r="P998" s="104">
        <v>46068</v>
      </c>
      <c r="Q998" s="104">
        <v>46075.020833333336</v>
      </c>
      <c r="R998" t="b">
        <v>1</v>
      </c>
      <c r="S998" t="s">
        <v>2699</v>
      </c>
      <c r="T998" t="s">
        <v>2700</v>
      </c>
      <c r="U998" t="s">
        <v>3699</v>
      </c>
      <c r="V998" t="s">
        <v>2156</v>
      </c>
    </row>
    <row r="999" spans="9:30" x14ac:dyDescent="0.25">
      <c r="I999" s="138" t="s">
        <v>2166</v>
      </c>
      <c r="J999" s="230">
        <v>5</v>
      </c>
      <c r="P999" s="104">
        <v>46068</v>
      </c>
      <c r="Q999" s="104">
        <v>46075.020833333336</v>
      </c>
      <c r="R999" t="b">
        <v>1</v>
      </c>
      <c r="S999" t="s">
        <v>2699</v>
      </c>
      <c r="T999" t="s">
        <v>2700</v>
      </c>
      <c r="U999" t="s">
        <v>3700</v>
      </c>
      <c r="V999" t="s">
        <v>2158</v>
      </c>
      <c r="X999">
        <v>3</v>
      </c>
      <c r="Y999">
        <v>341624</v>
      </c>
      <c r="Z999">
        <v>301624</v>
      </c>
      <c r="AB999">
        <v>40000</v>
      </c>
    </row>
    <row r="1000" spans="9:30" x14ac:dyDescent="0.25">
      <c r="I1000" s="138" t="s">
        <v>75</v>
      </c>
      <c r="J1000" s="230">
        <v>5</v>
      </c>
      <c r="P1000" s="104">
        <v>46068</v>
      </c>
      <c r="Q1000" s="104">
        <v>46075.020833333336</v>
      </c>
      <c r="R1000" t="b">
        <v>1</v>
      </c>
      <c r="S1000" t="s">
        <v>2699</v>
      </c>
      <c r="T1000" t="s">
        <v>2700</v>
      </c>
      <c r="U1000" t="s">
        <v>3701</v>
      </c>
      <c r="V1000" t="s">
        <v>2160</v>
      </c>
    </row>
    <row r="1001" spans="9:30" x14ac:dyDescent="0.25">
      <c r="I1001" s="138" t="s">
        <v>2169</v>
      </c>
      <c r="J1001" s="230">
        <v>1</v>
      </c>
      <c r="P1001" s="104">
        <v>46068</v>
      </c>
      <c r="Q1001" s="104">
        <v>46075.020833333336</v>
      </c>
      <c r="R1001" t="b">
        <v>1</v>
      </c>
      <c r="S1001" t="s">
        <v>2699</v>
      </c>
      <c r="T1001" t="s">
        <v>2700</v>
      </c>
      <c r="U1001" t="s">
        <v>3702</v>
      </c>
      <c r="V1001" t="s">
        <v>2162</v>
      </c>
    </row>
    <row r="1002" spans="9:30" x14ac:dyDescent="0.25">
      <c r="I1002" s="138" t="s">
        <v>2171</v>
      </c>
      <c r="J1002" s="230"/>
      <c r="P1002" s="104">
        <v>46068</v>
      </c>
      <c r="Q1002" s="104">
        <v>46075.020833333336</v>
      </c>
      <c r="R1002" t="b">
        <v>1</v>
      </c>
      <c r="S1002" t="s">
        <v>2699</v>
      </c>
      <c r="T1002" t="s">
        <v>2700</v>
      </c>
      <c r="U1002" t="s">
        <v>3703</v>
      </c>
      <c r="V1002" t="s">
        <v>2164</v>
      </c>
    </row>
    <row r="1003" spans="9:30" x14ac:dyDescent="0.25">
      <c r="I1003" s="138" t="s">
        <v>2173</v>
      </c>
      <c r="J1003" s="230"/>
      <c r="P1003" s="104">
        <v>46068</v>
      </c>
      <c r="Q1003" s="104">
        <v>46075.020833333336</v>
      </c>
      <c r="R1003" t="b">
        <v>1</v>
      </c>
      <c r="S1003" t="s">
        <v>2699</v>
      </c>
      <c r="T1003" t="s">
        <v>2700</v>
      </c>
      <c r="U1003" t="s">
        <v>3704</v>
      </c>
      <c r="V1003" t="s">
        <v>2166</v>
      </c>
      <c r="X1003">
        <v>5</v>
      </c>
      <c r="Y1003">
        <v>926588</v>
      </c>
      <c r="Z1003">
        <v>886588</v>
      </c>
      <c r="AB1003">
        <v>40000</v>
      </c>
      <c r="AD1003">
        <v>1</v>
      </c>
    </row>
    <row r="1004" spans="9:30" x14ac:dyDescent="0.25">
      <c r="I1004" s="138" t="s">
        <v>2175</v>
      </c>
      <c r="J1004" s="230"/>
      <c r="P1004" s="104">
        <v>46068</v>
      </c>
      <c r="Q1004" s="104">
        <v>46075.020833333336</v>
      </c>
      <c r="R1004" t="b">
        <v>1</v>
      </c>
      <c r="S1004" t="s">
        <v>2699</v>
      </c>
      <c r="T1004" t="s">
        <v>2700</v>
      </c>
      <c r="U1004" t="s">
        <v>3705</v>
      </c>
      <c r="V1004" t="s">
        <v>75</v>
      </c>
      <c r="X1004">
        <v>5</v>
      </c>
      <c r="Y1004">
        <v>326692.59999999998</v>
      </c>
      <c r="Z1004">
        <v>301692.59999999998</v>
      </c>
      <c r="AB1004">
        <v>25000</v>
      </c>
    </row>
    <row r="1005" spans="9:30" x14ac:dyDescent="0.25">
      <c r="I1005" s="138" t="s">
        <v>2177</v>
      </c>
      <c r="J1005" s="230"/>
      <c r="P1005" s="104">
        <v>46068</v>
      </c>
      <c r="Q1005" s="104">
        <v>46075.020833333336</v>
      </c>
      <c r="R1005" t="b">
        <v>1</v>
      </c>
      <c r="S1005" t="s">
        <v>2699</v>
      </c>
      <c r="T1005" t="s">
        <v>2700</v>
      </c>
      <c r="U1005" t="s">
        <v>3706</v>
      </c>
      <c r="V1005" t="s">
        <v>2169</v>
      </c>
      <c r="X1005">
        <v>1</v>
      </c>
      <c r="Y1005">
        <v>595026</v>
      </c>
      <c r="Z1005">
        <v>462728</v>
      </c>
      <c r="AA1005">
        <v>92298</v>
      </c>
      <c r="AB1005">
        <v>40000</v>
      </c>
      <c r="AC1005">
        <v>1</v>
      </c>
    </row>
    <row r="1006" spans="9:30" x14ac:dyDescent="0.25">
      <c r="I1006" s="138" t="s">
        <v>2179</v>
      </c>
      <c r="J1006" s="230"/>
      <c r="P1006" s="104">
        <v>46068</v>
      </c>
      <c r="Q1006" s="104">
        <v>46075.020833333336</v>
      </c>
      <c r="R1006" t="b">
        <v>1</v>
      </c>
      <c r="S1006" t="s">
        <v>2699</v>
      </c>
      <c r="T1006" t="s">
        <v>2700</v>
      </c>
      <c r="U1006" t="s">
        <v>3707</v>
      </c>
      <c r="V1006" t="s">
        <v>2171</v>
      </c>
    </row>
    <row r="1007" spans="9:30" x14ac:dyDescent="0.25">
      <c r="I1007" s="138" t="s">
        <v>2181</v>
      </c>
      <c r="J1007" s="230"/>
      <c r="P1007" s="104">
        <v>46068</v>
      </c>
      <c r="Q1007" s="104">
        <v>46075.020833333336</v>
      </c>
      <c r="R1007" t="b">
        <v>1</v>
      </c>
      <c r="S1007" t="s">
        <v>2699</v>
      </c>
      <c r="T1007" t="s">
        <v>2700</v>
      </c>
      <c r="U1007" t="s">
        <v>3708</v>
      </c>
      <c r="V1007" t="s">
        <v>2173</v>
      </c>
    </row>
    <row r="1008" spans="9:30" x14ac:dyDescent="0.25">
      <c r="I1008" s="138" t="s">
        <v>2183</v>
      </c>
      <c r="J1008" s="230"/>
      <c r="P1008" s="104">
        <v>46068</v>
      </c>
      <c r="Q1008" s="104">
        <v>46075.020833333336</v>
      </c>
      <c r="R1008" t="b">
        <v>1</v>
      </c>
      <c r="S1008" t="s">
        <v>2699</v>
      </c>
      <c r="T1008" t="s">
        <v>2700</v>
      </c>
      <c r="U1008" t="s">
        <v>3709</v>
      </c>
      <c r="V1008" t="s">
        <v>2175</v>
      </c>
    </row>
    <row r="1009" spans="9:30" x14ac:dyDescent="0.25">
      <c r="I1009" s="138" t="s">
        <v>2185</v>
      </c>
      <c r="J1009" s="230"/>
      <c r="P1009" s="104">
        <v>46068</v>
      </c>
      <c r="Q1009" s="104">
        <v>46075.020833333336</v>
      </c>
      <c r="R1009" t="b">
        <v>1</v>
      </c>
      <c r="S1009" t="s">
        <v>2699</v>
      </c>
      <c r="T1009" t="s">
        <v>2700</v>
      </c>
      <c r="U1009" t="s">
        <v>3710</v>
      </c>
      <c r="V1009" t="s">
        <v>2177</v>
      </c>
    </row>
    <row r="1010" spans="9:30" x14ac:dyDescent="0.25">
      <c r="I1010" s="138" t="s">
        <v>2187</v>
      </c>
      <c r="J1010" s="230"/>
      <c r="P1010" s="104">
        <v>46068</v>
      </c>
      <c r="Q1010" s="104">
        <v>46075.020833333336</v>
      </c>
      <c r="R1010" t="b">
        <v>1</v>
      </c>
      <c r="S1010" t="s">
        <v>2699</v>
      </c>
      <c r="T1010" t="s">
        <v>2700</v>
      </c>
      <c r="U1010" t="s">
        <v>3711</v>
      </c>
      <c r="V1010" t="s">
        <v>2179</v>
      </c>
    </row>
    <row r="1011" spans="9:30" x14ac:dyDescent="0.25">
      <c r="I1011" s="138" t="s">
        <v>2189</v>
      </c>
      <c r="J1011" s="230">
        <v>5</v>
      </c>
      <c r="P1011" s="104">
        <v>46068</v>
      </c>
      <c r="Q1011" s="104">
        <v>46075.020833333336</v>
      </c>
      <c r="R1011" t="b">
        <v>1</v>
      </c>
      <c r="S1011" t="s">
        <v>2699</v>
      </c>
      <c r="T1011" t="s">
        <v>2700</v>
      </c>
      <c r="U1011" t="s">
        <v>3712</v>
      </c>
      <c r="V1011" t="s">
        <v>2181</v>
      </c>
    </row>
    <row r="1012" spans="9:30" x14ac:dyDescent="0.25">
      <c r="I1012" s="138" t="s">
        <v>2191</v>
      </c>
      <c r="J1012" s="230">
        <v>2</v>
      </c>
      <c r="P1012" s="104">
        <v>46068</v>
      </c>
      <c r="Q1012" s="104">
        <v>46075.020833333336</v>
      </c>
      <c r="R1012" t="b">
        <v>1</v>
      </c>
      <c r="S1012" t="s">
        <v>2699</v>
      </c>
      <c r="T1012" t="s">
        <v>2700</v>
      </c>
      <c r="U1012" t="s">
        <v>3713</v>
      </c>
      <c r="V1012" t="s">
        <v>2183</v>
      </c>
    </row>
    <row r="1013" spans="9:30" x14ac:dyDescent="0.25">
      <c r="I1013" s="138" t="s">
        <v>2193</v>
      </c>
      <c r="J1013" s="230"/>
      <c r="P1013" s="104">
        <v>46068</v>
      </c>
      <c r="Q1013" s="104">
        <v>46075.020833333336</v>
      </c>
      <c r="R1013" t="b">
        <v>1</v>
      </c>
      <c r="S1013" t="s">
        <v>2699</v>
      </c>
      <c r="T1013" t="s">
        <v>2700</v>
      </c>
      <c r="U1013" t="s">
        <v>3714</v>
      </c>
      <c r="V1013" t="s">
        <v>2185</v>
      </c>
    </row>
    <row r="1014" spans="9:30" x14ac:dyDescent="0.25">
      <c r="I1014" s="138" t="s">
        <v>2195</v>
      </c>
      <c r="J1014" s="230"/>
      <c r="P1014" s="104">
        <v>46068</v>
      </c>
      <c r="Q1014" s="104">
        <v>46075.020833333336</v>
      </c>
      <c r="R1014" t="b">
        <v>1</v>
      </c>
      <c r="S1014" t="s">
        <v>2699</v>
      </c>
      <c r="T1014" t="s">
        <v>2700</v>
      </c>
      <c r="U1014" t="s">
        <v>3715</v>
      </c>
      <c r="V1014" t="s">
        <v>2187</v>
      </c>
    </row>
    <row r="1015" spans="9:30" x14ac:dyDescent="0.25">
      <c r="I1015" s="138" t="s">
        <v>2197</v>
      </c>
      <c r="J1015" s="230">
        <v>15</v>
      </c>
      <c r="P1015" s="104">
        <v>46068</v>
      </c>
      <c r="Q1015" s="104">
        <v>46075.020833333336</v>
      </c>
      <c r="R1015" t="b">
        <v>1</v>
      </c>
      <c r="S1015" t="s">
        <v>2699</v>
      </c>
      <c r="T1015" t="s">
        <v>2700</v>
      </c>
      <c r="U1015" t="s">
        <v>3716</v>
      </c>
      <c r="V1015" t="s">
        <v>2189</v>
      </c>
      <c r="X1015">
        <v>5</v>
      </c>
      <c r="Y1015">
        <v>1062693.2</v>
      </c>
      <c r="Z1015">
        <v>1022693.2</v>
      </c>
      <c r="AB1015">
        <v>40000</v>
      </c>
    </row>
    <row r="1016" spans="9:30" x14ac:dyDescent="0.25">
      <c r="I1016" s="138" t="s">
        <v>2199</v>
      </c>
      <c r="J1016" s="230"/>
      <c r="P1016" s="104">
        <v>46068</v>
      </c>
      <c r="Q1016" s="104">
        <v>46075.020833333336</v>
      </c>
      <c r="R1016" t="b">
        <v>1</v>
      </c>
      <c r="S1016" t="s">
        <v>2699</v>
      </c>
      <c r="T1016" t="s">
        <v>2700</v>
      </c>
      <c r="U1016" t="s">
        <v>3717</v>
      </c>
      <c r="V1016" t="s">
        <v>2191</v>
      </c>
      <c r="X1016">
        <v>2</v>
      </c>
      <c r="Y1016">
        <v>602853.5</v>
      </c>
      <c r="Z1016">
        <v>562853.5</v>
      </c>
      <c r="AB1016">
        <v>40000</v>
      </c>
    </row>
    <row r="1017" spans="9:30" x14ac:dyDescent="0.25">
      <c r="I1017" s="138" t="s">
        <v>2201</v>
      </c>
      <c r="J1017" s="230">
        <v>7</v>
      </c>
      <c r="P1017" s="104">
        <v>46068</v>
      </c>
      <c r="Q1017" s="104">
        <v>46075.020833333336</v>
      </c>
      <c r="R1017" t="b">
        <v>1</v>
      </c>
      <c r="S1017" t="s">
        <v>2699</v>
      </c>
      <c r="T1017" t="s">
        <v>2700</v>
      </c>
      <c r="U1017" t="s">
        <v>3718</v>
      </c>
      <c r="V1017" t="s">
        <v>2193</v>
      </c>
    </row>
    <row r="1018" spans="9:30" x14ac:dyDescent="0.25">
      <c r="I1018" s="138" t="s">
        <v>2203</v>
      </c>
      <c r="J1018" s="230"/>
      <c r="P1018" s="104">
        <v>46068</v>
      </c>
      <c r="Q1018" s="104">
        <v>46075.020833333336</v>
      </c>
      <c r="R1018" t="b">
        <v>1</v>
      </c>
      <c r="S1018" t="s">
        <v>2699</v>
      </c>
      <c r="T1018" t="s">
        <v>2700</v>
      </c>
      <c r="U1018" t="s">
        <v>3719</v>
      </c>
      <c r="V1018" t="s">
        <v>2195</v>
      </c>
    </row>
    <row r="1019" spans="9:30" x14ac:dyDescent="0.25">
      <c r="I1019" s="138" t="s">
        <v>2205</v>
      </c>
      <c r="J1019" s="230"/>
      <c r="P1019" s="104">
        <v>46068</v>
      </c>
      <c r="Q1019" s="104">
        <v>46075.020833333336</v>
      </c>
      <c r="R1019" t="b">
        <v>1</v>
      </c>
      <c r="S1019" t="s">
        <v>2699</v>
      </c>
      <c r="T1019" t="s">
        <v>2700</v>
      </c>
      <c r="U1019" t="s">
        <v>3720</v>
      </c>
      <c r="V1019" t="s">
        <v>2197</v>
      </c>
      <c r="X1019">
        <v>15</v>
      </c>
      <c r="Y1019">
        <v>171284.53333333301</v>
      </c>
      <c r="Z1019">
        <v>120671.2</v>
      </c>
      <c r="AA1019">
        <v>73066.666666666599</v>
      </c>
      <c r="AB1019">
        <v>36000</v>
      </c>
      <c r="AC1019">
        <v>3</v>
      </c>
      <c r="AD1019">
        <v>2</v>
      </c>
    </row>
    <row r="1020" spans="9:30" x14ac:dyDescent="0.25">
      <c r="I1020" s="138" t="s">
        <v>2207</v>
      </c>
      <c r="J1020" s="230"/>
      <c r="P1020" s="104">
        <v>46068</v>
      </c>
      <c r="Q1020" s="104">
        <v>46075.020833333336</v>
      </c>
      <c r="R1020" t="b">
        <v>1</v>
      </c>
      <c r="S1020" t="s">
        <v>2699</v>
      </c>
      <c r="T1020" t="s">
        <v>2700</v>
      </c>
      <c r="U1020" t="s">
        <v>3721</v>
      </c>
      <c r="V1020" t="s">
        <v>2199</v>
      </c>
    </row>
    <row r="1021" spans="9:30" x14ac:dyDescent="0.25">
      <c r="I1021" s="138" t="s">
        <v>2209</v>
      </c>
      <c r="J1021" s="230">
        <v>1</v>
      </c>
      <c r="P1021" s="104">
        <v>46068</v>
      </c>
      <c r="Q1021" s="104">
        <v>46075.020833333336</v>
      </c>
      <c r="R1021" t="b">
        <v>1</v>
      </c>
      <c r="S1021" t="s">
        <v>2699</v>
      </c>
      <c r="T1021" t="s">
        <v>2700</v>
      </c>
      <c r="U1021" t="s">
        <v>3722</v>
      </c>
      <c r="V1021" t="s">
        <v>2201</v>
      </c>
      <c r="X1021">
        <v>7</v>
      </c>
      <c r="Y1021">
        <v>164116</v>
      </c>
      <c r="Z1021">
        <v>44116</v>
      </c>
      <c r="AB1021">
        <v>120000</v>
      </c>
    </row>
    <row r="1022" spans="9:30" x14ac:dyDescent="0.25">
      <c r="I1022" s="138" t="s">
        <v>2211</v>
      </c>
      <c r="J1022" s="230"/>
      <c r="P1022" s="104">
        <v>46068</v>
      </c>
      <c r="Q1022" s="104">
        <v>46075.020833333336</v>
      </c>
      <c r="R1022" t="b">
        <v>1</v>
      </c>
      <c r="S1022" t="s">
        <v>2699</v>
      </c>
      <c r="T1022" t="s">
        <v>2700</v>
      </c>
      <c r="U1022" t="s">
        <v>3723</v>
      </c>
      <c r="V1022" t="s">
        <v>2203</v>
      </c>
    </row>
    <row r="1023" spans="9:30" x14ac:dyDescent="0.25">
      <c r="I1023" s="138" t="s">
        <v>2213</v>
      </c>
      <c r="J1023" s="230"/>
      <c r="P1023" s="104">
        <v>46068</v>
      </c>
      <c r="Q1023" s="104">
        <v>46075.020833333336</v>
      </c>
      <c r="R1023" t="b">
        <v>1</v>
      </c>
      <c r="S1023" t="s">
        <v>2699</v>
      </c>
      <c r="T1023" t="s">
        <v>2700</v>
      </c>
      <c r="U1023" t="s">
        <v>3724</v>
      </c>
      <c r="V1023" t="s">
        <v>2205</v>
      </c>
    </row>
    <row r="1024" spans="9:30" x14ac:dyDescent="0.25">
      <c r="I1024" s="138" t="s">
        <v>2215</v>
      </c>
      <c r="J1024" s="230"/>
      <c r="P1024" s="104">
        <v>46068</v>
      </c>
      <c r="Q1024" s="104">
        <v>46075.020833333336</v>
      </c>
      <c r="R1024" t="b">
        <v>1</v>
      </c>
      <c r="S1024" t="s">
        <v>2699</v>
      </c>
      <c r="T1024" t="s">
        <v>2700</v>
      </c>
      <c r="U1024" t="s">
        <v>3725</v>
      </c>
      <c r="V1024" t="s">
        <v>2207</v>
      </c>
    </row>
    <row r="1025" spans="9:28" x14ac:dyDescent="0.25">
      <c r="I1025" s="138" t="s">
        <v>2217</v>
      </c>
      <c r="J1025" s="230"/>
      <c r="P1025" s="104">
        <v>46068</v>
      </c>
      <c r="Q1025" s="104">
        <v>46075.020833333336</v>
      </c>
      <c r="R1025" t="b">
        <v>1</v>
      </c>
      <c r="S1025" t="s">
        <v>2699</v>
      </c>
      <c r="T1025" t="s">
        <v>2700</v>
      </c>
      <c r="U1025" t="s">
        <v>3726</v>
      </c>
      <c r="V1025" t="s">
        <v>2209</v>
      </c>
      <c r="X1025">
        <v>1</v>
      </c>
      <c r="Y1025">
        <v>1041354</v>
      </c>
      <c r="Z1025">
        <v>1001354</v>
      </c>
      <c r="AB1025">
        <v>40000</v>
      </c>
    </row>
    <row r="1026" spans="9:28" x14ac:dyDescent="0.25">
      <c r="I1026" s="138" t="s">
        <v>2219</v>
      </c>
      <c r="J1026" s="230"/>
      <c r="P1026" s="104">
        <v>46068</v>
      </c>
      <c r="Q1026" s="104">
        <v>46075.020833333336</v>
      </c>
      <c r="R1026" t="b">
        <v>1</v>
      </c>
      <c r="S1026" t="s">
        <v>2699</v>
      </c>
      <c r="T1026" t="s">
        <v>2700</v>
      </c>
      <c r="U1026" t="s">
        <v>3727</v>
      </c>
      <c r="V1026" t="s">
        <v>2211</v>
      </c>
    </row>
    <row r="1027" spans="9:28" x14ac:dyDescent="0.25">
      <c r="I1027" s="138" t="s">
        <v>2221</v>
      </c>
      <c r="J1027" s="230"/>
      <c r="P1027" s="104">
        <v>46068</v>
      </c>
      <c r="Q1027" s="104">
        <v>46075.020833333336</v>
      </c>
      <c r="R1027" t="b">
        <v>1</v>
      </c>
      <c r="S1027" t="s">
        <v>2699</v>
      </c>
      <c r="T1027" t="s">
        <v>2700</v>
      </c>
      <c r="U1027" t="s">
        <v>3728</v>
      </c>
      <c r="V1027" t="s">
        <v>2213</v>
      </c>
    </row>
    <row r="1028" spans="9:28" x14ac:dyDescent="0.25">
      <c r="I1028" s="138" t="s">
        <v>2223</v>
      </c>
      <c r="J1028" s="230"/>
      <c r="P1028" s="104">
        <v>46068</v>
      </c>
      <c r="Q1028" s="104">
        <v>46075.020833333336</v>
      </c>
      <c r="R1028" t="b">
        <v>1</v>
      </c>
      <c r="S1028" t="s">
        <v>2699</v>
      </c>
      <c r="T1028" t="s">
        <v>2700</v>
      </c>
      <c r="U1028" t="s">
        <v>3729</v>
      </c>
      <c r="V1028" t="s">
        <v>2215</v>
      </c>
    </row>
    <row r="1029" spans="9:28" x14ac:dyDescent="0.25">
      <c r="I1029" s="138" t="s">
        <v>2225</v>
      </c>
      <c r="J1029" s="230"/>
      <c r="P1029" s="104">
        <v>46068</v>
      </c>
      <c r="Q1029" s="104">
        <v>46075.020833333336</v>
      </c>
      <c r="R1029" t="b">
        <v>1</v>
      </c>
      <c r="S1029" t="s">
        <v>2699</v>
      </c>
      <c r="T1029" t="s">
        <v>2700</v>
      </c>
      <c r="U1029" t="s">
        <v>3730</v>
      </c>
      <c r="V1029" t="s">
        <v>2217</v>
      </c>
    </row>
    <row r="1030" spans="9:28" x14ac:dyDescent="0.25">
      <c r="I1030" s="138" t="s">
        <v>2227</v>
      </c>
      <c r="J1030" s="230"/>
      <c r="P1030" s="104">
        <v>46068</v>
      </c>
      <c r="Q1030" s="104">
        <v>46075.020833333336</v>
      </c>
      <c r="R1030" t="b">
        <v>1</v>
      </c>
      <c r="S1030" t="s">
        <v>2699</v>
      </c>
      <c r="T1030" t="s">
        <v>2700</v>
      </c>
      <c r="U1030" t="s">
        <v>3731</v>
      </c>
      <c r="V1030" t="s">
        <v>2219</v>
      </c>
    </row>
    <row r="1031" spans="9:28" x14ac:dyDescent="0.25">
      <c r="I1031" s="138" t="s">
        <v>2229</v>
      </c>
      <c r="J1031" s="230">
        <v>1</v>
      </c>
      <c r="P1031" s="104">
        <v>46068</v>
      </c>
      <c r="Q1031" s="104">
        <v>46075.020833333336</v>
      </c>
      <c r="R1031" t="b">
        <v>1</v>
      </c>
      <c r="S1031" t="s">
        <v>2699</v>
      </c>
      <c r="T1031" t="s">
        <v>2700</v>
      </c>
      <c r="U1031" t="s">
        <v>3732</v>
      </c>
      <c r="V1031" t="s">
        <v>2221</v>
      </c>
    </row>
    <row r="1032" spans="9:28" x14ac:dyDescent="0.25">
      <c r="I1032" s="138" t="s">
        <v>2231</v>
      </c>
      <c r="J1032" s="230"/>
      <c r="P1032" s="104">
        <v>46068</v>
      </c>
      <c r="Q1032" s="104">
        <v>46075.020833333336</v>
      </c>
      <c r="R1032" t="b">
        <v>1</v>
      </c>
      <c r="S1032" t="s">
        <v>2699</v>
      </c>
      <c r="T1032" t="s">
        <v>2700</v>
      </c>
      <c r="U1032" t="s">
        <v>3733</v>
      </c>
      <c r="V1032" t="s">
        <v>2223</v>
      </c>
    </row>
    <row r="1033" spans="9:28" x14ac:dyDescent="0.25">
      <c r="I1033" s="138" t="s">
        <v>2233</v>
      </c>
      <c r="J1033" s="230"/>
      <c r="P1033" s="104">
        <v>46068</v>
      </c>
      <c r="Q1033" s="104">
        <v>46075.020833333336</v>
      </c>
      <c r="R1033" t="b">
        <v>1</v>
      </c>
      <c r="S1033" t="s">
        <v>2699</v>
      </c>
      <c r="T1033" t="s">
        <v>2700</v>
      </c>
      <c r="U1033" t="s">
        <v>3734</v>
      </c>
      <c r="V1033" t="s">
        <v>2225</v>
      </c>
    </row>
    <row r="1034" spans="9:28" x14ac:dyDescent="0.25">
      <c r="I1034" s="138" t="s">
        <v>2235</v>
      </c>
      <c r="J1034" s="230"/>
      <c r="P1034" s="104">
        <v>46068</v>
      </c>
      <c r="Q1034" s="104">
        <v>46075.020833333336</v>
      </c>
      <c r="R1034" t="b">
        <v>1</v>
      </c>
      <c r="S1034" t="s">
        <v>2699</v>
      </c>
      <c r="T1034" t="s">
        <v>2700</v>
      </c>
      <c r="U1034" s="139" t="s">
        <v>3735</v>
      </c>
      <c r="V1034" t="s">
        <v>2227</v>
      </c>
    </row>
    <row r="1035" spans="9:28" x14ac:dyDescent="0.25">
      <c r="I1035" s="138" t="s">
        <v>2237</v>
      </c>
      <c r="J1035" s="230"/>
      <c r="P1035" s="104">
        <v>46068</v>
      </c>
      <c r="Q1035" s="104">
        <v>46075.020833333336</v>
      </c>
      <c r="R1035" t="b">
        <v>1</v>
      </c>
      <c r="S1035" t="s">
        <v>2699</v>
      </c>
      <c r="T1035" t="s">
        <v>2700</v>
      </c>
      <c r="U1035" t="s">
        <v>3736</v>
      </c>
      <c r="V1035" t="s">
        <v>2229</v>
      </c>
      <c r="X1035">
        <v>1</v>
      </c>
      <c r="Y1035">
        <v>1767375</v>
      </c>
      <c r="Z1035">
        <v>1727375</v>
      </c>
      <c r="AB1035">
        <v>40000</v>
      </c>
    </row>
    <row r="1036" spans="9:28" x14ac:dyDescent="0.25">
      <c r="I1036" s="138" t="s">
        <v>2239</v>
      </c>
      <c r="J1036" s="230"/>
      <c r="P1036" s="104">
        <v>46068</v>
      </c>
      <c r="Q1036" s="104">
        <v>46075.020833333336</v>
      </c>
      <c r="R1036" t="b">
        <v>1</v>
      </c>
      <c r="S1036" t="s">
        <v>2699</v>
      </c>
      <c r="T1036" t="s">
        <v>2700</v>
      </c>
      <c r="U1036" t="s">
        <v>3737</v>
      </c>
      <c r="V1036" t="s">
        <v>2231</v>
      </c>
    </row>
    <row r="1037" spans="9:28" x14ac:dyDescent="0.25">
      <c r="I1037" s="138" t="s">
        <v>2241</v>
      </c>
      <c r="J1037" s="230"/>
      <c r="P1037" s="104">
        <v>46068</v>
      </c>
      <c r="Q1037" s="104">
        <v>46075.020833333336</v>
      </c>
      <c r="R1037" t="b">
        <v>1</v>
      </c>
      <c r="S1037" t="s">
        <v>2699</v>
      </c>
      <c r="T1037" t="s">
        <v>2700</v>
      </c>
      <c r="U1037" t="s">
        <v>3738</v>
      </c>
      <c r="V1037" t="s">
        <v>2233</v>
      </c>
    </row>
    <row r="1038" spans="9:28" x14ac:dyDescent="0.25">
      <c r="I1038" s="138" t="s">
        <v>2243</v>
      </c>
      <c r="J1038" s="230"/>
      <c r="P1038" s="104">
        <v>46068</v>
      </c>
      <c r="Q1038" s="104">
        <v>46075.020833333336</v>
      </c>
      <c r="R1038" t="b">
        <v>1</v>
      </c>
      <c r="S1038" t="s">
        <v>2699</v>
      </c>
      <c r="T1038" t="s">
        <v>2700</v>
      </c>
      <c r="U1038" t="s">
        <v>3739</v>
      </c>
      <c r="V1038" t="s">
        <v>2235</v>
      </c>
    </row>
    <row r="1039" spans="9:28" x14ac:dyDescent="0.25">
      <c r="I1039" s="138" t="s">
        <v>2245</v>
      </c>
      <c r="J1039" s="230"/>
      <c r="P1039" s="104">
        <v>46068</v>
      </c>
      <c r="Q1039" s="104">
        <v>46075.020833333336</v>
      </c>
      <c r="R1039" t="b">
        <v>1</v>
      </c>
      <c r="S1039" t="s">
        <v>2699</v>
      </c>
      <c r="T1039" t="s">
        <v>2700</v>
      </c>
      <c r="U1039" t="s">
        <v>3740</v>
      </c>
      <c r="V1039" t="s">
        <v>2237</v>
      </c>
    </row>
    <row r="1040" spans="9:28" x14ac:dyDescent="0.25">
      <c r="I1040" s="138" t="s">
        <v>2247</v>
      </c>
      <c r="J1040" s="230"/>
      <c r="P1040" s="104">
        <v>46068</v>
      </c>
      <c r="Q1040" s="104">
        <v>46075.020833333336</v>
      </c>
      <c r="R1040" t="b">
        <v>1</v>
      </c>
      <c r="S1040" t="s">
        <v>2699</v>
      </c>
      <c r="T1040" t="s">
        <v>2700</v>
      </c>
      <c r="U1040" t="s">
        <v>3741</v>
      </c>
      <c r="V1040" t="s">
        <v>2239</v>
      </c>
    </row>
    <row r="1041" spans="9:30" x14ac:dyDescent="0.25">
      <c r="I1041" s="138" t="s">
        <v>2249</v>
      </c>
      <c r="J1041" s="230"/>
      <c r="P1041" s="104">
        <v>46068</v>
      </c>
      <c r="Q1041" s="104">
        <v>46075.020833333336</v>
      </c>
      <c r="R1041" t="b">
        <v>1</v>
      </c>
      <c r="S1041" t="s">
        <v>2699</v>
      </c>
      <c r="T1041" t="s">
        <v>2700</v>
      </c>
      <c r="U1041" t="s">
        <v>3742</v>
      </c>
      <c r="V1041" t="s">
        <v>2241</v>
      </c>
    </row>
    <row r="1042" spans="9:30" x14ac:dyDescent="0.25">
      <c r="I1042" s="138" t="s">
        <v>2251</v>
      </c>
      <c r="J1042" s="230">
        <v>24</v>
      </c>
      <c r="P1042" s="104">
        <v>46068</v>
      </c>
      <c r="Q1042" s="104">
        <v>46075.020833333336</v>
      </c>
      <c r="R1042" t="b">
        <v>1</v>
      </c>
      <c r="S1042" t="s">
        <v>2699</v>
      </c>
      <c r="T1042" t="s">
        <v>2700</v>
      </c>
      <c r="U1042" t="s">
        <v>3743</v>
      </c>
      <c r="V1042" t="s">
        <v>2243</v>
      </c>
    </row>
    <row r="1043" spans="9:30" x14ac:dyDescent="0.25">
      <c r="I1043" s="138" t="s">
        <v>2253</v>
      </c>
      <c r="J1043" s="230"/>
      <c r="P1043" s="104">
        <v>46068</v>
      </c>
      <c r="Q1043" s="104">
        <v>46075.020833333336</v>
      </c>
      <c r="R1043" t="b">
        <v>1</v>
      </c>
      <c r="S1043" t="s">
        <v>2699</v>
      </c>
      <c r="T1043" t="s">
        <v>2700</v>
      </c>
      <c r="U1043" t="s">
        <v>3744</v>
      </c>
      <c r="V1043" t="s">
        <v>2245</v>
      </c>
    </row>
    <row r="1044" spans="9:30" x14ac:dyDescent="0.25">
      <c r="I1044" s="138" t="s">
        <v>2255</v>
      </c>
      <c r="J1044" s="230"/>
      <c r="P1044" s="104">
        <v>46068</v>
      </c>
      <c r="Q1044" s="104">
        <v>46075.020833333336</v>
      </c>
      <c r="R1044" t="b">
        <v>1</v>
      </c>
      <c r="S1044" t="s">
        <v>2699</v>
      </c>
      <c r="T1044" t="s">
        <v>2700</v>
      </c>
      <c r="U1044" t="s">
        <v>3745</v>
      </c>
      <c r="V1044" t="s">
        <v>2247</v>
      </c>
    </row>
    <row r="1045" spans="9:30" x14ac:dyDescent="0.25">
      <c r="I1045" s="138" t="s">
        <v>2257</v>
      </c>
      <c r="J1045" s="230">
        <v>8</v>
      </c>
      <c r="P1045" s="104">
        <v>46068</v>
      </c>
      <c r="Q1045" s="104">
        <v>46075.020833333336</v>
      </c>
      <c r="R1045" t="b">
        <v>1</v>
      </c>
      <c r="S1045" t="s">
        <v>2699</v>
      </c>
      <c r="T1045" t="s">
        <v>2700</v>
      </c>
      <c r="U1045" t="s">
        <v>3746</v>
      </c>
      <c r="V1045" t="s">
        <v>2249</v>
      </c>
    </row>
    <row r="1046" spans="9:30" x14ac:dyDescent="0.25">
      <c r="I1046" s="138" t="s">
        <v>2259</v>
      </c>
      <c r="J1046" s="230">
        <v>15</v>
      </c>
      <c r="P1046" s="104">
        <v>46068</v>
      </c>
      <c r="Q1046" s="104">
        <v>46075.020833333336</v>
      </c>
      <c r="R1046" t="b">
        <v>1</v>
      </c>
      <c r="S1046" t="s">
        <v>2699</v>
      </c>
      <c r="T1046" t="s">
        <v>2700</v>
      </c>
      <c r="U1046" t="s">
        <v>3747</v>
      </c>
      <c r="V1046" t="s">
        <v>2251</v>
      </c>
      <c r="X1046">
        <v>24</v>
      </c>
      <c r="Y1046">
        <v>661798.95833333302</v>
      </c>
      <c r="Z1046">
        <v>621798.95833333302</v>
      </c>
      <c r="AB1046">
        <v>40000</v>
      </c>
      <c r="AD1046">
        <v>4</v>
      </c>
    </row>
    <row r="1047" spans="9:30" x14ac:dyDescent="0.25">
      <c r="I1047" s="138" t="s">
        <v>2261</v>
      </c>
      <c r="J1047" s="230"/>
      <c r="P1047" s="104">
        <v>46068</v>
      </c>
      <c r="Q1047" s="104">
        <v>46075.020833333336</v>
      </c>
      <c r="R1047" t="b">
        <v>1</v>
      </c>
      <c r="S1047" t="s">
        <v>2699</v>
      </c>
      <c r="T1047" t="s">
        <v>2700</v>
      </c>
      <c r="U1047" t="s">
        <v>3748</v>
      </c>
      <c r="V1047" t="s">
        <v>2253</v>
      </c>
    </row>
    <row r="1048" spans="9:30" x14ac:dyDescent="0.25">
      <c r="I1048" s="138" t="s">
        <v>2263</v>
      </c>
      <c r="J1048" s="230"/>
      <c r="P1048" s="104">
        <v>46068</v>
      </c>
      <c r="Q1048" s="104">
        <v>46075.020833333336</v>
      </c>
      <c r="R1048" t="b">
        <v>1</v>
      </c>
      <c r="S1048" t="s">
        <v>2699</v>
      </c>
      <c r="T1048" t="s">
        <v>2700</v>
      </c>
      <c r="U1048" t="s">
        <v>3749</v>
      </c>
      <c r="V1048" t="s">
        <v>2255</v>
      </c>
    </row>
    <row r="1049" spans="9:30" x14ac:dyDescent="0.25">
      <c r="I1049" s="138" t="s">
        <v>2265</v>
      </c>
      <c r="J1049" s="230">
        <v>3</v>
      </c>
      <c r="P1049" s="104">
        <v>46068</v>
      </c>
      <c r="Q1049" s="104">
        <v>46075.020833333336</v>
      </c>
      <c r="R1049" t="b">
        <v>1</v>
      </c>
      <c r="S1049" t="s">
        <v>2699</v>
      </c>
      <c r="T1049" t="s">
        <v>2700</v>
      </c>
      <c r="U1049" t="s">
        <v>3750</v>
      </c>
      <c r="V1049" t="s">
        <v>2257</v>
      </c>
      <c r="X1049">
        <v>8</v>
      </c>
      <c r="Y1049">
        <v>291879.375</v>
      </c>
      <c r="Z1049">
        <v>251879.375</v>
      </c>
      <c r="AB1049">
        <v>40000</v>
      </c>
    </row>
    <row r="1050" spans="9:30" x14ac:dyDescent="0.25">
      <c r="I1050" s="138" t="s">
        <v>2267</v>
      </c>
      <c r="J1050" s="230"/>
      <c r="P1050" s="104">
        <v>46068</v>
      </c>
      <c r="Q1050" s="104">
        <v>46075.020833333336</v>
      </c>
      <c r="R1050" t="b">
        <v>1</v>
      </c>
      <c r="S1050" t="s">
        <v>2699</v>
      </c>
      <c r="T1050" t="s">
        <v>2700</v>
      </c>
      <c r="U1050" t="s">
        <v>3751</v>
      </c>
      <c r="V1050" t="s">
        <v>2259</v>
      </c>
      <c r="X1050">
        <v>15</v>
      </c>
      <c r="Y1050">
        <v>579189.6</v>
      </c>
      <c r="Z1050">
        <v>489919.866666666</v>
      </c>
      <c r="AA1050">
        <v>238511.5</v>
      </c>
      <c r="AB1050">
        <v>25666.666666666599</v>
      </c>
      <c r="AC1050">
        <v>4</v>
      </c>
    </row>
    <row r="1051" spans="9:30" x14ac:dyDescent="0.25">
      <c r="I1051" s="138" t="s">
        <v>2269</v>
      </c>
      <c r="J1051" s="230">
        <v>6</v>
      </c>
      <c r="P1051" s="104">
        <v>46068</v>
      </c>
      <c r="Q1051" s="104">
        <v>46075.020833333336</v>
      </c>
      <c r="R1051" t="b">
        <v>1</v>
      </c>
      <c r="S1051" t="s">
        <v>2699</v>
      </c>
      <c r="T1051" t="s">
        <v>2700</v>
      </c>
      <c r="U1051" t="s">
        <v>3752</v>
      </c>
      <c r="V1051" t="s">
        <v>2261</v>
      </c>
    </row>
    <row r="1052" spans="9:30" x14ac:dyDescent="0.25">
      <c r="I1052" s="138" t="s">
        <v>2271</v>
      </c>
      <c r="J1052" s="230"/>
      <c r="P1052" s="104">
        <v>46068</v>
      </c>
      <c r="Q1052" s="104">
        <v>46075.020833333336</v>
      </c>
      <c r="R1052" t="b">
        <v>1</v>
      </c>
      <c r="S1052" t="s">
        <v>2699</v>
      </c>
      <c r="T1052" t="s">
        <v>2700</v>
      </c>
      <c r="U1052" t="s">
        <v>3753</v>
      </c>
      <c r="V1052" t="s">
        <v>2263</v>
      </c>
    </row>
    <row r="1053" spans="9:30" x14ac:dyDescent="0.25">
      <c r="I1053" s="138" t="s">
        <v>2273</v>
      </c>
      <c r="J1053" s="230"/>
      <c r="P1053" s="104">
        <v>46068</v>
      </c>
      <c r="Q1053" s="104">
        <v>46075.020833333336</v>
      </c>
      <c r="R1053" t="b">
        <v>1</v>
      </c>
      <c r="S1053" t="s">
        <v>2699</v>
      </c>
      <c r="T1053" t="s">
        <v>2700</v>
      </c>
      <c r="U1053" t="s">
        <v>3754</v>
      </c>
      <c r="V1053" t="s">
        <v>2265</v>
      </c>
      <c r="X1053">
        <v>3</v>
      </c>
      <c r="Y1053">
        <v>285656.66666666599</v>
      </c>
      <c r="Z1053">
        <v>260656.66666666599</v>
      </c>
      <c r="AB1053">
        <v>25000</v>
      </c>
    </row>
    <row r="1054" spans="9:30" x14ac:dyDescent="0.25">
      <c r="I1054" s="138" t="s">
        <v>2275</v>
      </c>
      <c r="J1054" s="230"/>
      <c r="P1054" s="104">
        <v>46068</v>
      </c>
      <c r="Q1054" s="104">
        <v>46075.020833333336</v>
      </c>
      <c r="R1054" t="b">
        <v>1</v>
      </c>
      <c r="S1054" t="s">
        <v>2699</v>
      </c>
      <c r="T1054" t="s">
        <v>2700</v>
      </c>
      <c r="U1054" t="s">
        <v>3755</v>
      </c>
      <c r="V1054" t="s">
        <v>2267</v>
      </c>
    </row>
    <row r="1055" spans="9:30" x14ac:dyDescent="0.25">
      <c r="I1055" s="138" t="s">
        <v>2277</v>
      </c>
      <c r="J1055" s="230"/>
      <c r="P1055" s="104">
        <v>46068</v>
      </c>
      <c r="Q1055" s="104">
        <v>46075.020833333336</v>
      </c>
      <c r="R1055" t="b">
        <v>1</v>
      </c>
      <c r="S1055" t="s">
        <v>2699</v>
      </c>
      <c r="T1055" t="s">
        <v>2700</v>
      </c>
      <c r="U1055" t="s">
        <v>3756</v>
      </c>
      <c r="V1055" t="s">
        <v>2269</v>
      </c>
      <c r="X1055">
        <v>6</v>
      </c>
      <c r="Y1055">
        <v>1036824.5</v>
      </c>
      <c r="Z1055">
        <v>996824.5</v>
      </c>
      <c r="AB1055">
        <v>40000</v>
      </c>
    </row>
    <row r="1056" spans="9:30" x14ac:dyDescent="0.25">
      <c r="I1056" s="138" t="s">
        <v>2279</v>
      </c>
      <c r="J1056" s="230"/>
      <c r="P1056" s="104">
        <v>46068</v>
      </c>
      <c r="Q1056" s="104">
        <v>46075.020833333336</v>
      </c>
      <c r="R1056" t="b">
        <v>1</v>
      </c>
      <c r="S1056" t="s">
        <v>2699</v>
      </c>
      <c r="T1056" t="s">
        <v>2700</v>
      </c>
      <c r="U1056" t="s">
        <v>3757</v>
      </c>
      <c r="V1056" t="s">
        <v>2271</v>
      </c>
    </row>
    <row r="1057" spans="9:28" x14ac:dyDescent="0.25">
      <c r="I1057" s="138" t="s">
        <v>2281</v>
      </c>
      <c r="J1057" s="230"/>
      <c r="P1057" s="104">
        <v>46068</v>
      </c>
      <c r="Q1057" s="104">
        <v>46075.020833333336</v>
      </c>
      <c r="R1057" t="b">
        <v>1</v>
      </c>
      <c r="S1057" t="s">
        <v>2699</v>
      </c>
      <c r="T1057" t="s">
        <v>2700</v>
      </c>
      <c r="U1057" t="s">
        <v>3758</v>
      </c>
      <c r="V1057" t="s">
        <v>2273</v>
      </c>
    </row>
    <row r="1058" spans="9:28" x14ac:dyDescent="0.25">
      <c r="I1058" s="138" t="s">
        <v>2283</v>
      </c>
      <c r="J1058" s="230">
        <v>7</v>
      </c>
      <c r="P1058" s="104">
        <v>46068</v>
      </c>
      <c r="Q1058" s="104">
        <v>46075.020833333336</v>
      </c>
      <c r="R1058" t="b">
        <v>1</v>
      </c>
      <c r="S1058" t="s">
        <v>2699</v>
      </c>
      <c r="T1058" t="s">
        <v>2700</v>
      </c>
      <c r="U1058" t="s">
        <v>3759</v>
      </c>
      <c r="V1058" t="s">
        <v>2275</v>
      </c>
    </row>
    <row r="1059" spans="9:28" x14ac:dyDescent="0.25">
      <c r="I1059" s="138" t="s">
        <v>2285</v>
      </c>
      <c r="J1059" s="230"/>
      <c r="P1059" s="104">
        <v>46068</v>
      </c>
      <c r="Q1059" s="104">
        <v>46075.020833333336</v>
      </c>
      <c r="R1059" t="b">
        <v>1</v>
      </c>
      <c r="S1059" t="s">
        <v>2699</v>
      </c>
      <c r="T1059" t="s">
        <v>2700</v>
      </c>
      <c r="U1059" t="s">
        <v>3760</v>
      </c>
      <c r="V1059" t="s">
        <v>2277</v>
      </c>
    </row>
    <row r="1060" spans="9:28" x14ac:dyDescent="0.25">
      <c r="I1060" s="138" t="s">
        <v>2287</v>
      </c>
      <c r="J1060" s="230"/>
      <c r="P1060" s="104">
        <v>46068</v>
      </c>
      <c r="Q1060" s="104">
        <v>46075.020833333336</v>
      </c>
      <c r="R1060" t="b">
        <v>1</v>
      </c>
      <c r="S1060" t="s">
        <v>2699</v>
      </c>
      <c r="T1060" t="s">
        <v>2700</v>
      </c>
      <c r="U1060" t="s">
        <v>3761</v>
      </c>
      <c r="V1060" t="s">
        <v>2279</v>
      </c>
    </row>
    <row r="1061" spans="9:28" x14ac:dyDescent="0.25">
      <c r="I1061" s="138" t="s">
        <v>2289</v>
      </c>
      <c r="J1061" s="230">
        <v>1</v>
      </c>
      <c r="P1061" s="104">
        <v>46068</v>
      </c>
      <c r="Q1061" s="104">
        <v>46075.020833333336</v>
      </c>
      <c r="R1061" t="b">
        <v>1</v>
      </c>
      <c r="S1061" t="s">
        <v>2699</v>
      </c>
      <c r="T1061" t="s">
        <v>2700</v>
      </c>
      <c r="U1061" t="s">
        <v>3762</v>
      </c>
      <c r="V1061" t="s">
        <v>2281</v>
      </c>
    </row>
    <row r="1062" spans="9:28" x14ac:dyDescent="0.25">
      <c r="I1062" s="138" t="s">
        <v>2291</v>
      </c>
      <c r="J1062" s="230"/>
      <c r="P1062" s="104">
        <v>46068</v>
      </c>
      <c r="Q1062" s="104">
        <v>46075.020833333336</v>
      </c>
      <c r="R1062" t="b">
        <v>1</v>
      </c>
      <c r="S1062" t="s">
        <v>2699</v>
      </c>
      <c r="T1062" t="s">
        <v>2700</v>
      </c>
      <c r="U1062" t="s">
        <v>3763</v>
      </c>
      <c r="V1062" t="s">
        <v>2283</v>
      </c>
      <c r="X1062">
        <v>7</v>
      </c>
      <c r="Y1062">
        <v>813781.85714285704</v>
      </c>
      <c r="Z1062">
        <v>772472.28571428498</v>
      </c>
      <c r="AB1062">
        <v>40000</v>
      </c>
    </row>
    <row r="1063" spans="9:28" x14ac:dyDescent="0.25">
      <c r="I1063" s="138" t="s">
        <v>2293</v>
      </c>
      <c r="J1063" s="230"/>
      <c r="P1063" s="104">
        <v>46068</v>
      </c>
      <c r="Q1063" s="104">
        <v>46075.020833333336</v>
      </c>
      <c r="R1063" t="b">
        <v>1</v>
      </c>
      <c r="S1063" t="s">
        <v>2699</v>
      </c>
      <c r="T1063" t="s">
        <v>2700</v>
      </c>
      <c r="U1063" t="s">
        <v>3764</v>
      </c>
      <c r="V1063" t="s">
        <v>2285</v>
      </c>
    </row>
    <row r="1064" spans="9:28" x14ac:dyDescent="0.25">
      <c r="I1064" s="138" t="s">
        <v>2295</v>
      </c>
      <c r="J1064" s="230">
        <v>2</v>
      </c>
      <c r="P1064" s="104">
        <v>46068</v>
      </c>
      <c r="Q1064" s="104">
        <v>46075.020833333336</v>
      </c>
      <c r="R1064" t="b">
        <v>1</v>
      </c>
      <c r="S1064" t="s">
        <v>2699</v>
      </c>
      <c r="T1064" t="s">
        <v>2700</v>
      </c>
      <c r="U1064" t="s">
        <v>3765</v>
      </c>
      <c r="V1064" t="s">
        <v>2287</v>
      </c>
    </row>
    <row r="1065" spans="9:28" x14ac:dyDescent="0.25">
      <c r="I1065" s="138" t="s">
        <v>2297</v>
      </c>
      <c r="J1065" s="230"/>
      <c r="P1065" s="104">
        <v>46068</v>
      </c>
      <c r="Q1065" s="104">
        <v>46075.020833333336</v>
      </c>
      <c r="R1065" t="b">
        <v>1</v>
      </c>
      <c r="S1065" t="s">
        <v>2699</v>
      </c>
      <c r="T1065" t="s">
        <v>2700</v>
      </c>
      <c r="U1065" t="s">
        <v>3766</v>
      </c>
      <c r="V1065" t="s">
        <v>2289</v>
      </c>
      <c r="X1065">
        <v>1</v>
      </c>
      <c r="Y1065">
        <v>531821</v>
      </c>
      <c r="Z1065">
        <v>491821</v>
      </c>
      <c r="AB1065">
        <v>40000</v>
      </c>
    </row>
    <row r="1066" spans="9:28" x14ac:dyDescent="0.25">
      <c r="I1066" s="138" t="s">
        <v>2299</v>
      </c>
      <c r="J1066" s="230"/>
      <c r="P1066" s="104">
        <v>46068</v>
      </c>
      <c r="Q1066" s="104">
        <v>46075.020833333336</v>
      </c>
      <c r="R1066" t="b">
        <v>1</v>
      </c>
      <c r="S1066" t="s">
        <v>2699</v>
      </c>
      <c r="T1066" t="s">
        <v>2700</v>
      </c>
      <c r="U1066" t="s">
        <v>3767</v>
      </c>
      <c r="V1066" t="s">
        <v>2291</v>
      </c>
    </row>
    <row r="1067" spans="9:28" x14ac:dyDescent="0.25">
      <c r="I1067" s="138" t="s">
        <v>2301</v>
      </c>
      <c r="J1067" s="230"/>
      <c r="P1067" s="104">
        <v>46068</v>
      </c>
      <c r="Q1067" s="104">
        <v>46075.020833333336</v>
      </c>
      <c r="R1067" t="b">
        <v>1</v>
      </c>
      <c r="S1067" t="s">
        <v>2699</v>
      </c>
      <c r="T1067" t="s">
        <v>2700</v>
      </c>
      <c r="U1067" t="s">
        <v>3768</v>
      </c>
      <c r="V1067" t="s">
        <v>2293</v>
      </c>
    </row>
    <row r="1068" spans="9:28" x14ac:dyDescent="0.25">
      <c r="I1068" s="138" t="s">
        <v>2303</v>
      </c>
      <c r="J1068" s="230"/>
      <c r="P1068" s="104">
        <v>46068</v>
      </c>
      <c r="Q1068" s="104">
        <v>46075.020833333336</v>
      </c>
      <c r="R1068" t="b">
        <v>1</v>
      </c>
      <c r="S1068" t="s">
        <v>2699</v>
      </c>
      <c r="T1068" t="s">
        <v>2700</v>
      </c>
      <c r="U1068" t="s">
        <v>3769</v>
      </c>
      <c r="V1068" t="s">
        <v>2295</v>
      </c>
      <c r="X1068">
        <v>2</v>
      </c>
      <c r="Y1068">
        <v>156255</v>
      </c>
      <c r="Z1068">
        <v>36255</v>
      </c>
      <c r="AB1068">
        <v>120000</v>
      </c>
    </row>
    <row r="1069" spans="9:28" x14ac:dyDescent="0.25">
      <c r="I1069" s="138" t="s">
        <v>2305</v>
      </c>
      <c r="J1069" s="230"/>
      <c r="P1069" s="104">
        <v>46068</v>
      </c>
      <c r="Q1069" s="104">
        <v>46075.020833333336</v>
      </c>
      <c r="R1069" t="b">
        <v>1</v>
      </c>
      <c r="S1069" t="s">
        <v>2699</v>
      </c>
      <c r="T1069" t="s">
        <v>2700</v>
      </c>
      <c r="U1069" t="s">
        <v>3770</v>
      </c>
      <c r="V1069" t="s">
        <v>2297</v>
      </c>
    </row>
    <row r="1070" spans="9:28" x14ac:dyDescent="0.25">
      <c r="I1070" s="138" t="s">
        <v>2307</v>
      </c>
      <c r="J1070" s="230"/>
      <c r="P1070" s="104">
        <v>46068</v>
      </c>
      <c r="Q1070" s="104">
        <v>46075.020833333336</v>
      </c>
      <c r="R1070" t="b">
        <v>1</v>
      </c>
      <c r="S1070" t="s">
        <v>2699</v>
      </c>
      <c r="T1070" t="s">
        <v>2700</v>
      </c>
      <c r="U1070" t="s">
        <v>3771</v>
      </c>
      <c r="V1070" t="s">
        <v>2299</v>
      </c>
    </row>
    <row r="1071" spans="9:28" x14ac:dyDescent="0.25">
      <c r="I1071" s="138" t="s">
        <v>2309</v>
      </c>
      <c r="J1071" s="230"/>
      <c r="P1071" s="104">
        <v>46068</v>
      </c>
      <c r="Q1071" s="104">
        <v>46075.020833333336</v>
      </c>
      <c r="R1071" t="b">
        <v>1</v>
      </c>
      <c r="S1071" t="s">
        <v>2699</v>
      </c>
      <c r="T1071" t="s">
        <v>2700</v>
      </c>
      <c r="U1071" t="s">
        <v>3772</v>
      </c>
      <c r="V1071" t="s">
        <v>2301</v>
      </c>
    </row>
    <row r="1072" spans="9:28" x14ac:dyDescent="0.25">
      <c r="I1072" s="138" t="s">
        <v>2311</v>
      </c>
      <c r="J1072" s="230"/>
      <c r="P1072" s="104">
        <v>46068</v>
      </c>
      <c r="Q1072" s="104">
        <v>46075.020833333336</v>
      </c>
      <c r="R1072" t="b">
        <v>1</v>
      </c>
      <c r="S1072" t="s">
        <v>2699</v>
      </c>
      <c r="T1072" t="s">
        <v>2700</v>
      </c>
      <c r="U1072" t="s">
        <v>3773</v>
      </c>
      <c r="V1072" t="s">
        <v>2303</v>
      </c>
    </row>
    <row r="1073" spans="9:30" x14ac:dyDescent="0.25">
      <c r="I1073" s="138" t="s">
        <v>2313</v>
      </c>
      <c r="J1073" s="230"/>
      <c r="P1073" s="104">
        <v>46068</v>
      </c>
      <c r="Q1073" s="104">
        <v>46075.020833333336</v>
      </c>
      <c r="R1073" t="b">
        <v>1</v>
      </c>
      <c r="S1073" t="s">
        <v>2699</v>
      </c>
      <c r="T1073" t="s">
        <v>2700</v>
      </c>
      <c r="U1073" t="s">
        <v>3774</v>
      </c>
      <c r="V1073" t="s">
        <v>2305</v>
      </c>
    </row>
    <row r="1074" spans="9:30" x14ac:dyDescent="0.25">
      <c r="I1074" s="138" t="s">
        <v>2315</v>
      </c>
      <c r="J1074" s="230">
        <v>3</v>
      </c>
      <c r="P1074" s="104">
        <v>46068</v>
      </c>
      <c r="Q1074" s="104">
        <v>46075.020833333336</v>
      </c>
      <c r="R1074" t="b">
        <v>1</v>
      </c>
      <c r="S1074" t="s">
        <v>2699</v>
      </c>
      <c r="T1074" t="s">
        <v>2700</v>
      </c>
      <c r="U1074" t="s">
        <v>3775</v>
      </c>
      <c r="V1074" t="s">
        <v>2307</v>
      </c>
    </row>
    <row r="1075" spans="9:30" x14ac:dyDescent="0.25">
      <c r="I1075" s="138" t="s">
        <v>2317</v>
      </c>
      <c r="J1075" s="230"/>
      <c r="P1075" s="104">
        <v>46068</v>
      </c>
      <c r="Q1075" s="104">
        <v>46075.020833333336</v>
      </c>
      <c r="R1075" t="b">
        <v>1</v>
      </c>
      <c r="S1075" t="s">
        <v>2699</v>
      </c>
      <c r="T1075" t="s">
        <v>2700</v>
      </c>
      <c r="U1075" t="s">
        <v>3776</v>
      </c>
      <c r="V1075" t="s">
        <v>2309</v>
      </c>
    </row>
    <row r="1076" spans="9:30" x14ac:dyDescent="0.25">
      <c r="I1076" s="138" t="s">
        <v>2319</v>
      </c>
      <c r="J1076" s="230"/>
      <c r="P1076" s="104">
        <v>46068</v>
      </c>
      <c r="Q1076" s="104">
        <v>46075.020833333336</v>
      </c>
      <c r="R1076" t="b">
        <v>1</v>
      </c>
      <c r="S1076" t="s">
        <v>2699</v>
      </c>
      <c r="T1076" t="s">
        <v>2700</v>
      </c>
      <c r="U1076" t="s">
        <v>3777</v>
      </c>
      <c r="V1076" t="s">
        <v>2311</v>
      </c>
    </row>
    <row r="1077" spans="9:30" x14ac:dyDescent="0.25">
      <c r="I1077" s="138" t="s">
        <v>2321</v>
      </c>
      <c r="J1077" s="230"/>
      <c r="P1077" s="104">
        <v>46068</v>
      </c>
      <c r="Q1077" s="104">
        <v>46075.020833333336</v>
      </c>
      <c r="R1077" t="b">
        <v>1</v>
      </c>
      <c r="S1077" t="s">
        <v>2699</v>
      </c>
      <c r="T1077" t="s">
        <v>2700</v>
      </c>
      <c r="U1077" t="s">
        <v>3778</v>
      </c>
      <c r="V1077" t="s">
        <v>2313</v>
      </c>
    </row>
    <row r="1078" spans="9:30" x14ac:dyDescent="0.25">
      <c r="I1078" s="138" t="s">
        <v>2323</v>
      </c>
      <c r="J1078" s="230"/>
      <c r="P1078" s="104">
        <v>46068</v>
      </c>
      <c r="Q1078" s="104">
        <v>46075.020833333336</v>
      </c>
      <c r="R1078" t="b">
        <v>1</v>
      </c>
      <c r="S1078" t="s">
        <v>2699</v>
      </c>
      <c r="T1078" t="s">
        <v>2700</v>
      </c>
      <c r="U1078" t="s">
        <v>3779</v>
      </c>
      <c r="V1078" t="s">
        <v>2315</v>
      </c>
      <c r="X1078">
        <v>3</v>
      </c>
      <c r="Y1078">
        <v>74865.333333333299</v>
      </c>
      <c r="Z1078">
        <v>34865.333333333299</v>
      </c>
      <c r="AB1078">
        <v>40000</v>
      </c>
      <c r="AD1078">
        <v>1</v>
      </c>
    </row>
    <row r="1079" spans="9:30" x14ac:dyDescent="0.25">
      <c r="I1079" s="138" t="s">
        <v>2325</v>
      </c>
      <c r="J1079" s="230"/>
      <c r="P1079" s="104">
        <v>46068</v>
      </c>
      <c r="Q1079" s="104">
        <v>46075.020833333336</v>
      </c>
      <c r="R1079" t="b">
        <v>1</v>
      </c>
      <c r="S1079" t="s">
        <v>2699</v>
      </c>
      <c r="T1079" t="s">
        <v>2700</v>
      </c>
      <c r="U1079" t="s">
        <v>3780</v>
      </c>
      <c r="V1079" t="s">
        <v>2317</v>
      </c>
    </row>
    <row r="1080" spans="9:30" x14ac:dyDescent="0.25">
      <c r="I1080" s="138" t="s">
        <v>2327</v>
      </c>
      <c r="J1080" s="230">
        <v>1</v>
      </c>
      <c r="P1080" s="104">
        <v>46068</v>
      </c>
      <c r="Q1080" s="104">
        <v>46075.020833333336</v>
      </c>
      <c r="R1080" t="b">
        <v>1</v>
      </c>
      <c r="S1080" t="s">
        <v>2699</v>
      </c>
      <c r="T1080" t="s">
        <v>2700</v>
      </c>
      <c r="U1080" t="s">
        <v>3781</v>
      </c>
      <c r="V1080" t="s">
        <v>2319</v>
      </c>
    </row>
    <row r="1081" spans="9:30" x14ac:dyDescent="0.25">
      <c r="I1081" s="138" t="s">
        <v>2329</v>
      </c>
      <c r="J1081" s="230"/>
      <c r="P1081" s="104">
        <v>46068</v>
      </c>
      <c r="Q1081" s="104">
        <v>46075.020833333336</v>
      </c>
      <c r="R1081" t="b">
        <v>1</v>
      </c>
      <c r="S1081" t="s">
        <v>2699</v>
      </c>
      <c r="T1081" t="s">
        <v>2700</v>
      </c>
      <c r="U1081" t="s">
        <v>3782</v>
      </c>
      <c r="V1081" t="s">
        <v>2321</v>
      </c>
    </row>
    <row r="1082" spans="9:30" x14ac:dyDescent="0.25">
      <c r="I1082" s="138" t="s">
        <v>2331</v>
      </c>
      <c r="J1082" s="230"/>
      <c r="P1082" s="104">
        <v>46068</v>
      </c>
      <c r="Q1082" s="104">
        <v>46075.020833333336</v>
      </c>
      <c r="R1082" t="b">
        <v>1</v>
      </c>
      <c r="S1082" t="s">
        <v>2699</v>
      </c>
      <c r="T1082" t="s">
        <v>2700</v>
      </c>
      <c r="U1082" t="s">
        <v>3783</v>
      </c>
      <c r="V1082" t="s">
        <v>2323</v>
      </c>
    </row>
    <row r="1083" spans="9:30" x14ac:dyDescent="0.25">
      <c r="I1083" s="138" t="s">
        <v>2333</v>
      </c>
      <c r="J1083" s="230"/>
      <c r="P1083" s="104">
        <v>46068</v>
      </c>
      <c r="Q1083" s="104">
        <v>46075.020833333336</v>
      </c>
      <c r="R1083" t="b">
        <v>1</v>
      </c>
      <c r="S1083" t="s">
        <v>2699</v>
      </c>
      <c r="T1083" t="s">
        <v>2700</v>
      </c>
      <c r="U1083" t="s">
        <v>3784</v>
      </c>
      <c r="V1083" t="s">
        <v>2325</v>
      </c>
    </row>
    <row r="1084" spans="9:30" x14ac:dyDescent="0.25">
      <c r="I1084" s="138" t="s">
        <v>2335</v>
      </c>
      <c r="J1084" s="230">
        <v>38</v>
      </c>
      <c r="P1084" s="104">
        <v>46068</v>
      </c>
      <c r="Q1084" s="104">
        <v>46075.020833333336</v>
      </c>
      <c r="R1084" t="b">
        <v>1</v>
      </c>
      <c r="S1084" t="s">
        <v>2699</v>
      </c>
      <c r="T1084" t="s">
        <v>2700</v>
      </c>
      <c r="U1084" t="s">
        <v>3785</v>
      </c>
      <c r="V1084" t="s">
        <v>2327</v>
      </c>
      <c r="X1084">
        <v>1</v>
      </c>
      <c r="Y1084">
        <v>57423</v>
      </c>
      <c r="Z1084">
        <v>32423</v>
      </c>
      <c r="AB1084">
        <v>25000</v>
      </c>
    </row>
    <row r="1085" spans="9:30" x14ac:dyDescent="0.25">
      <c r="I1085" s="138" t="s">
        <v>2337</v>
      </c>
      <c r="J1085" s="230">
        <v>9</v>
      </c>
      <c r="P1085" s="104">
        <v>46068</v>
      </c>
      <c r="Q1085" s="104">
        <v>46075.020833333336</v>
      </c>
      <c r="R1085" t="b">
        <v>1</v>
      </c>
      <c r="S1085" t="s">
        <v>2699</v>
      </c>
      <c r="T1085" t="s">
        <v>2700</v>
      </c>
      <c r="U1085" t="s">
        <v>3786</v>
      </c>
      <c r="V1085" t="s">
        <v>2329</v>
      </c>
    </row>
    <row r="1086" spans="9:30" x14ac:dyDescent="0.25">
      <c r="I1086" s="138" t="s">
        <v>2339</v>
      </c>
      <c r="J1086" s="230"/>
      <c r="P1086" s="104">
        <v>46068</v>
      </c>
      <c r="Q1086" s="104">
        <v>46075.020833333336</v>
      </c>
      <c r="R1086" t="b">
        <v>1</v>
      </c>
      <c r="S1086" t="s">
        <v>2699</v>
      </c>
      <c r="T1086" t="s">
        <v>2700</v>
      </c>
      <c r="U1086" t="s">
        <v>3787</v>
      </c>
      <c r="V1086" t="s">
        <v>2331</v>
      </c>
    </row>
    <row r="1087" spans="9:30" x14ac:dyDescent="0.25">
      <c r="I1087" s="138" t="s">
        <v>2341</v>
      </c>
      <c r="J1087" s="230"/>
      <c r="P1087" s="104">
        <v>46068</v>
      </c>
      <c r="Q1087" s="104">
        <v>46075.020833333336</v>
      </c>
      <c r="R1087" t="b">
        <v>1</v>
      </c>
      <c r="S1087" t="s">
        <v>2699</v>
      </c>
      <c r="T1087" t="s">
        <v>2700</v>
      </c>
      <c r="U1087" t="s">
        <v>3788</v>
      </c>
      <c r="V1087" t="s">
        <v>2333</v>
      </c>
    </row>
    <row r="1088" spans="9:30" x14ac:dyDescent="0.25">
      <c r="I1088" s="138" t="s">
        <v>2343</v>
      </c>
      <c r="J1088" s="230"/>
      <c r="P1088" s="104">
        <v>46068</v>
      </c>
      <c r="Q1088" s="104">
        <v>46075.020833333336</v>
      </c>
      <c r="R1088" t="b">
        <v>1</v>
      </c>
      <c r="S1088" t="s">
        <v>2699</v>
      </c>
      <c r="T1088" t="s">
        <v>2700</v>
      </c>
      <c r="U1088" t="s">
        <v>3790</v>
      </c>
      <c r="V1088" t="s">
        <v>2335</v>
      </c>
      <c r="X1088">
        <v>38</v>
      </c>
      <c r="Y1088">
        <v>392343.76315789402</v>
      </c>
      <c r="Z1088">
        <v>274994.63157894701</v>
      </c>
      <c r="AA1088">
        <v>367140.777777777</v>
      </c>
      <c r="AB1088">
        <v>30394.736842105202</v>
      </c>
      <c r="AC1088">
        <v>9</v>
      </c>
      <c r="AD1088">
        <v>4</v>
      </c>
    </row>
    <row r="1089" spans="9:29" x14ac:dyDescent="0.25">
      <c r="I1089" s="138" t="s">
        <v>2345</v>
      </c>
      <c r="J1089" s="230">
        <v>21</v>
      </c>
      <c r="P1089" s="104">
        <v>46068</v>
      </c>
      <c r="Q1089" s="104">
        <v>46075.020833333336</v>
      </c>
      <c r="R1089" t="b">
        <v>1</v>
      </c>
      <c r="S1089" t="s">
        <v>2699</v>
      </c>
      <c r="T1089" t="s">
        <v>2700</v>
      </c>
      <c r="U1089" t="s">
        <v>3791</v>
      </c>
      <c r="V1089" t="s">
        <v>2337</v>
      </c>
      <c r="X1089">
        <v>9</v>
      </c>
      <c r="Y1089">
        <v>427384.22222222202</v>
      </c>
      <c r="Z1089">
        <v>387384.22222222202</v>
      </c>
      <c r="AB1089">
        <v>40000</v>
      </c>
    </row>
    <row r="1090" spans="9:29" x14ac:dyDescent="0.25">
      <c r="I1090" s="138" t="s">
        <v>2347</v>
      </c>
      <c r="J1090" s="230"/>
      <c r="P1090" s="104">
        <v>46068</v>
      </c>
      <c r="Q1090" s="104">
        <v>46075.020833333336</v>
      </c>
      <c r="R1090" t="b">
        <v>1</v>
      </c>
      <c r="S1090" t="s">
        <v>2699</v>
      </c>
      <c r="T1090" t="s">
        <v>2700</v>
      </c>
      <c r="U1090" t="s">
        <v>3792</v>
      </c>
      <c r="V1090" t="s">
        <v>2339</v>
      </c>
    </row>
    <row r="1091" spans="9:29" x14ac:dyDescent="0.25">
      <c r="I1091" s="138" t="s">
        <v>2349</v>
      </c>
      <c r="J1091" s="230"/>
      <c r="P1091" s="104">
        <v>46068</v>
      </c>
      <c r="Q1091" s="104">
        <v>46075.020833333336</v>
      </c>
      <c r="R1091" t="b">
        <v>1</v>
      </c>
      <c r="S1091" t="s">
        <v>2699</v>
      </c>
      <c r="T1091" t="s">
        <v>2700</v>
      </c>
      <c r="U1091" t="s">
        <v>3793</v>
      </c>
      <c r="V1091" t="s">
        <v>2341</v>
      </c>
    </row>
    <row r="1092" spans="9:29" x14ac:dyDescent="0.25">
      <c r="I1092" s="138" t="s">
        <v>2351</v>
      </c>
      <c r="J1092" s="230"/>
      <c r="P1092" s="104">
        <v>46068</v>
      </c>
      <c r="Q1092" s="104">
        <v>46075.020833333336</v>
      </c>
      <c r="R1092" t="b">
        <v>1</v>
      </c>
      <c r="S1092" t="s">
        <v>2699</v>
      </c>
      <c r="T1092" t="s">
        <v>2700</v>
      </c>
      <c r="U1092" t="s">
        <v>3794</v>
      </c>
      <c r="V1092" t="s">
        <v>2343</v>
      </c>
    </row>
    <row r="1093" spans="9:29" x14ac:dyDescent="0.25">
      <c r="I1093" s="138" t="s">
        <v>2353</v>
      </c>
      <c r="J1093" s="230"/>
      <c r="P1093" s="104">
        <v>46068</v>
      </c>
      <c r="Q1093" s="104">
        <v>46075.020833333336</v>
      </c>
      <c r="R1093" t="b">
        <v>1</v>
      </c>
      <c r="S1093" t="s">
        <v>2699</v>
      </c>
      <c r="T1093" t="s">
        <v>2700</v>
      </c>
      <c r="U1093" t="s">
        <v>3795</v>
      </c>
      <c r="V1093" t="s">
        <v>2345</v>
      </c>
      <c r="X1093">
        <v>21</v>
      </c>
      <c r="Y1093">
        <v>244530.90476190401</v>
      </c>
      <c r="Z1093">
        <v>191858.28571428501</v>
      </c>
      <c r="AA1093">
        <v>258062.5</v>
      </c>
      <c r="AB1093">
        <v>28095.238095238001</v>
      </c>
      <c r="AC1093">
        <v>2</v>
      </c>
    </row>
    <row r="1094" spans="9:29" x14ac:dyDescent="0.25">
      <c r="I1094" s="138" t="s">
        <v>2355</v>
      </c>
      <c r="J1094" s="230"/>
      <c r="P1094" s="104">
        <v>46068</v>
      </c>
      <c r="Q1094" s="104">
        <v>46075.020833333336</v>
      </c>
      <c r="R1094" t="b">
        <v>1</v>
      </c>
      <c r="S1094" t="s">
        <v>2699</v>
      </c>
      <c r="T1094" t="s">
        <v>2700</v>
      </c>
      <c r="U1094" t="s">
        <v>3796</v>
      </c>
      <c r="V1094" t="s">
        <v>2347</v>
      </c>
    </row>
    <row r="1095" spans="9:29" x14ac:dyDescent="0.25">
      <c r="I1095" s="138" t="s">
        <v>2357</v>
      </c>
      <c r="J1095" s="230">
        <v>10</v>
      </c>
      <c r="P1095" s="104">
        <v>46068</v>
      </c>
      <c r="Q1095" s="104">
        <v>46075.020833333336</v>
      </c>
      <c r="R1095" t="b">
        <v>1</v>
      </c>
      <c r="S1095" t="s">
        <v>2699</v>
      </c>
      <c r="T1095" t="s">
        <v>2700</v>
      </c>
      <c r="U1095" t="s">
        <v>3797</v>
      </c>
      <c r="V1095" t="s">
        <v>2349</v>
      </c>
    </row>
    <row r="1096" spans="9:29" x14ac:dyDescent="0.25">
      <c r="I1096" s="138" t="s">
        <v>2359</v>
      </c>
      <c r="J1096" s="230"/>
      <c r="P1096" s="104">
        <v>46068</v>
      </c>
      <c r="Q1096" s="104">
        <v>46075.020833333336</v>
      </c>
      <c r="R1096" t="b">
        <v>1</v>
      </c>
      <c r="S1096" t="s">
        <v>2699</v>
      </c>
      <c r="T1096" t="s">
        <v>2700</v>
      </c>
      <c r="U1096" t="s">
        <v>3798</v>
      </c>
      <c r="V1096" t="s">
        <v>2351</v>
      </c>
    </row>
    <row r="1097" spans="9:29" x14ac:dyDescent="0.25">
      <c r="I1097" s="138" t="s">
        <v>2361</v>
      </c>
      <c r="J1097" s="230"/>
      <c r="P1097" s="104">
        <v>46068</v>
      </c>
      <c r="Q1097" s="104">
        <v>46075.020833333336</v>
      </c>
      <c r="R1097" t="b">
        <v>1</v>
      </c>
      <c r="S1097" t="s">
        <v>2699</v>
      </c>
      <c r="T1097" t="s">
        <v>2700</v>
      </c>
      <c r="U1097" t="s">
        <v>3799</v>
      </c>
      <c r="V1097" t="s">
        <v>2353</v>
      </c>
    </row>
    <row r="1098" spans="9:29" x14ac:dyDescent="0.25">
      <c r="I1098" s="138" t="s">
        <v>2363</v>
      </c>
      <c r="J1098" s="230"/>
      <c r="P1098" s="104">
        <v>46068</v>
      </c>
      <c r="Q1098" s="104">
        <v>46075.020833333336</v>
      </c>
      <c r="R1098" t="b">
        <v>1</v>
      </c>
      <c r="S1098" t="s">
        <v>2699</v>
      </c>
      <c r="T1098" t="s">
        <v>2700</v>
      </c>
      <c r="U1098" t="s">
        <v>3800</v>
      </c>
      <c r="V1098" t="s">
        <v>2355</v>
      </c>
    </row>
    <row r="1099" spans="9:29" x14ac:dyDescent="0.25">
      <c r="I1099" s="138" t="s">
        <v>2365</v>
      </c>
      <c r="J1099" s="230">
        <v>1</v>
      </c>
      <c r="P1099" s="104">
        <v>46068</v>
      </c>
      <c r="Q1099" s="104">
        <v>46075.020833333336</v>
      </c>
      <c r="R1099" t="b">
        <v>1</v>
      </c>
      <c r="S1099" t="s">
        <v>2699</v>
      </c>
      <c r="T1099" t="s">
        <v>2700</v>
      </c>
      <c r="U1099" t="s">
        <v>3801</v>
      </c>
      <c r="V1099" t="s">
        <v>2357</v>
      </c>
      <c r="X1099">
        <v>10</v>
      </c>
      <c r="Y1099">
        <v>146215.29999999999</v>
      </c>
      <c r="Z1099">
        <v>121215.3</v>
      </c>
      <c r="AB1099">
        <v>25000</v>
      </c>
    </row>
    <row r="1100" spans="9:29" x14ac:dyDescent="0.25">
      <c r="I1100" s="138" t="s">
        <v>2367</v>
      </c>
      <c r="J1100" s="230">
        <v>3</v>
      </c>
      <c r="P1100" s="104">
        <v>46068</v>
      </c>
      <c r="Q1100" s="104">
        <v>46075.020833333336</v>
      </c>
      <c r="R1100" t="b">
        <v>1</v>
      </c>
      <c r="S1100" t="s">
        <v>2699</v>
      </c>
      <c r="T1100" t="s">
        <v>2700</v>
      </c>
      <c r="U1100" t="s">
        <v>3802</v>
      </c>
      <c r="V1100" t="s">
        <v>2359</v>
      </c>
    </row>
    <row r="1101" spans="9:29" x14ac:dyDescent="0.25">
      <c r="I1101" s="138" t="s">
        <v>2369</v>
      </c>
      <c r="J1101" s="230">
        <v>1</v>
      </c>
      <c r="P1101" s="104">
        <v>46068</v>
      </c>
      <c r="Q1101" s="104">
        <v>46075.020833333336</v>
      </c>
      <c r="R1101" t="b">
        <v>1</v>
      </c>
      <c r="S1101" t="s">
        <v>2699</v>
      </c>
      <c r="T1101" t="s">
        <v>2700</v>
      </c>
      <c r="U1101" t="s">
        <v>3803</v>
      </c>
      <c r="V1101" t="s">
        <v>2361</v>
      </c>
    </row>
    <row r="1102" spans="9:29" x14ac:dyDescent="0.25">
      <c r="I1102" s="138" t="s">
        <v>2371</v>
      </c>
      <c r="J1102" s="230"/>
      <c r="P1102" s="104">
        <v>46068</v>
      </c>
      <c r="Q1102" s="104">
        <v>46075.020833333336</v>
      </c>
      <c r="R1102" t="b">
        <v>1</v>
      </c>
      <c r="S1102" t="s">
        <v>2699</v>
      </c>
      <c r="T1102" t="s">
        <v>2700</v>
      </c>
      <c r="U1102" t="s">
        <v>3804</v>
      </c>
      <c r="V1102" t="s">
        <v>2363</v>
      </c>
    </row>
    <row r="1103" spans="9:29" x14ac:dyDescent="0.25">
      <c r="I1103" s="138" t="s">
        <v>2373</v>
      </c>
      <c r="J1103" s="230">
        <v>11</v>
      </c>
      <c r="P1103" s="104">
        <v>46068</v>
      </c>
      <c r="Q1103" s="104">
        <v>46075.020833333336</v>
      </c>
      <c r="R1103" t="b">
        <v>1</v>
      </c>
      <c r="S1103" t="s">
        <v>2699</v>
      </c>
      <c r="T1103" t="s">
        <v>2700</v>
      </c>
      <c r="U1103" t="s">
        <v>3805</v>
      </c>
      <c r="V1103" t="s">
        <v>2365</v>
      </c>
      <c r="X1103">
        <v>1</v>
      </c>
      <c r="Y1103">
        <v>282559</v>
      </c>
      <c r="Z1103">
        <v>242559</v>
      </c>
      <c r="AB1103">
        <v>40000</v>
      </c>
    </row>
    <row r="1104" spans="9:29" x14ac:dyDescent="0.25">
      <c r="I1104" s="138" t="s">
        <v>2375</v>
      </c>
      <c r="J1104" s="230">
        <v>10</v>
      </c>
      <c r="P1104" s="104">
        <v>46068</v>
      </c>
      <c r="Q1104" s="104">
        <v>46075.020833333336</v>
      </c>
      <c r="R1104" t="b">
        <v>1</v>
      </c>
      <c r="S1104" t="s">
        <v>2699</v>
      </c>
      <c r="T1104" t="s">
        <v>2700</v>
      </c>
      <c r="U1104" t="s">
        <v>3806</v>
      </c>
      <c r="V1104" t="s">
        <v>2367</v>
      </c>
      <c r="X1104">
        <v>3</v>
      </c>
      <c r="Y1104">
        <v>723829.33333333302</v>
      </c>
      <c r="Z1104">
        <v>683829.33333333302</v>
      </c>
      <c r="AB1104">
        <v>40000</v>
      </c>
    </row>
    <row r="1105" spans="9:30" x14ac:dyDescent="0.25">
      <c r="I1105" s="138" t="s">
        <v>2377</v>
      </c>
      <c r="J1105" s="230"/>
      <c r="P1105" s="104">
        <v>46068</v>
      </c>
      <c r="Q1105" s="104">
        <v>46075.020833333336</v>
      </c>
      <c r="R1105" t="b">
        <v>1</v>
      </c>
      <c r="S1105" t="s">
        <v>2699</v>
      </c>
      <c r="T1105" t="s">
        <v>2700</v>
      </c>
      <c r="U1105" t="s">
        <v>3807</v>
      </c>
      <c r="V1105" t="s">
        <v>2369</v>
      </c>
      <c r="X1105">
        <v>1</v>
      </c>
      <c r="Y1105">
        <v>545844</v>
      </c>
      <c r="Z1105">
        <v>505844</v>
      </c>
      <c r="AB1105">
        <v>40000</v>
      </c>
    </row>
    <row r="1106" spans="9:30" x14ac:dyDescent="0.25">
      <c r="I1106" s="138" t="s">
        <v>2379</v>
      </c>
      <c r="J1106" s="230"/>
      <c r="P1106" s="104">
        <v>46068</v>
      </c>
      <c r="Q1106" s="104">
        <v>46075.020833333336</v>
      </c>
      <c r="R1106" t="b">
        <v>1</v>
      </c>
      <c r="S1106" t="s">
        <v>2699</v>
      </c>
      <c r="T1106" t="s">
        <v>2700</v>
      </c>
      <c r="U1106" t="s">
        <v>3808</v>
      </c>
      <c r="V1106" t="s">
        <v>2371</v>
      </c>
    </row>
    <row r="1107" spans="9:30" x14ac:dyDescent="0.25">
      <c r="I1107" s="138" t="s">
        <v>2381</v>
      </c>
      <c r="J1107" s="230"/>
      <c r="P1107" s="104">
        <v>46068</v>
      </c>
      <c r="Q1107" s="104">
        <v>46075.020833333336</v>
      </c>
      <c r="R1107" t="b">
        <v>1</v>
      </c>
      <c r="S1107" t="s">
        <v>2699</v>
      </c>
      <c r="T1107" t="s">
        <v>2700</v>
      </c>
      <c r="U1107" t="s">
        <v>3809</v>
      </c>
      <c r="V1107" t="s">
        <v>2373</v>
      </c>
      <c r="X1107">
        <v>11</v>
      </c>
      <c r="Y1107">
        <v>258770.18181818101</v>
      </c>
      <c r="Z1107">
        <v>222867.909090909</v>
      </c>
      <c r="AA1107">
        <v>37462.5</v>
      </c>
      <c r="AB1107">
        <v>29090.909090909001</v>
      </c>
      <c r="AC1107">
        <v>2</v>
      </c>
    </row>
    <row r="1108" spans="9:30" x14ac:dyDescent="0.25">
      <c r="I1108" s="138" t="s">
        <v>2383</v>
      </c>
      <c r="J1108" s="230">
        <v>5</v>
      </c>
      <c r="P1108" s="104">
        <v>46068</v>
      </c>
      <c r="Q1108" s="104">
        <v>46075.020833333336</v>
      </c>
      <c r="R1108" t="b">
        <v>1</v>
      </c>
      <c r="S1108" t="s">
        <v>2699</v>
      </c>
      <c r="T1108" t="s">
        <v>2700</v>
      </c>
      <c r="U1108" t="s">
        <v>3810</v>
      </c>
      <c r="V1108" t="s">
        <v>2375</v>
      </c>
      <c r="X1108">
        <v>10</v>
      </c>
      <c r="Y1108">
        <v>628300.30000000005</v>
      </c>
      <c r="Z1108">
        <v>588300.30000000005</v>
      </c>
      <c r="AB1108">
        <v>40000</v>
      </c>
    </row>
    <row r="1109" spans="9:30" x14ac:dyDescent="0.25">
      <c r="I1109" s="138" t="s">
        <v>2385</v>
      </c>
      <c r="J1109" s="230"/>
      <c r="P1109" s="104">
        <v>46068</v>
      </c>
      <c r="Q1109" s="104">
        <v>46075.020833333336</v>
      </c>
      <c r="R1109" t="b">
        <v>1</v>
      </c>
      <c r="S1109" t="s">
        <v>2699</v>
      </c>
      <c r="T1109" t="s">
        <v>2700</v>
      </c>
      <c r="U1109" t="s">
        <v>3811</v>
      </c>
      <c r="V1109" t="s">
        <v>2377</v>
      </c>
    </row>
    <row r="1110" spans="9:30" x14ac:dyDescent="0.25">
      <c r="I1110" s="138" t="s">
        <v>2387</v>
      </c>
      <c r="J1110" s="230">
        <v>2</v>
      </c>
      <c r="P1110" s="104">
        <v>46068</v>
      </c>
      <c r="Q1110" s="104">
        <v>46075.020833333336</v>
      </c>
      <c r="R1110" t="b">
        <v>1</v>
      </c>
      <c r="S1110" t="s">
        <v>2699</v>
      </c>
      <c r="T1110" t="s">
        <v>2700</v>
      </c>
      <c r="U1110" t="s">
        <v>3812</v>
      </c>
      <c r="V1110" t="s">
        <v>2379</v>
      </c>
    </row>
    <row r="1111" spans="9:30" x14ac:dyDescent="0.25">
      <c r="I1111" s="138" t="s">
        <v>2389</v>
      </c>
      <c r="J1111" s="230"/>
      <c r="P1111" s="104">
        <v>46068</v>
      </c>
      <c r="Q1111" s="104">
        <v>46075.020833333336</v>
      </c>
      <c r="R1111" t="b">
        <v>1</v>
      </c>
      <c r="S1111" t="s">
        <v>2699</v>
      </c>
      <c r="T1111" t="s">
        <v>2700</v>
      </c>
      <c r="U1111" t="s">
        <v>3813</v>
      </c>
      <c r="V1111" t="s">
        <v>2381</v>
      </c>
    </row>
    <row r="1112" spans="9:30" x14ac:dyDescent="0.25">
      <c r="I1112" s="138" t="s">
        <v>2391</v>
      </c>
      <c r="J1112" s="230">
        <v>5</v>
      </c>
      <c r="P1112" s="104">
        <v>46068</v>
      </c>
      <c r="Q1112" s="104">
        <v>46075.020833333336</v>
      </c>
      <c r="R1112" t="b">
        <v>1</v>
      </c>
      <c r="S1112" t="s">
        <v>2699</v>
      </c>
      <c r="T1112" t="s">
        <v>2700</v>
      </c>
      <c r="U1112" t="s">
        <v>3814</v>
      </c>
      <c r="V1112" t="s">
        <v>2383</v>
      </c>
      <c r="X1112">
        <v>5</v>
      </c>
      <c r="Y1112">
        <v>363127</v>
      </c>
      <c r="Z1112">
        <v>247149.8</v>
      </c>
      <c r="AA1112">
        <v>144962</v>
      </c>
      <c r="AB1112">
        <v>29000</v>
      </c>
      <c r="AC1112">
        <v>3</v>
      </c>
      <c r="AD1112">
        <v>1</v>
      </c>
    </row>
    <row r="1113" spans="9:30" x14ac:dyDescent="0.25">
      <c r="I1113" s="138" t="s">
        <v>2393</v>
      </c>
      <c r="J1113" s="230"/>
      <c r="P1113" s="104">
        <v>46068</v>
      </c>
      <c r="Q1113" s="104">
        <v>46075.020833333336</v>
      </c>
      <c r="R1113" t="b">
        <v>1</v>
      </c>
      <c r="S1113" t="s">
        <v>2699</v>
      </c>
      <c r="T1113" t="s">
        <v>2700</v>
      </c>
      <c r="U1113" t="s">
        <v>3815</v>
      </c>
      <c r="V1113" t="s">
        <v>2385</v>
      </c>
    </row>
    <row r="1114" spans="9:30" x14ac:dyDescent="0.25">
      <c r="I1114" s="138" t="s">
        <v>2395</v>
      </c>
      <c r="J1114" s="230"/>
      <c r="P1114" s="104">
        <v>46068</v>
      </c>
      <c r="Q1114" s="104">
        <v>46075.020833333336</v>
      </c>
      <c r="R1114" t="b">
        <v>1</v>
      </c>
      <c r="S1114" t="s">
        <v>2699</v>
      </c>
      <c r="T1114" t="s">
        <v>2700</v>
      </c>
      <c r="U1114" t="s">
        <v>3816</v>
      </c>
      <c r="V1114" t="s">
        <v>2387</v>
      </c>
      <c r="X1114">
        <v>2</v>
      </c>
      <c r="Y1114">
        <v>848987.5</v>
      </c>
      <c r="Z1114">
        <v>808987.5</v>
      </c>
      <c r="AB1114">
        <v>40000</v>
      </c>
    </row>
    <row r="1115" spans="9:30" x14ac:dyDescent="0.25">
      <c r="I1115" s="138" t="s">
        <v>2397</v>
      </c>
      <c r="J1115" s="230">
        <v>5</v>
      </c>
      <c r="P1115" s="104">
        <v>46068</v>
      </c>
      <c r="Q1115" s="104">
        <v>46075.020833333336</v>
      </c>
      <c r="R1115" t="b">
        <v>1</v>
      </c>
      <c r="S1115" t="s">
        <v>2699</v>
      </c>
      <c r="T1115" t="s">
        <v>2700</v>
      </c>
      <c r="U1115" t="s">
        <v>3817</v>
      </c>
      <c r="V1115" t="s">
        <v>2389</v>
      </c>
    </row>
    <row r="1116" spans="9:30" x14ac:dyDescent="0.25">
      <c r="I1116" s="138" t="s">
        <v>2399</v>
      </c>
      <c r="J1116" s="230"/>
      <c r="P1116" s="104">
        <v>46068</v>
      </c>
      <c r="Q1116" s="104">
        <v>46075.020833333336</v>
      </c>
      <c r="R1116" t="b">
        <v>1</v>
      </c>
      <c r="S1116" t="s">
        <v>2699</v>
      </c>
      <c r="T1116" t="s">
        <v>2700</v>
      </c>
      <c r="U1116" t="s">
        <v>3818</v>
      </c>
      <c r="V1116" t="s">
        <v>2391</v>
      </c>
      <c r="X1116">
        <v>5</v>
      </c>
      <c r="Y1116">
        <v>208104.8</v>
      </c>
      <c r="Z1116">
        <v>157365.6</v>
      </c>
      <c r="AA1116">
        <v>54348</v>
      </c>
      <c r="AB1116">
        <v>29000</v>
      </c>
      <c r="AC1116">
        <v>2</v>
      </c>
    </row>
    <row r="1117" spans="9:30" x14ac:dyDescent="0.25">
      <c r="I1117" s="138" t="s">
        <v>2401</v>
      </c>
      <c r="J1117" s="230">
        <v>7</v>
      </c>
      <c r="P1117" s="104">
        <v>46068</v>
      </c>
      <c r="Q1117" s="104">
        <v>46075.020833333336</v>
      </c>
      <c r="R1117" t="b">
        <v>1</v>
      </c>
      <c r="S1117" t="s">
        <v>2699</v>
      </c>
      <c r="T1117" t="s">
        <v>2700</v>
      </c>
      <c r="U1117" t="s">
        <v>3819</v>
      </c>
      <c r="V1117" t="s">
        <v>2393</v>
      </c>
    </row>
    <row r="1118" spans="9:30" x14ac:dyDescent="0.25">
      <c r="I1118" s="138" t="s">
        <v>2403</v>
      </c>
      <c r="J1118" s="230">
        <v>4</v>
      </c>
      <c r="P1118" s="104">
        <v>46068</v>
      </c>
      <c r="Q1118" s="104">
        <v>46075.020833333336</v>
      </c>
      <c r="R1118" t="b">
        <v>1</v>
      </c>
      <c r="S1118" t="s">
        <v>2699</v>
      </c>
      <c r="T1118" t="s">
        <v>2700</v>
      </c>
      <c r="U1118" t="s">
        <v>3820</v>
      </c>
      <c r="V1118" t="s">
        <v>2395</v>
      </c>
    </row>
    <row r="1119" spans="9:30" x14ac:dyDescent="0.25">
      <c r="I1119" s="138" t="s">
        <v>2405</v>
      </c>
      <c r="J1119" s="230"/>
      <c r="P1119" s="104">
        <v>46068</v>
      </c>
      <c r="Q1119" s="104">
        <v>46075.020833333336</v>
      </c>
      <c r="R1119" t="b">
        <v>1</v>
      </c>
      <c r="S1119" t="s">
        <v>2699</v>
      </c>
      <c r="T1119" t="s">
        <v>2700</v>
      </c>
      <c r="U1119" t="s">
        <v>3821</v>
      </c>
      <c r="V1119" t="s">
        <v>2397</v>
      </c>
      <c r="X1119">
        <v>5</v>
      </c>
      <c r="Y1119">
        <v>1194351.2</v>
      </c>
      <c r="Z1119">
        <v>1154351.2</v>
      </c>
      <c r="AB1119">
        <v>40000</v>
      </c>
      <c r="AD1119">
        <v>1</v>
      </c>
    </row>
    <row r="1120" spans="9:30" x14ac:dyDescent="0.25">
      <c r="I1120" s="138" t="s">
        <v>2407</v>
      </c>
      <c r="J1120" s="230">
        <v>19</v>
      </c>
      <c r="P1120" s="104">
        <v>46068</v>
      </c>
      <c r="Q1120" s="104">
        <v>46075.020833333336</v>
      </c>
      <c r="R1120" t="b">
        <v>1</v>
      </c>
      <c r="S1120" t="s">
        <v>2699</v>
      </c>
      <c r="T1120" t="s">
        <v>2700</v>
      </c>
      <c r="U1120" t="s">
        <v>3822</v>
      </c>
      <c r="V1120" t="s">
        <v>2399</v>
      </c>
    </row>
    <row r="1121" spans="9:30" x14ac:dyDescent="0.25">
      <c r="I1121" s="138" t="s">
        <v>2409</v>
      </c>
      <c r="J1121" s="230"/>
      <c r="P1121" s="104">
        <v>46068</v>
      </c>
      <c r="Q1121" s="104">
        <v>46075.020833333336</v>
      </c>
      <c r="R1121" t="b">
        <v>1</v>
      </c>
      <c r="S1121" t="s">
        <v>2699</v>
      </c>
      <c r="T1121" t="s">
        <v>2700</v>
      </c>
      <c r="U1121" t="s">
        <v>3823</v>
      </c>
      <c r="V1121" t="s">
        <v>2401</v>
      </c>
      <c r="X1121">
        <v>7</v>
      </c>
      <c r="Y1121">
        <v>387987.71428571403</v>
      </c>
      <c r="Z1121">
        <v>347987.71428571403</v>
      </c>
      <c r="AB1121">
        <v>40000</v>
      </c>
    </row>
    <row r="1122" spans="9:30" x14ac:dyDescent="0.25">
      <c r="I1122" s="138" t="s">
        <v>2411</v>
      </c>
      <c r="J1122" s="230"/>
      <c r="P1122" s="104">
        <v>46068</v>
      </c>
      <c r="Q1122" s="104">
        <v>46075.020833333336</v>
      </c>
      <c r="R1122" t="b">
        <v>1</v>
      </c>
      <c r="S1122" t="s">
        <v>2699</v>
      </c>
      <c r="T1122" t="s">
        <v>2700</v>
      </c>
      <c r="U1122" t="s">
        <v>3824</v>
      </c>
      <c r="V1122" t="s">
        <v>2403</v>
      </c>
      <c r="X1122">
        <v>4</v>
      </c>
      <c r="Y1122">
        <v>890790.5</v>
      </c>
      <c r="Z1122">
        <v>862040.5</v>
      </c>
      <c r="AB1122">
        <v>28750</v>
      </c>
    </row>
    <row r="1123" spans="9:30" x14ac:dyDescent="0.25">
      <c r="I1123" s="138" t="s">
        <v>2413</v>
      </c>
      <c r="J1123" s="230"/>
      <c r="P1123" s="104">
        <v>46068</v>
      </c>
      <c r="Q1123" s="104">
        <v>46075.020833333336</v>
      </c>
      <c r="R1123" t="b">
        <v>1</v>
      </c>
      <c r="S1123" t="s">
        <v>2699</v>
      </c>
      <c r="T1123" t="s">
        <v>2700</v>
      </c>
      <c r="U1123" t="s">
        <v>3825</v>
      </c>
      <c r="V1123" t="s">
        <v>2405</v>
      </c>
    </row>
    <row r="1124" spans="9:30" x14ac:dyDescent="0.25">
      <c r="I1124" s="138" t="s">
        <v>2415</v>
      </c>
      <c r="J1124" s="230">
        <v>2</v>
      </c>
      <c r="P1124" s="104">
        <v>46068</v>
      </c>
      <c r="Q1124" s="104">
        <v>46075.020833333336</v>
      </c>
      <c r="R1124" t="b">
        <v>1</v>
      </c>
      <c r="S1124" t="s">
        <v>2699</v>
      </c>
      <c r="T1124" t="s">
        <v>2700</v>
      </c>
      <c r="U1124" t="s">
        <v>3826</v>
      </c>
      <c r="V1124" t="s">
        <v>2407</v>
      </c>
      <c r="X1124">
        <v>19</v>
      </c>
      <c r="Y1124">
        <v>437132.31578947301</v>
      </c>
      <c r="Z1124">
        <v>359067.52631578897</v>
      </c>
      <c r="AA1124">
        <v>297743.66666666599</v>
      </c>
      <c r="AB1124">
        <v>31052.631578947301</v>
      </c>
      <c r="AC1124">
        <v>3</v>
      </c>
      <c r="AD1124">
        <v>1</v>
      </c>
    </row>
    <row r="1125" spans="9:30" x14ac:dyDescent="0.25">
      <c r="I1125" s="138" t="s">
        <v>2417</v>
      </c>
      <c r="J1125" s="230"/>
      <c r="P1125" s="104">
        <v>46068</v>
      </c>
      <c r="Q1125" s="104">
        <v>46075.020833333336</v>
      </c>
      <c r="R1125" t="b">
        <v>1</v>
      </c>
      <c r="S1125" t="s">
        <v>2699</v>
      </c>
      <c r="T1125" t="s">
        <v>2700</v>
      </c>
      <c r="U1125" t="s">
        <v>3827</v>
      </c>
      <c r="V1125" t="s">
        <v>2409</v>
      </c>
    </row>
    <row r="1126" spans="9:30" x14ac:dyDescent="0.25">
      <c r="I1126" s="138" t="s">
        <v>2419</v>
      </c>
      <c r="J1126" s="230">
        <v>12</v>
      </c>
      <c r="P1126" s="104">
        <v>46068</v>
      </c>
      <c r="Q1126" s="104">
        <v>46075.020833333336</v>
      </c>
      <c r="R1126" t="b">
        <v>1</v>
      </c>
      <c r="S1126" t="s">
        <v>2699</v>
      </c>
      <c r="T1126" t="s">
        <v>2700</v>
      </c>
      <c r="U1126" t="s">
        <v>3828</v>
      </c>
      <c r="V1126" t="s">
        <v>2411</v>
      </c>
    </row>
    <row r="1127" spans="9:30" x14ac:dyDescent="0.25">
      <c r="I1127" s="138" t="s">
        <v>2421</v>
      </c>
      <c r="J1127" s="230"/>
      <c r="P1127" s="104">
        <v>46068</v>
      </c>
      <c r="Q1127" s="104">
        <v>46075.020833333336</v>
      </c>
      <c r="R1127" t="b">
        <v>1</v>
      </c>
      <c r="S1127" t="s">
        <v>2699</v>
      </c>
      <c r="T1127" t="s">
        <v>2700</v>
      </c>
      <c r="U1127" t="s">
        <v>3829</v>
      </c>
      <c r="V1127" t="s">
        <v>2413</v>
      </c>
    </row>
    <row r="1128" spans="9:30" x14ac:dyDescent="0.25">
      <c r="I1128" s="138" t="s">
        <v>2423</v>
      </c>
      <c r="J1128" s="230"/>
      <c r="P1128" s="104">
        <v>46068</v>
      </c>
      <c r="Q1128" s="104">
        <v>46075.020833333336</v>
      </c>
      <c r="R1128" t="b">
        <v>1</v>
      </c>
      <c r="S1128" t="s">
        <v>2699</v>
      </c>
      <c r="T1128" t="s">
        <v>2700</v>
      </c>
      <c r="U1128" t="s">
        <v>3830</v>
      </c>
      <c r="V1128" t="s">
        <v>2415</v>
      </c>
      <c r="X1128">
        <v>2</v>
      </c>
      <c r="Y1128">
        <v>415197</v>
      </c>
      <c r="Z1128">
        <v>375197</v>
      </c>
      <c r="AB1128">
        <v>40000</v>
      </c>
    </row>
    <row r="1129" spans="9:30" x14ac:dyDescent="0.25">
      <c r="I1129" s="138" t="s">
        <v>2425</v>
      </c>
      <c r="J1129" s="230"/>
      <c r="P1129" s="104">
        <v>46068</v>
      </c>
      <c r="Q1129" s="104">
        <v>46075.020833333336</v>
      </c>
      <c r="R1129" t="b">
        <v>1</v>
      </c>
      <c r="S1129" t="s">
        <v>2699</v>
      </c>
      <c r="T1129" t="s">
        <v>2700</v>
      </c>
      <c r="U1129" t="s">
        <v>3831</v>
      </c>
      <c r="V1129" t="s">
        <v>2417</v>
      </c>
    </row>
    <row r="1130" spans="9:30" x14ac:dyDescent="0.25">
      <c r="I1130" s="138" t="s">
        <v>2427</v>
      </c>
      <c r="J1130" s="230"/>
      <c r="P1130" s="104">
        <v>46068</v>
      </c>
      <c r="Q1130" s="104">
        <v>46075.020833333336</v>
      </c>
      <c r="R1130" t="b">
        <v>1</v>
      </c>
      <c r="S1130" t="s">
        <v>2699</v>
      </c>
      <c r="T1130" t="s">
        <v>2700</v>
      </c>
      <c r="U1130" t="s">
        <v>3832</v>
      </c>
      <c r="V1130" t="s">
        <v>2419</v>
      </c>
      <c r="X1130">
        <v>12</v>
      </c>
      <c r="Y1130">
        <v>920232.41666666605</v>
      </c>
      <c r="Z1130">
        <v>871251.58333333302</v>
      </c>
      <c r="AA1130">
        <v>105517</v>
      </c>
      <c r="AB1130">
        <v>40000</v>
      </c>
      <c r="AC1130">
        <v>1</v>
      </c>
    </row>
    <row r="1131" spans="9:30" x14ac:dyDescent="0.25">
      <c r="I1131" s="138" t="s">
        <v>2429</v>
      </c>
      <c r="J1131" s="230">
        <v>26</v>
      </c>
      <c r="P1131" s="104">
        <v>46068</v>
      </c>
      <c r="Q1131" s="104">
        <v>46075.020833333336</v>
      </c>
      <c r="R1131" t="b">
        <v>1</v>
      </c>
      <c r="S1131" t="s">
        <v>2699</v>
      </c>
      <c r="T1131" t="s">
        <v>2700</v>
      </c>
      <c r="U1131" t="s">
        <v>3833</v>
      </c>
      <c r="V1131" t="s">
        <v>2421</v>
      </c>
    </row>
    <row r="1132" spans="9:30" x14ac:dyDescent="0.25">
      <c r="I1132" s="138" t="s">
        <v>2431</v>
      </c>
      <c r="J1132" s="230">
        <v>11</v>
      </c>
      <c r="P1132" s="104">
        <v>46068</v>
      </c>
      <c r="Q1132" s="104">
        <v>46075.020833333336</v>
      </c>
      <c r="R1132" t="b">
        <v>1</v>
      </c>
      <c r="S1132" t="s">
        <v>2699</v>
      </c>
      <c r="T1132" t="s">
        <v>2700</v>
      </c>
      <c r="U1132" t="s">
        <v>3834</v>
      </c>
      <c r="V1132" t="s">
        <v>2423</v>
      </c>
    </row>
    <row r="1133" spans="9:30" x14ac:dyDescent="0.25">
      <c r="I1133" s="138" t="s">
        <v>2433</v>
      </c>
      <c r="J1133" s="230">
        <v>12</v>
      </c>
      <c r="P1133" s="104">
        <v>46068</v>
      </c>
      <c r="Q1133" s="104">
        <v>46075.020833333336</v>
      </c>
      <c r="R1133" t="b">
        <v>1</v>
      </c>
      <c r="S1133" t="s">
        <v>2699</v>
      </c>
      <c r="T1133" t="s">
        <v>2700</v>
      </c>
      <c r="U1133" t="s">
        <v>3835</v>
      </c>
      <c r="V1133" t="s">
        <v>2425</v>
      </c>
    </row>
    <row r="1134" spans="9:30" x14ac:dyDescent="0.25">
      <c r="I1134" s="138" t="s">
        <v>2435</v>
      </c>
      <c r="J1134" s="230"/>
      <c r="P1134" s="104">
        <v>46068</v>
      </c>
      <c r="Q1134" s="104">
        <v>46075.020833333336</v>
      </c>
      <c r="R1134" t="b">
        <v>1</v>
      </c>
      <c r="S1134" t="s">
        <v>2699</v>
      </c>
      <c r="T1134" t="s">
        <v>2700</v>
      </c>
      <c r="U1134" t="s">
        <v>3836</v>
      </c>
      <c r="V1134" t="s">
        <v>2427</v>
      </c>
    </row>
    <row r="1135" spans="9:30" x14ac:dyDescent="0.25">
      <c r="I1135" s="138" t="s">
        <v>2437</v>
      </c>
      <c r="J1135" s="230"/>
      <c r="P1135" s="104">
        <v>46068</v>
      </c>
      <c r="Q1135" s="104">
        <v>46075.020833333336</v>
      </c>
      <c r="R1135" t="b">
        <v>1</v>
      </c>
      <c r="S1135" t="s">
        <v>2699</v>
      </c>
      <c r="T1135" t="s">
        <v>2700</v>
      </c>
      <c r="U1135" t="s">
        <v>3837</v>
      </c>
      <c r="V1135" t="s">
        <v>2429</v>
      </c>
      <c r="X1135">
        <v>26</v>
      </c>
      <c r="Y1135">
        <v>684177.42307692301</v>
      </c>
      <c r="Z1135">
        <v>551806.80769230705</v>
      </c>
      <c r="AA1135">
        <v>327704.5</v>
      </c>
      <c r="AB1135">
        <v>31538.461538461499</v>
      </c>
      <c r="AC1135">
        <v>8</v>
      </c>
      <c r="AD1135">
        <v>2</v>
      </c>
    </row>
    <row r="1136" spans="9:30" x14ac:dyDescent="0.25">
      <c r="I1136" s="138" t="s">
        <v>2439</v>
      </c>
      <c r="J1136" s="230"/>
      <c r="P1136" s="104">
        <v>46068</v>
      </c>
      <c r="Q1136" s="104">
        <v>46075.020833333336</v>
      </c>
      <c r="R1136" t="b">
        <v>1</v>
      </c>
      <c r="S1136" t="s">
        <v>2699</v>
      </c>
      <c r="T1136" t="s">
        <v>2700</v>
      </c>
      <c r="U1136" t="s">
        <v>3838</v>
      </c>
      <c r="V1136" t="s">
        <v>2431</v>
      </c>
      <c r="X1136">
        <v>11</v>
      </c>
      <c r="Y1136">
        <v>261380.45454545401</v>
      </c>
      <c r="Z1136">
        <v>229562.27272727201</v>
      </c>
      <c r="AB1136">
        <v>31818.181818181802</v>
      </c>
    </row>
    <row r="1137" spans="9:30" x14ac:dyDescent="0.25">
      <c r="I1137" s="138" t="s">
        <v>2441</v>
      </c>
      <c r="J1137" s="230"/>
      <c r="P1137" s="104">
        <v>46068</v>
      </c>
      <c r="Q1137" s="104">
        <v>46075.020833333336</v>
      </c>
      <c r="R1137" t="b">
        <v>1</v>
      </c>
      <c r="S1137" t="s">
        <v>2699</v>
      </c>
      <c r="T1137" t="s">
        <v>2700</v>
      </c>
      <c r="U1137" t="s">
        <v>3839</v>
      </c>
      <c r="V1137" t="s">
        <v>2433</v>
      </c>
      <c r="X1137">
        <v>12</v>
      </c>
      <c r="Y1137">
        <v>450569.25</v>
      </c>
      <c r="Z1137">
        <v>410569.25</v>
      </c>
      <c r="AB1137">
        <v>40000</v>
      </c>
    </row>
    <row r="1138" spans="9:30" x14ac:dyDescent="0.25">
      <c r="I1138" s="138" t="s">
        <v>2443</v>
      </c>
      <c r="J1138" s="230"/>
      <c r="P1138" s="104">
        <v>46068</v>
      </c>
      <c r="Q1138" s="104">
        <v>46075.020833333336</v>
      </c>
      <c r="R1138" t="b">
        <v>1</v>
      </c>
      <c r="S1138" t="s">
        <v>2699</v>
      </c>
      <c r="T1138" t="s">
        <v>2700</v>
      </c>
      <c r="U1138" t="s">
        <v>3840</v>
      </c>
      <c r="V1138" t="s">
        <v>2435</v>
      </c>
    </row>
    <row r="1139" spans="9:30" x14ac:dyDescent="0.25">
      <c r="I1139" s="138" t="s">
        <v>2445</v>
      </c>
      <c r="J1139" s="230"/>
      <c r="P1139" s="104">
        <v>46068</v>
      </c>
      <c r="Q1139" s="104">
        <v>46075.020833333336</v>
      </c>
      <c r="R1139" t="b">
        <v>1</v>
      </c>
      <c r="S1139" t="s">
        <v>2699</v>
      </c>
      <c r="T1139" t="s">
        <v>2700</v>
      </c>
      <c r="U1139" t="s">
        <v>3841</v>
      </c>
      <c r="V1139" t="s">
        <v>2437</v>
      </c>
    </row>
    <row r="1140" spans="9:30" x14ac:dyDescent="0.25">
      <c r="I1140" s="138" t="s">
        <v>2447</v>
      </c>
      <c r="J1140" s="230">
        <v>19</v>
      </c>
      <c r="P1140" s="104">
        <v>46068</v>
      </c>
      <c r="Q1140" s="104">
        <v>46075.020833333336</v>
      </c>
      <c r="R1140" t="b">
        <v>1</v>
      </c>
      <c r="S1140" t="s">
        <v>2699</v>
      </c>
      <c r="T1140" t="s">
        <v>2700</v>
      </c>
      <c r="U1140" t="s">
        <v>3842</v>
      </c>
      <c r="V1140" t="s">
        <v>2439</v>
      </c>
    </row>
    <row r="1141" spans="9:30" x14ac:dyDescent="0.25">
      <c r="I1141" s="138" t="s">
        <v>2449</v>
      </c>
      <c r="J1141" s="230">
        <v>7</v>
      </c>
      <c r="P1141" s="104">
        <v>46068</v>
      </c>
      <c r="Q1141" s="104">
        <v>46075.020833333336</v>
      </c>
      <c r="R1141" t="b">
        <v>1</v>
      </c>
      <c r="S1141" t="s">
        <v>2699</v>
      </c>
      <c r="T1141" t="s">
        <v>2700</v>
      </c>
      <c r="U1141" t="s">
        <v>3843</v>
      </c>
      <c r="V1141" t="s">
        <v>2441</v>
      </c>
    </row>
    <row r="1142" spans="9:30" x14ac:dyDescent="0.25">
      <c r="I1142" s="138" t="s">
        <v>2451</v>
      </c>
      <c r="J1142" s="230">
        <v>1</v>
      </c>
      <c r="P1142" s="104">
        <v>46068</v>
      </c>
      <c r="Q1142" s="104">
        <v>46075.020833333336</v>
      </c>
      <c r="R1142" t="b">
        <v>1</v>
      </c>
      <c r="S1142" t="s">
        <v>2699</v>
      </c>
      <c r="T1142" t="s">
        <v>2700</v>
      </c>
      <c r="U1142" t="s">
        <v>3844</v>
      </c>
      <c r="V1142" t="s">
        <v>2443</v>
      </c>
    </row>
    <row r="1143" spans="9:30" x14ac:dyDescent="0.25">
      <c r="I1143" s="138" t="s">
        <v>2453</v>
      </c>
      <c r="J1143" s="230">
        <v>6</v>
      </c>
      <c r="P1143" s="104">
        <v>46068</v>
      </c>
      <c r="Q1143" s="104">
        <v>46075.020833333336</v>
      </c>
      <c r="R1143" t="b">
        <v>1</v>
      </c>
      <c r="S1143" t="s">
        <v>2699</v>
      </c>
      <c r="T1143" t="s">
        <v>2700</v>
      </c>
      <c r="U1143" t="s">
        <v>3845</v>
      </c>
      <c r="V1143" t="s">
        <v>2445</v>
      </c>
    </row>
    <row r="1144" spans="9:30" x14ac:dyDescent="0.25">
      <c r="I1144" s="138" t="s">
        <v>2455</v>
      </c>
      <c r="J1144" s="230"/>
      <c r="P1144" s="104">
        <v>46068</v>
      </c>
      <c r="Q1144" s="104">
        <v>46075.020833333336</v>
      </c>
      <c r="R1144" t="b">
        <v>1</v>
      </c>
      <c r="S1144" t="s">
        <v>2699</v>
      </c>
      <c r="T1144" t="s">
        <v>2700</v>
      </c>
      <c r="U1144" t="s">
        <v>3846</v>
      </c>
      <c r="V1144" t="s">
        <v>2447</v>
      </c>
      <c r="X1144">
        <v>19</v>
      </c>
      <c r="Y1144">
        <v>570950.21052631503</v>
      </c>
      <c r="Z1144">
        <v>530950.21052631503</v>
      </c>
      <c r="AB1144">
        <v>40000</v>
      </c>
      <c r="AD1144">
        <v>1</v>
      </c>
    </row>
    <row r="1145" spans="9:30" x14ac:dyDescent="0.25">
      <c r="I1145" s="138" t="s">
        <v>2457</v>
      </c>
      <c r="J1145" s="230"/>
      <c r="P1145" s="104">
        <v>46068</v>
      </c>
      <c r="Q1145" s="104">
        <v>46075.020833333336</v>
      </c>
      <c r="R1145" t="b">
        <v>1</v>
      </c>
      <c r="S1145" t="s">
        <v>2699</v>
      </c>
      <c r="T1145" t="s">
        <v>2700</v>
      </c>
      <c r="U1145" t="s">
        <v>3847</v>
      </c>
      <c r="V1145" t="s">
        <v>2449</v>
      </c>
      <c r="X1145">
        <v>7</v>
      </c>
      <c r="Y1145">
        <v>494597</v>
      </c>
      <c r="Z1145">
        <v>443660.71428571403</v>
      </c>
      <c r="AA1145">
        <v>76554</v>
      </c>
      <c r="AB1145">
        <v>40000</v>
      </c>
      <c r="AC1145">
        <v>1</v>
      </c>
      <c r="AD1145">
        <v>2</v>
      </c>
    </row>
    <row r="1146" spans="9:30" x14ac:dyDescent="0.25">
      <c r="I1146" s="138" t="s">
        <v>2459</v>
      </c>
      <c r="J1146" s="230"/>
      <c r="P1146" s="104">
        <v>46068</v>
      </c>
      <c r="Q1146" s="104">
        <v>46075.020833333336</v>
      </c>
      <c r="R1146" t="b">
        <v>1</v>
      </c>
      <c r="S1146" t="s">
        <v>2699</v>
      </c>
      <c r="T1146" t="s">
        <v>2700</v>
      </c>
      <c r="U1146" t="s">
        <v>3848</v>
      </c>
      <c r="V1146" t="s">
        <v>2451</v>
      </c>
      <c r="X1146">
        <v>1</v>
      </c>
      <c r="Y1146">
        <v>335443</v>
      </c>
      <c r="Z1146">
        <v>310443</v>
      </c>
      <c r="AB1146">
        <v>25000</v>
      </c>
    </row>
    <row r="1147" spans="9:30" x14ac:dyDescent="0.25">
      <c r="I1147" s="138" t="s">
        <v>2461</v>
      </c>
      <c r="J1147" s="230"/>
      <c r="P1147" s="104">
        <v>46068</v>
      </c>
      <c r="Q1147" s="104">
        <v>46075.020833333336</v>
      </c>
      <c r="R1147" t="b">
        <v>1</v>
      </c>
      <c r="S1147" t="s">
        <v>2699</v>
      </c>
      <c r="T1147" t="s">
        <v>2700</v>
      </c>
      <c r="U1147" t="s">
        <v>3849</v>
      </c>
      <c r="V1147" t="s">
        <v>2453</v>
      </c>
      <c r="X1147">
        <v>6</v>
      </c>
      <c r="Y1147">
        <v>463830.16666666599</v>
      </c>
      <c r="Z1147">
        <v>423830.16666666599</v>
      </c>
      <c r="AB1147">
        <v>40000</v>
      </c>
      <c r="AD1147">
        <v>1</v>
      </c>
    </row>
    <row r="1148" spans="9:30" x14ac:dyDescent="0.25">
      <c r="I1148" s="138" t="s">
        <v>2463</v>
      </c>
      <c r="J1148" s="230"/>
      <c r="P1148" s="104">
        <v>46068</v>
      </c>
      <c r="Q1148" s="104">
        <v>46075.020833333336</v>
      </c>
      <c r="R1148" t="b">
        <v>1</v>
      </c>
      <c r="S1148" t="s">
        <v>2699</v>
      </c>
      <c r="T1148" t="s">
        <v>2700</v>
      </c>
      <c r="U1148" t="s">
        <v>3850</v>
      </c>
      <c r="V1148" t="s">
        <v>2455</v>
      </c>
    </row>
    <row r="1149" spans="9:30" x14ac:dyDescent="0.25">
      <c r="I1149" s="138" t="s">
        <v>2465</v>
      </c>
      <c r="J1149" s="230"/>
      <c r="P1149" s="104">
        <v>46068</v>
      </c>
      <c r="Q1149" s="104">
        <v>46075.020833333336</v>
      </c>
      <c r="R1149" t="b">
        <v>1</v>
      </c>
      <c r="S1149" t="s">
        <v>2699</v>
      </c>
      <c r="T1149" t="s">
        <v>2700</v>
      </c>
      <c r="U1149" t="s">
        <v>3851</v>
      </c>
      <c r="V1149" t="s">
        <v>2457</v>
      </c>
    </row>
    <row r="1150" spans="9:30" x14ac:dyDescent="0.25">
      <c r="I1150" s="138" t="s">
        <v>2467</v>
      </c>
      <c r="J1150" s="230"/>
      <c r="P1150" s="104">
        <v>46068</v>
      </c>
      <c r="Q1150" s="104">
        <v>46075.020833333336</v>
      </c>
      <c r="R1150" t="b">
        <v>1</v>
      </c>
      <c r="S1150" t="s">
        <v>2699</v>
      </c>
      <c r="T1150" t="s">
        <v>2700</v>
      </c>
      <c r="U1150" t="s">
        <v>3852</v>
      </c>
      <c r="V1150" t="s">
        <v>2459</v>
      </c>
    </row>
    <row r="1151" spans="9:30" x14ac:dyDescent="0.25">
      <c r="I1151" s="138" t="s">
        <v>2469</v>
      </c>
      <c r="J1151" s="230"/>
      <c r="P1151" s="104">
        <v>46068</v>
      </c>
      <c r="Q1151" s="104">
        <v>46075.020833333336</v>
      </c>
      <c r="R1151" t="b">
        <v>1</v>
      </c>
      <c r="S1151" t="s">
        <v>2699</v>
      </c>
      <c r="T1151" t="s">
        <v>2700</v>
      </c>
      <c r="U1151" t="s">
        <v>3853</v>
      </c>
      <c r="V1151" t="s">
        <v>2461</v>
      </c>
    </row>
    <row r="1152" spans="9:30" x14ac:dyDescent="0.25">
      <c r="I1152" s="138" t="s">
        <v>2471</v>
      </c>
      <c r="J1152" s="230">
        <v>1</v>
      </c>
      <c r="P1152" s="104">
        <v>46068</v>
      </c>
      <c r="Q1152" s="104">
        <v>46075.020833333336</v>
      </c>
      <c r="R1152" t="b">
        <v>1</v>
      </c>
      <c r="S1152" t="s">
        <v>2699</v>
      </c>
      <c r="T1152" t="s">
        <v>2700</v>
      </c>
      <c r="U1152" t="s">
        <v>3854</v>
      </c>
      <c r="V1152" t="s">
        <v>2463</v>
      </c>
    </row>
    <row r="1153" spans="9:30" x14ac:dyDescent="0.25">
      <c r="I1153" s="138" t="s">
        <v>2473</v>
      </c>
      <c r="J1153" s="230"/>
      <c r="P1153" s="104">
        <v>46068</v>
      </c>
      <c r="Q1153" s="104">
        <v>46075.020833333336</v>
      </c>
      <c r="R1153" t="b">
        <v>1</v>
      </c>
      <c r="S1153" t="s">
        <v>2699</v>
      </c>
      <c r="T1153" t="s">
        <v>2700</v>
      </c>
      <c r="U1153" t="s">
        <v>3855</v>
      </c>
      <c r="V1153" t="s">
        <v>2465</v>
      </c>
    </row>
    <row r="1154" spans="9:30" x14ac:dyDescent="0.25">
      <c r="I1154" s="138" t="s">
        <v>2475</v>
      </c>
      <c r="J1154" s="230">
        <v>4</v>
      </c>
      <c r="P1154" s="104">
        <v>46068</v>
      </c>
      <c r="Q1154" s="104">
        <v>46075.020833333336</v>
      </c>
      <c r="R1154" t="b">
        <v>1</v>
      </c>
      <c r="S1154" t="s">
        <v>2699</v>
      </c>
      <c r="T1154" t="s">
        <v>2700</v>
      </c>
      <c r="U1154" t="s">
        <v>3856</v>
      </c>
      <c r="V1154" t="s">
        <v>2467</v>
      </c>
    </row>
    <row r="1155" spans="9:30" x14ac:dyDescent="0.25">
      <c r="I1155" s="138" t="s">
        <v>2477</v>
      </c>
      <c r="J1155" s="230"/>
      <c r="P1155" s="104">
        <v>46068</v>
      </c>
      <c r="Q1155" s="104">
        <v>46075.020833333336</v>
      </c>
      <c r="R1155" t="b">
        <v>1</v>
      </c>
      <c r="S1155" t="s">
        <v>2699</v>
      </c>
      <c r="T1155" t="s">
        <v>2700</v>
      </c>
      <c r="U1155" t="s">
        <v>3857</v>
      </c>
      <c r="V1155" t="s">
        <v>2469</v>
      </c>
    </row>
    <row r="1156" spans="9:30" x14ac:dyDescent="0.25">
      <c r="I1156" s="138" t="s">
        <v>2479</v>
      </c>
      <c r="J1156" s="230"/>
      <c r="P1156" s="104">
        <v>46068</v>
      </c>
      <c r="Q1156" s="104">
        <v>46075.020833333336</v>
      </c>
      <c r="R1156" t="b">
        <v>1</v>
      </c>
      <c r="S1156" t="s">
        <v>2699</v>
      </c>
      <c r="T1156" t="s">
        <v>2700</v>
      </c>
      <c r="U1156" t="s">
        <v>3858</v>
      </c>
      <c r="V1156" t="s">
        <v>2471</v>
      </c>
      <c r="X1156">
        <v>1</v>
      </c>
      <c r="Y1156">
        <v>802742</v>
      </c>
      <c r="Z1156">
        <v>762742</v>
      </c>
      <c r="AB1156">
        <v>40000</v>
      </c>
    </row>
    <row r="1157" spans="9:30" x14ac:dyDescent="0.25">
      <c r="I1157" s="138" t="s">
        <v>2481</v>
      </c>
      <c r="J1157" s="230">
        <v>1</v>
      </c>
      <c r="P1157" s="104">
        <v>46068</v>
      </c>
      <c r="Q1157" s="104">
        <v>46075.020833333336</v>
      </c>
      <c r="R1157" t="b">
        <v>1</v>
      </c>
      <c r="S1157" t="s">
        <v>2699</v>
      </c>
      <c r="T1157" t="s">
        <v>2700</v>
      </c>
      <c r="U1157" t="s">
        <v>3859</v>
      </c>
      <c r="V1157" t="s">
        <v>2473</v>
      </c>
    </row>
    <row r="1158" spans="9:30" x14ac:dyDescent="0.25">
      <c r="I1158" s="138" t="s">
        <v>2483</v>
      </c>
      <c r="J1158" s="230"/>
      <c r="P1158" s="104">
        <v>46068</v>
      </c>
      <c r="Q1158" s="104">
        <v>46075.020833333336</v>
      </c>
      <c r="R1158" t="b">
        <v>1</v>
      </c>
      <c r="S1158" t="s">
        <v>2699</v>
      </c>
      <c r="T1158" t="s">
        <v>2700</v>
      </c>
      <c r="U1158" t="s">
        <v>3860</v>
      </c>
      <c r="V1158" t="s">
        <v>2475</v>
      </c>
      <c r="X1158">
        <v>4</v>
      </c>
      <c r="Y1158">
        <v>147320.5</v>
      </c>
      <c r="Z1158">
        <v>107320.5</v>
      </c>
      <c r="AB1158">
        <v>40000</v>
      </c>
      <c r="AD1158">
        <v>1</v>
      </c>
    </row>
    <row r="1159" spans="9:30" x14ac:dyDescent="0.25">
      <c r="I1159" s="138" t="s">
        <v>2485</v>
      </c>
      <c r="J1159" s="230"/>
      <c r="P1159" s="104">
        <v>46068</v>
      </c>
      <c r="Q1159" s="104">
        <v>46075.020833333336</v>
      </c>
      <c r="R1159" t="b">
        <v>1</v>
      </c>
      <c r="S1159" t="s">
        <v>2699</v>
      </c>
      <c r="T1159" t="s">
        <v>2700</v>
      </c>
      <c r="U1159" t="s">
        <v>3861</v>
      </c>
      <c r="V1159" t="s">
        <v>2477</v>
      </c>
    </row>
    <row r="1160" spans="9:30" x14ac:dyDescent="0.25">
      <c r="I1160" s="138" t="s">
        <v>2487</v>
      </c>
      <c r="J1160" s="230">
        <v>8</v>
      </c>
      <c r="P1160" s="104">
        <v>46068</v>
      </c>
      <c r="Q1160" s="104">
        <v>46075.020833333336</v>
      </c>
      <c r="R1160" t="b">
        <v>1</v>
      </c>
      <c r="S1160" t="s">
        <v>2699</v>
      </c>
      <c r="T1160" t="s">
        <v>2700</v>
      </c>
      <c r="U1160" t="s">
        <v>3862</v>
      </c>
      <c r="V1160" t="s">
        <v>2479</v>
      </c>
    </row>
    <row r="1161" spans="9:30" x14ac:dyDescent="0.25">
      <c r="I1161" s="138" t="s">
        <v>2489</v>
      </c>
      <c r="J1161" s="230"/>
      <c r="P1161" s="104">
        <v>46068</v>
      </c>
      <c r="Q1161" s="104">
        <v>46075.020833333336</v>
      </c>
      <c r="R1161" t="b">
        <v>1</v>
      </c>
      <c r="S1161" t="s">
        <v>2699</v>
      </c>
      <c r="T1161" t="s">
        <v>2700</v>
      </c>
      <c r="U1161" t="s">
        <v>3863</v>
      </c>
      <c r="V1161" t="s">
        <v>2481</v>
      </c>
      <c r="X1161">
        <v>1</v>
      </c>
      <c r="Y1161">
        <v>471189</v>
      </c>
      <c r="Z1161">
        <v>431189</v>
      </c>
      <c r="AB1161">
        <v>40000</v>
      </c>
    </row>
    <row r="1162" spans="9:30" x14ac:dyDescent="0.25">
      <c r="I1162" s="138" t="s">
        <v>2491</v>
      </c>
      <c r="J1162" s="230"/>
      <c r="P1162" s="104">
        <v>46068</v>
      </c>
      <c r="Q1162" s="104">
        <v>46075.020833333336</v>
      </c>
      <c r="R1162" t="b">
        <v>1</v>
      </c>
      <c r="S1162" t="s">
        <v>2699</v>
      </c>
      <c r="T1162" t="s">
        <v>2700</v>
      </c>
      <c r="U1162" t="s">
        <v>3864</v>
      </c>
      <c r="V1162" t="s">
        <v>2483</v>
      </c>
    </row>
    <row r="1163" spans="9:30" x14ac:dyDescent="0.25">
      <c r="I1163" s="138" t="s">
        <v>2493</v>
      </c>
      <c r="J1163" s="230">
        <v>11</v>
      </c>
      <c r="P1163" s="104">
        <v>46068</v>
      </c>
      <c r="Q1163" s="104">
        <v>46075.020833333336</v>
      </c>
      <c r="R1163" t="b">
        <v>1</v>
      </c>
      <c r="S1163" t="s">
        <v>2699</v>
      </c>
      <c r="T1163" t="s">
        <v>2700</v>
      </c>
      <c r="U1163" t="s">
        <v>3865</v>
      </c>
      <c r="V1163" t="s">
        <v>2485</v>
      </c>
    </row>
    <row r="1164" spans="9:30" x14ac:dyDescent="0.25">
      <c r="I1164" s="138" t="s">
        <v>2495</v>
      </c>
      <c r="J1164" s="230"/>
      <c r="P1164" s="104">
        <v>46068</v>
      </c>
      <c r="Q1164" s="104">
        <v>46075.020833333336</v>
      </c>
      <c r="R1164" t="b">
        <v>1</v>
      </c>
      <c r="S1164" t="s">
        <v>2699</v>
      </c>
      <c r="T1164" t="s">
        <v>2700</v>
      </c>
      <c r="U1164" t="s">
        <v>3866</v>
      </c>
      <c r="V1164" t="s">
        <v>2487</v>
      </c>
      <c r="X1164">
        <v>8</v>
      </c>
      <c r="Y1164">
        <v>258941.75</v>
      </c>
      <c r="Z1164">
        <v>218665.625</v>
      </c>
      <c r="AB1164">
        <v>40000</v>
      </c>
      <c r="AD1164">
        <v>1</v>
      </c>
    </row>
    <row r="1165" spans="9:30" x14ac:dyDescent="0.25">
      <c r="I1165" s="138" t="s">
        <v>2497</v>
      </c>
      <c r="J1165" s="230">
        <v>3</v>
      </c>
      <c r="P1165" s="104">
        <v>46068</v>
      </c>
      <c r="Q1165" s="104">
        <v>46075.020833333336</v>
      </c>
      <c r="R1165" t="b">
        <v>1</v>
      </c>
      <c r="S1165" t="s">
        <v>2699</v>
      </c>
      <c r="T1165" t="s">
        <v>2700</v>
      </c>
      <c r="U1165" t="s">
        <v>3867</v>
      </c>
      <c r="V1165" t="s">
        <v>2489</v>
      </c>
    </row>
    <row r="1166" spans="9:30" x14ac:dyDescent="0.25">
      <c r="I1166" s="138" t="s">
        <v>2499</v>
      </c>
      <c r="J1166" s="230"/>
      <c r="P1166" s="104">
        <v>46068</v>
      </c>
      <c r="Q1166" s="104">
        <v>46075.020833333336</v>
      </c>
      <c r="R1166" t="b">
        <v>1</v>
      </c>
      <c r="S1166" t="s">
        <v>2699</v>
      </c>
      <c r="T1166" t="s">
        <v>2700</v>
      </c>
      <c r="U1166" t="s">
        <v>3868</v>
      </c>
      <c r="V1166" t="s">
        <v>2491</v>
      </c>
    </row>
    <row r="1167" spans="9:30" x14ac:dyDescent="0.25">
      <c r="I1167" s="138" t="s">
        <v>2501</v>
      </c>
      <c r="J1167" s="230"/>
      <c r="P1167" s="104">
        <v>46068</v>
      </c>
      <c r="Q1167" s="104">
        <v>46075.020833333336</v>
      </c>
      <c r="R1167" t="b">
        <v>1</v>
      </c>
      <c r="S1167" t="s">
        <v>2699</v>
      </c>
      <c r="T1167" t="s">
        <v>2700</v>
      </c>
      <c r="U1167" t="s">
        <v>3869</v>
      </c>
      <c r="V1167" t="s">
        <v>2493</v>
      </c>
      <c r="X1167">
        <v>11</v>
      </c>
      <c r="Y1167">
        <v>255251.27272727201</v>
      </c>
      <c r="Z1167">
        <v>215251.27272727201</v>
      </c>
      <c r="AB1167">
        <v>40000</v>
      </c>
    </row>
    <row r="1168" spans="9:30" x14ac:dyDescent="0.25">
      <c r="I1168" s="138" t="s">
        <v>2503</v>
      </c>
      <c r="J1168" s="230"/>
      <c r="P1168" s="104">
        <v>46068</v>
      </c>
      <c r="Q1168" s="104">
        <v>46075.020833333336</v>
      </c>
      <c r="R1168" t="b">
        <v>1</v>
      </c>
      <c r="S1168" t="s">
        <v>2699</v>
      </c>
      <c r="T1168" t="s">
        <v>2700</v>
      </c>
      <c r="U1168" t="s">
        <v>3870</v>
      </c>
      <c r="V1168" t="s">
        <v>2495</v>
      </c>
    </row>
    <row r="1169" spans="9:30" x14ac:dyDescent="0.25">
      <c r="I1169" s="138" t="s">
        <v>2506</v>
      </c>
      <c r="J1169" s="230"/>
      <c r="P1169" s="104">
        <v>46068</v>
      </c>
      <c r="Q1169" s="104">
        <v>46075.020833333336</v>
      </c>
      <c r="R1169" t="b">
        <v>1</v>
      </c>
      <c r="S1169" t="s">
        <v>2699</v>
      </c>
      <c r="T1169" t="s">
        <v>2700</v>
      </c>
      <c r="U1169" t="s">
        <v>3871</v>
      </c>
      <c r="V1169" t="s">
        <v>2497</v>
      </c>
      <c r="X1169">
        <v>3</v>
      </c>
      <c r="Y1169">
        <v>646154.66666666605</v>
      </c>
      <c r="Z1169">
        <v>521920.66666666599</v>
      </c>
      <c r="AA1169">
        <v>148851</v>
      </c>
      <c r="AB1169">
        <v>25000</v>
      </c>
      <c r="AC1169">
        <v>2</v>
      </c>
      <c r="AD1169">
        <v>2</v>
      </c>
    </row>
    <row r="1170" spans="9:30" x14ac:dyDescent="0.25">
      <c r="I1170" s="138" t="s">
        <v>2508</v>
      </c>
      <c r="J1170" s="230">
        <v>4</v>
      </c>
      <c r="P1170" s="104">
        <v>46068</v>
      </c>
      <c r="Q1170" s="104">
        <v>46075.020833333336</v>
      </c>
      <c r="R1170" t="b">
        <v>1</v>
      </c>
      <c r="S1170" t="s">
        <v>2699</v>
      </c>
      <c r="T1170" t="s">
        <v>2700</v>
      </c>
      <c r="U1170" t="s">
        <v>3872</v>
      </c>
      <c r="V1170" t="s">
        <v>2499</v>
      </c>
    </row>
    <row r="1171" spans="9:30" x14ac:dyDescent="0.25">
      <c r="I1171" s="138" t="s">
        <v>2510</v>
      </c>
      <c r="J1171" s="230">
        <v>1</v>
      </c>
      <c r="P1171" s="104">
        <v>46068</v>
      </c>
      <c r="Q1171" s="104">
        <v>46075.020833333336</v>
      </c>
      <c r="R1171" t="b">
        <v>1</v>
      </c>
      <c r="S1171" t="s">
        <v>2699</v>
      </c>
      <c r="T1171" t="s">
        <v>2700</v>
      </c>
      <c r="U1171" t="s">
        <v>3873</v>
      </c>
      <c r="V1171" t="s">
        <v>2501</v>
      </c>
    </row>
    <row r="1172" spans="9:30" x14ac:dyDescent="0.25">
      <c r="I1172" s="138" t="s">
        <v>247</v>
      </c>
      <c r="J1172" s="230">
        <v>26</v>
      </c>
      <c r="P1172" s="104">
        <v>46068</v>
      </c>
      <c r="Q1172" s="104">
        <v>46075.020833333336</v>
      </c>
      <c r="R1172" t="b">
        <v>1</v>
      </c>
      <c r="S1172" t="s">
        <v>2699</v>
      </c>
      <c r="T1172" t="s">
        <v>2700</v>
      </c>
      <c r="U1172" t="s">
        <v>3874</v>
      </c>
      <c r="V1172" t="s">
        <v>2503</v>
      </c>
    </row>
    <row r="1173" spans="9:30" x14ac:dyDescent="0.25">
      <c r="I1173" s="138" t="s">
        <v>2513</v>
      </c>
      <c r="J1173" s="230"/>
      <c r="P1173" s="104">
        <v>46068</v>
      </c>
      <c r="Q1173" s="104">
        <v>46075.020833333336</v>
      </c>
      <c r="R1173" t="b">
        <v>1</v>
      </c>
      <c r="S1173" t="s">
        <v>2699</v>
      </c>
      <c r="T1173" t="s">
        <v>2700</v>
      </c>
      <c r="U1173" t="s">
        <v>3875</v>
      </c>
      <c r="V1173" t="s">
        <v>2503</v>
      </c>
    </row>
    <row r="1174" spans="9:30" x14ac:dyDescent="0.25">
      <c r="I1174" s="138" t="s">
        <v>2515</v>
      </c>
      <c r="J1174" s="230"/>
      <c r="P1174" s="104">
        <v>46068</v>
      </c>
      <c r="Q1174" s="104">
        <v>46075.020833333336</v>
      </c>
      <c r="R1174" t="b">
        <v>1</v>
      </c>
      <c r="S1174" t="s">
        <v>2699</v>
      </c>
      <c r="T1174" t="s">
        <v>2700</v>
      </c>
      <c r="U1174" t="s">
        <v>3876</v>
      </c>
      <c r="V1174" t="s">
        <v>2506</v>
      </c>
    </row>
    <row r="1175" spans="9:30" x14ac:dyDescent="0.25">
      <c r="I1175" s="138" t="s">
        <v>2517</v>
      </c>
      <c r="J1175" s="230"/>
      <c r="P1175" s="104">
        <v>46068</v>
      </c>
      <c r="Q1175" s="104">
        <v>46075.020833333336</v>
      </c>
      <c r="R1175" t="b">
        <v>1</v>
      </c>
      <c r="S1175" t="s">
        <v>2699</v>
      </c>
      <c r="T1175" t="s">
        <v>2700</v>
      </c>
      <c r="U1175" t="s">
        <v>3877</v>
      </c>
      <c r="V1175" t="s">
        <v>2508</v>
      </c>
      <c r="X1175">
        <v>4</v>
      </c>
      <c r="Y1175">
        <v>1068732.25</v>
      </c>
      <c r="Z1175">
        <v>1027679.5</v>
      </c>
      <c r="AB1175">
        <v>40000</v>
      </c>
    </row>
    <row r="1176" spans="9:30" x14ac:dyDescent="0.25">
      <c r="I1176" s="138" t="s">
        <v>2519</v>
      </c>
      <c r="J1176" s="230"/>
      <c r="P1176" s="104">
        <v>46068</v>
      </c>
      <c r="Q1176" s="104">
        <v>46075.020833333336</v>
      </c>
      <c r="R1176" t="b">
        <v>1</v>
      </c>
      <c r="S1176" t="s">
        <v>2699</v>
      </c>
      <c r="T1176" t="s">
        <v>2700</v>
      </c>
      <c r="U1176" t="s">
        <v>3878</v>
      </c>
      <c r="V1176" t="s">
        <v>2510</v>
      </c>
      <c r="X1176">
        <v>1</v>
      </c>
      <c r="Y1176">
        <v>250538</v>
      </c>
      <c r="Z1176">
        <v>225538</v>
      </c>
      <c r="AB1176">
        <v>25000</v>
      </c>
    </row>
    <row r="1177" spans="9:30" x14ac:dyDescent="0.25">
      <c r="I1177" s="138" t="s">
        <v>250</v>
      </c>
      <c r="J1177" s="230">
        <v>44</v>
      </c>
      <c r="P1177" s="104">
        <v>46068</v>
      </c>
      <c r="Q1177" s="104">
        <v>46075.020833333336</v>
      </c>
      <c r="R1177" t="b">
        <v>1</v>
      </c>
      <c r="S1177" t="s">
        <v>2699</v>
      </c>
      <c r="T1177" t="s">
        <v>2700</v>
      </c>
      <c r="U1177" t="s">
        <v>3879</v>
      </c>
      <c r="V1177" t="s">
        <v>247</v>
      </c>
      <c r="X1177">
        <v>26</v>
      </c>
      <c r="Y1177">
        <v>433813.42307692301</v>
      </c>
      <c r="Z1177">
        <v>379208.153846153</v>
      </c>
      <c r="AA1177">
        <v>127947.4</v>
      </c>
      <c r="AB1177">
        <v>30000</v>
      </c>
      <c r="AC1177">
        <v>5</v>
      </c>
    </row>
    <row r="1178" spans="9:30" x14ac:dyDescent="0.25">
      <c r="I1178" s="138" t="s">
        <v>2522</v>
      </c>
      <c r="J1178" s="230"/>
      <c r="P1178" s="104">
        <v>46068</v>
      </c>
      <c r="Q1178" s="104">
        <v>46075.020833333336</v>
      </c>
      <c r="R1178" t="b">
        <v>1</v>
      </c>
      <c r="S1178" t="s">
        <v>2699</v>
      </c>
      <c r="T1178" t="s">
        <v>2700</v>
      </c>
      <c r="U1178" t="s">
        <v>3880</v>
      </c>
      <c r="V1178" t="s">
        <v>2513</v>
      </c>
    </row>
    <row r="1179" spans="9:30" x14ac:dyDescent="0.25">
      <c r="I1179" s="138" t="s">
        <v>2524</v>
      </c>
      <c r="J1179" s="230"/>
      <c r="P1179" s="104">
        <v>46068</v>
      </c>
      <c r="Q1179" s="104">
        <v>46075.020833333336</v>
      </c>
      <c r="R1179" t="b">
        <v>1</v>
      </c>
      <c r="S1179" t="s">
        <v>2699</v>
      </c>
      <c r="T1179" t="s">
        <v>2700</v>
      </c>
      <c r="U1179" t="s">
        <v>3881</v>
      </c>
      <c r="V1179" t="s">
        <v>2515</v>
      </c>
    </row>
    <row r="1180" spans="9:30" x14ac:dyDescent="0.25">
      <c r="I1180" s="138" t="s">
        <v>2526</v>
      </c>
      <c r="J1180" s="230"/>
      <c r="P1180" s="104">
        <v>46068</v>
      </c>
      <c r="Q1180" s="104">
        <v>46075.020833333336</v>
      </c>
      <c r="R1180" t="b">
        <v>1</v>
      </c>
      <c r="S1180" t="s">
        <v>2699</v>
      </c>
      <c r="T1180" t="s">
        <v>2700</v>
      </c>
      <c r="U1180" t="s">
        <v>3882</v>
      </c>
      <c r="V1180" t="s">
        <v>2517</v>
      </c>
    </row>
    <row r="1181" spans="9:30" x14ac:dyDescent="0.25">
      <c r="I1181" s="138" t="s">
        <v>2528</v>
      </c>
      <c r="J1181" s="230"/>
      <c r="P1181" s="104">
        <v>46068</v>
      </c>
      <c r="Q1181" s="104">
        <v>46075.020833333336</v>
      </c>
      <c r="R1181" t="b">
        <v>1</v>
      </c>
      <c r="S1181" t="s">
        <v>2699</v>
      </c>
      <c r="T1181" t="s">
        <v>2700</v>
      </c>
      <c r="U1181" t="s">
        <v>3883</v>
      </c>
      <c r="V1181" t="s">
        <v>2519</v>
      </c>
    </row>
    <row r="1182" spans="9:30" x14ac:dyDescent="0.25">
      <c r="I1182" s="138" t="s">
        <v>2530</v>
      </c>
      <c r="J1182" s="230"/>
      <c r="P1182" s="104">
        <v>46068</v>
      </c>
      <c r="Q1182" s="104">
        <v>46075.020833333336</v>
      </c>
      <c r="R1182" t="b">
        <v>1</v>
      </c>
      <c r="S1182" t="s">
        <v>2699</v>
      </c>
      <c r="T1182" t="s">
        <v>2700</v>
      </c>
      <c r="U1182" t="s">
        <v>3884</v>
      </c>
      <c r="V1182" t="s">
        <v>250</v>
      </c>
      <c r="X1182">
        <v>44</v>
      </c>
      <c r="Y1182">
        <v>212856.25</v>
      </c>
      <c r="Z1182">
        <v>176818.84090909001</v>
      </c>
      <c r="AA1182">
        <v>167823</v>
      </c>
      <c r="AB1182">
        <v>28409.090909090901</v>
      </c>
      <c r="AC1182">
        <v>2</v>
      </c>
      <c r="AD1182">
        <v>1</v>
      </c>
    </row>
    <row r="1183" spans="9:30" x14ac:dyDescent="0.25">
      <c r="I1183" s="138" t="s">
        <v>2532</v>
      </c>
      <c r="J1183" s="230"/>
      <c r="P1183" s="104">
        <v>46068</v>
      </c>
      <c r="Q1183" s="104">
        <v>46075.020833333336</v>
      </c>
      <c r="R1183" t="b">
        <v>1</v>
      </c>
      <c r="S1183" t="s">
        <v>2699</v>
      </c>
      <c r="T1183" t="s">
        <v>2700</v>
      </c>
      <c r="U1183" t="s">
        <v>3885</v>
      </c>
      <c r="V1183" t="s">
        <v>2522</v>
      </c>
    </row>
    <row r="1184" spans="9:30" x14ac:dyDescent="0.25">
      <c r="I1184" s="138" t="s">
        <v>2534</v>
      </c>
      <c r="J1184" s="230"/>
      <c r="P1184" s="104">
        <v>46068</v>
      </c>
      <c r="Q1184" s="104">
        <v>46075.020833333336</v>
      </c>
      <c r="R1184" t="b">
        <v>1</v>
      </c>
      <c r="S1184" t="s">
        <v>2699</v>
      </c>
      <c r="T1184" t="s">
        <v>2700</v>
      </c>
      <c r="U1184" t="s">
        <v>3886</v>
      </c>
      <c r="V1184" t="s">
        <v>2524</v>
      </c>
    </row>
    <row r="1185" spans="9:29" x14ac:dyDescent="0.25">
      <c r="I1185" s="138" t="s">
        <v>2536</v>
      </c>
      <c r="J1185" s="230"/>
      <c r="P1185" s="104">
        <v>46068</v>
      </c>
      <c r="Q1185" s="104">
        <v>46075.020833333336</v>
      </c>
      <c r="R1185" t="b">
        <v>1</v>
      </c>
      <c r="S1185" t="s">
        <v>2699</v>
      </c>
      <c r="T1185" t="s">
        <v>2700</v>
      </c>
      <c r="U1185" t="s">
        <v>3887</v>
      </c>
      <c r="V1185" t="s">
        <v>2526</v>
      </c>
    </row>
    <row r="1186" spans="9:29" x14ac:dyDescent="0.25">
      <c r="I1186" s="138" t="s">
        <v>2538</v>
      </c>
      <c r="J1186" s="230"/>
      <c r="P1186" s="104">
        <v>46068</v>
      </c>
      <c r="Q1186" s="104">
        <v>46075.020833333336</v>
      </c>
      <c r="R1186" t="b">
        <v>1</v>
      </c>
      <c r="S1186" t="s">
        <v>2699</v>
      </c>
      <c r="T1186" t="s">
        <v>2700</v>
      </c>
      <c r="U1186" t="s">
        <v>3888</v>
      </c>
      <c r="V1186" t="s">
        <v>2528</v>
      </c>
    </row>
    <row r="1187" spans="9:29" x14ac:dyDescent="0.25">
      <c r="I1187" s="138" t="s">
        <v>2540</v>
      </c>
      <c r="J1187" s="230"/>
      <c r="P1187" s="104">
        <v>46068</v>
      </c>
      <c r="Q1187" s="104">
        <v>46075.020833333336</v>
      </c>
      <c r="R1187" t="b">
        <v>1</v>
      </c>
      <c r="S1187" t="s">
        <v>2699</v>
      </c>
      <c r="T1187" t="s">
        <v>2700</v>
      </c>
      <c r="U1187" t="s">
        <v>3889</v>
      </c>
      <c r="V1187" t="s">
        <v>2530</v>
      </c>
    </row>
    <row r="1188" spans="9:29" x14ac:dyDescent="0.25">
      <c r="I1188" s="138" t="s">
        <v>2542</v>
      </c>
      <c r="J1188" s="230"/>
      <c r="P1188" s="104">
        <v>46068</v>
      </c>
      <c r="Q1188" s="104">
        <v>46075.020833333336</v>
      </c>
      <c r="R1188" t="b">
        <v>1</v>
      </c>
      <c r="S1188" t="s">
        <v>2699</v>
      </c>
      <c r="T1188" t="s">
        <v>2700</v>
      </c>
      <c r="U1188" t="s">
        <v>3890</v>
      </c>
      <c r="V1188" t="s">
        <v>2532</v>
      </c>
    </row>
    <row r="1189" spans="9:29" x14ac:dyDescent="0.25">
      <c r="I1189" s="138" t="s">
        <v>2544</v>
      </c>
      <c r="J1189" s="230"/>
      <c r="P1189" s="104">
        <v>46068</v>
      </c>
      <c r="Q1189" s="104">
        <v>46075.020833333336</v>
      </c>
      <c r="R1189" t="b">
        <v>1</v>
      </c>
      <c r="S1189" t="s">
        <v>2699</v>
      </c>
      <c r="T1189" t="s">
        <v>2700</v>
      </c>
      <c r="U1189" t="s">
        <v>3891</v>
      </c>
      <c r="V1189" t="s">
        <v>2534</v>
      </c>
    </row>
    <row r="1190" spans="9:29" x14ac:dyDescent="0.25">
      <c r="I1190" s="138" t="s">
        <v>2546</v>
      </c>
      <c r="J1190" s="230"/>
      <c r="P1190" s="104">
        <v>46068</v>
      </c>
      <c r="Q1190" s="104">
        <v>46075.020833333336</v>
      </c>
      <c r="R1190" t="b">
        <v>1</v>
      </c>
      <c r="S1190" t="s">
        <v>2699</v>
      </c>
      <c r="T1190" t="s">
        <v>2700</v>
      </c>
      <c r="U1190" t="s">
        <v>3892</v>
      </c>
      <c r="V1190" t="s">
        <v>2536</v>
      </c>
    </row>
    <row r="1191" spans="9:29" x14ac:dyDescent="0.25">
      <c r="I1191" s="138" t="s">
        <v>2548</v>
      </c>
      <c r="J1191" s="230"/>
      <c r="P1191" s="104">
        <v>46068</v>
      </c>
      <c r="Q1191" s="104">
        <v>46075.020833333336</v>
      </c>
      <c r="R1191" t="b">
        <v>1</v>
      </c>
      <c r="S1191" t="s">
        <v>2699</v>
      </c>
      <c r="T1191" t="s">
        <v>2700</v>
      </c>
      <c r="U1191" t="s">
        <v>3893</v>
      </c>
      <c r="V1191" t="s">
        <v>2538</v>
      </c>
    </row>
    <row r="1192" spans="9:29" x14ac:dyDescent="0.25">
      <c r="I1192" s="138" t="s">
        <v>2550</v>
      </c>
      <c r="J1192" s="230"/>
      <c r="P1192" s="104">
        <v>46068</v>
      </c>
      <c r="Q1192" s="104">
        <v>46075.020833333336</v>
      </c>
      <c r="R1192" t="b">
        <v>1</v>
      </c>
      <c r="S1192" t="s">
        <v>2699</v>
      </c>
      <c r="T1192" t="s">
        <v>2700</v>
      </c>
      <c r="U1192" t="s">
        <v>3894</v>
      </c>
      <c r="V1192" t="s">
        <v>2540</v>
      </c>
    </row>
    <row r="1193" spans="9:29" x14ac:dyDescent="0.25">
      <c r="I1193" s="138" t="s">
        <v>2552</v>
      </c>
      <c r="J1193" s="230"/>
      <c r="P1193" s="104">
        <v>46068</v>
      </c>
      <c r="Q1193" s="104">
        <v>46075.020833333336</v>
      </c>
      <c r="R1193" t="b">
        <v>1</v>
      </c>
      <c r="S1193" t="s">
        <v>2699</v>
      </c>
      <c r="T1193" t="s">
        <v>2700</v>
      </c>
      <c r="U1193" s="139" t="s">
        <v>3895</v>
      </c>
      <c r="V1193" t="s">
        <v>2542</v>
      </c>
    </row>
    <row r="1194" spans="9:29" x14ac:dyDescent="0.25">
      <c r="I1194" s="138" t="s">
        <v>253</v>
      </c>
      <c r="J1194" s="230">
        <v>57</v>
      </c>
      <c r="P1194" s="104">
        <v>46068</v>
      </c>
      <c r="Q1194" s="104">
        <v>46075.020833333336</v>
      </c>
      <c r="R1194" t="b">
        <v>1</v>
      </c>
      <c r="S1194" t="s">
        <v>2699</v>
      </c>
      <c r="T1194" t="s">
        <v>2700</v>
      </c>
      <c r="U1194" t="s">
        <v>3896</v>
      </c>
      <c r="V1194" t="s">
        <v>2544</v>
      </c>
    </row>
    <row r="1195" spans="9:29" x14ac:dyDescent="0.25">
      <c r="I1195" s="138" t="s">
        <v>2555</v>
      </c>
      <c r="J1195" s="230"/>
      <c r="P1195" s="104">
        <v>46068</v>
      </c>
      <c r="Q1195" s="104">
        <v>46075.020833333336</v>
      </c>
      <c r="R1195" t="b">
        <v>1</v>
      </c>
      <c r="S1195" t="s">
        <v>2699</v>
      </c>
      <c r="T1195" t="s">
        <v>2700</v>
      </c>
      <c r="U1195" t="s">
        <v>3897</v>
      </c>
      <c r="V1195" t="s">
        <v>2546</v>
      </c>
    </row>
    <row r="1196" spans="9:29" x14ac:dyDescent="0.25">
      <c r="I1196" s="138" t="s">
        <v>2557</v>
      </c>
      <c r="J1196" s="230">
        <v>6</v>
      </c>
      <c r="P1196" s="104">
        <v>46068</v>
      </c>
      <c r="Q1196" s="104">
        <v>46075.020833333336</v>
      </c>
      <c r="R1196" t="b">
        <v>1</v>
      </c>
      <c r="S1196" t="s">
        <v>2699</v>
      </c>
      <c r="T1196" t="s">
        <v>2700</v>
      </c>
      <c r="U1196" t="s">
        <v>3898</v>
      </c>
      <c r="V1196" t="s">
        <v>2548</v>
      </c>
    </row>
    <row r="1197" spans="9:29" x14ac:dyDescent="0.25">
      <c r="I1197" s="138" t="s">
        <v>2559</v>
      </c>
      <c r="J1197" s="230">
        <v>9</v>
      </c>
      <c r="P1197" s="104">
        <v>46068</v>
      </c>
      <c r="Q1197" s="104">
        <v>46075.020833333336</v>
      </c>
      <c r="R1197" t="b">
        <v>1</v>
      </c>
      <c r="S1197" t="s">
        <v>2699</v>
      </c>
      <c r="T1197" t="s">
        <v>2700</v>
      </c>
      <c r="U1197" t="s">
        <v>3899</v>
      </c>
      <c r="V1197" t="s">
        <v>2550</v>
      </c>
    </row>
    <row r="1198" spans="9:29" x14ac:dyDescent="0.25">
      <c r="I1198" s="138" t="s">
        <v>2561</v>
      </c>
      <c r="J1198" s="230">
        <v>4</v>
      </c>
      <c r="P1198" s="104">
        <v>46068</v>
      </c>
      <c r="Q1198" s="104">
        <v>46075.020833333336</v>
      </c>
      <c r="R1198" t="b">
        <v>1</v>
      </c>
      <c r="S1198" t="s">
        <v>2699</v>
      </c>
      <c r="T1198" t="s">
        <v>2700</v>
      </c>
      <c r="U1198" t="s">
        <v>3900</v>
      </c>
      <c r="V1198" t="s">
        <v>2552</v>
      </c>
    </row>
    <row r="1199" spans="9:29" x14ac:dyDescent="0.25">
      <c r="I1199" s="138" t="s">
        <v>2563</v>
      </c>
      <c r="J1199" s="230">
        <v>28</v>
      </c>
      <c r="P1199" s="104">
        <v>46068</v>
      </c>
      <c r="Q1199" s="104">
        <v>46075.020833333336</v>
      </c>
      <c r="R1199" t="b">
        <v>1</v>
      </c>
      <c r="S1199" t="s">
        <v>2699</v>
      </c>
      <c r="T1199" t="s">
        <v>2700</v>
      </c>
      <c r="U1199" t="s">
        <v>3901</v>
      </c>
      <c r="V1199" t="s">
        <v>253</v>
      </c>
      <c r="X1199">
        <v>57</v>
      </c>
      <c r="Y1199">
        <v>88859.701754385896</v>
      </c>
      <c r="Z1199">
        <v>33269.578947368398</v>
      </c>
      <c r="AA1199">
        <v>258727.4</v>
      </c>
      <c r="AB1199">
        <v>32894.736842105202</v>
      </c>
      <c r="AC1199">
        <v>5</v>
      </c>
    </row>
    <row r="1200" spans="9:29" x14ac:dyDescent="0.25">
      <c r="I1200" s="138" t="s">
        <v>2565</v>
      </c>
      <c r="J1200" s="230"/>
      <c r="P1200" s="104">
        <v>46068</v>
      </c>
      <c r="Q1200" s="104">
        <v>46075.020833333336</v>
      </c>
      <c r="R1200" t="b">
        <v>1</v>
      </c>
      <c r="S1200" t="s">
        <v>2699</v>
      </c>
      <c r="T1200" t="s">
        <v>2700</v>
      </c>
      <c r="U1200" t="s">
        <v>3902</v>
      </c>
      <c r="V1200" t="s">
        <v>2555</v>
      </c>
    </row>
    <row r="1201" spans="9:30" x14ac:dyDescent="0.25">
      <c r="I1201" s="138" t="s">
        <v>2567</v>
      </c>
      <c r="J1201" s="230"/>
      <c r="P1201" s="104">
        <v>46068</v>
      </c>
      <c r="Q1201" s="104">
        <v>46075.020833333336</v>
      </c>
      <c r="R1201" t="b">
        <v>1</v>
      </c>
      <c r="S1201" t="s">
        <v>2699</v>
      </c>
      <c r="T1201" t="s">
        <v>2700</v>
      </c>
      <c r="U1201" t="s">
        <v>3903</v>
      </c>
      <c r="V1201" t="s">
        <v>2557</v>
      </c>
      <c r="X1201">
        <v>6</v>
      </c>
      <c r="Y1201">
        <v>395563.83333333302</v>
      </c>
      <c r="Z1201">
        <v>335501</v>
      </c>
      <c r="AA1201">
        <v>85871</v>
      </c>
      <c r="AB1201">
        <v>40000</v>
      </c>
      <c r="AC1201">
        <v>1</v>
      </c>
    </row>
    <row r="1202" spans="9:30" x14ac:dyDescent="0.25">
      <c r="I1202" s="138" t="s">
        <v>2569</v>
      </c>
      <c r="J1202" s="230"/>
      <c r="P1202" s="104">
        <v>46068</v>
      </c>
      <c r="Q1202" s="104">
        <v>46075.020833333336</v>
      </c>
      <c r="R1202" t="b">
        <v>1</v>
      </c>
      <c r="S1202" t="s">
        <v>2699</v>
      </c>
      <c r="T1202" t="s">
        <v>2700</v>
      </c>
      <c r="U1202" t="s">
        <v>3904</v>
      </c>
      <c r="V1202" t="s">
        <v>2559</v>
      </c>
      <c r="X1202">
        <v>9</v>
      </c>
      <c r="Y1202">
        <v>229627.777777777</v>
      </c>
      <c r="Z1202">
        <v>201294.444444444</v>
      </c>
      <c r="AB1202">
        <v>28333.333333333299</v>
      </c>
      <c r="AD1202">
        <v>1</v>
      </c>
    </row>
    <row r="1203" spans="9:30" x14ac:dyDescent="0.25">
      <c r="I1203" s="138" t="s">
        <v>2571</v>
      </c>
      <c r="J1203" s="230"/>
      <c r="P1203" s="104">
        <v>46068</v>
      </c>
      <c r="Q1203" s="104">
        <v>46075.020833333336</v>
      </c>
      <c r="R1203" t="b">
        <v>1</v>
      </c>
      <c r="S1203" t="s">
        <v>2699</v>
      </c>
      <c r="T1203" t="s">
        <v>2700</v>
      </c>
      <c r="U1203" t="s">
        <v>3905</v>
      </c>
      <c r="V1203" t="s">
        <v>2561</v>
      </c>
      <c r="X1203">
        <v>4</v>
      </c>
      <c r="Y1203">
        <v>246689.25</v>
      </c>
      <c r="Z1203">
        <v>211689.25</v>
      </c>
      <c r="AB1203">
        <v>35000</v>
      </c>
      <c r="AD1203">
        <v>1</v>
      </c>
    </row>
    <row r="1204" spans="9:30" x14ac:dyDescent="0.25">
      <c r="I1204" s="138" t="s">
        <v>2573</v>
      </c>
      <c r="J1204" s="230"/>
      <c r="P1204" s="104">
        <v>46068</v>
      </c>
      <c r="Q1204" s="104">
        <v>46075.020833333336</v>
      </c>
      <c r="R1204" t="b">
        <v>1</v>
      </c>
      <c r="S1204" t="s">
        <v>2699</v>
      </c>
      <c r="T1204" t="s">
        <v>2700</v>
      </c>
      <c r="U1204" t="s">
        <v>3906</v>
      </c>
      <c r="V1204" t="s">
        <v>2563</v>
      </c>
      <c r="X1204">
        <v>28</v>
      </c>
      <c r="Y1204">
        <v>294931.25</v>
      </c>
      <c r="Z1204">
        <v>230171.03571428501</v>
      </c>
      <c r="AA1204">
        <v>173321.5</v>
      </c>
      <c r="AB1204">
        <v>40000</v>
      </c>
      <c r="AC1204">
        <v>4</v>
      </c>
    </row>
    <row r="1205" spans="9:30" x14ac:dyDescent="0.25">
      <c r="I1205" s="138" t="s">
        <v>2575</v>
      </c>
      <c r="J1205" s="230"/>
      <c r="P1205" s="104">
        <v>46068</v>
      </c>
      <c r="Q1205" s="104">
        <v>46075.020833333336</v>
      </c>
      <c r="R1205" t="b">
        <v>1</v>
      </c>
      <c r="S1205" t="s">
        <v>2699</v>
      </c>
      <c r="T1205" t="s">
        <v>2700</v>
      </c>
      <c r="U1205" t="s">
        <v>3907</v>
      </c>
      <c r="V1205" t="s">
        <v>2565</v>
      </c>
    </row>
    <row r="1206" spans="9:30" x14ac:dyDescent="0.25">
      <c r="I1206" s="138" t="s">
        <v>256</v>
      </c>
      <c r="J1206" s="230">
        <v>8</v>
      </c>
      <c r="P1206" s="104">
        <v>46068</v>
      </c>
      <c r="Q1206" s="104">
        <v>46075.020833333336</v>
      </c>
      <c r="R1206" t="b">
        <v>1</v>
      </c>
      <c r="S1206" t="s">
        <v>2699</v>
      </c>
      <c r="T1206" t="s">
        <v>2700</v>
      </c>
      <c r="U1206" t="s">
        <v>3908</v>
      </c>
      <c r="V1206" t="s">
        <v>2567</v>
      </c>
    </row>
    <row r="1207" spans="9:30" x14ac:dyDescent="0.25">
      <c r="I1207" s="138" t="s">
        <v>2578</v>
      </c>
      <c r="J1207" s="230"/>
      <c r="P1207" s="104">
        <v>46068</v>
      </c>
      <c r="Q1207" s="104">
        <v>46075.020833333336</v>
      </c>
      <c r="R1207" t="b">
        <v>1</v>
      </c>
      <c r="S1207" t="s">
        <v>2699</v>
      </c>
      <c r="T1207" t="s">
        <v>2700</v>
      </c>
      <c r="U1207" t="s">
        <v>3909</v>
      </c>
      <c r="V1207" t="s">
        <v>2569</v>
      </c>
    </row>
    <row r="1208" spans="9:30" x14ac:dyDescent="0.25">
      <c r="I1208" s="138" t="s">
        <v>2580</v>
      </c>
      <c r="J1208" s="230"/>
      <c r="P1208" s="104">
        <v>46068</v>
      </c>
      <c r="Q1208" s="104">
        <v>46075.020833333336</v>
      </c>
      <c r="R1208" t="b">
        <v>1</v>
      </c>
      <c r="S1208" t="s">
        <v>2699</v>
      </c>
      <c r="T1208" t="s">
        <v>2700</v>
      </c>
      <c r="U1208" t="s">
        <v>3910</v>
      </c>
      <c r="V1208" t="s">
        <v>2571</v>
      </c>
    </row>
    <row r="1209" spans="9:30" x14ac:dyDescent="0.25">
      <c r="I1209" s="138" t="s">
        <v>2582</v>
      </c>
      <c r="J1209" s="230"/>
      <c r="P1209" s="104">
        <v>46068</v>
      </c>
      <c r="Q1209" s="104">
        <v>46075.020833333336</v>
      </c>
      <c r="R1209" t="b">
        <v>1</v>
      </c>
      <c r="S1209" t="s">
        <v>2699</v>
      </c>
      <c r="T1209" t="s">
        <v>2700</v>
      </c>
      <c r="U1209" t="s">
        <v>3911</v>
      </c>
      <c r="V1209" t="s">
        <v>2573</v>
      </c>
    </row>
    <row r="1210" spans="9:30" x14ac:dyDescent="0.25">
      <c r="I1210" s="138" t="s">
        <v>2584</v>
      </c>
      <c r="J1210" s="230"/>
      <c r="P1210">
        <v>46068</v>
      </c>
      <c r="Q1210">
        <v>46075.020833333336</v>
      </c>
      <c r="R1210" t="b">
        <v>1</v>
      </c>
      <c r="S1210" t="s">
        <v>2699</v>
      </c>
      <c r="T1210" t="s">
        <v>2700</v>
      </c>
      <c r="U1210" t="s">
        <v>3912</v>
      </c>
      <c r="V1210" t="s">
        <v>2575</v>
      </c>
    </row>
    <row r="1211" spans="9:30" x14ac:dyDescent="0.25">
      <c r="I1211" s="138" t="s">
        <v>2586</v>
      </c>
      <c r="J1211" s="230"/>
      <c r="P1211">
        <v>46068</v>
      </c>
      <c r="Q1211">
        <v>46075.020833333336</v>
      </c>
      <c r="R1211" t="b">
        <v>1</v>
      </c>
      <c r="S1211" t="s">
        <v>2699</v>
      </c>
      <c r="T1211" t="s">
        <v>2700</v>
      </c>
      <c r="U1211" t="s">
        <v>3913</v>
      </c>
      <c r="V1211" t="s">
        <v>256</v>
      </c>
      <c r="X1211">
        <v>8</v>
      </c>
      <c r="Y1211">
        <v>240757.125</v>
      </c>
      <c r="Z1211">
        <v>199220.125</v>
      </c>
      <c r="AA1211">
        <v>52296</v>
      </c>
      <c r="AB1211">
        <v>35000</v>
      </c>
      <c r="AC1211">
        <v>1</v>
      </c>
    </row>
    <row r="1212" spans="9:30" x14ac:dyDescent="0.25">
      <c r="I1212" s="138" t="s">
        <v>2588</v>
      </c>
      <c r="J1212" s="230"/>
      <c r="P1212">
        <v>46068</v>
      </c>
      <c r="Q1212">
        <v>46075.020833333336</v>
      </c>
      <c r="R1212" t="b">
        <v>1</v>
      </c>
      <c r="S1212" t="s">
        <v>2699</v>
      </c>
      <c r="T1212" t="s">
        <v>2700</v>
      </c>
      <c r="U1212" t="s">
        <v>3914</v>
      </c>
      <c r="V1212" t="s">
        <v>2578</v>
      </c>
    </row>
    <row r="1213" spans="9:30" x14ac:dyDescent="0.25">
      <c r="I1213" s="138" t="s">
        <v>2590</v>
      </c>
      <c r="J1213" s="230"/>
      <c r="P1213">
        <v>46068</v>
      </c>
      <c r="Q1213">
        <v>46075.020833333336</v>
      </c>
      <c r="R1213" t="b">
        <v>1</v>
      </c>
      <c r="S1213" t="s">
        <v>2699</v>
      </c>
      <c r="T1213" t="s">
        <v>2700</v>
      </c>
      <c r="U1213" t="s">
        <v>3915</v>
      </c>
      <c r="V1213" t="s">
        <v>2580</v>
      </c>
    </row>
    <row r="1214" spans="9:30" x14ac:dyDescent="0.25">
      <c r="I1214" s="138" t="s">
        <v>2592</v>
      </c>
      <c r="J1214" s="230"/>
      <c r="P1214">
        <v>46068</v>
      </c>
      <c r="Q1214">
        <v>46075.020833333336</v>
      </c>
      <c r="R1214" t="b">
        <v>1</v>
      </c>
      <c r="S1214" t="s">
        <v>2699</v>
      </c>
      <c r="T1214" t="s">
        <v>2700</v>
      </c>
      <c r="U1214" t="s">
        <v>3916</v>
      </c>
      <c r="V1214" t="s">
        <v>2582</v>
      </c>
    </row>
    <row r="1215" spans="9:30" x14ac:dyDescent="0.25">
      <c r="I1215" s="138" t="s">
        <v>2594</v>
      </c>
      <c r="J1215" s="230"/>
      <c r="P1215">
        <v>46068</v>
      </c>
      <c r="Q1215">
        <v>46075.020833333336</v>
      </c>
      <c r="R1215" t="b">
        <v>1</v>
      </c>
      <c r="S1215" t="s">
        <v>2699</v>
      </c>
      <c r="T1215" t="s">
        <v>2700</v>
      </c>
      <c r="U1215" t="s">
        <v>3917</v>
      </c>
      <c r="V1215" t="s">
        <v>2584</v>
      </c>
    </row>
    <row r="1216" spans="9:30" x14ac:dyDescent="0.25">
      <c r="I1216" s="138" t="s">
        <v>2596</v>
      </c>
      <c r="J1216" s="230"/>
      <c r="P1216">
        <v>46068</v>
      </c>
      <c r="Q1216">
        <v>46075.020833333336</v>
      </c>
      <c r="R1216" t="b">
        <v>1</v>
      </c>
      <c r="S1216" t="s">
        <v>2699</v>
      </c>
      <c r="T1216" t="s">
        <v>2700</v>
      </c>
      <c r="U1216" t="s">
        <v>3918</v>
      </c>
      <c r="V1216" t="s">
        <v>2586</v>
      </c>
    </row>
    <row r="1217" spans="9:30" x14ac:dyDescent="0.25">
      <c r="I1217" s="138" t="s">
        <v>2598</v>
      </c>
      <c r="J1217" s="230">
        <v>1</v>
      </c>
      <c r="P1217">
        <v>46068</v>
      </c>
      <c r="Q1217">
        <v>46075.020833333336</v>
      </c>
      <c r="R1217" t="b">
        <v>1</v>
      </c>
      <c r="S1217" t="s">
        <v>2699</v>
      </c>
      <c r="T1217" t="s">
        <v>2700</v>
      </c>
      <c r="U1217" t="s">
        <v>3919</v>
      </c>
      <c r="V1217" t="s">
        <v>2588</v>
      </c>
    </row>
    <row r="1218" spans="9:30" x14ac:dyDescent="0.25">
      <c r="I1218" s="138" t="s">
        <v>2600</v>
      </c>
      <c r="J1218" s="230">
        <v>29</v>
      </c>
      <c r="P1218">
        <v>46068</v>
      </c>
      <c r="Q1218">
        <v>46075.020833333336</v>
      </c>
      <c r="R1218" t="b">
        <v>1</v>
      </c>
      <c r="S1218" t="s">
        <v>2699</v>
      </c>
      <c r="T1218" t="s">
        <v>2700</v>
      </c>
      <c r="U1218" t="s">
        <v>3920</v>
      </c>
      <c r="V1218" t="s">
        <v>2590</v>
      </c>
    </row>
    <row r="1219" spans="9:30" x14ac:dyDescent="0.25">
      <c r="I1219" s="138" t="s">
        <v>2602</v>
      </c>
      <c r="J1219" s="230"/>
      <c r="P1219">
        <v>46068</v>
      </c>
      <c r="Q1219">
        <v>46075.020833333336</v>
      </c>
      <c r="R1219" t="b">
        <v>1</v>
      </c>
      <c r="S1219" t="s">
        <v>2699</v>
      </c>
      <c r="T1219" t="s">
        <v>2700</v>
      </c>
      <c r="U1219" t="s">
        <v>3921</v>
      </c>
      <c r="V1219" t="s">
        <v>2592</v>
      </c>
    </row>
    <row r="1220" spans="9:30" x14ac:dyDescent="0.25">
      <c r="I1220" s="138" t="s">
        <v>2604</v>
      </c>
      <c r="J1220" s="230">
        <v>9</v>
      </c>
      <c r="P1220">
        <v>46068</v>
      </c>
      <c r="Q1220">
        <v>46075.020833333336</v>
      </c>
      <c r="R1220" t="b">
        <v>1</v>
      </c>
      <c r="S1220" t="s">
        <v>2699</v>
      </c>
      <c r="T1220" t="s">
        <v>2700</v>
      </c>
      <c r="U1220" t="s">
        <v>3922</v>
      </c>
      <c r="V1220" t="s">
        <v>2594</v>
      </c>
    </row>
    <row r="1221" spans="9:30" x14ac:dyDescent="0.25">
      <c r="I1221" s="138" t="s">
        <v>2606</v>
      </c>
      <c r="J1221" s="230"/>
      <c r="P1221">
        <v>46068</v>
      </c>
      <c r="Q1221">
        <v>46075.020833333336</v>
      </c>
      <c r="R1221" t="b">
        <v>1</v>
      </c>
      <c r="S1221" t="s">
        <v>2699</v>
      </c>
      <c r="T1221" t="s">
        <v>2700</v>
      </c>
      <c r="U1221" t="s">
        <v>3923</v>
      </c>
      <c r="V1221" t="s">
        <v>2596</v>
      </c>
    </row>
    <row r="1222" spans="9:30" x14ac:dyDescent="0.25">
      <c r="I1222" s="138" t="s">
        <v>2608</v>
      </c>
      <c r="J1222" s="230"/>
      <c r="P1222">
        <v>46068</v>
      </c>
      <c r="Q1222">
        <v>46075.020833333336</v>
      </c>
      <c r="R1222" t="b">
        <v>1</v>
      </c>
      <c r="S1222" t="s">
        <v>2699</v>
      </c>
      <c r="T1222" t="s">
        <v>2700</v>
      </c>
      <c r="U1222" t="s">
        <v>3924</v>
      </c>
      <c r="V1222" t="s">
        <v>2598</v>
      </c>
      <c r="X1222">
        <v>1</v>
      </c>
      <c r="Y1222">
        <v>326009</v>
      </c>
      <c r="Z1222">
        <v>286009</v>
      </c>
      <c r="AB1222">
        <v>40000</v>
      </c>
    </row>
    <row r="1223" spans="9:30" x14ac:dyDescent="0.25">
      <c r="I1223" s="138" t="s">
        <v>2610</v>
      </c>
      <c r="J1223" s="230"/>
      <c r="P1223">
        <v>46068</v>
      </c>
      <c r="Q1223">
        <v>46075.020833333336</v>
      </c>
      <c r="R1223" t="b">
        <v>1</v>
      </c>
      <c r="S1223" t="s">
        <v>2699</v>
      </c>
      <c r="T1223" t="s">
        <v>2700</v>
      </c>
      <c r="U1223" t="s">
        <v>3925</v>
      </c>
      <c r="V1223" t="s">
        <v>2600</v>
      </c>
      <c r="X1223">
        <v>29</v>
      </c>
      <c r="Y1223">
        <v>72388.448275862</v>
      </c>
      <c r="Z1223">
        <v>40491.896551724101</v>
      </c>
      <c r="AB1223">
        <v>31896.551724137898</v>
      </c>
    </row>
    <row r="1224" spans="9:30" x14ac:dyDescent="0.25">
      <c r="I1224" s="138" t="s">
        <v>2612</v>
      </c>
      <c r="J1224" s="230"/>
      <c r="P1224">
        <v>46068</v>
      </c>
      <c r="Q1224">
        <v>46075.020833333336</v>
      </c>
      <c r="R1224" t="b">
        <v>1</v>
      </c>
      <c r="S1224" t="s">
        <v>2699</v>
      </c>
      <c r="T1224" t="s">
        <v>2700</v>
      </c>
      <c r="U1224" t="s">
        <v>3926</v>
      </c>
      <c r="V1224" t="s">
        <v>2602</v>
      </c>
    </row>
    <row r="1225" spans="9:30" x14ac:dyDescent="0.25">
      <c r="I1225" s="138" t="s">
        <v>2614</v>
      </c>
      <c r="J1225" s="230">
        <v>1</v>
      </c>
      <c r="P1225">
        <v>46068</v>
      </c>
      <c r="Q1225">
        <v>46075.020833333336</v>
      </c>
      <c r="R1225" t="b">
        <v>1</v>
      </c>
      <c r="S1225" t="s">
        <v>2699</v>
      </c>
      <c r="T1225" t="s">
        <v>2700</v>
      </c>
      <c r="U1225" t="s">
        <v>3927</v>
      </c>
      <c r="V1225" t="s">
        <v>2604</v>
      </c>
      <c r="X1225">
        <v>9</v>
      </c>
      <c r="Y1225">
        <v>394277.66666666599</v>
      </c>
      <c r="Z1225">
        <v>350499.66666666599</v>
      </c>
      <c r="AA1225">
        <v>69501</v>
      </c>
      <c r="AB1225">
        <v>28333.333333333299</v>
      </c>
      <c r="AC1225">
        <v>2</v>
      </c>
      <c r="AD1225">
        <v>1</v>
      </c>
    </row>
    <row r="1226" spans="9:30" x14ac:dyDescent="0.25">
      <c r="I1226" s="138" t="s">
        <v>2616</v>
      </c>
      <c r="J1226" s="230"/>
      <c r="P1226">
        <v>46068</v>
      </c>
      <c r="Q1226">
        <v>46075.020833333336</v>
      </c>
      <c r="R1226" t="b">
        <v>1</v>
      </c>
      <c r="S1226" t="s">
        <v>2699</v>
      </c>
      <c r="T1226" t="s">
        <v>2700</v>
      </c>
      <c r="U1226" t="s">
        <v>3928</v>
      </c>
      <c r="V1226" t="s">
        <v>2606</v>
      </c>
    </row>
    <row r="1227" spans="9:30" x14ac:dyDescent="0.25">
      <c r="I1227" s="138" t="s">
        <v>2618</v>
      </c>
      <c r="J1227" s="230"/>
      <c r="P1227">
        <v>46068</v>
      </c>
      <c r="Q1227">
        <v>46075.020833333336</v>
      </c>
      <c r="R1227" t="b">
        <v>1</v>
      </c>
      <c r="S1227" t="s">
        <v>2699</v>
      </c>
      <c r="T1227" t="s">
        <v>2700</v>
      </c>
      <c r="U1227" t="s">
        <v>3929</v>
      </c>
      <c r="V1227" t="s">
        <v>2608</v>
      </c>
    </row>
    <row r="1228" spans="9:30" x14ac:dyDescent="0.25">
      <c r="I1228" s="138" t="s">
        <v>2620</v>
      </c>
      <c r="J1228" s="230"/>
      <c r="P1228">
        <v>46068</v>
      </c>
      <c r="Q1228">
        <v>46075.020833333336</v>
      </c>
      <c r="R1228" t="b">
        <v>1</v>
      </c>
      <c r="S1228" t="s">
        <v>2699</v>
      </c>
      <c r="T1228" t="s">
        <v>2700</v>
      </c>
      <c r="U1228" t="s">
        <v>3930</v>
      </c>
      <c r="V1228" t="s">
        <v>2610</v>
      </c>
    </row>
    <row r="1229" spans="9:30" x14ac:dyDescent="0.25">
      <c r="I1229" s="138" t="s">
        <v>2622</v>
      </c>
      <c r="J1229" s="230"/>
      <c r="P1229">
        <v>46068</v>
      </c>
      <c r="Q1229">
        <v>46075.020833333336</v>
      </c>
      <c r="R1229" t="b">
        <v>1</v>
      </c>
      <c r="S1229" t="s">
        <v>2699</v>
      </c>
      <c r="T1229" t="s">
        <v>2700</v>
      </c>
      <c r="U1229" t="s">
        <v>3931</v>
      </c>
      <c r="V1229" t="s">
        <v>2612</v>
      </c>
    </row>
    <row r="1230" spans="9:30" x14ac:dyDescent="0.25">
      <c r="I1230" s="138" t="s">
        <v>2624</v>
      </c>
      <c r="J1230" s="230">
        <v>3</v>
      </c>
      <c r="P1230">
        <v>46068</v>
      </c>
      <c r="Q1230">
        <v>46075.020833333336</v>
      </c>
      <c r="R1230" t="b">
        <v>1</v>
      </c>
      <c r="S1230" t="s">
        <v>2699</v>
      </c>
      <c r="T1230" t="s">
        <v>2700</v>
      </c>
      <c r="U1230" t="s">
        <v>3932</v>
      </c>
      <c r="V1230" t="s">
        <v>2614</v>
      </c>
      <c r="X1230">
        <v>1</v>
      </c>
      <c r="Y1230">
        <v>413212</v>
      </c>
      <c r="Z1230">
        <v>388212</v>
      </c>
      <c r="AB1230">
        <v>25000</v>
      </c>
    </row>
    <row r="1231" spans="9:30" x14ac:dyDescent="0.25">
      <c r="I1231" s="138" t="s">
        <v>2626</v>
      </c>
      <c r="J1231" s="230"/>
      <c r="P1231">
        <v>46068</v>
      </c>
      <c r="Q1231">
        <v>46075.020833333336</v>
      </c>
      <c r="R1231" t="b">
        <v>1</v>
      </c>
      <c r="S1231" t="s">
        <v>2699</v>
      </c>
      <c r="T1231" t="s">
        <v>2700</v>
      </c>
      <c r="U1231" t="s">
        <v>3933</v>
      </c>
      <c r="V1231" t="s">
        <v>2616</v>
      </c>
    </row>
    <row r="1232" spans="9:30" x14ac:dyDescent="0.25">
      <c r="I1232" s="138" t="s">
        <v>2628</v>
      </c>
      <c r="J1232" s="230">
        <v>4</v>
      </c>
      <c r="P1232">
        <v>46068</v>
      </c>
      <c r="Q1232">
        <v>46075.020833333336</v>
      </c>
      <c r="R1232" t="b">
        <v>1</v>
      </c>
      <c r="S1232" t="s">
        <v>2699</v>
      </c>
      <c r="T1232" t="s">
        <v>2700</v>
      </c>
      <c r="U1232" t="s">
        <v>3934</v>
      </c>
      <c r="V1232" t="s">
        <v>2618</v>
      </c>
    </row>
    <row r="1233" spans="9:29" x14ac:dyDescent="0.25">
      <c r="I1233" s="138" t="s">
        <v>2630</v>
      </c>
      <c r="J1233" s="230"/>
      <c r="P1233">
        <v>46068</v>
      </c>
      <c r="Q1233">
        <v>46075.020833333336</v>
      </c>
      <c r="R1233" t="b">
        <v>1</v>
      </c>
      <c r="S1233" t="s">
        <v>2699</v>
      </c>
      <c r="T1233" t="s">
        <v>2700</v>
      </c>
      <c r="U1233" t="s">
        <v>3935</v>
      </c>
      <c r="V1233" t="s">
        <v>2620</v>
      </c>
    </row>
    <row r="1234" spans="9:29" x14ac:dyDescent="0.25">
      <c r="I1234" s="138" t="s">
        <v>2632</v>
      </c>
      <c r="J1234" s="230"/>
      <c r="P1234">
        <v>46068</v>
      </c>
      <c r="Q1234">
        <v>46075.020833333336</v>
      </c>
      <c r="R1234" t="b">
        <v>1</v>
      </c>
      <c r="S1234" t="s">
        <v>2699</v>
      </c>
      <c r="T1234" t="s">
        <v>2700</v>
      </c>
      <c r="U1234" t="s">
        <v>3936</v>
      </c>
      <c r="V1234" t="s">
        <v>2622</v>
      </c>
    </row>
    <row r="1235" spans="9:29" x14ac:dyDescent="0.25">
      <c r="I1235" s="138" t="s">
        <v>2634</v>
      </c>
      <c r="J1235" s="230"/>
      <c r="P1235">
        <v>46068</v>
      </c>
      <c r="Q1235">
        <v>46075.020833333336</v>
      </c>
      <c r="R1235" t="b">
        <v>1</v>
      </c>
      <c r="S1235" t="s">
        <v>2699</v>
      </c>
      <c r="T1235" t="s">
        <v>2700</v>
      </c>
      <c r="U1235" t="s">
        <v>3937</v>
      </c>
      <c r="V1235" t="s">
        <v>2624</v>
      </c>
      <c r="X1235">
        <v>3</v>
      </c>
      <c r="Y1235">
        <v>377952.33333333302</v>
      </c>
      <c r="Z1235">
        <v>327483</v>
      </c>
      <c r="AA1235">
        <v>36408</v>
      </c>
      <c r="AB1235">
        <v>38333.333333333299</v>
      </c>
      <c r="AC1235">
        <v>1</v>
      </c>
    </row>
    <row r="1236" spans="9:29" x14ac:dyDescent="0.25">
      <c r="I1236" s="138" t="s">
        <v>2636</v>
      </c>
      <c r="J1236" s="230"/>
      <c r="P1236">
        <v>46068</v>
      </c>
      <c r="Q1236">
        <v>46075.020833333336</v>
      </c>
      <c r="R1236" t="b">
        <v>1</v>
      </c>
      <c r="S1236" t="s">
        <v>2699</v>
      </c>
      <c r="T1236" t="s">
        <v>2700</v>
      </c>
      <c r="U1236" t="s">
        <v>3938</v>
      </c>
      <c r="V1236" t="s">
        <v>2626</v>
      </c>
    </row>
    <row r="1237" spans="9:29" x14ac:dyDescent="0.25">
      <c r="I1237" s="138" t="s">
        <v>2638</v>
      </c>
      <c r="J1237" s="230"/>
      <c r="P1237">
        <v>46068</v>
      </c>
      <c r="Q1237">
        <v>46075.020833333336</v>
      </c>
      <c r="R1237" t="b">
        <v>1</v>
      </c>
      <c r="S1237" t="s">
        <v>2699</v>
      </c>
      <c r="T1237" t="s">
        <v>2700</v>
      </c>
      <c r="U1237" t="s">
        <v>3939</v>
      </c>
      <c r="V1237" t="s">
        <v>2628</v>
      </c>
      <c r="X1237">
        <v>4</v>
      </c>
      <c r="Y1237">
        <v>467299.25</v>
      </c>
      <c r="Z1237">
        <v>423420.5</v>
      </c>
      <c r="AB1237">
        <v>40000</v>
      </c>
    </row>
    <row r="1238" spans="9:29" x14ac:dyDescent="0.25">
      <c r="I1238" s="138" t="s">
        <v>2640</v>
      </c>
      <c r="J1238" s="230"/>
      <c r="P1238">
        <v>46068</v>
      </c>
      <c r="Q1238">
        <v>46075.020833333336</v>
      </c>
      <c r="R1238" t="b">
        <v>1</v>
      </c>
      <c r="S1238" t="s">
        <v>2699</v>
      </c>
      <c r="T1238" t="s">
        <v>2700</v>
      </c>
      <c r="U1238" t="s">
        <v>3940</v>
      </c>
      <c r="V1238" t="s">
        <v>2630</v>
      </c>
    </row>
    <row r="1239" spans="9:29" x14ac:dyDescent="0.25">
      <c r="I1239" s="138" t="s">
        <v>2642</v>
      </c>
      <c r="J1239" s="230"/>
      <c r="P1239">
        <v>46068</v>
      </c>
      <c r="Q1239">
        <v>46075.020833333336</v>
      </c>
      <c r="R1239" t="b">
        <v>1</v>
      </c>
      <c r="S1239" t="s">
        <v>2699</v>
      </c>
      <c r="T1239" t="s">
        <v>2700</v>
      </c>
      <c r="U1239" t="s">
        <v>3941</v>
      </c>
      <c r="V1239" t="s">
        <v>2632</v>
      </c>
    </row>
    <row r="1240" spans="9:29" x14ac:dyDescent="0.25">
      <c r="I1240" s="138" t="s">
        <v>2644</v>
      </c>
      <c r="J1240" s="230">
        <v>7</v>
      </c>
      <c r="P1240">
        <v>46068</v>
      </c>
      <c r="Q1240">
        <v>46075.020833333336</v>
      </c>
      <c r="R1240" t="b">
        <v>1</v>
      </c>
      <c r="S1240" t="s">
        <v>2699</v>
      </c>
      <c r="T1240" t="s">
        <v>2700</v>
      </c>
      <c r="U1240" t="s">
        <v>3942</v>
      </c>
      <c r="V1240" t="s">
        <v>2634</v>
      </c>
    </row>
    <row r="1241" spans="9:29" x14ac:dyDescent="0.25">
      <c r="I1241" s="138" t="s">
        <v>2646</v>
      </c>
      <c r="J1241" s="230"/>
      <c r="P1241">
        <v>46068</v>
      </c>
      <c r="Q1241">
        <v>46075.020833333336</v>
      </c>
      <c r="R1241" t="b">
        <v>1</v>
      </c>
      <c r="S1241" t="s">
        <v>2699</v>
      </c>
      <c r="T1241" t="s">
        <v>2700</v>
      </c>
      <c r="U1241" t="s">
        <v>3943</v>
      </c>
      <c r="V1241" t="s">
        <v>2636</v>
      </c>
    </row>
    <row r="1242" spans="9:29" x14ac:dyDescent="0.25">
      <c r="I1242" s="138" t="s">
        <v>2648</v>
      </c>
      <c r="J1242" s="230"/>
      <c r="P1242">
        <v>46068</v>
      </c>
      <c r="Q1242">
        <v>46075.020833333336</v>
      </c>
      <c r="R1242" t="b">
        <v>1</v>
      </c>
      <c r="S1242" t="s">
        <v>2699</v>
      </c>
      <c r="T1242" t="s">
        <v>2700</v>
      </c>
      <c r="U1242" t="s">
        <v>3944</v>
      </c>
      <c r="V1242" t="s">
        <v>2638</v>
      </c>
    </row>
    <row r="1243" spans="9:29" x14ac:dyDescent="0.25">
      <c r="I1243" s="138" t="s">
        <v>2650</v>
      </c>
      <c r="J1243" s="230"/>
      <c r="P1243">
        <v>46068</v>
      </c>
      <c r="Q1243">
        <v>46075.020833333336</v>
      </c>
      <c r="R1243" t="b">
        <v>1</v>
      </c>
      <c r="S1243" t="s">
        <v>2699</v>
      </c>
      <c r="T1243" t="s">
        <v>2700</v>
      </c>
      <c r="U1243" t="s">
        <v>3945</v>
      </c>
      <c r="V1243" t="s">
        <v>2640</v>
      </c>
    </row>
    <row r="1244" spans="9:29" x14ac:dyDescent="0.25">
      <c r="I1244" s="138" t="s">
        <v>2652</v>
      </c>
      <c r="J1244" s="230">
        <v>2</v>
      </c>
      <c r="P1244">
        <v>46068</v>
      </c>
      <c r="Q1244">
        <v>46075.020833333336</v>
      </c>
      <c r="R1244" t="b">
        <v>1</v>
      </c>
      <c r="S1244" t="s">
        <v>2699</v>
      </c>
      <c r="T1244" t="s">
        <v>2700</v>
      </c>
      <c r="U1244" t="s">
        <v>3946</v>
      </c>
      <c r="V1244" t="s">
        <v>2642</v>
      </c>
    </row>
    <row r="1245" spans="9:29" x14ac:dyDescent="0.25">
      <c r="I1245" s="138" t="s">
        <v>2654</v>
      </c>
      <c r="J1245" s="230">
        <v>1</v>
      </c>
      <c r="P1245">
        <v>46068</v>
      </c>
      <c r="Q1245">
        <v>46075.020833333336</v>
      </c>
      <c r="R1245" t="b">
        <v>1</v>
      </c>
      <c r="S1245" t="s">
        <v>2699</v>
      </c>
      <c r="T1245" t="s">
        <v>2700</v>
      </c>
      <c r="U1245" t="s">
        <v>3947</v>
      </c>
      <c r="V1245" t="s">
        <v>2644</v>
      </c>
      <c r="X1245">
        <v>7</v>
      </c>
      <c r="Y1245">
        <v>335014.14285714203</v>
      </c>
      <c r="Z1245">
        <v>292399.428571428</v>
      </c>
      <c r="AB1245">
        <v>40000</v>
      </c>
    </row>
    <row r="1246" spans="9:29" x14ac:dyDescent="0.25">
      <c r="I1246" s="138" t="s">
        <v>2656</v>
      </c>
      <c r="J1246" s="230"/>
      <c r="P1246">
        <v>46068</v>
      </c>
      <c r="Q1246">
        <v>46075.020833333336</v>
      </c>
      <c r="R1246" t="b">
        <v>1</v>
      </c>
      <c r="S1246" t="s">
        <v>2699</v>
      </c>
      <c r="T1246" t="s">
        <v>2700</v>
      </c>
      <c r="U1246" t="s">
        <v>3948</v>
      </c>
      <c r="V1246" t="s">
        <v>2646</v>
      </c>
    </row>
    <row r="1247" spans="9:29" x14ac:dyDescent="0.25">
      <c r="I1247" s="138" t="s">
        <v>2658</v>
      </c>
      <c r="J1247" s="230"/>
      <c r="P1247">
        <v>46068</v>
      </c>
      <c r="Q1247">
        <v>46075.020833333336</v>
      </c>
      <c r="R1247" t="b">
        <v>1</v>
      </c>
      <c r="S1247" t="s">
        <v>2699</v>
      </c>
      <c r="T1247" t="s">
        <v>2700</v>
      </c>
      <c r="U1247" t="s">
        <v>3949</v>
      </c>
      <c r="V1247" t="s">
        <v>2648</v>
      </c>
    </row>
    <row r="1248" spans="9:29" x14ac:dyDescent="0.25">
      <c r="I1248" s="138" t="s">
        <v>2660</v>
      </c>
      <c r="J1248" s="230">
        <v>1</v>
      </c>
      <c r="P1248">
        <v>46068</v>
      </c>
      <c r="Q1248">
        <v>46075.020833333336</v>
      </c>
      <c r="R1248" t="b">
        <v>1</v>
      </c>
      <c r="S1248" t="s">
        <v>2699</v>
      </c>
      <c r="T1248" t="s">
        <v>2700</v>
      </c>
      <c r="U1248" t="s">
        <v>3950</v>
      </c>
      <c r="V1248" t="s">
        <v>2650</v>
      </c>
    </row>
    <row r="1249" spans="9:28" x14ac:dyDescent="0.25">
      <c r="I1249" s="138" t="s">
        <v>2662</v>
      </c>
      <c r="J1249" s="230"/>
      <c r="P1249">
        <v>46068</v>
      </c>
      <c r="Q1249">
        <v>46075.020833333336</v>
      </c>
      <c r="R1249" t="b">
        <v>1</v>
      </c>
      <c r="S1249" t="s">
        <v>2699</v>
      </c>
      <c r="T1249" t="s">
        <v>2700</v>
      </c>
      <c r="U1249" t="s">
        <v>3951</v>
      </c>
      <c r="V1249" t="s">
        <v>2652</v>
      </c>
      <c r="X1249">
        <v>2</v>
      </c>
      <c r="Y1249">
        <v>654946</v>
      </c>
      <c r="Z1249">
        <v>614946</v>
      </c>
      <c r="AB1249">
        <v>40000</v>
      </c>
    </row>
    <row r="1250" spans="9:28" x14ac:dyDescent="0.25">
      <c r="I1250" s="138" t="s">
        <v>2664</v>
      </c>
      <c r="J1250" s="230">
        <v>2</v>
      </c>
      <c r="P1250">
        <v>46068</v>
      </c>
      <c r="Q1250">
        <v>46075.020833333336</v>
      </c>
      <c r="R1250" t="b">
        <v>1</v>
      </c>
      <c r="S1250" t="s">
        <v>2699</v>
      </c>
      <c r="T1250" t="s">
        <v>2700</v>
      </c>
      <c r="U1250" t="s">
        <v>3952</v>
      </c>
      <c r="V1250" t="s">
        <v>2654</v>
      </c>
      <c r="X1250">
        <v>1</v>
      </c>
      <c r="Y1250">
        <v>58481</v>
      </c>
      <c r="Z1250">
        <v>18481</v>
      </c>
      <c r="AB1250">
        <v>40000</v>
      </c>
    </row>
    <row r="1251" spans="9:28" x14ac:dyDescent="0.25">
      <c r="I1251" s="138" t="s">
        <v>2666</v>
      </c>
      <c r="J1251" s="230"/>
      <c r="P1251">
        <v>46068</v>
      </c>
      <c r="Q1251">
        <v>46075.020833333336</v>
      </c>
      <c r="R1251" t="b">
        <v>1</v>
      </c>
      <c r="S1251" t="s">
        <v>2699</v>
      </c>
      <c r="T1251" t="s">
        <v>2700</v>
      </c>
      <c r="U1251" t="s">
        <v>3953</v>
      </c>
      <c r="V1251" t="s">
        <v>2656</v>
      </c>
    </row>
    <row r="1252" spans="9:28" x14ac:dyDescent="0.25">
      <c r="I1252" s="138" t="s">
        <v>2668</v>
      </c>
      <c r="J1252" s="230"/>
      <c r="P1252">
        <v>46068</v>
      </c>
      <c r="Q1252">
        <v>46075.020833333336</v>
      </c>
      <c r="R1252" t="b">
        <v>1</v>
      </c>
      <c r="S1252" t="s">
        <v>2699</v>
      </c>
      <c r="T1252" t="s">
        <v>2700</v>
      </c>
      <c r="U1252" t="s">
        <v>3954</v>
      </c>
      <c r="V1252" t="s">
        <v>2658</v>
      </c>
    </row>
    <row r="1253" spans="9:28" x14ac:dyDescent="0.25">
      <c r="I1253" s="138" t="s">
        <v>2670</v>
      </c>
      <c r="J1253" s="230"/>
      <c r="P1253">
        <v>46068</v>
      </c>
      <c r="Q1253">
        <v>46075.020833333336</v>
      </c>
      <c r="R1253" t="b">
        <v>1</v>
      </c>
      <c r="S1253" t="s">
        <v>2699</v>
      </c>
      <c r="T1253" t="s">
        <v>2700</v>
      </c>
      <c r="U1253" t="s">
        <v>3955</v>
      </c>
      <c r="V1253" t="s">
        <v>2660</v>
      </c>
      <c r="X1253">
        <v>1</v>
      </c>
      <c r="Y1253">
        <v>947161</v>
      </c>
      <c r="Z1253">
        <v>907161</v>
      </c>
      <c r="AB1253">
        <v>40000</v>
      </c>
    </row>
    <row r="1254" spans="9:28" x14ac:dyDescent="0.25">
      <c r="I1254" s="138" t="s">
        <v>2672</v>
      </c>
      <c r="J1254" s="230"/>
      <c r="P1254">
        <v>46068</v>
      </c>
      <c r="Q1254">
        <v>46075.020833333336</v>
      </c>
      <c r="R1254" t="b">
        <v>1</v>
      </c>
      <c r="S1254" t="s">
        <v>2699</v>
      </c>
      <c r="T1254" t="s">
        <v>2700</v>
      </c>
      <c r="U1254" t="s">
        <v>3956</v>
      </c>
      <c r="V1254" t="s">
        <v>2662</v>
      </c>
    </row>
    <row r="1255" spans="9:28" x14ac:dyDescent="0.25">
      <c r="I1255" s="138" t="s">
        <v>2674</v>
      </c>
      <c r="J1255" s="230"/>
      <c r="P1255">
        <v>46068</v>
      </c>
      <c r="Q1255">
        <v>46075.020833333336</v>
      </c>
      <c r="R1255" t="b">
        <v>1</v>
      </c>
      <c r="S1255" t="s">
        <v>2699</v>
      </c>
      <c r="T1255" t="s">
        <v>2700</v>
      </c>
      <c r="U1255" t="s">
        <v>3957</v>
      </c>
      <c r="V1255" t="s">
        <v>2664</v>
      </c>
      <c r="X1255">
        <v>2</v>
      </c>
      <c r="Y1255">
        <v>149096.5</v>
      </c>
      <c r="Z1255">
        <v>29096.5</v>
      </c>
      <c r="AB1255">
        <v>120000</v>
      </c>
    </row>
    <row r="1256" spans="9:28" x14ac:dyDescent="0.25">
      <c r="I1256" s="138" t="s">
        <v>2676</v>
      </c>
      <c r="J1256" s="230">
        <v>1</v>
      </c>
      <c r="P1256">
        <v>46068</v>
      </c>
      <c r="Q1256">
        <v>46075.020833333336</v>
      </c>
      <c r="R1256" t="b">
        <v>1</v>
      </c>
      <c r="S1256" t="s">
        <v>2699</v>
      </c>
      <c r="T1256" t="s">
        <v>2700</v>
      </c>
      <c r="U1256" t="s">
        <v>3958</v>
      </c>
      <c r="V1256" t="s">
        <v>2666</v>
      </c>
    </row>
    <row r="1257" spans="9:28" x14ac:dyDescent="0.25">
      <c r="I1257" s="138" t="s">
        <v>2678</v>
      </c>
      <c r="J1257" s="230"/>
      <c r="P1257">
        <v>46068</v>
      </c>
      <c r="Q1257">
        <v>46075.020833333336</v>
      </c>
      <c r="R1257" t="b">
        <v>1</v>
      </c>
      <c r="S1257" t="s">
        <v>2699</v>
      </c>
      <c r="T1257" t="s">
        <v>2700</v>
      </c>
      <c r="U1257" t="s">
        <v>3959</v>
      </c>
      <c r="V1257" t="s">
        <v>2668</v>
      </c>
    </row>
    <row r="1258" spans="9:28" x14ac:dyDescent="0.25">
      <c r="I1258" s="138" t="s">
        <v>2680</v>
      </c>
      <c r="J1258" s="230"/>
      <c r="P1258">
        <v>46068</v>
      </c>
      <c r="Q1258">
        <v>46075.020833333336</v>
      </c>
      <c r="R1258" t="b">
        <v>1</v>
      </c>
      <c r="S1258" t="s">
        <v>2699</v>
      </c>
      <c r="T1258" t="s">
        <v>2700</v>
      </c>
      <c r="U1258" t="s">
        <v>3960</v>
      </c>
      <c r="V1258" t="s">
        <v>2670</v>
      </c>
    </row>
    <row r="1259" spans="9:28" x14ac:dyDescent="0.25">
      <c r="I1259" s="138" t="s">
        <v>2682</v>
      </c>
      <c r="J1259" s="230"/>
      <c r="P1259">
        <v>46068</v>
      </c>
      <c r="Q1259">
        <v>46075.020833333336</v>
      </c>
      <c r="R1259" t="b">
        <v>1</v>
      </c>
      <c r="S1259" t="s">
        <v>2699</v>
      </c>
      <c r="T1259" t="s">
        <v>2700</v>
      </c>
      <c r="U1259" t="s">
        <v>3961</v>
      </c>
      <c r="V1259" t="s">
        <v>2672</v>
      </c>
    </row>
    <row r="1260" spans="9:28" x14ac:dyDescent="0.25">
      <c r="I1260" s="138" t="s">
        <v>259</v>
      </c>
      <c r="J1260" s="230"/>
      <c r="P1260">
        <v>46068</v>
      </c>
      <c r="Q1260">
        <v>46075.020833333336</v>
      </c>
      <c r="R1260" t="b">
        <v>1</v>
      </c>
      <c r="S1260" t="s">
        <v>2699</v>
      </c>
      <c r="T1260" t="s">
        <v>2700</v>
      </c>
      <c r="U1260" t="s">
        <v>3962</v>
      </c>
      <c r="V1260" t="s">
        <v>2674</v>
      </c>
    </row>
    <row r="1261" spans="9:28" x14ac:dyDescent="0.25">
      <c r="I1261" s="138" t="s">
        <v>3789</v>
      </c>
      <c r="J1261" s="230"/>
      <c r="P1261">
        <v>46068</v>
      </c>
      <c r="Q1261">
        <v>46075.020833333336</v>
      </c>
      <c r="R1261" t="b">
        <v>1</v>
      </c>
      <c r="S1261" t="s">
        <v>2699</v>
      </c>
      <c r="T1261" t="s">
        <v>2700</v>
      </c>
      <c r="U1261" t="s">
        <v>3963</v>
      </c>
      <c r="V1261" t="s">
        <v>2676</v>
      </c>
      <c r="X1261">
        <v>1</v>
      </c>
      <c r="Y1261">
        <v>73527</v>
      </c>
      <c r="Z1261">
        <v>44738</v>
      </c>
      <c r="AB1261">
        <v>25000</v>
      </c>
    </row>
    <row r="1262" spans="9:28" x14ac:dyDescent="0.25">
      <c r="I1262" s="138" t="s">
        <v>3965</v>
      </c>
      <c r="J1262" s="230">
        <v>1955</v>
      </c>
      <c r="P1262">
        <v>46068</v>
      </c>
      <c r="Q1262">
        <v>46075.020833333336</v>
      </c>
      <c r="R1262" t="b">
        <v>1</v>
      </c>
      <c r="S1262" t="s">
        <v>2699</v>
      </c>
      <c r="T1262" t="s">
        <v>2700</v>
      </c>
      <c r="U1262" t="s">
        <v>3964</v>
      </c>
      <c r="V1262" t="s">
        <v>2678</v>
      </c>
    </row>
    <row r="1263" spans="9:28" x14ac:dyDescent="0.25">
      <c r="P1263">
        <v>46068</v>
      </c>
      <c r="Q1263">
        <v>46075.020833333336</v>
      </c>
      <c r="R1263" t="b">
        <v>1</v>
      </c>
      <c r="S1263" t="s">
        <v>2699</v>
      </c>
      <c r="T1263" t="s">
        <v>2700</v>
      </c>
      <c r="U1263" t="s">
        <v>3966</v>
      </c>
      <c r="V1263" t="s">
        <v>2680</v>
      </c>
    </row>
    <row r="1264" spans="9:28" x14ac:dyDescent="0.25">
      <c r="P1264">
        <v>46068</v>
      </c>
      <c r="Q1264">
        <v>46075.020833333336</v>
      </c>
      <c r="R1264" t="b">
        <v>1</v>
      </c>
      <c r="S1264" t="s">
        <v>2699</v>
      </c>
      <c r="T1264" t="s">
        <v>2700</v>
      </c>
      <c r="U1264" t="s">
        <v>3967</v>
      </c>
      <c r="V1264" t="s">
        <v>2682</v>
      </c>
    </row>
    <row r="1265" spans="16:22" x14ac:dyDescent="0.25">
      <c r="P1265">
        <v>46068</v>
      </c>
      <c r="Q1265">
        <v>46075.020833333336</v>
      </c>
      <c r="R1265" t="b">
        <v>1</v>
      </c>
      <c r="S1265" t="s">
        <v>2699</v>
      </c>
      <c r="T1265" t="s">
        <v>2700</v>
      </c>
      <c r="U1265" t="s">
        <v>3968</v>
      </c>
      <c r="V1265" t="s">
        <v>259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D805F-C4C6-4349-90A1-62FE0AD18461}">
  <dimension ref="B1:U57"/>
  <sheetViews>
    <sheetView tabSelected="1" workbookViewId="0">
      <selection activeCell="D1" sqref="D1:U36"/>
    </sheetView>
  </sheetViews>
  <sheetFormatPr defaultRowHeight="15" outlineLevelCol="1" x14ac:dyDescent="0.25"/>
  <cols>
    <col min="2" max="3" width="9.140625" hidden="1" customWidth="1" outlineLevel="1"/>
    <col min="4" max="4" width="21.140625" bestFit="1" customWidth="1" collapsed="1"/>
    <col min="5" max="5" width="10.42578125" customWidth="1"/>
    <col min="10" max="10" width="10.7109375" customWidth="1"/>
    <col min="12" max="12" width="11.28515625" customWidth="1"/>
    <col min="13" max="13" width="11.7109375" customWidth="1"/>
    <col min="14" max="14" width="10.42578125" customWidth="1"/>
    <col min="15" max="15" width="9.7109375" customWidth="1"/>
    <col min="16" max="16" width="9.42578125" customWidth="1"/>
    <col min="20" max="20" width="16.85546875" customWidth="1"/>
  </cols>
  <sheetData>
    <row r="1" spans="2:21" x14ac:dyDescent="0.25">
      <c r="B1" s="141" t="s">
        <v>170</v>
      </c>
      <c r="C1" s="141" t="s">
        <v>3969</v>
      </c>
      <c r="D1" s="141" t="s">
        <v>65</v>
      </c>
      <c r="E1" s="141" t="s">
        <v>3970</v>
      </c>
      <c r="F1" s="141" t="s">
        <v>3971</v>
      </c>
      <c r="G1" s="141" t="s">
        <v>3972</v>
      </c>
      <c r="H1" s="141" t="s">
        <v>53</v>
      </c>
      <c r="I1" s="141" t="s">
        <v>3973</v>
      </c>
      <c r="J1" s="141" t="s">
        <v>3974</v>
      </c>
      <c r="K1" s="141" t="s">
        <v>3975</v>
      </c>
      <c r="L1" s="141" t="s">
        <v>3976</v>
      </c>
      <c r="M1" s="141" t="s">
        <v>3977</v>
      </c>
      <c r="N1" s="141" t="s">
        <v>3978</v>
      </c>
      <c r="O1" s="141" t="s">
        <v>3984</v>
      </c>
      <c r="P1" s="141" t="s">
        <v>67</v>
      </c>
      <c r="Q1" s="141" t="s">
        <v>3982</v>
      </c>
      <c r="R1" s="141" t="s">
        <v>3981</v>
      </c>
      <c r="S1" s="141" t="s">
        <v>3979</v>
      </c>
      <c r="T1" s="141" t="s">
        <v>3985</v>
      </c>
      <c r="U1" s="141" t="s">
        <v>3980</v>
      </c>
    </row>
    <row r="2" spans="2:21" x14ac:dyDescent="0.25">
      <c r="B2" s="149" t="s">
        <v>174</v>
      </c>
      <c r="C2" s="149"/>
      <c r="D2" s="149" t="s">
        <v>74</v>
      </c>
      <c r="E2" s="146">
        <f>_xlfn.XLOOKUP(Table4[[#This Row],[Agents]],'MTD Raw'!L:L,'MTD Raw'!M:M,0)</f>
        <v>26</v>
      </c>
      <c r="F2" s="146">
        <f>_xlfn.XLOOKUP(Table4[[#This Row],[Agents]],'MTD Raw'!I:I,'MTD Raw'!J:J,0)+E41</f>
        <v>49</v>
      </c>
      <c r="G2" s="146">
        <f>_xlfn.XLOOKUP(Table4[[#This Row],[Agents]],'MTD Raw'!A:A,'MTD Raw'!B:B,0)</f>
        <v>0</v>
      </c>
      <c r="H2" s="146">
        <f>_xlfn.XLOOKUP(Table4[[#This Row],[Agents]],'MTD Raw'!A:A,'MTD Raw'!C:C,0)</f>
        <v>3</v>
      </c>
      <c r="I2" s="146">
        <f>_xlfn.XLOOKUP(Table4[[#This Row],[Agents]],'MTD Raw'!A:A,'MTD Raw'!D:D,0)</f>
        <v>0</v>
      </c>
      <c r="J2" s="146">
        <f>SUM(Table4[[#This Row],[Camp]:[IW]])+H41</f>
        <v>5</v>
      </c>
      <c r="K2" s="146">
        <f>_xlfn.XLOOKUP(Table4[[#This Row],[Agents]],'MTD Raw'!A:A,'MTD Raw'!E:E,0)</f>
        <v>0</v>
      </c>
      <c r="L2" s="146">
        <f>_xlfn.XLOOKUP(Table4[[#This Row],[Agents]],'MTD Raw'!AB:AB,'MTD Raw'!AE:AE,0)</f>
        <v>31</v>
      </c>
      <c r="M2" s="146">
        <f>_xlfn.XLOOKUP(Table4[[#This Row],[Agents]],'MTD Raw'!AU:AU,'MTD Raw'!AX:AX,0)</f>
        <v>0</v>
      </c>
      <c r="N2" s="146">
        <f>SUM(Table4[[#This Row],[Ret Calls]:[Serv calls]])</f>
        <v>31</v>
      </c>
      <c r="O2" s="147">
        <f>IFERROR(Table4[[#This Row],[Cancels]]/Table4[[#This Row],[Ret Calls]],0)</f>
        <v>0.83870967741935487</v>
      </c>
      <c r="P2" s="147">
        <f>IFERROR(Table4[[#This Row],[Saves]]/Table4[[#This Row],[Ret Calls]],0)</f>
        <v>1.5806451612903225</v>
      </c>
      <c r="Q2" s="147">
        <f>IFERROR(Table4[[#This Row],[OOW]]/Table4[[#This Row],[All Calls]],0)</f>
        <v>9.6774193548387094E-2</v>
      </c>
      <c r="R2" s="147">
        <f>IFERROR(Table4[[#This Row],[All Sales]]/Table4[[#This Row],[Serv calls]],0)</f>
        <v>0</v>
      </c>
      <c r="S2" s="148">
        <f>IFERROR(Table4[[#This Row],[Reg]]/Table4[[#This Row],[Serv calls]],0)</f>
        <v>0</v>
      </c>
      <c r="T2" s="147">
        <f>Table4[[#This Row],[Saves]]/Table4[[#This Row],[Cancels]]</f>
        <v>1.8846153846153846</v>
      </c>
      <c r="U2" s="150"/>
    </row>
    <row r="3" spans="2:21" x14ac:dyDescent="0.25">
      <c r="B3" s="145" t="s">
        <v>174</v>
      </c>
      <c r="C3" s="145"/>
      <c r="D3" s="145" t="s">
        <v>77</v>
      </c>
      <c r="E3" s="146">
        <f>_xlfn.XLOOKUP(Table4[[#This Row],[Agents]],'MTD Raw'!L:L,'MTD Raw'!M:M,0)</f>
        <v>117</v>
      </c>
      <c r="F3" s="146">
        <f>_xlfn.XLOOKUP(Table4[[#This Row],[Agents]],'MTD Raw'!I:I,'MTD Raw'!J:J,0)+E42</f>
        <v>135</v>
      </c>
      <c r="G3" s="146">
        <f>_xlfn.XLOOKUP(Table4[[#This Row],[Agents]],'MTD Raw'!A:A,'MTD Raw'!B:B,0)</f>
        <v>0</v>
      </c>
      <c r="H3" s="146">
        <f>_xlfn.XLOOKUP(Table4[[#This Row],[Agents]],'MTD Raw'!A:A,'MTD Raw'!C:C,0)</f>
        <v>5</v>
      </c>
      <c r="I3" s="146">
        <f>_xlfn.XLOOKUP(Table4[[#This Row],[Agents]],'MTD Raw'!A:A,'MTD Raw'!D:D,0)</f>
        <v>0</v>
      </c>
      <c r="J3" s="146">
        <f>SUM(Table4[[#This Row],[Camp]:[IW]])+H42</f>
        <v>6</v>
      </c>
      <c r="K3" s="146">
        <f>_xlfn.XLOOKUP(Table4[[#This Row],[Agents]],'MTD Raw'!A:A,'MTD Raw'!E:E,0)</f>
        <v>8</v>
      </c>
      <c r="L3" s="146">
        <f>_xlfn.XLOOKUP(Table4[[#This Row],[Agents]],'MTD Raw'!AB:AB,'MTD Raw'!AE:AE,0)</f>
        <v>130</v>
      </c>
      <c r="M3" s="146">
        <f>_xlfn.XLOOKUP(Table4[[#This Row],[Agents]],'MTD Raw'!AU:AU,'MTD Raw'!AX:AX,0)</f>
        <v>0</v>
      </c>
      <c r="N3" s="146">
        <f>SUM(Table4[[#This Row],[Ret Calls]:[Serv calls]])</f>
        <v>130</v>
      </c>
      <c r="O3" s="147">
        <f>IFERROR(Table4[[#This Row],[Cancels]]/Table4[[#This Row],[Ret Calls]],0)</f>
        <v>0.9</v>
      </c>
      <c r="P3" s="147">
        <f>IFERROR(Table4[[#This Row],[Saves]]/Table4[[#This Row],[Ret Calls]],0)</f>
        <v>1.0384615384615385</v>
      </c>
      <c r="Q3" s="147">
        <f>IFERROR(Table4[[#This Row],[OOW]]/Table4[[#This Row],[All Calls]],0)</f>
        <v>3.8461538461538464E-2</v>
      </c>
      <c r="R3" s="147">
        <f>IFERROR(Table4[[#This Row],[All Sales]]/Table4[[#This Row],[Serv calls]],0)</f>
        <v>0</v>
      </c>
      <c r="S3" s="148">
        <f>IFERROR(Table4[[#This Row],[Reg]]/Table4[[#This Row],[Serv calls]],0)</f>
        <v>0</v>
      </c>
      <c r="T3" s="147">
        <f>Table4[[#This Row],[Saves]]/Table4[[#This Row],[Cancels]]</f>
        <v>1.1538461538461537</v>
      </c>
      <c r="U3" s="146"/>
    </row>
    <row r="4" spans="2:21" x14ac:dyDescent="0.25">
      <c r="B4" s="145" t="s">
        <v>174</v>
      </c>
      <c r="C4" s="145"/>
      <c r="D4" s="145" t="s">
        <v>76</v>
      </c>
      <c r="E4" s="146">
        <f>_xlfn.XLOOKUP(Table4[[#This Row],[Agents]],'MTD Raw'!L:L,'MTD Raw'!M:M,0)</f>
        <v>83</v>
      </c>
      <c r="F4" s="146">
        <f>_xlfn.XLOOKUP(Table4[[#This Row],[Agents]],'MTD Raw'!I:I,'MTD Raw'!J:J,0)+E43</f>
        <v>127</v>
      </c>
      <c r="G4" s="146">
        <f>_xlfn.XLOOKUP(Table4[[#This Row],[Agents]],'MTD Raw'!A:A,'MTD Raw'!B:B,0)</f>
        <v>2</v>
      </c>
      <c r="H4" s="146">
        <f>_xlfn.XLOOKUP(Table4[[#This Row],[Agents]],'MTD Raw'!A:A,'MTD Raw'!C:C,0)</f>
        <v>5</v>
      </c>
      <c r="I4" s="146">
        <f>_xlfn.XLOOKUP(Table4[[#This Row],[Agents]],'MTD Raw'!A:A,'MTD Raw'!D:D,0)</f>
        <v>0</v>
      </c>
      <c r="J4" s="146">
        <f>SUM(Table4[[#This Row],[Camp]:[IW]])+H43</f>
        <v>7</v>
      </c>
      <c r="K4" s="146">
        <f>_xlfn.XLOOKUP(Table4[[#This Row],[Agents]],'MTD Raw'!A:A,'MTD Raw'!E:E,0)</f>
        <v>4</v>
      </c>
      <c r="L4" s="146">
        <f>_xlfn.XLOOKUP(Table4[[#This Row],[Agents]],'MTD Raw'!AB:AB,'MTD Raw'!AE:AE,0)</f>
        <v>121</v>
      </c>
      <c r="M4" s="146">
        <f>_xlfn.XLOOKUP(Table4[[#This Row],[Agents]],'MTD Raw'!AU:AU,'MTD Raw'!AX:AX,0)</f>
        <v>0</v>
      </c>
      <c r="N4" s="146">
        <f>SUM(Table4[[#This Row],[Ret Calls]:[Serv calls]])</f>
        <v>121</v>
      </c>
      <c r="O4" s="147">
        <f>IFERROR(Table4[[#This Row],[Cancels]]/Table4[[#This Row],[Ret Calls]],0)</f>
        <v>0.68595041322314054</v>
      </c>
      <c r="P4" s="147">
        <f>IFERROR(Table4[[#This Row],[Saves]]/Table4[[#This Row],[Ret Calls]],0)</f>
        <v>1.0495867768595042</v>
      </c>
      <c r="Q4" s="147">
        <f>IFERROR(Table4[[#This Row],[OOW]]/Table4[[#This Row],[All Calls]],0)</f>
        <v>4.1322314049586778E-2</v>
      </c>
      <c r="R4" s="147">
        <f>IFERROR(Table4[[#This Row],[All Sales]]/Table4[[#This Row],[Serv calls]],0)</f>
        <v>0</v>
      </c>
      <c r="S4" s="148">
        <f>IFERROR(Table4[[#This Row],[Reg]]/Table4[[#This Row],[Serv calls]],0)</f>
        <v>0</v>
      </c>
      <c r="T4" s="147">
        <f>Table4[[#This Row],[Saves]]/Table4[[#This Row],[Cancels]]</f>
        <v>1.5301204819277108</v>
      </c>
      <c r="U4" s="146"/>
    </row>
    <row r="5" spans="2:21" x14ac:dyDescent="0.25">
      <c r="B5" s="145" t="s">
        <v>174</v>
      </c>
      <c r="C5" s="145"/>
      <c r="D5" s="145" t="s">
        <v>214</v>
      </c>
      <c r="E5" s="146">
        <f>_xlfn.XLOOKUP(Table4[[#This Row],[Agents]],'MTD Raw'!L:L,'MTD Raw'!M:M,0)</f>
        <v>92</v>
      </c>
      <c r="F5" s="146">
        <f>_xlfn.XLOOKUP(Table4[[#This Row],[Agents]],'MTD Raw'!I:I,'MTD Raw'!J:J,0)+E44</f>
        <v>50</v>
      </c>
      <c r="G5" s="146">
        <f>_xlfn.XLOOKUP(Table4[[#This Row],[Agents]],'MTD Raw'!A:A,'MTD Raw'!B:B,0)</f>
        <v>1</v>
      </c>
      <c r="H5" s="146">
        <f>_xlfn.XLOOKUP(Table4[[#This Row],[Agents]],'MTD Raw'!A:A,'MTD Raw'!C:C,0)</f>
        <v>10</v>
      </c>
      <c r="I5" s="146">
        <f>_xlfn.XLOOKUP(Table4[[#This Row],[Agents]],'MTD Raw'!A:A,'MTD Raw'!D:D,0)</f>
        <v>0</v>
      </c>
      <c r="J5" s="146">
        <f>SUM(Table4[[#This Row],[Camp]:[IW]])+H44</f>
        <v>14</v>
      </c>
      <c r="K5" s="146">
        <f>_xlfn.XLOOKUP(Table4[[#This Row],[Agents]],'MTD Raw'!A:A,'MTD Raw'!E:E,0)</f>
        <v>1</v>
      </c>
      <c r="L5" s="146">
        <f>_xlfn.XLOOKUP(Table4[[#This Row],[Agents]],'MTD Raw'!AB:AB,'MTD Raw'!AE:AE,0)</f>
        <v>100</v>
      </c>
      <c r="M5" s="146">
        <f>_xlfn.XLOOKUP(Table4[[#This Row],[Agents]],'MTD Raw'!AU:AU,'MTD Raw'!AX:AX,0)</f>
        <v>185</v>
      </c>
      <c r="N5" s="146">
        <f>SUM(Table4[[#This Row],[Ret Calls]:[Serv calls]])</f>
        <v>285</v>
      </c>
      <c r="O5" s="147">
        <f>IFERROR(Table4[[#This Row],[Cancels]]/Table4[[#This Row],[Ret Calls]],0)</f>
        <v>0.92</v>
      </c>
      <c r="P5" s="147">
        <f>IFERROR(Table4[[#This Row],[Saves]]/Table4[[#This Row],[Ret Calls]],0)</f>
        <v>0.5</v>
      </c>
      <c r="Q5" s="147">
        <f>IFERROR(Table4[[#This Row],[OOW]]/Table4[[#This Row],[All Calls]],0)</f>
        <v>3.5087719298245612E-2</v>
      </c>
      <c r="R5" s="147">
        <f>IFERROR(Table4[[#This Row],[All Sales]]/Table4[[#This Row],[Serv calls]],0)</f>
        <v>7.567567567567568E-2</v>
      </c>
      <c r="S5" s="148">
        <f>IFERROR(Table4[[#This Row],[Reg]]/Table4[[#This Row],[Serv calls]],0)</f>
        <v>5.4054054054054057E-3</v>
      </c>
      <c r="T5" s="147">
        <f>Table4[[#This Row],[Saves]]/Table4[[#This Row],[Cancels]]</f>
        <v>0.54347826086956519</v>
      </c>
      <c r="U5" s="146"/>
    </row>
    <row r="6" spans="2:21" x14ac:dyDescent="0.25">
      <c r="B6" s="149" t="s">
        <v>174</v>
      </c>
      <c r="C6" s="149"/>
      <c r="D6" s="149" t="s">
        <v>75</v>
      </c>
      <c r="E6" s="146">
        <f>_xlfn.XLOOKUP(Table4[[#This Row],[Agents]],'MTD Raw'!L:L,'MTD Raw'!M:M,0)</f>
        <v>64</v>
      </c>
      <c r="F6" s="146">
        <f>_xlfn.XLOOKUP(Table4[[#This Row],[Agents]],'MTD Raw'!I:I,'MTD Raw'!J:J,0)+E45</f>
        <v>118</v>
      </c>
      <c r="G6" s="146">
        <f>_xlfn.XLOOKUP(Table4[[#This Row],[Agents]],'MTD Raw'!A:A,'MTD Raw'!B:B,0)</f>
        <v>0</v>
      </c>
      <c r="H6" s="146">
        <f>_xlfn.XLOOKUP(Table4[[#This Row],[Agents]],'MTD Raw'!A:A,'MTD Raw'!C:C,0)</f>
        <v>7</v>
      </c>
      <c r="I6" s="146">
        <f>_xlfn.XLOOKUP(Table4[[#This Row],[Agents]],'MTD Raw'!A:A,'MTD Raw'!D:D,0)</f>
        <v>0</v>
      </c>
      <c r="J6" s="146">
        <f>SUM(Table4[[#This Row],[Camp]:[IW]])+H45</f>
        <v>9</v>
      </c>
      <c r="K6" s="146">
        <f>_xlfn.XLOOKUP(Table4[[#This Row],[Agents]],'MTD Raw'!A:A,'MTD Raw'!E:E,0)</f>
        <v>5</v>
      </c>
      <c r="L6" s="146">
        <f>_xlfn.XLOOKUP(Table4[[#This Row],[Agents]],'MTD Raw'!AB:AB,'MTD Raw'!AE:AE,0)</f>
        <v>111</v>
      </c>
      <c r="M6" s="146">
        <f>_xlfn.XLOOKUP(Table4[[#This Row],[Agents]],'MTD Raw'!AU:AU,'MTD Raw'!AX:AX,0)</f>
        <v>0</v>
      </c>
      <c r="N6" s="146">
        <f>SUM(Table4[[#This Row],[Ret Calls]:[Serv calls]])</f>
        <v>111</v>
      </c>
      <c r="O6" s="147">
        <f>IFERROR(Table4[[#This Row],[Cancels]]/Table4[[#This Row],[Ret Calls]],0)</f>
        <v>0.57657657657657657</v>
      </c>
      <c r="P6" s="147">
        <f>IFERROR(Table4[[#This Row],[Saves]]/Table4[[#This Row],[Ret Calls]],0)</f>
        <v>1.0630630630630631</v>
      </c>
      <c r="Q6" s="147">
        <f>IFERROR(Table4[[#This Row],[OOW]]/Table4[[#This Row],[All Calls]],0)</f>
        <v>6.3063063063063057E-2</v>
      </c>
      <c r="R6" s="147">
        <f>IFERROR(Table4[[#This Row],[All Sales]]/Table4[[#This Row],[Serv calls]],0)</f>
        <v>0</v>
      </c>
      <c r="S6" s="148">
        <f>IFERROR(Table4[[#This Row],[Reg]]/Table4[[#This Row],[Serv calls]],0)</f>
        <v>0</v>
      </c>
      <c r="T6" s="147">
        <f>Table4[[#This Row],[Saves]]/Table4[[#This Row],[Cancels]]</f>
        <v>1.84375</v>
      </c>
      <c r="U6" s="150"/>
    </row>
    <row r="7" spans="2:21" x14ac:dyDescent="0.25">
      <c r="B7" s="145" t="s">
        <v>174</v>
      </c>
      <c r="C7" s="145"/>
      <c r="D7" s="145" t="s">
        <v>71</v>
      </c>
      <c r="E7" s="146">
        <f>_xlfn.XLOOKUP(Table4[[#This Row],[Agents]],'MTD Raw'!L:L,'MTD Raw'!M:M,0)</f>
        <v>97</v>
      </c>
      <c r="F7" s="146">
        <f>_xlfn.XLOOKUP(Table4[[#This Row],[Agents]],'MTD Raw'!I:I,'MTD Raw'!J:J,0)+E46</f>
        <v>65</v>
      </c>
      <c r="G7" s="146">
        <f>_xlfn.XLOOKUP(Table4[[#This Row],[Agents]],'MTD Raw'!A:A,'MTD Raw'!B:B,0)</f>
        <v>0</v>
      </c>
      <c r="H7" s="146">
        <f>_xlfn.XLOOKUP(Table4[[#This Row],[Agents]],'MTD Raw'!A:A,'MTD Raw'!C:C,0)</f>
        <v>3</v>
      </c>
      <c r="I7" s="146">
        <f>_xlfn.XLOOKUP(Table4[[#This Row],[Agents]],'MTD Raw'!A:A,'MTD Raw'!D:D,0)</f>
        <v>0</v>
      </c>
      <c r="J7" s="146">
        <f>SUM(Table4[[#This Row],[Camp]:[IW]])+H46</f>
        <v>5</v>
      </c>
      <c r="K7" s="146">
        <f>_xlfn.XLOOKUP(Table4[[#This Row],[Agents]],'MTD Raw'!A:A,'MTD Raw'!E:E,0)</f>
        <v>1</v>
      </c>
      <c r="L7" s="146">
        <f>_xlfn.XLOOKUP(Table4[[#This Row],[Agents]],'MTD Raw'!AB:AB,'MTD Raw'!AE:AE,0)</f>
        <v>102</v>
      </c>
      <c r="M7" s="146">
        <f>_xlfn.XLOOKUP(Table4[[#This Row],[Agents]],'MTD Raw'!AU:AU,'MTD Raw'!AX:AX,0)</f>
        <v>0</v>
      </c>
      <c r="N7" s="146">
        <f>SUM(Table4[[#This Row],[Ret Calls]:[Serv calls]])</f>
        <v>102</v>
      </c>
      <c r="O7" s="147">
        <f>IFERROR(Table4[[#This Row],[Cancels]]/Table4[[#This Row],[Ret Calls]],0)</f>
        <v>0.9509803921568627</v>
      </c>
      <c r="P7" s="147">
        <f>IFERROR(Table4[[#This Row],[Saves]]/Table4[[#This Row],[Ret Calls]],0)</f>
        <v>0.63725490196078427</v>
      </c>
      <c r="Q7" s="147">
        <f>IFERROR(Table4[[#This Row],[OOW]]/Table4[[#This Row],[All Calls]],0)</f>
        <v>2.9411764705882353E-2</v>
      </c>
      <c r="R7" s="147">
        <f>IFERROR(Table4[[#This Row],[All Sales]]/Table4[[#This Row],[Serv calls]],0)</f>
        <v>0</v>
      </c>
      <c r="S7" s="148">
        <f>IFERROR(Table4[[#This Row],[Reg]]/Table4[[#This Row],[Serv calls]],0)</f>
        <v>0</v>
      </c>
      <c r="T7" s="147">
        <f>Table4[[#This Row],[Saves]]/Table4[[#This Row],[Cancels]]</f>
        <v>0.67010309278350511</v>
      </c>
      <c r="U7" s="146"/>
    </row>
    <row r="8" spans="2:21" x14ac:dyDescent="0.25">
      <c r="B8" s="149" t="s">
        <v>174</v>
      </c>
      <c r="C8" s="149"/>
      <c r="D8" s="149" t="s">
        <v>80</v>
      </c>
      <c r="E8" s="146">
        <f>_xlfn.XLOOKUP(Table4[[#This Row],[Agents]],'MTD Raw'!L:L,'MTD Raw'!M:M,0)</f>
        <v>119</v>
      </c>
      <c r="F8" s="146">
        <f>_xlfn.XLOOKUP(Table4[[#This Row],[Agents]],'MTD Raw'!I:I,'MTD Raw'!J:J,0)+E47</f>
        <v>88</v>
      </c>
      <c r="G8" s="146">
        <f>_xlfn.XLOOKUP(Table4[[#This Row],[Agents]],'MTD Raw'!A:A,'MTD Raw'!B:B,0)</f>
        <v>0</v>
      </c>
      <c r="H8" s="146">
        <f>_xlfn.XLOOKUP(Table4[[#This Row],[Agents]],'MTD Raw'!A:A,'MTD Raw'!C:C,0)</f>
        <v>1</v>
      </c>
      <c r="I8" s="146">
        <f>_xlfn.XLOOKUP(Table4[[#This Row],[Agents]],'MTD Raw'!A:A,'MTD Raw'!D:D,0)</f>
        <v>0</v>
      </c>
      <c r="J8" s="146">
        <f>SUM(Table4[[#This Row],[Camp]:[IW]])+H47</f>
        <v>1</v>
      </c>
      <c r="K8" s="146">
        <f>_xlfn.XLOOKUP(Table4[[#This Row],[Agents]],'MTD Raw'!A:A,'MTD Raw'!E:E,0)</f>
        <v>6</v>
      </c>
      <c r="L8" s="146">
        <f>_xlfn.XLOOKUP(Table4[[#This Row],[Agents]],'MTD Raw'!AB:AB,'MTD Raw'!AE:AE,0)</f>
        <v>171</v>
      </c>
      <c r="M8" s="146">
        <f>_xlfn.XLOOKUP(Table4[[#This Row],[Agents]],'MTD Raw'!AU:AU,'MTD Raw'!AX:AX,0)</f>
        <v>0</v>
      </c>
      <c r="N8" s="146">
        <f>SUM(Table4[[#This Row],[Ret Calls]:[Serv calls]])</f>
        <v>171</v>
      </c>
      <c r="O8" s="147">
        <f>IFERROR(Table4[[#This Row],[Cancels]]/Table4[[#This Row],[Ret Calls]],0)</f>
        <v>0.69590643274853803</v>
      </c>
      <c r="P8" s="147">
        <f>IFERROR(Table4[[#This Row],[Saves]]/Table4[[#This Row],[Ret Calls]],0)</f>
        <v>0.51461988304093564</v>
      </c>
      <c r="Q8" s="147">
        <f>IFERROR(Table4[[#This Row],[OOW]]/Table4[[#This Row],[All Calls]],0)</f>
        <v>5.8479532163742687E-3</v>
      </c>
      <c r="R8" s="147">
        <f>IFERROR(Table4[[#This Row],[All Sales]]/Table4[[#This Row],[Serv calls]],0)</f>
        <v>0</v>
      </c>
      <c r="S8" s="148">
        <f>IFERROR(Table4[[#This Row],[Reg]]/Table4[[#This Row],[Serv calls]],0)</f>
        <v>0</v>
      </c>
      <c r="T8" s="147">
        <f>Table4[[#This Row],[Saves]]/Table4[[#This Row],[Cancels]]</f>
        <v>0.73949579831932777</v>
      </c>
      <c r="U8" s="150"/>
    </row>
    <row r="9" spans="2:21" x14ac:dyDescent="0.25">
      <c r="B9" s="149" t="s">
        <v>174</v>
      </c>
      <c r="C9" s="149"/>
      <c r="D9" s="149" t="s">
        <v>78</v>
      </c>
      <c r="E9" s="146">
        <f>_xlfn.XLOOKUP(Table4[[#This Row],[Agents]],'MTD Raw'!L:L,'MTD Raw'!M:M,0)</f>
        <v>74</v>
      </c>
      <c r="F9" s="146">
        <f>_xlfn.XLOOKUP(Table4[[#This Row],[Agents]],'MTD Raw'!I:I,'MTD Raw'!J:J,0)+E48</f>
        <v>56</v>
      </c>
      <c r="G9" s="146">
        <f>_xlfn.XLOOKUP(Table4[[#This Row],[Agents]],'MTD Raw'!A:A,'MTD Raw'!B:B,0)</f>
        <v>0</v>
      </c>
      <c r="H9" s="146">
        <f>_xlfn.XLOOKUP(Table4[[#This Row],[Agents]],'MTD Raw'!A:A,'MTD Raw'!C:C,0)</f>
        <v>6</v>
      </c>
      <c r="I9" s="146">
        <f>_xlfn.XLOOKUP(Table4[[#This Row],[Agents]],'MTD Raw'!A:A,'MTD Raw'!D:D,0)</f>
        <v>0</v>
      </c>
      <c r="J9" s="146">
        <f>SUM(Table4[[#This Row],[Camp]:[IW]])+H48</f>
        <v>9</v>
      </c>
      <c r="K9" s="146">
        <f>_xlfn.XLOOKUP(Table4[[#This Row],[Agents]],'MTD Raw'!A:A,'MTD Raw'!E:E,0)</f>
        <v>2</v>
      </c>
      <c r="L9" s="146">
        <f>_xlfn.XLOOKUP(Table4[[#This Row],[Agents]],'MTD Raw'!AB:AB,'MTD Raw'!AE:AE,0)</f>
        <v>147</v>
      </c>
      <c r="M9" s="146">
        <f>_xlfn.XLOOKUP(Table4[[#This Row],[Agents]],'MTD Raw'!AU:AU,'MTD Raw'!AX:AX,0)</f>
        <v>0</v>
      </c>
      <c r="N9" s="146">
        <f>SUM(Table4[[#This Row],[Ret Calls]:[Serv calls]])</f>
        <v>147</v>
      </c>
      <c r="O9" s="147">
        <f>IFERROR(Table4[[#This Row],[Cancels]]/Table4[[#This Row],[Ret Calls]],0)</f>
        <v>0.50340136054421769</v>
      </c>
      <c r="P9" s="147">
        <f>IFERROR(Table4[[#This Row],[Saves]]/Table4[[#This Row],[Ret Calls]],0)</f>
        <v>0.38095238095238093</v>
      </c>
      <c r="Q9" s="147">
        <f>IFERROR(Table4[[#This Row],[OOW]]/Table4[[#This Row],[All Calls]],0)</f>
        <v>4.0816326530612242E-2</v>
      </c>
      <c r="R9" s="147">
        <f>IFERROR(Table4[[#This Row],[All Sales]]/Table4[[#This Row],[Serv calls]],0)</f>
        <v>0</v>
      </c>
      <c r="S9" s="148">
        <f>IFERROR(Table4[[#This Row],[Reg]]/Table4[[#This Row],[Serv calls]],0)</f>
        <v>0</v>
      </c>
      <c r="T9" s="147">
        <f>Table4[[#This Row],[Saves]]/Table4[[#This Row],[Cancels]]</f>
        <v>0.7567567567567568</v>
      </c>
      <c r="U9" s="150"/>
    </row>
    <row r="10" spans="2:21" x14ac:dyDescent="0.25">
      <c r="B10" s="145" t="s">
        <v>174</v>
      </c>
      <c r="C10" s="145"/>
      <c r="D10" s="145" t="s">
        <v>79</v>
      </c>
      <c r="E10" s="146">
        <f>_xlfn.XLOOKUP(Table4[[#This Row],[Agents]],'MTD Raw'!L:L,'MTD Raw'!M:M,0)</f>
        <v>70</v>
      </c>
      <c r="F10" s="146">
        <f>_xlfn.XLOOKUP(Table4[[#This Row],[Agents]],'MTD Raw'!I:I,'MTD Raw'!J:J,0)+E49</f>
        <v>81</v>
      </c>
      <c r="G10" s="146">
        <f>_xlfn.XLOOKUP(Table4[[#This Row],[Agents]],'MTD Raw'!A:A,'MTD Raw'!B:B,0)</f>
        <v>0</v>
      </c>
      <c r="H10" s="146">
        <f>_xlfn.XLOOKUP(Table4[[#This Row],[Agents]],'MTD Raw'!A:A,'MTD Raw'!C:C,0)</f>
        <v>3</v>
      </c>
      <c r="I10" s="146">
        <f>_xlfn.XLOOKUP(Table4[[#This Row],[Agents]],'MTD Raw'!A:A,'MTD Raw'!D:D,0)</f>
        <v>0</v>
      </c>
      <c r="J10" s="146">
        <f>SUM(Table4[[#This Row],[Camp]:[IW]])+H49</f>
        <v>4</v>
      </c>
      <c r="K10" s="146">
        <f>_xlfn.XLOOKUP(Table4[[#This Row],[Agents]],'MTD Raw'!A:A,'MTD Raw'!E:E,0)</f>
        <v>7</v>
      </c>
      <c r="L10" s="146">
        <f>_xlfn.XLOOKUP(Table4[[#This Row],[Agents]],'MTD Raw'!AB:AB,'MTD Raw'!AE:AE,0)</f>
        <v>104</v>
      </c>
      <c r="M10" s="146">
        <f>_xlfn.XLOOKUP(Table4[[#This Row],[Agents]],'MTD Raw'!AU:AU,'MTD Raw'!AX:AX,0)</f>
        <v>0</v>
      </c>
      <c r="N10" s="146">
        <f>SUM(Table4[[#This Row],[Ret Calls]:[Serv calls]])</f>
        <v>104</v>
      </c>
      <c r="O10" s="147">
        <f>IFERROR(Table4[[#This Row],[Cancels]]/Table4[[#This Row],[Ret Calls]],0)</f>
        <v>0.67307692307692313</v>
      </c>
      <c r="P10" s="147">
        <f>IFERROR(Table4[[#This Row],[Saves]]/Table4[[#This Row],[Ret Calls]],0)</f>
        <v>0.77884615384615385</v>
      </c>
      <c r="Q10" s="147">
        <f>IFERROR(Table4[[#This Row],[OOW]]/Table4[[#This Row],[All Calls]],0)</f>
        <v>2.8846153846153848E-2</v>
      </c>
      <c r="R10" s="147">
        <f>IFERROR(Table4[[#This Row],[All Sales]]/Table4[[#This Row],[Serv calls]],0)</f>
        <v>0</v>
      </c>
      <c r="S10" s="148">
        <f>IFERROR(Table4[[#This Row],[Reg]]/Table4[[#This Row],[Serv calls]],0)</f>
        <v>0</v>
      </c>
      <c r="T10" s="147">
        <f>Table4[[#This Row],[Saves]]/Table4[[#This Row],[Cancels]]</f>
        <v>1.1571428571428573</v>
      </c>
      <c r="U10" s="146"/>
    </row>
    <row r="11" spans="2:21" x14ac:dyDescent="0.25">
      <c r="B11" s="145" t="s">
        <v>174</v>
      </c>
      <c r="C11" s="145"/>
      <c r="D11" s="145" t="s">
        <v>72</v>
      </c>
      <c r="E11" s="146">
        <f>_xlfn.XLOOKUP(Table4[[#This Row],[Agents]],'MTD Raw'!L:L,'MTD Raw'!M:M,0)</f>
        <v>85</v>
      </c>
      <c r="F11" s="146">
        <f>_xlfn.XLOOKUP(Table4[[#This Row],[Agents]],'MTD Raw'!I:I,'MTD Raw'!J:J,0)+E50</f>
        <v>72</v>
      </c>
      <c r="G11" s="146">
        <f>_xlfn.XLOOKUP(Table4[[#This Row],[Agents]],'MTD Raw'!A:A,'MTD Raw'!B:B,0)</f>
        <v>0</v>
      </c>
      <c r="H11" s="146">
        <f>_xlfn.XLOOKUP(Table4[[#This Row],[Agents]],'MTD Raw'!A:A,'MTD Raw'!C:C,0)</f>
        <v>2</v>
      </c>
      <c r="I11" s="146">
        <f>_xlfn.XLOOKUP(Table4[[#This Row],[Agents]],'MTD Raw'!A:A,'MTD Raw'!D:D,0)</f>
        <v>1</v>
      </c>
      <c r="J11" s="146">
        <f>SUM(Table4[[#This Row],[Camp]:[IW]])+H50</f>
        <v>6</v>
      </c>
      <c r="K11" s="146">
        <f>_xlfn.XLOOKUP(Table4[[#This Row],[Agents]],'MTD Raw'!A:A,'MTD Raw'!E:E,0)</f>
        <v>3</v>
      </c>
      <c r="L11" s="146">
        <f>_xlfn.XLOOKUP(Table4[[#This Row],[Agents]],'MTD Raw'!AB:AB,'MTD Raw'!AE:AE,0)</f>
        <v>148</v>
      </c>
      <c r="M11" s="146">
        <f>_xlfn.XLOOKUP(Table4[[#This Row],[Agents]],'MTD Raw'!AU:AU,'MTD Raw'!AX:AX,0)</f>
        <v>0</v>
      </c>
      <c r="N11" s="146">
        <f>SUM(Table4[[#This Row],[Ret Calls]:[Serv calls]])</f>
        <v>148</v>
      </c>
      <c r="O11" s="147">
        <f>IFERROR(Table4[[#This Row],[Cancels]]/Table4[[#This Row],[Ret Calls]],0)</f>
        <v>0.57432432432432434</v>
      </c>
      <c r="P11" s="147">
        <f>IFERROR(Table4[[#This Row],[Saves]]/Table4[[#This Row],[Ret Calls]],0)</f>
        <v>0.48648648648648651</v>
      </c>
      <c r="Q11" s="147">
        <f>IFERROR(Table4[[#This Row],[OOW]]/Table4[[#This Row],[All Calls]],0)</f>
        <v>1.3513513513513514E-2</v>
      </c>
      <c r="R11" s="147">
        <f>IFERROR(Table4[[#This Row],[All Sales]]/Table4[[#This Row],[Serv calls]],0)</f>
        <v>0</v>
      </c>
      <c r="S11" s="148">
        <f>IFERROR(Table4[[#This Row],[Reg]]/Table4[[#This Row],[Serv calls]],0)</f>
        <v>0</v>
      </c>
      <c r="T11" s="147">
        <f>Table4[[#This Row],[Saves]]/Table4[[#This Row],[Cancels]]</f>
        <v>0.84705882352941175</v>
      </c>
      <c r="U11" s="146"/>
    </row>
    <row r="12" spans="2:21" x14ac:dyDescent="0.25">
      <c r="B12" s="149" t="s">
        <v>174</v>
      </c>
      <c r="C12" s="149"/>
      <c r="D12" s="149" t="s">
        <v>73</v>
      </c>
      <c r="E12" s="146">
        <f>_xlfn.XLOOKUP(Table4[[#This Row],[Agents]],'MTD Raw'!L:L,'MTD Raw'!M:M,0)</f>
        <v>5</v>
      </c>
      <c r="F12" s="146">
        <f>_xlfn.XLOOKUP(Table4[[#This Row],[Agents]],'MTD Raw'!I:I,'MTD Raw'!J:J,0)+E51</f>
        <v>10</v>
      </c>
      <c r="G12" s="146">
        <f>_xlfn.XLOOKUP(Table4[[#This Row],[Agents]],'MTD Raw'!A:A,'MTD Raw'!B:B,0)</f>
        <v>0</v>
      </c>
      <c r="H12" s="146">
        <f>_xlfn.XLOOKUP(Table4[[#This Row],[Agents]],'MTD Raw'!A:A,'MTD Raw'!C:C,0)</f>
        <v>0</v>
      </c>
      <c r="I12" s="146">
        <f>_xlfn.XLOOKUP(Table4[[#This Row],[Agents]],'MTD Raw'!A:A,'MTD Raw'!D:D,0)</f>
        <v>1</v>
      </c>
      <c r="J12" s="146">
        <f>SUM(Table4[[#This Row],[Camp]:[IW]])+H51</f>
        <v>1</v>
      </c>
      <c r="K12" s="146">
        <f>_xlfn.XLOOKUP(Table4[[#This Row],[Agents]],'MTD Raw'!A:A,'MTD Raw'!E:E,0)</f>
        <v>0</v>
      </c>
      <c r="L12" s="146">
        <f>_xlfn.XLOOKUP(Table4[[#This Row],[Agents]],'MTD Raw'!AB:AB,'MTD Raw'!AE:AE,0)</f>
        <v>20</v>
      </c>
      <c r="M12" s="146">
        <f>_xlfn.XLOOKUP(Table4[[#This Row],[Agents]],'MTD Raw'!AU:AU,'MTD Raw'!AX:AX,0)</f>
        <v>78</v>
      </c>
      <c r="N12" s="146">
        <f>SUM(Table4[[#This Row],[Ret Calls]:[Serv calls]])</f>
        <v>98</v>
      </c>
      <c r="O12" s="147">
        <f>IFERROR(Table4[[#This Row],[Cancels]]/Table4[[#This Row],[Ret Calls]],0)</f>
        <v>0.25</v>
      </c>
      <c r="P12" s="147">
        <f>IFERROR(Table4[[#This Row],[Saves]]/Table4[[#This Row],[Ret Calls]],0)</f>
        <v>0.5</v>
      </c>
      <c r="Q12" s="147">
        <f>IFERROR(Table4[[#This Row],[OOW]]/Table4[[#This Row],[All Calls]],0)</f>
        <v>0</v>
      </c>
      <c r="R12" s="147">
        <f>IFERROR(Table4[[#This Row],[All Sales]]/Table4[[#This Row],[Serv calls]],0)</f>
        <v>1.282051282051282E-2</v>
      </c>
      <c r="S12" s="148">
        <f>IFERROR(Table4[[#This Row],[Reg]]/Table4[[#This Row],[Serv calls]],0)</f>
        <v>0</v>
      </c>
      <c r="T12" s="147">
        <f>Table4[[#This Row],[Saves]]/Table4[[#This Row],[Cancels]]</f>
        <v>2</v>
      </c>
      <c r="U12" s="150"/>
    </row>
    <row r="13" spans="2:21" x14ac:dyDescent="0.25">
      <c r="B13" s="145" t="s">
        <v>174</v>
      </c>
      <c r="C13" s="145" t="s">
        <v>81</v>
      </c>
      <c r="D13" s="145" t="s">
        <v>85</v>
      </c>
      <c r="E13" s="146">
        <f>_xlfn.XLOOKUP(Table4[[#This Row],[Agents]],'MTD Raw'!L:L,'MTD Raw'!M:M,0)</f>
        <v>100</v>
      </c>
      <c r="F13" s="146">
        <f>_xlfn.XLOOKUP(Table4[[#This Row],[Agents]],'MTD Raw'!I:I,'MTD Raw'!J:J,0)+E52</f>
        <v>93</v>
      </c>
      <c r="G13" s="146">
        <f>_xlfn.XLOOKUP(Table4[[#This Row],[Agents]],'MTD Raw'!A:A,'MTD Raw'!B:B,0)</f>
        <v>0</v>
      </c>
      <c r="H13" s="146">
        <f>_xlfn.XLOOKUP(Table4[[#This Row],[Agents]],'MTD Raw'!A:A,'MTD Raw'!C:C,0)</f>
        <v>2</v>
      </c>
      <c r="I13" s="146">
        <f>_xlfn.XLOOKUP(Table4[[#This Row],[Agents]],'MTD Raw'!A:A,'MTD Raw'!D:D,0)</f>
        <v>0</v>
      </c>
      <c r="J13" s="146">
        <f>SUM(Table4[[#This Row],[Camp]:[IW]])+H52</f>
        <v>3</v>
      </c>
      <c r="K13" s="146">
        <f>_xlfn.XLOOKUP(Table4[[#This Row],[Agents]],'MTD Raw'!A:A,'MTD Raw'!E:E,0)</f>
        <v>2</v>
      </c>
      <c r="L13" s="146">
        <f>_xlfn.XLOOKUP(Table4[[#This Row],[NN]],'MTD Raw'!AB:AB,'MTD Raw'!AE:AE,0)</f>
        <v>195</v>
      </c>
      <c r="M13" s="146">
        <f>_xlfn.XLOOKUP(Table4[[#This Row],[NN]],'MTD Raw'!AU:AU,'MTD Raw'!AX:AX,0)</f>
        <v>0</v>
      </c>
      <c r="N13" s="146">
        <f>SUM(Table4[[#This Row],[Ret Calls]:[Serv calls]])</f>
        <v>195</v>
      </c>
      <c r="O13" s="147">
        <f>IFERROR(Table4[[#This Row],[Cancels]]/Table4[[#This Row],[Ret Calls]],0)</f>
        <v>0.51282051282051277</v>
      </c>
      <c r="P13" s="147">
        <f>IFERROR(Table4[[#This Row],[Saves]]/Table4[[#This Row],[Ret Calls]],0)</f>
        <v>0.47692307692307695</v>
      </c>
      <c r="Q13" s="147">
        <f>IFERROR(Table4[[#This Row],[OOW]]/Table4[[#This Row],[All Calls]],0)</f>
        <v>1.0256410256410256E-2</v>
      </c>
      <c r="R13" s="147">
        <f>IFERROR(Table4[[#This Row],[All Sales]]/Table4[[#This Row],[Serv calls]],0)</f>
        <v>0</v>
      </c>
      <c r="S13" s="148">
        <f>IFERROR(Table4[[#This Row],[Reg]]/Table4[[#This Row],[Serv calls]],0)</f>
        <v>0</v>
      </c>
      <c r="T13" s="147">
        <f>Table4[[#This Row],[Saves]]/Table4[[#This Row],[Cancels]]</f>
        <v>0.93</v>
      </c>
      <c r="U13" s="146"/>
    </row>
    <row r="14" spans="2:21" x14ac:dyDescent="0.25">
      <c r="B14" s="149" t="s">
        <v>174</v>
      </c>
      <c r="C14" s="149"/>
      <c r="D14" s="149" t="s">
        <v>84</v>
      </c>
      <c r="E14" s="146">
        <f>_xlfn.XLOOKUP(Table4[[#This Row],[Agents]],'MTD Raw'!L:L,'MTD Raw'!M:M,0)</f>
        <v>125</v>
      </c>
      <c r="F14" s="146">
        <f>_xlfn.XLOOKUP(Table4[[#This Row],[Agents]],'MTD Raw'!I:I,'MTD Raw'!J:J,0)+E53</f>
        <v>105</v>
      </c>
      <c r="G14" s="146">
        <f>_xlfn.XLOOKUP(Table4[[#This Row],[Agents]],'MTD Raw'!A:A,'MTD Raw'!B:B,0)</f>
        <v>0</v>
      </c>
      <c r="H14" s="146">
        <f>_xlfn.XLOOKUP(Table4[[#This Row],[Agents]],'MTD Raw'!A:A,'MTD Raw'!C:C,0)</f>
        <v>0</v>
      </c>
      <c r="I14" s="146">
        <f>_xlfn.XLOOKUP(Table4[[#This Row],[Agents]],'MTD Raw'!A:A,'MTD Raw'!D:D,0)</f>
        <v>0</v>
      </c>
      <c r="J14" s="146">
        <f>SUM(Table4[[#This Row],[Camp]:[IW]])+H53</f>
        <v>1</v>
      </c>
      <c r="K14" s="146">
        <f>_xlfn.XLOOKUP(Table4[[#This Row],[Agents]],'MTD Raw'!A:A,'MTD Raw'!E:E,0)</f>
        <v>2</v>
      </c>
      <c r="L14" s="146">
        <f>_xlfn.XLOOKUP(Table4[[#This Row],[Agents]],'MTD Raw'!AB:AB,'MTD Raw'!AE:AE,0)</f>
        <v>201</v>
      </c>
      <c r="M14" s="146">
        <f>_xlfn.XLOOKUP(Table4[[#This Row],[Agents]],'MTD Raw'!AU:AU,'MTD Raw'!AX:AX,0)</f>
        <v>0</v>
      </c>
      <c r="N14" s="146">
        <f>SUM(Table4[[#This Row],[Ret Calls]:[Serv calls]])</f>
        <v>201</v>
      </c>
      <c r="O14" s="147">
        <f>IFERROR(Table4[[#This Row],[Cancels]]/Table4[[#This Row],[Ret Calls]],0)</f>
        <v>0.62189054726368154</v>
      </c>
      <c r="P14" s="147">
        <f>IFERROR(Table4[[#This Row],[Saves]]/Table4[[#This Row],[Ret Calls]],0)</f>
        <v>0.52238805970149249</v>
      </c>
      <c r="Q14" s="147">
        <f>IFERROR(Table4[[#This Row],[OOW]]/Table4[[#This Row],[All Calls]],0)</f>
        <v>0</v>
      </c>
      <c r="R14" s="147">
        <f>IFERROR(Table4[[#This Row],[All Sales]]/Table4[[#This Row],[Serv calls]],0)</f>
        <v>0</v>
      </c>
      <c r="S14" s="148">
        <f>IFERROR(Table4[[#This Row],[Reg]]/Table4[[#This Row],[Serv calls]],0)</f>
        <v>0</v>
      </c>
      <c r="T14" s="147">
        <f>Table4[[#This Row],[Saves]]/Table4[[#This Row],[Cancels]]</f>
        <v>0.84</v>
      </c>
      <c r="U14" s="150"/>
    </row>
    <row r="15" spans="2:21" x14ac:dyDescent="0.25">
      <c r="B15" s="149" t="s">
        <v>174</v>
      </c>
      <c r="C15" s="149"/>
      <c r="D15" s="149" t="s">
        <v>3983</v>
      </c>
      <c r="E15" s="146">
        <f>_xlfn.XLOOKUP(Table4[[#This Row],[Agents]],'MTD Raw'!L:L,'MTD Raw'!M:M,0)</f>
        <v>0</v>
      </c>
      <c r="F15" s="146">
        <f>_xlfn.XLOOKUP(Table4[[#This Row],[Agents]],'MTD Raw'!I:I,'MTD Raw'!J:J,0)+E54</f>
        <v>0</v>
      </c>
      <c r="G15" s="146">
        <f>_xlfn.XLOOKUP(Table4[[#This Row],[Agents]],'MTD Raw'!A:A,'MTD Raw'!B:B,0)</f>
        <v>0</v>
      </c>
      <c r="H15" s="146">
        <f>_xlfn.XLOOKUP(Table4[[#This Row],[Agents]],'MTD Raw'!A:A,'MTD Raw'!C:C,0)</f>
        <v>0</v>
      </c>
      <c r="I15" s="146">
        <f>_xlfn.XLOOKUP(Table4[[#This Row],[Agents]],'MTD Raw'!A:A,'MTD Raw'!D:D,0)</f>
        <v>0</v>
      </c>
      <c r="J15" s="146">
        <f>SUM(Table4[[#This Row],[Camp]:[IW]])+H54</f>
        <v>0</v>
      </c>
      <c r="K15" s="146">
        <f>_xlfn.XLOOKUP(Table4[[#This Row],[Agents]],'MTD Raw'!A:A,'MTD Raw'!E:E,0)</f>
        <v>0</v>
      </c>
      <c r="L15" s="146">
        <f>_xlfn.XLOOKUP(Table4[[#This Row],[Agents]],'MTD Raw'!AB:AB,'MTD Raw'!AE:AE,0)</f>
        <v>0</v>
      </c>
      <c r="M15" s="146">
        <f>_xlfn.XLOOKUP(Table4[[#This Row],[Agents]],'MTD Raw'!AU:AU,'MTD Raw'!AX:AX,0)</f>
        <v>0</v>
      </c>
      <c r="N15" s="146">
        <f>SUM(Table4[[#This Row],[Ret Calls]:[Serv calls]])</f>
        <v>0</v>
      </c>
      <c r="O15" s="147">
        <f>IFERROR(Table4[[#This Row],[Cancels]]/Table4[[#This Row],[Ret Calls]],0)</f>
        <v>0</v>
      </c>
      <c r="P15" s="147">
        <f>IFERROR(Table4[[#This Row],[Saves]]/Table4[[#This Row],[Ret Calls]],0)</f>
        <v>0</v>
      </c>
      <c r="Q15" s="147">
        <f>IFERROR(Table4[[#This Row],[OOW]]/Table4[[#This Row],[All Calls]],0)</f>
        <v>0</v>
      </c>
      <c r="R15" s="147">
        <f>IFERROR(Table4[[#This Row],[All Sales]]/Table4[[#This Row],[Serv calls]],0)</f>
        <v>0</v>
      </c>
      <c r="S15" s="148">
        <f>IFERROR(Table4[[#This Row],[Reg]]/Table4[[#This Row],[Serv calls]],0)</f>
        <v>0</v>
      </c>
      <c r="T15" s="147" t="e">
        <f>Table4[[#This Row],[Saves]]/Table4[[#This Row],[Cancels]]</f>
        <v>#DIV/0!</v>
      </c>
      <c r="U15" s="150"/>
    </row>
    <row r="16" spans="2:21" x14ac:dyDescent="0.25">
      <c r="B16" s="145" t="s">
        <v>174</v>
      </c>
      <c r="C16" s="145"/>
      <c r="D16" s="145" t="s">
        <v>1379</v>
      </c>
      <c r="E16" s="146">
        <f>_xlfn.XLOOKUP(Table4[[#This Row],[Agents]],'MTD Raw'!L:L,'MTD Raw'!M:M,0)</f>
        <v>3</v>
      </c>
      <c r="F16" s="146">
        <f>_xlfn.XLOOKUP(Table4[[#This Row],[Agents]],'MTD Raw'!I:I,'MTD Raw'!J:J,0)+E55</f>
        <v>0</v>
      </c>
      <c r="G16" s="146">
        <f>_xlfn.XLOOKUP(Table4[[#This Row],[Agents]],'MTD Raw'!A:A,'MTD Raw'!B:B,0)</f>
        <v>1</v>
      </c>
      <c r="H16" s="146">
        <f>_xlfn.XLOOKUP(Table4[[#This Row],[Agents]],'MTD Raw'!A:A,'MTD Raw'!C:C,0)</f>
        <v>1</v>
      </c>
      <c r="I16" s="146">
        <f>_xlfn.XLOOKUP(Table4[[#This Row],[Agents]],'MTD Raw'!A:A,'MTD Raw'!D:D,0)</f>
        <v>1</v>
      </c>
      <c r="J16" s="146">
        <f>SUM(Table4[[#This Row],[Camp]:[IW]])+H55</f>
        <v>3</v>
      </c>
      <c r="K16" s="146">
        <f>_xlfn.XLOOKUP(Table4[[#This Row],[Agents]],'MTD Raw'!A:A,'MTD Raw'!E:E,0)</f>
        <v>1</v>
      </c>
      <c r="L16" s="146">
        <f>_xlfn.XLOOKUP(Table4[[#This Row],[Agents]],'MTD Raw'!AB:AB,'MTD Raw'!AE:AE,0)</f>
        <v>0</v>
      </c>
      <c r="M16" s="146">
        <f>_xlfn.XLOOKUP(Table4[[#This Row],[Agents]],'MTD Raw'!AU:AU,'MTD Raw'!AX:AX,0)</f>
        <v>0</v>
      </c>
      <c r="N16" s="146">
        <f>SUM(Table4[[#This Row],[Ret Calls]:[Serv calls]])</f>
        <v>0</v>
      </c>
      <c r="O16" s="147">
        <f>IFERROR(Table4[[#This Row],[Cancels]]/Table4[[#This Row],[Ret Calls]],0)</f>
        <v>0</v>
      </c>
      <c r="P16" s="147">
        <f>IFERROR(Table4[[#This Row],[Saves]]/Table4[[#This Row],[Ret Calls]],0)</f>
        <v>0</v>
      </c>
      <c r="Q16" s="147">
        <f>IFERROR(Table4[[#This Row],[OOW]]/Table4[[#This Row],[All Calls]],0)</f>
        <v>0</v>
      </c>
      <c r="R16" s="147">
        <f>IFERROR(Table4[[#This Row],[All Sales]]/Table4[[#This Row],[Serv calls]],0)</f>
        <v>0</v>
      </c>
      <c r="S16" s="148">
        <f>IFERROR(Table4[[#This Row],[Reg]]/Table4[[#This Row],[Serv calls]],0)</f>
        <v>0</v>
      </c>
      <c r="T16" s="147">
        <f>Table4[[#This Row],[Saves]]/Table4[[#This Row],[Cancels]]</f>
        <v>0</v>
      </c>
      <c r="U16" s="146"/>
    </row>
    <row r="17" spans="2:21" x14ac:dyDescent="0.25">
      <c r="B17" s="149" t="s">
        <v>174</v>
      </c>
      <c r="C17" s="149"/>
      <c r="D17" s="149" t="s">
        <v>516</v>
      </c>
      <c r="E17" s="146">
        <f>_xlfn.XLOOKUP(Table4[[#This Row],[Agents]],'MTD Raw'!L:L,'MTD Raw'!M:M,0)</f>
        <v>14</v>
      </c>
      <c r="F17" s="146">
        <f>_xlfn.XLOOKUP(Table4[[#This Row],[Agents]],'MTD Raw'!I:I,'MTD Raw'!J:J,0)+E56</f>
        <v>2</v>
      </c>
      <c r="G17" s="146">
        <f>_xlfn.XLOOKUP(Table4[[#This Row],[Agents]],'MTD Raw'!A:A,'MTD Raw'!B:B,0)</f>
        <v>0</v>
      </c>
      <c r="H17" s="146">
        <f>_xlfn.XLOOKUP(Table4[[#This Row],[Agents]],'MTD Raw'!A:A,'MTD Raw'!C:C,0)</f>
        <v>2</v>
      </c>
      <c r="I17" s="146">
        <f>_xlfn.XLOOKUP(Table4[[#This Row],[Agents]],'MTD Raw'!A:A,'MTD Raw'!D:D,0)</f>
        <v>0</v>
      </c>
      <c r="J17" s="146">
        <f>SUM(Table4[[#This Row],[Camp]:[IW]])+H56</f>
        <v>2</v>
      </c>
      <c r="K17" s="146">
        <f>_xlfn.XLOOKUP(Table4[[#This Row],[Agents]],'MTD Raw'!A:A,'MTD Raw'!E:E,0)</f>
        <v>1</v>
      </c>
      <c r="L17" s="146">
        <f>_xlfn.XLOOKUP(Table4[[#This Row],[Agents]],'MTD Raw'!AB:AB,'MTD Raw'!AE:AE,0)</f>
        <v>0</v>
      </c>
      <c r="M17" s="146">
        <f>_xlfn.XLOOKUP(Table4[[#This Row],[Agents]],'MTD Raw'!AU:AU,'MTD Raw'!AX:AX,0)</f>
        <v>255</v>
      </c>
      <c r="N17" s="146">
        <f>SUM(Table4[[#This Row],[Ret Calls]:[Serv calls]])</f>
        <v>255</v>
      </c>
      <c r="O17" s="147">
        <f>IFERROR(Table4[[#This Row],[Cancels]]/Table4[[#This Row],[Ret Calls]],0)</f>
        <v>0</v>
      </c>
      <c r="P17" s="147">
        <f>IFERROR(Table4[[#This Row],[Saves]]/Table4[[#This Row],[Ret Calls]],0)</f>
        <v>0</v>
      </c>
      <c r="Q17" s="147">
        <f>IFERROR(Table4[[#This Row],[OOW]]/Table4[[#This Row],[All Calls]],0)</f>
        <v>7.8431372549019607E-3</v>
      </c>
      <c r="R17" s="147">
        <f>IFERROR(Table4[[#This Row],[All Sales]]/Table4[[#This Row],[Serv calls]],0)</f>
        <v>7.8431372549019607E-3</v>
      </c>
      <c r="S17" s="148">
        <f>IFERROR(Table4[[#This Row],[Reg]]/Table4[[#This Row],[Serv calls]],0)</f>
        <v>3.9215686274509803E-3</v>
      </c>
      <c r="T17" s="147">
        <f>Table4[[#This Row],[Saves]]/Table4[[#This Row],[Cancels]]</f>
        <v>0.14285714285714285</v>
      </c>
      <c r="U17" s="150"/>
    </row>
    <row r="18" spans="2:21" x14ac:dyDescent="0.25">
      <c r="B18" s="149" t="s">
        <v>174</v>
      </c>
      <c r="C18" s="149"/>
      <c r="D18" s="149" t="s">
        <v>1531</v>
      </c>
      <c r="E18" s="146">
        <f>_xlfn.XLOOKUP(Table4[[#This Row],[Agents]],'MTD Raw'!L:L,'MTD Raw'!M:M,0)</f>
        <v>5</v>
      </c>
      <c r="F18" s="146">
        <f>_xlfn.XLOOKUP(Table4[[#This Row],[Agents]],'MTD Raw'!I:I,'MTD Raw'!J:J,0)+E57</f>
        <v>0</v>
      </c>
      <c r="G18" s="146">
        <f>_xlfn.XLOOKUP(Table4[[#This Row],[Agents]],'MTD Raw'!A:A,'MTD Raw'!B:B,0)</f>
        <v>0</v>
      </c>
      <c r="H18" s="146">
        <f>_xlfn.XLOOKUP(Table4[[#This Row],[Agents]],'MTD Raw'!A:A,'MTD Raw'!C:C,0)</f>
        <v>0</v>
      </c>
      <c r="I18" s="146">
        <f>_xlfn.XLOOKUP(Table4[[#This Row],[Agents]],'MTD Raw'!A:A,'MTD Raw'!D:D,0)</f>
        <v>6</v>
      </c>
      <c r="J18" s="146">
        <f>SUM(Table4[[#This Row],[Camp]:[IW]])+H57</f>
        <v>6</v>
      </c>
      <c r="K18" s="146">
        <f>_xlfn.XLOOKUP(Table4[[#This Row],[Agents]],'MTD Raw'!A:A,'MTD Raw'!E:E,0)</f>
        <v>1</v>
      </c>
      <c r="L18" s="146">
        <f>_xlfn.XLOOKUP(Table4[[#This Row],[Agents]],'MTD Raw'!AB:AB,'MTD Raw'!AE:AE,0)</f>
        <v>0</v>
      </c>
      <c r="M18" s="146">
        <f>_xlfn.XLOOKUP(Table4[[#This Row],[Agents]],'MTD Raw'!AU:AU,'MTD Raw'!AX:AX,0)</f>
        <v>187</v>
      </c>
      <c r="N18" s="146">
        <f>SUM(Table4[[#This Row],[Ret Calls]:[Serv calls]])</f>
        <v>187</v>
      </c>
      <c r="O18" s="147">
        <f>IFERROR(Table4[[#This Row],[Cancels]]/Table4[[#This Row],[Ret Calls]],0)</f>
        <v>0</v>
      </c>
      <c r="P18" s="147">
        <f>IFERROR(Table4[[#This Row],[Saves]]/Table4[[#This Row],[Ret Calls]],0)</f>
        <v>0</v>
      </c>
      <c r="Q18" s="147">
        <f>IFERROR(Table4[[#This Row],[OOW]]/Table4[[#This Row],[All Calls]],0)</f>
        <v>0</v>
      </c>
      <c r="R18" s="147">
        <f>IFERROR(Table4[[#This Row],[All Sales]]/Table4[[#This Row],[Serv calls]],0)</f>
        <v>3.2085561497326207E-2</v>
      </c>
      <c r="S18" s="148">
        <f>IFERROR(Table4[[#This Row],[Reg]]/Table4[[#This Row],[Serv calls]],0)</f>
        <v>5.3475935828877002E-3</v>
      </c>
      <c r="T18" s="147">
        <f>Table4[[#This Row],[Saves]]/Table4[[#This Row],[Cancels]]</f>
        <v>0</v>
      </c>
      <c r="U18" s="150"/>
    </row>
    <row r="19" spans="2:21" hidden="1" x14ac:dyDescent="0.25">
      <c r="B19" s="149" t="s">
        <v>201</v>
      </c>
      <c r="C19" s="149"/>
      <c r="D19" s="149" t="s">
        <v>205</v>
      </c>
      <c r="E19" s="146">
        <f>_xlfn.XLOOKUP(Table4[[#This Row],[Agents]],'MTD Raw'!L:L,'MTD Raw'!M:M,0)</f>
        <v>88</v>
      </c>
      <c r="F19" s="146">
        <f>_xlfn.XLOOKUP(Table4[[#This Row],[Agents]],'MTD Raw'!I:I,'MTD Raw'!J:J,0)</f>
        <v>60</v>
      </c>
      <c r="G19" s="146">
        <f>_xlfn.XLOOKUP(Table4[[#This Row],[Agents]],'MTD Raw'!A:A,'MTD Raw'!B:B,0)</f>
        <v>1</v>
      </c>
      <c r="H19" s="146">
        <f>_xlfn.XLOOKUP(Table4[[#This Row],[Agents]],'MTD Raw'!A:A,'MTD Raw'!D:D,0)</f>
        <v>0</v>
      </c>
      <c r="I19" s="146">
        <f>_xlfn.XLOOKUP(Table4[[#This Row],[Agents]],'MTD Raw'!A:A,'MTD Raw'!D:D,0)</f>
        <v>0</v>
      </c>
      <c r="J19" s="146">
        <f>SUM(Table4[[#This Row],[Camp]:[IW]])</f>
        <v>1</v>
      </c>
      <c r="K19" s="146">
        <f>_xlfn.XLOOKUP(Table4[[#This Row],[Agents]],'MTD Raw'!A:A,'MTD Raw'!E:E,0)</f>
        <v>4</v>
      </c>
      <c r="L19" s="146">
        <f>_xlfn.XLOOKUP(Table4[[#This Row],[Agents]],'MTD Raw'!AB:AB,'MTD Raw'!AE:AE,0)</f>
        <v>147</v>
      </c>
      <c r="M19" s="146">
        <f>_xlfn.XLOOKUP(Table4[[#This Row],[Agents]],'MTD Raw'!AU:AU,'MTD Raw'!AX:AX,0)</f>
        <v>0</v>
      </c>
      <c r="N19" s="146">
        <f>SUM(Table4[[#This Row],[Ret Calls]:[Serv calls]])</f>
        <v>147</v>
      </c>
      <c r="O19" s="147">
        <f>IFERROR(Table4[[#This Row],[Cancels]]/Table4[[#This Row],[Ret Calls]],0)</f>
        <v>0.59863945578231292</v>
      </c>
      <c r="P19" s="147">
        <f>IFERROR(Table4[[#This Row],[Saves]]/Table4[[#This Row],[Ret Calls]],0)</f>
        <v>0.40816326530612246</v>
      </c>
      <c r="Q19" s="147">
        <f>IFERROR(Table4[[#This Row],[OOW]]/Table4[[#This Row],[All Calls]],0)</f>
        <v>0</v>
      </c>
      <c r="R19" s="147">
        <f>IFERROR(Table4[[#This Row],[All Sales]]/Table4[[#This Row],[Serv calls]],0)</f>
        <v>0</v>
      </c>
      <c r="S19" s="148">
        <f>IFERROR(Table4[[#This Row],[Reg]]/Table4[[#This Row],[Serv calls]],0)</f>
        <v>0</v>
      </c>
      <c r="T19" s="147">
        <f>Table4[[#This Row],[Saves]]/Table4[[#This Row],[Cancels]]</f>
        <v>0.68181818181818177</v>
      </c>
      <c r="U19" s="150"/>
    </row>
    <row r="20" spans="2:21" hidden="1" x14ac:dyDescent="0.25">
      <c r="B20" s="149" t="s">
        <v>201</v>
      </c>
      <c r="D20" s="149" t="s">
        <v>211</v>
      </c>
      <c r="E20" s="146">
        <f>_xlfn.XLOOKUP(Table4[[#This Row],[Agents]],'MTD Raw'!L:L,'MTD Raw'!M:M,0)</f>
        <v>53</v>
      </c>
      <c r="F20" s="146">
        <f>_xlfn.XLOOKUP(Table4[[#This Row],[Agents]],'MTD Raw'!I:I,'MTD Raw'!J:J,0)</f>
        <v>11</v>
      </c>
      <c r="G20" s="146">
        <f>_xlfn.XLOOKUP(Table4[[#This Row],[Agents]],'MTD Raw'!A:A,'MTD Raw'!B:B,0)</f>
        <v>0</v>
      </c>
      <c r="H20" s="146">
        <f>_xlfn.XLOOKUP(Table4[[#This Row],[Agents]],'MTD Raw'!A:A,'MTD Raw'!D:D,0)</f>
        <v>0</v>
      </c>
      <c r="I20" s="146">
        <f>_xlfn.XLOOKUP(Table4[[#This Row],[Agents]],'MTD Raw'!A:A,'MTD Raw'!D:D,0)</f>
        <v>0</v>
      </c>
      <c r="J20" s="146">
        <f>SUM(Table4[[#This Row],[Camp]:[IW]])</f>
        <v>0</v>
      </c>
      <c r="K20" s="146">
        <f>_xlfn.XLOOKUP(Table4[[#This Row],[Agents]],'MTD Raw'!A:A,'MTD Raw'!E:E,0)</f>
        <v>0</v>
      </c>
      <c r="L20" s="146">
        <f>_xlfn.XLOOKUP(Table4[[#This Row],[Agents]],'MTD Raw'!AB:AB,'MTD Raw'!AE:AE,0)</f>
        <v>79</v>
      </c>
      <c r="M20" s="146">
        <f>_xlfn.XLOOKUP(Table4[[#This Row],[Agents]],'MTD Raw'!AU:AU,'MTD Raw'!AX:AX,0)</f>
        <v>0</v>
      </c>
      <c r="N20" s="146">
        <f>SUM(Table4[[#This Row],[Ret Calls]:[Serv calls]])</f>
        <v>79</v>
      </c>
      <c r="O20" s="147">
        <f>IFERROR(Table4[[#This Row],[Cancels]]/Table4[[#This Row],[Ret Calls]],0)</f>
        <v>0.67088607594936711</v>
      </c>
      <c r="P20" s="147">
        <f>IFERROR(Table4[[#This Row],[Saves]]/Table4[[#This Row],[Ret Calls]],0)</f>
        <v>0.13924050632911392</v>
      </c>
      <c r="Q20" s="147">
        <f>IFERROR(Table4[[#This Row],[OOW]]/Table4[[#This Row],[All Calls]],0)</f>
        <v>0</v>
      </c>
      <c r="R20" s="147">
        <f>IFERROR(Table4[[#This Row],[All Sales]]/Table4[[#This Row],[Serv calls]],0)</f>
        <v>0</v>
      </c>
      <c r="S20" s="148">
        <f>IFERROR(Table4[[#This Row],[Reg]]/Table4[[#This Row],[Serv calls]],0)</f>
        <v>0</v>
      </c>
      <c r="T20" s="147">
        <f>Table4[[#This Row],[Saves]]/Table4[[#This Row],[Cancels]]</f>
        <v>0.20754716981132076</v>
      </c>
      <c r="U20" s="150"/>
    </row>
    <row r="21" spans="2:21" hidden="1" x14ac:dyDescent="0.25">
      <c r="B21" s="149" t="s">
        <v>201</v>
      </c>
      <c r="D21" s="149" t="s">
        <v>217</v>
      </c>
      <c r="E21" s="146">
        <f>_xlfn.XLOOKUP(Table4[[#This Row],[Agents]],'MTD Raw'!L:L,'MTD Raw'!M:M,0)</f>
        <v>62</v>
      </c>
      <c r="F21" s="146">
        <f>_xlfn.XLOOKUP(Table4[[#This Row],[Agents]],'MTD Raw'!I:I,'MTD Raw'!J:J,0)</f>
        <v>11</v>
      </c>
      <c r="G21" s="146">
        <f>_xlfn.XLOOKUP(Table4[[#This Row],[Agents]],'MTD Raw'!A:A,'MTD Raw'!B:B,0)</f>
        <v>0</v>
      </c>
      <c r="H21" s="146">
        <f>_xlfn.XLOOKUP(Table4[[#This Row],[Agents]],'MTD Raw'!A:A,'MTD Raw'!D:D,0)</f>
        <v>0</v>
      </c>
      <c r="I21" s="146">
        <f>_xlfn.XLOOKUP(Table4[[#This Row],[Agents]],'MTD Raw'!A:A,'MTD Raw'!D:D,0)</f>
        <v>0</v>
      </c>
      <c r="J21" s="146">
        <f>SUM(Table4[[#This Row],[Camp]:[IW]])</f>
        <v>0</v>
      </c>
      <c r="K21" s="146">
        <f>_xlfn.XLOOKUP(Table4[[#This Row],[Agents]],'MTD Raw'!A:A,'MTD Raw'!E:E,0)</f>
        <v>0</v>
      </c>
      <c r="L21" s="146">
        <f>_xlfn.XLOOKUP(Table4[[#This Row],[Agents]],'MTD Raw'!AB:AB,'MTD Raw'!AE:AE,0)</f>
        <v>78</v>
      </c>
      <c r="M21" s="146">
        <f>_xlfn.XLOOKUP(Table4[[#This Row],[Agents]],'MTD Raw'!AU:AU,'MTD Raw'!AX:AX,0)</f>
        <v>0</v>
      </c>
      <c r="N21" s="146">
        <f>SUM(Table4[[#This Row],[Ret Calls]:[Serv calls]])</f>
        <v>78</v>
      </c>
      <c r="O21" s="147">
        <f>IFERROR(Table4[[#This Row],[Cancels]]/Table4[[#This Row],[Ret Calls]],0)</f>
        <v>0.79487179487179482</v>
      </c>
      <c r="P21" s="147">
        <f>IFERROR(Table4[[#This Row],[Saves]]/Table4[[#This Row],[Ret Calls]],0)</f>
        <v>0.14102564102564102</v>
      </c>
      <c r="Q21" s="147">
        <f>IFERROR(Table4[[#This Row],[OOW]]/Table4[[#This Row],[All Calls]],0)</f>
        <v>0</v>
      </c>
      <c r="R21" s="147">
        <f>IFERROR(Table4[[#This Row],[All Sales]]/Table4[[#This Row],[Serv calls]],0)</f>
        <v>0</v>
      </c>
      <c r="S21" s="148">
        <f>IFERROR(Table4[[#This Row],[Reg]]/Table4[[#This Row],[Serv calls]],0)</f>
        <v>0</v>
      </c>
      <c r="T21" s="147">
        <f>Table4[[#This Row],[Saves]]/Table4[[#This Row],[Cancels]]</f>
        <v>0.17741935483870969</v>
      </c>
      <c r="U21" s="150"/>
    </row>
    <row r="22" spans="2:21" hidden="1" x14ac:dyDescent="0.25">
      <c r="B22" s="149" t="s">
        <v>201</v>
      </c>
      <c r="D22" s="149" t="s">
        <v>967</v>
      </c>
      <c r="E22" s="146">
        <f>_xlfn.XLOOKUP(Table4[[#This Row],[Agents]],'MTD Raw'!L:L,'MTD Raw'!M:M,0)</f>
        <v>0</v>
      </c>
      <c r="F22" s="146">
        <f>_xlfn.XLOOKUP(Table4[[#This Row],[Agents]],'MTD Raw'!I:I,'MTD Raw'!J:J,0)</f>
        <v>0</v>
      </c>
      <c r="G22" s="146">
        <f>_xlfn.XLOOKUP(Table4[[#This Row],[Agents]],'MTD Raw'!A:A,'MTD Raw'!B:B,0)</f>
        <v>0</v>
      </c>
      <c r="H22" s="146">
        <f>_xlfn.XLOOKUP(Table4[[#This Row],[Agents]],'MTD Raw'!A:A,'MTD Raw'!D:D,0)</f>
        <v>0</v>
      </c>
      <c r="I22" s="146">
        <f>_xlfn.XLOOKUP(Table4[[#This Row],[Agents]],'MTD Raw'!A:A,'MTD Raw'!D:D,0)</f>
        <v>0</v>
      </c>
      <c r="J22" s="146">
        <f>SUM(Table4[[#This Row],[Camp]:[IW]])</f>
        <v>0</v>
      </c>
      <c r="K22" s="146">
        <f>_xlfn.XLOOKUP(Table4[[#This Row],[Agents]],'MTD Raw'!A:A,'MTD Raw'!E:E,0)</f>
        <v>0</v>
      </c>
      <c r="L22" s="146">
        <f>_xlfn.XLOOKUP(Table4[[#This Row],[Agents]],'MTD Raw'!AB:AB,'MTD Raw'!AE:AE,0)</f>
        <v>0</v>
      </c>
      <c r="M22" s="146">
        <f>_xlfn.XLOOKUP(Table4[[#This Row],[Agents]],'MTD Raw'!AU:AU,'MTD Raw'!AX:AX,0)</f>
        <v>0</v>
      </c>
      <c r="N22" s="146">
        <f>SUM(Table4[[#This Row],[Ret Calls]:[Serv calls]])</f>
        <v>0</v>
      </c>
      <c r="O22" s="147">
        <f>IFERROR(Table4[[#This Row],[Cancels]]/Table4[[#This Row],[Ret Calls]],0)</f>
        <v>0</v>
      </c>
      <c r="P22" s="147">
        <f>IFERROR(Table4[[#This Row],[Saves]]/Table4[[#This Row],[Ret Calls]],0)</f>
        <v>0</v>
      </c>
      <c r="Q22" s="147">
        <f>IFERROR(Table4[[#This Row],[OOW]]/Table4[[#This Row],[All Calls]],0)</f>
        <v>0</v>
      </c>
      <c r="R22" s="147">
        <f>IFERROR(Table4[[#This Row],[All Sales]]/Table4[[#This Row],[Serv calls]],0)</f>
        <v>0</v>
      </c>
      <c r="S22" s="148">
        <f>IFERROR(Table4[[#This Row],[Reg]]/Table4[[#This Row],[Serv calls]],0)</f>
        <v>0</v>
      </c>
      <c r="T22" s="147" t="e">
        <f>Table4[[#This Row],[Saves]]/Table4[[#This Row],[Cancels]]</f>
        <v>#DIV/0!</v>
      </c>
      <c r="U22" s="150"/>
    </row>
    <row r="23" spans="2:21" hidden="1" x14ac:dyDescent="0.25">
      <c r="B23" s="149" t="s">
        <v>201</v>
      </c>
      <c r="D23" s="149" t="s">
        <v>220</v>
      </c>
      <c r="E23" s="146">
        <f>_xlfn.XLOOKUP(Table4[[#This Row],[Agents]],'MTD Raw'!L:L,'MTD Raw'!M:M,0)</f>
        <v>17</v>
      </c>
      <c r="F23" s="146">
        <f>_xlfn.XLOOKUP(Table4[[#This Row],[Agents]],'MTD Raw'!I:I,'MTD Raw'!J:J,0)</f>
        <v>64</v>
      </c>
      <c r="G23" s="146">
        <f>_xlfn.XLOOKUP(Table4[[#This Row],[Agents]],'MTD Raw'!A:A,'MTD Raw'!B:B,0)</f>
        <v>0</v>
      </c>
      <c r="H23" s="146">
        <f>_xlfn.XLOOKUP(Table4[[#This Row],[Agents]],'MTD Raw'!A:A,'MTD Raw'!D:D,0)</f>
        <v>0</v>
      </c>
      <c r="I23" s="146">
        <f>_xlfn.XLOOKUP(Table4[[#This Row],[Agents]],'MTD Raw'!A:A,'MTD Raw'!D:D,0)</f>
        <v>0</v>
      </c>
      <c r="J23" s="146">
        <f>SUM(Table4[[#This Row],[Camp]:[IW]])</f>
        <v>0</v>
      </c>
      <c r="K23" s="146">
        <f>_xlfn.XLOOKUP(Table4[[#This Row],[Agents]],'MTD Raw'!A:A,'MTD Raw'!E:E,0)</f>
        <v>2</v>
      </c>
      <c r="L23" s="146">
        <f>_xlfn.XLOOKUP(Table4[[#This Row],[Agents]],'MTD Raw'!AB:AB,'MTD Raw'!AE:AE,0)</f>
        <v>14</v>
      </c>
      <c r="M23" s="146">
        <f>_xlfn.XLOOKUP(Table4[[#This Row],[Agents]],'MTD Raw'!AU:AU,'MTD Raw'!AX:AX,0)</f>
        <v>0</v>
      </c>
      <c r="N23" s="146">
        <f>SUM(Table4[[#This Row],[Ret Calls]:[Serv calls]])</f>
        <v>14</v>
      </c>
      <c r="O23" s="147">
        <f>IFERROR(Table4[[#This Row],[Cancels]]/Table4[[#This Row],[Ret Calls]],0)</f>
        <v>1.2142857142857142</v>
      </c>
      <c r="P23" s="147">
        <f>IFERROR(Table4[[#This Row],[Saves]]/Table4[[#This Row],[Ret Calls]],0)</f>
        <v>4.5714285714285712</v>
      </c>
      <c r="Q23" s="147">
        <f>IFERROR(Table4[[#This Row],[OOW]]/Table4[[#This Row],[All Calls]],0)</f>
        <v>0</v>
      </c>
      <c r="R23" s="147">
        <f>IFERROR(Table4[[#This Row],[All Sales]]/Table4[[#This Row],[Serv calls]],0)</f>
        <v>0</v>
      </c>
      <c r="S23" s="148">
        <f>IFERROR(Table4[[#This Row],[Reg]]/Table4[[#This Row],[Serv calls]],0)</f>
        <v>0</v>
      </c>
      <c r="T23" s="147">
        <f>Table4[[#This Row],[Saves]]/Table4[[#This Row],[Cancels]]</f>
        <v>3.7647058823529411</v>
      </c>
      <c r="U23" s="150"/>
    </row>
    <row r="24" spans="2:21" hidden="1" x14ac:dyDescent="0.25">
      <c r="B24" s="149" t="s">
        <v>201</v>
      </c>
      <c r="D24" s="149" t="s">
        <v>223</v>
      </c>
      <c r="E24" s="146">
        <f>_xlfn.XLOOKUP(Table4[[#This Row],[Agents]],'MTD Raw'!L:L,'MTD Raw'!M:M,0)</f>
        <v>28</v>
      </c>
      <c r="F24" s="146">
        <f>_xlfn.XLOOKUP(Table4[[#This Row],[Agents]],'MTD Raw'!I:I,'MTD Raw'!J:J,0)</f>
        <v>0</v>
      </c>
      <c r="G24" s="146">
        <f>_xlfn.XLOOKUP(Table4[[#This Row],[Agents]],'MTD Raw'!A:A,'MTD Raw'!B:B,0)</f>
        <v>0</v>
      </c>
      <c r="H24" s="146">
        <f>_xlfn.XLOOKUP(Table4[[#This Row],[Agents]],'MTD Raw'!A:A,'MTD Raw'!D:D,0)</f>
        <v>0</v>
      </c>
      <c r="I24" s="146">
        <f>_xlfn.XLOOKUP(Table4[[#This Row],[Agents]],'MTD Raw'!A:A,'MTD Raw'!D:D,0)</f>
        <v>0</v>
      </c>
      <c r="J24" s="146">
        <f>SUM(Table4[[#This Row],[Camp]:[IW]])</f>
        <v>0</v>
      </c>
      <c r="K24" s="146">
        <f>_xlfn.XLOOKUP(Table4[[#This Row],[Agents]],'MTD Raw'!A:A,'MTD Raw'!E:E,0)</f>
        <v>1</v>
      </c>
      <c r="L24" s="146">
        <f>_xlfn.XLOOKUP(Table4[[#This Row],[Agents]],'MTD Raw'!AB:AB,'MTD Raw'!AE:AE,0)</f>
        <v>56</v>
      </c>
      <c r="M24" s="146">
        <f>_xlfn.XLOOKUP(Table4[[#This Row],[Agents]],'MTD Raw'!AU:AU,'MTD Raw'!AX:AX,0)</f>
        <v>35</v>
      </c>
      <c r="N24" s="146">
        <f>SUM(Table4[[#This Row],[Ret Calls]:[Serv calls]])</f>
        <v>91</v>
      </c>
      <c r="O24" s="147">
        <f>IFERROR(Table4[[#This Row],[Cancels]]/Table4[[#This Row],[Ret Calls]],0)</f>
        <v>0.5</v>
      </c>
      <c r="P24" s="147">
        <f>IFERROR(Table4[[#This Row],[Saves]]/Table4[[#This Row],[Ret Calls]],0)</f>
        <v>0</v>
      </c>
      <c r="Q24" s="147">
        <f>IFERROR(Table4[[#This Row],[OOW]]/Table4[[#This Row],[All Calls]],0)</f>
        <v>0</v>
      </c>
      <c r="R24" s="147">
        <f>IFERROR(Table4[[#This Row],[All Sales]]/Table4[[#This Row],[Serv calls]],0)</f>
        <v>0</v>
      </c>
      <c r="S24" s="148">
        <f>IFERROR(Table4[[#This Row],[Reg]]/Table4[[#This Row],[Serv calls]],0)</f>
        <v>2.8571428571428571E-2</v>
      </c>
      <c r="T24" s="147">
        <f>Table4[[#This Row],[Saves]]/Table4[[#This Row],[Cancels]]</f>
        <v>0</v>
      </c>
      <c r="U24" s="150"/>
    </row>
    <row r="25" spans="2:21" hidden="1" x14ac:dyDescent="0.25">
      <c r="B25" s="149" t="s">
        <v>201</v>
      </c>
      <c r="D25" s="149" t="s">
        <v>226</v>
      </c>
      <c r="E25" s="146">
        <f>_xlfn.XLOOKUP(Table4[[#This Row],[Agents]],'MTD Raw'!L:L,'MTD Raw'!M:M,0)</f>
        <v>32</v>
      </c>
      <c r="F25" s="146">
        <f>_xlfn.XLOOKUP(Table4[[#This Row],[Agents]],'MTD Raw'!I:I,'MTD Raw'!J:J,0)</f>
        <v>17</v>
      </c>
      <c r="G25" s="146">
        <f>_xlfn.XLOOKUP(Table4[[#This Row],[Agents]],'MTD Raw'!A:A,'MTD Raw'!B:B,0)</f>
        <v>3</v>
      </c>
      <c r="H25" s="146">
        <f>_xlfn.XLOOKUP(Table4[[#This Row],[Agents]],'MTD Raw'!A:A,'MTD Raw'!D:D,0)</f>
        <v>0</v>
      </c>
      <c r="I25" s="146">
        <f>_xlfn.XLOOKUP(Table4[[#This Row],[Agents]],'MTD Raw'!A:A,'MTD Raw'!D:D,0)</f>
        <v>0</v>
      </c>
      <c r="J25" s="146">
        <f>SUM(Table4[[#This Row],[Camp]:[IW]])</f>
        <v>3</v>
      </c>
      <c r="K25" s="146">
        <f>_xlfn.XLOOKUP(Table4[[#This Row],[Agents]],'MTD Raw'!A:A,'MTD Raw'!E:E,0)</f>
        <v>6</v>
      </c>
      <c r="L25" s="146">
        <f>_xlfn.XLOOKUP(Table4[[#This Row],[Agents]],'MTD Raw'!AB:AB,'MTD Raw'!AE:AE,0)</f>
        <v>30</v>
      </c>
      <c r="M25" s="146">
        <f>_xlfn.XLOOKUP(Table4[[#This Row],[Agents]],'MTD Raw'!AU:AU,'MTD Raw'!AX:AX,0)</f>
        <v>0</v>
      </c>
      <c r="N25" s="146">
        <f>SUM(Table4[[#This Row],[Ret Calls]:[Serv calls]])</f>
        <v>30</v>
      </c>
      <c r="O25" s="147">
        <f>IFERROR(Table4[[#This Row],[Cancels]]/Table4[[#This Row],[Ret Calls]],0)</f>
        <v>1.0666666666666667</v>
      </c>
      <c r="P25" s="147">
        <f>IFERROR(Table4[[#This Row],[Saves]]/Table4[[#This Row],[Ret Calls]],0)</f>
        <v>0.56666666666666665</v>
      </c>
      <c r="Q25" s="147">
        <f>IFERROR(Table4[[#This Row],[OOW]]/Table4[[#This Row],[All Calls]],0)</f>
        <v>0</v>
      </c>
      <c r="R25" s="147">
        <f>IFERROR(Table4[[#This Row],[All Sales]]/Table4[[#This Row],[Serv calls]],0)</f>
        <v>0</v>
      </c>
      <c r="S25" s="148">
        <f>IFERROR(Table4[[#This Row],[Reg]]/Table4[[#This Row],[Serv calls]],0)</f>
        <v>0</v>
      </c>
      <c r="T25" s="147">
        <f>Table4[[#This Row],[Saves]]/Table4[[#This Row],[Cancels]]</f>
        <v>0.53125</v>
      </c>
      <c r="U25" s="150"/>
    </row>
    <row r="26" spans="2:21" hidden="1" x14ac:dyDescent="0.25">
      <c r="B26" s="149" t="s">
        <v>201</v>
      </c>
      <c r="D26" s="149" t="s">
        <v>229</v>
      </c>
      <c r="E26" s="146">
        <f>_xlfn.XLOOKUP(Table4[[#This Row],[Agents]],'MTD Raw'!L:L,'MTD Raw'!M:M,0)</f>
        <v>0</v>
      </c>
      <c r="F26" s="146">
        <f>_xlfn.XLOOKUP(Table4[[#This Row],[Agents]],'MTD Raw'!I:I,'MTD Raw'!J:J,0)</f>
        <v>0</v>
      </c>
      <c r="G26" s="146">
        <f>_xlfn.XLOOKUP(Table4[[#This Row],[Agents]],'MTD Raw'!A:A,'MTD Raw'!B:B,0)</f>
        <v>0</v>
      </c>
      <c r="H26" s="146">
        <f>_xlfn.XLOOKUP(Table4[[#This Row],[Agents]],'MTD Raw'!A:A,'MTD Raw'!D:D,0)</f>
        <v>0</v>
      </c>
      <c r="I26" s="146">
        <f>_xlfn.XLOOKUP(Table4[[#This Row],[Agents]],'MTD Raw'!A:A,'MTD Raw'!D:D,0)</f>
        <v>0</v>
      </c>
      <c r="J26" s="146">
        <f>SUM(Table4[[#This Row],[Camp]:[IW]])</f>
        <v>0</v>
      </c>
      <c r="K26" s="146">
        <f>_xlfn.XLOOKUP(Table4[[#This Row],[Agents]],'MTD Raw'!A:A,'MTD Raw'!E:E,0)</f>
        <v>1</v>
      </c>
      <c r="L26" s="146">
        <f>_xlfn.XLOOKUP(Table4[[#This Row],[Agents]],'MTD Raw'!AB:AB,'MTD Raw'!AE:AE,0)</f>
        <v>9</v>
      </c>
      <c r="M26" s="146">
        <f>_xlfn.XLOOKUP(Table4[[#This Row],[Agents]],'MTD Raw'!AU:AU,'MTD Raw'!AX:AX,0)</f>
        <v>0</v>
      </c>
      <c r="N26" s="146">
        <f>SUM(Table4[[#This Row],[Ret Calls]:[Serv calls]])</f>
        <v>9</v>
      </c>
      <c r="O26" s="147">
        <f>IFERROR(Table4[[#This Row],[Cancels]]/Table4[[#This Row],[Ret Calls]],0)</f>
        <v>0</v>
      </c>
      <c r="P26" s="147">
        <f>IFERROR(Table4[[#This Row],[Saves]]/Table4[[#This Row],[Ret Calls]],0)</f>
        <v>0</v>
      </c>
      <c r="Q26" s="147">
        <f>IFERROR(Table4[[#This Row],[OOW]]/Table4[[#This Row],[All Calls]],0)</f>
        <v>0</v>
      </c>
      <c r="R26" s="147">
        <f>IFERROR(Table4[[#This Row],[All Sales]]/Table4[[#This Row],[Serv calls]],0)</f>
        <v>0</v>
      </c>
      <c r="S26" s="148">
        <f>IFERROR(Table4[[#This Row],[Reg]]/Table4[[#This Row],[Serv calls]],0)</f>
        <v>0</v>
      </c>
      <c r="T26" s="147" t="e">
        <f>Table4[[#This Row],[Saves]]/Table4[[#This Row],[Cancels]]</f>
        <v>#DIV/0!</v>
      </c>
      <c r="U26" s="150"/>
    </row>
    <row r="27" spans="2:21" hidden="1" x14ac:dyDescent="0.25">
      <c r="B27" s="149" t="s">
        <v>201</v>
      </c>
      <c r="D27" s="149" t="s">
        <v>232</v>
      </c>
      <c r="E27" s="146">
        <f>_xlfn.XLOOKUP(Table4[[#This Row],[Agents]],'MTD Raw'!L:L,'MTD Raw'!M:M,0)</f>
        <v>33</v>
      </c>
      <c r="F27" s="146">
        <f>_xlfn.XLOOKUP(Table4[[#This Row],[Agents]],'MTD Raw'!I:I,'MTD Raw'!J:J,0)</f>
        <v>11</v>
      </c>
      <c r="G27" s="146">
        <f>_xlfn.XLOOKUP(Table4[[#This Row],[Agents]],'MTD Raw'!A:A,'MTD Raw'!B:B,0)</f>
        <v>1</v>
      </c>
      <c r="H27" s="146">
        <f>_xlfn.XLOOKUP(Table4[[#This Row],[Agents]],'MTD Raw'!A:A,'MTD Raw'!D:D,0)</f>
        <v>0</v>
      </c>
      <c r="I27" s="146">
        <f>_xlfn.XLOOKUP(Table4[[#This Row],[Agents]],'MTD Raw'!A:A,'MTD Raw'!D:D,0)</f>
        <v>0</v>
      </c>
      <c r="J27" s="146">
        <f>SUM(Table4[[#This Row],[Camp]:[IW]])</f>
        <v>1</v>
      </c>
      <c r="K27" s="146">
        <f>_xlfn.XLOOKUP(Table4[[#This Row],[Agents]],'MTD Raw'!A:A,'MTD Raw'!E:E,0)</f>
        <v>2</v>
      </c>
      <c r="L27" s="146">
        <f>_xlfn.XLOOKUP(Table4[[#This Row],[Agents]],'MTD Raw'!AB:AB,'MTD Raw'!AE:AE,0)</f>
        <v>39</v>
      </c>
      <c r="M27" s="146">
        <f>_xlfn.XLOOKUP(Table4[[#This Row],[Agents]],'MTD Raw'!AU:AU,'MTD Raw'!AX:AX,0)</f>
        <v>87</v>
      </c>
      <c r="N27" s="146">
        <f>SUM(Table4[[#This Row],[Ret Calls]:[Serv calls]])</f>
        <v>126</v>
      </c>
      <c r="O27" s="147">
        <f>IFERROR(Table4[[#This Row],[Cancels]]/Table4[[#This Row],[Ret Calls]],0)</f>
        <v>0.84615384615384615</v>
      </c>
      <c r="P27" s="147">
        <f>IFERROR(Table4[[#This Row],[Saves]]/Table4[[#This Row],[Ret Calls]],0)</f>
        <v>0.28205128205128205</v>
      </c>
      <c r="Q27" s="147">
        <f>IFERROR(Table4[[#This Row],[OOW]]/Table4[[#This Row],[All Calls]],0)</f>
        <v>0</v>
      </c>
      <c r="R27" s="147">
        <f>IFERROR(Table4[[#This Row],[All Sales]]/Table4[[#This Row],[Serv calls]],0)</f>
        <v>1.1494252873563218E-2</v>
      </c>
      <c r="S27" s="148">
        <f>IFERROR(Table4[[#This Row],[Reg]]/Table4[[#This Row],[Serv calls]],0)</f>
        <v>2.2988505747126436E-2</v>
      </c>
      <c r="T27" s="147">
        <f>Table4[[#This Row],[Saves]]/Table4[[#This Row],[Cancels]]</f>
        <v>0.33333333333333331</v>
      </c>
      <c r="U27" s="150"/>
    </row>
    <row r="28" spans="2:21" hidden="1" x14ac:dyDescent="0.25">
      <c r="B28" s="149" t="s">
        <v>201</v>
      </c>
      <c r="D28" s="149" t="s">
        <v>235</v>
      </c>
      <c r="E28" s="146">
        <f>_xlfn.XLOOKUP(Table4[[#This Row],[Agents]],'MTD Raw'!L:L,'MTD Raw'!M:M,0)</f>
        <v>103</v>
      </c>
      <c r="F28" s="146">
        <f>_xlfn.XLOOKUP(Table4[[#This Row],[Agents]],'MTD Raw'!I:I,'MTD Raw'!J:J,0)</f>
        <v>16</v>
      </c>
      <c r="G28" s="146">
        <f>_xlfn.XLOOKUP(Table4[[#This Row],[Agents]],'MTD Raw'!A:A,'MTD Raw'!B:B,0)</f>
        <v>0</v>
      </c>
      <c r="H28" s="146">
        <f>_xlfn.XLOOKUP(Table4[[#This Row],[Agents]],'MTD Raw'!A:A,'MTD Raw'!D:D,0)</f>
        <v>0</v>
      </c>
      <c r="I28" s="146">
        <f>_xlfn.XLOOKUP(Table4[[#This Row],[Agents]],'MTD Raw'!A:A,'MTD Raw'!D:D,0)</f>
        <v>0</v>
      </c>
      <c r="J28" s="146">
        <f>SUM(Table4[[#This Row],[Camp]:[IW]])</f>
        <v>0</v>
      </c>
      <c r="K28" s="146">
        <f>_xlfn.XLOOKUP(Table4[[#This Row],[Agents]],'MTD Raw'!A:A,'MTD Raw'!E:E,0)</f>
        <v>0</v>
      </c>
      <c r="L28" s="146">
        <f>_xlfn.XLOOKUP(Table4[[#This Row],[Agents]],'MTD Raw'!AB:AB,'MTD Raw'!AE:AE,0)</f>
        <v>116</v>
      </c>
      <c r="M28" s="146">
        <f>_xlfn.XLOOKUP(Table4[[#This Row],[Agents]],'MTD Raw'!AU:AU,'MTD Raw'!AX:AX,0)</f>
        <v>0</v>
      </c>
      <c r="N28" s="146">
        <f>SUM(Table4[[#This Row],[Ret Calls]:[Serv calls]])</f>
        <v>116</v>
      </c>
      <c r="O28" s="147">
        <f>IFERROR(Table4[[#This Row],[Cancels]]/Table4[[#This Row],[Ret Calls]],0)</f>
        <v>0.88793103448275867</v>
      </c>
      <c r="P28" s="147">
        <f>IFERROR(Table4[[#This Row],[Saves]]/Table4[[#This Row],[Ret Calls]],0)</f>
        <v>0.13793103448275862</v>
      </c>
      <c r="Q28" s="147">
        <f>IFERROR(Table4[[#This Row],[OOW]]/Table4[[#This Row],[All Calls]],0)</f>
        <v>0</v>
      </c>
      <c r="R28" s="147">
        <f>IFERROR(Table4[[#This Row],[All Sales]]/Table4[[#This Row],[Serv calls]],0)</f>
        <v>0</v>
      </c>
      <c r="S28" s="148">
        <f>IFERROR(Table4[[#This Row],[Reg]]/Table4[[#This Row],[Serv calls]],0)</f>
        <v>0</v>
      </c>
      <c r="T28" s="147">
        <f>Table4[[#This Row],[Saves]]/Table4[[#This Row],[Cancels]]</f>
        <v>0.1553398058252427</v>
      </c>
      <c r="U28" s="150"/>
    </row>
    <row r="29" spans="2:21" hidden="1" x14ac:dyDescent="0.25">
      <c r="B29" s="149" t="s">
        <v>201</v>
      </c>
      <c r="D29" s="149" t="s">
        <v>241</v>
      </c>
      <c r="E29" s="146">
        <f>_xlfn.XLOOKUP(Table4[[#This Row],[Agents]],'MTD Raw'!L:L,'MTD Raw'!M:M,0)</f>
        <v>169</v>
      </c>
      <c r="F29" s="146">
        <f>_xlfn.XLOOKUP(Table4[[#This Row],[Agents]],'MTD Raw'!I:I,'MTD Raw'!J:J,0)</f>
        <v>64</v>
      </c>
      <c r="G29" s="146">
        <f>_xlfn.XLOOKUP(Table4[[#This Row],[Agents]],'MTD Raw'!A:A,'MTD Raw'!B:B,0)</f>
        <v>0</v>
      </c>
      <c r="H29" s="146">
        <f>_xlfn.XLOOKUP(Table4[[#This Row],[Agents]],'MTD Raw'!A:A,'MTD Raw'!D:D,0)</f>
        <v>0</v>
      </c>
      <c r="I29" s="146">
        <f>_xlfn.XLOOKUP(Table4[[#This Row],[Agents]],'MTD Raw'!A:A,'MTD Raw'!D:D,0)</f>
        <v>0</v>
      </c>
      <c r="J29" s="146">
        <f>SUM(Table4[[#This Row],[Camp]:[IW]])</f>
        <v>0</v>
      </c>
      <c r="K29" s="146">
        <f>_xlfn.XLOOKUP(Table4[[#This Row],[Agents]],'MTD Raw'!A:A,'MTD Raw'!E:E,0)</f>
        <v>1</v>
      </c>
      <c r="L29" s="146">
        <f>_xlfn.XLOOKUP(Table4[[#This Row],[Agents]],'MTD Raw'!AB:AB,'MTD Raw'!AE:AE,0)</f>
        <v>246</v>
      </c>
      <c r="M29" s="146">
        <f>_xlfn.XLOOKUP(Table4[[#This Row],[Agents]],'MTD Raw'!AU:AU,'MTD Raw'!AX:AX,0)</f>
        <v>0</v>
      </c>
      <c r="N29" s="146">
        <f>SUM(Table4[[#This Row],[Ret Calls]:[Serv calls]])</f>
        <v>246</v>
      </c>
      <c r="O29" s="147">
        <f>IFERROR(Table4[[#This Row],[Cancels]]/Table4[[#This Row],[Ret Calls]],0)</f>
        <v>0.68699186991869921</v>
      </c>
      <c r="P29" s="147">
        <f>IFERROR(Table4[[#This Row],[Saves]]/Table4[[#This Row],[Ret Calls]],0)</f>
        <v>0.26016260162601629</v>
      </c>
      <c r="Q29" s="147">
        <f>IFERROR(Table4[[#This Row],[OOW]]/Table4[[#This Row],[All Calls]],0)</f>
        <v>0</v>
      </c>
      <c r="R29" s="147">
        <f>IFERROR(Table4[[#This Row],[All Sales]]/Table4[[#This Row],[Serv calls]],0)</f>
        <v>0</v>
      </c>
      <c r="S29" s="148">
        <f>IFERROR(Table4[[#This Row],[Reg]]/Table4[[#This Row],[Serv calls]],0)</f>
        <v>0</v>
      </c>
      <c r="T29" s="147">
        <f>Table4[[#This Row],[Saves]]/Table4[[#This Row],[Cancels]]</f>
        <v>0.378698224852071</v>
      </c>
      <c r="U29" s="150"/>
    </row>
    <row r="30" spans="2:21" hidden="1" x14ac:dyDescent="0.25">
      <c r="B30" s="149" t="s">
        <v>201</v>
      </c>
      <c r="D30" s="149" t="s">
        <v>244</v>
      </c>
      <c r="E30" s="146">
        <f>_xlfn.XLOOKUP(Table4[[#This Row],[Agents]],'MTD Raw'!L:L,'MTD Raw'!M:M,0)</f>
        <v>19</v>
      </c>
      <c r="F30" s="146">
        <f>_xlfn.XLOOKUP(Table4[[#This Row],[Agents]],'MTD Raw'!I:I,'MTD Raw'!J:J,0)</f>
        <v>13</v>
      </c>
      <c r="G30" s="146">
        <f>_xlfn.XLOOKUP(Table4[[#This Row],[Agents]],'MTD Raw'!A:A,'MTD Raw'!B:B,0)</f>
        <v>0</v>
      </c>
      <c r="H30" s="146">
        <f>_xlfn.XLOOKUP(Table4[[#This Row],[Agents]],'MTD Raw'!A:A,'MTD Raw'!D:D,0)</f>
        <v>0</v>
      </c>
      <c r="I30" s="146">
        <f>_xlfn.XLOOKUP(Table4[[#This Row],[Agents]],'MTD Raw'!A:A,'MTD Raw'!D:D,0)</f>
        <v>0</v>
      </c>
      <c r="J30" s="146">
        <f>SUM(Table4[[#This Row],[Camp]:[IW]])</f>
        <v>0</v>
      </c>
      <c r="K30" s="146">
        <f>_xlfn.XLOOKUP(Table4[[#This Row],[Agents]],'MTD Raw'!A:A,'MTD Raw'!E:E,0)</f>
        <v>0</v>
      </c>
      <c r="L30" s="146">
        <f>_xlfn.XLOOKUP(Table4[[#This Row],[Agents]],'MTD Raw'!AB:AB,'MTD Raw'!AE:AE,0)</f>
        <v>35</v>
      </c>
      <c r="M30" s="146">
        <f>_xlfn.XLOOKUP(Table4[[#This Row],[Agents]],'MTD Raw'!AU:AU,'MTD Raw'!AX:AX,0)</f>
        <v>0</v>
      </c>
      <c r="N30" s="146">
        <f>SUM(Table4[[#This Row],[Ret Calls]:[Serv calls]])</f>
        <v>35</v>
      </c>
      <c r="O30" s="147">
        <f>IFERROR(Table4[[#This Row],[Cancels]]/Table4[[#This Row],[Ret Calls]],0)</f>
        <v>0.54285714285714282</v>
      </c>
      <c r="P30" s="147">
        <f>IFERROR(Table4[[#This Row],[Saves]]/Table4[[#This Row],[Ret Calls]],0)</f>
        <v>0.37142857142857144</v>
      </c>
      <c r="Q30" s="147">
        <f>IFERROR(Table4[[#This Row],[OOW]]/Table4[[#This Row],[All Calls]],0)</f>
        <v>0</v>
      </c>
      <c r="R30" s="147">
        <f>IFERROR(Table4[[#This Row],[All Sales]]/Table4[[#This Row],[Serv calls]],0)</f>
        <v>0</v>
      </c>
      <c r="S30" s="148">
        <f>IFERROR(Table4[[#This Row],[Reg]]/Table4[[#This Row],[Serv calls]],0)</f>
        <v>0</v>
      </c>
      <c r="T30" s="147">
        <f>Table4[[#This Row],[Saves]]/Table4[[#This Row],[Cancels]]</f>
        <v>0.68421052631578949</v>
      </c>
      <c r="U30" s="150"/>
    </row>
    <row r="31" spans="2:21" hidden="1" x14ac:dyDescent="0.25">
      <c r="B31" s="149" t="s">
        <v>201</v>
      </c>
      <c r="D31" s="149" t="s">
        <v>2429</v>
      </c>
      <c r="E31" s="146">
        <f>_xlfn.XLOOKUP(Table4[[#This Row],[Agents]],'MTD Raw'!L:L,'MTD Raw'!M:M,0)</f>
        <v>9</v>
      </c>
      <c r="F31" s="146">
        <f>_xlfn.XLOOKUP(Table4[[#This Row],[Agents]],'MTD Raw'!I:I,'MTD Raw'!J:J,0)</f>
        <v>7</v>
      </c>
      <c r="G31" s="146">
        <f>_xlfn.XLOOKUP(Table4[[#This Row],[Agents]],'MTD Raw'!A:A,'MTD Raw'!B:B,0)</f>
        <v>1</v>
      </c>
      <c r="H31" s="146">
        <f>_xlfn.XLOOKUP(Table4[[#This Row],[Agents]],'MTD Raw'!A:A,'MTD Raw'!D:D,0)</f>
        <v>5</v>
      </c>
      <c r="I31" s="146">
        <f>_xlfn.XLOOKUP(Table4[[#This Row],[Agents]],'MTD Raw'!A:A,'MTD Raw'!D:D,0)</f>
        <v>5</v>
      </c>
      <c r="J31" s="146">
        <f>SUM(Table4[[#This Row],[Camp]:[IW]])</f>
        <v>11</v>
      </c>
      <c r="K31" s="146">
        <f>_xlfn.XLOOKUP(Table4[[#This Row],[Agents]],'MTD Raw'!A:A,'MTD Raw'!E:E,0)</f>
        <v>3</v>
      </c>
      <c r="L31" s="146">
        <f>_xlfn.XLOOKUP(Table4[[#This Row],[Agents]],'MTD Raw'!AB:AB,'MTD Raw'!AE:AE,0)</f>
        <v>0</v>
      </c>
      <c r="M31" s="146">
        <f>_xlfn.XLOOKUP(Table4[[#This Row],[Agents]],'MTD Raw'!AU:AU,'MTD Raw'!AX:AX,0)</f>
        <v>286</v>
      </c>
      <c r="N31" s="146">
        <f>SUM(Table4[[#This Row],[Ret Calls]:[Serv calls]])</f>
        <v>286</v>
      </c>
      <c r="O31" s="147">
        <f>IFERROR(Table4[[#This Row],[Cancels]]/Table4[[#This Row],[Ret Calls]],0)</f>
        <v>0</v>
      </c>
      <c r="P31" s="147">
        <f>IFERROR(Table4[[#This Row],[Saves]]/Table4[[#This Row],[Ret Calls]],0)</f>
        <v>0</v>
      </c>
      <c r="Q31" s="147">
        <f>IFERROR(Table4[[#This Row],[OOW]]/Table4[[#This Row],[All Calls]],0)</f>
        <v>1.7482517482517484E-2</v>
      </c>
      <c r="R31" s="147">
        <f>IFERROR(Table4[[#This Row],[All Sales]]/Table4[[#This Row],[Serv calls]],0)</f>
        <v>3.8461538461538464E-2</v>
      </c>
      <c r="S31" s="148">
        <f>IFERROR(Table4[[#This Row],[Reg]]/Table4[[#This Row],[Serv calls]],0)</f>
        <v>1.048951048951049E-2</v>
      </c>
      <c r="T31" s="147">
        <f>Table4[[#This Row],[Saves]]/Table4[[#This Row],[Cancels]]</f>
        <v>0.77777777777777779</v>
      </c>
      <c r="U31" s="150"/>
    </row>
    <row r="32" spans="2:21" hidden="1" x14ac:dyDescent="0.25">
      <c r="B32" s="149" t="s">
        <v>201</v>
      </c>
      <c r="D32" s="149" t="s">
        <v>247</v>
      </c>
      <c r="E32" s="146">
        <f>_xlfn.XLOOKUP(Table4[[#This Row],[Agents]],'MTD Raw'!L:L,'MTD Raw'!M:M,0)</f>
        <v>103</v>
      </c>
      <c r="F32" s="146">
        <f>_xlfn.XLOOKUP(Table4[[#This Row],[Agents]],'MTD Raw'!I:I,'MTD Raw'!J:J,0)</f>
        <v>34</v>
      </c>
      <c r="G32" s="146">
        <f>_xlfn.XLOOKUP(Table4[[#This Row],[Agents]],'MTD Raw'!A:A,'MTD Raw'!B:B,0)</f>
        <v>0</v>
      </c>
      <c r="H32" s="146">
        <f>_xlfn.XLOOKUP(Table4[[#This Row],[Agents]],'MTD Raw'!A:A,'MTD Raw'!D:D,0)</f>
        <v>0</v>
      </c>
      <c r="I32" s="146">
        <f>_xlfn.XLOOKUP(Table4[[#This Row],[Agents]],'MTD Raw'!A:A,'MTD Raw'!D:D,0)</f>
        <v>0</v>
      </c>
      <c r="J32" s="146">
        <f>SUM(Table4[[#This Row],[Camp]:[IW]])</f>
        <v>0</v>
      </c>
      <c r="K32" s="146">
        <f>_xlfn.XLOOKUP(Table4[[#This Row],[Agents]],'MTD Raw'!A:A,'MTD Raw'!E:E,0)</f>
        <v>3</v>
      </c>
      <c r="L32" s="146">
        <f>_xlfn.XLOOKUP(Table4[[#This Row],[Agents]],'MTD Raw'!AB:AB,'MTD Raw'!AE:AE,0)</f>
        <v>176</v>
      </c>
      <c r="M32" s="146">
        <f>_xlfn.XLOOKUP(Table4[[#This Row],[Agents]],'MTD Raw'!AU:AU,'MTD Raw'!AX:AX,0)</f>
        <v>0</v>
      </c>
      <c r="N32" s="146">
        <f>SUM(Table4[[#This Row],[Ret Calls]:[Serv calls]])</f>
        <v>176</v>
      </c>
      <c r="O32" s="147">
        <f>IFERROR(Table4[[#This Row],[Cancels]]/Table4[[#This Row],[Ret Calls]],0)</f>
        <v>0.58522727272727271</v>
      </c>
      <c r="P32" s="147">
        <f>IFERROR(Table4[[#This Row],[Saves]]/Table4[[#This Row],[Ret Calls]],0)</f>
        <v>0.19318181818181818</v>
      </c>
      <c r="Q32" s="147">
        <f>IFERROR(Table4[[#This Row],[OOW]]/Table4[[#This Row],[All Calls]],0)</f>
        <v>0</v>
      </c>
      <c r="R32" s="147">
        <f>IFERROR(Table4[[#This Row],[All Sales]]/Table4[[#This Row],[Serv calls]],0)</f>
        <v>0</v>
      </c>
      <c r="S32" s="148">
        <f>IFERROR(Table4[[#This Row],[Reg]]/Table4[[#This Row],[Serv calls]],0)</f>
        <v>0</v>
      </c>
      <c r="T32" s="147">
        <f>Table4[[#This Row],[Saves]]/Table4[[#This Row],[Cancels]]</f>
        <v>0.3300970873786408</v>
      </c>
      <c r="U32" s="150"/>
    </row>
    <row r="33" spans="2:21" hidden="1" x14ac:dyDescent="0.25">
      <c r="B33" s="149" t="s">
        <v>201</v>
      </c>
      <c r="D33" s="149" t="s">
        <v>250</v>
      </c>
      <c r="E33" s="146">
        <f>_xlfn.XLOOKUP(Table4[[#This Row],[Agents]],'MTD Raw'!L:L,'MTD Raw'!M:M,0)</f>
        <v>163</v>
      </c>
      <c r="F33" s="146">
        <f>_xlfn.XLOOKUP(Table4[[#This Row],[Agents]],'MTD Raw'!I:I,'MTD Raw'!J:J,0)</f>
        <v>56</v>
      </c>
      <c r="G33" s="146">
        <f>_xlfn.XLOOKUP(Table4[[#This Row],[Agents]],'MTD Raw'!A:A,'MTD Raw'!B:B,0)</f>
        <v>0</v>
      </c>
      <c r="H33" s="146">
        <f>_xlfn.XLOOKUP(Table4[[#This Row],[Agents]],'MTD Raw'!A:A,'MTD Raw'!D:D,0)</f>
        <v>0</v>
      </c>
      <c r="I33" s="146">
        <f>_xlfn.XLOOKUP(Table4[[#This Row],[Agents]],'MTD Raw'!A:A,'MTD Raw'!D:D,0)</f>
        <v>0</v>
      </c>
      <c r="J33" s="146">
        <f>SUM(Table4[[#This Row],[Camp]:[IW]])</f>
        <v>0</v>
      </c>
      <c r="K33" s="146">
        <f>_xlfn.XLOOKUP(Table4[[#This Row],[Agents]],'MTD Raw'!A:A,'MTD Raw'!E:E,0)</f>
        <v>1</v>
      </c>
      <c r="L33" s="146">
        <f>_xlfn.XLOOKUP(Table4[[#This Row],[Agents]],'MTD Raw'!AB:AB,'MTD Raw'!AE:AE,0)</f>
        <v>233</v>
      </c>
      <c r="M33" s="146">
        <f>_xlfn.XLOOKUP(Table4[[#This Row],[Agents]],'MTD Raw'!AU:AU,'MTD Raw'!AX:AX,0)</f>
        <v>0</v>
      </c>
      <c r="N33" s="146">
        <f>SUM(Table4[[#This Row],[Ret Calls]:[Serv calls]])</f>
        <v>233</v>
      </c>
      <c r="O33" s="147">
        <f>IFERROR(Table4[[#This Row],[Cancels]]/Table4[[#This Row],[Ret Calls]],0)</f>
        <v>0.69957081545064381</v>
      </c>
      <c r="P33" s="147">
        <f>IFERROR(Table4[[#This Row],[Saves]]/Table4[[#This Row],[Ret Calls]],0)</f>
        <v>0.24034334763948498</v>
      </c>
      <c r="Q33" s="147">
        <f>IFERROR(Table4[[#This Row],[OOW]]/Table4[[#This Row],[All Calls]],0)</f>
        <v>0</v>
      </c>
      <c r="R33" s="147">
        <f>IFERROR(Table4[[#This Row],[All Sales]]/Table4[[#This Row],[Serv calls]],0)</f>
        <v>0</v>
      </c>
      <c r="S33" s="148">
        <f>IFERROR(Table4[[#This Row],[Reg]]/Table4[[#This Row],[Serv calls]],0)</f>
        <v>0</v>
      </c>
      <c r="T33" s="147">
        <f>Table4[[#This Row],[Saves]]/Table4[[#This Row],[Cancels]]</f>
        <v>0.34355828220858897</v>
      </c>
      <c r="U33" s="150"/>
    </row>
    <row r="34" spans="2:21" hidden="1" x14ac:dyDescent="0.25">
      <c r="B34" s="149" t="s">
        <v>201</v>
      </c>
      <c r="D34" s="149" t="s">
        <v>253</v>
      </c>
      <c r="E34" s="146">
        <f>_xlfn.XLOOKUP(Table4[[#This Row],[Agents]],'MTD Raw'!L:L,'MTD Raw'!M:M,0)</f>
        <v>21</v>
      </c>
      <c r="F34" s="146">
        <f>_xlfn.XLOOKUP(Table4[[#This Row],[Agents]],'MTD Raw'!I:I,'MTD Raw'!J:J,0)</f>
        <v>1</v>
      </c>
      <c r="G34" s="146">
        <f>_xlfn.XLOOKUP(Table4[[#This Row],[Agents]],'MTD Raw'!A:A,'MTD Raw'!B:B,0)</f>
        <v>0</v>
      </c>
      <c r="H34" s="146">
        <f>_xlfn.XLOOKUP(Table4[[#This Row],[Agents]],'MTD Raw'!A:A,'MTD Raw'!D:D,0)</f>
        <v>0</v>
      </c>
      <c r="I34" s="146">
        <f>_xlfn.XLOOKUP(Table4[[#This Row],[Agents]],'MTD Raw'!A:A,'MTD Raw'!D:D,0)</f>
        <v>0</v>
      </c>
      <c r="J34" s="146">
        <f>SUM(Table4[[#This Row],[Camp]:[IW]])</f>
        <v>0</v>
      </c>
      <c r="K34" s="146">
        <f>_xlfn.XLOOKUP(Table4[[#This Row],[Agents]],'MTD Raw'!A:A,'MTD Raw'!E:E,0)</f>
        <v>1</v>
      </c>
      <c r="L34" s="146">
        <f>_xlfn.XLOOKUP(Table4[[#This Row],[Agents]],'MTD Raw'!AB:AB,'MTD Raw'!AE:AE,0)</f>
        <v>125</v>
      </c>
      <c r="M34" s="146">
        <f>_xlfn.XLOOKUP(Table4[[#This Row],[Agents]],'MTD Raw'!AU:AU,'MTD Raw'!AX:AX,0)</f>
        <v>0</v>
      </c>
      <c r="N34" s="146">
        <f>SUM(Table4[[#This Row],[Ret Calls]:[Serv calls]])</f>
        <v>125</v>
      </c>
      <c r="O34" s="147">
        <f>IFERROR(Table4[[#This Row],[Cancels]]/Table4[[#This Row],[Ret Calls]],0)</f>
        <v>0.16800000000000001</v>
      </c>
      <c r="P34" s="147">
        <f>IFERROR(Table4[[#This Row],[Saves]]/Table4[[#This Row],[Ret Calls]],0)</f>
        <v>8.0000000000000002E-3</v>
      </c>
      <c r="Q34" s="147">
        <f>IFERROR(Table4[[#This Row],[OOW]]/Table4[[#This Row],[All Calls]],0)</f>
        <v>0</v>
      </c>
      <c r="R34" s="147">
        <f>IFERROR(Table4[[#This Row],[All Sales]]/Table4[[#This Row],[Serv calls]],0)</f>
        <v>0</v>
      </c>
      <c r="S34" s="148">
        <f>IFERROR(Table4[[#This Row],[Reg]]/Table4[[#This Row],[Serv calls]],0)</f>
        <v>0</v>
      </c>
      <c r="T34" s="147">
        <f>Table4[[#This Row],[Saves]]/Table4[[#This Row],[Cancels]]</f>
        <v>4.7619047619047616E-2</v>
      </c>
      <c r="U34" s="150"/>
    </row>
    <row r="35" spans="2:21" hidden="1" x14ac:dyDescent="0.25">
      <c r="B35" s="149" t="s">
        <v>201</v>
      </c>
      <c r="D35" s="149" t="s">
        <v>256</v>
      </c>
      <c r="E35" s="146">
        <f>_xlfn.XLOOKUP(Table4[[#This Row],[Agents]],'MTD Raw'!L:L,'MTD Raw'!M:M,0)</f>
        <v>64</v>
      </c>
      <c r="F35" s="146">
        <f>_xlfn.XLOOKUP(Table4[[#This Row],[Agents]],'MTD Raw'!I:I,'MTD Raw'!J:J,0)</f>
        <v>23</v>
      </c>
      <c r="G35" s="146">
        <f>_xlfn.XLOOKUP(Table4[[#This Row],[Agents]],'MTD Raw'!A:A,'MTD Raw'!B:B,0)</f>
        <v>0</v>
      </c>
      <c r="H35" s="146">
        <f>_xlfn.XLOOKUP(Table4[[#This Row],[Agents]],'MTD Raw'!A:A,'MTD Raw'!D:D,0)</f>
        <v>1</v>
      </c>
      <c r="I35" s="146">
        <f>_xlfn.XLOOKUP(Table4[[#This Row],[Agents]],'MTD Raw'!A:A,'MTD Raw'!D:D,0)</f>
        <v>1</v>
      </c>
      <c r="J35" s="146">
        <f>SUM(Table4[[#This Row],[Camp]:[IW]])</f>
        <v>2</v>
      </c>
      <c r="K35" s="146">
        <f>_xlfn.XLOOKUP(Table4[[#This Row],[Agents]],'MTD Raw'!A:A,'MTD Raw'!E:E,0)</f>
        <v>9</v>
      </c>
      <c r="L35" s="146">
        <f>_xlfn.XLOOKUP(Table4[[#This Row],[Agents]],'MTD Raw'!AB:AB,'MTD Raw'!AE:AE,0)</f>
        <v>84</v>
      </c>
      <c r="M35" s="146">
        <f>_xlfn.XLOOKUP(Table4[[#This Row],[Agents]],'MTD Raw'!AU:AU,'MTD Raw'!AX:AX,0)</f>
        <v>0</v>
      </c>
      <c r="N35" s="146">
        <f>SUM(Table4[[#This Row],[Ret Calls]:[Serv calls]])</f>
        <v>84</v>
      </c>
      <c r="O35" s="147">
        <f>IFERROR(Table4[[#This Row],[Cancels]]/Table4[[#This Row],[Ret Calls]],0)</f>
        <v>0.76190476190476186</v>
      </c>
      <c r="P35" s="147">
        <f>IFERROR(Table4[[#This Row],[Saves]]/Table4[[#This Row],[Ret Calls]],0)</f>
        <v>0.27380952380952384</v>
      </c>
      <c r="Q35" s="147">
        <f>IFERROR(Table4[[#This Row],[OOW]]/Table4[[#This Row],[All Calls]],0)</f>
        <v>1.1904761904761904E-2</v>
      </c>
      <c r="R35" s="147">
        <f>IFERROR(Table4[[#This Row],[All Sales]]/Table4[[#This Row],[Serv calls]],0)</f>
        <v>0</v>
      </c>
      <c r="S35" s="148">
        <f>IFERROR(Table4[[#This Row],[Reg]]/Table4[[#This Row],[Serv calls]],0)</f>
        <v>0</v>
      </c>
      <c r="T35" s="147">
        <f>Table4[[#This Row],[Saves]]/Table4[[#This Row],[Cancels]]</f>
        <v>0.359375</v>
      </c>
      <c r="U35" s="150"/>
    </row>
    <row r="36" spans="2:21" x14ac:dyDescent="0.25">
      <c r="B36" s="127" t="s">
        <v>101</v>
      </c>
      <c r="C36" s="127"/>
      <c r="D36" s="127"/>
      <c r="E36" s="141">
        <f>SUBTOTAL(109,Table4[Cancels])</f>
        <v>1079</v>
      </c>
      <c r="F36" s="141">
        <f>SUBTOTAL(109,Table4[Saves])</f>
        <v>1051</v>
      </c>
      <c r="G36" s="141">
        <f>SUBTOTAL(109,Table4[Camp])</f>
        <v>4</v>
      </c>
      <c r="H36" s="141">
        <f>SUBTOTAL(109,Table4[OOW])</f>
        <v>50</v>
      </c>
      <c r="I36" s="141">
        <f>SUBTOTAL(109,Table4[IW])</f>
        <v>9</v>
      </c>
      <c r="J36" s="141">
        <f>SUBTOTAL(109,Table4[All Sales])</f>
        <v>82</v>
      </c>
      <c r="K36" s="141">
        <f>SUBTOTAL(109,Table4[Reg])</f>
        <v>44</v>
      </c>
      <c r="L36" s="141">
        <f>SUBTOTAL(109,Table4[Ret Calls])</f>
        <v>1581</v>
      </c>
      <c r="M36" s="141">
        <f>SUBTOTAL(109,Table4[Serv calls])</f>
        <v>705</v>
      </c>
      <c r="N36" s="141">
        <f>SUBTOTAL(109,Table4[All Calls])</f>
        <v>2286</v>
      </c>
      <c r="O36" s="152">
        <f>Table4[[#Totals],[Cancels]]/Table4[[#Totals],[Ret Calls]]</f>
        <v>0.68247944339025934</v>
      </c>
      <c r="P36" s="152">
        <f>Table4[[#Totals],[Saves]]/Table4[[#Totals],[Ret Calls]]</f>
        <v>0.66476913345983557</v>
      </c>
      <c r="Q36" s="152">
        <f>Table4[[#Totals],[OOW]]/Table4[[#Totals],[All Calls]]</f>
        <v>2.1872265966754154E-2</v>
      </c>
      <c r="R36" s="152">
        <f>Table4[[#Totals],[All Sales]]/Table4[[#Totals],[Serv calls]]</f>
        <v>0.11631205673758865</v>
      </c>
      <c r="S36" s="153">
        <f>Table4[[#Totals],[Reg]]/Table4[[#Totals],[Serv calls]]</f>
        <v>6.2411347517730496E-2</v>
      </c>
      <c r="T36" s="152">
        <f>Table4[[#Totals],[Saves]]/Table4[[#Totals],[Cancels]]</f>
        <v>0.974050046339203</v>
      </c>
      <c r="U36" s="127">
        <f>SUBTOTAL(103,Table4[Status])</f>
        <v>0</v>
      </c>
    </row>
    <row r="37" spans="2:21" ht="15.75" thickBot="1" x14ac:dyDescent="0.3"/>
    <row r="38" spans="2:21" ht="15.75" thickBot="1" x14ac:dyDescent="0.3">
      <c r="E38" s="2"/>
      <c r="F38" s="233" t="s">
        <v>8909</v>
      </c>
    </row>
    <row r="39" spans="2:21" ht="15.75" thickBot="1" x14ac:dyDescent="0.3">
      <c r="E39" s="231" t="s">
        <v>20197</v>
      </c>
      <c r="F39" s="232">
        <v>148</v>
      </c>
    </row>
    <row r="40" spans="2:21" x14ac:dyDescent="0.25">
      <c r="D40" t="s">
        <v>22317</v>
      </c>
      <c r="G40" t="s">
        <v>22318</v>
      </c>
    </row>
    <row r="41" spans="2:21" x14ac:dyDescent="0.25">
      <c r="D41" t="s">
        <v>76</v>
      </c>
      <c r="E41">
        <f>_xlfn.XLOOKUP(D41,Sheet2!Z:Z,Sheet2!AA:AA,0)</f>
        <v>0</v>
      </c>
      <c r="G41" t="s">
        <v>76</v>
      </c>
      <c r="H41" cm="1">
        <f t="array" ref="H41">_xlfn.XLOOKUP(G41,WIB!K:K,WIB!P:P+WIB!Q:Q+WIB!R:R,0)</f>
        <v>2</v>
      </c>
    </row>
    <row r="42" spans="2:21" x14ac:dyDescent="0.25">
      <c r="D42" t="s">
        <v>72</v>
      </c>
      <c r="E42">
        <f>_xlfn.XLOOKUP(D42,Sheet2!Z:Z,Sheet2!AA:AA,0)</f>
        <v>9</v>
      </c>
      <c r="G42" t="s">
        <v>72</v>
      </c>
      <c r="H42" cm="1">
        <f t="array" ref="H42">_xlfn.XLOOKUP(G42,WIB!K:K,WIB!P:P+WIB!Q:Q+WIB!R:R,0)</f>
        <v>1</v>
      </c>
    </row>
    <row r="43" spans="2:21" x14ac:dyDescent="0.25">
      <c r="D43" t="s">
        <v>75</v>
      </c>
      <c r="E43">
        <f>_xlfn.XLOOKUP(D43,Sheet2!Z:Z,Sheet2!AA:AA,0)</f>
        <v>8</v>
      </c>
      <c r="G43" t="s">
        <v>75</v>
      </c>
      <c r="H43" cm="1">
        <f t="array" ref="H43">_xlfn.XLOOKUP(G43,WIB!K:K,WIB!P:P+WIB!Q:Q+WIB!R:R,0)</f>
        <v>0</v>
      </c>
    </row>
    <row r="44" spans="2:21" x14ac:dyDescent="0.25">
      <c r="D44" t="s">
        <v>71</v>
      </c>
      <c r="E44">
        <f>_xlfn.XLOOKUP(D44,Sheet2!Z:Z,Sheet2!AA:AA,0)</f>
        <v>0</v>
      </c>
      <c r="G44" t="s">
        <v>71</v>
      </c>
      <c r="H44" cm="1">
        <f t="array" ref="H44">_xlfn.XLOOKUP(G44,WIB!K:K,WIB!P:P+WIB!Q:Q+WIB!R:R,0)</f>
        <v>3</v>
      </c>
    </row>
    <row r="45" spans="2:21" x14ac:dyDescent="0.25">
      <c r="D45" t="s">
        <v>85</v>
      </c>
      <c r="E45">
        <f>_xlfn.XLOOKUP(D45,Sheet2!Z:Z,Sheet2!AA:AA,0)</f>
        <v>38</v>
      </c>
      <c r="G45" t="s">
        <v>85</v>
      </c>
      <c r="H45" cm="1">
        <f t="array" ref="H45">_xlfn.XLOOKUP(G45,WIB!K:K,WIB!P:P+WIB!Q:Q+WIB!R:R,0)</f>
        <v>2</v>
      </c>
    </row>
    <row r="46" spans="2:21" x14ac:dyDescent="0.25">
      <c r="D46" t="s">
        <v>77</v>
      </c>
      <c r="E46">
        <f>_xlfn.XLOOKUP(D46,Sheet2!Z:Z,Sheet2!AA:AA,0)</f>
        <v>34</v>
      </c>
      <c r="G46" t="s">
        <v>77</v>
      </c>
      <c r="H46" cm="1">
        <f t="array" ref="H46">_xlfn.XLOOKUP(G46,WIB!K:K,WIB!P:P+WIB!Q:Q+WIB!R:R,0)</f>
        <v>2</v>
      </c>
    </row>
    <row r="47" spans="2:21" x14ac:dyDescent="0.25">
      <c r="D47" t="s">
        <v>78</v>
      </c>
      <c r="E47">
        <f>_xlfn.XLOOKUP(D47,Sheet2!Z:Z,Sheet2!AA:AA,0)</f>
        <v>11</v>
      </c>
      <c r="G47" t="s">
        <v>78</v>
      </c>
      <c r="H47" cm="1">
        <f t="array" ref="H47">_xlfn.XLOOKUP(G47,WIB!K:K,WIB!P:P+WIB!Q:Q+WIB!R:R,0)</f>
        <v>0</v>
      </c>
    </row>
    <row r="48" spans="2:21" x14ac:dyDescent="0.25">
      <c r="D48" t="s">
        <v>74</v>
      </c>
      <c r="E48">
        <f>_xlfn.XLOOKUP(D48,Sheet2!Z:Z,Sheet2!AA:AA,0)</f>
        <v>6</v>
      </c>
      <c r="G48" t="s">
        <v>74</v>
      </c>
      <c r="H48" cm="1">
        <f t="array" ref="H48">_xlfn.XLOOKUP(G48,WIB!K:K,WIB!P:P+WIB!Q:Q+WIB!R:R,0)</f>
        <v>3</v>
      </c>
    </row>
    <row r="49" spans="4:8" x14ac:dyDescent="0.25">
      <c r="D49" t="s">
        <v>79</v>
      </c>
      <c r="E49">
        <f>_xlfn.XLOOKUP(D49,Sheet2!Z:Z,Sheet2!AA:AA,0)</f>
        <v>35</v>
      </c>
      <c r="G49" t="s">
        <v>79</v>
      </c>
      <c r="H49" cm="1">
        <f t="array" ref="H49">_xlfn.XLOOKUP(G49,WIB!K:K,WIB!P:P+WIB!Q:Q+WIB!R:R,0)</f>
        <v>1</v>
      </c>
    </row>
    <row r="50" spans="4:8" x14ac:dyDescent="0.25">
      <c r="D50" t="s">
        <v>73</v>
      </c>
      <c r="E50">
        <f>_xlfn.XLOOKUP(D50,Sheet2!Z:Z,Sheet2!AA:AA,0)</f>
        <v>2</v>
      </c>
      <c r="G50" t="s">
        <v>73</v>
      </c>
      <c r="H50" cm="1">
        <f t="array" ref="H50">_xlfn.XLOOKUP(G50,WIB!K:K,WIB!P:P+WIB!Q:Q+WIB!R:R,0)</f>
        <v>3</v>
      </c>
    </row>
    <row r="51" spans="4:8" x14ac:dyDescent="0.25">
      <c r="D51" t="s">
        <v>214</v>
      </c>
      <c r="E51">
        <f>_xlfn.XLOOKUP(D51,Sheet2!Z:Z,Sheet2!AA:AA,0)</f>
        <v>0</v>
      </c>
      <c r="G51" t="s">
        <v>214</v>
      </c>
      <c r="H51" cm="1">
        <f t="array" ref="H51">_xlfn.XLOOKUP(G51,WIB!K:K,WIB!P:P+WIB!Q:Q+WIB!R:R,0)</f>
        <v>0</v>
      </c>
    </row>
    <row r="52" spans="4:8" x14ac:dyDescent="0.25">
      <c r="D52" t="s">
        <v>80</v>
      </c>
      <c r="E52">
        <f>_xlfn.XLOOKUP(D52,Sheet2!Z:Z,Sheet2!AA:AA,0)</f>
        <v>21</v>
      </c>
      <c r="G52" t="s">
        <v>80</v>
      </c>
      <c r="H52" cm="1">
        <f t="array" ref="H52">_xlfn.XLOOKUP(G52,WIB!K:K,WIB!P:P+WIB!Q:Q+WIB!R:R,0)</f>
        <v>1</v>
      </c>
    </row>
    <row r="53" spans="4:8" x14ac:dyDescent="0.25">
      <c r="D53" t="s">
        <v>84</v>
      </c>
      <c r="E53">
        <f>_xlfn.XLOOKUP(D53,Sheet2!Z:Z,Sheet2!AA:AA,0)</f>
        <v>45</v>
      </c>
      <c r="G53" t="s">
        <v>84</v>
      </c>
      <c r="H53" cm="1">
        <f t="array" ref="H53">_xlfn.XLOOKUP(G53,WIB!K:K,WIB!P:P+WIB!Q:Q+WIB!R:R,0)</f>
        <v>1</v>
      </c>
    </row>
    <row r="54" spans="4:8" x14ac:dyDescent="0.25">
      <c r="D54" t="s">
        <v>3983</v>
      </c>
      <c r="E54">
        <f>_xlfn.XLOOKUP(D54,Sheet2!Z:Z,Sheet2!AA:AA,0)</f>
        <v>0</v>
      </c>
      <c r="G54" t="s">
        <v>3983</v>
      </c>
      <c r="H54" cm="1">
        <f t="array" ref="H54">_xlfn.XLOOKUP(G54,WIB!K:K,WIB!P:P+WIB!Q:Q+WIB!R:R,0)</f>
        <v>0</v>
      </c>
    </row>
    <row r="55" spans="4:8" x14ac:dyDescent="0.25">
      <c r="D55" t="s">
        <v>1379</v>
      </c>
      <c r="E55">
        <f>_xlfn.XLOOKUP(D55,Sheet2!Z:Z,Sheet2!AA:AA,0)</f>
        <v>0</v>
      </c>
      <c r="G55" t="s">
        <v>1379</v>
      </c>
      <c r="H55" cm="1">
        <f t="array" ref="H55">_xlfn.XLOOKUP(G55,WIB!K:K,WIB!P:P+WIB!Q:Q+WIB!R:R,0)</f>
        <v>0</v>
      </c>
    </row>
    <row r="56" spans="4:8" x14ac:dyDescent="0.25">
      <c r="D56" t="s">
        <v>516</v>
      </c>
      <c r="E56">
        <f>_xlfn.XLOOKUP(D56,Sheet2!Z:Z,Sheet2!AA:AA,0)</f>
        <v>0</v>
      </c>
      <c r="G56" t="s">
        <v>516</v>
      </c>
      <c r="H56" cm="1">
        <f t="array" ref="H56">_xlfn.XLOOKUP(G56,WIB!K:K,WIB!P:P+WIB!Q:Q+WIB!R:R,0)</f>
        <v>0</v>
      </c>
    </row>
    <row r="57" spans="4:8" x14ac:dyDescent="0.25">
      <c r="D57" t="s">
        <v>1531</v>
      </c>
      <c r="E57">
        <f>_xlfn.XLOOKUP(D57,Sheet2!Z:Z,Sheet2!AA:AA,0)</f>
        <v>0</v>
      </c>
      <c r="G57" t="s">
        <v>1531</v>
      </c>
      <c r="H57" cm="1">
        <f t="array" ref="H57">_xlfn.XLOOKUP(G57,WIB!K:K,WIB!P:P+WIB!Q:Q+WIB!R:R,0)</f>
        <v>0</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5D5AE-E54A-4F3A-99DD-6D1E20B69630}">
  <dimension ref="A1"/>
  <sheetViews>
    <sheetView workbookViewId="0">
      <selection activeCell="H23" sqref="H23"/>
    </sheetView>
  </sheetViews>
  <sheetFormatPr defaultRowHeight="15"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C400D-6C1E-4DB2-9CEB-9DD844FB4873}">
  <dimension ref="B1:X36"/>
  <sheetViews>
    <sheetView workbookViewId="0">
      <selection activeCell="L42" sqref="L42"/>
    </sheetView>
  </sheetViews>
  <sheetFormatPr defaultRowHeight="15" outlineLevelCol="1" x14ac:dyDescent="0.25"/>
  <cols>
    <col min="2" max="3" width="9.140625" style="2" hidden="1" customWidth="1" outlineLevel="1"/>
    <col min="4" max="4" width="21" style="2" bestFit="1" customWidth="1" collapsed="1"/>
    <col min="5" max="5" width="10.42578125" style="1" customWidth="1"/>
    <col min="6" max="9" width="9.140625" style="1"/>
    <col min="10" max="10" width="10.7109375" style="1" customWidth="1"/>
    <col min="11" max="11" width="9.140625" style="1"/>
    <col min="12" max="12" width="11.28515625" style="1" customWidth="1"/>
    <col min="13" max="13" width="11.7109375" style="1" customWidth="1"/>
    <col min="14" max="14" width="10.42578125" style="1" customWidth="1"/>
    <col min="15" max="15" width="9.7109375" style="1" customWidth="1"/>
    <col min="16" max="16" width="9.42578125" style="1" customWidth="1"/>
    <col min="17" max="19" width="9.140625" style="1"/>
    <col min="20" max="20" width="16.85546875" style="1" customWidth="1"/>
    <col min="21" max="21" width="9.140625" style="1"/>
  </cols>
  <sheetData>
    <row r="1" spans="2:24" x14ac:dyDescent="0.25">
      <c r="B1" s="141" t="s">
        <v>170</v>
      </c>
      <c r="C1" s="141" t="s">
        <v>3969</v>
      </c>
      <c r="D1" s="141" t="s">
        <v>65</v>
      </c>
      <c r="E1" s="141" t="s">
        <v>3970</v>
      </c>
      <c r="F1" s="141" t="s">
        <v>3971</v>
      </c>
      <c r="G1" s="141" t="s">
        <v>3972</v>
      </c>
      <c r="H1" s="141" t="s">
        <v>53</v>
      </c>
      <c r="I1" s="141" t="s">
        <v>3973</v>
      </c>
      <c r="J1" s="141" t="s">
        <v>3974</v>
      </c>
      <c r="K1" s="141" t="s">
        <v>3975</v>
      </c>
      <c r="L1" s="141" t="s">
        <v>3976</v>
      </c>
      <c r="M1" s="141" t="s">
        <v>3977</v>
      </c>
      <c r="N1" s="141" t="s">
        <v>3978</v>
      </c>
      <c r="O1" s="141" t="s">
        <v>3984</v>
      </c>
      <c r="P1" s="141" t="s">
        <v>67</v>
      </c>
      <c r="Q1" s="141" t="s">
        <v>3982</v>
      </c>
      <c r="R1" s="141" t="s">
        <v>3981</v>
      </c>
      <c r="S1" s="141" t="s">
        <v>3979</v>
      </c>
      <c r="T1" s="141" t="s">
        <v>3985</v>
      </c>
      <c r="U1" s="141" t="s">
        <v>3980</v>
      </c>
    </row>
    <row r="2" spans="2:24" x14ac:dyDescent="0.25">
      <c r="B2" s="2" t="s">
        <v>174</v>
      </c>
      <c r="D2" s="2" t="s">
        <v>75</v>
      </c>
      <c r="E2" s="1">
        <f>_xlfn.XLOOKUP(D2,'Daily Raw'!K:K,'Daily Raw'!L:L,0)</f>
        <v>2</v>
      </c>
      <c r="F2" s="1">
        <f>_xlfn.XLOOKUP(D2,'Daily Raw'!H:H,'Daily Raw'!I:I,0)</f>
        <v>6</v>
      </c>
      <c r="G2" s="1">
        <f>_xlfn.XLOOKUP(D2,'Daily Raw'!A:A,'Daily Raw'!B:B,0)</f>
        <v>0</v>
      </c>
      <c r="H2" s="1">
        <f>_xlfn.XLOOKUP(D2,'Daily Raw'!A:A,'Daily Raw'!C:C,0)</f>
        <v>3</v>
      </c>
      <c r="I2" s="1">
        <f>_xlfn.XLOOKUP(D2,'Daily Raw'!A:A,'Daily Raw'!D:D,0)</f>
        <v>0</v>
      </c>
      <c r="J2" s="1">
        <f>SUM(G2:I2)</f>
        <v>3</v>
      </c>
      <c r="K2" s="1">
        <f>_xlfn.XLOOKUP(D2,'Daily Raw'!A:A,'Daily Raw'!E:E,0)</f>
        <v>0</v>
      </c>
      <c r="L2" s="1">
        <f>_xlfn.XLOOKUP(D2,'Daily Raw'!AC:AC,'Daily Raw'!AF:AF,0)</f>
        <v>3</v>
      </c>
      <c r="M2" s="1">
        <f>_xlfn.XLOOKUP(D2,'Daily Raw'!AV:AV,'Daily Raw'!AY:AY,0)</f>
        <v>10</v>
      </c>
      <c r="N2" s="1">
        <f>SUM(L2:M2)</f>
        <v>13</v>
      </c>
      <c r="O2" s="144">
        <f>IFERROR(E2/L2,0)</f>
        <v>0.66666666666666663</v>
      </c>
      <c r="P2" s="144">
        <f>IFERROR(F2/L2,0)</f>
        <v>2</v>
      </c>
      <c r="Q2" s="144">
        <f>IFERROR(H2/N2,0)</f>
        <v>0.23076923076923078</v>
      </c>
      <c r="R2" s="144">
        <f>IFERROR(J2/M2,"❎")</f>
        <v>0.3</v>
      </c>
      <c r="S2" s="143">
        <f>IFERROR(K2/M2,0)</f>
        <v>0</v>
      </c>
      <c r="T2" s="144">
        <f>IFERROR(Table3[[#This Row],[Saves]]/Table3[[#This Row],[Cancels]],0)</f>
        <v>3</v>
      </c>
    </row>
    <row r="3" spans="2:24" x14ac:dyDescent="0.25">
      <c r="B3" s="2" t="s">
        <v>174</v>
      </c>
      <c r="D3" s="2" t="s">
        <v>77</v>
      </c>
      <c r="E3" s="1">
        <f>_xlfn.XLOOKUP(D3,'Daily Raw'!K:K,'Daily Raw'!L:L,0)</f>
        <v>5</v>
      </c>
      <c r="F3" s="1">
        <f>_xlfn.XLOOKUP(D3,'Daily Raw'!H:H,'Daily Raw'!I:I,0)</f>
        <v>22</v>
      </c>
      <c r="G3" s="1">
        <f>_xlfn.XLOOKUP(D3,'Daily Raw'!A:A,'Daily Raw'!B:B,0)</f>
        <v>0</v>
      </c>
      <c r="H3" s="1">
        <f>_xlfn.XLOOKUP(D3,'Daily Raw'!A:A,'Daily Raw'!C:C,0)</f>
        <v>0</v>
      </c>
      <c r="I3" s="1">
        <f>_xlfn.XLOOKUP(D3,'Daily Raw'!A:A,'Daily Raw'!D:D,0)</f>
        <v>0</v>
      </c>
      <c r="J3" s="1">
        <f>SUM(G3:I3)</f>
        <v>0</v>
      </c>
      <c r="K3" s="1">
        <f>_xlfn.XLOOKUP(D3,'Daily Raw'!A:A,'Daily Raw'!E:E,0)</f>
        <v>2</v>
      </c>
      <c r="L3" s="1">
        <f>_xlfn.XLOOKUP(D3,'Daily Raw'!AC:AC,'Daily Raw'!AF:AF,0)</f>
        <v>14</v>
      </c>
      <c r="M3" s="1">
        <f>_xlfn.XLOOKUP(D3,'Daily Raw'!AV:AV,'Daily Raw'!AY:AY,0)</f>
        <v>18</v>
      </c>
      <c r="N3" s="1">
        <f>SUM(L3:M3)</f>
        <v>32</v>
      </c>
      <c r="O3" s="144">
        <f>IFERROR(E3/L3,0)</f>
        <v>0.35714285714285715</v>
      </c>
      <c r="P3" s="144">
        <f>IFERROR(F3/L3,0)</f>
        <v>1.5714285714285714</v>
      </c>
      <c r="Q3" s="144">
        <f>IFERROR(H3/N3,0)</f>
        <v>0</v>
      </c>
      <c r="R3" s="144">
        <f>IFERROR(J3/M3,"❎")</f>
        <v>0</v>
      </c>
      <c r="S3" s="143">
        <f>IFERROR(K3/M3,0)</f>
        <v>0.1111111111111111</v>
      </c>
      <c r="T3" s="144">
        <f>IFERROR(Table3[[#This Row],[Saves]]/Table3[[#This Row],[Cancels]],0)</f>
        <v>4.4000000000000004</v>
      </c>
    </row>
    <row r="4" spans="2:24" x14ac:dyDescent="0.25">
      <c r="B4" s="2" t="s">
        <v>174</v>
      </c>
      <c r="D4" s="2" t="s">
        <v>80</v>
      </c>
      <c r="E4" s="1">
        <f>_xlfn.XLOOKUP(D4,'Daily Raw'!K:K,'Daily Raw'!L:L,0)</f>
        <v>11</v>
      </c>
      <c r="F4" s="1">
        <f>_xlfn.XLOOKUP(D4,'Daily Raw'!H:H,'Daily Raw'!I:I,0)</f>
        <v>10</v>
      </c>
      <c r="G4" s="1">
        <f>_xlfn.XLOOKUP(D4,'Daily Raw'!A:A,'Daily Raw'!B:B,0)</f>
        <v>0</v>
      </c>
      <c r="H4" s="1">
        <f>_xlfn.XLOOKUP(D4,'Daily Raw'!A:A,'Daily Raw'!C:C,0)</f>
        <v>0</v>
      </c>
      <c r="I4" s="1">
        <f>_xlfn.XLOOKUP(D4,'Daily Raw'!A:A,'Daily Raw'!D:D,0)</f>
        <v>0</v>
      </c>
      <c r="J4" s="1">
        <f>SUM(G4:I4)</f>
        <v>0</v>
      </c>
      <c r="K4" s="1">
        <f>_xlfn.XLOOKUP(D4,'Daily Raw'!A:A,'Daily Raw'!E:E,0)</f>
        <v>0</v>
      </c>
      <c r="L4" s="1">
        <f>_xlfn.XLOOKUP(D4,'Daily Raw'!AC:AC,'Daily Raw'!AF:AF,0)</f>
        <v>11</v>
      </c>
      <c r="M4" s="1">
        <f>_xlfn.XLOOKUP(D4,'Daily Raw'!AV:AV,'Daily Raw'!AY:AY,0)</f>
        <v>0</v>
      </c>
      <c r="N4" s="1">
        <f>SUM(L4:M4)</f>
        <v>11</v>
      </c>
      <c r="O4" s="144">
        <f>IFERROR(E4/L4,0)</f>
        <v>1</v>
      </c>
      <c r="P4" s="144">
        <f>IFERROR(F4/L4,0)</f>
        <v>0.90909090909090906</v>
      </c>
      <c r="Q4" s="144">
        <f>IFERROR(H4/N4,0)</f>
        <v>0</v>
      </c>
      <c r="R4" s="144" t="str">
        <f>IFERROR(J4/M4,"❎")</f>
        <v>❎</v>
      </c>
      <c r="S4" s="143">
        <f>IFERROR(K4/M4,0)</f>
        <v>0</v>
      </c>
      <c r="T4" s="144">
        <f>IFERROR(Table3[[#This Row],[Saves]]/Table3[[#This Row],[Cancels]],0)</f>
        <v>0.90909090909090906</v>
      </c>
    </row>
    <row r="5" spans="2:24" x14ac:dyDescent="0.25">
      <c r="B5" s="2" t="s">
        <v>174</v>
      </c>
      <c r="D5" s="2" t="s">
        <v>76</v>
      </c>
      <c r="E5" s="1">
        <f>_xlfn.XLOOKUP(D5,'Daily Raw'!K:K,'Daily Raw'!L:L,0)</f>
        <v>25</v>
      </c>
      <c r="F5" s="1">
        <f>_xlfn.XLOOKUP(D5,'Daily Raw'!H:H,'Daily Raw'!I:I,0)</f>
        <v>18</v>
      </c>
      <c r="G5" s="1">
        <f>_xlfn.XLOOKUP(D5,'Daily Raw'!A:A,'Daily Raw'!B:B,0)</f>
        <v>0</v>
      </c>
      <c r="H5" s="1">
        <f>_xlfn.XLOOKUP(D5,'Daily Raw'!A:A,'Daily Raw'!C:C,0)</f>
        <v>0</v>
      </c>
      <c r="I5" s="1">
        <f>_xlfn.XLOOKUP(D5,'Daily Raw'!A:A,'Daily Raw'!D:D,0)</f>
        <v>0</v>
      </c>
      <c r="J5" s="1">
        <f>SUM(G5:I5)</f>
        <v>0</v>
      </c>
      <c r="K5" s="1">
        <f>_xlfn.XLOOKUP(D5,'Daily Raw'!A:A,'Daily Raw'!E:E,0)</f>
        <v>2</v>
      </c>
      <c r="L5" s="1">
        <f>_xlfn.XLOOKUP(D5,'Daily Raw'!AC:AC,'Daily Raw'!AF:AF,0)</f>
        <v>26</v>
      </c>
      <c r="M5" s="1">
        <f>_xlfn.XLOOKUP(D5,'Daily Raw'!AV:AV,'Daily Raw'!AY:AY,0)</f>
        <v>0</v>
      </c>
      <c r="N5" s="1">
        <f>SUM(L5:M5)</f>
        <v>26</v>
      </c>
      <c r="O5" s="144">
        <f>IFERROR(E5/L5,0)</f>
        <v>0.96153846153846156</v>
      </c>
      <c r="P5" s="144">
        <f>IFERROR(F5/L5,0)</f>
        <v>0.69230769230769229</v>
      </c>
      <c r="Q5" s="144">
        <f>IFERROR(H5/N5,0)</f>
        <v>0</v>
      </c>
      <c r="R5" s="144" t="str">
        <f>IFERROR(J5/M5,"❎")</f>
        <v>❎</v>
      </c>
      <c r="S5" s="143">
        <f>IFERROR(K5/M5,0)</f>
        <v>0</v>
      </c>
      <c r="T5" s="144">
        <f>IFERROR(Table3[[#This Row],[Saves]]/Table3[[#This Row],[Cancels]],0)</f>
        <v>0.72</v>
      </c>
    </row>
    <row r="6" spans="2:24" x14ac:dyDescent="0.25">
      <c r="B6" s="2" t="s">
        <v>174</v>
      </c>
      <c r="D6" s="2" t="s">
        <v>72</v>
      </c>
      <c r="E6" s="1">
        <f>_xlfn.XLOOKUP(D6,'Daily Raw'!K:K,'Daily Raw'!L:L,0)</f>
        <v>13</v>
      </c>
      <c r="F6" s="1">
        <f>_xlfn.XLOOKUP(D6,'Daily Raw'!H:H,'Daily Raw'!I:I,0)</f>
        <v>13</v>
      </c>
      <c r="G6" s="1">
        <f>_xlfn.XLOOKUP(D6,'Daily Raw'!A:A,'Daily Raw'!B:B,0)</f>
        <v>0</v>
      </c>
      <c r="H6" s="1">
        <f>_xlfn.XLOOKUP(D6,'Daily Raw'!A:A,'Daily Raw'!C:C,0)</f>
        <v>0</v>
      </c>
      <c r="I6" s="1">
        <f>_xlfn.XLOOKUP(D6,'Daily Raw'!A:A,'Daily Raw'!D:D,0)</f>
        <v>0</v>
      </c>
      <c r="J6" s="1">
        <f>SUM(G6:I6)</f>
        <v>0</v>
      </c>
      <c r="K6" s="1">
        <f>_xlfn.XLOOKUP(D6,'Daily Raw'!A:A,'Daily Raw'!E:E,0)</f>
        <v>0</v>
      </c>
      <c r="L6" s="1">
        <f>_xlfn.XLOOKUP(D6,'Daily Raw'!AC:AC,'Daily Raw'!AF:AF,0)</f>
        <v>20</v>
      </c>
      <c r="M6" s="1">
        <f>_xlfn.XLOOKUP(D6,'Daily Raw'!AV:AV,'Daily Raw'!AY:AY,0)</f>
        <v>0</v>
      </c>
      <c r="N6" s="1">
        <f>SUM(L6:M6)</f>
        <v>20</v>
      </c>
      <c r="O6" s="144">
        <f>IFERROR(E6/L6,0)</f>
        <v>0.65</v>
      </c>
      <c r="P6" s="144">
        <f>IFERROR(F6/L6,0)</f>
        <v>0.65</v>
      </c>
      <c r="Q6" s="144">
        <f>IFERROR(H6/N6,0)</f>
        <v>0</v>
      </c>
      <c r="R6" s="144" t="str">
        <f>IFERROR(J6/M6,"❎")</f>
        <v>❎</v>
      </c>
      <c r="S6" s="143">
        <f>IFERROR(K6/M6,0)</f>
        <v>0</v>
      </c>
      <c r="T6" s="144">
        <f>IFERROR(Table3[[#This Row],[Saves]]/Table3[[#This Row],[Cancels]],0)</f>
        <v>1</v>
      </c>
    </row>
    <row r="7" spans="2:24" x14ac:dyDescent="0.25">
      <c r="B7" s="2" t="s">
        <v>174</v>
      </c>
      <c r="D7" s="2" t="s">
        <v>84</v>
      </c>
      <c r="E7" s="1">
        <f>_xlfn.XLOOKUP(D7,'Daily Raw'!K:K,'Daily Raw'!L:L,0)</f>
        <v>18</v>
      </c>
      <c r="F7" s="1">
        <f>_xlfn.XLOOKUP(D7,'Daily Raw'!H:H,'Daily Raw'!I:I,0)</f>
        <v>12</v>
      </c>
      <c r="G7" s="1">
        <f>_xlfn.XLOOKUP(D7,'Daily Raw'!A:A,'Daily Raw'!B:B,0)</f>
        <v>0</v>
      </c>
      <c r="H7" s="1">
        <f>_xlfn.XLOOKUP(D7,'Daily Raw'!A:A,'Daily Raw'!C:C,0)</f>
        <v>0</v>
      </c>
      <c r="I7" s="1">
        <f>_xlfn.XLOOKUP(D7,'Daily Raw'!A:A,'Daily Raw'!D:D,0)</f>
        <v>0</v>
      </c>
      <c r="J7" s="1">
        <f>SUM(G7:I7)</f>
        <v>0</v>
      </c>
      <c r="K7" s="1">
        <f>_xlfn.XLOOKUP(D7,'Daily Raw'!A:A,'Daily Raw'!E:E,0)</f>
        <v>2</v>
      </c>
      <c r="L7" s="1">
        <f>_xlfn.XLOOKUP(D7,'Daily Raw'!AC:AC,'Daily Raw'!AF:AF,0)</f>
        <v>26</v>
      </c>
      <c r="M7" s="1">
        <f>_xlfn.XLOOKUP(D7,'Daily Raw'!AV:AV,'Daily Raw'!AY:AY,0)</f>
        <v>0</v>
      </c>
      <c r="N7" s="1">
        <f>SUM(L7:M7)</f>
        <v>26</v>
      </c>
      <c r="O7" s="144">
        <f>IFERROR(E7/L7,0)</f>
        <v>0.69230769230769229</v>
      </c>
      <c r="P7" s="144">
        <f>IFERROR(F7/L7,0)</f>
        <v>0.46153846153846156</v>
      </c>
      <c r="Q7" s="144">
        <f>IFERROR(H7/N7,0)</f>
        <v>0</v>
      </c>
      <c r="R7" s="144" t="str">
        <f>IFERROR(J7/M7,"❎")</f>
        <v>❎</v>
      </c>
      <c r="S7" s="143">
        <f>IFERROR(K7/M7,0)</f>
        <v>0</v>
      </c>
      <c r="T7" s="144">
        <f>IFERROR(Table3[[#This Row],[Saves]]/Table3[[#This Row],[Cancels]],0)</f>
        <v>0.66666666666666663</v>
      </c>
    </row>
    <row r="8" spans="2:24" x14ac:dyDescent="0.25">
      <c r="B8" s="2" t="s">
        <v>174</v>
      </c>
      <c r="D8" s="2" t="s">
        <v>71</v>
      </c>
      <c r="E8" s="1">
        <f>_xlfn.XLOOKUP(D8,'Daily Raw'!K:K,'Daily Raw'!L:L,0)</f>
        <v>10</v>
      </c>
      <c r="F8" s="1">
        <f>_xlfn.XLOOKUP(D8,'Daily Raw'!H:H,'Daily Raw'!I:I,0)</f>
        <v>7</v>
      </c>
      <c r="G8" s="1">
        <f>_xlfn.XLOOKUP(D8,'Daily Raw'!A:A,'Daily Raw'!B:B,0)</f>
        <v>0</v>
      </c>
      <c r="H8" s="1">
        <f>_xlfn.XLOOKUP(D8,'Daily Raw'!A:A,'Daily Raw'!C:C,0)</f>
        <v>0</v>
      </c>
      <c r="I8" s="1">
        <f>_xlfn.XLOOKUP(D8,'Daily Raw'!A:A,'Daily Raw'!D:D,0)</f>
        <v>0</v>
      </c>
      <c r="J8" s="1">
        <f>SUM(G8:I8)</f>
        <v>0</v>
      </c>
      <c r="K8" s="1">
        <f>_xlfn.XLOOKUP(D8,'Daily Raw'!A:A,'Daily Raw'!E:E,0)</f>
        <v>0</v>
      </c>
      <c r="L8" s="1">
        <f>_xlfn.XLOOKUP(D8,'Daily Raw'!AC:AC,'Daily Raw'!AF:AF,0)</f>
        <v>19</v>
      </c>
      <c r="M8" s="1">
        <f>_xlfn.XLOOKUP(D8,'Daily Raw'!AV:AV,'Daily Raw'!AY:AY,0)</f>
        <v>0</v>
      </c>
      <c r="N8" s="1">
        <f>SUM(L8:M8)</f>
        <v>19</v>
      </c>
      <c r="O8" s="144">
        <f>IFERROR(E8/L8,0)</f>
        <v>0.52631578947368418</v>
      </c>
      <c r="P8" s="144">
        <f>IFERROR(F8/L8,0)</f>
        <v>0.36842105263157893</v>
      </c>
      <c r="Q8" s="144">
        <f>IFERROR(H8/N8,0)</f>
        <v>0</v>
      </c>
      <c r="R8" s="144" t="str">
        <f>IFERROR(J8/M8,"❎")</f>
        <v>❎</v>
      </c>
      <c r="S8" s="143">
        <f>IFERROR(K8/M8,0)</f>
        <v>0</v>
      </c>
      <c r="T8" s="144">
        <f>IFERROR(Table3[[#This Row],[Saves]]/Table3[[#This Row],[Cancels]],0)</f>
        <v>0.7</v>
      </c>
    </row>
    <row r="9" spans="2:24" x14ac:dyDescent="0.25">
      <c r="B9" s="2" t="s">
        <v>174</v>
      </c>
      <c r="D9" s="2" t="s">
        <v>74</v>
      </c>
      <c r="E9" s="1">
        <f>_xlfn.XLOOKUP(D9,'Daily Raw'!K:K,'Daily Raw'!L:L,0)</f>
        <v>2</v>
      </c>
      <c r="F9" s="1">
        <f>_xlfn.XLOOKUP(D9,'Daily Raw'!H:H,'Daily Raw'!I:I,0)</f>
        <v>1</v>
      </c>
      <c r="G9" s="1">
        <f>_xlfn.XLOOKUP(D9,'Daily Raw'!A:A,'Daily Raw'!B:B,0)</f>
        <v>0</v>
      </c>
      <c r="H9" s="1">
        <f>_xlfn.XLOOKUP(D9,'Daily Raw'!A:A,'Daily Raw'!C:C,0)</f>
        <v>0</v>
      </c>
      <c r="I9" s="1">
        <f>_xlfn.XLOOKUP(D9,'Daily Raw'!A:A,'Daily Raw'!D:D,0)</f>
        <v>0</v>
      </c>
      <c r="J9" s="1">
        <f>SUM(G9:I9)</f>
        <v>0</v>
      </c>
      <c r="K9" s="1">
        <f>_xlfn.XLOOKUP(D9,'Daily Raw'!A:A,'Daily Raw'!E:E,0)</f>
        <v>0</v>
      </c>
      <c r="L9" s="1">
        <f>_xlfn.XLOOKUP(D9,'Daily Raw'!AC:AC,'Daily Raw'!AF:AF,0)</f>
        <v>3</v>
      </c>
      <c r="M9" s="1">
        <f>_xlfn.XLOOKUP(D9,'Daily Raw'!AV:AV,'Daily Raw'!AY:AY,0)</f>
        <v>19</v>
      </c>
      <c r="N9" s="1">
        <f>SUM(L9:M9)</f>
        <v>22</v>
      </c>
      <c r="O9" s="144">
        <f>IFERROR(E9/L9,0)</f>
        <v>0.66666666666666663</v>
      </c>
      <c r="P9" s="144">
        <f>IFERROR(F9/L9,0)</f>
        <v>0.33333333333333331</v>
      </c>
      <c r="Q9" s="144">
        <f>IFERROR(H9/N9,0)</f>
        <v>0</v>
      </c>
      <c r="R9" s="144">
        <f>IFERROR(J9/M9,"❎")</f>
        <v>0</v>
      </c>
      <c r="S9" s="143">
        <f>IFERROR(K9/M9,0)</f>
        <v>0</v>
      </c>
      <c r="T9" s="144">
        <f>IFERROR(Table3[[#This Row],[Saves]]/Table3[[#This Row],[Cancels]],0)</f>
        <v>0.5</v>
      </c>
    </row>
    <row r="10" spans="2:24" x14ac:dyDescent="0.25">
      <c r="B10" s="2" t="s">
        <v>174</v>
      </c>
      <c r="D10" s="2" t="s">
        <v>79</v>
      </c>
      <c r="E10" s="1">
        <f>_xlfn.XLOOKUP(D10,'Daily Raw'!K:K,'Daily Raw'!L:L,0)</f>
        <v>1</v>
      </c>
      <c r="F10" s="1">
        <f>_xlfn.XLOOKUP(D10,'Daily Raw'!H:H,'Daily Raw'!I:I,0)</f>
        <v>3</v>
      </c>
      <c r="G10" s="1">
        <f>_xlfn.XLOOKUP(D10,'Daily Raw'!A:A,'Daily Raw'!B:B,0)</f>
        <v>0</v>
      </c>
      <c r="H10" s="1">
        <f>_xlfn.XLOOKUP(D10,'Daily Raw'!A:A,'Daily Raw'!C:C,0)</f>
        <v>0</v>
      </c>
      <c r="I10" s="1">
        <f>_xlfn.XLOOKUP(D10,'Daily Raw'!A:A,'Daily Raw'!D:D,0)</f>
        <v>0</v>
      </c>
      <c r="J10" s="1">
        <f>SUM(G10:I10)</f>
        <v>0</v>
      </c>
      <c r="K10" s="1">
        <f>_xlfn.XLOOKUP(D10,'Daily Raw'!A:A,'Daily Raw'!E:E,0)</f>
        <v>1</v>
      </c>
      <c r="L10" s="1">
        <f>_xlfn.XLOOKUP(D10,'Daily Raw'!AC:AC,'Daily Raw'!AF:AF,0)</f>
        <v>10</v>
      </c>
      <c r="M10" s="1">
        <f>_xlfn.XLOOKUP(D10,'Daily Raw'!AV:AV,'Daily Raw'!AY:AY,0)</f>
        <v>10</v>
      </c>
      <c r="N10" s="1">
        <f>SUM(L10:M10)</f>
        <v>20</v>
      </c>
      <c r="O10" s="144">
        <f>IFERROR(E10/L10,0)</f>
        <v>0.1</v>
      </c>
      <c r="P10" s="144">
        <f>IFERROR(F10/L10,0)</f>
        <v>0.3</v>
      </c>
      <c r="Q10" s="144">
        <f>IFERROR(H10/N10,0)</f>
        <v>0</v>
      </c>
      <c r="R10" s="144">
        <f>IFERROR(J10/M10,"❎")</f>
        <v>0</v>
      </c>
      <c r="S10" s="143">
        <f>IFERROR(K10/M10,0)</f>
        <v>0.1</v>
      </c>
      <c r="T10" s="144">
        <f>IFERROR(Table3[[#This Row],[Saves]]/Table3[[#This Row],[Cancels]],0)</f>
        <v>3</v>
      </c>
    </row>
    <row r="11" spans="2:24" x14ac:dyDescent="0.25">
      <c r="B11" s="2" t="s">
        <v>174</v>
      </c>
      <c r="D11" s="2" t="s">
        <v>73</v>
      </c>
      <c r="E11" s="1">
        <f>_xlfn.XLOOKUP(D11,'Daily Raw'!K:K,'Daily Raw'!L:L,0)</f>
        <v>1</v>
      </c>
      <c r="F11" s="1">
        <f>_xlfn.XLOOKUP(D11,'Daily Raw'!H:H,'Daily Raw'!I:I,0)</f>
        <v>2</v>
      </c>
      <c r="G11" s="1">
        <f>_xlfn.XLOOKUP(D11,'Daily Raw'!A:A,'Daily Raw'!B:B,0)</f>
        <v>0</v>
      </c>
      <c r="H11" s="1">
        <f>_xlfn.XLOOKUP(D11,'Daily Raw'!A:A,'Daily Raw'!C:C,0)</f>
        <v>0</v>
      </c>
      <c r="I11" s="1">
        <f>_xlfn.XLOOKUP(D11,'Daily Raw'!A:A,'Daily Raw'!D:D,0)</f>
        <v>0</v>
      </c>
      <c r="J11" s="1">
        <f>SUM(G11:I11)</f>
        <v>0</v>
      </c>
      <c r="K11" s="1">
        <f>_xlfn.XLOOKUP(D11,'Daily Raw'!A:A,'Daily Raw'!E:E,0)</f>
        <v>0</v>
      </c>
      <c r="L11" s="1">
        <f>_xlfn.XLOOKUP(D11,'Daily Raw'!AC:AC,'Daily Raw'!AF:AF,0)</f>
        <v>8</v>
      </c>
      <c r="M11" s="1">
        <f>_xlfn.XLOOKUP(D11,'Daily Raw'!AV:AV,'Daily Raw'!AY:AY,0)</f>
        <v>13</v>
      </c>
      <c r="N11" s="1">
        <f>SUM(L11:M11)</f>
        <v>21</v>
      </c>
      <c r="O11" s="144">
        <f>IFERROR(E11/L11,0)</f>
        <v>0.125</v>
      </c>
      <c r="P11" s="144">
        <f>IFERROR(F11/L11,0)</f>
        <v>0.25</v>
      </c>
      <c r="Q11" s="144">
        <f>IFERROR(H11/N11,0)</f>
        <v>0</v>
      </c>
      <c r="R11" s="144">
        <f>IFERROR(J11/M11,"❎")</f>
        <v>0</v>
      </c>
      <c r="S11" s="143">
        <f>IFERROR(K11/M11,0)</f>
        <v>0</v>
      </c>
      <c r="T11" s="144">
        <f>IFERROR(Table3[[#This Row],[Saves]]/Table3[[#This Row],[Cancels]],0)</f>
        <v>2</v>
      </c>
    </row>
    <row r="12" spans="2:24" x14ac:dyDescent="0.25">
      <c r="B12" s="2" t="s">
        <v>174</v>
      </c>
      <c r="D12" s="2" t="s">
        <v>78</v>
      </c>
      <c r="E12" s="1">
        <f>_xlfn.XLOOKUP(D12,'Daily Raw'!K:K,'Daily Raw'!L:L,0)</f>
        <v>0</v>
      </c>
      <c r="F12" s="1">
        <f>_xlfn.XLOOKUP(D12,'Daily Raw'!H:H,'Daily Raw'!I:I,0)</f>
        <v>0</v>
      </c>
      <c r="G12" s="1">
        <f>_xlfn.XLOOKUP(D12,'Daily Raw'!A:A,'Daily Raw'!B:B,0)</f>
        <v>0</v>
      </c>
      <c r="H12" s="1">
        <f>_xlfn.XLOOKUP(D12,'Daily Raw'!A:A,'Daily Raw'!C:C,0)</f>
        <v>0</v>
      </c>
      <c r="I12" s="1">
        <f>_xlfn.XLOOKUP(D12,'Daily Raw'!A:A,'Daily Raw'!D:D,0)</f>
        <v>0</v>
      </c>
      <c r="J12" s="1">
        <f>SUM(G12:I12)</f>
        <v>0</v>
      </c>
      <c r="K12" s="1">
        <f>_xlfn.XLOOKUP(D12,'Daily Raw'!A:A,'Daily Raw'!E:E,0)</f>
        <v>0</v>
      </c>
      <c r="L12" s="1">
        <f>_xlfn.XLOOKUP(D12,'Daily Raw'!AC:AC,'Daily Raw'!AF:AF,0)</f>
        <v>0</v>
      </c>
      <c r="M12" s="1">
        <f>_xlfn.XLOOKUP(D12,'Daily Raw'!AV:AV,'Daily Raw'!AY:AY,0)</f>
        <v>0</v>
      </c>
      <c r="N12" s="1">
        <f>SUM(L12:M12)</f>
        <v>0</v>
      </c>
      <c r="O12" s="144">
        <f>IFERROR(E12/L12,0)</f>
        <v>0</v>
      </c>
      <c r="P12" s="144">
        <f>IFERROR(F12/L12,0)</f>
        <v>0</v>
      </c>
      <c r="Q12" s="144">
        <f>IFERROR(H12/N12,0)</f>
        <v>0</v>
      </c>
      <c r="R12" s="144" t="str">
        <f>IFERROR(J12/M12,"❎")</f>
        <v>❎</v>
      </c>
      <c r="S12" s="143">
        <f>IFERROR(K12/M12,0)</f>
        <v>0</v>
      </c>
      <c r="T12" s="144">
        <f>IFERROR(Table3[[#This Row],[Saves]]/Table3[[#This Row],[Cancels]],0)</f>
        <v>0</v>
      </c>
    </row>
    <row r="13" spans="2:24" x14ac:dyDescent="0.25">
      <c r="B13" s="2" t="s">
        <v>174</v>
      </c>
      <c r="D13" s="2" t="s">
        <v>214</v>
      </c>
      <c r="E13" s="1">
        <f>_xlfn.XLOOKUP(D13,'Daily Raw'!K:K,'Daily Raw'!L:L,0)</f>
        <v>6</v>
      </c>
      <c r="F13" s="1">
        <f>_xlfn.XLOOKUP(D13,'Daily Raw'!H:H,'Daily Raw'!I:I,0)</f>
        <v>6</v>
      </c>
      <c r="G13" s="1">
        <f>_xlfn.XLOOKUP(D13,'Daily Raw'!A:A,'Daily Raw'!B:B,0)</f>
        <v>1</v>
      </c>
      <c r="H13" s="1">
        <f>_xlfn.XLOOKUP(D13,'Daily Raw'!A:A,'Daily Raw'!C:C,0)</f>
        <v>0</v>
      </c>
      <c r="I13" s="1">
        <f>_xlfn.XLOOKUP(D13,'Daily Raw'!A:A,'Daily Raw'!D:D,0)</f>
        <v>0</v>
      </c>
      <c r="J13" s="1">
        <f>SUM(G13:I13)</f>
        <v>1</v>
      </c>
      <c r="K13" s="1">
        <f>_xlfn.XLOOKUP(D13,'Daily Raw'!A:A,'Daily Raw'!E:E,0)</f>
        <v>1</v>
      </c>
      <c r="L13" s="1">
        <f>_xlfn.XLOOKUP(D13,'Daily Raw'!AC:AC,'Daily Raw'!AF:AF,0)</f>
        <v>0</v>
      </c>
      <c r="M13" s="1">
        <f>_xlfn.XLOOKUP(D13,'Daily Raw'!AV:AV,'Daily Raw'!AY:AY,0)</f>
        <v>39</v>
      </c>
      <c r="N13" s="1">
        <f>SUM(L13:M13)</f>
        <v>39</v>
      </c>
      <c r="O13" s="144">
        <f>IFERROR(E13/L13,0)</f>
        <v>0</v>
      </c>
      <c r="P13" s="144">
        <f>IFERROR(F13/L13,0)</f>
        <v>0</v>
      </c>
      <c r="Q13" s="144">
        <f>IFERROR(H13/N13,0)</f>
        <v>0</v>
      </c>
      <c r="R13" s="144">
        <f>IFERROR(J13/M13,"❎")</f>
        <v>2.564102564102564E-2</v>
      </c>
      <c r="S13" s="143">
        <f>IFERROR(K13/M13,0)</f>
        <v>2.564102564102564E-2</v>
      </c>
      <c r="T13" s="144">
        <f>IFERROR(Table3[[#This Row],[Saves]]/Table3[[#This Row],[Cancels]],0)</f>
        <v>1</v>
      </c>
    </row>
    <row r="14" spans="2:24" x14ac:dyDescent="0.25">
      <c r="B14" s="2" t="s">
        <v>174</v>
      </c>
      <c r="C14" s="2" t="s">
        <v>81</v>
      </c>
      <c r="D14" s="2" t="s">
        <v>85</v>
      </c>
      <c r="E14" s="1">
        <f>_xlfn.XLOOKUP(D14,'Daily Raw'!K:K,'Daily Raw'!L:L,0)</f>
        <v>10</v>
      </c>
      <c r="F14" s="1">
        <f>_xlfn.XLOOKUP(D14,'Daily Raw'!H:H,'Daily Raw'!I:I,0)</f>
        <v>11</v>
      </c>
      <c r="G14" s="1">
        <f>_xlfn.XLOOKUP(D14,'Daily Raw'!A:A,'Daily Raw'!B:B,0)</f>
        <v>0</v>
      </c>
      <c r="H14" s="1">
        <f>_xlfn.XLOOKUP(D14,'Daily Raw'!A:A,'Daily Raw'!C:C,0)</f>
        <v>0</v>
      </c>
      <c r="I14" s="1">
        <f>_xlfn.XLOOKUP(D14,'Daily Raw'!A:A,'Daily Raw'!D:D,0)</f>
        <v>0</v>
      </c>
      <c r="J14" s="1">
        <f>SUM(G14:I14)</f>
        <v>0</v>
      </c>
      <c r="K14" s="1">
        <f>_xlfn.XLOOKUP(D14,'Daily Raw'!A:A,'Daily Raw'!E:E,0)</f>
        <v>0</v>
      </c>
      <c r="L14" s="1">
        <f>_xlfn.XLOOKUP(D14,'Daily Raw'!AC:AC,'Daily Raw'!AF:AF,0)</f>
        <v>0</v>
      </c>
      <c r="M14" s="1">
        <f>_xlfn.XLOOKUP(D14,'Daily Raw'!AV:AV,'Daily Raw'!AY:AY,0)</f>
        <v>0</v>
      </c>
      <c r="N14" s="1">
        <f>SUM(L14:M14)</f>
        <v>0</v>
      </c>
      <c r="O14" s="144">
        <f>IFERROR(E14/L14,0)</f>
        <v>0</v>
      </c>
      <c r="P14" s="144">
        <f>IFERROR(F14/L14,0)</f>
        <v>0</v>
      </c>
      <c r="Q14" s="144">
        <f>IFERROR(H14/N14,0)</f>
        <v>0</v>
      </c>
      <c r="R14" s="144" t="str">
        <f>IFERROR(J14/M14,"❎")</f>
        <v>❎</v>
      </c>
      <c r="S14" s="143">
        <f>IFERROR(K14/M14,0)</f>
        <v>0</v>
      </c>
      <c r="T14" s="144">
        <f>IFERROR(Table3[[#This Row],[Saves]]/Table3[[#This Row],[Cancels]],0)</f>
        <v>1.1000000000000001</v>
      </c>
    </row>
    <row r="15" spans="2:24" x14ac:dyDescent="0.25">
      <c r="B15" s="2" t="s">
        <v>174</v>
      </c>
      <c r="D15" s="2" t="s">
        <v>3983</v>
      </c>
      <c r="E15" s="1">
        <f>_xlfn.XLOOKUP(D15,'Daily Raw'!K:K,'Daily Raw'!L:L,0)</f>
        <v>0</v>
      </c>
      <c r="F15" s="1">
        <f>_xlfn.XLOOKUP(D15,'Daily Raw'!H:H,'Daily Raw'!I:I,0)</f>
        <v>0</v>
      </c>
      <c r="G15" s="1">
        <f>_xlfn.XLOOKUP(D15,'Daily Raw'!A:A,'Daily Raw'!B:B,0)</f>
        <v>0</v>
      </c>
      <c r="H15" s="1">
        <f>_xlfn.XLOOKUP(D15,'Daily Raw'!A:A,'Daily Raw'!C:C,0)</f>
        <v>0</v>
      </c>
      <c r="I15" s="1">
        <f>_xlfn.XLOOKUP(D15,'Daily Raw'!A:A,'Daily Raw'!D:D,0)</f>
        <v>0</v>
      </c>
      <c r="J15" s="1">
        <f>SUM(G15:I15)</f>
        <v>0</v>
      </c>
      <c r="K15" s="1">
        <f>_xlfn.XLOOKUP(D15,'Daily Raw'!A:A,'Daily Raw'!E:E,0)</f>
        <v>0</v>
      </c>
      <c r="L15" s="1">
        <f>_xlfn.XLOOKUP(D15,'Daily Raw'!AC:AC,'Daily Raw'!AF:AF,0)</f>
        <v>0</v>
      </c>
      <c r="M15" s="1">
        <f>_xlfn.XLOOKUP(D15,'Daily Raw'!AV:AV,'Daily Raw'!AY:AY,0)</f>
        <v>0</v>
      </c>
      <c r="N15" s="1">
        <f>SUM(L15:M15)</f>
        <v>0</v>
      </c>
      <c r="O15" s="144">
        <f>IFERROR(E15/L15,0)</f>
        <v>0</v>
      </c>
      <c r="P15" s="144">
        <f>IFERROR(F15/L15,0)</f>
        <v>0</v>
      </c>
      <c r="Q15" s="144">
        <f>IFERROR(H15/N15,0)</f>
        <v>0</v>
      </c>
      <c r="R15" s="144" t="str">
        <f>IFERROR(J15/M15,"❎")</f>
        <v>❎</v>
      </c>
      <c r="S15" s="143">
        <f>IFERROR(K15/M15,0)</f>
        <v>0</v>
      </c>
      <c r="T15" s="144">
        <f>IFERROR(Table3[[#This Row],[Saves]]/Table3[[#This Row],[Cancels]],0)</f>
        <v>0</v>
      </c>
    </row>
    <row r="16" spans="2:24" x14ac:dyDescent="0.25">
      <c r="B16" s="2" t="s">
        <v>174</v>
      </c>
      <c r="D16" s="2" t="s">
        <v>1379</v>
      </c>
      <c r="E16" s="1">
        <f>_xlfn.XLOOKUP(D16,'Daily Raw'!K:K,'Daily Raw'!L:L,0)</f>
        <v>0</v>
      </c>
      <c r="F16" s="1">
        <f>_xlfn.XLOOKUP(D16,'Daily Raw'!H:H,'Daily Raw'!I:I,0)</f>
        <v>0</v>
      </c>
      <c r="G16" s="1">
        <f>_xlfn.XLOOKUP(D16,'Daily Raw'!A:A,'Daily Raw'!B:B,0)</f>
        <v>0</v>
      </c>
      <c r="H16" s="1">
        <f>_xlfn.XLOOKUP(D16,'Daily Raw'!A:A,'Daily Raw'!C:C,0)</f>
        <v>0</v>
      </c>
      <c r="I16" s="1">
        <f>_xlfn.XLOOKUP(D16,'Daily Raw'!A:A,'Daily Raw'!D:D,0)</f>
        <v>0</v>
      </c>
      <c r="J16" s="1">
        <f>SUM(G16:I16)</f>
        <v>0</v>
      </c>
      <c r="K16" s="1">
        <f>_xlfn.XLOOKUP(D16,'Daily Raw'!A:A,'Daily Raw'!E:E,0)</f>
        <v>0</v>
      </c>
      <c r="L16" s="1">
        <f>_xlfn.XLOOKUP(D16,'Daily Raw'!AC:AC,'Daily Raw'!AF:AF,0)</f>
        <v>0</v>
      </c>
      <c r="M16" s="1">
        <f>_xlfn.XLOOKUP(D16,'Daily Raw'!AV:AV,'Daily Raw'!AY:AY,0)</f>
        <v>13</v>
      </c>
      <c r="N16" s="1">
        <f>SUM(L16:M16)</f>
        <v>13</v>
      </c>
      <c r="O16" s="144">
        <f>IFERROR(E16/L16,0)</f>
        <v>0</v>
      </c>
      <c r="P16" s="144">
        <f>IFERROR(F16/L16,0)</f>
        <v>0</v>
      </c>
      <c r="Q16" s="144">
        <f>IFERROR(H16/N16,0)</f>
        <v>0</v>
      </c>
      <c r="R16" s="144">
        <f>IFERROR(J16/M16,"❎")</f>
        <v>0</v>
      </c>
      <c r="S16" s="143">
        <f>IFERROR(K16/M16,0)</f>
        <v>0</v>
      </c>
      <c r="T16" s="144">
        <f>IFERROR(Table3[[#This Row],[Saves]]/Table3[[#This Row],[Cancels]],0)</f>
        <v>0</v>
      </c>
      <c r="X16" t="s">
        <v>4252</v>
      </c>
    </row>
    <row r="17" spans="2:24" x14ac:dyDescent="0.25">
      <c r="B17" s="2" t="s">
        <v>174</v>
      </c>
      <c r="D17" s="2" t="s">
        <v>516</v>
      </c>
      <c r="E17" s="1">
        <f>_xlfn.XLOOKUP(D17,'Daily Raw'!K:K,'Daily Raw'!L:L,0)</f>
        <v>3</v>
      </c>
      <c r="F17" s="1">
        <f>_xlfn.XLOOKUP(D17,'Daily Raw'!H:H,'Daily Raw'!I:I,0)</f>
        <v>0</v>
      </c>
      <c r="G17" s="1">
        <f>_xlfn.XLOOKUP(D17,'Daily Raw'!A:A,'Daily Raw'!B:B,0)</f>
        <v>0</v>
      </c>
      <c r="H17" s="1">
        <f>_xlfn.XLOOKUP(D17,'Daily Raw'!A:A,'Daily Raw'!C:C,0)</f>
        <v>0</v>
      </c>
      <c r="I17" s="1">
        <f>_xlfn.XLOOKUP(D17,'Daily Raw'!A:A,'Daily Raw'!D:D,0)</f>
        <v>0</v>
      </c>
      <c r="J17" s="1">
        <f>SUM(G17:I17)</f>
        <v>0</v>
      </c>
      <c r="K17" s="1">
        <f>_xlfn.XLOOKUP(D17,'Daily Raw'!A:A,'Daily Raw'!E:E,0)</f>
        <v>0</v>
      </c>
      <c r="L17" s="1">
        <f>_xlfn.XLOOKUP(D17,'Daily Raw'!AC:AC,'Daily Raw'!AF:AF,0)</f>
        <v>0</v>
      </c>
      <c r="M17" s="1">
        <f>_xlfn.XLOOKUP(D17,'Daily Raw'!AV:AV,'Daily Raw'!AY:AY,0)</f>
        <v>39</v>
      </c>
      <c r="N17" s="1">
        <f>SUM(L17:M17)</f>
        <v>39</v>
      </c>
      <c r="O17" s="144">
        <f>IFERROR(E17/L17,0)</f>
        <v>0</v>
      </c>
      <c r="P17" s="144">
        <f>IFERROR(F17/L17,0)</f>
        <v>0</v>
      </c>
      <c r="Q17" s="144">
        <f>IFERROR(H17/N17,0)</f>
        <v>0</v>
      </c>
      <c r="R17" s="144">
        <f>IFERROR(J17/M17,"❎")</f>
        <v>0</v>
      </c>
      <c r="S17" s="143">
        <f>IFERROR(K17/M17,0)</f>
        <v>0</v>
      </c>
      <c r="T17" s="144">
        <f>IFERROR(Table3[[#This Row],[Saves]]/Table3[[#This Row],[Cancels]],0)</f>
        <v>0</v>
      </c>
      <c r="X17" t="s">
        <v>4618</v>
      </c>
    </row>
    <row r="18" spans="2:24" x14ac:dyDescent="0.25">
      <c r="B18" s="2" t="s">
        <v>174</v>
      </c>
      <c r="D18" s="2" t="s">
        <v>1531</v>
      </c>
      <c r="E18" s="1">
        <f>_xlfn.XLOOKUP(D18,'Daily Raw'!K:K,'Daily Raw'!L:L,0)</f>
        <v>0</v>
      </c>
      <c r="F18" s="1">
        <f>_xlfn.XLOOKUP(D18,'Daily Raw'!H:H,'Daily Raw'!I:I,0)</f>
        <v>0</v>
      </c>
      <c r="G18" s="1">
        <f>_xlfn.XLOOKUP(D18,'Daily Raw'!A:A,'Daily Raw'!B:B,0)</f>
        <v>0</v>
      </c>
      <c r="H18" s="1">
        <f>_xlfn.XLOOKUP(D18,'Daily Raw'!A:A,'Daily Raw'!C:C,0)</f>
        <v>0</v>
      </c>
      <c r="I18" s="1">
        <f>_xlfn.XLOOKUP(D18,'Daily Raw'!A:A,'Daily Raw'!D:D,0)</f>
        <v>0</v>
      </c>
      <c r="J18" s="1">
        <f>SUM(G18:I18)</f>
        <v>0</v>
      </c>
      <c r="K18" s="1">
        <f>_xlfn.XLOOKUP(D18,'Daily Raw'!A:A,'Daily Raw'!E:E,0)</f>
        <v>0</v>
      </c>
      <c r="L18" s="1">
        <f>_xlfn.XLOOKUP(D18,'Daily Raw'!AC:AC,'Daily Raw'!AF:AF,0)</f>
        <v>0</v>
      </c>
      <c r="M18" s="1">
        <f>_xlfn.XLOOKUP(D18,'Daily Raw'!AV:AV,'Daily Raw'!AY:AY,0)</f>
        <v>0</v>
      </c>
      <c r="N18" s="1">
        <f>SUM(L18:M18)</f>
        <v>0</v>
      </c>
      <c r="O18" s="144">
        <f>IFERROR(E18/L18,0)</f>
        <v>0</v>
      </c>
      <c r="P18" s="144">
        <f>IFERROR(F18/L18,0)</f>
        <v>0</v>
      </c>
      <c r="Q18" s="144">
        <f>IFERROR(H18/N18,0)</f>
        <v>0</v>
      </c>
      <c r="R18" s="144" t="str">
        <f>IFERROR(J18/M18,"❎")</f>
        <v>❎</v>
      </c>
      <c r="S18" s="143">
        <f>IFERROR(K18/M18,0)</f>
        <v>0</v>
      </c>
      <c r="T18" s="144">
        <f>IFERROR(Table3[[#This Row],[Saves]]/Table3[[#This Row],[Cancels]],0)</f>
        <v>0</v>
      </c>
    </row>
    <row r="19" spans="2:24" hidden="1" x14ac:dyDescent="0.25">
      <c r="B19" s="2" t="s">
        <v>201</v>
      </c>
      <c r="D19" s="2" t="s">
        <v>220</v>
      </c>
      <c r="E19" s="1">
        <f>_xlfn.XLOOKUP(D19,'Daily Raw'!K:K,'Daily Raw'!L:L,0)</f>
        <v>0</v>
      </c>
      <c r="F19" s="1">
        <f>_xlfn.XLOOKUP(D19,'Daily Raw'!H:H,'Daily Raw'!I:I,0)</f>
        <v>0</v>
      </c>
      <c r="G19" s="1">
        <f>_xlfn.XLOOKUP(D19,'Daily Raw'!A:A,'Daily Raw'!B:B,0)</f>
        <v>0</v>
      </c>
      <c r="H19" s="1">
        <f>_xlfn.XLOOKUP(D19,'Daily Raw'!A:A,'Daily Raw'!C:C,0)</f>
        <v>0</v>
      </c>
      <c r="I19" s="1">
        <f>_xlfn.XLOOKUP(D19,'Daily Raw'!A:A,'Daily Raw'!D:D,0)</f>
        <v>0</v>
      </c>
      <c r="J19" s="1">
        <f t="shared" ref="J19:J35" si="0">SUM(G19:I19)</f>
        <v>0</v>
      </c>
      <c r="K19" s="1">
        <f>_xlfn.XLOOKUP(D19,'Daily Raw'!A:A,'Daily Raw'!E:E,0)</f>
        <v>0</v>
      </c>
      <c r="L19" s="1">
        <f>_xlfn.XLOOKUP(D19,'Daily Raw'!AC:AC,'Daily Raw'!AF:AF,0)</f>
        <v>0</v>
      </c>
      <c r="M19" s="1">
        <f>_xlfn.XLOOKUP(D19,'Daily Raw'!AV:AV,'Daily Raw'!AY:AY,0)</f>
        <v>0</v>
      </c>
      <c r="N19" s="1">
        <f t="shared" ref="N19:N35" si="1">SUM(L19:M19)</f>
        <v>0</v>
      </c>
      <c r="O19" s="144">
        <f t="shared" ref="O19:O35" si="2">IFERROR(E19/L19,0)</f>
        <v>0</v>
      </c>
      <c r="P19" s="144">
        <f t="shared" ref="P19:P35" si="3">IFERROR(F19/L19,0)</f>
        <v>0</v>
      </c>
      <c r="Q19" s="144">
        <f t="shared" ref="Q19:Q35" si="4">IFERROR(H19/N19,0)</f>
        <v>0</v>
      </c>
      <c r="R19" s="144" t="str">
        <f t="shared" ref="R19:R35" si="5">IFERROR(J19/M19,"❎")</f>
        <v>❎</v>
      </c>
      <c r="S19" s="143">
        <f t="shared" ref="S19:S35" si="6">IFERROR(K19/M19,0)</f>
        <v>0</v>
      </c>
      <c r="T19" s="144">
        <f>IFERROR(Table3[[#This Row],[Saves]]/Table3[[#This Row],[Cancels]],0)</f>
        <v>0</v>
      </c>
    </row>
    <row r="20" spans="2:24" hidden="1" x14ac:dyDescent="0.25">
      <c r="B20" s="2" t="s">
        <v>201</v>
      </c>
      <c r="D20" s="2" t="s">
        <v>256</v>
      </c>
      <c r="E20" s="1">
        <f>_xlfn.XLOOKUP(D20,'Daily Raw'!K:K,'Daily Raw'!L:L,0)</f>
        <v>15</v>
      </c>
      <c r="F20" s="1">
        <f>_xlfn.XLOOKUP(D20,'Daily Raw'!H:H,'Daily Raw'!I:I,0)</f>
        <v>1</v>
      </c>
      <c r="G20" s="1">
        <f>_xlfn.XLOOKUP(D20,'Daily Raw'!A:A,'Daily Raw'!B:B,0)</f>
        <v>0</v>
      </c>
      <c r="H20" s="1">
        <f>_xlfn.XLOOKUP(D20,'Daily Raw'!A:A,'Daily Raw'!C:C,0)</f>
        <v>0</v>
      </c>
      <c r="I20" s="1">
        <f>_xlfn.XLOOKUP(D20,'Daily Raw'!A:A,'Daily Raw'!D:D,0)</f>
        <v>0</v>
      </c>
      <c r="J20" s="1">
        <f t="shared" si="0"/>
        <v>0</v>
      </c>
      <c r="K20" s="1">
        <f>_xlfn.XLOOKUP(D20,'Daily Raw'!A:A,'Daily Raw'!E:E,0)</f>
        <v>0</v>
      </c>
      <c r="L20" s="1">
        <f>_xlfn.XLOOKUP(D20,'Daily Raw'!AC:AC,'Daily Raw'!AF:AF,0)</f>
        <v>16</v>
      </c>
      <c r="M20" s="1">
        <f>_xlfn.XLOOKUP(D20,'Daily Raw'!AV:AV,'Daily Raw'!AY:AY,0)</f>
        <v>0</v>
      </c>
      <c r="N20" s="1">
        <f t="shared" si="1"/>
        <v>16</v>
      </c>
      <c r="O20" s="144">
        <f t="shared" si="2"/>
        <v>0.9375</v>
      </c>
      <c r="P20" s="144">
        <f t="shared" si="3"/>
        <v>6.25E-2</v>
      </c>
      <c r="Q20" s="144">
        <f t="shared" si="4"/>
        <v>0</v>
      </c>
      <c r="R20" s="144" t="str">
        <f t="shared" si="5"/>
        <v>❎</v>
      </c>
      <c r="S20" s="143">
        <f t="shared" si="6"/>
        <v>0</v>
      </c>
      <c r="T20" s="144">
        <f>IFERROR(Table3[[#This Row],[Saves]]/Table3[[#This Row],[Cancels]],0)</f>
        <v>6.6666666666666666E-2</v>
      </c>
    </row>
    <row r="21" spans="2:24" hidden="1" x14ac:dyDescent="0.25">
      <c r="B21" s="2" t="s">
        <v>201</v>
      </c>
      <c r="D21" s="2" t="s">
        <v>241</v>
      </c>
      <c r="E21" s="1">
        <f>_xlfn.XLOOKUP(D21,'Daily Raw'!K:K,'Daily Raw'!L:L,0)</f>
        <v>12</v>
      </c>
      <c r="F21" s="1">
        <f>_xlfn.XLOOKUP(D21,'Daily Raw'!H:H,'Daily Raw'!I:I,0)</f>
        <v>4</v>
      </c>
      <c r="G21" s="1">
        <f>_xlfn.XLOOKUP(D21,'Daily Raw'!A:A,'Daily Raw'!B:B,0)</f>
        <v>0</v>
      </c>
      <c r="H21" s="1">
        <f>_xlfn.XLOOKUP(D21,'Daily Raw'!A:A,'Daily Raw'!C:C,0)</f>
        <v>0</v>
      </c>
      <c r="I21" s="1">
        <f>_xlfn.XLOOKUP(D21,'Daily Raw'!A:A,'Daily Raw'!D:D,0)</f>
        <v>0</v>
      </c>
      <c r="J21" s="1">
        <f t="shared" si="0"/>
        <v>0</v>
      </c>
      <c r="K21" s="1">
        <f>_xlfn.XLOOKUP(D21,'Daily Raw'!A:A,'Daily Raw'!E:E,0)</f>
        <v>0</v>
      </c>
      <c r="L21" s="1">
        <f>_xlfn.XLOOKUP(D21,'Daily Raw'!AC:AC,'Daily Raw'!AF:AF,0)</f>
        <v>21</v>
      </c>
      <c r="M21" s="1">
        <f>_xlfn.XLOOKUP(D21,'Daily Raw'!AV:AV,'Daily Raw'!AY:AY,0)</f>
        <v>0</v>
      </c>
      <c r="N21" s="1">
        <f t="shared" si="1"/>
        <v>21</v>
      </c>
      <c r="O21" s="144">
        <f t="shared" si="2"/>
        <v>0.5714285714285714</v>
      </c>
      <c r="P21" s="144">
        <f t="shared" si="3"/>
        <v>0.19047619047619047</v>
      </c>
      <c r="Q21" s="144">
        <f t="shared" si="4"/>
        <v>0</v>
      </c>
      <c r="R21" s="144" t="str">
        <f t="shared" si="5"/>
        <v>❎</v>
      </c>
      <c r="S21" s="143">
        <f t="shared" si="6"/>
        <v>0</v>
      </c>
      <c r="T21" s="144">
        <f>IFERROR(Table3[[#This Row],[Saves]]/Table3[[#This Row],[Cancels]],0)</f>
        <v>0.33333333333333331</v>
      </c>
    </row>
    <row r="22" spans="2:24" hidden="1" x14ac:dyDescent="0.25">
      <c r="B22" s="2" t="s">
        <v>201</v>
      </c>
      <c r="D22" s="2" t="s">
        <v>250</v>
      </c>
      <c r="E22" s="1">
        <f>_xlfn.XLOOKUP(D22,'Daily Raw'!K:K,'Daily Raw'!L:L,0)</f>
        <v>19</v>
      </c>
      <c r="F22" s="1">
        <f>_xlfn.XLOOKUP(D22,'Daily Raw'!H:H,'Daily Raw'!I:I,0)</f>
        <v>11</v>
      </c>
      <c r="G22" s="1">
        <f>_xlfn.XLOOKUP(D22,'Daily Raw'!A:A,'Daily Raw'!B:B,0)</f>
        <v>0</v>
      </c>
      <c r="H22" s="1">
        <f>_xlfn.XLOOKUP(D22,'Daily Raw'!A:A,'Daily Raw'!C:C,0)</f>
        <v>0</v>
      </c>
      <c r="I22" s="1">
        <f>_xlfn.XLOOKUP(D22,'Daily Raw'!A:A,'Daily Raw'!D:D,0)</f>
        <v>0</v>
      </c>
      <c r="J22" s="1">
        <f t="shared" si="0"/>
        <v>0</v>
      </c>
      <c r="K22" s="1">
        <f>_xlfn.XLOOKUP(D22,'Daily Raw'!A:A,'Daily Raw'!E:E,0)</f>
        <v>0</v>
      </c>
      <c r="L22" s="1">
        <f>_xlfn.XLOOKUP(D22,'Daily Raw'!AC:AC,'Daily Raw'!AF:AF,0)</f>
        <v>33</v>
      </c>
      <c r="M22" s="1">
        <f>_xlfn.XLOOKUP(D22,'Daily Raw'!AV:AV,'Daily Raw'!AY:AY,0)</f>
        <v>0</v>
      </c>
      <c r="N22" s="1">
        <f t="shared" si="1"/>
        <v>33</v>
      </c>
      <c r="O22" s="144">
        <f t="shared" si="2"/>
        <v>0.5757575757575758</v>
      </c>
      <c r="P22" s="144">
        <f t="shared" si="3"/>
        <v>0.33333333333333331</v>
      </c>
      <c r="Q22" s="144">
        <f t="shared" si="4"/>
        <v>0</v>
      </c>
      <c r="R22" s="144" t="str">
        <f t="shared" si="5"/>
        <v>❎</v>
      </c>
      <c r="S22" s="143">
        <f t="shared" si="6"/>
        <v>0</v>
      </c>
      <c r="T22" s="144">
        <f>IFERROR(Table3[[#This Row],[Saves]]/Table3[[#This Row],[Cancels]],0)</f>
        <v>0.57894736842105265</v>
      </c>
    </row>
    <row r="23" spans="2:24" hidden="1" x14ac:dyDescent="0.25">
      <c r="B23" s="2" t="s">
        <v>201</v>
      </c>
      <c r="D23" s="2" t="s">
        <v>205</v>
      </c>
      <c r="E23" s="1">
        <f>_xlfn.XLOOKUP(D23,'Daily Raw'!K:K,'Daily Raw'!L:L,0)</f>
        <v>0</v>
      </c>
      <c r="F23" s="1">
        <f>_xlfn.XLOOKUP(D23,'Daily Raw'!H:H,'Daily Raw'!I:I,0)</f>
        <v>3</v>
      </c>
      <c r="G23" s="1">
        <f>_xlfn.XLOOKUP(D23,'Daily Raw'!A:A,'Daily Raw'!B:B,0)</f>
        <v>0</v>
      </c>
      <c r="H23" s="1">
        <f>_xlfn.XLOOKUP(D23,'Daily Raw'!A:A,'Daily Raw'!C:C,0)</f>
        <v>0</v>
      </c>
      <c r="I23" s="1">
        <f>_xlfn.XLOOKUP(D23,'Daily Raw'!A:A,'Daily Raw'!D:D,0)</f>
        <v>0</v>
      </c>
      <c r="J23" s="1">
        <f t="shared" si="0"/>
        <v>0</v>
      </c>
      <c r="K23" s="1">
        <f>_xlfn.XLOOKUP(D23,'Daily Raw'!A:A,'Daily Raw'!E:E,0)</f>
        <v>0</v>
      </c>
      <c r="L23" s="1">
        <f>_xlfn.XLOOKUP(D23,'Daily Raw'!AC:AC,'Daily Raw'!AF:AF,0)</f>
        <v>0</v>
      </c>
      <c r="M23" s="1">
        <f>_xlfn.XLOOKUP(D23,'Daily Raw'!AV:AV,'Daily Raw'!AY:AY,0)</f>
        <v>52</v>
      </c>
      <c r="N23" s="1">
        <f t="shared" si="1"/>
        <v>52</v>
      </c>
      <c r="O23" s="144">
        <f t="shared" si="2"/>
        <v>0</v>
      </c>
      <c r="P23" s="144">
        <f t="shared" si="3"/>
        <v>0</v>
      </c>
      <c r="Q23" s="144">
        <f t="shared" si="4"/>
        <v>0</v>
      </c>
      <c r="R23" s="144">
        <f t="shared" si="5"/>
        <v>0</v>
      </c>
      <c r="S23" s="143">
        <f t="shared" si="6"/>
        <v>0</v>
      </c>
      <c r="T23" s="144">
        <f>IFERROR(Table3[[#This Row],[Saves]]/Table3[[#This Row],[Cancels]],0)</f>
        <v>0</v>
      </c>
    </row>
    <row r="24" spans="2:24" hidden="1" x14ac:dyDescent="0.25">
      <c r="B24" s="2" t="s">
        <v>201</v>
      </c>
      <c r="D24" s="2" t="s">
        <v>247</v>
      </c>
      <c r="E24" s="1">
        <f>_xlfn.XLOOKUP(D24,'Daily Raw'!K:K,'Daily Raw'!L:L,0)</f>
        <v>9</v>
      </c>
      <c r="F24" s="1">
        <f>_xlfn.XLOOKUP(D24,'Daily Raw'!H:H,'Daily Raw'!I:I,0)</f>
        <v>6</v>
      </c>
      <c r="G24" s="1">
        <f>_xlfn.XLOOKUP(D24,'Daily Raw'!A:A,'Daily Raw'!B:B,0)</f>
        <v>0</v>
      </c>
      <c r="H24" s="1">
        <f>_xlfn.XLOOKUP(D24,'Daily Raw'!A:A,'Daily Raw'!C:C,0)</f>
        <v>0</v>
      </c>
      <c r="I24" s="1">
        <f>_xlfn.XLOOKUP(D24,'Daily Raw'!A:A,'Daily Raw'!D:D,0)</f>
        <v>0</v>
      </c>
      <c r="J24" s="1">
        <f t="shared" si="0"/>
        <v>0</v>
      </c>
      <c r="K24" s="1">
        <f>_xlfn.XLOOKUP(D24,'Daily Raw'!A:A,'Daily Raw'!E:E,0)</f>
        <v>0</v>
      </c>
      <c r="L24" s="1">
        <f>_xlfn.XLOOKUP(D24,'Daily Raw'!AC:AC,'Daily Raw'!AF:AF,0)</f>
        <v>12</v>
      </c>
      <c r="M24" s="1">
        <f>_xlfn.XLOOKUP(D24,'Daily Raw'!AV:AV,'Daily Raw'!AY:AY,0)</f>
        <v>0</v>
      </c>
      <c r="N24" s="1">
        <f t="shared" si="1"/>
        <v>12</v>
      </c>
      <c r="O24" s="144">
        <f t="shared" si="2"/>
        <v>0.75</v>
      </c>
      <c r="P24" s="144">
        <f t="shared" si="3"/>
        <v>0.5</v>
      </c>
      <c r="Q24" s="144">
        <f t="shared" si="4"/>
        <v>0</v>
      </c>
      <c r="R24" s="144" t="str">
        <f t="shared" si="5"/>
        <v>❎</v>
      </c>
      <c r="S24" s="143">
        <f t="shared" si="6"/>
        <v>0</v>
      </c>
      <c r="T24" s="144">
        <f>IFERROR(Table3[[#This Row],[Saves]]/Table3[[#This Row],[Cancels]],0)</f>
        <v>0.66666666666666663</v>
      </c>
    </row>
    <row r="25" spans="2:24" hidden="1" x14ac:dyDescent="0.25">
      <c r="B25" s="2" t="s">
        <v>201</v>
      </c>
      <c r="D25" s="2" t="s">
        <v>211</v>
      </c>
      <c r="E25" s="1">
        <f>_xlfn.XLOOKUP(D25,'Daily Raw'!K:K,'Daily Raw'!L:L,0)</f>
        <v>11</v>
      </c>
      <c r="F25" s="1">
        <f>_xlfn.XLOOKUP(D25,'Daily Raw'!H:H,'Daily Raw'!I:I,0)</f>
        <v>0</v>
      </c>
      <c r="G25" s="1">
        <f>_xlfn.XLOOKUP(D25,'Daily Raw'!A:A,'Daily Raw'!B:B,0)</f>
        <v>0</v>
      </c>
      <c r="H25" s="1">
        <f>_xlfn.XLOOKUP(D25,'Daily Raw'!A:A,'Daily Raw'!C:C,0)</f>
        <v>0</v>
      </c>
      <c r="I25" s="1">
        <f>_xlfn.XLOOKUP(D25,'Daily Raw'!A:A,'Daily Raw'!D:D,0)</f>
        <v>0</v>
      </c>
      <c r="J25" s="1">
        <f t="shared" si="0"/>
        <v>0</v>
      </c>
      <c r="K25" s="1">
        <f>_xlfn.XLOOKUP(D25,'Daily Raw'!A:A,'Daily Raw'!E:E,0)</f>
        <v>0</v>
      </c>
      <c r="L25" s="1">
        <f>_xlfn.XLOOKUP(D25,'Daily Raw'!AC:AC,'Daily Raw'!AF:AF,0)</f>
        <v>13</v>
      </c>
      <c r="M25" s="1">
        <f>_xlfn.XLOOKUP(D25,'Daily Raw'!AV:AV,'Daily Raw'!AY:AY,0)</f>
        <v>0</v>
      </c>
      <c r="N25" s="1">
        <f t="shared" si="1"/>
        <v>13</v>
      </c>
      <c r="O25" s="144">
        <f t="shared" si="2"/>
        <v>0.84615384615384615</v>
      </c>
      <c r="P25" s="144">
        <f t="shared" si="3"/>
        <v>0</v>
      </c>
      <c r="Q25" s="144">
        <f t="shared" si="4"/>
        <v>0</v>
      </c>
      <c r="R25" s="144" t="str">
        <f t="shared" si="5"/>
        <v>❎</v>
      </c>
      <c r="S25" s="143">
        <f t="shared" si="6"/>
        <v>0</v>
      </c>
      <c r="T25" s="144">
        <f>IFERROR(Table3[[#This Row],[Saves]]/Table3[[#This Row],[Cancels]],0)</f>
        <v>0</v>
      </c>
    </row>
    <row r="26" spans="2:24" hidden="1" x14ac:dyDescent="0.25">
      <c r="B26" s="2" t="s">
        <v>201</v>
      </c>
      <c r="D26" s="2" t="s">
        <v>217</v>
      </c>
      <c r="E26" s="1">
        <f>_xlfn.XLOOKUP(D26,'Daily Raw'!K:K,'Daily Raw'!L:L,0)</f>
        <v>0</v>
      </c>
      <c r="F26" s="1">
        <f>_xlfn.XLOOKUP(D26,'Daily Raw'!H:H,'Daily Raw'!I:I,0)</f>
        <v>0</v>
      </c>
      <c r="G26" s="1">
        <f>_xlfn.XLOOKUP(D26,'Daily Raw'!A:A,'Daily Raw'!B:B,0)</f>
        <v>0</v>
      </c>
      <c r="H26" s="1">
        <f>_xlfn.XLOOKUP(D26,'Daily Raw'!A:A,'Daily Raw'!C:C,0)</f>
        <v>0</v>
      </c>
      <c r="I26" s="1">
        <f>_xlfn.XLOOKUP(D26,'Daily Raw'!A:A,'Daily Raw'!D:D,0)</f>
        <v>0</v>
      </c>
      <c r="J26" s="1">
        <f t="shared" si="0"/>
        <v>0</v>
      </c>
      <c r="K26" s="1">
        <f>_xlfn.XLOOKUP(D26,'Daily Raw'!A:A,'Daily Raw'!E:E,0)</f>
        <v>0</v>
      </c>
      <c r="L26" s="1">
        <f>_xlfn.XLOOKUP(D26,'Daily Raw'!AC:AC,'Daily Raw'!AF:AF,0)</f>
        <v>0</v>
      </c>
      <c r="M26" s="1">
        <f>_xlfn.XLOOKUP(D26,'Daily Raw'!AV:AV,'Daily Raw'!AY:AY,0)</f>
        <v>0</v>
      </c>
      <c r="N26" s="1">
        <f t="shared" si="1"/>
        <v>0</v>
      </c>
      <c r="O26" s="144">
        <f t="shared" si="2"/>
        <v>0</v>
      </c>
      <c r="P26" s="144">
        <f t="shared" si="3"/>
        <v>0</v>
      </c>
      <c r="Q26" s="144">
        <f t="shared" si="4"/>
        <v>0</v>
      </c>
      <c r="R26" s="144" t="str">
        <f t="shared" si="5"/>
        <v>❎</v>
      </c>
      <c r="S26" s="143">
        <f t="shared" si="6"/>
        <v>0</v>
      </c>
      <c r="T26" s="144">
        <f>IFERROR(Table3[[#This Row],[Saves]]/Table3[[#This Row],[Cancels]],0)</f>
        <v>0</v>
      </c>
    </row>
    <row r="27" spans="2:24" hidden="1" x14ac:dyDescent="0.25">
      <c r="B27" s="2" t="s">
        <v>201</v>
      </c>
      <c r="D27" s="2" t="s">
        <v>967</v>
      </c>
      <c r="E27" s="1">
        <f>_xlfn.XLOOKUP(D27,'Daily Raw'!K:K,'Daily Raw'!L:L,0)</f>
        <v>0</v>
      </c>
      <c r="F27" s="1">
        <f>_xlfn.XLOOKUP(D27,'Daily Raw'!H:H,'Daily Raw'!I:I,0)</f>
        <v>0</v>
      </c>
      <c r="G27" s="1">
        <f>_xlfn.XLOOKUP(D27,'Daily Raw'!A:A,'Daily Raw'!B:B,0)</f>
        <v>0</v>
      </c>
      <c r="H27" s="1">
        <f>_xlfn.XLOOKUP(D27,'Daily Raw'!A:A,'Daily Raw'!C:C,0)</f>
        <v>0</v>
      </c>
      <c r="I27" s="1">
        <f>_xlfn.XLOOKUP(D27,'Daily Raw'!A:A,'Daily Raw'!D:D,0)</f>
        <v>0</v>
      </c>
      <c r="J27" s="1">
        <f t="shared" si="0"/>
        <v>0</v>
      </c>
      <c r="K27" s="1">
        <f>_xlfn.XLOOKUP(D27,'Daily Raw'!A:A,'Daily Raw'!E:E,0)</f>
        <v>0</v>
      </c>
      <c r="L27" s="1">
        <f>_xlfn.XLOOKUP(D27,'Daily Raw'!AC:AC,'Daily Raw'!AF:AF,0)</f>
        <v>0</v>
      </c>
      <c r="M27" s="1">
        <f>_xlfn.XLOOKUP(D27,'Daily Raw'!AV:AV,'Daily Raw'!AY:AY,0)</f>
        <v>0</v>
      </c>
      <c r="N27" s="1">
        <f t="shared" si="1"/>
        <v>0</v>
      </c>
      <c r="O27" s="144">
        <f t="shared" si="2"/>
        <v>0</v>
      </c>
      <c r="P27" s="144">
        <f t="shared" si="3"/>
        <v>0</v>
      </c>
      <c r="Q27" s="144">
        <f t="shared" si="4"/>
        <v>0</v>
      </c>
      <c r="R27" s="144" t="str">
        <f t="shared" si="5"/>
        <v>❎</v>
      </c>
      <c r="S27" s="143">
        <f t="shared" si="6"/>
        <v>0</v>
      </c>
      <c r="T27" s="144">
        <f>IFERROR(Table3[[#This Row],[Saves]]/Table3[[#This Row],[Cancels]],0)</f>
        <v>0</v>
      </c>
    </row>
    <row r="28" spans="2:24" hidden="1" x14ac:dyDescent="0.25">
      <c r="B28" s="2" t="s">
        <v>201</v>
      </c>
      <c r="D28" s="2" t="s">
        <v>223</v>
      </c>
      <c r="E28" s="1">
        <f>_xlfn.XLOOKUP(D28,'Daily Raw'!K:K,'Daily Raw'!L:L,0)</f>
        <v>0</v>
      </c>
      <c r="F28" s="1">
        <f>_xlfn.XLOOKUP(D28,'Daily Raw'!H:H,'Daily Raw'!I:I,0)</f>
        <v>0</v>
      </c>
      <c r="G28" s="1">
        <f>_xlfn.XLOOKUP(D28,'Daily Raw'!A:A,'Daily Raw'!B:B,0)</f>
        <v>0</v>
      </c>
      <c r="H28" s="1">
        <f>_xlfn.XLOOKUP(D28,'Daily Raw'!A:A,'Daily Raw'!C:C,0)</f>
        <v>0</v>
      </c>
      <c r="I28" s="1">
        <f>_xlfn.XLOOKUP(D28,'Daily Raw'!A:A,'Daily Raw'!D:D,0)</f>
        <v>0</v>
      </c>
      <c r="J28" s="1">
        <f t="shared" si="0"/>
        <v>0</v>
      </c>
      <c r="K28" s="1">
        <f>_xlfn.XLOOKUP(D28,'Daily Raw'!A:A,'Daily Raw'!E:E,0)</f>
        <v>0</v>
      </c>
      <c r="L28" s="1">
        <f>_xlfn.XLOOKUP(D28,'Daily Raw'!AC:AC,'Daily Raw'!AF:AF,0)</f>
        <v>0</v>
      </c>
      <c r="M28" s="1">
        <f>_xlfn.XLOOKUP(D28,'Daily Raw'!AV:AV,'Daily Raw'!AY:AY,0)</f>
        <v>0</v>
      </c>
      <c r="N28" s="1">
        <f t="shared" si="1"/>
        <v>0</v>
      </c>
      <c r="O28" s="144">
        <f t="shared" si="2"/>
        <v>0</v>
      </c>
      <c r="P28" s="144">
        <f t="shared" si="3"/>
        <v>0</v>
      </c>
      <c r="Q28" s="144">
        <f t="shared" si="4"/>
        <v>0</v>
      </c>
      <c r="R28" s="144" t="str">
        <f t="shared" si="5"/>
        <v>❎</v>
      </c>
      <c r="S28" s="143">
        <f t="shared" si="6"/>
        <v>0</v>
      </c>
      <c r="T28" s="144">
        <f>IFERROR(Table3[[#This Row],[Saves]]/Table3[[#This Row],[Cancels]],0)</f>
        <v>0</v>
      </c>
    </row>
    <row r="29" spans="2:24" hidden="1" x14ac:dyDescent="0.25">
      <c r="B29" s="2" t="s">
        <v>201</v>
      </c>
      <c r="D29" s="2" t="s">
        <v>226</v>
      </c>
      <c r="E29" s="1">
        <f>_xlfn.XLOOKUP(D29,'Daily Raw'!K:K,'Daily Raw'!L:L,0)</f>
        <v>2</v>
      </c>
      <c r="F29" s="1">
        <f>_xlfn.XLOOKUP(D29,'Daily Raw'!H:H,'Daily Raw'!I:I,0)</f>
        <v>0</v>
      </c>
      <c r="G29" s="1">
        <f>_xlfn.XLOOKUP(D29,'Daily Raw'!A:A,'Daily Raw'!B:B,0)</f>
        <v>0</v>
      </c>
      <c r="H29" s="1">
        <f>_xlfn.XLOOKUP(D29,'Daily Raw'!A:A,'Daily Raw'!C:C,0)</f>
        <v>0</v>
      </c>
      <c r="I29" s="1">
        <f>_xlfn.XLOOKUP(D29,'Daily Raw'!A:A,'Daily Raw'!D:D,0)</f>
        <v>0</v>
      </c>
      <c r="J29" s="1">
        <f t="shared" si="0"/>
        <v>0</v>
      </c>
      <c r="K29" s="1">
        <f>_xlfn.XLOOKUP(D29,'Daily Raw'!A:A,'Daily Raw'!E:E,0)</f>
        <v>0</v>
      </c>
      <c r="L29" s="1">
        <f>_xlfn.XLOOKUP(D29,'Daily Raw'!AC:AC,'Daily Raw'!AF:AF,0)</f>
        <v>1</v>
      </c>
      <c r="M29" s="1">
        <f>_xlfn.XLOOKUP(D29,'Daily Raw'!AV:AV,'Daily Raw'!AY:AY,0)</f>
        <v>0</v>
      </c>
      <c r="N29" s="1">
        <f t="shared" si="1"/>
        <v>1</v>
      </c>
      <c r="O29" s="144">
        <f t="shared" si="2"/>
        <v>2</v>
      </c>
      <c r="P29" s="144">
        <f t="shared" si="3"/>
        <v>0</v>
      </c>
      <c r="Q29" s="144">
        <f t="shared" si="4"/>
        <v>0</v>
      </c>
      <c r="R29" s="144" t="str">
        <f t="shared" si="5"/>
        <v>❎</v>
      </c>
      <c r="S29" s="143">
        <f t="shared" si="6"/>
        <v>0</v>
      </c>
      <c r="T29" s="144">
        <f>IFERROR(Table3[[#This Row],[Saves]]/Table3[[#This Row],[Cancels]],0)</f>
        <v>0</v>
      </c>
    </row>
    <row r="30" spans="2:24" hidden="1" x14ac:dyDescent="0.25">
      <c r="B30" s="2" t="s">
        <v>201</v>
      </c>
      <c r="D30" s="2" t="s">
        <v>229</v>
      </c>
      <c r="E30" s="1">
        <f>_xlfn.XLOOKUP(D30,'Daily Raw'!K:K,'Daily Raw'!L:L,0)</f>
        <v>0</v>
      </c>
      <c r="F30" s="1">
        <f>_xlfn.XLOOKUP(D30,'Daily Raw'!H:H,'Daily Raw'!I:I,0)</f>
        <v>0</v>
      </c>
      <c r="G30" s="1">
        <f>_xlfn.XLOOKUP(D30,'Daily Raw'!A:A,'Daily Raw'!B:B,0)</f>
        <v>0</v>
      </c>
      <c r="H30" s="1">
        <f>_xlfn.XLOOKUP(D30,'Daily Raw'!A:A,'Daily Raw'!C:C,0)</f>
        <v>0</v>
      </c>
      <c r="I30" s="1">
        <f>_xlfn.XLOOKUP(D30,'Daily Raw'!A:A,'Daily Raw'!D:D,0)</f>
        <v>0</v>
      </c>
      <c r="J30" s="1">
        <f t="shared" si="0"/>
        <v>0</v>
      </c>
      <c r="K30" s="1">
        <f>_xlfn.XLOOKUP(D30,'Daily Raw'!A:A,'Daily Raw'!E:E,0)</f>
        <v>0</v>
      </c>
      <c r="L30" s="1">
        <f>_xlfn.XLOOKUP(D30,'Daily Raw'!AC:AC,'Daily Raw'!AF:AF,0)</f>
        <v>0</v>
      </c>
      <c r="M30" s="1">
        <f>_xlfn.XLOOKUP(D30,'Daily Raw'!AV:AV,'Daily Raw'!AY:AY,0)</f>
        <v>0</v>
      </c>
      <c r="N30" s="1">
        <f t="shared" si="1"/>
        <v>0</v>
      </c>
      <c r="O30" s="144">
        <f t="shared" si="2"/>
        <v>0</v>
      </c>
      <c r="P30" s="144">
        <f t="shared" si="3"/>
        <v>0</v>
      </c>
      <c r="Q30" s="144">
        <f t="shared" si="4"/>
        <v>0</v>
      </c>
      <c r="R30" s="144" t="str">
        <f t="shared" si="5"/>
        <v>❎</v>
      </c>
      <c r="S30" s="143">
        <f t="shared" si="6"/>
        <v>0</v>
      </c>
      <c r="T30" s="144">
        <f>IFERROR(Table3[[#This Row],[Saves]]/Table3[[#This Row],[Cancels]],0)</f>
        <v>0</v>
      </c>
    </row>
    <row r="31" spans="2:24" hidden="1" x14ac:dyDescent="0.25">
      <c r="B31" s="2" t="s">
        <v>201</v>
      </c>
      <c r="D31" s="2" t="s">
        <v>232</v>
      </c>
      <c r="E31" s="1">
        <f>_xlfn.XLOOKUP(D31,'Daily Raw'!K:K,'Daily Raw'!L:L,0)</f>
        <v>0</v>
      </c>
      <c r="F31" s="1">
        <f>_xlfn.XLOOKUP(D31,'Daily Raw'!H:H,'Daily Raw'!I:I,0)</f>
        <v>0</v>
      </c>
      <c r="G31" s="1">
        <f>_xlfn.XLOOKUP(D31,'Daily Raw'!A:A,'Daily Raw'!B:B,0)</f>
        <v>0</v>
      </c>
      <c r="H31" s="1">
        <f>_xlfn.XLOOKUP(D31,'Daily Raw'!A:A,'Daily Raw'!C:C,0)</f>
        <v>0</v>
      </c>
      <c r="I31" s="1">
        <f>_xlfn.XLOOKUP(D31,'Daily Raw'!A:A,'Daily Raw'!D:D,0)</f>
        <v>0</v>
      </c>
      <c r="J31" s="1">
        <f t="shared" si="0"/>
        <v>0</v>
      </c>
      <c r="K31" s="1">
        <f>_xlfn.XLOOKUP(D31,'Daily Raw'!A:A,'Daily Raw'!E:E,0)</f>
        <v>0</v>
      </c>
      <c r="L31" s="1">
        <f>_xlfn.XLOOKUP(D31,'Daily Raw'!AC:AC,'Daily Raw'!AF:AF,0)</f>
        <v>0</v>
      </c>
      <c r="M31" s="1">
        <f>_xlfn.XLOOKUP(D31,'Daily Raw'!AV:AV,'Daily Raw'!AY:AY,0)</f>
        <v>0</v>
      </c>
      <c r="N31" s="1">
        <f t="shared" si="1"/>
        <v>0</v>
      </c>
      <c r="O31" s="144">
        <f t="shared" si="2"/>
        <v>0</v>
      </c>
      <c r="P31" s="144">
        <f t="shared" si="3"/>
        <v>0</v>
      </c>
      <c r="Q31" s="144">
        <f t="shared" si="4"/>
        <v>0</v>
      </c>
      <c r="R31" s="144" t="str">
        <f t="shared" si="5"/>
        <v>❎</v>
      </c>
      <c r="S31" s="143">
        <f t="shared" si="6"/>
        <v>0</v>
      </c>
      <c r="T31" s="144">
        <f>IFERROR(Table3[[#This Row],[Saves]]/Table3[[#This Row],[Cancels]],0)</f>
        <v>0</v>
      </c>
    </row>
    <row r="32" spans="2:24" hidden="1" x14ac:dyDescent="0.25">
      <c r="B32" s="2" t="s">
        <v>201</v>
      </c>
      <c r="D32" s="2" t="s">
        <v>235</v>
      </c>
      <c r="E32" s="1">
        <f>_xlfn.XLOOKUP(D32,'Daily Raw'!K:K,'Daily Raw'!L:L,0)</f>
        <v>11</v>
      </c>
      <c r="F32" s="1">
        <f>_xlfn.XLOOKUP(D32,'Daily Raw'!H:H,'Daily Raw'!I:I,0)</f>
        <v>3</v>
      </c>
      <c r="G32" s="1">
        <f>_xlfn.XLOOKUP(D32,'Daily Raw'!A:A,'Daily Raw'!B:B,0)</f>
        <v>0</v>
      </c>
      <c r="H32" s="1">
        <f>_xlfn.XLOOKUP(D32,'Daily Raw'!A:A,'Daily Raw'!C:C,0)</f>
        <v>0</v>
      </c>
      <c r="I32" s="1">
        <f>_xlfn.XLOOKUP(D32,'Daily Raw'!A:A,'Daily Raw'!D:D,0)</f>
        <v>0</v>
      </c>
      <c r="J32" s="1">
        <f t="shared" si="0"/>
        <v>0</v>
      </c>
      <c r="K32" s="1">
        <f>_xlfn.XLOOKUP(D32,'Daily Raw'!A:A,'Daily Raw'!E:E,0)</f>
        <v>0</v>
      </c>
      <c r="L32" s="1">
        <f>_xlfn.XLOOKUP(D32,'Daily Raw'!AC:AC,'Daily Raw'!AF:AF,0)</f>
        <v>19</v>
      </c>
      <c r="M32" s="1">
        <f>_xlfn.XLOOKUP(D32,'Daily Raw'!AV:AV,'Daily Raw'!AY:AY,0)</f>
        <v>0</v>
      </c>
      <c r="N32" s="1">
        <f t="shared" si="1"/>
        <v>19</v>
      </c>
      <c r="O32" s="144">
        <f t="shared" si="2"/>
        <v>0.57894736842105265</v>
      </c>
      <c r="P32" s="144">
        <f t="shared" si="3"/>
        <v>0.15789473684210525</v>
      </c>
      <c r="Q32" s="144">
        <f t="shared" si="4"/>
        <v>0</v>
      </c>
      <c r="R32" s="144" t="str">
        <f t="shared" si="5"/>
        <v>❎</v>
      </c>
      <c r="S32" s="143">
        <f t="shared" si="6"/>
        <v>0</v>
      </c>
      <c r="T32" s="144">
        <f>IFERROR(Table3[[#This Row],[Saves]]/Table3[[#This Row],[Cancels]],0)</f>
        <v>0.27272727272727271</v>
      </c>
    </row>
    <row r="33" spans="2:21" hidden="1" x14ac:dyDescent="0.25">
      <c r="B33" s="2" t="s">
        <v>201</v>
      </c>
      <c r="D33" s="2" t="s">
        <v>244</v>
      </c>
      <c r="E33" s="1">
        <f>_xlfn.XLOOKUP(D33,'Daily Raw'!K:K,'Daily Raw'!L:L,0)</f>
        <v>1</v>
      </c>
      <c r="F33" s="1">
        <f>_xlfn.XLOOKUP(D33,'Daily Raw'!H:H,'Daily Raw'!I:I,0)</f>
        <v>0</v>
      </c>
      <c r="G33" s="1">
        <f>_xlfn.XLOOKUP(D33,'Daily Raw'!A:A,'Daily Raw'!B:B,0)</f>
        <v>0</v>
      </c>
      <c r="H33" s="1">
        <f>_xlfn.XLOOKUP(D33,'Daily Raw'!A:A,'Daily Raw'!C:C,0)</f>
        <v>0</v>
      </c>
      <c r="I33" s="1">
        <f>_xlfn.XLOOKUP(D33,'Daily Raw'!A:A,'Daily Raw'!D:D,0)</f>
        <v>0</v>
      </c>
      <c r="J33" s="1">
        <f t="shared" si="0"/>
        <v>0</v>
      </c>
      <c r="K33" s="1">
        <f>_xlfn.XLOOKUP(D33,'Daily Raw'!A:A,'Daily Raw'!E:E,0)</f>
        <v>0</v>
      </c>
      <c r="L33" s="1">
        <f>_xlfn.XLOOKUP(D33,'Daily Raw'!AC:AC,'Daily Raw'!AF:AF,0)</f>
        <v>0</v>
      </c>
      <c r="M33" s="1">
        <f>_xlfn.XLOOKUP(D33,'Daily Raw'!AV:AV,'Daily Raw'!AY:AY,0)</f>
        <v>35</v>
      </c>
      <c r="N33" s="1">
        <f t="shared" si="1"/>
        <v>35</v>
      </c>
      <c r="O33" s="144">
        <f t="shared" si="2"/>
        <v>0</v>
      </c>
      <c r="P33" s="144">
        <f t="shared" si="3"/>
        <v>0</v>
      </c>
      <c r="Q33" s="144">
        <f t="shared" si="4"/>
        <v>0</v>
      </c>
      <c r="R33" s="144">
        <f t="shared" si="5"/>
        <v>0</v>
      </c>
      <c r="S33" s="143">
        <f t="shared" si="6"/>
        <v>0</v>
      </c>
      <c r="T33" s="144">
        <f>IFERROR(Table3[[#This Row],[Saves]]/Table3[[#This Row],[Cancels]],0)</f>
        <v>0</v>
      </c>
    </row>
    <row r="34" spans="2:21" hidden="1" x14ac:dyDescent="0.25">
      <c r="B34" s="2" t="s">
        <v>201</v>
      </c>
      <c r="D34" s="2" t="s">
        <v>2429</v>
      </c>
      <c r="E34" s="1">
        <f>_xlfn.XLOOKUP(D34,'Daily Raw'!K:K,'Daily Raw'!L:L,0)</f>
        <v>1</v>
      </c>
      <c r="F34" s="1">
        <f>_xlfn.XLOOKUP(D34,'Daily Raw'!H:H,'Daily Raw'!I:I,0)</f>
        <v>1</v>
      </c>
      <c r="G34" s="1">
        <f>_xlfn.XLOOKUP(D34,'Daily Raw'!A:A,'Daily Raw'!B:B,0)</f>
        <v>1</v>
      </c>
      <c r="H34" s="1">
        <f>_xlfn.XLOOKUP(D34,'Daily Raw'!A:A,'Daily Raw'!C:C,0)</f>
        <v>1</v>
      </c>
      <c r="I34" s="1">
        <f>_xlfn.XLOOKUP(D34,'Daily Raw'!A:A,'Daily Raw'!D:D,0)</f>
        <v>4</v>
      </c>
      <c r="J34" s="1">
        <f t="shared" si="0"/>
        <v>6</v>
      </c>
      <c r="K34" s="1">
        <f>_xlfn.XLOOKUP(D34,'Daily Raw'!A:A,'Daily Raw'!E:E,0)</f>
        <v>1</v>
      </c>
      <c r="L34" s="1">
        <f>_xlfn.XLOOKUP(D34,'Daily Raw'!AC:AC,'Daily Raw'!AF:AF,0)</f>
        <v>0</v>
      </c>
      <c r="M34" s="1">
        <f>_xlfn.XLOOKUP(D34,'Daily Raw'!AV:AV,'Daily Raw'!AY:AY,0)</f>
        <v>26</v>
      </c>
      <c r="N34" s="1">
        <f t="shared" si="1"/>
        <v>26</v>
      </c>
      <c r="O34" s="144">
        <f t="shared" si="2"/>
        <v>0</v>
      </c>
      <c r="P34" s="144">
        <f t="shared" si="3"/>
        <v>0</v>
      </c>
      <c r="Q34" s="144">
        <f t="shared" si="4"/>
        <v>3.8461538461538464E-2</v>
      </c>
      <c r="R34" s="144">
        <f t="shared" si="5"/>
        <v>0.23076923076923078</v>
      </c>
      <c r="S34" s="143">
        <f t="shared" si="6"/>
        <v>3.8461538461538464E-2</v>
      </c>
      <c r="T34" s="144">
        <f>IFERROR(Table3[[#This Row],[Saves]]/Table3[[#This Row],[Cancels]],0)</f>
        <v>1</v>
      </c>
    </row>
    <row r="35" spans="2:21" hidden="1" x14ac:dyDescent="0.25">
      <c r="B35" s="2" t="s">
        <v>201</v>
      </c>
      <c r="D35" s="2" t="s">
        <v>253</v>
      </c>
      <c r="E35" s="1">
        <f>_xlfn.XLOOKUP(D35,'Daily Raw'!K:K,'Daily Raw'!L:L,0)</f>
        <v>7</v>
      </c>
      <c r="F35" s="1">
        <f>_xlfn.XLOOKUP(D35,'Daily Raw'!H:H,'Daily Raw'!I:I,0)</f>
        <v>0</v>
      </c>
      <c r="G35" s="1">
        <f>_xlfn.XLOOKUP(D35,'Daily Raw'!A:A,'Daily Raw'!B:B,0)</f>
        <v>0</v>
      </c>
      <c r="H35" s="1">
        <f>_xlfn.XLOOKUP(D35,'Daily Raw'!A:A,'Daily Raw'!C:C,0)</f>
        <v>0</v>
      </c>
      <c r="I35" s="1">
        <f>_xlfn.XLOOKUP(D35,'Daily Raw'!A:A,'Daily Raw'!D:D,0)</f>
        <v>0</v>
      </c>
      <c r="J35" s="1">
        <f t="shared" si="0"/>
        <v>0</v>
      </c>
      <c r="K35" s="1">
        <f>_xlfn.XLOOKUP(D35,'Daily Raw'!A:A,'Daily Raw'!E:E,0)</f>
        <v>0</v>
      </c>
      <c r="L35" s="1">
        <f>_xlfn.XLOOKUP(D35,'Daily Raw'!AC:AC,'Daily Raw'!AF:AF,0)</f>
        <v>1</v>
      </c>
      <c r="M35" s="1">
        <f>_xlfn.XLOOKUP(D35,'Daily Raw'!AV:AV,'Daily Raw'!AY:AY,0)</f>
        <v>18</v>
      </c>
      <c r="N35" s="1">
        <f t="shared" si="1"/>
        <v>19</v>
      </c>
      <c r="O35" s="144">
        <f t="shared" si="2"/>
        <v>7</v>
      </c>
      <c r="P35" s="144">
        <f t="shared" si="3"/>
        <v>0</v>
      </c>
      <c r="Q35" s="144">
        <f t="shared" si="4"/>
        <v>0</v>
      </c>
      <c r="R35" s="144">
        <f t="shared" si="5"/>
        <v>0</v>
      </c>
      <c r="S35" s="143">
        <f t="shared" si="6"/>
        <v>0</v>
      </c>
      <c r="T35" s="144">
        <f>IFERROR(Table3[[#This Row],[Saves]]/Table3[[#This Row],[Cancels]],0)</f>
        <v>0</v>
      </c>
    </row>
    <row r="36" spans="2:21" x14ac:dyDescent="0.25">
      <c r="B36" s="2" t="s">
        <v>101</v>
      </c>
      <c r="E36" s="1">
        <f>SUBTOTAL(109,Table3[Cancels])</f>
        <v>107</v>
      </c>
      <c r="F36" s="1">
        <f>SUBTOTAL(109,Table3[Saves])</f>
        <v>111</v>
      </c>
      <c r="G36" s="1">
        <f>SUBTOTAL(109,Table3[Camp])</f>
        <v>1</v>
      </c>
      <c r="H36" s="1">
        <f>SUBTOTAL(109,Table3[OOW])</f>
        <v>3</v>
      </c>
      <c r="I36" s="1">
        <f>SUBTOTAL(109,Table3[IW])</f>
        <v>0</v>
      </c>
      <c r="J36" s="1">
        <f>SUBTOTAL(109,Table3[All Sales])</f>
        <v>4</v>
      </c>
      <c r="K36" s="1">
        <f>SUBTOTAL(109,Table3[Reg])</f>
        <v>8</v>
      </c>
      <c r="L36" s="1">
        <f>SUBTOTAL(109,Table3[Ret Calls])</f>
        <v>140</v>
      </c>
      <c r="M36" s="1">
        <f>SUBTOTAL(109,Table3[Serv calls])</f>
        <v>161</v>
      </c>
      <c r="N36" s="1">
        <f>SUBTOTAL(109,Table3[All Calls])</f>
        <v>301</v>
      </c>
      <c r="O36" s="63">
        <f>Table3[[#Totals],[Cancels]]/Table3[[#Totals],[Ret Calls]]</f>
        <v>0.76428571428571423</v>
      </c>
      <c r="P36" s="63">
        <f>Table3[[#Totals],[Saves]]/Table3[[#Totals],[Ret Calls]]</f>
        <v>0.79285714285714282</v>
      </c>
      <c r="Q36" s="38">
        <f>Table3[[#Totals],[OOW]]/Table3[[#Totals],[All Calls]]</f>
        <v>9.9667774086378731E-3</v>
      </c>
      <c r="R36" s="38">
        <f>Table3[[#Totals],[All Sales]]/Table3[[#Totals],[Serv calls]]</f>
        <v>2.4844720496894408E-2</v>
      </c>
      <c r="S36" s="143">
        <f>Table3[[#Totals],[Reg]]/Table3[[#Totals],[Serv calls]]</f>
        <v>4.9689440993788817E-2</v>
      </c>
      <c r="T36" s="38">
        <f>Table3[[#Totals],[Saves]]/Table3[[#Totals],[Cancels]]</f>
        <v>1.0373831775700935</v>
      </c>
      <c r="U36" s="1">
        <f>SUBTOTAL(103,Table3[Status])</f>
        <v>0</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F3F8E-4B83-418B-B3D9-EB5EEE4A749E}">
  <dimension ref="A1:DE3179"/>
  <sheetViews>
    <sheetView workbookViewId="0">
      <selection activeCell="CR1" sqref="CR1:DE1048576"/>
    </sheetView>
  </sheetViews>
  <sheetFormatPr defaultRowHeight="15" x14ac:dyDescent="0.25"/>
  <cols>
    <col min="1" max="1" width="28.5703125" bestFit="1" customWidth="1"/>
    <col min="2" max="2" width="16.85546875" bestFit="1" customWidth="1"/>
    <col min="3" max="3" width="19.7109375" bestFit="1" customWidth="1"/>
    <col min="4" max="4" width="7.5703125" bestFit="1" customWidth="1"/>
    <col min="5" max="5" width="7.28515625" bestFit="1" customWidth="1"/>
    <col min="6" max="7" width="11.28515625" bestFit="1" customWidth="1"/>
    <col min="9" max="9" width="20" bestFit="1" customWidth="1"/>
    <col min="10" max="10" width="17.42578125" bestFit="1" customWidth="1"/>
    <col min="12" max="12" width="24.42578125" bestFit="1" customWidth="1"/>
    <col min="13" max="13" width="17.42578125" bestFit="1" customWidth="1"/>
    <col min="19" max="19" width="9.140625" style="125"/>
    <col min="38" max="38" width="9.140625" style="125"/>
    <col min="57" max="57" width="9.140625" style="125"/>
    <col min="74" max="74" width="9.140625" style="125"/>
    <col min="95" max="95" width="9.140625" style="125"/>
  </cols>
  <sheetData>
    <row r="1" spans="1:109" x14ac:dyDescent="0.25">
      <c r="I1" s="140" t="s">
        <v>4100</v>
      </c>
      <c r="J1" t="s">
        <v>4589</v>
      </c>
      <c r="T1" t="s">
        <v>2685</v>
      </c>
      <c r="U1" t="s">
        <v>2686</v>
      </c>
      <c r="V1" t="s">
        <v>2687</v>
      </c>
      <c r="W1" t="s">
        <v>2688</v>
      </c>
      <c r="X1" t="s">
        <v>2689</v>
      </c>
      <c r="Y1" t="s">
        <v>3986</v>
      </c>
      <c r="Z1" t="s">
        <v>3987</v>
      </c>
      <c r="AA1" t="s">
        <v>2690</v>
      </c>
      <c r="AB1" t="s">
        <v>114</v>
      </c>
      <c r="AC1" t="s">
        <v>3988</v>
      </c>
      <c r="AD1" t="s">
        <v>2691</v>
      </c>
      <c r="AE1" t="s">
        <v>2692</v>
      </c>
      <c r="AF1" t="s">
        <v>2693</v>
      </c>
      <c r="AG1" t="s">
        <v>2694</v>
      </c>
      <c r="AH1" t="s">
        <v>2695</v>
      </c>
      <c r="AI1" t="s">
        <v>2696</v>
      </c>
      <c r="AJ1" t="s">
        <v>2697</v>
      </c>
      <c r="AK1" t="s">
        <v>2698</v>
      </c>
      <c r="AM1" t="s">
        <v>2685</v>
      </c>
      <c r="AN1" t="s">
        <v>2686</v>
      </c>
      <c r="AO1" t="s">
        <v>2687</v>
      </c>
      <c r="AP1" t="s">
        <v>2688</v>
      </c>
      <c r="AQ1" t="s">
        <v>2689</v>
      </c>
      <c r="AR1" t="s">
        <v>3986</v>
      </c>
      <c r="AS1" t="s">
        <v>3987</v>
      </c>
      <c r="AT1" t="s">
        <v>2690</v>
      </c>
      <c r="AU1" t="s">
        <v>114</v>
      </c>
      <c r="AV1" t="s">
        <v>3988</v>
      </c>
      <c r="AW1" t="s">
        <v>2691</v>
      </c>
      <c r="AX1" t="s">
        <v>2692</v>
      </c>
      <c r="AY1" t="s">
        <v>2693</v>
      </c>
      <c r="AZ1" t="s">
        <v>2694</v>
      </c>
      <c r="BA1" t="s">
        <v>2695</v>
      </c>
      <c r="BB1" t="s">
        <v>2696</v>
      </c>
      <c r="BC1" t="s">
        <v>2697</v>
      </c>
      <c r="BD1" t="s">
        <v>2698</v>
      </c>
      <c r="BF1" t="s">
        <v>4011</v>
      </c>
      <c r="BG1" t="s">
        <v>4012</v>
      </c>
      <c r="BH1" t="s">
        <v>4013</v>
      </c>
      <c r="BI1" t="s">
        <v>4014</v>
      </c>
      <c r="BJ1" t="s">
        <v>4015</v>
      </c>
      <c r="BK1" t="s">
        <v>4016</v>
      </c>
      <c r="BL1" t="s">
        <v>4017</v>
      </c>
      <c r="BM1" t="s">
        <v>4018</v>
      </c>
      <c r="BN1" t="s">
        <v>4019</v>
      </c>
      <c r="BO1" t="s">
        <v>4020</v>
      </c>
      <c r="BP1" t="s">
        <v>4021</v>
      </c>
      <c r="BQ1" t="s">
        <v>3980</v>
      </c>
      <c r="BR1" t="s">
        <v>4022</v>
      </c>
      <c r="BS1" t="s">
        <v>4023</v>
      </c>
      <c r="BT1" t="s">
        <v>4024</v>
      </c>
      <c r="BU1" t="s">
        <v>4025</v>
      </c>
      <c r="BW1" t="s">
        <v>4014</v>
      </c>
      <c r="BX1" t="s">
        <v>4086</v>
      </c>
      <c r="BY1" t="s">
        <v>4015</v>
      </c>
      <c r="BZ1" t="s">
        <v>4087</v>
      </c>
      <c r="CA1" t="s">
        <v>4088</v>
      </c>
      <c r="CB1" t="s">
        <v>4089</v>
      </c>
      <c r="CC1" t="s">
        <v>4090</v>
      </c>
      <c r="CD1" t="s">
        <v>4091</v>
      </c>
      <c r="CE1" t="s">
        <v>4092</v>
      </c>
      <c r="CF1" t="s">
        <v>4093</v>
      </c>
      <c r="CG1" t="s">
        <v>4094</v>
      </c>
      <c r="CH1" t="s">
        <v>4095</v>
      </c>
      <c r="CI1" t="s">
        <v>4096</v>
      </c>
      <c r="CJ1" t="s">
        <v>4097</v>
      </c>
      <c r="CK1" t="s">
        <v>4098</v>
      </c>
      <c r="CL1" t="s">
        <v>4099</v>
      </c>
      <c r="CM1" t="s">
        <v>4100</v>
      </c>
      <c r="CN1" t="s">
        <v>4101</v>
      </c>
      <c r="CO1" t="s">
        <v>4102</v>
      </c>
      <c r="CP1" t="s">
        <v>4103</v>
      </c>
      <c r="CR1" t="s">
        <v>4014</v>
      </c>
      <c r="CS1" t="s">
        <v>4086</v>
      </c>
      <c r="CT1" t="s">
        <v>4015</v>
      </c>
      <c r="CU1" t="s">
        <v>4087</v>
      </c>
      <c r="CV1" t="s">
        <v>4088</v>
      </c>
      <c r="CW1" t="s">
        <v>4089</v>
      </c>
      <c r="CX1" t="s">
        <v>4090</v>
      </c>
      <c r="CY1" t="s">
        <v>4096</v>
      </c>
      <c r="CZ1" t="s">
        <v>4100</v>
      </c>
      <c r="DA1" t="s">
        <v>4098</v>
      </c>
      <c r="DB1" t="s">
        <v>4099</v>
      </c>
      <c r="DC1" t="s">
        <v>4101</v>
      </c>
      <c r="DD1" t="s">
        <v>4102</v>
      </c>
      <c r="DE1" t="s">
        <v>4103</v>
      </c>
    </row>
    <row r="2" spans="1:109" x14ac:dyDescent="0.25">
      <c r="A2" s="140" t="s">
        <v>4085</v>
      </c>
      <c r="B2" s="140" t="s">
        <v>4084</v>
      </c>
      <c r="T2" s="104">
        <v>46143</v>
      </c>
      <c r="U2" s="104">
        <v>46154.446527777778</v>
      </c>
      <c r="V2" t="b">
        <v>0</v>
      </c>
      <c r="W2" t="s">
        <v>3989</v>
      </c>
      <c r="X2" t="s">
        <v>2700</v>
      </c>
      <c r="Y2" t="s">
        <v>3990</v>
      </c>
      <c r="Z2" t="s">
        <v>54</v>
      </c>
      <c r="AA2" t="s">
        <v>2767</v>
      </c>
      <c r="AB2" t="s">
        <v>74</v>
      </c>
      <c r="AC2" t="s">
        <v>3991</v>
      </c>
      <c r="AD2">
        <v>31</v>
      </c>
      <c r="AE2">
        <v>31</v>
      </c>
      <c r="AF2">
        <v>377815.51612903201</v>
      </c>
      <c r="AG2">
        <v>318621.80645161198</v>
      </c>
      <c r="AH2">
        <v>216987.714285714</v>
      </c>
      <c r="AI2">
        <v>10196.483870967701</v>
      </c>
      <c r="AJ2">
        <v>7</v>
      </c>
      <c r="AM2" s="104">
        <v>46143</v>
      </c>
      <c r="AN2" s="104">
        <v>46174</v>
      </c>
      <c r="AO2" t="b">
        <v>0</v>
      </c>
      <c r="AP2" t="s">
        <v>4000</v>
      </c>
      <c r="AQ2" t="s">
        <v>2700</v>
      </c>
      <c r="AR2" t="s">
        <v>4001</v>
      </c>
      <c r="AS2" t="s">
        <v>13</v>
      </c>
      <c r="AT2" t="s">
        <v>2727</v>
      </c>
      <c r="AU2" t="s">
        <v>233</v>
      </c>
      <c r="AV2" t="s">
        <v>4002</v>
      </c>
      <c r="BF2" t="s">
        <v>21212</v>
      </c>
      <c r="BG2" t="s">
        <v>21213</v>
      </c>
      <c r="BH2" t="s">
        <v>4575</v>
      </c>
      <c r="BI2" t="s">
        <v>21214</v>
      </c>
      <c r="BJ2" t="s">
        <v>4032</v>
      </c>
      <c r="BK2">
        <v>156.6</v>
      </c>
      <c r="BL2">
        <v>1</v>
      </c>
      <c r="BM2">
        <v>1</v>
      </c>
      <c r="BN2" t="s">
        <v>4555</v>
      </c>
      <c r="BO2">
        <v>1</v>
      </c>
      <c r="BP2" t="s">
        <v>4029</v>
      </c>
      <c r="BQ2" t="s">
        <v>4030</v>
      </c>
      <c r="BR2" t="s">
        <v>4031</v>
      </c>
      <c r="BS2" s="124">
        <v>46153</v>
      </c>
      <c r="BT2" t="s">
        <v>637</v>
      </c>
      <c r="BU2" t="s">
        <v>2171</v>
      </c>
      <c r="BW2" t="s">
        <v>13115</v>
      </c>
      <c r="BX2" t="s">
        <v>4030</v>
      </c>
      <c r="BY2" t="s">
        <v>4034</v>
      </c>
      <c r="BZ2" t="s">
        <v>13116</v>
      </c>
      <c r="CA2" t="s">
        <v>8294</v>
      </c>
      <c r="CB2" t="s">
        <v>4381</v>
      </c>
      <c r="CC2" t="s">
        <v>4105</v>
      </c>
      <c r="CD2">
        <v>155.88</v>
      </c>
      <c r="CE2">
        <v>12.99</v>
      </c>
      <c r="CF2">
        <v>1.5585</v>
      </c>
      <c r="CG2">
        <v>1</v>
      </c>
      <c r="CH2">
        <v>155.88</v>
      </c>
      <c r="CI2" s="17">
        <v>0.2</v>
      </c>
      <c r="CJ2">
        <v>19.48</v>
      </c>
      <c r="CK2">
        <v>1</v>
      </c>
      <c r="CL2" t="s">
        <v>13117</v>
      </c>
      <c r="CM2" t="s">
        <v>4121</v>
      </c>
      <c r="CN2" t="s">
        <v>264</v>
      </c>
      <c r="CO2" t="s">
        <v>13116</v>
      </c>
      <c r="CP2" t="s">
        <v>4121</v>
      </c>
      <c r="CR2" t="s">
        <v>21687</v>
      </c>
      <c r="CS2" t="s">
        <v>4050</v>
      </c>
      <c r="CT2" t="s">
        <v>4126</v>
      </c>
      <c r="CU2" t="s">
        <v>21688</v>
      </c>
      <c r="CV2" t="s">
        <v>8387</v>
      </c>
      <c r="CX2" t="s">
        <v>4105</v>
      </c>
      <c r="CZ2" t="s">
        <v>4133</v>
      </c>
      <c r="DA2">
        <v>1</v>
      </c>
      <c r="DB2" t="s">
        <v>21689</v>
      </c>
      <c r="DC2" t="s">
        <v>264</v>
      </c>
      <c r="DD2" t="s">
        <v>21688</v>
      </c>
      <c r="DE2" t="s">
        <v>4158</v>
      </c>
    </row>
    <row r="3" spans="1:109" x14ac:dyDescent="0.25">
      <c r="A3" s="140" t="s">
        <v>2702</v>
      </c>
      <c r="B3" t="s">
        <v>4027</v>
      </c>
      <c r="C3" t="s">
        <v>4032</v>
      </c>
      <c r="D3" t="s">
        <v>4034</v>
      </c>
      <c r="E3" t="s">
        <v>3789</v>
      </c>
      <c r="F3" t="s">
        <v>3965</v>
      </c>
      <c r="I3" s="140" t="s">
        <v>2702</v>
      </c>
      <c r="J3" t="s">
        <v>4251</v>
      </c>
      <c r="L3" s="140" t="s">
        <v>2702</v>
      </c>
      <c r="M3" t="s">
        <v>4251</v>
      </c>
      <c r="T3" s="104">
        <v>46143</v>
      </c>
      <c r="U3" s="104">
        <v>46154.446527777778</v>
      </c>
      <c r="V3" t="b">
        <v>0</v>
      </c>
      <c r="W3" t="s">
        <v>3989</v>
      </c>
      <c r="X3" t="s">
        <v>2700</v>
      </c>
      <c r="Y3" t="s">
        <v>3990</v>
      </c>
      <c r="Z3" t="s">
        <v>54</v>
      </c>
      <c r="AA3" t="s">
        <v>2794</v>
      </c>
      <c r="AB3" t="s">
        <v>76</v>
      </c>
      <c r="AC3" t="s">
        <v>3992</v>
      </c>
      <c r="AD3">
        <v>122</v>
      </c>
      <c r="AE3">
        <v>121</v>
      </c>
      <c r="AF3">
        <v>277878.37190082599</v>
      </c>
      <c r="AG3">
        <v>227314.53719008199</v>
      </c>
      <c r="AH3">
        <v>157377.20689655101</v>
      </c>
      <c r="AI3">
        <v>12845.330578512299</v>
      </c>
      <c r="AJ3">
        <v>29</v>
      </c>
      <c r="AK3">
        <v>17</v>
      </c>
      <c r="AM3" s="104">
        <v>46143</v>
      </c>
      <c r="AN3" s="104">
        <v>46154.446527777778</v>
      </c>
      <c r="AO3" t="b">
        <v>0</v>
      </c>
      <c r="AP3" t="s">
        <v>4000</v>
      </c>
      <c r="AQ3" t="s">
        <v>2700</v>
      </c>
      <c r="AR3" t="s">
        <v>4001</v>
      </c>
      <c r="AS3" t="s">
        <v>13</v>
      </c>
      <c r="AT3" t="s">
        <v>2738</v>
      </c>
      <c r="AU3" t="s">
        <v>264</v>
      </c>
      <c r="AV3" t="s">
        <v>4002</v>
      </c>
      <c r="AW3">
        <v>356</v>
      </c>
      <c r="AX3">
        <v>355</v>
      </c>
      <c r="AY3">
        <v>400015.416901408</v>
      </c>
      <c r="AZ3">
        <v>351579.31830985902</v>
      </c>
      <c r="BA3">
        <v>220822.75510204001</v>
      </c>
      <c r="BB3">
        <v>17956.338028169001</v>
      </c>
      <c r="BC3">
        <v>49</v>
      </c>
      <c r="BD3">
        <v>82</v>
      </c>
      <c r="BF3" t="s">
        <v>21215</v>
      </c>
      <c r="BG3" t="s">
        <v>21216</v>
      </c>
      <c r="BH3" t="s">
        <v>4575</v>
      </c>
      <c r="BI3" t="s">
        <v>21217</v>
      </c>
      <c r="BJ3" t="s">
        <v>4032</v>
      </c>
      <c r="BK3">
        <v>131.1</v>
      </c>
      <c r="BL3">
        <v>1</v>
      </c>
      <c r="BM3">
        <v>1</v>
      </c>
      <c r="BN3" t="s">
        <v>4555</v>
      </c>
      <c r="BO3">
        <v>1</v>
      </c>
      <c r="BP3" t="s">
        <v>4029</v>
      </c>
      <c r="BQ3" t="s">
        <v>4030</v>
      </c>
      <c r="BR3" t="s">
        <v>4031</v>
      </c>
      <c r="BS3" s="124">
        <v>46153</v>
      </c>
      <c r="BT3" t="s">
        <v>637</v>
      </c>
      <c r="BU3" t="s">
        <v>2171</v>
      </c>
      <c r="BW3" t="s">
        <v>13118</v>
      </c>
      <c r="BX3" t="s">
        <v>4030</v>
      </c>
      <c r="BY3" t="s">
        <v>4034</v>
      </c>
      <c r="BZ3" t="s">
        <v>13119</v>
      </c>
      <c r="CA3" t="s">
        <v>8294</v>
      </c>
      <c r="CB3" t="s">
        <v>4381</v>
      </c>
      <c r="CC3" t="s">
        <v>4105</v>
      </c>
      <c r="CD3">
        <v>71.88</v>
      </c>
      <c r="CE3">
        <v>5.99</v>
      </c>
      <c r="CF3">
        <v>0.71850000000000003</v>
      </c>
      <c r="CG3">
        <v>1</v>
      </c>
      <c r="CH3">
        <v>71.88</v>
      </c>
      <c r="CI3" s="17">
        <v>0.2</v>
      </c>
      <c r="CJ3">
        <v>8.98</v>
      </c>
      <c r="CK3">
        <v>1</v>
      </c>
      <c r="CL3" t="s">
        <v>13117</v>
      </c>
      <c r="CM3" t="s">
        <v>4121</v>
      </c>
      <c r="CN3" t="s">
        <v>264</v>
      </c>
      <c r="CO3" t="s">
        <v>13119</v>
      </c>
      <c r="CP3" t="s">
        <v>4121</v>
      </c>
      <c r="CR3" t="s">
        <v>15595</v>
      </c>
      <c r="CS3" t="s">
        <v>4030</v>
      </c>
      <c r="CT3" t="s">
        <v>4126</v>
      </c>
      <c r="CU3" t="s">
        <v>15596</v>
      </c>
      <c r="CV3" t="s">
        <v>8558</v>
      </c>
      <c r="CW3" t="s">
        <v>4138</v>
      </c>
      <c r="CX3" t="s">
        <v>4105</v>
      </c>
      <c r="CZ3" t="s">
        <v>4133</v>
      </c>
      <c r="DA3">
        <v>1</v>
      </c>
      <c r="DB3" t="s">
        <v>15597</v>
      </c>
      <c r="DC3" t="s">
        <v>264</v>
      </c>
      <c r="DD3" t="s">
        <v>15596</v>
      </c>
      <c r="DE3" t="s">
        <v>4158</v>
      </c>
    </row>
    <row r="4" spans="1:109" x14ac:dyDescent="0.25">
      <c r="A4" s="138" t="s">
        <v>181</v>
      </c>
      <c r="B4" s="230"/>
      <c r="C4" s="230"/>
      <c r="D4" s="230">
        <v>16</v>
      </c>
      <c r="E4" s="230">
        <v>56</v>
      </c>
      <c r="F4" s="230">
        <v>72</v>
      </c>
      <c r="I4" s="138" t="s">
        <v>264</v>
      </c>
      <c r="J4" s="230">
        <v>6</v>
      </c>
      <c r="L4" s="138" t="s">
        <v>264</v>
      </c>
      <c r="M4" s="230">
        <v>19</v>
      </c>
      <c r="T4" s="104">
        <v>46143</v>
      </c>
      <c r="U4" s="104">
        <v>46174</v>
      </c>
      <c r="V4" t="b">
        <v>0</v>
      </c>
      <c r="W4" t="s">
        <v>3989</v>
      </c>
      <c r="X4" t="s">
        <v>2700</v>
      </c>
      <c r="Y4" t="s">
        <v>3990</v>
      </c>
      <c r="Z4" t="s">
        <v>54</v>
      </c>
      <c r="AA4" t="s">
        <v>2838</v>
      </c>
      <c r="AB4" t="s">
        <v>462</v>
      </c>
      <c r="AC4" t="s">
        <v>3993</v>
      </c>
      <c r="AM4" s="104">
        <v>46143</v>
      </c>
      <c r="AN4" s="104">
        <v>46174</v>
      </c>
      <c r="AO4" t="b">
        <v>0</v>
      </c>
      <c r="AP4" t="s">
        <v>4000</v>
      </c>
      <c r="AQ4" t="s">
        <v>2700</v>
      </c>
      <c r="AR4" t="s">
        <v>4001</v>
      </c>
      <c r="AS4" t="s">
        <v>13</v>
      </c>
      <c r="AT4" t="s">
        <v>2753</v>
      </c>
      <c r="AU4" t="s">
        <v>294</v>
      </c>
      <c r="AV4" t="s">
        <v>4002</v>
      </c>
      <c r="BF4" t="s">
        <v>21218</v>
      </c>
      <c r="BH4" t="s">
        <v>643</v>
      </c>
      <c r="BL4">
        <v>0</v>
      </c>
      <c r="BM4">
        <v>1</v>
      </c>
      <c r="BR4" t="s">
        <v>69</v>
      </c>
      <c r="BS4" s="124">
        <v>46153</v>
      </c>
      <c r="BT4" t="s">
        <v>79</v>
      </c>
      <c r="BU4" t="s">
        <v>2650</v>
      </c>
      <c r="BW4" t="s">
        <v>13120</v>
      </c>
      <c r="BX4" t="s">
        <v>4030</v>
      </c>
      <c r="BY4" t="s">
        <v>4034</v>
      </c>
      <c r="BZ4" t="s">
        <v>13119</v>
      </c>
      <c r="CA4" t="s">
        <v>8294</v>
      </c>
      <c r="CB4" t="s">
        <v>4381</v>
      </c>
      <c r="CC4" t="s">
        <v>4105</v>
      </c>
      <c r="CD4">
        <v>173.88</v>
      </c>
      <c r="CE4">
        <v>14.49</v>
      </c>
      <c r="CF4">
        <v>1.7384999999999999</v>
      </c>
      <c r="CG4">
        <v>1</v>
      </c>
      <c r="CH4">
        <v>173.88</v>
      </c>
      <c r="CI4" s="17">
        <v>0.2</v>
      </c>
      <c r="CJ4">
        <v>21.73</v>
      </c>
      <c r="CK4">
        <v>1</v>
      </c>
      <c r="CL4" t="s">
        <v>13117</v>
      </c>
      <c r="CM4" t="s">
        <v>4121</v>
      </c>
      <c r="CN4" t="s">
        <v>264</v>
      </c>
      <c r="CO4" t="s">
        <v>13119</v>
      </c>
      <c r="CP4" t="s">
        <v>4121</v>
      </c>
      <c r="CR4" t="s">
        <v>8882</v>
      </c>
      <c r="CS4" t="s">
        <v>4030</v>
      </c>
      <c r="CT4" t="s">
        <v>4034</v>
      </c>
      <c r="CU4" t="s">
        <v>15598</v>
      </c>
      <c r="CV4" t="s">
        <v>8521</v>
      </c>
      <c r="CX4" t="s">
        <v>4105</v>
      </c>
      <c r="CZ4" t="s">
        <v>4133</v>
      </c>
      <c r="DA4">
        <v>1</v>
      </c>
      <c r="DB4" t="s">
        <v>8883</v>
      </c>
      <c r="DC4" t="s">
        <v>264</v>
      </c>
      <c r="DD4" t="s">
        <v>15598</v>
      </c>
      <c r="DE4" t="s">
        <v>4158</v>
      </c>
    </row>
    <row r="5" spans="1:109" x14ac:dyDescent="0.25">
      <c r="A5" s="138" t="s">
        <v>264</v>
      </c>
      <c r="B5" s="230"/>
      <c r="C5" s="230">
        <v>8</v>
      </c>
      <c r="D5" s="230"/>
      <c r="E5" s="230">
        <v>14</v>
      </c>
      <c r="F5" s="230">
        <v>22</v>
      </c>
      <c r="I5" s="138" t="s">
        <v>308</v>
      </c>
      <c r="J5" s="230">
        <v>1</v>
      </c>
      <c r="L5" s="138" t="s">
        <v>282</v>
      </c>
      <c r="M5" s="230">
        <v>9</v>
      </c>
      <c r="T5" s="104">
        <v>46143</v>
      </c>
      <c r="U5" s="104">
        <v>46174</v>
      </c>
      <c r="V5" t="b">
        <v>0</v>
      </c>
      <c r="W5" t="s">
        <v>3989</v>
      </c>
      <c r="X5" t="s">
        <v>2700</v>
      </c>
      <c r="Y5" t="s">
        <v>3990</v>
      </c>
      <c r="Z5" t="s">
        <v>54</v>
      </c>
      <c r="AA5" t="s">
        <v>2896</v>
      </c>
      <c r="AB5" t="s">
        <v>577</v>
      </c>
      <c r="AC5" t="s">
        <v>3994</v>
      </c>
      <c r="AM5" s="104">
        <v>46143</v>
      </c>
      <c r="AN5" s="104">
        <v>46174</v>
      </c>
      <c r="AO5" t="b">
        <v>0</v>
      </c>
      <c r="AP5" t="s">
        <v>4000</v>
      </c>
      <c r="AQ5" t="s">
        <v>2700</v>
      </c>
      <c r="AR5" t="s">
        <v>4001</v>
      </c>
      <c r="AS5" t="s">
        <v>13</v>
      </c>
      <c r="AT5" t="s">
        <v>2755</v>
      </c>
      <c r="AU5" t="s">
        <v>298</v>
      </c>
      <c r="AV5" t="s">
        <v>4003</v>
      </c>
      <c r="BF5" t="s">
        <v>21219</v>
      </c>
      <c r="BH5" t="s">
        <v>4044</v>
      </c>
      <c r="BL5">
        <v>0</v>
      </c>
      <c r="BM5">
        <v>1</v>
      </c>
      <c r="BR5" t="s">
        <v>4031</v>
      </c>
      <c r="BS5" s="124">
        <v>46153</v>
      </c>
      <c r="BT5" t="s">
        <v>836</v>
      </c>
      <c r="BU5" t="s">
        <v>2171</v>
      </c>
      <c r="BW5" t="s">
        <v>13121</v>
      </c>
      <c r="BX5" t="s">
        <v>4030</v>
      </c>
      <c r="BY5" t="s">
        <v>4034</v>
      </c>
      <c r="BZ5" t="s">
        <v>13116</v>
      </c>
      <c r="CA5" t="s">
        <v>8294</v>
      </c>
      <c r="CB5" t="s">
        <v>4381</v>
      </c>
      <c r="CC5" t="s">
        <v>4105</v>
      </c>
      <c r="CD5">
        <v>137.88</v>
      </c>
      <c r="CE5">
        <v>11.49</v>
      </c>
      <c r="CF5">
        <v>1.3785000000000001</v>
      </c>
      <c r="CG5">
        <v>1</v>
      </c>
      <c r="CH5">
        <v>137.88</v>
      </c>
      <c r="CI5" s="17">
        <v>0.2</v>
      </c>
      <c r="CJ5">
        <v>17.23</v>
      </c>
      <c r="CK5">
        <v>1</v>
      </c>
      <c r="CL5" t="s">
        <v>13117</v>
      </c>
      <c r="CM5" t="s">
        <v>4121</v>
      </c>
      <c r="CN5" t="s">
        <v>264</v>
      </c>
      <c r="CO5" t="s">
        <v>13116</v>
      </c>
      <c r="CP5" t="s">
        <v>4121</v>
      </c>
      <c r="CR5" t="s">
        <v>8884</v>
      </c>
      <c r="CS5" t="s">
        <v>4030</v>
      </c>
      <c r="CT5" t="s">
        <v>4109</v>
      </c>
      <c r="CU5" t="s">
        <v>15598</v>
      </c>
      <c r="CV5" t="s">
        <v>8593</v>
      </c>
      <c r="CX5" t="s">
        <v>4105</v>
      </c>
      <c r="CZ5" t="s">
        <v>4133</v>
      </c>
      <c r="DA5">
        <v>1</v>
      </c>
      <c r="DB5" t="s">
        <v>8883</v>
      </c>
      <c r="DC5" t="s">
        <v>264</v>
      </c>
      <c r="DD5" t="s">
        <v>15598</v>
      </c>
      <c r="DE5" t="s">
        <v>4158</v>
      </c>
    </row>
    <row r="6" spans="1:109" x14ac:dyDescent="0.25">
      <c r="A6" s="138" t="s">
        <v>272</v>
      </c>
      <c r="B6" s="230">
        <v>12</v>
      </c>
      <c r="C6" s="230">
        <v>3</v>
      </c>
      <c r="D6" s="230">
        <v>1</v>
      </c>
      <c r="E6" s="230">
        <v>20</v>
      </c>
      <c r="F6" s="230">
        <v>36</v>
      </c>
      <c r="I6" s="138" t="s">
        <v>74</v>
      </c>
      <c r="J6" s="230">
        <v>49</v>
      </c>
      <c r="L6" s="138" t="s">
        <v>308</v>
      </c>
      <c r="M6" s="230">
        <v>10</v>
      </c>
      <c r="T6" s="104">
        <v>46143</v>
      </c>
      <c r="U6" s="104">
        <v>46174</v>
      </c>
      <c r="V6" t="b">
        <v>0</v>
      </c>
      <c r="W6" t="s">
        <v>3989</v>
      </c>
      <c r="X6" t="s">
        <v>2700</v>
      </c>
      <c r="Y6" t="s">
        <v>3990</v>
      </c>
      <c r="Z6" t="s">
        <v>54</v>
      </c>
      <c r="AA6" t="s">
        <v>2902</v>
      </c>
      <c r="AB6" t="s">
        <v>202</v>
      </c>
      <c r="AC6" t="s">
        <v>3995</v>
      </c>
      <c r="AM6" s="104">
        <v>46143</v>
      </c>
      <c r="AN6" s="104">
        <v>46154.446527777778</v>
      </c>
      <c r="AO6" t="b">
        <v>0</v>
      </c>
      <c r="AP6" t="s">
        <v>4000</v>
      </c>
      <c r="AQ6" t="s">
        <v>2700</v>
      </c>
      <c r="AR6" t="s">
        <v>4001</v>
      </c>
      <c r="AS6" t="s">
        <v>13</v>
      </c>
      <c r="AT6" t="s">
        <v>2760</v>
      </c>
      <c r="AU6" t="s">
        <v>308</v>
      </c>
      <c r="AV6" t="s">
        <v>4002</v>
      </c>
      <c r="AW6">
        <v>246</v>
      </c>
      <c r="AX6">
        <v>249</v>
      </c>
      <c r="AY6">
        <v>485172.42570281099</v>
      </c>
      <c r="AZ6">
        <v>334836.45381526102</v>
      </c>
      <c r="BA6">
        <v>283508.99047619</v>
      </c>
      <c r="BB6">
        <v>30623.931726907598</v>
      </c>
      <c r="BC6">
        <v>105</v>
      </c>
      <c r="BD6">
        <v>1</v>
      </c>
      <c r="BF6" t="s">
        <v>21220</v>
      </c>
      <c r="BH6" t="s">
        <v>4044</v>
      </c>
      <c r="BL6">
        <v>0</v>
      </c>
      <c r="BM6">
        <v>1</v>
      </c>
      <c r="BR6" t="s">
        <v>4031</v>
      </c>
      <c r="BS6" s="124">
        <v>46153</v>
      </c>
      <c r="BT6" t="s">
        <v>836</v>
      </c>
      <c r="BU6" t="s">
        <v>2171</v>
      </c>
      <c r="BW6" t="s">
        <v>4683</v>
      </c>
      <c r="BX6" t="s">
        <v>4030</v>
      </c>
      <c r="BY6" t="s">
        <v>4109</v>
      </c>
      <c r="BZ6" t="s">
        <v>13122</v>
      </c>
      <c r="CA6" t="s">
        <v>8591</v>
      </c>
      <c r="CB6" t="s">
        <v>4441</v>
      </c>
      <c r="CC6" t="s">
        <v>4111</v>
      </c>
      <c r="CD6">
        <v>227.88</v>
      </c>
      <c r="CE6">
        <v>18.989999999999998</v>
      </c>
      <c r="CF6">
        <v>1.0416700000000001</v>
      </c>
      <c r="CG6">
        <v>1</v>
      </c>
      <c r="CH6">
        <v>227.88</v>
      </c>
      <c r="CI6" s="17">
        <v>0.2</v>
      </c>
      <c r="CJ6">
        <v>12.5</v>
      </c>
      <c r="CK6">
        <v>1</v>
      </c>
      <c r="CL6" t="s">
        <v>4684</v>
      </c>
      <c r="CM6" t="s">
        <v>4121</v>
      </c>
      <c r="CN6" t="s">
        <v>264</v>
      </c>
      <c r="CO6" t="s">
        <v>13122</v>
      </c>
      <c r="CP6" t="s">
        <v>4121</v>
      </c>
      <c r="CR6" t="s">
        <v>15599</v>
      </c>
      <c r="CS6" t="s">
        <v>4030</v>
      </c>
      <c r="CT6" t="s">
        <v>4027</v>
      </c>
      <c r="CU6" t="s">
        <v>13789</v>
      </c>
      <c r="CV6" t="s">
        <v>8515</v>
      </c>
      <c r="CX6" t="s">
        <v>4105</v>
      </c>
      <c r="CZ6" t="s">
        <v>4133</v>
      </c>
      <c r="DA6">
        <v>1</v>
      </c>
      <c r="DB6" t="s">
        <v>15600</v>
      </c>
      <c r="DC6" t="s">
        <v>264</v>
      </c>
      <c r="DD6" t="s">
        <v>13789</v>
      </c>
      <c r="DE6" t="s">
        <v>4158</v>
      </c>
    </row>
    <row r="7" spans="1:109" x14ac:dyDescent="0.25">
      <c r="A7" s="138" t="s">
        <v>274</v>
      </c>
      <c r="B7" s="230"/>
      <c r="C7" s="230"/>
      <c r="D7" s="230"/>
      <c r="E7" s="230">
        <v>1</v>
      </c>
      <c r="F7" s="230">
        <v>1</v>
      </c>
      <c r="I7" s="138" t="s">
        <v>76</v>
      </c>
      <c r="J7" s="230">
        <v>119</v>
      </c>
      <c r="L7" s="138" t="s">
        <v>74</v>
      </c>
      <c r="M7" s="230">
        <v>26</v>
      </c>
      <c r="T7" s="104">
        <v>46143</v>
      </c>
      <c r="U7" s="104">
        <v>46154.446527777778</v>
      </c>
      <c r="V7" t="b">
        <v>0</v>
      </c>
      <c r="W7" t="s">
        <v>3989</v>
      </c>
      <c r="X7" t="s">
        <v>2700</v>
      </c>
      <c r="Y7" t="s">
        <v>3990</v>
      </c>
      <c r="Z7" t="s">
        <v>54</v>
      </c>
      <c r="AA7" t="s">
        <v>2926</v>
      </c>
      <c r="AB7" t="s">
        <v>205</v>
      </c>
      <c r="AC7" t="s">
        <v>3995</v>
      </c>
      <c r="AD7">
        <v>148</v>
      </c>
      <c r="AE7">
        <v>147</v>
      </c>
      <c r="AF7">
        <v>275813.435374149</v>
      </c>
      <c r="AG7">
        <v>266260.63945578202</v>
      </c>
      <c r="AI7">
        <v>9552.7959183673393</v>
      </c>
      <c r="AK7">
        <v>8</v>
      </c>
      <c r="AM7" s="104">
        <v>46143</v>
      </c>
      <c r="AN7" s="104">
        <v>46174</v>
      </c>
      <c r="AO7" t="b">
        <v>0</v>
      </c>
      <c r="AP7" t="s">
        <v>4000</v>
      </c>
      <c r="AQ7" t="s">
        <v>2700</v>
      </c>
      <c r="AR7" t="s">
        <v>4001</v>
      </c>
      <c r="AS7" t="s">
        <v>13</v>
      </c>
      <c r="AT7" t="s">
        <v>2801</v>
      </c>
      <c r="AU7" t="s">
        <v>388</v>
      </c>
      <c r="AV7" t="s">
        <v>4003</v>
      </c>
      <c r="BF7" t="s">
        <v>21221</v>
      </c>
      <c r="BG7" t="s">
        <v>21222</v>
      </c>
      <c r="BH7" t="s">
        <v>8277</v>
      </c>
      <c r="BI7" t="s">
        <v>21223</v>
      </c>
      <c r="BJ7" t="s">
        <v>4032</v>
      </c>
      <c r="BK7">
        <v>163.68</v>
      </c>
      <c r="BL7">
        <v>1</v>
      </c>
      <c r="BM7">
        <v>1</v>
      </c>
      <c r="BN7" t="s">
        <v>4060</v>
      </c>
      <c r="BO7">
        <v>1</v>
      </c>
      <c r="BP7" t="s">
        <v>4029</v>
      </c>
      <c r="BQ7" t="s">
        <v>4030</v>
      </c>
      <c r="BR7" t="s">
        <v>4031</v>
      </c>
      <c r="BS7" s="124">
        <v>46153</v>
      </c>
      <c r="BT7" t="s">
        <v>925</v>
      </c>
      <c r="BU7" t="s">
        <v>1720</v>
      </c>
      <c r="BW7" t="s">
        <v>13123</v>
      </c>
      <c r="BX7" t="s">
        <v>4030</v>
      </c>
      <c r="BY7" t="s">
        <v>4034</v>
      </c>
      <c r="BZ7" t="s">
        <v>13124</v>
      </c>
      <c r="CA7" t="s">
        <v>8590</v>
      </c>
      <c r="CC7" t="s">
        <v>4105</v>
      </c>
      <c r="CD7">
        <v>70.599999999999994</v>
      </c>
      <c r="CE7">
        <v>3.53</v>
      </c>
      <c r="CF7">
        <v>0.84750000000000003</v>
      </c>
      <c r="CG7">
        <v>1</v>
      </c>
      <c r="CH7">
        <v>70.599999999999994</v>
      </c>
      <c r="CI7" s="17">
        <v>0.2</v>
      </c>
      <c r="CJ7">
        <v>8.26</v>
      </c>
      <c r="CK7">
        <v>1</v>
      </c>
      <c r="CL7" t="s">
        <v>13125</v>
      </c>
      <c r="CM7" t="s">
        <v>4121</v>
      </c>
      <c r="CN7" t="s">
        <v>264</v>
      </c>
      <c r="CO7" t="s">
        <v>13124</v>
      </c>
      <c r="CP7" t="s">
        <v>4121</v>
      </c>
      <c r="CR7" t="s">
        <v>4633</v>
      </c>
      <c r="CS7" t="s">
        <v>4050</v>
      </c>
      <c r="CT7" t="s">
        <v>4109</v>
      </c>
      <c r="CU7" t="s">
        <v>14861</v>
      </c>
      <c r="CV7" t="s">
        <v>4701</v>
      </c>
      <c r="CX7" t="s">
        <v>4105</v>
      </c>
      <c r="CY7" s="17">
        <v>0.5</v>
      </c>
      <c r="CZ7" t="s">
        <v>4133</v>
      </c>
      <c r="DA7">
        <v>1</v>
      </c>
      <c r="DB7" t="s">
        <v>4634</v>
      </c>
      <c r="DC7" t="s">
        <v>264</v>
      </c>
      <c r="DD7" t="s">
        <v>14861</v>
      </c>
      <c r="DE7" t="s">
        <v>4158</v>
      </c>
    </row>
    <row r="8" spans="1:109" x14ac:dyDescent="0.25">
      <c r="A8" s="138" t="s">
        <v>308</v>
      </c>
      <c r="B8" s="230">
        <v>4</v>
      </c>
      <c r="C8" s="230"/>
      <c r="D8" s="230"/>
      <c r="E8" s="230">
        <v>6</v>
      </c>
      <c r="F8" s="230">
        <v>10</v>
      </c>
      <c r="I8" s="138" t="s">
        <v>432</v>
      </c>
      <c r="J8" s="230">
        <v>3</v>
      </c>
      <c r="L8" s="138" t="s">
        <v>329</v>
      </c>
      <c r="M8" s="230">
        <v>15</v>
      </c>
      <c r="T8" s="104">
        <v>46143</v>
      </c>
      <c r="U8" s="104">
        <v>46154.446527777778</v>
      </c>
      <c r="V8" t="b">
        <v>0</v>
      </c>
      <c r="W8" t="s">
        <v>3989</v>
      </c>
      <c r="X8" t="s">
        <v>2700</v>
      </c>
      <c r="Y8" t="s">
        <v>3990</v>
      </c>
      <c r="Z8" t="s">
        <v>54</v>
      </c>
      <c r="AA8" t="s">
        <v>2930</v>
      </c>
      <c r="AB8" t="s">
        <v>79</v>
      </c>
      <c r="AC8" t="s">
        <v>3991</v>
      </c>
      <c r="AD8">
        <v>103</v>
      </c>
      <c r="AE8">
        <v>104</v>
      </c>
      <c r="AF8">
        <v>455347.54807692301</v>
      </c>
      <c r="AG8">
        <v>405990.45192307601</v>
      </c>
      <c r="AH8">
        <v>208427.25</v>
      </c>
      <c r="AI8">
        <v>17081.663461538399</v>
      </c>
      <c r="AJ8">
        <v>16</v>
      </c>
      <c r="AK8">
        <v>4</v>
      </c>
      <c r="AM8" s="104">
        <v>46143</v>
      </c>
      <c r="AN8" s="104">
        <v>46154.446527777778</v>
      </c>
      <c r="AO8" t="b">
        <v>0</v>
      </c>
      <c r="AP8" t="s">
        <v>4000</v>
      </c>
      <c r="AQ8" t="s">
        <v>2700</v>
      </c>
      <c r="AR8" t="s">
        <v>4001</v>
      </c>
      <c r="AS8" t="s">
        <v>13</v>
      </c>
      <c r="AT8" t="s">
        <v>2814</v>
      </c>
      <c r="AU8" t="s">
        <v>414</v>
      </c>
      <c r="AV8" t="s">
        <v>4002</v>
      </c>
      <c r="AW8">
        <v>247</v>
      </c>
      <c r="AX8">
        <v>246</v>
      </c>
      <c r="AY8">
        <v>510467.060975609</v>
      </c>
      <c r="AZ8">
        <v>480671.52032520302</v>
      </c>
      <c r="BA8">
        <v>154788.896551724</v>
      </c>
      <c r="BB8">
        <v>11548.069105691</v>
      </c>
      <c r="BC8">
        <v>29</v>
      </c>
      <c r="BD8">
        <v>36</v>
      </c>
      <c r="BF8" t="s">
        <v>21224</v>
      </c>
      <c r="BG8" t="s">
        <v>21225</v>
      </c>
      <c r="BH8" t="s">
        <v>1133</v>
      </c>
      <c r="BI8" t="s">
        <v>21226</v>
      </c>
      <c r="BJ8" t="s">
        <v>4032</v>
      </c>
      <c r="BK8">
        <v>148.56</v>
      </c>
      <c r="BL8">
        <v>1</v>
      </c>
      <c r="BM8">
        <v>1</v>
      </c>
      <c r="BN8" t="s">
        <v>4056</v>
      </c>
      <c r="BO8">
        <v>1</v>
      </c>
      <c r="BP8" t="s">
        <v>4029</v>
      </c>
      <c r="BQ8" t="s">
        <v>4030</v>
      </c>
      <c r="BR8" t="s">
        <v>69</v>
      </c>
      <c r="BS8" s="124">
        <v>46153</v>
      </c>
      <c r="BT8" t="s">
        <v>1132</v>
      </c>
      <c r="BU8" t="s">
        <v>2409</v>
      </c>
      <c r="BW8" t="s">
        <v>13126</v>
      </c>
      <c r="BX8" t="s">
        <v>4030</v>
      </c>
      <c r="BY8" t="s">
        <v>4034</v>
      </c>
      <c r="BZ8" t="s">
        <v>13127</v>
      </c>
      <c r="CA8" t="s">
        <v>13127</v>
      </c>
      <c r="CB8" t="s">
        <v>4258</v>
      </c>
      <c r="CC8" t="s">
        <v>4105</v>
      </c>
      <c r="CD8">
        <v>83.88</v>
      </c>
      <c r="CE8">
        <v>6.99</v>
      </c>
      <c r="CG8">
        <v>0</v>
      </c>
      <c r="CH8">
        <v>83.88</v>
      </c>
      <c r="CK8">
        <v>1</v>
      </c>
      <c r="CL8" t="s">
        <v>13128</v>
      </c>
      <c r="CM8" t="s">
        <v>4106</v>
      </c>
      <c r="CN8" t="s">
        <v>308</v>
      </c>
      <c r="CO8" t="s">
        <v>13127</v>
      </c>
      <c r="CP8" t="s">
        <v>4107</v>
      </c>
      <c r="CR8" t="s">
        <v>15601</v>
      </c>
      <c r="CS8" t="s">
        <v>4050</v>
      </c>
      <c r="CT8" t="s">
        <v>4027</v>
      </c>
      <c r="CU8" t="s">
        <v>15602</v>
      </c>
      <c r="CV8" t="s">
        <v>4246</v>
      </c>
      <c r="CW8" t="s">
        <v>4294</v>
      </c>
      <c r="CX8" t="s">
        <v>4105</v>
      </c>
      <c r="CZ8" t="s">
        <v>4133</v>
      </c>
      <c r="DA8">
        <v>1</v>
      </c>
      <c r="DB8" t="s">
        <v>15603</v>
      </c>
      <c r="DC8" t="s">
        <v>264</v>
      </c>
      <c r="DD8" t="s">
        <v>15602</v>
      </c>
      <c r="DE8" t="s">
        <v>4158</v>
      </c>
    </row>
    <row r="9" spans="1:109" x14ac:dyDescent="0.25">
      <c r="A9" s="138" t="s">
        <v>312</v>
      </c>
      <c r="B9" s="230"/>
      <c r="C9" s="230"/>
      <c r="D9" s="230">
        <v>1</v>
      </c>
      <c r="E9" s="230"/>
      <c r="F9" s="230">
        <v>1</v>
      </c>
      <c r="I9" s="138" t="s">
        <v>551</v>
      </c>
      <c r="J9" s="230">
        <v>2</v>
      </c>
      <c r="L9" s="138" t="s">
        <v>359</v>
      </c>
      <c r="M9" s="230">
        <v>1</v>
      </c>
      <c r="T9" s="104">
        <v>46143</v>
      </c>
      <c r="U9" s="104">
        <v>46154.446527777778</v>
      </c>
      <c r="V9" t="b">
        <v>0</v>
      </c>
      <c r="W9" t="s">
        <v>3989</v>
      </c>
      <c r="X9" t="s">
        <v>2700</v>
      </c>
      <c r="Y9" t="s">
        <v>3990</v>
      </c>
      <c r="Z9" t="s">
        <v>54</v>
      </c>
      <c r="AA9" t="s">
        <v>2934</v>
      </c>
      <c r="AB9" t="s">
        <v>73</v>
      </c>
      <c r="AC9" t="s">
        <v>3995</v>
      </c>
      <c r="AD9">
        <v>20</v>
      </c>
      <c r="AE9">
        <v>20</v>
      </c>
      <c r="AF9">
        <v>633094.30000000005</v>
      </c>
      <c r="AG9">
        <v>220924.95</v>
      </c>
      <c r="AH9">
        <v>517480.13333333301</v>
      </c>
      <c r="AI9">
        <v>24059.25</v>
      </c>
      <c r="AJ9">
        <v>15</v>
      </c>
      <c r="AK9">
        <v>3</v>
      </c>
      <c r="AM9" s="104">
        <v>46143</v>
      </c>
      <c r="AN9" s="104">
        <v>46154.446527777778</v>
      </c>
      <c r="AO9" t="b">
        <v>0</v>
      </c>
      <c r="AP9" t="s">
        <v>4000</v>
      </c>
      <c r="AQ9" t="s">
        <v>2700</v>
      </c>
      <c r="AR9" t="s">
        <v>4001</v>
      </c>
      <c r="AS9" t="s">
        <v>13</v>
      </c>
      <c r="AT9" t="s">
        <v>2823</v>
      </c>
      <c r="AU9" t="s">
        <v>432</v>
      </c>
      <c r="AV9" t="s">
        <v>4002</v>
      </c>
      <c r="AW9">
        <v>235</v>
      </c>
      <c r="AX9">
        <v>234</v>
      </c>
      <c r="AY9">
        <v>522332.529914529</v>
      </c>
      <c r="AZ9">
        <v>470158.85470085399</v>
      </c>
      <c r="BA9">
        <v>193327.4</v>
      </c>
      <c r="BB9">
        <v>31519.038461538399</v>
      </c>
      <c r="BC9">
        <v>25</v>
      </c>
      <c r="BD9">
        <v>46</v>
      </c>
      <c r="BF9" t="s">
        <v>21227</v>
      </c>
      <c r="BG9" t="s">
        <v>21228</v>
      </c>
      <c r="BH9" t="s">
        <v>1133</v>
      </c>
      <c r="BI9" t="s">
        <v>21229</v>
      </c>
      <c r="BJ9" t="s">
        <v>4032</v>
      </c>
      <c r="BK9">
        <v>147.47999999999999</v>
      </c>
      <c r="BL9">
        <v>1</v>
      </c>
      <c r="BM9">
        <v>1</v>
      </c>
      <c r="BN9" t="s">
        <v>4056</v>
      </c>
      <c r="BO9">
        <v>1</v>
      </c>
      <c r="BP9" t="s">
        <v>4029</v>
      </c>
      <c r="BQ9" t="s">
        <v>4030</v>
      </c>
      <c r="BR9" t="s">
        <v>69</v>
      </c>
      <c r="BS9" s="124">
        <v>46153</v>
      </c>
      <c r="BT9" t="s">
        <v>1132</v>
      </c>
      <c r="BU9" t="s">
        <v>2409</v>
      </c>
      <c r="BW9" t="s">
        <v>21475</v>
      </c>
      <c r="BX9" t="s">
        <v>4030</v>
      </c>
      <c r="BY9" t="s">
        <v>4034</v>
      </c>
      <c r="BZ9" t="s">
        <v>21476</v>
      </c>
      <c r="CA9" t="s">
        <v>21476</v>
      </c>
      <c r="CB9" t="s">
        <v>4342</v>
      </c>
      <c r="CC9" t="s">
        <v>4105</v>
      </c>
      <c r="CD9">
        <v>89.88</v>
      </c>
      <c r="CE9">
        <v>7.49</v>
      </c>
      <c r="CG9">
        <v>0</v>
      </c>
      <c r="CH9">
        <v>89.88</v>
      </c>
      <c r="CK9">
        <v>1</v>
      </c>
      <c r="CL9" t="s">
        <v>21477</v>
      </c>
      <c r="CM9" t="s">
        <v>4106</v>
      </c>
      <c r="CN9" t="s">
        <v>74</v>
      </c>
      <c r="CO9" t="s">
        <v>21476</v>
      </c>
      <c r="CP9" t="s">
        <v>4107</v>
      </c>
      <c r="CR9" t="s">
        <v>15604</v>
      </c>
      <c r="CS9" t="s">
        <v>4050</v>
      </c>
      <c r="CT9" t="s">
        <v>4142</v>
      </c>
      <c r="CU9" t="s">
        <v>15605</v>
      </c>
      <c r="CV9" t="s">
        <v>4701</v>
      </c>
      <c r="CX9" t="s">
        <v>4105</v>
      </c>
      <c r="CZ9" t="s">
        <v>4133</v>
      </c>
      <c r="DA9">
        <v>1</v>
      </c>
      <c r="DB9" t="s">
        <v>15606</v>
      </c>
      <c r="DC9" t="s">
        <v>264</v>
      </c>
      <c r="DD9" t="s">
        <v>15605</v>
      </c>
      <c r="DE9" t="s">
        <v>4158</v>
      </c>
    </row>
    <row r="10" spans="1:109" x14ac:dyDescent="0.25">
      <c r="A10" s="138" t="s">
        <v>318</v>
      </c>
      <c r="B10" s="230">
        <v>3</v>
      </c>
      <c r="C10" s="230"/>
      <c r="D10" s="230"/>
      <c r="E10" s="230">
        <v>4</v>
      </c>
      <c r="F10" s="230">
        <v>7</v>
      </c>
      <c r="I10" s="138" t="s">
        <v>205</v>
      </c>
      <c r="J10" s="230">
        <v>60</v>
      </c>
      <c r="L10" s="138" t="s">
        <v>76</v>
      </c>
      <c r="M10" s="230">
        <v>83</v>
      </c>
      <c r="T10" s="104">
        <v>46143</v>
      </c>
      <c r="U10" s="104">
        <v>46174</v>
      </c>
      <c r="V10" t="b">
        <v>0</v>
      </c>
      <c r="W10" t="s">
        <v>3989</v>
      </c>
      <c r="X10" t="s">
        <v>2700</v>
      </c>
      <c r="Y10" t="s">
        <v>3990</v>
      </c>
      <c r="Z10" t="s">
        <v>54</v>
      </c>
      <c r="AA10" t="s">
        <v>2952</v>
      </c>
      <c r="AB10" t="s">
        <v>86</v>
      </c>
      <c r="AC10" t="s">
        <v>3994</v>
      </c>
      <c r="AM10" s="104">
        <v>46143</v>
      </c>
      <c r="AN10" s="104">
        <v>46154.446527777778</v>
      </c>
      <c r="AO10" t="b">
        <v>0</v>
      </c>
      <c r="AP10" t="s">
        <v>4000</v>
      </c>
      <c r="AQ10" t="s">
        <v>2700</v>
      </c>
      <c r="AR10" t="s">
        <v>4001</v>
      </c>
      <c r="AS10" t="s">
        <v>13</v>
      </c>
      <c r="AT10" t="s">
        <v>2855</v>
      </c>
      <c r="AU10" t="s">
        <v>496</v>
      </c>
      <c r="AV10" t="s">
        <v>4002</v>
      </c>
      <c r="AW10">
        <v>249</v>
      </c>
      <c r="AX10">
        <v>248</v>
      </c>
      <c r="AY10">
        <v>570194.29435483797</v>
      </c>
      <c r="AZ10">
        <v>479856.19758064498</v>
      </c>
      <c r="BA10">
        <v>362355.91176470497</v>
      </c>
      <c r="BB10">
        <v>40660.270161290297</v>
      </c>
      <c r="BC10">
        <v>34</v>
      </c>
      <c r="BD10">
        <v>15</v>
      </c>
      <c r="BF10" t="s">
        <v>21230</v>
      </c>
      <c r="BG10" t="s">
        <v>21231</v>
      </c>
      <c r="BH10" t="s">
        <v>1133</v>
      </c>
      <c r="BI10" t="s">
        <v>21232</v>
      </c>
      <c r="BJ10" t="s">
        <v>4032</v>
      </c>
      <c r="BK10">
        <v>137.34</v>
      </c>
      <c r="BL10">
        <v>1</v>
      </c>
      <c r="BM10">
        <v>1</v>
      </c>
      <c r="BN10" t="s">
        <v>4056</v>
      </c>
      <c r="BO10">
        <v>1</v>
      </c>
      <c r="BP10" t="s">
        <v>4029</v>
      </c>
      <c r="BQ10" t="s">
        <v>4030</v>
      </c>
      <c r="BR10" t="s">
        <v>69</v>
      </c>
      <c r="BS10" s="124">
        <v>46153</v>
      </c>
      <c r="BT10" t="s">
        <v>1132</v>
      </c>
      <c r="BU10" t="s">
        <v>2409</v>
      </c>
      <c r="BW10" t="s">
        <v>20305</v>
      </c>
      <c r="BX10" t="s">
        <v>4108</v>
      </c>
      <c r="BY10" t="s">
        <v>4126</v>
      </c>
      <c r="BZ10" t="s">
        <v>20306</v>
      </c>
      <c r="CA10" t="s">
        <v>20306</v>
      </c>
      <c r="CB10" t="s">
        <v>20307</v>
      </c>
      <c r="CC10" t="s">
        <v>4105</v>
      </c>
      <c r="CD10">
        <v>133.08000000000001</v>
      </c>
      <c r="CE10">
        <v>11.09</v>
      </c>
      <c r="CG10">
        <v>0</v>
      </c>
      <c r="CH10">
        <v>133.08000000000001</v>
      </c>
      <c r="CK10">
        <v>1</v>
      </c>
      <c r="CL10" t="s">
        <v>20308</v>
      </c>
      <c r="CM10" t="s">
        <v>4106</v>
      </c>
      <c r="CN10" t="s">
        <v>74</v>
      </c>
      <c r="CO10" t="s">
        <v>20306</v>
      </c>
      <c r="CP10" t="s">
        <v>4107</v>
      </c>
      <c r="CR10" t="s">
        <v>15607</v>
      </c>
      <c r="CS10" t="s">
        <v>4050</v>
      </c>
      <c r="CT10" t="s">
        <v>4109</v>
      </c>
      <c r="CU10" t="s">
        <v>14298</v>
      </c>
      <c r="CV10" t="s">
        <v>4701</v>
      </c>
      <c r="CW10" t="s">
        <v>4273</v>
      </c>
      <c r="CX10" t="s">
        <v>4111</v>
      </c>
      <c r="CZ10" t="s">
        <v>4133</v>
      </c>
      <c r="DA10">
        <v>1</v>
      </c>
      <c r="DB10" t="s">
        <v>15608</v>
      </c>
      <c r="DC10" t="s">
        <v>264</v>
      </c>
      <c r="DD10" t="s">
        <v>14298</v>
      </c>
      <c r="DE10" t="s">
        <v>4158</v>
      </c>
    </row>
    <row r="11" spans="1:109" x14ac:dyDescent="0.25">
      <c r="A11" s="138" t="s">
        <v>74</v>
      </c>
      <c r="B11" s="230"/>
      <c r="C11" s="230">
        <v>3</v>
      </c>
      <c r="D11" s="230"/>
      <c r="E11" s="230"/>
      <c r="F11" s="230">
        <v>3</v>
      </c>
      <c r="I11" s="138" t="s">
        <v>637</v>
      </c>
      <c r="J11" s="230">
        <v>4</v>
      </c>
      <c r="L11" s="138" t="s">
        <v>414</v>
      </c>
      <c r="M11" s="230">
        <v>7</v>
      </c>
      <c r="T11" s="104">
        <v>46143</v>
      </c>
      <c r="U11" s="104">
        <v>46154.446527777778</v>
      </c>
      <c r="V11" t="b">
        <v>0</v>
      </c>
      <c r="W11" t="s">
        <v>3989</v>
      </c>
      <c r="X11" t="s">
        <v>2700</v>
      </c>
      <c r="Y11" t="s">
        <v>3990</v>
      </c>
      <c r="Z11" t="s">
        <v>54</v>
      </c>
      <c r="AA11" t="s">
        <v>3045</v>
      </c>
      <c r="AB11" t="s">
        <v>211</v>
      </c>
      <c r="AC11" t="s">
        <v>3995</v>
      </c>
      <c r="AD11">
        <v>79</v>
      </c>
      <c r="AE11">
        <v>79</v>
      </c>
      <c r="AF11">
        <v>514832.98734177201</v>
      </c>
      <c r="AG11">
        <v>202691.20253164499</v>
      </c>
      <c r="AH11">
        <v>404849.178571428</v>
      </c>
      <c r="AI11">
        <v>25160.088607594898</v>
      </c>
      <c r="AJ11">
        <v>56</v>
      </c>
      <c r="AK11">
        <v>1</v>
      </c>
      <c r="AM11" s="104">
        <v>46143</v>
      </c>
      <c r="AN11" s="104">
        <v>46154.446527777778</v>
      </c>
      <c r="AO11" t="b">
        <v>0</v>
      </c>
      <c r="AP11" t="s">
        <v>4000</v>
      </c>
      <c r="AQ11" t="s">
        <v>2700</v>
      </c>
      <c r="AR11" t="s">
        <v>4001</v>
      </c>
      <c r="AS11" t="s">
        <v>13</v>
      </c>
      <c r="AT11" t="s">
        <v>2865</v>
      </c>
      <c r="AU11" t="s">
        <v>516</v>
      </c>
      <c r="AV11" t="s">
        <v>4002</v>
      </c>
      <c r="AW11">
        <v>255</v>
      </c>
      <c r="AX11">
        <v>255</v>
      </c>
      <c r="AY11">
        <v>380949.18039215601</v>
      </c>
      <c r="AZ11">
        <v>349310.22352941101</v>
      </c>
      <c r="BA11">
        <v>176557</v>
      </c>
      <c r="BB11">
        <v>30946.576470588199</v>
      </c>
      <c r="BC11">
        <v>1</v>
      </c>
      <c r="BD11">
        <v>32</v>
      </c>
      <c r="BF11" t="s">
        <v>21233</v>
      </c>
      <c r="BG11" t="s">
        <v>21234</v>
      </c>
      <c r="BH11" t="s">
        <v>1133</v>
      </c>
      <c r="BI11" t="s">
        <v>21235</v>
      </c>
      <c r="BJ11" t="s">
        <v>4032</v>
      </c>
      <c r="BK11">
        <v>229.74</v>
      </c>
      <c r="BL11">
        <v>1</v>
      </c>
      <c r="BM11">
        <v>1</v>
      </c>
      <c r="BN11" t="s">
        <v>4056</v>
      </c>
      <c r="BO11">
        <v>1</v>
      </c>
      <c r="BP11" t="s">
        <v>4029</v>
      </c>
      <c r="BQ11" t="s">
        <v>4030</v>
      </c>
      <c r="BR11" t="s">
        <v>69</v>
      </c>
      <c r="BS11" s="124">
        <v>46153</v>
      </c>
      <c r="BT11" t="s">
        <v>1132</v>
      </c>
      <c r="BU11" t="s">
        <v>2409</v>
      </c>
      <c r="BW11" t="s">
        <v>20309</v>
      </c>
      <c r="BX11" t="s">
        <v>4030</v>
      </c>
      <c r="BY11" t="s">
        <v>4034</v>
      </c>
      <c r="BZ11" t="s">
        <v>20310</v>
      </c>
      <c r="CA11" t="s">
        <v>8294</v>
      </c>
      <c r="CC11" t="s">
        <v>4105</v>
      </c>
      <c r="CD11">
        <v>83.26</v>
      </c>
      <c r="CE11">
        <v>3.78</v>
      </c>
      <c r="CF11">
        <v>0.90900000000000003</v>
      </c>
      <c r="CG11">
        <v>1</v>
      </c>
      <c r="CH11">
        <v>83.26</v>
      </c>
      <c r="CI11" s="17">
        <v>0.2</v>
      </c>
      <c r="CJ11">
        <v>7.84</v>
      </c>
      <c r="CK11">
        <v>1</v>
      </c>
      <c r="CL11" t="s">
        <v>20311</v>
      </c>
      <c r="CM11" t="s">
        <v>4133</v>
      </c>
      <c r="CN11" t="s">
        <v>74</v>
      </c>
      <c r="CO11" t="s">
        <v>20310</v>
      </c>
      <c r="CP11" t="s">
        <v>4121</v>
      </c>
      <c r="CR11" t="s">
        <v>15609</v>
      </c>
      <c r="CS11" t="s">
        <v>4050</v>
      </c>
      <c r="CT11" t="s">
        <v>4109</v>
      </c>
      <c r="CU11" t="s">
        <v>15610</v>
      </c>
      <c r="CV11" t="s">
        <v>4701</v>
      </c>
      <c r="CX11" t="s">
        <v>4111</v>
      </c>
      <c r="CZ11" t="s">
        <v>4133</v>
      </c>
      <c r="DA11">
        <v>1</v>
      </c>
      <c r="DB11" t="s">
        <v>15611</v>
      </c>
      <c r="DC11" t="s">
        <v>264</v>
      </c>
      <c r="DD11" t="s">
        <v>15610</v>
      </c>
      <c r="DE11" t="s">
        <v>4158</v>
      </c>
    </row>
    <row r="12" spans="1:109" x14ac:dyDescent="0.25">
      <c r="A12" s="138" t="s">
        <v>329</v>
      </c>
      <c r="B12" s="230"/>
      <c r="C12" s="230">
        <v>8</v>
      </c>
      <c r="D12" s="230">
        <v>1</v>
      </c>
      <c r="E12" s="230">
        <v>2</v>
      </c>
      <c r="F12" s="230">
        <v>11</v>
      </c>
      <c r="I12" s="138" t="s">
        <v>79</v>
      </c>
      <c r="J12" s="230">
        <v>46</v>
      </c>
      <c r="L12" s="138" t="s">
        <v>432</v>
      </c>
      <c r="M12" s="230">
        <v>21</v>
      </c>
      <c r="T12" s="104">
        <v>46143</v>
      </c>
      <c r="U12" s="104">
        <v>46154.446527777778</v>
      </c>
      <c r="V12" t="b">
        <v>0</v>
      </c>
      <c r="W12" t="s">
        <v>3989</v>
      </c>
      <c r="X12" t="s">
        <v>2700</v>
      </c>
      <c r="Y12" t="s">
        <v>3990</v>
      </c>
      <c r="Z12" t="s">
        <v>54</v>
      </c>
      <c r="AA12" t="s">
        <v>3055</v>
      </c>
      <c r="AB12" t="s">
        <v>214</v>
      </c>
      <c r="AC12" t="s">
        <v>3995</v>
      </c>
      <c r="AD12">
        <v>100</v>
      </c>
      <c r="AE12">
        <v>100</v>
      </c>
      <c r="AF12">
        <v>363415.39</v>
      </c>
      <c r="AG12">
        <v>351474.32</v>
      </c>
      <c r="AH12">
        <v>490336</v>
      </c>
      <c r="AI12">
        <v>7037.71</v>
      </c>
      <c r="AJ12">
        <v>1</v>
      </c>
      <c r="AK12">
        <v>5</v>
      </c>
      <c r="AM12" s="104">
        <v>46143</v>
      </c>
      <c r="AN12" s="104">
        <v>46154.446527777778</v>
      </c>
      <c r="AO12" t="b">
        <v>0</v>
      </c>
      <c r="AP12" t="s">
        <v>4000</v>
      </c>
      <c r="AQ12" t="s">
        <v>2700</v>
      </c>
      <c r="AR12" t="s">
        <v>4001</v>
      </c>
      <c r="AS12" t="s">
        <v>13</v>
      </c>
      <c r="AT12" t="s">
        <v>2883</v>
      </c>
      <c r="AU12" t="s">
        <v>551</v>
      </c>
      <c r="AV12" t="s">
        <v>4002</v>
      </c>
      <c r="AW12">
        <v>273</v>
      </c>
      <c r="AX12">
        <v>273</v>
      </c>
      <c r="AY12">
        <v>405716.534798534</v>
      </c>
      <c r="AZ12">
        <v>347966.54411764699</v>
      </c>
      <c r="BA12">
        <v>95149.834951456301</v>
      </c>
      <c r="BB12">
        <v>22964.736263736198</v>
      </c>
      <c r="BC12">
        <v>103</v>
      </c>
      <c r="BD12">
        <v>49</v>
      </c>
      <c r="BF12" t="s">
        <v>21236</v>
      </c>
      <c r="BG12" t="s">
        <v>21237</v>
      </c>
      <c r="BH12" t="s">
        <v>1133</v>
      </c>
      <c r="BI12" t="s">
        <v>21238</v>
      </c>
      <c r="BJ12" t="s">
        <v>4032</v>
      </c>
      <c r="BK12">
        <v>143.88</v>
      </c>
      <c r="BL12">
        <v>1</v>
      </c>
      <c r="BM12">
        <v>1</v>
      </c>
      <c r="BN12" t="s">
        <v>4056</v>
      </c>
      <c r="BO12">
        <v>1</v>
      </c>
      <c r="BP12" t="s">
        <v>4029</v>
      </c>
      <c r="BQ12" t="s">
        <v>4030</v>
      </c>
      <c r="BR12" t="s">
        <v>69</v>
      </c>
      <c r="BS12" s="124">
        <v>46153</v>
      </c>
      <c r="BT12" t="s">
        <v>1132</v>
      </c>
      <c r="BU12" t="s">
        <v>2409</v>
      </c>
      <c r="BW12" t="s">
        <v>13129</v>
      </c>
      <c r="BX12" t="s">
        <v>4030</v>
      </c>
      <c r="BY12" t="s">
        <v>4034</v>
      </c>
      <c r="BZ12" t="s">
        <v>13130</v>
      </c>
      <c r="CA12" t="s">
        <v>13130</v>
      </c>
      <c r="CC12" t="s">
        <v>4105</v>
      </c>
      <c r="CD12">
        <v>56.04</v>
      </c>
      <c r="CE12">
        <v>4.67</v>
      </c>
      <c r="CF12">
        <v>0.35025000000000001</v>
      </c>
      <c r="CG12">
        <v>0</v>
      </c>
      <c r="CH12">
        <v>56.04</v>
      </c>
      <c r="CJ12">
        <v>7.71</v>
      </c>
      <c r="CK12">
        <v>1</v>
      </c>
      <c r="CL12" t="s">
        <v>13131</v>
      </c>
      <c r="CM12" t="s">
        <v>4106</v>
      </c>
      <c r="CN12" t="s">
        <v>74</v>
      </c>
      <c r="CO12" t="s">
        <v>13130</v>
      </c>
      <c r="CP12" t="s">
        <v>4107</v>
      </c>
      <c r="CR12" t="s">
        <v>15612</v>
      </c>
      <c r="CS12" t="s">
        <v>4050</v>
      </c>
      <c r="CT12" t="s">
        <v>4034</v>
      </c>
      <c r="CU12" t="s">
        <v>15613</v>
      </c>
      <c r="CV12" t="s">
        <v>8387</v>
      </c>
      <c r="CX12" t="s">
        <v>4105</v>
      </c>
      <c r="CZ12" t="s">
        <v>4133</v>
      </c>
      <c r="DA12">
        <v>1</v>
      </c>
      <c r="DB12" t="s">
        <v>15614</v>
      </c>
      <c r="DC12" t="s">
        <v>264</v>
      </c>
      <c r="DD12" t="s">
        <v>15613</v>
      </c>
      <c r="DE12" t="s">
        <v>4158</v>
      </c>
    </row>
    <row r="13" spans="1:109" x14ac:dyDescent="0.25">
      <c r="A13" s="138" t="s">
        <v>76</v>
      </c>
      <c r="B13" s="230">
        <v>2</v>
      </c>
      <c r="C13" s="230">
        <v>5</v>
      </c>
      <c r="D13" s="230"/>
      <c r="E13" s="230">
        <v>4</v>
      </c>
      <c r="F13" s="230">
        <v>11</v>
      </c>
      <c r="I13" s="138" t="s">
        <v>73</v>
      </c>
      <c r="J13" s="230">
        <v>10</v>
      </c>
      <c r="L13" s="138" t="s">
        <v>450</v>
      </c>
      <c r="M13" s="230">
        <v>5</v>
      </c>
      <c r="T13" s="104">
        <v>46143</v>
      </c>
      <c r="U13" s="104">
        <v>46154.446527777778</v>
      </c>
      <c r="V13" t="b">
        <v>0</v>
      </c>
      <c r="W13" t="s">
        <v>3989</v>
      </c>
      <c r="X13" t="s">
        <v>2700</v>
      </c>
      <c r="Y13" t="s">
        <v>3990</v>
      </c>
      <c r="Z13" t="s">
        <v>54</v>
      </c>
      <c r="AA13" t="s">
        <v>3060</v>
      </c>
      <c r="AB13" t="s">
        <v>217</v>
      </c>
      <c r="AC13" t="s">
        <v>3995</v>
      </c>
      <c r="AD13">
        <v>79</v>
      </c>
      <c r="AE13">
        <v>78</v>
      </c>
      <c r="AF13">
        <v>233653.60256410201</v>
      </c>
      <c r="AG13">
        <v>205094.57692307601</v>
      </c>
      <c r="AH13">
        <v>131479.09090909001</v>
      </c>
      <c r="AI13">
        <v>10017.102564102501</v>
      </c>
      <c r="AJ13">
        <v>11</v>
      </c>
      <c r="AK13">
        <v>1</v>
      </c>
      <c r="AM13" s="104">
        <v>46143</v>
      </c>
      <c r="AN13" s="104">
        <v>46154.446527777778</v>
      </c>
      <c r="AO13" t="b">
        <v>0</v>
      </c>
      <c r="AP13" t="s">
        <v>4000</v>
      </c>
      <c r="AQ13" t="s">
        <v>2700</v>
      </c>
      <c r="AR13" t="s">
        <v>4001</v>
      </c>
      <c r="AS13" t="s">
        <v>13</v>
      </c>
      <c r="AT13" t="s">
        <v>2927</v>
      </c>
      <c r="AU13" t="s">
        <v>637</v>
      </c>
      <c r="AV13" t="s">
        <v>4002</v>
      </c>
      <c r="AW13">
        <v>83</v>
      </c>
      <c r="AX13">
        <v>82</v>
      </c>
      <c r="AY13">
        <v>443979.95121951198</v>
      </c>
      <c r="AZ13">
        <v>414054.95121951198</v>
      </c>
      <c r="BA13">
        <v>181283.5</v>
      </c>
      <c r="BB13">
        <v>25503.451219512099</v>
      </c>
      <c r="BC13">
        <v>2</v>
      </c>
      <c r="BD13">
        <v>16</v>
      </c>
      <c r="BF13" t="s">
        <v>21239</v>
      </c>
      <c r="BG13" t="s">
        <v>21240</v>
      </c>
      <c r="BH13" t="s">
        <v>1133</v>
      </c>
      <c r="BI13" t="s">
        <v>21241</v>
      </c>
      <c r="BJ13" t="s">
        <v>4032</v>
      </c>
      <c r="BK13">
        <v>110.04</v>
      </c>
      <c r="BL13">
        <v>1</v>
      </c>
      <c r="BM13">
        <v>1</v>
      </c>
      <c r="BN13" t="s">
        <v>4056</v>
      </c>
      <c r="BO13">
        <v>1</v>
      </c>
      <c r="BP13" t="s">
        <v>4029</v>
      </c>
      <c r="BQ13" t="s">
        <v>4030</v>
      </c>
      <c r="BR13" t="s">
        <v>69</v>
      </c>
      <c r="BS13" s="124">
        <v>46153</v>
      </c>
      <c r="BT13" t="s">
        <v>1132</v>
      </c>
      <c r="BU13" t="s">
        <v>2409</v>
      </c>
      <c r="BW13" t="s">
        <v>13132</v>
      </c>
      <c r="BX13" t="s">
        <v>4030</v>
      </c>
      <c r="BY13" t="s">
        <v>4032</v>
      </c>
      <c r="BZ13" t="s">
        <v>13133</v>
      </c>
      <c r="CA13" t="s">
        <v>13133</v>
      </c>
      <c r="CC13" t="s">
        <v>4105</v>
      </c>
      <c r="CD13">
        <v>125.52</v>
      </c>
      <c r="CE13">
        <v>10.46</v>
      </c>
      <c r="CF13">
        <v>0.73219999999999996</v>
      </c>
      <c r="CG13">
        <v>0</v>
      </c>
      <c r="CH13">
        <v>125.52</v>
      </c>
      <c r="CJ13">
        <v>16.100000000000001</v>
      </c>
      <c r="CK13">
        <v>1</v>
      </c>
      <c r="CL13" t="s">
        <v>13134</v>
      </c>
      <c r="CM13" t="s">
        <v>4106</v>
      </c>
      <c r="CN13" t="s">
        <v>74</v>
      </c>
      <c r="CO13" t="s">
        <v>13133</v>
      </c>
      <c r="CP13" t="s">
        <v>4107</v>
      </c>
      <c r="CR13" t="s">
        <v>15615</v>
      </c>
      <c r="CS13" t="s">
        <v>4050</v>
      </c>
      <c r="CT13" t="s">
        <v>4034</v>
      </c>
      <c r="CU13" t="s">
        <v>15616</v>
      </c>
      <c r="CV13" t="s">
        <v>8387</v>
      </c>
      <c r="CX13" t="s">
        <v>4105</v>
      </c>
      <c r="CZ13" t="s">
        <v>4133</v>
      </c>
      <c r="DA13">
        <v>1</v>
      </c>
      <c r="DB13" t="s">
        <v>15614</v>
      </c>
      <c r="DC13" t="s">
        <v>264</v>
      </c>
      <c r="DD13" t="s">
        <v>15616</v>
      </c>
      <c r="DE13" t="s">
        <v>4158</v>
      </c>
    </row>
    <row r="14" spans="1:109" x14ac:dyDescent="0.25">
      <c r="A14" s="138" t="s">
        <v>384</v>
      </c>
      <c r="B14" s="230">
        <v>4</v>
      </c>
      <c r="C14" s="230"/>
      <c r="D14" s="230">
        <v>1</v>
      </c>
      <c r="E14" s="230">
        <v>28</v>
      </c>
      <c r="F14" s="230">
        <v>33</v>
      </c>
      <c r="I14" s="138" t="s">
        <v>683</v>
      </c>
      <c r="J14" s="230">
        <v>3</v>
      </c>
      <c r="L14" s="138" t="s">
        <v>4162</v>
      </c>
      <c r="M14" s="230">
        <v>7</v>
      </c>
      <c r="T14" s="104">
        <v>46143</v>
      </c>
      <c r="U14" s="104">
        <v>46154.446527777778</v>
      </c>
      <c r="V14" t="b">
        <v>0</v>
      </c>
      <c r="W14" t="s">
        <v>3989</v>
      </c>
      <c r="X14" t="s">
        <v>2700</v>
      </c>
      <c r="Y14" t="s">
        <v>3990</v>
      </c>
      <c r="Z14" t="s">
        <v>54</v>
      </c>
      <c r="AA14" t="s">
        <v>3068</v>
      </c>
      <c r="AB14" t="s">
        <v>71</v>
      </c>
      <c r="AC14" t="s">
        <v>3991</v>
      </c>
      <c r="AD14">
        <v>103</v>
      </c>
      <c r="AE14">
        <v>102</v>
      </c>
      <c r="AF14">
        <v>364159.45098039199</v>
      </c>
      <c r="AG14">
        <v>222061.44117646999</v>
      </c>
      <c r="AH14">
        <v>174916.45833333299</v>
      </c>
      <c r="AI14">
        <v>18627.568627450899</v>
      </c>
      <c r="AJ14">
        <v>72</v>
      </c>
      <c r="AK14">
        <v>4</v>
      </c>
      <c r="AM14" s="104">
        <v>46143</v>
      </c>
      <c r="AN14" s="104">
        <v>46154.446527777778</v>
      </c>
      <c r="AO14" t="b">
        <v>0</v>
      </c>
      <c r="AP14" t="s">
        <v>4000</v>
      </c>
      <c r="AQ14" t="s">
        <v>2700</v>
      </c>
      <c r="AR14" t="s">
        <v>4001</v>
      </c>
      <c r="AS14" t="s">
        <v>13</v>
      </c>
      <c r="AT14" t="s">
        <v>2934</v>
      </c>
      <c r="AU14" t="s">
        <v>73</v>
      </c>
      <c r="AV14" t="s">
        <v>3995</v>
      </c>
      <c r="AW14">
        <v>79</v>
      </c>
      <c r="AX14">
        <v>78</v>
      </c>
      <c r="AY14">
        <v>815129.73076923005</v>
      </c>
      <c r="AZ14">
        <v>317690.52564102499</v>
      </c>
      <c r="BA14">
        <v>575863.58730158699</v>
      </c>
      <c r="BB14">
        <v>32318.615384615299</v>
      </c>
      <c r="BC14">
        <v>63</v>
      </c>
      <c r="BD14">
        <v>19</v>
      </c>
      <c r="BF14" t="s">
        <v>21242</v>
      </c>
      <c r="BH14" t="s">
        <v>1133</v>
      </c>
      <c r="BL14">
        <v>0</v>
      </c>
      <c r="BM14">
        <v>1</v>
      </c>
      <c r="BR14" t="s">
        <v>69</v>
      </c>
      <c r="BS14" s="124">
        <v>46153</v>
      </c>
      <c r="BT14" t="s">
        <v>1132</v>
      </c>
      <c r="BU14" t="s">
        <v>2409</v>
      </c>
      <c r="BW14" t="s">
        <v>13135</v>
      </c>
      <c r="BX14" t="s">
        <v>4030</v>
      </c>
      <c r="BY14" t="s">
        <v>4032</v>
      </c>
      <c r="BZ14" t="s">
        <v>13136</v>
      </c>
      <c r="CA14" t="s">
        <v>13136</v>
      </c>
      <c r="CC14" t="s">
        <v>4105</v>
      </c>
      <c r="CD14">
        <v>106.2</v>
      </c>
      <c r="CE14">
        <v>8.85</v>
      </c>
      <c r="CF14">
        <v>0.61950000000000005</v>
      </c>
      <c r="CG14">
        <v>0</v>
      </c>
      <c r="CH14">
        <v>106.2</v>
      </c>
      <c r="CJ14">
        <v>13.63</v>
      </c>
      <c r="CK14">
        <v>1</v>
      </c>
      <c r="CL14" t="s">
        <v>13134</v>
      </c>
      <c r="CM14" t="s">
        <v>4106</v>
      </c>
      <c r="CN14" t="s">
        <v>74</v>
      </c>
      <c r="CO14" t="s">
        <v>13136</v>
      </c>
      <c r="CP14" t="s">
        <v>4107</v>
      </c>
      <c r="CR14" t="s">
        <v>15617</v>
      </c>
      <c r="CS14" t="s">
        <v>4050</v>
      </c>
      <c r="CT14" t="s">
        <v>4034</v>
      </c>
      <c r="CU14" t="s">
        <v>15616</v>
      </c>
      <c r="CV14" t="s">
        <v>8387</v>
      </c>
      <c r="CX14" t="s">
        <v>4105</v>
      </c>
      <c r="CZ14" t="s">
        <v>4133</v>
      </c>
      <c r="DA14">
        <v>1</v>
      </c>
      <c r="DB14" t="s">
        <v>15614</v>
      </c>
      <c r="DC14" t="s">
        <v>264</v>
      </c>
      <c r="DD14" t="s">
        <v>15616</v>
      </c>
      <c r="DE14" t="s">
        <v>4158</v>
      </c>
    </row>
    <row r="15" spans="1:109" x14ac:dyDescent="0.25">
      <c r="A15" s="138" t="s">
        <v>392</v>
      </c>
      <c r="B15" s="230"/>
      <c r="C15" s="230">
        <v>3</v>
      </c>
      <c r="D15" s="230"/>
      <c r="E15" s="230">
        <v>3</v>
      </c>
      <c r="F15" s="230">
        <v>6</v>
      </c>
      <c r="I15" s="138" t="s">
        <v>708</v>
      </c>
      <c r="J15" s="230">
        <v>8</v>
      </c>
      <c r="L15" s="138" t="s">
        <v>496</v>
      </c>
      <c r="M15" s="230">
        <v>9</v>
      </c>
      <c r="T15" s="104">
        <v>46143</v>
      </c>
      <c r="U15" s="104">
        <v>46174</v>
      </c>
      <c r="V15" t="b">
        <v>0</v>
      </c>
      <c r="W15" t="s">
        <v>3989</v>
      </c>
      <c r="X15" t="s">
        <v>2700</v>
      </c>
      <c r="Y15" t="s">
        <v>3990</v>
      </c>
      <c r="Z15" t="s">
        <v>54</v>
      </c>
      <c r="AA15" t="s">
        <v>3096</v>
      </c>
      <c r="AB15" t="s">
        <v>967</v>
      </c>
      <c r="AC15" t="s">
        <v>3995</v>
      </c>
      <c r="AM15" s="104">
        <v>46143</v>
      </c>
      <c r="AN15" s="104">
        <v>46154.446527777778</v>
      </c>
      <c r="AO15" t="b">
        <v>0</v>
      </c>
      <c r="AP15" t="s">
        <v>4000</v>
      </c>
      <c r="AQ15" t="s">
        <v>2700</v>
      </c>
      <c r="AR15" t="s">
        <v>4001</v>
      </c>
      <c r="AS15" t="s">
        <v>13</v>
      </c>
      <c r="AT15" t="s">
        <v>2951</v>
      </c>
      <c r="AU15" t="s">
        <v>683</v>
      </c>
      <c r="AV15" t="s">
        <v>4002</v>
      </c>
      <c r="AW15">
        <v>213</v>
      </c>
      <c r="AX15">
        <v>212</v>
      </c>
      <c r="AY15">
        <v>627637.80660377303</v>
      </c>
      <c r="AZ15">
        <v>601734.15094339603</v>
      </c>
      <c r="BA15">
        <v>102839.777777777</v>
      </c>
      <c r="BB15">
        <v>21537.8160377358</v>
      </c>
      <c r="BC15">
        <v>9</v>
      </c>
      <c r="BD15">
        <v>42</v>
      </c>
      <c r="BF15" t="s">
        <v>21243</v>
      </c>
      <c r="BH15" t="s">
        <v>1133</v>
      </c>
      <c r="BL15">
        <v>0</v>
      </c>
      <c r="BM15">
        <v>1</v>
      </c>
      <c r="BR15" t="s">
        <v>69</v>
      </c>
      <c r="BS15" s="124">
        <v>46153</v>
      </c>
      <c r="BT15" t="s">
        <v>1132</v>
      </c>
      <c r="BU15" t="s">
        <v>2409</v>
      </c>
      <c r="BW15" t="s">
        <v>4639</v>
      </c>
      <c r="BX15" t="s">
        <v>4030</v>
      </c>
      <c r="BY15" t="s">
        <v>4034</v>
      </c>
      <c r="BZ15" t="s">
        <v>13137</v>
      </c>
      <c r="CA15" t="s">
        <v>13137</v>
      </c>
      <c r="CC15" t="s">
        <v>4105</v>
      </c>
      <c r="CD15">
        <v>75.36</v>
      </c>
      <c r="CE15">
        <v>6.28</v>
      </c>
      <c r="CF15">
        <v>0.47099999999999997</v>
      </c>
      <c r="CG15">
        <v>0</v>
      </c>
      <c r="CH15">
        <v>75.36</v>
      </c>
      <c r="CJ15">
        <v>8.4700000000000006</v>
      </c>
      <c r="CK15">
        <v>1</v>
      </c>
      <c r="CL15" t="s">
        <v>13138</v>
      </c>
      <c r="CM15" t="s">
        <v>4106</v>
      </c>
      <c r="CN15" t="s">
        <v>74</v>
      </c>
      <c r="CO15" t="s">
        <v>13137</v>
      </c>
      <c r="CP15" t="s">
        <v>4107</v>
      </c>
      <c r="CR15" t="s">
        <v>15618</v>
      </c>
      <c r="CS15" t="s">
        <v>4050</v>
      </c>
      <c r="CT15" t="s">
        <v>4034</v>
      </c>
      <c r="CU15" t="s">
        <v>15619</v>
      </c>
      <c r="CV15" t="s">
        <v>8387</v>
      </c>
      <c r="CX15" t="s">
        <v>4105</v>
      </c>
      <c r="CZ15" t="s">
        <v>4133</v>
      </c>
      <c r="DA15">
        <v>1</v>
      </c>
      <c r="DB15" t="s">
        <v>15614</v>
      </c>
      <c r="DC15" t="s">
        <v>264</v>
      </c>
      <c r="DD15" t="s">
        <v>15619</v>
      </c>
      <c r="DE15" t="s">
        <v>4158</v>
      </c>
    </row>
    <row r="16" spans="1:109" x14ac:dyDescent="0.25">
      <c r="A16" s="138" t="s">
        <v>414</v>
      </c>
      <c r="B16" s="230"/>
      <c r="C16" s="230">
        <v>4</v>
      </c>
      <c r="D16" s="230">
        <v>8</v>
      </c>
      <c r="E16" s="230">
        <v>2</v>
      </c>
      <c r="F16" s="230">
        <v>14</v>
      </c>
      <c r="I16" s="138" t="s">
        <v>836</v>
      </c>
      <c r="J16" s="230">
        <v>2</v>
      </c>
      <c r="L16" s="138" t="s">
        <v>516</v>
      </c>
      <c r="M16" s="230">
        <v>14</v>
      </c>
      <c r="T16" s="104">
        <v>46143</v>
      </c>
      <c r="U16" s="104">
        <v>46154.446527777778</v>
      </c>
      <c r="V16" t="b">
        <v>0</v>
      </c>
      <c r="W16" t="s">
        <v>3989</v>
      </c>
      <c r="X16" t="s">
        <v>2700</v>
      </c>
      <c r="Y16" t="s">
        <v>3990</v>
      </c>
      <c r="Z16" t="s">
        <v>54</v>
      </c>
      <c r="AA16" t="s">
        <v>3116</v>
      </c>
      <c r="AB16" t="s">
        <v>220</v>
      </c>
      <c r="AC16" t="s">
        <v>3995</v>
      </c>
      <c r="AD16">
        <v>14</v>
      </c>
      <c r="AE16">
        <v>14</v>
      </c>
      <c r="AF16">
        <v>287609.78571428498</v>
      </c>
      <c r="AG16">
        <v>226097.28571428501</v>
      </c>
      <c r="AH16">
        <v>508165</v>
      </c>
      <c r="AI16">
        <v>25215</v>
      </c>
      <c r="AJ16">
        <v>1</v>
      </c>
      <c r="AK16">
        <v>1</v>
      </c>
      <c r="AM16" s="104">
        <v>46143</v>
      </c>
      <c r="AN16" s="104">
        <v>46154.446527777778</v>
      </c>
      <c r="AO16" t="b">
        <v>0</v>
      </c>
      <c r="AP16" t="s">
        <v>4000</v>
      </c>
      <c r="AQ16" t="s">
        <v>2700</v>
      </c>
      <c r="AR16" t="s">
        <v>4001</v>
      </c>
      <c r="AS16" t="s">
        <v>13</v>
      </c>
      <c r="AT16" t="s">
        <v>2964</v>
      </c>
      <c r="AU16" t="s">
        <v>708</v>
      </c>
      <c r="AV16" t="s">
        <v>4002</v>
      </c>
      <c r="AX16">
        <v>1</v>
      </c>
      <c r="AY16">
        <v>368802</v>
      </c>
      <c r="AZ16">
        <v>358412</v>
      </c>
      <c r="BB16">
        <v>10390</v>
      </c>
      <c r="BF16" t="s">
        <v>21244</v>
      </c>
      <c r="BG16" t="s">
        <v>21245</v>
      </c>
      <c r="BH16" t="s">
        <v>4046</v>
      </c>
      <c r="BI16" t="s">
        <v>21246</v>
      </c>
      <c r="BJ16" t="s">
        <v>4032</v>
      </c>
      <c r="BK16">
        <v>165.36</v>
      </c>
      <c r="BL16">
        <v>1</v>
      </c>
      <c r="BM16">
        <v>1</v>
      </c>
      <c r="BN16" t="s">
        <v>4028</v>
      </c>
      <c r="BO16">
        <v>1</v>
      </c>
      <c r="BP16" t="s">
        <v>4029</v>
      </c>
      <c r="BQ16" t="s">
        <v>4030</v>
      </c>
      <c r="BR16" t="s">
        <v>4031</v>
      </c>
      <c r="BS16" s="124">
        <v>46153</v>
      </c>
      <c r="BT16" t="s">
        <v>1134</v>
      </c>
      <c r="BU16" t="s">
        <v>1720</v>
      </c>
      <c r="BW16" t="s">
        <v>13139</v>
      </c>
      <c r="BX16" t="s">
        <v>4050</v>
      </c>
      <c r="BY16" t="s">
        <v>4109</v>
      </c>
      <c r="BZ16" t="s">
        <v>13140</v>
      </c>
      <c r="CA16" t="s">
        <v>8292</v>
      </c>
      <c r="CB16" t="s">
        <v>4365</v>
      </c>
      <c r="CC16" t="s">
        <v>4111</v>
      </c>
      <c r="CD16">
        <v>245.88</v>
      </c>
      <c r="CE16">
        <v>20.49</v>
      </c>
      <c r="CF16">
        <v>1.0416700000000001</v>
      </c>
      <c r="CG16">
        <v>1</v>
      </c>
      <c r="CH16">
        <v>245.88</v>
      </c>
      <c r="CI16" s="17">
        <v>0.2</v>
      </c>
      <c r="CJ16">
        <v>12.5</v>
      </c>
      <c r="CK16">
        <v>1</v>
      </c>
      <c r="CL16" t="s">
        <v>13141</v>
      </c>
      <c r="CM16" t="s">
        <v>4133</v>
      </c>
      <c r="CN16" t="s">
        <v>74</v>
      </c>
      <c r="CO16" t="s">
        <v>13140</v>
      </c>
      <c r="CP16" t="s">
        <v>4121</v>
      </c>
      <c r="CR16" t="s">
        <v>15620</v>
      </c>
      <c r="CS16" t="s">
        <v>4050</v>
      </c>
      <c r="CT16" t="s">
        <v>4034</v>
      </c>
      <c r="CU16" t="s">
        <v>15619</v>
      </c>
      <c r="CV16" t="s">
        <v>8387</v>
      </c>
      <c r="CX16" t="s">
        <v>4105</v>
      </c>
      <c r="CZ16" t="s">
        <v>4133</v>
      </c>
      <c r="DA16">
        <v>1</v>
      </c>
      <c r="DB16" t="s">
        <v>15614</v>
      </c>
      <c r="DC16" t="s">
        <v>264</v>
      </c>
      <c r="DD16" t="s">
        <v>15619</v>
      </c>
      <c r="DE16" t="s">
        <v>4158</v>
      </c>
    </row>
    <row r="17" spans="1:109" x14ac:dyDescent="0.25">
      <c r="A17" s="138" t="s">
        <v>432</v>
      </c>
      <c r="B17" s="230"/>
      <c r="C17" s="230">
        <v>3</v>
      </c>
      <c r="D17" s="230">
        <v>3</v>
      </c>
      <c r="E17" s="230">
        <v>9</v>
      </c>
      <c r="F17" s="230">
        <v>15</v>
      </c>
      <c r="I17" s="138" t="s">
        <v>852</v>
      </c>
      <c r="J17" s="230">
        <v>1</v>
      </c>
      <c r="L17" s="138" t="s">
        <v>551</v>
      </c>
      <c r="M17" s="230">
        <v>8</v>
      </c>
      <c r="T17" s="104">
        <v>46143</v>
      </c>
      <c r="U17" s="104">
        <v>46174</v>
      </c>
      <c r="V17" t="b">
        <v>0</v>
      </c>
      <c r="W17" t="s">
        <v>3989</v>
      </c>
      <c r="X17" t="s">
        <v>2700</v>
      </c>
      <c r="Y17" t="s">
        <v>3990</v>
      </c>
      <c r="Z17" t="s">
        <v>54</v>
      </c>
      <c r="AA17" t="s">
        <v>3161</v>
      </c>
      <c r="AB17" t="s">
        <v>1096</v>
      </c>
      <c r="AC17" t="s">
        <v>3996</v>
      </c>
      <c r="AM17" s="104">
        <v>46143</v>
      </c>
      <c r="AN17" s="104">
        <v>46154.446527777778</v>
      </c>
      <c r="AO17" t="b">
        <v>0</v>
      </c>
      <c r="AP17" t="s">
        <v>4000</v>
      </c>
      <c r="AQ17" t="s">
        <v>2700</v>
      </c>
      <c r="AR17" t="s">
        <v>4001</v>
      </c>
      <c r="AS17" t="s">
        <v>13</v>
      </c>
      <c r="AT17" t="s">
        <v>3028</v>
      </c>
      <c r="AU17" t="s">
        <v>836</v>
      </c>
      <c r="AV17" t="s">
        <v>4002</v>
      </c>
      <c r="AW17">
        <v>154</v>
      </c>
      <c r="AX17">
        <v>153</v>
      </c>
      <c r="AY17">
        <v>841729.22222222202</v>
      </c>
      <c r="AZ17">
        <v>778831.79084967298</v>
      </c>
      <c r="BA17">
        <v>319275.63157894701</v>
      </c>
      <c r="BB17">
        <v>23248.8235294117</v>
      </c>
      <c r="BC17">
        <v>19</v>
      </c>
      <c r="BD17">
        <v>24</v>
      </c>
      <c r="BF17" t="s">
        <v>21247</v>
      </c>
      <c r="BG17" t="s">
        <v>21248</v>
      </c>
      <c r="BH17" t="s">
        <v>4046</v>
      </c>
      <c r="BI17" t="s">
        <v>21249</v>
      </c>
      <c r="BJ17" t="s">
        <v>4032</v>
      </c>
      <c r="BK17">
        <v>199.44</v>
      </c>
      <c r="BL17">
        <v>1</v>
      </c>
      <c r="BM17">
        <v>1</v>
      </c>
      <c r="BN17" t="s">
        <v>4028</v>
      </c>
      <c r="BO17">
        <v>1</v>
      </c>
      <c r="BP17" t="s">
        <v>4029</v>
      </c>
      <c r="BQ17" t="s">
        <v>4030</v>
      </c>
      <c r="BR17" t="s">
        <v>4031</v>
      </c>
      <c r="BS17" s="124">
        <v>46153</v>
      </c>
      <c r="BT17" t="s">
        <v>1134</v>
      </c>
      <c r="BU17" t="s">
        <v>1720</v>
      </c>
      <c r="BW17" t="s">
        <v>9711</v>
      </c>
      <c r="BX17" t="s">
        <v>4030</v>
      </c>
      <c r="BY17" t="s">
        <v>4027</v>
      </c>
      <c r="BZ17" t="s">
        <v>9712</v>
      </c>
      <c r="CA17" t="s">
        <v>9712</v>
      </c>
      <c r="CB17" t="s">
        <v>4257</v>
      </c>
      <c r="CC17" t="s">
        <v>4105</v>
      </c>
      <c r="CD17">
        <v>215.88</v>
      </c>
      <c r="CE17">
        <v>17.989999999999998</v>
      </c>
      <c r="CG17">
        <v>0</v>
      </c>
      <c r="CH17">
        <v>215.88</v>
      </c>
      <c r="CK17">
        <v>1</v>
      </c>
      <c r="CL17" t="s">
        <v>9713</v>
      </c>
      <c r="CM17" t="s">
        <v>4106</v>
      </c>
      <c r="CN17" t="s">
        <v>74</v>
      </c>
      <c r="CO17" t="s">
        <v>9712</v>
      </c>
      <c r="CP17" t="s">
        <v>4107</v>
      </c>
      <c r="CR17" t="s">
        <v>4685</v>
      </c>
      <c r="CS17" t="s">
        <v>4050</v>
      </c>
      <c r="CT17" t="s">
        <v>4032</v>
      </c>
      <c r="CU17" t="s">
        <v>15621</v>
      </c>
      <c r="CV17" t="s">
        <v>4167</v>
      </c>
      <c r="CX17" t="s">
        <v>4105</v>
      </c>
      <c r="CY17" s="17">
        <v>0.5</v>
      </c>
      <c r="CZ17" t="s">
        <v>4133</v>
      </c>
      <c r="DA17">
        <v>1</v>
      </c>
      <c r="DB17" t="s">
        <v>4684</v>
      </c>
      <c r="DC17" t="s">
        <v>264</v>
      </c>
      <c r="DD17" t="s">
        <v>15621</v>
      </c>
      <c r="DE17" t="s">
        <v>4158</v>
      </c>
    </row>
    <row r="18" spans="1:109" x14ac:dyDescent="0.25">
      <c r="A18" s="138" t="s">
        <v>4039</v>
      </c>
      <c r="B18" s="230">
        <v>6</v>
      </c>
      <c r="C18" s="230">
        <v>3</v>
      </c>
      <c r="D18" s="230"/>
      <c r="E18" s="230">
        <v>2</v>
      </c>
      <c r="F18" s="230">
        <v>11</v>
      </c>
      <c r="I18" s="138" t="s">
        <v>866</v>
      </c>
      <c r="J18" s="230">
        <v>2</v>
      </c>
      <c r="L18" s="138" t="s">
        <v>205</v>
      </c>
      <c r="M18" s="230">
        <v>88</v>
      </c>
      <c r="T18" s="104">
        <v>46143</v>
      </c>
      <c r="U18" s="104">
        <v>46154.446527777778</v>
      </c>
      <c r="V18" t="b">
        <v>0</v>
      </c>
      <c r="W18" t="s">
        <v>3989</v>
      </c>
      <c r="X18" t="s">
        <v>2700</v>
      </c>
      <c r="Y18" t="s">
        <v>3990</v>
      </c>
      <c r="Z18" t="s">
        <v>54</v>
      </c>
      <c r="AA18" t="s">
        <v>3205</v>
      </c>
      <c r="AB18" t="s">
        <v>223</v>
      </c>
      <c r="AC18" t="s">
        <v>3995</v>
      </c>
      <c r="AD18">
        <v>56</v>
      </c>
      <c r="AE18">
        <v>56</v>
      </c>
      <c r="AF18">
        <v>257767.57142857101</v>
      </c>
      <c r="AG18">
        <v>234266.82142857101</v>
      </c>
      <c r="AH18">
        <v>408234</v>
      </c>
      <c r="AI18">
        <v>16210.857142857099</v>
      </c>
      <c r="AJ18">
        <v>1</v>
      </c>
      <c r="AK18">
        <v>8</v>
      </c>
      <c r="AM18" s="104">
        <v>46143</v>
      </c>
      <c r="AN18" s="104">
        <v>46154.446527777778</v>
      </c>
      <c r="AO18" t="b">
        <v>0</v>
      </c>
      <c r="AP18" t="s">
        <v>4000</v>
      </c>
      <c r="AQ18" t="s">
        <v>2700</v>
      </c>
      <c r="AR18" t="s">
        <v>4001</v>
      </c>
      <c r="AS18" t="s">
        <v>13</v>
      </c>
      <c r="AT18" t="s">
        <v>3036</v>
      </c>
      <c r="AU18" t="s">
        <v>852</v>
      </c>
      <c r="AV18" t="s">
        <v>4002</v>
      </c>
      <c r="AW18">
        <v>224</v>
      </c>
      <c r="AX18">
        <v>223</v>
      </c>
      <c r="AY18">
        <v>616239.83408071694</v>
      </c>
      <c r="AZ18">
        <v>564521.92376681603</v>
      </c>
      <c r="BA18">
        <v>235992.5</v>
      </c>
      <c r="BB18">
        <v>13620.466367712999</v>
      </c>
      <c r="BC18">
        <v>36</v>
      </c>
      <c r="BD18">
        <v>56</v>
      </c>
      <c r="BF18" t="s">
        <v>21250</v>
      </c>
      <c r="BG18" t="s">
        <v>21251</v>
      </c>
      <c r="BH18" t="s">
        <v>4046</v>
      </c>
      <c r="BI18" t="s">
        <v>21252</v>
      </c>
      <c r="BJ18" t="s">
        <v>4034</v>
      </c>
      <c r="BK18">
        <v>114.96</v>
      </c>
      <c r="BL18">
        <v>1</v>
      </c>
      <c r="BM18">
        <v>1</v>
      </c>
      <c r="BN18" t="s">
        <v>4028</v>
      </c>
      <c r="BO18">
        <v>1</v>
      </c>
      <c r="BP18" t="s">
        <v>4029</v>
      </c>
      <c r="BQ18" t="s">
        <v>4030</v>
      </c>
      <c r="BR18" t="s">
        <v>4031</v>
      </c>
      <c r="BS18" s="124">
        <v>46153</v>
      </c>
      <c r="BT18" t="s">
        <v>1134</v>
      </c>
      <c r="BU18" t="s">
        <v>1720</v>
      </c>
      <c r="BW18" t="s">
        <v>9714</v>
      </c>
      <c r="BX18" t="s">
        <v>4030</v>
      </c>
      <c r="BY18" t="s">
        <v>4034</v>
      </c>
      <c r="BZ18" t="s">
        <v>9715</v>
      </c>
      <c r="CA18" t="s">
        <v>9715</v>
      </c>
      <c r="CC18" t="s">
        <v>4105</v>
      </c>
      <c r="CD18">
        <v>64.2</v>
      </c>
      <c r="CE18">
        <v>5.35</v>
      </c>
      <c r="CF18">
        <v>0.40125</v>
      </c>
      <c r="CG18">
        <v>0</v>
      </c>
      <c r="CH18">
        <v>64.2</v>
      </c>
      <c r="CJ18">
        <v>8.83</v>
      </c>
      <c r="CK18">
        <v>1</v>
      </c>
      <c r="CL18" t="s">
        <v>9716</v>
      </c>
      <c r="CM18" t="s">
        <v>4106</v>
      </c>
      <c r="CN18" t="s">
        <v>74</v>
      </c>
      <c r="CO18" t="s">
        <v>9715</v>
      </c>
      <c r="CP18" t="s">
        <v>4107</v>
      </c>
      <c r="CR18" t="s">
        <v>15622</v>
      </c>
      <c r="CS18" t="s">
        <v>4030</v>
      </c>
      <c r="CT18" t="s">
        <v>4142</v>
      </c>
      <c r="CU18" t="s">
        <v>15563</v>
      </c>
      <c r="CV18" t="s">
        <v>8912</v>
      </c>
      <c r="CW18" t="s">
        <v>4550</v>
      </c>
      <c r="CX18" t="s">
        <v>4105</v>
      </c>
      <c r="CZ18" t="s">
        <v>4133</v>
      </c>
      <c r="DA18">
        <v>1</v>
      </c>
      <c r="DB18" t="s">
        <v>15623</v>
      </c>
      <c r="DC18" t="s">
        <v>264</v>
      </c>
      <c r="DD18" t="s">
        <v>15563</v>
      </c>
      <c r="DE18" t="s">
        <v>4158</v>
      </c>
    </row>
    <row r="19" spans="1:109" x14ac:dyDescent="0.25">
      <c r="A19" s="138" t="s">
        <v>496</v>
      </c>
      <c r="B19" s="230"/>
      <c r="C19" s="230">
        <v>1</v>
      </c>
      <c r="D19" s="230"/>
      <c r="E19" s="230">
        <v>1</v>
      </c>
      <c r="F19" s="230">
        <v>2</v>
      </c>
      <c r="I19" s="138" t="s">
        <v>868</v>
      </c>
      <c r="J19" s="230">
        <v>2</v>
      </c>
      <c r="L19" s="138" t="s">
        <v>637</v>
      </c>
      <c r="M19" s="230">
        <v>1</v>
      </c>
      <c r="T19" s="104">
        <v>46143</v>
      </c>
      <c r="U19" s="104">
        <v>46154.446527777778</v>
      </c>
      <c r="V19" t="b">
        <v>0</v>
      </c>
      <c r="W19" t="s">
        <v>3989</v>
      </c>
      <c r="X19" t="s">
        <v>2700</v>
      </c>
      <c r="Y19" t="s">
        <v>3990</v>
      </c>
      <c r="Z19" t="s">
        <v>54</v>
      </c>
      <c r="AA19" t="s">
        <v>3267</v>
      </c>
      <c r="AB19" t="s">
        <v>226</v>
      </c>
      <c r="AC19" t="s">
        <v>3997</v>
      </c>
      <c r="AD19">
        <v>30</v>
      </c>
      <c r="AE19">
        <v>30</v>
      </c>
      <c r="AF19">
        <v>405623.5</v>
      </c>
      <c r="AG19">
        <v>341040.06666666601</v>
      </c>
      <c r="AH19">
        <v>274227.40000000002</v>
      </c>
      <c r="AI19">
        <v>18878.866666666599</v>
      </c>
      <c r="AJ19">
        <v>5</v>
      </c>
      <c r="AK19">
        <v>1</v>
      </c>
      <c r="AM19" s="104">
        <v>46143</v>
      </c>
      <c r="AN19" s="104">
        <v>46154.446527777778</v>
      </c>
      <c r="AO19" t="b">
        <v>0</v>
      </c>
      <c r="AP19" t="s">
        <v>4000</v>
      </c>
      <c r="AQ19" t="s">
        <v>2700</v>
      </c>
      <c r="AR19" t="s">
        <v>4001</v>
      </c>
      <c r="AS19" t="s">
        <v>13</v>
      </c>
      <c r="AT19" t="s">
        <v>3043</v>
      </c>
      <c r="AU19" t="s">
        <v>866</v>
      </c>
      <c r="AV19" t="s">
        <v>4002</v>
      </c>
      <c r="AW19">
        <v>10</v>
      </c>
      <c r="AX19">
        <v>10</v>
      </c>
      <c r="AY19">
        <v>372601.3</v>
      </c>
      <c r="AZ19">
        <v>334757.09999999998</v>
      </c>
      <c r="BA19">
        <v>303836</v>
      </c>
      <c r="BB19">
        <v>7460.6</v>
      </c>
      <c r="BC19">
        <v>1</v>
      </c>
      <c r="BD19">
        <v>3</v>
      </c>
      <c r="BF19" t="s">
        <v>21253</v>
      </c>
      <c r="BG19" t="s">
        <v>21254</v>
      </c>
      <c r="BH19" t="s">
        <v>4046</v>
      </c>
      <c r="BI19" t="s">
        <v>21255</v>
      </c>
      <c r="BJ19" t="s">
        <v>4034</v>
      </c>
      <c r="BK19">
        <v>54</v>
      </c>
      <c r="BL19">
        <v>1</v>
      </c>
      <c r="BM19">
        <v>1</v>
      </c>
      <c r="BN19" t="s">
        <v>4028</v>
      </c>
      <c r="BO19">
        <v>1</v>
      </c>
      <c r="BP19" t="s">
        <v>4029</v>
      </c>
      <c r="BQ19" t="s">
        <v>4030</v>
      </c>
      <c r="BR19" t="s">
        <v>4031</v>
      </c>
      <c r="BS19" s="124">
        <v>46153</v>
      </c>
      <c r="BT19" t="s">
        <v>1134</v>
      </c>
      <c r="BU19" t="s">
        <v>1720</v>
      </c>
      <c r="BW19" t="s">
        <v>9717</v>
      </c>
      <c r="BX19" t="s">
        <v>4030</v>
      </c>
      <c r="BY19" t="s">
        <v>4034</v>
      </c>
      <c r="BZ19" t="s">
        <v>9715</v>
      </c>
      <c r="CA19" t="s">
        <v>9715</v>
      </c>
      <c r="CC19" t="s">
        <v>4105</v>
      </c>
      <c r="CD19">
        <v>71.760000000000005</v>
      </c>
      <c r="CE19">
        <v>5.98</v>
      </c>
      <c r="CF19">
        <v>0.44850000000000001</v>
      </c>
      <c r="CG19">
        <v>0</v>
      </c>
      <c r="CH19">
        <v>71.760000000000005</v>
      </c>
      <c r="CJ19">
        <v>9.8699999999999992</v>
      </c>
      <c r="CK19">
        <v>1</v>
      </c>
      <c r="CL19" t="s">
        <v>9716</v>
      </c>
      <c r="CM19" t="s">
        <v>4106</v>
      </c>
      <c r="CN19" t="s">
        <v>74</v>
      </c>
      <c r="CO19" t="s">
        <v>9715</v>
      </c>
      <c r="CP19" t="s">
        <v>4107</v>
      </c>
      <c r="CR19" t="s">
        <v>15627</v>
      </c>
      <c r="CS19" t="s">
        <v>4030</v>
      </c>
      <c r="CT19" t="s">
        <v>4032</v>
      </c>
      <c r="CU19" t="s">
        <v>15628</v>
      </c>
      <c r="CV19" t="s">
        <v>8558</v>
      </c>
      <c r="CW19" t="s">
        <v>4138</v>
      </c>
      <c r="CX19" t="s">
        <v>4105</v>
      </c>
      <c r="CZ19" t="s">
        <v>4133</v>
      </c>
      <c r="DA19">
        <v>1</v>
      </c>
      <c r="DB19" t="s">
        <v>15626</v>
      </c>
      <c r="DC19" t="s">
        <v>264</v>
      </c>
      <c r="DD19" t="s">
        <v>15628</v>
      </c>
      <c r="DE19" t="s">
        <v>4158</v>
      </c>
    </row>
    <row r="20" spans="1:109" x14ac:dyDescent="0.25">
      <c r="A20" s="138" t="s">
        <v>498</v>
      </c>
      <c r="B20" s="230"/>
      <c r="C20" s="230"/>
      <c r="D20" s="230"/>
      <c r="E20" s="230">
        <v>3</v>
      </c>
      <c r="F20" s="230">
        <v>3</v>
      </c>
      <c r="I20" s="138" t="s">
        <v>211</v>
      </c>
      <c r="J20" s="230">
        <v>11</v>
      </c>
      <c r="L20" s="138" t="s">
        <v>79</v>
      </c>
      <c r="M20" s="230">
        <v>70</v>
      </c>
      <c r="T20" s="104">
        <v>46143</v>
      </c>
      <c r="U20" s="104">
        <v>46154.446527777778</v>
      </c>
      <c r="V20" t="b">
        <v>0</v>
      </c>
      <c r="W20" t="s">
        <v>3989</v>
      </c>
      <c r="X20" t="s">
        <v>2700</v>
      </c>
      <c r="Y20" t="s">
        <v>3990</v>
      </c>
      <c r="Z20" t="s">
        <v>54</v>
      </c>
      <c r="AA20" t="s">
        <v>3402</v>
      </c>
      <c r="AB20" t="s">
        <v>229</v>
      </c>
      <c r="AC20" t="s">
        <v>3995</v>
      </c>
      <c r="AD20">
        <v>9</v>
      </c>
      <c r="AE20">
        <v>9</v>
      </c>
      <c r="AF20">
        <v>218035</v>
      </c>
      <c r="AG20">
        <v>182323.888888888</v>
      </c>
      <c r="AH20">
        <v>47921</v>
      </c>
      <c r="AI20">
        <v>25062</v>
      </c>
      <c r="AJ20">
        <v>2</v>
      </c>
      <c r="AK20">
        <v>2</v>
      </c>
      <c r="AM20" s="104">
        <v>46143</v>
      </c>
      <c r="AN20" s="104">
        <v>46154.446527777778</v>
      </c>
      <c r="AO20" t="b">
        <v>0</v>
      </c>
      <c r="AP20" t="s">
        <v>4000</v>
      </c>
      <c r="AQ20" t="s">
        <v>2700</v>
      </c>
      <c r="AR20" t="s">
        <v>4001</v>
      </c>
      <c r="AS20" t="s">
        <v>13</v>
      </c>
      <c r="AT20" t="s">
        <v>3044</v>
      </c>
      <c r="AU20" t="s">
        <v>868</v>
      </c>
      <c r="AV20" t="s">
        <v>4002</v>
      </c>
      <c r="AW20">
        <v>132</v>
      </c>
      <c r="AX20">
        <v>132</v>
      </c>
      <c r="AY20">
        <v>425953.886363636</v>
      </c>
      <c r="AZ20">
        <v>325026.86363636301</v>
      </c>
      <c r="BA20">
        <v>169780.4375</v>
      </c>
      <c r="BB20">
        <v>18609.234848484801</v>
      </c>
      <c r="BC20">
        <v>64</v>
      </c>
      <c r="BD20">
        <v>37</v>
      </c>
      <c r="BF20" t="s">
        <v>21256</v>
      </c>
      <c r="BH20" t="s">
        <v>4046</v>
      </c>
      <c r="BL20">
        <v>0</v>
      </c>
      <c r="BM20">
        <v>0</v>
      </c>
      <c r="BR20" t="s">
        <v>4031</v>
      </c>
      <c r="BS20" s="124">
        <v>46153</v>
      </c>
      <c r="BT20" t="s">
        <v>1134</v>
      </c>
      <c r="BU20" t="s">
        <v>1720</v>
      </c>
      <c r="BW20" t="s">
        <v>13142</v>
      </c>
      <c r="BX20" t="s">
        <v>4030</v>
      </c>
      <c r="BY20" t="s">
        <v>4034</v>
      </c>
      <c r="BZ20" t="s">
        <v>13143</v>
      </c>
      <c r="CA20" t="s">
        <v>13143</v>
      </c>
      <c r="CC20" t="s">
        <v>4105</v>
      </c>
      <c r="CD20">
        <v>41.16</v>
      </c>
      <c r="CE20">
        <v>3.43</v>
      </c>
      <c r="CF20">
        <v>0.25724999999999998</v>
      </c>
      <c r="CG20">
        <v>0</v>
      </c>
      <c r="CH20">
        <v>41.16</v>
      </c>
      <c r="CJ20">
        <v>5.66</v>
      </c>
      <c r="CK20">
        <v>1</v>
      </c>
      <c r="CL20" t="s">
        <v>13144</v>
      </c>
      <c r="CM20" t="s">
        <v>4106</v>
      </c>
      <c r="CN20" t="s">
        <v>74</v>
      </c>
      <c r="CO20" t="s">
        <v>13143</v>
      </c>
      <c r="CP20" t="s">
        <v>4107</v>
      </c>
      <c r="CR20" t="s">
        <v>15624</v>
      </c>
      <c r="CS20" t="s">
        <v>4030</v>
      </c>
      <c r="CT20" t="s">
        <v>4032</v>
      </c>
      <c r="CU20" t="s">
        <v>15625</v>
      </c>
      <c r="CV20" t="s">
        <v>8558</v>
      </c>
      <c r="CW20" t="s">
        <v>4138</v>
      </c>
      <c r="CX20" t="s">
        <v>4105</v>
      </c>
      <c r="CZ20" t="s">
        <v>4133</v>
      </c>
      <c r="DA20">
        <v>1</v>
      </c>
      <c r="DB20" t="s">
        <v>15626</v>
      </c>
      <c r="DC20" t="s">
        <v>264</v>
      </c>
      <c r="DD20" t="s">
        <v>15625</v>
      </c>
      <c r="DE20" t="s">
        <v>4158</v>
      </c>
    </row>
    <row r="21" spans="1:109" x14ac:dyDescent="0.25">
      <c r="A21" s="138" t="s">
        <v>516</v>
      </c>
      <c r="B21" s="230"/>
      <c r="C21" s="230">
        <v>2</v>
      </c>
      <c r="D21" s="230"/>
      <c r="E21" s="230">
        <v>1</v>
      </c>
      <c r="F21" s="230">
        <v>3</v>
      </c>
      <c r="I21" s="138" t="s">
        <v>214</v>
      </c>
      <c r="J21" s="230">
        <v>50</v>
      </c>
      <c r="L21" s="138" t="s">
        <v>73</v>
      </c>
      <c r="M21" s="230">
        <v>5</v>
      </c>
      <c r="T21" s="104">
        <v>46143</v>
      </c>
      <c r="U21" s="104">
        <v>46154.446527777778</v>
      </c>
      <c r="V21" t="b">
        <v>0</v>
      </c>
      <c r="W21" t="s">
        <v>3989</v>
      </c>
      <c r="X21" t="s">
        <v>2700</v>
      </c>
      <c r="Y21" t="s">
        <v>3990</v>
      </c>
      <c r="Z21" t="s">
        <v>54</v>
      </c>
      <c r="AA21" t="s">
        <v>3420</v>
      </c>
      <c r="AB21" t="s">
        <v>72</v>
      </c>
      <c r="AC21" t="s">
        <v>3995</v>
      </c>
      <c r="AD21">
        <v>147</v>
      </c>
      <c r="AE21">
        <v>148</v>
      </c>
      <c r="AF21">
        <v>378885.77702702698</v>
      </c>
      <c r="AG21">
        <v>183824.97972972901</v>
      </c>
      <c r="AH21">
        <v>323660.73417721502</v>
      </c>
      <c r="AI21">
        <v>22295.945945945899</v>
      </c>
      <c r="AJ21">
        <v>79</v>
      </c>
      <c r="AK21">
        <v>19</v>
      </c>
      <c r="AM21" s="104">
        <v>46143</v>
      </c>
      <c r="AN21" s="104">
        <v>46154.446527777778</v>
      </c>
      <c r="AO21" t="b">
        <v>0</v>
      </c>
      <c r="AP21" t="s">
        <v>4000</v>
      </c>
      <c r="AQ21" t="s">
        <v>2700</v>
      </c>
      <c r="AR21" t="s">
        <v>4001</v>
      </c>
      <c r="AS21" t="s">
        <v>13</v>
      </c>
      <c r="AT21" t="s">
        <v>3055</v>
      </c>
      <c r="AU21" t="s">
        <v>214</v>
      </c>
      <c r="AV21" t="s">
        <v>3995</v>
      </c>
      <c r="AW21">
        <v>185</v>
      </c>
      <c r="AX21">
        <v>185</v>
      </c>
      <c r="AY21">
        <v>457198.17837837798</v>
      </c>
      <c r="AZ21">
        <v>440523.73513513501</v>
      </c>
      <c r="BA21">
        <v>207590.28571428501</v>
      </c>
      <c r="BB21">
        <v>8819.6756756756695</v>
      </c>
      <c r="BC21">
        <v>7</v>
      </c>
      <c r="BD21">
        <v>51</v>
      </c>
      <c r="BF21" t="s">
        <v>21257</v>
      </c>
      <c r="BG21" t="s">
        <v>21258</v>
      </c>
      <c r="BH21" t="s">
        <v>1911</v>
      </c>
      <c r="BI21" t="s">
        <v>21259</v>
      </c>
      <c r="BJ21" t="s">
        <v>4032</v>
      </c>
      <c r="BK21">
        <v>98</v>
      </c>
      <c r="BL21">
        <v>1</v>
      </c>
      <c r="BM21">
        <v>1</v>
      </c>
      <c r="BN21" t="s">
        <v>4028</v>
      </c>
      <c r="BO21">
        <v>1</v>
      </c>
      <c r="BP21" t="s">
        <v>4029</v>
      </c>
      <c r="BQ21" t="s">
        <v>4030</v>
      </c>
      <c r="BR21" t="s">
        <v>69</v>
      </c>
      <c r="BS21" s="124">
        <v>46153</v>
      </c>
      <c r="BT21" t="s">
        <v>1910</v>
      </c>
      <c r="BU21" t="s">
        <v>2409</v>
      </c>
      <c r="BW21" t="s">
        <v>10244</v>
      </c>
      <c r="BX21" t="s">
        <v>4030</v>
      </c>
      <c r="BY21" t="s">
        <v>4126</v>
      </c>
      <c r="BZ21" t="s">
        <v>10245</v>
      </c>
      <c r="CA21" t="s">
        <v>10245</v>
      </c>
      <c r="CB21" t="s">
        <v>4134</v>
      </c>
      <c r="CC21" t="s">
        <v>4105</v>
      </c>
      <c r="CD21">
        <v>119.88</v>
      </c>
      <c r="CE21">
        <v>9.99</v>
      </c>
      <c r="CG21">
        <v>0</v>
      </c>
      <c r="CH21">
        <v>119.88</v>
      </c>
      <c r="CK21">
        <v>1</v>
      </c>
      <c r="CL21" t="s">
        <v>10246</v>
      </c>
      <c r="CM21" t="s">
        <v>4106</v>
      </c>
      <c r="CN21" t="s">
        <v>74</v>
      </c>
      <c r="CO21" t="s">
        <v>10245</v>
      </c>
      <c r="CP21" t="s">
        <v>4107</v>
      </c>
      <c r="CR21" t="s">
        <v>8565</v>
      </c>
      <c r="CS21" t="s">
        <v>4030</v>
      </c>
      <c r="CT21" t="s">
        <v>4034</v>
      </c>
      <c r="CU21" t="s">
        <v>15629</v>
      </c>
      <c r="CV21" t="s">
        <v>8454</v>
      </c>
      <c r="CX21" t="s">
        <v>4105</v>
      </c>
      <c r="CZ21" t="s">
        <v>4133</v>
      </c>
      <c r="DA21">
        <v>1</v>
      </c>
      <c r="DB21" t="s">
        <v>8560</v>
      </c>
      <c r="DC21" t="s">
        <v>282</v>
      </c>
      <c r="DD21" t="s">
        <v>15629</v>
      </c>
      <c r="DE21" t="s">
        <v>4158</v>
      </c>
    </row>
    <row r="22" spans="1:109" x14ac:dyDescent="0.25">
      <c r="A22" s="138" t="s">
        <v>551</v>
      </c>
      <c r="B22" s="230"/>
      <c r="C22" s="230">
        <v>4</v>
      </c>
      <c r="D22" s="230"/>
      <c r="E22" s="230">
        <v>5</v>
      </c>
      <c r="F22" s="230">
        <v>9</v>
      </c>
      <c r="I22" s="138" t="s">
        <v>217</v>
      </c>
      <c r="J22" s="230">
        <v>11</v>
      </c>
      <c r="L22" s="138" t="s">
        <v>683</v>
      </c>
      <c r="M22" s="230">
        <v>14</v>
      </c>
      <c r="T22" s="104">
        <v>46143</v>
      </c>
      <c r="U22" s="104">
        <v>46154.446527777778</v>
      </c>
      <c r="V22" t="b">
        <v>0</v>
      </c>
      <c r="W22" t="s">
        <v>3989</v>
      </c>
      <c r="X22" t="s">
        <v>2700</v>
      </c>
      <c r="Y22" t="s">
        <v>3990</v>
      </c>
      <c r="Z22" t="s">
        <v>54</v>
      </c>
      <c r="AA22" t="s">
        <v>3455</v>
      </c>
      <c r="AB22" t="s">
        <v>78</v>
      </c>
      <c r="AC22" t="s">
        <v>3995</v>
      </c>
      <c r="AD22">
        <v>148</v>
      </c>
      <c r="AE22">
        <v>147</v>
      </c>
      <c r="AF22">
        <v>575533.48299319705</v>
      </c>
      <c r="AG22">
        <v>526854.06122448901</v>
      </c>
      <c r="AH22">
        <v>278808.40000000002</v>
      </c>
      <c r="AI22">
        <v>20229.585034013598</v>
      </c>
      <c r="AJ22">
        <v>15</v>
      </c>
      <c r="AK22">
        <v>3</v>
      </c>
      <c r="AM22" s="104">
        <v>46143</v>
      </c>
      <c r="AN22" s="104">
        <v>46174</v>
      </c>
      <c r="AO22" t="b">
        <v>0</v>
      </c>
      <c r="AP22" t="s">
        <v>4000</v>
      </c>
      <c r="AQ22" t="s">
        <v>2700</v>
      </c>
      <c r="AR22" t="s">
        <v>4001</v>
      </c>
      <c r="AS22" t="s">
        <v>13</v>
      </c>
      <c r="AT22" t="s">
        <v>3111</v>
      </c>
      <c r="AU22" t="s">
        <v>997</v>
      </c>
      <c r="AV22" t="s">
        <v>4002</v>
      </c>
      <c r="BF22" t="s">
        <v>21260</v>
      </c>
      <c r="BH22" t="s">
        <v>1928</v>
      </c>
      <c r="BL22">
        <v>0</v>
      </c>
      <c r="BM22">
        <v>1</v>
      </c>
      <c r="BR22" t="s">
        <v>4031</v>
      </c>
      <c r="BS22" s="124">
        <v>46153</v>
      </c>
      <c r="BT22" t="s">
        <v>77</v>
      </c>
      <c r="BU22" t="s">
        <v>1720</v>
      </c>
      <c r="BW22" t="s">
        <v>10247</v>
      </c>
      <c r="BX22" t="s">
        <v>4030</v>
      </c>
      <c r="BY22" t="s">
        <v>4126</v>
      </c>
      <c r="BZ22" t="s">
        <v>10245</v>
      </c>
      <c r="CA22" t="s">
        <v>10245</v>
      </c>
      <c r="CB22" t="s">
        <v>4462</v>
      </c>
      <c r="CC22" t="s">
        <v>4105</v>
      </c>
      <c r="CD22">
        <v>155.88</v>
      </c>
      <c r="CE22">
        <v>12.99</v>
      </c>
      <c r="CG22">
        <v>0</v>
      </c>
      <c r="CH22">
        <v>155.88</v>
      </c>
      <c r="CK22">
        <v>1</v>
      </c>
      <c r="CL22" t="s">
        <v>10246</v>
      </c>
      <c r="CM22" t="s">
        <v>4106</v>
      </c>
      <c r="CN22" t="s">
        <v>74</v>
      </c>
      <c r="CO22" t="s">
        <v>10245</v>
      </c>
      <c r="CP22" t="s">
        <v>4107</v>
      </c>
      <c r="CR22" t="s">
        <v>8564</v>
      </c>
      <c r="CS22" t="s">
        <v>4030</v>
      </c>
      <c r="CT22" t="s">
        <v>4034</v>
      </c>
      <c r="CU22" t="s">
        <v>15632</v>
      </c>
      <c r="CV22" t="s">
        <v>8454</v>
      </c>
      <c r="CX22" t="s">
        <v>4105</v>
      </c>
      <c r="CZ22" t="s">
        <v>4133</v>
      </c>
      <c r="DA22">
        <v>1</v>
      </c>
      <c r="DB22" t="s">
        <v>8560</v>
      </c>
      <c r="DC22" t="s">
        <v>282</v>
      </c>
      <c r="DD22" t="s">
        <v>15632</v>
      </c>
      <c r="DE22" t="s">
        <v>4158</v>
      </c>
    </row>
    <row r="23" spans="1:109" x14ac:dyDescent="0.25">
      <c r="A23" s="138" t="s">
        <v>4340</v>
      </c>
      <c r="B23" s="230">
        <v>1</v>
      </c>
      <c r="C23" s="230">
        <v>4</v>
      </c>
      <c r="D23" s="230"/>
      <c r="E23" s="230">
        <v>2</v>
      </c>
      <c r="F23" s="230">
        <v>7</v>
      </c>
      <c r="I23" s="138" t="s">
        <v>71</v>
      </c>
      <c r="J23" s="230">
        <v>31</v>
      </c>
      <c r="L23" s="138" t="s">
        <v>708</v>
      </c>
      <c r="M23" s="230">
        <v>197</v>
      </c>
      <c r="T23" s="104">
        <v>46143</v>
      </c>
      <c r="U23" s="104">
        <v>46154.446527777778</v>
      </c>
      <c r="V23" t="b">
        <v>0</v>
      </c>
      <c r="W23" t="s">
        <v>3989</v>
      </c>
      <c r="X23" t="s">
        <v>2700</v>
      </c>
      <c r="Y23" t="s">
        <v>3990</v>
      </c>
      <c r="Z23" t="s">
        <v>54</v>
      </c>
      <c r="AA23" t="s">
        <v>3461</v>
      </c>
      <c r="AB23" t="s">
        <v>1688</v>
      </c>
      <c r="AC23" t="s">
        <v>3997</v>
      </c>
      <c r="AD23">
        <v>14</v>
      </c>
      <c r="AE23">
        <v>14</v>
      </c>
      <c r="AF23">
        <v>412312.21428571403</v>
      </c>
      <c r="AG23">
        <v>387140.78571428498</v>
      </c>
      <c r="AI23">
        <v>25171.4285714285</v>
      </c>
      <c r="AM23" s="104">
        <v>46143</v>
      </c>
      <c r="AN23" s="104">
        <v>46174</v>
      </c>
      <c r="AO23" t="b">
        <v>0</v>
      </c>
      <c r="AP23" t="s">
        <v>4000</v>
      </c>
      <c r="AQ23" t="s">
        <v>2700</v>
      </c>
      <c r="AR23" t="s">
        <v>4001</v>
      </c>
      <c r="AS23" t="s">
        <v>13</v>
      </c>
      <c r="AT23" t="s">
        <v>3125</v>
      </c>
      <c r="AU23" t="s">
        <v>1024</v>
      </c>
      <c r="AV23" t="s">
        <v>4002</v>
      </c>
      <c r="BF23" t="s">
        <v>21261</v>
      </c>
      <c r="BH23" t="s">
        <v>1928</v>
      </c>
      <c r="BL23">
        <v>0</v>
      </c>
      <c r="BM23">
        <v>1</v>
      </c>
      <c r="BR23" t="s">
        <v>4031</v>
      </c>
      <c r="BS23" s="124">
        <v>46153</v>
      </c>
      <c r="BT23" t="s">
        <v>77</v>
      </c>
      <c r="BU23" t="s">
        <v>1720</v>
      </c>
      <c r="BW23" t="s">
        <v>13145</v>
      </c>
      <c r="BX23" t="s">
        <v>4030</v>
      </c>
      <c r="BY23" t="s">
        <v>4109</v>
      </c>
      <c r="BZ23" t="s">
        <v>13146</v>
      </c>
      <c r="CA23" t="s">
        <v>13146</v>
      </c>
      <c r="CC23" t="s">
        <v>4105</v>
      </c>
      <c r="CD23">
        <v>101.88</v>
      </c>
      <c r="CE23">
        <v>8.49</v>
      </c>
      <c r="CG23">
        <v>0</v>
      </c>
      <c r="CH23">
        <v>101.88</v>
      </c>
      <c r="CK23">
        <v>1</v>
      </c>
      <c r="CL23" t="s">
        <v>13147</v>
      </c>
      <c r="CM23" t="s">
        <v>4106</v>
      </c>
      <c r="CN23" t="s">
        <v>74</v>
      </c>
      <c r="CO23" t="s">
        <v>13146</v>
      </c>
      <c r="CP23" t="s">
        <v>4107</v>
      </c>
      <c r="CR23" t="s">
        <v>8563</v>
      </c>
      <c r="CS23" t="s">
        <v>4030</v>
      </c>
      <c r="CT23" t="s">
        <v>4034</v>
      </c>
      <c r="CU23" t="s">
        <v>15633</v>
      </c>
      <c r="CV23" t="s">
        <v>8454</v>
      </c>
      <c r="CX23" t="s">
        <v>4105</v>
      </c>
      <c r="CZ23" t="s">
        <v>4133</v>
      </c>
      <c r="DA23">
        <v>1</v>
      </c>
      <c r="DB23" t="s">
        <v>8560</v>
      </c>
      <c r="DC23" t="s">
        <v>282</v>
      </c>
      <c r="DD23" t="s">
        <v>15633</v>
      </c>
      <c r="DE23" t="s">
        <v>4158</v>
      </c>
    </row>
    <row r="24" spans="1:109" x14ac:dyDescent="0.25">
      <c r="A24" s="138" t="s">
        <v>205</v>
      </c>
      <c r="B24" s="230">
        <v>1</v>
      </c>
      <c r="C24" s="230"/>
      <c r="D24" s="230"/>
      <c r="E24" s="230">
        <v>4</v>
      </c>
      <c r="F24" s="230">
        <v>5</v>
      </c>
      <c r="I24" s="138" t="s">
        <v>220</v>
      </c>
      <c r="J24" s="230">
        <v>64</v>
      </c>
      <c r="L24" s="138" t="s">
        <v>728</v>
      </c>
      <c r="M24" s="230">
        <v>9</v>
      </c>
      <c r="T24" s="104">
        <v>46143</v>
      </c>
      <c r="U24" s="104">
        <v>46154.446527777778</v>
      </c>
      <c r="V24" t="b">
        <v>0</v>
      </c>
      <c r="W24" t="s">
        <v>3989</v>
      </c>
      <c r="X24" t="s">
        <v>2700</v>
      </c>
      <c r="Y24" t="s">
        <v>3990</v>
      </c>
      <c r="Z24" t="s">
        <v>54</v>
      </c>
      <c r="AA24" t="s">
        <v>3506</v>
      </c>
      <c r="AB24" t="s">
        <v>232</v>
      </c>
      <c r="AC24" t="s">
        <v>3995</v>
      </c>
      <c r="AD24">
        <v>39</v>
      </c>
      <c r="AE24">
        <v>39</v>
      </c>
      <c r="AF24">
        <v>375043.53846153797</v>
      </c>
      <c r="AG24">
        <v>295564.25641025603</v>
      </c>
      <c r="AH24">
        <v>353000.66666666599</v>
      </c>
      <c r="AI24">
        <v>25171.4871794871</v>
      </c>
      <c r="AJ24">
        <v>6</v>
      </c>
      <c r="AK24">
        <v>1</v>
      </c>
      <c r="AM24" s="104">
        <v>46143</v>
      </c>
      <c r="AN24" s="104">
        <v>46154.446527777778</v>
      </c>
      <c r="AO24" t="b">
        <v>0</v>
      </c>
      <c r="AP24" t="s">
        <v>4000</v>
      </c>
      <c r="AQ24" t="s">
        <v>2700</v>
      </c>
      <c r="AR24" t="s">
        <v>4001</v>
      </c>
      <c r="AS24" t="s">
        <v>13</v>
      </c>
      <c r="AT24" t="s">
        <v>3137</v>
      </c>
      <c r="AU24" t="s">
        <v>1048</v>
      </c>
      <c r="AV24" t="s">
        <v>4002</v>
      </c>
      <c r="AW24">
        <v>108</v>
      </c>
      <c r="AX24">
        <v>108</v>
      </c>
      <c r="AY24">
        <v>452007.85185185098</v>
      </c>
      <c r="AZ24">
        <v>379637.37962962902</v>
      </c>
      <c r="BA24">
        <v>325931.78571428498</v>
      </c>
      <c r="BB24">
        <v>30120.0555555555</v>
      </c>
      <c r="BC24">
        <v>14</v>
      </c>
      <c r="BD24">
        <v>18</v>
      </c>
      <c r="BF24" t="s">
        <v>21262</v>
      </c>
      <c r="BH24" t="s">
        <v>1928</v>
      </c>
      <c r="BL24">
        <v>0</v>
      </c>
      <c r="BM24">
        <v>1</v>
      </c>
      <c r="BR24" t="s">
        <v>4031</v>
      </c>
      <c r="BS24" s="124">
        <v>46153</v>
      </c>
      <c r="BT24" t="s">
        <v>77</v>
      </c>
      <c r="BU24" t="s">
        <v>1720</v>
      </c>
      <c r="BW24" t="s">
        <v>13148</v>
      </c>
      <c r="BX24" t="s">
        <v>4030</v>
      </c>
      <c r="BY24" t="s">
        <v>4034</v>
      </c>
      <c r="BZ24" t="s">
        <v>13149</v>
      </c>
      <c r="CA24" t="s">
        <v>13149</v>
      </c>
      <c r="CB24" t="s">
        <v>4118</v>
      </c>
      <c r="CC24" t="s">
        <v>4105</v>
      </c>
      <c r="CD24">
        <v>102.36</v>
      </c>
      <c r="CE24">
        <v>8.5299999999999994</v>
      </c>
      <c r="CG24">
        <v>0</v>
      </c>
      <c r="CH24">
        <v>102.36</v>
      </c>
      <c r="CK24">
        <v>1</v>
      </c>
      <c r="CL24" t="s">
        <v>13150</v>
      </c>
      <c r="CM24" t="s">
        <v>4106</v>
      </c>
      <c r="CN24" t="s">
        <v>74</v>
      </c>
      <c r="CO24" t="s">
        <v>13149</v>
      </c>
      <c r="CP24" t="s">
        <v>4107</v>
      </c>
      <c r="CR24" t="s">
        <v>8562</v>
      </c>
      <c r="CS24" t="s">
        <v>4030</v>
      </c>
      <c r="CT24" t="s">
        <v>4034</v>
      </c>
      <c r="CU24" t="s">
        <v>15633</v>
      </c>
      <c r="CV24" t="s">
        <v>8454</v>
      </c>
      <c r="CX24" t="s">
        <v>4105</v>
      </c>
      <c r="CZ24" t="s">
        <v>4133</v>
      </c>
      <c r="DA24">
        <v>1</v>
      </c>
      <c r="DB24" t="s">
        <v>8560</v>
      </c>
      <c r="DC24" t="s">
        <v>282</v>
      </c>
      <c r="DD24" t="s">
        <v>15633</v>
      </c>
      <c r="DE24" t="s">
        <v>4158</v>
      </c>
    </row>
    <row r="25" spans="1:109" x14ac:dyDescent="0.25">
      <c r="A25" s="138" t="s">
        <v>637</v>
      </c>
      <c r="B25" s="230"/>
      <c r="C25" s="230">
        <v>4</v>
      </c>
      <c r="D25" s="230"/>
      <c r="E25" s="230"/>
      <c r="F25" s="230">
        <v>4</v>
      </c>
      <c r="I25" s="138" t="s">
        <v>1124</v>
      </c>
      <c r="J25" s="230">
        <v>2</v>
      </c>
      <c r="L25" s="138" t="s">
        <v>4544</v>
      </c>
      <c r="M25" s="230">
        <v>1</v>
      </c>
      <c r="T25" s="104">
        <v>46143</v>
      </c>
      <c r="U25" s="104">
        <v>46154.446527777778</v>
      </c>
      <c r="V25" t="b">
        <v>0</v>
      </c>
      <c r="W25" t="s">
        <v>3989</v>
      </c>
      <c r="X25" t="s">
        <v>2700</v>
      </c>
      <c r="Y25" t="s">
        <v>3990</v>
      </c>
      <c r="Z25" t="s">
        <v>54</v>
      </c>
      <c r="AA25" s="139" t="s">
        <v>3509</v>
      </c>
      <c r="AB25" t="s">
        <v>80</v>
      </c>
      <c r="AC25" t="s">
        <v>3995</v>
      </c>
      <c r="AD25">
        <v>172</v>
      </c>
      <c r="AE25">
        <v>171</v>
      </c>
      <c r="AF25">
        <v>351455.44444444397</v>
      </c>
      <c r="AG25">
        <v>326373.96491227997</v>
      </c>
      <c r="AI25">
        <v>25081.479532163699</v>
      </c>
      <c r="AK25">
        <v>7</v>
      </c>
      <c r="AM25" s="104">
        <v>46143</v>
      </c>
      <c r="AN25" s="104">
        <v>46154.446527777778</v>
      </c>
      <c r="AO25" t="b">
        <v>0</v>
      </c>
      <c r="AP25" t="s">
        <v>4000</v>
      </c>
      <c r="AQ25" t="s">
        <v>2700</v>
      </c>
      <c r="AR25" t="s">
        <v>4001</v>
      </c>
      <c r="AS25" t="s">
        <v>13</v>
      </c>
      <c r="AT25" t="s">
        <v>3152</v>
      </c>
      <c r="AU25" t="s">
        <v>1078</v>
      </c>
      <c r="AV25" t="s">
        <v>4002</v>
      </c>
      <c r="AW25">
        <v>4</v>
      </c>
      <c r="AX25">
        <v>4</v>
      </c>
      <c r="AY25">
        <v>462152.5</v>
      </c>
      <c r="AZ25">
        <v>273307.5</v>
      </c>
      <c r="BA25">
        <v>695427</v>
      </c>
      <c r="BB25">
        <v>14988.25</v>
      </c>
      <c r="BC25">
        <v>1</v>
      </c>
      <c r="BD25">
        <v>1</v>
      </c>
      <c r="BF25" t="s">
        <v>21263</v>
      </c>
      <c r="BH25" t="s">
        <v>1928</v>
      </c>
      <c r="BL25">
        <v>0</v>
      </c>
      <c r="BM25">
        <v>1</v>
      </c>
      <c r="BR25" t="s">
        <v>4031</v>
      </c>
      <c r="BS25" s="124">
        <v>46153</v>
      </c>
      <c r="BT25" t="s">
        <v>77</v>
      </c>
      <c r="BU25" t="s">
        <v>1720</v>
      </c>
      <c r="BW25" t="s">
        <v>13151</v>
      </c>
      <c r="BX25" t="s">
        <v>4030</v>
      </c>
      <c r="BY25" t="s">
        <v>4109</v>
      </c>
      <c r="BZ25" t="s">
        <v>13152</v>
      </c>
      <c r="CA25" t="s">
        <v>13152</v>
      </c>
      <c r="CC25" t="s">
        <v>4105</v>
      </c>
      <c r="CD25">
        <v>95.88</v>
      </c>
      <c r="CE25">
        <v>7.99</v>
      </c>
      <c r="CG25">
        <v>0</v>
      </c>
      <c r="CH25">
        <v>95.88</v>
      </c>
      <c r="CK25">
        <v>1</v>
      </c>
      <c r="CL25" t="s">
        <v>13147</v>
      </c>
      <c r="CM25" t="s">
        <v>4106</v>
      </c>
      <c r="CN25" t="s">
        <v>74</v>
      </c>
      <c r="CO25" t="s">
        <v>13152</v>
      </c>
      <c r="CP25" t="s">
        <v>4107</v>
      </c>
      <c r="CR25" t="s">
        <v>8561</v>
      </c>
      <c r="CS25" t="s">
        <v>4030</v>
      </c>
      <c r="CT25" t="s">
        <v>4034</v>
      </c>
      <c r="CU25" t="s">
        <v>15631</v>
      </c>
      <c r="CV25" t="s">
        <v>8454</v>
      </c>
      <c r="CX25" t="s">
        <v>4105</v>
      </c>
      <c r="CZ25" t="s">
        <v>4133</v>
      </c>
      <c r="DA25">
        <v>1</v>
      </c>
      <c r="DB25" t="s">
        <v>8560</v>
      </c>
      <c r="DC25" t="s">
        <v>282</v>
      </c>
      <c r="DD25" t="s">
        <v>15631</v>
      </c>
      <c r="DE25" t="s">
        <v>4158</v>
      </c>
    </row>
    <row r="26" spans="1:109" x14ac:dyDescent="0.25">
      <c r="A26" s="138" t="s">
        <v>79</v>
      </c>
      <c r="B26" s="230"/>
      <c r="C26" s="230">
        <v>3</v>
      </c>
      <c r="D26" s="230"/>
      <c r="E26" s="230">
        <v>7</v>
      </c>
      <c r="F26" s="230">
        <v>10</v>
      </c>
      <c r="I26" s="138" t="s">
        <v>1132</v>
      </c>
      <c r="J26" s="230">
        <v>4</v>
      </c>
      <c r="L26" s="138" t="s">
        <v>802</v>
      </c>
      <c r="M26" s="230">
        <v>2</v>
      </c>
      <c r="T26" s="104">
        <v>46143</v>
      </c>
      <c r="U26" s="104">
        <v>46154.446527777778</v>
      </c>
      <c r="V26" t="b">
        <v>0</v>
      </c>
      <c r="W26" t="s">
        <v>3989</v>
      </c>
      <c r="X26" t="s">
        <v>2700</v>
      </c>
      <c r="Y26" t="s">
        <v>3990</v>
      </c>
      <c r="Z26" t="s">
        <v>54</v>
      </c>
      <c r="AA26" t="s">
        <v>3538</v>
      </c>
      <c r="AB26" t="s">
        <v>84</v>
      </c>
      <c r="AC26" t="s">
        <v>3995</v>
      </c>
      <c r="AD26">
        <v>201</v>
      </c>
      <c r="AE26">
        <v>201</v>
      </c>
      <c r="AF26">
        <v>188742.10447761099</v>
      </c>
      <c r="AG26">
        <v>155477.328358208</v>
      </c>
      <c r="AH26">
        <v>189707.5</v>
      </c>
      <c r="AI26">
        <v>21938.955223880501</v>
      </c>
      <c r="AJ26">
        <v>12</v>
      </c>
      <c r="AK26">
        <v>42</v>
      </c>
      <c r="AM26" s="104">
        <v>46143</v>
      </c>
      <c r="AN26" s="104">
        <v>46154.446527777778</v>
      </c>
      <c r="AO26" t="b">
        <v>0</v>
      </c>
      <c r="AP26" t="s">
        <v>4000</v>
      </c>
      <c r="AQ26" t="s">
        <v>2700</v>
      </c>
      <c r="AR26" t="s">
        <v>4001</v>
      </c>
      <c r="AS26" t="s">
        <v>13</v>
      </c>
      <c r="AT26" t="s">
        <v>3175</v>
      </c>
      <c r="AU26" t="s">
        <v>1124</v>
      </c>
      <c r="AV26" t="s">
        <v>4002</v>
      </c>
      <c r="AW26">
        <v>241</v>
      </c>
      <c r="AX26">
        <v>244</v>
      </c>
      <c r="AY26">
        <v>326732.19262295001</v>
      </c>
      <c r="AZ26">
        <v>233607.658436214</v>
      </c>
      <c r="BA26">
        <v>255315.74324324299</v>
      </c>
      <c r="BB26">
        <v>16621.274590163899</v>
      </c>
      <c r="BC26">
        <v>74</v>
      </c>
      <c r="BD26">
        <v>66</v>
      </c>
      <c r="BF26" t="s">
        <v>21264</v>
      </c>
      <c r="BH26" t="s">
        <v>8260</v>
      </c>
      <c r="BL26">
        <v>0</v>
      </c>
      <c r="BM26">
        <v>1</v>
      </c>
      <c r="BR26" t="s">
        <v>4031</v>
      </c>
      <c r="BS26" s="124">
        <v>46153</v>
      </c>
      <c r="BT26" t="s">
        <v>2142</v>
      </c>
      <c r="BU26" t="s">
        <v>2171</v>
      </c>
      <c r="BW26" t="s">
        <v>13153</v>
      </c>
      <c r="BX26" t="s">
        <v>4030</v>
      </c>
      <c r="BY26" t="s">
        <v>4109</v>
      </c>
      <c r="BZ26" t="s">
        <v>13146</v>
      </c>
      <c r="CA26" t="s">
        <v>13146</v>
      </c>
      <c r="CC26" t="s">
        <v>4105</v>
      </c>
      <c r="CD26">
        <v>83.88</v>
      </c>
      <c r="CE26">
        <v>6.99</v>
      </c>
      <c r="CG26">
        <v>0</v>
      </c>
      <c r="CH26">
        <v>83.88</v>
      </c>
      <c r="CK26">
        <v>1</v>
      </c>
      <c r="CL26" t="s">
        <v>13147</v>
      </c>
      <c r="CM26" t="s">
        <v>4106</v>
      </c>
      <c r="CN26" t="s">
        <v>74</v>
      </c>
      <c r="CO26" t="s">
        <v>13146</v>
      </c>
      <c r="CP26" t="s">
        <v>4107</v>
      </c>
      <c r="CR26" t="s">
        <v>8559</v>
      </c>
      <c r="CS26" t="s">
        <v>4030</v>
      </c>
      <c r="CT26" t="s">
        <v>4034</v>
      </c>
      <c r="CU26" t="s">
        <v>15630</v>
      </c>
      <c r="CV26" t="s">
        <v>8454</v>
      </c>
      <c r="CX26" t="s">
        <v>4105</v>
      </c>
      <c r="CZ26" t="s">
        <v>4133</v>
      </c>
      <c r="DA26">
        <v>1</v>
      </c>
      <c r="DB26" t="s">
        <v>8560</v>
      </c>
      <c r="DC26" t="s">
        <v>282</v>
      </c>
      <c r="DD26" t="s">
        <v>15630</v>
      </c>
      <c r="DE26" t="s">
        <v>4158</v>
      </c>
    </row>
    <row r="27" spans="1:109" x14ac:dyDescent="0.25">
      <c r="A27" s="138" t="s">
        <v>73</v>
      </c>
      <c r="B27" s="230"/>
      <c r="C27" s="230"/>
      <c r="D27" s="230">
        <v>1</v>
      </c>
      <c r="E27" s="230"/>
      <c r="F27" s="230">
        <v>1</v>
      </c>
      <c r="I27" s="138" t="s">
        <v>1134</v>
      </c>
      <c r="J27" s="230">
        <v>3</v>
      </c>
      <c r="L27" s="138" t="s">
        <v>836</v>
      </c>
      <c r="M27" s="230">
        <v>6</v>
      </c>
      <c r="T27" s="104">
        <v>46143</v>
      </c>
      <c r="U27" s="104">
        <v>46154.446527777778</v>
      </c>
      <c r="V27" t="b">
        <v>0</v>
      </c>
      <c r="W27" t="s">
        <v>3989</v>
      </c>
      <c r="X27" t="s">
        <v>2700</v>
      </c>
      <c r="Y27" t="s">
        <v>3990</v>
      </c>
      <c r="Z27" t="s">
        <v>54</v>
      </c>
      <c r="AA27" t="s">
        <v>3565</v>
      </c>
      <c r="AB27" t="s">
        <v>235</v>
      </c>
      <c r="AC27" t="s">
        <v>3995</v>
      </c>
      <c r="AD27">
        <v>117</v>
      </c>
      <c r="AE27">
        <v>116</v>
      </c>
      <c r="AF27">
        <v>322975.13793103403</v>
      </c>
      <c r="AG27">
        <v>295468.03448275803</v>
      </c>
      <c r="AH27">
        <v>101071.33333333299</v>
      </c>
      <c r="AI27">
        <v>24893.189655172398</v>
      </c>
      <c r="AJ27">
        <v>3</v>
      </c>
      <c r="AK27">
        <v>3</v>
      </c>
      <c r="AM27" s="104">
        <v>46143</v>
      </c>
      <c r="AN27" s="104">
        <v>46154.446527777778</v>
      </c>
      <c r="AO27" t="b">
        <v>0</v>
      </c>
      <c r="AP27" t="s">
        <v>4000</v>
      </c>
      <c r="AQ27" t="s">
        <v>2700</v>
      </c>
      <c r="AR27" t="s">
        <v>4001</v>
      </c>
      <c r="AS27" t="s">
        <v>13</v>
      </c>
      <c r="AT27" t="s">
        <v>3179</v>
      </c>
      <c r="AU27" t="s">
        <v>1132</v>
      </c>
      <c r="AV27" t="s">
        <v>4002</v>
      </c>
      <c r="AW27">
        <v>329</v>
      </c>
      <c r="AX27">
        <v>328</v>
      </c>
      <c r="AY27">
        <v>429522.542682926</v>
      </c>
      <c r="AZ27">
        <v>389595.71036585298</v>
      </c>
      <c r="BA27">
        <v>202025.45454545401</v>
      </c>
      <c r="BB27">
        <v>33151.588414634098</v>
      </c>
      <c r="BC27">
        <v>11</v>
      </c>
      <c r="BD27">
        <v>70</v>
      </c>
      <c r="BF27" t="s">
        <v>21265</v>
      </c>
      <c r="BG27" t="s">
        <v>21266</v>
      </c>
      <c r="BH27" t="s">
        <v>4445</v>
      </c>
      <c r="BI27" t="s">
        <v>21267</v>
      </c>
      <c r="BJ27" t="s">
        <v>4032</v>
      </c>
      <c r="BK27">
        <v>188.82</v>
      </c>
      <c r="BL27">
        <v>1</v>
      </c>
      <c r="BM27">
        <v>1</v>
      </c>
      <c r="BN27" t="s">
        <v>4056</v>
      </c>
      <c r="BO27">
        <v>1</v>
      </c>
      <c r="BP27" t="s">
        <v>4029</v>
      </c>
      <c r="BQ27" t="s">
        <v>4030</v>
      </c>
      <c r="BR27" t="s">
        <v>4031</v>
      </c>
      <c r="BS27" s="124">
        <v>46153</v>
      </c>
      <c r="BT27" t="s">
        <v>75</v>
      </c>
      <c r="BU27" t="s">
        <v>1720</v>
      </c>
      <c r="BW27" t="s">
        <v>13154</v>
      </c>
      <c r="BX27" t="s">
        <v>4030</v>
      </c>
      <c r="BY27" t="s">
        <v>4109</v>
      </c>
      <c r="BZ27" t="s">
        <v>13146</v>
      </c>
      <c r="CA27" t="s">
        <v>13146</v>
      </c>
      <c r="CC27" t="s">
        <v>4105</v>
      </c>
      <c r="CD27">
        <v>65.88</v>
      </c>
      <c r="CE27">
        <v>5.49</v>
      </c>
      <c r="CG27">
        <v>0</v>
      </c>
      <c r="CH27">
        <v>65.88</v>
      </c>
      <c r="CK27">
        <v>1</v>
      </c>
      <c r="CL27" t="s">
        <v>13147</v>
      </c>
      <c r="CM27" t="s">
        <v>4106</v>
      </c>
      <c r="CN27" t="s">
        <v>74</v>
      </c>
      <c r="CO27" t="s">
        <v>13146</v>
      </c>
      <c r="CP27" t="s">
        <v>4107</v>
      </c>
      <c r="CR27" t="s">
        <v>15634</v>
      </c>
      <c r="CS27" t="s">
        <v>4030</v>
      </c>
      <c r="CT27" t="s">
        <v>4142</v>
      </c>
      <c r="CU27" t="s">
        <v>15635</v>
      </c>
      <c r="CV27" t="s">
        <v>8429</v>
      </c>
      <c r="CW27" t="s">
        <v>4533</v>
      </c>
      <c r="CX27" t="s">
        <v>4105</v>
      </c>
      <c r="CZ27" t="s">
        <v>4133</v>
      </c>
      <c r="DA27">
        <v>1</v>
      </c>
      <c r="DB27" t="s">
        <v>15636</v>
      </c>
      <c r="DC27" t="s">
        <v>282</v>
      </c>
      <c r="DD27" t="s">
        <v>15635</v>
      </c>
      <c r="DE27" t="s">
        <v>4158</v>
      </c>
    </row>
    <row r="28" spans="1:109" x14ac:dyDescent="0.25">
      <c r="A28" s="138" t="s">
        <v>683</v>
      </c>
      <c r="B28" s="230"/>
      <c r="C28" s="230">
        <v>2</v>
      </c>
      <c r="D28" s="230">
        <v>1</v>
      </c>
      <c r="E28" s="230">
        <v>4</v>
      </c>
      <c r="F28" s="230">
        <v>7</v>
      </c>
      <c r="I28" s="138" t="s">
        <v>1220</v>
      </c>
      <c r="J28" s="230">
        <v>6</v>
      </c>
      <c r="L28" s="138" t="s">
        <v>846</v>
      </c>
      <c r="M28" s="230">
        <v>10</v>
      </c>
      <c r="T28" s="104">
        <v>46143</v>
      </c>
      <c r="U28" s="104">
        <v>46154.446527777778</v>
      </c>
      <c r="V28" t="b">
        <v>0</v>
      </c>
      <c r="W28" t="s">
        <v>3989</v>
      </c>
      <c r="X28" t="s">
        <v>2700</v>
      </c>
      <c r="Y28" t="s">
        <v>3990</v>
      </c>
      <c r="Z28" t="s">
        <v>54</v>
      </c>
      <c r="AA28" t="s">
        <v>3574</v>
      </c>
      <c r="AB28" t="s">
        <v>1910</v>
      </c>
      <c r="AC28" t="s">
        <v>3997</v>
      </c>
      <c r="AD28">
        <v>8</v>
      </c>
      <c r="AE28">
        <v>8</v>
      </c>
      <c r="AF28">
        <v>587248.625</v>
      </c>
      <c r="AG28">
        <v>565136.125</v>
      </c>
      <c r="AI28">
        <v>22112.5</v>
      </c>
      <c r="AM28" s="104">
        <v>46143</v>
      </c>
      <c r="AN28" s="104">
        <v>46154.446527777778</v>
      </c>
      <c r="AO28" t="b">
        <v>0</v>
      </c>
      <c r="AP28" t="s">
        <v>4000</v>
      </c>
      <c r="AQ28" t="s">
        <v>2700</v>
      </c>
      <c r="AR28" t="s">
        <v>4001</v>
      </c>
      <c r="AS28" t="s">
        <v>13</v>
      </c>
      <c r="AT28" t="s">
        <v>3180</v>
      </c>
      <c r="AU28" t="s">
        <v>1134</v>
      </c>
      <c r="AV28" t="s">
        <v>4003</v>
      </c>
      <c r="AW28">
        <v>225</v>
      </c>
      <c r="AX28">
        <v>224</v>
      </c>
      <c r="AY28">
        <v>518833.40625</v>
      </c>
      <c r="AZ28">
        <v>412861.55803571403</v>
      </c>
      <c r="BA28">
        <v>263691.140625</v>
      </c>
      <c r="BB28">
        <v>30631.5223214285</v>
      </c>
      <c r="BC28">
        <v>64</v>
      </c>
      <c r="BD28">
        <v>42</v>
      </c>
      <c r="BF28" t="s">
        <v>21268</v>
      </c>
      <c r="BH28" t="s">
        <v>4445</v>
      </c>
      <c r="BL28">
        <v>0</v>
      </c>
      <c r="BM28">
        <v>1</v>
      </c>
      <c r="BR28" t="s">
        <v>4031</v>
      </c>
      <c r="BS28" s="124">
        <v>46153</v>
      </c>
      <c r="BT28" t="s">
        <v>75</v>
      </c>
      <c r="BU28" t="s">
        <v>1720</v>
      </c>
      <c r="BW28" t="s">
        <v>13155</v>
      </c>
      <c r="BX28" t="s">
        <v>4030</v>
      </c>
      <c r="BY28" t="s">
        <v>4109</v>
      </c>
      <c r="BZ28" t="s">
        <v>13156</v>
      </c>
      <c r="CA28" t="s">
        <v>13156</v>
      </c>
      <c r="CC28" t="s">
        <v>4105</v>
      </c>
      <c r="CD28">
        <v>77.88</v>
      </c>
      <c r="CE28">
        <v>6.49</v>
      </c>
      <c r="CG28">
        <v>0</v>
      </c>
      <c r="CH28">
        <v>77.88</v>
      </c>
      <c r="CK28">
        <v>1</v>
      </c>
      <c r="CL28" t="s">
        <v>13147</v>
      </c>
      <c r="CM28" t="s">
        <v>4106</v>
      </c>
      <c r="CN28" t="s">
        <v>74</v>
      </c>
      <c r="CO28" t="s">
        <v>13156</v>
      </c>
      <c r="CP28" t="s">
        <v>4107</v>
      </c>
      <c r="CR28" t="s">
        <v>15637</v>
      </c>
      <c r="CS28" t="s">
        <v>4050</v>
      </c>
      <c r="CT28" t="s">
        <v>4034</v>
      </c>
      <c r="CU28" t="s">
        <v>15638</v>
      </c>
      <c r="CV28" t="s">
        <v>4178</v>
      </c>
      <c r="CX28" t="s">
        <v>4105</v>
      </c>
      <c r="CZ28" t="s">
        <v>4133</v>
      </c>
      <c r="DA28">
        <v>1</v>
      </c>
      <c r="DB28" t="s">
        <v>15639</v>
      </c>
      <c r="DC28" t="s">
        <v>282</v>
      </c>
      <c r="DD28" t="s">
        <v>15638</v>
      </c>
      <c r="DE28" t="s">
        <v>4158</v>
      </c>
    </row>
    <row r="29" spans="1:109" x14ac:dyDescent="0.25">
      <c r="A29" s="138" t="s">
        <v>708</v>
      </c>
      <c r="B29" s="230"/>
      <c r="C29" s="230">
        <v>2</v>
      </c>
      <c r="D29" s="230">
        <v>1</v>
      </c>
      <c r="E29" s="230"/>
      <c r="F29" s="230">
        <v>3</v>
      </c>
      <c r="I29" s="138" t="s">
        <v>1284</v>
      </c>
      <c r="J29" s="230">
        <v>1</v>
      </c>
      <c r="L29" s="138" t="s">
        <v>4367</v>
      </c>
      <c r="M29" s="230">
        <v>3</v>
      </c>
      <c r="T29" s="104">
        <v>46143</v>
      </c>
      <c r="U29" s="104">
        <v>46154.446527777778</v>
      </c>
      <c r="V29" t="b">
        <v>0</v>
      </c>
      <c r="W29" t="s">
        <v>3989</v>
      </c>
      <c r="X29" t="s">
        <v>2700</v>
      </c>
      <c r="Y29" t="s">
        <v>3990</v>
      </c>
      <c r="Z29" t="s">
        <v>54</v>
      </c>
      <c r="AA29" t="s">
        <v>3583</v>
      </c>
      <c r="AB29" t="s">
        <v>77</v>
      </c>
      <c r="AC29" t="s">
        <v>3998</v>
      </c>
      <c r="AD29">
        <v>131</v>
      </c>
      <c r="AE29">
        <v>130</v>
      </c>
      <c r="AF29">
        <v>329339.507692307</v>
      </c>
      <c r="AG29">
        <v>305770.83076922997</v>
      </c>
      <c r="AH29">
        <v>297894.57142857101</v>
      </c>
      <c r="AI29">
        <v>7528.2</v>
      </c>
      <c r="AJ29">
        <v>7</v>
      </c>
      <c r="AK29">
        <v>4</v>
      </c>
      <c r="AM29" s="104">
        <v>46143</v>
      </c>
      <c r="AN29" s="104">
        <v>46154.446527777778</v>
      </c>
      <c r="AO29" t="b">
        <v>0</v>
      </c>
      <c r="AP29" t="s">
        <v>4000</v>
      </c>
      <c r="AQ29" t="s">
        <v>2700</v>
      </c>
      <c r="AR29" t="s">
        <v>4001</v>
      </c>
      <c r="AS29" t="s">
        <v>13</v>
      </c>
      <c r="AT29" t="s">
        <v>3205</v>
      </c>
      <c r="AU29" t="s">
        <v>223</v>
      </c>
      <c r="AV29" t="s">
        <v>3995</v>
      </c>
      <c r="AW29">
        <v>35</v>
      </c>
      <c r="AX29">
        <v>35</v>
      </c>
      <c r="AY29">
        <v>270276.82857142802</v>
      </c>
      <c r="AZ29">
        <v>227273.82857142799</v>
      </c>
      <c r="BA29">
        <v>384477</v>
      </c>
      <c r="BB29">
        <v>21032.885714285701</v>
      </c>
      <c r="BC29">
        <v>2</v>
      </c>
      <c r="BD29">
        <v>6</v>
      </c>
      <c r="BF29" t="s">
        <v>21269</v>
      </c>
      <c r="BH29" t="s">
        <v>4524</v>
      </c>
      <c r="BL29">
        <v>0</v>
      </c>
      <c r="BM29">
        <v>1</v>
      </c>
      <c r="BR29" t="s">
        <v>4031</v>
      </c>
      <c r="BS29" s="124">
        <v>46153</v>
      </c>
      <c r="BT29" t="s">
        <v>2265</v>
      </c>
      <c r="BU29" t="s">
        <v>1720</v>
      </c>
      <c r="BW29" t="s">
        <v>13157</v>
      </c>
      <c r="BX29" t="s">
        <v>4030</v>
      </c>
      <c r="BY29" t="s">
        <v>4034</v>
      </c>
      <c r="BZ29" t="s">
        <v>13158</v>
      </c>
      <c r="CA29" t="s">
        <v>13158</v>
      </c>
      <c r="CB29" t="s">
        <v>4118</v>
      </c>
      <c r="CC29" t="s">
        <v>4105</v>
      </c>
      <c r="CD29">
        <v>102.36</v>
      </c>
      <c r="CE29">
        <v>8.5299999999999994</v>
      </c>
      <c r="CG29">
        <v>0</v>
      </c>
      <c r="CH29">
        <v>102.36</v>
      </c>
      <c r="CK29">
        <v>1</v>
      </c>
      <c r="CL29" t="s">
        <v>13150</v>
      </c>
      <c r="CM29" t="s">
        <v>4106</v>
      </c>
      <c r="CN29" t="s">
        <v>74</v>
      </c>
      <c r="CO29" t="s">
        <v>13158</v>
      </c>
      <c r="CP29" t="s">
        <v>4107</v>
      </c>
      <c r="CR29" t="s">
        <v>15640</v>
      </c>
      <c r="CS29" t="s">
        <v>4050</v>
      </c>
      <c r="CT29" t="s">
        <v>4034</v>
      </c>
      <c r="CU29" t="s">
        <v>15641</v>
      </c>
      <c r="CV29" t="s">
        <v>4163</v>
      </c>
      <c r="CW29" t="s">
        <v>4509</v>
      </c>
      <c r="CX29" t="s">
        <v>4105</v>
      </c>
      <c r="CY29" s="17">
        <v>0.2</v>
      </c>
      <c r="CZ29" t="s">
        <v>4133</v>
      </c>
      <c r="DA29">
        <v>1</v>
      </c>
      <c r="DB29" t="s">
        <v>15642</v>
      </c>
      <c r="DC29" t="s">
        <v>282</v>
      </c>
      <c r="DD29" t="s">
        <v>15641</v>
      </c>
      <c r="DE29" t="s">
        <v>4158</v>
      </c>
    </row>
    <row r="30" spans="1:109" x14ac:dyDescent="0.25">
      <c r="A30" s="138" t="s">
        <v>836</v>
      </c>
      <c r="B30" s="230">
        <v>3</v>
      </c>
      <c r="C30" s="230">
        <v>1</v>
      </c>
      <c r="D30" s="230"/>
      <c r="E30" s="230">
        <v>13</v>
      </c>
      <c r="F30" s="230">
        <v>17</v>
      </c>
      <c r="I30" s="138" t="s">
        <v>1292</v>
      </c>
      <c r="J30" s="230">
        <v>16</v>
      </c>
      <c r="L30" s="138" t="s">
        <v>852</v>
      </c>
      <c r="M30" s="230">
        <v>13</v>
      </c>
      <c r="T30" s="104">
        <v>46143</v>
      </c>
      <c r="U30" s="104">
        <v>46174</v>
      </c>
      <c r="V30" t="b">
        <v>0</v>
      </c>
      <c r="W30" t="s">
        <v>3989</v>
      </c>
      <c r="X30" t="s">
        <v>2700</v>
      </c>
      <c r="Y30" t="s">
        <v>3990</v>
      </c>
      <c r="Z30" t="s">
        <v>54</v>
      </c>
      <c r="AA30" t="s">
        <v>3655</v>
      </c>
      <c r="AB30" t="s">
        <v>238</v>
      </c>
      <c r="AC30" t="s">
        <v>3995</v>
      </c>
      <c r="AM30" s="104">
        <v>46143</v>
      </c>
      <c r="AN30" s="104">
        <v>46154.446527777778</v>
      </c>
      <c r="AO30" t="b">
        <v>0</v>
      </c>
      <c r="AP30" t="s">
        <v>4000</v>
      </c>
      <c r="AQ30" t="s">
        <v>2700</v>
      </c>
      <c r="AR30" t="s">
        <v>4001</v>
      </c>
      <c r="AS30" t="s">
        <v>13</v>
      </c>
      <c r="AT30" t="s">
        <v>3224</v>
      </c>
      <c r="AU30" t="s">
        <v>1220</v>
      </c>
      <c r="AV30" t="s">
        <v>4002</v>
      </c>
      <c r="AW30">
        <v>217</v>
      </c>
      <c r="AX30">
        <v>216</v>
      </c>
      <c r="AY30">
        <v>560915.75</v>
      </c>
      <c r="AZ30">
        <v>502115.29166666599</v>
      </c>
      <c r="BA30">
        <v>269022.2</v>
      </c>
      <c r="BB30">
        <v>33890.995370370299</v>
      </c>
      <c r="BC30">
        <v>20</v>
      </c>
      <c r="BD30">
        <v>17</v>
      </c>
      <c r="BF30" t="s">
        <v>21270</v>
      </c>
      <c r="BH30" t="s">
        <v>4079</v>
      </c>
      <c r="BL30">
        <v>0</v>
      </c>
      <c r="BM30">
        <v>1</v>
      </c>
      <c r="BR30" t="s">
        <v>4041</v>
      </c>
      <c r="BS30" s="124">
        <v>46153</v>
      </c>
      <c r="BT30" t="s">
        <v>4080</v>
      </c>
      <c r="BU30" t="s">
        <v>1720</v>
      </c>
      <c r="BW30" t="s">
        <v>13159</v>
      </c>
      <c r="BX30" t="s">
        <v>4030</v>
      </c>
      <c r="BY30" t="s">
        <v>4034</v>
      </c>
      <c r="BZ30" t="s">
        <v>13158</v>
      </c>
      <c r="CA30" t="s">
        <v>13158</v>
      </c>
      <c r="CB30" t="s">
        <v>4118</v>
      </c>
      <c r="CC30" t="s">
        <v>4105</v>
      </c>
      <c r="CD30">
        <v>71.88</v>
      </c>
      <c r="CE30">
        <v>5.99</v>
      </c>
      <c r="CG30">
        <v>0</v>
      </c>
      <c r="CH30">
        <v>71.88</v>
      </c>
      <c r="CK30">
        <v>1</v>
      </c>
      <c r="CL30" t="s">
        <v>13150</v>
      </c>
      <c r="CM30" t="s">
        <v>4106</v>
      </c>
      <c r="CN30" t="s">
        <v>74</v>
      </c>
      <c r="CO30" t="s">
        <v>13158</v>
      </c>
      <c r="CP30" t="s">
        <v>4107</v>
      </c>
      <c r="CR30" t="s">
        <v>10803</v>
      </c>
      <c r="CS30" t="s">
        <v>4030</v>
      </c>
      <c r="CT30" t="s">
        <v>4032</v>
      </c>
      <c r="CU30" t="s">
        <v>13947</v>
      </c>
      <c r="CV30" t="s">
        <v>15643</v>
      </c>
      <c r="CX30" t="s">
        <v>4105</v>
      </c>
      <c r="CY30" s="17">
        <v>0.5</v>
      </c>
      <c r="CZ30" t="s">
        <v>4133</v>
      </c>
      <c r="DA30">
        <v>1</v>
      </c>
      <c r="DB30" t="s">
        <v>13793</v>
      </c>
      <c r="DC30" t="s">
        <v>308</v>
      </c>
      <c r="DD30" t="s">
        <v>13947</v>
      </c>
      <c r="DE30" t="s">
        <v>4158</v>
      </c>
    </row>
    <row r="31" spans="1:109" x14ac:dyDescent="0.25">
      <c r="A31" s="138" t="s">
        <v>4367</v>
      </c>
      <c r="B31" s="230"/>
      <c r="C31" s="230">
        <v>4</v>
      </c>
      <c r="D31" s="230"/>
      <c r="E31" s="230">
        <v>4</v>
      </c>
      <c r="F31" s="230">
        <v>8</v>
      </c>
      <c r="I31" s="138" t="s">
        <v>226</v>
      </c>
      <c r="J31" s="230">
        <v>17</v>
      </c>
      <c r="L31" s="138" t="s">
        <v>866</v>
      </c>
      <c r="M31" s="230">
        <v>28</v>
      </c>
      <c r="T31" s="104">
        <v>46143</v>
      </c>
      <c r="U31" s="104">
        <v>46154.446527777778</v>
      </c>
      <c r="V31" t="b">
        <v>0</v>
      </c>
      <c r="W31" t="s">
        <v>3989</v>
      </c>
      <c r="X31" t="s">
        <v>2700</v>
      </c>
      <c r="Y31" t="s">
        <v>3990</v>
      </c>
      <c r="Z31" t="s">
        <v>54</v>
      </c>
      <c r="AA31" t="s">
        <v>3673</v>
      </c>
      <c r="AB31" t="s">
        <v>81</v>
      </c>
      <c r="AC31" t="s">
        <v>3998</v>
      </c>
      <c r="AD31">
        <v>196</v>
      </c>
      <c r="AE31">
        <v>195</v>
      </c>
      <c r="AF31">
        <v>435151.54358974303</v>
      </c>
      <c r="AG31">
        <v>364518.81538461498</v>
      </c>
      <c r="AH31">
        <v>213122.75925925901</v>
      </c>
      <c r="AI31">
        <v>11614.1179487179</v>
      </c>
      <c r="AJ31">
        <v>54</v>
      </c>
      <c r="AK31">
        <v>5</v>
      </c>
      <c r="AM31" s="104">
        <v>46143</v>
      </c>
      <c r="AN31" s="104">
        <v>46174</v>
      </c>
      <c r="AO31" t="b">
        <v>0</v>
      </c>
      <c r="AP31" t="s">
        <v>4000</v>
      </c>
      <c r="AQ31" t="s">
        <v>2700</v>
      </c>
      <c r="AR31" t="s">
        <v>4001</v>
      </c>
      <c r="AS31" t="s">
        <v>13</v>
      </c>
      <c r="AT31" t="s">
        <v>3242</v>
      </c>
      <c r="AU31" t="s">
        <v>1256</v>
      </c>
      <c r="AV31" t="s">
        <v>4002</v>
      </c>
      <c r="BF31" t="s">
        <v>21271</v>
      </c>
      <c r="BH31" t="s">
        <v>4079</v>
      </c>
      <c r="BL31">
        <v>0</v>
      </c>
      <c r="BM31">
        <v>1</v>
      </c>
      <c r="BR31" t="s">
        <v>4041</v>
      </c>
      <c r="BS31" s="124">
        <v>46153</v>
      </c>
      <c r="BT31" t="s">
        <v>4080</v>
      </c>
      <c r="BU31" t="s">
        <v>1720</v>
      </c>
      <c r="BW31" t="s">
        <v>13160</v>
      </c>
      <c r="BX31" t="s">
        <v>4030</v>
      </c>
      <c r="BY31" t="s">
        <v>4034</v>
      </c>
      <c r="BZ31" t="s">
        <v>13161</v>
      </c>
      <c r="CA31" t="s">
        <v>13161</v>
      </c>
      <c r="CB31" t="s">
        <v>4118</v>
      </c>
      <c r="CC31" t="s">
        <v>4105</v>
      </c>
      <c r="CD31">
        <v>53.88</v>
      </c>
      <c r="CE31">
        <v>4.49</v>
      </c>
      <c r="CG31">
        <v>0</v>
      </c>
      <c r="CH31">
        <v>53.88</v>
      </c>
      <c r="CK31">
        <v>1</v>
      </c>
      <c r="CL31" t="s">
        <v>13150</v>
      </c>
      <c r="CM31" t="s">
        <v>4106</v>
      </c>
      <c r="CN31" t="s">
        <v>74</v>
      </c>
      <c r="CO31" t="s">
        <v>13161</v>
      </c>
      <c r="CP31" t="s">
        <v>4107</v>
      </c>
      <c r="CR31" t="s">
        <v>15644</v>
      </c>
      <c r="CS31" t="s">
        <v>4030</v>
      </c>
      <c r="CT31" t="s">
        <v>4104</v>
      </c>
      <c r="CU31" t="s">
        <v>15645</v>
      </c>
      <c r="CV31" t="s">
        <v>8908</v>
      </c>
      <c r="CX31" t="s">
        <v>4105</v>
      </c>
      <c r="CY31" s="17">
        <v>0.2</v>
      </c>
      <c r="CZ31" t="s">
        <v>4133</v>
      </c>
      <c r="DA31">
        <v>1</v>
      </c>
      <c r="DB31" t="s">
        <v>15646</v>
      </c>
      <c r="DC31" t="s">
        <v>308</v>
      </c>
      <c r="DD31" t="s">
        <v>15645</v>
      </c>
      <c r="DE31" t="s">
        <v>4158</v>
      </c>
    </row>
    <row r="32" spans="1:109" x14ac:dyDescent="0.25">
      <c r="A32" s="138" t="s">
        <v>852</v>
      </c>
      <c r="B32" s="230"/>
      <c r="C32" s="230">
        <v>1</v>
      </c>
      <c r="D32" s="230"/>
      <c r="E32" s="230">
        <v>2</v>
      </c>
      <c r="F32" s="230">
        <v>3</v>
      </c>
      <c r="I32" s="138" t="s">
        <v>1385</v>
      </c>
      <c r="J32" s="230">
        <v>13</v>
      </c>
      <c r="L32" s="138" t="s">
        <v>868</v>
      </c>
      <c r="M32" s="230">
        <v>12</v>
      </c>
      <c r="T32" s="104">
        <v>46143</v>
      </c>
      <c r="U32" s="104">
        <v>46154.446527777778</v>
      </c>
      <c r="V32" t="b">
        <v>0</v>
      </c>
      <c r="W32" t="s">
        <v>3989</v>
      </c>
      <c r="X32" t="s">
        <v>2700</v>
      </c>
      <c r="Y32" t="s">
        <v>3990</v>
      </c>
      <c r="Z32" t="s">
        <v>54</v>
      </c>
      <c r="AA32" t="s">
        <v>3677</v>
      </c>
      <c r="AB32" t="s">
        <v>241</v>
      </c>
      <c r="AC32" t="s">
        <v>3995</v>
      </c>
      <c r="AD32">
        <v>246</v>
      </c>
      <c r="AE32">
        <v>246</v>
      </c>
      <c r="AF32">
        <v>299526.07723577198</v>
      </c>
      <c r="AG32">
        <v>228145.646341463</v>
      </c>
      <c r="AH32">
        <v>247818.02173913</v>
      </c>
      <c r="AI32">
        <v>25040.475609755998</v>
      </c>
      <c r="AJ32">
        <v>46</v>
      </c>
      <c r="AK32">
        <v>10</v>
      </c>
      <c r="AM32" s="104">
        <v>46143</v>
      </c>
      <c r="AN32" s="104">
        <v>46174</v>
      </c>
      <c r="AO32" t="b">
        <v>0</v>
      </c>
      <c r="AP32" t="s">
        <v>4000</v>
      </c>
      <c r="AQ32" t="s">
        <v>2700</v>
      </c>
      <c r="AR32" t="s">
        <v>4001</v>
      </c>
      <c r="AS32" t="s">
        <v>13</v>
      </c>
      <c r="AT32" t="s">
        <v>3246</v>
      </c>
      <c r="AU32" t="s">
        <v>1264</v>
      </c>
      <c r="AV32" t="s">
        <v>4002</v>
      </c>
      <c r="BF32" t="s">
        <v>21272</v>
      </c>
      <c r="BH32" t="s">
        <v>4079</v>
      </c>
      <c r="BL32">
        <v>0</v>
      </c>
      <c r="BM32">
        <v>1</v>
      </c>
      <c r="BR32" t="s">
        <v>4041</v>
      </c>
      <c r="BS32" s="124">
        <v>46153</v>
      </c>
      <c r="BT32" t="s">
        <v>4080</v>
      </c>
      <c r="BU32" t="s">
        <v>1720</v>
      </c>
      <c r="BW32" t="s">
        <v>13162</v>
      </c>
      <c r="BX32" t="s">
        <v>4030</v>
      </c>
      <c r="BY32" t="s">
        <v>4034</v>
      </c>
      <c r="BZ32" t="s">
        <v>13161</v>
      </c>
      <c r="CA32" t="s">
        <v>13161</v>
      </c>
      <c r="CB32" t="s">
        <v>4118</v>
      </c>
      <c r="CC32" t="s">
        <v>4105</v>
      </c>
      <c r="CD32">
        <v>65.88</v>
      </c>
      <c r="CE32">
        <v>5.49</v>
      </c>
      <c r="CG32">
        <v>0</v>
      </c>
      <c r="CH32">
        <v>65.88</v>
      </c>
      <c r="CK32">
        <v>1</v>
      </c>
      <c r="CL32" t="s">
        <v>13150</v>
      </c>
      <c r="CM32" t="s">
        <v>4106</v>
      </c>
      <c r="CN32" t="s">
        <v>74</v>
      </c>
      <c r="CO32" t="s">
        <v>13161</v>
      </c>
      <c r="CP32" t="s">
        <v>4107</v>
      </c>
      <c r="CR32" t="s">
        <v>15647</v>
      </c>
      <c r="CS32" t="s">
        <v>4030</v>
      </c>
      <c r="CT32" t="s">
        <v>4126</v>
      </c>
      <c r="CU32" t="s">
        <v>15648</v>
      </c>
      <c r="CV32" t="s">
        <v>8829</v>
      </c>
      <c r="CW32" t="s">
        <v>4241</v>
      </c>
      <c r="CX32" t="s">
        <v>4105</v>
      </c>
      <c r="CZ32" t="s">
        <v>4133</v>
      </c>
      <c r="DA32">
        <v>1</v>
      </c>
      <c r="DB32" t="s">
        <v>15646</v>
      </c>
      <c r="DC32" t="s">
        <v>308</v>
      </c>
      <c r="DD32" t="s">
        <v>15648</v>
      </c>
      <c r="DE32" t="s">
        <v>4158</v>
      </c>
    </row>
    <row r="33" spans="1:109" x14ac:dyDescent="0.25">
      <c r="A33" s="138" t="s">
        <v>866</v>
      </c>
      <c r="B33" s="230">
        <v>1</v>
      </c>
      <c r="C33" s="230"/>
      <c r="D33" s="230"/>
      <c r="E33" s="230">
        <v>1</v>
      </c>
      <c r="F33" s="230">
        <v>2</v>
      </c>
      <c r="I33" s="138" t="s">
        <v>1391</v>
      </c>
      <c r="J33" s="230">
        <v>2</v>
      </c>
      <c r="L33" s="138" t="s">
        <v>211</v>
      </c>
      <c r="M33" s="230">
        <v>53</v>
      </c>
      <c r="T33" s="104">
        <v>46143</v>
      </c>
      <c r="U33" s="104">
        <v>46154.446527777778</v>
      </c>
      <c r="V33" t="b">
        <v>0</v>
      </c>
      <c r="W33" t="s">
        <v>3989</v>
      </c>
      <c r="X33" t="s">
        <v>2700</v>
      </c>
      <c r="Y33" t="s">
        <v>3990</v>
      </c>
      <c r="Z33" t="s">
        <v>54</v>
      </c>
      <c r="AA33" t="s">
        <v>3705</v>
      </c>
      <c r="AB33" t="s">
        <v>75</v>
      </c>
      <c r="AC33" t="s">
        <v>3998</v>
      </c>
      <c r="AD33">
        <v>112</v>
      </c>
      <c r="AE33">
        <v>111</v>
      </c>
      <c r="AF33">
        <v>509124.27027027</v>
      </c>
      <c r="AG33">
        <v>501357.49549549498</v>
      </c>
      <c r="AI33">
        <v>7766.7747747747699</v>
      </c>
      <c r="AK33">
        <v>2</v>
      </c>
      <c r="AM33" s="104">
        <v>46143</v>
      </c>
      <c r="AN33" s="104">
        <v>46154.446527777778</v>
      </c>
      <c r="AO33" t="b">
        <v>0</v>
      </c>
      <c r="AP33" t="s">
        <v>4000</v>
      </c>
      <c r="AQ33" t="s">
        <v>2700</v>
      </c>
      <c r="AR33" t="s">
        <v>4001</v>
      </c>
      <c r="AS33" t="s">
        <v>13</v>
      </c>
      <c r="AT33" t="s">
        <v>3252</v>
      </c>
      <c r="AU33" t="s">
        <v>1276</v>
      </c>
      <c r="AV33" t="s">
        <v>4002</v>
      </c>
      <c r="AW33">
        <v>290</v>
      </c>
      <c r="AX33">
        <v>290</v>
      </c>
      <c r="AY33">
        <v>394326.65172413702</v>
      </c>
      <c r="AZ33">
        <v>283989.08996539703</v>
      </c>
      <c r="BA33">
        <v>402791</v>
      </c>
      <c r="BB33">
        <v>32128.513793103401</v>
      </c>
      <c r="BC33">
        <v>57</v>
      </c>
      <c r="BD33">
        <v>71</v>
      </c>
      <c r="BF33" t="s">
        <v>21273</v>
      </c>
      <c r="BH33" t="s">
        <v>4079</v>
      </c>
      <c r="BL33">
        <v>0</v>
      </c>
      <c r="BM33">
        <v>1</v>
      </c>
      <c r="BR33" t="s">
        <v>4041</v>
      </c>
      <c r="BS33" s="124">
        <v>46153</v>
      </c>
      <c r="BT33" t="s">
        <v>4080</v>
      </c>
      <c r="BU33" t="s">
        <v>1720</v>
      </c>
      <c r="BW33" t="s">
        <v>13163</v>
      </c>
      <c r="BX33" t="s">
        <v>4030</v>
      </c>
      <c r="BY33" t="s">
        <v>4032</v>
      </c>
      <c r="BZ33" t="s">
        <v>13149</v>
      </c>
      <c r="CA33" t="s">
        <v>13149</v>
      </c>
      <c r="CB33" t="s">
        <v>4118</v>
      </c>
      <c r="CC33" t="s">
        <v>4105</v>
      </c>
      <c r="CD33">
        <v>251.88</v>
      </c>
      <c r="CE33">
        <v>20.99</v>
      </c>
      <c r="CG33">
        <v>0</v>
      </c>
      <c r="CH33">
        <v>251.88</v>
      </c>
      <c r="CK33">
        <v>1</v>
      </c>
      <c r="CL33" t="s">
        <v>13150</v>
      </c>
      <c r="CM33" t="s">
        <v>4106</v>
      </c>
      <c r="CN33" t="s">
        <v>74</v>
      </c>
      <c r="CO33" t="s">
        <v>13149</v>
      </c>
      <c r="CP33" t="s">
        <v>4107</v>
      </c>
      <c r="CR33" t="s">
        <v>8492</v>
      </c>
      <c r="CS33" t="s">
        <v>4050</v>
      </c>
      <c r="CT33" t="s">
        <v>4034</v>
      </c>
      <c r="CU33" t="s">
        <v>9143</v>
      </c>
      <c r="CV33" t="s">
        <v>8280</v>
      </c>
      <c r="CX33" t="s">
        <v>4105</v>
      </c>
      <c r="CZ33" t="s">
        <v>4133</v>
      </c>
      <c r="DA33">
        <v>1</v>
      </c>
      <c r="DB33" t="s">
        <v>8493</v>
      </c>
      <c r="DC33" t="s">
        <v>308</v>
      </c>
      <c r="DD33" t="s">
        <v>9143</v>
      </c>
      <c r="DE33" t="s">
        <v>4158</v>
      </c>
    </row>
    <row r="34" spans="1:109" x14ac:dyDescent="0.25">
      <c r="A34" s="138" t="s">
        <v>868</v>
      </c>
      <c r="B34" s="230"/>
      <c r="C34" s="230">
        <v>1</v>
      </c>
      <c r="D34" s="230">
        <v>1</v>
      </c>
      <c r="E34" s="230"/>
      <c r="F34" s="230">
        <v>2</v>
      </c>
      <c r="I34" s="138" t="s">
        <v>1559</v>
      </c>
      <c r="J34" s="230">
        <v>1</v>
      </c>
      <c r="L34" s="138" t="s">
        <v>4554</v>
      </c>
      <c r="M34" s="230">
        <v>8</v>
      </c>
      <c r="T34" s="104">
        <v>46143</v>
      </c>
      <c r="U34" s="104">
        <v>46174</v>
      </c>
      <c r="V34" t="b">
        <v>0</v>
      </c>
      <c r="W34" t="s">
        <v>3989</v>
      </c>
      <c r="X34" t="s">
        <v>2700</v>
      </c>
      <c r="Y34" t="s">
        <v>3990</v>
      </c>
      <c r="Z34" t="s">
        <v>54</v>
      </c>
      <c r="AA34" t="s">
        <v>3757</v>
      </c>
      <c r="AB34" t="s">
        <v>2271</v>
      </c>
      <c r="AC34" t="s">
        <v>3999</v>
      </c>
      <c r="AM34" s="104">
        <v>46143</v>
      </c>
      <c r="AN34" s="104">
        <v>46154.446527777778</v>
      </c>
      <c r="AO34" t="b">
        <v>0</v>
      </c>
      <c r="AP34" t="s">
        <v>4000</v>
      </c>
      <c r="AQ34" t="s">
        <v>2700</v>
      </c>
      <c r="AR34" t="s">
        <v>4001</v>
      </c>
      <c r="AS34" t="s">
        <v>13</v>
      </c>
      <c r="AT34" t="s">
        <v>3256</v>
      </c>
      <c r="AU34" t="s">
        <v>1284</v>
      </c>
      <c r="AV34" t="s">
        <v>4002</v>
      </c>
      <c r="AW34">
        <v>251</v>
      </c>
      <c r="AX34">
        <v>251</v>
      </c>
      <c r="AY34">
        <v>543441.94023904298</v>
      </c>
      <c r="AZ34">
        <v>421176.231075697</v>
      </c>
      <c r="BA34">
        <v>278903.10869565199</v>
      </c>
      <c r="BB34">
        <v>20038.274900398399</v>
      </c>
      <c r="BC34">
        <v>92</v>
      </c>
      <c r="BD34">
        <v>99</v>
      </c>
      <c r="BF34" t="s">
        <v>21274</v>
      </c>
      <c r="BH34" t="s">
        <v>4079</v>
      </c>
      <c r="BL34">
        <v>0</v>
      </c>
      <c r="BM34">
        <v>1</v>
      </c>
      <c r="BR34" t="s">
        <v>4041</v>
      </c>
      <c r="BS34" s="124">
        <v>46153</v>
      </c>
      <c r="BT34" t="s">
        <v>4080</v>
      </c>
      <c r="BU34" t="s">
        <v>1720</v>
      </c>
      <c r="BW34" t="s">
        <v>13164</v>
      </c>
      <c r="BX34" t="s">
        <v>4030</v>
      </c>
      <c r="BY34" t="s">
        <v>4032</v>
      </c>
      <c r="BZ34" t="s">
        <v>13165</v>
      </c>
      <c r="CA34" t="s">
        <v>13165</v>
      </c>
      <c r="CC34" t="s">
        <v>4105</v>
      </c>
      <c r="CD34">
        <v>127.2</v>
      </c>
      <c r="CE34">
        <v>10.6</v>
      </c>
      <c r="CF34">
        <v>0.74199999999999999</v>
      </c>
      <c r="CG34">
        <v>0</v>
      </c>
      <c r="CH34">
        <v>127.2</v>
      </c>
      <c r="CJ34">
        <v>16.32</v>
      </c>
      <c r="CK34">
        <v>1</v>
      </c>
      <c r="CL34" t="s">
        <v>13144</v>
      </c>
      <c r="CM34" t="s">
        <v>4106</v>
      </c>
      <c r="CN34" t="s">
        <v>74</v>
      </c>
      <c r="CO34" t="s">
        <v>13165</v>
      </c>
      <c r="CP34" t="s">
        <v>4107</v>
      </c>
      <c r="CR34" t="s">
        <v>9892</v>
      </c>
      <c r="CS34" t="s">
        <v>4050</v>
      </c>
      <c r="CT34" t="s">
        <v>4032</v>
      </c>
      <c r="CU34" t="s">
        <v>9893</v>
      </c>
      <c r="CV34" t="s">
        <v>4571</v>
      </c>
      <c r="CW34" t="s">
        <v>4290</v>
      </c>
      <c r="CX34" t="s">
        <v>4105</v>
      </c>
      <c r="CZ34" t="s">
        <v>4133</v>
      </c>
      <c r="DA34">
        <v>1</v>
      </c>
      <c r="DB34" t="s">
        <v>9894</v>
      </c>
      <c r="DC34" t="s">
        <v>308</v>
      </c>
      <c r="DD34" t="s">
        <v>9893</v>
      </c>
      <c r="DE34" t="s">
        <v>4158</v>
      </c>
    </row>
    <row r="35" spans="1:109" x14ac:dyDescent="0.25">
      <c r="A35" s="138" t="s">
        <v>214</v>
      </c>
      <c r="B35" s="230">
        <v>1</v>
      </c>
      <c r="C35" s="230">
        <v>10</v>
      </c>
      <c r="D35" s="230"/>
      <c r="E35" s="230">
        <v>1</v>
      </c>
      <c r="F35" s="230">
        <v>12</v>
      </c>
      <c r="I35" s="138" t="s">
        <v>1584</v>
      </c>
      <c r="J35" s="230">
        <v>2</v>
      </c>
      <c r="L35" s="138" t="s">
        <v>880</v>
      </c>
      <c r="M35" s="230">
        <v>27</v>
      </c>
      <c r="T35" s="104">
        <v>46143</v>
      </c>
      <c r="U35" s="104">
        <v>46154.446527777778</v>
      </c>
      <c r="V35" t="b">
        <v>0</v>
      </c>
      <c r="W35" t="s">
        <v>3989</v>
      </c>
      <c r="X35" t="s">
        <v>2700</v>
      </c>
      <c r="Y35" t="s">
        <v>3990</v>
      </c>
      <c r="Z35" t="s">
        <v>54</v>
      </c>
      <c r="AA35" t="s">
        <v>3795</v>
      </c>
      <c r="AB35" t="s">
        <v>2345</v>
      </c>
      <c r="AC35" t="s">
        <v>3995</v>
      </c>
      <c r="AD35">
        <v>35</v>
      </c>
      <c r="AE35">
        <v>35</v>
      </c>
      <c r="AF35">
        <v>212919.142857142</v>
      </c>
      <c r="AG35">
        <v>187747.62857142801</v>
      </c>
      <c r="AI35">
        <v>25171.514285714198</v>
      </c>
      <c r="AK35">
        <v>6</v>
      </c>
      <c r="AM35" s="104">
        <v>46143</v>
      </c>
      <c r="AN35" s="104">
        <v>46154.446527777778</v>
      </c>
      <c r="AO35" t="b">
        <v>0</v>
      </c>
      <c r="AP35" t="s">
        <v>4000</v>
      </c>
      <c r="AQ35" t="s">
        <v>2700</v>
      </c>
      <c r="AR35" t="s">
        <v>4001</v>
      </c>
      <c r="AS35" t="s">
        <v>13</v>
      </c>
      <c r="AT35" t="s">
        <v>3260</v>
      </c>
      <c r="AU35" t="s">
        <v>1292</v>
      </c>
      <c r="AV35" t="s">
        <v>4002</v>
      </c>
      <c r="AW35">
        <v>322</v>
      </c>
      <c r="AX35">
        <v>321</v>
      </c>
      <c r="AY35">
        <v>330657.90654205601</v>
      </c>
      <c r="AZ35">
        <v>286062.389408099</v>
      </c>
      <c r="BA35">
        <v>313346.76923076902</v>
      </c>
      <c r="BB35">
        <v>31905.461059189998</v>
      </c>
      <c r="BC35">
        <v>13</v>
      </c>
      <c r="BD35">
        <v>71</v>
      </c>
      <c r="BF35" t="s">
        <v>21275</v>
      </c>
      <c r="BH35" t="s">
        <v>4079</v>
      </c>
      <c r="BL35">
        <v>0</v>
      </c>
      <c r="BM35">
        <v>1</v>
      </c>
      <c r="BR35" t="s">
        <v>4041</v>
      </c>
      <c r="BS35" s="124">
        <v>46153</v>
      </c>
      <c r="BT35" t="s">
        <v>4080</v>
      </c>
      <c r="BU35" t="s">
        <v>1720</v>
      </c>
      <c r="BW35" t="s">
        <v>13166</v>
      </c>
      <c r="BX35" t="s">
        <v>4030</v>
      </c>
      <c r="BY35" t="s">
        <v>4034</v>
      </c>
      <c r="BZ35" t="s">
        <v>13143</v>
      </c>
      <c r="CA35" t="s">
        <v>13143</v>
      </c>
      <c r="CC35" t="s">
        <v>4105</v>
      </c>
      <c r="CD35">
        <v>97.44</v>
      </c>
      <c r="CE35">
        <v>8.1199999999999992</v>
      </c>
      <c r="CF35">
        <v>0.60899999999999999</v>
      </c>
      <c r="CG35">
        <v>0</v>
      </c>
      <c r="CH35">
        <v>97.44</v>
      </c>
      <c r="CJ35">
        <v>13.4</v>
      </c>
      <c r="CK35">
        <v>1</v>
      </c>
      <c r="CL35" t="s">
        <v>13144</v>
      </c>
      <c r="CM35" t="s">
        <v>4106</v>
      </c>
      <c r="CN35" t="s">
        <v>74</v>
      </c>
      <c r="CO35" t="s">
        <v>13143</v>
      </c>
      <c r="CP35" t="s">
        <v>4107</v>
      </c>
      <c r="CR35" t="s">
        <v>9895</v>
      </c>
      <c r="CS35" t="s">
        <v>4050</v>
      </c>
      <c r="CT35" t="s">
        <v>4126</v>
      </c>
      <c r="CU35" t="s">
        <v>9896</v>
      </c>
      <c r="CV35" t="s">
        <v>4571</v>
      </c>
      <c r="CW35" t="s">
        <v>4480</v>
      </c>
      <c r="CX35" t="s">
        <v>4105</v>
      </c>
      <c r="CZ35" t="s">
        <v>4133</v>
      </c>
      <c r="DA35">
        <v>1</v>
      </c>
      <c r="DB35" t="s">
        <v>9894</v>
      </c>
      <c r="DC35" t="s">
        <v>308</v>
      </c>
      <c r="DD35" t="s">
        <v>9896</v>
      </c>
      <c r="DE35" t="s">
        <v>4158</v>
      </c>
    </row>
    <row r="36" spans="1:109" x14ac:dyDescent="0.25">
      <c r="A36" s="138" t="s">
        <v>71</v>
      </c>
      <c r="B36" s="230"/>
      <c r="C36" s="230">
        <v>3</v>
      </c>
      <c r="D36" s="230"/>
      <c r="E36" s="230">
        <v>1</v>
      </c>
      <c r="F36" s="230">
        <v>4</v>
      </c>
      <c r="I36" s="138" t="s">
        <v>72</v>
      </c>
      <c r="J36" s="230">
        <v>70</v>
      </c>
      <c r="L36" s="138" t="s">
        <v>214</v>
      </c>
      <c r="M36" s="230">
        <v>92</v>
      </c>
      <c r="T36" s="104">
        <v>46143</v>
      </c>
      <c r="U36" s="104">
        <v>46154.446527777778</v>
      </c>
      <c r="V36" t="b">
        <v>0</v>
      </c>
      <c r="W36" t="s">
        <v>3989</v>
      </c>
      <c r="X36" t="s">
        <v>2700</v>
      </c>
      <c r="Y36" t="s">
        <v>3990</v>
      </c>
      <c r="Z36" t="s">
        <v>54</v>
      </c>
      <c r="AA36" t="s">
        <v>3879</v>
      </c>
      <c r="AB36" t="s">
        <v>247</v>
      </c>
      <c r="AC36" t="s">
        <v>3995</v>
      </c>
      <c r="AD36">
        <v>176</v>
      </c>
      <c r="AE36">
        <v>176</v>
      </c>
      <c r="AF36">
        <v>563320.323863636</v>
      </c>
      <c r="AG36">
        <v>509255.386363636</v>
      </c>
      <c r="AH36">
        <v>198331.05555555501</v>
      </c>
      <c r="AI36">
        <v>13497.221590908999</v>
      </c>
      <c r="AJ36">
        <v>36</v>
      </c>
      <c r="AK36">
        <v>3</v>
      </c>
      <c r="AM36" s="104">
        <v>46143</v>
      </c>
      <c r="AN36" s="104">
        <v>46174</v>
      </c>
      <c r="AO36" t="b">
        <v>0</v>
      </c>
      <c r="AP36" t="s">
        <v>4000</v>
      </c>
      <c r="AQ36" t="s">
        <v>2700</v>
      </c>
      <c r="AR36" t="s">
        <v>4001</v>
      </c>
      <c r="AS36" t="s">
        <v>13</v>
      </c>
      <c r="AT36" t="s">
        <v>3305</v>
      </c>
      <c r="AU36" t="s">
        <v>1381</v>
      </c>
      <c r="AV36" t="s">
        <v>4002</v>
      </c>
      <c r="BF36" t="s">
        <v>21276</v>
      </c>
      <c r="BG36" t="s">
        <v>21277</v>
      </c>
      <c r="BH36" t="s">
        <v>4532</v>
      </c>
      <c r="BI36" t="s">
        <v>21278</v>
      </c>
      <c r="BJ36" t="s">
        <v>4027</v>
      </c>
      <c r="BK36">
        <v>89.88</v>
      </c>
      <c r="BL36">
        <v>1</v>
      </c>
      <c r="BM36">
        <v>1</v>
      </c>
      <c r="BN36" t="s">
        <v>4028</v>
      </c>
      <c r="BO36">
        <v>1</v>
      </c>
      <c r="BP36" t="s">
        <v>4029</v>
      </c>
      <c r="BQ36" t="s">
        <v>4030</v>
      </c>
      <c r="BR36" t="s">
        <v>4031</v>
      </c>
      <c r="BS36" s="124">
        <v>46153</v>
      </c>
      <c r="BT36" t="s">
        <v>2614</v>
      </c>
      <c r="BU36" t="s">
        <v>1720</v>
      </c>
      <c r="BW36" t="s">
        <v>13167</v>
      </c>
      <c r="BX36" t="s">
        <v>4030</v>
      </c>
      <c r="BY36" t="s">
        <v>4034</v>
      </c>
      <c r="BZ36" t="s">
        <v>13165</v>
      </c>
      <c r="CA36" t="s">
        <v>13165</v>
      </c>
      <c r="CC36" t="s">
        <v>4105</v>
      </c>
      <c r="CD36">
        <v>72.72</v>
      </c>
      <c r="CE36">
        <v>6.06</v>
      </c>
      <c r="CF36">
        <v>0.45450000000000002</v>
      </c>
      <c r="CG36">
        <v>0</v>
      </c>
      <c r="CH36">
        <v>72.72</v>
      </c>
      <c r="CJ36">
        <v>9.99</v>
      </c>
      <c r="CK36">
        <v>1</v>
      </c>
      <c r="CL36" t="s">
        <v>13144</v>
      </c>
      <c r="CM36" t="s">
        <v>4106</v>
      </c>
      <c r="CN36" t="s">
        <v>74</v>
      </c>
      <c r="CO36" t="s">
        <v>13165</v>
      </c>
      <c r="CP36" t="s">
        <v>4107</v>
      </c>
      <c r="CR36" t="s">
        <v>9897</v>
      </c>
      <c r="CS36" t="s">
        <v>4050</v>
      </c>
      <c r="CT36" t="s">
        <v>4109</v>
      </c>
      <c r="CU36" t="s">
        <v>9898</v>
      </c>
      <c r="CV36" t="s">
        <v>4571</v>
      </c>
      <c r="CX36" t="s">
        <v>4111</v>
      </c>
      <c r="CZ36" t="s">
        <v>4133</v>
      </c>
      <c r="DA36">
        <v>1</v>
      </c>
      <c r="DB36" t="s">
        <v>9899</v>
      </c>
      <c r="DC36" t="s">
        <v>308</v>
      </c>
      <c r="DD36" t="s">
        <v>9898</v>
      </c>
      <c r="DE36" t="s">
        <v>4158</v>
      </c>
    </row>
    <row r="37" spans="1:109" x14ac:dyDescent="0.25">
      <c r="A37" s="138" t="s">
        <v>925</v>
      </c>
      <c r="B37" s="230"/>
      <c r="C37" s="230">
        <v>1</v>
      </c>
      <c r="D37" s="230">
        <v>1</v>
      </c>
      <c r="E37" s="230">
        <v>2</v>
      </c>
      <c r="F37" s="230">
        <v>4</v>
      </c>
      <c r="I37" s="138" t="s">
        <v>78</v>
      </c>
      <c r="J37" s="230">
        <v>50</v>
      </c>
      <c r="L37" s="138" t="s">
        <v>217</v>
      </c>
      <c r="M37" s="230">
        <v>62</v>
      </c>
      <c r="T37" s="104">
        <v>46143</v>
      </c>
      <c r="U37" s="104">
        <v>46154.446527777778</v>
      </c>
      <c r="V37" t="b">
        <v>0</v>
      </c>
      <c r="W37" t="s">
        <v>3989</v>
      </c>
      <c r="X37" t="s">
        <v>2700</v>
      </c>
      <c r="Y37" t="s">
        <v>3990</v>
      </c>
      <c r="Z37" t="s">
        <v>54</v>
      </c>
      <c r="AA37" t="s">
        <v>3884</v>
      </c>
      <c r="AB37" t="s">
        <v>250</v>
      </c>
      <c r="AC37" t="s">
        <v>3995</v>
      </c>
      <c r="AD37">
        <v>233</v>
      </c>
      <c r="AE37">
        <v>233</v>
      </c>
      <c r="AF37">
        <v>209274.60515021399</v>
      </c>
      <c r="AG37">
        <v>183325.18884120099</v>
      </c>
      <c r="AH37">
        <v>224067.58823529401</v>
      </c>
      <c r="AI37">
        <v>9601.1373390557892</v>
      </c>
      <c r="AJ37">
        <v>17</v>
      </c>
      <c r="AK37">
        <v>6</v>
      </c>
      <c r="AM37" s="104">
        <v>46143</v>
      </c>
      <c r="AN37" s="104">
        <v>46154.446527777778</v>
      </c>
      <c r="AO37" t="b">
        <v>0</v>
      </c>
      <c r="AP37" t="s">
        <v>4000</v>
      </c>
      <c r="AQ37" t="s">
        <v>2700</v>
      </c>
      <c r="AR37" t="s">
        <v>4001</v>
      </c>
      <c r="AS37" t="s">
        <v>13</v>
      </c>
      <c r="AT37" t="s">
        <v>3307</v>
      </c>
      <c r="AU37" t="s">
        <v>1385</v>
      </c>
      <c r="AV37" t="s">
        <v>4002</v>
      </c>
      <c r="AW37">
        <v>181</v>
      </c>
      <c r="AX37">
        <v>184</v>
      </c>
      <c r="AY37">
        <v>673246.42934782605</v>
      </c>
      <c r="AZ37">
        <v>623543.98369565199</v>
      </c>
      <c r="BA37">
        <v>261413.5</v>
      </c>
      <c r="BB37">
        <v>32543.777173913</v>
      </c>
      <c r="BC37">
        <v>12</v>
      </c>
      <c r="BD37">
        <v>27</v>
      </c>
      <c r="BF37" t="s">
        <v>21279</v>
      </c>
      <c r="BG37" t="s">
        <v>21280</v>
      </c>
      <c r="BH37" t="s">
        <v>4532</v>
      </c>
      <c r="BI37" t="s">
        <v>21281</v>
      </c>
      <c r="BJ37" t="s">
        <v>4027</v>
      </c>
      <c r="BK37">
        <v>119.88</v>
      </c>
      <c r="BL37">
        <v>1</v>
      </c>
      <c r="BM37">
        <v>1</v>
      </c>
      <c r="BN37" t="s">
        <v>4028</v>
      </c>
      <c r="BO37">
        <v>1</v>
      </c>
      <c r="BP37" t="s">
        <v>4029</v>
      </c>
      <c r="BQ37" t="s">
        <v>4030</v>
      </c>
      <c r="BR37" t="s">
        <v>4031</v>
      </c>
      <c r="BS37" s="124">
        <v>46153</v>
      </c>
      <c r="BT37" t="s">
        <v>2614</v>
      </c>
      <c r="BU37" t="s">
        <v>1720</v>
      </c>
      <c r="BW37" t="s">
        <v>13168</v>
      </c>
      <c r="BX37" t="s">
        <v>4030</v>
      </c>
      <c r="BY37" t="s">
        <v>4034</v>
      </c>
      <c r="BZ37" t="s">
        <v>13165</v>
      </c>
      <c r="CA37" t="s">
        <v>13165</v>
      </c>
      <c r="CC37" t="s">
        <v>4105</v>
      </c>
      <c r="CD37">
        <v>53.64</v>
      </c>
      <c r="CE37">
        <v>4.47</v>
      </c>
      <c r="CF37">
        <v>0.33524999999999999</v>
      </c>
      <c r="CG37">
        <v>0</v>
      </c>
      <c r="CH37">
        <v>53.64</v>
      </c>
      <c r="CJ37">
        <v>7.39</v>
      </c>
      <c r="CK37">
        <v>1</v>
      </c>
      <c r="CL37" t="s">
        <v>13144</v>
      </c>
      <c r="CM37" t="s">
        <v>4106</v>
      </c>
      <c r="CN37" t="s">
        <v>74</v>
      </c>
      <c r="CO37" t="s">
        <v>13165</v>
      </c>
      <c r="CP37" t="s">
        <v>4107</v>
      </c>
      <c r="CR37" t="s">
        <v>9900</v>
      </c>
      <c r="CS37" t="s">
        <v>4050</v>
      </c>
      <c r="CT37" t="s">
        <v>4109</v>
      </c>
      <c r="CU37" t="s">
        <v>9901</v>
      </c>
      <c r="CV37" t="s">
        <v>4571</v>
      </c>
      <c r="CX37" t="s">
        <v>4105</v>
      </c>
      <c r="CZ37" t="s">
        <v>4133</v>
      </c>
      <c r="DA37">
        <v>1</v>
      </c>
      <c r="DB37" t="s">
        <v>9899</v>
      </c>
      <c r="DC37" t="s">
        <v>308</v>
      </c>
      <c r="DD37" t="s">
        <v>9901</v>
      </c>
      <c r="DE37" t="s">
        <v>4158</v>
      </c>
    </row>
    <row r="38" spans="1:109" x14ac:dyDescent="0.25">
      <c r="A38" s="138" t="s">
        <v>965</v>
      </c>
      <c r="B38" s="230"/>
      <c r="C38" s="230">
        <v>5</v>
      </c>
      <c r="D38" s="230">
        <v>1</v>
      </c>
      <c r="E38" s="230">
        <v>4</v>
      </c>
      <c r="F38" s="230">
        <v>10</v>
      </c>
      <c r="I38" s="138" t="s">
        <v>1688</v>
      </c>
      <c r="J38" s="230">
        <v>15</v>
      </c>
      <c r="L38" s="138" t="s">
        <v>71</v>
      </c>
      <c r="M38" s="230">
        <v>97</v>
      </c>
      <c r="T38" s="104">
        <v>46143</v>
      </c>
      <c r="U38" s="104">
        <v>46154.446527777778</v>
      </c>
      <c r="V38" t="b">
        <v>0</v>
      </c>
      <c r="W38" t="s">
        <v>3989</v>
      </c>
      <c r="X38" t="s">
        <v>2700</v>
      </c>
      <c r="Y38" t="s">
        <v>3990</v>
      </c>
      <c r="Z38" t="s">
        <v>54</v>
      </c>
      <c r="AA38" t="s">
        <v>3901</v>
      </c>
      <c r="AB38" t="s">
        <v>253</v>
      </c>
      <c r="AC38" t="s">
        <v>3995</v>
      </c>
      <c r="AD38">
        <v>125</v>
      </c>
      <c r="AE38">
        <v>125</v>
      </c>
      <c r="AF38">
        <v>62174.16</v>
      </c>
      <c r="AG38">
        <v>24336.096000000001</v>
      </c>
      <c r="AH38">
        <v>160015.5</v>
      </c>
      <c r="AI38">
        <v>25036.824000000001</v>
      </c>
      <c r="AJ38">
        <v>10</v>
      </c>
      <c r="AM38" s="104">
        <v>46143</v>
      </c>
      <c r="AN38" s="104">
        <v>46154.446527777778</v>
      </c>
      <c r="AO38" t="b">
        <v>0</v>
      </c>
      <c r="AP38" t="s">
        <v>4000</v>
      </c>
      <c r="AQ38" t="s">
        <v>2700</v>
      </c>
      <c r="AR38" t="s">
        <v>4001</v>
      </c>
      <c r="AS38" t="s">
        <v>13</v>
      </c>
      <c r="AT38" t="s">
        <v>3310</v>
      </c>
      <c r="AU38" t="s">
        <v>1391</v>
      </c>
      <c r="AV38" t="s">
        <v>4002</v>
      </c>
      <c r="AW38">
        <v>243</v>
      </c>
      <c r="AX38">
        <v>243</v>
      </c>
      <c r="AY38">
        <v>398091.66666666599</v>
      </c>
      <c r="AZ38">
        <v>312440.78600823</v>
      </c>
      <c r="BA38">
        <v>468278</v>
      </c>
      <c r="BB38">
        <v>35547.061728394998</v>
      </c>
      <c r="BC38">
        <v>26</v>
      </c>
      <c r="BD38">
        <v>33</v>
      </c>
      <c r="BF38" t="s">
        <v>21282</v>
      </c>
      <c r="BH38" t="s">
        <v>4532</v>
      </c>
      <c r="BL38">
        <v>0</v>
      </c>
      <c r="BM38">
        <v>1</v>
      </c>
      <c r="BR38" t="s">
        <v>4031</v>
      </c>
      <c r="BS38" s="124">
        <v>46153</v>
      </c>
      <c r="BT38" t="s">
        <v>2614</v>
      </c>
      <c r="BU38" t="s">
        <v>1720</v>
      </c>
      <c r="BW38" t="s">
        <v>13169</v>
      </c>
      <c r="BX38" t="s">
        <v>4030</v>
      </c>
      <c r="BY38" t="s">
        <v>4034</v>
      </c>
      <c r="BZ38" t="s">
        <v>13170</v>
      </c>
      <c r="CA38" t="s">
        <v>13170</v>
      </c>
      <c r="CC38" t="s">
        <v>4105</v>
      </c>
      <c r="CD38">
        <v>60</v>
      </c>
      <c r="CE38">
        <v>5</v>
      </c>
      <c r="CF38">
        <v>0.375</v>
      </c>
      <c r="CG38">
        <v>0</v>
      </c>
      <c r="CH38">
        <v>60</v>
      </c>
      <c r="CJ38">
        <v>8.26</v>
      </c>
      <c r="CK38">
        <v>1</v>
      </c>
      <c r="CL38" t="s">
        <v>13171</v>
      </c>
      <c r="CM38" t="s">
        <v>4106</v>
      </c>
      <c r="CN38" t="s">
        <v>74</v>
      </c>
      <c r="CO38" t="s">
        <v>13170</v>
      </c>
      <c r="CP38" t="s">
        <v>4107</v>
      </c>
      <c r="CR38" t="s">
        <v>10359</v>
      </c>
      <c r="CS38" t="s">
        <v>4050</v>
      </c>
      <c r="CT38" t="s">
        <v>4142</v>
      </c>
      <c r="CU38" t="s">
        <v>10360</v>
      </c>
      <c r="CV38" t="s">
        <v>4249</v>
      </c>
      <c r="CX38" t="s">
        <v>4105</v>
      </c>
      <c r="CZ38" t="s">
        <v>4133</v>
      </c>
      <c r="DA38">
        <v>1</v>
      </c>
      <c r="DB38" t="s">
        <v>10361</v>
      </c>
      <c r="DC38" t="s">
        <v>308</v>
      </c>
      <c r="DD38" t="s">
        <v>10360</v>
      </c>
      <c r="DE38" t="s">
        <v>4158</v>
      </c>
    </row>
    <row r="39" spans="1:109" x14ac:dyDescent="0.25">
      <c r="A39" s="138" t="s">
        <v>1005</v>
      </c>
      <c r="B39" s="230"/>
      <c r="C39" s="230">
        <v>10</v>
      </c>
      <c r="D39" s="230">
        <v>34</v>
      </c>
      <c r="E39" s="230">
        <v>75</v>
      </c>
      <c r="F39" s="230">
        <v>119</v>
      </c>
      <c r="I39" s="138" t="s">
        <v>232</v>
      </c>
      <c r="J39" s="230">
        <v>11</v>
      </c>
      <c r="L39" s="138" t="s">
        <v>220</v>
      </c>
      <c r="M39" s="230">
        <v>17</v>
      </c>
      <c r="T39" s="104">
        <v>46143</v>
      </c>
      <c r="U39" s="104">
        <v>46154.446527777778</v>
      </c>
      <c r="V39" t="b">
        <v>0</v>
      </c>
      <c r="W39" t="s">
        <v>3989</v>
      </c>
      <c r="X39" t="s">
        <v>2700</v>
      </c>
      <c r="Y39" t="s">
        <v>3990</v>
      </c>
      <c r="Z39" t="s">
        <v>54</v>
      </c>
      <c r="AA39" t="s">
        <v>3913</v>
      </c>
      <c r="AB39" t="s">
        <v>256</v>
      </c>
      <c r="AC39" t="s">
        <v>3991</v>
      </c>
      <c r="AD39">
        <v>84</v>
      </c>
      <c r="AE39">
        <v>84</v>
      </c>
      <c r="AF39">
        <v>303778.59523809497</v>
      </c>
      <c r="AG39">
        <v>282861.94047619001</v>
      </c>
      <c r="AI39">
        <v>20916.654761904701</v>
      </c>
      <c r="AK39">
        <v>2</v>
      </c>
      <c r="AM39" s="104">
        <v>46143</v>
      </c>
      <c r="AN39" s="104">
        <v>46154.446527777778</v>
      </c>
      <c r="AO39" t="b">
        <v>0</v>
      </c>
      <c r="AP39" t="s">
        <v>4000</v>
      </c>
      <c r="AQ39" t="s">
        <v>2700</v>
      </c>
      <c r="AR39" t="s">
        <v>4001</v>
      </c>
      <c r="AS39" t="s">
        <v>13</v>
      </c>
      <c r="AT39" t="s">
        <v>3356</v>
      </c>
      <c r="AU39" t="s">
        <v>1481</v>
      </c>
      <c r="AV39" t="s">
        <v>4002</v>
      </c>
      <c r="AW39">
        <v>236</v>
      </c>
      <c r="AX39">
        <v>235</v>
      </c>
      <c r="AY39">
        <v>479944.46382978698</v>
      </c>
      <c r="AZ39">
        <v>412053.28936170199</v>
      </c>
      <c r="BA39">
        <v>361066.42105263099</v>
      </c>
      <c r="BB39">
        <v>38698.570212765902</v>
      </c>
      <c r="BC39">
        <v>19</v>
      </c>
      <c r="BD39">
        <v>30</v>
      </c>
      <c r="BF39" t="s">
        <v>21283</v>
      </c>
      <c r="BH39" t="s">
        <v>4532</v>
      </c>
      <c r="BL39">
        <v>0</v>
      </c>
      <c r="BM39">
        <v>1</v>
      </c>
      <c r="BR39" t="s">
        <v>4031</v>
      </c>
      <c r="BS39" s="124">
        <v>46153</v>
      </c>
      <c r="BT39" t="s">
        <v>2614</v>
      </c>
      <c r="BU39" t="s">
        <v>1720</v>
      </c>
      <c r="BW39" t="s">
        <v>13172</v>
      </c>
      <c r="BX39" t="s">
        <v>4030</v>
      </c>
      <c r="BY39" t="s">
        <v>4034</v>
      </c>
      <c r="BZ39" t="s">
        <v>13170</v>
      </c>
      <c r="CA39" t="s">
        <v>13170</v>
      </c>
      <c r="CC39" t="s">
        <v>4105</v>
      </c>
      <c r="CD39">
        <v>65.88</v>
      </c>
      <c r="CE39">
        <v>5.49</v>
      </c>
      <c r="CF39">
        <v>0.41175</v>
      </c>
      <c r="CG39">
        <v>0</v>
      </c>
      <c r="CH39">
        <v>65.88</v>
      </c>
      <c r="CJ39">
        <v>9.0500000000000007</v>
      </c>
      <c r="CK39">
        <v>1</v>
      </c>
      <c r="CL39" t="s">
        <v>13171</v>
      </c>
      <c r="CM39" t="s">
        <v>4106</v>
      </c>
      <c r="CN39" t="s">
        <v>74</v>
      </c>
      <c r="CO39" t="s">
        <v>13170</v>
      </c>
      <c r="CP39" t="s">
        <v>4107</v>
      </c>
      <c r="CR39" t="s">
        <v>8596</v>
      </c>
      <c r="CS39" t="s">
        <v>4030</v>
      </c>
      <c r="CT39" t="s">
        <v>4032</v>
      </c>
      <c r="CU39" t="s">
        <v>14551</v>
      </c>
      <c r="CV39" t="s">
        <v>8537</v>
      </c>
      <c r="CX39" t="s">
        <v>4105</v>
      </c>
      <c r="CY39" s="17">
        <v>0.2</v>
      </c>
      <c r="CZ39" t="s">
        <v>4133</v>
      </c>
      <c r="DA39">
        <v>1</v>
      </c>
      <c r="DB39" t="s">
        <v>8597</v>
      </c>
      <c r="DC39" t="s">
        <v>308</v>
      </c>
      <c r="DD39" t="s">
        <v>14551</v>
      </c>
      <c r="DE39" t="s">
        <v>4158</v>
      </c>
    </row>
    <row r="40" spans="1:109" x14ac:dyDescent="0.25">
      <c r="A40" s="138" t="s">
        <v>220</v>
      </c>
      <c r="B40" s="230"/>
      <c r="C40" s="230">
        <v>8</v>
      </c>
      <c r="D40" s="230"/>
      <c r="E40" s="230">
        <v>2</v>
      </c>
      <c r="F40" s="230">
        <v>10</v>
      </c>
      <c r="I40" s="138" t="s">
        <v>80</v>
      </c>
      <c r="J40" s="230">
        <v>77</v>
      </c>
      <c r="L40" s="138" t="s">
        <v>4542</v>
      </c>
      <c r="M40" s="230">
        <v>7</v>
      </c>
      <c r="AM40" s="104">
        <v>46143</v>
      </c>
      <c r="AN40" s="104">
        <v>46154.446527777778</v>
      </c>
      <c r="AO40" t="b">
        <v>0</v>
      </c>
      <c r="AP40" t="s">
        <v>4000</v>
      </c>
      <c r="AQ40" t="s">
        <v>2700</v>
      </c>
      <c r="AR40" t="s">
        <v>4001</v>
      </c>
      <c r="AS40" t="s">
        <v>13</v>
      </c>
      <c r="AT40" t="s">
        <v>3369</v>
      </c>
      <c r="AU40" t="s">
        <v>1507</v>
      </c>
      <c r="AV40" t="s">
        <v>4002</v>
      </c>
      <c r="AW40">
        <v>403</v>
      </c>
      <c r="AX40">
        <v>403</v>
      </c>
      <c r="AY40">
        <v>350660.28784119099</v>
      </c>
      <c r="AZ40">
        <v>232634.868486352</v>
      </c>
      <c r="BA40">
        <v>348069.686274509</v>
      </c>
      <c r="BB40">
        <v>29928.377171215801</v>
      </c>
      <c r="BC40">
        <v>102</v>
      </c>
      <c r="BD40">
        <v>49</v>
      </c>
      <c r="BF40" t="s">
        <v>21284</v>
      </c>
      <c r="BH40" t="s">
        <v>4442</v>
      </c>
      <c r="BL40">
        <v>0</v>
      </c>
      <c r="BM40">
        <v>1</v>
      </c>
      <c r="BR40" t="s">
        <v>4031</v>
      </c>
      <c r="BS40" s="124">
        <v>46152</v>
      </c>
      <c r="BT40" t="s">
        <v>2080</v>
      </c>
      <c r="BU40" t="s">
        <v>1720</v>
      </c>
      <c r="BW40" t="s">
        <v>13173</v>
      </c>
      <c r="BX40" t="s">
        <v>4030</v>
      </c>
      <c r="BY40" t="s">
        <v>4034</v>
      </c>
      <c r="BZ40" t="s">
        <v>13174</v>
      </c>
      <c r="CA40" t="s">
        <v>13174</v>
      </c>
      <c r="CC40" t="s">
        <v>4105</v>
      </c>
      <c r="CD40">
        <v>77.88</v>
      </c>
      <c r="CE40">
        <v>6.49</v>
      </c>
      <c r="CF40">
        <v>0.48675000000000002</v>
      </c>
      <c r="CG40">
        <v>0</v>
      </c>
      <c r="CH40">
        <v>77.88</v>
      </c>
      <c r="CJ40">
        <v>10.71</v>
      </c>
      <c r="CK40">
        <v>1</v>
      </c>
      <c r="CL40" t="s">
        <v>13171</v>
      </c>
      <c r="CM40" t="s">
        <v>4106</v>
      </c>
      <c r="CN40" t="s">
        <v>74</v>
      </c>
      <c r="CO40" t="s">
        <v>13174</v>
      </c>
      <c r="CP40" t="s">
        <v>4107</v>
      </c>
      <c r="CR40" t="s">
        <v>20478</v>
      </c>
      <c r="CS40" t="s">
        <v>4030</v>
      </c>
      <c r="CT40" t="s">
        <v>4109</v>
      </c>
      <c r="CU40" t="s">
        <v>20479</v>
      </c>
      <c r="CV40" t="s">
        <v>8912</v>
      </c>
      <c r="CW40" t="s">
        <v>4550</v>
      </c>
      <c r="CX40" t="s">
        <v>4105</v>
      </c>
      <c r="CZ40" t="s">
        <v>4133</v>
      </c>
      <c r="DA40">
        <v>1</v>
      </c>
      <c r="DB40" t="s">
        <v>20480</v>
      </c>
      <c r="DC40" t="s">
        <v>74</v>
      </c>
      <c r="DD40" t="s">
        <v>20479</v>
      </c>
      <c r="DE40" t="s">
        <v>4158</v>
      </c>
    </row>
    <row r="41" spans="1:109" x14ac:dyDescent="0.25">
      <c r="A41" s="138" t="s">
        <v>4542</v>
      </c>
      <c r="B41" s="230"/>
      <c r="C41" s="230">
        <v>7</v>
      </c>
      <c r="D41" s="230">
        <v>4</v>
      </c>
      <c r="E41" s="230">
        <v>3</v>
      </c>
      <c r="F41" s="230">
        <v>14</v>
      </c>
      <c r="I41" s="138" t="s">
        <v>84</v>
      </c>
      <c r="J41" s="230">
        <v>60</v>
      </c>
      <c r="L41" s="138" t="s">
        <v>1120</v>
      </c>
      <c r="M41" s="230">
        <v>6</v>
      </c>
      <c r="AM41" s="104">
        <v>46143</v>
      </c>
      <c r="AN41" s="104">
        <v>46154.446527777778</v>
      </c>
      <c r="AO41" t="b">
        <v>0</v>
      </c>
      <c r="AP41" t="s">
        <v>4000</v>
      </c>
      <c r="AQ41" t="s">
        <v>2700</v>
      </c>
      <c r="AR41" t="s">
        <v>4001</v>
      </c>
      <c r="AS41" t="s">
        <v>13</v>
      </c>
      <c r="AT41" t="s">
        <v>3381</v>
      </c>
      <c r="AU41" t="s">
        <v>1531</v>
      </c>
      <c r="AV41" t="s">
        <v>4002</v>
      </c>
      <c r="AW41">
        <v>188</v>
      </c>
      <c r="AX41">
        <v>187</v>
      </c>
      <c r="AY41">
        <v>381292.31016042701</v>
      </c>
      <c r="AZ41">
        <v>274866.438502673</v>
      </c>
      <c r="BA41">
        <v>360824.21052631497</v>
      </c>
      <c r="BB41">
        <v>33103.304812834198</v>
      </c>
      <c r="BC41">
        <v>38</v>
      </c>
      <c r="BD41">
        <v>60</v>
      </c>
      <c r="BF41" t="s">
        <v>21285</v>
      </c>
      <c r="BH41" t="s">
        <v>4442</v>
      </c>
      <c r="BL41">
        <v>0</v>
      </c>
      <c r="BM41">
        <v>1</v>
      </c>
      <c r="BR41" t="s">
        <v>4031</v>
      </c>
      <c r="BS41" s="124">
        <v>46152</v>
      </c>
      <c r="BT41" t="s">
        <v>2080</v>
      </c>
      <c r="BU41" t="s">
        <v>1720</v>
      </c>
      <c r="BW41" t="s">
        <v>4641</v>
      </c>
      <c r="BX41" t="s">
        <v>4030</v>
      </c>
      <c r="BY41" t="s">
        <v>4032</v>
      </c>
      <c r="BZ41" t="s">
        <v>13175</v>
      </c>
      <c r="CA41" t="s">
        <v>13175</v>
      </c>
      <c r="CC41" t="s">
        <v>4105</v>
      </c>
      <c r="CD41">
        <v>152.63999999999999</v>
      </c>
      <c r="CE41">
        <v>12.72</v>
      </c>
      <c r="CF41">
        <v>0.89039999999999997</v>
      </c>
      <c r="CG41">
        <v>0</v>
      </c>
      <c r="CH41">
        <v>152.63999999999999</v>
      </c>
      <c r="CI41" s="17">
        <v>0.5</v>
      </c>
      <c r="CJ41">
        <v>19.59</v>
      </c>
      <c r="CK41">
        <v>1</v>
      </c>
      <c r="CL41" t="s">
        <v>13176</v>
      </c>
      <c r="CM41" t="s">
        <v>4106</v>
      </c>
      <c r="CN41" t="s">
        <v>74</v>
      </c>
      <c r="CO41" t="s">
        <v>13175</v>
      </c>
      <c r="CP41" t="s">
        <v>4107</v>
      </c>
      <c r="CR41" t="s">
        <v>20309</v>
      </c>
      <c r="CS41" t="s">
        <v>4030</v>
      </c>
      <c r="CT41" t="s">
        <v>4034</v>
      </c>
      <c r="CU41" t="s">
        <v>20481</v>
      </c>
      <c r="CV41" t="s">
        <v>4636</v>
      </c>
      <c r="CX41" t="s">
        <v>4105</v>
      </c>
      <c r="CY41" s="17">
        <v>0.2</v>
      </c>
      <c r="CZ41" t="s">
        <v>4133</v>
      </c>
      <c r="DA41">
        <v>1</v>
      </c>
      <c r="DB41" t="s">
        <v>20311</v>
      </c>
      <c r="DC41" t="s">
        <v>74</v>
      </c>
      <c r="DD41" t="s">
        <v>20481</v>
      </c>
      <c r="DE41" t="s">
        <v>4158</v>
      </c>
    </row>
    <row r="42" spans="1:109" x14ac:dyDescent="0.25">
      <c r="A42" s="138" t="s">
        <v>1124</v>
      </c>
      <c r="B42" s="230"/>
      <c r="C42" s="230">
        <v>1</v>
      </c>
      <c r="D42" s="230">
        <v>1</v>
      </c>
      <c r="E42" s="230">
        <v>3</v>
      </c>
      <c r="F42" s="230">
        <v>5</v>
      </c>
      <c r="I42" s="138" t="s">
        <v>1891</v>
      </c>
      <c r="J42" s="230">
        <v>30</v>
      </c>
      <c r="L42" s="138" t="s">
        <v>1124</v>
      </c>
      <c r="M42" s="230">
        <v>7</v>
      </c>
      <c r="AM42" s="104">
        <v>46143</v>
      </c>
      <c r="AN42" s="104">
        <v>46174</v>
      </c>
      <c r="AO42" t="b">
        <v>0</v>
      </c>
      <c r="AP42" t="s">
        <v>4000</v>
      </c>
      <c r="AQ42" t="s">
        <v>2700</v>
      </c>
      <c r="AR42" t="s">
        <v>4001</v>
      </c>
      <c r="AS42" t="s">
        <v>13</v>
      </c>
      <c r="AT42" t="s">
        <v>3384</v>
      </c>
      <c r="AU42" t="s">
        <v>1537</v>
      </c>
      <c r="AV42" t="s">
        <v>4002</v>
      </c>
      <c r="BF42" t="s">
        <v>21286</v>
      </c>
      <c r="BH42" t="s">
        <v>4442</v>
      </c>
      <c r="BL42">
        <v>0</v>
      </c>
      <c r="BM42">
        <v>1</v>
      </c>
      <c r="BR42" t="s">
        <v>4031</v>
      </c>
      <c r="BS42" s="124">
        <v>46152</v>
      </c>
      <c r="BT42" t="s">
        <v>2080</v>
      </c>
      <c r="BU42" t="s">
        <v>1720</v>
      </c>
      <c r="BW42" t="s">
        <v>13177</v>
      </c>
      <c r="BX42" t="s">
        <v>4030</v>
      </c>
      <c r="BY42" t="s">
        <v>4032</v>
      </c>
      <c r="BZ42" t="s">
        <v>13175</v>
      </c>
      <c r="CA42" t="s">
        <v>13175</v>
      </c>
      <c r="CC42" t="s">
        <v>4105</v>
      </c>
      <c r="CD42">
        <v>138.6</v>
      </c>
      <c r="CE42">
        <v>11.55</v>
      </c>
      <c r="CF42">
        <v>0.8085</v>
      </c>
      <c r="CG42">
        <v>0</v>
      </c>
      <c r="CH42">
        <v>138.6</v>
      </c>
      <c r="CJ42">
        <v>17.79</v>
      </c>
      <c r="CK42">
        <v>1</v>
      </c>
      <c r="CL42" t="s">
        <v>13176</v>
      </c>
      <c r="CM42" t="s">
        <v>4106</v>
      </c>
      <c r="CN42" t="s">
        <v>74</v>
      </c>
      <c r="CO42" t="s">
        <v>13175</v>
      </c>
      <c r="CP42" t="s">
        <v>4107</v>
      </c>
      <c r="CR42" t="s">
        <v>15649</v>
      </c>
      <c r="CS42" t="s">
        <v>4030</v>
      </c>
      <c r="CT42" t="s">
        <v>4034</v>
      </c>
      <c r="CU42" t="s">
        <v>15650</v>
      </c>
      <c r="CV42" t="s">
        <v>15643</v>
      </c>
      <c r="CX42" t="s">
        <v>4105</v>
      </c>
      <c r="CZ42" t="s">
        <v>4133</v>
      </c>
      <c r="DA42">
        <v>1</v>
      </c>
      <c r="DB42" t="s">
        <v>15651</v>
      </c>
      <c r="DC42" t="s">
        <v>74</v>
      </c>
      <c r="DD42" t="s">
        <v>15650</v>
      </c>
      <c r="DE42" t="s">
        <v>4158</v>
      </c>
    </row>
    <row r="43" spans="1:109" x14ac:dyDescent="0.25">
      <c r="A43" s="138" t="s">
        <v>1132</v>
      </c>
      <c r="B43" s="230">
        <v>1</v>
      </c>
      <c r="C43" s="230">
        <v>15</v>
      </c>
      <c r="D43" s="230">
        <v>2</v>
      </c>
      <c r="E43" s="230">
        <v>18</v>
      </c>
      <c r="F43" s="230">
        <v>36</v>
      </c>
      <c r="I43" s="138" t="s">
        <v>235</v>
      </c>
      <c r="J43" s="230">
        <v>16</v>
      </c>
      <c r="L43" s="138" t="s">
        <v>1132</v>
      </c>
      <c r="M43" s="230">
        <v>11</v>
      </c>
      <c r="AM43" s="104">
        <v>46143</v>
      </c>
      <c r="AN43" s="104">
        <v>46154.446527777778</v>
      </c>
      <c r="AO43" t="b">
        <v>0</v>
      </c>
      <c r="AP43" t="s">
        <v>4000</v>
      </c>
      <c r="AQ43" t="s">
        <v>2700</v>
      </c>
      <c r="AR43" t="s">
        <v>4001</v>
      </c>
      <c r="AS43" t="s">
        <v>13</v>
      </c>
      <c r="AT43" t="s">
        <v>3395</v>
      </c>
      <c r="AU43" t="s">
        <v>1559</v>
      </c>
      <c r="AV43" t="s">
        <v>4002</v>
      </c>
      <c r="AW43">
        <v>214</v>
      </c>
      <c r="AX43">
        <v>213</v>
      </c>
      <c r="AY43">
        <v>495578.15962441301</v>
      </c>
      <c r="AZ43">
        <v>280717.859154929</v>
      </c>
      <c r="BA43">
        <v>391273.871559633</v>
      </c>
      <c r="BB43">
        <v>14630.948356807499</v>
      </c>
      <c r="BC43">
        <v>109</v>
      </c>
      <c r="BD43">
        <v>55</v>
      </c>
      <c r="BF43" t="s">
        <v>21287</v>
      </c>
      <c r="BG43" t="s">
        <v>21288</v>
      </c>
      <c r="BH43" t="s">
        <v>4553</v>
      </c>
      <c r="BI43" t="s">
        <v>21289</v>
      </c>
      <c r="BJ43" t="s">
        <v>4034</v>
      </c>
      <c r="BK43">
        <v>84.48</v>
      </c>
      <c r="BL43">
        <v>1</v>
      </c>
      <c r="BM43">
        <v>1</v>
      </c>
      <c r="BN43" t="s">
        <v>4028</v>
      </c>
      <c r="BO43">
        <v>1</v>
      </c>
      <c r="BP43" t="s">
        <v>4029</v>
      </c>
      <c r="BQ43" t="s">
        <v>4030</v>
      </c>
      <c r="BR43" t="s">
        <v>4031</v>
      </c>
      <c r="BS43" s="124">
        <v>46151</v>
      </c>
      <c r="BT43" t="s">
        <v>2069</v>
      </c>
      <c r="BU43" t="s">
        <v>1720</v>
      </c>
      <c r="BW43" t="s">
        <v>13178</v>
      </c>
      <c r="BX43" t="s">
        <v>4030</v>
      </c>
      <c r="BY43" t="s">
        <v>4034</v>
      </c>
      <c r="BZ43" t="s">
        <v>13179</v>
      </c>
      <c r="CA43" t="s">
        <v>13179</v>
      </c>
      <c r="CC43" t="s">
        <v>4105</v>
      </c>
      <c r="CD43">
        <v>70.319999999999993</v>
      </c>
      <c r="CE43">
        <v>5.86</v>
      </c>
      <c r="CF43">
        <v>0.4395</v>
      </c>
      <c r="CG43">
        <v>0</v>
      </c>
      <c r="CH43">
        <v>70.319999999999993</v>
      </c>
      <c r="CJ43">
        <v>9.67</v>
      </c>
      <c r="CK43">
        <v>1</v>
      </c>
      <c r="CL43" t="s">
        <v>13176</v>
      </c>
      <c r="CM43" t="s">
        <v>4106</v>
      </c>
      <c r="CN43" t="s">
        <v>74</v>
      </c>
      <c r="CO43" t="s">
        <v>13179</v>
      </c>
      <c r="CP43" t="s">
        <v>4107</v>
      </c>
      <c r="CR43" t="s">
        <v>13139</v>
      </c>
      <c r="CS43" t="s">
        <v>4050</v>
      </c>
      <c r="CT43" t="s">
        <v>4109</v>
      </c>
      <c r="CU43" t="s">
        <v>14348</v>
      </c>
      <c r="CV43" t="s">
        <v>4701</v>
      </c>
      <c r="CW43" t="s">
        <v>4365</v>
      </c>
      <c r="CX43" t="s">
        <v>4111</v>
      </c>
      <c r="CY43" s="17">
        <v>0.2</v>
      </c>
      <c r="CZ43" t="s">
        <v>4133</v>
      </c>
      <c r="DA43">
        <v>1</v>
      </c>
      <c r="DB43" t="s">
        <v>13141</v>
      </c>
      <c r="DC43" t="s">
        <v>74</v>
      </c>
      <c r="DD43" t="s">
        <v>14348</v>
      </c>
      <c r="DE43" t="s">
        <v>4158</v>
      </c>
    </row>
    <row r="44" spans="1:109" x14ac:dyDescent="0.25">
      <c r="A44" s="138" t="s">
        <v>1134</v>
      </c>
      <c r="B44" s="230">
        <v>1</v>
      </c>
      <c r="C44" s="230">
        <v>16</v>
      </c>
      <c r="D44" s="230">
        <v>4</v>
      </c>
      <c r="E44" s="230">
        <v>16</v>
      </c>
      <c r="F44" s="230">
        <v>37</v>
      </c>
      <c r="I44" s="138" t="s">
        <v>1910</v>
      </c>
      <c r="J44" s="230">
        <v>5</v>
      </c>
      <c r="L44" s="138" t="s">
        <v>1134</v>
      </c>
      <c r="M44" s="230">
        <v>23</v>
      </c>
      <c r="AM44" s="104">
        <v>46143</v>
      </c>
      <c r="AN44" s="104">
        <v>46154.446527777778</v>
      </c>
      <c r="AO44" t="b">
        <v>0</v>
      </c>
      <c r="AP44" t="s">
        <v>4000</v>
      </c>
      <c r="AQ44" t="s">
        <v>2700</v>
      </c>
      <c r="AR44" t="s">
        <v>4001</v>
      </c>
      <c r="AS44" t="s">
        <v>13</v>
      </c>
      <c r="AT44" t="s">
        <v>3408</v>
      </c>
      <c r="AU44" t="s">
        <v>1584</v>
      </c>
      <c r="AV44" t="s">
        <v>4002</v>
      </c>
      <c r="AW44">
        <v>223</v>
      </c>
      <c r="AX44">
        <v>222</v>
      </c>
      <c r="AY44">
        <v>586036.36486486404</v>
      </c>
      <c r="AZ44">
        <v>531660.30630630604</v>
      </c>
      <c r="BA44">
        <v>322541</v>
      </c>
      <c r="BB44">
        <v>25318.310810810799</v>
      </c>
      <c r="BC44">
        <v>20</v>
      </c>
      <c r="BD44">
        <v>45</v>
      </c>
      <c r="BF44" t="s">
        <v>21290</v>
      </c>
      <c r="BG44" t="s">
        <v>21291</v>
      </c>
      <c r="BH44" t="s">
        <v>4553</v>
      </c>
      <c r="BI44" t="s">
        <v>21292</v>
      </c>
      <c r="BJ44" t="s">
        <v>4034</v>
      </c>
      <c r="BK44">
        <v>38.04</v>
      </c>
      <c r="BL44">
        <v>1</v>
      </c>
      <c r="BM44">
        <v>1</v>
      </c>
      <c r="BN44" t="s">
        <v>4064</v>
      </c>
      <c r="BO44">
        <v>1</v>
      </c>
      <c r="BP44" t="s">
        <v>4029</v>
      </c>
      <c r="BQ44" t="s">
        <v>4030</v>
      </c>
      <c r="BR44" t="s">
        <v>4031</v>
      </c>
      <c r="BS44" s="124">
        <v>46151</v>
      </c>
      <c r="BT44" t="s">
        <v>2069</v>
      </c>
      <c r="BU44" t="s">
        <v>1720</v>
      </c>
      <c r="BW44" t="s">
        <v>13180</v>
      </c>
      <c r="BX44" t="s">
        <v>4030</v>
      </c>
      <c r="BY44" t="s">
        <v>4109</v>
      </c>
      <c r="BZ44" t="s">
        <v>13181</v>
      </c>
      <c r="CA44" t="s">
        <v>13181</v>
      </c>
      <c r="CC44" t="s">
        <v>4111</v>
      </c>
      <c r="CD44">
        <v>383.88</v>
      </c>
      <c r="CE44">
        <v>31.99</v>
      </c>
      <c r="CG44">
        <v>0</v>
      </c>
      <c r="CH44">
        <v>383.88</v>
      </c>
      <c r="CK44">
        <v>1</v>
      </c>
      <c r="CL44" t="s">
        <v>13182</v>
      </c>
      <c r="CM44" t="s">
        <v>4106</v>
      </c>
      <c r="CN44" t="s">
        <v>74</v>
      </c>
      <c r="CO44" t="s">
        <v>13181</v>
      </c>
      <c r="CP44" t="s">
        <v>4107</v>
      </c>
      <c r="CR44" t="s">
        <v>15652</v>
      </c>
      <c r="CS44" t="s">
        <v>4050</v>
      </c>
      <c r="CT44" t="s">
        <v>4109</v>
      </c>
      <c r="CU44" t="s">
        <v>15653</v>
      </c>
      <c r="CV44" t="s">
        <v>4701</v>
      </c>
      <c r="CX44" t="s">
        <v>4111</v>
      </c>
      <c r="CZ44" t="s">
        <v>4133</v>
      </c>
      <c r="DA44">
        <v>1</v>
      </c>
      <c r="DB44" t="s">
        <v>15654</v>
      </c>
      <c r="DC44" t="s">
        <v>74</v>
      </c>
      <c r="DD44" t="s">
        <v>15653</v>
      </c>
      <c r="DE44" t="s">
        <v>4158</v>
      </c>
    </row>
    <row r="45" spans="1:109" x14ac:dyDescent="0.25">
      <c r="A45" s="138" t="s">
        <v>1156</v>
      </c>
      <c r="B45" s="230"/>
      <c r="C45" s="230">
        <v>2</v>
      </c>
      <c r="D45" s="230"/>
      <c r="E45" s="230"/>
      <c r="F45" s="230">
        <v>2</v>
      </c>
      <c r="I45" s="138" t="s">
        <v>77</v>
      </c>
      <c r="J45" s="230">
        <v>126</v>
      </c>
      <c r="L45" s="138" t="s">
        <v>223</v>
      </c>
      <c r="M45" s="230">
        <v>28</v>
      </c>
      <c r="AM45" s="104">
        <v>46143</v>
      </c>
      <c r="AN45" s="104">
        <v>46154.446527777778</v>
      </c>
      <c r="AO45" t="b">
        <v>0</v>
      </c>
      <c r="AP45" t="s">
        <v>4000</v>
      </c>
      <c r="AQ45" t="s">
        <v>2700</v>
      </c>
      <c r="AR45" t="s">
        <v>4001</v>
      </c>
      <c r="AS45" t="s">
        <v>13</v>
      </c>
      <c r="AT45" t="s">
        <v>3461</v>
      </c>
      <c r="AU45" t="s">
        <v>1688</v>
      </c>
      <c r="AV45" t="s">
        <v>3997</v>
      </c>
      <c r="AW45">
        <v>370</v>
      </c>
      <c r="AX45">
        <v>369</v>
      </c>
      <c r="AY45">
        <v>341024.45799457899</v>
      </c>
      <c r="AZ45">
        <v>305061.73441734398</v>
      </c>
      <c r="BA45">
        <v>107224.25</v>
      </c>
      <c r="BB45">
        <v>33638.078590785903</v>
      </c>
      <c r="BC45">
        <v>8</v>
      </c>
      <c r="BD45">
        <v>58</v>
      </c>
      <c r="BF45" t="s">
        <v>21293</v>
      </c>
      <c r="BG45" t="s">
        <v>21294</v>
      </c>
      <c r="BH45" t="s">
        <v>4553</v>
      </c>
      <c r="BI45" t="s">
        <v>21295</v>
      </c>
      <c r="BJ45" t="s">
        <v>4034</v>
      </c>
      <c r="BK45">
        <v>117.8</v>
      </c>
      <c r="BL45">
        <v>1</v>
      </c>
      <c r="BM45">
        <v>1</v>
      </c>
      <c r="BN45" t="s">
        <v>4043</v>
      </c>
      <c r="BO45">
        <v>1</v>
      </c>
      <c r="BP45" t="s">
        <v>4029</v>
      </c>
      <c r="BQ45" t="s">
        <v>4030</v>
      </c>
      <c r="BR45" t="s">
        <v>4031</v>
      </c>
      <c r="BS45" s="124">
        <v>46151</v>
      </c>
      <c r="BT45" t="s">
        <v>2069</v>
      </c>
      <c r="BU45" t="s">
        <v>1720</v>
      </c>
      <c r="BW45" t="s">
        <v>13183</v>
      </c>
      <c r="BX45" t="s">
        <v>4030</v>
      </c>
      <c r="BY45" t="s">
        <v>4109</v>
      </c>
      <c r="BZ45" t="s">
        <v>13184</v>
      </c>
      <c r="CA45" t="s">
        <v>13184</v>
      </c>
      <c r="CC45" t="s">
        <v>4111</v>
      </c>
      <c r="CD45">
        <v>383.88</v>
      </c>
      <c r="CE45">
        <v>31.99</v>
      </c>
      <c r="CG45">
        <v>0</v>
      </c>
      <c r="CH45">
        <v>383.88</v>
      </c>
      <c r="CK45">
        <v>1</v>
      </c>
      <c r="CL45" t="s">
        <v>13185</v>
      </c>
      <c r="CM45" t="s">
        <v>4106</v>
      </c>
      <c r="CN45" t="s">
        <v>74</v>
      </c>
      <c r="CO45" t="s">
        <v>13184</v>
      </c>
      <c r="CP45" t="s">
        <v>4107</v>
      </c>
      <c r="CR45" t="s">
        <v>15655</v>
      </c>
      <c r="CS45" t="s">
        <v>4030</v>
      </c>
      <c r="CT45" t="s">
        <v>4034</v>
      </c>
      <c r="CU45" t="s">
        <v>15656</v>
      </c>
      <c r="CV45" t="s">
        <v>8557</v>
      </c>
      <c r="CX45" t="s">
        <v>4105</v>
      </c>
      <c r="CZ45" t="s">
        <v>4133</v>
      </c>
      <c r="DA45">
        <v>1</v>
      </c>
      <c r="DB45" t="s">
        <v>15657</v>
      </c>
      <c r="DC45" t="s">
        <v>74</v>
      </c>
      <c r="DD45" t="s">
        <v>15656</v>
      </c>
      <c r="DE45" t="s">
        <v>4158</v>
      </c>
    </row>
    <row r="46" spans="1:109" x14ac:dyDescent="0.25">
      <c r="A46" s="138" t="s">
        <v>223</v>
      </c>
      <c r="B46" s="230"/>
      <c r="C46" s="230"/>
      <c r="D46" s="230"/>
      <c r="E46" s="230">
        <v>1</v>
      </c>
      <c r="F46" s="230">
        <v>1</v>
      </c>
      <c r="I46" s="138" t="s">
        <v>1941</v>
      </c>
      <c r="J46" s="230">
        <v>6</v>
      </c>
      <c r="L46" s="138" t="s">
        <v>1220</v>
      </c>
      <c r="M46" s="230">
        <v>11</v>
      </c>
      <c r="AM46" s="104">
        <v>46143</v>
      </c>
      <c r="AN46" s="104">
        <v>46154.446527777778</v>
      </c>
      <c r="AO46" t="b">
        <v>0</v>
      </c>
      <c r="AP46" t="s">
        <v>4000</v>
      </c>
      <c r="AQ46" t="s">
        <v>2700</v>
      </c>
      <c r="AR46" t="s">
        <v>4001</v>
      </c>
      <c r="AS46" t="s">
        <v>13</v>
      </c>
      <c r="AT46" t="s">
        <v>3470</v>
      </c>
      <c r="AU46" t="s">
        <v>1706</v>
      </c>
      <c r="AV46" t="s">
        <v>4002</v>
      </c>
      <c r="AW46">
        <v>319</v>
      </c>
      <c r="AX46">
        <v>319</v>
      </c>
      <c r="AY46">
        <v>339702.41379310301</v>
      </c>
      <c r="AZ46">
        <v>289497.90595611202</v>
      </c>
      <c r="BA46">
        <v>232542.23809523799</v>
      </c>
      <c r="BB46">
        <v>34896.084639498396</v>
      </c>
      <c r="BC46">
        <v>21</v>
      </c>
      <c r="BD46">
        <v>35</v>
      </c>
      <c r="BF46" t="s">
        <v>21296</v>
      </c>
      <c r="BG46" t="s">
        <v>21297</v>
      </c>
      <c r="BH46" t="s">
        <v>4553</v>
      </c>
      <c r="BI46" t="s">
        <v>21298</v>
      </c>
      <c r="BJ46" t="s">
        <v>4034</v>
      </c>
      <c r="BK46">
        <v>57.42</v>
      </c>
      <c r="BL46">
        <v>1</v>
      </c>
      <c r="BM46">
        <v>0</v>
      </c>
      <c r="BN46" t="s">
        <v>4028</v>
      </c>
      <c r="BO46">
        <v>1</v>
      </c>
      <c r="BP46" t="s">
        <v>4029</v>
      </c>
      <c r="BQ46" t="s">
        <v>4030</v>
      </c>
      <c r="BR46" t="s">
        <v>4031</v>
      </c>
      <c r="BS46" s="124">
        <v>46151</v>
      </c>
      <c r="BT46" t="s">
        <v>2069</v>
      </c>
      <c r="BU46" t="s">
        <v>1720</v>
      </c>
      <c r="BW46" t="s">
        <v>13186</v>
      </c>
      <c r="BX46" t="s">
        <v>4030</v>
      </c>
      <c r="BY46" t="s">
        <v>4109</v>
      </c>
      <c r="BZ46" t="s">
        <v>13187</v>
      </c>
      <c r="CA46" t="s">
        <v>13187</v>
      </c>
      <c r="CC46" t="s">
        <v>4111</v>
      </c>
      <c r="CD46">
        <v>431.88</v>
      </c>
      <c r="CE46">
        <v>35.99</v>
      </c>
      <c r="CG46">
        <v>0</v>
      </c>
      <c r="CH46">
        <v>431.88</v>
      </c>
      <c r="CK46">
        <v>1</v>
      </c>
      <c r="CL46" t="s">
        <v>13188</v>
      </c>
      <c r="CM46" t="s">
        <v>4106</v>
      </c>
      <c r="CN46" t="s">
        <v>74</v>
      </c>
      <c r="CO46" t="s">
        <v>13187</v>
      </c>
      <c r="CP46" t="s">
        <v>4107</v>
      </c>
      <c r="CR46" t="s">
        <v>15658</v>
      </c>
      <c r="CS46" t="s">
        <v>4050</v>
      </c>
      <c r="CT46" t="s">
        <v>4109</v>
      </c>
      <c r="CU46" t="s">
        <v>15659</v>
      </c>
      <c r="CV46" t="s">
        <v>4167</v>
      </c>
      <c r="CW46" t="s">
        <v>4157</v>
      </c>
      <c r="CX46" t="s">
        <v>4111</v>
      </c>
      <c r="CZ46" t="s">
        <v>4133</v>
      </c>
      <c r="DA46">
        <v>1</v>
      </c>
      <c r="DB46" t="s">
        <v>15660</v>
      </c>
      <c r="DC46" t="s">
        <v>74</v>
      </c>
      <c r="DD46" t="s">
        <v>15659</v>
      </c>
      <c r="DE46" t="s">
        <v>4158</v>
      </c>
    </row>
    <row r="47" spans="1:109" x14ac:dyDescent="0.25">
      <c r="A47" s="138" t="s">
        <v>1220</v>
      </c>
      <c r="B47" s="230"/>
      <c r="C47" s="230">
        <v>5</v>
      </c>
      <c r="D47" s="230"/>
      <c r="E47" s="230">
        <v>7</v>
      </c>
      <c r="F47" s="230">
        <v>12</v>
      </c>
      <c r="I47" s="138" t="s">
        <v>4063</v>
      </c>
      <c r="J47" s="230">
        <v>2</v>
      </c>
      <c r="L47" s="138" t="s">
        <v>1276</v>
      </c>
      <c r="M47" s="230">
        <v>9</v>
      </c>
      <c r="AM47" s="104">
        <v>46143</v>
      </c>
      <c r="AN47" s="104">
        <v>46174</v>
      </c>
      <c r="AO47" t="b">
        <v>0</v>
      </c>
      <c r="AP47" t="s">
        <v>4000</v>
      </c>
      <c r="AQ47" t="s">
        <v>2700</v>
      </c>
      <c r="AR47" t="s">
        <v>4001</v>
      </c>
      <c r="AS47" t="s">
        <v>13</v>
      </c>
      <c r="AT47" t="s">
        <v>3483</v>
      </c>
      <c r="AU47" t="s">
        <v>1732</v>
      </c>
      <c r="AV47" t="s">
        <v>4002</v>
      </c>
      <c r="BF47" t="s">
        <v>21299</v>
      </c>
      <c r="BG47" t="s">
        <v>21300</v>
      </c>
      <c r="BH47" t="s">
        <v>4553</v>
      </c>
      <c r="BI47" t="s">
        <v>21301</v>
      </c>
      <c r="BJ47" t="s">
        <v>4032</v>
      </c>
      <c r="BK47">
        <v>146.08000000000001</v>
      </c>
      <c r="BL47">
        <v>1</v>
      </c>
      <c r="BM47">
        <v>1</v>
      </c>
      <c r="BN47" t="s">
        <v>4028</v>
      </c>
      <c r="BO47">
        <v>1</v>
      </c>
      <c r="BP47" t="s">
        <v>4029</v>
      </c>
      <c r="BQ47" t="s">
        <v>4030</v>
      </c>
      <c r="BR47" t="s">
        <v>4031</v>
      </c>
      <c r="BS47" s="124">
        <v>46151</v>
      </c>
      <c r="BT47" t="s">
        <v>2069</v>
      </c>
      <c r="BU47" t="s">
        <v>1720</v>
      </c>
      <c r="BW47" t="s">
        <v>13189</v>
      </c>
      <c r="BX47" t="s">
        <v>4030</v>
      </c>
      <c r="BY47" t="s">
        <v>4034</v>
      </c>
      <c r="BZ47" t="s">
        <v>13190</v>
      </c>
      <c r="CA47" t="s">
        <v>8647</v>
      </c>
      <c r="CC47" t="s">
        <v>4105</v>
      </c>
      <c r="CD47">
        <v>57.2</v>
      </c>
      <c r="CE47">
        <v>2.6</v>
      </c>
      <c r="CF47">
        <v>0.624</v>
      </c>
      <c r="CG47">
        <v>1</v>
      </c>
      <c r="CH47">
        <v>57.2</v>
      </c>
      <c r="CI47" s="17">
        <v>0.2</v>
      </c>
      <c r="CJ47">
        <v>6.55</v>
      </c>
      <c r="CK47">
        <v>1</v>
      </c>
      <c r="CL47" t="s">
        <v>13191</v>
      </c>
      <c r="CM47" t="s">
        <v>4121</v>
      </c>
      <c r="CN47" t="s">
        <v>74</v>
      </c>
      <c r="CO47" t="s">
        <v>13190</v>
      </c>
      <c r="CP47" t="s">
        <v>4121</v>
      </c>
      <c r="CR47" t="s">
        <v>15661</v>
      </c>
      <c r="CS47" t="s">
        <v>4030</v>
      </c>
      <c r="CT47" t="s">
        <v>4032</v>
      </c>
      <c r="CU47" t="s">
        <v>15662</v>
      </c>
      <c r="CV47" t="s">
        <v>8912</v>
      </c>
      <c r="CX47" t="s">
        <v>4105</v>
      </c>
      <c r="CY47" s="17">
        <v>0.5</v>
      </c>
      <c r="CZ47" t="s">
        <v>4133</v>
      </c>
      <c r="DA47">
        <v>1</v>
      </c>
      <c r="DB47" t="s">
        <v>15663</v>
      </c>
      <c r="DC47" t="s">
        <v>74</v>
      </c>
      <c r="DD47" t="s">
        <v>15662</v>
      </c>
      <c r="DE47" t="s">
        <v>4158</v>
      </c>
    </row>
    <row r="48" spans="1:109" x14ac:dyDescent="0.25">
      <c r="A48" s="138" t="s">
        <v>1262</v>
      </c>
      <c r="B48" s="230">
        <v>2</v>
      </c>
      <c r="C48" s="230"/>
      <c r="D48" s="230"/>
      <c r="E48" s="230">
        <v>1</v>
      </c>
      <c r="F48" s="230">
        <v>3</v>
      </c>
      <c r="I48" s="138" t="s">
        <v>1985</v>
      </c>
      <c r="J48" s="230">
        <v>31</v>
      </c>
      <c r="L48" s="138" t="s">
        <v>1284</v>
      </c>
      <c r="M48" s="230">
        <v>10</v>
      </c>
      <c r="AM48" s="104">
        <v>46143</v>
      </c>
      <c r="AN48" s="104">
        <v>46174</v>
      </c>
      <c r="AO48" t="b">
        <v>0</v>
      </c>
      <c r="AP48" t="s">
        <v>4000</v>
      </c>
      <c r="AQ48" t="s">
        <v>2700</v>
      </c>
      <c r="AR48" t="s">
        <v>4001</v>
      </c>
      <c r="AS48" t="s">
        <v>13</v>
      </c>
      <c r="AT48" t="s">
        <v>4004</v>
      </c>
      <c r="AU48" t="s">
        <v>4005</v>
      </c>
      <c r="AV48" t="s">
        <v>4002</v>
      </c>
      <c r="BF48" t="s">
        <v>21302</v>
      </c>
      <c r="BH48" t="s">
        <v>4553</v>
      </c>
      <c r="BL48">
        <v>0</v>
      </c>
      <c r="BM48">
        <v>1</v>
      </c>
      <c r="BR48" t="s">
        <v>4031</v>
      </c>
      <c r="BS48" s="124">
        <v>46151</v>
      </c>
      <c r="BT48" t="s">
        <v>2069</v>
      </c>
      <c r="BU48" t="s">
        <v>1720</v>
      </c>
      <c r="BW48" t="s">
        <v>13192</v>
      </c>
      <c r="BX48" t="s">
        <v>4030</v>
      </c>
      <c r="BY48" t="s">
        <v>4034</v>
      </c>
      <c r="BZ48" t="s">
        <v>13193</v>
      </c>
      <c r="CA48" t="s">
        <v>8622</v>
      </c>
      <c r="CB48" t="s">
        <v>4520</v>
      </c>
      <c r="CC48" t="s">
        <v>4105</v>
      </c>
      <c r="CD48">
        <v>119.88</v>
      </c>
      <c r="CE48">
        <v>9.99</v>
      </c>
      <c r="CF48">
        <v>0.95879999999999999</v>
      </c>
      <c r="CG48">
        <v>1</v>
      </c>
      <c r="CH48">
        <v>119.88</v>
      </c>
      <c r="CI48" s="17">
        <v>0.2</v>
      </c>
      <c r="CJ48">
        <v>12.95</v>
      </c>
      <c r="CK48">
        <v>1</v>
      </c>
      <c r="CL48" t="s">
        <v>13194</v>
      </c>
      <c r="CM48" t="s">
        <v>4121</v>
      </c>
      <c r="CN48" t="s">
        <v>74</v>
      </c>
      <c r="CO48" t="s">
        <v>13193</v>
      </c>
      <c r="CP48" t="s">
        <v>4121</v>
      </c>
      <c r="CR48" t="s">
        <v>15664</v>
      </c>
      <c r="CS48" t="s">
        <v>4030</v>
      </c>
      <c r="CT48" t="s">
        <v>4109</v>
      </c>
      <c r="CU48" t="s">
        <v>15665</v>
      </c>
      <c r="CV48" t="s">
        <v>8429</v>
      </c>
      <c r="CX48" t="s">
        <v>4105</v>
      </c>
      <c r="CY48" s="17">
        <v>0.5</v>
      </c>
      <c r="CZ48" t="s">
        <v>4133</v>
      </c>
      <c r="DA48">
        <v>1</v>
      </c>
      <c r="DB48" t="s">
        <v>15666</v>
      </c>
      <c r="DC48" t="s">
        <v>74</v>
      </c>
      <c r="DD48" t="s">
        <v>15665</v>
      </c>
      <c r="DE48" t="s">
        <v>4158</v>
      </c>
    </row>
    <row r="49" spans="1:109" x14ac:dyDescent="0.25">
      <c r="A49" s="138" t="s">
        <v>1276</v>
      </c>
      <c r="B49" s="230"/>
      <c r="C49" s="230">
        <v>4</v>
      </c>
      <c r="D49" s="230"/>
      <c r="E49" s="230"/>
      <c r="F49" s="230">
        <v>4</v>
      </c>
      <c r="I49" s="138" t="s">
        <v>85</v>
      </c>
      <c r="J49" s="230">
        <v>72</v>
      </c>
      <c r="L49" s="138" t="s">
        <v>1292</v>
      </c>
      <c r="M49" s="230">
        <v>12</v>
      </c>
      <c r="AM49" s="104">
        <v>46143</v>
      </c>
      <c r="AN49" s="104">
        <v>46154.446527777778</v>
      </c>
      <c r="AO49" t="b">
        <v>0</v>
      </c>
      <c r="AP49" t="s">
        <v>4000</v>
      </c>
      <c r="AQ49" t="s">
        <v>2700</v>
      </c>
      <c r="AR49" t="s">
        <v>4001</v>
      </c>
      <c r="AS49" t="s">
        <v>13</v>
      </c>
      <c r="AT49" t="s">
        <v>3506</v>
      </c>
      <c r="AU49" t="s">
        <v>232</v>
      </c>
      <c r="AV49" t="s">
        <v>3995</v>
      </c>
      <c r="AW49">
        <v>86</v>
      </c>
      <c r="AX49">
        <v>87</v>
      </c>
      <c r="AY49">
        <v>390235.81609195401</v>
      </c>
      <c r="AZ49">
        <v>291197.597701149</v>
      </c>
      <c r="BA49">
        <v>283406.85714285698</v>
      </c>
      <c r="BB49">
        <v>30603.425287356298</v>
      </c>
      <c r="BC49">
        <v>21</v>
      </c>
      <c r="BD49">
        <v>25</v>
      </c>
      <c r="BF49" t="s">
        <v>21303</v>
      </c>
      <c r="BH49" t="s">
        <v>4553</v>
      </c>
      <c r="BL49">
        <v>0</v>
      </c>
      <c r="BM49">
        <v>1</v>
      </c>
      <c r="BR49" t="s">
        <v>4031</v>
      </c>
      <c r="BS49" s="124">
        <v>46151</v>
      </c>
      <c r="BT49" t="s">
        <v>2069</v>
      </c>
      <c r="BU49" t="s">
        <v>1720</v>
      </c>
      <c r="BW49" t="s">
        <v>13195</v>
      </c>
      <c r="BX49" t="s">
        <v>4030</v>
      </c>
      <c r="BY49" t="s">
        <v>4027</v>
      </c>
      <c r="BZ49" t="s">
        <v>13196</v>
      </c>
      <c r="CA49" t="s">
        <v>8553</v>
      </c>
      <c r="CB49" t="s">
        <v>4138</v>
      </c>
      <c r="CC49" t="s">
        <v>4105</v>
      </c>
      <c r="CD49">
        <v>170.88</v>
      </c>
      <c r="CE49">
        <v>14.24</v>
      </c>
      <c r="CF49">
        <v>2.8475000000000001</v>
      </c>
      <c r="CG49">
        <v>1</v>
      </c>
      <c r="CH49">
        <v>170.88</v>
      </c>
      <c r="CI49" s="17">
        <v>0.2</v>
      </c>
      <c r="CJ49">
        <v>34.880000000000003</v>
      </c>
      <c r="CK49">
        <v>1</v>
      </c>
      <c r="CL49" t="s">
        <v>13197</v>
      </c>
      <c r="CM49" t="s">
        <v>4121</v>
      </c>
      <c r="CN49" t="s">
        <v>74</v>
      </c>
      <c r="CO49" t="s">
        <v>13196</v>
      </c>
      <c r="CP49" t="s">
        <v>4121</v>
      </c>
      <c r="CR49" t="s">
        <v>8527</v>
      </c>
      <c r="CS49" t="s">
        <v>4030</v>
      </c>
      <c r="CT49" t="s">
        <v>4032</v>
      </c>
      <c r="CU49" t="s">
        <v>14539</v>
      </c>
      <c r="CV49" t="s">
        <v>8521</v>
      </c>
      <c r="CX49" t="s">
        <v>4105</v>
      </c>
      <c r="CY49" s="17">
        <v>0.5</v>
      </c>
      <c r="CZ49" t="s">
        <v>4133</v>
      </c>
      <c r="DA49">
        <v>1</v>
      </c>
      <c r="DB49" t="s">
        <v>15667</v>
      </c>
      <c r="DC49" t="s">
        <v>74</v>
      </c>
      <c r="DD49" t="s">
        <v>14539</v>
      </c>
      <c r="DE49" t="s">
        <v>4158</v>
      </c>
    </row>
    <row r="50" spans="1:109" x14ac:dyDescent="0.25">
      <c r="A50" s="138" t="s">
        <v>1284</v>
      </c>
      <c r="B50" s="230">
        <v>2</v>
      </c>
      <c r="C50" s="230">
        <v>4</v>
      </c>
      <c r="D50" s="230"/>
      <c r="E50" s="230">
        <v>11</v>
      </c>
      <c r="F50" s="230">
        <v>17</v>
      </c>
      <c r="I50" s="138" t="s">
        <v>241</v>
      </c>
      <c r="J50" s="230">
        <v>64</v>
      </c>
      <c r="L50" s="138" t="s">
        <v>226</v>
      </c>
      <c r="M50" s="230">
        <v>32</v>
      </c>
      <c r="AM50" s="104">
        <v>46143</v>
      </c>
      <c r="AN50" s="104">
        <v>46174</v>
      </c>
      <c r="AO50" t="b">
        <v>0</v>
      </c>
      <c r="AP50" t="s">
        <v>4000</v>
      </c>
      <c r="AQ50" t="s">
        <v>2700</v>
      </c>
      <c r="AR50" t="s">
        <v>4001</v>
      </c>
      <c r="AS50" t="s">
        <v>13</v>
      </c>
      <c r="AT50" t="s">
        <v>3528</v>
      </c>
      <c r="AU50" t="s">
        <v>1820</v>
      </c>
      <c r="AV50" t="s">
        <v>4002</v>
      </c>
      <c r="BF50" t="s">
        <v>21304</v>
      </c>
      <c r="BH50" t="s">
        <v>4553</v>
      </c>
      <c r="BL50">
        <v>0</v>
      </c>
      <c r="BM50">
        <v>1</v>
      </c>
      <c r="BR50" t="s">
        <v>4031</v>
      </c>
      <c r="BS50" s="124">
        <v>46151</v>
      </c>
      <c r="BT50" t="s">
        <v>2069</v>
      </c>
      <c r="BU50" t="s">
        <v>1720</v>
      </c>
      <c r="BW50" t="s">
        <v>13198</v>
      </c>
      <c r="BX50" t="s">
        <v>4030</v>
      </c>
      <c r="BY50" t="s">
        <v>4027</v>
      </c>
      <c r="BZ50" t="s">
        <v>13196</v>
      </c>
      <c r="CA50" t="s">
        <v>8553</v>
      </c>
      <c r="CB50" t="s">
        <v>4138</v>
      </c>
      <c r="CC50" t="s">
        <v>4105</v>
      </c>
      <c r="CD50">
        <v>155.88</v>
      </c>
      <c r="CE50">
        <v>12.99</v>
      </c>
      <c r="CF50">
        <v>2.5975000000000001</v>
      </c>
      <c r="CG50">
        <v>1</v>
      </c>
      <c r="CH50">
        <v>155.88</v>
      </c>
      <c r="CI50" s="17">
        <v>0.2</v>
      </c>
      <c r="CJ50">
        <v>31.82</v>
      </c>
      <c r="CK50">
        <v>1</v>
      </c>
      <c r="CL50" t="s">
        <v>13197</v>
      </c>
      <c r="CM50" t="s">
        <v>4121</v>
      </c>
      <c r="CN50" t="s">
        <v>74</v>
      </c>
      <c r="CO50" t="s">
        <v>13196</v>
      </c>
      <c r="CP50" t="s">
        <v>4121</v>
      </c>
      <c r="CR50" t="s">
        <v>15668</v>
      </c>
      <c r="CS50" t="s">
        <v>4030</v>
      </c>
      <c r="CT50" t="s">
        <v>4032</v>
      </c>
      <c r="CU50" t="s">
        <v>15669</v>
      </c>
      <c r="CV50" t="s">
        <v>8912</v>
      </c>
      <c r="CX50" t="s">
        <v>4105</v>
      </c>
      <c r="CZ50" t="s">
        <v>4133</v>
      </c>
      <c r="DA50">
        <v>1</v>
      </c>
      <c r="DB50" t="s">
        <v>15670</v>
      </c>
      <c r="DC50" t="s">
        <v>74</v>
      </c>
      <c r="DD50" t="s">
        <v>15669</v>
      </c>
      <c r="DE50" t="s">
        <v>4158</v>
      </c>
    </row>
    <row r="51" spans="1:109" x14ac:dyDescent="0.25">
      <c r="A51" s="138" t="s">
        <v>1292</v>
      </c>
      <c r="B51" s="230"/>
      <c r="C51" s="230">
        <v>9</v>
      </c>
      <c r="D51" s="230"/>
      <c r="E51" s="230">
        <v>6</v>
      </c>
      <c r="F51" s="230">
        <v>15</v>
      </c>
      <c r="I51" s="138" t="s">
        <v>2142</v>
      </c>
      <c r="J51" s="230">
        <v>33</v>
      </c>
      <c r="L51" s="138" t="s">
        <v>1379</v>
      </c>
      <c r="M51" s="230">
        <v>3</v>
      </c>
      <c r="AM51" s="104">
        <v>46143</v>
      </c>
      <c r="AN51" s="104">
        <v>46174</v>
      </c>
      <c r="AO51" t="b">
        <v>0</v>
      </c>
      <c r="AP51" t="s">
        <v>4000</v>
      </c>
      <c r="AQ51" t="s">
        <v>2700</v>
      </c>
      <c r="AR51" t="s">
        <v>4001</v>
      </c>
      <c r="AS51" t="s">
        <v>13</v>
      </c>
      <c r="AT51" t="s">
        <v>3549</v>
      </c>
      <c r="AU51" t="s">
        <v>1861</v>
      </c>
      <c r="AV51" t="s">
        <v>4002</v>
      </c>
      <c r="BF51" t="s">
        <v>21305</v>
      </c>
      <c r="BH51" t="s">
        <v>4553</v>
      </c>
      <c r="BL51">
        <v>0</v>
      </c>
      <c r="BM51">
        <v>1</v>
      </c>
      <c r="BR51" t="s">
        <v>4031</v>
      </c>
      <c r="BS51" s="124">
        <v>46151</v>
      </c>
      <c r="BT51" t="s">
        <v>2069</v>
      </c>
      <c r="BU51" t="s">
        <v>1720</v>
      </c>
      <c r="BW51" t="s">
        <v>13199</v>
      </c>
      <c r="BX51" t="s">
        <v>4030</v>
      </c>
      <c r="BY51" t="s">
        <v>4034</v>
      </c>
      <c r="BZ51" t="s">
        <v>13200</v>
      </c>
      <c r="CA51" t="s">
        <v>13200</v>
      </c>
      <c r="CC51" t="s">
        <v>4105</v>
      </c>
      <c r="CD51">
        <v>65.400000000000006</v>
      </c>
      <c r="CE51">
        <v>5.45</v>
      </c>
      <c r="CF51">
        <v>0.40875</v>
      </c>
      <c r="CG51">
        <v>0</v>
      </c>
      <c r="CH51">
        <v>65.400000000000006</v>
      </c>
      <c r="CJ51">
        <v>9</v>
      </c>
      <c r="CK51">
        <v>1</v>
      </c>
      <c r="CL51" t="s">
        <v>13201</v>
      </c>
      <c r="CM51" t="s">
        <v>4106</v>
      </c>
      <c r="CN51" t="s">
        <v>74</v>
      </c>
      <c r="CO51" t="s">
        <v>13200</v>
      </c>
      <c r="CP51" t="s">
        <v>4107</v>
      </c>
      <c r="CR51" t="s">
        <v>15671</v>
      </c>
      <c r="CS51" t="s">
        <v>4050</v>
      </c>
      <c r="CT51" t="s">
        <v>4126</v>
      </c>
      <c r="CU51" t="s">
        <v>13459</v>
      </c>
      <c r="CV51" t="s">
        <v>8387</v>
      </c>
      <c r="CX51" t="s">
        <v>4105</v>
      </c>
      <c r="CZ51" t="s">
        <v>4133</v>
      </c>
      <c r="DA51">
        <v>1</v>
      </c>
      <c r="DB51" t="s">
        <v>15672</v>
      </c>
      <c r="DC51" t="s">
        <v>74</v>
      </c>
      <c r="DD51" t="s">
        <v>13459</v>
      </c>
      <c r="DE51" t="s">
        <v>4158</v>
      </c>
    </row>
    <row r="52" spans="1:109" x14ac:dyDescent="0.25">
      <c r="A52" s="138" t="s">
        <v>226</v>
      </c>
      <c r="B52" s="230">
        <v>3</v>
      </c>
      <c r="C52" s="230">
        <v>2</v>
      </c>
      <c r="D52" s="230"/>
      <c r="E52" s="230">
        <v>6</v>
      </c>
      <c r="F52" s="230">
        <v>11</v>
      </c>
      <c r="I52" s="138" t="s">
        <v>75</v>
      </c>
      <c r="J52" s="230">
        <v>80</v>
      </c>
      <c r="L52" s="138" t="s">
        <v>1385</v>
      </c>
      <c r="M52" s="230">
        <v>17</v>
      </c>
      <c r="AM52" s="104">
        <v>46143</v>
      </c>
      <c r="AN52" s="104">
        <v>46154.446527777778</v>
      </c>
      <c r="AO52" t="b">
        <v>0</v>
      </c>
      <c r="AP52" t="s">
        <v>4000</v>
      </c>
      <c r="AQ52" t="s">
        <v>2700</v>
      </c>
      <c r="AR52" t="s">
        <v>4001</v>
      </c>
      <c r="AS52" t="s">
        <v>13</v>
      </c>
      <c r="AT52" t="s">
        <v>3564</v>
      </c>
      <c r="AU52" t="s">
        <v>1891</v>
      </c>
      <c r="AV52" t="s">
        <v>4002</v>
      </c>
      <c r="AW52">
        <v>189</v>
      </c>
      <c r="AX52">
        <v>188</v>
      </c>
      <c r="AY52">
        <v>640891.08510638296</v>
      </c>
      <c r="AZ52">
        <v>566557.52127659495</v>
      </c>
      <c r="BA52">
        <v>315703.375</v>
      </c>
      <c r="BB52">
        <v>34031.005319148899</v>
      </c>
      <c r="BC52">
        <v>24</v>
      </c>
      <c r="BD52">
        <v>3</v>
      </c>
      <c r="BF52" t="s">
        <v>21306</v>
      </c>
      <c r="BH52" t="s">
        <v>4553</v>
      </c>
      <c r="BL52">
        <v>0</v>
      </c>
      <c r="BM52">
        <v>1</v>
      </c>
      <c r="BR52" t="s">
        <v>4031</v>
      </c>
      <c r="BS52" s="124">
        <v>46151</v>
      </c>
      <c r="BT52" t="s">
        <v>2069</v>
      </c>
      <c r="BU52" t="s">
        <v>1720</v>
      </c>
      <c r="BW52" t="s">
        <v>13202</v>
      </c>
      <c r="BX52" t="s">
        <v>4108</v>
      </c>
      <c r="BY52" t="s">
        <v>4142</v>
      </c>
      <c r="BZ52" t="s">
        <v>13203</v>
      </c>
      <c r="CA52" t="s">
        <v>13203</v>
      </c>
      <c r="CB52" t="s">
        <v>8848</v>
      </c>
      <c r="CC52" t="s">
        <v>4105</v>
      </c>
      <c r="CD52">
        <v>287.88</v>
      </c>
      <c r="CE52">
        <v>23.99</v>
      </c>
      <c r="CG52">
        <v>0</v>
      </c>
      <c r="CH52">
        <v>287.88</v>
      </c>
      <c r="CK52">
        <v>1</v>
      </c>
      <c r="CL52" t="s">
        <v>13204</v>
      </c>
      <c r="CM52" t="s">
        <v>4106</v>
      </c>
      <c r="CN52" t="s">
        <v>74</v>
      </c>
      <c r="CO52" t="s">
        <v>13203</v>
      </c>
      <c r="CP52" t="s">
        <v>4107</v>
      </c>
      <c r="CR52" t="s">
        <v>15673</v>
      </c>
      <c r="CS52" t="s">
        <v>4050</v>
      </c>
      <c r="CT52" t="s">
        <v>4034</v>
      </c>
      <c r="CU52" t="s">
        <v>15674</v>
      </c>
      <c r="CV52" t="s">
        <v>4614</v>
      </c>
      <c r="CW52" t="s">
        <v>8304</v>
      </c>
      <c r="CX52" t="s">
        <v>4105</v>
      </c>
      <c r="CZ52" t="s">
        <v>4133</v>
      </c>
      <c r="DA52">
        <v>1</v>
      </c>
      <c r="DB52" t="s">
        <v>15675</v>
      </c>
      <c r="DC52" t="s">
        <v>74</v>
      </c>
      <c r="DD52" t="s">
        <v>15674</v>
      </c>
      <c r="DE52" t="s">
        <v>4158</v>
      </c>
    </row>
    <row r="53" spans="1:109" x14ac:dyDescent="0.25">
      <c r="A53" s="138" t="s">
        <v>1327</v>
      </c>
      <c r="B53" s="230"/>
      <c r="C53" s="230"/>
      <c r="D53" s="230"/>
      <c r="E53" s="230">
        <v>1</v>
      </c>
      <c r="F53" s="230">
        <v>1</v>
      </c>
      <c r="I53" s="138" t="s">
        <v>2259</v>
      </c>
      <c r="J53" s="230">
        <v>3</v>
      </c>
      <c r="L53" s="138" t="s">
        <v>1391</v>
      </c>
      <c r="M53" s="230">
        <v>16</v>
      </c>
      <c r="AM53" s="104">
        <v>46143</v>
      </c>
      <c r="AN53" s="104">
        <v>46154.446527777778</v>
      </c>
      <c r="AO53" t="b">
        <v>0</v>
      </c>
      <c r="AP53" t="s">
        <v>4000</v>
      </c>
      <c r="AQ53" t="s">
        <v>2700</v>
      </c>
      <c r="AR53" t="s">
        <v>4001</v>
      </c>
      <c r="AS53" t="s">
        <v>13</v>
      </c>
      <c r="AT53" t="s">
        <v>3566</v>
      </c>
      <c r="AU53" t="s">
        <v>1894</v>
      </c>
      <c r="AV53" t="s">
        <v>4002</v>
      </c>
      <c r="AW53">
        <v>383</v>
      </c>
      <c r="AX53">
        <v>382</v>
      </c>
      <c r="AY53">
        <v>314299.11780104699</v>
      </c>
      <c r="AZ53">
        <v>286358.010471204</v>
      </c>
      <c r="BA53">
        <v>39183</v>
      </c>
      <c r="BB53">
        <v>19119.803664921401</v>
      </c>
      <c r="BC53">
        <v>86</v>
      </c>
      <c r="BD53">
        <v>74</v>
      </c>
      <c r="BF53" t="s">
        <v>21307</v>
      </c>
      <c r="BH53" t="s">
        <v>4553</v>
      </c>
      <c r="BL53">
        <v>0</v>
      </c>
      <c r="BM53">
        <v>1</v>
      </c>
      <c r="BR53" t="s">
        <v>4031</v>
      </c>
      <c r="BS53" s="124">
        <v>46151</v>
      </c>
      <c r="BT53" t="s">
        <v>2069</v>
      </c>
      <c r="BU53" t="s">
        <v>1720</v>
      </c>
      <c r="BW53" t="s">
        <v>13205</v>
      </c>
      <c r="BX53" t="s">
        <v>4030</v>
      </c>
      <c r="BY53" t="s">
        <v>4034</v>
      </c>
      <c r="BZ53" t="s">
        <v>13206</v>
      </c>
      <c r="CA53" t="s">
        <v>13206</v>
      </c>
      <c r="CB53" t="s">
        <v>4547</v>
      </c>
      <c r="CC53" t="s">
        <v>4105</v>
      </c>
      <c r="CD53">
        <v>104.88</v>
      </c>
      <c r="CE53">
        <v>8.74</v>
      </c>
      <c r="CG53">
        <v>0</v>
      </c>
      <c r="CH53">
        <v>104.88</v>
      </c>
      <c r="CK53">
        <v>1</v>
      </c>
      <c r="CL53" t="s">
        <v>13207</v>
      </c>
      <c r="CM53" t="s">
        <v>4106</v>
      </c>
      <c r="CN53" t="s">
        <v>74</v>
      </c>
      <c r="CO53" t="s">
        <v>13206</v>
      </c>
      <c r="CP53" t="s">
        <v>4107</v>
      </c>
      <c r="CR53" t="s">
        <v>8860</v>
      </c>
      <c r="CS53" t="s">
        <v>4030</v>
      </c>
      <c r="CT53" t="s">
        <v>4032</v>
      </c>
      <c r="CU53" t="s">
        <v>15676</v>
      </c>
      <c r="CV53" t="s">
        <v>8648</v>
      </c>
      <c r="CX53" t="s">
        <v>4105</v>
      </c>
      <c r="CY53" s="17">
        <v>0.5</v>
      </c>
      <c r="CZ53" t="s">
        <v>4133</v>
      </c>
      <c r="DA53">
        <v>1</v>
      </c>
      <c r="DB53" t="s">
        <v>8888</v>
      </c>
      <c r="DC53" t="s">
        <v>74</v>
      </c>
      <c r="DD53" t="s">
        <v>15676</v>
      </c>
      <c r="DE53" t="s">
        <v>4158</v>
      </c>
    </row>
    <row r="54" spans="1:109" x14ac:dyDescent="0.25">
      <c r="A54" s="138" t="s">
        <v>1349</v>
      </c>
      <c r="B54" s="230"/>
      <c r="C54" s="230"/>
      <c r="D54" s="230"/>
      <c r="E54" s="230">
        <v>3</v>
      </c>
      <c r="F54" s="230">
        <v>3</v>
      </c>
      <c r="I54" s="138" t="s">
        <v>2335</v>
      </c>
      <c r="J54" s="230">
        <v>1</v>
      </c>
      <c r="L54" s="138" t="s">
        <v>1481</v>
      </c>
      <c r="M54" s="230">
        <v>9</v>
      </c>
      <c r="AM54" s="104">
        <v>46143</v>
      </c>
      <c r="AN54" s="104">
        <v>46174</v>
      </c>
      <c r="AO54" t="b">
        <v>0</v>
      </c>
      <c r="AP54" t="s">
        <v>4000</v>
      </c>
      <c r="AQ54" t="s">
        <v>2700</v>
      </c>
      <c r="AR54" t="s">
        <v>4001</v>
      </c>
      <c r="AS54" t="s">
        <v>13</v>
      </c>
      <c r="AT54" t="s">
        <v>3572</v>
      </c>
      <c r="AU54" t="s">
        <v>1906</v>
      </c>
      <c r="AV54" t="s">
        <v>4002</v>
      </c>
      <c r="BF54" t="s">
        <v>21308</v>
      </c>
      <c r="BH54" t="s">
        <v>4553</v>
      </c>
      <c r="BL54">
        <v>0</v>
      </c>
      <c r="BM54">
        <v>1</v>
      </c>
      <c r="BR54" t="s">
        <v>4031</v>
      </c>
      <c r="BS54" s="124">
        <v>46151</v>
      </c>
      <c r="BT54" t="s">
        <v>2069</v>
      </c>
      <c r="BU54" t="s">
        <v>1720</v>
      </c>
      <c r="BW54" t="s">
        <v>13208</v>
      </c>
      <c r="BX54" t="s">
        <v>4030</v>
      </c>
      <c r="BY54" t="s">
        <v>4109</v>
      </c>
      <c r="BZ54" t="s">
        <v>13209</v>
      </c>
      <c r="CA54" t="s">
        <v>13209</v>
      </c>
      <c r="CC54" t="s">
        <v>4105</v>
      </c>
      <c r="CD54">
        <v>143.88</v>
      </c>
      <c r="CE54">
        <v>11.99</v>
      </c>
      <c r="CF54">
        <v>2.9975000000000001</v>
      </c>
      <c r="CG54">
        <v>0</v>
      </c>
      <c r="CH54">
        <v>143.88</v>
      </c>
      <c r="CI54" s="17">
        <v>0.5</v>
      </c>
      <c r="CJ54">
        <v>59.94</v>
      </c>
      <c r="CK54">
        <v>1</v>
      </c>
      <c r="CL54" t="s">
        <v>13210</v>
      </c>
      <c r="CM54" t="s">
        <v>4106</v>
      </c>
      <c r="CN54" t="s">
        <v>74</v>
      </c>
      <c r="CO54" t="s">
        <v>13209</v>
      </c>
      <c r="CP54" t="s">
        <v>4107</v>
      </c>
      <c r="CR54" t="s">
        <v>15680</v>
      </c>
      <c r="CS54" t="s">
        <v>4030</v>
      </c>
      <c r="CT54" t="s">
        <v>4034</v>
      </c>
      <c r="CU54" t="s">
        <v>15681</v>
      </c>
      <c r="CV54" t="s">
        <v>8646</v>
      </c>
      <c r="CX54" t="s">
        <v>4105</v>
      </c>
      <c r="CZ54" t="s">
        <v>4133</v>
      </c>
      <c r="DA54">
        <v>1</v>
      </c>
      <c r="DB54" t="s">
        <v>13191</v>
      </c>
      <c r="DC54" t="s">
        <v>74</v>
      </c>
      <c r="DD54" t="s">
        <v>15681</v>
      </c>
      <c r="DE54" t="s">
        <v>4158</v>
      </c>
    </row>
    <row r="55" spans="1:109" x14ac:dyDescent="0.25">
      <c r="A55" s="138" t="s">
        <v>1379</v>
      </c>
      <c r="B55" s="230">
        <v>1</v>
      </c>
      <c r="C55" s="230">
        <v>1</v>
      </c>
      <c r="D55" s="230">
        <v>1</v>
      </c>
      <c r="E55" s="230">
        <v>1</v>
      </c>
      <c r="F55" s="230">
        <v>4</v>
      </c>
      <c r="I55" s="138" t="s">
        <v>2345</v>
      </c>
      <c r="J55" s="230">
        <v>13</v>
      </c>
      <c r="L55" s="138" t="s">
        <v>1507</v>
      </c>
      <c r="M55" s="230">
        <v>18</v>
      </c>
      <c r="AM55" s="104">
        <v>46143</v>
      </c>
      <c r="AN55" s="104">
        <v>46154.446527777778</v>
      </c>
      <c r="AO55" t="b">
        <v>0</v>
      </c>
      <c r="AP55" t="s">
        <v>4000</v>
      </c>
      <c r="AQ55" t="s">
        <v>2700</v>
      </c>
      <c r="AR55" t="s">
        <v>4001</v>
      </c>
      <c r="AS55" t="s">
        <v>13</v>
      </c>
      <c r="AT55" t="s">
        <v>3574</v>
      </c>
      <c r="AU55" t="s">
        <v>1910</v>
      </c>
      <c r="AV55" t="s">
        <v>3997</v>
      </c>
      <c r="AW55">
        <v>147</v>
      </c>
      <c r="AX55">
        <v>146</v>
      </c>
      <c r="AY55">
        <v>807456.82191780803</v>
      </c>
      <c r="AZ55">
        <v>754137.45890410896</v>
      </c>
      <c r="BA55">
        <v>302850.76923076902</v>
      </c>
      <c r="BB55">
        <v>26353.1986301369</v>
      </c>
      <c r="BC55">
        <v>13</v>
      </c>
      <c r="BD55">
        <v>26</v>
      </c>
      <c r="BF55" t="s">
        <v>21309</v>
      </c>
      <c r="BH55" t="s">
        <v>4553</v>
      </c>
      <c r="BL55">
        <v>0</v>
      </c>
      <c r="BM55">
        <v>1</v>
      </c>
      <c r="BR55" t="s">
        <v>4031</v>
      </c>
      <c r="BS55" s="124">
        <v>46151</v>
      </c>
      <c r="BT55" t="s">
        <v>2069</v>
      </c>
      <c r="BU55" t="s">
        <v>1720</v>
      </c>
      <c r="BW55" t="s">
        <v>13211</v>
      </c>
      <c r="BX55" t="s">
        <v>4030</v>
      </c>
      <c r="BY55" t="s">
        <v>4034</v>
      </c>
      <c r="BZ55" t="s">
        <v>13212</v>
      </c>
      <c r="CA55" t="s">
        <v>13212</v>
      </c>
      <c r="CB55" t="s">
        <v>4547</v>
      </c>
      <c r="CC55" t="s">
        <v>4105</v>
      </c>
      <c r="CD55">
        <v>92.88</v>
      </c>
      <c r="CE55">
        <v>7.74</v>
      </c>
      <c r="CG55">
        <v>0</v>
      </c>
      <c r="CH55">
        <v>92.88</v>
      </c>
      <c r="CK55">
        <v>1</v>
      </c>
      <c r="CL55" t="s">
        <v>13207</v>
      </c>
      <c r="CM55" t="s">
        <v>4106</v>
      </c>
      <c r="CN55" t="s">
        <v>74</v>
      </c>
      <c r="CO55" t="s">
        <v>13212</v>
      </c>
      <c r="CP55" t="s">
        <v>4107</v>
      </c>
      <c r="CR55" t="s">
        <v>15682</v>
      </c>
      <c r="CS55" t="s">
        <v>4050</v>
      </c>
      <c r="CT55" t="s">
        <v>4032</v>
      </c>
      <c r="CU55" t="s">
        <v>14318</v>
      </c>
      <c r="CV55" t="s">
        <v>4614</v>
      </c>
      <c r="CX55" t="s">
        <v>4105</v>
      </c>
      <c r="CZ55" t="s">
        <v>4133</v>
      </c>
      <c r="DA55">
        <v>1</v>
      </c>
      <c r="DB55" t="s">
        <v>15679</v>
      </c>
      <c r="DC55" t="s">
        <v>74</v>
      </c>
      <c r="DD55" t="s">
        <v>14318</v>
      </c>
      <c r="DE55" t="s">
        <v>4158</v>
      </c>
    </row>
    <row r="56" spans="1:109" x14ac:dyDescent="0.25">
      <c r="A56" s="138" t="s">
        <v>1385</v>
      </c>
      <c r="B56" s="230"/>
      <c r="C56" s="230">
        <v>5</v>
      </c>
      <c r="D56" s="230">
        <v>10</v>
      </c>
      <c r="E56" s="230">
        <v>10</v>
      </c>
      <c r="F56" s="230">
        <v>25</v>
      </c>
      <c r="I56" s="138" t="s">
        <v>2373</v>
      </c>
      <c r="J56" s="230">
        <v>2</v>
      </c>
      <c r="L56" s="138" t="s">
        <v>1531</v>
      </c>
      <c r="M56" s="230">
        <v>5</v>
      </c>
      <c r="AM56" s="104">
        <v>46143</v>
      </c>
      <c r="AN56" s="104">
        <v>46174</v>
      </c>
      <c r="AO56" t="b">
        <v>0</v>
      </c>
      <c r="AP56" t="s">
        <v>4000</v>
      </c>
      <c r="AQ56" t="s">
        <v>2700</v>
      </c>
      <c r="AR56" t="s">
        <v>4001</v>
      </c>
      <c r="AS56" t="s">
        <v>13</v>
      </c>
      <c r="AT56" t="s">
        <v>3585</v>
      </c>
      <c r="AU56" t="s">
        <v>1931</v>
      </c>
      <c r="AV56" t="s">
        <v>4002</v>
      </c>
      <c r="BF56" t="s">
        <v>21310</v>
      </c>
      <c r="BH56" t="s">
        <v>4553</v>
      </c>
      <c r="BL56">
        <v>0</v>
      </c>
      <c r="BM56">
        <v>1</v>
      </c>
      <c r="BR56" t="s">
        <v>4031</v>
      </c>
      <c r="BS56" s="124">
        <v>46151</v>
      </c>
      <c r="BT56" t="s">
        <v>2069</v>
      </c>
      <c r="BU56" t="s">
        <v>1720</v>
      </c>
      <c r="BW56" t="s">
        <v>13213</v>
      </c>
      <c r="BX56" t="s">
        <v>4030</v>
      </c>
      <c r="BY56" t="s">
        <v>4032</v>
      </c>
      <c r="BZ56" t="s">
        <v>13206</v>
      </c>
      <c r="CA56" t="s">
        <v>13206</v>
      </c>
      <c r="CB56" t="s">
        <v>8410</v>
      </c>
      <c r="CC56" t="s">
        <v>4105</v>
      </c>
      <c r="CD56">
        <v>245.88</v>
      </c>
      <c r="CE56">
        <v>20.49</v>
      </c>
      <c r="CG56">
        <v>0</v>
      </c>
      <c r="CH56">
        <v>245.88</v>
      </c>
      <c r="CK56">
        <v>1</v>
      </c>
      <c r="CL56" t="s">
        <v>13207</v>
      </c>
      <c r="CM56" t="s">
        <v>4106</v>
      </c>
      <c r="CN56" t="s">
        <v>74</v>
      </c>
      <c r="CO56" t="s">
        <v>13206</v>
      </c>
      <c r="CP56" t="s">
        <v>4107</v>
      </c>
      <c r="CR56" t="s">
        <v>15683</v>
      </c>
      <c r="CS56" t="s">
        <v>4030</v>
      </c>
      <c r="CT56" t="s">
        <v>4109</v>
      </c>
      <c r="CU56" t="s">
        <v>14316</v>
      </c>
      <c r="CV56" t="s">
        <v>8648</v>
      </c>
      <c r="CX56" t="s">
        <v>4105</v>
      </c>
      <c r="CZ56" t="s">
        <v>4133</v>
      </c>
      <c r="DA56">
        <v>1</v>
      </c>
      <c r="DB56" t="s">
        <v>15679</v>
      </c>
      <c r="DC56" t="s">
        <v>74</v>
      </c>
      <c r="DD56" t="s">
        <v>14316</v>
      </c>
      <c r="DE56" t="s">
        <v>4158</v>
      </c>
    </row>
    <row r="57" spans="1:109" x14ac:dyDescent="0.25">
      <c r="A57" s="138" t="s">
        <v>1391</v>
      </c>
      <c r="B57" s="230"/>
      <c r="C57" s="230">
        <v>2</v>
      </c>
      <c r="D57" s="230">
        <v>1</v>
      </c>
      <c r="E57" s="230">
        <v>5</v>
      </c>
      <c r="F57" s="230">
        <v>8</v>
      </c>
      <c r="I57" s="138" t="s">
        <v>2383</v>
      </c>
      <c r="J57" s="230">
        <v>1</v>
      </c>
      <c r="L57" s="138" t="s">
        <v>1559</v>
      </c>
      <c r="M57" s="230">
        <v>11</v>
      </c>
      <c r="AM57" s="104">
        <v>46143</v>
      </c>
      <c r="AN57" s="104">
        <v>46154.446527777778</v>
      </c>
      <c r="AO57" t="b">
        <v>0</v>
      </c>
      <c r="AP57" t="s">
        <v>4000</v>
      </c>
      <c r="AQ57" t="s">
        <v>2700</v>
      </c>
      <c r="AR57" t="s">
        <v>4001</v>
      </c>
      <c r="AS57" t="s">
        <v>13</v>
      </c>
      <c r="AT57" t="s">
        <v>3590</v>
      </c>
      <c r="AU57" t="s">
        <v>1941</v>
      </c>
      <c r="AV57" t="s">
        <v>4002</v>
      </c>
      <c r="AW57">
        <v>120</v>
      </c>
      <c r="AX57">
        <v>119</v>
      </c>
      <c r="AY57">
        <v>855175.73109243601</v>
      </c>
      <c r="AZ57">
        <v>823380.39495798305</v>
      </c>
      <c r="BA57">
        <v>270514.83333333302</v>
      </c>
      <c r="BB57">
        <v>18155.932773109202</v>
      </c>
      <c r="BC57">
        <v>6</v>
      </c>
      <c r="BD57">
        <v>29</v>
      </c>
      <c r="BF57" t="s">
        <v>21311</v>
      </c>
      <c r="BH57" t="s">
        <v>4553</v>
      </c>
      <c r="BL57">
        <v>0</v>
      </c>
      <c r="BM57">
        <v>1</v>
      </c>
      <c r="BR57" t="s">
        <v>4031</v>
      </c>
      <c r="BS57" s="124">
        <v>46151</v>
      </c>
      <c r="BT57" t="s">
        <v>2069</v>
      </c>
      <c r="BU57" t="s">
        <v>1720</v>
      </c>
      <c r="BW57" t="s">
        <v>13214</v>
      </c>
      <c r="BX57" t="s">
        <v>4030</v>
      </c>
      <c r="BY57" t="s">
        <v>4034</v>
      </c>
      <c r="BZ57" t="s">
        <v>13206</v>
      </c>
      <c r="CA57" t="s">
        <v>13206</v>
      </c>
      <c r="CB57" t="s">
        <v>4547</v>
      </c>
      <c r="CC57" t="s">
        <v>4105</v>
      </c>
      <c r="CD57">
        <v>83.88</v>
      </c>
      <c r="CE57">
        <v>6.99</v>
      </c>
      <c r="CG57">
        <v>0</v>
      </c>
      <c r="CH57">
        <v>83.88</v>
      </c>
      <c r="CK57">
        <v>1</v>
      </c>
      <c r="CL57" t="s">
        <v>13207</v>
      </c>
      <c r="CM57" t="s">
        <v>4106</v>
      </c>
      <c r="CN57" t="s">
        <v>74</v>
      </c>
      <c r="CO57" t="s">
        <v>13206</v>
      </c>
      <c r="CP57" t="s">
        <v>4107</v>
      </c>
      <c r="CR57" t="s">
        <v>15684</v>
      </c>
      <c r="CS57" t="s">
        <v>4050</v>
      </c>
      <c r="CT57" t="s">
        <v>4032</v>
      </c>
      <c r="CU57" t="s">
        <v>13435</v>
      </c>
      <c r="CV57" t="s">
        <v>4614</v>
      </c>
      <c r="CX57" t="s">
        <v>4105</v>
      </c>
      <c r="CZ57" t="s">
        <v>4133</v>
      </c>
      <c r="DA57">
        <v>1</v>
      </c>
      <c r="DB57" t="s">
        <v>15679</v>
      </c>
      <c r="DC57" t="s">
        <v>74</v>
      </c>
      <c r="DD57" t="s">
        <v>13435</v>
      </c>
      <c r="DE57" t="s">
        <v>4158</v>
      </c>
    </row>
    <row r="58" spans="1:109" x14ac:dyDescent="0.25">
      <c r="A58" s="138" t="s">
        <v>1416</v>
      </c>
      <c r="B58" s="230">
        <v>2</v>
      </c>
      <c r="C58" s="230">
        <v>1</v>
      </c>
      <c r="D58" s="230"/>
      <c r="E58" s="230"/>
      <c r="F58" s="230">
        <v>3</v>
      </c>
      <c r="I58" s="138" t="s">
        <v>2391</v>
      </c>
      <c r="J58" s="230">
        <v>1</v>
      </c>
      <c r="L58" s="138" t="s">
        <v>1584</v>
      </c>
      <c r="M58" s="230">
        <v>13</v>
      </c>
      <c r="AM58" s="104">
        <v>46143</v>
      </c>
      <c r="AN58" s="104">
        <v>46154.446527777778</v>
      </c>
      <c r="AO58" t="b">
        <v>0</v>
      </c>
      <c r="AP58" t="s">
        <v>4000</v>
      </c>
      <c r="AQ58" t="s">
        <v>2700</v>
      </c>
      <c r="AR58" t="s">
        <v>4001</v>
      </c>
      <c r="AS58" t="s">
        <v>13</v>
      </c>
      <c r="AT58" t="s">
        <v>3592</v>
      </c>
      <c r="AU58" t="s">
        <v>1945</v>
      </c>
      <c r="AV58" t="s">
        <v>4002</v>
      </c>
      <c r="AW58">
        <v>442</v>
      </c>
      <c r="AX58">
        <v>442</v>
      </c>
      <c r="AY58">
        <v>244369.93891402701</v>
      </c>
      <c r="AZ58">
        <v>186029.09728506699</v>
      </c>
      <c r="BA58">
        <v>190872.06153846101</v>
      </c>
      <c r="BB58">
        <v>30271.420814479599</v>
      </c>
      <c r="BC58">
        <v>65</v>
      </c>
      <c r="BD58">
        <v>81</v>
      </c>
      <c r="BF58" t="s">
        <v>21312</v>
      </c>
      <c r="BG58" t="s">
        <v>21313</v>
      </c>
      <c r="BH58" t="s">
        <v>4532</v>
      </c>
      <c r="BI58" t="s">
        <v>21314</v>
      </c>
      <c r="BJ58" t="s">
        <v>4027</v>
      </c>
      <c r="BK58">
        <v>71.88</v>
      </c>
      <c r="BL58">
        <v>1</v>
      </c>
      <c r="BM58">
        <v>1</v>
      </c>
      <c r="BN58" t="s">
        <v>4028</v>
      </c>
      <c r="BO58">
        <v>1</v>
      </c>
      <c r="BP58" t="s">
        <v>4029</v>
      </c>
      <c r="BQ58" t="s">
        <v>4030</v>
      </c>
      <c r="BR58" t="s">
        <v>4031</v>
      </c>
      <c r="BS58" s="124">
        <v>46151</v>
      </c>
      <c r="BT58" t="s">
        <v>2614</v>
      </c>
      <c r="BU58" t="s">
        <v>1720</v>
      </c>
      <c r="BW58" t="s">
        <v>13215</v>
      </c>
      <c r="BX58" t="s">
        <v>4030</v>
      </c>
      <c r="BY58" t="s">
        <v>4126</v>
      </c>
      <c r="BZ58" t="s">
        <v>13216</v>
      </c>
      <c r="CA58" t="s">
        <v>13216</v>
      </c>
      <c r="CB58" t="s">
        <v>4145</v>
      </c>
      <c r="CC58" t="s">
        <v>4105</v>
      </c>
      <c r="CD58">
        <v>119.88</v>
      </c>
      <c r="CE58">
        <v>9.99</v>
      </c>
      <c r="CF58">
        <v>0.95879999999999999</v>
      </c>
      <c r="CG58">
        <v>1</v>
      </c>
      <c r="CH58">
        <v>119.88</v>
      </c>
      <c r="CI58" s="17">
        <v>0.2</v>
      </c>
      <c r="CJ58">
        <v>12.23</v>
      </c>
      <c r="CK58">
        <v>1</v>
      </c>
      <c r="CL58" t="s">
        <v>13217</v>
      </c>
      <c r="CM58" t="s">
        <v>4121</v>
      </c>
      <c r="CN58" t="s">
        <v>74</v>
      </c>
      <c r="CO58" t="s">
        <v>13216</v>
      </c>
      <c r="CP58" t="s">
        <v>4107</v>
      </c>
      <c r="CR58" t="s">
        <v>15677</v>
      </c>
      <c r="CS58" t="s">
        <v>4050</v>
      </c>
      <c r="CT58" t="s">
        <v>4032</v>
      </c>
      <c r="CU58" t="s">
        <v>15678</v>
      </c>
      <c r="CV58" t="s">
        <v>4614</v>
      </c>
      <c r="CX58" t="s">
        <v>4105</v>
      </c>
      <c r="CZ58" t="s">
        <v>4133</v>
      </c>
      <c r="DA58">
        <v>1</v>
      </c>
      <c r="DB58" t="s">
        <v>15679</v>
      </c>
      <c r="DC58" t="s">
        <v>74</v>
      </c>
      <c r="DD58" t="s">
        <v>15678</v>
      </c>
      <c r="DE58" t="s">
        <v>4158</v>
      </c>
    </row>
    <row r="59" spans="1:109" x14ac:dyDescent="0.25">
      <c r="A59" s="138" t="s">
        <v>1481</v>
      </c>
      <c r="B59" s="230"/>
      <c r="C59" s="230"/>
      <c r="D59" s="230"/>
      <c r="E59" s="230">
        <v>1</v>
      </c>
      <c r="F59" s="230">
        <v>1</v>
      </c>
      <c r="I59" s="138" t="s">
        <v>2403</v>
      </c>
      <c r="J59" s="230">
        <v>4</v>
      </c>
      <c r="L59" s="138" t="s">
        <v>72</v>
      </c>
      <c r="M59" s="230">
        <v>85</v>
      </c>
      <c r="AM59" s="104">
        <v>46143</v>
      </c>
      <c r="AN59" s="104">
        <v>46174</v>
      </c>
      <c r="AO59" t="b">
        <v>0</v>
      </c>
      <c r="AP59" t="s">
        <v>4000</v>
      </c>
      <c r="AQ59" t="s">
        <v>2700</v>
      </c>
      <c r="AR59" t="s">
        <v>4001</v>
      </c>
      <c r="AS59" t="s">
        <v>13</v>
      </c>
      <c r="AT59" t="s">
        <v>3597</v>
      </c>
      <c r="AU59" t="s">
        <v>1955</v>
      </c>
      <c r="AV59" t="s">
        <v>4002</v>
      </c>
      <c r="BF59" t="s">
        <v>21315</v>
      </c>
      <c r="BG59" t="s">
        <v>21316</v>
      </c>
      <c r="BH59" t="s">
        <v>4532</v>
      </c>
      <c r="BI59" t="s">
        <v>21317</v>
      </c>
      <c r="BJ59" t="s">
        <v>4027</v>
      </c>
      <c r="BK59">
        <v>89.88</v>
      </c>
      <c r="BL59">
        <v>1</v>
      </c>
      <c r="BM59">
        <v>1</v>
      </c>
      <c r="BN59" t="s">
        <v>4028</v>
      </c>
      <c r="BO59">
        <v>1</v>
      </c>
      <c r="BP59" t="s">
        <v>4029</v>
      </c>
      <c r="BQ59" t="s">
        <v>4030</v>
      </c>
      <c r="BR59" t="s">
        <v>4031</v>
      </c>
      <c r="BS59" s="124">
        <v>46151</v>
      </c>
      <c r="BT59" t="s">
        <v>2614</v>
      </c>
      <c r="BU59" t="s">
        <v>1720</v>
      </c>
      <c r="BW59" t="s">
        <v>13215</v>
      </c>
      <c r="BX59" t="s">
        <v>4030</v>
      </c>
      <c r="BY59" t="s">
        <v>4126</v>
      </c>
      <c r="BZ59" t="s">
        <v>13218</v>
      </c>
      <c r="CA59" t="s">
        <v>8622</v>
      </c>
      <c r="CB59" t="s">
        <v>4145</v>
      </c>
      <c r="CC59" t="s">
        <v>4105</v>
      </c>
      <c r="CD59">
        <v>119.88</v>
      </c>
      <c r="CE59">
        <v>9.99</v>
      </c>
      <c r="CF59">
        <v>0.95879999999999999</v>
      </c>
      <c r="CG59">
        <v>1</v>
      </c>
      <c r="CH59">
        <v>119.88</v>
      </c>
      <c r="CI59" s="17">
        <v>0.2</v>
      </c>
      <c r="CJ59">
        <v>12.23</v>
      </c>
      <c r="CK59">
        <v>1</v>
      </c>
      <c r="CL59" t="s">
        <v>13217</v>
      </c>
      <c r="CM59" t="s">
        <v>4121</v>
      </c>
      <c r="CN59" t="s">
        <v>74</v>
      </c>
      <c r="CO59" t="s">
        <v>13218</v>
      </c>
      <c r="CP59" t="s">
        <v>4121</v>
      </c>
      <c r="CR59" t="s">
        <v>15685</v>
      </c>
      <c r="CS59" t="s">
        <v>4030</v>
      </c>
      <c r="CT59" t="s">
        <v>4032</v>
      </c>
      <c r="CU59" t="s">
        <v>14561</v>
      </c>
      <c r="CV59" t="s">
        <v>8829</v>
      </c>
      <c r="CX59" t="s">
        <v>4105</v>
      </c>
      <c r="CZ59" t="s">
        <v>4133</v>
      </c>
      <c r="DA59">
        <v>1</v>
      </c>
      <c r="DB59" t="s">
        <v>15679</v>
      </c>
      <c r="DC59" t="s">
        <v>74</v>
      </c>
      <c r="DD59" t="s">
        <v>14561</v>
      </c>
      <c r="DE59" t="s">
        <v>4158</v>
      </c>
    </row>
    <row r="60" spans="1:109" x14ac:dyDescent="0.25">
      <c r="A60" s="138" t="s">
        <v>1507</v>
      </c>
      <c r="B60" s="230"/>
      <c r="C60" s="230">
        <v>13</v>
      </c>
      <c r="D60" s="230"/>
      <c r="E60" s="230">
        <v>2</v>
      </c>
      <c r="F60" s="230">
        <v>15</v>
      </c>
      <c r="I60" s="138" t="s">
        <v>2407</v>
      </c>
      <c r="J60" s="230">
        <v>2</v>
      </c>
      <c r="L60" s="138" t="s">
        <v>1625</v>
      </c>
      <c r="M60" s="230">
        <v>3</v>
      </c>
      <c r="AM60" s="104">
        <v>46143</v>
      </c>
      <c r="AN60" s="104">
        <v>46154.446527777778</v>
      </c>
      <c r="AO60" t="b">
        <v>0</v>
      </c>
      <c r="AP60" t="s">
        <v>4000</v>
      </c>
      <c r="AQ60" t="s">
        <v>2700</v>
      </c>
      <c r="AR60" t="s">
        <v>4001</v>
      </c>
      <c r="AS60" t="s">
        <v>13</v>
      </c>
      <c r="AT60" t="s">
        <v>3612</v>
      </c>
      <c r="AU60" t="s">
        <v>1985</v>
      </c>
      <c r="AV60" t="s">
        <v>4003</v>
      </c>
      <c r="AW60">
        <v>406</v>
      </c>
      <c r="AX60">
        <v>408</v>
      </c>
      <c r="AY60">
        <v>339679.56617647002</v>
      </c>
      <c r="AZ60">
        <v>307718.72549019603</v>
      </c>
      <c r="BA60">
        <v>198033.142857142</v>
      </c>
      <c r="BB60">
        <v>25165.585784313698</v>
      </c>
      <c r="BC60">
        <v>14</v>
      </c>
      <c r="BD60">
        <v>179</v>
      </c>
      <c r="BF60" t="s">
        <v>21318</v>
      </c>
      <c r="BG60" t="s">
        <v>21319</v>
      </c>
      <c r="BH60" t="s">
        <v>4532</v>
      </c>
      <c r="BI60" t="s">
        <v>21320</v>
      </c>
      <c r="BJ60" t="s">
        <v>4027</v>
      </c>
      <c r="BK60">
        <v>113.88</v>
      </c>
      <c r="BL60">
        <v>1</v>
      </c>
      <c r="BM60">
        <v>1</v>
      </c>
      <c r="BN60" t="s">
        <v>4028</v>
      </c>
      <c r="BO60">
        <v>1</v>
      </c>
      <c r="BP60" t="s">
        <v>4029</v>
      </c>
      <c r="BQ60" t="s">
        <v>4030</v>
      </c>
      <c r="BR60" t="s">
        <v>4031</v>
      </c>
      <c r="BS60" s="124">
        <v>46151</v>
      </c>
      <c r="BT60" t="s">
        <v>2614</v>
      </c>
      <c r="BU60" t="s">
        <v>1720</v>
      </c>
      <c r="BW60" t="s">
        <v>21478</v>
      </c>
      <c r="BX60" t="s">
        <v>4030</v>
      </c>
      <c r="BY60" t="s">
        <v>4126</v>
      </c>
      <c r="BZ60" t="s">
        <v>21479</v>
      </c>
      <c r="CA60" t="s">
        <v>21479</v>
      </c>
      <c r="CC60" t="s">
        <v>4105</v>
      </c>
      <c r="CD60">
        <v>111.6</v>
      </c>
      <c r="CE60">
        <v>9.3000000000000007</v>
      </c>
      <c r="CF60">
        <v>2.0924999999999998</v>
      </c>
      <c r="CG60">
        <v>0</v>
      </c>
      <c r="CH60">
        <v>111.6</v>
      </c>
      <c r="CI60" s="17">
        <v>0.5</v>
      </c>
      <c r="CJ60">
        <v>43.94</v>
      </c>
      <c r="CK60">
        <v>1</v>
      </c>
      <c r="CL60" t="s">
        <v>21480</v>
      </c>
      <c r="CM60" t="s">
        <v>4106</v>
      </c>
      <c r="CN60" t="s">
        <v>76</v>
      </c>
      <c r="CO60" t="s">
        <v>21479</v>
      </c>
      <c r="CP60" t="s">
        <v>4107</v>
      </c>
      <c r="CR60" t="s">
        <v>15686</v>
      </c>
      <c r="CS60" t="s">
        <v>4030</v>
      </c>
      <c r="CT60" t="s">
        <v>4109</v>
      </c>
      <c r="CU60" t="s">
        <v>14561</v>
      </c>
      <c r="CV60" t="s">
        <v>8648</v>
      </c>
      <c r="CX60" t="s">
        <v>4105</v>
      </c>
      <c r="CZ60" t="s">
        <v>4133</v>
      </c>
      <c r="DA60">
        <v>1</v>
      </c>
      <c r="DB60" t="s">
        <v>15679</v>
      </c>
      <c r="DC60" t="s">
        <v>74</v>
      </c>
      <c r="DD60" t="s">
        <v>14561</v>
      </c>
      <c r="DE60" t="s">
        <v>4158</v>
      </c>
    </row>
    <row r="61" spans="1:109" x14ac:dyDescent="0.25">
      <c r="A61" s="138" t="s">
        <v>1531</v>
      </c>
      <c r="B61" s="230"/>
      <c r="C61" s="230"/>
      <c r="D61" s="230">
        <v>6</v>
      </c>
      <c r="E61" s="230">
        <v>1</v>
      </c>
      <c r="F61" s="230">
        <v>7</v>
      </c>
      <c r="I61" s="138" t="s">
        <v>2429</v>
      </c>
      <c r="J61" s="230">
        <v>7</v>
      </c>
      <c r="L61" s="138" t="s">
        <v>78</v>
      </c>
      <c r="M61" s="230">
        <v>74</v>
      </c>
      <c r="AM61" s="104">
        <v>46143</v>
      </c>
      <c r="AN61" s="104">
        <v>46174</v>
      </c>
      <c r="AO61" t="b">
        <v>0</v>
      </c>
      <c r="AP61" t="s">
        <v>4000</v>
      </c>
      <c r="AQ61" t="s">
        <v>2700</v>
      </c>
      <c r="AR61" t="s">
        <v>4001</v>
      </c>
      <c r="AS61" t="s">
        <v>13</v>
      </c>
      <c r="AT61" t="s">
        <v>3620</v>
      </c>
      <c r="AU61" t="s">
        <v>2001</v>
      </c>
      <c r="AV61" t="s">
        <v>4006</v>
      </c>
      <c r="BF61" t="s">
        <v>21321</v>
      </c>
      <c r="BG61" t="s">
        <v>21322</v>
      </c>
      <c r="BH61" t="s">
        <v>4532</v>
      </c>
      <c r="BI61" t="s">
        <v>21323</v>
      </c>
      <c r="BJ61" t="s">
        <v>4027</v>
      </c>
      <c r="BK61">
        <v>107.88</v>
      </c>
      <c r="BL61">
        <v>1</v>
      </c>
      <c r="BM61">
        <v>1</v>
      </c>
      <c r="BN61" t="s">
        <v>4028</v>
      </c>
      <c r="BO61">
        <v>1</v>
      </c>
      <c r="BP61" t="s">
        <v>4029</v>
      </c>
      <c r="BQ61" t="s">
        <v>4030</v>
      </c>
      <c r="BR61" t="s">
        <v>4031</v>
      </c>
      <c r="BS61" s="124">
        <v>46151</v>
      </c>
      <c r="BT61" t="s">
        <v>2614</v>
      </c>
      <c r="BU61" t="s">
        <v>1720</v>
      </c>
      <c r="BW61" t="s">
        <v>21481</v>
      </c>
      <c r="BX61" t="s">
        <v>4030</v>
      </c>
      <c r="BY61" t="s">
        <v>4034</v>
      </c>
      <c r="BZ61" t="s">
        <v>21482</v>
      </c>
      <c r="CA61" t="s">
        <v>21482</v>
      </c>
      <c r="CB61" t="s">
        <v>4335</v>
      </c>
      <c r="CC61" t="s">
        <v>4105</v>
      </c>
      <c r="CD61">
        <v>80.88</v>
      </c>
      <c r="CE61">
        <v>6.74</v>
      </c>
      <c r="CG61">
        <v>0</v>
      </c>
      <c r="CH61">
        <v>80.88</v>
      </c>
      <c r="CK61">
        <v>1</v>
      </c>
      <c r="CL61" t="s">
        <v>21483</v>
      </c>
      <c r="CM61" t="s">
        <v>4106</v>
      </c>
      <c r="CN61" t="s">
        <v>76</v>
      </c>
      <c r="CO61" t="s">
        <v>21482</v>
      </c>
      <c r="CP61" t="s">
        <v>4107</v>
      </c>
      <c r="CR61" t="s">
        <v>15687</v>
      </c>
      <c r="CS61" t="s">
        <v>4050</v>
      </c>
      <c r="CT61" t="s">
        <v>4109</v>
      </c>
      <c r="CU61" t="s">
        <v>15688</v>
      </c>
      <c r="CV61" t="s">
        <v>8257</v>
      </c>
      <c r="CX61" t="s">
        <v>4111</v>
      </c>
      <c r="CZ61" t="s">
        <v>4133</v>
      </c>
      <c r="DA61">
        <v>1</v>
      </c>
      <c r="DB61" t="s">
        <v>15689</v>
      </c>
      <c r="DC61" t="s">
        <v>74</v>
      </c>
      <c r="DD61" t="s">
        <v>15688</v>
      </c>
      <c r="DE61" t="s">
        <v>4158</v>
      </c>
    </row>
    <row r="62" spans="1:109" x14ac:dyDescent="0.25">
      <c r="A62" s="138" t="s">
        <v>1559</v>
      </c>
      <c r="B62" s="230"/>
      <c r="C62" s="230"/>
      <c r="D62" s="230">
        <v>3</v>
      </c>
      <c r="E62" s="230">
        <v>3</v>
      </c>
      <c r="F62" s="230">
        <v>6</v>
      </c>
      <c r="I62" s="138" t="s">
        <v>2510</v>
      </c>
      <c r="J62" s="230">
        <v>3</v>
      </c>
      <c r="L62" s="138" t="s">
        <v>1688</v>
      </c>
      <c r="M62" s="230">
        <v>33</v>
      </c>
      <c r="AM62" s="104">
        <v>46143</v>
      </c>
      <c r="AN62" s="104">
        <v>46174</v>
      </c>
      <c r="AO62" t="b">
        <v>0</v>
      </c>
      <c r="AP62" t="s">
        <v>4000</v>
      </c>
      <c r="AQ62" t="s">
        <v>2700</v>
      </c>
      <c r="AR62" t="s">
        <v>4001</v>
      </c>
      <c r="AS62" t="s">
        <v>13</v>
      </c>
      <c r="AT62" t="s">
        <v>3655</v>
      </c>
      <c r="AU62" t="s">
        <v>238</v>
      </c>
      <c r="AV62" t="s">
        <v>3995</v>
      </c>
      <c r="BF62" t="s">
        <v>21324</v>
      </c>
      <c r="BG62" t="s">
        <v>21325</v>
      </c>
      <c r="BH62" t="s">
        <v>4532</v>
      </c>
      <c r="BI62" t="s">
        <v>21326</v>
      </c>
      <c r="BJ62" t="s">
        <v>4027</v>
      </c>
      <c r="BK62">
        <v>179.88</v>
      </c>
      <c r="BL62">
        <v>1</v>
      </c>
      <c r="BM62">
        <v>1</v>
      </c>
      <c r="BN62" t="s">
        <v>4028</v>
      </c>
      <c r="BO62">
        <v>1</v>
      </c>
      <c r="BP62" t="s">
        <v>4029</v>
      </c>
      <c r="BQ62" t="s">
        <v>4030</v>
      </c>
      <c r="BR62" t="s">
        <v>4031</v>
      </c>
      <c r="BS62" s="124">
        <v>46151</v>
      </c>
      <c r="BT62" t="s">
        <v>2614</v>
      </c>
      <c r="BU62" t="s">
        <v>1720</v>
      </c>
      <c r="BW62" t="s">
        <v>21484</v>
      </c>
      <c r="BX62" t="s">
        <v>4030</v>
      </c>
      <c r="BY62" t="s">
        <v>4126</v>
      </c>
      <c r="BZ62" t="s">
        <v>21485</v>
      </c>
      <c r="CA62" t="s">
        <v>21485</v>
      </c>
      <c r="CC62" t="s">
        <v>4105</v>
      </c>
      <c r="CD62">
        <v>83.88</v>
      </c>
      <c r="CE62">
        <v>6.99</v>
      </c>
      <c r="CF62">
        <v>1.5727500000000001</v>
      </c>
      <c r="CG62">
        <v>0</v>
      </c>
      <c r="CH62">
        <v>83.88</v>
      </c>
      <c r="CI62" s="17">
        <v>0.5</v>
      </c>
      <c r="CJ62">
        <v>33.020000000000003</v>
      </c>
      <c r="CK62">
        <v>1</v>
      </c>
      <c r="CL62" t="s">
        <v>21480</v>
      </c>
      <c r="CM62" t="s">
        <v>4106</v>
      </c>
      <c r="CN62" t="s">
        <v>76</v>
      </c>
      <c r="CO62" t="s">
        <v>21485</v>
      </c>
      <c r="CP62" t="s">
        <v>4107</v>
      </c>
      <c r="CR62" t="s">
        <v>15690</v>
      </c>
      <c r="CS62" t="s">
        <v>4030</v>
      </c>
      <c r="CT62" t="s">
        <v>4027</v>
      </c>
      <c r="CU62" t="s">
        <v>14152</v>
      </c>
      <c r="CV62" t="s">
        <v>8594</v>
      </c>
      <c r="CX62" t="s">
        <v>4105</v>
      </c>
      <c r="CZ62" t="s">
        <v>4133</v>
      </c>
      <c r="DA62">
        <v>1</v>
      </c>
      <c r="DB62" t="s">
        <v>15691</v>
      </c>
      <c r="DC62" t="s">
        <v>74</v>
      </c>
      <c r="DD62" t="s">
        <v>14152</v>
      </c>
      <c r="DE62" t="s">
        <v>4158</v>
      </c>
    </row>
    <row r="63" spans="1:109" x14ac:dyDescent="0.25">
      <c r="A63" s="138" t="s">
        <v>229</v>
      </c>
      <c r="B63" s="230"/>
      <c r="C63" s="230"/>
      <c r="D63" s="230"/>
      <c r="E63" s="230">
        <v>1</v>
      </c>
      <c r="F63" s="230">
        <v>1</v>
      </c>
      <c r="I63" s="138" t="s">
        <v>247</v>
      </c>
      <c r="J63" s="230">
        <v>34</v>
      </c>
      <c r="L63" s="138" t="s">
        <v>1706</v>
      </c>
      <c r="M63" s="230">
        <v>13</v>
      </c>
      <c r="AM63" s="104">
        <v>46143</v>
      </c>
      <c r="AN63" s="104">
        <v>46154.446527777778</v>
      </c>
      <c r="AO63" t="b">
        <v>0</v>
      </c>
      <c r="AP63" t="s">
        <v>4000</v>
      </c>
      <c r="AQ63" t="s">
        <v>2700</v>
      </c>
      <c r="AR63" t="s">
        <v>4001</v>
      </c>
      <c r="AS63" t="s">
        <v>13</v>
      </c>
      <c r="AT63" t="s">
        <v>3692</v>
      </c>
      <c r="AU63" t="s">
        <v>2142</v>
      </c>
      <c r="AV63" t="s">
        <v>3995</v>
      </c>
      <c r="AW63">
        <v>338</v>
      </c>
      <c r="AX63">
        <v>338</v>
      </c>
      <c r="AY63">
        <v>365214.23372780997</v>
      </c>
      <c r="AZ63">
        <v>347701.18047337199</v>
      </c>
      <c r="BA63">
        <v>330823.75</v>
      </c>
      <c r="BB63">
        <v>9682.9053254437804</v>
      </c>
      <c r="BC63">
        <v>8</v>
      </c>
      <c r="BD63">
        <v>138</v>
      </c>
      <c r="BF63" t="s">
        <v>21327</v>
      </c>
      <c r="BH63" t="s">
        <v>4532</v>
      </c>
      <c r="BL63">
        <v>0</v>
      </c>
      <c r="BM63">
        <v>1</v>
      </c>
      <c r="BR63" t="s">
        <v>4031</v>
      </c>
      <c r="BS63" s="124">
        <v>46151</v>
      </c>
      <c r="BT63" t="s">
        <v>2614</v>
      </c>
      <c r="BU63" t="s">
        <v>1720</v>
      </c>
      <c r="BW63" t="s">
        <v>21486</v>
      </c>
      <c r="BX63" t="s">
        <v>4115</v>
      </c>
      <c r="BY63" t="s">
        <v>4126</v>
      </c>
      <c r="BZ63" t="s">
        <v>21487</v>
      </c>
      <c r="CA63" t="s">
        <v>21487</v>
      </c>
      <c r="CB63" t="s">
        <v>8487</v>
      </c>
      <c r="CC63" t="s">
        <v>4105</v>
      </c>
      <c r="CD63">
        <v>122.88</v>
      </c>
      <c r="CE63">
        <v>10.24</v>
      </c>
      <c r="CG63">
        <v>0</v>
      </c>
      <c r="CH63">
        <v>122.88</v>
      </c>
      <c r="CK63">
        <v>1</v>
      </c>
      <c r="CL63" t="s">
        <v>21488</v>
      </c>
      <c r="CM63" t="s">
        <v>4106</v>
      </c>
      <c r="CN63" t="s">
        <v>76</v>
      </c>
      <c r="CO63" t="s">
        <v>21487</v>
      </c>
      <c r="CP63" t="s">
        <v>4107</v>
      </c>
      <c r="CR63" t="s">
        <v>15692</v>
      </c>
      <c r="CS63" t="s">
        <v>4050</v>
      </c>
      <c r="CT63" t="s">
        <v>4027</v>
      </c>
      <c r="CU63" t="s">
        <v>14485</v>
      </c>
      <c r="CV63" t="s">
        <v>4614</v>
      </c>
      <c r="CX63" t="s">
        <v>4105</v>
      </c>
      <c r="CY63" s="17">
        <v>0.2</v>
      </c>
      <c r="CZ63" t="s">
        <v>4133</v>
      </c>
      <c r="DA63">
        <v>1</v>
      </c>
      <c r="DB63" t="s">
        <v>15691</v>
      </c>
      <c r="DC63" t="s">
        <v>74</v>
      </c>
      <c r="DD63" t="s">
        <v>14485</v>
      </c>
      <c r="DE63" t="s">
        <v>4158</v>
      </c>
    </row>
    <row r="64" spans="1:109" x14ac:dyDescent="0.25">
      <c r="A64" s="138" t="s">
        <v>1584</v>
      </c>
      <c r="B64" s="230">
        <v>4</v>
      </c>
      <c r="C64" s="230">
        <v>3</v>
      </c>
      <c r="D64" s="230"/>
      <c r="E64" s="230">
        <v>2</v>
      </c>
      <c r="F64" s="230">
        <v>9</v>
      </c>
      <c r="I64" s="138" t="s">
        <v>250</v>
      </c>
      <c r="J64" s="230">
        <v>56</v>
      </c>
      <c r="L64" s="138" t="s">
        <v>4205</v>
      </c>
      <c r="M64" s="230">
        <v>69</v>
      </c>
      <c r="AM64" s="104">
        <v>46143</v>
      </c>
      <c r="AN64" s="104">
        <v>46174</v>
      </c>
      <c r="AO64" t="b">
        <v>0</v>
      </c>
      <c r="AP64" t="s">
        <v>4000</v>
      </c>
      <c r="AQ64" t="s">
        <v>2700</v>
      </c>
      <c r="AR64" t="s">
        <v>4001</v>
      </c>
      <c r="AS64" t="s">
        <v>13</v>
      </c>
      <c r="AT64" t="s">
        <v>3694</v>
      </c>
      <c r="AU64" t="s">
        <v>2146</v>
      </c>
      <c r="AV64" t="s">
        <v>4003</v>
      </c>
      <c r="BF64" t="s">
        <v>21328</v>
      </c>
      <c r="BH64" t="s">
        <v>4532</v>
      </c>
      <c r="BL64">
        <v>0</v>
      </c>
      <c r="BM64">
        <v>1</v>
      </c>
      <c r="BR64" t="s">
        <v>4031</v>
      </c>
      <c r="BS64" s="124">
        <v>46151</v>
      </c>
      <c r="BT64" t="s">
        <v>2614</v>
      </c>
      <c r="BU64" t="s">
        <v>1720</v>
      </c>
      <c r="BW64" t="s">
        <v>21489</v>
      </c>
      <c r="BX64" t="s">
        <v>4030</v>
      </c>
      <c r="BY64" t="s">
        <v>4032</v>
      </c>
      <c r="BZ64" t="s">
        <v>21490</v>
      </c>
      <c r="CA64" t="s">
        <v>8906</v>
      </c>
      <c r="CC64" t="s">
        <v>4105</v>
      </c>
      <c r="CD64">
        <v>187</v>
      </c>
      <c r="CE64">
        <v>8.5</v>
      </c>
      <c r="CF64">
        <v>1.9039999999999999</v>
      </c>
      <c r="CG64">
        <v>1</v>
      </c>
      <c r="CH64">
        <v>187</v>
      </c>
      <c r="CI64" s="17">
        <v>0.2</v>
      </c>
      <c r="CJ64">
        <v>15.71</v>
      </c>
      <c r="CK64">
        <v>1</v>
      </c>
      <c r="CL64" t="s">
        <v>21491</v>
      </c>
      <c r="CM64" t="s">
        <v>4121</v>
      </c>
      <c r="CN64" t="s">
        <v>76</v>
      </c>
      <c r="CO64" t="s">
        <v>21490</v>
      </c>
      <c r="CP64" t="s">
        <v>4121</v>
      </c>
      <c r="CR64" t="s">
        <v>15693</v>
      </c>
      <c r="CS64" t="s">
        <v>4050</v>
      </c>
      <c r="CT64" t="s">
        <v>4109</v>
      </c>
      <c r="CU64" t="s">
        <v>15499</v>
      </c>
      <c r="CV64" t="s">
        <v>4614</v>
      </c>
      <c r="CW64" t="s">
        <v>4353</v>
      </c>
      <c r="CX64" t="s">
        <v>4111</v>
      </c>
      <c r="CY64" s="17">
        <v>0.2</v>
      </c>
      <c r="CZ64" t="s">
        <v>4133</v>
      </c>
      <c r="DA64">
        <v>1</v>
      </c>
      <c r="DB64" t="s">
        <v>15694</v>
      </c>
      <c r="DC64" t="s">
        <v>74</v>
      </c>
      <c r="DD64" t="s">
        <v>15499</v>
      </c>
      <c r="DE64" t="s">
        <v>4158</v>
      </c>
    </row>
    <row r="65" spans="1:109" x14ac:dyDescent="0.25">
      <c r="A65" s="138" t="s">
        <v>72</v>
      </c>
      <c r="B65" s="230"/>
      <c r="C65" s="230">
        <v>2</v>
      </c>
      <c r="D65" s="230">
        <v>1</v>
      </c>
      <c r="E65" s="230">
        <v>3</v>
      </c>
      <c r="F65" s="230">
        <v>6</v>
      </c>
      <c r="I65" s="138" t="s">
        <v>253</v>
      </c>
      <c r="J65" s="230">
        <v>1</v>
      </c>
      <c r="L65" s="138" t="s">
        <v>232</v>
      </c>
      <c r="M65" s="230">
        <v>33</v>
      </c>
      <c r="AM65" s="104">
        <v>46143</v>
      </c>
      <c r="AN65" s="104">
        <v>46174</v>
      </c>
      <c r="AO65" t="b">
        <v>0</v>
      </c>
      <c r="AP65" t="s">
        <v>4000</v>
      </c>
      <c r="AQ65" t="s">
        <v>2700</v>
      </c>
      <c r="AR65" t="s">
        <v>4001</v>
      </c>
      <c r="AS65" t="s">
        <v>13</v>
      </c>
      <c r="AT65" s="139" t="s">
        <v>3707</v>
      </c>
      <c r="AU65" t="s">
        <v>2171</v>
      </c>
      <c r="AV65" t="s">
        <v>4002</v>
      </c>
      <c r="BF65" t="s">
        <v>21329</v>
      </c>
      <c r="BH65" t="s">
        <v>4532</v>
      </c>
      <c r="BL65">
        <v>0</v>
      </c>
      <c r="BM65">
        <v>1</v>
      </c>
      <c r="BR65" t="s">
        <v>4031</v>
      </c>
      <c r="BS65" s="124">
        <v>46151</v>
      </c>
      <c r="BT65" t="s">
        <v>2614</v>
      </c>
      <c r="BU65" t="s">
        <v>1720</v>
      </c>
      <c r="BW65" t="s">
        <v>21492</v>
      </c>
      <c r="BX65" t="s">
        <v>4030</v>
      </c>
      <c r="BY65" t="s">
        <v>4034</v>
      </c>
      <c r="BZ65" t="s">
        <v>8387</v>
      </c>
      <c r="CA65" t="s">
        <v>8448</v>
      </c>
      <c r="CB65" t="s">
        <v>4388</v>
      </c>
      <c r="CC65" t="s">
        <v>4105</v>
      </c>
      <c r="CD65">
        <v>137.88</v>
      </c>
      <c r="CE65">
        <v>11.49</v>
      </c>
      <c r="CF65">
        <v>1.1028</v>
      </c>
      <c r="CG65">
        <v>1</v>
      </c>
      <c r="CH65">
        <v>137.88</v>
      </c>
      <c r="CI65" s="17">
        <v>0.2</v>
      </c>
      <c r="CJ65">
        <v>14.34</v>
      </c>
      <c r="CK65">
        <v>1</v>
      </c>
      <c r="CL65" t="s">
        <v>21491</v>
      </c>
      <c r="CM65" t="s">
        <v>4121</v>
      </c>
      <c r="CN65" t="s">
        <v>76</v>
      </c>
      <c r="CO65" t="s">
        <v>8387</v>
      </c>
      <c r="CP65" t="s">
        <v>4121</v>
      </c>
      <c r="CR65" t="s">
        <v>15695</v>
      </c>
      <c r="CS65" t="s">
        <v>4050</v>
      </c>
      <c r="CT65" t="s">
        <v>4109</v>
      </c>
      <c r="CU65" t="s">
        <v>15400</v>
      </c>
      <c r="CV65" t="s">
        <v>4614</v>
      </c>
      <c r="CX65" t="s">
        <v>4105</v>
      </c>
      <c r="CZ65" t="s">
        <v>4133</v>
      </c>
      <c r="DA65">
        <v>1</v>
      </c>
      <c r="DB65" t="s">
        <v>15696</v>
      </c>
      <c r="DC65" t="s">
        <v>74</v>
      </c>
      <c r="DD65" t="s">
        <v>15400</v>
      </c>
      <c r="DE65" t="s">
        <v>4158</v>
      </c>
    </row>
    <row r="66" spans="1:109" x14ac:dyDescent="0.25">
      <c r="A66" s="138" t="s">
        <v>78</v>
      </c>
      <c r="B66" s="230"/>
      <c r="C66" s="230">
        <v>6</v>
      </c>
      <c r="D66" s="230"/>
      <c r="E66" s="230">
        <v>2</v>
      </c>
      <c r="F66" s="230">
        <v>8</v>
      </c>
      <c r="I66" s="138" t="s">
        <v>256</v>
      </c>
      <c r="J66" s="230">
        <v>23</v>
      </c>
      <c r="L66" s="138" t="s">
        <v>80</v>
      </c>
      <c r="M66" s="230">
        <v>119</v>
      </c>
      <c r="AM66" s="104">
        <v>46143</v>
      </c>
      <c r="AN66" s="104">
        <v>46154.446527777778</v>
      </c>
      <c r="AO66" t="b">
        <v>0</v>
      </c>
      <c r="AP66" t="s">
        <v>4000</v>
      </c>
      <c r="AQ66" t="s">
        <v>2700</v>
      </c>
      <c r="AR66" t="s">
        <v>4001</v>
      </c>
      <c r="AS66" t="s">
        <v>13</v>
      </c>
      <c r="AT66" t="s">
        <v>3720</v>
      </c>
      <c r="AU66" t="s">
        <v>2197</v>
      </c>
      <c r="AV66" t="s">
        <v>4002</v>
      </c>
      <c r="AW66">
        <v>184</v>
      </c>
      <c r="AX66">
        <v>184</v>
      </c>
      <c r="AY66">
        <v>592659.52173913002</v>
      </c>
      <c r="AZ66">
        <v>405889.434782608</v>
      </c>
      <c r="BA66">
        <v>315081.75280898798</v>
      </c>
      <c r="BB66">
        <v>34366.413043478198</v>
      </c>
      <c r="BC66">
        <v>89</v>
      </c>
      <c r="BD66">
        <v>25</v>
      </c>
      <c r="BF66" t="s">
        <v>21330</v>
      </c>
      <c r="BH66" t="s">
        <v>4532</v>
      </c>
      <c r="BL66">
        <v>0</v>
      </c>
      <c r="BM66">
        <v>1</v>
      </c>
      <c r="BR66" t="s">
        <v>4031</v>
      </c>
      <c r="BS66" s="124">
        <v>46151</v>
      </c>
      <c r="BT66" t="s">
        <v>2614</v>
      </c>
      <c r="BU66" t="s">
        <v>1720</v>
      </c>
      <c r="BW66" t="s">
        <v>20312</v>
      </c>
      <c r="BX66" t="s">
        <v>4030</v>
      </c>
      <c r="BY66" t="s">
        <v>4142</v>
      </c>
      <c r="BZ66" t="s">
        <v>20313</v>
      </c>
      <c r="CA66" t="s">
        <v>20313</v>
      </c>
      <c r="CC66" t="s">
        <v>4149</v>
      </c>
      <c r="CG66">
        <v>0</v>
      </c>
      <c r="CK66">
        <v>1</v>
      </c>
      <c r="CL66" t="s">
        <v>20314</v>
      </c>
      <c r="CM66" t="s">
        <v>4106</v>
      </c>
      <c r="CN66" t="s">
        <v>76</v>
      </c>
      <c r="CO66" t="s">
        <v>20313</v>
      </c>
      <c r="CP66" t="s">
        <v>4107</v>
      </c>
      <c r="CR66" t="s">
        <v>15697</v>
      </c>
      <c r="CS66" t="s">
        <v>4050</v>
      </c>
      <c r="CT66" t="s">
        <v>4034</v>
      </c>
      <c r="CU66" t="s">
        <v>15698</v>
      </c>
      <c r="CV66" t="s">
        <v>4255</v>
      </c>
      <c r="CX66" t="s">
        <v>4105</v>
      </c>
      <c r="CZ66" t="s">
        <v>4133</v>
      </c>
      <c r="DA66">
        <v>1</v>
      </c>
      <c r="DB66" t="s">
        <v>15699</v>
      </c>
      <c r="DC66" t="s">
        <v>329</v>
      </c>
      <c r="DD66" t="s">
        <v>15698</v>
      </c>
      <c r="DE66" t="s">
        <v>4158</v>
      </c>
    </row>
    <row r="67" spans="1:109" x14ac:dyDescent="0.25">
      <c r="A67" s="138" t="s">
        <v>1688</v>
      </c>
      <c r="B67" s="230"/>
      <c r="C67" s="230">
        <v>9</v>
      </c>
      <c r="D67" s="230"/>
      <c r="E67" s="230">
        <v>8</v>
      </c>
      <c r="F67" s="230">
        <v>17</v>
      </c>
      <c r="I67" s="138" t="s">
        <v>2600</v>
      </c>
      <c r="J67" s="230">
        <v>20</v>
      </c>
      <c r="L67" s="138" t="s">
        <v>84</v>
      </c>
      <c r="M67" s="230">
        <v>125</v>
      </c>
      <c r="AM67" s="104">
        <v>46143</v>
      </c>
      <c r="AN67" s="104">
        <v>46174</v>
      </c>
      <c r="AO67" t="b">
        <v>0</v>
      </c>
      <c r="AP67" t="s">
        <v>4000</v>
      </c>
      <c r="AQ67" t="s">
        <v>2700</v>
      </c>
      <c r="AR67" t="s">
        <v>4001</v>
      </c>
      <c r="AS67" t="s">
        <v>13</v>
      </c>
      <c r="AT67" t="s">
        <v>3746</v>
      </c>
      <c r="AU67" t="s">
        <v>2249</v>
      </c>
      <c r="AV67" t="s">
        <v>4002</v>
      </c>
      <c r="BF67" t="s">
        <v>21331</v>
      </c>
      <c r="BG67" t="s">
        <v>21332</v>
      </c>
      <c r="BH67" t="s">
        <v>4026</v>
      </c>
      <c r="BI67" t="s">
        <v>21333</v>
      </c>
      <c r="BJ67" t="s">
        <v>4027</v>
      </c>
      <c r="BK67">
        <v>107.88</v>
      </c>
      <c r="BL67">
        <v>1</v>
      </c>
      <c r="BM67">
        <v>1</v>
      </c>
      <c r="BN67" t="s">
        <v>4035</v>
      </c>
      <c r="BO67">
        <v>1</v>
      </c>
      <c r="BP67" t="s">
        <v>4029</v>
      </c>
      <c r="BQ67" t="s">
        <v>4030</v>
      </c>
      <c r="BR67" t="s">
        <v>4031</v>
      </c>
      <c r="BS67" s="124">
        <v>46150</v>
      </c>
      <c r="BT67" t="s">
        <v>272</v>
      </c>
      <c r="BU67" t="s">
        <v>1720</v>
      </c>
      <c r="BW67" t="s">
        <v>20312</v>
      </c>
      <c r="BX67" t="s">
        <v>4030</v>
      </c>
      <c r="BY67" t="s">
        <v>4142</v>
      </c>
      <c r="BZ67" t="s">
        <v>20315</v>
      </c>
      <c r="CA67" t="s">
        <v>20315</v>
      </c>
      <c r="CC67" t="s">
        <v>4149</v>
      </c>
      <c r="CG67">
        <v>0</v>
      </c>
      <c r="CK67">
        <v>1</v>
      </c>
      <c r="CL67" t="s">
        <v>20314</v>
      </c>
      <c r="CM67" t="s">
        <v>4106</v>
      </c>
      <c r="CN67" t="s">
        <v>76</v>
      </c>
      <c r="CO67" t="s">
        <v>20315</v>
      </c>
      <c r="CP67" t="s">
        <v>4107</v>
      </c>
      <c r="CR67" t="s">
        <v>15700</v>
      </c>
      <c r="CS67" t="s">
        <v>4050</v>
      </c>
      <c r="CT67" t="s">
        <v>4109</v>
      </c>
      <c r="CU67" t="s">
        <v>15701</v>
      </c>
      <c r="CV67" t="s">
        <v>4166</v>
      </c>
      <c r="CX67" t="s">
        <v>4105</v>
      </c>
      <c r="CZ67" t="s">
        <v>4133</v>
      </c>
      <c r="DA67">
        <v>1</v>
      </c>
      <c r="DB67" t="s">
        <v>15702</v>
      </c>
      <c r="DC67" t="s">
        <v>329</v>
      </c>
      <c r="DD67" t="s">
        <v>15701</v>
      </c>
      <c r="DE67" t="s">
        <v>4158</v>
      </c>
    </row>
    <row r="68" spans="1:109" x14ac:dyDescent="0.25">
      <c r="A68" s="138" t="s">
        <v>1706</v>
      </c>
      <c r="B68" s="230"/>
      <c r="C68" s="230">
        <v>3</v>
      </c>
      <c r="D68" s="230">
        <v>1</v>
      </c>
      <c r="E68" s="230">
        <v>4</v>
      </c>
      <c r="F68" s="230">
        <v>8</v>
      </c>
      <c r="I68" s="138" t="s">
        <v>2624</v>
      </c>
      <c r="J68" s="230">
        <v>12</v>
      </c>
      <c r="L68" s="138" t="s">
        <v>1877</v>
      </c>
      <c r="M68" s="230">
        <v>42</v>
      </c>
      <c r="AM68" s="104">
        <v>46143</v>
      </c>
      <c r="AN68" s="104">
        <v>46154.446527777778</v>
      </c>
      <c r="AO68" t="b">
        <v>0</v>
      </c>
      <c r="AP68" t="s">
        <v>4000</v>
      </c>
      <c r="AQ68" t="s">
        <v>2700</v>
      </c>
      <c r="AR68" t="s">
        <v>4001</v>
      </c>
      <c r="AS68" t="s">
        <v>13</v>
      </c>
      <c r="AT68" t="s">
        <v>3751</v>
      </c>
      <c r="AU68" t="s">
        <v>2259</v>
      </c>
      <c r="AV68" t="s">
        <v>4002</v>
      </c>
      <c r="AW68">
        <v>194</v>
      </c>
      <c r="AX68">
        <v>194</v>
      </c>
      <c r="AY68">
        <v>638662.19072164898</v>
      </c>
      <c r="AZ68">
        <v>569543.09278350498</v>
      </c>
      <c r="BA68">
        <v>252142.189189189</v>
      </c>
      <c r="BB68">
        <v>21030.123711340198</v>
      </c>
      <c r="BC68">
        <v>37</v>
      </c>
      <c r="BD68">
        <v>11</v>
      </c>
      <c r="BF68" t="s">
        <v>20756</v>
      </c>
      <c r="BH68" t="s">
        <v>4026</v>
      </c>
      <c r="BL68">
        <v>0</v>
      </c>
      <c r="BM68">
        <v>1</v>
      </c>
      <c r="BR68" t="s">
        <v>4031</v>
      </c>
      <c r="BS68" s="124">
        <v>46150</v>
      </c>
      <c r="BT68" t="s">
        <v>272</v>
      </c>
      <c r="BU68" t="s">
        <v>1720</v>
      </c>
      <c r="BW68" t="s">
        <v>20329</v>
      </c>
      <c r="BX68" t="s">
        <v>4030</v>
      </c>
      <c r="BY68" t="s">
        <v>4109</v>
      </c>
      <c r="BZ68" t="s">
        <v>20330</v>
      </c>
      <c r="CA68" t="s">
        <v>20330</v>
      </c>
      <c r="CC68" t="s">
        <v>4111</v>
      </c>
      <c r="CD68">
        <v>383.88</v>
      </c>
      <c r="CE68">
        <v>31.99</v>
      </c>
      <c r="CG68">
        <v>0</v>
      </c>
      <c r="CH68">
        <v>383.88</v>
      </c>
      <c r="CK68">
        <v>1</v>
      </c>
      <c r="CL68" t="s">
        <v>20331</v>
      </c>
      <c r="CM68" t="s">
        <v>4106</v>
      </c>
      <c r="CN68" t="s">
        <v>76</v>
      </c>
      <c r="CO68" t="s">
        <v>20330</v>
      </c>
      <c r="CP68" t="s">
        <v>4107</v>
      </c>
      <c r="CR68" t="s">
        <v>15705</v>
      </c>
      <c r="CS68" t="s">
        <v>4050</v>
      </c>
      <c r="CT68" t="s">
        <v>4109</v>
      </c>
      <c r="CU68" t="s">
        <v>15706</v>
      </c>
      <c r="CV68" t="s">
        <v>4166</v>
      </c>
      <c r="CX68" t="s">
        <v>4105</v>
      </c>
      <c r="CZ68" t="s">
        <v>4133</v>
      </c>
      <c r="DA68">
        <v>1</v>
      </c>
      <c r="DB68" t="s">
        <v>15702</v>
      </c>
      <c r="DC68" t="s">
        <v>329</v>
      </c>
      <c r="DD68" t="s">
        <v>15706</v>
      </c>
      <c r="DE68" t="s">
        <v>4158</v>
      </c>
    </row>
    <row r="69" spans="1:109" x14ac:dyDescent="0.25">
      <c r="A69" s="138" t="s">
        <v>232</v>
      </c>
      <c r="B69" s="230">
        <v>1</v>
      </c>
      <c r="C69" s="230">
        <v>3</v>
      </c>
      <c r="D69" s="230"/>
      <c r="E69" s="230">
        <v>2</v>
      </c>
      <c r="F69" s="230">
        <v>6</v>
      </c>
      <c r="I69" s="138" t="s">
        <v>3789</v>
      </c>
      <c r="J69" s="230"/>
      <c r="L69" s="138" t="s">
        <v>1891</v>
      </c>
      <c r="M69" s="230">
        <v>6</v>
      </c>
      <c r="AM69" s="104">
        <v>46143</v>
      </c>
      <c r="AN69" s="104">
        <v>46154.446527777778</v>
      </c>
      <c r="AO69" t="b">
        <v>0</v>
      </c>
      <c r="AP69" t="s">
        <v>4000</v>
      </c>
      <c r="AQ69" t="s">
        <v>2700</v>
      </c>
      <c r="AR69" t="s">
        <v>4001</v>
      </c>
      <c r="AS69" t="s">
        <v>13</v>
      </c>
      <c r="AT69" t="s">
        <v>3790</v>
      </c>
      <c r="AU69" t="s">
        <v>2335</v>
      </c>
      <c r="AV69" t="s">
        <v>4002</v>
      </c>
      <c r="AW69">
        <v>197</v>
      </c>
      <c r="AX69">
        <v>198</v>
      </c>
      <c r="AY69">
        <v>418617.62626262603</v>
      </c>
      <c r="AZ69">
        <v>308570.18274111598</v>
      </c>
      <c r="BA69">
        <v>328836.19607843098</v>
      </c>
      <c r="BB69">
        <v>26841.722222222201</v>
      </c>
      <c r="BC69">
        <v>51</v>
      </c>
      <c r="BD69">
        <v>40</v>
      </c>
      <c r="BF69" t="s">
        <v>21334</v>
      </c>
      <c r="BH69" t="s">
        <v>4026</v>
      </c>
      <c r="BL69">
        <v>0</v>
      </c>
      <c r="BM69">
        <v>1</v>
      </c>
      <c r="BR69" t="s">
        <v>4031</v>
      </c>
      <c r="BS69" s="124">
        <v>46150</v>
      </c>
      <c r="BT69" t="s">
        <v>272</v>
      </c>
      <c r="BU69" t="s">
        <v>1720</v>
      </c>
      <c r="BW69" t="s">
        <v>20316</v>
      </c>
      <c r="BX69" t="s">
        <v>4030</v>
      </c>
      <c r="BY69" t="s">
        <v>4109</v>
      </c>
      <c r="BZ69" t="s">
        <v>20317</v>
      </c>
      <c r="CA69" t="s">
        <v>20317</v>
      </c>
      <c r="CC69" t="s">
        <v>4111</v>
      </c>
      <c r="CD69">
        <v>431.88</v>
      </c>
      <c r="CE69">
        <v>35.99</v>
      </c>
      <c r="CG69">
        <v>0</v>
      </c>
      <c r="CH69">
        <v>431.88</v>
      </c>
      <c r="CK69">
        <v>1</v>
      </c>
      <c r="CL69" t="s">
        <v>20318</v>
      </c>
      <c r="CM69" t="s">
        <v>4106</v>
      </c>
      <c r="CN69" t="s">
        <v>76</v>
      </c>
      <c r="CO69" t="s">
        <v>20317</v>
      </c>
      <c r="CP69" t="s">
        <v>4107</v>
      </c>
      <c r="CR69" t="s">
        <v>15707</v>
      </c>
      <c r="CS69" t="s">
        <v>4050</v>
      </c>
      <c r="CT69" t="s">
        <v>4109</v>
      </c>
      <c r="CU69" t="s">
        <v>15704</v>
      </c>
      <c r="CV69" t="s">
        <v>4166</v>
      </c>
      <c r="CX69" t="s">
        <v>4105</v>
      </c>
      <c r="CZ69" t="s">
        <v>4133</v>
      </c>
      <c r="DA69">
        <v>1</v>
      </c>
      <c r="DB69" t="s">
        <v>15702</v>
      </c>
      <c r="DC69" t="s">
        <v>329</v>
      </c>
      <c r="DD69" t="s">
        <v>15704</v>
      </c>
      <c r="DE69" t="s">
        <v>4158</v>
      </c>
    </row>
    <row r="70" spans="1:109" x14ac:dyDescent="0.25">
      <c r="A70" s="138" t="s">
        <v>80</v>
      </c>
      <c r="B70" s="230"/>
      <c r="C70" s="230">
        <v>1</v>
      </c>
      <c r="D70" s="230"/>
      <c r="E70" s="230">
        <v>6</v>
      </c>
      <c r="F70" s="230">
        <v>7</v>
      </c>
      <c r="I70" s="138" t="s">
        <v>516</v>
      </c>
      <c r="J70" s="230">
        <v>2</v>
      </c>
      <c r="L70" s="138" t="s">
        <v>235</v>
      </c>
      <c r="M70" s="230">
        <v>103</v>
      </c>
      <c r="AM70" s="104">
        <v>46143</v>
      </c>
      <c r="AN70" s="104">
        <v>46174</v>
      </c>
      <c r="AO70" t="b">
        <v>0</v>
      </c>
      <c r="AP70" t="s">
        <v>4000</v>
      </c>
      <c r="AQ70" t="s">
        <v>2700</v>
      </c>
      <c r="AR70" t="s">
        <v>4001</v>
      </c>
      <c r="AS70" t="s">
        <v>13</v>
      </c>
      <c r="AT70" t="s">
        <v>3800</v>
      </c>
      <c r="AU70" t="s">
        <v>2355</v>
      </c>
      <c r="AV70" t="s">
        <v>4002</v>
      </c>
      <c r="BF70" t="s">
        <v>20757</v>
      </c>
      <c r="BG70" t="s">
        <v>20758</v>
      </c>
      <c r="BH70" t="s">
        <v>4033</v>
      </c>
      <c r="BI70" t="s">
        <v>20759</v>
      </c>
      <c r="BJ70" t="s">
        <v>4027</v>
      </c>
      <c r="BK70">
        <v>97.08</v>
      </c>
      <c r="BL70">
        <v>1</v>
      </c>
      <c r="BM70">
        <v>1</v>
      </c>
      <c r="BN70" t="s">
        <v>4028</v>
      </c>
      <c r="BO70">
        <v>1</v>
      </c>
      <c r="BP70" t="s">
        <v>4029</v>
      </c>
      <c r="BQ70" t="s">
        <v>4030</v>
      </c>
      <c r="BR70" t="s">
        <v>4031</v>
      </c>
      <c r="BS70" s="124">
        <v>46150</v>
      </c>
      <c r="BT70" t="s">
        <v>318</v>
      </c>
      <c r="BU70" t="s">
        <v>1720</v>
      </c>
      <c r="BW70" t="s">
        <v>20326</v>
      </c>
      <c r="BX70" t="s">
        <v>4030</v>
      </c>
      <c r="BY70" t="s">
        <v>4032</v>
      </c>
      <c r="BZ70" t="s">
        <v>20327</v>
      </c>
      <c r="CA70" t="s">
        <v>20327</v>
      </c>
      <c r="CC70" t="s">
        <v>4105</v>
      </c>
      <c r="CD70">
        <v>198.2</v>
      </c>
      <c r="CE70">
        <v>9.91</v>
      </c>
      <c r="CF70">
        <v>2.2204000000000002</v>
      </c>
      <c r="CG70">
        <v>1</v>
      </c>
      <c r="CH70">
        <v>198.2</v>
      </c>
      <c r="CI70" s="17">
        <v>0.2</v>
      </c>
      <c r="CJ70">
        <v>19.149999999999999</v>
      </c>
      <c r="CK70">
        <v>1</v>
      </c>
      <c r="CL70" t="s">
        <v>20321</v>
      </c>
      <c r="CM70" t="s">
        <v>4106</v>
      </c>
      <c r="CN70" t="s">
        <v>76</v>
      </c>
      <c r="CO70" t="s">
        <v>20327</v>
      </c>
      <c r="CP70" t="s">
        <v>4107</v>
      </c>
      <c r="CR70" t="s">
        <v>15703</v>
      </c>
      <c r="CS70" t="s">
        <v>4050</v>
      </c>
      <c r="CT70" t="s">
        <v>4109</v>
      </c>
      <c r="CU70" t="s">
        <v>15704</v>
      </c>
      <c r="CV70" t="s">
        <v>4233</v>
      </c>
      <c r="CX70" t="s">
        <v>4111</v>
      </c>
      <c r="CZ70" t="s">
        <v>4133</v>
      </c>
      <c r="DA70">
        <v>1</v>
      </c>
      <c r="DB70" t="s">
        <v>15702</v>
      </c>
      <c r="DC70" t="s">
        <v>329</v>
      </c>
      <c r="DD70" t="s">
        <v>15704</v>
      </c>
      <c r="DE70" t="s">
        <v>4158</v>
      </c>
    </row>
    <row r="71" spans="1:109" x14ac:dyDescent="0.25">
      <c r="A71" s="138" t="s">
        <v>84</v>
      </c>
      <c r="B71" s="230"/>
      <c r="C71" s="230"/>
      <c r="D71" s="230"/>
      <c r="E71" s="230">
        <v>2</v>
      </c>
      <c r="F71" s="230">
        <v>2</v>
      </c>
      <c r="I71" s="138" t="s">
        <v>3965</v>
      </c>
      <c r="J71" s="230">
        <v>1485</v>
      </c>
      <c r="L71" s="138" t="s">
        <v>1894</v>
      </c>
      <c r="M71" s="230">
        <v>17</v>
      </c>
      <c r="AM71" s="104">
        <v>46143</v>
      </c>
      <c r="AN71" s="104">
        <v>46154.446527777778</v>
      </c>
      <c r="AO71" t="b">
        <v>0</v>
      </c>
      <c r="AP71" t="s">
        <v>4000</v>
      </c>
      <c r="AQ71" t="s">
        <v>2700</v>
      </c>
      <c r="AR71" t="s">
        <v>4001</v>
      </c>
      <c r="AS71" t="s">
        <v>13</v>
      </c>
      <c r="AT71" t="s">
        <v>3801</v>
      </c>
      <c r="AU71" t="s">
        <v>2357</v>
      </c>
      <c r="AV71" t="s">
        <v>4002</v>
      </c>
      <c r="AW71">
        <v>181</v>
      </c>
      <c r="AX71">
        <v>180</v>
      </c>
      <c r="AY71">
        <v>432581.53888888803</v>
      </c>
      <c r="AZ71">
        <v>356579.44444444397</v>
      </c>
      <c r="BA71">
        <v>398427.388888888</v>
      </c>
      <c r="BB71">
        <v>36159.355555555499</v>
      </c>
      <c r="BC71">
        <v>18</v>
      </c>
      <c r="BF71" t="s">
        <v>20198</v>
      </c>
      <c r="BH71" t="s">
        <v>4033</v>
      </c>
      <c r="BL71">
        <v>0</v>
      </c>
      <c r="BM71">
        <v>1</v>
      </c>
      <c r="BR71" t="s">
        <v>4031</v>
      </c>
      <c r="BS71" s="124">
        <v>46150</v>
      </c>
      <c r="BT71" t="s">
        <v>318</v>
      </c>
      <c r="BU71" t="s">
        <v>1720</v>
      </c>
      <c r="BW71" t="s">
        <v>20332</v>
      </c>
      <c r="BX71" t="s">
        <v>4030</v>
      </c>
      <c r="BY71" t="s">
        <v>4104</v>
      </c>
      <c r="BZ71" t="s">
        <v>20333</v>
      </c>
      <c r="CA71" t="s">
        <v>20333</v>
      </c>
      <c r="CC71" t="s">
        <v>4105</v>
      </c>
      <c r="CD71">
        <v>101.88</v>
      </c>
      <c r="CE71">
        <v>8.49</v>
      </c>
      <c r="CF71">
        <v>1.698</v>
      </c>
      <c r="CG71">
        <v>0</v>
      </c>
      <c r="CH71">
        <v>101.88</v>
      </c>
      <c r="CJ71">
        <v>22.94</v>
      </c>
      <c r="CK71">
        <v>1</v>
      </c>
      <c r="CL71" t="s">
        <v>20331</v>
      </c>
      <c r="CM71" t="s">
        <v>4106</v>
      </c>
      <c r="CN71" t="s">
        <v>76</v>
      </c>
      <c r="CO71" t="s">
        <v>20333</v>
      </c>
      <c r="CP71" t="s">
        <v>4107</v>
      </c>
      <c r="CR71" t="s">
        <v>15708</v>
      </c>
      <c r="CS71" t="s">
        <v>4050</v>
      </c>
      <c r="CT71" t="s">
        <v>4034</v>
      </c>
      <c r="CU71" t="s">
        <v>15709</v>
      </c>
      <c r="CV71" t="s">
        <v>4166</v>
      </c>
      <c r="CX71" t="s">
        <v>4105</v>
      </c>
      <c r="CZ71" t="s">
        <v>4133</v>
      </c>
      <c r="DA71">
        <v>1</v>
      </c>
      <c r="DB71" t="s">
        <v>15710</v>
      </c>
      <c r="DC71" t="s">
        <v>329</v>
      </c>
      <c r="DD71" t="s">
        <v>15709</v>
      </c>
      <c r="DE71" t="s">
        <v>4158</v>
      </c>
    </row>
    <row r="72" spans="1:109" x14ac:dyDescent="0.25">
      <c r="A72" s="138" t="s">
        <v>1891</v>
      </c>
      <c r="B72" s="230"/>
      <c r="C72" s="230">
        <v>3</v>
      </c>
      <c r="D72" s="230"/>
      <c r="E72" s="230">
        <v>1</v>
      </c>
      <c r="F72" s="230">
        <v>4</v>
      </c>
      <c r="L72" s="138" t="s">
        <v>1910</v>
      </c>
      <c r="M72" s="230">
        <v>14</v>
      </c>
      <c r="AM72" s="104">
        <v>46143</v>
      </c>
      <c r="AN72" s="104">
        <v>46174</v>
      </c>
      <c r="AO72" t="b">
        <v>0</v>
      </c>
      <c r="AP72" t="s">
        <v>4000</v>
      </c>
      <c r="AQ72" t="s">
        <v>2700</v>
      </c>
      <c r="AR72" t="s">
        <v>4001</v>
      </c>
      <c r="AS72" t="s">
        <v>13</v>
      </c>
      <c r="AT72" t="s">
        <v>3802</v>
      </c>
      <c r="AU72" t="s">
        <v>2359</v>
      </c>
      <c r="AV72" t="s">
        <v>4002</v>
      </c>
      <c r="BF72" t="s">
        <v>20199</v>
      </c>
      <c r="BH72" t="s">
        <v>4033</v>
      </c>
      <c r="BL72">
        <v>0</v>
      </c>
      <c r="BM72">
        <v>1</v>
      </c>
      <c r="BR72" t="s">
        <v>4031</v>
      </c>
      <c r="BS72" s="124">
        <v>46150</v>
      </c>
      <c r="BT72" t="s">
        <v>318</v>
      </c>
      <c r="BU72" t="s">
        <v>1720</v>
      </c>
      <c r="BW72" t="s">
        <v>20344</v>
      </c>
      <c r="BX72" t="s">
        <v>4030</v>
      </c>
      <c r="BY72" t="s">
        <v>4109</v>
      </c>
      <c r="BZ72" t="s">
        <v>20345</v>
      </c>
      <c r="CA72" t="s">
        <v>20345</v>
      </c>
      <c r="CC72" t="s">
        <v>4111</v>
      </c>
      <c r="CD72">
        <v>419.88</v>
      </c>
      <c r="CE72">
        <v>34.99</v>
      </c>
      <c r="CG72">
        <v>0</v>
      </c>
      <c r="CH72">
        <v>419.88</v>
      </c>
      <c r="CK72">
        <v>1</v>
      </c>
      <c r="CL72" t="s">
        <v>20346</v>
      </c>
      <c r="CM72" t="s">
        <v>4106</v>
      </c>
      <c r="CN72" t="s">
        <v>76</v>
      </c>
      <c r="CO72" t="s">
        <v>20345</v>
      </c>
      <c r="CP72" t="s">
        <v>4107</v>
      </c>
      <c r="CR72" t="s">
        <v>13323</v>
      </c>
      <c r="CS72" t="s">
        <v>4050</v>
      </c>
      <c r="CT72" t="s">
        <v>4032</v>
      </c>
      <c r="CU72" t="s">
        <v>15711</v>
      </c>
      <c r="CV72" t="s">
        <v>4135</v>
      </c>
      <c r="CX72" t="s">
        <v>4105</v>
      </c>
      <c r="CY72" s="17">
        <v>0.5</v>
      </c>
      <c r="CZ72" t="s">
        <v>4133</v>
      </c>
      <c r="DA72">
        <v>1</v>
      </c>
      <c r="DB72" t="s">
        <v>13321</v>
      </c>
      <c r="DC72" t="s">
        <v>329</v>
      </c>
      <c r="DD72" t="s">
        <v>15711</v>
      </c>
      <c r="DE72" t="s">
        <v>4158</v>
      </c>
    </row>
    <row r="73" spans="1:109" x14ac:dyDescent="0.25">
      <c r="A73" s="138" t="s">
        <v>1894</v>
      </c>
      <c r="B73" s="230"/>
      <c r="C73" s="230">
        <v>5</v>
      </c>
      <c r="D73" s="230">
        <v>1</v>
      </c>
      <c r="E73" s="230">
        <v>8</v>
      </c>
      <c r="F73" s="230">
        <v>14</v>
      </c>
      <c r="L73" s="138" t="s">
        <v>77</v>
      </c>
      <c r="M73" s="230">
        <v>117</v>
      </c>
      <c r="AM73" s="104">
        <v>46143</v>
      </c>
      <c r="AN73" s="104">
        <v>46154.446527777778</v>
      </c>
      <c r="AO73" t="b">
        <v>0</v>
      </c>
      <c r="AP73" t="s">
        <v>4000</v>
      </c>
      <c r="AQ73" t="s">
        <v>2700</v>
      </c>
      <c r="AR73" t="s">
        <v>4001</v>
      </c>
      <c r="AS73" t="s">
        <v>13</v>
      </c>
      <c r="AT73" t="s">
        <v>3809</v>
      </c>
      <c r="AU73" t="s">
        <v>2373</v>
      </c>
      <c r="AV73" t="s">
        <v>4002</v>
      </c>
      <c r="AW73">
        <v>228</v>
      </c>
      <c r="AX73">
        <v>227</v>
      </c>
      <c r="AY73">
        <v>293437.26431717997</v>
      </c>
      <c r="AZ73">
        <v>224539.63436123301</v>
      </c>
      <c r="BA73">
        <v>215194.0625</v>
      </c>
      <c r="BB73">
        <v>23394.039647576999</v>
      </c>
      <c r="BC73">
        <v>48</v>
      </c>
      <c r="BD73">
        <v>54</v>
      </c>
      <c r="BF73" t="s">
        <v>20200</v>
      </c>
      <c r="BH73" t="s">
        <v>4033</v>
      </c>
      <c r="BL73">
        <v>0</v>
      </c>
      <c r="BM73">
        <v>1</v>
      </c>
      <c r="BR73" t="s">
        <v>4031</v>
      </c>
      <c r="BS73" s="124">
        <v>46150</v>
      </c>
      <c r="BT73" t="s">
        <v>318</v>
      </c>
      <c r="BU73" t="s">
        <v>1720</v>
      </c>
      <c r="BW73" t="s">
        <v>20325</v>
      </c>
      <c r="BX73" t="s">
        <v>4030</v>
      </c>
      <c r="BY73" t="s">
        <v>4032</v>
      </c>
      <c r="BZ73" t="s">
        <v>20323</v>
      </c>
      <c r="CA73" t="s">
        <v>20323</v>
      </c>
      <c r="CC73" t="s">
        <v>4105</v>
      </c>
      <c r="CD73">
        <v>120.52</v>
      </c>
      <c r="CE73">
        <v>6.02</v>
      </c>
      <c r="CF73">
        <v>1.3495999999999999</v>
      </c>
      <c r="CG73">
        <v>1</v>
      </c>
      <c r="CH73">
        <v>120.52</v>
      </c>
      <c r="CI73" s="17">
        <v>0.2</v>
      </c>
      <c r="CJ73">
        <v>11.64</v>
      </c>
      <c r="CK73">
        <v>1</v>
      </c>
      <c r="CL73" t="s">
        <v>20321</v>
      </c>
      <c r="CM73" t="s">
        <v>4106</v>
      </c>
      <c r="CN73" t="s">
        <v>76</v>
      </c>
      <c r="CO73" t="s">
        <v>20323</v>
      </c>
      <c r="CP73" t="s">
        <v>4107</v>
      </c>
      <c r="CR73" t="s">
        <v>13325</v>
      </c>
      <c r="CS73" t="s">
        <v>4050</v>
      </c>
      <c r="CT73" t="s">
        <v>4032</v>
      </c>
      <c r="CU73" t="s">
        <v>13628</v>
      </c>
      <c r="CV73" t="s">
        <v>4135</v>
      </c>
      <c r="CX73" t="s">
        <v>4105</v>
      </c>
      <c r="CY73" s="17">
        <v>0.5</v>
      </c>
      <c r="CZ73" t="s">
        <v>4133</v>
      </c>
      <c r="DA73">
        <v>1</v>
      </c>
      <c r="DB73" t="s">
        <v>13321</v>
      </c>
      <c r="DC73" t="s">
        <v>329</v>
      </c>
      <c r="DD73" t="s">
        <v>13628</v>
      </c>
      <c r="DE73" t="s">
        <v>4158</v>
      </c>
    </row>
    <row r="74" spans="1:109" x14ac:dyDescent="0.25">
      <c r="A74" s="138" t="s">
        <v>1910</v>
      </c>
      <c r="B74" s="230"/>
      <c r="C74" s="230">
        <v>8</v>
      </c>
      <c r="D74" s="230"/>
      <c r="E74" s="230">
        <v>6</v>
      </c>
      <c r="F74" s="230">
        <v>14</v>
      </c>
      <c r="L74" s="138" t="s">
        <v>1941</v>
      </c>
      <c r="M74" s="230">
        <v>5</v>
      </c>
      <c r="AM74" s="104">
        <v>46143</v>
      </c>
      <c r="AN74" s="104">
        <v>46154.446527777778</v>
      </c>
      <c r="AO74" t="b">
        <v>0</v>
      </c>
      <c r="AP74" t="s">
        <v>4000</v>
      </c>
      <c r="AQ74" t="s">
        <v>2700</v>
      </c>
      <c r="AR74" t="s">
        <v>4001</v>
      </c>
      <c r="AS74" t="s">
        <v>13</v>
      </c>
      <c r="AT74" t="s">
        <v>3814</v>
      </c>
      <c r="AU74" t="s">
        <v>2383</v>
      </c>
      <c r="AV74" t="s">
        <v>4002</v>
      </c>
      <c r="AW74">
        <v>257</v>
      </c>
      <c r="AX74">
        <v>256</v>
      </c>
      <c r="AY74">
        <v>432988.8515625</v>
      </c>
      <c r="AZ74">
        <v>269796.97265625</v>
      </c>
      <c r="BA74">
        <v>280542.11570247897</v>
      </c>
      <c r="BB74">
        <v>30591.89453125</v>
      </c>
      <c r="BC74">
        <v>121</v>
      </c>
      <c r="BD74">
        <v>68</v>
      </c>
      <c r="BF74" t="s">
        <v>21335</v>
      </c>
      <c r="BH74" t="s">
        <v>4033</v>
      </c>
      <c r="BL74">
        <v>0</v>
      </c>
      <c r="BM74">
        <v>1</v>
      </c>
      <c r="BR74" t="s">
        <v>4031</v>
      </c>
      <c r="BS74" s="124">
        <v>46150</v>
      </c>
      <c r="BT74" t="s">
        <v>318</v>
      </c>
      <c r="BU74" t="s">
        <v>1720</v>
      </c>
      <c r="BW74" t="s">
        <v>20347</v>
      </c>
      <c r="BX74" t="s">
        <v>4030</v>
      </c>
      <c r="BY74" t="s">
        <v>4032</v>
      </c>
      <c r="BZ74" t="s">
        <v>20345</v>
      </c>
      <c r="CA74" t="s">
        <v>20345</v>
      </c>
      <c r="CC74" t="s">
        <v>4105</v>
      </c>
      <c r="CD74">
        <v>113.4</v>
      </c>
      <c r="CE74">
        <v>9.4499999999999993</v>
      </c>
      <c r="CF74">
        <v>0.66149999999999998</v>
      </c>
      <c r="CG74">
        <v>0</v>
      </c>
      <c r="CH74">
        <v>113.4</v>
      </c>
      <c r="CI74" s="17">
        <v>0.5</v>
      </c>
      <c r="CJ74">
        <v>14.55</v>
      </c>
      <c r="CK74">
        <v>1</v>
      </c>
      <c r="CL74" t="s">
        <v>20346</v>
      </c>
      <c r="CM74" t="s">
        <v>4106</v>
      </c>
      <c r="CN74" t="s">
        <v>76</v>
      </c>
      <c r="CO74" t="s">
        <v>20345</v>
      </c>
      <c r="CP74" t="s">
        <v>4107</v>
      </c>
      <c r="CR74" t="s">
        <v>13319</v>
      </c>
      <c r="CS74" t="s">
        <v>4050</v>
      </c>
      <c r="CT74" t="s">
        <v>4032</v>
      </c>
      <c r="CU74" t="s">
        <v>13628</v>
      </c>
      <c r="CV74" t="s">
        <v>4135</v>
      </c>
      <c r="CX74" t="s">
        <v>4105</v>
      </c>
      <c r="CY74" s="17">
        <v>0.5</v>
      </c>
      <c r="CZ74" t="s">
        <v>4133</v>
      </c>
      <c r="DA74">
        <v>1</v>
      </c>
      <c r="DB74" t="s">
        <v>13321</v>
      </c>
      <c r="DC74" t="s">
        <v>329</v>
      </c>
      <c r="DD74" t="s">
        <v>13628</v>
      </c>
      <c r="DE74" t="s">
        <v>4158</v>
      </c>
    </row>
    <row r="75" spans="1:109" x14ac:dyDescent="0.25">
      <c r="A75" s="138" t="s">
        <v>77</v>
      </c>
      <c r="B75" s="230"/>
      <c r="C75" s="230">
        <v>5</v>
      </c>
      <c r="D75" s="230"/>
      <c r="E75" s="230">
        <v>8</v>
      </c>
      <c r="F75" s="230">
        <v>13</v>
      </c>
      <c r="L75" s="138" t="s">
        <v>4063</v>
      </c>
      <c r="M75" s="230">
        <v>12</v>
      </c>
      <c r="AM75" s="104">
        <v>46143</v>
      </c>
      <c r="AN75" s="104">
        <v>46154.446527777778</v>
      </c>
      <c r="AO75" t="b">
        <v>0</v>
      </c>
      <c r="AP75" t="s">
        <v>4000</v>
      </c>
      <c r="AQ75" t="s">
        <v>2700</v>
      </c>
      <c r="AR75" t="s">
        <v>4001</v>
      </c>
      <c r="AS75" t="s">
        <v>13</v>
      </c>
      <c r="AT75" t="s">
        <v>3818</v>
      </c>
      <c r="AU75" t="s">
        <v>2391</v>
      </c>
      <c r="AV75" t="s">
        <v>4002</v>
      </c>
      <c r="AW75">
        <v>121</v>
      </c>
      <c r="AX75">
        <v>120</v>
      </c>
      <c r="AY75">
        <v>554588.77500000002</v>
      </c>
      <c r="AZ75">
        <v>406376.22499999998</v>
      </c>
      <c r="BA75">
        <v>241712.46551724101</v>
      </c>
      <c r="BB75">
        <v>31384.858333333301</v>
      </c>
      <c r="BC75">
        <v>58</v>
      </c>
      <c r="BD75">
        <v>34</v>
      </c>
      <c r="BF75" t="s">
        <v>20760</v>
      </c>
      <c r="BH75" t="s">
        <v>375</v>
      </c>
      <c r="BL75">
        <v>0</v>
      </c>
      <c r="BM75">
        <v>1</v>
      </c>
      <c r="BR75" t="s">
        <v>69</v>
      </c>
      <c r="BS75" s="124">
        <v>46150</v>
      </c>
      <c r="BT75" t="s">
        <v>76</v>
      </c>
      <c r="BU75" t="s">
        <v>2650</v>
      </c>
      <c r="BW75" t="s">
        <v>20322</v>
      </c>
      <c r="BX75" t="s">
        <v>4030</v>
      </c>
      <c r="BY75" t="s">
        <v>4032</v>
      </c>
      <c r="BZ75" t="s">
        <v>20323</v>
      </c>
      <c r="CA75" t="s">
        <v>20323</v>
      </c>
      <c r="CC75" t="s">
        <v>4105</v>
      </c>
      <c r="CD75">
        <v>142.6</v>
      </c>
      <c r="CE75">
        <v>7.13</v>
      </c>
      <c r="CF75">
        <v>1.5973999999999999</v>
      </c>
      <c r="CG75">
        <v>1</v>
      </c>
      <c r="CH75">
        <v>142.6</v>
      </c>
      <c r="CI75" s="17">
        <v>0.2</v>
      </c>
      <c r="CJ75">
        <v>13.78</v>
      </c>
      <c r="CK75">
        <v>1</v>
      </c>
      <c r="CL75" t="s">
        <v>20321</v>
      </c>
      <c r="CM75" t="s">
        <v>4106</v>
      </c>
      <c r="CN75" t="s">
        <v>76</v>
      </c>
      <c r="CO75" t="s">
        <v>20323</v>
      </c>
      <c r="CP75" t="s">
        <v>4107</v>
      </c>
      <c r="CR75" t="s">
        <v>15712</v>
      </c>
      <c r="CS75" t="s">
        <v>4050</v>
      </c>
      <c r="CT75" t="s">
        <v>4034</v>
      </c>
      <c r="CU75" t="s">
        <v>15572</v>
      </c>
      <c r="CV75" t="s">
        <v>4179</v>
      </c>
      <c r="CX75" t="s">
        <v>4105</v>
      </c>
      <c r="CZ75" t="s">
        <v>4133</v>
      </c>
      <c r="DA75">
        <v>1</v>
      </c>
      <c r="DB75" t="s">
        <v>15713</v>
      </c>
      <c r="DC75" t="s">
        <v>329</v>
      </c>
      <c r="DD75" t="s">
        <v>15572</v>
      </c>
      <c r="DE75" t="s">
        <v>4158</v>
      </c>
    </row>
    <row r="76" spans="1:109" x14ac:dyDescent="0.25">
      <c r="A76" s="138" t="s">
        <v>1941</v>
      </c>
      <c r="B76" s="230"/>
      <c r="C76" s="230">
        <v>6</v>
      </c>
      <c r="D76" s="230"/>
      <c r="E76" s="230">
        <v>4</v>
      </c>
      <c r="F76" s="230">
        <v>10</v>
      </c>
      <c r="L76" s="138" t="s">
        <v>1985</v>
      </c>
      <c r="M76" s="230">
        <v>22</v>
      </c>
      <c r="AM76" s="104">
        <v>46143</v>
      </c>
      <c r="AN76" s="104">
        <v>46174</v>
      </c>
      <c r="AO76" t="b">
        <v>0</v>
      </c>
      <c r="AP76" t="s">
        <v>4000</v>
      </c>
      <c r="AQ76" t="s">
        <v>2700</v>
      </c>
      <c r="AR76" t="s">
        <v>4001</v>
      </c>
      <c r="AS76" t="s">
        <v>13</v>
      </c>
      <c r="AT76" t="s">
        <v>4007</v>
      </c>
      <c r="AU76" t="s">
        <v>4008</v>
      </c>
      <c r="AV76" t="s">
        <v>4003</v>
      </c>
      <c r="BF76" t="s">
        <v>20761</v>
      </c>
      <c r="BH76" t="s">
        <v>375</v>
      </c>
      <c r="BL76">
        <v>0</v>
      </c>
      <c r="BM76">
        <v>1</v>
      </c>
      <c r="BR76" t="s">
        <v>69</v>
      </c>
      <c r="BS76" s="124">
        <v>46150</v>
      </c>
      <c r="BT76" t="s">
        <v>76</v>
      </c>
      <c r="BU76" t="s">
        <v>2650</v>
      </c>
      <c r="BW76" t="s">
        <v>20324</v>
      </c>
      <c r="BX76" t="s">
        <v>4030</v>
      </c>
      <c r="BY76" t="s">
        <v>4032</v>
      </c>
      <c r="BZ76" t="s">
        <v>20323</v>
      </c>
      <c r="CA76" t="s">
        <v>20323</v>
      </c>
      <c r="CC76" t="s">
        <v>4105</v>
      </c>
      <c r="CD76">
        <v>109.52</v>
      </c>
      <c r="CE76">
        <v>5.47</v>
      </c>
      <c r="CF76">
        <v>1.2263999999999999</v>
      </c>
      <c r="CG76">
        <v>1</v>
      </c>
      <c r="CH76">
        <v>109.52</v>
      </c>
      <c r="CI76" s="17">
        <v>0.2</v>
      </c>
      <c r="CJ76">
        <v>10.58</v>
      </c>
      <c r="CK76">
        <v>1</v>
      </c>
      <c r="CL76" t="s">
        <v>20321</v>
      </c>
      <c r="CM76" t="s">
        <v>4106</v>
      </c>
      <c r="CN76" t="s">
        <v>76</v>
      </c>
      <c r="CO76" t="s">
        <v>20323</v>
      </c>
      <c r="CP76" t="s">
        <v>4107</v>
      </c>
      <c r="CR76" t="s">
        <v>15714</v>
      </c>
      <c r="CS76" t="s">
        <v>4050</v>
      </c>
      <c r="CT76" t="s">
        <v>4034</v>
      </c>
      <c r="CU76" t="s">
        <v>15715</v>
      </c>
      <c r="CV76" t="s">
        <v>4179</v>
      </c>
      <c r="CX76" t="s">
        <v>4105</v>
      </c>
      <c r="CZ76" t="s">
        <v>4133</v>
      </c>
      <c r="DA76">
        <v>1</v>
      </c>
      <c r="DB76" t="s">
        <v>15713</v>
      </c>
      <c r="DC76" t="s">
        <v>329</v>
      </c>
      <c r="DD76" t="s">
        <v>15715</v>
      </c>
      <c r="DE76" t="s">
        <v>4158</v>
      </c>
    </row>
    <row r="77" spans="1:109" x14ac:dyDescent="0.25">
      <c r="A77" s="138" t="s">
        <v>4063</v>
      </c>
      <c r="B77" s="230"/>
      <c r="C77" s="230">
        <v>1</v>
      </c>
      <c r="D77" s="230"/>
      <c r="E77" s="230"/>
      <c r="F77" s="230">
        <v>1</v>
      </c>
      <c r="L77" s="138" t="s">
        <v>2007</v>
      </c>
      <c r="M77" s="230">
        <v>12</v>
      </c>
      <c r="AM77" s="104">
        <v>46143</v>
      </c>
      <c r="AN77" s="104">
        <v>46154.446527777778</v>
      </c>
      <c r="AO77" t="b">
        <v>0</v>
      </c>
      <c r="AP77" t="s">
        <v>4000</v>
      </c>
      <c r="AQ77" t="s">
        <v>2700</v>
      </c>
      <c r="AR77" t="s">
        <v>4001</v>
      </c>
      <c r="AS77" t="s">
        <v>13</v>
      </c>
      <c r="AT77" t="s">
        <v>3824</v>
      </c>
      <c r="AU77" t="s">
        <v>2403</v>
      </c>
      <c r="AV77" t="s">
        <v>4002</v>
      </c>
      <c r="AW77">
        <v>250</v>
      </c>
      <c r="AX77">
        <v>249</v>
      </c>
      <c r="AY77">
        <v>592238.60642570199</v>
      </c>
      <c r="AZ77">
        <v>542707.55020080297</v>
      </c>
      <c r="BA77">
        <v>323423.26315789402</v>
      </c>
      <c r="BB77">
        <v>24852.172690763</v>
      </c>
      <c r="BC77">
        <v>19</v>
      </c>
      <c r="BD77">
        <v>44</v>
      </c>
      <c r="BF77" t="s">
        <v>20765</v>
      </c>
      <c r="BG77" t="s">
        <v>20766</v>
      </c>
      <c r="BH77" t="s">
        <v>4036</v>
      </c>
      <c r="BI77" t="s">
        <v>20767</v>
      </c>
      <c r="BJ77" t="s">
        <v>4027</v>
      </c>
      <c r="BK77">
        <v>118.68</v>
      </c>
      <c r="BL77">
        <v>1</v>
      </c>
      <c r="BM77">
        <v>1</v>
      </c>
      <c r="BN77" t="s">
        <v>4035</v>
      </c>
      <c r="BO77">
        <v>1</v>
      </c>
      <c r="BP77" t="s">
        <v>4029</v>
      </c>
      <c r="BQ77" t="s">
        <v>4030</v>
      </c>
      <c r="BR77" t="s">
        <v>4031</v>
      </c>
      <c r="BS77" s="124">
        <v>46150</v>
      </c>
      <c r="BT77" t="s">
        <v>384</v>
      </c>
      <c r="BU77" t="s">
        <v>1720</v>
      </c>
      <c r="BW77" t="s">
        <v>20319</v>
      </c>
      <c r="BX77" t="s">
        <v>4030</v>
      </c>
      <c r="BY77" t="s">
        <v>4032</v>
      </c>
      <c r="BZ77" t="s">
        <v>20320</v>
      </c>
      <c r="CA77" t="s">
        <v>20320</v>
      </c>
      <c r="CC77" t="s">
        <v>4105</v>
      </c>
      <c r="CD77">
        <v>142.6</v>
      </c>
      <c r="CE77">
        <v>7.13</v>
      </c>
      <c r="CF77">
        <v>1.5973999999999999</v>
      </c>
      <c r="CG77">
        <v>1</v>
      </c>
      <c r="CH77">
        <v>142.6</v>
      </c>
      <c r="CI77" s="17">
        <v>0.2</v>
      </c>
      <c r="CJ77">
        <v>13.78</v>
      </c>
      <c r="CK77">
        <v>1</v>
      </c>
      <c r="CL77" t="s">
        <v>20321</v>
      </c>
      <c r="CM77" t="s">
        <v>4106</v>
      </c>
      <c r="CN77" t="s">
        <v>76</v>
      </c>
      <c r="CO77" t="s">
        <v>20320</v>
      </c>
      <c r="CP77" t="s">
        <v>4107</v>
      </c>
      <c r="CR77" t="s">
        <v>15716</v>
      </c>
      <c r="CS77" t="s">
        <v>4050</v>
      </c>
      <c r="CT77" t="s">
        <v>4109</v>
      </c>
      <c r="CU77" t="s">
        <v>15717</v>
      </c>
      <c r="CV77" t="s">
        <v>4303</v>
      </c>
      <c r="CW77" t="s">
        <v>4562</v>
      </c>
      <c r="CX77" t="s">
        <v>4105</v>
      </c>
      <c r="CZ77" t="s">
        <v>4133</v>
      </c>
      <c r="DA77">
        <v>1</v>
      </c>
      <c r="DB77" t="s">
        <v>15718</v>
      </c>
      <c r="DC77" t="s">
        <v>329</v>
      </c>
      <c r="DD77" t="s">
        <v>15717</v>
      </c>
      <c r="DE77" t="s">
        <v>4158</v>
      </c>
    </row>
    <row r="78" spans="1:109" x14ac:dyDescent="0.25">
      <c r="A78" s="138" t="s">
        <v>1985</v>
      </c>
      <c r="B78" s="230">
        <v>4</v>
      </c>
      <c r="C78" s="230">
        <v>7</v>
      </c>
      <c r="D78" s="230">
        <v>3</v>
      </c>
      <c r="E78" s="230">
        <v>6</v>
      </c>
      <c r="F78" s="230">
        <v>20</v>
      </c>
      <c r="L78" s="138" t="s">
        <v>2072</v>
      </c>
      <c r="M78" s="230">
        <v>6</v>
      </c>
      <c r="AM78" s="104">
        <v>46143</v>
      </c>
      <c r="AN78" s="104">
        <v>46154.446527777778</v>
      </c>
      <c r="AO78" t="b">
        <v>0</v>
      </c>
      <c r="AP78" t="s">
        <v>4000</v>
      </c>
      <c r="AQ78" t="s">
        <v>2700</v>
      </c>
      <c r="AR78" t="s">
        <v>4001</v>
      </c>
      <c r="AS78" t="s">
        <v>13</v>
      </c>
      <c r="AT78" t="s">
        <v>3826</v>
      </c>
      <c r="AU78" t="s">
        <v>2407</v>
      </c>
      <c r="AV78" t="s">
        <v>4002</v>
      </c>
      <c r="AW78">
        <v>171</v>
      </c>
      <c r="AX78">
        <v>172</v>
      </c>
      <c r="AY78">
        <v>566758.24418604595</v>
      </c>
      <c r="AZ78">
        <v>358165.12865496997</v>
      </c>
      <c r="BA78">
        <v>949052.24242424197</v>
      </c>
      <c r="BB78">
        <v>28463.866279069702</v>
      </c>
      <c r="BC78">
        <v>33</v>
      </c>
      <c r="BD78">
        <v>13</v>
      </c>
      <c r="BF78" t="s">
        <v>20762</v>
      </c>
      <c r="BG78" t="s">
        <v>20763</v>
      </c>
      <c r="BH78" t="s">
        <v>4036</v>
      </c>
      <c r="BI78" t="s">
        <v>20764</v>
      </c>
      <c r="BJ78" t="s">
        <v>4027</v>
      </c>
      <c r="BK78">
        <v>140.28</v>
      </c>
      <c r="BL78">
        <v>1</v>
      </c>
      <c r="BM78">
        <v>1</v>
      </c>
      <c r="BN78" t="s">
        <v>4035</v>
      </c>
      <c r="BO78">
        <v>1</v>
      </c>
      <c r="BP78" t="s">
        <v>4029</v>
      </c>
      <c r="BQ78" t="s">
        <v>4030</v>
      </c>
      <c r="BR78" t="s">
        <v>4031</v>
      </c>
      <c r="BS78" s="124">
        <v>46150</v>
      </c>
      <c r="BT78" t="s">
        <v>384</v>
      </c>
      <c r="BU78" t="s">
        <v>1720</v>
      </c>
      <c r="BW78" t="s">
        <v>20328</v>
      </c>
      <c r="BX78" t="s">
        <v>4030</v>
      </c>
      <c r="BY78" t="s">
        <v>4032</v>
      </c>
      <c r="BZ78" t="s">
        <v>20327</v>
      </c>
      <c r="CA78" t="s">
        <v>20327</v>
      </c>
      <c r="CC78" t="s">
        <v>4105</v>
      </c>
      <c r="CD78">
        <v>82.32</v>
      </c>
      <c r="CE78">
        <v>4.1100000000000003</v>
      </c>
      <c r="CF78">
        <v>0.92120000000000002</v>
      </c>
      <c r="CG78">
        <v>1</v>
      </c>
      <c r="CH78">
        <v>82.32</v>
      </c>
      <c r="CI78" s="17">
        <v>0.2</v>
      </c>
      <c r="CJ78">
        <v>7.95</v>
      </c>
      <c r="CK78">
        <v>1</v>
      </c>
      <c r="CL78" t="s">
        <v>20321</v>
      </c>
      <c r="CM78" t="s">
        <v>4106</v>
      </c>
      <c r="CN78" t="s">
        <v>76</v>
      </c>
      <c r="CO78" t="s">
        <v>20327</v>
      </c>
      <c r="CP78" t="s">
        <v>4107</v>
      </c>
      <c r="CR78" t="s">
        <v>15719</v>
      </c>
      <c r="CS78" t="s">
        <v>4050</v>
      </c>
      <c r="CT78" t="s">
        <v>4032</v>
      </c>
      <c r="CU78" t="s">
        <v>15720</v>
      </c>
      <c r="CV78" t="s">
        <v>4236</v>
      </c>
      <c r="CW78" t="s">
        <v>8386</v>
      </c>
      <c r="CX78" t="s">
        <v>4105</v>
      </c>
      <c r="CZ78" t="s">
        <v>4133</v>
      </c>
      <c r="DA78">
        <v>1</v>
      </c>
      <c r="DB78" t="s">
        <v>15721</v>
      </c>
      <c r="DC78" t="s">
        <v>329</v>
      </c>
      <c r="DD78" t="s">
        <v>15720</v>
      </c>
      <c r="DE78" t="s">
        <v>4158</v>
      </c>
    </row>
    <row r="79" spans="1:109" x14ac:dyDescent="0.25">
      <c r="A79" s="138" t="s">
        <v>8282</v>
      </c>
      <c r="B79" s="230"/>
      <c r="C79" s="230">
        <v>1</v>
      </c>
      <c r="D79" s="230">
        <v>1</v>
      </c>
      <c r="E79" s="230"/>
      <c r="F79" s="230">
        <v>2</v>
      </c>
      <c r="L79" s="138" t="s">
        <v>85</v>
      </c>
      <c r="M79" s="230">
        <v>100</v>
      </c>
      <c r="AM79" s="104">
        <v>46143</v>
      </c>
      <c r="AN79" s="104">
        <v>46154.446527777778</v>
      </c>
      <c r="AO79" t="b">
        <v>0</v>
      </c>
      <c r="AP79" t="s">
        <v>4000</v>
      </c>
      <c r="AQ79" t="s">
        <v>2700</v>
      </c>
      <c r="AR79" t="s">
        <v>4001</v>
      </c>
      <c r="AS79" t="s">
        <v>13</v>
      </c>
      <c r="AT79" t="s">
        <v>3827</v>
      </c>
      <c r="AU79" t="s">
        <v>2409</v>
      </c>
      <c r="AV79" t="s">
        <v>4009</v>
      </c>
      <c r="BF79" t="s">
        <v>20768</v>
      </c>
      <c r="BH79" t="s">
        <v>4036</v>
      </c>
      <c r="BL79">
        <v>0</v>
      </c>
      <c r="BM79">
        <v>1</v>
      </c>
      <c r="BR79" t="s">
        <v>4031</v>
      </c>
      <c r="BS79" s="124">
        <v>46150</v>
      </c>
      <c r="BT79" t="s">
        <v>384</v>
      </c>
      <c r="BU79" t="s">
        <v>1720</v>
      </c>
      <c r="BW79" t="s">
        <v>20334</v>
      </c>
      <c r="BX79" t="s">
        <v>4050</v>
      </c>
      <c r="BY79" t="s">
        <v>4027</v>
      </c>
      <c r="BZ79" t="s">
        <v>20335</v>
      </c>
      <c r="CA79" t="s">
        <v>20335</v>
      </c>
      <c r="CC79" t="s">
        <v>4105</v>
      </c>
      <c r="CD79">
        <v>131.88</v>
      </c>
      <c r="CE79">
        <v>10.99</v>
      </c>
      <c r="CG79">
        <v>0</v>
      </c>
      <c r="CH79">
        <v>131.88</v>
      </c>
      <c r="CK79">
        <v>1</v>
      </c>
      <c r="CL79" t="s">
        <v>20336</v>
      </c>
      <c r="CM79" t="s">
        <v>4133</v>
      </c>
      <c r="CN79" t="s">
        <v>76</v>
      </c>
      <c r="CO79" t="s">
        <v>20335</v>
      </c>
      <c r="CP79" t="s">
        <v>4107</v>
      </c>
      <c r="CR79" t="s">
        <v>15722</v>
      </c>
      <c r="CS79" t="s">
        <v>4050</v>
      </c>
      <c r="CT79" t="s">
        <v>4027</v>
      </c>
      <c r="CU79" t="s">
        <v>15723</v>
      </c>
      <c r="CV79" t="s">
        <v>4135</v>
      </c>
      <c r="CW79" t="s">
        <v>4157</v>
      </c>
      <c r="CX79" t="s">
        <v>4105</v>
      </c>
      <c r="CZ79" t="s">
        <v>4133</v>
      </c>
      <c r="DA79">
        <v>1</v>
      </c>
      <c r="DB79" t="s">
        <v>15721</v>
      </c>
      <c r="DC79" t="s">
        <v>329</v>
      </c>
      <c r="DD79" t="s">
        <v>15723</v>
      </c>
      <c r="DE79" t="s">
        <v>4158</v>
      </c>
    </row>
    <row r="80" spans="1:109" x14ac:dyDescent="0.25">
      <c r="A80" s="138" t="s">
        <v>4440</v>
      </c>
      <c r="B80" s="230">
        <v>2</v>
      </c>
      <c r="C80" s="230"/>
      <c r="D80" s="230"/>
      <c r="E80" s="230">
        <v>3</v>
      </c>
      <c r="F80" s="230">
        <v>5</v>
      </c>
      <c r="L80" s="138" t="s">
        <v>241</v>
      </c>
      <c r="M80" s="230">
        <v>169</v>
      </c>
      <c r="AM80" s="104">
        <v>46143</v>
      </c>
      <c r="AN80" s="104">
        <v>46174</v>
      </c>
      <c r="AO80" t="b">
        <v>0</v>
      </c>
      <c r="AP80" t="s">
        <v>4000</v>
      </c>
      <c r="AQ80" t="s">
        <v>2700</v>
      </c>
      <c r="AR80" t="s">
        <v>4001</v>
      </c>
      <c r="AS80" t="s">
        <v>13</v>
      </c>
      <c r="AT80" t="s">
        <v>3835</v>
      </c>
      <c r="AU80" t="s">
        <v>2425</v>
      </c>
      <c r="AV80" t="s">
        <v>4002</v>
      </c>
      <c r="BF80" t="s">
        <v>20769</v>
      </c>
      <c r="BH80" t="s">
        <v>4036</v>
      </c>
      <c r="BL80">
        <v>0</v>
      </c>
      <c r="BM80">
        <v>1</v>
      </c>
      <c r="BR80" t="s">
        <v>4031</v>
      </c>
      <c r="BS80" s="124">
        <v>46150</v>
      </c>
      <c r="BT80" t="s">
        <v>384</v>
      </c>
      <c r="BU80" t="s">
        <v>1720</v>
      </c>
      <c r="BW80" t="s">
        <v>20337</v>
      </c>
      <c r="BX80" t="s">
        <v>4030</v>
      </c>
      <c r="BY80" t="s">
        <v>4034</v>
      </c>
      <c r="BZ80" t="s">
        <v>20338</v>
      </c>
      <c r="CA80" t="s">
        <v>20338</v>
      </c>
      <c r="CC80" t="s">
        <v>4105</v>
      </c>
      <c r="CD80">
        <v>67.2</v>
      </c>
      <c r="CE80">
        <v>5.6</v>
      </c>
      <c r="CF80">
        <v>0.42</v>
      </c>
      <c r="CG80">
        <v>0</v>
      </c>
      <c r="CH80">
        <v>67.2</v>
      </c>
      <c r="CJ80">
        <v>9.24</v>
      </c>
      <c r="CK80">
        <v>1</v>
      </c>
      <c r="CL80" t="s">
        <v>20339</v>
      </c>
      <c r="CM80" t="s">
        <v>4133</v>
      </c>
      <c r="CN80" t="s">
        <v>76</v>
      </c>
      <c r="CO80" t="s">
        <v>20338</v>
      </c>
      <c r="CP80" t="s">
        <v>4107</v>
      </c>
      <c r="CR80" t="s">
        <v>15724</v>
      </c>
      <c r="CS80" t="s">
        <v>4050</v>
      </c>
      <c r="CT80" t="s">
        <v>4034</v>
      </c>
      <c r="CU80" t="s">
        <v>15725</v>
      </c>
      <c r="CV80" t="s">
        <v>4614</v>
      </c>
      <c r="CX80" t="s">
        <v>4105</v>
      </c>
      <c r="CZ80" t="s">
        <v>4133</v>
      </c>
      <c r="DA80">
        <v>1</v>
      </c>
      <c r="DB80" t="s">
        <v>15726</v>
      </c>
      <c r="DC80" t="s">
        <v>329</v>
      </c>
      <c r="DD80" t="s">
        <v>15725</v>
      </c>
      <c r="DE80" t="s">
        <v>4158</v>
      </c>
    </row>
    <row r="81" spans="1:109" x14ac:dyDescent="0.25">
      <c r="A81" s="138" t="s">
        <v>2069</v>
      </c>
      <c r="B81" s="230"/>
      <c r="C81" s="230">
        <v>3</v>
      </c>
      <c r="D81" s="230">
        <v>28</v>
      </c>
      <c r="E81" s="230">
        <v>83</v>
      </c>
      <c r="F81" s="230">
        <v>114</v>
      </c>
      <c r="L81" s="138" t="s">
        <v>2142</v>
      </c>
      <c r="M81" s="230">
        <v>10</v>
      </c>
      <c r="AM81" s="104">
        <v>46143</v>
      </c>
      <c r="AN81" s="104">
        <v>46154.446527777778</v>
      </c>
      <c r="AO81" t="b">
        <v>0</v>
      </c>
      <c r="AP81" t="s">
        <v>4000</v>
      </c>
      <c r="AQ81" t="s">
        <v>2700</v>
      </c>
      <c r="AR81" t="s">
        <v>4001</v>
      </c>
      <c r="AS81" t="s">
        <v>13</v>
      </c>
      <c r="AT81" t="s">
        <v>3837</v>
      </c>
      <c r="AU81" t="s">
        <v>2429</v>
      </c>
      <c r="AV81" t="s">
        <v>4002</v>
      </c>
      <c r="AW81">
        <v>286</v>
      </c>
      <c r="AX81">
        <v>286</v>
      </c>
      <c r="AY81">
        <v>406460.77272727201</v>
      </c>
      <c r="AZ81">
        <v>352267.548951048</v>
      </c>
      <c r="BA81">
        <v>289678.28571428498</v>
      </c>
      <c r="BB81">
        <v>25833.111888111802</v>
      </c>
      <c r="BC81">
        <v>28</v>
      </c>
      <c r="BD81">
        <v>82</v>
      </c>
      <c r="BF81" t="s">
        <v>20770</v>
      </c>
      <c r="BH81" t="s">
        <v>4036</v>
      </c>
      <c r="BL81">
        <v>0</v>
      </c>
      <c r="BM81">
        <v>1</v>
      </c>
      <c r="BR81" t="s">
        <v>4031</v>
      </c>
      <c r="BS81" s="124">
        <v>46150</v>
      </c>
      <c r="BT81" t="s">
        <v>384</v>
      </c>
      <c r="BU81" t="s">
        <v>1720</v>
      </c>
      <c r="BW81" t="s">
        <v>20340</v>
      </c>
      <c r="BX81" t="s">
        <v>4030</v>
      </c>
      <c r="BY81" t="s">
        <v>4034</v>
      </c>
      <c r="BZ81" t="s">
        <v>20338</v>
      </c>
      <c r="CA81" t="s">
        <v>20338</v>
      </c>
      <c r="CC81" t="s">
        <v>4105</v>
      </c>
      <c r="CD81">
        <v>137.63999999999999</v>
      </c>
      <c r="CE81">
        <v>11.47</v>
      </c>
      <c r="CF81">
        <v>0.86024999999999996</v>
      </c>
      <c r="CG81">
        <v>0</v>
      </c>
      <c r="CH81">
        <v>137.63999999999999</v>
      </c>
      <c r="CJ81">
        <v>18.93</v>
      </c>
      <c r="CK81">
        <v>1</v>
      </c>
      <c r="CL81" t="s">
        <v>20339</v>
      </c>
      <c r="CM81" t="s">
        <v>4133</v>
      </c>
      <c r="CN81" t="s">
        <v>76</v>
      </c>
      <c r="CO81" t="s">
        <v>20338</v>
      </c>
      <c r="CP81" t="s">
        <v>4107</v>
      </c>
      <c r="CR81" t="s">
        <v>21690</v>
      </c>
      <c r="CS81" t="s">
        <v>4050</v>
      </c>
      <c r="CT81" t="s">
        <v>4109</v>
      </c>
      <c r="CU81" t="s">
        <v>21549</v>
      </c>
      <c r="CV81" t="s">
        <v>4295</v>
      </c>
      <c r="CW81" t="s">
        <v>4136</v>
      </c>
      <c r="CX81" t="s">
        <v>4105</v>
      </c>
      <c r="CZ81" t="s">
        <v>4133</v>
      </c>
      <c r="DA81">
        <v>1</v>
      </c>
      <c r="DB81" t="s">
        <v>21691</v>
      </c>
      <c r="DC81" t="s">
        <v>359</v>
      </c>
      <c r="DD81" t="s">
        <v>21549</v>
      </c>
      <c r="DE81" t="s">
        <v>4158</v>
      </c>
    </row>
    <row r="82" spans="1:109" x14ac:dyDescent="0.25">
      <c r="A82" s="138" t="s">
        <v>2080</v>
      </c>
      <c r="B82" s="230">
        <v>2</v>
      </c>
      <c r="C82" s="230">
        <v>1</v>
      </c>
      <c r="D82" s="230"/>
      <c r="E82" s="230">
        <v>13</v>
      </c>
      <c r="F82" s="230">
        <v>16</v>
      </c>
      <c r="L82" s="138" t="s">
        <v>75</v>
      </c>
      <c r="M82" s="230">
        <v>64</v>
      </c>
      <c r="AM82" s="104">
        <v>46143</v>
      </c>
      <c r="AN82" s="104">
        <v>46174</v>
      </c>
      <c r="AO82" t="b">
        <v>0</v>
      </c>
      <c r="AP82" t="s">
        <v>4000</v>
      </c>
      <c r="AQ82" t="s">
        <v>2700</v>
      </c>
      <c r="AR82" t="s">
        <v>4001</v>
      </c>
      <c r="AS82" t="s">
        <v>13</v>
      </c>
      <c r="AT82" t="s">
        <v>3838</v>
      </c>
      <c r="AU82" t="s">
        <v>2431</v>
      </c>
      <c r="AV82" t="s">
        <v>4002</v>
      </c>
      <c r="BF82" t="s">
        <v>20771</v>
      </c>
      <c r="BH82" t="s">
        <v>4036</v>
      </c>
      <c r="BL82">
        <v>0</v>
      </c>
      <c r="BM82">
        <v>1</v>
      </c>
      <c r="BR82" t="s">
        <v>4031</v>
      </c>
      <c r="BS82" s="124">
        <v>46150</v>
      </c>
      <c r="BT82" t="s">
        <v>384</v>
      </c>
      <c r="BU82" t="s">
        <v>1720</v>
      </c>
      <c r="BW82" t="s">
        <v>20341</v>
      </c>
      <c r="BX82" t="s">
        <v>4030</v>
      </c>
      <c r="BY82" t="s">
        <v>4034</v>
      </c>
      <c r="BZ82" t="s">
        <v>20342</v>
      </c>
      <c r="CA82" t="s">
        <v>20342</v>
      </c>
      <c r="CC82" t="s">
        <v>4105</v>
      </c>
      <c r="CD82">
        <v>49.32</v>
      </c>
      <c r="CE82">
        <v>4.1100000000000003</v>
      </c>
      <c r="CF82">
        <v>0.30825000000000002</v>
      </c>
      <c r="CG82">
        <v>0</v>
      </c>
      <c r="CH82">
        <v>49.32</v>
      </c>
      <c r="CJ82">
        <v>6.79</v>
      </c>
      <c r="CK82">
        <v>1</v>
      </c>
      <c r="CL82" t="s">
        <v>20339</v>
      </c>
      <c r="CM82" t="s">
        <v>4133</v>
      </c>
      <c r="CN82" t="s">
        <v>76</v>
      </c>
      <c r="CO82" t="s">
        <v>20342</v>
      </c>
      <c r="CP82" t="s">
        <v>4107</v>
      </c>
      <c r="CR82" t="s">
        <v>21692</v>
      </c>
      <c r="CS82" t="s">
        <v>4030</v>
      </c>
      <c r="CT82" t="s">
        <v>4109</v>
      </c>
      <c r="CU82" t="s">
        <v>21693</v>
      </c>
      <c r="CV82" t="s">
        <v>21694</v>
      </c>
      <c r="CX82" t="s">
        <v>4111</v>
      </c>
      <c r="CZ82" t="s">
        <v>4133</v>
      </c>
      <c r="DA82">
        <v>1</v>
      </c>
      <c r="DB82" t="s">
        <v>21695</v>
      </c>
      <c r="DC82" t="s">
        <v>76</v>
      </c>
      <c r="DD82" t="s">
        <v>21693</v>
      </c>
      <c r="DE82" t="s">
        <v>4158</v>
      </c>
    </row>
    <row r="83" spans="1:109" x14ac:dyDescent="0.25">
      <c r="A83" s="138" t="s">
        <v>85</v>
      </c>
      <c r="B83" s="230"/>
      <c r="C83" s="230">
        <v>2</v>
      </c>
      <c r="D83" s="230"/>
      <c r="E83" s="230">
        <v>2</v>
      </c>
      <c r="F83" s="230">
        <v>4</v>
      </c>
      <c r="L83" s="138" t="s">
        <v>2197</v>
      </c>
      <c r="M83" s="230">
        <v>7</v>
      </c>
      <c r="AM83" s="104">
        <v>46143</v>
      </c>
      <c r="AN83" s="104">
        <v>46154.446527777778</v>
      </c>
      <c r="AO83" t="b">
        <v>0</v>
      </c>
      <c r="AP83" t="s">
        <v>4000</v>
      </c>
      <c r="AQ83" t="s">
        <v>2700</v>
      </c>
      <c r="AR83" t="s">
        <v>4001</v>
      </c>
      <c r="AS83" t="s">
        <v>13</v>
      </c>
      <c r="AT83" t="s">
        <v>3878</v>
      </c>
      <c r="AU83" t="s">
        <v>2510</v>
      </c>
      <c r="AV83" t="s">
        <v>4002</v>
      </c>
      <c r="AW83">
        <v>353</v>
      </c>
      <c r="AX83">
        <v>352</v>
      </c>
      <c r="AY83">
        <v>369766.724431818</v>
      </c>
      <c r="AZ83">
        <v>330355.80397727201</v>
      </c>
      <c r="BA83">
        <v>75308.565217391297</v>
      </c>
      <c r="BB83">
        <v>9886.5397727272702</v>
      </c>
      <c r="BC83">
        <v>138</v>
      </c>
      <c r="BD83">
        <v>102</v>
      </c>
      <c r="BF83" t="s">
        <v>20772</v>
      </c>
      <c r="BH83" t="s">
        <v>4036</v>
      </c>
      <c r="BL83">
        <v>0</v>
      </c>
      <c r="BM83">
        <v>1</v>
      </c>
      <c r="BR83" t="s">
        <v>4031</v>
      </c>
      <c r="BS83" s="124">
        <v>46150</v>
      </c>
      <c r="BT83" t="s">
        <v>384</v>
      </c>
      <c r="BU83" t="s">
        <v>1720</v>
      </c>
      <c r="BW83" t="s">
        <v>20343</v>
      </c>
      <c r="BX83" t="s">
        <v>4030</v>
      </c>
      <c r="BY83" t="s">
        <v>4034</v>
      </c>
      <c r="BZ83" t="s">
        <v>20342</v>
      </c>
      <c r="CA83" t="s">
        <v>20342</v>
      </c>
      <c r="CC83" t="s">
        <v>4105</v>
      </c>
      <c r="CD83">
        <v>79.08</v>
      </c>
      <c r="CE83">
        <v>6.59</v>
      </c>
      <c r="CF83">
        <v>0.49425000000000002</v>
      </c>
      <c r="CG83">
        <v>0</v>
      </c>
      <c r="CH83">
        <v>79.08</v>
      </c>
      <c r="CJ83">
        <v>10.86</v>
      </c>
      <c r="CK83">
        <v>1</v>
      </c>
      <c r="CL83" t="s">
        <v>20339</v>
      </c>
      <c r="CM83" t="s">
        <v>4133</v>
      </c>
      <c r="CN83" t="s">
        <v>76</v>
      </c>
      <c r="CO83" t="s">
        <v>20342</v>
      </c>
      <c r="CP83" t="s">
        <v>4107</v>
      </c>
      <c r="CR83" t="s">
        <v>4610</v>
      </c>
      <c r="CS83" t="s">
        <v>4030</v>
      </c>
      <c r="CT83" t="s">
        <v>4109</v>
      </c>
      <c r="CU83" t="s">
        <v>21696</v>
      </c>
      <c r="CV83" t="s">
        <v>8558</v>
      </c>
      <c r="CX83" t="s">
        <v>4111</v>
      </c>
      <c r="CZ83" t="s">
        <v>4133</v>
      </c>
      <c r="DA83">
        <v>1</v>
      </c>
      <c r="DB83" t="s">
        <v>4611</v>
      </c>
      <c r="DC83" t="s">
        <v>76</v>
      </c>
      <c r="DD83" t="s">
        <v>21696</v>
      </c>
      <c r="DE83" t="s">
        <v>4158</v>
      </c>
    </row>
    <row r="84" spans="1:109" x14ac:dyDescent="0.25">
      <c r="A84" s="138" t="s">
        <v>241</v>
      </c>
      <c r="B84" s="230"/>
      <c r="C84" s="230">
        <v>2</v>
      </c>
      <c r="D84" s="230"/>
      <c r="E84" s="230">
        <v>1</v>
      </c>
      <c r="F84" s="230">
        <v>3</v>
      </c>
      <c r="L84" s="138" t="s">
        <v>2247</v>
      </c>
      <c r="M84" s="230">
        <v>2</v>
      </c>
      <c r="AM84" s="104">
        <v>46143</v>
      </c>
      <c r="AN84" s="104">
        <v>46174</v>
      </c>
      <c r="AO84" t="b">
        <v>0</v>
      </c>
      <c r="AP84" t="s">
        <v>4000</v>
      </c>
      <c r="AQ84" t="s">
        <v>2700</v>
      </c>
      <c r="AR84" t="s">
        <v>4001</v>
      </c>
      <c r="AS84" t="s">
        <v>13</v>
      </c>
      <c r="AT84" t="s">
        <v>3894</v>
      </c>
      <c r="AU84" t="s">
        <v>2540</v>
      </c>
      <c r="AV84" t="s">
        <v>4002</v>
      </c>
      <c r="BF84" t="s">
        <v>20773</v>
      </c>
      <c r="BH84" t="s">
        <v>4036</v>
      </c>
      <c r="BL84">
        <v>0</v>
      </c>
      <c r="BM84">
        <v>1</v>
      </c>
      <c r="BR84" t="s">
        <v>4031</v>
      </c>
      <c r="BS84" s="124">
        <v>46150</v>
      </c>
      <c r="BT84" t="s">
        <v>384</v>
      </c>
      <c r="BU84" t="s">
        <v>1720</v>
      </c>
      <c r="BW84" t="s">
        <v>20348</v>
      </c>
      <c r="BX84" t="s">
        <v>4030</v>
      </c>
      <c r="BY84" t="s">
        <v>4109</v>
      </c>
      <c r="BZ84" t="s">
        <v>20349</v>
      </c>
      <c r="CA84" t="s">
        <v>20349</v>
      </c>
      <c r="CC84" t="s">
        <v>4111</v>
      </c>
      <c r="CD84">
        <v>395.88</v>
      </c>
      <c r="CE84">
        <v>32.99</v>
      </c>
      <c r="CG84">
        <v>0</v>
      </c>
      <c r="CH84">
        <v>395.88</v>
      </c>
      <c r="CK84">
        <v>1</v>
      </c>
      <c r="CL84" t="s">
        <v>20350</v>
      </c>
      <c r="CM84" t="s">
        <v>4106</v>
      </c>
      <c r="CN84" t="s">
        <v>76</v>
      </c>
      <c r="CO84" t="s">
        <v>20349</v>
      </c>
      <c r="CP84" t="s">
        <v>4107</v>
      </c>
      <c r="CR84" t="s">
        <v>21697</v>
      </c>
      <c r="CS84" t="s">
        <v>4050</v>
      </c>
      <c r="CT84" t="s">
        <v>4109</v>
      </c>
      <c r="CU84" t="s">
        <v>21637</v>
      </c>
      <c r="CV84" t="s">
        <v>8387</v>
      </c>
      <c r="CX84" t="s">
        <v>4111</v>
      </c>
      <c r="CZ84" t="s">
        <v>4133</v>
      </c>
      <c r="DA84">
        <v>1</v>
      </c>
      <c r="DB84" t="s">
        <v>21698</v>
      </c>
      <c r="DC84" t="s">
        <v>76</v>
      </c>
      <c r="DD84" t="s">
        <v>21637</v>
      </c>
      <c r="DE84" t="s">
        <v>4158</v>
      </c>
    </row>
    <row r="85" spans="1:109" x14ac:dyDescent="0.25">
      <c r="A85" s="138" t="s">
        <v>2142</v>
      </c>
      <c r="B85" s="230">
        <v>6</v>
      </c>
      <c r="C85" s="230">
        <v>6</v>
      </c>
      <c r="D85" s="230">
        <v>4</v>
      </c>
      <c r="E85" s="230">
        <v>21</v>
      </c>
      <c r="F85" s="230">
        <v>37</v>
      </c>
      <c r="L85" s="138" t="s">
        <v>2259</v>
      </c>
      <c r="M85" s="230">
        <v>4</v>
      </c>
      <c r="AM85" s="104">
        <v>46143</v>
      </c>
      <c r="AN85" s="104">
        <v>46174</v>
      </c>
      <c r="AO85" t="b">
        <v>0</v>
      </c>
      <c r="AP85" t="s">
        <v>4000</v>
      </c>
      <c r="AQ85" t="s">
        <v>2700</v>
      </c>
      <c r="AR85" t="s">
        <v>4001</v>
      </c>
      <c r="AS85" t="s">
        <v>13</v>
      </c>
      <c r="AT85" t="s">
        <v>3904</v>
      </c>
      <c r="AU85" t="s">
        <v>2559</v>
      </c>
      <c r="AV85" t="s">
        <v>4002</v>
      </c>
      <c r="BF85" t="s">
        <v>20201</v>
      </c>
      <c r="BG85" t="s">
        <v>20202</v>
      </c>
      <c r="BH85" t="s">
        <v>4037</v>
      </c>
      <c r="BI85" t="s">
        <v>20203</v>
      </c>
      <c r="BJ85" t="s">
        <v>4032</v>
      </c>
      <c r="BK85">
        <v>125.88</v>
      </c>
      <c r="BL85">
        <v>1</v>
      </c>
      <c r="BM85">
        <v>1</v>
      </c>
      <c r="BN85" t="s">
        <v>4028</v>
      </c>
      <c r="BO85">
        <v>1</v>
      </c>
      <c r="BP85" t="s">
        <v>4029</v>
      </c>
      <c r="BQ85" t="s">
        <v>4030</v>
      </c>
      <c r="BR85" t="s">
        <v>4031</v>
      </c>
      <c r="BS85" s="124">
        <v>46150</v>
      </c>
      <c r="BT85" t="s">
        <v>414</v>
      </c>
      <c r="BU85" t="s">
        <v>1720</v>
      </c>
      <c r="BW85" t="s">
        <v>20351</v>
      </c>
      <c r="BX85" t="s">
        <v>4108</v>
      </c>
      <c r="BY85" t="s">
        <v>4109</v>
      </c>
      <c r="BZ85" t="s">
        <v>20352</v>
      </c>
      <c r="CA85" t="s">
        <v>20352</v>
      </c>
      <c r="CB85" t="s">
        <v>8460</v>
      </c>
      <c r="CC85" t="s">
        <v>4111</v>
      </c>
      <c r="CD85">
        <v>245.88</v>
      </c>
      <c r="CE85">
        <v>20.49</v>
      </c>
      <c r="CG85">
        <v>0</v>
      </c>
      <c r="CH85">
        <v>245.88</v>
      </c>
      <c r="CK85">
        <v>1</v>
      </c>
      <c r="CL85" t="s">
        <v>20353</v>
      </c>
      <c r="CM85" t="s">
        <v>4106</v>
      </c>
      <c r="CN85" t="s">
        <v>76</v>
      </c>
      <c r="CO85" t="s">
        <v>20352</v>
      </c>
      <c r="CP85" t="s">
        <v>4107</v>
      </c>
      <c r="CR85" t="s">
        <v>15727</v>
      </c>
      <c r="CS85" t="s">
        <v>4030</v>
      </c>
      <c r="CT85" t="s">
        <v>4109</v>
      </c>
      <c r="CU85" t="s">
        <v>13499</v>
      </c>
      <c r="CV85" t="s">
        <v>8438</v>
      </c>
      <c r="CW85" t="s">
        <v>4461</v>
      </c>
      <c r="CX85" t="s">
        <v>4105</v>
      </c>
      <c r="CZ85" t="s">
        <v>4133</v>
      </c>
      <c r="DA85">
        <v>1</v>
      </c>
      <c r="DB85" t="s">
        <v>15728</v>
      </c>
      <c r="DC85" t="s">
        <v>76</v>
      </c>
      <c r="DD85" t="s">
        <v>13499</v>
      </c>
      <c r="DE85" t="s">
        <v>4158</v>
      </c>
    </row>
    <row r="86" spans="1:109" x14ac:dyDescent="0.25">
      <c r="A86" s="138" t="s">
        <v>75</v>
      </c>
      <c r="B86" s="230"/>
      <c r="C86" s="230">
        <v>7</v>
      </c>
      <c r="D86" s="230"/>
      <c r="E86" s="230">
        <v>5</v>
      </c>
      <c r="F86" s="230">
        <v>12</v>
      </c>
      <c r="L86" s="138" t="s">
        <v>2335</v>
      </c>
      <c r="M86" s="230">
        <v>6</v>
      </c>
      <c r="AM86" s="104">
        <v>46143</v>
      </c>
      <c r="AN86" s="104">
        <v>46154.446527777778</v>
      </c>
      <c r="AO86" t="b">
        <v>0</v>
      </c>
      <c r="AP86" t="s">
        <v>4000</v>
      </c>
      <c r="AQ86" t="s">
        <v>2700</v>
      </c>
      <c r="AR86" t="s">
        <v>4001</v>
      </c>
      <c r="AS86" t="s">
        <v>13</v>
      </c>
      <c r="AT86" t="s">
        <v>3905</v>
      </c>
      <c r="AU86" t="s">
        <v>2561</v>
      </c>
      <c r="AV86" t="s">
        <v>4002</v>
      </c>
      <c r="AW86">
        <v>290</v>
      </c>
      <c r="AX86">
        <v>289</v>
      </c>
      <c r="AY86">
        <v>397082.72318339098</v>
      </c>
      <c r="AZ86">
        <v>352853.59861591598</v>
      </c>
      <c r="BA86">
        <v>81564.580645161201</v>
      </c>
      <c r="BB86">
        <v>35479.982698961903</v>
      </c>
      <c r="BC86">
        <v>31</v>
      </c>
      <c r="BD86">
        <v>60</v>
      </c>
      <c r="BF86" t="s">
        <v>20774</v>
      </c>
      <c r="BG86" t="s">
        <v>20775</v>
      </c>
      <c r="BH86" t="s">
        <v>4037</v>
      </c>
      <c r="BI86" t="s">
        <v>20776</v>
      </c>
      <c r="BJ86" t="s">
        <v>4034</v>
      </c>
      <c r="BK86">
        <v>83.6</v>
      </c>
      <c r="BL86">
        <v>1</v>
      </c>
      <c r="BM86">
        <v>1</v>
      </c>
      <c r="BN86" t="s">
        <v>4028</v>
      </c>
      <c r="BO86">
        <v>1</v>
      </c>
      <c r="BP86" t="s">
        <v>4029</v>
      </c>
      <c r="BQ86" t="s">
        <v>4030</v>
      </c>
      <c r="BR86" t="s">
        <v>4031</v>
      </c>
      <c r="BS86" s="124">
        <v>46150</v>
      </c>
      <c r="BT86" t="s">
        <v>414</v>
      </c>
      <c r="BU86" t="s">
        <v>1720</v>
      </c>
      <c r="BW86" t="s">
        <v>20870</v>
      </c>
      <c r="BX86" t="s">
        <v>4030</v>
      </c>
      <c r="BY86" t="s">
        <v>4032</v>
      </c>
      <c r="BZ86" t="s">
        <v>20871</v>
      </c>
      <c r="CA86" t="s">
        <v>20871</v>
      </c>
      <c r="CC86" t="s">
        <v>4105</v>
      </c>
      <c r="CD86">
        <v>173.64</v>
      </c>
      <c r="CE86">
        <v>14.47</v>
      </c>
      <c r="CF86">
        <v>1.0128999999999999</v>
      </c>
      <c r="CG86">
        <v>0</v>
      </c>
      <c r="CH86">
        <v>173.64</v>
      </c>
      <c r="CJ86">
        <v>22.28</v>
      </c>
      <c r="CK86">
        <v>1</v>
      </c>
      <c r="CL86" t="s">
        <v>20869</v>
      </c>
      <c r="CM86" t="s">
        <v>4106</v>
      </c>
      <c r="CN86" t="s">
        <v>76</v>
      </c>
      <c r="CO86" t="s">
        <v>20871</v>
      </c>
      <c r="CP86" t="s">
        <v>4107</v>
      </c>
      <c r="CR86" t="s">
        <v>15413</v>
      </c>
      <c r="CS86" t="s">
        <v>4050</v>
      </c>
      <c r="CT86" t="s">
        <v>4109</v>
      </c>
      <c r="CU86" t="s">
        <v>14936</v>
      </c>
      <c r="CV86" t="s">
        <v>8257</v>
      </c>
      <c r="CX86" t="s">
        <v>4111</v>
      </c>
      <c r="CZ86" t="s">
        <v>4133</v>
      </c>
      <c r="DA86">
        <v>1</v>
      </c>
      <c r="DB86" t="s">
        <v>8837</v>
      </c>
      <c r="DC86" t="s">
        <v>76</v>
      </c>
      <c r="DD86" t="s">
        <v>14936</v>
      </c>
      <c r="DE86" t="s">
        <v>4158</v>
      </c>
    </row>
    <row r="87" spans="1:109" x14ac:dyDescent="0.25">
      <c r="A87" s="138" t="s">
        <v>2197</v>
      </c>
      <c r="B87" s="230">
        <v>1</v>
      </c>
      <c r="C87" s="230">
        <v>8</v>
      </c>
      <c r="D87" s="230"/>
      <c r="E87" s="230"/>
      <c r="F87" s="230">
        <v>9</v>
      </c>
      <c r="L87" s="138" t="s">
        <v>2345</v>
      </c>
      <c r="M87" s="230">
        <v>19</v>
      </c>
      <c r="AM87" s="104">
        <v>46143</v>
      </c>
      <c r="AN87" s="104">
        <v>46174</v>
      </c>
      <c r="AO87" t="b">
        <v>0</v>
      </c>
      <c r="AP87" t="s">
        <v>4000</v>
      </c>
      <c r="AQ87" t="s">
        <v>2700</v>
      </c>
      <c r="AR87" t="s">
        <v>4001</v>
      </c>
      <c r="AS87" t="s">
        <v>13</v>
      </c>
      <c r="AT87" t="s">
        <v>3909</v>
      </c>
      <c r="AU87" t="s">
        <v>2569</v>
      </c>
      <c r="AV87" t="s">
        <v>4010</v>
      </c>
      <c r="BF87" t="s">
        <v>10720</v>
      </c>
      <c r="BG87" t="s">
        <v>10721</v>
      </c>
      <c r="BH87" t="s">
        <v>4037</v>
      </c>
      <c r="BI87" t="s">
        <v>10722</v>
      </c>
      <c r="BJ87" t="s">
        <v>4032</v>
      </c>
      <c r="BK87">
        <v>129.06</v>
      </c>
      <c r="BL87">
        <v>1</v>
      </c>
      <c r="BM87">
        <v>1</v>
      </c>
      <c r="BN87" t="s">
        <v>4028</v>
      </c>
      <c r="BO87">
        <v>1</v>
      </c>
      <c r="BP87" t="s">
        <v>4029</v>
      </c>
      <c r="BQ87" t="s">
        <v>4030</v>
      </c>
      <c r="BR87" t="s">
        <v>4031</v>
      </c>
      <c r="BS87" s="124">
        <v>46150</v>
      </c>
      <c r="BT87" t="s">
        <v>414</v>
      </c>
      <c r="BU87" t="s">
        <v>1720</v>
      </c>
      <c r="BW87" t="s">
        <v>20868</v>
      </c>
      <c r="BX87" t="s">
        <v>4030</v>
      </c>
      <c r="BY87" t="s">
        <v>4034</v>
      </c>
      <c r="BZ87" t="s">
        <v>20558</v>
      </c>
      <c r="CA87" t="s">
        <v>20558</v>
      </c>
      <c r="CC87" t="s">
        <v>4105</v>
      </c>
      <c r="CD87">
        <v>66</v>
      </c>
      <c r="CE87">
        <v>5.5</v>
      </c>
      <c r="CF87">
        <v>0.41249999999999998</v>
      </c>
      <c r="CG87">
        <v>0</v>
      </c>
      <c r="CH87">
        <v>66</v>
      </c>
      <c r="CJ87">
        <v>9.07</v>
      </c>
      <c r="CK87">
        <v>1</v>
      </c>
      <c r="CL87" t="s">
        <v>20869</v>
      </c>
      <c r="CM87" t="s">
        <v>4133</v>
      </c>
      <c r="CN87" t="s">
        <v>76</v>
      </c>
      <c r="CO87" t="s">
        <v>20558</v>
      </c>
      <c r="CP87" t="s">
        <v>4107</v>
      </c>
      <c r="CR87" t="s">
        <v>20482</v>
      </c>
      <c r="CS87" t="s">
        <v>4030</v>
      </c>
      <c r="CT87" t="s">
        <v>4034</v>
      </c>
      <c r="CU87" t="s">
        <v>20483</v>
      </c>
      <c r="CV87" t="s">
        <v>4636</v>
      </c>
      <c r="CX87" t="s">
        <v>4105</v>
      </c>
      <c r="CZ87" t="s">
        <v>4133</v>
      </c>
      <c r="DA87">
        <v>1</v>
      </c>
      <c r="DB87" t="s">
        <v>20484</v>
      </c>
      <c r="DC87" t="s">
        <v>76</v>
      </c>
      <c r="DD87" t="s">
        <v>20483</v>
      </c>
      <c r="DE87" t="s">
        <v>4158</v>
      </c>
    </row>
    <row r="88" spans="1:109" x14ac:dyDescent="0.25">
      <c r="A88" s="138" t="s">
        <v>2207</v>
      </c>
      <c r="B88" s="230">
        <v>21</v>
      </c>
      <c r="C88" s="230"/>
      <c r="D88" s="230"/>
      <c r="E88" s="230">
        <v>10</v>
      </c>
      <c r="F88" s="230">
        <v>31</v>
      </c>
      <c r="L88" s="138" t="s">
        <v>2357</v>
      </c>
      <c r="M88" s="230">
        <v>3</v>
      </c>
      <c r="AM88" s="104">
        <v>46143</v>
      </c>
      <c r="AN88" s="104">
        <v>46174</v>
      </c>
      <c r="AO88" t="b">
        <v>0</v>
      </c>
      <c r="AP88" t="s">
        <v>4000</v>
      </c>
      <c r="AQ88" t="s">
        <v>2700</v>
      </c>
      <c r="AR88" t="s">
        <v>4001</v>
      </c>
      <c r="AS88" t="s">
        <v>13</v>
      </c>
      <c r="AT88" t="s">
        <v>3922</v>
      </c>
      <c r="AU88" t="s">
        <v>2594</v>
      </c>
      <c r="AV88" t="s">
        <v>4002</v>
      </c>
      <c r="BF88" t="s">
        <v>10723</v>
      </c>
      <c r="BG88" t="s">
        <v>10724</v>
      </c>
      <c r="BH88" t="s">
        <v>4037</v>
      </c>
      <c r="BI88" t="s">
        <v>10725</v>
      </c>
      <c r="BJ88" t="s">
        <v>4032</v>
      </c>
      <c r="BK88">
        <v>129.96</v>
      </c>
      <c r="BL88">
        <v>1</v>
      </c>
      <c r="BM88">
        <v>1</v>
      </c>
      <c r="BN88" t="s">
        <v>4028</v>
      </c>
      <c r="BO88">
        <v>1</v>
      </c>
      <c r="BP88" t="s">
        <v>4029</v>
      </c>
      <c r="BQ88" t="s">
        <v>4030</v>
      </c>
      <c r="BR88" t="s">
        <v>4031</v>
      </c>
      <c r="BS88" s="124">
        <v>46150</v>
      </c>
      <c r="BT88" t="s">
        <v>414</v>
      </c>
      <c r="BU88" t="s">
        <v>1720</v>
      </c>
      <c r="BW88" t="s">
        <v>20872</v>
      </c>
      <c r="BX88" t="s">
        <v>4030</v>
      </c>
      <c r="BY88" t="s">
        <v>4109</v>
      </c>
      <c r="BZ88" t="s">
        <v>20873</v>
      </c>
      <c r="CA88" t="s">
        <v>20873</v>
      </c>
      <c r="CC88" t="s">
        <v>4111</v>
      </c>
      <c r="CD88">
        <v>539.88</v>
      </c>
      <c r="CE88">
        <v>44.99</v>
      </c>
      <c r="CG88">
        <v>0</v>
      </c>
      <c r="CH88">
        <v>539.88</v>
      </c>
      <c r="CK88">
        <v>1</v>
      </c>
      <c r="CL88" t="s">
        <v>20874</v>
      </c>
      <c r="CM88" t="s">
        <v>4106</v>
      </c>
      <c r="CN88" t="s">
        <v>76</v>
      </c>
      <c r="CO88" t="s">
        <v>20873</v>
      </c>
      <c r="CP88" t="s">
        <v>4107</v>
      </c>
      <c r="CR88" t="s">
        <v>20485</v>
      </c>
      <c r="CS88" t="s">
        <v>4030</v>
      </c>
      <c r="CT88" t="s">
        <v>4034</v>
      </c>
      <c r="CU88" t="s">
        <v>20380</v>
      </c>
      <c r="CV88" t="s">
        <v>4636</v>
      </c>
      <c r="CX88" t="s">
        <v>4105</v>
      </c>
      <c r="CZ88" t="s">
        <v>4133</v>
      </c>
      <c r="DA88">
        <v>1</v>
      </c>
      <c r="DB88" t="s">
        <v>20484</v>
      </c>
      <c r="DC88" t="s">
        <v>76</v>
      </c>
      <c r="DD88" t="s">
        <v>20380</v>
      </c>
      <c r="DE88" t="s">
        <v>4158</v>
      </c>
    </row>
    <row r="89" spans="1:109" x14ac:dyDescent="0.25">
      <c r="A89" s="138" t="s">
        <v>2229</v>
      </c>
      <c r="B89" s="230"/>
      <c r="C89" s="230">
        <v>11</v>
      </c>
      <c r="D89" s="230">
        <v>3</v>
      </c>
      <c r="E89" s="230">
        <v>24</v>
      </c>
      <c r="F89" s="230">
        <v>38</v>
      </c>
      <c r="L89" s="138" t="s">
        <v>2361</v>
      </c>
      <c r="M89" s="230">
        <v>3</v>
      </c>
      <c r="AM89" s="104">
        <v>46143</v>
      </c>
      <c r="AN89" s="104">
        <v>46154.446527777778</v>
      </c>
      <c r="AO89" t="b">
        <v>0</v>
      </c>
      <c r="AP89" t="s">
        <v>4000</v>
      </c>
      <c r="AQ89" t="s">
        <v>2700</v>
      </c>
      <c r="AR89" t="s">
        <v>4001</v>
      </c>
      <c r="AS89" t="s">
        <v>13</v>
      </c>
      <c r="AT89" t="s">
        <v>3925</v>
      </c>
      <c r="AU89" t="s">
        <v>2600</v>
      </c>
      <c r="AV89" t="s">
        <v>4002</v>
      </c>
      <c r="AW89">
        <v>417</v>
      </c>
      <c r="AX89">
        <v>421</v>
      </c>
      <c r="AY89">
        <v>269167.02612826601</v>
      </c>
      <c r="AZ89">
        <v>165943.08851674601</v>
      </c>
      <c r="BA89">
        <v>236406.00877192899</v>
      </c>
      <c r="BB89">
        <v>40326.973871733899</v>
      </c>
      <c r="BC89">
        <v>114</v>
      </c>
      <c r="BD89">
        <v>70</v>
      </c>
      <c r="BF89" t="s">
        <v>20204</v>
      </c>
      <c r="BH89" t="s">
        <v>4040</v>
      </c>
      <c r="BL89">
        <v>0</v>
      </c>
      <c r="BM89">
        <v>1</v>
      </c>
      <c r="BR89" t="s">
        <v>4031</v>
      </c>
      <c r="BS89" s="124">
        <v>46150</v>
      </c>
      <c r="BT89" t="s">
        <v>551</v>
      </c>
      <c r="BU89" t="s">
        <v>1381</v>
      </c>
      <c r="BW89" t="s">
        <v>20875</v>
      </c>
      <c r="BX89" t="s">
        <v>4030</v>
      </c>
      <c r="BY89" t="s">
        <v>4109</v>
      </c>
      <c r="BZ89" t="s">
        <v>20873</v>
      </c>
      <c r="CA89" t="s">
        <v>20873</v>
      </c>
      <c r="CC89" t="s">
        <v>4105</v>
      </c>
      <c r="CD89">
        <v>299.88</v>
      </c>
      <c r="CE89">
        <v>24.99</v>
      </c>
      <c r="CF89">
        <v>3.7484999999999999</v>
      </c>
      <c r="CG89">
        <v>0</v>
      </c>
      <c r="CH89">
        <v>299.88</v>
      </c>
      <c r="CI89" s="17">
        <v>0.5</v>
      </c>
      <c r="CJ89">
        <v>74.959999999999994</v>
      </c>
      <c r="CK89">
        <v>1</v>
      </c>
      <c r="CL89" t="s">
        <v>20874</v>
      </c>
      <c r="CM89" t="s">
        <v>4106</v>
      </c>
      <c r="CN89" t="s">
        <v>76</v>
      </c>
      <c r="CO89" t="s">
        <v>20873</v>
      </c>
      <c r="CP89" t="s">
        <v>4107</v>
      </c>
      <c r="CR89" t="s">
        <v>20486</v>
      </c>
      <c r="CS89" t="s">
        <v>4030</v>
      </c>
      <c r="CT89" t="s">
        <v>4109</v>
      </c>
      <c r="CU89" t="s">
        <v>20487</v>
      </c>
      <c r="CV89" t="s">
        <v>8537</v>
      </c>
      <c r="CX89" t="s">
        <v>4111</v>
      </c>
      <c r="CZ89" t="s">
        <v>4133</v>
      </c>
      <c r="DA89">
        <v>1</v>
      </c>
      <c r="DB89" t="s">
        <v>20488</v>
      </c>
      <c r="DC89" t="s">
        <v>76</v>
      </c>
      <c r="DD89" t="s">
        <v>20487</v>
      </c>
      <c r="DE89" t="s">
        <v>4158</v>
      </c>
    </row>
    <row r="90" spans="1:109" x14ac:dyDescent="0.25">
      <c r="A90" s="138" t="s">
        <v>2259</v>
      </c>
      <c r="B90" s="230">
        <v>1</v>
      </c>
      <c r="C90" s="230">
        <v>7</v>
      </c>
      <c r="D90" s="230"/>
      <c r="E90" s="230">
        <v>2</v>
      </c>
      <c r="F90" s="230">
        <v>10</v>
      </c>
      <c r="L90" s="138" t="s">
        <v>2373</v>
      </c>
      <c r="M90" s="230">
        <v>16</v>
      </c>
      <c r="AM90" s="104">
        <v>46143</v>
      </c>
      <c r="AN90" s="104">
        <v>46174</v>
      </c>
      <c r="AO90" t="b">
        <v>0</v>
      </c>
      <c r="AP90" t="s">
        <v>4000</v>
      </c>
      <c r="AQ90" t="s">
        <v>2700</v>
      </c>
      <c r="AR90" t="s">
        <v>4001</v>
      </c>
      <c r="AS90" t="s">
        <v>13</v>
      </c>
      <c r="AT90" t="s">
        <v>3927</v>
      </c>
      <c r="AU90" t="s">
        <v>2604</v>
      </c>
      <c r="AV90" t="s">
        <v>4002</v>
      </c>
      <c r="BF90" t="s">
        <v>21336</v>
      </c>
      <c r="BG90" t="s">
        <v>21337</v>
      </c>
      <c r="BH90" t="s">
        <v>4339</v>
      </c>
      <c r="BI90" t="s">
        <v>21338</v>
      </c>
      <c r="BJ90" t="s">
        <v>4032</v>
      </c>
      <c r="BK90">
        <v>238.48</v>
      </c>
      <c r="BL90">
        <v>1</v>
      </c>
      <c r="BM90">
        <v>1</v>
      </c>
      <c r="BN90" t="s">
        <v>4056</v>
      </c>
      <c r="BO90">
        <v>1</v>
      </c>
      <c r="BP90" t="s">
        <v>4029</v>
      </c>
      <c r="BQ90" t="s">
        <v>4030</v>
      </c>
      <c r="BR90" t="s">
        <v>4031</v>
      </c>
      <c r="BS90" s="124">
        <v>46150</v>
      </c>
      <c r="BT90" t="s">
        <v>4340</v>
      </c>
      <c r="BU90" t="s">
        <v>1720</v>
      </c>
      <c r="BW90" t="s">
        <v>20876</v>
      </c>
      <c r="BX90" t="s">
        <v>4050</v>
      </c>
      <c r="BY90" t="s">
        <v>4126</v>
      </c>
      <c r="BZ90" t="s">
        <v>20877</v>
      </c>
      <c r="CA90" t="s">
        <v>20877</v>
      </c>
      <c r="CC90" t="s">
        <v>4105</v>
      </c>
      <c r="CD90">
        <v>25.08</v>
      </c>
      <c r="CE90">
        <v>2.09</v>
      </c>
      <c r="CG90">
        <v>0</v>
      </c>
      <c r="CH90">
        <v>25.08</v>
      </c>
      <c r="CK90">
        <v>1</v>
      </c>
      <c r="CL90" t="s">
        <v>20878</v>
      </c>
      <c r="CM90" t="s">
        <v>4133</v>
      </c>
      <c r="CN90" t="s">
        <v>76</v>
      </c>
      <c r="CO90" t="s">
        <v>20877</v>
      </c>
      <c r="CP90" t="s">
        <v>4107</v>
      </c>
      <c r="CR90" t="s">
        <v>20489</v>
      </c>
      <c r="CS90" t="s">
        <v>4050</v>
      </c>
      <c r="CT90" t="s">
        <v>4109</v>
      </c>
      <c r="CU90" t="s">
        <v>20362</v>
      </c>
      <c r="CV90" t="s">
        <v>8257</v>
      </c>
      <c r="CX90" t="s">
        <v>4111</v>
      </c>
      <c r="CZ90" t="s">
        <v>4133</v>
      </c>
      <c r="DA90">
        <v>1</v>
      </c>
      <c r="DB90" t="s">
        <v>20490</v>
      </c>
      <c r="DC90" t="s">
        <v>76</v>
      </c>
      <c r="DD90" t="s">
        <v>20362</v>
      </c>
      <c r="DE90" t="s">
        <v>4158</v>
      </c>
    </row>
    <row r="91" spans="1:109" x14ac:dyDescent="0.25">
      <c r="A91" s="138" t="s">
        <v>2265</v>
      </c>
      <c r="B91" s="230">
        <v>1</v>
      </c>
      <c r="C91" s="230">
        <v>1</v>
      </c>
      <c r="D91" s="230"/>
      <c r="E91" s="230">
        <v>1</v>
      </c>
      <c r="F91" s="230">
        <v>3</v>
      </c>
      <c r="L91" s="138" t="s">
        <v>2383</v>
      </c>
      <c r="M91" s="230">
        <v>12</v>
      </c>
      <c r="AM91" s="104">
        <v>46143</v>
      </c>
      <c r="AN91" s="104">
        <v>46154.446527777778</v>
      </c>
      <c r="AO91" t="b">
        <v>0</v>
      </c>
      <c r="AP91" t="s">
        <v>4000</v>
      </c>
      <c r="AQ91" t="s">
        <v>2700</v>
      </c>
      <c r="AR91" t="s">
        <v>4001</v>
      </c>
      <c r="AS91" t="s">
        <v>13</v>
      </c>
      <c r="AT91" t="s">
        <v>3937</v>
      </c>
      <c r="AU91" t="s">
        <v>2624</v>
      </c>
      <c r="AV91" t="s">
        <v>4002</v>
      </c>
      <c r="AW91">
        <v>346</v>
      </c>
      <c r="AX91">
        <v>345</v>
      </c>
      <c r="AY91">
        <v>416651.42608695599</v>
      </c>
      <c r="AZ91">
        <v>356949.72463768098</v>
      </c>
      <c r="BA91">
        <v>228453.54285714199</v>
      </c>
      <c r="BB91">
        <v>36525.255072463697</v>
      </c>
      <c r="BC91">
        <v>35</v>
      </c>
      <c r="BD91">
        <v>37</v>
      </c>
      <c r="BF91" t="s">
        <v>21339</v>
      </c>
      <c r="BH91" t="s">
        <v>4339</v>
      </c>
      <c r="BL91">
        <v>0</v>
      </c>
      <c r="BM91">
        <v>1</v>
      </c>
      <c r="BR91" t="s">
        <v>4031</v>
      </c>
      <c r="BS91" s="124">
        <v>46150</v>
      </c>
      <c r="BT91" t="s">
        <v>4340</v>
      </c>
      <c r="BU91" t="s">
        <v>1720</v>
      </c>
      <c r="BW91" t="s">
        <v>4305</v>
      </c>
      <c r="BX91" t="s">
        <v>4030</v>
      </c>
      <c r="BY91" t="s">
        <v>4032</v>
      </c>
      <c r="BZ91" t="s">
        <v>21493</v>
      </c>
      <c r="CA91" t="s">
        <v>21493</v>
      </c>
      <c r="CC91" t="s">
        <v>4105</v>
      </c>
      <c r="CD91">
        <v>237.24</v>
      </c>
      <c r="CE91">
        <v>19.77</v>
      </c>
      <c r="CF91">
        <v>1.3838999999999999</v>
      </c>
      <c r="CG91">
        <v>0</v>
      </c>
      <c r="CH91">
        <v>237.24</v>
      </c>
      <c r="CI91" s="17">
        <v>0.5</v>
      </c>
      <c r="CJ91">
        <v>24.88</v>
      </c>
      <c r="CK91">
        <v>1</v>
      </c>
      <c r="CL91" t="s">
        <v>4694</v>
      </c>
      <c r="CM91" t="s">
        <v>4106</v>
      </c>
      <c r="CN91" t="s">
        <v>76</v>
      </c>
      <c r="CO91" t="s">
        <v>21493</v>
      </c>
      <c r="CP91" t="s">
        <v>4107</v>
      </c>
      <c r="CR91" t="s">
        <v>20443</v>
      </c>
      <c r="CS91" t="s">
        <v>4030</v>
      </c>
      <c r="CT91" t="s">
        <v>4032</v>
      </c>
      <c r="CU91" t="s">
        <v>20457</v>
      </c>
      <c r="CV91" t="s">
        <v>8850</v>
      </c>
      <c r="CX91" t="s">
        <v>4105</v>
      </c>
      <c r="CZ91" t="s">
        <v>4133</v>
      </c>
      <c r="DA91">
        <v>1</v>
      </c>
      <c r="DB91" t="s">
        <v>20445</v>
      </c>
      <c r="DC91" t="s">
        <v>76</v>
      </c>
      <c r="DD91" t="s">
        <v>20457</v>
      </c>
      <c r="DE91" t="s">
        <v>4158</v>
      </c>
    </row>
    <row r="92" spans="1:109" x14ac:dyDescent="0.25">
      <c r="A92" s="138" t="s">
        <v>2327</v>
      </c>
      <c r="B92" s="230">
        <v>1</v>
      </c>
      <c r="C92" s="230"/>
      <c r="D92" s="230"/>
      <c r="E92" s="230">
        <v>3</v>
      </c>
      <c r="F92" s="230">
        <v>4</v>
      </c>
      <c r="L92" s="138" t="s">
        <v>2391</v>
      </c>
      <c r="M92" s="230">
        <v>9</v>
      </c>
      <c r="BF92" t="s">
        <v>21340</v>
      </c>
      <c r="BH92" t="s">
        <v>4343</v>
      </c>
      <c r="BL92">
        <v>0</v>
      </c>
      <c r="BM92">
        <v>1</v>
      </c>
      <c r="BR92" t="s">
        <v>4031</v>
      </c>
      <c r="BS92" s="124">
        <v>46150</v>
      </c>
      <c r="BT92" t="s">
        <v>205</v>
      </c>
      <c r="BU92" t="s">
        <v>1720</v>
      </c>
      <c r="BW92" t="s">
        <v>4301</v>
      </c>
      <c r="BX92" t="s">
        <v>4030</v>
      </c>
      <c r="BY92" t="s">
        <v>4032</v>
      </c>
      <c r="BZ92" t="s">
        <v>21493</v>
      </c>
      <c r="CA92" t="s">
        <v>21493</v>
      </c>
      <c r="CC92" t="s">
        <v>4105</v>
      </c>
      <c r="CD92">
        <v>137.04</v>
      </c>
      <c r="CE92">
        <v>11.42</v>
      </c>
      <c r="CF92">
        <v>0.7994</v>
      </c>
      <c r="CG92">
        <v>0</v>
      </c>
      <c r="CH92">
        <v>137.04</v>
      </c>
      <c r="CI92" s="17">
        <v>0.5</v>
      </c>
      <c r="CJ92">
        <v>14.4</v>
      </c>
      <c r="CK92">
        <v>1</v>
      </c>
      <c r="CL92" t="s">
        <v>4694</v>
      </c>
      <c r="CM92" t="s">
        <v>4106</v>
      </c>
      <c r="CN92" t="s">
        <v>76</v>
      </c>
      <c r="CO92" t="s">
        <v>21493</v>
      </c>
      <c r="CP92" t="s">
        <v>4107</v>
      </c>
      <c r="CR92" t="s">
        <v>20446</v>
      </c>
      <c r="CS92" t="s">
        <v>4030</v>
      </c>
      <c r="CT92" t="s">
        <v>4032</v>
      </c>
      <c r="CU92" t="s">
        <v>20491</v>
      </c>
      <c r="CV92" t="s">
        <v>8850</v>
      </c>
      <c r="CX92" t="s">
        <v>4105</v>
      </c>
      <c r="CZ92" t="s">
        <v>4133</v>
      </c>
      <c r="DA92">
        <v>1</v>
      </c>
      <c r="DB92" t="s">
        <v>20445</v>
      </c>
      <c r="DC92" t="s">
        <v>76</v>
      </c>
      <c r="DD92" t="s">
        <v>20491</v>
      </c>
      <c r="DE92" t="s">
        <v>4158</v>
      </c>
    </row>
    <row r="93" spans="1:109" x14ac:dyDescent="0.25">
      <c r="A93" s="138" t="s">
        <v>2335</v>
      </c>
      <c r="B93" s="230"/>
      <c r="C93" s="230">
        <v>7</v>
      </c>
      <c r="D93" s="230"/>
      <c r="E93" s="230">
        <v>1</v>
      </c>
      <c r="F93" s="230">
        <v>8</v>
      </c>
      <c r="L93" s="138" t="s">
        <v>2403</v>
      </c>
      <c r="M93" s="230">
        <v>11</v>
      </c>
      <c r="BF93" t="s">
        <v>21341</v>
      </c>
      <c r="BH93" t="s">
        <v>4343</v>
      </c>
      <c r="BL93">
        <v>0</v>
      </c>
      <c r="BM93">
        <v>1</v>
      </c>
      <c r="BR93" t="s">
        <v>4031</v>
      </c>
      <c r="BS93" s="124">
        <v>46150</v>
      </c>
      <c r="BT93" t="s">
        <v>205</v>
      </c>
      <c r="BU93" t="s">
        <v>1720</v>
      </c>
      <c r="BW93" t="s">
        <v>4306</v>
      </c>
      <c r="BX93" t="s">
        <v>4030</v>
      </c>
      <c r="BY93" t="s">
        <v>4032</v>
      </c>
      <c r="BZ93" t="s">
        <v>21494</v>
      </c>
      <c r="CA93" t="s">
        <v>21494</v>
      </c>
      <c r="CC93" t="s">
        <v>4105</v>
      </c>
      <c r="CD93">
        <v>134.16</v>
      </c>
      <c r="CE93">
        <v>11.18</v>
      </c>
      <c r="CF93">
        <v>0.78259999999999996</v>
      </c>
      <c r="CG93">
        <v>0</v>
      </c>
      <c r="CH93">
        <v>134.16</v>
      </c>
      <c r="CI93" s="17">
        <v>0.5</v>
      </c>
      <c r="CJ93">
        <v>14.07</v>
      </c>
      <c r="CK93">
        <v>1</v>
      </c>
      <c r="CL93" t="s">
        <v>4694</v>
      </c>
      <c r="CM93" t="s">
        <v>4106</v>
      </c>
      <c r="CN93" t="s">
        <v>76</v>
      </c>
      <c r="CO93" t="s">
        <v>21494</v>
      </c>
      <c r="CP93" t="s">
        <v>4107</v>
      </c>
      <c r="CR93" t="s">
        <v>20448</v>
      </c>
      <c r="CS93" t="s">
        <v>4030</v>
      </c>
      <c r="CT93" t="s">
        <v>4032</v>
      </c>
      <c r="CU93" t="s">
        <v>20440</v>
      </c>
      <c r="CV93" t="s">
        <v>8850</v>
      </c>
      <c r="CX93" t="s">
        <v>4105</v>
      </c>
      <c r="CZ93" t="s">
        <v>4133</v>
      </c>
      <c r="DA93">
        <v>1</v>
      </c>
      <c r="DB93" t="s">
        <v>20445</v>
      </c>
      <c r="DC93" t="s">
        <v>76</v>
      </c>
      <c r="DD93" t="s">
        <v>20440</v>
      </c>
      <c r="DE93" t="s">
        <v>4158</v>
      </c>
    </row>
    <row r="94" spans="1:109" x14ac:dyDescent="0.25">
      <c r="A94" s="138" t="s">
        <v>2345</v>
      </c>
      <c r="B94" s="230"/>
      <c r="C94" s="230">
        <v>3</v>
      </c>
      <c r="D94" s="230"/>
      <c r="E94" s="230"/>
      <c r="F94" s="230">
        <v>3</v>
      </c>
      <c r="L94" s="138" t="s">
        <v>2407</v>
      </c>
      <c r="M94" s="230">
        <v>13</v>
      </c>
      <c r="BF94" t="s">
        <v>20205</v>
      </c>
      <c r="BG94" t="s">
        <v>20206</v>
      </c>
      <c r="BH94" t="s">
        <v>4575</v>
      </c>
      <c r="BI94" t="s">
        <v>20207</v>
      </c>
      <c r="BJ94" t="s">
        <v>4032</v>
      </c>
      <c r="BK94">
        <v>101.76</v>
      </c>
      <c r="BL94">
        <v>1</v>
      </c>
      <c r="BM94">
        <v>1</v>
      </c>
      <c r="BN94" t="s">
        <v>4028</v>
      </c>
      <c r="BO94">
        <v>1</v>
      </c>
      <c r="BP94" t="s">
        <v>4029</v>
      </c>
      <c r="BQ94" t="s">
        <v>4030</v>
      </c>
      <c r="BR94" t="s">
        <v>4031</v>
      </c>
      <c r="BS94" s="124">
        <v>46150</v>
      </c>
      <c r="BT94" t="s">
        <v>637</v>
      </c>
      <c r="BU94" t="s">
        <v>2171</v>
      </c>
      <c r="BW94" t="s">
        <v>13219</v>
      </c>
      <c r="BX94" t="s">
        <v>4030</v>
      </c>
      <c r="BY94" t="s">
        <v>4034</v>
      </c>
      <c r="BZ94" t="s">
        <v>13220</v>
      </c>
      <c r="CA94" t="s">
        <v>13220</v>
      </c>
      <c r="CC94" t="s">
        <v>4105</v>
      </c>
      <c r="CD94">
        <v>63.96</v>
      </c>
      <c r="CE94">
        <v>5.33</v>
      </c>
      <c r="CF94">
        <v>0.39974999999999999</v>
      </c>
      <c r="CG94">
        <v>0</v>
      </c>
      <c r="CH94">
        <v>63.96</v>
      </c>
      <c r="CJ94">
        <v>8.7899999999999991</v>
      </c>
      <c r="CK94">
        <v>1</v>
      </c>
      <c r="CL94" t="s">
        <v>13221</v>
      </c>
      <c r="CM94" t="s">
        <v>4106</v>
      </c>
      <c r="CN94" t="s">
        <v>76</v>
      </c>
      <c r="CO94" t="s">
        <v>13220</v>
      </c>
      <c r="CP94" t="s">
        <v>4107</v>
      </c>
      <c r="CR94" t="s">
        <v>20449</v>
      </c>
      <c r="CS94" t="s">
        <v>4030</v>
      </c>
      <c r="CT94" t="s">
        <v>4032</v>
      </c>
      <c r="CU94" t="s">
        <v>20456</v>
      </c>
      <c r="CV94" t="s">
        <v>8850</v>
      </c>
      <c r="CX94" t="s">
        <v>4105</v>
      </c>
      <c r="CZ94" t="s">
        <v>4133</v>
      </c>
      <c r="DA94">
        <v>1</v>
      </c>
      <c r="DB94" t="s">
        <v>20445</v>
      </c>
      <c r="DC94" t="s">
        <v>76</v>
      </c>
      <c r="DD94" t="s">
        <v>20456</v>
      </c>
      <c r="DE94" t="s">
        <v>4158</v>
      </c>
    </row>
    <row r="95" spans="1:109" x14ac:dyDescent="0.25">
      <c r="A95" s="138" t="s">
        <v>2357</v>
      </c>
      <c r="B95" s="230">
        <v>2</v>
      </c>
      <c r="C95" s="230">
        <v>3</v>
      </c>
      <c r="D95" s="230"/>
      <c r="E95" s="230"/>
      <c r="F95" s="230">
        <v>5</v>
      </c>
      <c r="L95" s="138" t="s">
        <v>2429</v>
      </c>
      <c r="M95" s="230">
        <v>9</v>
      </c>
      <c r="BF95" t="s">
        <v>20208</v>
      </c>
      <c r="BH95" t="s">
        <v>643</v>
      </c>
      <c r="BL95">
        <v>0</v>
      </c>
      <c r="BM95">
        <v>1</v>
      </c>
      <c r="BR95" t="s">
        <v>69</v>
      </c>
      <c r="BS95" s="124">
        <v>46150</v>
      </c>
      <c r="BT95" t="s">
        <v>79</v>
      </c>
      <c r="BU95" t="s">
        <v>2650</v>
      </c>
      <c r="BW95" t="s">
        <v>13222</v>
      </c>
      <c r="BX95" t="s">
        <v>4030</v>
      </c>
      <c r="BY95" t="s">
        <v>4034</v>
      </c>
      <c r="BZ95" t="s">
        <v>13220</v>
      </c>
      <c r="CA95" t="s">
        <v>13220</v>
      </c>
      <c r="CC95" t="s">
        <v>4105</v>
      </c>
      <c r="CD95">
        <v>126.72</v>
      </c>
      <c r="CE95">
        <v>10.56</v>
      </c>
      <c r="CF95">
        <v>0.79200000000000004</v>
      </c>
      <c r="CG95">
        <v>0</v>
      </c>
      <c r="CH95">
        <v>126.72</v>
      </c>
      <c r="CJ95">
        <v>17.420000000000002</v>
      </c>
      <c r="CK95">
        <v>1</v>
      </c>
      <c r="CL95" t="s">
        <v>13221</v>
      </c>
      <c r="CM95" t="s">
        <v>4106</v>
      </c>
      <c r="CN95" t="s">
        <v>76</v>
      </c>
      <c r="CO95" t="s">
        <v>13220</v>
      </c>
      <c r="CP95" t="s">
        <v>4107</v>
      </c>
      <c r="CR95" t="s">
        <v>20868</v>
      </c>
      <c r="CS95" t="s">
        <v>4030</v>
      </c>
      <c r="CT95" t="s">
        <v>4034</v>
      </c>
      <c r="CU95" t="s">
        <v>20871</v>
      </c>
      <c r="CV95" t="s">
        <v>8593</v>
      </c>
      <c r="CX95" t="s">
        <v>4105</v>
      </c>
      <c r="CZ95" t="s">
        <v>4133</v>
      </c>
      <c r="DA95">
        <v>1</v>
      </c>
      <c r="DB95" t="s">
        <v>20869</v>
      </c>
      <c r="DC95" t="s">
        <v>76</v>
      </c>
      <c r="DD95" t="s">
        <v>20871</v>
      </c>
      <c r="DE95" t="s">
        <v>4158</v>
      </c>
    </row>
    <row r="96" spans="1:109" x14ac:dyDescent="0.25">
      <c r="A96" s="138" t="s">
        <v>2373</v>
      </c>
      <c r="B96" s="230"/>
      <c r="C96" s="230"/>
      <c r="D96" s="230"/>
      <c r="E96" s="230">
        <v>4</v>
      </c>
      <c r="F96" s="230">
        <v>4</v>
      </c>
      <c r="L96" s="138" t="s">
        <v>4237</v>
      </c>
      <c r="M96" s="230">
        <v>80</v>
      </c>
      <c r="BF96" t="s">
        <v>10726</v>
      </c>
      <c r="BH96" t="s">
        <v>853</v>
      </c>
      <c r="BL96">
        <v>0</v>
      </c>
      <c r="BM96">
        <v>1</v>
      </c>
      <c r="BR96" t="s">
        <v>69</v>
      </c>
      <c r="BS96" s="124">
        <v>46150</v>
      </c>
      <c r="BT96" t="s">
        <v>852</v>
      </c>
      <c r="BU96" t="s">
        <v>2171</v>
      </c>
      <c r="BW96" t="s">
        <v>13223</v>
      </c>
      <c r="BX96" t="s">
        <v>4030</v>
      </c>
      <c r="BY96" t="s">
        <v>4034</v>
      </c>
      <c r="BZ96" t="s">
        <v>13224</v>
      </c>
      <c r="CA96" t="s">
        <v>13224</v>
      </c>
      <c r="CB96" t="s">
        <v>4165</v>
      </c>
      <c r="CC96" t="s">
        <v>4105</v>
      </c>
      <c r="CD96">
        <v>170.88</v>
      </c>
      <c r="CE96">
        <v>14.24</v>
      </c>
      <c r="CF96">
        <v>1.36704</v>
      </c>
      <c r="CG96">
        <v>1</v>
      </c>
      <c r="CH96">
        <v>170.88</v>
      </c>
      <c r="CI96" s="17">
        <v>0.2</v>
      </c>
      <c r="CJ96">
        <v>16.399999999999999</v>
      </c>
      <c r="CK96">
        <v>1</v>
      </c>
      <c r="CL96" t="s">
        <v>13225</v>
      </c>
      <c r="CM96" t="s">
        <v>4106</v>
      </c>
      <c r="CN96" t="s">
        <v>76</v>
      </c>
      <c r="CO96" t="s">
        <v>13224</v>
      </c>
      <c r="CP96" t="s">
        <v>4107</v>
      </c>
      <c r="CR96" t="s">
        <v>20992</v>
      </c>
      <c r="CS96" t="s">
        <v>4030</v>
      </c>
      <c r="CT96" t="s">
        <v>4034</v>
      </c>
      <c r="CU96" t="s">
        <v>20993</v>
      </c>
      <c r="CV96" t="s">
        <v>8907</v>
      </c>
      <c r="CX96" t="s">
        <v>4105</v>
      </c>
      <c r="CZ96" t="s">
        <v>4133</v>
      </c>
      <c r="DA96">
        <v>1</v>
      </c>
      <c r="DB96" t="s">
        <v>20994</v>
      </c>
      <c r="DC96" t="s">
        <v>76</v>
      </c>
      <c r="DD96" t="s">
        <v>20993</v>
      </c>
      <c r="DE96" t="s">
        <v>4158</v>
      </c>
    </row>
    <row r="97" spans="1:109" x14ac:dyDescent="0.25">
      <c r="A97" s="138" t="s">
        <v>2383</v>
      </c>
      <c r="B97" s="230"/>
      <c r="C97" s="230">
        <v>12</v>
      </c>
      <c r="D97" s="230">
        <v>1</v>
      </c>
      <c r="E97" s="230">
        <v>13</v>
      </c>
      <c r="F97" s="230">
        <v>26</v>
      </c>
      <c r="L97" s="138" t="s">
        <v>2510</v>
      </c>
      <c r="M97" s="230">
        <v>15</v>
      </c>
      <c r="BF97" t="s">
        <v>10727</v>
      </c>
      <c r="BH97" t="s">
        <v>853</v>
      </c>
      <c r="BL97">
        <v>0</v>
      </c>
      <c r="BM97">
        <v>1</v>
      </c>
      <c r="BR97" t="s">
        <v>69</v>
      </c>
      <c r="BS97" s="124">
        <v>46150</v>
      </c>
      <c r="BT97" t="s">
        <v>852</v>
      </c>
      <c r="BU97" t="s">
        <v>2171</v>
      </c>
      <c r="BW97" t="s">
        <v>13226</v>
      </c>
      <c r="BX97" t="s">
        <v>4030</v>
      </c>
      <c r="BY97" t="s">
        <v>4032</v>
      </c>
      <c r="BZ97" t="s">
        <v>13227</v>
      </c>
      <c r="CA97" t="s">
        <v>13227</v>
      </c>
      <c r="CB97" t="s">
        <v>4312</v>
      </c>
      <c r="CC97" t="s">
        <v>4105</v>
      </c>
      <c r="CD97">
        <v>203.88</v>
      </c>
      <c r="CE97">
        <v>16.989999999999998</v>
      </c>
      <c r="CG97">
        <v>0</v>
      </c>
      <c r="CH97">
        <v>203.88</v>
      </c>
      <c r="CK97">
        <v>1</v>
      </c>
      <c r="CL97" t="s">
        <v>13228</v>
      </c>
      <c r="CM97" t="s">
        <v>4106</v>
      </c>
      <c r="CN97" t="s">
        <v>76</v>
      </c>
      <c r="CO97" t="s">
        <v>13227</v>
      </c>
      <c r="CP97" t="s">
        <v>4107</v>
      </c>
      <c r="CR97" t="s">
        <v>20995</v>
      </c>
      <c r="CS97" t="s">
        <v>4030</v>
      </c>
      <c r="CT97" t="s">
        <v>4034</v>
      </c>
      <c r="CU97" t="s">
        <v>20993</v>
      </c>
      <c r="CV97" t="s">
        <v>8907</v>
      </c>
      <c r="CX97" t="s">
        <v>4105</v>
      </c>
      <c r="CZ97" t="s">
        <v>4133</v>
      </c>
      <c r="DA97">
        <v>1</v>
      </c>
      <c r="DB97" t="s">
        <v>20994</v>
      </c>
      <c r="DC97" t="s">
        <v>76</v>
      </c>
      <c r="DD97" t="s">
        <v>20993</v>
      </c>
      <c r="DE97" t="s">
        <v>4158</v>
      </c>
    </row>
    <row r="98" spans="1:109" x14ac:dyDescent="0.25">
      <c r="A98" s="138" t="s">
        <v>2387</v>
      </c>
      <c r="B98" s="230"/>
      <c r="C98" s="230">
        <v>1</v>
      </c>
      <c r="D98" s="230">
        <v>3</v>
      </c>
      <c r="E98" s="230">
        <v>16</v>
      </c>
      <c r="F98" s="230">
        <v>20</v>
      </c>
      <c r="L98" s="138" t="s">
        <v>247</v>
      </c>
      <c r="M98" s="230">
        <v>103</v>
      </c>
      <c r="BF98" t="s">
        <v>20209</v>
      </c>
      <c r="BG98" t="s">
        <v>20210</v>
      </c>
      <c r="BH98" t="s">
        <v>4377</v>
      </c>
      <c r="BI98" t="s">
        <v>20211</v>
      </c>
      <c r="BJ98" t="s">
        <v>4027</v>
      </c>
      <c r="BK98">
        <v>113.88</v>
      </c>
      <c r="BL98">
        <v>1</v>
      </c>
      <c r="BM98">
        <v>1</v>
      </c>
      <c r="BN98" t="s">
        <v>4035</v>
      </c>
      <c r="BO98">
        <v>1</v>
      </c>
      <c r="BP98" t="s">
        <v>4029</v>
      </c>
      <c r="BQ98" t="s">
        <v>4030</v>
      </c>
      <c r="BR98" t="s">
        <v>4031</v>
      </c>
      <c r="BS98" s="124">
        <v>46150</v>
      </c>
      <c r="BT98" t="s">
        <v>214</v>
      </c>
      <c r="BU98" t="s">
        <v>1720</v>
      </c>
      <c r="BW98" t="s">
        <v>13229</v>
      </c>
      <c r="BX98" t="s">
        <v>4030</v>
      </c>
      <c r="BY98" t="s">
        <v>4104</v>
      </c>
      <c r="BZ98" t="s">
        <v>13230</v>
      </c>
      <c r="CA98" t="s">
        <v>13230</v>
      </c>
      <c r="CC98" t="s">
        <v>4105</v>
      </c>
      <c r="CD98">
        <v>95.88</v>
      </c>
      <c r="CE98">
        <v>7.99</v>
      </c>
      <c r="CF98">
        <v>1.5980000000000001</v>
      </c>
      <c r="CG98">
        <v>0</v>
      </c>
      <c r="CH98">
        <v>95.88</v>
      </c>
      <c r="CJ98">
        <v>21.59</v>
      </c>
      <c r="CK98">
        <v>1</v>
      </c>
      <c r="CL98" t="s">
        <v>13231</v>
      </c>
      <c r="CM98" t="s">
        <v>4106</v>
      </c>
      <c r="CN98" t="s">
        <v>76</v>
      </c>
      <c r="CO98" t="s">
        <v>13230</v>
      </c>
      <c r="CP98" t="s">
        <v>4107</v>
      </c>
      <c r="CR98" t="s">
        <v>20996</v>
      </c>
      <c r="CS98" t="s">
        <v>4030</v>
      </c>
      <c r="CT98" t="s">
        <v>4034</v>
      </c>
      <c r="CU98" t="s">
        <v>20997</v>
      </c>
      <c r="CV98" t="s">
        <v>8907</v>
      </c>
      <c r="CX98" t="s">
        <v>4105</v>
      </c>
      <c r="CZ98" t="s">
        <v>4133</v>
      </c>
      <c r="DA98">
        <v>1</v>
      </c>
      <c r="DB98" t="s">
        <v>20994</v>
      </c>
      <c r="DC98" t="s">
        <v>76</v>
      </c>
      <c r="DD98" t="s">
        <v>20997</v>
      </c>
      <c r="DE98" t="s">
        <v>4158</v>
      </c>
    </row>
    <row r="99" spans="1:109" x14ac:dyDescent="0.25">
      <c r="A99" s="138" t="s">
        <v>2391</v>
      </c>
      <c r="B99" s="230"/>
      <c r="C99" s="230">
        <v>1</v>
      </c>
      <c r="D99" s="230">
        <v>1</v>
      </c>
      <c r="E99" s="230">
        <v>3</v>
      </c>
      <c r="F99" s="230">
        <v>5</v>
      </c>
      <c r="L99" s="138" t="s">
        <v>250</v>
      </c>
      <c r="M99" s="230">
        <v>163</v>
      </c>
      <c r="BF99" t="s">
        <v>20212</v>
      </c>
      <c r="BH99" t="s">
        <v>4377</v>
      </c>
      <c r="BL99">
        <v>0</v>
      </c>
      <c r="BM99">
        <v>1</v>
      </c>
      <c r="BR99" t="s">
        <v>4031</v>
      </c>
      <c r="BS99" s="124">
        <v>46150</v>
      </c>
      <c r="BT99" t="s">
        <v>214</v>
      </c>
      <c r="BU99" t="s">
        <v>1720</v>
      </c>
      <c r="BW99" t="s">
        <v>13232</v>
      </c>
      <c r="BX99" t="s">
        <v>4030</v>
      </c>
      <c r="BY99" t="s">
        <v>4104</v>
      </c>
      <c r="BZ99" t="s">
        <v>13230</v>
      </c>
      <c r="CA99" t="s">
        <v>13230</v>
      </c>
      <c r="CC99" t="s">
        <v>4105</v>
      </c>
      <c r="CD99">
        <v>203.88</v>
      </c>
      <c r="CE99">
        <v>16.989999999999998</v>
      </c>
      <c r="CF99">
        <v>3.3980000000000001</v>
      </c>
      <c r="CG99">
        <v>0</v>
      </c>
      <c r="CH99">
        <v>203.88</v>
      </c>
      <c r="CJ99">
        <v>45.89</v>
      </c>
      <c r="CK99">
        <v>1</v>
      </c>
      <c r="CL99" t="s">
        <v>13231</v>
      </c>
      <c r="CM99" t="s">
        <v>4106</v>
      </c>
      <c r="CN99" t="s">
        <v>76</v>
      </c>
      <c r="CO99" t="s">
        <v>13230</v>
      </c>
      <c r="CP99" t="s">
        <v>4107</v>
      </c>
      <c r="CR99" t="s">
        <v>20998</v>
      </c>
      <c r="CS99" t="s">
        <v>4030</v>
      </c>
      <c r="CT99" t="s">
        <v>4109</v>
      </c>
      <c r="CU99" t="s">
        <v>20926</v>
      </c>
      <c r="CV99" t="s">
        <v>4690</v>
      </c>
      <c r="CX99" t="s">
        <v>4111</v>
      </c>
      <c r="CZ99" t="s">
        <v>4133</v>
      </c>
      <c r="DA99">
        <v>1</v>
      </c>
      <c r="DB99" t="s">
        <v>20999</v>
      </c>
      <c r="DC99" t="s">
        <v>76</v>
      </c>
      <c r="DD99" t="s">
        <v>20926</v>
      </c>
      <c r="DE99" t="s">
        <v>4158</v>
      </c>
    </row>
    <row r="100" spans="1:109" x14ac:dyDescent="0.25">
      <c r="A100" s="138" t="s">
        <v>2403</v>
      </c>
      <c r="B100" s="230"/>
      <c r="C100" s="230">
        <v>1</v>
      </c>
      <c r="D100" s="230">
        <v>1</v>
      </c>
      <c r="E100" s="230">
        <v>4</v>
      </c>
      <c r="F100" s="230">
        <v>6</v>
      </c>
      <c r="L100" s="138" t="s">
        <v>4242</v>
      </c>
      <c r="M100" s="230">
        <v>3</v>
      </c>
      <c r="BF100" t="s">
        <v>20777</v>
      </c>
      <c r="BG100" t="s">
        <v>21342</v>
      </c>
      <c r="BH100" t="s">
        <v>8277</v>
      </c>
      <c r="BI100" t="s">
        <v>21343</v>
      </c>
      <c r="BJ100" t="s">
        <v>4034</v>
      </c>
      <c r="BK100">
        <v>105.84</v>
      </c>
      <c r="BL100">
        <v>1</v>
      </c>
      <c r="BM100">
        <v>1</v>
      </c>
      <c r="BN100" t="s">
        <v>4043</v>
      </c>
      <c r="BO100">
        <v>1</v>
      </c>
      <c r="BP100" t="s">
        <v>4029</v>
      </c>
      <c r="BQ100" t="s">
        <v>4030</v>
      </c>
      <c r="BR100" t="s">
        <v>4031</v>
      </c>
      <c r="BS100" s="124">
        <v>46150</v>
      </c>
      <c r="BT100" t="s">
        <v>925</v>
      </c>
      <c r="BU100" t="s">
        <v>1720</v>
      </c>
      <c r="BW100" t="s">
        <v>13233</v>
      </c>
      <c r="BX100" t="s">
        <v>4030</v>
      </c>
      <c r="BY100" t="s">
        <v>4104</v>
      </c>
      <c r="BZ100" t="s">
        <v>13234</v>
      </c>
      <c r="CA100" t="s">
        <v>13234</v>
      </c>
      <c r="CC100" t="s">
        <v>4105</v>
      </c>
      <c r="CD100">
        <v>125.88</v>
      </c>
      <c r="CE100">
        <v>10.49</v>
      </c>
      <c r="CF100">
        <v>2.0979999999999999</v>
      </c>
      <c r="CG100">
        <v>0</v>
      </c>
      <c r="CH100">
        <v>125.88</v>
      </c>
      <c r="CJ100">
        <v>28.34</v>
      </c>
      <c r="CK100">
        <v>1</v>
      </c>
      <c r="CL100" t="s">
        <v>13231</v>
      </c>
      <c r="CM100" t="s">
        <v>4106</v>
      </c>
      <c r="CN100" t="s">
        <v>76</v>
      </c>
      <c r="CO100" t="s">
        <v>13234</v>
      </c>
      <c r="CP100" t="s">
        <v>4107</v>
      </c>
      <c r="CR100" t="s">
        <v>21000</v>
      </c>
      <c r="CS100" t="s">
        <v>4050</v>
      </c>
      <c r="CT100" t="s">
        <v>4034</v>
      </c>
      <c r="CU100" t="s">
        <v>21001</v>
      </c>
      <c r="CV100" t="s">
        <v>8257</v>
      </c>
      <c r="CX100" t="s">
        <v>4105</v>
      </c>
      <c r="CZ100" t="s">
        <v>4133</v>
      </c>
      <c r="DA100">
        <v>1</v>
      </c>
      <c r="DB100" t="s">
        <v>21002</v>
      </c>
      <c r="DC100" t="s">
        <v>76</v>
      </c>
      <c r="DD100" t="s">
        <v>21001</v>
      </c>
      <c r="DE100" t="s">
        <v>4158</v>
      </c>
    </row>
    <row r="101" spans="1:109" x14ac:dyDescent="0.25">
      <c r="A101" s="138" t="s">
        <v>2407</v>
      </c>
      <c r="B101" s="230"/>
      <c r="C101" s="230">
        <v>1</v>
      </c>
      <c r="D101" s="230"/>
      <c r="E101" s="230">
        <v>6</v>
      </c>
      <c r="F101" s="230">
        <v>7</v>
      </c>
      <c r="L101" s="138" t="s">
        <v>253</v>
      </c>
      <c r="M101" s="230">
        <v>21</v>
      </c>
      <c r="BF101" t="s">
        <v>20213</v>
      </c>
      <c r="BG101" t="s">
        <v>20214</v>
      </c>
      <c r="BH101" t="s">
        <v>4386</v>
      </c>
      <c r="BI101" t="s">
        <v>20215</v>
      </c>
      <c r="BJ101" t="s">
        <v>4034</v>
      </c>
      <c r="BK101">
        <v>60.36</v>
      </c>
      <c r="BL101">
        <v>1</v>
      </c>
      <c r="BM101">
        <v>1</v>
      </c>
      <c r="BN101" t="s">
        <v>4028</v>
      </c>
      <c r="BO101">
        <v>1</v>
      </c>
      <c r="BP101" t="s">
        <v>4029</v>
      </c>
      <c r="BQ101" t="s">
        <v>4030</v>
      </c>
      <c r="BR101" t="s">
        <v>4031</v>
      </c>
      <c r="BS101" s="124">
        <v>46150</v>
      </c>
      <c r="BT101" t="s">
        <v>1005</v>
      </c>
      <c r="BU101" t="s">
        <v>1720</v>
      </c>
      <c r="BW101" t="s">
        <v>11554</v>
      </c>
      <c r="BX101" t="s">
        <v>4030</v>
      </c>
      <c r="BY101" t="s">
        <v>4032</v>
      </c>
      <c r="BZ101" t="s">
        <v>13235</v>
      </c>
      <c r="CA101" t="s">
        <v>13235</v>
      </c>
      <c r="CC101" t="s">
        <v>4105</v>
      </c>
      <c r="CD101">
        <v>185.88</v>
      </c>
      <c r="CE101">
        <v>15.49</v>
      </c>
      <c r="CF101">
        <v>1.0843</v>
      </c>
      <c r="CG101">
        <v>0</v>
      </c>
      <c r="CH101">
        <v>185.88</v>
      </c>
      <c r="CI101" s="17">
        <v>0.5</v>
      </c>
      <c r="CJ101">
        <v>23.84</v>
      </c>
      <c r="CK101">
        <v>1</v>
      </c>
      <c r="CL101" t="s">
        <v>8601</v>
      </c>
      <c r="CM101" t="s">
        <v>4106</v>
      </c>
      <c r="CN101" t="s">
        <v>76</v>
      </c>
      <c r="CO101" t="s">
        <v>13235</v>
      </c>
      <c r="CP101" t="s">
        <v>4107</v>
      </c>
      <c r="CR101" t="s">
        <v>21003</v>
      </c>
      <c r="CS101" t="s">
        <v>4050</v>
      </c>
      <c r="CT101" t="s">
        <v>4034</v>
      </c>
      <c r="CU101" t="s">
        <v>21004</v>
      </c>
      <c r="CV101" t="s">
        <v>8257</v>
      </c>
      <c r="CX101" t="s">
        <v>4105</v>
      </c>
      <c r="CZ101" t="s">
        <v>4133</v>
      </c>
      <c r="DA101">
        <v>1</v>
      </c>
      <c r="DB101" t="s">
        <v>21002</v>
      </c>
      <c r="DC101" t="s">
        <v>76</v>
      </c>
      <c r="DD101" t="s">
        <v>21004</v>
      </c>
      <c r="DE101" t="s">
        <v>4158</v>
      </c>
    </row>
    <row r="102" spans="1:109" x14ac:dyDescent="0.25">
      <c r="A102" s="138" t="s">
        <v>2429</v>
      </c>
      <c r="B102" s="230">
        <v>1</v>
      </c>
      <c r="C102" s="230">
        <v>14</v>
      </c>
      <c r="D102" s="230">
        <v>5</v>
      </c>
      <c r="E102" s="230">
        <v>3</v>
      </c>
      <c r="F102" s="230">
        <v>23</v>
      </c>
      <c r="L102" s="138" t="s">
        <v>2561</v>
      </c>
      <c r="M102" s="230">
        <v>18</v>
      </c>
      <c r="BF102" t="s">
        <v>20216</v>
      </c>
      <c r="BG102" t="s">
        <v>20217</v>
      </c>
      <c r="BH102" t="s">
        <v>4386</v>
      </c>
      <c r="BI102" t="s">
        <v>20218</v>
      </c>
      <c r="BJ102" t="s">
        <v>4034</v>
      </c>
      <c r="BK102">
        <v>77.040000000000006</v>
      </c>
      <c r="BL102">
        <v>1</v>
      </c>
      <c r="BM102">
        <v>1</v>
      </c>
      <c r="BN102" t="s">
        <v>4028</v>
      </c>
      <c r="BO102">
        <v>1</v>
      </c>
      <c r="BP102" t="s">
        <v>4029</v>
      </c>
      <c r="BQ102" t="s">
        <v>4030</v>
      </c>
      <c r="BR102" t="s">
        <v>4031</v>
      </c>
      <c r="BS102" s="124">
        <v>46150</v>
      </c>
      <c r="BT102" t="s">
        <v>1005</v>
      </c>
      <c r="BU102" t="s">
        <v>1720</v>
      </c>
      <c r="BW102" t="s">
        <v>13236</v>
      </c>
      <c r="BX102" t="s">
        <v>4050</v>
      </c>
      <c r="BY102" t="s">
        <v>4109</v>
      </c>
      <c r="BZ102" t="s">
        <v>13237</v>
      </c>
      <c r="CA102" t="s">
        <v>13237</v>
      </c>
      <c r="CC102" t="s">
        <v>4105</v>
      </c>
      <c r="CD102">
        <v>107.88</v>
      </c>
      <c r="CE102">
        <v>8.99</v>
      </c>
      <c r="CG102">
        <v>0</v>
      </c>
      <c r="CH102">
        <v>107.88</v>
      </c>
      <c r="CK102">
        <v>1</v>
      </c>
      <c r="CL102" t="s">
        <v>13238</v>
      </c>
      <c r="CM102" t="s">
        <v>4133</v>
      </c>
      <c r="CN102" t="s">
        <v>76</v>
      </c>
      <c r="CO102" t="s">
        <v>13237</v>
      </c>
      <c r="CP102" t="s">
        <v>4107</v>
      </c>
      <c r="CR102" t="s">
        <v>21005</v>
      </c>
      <c r="CS102" t="s">
        <v>4030</v>
      </c>
      <c r="CT102" t="s">
        <v>4034</v>
      </c>
      <c r="CU102" t="s">
        <v>21006</v>
      </c>
      <c r="CV102" t="s">
        <v>8907</v>
      </c>
      <c r="CX102" t="s">
        <v>4105</v>
      </c>
      <c r="CZ102" t="s">
        <v>4133</v>
      </c>
      <c r="DA102">
        <v>1</v>
      </c>
      <c r="DB102" t="s">
        <v>21007</v>
      </c>
      <c r="DC102" t="s">
        <v>76</v>
      </c>
      <c r="DD102" t="s">
        <v>21006</v>
      </c>
      <c r="DE102" t="s">
        <v>4158</v>
      </c>
    </row>
    <row r="103" spans="1:109" x14ac:dyDescent="0.25">
      <c r="A103" s="138" t="s">
        <v>2447</v>
      </c>
      <c r="B103" s="230"/>
      <c r="C103" s="230">
        <v>1</v>
      </c>
      <c r="D103" s="230"/>
      <c r="E103" s="230">
        <v>1</v>
      </c>
      <c r="F103" s="230">
        <v>2</v>
      </c>
      <c r="L103" s="138" t="s">
        <v>8411</v>
      </c>
      <c r="M103" s="230">
        <v>6</v>
      </c>
      <c r="BF103" t="s">
        <v>20219</v>
      </c>
      <c r="BG103" t="s">
        <v>20220</v>
      </c>
      <c r="BH103" t="s">
        <v>4386</v>
      </c>
      <c r="BI103" t="s">
        <v>20221</v>
      </c>
      <c r="BJ103" t="s">
        <v>4034</v>
      </c>
      <c r="BK103">
        <v>53.46</v>
      </c>
      <c r="BL103">
        <v>1</v>
      </c>
      <c r="BM103">
        <v>1</v>
      </c>
      <c r="BN103" t="s">
        <v>4035</v>
      </c>
      <c r="BO103">
        <v>1</v>
      </c>
      <c r="BP103" t="s">
        <v>4029</v>
      </c>
      <c r="BQ103" t="s">
        <v>4030</v>
      </c>
      <c r="BR103" t="s">
        <v>4031</v>
      </c>
      <c r="BS103" s="124">
        <v>46150</v>
      </c>
      <c r="BT103" t="s">
        <v>1005</v>
      </c>
      <c r="BU103" t="s">
        <v>1720</v>
      </c>
      <c r="BW103" t="s">
        <v>13239</v>
      </c>
      <c r="BX103" t="s">
        <v>4030</v>
      </c>
      <c r="BY103" t="s">
        <v>4032</v>
      </c>
      <c r="BZ103" t="s">
        <v>13240</v>
      </c>
      <c r="CA103" t="s">
        <v>13240</v>
      </c>
      <c r="CB103" t="s">
        <v>4200</v>
      </c>
      <c r="CC103" t="s">
        <v>4105</v>
      </c>
      <c r="CD103">
        <v>179.88</v>
      </c>
      <c r="CE103">
        <v>14.99</v>
      </c>
      <c r="CG103">
        <v>0</v>
      </c>
      <c r="CH103">
        <v>179.88</v>
      </c>
      <c r="CK103">
        <v>1</v>
      </c>
      <c r="CL103" t="s">
        <v>13241</v>
      </c>
      <c r="CM103" t="s">
        <v>4106</v>
      </c>
      <c r="CN103" t="s">
        <v>76</v>
      </c>
      <c r="CO103" t="s">
        <v>13240</v>
      </c>
      <c r="CP103" t="s">
        <v>4107</v>
      </c>
      <c r="CR103" t="s">
        <v>21008</v>
      </c>
      <c r="CS103" t="s">
        <v>4030</v>
      </c>
      <c r="CT103" t="s">
        <v>4034</v>
      </c>
      <c r="CU103" t="s">
        <v>21006</v>
      </c>
      <c r="CV103" t="s">
        <v>8907</v>
      </c>
      <c r="CX103" t="s">
        <v>4105</v>
      </c>
      <c r="CZ103" t="s">
        <v>4133</v>
      </c>
      <c r="DA103">
        <v>1</v>
      </c>
      <c r="DB103" t="s">
        <v>21007</v>
      </c>
      <c r="DC103" t="s">
        <v>76</v>
      </c>
      <c r="DD103" t="s">
        <v>21006</v>
      </c>
      <c r="DE103" t="s">
        <v>4158</v>
      </c>
    </row>
    <row r="104" spans="1:109" x14ac:dyDescent="0.25">
      <c r="A104" s="138" t="s">
        <v>2451</v>
      </c>
      <c r="B104" s="230">
        <v>8</v>
      </c>
      <c r="C104" s="230"/>
      <c r="D104" s="230"/>
      <c r="E104" s="230"/>
      <c r="F104" s="230">
        <v>8</v>
      </c>
      <c r="L104" s="138" t="s">
        <v>256</v>
      </c>
      <c r="M104" s="230">
        <v>64</v>
      </c>
      <c r="BF104" t="s">
        <v>20222</v>
      </c>
      <c r="BG104" t="s">
        <v>20223</v>
      </c>
      <c r="BH104" t="s">
        <v>4386</v>
      </c>
      <c r="BI104" t="s">
        <v>20224</v>
      </c>
      <c r="BJ104" t="s">
        <v>4034</v>
      </c>
      <c r="BK104">
        <v>44.46</v>
      </c>
      <c r="BL104">
        <v>1</v>
      </c>
      <c r="BM104">
        <v>1</v>
      </c>
      <c r="BN104" t="s">
        <v>4035</v>
      </c>
      <c r="BO104">
        <v>1</v>
      </c>
      <c r="BP104" t="s">
        <v>4029</v>
      </c>
      <c r="BQ104" t="s">
        <v>4030</v>
      </c>
      <c r="BR104" t="s">
        <v>4031</v>
      </c>
      <c r="BS104" s="124">
        <v>46150</v>
      </c>
      <c r="BT104" t="s">
        <v>1005</v>
      </c>
      <c r="BU104" t="s">
        <v>1720</v>
      </c>
      <c r="BW104" t="s">
        <v>13239</v>
      </c>
      <c r="BX104" t="s">
        <v>4030</v>
      </c>
      <c r="BY104" t="s">
        <v>4032</v>
      </c>
      <c r="BZ104" t="s">
        <v>13119</v>
      </c>
      <c r="CA104" t="s">
        <v>13119</v>
      </c>
      <c r="CB104" t="s">
        <v>4200</v>
      </c>
      <c r="CC104" t="s">
        <v>4105</v>
      </c>
      <c r="CD104">
        <v>179.88</v>
      </c>
      <c r="CE104">
        <v>14.99</v>
      </c>
      <c r="CG104">
        <v>0</v>
      </c>
      <c r="CH104">
        <v>179.88</v>
      </c>
      <c r="CK104">
        <v>1</v>
      </c>
      <c r="CL104" t="s">
        <v>13241</v>
      </c>
      <c r="CM104" t="s">
        <v>4106</v>
      </c>
      <c r="CN104" t="s">
        <v>76</v>
      </c>
      <c r="CO104" t="s">
        <v>13119</v>
      </c>
      <c r="CP104" t="s">
        <v>4107</v>
      </c>
      <c r="CR104" t="s">
        <v>21009</v>
      </c>
      <c r="CS104" t="s">
        <v>4030</v>
      </c>
      <c r="CT104" t="s">
        <v>4034</v>
      </c>
      <c r="CU104" t="s">
        <v>21010</v>
      </c>
      <c r="CV104" t="s">
        <v>8907</v>
      </c>
      <c r="CX104" t="s">
        <v>4105</v>
      </c>
      <c r="CZ104" t="s">
        <v>4133</v>
      </c>
      <c r="DA104">
        <v>1</v>
      </c>
      <c r="DB104" t="s">
        <v>21007</v>
      </c>
      <c r="DC104" t="s">
        <v>76</v>
      </c>
      <c r="DD104" t="s">
        <v>21010</v>
      </c>
      <c r="DE104" t="s">
        <v>4158</v>
      </c>
    </row>
    <row r="105" spans="1:109" x14ac:dyDescent="0.25">
      <c r="A105" s="138" t="s">
        <v>2497</v>
      </c>
      <c r="B105" s="230">
        <v>12</v>
      </c>
      <c r="C105" s="230">
        <v>4</v>
      </c>
      <c r="D105" s="230">
        <v>1</v>
      </c>
      <c r="E105" s="230">
        <v>13</v>
      </c>
      <c r="F105" s="230">
        <v>30</v>
      </c>
      <c r="L105" s="138" t="s">
        <v>2600</v>
      </c>
      <c r="M105" s="230">
        <v>7</v>
      </c>
      <c r="BF105" t="s">
        <v>20225</v>
      </c>
      <c r="BG105" t="s">
        <v>20226</v>
      </c>
      <c r="BH105" t="s">
        <v>4386</v>
      </c>
      <c r="BI105" t="s">
        <v>20227</v>
      </c>
      <c r="BJ105" t="s">
        <v>4034</v>
      </c>
      <c r="BK105">
        <v>69.180000000000007</v>
      </c>
      <c r="BL105">
        <v>1</v>
      </c>
      <c r="BM105">
        <v>1</v>
      </c>
      <c r="BN105" t="s">
        <v>4028</v>
      </c>
      <c r="BO105">
        <v>1</v>
      </c>
      <c r="BP105" t="s">
        <v>4029</v>
      </c>
      <c r="BQ105" t="s">
        <v>4030</v>
      </c>
      <c r="BR105" t="s">
        <v>4031</v>
      </c>
      <c r="BS105" s="124">
        <v>46150</v>
      </c>
      <c r="BT105" t="s">
        <v>1005</v>
      </c>
      <c r="BU105" t="s">
        <v>1720</v>
      </c>
      <c r="BW105" t="s">
        <v>13242</v>
      </c>
      <c r="BX105" t="s">
        <v>4030</v>
      </c>
      <c r="BY105" t="s">
        <v>4126</v>
      </c>
      <c r="BZ105" t="s">
        <v>13119</v>
      </c>
      <c r="CA105" t="s">
        <v>13119</v>
      </c>
      <c r="CB105" t="s">
        <v>4518</v>
      </c>
      <c r="CC105" t="s">
        <v>4105</v>
      </c>
      <c r="CD105">
        <v>71.88</v>
      </c>
      <c r="CE105">
        <v>5.99</v>
      </c>
      <c r="CG105">
        <v>0</v>
      </c>
      <c r="CH105">
        <v>71.88</v>
      </c>
      <c r="CK105">
        <v>1</v>
      </c>
      <c r="CL105" t="s">
        <v>13241</v>
      </c>
      <c r="CM105" t="s">
        <v>4106</v>
      </c>
      <c r="CN105" t="s">
        <v>76</v>
      </c>
      <c r="CO105" t="s">
        <v>13119</v>
      </c>
      <c r="CP105" t="s">
        <v>4107</v>
      </c>
      <c r="CR105" t="s">
        <v>21011</v>
      </c>
      <c r="CS105" t="s">
        <v>4030</v>
      </c>
      <c r="CT105" t="s">
        <v>4034</v>
      </c>
      <c r="CU105" t="s">
        <v>21012</v>
      </c>
      <c r="CV105" t="s">
        <v>8907</v>
      </c>
      <c r="CX105" t="s">
        <v>4105</v>
      </c>
      <c r="CZ105" t="s">
        <v>4133</v>
      </c>
      <c r="DA105">
        <v>1</v>
      </c>
      <c r="DB105" t="s">
        <v>21007</v>
      </c>
      <c r="DC105" t="s">
        <v>76</v>
      </c>
      <c r="DD105" t="s">
        <v>21012</v>
      </c>
      <c r="DE105" t="s">
        <v>4158</v>
      </c>
    </row>
    <row r="106" spans="1:109" x14ac:dyDescent="0.25">
      <c r="A106" s="138" t="s">
        <v>2510</v>
      </c>
      <c r="B106" s="230"/>
      <c r="C106" s="230">
        <v>6</v>
      </c>
      <c r="D106" s="230"/>
      <c r="E106" s="230">
        <v>13</v>
      </c>
      <c r="F106" s="230">
        <v>19</v>
      </c>
      <c r="L106" s="138" t="s">
        <v>4245</v>
      </c>
      <c r="M106" s="230">
        <v>7</v>
      </c>
      <c r="BF106" t="s">
        <v>20781</v>
      </c>
      <c r="BG106" t="s">
        <v>20782</v>
      </c>
      <c r="BH106" t="s">
        <v>4386</v>
      </c>
      <c r="BI106" t="s">
        <v>20783</v>
      </c>
      <c r="BJ106" t="s">
        <v>4034</v>
      </c>
      <c r="BK106">
        <v>43.08</v>
      </c>
      <c r="BL106">
        <v>1</v>
      </c>
      <c r="BM106">
        <v>1</v>
      </c>
      <c r="BN106" t="s">
        <v>4028</v>
      </c>
      <c r="BO106">
        <v>1</v>
      </c>
      <c r="BP106" t="s">
        <v>4029</v>
      </c>
      <c r="BQ106" t="s">
        <v>4030</v>
      </c>
      <c r="BR106" t="s">
        <v>4031</v>
      </c>
      <c r="BS106" s="124">
        <v>46150</v>
      </c>
      <c r="BT106" t="s">
        <v>1005</v>
      </c>
      <c r="BU106" t="s">
        <v>1720</v>
      </c>
      <c r="BW106" t="s">
        <v>13243</v>
      </c>
      <c r="BX106" t="s">
        <v>4030</v>
      </c>
      <c r="BY106" t="s">
        <v>4032</v>
      </c>
      <c r="BZ106" t="s">
        <v>13116</v>
      </c>
      <c r="CA106" t="s">
        <v>13116</v>
      </c>
      <c r="CC106" t="s">
        <v>4105</v>
      </c>
      <c r="CD106">
        <v>182.52</v>
      </c>
      <c r="CE106">
        <v>15.21</v>
      </c>
      <c r="CF106">
        <v>1.0647</v>
      </c>
      <c r="CG106">
        <v>0</v>
      </c>
      <c r="CH106">
        <v>182.52</v>
      </c>
      <c r="CJ106">
        <v>21.27</v>
      </c>
      <c r="CK106">
        <v>1</v>
      </c>
      <c r="CL106" t="s">
        <v>13241</v>
      </c>
      <c r="CM106" t="s">
        <v>4106</v>
      </c>
      <c r="CN106" t="s">
        <v>76</v>
      </c>
      <c r="CO106" t="s">
        <v>13116</v>
      </c>
      <c r="CP106" t="s">
        <v>4107</v>
      </c>
      <c r="CR106" t="s">
        <v>21013</v>
      </c>
      <c r="CS106" t="s">
        <v>4030</v>
      </c>
      <c r="CT106" t="s">
        <v>4034</v>
      </c>
      <c r="CU106" t="s">
        <v>21014</v>
      </c>
      <c r="CV106" t="s">
        <v>8907</v>
      </c>
      <c r="CX106" t="s">
        <v>4105</v>
      </c>
      <c r="CZ106" t="s">
        <v>4133</v>
      </c>
      <c r="DA106">
        <v>1</v>
      </c>
      <c r="DB106" t="s">
        <v>21007</v>
      </c>
      <c r="DC106" t="s">
        <v>76</v>
      </c>
      <c r="DD106" t="s">
        <v>21014</v>
      </c>
      <c r="DE106" t="s">
        <v>4158</v>
      </c>
    </row>
    <row r="107" spans="1:109" x14ac:dyDescent="0.25">
      <c r="A107" s="138" t="s">
        <v>247</v>
      </c>
      <c r="B107" s="230"/>
      <c r="C107" s="230">
        <v>2</v>
      </c>
      <c r="D107" s="230"/>
      <c r="E107" s="230">
        <v>3</v>
      </c>
      <c r="F107" s="230">
        <v>5</v>
      </c>
      <c r="L107" s="138" t="s">
        <v>2624</v>
      </c>
      <c r="M107" s="230">
        <v>16</v>
      </c>
      <c r="BF107" t="s">
        <v>20228</v>
      </c>
      <c r="BG107" t="s">
        <v>20229</v>
      </c>
      <c r="BH107" t="s">
        <v>4386</v>
      </c>
      <c r="BI107" t="s">
        <v>20230</v>
      </c>
      <c r="BJ107" t="s">
        <v>4034</v>
      </c>
      <c r="BK107">
        <v>34.380000000000003</v>
      </c>
      <c r="BL107">
        <v>1</v>
      </c>
      <c r="BM107">
        <v>1</v>
      </c>
      <c r="BN107" t="s">
        <v>4028</v>
      </c>
      <c r="BO107">
        <v>1</v>
      </c>
      <c r="BP107" t="s">
        <v>4029</v>
      </c>
      <c r="BQ107" t="s">
        <v>4030</v>
      </c>
      <c r="BR107" t="s">
        <v>4031</v>
      </c>
      <c r="BS107" s="124">
        <v>46150</v>
      </c>
      <c r="BT107" t="s">
        <v>1005</v>
      </c>
      <c r="BU107" t="s">
        <v>1720</v>
      </c>
      <c r="BW107" t="s">
        <v>13244</v>
      </c>
      <c r="BX107" t="s">
        <v>4108</v>
      </c>
      <c r="BY107" t="s">
        <v>4034</v>
      </c>
      <c r="BZ107" t="s">
        <v>13116</v>
      </c>
      <c r="CA107" t="s">
        <v>13116</v>
      </c>
      <c r="CB107" t="s">
        <v>8487</v>
      </c>
      <c r="CC107" t="s">
        <v>4105</v>
      </c>
      <c r="CD107">
        <v>102.96</v>
      </c>
      <c r="CE107">
        <v>8.58</v>
      </c>
      <c r="CG107">
        <v>0</v>
      </c>
      <c r="CH107">
        <v>102.96</v>
      </c>
      <c r="CK107">
        <v>1</v>
      </c>
      <c r="CL107" t="s">
        <v>13241</v>
      </c>
      <c r="CM107" t="s">
        <v>4106</v>
      </c>
      <c r="CN107" t="s">
        <v>76</v>
      </c>
      <c r="CO107" t="s">
        <v>13116</v>
      </c>
      <c r="CP107" t="s">
        <v>4107</v>
      </c>
      <c r="CR107" t="s">
        <v>21015</v>
      </c>
      <c r="CS107" t="s">
        <v>4030</v>
      </c>
      <c r="CT107" t="s">
        <v>4034</v>
      </c>
      <c r="CU107" t="s">
        <v>21016</v>
      </c>
      <c r="CV107" t="s">
        <v>8907</v>
      </c>
      <c r="CX107" t="s">
        <v>4105</v>
      </c>
      <c r="CZ107" t="s">
        <v>4133</v>
      </c>
      <c r="DA107">
        <v>1</v>
      </c>
      <c r="DB107" t="s">
        <v>21007</v>
      </c>
      <c r="DC107" t="s">
        <v>76</v>
      </c>
      <c r="DD107" t="s">
        <v>21016</v>
      </c>
      <c r="DE107" t="s">
        <v>4158</v>
      </c>
    </row>
    <row r="108" spans="1:109" x14ac:dyDescent="0.25">
      <c r="A108" s="138" t="s">
        <v>250</v>
      </c>
      <c r="B108" s="230"/>
      <c r="C108" s="230"/>
      <c r="D108" s="230"/>
      <c r="E108" s="230">
        <v>1</v>
      </c>
      <c r="F108" s="230">
        <v>1</v>
      </c>
      <c r="L108" s="138" t="s">
        <v>2674</v>
      </c>
      <c r="M108" s="230">
        <v>11</v>
      </c>
      <c r="BF108" t="s">
        <v>10729</v>
      </c>
      <c r="BG108" t="s">
        <v>20231</v>
      </c>
      <c r="BH108" t="s">
        <v>4386</v>
      </c>
      <c r="BI108" t="s">
        <v>20232</v>
      </c>
      <c r="BJ108" t="s">
        <v>4032</v>
      </c>
      <c r="BK108">
        <v>110.52</v>
      </c>
      <c r="BL108">
        <v>1</v>
      </c>
      <c r="BM108">
        <v>1</v>
      </c>
      <c r="BN108" t="s">
        <v>4060</v>
      </c>
      <c r="BO108">
        <v>1</v>
      </c>
      <c r="BP108" t="s">
        <v>4029</v>
      </c>
      <c r="BQ108" t="s">
        <v>4030</v>
      </c>
      <c r="BR108" t="s">
        <v>4031</v>
      </c>
      <c r="BS108" s="124">
        <v>46150</v>
      </c>
      <c r="BT108" t="s">
        <v>1005</v>
      </c>
      <c r="BU108" t="s">
        <v>1720</v>
      </c>
      <c r="BW108" t="s">
        <v>13242</v>
      </c>
      <c r="BX108" t="s">
        <v>4030</v>
      </c>
      <c r="BY108" t="s">
        <v>4126</v>
      </c>
      <c r="BZ108" t="s">
        <v>13240</v>
      </c>
      <c r="CA108" t="s">
        <v>13240</v>
      </c>
      <c r="CB108" t="s">
        <v>4518</v>
      </c>
      <c r="CC108" t="s">
        <v>4105</v>
      </c>
      <c r="CD108">
        <v>71.88</v>
      </c>
      <c r="CE108">
        <v>5.99</v>
      </c>
      <c r="CG108">
        <v>0</v>
      </c>
      <c r="CH108">
        <v>71.88</v>
      </c>
      <c r="CK108">
        <v>1</v>
      </c>
      <c r="CL108" t="s">
        <v>13241</v>
      </c>
      <c r="CM108" t="s">
        <v>4106</v>
      </c>
      <c r="CN108" t="s">
        <v>76</v>
      </c>
      <c r="CO108" t="s">
        <v>13240</v>
      </c>
      <c r="CP108" t="s">
        <v>4107</v>
      </c>
      <c r="CR108" t="s">
        <v>20876</v>
      </c>
      <c r="CS108" t="s">
        <v>4050</v>
      </c>
      <c r="CT108" t="s">
        <v>4126</v>
      </c>
      <c r="CU108" t="s">
        <v>21017</v>
      </c>
      <c r="CV108" t="s">
        <v>8257</v>
      </c>
      <c r="CX108" t="s">
        <v>4105</v>
      </c>
      <c r="CZ108" t="s">
        <v>4133</v>
      </c>
      <c r="DA108">
        <v>1</v>
      </c>
      <c r="DB108" t="s">
        <v>20878</v>
      </c>
      <c r="DC108" t="s">
        <v>76</v>
      </c>
      <c r="DD108" t="s">
        <v>21017</v>
      </c>
      <c r="DE108" t="s">
        <v>4158</v>
      </c>
    </row>
    <row r="109" spans="1:109" x14ac:dyDescent="0.25">
      <c r="A109" s="138" t="s">
        <v>4080</v>
      </c>
      <c r="B109" s="230"/>
      <c r="C109" s="230">
        <v>7</v>
      </c>
      <c r="D109" s="230">
        <v>71</v>
      </c>
      <c r="E109" s="230">
        <v>219</v>
      </c>
      <c r="F109" s="230">
        <v>297</v>
      </c>
      <c r="L109" s="138" t="s">
        <v>3789</v>
      </c>
      <c r="M109" s="230"/>
      <c r="BF109" t="s">
        <v>10730</v>
      </c>
      <c r="BG109" t="s">
        <v>20233</v>
      </c>
      <c r="BH109" t="s">
        <v>4386</v>
      </c>
      <c r="BI109" t="s">
        <v>20234</v>
      </c>
      <c r="BJ109" t="s">
        <v>4032</v>
      </c>
      <c r="BK109">
        <v>180.72</v>
      </c>
      <c r="BL109">
        <v>1</v>
      </c>
      <c r="BM109">
        <v>1</v>
      </c>
      <c r="BN109" t="s">
        <v>4060</v>
      </c>
      <c r="BO109">
        <v>1</v>
      </c>
      <c r="BP109" t="s">
        <v>4029</v>
      </c>
      <c r="BQ109" t="s">
        <v>4030</v>
      </c>
      <c r="BR109" t="s">
        <v>4031</v>
      </c>
      <c r="BS109" s="124">
        <v>46150</v>
      </c>
      <c r="BT109" t="s">
        <v>1005</v>
      </c>
      <c r="BU109" t="s">
        <v>1720</v>
      </c>
      <c r="BW109" t="s">
        <v>13243</v>
      </c>
      <c r="BX109" t="s">
        <v>4030</v>
      </c>
      <c r="BY109" t="s">
        <v>4032</v>
      </c>
      <c r="BZ109" t="s">
        <v>13240</v>
      </c>
      <c r="CA109" t="s">
        <v>13240</v>
      </c>
      <c r="CC109" t="s">
        <v>4105</v>
      </c>
      <c r="CD109">
        <v>182.52</v>
      </c>
      <c r="CE109">
        <v>15.21</v>
      </c>
      <c r="CF109">
        <v>1.0647</v>
      </c>
      <c r="CG109">
        <v>0</v>
      </c>
      <c r="CH109">
        <v>182.52</v>
      </c>
      <c r="CJ109">
        <v>21.27</v>
      </c>
      <c r="CK109">
        <v>1</v>
      </c>
      <c r="CL109" t="s">
        <v>13241</v>
      </c>
      <c r="CM109" t="s">
        <v>4106</v>
      </c>
      <c r="CN109" t="s">
        <v>76</v>
      </c>
      <c r="CO109" t="s">
        <v>13240</v>
      </c>
      <c r="CP109" t="s">
        <v>4107</v>
      </c>
      <c r="CR109" t="s">
        <v>21018</v>
      </c>
      <c r="CS109" t="s">
        <v>4050</v>
      </c>
      <c r="CT109" t="s">
        <v>4109</v>
      </c>
      <c r="CU109" t="s">
        <v>21019</v>
      </c>
      <c r="CV109" t="s">
        <v>8257</v>
      </c>
      <c r="CW109" t="s">
        <v>4489</v>
      </c>
      <c r="CX109" t="s">
        <v>4105</v>
      </c>
      <c r="CZ109" t="s">
        <v>4133</v>
      </c>
      <c r="DA109">
        <v>1</v>
      </c>
      <c r="DB109" t="s">
        <v>21020</v>
      </c>
      <c r="DC109" t="s">
        <v>76</v>
      </c>
      <c r="DD109" t="s">
        <v>21019</v>
      </c>
      <c r="DE109" t="s">
        <v>4158</v>
      </c>
    </row>
    <row r="110" spans="1:109" x14ac:dyDescent="0.25">
      <c r="A110" s="138" t="s">
        <v>253</v>
      </c>
      <c r="B110" s="230"/>
      <c r="C110" s="230"/>
      <c r="D110" s="230"/>
      <c r="E110" s="230">
        <v>1</v>
      </c>
      <c r="F110" s="230">
        <v>1</v>
      </c>
      <c r="L110" s="138" t="s">
        <v>3965</v>
      </c>
      <c r="M110" s="230">
        <v>3178</v>
      </c>
      <c r="BF110" t="s">
        <v>20778</v>
      </c>
      <c r="BG110" t="s">
        <v>20779</v>
      </c>
      <c r="BH110" t="s">
        <v>4386</v>
      </c>
      <c r="BI110" t="s">
        <v>20780</v>
      </c>
      <c r="BJ110" t="s">
        <v>4034</v>
      </c>
      <c r="BK110">
        <v>68.739999999999995</v>
      </c>
      <c r="BL110">
        <v>1</v>
      </c>
      <c r="BM110">
        <v>1</v>
      </c>
      <c r="BN110" t="s">
        <v>4035</v>
      </c>
      <c r="BO110">
        <v>1</v>
      </c>
      <c r="BP110" t="s">
        <v>4029</v>
      </c>
      <c r="BQ110" t="s">
        <v>4030</v>
      </c>
      <c r="BR110" t="s">
        <v>4031</v>
      </c>
      <c r="BS110" s="124">
        <v>46150</v>
      </c>
      <c r="BT110" t="s">
        <v>1005</v>
      </c>
      <c r="BU110" t="s">
        <v>1720</v>
      </c>
      <c r="BW110" t="s">
        <v>13245</v>
      </c>
      <c r="BX110" t="s">
        <v>4030</v>
      </c>
      <c r="BY110" t="s">
        <v>4034</v>
      </c>
      <c r="BZ110" t="s">
        <v>13246</v>
      </c>
      <c r="CA110" t="s">
        <v>13247</v>
      </c>
      <c r="CB110" t="s">
        <v>4155</v>
      </c>
      <c r="CC110" t="s">
        <v>4105</v>
      </c>
      <c r="CD110">
        <v>158.88</v>
      </c>
      <c r="CE110">
        <v>13.24</v>
      </c>
      <c r="CF110">
        <v>1.2707999999999999</v>
      </c>
      <c r="CG110">
        <v>1</v>
      </c>
      <c r="CH110">
        <v>158.88</v>
      </c>
      <c r="CI110" s="17">
        <v>0.2</v>
      </c>
      <c r="CJ110">
        <v>16.52</v>
      </c>
      <c r="CK110">
        <v>1</v>
      </c>
      <c r="CL110" t="s">
        <v>13248</v>
      </c>
      <c r="CM110" t="s">
        <v>4121</v>
      </c>
      <c r="CN110" t="s">
        <v>76</v>
      </c>
      <c r="CO110" t="s">
        <v>13246</v>
      </c>
      <c r="CP110" t="s">
        <v>4121</v>
      </c>
      <c r="CR110" t="s">
        <v>21699</v>
      </c>
      <c r="CS110" t="s">
        <v>4050</v>
      </c>
      <c r="CT110" t="s">
        <v>4109</v>
      </c>
      <c r="CU110" t="s">
        <v>21700</v>
      </c>
      <c r="CV110" t="s">
        <v>8257</v>
      </c>
      <c r="CW110" t="s">
        <v>8261</v>
      </c>
      <c r="CX110" t="s">
        <v>4111</v>
      </c>
      <c r="CZ110" t="s">
        <v>4133</v>
      </c>
      <c r="DA110">
        <v>1</v>
      </c>
      <c r="DB110" t="s">
        <v>21701</v>
      </c>
      <c r="DC110" t="s">
        <v>76</v>
      </c>
      <c r="DD110" t="s">
        <v>21700</v>
      </c>
      <c r="DE110" t="s">
        <v>4158</v>
      </c>
    </row>
    <row r="111" spans="1:109" x14ac:dyDescent="0.25">
      <c r="A111" s="138" t="s">
        <v>2561</v>
      </c>
      <c r="B111" s="230"/>
      <c r="C111" s="230">
        <v>10</v>
      </c>
      <c r="D111" s="230"/>
      <c r="E111" s="230">
        <v>11</v>
      </c>
      <c r="F111" s="230">
        <v>21</v>
      </c>
      <c r="BF111" t="s">
        <v>20235</v>
      </c>
      <c r="BH111" t="s">
        <v>4386</v>
      </c>
      <c r="BL111">
        <v>0</v>
      </c>
      <c r="BM111">
        <v>1</v>
      </c>
      <c r="BR111" t="s">
        <v>4031</v>
      </c>
      <c r="BS111" s="124">
        <v>46150</v>
      </c>
      <c r="BT111" t="s">
        <v>1005</v>
      </c>
      <c r="BU111" t="s">
        <v>1720</v>
      </c>
      <c r="BW111" t="s">
        <v>9023</v>
      </c>
      <c r="BX111" t="s">
        <v>4030</v>
      </c>
      <c r="BY111" t="s">
        <v>4032</v>
      </c>
      <c r="BZ111" t="s">
        <v>9021</v>
      </c>
      <c r="CA111" t="s">
        <v>9021</v>
      </c>
      <c r="CC111" t="s">
        <v>4105</v>
      </c>
      <c r="CD111">
        <v>117.36</v>
      </c>
      <c r="CE111">
        <v>9.7799999999999994</v>
      </c>
      <c r="CF111">
        <v>0.68459999999999999</v>
      </c>
      <c r="CG111">
        <v>0</v>
      </c>
      <c r="CH111">
        <v>117.36</v>
      </c>
      <c r="CJ111">
        <v>15.05</v>
      </c>
      <c r="CK111">
        <v>1</v>
      </c>
      <c r="CL111" t="s">
        <v>9022</v>
      </c>
      <c r="CM111" t="s">
        <v>4106</v>
      </c>
      <c r="CN111" t="s">
        <v>76</v>
      </c>
      <c r="CO111" t="s">
        <v>9021</v>
      </c>
      <c r="CP111" t="s">
        <v>4107</v>
      </c>
      <c r="CR111" t="s">
        <v>21702</v>
      </c>
      <c r="CS111" t="s">
        <v>4030</v>
      </c>
      <c r="CT111" t="s">
        <v>4109</v>
      </c>
      <c r="CU111" t="s">
        <v>21703</v>
      </c>
      <c r="CV111" t="s">
        <v>8429</v>
      </c>
      <c r="CW111" t="s">
        <v>8261</v>
      </c>
      <c r="CX111" t="s">
        <v>4105</v>
      </c>
      <c r="CZ111" t="s">
        <v>4133</v>
      </c>
      <c r="DA111">
        <v>1</v>
      </c>
      <c r="DB111" t="s">
        <v>21704</v>
      </c>
      <c r="DC111" t="s">
        <v>76</v>
      </c>
      <c r="DD111" t="s">
        <v>21703</v>
      </c>
      <c r="DE111" t="s">
        <v>4158</v>
      </c>
    </row>
    <row r="112" spans="1:109" x14ac:dyDescent="0.25">
      <c r="A112" s="138" t="s">
        <v>256</v>
      </c>
      <c r="B112" s="230"/>
      <c r="C112" s="230">
        <v>1</v>
      </c>
      <c r="D112" s="230">
        <v>1</v>
      </c>
      <c r="E112" s="230">
        <v>9</v>
      </c>
      <c r="F112" s="230">
        <v>11</v>
      </c>
      <c r="BF112" t="s">
        <v>20236</v>
      </c>
      <c r="BH112" t="s">
        <v>4386</v>
      </c>
      <c r="BL112">
        <v>0</v>
      </c>
      <c r="BM112">
        <v>1</v>
      </c>
      <c r="BR112" t="s">
        <v>4031</v>
      </c>
      <c r="BS112" s="124">
        <v>46150</v>
      </c>
      <c r="BT112" t="s">
        <v>1005</v>
      </c>
      <c r="BU112" t="s">
        <v>1720</v>
      </c>
      <c r="BW112" t="s">
        <v>9020</v>
      </c>
      <c r="BX112" t="s">
        <v>4030</v>
      </c>
      <c r="BY112" t="s">
        <v>4032</v>
      </c>
      <c r="BZ112" t="s">
        <v>9021</v>
      </c>
      <c r="CA112" t="s">
        <v>9021</v>
      </c>
      <c r="CC112" t="s">
        <v>4105</v>
      </c>
      <c r="CD112">
        <v>136.91999999999999</v>
      </c>
      <c r="CE112">
        <v>11.41</v>
      </c>
      <c r="CF112">
        <v>0.79869999999999997</v>
      </c>
      <c r="CG112">
        <v>0</v>
      </c>
      <c r="CH112">
        <v>136.91999999999999</v>
      </c>
      <c r="CJ112">
        <v>17.579999999999998</v>
      </c>
      <c r="CK112">
        <v>1</v>
      </c>
      <c r="CL112" t="s">
        <v>9022</v>
      </c>
      <c r="CM112" t="s">
        <v>4106</v>
      </c>
      <c r="CN112" t="s">
        <v>76</v>
      </c>
      <c r="CO112" t="s">
        <v>9021</v>
      </c>
      <c r="CP112" t="s">
        <v>4107</v>
      </c>
      <c r="CR112" t="s">
        <v>15729</v>
      </c>
      <c r="CS112" t="s">
        <v>4030</v>
      </c>
      <c r="CT112" t="s">
        <v>4034</v>
      </c>
      <c r="CU112" t="s">
        <v>13609</v>
      </c>
      <c r="CV112" t="s">
        <v>8908</v>
      </c>
      <c r="CX112" t="s">
        <v>4105</v>
      </c>
      <c r="CZ112" t="s">
        <v>4133</v>
      </c>
      <c r="DA112">
        <v>1</v>
      </c>
      <c r="DB112" t="s">
        <v>15730</v>
      </c>
      <c r="DC112" t="s">
        <v>76</v>
      </c>
      <c r="DD112" t="s">
        <v>13609</v>
      </c>
      <c r="DE112" t="s">
        <v>4158</v>
      </c>
    </row>
    <row r="113" spans="1:109" x14ac:dyDescent="0.25">
      <c r="A113" s="138" t="s">
        <v>2600</v>
      </c>
      <c r="B113" s="230"/>
      <c r="C113" s="230">
        <v>2</v>
      </c>
      <c r="D113" s="230"/>
      <c r="E113" s="230">
        <v>2</v>
      </c>
      <c r="F113" s="230">
        <v>4</v>
      </c>
      <c r="BF113" t="s">
        <v>10728</v>
      </c>
      <c r="BH113" t="s">
        <v>4386</v>
      </c>
      <c r="BL113">
        <v>0</v>
      </c>
      <c r="BM113">
        <v>1</v>
      </c>
      <c r="BR113" t="s">
        <v>4031</v>
      </c>
      <c r="BS113" s="124">
        <v>46150</v>
      </c>
      <c r="BT113" t="s">
        <v>1005</v>
      </c>
      <c r="BU113" t="s">
        <v>1720</v>
      </c>
      <c r="BW113" t="s">
        <v>9026</v>
      </c>
      <c r="BX113" t="s">
        <v>4030</v>
      </c>
      <c r="BY113" t="s">
        <v>4034</v>
      </c>
      <c r="BZ113" t="s">
        <v>9027</v>
      </c>
      <c r="CA113" t="s">
        <v>9027</v>
      </c>
      <c r="CC113" t="s">
        <v>4105</v>
      </c>
      <c r="CD113">
        <v>122.76</v>
      </c>
      <c r="CE113">
        <v>10.23</v>
      </c>
      <c r="CF113">
        <v>0.76724999999999999</v>
      </c>
      <c r="CG113">
        <v>0</v>
      </c>
      <c r="CH113">
        <v>122.76</v>
      </c>
      <c r="CJ113">
        <v>16.88</v>
      </c>
      <c r="CK113">
        <v>1</v>
      </c>
      <c r="CL113" t="s">
        <v>9022</v>
      </c>
      <c r="CM113" t="s">
        <v>4106</v>
      </c>
      <c r="CN113" t="s">
        <v>76</v>
      </c>
      <c r="CO113" t="s">
        <v>9027</v>
      </c>
      <c r="CP113" t="s">
        <v>4107</v>
      </c>
      <c r="CR113" t="s">
        <v>15731</v>
      </c>
      <c r="CS113" t="s">
        <v>4030</v>
      </c>
      <c r="CT113" t="s">
        <v>4034</v>
      </c>
      <c r="CU113" t="s">
        <v>13606</v>
      </c>
      <c r="CV113" t="s">
        <v>8908</v>
      </c>
      <c r="CX113" t="s">
        <v>4105</v>
      </c>
      <c r="CZ113" t="s">
        <v>4133</v>
      </c>
      <c r="DA113">
        <v>1</v>
      </c>
      <c r="DB113" t="s">
        <v>15730</v>
      </c>
      <c r="DC113" t="s">
        <v>76</v>
      </c>
      <c r="DD113" t="s">
        <v>13606</v>
      </c>
      <c r="DE113" t="s">
        <v>4158</v>
      </c>
    </row>
    <row r="114" spans="1:109" x14ac:dyDescent="0.25">
      <c r="A114" s="138" t="s">
        <v>2614</v>
      </c>
      <c r="B114" s="230">
        <v>12</v>
      </c>
      <c r="C114" s="230">
        <v>1</v>
      </c>
      <c r="D114" s="230"/>
      <c r="E114" s="230">
        <v>15</v>
      </c>
      <c r="F114" s="230">
        <v>28</v>
      </c>
      <c r="BF114" t="s">
        <v>20237</v>
      </c>
      <c r="BH114" t="s">
        <v>4386</v>
      </c>
      <c r="BL114">
        <v>0</v>
      </c>
      <c r="BM114">
        <v>1</v>
      </c>
      <c r="BR114" t="s">
        <v>4031</v>
      </c>
      <c r="BS114" s="124">
        <v>46150</v>
      </c>
      <c r="BT114" t="s">
        <v>1005</v>
      </c>
      <c r="BU114" t="s">
        <v>1720</v>
      </c>
      <c r="BW114" t="s">
        <v>9028</v>
      </c>
      <c r="BX114" t="s">
        <v>4030</v>
      </c>
      <c r="BY114" t="s">
        <v>4126</v>
      </c>
      <c r="BZ114" t="s">
        <v>9029</v>
      </c>
      <c r="CA114" t="s">
        <v>9029</v>
      </c>
      <c r="CB114" t="s">
        <v>4449</v>
      </c>
      <c r="CC114" t="s">
        <v>4105</v>
      </c>
      <c r="CD114">
        <v>122.88</v>
      </c>
      <c r="CE114">
        <v>10.24</v>
      </c>
      <c r="CG114">
        <v>0</v>
      </c>
      <c r="CH114">
        <v>122.88</v>
      </c>
      <c r="CK114">
        <v>1</v>
      </c>
      <c r="CL114" t="s">
        <v>9030</v>
      </c>
      <c r="CM114" t="s">
        <v>4106</v>
      </c>
      <c r="CN114" t="s">
        <v>76</v>
      </c>
      <c r="CO114" t="s">
        <v>9029</v>
      </c>
      <c r="CP114" t="s">
        <v>4107</v>
      </c>
      <c r="CR114" t="s">
        <v>15732</v>
      </c>
      <c r="CS114" t="s">
        <v>4050</v>
      </c>
      <c r="CT114" t="s">
        <v>4109</v>
      </c>
      <c r="CU114" t="s">
        <v>15733</v>
      </c>
      <c r="CV114" t="s">
        <v>4701</v>
      </c>
      <c r="CW114" t="s">
        <v>4288</v>
      </c>
      <c r="CX114" t="s">
        <v>4111</v>
      </c>
      <c r="CZ114" t="s">
        <v>4133</v>
      </c>
      <c r="DA114">
        <v>1</v>
      </c>
      <c r="DB114" t="s">
        <v>15734</v>
      </c>
      <c r="DC114" t="s">
        <v>76</v>
      </c>
      <c r="DD114" t="s">
        <v>15733</v>
      </c>
      <c r="DE114" t="s">
        <v>4158</v>
      </c>
    </row>
    <row r="115" spans="1:109" x14ac:dyDescent="0.25">
      <c r="A115" s="138" t="s">
        <v>2624</v>
      </c>
      <c r="B115" s="230"/>
      <c r="C115" s="230">
        <v>3</v>
      </c>
      <c r="D115" s="230"/>
      <c r="E115" s="230">
        <v>17</v>
      </c>
      <c r="F115" s="230">
        <v>20</v>
      </c>
      <c r="BF115" t="s">
        <v>20238</v>
      </c>
      <c r="BH115" t="s">
        <v>4386</v>
      </c>
      <c r="BL115">
        <v>0</v>
      </c>
      <c r="BM115">
        <v>1</v>
      </c>
      <c r="BR115" t="s">
        <v>4031</v>
      </c>
      <c r="BS115" s="124">
        <v>46150</v>
      </c>
      <c r="BT115" t="s">
        <v>1005</v>
      </c>
      <c r="BU115" t="s">
        <v>1720</v>
      </c>
      <c r="BW115" t="s">
        <v>9025</v>
      </c>
      <c r="BX115" t="s">
        <v>4030</v>
      </c>
      <c r="BY115" t="s">
        <v>4032</v>
      </c>
      <c r="BZ115" t="s">
        <v>9021</v>
      </c>
      <c r="CA115" t="s">
        <v>9021</v>
      </c>
      <c r="CC115" t="s">
        <v>4105</v>
      </c>
      <c r="CD115">
        <v>167.04</v>
      </c>
      <c r="CE115">
        <v>13.92</v>
      </c>
      <c r="CF115">
        <v>0.97440000000000004</v>
      </c>
      <c r="CG115">
        <v>0</v>
      </c>
      <c r="CH115">
        <v>167.04</v>
      </c>
      <c r="CJ115">
        <v>21.43</v>
      </c>
      <c r="CK115">
        <v>1</v>
      </c>
      <c r="CL115" t="s">
        <v>9022</v>
      </c>
      <c r="CM115" t="s">
        <v>4106</v>
      </c>
      <c r="CN115" t="s">
        <v>76</v>
      </c>
      <c r="CO115" t="s">
        <v>9021</v>
      </c>
      <c r="CP115" t="s">
        <v>4107</v>
      </c>
      <c r="CR115" t="s">
        <v>15735</v>
      </c>
      <c r="CS115" t="s">
        <v>4030</v>
      </c>
      <c r="CT115" t="s">
        <v>4126</v>
      </c>
      <c r="CU115" t="s">
        <v>15736</v>
      </c>
      <c r="CV115" t="s">
        <v>4636</v>
      </c>
      <c r="CX115" t="s">
        <v>4105</v>
      </c>
      <c r="CZ115" t="s">
        <v>4133</v>
      </c>
      <c r="DA115">
        <v>1</v>
      </c>
      <c r="DB115" t="s">
        <v>15737</v>
      </c>
      <c r="DC115" t="s">
        <v>76</v>
      </c>
      <c r="DD115" t="s">
        <v>15736</v>
      </c>
      <c r="DE115" t="s">
        <v>4158</v>
      </c>
    </row>
    <row r="116" spans="1:109" x14ac:dyDescent="0.25">
      <c r="A116" s="138" t="s">
        <v>2676</v>
      </c>
      <c r="B116" s="230">
        <v>9</v>
      </c>
      <c r="C116" s="230">
        <v>3</v>
      </c>
      <c r="D116" s="230"/>
      <c r="E116" s="230">
        <v>1</v>
      </c>
      <c r="F116" s="230">
        <v>13</v>
      </c>
      <c r="BF116" t="s">
        <v>20239</v>
      </c>
      <c r="BH116" t="s">
        <v>4386</v>
      </c>
      <c r="BL116">
        <v>0</v>
      </c>
      <c r="BM116">
        <v>1</v>
      </c>
      <c r="BR116" t="s">
        <v>4031</v>
      </c>
      <c r="BS116" s="124">
        <v>46150</v>
      </c>
      <c r="BT116" t="s">
        <v>1005</v>
      </c>
      <c r="BU116" t="s">
        <v>1720</v>
      </c>
      <c r="BW116" t="s">
        <v>9024</v>
      </c>
      <c r="BX116" t="s">
        <v>4030</v>
      </c>
      <c r="BY116" t="s">
        <v>4032</v>
      </c>
      <c r="BZ116" t="s">
        <v>9021</v>
      </c>
      <c r="CA116" t="s">
        <v>9021</v>
      </c>
      <c r="CC116" t="s">
        <v>4105</v>
      </c>
      <c r="CD116">
        <v>179.4</v>
      </c>
      <c r="CE116">
        <v>14.95</v>
      </c>
      <c r="CF116">
        <v>1.0465</v>
      </c>
      <c r="CG116">
        <v>0</v>
      </c>
      <c r="CH116">
        <v>179.4</v>
      </c>
      <c r="CJ116">
        <v>23.03</v>
      </c>
      <c r="CK116">
        <v>1</v>
      </c>
      <c r="CL116" t="s">
        <v>9022</v>
      </c>
      <c r="CM116" t="s">
        <v>4106</v>
      </c>
      <c r="CN116" t="s">
        <v>76</v>
      </c>
      <c r="CO116" t="s">
        <v>9021</v>
      </c>
      <c r="CP116" t="s">
        <v>4107</v>
      </c>
      <c r="CR116" t="s">
        <v>15738</v>
      </c>
      <c r="CS116" t="s">
        <v>4050</v>
      </c>
      <c r="CT116" t="s">
        <v>4142</v>
      </c>
      <c r="CU116" t="s">
        <v>15739</v>
      </c>
      <c r="CV116" t="s">
        <v>8387</v>
      </c>
      <c r="CW116" t="s">
        <v>8304</v>
      </c>
      <c r="CX116" t="s">
        <v>4105</v>
      </c>
      <c r="CZ116" t="s">
        <v>4133</v>
      </c>
      <c r="DA116">
        <v>1</v>
      </c>
      <c r="DB116" t="s">
        <v>15740</v>
      </c>
      <c r="DC116" t="s">
        <v>76</v>
      </c>
      <c r="DD116" t="s">
        <v>15739</v>
      </c>
      <c r="DE116" t="s">
        <v>4158</v>
      </c>
    </row>
    <row r="117" spans="1:109" x14ac:dyDescent="0.25">
      <c r="A117" s="138" t="s">
        <v>3789</v>
      </c>
      <c r="B117" s="230"/>
      <c r="C117" s="230"/>
      <c r="D117" s="230"/>
      <c r="E117" s="230"/>
      <c r="F117" s="230"/>
      <c r="BF117" t="s">
        <v>10731</v>
      </c>
      <c r="BH117" t="s">
        <v>4386</v>
      </c>
      <c r="BL117">
        <v>0</v>
      </c>
      <c r="BM117">
        <v>1</v>
      </c>
      <c r="BR117" t="s">
        <v>4031</v>
      </c>
      <c r="BS117" s="124">
        <v>46150</v>
      </c>
      <c r="BT117" t="s">
        <v>1005</v>
      </c>
      <c r="BU117" t="s">
        <v>1720</v>
      </c>
      <c r="BW117" t="s">
        <v>9718</v>
      </c>
      <c r="BX117" t="s">
        <v>4108</v>
      </c>
      <c r="BY117" t="s">
        <v>4109</v>
      </c>
      <c r="BZ117" t="s">
        <v>9719</v>
      </c>
      <c r="CA117" t="s">
        <v>9719</v>
      </c>
      <c r="CB117" t="s">
        <v>4716</v>
      </c>
      <c r="CC117" t="s">
        <v>4111</v>
      </c>
      <c r="CD117">
        <v>239.88</v>
      </c>
      <c r="CE117">
        <v>19.989999999999998</v>
      </c>
      <c r="CG117">
        <v>0</v>
      </c>
      <c r="CH117">
        <v>239.88</v>
      </c>
      <c r="CK117">
        <v>1</v>
      </c>
      <c r="CL117" t="s">
        <v>9720</v>
      </c>
      <c r="CM117" t="s">
        <v>4106</v>
      </c>
      <c r="CN117" t="s">
        <v>76</v>
      </c>
      <c r="CO117" t="s">
        <v>9719</v>
      </c>
      <c r="CP117" t="s">
        <v>4107</v>
      </c>
      <c r="CR117" t="s">
        <v>15741</v>
      </c>
      <c r="CS117" t="s">
        <v>4030</v>
      </c>
      <c r="CT117" t="s">
        <v>4034</v>
      </c>
      <c r="CU117" t="s">
        <v>14692</v>
      </c>
      <c r="CV117" t="s">
        <v>8515</v>
      </c>
      <c r="CX117" t="s">
        <v>4105</v>
      </c>
      <c r="CZ117" t="s">
        <v>4133</v>
      </c>
      <c r="DA117">
        <v>1</v>
      </c>
      <c r="DB117" t="s">
        <v>15742</v>
      </c>
      <c r="DC117" t="s">
        <v>76</v>
      </c>
      <c r="DD117" t="s">
        <v>14692</v>
      </c>
      <c r="DE117" t="s">
        <v>4158</v>
      </c>
    </row>
    <row r="118" spans="1:109" x14ac:dyDescent="0.25">
      <c r="A118" s="138" t="s">
        <v>3965</v>
      </c>
      <c r="B118" s="230">
        <v>138</v>
      </c>
      <c r="C118" s="230">
        <v>387</v>
      </c>
      <c r="D118" s="230">
        <v>229</v>
      </c>
      <c r="E118" s="230">
        <v>969</v>
      </c>
      <c r="F118" s="230">
        <v>1723</v>
      </c>
      <c r="BF118" t="s">
        <v>10732</v>
      </c>
      <c r="BH118" t="s">
        <v>4386</v>
      </c>
      <c r="BL118">
        <v>0</v>
      </c>
      <c r="BM118">
        <v>1</v>
      </c>
      <c r="BR118" t="s">
        <v>4031</v>
      </c>
      <c r="BS118" s="124">
        <v>46150</v>
      </c>
      <c r="BT118" t="s">
        <v>1005</v>
      </c>
      <c r="BU118" t="s">
        <v>1720</v>
      </c>
      <c r="BW118" t="s">
        <v>9721</v>
      </c>
      <c r="BX118" t="s">
        <v>4030</v>
      </c>
      <c r="BY118" t="s">
        <v>4126</v>
      </c>
      <c r="BZ118" t="s">
        <v>9722</v>
      </c>
      <c r="CA118" t="s">
        <v>9722</v>
      </c>
      <c r="CC118" t="s">
        <v>4105</v>
      </c>
      <c r="CD118">
        <v>40.68</v>
      </c>
      <c r="CE118">
        <v>3.39</v>
      </c>
      <c r="CG118">
        <v>0</v>
      </c>
      <c r="CH118">
        <v>40.68</v>
      </c>
      <c r="CK118">
        <v>1</v>
      </c>
      <c r="CL118" t="s">
        <v>9723</v>
      </c>
      <c r="CM118" t="s">
        <v>4106</v>
      </c>
      <c r="CN118" t="s">
        <v>76</v>
      </c>
      <c r="CO118" t="s">
        <v>9722</v>
      </c>
      <c r="CP118" t="s">
        <v>4107</v>
      </c>
      <c r="CR118" t="s">
        <v>15746</v>
      </c>
      <c r="CS118" t="s">
        <v>4050</v>
      </c>
      <c r="CT118" t="s">
        <v>4034</v>
      </c>
      <c r="CU118" t="s">
        <v>15747</v>
      </c>
      <c r="CV118" t="s">
        <v>4701</v>
      </c>
      <c r="CX118" t="s">
        <v>4105</v>
      </c>
      <c r="CY118" s="17">
        <v>0.5</v>
      </c>
      <c r="CZ118" t="s">
        <v>4133</v>
      </c>
      <c r="DA118">
        <v>1</v>
      </c>
      <c r="DB118" t="s">
        <v>15745</v>
      </c>
      <c r="DC118" t="s">
        <v>76</v>
      </c>
      <c r="DD118" t="s">
        <v>15747</v>
      </c>
      <c r="DE118" t="s">
        <v>4158</v>
      </c>
    </row>
    <row r="119" spans="1:109" x14ac:dyDescent="0.25">
      <c r="BF119" t="s">
        <v>10733</v>
      </c>
      <c r="BH119" t="s">
        <v>4386</v>
      </c>
      <c r="BL119">
        <v>0</v>
      </c>
      <c r="BM119">
        <v>1</v>
      </c>
      <c r="BR119" t="s">
        <v>4031</v>
      </c>
      <c r="BS119" s="124">
        <v>46150</v>
      </c>
      <c r="BT119" t="s">
        <v>1005</v>
      </c>
      <c r="BU119" t="s">
        <v>1720</v>
      </c>
      <c r="BW119" t="s">
        <v>9724</v>
      </c>
      <c r="BX119" t="s">
        <v>4030</v>
      </c>
      <c r="BY119" t="s">
        <v>4109</v>
      </c>
      <c r="BZ119" t="s">
        <v>9725</v>
      </c>
      <c r="CA119" t="s">
        <v>9725</v>
      </c>
      <c r="CC119" t="s">
        <v>4105</v>
      </c>
      <c r="CD119">
        <v>65.88</v>
      </c>
      <c r="CE119">
        <v>5.49</v>
      </c>
      <c r="CG119">
        <v>0</v>
      </c>
      <c r="CH119">
        <v>65.88</v>
      </c>
      <c r="CK119">
        <v>1</v>
      </c>
      <c r="CL119" t="s">
        <v>9726</v>
      </c>
      <c r="CM119" t="s">
        <v>4106</v>
      </c>
      <c r="CN119" t="s">
        <v>76</v>
      </c>
      <c r="CO119" t="s">
        <v>9725</v>
      </c>
      <c r="CP119" t="s">
        <v>4107</v>
      </c>
      <c r="CR119" t="s">
        <v>15743</v>
      </c>
      <c r="CS119" t="s">
        <v>4050</v>
      </c>
      <c r="CT119" t="s">
        <v>4034</v>
      </c>
      <c r="CU119" t="s">
        <v>15744</v>
      </c>
      <c r="CV119" t="s">
        <v>4701</v>
      </c>
      <c r="CX119" t="s">
        <v>4105</v>
      </c>
      <c r="CY119" s="17">
        <v>0.5</v>
      </c>
      <c r="CZ119" t="s">
        <v>4133</v>
      </c>
      <c r="DA119">
        <v>1</v>
      </c>
      <c r="DB119" t="s">
        <v>15745</v>
      </c>
      <c r="DC119" t="s">
        <v>76</v>
      </c>
      <c r="DD119" t="s">
        <v>15744</v>
      </c>
      <c r="DE119" t="s">
        <v>4158</v>
      </c>
    </row>
    <row r="120" spans="1:109" x14ac:dyDescent="0.25">
      <c r="BF120" t="s">
        <v>20784</v>
      </c>
      <c r="BH120" t="s">
        <v>4386</v>
      </c>
      <c r="BL120">
        <v>0</v>
      </c>
      <c r="BM120">
        <v>1</v>
      </c>
      <c r="BR120" t="s">
        <v>4031</v>
      </c>
      <c r="BS120" s="124">
        <v>46150</v>
      </c>
      <c r="BT120" t="s">
        <v>1005</v>
      </c>
      <c r="BU120" t="s">
        <v>1720</v>
      </c>
      <c r="BW120" t="s">
        <v>9727</v>
      </c>
      <c r="BX120" t="s">
        <v>4030</v>
      </c>
      <c r="BY120" t="s">
        <v>4109</v>
      </c>
      <c r="BZ120" t="s">
        <v>9725</v>
      </c>
      <c r="CA120" t="s">
        <v>9725</v>
      </c>
      <c r="CC120" t="s">
        <v>4105</v>
      </c>
      <c r="CD120">
        <v>77.88</v>
      </c>
      <c r="CE120">
        <v>6.49</v>
      </c>
      <c r="CG120">
        <v>0</v>
      </c>
      <c r="CH120">
        <v>77.88</v>
      </c>
      <c r="CK120">
        <v>1</v>
      </c>
      <c r="CL120" t="s">
        <v>9726</v>
      </c>
      <c r="CM120" t="s">
        <v>4106</v>
      </c>
      <c r="CN120" t="s">
        <v>76</v>
      </c>
      <c r="CO120" t="s">
        <v>9725</v>
      </c>
      <c r="CP120" t="s">
        <v>4107</v>
      </c>
      <c r="CR120" t="s">
        <v>15748</v>
      </c>
      <c r="CS120" t="s">
        <v>4050</v>
      </c>
      <c r="CT120" t="s">
        <v>4034</v>
      </c>
      <c r="CU120" t="s">
        <v>15744</v>
      </c>
      <c r="CV120" t="s">
        <v>4701</v>
      </c>
      <c r="CX120" t="s">
        <v>4105</v>
      </c>
      <c r="CY120" s="17">
        <v>0.5</v>
      </c>
      <c r="CZ120" t="s">
        <v>4133</v>
      </c>
      <c r="DA120">
        <v>1</v>
      </c>
      <c r="DB120" t="s">
        <v>15745</v>
      </c>
      <c r="DC120" t="s">
        <v>76</v>
      </c>
      <c r="DD120" t="s">
        <v>15744</v>
      </c>
      <c r="DE120" t="s">
        <v>4158</v>
      </c>
    </row>
    <row r="121" spans="1:109" x14ac:dyDescent="0.25">
      <c r="BF121" t="s">
        <v>21344</v>
      </c>
      <c r="BH121" t="s">
        <v>4386</v>
      </c>
      <c r="BL121">
        <v>0</v>
      </c>
      <c r="BM121">
        <v>1</v>
      </c>
      <c r="BR121" t="s">
        <v>4031</v>
      </c>
      <c r="BS121" s="124">
        <v>46150</v>
      </c>
      <c r="BT121" t="s">
        <v>1005</v>
      </c>
      <c r="BU121" t="s">
        <v>1720</v>
      </c>
      <c r="BW121" t="s">
        <v>9728</v>
      </c>
      <c r="BX121" t="s">
        <v>4030</v>
      </c>
      <c r="BY121" t="s">
        <v>4109</v>
      </c>
      <c r="BZ121" t="s">
        <v>9729</v>
      </c>
      <c r="CA121" t="s">
        <v>9729</v>
      </c>
      <c r="CC121" t="s">
        <v>4111</v>
      </c>
      <c r="CD121">
        <v>419.88</v>
      </c>
      <c r="CE121">
        <v>34.99</v>
      </c>
      <c r="CG121">
        <v>0</v>
      </c>
      <c r="CH121">
        <v>419.88</v>
      </c>
      <c r="CK121">
        <v>1</v>
      </c>
      <c r="CL121" t="s">
        <v>9730</v>
      </c>
      <c r="CM121" t="s">
        <v>4106</v>
      </c>
      <c r="CN121" t="s">
        <v>76</v>
      </c>
      <c r="CO121" t="s">
        <v>9729</v>
      </c>
      <c r="CP121" t="s">
        <v>4107</v>
      </c>
      <c r="CR121" t="s">
        <v>15749</v>
      </c>
      <c r="CS121" t="s">
        <v>4050</v>
      </c>
      <c r="CT121" t="s">
        <v>4034</v>
      </c>
      <c r="CU121" t="s">
        <v>15750</v>
      </c>
      <c r="CV121" t="s">
        <v>4701</v>
      </c>
      <c r="CX121" t="s">
        <v>4105</v>
      </c>
      <c r="CY121" s="17">
        <v>0.5</v>
      </c>
      <c r="CZ121" t="s">
        <v>4133</v>
      </c>
      <c r="DA121">
        <v>1</v>
      </c>
      <c r="DB121" t="s">
        <v>15745</v>
      </c>
      <c r="DC121" t="s">
        <v>76</v>
      </c>
      <c r="DD121" t="s">
        <v>15750</v>
      </c>
      <c r="DE121" t="s">
        <v>4158</v>
      </c>
    </row>
    <row r="122" spans="1:109" x14ac:dyDescent="0.25">
      <c r="BF122" t="s">
        <v>20785</v>
      </c>
      <c r="BH122" t="s">
        <v>4386</v>
      </c>
      <c r="BL122">
        <v>0</v>
      </c>
      <c r="BM122">
        <v>1</v>
      </c>
      <c r="BR122" t="s">
        <v>4031</v>
      </c>
      <c r="BS122" s="124">
        <v>46150</v>
      </c>
      <c r="BT122" t="s">
        <v>1005</v>
      </c>
      <c r="BU122" t="s">
        <v>1720</v>
      </c>
      <c r="BW122" t="s">
        <v>8914</v>
      </c>
      <c r="BX122" t="s">
        <v>4030</v>
      </c>
      <c r="BY122" t="s">
        <v>4027</v>
      </c>
      <c r="BZ122" t="s">
        <v>9731</v>
      </c>
      <c r="CA122" t="s">
        <v>9731</v>
      </c>
      <c r="CC122" t="s">
        <v>4105</v>
      </c>
      <c r="CD122">
        <v>137.88</v>
      </c>
      <c r="CE122">
        <v>11.49</v>
      </c>
      <c r="CF122">
        <v>2.298</v>
      </c>
      <c r="CG122">
        <v>0</v>
      </c>
      <c r="CH122">
        <v>137.88</v>
      </c>
      <c r="CI122" s="17">
        <v>0.2</v>
      </c>
      <c r="CJ122">
        <v>27.58</v>
      </c>
      <c r="CK122">
        <v>1</v>
      </c>
      <c r="CL122" t="s">
        <v>8918</v>
      </c>
      <c r="CM122" t="s">
        <v>4106</v>
      </c>
      <c r="CN122" t="s">
        <v>76</v>
      </c>
      <c r="CO122" t="s">
        <v>9731</v>
      </c>
      <c r="CP122" t="s">
        <v>4107</v>
      </c>
      <c r="CR122" t="s">
        <v>15751</v>
      </c>
      <c r="CS122" t="s">
        <v>4050</v>
      </c>
      <c r="CT122" t="s">
        <v>4034</v>
      </c>
      <c r="CU122" t="s">
        <v>15752</v>
      </c>
      <c r="CV122" t="s">
        <v>4701</v>
      </c>
      <c r="CX122" t="s">
        <v>4105</v>
      </c>
      <c r="CY122" s="17">
        <v>0.5</v>
      </c>
      <c r="CZ122" t="s">
        <v>4133</v>
      </c>
      <c r="DA122">
        <v>1</v>
      </c>
      <c r="DB122" t="s">
        <v>15745</v>
      </c>
      <c r="DC122" t="s">
        <v>76</v>
      </c>
      <c r="DD122" t="s">
        <v>15752</v>
      </c>
      <c r="DE122" t="s">
        <v>4158</v>
      </c>
    </row>
    <row r="123" spans="1:109" x14ac:dyDescent="0.25">
      <c r="BF123" t="s">
        <v>20240</v>
      </c>
      <c r="BG123" t="s">
        <v>20241</v>
      </c>
      <c r="BH123" t="s">
        <v>1133</v>
      </c>
      <c r="BI123" t="s">
        <v>20242</v>
      </c>
      <c r="BJ123" t="s">
        <v>4027</v>
      </c>
      <c r="BK123">
        <v>161.88</v>
      </c>
      <c r="BL123">
        <v>1</v>
      </c>
      <c r="BM123">
        <v>1</v>
      </c>
      <c r="BN123" t="s">
        <v>4028</v>
      </c>
      <c r="BO123">
        <v>1</v>
      </c>
      <c r="BP123" t="s">
        <v>4029</v>
      </c>
      <c r="BQ123" t="s">
        <v>4030</v>
      </c>
      <c r="BR123" t="s">
        <v>69</v>
      </c>
      <c r="BS123" s="124">
        <v>46150</v>
      </c>
      <c r="BT123" t="s">
        <v>1132</v>
      </c>
      <c r="BU123" t="s">
        <v>2409</v>
      </c>
      <c r="BW123" t="s">
        <v>8915</v>
      </c>
      <c r="BX123" t="s">
        <v>4030</v>
      </c>
      <c r="BY123" t="s">
        <v>4027</v>
      </c>
      <c r="BZ123" t="s">
        <v>9731</v>
      </c>
      <c r="CA123" t="s">
        <v>9731</v>
      </c>
      <c r="CC123" t="s">
        <v>4105</v>
      </c>
      <c r="CD123">
        <v>119.88</v>
      </c>
      <c r="CE123">
        <v>9.99</v>
      </c>
      <c r="CF123">
        <v>1.998</v>
      </c>
      <c r="CG123">
        <v>0</v>
      </c>
      <c r="CH123">
        <v>119.88</v>
      </c>
      <c r="CI123" s="17">
        <v>0.2</v>
      </c>
      <c r="CJ123">
        <v>23.98</v>
      </c>
      <c r="CK123">
        <v>1</v>
      </c>
      <c r="CL123" t="s">
        <v>8918</v>
      </c>
      <c r="CM123" t="s">
        <v>4106</v>
      </c>
      <c r="CN123" t="s">
        <v>76</v>
      </c>
      <c r="CO123" t="s">
        <v>9731</v>
      </c>
      <c r="CP123" t="s">
        <v>4107</v>
      </c>
      <c r="CR123" t="s">
        <v>13236</v>
      </c>
      <c r="CS123" t="s">
        <v>4050</v>
      </c>
      <c r="CT123" t="s">
        <v>4109</v>
      </c>
      <c r="CU123" t="s">
        <v>13237</v>
      </c>
      <c r="CV123" t="s">
        <v>4701</v>
      </c>
      <c r="CX123" t="s">
        <v>4105</v>
      </c>
      <c r="CZ123" t="s">
        <v>4133</v>
      </c>
      <c r="DA123">
        <v>1</v>
      </c>
      <c r="DB123" t="s">
        <v>13238</v>
      </c>
      <c r="DC123" t="s">
        <v>76</v>
      </c>
      <c r="DD123" t="s">
        <v>13237</v>
      </c>
      <c r="DE123" t="s">
        <v>4158</v>
      </c>
    </row>
    <row r="124" spans="1:109" x14ac:dyDescent="0.25">
      <c r="BF124" t="s">
        <v>20243</v>
      </c>
      <c r="BG124" t="s">
        <v>20244</v>
      </c>
      <c r="BH124" t="s">
        <v>4046</v>
      </c>
      <c r="BI124" t="s">
        <v>20245</v>
      </c>
      <c r="BJ124" t="s">
        <v>4034</v>
      </c>
      <c r="BK124">
        <v>49.82</v>
      </c>
      <c r="BL124">
        <v>1</v>
      </c>
      <c r="BM124">
        <v>1</v>
      </c>
      <c r="BN124" t="s">
        <v>4035</v>
      </c>
      <c r="BO124">
        <v>1</v>
      </c>
      <c r="BP124" t="s">
        <v>4029</v>
      </c>
      <c r="BQ124" t="s">
        <v>4030</v>
      </c>
      <c r="BR124" t="s">
        <v>4031</v>
      </c>
      <c r="BS124" s="124">
        <v>46150</v>
      </c>
      <c r="BT124" t="s">
        <v>1134</v>
      </c>
      <c r="BU124" t="s">
        <v>1720</v>
      </c>
      <c r="BW124" t="s">
        <v>9732</v>
      </c>
      <c r="BX124" t="s">
        <v>4050</v>
      </c>
      <c r="BY124" t="s">
        <v>4032</v>
      </c>
      <c r="BZ124" t="s">
        <v>9733</v>
      </c>
      <c r="CA124" t="s">
        <v>9733</v>
      </c>
      <c r="CC124" t="s">
        <v>4105</v>
      </c>
      <c r="CD124">
        <v>205.92</v>
      </c>
      <c r="CE124">
        <v>17.16</v>
      </c>
      <c r="CF124">
        <v>1.2012</v>
      </c>
      <c r="CG124">
        <v>0</v>
      </c>
      <c r="CH124">
        <v>205.92</v>
      </c>
      <c r="CI124" s="17">
        <v>0.5</v>
      </c>
      <c r="CJ124">
        <v>24.02</v>
      </c>
      <c r="CK124">
        <v>1</v>
      </c>
      <c r="CL124" t="s">
        <v>9734</v>
      </c>
      <c r="CM124" t="s">
        <v>4133</v>
      </c>
      <c r="CN124" t="s">
        <v>76</v>
      </c>
      <c r="CO124" t="s">
        <v>9733</v>
      </c>
      <c r="CP124" t="s">
        <v>4107</v>
      </c>
      <c r="CR124" t="s">
        <v>15755</v>
      </c>
      <c r="CS124" t="s">
        <v>4050</v>
      </c>
      <c r="CT124" t="s">
        <v>4034</v>
      </c>
      <c r="CU124" t="s">
        <v>15605</v>
      </c>
      <c r="CV124" t="s">
        <v>8257</v>
      </c>
      <c r="CX124" t="s">
        <v>4105</v>
      </c>
      <c r="CZ124" t="s">
        <v>4133</v>
      </c>
      <c r="DA124">
        <v>1</v>
      </c>
      <c r="DB124" t="s">
        <v>15754</v>
      </c>
      <c r="DC124" t="s">
        <v>76</v>
      </c>
      <c r="DD124" t="s">
        <v>15605</v>
      </c>
      <c r="DE124" t="s">
        <v>4158</v>
      </c>
    </row>
    <row r="125" spans="1:109" x14ac:dyDescent="0.25">
      <c r="BF125" t="s">
        <v>20786</v>
      </c>
      <c r="BG125" t="s">
        <v>20787</v>
      </c>
      <c r="BH125" t="s">
        <v>4046</v>
      </c>
      <c r="BI125" t="s">
        <v>20788</v>
      </c>
      <c r="BJ125" t="s">
        <v>4032</v>
      </c>
      <c r="BK125">
        <v>176.66</v>
      </c>
      <c r="BL125">
        <v>1</v>
      </c>
      <c r="BM125">
        <v>1</v>
      </c>
      <c r="BN125" t="s">
        <v>4056</v>
      </c>
      <c r="BO125">
        <v>1</v>
      </c>
      <c r="BP125" t="s">
        <v>4029</v>
      </c>
      <c r="BQ125" t="s">
        <v>4030</v>
      </c>
      <c r="BR125" t="s">
        <v>4031</v>
      </c>
      <c r="BS125" s="124">
        <v>46150</v>
      </c>
      <c r="BT125" t="s">
        <v>1134</v>
      </c>
      <c r="BU125" t="s">
        <v>1720</v>
      </c>
      <c r="BW125" t="s">
        <v>10248</v>
      </c>
      <c r="BX125" t="s">
        <v>4030</v>
      </c>
      <c r="BY125" t="s">
        <v>4027</v>
      </c>
      <c r="BZ125" t="s">
        <v>10249</v>
      </c>
      <c r="CA125" t="s">
        <v>10249</v>
      </c>
      <c r="CC125" t="s">
        <v>4105</v>
      </c>
      <c r="CD125">
        <v>179.88</v>
      </c>
      <c r="CE125">
        <v>14.99</v>
      </c>
      <c r="CF125">
        <v>2.9980000000000002</v>
      </c>
      <c r="CG125">
        <v>0</v>
      </c>
      <c r="CH125">
        <v>179.88</v>
      </c>
      <c r="CJ125">
        <v>40.49</v>
      </c>
      <c r="CK125">
        <v>1</v>
      </c>
      <c r="CL125" t="s">
        <v>10250</v>
      </c>
      <c r="CM125" t="s">
        <v>4106</v>
      </c>
      <c r="CN125" t="s">
        <v>76</v>
      </c>
      <c r="CO125" t="s">
        <v>10249</v>
      </c>
      <c r="CP125" t="s">
        <v>4107</v>
      </c>
      <c r="CR125" t="s">
        <v>15753</v>
      </c>
      <c r="CS125" t="s">
        <v>4050</v>
      </c>
      <c r="CT125" t="s">
        <v>4034</v>
      </c>
      <c r="CU125" t="s">
        <v>15605</v>
      </c>
      <c r="CV125" t="s">
        <v>8257</v>
      </c>
      <c r="CX125" t="s">
        <v>4105</v>
      </c>
      <c r="CZ125" t="s">
        <v>4133</v>
      </c>
      <c r="DA125">
        <v>1</v>
      </c>
      <c r="DB125" t="s">
        <v>15754</v>
      </c>
      <c r="DC125" t="s">
        <v>76</v>
      </c>
      <c r="DD125" t="s">
        <v>15605</v>
      </c>
      <c r="DE125" t="s">
        <v>4158</v>
      </c>
    </row>
    <row r="126" spans="1:109" x14ac:dyDescent="0.25">
      <c r="BF126" t="s">
        <v>20789</v>
      </c>
      <c r="BH126" t="s">
        <v>4046</v>
      </c>
      <c r="BL126">
        <v>0</v>
      </c>
      <c r="BM126">
        <v>1</v>
      </c>
      <c r="BR126" t="s">
        <v>4031</v>
      </c>
      <c r="BS126" s="124">
        <v>46150</v>
      </c>
      <c r="BT126" t="s">
        <v>1134</v>
      </c>
      <c r="BU126" t="s">
        <v>1720</v>
      </c>
      <c r="BW126" t="s">
        <v>10251</v>
      </c>
      <c r="BX126" t="s">
        <v>4030</v>
      </c>
      <c r="BY126" t="s">
        <v>4034</v>
      </c>
      <c r="BZ126" t="s">
        <v>10252</v>
      </c>
      <c r="CA126" t="s">
        <v>10252</v>
      </c>
      <c r="CC126" t="s">
        <v>4105</v>
      </c>
      <c r="CD126">
        <v>48.4</v>
      </c>
      <c r="CE126">
        <v>2.2000000000000002</v>
      </c>
      <c r="CF126">
        <v>0.52800000000000002</v>
      </c>
      <c r="CG126">
        <v>1</v>
      </c>
      <c r="CH126">
        <v>48.4</v>
      </c>
      <c r="CI126" s="17">
        <v>0.2</v>
      </c>
      <c r="CJ126">
        <v>5.35</v>
      </c>
      <c r="CK126">
        <v>1</v>
      </c>
      <c r="CL126" t="s">
        <v>10253</v>
      </c>
      <c r="CM126" t="s">
        <v>4121</v>
      </c>
      <c r="CN126" t="s">
        <v>76</v>
      </c>
      <c r="CO126" t="s">
        <v>10252</v>
      </c>
      <c r="CP126" t="s">
        <v>4107</v>
      </c>
      <c r="CR126" t="s">
        <v>15756</v>
      </c>
      <c r="CS126" t="s">
        <v>4050</v>
      </c>
      <c r="CT126" t="s">
        <v>4109</v>
      </c>
      <c r="CU126" t="s">
        <v>15449</v>
      </c>
      <c r="CV126" t="s">
        <v>4701</v>
      </c>
      <c r="CX126" t="s">
        <v>4111</v>
      </c>
      <c r="CZ126" t="s">
        <v>4133</v>
      </c>
      <c r="DA126">
        <v>1</v>
      </c>
      <c r="DB126" t="s">
        <v>15757</v>
      </c>
      <c r="DC126" t="s">
        <v>76</v>
      </c>
      <c r="DD126" t="s">
        <v>15449</v>
      </c>
      <c r="DE126" t="s">
        <v>4158</v>
      </c>
    </row>
    <row r="127" spans="1:109" x14ac:dyDescent="0.25">
      <c r="BF127" t="s">
        <v>20790</v>
      </c>
      <c r="BH127" t="s">
        <v>4051</v>
      </c>
      <c r="BL127">
        <v>0</v>
      </c>
      <c r="BM127">
        <v>1</v>
      </c>
      <c r="BR127" t="s">
        <v>4031</v>
      </c>
      <c r="BS127" s="124">
        <v>46150</v>
      </c>
      <c r="BT127" t="s">
        <v>1292</v>
      </c>
      <c r="BU127" t="s">
        <v>1381</v>
      </c>
      <c r="BW127" t="s">
        <v>10254</v>
      </c>
      <c r="BX127" t="s">
        <v>4030</v>
      </c>
      <c r="BY127" t="s">
        <v>4034</v>
      </c>
      <c r="BZ127" t="s">
        <v>10252</v>
      </c>
      <c r="CA127" t="s">
        <v>10252</v>
      </c>
      <c r="CC127" t="s">
        <v>4105</v>
      </c>
      <c r="CD127">
        <v>46.52</v>
      </c>
      <c r="CE127">
        <v>2.11</v>
      </c>
      <c r="CF127">
        <v>0.50700000000000001</v>
      </c>
      <c r="CG127">
        <v>1</v>
      </c>
      <c r="CH127">
        <v>46.52</v>
      </c>
      <c r="CI127" s="17">
        <v>0.2</v>
      </c>
      <c r="CJ127">
        <v>5.14</v>
      </c>
      <c r="CK127">
        <v>1</v>
      </c>
      <c r="CL127" t="s">
        <v>10253</v>
      </c>
      <c r="CM127" t="s">
        <v>4121</v>
      </c>
      <c r="CN127" t="s">
        <v>76</v>
      </c>
      <c r="CO127" t="s">
        <v>10252</v>
      </c>
      <c r="CP127" t="s">
        <v>4107</v>
      </c>
      <c r="CR127" t="s">
        <v>15758</v>
      </c>
      <c r="CS127" t="s">
        <v>4030</v>
      </c>
      <c r="CT127" t="s">
        <v>4027</v>
      </c>
      <c r="CU127" t="s">
        <v>14876</v>
      </c>
      <c r="CV127" t="s">
        <v>8429</v>
      </c>
      <c r="CX127" t="s">
        <v>4105</v>
      </c>
      <c r="CY127" s="17">
        <v>0.2</v>
      </c>
      <c r="CZ127" t="s">
        <v>4133</v>
      </c>
      <c r="DA127">
        <v>1</v>
      </c>
      <c r="DB127" t="s">
        <v>15759</v>
      </c>
      <c r="DC127" t="s">
        <v>76</v>
      </c>
      <c r="DD127" t="s">
        <v>14876</v>
      </c>
      <c r="DE127" t="s">
        <v>4158</v>
      </c>
    </row>
    <row r="128" spans="1:109" x14ac:dyDescent="0.25">
      <c r="BF128" t="s">
        <v>20791</v>
      </c>
      <c r="BH128" t="s">
        <v>4051</v>
      </c>
      <c r="BL128">
        <v>0</v>
      </c>
      <c r="BM128">
        <v>1</v>
      </c>
      <c r="BR128" t="s">
        <v>4031</v>
      </c>
      <c r="BS128" s="124">
        <v>46150</v>
      </c>
      <c r="BT128" t="s">
        <v>1292</v>
      </c>
      <c r="BU128" t="s">
        <v>1381</v>
      </c>
      <c r="BW128" t="s">
        <v>10255</v>
      </c>
      <c r="BX128" t="s">
        <v>4030</v>
      </c>
      <c r="BY128" t="s">
        <v>4034</v>
      </c>
      <c r="BZ128" t="s">
        <v>10256</v>
      </c>
      <c r="CA128" t="s">
        <v>10256</v>
      </c>
      <c r="CC128" t="s">
        <v>4105</v>
      </c>
      <c r="CD128">
        <v>58.3</v>
      </c>
      <c r="CE128">
        <v>2.65</v>
      </c>
      <c r="CF128">
        <v>0.63600000000000001</v>
      </c>
      <c r="CG128">
        <v>1</v>
      </c>
      <c r="CH128">
        <v>58.3</v>
      </c>
      <c r="CI128" s="17">
        <v>0.2</v>
      </c>
      <c r="CJ128">
        <v>6.44</v>
      </c>
      <c r="CK128">
        <v>1</v>
      </c>
      <c r="CL128" t="s">
        <v>10253</v>
      </c>
      <c r="CM128" t="s">
        <v>4121</v>
      </c>
      <c r="CN128" t="s">
        <v>76</v>
      </c>
      <c r="CO128" t="s">
        <v>10256</v>
      </c>
      <c r="CP128" t="s">
        <v>4107</v>
      </c>
      <c r="CR128" t="s">
        <v>15760</v>
      </c>
      <c r="CS128" t="s">
        <v>4030</v>
      </c>
      <c r="CT128" t="s">
        <v>4034</v>
      </c>
      <c r="CU128" t="s">
        <v>15761</v>
      </c>
      <c r="CV128" t="s">
        <v>8908</v>
      </c>
      <c r="CW128" t="s">
        <v>8386</v>
      </c>
      <c r="CX128" t="s">
        <v>4105</v>
      </c>
      <c r="CZ128" t="s">
        <v>4133</v>
      </c>
      <c r="DA128">
        <v>1</v>
      </c>
      <c r="DB128" t="s">
        <v>15762</v>
      </c>
      <c r="DC128" t="s">
        <v>76</v>
      </c>
      <c r="DD128" t="s">
        <v>15761</v>
      </c>
      <c r="DE128" t="s">
        <v>4158</v>
      </c>
    </row>
    <row r="129" spans="58:109" x14ac:dyDescent="0.25">
      <c r="BF129" t="s">
        <v>21345</v>
      </c>
      <c r="BH129" t="s">
        <v>1380</v>
      </c>
      <c r="BL129">
        <v>0</v>
      </c>
      <c r="BM129">
        <v>1</v>
      </c>
      <c r="BR129" t="s">
        <v>4031</v>
      </c>
      <c r="BS129" s="124">
        <v>46150</v>
      </c>
      <c r="BT129" t="s">
        <v>1379</v>
      </c>
      <c r="BU129" t="s">
        <v>2171</v>
      </c>
      <c r="BW129" t="s">
        <v>10257</v>
      </c>
      <c r="BX129" t="s">
        <v>4030</v>
      </c>
      <c r="BY129" t="s">
        <v>4034</v>
      </c>
      <c r="BZ129" t="s">
        <v>10256</v>
      </c>
      <c r="CA129" t="s">
        <v>10256</v>
      </c>
      <c r="CC129" t="s">
        <v>4105</v>
      </c>
      <c r="CD129">
        <v>77.98</v>
      </c>
      <c r="CE129">
        <v>3.54</v>
      </c>
      <c r="CF129">
        <v>0.85050000000000003</v>
      </c>
      <c r="CG129">
        <v>1</v>
      </c>
      <c r="CH129">
        <v>77.98</v>
      </c>
      <c r="CI129" s="17">
        <v>0.2</v>
      </c>
      <c r="CJ129">
        <v>8.61</v>
      </c>
      <c r="CK129">
        <v>1</v>
      </c>
      <c r="CL129" t="s">
        <v>10253</v>
      </c>
      <c r="CM129" t="s">
        <v>4121</v>
      </c>
      <c r="CN129" t="s">
        <v>76</v>
      </c>
      <c r="CO129" t="s">
        <v>10256</v>
      </c>
      <c r="CP129" t="s">
        <v>4107</v>
      </c>
      <c r="CR129" t="s">
        <v>8415</v>
      </c>
      <c r="CS129" t="s">
        <v>4050</v>
      </c>
      <c r="CT129" t="s">
        <v>4109</v>
      </c>
      <c r="CU129" t="s">
        <v>9072</v>
      </c>
      <c r="CV129" t="s">
        <v>4571</v>
      </c>
      <c r="CW129" t="s">
        <v>4147</v>
      </c>
      <c r="CX129" t="s">
        <v>4111</v>
      </c>
      <c r="CZ129" t="s">
        <v>4133</v>
      </c>
      <c r="DA129">
        <v>1</v>
      </c>
      <c r="DB129" t="s">
        <v>8416</v>
      </c>
      <c r="DC129" t="s">
        <v>76</v>
      </c>
      <c r="DD129" t="s">
        <v>9072</v>
      </c>
      <c r="DE129" t="s">
        <v>4158</v>
      </c>
    </row>
    <row r="130" spans="58:109" x14ac:dyDescent="0.25">
      <c r="BF130" t="s">
        <v>21346</v>
      </c>
      <c r="BG130" t="s">
        <v>21347</v>
      </c>
      <c r="BH130" t="s">
        <v>4416</v>
      </c>
      <c r="BI130" t="s">
        <v>21348</v>
      </c>
      <c r="BJ130" t="s">
        <v>4034</v>
      </c>
      <c r="BK130">
        <v>50.16</v>
      </c>
      <c r="BL130">
        <v>1</v>
      </c>
      <c r="BM130">
        <v>1</v>
      </c>
      <c r="BN130" t="s">
        <v>4028</v>
      </c>
      <c r="BO130">
        <v>1</v>
      </c>
      <c r="BP130" t="s">
        <v>4029</v>
      </c>
      <c r="BQ130" t="s">
        <v>4030</v>
      </c>
      <c r="BR130" t="s">
        <v>4041</v>
      </c>
      <c r="BS130" s="124">
        <v>46150</v>
      </c>
      <c r="BT130" t="s">
        <v>1385</v>
      </c>
      <c r="BU130" t="s">
        <v>1720</v>
      </c>
      <c r="BW130" t="s">
        <v>10258</v>
      </c>
      <c r="BX130" t="s">
        <v>4030</v>
      </c>
      <c r="BY130" t="s">
        <v>4126</v>
      </c>
      <c r="BZ130" t="s">
        <v>10259</v>
      </c>
      <c r="CA130" t="s">
        <v>10259</v>
      </c>
      <c r="CB130" t="s">
        <v>4476</v>
      </c>
      <c r="CC130" t="s">
        <v>4105</v>
      </c>
      <c r="CD130">
        <v>101.88</v>
      </c>
      <c r="CE130">
        <v>8.49</v>
      </c>
      <c r="CG130">
        <v>0</v>
      </c>
      <c r="CH130">
        <v>101.88</v>
      </c>
      <c r="CK130">
        <v>1</v>
      </c>
      <c r="CL130" t="s">
        <v>10260</v>
      </c>
      <c r="CM130" t="s">
        <v>4106</v>
      </c>
      <c r="CN130" t="s">
        <v>76</v>
      </c>
      <c r="CO130" t="s">
        <v>10259</v>
      </c>
      <c r="CP130" t="s">
        <v>4107</v>
      </c>
      <c r="CR130" t="s">
        <v>9144</v>
      </c>
      <c r="CS130" t="s">
        <v>4050</v>
      </c>
      <c r="CT130" t="s">
        <v>4109</v>
      </c>
      <c r="CU130" t="s">
        <v>9053</v>
      </c>
      <c r="CV130" t="s">
        <v>8280</v>
      </c>
      <c r="CW130" t="s">
        <v>4541</v>
      </c>
      <c r="CX130" t="s">
        <v>4105</v>
      </c>
      <c r="CY130" s="17">
        <v>0.2</v>
      </c>
      <c r="CZ130" t="s">
        <v>4133</v>
      </c>
      <c r="DA130">
        <v>1</v>
      </c>
      <c r="DB130" t="s">
        <v>9145</v>
      </c>
      <c r="DC130" t="s">
        <v>76</v>
      </c>
      <c r="DD130" t="s">
        <v>9053</v>
      </c>
      <c r="DE130" t="s">
        <v>4158</v>
      </c>
    </row>
    <row r="131" spans="58:109" x14ac:dyDescent="0.25">
      <c r="BF131" t="s">
        <v>21349</v>
      </c>
      <c r="BH131" t="s">
        <v>4416</v>
      </c>
      <c r="BL131">
        <v>0</v>
      </c>
      <c r="BM131">
        <v>1</v>
      </c>
      <c r="BR131" t="s">
        <v>4041</v>
      </c>
      <c r="BS131" s="124">
        <v>46150</v>
      </c>
      <c r="BT131" t="s">
        <v>1385</v>
      </c>
      <c r="BU131" t="s">
        <v>1720</v>
      </c>
      <c r="BW131" t="s">
        <v>8283</v>
      </c>
      <c r="BX131" t="s">
        <v>4030</v>
      </c>
      <c r="BY131" t="s">
        <v>4032</v>
      </c>
      <c r="BZ131" t="s">
        <v>13249</v>
      </c>
      <c r="CA131" t="s">
        <v>13249</v>
      </c>
      <c r="CC131" t="s">
        <v>4105</v>
      </c>
      <c r="CD131">
        <v>188.64</v>
      </c>
      <c r="CE131">
        <v>15.72</v>
      </c>
      <c r="CF131">
        <v>1.1004</v>
      </c>
      <c r="CG131">
        <v>0</v>
      </c>
      <c r="CH131">
        <v>188.64</v>
      </c>
      <c r="CI131" s="17">
        <v>0.5</v>
      </c>
      <c r="CJ131">
        <v>24.21</v>
      </c>
      <c r="CK131">
        <v>1</v>
      </c>
      <c r="CL131" t="s">
        <v>13250</v>
      </c>
      <c r="CM131" t="s">
        <v>4106</v>
      </c>
      <c r="CN131" t="s">
        <v>76</v>
      </c>
      <c r="CO131" t="s">
        <v>13249</v>
      </c>
      <c r="CP131" t="s">
        <v>4107</v>
      </c>
      <c r="CR131" t="s">
        <v>9146</v>
      </c>
      <c r="CS131" t="s">
        <v>4030</v>
      </c>
      <c r="CT131" t="s">
        <v>4034</v>
      </c>
      <c r="CU131" t="s">
        <v>9147</v>
      </c>
      <c r="CV131" t="s">
        <v>8829</v>
      </c>
      <c r="CX131" t="s">
        <v>4105</v>
      </c>
      <c r="CZ131" t="s">
        <v>4133</v>
      </c>
      <c r="DA131">
        <v>1</v>
      </c>
      <c r="DB131" t="s">
        <v>9148</v>
      </c>
      <c r="DC131" t="s">
        <v>76</v>
      </c>
      <c r="DD131" t="s">
        <v>9147</v>
      </c>
      <c r="DE131" t="s">
        <v>4158</v>
      </c>
    </row>
    <row r="132" spans="58:109" x14ac:dyDescent="0.25">
      <c r="BF132" t="s">
        <v>21350</v>
      </c>
      <c r="BH132" t="s">
        <v>4416</v>
      </c>
      <c r="BL132">
        <v>0</v>
      </c>
      <c r="BM132">
        <v>1</v>
      </c>
      <c r="BR132" t="s">
        <v>4041</v>
      </c>
      <c r="BS132" s="124">
        <v>46150</v>
      </c>
      <c r="BT132" t="s">
        <v>1385</v>
      </c>
      <c r="BU132" t="s">
        <v>1720</v>
      </c>
      <c r="BW132" t="s">
        <v>13251</v>
      </c>
      <c r="BX132" t="s">
        <v>4030</v>
      </c>
      <c r="BY132" t="s">
        <v>4109</v>
      </c>
      <c r="BZ132" t="s">
        <v>13249</v>
      </c>
      <c r="CA132" t="s">
        <v>13249</v>
      </c>
      <c r="CC132" t="s">
        <v>4111</v>
      </c>
      <c r="CD132">
        <v>395.88</v>
      </c>
      <c r="CE132">
        <v>32.99</v>
      </c>
      <c r="CG132">
        <v>0</v>
      </c>
      <c r="CH132">
        <v>395.88</v>
      </c>
      <c r="CK132">
        <v>1</v>
      </c>
      <c r="CL132" t="s">
        <v>13250</v>
      </c>
      <c r="CM132" t="s">
        <v>4106</v>
      </c>
      <c r="CN132" t="s">
        <v>76</v>
      </c>
      <c r="CO132" t="s">
        <v>13249</v>
      </c>
      <c r="CP132" t="s">
        <v>4107</v>
      </c>
      <c r="CR132" t="s">
        <v>9149</v>
      </c>
      <c r="CS132" t="s">
        <v>4030</v>
      </c>
      <c r="CT132" t="s">
        <v>4032</v>
      </c>
      <c r="CU132" t="s">
        <v>9078</v>
      </c>
      <c r="CV132" t="s">
        <v>8515</v>
      </c>
      <c r="CX132" t="s">
        <v>4105</v>
      </c>
      <c r="CZ132" t="s">
        <v>4133</v>
      </c>
      <c r="DA132">
        <v>1</v>
      </c>
      <c r="DB132" t="s">
        <v>9148</v>
      </c>
      <c r="DC132" t="s">
        <v>76</v>
      </c>
      <c r="DD132" t="s">
        <v>9078</v>
      </c>
      <c r="DE132" t="s">
        <v>4158</v>
      </c>
    </row>
    <row r="133" spans="58:109" x14ac:dyDescent="0.25">
      <c r="BF133" t="s">
        <v>21351</v>
      </c>
      <c r="BH133" t="s">
        <v>4416</v>
      </c>
      <c r="BL133">
        <v>0</v>
      </c>
      <c r="BM133">
        <v>1</v>
      </c>
      <c r="BR133" t="s">
        <v>4041</v>
      </c>
      <c r="BS133" s="124">
        <v>46150</v>
      </c>
      <c r="BT133" t="s">
        <v>1385</v>
      </c>
      <c r="BU133" t="s">
        <v>1720</v>
      </c>
      <c r="BW133" t="s">
        <v>13252</v>
      </c>
      <c r="BX133" t="s">
        <v>4112</v>
      </c>
      <c r="BY133" t="s">
        <v>4034</v>
      </c>
      <c r="BZ133" t="s">
        <v>13253</v>
      </c>
      <c r="CA133" t="s">
        <v>13253</v>
      </c>
      <c r="CB133" t="s">
        <v>4491</v>
      </c>
      <c r="CC133" t="s">
        <v>4105</v>
      </c>
      <c r="CD133">
        <v>113.88</v>
      </c>
      <c r="CE133">
        <v>9.49</v>
      </c>
      <c r="CG133">
        <v>0</v>
      </c>
      <c r="CH133">
        <v>113.88</v>
      </c>
      <c r="CK133">
        <v>1</v>
      </c>
      <c r="CL133" t="s">
        <v>13254</v>
      </c>
      <c r="CM133" t="s">
        <v>4106</v>
      </c>
      <c r="CN133" t="s">
        <v>76</v>
      </c>
      <c r="CO133" t="s">
        <v>13253</v>
      </c>
      <c r="CP133" t="s">
        <v>4107</v>
      </c>
      <c r="CR133" t="s">
        <v>9902</v>
      </c>
      <c r="CS133" t="s">
        <v>4030</v>
      </c>
      <c r="CT133" t="s">
        <v>4032</v>
      </c>
      <c r="CU133" t="s">
        <v>9774</v>
      </c>
      <c r="CV133" t="s">
        <v>8537</v>
      </c>
      <c r="CX133" t="s">
        <v>4105</v>
      </c>
      <c r="CZ133" t="s">
        <v>4133</v>
      </c>
      <c r="DA133">
        <v>1</v>
      </c>
      <c r="DB133" t="s">
        <v>9903</v>
      </c>
      <c r="DC133" t="s">
        <v>76</v>
      </c>
      <c r="DD133" t="s">
        <v>9774</v>
      </c>
      <c r="DE133" t="s">
        <v>4158</v>
      </c>
    </row>
    <row r="134" spans="58:109" x14ac:dyDescent="0.25">
      <c r="BF134" t="s">
        <v>21352</v>
      </c>
      <c r="BH134" t="s">
        <v>4054</v>
      </c>
      <c r="BL134">
        <v>0</v>
      </c>
      <c r="BM134">
        <v>1</v>
      </c>
      <c r="BR134" t="s">
        <v>4031</v>
      </c>
      <c r="BS134" s="124">
        <v>46150</v>
      </c>
      <c r="BT134" t="s">
        <v>1559</v>
      </c>
      <c r="BU134" t="s">
        <v>1720</v>
      </c>
      <c r="BW134" t="s">
        <v>11069</v>
      </c>
      <c r="BX134" t="s">
        <v>4030</v>
      </c>
      <c r="BY134" t="s">
        <v>4032</v>
      </c>
      <c r="BZ134" t="s">
        <v>13255</v>
      </c>
      <c r="CA134" t="s">
        <v>13255</v>
      </c>
      <c r="CC134" t="s">
        <v>4105</v>
      </c>
      <c r="CD134">
        <v>208.32</v>
      </c>
      <c r="CE134">
        <v>17.36</v>
      </c>
      <c r="CF134">
        <v>1.2152000000000001</v>
      </c>
      <c r="CG134">
        <v>0</v>
      </c>
      <c r="CH134">
        <v>208.32</v>
      </c>
      <c r="CI134" s="17">
        <v>0.5</v>
      </c>
      <c r="CJ134">
        <v>21.9</v>
      </c>
      <c r="CK134">
        <v>1</v>
      </c>
      <c r="CL134" t="s">
        <v>13256</v>
      </c>
      <c r="CM134" t="s">
        <v>4106</v>
      </c>
      <c r="CN134" t="s">
        <v>76</v>
      </c>
      <c r="CO134" t="s">
        <v>13255</v>
      </c>
      <c r="CP134" t="s">
        <v>4107</v>
      </c>
      <c r="CR134" t="s">
        <v>9904</v>
      </c>
      <c r="CS134" t="s">
        <v>4050</v>
      </c>
      <c r="CT134" t="s">
        <v>4109</v>
      </c>
      <c r="CU134" t="s">
        <v>9905</v>
      </c>
      <c r="CV134" t="s">
        <v>4571</v>
      </c>
      <c r="CX134" t="s">
        <v>4111</v>
      </c>
      <c r="CZ134" t="s">
        <v>4133</v>
      </c>
      <c r="DA134">
        <v>1</v>
      </c>
      <c r="DB134" t="s">
        <v>9906</v>
      </c>
      <c r="DC134" t="s">
        <v>76</v>
      </c>
      <c r="DD134" t="s">
        <v>9905</v>
      </c>
      <c r="DE134" t="s">
        <v>4158</v>
      </c>
    </row>
    <row r="135" spans="58:109" x14ac:dyDescent="0.25">
      <c r="BF135" t="s">
        <v>21353</v>
      </c>
      <c r="BH135" t="s">
        <v>4510</v>
      </c>
      <c r="BL135">
        <v>0</v>
      </c>
      <c r="BM135">
        <v>1</v>
      </c>
      <c r="BR135" t="s">
        <v>4031</v>
      </c>
      <c r="BS135" s="124">
        <v>46150</v>
      </c>
      <c r="BT135" t="s">
        <v>1706</v>
      </c>
      <c r="BU135" t="s">
        <v>2171</v>
      </c>
      <c r="BW135" t="s">
        <v>13257</v>
      </c>
      <c r="BX135" t="s">
        <v>4050</v>
      </c>
      <c r="BY135" t="s">
        <v>4034</v>
      </c>
      <c r="BZ135" t="s">
        <v>13258</v>
      </c>
      <c r="CA135" t="s">
        <v>13258</v>
      </c>
      <c r="CB135" t="s">
        <v>4225</v>
      </c>
      <c r="CC135" t="s">
        <v>4105</v>
      </c>
      <c r="CD135">
        <v>119.88</v>
      </c>
      <c r="CE135">
        <v>9.99</v>
      </c>
      <c r="CF135">
        <v>1.1984999999999999</v>
      </c>
      <c r="CG135">
        <v>1</v>
      </c>
      <c r="CH135">
        <v>119.88</v>
      </c>
      <c r="CI135" s="17">
        <v>0.2</v>
      </c>
      <c r="CJ135">
        <v>14.38</v>
      </c>
      <c r="CK135">
        <v>1</v>
      </c>
      <c r="CL135" t="s">
        <v>13259</v>
      </c>
      <c r="CM135" t="s">
        <v>4133</v>
      </c>
      <c r="CN135" t="s">
        <v>76</v>
      </c>
      <c r="CO135" t="s">
        <v>13258</v>
      </c>
      <c r="CP135" t="s">
        <v>4107</v>
      </c>
      <c r="CR135" t="s">
        <v>10362</v>
      </c>
      <c r="CS135" t="s">
        <v>4050</v>
      </c>
      <c r="CT135" t="s">
        <v>4126</v>
      </c>
      <c r="CU135" t="s">
        <v>10363</v>
      </c>
      <c r="CV135" t="s">
        <v>4571</v>
      </c>
      <c r="CW135" t="s">
        <v>4476</v>
      </c>
      <c r="CX135" t="s">
        <v>4105</v>
      </c>
      <c r="CZ135" t="s">
        <v>4133</v>
      </c>
      <c r="DA135">
        <v>1</v>
      </c>
      <c r="DB135" t="s">
        <v>10260</v>
      </c>
      <c r="DC135" t="s">
        <v>76</v>
      </c>
      <c r="DD135" t="s">
        <v>10363</v>
      </c>
      <c r="DE135" t="s">
        <v>4158</v>
      </c>
    </row>
    <row r="136" spans="58:109" x14ac:dyDescent="0.25">
      <c r="BF136" t="s">
        <v>10734</v>
      </c>
      <c r="BH136" t="s">
        <v>4057</v>
      </c>
      <c r="BL136">
        <v>0</v>
      </c>
      <c r="BM136">
        <v>1</v>
      </c>
      <c r="BR136" t="s">
        <v>4031</v>
      </c>
      <c r="BS136" s="124">
        <v>46150</v>
      </c>
      <c r="BT136" t="s">
        <v>84</v>
      </c>
      <c r="BU136" t="s">
        <v>1720</v>
      </c>
      <c r="BW136" t="s">
        <v>11072</v>
      </c>
      <c r="BX136" t="s">
        <v>4030</v>
      </c>
      <c r="BY136" t="s">
        <v>4032</v>
      </c>
      <c r="BZ136" t="s">
        <v>13255</v>
      </c>
      <c r="CA136" t="s">
        <v>13255</v>
      </c>
      <c r="CC136" t="s">
        <v>4105</v>
      </c>
      <c r="CD136">
        <v>236.76</v>
      </c>
      <c r="CE136">
        <v>19.73</v>
      </c>
      <c r="CF136">
        <v>1.3811</v>
      </c>
      <c r="CG136">
        <v>0</v>
      </c>
      <c r="CH136">
        <v>236.76</v>
      </c>
      <c r="CI136" s="17">
        <v>0.5</v>
      </c>
      <c r="CJ136">
        <v>24.86</v>
      </c>
      <c r="CK136">
        <v>1</v>
      </c>
      <c r="CL136" t="s">
        <v>13256</v>
      </c>
      <c r="CM136" t="s">
        <v>4106</v>
      </c>
      <c r="CN136" t="s">
        <v>76</v>
      </c>
      <c r="CO136" t="s">
        <v>13255</v>
      </c>
      <c r="CP136" t="s">
        <v>4107</v>
      </c>
      <c r="CR136" t="s">
        <v>15763</v>
      </c>
      <c r="CS136" t="s">
        <v>4050</v>
      </c>
      <c r="CT136" t="s">
        <v>4034</v>
      </c>
      <c r="CU136" t="s">
        <v>15764</v>
      </c>
      <c r="CV136" t="s">
        <v>8280</v>
      </c>
      <c r="CX136" t="s">
        <v>4105</v>
      </c>
      <c r="CZ136" t="s">
        <v>4133</v>
      </c>
      <c r="DA136">
        <v>1</v>
      </c>
      <c r="DB136" t="s">
        <v>15765</v>
      </c>
      <c r="DC136" t="s">
        <v>76</v>
      </c>
      <c r="DD136" t="s">
        <v>15764</v>
      </c>
      <c r="DE136" t="s">
        <v>4158</v>
      </c>
    </row>
    <row r="137" spans="58:109" x14ac:dyDescent="0.25">
      <c r="BF137" t="s">
        <v>10735</v>
      </c>
      <c r="BH137" t="s">
        <v>4057</v>
      </c>
      <c r="BL137">
        <v>0</v>
      </c>
      <c r="BM137">
        <v>1</v>
      </c>
      <c r="BR137" t="s">
        <v>4031</v>
      </c>
      <c r="BS137" s="124">
        <v>46150</v>
      </c>
      <c r="BT137" t="s">
        <v>84</v>
      </c>
      <c r="BU137" t="s">
        <v>1720</v>
      </c>
      <c r="BW137" t="s">
        <v>11075</v>
      </c>
      <c r="BX137" t="s">
        <v>4030</v>
      </c>
      <c r="BY137" t="s">
        <v>4032</v>
      </c>
      <c r="BZ137" t="s">
        <v>13255</v>
      </c>
      <c r="CA137" t="s">
        <v>13255</v>
      </c>
      <c r="CC137" t="s">
        <v>4105</v>
      </c>
      <c r="CD137">
        <v>167.04</v>
      </c>
      <c r="CE137">
        <v>13.92</v>
      </c>
      <c r="CF137">
        <v>0.97440000000000004</v>
      </c>
      <c r="CG137">
        <v>0</v>
      </c>
      <c r="CH137">
        <v>167.04</v>
      </c>
      <c r="CI137" s="17">
        <v>0.5</v>
      </c>
      <c r="CJ137">
        <v>17.52</v>
      </c>
      <c r="CK137">
        <v>1</v>
      </c>
      <c r="CL137" t="s">
        <v>13256</v>
      </c>
      <c r="CM137" t="s">
        <v>4106</v>
      </c>
      <c r="CN137" t="s">
        <v>76</v>
      </c>
      <c r="CO137" t="s">
        <v>13255</v>
      </c>
      <c r="CP137" t="s">
        <v>4107</v>
      </c>
      <c r="CR137" t="s">
        <v>13257</v>
      </c>
      <c r="CS137" t="s">
        <v>4050</v>
      </c>
      <c r="CT137" t="s">
        <v>4034</v>
      </c>
      <c r="CU137" t="s">
        <v>15366</v>
      </c>
      <c r="CV137" t="s">
        <v>4224</v>
      </c>
      <c r="CW137" t="s">
        <v>4225</v>
      </c>
      <c r="CX137" t="s">
        <v>4105</v>
      </c>
      <c r="CY137" s="17">
        <v>0.2</v>
      </c>
      <c r="CZ137" t="s">
        <v>4133</v>
      </c>
      <c r="DA137">
        <v>1</v>
      </c>
      <c r="DB137" t="s">
        <v>13259</v>
      </c>
      <c r="DC137" t="s">
        <v>76</v>
      </c>
      <c r="DD137" t="s">
        <v>15366</v>
      </c>
      <c r="DE137" t="s">
        <v>4158</v>
      </c>
    </row>
    <row r="138" spans="58:109" x14ac:dyDescent="0.25">
      <c r="BF138" t="s">
        <v>10736</v>
      </c>
      <c r="BH138" t="s">
        <v>4058</v>
      </c>
      <c r="BL138">
        <v>0</v>
      </c>
      <c r="BM138">
        <v>1</v>
      </c>
      <c r="BR138" t="s">
        <v>4031</v>
      </c>
      <c r="BS138" s="124">
        <v>46150</v>
      </c>
      <c r="BT138" t="s">
        <v>1894</v>
      </c>
      <c r="BU138" t="s">
        <v>1720</v>
      </c>
      <c r="BW138" t="s">
        <v>8853</v>
      </c>
      <c r="BX138" t="s">
        <v>4030</v>
      </c>
      <c r="BY138" t="s">
        <v>4034</v>
      </c>
      <c r="BZ138" t="s">
        <v>13260</v>
      </c>
      <c r="CA138" t="s">
        <v>13260</v>
      </c>
      <c r="CC138" t="s">
        <v>4105</v>
      </c>
      <c r="CD138">
        <v>69.239999999999995</v>
      </c>
      <c r="CE138">
        <v>5.77</v>
      </c>
      <c r="CF138">
        <v>0.43275000000000002</v>
      </c>
      <c r="CG138">
        <v>0</v>
      </c>
      <c r="CH138">
        <v>69.239999999999995</v>
      </c>
      <c r="CI138" s="17">
        <v>0.5</v>
      </c>
      <c r="CJ138">
        <v>7.78</v>
      </c>
      <c r="CK138">
        <v>1</v>
      </c>
      <c r="CL138" t="s">
        <v>8420</v>
      </c>
      <c r="CM138" t="s">
        <v>4106</v>
      </c>
      <c r="CN138" t="s">
        <v>76</v>
      </c>
      <c r="CO138" t="s">
        <v>13260</v>
      </c>
      <c r="CP138" t="s">
        <v>4107</v>
      </c>
      <c r="CR138" t="s">
        <v>15766</v>
      </c>
      <c r="CS138" t="s">
        <v>4030</v>
      </c>
      <c r="CT138" t="s">
        <v>4034</v>
      </c>
      <c r="CU138" t="s">
        <v>15767</v>
      </c>
      <c r="CV138" t="s">
        <v>8455</v>
      </c>
      <c r="CX138" t="s">
        <v>4105</v>
      </c>
      <c r="CY138" s="17">
        <v>0.5</v>
      </c>
      <c r="CZ138" t="s">
        <v>4133</v>
      </c>
      <c r="DA138">
        <v>1</v>
      </c>
      <c r="DB138" t="s">
        <v>15768</v>
      </c>
      <c r="DC138" t="s">
        <v>76</v>
      </c>
      <c r="DD138" t="s">
        <v>15767</v>
      </c>
      <c r="DE138" t="s">
        <v>4158</v>
      </c>
    </row>
    <row r="139" spans="58:109" x14ac:dyDescent="0.25">
      <c r="BF139" t="s">
        <v>20792</v>
      </c>
      <c r="BH139" t="s">
        <v>1911</v>
      </c>
      <c r="BL139">
        <v>0</v>
      </c>
      <c r="BM139">
        <v>1</v>
      </c>
      <c r="BR139" t="s">
        <v>69</v>
      </c>
      <c r="BS139" s="124">
        <v>46150</v>
      </c>
      <c r="BT139" t="s">
        <v>1910</v>
      </c>
      <c r="BU139" t="s">
        <v>2409</v>
      </c>
      <c r="BW139" t="s">
        <v>8851</v>
      </c>
      <c r="BX139" t="s">
        <v>4030</v>
      </c>
      <c r="BY139" t="s">
        <v>4034</v>
      </c>
      <c r="BZ139" t="s">
        <v>13261</v>
      </c>
      <c r="CA139" t="s">
        <v>13261</v>
      </c>
      <c r="CC139" t="s">
        <v>4105</v>
      </c>
      <c r="CD139">
        <v>66.72</v>
      </c>
      <c r="CE139">
        <v>5.56</v>
      </c>
      <c r="CF139">
        <v>0.41699999999999998</v>
      </c>
      <c r="CG139">
        <v>0</v>
      </c>
      <c r="CH139">
        <v>66.72</v>
      </c>
      <c r="CI139" s="17">
        <v>0.5</v>
      </c>
      <c r="CJ139">
        <v>7.53</v>
      </c>
      <c r="CK139">
        <v>1</v>
      </c>
      <c r="CL139" t="s">
        <v>8420</v>
      </c>
      <c r="CM139" t="s">
        <v>4106</v>
      </c>
      <c r="CN139" t="s">
        <v>76</v>
      </c>
      <c r="CO139" t="s">
        <v>13261</v>
      </c>
      <c r="CP139" t="s">
        <v>4107</v>
      </c>
      <c r="CR139" t="s">
        <v>15769</v>
      </c>
      <c r="CS139" t="s">
        <v>4030</v>
      </c>
      <c r="CT139" t="s">
        <v>4034</v>
      </c>
      <c r="CU139" t="s">
        <v>15770</v>
      </c>
      <c r="CV139" t="s">
        <v>8455</v>
      </c>
      <c r="CX139" t="s">
        <v>4105</v>
      </c>
      <c r="CY139" s="17">
        <v>0.5</v>
      </c>
      <c r="CZ139" t="s">
        <v>4133</v>
      </c>
      <c r="DA139">
        <v>1</v>
      </c>
      <c r="DB139" t="s">
        <v>15768</v>
      </c>
      <c r="DC139" t="s">
        <v>76</v>
      </c>
      <c r="DD139" t="s">
        <v>15770</v>
      </c>
      <c r="DE139" t="s">
        <v>4158</v>
      </c>
    </row>
    <row r="140" spans="58:109" x14ac:dyDescent="0.25">
      <c r="BF140" t="s">
        <v>10737</v>
      </c>
      <c r="BH140" t="s">
        <v>1928</v>
      </c>
      <c r="BL140">
        <v>0</v>
      </c>
      <c r="BM140">
        <v>1</v>
      </c>
      <c r="BR140" t="s">
        <v>4031</v>
      </c>
      <c r="BS140" s="124">
        <v>46150</v>
      </c>
      <c r="BT140" t="s">
        <v>77</v>
      </c>
      <c r="BU140" t="s">
        <v>1720</v>
      </c>
      <c r="BW140" t="s">
        <v>8855</v>
      </c>
      <c r="BX140" t="s">
        <v>4030</v>
      </c>
      <c r="BY140" t="s">
        <v>4034</v>
      </c>
      <c r="BZ140" t="s">
        <v>13261</v>
      </c>
      <c r="CA140" t="s">
        <v>13261</v>
      </c>
      <c r="CC140" t="s">
        <v>4105</v>
      </c>
      <c r="CD140">
        <v>64.44</v>
      </c>
      <c r="CE140">
        <v>5.37</v>
      </c>
      <c r="CF140">
        <v>0.40275</v>
      </c>
      <c r="CG140">
        <v>0</v>
      </c>
      <c r="CH140">
        <v>64.44</v>
      </c>
      <c r="CI140" s="17">
        <v>0.5</v>
      </c>
      <c r="CJ140">
        <v>7.24</v>
      </c>
      <c r="CK140">
        <v>1</v>
      </c>
      <c r="CL140" t="s">
        <v>8420</v>
      </c>
      <c r="CM140" t="s">
        <v>4106</v>
      </c>
      <c r="CN140" t="s">
        <v>76</v>
      </c>
      <c r="CO140" t="s">
        <v>13261</v>
      </c>
      <c r="CP140" t="s">
        <v>4107</v>
      </c>
      <c r="CR140" t="s">
        <v>15771</v>
      </c>
      <c r="CS140" t="s">
        <v>4030</v>
      </c>
      <c r="CT140" t="s">
        <v>4034</v>
      </c>
      <c r="CU140" t="s">
        <v>14740</v>
      </c>
      <c r="CV140" t="s">
        <v>8455</v>
      </c>
      <c r="CX140" t="s">
        <v>4105</v>
      </c>
      <c r="CY140" s="17">
        <v>0.5</v>
      </c>
      <c r="CZ140" t="s">
        <v>4133</v>
      </c>
      <c r="DA140">
        <v>1</v>
      </c>
      <c r="DB140" t="s">
        <v>15768</v>
      </c>
      <c r="DC140" t="s">
        <v>76</v>
      </c>
      <c r="DD140" t="s">
        <v>14740</v>
      </c>
      <c r="DE140" t="s">
        <v>4158</v>
      </c>
    </row>
    <row r="141" spans="58:109" x14ac:dyDescent="0.25">
      <c r="BF141" t="s">
        <v>21354</v>
      </c>
      <c r="BH141" t="s">
        <v>1928</v>
      </c>
      <c r="BL141">
        <v>0</v>
      </c>
      <c r="BM141">
        <v>0</v>
      </c>
      <c r="BR141" t="s">
        <v>4031</v>
      </c>
      <c r="BS141" s="124">
        <v>46150</v>
      </c>
      <c r="BT141" t="s">
        <v>77</v>
      </c>
      <c r="BU141" t="s">
        <v>1720</v>
      </c>
      <c r="BW141" t="s">
        <v>8856</v>
      </c>
      <c r="BX141" t="s">
        <v>4030</v>
      </c>
      <c r="BY141" t="s">
        <v>4032</v>
      </c>
      <c r="BZ141" t="s">
        <v>13261</v>
      </c>
      <c r="CA141" t="s">
        <v>13261</v>
      </c>
      <c r="CC141" t="s">
        <v>4105</v>
      </c>
      <c r="CD141">
        <v>149.04</v>
      </c>
      <c r="CE141">
        <v>12.42</v>
      </c>
      <c r="CF141">
        <v>0.86939999999999995</v>
      </c>
      <c r="CG141">
        <v>0</v>
      </c>
      <c r="CH141">
        <v>149.04</v>
      </c>
      <c r="CI141" s="17">
        <v>0.5</v>
      </c>
      <c r="CJ141">
        <v>15.66</v>
      </c>
      <c r="CK141">
        <v>1</v>
      </c>
      <c r="CL141" t="s">
        <v>8420</v>
      </c>
      <c r="CM141" t="s">
        <v>4106</v>
      </c>
      <c r="CN141" t="s">
        <v>76</v>
      </c>
      <c r="CO141" t="s">
        <v>13261</v>
      </c>
      <c r="CP141" t="s">
        <v>4107</v>
      </c>
      <c r="CR141" t="s">
        <v>15772</v>
      </c>
      <c r="CS141" t="s">
        <v>4030</v>
      </c>
      <c r="CT141" t="s">
        <v>4034</v>
      </c>
      <c r="CU141" t="s">
        <v>14740</v>
      </c>
      <c r="CV141" t="s">
        <v>8455</v>
      </c>
      <c r="CX141" t="s">
        <v>4105</v>
      </c>
      <c r="CY141" s="17">
        <v>0.5</v>
      </c>
      <c r="CZ141" t="s">
        <v>4133</v>
      </c>
      <c r="DA141">
        <v>1</v>
      </c>
      <c r="DB141" t="s">
        <v>15768</v>
      </c>
      <c r="DC141" t="s">
        <v>76</v>
      </c>
      <c r="DD141" t="s">
        <v>14740</v>
      </c>
      <c r="DE141" t="s">
        <v>4158</v>
      </c>
    </row>
    <row r="142" spans="58:109" x14ac:dyDescent="0.25">
      <c r="BF142" t="s">
        <v>20793</v>
      </c>
      <c r="BH142" t="s">
        <v>1928</v>
      </c>
      <c r="BL142">
        <v>0</v>
      </c>
      <c r="BM142">
        <v>1</v>
      </c>
      <c r="BR142" t="s">
        <v>4031</v>
      </c>
      <c r="BS142" s="124">
        <v>46150</v>
      </c>
      <c r="BT142" t="s">
        <v>77</v>
      </c>
      <c r="BU142" t="s">
        <v>1720</v>
      </c>
      <c r="BW142" t="s">
        <v>13262</v>
      </c>
      <c r="BX142" t="s">
        <v>4030</v>
      </c>
      <c r="BY142" t="s">
        <v>4109</v>
      </c>
      <c r="BZ142" t="s">
        <v>13263</v>
      </c>
      <c r="CA142" t="s">
        <v>13263</v>
      </c>
      <c r="CC142" t="s">
        <v>4111</v>
      </c>
      <c r="CD142">
        <v>551.88</v>
      </c>
      <c r="CE142">
        <v>45.99</v>
      </c>
      <c r="CG142">
        <v>0</v>
      </c>
      <c r="CH142">
        <v>551.88</v>
      </c>
      <c r="CK142">
        <v>1</v>
      </c>
      <c r="CL142" t="s">
        <v>13264</v>
      </c>
      <c r="CM142" t="s">
        <v>4106</v>
      </c>
      <c r="CN142" t="s">
        <v>76</v>
      </c>
      <c r="CO142" t="s">
        <v>13263</v>
      </c>
      <c r="CP142" t="s">
        <v>4107</v>
      </c>
      <c r="CR142" t="s">
        <v>15773</v>
      </c>
      <c r="CS142" t="s">
        <v>4030</v>
      </c>
      <c r="CT142" t="s">
        <v>4034</v>
      </c>
      <c r="CU142" t="s">
        <v>15774</v>
      </c>
      <c r="CV142" t="s">
        <v>8455</v>
      </c>
      <c r="CX142" t="s">
        <v>4105</v>
      </c>
      <c r="CY142" s="17">
        <v>0.5</v>
      </c>
      <c r="CZ142" t="s">
        <v>4133</v>
      </c>
      <c r="DA142">
        <v>1</v>
      </c>
      <c r="DB142" t="s">
        <v>15768</v>
      </c>
      <c r="DC142" t="s">
        <v>76</v>
      </c>
      <c r="DD142" t="s">
        <v>15774</v>
      </c>
      <c r="DE142" t="s">
        <v>4158</v>
      </c>
    </row>
    <row r="143" spans="58:109" x14ac:dyDescent="0.25">
      <c r="BF143" t="s">
        <v>20246</v>
      </c>
      <c r="BH143" t="s">
        <v>4059</v>
      </c>
      <c r="BL143">
        <v>0</v>
      </c>
      <c r="BM143">
        <v>1</v>
      </c>
      <c r="BR143" t="s">
        <v>4061</v>
      </c>
      <c r="BS143" s="124">
        <v>46150</v>
      </c>
      <c r="BT143" t="s">
        <v>1941</v>
      </c>
      <c r="BU143" t="s">
        <v>1720</v>
      </c>
      <c r="BW143" t="s">
        <v>13265</v>
      </c>
      <c r="BX143" t="s">
        <v>4108</v>
      </c>
      <c r="BY143" t="s">
        <v>4032</v>
      </c>
      <c r="BZ143" t="s">
        <v>13266</v>
      </c>
      <c r="CA143" t="s">
        <v>13266</v>
      </c>
      <c r="CB143" t="s">
        <v>8498</v>
      </c>
      <c r="CC143" t="s">
        <v>4105</v>
      </c>
      <c r="CD143">
        <v>209.88</v>
      </c>
      <c r="CE143">
        <v>17.489999999999998</v>
      </c>
      <c r="CG143">
        <v>0</v>
      </c>
      <c r="CH143">
        <v>209.88</v>
      </c>
      <c r="CK143">
        <v>1</v>
      </c>
      <c r="CL143" t="s">
        <v>13267</v>
      </c>
      <c r="CM143" t="s">
        <v>4106</v>
      </c>
      <c r="CN143" t="s">
        <v>76</v>
      </c>
      <c r="CO143" t="s">
        <v>13266</v>
      </c>
      <c r="CP143" t="s">
        <v>4107</v>
      </c>
      <c r="CR143" t="s">
        <v>15775</v>
      </c>
      <c r="CS143" t="s">
        <v>4030</v>
      </c>
      <c r="CT143" t="s">
        <v>4034</v>
      </c>
      <c r="CU143" t="s">
        <v>15774</v>
      </c>
      <c r="CV143" t="s">
        <v>8455</v>
      </c>
      <c r="CX143" t="s">
        <v>4105</v>
      </c>
      <c r="CY143" s="17">
        <v>0.5</v>
      </c>
      <c r="CZ143" t="s">
        <v>4133</v>
      </c>
      <c r="DA143">
        <v>1</v>
      </c>
      <c r="DB143" t="s">
        <v>15768</v>
      </c>
      <c r="DC143" t="s">
        <v>76</v>
      </c>
      <c r="DD143" t="s">
        <v>15774</v>
      </c>
      <c r="DE143" t="s">
        <v>4158</v>
      </c>
    </row>
    <row r="144" spans="58:109" x14ac:dyDescent="0.25">
      <c r="BF144" t="s">
        <v>20247</v>
      </c>
      <c r="BH144" t="s">
        <v>4059</v>
      </c>
      <c r="BL144">
        <v>0</v>
      </c>
      <c r="BM144">
        <v>1</v>
      </c>
      <c r="BR144" t="s">
        <v>4061</v>
      </c>
      <c r="BS144" s="124">
        <v>46150</v>
      </c>
      <c r="BT144" t="s">
        <v>1941</v>
      </c>
      <c r="BU144" t="s">
        <v>1720</v>
      </c>
      <c r="BW144" t="s">
        <v>13268</v>
      </c>
      <c r="BX144" t="s">
        <v>4030</v>
      </c>
      <c r="BY144" t="s">
        <v>4109</v>
      </c>
      <c r="BZ144" t="s">
        <v>13269</v>
      </c>
      <c r="CA144" t="s">
        <v>13269</v>
      </c>
      <c r="CB144" t="s">
        <v>8410</v>
      </c>
      <c r="CC144" t="s">
        <v>4105</v>
      </c>
      <c r="CD144">
        <v>134.88</v>
      </c>
      <c r="CE144">
        <v>11.24</v>
      </c>
      <c r="CG144">
        <v>0</v>
      </c>
      <c r="CH144">
        <v>134.88</v>
      </c>
      <c r="CK144">
        <v>1</v>
      </c>
      <c r="CL144" t="s">
        <v>13270</v>
      </c>
      <c r="CM144" t="s">
        <v>4106</v>
      </c>
      <c r="CN144" t="s">
        <v>76</v>
      </c>
      <c r="CO144" t="s">
        <v>13269</v>
      </c>
      <c r="CP144" t="s">
        <v>4107</v>
      </c>
      <c r="CR144" t="s">
        <v>15776</v>
      </c>
      <c r="CS144" t="s">
        <v>4050</v>
      </c>
      <c r="CT144" t="s">
        <v>4034</v>
      </c>
      <c r="CU144" t="s">
        <v>13273</v>
      </c>
      <c r="CV144" t="s">
        <v>4615</v>
      </c>
      <c r="CX144" t="s">
        <v>4105</v>
      </c>
      <c r="CY144" s="17">
        <v>0.5</v>
      </c>
      <c r="CZ144" t="s">
        <v>4133</v>
      </c>
      <c r="DA144">
        <v>1</v>
      </c>
      <c r="DB144" t="s">
        <v>8830</v>
      </c>
      <c r="DC144" t="s">
        <v>76</v>
      </c>
      <c r="DD144" t="s">
        <v>13273</v>
      </c>
      <c r="DE144" t="s">
        <v>4158</v>
      </c>
    </row>
    <row r="145" spans="58:109" x14ac:dyDescent="0.25">
      <c r="BF145" t="s">
        <v>21355</v>
      </c>
      <c r="BG145" t="s">
        <v>21356</v>
      </c>
      <c r="BH145" t="s">
        <v>4438</v>
      </c>
      <c r="BI145" t="s">
        <v>21357</v>
      </c>
      <c r="BJ145" t="s">
        <v>4032</v>
      </c>
      <c r="BK145">
        <v>138.84</v>
      </c>
      <c r="BL145">
        <v>1</v>
      </c>
      <c r="BM145">
        <v>1</v>
      </c>
      <c r="BN145" t="s">
        <v>4028</v>
      </c>
      <c r="BO145">
        <v>1</v>
      </c>
      <c r="BP145" t="s">
        <v>4029</v>
      </c>
      <c r="BQ145" t="s">
        <v>4030</v>
      </c>
      <c r="BR145" t="s">
        <v>4031</v>
      </c>
      <c r="BS145" s="124">
        <v>46150</v>
      </c>
      <c r="BT145" t="s">
        <v>1985</v>
      </c>
      <c r="BU145" t="s">
        <v>1720</v>
      </c>
      <c r="BW145" t="s">
        <v>8916</v>
      </c>
      <c r="BX145" t="s">
        <v>4030</v>
      </c>
      <c r="BY145" t="s">
        <v>4109</v>
      </c>
      <c r="BZ145" t="s">
        <v>13271</v>
      </c>
      <c r="CA145" t="s">
        <v>13271</v>
      </c>
      <c r="CC145" t="s">
        <v>4111</v>
      </c>
      <c r="CD145">
        <v>551.88</v>
      </c>
      <c r="CE145">
        <v>45.99</v>
      </c>
      <c r="CG145">
        <v>0</v>
      </c>
      <c r="CH145">
        <v>551.88</v>
      </c>
      <c r="CK145">
        <v>1</v>
      </c>
      <c r="CL145" t="s">
        <v>8917</v>
      </c>
      <c r="CM145" t="s">
        <v>4106</v>
      </c>
      <c r="CN145" t="s">
        <v>76</v>
      </c>
      <c r="CO145" t="s">
        <v>13271</v>
      </c>
      <c r="CP145" t="s">
        <v>4107</v>
      </c>
      <c r="CR145" t="s">
        <v>13288</v>
      </c>
      <c r="CS145" t="s">
        <v>4050</v>
      </c>
      <c r="CT145" t="s">
        <v>4109</v>
      </c>
      <c r="CU145" t="s">
        <v>15777</v>
      </c>
      <c r="CV145" t="s">
        <v>4615</v>
      </c>
      <c r="CX145" t="s">
        <v>4111</v>
      </c>
      <c r="CZ145" t="s">
        <v>4133</v>
      </c>
      <c r="DA145">
        <v>1</v>
      </c>
      <c r="DB145" t="s">
        <v>13290</v>
      </c>
      <c r="DC145" t="s">
        <v>76</v>
      </c>
      <c r="DD145" t="s">
        <v>15777</v>
      </c>
      <c r="DE145" t="s">
        <v>4158</v>
      </c>
    </row>
    <row r="146" spans="58:109" x14ac:dyDescent="0.25">
      <c r="BF146" t="s">
        <v>20797</v>
      </c>
      <c r="BG146" t="s">
        <v>20798</v>
      </c>
      <c r="BH146" t="s">
        <v>4438</v>
      </c>
      <c r="BI146" t="s">
        <v>20799</v>
      </c>
      <c r="BJ146" t="s">
        <v>4034</v>
      </c>
      <c r="BK146">
        <v>34.56</v>
      </c>
      <c r="BL146">
        <v>1</v>
      </c>
      <c r="BM146">
        <v>1</v>
      </c>
      <c r="BN146" t="s">
        <v>4028</v>
      </c>
      <c r="BO146">
        <v>1</v>
      </c>
      <c r="BP146" t="s">
        <v>4029</v>
      </c>
      <c r="BQ146" t="s">
        <v>4030</v>
      </c>
      <c r="BR146" t="s">
        <v>4031</v>
      </c>
      <c r="BS146" s="124">
        <v>46150</v>
      </c>
      <c r="BT146" t="s">
        <v>1985</v>
      </c>
      <c r="BU146" t="s">
        <v>1720</v>
      </c>
      <c r="BW146" t="s">
        <v>13272</v>
      </c>
      <c r="BX146" t="s">
        <v>4030</v>
      </c>
      <c r="BY146" t="s">
        <v>4034</v>
      </c>
      <c r="BZ146" t="s">
        <v>13273</v>
      </c>
      <c r="CA146" t="s">
        <v>13273</v>
      </c>
      <c r="CC146" t="s">
        <v>4105</v>
      </c>
      <c r="CD146">
        <v>142.08000000000001</v>
      </c>
      <c r="CE146">
        <v>11.84</v>
      </c>
      <c r="CF146">
        <v>0.88800000000000001</v>
      </c>
      <c r="CG146">
        <v>0</v>
      </c>
      <c r="CH146">
        <v>142.08000000000001</v>
      </c>
      <c r="CI146" s="17">
        <v>0.5</v>
      </c>
      <c r="CJ146">
        <v>15.99</v>
      </c>
      <c r="CK146">
        <v>1</v>
      </c>
      <c r="CL146" t="s">
        <v>8830</v>
      </c>
      <c r="CM146" t="s">
        <v>4106</v>
      </c>
      <c r="CN146" t="s">
        <v>76</v>
      </c>
      <c r="CO146" t="s">
        <v>13273</v>
      </c>
      <c r="CP146" t="s">
        <v>4107</v>
      </c>
      <c r="CR146" t="s">
        <v>15781</v>
      </c>
      <c r="CS146" t="s">
        <v>4030</v>
      </c>
      <c r="CT146" t="s">
        <v>4034</v>
      </c>
      <c r="CU146" t="s">
        <v>15782</v>
      </c>
      <c r="CV146" t="s">
        <v>8515</v>
      </c>
      <c r="CX146" t="s">
        <v>4105</v>
      </c>
      <c r="CZ146" t="s">
        <v>4133</v>
      </c>
      <c r="DA146">
        <v>1</v>
      </c>
      <c r="DB146" t="s">
        <v>15780</v>
      </c>
      <c r="DC146" t="s">
        <v>76</v>
      </c>
      <c r="DD146" t="s">
        <v>15782</v>
      </c>
      <c r="DE146" t="s">
        <v>4158</v>
      </c>
    </row>
    <row r="147" spans="58:109" x14ac:dyDescent="0.25">
      <c r="BF147" t="s">
        <v>20794</v>
      </c>
      <c r="BG147" t="s">
        <v>20795</v>
      </c>
      <c r="BH147" t="s">
        <v>4438</v>
      </c>
      <c r="BI147" t="s">
        <v>20796</v>
      </c>
      <c r="BJ147" t="s">
        <v>4034</v>
      </c>
      <c r="BK147">
        <v>48.6</v>
      </c>
      <c r="BL147">
        <v>1</v>
      </c>
      <c r="BM147">
        <v>1</v>
      </c>
      <c r="BN147" t="s">
        <v>4028</v>
      </c>
      <c r="BO147">
        <v>1</v>
      </c>
      <c r="BP147" t="s">
        <v>4029</v>
      </c>
      <c r="BQ147" t="s">
        <v>4030</v>
      </c>
      <c r="BR147" t="s">
        <v>4031</v>
      </c>
      <c r="BS147" s="124">
        <v>46150</v>
      </c>
      <c r="BT147" t="s">
        <v>1985</v>
      </c>
      <c r="BU147" t="s">
        <v>1720</v>
      </c>
      <c r="BW147" t="s">
        <v>13274</v>
      </c>
      <c r="BX147" t="s">
        <v>4108</v>
      </c>
      <c r="BY147" t="s">
        <v>4032</v>
      </c>
      <c r="BZ147" t="s">
        <v>13275</v>
      </c>
      <c r="CA147" t="s">
        <v>13275</v>
      </c>
      <c r="CB147" t="s">
        <v>8498</v>
      </c>
      <c r="CC147" t="s">
        <v>4105</v>
      </c>
      <c r="CD147">
        <v>173.88</v>
      </c>
      <c r="CE147">
        <v>14.49</v>
      </c>
      <c r="CG147">
        <v>0</v>
      </c>
      <c r="CH147">
        <v>173.88</v>
      </c>
      <c r="CK147">
        <v>1</v>
      </c>
      <c r="CL147" t="s">
        <v>13267</v>
      </c>
      <c r="CM147" t="s">
        <v>4106</v>
      </c>
      <c r="CN147" t="s">
        <v>76</v>
      </c>
      <c r="CO147" t="s">
        <v>13275</v>
      </c>
      <c r="CP147" t="s">
        <v>4107</v>
      </c>
      <c r="CR147" t="s">
        <v>15783</v>
      </c>
      <c r="CS147" t="s">
        <v>4030</v>
      </c>
      <c r="CT147" t="s">
        <v>4034</v>
      </c>
      <c r="CU147" t="s">
        <v>15779</v>
      </c>
      <c r="CV147" t="s">
        <v>8515</v>
      </c>
      <c r="CX147" t="s">
        <v>4105</v>
      </c>
      <c r="CZ147" t="s">
        <v>4133</v>
      </c>
      <c r="DA147">
        <v>1</v>
      </c>
      <c r="DB147" t="s">
        <v>15780</v>
      </c>
      <c r="DC147" t="s">
        <v>76</v>
      </c>
      <c r="DD147" t="s">
        <v>15779</v>
      </c>
      <c r="DE147" t="s">
        <v>4158</v>
      </c>
    </row>
    <row r="148" spans="58:109" x14ac:dyDescent="0.25">
      <c r="BF148" t="s">
        <v>10738</v>
      </c>
      <c r="BH148" t="s">
        <v>4439</v>
      </c>
      <c r="BL148">
        <v>0</v>
      </c>
      <c r="BM148">
        <v>1</v>
      </c>
      <c r="BR148" t="s">
        <v>4031</v>
      </c>
      <c r="BS148" s="124">
        <v>46150</v>
      </c>
      <c r="BT148" t="s">
        <v>4440</v>
      </c>
      <c r="BU148" t="s">
        <v>1720</v>
      </c>
      <c r="BW148" t="s">
        <v>13276</v>
      </c>
      <c r="BX148" t="s">
        <v>4030</v>
      </c>
      <c r="BY148" t="s">
        <v>4034</v>
      </c>
      <c r="BZ148" t="s">
        <v>13277</v>
      </c>
      <c r="CA148" t="s">
        <v>13277</v>
      </c>
      <c r="CC148" t="s">
        <v>4105</v>
      </c>
      <c r="CD148">
        <v>70.92</v>
      </c>
      <c r="CE148">
        <v>5.91</v>
      </c>
      <c r="CF148">
        <v>0.44324999999999998</v>
      </c>
      <c r="CG148">
        <v>0</v>
      </c>
      <c r="CH148">
        <v>70.92</v>
      </c>
      <c r="CI148" s="17">
        <v>0.5</v>
      </c>
      <c r="CJ148">
        <v>7.96</v>
      </c>
      <c r="CK148">
        <v>1</v>
      </c>
      <c r="CL148" t="s">
        <v>8830</v>
      </c>
      <c r="CM148" t="s">
        <v>4106</v>
      </c>
      <c r="CN148" t="s">
        <v>76</v>
      </c>
      <c r="CO148" t="s">
        <v>13277</v>
      </c>
      <c r="CP148" t="s">
        <v>4107</v>
      </c>
      <c r="CR148" t="s">
        <v>15778</v>
      </c>
      <c r="CS148" t="s">
        <v>4030</v>
      </c>
      <c r="CT148" t="s">
        <v>4034</v>
      </c>
      <c r="CU148" t="s">
        <v>15779</v>
      </c>
      <c r="CV148" t="s">
        <v>8515</v>
      </c>
      <c r="CX148" t="s">
        <v>4105</v>
      </c>
      <c r="CZ148" t="s">
        <v>4133</v>
      </c>
      <c r="DA148">
        <v>1</v>
      </c>
      <c r="DB148" t="s">
        <v>15780</v>
      </c>
      <c r="DC148" t="s">
        <v>76</v>
      </c>
      <c r="DD148" t="s">
        <v>15779</v>
      </c>
      <c r="DE148" t="s">
        <v>4158</v>
      </c>
    </row>
    <row r="149" spans="58:109" x14ac:dyDescent="0.25">
      <c r="BF149" t="s">
        <v>20248</v>
      </c>
      <c r="BH149" t="s">
        <v>4439</v>
      </c>
      <c r="BL149">
        <v>0</v>
      </c>
      <c r="BM149">
        <v>1</v>
      </c>
      <c r="BR149" t="s">
        <v>4031</v>
      </c>
      <c r="BS149" s="124">
        <v>46150</v>
      </c>
      <c r="BT149" t="s">
        <v>4440</v>
      </c>
      <c r="BU149" t="s">
        <v>1720</v>
      </c>
      <c r="BW149" t="s">
        <v>13278</v>
      </c>
      <c r="BX149" t="s">
        <v>4030</v>
      </c>
      <c r="BY149" t="s">
        <v>4034</v>
      </c>
      <c r="BZ149" t="s">
        <v>13277</v>
      </c>
      <c r="CA149" t="s">
        <v>13277</v>
      </c>
      <c r="CC149" t="s">
        <v>4105</v>
      </c>
      <c r="CD149">
        <v>85.56</v>
      </c>
      <c r="CE149">
        <v>7.13</v>
      </c>
      <c r="CF149">
        <v>0.53474999999999995</v>
      </c>
      <c r="CG149">
        <v>0</v>
      </c>
      <c r="CH149">
        <v>85.56</v>
      </c>
      <c r="CI149" s="17">
        <v>0.5</v>
      </c>
      <c r="CJ149">
        <v>9.59</v>
      </c>
      <c r="CK149">
        <v>1</v>
      </c>
      <c r="CL149" t="s">
        <v>8830</v>
      </c>
      <c r="CM149" t="s">
        <v>4106</v>
      </c>
      <c r="CN149" t="s">
        <v>76</v>
      </c>
      <c r="CO149" t="s">
        <v>13277</v>
      </c>
      <c r="CP149" t="s">
        <v>4107</v>
      </c>
      <c r="CR149" t="s">
        <v>15784</v>
      </c>
      <c r="CS149" t="s">
        <v>4030</v>
      </c>
      <c r="CT149" t="s">
        <v>4034</v>
      </c>
      <c r="CU149" t="s">
        <v>15785</v>
      </c>
      <c r="CV149" t="s">
        <v>8515</v>
      </c>
      <c r="CX149" t="s">
        <v>4105</v>
      </c>
      <c r="CZ149" t="s">
        <v>4133</v>
      </c>
      <c r="DA149">
        <v>1</v>
      </c>
      <c r="DB149" t="s">
        <v>15780</v>
      </c>
      <c r="DC149" t="s">
        <v>76</v>
      </c>
      <c r="DD149" t="s">
        <v>15785</v>
      </c>
      <c r="DE149" t="s">
        <v>4158</v>
      </c>
    </row>
    <row r="150" spans="58:109" x14ac:dyDescent="0.25">
      <c r="BF150" t="s">
        <v>21358</v>
      </c>
      <c r="BG150" t="s">
        <v>21359</v>
      </c>
      <c r="BH150" t="s">
        <v>4553</v>
      </c>
      <c r="BI150" t="s">
        <v>21360</v>
      </c>
      <c r="BJ150" t="s">
        <v>4034</v>
      </c>
      <c r="BK150">
        <v>51</v>
      </c>
      <c r="BL150">
        <v>1</v>
      </c>
      <c r="BM150">
        <v>1</v>
      </c>
      <c r="BN150" t="s">
        <v>4028</v>
      </c>
      <c r="BO150">
        <v>1</v>
      </c>
      <c r="BP150" t="s">
        <v>4029</v>
      </c>
      <c r="BQ150" t="s">
        <v>4030</v>
      </c>
      <c r="BR150" t="s">
        <v>4031</v>
      </c>
      <c r="BS150" s="124">
        <v>46150</v>
      </c>
      <c r="BT150" t="s">
        <v>2069</v>
      </c>
      <c r="BU150" t="s">
        <v>1720</v>
      </c>
      <c r="BW150" t="s">
        <v>13279</v>
      </c>
      <c r="BX150" t="s">
        <v>4030</v>
      </c>
      <c r="BY150" t="s">
        <v>4034</v>
      </c>
      <c r="BZ150" t="s">
        <v>13277</v>
      </c>
      <c r="CA150" t="s">
        <v>13277</v>
      </c>
      <c r="CC150" t="s">
        <v>4105</v>
      </c>
      <c r="CD150">
        <v>91.44</v>
      </c>
      <c r="CE150">
        <v>7.62</v>
      </c>
      <c r="CF150">
        <v>0.57150000000000001</v>
      </c>
      <c r="CG150">
        <v>0</v>
      </c>
      <c r="CH150">
        <v>91.44</v>
      </c>
      <c r="CI150" s="17">
        <v>0.5</v>
      </c>
      <c r="CJ150">
        <v>10.28</v>
      </c>
      <c r="CK150">
        <v>1</v>
      </c>
      <c r="CL150" t="s">
        <v>8830</v>
      </c>
      <c r="CM150" t="s">
        <v>4106</v>
      </c>
      <c r="CN150" t="s">
        <v>76</v>
      </c>
      <c r="CO150" t="s">
        <v>13277</v>
      </c>
      <c r="CP150" t="s">
        <v>4107</v>
      </c>
      <c r="CR150" t="s">
        <v>15786</v>
      </c>
      <c r="CS150" t="s">
        <v>4030</v>
      </c>
      <c r="CT150" t="s">
        <v>4034</v>
      </c>
      <c r="CU150" t="s">
        <v>15787</v>
      </c>
      <c r="CV150" t="s">
        <v>8515</v>
      </c>
      <c r="CX150" t="s">
        <v>4105</v>
      </c>
      <c r="CZ150" t="s">
        <v>4133</v>
      </c>
      <c r="DA150">
        <v>1</v>
      </c>
      <c r="DB150" t="s">
        <v>15780</v>
      </c>
      <c r="DC150" t="s">
        <v>76</v>
      </c>
      <c r="DD150" t="s">
        <v>15787</v>
      </c>
      <c r="DE150" t="s">
        <v>4158</v>
      </c>
    </row>
    <row r="151" spans="58:109" x14ac:dyDescent="0.25">
      <c r="BF151" t="s">
        <v>21361</v>
      </c>
      <c r="BG151" t="s">
        <v>21362</v>
      </c>
      <c r="BH151" t="s">
        <v>4553</v>
      </c>
      <c r="BI151" t="s">
        <v>21363</v>
      </c>
      <c r="BJ151" t="s">
        <v>4034</v>
      </c>
      <c r="BK151">
        <v>52.58</v>
      </c>
      <c r="BL151">
        <v>1</v>
      </c>
      <c r="BM151">
        <v>1</v>
      </c>
      <c r="BN151" t="s">
        <v>4035</v>
      </c>
      <c r="BO151">
        <v>1</v>
      </c>
      <c r="BP151" t="s">
        <v>4029</v>
      </c>
      <c r="BQ151" t="s">
        <v>4030</v>
      </c>
      <c r="BR151" t="s">
        <v>4031</v>
      </c>
      <c r="BS151" s="124">
        <v>46150</v>
      </c>
      <c r="BT151" t="s">
        <v>2069</v>
      </c>
      <c r="BU151" t="s">
        <v>1720</v>
      </c>
      <c r="BW151" t="s">
        <v>13280</v>
      </c>
      <c r="BX151" t="s">
        <v>4030</v>
      </c>
      <c r="BY151" t="s">
        <v>4109</v>
      </c>
      <c r="BZ151" t="s">
        <v>13281</v>
      </c>
      <c r="CA151" t="s">
        <v>13281</v>
      </c>
      <c r="CC151" t="s">
        <v>4111</v>
      </c>
      <c r="CD151">
        <v>395.88</v>
      </c>
      <c r="CE151">
        <v>32.99</v>
      </c>
      <c r="CG151">
        <v>0</v>
      </c>
      <c r="CH151">
        <v>395.88</v>
      </c>
      <c r="CK151">
        <v>1</v>
      </c>
      <c r="CL151" t="s">
        <v>13282</v>
      </c>
      <c r="CM151" t="s">
        <v>4106</v>
      </c>
      <c r="CN151" t="s">
        <v>76</v>
      </c>
      <c r="CO151" t="s">
        <v>13281</v>
      </c>
      <c r="CP151" t="s">
        <v>4107</v>
      </c>
      <c r="CR151" t="s">
        <v>15538</v>
      </c>
      <c r="CS151" t="s">
        <v>4030</v>
      </c>
      <c r="CT151" t="s">
        <v>4109</v>
      </c>
      <c r="CU151" t="s">
        <v>15788</v>
      </c>
      <c r="CV151" t="s">
        <v>8907</v>
      </c>
      <c r="CW151" t="s">
        <v>4122</v>
      </c>
      <c r="CX151" t="s">
        <v>4105</v>
      </c>
      <c r="CZ151" t="s">
        <v>4133</v>
      </c>
      <c r="DA151">
        <v>1</v>
      </c>
      <c r="DB151" t="s">
        <v>15540</v>
      </c>
      <c r="DC151" t="s">
        <v>76</v>
      </c>
      <c r="DD151" t="s">
        <v>15788</v>
      </c>
      <c r="DE151" t="s">
        <v>4158</v>
      </c>
    </row>
    <row r="152" spans="58:109" x14ac:dyDescent="0.25">
      <c r="BF152" t="s">
        <v>21364</v>
      </c>
      <c r="BG152" t="s">
        <v>21365</v>
      </c>
      <c r="BH152" t="s">
        <v>4553</v>
      </c>
      <c r="BI152" t="s">
        <v>21366</v>
      </c>
      <c r="BJ152" t="s">
        <v>4034</v>
      </c>
      <c r="BK152">
        <v>42.02</v>
      </c>
      <c r="BL152">
        <v>1</v>
      </c>
      <c r="BM152">
        <v>1</v>
      </c>
      <c r="BN152" t="s">
        <v>4028</v>
      </c>
      <c r="BO152">
        <v>1</v>
      </c>
      <c r="BP152" t="s">
        <v>4029</v>
      </c>
      <c r="BQ152" t="s">
        <v>4030</v>
      </c>
      <c r="BR152" t="s">
        <v>4031</v>
      </c>
      <c r="BS152" s="124">
        <v>46150</v>
      </c>
      <c r="BT152" t="s">
        <v>2069</v>
      </c>
      <c r="BU152" t="s">
        <v>1720</v>
      </c>
      <c r="BW152" t="s">
        <v>8915</v>
      </c>
      <c r="BX152" t="s">
        <v>4030</v>
      </c>
      <c r="BY152" t="s">
        <v>4027</v>
      </c>
      <c r="BZ152" t="s">
        <v>13283</v>
      </c>
      <c r="CA152" t="s">
        <v>13283</v>
      </c>
      <c r="CC152" t="s">
        <v>4105</v>
      </c>
      <c r="CD152">
        <v>119.88</v>
      </c>
      <c r="CE152">
        <v>9.99</v>
      </c>
      <c r="CF152">
        <v>1.998</v>
      </c>
      <c r="CG152">
        <v>0</v>
      </c>
      <c r="CH152">
        <v>119.88</v>
      </c>
      <c r="CI152" s="17">
        <v>0.2</v>
      </c>
      <c r="CJ152">
        <v>23.98</v>
      </c>
      <c r="CK152">
        <v>1</v>
      </c>
      <c r="CL152" t="s">
        <v>8918</v>
      </c>
      <c r="CM152" t="s">
        <v>4106</v>
      </c>
      <c r="CN152" t="s">
        <v>76</v>
      </c>
      <c r="CO152" t="s">
        <v>13283</v>
      </c>
      <c r="CP152" t="s">
        <v>4107</v>
      </c>
      <c r="CR152" t="s">
        <v>13314</v>
      </c>
      <c r="CS152" t="s">
        <v>4030</v>
      </c>
      <c r="CT152" t="s">
        <v>4109</v>
      </c>
      <c r="CU152" t="s">
        <v>15789</v>
      </c>
      <c r="CV152" t="s">
        <v>8907</v>
      </c>
      <c r="CX152" t="s">
        <v>4105</v>
      </c>
      <c r="CY152" s="17">
        <v>0.2</v>
      </c>
      <c r="CZ152" t="s">
        <v>4133</v>
      </c>
      <c r="DA152">
        <v>1</v>
      </c>
      <c r="DB152" t="s">
        <v>13313</v>
      </c>
      <c r="DC152" t="s">
        <v>76</v>
      </c>
      <c r="DD152" t="s">
        <v>15789</v>
      </c>
      <c r="DE152" t="s">
        <v>4158</v>
      </c>
    </row>
    <row r="153" spans="58:109" x14ac:dyDescent="0.25">
      <c r="BF153" t="s">
        <v>21367</v>
      </c>
      <c r="BG153" t="s">
        <v>21368</v>
      </c>
      <c r="BH153" t="s">
        <v>4553</v>
      </c>
      <c r="BI153" t="s">
        <v>21369</v>
      </c>
      <c r="BJ153" t="s">
        <v>4034</v>
      </c>
      <c r="BK153">
        <v>79.2</v>
      </c>
      <c r="BL153">
        <v>1</v>
      </c>
      <c r="BM153">
        <v>1</v>
      </c>
      <c r="BN153" t="s">
        <v>4028</v>
      </c>
      <c r="BO153">
        <v>1</v>
      </c>
      <c r="BP153" t="s">
        <v>4029</v>
      </c>
      <c r="BQ153" t="s">
        <v>4030</v>
      </c>
      <c r="BR153" t="s">
        <v>4031</v>
      </c>
      <c r="BS153" s="124">
        <v>46150</v>
      </c>
      <c r="BT153" t="s">
        <v>2069</v>
      </c>
      <c r="BU153" t="s">
        <v>1720</v>
      </c>
      <c r="BW153" t="s">
        <v>8914</v>
      </c>
      <c r="BX153" t="s">
        <v>4030</v>
      </c>
      <c r="BY153" t="s">
        <v>4027</v>
      </c>
      <c r="BZ153" t="s">
        <v>13283</v>
      </c>
      <c r="CA153" t="s">
        <v>13283</v>
      </c>
      <c r="CC153" t="s">
        <v>4105</v>
      </c>
      <c r="CD153">
        <v>137.88</v>
      </c>
      <c r="CE153">
        <v>11.49</v>
      </c>
      <c r="CF153">
        <v>2.298</v>
      </c>
      <c r="CG153">
        <v>0</v>
      </c>
      <c r="CH153">
        <v>137.88</v>
      </c>
      <c r="CI153" s="17">
        <v>0.2</v>
      </c>
      <c r="CJ153">
        <v>27.58</v>
      </c>
      <c r="CK153">
        <v>1</v>
      </c>
      <c r="CL153" t="s">
        <v>8918</v>
      </c>
      <c r="CM153" t="s">
        <v>4106</v>
      </c>
      <c r="CN153" t="s">
        <v>76</v>
      </c>
      <c r="CO153" t="s">
        <v>13283</v>
      </c>
      <c r="CP153" t="s">
        <v>4107</v>
      </c>
      <c r="CR153" t="s">
        <v>15790</v>
      </c>
      <c r="CS153" t="s">
        <v>4030</v>
      </c>
      <c r="CT153" t="s">
        <v>4109</v>
      </c>
      <c r="CU153" t="s">
        <v>15791</v>
      </c>
      <c r="CV153" t="s">
        <v>4636</v>
      </c>
      <c r="CX153" t="s">
        <v>4111</v>
      </c>
      <c r="CZ153" t="s">
        <v>4133</v>
      </c>
      <c r="DA153">
        <v>1</v>
      </c>
      <c r="DB153" t="s">
        <v>15792</v>
      </c>
      <c r="DC153" t="s">
        <v>76</v>
      </c>
      <c r="DD153" t="s">
        <v>15791</v>
      </c>
      <c r="DE153" t="s">
        <v>4158</v>
      </c>
    </row>
    <row r="154" spans="58:109" x14ac:dyDescent="0.25">
      <c r="BF154" t="s">
        <v>21370</v>
      </c>
      <c r="BG154" t="s">
        <v>21371</v>
      </c>
      <c r="BH154" t="s">
        <v>4553</v>
      </c>
      <c r="BI154" t="s">
        <v>21372</v>
      </c>
      <c r="BJ154" t="s">
        <v>4034</v>
      </c>
      <c r="BK154">
        <v>46.98</v>
      </c>
      <c r="BL154">
        <v>1</v>
      </c>
      <c r="BM154">
        <v>1</v>
      </c>
      <c r="BN154" t="s">
        <v>4028</v>
      </c>
      <c r="BO154">
        <v>1</v>
      </c>
      <c r="BP154" t="s">
        <v>4029</v>
      </c>
      <c r="BQ154" t="s">
        <v>4030</v>
      </c>
      <c r="BR154" t="s">
        <v>4031</v>
      </c>
      <c r="BS154" s="124">
        <v>46150</v>
      </c>
      <c r="BT154" t="s">
        <v>2069</v>
      </c>
      <c r="BU154" t="s">
        <v>1720</v>
      </c>
      <c r="BW154" t="s">
        <v>13284</v>
      </c>
      <c r="BX154" t="s">
        <v>4030</v>
      </c>
      <c r="BY154" t="s">
        <v>4109</v>
      </c>
      <c r="BZ154" t="s">
        <v>13285</v>
      </c>
      <c r="CA154" t="s">
        <v>13285</v>
      </c>
      <c r="CC154" t="s">
        <v>4111</v>
      </c>
      <c r="CD154">
        <v>431.88</v>
      </c>
      <c r="CE154">
        <v>35.99</v>
      </c>
      <c r="CG154">
        <v>0</v>
      </c>
      <c r="CH154">
        <v>431.88</v>
      </c>
      <c r="CK154">
        <v>1</v>
      </c>
      <c r="CL154" t="s">
        <v>13286</v>
      </c>
      <c r="CM154" t="s">
        <v>4106</v>
      </c>
      <c r="CN154" t="s">
        <v>76</v>
      </c>
      <c r="CO154" t="s">
        <v>13285</v>
      </c>
      <c r="CP154" t="s">
        <v>4107</v>
      </c>
      <c r="CR154" t="s">
        <v>15793</v>
      </c>
      <c r="CS154" t="s">
        <v>4030</v>
      </c>
      <c r="CT154" t="s">
        <v>4027</v>
      </c>
      <c r="CU154" t="s">
        <v>15794</v>
      </c>
      <c r="CV154" t="s">
        <v>8648</v>
      </c>
      <c r="CW154" t="s">
        <v>4228</v>
      </c>
      <c r="CX154" t="s">
        <v>4105</v>
      </c>
      <c r="CZ154" t="s">
        <v>4133</v>
      </c>
      <c r="DA154">
        <v>1</v>
      </c>
      <c r="DB154" t="s">
        <v>15795</v>
      </c>
      <c r="DC154" t="s">
        <v>76</v>
      </c>
      <c r="DD154" t="s">
        <v>15794</v>
      </c>
      <c r="DE154" t="s">
        <v>4158</v>
      </c>
    </row>
    <row r="155" spans="58:109" x14ac:dyDescent="0.25">
      <c r="BF155" t="s">
        <v>21373</v>
      </c>
      <c r="BG155" t="s">
        <v>21374</v>
      </c>
      <c r="BH155" t="s">
        <v>4553</v>
      </c>
      <c r="BI155" t="s">
        <v>21375</v>
      </c>
      <c r="BJ155" t="s">
        <v>4034</v>
      </c>
      <c r="BK155">
        <v>71.819999999999993</v>
      </c>
      <c r="BL155">
        <v>1</v>
      </c>
      <c r="BM155">
        <v>1</v>
      </c>
      <c r="BN155" t="s">
        <v>4028</v>
      </c>
      <c r="BO155">
        <v>1</v>
      </c>
      <c r="BP155" t="s">
        <v>4029</v>
      </c>
      <c r="BQ155" t="s">
        <v>4030</v>
      </c>
      <c r="BR155" t="s">
        <v>4031</v>
      </c>
      <c r="BS155" s="124">
        <v>46150</v>
      </c>
      <c r="BT155" t="s">
        <v>2069</v>
      </c>
      <c r="BU155" t="s">
        <v>1720</v>
      </c>
      <c r="BW155" t="s">
        <v>13284</v>
      </c>
      <c r="BX155" t="s">
        <v>4030</v>
      </c>
      <c r="BY155" t="s">
        <v>4109</v>
      </c>
      <c r="BZ155" t="s">
        <v>13287</v>
      </c>
      <c r="CA155" t="s">
        <v>13287</v>
      </c>
      <c r="CC155" t="s">
        <v>4111</v>
      </c>
      <c r="CD155">
        <v>431.88</v>
      </c>
      <c r="CE155">
        <v>35.99</v>
      </c>
      <c r="CG155">
        <v>0</v>
      </c>
      <c r="CH155">
        <v>431.88</v>
      </c>
      <c r="CK155">
        <v>1</v>
      </c>
      <c r="CL155" t="s">
        <v>13286</v>
      </c>
      <c r="CM155" t="s">
        <v>4106</v>
      </c>
      <c r="CN155" t="s">
        <v>76</v>
      </c>
      <c r="CO155" t="s">
        <v>13287</v>
      </c>
      <c r="CP155" t="s">
        <v>4107</v>
      </c>
      <c r="CR155" t="s">
        <v>15796</v>
      </c>
      <c r="CS155" t="s">
        <v>4030</v>
      </c>
      <c r="CT155" t="s">
        <v>4027</v>
      </c>
      <c r="CU155" t="s">
        <v>15797</v>
      </c>
      <c r="CV155" t="s">
        <v>8648</v>
      </c>
      <c r="CW155" t="s">
        <v>4228</v>
      </c>
      <c r="CX155" t="s">
        <v>4105</v>
      </c>
      <c r="CZ155" t="s">
        <v>4133</v>
      </c>
      <c r="DA155">
        <v>1</v>
      </c>
      <c r="DB155" t="s">
        <v>15795</v>
      </c>
      <c r="DC155" t="s">
        <v>76</v>
      </c>
      <c r="DD155" t="s">
        <v>15797</v>
      </c>
      <c r="DE155" t="s">
        <v>4158</v>
      </c>
    </row>
    <row r="156" spans="58:109" x14ac:dyDescent="0.25">
      <c r="BF156" t="s">
        <v>21376</v>
      </c>
      <c r="BG156" t="s">
        <v>21377</v>
      </c>
      <c r="BH156" t="s">
        <v>4553</v>
      </c>
      <c r="BI156" t="s">
        <v>21378</v>
      </c>
      <c r="BJ156" t="s">
        <v>4034</v>
      </c>
      <c r="BK156">
        <v>34.200000000000003</v>
      </c>
      <c r="BL156">
        <v>1</v>
      </c>
      <c r="BM156">
        <v>1</v>
      </c>
      <c r="BN156" t="s">
        <v>4028</v>
      </c>
      <c r="BO156">
        <v>1</v>
      </c>
      <c r="BP156" t="s">
        <v>4029</v>
      </c>
      <c r="BQ156" t="s">
        <v>4030</v>
      </c>
      <c r="BR156" t="s">
        <v>4031</v>
      </c>
      <c r="BS156" s="124">
        <v>46150</v>
      </c>
      <c r="BT156" t="s">
        <v>2069</v>
      </c>
      <c r="BU156" t="s">
        <v>1720</v>
      </c>
      <c r="BW156" t="s">
        <v>13288</v>
      </c>
      <c r="BX156" t="s">
        <v>4050</v>
      </c>
      <c r="BY156" t="s">
        <v>4109</v>
      </c>
      <c r="BZ156" t="s">
        <v>13289</v>
      </c>
      <c r="CA156" t="s">
        <v>13289</v>
      </c>
      <c r="CC156" t="s">
        <v>4111</v>
      </c>
      <c r="CD156">
        <v>383.88</v>
      </c>
      <c r="CE156">
        <v>31.99</v>
      </c>
      <c r="CG156">
        <v>0</v>
      </c>
      <c r="CH156">
        <v>383.88</v>
      </c>
      <c r="CK156">
        <v>1</v>
      </c>
      <c r="CL156" t="s">
        <v>13290</v>
      </c>
      <c r="CM156" t="s">
        <v>4133</v>
      </c>
      <c r="CN156" t="s">
        <v>76</v>
      </c>
      <c r="CO156" t="s">
        <v>13289</v>
      </c>
      <c r="CP156" t="s">
        <v>4107</v>
      </c>
      <c r="CR156" t="s">
        <v>15798</v>
      </c>
      <c r="CS156" t="s">
        <v>4030</v>
      </c>
      <c r="CT156" t="s">
        <v>4027</v>
      </c>
      <c r="CU156" t="s">
        <v>15799</v>
      </c>
      <c r="CV156" t="s">
        <v>8648</v>
      </c>
      <c r="CW156" t="s">
        <v>4228</v>
      </c>
      <c r="CX156" t="s">
        <v>4105</v>
      </c>
      <c r="CZ156" t="s">
        <v>4133</v>
      </c>
      <c r="DA156">
        <v>1</v>
      </c>
      <c r="DB156" t="s">
        <v>15795</v>
      </c>
      <c r="DC156" t="s">
        <v>76</v>
      </c>
      <c r="DD156" t="s">
        <v>15799</v>
      </c>
      <c r="DE156" t="s">
        <v>4158</v>
      </c>
    </row>
    <row r="157" spans="58:109" x14ac:dyDescent="0.25">
      <c r="BF157" t="s">
        <v>21379</v>
      </c>
      <c r="BG157" t="s">
        <v>21380</v>
      </c>
      <c r="BH157" t="s">
        <v>4553</v>
      </c>
      <c r="BI157" t="s">
        <v>21381</v>
      </c>
      <c r="BJ157" t="s">
        <v>4034</v>
      </c>
      <c r="BK157">
        <v>37.5</v>
      </c>
      <c r="BL157">
        <v>1</v>
      </c>
      <c r="BM157">
        <v>1</v>
      </c>
      <c r="BN157" t="s">
        <v>4028</v>
      </c>
      <c r="BO157">
        <v>1</v>
      </c>
      <c r="BP157" t="s">
        <v>4029</v>
      </c>
      <c r="BQ157" t="s">
        <v>4030</v>
      </c>
      <c r="BR157" t="s">
        <v>4031</v>
      </c>
      <c r="BS157" s="124">
        <v>46150</v>
      </c>
      <c r="BT157" t="s">
        <v>2069</v>
      </c>
      <c r="BU157" t="s">
        <v>1720</v>
      </c>
      <c r="BW157" t="s">
        <v>13291</v>
      </c>
      <c r="BX157" t="s">
        <v>4030</v>
      </c>
      <c r="BY157" t="s">
        <v>4034</v>
      </c>
      <c r="BZ157" t="s">
        <v>13292</v>
      </c>
      <c r="CA157" t="s">
        <v>13292</v>
      </c>
      <c r="CB157" t="s">
        <v>4455</v>
      </c>
      <c r="CC157" t="s">
        <v>4105</v>
      </c>
      <c r="CD157">
        <v>143.88</v>
      </c>
      <c r="CE157">
        <v>11.99</v>
      </c>
      <c r="CG157">
        <v>0</v>
      </c>
      <c r="CH157">
        <v>143.88</v>
      </c>
      <c r="CK157">
        <v>1</v>
      </c>
      <c r="CL157" t="s">
        <v>13293</v>
      </c>
      <c r="CM157" t="s">
        <v>4133</v>
      </c>
      <c r="CN157" t="s">
        <v>76</v>
      </c>
      <c r="CO157" t="s">
        <v>13292</v>
      </c>
      <c r="CP157" t="s">
        <v>4107</v>
      </c>
      <c r="CR157" t="s">
        <v>15800</v>
      </c>
      <c r="CS157" t="s">
        <v>4050</v>
      </c>
      <c r="CT157" t="s">
        <v>4027</v>
      </c>
      <c r="CU157" t="s">
        <v>13335</v>
      </c>
      <c r="CV157" t="s">
        <v>4571</v>
      </c>
      <c r="CW157" t="s">
        <v>4217</v>
      </c>
      <c r="CX157" t="s">
        <v>4105</v>
      </c>
      <c r="CZ157" t="s">
        <v>4133</v>
      </c>
      <c r="DA157">
        <v>1</v>
      </c>
      <c r="DB157" t="s">
        <v>13333</v>
      </c>
      <c r="DC157" t="s">
        <v>76</v>
      </c>
      <c r="DD157" t="s">
        <v>13335</v>
      </c>
      <c r="DE157" t="s">
        <v>4158</v>
      </c>
    </row>
    <row r="158" spans="58:109" x14ac:dyDescent="0.25">
      <c r="BF158" t="s">
        <v>21382</v>
      </c>
      <c r="BG158" t="s">
        <v>21383</v>
      </c>
      <c r="BH158" t="s">
        <v>4553</v>
      </c>
      <c r="BI158" t="s">
        <v>21384</v>
      </c>
      <c r="BJ158" t="s">
        <v>4034</v>
      </c>
      <c r="BK158">
        <v>71.819999999999993</v>
      </c>
      <c r="BL158">
        <v>1</v>
      </c>
      <c r="BM158">
        <v>1</v>
      </c>
      <c r="BN158" t="s">
        <v>4028</v>
      </c>
      <c r="BO158">
        <v>1</v>
      </c>
      <c r="BP158" t="s">
        <v>4029</v>
      </c>
      <c r="BQ158" t="s">
        <v>4030</v>
      </c>
      <c r="BR158" t="s">
        <v>4031</v>
      </c>
      <c r="BS158" s="124">
        <v>46150</v>
      </c>
      <c r="BT158" t="s">
        <v>2069</v>
      </c>
      <c r="BU158" t="s">
        <v>1720</v>
      </c>
      <c r="BW158" t="s">
        <v>13294</v>
      </c>
      <c r="BX158" t="s">
        <v>4030</v>
      </c>
      <c r="BY158" t="s">
        <v>4032</v>
      </c>
      <c r="BZ158" t="s">
        <v>13295</v>
      </c>
      <c r="CA158" t="s">
        <v>13295</v>
      </c>
      <c r="CC158" t="s">
        <v>4105</v>
      </c>
      <c r="CD158">
        <v>249.72</v>
      </c>
      <c r="CE158">
        <v>20.81</v>
      </c>
      <c r="CF158">
        <v>1.4567000000000001</v>
      </c>
      <c r="CG158">
        <v>0</v>
      </c>
      <c r="CH158">
        <v>249.72</v>
      </c>
      <c r="CJ158">
        <v>32.049999999999997</v>
      </c>
      <c r="CK158">
        <v>1</v>
      </c>
      <c r="CL158" t="s">
        <v>13296</v>
      </c>
      <c r="CM158" t="s">
        <v>4106</v>
      </c>
      <c r="CN158" t="s">
        <v>76</v>
      </c>
      <c r="CO158" t="s">
        <v>13295</v>
      </c>
      <c r="CP158" t="s">
        <v>4107</v>
      </c>
      <c r="CR158" t="s">
        <v>15801</v>
      </c>
      <c r="CS158" t="s">
        <v>4050</v>
      </c>
      <c r="CT158" t="s">
        <v>4027</v>
      </c>
      <c r="CU158" t="s">
        <v>15802</v>
      </c>
      <c r="CV158" t="s">
        <v>4571</v>
      </c>
      <c r="CW158" t="s">
        <v>4217</v>
      </c>
      <c r="CX158" t="s">
        <v>4105</v>
      </c>
      <c r="CZ158" t="s">
        <v>4133</v>
      </c>
      <c r="DA158">
        <v>1</v>
      </c>
      <c r="DB158" t="s">
        <v>13333</v>
      </c>
      <c r="DC158" t="s">
        <v>76</v>
      </c>
      <c r="DD158" t="s">
        <v>15802</v>
      </c>
      <c r="DE158" t="s">
        <v>4158</v>
      </c>
    </row>
    <row r="159" spans="58:109" x14ac:dyDescent="0.25">
      <c r="BF159" t="s">
        <v>21385</v>
      </c>
      <c r="BG159" t="s">
        <v>21386</v>
      </c>
      <c r="BH159" t="s">
        <v>4553</v>
      </c>
      <c r="BI159" t="s">
        <v>21387</v>
      </c>
      <c r="BJ159" t="s">
        <v>4034</v>
      </c>
      <c r="BK159">
        <v>47.7</v>
      </c>
      <c r="BL159">
        <v>1</v>
      </c>
      <c r="BM159">
        <v>1</v>
      </c>
      <c r="BN159" t="s">
        <v>4028</v>
      </c>
      <c r="BO159">
        <v>1</v>
      </c>
      <c r="BP159" t="s">
        <v>4029</v>
      </c>
      <c r="BQ159" t="s">
        <v>4030</v>
      </c>
      <c r="BR159" t="s">
        <v>4031</v>
      </c>
      <c r="BS159" s="124">
        <v>46150</v>
      </c>
      <c r="BT159" t="s">
        <v>2069</v>
      </c>
      <c r="BU159" t="s">
        <v>1720</v>
      </c>
      <c r="BW159" t="s">
        <v>13297</v>
      </c>
      <c r="BX159" t="s">
        <v>4030</v>
      </c>
      <c r="BY159" t="s">
        <v>4027</v>
      </c>
      <c r="BZ159" t="s">
        <v>13298</v>
      </c>
      <c r="CA159" t="s">
        <v>13298</v>
      </c>
      <c r="CC159" t="s">
        <v>4105</v>
      </c>
      <c r="CD159">
        <v>143.88</v>
      </c>
      <c r="CE159">
        <v>11.99</v>
      </c>
      <c r="CG159">
        <v>0</v>
      </c>
      <c r="CH159">
        <v>143.88</v>
      </c>
      <c r="CK159">
        <v>1</v>
      </c>
      <c r="CL159" t="s">
        <v>13296</v>
      </c>
      <c r="CM159" t="s">
        <v>4106</v>
      </c>
      <c r="CN159" t="s">
        <v>76</v>
      </c>
      <c r="CO159" t="s">
        <v>13298</v>
      </c>
      <c r="CP159" t="s">
        <v>4107</v>
      </c>
      <c r="CR159" t="s">
        <v>15803</v>
      </c>
      <c r="CS159" t="s">
        <v>4030</v>
      </c>
      <c r="CT159" t="s">
        <v>4034</v>
      </c>
      <c r="CU159" t="s">
        <v>13340</v>
      </c>
      <c r="CV159" t="s">
        <v>8648</v>
      </c>
      <c r="CX159" t="s">
        <v>4105</v>
      </c>
      <c r="CZ159" t="s">
        <v>4133</v>
      </c>
      <c r="DA159">
        <v>1</v>
      </c>
      <c r="DB159" t="s">
        <v>13341</v>
      </c>
      <c r="DC159" t="s">
        <v>76</v>
      </c>
      <c r="DD159" t="s">
        <v>13340</v>
      </c>
      <c r="DE159" t="s">
        <v>4158</v>
      </c>
    </row>
    <row r="160" spans="58:109" x14ac:dyDescent="0.25">
      <c r="BF160" t="s">
        <v>21388</v>
      </c>
      <c r="BG160" t="s">
        <v>21389</v>
      </c>
      <c r="BH160" t="s">
        <v>4553</v>
      </c>
      <c r="BI160" t="s">
        <v>21390</v>
      </c>
      <c r="BJ160" t="s">
        <v>4034</v>
      </c>
      <c r="BK160">
        <v>60.6</v>
      </c>
      <c r="BL160">
        <v>1</v>
      </c>
      <c r="BM160">
        <v>1</v>
      </c>
      <c r="BN160" t="s">
        <v>4028</v>
      </c>
      <c r="BO160">
        <v>1</v>
      </c>
      <c r="BP160" t="s">
        <v>4029</v>
      </c>
      <c r="BQ160" t="s">
        <v>4030</v>
      </c>
      <c r="BR160" t="s">
        <v>4031</v>
      </c>
      <c r="BS160" s="124">
        <v>46150</v>
      </c>
      <c r="BT160" t="s">
        <v>2069</v>
      </c>
      <c r="BU160" t="s">
        <v>1720</v>
      </c>
      <c r="BW160" t="s">
        <v>13299</v>
      </c>
      <c r="BX160" t="s">
        <v>4030</v>
      </c>
      <c r="BY160" t="s">
        <v>4104</v>
      </c>
      <c r="BZ160" t="s">
        <v>13300</v>
      </c>
      <c r="CA160" t="s">
        <v>13300</v>
      </c>
      <c r="CB160" t="s">
        <v>4434</v>
      </c>
      <c r="CC160" t="s">
        <v>4105</v>
      </c>
      <c r="CD160">
        <v>125.88</v>
      </c>
      <c r="CE160">
        <v>10.49</v>
      </c>
      <c r="CG160">
        <v>0</v>
      </c>
      <c r="CH160">
        <v>125.88</v>
      </c>
      <c r="CK160">
        <v>1</v>
      </c>
      <c r="CL160" t="s">
        <v>13301</v>
      </c>
      <c r="CM160" t="s">
        <v>4106</v>
      </c>
      <c r="CN160" t="s">
        <v>76</v>
      </c>
      <c r="CO160" t="s">
        <v>13300</v>
      </c>
      <c r="CP160" t="s">
        <v>4107</v>
      </c>
      <c r="CR160" t="s">
        <v>15804</v>
      </c>
      <c r="CS160" t="s">
        <v>4050</v>
      </c>
      <c r="CT160" t="s">
        <v>4109</v>
      </c>
      <c r="CU160" t="s">
        <v>15805</v>
      </c>
      <c r="CV160" t="s">
        <v>4614</v>
      </c>
      <c r="CX160" t="s">
        <v>4111</v>
      </c>
      <c r="CZ160" t="s">
        <v>4133</v>
      </c>
      <c r="DA160">
        <v>1</v>
      </c>
      <c r="DB160" t="s">
        <v>15806</v>
      </c>
      <c r="DC160" t="s">
        <v>76</v>
      </c>
      <c r="DD160" t="s">
        <v>15805</v>
      </c>
      <c r="DE160" t="s">
        <v>4158</v>
      </c>
    </row>
    <row r="161" spans="58:109" x14ac:dyDescent="0.25">
      <c r="BF161" t="s">
        <v>21391</v>
      </c>
      <c r="BG161" t="s">
        <v>21392</v>
      </c>
      <c r="BH161" t="s">
        <v>4553</v>
      </c>
      <c r="BI161" t="s">
        <v>21393</v>
      </c>
      <c r="BJ161" t="s">
        <v>4034</v>
      </c>
      <c r="BK161">
        <v>57.66</v>
      </c>
      <c r="BL161">
        <v>1</v>
      </c>
      <c r="BM161">
        <v>1</v>
      </c>
      <c r="BN161" t="s">
        <v>4028</v>
      </c>
      <c r="BO161">
        <v>1</v>
      </c>
      <c r="BP161" t="s">
        <v>4029</v>
      </c>
      <c r="BQ161" t="s">
        <v>4030</v>
      </c>
      <c r="BR161" t="s">
        <v>4031</v>
      </c>
      <c r="BS161" s="124">
        <v>46150</v>
      </c>
      <c r="BT161" t="s">
        <v>2069</v>
      </c>
      <c r="BU161" t="s">
        <v>1720</v>
      </c>
      <c r="BW161" t="s">
        <v>13302</v>
      </c>
      <c r="BX161" t="s">
        <v>4030</v>
      </c>
      <c r="BY161" t="s">
        <v>4034</v>
      </c>
      <c r="BZ161" t="s">
        <v>13303</v>
      </c>
      <c r="CA161" t="s">
        <v>13303</v>
      </c>
      <c r="CC161" t="s">
        <v>4105</v>
      </c>
      <c r="CD161">
        <v>69.12</v>
      </c>
      <c r="CE161">
        <v>5.76</v>
      </c>
      <c r="CF161">
        <v>0.432</v>
      </c>
      <c r="CG161">
        <v>0</v>
      </c>
      <c r="CH161">
        <v>69.12</v>
      </c>
      <c r="CJ161">
        <v>9.5</v>
      </c>
      <c r="CK161">
        <v>1</v>
      </c>
      <c r="CL161" t="s">
        <v>13304</v>
      </c>
      <c r="CM161" t="s">
        <v>4133</v>
      </c>
      <c r="CN161" t="s">
        <v>76</v>
      </c>
      <c r="CO161" t="s">
        <v>13303</v>
      </c>
      <c r="CP161" t="s">
        <v>4107</v>
      </c>
      <c r="CR161" t="s">
        <v>15807</v>
      </c>
      <c r="CS161" t="s">
        <v>4030</v>
      </c>
      <c r="CT161" t="s">
        <v>4034</v>
      </c>
      <c r="CU161" t="s">
        <v>15808</v>
      </c>
      <c r="CV161" t="s">
        <v>8438</v>
      </c>
      <c r="CW161" t="s">
        <v>8301</v>
      </c>
      <c r="CX161" t="s">
        <v>4105</v>
      </c>
      <c r="CZ161" t="s">
        <v>4133</v>
      </c>
      <c r="DA161">
        <v>1</v>
      </c>
      <c r="DB161" t="s">
        <v>15809</v>
      </c>
      <c r="DC161" t="s">
        <v>76</v>
      </c>
      <c r="DD161" t="s">
        <v>15808</v>
      </c>
      <c r="DE161" t="s">
        <v>4158</v>
      </c>
    </row>
    <row r="162" spans="58:109" x14ac:dyDescent="0.25">
      <c r="BF162" t="s">
        <v>20249</v>
      </c>
      <c r="BH162" t="s">
        <v>4553</v>
      </c>
      <c r="BL162">
        <v>0</v>
      </c>
      <c r="BM162">
        <v>1</v>
      </c>
      <c r="BR162" t="s">
        <v>4031</v>
      </c>
      <c r="BS162" s="124">
        <v>46150</v>
      </c>
      <c r="BT162" t="s">
        <v>2069</v>
      </c>
      <c r="BU162" t="s">
        <v>1720</v>
      </c>
      <c r="BW162" t="s">
        <v>13305</v>
      </c>
      <c r="BX162" t="s">
        <v>4030</v>
      </c>
      <c r="BY162" t="s">
        <v>4126</v>
      </c>
      <c r="BZ162" t="s">
        <v>13306</v>
      </c>
      <c r="CA162" t="s">
        <v>13306</v>
      </c>
      <c r="CC162" t="s">
        <v>4105</v>
      </c>
      <c r="CD162">
        <v>58.68</v>
      </c>
      <c r="CE162">
        <v>4.8899999999999997</v>
      </c>
      <c r="CG162">
        <v>0</v>
      </c>
      <c r="CH162">
        <v>58.68</v>
      </c>
      <c r="CK162">
        <v>1</v>
      </c>
      <c r="CL162" t="s">
        <v>13307</v>
      </c>
      <c r="CM162" t="s">
        <v>4106</v>
      </c>
      <c r="CN162" t="s">
        <v>76</v>
      </c>
      <c r="CO162" t="s">
        <v>13306</v>
      </c>
      <c r="CP162" t="s">
        <v>4107</v>
      </c>
      <c r="CR162" t="s">
        <v>15810</v>
      </c>
      <c r="CS162" t="s">
        <v>4050</v>
      </c>
      <c r="CT162" t="s">
        <v>4109</v>
      </c>
      <c r="CU162" t="s">
        <v>14066</v>
      </c>
      <c r="CV162" t="s">
        <v>4169</v>
      </c>
      <c r="CW162" t="s">
        <v>4324</v>
      </c>
      <c r="CX162" t="s">
        <v>4111</v>
      </c>
      <c r="CZ162" t="s">
        <v>4133</v>
      </c>
      <c r="DA162">
        <v>1</v>
      </c>
      <c r="DB162" t="s">
        <v>15811</v>
      </c>
      <c r="DC162" t="s">
        <v>76</v>
      </c>
      <c r="DD162" t="s">
        <v>14066</v>
      </c>
      <c r="DE162" t="s">
        <v>4158</v>
      </c>
    </row>
    <row r="163" spans="58:109" x14ac:dyDescent="0.25">
      <c r="BF163" t="s">
        <v>20800</v>
      </c>
      <c r="BH163" t="s">
        <v>4553</v>
      </c>
      <c r="BL163">
        <v>0</v>
      </c>
      <c r="BM163">
        <v>1</v>
      </c>
      <c r="BR163" t="s">
        <v>4031</v>
      </c>
      <c r="BS163" s="124">
        <v>46150</v>
      </c>
      <c r="BT163" t="s">
        <v>2069</v>
      </c>
      <c r="BU163" t="s">
        <v>1720</v>
      </c>
      <c r="BW163" t="s">
        <v>13308</v>
      </c>
      <c r="BX163" t="s">
        <v>4108</v>
      </c>
      <c r="BY163" t="s">
        <v>4034</v>
      </c>
      <c r="BZ163" t="s">
        <v>13309</v>
      </c>
      <c r="CA163" t="s">
        <v>13310</v>
      </c>
      <c r="CB163" t="s">
        <v>8840</v>
      </c>
      <c r="CC163" t="s">
        <v>4105</v>
      </c>
      <c r="CD163">
        <v>101.52</v>
      </c>
      <c r="CE163">
        <v>8.4600000000000009</v>
      </c>
      <c r="CF163">
        <v>1.0152000000000001</v>
      </c>
      <c r="CG163">
        <v>1</v>
      </c>
      <c r="CH163">
        <v>101.52</v>
      </c>
      <c r="CI163" s="17">
        <v>0.2</v>
      </c>
      <c r="CJ163">
        <v>12.18</v>
      </c>
      <c r="CK163">
        <v>1</v>
      </c>
      <c r="CL163" t="s">
        <v>4697</v>
      </c>
      <c r="CM163" t="s">
        <v>4106</v>
      </c>
      <c r="CN163" t="s">
        <v>76</v>
      </c>
      <c r="CO163" t="s">
        <v>13309</v>
      </c>
      <c r="CP163" t="s">
        <v>4121</v>
      </c>
      <c r="CR163" t="s">
        <v>8286</v>
      </c>
      <c r="CS163" t="s">
        <v>4050</v>
      </c>
      <c r="CT163" t="s">
        <v>4034</v>
      </c>
      <c r="CU163" t="s">
        <v>15038</v>
      </c>
      <c r="CV163" t="s">
        <v>4196</v>
      </c>
      <c r="CX163" t="s">
        <v>4105</v>
      </c>
      <c r="CY163" s="17">
        <v>0.5</v>
      </c>
      <c r="CZ163" t="s">
        <v>4133</v>
      </c>
      <c r="DA163">
        <v>1</v>
      </c>
      <c r="DB163" t="s">
        <v>15812</v>
      </c>
      <c r="DC163" t="s">
        <v>76</v>
      </c>
      <c r="DD163" t="s">
        <v>15038</v>
      </c>
      <c r="DE163" t="s">
        <v>4158</v>
      </c>
    </row>
    <row r="164" spans="58:109" x14ac:dyDescent="0.25">
      <c r="BF164" t="s">
        <v>21394</v>
      </c>
      <c r="BH164" t="s">
        <v>4553</v>
      </c>
      <c r="BL164">
        <v>0</v>
      </c>
      <c r="BM164">
        <v>1</v>
      </c>
      <c r="BR164" t="s">
        <v>4031</v>
      </c>
      <c r="BS164" s="124">
        <v>46150</v>
      </c>
      <c r="BT164" t="s">
        <v>2069</v>
      </c>
      <c r="BU164" t="s">
        <v>1720</v>
      </c>
      <c r="BW164" t="s">
        <v>13311</v>
      </c>
      <c r="BX164" t="s">
        <v>4030</v>
      </c>
      <c r="BY164" t="s">
        <v>4032</v>
      </c>
      <c r="BZ164" t="s">
        <v>13312</v>
      </c>
      <c r="CA164" t="s">
        <v>8911</v>
      </c>
      <c r="CC164" t="s">
        <v>4105</v>
      </c>
      <c r="CD164">
        <v>203.5</v>
      </c>
      <c r="CE164">
        <v>9.25</v>
      </c>
      <c r="CF164">
        <v>2.0720000000000001</v>
      </c>
      <c r="CG164">
        <v>1</v>
      </c>
      <c r="CH164">
        <v>203.5</v>
      </c>
      <c r="CI164" s="17">
        <v>0.2</v>
      </c>
      <c r="CJ164">
        <v>20.98</v>
      </c>
      <c r="CK164">
        <v>1</v>
      </c>
      <c r="CL164" t="s">
        <v>13313</v>
      </c>
      <c r="CM164" t="s">
        <v>4121</v>
      </c>
      <c r="CN164" t="s">
        <v>76</v>
      </c>
      <c r="CO164" t="s">
        <v>13312</v>
      </c>
      <c r="CP164" t="s">
        <v>4121</v>
      </c>
      <c r="CR164" t="s">
        <v>15813</v>
      </c>
      <c r="CS164" t="s">
        <v>4030</v>
      </c>
      <c r="CT164" t="s">
        <v>4109</v>
      </c>
      <c r="CU164" t="s">
        <v>15208</v>
      </c>
      <c r="CV164" t="s">
        <v>8388</v>
      </c>
      <c r="CX164" t="s">
        <v>4111</v>
      </c>
      <c r="CZ164" t="s">
        <v>4133</v>
      </c>
      <c r="DA164">
        <v>1</v>
      </c>
      <c r="DB164" t="s">
        <v>15814</v>
      </c>
      <c r="DC164" t="s">
        <v>76</v>
      </c>
      <c r="DD164" t="s">
        <v>15208</v>
      </c>
      <c r="DE164" t="s">
        <v>4158</v>
      </c>
    </row>
    <row r="165" spans="58:109" x14ac:dyDescent="0.25">
      <c r="BF165" t="s">
        <v>21395</v>
      </c>
      <c r="BH165" t="s">
        <v>4553</v>
      </c>
      <c r="BL165">
        <v>0</v>
      </c>
      <c r="BM165">
        <v>1</v>
      </c>
      <c r="BR165" t="s">
        <v>4031</v>
      </c>
      <c r="BS165" s="124">
        <v>46150</v>
      </c>
      <c r="BT165" t="s">
        <v>2069</v>
      </c>
      <c r="BU165" t="s">
        <v>1720</v>
      </c>
      <c r="BW165" t="s">
        <v>13314</v>
      </c>
      <c r="BX165" t="s">
        <v>4030</v>
      </c>
      <c r="BY165" t="s">
        <v>4109</v>
      </c>
      <c r="BZ165" t="s">
        <v>13315</v>
      </c>
      <c r="CA165" t="s">
        <v>8911</v>
      </c>
      <c r="CC165" t="s">
        <v>4105</v>
      </c>
      <c r="CD165">
        <v>191.88</v>
      </c>
      <c r="CE165">
        <v>15.99</v>
      </c>
      <c r="CF165">
        <v>3.8370000000000002</v>
      </c>
      <c r="CG165">
        <v>1</v>
      </c>
      <c r="CH165">
        <v>191.88</v>
      </c>
      <c r="CI165" s="17">
        <v>0.2</v>
      </c>
      <c r="CJ165">
        <v>53.72</v>
      </c>
      <c r="CK165">
        <v>1</v>
      </c>
      <c r="CL165" t="s">
        <v>13313</v>
      </c>
      <c r="CM165" t="s">
        <v>4133</v>
      </c>
      <c r="CN165" t="s">
        <v>76</v>
      </c>
      <c r="CO165" t="s">
        <v>13315</v>
      </c>
      <c r="CP165" t="s">
        <v>4121</v>
      </c>
      <c r="CR165" t="s">
        <v>20492</v>
      </c>
      <c r="CS165" t="s">
        <v>4050</v>
      </c>
      <c r="CT165" t="s">
        <v>4034</v>
      </c>
      <c r="CU165" t="s">
        <v>20493</v>
      </c>
      <c r="CV165" t="s">
        <v>8257</v>
      </c>
      <c r="CW165" t="s">
        <v>4429</v>
      </c>
      <c r="CX165" t="s">
        <v>4105</v>
      </c>
      <c r="CZ165" t="s">
        <v>4133</v>
      </c>
      <c r="DA165">
        <v>1</v>
      </c>
      <c r="DB165" t="s">
        <v>20494</v>
      </c>
      <c r="DC165" t="s">
        <v>414</v>
      </c>
      <c r="DD165" t="s">
        <v>20493</v>
      </c>
      <c r="DE165" t="s">
        <v>4158</v>
      </c>
    </row>
    <row r="166" spans="58:109" x14ac:dyDescent="0.25">
      <c r="BF166" t="s">
        <v>20801</v>
      </c>
      <c r="BH166" t="s">
        <v>4553</v>
      </c>
      <c r="BL166">
        <v>0</v>
      </c>
      <c r="BM166">
        <v>1</v>
      </c>
      <c r="BR166" t="s">
        <v>4031</v>
      </c>
      <c r="BS166" s="124">
        <v>46150</v>
      </c>
      <c r="BT166" t="s">
        <v>2069</v>
      </c>
      <c r="BU166" t="s">
        <v>1720</v>
      </c>
      <c r="BW166" t="s">
        <v>13316</v>
      </c>
      <c r="BX166" t="s">
        <v>4030</v>
      </c>
      <c r="BY166" t="s">
        <v>4034</v>
      </c>
      <c r="BZ166" t="s">
        <v>13317</v>
      </c>
      <c r="CA166" t="s">
        <v>13317</v>
      </c>
      <c r="CB166" t="s">
        <v>8299</v>
      </c>
      <c r="CC166" t="s">
        <v>4105</v>
      </c>
      <c r="CD166">
        <v>119.88</v>
      </c>
      <c r="CE166">
        <v>9.99</v>
      </c>
      <c r="CF166">
        <v>0.95879999999999999</v>
      </c>
      <c r="CG166">
        <v>1</v>
      </c>
      <c r="CH166">
        <v>119.88</v>
      </c>
      <c r="CI166" s="17">
        <v>0.2</v>
      </c>
      <c r="CJ166">
        <v>13.67</v>
      </c>
      <c r="CK166">
        <v>1</v>
      </c>
      <c r="CL166" t="s">
        <v>13318</v>
      </c>
      <c r="CM166" t="s">
        <v>4121</v>
      </c>
      <c r="CN166" t="s">
        <v>76</v>
      </c>
      <c r="CO166" t="s">
        <v>13317</v>
      </c>
      <c r="CP166" t="s">
        <v>4107</v>
      </c>
      <c r="CR166" t="s">
        <v>20495</v>
      </c>
      <c r="CS166" t="s">
        <v>4050</v>
      </c>
      <c r="CT166" t="s">
        <v>4034</v>
      </c>
      <c r="CU166" t="s">
        <v>20496</v>
      </c>
      <c r="CV166" t="s">
        <v>8257</v>
      </c>
      <c r="CW166" t="s">
        <v>4429</v>
      </c>
      <c r="CX166" t="s">
        <v>4105</v>
      </c>
      <c r="CZ166" t="s">
        <v>4133</v>
      </c>
      <c r="DA166">
        <v>1</v>
      </c>
      <c r="DB166" t="s">
        <v>20494</v>
      </c>
      <c r="DC166" t="s">
        <v>414</v>
      </c>
      <c r="DD166" t="s">
        <v>20496</v>
      </c>
      <c r="DE166" t="s">
        <v>4158</v>
      </c>
    </row>
    <row r="167" spans="58:109" x14ac:dyDescent="0.25">
      <c r="BF167" t="s">
        <v>20802</v>
      </c>
      <c r="BH167" t="s">
        <v>4553</v>
      </c>
      <c r="BL167">
        <v>0</v>
      </c>
      <c r="BM167">
        <v>1</v>
      </c>
      <c r="BR167" t="s">
        <v>4031</v>
      </c>
      <c r="BS167" s="124">
        <v>46150</v>
      </c>
      <c r="BT167" t="s">
        <v>2069</v>
      </c>
      <c r="BU167" t="s">
        <v>1720</v>
      </c>
      <c r="BW167" t="s">
        <v>13319</v>
      </c>
      <c r="BX167" t="s">
        <v>4050</v>
      </c>
      <c r="BY167" t="s">
        <v>4032</v>
      </c>
      <c r="BZ167" t="s">
        <v>13320</v>
      </c>
      <c r="CA167" t="s">
        <v>13320</v>
      </c>
      <c r="CC167" t="s">
        <v>4105</v>
      </c>
      <c r="CD167">
        <v>238.32</v>
      </c>
      <c r="CE167">
        <v>19.86</v>
      </c>
      <c r="CF167">
        <v>1.3902000000000001</v>
      </c>
      <c r="CG167">
        <v>0</v>
      </c>
      <c r="CH167">
        <v>238.32</v>
      </c>
      <c r="CI167" s="17">
        <v>0.5</v>
      </c>
      <c r="CJ167">
        <v>27.8</v>
      </c>
      <c r="CK167">
        <v>1</v>
      </c>
      <c r="CL167" t="s">
        <v>13321</v>
      </c>
      <c r="CM167" t="s">
        <v>4133</v>
      </c>
      <c r="CN167" t="s">
        <v>76</v>
      </c>
      <c r="CO167" t="s">
        <v>13320</v>
      </c>
      <c r="CP167" t="s">
        <v>4107</v>
      </c>
      <c r="CR167" t="s">
        <v>15815</v>
      </c>
      <c r="CS167" t="s">
        <v>4050</v>
      </c>
      <c r="CT167" t="s">
        <v>4109</v>
      </c>
      <c r="CU167" t="s">
        <v>14680</v>
      </c>
      <c r="CV167" t="s">
        <v>4701</v>
      </c>
      <c r="CW167" t="s">
        <v>4352</v>
      </c>
      <c r="CX167" t="s">
        <v>4111</v>
      </c>
      <c r="CZ167" t="s">
        <v>4133</v>
      </c>
      <c r="DA167">
        <v>1</v>
      </c>
      <c r="DB167" t="s">
        <v>15816</v>
      </c>
      <c r="DC167" t="s">
        <v>414</v>
      </c>
      <c r="DD167" t="s">
        <v>14680</v>
      </c>
      <c r="DE167" t="s">
        <v>4158</v>
      </c>
    </row>
    <row r="168" spans="58:109" x14ac:dyDescent="0.25">
      <c r="BF168" t="s">
        <v>20803</v>
      </c>
      <c r="BH168" t="s">
        <v>4553</v>
      </c>
      <c r="BL168">
        <v>0</v>
      </c>
      <c r="BM168">
        <v>1</v>
      </c>
      <c r="BR168" t="s">
        <v>4031</v>
      </c>
      <c r="BS168" s="124">
        <v>46150</v>
      </c>
      <c r="BT168" t="s">
        <v>2069</v>
      </c>
      <c r="BU168" t="s">
        <v>1720</v>
      </c>
      <c r="BW168" t="s">
        <v>8461</v>
      </c>
      <c r="BX168" t="s">
        <v>4030</v>
      </c>
      <c r="BY168" t="s">
        <v>4109</v>
      </c>
      <c r="BZ168" t="s">
        <v>13322</v>
      </c>
      <c r="CA168" t="s">
        <v>13322</v>
      </c>
      <c r="CC168" t="s">
        <v>4111</v>
      </c>
      <c r="CD168">
        <v>431.88</v>
      </c>
      <c r="CE168">
        <v>35.99</v>
      </c>
      <c r="CG168">
        <v>0</v>
      </c>
      <c r="CH168">
        <v>431.88</v>
      </c>
      <c r="CK168">
        <v>1</v>
      </c>
      <c r="CL168" t="s">
        <v>8462</v>
      </c>
      <c r="CM168" t="s">
        <v>4106</v>
      </c>
      <c r="CN168" t="s">
        <v>76</v>
      </c>
      <c r="CO168" t="s">
        <v>13322</v>
      </c>
      <c r="CP168" t="s">
        <v>4107</v>
      </c>
      <c r="CR168" t="s">
        <v>15817</v>
      </c>
      <c r="CS168" t="s">
        <v>4050</v>
      </c>
      <c r="CT168" t="s">
        <v>4027</v>
      </c>
      <c r="CU168" t="s">
        <v>14089</v>
      </c>
      <c r="CV168" t="s">
        <v>4614</v>
      </c>
      <c r="CW168" t="s">
        <v>4627</v>
      </c>
      <c r="CX168" t="s">
        <v>4105</v>
      </c>
      <c r="CZ168" t="s">
        <v>4133</v>
      </c>
      <c r="DA168">
        <v>1</v>
      </c>
      <c r="DB168" t="s">
        <v>15818</v>
      </c>
      <c r="DC168" t="s">
        <v>414</v>
      </c>
      <c r="DD168" t="s">
        <v>14089</v>
      </c>
      <c r="DE168" t="s">
        <v>4158</v>
      </c>
    </row>
    <row r="169" spans="58:109" x14ac:dyDescent="0.25">
      <c r="BF169" t="s">
        <v>20804</v>
      </c>
      <c r="BH169" t="s">
        <v>4553</v>
      </c>
      <c r="BL169">
        <v>0</v>
      </c>
      <c r="BM169">
        <v>1</v>
      </c>
      <c r="BR169" t="s">
        <v>4031</v>
      </c>
      <c r="BS169" s="124">
        <v>46150</v>
      </c>
      <c r="BT169" t="s">
        <v>2069</v>
      </c>
      <c r="BU169" t="s">
        <v>1720</v>
      </c>
      <c r="BW169" t="s">
        <v>13323</v>
      </c>
      <c r="BX169" t="s">
        <v>4050</v>
      </c>
      <c r="BY169" t="s">
        <v>4032</v>
      </c>
      <c r="BZ169" t="s">
        <v>13324</v>
      </c>
      <c r="CA169" t="s">
        <v>13324</v>
      </c>
      <c r="CC169" t="s">
        <v>4105</v>
      </c>
      <c r="CD169">
        <v>149.88</v>
      </c>
      <c r="CE169">
        <v>12.49</v>
      </c>
      <c r="CF169">
        <v>0.87429999999999997</v>
      </c>
      <c r="CG169">
        <v>0</v>
      </c>
      <c r="CH169">
        <v>149.88</v>
      </c>
      <c r="CI169" s="17">
        <v>0.5</v>
      </c>
      <c r="CJ169">
        <v>17.47</v>
      </c>
      <c r="CK169">
        <v>1</v>
      </c>
      <c r="CL169" t="s">
        <v>13321</v>
      </c>
      <c r="CM169" t="s">
        <v>4133</v>
      </c>
      <c r="CN169" t="s">
        <v>76</v>
      </c>
      <c r="CO169" t="s">
        <v>13324</v>
      </c>
      <c r="CP169" t="s">
        <v>4107</v>
      </c>
      <c r="CR169" t="s">
        <v>15819</v>
      </c>
      <c r="CS169" t="s">
        <v>4050</v>
      </c>
      <c r="CT169" t="s">
        <v>4027</v>
      </c>
      <c r="CU169" t="s">
        <v>15820</v>
      </c>
      <c r="CV169" t="s">
        <v>4614</v>
      </c>
      <c r="CW169" t="s">
        <v>4627</v>
      </c>
      <c r="CX169" t="s">
        <v>4105</v>
      </c>
      <c r="CZ169" t="s">
        <v>4133</v>
      </c>
      <c r="DA169">
        <v>1</v>
      </c>
      <c r="DB169" t="s">
        <v>15818</v>
      </c>
      <c r="DC169" t="s">
        <v>414</v>
      </c>
      <c r="DD169" t="s">
        <v>15820</v>
      </c>
      <c r="DE169" t="s">
        <v>4158</v>
      </c>
    </row>
    <row r="170" spans="58:109" x14ac:dyDescent="0.25">
      <c r="BF170" t="s">
        <v>20805</v>
      </c>
      <c r="BH170" t="s">
        <v>4553</v>
      </c>
      <c r="BL170">
        <v>0</v>
      </c>
      <c r="BM170">
        <v>1</v>
      </c>
      <c r="BR170" t="s">
        <v>4031</v>
      </c>
      <c r="BS170" s="124">
        <v>46150</v>
      </c>
      <c r="BT170" t="s">
        <v>2069</v>
      </c>
      <c r="BU170" t="s">
        <v>1720</v>
      </c>
      <c r="BW170" t="s">
        <v>13325</v>
      </c>
      <c r="BX170" t="s">
        <v>4050</v>
      </c>
      <c r="BY170" t="s">
        <v>4032</v>
      </c>
      <c r="BZ170" t="s">
        <v>13324</v>
      </c>
      <c r="CA170" t="s">
        <v>13324</v>
      </c>
      <c r="CC170" t="s">
        <v>4105</v>
      </c>
      <c r="CD170">
        <v>135.72</v>
      </c>
      <c r="CE170">
        <v>11.31</v>
      </c>
      <c r="CF170">
        <v>0.79169999999999996</v>
      </c>
      <c r="CG170">
        <v>0</v>
      </c>
      <c r="CH170">
        <v>135.72</v>
      </c>
      <c r="CI170" s="17">
        <v>0.5</v>
      </c>
      <c r="CJ170">
        <v>15.83</v>
      </c>
      <c r="CK170">
        <v>1</v>
      </c>
      <c r="CL170" t="s">
        <v>13321</v>
      </c>
      <c r="CM170" t="s">
        <v>4133</v>
      </c>
      <c r="CN170" t="s">
        <v>76</v>
      </c>
      <c r="CO170" t="s">
        <v>13324</v>
      </c>
      <c r="CP170" t="s">
        <v>4107</v>
      </c>
      <c r="CR170" t="s">
        <v>15821</v>
      </c>
      <c r="CS170" t="s">
        <v>4050</v>
      </c>
      <c r="CT170" t="s">
        <v>4109</v>
      </c>
      <c r="CU170" t="s">
        <v>15752</v>
      </c>
      <c r="CV170" t="s">
        <v>4701</v>
      </c>
      <c r="CX170" t="s">
        <v>4111</v>
      </c>
      <c r="CZ170" t="s">
        <v>4133</v>
      </c>
      <c r="DA170">
        <v>1</v>
      </c>
      <c r="DB170" t="s">
        <v>15822</v>
      </c>
      <c r="DC170" t="s">
        <v>414</v>
      </c>
      <c r="DD170" t="s">
        <v>15752</v>
      </c>
      <c r="DE170" t="s">
        <v>4158</v>
      </c>
    </row>
    <row r="171" spans="58:109" x14ac:dyDescent="0.25">
      <c r="BF171" t="s">
        <v>20806</v>
      </c>
      <c r="BH171" t="s">
        <v>4553</v>
      </c>
      <c r="BL171">
        <v>0</v>
      </c>
      <c r="BM171">
        <v>1</v>
      </c>
      <c r="BR171" t="s">
        <v>4031</v>
      </c>
      <c r="BS171" s="124">
        <v>46150</v>
      </c>
      <c r="BT171" t="s">
        <v>2069</v>
      </c>
      <c r="BU171" t="s">
        <v>1720</v>
      </c>
      <c r="BW171" t="s">
        <v>13326</v>
      </c>
      <c r="BX171" t="s">
        <v>4108</v>
      </c>
      <c r="BY171" t="s">
        <v>4027</v>
      </c>
      <c r="BZ171" t="s">
        <v>13327</v>
      </c>
      <c r="CA171" t="s">
        <v>13327</v>
      </c>
      <c r="CB171" t="s">
        <v>13328</v>
      </c>
      <c r="CC171" t="s">
        <v>4105</v>
      </c>
      <c r="CD171">
        <v>179.88</v>
      </c>
      <c r="CE171">
        <v>14.99</v>
      </c>
      <c r="CG171">
        <v>0</v>
      </c>
      <c r="CH171">
        <v>179.88</v>
      </c>
      <c r="CK171">
        <v>1</v>
      </c>
      <c r="CL171" t="s">
        <v>13329</v>
      </c>
      <c r="CM171" t="s">
        <v>4106</v>
      </c>
      <c r="CN171" t="s">
        <v>76</v>
      </c>
      <c r="CO171" t="s">
        <v>13327</v>
      </c>
      <c r="CP171" t="s">
        <v>4107</v>
      </c>
      <c r="CR171" t="s">
        <v>15823</v>
      </c>
      <c r="CS171" t="s">
        <v>4030</v>
      </c>
      <c r="CT171" t="s">
        <v>4126</v>
      </c>
      <c r="CU171" t="s">
        <v>15824</v>
      </c>
      <c r="CV171" t="s">
        <v>8593</v>
      </c>
      <c r="CX171" t="s">
        <v>4105</v>
      </c>
      <c r="CZ171" t="s">
        <v>4133</v>
      </c>
      <c r="DA171">
        <v>1</v>
      </c>
      <c r="DB171" t="s">
        <v>15825</v>
      </c>
      <c r="DC171" t="s">
        <v>414</v>
      </c>
      <c r="DD171" t="s">
        <v>15824</v>
      </c>
      <c r="DE171" t="s">
        <v>4158</v>
      </c>
    </row>
    <row r="172" spans="58:109" x14ac:dyDescent="0.25">
      <c r="BF172" t="s">
        <v>20807</v>
      </c>
      <c r="BH172" t="s">
        <v>4553</v>
      </c>
      <c r="BL172">
        <v>0</v>
      </c>
      <c r="BM172">
        <v>1</v>
      </c>
      <c r="BR172" t="s">
        <v>4031</v>
      </c>
      <c r="BS172" s="124">
        <v>46150</v>
      </c>
      <c r="BT172" t="s">
        <v>2069</v>
      </c>
      <c r="BU172" t="s">
        <v>1720</v>
      </c>
      <c r="BW172" t="s">
        <v>13316</v>
      </c>
      <c r="BX172" t="s">
        <v>4030</v>
      </c>
      <c r="BY172" t="s">
        <v>4034</v>
      </c>
      <c r="BZ172" t="s">
        <v>13330</v>
      </c>
      <c r="CA172" t="s">
        <v>5916</v>
      </c>
      <c r="CB172" t="s">
        <v>8299</v>
      </c>
      <c r="CC172" t="s">
        <v>4105</v>
      </c>
      <c r="CD172">
        <v>119.88</v>
      </c>
      <c r="CE172">
        <v>9.99</v>
      </c>
      <c r="CF172">
        <v>0.95879999999999999</v>
      </c>
      <c r="CG172">
        <v>1</v>
      </c>
      <c r="CH172">
        <v>119.88</v>
      </c>
      <c r="CI172" s="17">
        <v>0.2</v>
      </c>
      <c r="CJ172">
        <v>13.67</v>
      </c>
      <c r="CK172">
        <v>1</v>
      </c>
      <c r="CL172" t="s">
        <v>13318</v>
      </c>
      <c r="CM172" t="s">
        <v>4121</v>
      </c>
      <c r="CN172" t="s">
        <v>76</v>
      </c>
      <c r="CO172" t="s">
        <v>13330</v>
      </c>
      <c r="CP172" t="s">
        <v>4121</v>
      </c>
      <c r="CR172" t="s">
        <v>21705</v>
      </c>
      <c r="CS172" t="s">
        <v>4030</v>
      </c>
      <c r="CT172" t="s">
        <v>4104</v>
      </c>
      <c r="CU172" t="s">
        <v>21706</v>
      </c>
      <c r="CV172" t="s">
        <v>21694</v>
      </c>
      <c r="CX172" t="s">
        <v>4105</v>
      </c>
      <c r="CZ172" t="s">
        <v>4133</v>
      </c>
      <c r="DA172">
        <v>1</v>
      </c>
      <c r="DB172" t="s">
        <v>21707</v>
      </c>
      <c r="DC172" t="s">
        <v>432</v>
      </c>
      <c r="DD172" t="s">
        <v>21706</v>
      </c>
      <c r="DE172" t="s">
        <v>4158</v>
      </c>
    </row>
    <row r="173" spans="58:109" x14ac:dyDescent="0.25">
      <c r="BF173" t="s">
        <v>20808</v>
      </c>
      <c r="BH173" t="s">
        <v>4553</v>
      </c>
      <c r="BL173">
        <v>0</v>
      </c>
      <c r="BM173">
        <v>1</v>
      </c>
      <c r="BR173" t="s">
        <v>4031</v>
      </c>
      <c r="BS173" s="124">
        <v>46150</v>
      </c>
      <c r="BT173" t="s">
        <v>2069</v>
      </c>
      <c r="BU173" t="s">
        <v>1720</v>
      </c>
      <c r="BW173" t="s">
        <v>13331</v>
      </c>
      <c r="BX173" t="s">
        <v>4030</v>
      </c>
      <c r="BY173" t="s">
        <v>4027</v>
      </c>
      <c r="BZ173" t="s">
        <v>13332</v>
      </c>
      <c r="CA173" t="s">
        <v>4712</v>
      </c>
      <c r="CB173" t="s">
        <v>4217</v>
      </c>
      <c r="CC173" t="s">
        <v>4105</v>
      </c>
      <c r="CD173">
        <v>155.88</v>
      </c>
      <c r="CE173">
        <v>12.99</v>
      </c>
      <c r="CF173">
        <v>2.5975000000000001</v>
      </c>
      <c r="CG173">
        <v>1</v>
      </c>
      <c r="CH173">
        <v>155.88</v>
      </c>
      <c r="CI173" s="17">
        <v>0.2</v>
      </c>
      <c r="CJ173">
        <v>32.47</v>
      </c>
      <c r="CK173">
        <v>1</v>
      </c>
      <c r="CL173" t="s">
        <v>13333</v>
      </c>
      <c r="CM173" t="s">
        <v>4121</v>
      </c>
      <c r="CN173" t="s">
        <v>76</v>
      </c>
      <c r="CO173" t="s">
        <v>13332</v>
      </c>
      <c r="CP173" t="s">
        <v>4121</v>
      </c>
      <c r="CR173" t="s">
        <v>21708</v>
      </c>
      <c r="CS173" t="s">
        <v>4030</v>
      </c>
      <c r="CT173" t="s">
        <v>4104</v>
      </c>
      <c r="CU173" t="s">
        <v>21706</v>
      </c>
      <c r="CV173" t="s">
        <v>21694</v>
      </c>
      <c r="CX173" t="s">
        <v>4105</v>
      </c>
      <c r="CZ173" t="s">
        <v>4133</v>
      </c>
      <c r="DA173">
        <v>1</v>
      </c>
      <c r="DB173" t="s">
        <v>21707</v>
      </c>
      <c r="DC173" t="s">
        <v>432</v>
      </c>
      <c r="DD173" t="s">
        <v>21706</v>
      </c>
      <c r="DE173" t="s">
        <v>4158</v>
      </c>
    </row>
    <row r="174" spans="58:109" x14ac:dyDescent="0.25">
      <c r="BF174" t="s">
        <v>20809</v>
      </c>
      <c r="BH174" t="s">
        <v>4553</v>
      </c>
      <c r="BL174">
        <v>0</v>
      </c>
      <c r="BM174">
        <v>1</v>
      </c>
      <c r="BR174" t="s">
        <v>4031</v>
      </c>
      <c r="BS174" s="124">
        <v>46150</v>
      </c>
      <c r="BT174" t="s">
        <v>2069</v>
      </c>
      <c r="BU174" t="s">
        <v>1720</v>
      </c>
      <c r="BW174" t="s">
        <v>13334</v>
      </c>
      <c r="BX174" t="s">
        <v>4030</v>
      </c>
      <c r="BY174" t="s">
        <v>4027</v>
      </c>
      <c r="BZ174" t="s">
        <v>13335</v>
      </c>
      <c r="CA174" t="s">
        <v>4712</v>
      </c>
      <c r="CB174" t="s">
        <v>4217</v>
      </c>
      <c r="CC174" t="s">
        <v>4105</v>
      </c>
      <c r="CD174">
        <v>113.88</v>
      </c>
      <c r="CE174">
        <v>9.49</v>
      </c>
      <c r="CF174">
        <v>1.8975</v>
      </c>
      <c r="CG174">
        <v>1</v>
      </c>
      <c r="CH174">
        <v>113.88</v>
      </c>
      <c r="CI174" s="17">
        <v>0.2</v>
      </c>
      <c r="CJ174">
        <v>23.72</v>
      </c>
      <c r="CK174">
        <v>1</v>
      </c>
      <c r="CL174" t="s">
        <v>13333</v>
      </c>
      <c r="CM174" t="s">
        <v>4121</v>
      </c>
      <c r="CN174" t="s">
        <v>76</v>
      </c>
      <c r="CO174" t="s">
        <v>13335</v>
      </c>
      <c r="CP174" t="s">
        <v>4121</v>
      </c>
      <c r="CR174" t="s">
        <v>21709</v>
      </c>
      <c r="CS174" t="s">
        <v>4030</v>
      </c>
      <c r="CT174" t="s">
        <v>4104</v>
      </c>
      <c r="CU174" t="s">
        <v>21552</v>
      </c>
      <c r="CV174" t="s">
        <v>21694</v>
      </c>
      <c r="CX174" t="s">
        <v>4105</v>
      </c>
      <c r="CZ174" t="s">
        <v>4133</v>
      </c>
      <c r="DA174">
        <v>1</v>
      </c>
      <c r="DB174" t="s">
        <v>21707</v>
      </c>
      <c r="DC174" t="s">
        <v>432</v>
      </c>
      <c r="DD174" t="s">
        <v>21552</v>
      </c>
      <c r="DE174" t="s">
        <v>4158</v>
      </c>
    </row>
    <row r="175" spans="58:109" x14ac:dyDescent="0.25">
      <c r="BF175" t="s">
        <v>20810</v>
      </c>
      <c r="BH175" t="s">
        <v>4553</v>
      </c>
      <c r="BL175">
        <v>0</v>
      </c>
      <c r="BM175">
        <v>1</v>
      </c>
      <c r="BR175" t="s">
        <v>4031</v>
      </c>
      <c r="BS175" s="124">
        <v>46150</v>
      </c>
      <c r="BT175" t="s">
        <v>2069</v>
      </c>
      <c r="BU175" t="s">
        <v>1720</v>
      </c>
      <c r="BW175" t="s">
        <v>13336</v>
      </c>
      <c r="BX175" t="s">
        <v>4030</v>
      </c>
      <c r="BY175" t="s">
        <v>4032</v>
      </c>
      <c r="BZ175" t="s">
        <v>13337</v>
      </c>
      <c r="CA175" t="s">
        <v>8552</v>
      </c>
      <c r="CC175" t="s">
        <v>4105</v>
      </c>
      <c r="CD175">
        <v>171.92</v>
      </c>
      <c r="CE175">
        <v>8.59</v>
      </c>
      <c r="CF175">
        <v>1.925</v>
      </c>
      <c r="CG175">
        <v>1</v>
      </c>
      <c r="CH175">
        <v>171.92</v>
      </c>
      <c r="CI175" s="17">
        <v>0.2</v>
      </c>
      <c r="CJ175">
        <v>15.16</v>
      </c>
      <c r="CK175">
        <v>1</v>
      </c>
      <c r="CL175" t="s">
        <v>13333</v>
      </c>
      <c r="CM175" t="s">
        <v>4121</v>
      </c>
      <c r="CN175" t="s">
        <v>76</v>
      </c>
      <c r="CO175" t="s">
        <v>13337</v>
      </c>
      <c r="CP175" t="s">
        <v>4121</v>
      </c>
      <c r="CR175" t="s">
        <v>21710</v>
      </c>
      <c r="CS175" t="s">
        <v>4030</v>
      </c>
      <c r="CT175" t="s">
        <v>4104</v>
      </c>
      <c r="CU175" t="s">
        <v>21552</v>
      </c>
      <c r="CV175" t="s">
        <v>21694</v>
      </c>
      <c r="CX175" t="s">
        <v>4105</v>
      </c>
      <c r="CZ175" t="s">
        <v>4133</v>
      </c>
      <c r="DA175">
        <v>1</v>
      </c>
      <c r="DB175" t="s">
        <v>21707</v>
      </c>
      <c r="DC175" t="s">
        <v>432</v>
      </c>
      <c r="DD175" t="s">
        <v>21552</v>
      </c>
      <c r="DE175" t="s">
        <v>4158</v>
      </c>
    </row>
    <row r="176" spans="58:109" x14ac:dyDescent="0.25">
      <c r="BF176" t="s">
        <v>20820</v>
      </c>
      <c r="BG176" t="s">
        <v>20821</v>
      </c>
      <c r="BH176" t="s">
        <v>8260</v>
      </c>
      <c r="BI176" t="s">
        <v>20822</v>
      </c>
      <c r="BJ176" t="s">
        <v>4027</v>
      </c>
      <c r="BK176">
        <v>151.08000000000001</v>
      </c>
      <c r="BL176">
        <v>1</v>
      </c>
      <c r="BM176">
        <v>1</v>
      </c>
      <c r="BN176" t="s">
        <v>4028</v>
      </c>
      <c r="BO176">
        <v>1</v>
      </c>
      <c r="BP176" t="s">
        <v>4029</v>
      </c>
      <c r="BQ176" t="s">
        <v>4030</v>
      </c>
      <c r="BR176" t="s">
        <v>4031</v>
      </c>
      <c r="BS176" s="124">
        <v>46150</v>
      </c>
      <c r="BT176" t="s">
        <v>2142</v>
      </c>
      <c r="BU176" t="s">
        <v>2171</v>
      </c>
      <c r="BW176" t="s">
        <v>13338</v>
      </c>
      <c r="BX176" t="s">
        <v>4030</v>
      </c>
      <c r="BY176" t="s">
        <v>4032</v>
      </c>
      <c r="BZ176" t="s">
        <v>13337</v>
      </c>
      <c r="CA176" t="s">
        <v>8552</v>
      </c>
      <c r="CC176" t="s">
        <v>4105</v>
      </c>
      <c r="CD176">
        <v>171.92</v>
      </c>
      <c r="CE176">
        <v>8.59</v>
      </c>
      <c r="CF176">
        <v>1.925</v>
      </c>
      <c r="CG176">
        <v>1</v>
      </c>
      <c r="CH176">
        <v>171.92</v>
      </c>
      <c r="CI176" s="17">
        <v>0.2</v>
      </c>
      <c r="CJ176">
        <v>15.16</v>
      </c>
      <c r="CK176">
        <v>1</v>
      </c>
      <c r="CL176" t="s">
        <v>13333</v>
      </c>
      <c r="CM176" t="s">
        <v>4121</v>
      </c>
      <c r="CN176" t="s">
        <v>76</v>
      </c>
      <c r="CO176" t="s">
        <v>13337</v>
      </c>
      <c r="CP176" t="s">
        <v>4121</v>
      </c>
      <c r="CR176" t="s">
        <v>21711</v>
      </c>
      <c r="CS176" t="s">
        <v>4030</v>
      </c>
      <c r="CT176" t="s">
        <v>4104</v>
      </c>
      <c r="CU176" t="s">
        <v>21712</v>
      </c>
      <c r="CV176" t="s">
        <v>21694</v>
      </c>
      <c r="CX176" t="s">
        <v>4105</v>
      </c>
      <c r="CZ176" t="s">
        <v>4133</v>
      </c>
      <c r="DA176">
        <v>1</v>
      </c>
      <c r="DB176" t="s">
        <v>21707</v>
      </c>
      <c r="DC176" t="s">
        <v>432</v>
      </c>
      <c r="DD176" t="s">
        <v>21712</v>
      </c>
      <c r="DE176" t="s">
        <v>4158</v>
      </c>
    </row>
    <row r="177" spans="58:109" x14ac:dyDescent="0.25">
      <c r="BF177" t="s">
        <v>20817</v>
      </c>
      <c r="BG177" t="s">
        <v>20818</v>
      </c>
      <c r="BH177" t="s">
        <v>8260</v>
      </c>
      <c r="BI177" t="s">
        <v>20819</v>
      </c>
      <c r="BJ177" t="s">
        <v>4027</v>
      </c>
      <c r="BK177">
        <v>75.48</v>
      </c>
      <c r="BL177">
        <v>1</v>
      </c>
      <c r="BM177">
        <v>1</v>
      </c>
      <c r="BN177" t="s">
        <v>4028</v>
      </c>
      <c r="BO177">
        <v>1</v>
      </c>
      <c r="BP177" t="s">
        <v>4029</v>
      </c>
      <c r="BQ177" t="s">
        <v>4030</v>
      </c>
      <c r="BR177" t="s">
        <v>4031</v>
      </c>
      <c r="BS177" s="124">
        <v>46150</v>
      </c>
      <c r="BT177" t="s">
        <v>2142</v>
      </c>
      <c r="BU177" t="s">
        <v>2171</v>
      </c>
      <c r="BW177" t="s">
        <v>13339</v>
      </c>
      <c r="BX177" t="s">
        <v>4030</v>
      </c>
      <c r="BY177" t="s">
        <v>4032</v>
      </c>
      <c r="BZ177" t="s">
        <v>13340</v>
      </c>
      <c r="CA177" t="s">
        <v>13340</v>
      </c>
      <c r="CC177" t="s">
        <v>4105</v>
      </c>
      <c r="CD177">
        <v>155.04</v>
      </c>
      <c r="CE177">
        <v>12.92</v>
      </c>
      <c r="CF177">
        <v>0.90439999999999998</v>
      </c>
      <c r="CG177">
        <v>0</v>
      </c>
      <c r="CH177">
        <v>155.04</v>
      </c>
      <c r="CJ177">
        <v>19.89</v>
      </c>
      <c r="CK177">
        <v>1</v>
      </c>
      <c r="CL177" t="s">
        <v>13341</v>
      </c>
      <c r="CM177" t="s">
        <v>4106</v>
      </c>
      <c r="CN177" t="s">
        <v>76</v>
      </c>
      <c r="CO177" t="s">
        <v>13340</v>
      </c>
      <c r="CP177" t="s">
        <v>4107</v>
      </c>
      <c r="CR177" t="s">
        <v>20497</v>
      </c>
      <c r="CS177" t="s">
        <v>4050</v>
      </c>
      <c r="CT177" t="s">
        <v>4109</v>
      </c>
      <c r="CU177" t="s">
        <v>20313</v>
      </c>
      <c r="CV177" t="s">
        <v>8257</v>
      </c>
      <c r="CX177" t="s">
        <v>4111</v>
      </c>
      <c r="CZ177" t="s">
        <v>4133</v>
      </c>
      <c r="DA177">
        <v>1</v>
      </c>
      <c r="DB177" t="s">
        <v>20498</v>
      </c>
      <c r="DC177" t="s">
        <v>432</v>
      </c>
      <c r="DD177" t="s">
        <v>20313</v>
      </c>
      <c r="DE177" t="s">
        <v>4158</v>
      </c>
    </row>
    <row r="178" spans="58:109" x14ac:dyDescent="0.25">
      <c r="BF178" t="s">
        <v>20814</v>
      </c>
      <c r="BG178" t="s">
        <v>20815</v>
      </c>
      <c r="BH178" t="s">
        <v>8260</v>
      </c>
      <c r="BI178" t="s">
        <v>20816</v>
      </c>
      <c r="BJ178" t="s">
        <v>4027</v>
      </c>
      <c r="BK178">
        <v>183.48</v>
      </c>
      <c r="BL178">
        <v>1</v>
      </c>
      <c r="BM178">
        <v>1</v>
      </c>
      <c r="BN178" t="s">
        <v>4028</v>
      </c>
      <c r="BO178">
        <v>1</v>
      </c>
      <c r="BP178" t="s">
        <v>4029</v>
      </c>
      <c r="BQ178" t="s">
        <v>4030</v>
      </c>
      <c r="BR178" t="s">
        <v>4031</v>
      </c>
      <c r="BS178" s="124">
        <v>46150</v>
      </c>
      <c r="BT178" t="s">
        <v>2142</v>
      </c>
      <c r="BU178" t="s">
        <v>2171</v>
      </c>
      <c r="BW178" t="s">
        <v>13342</v>
      </c>
      <c r="BX178" t="s">
        <v>4030</v>
      </c>
      <c r="BY178" t="s">
        <v>4034</v>
      </c>
      <c r="BZ178" t="s">
        <v>13343</v>
      </c>
      <c r="CA178" t="s">
        <v>13343</v>
      </c>
      <c r="CC178" t="s">
        <v>4105</v>
      </c>
      <c r="CD178">
        <v>72.84</v>
      </c>
      <c r="CE178">
        <v>6.07</v>
      </c>
      <c r="CF178">
        <v>0.45524999999999999</v>
      </c>
      <c r="CG178">
        <v>0</v>
      </c>
      <c r="CH178">
        <v>72.84</v>
      </c>
      <c r="CJ178">
        <v>9.1300000000000008</v>
      </c>
      <c r="CK178">
        <v>1</v>
      </c>
      <c r="CL178" t="s">
        <v>13344</v>
      </c>
      <c r="CM178" t="s">
        <v>4106</v>
      </c>
      <c r="CN178" t="s">
        <v>76</v>
      </c>
      <c r="CO178" t="s">
        <v>13343</v>
      </c>
      <c r="CP178" t="s">
        <v>4107</v>
      </c>
      <c r="CR178" t="s">
        <v>20499</v>
      </c>
      <c r="CS178" t="s">
        <v>4050</v>
      </c>
      <c r="CT178" t="s">
        <v>4109</v>
      </c>
      <c r="CU178" t="s">
        <v>20500</v>
      </c>
      <c r="CV178" t="s">
        <v>8257</v>
      </c>
      <c r="CX178" t="s">
        <v>4111</v>
      </c>
      <c r="CZ178" t="s">
        <v>4133</v>
      </c>
      <c r="DA178">
        <v>1</v>
      </c>
      <c r="DB178" t="s">
        <v>20501</v>
      </c>
      <c r="DC178" t="s">
        <v>432</v>
      </c>
      <c r="DD178" t="s">
        <v>20500</v>
      </c>
      <c r="DE178" t="s">
        <v>4158</v>
      </c>
    </row>
    <row r="179" spans="58:109" x14ac:dyDescent="0.25">
      <c r="BF179" t="s">
        <v>20811</v>
      </c>
      <c r="BG179" t="s">
        <v>20812</v>
      </c>
      <c r="BH179" t="s">
        <v>8260</v>
      </c>
      <c r="BI179" t="s">
        <v>20813</v>
      </c>
      <c r="BJ179" t="s">
        <v>4027</v>
      </c>
      <c r="BK179">
        <v>118.68</v>
      </c>
      <c r="BL179">
        <v>1</v>
      </c>
      <c r="BM179">
        <v>1</v>
      </c>
      <c r="BN179" t="s">
        <v>4028</v>
      </c>
      <c r="BO179">
        <v>1</v>
      </c>
      <c r="BP179" t="s">
        <v>4029</v>
      </c>
      <c r="BQ179" t="s">
        <v>4030</v>
      </c>
      <c r="BR179" t="s">
        <v>4031</v>
      </c>
      <c r="BS179" s="124">
        <v>46150</v>
      </c>
      <c r="BT179" t="s">
        <v>2142</v>
      </c>
      <c r="BU179" t="s">
        <v>2171</v>
      </c>
      <c r="BW179" t="s">
        <v>13345</v>
      </c>
      <c r="BX179" t="s">
        <v>4030</v>
      </c>
      <c r="BY179" t="s">
        <v>4027</v>
      </c>
      <c r="BZ179" t="s">
        <v>4169</v>
      </c>
      <c r="CA179" t="s">
        <v>4169</v>
      </c>
      <c r="CB179" t="s">
        <v>4148</v>
      </c>
      <c r="CC179" t="s">
        <v>4105</v>
      </c>
      <c r="CD179">
        <v>287.88</v>
      </c>
      <c r="CE179">
        <v>23.99</v>
      </c>
      <c r="CF179">
        <v>4.7975000000000003</v>
      </c>
      <c r="CG179">
        <v>1</v>
      </c>
      <c r="CH179">
        <v>287.88</v>
      </c>
      <c r="CI179" s="17">
        <v>0.2</v>
      </c>
      <c r="CJ179">
        <v>65.97</v>
      </c>
      <c r="CK179">
        <v>1</v>
      </c>
      <c r="CL179" t="s">
        <v>13346</v>
      </c>
      <c r="CM179" t="s">
        <v>4121</v>
      </c>
      <c r="CN179" t="s">
        <v>76</v>
      </c>
      <c r="CO179" t="s">
        <v>4169</v>
      </c>
      <c r="CP179" t="s">
        <v>4107</v>
      </c>
      <c r="CR179" t="s">
        <v>20502</v>
      </c>
      <c r="CS179" t="s">
        <v>4050</v>
      </c>
      <c r="CT179" t="s">
        <v>4109</v>
      </c>
      <c r="CU179" t="s">
        <v>20503</v>
      </c>
      <c r="CV179" t="s">
        <v>8257</v>
      </c>
      <c r="CX179" t="s">
        <v>4111</v>
      </c>
      <c r="CZ179" t="s">
        <v>4133</v>
      </c>
      <c r="DA179">
        <v>1</v>
      </c>
      <c r="DB179" t="s">
        <v>20504</v>
      </c>
      <c r="DC179" t="s">
        <v>432</v>
      </c>
      <c r="DD179" t="s">
        <v>20503</v>
      </c>
      <c r="DE179" t="s">
        <v>4158</v>
      </c>
    </row>
    <row r="180" spans="58:109" x14ac:dyDescent="0.25">
      <c r="BF180" t="s">
        <v>20829</v>
      </c>
      <c r="BG180" t="s">
        <v>20830</v>
      </c>
      <c r="BH180" t="s">
        <v>4445</v>
      </c>
      <c r="BI180" t="s">
        <v>20831</v>
      </c>
      <c r="BJ180" t="s">
        <v>4032</v>
      </c>
      <c r="BK180">
        <v>190.26</v>
      </c>
      <c r="BL180">
        <v>1</v>
      </c>
      <c r="BM180">
        <v>1</v>
      </c>
      <c r="BN180" t="s">
        <v>4056</v>
      </c>
      <c r="BO180">
        <v>1</v>
      </c>
      <c r="BP180" t="s">
        <v>4029</v>
      </c>
      <c r="BQ180" t="s">
        <v>4030</v>
      </c>
      <c r="BR180" t="s">
        <v>4031</v>
      </c>
      <c r="BS180" s="124">
        <v>46150</v>
      </c>
      <c r="BT180" t="s">
        <v>75</v>
      </c>
      <c r="BU180" t="s">
        <v>1720</v>
      </c>
      <c r="BW180" t="s">
        <v>13347</v>
      </c>
      <c r="BX180" t="s">
        <v>4030</v>
      </c>
      <c r="BY180" t="s">
        <v>4032</v>
      </c>
      <c r="BZ180" t="s">
        <v>13348</v>
      </c>
      <c r="CA180" t="s">
        <v>13348</v>
      </c>
      <c r="CC180" t="s">
        <v>4105</v>
      </c>
      <c r="CD180">
        <v>152.08000000000001</v>
      </c>
      <c r="CE180">
        <v>7.6</v>
      </c>
      <c r="CF180">
        <v>1.7038</v>
      </c>
      <c r="CG180">
        <v>1</v>
      </c>
      <c r="CH180">
        <v>152.08000000000001</v>
      </c>
      <c r="CI180" s="17">
        <v>0.2</v>
      </c>
      <c r="CJ180">
        <v>17.25</v>
      </c>
      <c r="CK180">
        <v>1</v>
      </c>
      <c r="CL180" t="s">
        <v>13349</v>
      </c>
      <c r="CM180" t="s">
        <v>4106</v>
      </c>
      <c r="CN180" t="s">
        <v>76</v>
      </c>
      <c r="CO180" t="s">
        <v>13348</v>
      </c>
      <c r="CP180" t="s">
        <v>4107</v>
      </c>
      <c r="CR180" t="s">
        <v>15826</v>
      </c>
      <c r="CS180" t="s">
        <v>4050</v>
      </c>
      <c r="CT180" t="s">
        <v>4109</v>
      </c>
      <c r="CU180" t="s">
        <v>15827</v>
      </c>
      <c r="CV180" t="s">
        <v>4701</v>
      </c>
      <c r="CX180" t="s">
        <v>4111</v>
      </c>
      <c r="CZ180" t="s">
        <v>4133</v>
      </c>
      <c r="DA180">
        <v>1</v>
      </c>
      <c r="DB180" t="s">
        <v>15828</v>
      </c>
      <c r="DC180" t="s">
        <v>432</v>
      </c>
      <c r="DD180" t="s">
        <v>15827</v>
      </c>
      <c r="DE180" t="s">
        <v>4158</v>
      </c>
    </row>
    <row r="181" spans="58:109" x14ac:dyDescent="0.25">
      <c r="BF181" t="s">
        <v>20826</v>
      </c>
      <c r="BG181" t="s">
        <v>20827</v>
      </c>
      <c r="BH181" t="s">
        <v>4445</v>
      </c>
      <c r="BI181" t="s">
        <v>20828</v>
      </c>
      <c r="BJ181" t="s">
        <v>4032</v>
      </c>
      <c r="BK181">
        <v>150.54</v>
      </c>
      <c r="BL181">
        <v>1</v>
      </c>
      <c r="BM181">
        <v>1</v>
      </c>
      <c r="BN181" t="s">
        <v>4028</v>
      </c>
      <c r="BO181">
        <v>1</v>
      </c>
      <c r="BP181" t="s">
        <v>4029</v>
      </c>
      <c r="BQ181" t="s">
        <v>4030</v>
      </c>
      <c r="BR181" t="s">
        <v>4031</v>
      </c>
      <c r="BS181" s="124">
        <v>46150</v>
      </c>
      <c r="BT181" t="s">
        <v>75</v>
      </c>
      <c r="BU181" t="s">
        <v>1720</v>
      </c>
      <c r="BW181" t="s">
        <v>13350</v>
      </c>
      <c r="BX181" t="s">
        <v>4030</v>
      </c>
      <c r="BY181" t="s">
        <v>4032</v>
      </c>
      <c r="BZ181" t="s">
        <v>13351</v>
      </c>
      <c r="CA181" t="s">
        <v>13351</v>
      </c>
      <c r="CC181" t="s">
        <v>4105</v>
      </c>
      <c r="CD181">
        <v>152.08000000000001</v>
      </c>
      <c r="CE181">
        <v>7.6</v>
      </c>
      <c r="CF181">
        <v>1.7038</v>
      </c>
      <c r="CG181">
        <v>1</v>
      </c>
      <c r="CH181">
        <v>152.08000000000001</v>
      </c>
      <c r="CI181" s="17">
        <v>0.2</v>
      </c>
      <c r="CJ181">
        <v>17.25</v>
      </c>
      <c r="CK181">
        <v>1</v>
      </c>
      <c r="CL181" t="s">
        <v>13349</v>
      </c>
      <c r="CM181" t="s">
        <v>4106</v>
      </c>
      <c r="CN181" t="s">
        <v>76</v>
      </c>
      <c r="CO181" t="s">
        <v>13351</v>
      </c>
      <c r="CP181" t="s">
        <v>4107</v>
      </c>
      <c r="CR181" t="s">
        <v>9150</v>
      </c>
      <c r="CS181" t="s">
        <v>4050</v>
      </c>
      <c r="CT181" t="s">
        <v>4034</v>
      </c>
      <c r="CU181" t="s">
        <v>9151</v>
      </c>
      <c r="CV181" t="s">
        <v>8391</v>
      </c>
      <c r="CX181" t="s">
        <v>4105</v>
      </c>
      <c r="CZ181" t="s">
        <v>4133</v>
      </c>
      <c r="DA181">
        <v>1</v>
      </c>
      <c r="DB181" t="s">
        <v>9152</v>
      </c>
      <c r="DC181" t="s">
        <v>432</v>
      </c>
      <c r="DD181" t="s">
        <v>9151</v>
      </c>
      <c r="DE181" t="s">
        <v>4158</v>
      </c>
    </row>
    <row r="182" spans="58:109" x14ac:dyDescent="0.25">
      <c r="BF182" t="s">
        <v>20823</v>
      </c>
      <c r="BG182" t="s">
        <v>20824</v>
      </c>
      <c r="BH182" t="s">
        <v>4445</v>
      </c>
      <c r="BI182" t="s">
        <v>20825</v>
      </c>
      <c r="BJ182" t="s">
        <v>4032</v>
      </c>
      <c r="BK182">
        <v>118.68</v>
      </c>
      <c r="BL182">
        <v>1</v>
      </c>
      <c r="BM182">
        <v>1</v>
      </c>
      <c r="BN182" t="s">
        <v>4028</v>
      </c>
      <c r="BO182">
        <v>1</v>
      </c>
      <c r="BP182" t="s">
        <v>4029</v>
      </c>
      <c r="BQ182" t="s">
        <v>4030</v>
      </c>
      <c r="BR182" t="s">
        <v>4031</v>
      </c>
      <c r="BS182" s="124">
        <v>46150</v>
      </c>
      <c r="BT182" t="s">
        <v>75</v>
      </c>
      <c r="BU182" t="s">
        <v>1720</v>
      </c>
      <c r="BW182" t="s">
        <v>13352</v>
      </c>
      <c r="BX182" t="s">
        <v>4030</v>
      </c>
      <c r="BY182" t="s">
        <v>4142</v>
      </c>
      <c r="BZ182" t="s">
        <v>13353</v>
      </c>
      <c r="CA182" t="s">
        <v>13353</v>
      </c>
      <c r="CB182" t="s">
        <v>4273</v>
      </c>
      <c r="CC182" t="s">
        <v>4105</v>
      </c>
      <c r="CD182">
        <v>131.88</v>
      </c>
      <c r="CE182">
        <v>10.99</v>
      </c>
      <c r="CF182">
        <v>2.198</v>
      </c>
      <c r="CG182">
        <v>1</v>
      </c>
      <c r="CH182">
        <v>131.88</v>
      </c>
      <c r="CI182" s="17">
        <v>0.2</v>
      </c>
      <c r="CJ182">
        <v>26.38</v>
      </c>
      <c r="CK182">
        <v>1</v>
      </c>
      <c r="CL182" t="s">
        <v>13354</v>
      </c>
      <c r="CM182" t="s">
        <v>4106</v>
      </c>
      <c r="CN182" t="s">
        <v>76</v>
      </c>
      <c r="CO182" t="s">
        <v>13353</v>
      </c>
      <c r="CP182" t="s">
        <v>4107</v>
      </c>
      <c r="CR182" t="s">
        <v>9153</v>
      </c>
      <c r="CS182" t="s">
        <v>4050</v>
      </c>
      <c r="CT182" t="s">
        <v>4034</v>
      </c>
      <c r="CU182" t="s">
        <v>9154</v>
      </c>
      <c r="CV182" t="s">
        <v>8391</v>
      </c>
      <c r="CX182" t="s">
        <v>4105</v>
      </c>
      <c r="CZ182" t="s">
        <v>4133</v>
      </c>
      <c r="DA182">
        <v>1</v>
      </c>
      <c r="DB182" t="s">
        <v>9152</v>
      </c>
      <c r="DC182" t="s">
        <v>432</v>
      </c>
      <c r="DD182" t="s">
        <v>9154</v>
      </c>
      <c r="DE182" t="s">
        <v>4158</v>
      </c>
    </row>
    <row r="183" spans="58:109" x14ac:dyDescent="0.25">
      <c r="BF183" t="s">
        <v>21396</v>
      </c>
      <c r="BH183" t="s">
        <v>4445</v>
      </c>
      <c r="BL183">
        <v>0</v>
      </c>
      <c r="BM183">
        <v>1</v>
      </c>
      <c r="BR183" t="s">
        <v>4031</v>
      </c>
      <c r="BS183" s="124">
        <v>46150</v>
      </c>
      <c r="BT183" t="s">
        <v>75</v>
      </c>
      <c r="BU183" t="s">
        <v>1720</v>
      </c>
      <c r="BW183" t="s">
        <v>13355</v>
      </c>
      <c r="BX183" t="s">
        <v>4030</v>
      </c>
      <c r="BY183" t="s">
        <v>4032</v>
      </c>
      <c r="BZ183" t="s">
        <v>13351</v>
      </c>
      <c r="CA183" t="s">
        <v>13351</v>
      </c>
      <c r="CC183" t="s">
        <v>4105</v>
      </c>
      <c r="CD183">
        <v>143</v>
      </c>
      <c r="CE183">
        <v>7.15</v>
      </c>
      <c r="CF183">
        <v>1.6015999999999999</v>
      </c>
      <c r="CG183">
        <v>1</v>
      </c>
      <c r="CH183">
        <v>143</v>
      </c>
      <c r="CI183" s="17">
        <v>0.2</v>
      </c>
      <c r="CJ183">
        <v>16.22</v>
      </c>
      <c r="CK183">
        <v>1</v>
      </c>
      <c r="CL183" t="s">
        <v>13349</v>
      </c>
      <c r="CM183" t="s">
        <v>4106</v>
      </c>
      <c r="CN183" t="s">
        <v>76</v>
      </c>
      <c r="CO183" t="s">
        <v>13351</v>
      </c>
      <c r="CP183" t="s">
        <v>4107</v>
      </c>
      <c r="CR183" t="s">
        <v>9155</v>
      </c>
      <c r="CS183" t="s">
        <v>4050</v>
      </c>
      <c r="CT183" t="s">
        <v>4034</v>
      </c>
      <c r="CU183" t="s">
        <v>9156</v>
      </c>
      <c r="CV183" t="s">
        <v>8391</v>
      </c>
      <c r="CX183" t="s">
        <v>4105</v>
      </c>
      <c r="CZ183" t="s">
        <v>4133</v>
      </c>
      <c r="DA183">
        <v>1</v>
      </c>
      <c r="DB183" t="s">
        <v>9152</v>
      </c>
      <c r="DC183" t="s">
        <v>432</v>
      </c>
      <c r="DD183" t="s">
        <v>9156</v>
      </c>
      <c r="DE183" t="s">
        <v>4158</v>
      </c>
    </row>
    <row r="184" spans="58:109" x14ac:dyDescent="0.25">
      <c r="BF184" t="s">
        <v>21397</v>
      </c>
      <c r="BG184" t="s">
        <v>21398</v>
      </c>
      <c r="BH184" t="s">
        <v>8278</v>
      </c>
      <c r="BI184" t="s">
        <v>21399</v>
      </c>
      <c r="BJ184" t="s">
        <v>4032</v>
      </c>
      <c r="BK184">
        <v>154.44</v>
      </c>
      <c r="BL184">
        <v>1</v>
      </c>
      <c r="BM184">
        <v>1</v>
      </c>
      <c r="BN184" t="s">
        <v>4060</v>
      </c>
      <c r="BO184">
        <v>1</v>
      </c>
      <c r="BP184" t="s">
        <v>4029</v>
      </c>
      <c r="BQ184" t="s">
        <v>4030</v>
      </c>
      <c r="BR184" t="s">
        <v>4031</v>
      </c>
      <c r="BS184" s="124">
        <v>46150</v>
      </c>
      <c r="BT184" t="s">
        <v>2197</v>
      </c>
      <c r="BU184" t="s">
        <v>1381</v>
      </c>
      <c r="BW184" t="s">
        <v>13356</v>
      </c>
      <c r="BX184" t="s">
        <v>4030</v>
      </c>
      <c r="BY184" t="s">
        <v>4142</v>
      </c>
      <c r="BZ184" t="s">
        <v>13357</v>
      </c>
      <c r="CA184" t="s">
        <v>13357</v>
      </c>
      <c r="CB184" t="s">
        <v>4273</v>
      </c>
      <c r="CC184" t="s">
        <v>4105</v>
      </c>
      <c r="CD184">
        <v>227.88</v>
      </c>
      <c r="CE184">
        <v>18.989999999999998</v>
      </c>
      <c r="CF184">
        <v>3.798</v>
      </c>
      <c r="CG184">
        <v>1</v>
      </c>
      <c r="CH184">
        <v>227.88</v>
      </c>
      <c r="CI184" s="17">
        <v>0.2</v>
      </c>
      <c r="CJ184">
        <v>45.58</v>
      </c>
      <c r="CK184">
        <v>1</v>
      </c>
      <c r="CL184" t="s">
        <v>13354</v>
      </c>
      <c r="CM184" t="s">
        <v>4106</v>
      </c>
      <c r="CN184" t="s">
        <v>76</v>
      </c>
      <c r="CO184" t="s">
        <v>13357</v>
      </c>
      <c r="CP184" t="s">
        <v>4107</v>
      </c>
      <c r="CR184" t="s">
        <v>9157</v>
      </c>
      <c r="CS184" t="s">
        <v>4050</v>
      </c>
      <c r="CT184" t="s">
        <v>4034</v>
      </c>
      <c r="CU184" t="s">
        <v>9156</v>
      </c>
      <c r="CV184" t="s">
        <v>8391</v>
      </c>
      <c r="CX184" t="s">
        <v>4105</v>
      </c>
      <c r="CZ184" t="s">
        <v>4133</v>
      </c>
      <c r="DA184">
        <v>1</v>
      </c>
      <c r="DB184" t="s">
        <v>9152</v>
      </c>
      <c r="DC184" t="s">
        <v>432</v>
      </c>
      <c r="DD184" t="s">
        <v>9156</v>
      </c>
      <c r="DE184" t="s">
        <v>4158</v>
      </c>
    </row>
    <row r="185" spans="58:109" x14ac:dyDescent="0.25">
      <c r="BF185" t="s">
        <v>21400</v>
      </c>
      <c r="BG185" t="s">
        <v>21401</v>
      </c>
      <c r="BH185" t="s">
        <v>8278</v>
      </c>
      <c r="BI185" t="s">
        <v>21402</v>
      </c>
      <c r="BJ185" t="s">
        <v>4027</v>
      </c>
      <c r="BK185">
        <v>107.88</v>
      </c>
      <c r="BL185">
        <v>1</v>
      </c>
      <c r="BM185">
        <v>1</v>
      </c>
      <c r="BN185" t="s">
        <v>4028</v>
      </c>
      <c r="BO185">
        <v>1</v>
      </c>
      <c r="BP185" t="s">
        <v>4029</v>
      </c>
      <c r="BQ185" t="s">
        <v>4030</v>
      </c>
      <c r="BR185" t="s">
        <v>4031</v>
      </c>
      <c r="BS185" s="124">
        <v>46150</v>
      </c>
      <c r="BT185" t="s">
        <v>2197</v>
      </c>
      <c r="BU185" t="s">
        <v>1381</v>
      </c>
      <c r="BW185" t="s">
        <v>13358</v>
      </c>
      <c r="BX185" t="s">
        <v>4030</v>
      </c>
      <c r="BY185" t="s">
        <v>4032</v>
      </c>
      <c r="BZ185" t="s">
        <v>13351</v>
      </c>
      <c r="CA185" t="s">
        <v>13351</v>
      </c>
      <c r="CC185" t="s">
        <v>4105</v>
      </c>
      <c r="CD185">
        <v>157.08000000000001</v>
      </c>
      <c r="CE185">
        <v>7.85</v>
      </c>
      <c r="CF185">
        <v>1.7598</v>
      </c>
      <c r="CG185">
        <v>1</v>
      </c>
      <c r="CH185">
        <v>157.08000000000001</v>
      </c>
      <c r="CI185" s="17">
        <v>0.2</v>
      </c>
      <c r="CJ185">
        <v>17.82</v>
      </c>
      <c r="CK185">
        <v>1</v>
      </c>
      <c r="CL185" t="s">
        <v>13349</v>
      </c>
      <c r="CM185" t="s">
        <v>4106</v>
      </c>
      <c r="CN185" t="s">
        <v>76</v>
      </c>
      <c r="CO185" t="s">
        <v>13351</v>
      </c>
      <c r="CP185" t="s">
        <v>4107</v>
      </c>
      <c r="CR185" t="s">
        <v>9158</v>
      </c>
      <c r="CS185" t="s">
        <v>4050</v>
      </c>
      <c r="CT185" t="s">
        <v>4034</v>
      </c>
      <c r="CU185" t="s">
        <v>9139</v>
      </c>
      <c r="CV185" t="s">
        <v>8391</v>
      </c>
      <c r="CX185" t="s">
        <v>4105</v>
      </c>
      <c r="CZ185" t="s">
        <v>4133</v>
      </c>
      <c r="DA185">
        <v>1</v>
      </c>
      <c r="DB185" t="s">
        <v>9152</v>
      </c>
      <c r="DC185" t="s">
        <v>432</v>
      </c>
      <c r="DD185" t="s">
        <v>9139</v>
      </c>
      <c r="DE185" t="s">
        <v>4158</v>
      </c>
    </row>
    <row r="186" spans="58:109" x14ac:dyDescent="0.25">
      <c r="BF186" t="s">
        <v>21403</v>
      </c>
      <c r="BG186" t="s">
        <v>21404</v>
      </c>
      <c r="BH186" t="s">
        <v>8278</v>
      </c>
      <c r="BI186" t="s">
        <v>21405</v>
      </c>
      <c r="BJ186" t="s">
        <v>4032</v>
      </c>
      <c r="BK186">
        <v>155.34</v>
      </c>
      <c r="BL186">
        <v>1</v>
      </c>
      <c r="BM186">
        <v>1</v>
      </c>
      <c r="BN186" t="s">
        <v>4028</v>
      </c>
      <c r="BO186">
        <v>1</v>
      </c>
      <c r="BP186" t="s">
        <v>4029</v>
      </c>
      <c r="BQ186" t="s">
        <v>4030</v>
      </c>
      <c r="BR186" t="s">
        <v>4031</v>
      </c>
      <c r="BS186" s="124">
        <v>46150</v>
      </c>
      <c r="BT186" t="s">
        <v>2197</v>
      </c>
      <c r="BU186" t="s">
        <v>1381</v>
      </c>
      <c r="BW186" t="s">
        <v>13359</v>
      </c>
      <c r="BX186" t="s">
        <v>4030</v>
      </c>
      <c r="BY186" t="s">
        <v>4032</v>
      </c>
      <c r="BZ186" t="s">
        <v>13343</v>
      </c>
      <c r="CA186" t="s">
        <v>13343</v>
      </c>
      <c r="CC186" t="s">
        <v>4105</v>
      </c>
      <c r="CD186">
        <v>175.56</v>
      </c>
      <c r="CE186">
        <v>14.63</v>
      </c>
      <c r="CF186">
        <v>1.0241</v>
      </c>
      <c r="CG186">
        <v>0</v>
      </c>
      <c r="CH186">
        <v>175.56</v>
      </c>
      <c r="CJ186">
        <v>20.47</v>
      </c>
      <c r="CK186">
        <v>1</v>
      </c>
      <c r="CL186" t="s">
        <v>13344</v>
      </c>
      <c r="CM186" t="s">
        <v>4106</v>
      </c>
      <c r="CN186" t="s">
        <v>76</v>
      </c>
      <c r="CO186" t="s">
        <v>13343</v>
      </c>
      <c r="CP186" t="s">
        <v>4107</v>
      </c>
      <c r="CR186" t="s">
        <v>15829</v>
      </c>
      <c r="CS186" t="s">
        <v>4050</v>
      </c>
      <c r="CT186" t="s">
        <v>4104</v>
      </c>
      <c r="CU186" t="s">
        <v>14211</v>
      </c>
      <c r="CV186" t="s">
        <v>8257</v>
      </c>
      <c r="CW186" t="s">
        <v>4535</v>
      </c>
      <c r="CX186" t="s">
        <v>4105</v>
      </c>
      <c r="CZ186" t="s">
        <v>4133</v>
      </c>
      <c r="DA186">
        <v>1</v>
      </c>
      <c r="DB186" t="s">
        <v>15830</v>
      </c>
      <c r="DC186" t="s">
        <v>432</v>
      </c>
      <c r="DD186" t="s">
        <v>14211</v>
      </c>
      <c r="DE186" t="s">
        <v>4158</v>
      </c>
    </row>
    <row r="187" spans="58:109" x14ac:dyDescent="0.25">
      <c r="BF187" t="s">
        <v>20250</v>
      </c>
      <c r="BH187" t="s">
        <v>4066</v>
      </c>
      <c r="BL187">
        <v>0</v>
      </c>
      <c r="BM187">
        <v>1</v>
      </c>
      <c r="BR187" t="s">
        <v>4031</v>
      </c>
      <c r="BS187" s="124">
        <v>46150</v>
      </c>
      <c r="BT187" t="s">
        <v>2207</v>
      </c>
      <c r="BU187" t="s">
        <v>1720</v>
      </c>
      <c r="BW187" t="s">
        <v>4711</v>
      </c>
      <c r="BX187" t="s">
        <v>4030</v>
      </c>
      <c r="BY187" t="s">
        <v>4034</v>
      </c>
      <c r="BZ187" t="s">
        <v>13360</v>
      </c>
      <c r="CA187" t="s">
        <v>13360</v>
      </c>
      <c r="CC187" t="s">
        <v>4105</v>
      </c>
      <c r="CD187">
        <v>69.36</v>
      </c>
      <c r="CE187">
        <v>5.78</v>
      </c>
      <c r="CF187">
        <v>0.4335</v>
      </c>
      <c r="CG187">
        <v>0</v>
      </c>
      <c r="CH187">
        <v>69.36</v>
      </c>
      <c r="CJ187">
        <v>8.65</v>
      </c>
      <c r="CK187">
        <v>1</v>
      </c>
      <c r="CL187" t="s">
        <v>4708</v>
      </c>
      <c r="CM187" t="s">
        <v>4106</v>
      </c>
      <c r="CN187" t="s">
        <v>76</v>
      </c>
      <c r="CO187" t="s">
        <v>13360</v>
      </c>
      <c r="CP187" t="s">
        <v>4107</v>
      </c>
      <c r="CR187" t="s">
        <v>15831</v>
      </c>
      <c r="CS187" t="s">
        <v>4030</v>
      </c>
      <c r="CT187" t="s">
        <v>4032</v>
      </c>
      <c r="CU187" t="s">
        <v>13806</v>
      </c>
      <c r="CV187" t="s">
        <v>8521</v>
      </c>
      <c r="CX187" t="s">
        <v>4105</v>
      </c>
      <c r="CZ187" t="s">
        <v>4133</v>
      </c>
      <c r="DA187">
        <v>1</v>
      </c>
      <c r="DB187" t="s">
        <v>15832</v>
      </c>
      <c r="DC187" t="s">
        <v>432</v>
      </c>
      <c r="DD187" t="s">
        <v>13806</v>
      </c>
      <c r="DE187" t="s">
        <v>4158</v>
      </c>
    </row>
    <row r="188" spans="58:109" x14ac:dyDescent="0.25">
      <c r="BF188" t="s">
        <v>21406</v>
      </c>
      <c r="BG188" t="s">
        <v>21407</v>
      </c>
      <c r="BH188" t="s">
        <v>4067</v>
      </c>
      <c r="BI188" t="s">
        <v>21408</v>
      </c>
      <c r="BJ188" t="s">
        <v>4034</v>
      </c>
      <c r="BK188">
        <v>121.32</v>
      </c>
      <c r="BL188">
        <v>1</v>
      </c>
      <c r="BM188">
        <v>1</v>
      </c>
      <c r="BN188" t="s">
        <v>4035</v>
      </c>
      <c r="BO188">
        <v>1</v>
      </c>
      <c r="BP188" t="s">
        <v>4029</v>
      </c>
      <c r="BQ188" t="s">
        <v>4030</v>
      </c>
      <c r="BR188" t="s">
        <v>4041</v>
      </c>
      <c r="BS188" s="124">
        <v>46150</v>
      </c>
      <c r="BT188" t="s">
        <v>2229</v>
      </c>
      <c r="BU188" t="s">
        <v>1720</v>
      </c>
      <c r="BW188" t="s">
        <v>13361</v>
      </c>
      <c r="BX188" t="s">
        <v>4030</v>
      </c>
      <c r="BY188" t="s">
        <v>4109</v>
      </c>
      <c r="BZ188" t="s">
        <v>13362</v>
      </c>
      <c r="CA188" t="s">
        <v>13362</v>
      </c>
      <c r="CC188" t="s">
        <v>4111</v>
      </c>
      <c r="CD188">
        <v>383.88</v>
      </c>
      <c r="CE188">
        <v>31.99</v>
      </c>
      <c r="CG188">
        <v>0</v>
      </c>
      <c r="CH188">
        <v>383.88</v>
      </c>
      <c r="CK188">
        <v>1</v>
      </c>
      <c r="CL188" t="s">
        <v>13363</v>
      </c>
      <c r="CM188" t="s">
        <v>4133</v>
      </c>
      <c r="CN188" t="s">
        <v>76</v>
      </c>
      <c r="CO188" t="s">
        <v>13362</v>
      </c>
      <c r="CP188" t="s">
        <v>4107</v>
      </c>
      <c r="CR188" t="s">
        <v>15833</v>
      </c>
      <c r="CS188" t="s">
        <v>4050</v>
      </c>
      <c r="CT188" t="s">
        <v>4032</v>
      </c>
      <c r="CU188" t="s">
        <v>14318</v>
      </c>
      <c r="CV188" t="s">
        <v>4224</v>
      </c>
      <c r="CW188" t="s">
        <v>4131</v>
      </c>
      <c r="CX188" t="s">
        <v>4105</v>
      </c>
      <c r="CY188" s="17">
        <v>0.2</v>
      </c>
      <c r="CZ188" t="s">
        <v>4133</v>
      </c>
      <c r="DA188">
        <v>1</v>
      </c>
      <c r="DB188" t="s">
        <v>15834</v>
      </c>
      <c r="DC188" t="s">
        <v>432</v>
      </c>
      <c r="DD188" t="s">
        <v>14318</v>
      </c>
      <c r="DE188" t="s">
        <v>4158</v>
      </c>
    </row>
    <row r="189" spans="58:109" x14ac:dyDescent="0.25">
      <c r="BF189" t="s">
        <v>20832</v>
      </c>
      <c r="BG189" t="s">
        <v>21409</v>
      </c>
      <c r="BH189" t="s">
        <v>4067</v>
      </c>
      <c r="BI189" t="s">
        <v>21410</v>
      </c>
      <c r="BJ189" t="s">
        <v>4032</v>
      </c>
      <c r="BK189">
        <v>183.3</v>
      </c>
      <c r="BL189">
        <v>1</v>
      </c>
      <c r="BM189">
        <v>1</v>
      </c>
      <c r="BN189" t="s">
        <v>4056</v>
      </c>
      <c r="BO189">
        <v>1</v>
      </c>
      <c r="BP189" t="s">
        <v>4029</v>
      </c>
      <c r="BQ189" t="s">
        <v>4030</v>
      </c>
      <c r="BR189" t="s">
        <v>4041</v>
      </c>
      <c r="BS189" s="124">
        <v>46150</v>
      </c>
      <c r="BT189" t="s">
        <v>2229</v>
      </c>
      <c r="BU189" t="s">
        <v>1720</v>
      </c>
      <c r="BW189" t="s">
        <v>4710</v>
      </c>
      <c r="BX189" t="s">
        <v>4030</v>
      </c>
      <c r="BY189" t="s">
        <v>4034</v>
      </c>
      <c r="BZ189" t="s">
        <v>13364</v>
      </c>
      <c r="CA189" t="s">
        <v>13364</v>
      </c>
      <c r="CC189" t="s">
        <v>4105</v>
      </c>
      <c r="CD189">
        <v>56.4</v>
      </c>
      <c r="CE189">
        <v>4.7</v>
      </c>
      <c r="CF189">
        <v>0.35249999999999998</v>
      </c>
      <c r="CG189">
        <v>0</v>
      </c>
      <c r="CH189">
        <v>56.4</v>
      </c>
      <c r="CJ189">
        <v>7.04</v>
      </c>
      <c r="CK189">
        <v>1</v>
      </c>
      <c r="CL189" t="s">
        <v>4708</v>
      </c>
      <c r="CM189" t="s">
        <v>4106</v>
      </c>
      <c r="CN189" t="s">
        <v>76</v>
      </c>
      <c r="CO189" t="s">
        <v>13364</v>
      </c>
      <c r="CP189" t="s">
        <v>4107</v>
      </c>
      <c r="CR189" t="s">
        <v>15835</v>
      </c>
      <c r="CS189" t="s">
        <v>4050</v>
      </c>
      <c r="CT189" t="s">
        <v>4034</v>
      </c>
      <c r="CU189" t="s">
        <v>14316</v>
      </c>
      <c r="CV189" t="s">
        <v>4182</v>
      </c>
      <c r="CW189" t="s">
        <v>4545</v>
      </c>
      <c r="CX189" t="s">
        <v>4105</v>
      </c>
      <c r="CY189" s="17">
        <v>0.2</v>
      </c>
      <c r="CZ189" t="s">
        <v>4133</v>
      </c>
      <c r="DA189">
        <v>1</v>
      </c>
      <c r="DB189" t="s">
        <v>15834</v>
      </c>
      <c r="DC189" t="s">
        <v>432</v>
      </c>
      <c r="DD189" t="s">
        <v>14316</v>
      </c>
      <c r="DE189" t="s">
        <v>4158</v>
      </c>
    </row>
    <row r="190" spans="58:109" x14ac:dyDescent="0.25">
      <c r="BF190" t="s">
        <v>21411</v>
      </c>
      <c r="BG190" t="s">
        <v>21412</v>
      </c>
      <c r="BH190" t="s">
        <v>4067</v>
      </c>
      <c r="BI190" t="s">
        <v>21413</v>
      </c>
      <c r="BJ190" t="s">
        <v>4032</v>
      </c>
      <c r="BK190">
        <v>101.16</v>
      </c>
      <c r="BL190">
        <v>1</v>
      </c>
      <c r="BM190">
        <v>1</v>
      </c>
      <c r="BN190" t="s">
        <v>4028</v>
      </c>
      <c r="BO190">
        <v>1</v>
      </c>
      <c r="BP190" t="s">
        <v>4029</v>
      </c>
      <c r="BQ190" t="s">
        <v>4030</v>
      </c>
      <c r="BR190" t="s">
        <v>4041</v>
      </c>
      <c r="BS190" s="124">
        <v>46150</v>
      </c>
      <c r="BT190" t="s">
        <v>2229</v>
      </c>
      <c r="BU190" t="s">
        <v>1720</v>
      </c>
      <c r="BW190" t="s">
        <v>4707</v>
      </c>
      <c r="BX190" t="s">
        <v>4030</v>
      </c>
      <c r="BY190" t="s">
        <v>4034</v>
      </c>
      <c r="BZ190" t="s">
        <v>13364</v>
      </c>
      <c r="CA190" t="s">
        <v>13364</v>
      </c>
      <c r="CC190" t="s">
        <v>4105</v>
      </c>
      <c r="CD190">
        <v>96.24</v>
      </c>
      <c r="CE190">
        <v>8.02</v>
      </c>
      <c r="CF190">
        <v>0.60150000000000003</v>
      </c>
      <c r="CG190">
        <v>0</v>
      </c>
      <c r="CH190">
        <v>96.24</v>
      </c>
      <c r="CJ190">
        <v>12.03</v>
      </c>
      <c r="CK190">
        <v>1</v>
      </c>
      <c r="CL190" t="s">
        <v>4708</v>
      </c>
      <c r="CM190" t="s">
        <v>4106</v>
      </c>
      <c r="CN190" t="s">
        <v>76</v>
      </c>
      <c r="CO190" t="s">
        <v>13364</v>
      </c>
      <c r="CP190" t="s">
        <v>4107</v>
      </c>
      <c r="CR190" t="s">
        <v>15836</v>
      </c>
      <c r="CS190" t="s">
        <v>4030</v>
      </c>
      <c r="CT190" t="s">
        <v>4104</v>
      </c>
      <c r="CU190" t="s">
        <v>15495</v>
      </c>
      <c r="CV190" t="s">
        <v>8646</v>
      </c>
      <c r="CW190" t="s">
        <v>4216</v>
      </c>
      <c r="CX190" t="s">
        <v>4105</v>
      </c>
      <c r="CZ190" t="s">
        <v>4133</v>
      </c>
      <c r="DA190">
        <v>1</v>
      </c>
      <c r="DB190" t="s">
        <v>15837</v>
      </c>
      <c r="DC190" t="s">
        <v>432</v>
      </c>
      <c r="DD190" t="s">
        <v>15495</v>
      </c>
      <c r="DE190" t="s">
        <v>4158</v>
      </c>
    </row>
    <row r="191" spans="58:109" x14ac:dyDescent="0.25">
      <c r="BF191" t="s">
        <v>20833</v>
      </c>
      <c r="BG191" t="s">
        <v>21414</v>
      </c>
      <c r="BH191" t="s">
        <v>4067</v>
      </c>
      <c r="BI191" t="s">
        <v>21415</v>
      </c>
      <c r="BJ191" t="s">
        <v>4032</v>
      </c>
      <c r="BK191">
        <v>147.66</v>
      </c>
      <c r="BL191">
        <v>1</v>
      </c>
      <c r="BM191">
        <v>1</v>
      </c>
      <c r="BN191" t="s">
        <v>4028</v>
      </c>
      <c r="BO191">
        <v>1</v>
      </c>
      <c r="BP191" t="s">
        <v>4029</v>
      </c>
      <c r="BQ191" t="s">
        <v>4030</v>
      </c>
      <c r="BR191" t="s">
        <v>4041</v>
      </c>
      <c r="BS191" s="124">
        <v>46150</v>
      </c>
      <c r="BT191" t="s">
        <v>2229</v>
      </c>
      <c r="BU191" t="s">
        <v>1720</v>
      </c>
      <c r="BW191" t="s">
        <v>4709</v>
      </c>
      <c r="BX191" t="s">
        <v>4030</v>
      </c>
      <c r="BY191" t="s">
        <v>4034</v>
      </c>
      <c r="BZ191" t="s">
        <v>13360</v>
      </c>
      <c r="CA191" t="s">
        <v>13360</v>
      </c>
      <c r="CC191" t="s">
        <v>4105</v>
      </c>
      <c r="CD191">
        <v>43.2</v>
      </c>
      <c r="CE191">
        <v>3.6</v>
      </c>
      <c r="CF191">
        <v>0.27</v>
      </c>
      <c r="CG191">
        <v>0</v>
      </c>
      <c r="CH191">
        <v>43.2</v>
      </c>
      <c r="CJ191">
        <v>5.4</v>
      </c>
      <c r="CK191">
        <v>1</v>
      </c>
      <c r="CL191" t="s">
        <v>4708</v>
      </c>
      <c r="CM191" t="s">
        <v>4106</v>
      </c>
      <c r="CN191" t="s">
        <v>76</v>
      </c>
      <c r="CO191" t="s">
        <v>13360</v>
      </c>
      <c r="CP191" t="s">
        <v>4107</v>
      </c>
      <c r="CR191" t="s">
        <v>15838</v>
      </c>
      <c r="CS191" t="s">
        <v>4050</v>
      </c>
      <c r="CT191" t="s">
        <v>4034</v>
      </c>
      <c r="CU191" t="s">
        <v>13340</v>
      </c>
      <c r="CV191" t="s">
        <v>4295</v>
      </c>
      <c r="CX191" t="s">
        <v>4105</v>
      </c>
      <c r="CY191" s="17">
        <v>0.5</v>
      </c>
      <c r="CZ191" t="s">
        <v>4133</v>
      </c>
      <c r="DA191">
        <v>1</v>
      </c>
      <c r="DB191" t="s">
        <v>15839</v>
      </c>
      <c r="DC191" t="s">
        <v>432</v>
      </c>
      <c r="DD191" t="s">
        <v>13340</v>
      </c>
      <c r="DE191" t="s">
        <v>4158</v>
      </c>
    </row>
    <row r="192" spans="58:109" x14ac:dyDescent="0.25">
      <c r="BF192" t="s">
        <v>20834</v>
      </c>
      <c r="BH192" t="s">
        <v>4067</v>
      </c>
      <c r="BL192">
        <v>0</v>
      </c>
      <c r="BM192">
        <v>1</v>
      </c>
      <c r="BR192" t="s">
        <v>4041</v>
      </c>
      <c r="BS192" s="124">
        <v>46150</v>
      </c>
      <c r="BT192" t="s">
        <v>2229</v>
      </c>
      <c r="BU192" t="s">
        <v>1720</v>
      </c>
      <c r="BW192" t="s">
        <v>13365</v>
      </c>
      <c r="BX192" t="s">
        <v>4030</v>
      </c>
      <c r="BY192" t="s">
        <v>4034</v>
      </c>
      <c r="BZ192" t="s">
        <v>13212</v>
      </c>
      <c r="CA192" t="s">
        <v>13212</v>
      </c>
      <c r="CC192" t="s">
        <v>4105</v>
      </c>
      <c r="CD192">
        <v>77.400000000000006</v>
      </c>
      <c r="CE192">
        <v>6.45</v>
      </c>
      <c r="CF192">
        <v>0.48375000000000001</v>
      </c>
      <c r="CG192">
        <v>0</v>
      </c>
      <c r="CH192">
        <v>77.400000000000006</v>
      </c>
      <c r="CJ192">
        <v>10.64</v>
      </c>
      <c r="CK192">
        <v>1</v>
      </c>
      <c r="CL192" t="s">
        <v>13366</v>
      </c>
      <c r="CM192" t="s">
        <v>4106</v>
      </c>
      <c r="CN192" t="s">
        <v>76</v>
      </c>
      <c r="CO192" t="s">
        <v>13212</v>
      </c>
      <c r="CP192" t="s">
        <v>4107</v>
      </c>
      <c r="CR192" t="s">
        <v>15840</v>
      </c>
      <c r="CS192" t="s">
        <v>4050</v>
      </c>
      <c r="CT192" t="s">
        <v>4109</v>
      </c>
      <c r="CU192" t="s">
        <v>13124</v>
      </c>
      <c r="CV192" t="s">
        <v>4169</v>
      </c>
      <c r="CX192" t="s">
        <v>4111</v>
      </c>
      <c r="CZ192" t="s">
        <v>4133</v>
      </c>
      <c r="DA192">
        <v>1</v>
      </c>
      <c r="DB192" t="s">
        <v>15841</v>
      </c>
      <c r="DC192" t="s">
        <v>432</v>
      </c>
      <c r="DD192" t="s">
        <v>13124</v>
      </c>
      <c r="DE192" t="s">
        <v>4158</v>
      </c>
    </row>
    <row r="193" spans="58:109" x14ac:dyDescent="0.25">
      <c r="BF193" t="s">
        <v>21416</v>
      </c>
      <c r="BG193" t="s">
        <v>21417</v>
      </c>
      <c r="BH193" t="s">
        <v>4068</v>
      </c>
      <c r="BI193" t="s">
        <v>21418</v>
      </c>
      <c r="BJ193" t="s">
        <v>4032</v>
      </c>
      <c r="BK193">
        <v>126.54</v>
      </c>
      <c r="BL193">
        <v>1</v>
      </c>
      <c r="BM193">
        <v>1</v>
      </c>
      <c r="BN193" t="s">
        <v>4043</v>
      </c>
      <c r="BO193">
        <v>1</v>
      </c>
      <c r="BP193" t="s">
        <v>4029</v>
      </c>
      <c r="BQ193" t="s">
        <v>4030</v>
      </c>
      <c r="BR193" t="s">
        <v>4031</v>
      </c>
      <c r="BS193" s="124">
        <v>46150</v>
      </c>
      <c r="BT193" t="s">
        <v>2259</v>
      </c>
      <c r="BU193" t="s">
        <v>2409</v>
      </c>
      <c r="BW193" t="s">
        <v>13367</v>
      </c>
      <c r="BX193" t="s">
        <v>4108</v>
      </c>
      <c r="BY193" t="s">
        <v>4027</v>
      </c>
      <c r="BZ193" t="s">
        <v>13368</v>
      </c>
      <c r="CA193" t="s">
        <v>13368</v>
      </c>
      <c r="CB193" t="s">
        <v>8848</v>
      </c>
      <c r="CC193" t="s">
        <v>4105</v>
      </c>
      <c r="CD193">
        <v>191.88</v>
      </c>
      <c r="CE193">
        <v>15.99</v>
      </c>
      <c r="CG193">
        <v>0</v>
      </c>
      <c r="CH193">
        <v>191.88</v>
      </c>
      <c r="CK193">
        <v>1</v>
      </c>
      <c r="CL193" t="s">
        <v>13369</v>
      </c>
      <c r="CM193" t="s">
        <v>4106</v>
      </c>
      <c r="CN193" t="s">
        <v>76</v>
      </c>
      <c r="CO193" t="s">
        <v>13368</v>
      </c>
      <c r="CP193" t="s">
        <v>4107</v>
      </c>
      <c r="CR193" t="s">
        <v>21713</v>
      </c>
      <c r="CS193" t="s">
        <v>4030</v>
      </c>
      <c r="CT193" t="s">
        <v>4027</v>
      </c>
      <c r="CU193" t="s">
        <v>21714</v>
      </c>
      <c r="CV193" t="s">
        <v>8907</v>
      </c>
      <c r="CX193" t="s">
        <v>4105</v>
      </c>
      <c r="CY193" s="17">
        <v>0.2</v>
      </c>
      <c r="CZ193" t="s">
        <v>4133</v>
      </c>
      <c r="DA193">
        <v>1</v>
      </c>
      <c r="DB193" t="s">
        <v>21715</v>
      </c>
      <c r="DC193" t="s">
        <v>450</v>
      </c>
      <c r="DD193" t="s">
        <v>21714</v>
      </c>
      <c r="DE193" t="s">
        <v>4158</v>
      </c>
    </row>
    <row r="194" spans="58:109" x14ac:dyDescent="0.25">
      <c r="BF194" t="s">
        <v>21419</v>
      </c>
      <c r="BG194" t="s">
        <v>21420</v>
      </c>
      <c r="BH194" t="s">
        <v>4068</v>
      </c>
      <c r="BI194" t="s">
        <v>21421</v>
      </c>
      <c r="BJ194" t="s">
        <v>4032</v>
      </c>
      <c r="BK194">
        <v>111.24</v>
      </c>
      <c r="BL194">
        <v>1</v>
      </c>
      <c r="BM194">
        <v>1</v>
      </c>
      <c r="BN194" t="s">
        <v>4043</v>
      </c>
      <c r="BO194">
        <v>1</v>
      </c>
      <c r="BP194" t="s">
        <v>4029</v>
      </c>
      <c r="BQ194" t="s">
        <v>4030</v>
      </c>
      <c r="BR194" t="s">
        <v>4031</v>
      </c>
      <c r="BS194" s="124">
        <v>46150</v>
      </c>
      <c r="BT194" t="s">
        <v>2259</v>
      </c>
      <c r="BU194" t="s">
        <v>2409</v>
      </c>
      <c r="BW194" t="s">
        <v>13370</v>
      </c>
      <c r="BX194" t="s">
        <v>4030</v>
      </c>
      <c r="BY194" t="s">
        <v>4034</v>
      </c>
      <c r="BZ194" t="s">
        <v>13371</v>
      </c>
      <c r="CA194" t="s">
        <v>13371</v>
      </c>
      <c r="CB194" t="s">
        <v>4232</v>
      </c>
      <c r="CC194" t="s">
        <v>4105</v>
      </c>
      <c r="CD194">
        <v>89.88</v>
      </c>
      <c r="CE194">
        <v>7.49</v>
      </c>
      <c r="CG194">
        <v>0</v>
      </c>
      <c r="CH194">
        <v>89.88</v>
      </c>
      <c r="CK194">
        <v>1</v>
      </c>
      <c r="CL194" t="s">
        <v>8296</v>
      </c>
      <c r="CM194" t="s">
        <v>4106</v>
      </c>
      <c r="CN194" t="s">
        <v>76</v>
      </c>
      <c r="CO194" t="s">
        <v>13371</v>
      </c>
      <c r="CP194" t="s">
        <v>4107</v>
      </c>
      <c r="CR194" t="s">
        <v>15842</v>
      </c>
      <c r="CS194" t="s">
        <v>4050</v>
      </c>
      <c r="CT194" t="s">
        <v>4027</v>
      </c>
      <c r="CU194" t="s">
        <v>15843</v>
      </c>
      <c r="CV194" t="s">
        <v>8257</v>
      </c>
      <c r="CX194" t="s">
        <v>4105</v>
      </c>
      <c r="CZ194" t="s">
        <v>4133</v>
      </c>
      <c r="DA194">
        <v>1</v>
      </c>
      <c r="DB194" t="s">
        <v>15844</v>
      </c>
      <c r="DC194" t="s">
        <v>450</v>
      </c>
      <c r="DD194" t="s">
        <v>15843</v>
      </c>
      <c r="DE194" t="s">
        <v>4158</v>
      </c>
    </row>
    <row r="195" spans="58:109" x14ac:dyDescent="0.25">
      <c r="BF195" t="s">
        <v>21422</v>
      </c>
      <c r="BG195" t="s">
        <v>21423</v>
      </c>
      <c r="BH195" t="s">
        <v>4068</v>
      </c>
      <c r="BI195" t="s">
        <v>21424</v>
      </c>
      <c r="BJ195" t="s">
        <v>4032</v>
      </c>
      <c r="BK195">
        <v>234</v>
      </c>
      <c r="BL195">
        <v>1</v>
      </c>
      <c r="BM195">
        <v>1</v>
      </c>
      <c r="BN195" t="s">
        <v>4043</v>
      </c>
      <c r="BO195">
        <v>1</v>
      </c>
      <c r="BP195" t="s">
        <v>4029</v>
      </c>
      <c r="BQ195" t="s">
        <v>4030</v>
      </c>
      <c r="BR195" t="s">
        <v>4031</v>
      </c>
      <c r="BS195" s="124">
        <v>46150</v>
      </c>
      <c r="BT195" t="s">
        <v>2259</v>
      </c>
      <c r="BU195" t="s">
        <v>2409</v>
      </c>
      <c r="BW195" t="s">
        <v>13370</v>
      </c>
      <c r="BX195" t="s">
        <v>4030</v>
      </c>
      <c r="BY195" t="s">
        <v>4034</v>
      </c>
      <c r="BZ195" t="s">
        <v>13371</v>
      </c>
      <c r="CA195" t="s">
        <v>13371</v>
      </c>
      <c r="CB195" t="s">
        <v>4232</v>
      </c>
      <c r="CC195" t="s">
        <v>4105</v>
      </c>
      <c r="CD195">
        <v>89.88</v>
      </c>
      <c r="CE195">
        <v>7.49</v>
      </c>
      <c r="CG195">
        <v>0</v>
      </c>
      <c r="CH195">
        <v>89.88</v>
      </c>
      <c r="CK195">
        <v>1</v>
      </c>
      <c r="CL195" t="s">
        <v>8296</v>
      </c>
      <c r="CM195" t="s">
        <v>4106</v>
      </c>
      <c r="CN195" t="s">
        <v>76</v>
      </c>
      <c r="CO195" t="s">
        <v>13371</v>
      </c>
      <c r="CP195" t="s">
        <v>4107</v>
      </c>
      <c r="CR195" t="s">
        <v>8617</v>
      </c>
      <c r="CS195" t="s">
        <v>4050</v>
      </c>
      <c r="CT195" t="s">
        <v>4109</v>
      </c>
      <c r="CU195" t="s">
        <v>15845</v>
      </c>
      <c r="CV195" t="s">
        <v>4701</v>
      </c>
      <c r="CW195" t="s">
        <v>4548</v>
      </c>
      <c r="CX195" t="s">
        <v>4111</v>
      </c>
      <c r="CZ195" t="s">
        <v>4133</v>
      </c>
      <c r="DA195">
        <v>1</v>
      </c>
      <c r="DB195" t="s">
        <v>8618</v>
      </c>
      <c r="DC195" t="s">
        <v>450</v>
      </c>
      <c r="DD195" t="s">
        <v>15845</v>
      </c>
      <c r="DE195" t="s">
        <v>4158</v>
      </c>
    </row>
    <row r="196" spans="58:109" x14ac:dyDescent="0.25">
      <c r="BF196" t="s">
        <v>21425</v>
      </c>
      <c r="BG196" t="s">
        <v>21426</v>
      </c>
      <c r="BH196" t="s">
        <v>4068</v>
      </c>
      <c r="BI196" t="s">
        <v>21427</v>
      </c>
      <c r="BJ196" t="s">
        <v>4032</v>
      </c>
      <c r="BK196">
        <v>119.76</v>
      </c>
      <c r="BL196">
        <v>1</v>
      </c>
      <c r="BM196">
        <v>1</v>
      </c>
      <c r="BN196" t="s">
        <v>4043</v>
      </c>
      <c r="BO196">
        <v>1</v>
      </c>
      <c r="BP196" t="s">
        <v>4029</v>
      </c>
      <c r="BQ196" t="s">
        <v>4030</v>
      </c>
      <c r="BR196" t="s">
        <v>4031</v>
      </c>
      <c r="BS196" s="124">
        <v>46150</v>
      </c>
      <c r="BT196" t="s">
        <v>2259</v>
      </c>
      <c r="BU196" t="s">
        <v>2409</v>
      </c>
      <c r="BW196" t="s">
        <v>13345</v>
      </c>
      <c r="BX196" t="s">
        <v>4030</v>
      </c>
      <c r="BY196" t="s">
        <v>4027</v>
      </c>
      <c r="BZ196" t="s">
        <v>13372</v>
      </c>
      <c r="CA196" t="s">
        <v>8647</v>
      </c>
      <c r="CB196" t="s">
        <v>4148</v>
      </c>
      <c r="CC196" t="s">
        <v>4105</v>
      </c>
      <c r="CD196">
        <v>287.88</v>
      </c>
      <c r="CE196">
        <v>23.99</v>
      </c>
      <c r="CF196">
        <v>4.7975000000000003</v>
      </c>
      <c r="CG196">
        <v>1</v>
      </c>
      <c r="CH196">
        <v>287.88</v>
      </c>
      <c r="CI196" s="17">
        <v>0.2</v>
      </c>
      <c r="CJ196">
        <v>65.97</v>
      </c>
      <c r="CK196">
        <v>1</v>
      </c>
      <c r="CL196" t="s">
        <v>13346</v>
      </c>
      <c r="CM196" t="s">
        <v>4121</v>
      </c>
      <c r="CN196" t="s">
        <v>76</v>
      </c>
      <c r="CO196" t="s">
        <v>13372</v>
      </c>
      <c r="CP196" t="s">
        <v>4121</v>
      </c>
      <c r="CR196" t="s">
        <v>15846</v>
      </c>
      <c r="CS196" t="s">
        <v>4050</v>
      </c>
      <c r="CT196" t="s">
        <v>4027</v>
      </c>
      <c r="CU196" t="s">
        <v>15847</v>
      </c>
      <c r="CV196" t="s">
        <v>4615</v>
      </c>
      <c r="CW196" t="s">
        <v>4561</v>
      </c>
      <c r="CX196" t="s">
        <v>4105</v>
      </c>
      <c r="CY196" s="17">
        <v>0.2</v>
      </c>
      <c r="CZ196" t="s">
        <v>4133</v>
      </c>
      <c r="DA196">
        <v>1</v>
      </c>
      <c r="DB196" t="s">
        <v>15848</v>
      </c>
      <c r="DC196" t="s">
        <v>450</v>
      </c>
      <c r="DD196" t="s">
        <v>15847</v>
      </c>
      <c r="DE196" t="s">
        <v>4158</v>
      </c>
    </row>
    <row r="197" spans="58:109" x14ac:dyDescent="0.25">
      <c r="BF197" t="s">
        <v>21428</v>
      </c>
      <c r="BG197" t="s">
        <v>21429</v>
      </c>
      <c r="BH197" t="s">
        <v>4068</v>
      </c>
      <c r="BI197" t="s">
        <v>21430</v>
      </c>
      <c r="BJ197" t="s">
        <v>4032</v>
      </c>
      <c r="BK197">
        <v>135.78</v>
      </c>
      <c r="BL197">
        <v>1</v>
      </c>
      <c r="BM197">
        <v>1</v>
      </c>
      <c r="BN197" t="s">
        <v>4035</v>
      </c>
      <c r="BO197">
        <v>1</v>
      </c>
      <c r="BP197" t="s">
        <v>4029</v>
      </c>
      <c r="BQ197" t="s">
        <v>4030</v>
      </c>
      <c r="BR197" t="s">
        <v>4031</v>
      </c>
      <c r="BS197" s="124">
        <v>46150</v>
      </c>
      <c r="BT197" t="s">
        <v>2259</v>
      </c>
      <c r="BU197" t="s">
        <v>2409</v>
      </c>
      <c r="BW197" t="s">
        <v>13373</v>
      </c>
      <c r="BX197" t="s">
        <v>4030</v>
      </c>
      <c r="BY197" t="s">
        <v>4032</v>
      </c>
      <c r="BZ197" t="s">
        <v>13374</v>
      </c>
      <c r="CA197" t="s">
        <v>13375</v>
      </c>
      <c r="CC197" t="s">
        <v>4105</v>
      </c>
      <c r="CD197">
        <v>170.72</v>
      </c>
      <c r="CE197">
        <v>7.76</v>
      </c>
      <c r="CF197">
        <v>1.7387999999999999</v>
      </c>
      <c r="CG197">
        <v>1</v>
      </c>
      <c r="CH197">
        <v>170.72</v>
      </c>
      <c r="CI197" s="17">
        <v>0.2</v>
      </c>
      <c r="CJ197">
        <v>18.91</v>
      </c>
      <c r="CK197">
        <v>1</v>
      </c>
      <c r="CL197" t="s">
        <v>13376</v>
      </c>
      <c r="CM197" t="s">
        <v>4121</v>
      </c>
      <c r="CN197" t="s">
        <v>432</v>
      </c>
      <c r="CO197" t="s">
        <v>13374</v>
      </c>
      <c r="CP197" t="s">
        <v>4121</v>
      </c>
      <c r="CR197" t="s">
        <v>15849</v>
      </c>
      <c r="CS197" t="s">
        <v>4050</v>
      </c>
      <c r="CT197" t="s">
        <v>4109</v>
      </c>
      <c r="CU197" t="s">
        <v>15850</v>
      </c>
      <c r="CV197" t="s">
        <v>8387</v>
      </c>
      <c r="CW197" t="s">
        <v>4243</v>
      </c>
      <c r="CX197" t="s">
        <v>4111</v>
      </c>
      <c r="CZ197" t="s">
        <v>4133</v>
      </c>
      <c r="DA197">
        <v>1</v>
      </c>
      <c r="DB197" t="s">
        <v>15851</v>
      </c>
      <c r="DC197" t="s">
        <v>450</v>
      </c>
      <c r="DD197" t="s">
        <v>15850</v>
      </c>
      <c r="DE197" t="s">
        <v>4158</v>
      </c>
    </row>
    <row r="198" spans="58:109" x14ac:dyDescent="0.25">
      <c r="BF198" t="s">
        <v>21431</v>
      </c>
      <c r="BH198" t="s">
        <v>4068</v>
      </c>
      <c r="BL198">
        <v>0</v>
      </c>
      <c r="BM198">
        <v>1</v>
      </c>
      <c r="BR198" t="s">
        <v>4031</v>
      </c>
      <c r="BS198" s="124">
        <v>46150</v>
      </c>
      <c r="BT198" t="s">
        <v>2259</v>
      </c>
      <c r="BU198" t="s">
        <v>2409</v>
      </c>
      <c r="BW198" t="s">
        <v>8490</v>
      </c>
      <c r="BX198" t="s">
        <v>4030</v>
      </c>
      <c r="BY198" t="s">
        <v>4109</v>
      </c>
      <c r="BZ198" t="s">
        <v>13377</v>
      </c>
      <c r="CA198" t="s">
        <v>8920</v>
      </c>
      <c r="CB198" t="s">
        <v>4550</v>
      </c>
      <c r="CC198" t="s">
        <v>4111</v>
      </c>
      <c r="CD198">
        <v>239.88</v>
      </c>
      <c r="CE198">
        <v>19.989999999999998</v>
      </c>
      <c r="CF198">
        <v>1.0416700000000001</v>
      </c>
      <c r="CG198">
        <v>1</v>
      </c>
      <c r="CH198">
        <v>239.88</v>
      </c>
      <c r="CI198" s="17">
        <v>0.2</v>
      </c>
      <c r="CJ198">
        <v>12.5</v>
      </c>
      <c r="CK198">
        <v>1</v>
      </c>
      <c r="CL198" t="s">
        <v>8491</v>
      </c>
      <c r="CM198" t="s">
        <v>4121</v>
      </c>
      <c r="CN198" t="s">
        <v>432</v>
      </c>
      <c r="CO198" t="s">
        <v>13377</v>
      </c>
      <c r="CP198" t="s">
        <v>4121</v>
      </c>
      <c r="CR198" t="s">
        <v>21716</v>
      </c>
      <c r="CS198" t="s">
        <v>4050</v>
      </c>
      <c r="CT198" t="s">
        <v>4104</v>
      </c>
      <c r="CU198" t="s">
        <v>21487</v>
      </c>
      <c r="CV198" t="s">
        <v>21717</v>
      </c>
      <c r="CX198" t="s">
        <v>4105</v>
      </c>
      <c r="CZ198" t="s">
        <v>4133</v>
      </c>
      <c r="DA198">
        <v>1</v>
      </c>
      <c r="DB198" t="s">
        <v>21718</v>
      </c>
      <c r="DC198" t="s">
        <v>4162</v>
      </c>
      <c r="DD198" t="s">
        <v>21487</v>
      </c>
      <c r="DE198" t="s">
        <v>4158</v>
      </c>
    </row>
    <row r="199" spans="58:109" x14ac:dyDescent="0.25">
      <c r="BF199" t="s">
        <v>10739</v>
      </c>
      <c r="BG199" t="s">
        <v>10740</v>
      </c>
      <c r="BH199" t="s">
        <v>4069</v>
      </c>
      <c r="BI199" t="s">
        <v>10741</v>
      </c>
      <c r="BJ199" t="s">
        <v>4027</v>
      </c>
      <c r="BK199">
        <v>64.680000000000007</v>
      </c>
      <c r="BL199">
        <v>1</v>
      </c>
      <c r="BM199">
        <v>1</v>
      </c>
      <c r="BN199" t="s">
        <v>4028</v>
      </c>
      <c r="BO199">
        <v>1</v>
      </c>
      <c r="BP199" t="s">
        <v>4029</v>
      </c>
      <c r="BQ199" t="s">
        <v>4030</v>
      </c>
      <c r="BR199" t="s">
        <v>4031</v>
      </c>
      <c r="BS199" s="124">
        <v>46150</v>
      </c>
      <c r="BT199" t="s">
        <v>2327</v>
      </c>
      <c r="BU199" t="s">
        <v>1720</v>
      </c>
      <c r="BW199" t="s">
        <v>13378</v>
      </c>
      <c r="BX199" t="s">
        <v>4030</v>
      </c>
      <c r="BY199" t="s">
        <v>4034</v>
      </c>
      <c r="BZ199" t="s">
        <v>13379</v>
      </c>
      <c r="CA199" t="s">
        <v>8622</v>
      </c>
      <c r="CB199" t="s">
        <v>4145</v>
      </c>
      <c r="CC199" t="s">
        <v>4105</v>
      </c>
      <c r="CD199">
        <v>143.88</v>
      </c>
      <c r="CE199">
        <v>11.99</v>
      </c>
      <c r="CF199">
        <v>1.4384999999999999</v>
      </c>
      <c r="CG199">
        <v>1</v>
      </c>
      <c r="CH199">
        <v>143.88</v>
      </c>
      <c r="CI199" s="17">
        <v>0.2</v>
      </c>
      <c r="CJ199">
        <v>18.34</v>
      </c>
      <c r="CK199">
        <v>1</v>
      </c>
      <c r="CL199" t="s">
        <v>13380</v>
      </c>
      <c r="CM199" t="s">
        <v>4121</v>
      </c>
      <c r="CN199" t="s">
        <v>432</v>
      </c>
      <c r="CO199" t="s">
        <v>13379</v>
      </c>
      <c r="CP199" t="s">
        <v>4121</v>
      </c>
      <c r="CR199" t="s">
        <v>8343</v>
      </c>
      <c r="CS199" t="s">
        <v>4050</v>
      </c>
      <c r="CT199" t="s">
        <v>4142</v>
      </c>
      <c r="CU199" t="s">
        <v>15852</v>
      </c>
      <c r="CV199" t="s">
        <v>4171</v>
      </c>
      <c r="CX199" t="s">
        <v>4105</v>
      </c>
      <c r="CZ199" t="s">
        <v>4133</v>
      </c>
      <c r="DA199">
        <v>1</v>
      </c>
      <c r="DB199" t="s">
        <v>8344</v>
      </c>
      <c r="DC199" t="s">
        <v>4162</v>
      </c>
      <c r="DD199" t="s">
        <v>15852</v>
      </c>
      <c r="DE199" t="s">
        <v>4158</v>
      </c>
    </row>
    <row r="200" spans="58:109" x14ac:dyDescent="0.25">
      <c r="BF200" t="s">
        <v>20835</v>
      </c>
      <c r="BG200" t="s">
        <v>20836</v>
      </c>
      <c r="BH200" t="s">
        <v>4071</v>
      </c>
      <c r="BI200" t="s">
        <v>20837</v>
      </c>
      <c r="BJ200" t="s">
        <v>4032</v>
      </c>
      <c r="BK200">
        <v>122.4</v>
      </c>
      <c r="BL200">
        <v>0</v>
      </c>
      <c r="BM200">
        <v>1</v>
      </c>
      <c r="BN200" t="s">
        <v>4028</v>
      </c>
      <c r="BO200">
        <v>1</v>
      </c>
      <c r="BP200" t="s">
        <v>4029</v>
      </c>
      <c r="BQ200" t="s">
        <v>4030</v>
      </c>
      <c r="BR200" t="s">
        <v>4031</v>
      </c>
      <c r="BS200" s="124">
        <v>46150</v>
      </c>
      <c r="BT200" t="s">
        <v>2357</v>
      </c>
      <c r="BU200" t="s">
        <v>1381</v>
      </c>
      <c r="BW200" t="s">
        <v>13381</v>
      </c>
      <c r="BX200" t="s">
        <v>4030</v>
      </c>
      <c r="BY200" t="s">
        <v>4126</v>
      </c>
      <c r="BZ200" t="s">
        <v>13382</v>
      </c>
      <c r="CA200" t="s">
        <v>8294</v>
      </c>
      <c r="CC200" t="s">
        <v>4105</v>
      </c>
      <c r="CD200">
        <v>63.54</v>
      </c>
      <c r="CE200">
        <v>3.03</v>
      </c>
      <c r="CF200">
        <v>2.1779999999999999</v>
      </c>
      <c r="CG200">
        <v>1</v>
      </c>
      <c r="CH200">
        <v>63.54</v>
      </c>
      <c r="CI200" s="17">
        <v>0.2</v>
      </c>
      <c r="CJ200">
        <v>17.97</v>
      </c>
      <c r="CK200">
        <v>1</v>
      </c>
      <c r="CL200" t="s">
        <v>13383</v>
      </c>
      <c r="CM200" t="s">
        <v>4121</v>
      </c>
      <c r="CN200" t="s">
        <v>516</v>
      </c>
      <c r="CO200" t="s">
        <v>13382</v>
      </c>
      <c r="CP200" t="s">
        <v>4121</v>
      </c>
      <c r="CR200" t="s">
        <v>15853</v>
      </c>
      <c r="CS200" t="s">
        <v>4030</v>
      </c>
      <c r="CT200" t="s">
        <v>4126</v>
      </c>
      <c r="CU200" t="s">
        <v>15416</v>
      </c>
      <c r="CV200" t="s">
        <v>15643</v>
      </c>
      <c r="CW200" t="s">
        <v>4357</v>
      </c>
      <c r="CX200" t="s">
        <v>4105</v>
      </c>
      <c r="CZ200" t="s">
        <v>4133</v>
      </c>
      <c r="DA200">
        <v>1</v>
      </c>
      <c r="DB200" t="s">
        <v>15854</v>
      </c>
      <c r="DC200" t="s">
        <v>4162</v>
      </c>
      <c r="DD200" t="s">
        <v>15416</v>
      </c>
      <c r="DE200" t="s">
        <v>4158</v>
      </c>
    </row>
    <row r="201" spans="58:109" x14ac:dyDescent="0.25">
      <c r="BF201" t="s">
        <v>20251</v>
      </c>
      <c r="BG201" t="s">
        <v>20252</v>
      </c>
      <c r="BH201" t="s">
        <v>4073</v>
      </c>
      <c r="BI201" t="s">
        <v>20253</v>
      </c>
      <c r="BJ201" t="s">
        <v>4032</v>
      </c>
      <c r="BK201">
        <v>110</v>
      </c>
      <c r="BL201">
        <v>1</v>
      </c>
      <c r="BM201">
        <v>1</v>
      </c>
      <c r="BN201" t="s">
        <v>4060</v>
      </c>
      <c r="BO201">
        <v>1</v>
      </c>
      <c r="BP201" t="s">
        <v>4029</v>
      </c>
      <c r="BQ201" t="s">
        <v>4030</v>
      </c>
      <c r="BR201" t="s">
        <v>4031</v>
      </c>
      <c r="BS201" s="124">
        <v>46150</v>
      </c>
      <c r="BT201" t="s">
        <v>2383</v>
      </c>
      <c r="BU201" t="s">
        <v>1720</v>
      </c>
      <c r="BW201" t="s">
        <v>13384</v>
      </c>
      <c r="BX201" t="s">
        <v>4030</v>
      </c>
      <c r="BY201" t="s">
        <v>4126</v>
      </c>
      <c r="BZ201" t="s">
        <v>13382</v>
      </c>
      <c r="CA201" t="s">
        <v>8294</v>
      </c>
      <c r="CC201" t="s">
        <v>4105</v>
      </c>
      <c r="CD201">
        <v>51.87</v>
      </c>
      <c r="CE201">
        <v>2.4700000000000002</v>
      </c>
      <c r="CF201">
        <v>1.7775000000000001</v>
      </c>
      <c r="CG201">
        <v>1</v>
      </c>
      <c r="CH201">
        <v>51.87</v>
      </c>
      <c r="CI201" s="17">
        <v>0.2</v>
      </c>
      <c r="CJ201">
        <v>14.67</v>
      </c>
      <c r="CK201">
        <v>1</v>
      </c>
      <c r="CL201" t="s">
        <v>13383</v>
      </c>
      <c r="CM201" t="s">
        <v>4121</v>
      </c>
      <c r="CN201" t="s">
        <v>516</v>
      </c>
      <c r="CO201" t="s">
        <v>13382</v>
      </c>
      <c r="CP201" t="s">
        <v>4121</v>
      </c>
      <c r="CR201" t="s">
        <v>9159</v>
      </c>
      <c r="CS201" t="s">
        <v>4050</v>
      </c>
      <c r="CT201" t="s">
        <v>4109</v>
      </c>
      <c r="CU201" t="s">
        <v>9160</v>
      </c>
      <c r="CV201" t="s">
        <v>4571</v>
      </c>
      <c r="CW201" t="s">
        <v>4220</v>
      </c>
      <c r="CX201" t="s">
        <v>4105</v>
      </c>
      <c r="CZ201" t="s">
        <v>4133</v>
      </c>
      <c r="DA201">
        <v>1</v>
      </c>
      <c r="DB201" t="s">
        <v>9161</v>
      </c>
      <c r="DC201" t="s">
        <v>4162</v>
      </c>
      <c r="DD201" t="s">
        <v>9160</v>
      </c>
      <c r="DE201" t="s">
        <v>4158</v>
      </c>
    </row>
    <row r="202" spans="58:109" x14ac:dyDescent="0.25">
      <c r="BF202" t="s">
        <v>21432</v>
      </c>
      <c r="BG202" t="s">
        <v>21433</v>
      </c>
      <c r="BH202" t="s">
        <v>4073</v>
      </c>
      <c r="BI202" t="s">
        <v>21434</v>
      </c>
      <c r="BJ202" t="s">
        <v>4032</v>
      </c>
      <c r="BK202">
        <v>128.36000000000001</v>
      </c>
      <c r="BL202">
        <v>1</v>
      </c>
      <c r="BM202">
        <v>1</v>
      </c>
      <c r="BN202" t="s">
        <v>4028</v>
      </c>
      <c r="BO202">
        <v>1</v>
      </c>
      <c r="BP202" t="s">
        <v>4029</v>
      </c>
      <c r="BQ202" t="s">
        <v>4030</v>
      </c>
      <c r="BR202" t="s">
        <v>4031</v>
      </c>
      <c r="BS202" s="124">
        <v>46150</v>
      </c>
      <c r="BT202" t="s">
        <v>2383</v>
      </c>
      <c r="BU202" t="s">
        <v>1720</v>
      </c>
      <c r="BW202" t="s">
        <v>13385</v>
      </c>
      <c r="BX202" t="s">
        <v>4030</v>
      </c>
      <c r="BY202" t="s">
        <v>4032</v>
      </c>
      <c r="BZ202" t="s">
        <v>13386</v>
      </c>
      <c r="CA202" t="s">
        <v>8906</v>
      </c>
      <c r="CB202" t="s">
        <v>4562</v>
      </c>
      <c r="CC202" t="s">
        <v>4105</v>
      </c>
      <c r="CD202">
        <v>185.88</v>
      </c>
      <c r="CE202">
        <v>15.49</v>
      </c>
      <c r="CF202">
        <v>1.7345999999999999</v>
      </c>
      <c r="CG202">
        <v>1</v>
      </c>
      <c r="CH202">
        <v>185.88</v>
      </c>
      <c r="CI202" s="17">
        <v>0.2</v>
      </c>
      <c r="CJ202">
        <v>21.25</v>
      </c>
      <c r="CK202">
        <v>1</v>
      </c>
      <c r="CL202" t="s">
        <v>13387</v>
      </c>
      <c r="CM202" t="s">
        <v>4121</v>
      </c>
      <c r="CN202" t="s">
        <v>551</v>
      </c>
      <c r="CO202" t="s">
        <v>13386</v>
      </c>
      <c r="CP202" t="s">
        <v>4121</v>
      </c>
      <c r="CR202" t="s">
        <v>15855</v>
      </c>
      <c r="CS202" t="s">
        <v>4050</v>
      </c>
      <c r="CT202" t="s">
        <v>4032</v>
      </c>
      <c r="CU202" t="s">
        <v>15856</v>
      </c>
      <c r="CV202" t="s">
        <v>4614</v>
      </c>
      <c r="CX202" t="s">
        <v>4105</v>
      </c>
      <c r="CZ202" t="s">
        <v>4133</v>
      </c>
      <c r="DA202">
        <v>1</v>
      </c>
      <c r="DB202" t="s">
        <v>15857</v>
      </c>
      <c r="DC202" t="s">
        <v>4162</v>
      </c>
      <c r="DD202" t="s">
        <v>15856</v>
      </c>
      <c r="DE202" t="s">
        <v>4158</v>
      </c>
    </row>
    <row r="203" spans="58:109" x14ac:dyDescent="0.25">
      <c r="BF203" t="s">
        <v>21435</v>
      </c>
      <c r="BG203" t="s">
        <v>21436</v>
      </c>
      <c r="BH203" t="s">
        <v>4073</v>
      </c>
      <c r="BI203" t="s">
        <v>21437</v>
      </c>
      <c r="BJ203" t="s">
        <v>4032</v>
      </c>
      <c r="BK203">
        <v>151.36000000000001</v>
      </c>
      <c r="BL203">
        <v>1</v>
      </c>
      <c r="BM203">
        <v>1</v>
      </c>
      <c r="BN203" t="s">
        <v>4045</v>
      </c>
      <c r="BO203">
        <v>1</v>
      </c>
      <c r="BP203" t="s">
        <v>4029</v>
      </c>
      <c r="BQ203" t="s">
        <v>4030</v>
      </c>
      <c r="BR203" t="s">
        <v>4031</v>
      </c>
      <c r="BS203" s="124">
        <v>46150</v>
      </c>
      <c r="BT203" t="s">
        <v>2383</v>
      </c>
      <c r="BU203" t="s">
        <v>1720</v>
      </c>
      <c r="BW203" t="s">
        <v>13388</v>
      </c>
      <c r="BX203" t="s">
        <v>4030</v>
      </c>
      <c r="BY203" t="s">
        <v>4032</v>
      </c>
      <c r="BZ203" t="s">
        <v>13386</v>
      </c>
      <c r="CA203" t="s">
        <v>8906</v>
      </c>
      <c r="CB203" t="s">
        <v>4562</v>
      </c>
      <c r="CC203" t="s">
        <v>4105</v>
      </c>
      <c r="CD203">
        <v>215.88</v>
      </c>
      <c r="CE203">
        <v>17.989999999999998</v>
      </c>
      <c r="CF203">
        <v>2.0146000000000002</v>
      </c>
      <c r="CG203">
        <v>1</v>
      </c>
      <c r="CH203">
        <v>215.88</v>
      </c>
      <c r="CI203" s="17">
        <v>0.2</v>
      </c>
      <c r="CJ203">
        <v>24.68</v>
      </c>
      <c r="CK203">
        <v>1</v>
      </c>
      <c r="CL203" t="s">
        <v>13387</v>
      </c>
      <c r="CM203" t="s">
        <v>4121</v>
      </c>
      <c r="CN203" t="s">
        <v>551</v>
      </c>
      <c r="CO203" t="s">
        <v>13386</v>
      </c>
      <c r="CP203" t="s">
        <v>4121</v>
      </c>
      <c r="CR203" t="s">
        <v>15858</v>
      </c>
      <c r="CS203" t="s">
        <v>4050</v>
      </c>
      <c r="CT203" t="s">
        <v>4109</v>
      </c>
      <c r="CU203" t="s">
        <v>15859</v>
      </c>
      <c r="CV203" t="s">
        <v>15860</v>
      </c>
      <c r="CX203" t="s">
        <v>4111</v>
      </c>
      <c r="CZ203" t="s">
        <v>4133</v>
      </c>
      <c r="DA203">
        <v>1</v>
      </c>
      <c r="DB203" t="s">
        <v>15861</v>
      </c>
      <c r="DC203" t="s">
        <v>4162</v>
      </c>
      <c r="DD203" t="s">
        <v>15859</v>
      </c>
      <c r="DE203" t="s">
        <v>4158</v>
      </c>
    </row>
    <row r="204" spans="58:109" x14ac:dyDescent="0.25">
      <c r="BF204" t="s">
        <v>21438</v>
      </c>
      <c r="BH204" t="s">
        <v>4073</v>
      </c>
      <c r="BL204">
        <v>0</v>
      </c>
      <c r="BM204">
        <v>1</v>
      </c>
      <c r="BR204" t="s">
        <v>4031</v>
      </c>
      <c r="BS204" s="124">
        <v>46150</v>
      </c>
      <c r="BT204" t="s">
        <v>2383</v>
      </c>
      <c r="BU204" t="s">
        <v>1720</v>
      </c>
      <c r="BW204" t="s">
        <v>21495</v>
      </c>
      <c r="BX204" t="s">
        <v>4030</v>
      </c>
      <c r="BY204" t="s">
        <v>4142</v>
      </c>
      <c r="BZ204" t="s">
        <v>21496</v>
      </c>
      <c r="CA204" t="s">
        <v>8604</v>
      </c>
      <c r="CB204" t="s">
        <v>8270</v>
      </c>
      <c r="CC204" t="s">
        <v>4105</v>
      </c>
      <c r="CD204">
        <v>104.88</v>
      </c>
      <c r="CE204">
        <v>8.74</v>
      </c>
      <c r="CF204">
        <v>1.7475000000000001</v>
      </c>
      <c r="CG204">
        <v>1</v>
      </c>
      <c r="CH204">
        <v>104.88</v>
      </c>
      <c r="CI204" s="17">
        <v>0.2</v>
      </c>
      <c r="CJ204">
        <v>25.78</v>
      </c>
      <c r="CK204">
        <v>1</v>
      </c>
      <c r="CL204" t="s">
        <v>21497</v>
      </c>
      <c r="CM204" t="s">
        <v>4121</v>
      </c>
      <c r="CN204" t="s">
        <v>205</v>
      </c>
      <c r="CO204" t="s">
        <v>21496</v>
      </c>
      <c r="CP204" t="s">
        <v>4121</v>
      </c>
      <c r="CR204" t="s">
        <v>15862</v>
      </c>
      <c r="CS204" t="s">
        <v>4050</v>
      </c>
      <c r="CT204" t="s">
        <v>4104</v>
      </c>
      <c r="CU204" t="s">
        <v>13490</v>
      </c>
      <c r="CV204" t="s">
        <v>4167</v>
      </c>
      <c r="CW204" t="s">
        <v>4232</v>
      </c>
      <c r="CX204" t="s">
        <v>4105</v>
      </c>
      <c r="CZ204" t="s">
        <v>4133</v>
      </c>
      <c r="DA204">
        <v>1</v>
      </c>
      <c r="DB204" t="s">
        <v>15863</v>
      </c>
      <c r="DC204" t="s">
        <v>4162</v>
      </c>
      <c r="DD204" t="s">
        <v>13490</v>
      </c>
      <c r="DE204" t="s">
        <v>4158</v>
      </c>
    </row>
    <row r="205" spans="58:109" x14ac:dyDescent="0.25">
      <c r="BF205" t="s">
        <v>21439</v>
      </c>
      <c r="BH205" t="s">
        <v>4073</v>
      </c>
      <c r="BL205">
        <v>0</v>
      </c>
      <c r="BM205">
        <v>1</v>
      </c>
      <c r="BR205" t="s">
        <v>4031</v>
      </c>
      <c r="BS205" s="124">
        <v>46150</v>
      </c>
      <c r="BT205" t="s">
        <v>2383</v>
      </c>
      <c r="BU205" t="s">
        <v>1720</v>
      </c>
      <c r="BW205" t="s">
        <v>20354</v>
      </c>
      <c r="BX205" t="s">
        <v>4030</v>
      </c>
      <c r="BY205" t="s">
        <v>4034</v>
      </c>
      <c r="BZ205" t="s">
        <v>20355</v>
      </c>
      <c r="CA205" t="s">
        <v>20355</v>
      </c>
      <c r="CB205" t="s">
        <v>4468</v>
      </c>
      <c r="CC205" t="s">
        <v>4105</v>
      </c>
      <c r="CD205">
        <v>143.88</v>
      </c>
      <c r="CE205">
        <v>11.99</v>
      </c>
      <c r="CG205">
        <v>0</v>
      </c>
      <c r="CH205">
        <v>143.88</v>
      </c>
      <c r="CK205">
        <v>1</v>
      </c>
      <c r="CL205" t="s">
        <v>20356</v>
      </c>
      <c r="CM205" t="s">
        <v>4106</v>
      </c>
      <c r="CN205" t="s">
        <v>205</v>
      </c>
      <c r="CO205" t="s">
        <v>20355</v>
      </c>
      <c r="CP205" t="s">
        <v>4107</v>
      </c>
      <c r="CR205" t="s">
        <v>21719</v>
      </c>
      <c r="CS205" t="s">
        <v>4050</v>
      </c>
      <c r="CT205" t="s">
        <v>4034</v>
      </c>
      <c r="CU205" t="s">
        <v>21720</v>
      </c>
      <c r="CV205" t="s">
        <v>4459</v>
      </c>
      <c r="CX205" t="s">
        <v>4105</v>
      </c>
      <c r="CZ205" t="s">
        <v>4133</v>
      </c>
      <c r="DA205">
        <v>1</v>
      </c>
      <c r="DB205" t="s">
        <v>21721</v>
      </c>
      <c r="DC205" t="s">
        <v>496</v>
      </c>
      <c r="DD205" t="s">
        <v>21720</v>
      </c>
      <c r="DE205" t="s">
        <v>4158</v>
      </c>
    </row>
    <row r="206" spans="58:109" x14ac:dyDescent="0.25">
      <c r="BF206" t="s">
        <v>21440</v>
      </c>
      <c r="BH206" t="s">
        <v>4074</v>
      </c>
      <c r="BL206">
        <v>0</v>
      </c>
      <c r="BM206">
        <v>1</v>
      </c>
      <c r="BR206" t="s">
        <v>4031</v>
      </c>
      <c r="BS206" s="124">
        <v>46150</v>
      </c>
      <c r="BT206" t="s">
        <v>2387</v>
      </c>
      <c r="BU206" t="s">
        <v>1720</v>
      </c>
      <c r="BW206" t="s">
        <v>20357</v>
      </c>
      <c r="BX206" t="s">
        <v>4030</v>
      </c>
      <c r="BY206" t="s">
        <v>4126</v>
      </c>
      <c r="BZ206" t="s">
        <v>20355</v>
      </c>
      <c r="CA206" t="s">
        <v>20355</v>
      </c>
      <c r="CB206" t="s">
        <v>4373</v>
      </c>
      <c r="CC206" t="s">
        <v>4105</v>
      </c>
      <c r="CD206">
        <v>134.88</v>
      </c>
      <c r="CE206">
        <v>11.24</v>
      </c>
      <c r="CG206">
        <v>0</v>
      </c>
      <c r="CH206">
        <v>134.88</v>
      </c>
      <c r="CK206">
        <v>1</v>
      </c>
      <c r="CL206" t="s">
        <v>20356</v>
      </c>
      <c r="CM206" t="s">
        <v>4106</v>
      </c>
      <c r="CN206" t="s">
        <v>205</v>
      </c>
      <c r="CO206" t="s">
        <v>20355</v>
      </c>
      <c r="CP206" t="s">
        <v>4107</v>
      </c>
      <c r="CR206" t="s">
        <v>21722</v>
      </c>
      <c r="CS206" t="s">
        <v>4050</v>
      </c>
      <c r="CT206" t="s">
        <v>4034</v>
      </c>
      <c r="CU206" t="s">
        <v>21723</v>
      </c>
      <c r="CV206" t="s">
        <v>4459</v>
      </c>
      <c r="CX206" t="s">
        <v>4105</v>
      </c>
      <c r="CZ206" t="s">
        <v>4133</v>
      </c>
      <c r="DA206">
        <v>1</v>
      </c>
      <c r="DB206" t="s">
        <v>21721</v>
      </c>
      <c r="DC206" t="s">
        <v>496</v>
      </c>
      <c r="DD206" t="s">
        <v>21723</v>
      </c>
      <c r="DE206" t="s">
        <v>4158</v>
      </c>
    </row>
    <row r="207" spans="58:109" x14ac:dyDescent="0.25">
      <c r="BF207" t="s">
        <v>20254</v>
      </c>
      <c r="BG207" t="s">
        <v>20255</v>
      </c>
      <c r="BH207" t="s">
        <v>4076</v>
      </c>
      <c r="BI207" t="s">
        <v>20256</v>
      </c>
      <c r="BJ207" t="s">
        <v>4034</v>
      </c>
      <c r="BK207">
        <v>71.28</v>
      </c>
      <c r="BL207">
        <v>1</v>
      </c>
      <c r="BM207">
        <v>1</v>
      </c>
      <c r="BN207" t="s">
        <v>4028</v>
      </c>
      <c r="BO207">
        <v>1</v>
      </c>
      <c r="BP207" t="s">
        <v>4029</v>
      </c>
      <c r="BQ207" t="s">
        <v>4030</v>
      </c>
      <c r="BR207" t="s">
        <v>4031</v>
      </c>
      <c r="BS207" s="124">
        <v>46150</v>
      </c>
      <c r="BT207" t="s">
        <v>2429</v>
      </c>
      <c r="BU207" t="s">
        <v>1720</v>
      </c>
      <c r="BW207" t="s">
        <v>20879</v>
      </c>
      <c r="BX207" t="s">
        <v>4030</v>
      </c>
      <c r="BY207" t="s">
        <v>4126</v>
      </c>
      <c r="BZ207" t="s">
        <v>20880</v>
      </c>
      <c r="CA207" t="s">
        <v>20880</v>
      </c>
      <c r="CC207" t="s">
        <v>4105</v>
      </c>
      <c r="CD207">
        <v>34.68</v>
      </c>
      <c r="CE207">
        <v>2.89</v>
      </c>
      <c r="CG207">
        <v>0</v>
      </c>
      <c r="CH207">
        <v>34.68</v>
      </c>
      <c r="CK207">
        <v>1</v>
      </c>
      <c r="CL207" t="s">
        <v>20881</v>
      </c>
      <c r="CM207" t="s">
        <v>4106</v>
      </c>
      <c r="CN207" t="s">
        <v>205</v>
      </c>
      <c r="CO207" t="s">
        <v>20880</v>
      </c>
      <c r="CP207" t="s">
        <v>4107</v>
      </c>
      <c r="CR207" t="s">
        <v>21724</v>
      </c>
      <c r="CS207" t="s">
        <v>4050</v>
      </c>
      <c r="CT207" t="s">
        <v>4034</v>
      </c>
      <c r="CU207" t="s">
        <v>21725</v>
      </c>
      <c r="CV207" t="s">
        <v>4459</v>
      </c>
      <c r="CX207" t="s">
        <v>4105</v>
      </c>
      <c r="CZ207" t="s">
        <v>4133</v>
      </c>
      <c r="DA207">
        <v>1</v>
      </c>
      <c r="DB207" t="s">
        <v>21721</v>
      </c>
      <c r="DC207" t="s">
        <v>496</v>
      </c>
      <c r="DD207" t="s">
        <v>21725</v>
      </c>
      <c r="DE207" t="s">
        <v>4158</v>
      </c>
    </row>
    <row r="208" spans="58:109" x14ac:dyDescent="0.25">
      <c r="BF208" t="s">
        <v>20257</v>
      </c>
      <c r="BG208" t="s">
        <v>20258</v>
      </c>
      <c r="BH208" t="s">
        <v>4076</v>
      </c>
      <c r="BI208" t="s">
        <v>20259</v>
      </c>
      <c r="BJ208" t="s">
        <v>4027</v>
      </c>
      <c r="BK208">
        <v>89.8</v>
      </c>
      <c r="BL208">
        <v>1</v>
      </c>
      <c r="BM208">
        <v>1</v>
      </c>
      <c r="BN208" t="s">
        <v>4028</v>
      </c>
      <c r="BO208">
        <v>1</v>
      </c>
      <c r="BP208" t="s">
        <v>4029</v>
      </c>
      <c r="BQ208" t="s">
        <v>4030</v>
      </c>
      <c r="BR208" t="s">
        <v>4031</v>
      </c>
      <c r="BS208" s="124">
        <v>46150</v>
      </c>
      <c r="BT208" t="s">
        <v>2429</v>
      </c>
      <c r="BU208" t="s">
        <v>1720</v>
      </c>
      <c r="BW208" t="s">
        <v>13389</v>
      </c>
      <c r="BX208" t="s">
        <v>4030</v>
      </c>
      <c r="BY208" t="s">
        <v>4034</v>
      </c>
      <c r="BZ208" t="s">
        <v>13390</v>
      </c>
      <c r="CA208" t="s">
        <v>13390</v>
      </c>
      <c r="CC208" t="s">
        <v>4105</v>
      </c>
      <c r="CD208">
        <v>59.52</v>
      </c>
      <c r="CE208">
        <v>4.96</v>
      </c>
      <c r="CF208">
        <v>0.372</v>
      </c>
      <c r="CG208">
        <v>0</v>
      </c>
      <c r="CH208">
        <v>59.52</v>
      </c>
      <c r="CJ208">
        <v>8.18</v>
      </c>
      <c r="CK208">
        <v>1</v>
      </c>
      <c r="CL208" t="s">
        <v>13391</v>
      </c>
      <c r="CM208" t="s">
        <v>4106</v>
      </c>
      <c r="CN208" t="s">
        <v>205</v>
      </c>
      <c r="CO208" t="s">
        <v>13390</v>
      </c>
      <c r="CP208" t="s">
        <v>4107</v>
      </c>
      <c r="CR208" t="s">
        <v>21726</v>
      </c>
      <c r="CS208" t="s">
        <v>4050</v>
      </c>
      <c r="CT208" t="s">
        <v>4034</v>
      </c>
      <c r="CU208" t="s">
        <v>21725</v>
      </c>
      <c r="CV208" t="s">
        <v>4459</v>
      </c>
      <c r="CX208" t="s">
        <v>4105</v>
      </c>
      <c r="CZ208" t="s">
        <v>4133</v>
      </c>
      <c r="DA208">
        <v>1</v>
      </c>
      <c r="DB208" t="s">
        <v>21721</v>
      </c>
      <c r="DC208" t="s">
        <v>496</v>
      </c>
      <c r="DD208" t="s">
        <v>21725</v>
      </c>
      <c r="DE208" t="s">
        <v>4158</v>
      </c>
    </row>
    <row r="209" spans="58:109" x14ac:dyDescent="0.25">
      <c r="BF209" t="s">
        <v>20260</v>
      </c>
      <c r="BG209" t="s">
        <v>20261</v>
      </c>
      <c r="BH209" t="s">
        <v>4076</v>
      </c>
      <c r="BI209" t="s">
        <v>20262</v>
      </c>
      <c r="BJ209" t="s">
        <v>4034</v>
      </c>
      <c r="BK209">
        <v>94.68</v>
      </c>
      <c r="BL209">
        <v>1</v>
      </c>
      <c r="BM209">
        <v>1</v>
      </c>
      <c r="BN209" t="s">
        <v>4028</v>
      </c>
      <c r="BO209">
        <v>1</v>
      </c>
      <c r="BP209" t="s">
        <v>4029</v>
      </c>
      <c r="BQ209" t="s">
        <v>4030</v>
      </c>
      <c r="BR209" t="s">
        <v>4031</v>
      </c>
      <c r="BS209" s="124">
        <v>46150</v>
      </c>
      <c r="BT209" t="s">
        <v>2429</v>
      </c>
      <c r="BU209" t="s">
        <v>1720</v>
      </c>
      <c r="BW209" t="s">
        <v>13392</v>
      </c>
      <c r="BX209" t="s">
        <v>4030</v>
      </c>
      <c r="BY209" t="s">
        <v>4034</v>
      </c>
      <c r="BZ209" t="s">
        <v>13390</v>
      </c>
      <c r="CA209" t="s">
        <v>13390</v>
      </c>
      <c r="CC209" t="s">
        <v>4105</v>
      </c>
      <c r="CD209">
        <v>82.92</v>
      </c>
      <c r="CE209">
        <v>6.91</v>
      </c>
      <c r="CF209">
        <v>0.51824999999999999</v>
      </c>
      <c r="CG209">
        <v>0</v>
      </c>
      <c r="CH209">
        <v>82.92</v>
      </c>
      <c r="CJ209">
        <v>11.41</v>
      </c>
      <c r="CK209">
        <v>1</v>
      </c>
      <c r="CL209" t="s">
        <v>13391</v>
      </c>
      <c r="CM209" t="s">
        <v>4106</v>
      </c>
      <c r="CN209" t="s">
        <v>205</v>
      </c>
      <c r="CO209" t="s">
        <v>13390</v>
      </c>
      <c r="CP209" t="s">
        <v>4107</v>
      </c>
      <c r="CR209" t="s">
        <v>21727</v>
      </c>
      <c r="CS209" t="s">
        <v>4050</v>
      </c>
      <c r="CT209" t="s">
        <v>4109</v>
      </c>
      <c r="CU209" t="s">
        <v>21728</v>
      </c>
      <c r="CV209" t="s">
        <v>8257</v>
      </c>
      <c r="CX209" t="s">
        <v>4111</v>
      </c>
      <c r="CZ209" t="s">
        <v>4133</v>
      </c>
      <c r="DA209">
        <v>1</v>
      </c>
      <c r="DB209" t="s">
        <v>21729</v>
      </c>
      <c r="DC209" t="s">
        <v>496</v>
      </c>
      <c r="DD209" t="s">
        <v>21728</v>
      </c>
      <c r="DE209" t="s">
        <v>4158</v>
      </c>
    </row>
    <row r="210" spans="58:109" x14ac:dyDescent="0.25">
      <c r="BF210" t="s">
        <v>20263</v>
      </c>
      <c r="BG210" t="s">
        <v>20264</v>
      </c>
      <c r="BH210" t="s">
        <v>4076</v>
      </c>
      <c r="BI210" t="s">
        <v>20265</v>
      </c>
      <c r="BJ210" t="s">
        <v>4034</v>
      </c>
      <c r="BK210">
        <v>94.86</v>
      </c>
      <c r="BL210">
        <v>1</v>
      </c>
      <c r="BM210">
        <v>1</v>
      </c>
      <c r="BN210" t="s">
        <v>4028</v>
      </c>
      <c r="BO210">
        <v>1</v>
      </c>
      <c r="BP210" t="s">
        <v>4029</v>
      </c>
      <c r="BQ210" t="s">
        <v>4030</v>
      </c>
      <c r="BR210" t="s">
        <v>4031</v>
      </c>
      <c r="BS210" s="124">
        <v>46150</v>
      </c>
      <c r="BT210" t="s">
        <v>2429</v>
      </c>
      <c r="BU210" t="s">
        <v>1720</v>
      </c>
      <c r="BW210" t="s">
        <v>13393</v>
      </c>
      <c r="BX210" t="s">
        <v>4030</v>
      </c>
      <c r="BY210" t="s">
        <v>4034</v>
      </c>
      <c r="BZ210" t="s">
        <v>13394</v>
      </c>
      <c r="CA210" t="s">
        <v>13394</v>
      </c>
      <c r="CC210" t="s">
        <v>4105</v>
      </c>
      <c r="CD210">
        <v>88.2</v>
      </c>
      <c r="CE210">
        <v>7.35</v>
      </c>
      <c r="CF210">
        <v>0.55125000000000002</v>
      </c>
      <c r="CG210">
        <v>0</v>
      </c>
      <c r="CH210">
        <v>88.2</v>
      </c>
      <c r="CI210" s="17">
        <v>0.5</v>
      </c>
      <c r="CJ210">
        <v>11.02</v>
      </c>
      <c r="CK210">
        <v>1</v>
      </c>
      <c r="CL210" t="s">
        <v>13395</v>
      </c>
      <c r="CM210" t="s">
        <v>4106</v>
      </c>
      <c r="CN210" t="s">
        <v>205</v>
      </c>
      <c r="CO210" t="s">
        <v>13394</v>
      </c>
      <c r="CP210" t="s">
        <v>4107</v>
      </c>
      <c r="CR210" t="s">
        <v>15864</v>
      </c>
      <c r="CS210" t="s">
        <v>4050</v>
      </c>
      <c r="CT210" t="s">
        <v>4109</v>
      </c>
      <c r="CU210" t="s">
        <v>15865</v>
      </c>
      <c r="CV210" t="s">
        <v>4615</v>
      </c>
      <c r="CX210" t="s">
        <v>4111</v>
      </c>
      <c r="CZ210" t="s">
        <v>4133</v>
      </c>
      <c r="DA210">
        <v>1</v>
      </c>
      <c r="DB210" t="s">
        <v>15866</v>
      </c>
      <c r="DC210" t="s">
        <v>496</v>
      </c>
      <c r="DD210" t="s">
        <v>15865</v>
      </c>
      <c r="DE210" t="s">
        <v>4158</v>
      </c>
    </row>
    <row r="211" spans="58:109" x14ac:dyDescent="0.25">
      <c r="BF211" t="s">
        <v>20266</v>
      </c>
      <c r="BG211" t="s">
        <v>20267</v>
      </c>
      <c r="BH211" t="s">
        <v>4076</v>
      </c>
      <c r="BI211" t="s">
        <v>20268</v>
      </c>
      <c r="BJ211" t="s">
        <v>4034</v>
      </c>
      <c r="BK211">
        <v>88.98</v>
      </c>
      <c r="BL211">
        <v>1</v>
      </c>
      <c r="BM211">
        <v>1</v>
      </c>
      <c r="BN211" t="s">
        <v>4028</v>
      </c>
      <c r="BO211">
        <v>1</v>
      </c>
      <c r="BP211" t="s">
        <v>4029</v>
      </c>
      <c r="BQ211" t="s">
        <v>4030</v>
      </c>
      <c r="BR211" t="s">
        <v>4031</v>
      </c>
      <c r="BS211" s="124">
        <v>46150</v>
      </c>
      <c r="BT211" t="s">
        <v>2429</v>
      </c>
      <c r="BU211" t="s">
        <v>1720</v>
      </c>
      <c r="BW211" t="s">
        <v>13396</v>
      </c>
      <c r="BX211" t="s">
        <v>4030</v>
      </c>
      <c r="BY211" t="s">
        <v>4034</v>
      </c>
      <c r="BZ211" t="s">
        <v>13397</v>
      </c>
      <c r="CA211" t="s">
        <v>13397</v>
      </c>
      <c r="CC211" t="s">
        <v>4105</v>
      </c>
      <c r="CD211">
        <v>140.4</v>
      </c>
      <c r="CE211">
        <v>11.7</v>
      </c>
      <c r="CF211">
        <v>0.87749999999999995</v>
      </c>
      <c r="CG211">
        <v>0</v>
      </c>
      <c r="CH211">
        <v>140.4</v>
      </c>
      <c r="CI211" s="17">
        <v>0.5</v>
      </c>
      <c r="CJ211">
        <v>17.559999999999999</v>
      </c>
      <c r="CK211">
        <v>1</v>
      </c>
      <c r="CL211" t="s">
        <v>13395</v>
      </c>
      <c r="CM211" t="s">
        <v>4106</v>
      </c>
      <c r="CN211" t="s">
        <v>205</v>
      </c>
      <c r="CO211" t="s">
        <v>13397</v>
      </c>
      <c r="CP211" t="s">
        <v>4107</v>
      </c>
      <c r="CR211" t="s">
        <v>15867</v>
      </c>
      <c r="CS211" t="s">
        <v>4050</v>
      </c>
      <c r="CT211" t="s">
        <v>4109</v>
      </c>
      <c r="CU211" t="s">
        <v>15868</v>
      </c>
      <c r="CV211" t="s">
        <v>4615</v>
      </c>
      <c r="CX211" t="s">
        <v>4111</v>
      </c>
      <c r="CZ211" t="s">
        <v>4133</v>
      </c>
      <c r="DA211">
        <v>1</v>
      </c>
      <c r="DB211" t="s">
        <v>15869</v>
      </c>
      <c r="DC211" t="s">
        <v>496</v>
      </c>
      <c r="DD211" t="s">
        <v>15868</v>
      </c>
      <c r="DE211" t="s">
        <v>4158</v>
      </c>
    </row>
    <row r="212" spans="58:109" x14ac:dyDescent="0.25">
      <c r="BF212" t="s">
        <v>21441</v>
      </c>
      <c r="BG212" t="s">
        <v>21442</v>
      </c>
      <c r="BH212" t="s">
        <v>4076</v>
      </c>
      <c r="BI212" t="s">
        <v>21443</v>
      </c>
      <c r="BJ212" t="s">
        <v>4032</v>
      </c>
      <c r="BK212">
        <v>207.02</v>
      </c>
      <c r="BL212">
        <v>1</v>
      </c>
      <c r="BM212">
        <v>1</v>
      </c>
      <c r="BN212" t="s">
        <v>4028</v>
      </c>
      <c r="BO212">
        <v>1</v>
      </c>
      <c r="BP212" t="s">
        <v>4029</v>
      </c>
      <c r="BQ212" t="s">
        <v>4030</v>
      </c>
      <c r="BR212" t="s">
        <v>4031</v>
      </c>
      <c r="BS212" s="124">
        <v>46150</v>
      </c>
      <c r="BT212" t="s">
        <v>2429</v>
      </c>
      <c r="BU212" t="s">
        <v>1720</v>
      </c>
      <c r="BW212" t="s">
        <v>13393</v>
      </c>
      <c r="BX212" t="s">
        <v>4030</v>
      </c>
      <c r="BY212" t="s">
        <v>4034</v>
      </c>
      <c r="BZ212" t="s">
        <v>13394</v>
      </c>
      <c r="CA212" t="s">
        <v>13394</v>
      </c>
      <c r="CC212" t="s">
        <v>4105</v>
      </c>
      <c r="CD212">
        <v>88.2</v>
      </c>
      <c r="CE212">
        <v>7.35</v>
      </c>
      <c r="CF212">
        <v>0.55125000000000002</v>
      </c>
      <c r="CG212">
        <v>0</v>
      </c>
      <c r="CH212">
        <v>88.2</v>
      </c>
      <c r="CI212" s="17">
        <v>0.5</v>
      </c>
      <c r="CJ212">
        <v>11.02</v>
      </c>
      <c r="CK212">
        <v>1</v>
      </c>
      <c r="CL212" t="s">
        <v>13395</v>
      </c>
      <c r="CM212" t="s">
        <v>4106</v>
      </c>
      <c r="CN212" t="s">
        <v>205</v>
      </c>
      <c r="CO212" t="s">
        <v>13394</v>
      </c>
      <c r="CP212" t="s">
        <v>4107</v>
      </c>
      <c r="CR212" t="s">
        <v>15870</v>
      </c>
      <c r="CS212" t="s">
        <v>4030</v>
      </c>
      <c r="CT212" t="s">
        <v>4032</v>
      </c>
      <c r="CU212" t="s">
        <v>15871</v>
      </c>
      <c r="CV212" t="s">
        <v>8646</v>
      </c>
      <c r="CX212" t="s">
        <v>4105</v>
      </c>
      <c r="CY212" s="17">
        <v>0.5</v>
      </c>
      <c r="CZ212" t="s">
        <v>4133</v>
      </c>
      <c r="DA212">
        <v>1</v>
      </c>
      <c r="DB212" t="s">
        <v>8876</v>
      </c>
      <c r="DC212" t="s">
        <v>496</v>
      </c>
      <c r="DD212" t="s">
        <v>15871</v>
      </c>
      <c r="DE212" t="s">
        <v>4158</v>
      </c>
    </row>
    <row r="213" spans="58:109" x14ac:dyDescent="0.25">
      <c r="BF213" t="s">
        <v>20838</v>
      </c>
      <c r="BG213" t="s">
        <v>20839</v>
      </c>
      <c r="BH213" t="s">
        <v>4076</v>
      </c>
      <c r="BI213" t="s">
        <v>20840</v>
      </c>
      <c r="BJ213" t="s">
        <v>4032</v>
      </c>
      <c r="BK213">
        <v>124.92</v>
      </c>
      <c r="BL213">
        <v>1</v>
      </c>
      <c r="BM213">
        <v>1</v>
      </c>
      <c r="BN213" t="s">
        <v>4028</v>
      </c>
      <c r="BO213">
        <v>1</v>
      </c>
      <c r="BP213" t="s">
        <v>4029</v>
      </c>
      <c r="BQ213" t="s">
        <v>4030</v>
      </c>
      <c r="BR213" t="s">
        <v>4031</v>
      </c>
      <c r="BS213" s="124">
        <v>46150</v>
      </c>
      <c r="BT213" t="s">
        <v>2429</v>
      </c>
      <c r="BU213" t="s">
        <v>1720</v>
      </c>
      <c r="BW213" t="s">
        <v>13398</v>
      </c>
      <c r="BX213" t="s">
        <v>4030</v>
      </c>
      <c r="BY213" t="s">
        <v>4034</v>
      </c>
      <c r="BZ213" t="s">
        <v>13394</v>
      </c>
      <c r="CA213" t="s">
        <v>13394</v>
      </c>
      <c r="CC213" t="s">
        <v>4105</v>
      </c>
      <c r="CD213">
        <v>201.96</v>
      </c>
      <c r="CE213">
        <v>16.829999999999998</v>
      </c>
      <c r="CF213">
        <v>1.2622500000000001</v>
      </c>
      <c r="CG213">
        <v>0</v>
      </c>
      <c r="CH213">
        <v>201.96</v>
      </c>
      <c r="CI213" s="17">
        <v>0.5</v>
      </c>
      <c r="CJ213">
        <v>25.23</v>
      </c>
      <c r="CK213">
        <v>1</v>
      </c>
      <c r="CL213" t="s">
        <v>13395</v>
      </c>
      <c r="CM213" t="s">
        <v>4106</v>
      </c>
      <c r="CN213" t="s">
        <v>205</v>
      </c>
      <c r="CO213" t="s">
        <v>13394</v>
      </c>
      <c r="CP213" t="s">
        <v>4107</v>
      </c>
      <c r="CR213" t="s">
        <v>15872</v>
      </c>
      <c r="CS213" t="s">
        <v>4050</v>
      </c>
      <c r="CT213" t="s">
        <v>4104</v>
      </c>
      <c r="CU213" t="s">
        <v>15873</v>
      </c>
      <c r="CV213" t="s">
        <v>4169</v>
      </c>
      <c r="CW213" t="s">
        <v>4131</v>
      </c>
      <c r="CX213" t="s">
        <v>4105</v>
      </c>
      <c r="CZ213" t="s">
        <v>4133</v>
      </c>
      <c r="DA213">
        <v>1</v>
      </c>
      <c r="DB213" t="s">
        <v>15874</v>
      </c>
      <c r="DC213" t="s">
        <v>496</v>
      </c>
      <c r="DD213" t="s">
        <v>15873</v>
      </c>
      <c r="DE213" t="s">
        <v>4158</v>
      </c>
    </row>
    <row r="214" spans="58:109" x14ac:dyDescent="0.25">
      <c r="BF214" t="s">
        <v>20269</v>
      </c>
      <c r="BH214" t="s">
        <v>4076</v>
      </c>
      <c r="BL214">
        <v>0</v>
      </c>
      <c r="BM214">
        <v>1</v>
      </c>
      <c r="BR214" t="s">
        <v>4031</v>
      </c>
      <c r="BS214" s="124">
        <v>46150</v>
      </c>
      <c r="BT214" t="s">
        <v>2429</v>
      </c>
      <c r="BU214" t="s">
        <v>1720</v>
      </c>
      <c r="BW214" t="s">
        <v>13399</v>
      </c>
      <c r="BX214" t="s">
        <v>4030</v>
      </c>
      <c r="BY214" t="s">
        <v>4034</v>
      </c>
      <c r="BZ214" t="s">
        <v>13397</v>
      </c>
      <c r="CA214" t="s">
        <v>13397</v>
      </c>
      <c r="CC214" t="s">
        <v>4105</v>
      </c>
      <c r="CD214">
        <v>93.6</v>
      </c>
      <c r="CE214">
        <v>7.8</v>
      </c>
      <c r="CF214">
        <v>0.58499999999999996</v>
      </c>
      <c r="CG214">
        <v>0</v>
      </c>
      <c r="CH214">
        <v>93.6</v>
      </c>
      <c r="CI214" s="17">
        <v>0.5</v>
      </c>
      <c r="CJ214">
        <v>11.72</v>
      </c>
      <c r="CK214">
        <v>1</v>
      </c>
      <c r="CL214" t="s">
        <v>13395</v>
      </c>
      <c r="CM214" t="s">
        <v>4106</v>
      </c>
      <c r="CN214" t="s">
        <v>205</v>
      </c>
      <c r="CO214" t="s">
        <v>13397</v>
      </c>
      <c r="CP214" t="s">
        <v>4107</v>
      </c>
      <c r="CR214" t="s">
        <v>21533</v>
      </c>
      <c r="CS214" t="s">
        <v>4030</v>
      </c>
      <c r="CT214" t="s">
        <v>4142</v>
      </c>
      <c r="CU214" t="s">
        <v>21631</v>
      </c>
      <c r="CV214" t="s">
        <v>8595</v>
      </c>
      <c r="CW214" t="s">
        <v>4410</v>
      </c>
      <c r="CX214" t="s">
        <v>4105</v>
      </c>
      <c r="CZ214" t="s">
        <v>4133</v>
      </c>
      <c r="DA214">
        <v>1</v>
      </c>
      <c r="DB214" t="s">
        <v>21535</v>
      </c>
      <c r="DC214" t="s">
        <v>516</v>
      </c>
      <c r="DD214" t="s">
        <v>21631</v>
      </c>
      <c r="DE214" t="s">
        <v>4158</v>
      </c>
    </row>
    <row r="215" spans="58:109" x14ac:dyDescent="0.25">
      <c r="BF215" t="s">
        <v>20270</v>
      </c>
      <c r="BH215" t="s">
        <v>4469</v>
      </c>
      <c r="BL215">
        <v>0</v>
      </c>
      <c r="BM215">
        <v>1</v>
      </c>
      <c r="BR215" t="s">
        <v>4031</v>
      </c>
      <c r="BS215" s="124">
        <v>46150</v>
      </c>
      <c r="BT215" t="s">
        <v>2510</v>
      </c>
      <c r="BU215" t="s">
        <v>2171</v>
      </c>
      <c r="BW215" t="s">
        <v>13400</v>
      </c>
      <c r="BX215" t="s">
        <v>4030</v>
      </c>
      <c r="BY215" t="s">
        <v>4034</v>
      </c>
      <c r="BZ215" t="s">
        <v>13401</v>
      </c>
      <c r="CA215" t="s">
        <v>13401</v>
      </c>
      <c r="CC215" t="s">
        <v>4105</v>
      </c>
      <c r="CD215">
        <v>137.04</v>
      </c>
      <c r="CE215">
        <v>11.42</v>
      </c>
      <c r="CF215">
        <v>0.85650000000000004</v>
      </c>
      <c r="CG215">
        <v>0</v>
      </c>
      <c r="CH215">
        <v>137.04</v>
      </c>
      <c r="CI215" s="17">
        <v>0.5</v>
      </c>
      <c r="CJ215">
        <v>17.149999999999999</v>
      </c>
      <c r="CK215">
        <v>1</v>
      </c>
      <c r="CL215" t="s">
        <v>13395</v>
      </c>
      <c r="CM215" t="s">
        <v>4106</v>
      </c>
      <c r="CN215" t="s">
        <v>205</v>
      </c>
      <c r="CO215" t="s">
        <v>13401</v>
      </c>
      <c r="CP215" t="s">
        <v>4107</v>
      </c>
      <c r="CR215" t="s">
        <v>20505</v>
      </c>
      <c r="CS215" t="s">
        <v>4030</v>
      </c>
      <c r="CT215" t="s">
        <v>4126</v>
      </c>
      <c r="CU215" t="s">
        <v>20506</v>
      </c>
      <c r="CV215" t="s">
        <v>8446</v>
      </c>
      <c r="CX215" t="s">
        <v>4105</v>
      </c>
      <c r="CZ215" t="s">
        <v>4133</v>
      </c>
      <c r="DA215">
        <v>1</v>
      </c>
      <c r="DB215" t="s">
        <v>20507</v>
      </c>
      <c r="DC215" t="s">
        <v>516</v>
      </c>
      <c r="DD215" t="s">
        <v>20506</v>
      </c>
      <c r="DE215" t="s">
        <v>4158</v>
      </c>
    </row>
    <row r="216" spans="58:109" x14ac:dyDescent="0.25">
      <c r="BF216" t="s">
        <v>20271</v>
      </c>
      <c r="BH216" t="s">
        <v>4469</v>
      </c>
      <c r="BL216">
        <v>0</v>
      </c>
      <c r="BM216">
        <v>1</v>
      </c>
      <c r="BR216" t="s">
        <v>4031</v>
      </c>
      <c r="BS216" s="124">
        <v>46150</v>
      </c>
      <c r="BT216" t="s">
        <v>2510</v>
      </c>
      <c r="BU216" t="s">
        <v>2171</v>
      </c>
      <c r="BW216" t="s">
        <v>13402</v>
      </c>
      <c r="BX216" t="s">
        <v>4030</v>
      </c>
      <c r="BY216" t="s">
        <v>4032</v>
      </c>
      <c r="BZ216" t="s">
        <v>13403</v>
      </c>
      <c r="CA216" t="s">
        <v>13403</v>
      </c>
      <c r="CC216" t="s">
        <v>4105</v>
      </c>
      <c r="CD216">
        <v>192.96</v>
      </c>
      <c r="CE216">
        <v>16.079999999999998</v>
      </c>
      <c r="CF216">
        <v>1.1255999999999999</v>
      </c>
      <c r="CG216">
        <v>0</v>
      </c>
      <c r="CH216">
        <v>192.96</v>
      </c>
      <c r="CI216" s="17">
        <v>0.5</v>
      </c>
      <c r="CJ216">
        <v>22.53</v>
      </c>
      <c r="CK216">
        <v>1</v>
      </c>
      <c r="CL216" t="s">
        <v>13404</v>
      </c>
      <c r="CM216" t="s">
        <v>4106</v>
      </c>
      <c r="CN216" t="s">
        <v>205</v>
      </c>
      <c r="CO216" t="s">
        <v>13403</v>
      </c>
      <c r="CP216" t="s">
        <v>4107</v>
      </c>
      <c r="CR216" t="s">
        <v>21021</v>
      </c>
      <c r="CS216" t="s">
        <v>4050</v>
      </c>
      <c r="CT216" t="s">
        <v>4034</v>
      </c>
      <c r="CU216" t="s">
        <v>21022</v>
      </c>
      <c r="CV216" t="s">
        <v>4175</v>
      </c>
      <c r="CW216" t="s">
        <v>4455</v>
      </c>
      <c r="CX216" t="s">
        <v>4105</v>
      </c>
      <c r="CZ216" t="s">
        <v>4133</v>
      </c>
      <c r="DA216">
        <v>1</v>
      </c>
      <c r="DB216" t="s">
        <v>21023</v>
      </c>
      <c r="DC216" t="s">
        <v>516</v>
      </c>
      <c r="DD216" t="s">
        <v>21022</v>
      </c>
      <c r="DE216" t="s">
        <v>4158</v>
      </c>
    </row>
    <row r="217" spans="58:109" x14ac:dyDescent="0.25">
      <c r="BF217" t="s">
        <v>20841</v>
      </c>
      <c r="BH217" t="s">
        <v>4469</v>
      </c>
      <c r="BL217">
        <v>0</v>
      </c>
      <c r="BM217">
        <v>0</v>
      </c>
      <c r="BR217" t="s">
        <v>4031</v>
      </c>
      <c r="BS217" s="124">
        <v>46150</v>
      </c>
      <c r="BT217" t="s">
        <v>2510</v>
      </c>
      <c r="BU217" t="s">
        <v>2171</v>
      </c>
      <c r="BW217" t="s">
        <v>9031</v>
      </c>
      <c r="BX217" t="s">
        <v>4108</v>
      </c>
      <c r="BY217" t="s">
        <v>4109</v>
      </c>
      <c r="BZ217" t="s">
        <v>9032</v>
      </c>
      <c r="CA217" t="s">
        <v>9032</v>
      </c>
      <c r="CB217" t="s">
        <v>8498</v>
      </c>
      <c r="CC217" t="s">
        <v>4111</v>
      </c>
      <c r="CD217">
        <v>275.88</v>
      </c>
      <c r="CE217">
        <v>22.99</v>
      </c>
      <c r="CG217">
        <v>0</v>
      </c>
      <c r="CH217">
        <v>275.88</v>
      </c>
      <c r="CK217">
        <v>1</v>
      </c>
      <c r="CL217" t="s">
        <v>9033</v>
      </c>
      <c r="CM217" t="s">
        <v>4106</v>
      </c>
      <c r="CN217" t="s">
        <v>205</v>
      </c>
      <c r="CO217" t="s">
        <v>9032</v>
      </c>
      <c r="CP217" t="s">
        <v>4107</v>
      </c>
      <c r="CR217" t="s">
        <v>21024</v>
      </c>
      <c r="CS217" t="s">
        <v>4050</v>
      </c>
      <c r="CT217" t="s">
        <v>4034</v>
      </c>
      <c r="CU217" t="s">
        <v>21006</v>
      </c>
      <c r="CV217" t="s">
        <v>4240</v>
      </c>
      <c r="CW217" t="s">
        <v>4455</v>
      </c>
      <c r="CX217" t="s">
        <v>4105</v>
      </c>
      <c r="CZ217" t="s">
        <v>4133</v>
      </c>
      <c r="DA217">
        <v>1</v>
      </c>
      <c r="DB217" t="s">
        <v>21023</v>
      </c>
      <c r="DC217" t="s">
        <v>516</v>
      </c>
      <c r="DD217" t="s">
        <v>21006</v>
      </c>
      <c r="DE217" t="s">
        <v>4158</v>
      </c>
    </row>
    <row r="218" spans="58:109" x14ac:dyDescent="0.25">
      <c r="BF218" t="s">
        <v>20272</v>
      </c>
      <c r="BH218" t="s">
        <v>4469</v>
      </c>
      <c r="BL218">
        <v>0</v>
      </c>
      <c r="BM218">
        <v>1</v>
      </c>
      <c r="BR218" t="s">
        <v>4031</v>
      </c>
      <c r="BS218" s="124">
        <v>46150</v>
      </c>
      <c r="BT218" t="s">
        <v>2510</v>
      </c>
      <c r="BU218" t="s">
        <v>2171</v>
      </c>
      <c r="BW218" t="s">
        <v>9037</v>
      </c>
      <c r="BX218" t="s">
        <v>4030</v>
      </c>
      <c r="BY218" t="s">
        <v>4034</v>
      </c>
      <c r="BZ218" t="s">
        <v>9038</v>
      </c>
      <c r="CA218" t="s">
        <v>9038</v>
      </c>
      <c r="CC218" t="s">
        <v>4105</v>
      </c>
      <c r="CD218">
        <v>65.040000000000006</v>
      </c>
      <c r="CE218">
        <v>5.42</v>
      </c>
      <c r="CF218">
        <v>0.40649999999999997</v>
      </c>
      <c r="CG218">
        <v>0</v>
      </c>
      <c r="CH218">
        <v>65.040000000000006</v>
      </c>
      <c r="CJ218">
        <v>8.9499999999999993</v>
      </c>
      <c r="CK218">
        <v>1</v>
      </c>
      <c r="CL218" t="s">
        <v>9039</v>
      </c>
      <c r="CM218" t="s">
        <v>4106</v>
      </c>
      <c r="CN218" t="s">
        <v>205</v>
      </c>
      <c r="CO218" t="s">
        <v>9038</v>
      </c>
      <c r="CP218" t="s">
        <v>4107</v>
      </c>
      <c r="CR218" t="s">
        <v>9907</v>
      </c>
      <c r="CS218" t="s">
        <v>4050</v>
      </c>
      <c r="CT218" t="s">
        <v>4109</v>
      </c>
      <c r="CU218" t="s">
        <v>9736</v>
      </c>
      <c r="CV218" t="s">
        <v>4135</v>
      </c>
      <c r="CX218" t="s">
        <v>4105</v>
      </c>
      <c r="CZ218" t="s">
        <v>4133</v>
      </c>
      <c r="DA218">
        <v>1</v>
      </c>
      <c r="DB218" t="s">
        <v>9908</v>
      </c>
      <c r="DC218" t="s">
        <v>516</v>
      </c>
      <c r="DD218" t="s">
        <v>9736</v>
      </c>
      <c r="DE218" t="s">
        <v>4158</v>
      </c>
    </row>
    <row r="219" spans="58:109" x14ac:dyDescent="0.25">
      <c r="BF219" t="s">
        <v>21444</v>
      </c>
      <c r="BH219" t="s">
        <v>4469</v>
      </c>
      <c r="BL219">
        <v>0</v>
      </c>
      <c r="BM219">
        <v>0</v>
      </c>
      <c r="BR219" t="s">
        <v>4031</v>
      </c>
      <c r="BS219" s="124">
        <v>46150</v>
      </c>
      <c r="BT219" t="s">
        <v>2510</v>
      </c>
      <c r="BU219" t="s">
        <v>2171</v>
      </c>
      <c r="BW219" t="s">
        <v>9034</v>
      </c>
      <c r="BX219" t="s">
        <v>4030</v>
      </c>
      <c r="BY219" t="s">
        <v>4109</v>
      </c>
      <c r="BZ219" t="s">
        <v>9035</v>
      </c>
      <c r="CA219" t="s">
        <v>9035</v>
      </c>
      <c r="CC219" t="s">
        <v>4111</v>
      </c>
      <c r="CD219">
        <v>395.88</v>
      </c>
      <c r="CE219">
        <v>32.99</v>
      </c>
      <c r="CG219">
        <v>0</v>
      </c>
      <c r="CH219">
        <v>395.88</v>
      </c>
      <c r="CK219">
        <v>1</v>
      </c>
      <c r="CL219" t="s">
        <v>9036</v>
      </c>
      <c r="CM219" t="s">
        <v>4106</v>
      </c>
      <c r="CN219" t="s">
        <v>205</v>
      </c>
      <c r="CO219" t="s">
        <v>9035</v>
      </c>
      <c r="CP219" t="s">
        <v>4107</v>
      </c>
      <c r="CR219" t="s">
        <v>9909</v>
      </c>
      <c r="CS219" t="s">
        <v>4050</v>
      </c>
      <c r="CT219" t="s">
        <v>4109</v>
      </c>
      <c r="CU219" t="s">
        <v>9910</v>
      </c>
      <c r="CV219" t="s">
        <v>4135</v>
      </c>
      <c r="CX219" t="s">
        <v>4105</v>
      </c>
      <c r="CZ219" t="s">
        <v>4133</v>
      </c>
      <c r="DA219">
        <v>1</v>
      </c>
      <c r="DB219" t="s">
        <v>9908</v>
      </c>
      <c r="DC219" t="s">
        <v>516</v>
      </c>
      <c r="DD219" t="s">
        <v>9910</v>
      </c>
      <c r="DE219" t="s">
        <v>4158</v>
      </c>
    </row>
    <row r="220" spans="58:109" x14ac:dyDescent="0.25">
      <c r="BF220" t="s">
        <v>20842</v>
      </c>
      <c r="BH220" t="s">
        <v>4469</v>
      </c>
      <c r="BL220">
        <v>0</v>
      </c>
      <c r="BM220">
        <v>0</v>
      </c>
      <c r="BR220" t="s">
        <v>4031</v>
      </c>
      <c r="BS220" s="124">
        <v>46150</v>
      </c>
      <c r="BT220" t="s">
        <v>2510</v>
      </c>
      <c r="BU220" t="s">
        <v>2171</v>
      </c>
      <c r="BW220" t="s">
        <v>9040</v>
      </c>
      <c r="BX220" t="s">
        <v>4030</v>
      </c>
      <c r="BY220" t="s">
        <v>4109</v>
      </c>
      <c r="BZ220" t="s">
        <v>9041</v>
      </c>
      <c r="CA220" t="s">
        <v>9041</v>
      </c>
      <c r="CC220" t="s">
        <v>4111</v>
      </c>
      <c r="CD220">
        <v>395.88</v>
      </c>
      <c r="CE220">
        <v>32.99</v>
      </c>
      <c r="CG220">
        <v>0</v>
      </c>
      <c r="CH220">
        <v>395.88</v>
      </c>
      <c r="CK220">
        <v>1</v>
      </c>
      <c r="CL220" t="s">
        <v>9042</v>
      </c>
      <c r="CM220" t="s">
        <v>4106</v>
      </c>
      <c r="CN220" t="s">
        <v>205</v>
      </c>
      <c r="CO220" t="s">
        <v>9041</v>
      </c>
      <c r="CP220" t="s">
        <v>4107</v>
      </c>
      <c r="CR220" t="s">
        <v>9911</v>
      </c>
      <c r="CS220" t="s">
        <v>4050</v>
      </c>
      <c r="CT220" t="s">
        <v>4109</v>
      </c>
      <c r="CU220" t="s">
        <v>9912</v>
      </c>
      <c r="CV220" t="s">
        <v>4135</v>
      </c>
      <c r="CX220" t="s">
        <v>4105</v>
      </c>
      <c r="CZ220" t="s">
        <v>4133</v>
      </c>
      <c r="DA220">
        <v>1</v>
      </c>
      <c r="DB220" t="s">
        <v>9908</v>
      </c>
      <c r="DC220" t="s">
        <v>516</v>
      </c>
      <c r="DD220" t="s">
        <v>9912</v>
      </c>
      <c r="DE220" t="s">
        <v>4158</v>
      </c>
    </row>
    <row r="221" spans="58:109" x14ac:dyDescent="0.25">
      <c r="BF221" t="s">
        <v>20851</v>
      </c>
      <c r="BG221" t="s">
        <v>20852</v>
      </c>
      <c r="BH221" t="s">
        <v>4079</v>
      </c>
      <c r="BI221" t="s">
        <v>20853</v>
      </c>
      <c r="BJ221" t="s">
        <v>4034</v>
      </c>
      <c r="BK221">
        <v>67.42</v>
      </c>
      <c r="BL221">
        <v>1</v>
      </c>
      <c r="BM221">
        <v>1</v>
      </c>
      <c r="BN221" t="s">
        <v>4028</v>
      </c>
      <c r="BO221">
        <v>1</v>
      </c>
      <c r="BP221" t="s">
        <v>4029</v>
      </c>
      <c r="BQ221" t="s">
        <v>4030</v>
      </c>
      <c r="BR221" t="s">
        <v>4041</v>
      </c>
      <c r="BS221" s="124">
        <v>46150</v>
      </c>
      <c r="BT221" t="s">
        <v>4080</v>
      </c>
      <c r="BU221" t="s">
        <v>1720</v>
      </c>
      <c r="BW221" t="s">
        <v>9735</v>
      </c>
      <c r="BX221" t="s">
        <v>4030</v>
      </c>
      <c r="BY221" t="s">
        <v>4109</v>
      </c>
      <c r="BZ221" t="s">
        <v>9736</v>
      </c>
      <c r="CA221" t="s">
        <v>9736</v>
      </c>
      <c r="CC221" t="s">
        <v>4111</v>
      </c>
      <c r="CD221">
        <v>395.88</v>
      </c>
      <c r="CE221">
        <v>32.99</v>
      </c>
      <c r="CG221">
        <v>0</v>
      </c>
      <c r="CH221">
        <v>395.88</v>
      </c>
      <c r="CK221">
        <v>1</v>
      </c>
      <c r="CL221" t="s">
        <v>9737</v>
      </c>
      <c r="CM221" t="s">
        <v>4106</v>
      </c>
      <c r="CN221" t="s">
        <v>205</v>
      </c>
      <c r="CO221" t="s">
        <v>9736</v>
      </c>
      <c r="CP221" t="s">
        <v>4107</v>
      </c>
      <c r="CR221" t="s">
        <v>9913</v>
      </c>
      <c r="CS221" t="s">
        <v>4050</v>
      </c>
      <c r="CT221" t="s">
        <v>4109</v>
      </c>
      <c r="CU221" t="s">
        <v>9914</v>
      </c>
      <c r="CV221" t="s">
        <v>4135</v>
      </c>
      <c r="CX221" t="s">
        <v>4105</v>
      </c>
      <c r="CZ221" t="s">
        <v>4133</v>
      </c>
      <c r="DA221">
        <v>1</v>
      </c>
      <c r="DB221" t="s">
        <v>9908</v>
      </c>
      <c r="DC221" t="s">
        <v>516</v>
      </c>
      <c r="DD221" t="s">
        <v>9914</v>
      </c>
      <c r="DE221" t="s">
        <v>4158</v>
      </c>
    </row>
    <row r="222" spans="58:109" x14ac:dyDescent="0.25">
      <c r="BF222" t="s">
        <v>20296</v>
      </c>
      <c r="BG222" t="s">
        <v>20849</v>
      </c>
      <c r="BH222" t="s">
        <v>4079</v>
      </c>
      <c r="BI222" t="s">
        <v>20850</v>
      </c>
      <c r="BJ222" t="s">
        <v>4034</v>
      </c>
      <c r="BK222">
        <v>51.66</v>
      </c>
      <c r="BL222">
        <v>1</v>
      </c>
      <c r="BM222">
        <v>1</v>
      </c>
      <c r="BN222" t="s">
        <v>4035</v>
      </c>
      <c r="BO222">
        <v>1</v>
      </c>
      <c r="BP222" t="s">
        <v>4029</v>
      </c>
      <c r="BQ222" t="s">
        <v>4030</v>
      </c>
      <c r="BR222" t="s">
        <v>4041</v>
      </c>
      <c r="BS222" s="124">
        <v>46150</v>
      </c>
      <c r="BT222" t="s">
        <v>4080</v>
      </c>
      <c r="BU222" t="s">
        <v>1720</v>
      </c>
      <c r="BW222" t="s">
        <v>9738</v>
      </c>
      <c r="BX222" t="s">
        <v>4030</v>
      </c>
      <c r="BY222" t="s">
        <v>4109</v>
      </c>
      <c r="BZ222" t="s">
        <v>9736</v>
      </c>
      <c r="CA222" t="s">
        <v>9736</v>
      </c>
      <c r="CB222" t="s">
        <v>4359</v>
      </c>
      <c r="CC222" t="s">
        <v>4111</v>
      </c>
      <c r="CD222">
        <v>245.88</v>
      </c>
      <c r="CE222">
        <v>20.49</v>
      </c>
      <c r="CG222">
        <v>0</v>
      </c>
      <c r="CH222">
        <v>245.88</v>
      </c>
      <c r="CK222">
        <v>1</v>
      </c>
      <c r="CL222" t="s">
        <v>9737</v>
      </c>
      <c r="CM222" t="s">
        <v>4106</v>
      </c>
      <c r="CN222" t="s">
        <v>205</v>
      </c>
      <c r="CO222" t="s">
        <v>9736</v>
      </c>
      <c r="CP222" t="s">
        <v>4107</v>
      </c>
      <c r="CR222" t="s">
        <v>9915</v>
      </c>
      <c r="CS222" t="s">
        <v>4050</v>
      </c>
      <c r="CT222" t="s">
        <v>4109</v>
      </c>
      <c r="CU222" t="s">
        <v>9888</v>
      </c>
      <c r="CV222" t="s">
        <v>4135</v>
      </c>
      <c r="CX222" t="s">
        <v>4105</v>
      </c>
      <c r="CZ222" t="s">
        <v>4133</v>
      </c>
      <c r="DA222">
        <v>1</v>
      </c>
      <c r="DB222" t="s">
        <v>9908</v>
      </c>
      <c r="DC222" t="s">
        <v>516</v>
      </c>
      <c r="DD222" t="s">
        <v>9888</v>
      </c>
      <c r="DE222" t="s">
        <v>4158</v>
      </c>
    </row>
    <row r="223" spans="58:109" x14ac:dyDescent="0.25">
      <c r="BF223" t="s">
        <v>20846</v>
      </c>
      <c r="BG223" t="s">
        <v>20847</v>
      </c>
      <c r="BH223" t="s">
        <v>4079</v>
      </c>
      <c r="BI223" t="s">
        <v>20848</v>
      </c>
      <c r="BJ223" t="s">
        <v>4034</v>
      </c>
      <c r="BK223">
        <v>63.14</v>
      </c>
      <c r="BL223">
        <v>1</v>
      </c>
      <c r="BM223">
        <v>1</v>
      </c>
      <c r="BN223" t="s">
        <v>4028</v>
      </c>
      <c r="BO223">
        <v>1</v>
      </c>
      <c r="BP223" t="s">
        <v>4029</v>
      </c>
      <c r="BQ223" t="s">
        <v>4030</v>
      </c>
      <c r="BR223" t="s">
        <v>4041</v>
      </c>
      <c r="BS223" s="124">
        <v>46150</v>
      </c>
      <c r="BT223" t="s">
        <v>4080</v>
      </c>
      <c r="BU223" t="s">
        <v>1720</v>
      </c>
      <c r="BW223" t="s">
        <v>10261</v>
      </c>
      <c r="BX223" t="s">
        <v>4030</v>
      </c>
      <c r="BY223" t="s">
        <v>4109</v>
      </c>
      <c r="BZ223" t="s">
        <v>10262</v>
      </c>
      <c r="CA223" t="s">
        <v>10262</v>
      </c>
      <c r="CC223" t="s">
        <v>4105</v>
      </c>
      <c r="CD223">
        <v>107.88</v>
      </c>
      <c r="CE223">
        <v>8.99</v>
      </c>
      <c r="CF223">
        <v>2.2475000000000001</v>
      </c>
      <c r="CG223">
        <v>0</v>
      </c>
      <c r="CH223">
        <v>107.88</v>
      </c>
      <c r="CJ223">
        <v>49.45</v>
      </c>
      <c r="CK223">
        <v>1</v>
      </c>
      <c r="CL223" t="s">
        <v>10263</v>
      </c>
      <c r="CM223" t="s">
        <v>4106</v>
      </c>
      <c r="CN223" t="s">
        <v>205</v>
      </c>
      <c r="CO223" t="s">
        <v>10262</v>
      </c>
      <c r="CP223" t="s">
        <v>4107</v>
      </c>
      <c r="CR223" t="s">
        <v>9916</v>
      </c>
      <c r="CS223" t="s">
        <v>4050</v>
      </c>
      <c r="CT223" t="s">
        <v>4109</v>
      </c>
      <c r="CU223" t="s">
        <v>9917</v>
      </c>
      <c r="CV223" t="s">
        <v>4135</v>
      </c>
      <c r="CX223" t="s">
        <v>4105</v>
      </c>
      <c r="CZ223" t="s">
        <v>4133</v>
      </c>
      <c r="DA223">
        <v>1</v>
      </c>
      <c r="DB223" t="s">
        <v>9908</v>
      </c>
      <c r="DC223" t="s">
        <v>516</v>
      </c>
      <c r="DD223" t="s">
        <v>9917</v>
      </c>
      <c r="DE223" t="s">
        <v>4158</v>
      </c>
    </row>
    <row r="224" spans="58:109" x14ac:dyDescent="0.25">
      <c r="BF224" t="s">
        <v>20273</v>
      </c>
      <c r="BG224" t="s">
        <v>20274</v>
      </c>
      <c r="BH224" t="s">
        <v>4079</v>
      </c>
      <c r="BI224" t="s">
        <v>20275</v>
      </c>
      <c r="BJ224" t="s">
        <v>4034</v>
      </c>
      <c r="BK224">
        <v>52.56</v>
      </c>
      <c r="BL224">
        <v>1</v>
      </c>
      <c r="BM224">
        <v>1</v>
      </c>
      <c r="BN224" t="s">
        <v>4035</v>
      </c>
      <c r="BO224">
        <v>1</v>
      </c>
      <c r="BP224" t="s">
        <v>4029</v>
      </c>
      <c r="BQ224" t="s">
        <v>4030</v>
      </c>
      <c r="BR224" t="s">
        <v>4041</v>
      </c>
      <c r="BS224" s="124">
        <v>46150</v>
      </c>
      <c r="BT224" t="s">
        <v>4080</v>
      </c>
      <c r="BU224" t="s">
        <v>1720</v>
      </c>
      <c r="BW224" t="s">
        <v>9739</v>
      </c>
      <c r="BX224" t="s">
        <v>4108</v>
      </c>
      <c r="BY224" t="s">
        <v>4126</v>
      </c>
      <c r="BZ224" t="s">
        <v>9740</v>
      </c>
      <c r="CA224" t="s">
        <v>8919</v>
      </c>
      <c r="CB224" t="s">
        <v>8620</v>
      </c>
      <c r="CC224" t="s">
        <v>4105</v>
      </c>
      <c r="CD224">
        <v>81.84</v>
      </c>
      <c r="CE224">
        <v>6.82</v>
      </c>
      <c r="CF224">
        <v>2.4552</v>
      </c>
      <c r="CG224">
        <v>1</v>
      </c>
      <c r="CH224">
        <v>81.84</v>
      </c>
      <c r="CI224" s="17">
        <v>0.2</v>
      </c>
      <c r="CJ224">
        <v>29.46</v>
      </c>
      <c r="CK224">
        <v>1</v>
      </c>
      <c r="CL224" t="s">
        <v>9741</v>
      </c>
      <c r="CM224" t="s">
        <v>4121</v>
      </c>
      <c r="CN224" t="s">
        <v>205</v>
      </c>
      <c r="CO224" t="s">
        <v>9740</v>
      </c>
      <c r="CP224" t="s">
        <v>4121</v>
      </c>
      <c r="CR224" t="s">
        <v>9918</v>
      </c>
      <c r="CS224" t="s">
        <v>4050</v>
      </c>
      <c r="CT224" t="s">
        <v>4109</v>
      </c>
      <c r="CU224" t="s">
        <v>9919</v>
      </c>
      <c r="CV224" t="s">
        <v>4135</v>
      </c>
      <c r="CX224" t="s">
        <v>4105</v>
      </c>
      <c r="CZ224" t="s">
        <v>4133</v>
      </c>
      <c r="DA224">
        <v>1</v>
      </c>
      <c r="DB224" t="s">
        <v>9908</v>
      </c>
      <c r="DC224" t="s">
        <v>516</v>
      </c>
      <c r="DD224" t="s">
        <v>9919</v>
      </c>
      <c r="DE224" t="s">
        <v>4158</v>
      </c>
    </row>
    <row r="225" spans="58:109" x14ac:dyDescent="0.25">
      <c r="BF225" t="s">
        <v>20276</v>
      </c>
      <c r="BG225" t="s">
        <v>20277</v>
      </c>
      <c r="BH225" t="s">
        <v>4079</v>
      </c>
      <c r="BI225" t="s">
        <v>20278</v>
      </c>
      <c r="BJ225" t="s">
        <v>4034</v>
      </c>
      <c r="BK225">
        <v>58.32</v>
      </c>
      <c r="BL225">
        <v>1</v>
      </c>
      <c r="BM225">
        <v>1</v>
      </c>
      <c r="BN225" t="s">
        <v>4035</v>
      </c>
      <c r="BO225">
        <v>1</v>
      </c>
      <c r="BP225" t="s">
        <v>4029</v>
      </c>
      <c r="BQ225" t="s">
        <v>4030</v>
      </c>
      <c r="BR225" t="s">
        <v>4041</v>
      </c>
      <c r="BS225" s="124">
        <v>46150</v>
      </c>
      <c r="BT225" t="s">
        <v>4080</v>
      </c>
      <c r="BU225" t="s">
        <v>1720</v>
      </c>
      <c r="BW225" t="s">
        <v>13405</v>
      </c>
      <c r="BX225" t="s">
        <v>4030</v>
      </c>
      <c r="BY225" t="s">
        <v>4109</v>
      </c>
      <c r="BZ225" t="s">
        <v>13406</v>
      </c>
      <c r="CA225" t="s">
        <v>13406</v>
      </c>
      <c r="CC225" t="s">
        <v>4111</v>
      </c>
      <c r="CD225">
        <v>395.88</v>
      </c>
      <c r="CE225">
        <v>32.99</v>
      </c>
      <c r="CG225">
        <v>0</v>
      </c>
      <c r="CH225">
        <v>395.88</v>
      </c>
      <c r="CK225">
        <v>1</v>
      </c>
      <c r="CL225" t="s">
        <v>13407</v>
      </c>
      <c r="CM225" t="s">
        <v>4106</v>
      </c>
      <c r="CN225" t="s">
        <v>205</v>
      </c>
      <c r="CO225" t="s">
        <v>13406</v>
      </c>
      <c r="CP225" t="s">
        <v>4107</v>
      </c>
      <c r="CR225" t="s">
        <v>15875</v>
      </c>
      <c r="CS225" t="s">
        <v>4050</v>
      </c>
      <c r="CT225" t="s">
        <v>4109</v>
      </c>
      <c r="CU225" t="s">
        <v>14388</v>
      </c>
      <c r="CV225" t="s">
        <v>8890</v>
      </c>
      <c r="CX225" t="s">
        <v>4111</v>
      </c>
      <c r="CZ225" t="s">
        <v>4133</v>
      </c>
      <c r="DA225">
        <v>1</v>
      </c>
      <c r="DB225" t="s">
        <v>15876</v>
      </c>
      <c r="DC225" t="s">
        <v>516</v>
      </c>
      <c r="DD225" t="s">
        <v>14388</v>
      </c>
      <c r="DE225" t="s">
        <v>4158</v>
      </c>
    </row>
    <row r="226" spans="58:109" x14ac:dyDescent="0.25">
      <c r="BF226" t="s">
        <v>20279</v>
      </c>
      <c r="BG226" t="s">
        <v>20280</v>
      </c>
      <c r="BH226" t="s">
        <v>4079</v>
      </c>
      <c r="BI226" t="s">
        <v>20281</v>
      </c>
      <c r="BJ226" t="s">
        <v>4034</v>
      </c>
      <c r="BK226">
        <v>47.3</v>
      </c>
      <c r="BL226">
        <v>1</v>
      </c>
      <c r="BM226">
        <v>1</v>
      </c>
      <c r="BN226" t="s">
        <v>4064</v>
      </c>
      <c r="BO226">
        <v>1</v>
      </c>
      <c r="BP226" t="s">
        <v>4029</v>
      </c>
      <c r="BQ226" t="s">
        <v>4030</v>
      </c>
      <c r="BR226" t="s">
        <v>4041</v>
      </c>
      <c r="BS226" s="124">
        <v>46150</v>
      </c>
      <c r="BT226" t="s">
        <v>4080</v>
      </c>
      <c r="BU226" t="s">
        <v>1720</v>
      </c>
      <c r="BW226" t="s">
        <v>13408</v>
      </c>
      <c r="BX226" t="s">
        <v>4030</v>
      </c>
      <c r="BY226" t="s">
        <v>4034</v>
      </c>
      <c r="BZ226" t="s">
        <v>13409</v>
      </c>
      <c r="CA226" t="s">
        <v>13409</v>
      </c>
      <c r="CC226" t="s">
        <v>4105</v>
      </c>
      <c r="CD226">
        <v>151.32</v>
      </c>
      <c r="CE226">
        <v>12.61</v>
      </c>
      <c r="CF226">
        <v>0.94574999999999998</v>
      </c>
      <c r="CG226">
        <v>0</v>
      </c>
      <c r="CH226">
        <v>151.32</v>
      </c>
      <c r="CJ226">
        <v>20.82</v>
      </c>
      <c r="CK226">
        <v>1</v>
      </c>
      <c r="CL226" t="s">
        <v>13410</v>
      </c>
      <c r="CM226" t="s">
        <v>4133</v>
      </c>
      <c r="CN226" t="s">
        <v>205</v>
      </c>
      <c r="CO226" t="s">
        <v>13409</v>
      </c>
      <c r="CP226" t="s">
        <v>4107</v>
      </c>
      <c r="CR226" t="s">
        <v>15877</v>
      </c>
      <c r="CS226" t="s">
        <v>4050</v>
      </c>
      <c r="CT226" t="s">
        <v>4109</v>
      </c>
      <c r="CU226" t="s">
        <v>15878</v>
      </c>
      <c r="CV226" t="s">
        <v>4169</v>
      </c>
      <c r="CX226" t="s">
        <v>4111</v>
      </c>
      <c r="CZ226" t="s">
        <v>4133</v>
      </c>
      <c r="DA226">
        <v>1</v>
      </c>
      <c r="DB226" t="s">
        <v>15879</v>
      </c>
      <c r="DC226" t="s">
        <v>516</v>
      </c>
      <c r="DD226" t="s">
        <v>15878</v>
      </c>
      <c r="DE226" t="s">
        <v>4158</v>
      </c>
    </row>
    <row r="227" spans="58:109" x14ac:dyDescent="0.25">
      <c r="BF227" t="s">
        <v>20282</v>
      </c>
      <c r="BG227" t="s">
        <v>20283</v>
      </c>
      <c r="BH227" t="s">
        <v>4079</v>
      </c>
      <c r="BI227" t="s">
        <v>20284</v>
      </c>
      <c r="BJ227" t="s">
        <v>4032</v>
      </c>
      <c r="BK227">
        <v>232.42</v>
      </c>
      <c r="BL227">
        <v>1</v>
      </c>
      <c r="BM227">
        <v>1</v>
      </c>
      <c r="BN227" t="s">
        <v>4028</v>
      </c>
      <c r="BO227">
        <v>1</v>
      </c>
      <c r="BP227" t="s">
        <v>4029</v>
      </c>
      <c r="BQ227" t="s">
        <v>4030</v>
      </c>
      <c r="BR227" t="s">
        <v>4041</v>
      </c>
      <c r="BS227" s="124">
        <v>46150</v>
      </c>
      <c r="BT227" t="s">
        <v>4080</v>
      </c>
      <c r="BU227" t="s">
        <v>1720</v>
      </c>
      <c r="BW227" t="s">
        <v>13408</v>
      </c>
      <c r="BX227" t="s">
        <v>4030</v>
      </c>
      <c r="BY227" t="s">
        <v>4034</v>
      </c>
      <c r="BZ227" t="s">
        <v>13411</v>
      </c>
      <c r="CA227" t="s">
        <v>13411</v>
      </c>
      <c r="CC227" t="s">
        <v>4105</v>
      </c>
      <c r="CD227">
        <v>151.32</v>
      </c>
      <c r="CE227">
        <v>12.61</v>
      </c>
      <c r="CF227">
        <v>0.94574999999999998</v>
      </c>
      <c r="CG227">
        <v>0</v>
      </c>
      <c r="CH227">
        <v>151.32</v>
      </c>
      <c r="CJ227">
        <v>20.82</v>
      </c>
      <c r="CK227">
        <v>1</v>
      </c>
      <c r="CL227" t="s">
        <v>13410</v>
      </c>
      <c r="CM227" t="s">
        <v>4133</v>
      </c>
      <c r="CN227" t="s">
        <v>205</v>
      </c>
      <c r="CO227" t="s">
        <v>13411</v>
      </c>
      <c r="CP227" t="s">
        <v>4107</v>
      </c>
      <c r="CR227" t="s">
        <v>15880</v>
      </c>
      <c r="CS227" t="s">
        <v>4050</v>
      </c>
      <c r="CT227" t="s">
        <v>4034</v>
      </c>
      <c r="CU227" t="s">
        <v>15881</v>
      </c>
      <c r="CV227" t="s">
        <v>8387</v>
      </c>
      <c r="CW227" t="s">
        <v>4326</v>
      </c>
      <c r="CX227" t="s">
        <v>4105</v>
      </c>
      <c r="CZ227" t="s">
        <v>4133</v>
      </c>
      <c r="DA227">
        <v>1</v>
      </c>
      <c r="DB227" t="s">
        <v>15882</v>
      </c>
      <c r="DC227" t="s">
        <v>516</v>
      </c>
      <c r="DD227" t="s">
        <v>15881</v>
      </c>
      <c r="DE227" t="s">
        <v>4158</v>
      </c>
    </row>
    <row r="228" spans="58:109" x14ac:dyDescent="0.25">
      <c r="BF228" t="s">
        <v>20285</v>
      </c>
      <c r="BG228" t="s">
        <v>20286</v>
      </c>
      <c r="BH228" t="s">
        <v>4079</v>
      </c>
      <c r="BI228" t="s">
        <v>20287</v>
      </c>
      <c r="BJ228" t="s">
        <v>4034</v>
      </c>
      <c r="BK228">
        <v>50.82</v>
      </c>
      <c r="BL228">
        <v>1</v>
      </c>
      <c r="BM228">
        <v>1</v>
      </c>
      <c r="BN228" t="s">
        <v>4035</v>
      </c>
      <c r="BO228">
        <v>1</v>
      </c>
      <c r="BP228" t="s">
        <v>4029</v>
      </c>
      <c r="BQ228" t="s">
        <v>4030</v>
      </c>
      <c r="BR228" t="s">
        <v>4041</v>
      </c>
      <c r="BS228" s="124">
        <v>46150</v>
      </c>
      <c r="BT228" t="s">
        <v>4080</v>
      </c>
      <c r="BU228" t="s">
        <v>1720</v>
      </c>
      <c r="BW228" t="s">
        <v>13412</v>
      </c>
      <c r="BX228" t="s">
        <v>4108</v>
      </c>
      <c r="BY228" t="s">
        <v>4109</v>
      </c>
      <c r="BZ228" t="s">
        <v>13413</v>
      </c>
      <c r="CA228" t="s">
        <v>13413</v>
      </c>
      <c r="CB228" t="s">
        <v>8587</v>
      </c>
      <c r="CC228" t="s">
        <v>4111</v>
      </c>
      <c r="CD228">
        <v>239.88</v>
      </c>
      <c r="CE228">
        <v>19.989999999999998</v>
      </c>
      <c r="CG228">
        <v>0</v>
      </c>
      <c r="CH228">
        <v>239.88</v>
      </c>
      <c r="CK228">
        <v>1</v>
      </c>
      <c r="CL228" t="s">
        <v>13414</v>
      </c>
      <c r="CM228" t="s">
        <v>4106</v>
      </c>
      <c r="CN228" t="s">
        <v>205</v>
      </c>
      <c r="CO228" t="s">
        <v>13413</v>
      </c>
      <c r="CP228" t="s">
        <v>4107</v>
      </c>
      <c r="CR228" t="s">
        <v>15885</v>
      </c>
      <c r="CS228" t="s">
        <v>4030</v>
      </c>
      <c r="CT228" t="s">
        <v>4034</v>
      </c>
      <c r="CU228" t="s">
        <v>15886</v>
      </c>
      <c r="CV228" t="s">
        <v>8907</v>
      </c>
      <c r="CX228" t="s">
        <v>4105</v>
      </c>
      <c r="CZ228" t="s">
        <v>4133</v>
      </c>
      <c r="DA228">
        <v>1</v>
      </c>
      <c r="DB228" t="s">
        <v>4632</v>
      </c>
      <c r="DC228" t="s">
        <v>551</v>
      </c>
      <c r="DD228" t="s">
        <v>15886</v>
      </c>
      <c r="DE228" t="s">
        <v>4158</v>
      </c>
    </row>
    <row r="229" spans="58:109" x14ac:dyDescent="0.25">
      <c r="BF229" t="s">
        <v>20288</v>
      </c>
      <c r="BG229" t="s">
        <v>20289</v>
      </c>
      <c r="BH229" t="s">
        <v>4079</v>
      </c>
      <c r="BI229" t="s">
        <v>20290</v>
      </c>
      <c r="BJ229" t="s">
        <v>4034</v>
      </c>
      <c r="BK229">
        <v>59.06</v>
      </c>
      <c r="BL229">
        <v>1</v>
      </c>
      <c r="BM229">
        <v>1</v>
      </c>
      <c r="BN229" t="s">
        <v>4028</v>
      </c>
      <c r="BO229">
        <v>1</v>
      </c>
      <c r="BP229" t="s">
        <v>4029</v>
      </c>
      <c r="BQ229" t="s">
        <v>4030</v>
      </c>
      <c r="BR229" t="s">
        <v>4041</v>
      </c>
      <c r="BS229" s="124">
        <v>46150</v>
      </c>
      <c r="BT229" t="s">
        <v>4080</v>
      </c>
      <c r="BU229" t="s">
        <v>1720</v>
      </c>
      <c r="BW229" t="s">
        <v>13415</v>
      </c>
      <c r="BX229" t="s">
        <v>4108</v>
      </c>
      <c r="BY229" t="s">
        <v>4109</v>
      </c>
      <c r="BZ229" t="s">
        <v>13413</v>
      </c>
      <c r="CA229" t="s">
        <v>13413</v>
      </c>
      <c r="CB229" t="s">
        <v>8587</v>
      </c>
      <c r="CC229" t="s">
        <v>4111</v>
      </c>
      <c r="CD229">
        <v>227.88</v>
      </c>
      <c r="CE229">
        <v>18.989999999999998</v>
      </c>
      <c r="CG229">
        <v>0</v>
      </c>
      <c r="CH229">
        <v>227.88</v>
      </c>
      <c r="CK229">
        <v>1</v>
      </c>
      <c r="CL229" t="s">
        <v>13414</v>
      </c>
      <c r="CM229" t="s">
        <v>4106</v>
      </c>
      <c r="CN229" t="s">
        <v>205</v>
      </c>
      <c r="CO229" t="s">
        <v>13413</v>
      </c>
      <c r="CP229" t="s">
        <v>4107</v>
      </c>
      <c r="CR229" t="s">
        <v>15883</v>
      </c>
      <c r="CS229" t="s">
        <v>4030</v>
      </c>
      <c r="CT229" t="s">
        <v>4034</v>
      </c>
      <c r="CU229" t="s">
        <v>15884</v>
      </c>
      <c r="CV229" t="s">
        <v>8907</v>
      </c>
      <c r="CX229" t="s">
        <v>4105</v>
      </c>
      <c r="CZ229" t="s">
        <v>4133</v>
      </c>
      <c r="DA229">
        <v>1</v>
      </c>
      <c r="DB229" t="s">
        <v>4632</v>
      </c>
      <c r="DC229" t="s">
        <v>551</v>
      </c>
      <c r="DD229" t="s">
        <v>15884</v>
      </c>
      <c r="DE229" t="s">
        <v>4158</v>
      </c>
    </row>
    <row r="230" spans="58:109" x14ac:dyDescent="0.25">
      <c r="BF230" t="s">
        <v>21445</v>
      </c>
      <c r="BG230" t="s">
        <v>21446</v>
      </c>
      <c r="BH230" t="s">
        <v>4079</v>
      </c>
      <c r="BI230" t="s">
        <v>21447</v>
      </c>
      <c r="BJ230" t="s">
        <v>4034</v>
      </c>
      <c r="BK230">
        <v>52.74</v>
      </c>
      <c r="BL230">
        <v>1</v>
      </c>
      <c r="BM230">
        <v>1</v>
      </c>
      <c r="BN230" t="s">
        <v>4028</v>
      </c>
      <c r="BO230">
        <v>1</v>
      </c>
      <c r="BP230" t="s">
        <v>4029</v>
      </c>
      <c r="BQ230" t="s">
        <v>4030</v>
      </c>
      <c r="BR230" t="s">
        <v>4041</v>
      </c>
      <c r="BS230" s="124">
        <v>46150</v>
      </c>
      <c r="BT230" t="s">
        <v>4080</v>
      </c>
      <c r="BU230" t="s">
        <v>1720</v>
      </c>
      <c r="BW230" t="s">
        <v>13416</v>
      </c>
      <c r="BX230" t="s">
        <v>4030</v>
      </c>
      <c r="BY230" t="s">
        <v>4032</v>
      </c>
      <c r="BZ230" t="s">
        <v>13275</v>
      </c>
      <c r="CA230" t="s">
        <v>8297</v>
      </c>
      <c r="CB230" t="s">
        <v>4569</v>
      </c>
      <c r="CC230" t="s">
        <v>4105</v>
      </c>
      <c r="CD230">
        <v>251.88</v>
      </c>
      <c r="CE230">
        <v>20.99</v>
      </c>
      <c r="CF230">
        <v>2.3506</v>
      </c>
      <c r="CG230">
        <v>1</v>
      </c>
      <c r="CH230">
        <v>251.88</v>
      </c>
      <c r="CI230" s="17">
        <v>0.2</v>
      </c>
      <c r="CJ230">
        <v>33.5</v>
      </c>
      <c r="CK230">
        <v>1</v>
      </c>
      <c r="CL230" t="s">
        <v>13417</v>
      </c>
      <c r="CM230" t="s">
        <v>4121</v>
      </c>
      <c r="CN230" t="s">
        <v>205</v>
      </c>
      <c r="CO230" t="s">
        <v>13275</v>
      </c>
      <c r="CP230" t="s">
        <v>4121</v>
      </c>
      <c r="CR230" t="s">
        <v>15887</v>
      </c>
      <c r="CS230" t="s">
        <v>4050</v>
      </c>
      <c r="CT230" t="s">
        <v>4142</v>
      </c>
      <c r="CU230" t="s">
        <v>15888</v>
      </c>
      <c r="CV230" t="s">
        <v>4701</v>
      </c>
      <c r="CW230" t="s">
        <v>4128</v>
      </c>
      <c r="CX230" t="s">
        <v>4105</v>
      </c>
      <c r="CZ230" t="s">
        <v>4133</v>
      </c>
      <c r="DA230">
        <v>1</v>
      </c>
      <c r="DB230" t="s">
        <v>15889</v>
      </c>
      <c r="DC230" t="s">
        <v>551</v>
      </c>
      <c r="DD230" t="s">
        <v>15888</v>
      </c>
      <c r="DE230" t="s">
        <v>4158</v>
      </c>
    </row>
    <row r="231" spans="58:109" x14ac:dyDescent="0.25">
      <c r="BF231" t="s">
        <v>21448</v>
      </c>
      <c r="BG231" t="s">
        <v>21449</v>
      </c>
      <c r="BH231" t="s">
        <v>4079</v>
      </c>
      <c r="BI231" t="s">
        <v>21450</v>
      </c>
      <c r="BJ231" t="s">
        <v>4034</v>
      </c>
      <c r="BK231">
        <v>95.58</v>
      </c>
      <c r="BL231">
        <v>1</v>
      </c>
      <c r="BM231">
        <v>1</v>
      </c>
      <c r="BN231" t="s">
        <v>4028</v>
      </c>
      <c r="BO231">
        <v>1</v>
      </c>
      <c r="BP231" t="s">
        <v>4029</v>
      </c>
      <c r="BQ231" t="s">
        <v>4030</v>
      </c>
      <c r="BR231" t="s">
        <v>4041</v>
      </c>
      <c r="BS231" s="124">
        <v>46150</v>
      </c>
      <c r="BT231" t="s">
        <v>4080</v>
      </c>
      <c r="BU231" t="s">
        <v>1720</v>
      </c>
      <c r="BW231" t="s">
        <v>13418</v>
      </c>
      <c r="BX231" t="s">
        <v>4030</v>
      </c>
      <c r="BY231" t="s">
        <v>4027</v>
      </c>
      <c r="BZ231" t="s">
        <v>13275</v>
      </c>
      <c r="CA231" t="s">
        <v>8647</v>
      </c>
      <c r="CB231" t="s">
        <v>4291</v>
      </c>
      <c r="CC231" t="s">
        <v>4105</v>
      </c>
      <c r="CD231">
        <v>131.88</v>
      </c>
      <c r="CE231">
        <v>10.99</v>
      </c>
      <c r="CF231">
        <v>2.1974999999999998</v>
      </c>
      <c r="CG231">
        <v>1</v>
      </c>
      <c r="CH231">
        <v>131.88</v>
      </c>
      <c r="CI231" s="17">
        <v>0.2</v>
      </c>
      <c r="CJ231">
        <v>30.77</v>
      </c>
      <c r="CK231">
        <v>1</v>
      </c>
      <c r="CL231" t="s">
        <v>13417</v>
      </c>
      <c r="CM231" t="s">
        <v>4121</v>
      </c>
      <c r="CN231" t="s">
        <v>205</v>
      </c>
      <c r="CO231" t="s">
        <v>13275</v>
      </c>
      <c r="CP231" t="s">
        <v>4121</v>
      </c>
      <c r="CR231" t="s">
        <v>15890</v>
      </c>
      <c r="CS231" t="s">
        <v>4050</v>
      </c>
      <c r="CT231" t="s">
        <v>4109</v>
      </c>
      <c r="CU231" t="s">
        <v>15891</v>
      </c>
      <c r="CV231" t="s">
        <v>4615</v>
      </c>
      <c r="CW231" t="s">
        <v>4476</v>
      </c>
      <c r="CX231" t="s">
        <v>4111</v>
      </c>
      <c r="CZ231" t="s">
        <v>4133</v>
      </c>
      <c r="DA231">
        <v>1</v>
      </c>
      <c r="DB231" t="s">
        <v>15892</v>
      </c>
      <c r="DC231" t="s">
        <v>551</v>
      </c>
      <c r="DD231" t="s">
        <v>15891</v>
      </c>
      <c r="DE231" t="s">
        <v>4158</v>
      </c>
    </row>
    <row r="232" spans="58:109" x14ac:dyDescent="0.25">
      <c r="BF232" t="s">
        <v>21451</v>
      </c>
      <c r="BG232" t="s">
        <v>21452</v>
      </c>
      <c r="BH232" t="s">
        <v>4079</v>
      </c>
      <c r="BI232" t="s">
        <v>21453</v>
      </c>
      <c r="BJ232" t="s">
        <v>4034</v>
      </c>
      <c r="BK232">
        <v>72.819999999999993</v>
      </c>
      <c r="BL232">
        <v>1</v>
      </c>
      <c r="BM232">
        <v>1</v>
      </c>
      <c r="BN232" t="s">
        <v>4035</v>
      </c>
      <c r="BO232">
        <v>1</v>
      </c>
      <c r="BP232" t="s">
        <v>4029</v>
      </c>
      <c r="BQ232" t="s">
        <v>4030</v>
      </c>
      <c r="BR232" t="s">
        <v>4041</v>
      </c>
      <c r="BS232" s="124">
        <v>46150</v>
      </c>
      <c r="BT232" t="s">
        <v>4080</v>
      </c>
      <c r="BU232" t="s">
        <v>1720</v>
      </c>
      <c r="BW232" t="s">
        <v>13419</v>
      </c>
      <c r="BX232" t="s">
        <v>4030</v>
      </c>
      <c r="BY232" t="s">
        <v>4032</v>
      </c>
      <c r="BZ232" t="s">
        <v>13275</v>
      </c>
      <c r="CA232" t="s">
        <v>8297</v>
      </c>
      <c r="CB232" t="s">
        <v>4569</v>
      </c>
      <c r="CC232" t="s">
        <v>4105</v>
      </c>
      <c r="CD232">
        <v>275.88</v>
      </c>
      <c r="CE232">
        <v>22.99</v>
      </c>
      <c r="CF232">
        <v>2.5746000000000002</v>
      </c>
      <c r="CG232">
        <v>1</v>
      </c>
      <c r="CH232">
        <v>275.88</v>
      </c>
      <c r="CI232" s="17">
        <v>0.2</v>
      </c>
      <c r="CJ232">
        <v>36.69</v>
      </c>
      <c r="CK232">
        <v>1</v>
      </c>
      <c r="CL232" t="s">
        <v>13417</v>
      </c>
      <c r="CM232" t="s">
        <v>4121</v>
      </c>
      <c r="CN232" t="s">
        <v>205</v>
      </c>
      <c r="CO232" t="s">
        <v>13275</v>
      </c>
      <c r="CP232" t="s">
        <v>4121</v>
      </c>
      <c r="CR232" t="s">
        <v>15893</v>
      </c>
      <c r="CS232" t="s">
        <v>4050</v>
      </c>
      <c r="CT232" t="s">
        <v>4034</v>
      </c>
      <c r="CU232" t="s">
        <v>15894</v>
      </c>
      <c r="CV232" t="s">
        <v>4169</v>
      </c>
      <c r="CX232" t="s">
        <v>4105</v>
      </c>
      <c r="CY232" s="17">
        <v>0.5</v>
      </c>
      <c r="CZ232" t="s">
        <v>4133</v>
      </c>
      <c r="DA232">
        <v>1</v>
      </c>
      <c r="DB232" t="s">
        <v>15895</v>
      </c>
      <c r="DC232" t="s">
        <v>551</v>
      </c>
      <c r="DD232" t="s">
        <v>15894</v>
      </c>
      <c r="DE232" t="s">
        <v>4158</v>
      </c>
    </row>
    <row r="233" spans="58:109" x14ac:dyDescent="0.25">
      <c r="BF233" t="s">
        <v>21454</v>
      </c>
      <c r="BG233" t="s">
        <v>21455</v>
      </c>
      <c r="BH233" t="s">
        <v>4079</v>
      </c>
      <c r="BI233" t="s">
        <v>21456</v>
      </c>
      <c r="BJ233" t="s">
        <v>4034</v>
      </c>
      <c r="BK233">
        <v>57.78</v>
      </c>
      <c r="BL233">
        <v>1</v>
      </c>
      <c r="BM233">
        <v>1</v>
      </c>
      <c r="BN233" t="s">
        <v>4035</v>
      </c>
      <c r="BO233">
        <v>1</v>
      </c>
      <c r="BP233" t="s">
        <v>4029</v>
      </c>
      <c r="BQ233" t="s">
        <v>4030</v>
      </c>
      <c r="BR233" t="s">
        <v>4041</v>
      </c>
      <c r="BS233" s="124">
        <v>46150</v>
      </c>
      <c r="BT233" t="s">
        <v>4080</v>
      </c>
      <c r="BU233" t="s">
        <v>1720</v>
      </c>
      <c r="BW233" t="s">
        <v>13420</v>
      </c>
      <c r="BX233" t="s">
        <v>4030</v>
      </c>
      <c r="BY233" t="s">
        <v>4032</v>
      </c>
      <c r="BZ233" t="s">
        <v>13266</v>
      </c>
      <c r="CA233" t="s">
        <v>8553</v>
      </c>
      <c r="CC233" t="s">
        <v>4105</v>
      </c>
      <c r="CD233">
        <v>97</v>
      </c>
      <c r="CE233">
        <v>4.8499999999999996</v>
      </c>
      <c r="CF233">
        <v>1.0864</v>
      </c>
      <c r="CG233">
        <v>1</v>
      </c>
      <c r="CH233">
        <v>97</v>
      </c>
      <c r="CI233" s="17">
        <v>0.2</v>
      </c>
      <c r="CJ233">
        <v>10.59</v>
      </c>
      <c r="CK233">
        <v>1</v>
      </c>
      <c r="CL233" t="s">
        <v>13417</v>
      </c>
      <c r="CM233" t="s">
        <v>4121</v>
      </c>
      <c r="CN233" t="s">
        <v>205</v>
      </c>
      <c r="CO233" t="s">
        <v>13266</v>
      </c>
      <c r="CP233" t="s">
        <v>4121</v>
      </c>
      <c r="CR233" t="s">
        <v>15896</v>
      </c>
      <c r="CS233" t="s">
        <v>4030</v>
      </c>
      <c r="CT233" t="s">
        <v>4032</v>
      </c>
      <c r="CU233" t="s">
        <v>15897</v>
      </c>
      <c r="CV233" t="s">
        <v>8850</v>
      </c>
      <c r="CX233" t="s">
        <v>4105</v>
      </c>
      <c r="CY233" s="17">
        <v>0.5</v>
      </c>
      <c r="CZ233" t="s">
        <v>4133</v>
      </c>
      <c r="DA233">
        <v>1</v>
      </c>
      <c r="DB233" t="s">
        <v>15898</v>
      </c>
      <c r="DC233" t="s">
        <v>551</v>
      </c>
      <c r="DD233" t="s">
        <v>15897</v>
      </c>
      <c r="DE233" t="s">
        <v>4158</v>
      </c>
    </row>
    <row r="234" spans="58:109" x14ac:dyDescent="0.25">
      <c r="BF234" t="s">
        <v>20843</v>
      </c>
      <c r="BG234" t="s">
        <v>20844</v>
      </c>
      <c r="BH234" t="s">
        <v>4079</v>
      </c>
      <c r="BI234" t="s">
        <v>20845</v>
      </c>
      <c r="BJ234" t="s">
        <v>4034</v>
      </c>
      <c r="BK234">
        <v>49.68</v>
      </c>
      <c r="BL234">
        <v>1</v>
      </c>
      <c r="BM234">
        <v>1</v>
      </c>
      <c r="BN234" t="s">
        <v>4035</v>
      </c>
      <c r="BO234">
        <v>1</v>
      </c>
      <c r="BP234" t="s">
        <v>4029</v>
      </c>
      <c r="BQ234" t="s">
        <v>4030</v>
      </c>
      <c r="BR234" t="s">
        <v>4041</v>
      </c>
      <c r="BS234" s="124">
        <v>46150</v>
      </c>
      <c r="BT234" t="s">
        <v>4080</v>
      </c>
      <c r="BU234" t="s">
        <v>1720</v>
      </c>
      <c r="BW234" t="s">
        <v>13421</v>
      </c>
      <c r="BX234" t="s">
        <v>4030</v>
      </c>
      <c r="BY234" t="s">
        <v>4034</v>
      </c>
      <c r="BZ234" t="s">
        <v>13422</v>
      </c>
      <c r="CA234" t="s">
        <v>8590</v>
      </c>
      <c r="CB234" t="s">
        <v>4258</v>
      </c>
      <c r="CC234" t="s">
        <v>4105</v>
      </c>
      <c r="CD234">
        <v>98.88</v>
      </c>
      <c r="CE234">
        <v>8.24</v>
      </c>
      <c r="CF234">
        <v>0.79079999999999995</v>
      </c>
      <c r="CG234">
        <v>1</v>
      </c>
      <c r="CH234">
        <v>98.88</v>
      </c>
      <c r="CI234" s="17">
        <v>0.2</v>
      </c>
      <c r="CJ234">
        <v>11.07</v>
      </c>
      <c r="CK234">
        <v>1</v>
      </c>
      <c r="CL234" t="s">
        <v>13423</v>
      </c>
      <c r="CM234" t="s">
        <v>4121</v>
      </c>
      <c r="CN234" t="s">
        <v>205</v>
      </c>
      <c r="CO234" t="s">
        <v>13422</v>
      </c>
      <c r="CP234" t="s">
        <v>4121</v>
      </c>
      <c r="CR234" t="s">
        <v>15899</v>
      </c>
      <c r="CS234" t="s">
        <v>4050</v>
      </c>
      <c r="CT234" t="s">
        <v>4104</v>
      </c>
      <c r="CU234" t="s">
        <v>15900</v>
      </c>
      <c r="CV234" t="s">
        <v>4614</v>
      </c>
      <c r="CW234" t="s">
        <v>4347</v>
      </c>
      <c r="CX234" t="s">
        <v>4105</v>
      </c>
      <c r="CZ234" t="s">
        <v>4133</v>
      </c>
      <c r="DA234">
        <v>1</v>
      </c>
      <c r="DB234" t="s">
        <v>15901</v>
      </c>
      <c r="DC234" t="s">
        <v>551</v>
      </c>
      <c r="DD234" t="s">
        <v>15900</v>
      </c>
      <c r="DE234" t="s">
        <v>4158</v>
      </c>
    </row>
    <row r="235" spans="58:109" x14ac:dyDescent="0.25">
      <c r="BF235" t="s">
        <v>20291</v>
      </c>
      <c r="BH235" t="s">
        <v>4079</v>
      </c>
      <c r="BL235">
        <v>0</v>
      </c>
      <c r="BM235">
        <v>1</v>
      </c>
      <c r="BR235" t="s">
        <v>4041</v>
      </c>
      <c r="BS235" s="124">
        <v>46150</v>
      </c>
      <c r="BT235" t="s">
        <v>4080</v>
      </c>
      <c r="BU235" t="s">
        <v>1720</v>
      </c>
      <c r="BW235" t="s">
        <v>13424</v>
      </c>
      <c r="BX235" t="s">
        <v>4030</v>
      </c>
      <c r="BY235" t="s">
        <v>4109</v>
      </c>
      <c r="BZ235" t="s">
        <v>13425</v>
      </c>
      <c r="CA235" t="s">
        <v>8622</v>
      </c>
      <c r="CB235" t="s">
        <v>4491</v>
      </c>
      <c r="CC235" t="s">
        <v>4111</v>
      </c>
      <c r="CD235">
        <v>239.88</v>
      </c>
      <c r="CE235">
        <v>19.989999999999998</v>
      </c>
      <c r="CF235">
        <v>1.0416700000000001</v>
      </c>
      <c r="CG235">
        <v>1</v>
      </c>
      <c r="CH235">
        <v>239.88</v>
      </c>
      <c r="CI235" s="17">
        <v>0.2</v>
      </c>
      <c r="CJ235">
        <v>12.5</v>
      </c>
      <c r="CK235">
        <v>1</v>
      </c>
      <c r="CL235" t="s">
        <v>13426</v>
      </c>
      <c r="CM235" t="s">
        <v>4121</v>
      </c>
      <c r="CN235" t="s">
        <v>205</v>
      </c>
      <c r="CO235" t="s">
        <v>13425</v>
      </c>
      <c r="CP235" t="s">
        <v>4121</v>
      </c>
      <c r="CR235" t="s">
        <v>15902</v>
      </c>
      <c r="CS235" t="s">
        <v>4050</v>
      </c>
      <c r="CT235" t="s">
        <v>4034</v>
      </c>
      <c r="CU235" t="s">
        <v>15873</v>
      </c>
      <c r="CV235" t="s">
        <v>4167</v>
      </c>
      <c r="CX235" t="s">
        <v>4105</v>
      </c>
      <c r="CZ235" t="s">
        <v>4133</v>
      </c>
      <c r="DA235">
        <v>1</v>
      </c>
      <c r="DB235" t="s">
        <v>15903</v>
      </c>
      <c r="DC235" t="s">
        <v>551</v>
      </c>
      <c r="DD235" t="s">
        <v>15873</v>
      </c>
      <c r="DE235" t="s">
        <v>4158</v>
      </c>
    </row>
    <row r="236" spans="58:109" x14ac:dyDescent="0.25">
      <c r="BF236" t="s">
        <v>20292</v>
      </c>
      <c r="BH236" t="s">
        <v>4079</v>
      </c>
      <c r="BL236">
        <v>0</v>
      </c>
      <c r="BM236">
        <v>1</v>
      </c>
      <c r="BR236" t="s">
        <v>4041</v>
      </c>
      <c r="BS236" s="124">
        <v>46150</v>
      </c>
      <c r="BT236" t="s">
        <v>4080</v>
      </c>
      <c r="BU236" t="s">
        <v>1720</v>
      </c>
      <c r="BW236" t="s">
        <v>8516</v>
      </c>
      <c r="BX236" t="s">
        <v>4030</v>
      </c>
      <c r="BY236" t="s">
        <v>4104</v>
      </c>
      <c r="BZ236" t="s">
        <v>13427</v>
      </c>
      <c r="CA236" t="s">
        <v>13427</v>
      </c>
      <c r="CB236" t="s">
        <v>4530</v>
      </c>
      <c r="CC236" t="s">
        <v>4105</v>
      </c>
      <c r="CD236">
        <v>182.88</v>
      </c>
      <c r="CE236">
        <v>15.24</v>
      </c>
      <c r="CF236">
        <v>3.0474999999999999</v>
      </c>
      <c r="CG236">
        <v>1</v>
      </c>
      <c r="CH236">
        <v>182.88</v>
      </c>
      <c r="CI236" s="17">
        <v>0.2</v>
      </c>
      <c r="CJ236">
        <v>44.2</v>
      </c>
      <c r="CK236">
        <v>1</v>
      </c>
      <c r="CL236" t="s">
        <v>8517</v>
      </c>
      <c r="CM236" t="s">
        <v>4106</v>
      </c>
      <c r="CN236" t="s">
        <v>205</v>
      </c>
      <c r="CO236" t="s">
        <v>13427</v>
      </c>
      <c r="CP236" t="s">
        <v>4107</v>
      </c>
      <c r="CR236" t="s">
        <v>21730</v>
      </c>
      <c r="CS236" t="s">
        <v>4050</v>
      </c>
      <c r="CT236" t="s">
        <v>4109</v>
      </c>
      <c r="CU236" t="s">
        <v>21731</v>
      </c>
      <c r="CV236" t="s">
        <v>8387</v>
      </c>
      <c r="CX236" t="s">
        <v>4111</v>
      </c>
      <c r="CZ236" t="s">
        <v>4133</v>
      </c>
      <c r="DA236">
        <v>1</v>
      </c>
      <c r="DB236" t="s">
        <v>21732</v>
      </c>
      <c r="DC236" t="s">
        <v>205</v>
      </c>
      <c r="DD236" t="s">
        <v>21731</v>
      </c>
      <c r="DE236" t="s">
        <v>4158</v>
      </c>
    </row>
    <row r="237" spans="58:109" x14ac:dyDescent="0.25">
      <c r="BF237" t="s">
        <v>20293</v>
      </c>
      <c r="BH237" t="s">
        <v>4079</v>
      </c>
      <c r="BL237">
        <v>0</v>
      </c>
      <c r="BM237">
        <v>1</v>
      </c>
      <c r="BR237" t="s">
        <v>4041</v>
      </c>
      <c r="BS237" s="124">
        <v>46150</v>
      </c>
      <c r="BT237" t="s">
        <v>4080</v>
      </c>
      <c r="BU237" t="s">
        <v>1720</v>
      </c>
      <c r="BW237" t="s">
        <v>13428</v>
      </c>
      <c r="BX237" t="s">
        <v>4030</v>
      </c>
      <c r="BY237" t="s">
        <v>4109</v>
      </c>
      <c r="BZ237" t="s">
        <v>13429</v>
      </c>
      <c r="CA237" t="s">
        <v>13429</v>
      </c>
      <c r="CC237" t="s">
        <v>4111</v>
      </c>
      <c r="CD237">
        <v>539.88</v>
      </c>
      <c r="CE237">
        <v>44.99</v>
      </c>
      <c r="CG237">
        <v>0</v>
      </c>
      <c r="CH237">
        <v>539.88</v>
      </c>
      <c r="CK237">
        <v>1</v>
      </c>
      <c r="CL237" t="s">
        <v>13430</v>
      </c>
      <c r="CM237" t="s">
        <v>4106</v>
      </c>
      <c r="CN237" t="s">
        <v>205</v>
      </c>
      <c r="CO237" t="s">
        <v>13429</v>
      </c>
      <c r="CP237" t="s">
        <v>4107</v>
      </c>
      <c r="CR237" t="s">
        <v>21733</v>
      </c>
      <c r="CS237" t="s">
        <v>4050</v>
      </c>
      <c r="CT237" t="s">
        <v>4126</v>
      </c>
      <c r="CU237" t="s">
        <v>21734</v>
      </c>
      <c r="CV237" t="s">
        <v>8387</v>
      </c>
      <c r="CW237" t="s">
        <v>4467</v>
      </c>
      <c r="CX237" t="s">
        <v>4105</v>
      </c>
      <c r="CZ237" t="s">
        <v>4133</v>
      </c>
      <c r="DA237">
        <v>1</v>
      </c>
      <c r="DB237" t="s">
        <v>21735</v>
      </c>
      <c r="DC237" t="s">
        <v>205</v>
      </c>
      <c r="DD237" t="s">
        <v>21734</v>
      </c>
      <c r="DE237" t="s">
        <v>4158</v>
      </c>
    </row>
    <row r="238" spans="58:109" x14ac:dyDescent="0.25">
      <c r="BF238" t="s">
        <v>20294</v>
      </c>
      <c r="BH238" t="s">
        <v>4079</v>
      </c>
      <c r="BL238">
        <v>0</v>
      </c>
      <c r="BM238">
        <v>1</v>
      </c>
      <c r="BR238" t="s">
        <v>4041</v>
      </c>
      <c r="BS238" s="124">
        <v>46150</v>
      </c>
      <c r="BT238" t="s">
        <v>4080</v>
      </c>
      <c r="BU238" t="s">
        <v>1720</v>
      </c>
      <c r="BW238" t="s">
        <v>13431</v>
      </c>
      <c r="BX238" t="s">
        <v>4030</v>
      </c>
      <c r="BY238" t="s">
        <v>4032</v>
      </c>
      <c r="BZ238" t="s">
        <v>13432</v>
      </c>
      <c r="CA238" t="s">
        <v>13432</v>
      </c>
      <c r="CB238" t="s">
        <v>4277</v>
      </c>
      <c r="CC238" t="s">
        <v>4105</v>
      </c>
      <c r="CD238">
        <v>209.88</v>
      </c>
      <c r="CE238">
        <v>17.489999999999998</v>
      </c>
      <c r="CF238">
        <v>1.95888</v>
      </c>
      <c r="CG238">
        <v>1</v>
      </c>
      <c r="CH238">
        <v>209.88</v>
      </c>
      <c r="CI238" s="17">
        <v>0.2</v>
      </c>
      <c r="CJ238">
        <v>23.51</v>
      </c>
      <c r="CK238">
        <v>1</v>
      </c>
      <c r="CL238" t="s">
        <v>13433</v>
      </c>
      <c r="CM238" t="s">
        <v>4106</v>
      </c>
      <c r="CN238" t="s">
        <v>205</v>
      </c>
      <c r="CO238" t="s">
        <v>13432</v>
      </c>
      <c r="CP238" t="s">
        <v>4107</v>
      </c>
      <c r="CR238" t="s">
        <v>21736</v>
      </c>
      <c r="CS238" t="s">
        <v>4050</v>
      </c>
      <c r="CT238" t="s">
        <v>4109</v>
      </c>
      <c r="CU238" t="s">
        <v>21737</v>
      </c>
      <c r="CV238" t="s">
        <v>8387</v>
      </c>
      <c r="CW238" t="s">
        <v>4227</v>
      </c>
      <c r="CX238" t="s">
        <v>4111</v>
      </c>
      <c r="CZ238" t="s">
        <v>4133</v>
      </c>
      <c r="DA238">
        <v>1</v>
      </c>
      <c r="DB238" t="s">
        <v>21738</v>
      </c>
      <c r="DC238" t="s">
        <v>205</v>
      </c>
      <c r="DD238" t="s">
        <v>21737</v>
      </c>
      <c r="DE238" t="s">
        <v>4158</v>
      </c>
    </row>
    <row r="239" spans="58:109" x14ac:dyDescent="0.25">
      <c r="BF239" t="s">
        <v>20854</v>
      </c>
      <c r="BH239" t="s">
        <v>4079</v>
      </c>
      <c r="BL239">
        <v>0</v>
      </c>
      <c r="BM239">
        <v>1</v>
      </c>
      <c r="BR239" t="s">
        <v>4041</v>
      </c>
      <c r="BS239" s="124">
        <v>46150</v>
      </c>
      <c r="BT239" t="s">
        <v>4080</v>
      </c>
      <c r="BU239" t="s">
        <v>1720</v>
      </c>
      <c r="BW239" t="s">
        <v>13434</v>
      </c>
      <c r="BX239" t="s">
        <v>4030</v>
      </c>
      <c r="BY239" t="s">
        <v>4034</v>
      </c>
      <c r="BZ239" t="s">
        <v>13435</v>
      </c>
      <c r="CA239" t="s">
        <v>13435</v>
      </c>
      <c r="CC239" t="s">
        <v>4105</v>
      </c>
      <c r="CD239">
        <v>63.12</v>
      </c>
      <c r="CE239">
        <v>5.26</v>
      </c>
      <c r="CF239">
        <v>0.39450000000000002</v>
      </c>
      <c r="CG239">
        <v>0</v>
      </c>
      <c r="CH239">
        <v>63.12</v>
      </c>
      <c r="CJ239">
        <v>8.67</v>
      </c>
      <c r="CK239">
        <v>1</v>
      </c>
      <c r="CL239" t="s">
        <v>13436</v>
      </c>
      <c r="CM239" t="s">
        <v>4106</v>
      </c>
      <c r="CN239" t="s">
        <v>205</v>
      </c>
      <c r="CO239" t="s">
        <v>13435</v>
      </c>
      <c r="CP239" t="s">
        <v>4107</v>
      </c>
      <c r="CR239" t="s">
        <v>15904</v>
      </c>
      <c r="CS239" t="s">
        <v>4030</v>
      </c>
      <c r="CT239" t="s">
        <v>4034</v>
      </c>
      <c r="CU239" t="s">
        <v>15905</v>
      </c>
      <c r="CV239" t="s">
        <v>8912</v>
      </c>
      <c r="CX239" t="s">
        <v>4105</v>
      </c>
      <c r="CZ239" t="s">
        <v>4133</v>
      </c>
      <c r="DA239">
        <v>1</v>
      </c>
      <c r="DB239" t="s">
        <v>15906</v>
      </c>
      <c r="DC239" t="s">
        <v>205</v>
      </c>
      <c r="DD239" t="s">
        <v>15905</v>
      </c>
      <c r="DE239" t="s">
        <v>4158</v>
      </c>
    </row>
    <row r="240" spans="58:109" x14ac:dyDescent="0.25">
      <c r="BF240" t="s">
        <v>20855</v>
      </c>
      <c r="BH240" t="s">
        <v>4079</v>
      </c>
      <c r="BL240">
        <v>0</v>
      </c>
      <c r="BM240">
        <v>1</v>
      </c>
      <c r="BR240" t="s">
        <v>4041</v>
      </c>
      <c r="BS240" s="124">
        <v>46150</v>
      </c>
      <c r="BT240" t="s">
        <v>4080</v>
      </c>
      <c r="BU240" t="s">
        <v>1720</v>
      </c>
      <c r="BW240" t="s">
        <v>13437</v>
      </c>
      <c r="BX240" t="s">
        <v>4030</v>
      </c>
      <c r="BY240" t="s">
        <v>4032</v>
      </c>
      <c r="BZ240" t="s">
        <v>13435</v>
      </c>
      <c r="CA240" t="s">
        <v>13435</v>
      </c>
      <c r="CC240" t="s">
        <v>4105</v>
      </c>
      <c r="CD240">
        <v>104.76</v>
      </c>
      <c r="CE240">
        <v>8.73</v>
      </c>
      <c r="CF240">
        <v>0.61109999999999998</v>
      </c>
      <c r="CG240">
        <v>0</v>
      </c>
      <c r="CH240">
        <v>104.76</v>
      </c>
      <c r="CI240" s="17">
        <v>0.5</v>
      </c>
      <c r="CJ240">
        <v>13.45</v>
      </c>
      <c r="CK240">
        <v>1</v>
      </c>
      <c r="CL240" t="s">
        <v>13436</v>
      </c>
      <c r="CM240" t="s">
        <v>4106</v>
      </c>
      <c r="CN240" t="s">
        <v>205</v>
      </c>
      <c r="CO240" t="s">
        <v>13435</v>
      </c>
      <c r="CP240" t="s">
        <v>4107</v>
      </c>
      <c r="CR240" t="s">
        <v>15907</v>
      </c>
      <c r="CS240" t="s">
        <v>4050</v>
      </c>
      <c r="CT240" t="s">
        <v>4109</v>
      </c>
      <c r="CU240" t="s">
        <v>15908</v>
      </c>
      <c r="CV240" t="s">
        <v>4701</v>
      </c>
      <c r="CW240" t="s">
        <v>4543</v>
      </c>
      <c r="CX240" t="s">
        <v>4111</v>
      </c>
      <c r="CZ240" t="s">
        <v>4133</v>
      </c>
      <c r="DA240">
        <v>1</v>
      </c>
      <c r="DB240" t="s">
        <v>15909</v>
      </c>
      <c r="DC240" t="s">
        <v>205</v>
      </c>
      <c r="DD240" t="s">
        <v>15908</v>
      </c>
      <c r="DE240" t="s">
        <v>4158</v>
      </c>
    </row>
    <row r="241" spans="58:109" x14ac:dyDescent="0.25">
      <c r="BF241" t="s">
        <v>20295</v>
      </c>
      <c r="BH241" t="s">
        <v>4079</v>
      </c>
      <c r="BL241">
        <v>0</v>
      </c>
      <c r="BM241">
        <v>1</v>
      </c>
      <c r="BR241" t="s">
        <v>4041</v>
      </c>
      <c r="BS241" s="124">
        <v>46150</v>
      </c>
      <c r="BT241" t="s">
        <v>4080</v>
      </c>
      <c r="BU241" t="s">
        <v>1720</v>
      </c>
      <c r="BW241" t="s">
        <v>13438</v>
      </c>
      <c r="BX241" t="s">
        <v>4108</v>
      </c>
      <c r="BY241" t="s">
        <v>4109</v>
      </c>
      <c r="BZ241" t="s">
        <v>13439</v>
      </c>
      <c r="CA241" t="s">
        <v>13439</v>
      </c>
      <c r="CB241" t="s">
        <v>4716</v>
      </c>
      <c r="CC241" t="s">
        <v>4111</v>
      </c>
      <c r="CD241">
        <v>227.88</v>
      </c>
      <c r="CE241">
        <v>18.989999999999998</v>
      </c>
      <c r="CG241">
        <v>0</v>
      </c>
      <c r="CH241">
        <v>227.88</v>
      </c>
      <c r="CK241">
        <v>1</v>
      </c>
      <c r="CL241" t="s">
        <v>13440</v>
      </c>
      <c r="CM241" t="s">
        <v>4106</v>
      </c>
      <c r="CN241" t="s">
        <v>205</v>
      </c>
      <c r="CO241" t="s">
        <v>13439</v>
      </c>
      <c r="CP241" t="s">
        <v>4107</v>
      </c>
      <c r="CR241" t="s">
        <v>15910</v>
      </c>
      <c r="CS241" t="s">
        <v>4030</v>
      </c>
      <c r="CT241" t="s">
        <v>4034</v>
      </c>
      <c r="CU241" t="s">
        <v>13974</v>
      </c>
      <c r="CV241" t="s">
        <v>8515</v>
      </c>
      <c r="CX241" t="s">
        <v>4105</v>
      </c>
      <c r="CZ241" t="s">
        <v>4133</v>
      </c>
      <c r="DA241">
        <v>1</v>
      </c>
      <c r="DB241" t="s">
        <v>15911</v>
      </c>
      <c r="DC241" t="s">
        <v>205</v>
      </c>
      <c r="DD241" t="s">
        <v>13974</v>
      </c>
      <c r="DE241" t="s">
        <v>4158</v>
      </c>
    </row>
    <row r="242" spans="58:109" x14ac:dyDescent="0.25">
      <c r="BF242" t="s">
        <v>20856</v>
      </c>
      <c r="BH242" t="s">
        <v>4079</v>
      </c>
      <c r="BL242">
        <v>0</v>
      </c>
      <c r="BM242">
        <v>1</v>
      </c>
      <c r="BR242" t="s">
        <v>4041</v>
      </c>
      <c r="BS242" s="124">
        <v>46150</v>
      </c>
      <c r="BT242" t="s">
        <v>4080</v>
      </c>
      <c r="BU242" t="s">
        <v>1720</v>
      </c>
      <c r="BW242" t="s">
        <v>13441</v>
      </c>
      <c r="BX242" t="s">
        <v>4030</v>
      </c>
      <c r="BY242" t="s">
        <v>4109</v>
      </c>
      <c r="BZ242" t="s">
        <v>13187</v>
      </c>
      <c r="CA242" t="s">
        <v>13187</v>
      </c>
      <c r="CC242" t="s">
        <v>4111</v>
      </c>
      <c r="CD242">
        <v>431.88</v>
      </c>
      <c r="CE242">
        <v>35.99</v>
      </c>
      <c r="CG242">
        <v>0</v>
      </c>
      <c r="CH242">
        <v>431.88</v>
      </c>
      <c r="CK242">
        <v>1</v>
      </c>
      <c r="CL242" t="s">
        <v>13442</v>
      </c>
      <c r="CM242" t="s">
        <v>4106</v>
      </c>
      <c r="CN242" t="s">
        <v>205</v>
      </c>
      <c r="CO242" t="s">
        <v>13187</v>
      </c>
      <c r="CP242" t="s">
        <v>4107</v>
      </c>
      <c r="CR242" t="s">
        <v>15912</v>
      </c>
      <c r="CS242" t="s">
        <v>4030</v>
      </c>
      <c r="CT242" t="s">
        <v>4034</v>
      </c>
      <c r="CU242" t="s">
        <v>13974</v>
      </c>
      <c r="CV242" t="s">
        <v>8515</v>
      </c>
      <c r="CX242" t="s">
        <v>4105</v>
      </c>
      <c r="CZ242" t="s">
        <v>4133</v>
      </c>
      <c r="DA242">
        <v>1</v>
      </c>
      <c r="DB242" t="s">
        <v>15911</v>
      </c>
      <c r="DC242" t="s">
        <v>205</v>
      </c>
      <c r="DD242" t="s">
        <v>13974</v>
      </c>
      <c r="DE242" t="s">
        <v>4158</v>
      </c>
    </row>
    <row r="243" spans="58:109" x14ac:dyDescent="0.25">
      <c r="BF243" t="s">
        <v>20297</v>
      </c>
      <c r="BH243" t="s">
        <v>4079</v>
      </c>
      <c r="BL243">
        <v>0</v>
      </c>
      <c r="BM243">
        <v>1</v>
      </c>
      <c r="BR243" t="s">
        <v>4041</v>
      </c>
      <c r="BS243" s="124">
        <v>46150</v>
      </c>
      <c r="BT243" t="s">
        <v>4080</v>
      </c>
      <c r="BU243" t="s">
        <v>1720</v>
      </c>
      <c r="BW243" t="s">
        <v>13443</v>
      </c>
      <c r="BX243" t="s">
        <v>4030</v>
      </c>
      <c r="BY243" t="s">
        <v>4027</v>
      </c>
      <c r="BZ243" t="s">
        <v>13444</v>
      </c>
      <c r="CA243" t="s">
        <v>8298</v>
      </c>
      <c r="CB243" t="s">
        <v>4244</v>
      </c>
      <c r="CC243" t="s">
        <v>4105</v>
      </c>
      <c r="CD243">
        <v>113.88</v>
      </c>
      <c r="CE243">
        <v>9.49</v>
      </c>
      <c r="CF243">
        <v>1.8975</v>
      </c>
      <c r="CG243">
        <v>1</v>
      </c>
      <c r="CH243">
        <v>113.88</v>
      </c>
      <c r="CI243" s="17">
        <v>0.2</v>
      </c>
      <c r="CJ243">
        <v>24.2</v>
      </c>
      <c r="CK243">
        <v>1</v>
      </c>
      <c r="CL243" t="s">
        <v>13445</v>
      </c>
      <c r="CM243" t="s">
        <v>4121</v>
      </c>
      <c r="CN243" t="s">
        <v>205</v>
      </c>
      <c r="CO243" t="s">
        <v>13444</v>
      </c>
      <c r="CP243" t="s">
        <v>4121</v>
      </c>
      <c r="CR243" t="s">
        <v>9162</v>
      </c>
      <c r="CS243" t="s">
        <v>4050</v>
      </c>
      <c r="CT243" t="s">
        <v>4034</v>
      </c>
      <c r="CU243" t="s">
        <v>9163</v>
      </c>
      <c r="CV243" t="s">
        <v>4160</v>
      </c>
      <c r="CW243" t="s">
        <v>4423</v>
      </c>
      <c r="CX243" t="s">
        <v>4105</v>
      </c>
      <c r="CZ243" t="s">
        <v>4133</v>
      </c>
      <c r="DA243">
        <v>1</v>
      </c>
      <c r="DB243" t="s">
        <v>9164</v>
      </c>
      <c r="DC243" t="s">
        <v>205</v>
      </c>
      <c r="DD243" t="s">
        <v>9163</v>
      </c>
      <c r="DE243" t="s">
        <v>4158</v>
      </c>
    </row>
    <row r="244" spans="58:109" x14ac:dyDescent="0.25">
      <c r="BF244" t="s">
        <v>20298</v>
      </c>
      <c r="BH244" t="s">
        <v>4079</v>
      </c>
      <c r="BL244">
        <v>0</v>
      </c>
      <c r="BM244">
        <v>1</v>
      </c>
      <c r="BR244" t="s">
        <v>4041</v>
      </c>
      <c r="BS244" s="124">
        <v>46150</v>
      </c>
      <c r="BT244" t="s">
        <v>4080</v>
      </c>
      <c r="BU244" t="s">
        <v>1720</v>
      </c>
      <c r="BW244" t="s">
        <v>13446</v>
      </c>
      <c r="BX244" t="s">
        <v>4108</v>
      </c>
      <c r="BY244" t="s">
        <v>4126</v>
      </c>
      <c r="BZ244" t="s">
        <v>13447</v>
      </c>
      <c r="CA244" t="s">
        <v>13448</v>
      </c>
      <c r="CB244" t="s">
        <v>8889</v>
      </c>
      <c r="CC244" t="s">
        <v>4105</v>
      </c>
      <c r="CD244">
        <v>134.88</v>
      </c>
      <c r="CE244">
        <v>11.24</v>
      </c>
      <c r="CF244">
        <v>1.07904</v>
      </c>
      <c r="CG244">
        <v>1</v>
      </c>
      <c r="CH244">
        <v>134.88</v>
      </c>
      <c r="CI244" s="17">
        <v>0.2</v>
      </c>
      <c r="CJ244">
        <v>12.95</v>
      </c>
      <c r="CK244">
        <v>1</v>
      </c>
      <c r="CL244" t="s">
        <v>13449</v>
      </c>
      <c r="CM244" t="s">
        <v>4121</v>
      </c>
      <c r="CN244" t="s">
        <v>205</v>
      </c>
      <c r="CO244" t="s">
        <v>13447</v>
      </c>
      <c r="CP244" t="s">
        <v>4121</v>
      </c>
      <c r="CR244" t="s">
        <v>9165</v>
      </c>
      <c r="CS244" t="s">
        <v>4030</v>
      </c>
      <c r="CT244" t="s">
        <v>4034</v>
      </c>
      <c r="CU244" t="s">
        <v>9038</v>
      </c>
      <c r="CV244" t="s">
        <v>8912</v>
      </c>
      <c r="CX244" t="s">
        <v>4105</v>
      </c>
      <c r="CZ244" t="s">
        <v>4133</v>
      </c>
      <c r="DA244">
        <v>1</v>
      </c>
      <c r="DB244" t="s">
        <v>9039</v>
      </c>
      <c r="DC244" t="s">
        <v>205</v>
      </c>
      <c r="DD244" t="s">
        <v>9038</v>
      </c>
      <c r="DE244" t="s">
        <v>4158</v>
      </c>
    </row>
    <row r="245" spans="58:109" x14ac:dyDescent="0.25">
      <c r="BF245" t="s">
        <v>20299</v>
      </c>
      <c r="BH245" t="s">
        <v>4079</v>
      </c>
      <c r="BL245">
        <v>0</v>
      </c>
      <c r="BM245">
        <v>1</v>
      </c>
      <c r="BR245" t="s">
        <v>4041</v>
      </c>
      <c r="BS245" s="124">
        <v>46150</v>
      </c>
      <c r="BT245" t="s">
        <v>4080</v>
      </c>
      <c r="BU245" t="s">
        <v>1720</v>
      </c>
      <c r="BW245" t="s">
        <v>13450</v>
      </c>
      <c r="BX245" t="s">
        <v>4030</v>
      </c>
      <c r="BY245" t="s">
        <v>4032</v>
      </c>
      <c r="BZ245" t="s">
        <v>13451</v>
      </c>
      <c r="CA245" t="s">
        <v>8905</v>
      </c>
      <c r="CC245" t="s">
        <v>4105</v>
      </c>
      <c r="CD245">
        <v>181.38</v>
      </c>
      <c r="CE245">
        <v>8.24</v>
      </c>
      <c r="CF245">
        <v>1.8466</v>
      </c>
      <c r="CG245">
        <v>1</v>
      </c>
      <c r="CH245">
        <v>181.38</v>
      </c>
      <c r="CI245" s="17">
        <v>0.2</v>
      </c>
      <c r="CJ245">
        <v>16.62</v>
      </c>
      <c r="CK245">
        <v>1</v>
      </c>
      <c r="CL245" t="s">
        <v>13452</v>
      </c>
      <c r="CM245" t="s">
        <v>4121</v>
      </c>
      <c r="CN245" t="s">
        <v>205</v>
      </c>
      <c r="CO245" t="s">
        <v>13451</v>
      </c>
      <c r="CP245" t="s">
        <v>4121</v>
      </c>
      <c r="CR245" t="s">
        <v>15913</v>
      </c>
      <c r="CS245" t="s">
        <v>4050</v>
      </c>
      <c r="CT245" t="s">
        <v>4034</v>
      </c>
      <c r="CU245" t="s">
        <v>15616</v>
      </c>
      <c r="CV245" t="s">
        <v>4615</v>
      </c>
      <c r="CW245" t="s">
        <v>4394</v>
      </c>
      <c r="CX245" t="s">
        <v>4105</v>
      </c>
      <c r="CZ245" t="s">
        <v>4133</v>
      </c>
      <c r="DA245">
        <v>1</v>
      </c>
      <c r="DB245" t="s">
        <v>15914</v>
      </c>
      <c r="DC245" t="s">
        <v>205</v>
      </c>
      <c r="DD245" t="s">
        <v>15616</v>
      </c>
      <c r="DE245" t="s">
        <v>4158</v>
      </c>
    </row>
    <row r="246" spans="58:109" x14ac:dyDescent="0.25">
      <c r="BF246" t="s">
        <v>20300</v>
      </c>
      <c r="BH246" t="s">
        <v>4079</v>
      </c>
      <c r="BL246">
        <v>0</v>
      </c>
      <c r="BM246">
        <v>1</v>
      </c>
      <c r="BR246" t="s">
        <v>4041</v>
      </c>
      <c r="BS246" s="124">
        <v>46150</v>
      </c>
      <c r="BT246" t="s">
        <v>4080</v>
      </c>
      <c r="BU246" t="s">
        <v>1720</v>
      </c>
      <c r="BW246" t="s">
        <v>13453</v>
      </c>
      <c r="BX246" t="s">
        <v>4030</v>
      </c>
      <c r="BY246" t="s">
        <v>4034</v>
      </c>
      <c r="BZ246" t="s">
        <v>13454</v>
      </c>
      <c r="CA246" t="s">
        <v>8254</v>
      </c>
      <c r="CB246" t="s">
        <v>4487</v>
      </c>
      <c r="CC246" t="s">
        <v>4105</v>
      </c>
      <c r="CD246">
        <v>125.88</v>
      </c>
      <c r="CE246">
        <v>10.49</v>
      </c>
      <c r="CF246">
        <v>1.2585</v>
      </c>
      <c r="CG246">
        <v>1</v>
      </c>
      <c r="CH246">
        <v>125.88</v>
      </c>
      <c r="CI246" s="17">
        <v>0.2</v>
      </c>
      <c r="CJ246">
        <v>16.68</v>
      </c>
      <c r="CK246">
        <v>1</v>
      </c>
      <c r="CL246" t="s">
        <v>13455</v>
      </c>
      <c r="CM246" t="s">
        <v>4121</v>
      </c>
      <c r="CN246" t="s">
        <v>205</v>
      </c>
      <c r="CO246" t="s">
        <v>13454</v>
      </c>
      <c r="CP246" t="s">
        <v>4121</v>
      </c>
      <c r="CR246" t="s">
        <v>15915</v>
      </c>
      <c r="CS246" t="s">
        <v>4050</v>
      </c>
      <c r="CT246" t="s">
        <v>4034</v>
      </c>
      <c r="CU246" t="s">
        <v>15916</v>
      </c>
      <c r="CV246" t="s">
        <v>4615</v>
      </c>
      <c r="CW246" t="s">
        <v>4394</v>
      </c>
      <c r="CX246" t="s">
        <v>4105</v>
      </c>
      <c r="CZ246" t="s">
        <v>4133</v>
      </c>
      <c r="DA246">
        <v>1</v>
      </c>
      <c r="DB246" t="s">
        <v>15914</v>
      </c>
      <c r="DC246" t="s">
        <v>205</v>
      </c>
      <c r="DD246" t="s">
        <v>15916</v>
      </c>
      <c r="DE246" t="s">
        <v>4158</v>
      </c>
    </row>
    <row r="247" spans="58:109" x14ac:dyDescent="0.25">
      <c r="BF247" t="s">
        <v>20301</v>
      </c>
      <c r="BH247" t="s">
        <v>4079</v>
      </c>
      <c r="BL247">
        <v>0</v>
      </c>
      <c r="BM247">
        <v>1</v>
      </c>
      <c r="BR247" t="s">
        <v>4041</v>
      </c>
      <c r="BS247" s="124">
        <v>46150</v>
      </c>
      <c r="BT247" t="s">
        <v>4080</v>
      </c>
      <c r="BU247" t="s">
        <v>1720</v>
      </c>
      <c r="BW247" t="s">
        <v>13456</v>
      </c>
      <c r="BX247" t="s">
        <v>4030</v>
      </c>
      <c r="BY247" t="s">
        <v>4034</v>
      </c>
      <c r="BZ247" t="s">
        <v>13457</v>
      </c>
      <c r="CA247" t="s">
        <v>8449</v>
      </c>
      <c r="CC247" t="s">
        <v>4105</v>
      </c>
      <c r="CD247">
        <v>92.28</v>
      </c>
      <c r="CE247">
        <v>4.6100000000000003</v>
      </c>
      <c r="CF247">
        <v>1.107</v>
      </c>
      <c r="CG247">
        <v>1</v>
      </c>
      <c r="CH247">
        <v>92.28</v>
      </c>
      <c r="CI247" s="17">
        <v>0.2</v>
      </c>
      <c r="CJ247">
        <v>8.7200000000000006</v>
      </c>
      <c r="CK247">
        <v>1</v>
      </c>
      <c r="CL247" t="s">
        <v>13433</v>
      </c>
      <c r="CM247" t="s">
        <v>4121</v>
      </c>
      <c r="CN247" t="s">
        <v>205</v>
      </c>
      <c r="CO247" t="s">
        <v>13457</v>
      </c>
      <c r="CP247" t="s">
        <v>4121</v>
      </c>
      <c r="CR247" t="s">
        <v>15917</v>
      </c>
      <c r="CS247" t="s">
        <v>4050</v>
      </c>
      <c r="CT247" t="s">
        <v>4109</v>
      </c>
      <c r="CU247" t="s">
        <v>15918</v>
      </c>
      <c r="CV247" t="s">
        <v>4615</v>
      </c>
      <c r="CW247" t="s">
        <v>4283</v>
      </c>
      <c r="CX247" t="s">
        <v>4111</v>
      </c>
      <c r="CZ247" t="s">
        <v>4133</v>
      </c>
      <c r="DA247">
        <v>1</v>
      </c>
      <c r="DB247" t="s">
        <v>15919</v>
      </c>
      <c r="DC247" t="s">
        <v>205</v>
      </c>
      <c r="DD247" t="s">
        <v>15918</v>
      </c>
      <c r="DE247" t="s">
        <v>4158</v>
      </c>
    </row>
    <row r="248" spans="58:109" x14ac:dyDescent="0.25">
      <c r="BF248" t="s">
        <v>20857</v>
      </c>
      <c r="BH248" t="s">
        <v>4079</v>
      </c>
      <c r="BL248">
        <v>0</v>
      </c>
      <c r="BM248">
        <v>1</v>
      </c>
      <c r="BR248" t="s">
        <v>4041</v>
      </c>
      <c r="BS248" s="124">
        <v>46150</v>
      </c>
      <c r="BT248" t="s">
        <v>4080</v>
      </c>
      <c r="BU248" t="s">
        <v>1720</v>
      </c>
      <c r="BW248" t="s">
        <v>13458</v>
      </c>
      <c r="BX248" t="s">
        <v>4030</v>
      </c>
      <c r="BY248" t="s">
        <v>4034</v>
      </c>
      <c r="BZ248" t="s">
        <v>13459</v>
      </c>
      <c r="CA248" t="s">
        <v>8622</v>
      </c>
      <c r="CC248" t="s">
        <v>4105</v>
      </c>
      <c r="CD248">
        <v>47.48</v>
      </c>
      <c r="CE248">
        <v>2.37</v>
      </c>
      <c r="CF248">
        <v>0.56999999999999995</v>
      </c>
      <c r="CG248">
        <v>1</v>
      </c>
      <c r="CH248">
        <v>47.48</v>
      </c>
      <c r="CI248" s="17">
        <v>0.2</v>
      </c>
      <c r="CJ248">
        <v>4.7</v>
      </c>
      <c r="CK248">
        <v>1</v>
      </c>
      <c r="CL248" t="s">
        <v>13455</v>
      </c>
      <c r="CM248" t="s">
        <v>4121</v>
      </c>
      <c r="CN248" t="s">
        <v>205</v>
      </c>
      <c r="CO248" t="s">
        <v>13459</v>
      </c>
      <c r="CP248" t="s">
        <v>4121</v>
      </c>
      <c r="CR248" t="s">
        <v>15920</v>
      </c>
      <c r="CS248" t="s">
        <v>4030</v>
      </c>
      <c r="CT248" t="s">
        <v>4034</v>
      </c>
      <c r="CU248" t="s">
        <v>15921</v>
      </c>
      <c r="CV248" t="s">
        <v>8908</v>
      </c>
      <c r="CX248" t="s">
        <v>4105</v>
      </c>
      <c r="CZ248" t="s">
        <v>4133</v>
      </c>
      <c r="DA248">
        <v>1</v>
      </c>
      <c r="DB248" t="s">
        <v>15922</v>
      </c>
      <c r="DC248" t="s">
        <v>205</v>
      </c>
      <c r="DD248" t="s">
        <v>15921</v>
      </c>
      <c r="DE248" t="s">
        <v>4158</v>
      </c>
    </row>
    <row r="249" spans="58:109" x14ac:dyDescent="0.25">
      <c r="BF249" t="s">
        <v>21457</v>
      </c>
      <c r="BH249" t="s">
        <v>4079</v>
      </c>
      <c r="BL249">
        <v>0</v>
      </c>
      <c r="BM249">
        <v>1</v>
      </c>
      <c r="BR249" t="s">
        <v>4041</v>
      </c>
      <c r="BS249" s="124">
        <v>46150</v>
      </c>
      <c r="BT249" t="s">
        <v>4080</v>
      </c>
      <c r="BU249" t="s">
        <v>1720</v>
      </c>
      <c r="BW249" t="s">
        <v>13460</v>
      </c>
      <c r="BX249" t="s">
        <v>4030</v>
      </c>
      <c r="BY249" t="s">
        <v>4032</v>
      </c>
      <c r="BZ249" t="s">
        <v>13461</v>
      </c>
      <c r="CA249" t="s">
        <v>8906</v>
      </c>
      <c r="CC249" t="s">
        <v>4105</v>
      </c>
      <c r="CD249">
        <v>192.5</v>
      </c>
      <c r="CE249">
        <v>8.75</v>
      </c>
      <c r="CF249">
        <v>1.96</v>
      </c>
      <c r="CG249">
        <v>1</v>
      </c>
      <c r="CH249">
        <v>192.5</v>
      </c>
      <c r="CI249" s="17">
        <v>0.2</v>
      </c>
      <c r="CJ249">
        <v>20.58</v>
      </c>
      <c r="CK249">
        <v>1</v>
      </c>
      <c r="CL249" t="s">
        <v>13462</v>
      </c>
      <c r="CM249" t="s">
        <v>4121</v>
      </c>
      <c r="CN249" t="s">
        <v>205</v>
      </c>
      <c r="CO249" t="s">
        <v>13461</v>
      </c>
      <c r="CP249" t="s">
        <v>4121</v>
      </c>
      <c r="CR249" t="s">
        <v>15923</v>
      </c>
      <c r="CS249" t="s">
        <v>4050</v>
      </c>
      <c r="CT249" t="s">
        <v>4109</v>
      </c>
      <c r="CU249" t="s">
        <v>15924</v>
      </c>
      <c r="CV249" t="s">
        <v>4615</v>
      </c>
      <c r="CW249" t="s">
        <v>4382</v>
      </c>
      <c r="CX249" t="s">
        <v>4111</v>
      </c>
      <c r="CZ249" t="s">
        <v>4133</v>
      </c>
      <c r="DA249">
        <v>1</v>
      </c>
      <c r="DB249" t="s">
        <v>15925</v>
      </c>
      <c r="DC249" t="s">
        <v>205</v>
      </c>
      <c r="DD249" t="s">
        <v>15924</v>
      </c>
      <c r="DE249" t="s">
        <v>4158</v>
      </c>
    </row>
    <row r="250" spans="58:109" x14ac:dyDescent="0.25">
      <c r="BF250" t="s">
        <v>21458</v>
      </c>
      <c r="BH250" t="s">
        <v>4079</v>
      </c>
      <c r="BL250">
        <v>0</v>
      </c>
      <c r="BM250">
        <v>1</v>
      </c>
      <c r="BR250" t="s">
        <v>4041</v>
      </c>
      <c r="BS250" s="124">
        <v>46150</v>
      </c>
      <c r="BT250" t="s">
        <v>4080</v>
      </c>
      <c r="BU250" t="s">
        <v>1720</v>
      </c>
      <c r="BW250" t="s">
        <v>13463</v>
      </c>
      <c r="BX250" t="s">
        <v>4030</v>
      </c>
      <c r="BY250" t="s">
        <v>4034</v>
      </c>
      <c r="BZ250" t="s">
        <v>13464</v>
      </c>
      <c r="CA250" t="s">
        <v>8591</v>
      </c>
      <c r="CB250" t="s">
        <v>4139</v>
      </c>
      <c r="CC250" t="s">
        <v>4105</v>
      </c>
      <c r="CD250">
        <v>83.88</v>
      </c>
      <c r="CE250">
        <v>6.99</v>
      </c>
      <c r="CF250">
        <v>0.83850000000000002</v>
      </c>
      <c r="CG250">
        <v>1</v>
      </c>
      <c r="CH250">
        <v>83.88</v>
      </c>
      <c r="CI250" s="17">
        <v>0.2</v>
      </c>
      <c r="CJ250">
        <v>11.11</v>
      </c>
      <c r="CK250">
        <v>1</v>
      </c>
      <c r="CL250" t="s">
        <v>13465</v>
      </c>
      <c r="CM250" t="s">
        <v>4121</v>
      </c>
      <c r="CN250" t="s">
        <v>205</v>
      </c>
      <c r="CO250" t="s">
        <v>13464</v>
      </c>
      <c r="CP250" t="s">
        <v>4121</v>
      </c>
      <c r="CR250" t="s">
        <v>8823</v>
      </c>
      <c r="CS250" t="s">
        <v>4050</v>
      </c>
      <c r="CT250" t="s">
        <v>4109</v>
      </c>
      <c r="CU250" t="s">
        <v>15926</v>
      </c>
      <c r="CV250" t="s">
        <v>4615</v>
      </c>
      <c r="CW250" t="s">
        <v>4425</v>
      </c>
      <c r="CX250" t="s">
        <v>4111</v>
      </c>
      <c r="CZ250" t="s">
        <v>4133</v>
      </c>
      <c r="DA250">
        <v>1</v>
      </c>
      <c r="DB250" t="s">
        <v>8824</v>
      </c>
      <c r="DC250" t="s">
        <v>205</v>
      </c>
      <c r="DD250" t="s">
        <v>15926</v>
      </c>
      <c r="DE250" t="s">
        <v>4158</v>
      </c>
    </row>
    <row r="251" spans="58:109" x14ac:dyDescent="0.25">
      <c r="BF251" t="s">
        <v>21459</v>
      </c>
      <c r="BH251" t="s">
        <v>4079</v>
      </c>
      <c r="BL251">
        <v>0</v>
      </c>
      <c r="BM251">
        <v>1</v>
      </c>
      <c r="BR251" t="s">
        <v>4041</v>
      </c>
      <c r="BS251" s="124">
        <v>46150</v>
      </c>
      <c r="BT251" t="s">
        <v>4080</v>
      </c>
      <c r="BU251" t="s">
        <v>1720</v>
      </c>
      <c r="BW251" t="s">
        <v>13466</v>
      </c>
      <c r="BX251" t="s">
        <v>4030</v>
      </c>
      <c r="BY251" t="s">
        <v>4034</v>
      </c>
      <c r="BZ251" t="s">
        <v>13459</v>
      </c>
      <c r="CA251" t="s">
        <v>8254</v>
      </c>
      <c r="CB251" t="s">
        <v>4487</v>
      </c>
      <c r="CC251" t="s">
        <v>4105</v>
      </c>
      <c r="CD251">
        <v>125.88</v>
      </c>
      <c r="CE251">
        <v>10.49</v>
      </c>
      <c r="CF251">
        <v>1.2585</v>
      </c>
      <c r="CG251">
        <v>1</v>
      </c>
      <c r="CH251">
        <v>125.88</v>
      </c>
      <c r="CI251" s="17">
        <v>0.2</v>
      </c>
      <c r="CJ251">
        <v>16.68</v>
      </c>
      <c r="CK251">
        <v>1</v>
      </c>
      <c r="CL251" t="s">
        <v>13455</v>
      </c>
      <c r="CM251" t="s">
        <v>4121</v>
      </c>
      <c r="CN251" t="s">
        <v>205</v>
      </c>
      <c r="CO251" t="s">
        <v>13459</v>
      </c>
      <c r="CP251" t="s">
        <v>4121</v>
      </c>
      <c r="CR251" t="s">
        <v>15927</v>
      </c>
      <c r="CS251" t="s">
        <v>4050</v>
      </c>
      <c r="CT251" t="s">
        <v>4034</v>
      </c>
      <c r="CU251" t="s">
        <v>15928</v>
      </c>
      <c r="CV251" t="s">
        <v>4615</v>
      </c>
      <c r="CW251" t="s">
        <v>4462</v>
      </c>
      <c r="CX251" t="s">
        <v>4105</v>
      </c>
      <c r="CZ251" t="s">
        <v>4133</v>
      </c>
      <c r="DA251">
        <v>1</v>
      </c>
      <c r="DB251" t="s">
        <v>15929</v>
      </c>
      <c r="DC251" t="s">
        <v>205</v>
      </c>
      <c r="DD251" t="s">
        <v>15928</v>
      </c>
      <c r="DE251" t="s">
        <v>4158</v>
      </c>
    </row>
    <row r="252" spans="58:109" x14ac:dyDescent="0.25">
      <c r="BF252" t="s">
        <v>21460</v>
      </c>
      <c r="BH252" t="s">
        <v>4079</v>
      </c>
      <c r="BL252">
        <v>0</v>
      </c>
      <c r="BM252">
        <v>1</v>
      </c>
      <c r="BR252" t="s">
        <v>4041</v>
      </c>
      <c r="BS252" s="124">
        <v>46150</v>
      </c>
      <c r="BT252" t="s">
        <v>4080</v>
      </c>
      <c r="BU252" t="s">
        <v>1720</v>
      </c>
      <c r="BW252" t="s">
        <v>13467</v>
      </c>
      <c r="BX252" t="s">
        <v>4030</v>
      </c>
      <c r="BY252" t="s">
        <v>4034</v>
      </c>
      <c r="BZ252" t="s">
        <v>13324</v>
      </c>
      <c r="CA252" t="s">
        <v>8553</v>
      </c>
      <c r="CC252" t="s">
        <v>4105</v>
      </c>
      <c r="CD252">
        <v>83.16</v>
      </c>
      <c r="CE252">
        <v>3.78</v>
      </c>
      <c r="CF252">
        <v>0.90749999999999997</v>
      </c>
      <c r="CG252">
        <v>1</v>
      </c>
      <c r="CH252">
        <v>83.16</v>
      </c>
      <c r="CI252" s="17">
        <v>0.2</v>
      </c>
      <c r="CJ252">
        <v>9.5299999999999994</v>
      </c>
      <c r="CK252">
        <v>1</v>
      </c>
      <c r="CL252" t="s">
        <v>13468</v>
      </c>
      <c r="CM252" t="s">
        <v>4121</v>
      </c>
      <c r="CN252" t="s">
        <v>205</v>
      </c>
      <c r="CO252" t="s">
        <v>13324</v>
      </c>
      <c r="CP252" t="s">
        <v>4121</v>
      </c>
      <c r="CR252" t="s">
        <v>15930</v>
      </c>
      <c r="CS252" t="s">
        <v>4050</v>
      </c>
      <c r="CT252" t="s">
        <v>4109</v>
      </c>
      <c r="CU252" t="s">
        <v>15931</v>
      </c>
      <c r="CV252" t="s">
        <v>4615</v>
      </c>
      <c r="CX252" t="s">
        <v>4111</v>
      </c>
      <c r="CZ252" t="s">
        <v>4133</v>
      </c>
      <c r="DA252">
        <v>1</v>
      </c>
      <c r="DB252" t="s">
        <v>15932</v>
      </c>
      <c r="DC252" t="s">
        <v>205</v>
      </c>
      <c r="DD252" t="s">
        <v>15931</v>
      </c>
      <c r="DE252" t="s">
        <v>4158</v>
      </c>
    </row>
    <row r="253" spans="58:109" x14ac:dyDescent="0.25">
      <c r="BF253" t="s">
        <v>21461</v>
      </c>
      <c r="BH253" t="s">
        <v>4079</v>
      </c>
      <c r="BL253">
        <v>0</v>
      </c>
      <c r="BM253">
        <v>1</v>
      </c>
      <c r="BR253" t="s">
        <v>4041</v>
      </c>
      <c r="BS253" s="124">
        <v>46150</v>
      </c>
      <c r="BT253" t="s">
        <v>4080</v>
      </c>
      <c r="BU253" t="s">
        <v>1720</v>
      </c>
      <c r="BW253" t="s">
        <v>13469</v>
      </c>
      <c r="BX253" t="s">
        <v>4030</v>
      </c>
      <c r="BY253" t="s">
        <v>4034</v>
      </c>
      <c r="BZ253" t="s">
        <v>13470</v>
      </c>
      <c r="CA253" t="s">
        <v>8906</v>
      </c>
      <c r="CC253" t="s">
        <v>4105</v>
      </c>
      <c r="CD253">
        <v>52.8</v>
      </c>
      <c r="CE253">
        <v>2.4</v>
      </c>
      <c r="CF253">
        <v>0.57599999999999996</v>
      </c>
      <c r="CG253">
        <v>1</v>
      </c>
      <c r="CH253">
        <v>52.8</v>
      </c>
      <c r="CI253" s="17">
        <v>0.2</v>
      </c>
      <c r="CJ253">
        <v>6.05</v>
      </c>
      <c r="CK253">
        <v>1</v>
      </c>
      <c r="CL253" t="s">
        <v>13462</v>
      </c>
      <c r="CM253" t="s">
        <v>4121</v>
      </c>
      <c r="CN253" t="s">
        <v>205</v>
      </c>
      <c r="CO253" t="s">
        <v>13470</v>
      </c>
      <c r="CP253" t="s">
        <v>4121</v>
      </c>
      <c r="CR253" t="s">
        <v>15935</v>
      </c>
      <c r="CS253" t="s">
        <v>4050</v>
      </c>
      <c r="CT253" t="s">
        <v>4109</v>
      </c>
      <c r="CU253" t="s">
        <v>14525</v>
      </c>
      <c r="CV253" t="s">
        <v>4615</v>
      </c>
      <c r="CX253" t="s">
        <v>4111</v>
      </c>
      <c r="CZ253" t="s">
        <v>4133</v>
      </c>
      <c r="DA253">
        <v>1</v>
      </c>
      <c r="DB253" t="s">
        <v>15936</v>
      </c>
      <c r="DC253" t="s">
        <v>205</v>
      </c>
      <c r="DD253" t="s">
        <v>14525</v>
      </c>
      <c r="DE253" t="s">
        <v>4158</v>
      </c>
    </row>
    <row r="254" spans="58:109" x14ac:dyDescent="0.25">
      <c r="BF254" t="s">
        <v>21462</v>
      </c>
      <c r="BH254" t="s">
        <v>4079</v>
      </c>
      <c r="BL254">
        <v>0</v>
      </c>
      <c r="BM254">
        <v>1</v>
      </c>
      <c r="BR254" t="s">
        <v>4041</v>
      </c>
      <c r="BS254" s="124">
        <v>46150</v>
      </c>
      <c r="BT254" t="s">
        <v>4080</v>
      </c>
      <c r="BU254" t="s">
        <v>1720</v>
      </c>
      <c r="BW254" t="s">
        <v>13471</v>
      </c>
      <c r="BX254" t="s">
        <v>4030</v>
      </c>
      <c r="BY254" t="s">
        <v>4034</v>
      </c>
      <c r="BZ254" t="s">
        <v>13470</v>
      </c>
      <c r="CA254" t="s">
        <v>8906</v>
      </c>
      <c r="CC254" t="s">
        <v>4105</v>
      </c>
      <c r="CD254">
        <v>45.42</v>
      </c>
      <c r="CE254">
        <v>2.06</v>
      </c>
      <c r="CF254">
        <v>0.495</v>
      </c>
      <c r="CG254">
        <v>1</v>
      </c>
      <c r="CH254">
        <v>45.42</v>
      </c>
      <c r="CI254" s="17">
        <v>0.2</v>
      </c>
      <c r="CJ254">
        <v>5.2</v>
      </c>
      <c r="CK254">
        <v>1</v>
      </c>
      <c r="CL254" t="s">
        <v>13462</v>
      </c>
      <c r="CM254" t="s">
        <v>4121</v>
      </c>
      <c r="CN254" t="s">
        <v>205</v>
      </c>
      <c r="CO254" t="s">
        <v>13470</v>
      </c>
      <c r="CP254" t="s">
        <v>4121</v>
      </c>
      <c r="CR254" t="s">
        <v>15937</v>
      </c>
      <c r="CS254" t="s">
        <v>4050</v>
      </c>
      <c r="CT254" t="s">
        <v>4109</v>
      </c>
      <c r="CU254" t="s">
        <v>15938</v>
      </c>
      <c r="CV254" t="s">
        <v>4615</v>
      </c>
      <c r="CW254" t="s">
        <v>4203</v>
      </c>
      <c r="CX254" t="s">
        <v>4105</v>
      </c>
      <c r="CZ254" t="s">
        <v>4133</v>
      </c>
      <c r="DA254">
        <v>1</v>
      </c>
      <c r="DB254" t="s">
        <v>15939</v>
      </c>
      <c r="DC254" t="s">
        <v>205</v>
      </c>
      <c r="DD254" t="s">
        <v>15938</v>
      </c>
      <c r="DE254" t="s">
        <v>4158</v>
      </c>
    </row>
    <row r="255" spans="58:109" x14ac:dyDescent="0.25">
      <c r="BF255" t="s">
        <v>21463</v>
      </c>
      <c r="BH255" t="s">
        <v>4079</v>
      </c>
      <c r="BL255">
        <v>0</v>
      </c>
      <c r="BM255">
        <v>1</v>
      </c>
      <c r="BR255" t="s">
        <v>4041</v>
      </c>
      <c r="BS255" s="124">
        <v>46150</v>
      </c>
      <c r="BT255" t="s">
        <v>4080</v>
      </c>
      <c r="BU255" t="s">
        <v>1720</v>
      </c>
      <c r="BW255" t="s">
        <v>13472</v>
      </c>
      <c r="BX255" t="s">
        <v>4030</v>
      </c>
      <c r="BY255" t="s">
        <v>4034</v>
      </c>
      <c r="BZ255" t="s">
        <v>13473</v>
      </c>
      <c r="CA255" t="s">
        <v>8906</v>
      </c>
      <c r="CC255" t="s">
        <v>4105</v>
      </c>
      <c r="CD255">
        <v>44.22</v>
      </c>
      <c r="CE255">
        <v>2.0099999999999998</v>
      </c>
      <c r="CF255">
        <v>0.48299999999999998</v>
      </c>
      <c r="CG255">
        <v>1</v>
      </c>
      <c r="CH255">
        <v>44.22</v>
      </c>
      <c r="CI255" s="17">
        <v>0.2</v>
      </c>
      <c r="CJ255">
        <v>5.07</v>
      </c>
      <c r="CK255">
        <v>1</v>
      </c>
      <c r="CL255" t="s">
        <v>13462</v>
      </c>
      <c r="CM255" t="s">
        <v>4121</v>
      </c>
      <c r="CN255" t="s">
        <v>205</v>
      </c>
      <c r="CO255" t="s">
        <v>13473</v>
      </c>
      <c r="CP255" t="s">
        <v>4121</v>
      </c>
      <c r="CR255" t="s">
        <v>15943</v>
      </c>
      <c r="CS255" t="s">
        <v>4030</v>
      </c>
      <c r="CT255" t="s">
        <v>4034</v>
      </c>
      <c r="CU255" t="s">
        <v>15944</v>
      </c>
      <c r="CV255" t="s">
        <v>8646</v>
      </c>
      <c r="CX255" t="s">
        <v>4105</v>
      </c>
      <c r="CZ255" t="s">
        <v>4133</v>
      </c>
      <c r="DA255">
        <v>1</v>
      </c>
      <c r="DB255" t="s">
        <v>15945</v>
      </c>
      <c r="DC255" t="s">
        <v>205</v>
      </c>
      <c r="DD255" t="s">
        <v>15944</v>
      </c>
      <c r="DE255" t="s">
        <v>4158</v>
      </c>
    </row>
    <row r="256" spans="58:109" x14ac:dyDescent="0.25">
      <c r="BF256" t="s">
        <v>21464</v>
      </c>
      <c r="BH256" t="s">
        <v>4079</v>
      </c>
      <c r="BL256">
        <v>0</v>
      </c>
      <c r="BM256">
        <v>1</v>
      </c>
      <c r="BR256" t="s">
        <v>4041</v>
      </c>
      <c r="BS256" s="124">
        <v>46150</v>
      </c>
      <c r="BT256" t="s">
        <v>4080</v>
      </c>
      <c r="BU256" t="s">
        <v>1720</v>
      </c>
      <c r="BW256" t="s">
        <v>13474</v>
      </c>
      <c r="BX256" t="s">
        <v>4030</v>
      </c>
      <c r="BY256" t="s">
        <v>4032</v>
      </c>
      <c r="BZ256" t="s">
        <v>13461</v>
      </c>
      <c r="CA256" t="s">
        <v>8906</v>
      </c>
      <c r="CC256" t="s">
        <v>4105</v>
      </c>
      <c r="CD256">
        <v>169.72</v>
      </c>
      <c r="CE256">
        <v>7.71</v>
      </c>
      <c r="CF256">
        <v>1.7276</v>
      </c>
      <c r="CG256">
        <v>1</v>
      </c>
      <c r="CH256">
        <v>169.72</v>
      </c>
      <c r="CI256" s="17">
        <v>0.2</v>
      </c>
      <c r="CJ256">
        <v>18.14</v>
      </c>
      <c r="CK256">
        <v>1</v>
      </c>
      <c r="CL256" t="s">
        <v>13462</v>
      </c>
      <c r="CM256" t="s">
        <v>4121</v>
      </c>
      <c r="CN256" t="s">
        <v>205</v>
      </c>
      <c r="CO256" t="s">
        <v>13461</v>
      </c>
      <c r="CP256" t="s">
        <v>4121</v>
      </c>
      <c r="CR256" t="s">
        <v>15933</v>
      </c>
      <c r="CS256" t="s">
        <v>4030</v>
      </c>
      <c r="CT256" t="s">
        <v>4109</v>
      </c>
      <c r="CU256" t="s">
        <v>14539</v>
      </c>
      <c r="CV256" t="s">
        <v>8594</v>
      </c>
      <c r="CX256" t="s">
        <v>4111</v>
      </c>
      <c r="CZ256" t="s">
        <v>4133</v>
      </c>
      <c r="DA256">
        <v>1</v>
      </c>
      <c r="DB256" t="s">
        <v>15934</v>
      </c>
      <c r="DC256" t="s">
        <v>205</v>
      </c>
      <c r="DD256" t="s">
        <v>14539</v>
      </c>
      <c r="DE256" t="s">
        <v>4158</v>
      </c>
    </row>
    <row r="257" spans="58:109" x14ac:dyDescent="0.25">
      <c r="BF257" t="s">
        <v>21465</v>
      </c>
      <c r="BH257" t="s">
        <v>4079</v>
      </c>
      <c r="BL257">
        <v>0</v>
      </c>
      <c r="BM257">
        <v>1</v>
      </c>
      <c r="BR257" t="s">
        <v>4041</v>
      </c>
      <c r="BS257" s="124">
        <v>46150</v>
      </c>
      <c r="BT257" t="s">
        <v>4080</v>
      </c>
      <c r="BU257" t="s">
        <v>1720</v>
      </c>
      <c r="BW257" t="s">
        <v>13475</v>
      </c>
      <c r="BX257" t="s">
        <v>4030</v>
      </c>
      <c r="BY257" t="s">
        <v>4032</v>
      </c>
      <c r="BZ257" t="s">
        <v>13476</v>
      </c>
      <c r="CA257" t="s">
        <v>8906</v>
      </c>
      <c r="CC257" t="s">
        <v>4105</v>
      </c>
      <c r="CD257">
        <v>192.5</v>
      </c>
      <c r="CE257">
        <v>8.75</v>
      </c>
      <c r="CF257">
        <v>1.96</v>
      </c>
      <c r="CG257">
        <v>1</v>
      </c>
      <c r="CH257">
        <v>192.5</v>
      </c>
      <c r="CI257" s="17">
        <v>0.2</v>
      </c>
      <c r="CJ257">
        <v>20.58</v>
      </c>
      <c r="CK257">
        <v>1</v>
      </c>
      <c r="CL257" t="s">
        <v>13462</v>
      </c>
      <c r="CM257" t="s">
        <v>4121</v>
      </c>
      <c r="CN257" t="s">
        <v>205</v>
      </c>
      <c r="CO257" t="s">
        <v>13476</v>
      </c>
      <c r="CP257" t="s">
        <v>4121</v>
      </c>
      <c r="CR257" t="s">
        <v>15940</v>
      </c>
      <c r="CS257" t="s">
        <v>4050</v>
      </c>
      <c r="CT257" t="s">
        <v>4109</v>
      </c>
      <c r="CU257" t="s">
        <v>13514</v>
      </c>
      <c r="CV257" t="s">
        <v>4615</v>
      </c>
      <c r="CX257" t="s">
        <v>4111</v>
      </c>
      <c r="CZ257" t="s">
        <v>4133</v>
      </c>
      <c r="DA257">
        <v>1</v>
      </c>
      <c r="DB257" t="s">
        <v>15941</v>
      </c>
      <c r="DC257" t="s">
        <v>205</v>
      </c>
      <c r="DD257" t="s">
        <v>13514</v>
      </c>
      <c r="DE257" t="s">
        <v>4158</v>
      </c>
    </row>
    <row r="258" spans="58:109" x14ac:dyDescent="0.25">
      <c r="BF258" t="s">
        <v>21466</v>
      </c>
      <c r="BH258" t="s">
        <v>4079</v>
      </c>
      <c r="BL258">
        <v>0</v>
      </c>
      <c r="BM258">
        <v>1</v>
      </c>
      <c r="BR258" t="s">
        <v>4041</v>
      </c>
      <c r="BS258" s="124">
        <v>46150</v>
      </c>
      <c r="BT258" t="s">
        <v>4080</v>
      </c>
      <c r="BU258" t="s">
        <v>1720</v>
      </c>
      <c r="BW258" t="s">
        <v>13477</v>
      </c>
      <c r="BX258" t="s">
        <v>4030</v>
      </c>
      <c r="BY258" t="s">
        <v>4109</v>
      </c>
      <c r="BZ258" t="s">
        <v>13478</v>
      </c>
      <c r="CA258" t="s">
        <v>13478</v>
      </c>
      <c r="CC258" t="s">
        <v>4111</v>
      </c>
      <c r="CD258">
        <v>383.88</v>
      </c>
      <c r="CE258">
        <v>31.99</v>
      </c>
      <c r="CG258">
        <v>0</v>
      </c>
      <c r="CH258">
        <v>383.88</v>
      </c>
      <c r="CK258">
        <v>1</v>
      </c>
      <c r="CL258" t="s">
        <v>13479</v>
      </c>
      <c r="CM258" t="s">
        <v>4106</v>
      </c>
      <c r="CN258" t="s">
        <v>205</v>
      </c>
      <c r="CO258" t="s">
        <v>13478</v>
      </c>
      <c r="CP258" t="s">
        <v>4107</v>
      </c>
      <c r="CR258" t="s">
        <v>4673</v>
      </c>
      <c r="CS258" t="s">
        <v>4050</v>
      </c>
      <c r="CT258" t="s">
        <v>4109</v>
      </c>
      <c r="CU258" t="s">
        <v>15942</v>
      </c>
      <c r="CV258" t="s">
        <v>4615</v>
      </c>
      <c r="CW258" t="s">
        <v>4125</v>
      </c>
      <c r="CX258" t="s">
        <v>4111</v>
      </c>
      <c r="CY258" s="17">
        <v>0.2</v>
      </c>
      <c r="CZ258" t="s">
        <v>4133</v>
      </c>
      <c r="DA258">
        <v>1</v>
      </c>
      <c r="DB258" t="s">
        <v>4674</v>
      </c>
      <c r="DC258" t="s">
        <v>205</v>
      </c>
      <c r="DD258" t="s">
        <v>15942</v>
      </c>
      <c r="DE258" t="s">
        <v>4158</v>
      </c>
    </row>
    <row r="259" spans="58:109" x14ac:dyDescent="0.25">
      <c r="BF259" t="s">
        <v>21467</v>
      </c>
      <c r="BH259" t="s">
        <v>4079</v>
      </c>
      <c r="BL259">
        <v>0</v>
      </c>
      <c r="BM259">
        <v>1</v>
      </c>
      <c r="BR259" t="s">
        <v>4041</v>
      </c>
      <c r="BS259" s="124">
        <v>46150</v>
      </c>
      <c r="BT259" t="s">
        <v>4080</v>
      </c>
      <c r="BU259" t="s">
        <v>1720</v>
      </c>
      <c r="BW259" t="s">
        <v>13480</v>
      </c>
      <c r="BX259" t="s">
        <v>4030</v>
      </c>
      <c r="BY259" t="s">
        <v>4109</v>
      </c>
      <c r="BZ259" t="s">
        <v>13478</v>
      </c>
      <c r="CA259" t="s">
        <v>13478</v>
      </c>
      <c r="CC259" t="s">
        <v>4111</v>
      </c>
      <c r="CD259">
        <v>383.88</v>
      </c>
      <c r="CE259">
        <v>31.99</v>
      </c>
      <c r="CG259">
        <v>0</v>
      </c>
      <c r="CH259">
        <v>383.88</v>
      </c>
      <c r="CK259">
        <v>1</v>
      </c>
      <c r="CL259" t="s">
        <v>13479</v>
      </c>
      <c r="CM259" t="s">
        <v>4106</v>
      </c>
      <c r="CN259" t="s">
        <v>205</v>
      </c>
      <c r="CO259" t="s">
        <v>13478</v>
      </c>
      <c r="CP259" t="s">
        <v>4107</v>
      </c>
      <c r="CR259" t="s">
        <v>15946</v>
      </c>
      <c r="CS259" t="s">
        <v>4050</v>
      </c>
      <c r="CT259" t="s">
        <v>4109</v>
      </c>
      <c r="CU259" t="s">
        <v>15947</v>
      </c>
      <c r="CV259" t="s">
        <v>4615</v>
      </c>
      <c r="CX259" t="s">
        <v>4111</v>
      </c>
      <c r="CZ259" t="s">
        <v>4133</v>
      </c>
      <c r="DA259">
        <v>1</v>
      </c>
      <c r="DB259" t="s">
        <v>15948</v>
      </c>
      <c r="DC259" t="s">
        <v>205</v>
      </c>
      <c r="DD259" t="s">
        <v>15947</v>
      </c>
      <c r="DE259" t="s">
        <v>4158</v>
      </c>
    </row>
    <row r="260" spans="58:109" x14ac:dyDescent="0.25">
      <c r="BF260" t="s">
        <v>21468</v>
      </c>
      <c r="BH260" t="s">
        <v>4079</v>
      </c>
      <c r="BL260">
        <v>0</v>
      </c>
      <c r="BM260">
        <v>1</v>
      </c>
      <c r="BR260" t="s">
        <v>4041</v>
      </c>
      <c r="BS260" s="124">
        <v>46150</v>
      </c>
      <c r="BT260" t="s">
        <v>4080</v>
      </c>
      <c r="BU260" t="s">
        <v>1720</v>
      </c>
      <c r="BW260" t="s">
        <v>13481</v>
      </c>
      <c r="BX260" t="s">
        <v>4030</v>
      </c>
      <c r="BY260" t="s">
        <v>4027</v>
      </c>
      <c r="BZ260" t="s">
        <v>13482</v>
      </c>
      <c r="CA260" t="s">
        <v>13482</v>
      </c>
      <c r="CB260" t="s">
        <v>8358</v>
      </c>
      <c r="CC260" t="s">
        <v>4105</v>
      </c>
      <c r="CD260">
        <v>131.88</v>
      </c>
      <c r="CE260">
        <v>10.99</v>
      </c>
      <c r="CG260">
        <v>0</v>
      </c>
      <c r="CH260">
        <v>131.88</v>
      </c>
      <c r="CK260">
        <v>1</v>
      </c>
      <c r="CL260" t="s">
        <v>13483</v>
      </c>
      <c r="CM260" t="s">
        <v>4106</v>
      </c>
      <c r="CN260" t="s">
        <v>205</v>
      </c>
      <c r="CO260" t="s">
        <v>13482</v>
      </c>
      <c r="CP260" t="s">
        <v>4107</v>
      </c>
      <c r="CR260" t="s">
        <v>15952</v>
      </c>
      <c r="CS260" t="s">
        <v>4030</v>
      </c>
      <c r="CT260" t="s">
        <v>4034</v>
      </c>
      <c r="CU260" t="s">
        <v>13292</v>
      </c>
      <c r="CV260" t="s">
        <v>8558</v>
      </c>
      <c r="CW260" t="s">
        <v>4363</v>
      </c>
      <c r="CX260" t="s">
        <v>4105</v>
      </c>
      <c r="CZ260" t="s">
        <v>4133</v>
      </c>
      <c r="DA260">
        <v>1</v>
      </c>
      <c r="DB260" t="s">
        <v>15953</v>
      </c>
      <c r="DC260" t="s">
        <v>205</v>
      </c>
      <c r="DD260" t="s">
        <v>13292</v>
      </c>
      <c r="DE260" t="s">
        <v>4158</v>
      </c>
    </row>
    <row r="261" spans="58:109" x14ac:dyDescent="0.25">
      <c r="BF261" t="s">
        <v>20858</v>
      </c>
      <c r="BH261" t="s">
        <v>4079</v>
      </c>
      <c r="BL261">
        <v>0</v>
      </c>
      <c r="BM261">
        <v>1</v>
      </c>
      <c r="BR261" t="s">
        <v>4041</v>
      </c>
      <c r="BS261" s="124">
        <v>46150</v>
      </c>
      <c r="BT261" t="s">
        <v>4080</v>
      </c>
      <c r="BU261" t="s">
        <v>1720</v>
      </c>
      <c r="BW261" t="s">
        <v>13484</v>
      </c>
      <c r="BX261" t="s">
        <v>4030</v>
      </c>
      <c r="BY261" t="s">
        <v>4027</v>
      </c>
      <c r="BZ261" t="s">
        <v>13485</v>
      </c>
      <c r="CA261" t="s">
        <v>13485</v>
      </c>
      <c r="CB261" t="s">
        <v>8358</v>
      </c>
      <c r="CC261" t="s">
        <v>4105</v>
      </c>
      <c r="CD261">
        <v>113.88</v>
      </c>
      <c r="CE261">
        <v>9.49</v>
      </c>
      <c r="CG261">
        <v>0</v>
      </c>
      <c r="CH261">
        <v>113.88</v>
      </c>
      <c r="CK261">
        <v>1</v>
      </c>
      <c r="CL261" t="s">
        <v>13483</v>
      </c>
      <c r="CM261" t="s">
        <v>4106</v>
      </c>
      <c r="CN261" t="s">
        <v>205</v>
      </c>
      <c r="CO261" t="s">
        <v>13485</v>
      </c>
      <c r="CP261" t="s">
        <v>4107</v>
      </c>
      <c r="CR261" t="s">
        <v>15954</v>
      </c>
      <c r="CS261" t="s">
        <v>4030</v>
      </c>
      <c r="CT261" t="s">
        <v>4126</v>
      </c>
      <c r="CU261" t="s">
        <v>15955</v>
      </c>
      <c r="CV261" t="s">
        <v>8515</v>
      </c>
      <c r="CW261" t="s">
        <v>4562</v>
      </c>
      <c r="CX261" t="s">
        <v>4105</v>
      </c>
      <c r="CZ261" t="s">
        <v>4133</v>
      </c>
      <c r="DA261">
        <v>1</v>
      </c>
      <c r="DB261" t="s">
        <v>15956</v>
      </c>
      <c r="DC261" t="s">
        <v>205</v>
      </c>
      <c r="DD261" t="s">
        <v>15955</v>
      </c>
      <c r="DE261" t="s">
        <v>4158</v>
      </c>
    </row>
    <row r="262" spans="58:109" x14ac:dyDescent="0.25">
      <c r="BF262" t="s">
        <v>21469</v>
      </c>
      <c r="BH262" t="s">
        <v>4079</v>
      </c>
      <c r="BL262">
        <v>0</v>
      </c>
      <c r="BM262">
        <v>1</v>
      </c>
      <c r="BR262" t="s">
        <v>4041</v>
      </c>
      <c r="BS262" s="124">
        <v>46150</v>
      </c>
      <c r="BT262" t="s">
        <v>4080</v>
      </c>
      <c r="BU262" t="s">
        <v>1720</v>
      </c>
      <c r="BW262" t="s">
        <v>13486</v>
      </c>
      <c r="BX262" t="s">
        <v>4030</v>
      </c>
      <c r="BY262" t="s">
        <v>4109</v>
      </c>
      <c r="BZ262" t="s">
        <v>13487</v>
      </c>
      <c r="CA262" t="s">
        <v>13487</v>
      </c>
      <c r="CC262" t="s">
        <v>4111</v>
      </c>
      <c r="CD262">
        <v>395.88</v>
      </c>
      <c r="CE262">
        <v>32.99</v>
      </c>
      <c r="CG262">
        <v>0</v>
      </c>
      <c r="CH262">
        <v>395.88</v>
      </c>
      <c r="CK262">
        <v>1</v>
      </c>
      <c r="CL262" t="s">
        <v>13488</v>
      </c>
      <c r="CM262" t="s">
        <v>4106</v>
      </c>
      <c r="CN262" t="s">
        <v>205</v>
      </c>
      <c r="CO262" t="s">
        <v>13487</v>
      </c>
      <c r="CP262" t="s">
        <v>4107</v>
      </c>
      <c r="CR262" t="s">
        <v>15957</v>
      </c>
      <c r="CS262" t="s">
        <v>4050</v>
      </c>
      <c r="CT262" t="s">
        <v>4109</v>
      </c>
      <c r="CU262" t="s">
        <v>15958</v>
      </c>
      <c r="CV262" t="s">
        <v>4615</v>
      </c>
      <c r="CW262" t="s">
        <v>4143</v>
      </c>
      <c r="CX262" t="s">
        <v>4111</v>
      </c>
      <c r="CZ262" t="s">
        <v>4133</v>
      </c>
      <c r="DA262">
        <v>1</v>
      </c>
      <c r="DB262" t="s">
        <v>15959</v>
      </c>
      <c r="DC262" t="s">
        <v>205</v>
      </c>
      <c r="DD262" t="s">
        <v>15958</v>
      </c>
      <c r="DE262" t="s">
        <v>4158</v>
      </c>
    </row>
    <row r="263" spans="58:109" x14ac:dyDescent="0.25">
      <c r="BF263" t="s">
        <v>20859</v>
      </c>
      <c r="BH263" t="s">
        <v>4079</v>
      </c>
      <c r="BL263">
        <v>0</v>
      </c>
      <c r="BM263">
        <v>1</v>
      </c>
      <c r="BR263" t="s">
        <v>4041</v>
      </c>
      <c r="BS263" s="124">
        <v>46150</v>
      </c>
      <c r="BT263" t="s">
        <v>4080</v>
      </c>
      <c r="BU263" t="s">
        <v>1720</v>
      </c>
      <c r="BW263" t="s">
        <v>13489</v>
      </c>
      <c r="BX263" t="s">
        <v>4030</v>
      </c>
      <c r="BY263" t="s">
        <v>4027</v>
      </c>
      <c r="BZ263" t="s">
        <v>13490</v>
      </c>
      <c r="CA263" t="s">
        <v>13490</v>
      </c>
      <c r="CB263" t="s">
        <v>4203</v>
      </c>
      <c r="CC263" t="s">
        <v>4105</v>
      </c>
      <c r="CD263">
        <v>200.88</v>
      </c>
      <c r="CE263">
        <v>16.739999999999998</v>
      </c>
      <c r="CF263">
        <v>3.3475000000000001</v>
      </c>
      <c r="CG263">
        <v>1</v>
      </c>
      <c r="CH263">
        <v>200.88</v>
      </c>
      <c r="CI263" s="17">
        <v>0.2</v>
      </c>
      <c r="CJ263">
        <v>48.55</v>
      </c>
      <c r="CK263">
        <v>1</v>
      </c>
      <c r="CL263" t="s">
        <v>13491</v>
      </c>
      <c r="CM263" t="s">
        <v>4121</v>
      </c>
      <c r="CN263" t="s">
        <v>205</v>
      </c>
      <c r="CO263" t="s">
        <v>13490</v>
      </c>
      <c r="CP263" t="s">
        <v>4107</v>
      </c>
      <c r="CR263" t="s">
        <v>15960</v>
      </c>
      <c r="CS263" t="s">
        <v>4050</v>
      </c>
      <c r="CT263" t="s">
        <v>4109</v>
      </c>
      <c r="CU263" t="s">
        <v>15961</v>
      </c>
      <c r="CV263" t="s">
        <v>4169</v>
      </c>
      <c r="CX263" t="s">
        <v>4111</v>
      </c>
      <c r="CZ263" t="s">
        <v>4133</v>
      </c>
      <c r="DA263">
        <v>1</v>
      </c>
      <c r="DB263" t="s">
        <v>15962</v>
      </c>
      <c r="DC263" t="s">
        <v>205</v>
      </c>
      <c r="DD263" t="s">
        <v>15961</v>
      </c>
      <c r="DE263" t="s">
        <v>4158</v>
      </c>
    </row>
    <row r="264" spans="58:109" x14ac:dyDescent="0.25">
      <c r="BF264" t="s">
        <v>20860</v>
      </c>
      <c r="BH264" t="s">
        <v>4079</v>
      </c>
      <c r="BL264">
        <v>0</v>
      </c>
      <c r="BM264">
        <v>1</v>
      </c>
      <c r="BR264" t="s">
        <v>4041</v>
      </c>
      <c r="BS264" s="124">
        <v>46150</v>
      </c>
      <c r="BT264" t="s">
        <v>4080</v>
      </c>
      <c r="BU264" t="s">
        <v>1720</v>
      </c>
      <c r="BW264" t="s">
        <v>13492</v>
      </c>
      <c r="BX264" t="s">
        <v>4030</v>
      </c>
      <c r="BY264" t="s">
        <v>4027</v>
      </c>
      <c r="BZ264" t="s">
        <v>13493</v>
      </c>
      <c r="CA264" t="s">
        <v>13493</v>
      </c>
      <c r="CC264" t="s">
        <v>4149</v>
      </c>
      <c r="CG264">
        <v>0</v>
      </c>
      <c r="CK264">
        <v>1</v>
      </c>
      <c r="CL264" t="s">
        <v>13494</v>
      </c>
      <c r="CM264" t="s">
        <v>4106</v>
      </c>
      <c r="CN264" t="s">
        <v>205</v>
      </c>
      <c r="CO264" t="s">
        <v>13493</v>
      </c>
      <c r="CP264" t="s">
        <v>4107</v>
      </c>
      <c r="CR264" t="s">
        <v>15949</v>
      </c>
      <c r="CS264" t="s">
        <v>4050</v>
      </c>
      <c r="CT264" t="s">
        <v>4027</v>
      </c>
      <c r="CU264" t="s">
        <v>15950</v>
      </c>
      <c r="CV264" t="s">
        <v>4615</v>
      </c>
      <c r="CW264" t="s">
        <v>4483</v>
      </c>
      <c r="CX264" t="s">
        <v>4105</v>
      </c>
      <c r="CZ264" t="s">
        <v>4133</v>
      </c>
      <c r="DA264">
        <v>1</v>
      </c>
      <c r="DB264" t="s">
        <v>15951</v>
      </c>
      <c r="DC264" t="s">
        <v>205</v>
      </c>
      <c r="DD264" t="s">
        <v>15950</v>
      </c>
      <c r="DE264" t="s">
        <v>4158</v>
      </c>
    </row>
    <row r="265" spans="58:109" x14ac:dyDescent="0.25">
      <c r="BF265" t="s">
        <v>20861</v>
      </c>
      <c r="BH265" t="s">
        <v>4079</v>
      </c>
      <c r="BL265">
        <v>0</v>
      </c>
      <c r="BM265">
        <v>1</v>
      </c>
      <c r="BR265" t="s">
        <v>4041</v>
      </c>
      <c r="BS265" s="124">
        <v>46150</v>
      </c>
      <c r="BT265" t="s">
        <v>4080</v>
      </c>
      <c r="BU265" t="s">
        <v>1720</v>
      </c>
      <c r="BW265" t="s">
        <v>13495</v>
      </c>
      <c r="BX265" t="s">
        <v>4030</v>
      </c>
      <c r="BY265" t="s">
        <v>4109</v>
      </c>
      <c r="BZ265" t="s">
        <v>13496</v>
      </c>
      <c r="CA265" t="s">
        <v>8604</v>
      </c>
      <c r="CB265" t="s">
        <v>4287</v>
      </c>
      <c r="CC265" t="s">
        <v>4105</v>
      </c>
      <c r="CD265">
        <v>131.88</v>
      </c>
      <c r="CE265">
        <v>10.99</v>
      </c>
      <c r="CF265">
        <v>1.0548</v>
      </c>
      <c r="CG265">
        <v>1</v>
      </c>
      <c r="CH265">
        <v>131.88</v>
      </c>
      <c r="CI265" s="17">
        <v>0.2</v>
      </c>
      <c r="CJ265">
        <v>12.92</v>
      </c>
      <c r="CK265">
        <v>1</v>
      </c>
      <c r="CL265" t="s">
        <v>13497</v>
      </c>
      <c r="CM265" t="s">
        <v>4121</v>
      </c>
      <c r="CN265" t="s">
        <v>205</v>
      </c>
      <c r="CO265" t="s">
        <v>13496</v>
      </c>
      <c r="CP265" t="s">
        <v>4121</v>
      </c>
      <c r="CR265" t="s">
        <v>4628</v>
      </c>
      <c r="CS265" t="s">
        <v>4030</v>
      </c>
      <c r="CT265" t="s">
        <v>4109</v>
      </c>
      <c r="CU265" t="s">
        <v>15251</v>
      </c>
      <c r="CV265" t="s">
        <v>8454</v>
      </c>
      <c r="CX265" t="s">
        <v>4111</v>
      </c>
      <c r="CZ265" t="s">
        <v>4133</v>
      </c>
      <c r="DA265">
        <v>1</v>
      </c>
      <c r="DB265" t="s">
        <v>4629</v>
      </c>
      <c r="DC265" t="s">
        <v>205</v>
      </c>
      <c r="DD265" t="s">
        <v>15251</v>
      </c>
      <c r="DE265" t="s">
        <v>4158</v>
      </c>
    </row>
    <row r="266" spans="58:109" x14ac:dyDescent="0.25">
      <c r="BF266" t="s">
        <v>21470</v>
      </c>
      <c r="BH266" t="s">
        <v>4079</v>
      </c>
      <c r="BL266">
        <v>0</v>
      </c>
      <c r="BM266">
        <v>1</v>
      </c>
      <c r="BR266" t="s">
        <v>4041</v>
      </c>
      <c r="BS266" s="124">
        <v>46150</v>
      </c>
      <c r="BT266" t="s">
        <v>4080</v>
      </c>
      <c r="BU266" t="s">
        <v>1720</v>
      </c>
      <c r="BW266" t="s">
        <v>21498</v>
      </c>
      <c r="BX266" t="s">
        <v>4030</v>
      </c>
      <c r="BY266" t="s">
        <v>4109</v>
      </c>
      <c r="BZ266" t="s">
        <v>21499</v>
      </c>
      <c r="CA266" t="s">
        <v>8604</v>
      </c>
      <c r="CB266" t="s">
        <v>4503</v>
      </c>
      <c r="CC266" t="s">
        <v>4111</v>
      </c>
      <c r="CD266">
        <v>281.88</v>
      </c>
      <c r="CE266">
        <v>23.49</v>
      </c>
      <c r="CF266">
        <v>1.0416700000000001</v>
      </c>
      <c r="CG266">
        <v>1</v>
      </c>
      <c r="CH266">
        <v>281.88</v>
      </c>
      <c r="CI266" s="17">
        <v>0.2</v>
      </c>
      <c r="CJ266">
        <v>12.5</v>
      </c>
      <c r="CK266">
        <v>1</v>
      </c>
      <c r="CL266" t="s">
        <v>21500</v>
      </c>
      <c r="CM266" t="s">
        <v>4121</v>
      </c>
      <c r="CN266" t="s">
        <v>637</v>
      </c>
      <c r="CO266" t="s">
        <v>21499</v>
      </c>
      <c r="CP266" t="s">
        <v>4121</v>
      </c>
      <c r="CR266" t="s">
        <v>8554</v>
      </c>
      <c r="CS266" t="s">
        <v>4030</v>
      </c>
      <c r="CT266" t="s">
        <v>4109</v>
      </c>
      <c r="CU266" t="s">
        <v>15963</v>
      </c>
      <c r="CV266" t="s">
        <v>8907</v>
      </c>
      <c r="CX266" t="s">
        <v>4105</v>
      </c>
      <c r="CZ266" t="s">
        <v>4133</v>
      </c>
      <c r="DA266">
        <v>1</v>
      </c>
      <c r="DB266" t="s">
        <v>8555</v>
      </c>
      <c r="DC266" t="s">
        <v>205</v>
      </c>
      <c r="DD266" t="s">
        <v>15963</v>
      </c>
      <c r="DE266" t="s">
        <v>4158</v>
      </c>
    </row>
    <row r="267" spans="58:109" x14ac:dyDescent="0.25">
      <c r="BF267" t="s">
        <v>21471</v>
      </c>
      <c r="BH267" t="s">
        <v>4079</v>
      </c>
      <c r="BL267">
        <v>0</v>
      </c>
      <c r="BM267">
        <v>1</v>
      </c>
      <c r="BR267" t="s">
        <v>4041</v>
      </c>
      <c r="BS267" s="124">
        <v>46150</v>
      </c>
      <c r="BT267" t="s">
        <v>4080</v>
      </c>
      <c r="BU267" t="s">
        <v>1720</v>
      </c>
      <c r="BW267" t="s">
        <v>13498</v>
      </c>
      <c r="BX267" t="s">
        <v>4030</v>
      </c>
      <c r="BY267" t="s">
        <v>4034</v>
      </c>
      <c r="BZ267" t="s">
        <v>13499</v>
      </c>
      <c r="CA267" t="s">
        <v>13375</v>
      </c>
      <c r="CC267" t="s">
        <v>4105</v>
      </c>
      <c r="CD267">
        <v>101.48</v>
      </c>
      <c r="CE267">
        <v>5.07</v>
      </c>
      <c r="CF267">
        <v>1.218</v>
      </c>
      <c r="CG267">
        <v>1</v>
      </c>
      <c r="CH267">
        <v>101.48</v>
      </c>
      <c r="CI267" s="17">
        <v>0.2</v>
      </c>
      <c r="CJ267">
        <v>12.33</v>
      </c>
      <c r="CK267">
        <v>1</v>
      </c>
      <c r="CL267" t="s">
        <v>13500</v>
      </c>
      <c r="CM267" t="s">
        <v>4121</v>
      </c>
      <c r="CN267" t="s">
        <v>637</v>
      </c>
      <c r="CO267" t="s">
        <v>13499</v>
      </c>
      <c r="CP267" t="s">
        <v>4121</v>
      </c>
      <c r="CR267" t="s">
        <v>8556</v>
      </c>
      <c r="CS267" t="s">
        <v>4030</v>
      </c>
      <c r="CT267" t="s">
        <v>4109</v>
      </c>
      <c r="CU267" t="s">
        <v>15964</v>
      </c>
      <c r="CV267" t="s">
        <v>8907</v>
      </c>
      <c r="CX267" t="s">
        <v>4105</v>
      </c>
      <c r="CZ267" t="s">
        <v>4133</v>
      </c>
      <c r="DA267">
        <v>1</v>
      </c>
      <c r="DB267" t="s">
        <v>8555</v>
      </c>
      <c r="DC267" t="s">
        <v>205</v>
      </c>
      <c r="DD267" t="s">
        <v>15964</v>
      </c>
      <c r="DE267" t="s">
        <v>4158</v>
      </c>
    </row>
    <row r="268" spans="58:109" x14ac:dyDescent="0.25">
      <c r="BF268" t="s">
        <v>21472</v>
      </c>
      <c r="BH268" t="s">
        <v>4079</v>
      </c>
      <c r="BL268">
        <v>0</v>
      </c>
      <c r="BM268">
        <v>1</v>
      </c>
      <c r="BR268" t="s">
        <v>4041</v>
      </c>
      <c r="BS268" s="124">
        <v>46150</v>
      </c>
      <c r="BT268" t="s">
        <v>4080</v>
      </c>
      <c r="BU268" t="s">
        <v>1720</v>
      </c>
      <c r="BW268" t="s">
        <v>20361</v>
      </c>
      <c r="BX268" t="s">
        <v>4030</v>
      </c>
      <c r="BY268" t="s">
        <v>4109</v>
      </c>
      <c r="BZ268" t="s">
        <v>20362</v>
      </c>
      <c r="CA268" t="s">
        <v>8297</v>
      </c>
      <c r="CB268" t="s">
        <v>4285</v>
      </c>
      <c r="CC268" t="s">
        <v>4105</v>
      </c>
      <c r="CD268">
        <v>89.88</v>
      </c>
      <c r="CE268">
        <v>7.49</v>
      </c>
      <c r="CF268">
        <v>0.71879999999999999</v>
      </c>
      <c r="CG268">
        <v>1</v>
      </c>
      <c r="CH268">
        <v>89.88</v>
      </c>
      <c r="CI268" s="17">
        <v>0.2</v>
      </c>
      <c r="CJ268">
        <v>8.99</v>
      </c>
      <c r="CK268">
        <v>1</v>
      </c>
      <c r="CL268" t="s">
        <v>20360</v>
      </c>
      <c r="CM268" t="s">
        <v>4121</v>
      </c>
      <c r="CN268" t="s">
        <v>637</v>
      </c>
      <c r="CO268" t="s">
        <v>20362</v>
      </c>
      <c r="CP268" t="s">
        <v>4121</v>
      </c>
      <c r="CR268" t="s">
        <v>15965</v>
      </c>
      <c r="CS268" t="s">
        <v>4030</v>
      </c>
      <c r="CT268" t="s">
        <v>4109</v>
      </c>
      <c r="CU268" t="s">
        <v>15966</v>
      </c>
      <c r="CV268" t="s">
        <v>8908</v>
      </c>
      <c r="CX268" t="s">
        <v>4111</v>
      </c>
      <c r="CZ268" t="s">
        <v>4133</v>
      </c>
      <c r="DA268">
        <v>1</v>
      </c>
      <c r="DB268" t="s">
        <v>15967</v>
      </c>
      <c r="DC268" t="s">
        <v>205</v>
      </c>
      <c r="DD268" t="s">
        <v>15966</v>
      </c>
      <c r="DE268" t="s">
        <v>4158</v>
      </c>
    </row>
    <row r="269" spans="58:109" x14ac:dyDescent="0.25">
      <c r="BF269" t="s">
        <v>20862</v>
      </c>
      <c r="BH269" t="s">
        <v>4079</v>
      </c>
      <c r="BL269">
        <v>0</v>
      </c>
      <c r="BM269">
        <v>1</v>
      </c>
      <c r="BR269" t="s">
        <v>4041</v>
      </c>
      <c r="BS269" s="124">
        <v>46150</v>
      </c>
      <c r="BT269" t="s">
        <v>4080</v>
      </c>
      <c r="BU269" t="s">
        <v>1720</v>
      </c>
      <c r="BW269" t="s">
        <v>20358</v>
      </c>
      <c r="BX269" t="s">
        <v>4030</v>
      </c>
      <c r="BY269" t="s">
        <v>4109</v>
      </c>
      <c r="BZ269" t="s">
        <v>20359</v>
      </c>
      <c r="CA269" t="s">
        <v>8297</v>
      </c>
      <c r="CB269" t="s">
        <v>4285</v>
      </c>
      <c r="CC269" t="s">
        <v>4105</v>
      </c>
      <c r="CD269">
        <v>107.88</v>
      </c>
      <c r="CE269">
        <v>8.99</v>
      </c>
      <c r="CF269">
        <v>0.86280000000000001</v>
      </c>
      <c r="CG269">
        <v>1</v>
      </c>
      <c r="CH269">
        <v>107.88</v>
      </c>
      <c r="CI269" s="17">
        <v>0.2</v>
      </c>
      <c r="CJ269">
        <v>10.79</v>
      </c>
      <c r="CK269">
        <v>1</v>
      </c>
      <c r="CL269" t="s">
        <v>20360</v>
      </c>
      <c r="CM269" t="s">
        <v>4121</v>
      </c>
      <c r="CN269" t="s">
        <v>637</v>
      </c>
      <c r="CO269" t="s">
        <v>20359</v>
      </c>
      <c r="CP269" t="s">
        <v>4121</v>
      </c>
      <c r="CR269" t="s">
        <v>15968</v>
      </c>
      <c r="CS269" t="s">
        <v>4050</v>
      </c>
      <c r="CT269" t="s">
        <v>4126</v>
      </c>
      <c r="CU269" t="s">
        <v>15969</v>
      </c>
      <c r="CV269" t="s">
        <v>4614</v>
      </c>
      <c r="CW269" t="s">
        <v>4383</v>
      </c>
      <c r="CX269" t="s">
        <v>4105</v>
      </c>
      <c r="CZ269" t="s">
        <v>4133</v>
      </c>
      <c r="DA269">
        <v>1</v>
      </c>
      <c r="DB269" t="s">
        <v>15970</v>
      </c>
      <c r="DC269" t="s">
        <v>205</v>
      </c>
      <c r="DD269" t="s">
        <v>15969</v>
      </c>
      <c r="DE269" t="s">
        <v>4158</v>
      </c>
    </row>
    <row r="270" spans="58:109" x14ac:dyDescent="0.25">
      <c r="BF270" t="s">
        <v>20863</v>
      </c>
      <c r="BH270" t="s">
        <v>4079</v>
      </c>
      <c r="BL270">
        <v>0</v>
      </c>
      <c r="BM270">
        <v>1</v>
      </c>
      <c r="BR270" t="s">
        <v>4041</v>
      </c>
      <c r="BS270" s="124">
        <v>46150</v>
      </c>
      <c r="BT270" t="s">
        <v>4080</v>
      </c>
      <c r="BU270" t="s">
        <v>1720</v>
      </c>
      <c r="BW270" t="s">
        <v>21501</v>
      </c>
      <c r="BX270" t="s">
        <v>4030</v>
      </c>
      <c r="BY270" t="s">
        <v>4034</v>
      </c>
      <c r="BZ270" t="s">
        <v>21499</v>
      </c>
      <c r="CA270" t="s">
        <v>21499</v>
      </c>
      <c r="CC270" t="s">
        <v>4105</v>
      </c>
      <c r="CD270">
        <v>66.48</v>
      </c>
      <c r="CE270">
        <v>5.54</v>
      </c>
      <c r="CF270">
        <v>0.41549999999999998</v>
      </c>
      <c r="CG270">
        <v>0</v>
      </c>
      <c r="CH270">
        <v>66.48</v>
      </c>
      <c r="CJ270">
        <v>9.15</v>
      </c>
      <c r="CK270">
        <v>1</v>
      </c>
      <c r="CL270" t="s">
        <v>21502</v>
      </c>
      <c r="CM270" t="s">
        <v>4106</v>
      </c>
      <c r="CN270" t="s">
        <v>79</v>
      </c>
      <c r="CO270" t="s">
        <v>21499</v>
      </c>
      <c r="CP270" t="s">
        <v>4107</v>
      </c>
      <c r="CR270" t="s">
        <v>15971</v>
      </c>
      <c r="CS270" t="s">
        <v>4050</v>
      </c>
      <c r="CT270" t="s">
        <v>4109</v>
      </c>
      <c r="CU270" t="s">
        <v>15972</v>
      </c>
      <c r="CV270" t="s">
        <v>4614</v>
      </c>
      <c r="CX270" t="s">
        <v>4111</v>
      </c>
      <c r="CZ270" t="s">
        <v>4133</v>
      </c>
      <c r="DA270">
        <v>1</v>
      </c>
      <c r="DB270" t="s">
        <v>15973</v>
      </c>
      <c r="DC270" t="s">
        <v>205</v>
      </c>
      <c r="DD270" t="s">
        <v>15972</v>
      </c>
      <c r="DE270" t="s">
        <v>4158</v>
      </c>
    </row>
    <row r="271" spans="58:109" x14ac:dyDescent="0.25">
      <c r="BF271" t="s">
        <v>20864</v>
      </c>
      <c r="BH271" t="s">
        <v>4079</v>
      </c>
      <c r="BL271">
        <v>0</v>
      </c>
      <c r="BM271">
        <v>1</v>
      </c>
      <c r="BR271" t="s">
        <v>4041</v>
      </c>
      <c r="BS271" s="124">
        <v>46150</v>
      </c>
      <c r="BT271" t="s">
        <v>4080</v>
      </c>
      <c r="BU271" t="s">
        <v>1720</v>
      </c>
      <c r="BW271" t="s">
        <v>20363</v>
      </c>
      <c r="BX271" t="s">
        <v>4108</v>
      </c>
      <c r="BY271" t="s">
        <v>4109</v>
      </c>
      <c r="BZ271" t="s">
        <v>20364</v>
      </c>
      <c r="CA271" t="s">
        <v>20364</v>
      </c>
      <c r="CB271" t="s">
        <v>8531</v>
      </c>
      <c r="CC271" t="s">
        <v>4111</v>
      </c>
      <c r="CD271">
        <v>239.88</v>
      </c>
      <c r="CE271">
        <v>19.989999999999998</v>
      </c>
      <c r="CG271">
        <v>0</v>
      </c>
      <c r="CH271">
        <v>239.88</v>
      </c>
      <c r="CK271">
        <v>1</v>
      </c>
      <c r="CL271" t="s">
        <v>20365</v>
      </c>
      <c r="CM271" t="s">
        <v>4106</v>
      </c>
      <c r="CN271" t="s">
        <v>79</v>
      </c>
      <c r="CO271" t="s">
        <v>20364</v>
      </c>
      <c r="CP271" t="s">
        <v>4107</v>
      </c>
      <c r="CR271" t="s">
        <v>8886</v>
      </c>
      <c r="CS271" t="s">
        <v>4050</v>
      </c>
      <c r="CT271" t="s">
        <v>4034</v>
      </c>
      <c r="CU271" t="s">
        <v>15974</v>
      </c>
      <c r="CV271" t="s">
        <v>4615</v>
      </c>
      <c r="CX271" t="s">
        <v>4105</v>
      </c>
      <c r="CZ271" t="s">
        <v>4133</v>
      </c>
      <c r="DA271">
        <v>1</v>
      </c>
      <c r="DB271" t="s">
        <v>8887</v>
      </c>
      <c r="DC271" t="s">
        <v>205</v>
      </c>
      <c r="DD271" t="s">
        <v>15974</v>
      </c>
      <c r="DE271" t="s">
        <v>4158</v>
      </c>
    </row>
    <row r="272" spans="58:109" x14ac:dyDescent="0.25">
      <c r="BF272" t="s">
        <v>20865</v>
      </c>
      <c r="BH272" t="s">
        <v>4079</v>
      </c>
      <c r="BL272">
        <v>0</v>
      </c>
      <c r="BM272">
        <v>1</v>
      </c>
      <c r="BR272" t="s">
        <v>4041</v>
      </c>
      <c r="BS272" s="124">
        <v>46150</v>
      </c>
      <c r="BT272" t="s">
        <v>4080</v>
      </c>
      <c r="BU272" t="s">
        <v>1720</v>
      </c>
      <c r="BW272" t="s">
        <v>20366</v>
      </c>
      <c r="BX272" t="s">
        <v>4030</v>
      </c>
      <c r="BY272" t="s">
        <v>4109</v>
      </c>
      <c r="BZ272" t="s">
        <v>20367</v>
      </c>
      <c r="CA272" t="s">
        <v>20367</v>
      </c>
      <c r="CB272" t="s">
        <v>4648</v>
      </c>
      <c r="CC272" t="s">
        <v>4105</v>
      </c>
      <c r="CD272">
        <v>218.88</v>
      </c>
      <c r="CE272">
        <v>18.239999999999998</v>
      </c>
      <c r="CG272">
        <v>0</v>
      </c>
      <c r="CH272">
        <v>218.88</v>
      </c>
      <c r="CK272">
        <v>1</v>
      </c>
      <c r="CL272" t="s">
        <v>20368</v>
      </c>
      <c r="CM272" t="s">
        <v>4106</v>
      </c>
      <c r="CN272" t="s">
        <v>79</v>
      </c>
      <c r="CO272" t="s">
        <v>20367</v>
      </c>
      <c r="CP272" t="s">
        <v>4107</v>
      </c>
      <c r="CR272" t="s">
        <v>15977</v>
      </c>
      <c r="CS272" t="s">
        <v>4050</v>
      </c>
      <c r="CT272" t="s">
        <v>4032</v>
      </c>
      <c r="CU272" t="s">
        <v>15978</v>
      </c>
      <c r="CV272" t="s">
        <v>8257</v>
      </c>
      <c r="CW272" t="s">
        <v>4380</v>
      </c>
      <c r="CX272" t="s">
        <v>4105</v>
      </c>
      <c r="CZ272" t="s">
        <v>4133</v>
      </c>
      <c r="DA272">
        <v>1</v>
      </c>
      <c r="DB272" t="s">
        <v>15979</v>
      </c>
      <c r="DC272" t="s">
        <v>205</v>
      </c>
      <c r="DD272" t="s">
        <v>15978</v>
      </c>
      <c r="DE272" t="s">
        <v>4158</v>
      </c>
    </row>
    <row r="273" spans="58:109" x14ac:dyDescent="0.25">
      <c r="BF273" t="s">
        <v>21473</v>
      </c>
      <c r="BH273" t="s">
        <v>4079</v>
      </c>
      <c r="BL273">
        <v>0</v>
      </c>
      <c r="BM273">
        <v>1</v>
      </c>
      <c r="BR273" t="s">
        <v>4041</v>
      </c>
      <c r="BS273" s="124">
        <v>46150</v>
      </c>
      <c r="BT273" t="s">
        <v>4080</v>
      </c>
      <c r="BU273" t="s">
        <v>1720</v>
      </c>
      <c r="BW273" t="s">
        <v>20369</v>
      </c>
      <c r="BX273" t="s">
        <v>4030</v>
      </c>
      <c r="BY273" t="s">
        <v>4032</v>
      </c>
      <c r="BZ273" t="s">
        <v>20370</v>
      </c>
      <c r="CA273" t="s">
        <v>20371</v>
      </c>
      <c r="CB273" t="s">
        <v>5917</v>
      </c>
      <c r="CC273" t="s">
        <v>4105</v>
      </c>
      <c r="CD273">
        <v>167.88</v>
      </c>
      <c r="CE273">
        <v>13.99</v>
      </c>
      <c r="CF273">
        <v>1.5666</v>
      </c>
      <c r="CG273">
        <v>1</v>
      </c>
      <c r="CH273">
        <v>167.88</v>
      </c>
      <c r="CI273" s="17">
        <v>0.2</v>
      </c>
      <c r="CJ273">
        <v>19.190000000000001</v>
      </c>
      <c r="CK273">
        <v>1</v>
      </c>
      <c r="CL273" t="s">
        <v>20372</v>
      </c>
      <c r="CM273" t="s">
        <v>4121</v>
      </c>
      <c r="CN273" t="s">
        <v>79</v>
      </c>
      <c r="CO273" t="s">
        <v>20370</v>
      </c>
      <c r="CP273" t="s">
        <v>4121</v>
      </c>
      <c r="CR273" t="s">
        <v>15980</v>
      </c>
      <c r="CS273" t="s">
        <v>4050</v>
      </c>
      <c r="CT273" t="s">
        <v>4109</v>
      </c>
      <c r="CU273" t="s">
        <v>15981</v>
      </c>
      <c r="CV273" t="s">
        <v>4615</v>
      </c>
      <c r="CX273" t="s">
        <v>4111</v>
      </c>
      <c r="CZ273" t="s">
        <v>4133</v>
      </c>
      <c r="DA273">
        <v>1</v>
      </c>
      <c r="DB273" t="s">
        <v>15982</v>
      </c>
      <c r="DC273" t="s">
        <v>205</v>
      </c>
      <c r="DD273" t="s">
        <v>15981</v>
      </c>
      <c r="DE273" t="s">
        <v>4158</v>
      </c>
    </row>
    <row r="274" spans="58:109" x14ac:dyDescent="0.25">
      <c r="BF274" t="s">
        <v>20866</v>
      </c>
      <c r="BH274" t="s">
        <v>4079</v>
      </c>
      <c r="BL274">
        <v>0</v>
      </c>
      <c r="BM274">
        <v>1</v>
      </c>
      <c r="BR274" t="s">
        <v>4041</v>
      </c>
      <c r="BS274" s="124">
        <v>46150</v>
      </c>
      <c r="BT274" t="s">
        <v>4080</v>
      </c>
      <c r="BU274" t="s">
        <v>1720</v>
      </c>
      <c r="BW274" t="s">
        <v>21503</v>
      </c>
      <c r="BX274" t="s">
        <v>4030</v>
      </c>
      <c r="BY274" t="s">
        <v>4027</v>
      </c>
      <c r="BZ274" t="s">
        <v>21504</v>
      </c>
      <c r="CA274" t="s">
        <v>13247</v>
      </c>
      <c r="CB274" t="s">
        <v>4217</v>
      </c>
      <c r="CC274" t="s">
        <v>4105</v>
      </c>
      <c r="CD274">
        <v>203.88</v>
      </c>
      <c r="CE274">
        <v>16.989999999999998</v>
      </c>
      <c r="CF274">
        <v>3.3975</v>
      </c>
      <c r="CG274">
        <v>1</v>
      </c>
      <c r="CH274">
        <v>203.88</v>
      </c>
      <c r="CI274" s="17">
        <v>0.2</v>
      </c>
      <c r="CJ274">
        <v>43.32</v>
      </c>
      <c r="CK274">
        <v>1</v>
      </c>
      <c r="CL274" t="s">
        <v>21505</v>
      </c>
      <c r="CM274" t="s">
        <v>4121</v>
      </c>
      <c r="CN274" t="s">
        <v>79</v>
      </c>
      <c r="CO274" t="s">
        <v>21504</v>
      </c>
      <c r="CP274" t="s">
        <v>4121</v>
      </c>
      <c r="CR274" t="s">
        <v>15984</v>
      </c>
      <c r="CS274" t="s">
        <v>4030</v>
      </c>
      <c r="CT274" t="s">
        <v>4034</v>
      </c>
      <c r="CU274" t="s">
        <v>15985</v>
      </c>
      <c r="CV274" t="s">
        <v>8648</v>
      </c>
      <c r="CW274" t="s">
        <v>4476</v>
      </c>
      <c r="CX274" t="s">
        <v>4105</v>
      </c>
      <c r="CZ274" t="s">
        <v>4133</v>
      </c>
      <c r="DA274">
        <v>1</v>
      </c>
      <c r="DB274" t="s">
        <v>15986</v>
      </c>
      <c r="DC274" t="s">
        <v>205</v>
      </c>
      <c r="DD274" t="s">
        <v>15985</v>
      </c>
      <c r="DE274" t="s">
        <v>4158</v>
      </c>
    </row>
    <row r="275" spans="58:109" x14ac:dyDescent="0.25">
      <c r="BF275" t="s">
        <v>20867</v>
      </c>
      <c r="BH275" t="s">
        <v>4079</v>
      </c>
      <c r="BL275">
        <v>0</v>
      </c>
      <c r="BM275">
        <v>1</v>
      </c>
      <c r="BR275" t="s">
        <v>4041</v>
      </c>
      <c r="BS275" s="124">
        <v>46150</v>
      </c>
      <c r="BT275" t="s">
        <v>4080</v>
      </c>
      <c r="BU275" t="s">
        <v>1720</v>
      </c>
      <c r="BW275" t="s">
        <v>21506</v>
      </c>
      <c r="BX275" t="s">
        <v>4030</v>
      </c>
      <c r="BY275" t="s">
        <v>4032</v>
      </c>
      <c r="BZ275" t="s">
        <v>21507</v>
      </c>
      <c r="CA275" t="s">
        <v>13247</v>
      </c>
      <c r="CB275" t="s">
        <v>4217</v>
      </c>
      <c r="CC275" t="s">
        <v>4105</v>
      </c>
      <c r="CD275">
        <v>203.88</v>
      </c>
      <c r="CE275">
        <v>16.989999999999998</v>
      </c>
      <c r="CF275">
        <v>1.9026000000000001</v>
      </c>
      <c r="CG275">
        <v>1</v>
      </c>
      <c r="CH275">
        <v>203.88</v>
      </c>
      <c r="CI275" s="17">
        <v>0.2</v>
      </c>
      <c r="CJ275">
        <v>24.26</v>
      </c>
      <c r="CK275">
        <v>1</v>
      </c>
      <c r="CL275" t="s">
        <v>21505</v>
      </c>
      <c r="CM275" t="s">
        <v>4121</v>
      </c>
      <c r="CN275" t="s">
        <v>79</v>
      </c>
      <c r="CO275" t="s">
        <v>21507</v>
      </c>
      <c r="CP275" t="s">
        <v>4121</v>
      </c>
      <c r="CR275" t="s">
        <v>15987</v>
      </c>
      <c r="CS275" t="s">
        <v>4030</v>
      </c>
      <c r="CT275" t="s">
        <v>4034</v>
      </c>
      <c r="CU275" t="s">
        <v>15260</v>
      </c>
      <c r="CV275" t="s">
        <v>8646</v>
      </c>
      <c r="CX275" t="s">
        <v>4105</v>
      </c>
      <c r="CZ275" t="s">
        <v>4133</v>
      </c>
      <c r="DA275">
        <v>1</v>
      </c>
      <c r="DB275" t="s">
        <v>15976</v>
      </c>
      <c r="DC275" t="s">
        <v>205</v>
      </c>
      <c r="DD275" t="s">
        <v>15260</v>
      </c>
      <c r="DE275" t="s">
        <v>4158</v>
      </c>
    </row>
    <row r="276" spans="58:109" x14ac:dyDescent="0.25">
      <c r="BF276" t="s">
        <v>21474</v>
      </c>
      <c r="BH276" t="s">
        <v>4568</v>
      </c>
      <c r="BL276">
        <v>0</v>
      </c>
      <c r="BM276">
        <v>1</v>
      </c>
      <c r="BR276" t="s">
        <v>4031</v>
      </c>
      <c r="BS276" s="124">
        <v>46150</v>
      </c>
      <c r="BT276" t="s">
        <v>253</v>
      </c>
      <c r="BU276" t="s">
        <v>1720</v>
      </c>
      <c r="BW276" t="s">
        <v>21508</v>
      </c>
      <c r="BX276" t="s">
        <v>4030</v>
      </c>
      <c r="BY276" t="s">
        <v>4032</v>
      </c>
      <c r="BZ276" t="s">
        <v>21507</v>
      </c>
      <c r="CA276" t="s">
        <v>13247</v>
      </c>
      <c r="CB276" t="s">
        <v>4217</v>
      </c>
      <c r="CC276" t="s">
        <v>4105</v>
      </c>
      <c r="CD276">
        <v>239.88</v>
      </c>
      <c r="CE276">
        <v>19.989999999999998</v>
      </c>
      <c r="CF276">
        <v>2.2385999999999999</v>
      </c>
      <c r="CG276">
        <v>1</v>
      </c>
      <c r="CH276">
        <v>239.88</v>
      </c>
      <c r="CI276" s="17">
        <v>0.2</v>
      </c>
      <c r="CJ276">
        <v>28.54</v>
      </c>
      <c r="CK276">
        <v>1</v>
      </c>
      <c r="CL276" t="s">
        <v>21505</v>
      </c>
      <c r="CM276" t="s">
        <v>4121</v>
      </c>
      <c r="CN276" t="s">
        <v>79</v>
      </c>
      <c r="CO276" t="s">
        <v>21507</v>
      </c>
      <c r="CP276" t="s">
        <v>4121</v>
      </c>
      <c r="CR276" t="s">
        <v>15983</v>
      </c>
      <c r="CS276" t="s">
        <v>4030</v>
      </c>
      <c r="CT276" t="s">
        <v>4034</v>
      </c>
      <c r="CU276" t="s">
        <v>15260</v>
      </c>
      <c r="CV276" t="s">
        <v>8646</v>
      </c>
      <c r="CX276" t="s">
        <v>4105</v>
      </c>
      <c r="CZ276" t="s">
        <v>4133</v>
      </c>
      <c r="DA276">
        <v>1</v>
      </c>
      <c r="DB276" t="s">
        <v>15976</v>
      </c>
      <c r="DC276" t="s">
        <v>205</v>
      </c>
      <c r="DD276" t="s">
        <v>15260</v>
      </c>
      <c r="DE276" t="s">
        <v>4158</v>
      </c>
    </row>
    <row r="277" spans="58:109" x14ac:dyDescent="0.25">
      <c r="BF277" t="s">
        <v>10742</v>
      </c>
      <c r="BG277" t="s">
        <v>10743</v>
      </c>
      <c r="BH277" t="s">
        <v>2625</v>
      </c>
      <c r="BI277" t="s">
        <v>10744</v>
      </c>
      <c r="BJ277" t="s">
        <v>4032</v>
      </c>
      <c r="BK277">
        <v>126.54</v>
      </c>
      <c r="BL277">
        <v>1</v>
      </c>
      <c r="BM277">
        <v>1</v>
      </c>
      <c r="BN277" t="s">
        <v>4028</v>
      </c>
      <c r="BO277">
        <v>1</v>
      </c>
      <c r="BP277" t="s">
        <v>4029</v>
      </c>
      <c r="BQ277" t="s">
        <v>4030</v>
      </c>
      <c r="BR277" t="s">
        <v>69</v>
      </c>
      <c r="BS277" s="124">
        <v>46150</v>
      </c>
      <c r="BT277" t="s">
        <v>2624</v>
      </c>
      <c r="BU277" t="s">
        <v>1381</v>
      </c>
      <c r="BW277" t="s">
        <v>21509</v>
      </c>
      <c r="BX277" t="s">
        <v>4030</v>
      </c>
      <c r="BY277" t="s">
        <v>4032</v>
      </c>
      <c r="BZ277" t="s">
        <v>21510</v>
      </c>
      <c r="CA277" t="s">
        <v>13247</v>
      </c>
      <c r="CB277" t="s">
        <v>4217</v>
      </c>
      <c r="CC277" t="s">
        <v>4105</v>
      </c>
      <c r="CD277">
        <v>239.88</v>
      </c>
      <c r="CE277">
        <v>19.989999999999998</v>
      </c>
      <c r="CF277">
        <v>2.2385999999999999</v>
      </c>
      <c r="CG277">
        <v>1</v>
      </c>
      <c r="CH277">
        <v>239.88</v>
      </c>
      <c r="CI277" s="17">
        <v>0.2</v>
      </c>
      <c r="CJ277">
        <v>28.54</v>
      </c>
      <c r="CK277">
        <v>1</v>
      </c>
      <c r="CL277" t="s">
        <v>21505</v>
      </c>
      <c r="CM277" t="s">
        <v>4121</v>
      </c>
      <c r="CN277" t="s">
        <v>79</v>
      </c>
      <c r="CO277" t="s">
        <v>21510</v>
      </c>
      <c r="CP277" t="s">
        <v>4121</v>
      </c>
      <c r="CR277" t="s">
        <v>15975</v>
      </c>
      <c r="CS277" t="s">
        <v>4030</v>
      </c>
      <c r="CT277" t="s">
        <v>4034</v>
      </c>
      <c r="CU277" t="s">
        <v>15265</v>
      </c>
      <c r="CV277" t="s">
        <v>8646</v>
      </c>
      <c r="CX277" t="s">
        <v>4105</v>
      </c>
      <c r="CZ277" t="s">
        <v>4133</v>
      </c>
      <c r="DA277">
        <v>1</v>
      </c>
      <c r="DB277" t="s">
        <v>15976</v>
      </c>
      <c r="DC277" t="s">
        <v>205</v>
      </c>
      <c r="DD277" t="s">
        <v>15265</v>
      </c>
      <c r="DE277" t="s">
        <v>4158</v>
      </c>
    </row>
    <row r="278" spans="58:109" x14ac:dyDescent="0.25">
      <c r="BF278" t="s">
        <v>20302</v>
      </c>
      <c r="BG278" t="s">
        <v>20303</v>
      </c>
      <c r="BH278" t="s">
        <v>4083</v>
      </c>
      <c r="BI278" t="s">
        <v>20304</v>
      </c>
      <c r="BJ278" t="s">
        <v>4027</v>
      </c>
      <c r="BK278">
        <v>107.88</v>
      </c>
      <c r="BL278">
        <v>1</v>
      </c>
      <c r="BM278">
        <v>1</v>
      </c>
      <c r="BN278" t="s">
        <v>4028</v>
      </c>
      <c r="BO278">
        <v>1</v>
      </c>
      <c r="BP278" t="s">
        <v>4029</v>
      </c>
      <c r="BQ278" t="s">
        <v>4030</v>
      </c>
      <c r="BR278" t="s">
        <v>4031</v>
      </c>
      <c r="BS278" s="124">
        <v>46150</v>
      </c>
      <c r="BT278" t="s">
        <v>2676</v>
      </c>
      <c r="BU278" t="s">
        <v>1720</v>
      </c>
      <c r="BW278" t="s">
        <v>21511</v>
      </c>
      <c r="BX278" t="s">
        <v>4030</v>
      </c>
      <c r="BY278" t="s">
        <v>4027</v>
      </c>
      <c r="BZ278" t="s">
        <v>21510</v>
      </c>
      <c r="CA278" t="s">
        <v>13247</v>
      </c>
      <c r="CB278" t="s">
        <v>4217</v>
      </c>
      <c r="CC278" t="s">
        <v>4105</v>
      </c>
      <c r="CD278">
        <v>251.88</v>
      </c>
      <c r="CE278">
        <v>20.99</v>
      </c>
      <c r="CF278">
        <v>4.1974999999999998</v>
      </c>
      <c r="CG278">
        <v>1</v>
      </c>
      <c r="CH278">
        <v>251.88</v>
      </c>
      <c r="CI278" s="17">
        <v>0.2</v>
      </c>
      <c r="CJ278">
        <v>53.52</v>
      </c>
      <c r="CK278">
        <v>1</v>
      </c>
      <c r="CL278" t="s">
        <v>21505</v>
      </c>
      <c r="CM278" t="s">
        <v>4121</v>
      </c>
      <c r="CN278" t="s">
        <v>79</v>
      </c>
      <c r="CO278" t="s">
        <v>21510</v>
      </c>
      <c r="CP278" t="s">
        <v>4121</v>
      </c>
      <c r="CR278" t="s">
        <v>15988</v>
      </c>
      <c r="CS278" t="s">
        <v>4050</v>
      </c>
      <c r="CT278" t="s">
        <v>4032</v>
      </c>
      <c r="CU278" t="s">
        <v>13464</v>
      </c>
      <c r="CV278" t="s">
        <v>4614</v>
      </c>
      <c r="CW278" t="s">
        <v>4139</v>
      </c>
      <c r="CX278" t="s">
        <v>4105</v>
      </c>
      <c r="CZ278" t="s">
        <v>4133</v>
      </c>
      <c r="DA278">
        <v>1</v>
      </c>
      <c r="DB278" t="s">
        <v>13465</v>
      </c>
      <c r="DC278" t="s">
        <v>205</v>
      </c>
      <c r="DD278" t="s">
        <v>13464</v>
      </c>
      <c r="DE278" t="s">
        <v>4158</v>
      </c>
    </row>
    <row r="279" spans="58:109" x14ac:dyDescent="0.25">
      <c r="BF279" t="s">
        <v>10745</v>
      </c>
      <c r="BG279" t="s">
        <v>10746</v>
      </c>
      <c r="BH279" t="s">
        <v>4026</v>
      </c>
      <c r="BI279" t="s">
        <v>10747</v>
      </c>
      <c r="BJ279" t="s">
        <v>4027</v>
      </c>
      <c r="BK279">
        <v>95.88</v>
      </c>
      <c r="BL279">
        <v>1</v>
      </c>
      <c r="BM279">
        <v>1</v>
      </c>
      <c r="BN279" t="s">
        <v>4035</v>
      </c>
      <c r="BO279">
        <v>1</v>
      </c>
      <c r="BP279" t="s">
        <v>4029</v>
      </c>
      <c r="BQ279" t="s">
        <v>4030</v>
      </c>
      <c r="BR279" t="s">
        <v>4031</v>
      </c>
      <c r="BS279" s="124">
        <v>46149</v>
      </c>
      <c r="BT279" t="s">
        <v>272</v>
      </c>
      <c r="BU279" t="s">
        <v>1720</v>
      </c>
      <c r="BW279" t="s">
        <v>21512</v>
      </c>
      <c r="BX279" t="s">
        <v>4030</v>
      </c>
      <c r="BY279" t="s">
        <v>4027</v>
      </c>
      <c r="BZ279" t="s">
        <v>21513</v>
      </c>
      <c r="CA279" t="s">
        <v>13247</v>
      </c>
      <c r="CB279" t="s">
        <v>4217</v>
      </c>
      <c r="CC279" t="s">
        <v>4105</v>
      </c>
      <c r="CD279">
        <v>143.88</v>
      </c>
      <c r="CE279">
        <v>11.99</v>
      </c>
      <c r="CF279">
        <v>2.3975</v>
      </c>
      <c r="CG279">
        <v>1</v>
      </c>
      <c r="CH279">
        <v>143.88</v>
      </c>
      <c r="CI279" s="17">
        <v>0.2</v>
      </c>
      <c r="CJ279">
        <v>30.57</v>
      </c>
      <c r="CK279">
        <v>1</v>
      </c>
      <c r="CL279" t="s">
        <v>21505</v>
      </c>
      <c r="CM279" t="s">
        <v>4121</v>
      </c>
      <c r="CN279" t="s">
        <v>79</v>
      </c>
      <c r="CO279" t="s">
        <v>21513</v>
      </c>
      <c r="CP279" t="s">
        <v>4121</v>
      </c>
      <c r="CR279" t="s">
        <v>12388</v>
      </c>
      <c r="CS279" t="s">
        <v>4050</v>
      </c>
      <c r="CT279" t="s">
        <v>4032</v>
      </c>
      <c r="CU279" t="s">
        <v>14137</v>
      </c>
      <c r="CV279" t="s">
        <v>4614</v>
      </c>
      <c r="CX279" t="s">
        <v>4105</v>
      </c>
      <c r="CY279" s="17">
        <v>0.5</v>
      </c>
      <c r="CZ279" t="s">
        <v>4133</v>
      </c>
      <c r="DA279">
        <v>1</v>
      </c>
      <c r="DB279" t="s">
        <v>13455</v>
      </c>
      <c r="DC279" t="s">
        <v>205</v>
      </c>
      <c r="DD279" t="s">
        <v>14137</v>
      </c>
      <c r="DE279" t="s">
        <v>4158</v>
      </c>
    </row>
    <row r="280" spans="58:109" x14ac:dyDescent="0.25">
      <c r="BF280" t="s">
        <v>10748</v>
      </c>
      <c r="BH280" t="s">
        <v>4026</v>
      </c>
      <c r="BL280">
        <v>0</v>
      </c>
      <c r="BM280">
        <v>1</v>
      </c>
      <c r="BR280" t="s">
        <v>4031</v>
      </c>
      <c r="BS280" s="124">
        <v>46149</v>
      </c>
      <c r="BT280" t="s">
        <v>272</v>
      </c>
      <c r="BU280" t="s">
        <v>1720</v>
      </c>
      <c r="BW280" t="s">
        <v>13501</v>
      </c>
      <c r="BX280" t="s">
        <v>4030</v>
      </c>
      <c r="BY280" t="s">
        <v>4032</v>
      </c>
      <c r="BZ280" t="s">
        <v>13502</v>
      </c>
      <c r="CA280" t="s">
        <v>13502</v>
      </c>
      <c r="CB280" t="s">
        <v>4183</v>
      </c>
      <c r="CC280" t="s">
        <v>4105</v>
      </c>
      <c r="CD280">
        <v>227.88</v>
      </c>
      <c r="CE280">
        <v>18.989999999999998</v>
      </c>
      <c r="CG280">
        <v>0</v>
      </c>
      <c r="CH280">
        <v>227.88</v>
      </c>
      <c r="CK280">
        <v>1</v>
      </c>
      <c r="CL280" t="s">
        <v>13503</v>
      </c>
      <c r="CM280" t="s">
        <v>4106</v>
      </c>
      <c r="CN280" t="s">
        <v>79</v>
      </c>
      <c r="CO280" t="s">
        <v>13502</v>
      </c>
      <c r="CP280" t="s">
        <v>4107</v>
      </c>
      <c r="CR280" t="s">
        <v>15992</v>
      </c>
      <c r="CS280" t="s">
        <v>4030</v>
      </c>
      <c r="CT280" t="s">
        <v>4032</v>
      </c>
      <c r="CU280" t="s">
        <v>15993</v>
      </c>
      <c r="CV280" t="s">
        <v>8521</v>
      </c>
      <c r="CX280" t="s">
        <v>4105</v>
      </c>
      <c r="CZ280" t="s">
        <v>4133</v>
      </c>
      <c r="DA280">
        <v>1</v>
      </c>
      <c r="DB280" t="s">
        <v>15991</v>
      </c>
      <c r="DC280" t="s">
        <v>205</v>
      </c>
      <c r="DD280" t="s">
        <v>15993</v>
      </c>
      <c r="DE280" t="s">
        <v>4158</v>
      </c>
    </row>
    <row r="281" spans="58:109" x14ac:dyDescent="0.25">
      <c r="BF281" t="s">
        <v>10749</v>
      </c>
      <c r="BH281" t="s">
        <v>4026</v>
      </c>
      <c r="BL281">
        <v>0</v>
      </c>
      <c r="BM281">
        <v>1</v>
      </c>
      <c r="BR281" t="s">
        <v>4031</v>
      </c>
      <c r="BS281" s="124">
        <v>46149</v>
      </c>
      <c r="BT281" t="s">
        <v>272</v>
      </c>
      <c r="BU281" t="s">
        <v>1720</v>
      </c>
      <c r="BW281" t="s">
        <v>13504</v>
      </c>
      <c r="BX281" t="s">
        <v>4030</v>
      </c>
      <c r="BY281" t="s">
        <v>4027</v>
      </c>
      <c r="BZ281" t="s">
        <v>13505</v>
      </c>
      <c r="CA281" t="s">
        <v>13505</v>
      </c>
      <c r="CC281" t="s">
        <v>4105</v>
      </c>
      <c r="CD281">
        <v>95.88</v>
      </c>
      <c r="CE281">
        <v>7.99</v>
      </c>
      <c r="CF281">
        <v>1.5980000000000001</v>
      </c>
      <c r="CG281">
        <v>0</v>
      </c>
      <c r="CH281">
        <v>95.88</v>
      </c>
      <c r="CI281" s="17">
        <v>0.2</v>
      </c>
      <c r="CJ281">
        <v>19.18</v>
      </c>
      <c r="CK281">
        <v>1</v>
      </c>
      <c r="CL281" t="s">
        <v>13506</v>
      </c>
      <c r="CM281" t="s">
        <v>4106</v>
      </c>
      <c r="CN281" t="s">
        <v>79</v>
      </c>
      <c r="CO281" t="s">
        <v>13505</v>
      </c>
      <c r="CP281" t="s">
        <v>4107</v>
      </c>
      <c r="CR281" t="s">
        <v>15994</v>
      </c>
      <c r="CS281" t="s">
        <v>4030</v>
      </c>
      <c r="CT281" t="s">
        <v>4032</v>
      </c>
      <c r="CU281" t="s">
        <v>14901</v>
      </c>
      <c r="CV281" t="s">
        <v>8521</v>
      </c>
      <c r="CX281" t="s">
        <v>4105</v>
      </c>
      <c r="CZ281" t="s">
        <v>4133</v>
      </c>
      <c r="DA281">
        <v>1</v>
      </c>
      <c r="DB281" t="s">
        <v>15991</v>
      </c>
      <c r="DC281" t="s">
        <v>205</v>
      </c>
      <c r="DD281" t="s">
        <v>14901</v>
      </c>
      <c r="DE281" t="s">
        <v>4158</v>
      </c>
    </row>
    <row r="282" spans="58:109" x14ac:dyDescent="0.25">
      <c r="BF282" t="s">
        <v>10750</v>
      </c>
      <c r="BH282" t="s">
        <v>4293</v>
      </c>
      <c r="BL282">
        <v>0</v>
      </c>
      <c r="BM282">
        <v>1</v>
      </c>
      <c r="BR282" t="s">
        <v>4041</v>
      </c>
      <c r="BS282" s="124">
        <v>46149</v>
      </c>
      <c r="BT282" t="s">
        <v>308</v>
      </c>
      <c r="BU282" t="s">
        <v>1720</v>
      </c>
      <c r="BW282" t="s">
        <v>13507</v>
      </c>
      <c r="BX282" t="s">
        <v>4030</v>
      </c>
      <c r="BY282" t="s">
        <v>4126</v>
      </c>
      <c r="BZ282" t="s">
        <v>13508</v>
      </c>
      <c r="CA282" t="s">
        <v>13508</v>
      </c>
      <c r="CC282" t="s">
        <v>4105</v>
      </c>
      <c r="CD282">
        <v>53.88</v>
      </c>
      <c r="CE282">
        <v>4.49</v>
      </c>
      <c r="CF282">
        <v>1.6164000000000001</v>
      </c>
      <c r="CG282">
        <v>0</v>
      </c>
      <c r="CH282">
        <v>53.88</v>
      </c>
      <c r="CI282" s="17">
        <v>0.2</v>
      </c>
      <c r="CJ282">
        <v>21.85</v>
      </c>
      <c r="CK282">
        <v>1</v>
      </c>
      <c r="CL282" t="s">
        <v>13509</v>
      </c>
      <c r="CM282" t="s">
        <v>4106</v>
      </c>
      <c r="CN282" t="s">
        <v>79</v>
      </c>
      <c r="CO282" t="s">
        <v>13508</v>
      </c>
      <c r="CP282" t="s">
        <v>4107</v>
      </c>
      <c r="CR282" t="s">
        <v>15995</v>
      </c>
      <c r="CS282" t="s">
        <v>4030</v>
      </c>
      <c r="CT282" t="s">
        <v>4032</v>
      </c>
      <c r="CU282" t="s">
        <v>14901</v>
      </c>
      <c r="CV282" t="s">
        <v>8521</v>
      </c>
      <c r="CX282" t="s">
        <v>4105</v>
      </c>
      <c r="CZ282" t="s">
        <v>4133</v>
      </c>
      <c r="DA282">
        <v>1</v>
      </c>
      <c r="DB282" t="s">
        <v>15991</v>
      </c>
      <c r="DC282" t="s">
        <v>205</v>
      </c>
      <c r="DD282" t="s">
        <v>14901</v>
      </c>
      <c r="DE282" t="s">
        <v>4158</v>
      </c>
    </row>
    <row r="283" spans="58:109" x14ac:dyDescent="0.25">
      <c r="BF283" t="s">
        <v>10751</v>
      </c>
      <c r="BG283" t="s">
        <v>10752</v>
      </c>
      <c r="BH283" t="s">
        <v>330</v>
      </c>
      <c r="BI283" t="s">
        <v>10753</v>
      </c>
      <c r="BJ283" t="s">
        <v>4032</v>
      </c>
      <c r="BK283">
        <v>93.24</v>
      </c>
      <c r="BL283">
        <v>1</v>
      </c>
      <c r="BM283">
        <v>1</v>
      </c>
      <c r="BN283" t="s">
        <v>4028</v>
      </c>
      <c r="BO283">
        <v>1</v>
      </c>
      <c r="BP283" t="s">
        <v>4029</v>
      </c>
      <c r="BQ283" t="s">
        <v>4030</v>
      </c>
      <c r="BR283" t="s">
        <v>69</v>
      </c>
      <c r="BS283" s="124">
        <v>46149</v>
      </c>
      <c r="BT283" t="s">
        <v>329</v>
      </c>
      <c r="BU283" t="s">
        <v>1096</v>
      </c>
      <c r="BW283" t="s">
        <v>9043</v>
      </c>
      <c r="BX283" t="s">
        <v>4030</v>
      </c>
      <c r="BY283" t="s">
        <v>4032</v>
      </c>
      <c r="BZ283" t="s">
        <v>9044</v>
      </c>
      <c r="CA283" t="s">
        <v>8485</v>
      </c>
      <c r="CC283" t="s">
        <v>4105</v>
      </c>
      <c r="CD283">
        <v>177.2</v>
      </c>
      <c r="CE283">
        <v>8.0500000000000007</v>
      </c>
      <c r="CF283">
        <v>1.8046</v>
      </c>
      <c r="CG283">
        <v>1</v>
      </c>
      <c r="CH283">
        <v>177.2</v>
      </c>
      <c r="CI283" s="17">
        <v>0.2</v>
      </c>
      <c r="CJ283">
        <v>14.21</v>
      </c>
      <c r="CK283">
        <v>1</v>
      </c>
      <c r="CL283" t="s">
        <v>9045</v>
      </c>
      <c r="CM283" t="s">
        <v>4121</v>
      </c>
      <c r="CN283" t="s">
        <v>79</v>
      </c>
      <c r="CO283" t="s">
        <v>9044</v>
      </c>
      <c r="CP283" t="s">
        <v>4121</v>
      </c>
      <c r="CR283" t="s">
        <v>15989</v>
      </c>
      <c r="CS283" t="s">
        <v>4030</v>
      </c>
      <c r="CT283" t="s">
        <v>4034</v>
      </c>
      <c r="CU283" t="s">
        <v>15990</v>
      </c>
      <c r="CV283" t="s">
        <v>8558</v>
      </c>
      <c r="CX283" t="s">
        <v>4105</v>
      </c>
      <c r="CZ283" t="s">
        <v>4133</v>
      </c>
      <c r="DA283">
        <v>1</v>
      </c>
      <c r="DB283" t="s">
        <v>15991</v>
      </c>
      <c r="DC283" t="s">
        <v>205</v>
      </c>
      <c r="DD283" t="s">
        <v>15990</v>
      </c>
      <c r="DE283" t="s">
        <v>4158</v>
      </c>
    </row>
    <row r="284" spans="58:109" x14ac:dyDescent="0.25">
      <c r="BF284" t="s">
        <v>10754</v>
      </c>
      <c r="BG284" t="s">
        <v>10755</v>
      </c>
      <c r="BH284" t="s">
        <v>330</v>
      </c>
      <c r="BI284" t="s">
        <v>10756</v>
      </c>
      <c r="BJ284" t="s">
        <v>4032</v>
      </c>
      <c r="BK284">
        <v>166.32</v>
      </c>
      <c r="BL284">
        <v>1</v>
      </c>
      <c r="BM284">
        <v>1</v>
      </c>
      <c r="BN284" t="s">
        <v>4028</v>
      </c>
      <c r="BO284">
        <v>1</v>
      </c>
      <c r="BP284" t="s">
        <v>4029</v>
      </c>
      <c r="BQ284" t="s">
        <v>4030</v>
      </c>
      <c r="BR284" t="s">
        <v>69</v>
      </c>
      <c r="BS284" s="124">
        <v>46149</v>
      </c>
      <c r="BT284" t="s">
        <v>329</v>
      </c>
      <c r="BU284" t="s">
        <v>1096</v>
      </c>
      <c r="BW284" t="s">
        <v>10264</v>
      </c>
      <c r="BX284" t="s">
        <v>4030</v>
      </c>
      <c r="BY284" t="s">
        <v>4027</v>
      </c>
      <c r="BZ284" t="s">
        <v>10265</v>
      </c>
      <c r="CA284" t="s">
        <v>8906</v>
      </c>
      <c r="CC284" t="s">
        <v>4105</v>
      </c>
      <c r="CD284">
        <v>97.08</v>
      </c>
      <c r="CE284">
        <v>7.19</v>
      </c>
      <c r="CF284">
        <v>1.7975000000000001</v>
      </c>
      <c r="CG284">
        <v>1</v>
      </c>
      <c r="CH284">
        <v>97.08</v>
      </c>
      <c r="CI284" s="17">
        <v>0.2</v>
      </c>
      <c r="CJ284">
        <v>21.57</v>
      </c>
      <c r="CK284">
        <v>1</v>
      </c>
      <c r="CL284" t="s">
        <v>10266</v>
      </c>
      <c r="CM284" t="s">
        <v>4121</v>
      </c>
      <c r="CN284" t="s">
        <v>79</v>
      </c>
      <c r="CO284" t="s">
        <v>10265</v>
      </c>
      <c r="CP284" t="s">
        <v>4121</v>
      </c>
      <c r="CR284" t="s">
        <v>15996</v>
      </c>
      <c r="CS284" t="s">
        <v>4030</v>
      </c>
      <c r="CT284" t="s">
        <v>4142</v>
      </c>
      <c r="CU284" t="s">
        <v>15791</v>
      </c>
      <c r="CV284" t="s">
        <v>8907</v>
      </c>
      <c r="CX284" t="s">
        <v>4105</v>
      </c>
      <c r="CY284" s="17">
        <v>0.2</v>
      </c>
      <c r="CZ284" t="s">
        <v>4133</v>
      </c>
      <c r="DA284">
        <v>1</v>
      </c>
      <c r="DB284" t="s">
        <v>15997</v>
      </c>
      <c r="DC284" t="s">
        <v>205</v>
      </c>
      <c r="DD284" t="s">
        <v>15791</v>
      </c>
      <c r="DE284" t="s">
        <v>4158</v>
      </c>
    </row>
    <row r="285" spans="58:109" x14ac:dyDescent="0.25">
      <c r="BF285" t="s">
        <v>10757</v>
      </c>
      <c r="BG285" t="s">
        <v>10758</v>
      </c>
      <c r="BH285" t="s">
        <v>330</v>
      </c>
      <c r="BI285" t="s">
        <v>10759</v>
      </c>
      <c r="BJ285" t="s">
        <v>4032</v>
      </c>
      <c r="BK285">
        <v>133.02000000000001</v>
      </c>
      <c r="BL285">
        <v>1</v>
      </c>
      <c r="BM285">
        <v>1</v>
      </c>
      <c r="BN285" t="s">
        <v>4028</v>
      </c>
      <c r="BO285">
        <v>1</v>
      </c>
      <c r="BP285" t="s">
        <v>4029</v>
      </c>
      <c r="BQ285" t="s">
        <v>4030</v>
      </c>
      <c r="BR285" t="s">
        <v>69</v>
      </c>
      <c r="BS285" s="124">
        <v>46149</v>
      </c>
      <c r="BT285" t="s">
        <v>329</v>
      </c>
      <c r="BU285" t="s">
        <v>1096</v>
      </c>
      <c r="BW285" t="s">
        <v>10267</v>
      </c>
      <c r="BX285" t="s">
        <v>4030</v>
      </c>
      <c r="BY285" t="s">
        <v>4027</v>
      </c>
      <c r="BZ285" t="s">
        <v>10265</v>
      </c>
      <c r="CA285" t="s">
        <v>8906</v>
      </c>
      <c r="CC285" t="s">
        <v>4105</v>
      </c>
      <c r="CD285">
        <v>118.68</v>
      </c>
      <c r="CE285">
        <v>8.7899999999999991</v>
      </c>
      <c r="CF285">
        <v>2.1974999999999998</v>
      </c>
      <c r="CG285">
        <v>1</v>
      </c>
      <c r="CH285">
        <v>118.68</v>
      </c>
      <c r="CI285" s="17">
        <v>0.2</v>
      </c>
      <c r="CJ285">
        <v>26.37</v>
      </c>
      <c r="CK285">
        <v>1</v>
      </c>
      <c r="CL285" t="s">
        <v>10266</v>
      </c>
      <c r="CM285" t="s">
        <v>4121</v>
      </c>
      <c r="CN285" t="s">
        <v>79</v>
      </c>
      <c r="CO285" t="s">
        <v>10265</v>
      </c>
      <c r="CP285" t="s">
        <v>4121</v>
      </c>
      <c r="CR285" t="s">
        <v>15998</v>
      </c>
      <c r="CS285" t="s">
        <v>4050</v>
      </c>
      <c r="CT285" t="s">
        <v>4126</v>
      </c>
      <c r="CU285" t="s">
        <v>15999</v>
      </c>
      <c r="CV285" t="s">
        <v>4614</v>
      </c>
      <c r="CW285" t="s">
        <v>4261</v>
      </c>
      <c r="CX285" t="s">
        <v>4105</v>
      </c>
      <c r="CZ285" t="s">
        <v>4133</v>
      </c>
      <c r="DA285">
        <v>1</v>
      </c>
      <c r="DB285" t="s">
        <v>16000</v>
      </c>
      <c r="DC285" t="s">
        <v>205</v>
      </c>
      <c r="DD285" t="s">
        <v>15999</v>
      </c>
      <c r="DE285" t="s">
        <v>4158</v>
      </c>
    </row>
    <row r="286" spans="58:109" x14ac:dyDescent="0.25">
      <c r="BF286" t="s">
        <v>10760</v>
      </c>
      <c r="BG286" t="s">
        <v>10761</v>
      </c>
      <c r="BH286" t="s">
        <v>330</v>
      </c>
      <c r="BI286" t="s">
        <v>10762</v>
      </c>
      <c r="BJ286" t="s">
        <v>4032</v>
      </c>
      <c r="BK286">
        <v>135</v>
      </c>
      <c r="BL286">
        <v>1</v>
      </c>
      <c r="BM286">
        <v>1</v>
      </c>
      <c r="BN286" t="s">
        <v>4028</v>
      </c>
      <c r="BO286">
        <v>1</v>
      </c>
      <c r="BP286" t="s">
        <v>4029</v>
      </c>
      <c r="BQ286" t="s">
        <v>4030</v>
      </c>
      <c r="BR286" t="s">
        <v>69</v>
      </c>
      <c r="BS286" s="124">
        <v>46149</v>
      </c>
      <c r="BT286" t="s">
        <v>329</v>
      </c>
      <c r="BU286" t="s">
        <v>1096</v>
      </c>
      <c r="BW286" t="s">
        <v>10268</v>
      </c>
      <c r="BX286" t="s">
        <v>4030</v>
      </c>
      <c r="BY286" t="s">
        <v>4032</v>
      </c>
      <c r="BZ286" t="s">
        <v>10269</v>
      </c>
      <c r="CA286" t="s">
        <v>8449</v>
      </c>
      <c r="CB286" t="s">
        <v>4208</v>
      </c>
      <c r="CC286" t="s">
        <v>4105</v>
      </c>
      <c r="CD286">
        <v>161.88</v>
      </c>
      <c r="CE286">
        <v>13.49</v>
      </c>
      <c r="CF286">
        <v>1.5105999999999999</v>
      </c>
      <c r="CG286">
        <v>1</v>
      </c>
      <c r="CH286">
        <v>161.88</v>
      </c>
      <c r="CI286" s="17">
        <v>0.2</v>
      </c>
      <c r="CJ286">
        <v>18.88</v>
      </c>
      <c r="CK286">
        <v>1</v>
      </c>
      <c r="CL286" t="s">
        <v>10270</v>
      </c>
      <c r="CM286" t="s">
        <v>4121</v>
      </c>
      <c r="CN286" t="s">
        <v>79</v>
      </c>
      <c r="CO286" t="s">
        <v>10269</v>
      </c>
      <c r="CP286" t="s">
        <v>4121</v>
      </c>
      <c r="CR286" t="s">
        <v>16001</v>
      </c>
      <c r="CS286" t="s">
        <v>4050</v>
      </c>
      <c r="CT286" t="s">
        <v>4034</v>
      </c>
      <c r="CU286" t="s">
        <v>14316</v>
      </c>
      <c r="CV286" t="s">
        <v>4219</v>
      </c>
      <c r="CX286" t="s">
        <v>4105</v>
      </c>
      <c r="CY286" s="17">
        <v>0.5</v>
      </c>
      <c r="CZ286" t="s">
        <v>4133</v>
      </c>
      <c r="DA286">
        <v>1</v>
      </c>
      <c r="DB286" t="s">
        <v>13436</v>
      </c>
      <c r="DC286" t="s">
        <v>205</v>
      </c>
      <c r="DD286" t="s">
        <v>14316</v>
      </c>
      <c r="DE286" t="s">
        <v>4158</v>
      </c>
    </row>
    <row r="287" spans="58:109" x14ac:dyDescent="0.25">
      <c r="BF287" t="s">
        <v>10763</v>
      </c>
      <c r="BH287" t="s">
        <v>330</v>
      </c>
      <c r="BL287">
        <v>0</v>
      </c>
      <c r="BM287">
        <v>1</v>
      </c>
      <c r="BR287" t="s">
        <v>69</v>
      </c>
      <c r="BS287" s="124">
        <v>46149</v>
      </c>
      <c r="BT287" t="s">
        <v>329</v>
      </c>
      <c r="BU287" t="s">
        <v>1096</v>
      </c>
      <c r="BW287" t="s">
        <v>13510</v>
      </c>
      <c r="BX287" t="s">
        <v>4030</v>
      </c>
      <c r="BY287" t="s">
        <v>4126</v>
      </c>
      <c r="BZ287" t="s">
        <v>13511</v>
      </c>
      <c r="CA287" t="s">
        <v>8920</v>
      </c>
      <c r="CB287" t="s">
        <v>4383</v>
      </c>
      <c r="CC287" t="s">
        <v>4105</v>
      </c>
      <c r="CD287">
        <v>113.88</v>
      </c>
      <c r="CE287">
        <v>9.49</v>
      </c>
      <c r="CF287">
        <v>0.91080000000000005</v>
      </c>
      <c r="CG287">
        <v>1</v>
      </c>
      <c r="CH287">
        <v>113.88</v>
      </c>
      <c r="CI287" s="17">
        <v>0.2</v>
      </c>
      <c r="CJ287">
        <v>13.21</v>
      </c>
      <c r="CK287">
        <v>1</v>
      </c>
      <c r="CL287" t="s">
        <v>13512</v>
      </c>
      <c r="CM287" t="s">
        <v>4121</v>
      </c>
      <c r="CN287" t="s">
        <v>79</v>
      </c>
      <c r="CO287" t="s">
        <v>13511</v>
      </c>
      <c r="CP287" t="s">
        <v>4121</v>
      </c>
      <c r="CR287" t="s">
        <v>16002</v>
      </c>
      <c r="CS287" t="s">
        <v>4050</v>
      </c>
      <c r="CT287" t="s">
        <v>4034</v>
      </c>
      <c r="CU287" t="s">
        <v>13435</v>
      </c>
      <c r="CV287" t="s">
        <v>4614</v>
      </c>
      <c r="CX287" t="s">
        <v>4105</v>
      </c>
      <c r="CY287" s="17">
        <v>0.5</v>
      </c>
      <c r="CZ287" t="s">
        <v>4133</v>
      </c>
      <c r="DA287">
        <v>1</v>
      </c>
      <c r="DB287" t="s">
        <v>13436</v>
      </c>
      <c r="DC287" t="s">
        <v>205</v>
      </c>
      <c r="DD287" t="s">
        <v>13435</v>
      </c>
      <c r="DE287" t="s">
        <v>4158</v>
      </c>
    </row>
    <row r="288" spans="58:109" x14ac:dyDescent="0.25">
      <c r="BF288" t="s">
        <v>10764</v>
      </c>
      <c r="BH288" t="s">
        <v>330</v>
      </c>
      <c r="BL288">
        <v>0</v>
      </c>
      <c r="BM288">
        <v>1</v>
      </c>
      <c r="BR288" t="s">
        <v>69</v>
      </c>
      <c r="BS288" s="124">
        <v>46149</v>
      </c>
      <c r="BT288" t="s">
        <v>329</v>
      </c>
      <c r="BU288" t="s">
        <v>1096</v>
      </c>
      <c r="BW288" t="s">
        <v>13513</v>
      </c>
      <c r="BX288" t="s">
        <v>4030</v>
      </c>
      <c r="BY288" t="s">
        <v>4142</v>
      </c>
      <c r="BZ288" t="s">
        <v>13514</v>
      </c>
      <c r="CA288" t="s">
        <v>13514</v>
      </c>
      <c r="CC288" t="s">
        <v>4149</v>
      </c>
      <c r="CG288">
        <v>0</v>
      </c>
      <c r="CK288">
        <v>1</v>
      </c>
      <c r="CL288" t="s">
        <v>13515</v>
      </c>
      <c r="CM288" t="s">
        <v>4106</v>
      </c>
      <c r="CN288" t="s">
        <v>79</v>
      </c>
      <c r="CO288" t="s">
        <v>13514</v>
      </c>
      <c r="CP288" t="s">
        <v>4107</v>
      </c>
      <c r="CR288" t="s">
        <v>16003</v>
      </c>
      <c r="CS288" t="s">
        <v>4050</v>
      </c>
      <c r="CT288" t="s">
        <v>4109</v>
      </c>
      <c r="CU288" t="s">
        <v>16004</v>
      </c>
      <c r="CV288" t="s">
        <v>4614</v>
      </c>
      <c r="CW288" t="s">
        <v>4472</v>
      </c>
      <c r="CX288" t="s">
        <v>4111</v>
      </c>
      <c r="CZ288" t="s">
        <v>4133</v>
      </c>
      <c r="DA288">
        <v>1</v>
      </c>
      <c r="DB288" t="s">
        <v>16005</v>
      </c>
      <c r="DC288" t="s">
        <v>205</v>
      </c>
      <c r="DD288" t="s">
        <v>16004</v>
      </c>
      <c r="DE288" t="s">
        <v>4158</v>
      </c>
    </row>
    <row r="289" spans="58:109" x14ac:dyDescent="0.25">
      <c r="BF289" t="s">
        <v>10765</v>
      </c>
      <c r="BH289" t="s">
        <v>375</v>
      </c>
      <c r="BL289">
        <v>0</v>
      </c>
      <c r="BM289">
        <v>1</v>
      </c>
      <c r="BR289" t="s">
        <v>69</v>
      </c>
      <c r="BS289" s="124">
        <v>46149</v>
      </c>
      <c r="BT289" t="s">
        <v>76</v>
      </c>
      <c r="BU289" t="s">
        <v>2650</v>
      </c>
      <c r="BW289" t="s">
        <v>13516</v>
      </c>
      <c r="BX289" t="s">
        <v>4030</v>
      </c>
      <c r="BY289" t="s">
        <v>4142</v>
      </c>
      <c r="BZ289" t="s">
        <v>13517</v>
      </c>
      <c r="CA289" t="s">
        <v>13517</v>
      </c>
      <c r="CC289" t="s">
        <v>4149</v>
      </c>
      <c r="CG289">
        <v>0</v>
      </c>
      <c r="CK289">
        <v>1</v>
      </c>
      <c r="CL289" t="s">
        <v>13515</v>
      </c>
      <c r="CM289" t="s">
        <v>4106</v>
      </c>
      <c r="CN289" t="s">
        <v>79</v>
      </c>
      <c r="CO289" t="s">
        <v>13517</v>
      </c>
      <c r="CP289" t="s">
        <v>4107</v>
      </c>
      <c r="CR289" t="s">
        <v>16006</v>
      </c>
      <c r="CS289" t="s">
        <v>4050</v>
      </c>
      <c r="CT289" t="s">
        <v>4034</v>
      </c>
      <c r="CU289" t="s">
        <v>16007</v>
      </c>
      <c r="CV289" t="s">
        <v>4614</v>
      </c>
      <c r="CW289" t="s">
        <v>8299</v>
      </c>
      <c r="CX289" t="s">
        <v>4105</v>
      </c>
      <c r="CZ289" t="s">
        <v>4133</v>
      </c>
      <c r="DA289">
        <v>1</v>
      </c>
      <c r="DB289" t="s">
        <v>16008</v>
      </c>
      <c r="DC289" t="s">
        <v>205</v>
      </c>
      <c r="DD289" t="s">
        <v>16007</v>
      </c>
      <c r="DE289" t="s">
        <v>4158</v>
      </c>
    </row>
    <row r="290" spans="58:109" x14ac:dyDescent="0.25">
      <c r="BF290" t="s">
        <v>10766</v>
      </c>
      <c r="BG290" t="s">
        <v>10767</v>
      </c>
      <c r="BH290" t="s">
        <v>4311</v>
      </c>
      <c r="BI290" t="s">
        <v>10768</v>
      </c>
      <c r="BJ290" t="s">
        <v>4032</v>
      </c>
      <c r="BK290">
        <v>185.94</v>
      </c>
      <c r="BL290">
        <v>1</v>
      </c>
      <c r="BM290">
        <v>1</v>
      </c>
      <c r="BN290" t="s">
        <v>4555</v>
      </c>
      <c r="BO290">
        <v>1</v>
      </c>
      <c r="BP290" t="s">
        <v>4029</v>
      </c>
      <c r="BQ290" t="s">
        <v>4030</v>
      </c>
      <c r="BR290" t="s">
        <v>4031</v>
      </c>
      <c r="BS290" s="124">
        <v>46149</v>
      </c>
      <c r="BT290" t="s">
        <v>392</v>
      </c>
      <c r="BU290" t="s">
        <v>1720</v>
      </c>
      <c r="BW290" t="s">
        <v>13518</v>
      </c>
      <c r="BX290" t="s">
        <v>4108</v>
      </c>
      <c r="BY290" t="s">
        <v>4032</v>
      </c>
      <c r="BZ290" t="s">
        <v>13519</v>
      </c>
      <c r="CA290" t="s">
        <v>13519</v>
      </c>
      <c r="CB290" t="s">
        <v>8620</v>
      </c>
      <c r="CC290" t="s">
        <v>4105</v>
      </c>
      <c r="CD290">
        <v>263.88</v>
      </c>
      <c r="CE290">
        <v>21.99</v>
      </c>
      <c r="CF290">
        <v>2.4628800000000002</v>
      </c>
      <c r="CG290">
        <v>1</v>
      </c>
      <c r="CH290">
        <v>263.88</v>
      </c>
      <c r="CI290" s="17">
        <v>0.2</v>
      </c>
      <c r="CJ290">
        <v>29.55</v>
      </c>
      <c r="CK290">
        <v>1</v>
      </c>
      <c r="CL290" t="s">
        <v>13520</v>
      </c>
      <c r="CM290" t="s">
        <v>4121</v>
      </c>
      <c r="CN290" t="s">
        <v>79</v>
      </c>
      <c r="CO290" t="s">
        <v>13519</v>
      </c>
      <c r="CP290" t="s">
        <v>4107</v>
      </c>
      <c r="CR290" t="s">
        <v>16009</v>
      </c>
      <c r="CS290" t="s">
        <v>4050</v>
      </c>
      <c r="CT290" t="s">
        <v>4109</v>
      </c>
      <c r="CU290" t="s">
        <v>16010</v>
      </c>
      <c r="CV290" t="s">
        <v>4614</v>
      </c>
      <c r="CX290" t="s">
        <v>4111</v>
      </c>
      <c r="CZ290" t="s">
        <v>4133</v>
      </c>
      <c r="DA290">
        <v>1</v>
      </c>
      <c r="DB290" t="s">
        <v>16011</v>
      </c>
      <c r="DC290" t="s">
        <v>205</v>
      </c>
      <c r="DD290" t="s">
        <v>16010</v>
      </c>
      <c r="DE290" t="s">
        <v>4158</v>
      </c>
    </row>
    <row r="291" spans="58:109" x14ac:dyDescent="0.25">
      <c r="BF291" t="s">
        <v>10769</v>
      </c>
      <c r="BG291" t="s">
        <v>10770</v>
      </c>
      <c r="BH291" t="s">
        <v>4311</v>
      </c>
      <c r="BI291" t="s">
        <v>10771</v>
      </c>
      <c r="BJ291" t="s">
        <v>4032</v>
      </c>
      <c r="BK291">
        <v>158.82</v>
      </c>
      <c r="BL291">
        <v>1</v>
      </c>
      <c r="BM291">
        <v>1</v>
      </c>
      <c r="BN291" t="s">
        <v>4555</v>
      </c>
      <c r="BO291">
        <v>1</v>
      </c>
      <c r="BP291" t="s">
        <v>4029</v>
      </c>
      <c r="BQ291" t="s">
        <v>4030</v>
      </c>
      <c r="BR291" t="s">
        <v>4031</v>
      </c>
      <c r="BS291" s="124">
        <v>46149</v>
      </c>
      <c r="BT291" t="s">
        <v>392</v>
      </c>
      <c r="BU291" t="s">
        <v>1720</v>
      </c>
      <c r="BW291" t="s">
        <v>13521</v>
      </c>
      <c r="BX291" t="s">
        <v>4108</v>
      </c>
      <c r="BY291" t="s">
        <v>4126</v>
      </c>
      <c r="BZ291" t="s">
        <v>13522</v>
      </c>
      <c r="CA291" t="s">
        <v>13522</v>
      </c>
      <c r="CB291" t="s">
        <v>8822</v>
      </c>
      <c r="CC291" t="s">
        <v>4105</v>
      </c>
      <c r="CD291">
        <v>83.64</v>
      </c>
      <c r="CE291">
        <v>6.97</v>
      </c>
      <c r="CG291">
        <v>0</v>
      </c>
      <c r="CH291">
        <v>83.64</v>
      </c>
      <c r="CK291">
        <v>1</v>
      </c>
      <c r="CL291" t="s">
        <v>13523</v>
      </c>
      <c r="CM291" t="s">
        <v>4106</v>
      </c>
      <c r="CN291" t="s">
        <v>79</v>
      </c>
      <c r="CO291" t="s">
        <v>13522</v>
      </c>
      <c r="CP291" t="s">
        <v>4107</v>
      </c>
      <c r="CR291" t="s">
        <v>16012</v>
      </c>
      <c r="CS291" t="s">
        <v>4030</v>
      </c>
      <c r="CT291" t="s">
        <v>4126</v>
      </c>
      <c r="CU291" t="s">
        <v>16013</v>
      </c>
      <c r="CV291" t="s">
        <v>8389</v>
      </c>
      <c r="CX291" t="s">
        <v>4105</v>
      </c>
      <c r="CY291" s="17">
        <v>0.2</v>
      </c>
      <c r="CZ291" t="s">
        <v>4133</v>
      </c>
      <c r="DA291">
        <v>1</v>
      </c>
      <c r="DB291" t="s">
        <v>16014</v>
      </c>
      <c r="DC291" t="s">
        <v>205</v>
      </c>
      <c r="DD291" t="s">
        <v>16013</v>
      </c>
      <c r="DE291" t="s">
        <v>4158</v>
      </c>
    </row>
    <row r="292" spans="58:109" x14ac:dyDescent="0.25">
      <c r="BF292" t="s">
        <v>10772</v>
      </c>
      <c r="BG292" t="s">
        <v>10773</v>
      </c>
      <c r="BH292" t="s">
        <v>4313</v>
      </c>
      <c r="BI292" t="s">
        <v>10774</v>
      </c>
      <c r="BJ292" t="s">
        <v>4032</v>
      </c>
      <c r="BK292">
        <v>100.42</v>
      </c>
      <c r="BL292">
        <v>1</v>
      </c>
      <c r="BM292">
        <v>1</v>
      </c>
      <c r="BN292" t="s">
        <v>4028</v>
      </c>
      <c r="BO292">
        <v>1</v>
      </c>
      <c r="BP292" t="s">
        <v>4029</v>
      </c>
      <c r="BQ292" t="s">
        <v>4030</v>
      </c>
      <c r="BR292" t="s">
        <v>4031</v>
      </c>
      <c r="BS292" s="124">
        <v>46149</v>
      </c>
      <c r="BT292" t="s">
        <v>432</v>
      </c>
      <c r="BU292" t="s">
        <v>1381</v>
      </c>
      <c r="BW292" t="s">
        <v>13524</v>
      </c>
      <c r="BX292" t="s">
        <v>4050</v>
      </c>
      <c r="BY292" t="s">
        <v>4109</v>
      </c>
      <c r="BZ292" t="s">
        <v>13525</v>
      </c>
      <c r="CA292" t="s">
        <v>13525</v>
      </c>
      <c r="CC292" t="s">
        <v>4111</v>
      </c>
      <c r="CD292">
        <v>431.88</v>
      </c>
      <c r="CE292">
        <v>35.99</v>
      </c>
      <c r="CG292">
        <v>0</v>
      </c>
      <c r="CH292">
        <v>431.88</v>
      </c>
      <c r="CK292">
        <v>1</v>
      </c>
      <c r="CL292" t="s">
        <v>13526</v>
      </c>
      <c r="CM292" t="s">
        <v>4133</v>
      </c>
      <c r="CN292" t="s">
        <v>79</v>
      </c>
      <c r="CO292" t="s">
        <v>13525</v>
      </c>
      <c r="CP292" t="s">
        <v>4107</v>
      </c>
      <c r="CR292" t="s">
        <v>16015</v>
      </c>
      <c r="CS292" t="s">
        <v>4050</v>
      </c>
      <c r="CT292" t="s">
        <v>4109</v>
      </c>
      <c r="CU292" t="s">
        <v>16016</v>
      </c>
      <c r="CV292" t="s">
        <v>4169</v>
      </c>
      <c r="CX292" t="s">
        <v>4111</v>
      </c>
      <c r="CZ292" t="s">
        <v>4133</v>
      </c>
      <c r="DA292">
        <v>1</v>
      </c>
      <c r="DB292" t="s">
        <v>16017</v>
      </c>
      <c r="DC292" t="s">
        <v>205</v>
      </c>
      <c r="DD292" t="s">
        <v>16016</v>
      </c>
      <c r="DE292" t="s">
        <v>4158</v>
      </c>
    </row>
    <row r="293" spans="58:109" x14ac:dyDescent="0.25">
      <c r="BF293" t="s">
        <v>10775</v>
      </c>
      <c r="BG293" t="s">
        <v>10776</v>
      </c>
      <c r="BH293" t="s">
        <v>4040</v>
      </c>
      <c r="BI293" t="s">
        <v>10777</v>
      </c>
      <c r="BJ293" t="s">
        <v>4032</v>
      </c>
      <c r="BK293">
        <v>186.48</v>
      </c>
      <c r="BL293">
        <v>1</v>
      </c>
      <c r="BM293">
        <v>1</v>
      </c>
      <c r="BN293" t="s">
        <v>4056</v>
      </c>
      <c r="BO293">
        <v>1</v>
      </c>
      <c r="BP293" t="s">
        <v>4029</v>
      </c>
      <c r="BQ293" t="s">
        <v>4030</v>
      </c>
      <c r="BR293" t="s">
        <v>4031</v>
      </c>
      <c r="BS293" s="124">
        <v>46149</v>
      </c>
      <c r="BT293" t="s">
        <v>551</v>
      </c>
      <c r="BU293" t="s">
        <v>1381</v>
      </c>
      <c r="BW293" t="s">
        <v>13527</v>
      </c>
      <c r="BX293" t="s">
        <v>4030</v>
      </c>
      <c r="BY293" t="s">
        <v>4126</v>
      </c>
      <c r="BZ293" t="s">
        <v>13528</v>
      </c>
      <c r="CA293" t="s">
        <v>8614</v>
      </c>
      <c r="CB293" t="s">
        <v>4433</v>
      </c>
      <c r="CC293" t="s">
        <v>4105</v>
      </c>
      <c r="CD293">
        <v>167.88</v>
      </c>
      <c r="CE293">
        <v>13.99</v>
      </c>
      <c r="CF293">
        <v>1.3428</v>
      </c>
      <c r="CG293">
        <v>1</v>
      </c>
      <c r="CH293">
        <v>167.88</v>
      </c>
      <c r="CI293" s="17">
        <v>0.2</v>
      </c>
      <c r="CJ293">
        <v>17.12</v>
      </c>
      <c r="CK293">
        <v>1</v>
      </c>
      <c r="CL293" t="s">
        <v>13529</v>
      </c>
      <c r="CM293" t="s">
        <v>4121</v>
      </c>
      <c r="CN293" t="s">
        <v>79</v>
      </c>
      <c r="CO293" t="s">
        <v>13528</v>
      </c>
      <c r="CP293" t="s">
        <v>4121</v>
      </c>
      <c r="CR293" t="s">
        <v>16018</v>
      </c>
      <c r="CS293" t="s">
        <v>4050</v>
      </c>
      <c r="CT293" t="s">
        <v>4109</v>
      </c>
      <c r="CU293" t="s">
        <v>16019</v>
      </c>
      <c r="CV293" t="s">
        <v>4169</v>
      </c>
      <c r="CX293" t="s">
        <v>4111</v>
      </c>
      <c r="CZ293" t="s">
        <v>4133</v>
      </c>
      <c r="DA293">
        <v>1</v>
      </c>
      <c r="DB293" t="s">
        <v>16020</v>
      </c>
      <c r="DC293" t="s">
        <v>205</v>
      </c>
      <c r="DD293" t="s">
        <v>16019</v>
      </c>
      <c r="DE293" t="s">
        <v>4158</v>
      </c>
    </row>
    <row r="294" spans="58:109" x14ac:dyDescent="0.25">
      <c r="BF294" t="s">
        <v>10778</v>
      </c>
      <c r="BG294" t="s">
        <v>10779</v>
      </c>
      <c r="BH294" t="s">
        <v>4040</v>
      </c>
      <c r="BI294" t="s">
        <v>10780</v>
      </c>
      <c r="BJ294" t="s">
        <v>4032</v>
      </c>
      <c r="BK294">
        <v>86.46</v>
      </c>
      <c r="BL294">
        <v>1</v>
      </c>
      <c r="BM294">
        <v>1</v>
      </c>
      <c r="BN294" t="s">
        <v>4028</v>
      </c>
      <c r="BO294">
        <v>1</v>
      </c>
      <c r="BP294" t="s">
        <v>4029</v>
      </c>
      <c r="BQ294" t="s">
        <v>4030</v>
      </c>
      <c r="BR294" t="s">
        <v>4031</v>
      </c>
      <c r="BS294" s="124">
        <v>46149</v>
      </c>
      <c r="BT294" t="s">
        <v>551</v>
      </c>
      <c r="BU294" t="s">
        <v>1381</v>
      </c>
      <c r="BW294" t="s">
        <v>13530</v>
      </c>
      <c r="BX294" t="s">
        <v>4108</v>
      </c>
      <c r="BY294" t="s">
        <v>4126</v>
      </c>
      <c r="BZ294" t="s">
        <v>13531</v>
      </c>
      <c r="CA294" t="s">
        <v>8821</v>
      </c>
      <c r="CB294" t="s">
        <v>8822</v>
      </c>
      <c r="CC294" t="s">
        <v>4105</v>
      </c>
      <c r="CD294">
        <v>64.44</v>
      </c>
      <c r="CE294">
        <v>5.37</v>
      </c>
      <c r="CF294">
        <v>1.9332</v>
      </c>
      <c r="CG294">
        <v>1</v>
      </c>
      <c r="CH294">
        <v>64.44</v>
      </c>
      <c r="CI294" s="17">
        <v>0.2</v>
      </c>
      <c r="CJ294">
        <v>23.2</v>
      </c>
      <c r="CK294">
        <v>1</v>
      </c>
      <c r="CL294" t="s">
        <v>13523</v>
      </c>
      <c r="CM294" t="s">
        <v>4121</v>
      </c>
      <c r="CN294" t="s">
        <v>79</v>
      </c>
      <c r="CO294" t="s">
        <v>13531</v>
      </c>
      <c r="CP294" t="s">
        <v>4121</v>
      </c>
      <c r="CR294" t="s">
        <v>16021</v>
      </c>
      <c r="CS294" t="s">
        <v>4050</v>
      </c>
      <c r="CT294" t="s">
        <v>4109</v>
      </c>
      <c r="CU294" t="s">
        <v>15290</v>
      </c>
      <c r="CV294" t="s">
        <v>4571</v>
      </c>
      <c r="CX294" t="s">
        <v>4111</v>
      </c>
      <c r="CZ294" t="s">
        <v>4133</v>
      </c>
      <c r="DA294">
        <v>1</v>
      </c>
      <c r="DB294" t="s">
        <v>16022</v>
      </c>
      <c r="DC294" t="s">
        <v>205</v>
      </c>
      <c r="DD294" t="s">
        <v>15290</v>
      </c>
      <c r="DE294" t="s">
        <v>4158</v>
      </c>
    </row>
    <row r="295" spans="58:109" x14ac:dyDescent="0.25">
      <c r="BF295" t="s">
        <v>10781</v>
      </c>
      <c r="BG295" t="s">
        <v>10782</v>
      </c>
      <c r="BH295" t="s">
        <v>4040</v>
      </c>
      <c r="BI295" t="s">
        <v>10783</v>
      </c>
      <c r="BJ295" t="s">
        <v>4032</v>
      </c>
      <c r="BK295">
        <v>163.44</v>
      </c>
      <c r="BL295">
        <v>1</v>
      </c>
      <c r="BM295">
        <v>1</v>
      </c>
      <c r="BN295" t="s">
        <v>4028</v>
      </c>
      <c r="BO295">
        <v>1</v>
      </c>
      <c r="BP295" t="s">
        <v>4029</v>
      </c>
      <c r="BQ295" t="s">
        <v>4030</v>
      </c>
      <c r="BR295" t="s">
        <v>4031</v>
      </c>
      <c r="BS295" s="124">
        <v>46149</v>
      </c>
      <c r="BT295" t="s">
        <v>551</v>
      </c>
      <c r="BU295" t="s">
        <v>1381</v>
      </c>
      <c r="BW295" t="s">
        <v>13518</v>
      </c>
      <c r="BX295" t="s">
        <v>4108</v>
      </c>
      <c r="BY295" t="s">
        <v>4032</v>
      </c>
      <c r="BZ295" t="s">
        <v>13277</v>
      </c>
      <c r="CA295" t="s">
        <v>8919</v>
      </c>
      <c r="CB295" t="s">
        <v>8620</v>
      </c>
      <c r="CC295" t="s">
        <v>4105</v>
      </c>
      <c r="CD295">
        <v>263.88</v>
      </c>
      <c r="CE295">
        <v>21.99</v>
      </c>
      <c r="CF295">
        <v>2.4628800000000002</v>
      </c>
      <c r="CG295">
        <v>1</v>
      </c>
      <c r="CH295">
        <v>263.88</v>
      </c>
      <c r="CI295" s="17">
        <v>0.2</v>
      </c>
      <c r="CJ295">
        <v>29.55</v>
      </c>
      <c r="CK295">
        <v>1</v>
      </c>
      <c r="CL295" t="s">
        <v>13520</v>
      </c>
      <c r="CM295" t="s">
        <v>4121</v>
      </c>
      <c r="CN295" t="s">
        <v>79</v>
      </c>
      <c r="CO295" t="s">
        <v>13277</v>
      </c>
      <c r="CP295" t="s">
        <v>4121</v>
      </c>
      <c r="CR295" t="s">
        <v>16023</v>
      </c>
      <c r="CS295" t="s">
        <v>4030</v>
      </c>
      <c r="CT295" t="s">
        <v>4034</v>
      </c>
      <c r="CU295" t="s">
        <v>16024</v>
      </c>
      <c r="CV295" t="s">
        <v>8595</v>
      </c>
      <c r="CW295" t="s">
        <v>4511</v>
      </c>
      <c r="CX295" t="s">
        <v>4105</v>
      </c>
      <c r="CY295" s="17">
        <v>0.2</v>
      </c>
      <c r="CZ295" t="s">
        <v>4133</v>
      </c>
      <c r="DA295">
        <v>1</v>
      </c>
      <c r="DB295" t="s">
        <v>16025</v>
      </c>
      <c r="DC295" t="s">
        <v>205</v>
      </c>
      <c r="DD295" t="s">
        <v>16024</v>
      </c>
      <c r="DE295" t="s">
        <v>4158</v>
      </c>
    </row>
    <row r="296" spans="58:109" x14ac:dyDescent="0.25">
      <c r="BF296" t="s">
        <v>10784</v>
      </c>
      <c r="BH296" t="s">
        <v>4343</v>
      </c>
      <c r="BL296">
        <v>0</v>
      </c>
      <c r="BM296">
        <v>1</v>
      </c>
      <c r="BR296" t="s">
        <v>4031</v>
      </c>
      <c r="BS296" s="124">
        <v>46149</v>
      </c>
      <c r="BT296" t="s">
        <v>205</v>
      </c>
      <c r="BU296" t="s">
        <v>1720</v>
      </c>
      <c r="BW296" t="s">
        <v>13532</v>
      </c>
      <c r="BX296" t="s">
        <v>4108</v>
      </c>
      <c r="BY296" t="s">
        <v>4126</v>
      </c>
      <c r="BZ296" t="s">
        <v>13522</v>
      </c>
      <c r="CA296" t="s">
        <v>8821</v>
      </c>
      <c r="CB296" t="s">
        <v>8822</v>
      </c>
      <c r="CC296" t="s">
        <v>4105</v>
      </c>
      <c r="CD296">
        <v>96.24</v>
      </c>
      <c r="CE296">
        <v>8.02</v>
      </c>
      <c r="CF296">
        <v>2.8872</v>
      </c>
      <c r="CG296">
        <v>1</v>
      </c>
      <c r="CH296">
        <v>96.24</v>
      </c>
      <c r="CI296" s="17">
        <v>0.2</v>
      </c>
      <c r="CJ296">
        <v>34.65</v>
      </c>
      <c r="CK296">
        <v>1</v>
      </c>
      <c r="CL296" t="s">
        <v>13523</v>
      </c>
      <c r="CM296" t="s">
        <v>4121</v>
      </c>
      <c r="CN296" t="s">
        <v>79</v>
      </c>
      <c r="CO296" t="s">
        <v>13522</v>
      </c>
      <c r="CP296" t="s">
        <v>4121</v>
      </c>
      <c r="CR296" t="s">
        <v>16026</v>
      </c>
      <c r="CS296" t="s">
        <v>4030</v>
      </c>
      <c r="CT296" t="s">
        <v>4034</v>
      </c>
      <c r="CU296" t="s">
        <v>13811</v>
      </c>
      <c r="CV296" t="s">
        <v>8454</v>
      </c>
      <c r="CX296" t="s">
        <v>4105</v>
      </c>
      <c r="CY296" s="17">
        <v>0.5</v>
      </c>
      <c r="CZ296" t="s">
        <v>4133</v>
      </c>
      <c r="DA296">
        <v>1</v>
      </c>
      <c r="DB296" t="s">
        <v>16025</v>
      </c>
      <c r="DC296" t="s">
        <v>205</v>
      </c>
      <c r="DD296" t="s">
        <v>13811</v>
      </c>
      <c r="DE296" t="s">
        <v>4158</v>
      </c>
    </row>
    <row r="297" spans="58:109" x14ac:dyDescent="0.25">
      <c r="BF297" t="s">
        <v>10785</v>
      </c>
      <c r="BH297" t="s">
        <v>643</v>
      </c>
      <c r="BL297">
        <v>0</v>
      </c>
      <c r="BM297">
        <v>1</v>
      </c>
      <c r="BR297" t="s">
        <v>69</v>
      </c>
      <c r="BS297" s="124">
        <v>46149</v>
      </c>
      <c r="BT297" t="s">
        <v>79</v>
      </c>
      <c r="BU297" t="s">
        <v>2650</v>
      </c>
      <c r="BW297" t="s">
        <v>13533</v>
      </c>
      <c r="BX297" t="s">
        <v>4108</v>
      </c>
      <c r="BY297" t="s">
        <v>4126</v>
      </c>
      <c r="BZ297" t="s">
        <v>13522</v>
      </c>
      <c r="CA297" t="s">
        <v>8821</v>
      </c>
      <c r="CB297" t="s">
        <v>8822</v>
      </c>
      <c r="CC297" t="s">
        <v>4105</v>
      </c>
      <c r="CD297">
        <v>102.72</v>
      </c>
      <c r="CE297">
        <v>8.56</v>
      </c>
      <c r="CF297">
        <v>3.0815999999999999</v>
      </c>
      <c r="CG297">
        <v>1</v>
      </c>
      <c r="CH297">
        <v>102.72</v>
      </c>
      <c r="CI297" s="17">
        <v>0.2</v>
      </c>
      <c r="CJ297">
        <v>36.979999999999997</v>
      </c>
      <c r="CK297">
        <v>1</v>
      </c>
      <c r="CL297" t="s">
        <v>13523</v>
      </c>
      <c r="CM297" t="s">
        <v>4121</v>
      </c>
      <c r="CN297" t="s">
        <v>79</v>
      </c>
      <c r="CO297" t="s">
        <v>13522</v>
      </c>
      <c r="CP297" t="s">
        <v>4121</v>
      </c>
      <c r="CR297" t="s">
        <v>16027</v>
      </c>
      <c r="CS297" t="s">
        <v>4050</v>
      </c>
      <c r="CT297" t="s">
        <v>4126</v>
      </c>
      <c r="CU297" t="s">
        <v>16028</v>
      </c>
      <c r="CV297" t="s">
        <v>4169</v>
      </c>
      <c r="CX297" t="s">
        <v>4105</v>
      </c>
      <c r="CZ297" t="s">
        <v>4133</v>
      </c>
      <c r="DA297">
        <v>1</v>
      </c>
      <c r="DB297" t="s">
        <v>8538</v>
      </c>
      <c r="DC297" t="s">
        <v>205</v>
      </c>
      <c r="DD297" t="s">
        <v>16028</v>
      </c>
      <c r="DE297" t="s">
        <v>4158</v>
      </c>
    </row>
    <row r="298" spans="58:109" x14ac:dyDescent="0.25">
      <c r="BF298" t="s">
        <v>10786</v>
      </c>
      <c r="BH298" t="s">
        <v>684</v>
      </c>
      <c r="BL298">
        <v>0</v>
      </c>
      <c r="BM298">
        <v>1</v>
      </c>
      <c r="BR298" t="s">
        <v>69</v>
      </c>
      <c r="BS298" s="124">
        <v>46149</v>
      </c>
      <c r="BT298" t="s">
        <v>683</v>
      </c>
      <c r="BU298" t="s">
        <v>2171</v>
      </c>
      <c r="BW298" t="s">
        <v>13534</v>
      </c>
      <c r="BX298" t="s">
        <v>4108</v>
      </c>
      <c r="BY298" t="s">
        <v>4126</v>
      </c>
      <c r="BZ298" t="s">
        <v>13535</v>
      </c>
      <c r="CA298" t="s">
        <v>8821</v>
      </c>
      <c r="CB298" t="s">
        <v>8822</v>
      </c>
      <c r="CC298" t="s">
        <v>4105</v>
      </c>
      <c r="CD298">
        <v>135</v>
      </c>
      <c r="CE298">
        <v>11.25</v>
      </c>
      <c r="CF298">
        <v>4.05</v>
      </c>
      <c r="CG298">
        <v>1</v>
      </c>
      <c r="CH298">
        <v>135</v>
      </c>
      <c r="CI298" s="17">
        <v>0.2</v>
      </c>
      <c r="CJ298">
        <v>48.6</v>
      </c>
      <c r="CK298">
        <v>1</v>
      </c>
      <c r="CL298" t="s">
        <v>13523</v>
      </c>
      <c r="CM298" t="s">
        <v>4121</v>
      </c>
      <c r="CN298" t="s">
        <v>79</v>
      </c>
      <c r="CO298" t="s">
        <v>13535</v>
      </c>
      <c r="CP298" t="s">
        <v>4121</v>
      </c>
      <c r="CR298" t="s">
        <v>16032</v>
      </c>
      <c r="CS298" t="s">
        <v>4050</v>
      </c>
      <c r="CT298" t="s">
        <v>4109</v>
      </c>
      <c r="CU298" t="s">
        <v>16033</v>
      </c>
      <c r="CV298" t="s">
        <v>4169</v>
      </c>
      <c r="CW298" t="s">
        <v>4290</v>
      </c>
      <c r="CX298" t="s">
        <v>4111</v>
      </c>
      <c r="CZ298" t="s">
        <v>4133</v>
      </c>
      <c r="DA298">
        <v>1</v>
      </c>
      <c r="DB298" t="s">
        <v>16034</v>
      </c>
      <c r="DC298" t="s">
        <v>205</v>
      </c>
      <c r="DD298" t="s">
        <v>16033</v>
      </c>
      <c r="DE298" t="s">
        <v>4158</v>
      </c>
    </row>
    <row r="299" spans="58:109" x14ac:dyDescent="0.25">
      <c r="BF299" t="s">
        <v>10787</v>
      </c>
      <c r="BH299" t="s">
        <v>684</v>
      </c>
      <c r="BL299">
        <v>0</v>
      </c>
      <c r="BM299">
        <v>1</v>
      </c>
      <c r="BR299" t="s">
        <v>69</v>
      </c>
      <c r="BS299" s="124">
        <v>46149</v>
      </c>
      <c r="BT299" t="s">
        <v>683</v>
      </c>
      <c r="BU299" t="s">
        <v>2171</v>
      </c>
      <c r="BW299" t="s">
        <v>13536</v>
      </c>
      <c r="BX299" t="s">
        <v>4108</v>
      </c>
      <c r="BY299" t="s">
        <v>4126</v>
      </c>
      <c r="BZ299" t="s">
        <v>13537</v>
      </c>
      <c r="CA299" t="s">
        <v>8821</v>
      </c>
      <c r="CB299" t="s">
        <v>8822</v>
      </c>
      <c r="CC299" t="s">
        <v>4105</v>
      </c>
      <c r="CD299">
        <v>83.64</v>
      </c>
      <c r="CE299">
        <v>6.97</v>
      </c>
      <c r="CF299">
        <v>2.5091999999999999</v>
      </c>
      <c r="CG299">
        <v>1</v>
      </c>
      <c r="CH299">
        <v>83.64</v>
      </c>
      <c r="CI299" s="17">
        <v>0.2</v>
      </c>
      <c r="CJ299">
        <v>30.11</v>
      </c>
      <c r="CK299">
        <v>1</v>
      </c>
      <c r="CL299" t="s">
        <v>13523</v>
      </c>
      <c r="CM299" t="s">
        <v>4121</v>
      </c>
      <c r="CN299" t="s">
        <v>79</v>
      </c>
      <c r="CO299" t="s">
        <v>13537</v>
      </c>
      <c r="CP299" t="s">
        <v>4121</v>
      </c>
      <c r="CR299" t="s">
        <v>16038</v>
      </c>
      <c r="CS299" t="s">
        <v>4030</v>
      </c>
      <c r="CT299" t="s">
        <v>4034</v>
      </c>
      <c r="CU299" t="s">
        <v>16039</v>
      </c>
      <c r="CV299" t="s">
        <v>8446</v>
      </c>
      <c r="CW299" t="s">
        <v>4299</v>
      </c>
      <c r="CX299" t="s">
        <v>4105</v>
      </c>
      <c r="CZ299" t="s">
        <v>4133</v>
      </c>
      <c r="DA299">
        <v>1</v>
      </c>
      <c r="DB299" t="s">
        <v>16040</v>
      </c>
      <c r="DC299" t="s">
        <v>205</v>
      </c>
      <c r="DD299" t="s">
        <v>16039</v>
      </c>
      <c r="DE299" t="s">
        <v>4158</v>
      </c>
    </row>
    <row r="300" spans="58:109" x14ac:dyDescent="0.25">
      <c r="BF300" t="s">
        <v>10788</v>
      </c>
      <c r="BG300" t="s">
        <v>10789</v>
      </c>
      <c r="BH300" t="s">
        <v>4044</v>
      </c>
      <c r="BI300" t="s">
        <v>10790</v>
      </c>
      <c r="BJ300" t="s">
        <v>4032</v>
      </c>
      <c r="BK300">
        <v>132.54</v>
      </c>
      <c r="BL300">
        <v>1</v>
      </c>
      <c r="BM300">
        <v>1</v>
      </c>
      <c r="BN300" t="s">
        <v>4045</v>
      </c>
      <c r="BO300">
        <v>1</v>
      </c>
      <c r="BP300" t="s">
        <v>4029</v>
      </c>
      <c r="BQ300" t="s">
        <v>4030</v>
      </c>
      <c r="BR300" t="s">
        <v>4031</v>
      </c>
      <c r="BS300" s="124">
        <v>46149</v>
      </c>
      <c r="BT300" t="s">
        <v>836</v>
      </c>
      <c r="BU300" t="s">
        <v>2171</v>
      </c>
      <c r="BW300" t="s">
        <v>13538</v>
      </c>
      <c r="BX300" t="s">
        <v>4030</v>
      </c>
      <c r="BY300" t="s">
        <v>4109</v>
      </c>
      <c r="BZ300" t="s">
        <v>13539</v>
      </c>
      <c r="CA300" t="s">
        <v>13539</v>
      </c>
      <c r="CC300" t="s">
        <v>4111</v>
      </c>
      <c r="CD300">
        <v>419.88</v>
      </c>
      <c r="CE300">
        <v>34.99</v>
      </c>
      <c r="CG300">
        <v>0</v>
      </c>
      <c r="CH300">
        <v>419.88</v>
      </c>
      <c r="CK300">
        <v>1</v>
      </c>
      <c r="CL300" t="s">
        <v>13540</v>
      </c>
      <c r="CM300" t="s">
        <v>4106</v>
      </c>
      <c r="CN300" t="s">
        <v>79</v>
      </c>
      <c r="CO300" t="s">
        <v>13539</v>
      </c>
      <c r="CP300" t="s">
        <v>4107</v>
      </c>
      <c r="CR300" t="s">
        <v>16029</v>
      </c>
      <c r="CS300" t="s">
        <v>4050</v>
      </c>
      <c r="CT300" t="s">
        <v>4027</v>
      </c>
      <c r="CU300" t="s">
        <v>16030</v>
      </c>
      <c r="CV300" t="s">
        <v>4169</v>
      </c>
      <c r="CW300" t="s">
        <v>4476</v>
      </c>
      <c r="CX300" t="s">
        <v>4105</v>
      </c>
      <c r="CZ300" t="s">
        <v>4133</v>
      </c>
      <c r="DA300">
        <v>1</v>
      </c>
      <c r="DB300" t="s">
        <v>16031</v>
      </c>
      <c r="DC300" t="s">
        <v>205</v>
      </c>
      <c r="DD300" t="s">
        <v>16030</v>
      </c>
      <c r="DE300" t="s">
        <v>4158</v>
      </c>
    </row>
    <row r="301" spans="58:109" x14ac:dyDescent="0.25">
      <c r="BF301" t="s">
        <v>10791</v>
      </c>
      <c r="BH301" t="s">
        <v>4044</v>
      </c>
      <c r="BL301">
        <v>0</v>
      </c>
      <c r="BM301">
        <v>1</v>
      </c>
      <c r="BR301" t="s">
        <v>4031</v>
      </c>
      <c r="BS301" s="124">
        <v>46149</v>
      </c>
      <c r="BT301" t="s">
        <v>836</v>
      </c>
      <c r="BU301" t="s">
        <v>2171</v>
      </c>
      <c r="BW301" t="s">
        <v>13541</v>
      </c>
      <c r="BX301" t="s">
        <v>4108</v>
      </c>
      <c r="BY301" t="s">
        <v>4109</v>
      </c>
      <c r="BZ301" t="s">
        <v>13542</v>
      </c>
      <c r="CA301" t="s">
        <v>13542</v>
      </c>
      <c r="CB301" t="s">
        <v>8592</v>
      </c>
      <c r="CC301" t="s">
        <v>4111</v>
      </c>
      <c r="CD301">
        <v>245.88</v>
      </c>
      <c r="CE301">
        <v>20.49</v>
      </c>
      <c r="CG301">
        <v>0</v>
      </c>
      <c r="CH301">
        <v>245.88</v>
      </c>
      <c r="CK301">
        <v>1</v>
      </c>
      <c r="CL301" t="s">
        <v>13543</v>
      </c>
      <c r="CM301" t="s">
        <v>4106</v>
      </c>
      <c r="CN301" t="s">
        <v>79</v>
      </c>
      <c r="CO301" t="s">
        <v>13542</v>
      </c>
      <c r="CP301" t="s">
        <v>4107</v>
      </c>
      <c r="CR301" t="s">
        <v>16044</v>
      </c>
      <c r="CS301" t="s">
        <v>4030</v>
      </c>
      <c r="CT301" t="s">
        <v>4142</v>
      </c>
      <c r="CU301" t="s">
        <v>16045</v>
      </c>
      <c r="CV301" t="s">
        <v>8390</v>
      </c>
      <c r="CW301" t="s">
        <v>4547</v>
      </c>
      <c r="CX301" t="s">
        <v>4105</v>
      </c>
      <c r="CZ301" t="s">
        <v>4133</v>
      </c>
      <c r="DA301">
        <v>1</v>
      </c>
      <c r="DB301" t="s">
        <v>16046</v>
      </c>
      <c r="DC301" t="s">
        <v>205</v>
      </c>
      <c r="DD301" t="s">
        <v>16045</v>
      </c>
      <c r="DE301" t="s">
        <v>4158</v>
      </c>
    </row>
    <row r="302" spans="58:109" x14ac:dyDescent="0.25">
      <c r="BF302" t="s">
        <v>10792</v>
      </c>
      <c r="BH302" t="s">
        <v>4044</v>
      </c>
      <c r="BL302">
        <v>0</v>
      </c>
      <c r="BM302">
        <v>1</v>
      </c>
      <c r="BR302" t="s">
        <v>4031</v>
      </c>
      <c r="BS302" s="124">
        <v>46149</v>
      </c>
      <c r="BT302" t="s">
        <v>836</v>
      </c>
      <c r="BU302" t="s">
        <v>2171</v>
      </c>
      <c r="BW302" t="s">
        <v>13544</v>
      </c>
      <c r="BX302" t="s">
        <v>4030</v>
      </c>
      <c r="BY302" t="s">
        <v>4126</v>
      </c>
      <c r="BZ302" t="s">
        <v>13317</v>
      </c>
      <c r="CA302" t="s">
        <v>8552</v>
      </c>
      <c r="CB302" t="s">
        <v>8496</v>
      </c>
      <c r="CC302" t="s">
        <v>4105</v>
      </c>
      <c r="CD302">
        <v>134.88</v>
      </c>
      <c r="CE302">
        <v>11.24</v>
      </c>
      <c r="CF302">
        <v>1.0788</v>
      </c>
      <c r="CG302">
        <v>1</v>
      </c>
      <c r="CH302">
        <v>134.88</v>
      </c>
      <c r="CI302" s="17">
        <v>0.2</v>
      </c>
      <c r="CJ302">
        <v>14.3</v>
      </c>
      <c r="CK302">
        <v>1</v>
      </c>
      <c r="CL302" t="s">
        <v>13545</v>
      </c>
      <c r="CM302" t="s">
        <v>4121</v>
      </c>
      <c r="CN302" t="s">
        <v>79</v>
      </c>
      <c r="CO302" t="s">
        <v>13317</v>
      </c>
      <c r="CP302" t="s">
        <v>4121</v>
      </c>
      <c r="CR302" t="s">
        <v>16035</v>
      </c>
      <c r="CS302" t="s">
        <v>4050</v>
      </c>
      <c r="CT302" t="s">
        <v>4034</v>
      </c>
      <c r="CU302" t="s">
        <v>16036</v>
      </c>
      <c r="CV302" t="s">
        <v>4236</v>
      </c>
      <c r="CX302" t="s">
        <v>4105</v>
      </c>
      <c r="CY302" s="17">
        <v>0.5</v>
      </c>
      <c r="CZ302" t="s">
        <v>4133</v>
      </c>
      <c r="DA302">
        <v>1</v>
      </c>
      <c r="DB302" t="s">
        <v>16037</v>
      </c>
      <c r="DC302" t="s">
        <v>205</v>
      </c>
      <c r="DD302" t="s">
        <v>16036</v>
      </c>
      <c r="DE302" t="s">
        <v>4158</v>
      </c>
    </row>
    <row r="303" spans="58:109" x14ac:dyDescent="0.25">
      <c r="BF303" t="s">
        <v>10793</v>
      </c>
      <c r="BH303" t="s">
        <v>4044</v>
      </c>
      <c r="BL303">
        <v>0</v>
      </c>
      <c r="BM303">
        <v>1</v>
      </c>
      <c r="BR303" t="s">
        <v>4031</v>
      </c>
      <c r="BS303" s="124">
        <v>46149</v>
      </c>
      <c r="BT303" t="s">
        <v>836</v>
      </c>
      <c r="BU303" t="s">
        <v>2171</v>
      </c>
      <c r="BW303" t="s">
        <v>13546</v>
      </c>
      <c r="BX303" t="s">
        <v>4108</v>
      </c>
      <c r="BY303" t="s">
        <v>4126</v>
      </c>
      <c r="BZ303" t="s">
        <v>13330</v>
      </c>
      <c r="CA303" t="s">
        <v>8616</v>
      </c>
      <c r="CB303" t="s">
        <v>8587</v>
      </c>
      <c r="CC303" t="s">
        <v>4105</v>
      </c>
      <c r="CD303">
        <v>191.88</v>
      </c>
      <c r="CE303">
        <v>15.99</v>
      </c>
      <c r="CF303">
        <v>1.53504</v>
      </c>
      <c r="CG303">
        <v>1</v>
      </c>
      <c r="CH303">
        <v>191.88</v>
      </c>
      <c r="CI303" s="17">
        <v>0.2</v>
      </c>
      <c r="CJ303">
        <v>18.420000000000002</v>
      </c>
      <c r="CK303">
        <v>1</v>
      </c>
      <c r="CL303" t="s">
        <v>13545</v>
      </c>
      <c r="CM303" t="s">
        <v>4121</v>
      </c>
      <c r="CN303" t="s">
        <v>79</v>
      </c>
      <c r="CO303" t="s">
        <v>13330</v>
      </c>
      <c r="CP303" t="s">
        <v>4121</v>
      </c>
      <c r="CR303" t="s">
        <v>16041</v>
      </c>
      <c r="CS303" t="s">
        <v>4030</v>
      </c>
      <c r="CT303" t="s">
        <v>4109</v>
      </c>
      <c r="CU303" t="s">
        <v>16042</v>
      </c>
      <c r="CV303" t="s">
        <v>8446</v>
      </c>
      <c r="CX303" t="s">
        <v>4105</v>
      </c>
      <c r="CZ303" t="s">
        <v>4133</v>
      </c>
      <c r="DA303">
        <v>1</v>
      </c>
      <c r="DB303" t="s">
        <v>16043</v>
      </c>
      <c r="DC303" t="s">
        <v>205</v>
      </c>
      <c r="DD303" t="s">
        <v>16042</v>
      </c>
      <c r="DE303" t="s">
        <v>4158</v>
      </c>
    </row>
    <row r="304" spans="58:109" x14ac:dyDescent="0.25">
      <c r="BF304" t="s">
        <v>10794</v>
      </c>
      <c r="BH304" t="s">
        <v>867</v>
      </c>
      <c r="BL304">
        <v>0</v>
      </c>
      <c r="BM304">
        <v>1</v>
      </c>
      <c r="BR304" t="s">
        <v>4042</v>
      </c>
      <c r="BS304" s="124">
        <v>46149</v>
      </c>
      <c r="BT304" t="s">
        <v>866</v>
      </c>
      <c r="BU304" t="s">
        <v>1096</v>
      </c>
      <c r="BW304" t="s">
        <v>13547</v>
      </c>
      <c r="BX304" t="s">
        <v>4030</v>
      </c>
      <c r="BY304" t="s">
        <v>4034</v>
      </c>
      <c r="BZ304" t="s">
        <v>13548</v>
      </c>
      <c r="CA304" t="s">
        <v>8449</v>
      </c>
      <c r="CB304" t="s">
        <v>8369</v>
      </c>
      <c r="CC304" t="s">
        <v>4105</v>
      </c>
      <c r="CD304">
        <v>95.88</v>
      </c>
      <c r="CE304">
        <v>7.99</v>
      </c>
      <c r="CF304">
        <v>0.76680000000000004</v>
      </c>
      <c r="CG304">
        <v>1</v>
      </c>
      <c r="CH304">
        <v>95.88</v>
      </c>
      <c r="CI304" s="17">
        <v>0.2</v>
      </c>
      <c r="CJ304">
        <v>11.31</v>
      </c>
      <c r="CK304">
        <v>1</v>
      </c>
      <c r="CL304" t="s">
        <v>13549</v>
      </c>
      <c r="CM304" t="s">
        <v>4121</v>
      </c>
      <c r="CN304" t="s">
        <v>79</v>
      </c>
      <c r="CO304" t="s">
        <v>13548</v>
      </c>
      <c r="CP304" t="s">
        <v>4121</v>
      </c>
      <c r="CR304" t="s">
        <v>16047</v>
      </c>
      <c r="CS304" t="s">
        <v>4030</v>
      </c>
      <c r="CT304" t="s">
        <v>4109</v>
      </c>
      <c r="CU304" t="s">
        <v>16048</v>
      </c>
      <c r="CV304" t="s">
        <v>8390</v>
      </c>
      <c r="CX304" t="s">
        <v>4105</v>
      </c>
      <c r="CZ304" t="s">
        <v>4133</v>
      </c>
      <c r="DA304">
        <v>1</v>
      </c>
      <c r="DB304" t="s">
        <v>16049</v>
      </c>
      <c r="DC304" t="s">
        <v>205</v>
      </c>
      <c r="DD304" t="s">
        <v>16048</v>
      </c>
      <c r="DE304" t="s">
        <v>4158</v>
      </c>
    </row>
    <row r="305" spans="58:109" x14ac:dyDescent="0.25">
      <c r="BF305" t="s">
        <v>10795</v>
      </c>
      <c r="BG305" t="s">
        <v>10796</v>
      </c>
      <c r="BH305" t="s">
        <v>4377</v>
      </c>
      <c r="BI305" t="s">
        <v>10797</v>
      </c>
      <c r="BJ305" t="s">
        <v>4032</v>
      </c>
      <c r="BK305">
        <v>74.7</v>
      </c>
      <c r="BL305">
        <v>1</v>
      </c>
      <c r="BM305">
        <v>1</v>
      </c>
      <c r="BN305" t="s">
        <v>4028</v>
      </c>
      <c r="BO305">
        <v>1</v>
      </c>
      <c r="BP305" t="s">
        <v>4029</v>
      </c>
      <c r="BQ305" t="s">
        <v>4030</v>
      </c>
      <c r="BR305" t="s">
        <v>4031</v>
      </c>
      <c r="BS305" s="124">
        <v>46149</v>
      </c>
      <c r="BT305" t="s">
        <v>214</v>
      </c>
      <c r="BU305" t="s">
        <v>1720</v>
      </c>
      <c r="BW305" t="s">
        <v>13550</v>
      </c>
      <c r="BX305" t="s">
        <v>4030</v>
      </c>
      <c r="BY305" t="s">
        <v>4027</v>
      </c>
      <c r="BZ305" t="s">
        <v>13551</v>
      </c>
      <c r="CA305" t="s">
        <v>8591</v>
      </c>
      <c r="CB305" t="s">
        <v>8486</v>
      </c>
      <c r="CC305" t="s">
        <v>4105</v>
      </c>
      <c r="CD305">
        <v>82.92</v>
      </c>
      <c r="CE305">
        <v>6.91</v>
      </c>
      <c r="CF305">
        <v>1.3825000000000001</v>
      </c>
      <c r="CG305">
        <v>1</v>
      </c>
      <c r="CH305">
        <v>82.92</v>
      </c>
      <c r="CI305" s="17">
        <v>0.2</v>
      </c>
      <c r="CJ305">
        <v>16.940000000000001</v>
      </c>
      <c r="CK305">
        <v>1</v>
      </c>
      <c r="CL305" t="s">
        <v>13552</v>
      </c>
      <c r="CM305" t="s">
        <v>4121</v>
      </c>
      <c r="CN305" t="s">
        <v>79</v>
      </c>
      <c r="CO305" t="s">
        <v>13551</v>
      </c>
      <c r="CP305" t="s">
        <v>4121</v>
      </c>
      <c r="CR305" t="s">
        <v>8625</v>
      </c>
      <c r="CS305" t="s">
        <v>4050</v>
      </c>
      <c r="CT305" t="s">
        <v>4109</v>
      </c>
      <c r="CU305" t="s">
        <v>16050</v>
      </c>
      <c r="CV305" t="s">
        <v>4169</v>
      </c>
      <c r="CX305" t="s">
        <v>4111</v>
      </c>
      <c r="CZ305" t="s">
        <v>4133</v>
      </c>
      <c r="DA305">
        <v>1</v>
      </c>
      <c r="DB305" t="s">
        <v>8626</v>
      </c>
      <c r="DC305" t="s">
        <v>205</v>
      </c>
      <c r="DD305" t="s">
        <v>16050</v>
      </c>
      <c r="DE305" t="s">
        <v>4158</v>
      </c>
    </row>
    <row r="306" spans="58:109" x14ac:dyDescent="0.25">
      <c r="BF306" t="s">
        <v>10798</v>
      </c>
      <c r="BG306" t="s">
        <v>10799</v>
      </c>
      <c r="BH306" t="s">
        <v>4377</v>
      </c>
      <c r="BI306" t="s">
        <v>10800</v>
      </c>
      <c r="BJ306" t="s">
        <v>4032</v>
      </c>
      <c r="BK306">
        <v>185.28</v>
      </c>
      <c r="BL306">
        <v>1</v>
      </c>
      <c r="BM306">
        <v>1</v>
      </c>
      <c r="BN306" t="s">
        <v>4028</v>
      </c>
      <c r="BO306">
        <v>1</v>
      </c>
      <c r="BP306" t="s">
        <v>4029</v>
      </c>
      <c r="BQ306" t="s">
        <v>4030</v>
      </c>
      <c r="BR306" t="s">
        <v>4031</v>
      </c>
      <c r="BS306" s="124">
        <v>46149</v>
      </c>
      <c r="BT306" t="s">
        <v>214</v>
      </c>
      <c r="BU306" t="s">
        <v>1720</v>
      </c>
      <c r="BW306" t="s">
        <v>13553</v>
      </c>
      <c r="BX306" t="s">
        <v>4030</v>
      </c>
      <c r="BY306" t="s">
        <v>4032</v>
      </c>
      <c r="BZ306" t="s">
        <v>13554</v>
      </c>
      <c r="CA306" t="s">
        <v>13554</v>
      </c>
      <c r="CC306" t="s">
        <v>4105</v>
      </c>
      <c r="CD306">
        <v>149.28</v>
      </c>
      <c r="CE306">
        <v>12.44</v>
      </c>
      <c r="CF306">
        <v>0.87080000000000002</v>
      </c>
      <c r="CG306">
        <v>0</v>
      </c>
      <c r="CH306">
        <v>149.28</v>
      </c>
      <c r="CI306" s="17">
        <v>0.5</v>
      </c>
      <c r="CJ306">
        <v>17.41</v>
      </c>
      <c r="CK306">
        <v>1</v>
      </c>
      <c r="CL306" t="s">
        <v>13555</v>
      </c>
      <c r="CM306" t="s">
        <v>4133</v>
      </c>
      <c r="CN306" t="s">
        <v>79</v>
      </c>
      <c r="CO306" t="s">
        <v>13554</v>
      </c>
      <c r="CP306" t="s">
        <v>4107</v>
      </c>
      <c r="CR306" t="s">
        <v>16051</v>
      </c>
      <c r="CS306" t="s">
        <v>4050</v>
      </c>
      <c r="CT306" t="s">
        <v>4109</v>
      </c>
      <c r="CU306" t="s">
        <v>16052</v>
      </c>
      <c r="CV306" t="s">
        <v>4169</v>
      </c>
      <c r="CW306" t="s">
        <v>4116</v>
      </c>
      <c r="CX306" t="s">
        <v>4111</v>
      </c>
      <c r="CZ306" t="s">
        <v>4133</v>
      </c>
      <c r="DA306">
        <v>1</v>
      </c>
      <c r="DB306" t="s">
        <v>16053</v>
      </c>
      <c r="DC306" t="s">
        <v>205</v>
      </c>
      <c r="DD306" t="s">
        <v>16052</v>
      </c>
      <c r="DE306" t="s">
        <v>4158</v>
      </c>
    </row>
    <row r="307" spans="58:109" x14ac:dyDescent="0.25">
      <c r="BF307" t="s">
        <v>10801</v>
      </c>
      <c r="BG307" t="s">
        <v>10802</v>
      </c>
      <c r="BH307" t="s">
        <v>912</v>
      </c>
      <c r="BI307" t="s">
        <v>10803</v>
      </c>
      <c r="BJ307" t="s">
        <v>4032</v>
      </c>
      <c r="BK307">
        <v>151.24</v>
      </c>
      <c r="BL307">
        <v>0</v>
      </c>
      <c r="BM307">
        <v>1</v>
      </c>
      <c r="BN307" t="s">
        <v>4043</v>
      </c>
      <c r="BO307">
        <v>1</v>
      </c>
      <c r="BP307" t="s">
        <v>4029</v>
      </c>
      <c r="BQ307" t="s">
        <v>4030</v>
      </c>
      <c r="BR307" t="s">
        <v>69</v>
      </c>
      <c r="BS307" s="124">
        <v>46149</v>
      </c>
      <c r="BT307" t="s">
        <v>71</v>
      </c>
      <c r="BU307" t="s">
        <v>1720</v>
      </c>
      <c r="BW307" t="s">
        <v>13556</v>
      </c>
      <c r="BX307" t="s">
        <v>4030</v>
      </c>
      <c r="BY307" t="s">
        <v>4032</v>
      </c>
      <c r="BZ307" t="s">
        <v>13557</v>
      </c>
      <c r="CA307" t="s">
        <v>13557</v>
      </c>
      <c r="CC307" t="s">
        <v>4105</v>
      </c>
      <c r="CD307">
        <v>126.36</v>
      </c>
      <c r="CE307">
        <v>10.53</v>
      </c>
      <c r="CF307">
        <v>0.73709999999999998</v>
      </c>
      <c r="CG307">
        <v>0</v>
      </c>
      <c r="CH307">
        <v>126.36</v>
      </c>
      <c r="CI307" s="17">
        <v>0.5</v>
      </c>
      <c r="CJ307">
        <v>14.75</v>
      </c>
      <c r="CK307">
        <v>1</v>
      </c>
      <c r="CL307" t="s">
        <v>13555</v>
      </c>
      <c r="CM307" t="s">
        <v>4133</v>
      </c>
      <c r="CN307" t="s">
        <v>79</v>
      </c>
      <c r="CO307" t="s">
        <v>13557</v>
      </c>
      <c r="CP307" t="s">
        <v>4107</v>
      </c>
      <c r="CR307" t="s">
        <v>16056</v>
      </c>
      <c r="CS307" t="s">
        <v>4050</v>
      </c>
      <c r="CT307" t="s">
        <v>4109</v>
      </c>
      <c r="CU307" t="s">
        <v>14661</v>
      </c>
      <c r="CV307" t="s">
        <v>4169</v>
      </c>
      <c r="CX307" t="s">
        <v>4111</v>
      </c>
      <c r="CZ307" t="s">
        <v>4133</v>
      </c>
      <c r="DA307">
        <v>1</v>
      </c>
      <c r="DB307" t="s">
        <v>16057</v>
      </c>
      <c r="DC307" t="s">
        <v>205</v>
      </c>
      <c r="DD307" t="s">
        <v>14661</v>
      </c>
      <c r="DE307" t="s">
        <v>4158</v>
      </c>
    </row>
    <row r="308" spans="58:109" x14ac:dyDescent="0.25">
      <c r="BF308" t="s">
        <v>10804</v>
      </c>
      <c r="BG308" t="s">
        <v>10805</v>
      </c>
      <c r="BH308" t="s">
        <v>4564</v>
      </c>
      <c r="BI308" t="s">
        <v>10806</v>
      </c>
      <c r="BJ308" t="s">
        <v>4032</v>
      </c>
      <c r="BK308">
        <v>180.4</v>
      </c>
      <c r="BL308">
        <v>1</v>
      </c>
      <c r="BM308">
        <v>1</v>
      </c>
      <c r="BN308" t="s">
        <v>4028</v>
      </c>
      <c r="BO308">
        <v>1</v>
      </c>
      <c r="BP308" t="s">
        <v>4029</v>
      </c>
      <c r="BQ308" t="s">
        <v>4030</v>
      </c>
      <c r="BR308" t="s">
        <v>69</v>
      </c>
      <c r="BS308" s="124">
        <v>46149</v>
      </c>
      <c r="BT308" t="s">
        <v>965</v>
      </c>
      <c r="BU308" t="s">
        <v>1096</v>
      </c>
      <c r="BW308" t="s">
        <v>13558</v>
      </c>
      <c r="BX308" t="s">
        <v>4030</v>
      </c>
      <c r="BY308" t="s">
        <v>4032</v>
      </c>
      <c r="BZ308" t="s">
        <v>13557</v>
      </c>
      <c r="CA308" t="s">
        <v>13557</v>
      </c>
      <c r="CC308" t="s">
        <v>4105</v>
      </c>
      <c r="CD308">
        <v>154.91999999999999</v>
      </c>
      <c r="CE308">
        <v>12.91</v>
      </c>
      <c r="CF308">
        <v>0.90369999999999995</v>
      </c>
      <c r="CG308">
        <v>0</v>
      </c>
      <c r="CH308">
        <v>154.91999999999999</v>
      </c>
      <c r="CI308" s="17">
        <v>0.5</v>
      </c>
      <c r="CJ308">
        <v>18.059999999999999</v>
      </c>
      <c r="CK308">
        <v>1</v>
      </c>
      <c r="CL308" t="s">
        <v>13555</v>
      </c>
      <c r="CM308" t="s">
        <v>4133</v>
      </c>
      <c r="CN308" t="s">
        <v>79</v>
      </c>
      <c r="CO308" t="s">
        <v>13557</v>
      </c>
      <c r="CP308" t="s">
        <v>4107</v>
      </c>
      <c r="CR308" t="s">
        <v>16058</v>
      </c>
      <c r="CS308" t="s">
        <v>4030</v>
      </c>
      <c r="CT308" t="s">
        <v>4126</v>
      </c>
      <c r="CU308" t="s">
        <v>16059</v>
      </c>
      <c r="CV308" t="s">
        <v>8595</v>
      </c>
      <c r="CX308" t="s">
        <v>4105</v>
      </c>
      <c r="CZ308" t="s">
        <v>4133</v>
      </c>
      <c r="DA308">
        <v>1</v>
      </c>
      <c r="DB308" t="s">
        <v>16060</v>
      </c>
      <c r="DC308" t="s">
        <v>205</v>
      </c>
      <c r="DD308" t="s">
        <v>16059</v>
      </c>
      <c r="DE308" t="s">
        <v>4158</v>
      </c>
    </row>
    <row r="309" spans="58:109" x14ac:dyDescent="0.25">
      <c r="BF309" t="s">
        <v>10807</v>
      </c>
      <c r="BG309" t="s">
        <v>10808</v>
      </c>
      <c r="BH309" t="s">
        <v>4564</v>
      </c>
      <c r="BI309" t="s">
        <v>10809</v>
      </c>
      <c r="BJ309" t="s">
        <v>4034</v>
      </c>
      <c r="BK309">
        <v>80.3</v>
      </c>
      <c r="BL309">
        <v>1</v>
      </c>
      <c r="BM309">
        <v>1</v>
      </c>
      <c r="BN309" t="s">
        <v>4035</v>
      </c>
      <c r="BO309">
        <v>1</v>
      </c>
      <c r="BP309" t="s">
        <v>4029</v>
      </c>
      <c r="BQ309" t="s">
        <v>4030</v>
      </c>
      <c r="BR309" t="s">
        <v>69</v>
      </c>
      <c r="BS309" s="124">
        <v>46149</v>
      </c>
      <c r="BT309" t="s">
        <v>965</v>
      </c>
      <c r="BU309" t="s">
        <v>1096</v>
      </c>
      <c r="BW309" t="s">
        <v>13559</v>
      </c>
      <c r="BX309" t="s">
        <v>4030</v>
      </c>
      <c r="BY309" t="s">
        <v>4109</v>
      </c>
      <c r="BZ309" t="s">
        <v>13560</v>
      </c>
      <c r="CA309" t="s">
        <v>13560</v>
      </c>
      <c r="CC309" t="s">
        <v>4111</v>
      </c>
      <c r="CD309">
        <v>383.88</v>
      </c>
      <c r="CE309">
        <v>31.99</v>
      </c>
      <c r="CG309">
        <v>0</v>
      </c>
      <c r="CH309">
        <v>383.88</v>
      </c>
      <c r="CK309">
        <v>1</v>
      </c>
      <c r="CL309" t="s">
        <v>13561</v>
      </c>
      <c r="CM309" t="s">
        <v>4106</v>
      </c>
      <c r="CN309" t="s">
        <v>79</v>
      </c>
      <c r="CO309" t="s">
        <v>13560</v>
      </c>
      <c r="CP309" t="s">
        <v>4107</v>
      </c>
      <c r="CR309" t="s">
        <v>16061</v>
      </c>
      <c r="CS309" t="s">
        <v>4050</v>
      </c>
      <c r="CT309" t="s">
        <v>4034</v>
      </c>
      <c r="CU309" t="s">
        <v>13206</v>
      </c>
      <c r="CV309" t="s">
        <v>4571</v>
      </c>
      <c r="CW309" t="s">
        <v>4321</v>
      </c>
      <c r="CX309" t="s">
        <v>4105</v>
      </c>
      <c r="CY309" s="17">
        <v>0.2</v>
      </c>
      <c r="CZ309" t="s">
        <v>4133</v>
      </c>
      <c r="DA309">
        <v>1</v>
      </c>
      <c r="DB309" t="s">
        <v>16062</v>
      </c>
      <c r="DC309" t="s">
        <v>205</v>
      </c>
      <c r="DD309" t="s">
        <v>13206</v>
      </c>
      <c r="DE309" t="s">
        <v>4158</v>
      </c>
    </row>
    <row r="310" spans="58:109" x14ac:dyDescent="0.25">
      <c r="BF310" t="s">
        <v>10810</v>
      </c>
      <c r="BH310" t="s">
        <v>4564</v>
      </c>
      <c r="BL310">
        <v>0</v>
      </c>
      <c r="BM310">
        <v>1</v>
      </c>
      <c r="BR310" t="s">
        <v>69</v>
      </c>
      <c r="BS310" s="124">
        <v>46149</v>
      </c>
      <c r="BT310" t="s">
        <v>965</v>
      </c>
      <c r="BU310" t="s">
        <v>1096</v>
      </c>
      <c r="BW310" t="s">
        <v>13562</v>
      </c>
      <c r="BX310" t="s">
        <v>4030</v>
      </c>
      <c r="BY310" t="s">
        <v>4142</v>
      </c>
      <c r="BZ310" t="s">
        <v>13563</v>
      </c>
      <c r="CA310" t="s">
        <v>13563</v>
      </c>
      <c r="CC310" t="s">
        <v>4105</v>
      </c>
      <c r="CE310">
        <v>10.99</v>
      </c>
      <c r="CG310">
        <v>0</v>
      </c>
      <c r="CK310">
        <v>1</v>
      </c>
      <c r="CL310" t="s">
        <v>13564</v>
      </c>
      <c r="CM310" t="s">
        <v>4106</v>
      </c>
      <c r="CN310" t="s">
        <v>79</v>
      </c>
      <c r="CO310" t="s">
        <v>13563</v>
      </c>
      <c r="CP310" t="s">
        <v>4107</v>
      </c>
      <c r="CR310" t="s">
        <v>16054</v>
      </c>
      <c r="CS310" t="s">
        <v>4030</v>
      </c>
      <c r="CT310" t="s">
        <v>4032</v>
      </c>
      <c r="CU310" t="s">
        <v>16055</v>
      </c>
      <c r="CV310" t="s">
        <v>8455</v>
      </c>
      <c r="CW310" t="s">
        <v>4385</v>
      </c>
      <c r="CX310" t="s">
        <v>4105</v>
      </c>
      <c r="CZ310" t="s">
        <v>4133</v>
      </c>
      <c r="DA310">
        <v>1</v>
      </c>
      <c r="DB310" t="s">
        <v>13494</v>
      </c>
      <c r="DC310" t="s">
        <v>205</v>
      </c>
      <c r="DD310" t="s">
        <v>16055</v>
      </c>
      <c r="DE310" t="s">
        <v>4158</v>
      </c>
    </row>
    <row r="311" spans="58:109" x14ac:dyDescent="0.25">
      <c r="BF311" t="s">
        <v>10811</v>
      </c>
      <c r="BH311" t="s">
        <v>4564</v>
      </c>
      <c r="BL311">
        <v>0</v>
      </c>
      <c r="BM311">
        <v>1</v>
      </c>
      <c r="BR311" t="s">
        <v>69</v>
      </c>
      <c r="BS311" s="124">
        <v>46149</v>
      </c>
      <c r="BT311" t="s">
        <v>965</v>
      </c>
      <c r="BU311" t="s">
        <v>1096</v>
      </c>
      <c r="BW311" t="s">
        <v>13565</v>
      </c>
      <c r="BX311" t="s">
        <v>4030</v>
      </c>
      <c r="BY311" t="s">
        <v>4126</v>
      </c>
      <c r="BZ311" t="s">
        <v>13566</v>
      </c>
      <c r="CA311" t="s">
        <v>13566</v>
      </c>
      <c r="CC311" t="s">
        <v>4105</v>
      </c>
      <c r="CD311">
        <v>74.400000000000006</v>
      </c>
      <c r="CE311">
        <v>6.2</v>
      </c>
      <c r="CF311">
        <v>1.395</v>
      </c>
      <c r="CG311">
        <v>0</v>
      </c>
      <c r="CH311">
        <v>74.400000000000006</v>
      </c>
      <c r="CJ311">
        <v>30.7</v>
      </c>
      <c r="CK311">
        <v>1</v>
      </c>
      <c r="CL311" t="s">
        <v>13567</v>
      </c>
      <c r="CM311" t="s">
        <v>4106</v>
      </c>
      <c r="CN311" t="s">
        <v>79</v>
      </c>
      <c r="CO311" t="s">
        <v>13566</v>
      </c>
      <c r="CP311" t="s">
        <v>4107</v>
      </c>
      <c r="CR311" t="s">
        <v>16067</v>
      </c>
      <c r="CS311" t="s">
        <v>4050</v>
      </c>
      <c r="CT311" t="s">
        <v>4034</v>
      </c>
      <c r="CU311" t="s">
        <v>16068</v>
      </c>
      <c r="CV311" t="s">
        <v>4169</v>
      </c>
      <c r="CW311" t="s">
        <v>4648</v>
      </c>
      <c r="CX311" t="s">
        <v>4105</v>
      </c>
      <c r="CZ311" t="s">
        <v>4133</v>
      </c>
      <c r="DA311">
        <v>1</v>
      </c>
      <c r="DB311" t="s">
        <v>8644</v>
      </c>
      <c r="DC311" t="s">
        <v>205</v>
      </c>
      <c r="DD311" t="s">
        <v>16068</v>
      </c>
      <c r="DE311" t="s">
        <v>4158</v>
      </c>
    </row>
    <row r="312" spans="58:109" x14ac:dyDescent="0.25">
      <c r="BF312" t="s">
        <v>10812</v>
      </c>
      <c r="BH312" t="s">
        <v>4564</v>
      </c>
      <c r="BL312">
        <v>0</v>
      </c>
      <c r="BM312">
        <v>1</v>
      </c>
      <c r="BR312" t="s">
        <v>69</v>
      </c>
      <c r="BS312" s="124">
        <v>46149</v>
      </c>
      <c r="BT312" t="s">
        <v>965</v>
      </c>
      <c r="BU312" t="s">
        <v>1096</v>
      </c>
      <c r="BW312" t="s">
        <v>8844</v>
      </c>
      <c r="BX312" t="s">
        <v>4050</v>
      </c>
      <c r="BY312" t="s">
        <v>4109</v>
      </c>
      <c r="BZ312" t="s">
        <v>13490</v>
      </c>
      <c r="CA312" t="s">
        <v>13490</v>
      </c>
      <c r="CC312" t="s">
        <v>4111</v>
      </c>
      <c r="CD312">
        <v>431.88</v>
      </c>
      <c r="CE312">
        <v>35.99</v>
      </c>
      <c r="CG312">
        <v>0</v>
      </c>
      <c r="CH312">
        <v>431.88</v>
      </c>
      <c r="CK312">
        <v>1</v>
      </c>
      <c r="CL312" t="s">
        <v>8845</v>
      </c>
      <c r="CM312" t="s">
        <v>4133</v>
      </c>
      <c r="CN312" t="s">
        <v>79</v>
      </c>
      <c r="CO312" t="s">
        <v>13490</v>
      </c>
      <c r="CP312" t="s">
        <v>4107</v>
      </c>
      <c r="CR312" t="s">
        <v>16069</v>
      </c>
      <c r="CS312" t="s">
        <v>4030</v>
      </c>
      <c r="CT312" t="s">
        <v>4032</v>
      </c>
      <c r="CU312" t="s">
        <v>16070</v>
      </c>
      <c r="CV312" t="s">
        <v>8646</v>
      </c>
      <c r="CW312" t="s">
        <v>4124</v>
      </c>
      <c r="CX312" t="s">
        <v>4105</v>
      </c>
      <c r="CZ312" t="s">
        <v>4133</v>
      </c>
      <c r="DA312">
        <v>1</v>
      </c>
      <c r="DB312" t="s">
        <v>8644</v>
      </c>
      <c r="DC312" t="s">
        <v>205</v>
      </c>
      <c r="DD312" t="s">
        <v>16070</v>
      </c>
      <c r="DE312" t="s">
        <v>4158</v>
      </c>
    </row>
    <row r="313" spans="58:109" x14ac:dyDescent="0.25">
      <c r="BF313" t="s">
        <v>10813</v>
      </c>
      <c r="BG313" t="s">
        <v>10814</v>
      </c>
      <c r="BH313" t="s">
        <v>4386</v>
      </c>
      <c r="BI313" t="s">
        <v>10815</v>
      </c>
      <c r="BJ313" t="s">
        <v>4034</v>
      </c>
      <c r="BK313">
        <v>49.32</v>
      </c>
      <c r="BL313">
        <v>1</v>
      </c>
      <c r="BM313">
        <v>1</v>
      </c>
      <c r="BN313" t="s">
        <v>4028</v>
      </c>
      <c r="BO313">
        <v>1</v>
      </c>
      <c r="BP313" t="s">
        <v>4029</v>
      </c>
      <c r="BQ313" t="s">
        <v>4030</v>
      </c>
      <c r="BR313" t="s">
        <v>4031</v>
      </c>
      <c r="BS313" s="124">
        <v>46149</v>
      </c>
      <c r="BT313" t="s">
        <v>1005</v>
      </c>
      <c r="BU313" t="s">
        <v>1720</v>
      </c>
      <c r="BW313" t="s">
        <v>8372</v>
      </c>
      <c r="BX313" t="s">
        <v>4030</v>
      </c>
      <c r="BY313" t="s">
        <v>4109</v>
      </c>
      <c r="BZ313" t="s">
        <v>13568</v>
      </c>
      <c r="CA313" t="s">
        <v>13568</v>
      </c>
      <c r="CC313" t="s">
        <v>4111</v>
      </c>
      <c r="CD313">
        <v>383.88</v>
      </c>
      <c r="CE313">
        <v>31.99</v>
      </c>
      <c r="CG313">
        <v>0</v>
      </c>
      <c r="CH313">
        <v>383.88</v>
      </c>
      <c r="CK313">
        <v>1</v>
      </c>
      <c r="CL313" t="s">
        <v>8373</v>
      </c>
      <c r="CM313" t="s">
        <v>4106</v>
      </c>
      <c r="CN313" t="s">
        <v>79</v>
      </c>
      <c r="CO313" t="s">
        <v>13568</v>
      </c>
      <c r="CP313" t="s">
        <v>4107</v>
      </c>
      <c r="CR313" t="s">
        <v>8612</v>
      </c>
      <c r="CS313" t="s">
        <v>4030</v>
      </c>
      <c r="CT313" t="s">
        <v>4109</v>
      </c>
      <c r="CU313" t="s">
        <v>16063</v>
      </c>
      <c r="CV313" t="s">
        <v>8390</v>
      </c>
      <c r="CX313" t="s">
        <v>4105</v>
      </c>
      <c r="CZ313" t="s">
        <v>4133</v>
      </c>
      <c r="DA313">
        <v>1</v>
      </c>
      <c r="DB313" t="s">
        <v>8613</v>
      </c>
      <c r="DC313" t="s">
        <v>205</v>
      </c>
      <c r="DD313" t="s">
        <v>16063</v>
      </c>
      <c r="DE313" t="s">
        <v>4158</v>
      </c>
    </row>
    <row r="314" spans="58:109" x14ac:dyDescent="0.25">
      <c r="BF314" t="s">
        <v>10816</v>
      </c>
      <c r="BG314" t="s">
        <v>10817</v>
      </c>
      <c r="BH314" t="s">
        <v>4386</v>
      </c>
      <c r="BI314" t="s">
        <v>10818</v>
      </c>
      <c r="BJ314" t="s">
        <v>4034</v>
      </c>
      <c r="BK314">
        <v>50.94</v>
      </c>
      <c r="BL314">
        <v>1</v>
      </c>
      <c r="BM314">
        <v>1</v>
      </c>
      <c r="BN314" t="s">
        <v>4028</v>
      </c>
      <c r="BO314">
        <v>1</v>
      </c>
      <c r="BP314" t="s">
        <v>4029</v>
      </c>
      <c r="BQ314" t="s">
        <v>4030</v>
      </c>
      <c r="BR314" t="s">
        <v>4031</v>
      </c>
      <c r="BS314" s="124">
        <v>46149</v>
      </c>
      <c r="BT314" t="s">
        <v>1005</v>
      </c>
      <c r="BU314" t="s">
        <v>1720</v>
      </c>
      <c r="BW314" t="s">
        <v>13569</v>
      </c>
      <c r="BX314" t="s">
        <v>4030</v>
      </c>
      <c r="BY314" t="s">
        <v>4032</v>
      </c>
      <c r="BZ314" t="s">
        <v>13570</v>
      </c>
      <c r="CA314" t="s">
        <v>13570</v>
      </c>
      <c r="CB314" t="s">
        <v>4225</v>
      </c>
      <c r="CC314" t="s">
        <v>4105</v>
      </c>
      <c r="CD314">
        <v>233.88</v>
      </c>
      <c r="CE314">
        <v>19.489999999999998</v>
      </c>
      <c r="CF314">
        <v>2.1828799999999999</v>
      </c>
      <c r="CG314">
        <v>1</v>
      </c>
      <c r="CH314">
        <v>233.88</v>
      </c>
      <c r="CI314" s="17">
        <v>0.2</v>
      </c>
      <c r="CJ314">
        <v>26.19</v>
      </c>
      <c r="CK314">
        <v>1</v>
      </c>
      <c r="CL314" t="s">
        <v>13571</v>
      </c>
      <c r="CM314" t="s">
        <v>4106</v>
      </c>
      <c r="CN314" t="s">
        <v>79</v>
      </c>
      <c r="CO314" t="s">
        <v>13570</v>
      </c>
      <c r="CP314" t="s">
        <v>4107</v>
      </c>
      <c r="CR314" t="s">
        <v>16064</v>
      </c>
      <c r="CS314" t="s">
        <v>4030</v>
      </c>
      <c r="CT314" t="s">
        <v>4034</v>
      </c>
      <c r="CU314" t="s">
        <v>16065</v>
      </c>
      <c r="CV314" t="s">
        <v>8390</v>
      </c>
      <c r="CX314" t="s">
        <v>4105</v>
      </c>
      <c r="CZ314" t="s">
        <v>4133</v>
      </c>
      <c r="DA314">
        <v>1</v>
      </c>
      <c r="DB314" t="s">
        <v>16066</v>
      </c>
      <c r="DC314" t="s">
        <v>205</v>
      </c>
      <c r="DD314" t="s">
        <v>16065</v>
      </c>
      <c r="DE314" t="s">
        <v>4158</v>
      </c>
    </row>
    <row r="315" spans="58:109" x14ac:dyDescent="0.25">
      <c r="BF315" t="s">
        <v>10819</v>
      </c>
      <c r="BG315" t="s">
        <v>10820</v>
      </c>
      <c r="BH315" t="s">
        <v>4386</v>
      </c>
      <c r="BI315" t="s">
        <v>10821</v>
      </c>
      <c r="BJ315" t="s">
        <v>4032</v>
      </c>
      <c r="BK315">
        <v>176.58</v>
      </c>
      <c r="BL315">
        <v>1</v>
      </c>
      <c r="BM315">
        <v>1</v>
      </c>
      <c r="BN315" t="s">
        <v>4043</v>
      </c>
      <c r="BO315">
        <v>1</v>
      </c>
      <c r="BP315" t="s">
        <v>4029</v>
      </c>
      <c r="BQ315" t="s">
        <v>4030</v>
      </c>
      <c r="BR315" t="s">
        <v>4031</v>
      </c>
      <c r="BS315" s="124">
        <v>46149</v>
      </c>
      <c r="BT315" t="s">
        <v>1005</v>
      </c>
      <c r="BU315" t="s">
        <v>1720</v>
      </c>
      <c r="BW315" t="s">
        <v>13572</v>
      </c>
      <c r="BX315" t="s">
        <v>4030</v>
      </c>
      <c r="BY315" t="s">
        <v>4109</v>
      </c>
      <c r="BZ315" t="s">
        <v>13573</v>
      </c>
      <c r="CA315" t="s">
        <v>13573</v>
      </c>
      <c r="CC315" t="s">
        <v>4105</v>
      </c>
      <c r="CD315">
        <v>77.88</v>
      </c>
      <c r="CE315">
        <v>6.49</v>
      </c>
      <c r="CF315">
        <v>1.6225000000000001</v>
      </c>
      <c r="CG315">
        <v>0</v>
      </c>
      <c r="CH315">
        <v>77.88</v>
      </c>
      <c r="CI315" s="17">
        <v>0.5</v>
      </c>
      <c r="CJ315">
        <v>32.44</v>
      </c>
      <c r="CK315">
        <v>1</v>
      </c>
      <c r="CL315" t="s">
        <v>13574</v>
      </c>
      <c r="CM315" t="s">
        <v>4106</v>
      </c>
      <c r="CN315" t="s">
        <v>79</v>
      </c>
      <c r="CO315" t="s">
        <v>13573</v>
      </c>
      <c r="CP315" t="s">
        <v>4107</v>
      </c>
      <c r="CR315" t="s">
        <v>16071</v>
      </c>
      <c r="CS315" t="s">
        <v>4030</v>
      </c>
      <c r="CT315" t="s">
        <v>4034</v>
      </c>
      <c r="CU315" t="s">
        <v>16072</v>
      </c>
      <c r="CV315" t="s">
        <v>8537</v>
      </c>
      <c r="CX315" t="s">
        <v>4105</v>
      </c>
      <c r="CZ315" t="s">
        <v>4133</v>
      </c>
      <c r="DA315">
        <v>1</v>
      </c>
      <c r="DB315" t="s">
        <v>16073</v>
      </c>
      <c r="DC315" t="s">
        <v>205</v>
      </c>
      <c r="DD315" t="s">
        <v>16072</v>
      </c>
      <c r="DE315" t="s">
        <v>4158</v>
      </c>
    </row>
    <row r="316" spans="58:109" x14ac:dyDescent="0.25">
      <c r="BF316" t="s">
        <v>10822</v>
      </c>
      <c r="BH316" t="s">
        <v>4386</v>
      </c>
      <c r="BL316">
        <v>0</v>
      </c>
      <c r="BM316">
        <v>1</v>
      </c>
      <c r="BR316" t="s">
        <v>4031</v>
      </c>
      <c r="BS316" s="124">
        <v>46149</v>
      </c>
      <c r="BT316" t="s">
        <v>1005</v>
      </c>
      <c r="BU316" t="s">
        <v>1720</v>
      </c>
      <c r="BW316" t="s">
        <v>13575</v>
      </c>
      <c r="BX316" t="s">
        <v>4030</v>
      </c>
      <c r="BY316" t="s">
        <v>4109</v>
      </c>
      <c r="BZ316" t="s">
        <v>13576</v>
      </c>
      <c r="CA316" t="s">
        <v>13576</v>
      </c>
      <c r="CC316" t="s">
        <v>4105</v>
      </c>
      <c r="CD316">
        <v>65.88</v>
      </c>
      <c r="CE316">
        <v>5.49</v>
      </c>
      <c r="CF316">
        <v>1.3725000000000001</v>
      </c>
      <c r="CG316">
        <v>0</v>
      </c>
      <c r="CH316">
        <v>65.88</v>
      </c>
      <c r="CI316" s="17">
        <v>0.5</v>
      </c>
      <c r="CJ316">
        <v>27.44</v>
      </c>
      <c r="CK316">
        <v>1</v>
      </c>
      <c r="CL316" t="s">
        <v>13574</v>
      </c>
      <c r="CM316" t="s">
        <v>4106</v>
      </c>
      <c r="CN316" t="s">
        <v>79</v>
      </c>
      <c r="CO316" t="s">
        <v>13576</v>
      </c>
      <c r="CP316" t="s">
        <v>4107</v>
      </c>
      <c r="CR316" t="s">
        <v>16074</v>
      </c>
      <c r="CS316" t="s">
        <v>4030</v>
      </c>
      <c r="CT316" t="s">
        <v>4034</v>
      </c>
      <c r="CU316" t="s">
        <v>16075</v>
      </c>
      <c r="CV316" t="s">
        <v>8537</v>
      </c>
      <c r="CX316" t="s">
        <v>4105</v>
      </c>
      <c r="CZ316" t="s">
        <v>4133</v>
      </c>
      <c r="DA316">
        <v>1</v>
      </c>
      <c r="DB316" t="s">
        <v>16073</v>
      </c>
      <c r="DC316" t="s">
        <v>205</v>
      </c>
      <c r="DD316" t="s">
        <v>16075</v>
      </c>
      <c r="DE316" t="s">
        <v>4158</v>
      </c>
    </row>
    <row r="317" spans="58:109" x14ac:dyDescent="0.25">
      <c r="BF317" t="s">
        <v>10823</v>
      </c>
      <c r="BH317" t="s">
        <v>4386</v>
      </c>
      <c r="BL317">
        <v>0</v>
      </c>
      <c r="BM317">
        <v>1</v>
      </c>
      <c r="BR317" t="s">
        <v>4031</v>
      </c>
      <c r="BS317" s="124">
        <v>46149</v>
      </c>
      <c r="BT317" t="s">
        <v>1005</v>
      </c>
      <c r="BU317" t="s">
        <v>1720</v>
      </c>
      <c r="BW317" t="s">
        <v>13577</v>
      </c>
      <c r="BX317" t="s">
        <v>4030</v>
      </c>
      <c r="BY317" t="s">
        <v>4109</v>
      </c>
      <c r="BZ317" t="s">
        <v>13578</v>
      </c>
      <c r="CA317" t="s">
        <v>13578</v>
      </c>
      <c r="CC317" t="s">
        <v>4105</v>
      </c>
      <c r="CD317">
        <v>65.88</v>
      </c>
      <c r="CE317">
        <v>5.49</v>
      </c>
      <c r="CF317">
        <v>1.3725000000000001</v>
      </c>
      <c r="CG317">
        <v>0</v>
      </c>
      <c r="CH317">
        <v>65.88</v>
      </c>
      <c r="CI317" s="17">
        <v>0.5</v>
      </c>
      <c r="CJ317">
        <v>27.44</v>
      </c>
      <c r="CK317">
        <v>1</v>
      </c>
      <c r="CL317" t="s">
        <v>13574</v>
      </c>
      <c r="CM317" t="s">
        <v>4106</v>
      </c>
      <c r="CN317" t="s">
        <v>79</v>
      </c>
      <c r="CO317" t="s">
        <v>13578</v>
      </c>
      <c r="CP317" t="s">
        <v>4107</v>
      </c>
      <c r="CR317" t="s">
        <v>16076</v>
      </c>
      <c r="CS317" t="s">
        <v>4030</v>
      </c>
      <c r="CT317" t="s">
        <v>4034</v>
      </c>
      <c r="CU317" t="s">
        <v>16075</v>
      </c>
      <c r="CV317" t="s">
        <v>8537</v>
      </c>
      <c r="CX317" t="s">
        <v>4105</v>
      </c>
      <c r="CZ317" t="s">
        <v>4133</v>
      </c>
      <c r="DA317">
        <v>1</v>
      </c>
      <c r="DB317" t="s">
        <v>16073</v>
      </c>
      <c r="DC317" t="s">
        <v>205</v>
      </c>
      <c r="DD317" t="s">
        <v>16075</v>
      </c>
      <c r="DE317" t="s">
        <v>4158</v>
      </c>
    </row>
    <row r="318" spans="58:109" x14ac:dyDescent="0.25">
      <c r="BF318" t="s">
        <v>10824</v>
      </c>
      <c r="BH318" t="s">
        <v>4386</v>
      </c>
      <c r="BL318">
        <v>0</v>
      </c>
      <c r="BM318">
        <v>1</v>
      </c>
      <c r="BR318" t="s">
        <v>4031</v>
      </c>
      <c r="BS318" s="124">
        <v>46149</v>
      </c>
      <c r="BT318" t="s">
        <v>1005</v>
      </c>
      <c r="BU318" t="s">
        <v>1720</v>
      </c>
      <c r="BW318" t="s">
        <v>13579</v>
      </c>
      <c r="BX318" t="s">
        <v>4030</v>
      </c>
      <c r="BY318" t="s">
        <v>4109</v>
      </c>
      <c r="BZ318" t="s">
        <v>13576</v>
      </c>
      <c r="CA318" t="s">
        <v>13576</v>
      </c>
      <c r="CC318" t="s">
        <v>4105</v>
      </c>
      <c r="CD318">
        <v>65.88</v>
      </c>
      <c r="CE318">
        <v>5.49</v>
      </c>
      <c r="CF318">
        <v>1.3725000000000001</v>
      </c>
      <c r="CG318">
        <v>0</v>
      </c>
      <c r="CH318">
        <v>65.88</v>
      </c>
      <c r="CI318" s="17">
        <v>0.5</v>
      </c>
      <c r="CJ318">
        <v>27.44</v>
      </c>
      <c r="CK318">
        <v>1</v>
      </c>
      <c r="CL318" t="s">
        <v>13574</v>
      </c>
      <c r="CM318" t="s">
        <v>4106</v>
      </c>
      <c r="CN318" t="s">
        <v>79</v>
      </c>
      <c r="CO318" t="s">
        <v>13576</v>
      </c>
      <c r="CP318" t="s">
        <v>4107</v>
      </c>
      <c r="CR318" t="s">
        <v>16077</v>
      </c>
      <c r="CS318" t="s">
        <v>4030</v>
      </c>
      <c r="CT318" t="s">
        <v>4034</v>
      </c>
      <c r="CU318" t="s">
        <v>16078</v>
      </c>
      <c r="CV318" t="s">
        <v>8537</v>
      </c>
      <c r="CX318" t="s">
        <v>4105</v>
      </c>
      <c r="CZ318" t="s">
        <v>4133</v>
      </c>
      <c r="DA318">
        <v>1</v>
      </c>
      <c r="DB318" t="s">
        <v>16073</v>
      </c>
      <c r="DC318" t="s">
        <v>205</v>
      </c>
      <c r="DD318" t="s">
        <v>16078</v>
      </c>
      <c r="DE318" t="s">
        <v>4158</v>
      </c>
    </row>
    <row r="319" spans="58:109" x14ac:dyDescent="0.25">
      <c r="BF319" t="s">
        <v>10825</v>
      </c>
      <c r="BH319" t="s">
        <v>4386</v>
      </c>
      <c r="BL319">
        <v>0</v>
      </c>
      <c r="BM319">
        <v>1</v>
      </c>
      <c r="BR319" t="s">
        <v>4031</v>
      </c>
      <c r="BS319" s="124">
        <v>46149</v>
      </c>
      <c r="BT319" t="s">
        <v>1005</v>
      </c>
      <c r="BU319" t="s">
        <v>1720</v>
      </c>
      <c r="BW319" t="s">
        <v>13580</v>
      </c>
      <c r="BX319" t="s">
        <v>4030</v>
      </c>
      <c r="BY319" t="s">
        <v>4109</v>
      </c>
      <c r="BZ319" t="s">
        <v>13578</v>
      </c>
      <c r="CA319" t="s">
        <v>13578</v>
      </c>
      <c r="CC319" t="s">
        <v>4105</v>
      </c>
      <c r="CD319">
        <v>65.88</v>
      </c>
      <c r="CE319">
        <v>5.49</v>
      </c>
      <c r="CF319">
        <v>1.3725000000000001</v>
      </c>
      <c r="CG319">
        <v>0</v>
      </c>
      <c r="CH319">
        <v>65.88</v>
      </c>
      <c r="CI319" s="17">
        <v>0.5</v>
      </c>
      <c r="CJ319">
        <v>27.44</v>
      </c>
      <c r="CK319">
        <v>1</v>
      </c>
      <c r="CL319" t="s">
        <v>13574</v>
      </c>
      <c r="CM319" t="s">
        <v>4106</v>
      </c>
      <c r="CN319" t="s">
        <v>79</v>
      </c>
      <c r="CO319" t="s">
        <v>13578</v>
      </c>
      <c r="CP319" t="s">
        <v>4107</v>
      </c>
      <c r="CR319" t="s">
        <v>16079</v>
      </c>
      <c r="CS319" t="s">
        <v>4030</v>
      </c>
      <c r="CT319" t="s">
        <v>4034</v>
      </c>
      <c r="CU319" t="s">
        <v>16080</v>
      </c>
      <c r="CV319" t="s">
        <v>8537</v>
      </c>
      <c r="CX319" t="s">
        <v>4105</v>
      </c>
      <c r="CZ319" t="s">
        <v>4133</v>
      </c>
      <c r="DA319">
        <v>1</v>
      </c>
      <c r="DB319" t="s">
        <v>16073</v>
      </c>
      <c r="DC319" t="s">
        <v>205</v>
      </c>
      <c r="DD319" t="s">
        <v>16080</v>
      </c>
      <c r="DE319" t="s">
        <v>4158</v>
      </c>
    </row>
    <row r="320" spans="58:109" x14ac:dyDescent="0.25">
      <c r="BF320" t="s">
        <v>10826</v>
      </c>
      <c r="BH320" t="s">
        <v>4386</v>
      </c>
      <c r="BL320">
        <v>0</v>
      </c>
      <c r="BM320">
        <v>1</v>
      </c>
      <c r="BR320" t="s">
        <v>4031</v>
      </c>
      <c r="BS320" s="124">
        <v>46149</v>
      </c>
      <c r="BT320" t="s">
        <v>1005</v>
      </c>
      <c r="BU320" t="s">
        <v>1720</v>
      </c>
      <c r="BW320" t="s">
        <v>13581</v>
      </c>
      <c r="BX320" t="s">
        <v>4030</v>
      </c>
      <c r="BY320" t="s">
        <v>4109</v>
      </c>
      <c r="BZ320" t="s">
        <v>13582</v>
      </c>
      <c r="CA320" t="s">
        <v>8826</v>
      </c>
      <c r="CB320" t="s">
        <v>4476</v>
      </c>
      <c r="CC320" t="s">
        <v>4105</v>
      </c>
      <c r="CD320">
        <v>179.88</v>
      </c>
      <c r="CE320">
        <v>14.99</v>
      </c>
      <c r="CF320">
        <v>1.4388000000000001</v>
      </c>
      <c r="CG320">
        <v>1</v>
      </c>
      <c r="CH320">
        <v>179.88</v>
      </c>
      <c r="CI320" s="17">
        <v>0.2</v>
      </c>
      <c r="CJ320">
        <v>17.63</v>
      </c>
      <c r="CK320">
        <v>1</v>
      </c>
      <c r="CL320" t="s">
        <v>13583</v>
      </c>
      <c r="CM320" t="s">
        <v>4121</v>
      </c>
      <c r="CN320" t="s">
        <v>79</v>
      </c>
      <c r="CO320" t="s">
        <v>13582</v>
      </c>
      <c r="CP320" t="s">
        <v>4121</v>
      </c>
      <c r="CR320" t="s">
        <v>16081</v>
      </c>
      <c r="CS320" t="s">
        <v>4030</v>
      </c>
      <c r="CT320" t="s">
        <v>4034</v>
      </c>
      <c r="CU320" t="s">
        <v>16080</v>
      </c>
      <c r="CV320" t="s">
        <v>8537</v>
      </c>
      <c r="CX320" t="s">
        <v>4105</v>
      </c>
      <c r="CZ320" t="s">
        <v>4133</v>
      </c>
      <c r="DA320">
        <v>1</v>
      </c>
      <c r="DB320" t="s">
        <v>16073</v>
      </c>
      <c r="DC320" t="s">
        <v>205</v>
      </c>
      <c r="DD320" t="s">
        <v>16080</v>
      </c>
      <c r="DE320" t="s">
        <v>4158</v>
      </c>
    </row>
    <row r="321" spans="58:109" x14ac:dyDescent="0.25">
      <c r="BF321" t="s">
        <v>10827</v>
      </c>
      <c r="BH321" t="s">
        <v>4386</v>
      </c>
      <c r="BL321">
        <v>0</v>
      </c>
      <c r="BM321">
        <v>1</v>
      </c>
      <c r="BR321" t="s">
        <v>4031</v>
      </c>
      <c r="BS321" s="124">
        <v>46149</v>
      </c>
      <c r="BT321" t="s">
        <v>1005</v>
      </c>
      <c r="BU321" t="s">
        <v>1720</v>
      </c>
      <c r="BW321" t="s">
        <v>20373</v>
      </c>
      <c r="BX321" t="s">
        <v>4030</v>
      </c>
      <c r="BY321" t="s">
        <v>4032</v>
      </c>
      <c r="BZ321" t="s">
        <v>20374</v>
      </c>
      <c r="CA321" t="s">
        <v>20374</v>
      </c>
      <c r="CB321" t="s">
        <v>8496</v>
      </c>
      <c r="CC321" t="s">
        <v>4105</v>
      </c>
      <c r="CD321">
        <v>203.88</v>
      </c>
      <c r="CE321">
        <v>16.989999999999998</v>
      </c>
      <c r="CG321">
        <v>0</v>
      </c>
      <c r="CH321">
        <v>203.88</v>
      </c>
      <c r="CK321">
        <v>1</v>
      </c>
      <c r="CL321" t="s">
        <v>20375</v>
      </c>
      <c r="CM321" t="s">
        <v>4106</v>
      </c>
      <c r="CN321" t="s">
        <v>73</v>
      </c>
      <c r="CO321" t="s">
        <v>20374</v>
      </c>
      <c r="CP321" t="s">
        <v>4107</v>
      </c>
      <c r="CR321" t="s">
        <v>16082</v>
      </c>
      <c r="CS321" t="s">
        <v>4050</v>
      </c>
      <c r="CT321" t="s">
        <v>4109</v>
      </c>
      <c r="CU321" t="s">
        <v>16083</v>
      </c>
      <c r="CV321" t="s">
        <v>8280</v>
      </c>
      <c r="CW321" t="s">
        <v>4393</v>
      </c>
      <c r="CX321" t="s">
        <v>4111</v>
      </c>
      <c r="CZ321" t="s">
        <v>4133</v>
      </c>
      <c r="DA321">
        <v>1</v>
      </c>
      <c r="DB321" t="s">
        <v>16084</v>
      </c>
      <c r="DC321" t="s">
        <v>205</v>
      </c>
      <c r="DD321" t="s">
        <v>16083</v>
      </c>
      <c r="DE321" t="s">
        <v>4158</v>
      </c>
    </row>
    <row r="322" spans="58:109" x14ac:dyDescent="0.25">
      <c r="BF322" t="s">
        <v>10828</v>
      </c>
      <c r="BH322" t="s">
        <v>4386</v>
      </c>
      <c r="BL322">
        <v>0</v>
      </c>
      <c r="BM322">
        <v>1</v>
      </c>
      <c r="BR322" t="s">
        <v>4031</v>
      </c>
      <c r="BS322" s="124">
        <v>46149</v>
      </c>
      <c r="BT322" t="s">
        <v>1005</v>
      </c>
      <c r="BU322" t="s">
        <v>1720</v>
      </c>
      <c r="BW322" t="s">
        <v>20373</v>
      </c>
      <c r="BX322" t="s">
        <v>4030</v>
      </c>
      <c r="BY322" t="s">
        <v>4032</v>
      </c>
      <c r="BZ322" t="s">
        <v>20374</v>
      </c>
      <c r="CA322" t="s">
        <v>20374</v>
      </c>
      <c r="CB322" t="s">
        <v>8496</v>
      </c>
      <c r="CC322" t="s">
        <v>4105</v>
      </c>
      <c r="CD322">
        <v>203.88</v>
      </c>
      <c r="CE322">
        <v>16.989999999999998</v>
      </c>
      <c r="CG322">
        <v>0</v>
      </c>
      <c r="CH322">
        <v>203.88</v>
      </c>
      <c r="CK322">
        <v>1</v>
      </c>
      <c r="CL322" t="s">
        <v>20375</v>
      </c>
      <c r="CM322" t="s">
        <v>4106</v>
      </c>
      <c r="CN322" t="s">
        <v>73</v>
      </c>
      <c r="CO322" t="s">
        <v>20374</v>
      </c>
      <c r="CP322" t="s">
        <v>4107</v>
      </c>
      <c r="CR322" t="s">
        <v>16085</v>
      </c>
      <c r="CS322" t="s">
        <v>4050</v>
      </c>
      <c r="CT322" t="s">
        <v>4034</v>
      </c>
      <c r="CU322" t="s">
        <v>16086</v>
      </c>
      <c r="CV322" t="s">
        <v>4701</v>
      </c>
      <c r="CX322" t="s">
        <v>4105</v>
      </c>
      <c r="CZ322" t="s">
        <v>4133</v>
      </c>
      <c r="DA322">
        <v>1</v>
      </c>
      <c r="DB322" t="s">
        <v>16087</v>
      </c>
      <c r="DC322" t="s">
        <v>205</v>
      </c>
      <c r="DD322" t="s">
        <v>16086</v>
      </c>
      <c r="DE322" t="s">
        <v>4158</v>
      </c>
    </row>
    <row r="323" spans="58:109" x14ac:dyDescent="0.25">
      <c r="BF323" t="s">
        <v>10829</v>
      </c>
      <c r="BH323" t="s">
        <v>4386</v>
      </c>
      <c r="BL323">
        <v>0</v>
      </c>
      <c r="BM323">
        <v>1</v>
      </c>
      <c r="BR323" t="s">
        <v>4031</v>
      </c>
      <c r="BS323" s="124">
        <v>46149</v>
      </c>
      <c r="BT323" t="s">
        <v>1005</v>
      </c>
      <c r="BU323" t="s">
        <v>1720</v>
      </c>
      <c r="BW323" t="s">
        <v>13584</v>
      </c>
      <c r="BX323" t="s">
        <v>4112</v>
      </c>
      <c r="BY323" t="s">
        <v>4109</v>
      </c>
      <c r="BZ323" t="s">
        <v>13585</v>
      </c>
      <c r="CA323" t="s">
        <v>13585</v>
      </c>
      <c r="CC323" t="s">
        <v>4111</v>
      </c>
      <c r="CD323">
        <v>539.88</v>
      </c>
      <c r="CE323">
        <v>44.99</v>
      </c>
      <c r="CG323">
        <v>0</v>
      </c>
      <c r="CH323">
        <v>539.88</v>
      </c>
      <c r="CK323">
        <v>1</v>
      </c>
      <c r="CL323" t="s">
        <v>13586</v>
      </c>
      <c r="CM323" t="s">
        <v>4106</v>
      </c>
      <c r="CN323" t="s">
        <v>73</v>
      </c>
      <c r="CO323" t="s">
        <v>13585</v>
      </c>
      <c r="CP323" t="s">
        <v>4107</v>
      </c>
      <c r="CR323" t="s">
        <v>16088</v>
      </c>
      <c r="CS323" t="s">
        <v>4050</v>
      </c>
      <c r="CT323" t="s">
        <v>4027</v>
      </c>
      <c r="CU323" t="s">
        <v>16089</v>
      </c>
      <c r="CV323" t="s">
        <v>4169</v>
      </c>
      <c r="CX323" t="s">
        <v>4105</v>
      </c>
      <c r="CY323" s="17">
        <v>0.2</v>
      </c>
      <c r="CZ323" t="s">
        <v>4133</v>
      </c>
      <c r="DA323">
        <v>1</v>
      </c>
      <c r="DB323" t="s">
        <v>16090</v>
      </c>
      <c r="DC323" t="s">
        <v>205</v>
      </c>
      <c r="DD323" t="s">
        <v>16089</v>
      </c>
      <c r="DE323" t="s">
        <v>4158</v>
      </c>
    </row>
    <row r="324" spans="58:109" x14ac:dyDescent="0.25">
      <c r="BF324" t="s">
        <v>10830</v>
      </c>
      <c r="BH324" t="s">
        <v>4386</v>
      </c>
      <c r="BL324">
        <v>0</v>
      </c>
      <c r="BM324">
        <v>1</v>
      </c>
      <c r="BR324" t="s">
        <v>4031</v>
      </c>
      <c r="BS324" s="124">
        <v>46149</v>
      </c>
      <c r="BT324" t="s">
        <v>1005</v>
      </c>
      <c r="BU324" t="s">
        <v>1720</v>
      </c>
      <c r="BW324" t="s">
        <v>13587</v>
      </c>
      <c r="BX324" t="s">
        <v>4030</v>
      </c>
      <c r="BY324" t="s">
        <v>4109</v>
      </c>
      <c r="BZ324" t="s">
        <v>13588</v>
      </c>
      <c r="CA324" t="s">
        <v>8294</v>
      </c>
      <c r="CB324" t="s">
        <v>4381</v>
      </c>
      <c r="CC324" t="s">
        <v>4111</v>
      </c>
      <c r="CD324">
        <v>257.88</v>
      </c>
      <c r="CE324">
        <v>21.49</v>
      </c>
      <c r="CF324">
        <v>1.0416700000000001</v>
      </c>
      <c r="CG324">
        <v>1</v>
      </c>
      <c r="CH324">
        <v>257.88</v>
      </c>
      <c r="CI324" s="17">
        <v>0.2</v>
      </c>
      <c r="CJ324">
        <v>12.5</v>
      </c>
      <c r="CK324">
        <v>1</v>
      </c>
      <c r="CL324" t="s">
        <v>13589</v>
      </c>
      <c r="CM324" t="s">
        <v>4121</v>
      </c>
      <c r="CN324" t="s">
        <v>73</v>
      </c>
      <c r="CO324" t="s">
        <v>13588</v>
      </c>
      <c r="CP324" t="s">
        <v>4121</v>
      </c>
      <c r="CR324" t="s">
        <v>9920</v>
      </c>
      <c r="CS324" t="s">
        <v>4030</v>
      </c>
      <c r="CT324" t="s">
        <v>4109</v>
      </c>
      <c r="CU324" t="s">
        <v>9820</v>
      </c>
      <c r="CV324" t="s">
        <v>8390</v>
      </c>
      <c r="CX324" t="s">
        <v>4111</v>
      </c>
      <c r="CZ324" t="s">
        <v>4133</v>
      </c>
      <c r="DA324">
        <v>1</v>
      </c>
      <c r="DB324" t="s">
        <v>9921</v>
      </c>
      <c r="DC324" t="s">
        <v>637</v>
      </c>
      <c r="DD324" t="s">
        <v>9820</v>
      </c>
      <c r="DE324" t="s">
        <v>4158</v>
      </c>
    </row>
    <row r="325" spans="58:109" x14ac:dyDescent="0.25">
      <c r="BF325" t="s">
        <v>10831</v>
      </c>
      <c r="BH325" t="s">
        <v>4386</v>
      </c>
      <c r="BL325">
        <v>0</v>
      </c>
      <c r="BM325">
        <v>1</v>
      </c>
      <c r="BR325" t="s">
        <v>4031</v>
      </c>
      <c r="BS325" s="124">
        <v>46149</v>
      </c>
      <c r="BT325" t="s">
        <v>1005</v>
      </c>
      <c r="BU325" t="s">
        <v>1720</v>
      </c>
      <c r="BW325" t="s">
        <v>9046</v>
      </c>
      <c r="BX325" t="s">
        <v>4030</v>
      </c>
      <c r="BY325" t="s">
        <v>4109</v>
      </c>
      <c r="BZ325" t="s">
        <v>9047</v>
      </c>
      <c r="CA325" t="s">
        <v>9047</v>
      </c>
      <c r="CC325" t="s">
        <v>4111</v>
      </c>
      <c r="CD325">
        <v>395.88</v>
      </c>
      <c r="CE325">
        <v>32.99</v>
      </c>
      <c r="CG325">
        <v>0</v>
      </c>
      <c r="CH325">
        <v>395.88</v>
      </c>
      <c r="CK325">
        <v>1</v>
      </c>
      <c r="CL325" t="s">
        <v>9048</v>
      </c>
      <c r="CM325" t="s">
        <v>4106</v>
      </c>
      <c r="CN325" t="s">
        <v>73</v>
      </c>
      <c r="CO325" t="s">
        <v>9047</v>
      </c>
      <c r="CP325" t="s">
        <v>4107</v>
      </c>
      <c r="CR325" t="s">
        <v>21025</v>
      </c>
      <c r="CS325" t="s">
        <v>4030</v>
      </c>
      <c r="CT325" t="s">
        <v>4109</v>
      </c>
      <c r="CU325" t="s">
        <v>21026</v>
      </c>
      <c r="CV325" t="s">
        <v>8389</v>
      </c>
      <c r="CX325" t="s">
        <v>4111</v>
      </c>
      <c r="CZ325" t="s">
        <v>4133</v>
      </c>
      <c r="DA325">
        <v>1</v>
      </c>
      <c r="DB325" t="s">
        <v>21027</v>
      </c>
      <c r="DC325" t="s">
        <v>79</v>
      </c>
      <c r="DD325" t="s">
        <v>21026</v>
      </c>
      <c r="DE325" t="s">
        <v>4158</v>
      </c>
    </row>
    <row r="326" spans="58:109" x14ac:dyDescent="0.25">
      <c r="BF326" t="s">
        <v>10832</v>
      </c>
      <c r="BH326" t="s">
        <v>4386</v>
      </c>
      <c r="BL326">
        <v>0</v>
      </c>
      <c r="BM326">
        <v>1</v>
      </c>
      <c r="BR326" t="s">
        <v>4031</v>
      </c>
      <c r="BS326" s="124">
        <v>46149</v>
      </c>
      <c r="BT326" t="s">
        <v>1005</v>
      </c>
      <c r="BU326" t="s">
        <v>1720</v>
      </c>
      <c r="BW326" t="s">
        <v>13590</v>
      </c>
      <c r="BX326" t="s">
        <v>4030</v>
      </c>
      <c r="BY326" t="s">
        <v>4109</v>
      </c>
      <c r="BZ326" t="s">
        <v>13591</v>
      </c>
      <c r="CA326" t="s">
        <v>13591</v>
      </c>
      <c r="CC326" t="s">
        <v>4111</v>
      </c>
      <c r="CD326">
        <v>395.88</v>
      </c>
      <c r="CE326">
        <v>32.99</v>
      </c>
      <c r="CG326">
        <v>0</v>
      </c>
      <c r="CH326">
        <v>395.88</v>
      </c>
      <c r="CK326">
        <v>1</v>
      </c>
      <c r="CL326" t="s">
        <v>13592</v>
      </c>
      <c r="CM326" t="s">
        <v>4106</v>
      </c>
      <c r="CN326" t="s">
        <v>73</v>
      </c>
      <c r="CO326" t="s">
        <v>13591</v>
      </c>
      <c r="CP326" t="s">
        <v>4107</v>
      </c>
      <c r="CR326" t="s">
        <v>21739</v>
      </c>
      <c r="CS326" t="s">
        <v>4030</v>
      </c>
      <c r="CT326" t="s">
        <v>4142</v>
      </c>
      <c r="CU326" t="s">
        <v>21588</v>
      </c>
      <c r="CV326" t="s">
        <v>8521</v>
      </c>
      <c r="CX326" t="s">
        <v>4105</v>
      </c>
      <c r="CZ326" t="s">
        <v>4133</v>
      </c>
      <c r="DA326">
        <v>1</v>
      </c>
      <c r="DB326" t="s">
        <v>21740</v>
      </c>
      <c r="DC326" t="s">
        <v>79</v>
      </c>
      <c r="DD326" t="s">
        <v>21588</v>
      </c>
      <c r="DE326" t="s">
        <v>4158</v>
      </c>
    </row>
    <row r="327" spans="58:109" x14ac:dyDescent="0.25">
      <c r="BF327" t="s">
        <v>10833</v>
      </c>
      <c r="BH327" t="s">
        <v>4386</v>
      </c>
      <c r="BL327">
        <v>0</v>
      </c>
      <c r="BM327">
        <v>1</v>
      </c>
      <c r="BR327" t="s">
        <v>4031</v>
      </c>
      <c r="BS327" s="124">
        <v>46149</v>
      </c>
      <c r="BT327" t="s">
        <v>1005</v>
      </c>
      <c r="BU327" t="s">
        <v>1720</v>
      </c>
      <c r="BW327" t="s">
        <v>13593</v>
      </c>
      <c r="BX327" t="s">
        <v>4030</v>
      </c>
      <c r="BY327" t="s">
        <v>4027</v>
      </c>
      <c r="BZ327" t="s">
        <v>13594</v>
      </c>
      <c r="CA327" t="s">
        <v>13594</v>
      </c>
      <c r="CB327" t="s">
        <v>4294</v>
      </c>
      <c r="CC327" t="s">
        <v>4105</v>
      </c>
      <c r="CD327">
        <v>287.88</v>
      </c>
      <c r="CE327">
        <v>23.99</v>
      </c>
      <c r="CG327">
        <v>0</v>
      </c>
      <c r="CH327">
        <v>287.88</v>
      </c>
      <c r="CK327">
        <v>1</v>
      </c>
      <c r="CL327" t="s">
        <v>13595</v>
      </c>
      <c r="CM327" t="s">
        <v>4106</v>
      </c>
      <c r="CN327" t="s">
        <v>73</v>
      </c>
      <c r="CO327" t="s">
        <v>13594</v>
      </c>
      <c r="CP327" t="s">
        <v>4107</v>
      </c>
      <c r="CR327" t="s">
        <v>15445</v>
      </c>
      <c r="CS327" t="s">
        <v>4030</v>
      </c>
      <c r="CT327" t="s">
        <v>4032</v>
      </c>
      <c r="CU327" t="s">
        <v>14366</v>
      </c>
      <c r="CV327" t="s">
        <v>8515</v>
      </c>
      <c r="CX327" t="s">
        <v>4105</v>
      </c>
      <c r="CZ327" t="s">
        <v>4133</v>
      </c>
      <c r="DA327">
        <v>1</v>
      </c>
      <c r="DB327" t="s">
        <v>15447</v>
      </c>
      <c r="DC327" t="s">
        <v>79</v>
      </c>
      <c r="DD327" t="s">
        <v>14366</v>
      </c>
      <c r="DE327" t="s">
        <v>4158</v>
      </c>
    </row>
    <row r="328" spans="58:109" x14ac:dyDescent="0.25">
      <c r="BF328" t="s">
        <v>10834</v>
      </c>
      <c r="BH328" t="s">
        <v>4386</v>
      </c>
      <c r="BL328">
        <v>0</v>
      </c>
      <c r="BM328">
        <v>1</v>
      </c>
      <c r="BR328" t="s">
        <v>4031</v>
      </c>
      <c r="BS328" s="124">
        <v>46149</v>
      </c>
      <c r="BT328" t="s">
        <v>1005</v>
      </c>
      <c r="BU328" t="s">
        <v>1720</v>
      </c>
      <c r="BW328" t="s">
        <v>13596</v>
      </c>
      <c r="BX328" t="s">
        <v>4030</v>
      </c>
      <c r="BY328" t="s">
        <v>4109</v>
      </c>
      <c r="BZ328" t="s">
        <v>13597</v>
      </c>
      <c r="CA328" t="s">
        <v>13597</v>
      </c>
      <c r="CB328" t="s">
        <v>4474</v>
      </c>
      <c r="CC328" t="s">
        <v>4105</v>
      </c>
      <c r="CD328">
        <v>107.88</v>
      </c>
      <c r="CE328">
        <v>8.99</v>
      </c>
      <c r="CG328">
        <v>0</v>
      </c>
      <c r="CH328">
        <v>107.88</v>
      </c>
      <c r="CK328">
        <v>1</v>
      </c>
      <c r="CL328" t="s">
        <v>13598</v>
      </c>
      <c r="CM328" t="s">
        <v>4106</v>
      </c>
      <c r="CN328" t="s">
        <v>73</v>
      </c>
      <c r="CO328" t="s">
        <v>13597</v>
      </c>
      <c r="CP328" t="s">
        <v>4107</v>
      </c>
      <c r="CR328" t="s">
        <v>15448</v>
      </c>
      <c r="CS328" t="s">
        <v>4030</v>
      </c>
      <c r="CT328" t="s">
        <v>4034</v>
      </c>
      <c r="CU328" t="s">
        <v>14366</v>
      </c>
      <c r="CV328" t="s">
        <v>8908</v>
      </c>
      <c r="CX328" t="s">
        <v>4105</v>
      </c>
      <c r="CZ328" t="s">
        <v>4133</v>
      </c>
      <c r="DA328">
        <v>1</v>
      </c>
      <c r="DB328" t="s">
        <v>15447</v>
      </c>
      <c r="DC328" t="s">
        <v>79</v>
      </c>
      <c r="DD328" t="s">
        <v>14366</v>
      </c>
      <c r="DE328" t="s">
        <v>4158</v>
      </c>
    </row>
    <row r="329" spans="58:109" x14ac:dyDescent="0.25">
      <c r="BF329" t="s">
        <v>10835</v>
      </c>
      <c r="BH329" t="s">
        <v>4386</v>
      </c>
      <c r="BL329">
        <v>0</v>
      </c>
      <c r="BM329">
        <v>1</v>
      </c>
      <c r="BR329" t="s">
        <v>4031</v>
      </c>
      <c r="BS329" s="124">
        <v>46149</v>
      </c>
      <c r="BT329" t="s">
        <v>1005</v>
      </c>
      <c r="BU329" t="s">
        <v>1720</v>
      </c>
      <c r="BW329" t="s">
        <v>13599</v>
      </c>
      <c r="BX329" t="s">
        <v>4108</v>
      </c>
      <c r="BY329" t="s">
        <v>4109</v>
      </c>
      <c r="BZ329" t="s">
        <v>13600</v>
      </c>
      <c r="CA329" t="s">
        <v>8359</v>
      </c>
      <c r="CB329" t="s">
        <v>8360</v>
      </c>
      <c r="CC329" t="s">
        <v>4105</v>
      </c>
      <c r="CD329">
        <v>164.88</v>
      </c>
      <c r="CE329">
        <v>13.74</v>
      </c>
      <c r="CF329">
        <v>1.31904</v>
      </c>
      <c r="CG329">
        <v>1</v>
      </c>
      <c r="CH329">
        <v>164.88</v>
      </c>
      <c r="CI329" s="17">
        <v>0.2</v>
      </c>
      <c r="CJ329">
        <v>15.83</v>
      </c>
      <c r="CK329">
        <v>1</v>
      </c>
      <c r="CL329" t="s">
        <v>13601</v>
      </c>
      <c r="CM329" t="s">
        <v>4121</v>
      </c>
      <c r="CN329" t="s">
        <v>73</v>
      </c>
      <c r="CO329" t="s">
        <v>13600</v>
      </c>
      <c r="CP329" t="s">
        <v>4121</v>
      </c>
      <c r="CR329" t="s">
        <v>15450</v>
      </c>
      <c r="CS329" t="s">
        <v>4030</v>
      </c>
      <c r="CT329" t="s">
        <v>4126</v>
      </c>
      <c r="CU329" t="s">
        <v>16091</v>
      </c>
      <c r="CV329" t="s">
        <v>15643</v>
      </c>
      <c r="CX329" t="s">
        <v>4105</v>
      </c>
      <c r="CZ329" t="s">
        <v>4133</v>
      </c>
      <c r="DA329">
        <v>1</v>
      </c>
      <c r="DB329" t="s">
        <v>15447</v>
      </c>
      <c r="DC329" t="s">
        <v>79</v>
      </c>
      <c r="DD329" t="s">
        <v>16091</v>
      </c>
      <c r="DE329" t="s">
        <v>4158</v>
      </c>
    </row>
    <row r="330" spans="58:109" x14ac:dyDescent="0.25">
      <c r="BF330" t="s">
        <v>10836</v>
      </c>
      <c r="BH330" t="s">
        <v>4386</v>
      </c>
      <c r="BL330">
        <v>0</v>
      </c>
      <c r="BM330">
        <v>1</v>
      </c>
      <c r="BR330" t="s">
        <v>4031</v>
      </c>
      <c r="BS330" s="124">
        <v>46149</v>
      </c>
      <c r="BT330" t="s">
        <v>1005</v>
      </c>
      <c r="BU330" t="s">
        <v>1720</v>
      </c>
      <c r="BW330" t="s">
        <v>13602</v>
      </c>
      <c r="BX330" t="s">
        <v>4108</v>
      </c>
      <c r="BY330" t="s">
        <v>4109</v>
      </c>
      <c r="BZ330" t="s">
        <v>13603</v>
      </c>
      <c r="CA330" t="s">
        <v>8359</v>
      </c>
      <c r="CB330" t="s">
        <v>8360</v>
      </c>
      <c r="CC330" t="s">
        <v>4105</v>
      </c>
      <c r="CD330">
        <v>209.88</v>
      </c>
      <c r="CE330">
        <v>17.489999999999998</v>
      </c>
      <c r="CF330">
        <v>1.6790400000000001</v>
      </c>
      <c r="CG330">
        <v>1</v>
      </c>
      <c r="CH330">
        <v>209.88</v>
      </c>
      <c r="CI330" s="17">
        <v>0.2</v>
      </c>
      <c r="CJ330">
        <v>20.149999999999999</v>
      </c>
      <c r="CK330">
        <v>1</v>
      </c>
      <c r="CL330" t="s">
        <v>13601</v>
      </c>
      <c r="CM330" t="s">
        <v>4121</v>
      </c>
      <c r="CN330" t="s">
        <v>73</v>
      </c>
      <c r="CO330" t="s">
        <v>13603</v>
      </c>
      <c r="CP330" t="s">
        <v>4121</v>
      </c>
      <c r="CR330" t="s">
        <v>9922</v>
      </c>
      <c r="CS330" t="s">
        <v>4030</v>
      </c>
      <c r="CT330" t="s">
        <v>4034</v>
      </c>
      <c r="CU330" t="s">
        <v>9923</v>
      </c>
      <c r="CV330" t="s">
        <v>8557</v>
      </c>
      <c r="CW330" t="s">
        <v>4390</v>
      </c>
      <c r="CX330" t="s">
        <v>4105</v>
      </c>
      <c r="CZ330" t="s">
        <v>4133</v>
      </c>
      <c r="DA330">
        <v>1</v>
      </c>
      <c r="DB330" t="s">
        <v>9924</v>
      </c>
      <c r="DC330" t="s">
        <v>79</v>
      </c>
      <c r="DD330" t="s">
        <v>9923</v>
      </c>
      <c r="DE330" t="s">
        <v>4158</v>
      </c>
    </row>
    <row r="331" spans="58:109" x14ac:dyDescent="0.25">
      <c r="BF331" t="s">
        <v>10837</v>
      </c>
      <c r="BH331" t="s">
        <v>4501</v>
      </c>
      <c r="BL331">
        <v>0</v>
      </c>
      <c r="BM331">
        <v>0</v>
      </c>
      <c r="BR331" t="s">
        <v>4031</v>
      </c>
      <c r="BS331" s="124">
        <v>46149</v>
      </c>
      <c r="BT331" t="s">
        <v>1124</v>
      </c>
      <c r="BU331" t="s">
        <v>2409</v>
      </c>
      <c r="BW331" t="s">
        <v>20376</v>
      </c>
      <c r="BX331" t="s">
        <v>4030</v>
      </c>
      <c r="BY331" t="s">
        <v>4142</v>
      </c>
      <c r="BZ331" t="s">
        <v>20377</v>
      </c>
      <c r="CA331" t="s">
        <v>20377</v>
      </c>
      <c r="CC331" t="s">
        <v>4105</v>
      </c>
      <c r="CE331">
        <v>14.99</v>
      </c>
      <c r="CG331">
        <v>0</v>
      </c>
      <c r="CK331">
        <v>1</v>
      </c>
      <c r="CL331" t="s">
        <v>20378</v>
      </c>
      <c r="CM331" t="s">
        <v>4106</v>
      </c>
      <c r="CN331" t="s">
        <v>683</v>
      </c>
      <c r="CO331" t="s">
        <v>20377</v>
      </c>
      <c r="CP331" t="s">
        <v>4107</v>
      </c>
      <c r="CR331" t="s">
        <v>16092</v>
      </c>
      <c r="CS331" t="s">
        <v>4030</v>
      </c>
      <c r="CT331" t="s">
        <v>4034</v>
      </c>
      <c r="CU331" t="s">
        <v>16093</v>
      </c>
      <c r="CV331" t="s">
        <v>8389</v>
      </c>
      <c r="CX331" t="s">
        <v>4105</v>
      </c>
      <c r="CY331" s="17">
        <v>0.5</v>
      </c>
      <c r="CZ331" t="s">
        <v>4133</v>
      </c>
      <c r="DA331">
        <v>1</v>
      </c>
      <c r="DB331" t="s">
        <v>16094</v>
      </c>
      <c r="DC331" t="s">
        <v>79</v>
      </c>
      <c r="DD331" t="s">
        <v>16093</v>
      </c>
      <c r="DE331" t="s">
        <v>4158</v>
      </c>
    </row>
    <row r="332" spans="58:109" x14ac:dyDescent="0.25">
      <c r="BF332" t="s">
        <v>10838</v>
      </c>
      <c r="BH332" t="s">
        <v>1133</v>
      </c>
      <c r="BL332">
        <v>0</v>
      </c>
      <c r="BM332">
        <v>1</v>
      </c>
      <c r="BR332" t="s">
        <v>69</v>
      </c>
      <c r="BS332" s="124">
        <v>46149</v>
      </c>
      <c r="BT332" t="s">
        <v>1132</v>
      </c>
      <c r="BU332" t="s">
        <v>2409</v>
      </c>
      <c r="BW332" t="s">
        <v>8632</v>
      </c>
      <c r="BX332" t="s">
        <v>4030</v>
      </c>
      <c r="BY332" t="s">
        <v>4034</v>
      </c>
      <c r="BZ332" t="s">
        <v>13604</v>
      </c>
      <c r="CA332" t="s">
        <v>8911</v>
      </c>
      <c r="CB332" t="s">
        <v>4239</v>
      </c>
      <c r="CC332" t="s">
        <v>4105</v>
      </c>
      <c r="CD332">
        <v>155.88</v>
      </c>
      <c r="CE332">
        <v>12.99</v>
      </c>
      <c r="CF332">
        <v>1.5585</v>
      </c>
      <c r="CG332">
        <v>1</v>
      </c>
      <c r="CH332">
        <v>155.88</v>
      </c>
      <c r="CI332" s="17">
        <v>0.2</v>
      </c>
      <c r="CJ332">
        <v>20.260000000000002</v>
      </c>
      <c r="CK332">
        <v>1</v>
      </c>
      <c r="CL332" t="s">
        <v>8630</v>
      </c>
      <c r="CM332" t="s">
        <v>4121</v>
      </c>
      <c r="CN332" t="s">
        <v>683</v>
      </c>
      <c r="CO332" t="s">
        <v>13604</v>
      </c>
      <c r="CP332" t="s">
        <v>4121</v>
      </c>
      <c r="CR332" t="s">
        <v>16095</v>
      </c>
      <c r="CS332" t="s">
        <v>4030</v>
      </c>
      <c r="CT332" t="s">
        <v>4034</v>
      </c>
      <c r="CU332" t="s">
        <v>16096</v>
      </c>
      <c r="CV332" t="s">
        <v>8593</v>
      </c>
      <c r="CW332" t="s">
        <v>4258</v>
      </c>
      <c r="CX332" t="s">
        <v>4105</v>
      </c>
      <c r="CY332" s="17">
        <v>0.2</v>
      </c>
      <c r="CZ332" t="s">
        <v>4133</v>
      </c>
      <c r="DA332">
        <v>1</v>
      </c>
      <c r="DB332" t="s">
        <v>16097</v>
      </c>
      <c r="DC332" t="s">
        <v>79</v>
      </c>
      <c r="DD332" t="s">
        <v>16096</v>
      </c>
      <c r="DE332" t="s">
        <v>4158</v>
      </c>
    </row>
    <row r="333" spans="58:109" x14ac:dyDescent="0.25">
      <c r="BF333" t="s">
        <v>10839</v>
      </c>
      <c r="BH333" t="s">
        <v>4046</v>
      </c>
      <c r="BL333">
        <v>0</v>
      </c>
      <c r="BM333">
        <v>1</v>
      </c>
      <c r="BR333" t="s">
        <v>4031</v>
      </c>
      <c r="BS333" s="124">
        <v>46149</v>
      </c>
      <c r="BT333" t="s">
        <v>1134</v>
      </c>
      <c r="BU333" t="s">
        <v>1720</v>
      </c>
      <c r="BW333" t="s">
        <v>8629</v>
      </c>
      <c r="BX333" t="s">
        <v>4030</v>
      </c>
      <c r="BY333" t="s">
        <v>4034</v>
      </c>
      <c r="BZ333" t="s">
        <v>13604</v>
      </c>
      <c r="CA333" t="s">
        <v>8911</v>
      </c>
      <c r="CB333" t="s">
        <v>4239</v>
      </c>
      <c r="CC333" t="s">
        <v>4105</v>
      </c>
      <c r="CD333">
        <v>137.88</v>
      </c>
      <c r="CE333">
        <v>11.49</v>
      </c>
      <c r="CF333">
        <v>1.3785000000000001</v>
      </c>
      <c r="CG333">
        <v>1</v>
      </c>
      <c r="CH333">
        <v>137.88</v>
      </c>
      <c r="CI333" s="17">
        <v>0.2</v>
      </c>
      <c r="CJ333">
        <v>17.920000000000002</v>
      </c>
      <c r="CK333">
        <v>1</v>
      </c>
      <c r="CL333" t="s">
        <v>8630</v>
      </c>
      <c r="CM333" t="s">
        <v>4121</v>
      </c>
      <c r="CN333" t="s">
        <v>683</v>
      </c>
      <c r="CO333" t="s">
        <v>13604</v>
      </c>
      <c r="CP333" t="s">
        <v>4121</v>
      </c>
      <c r="CR333" t="s">
        <v>16098</v>
      </c>
      <c r="CS333" t="s">
        <v>4030</v>
      </c>
      <c r="CT333" t="s">
        <v>4032</v>
      </c>
      <c r="CU333" t="s">
        <v>14743</v>
      </c>
      <c r="CV333" t="s">
        <v>8593</v>
      </c>
      <c r="CW333" t="s">
        <v>4537</v>
      </c>
      <c r="CX333" t="s">
        <v>4105</v>
      </c>
      <c r="CZ333" t="s">
        <v>4133</v>
      </c>
      <c r="DA333">
        <v>1</v>
      </c>
      <c r="DB333" t="s">
        <v>13529</v>
      </c>
      <c r="DC333" t="s">
        <v>79</v>
      </c>
      <c r="DD333" t="s">
        <v>14743</v>
      </c>
      <c r="DE333" t="s">
        <v>4158</v>
      </c>
    </row>
    <row r="334" spans="58:109" x14ac:dyDescent="0.25">
      <c r="BF334" t="s">
        <v>10840</v>
      </c>
      <c r="BH334" t="s">
        <v>4046</v>
      </c>
      <c r="BL334">
        <v>0</v>
      </c>
      <c r="BM334">
        <v>1</v>
      </c>
      <c r="BR334" t="s">
        <v>4031</v>
      </c>
      <c r="BS334" s="124">
        <v>46149</v>
      </c>
      <c r="BT334" t="s">
        <v>1134</v>
      </c>
      <c r="BU334" t="s">
        <v>1720</v>
      </c>
      <c r="BW334" t="s">
        <v>20882</v>
      </c>
      <c r="BX334" t="s">
        <v>4030</v>
      </c>
      <c r="BY334" t="s">
        <v>4104</v>
      </c>
      <c r="BZ334" t="s">
        <v>20883</v>
      </c>
      <c r="CA334" t="s">
        <v>8456</v>
      </c>
      <c r="CB334" t="s">
        <v>4250</v>
      </c>
      <c r="CC334" t="s">
        <v>4105</v>
      </c>
      <c r="CD334">
        <v>167.88</v>
      </c>
      <c r="CE334">
        <v>13.99</v>
      </c>
      <c r="CF334">
        <v>2.7974999999999999</v>
      </c>
      <c r="CG334">
        <v>1</v>
      </c>
      <c r="CH334">
        <v>167.88</v>
      </c>
      <c r="CI334" s="17">
        <v>0.2</v>
      </c>
      <c r="CJ334">
        <v>41.27</v>
      </c>
      <c r="CK334">
        <v>1</v>
      </c>
      <c r="CL334" t="s">
        <v>20884</v>
      </c>
      <c r="CM334" t="s">
        <v>4133</v>
      </c>
      <c r="CN334" t="s">
        <v>708</v>
      </c>
      <c r="CO334" t="s">
        <v>20883</v>
      </c>
      <c r="CP334" t="s">
        <v>4121</v>
      </c>
      <c r="CR334" t="s">
        <v>16099</v>
      </c>
      <c r="CS334" t="s">
        <v>4030</v>
      </c>
      <c r="CT334" t="s">
        <v>4027</v>
      </c>
      <c r="CU334" t="s">
        <v>16100</v>
      </c>
      <c r="CV334" t="s">
        <v>8593</v>
      </c>
      <c r="CX334" t="s">
        <v>4105</v>
      </c>
      <c r="CZ334" t="s">
        <v>4133</v>
      </c>
      <c r="DA334">
        <v>1</v>
      </c>
      <c r="DB334" t="s">
        <v>13520</v>
      </c>
      <c r="DC334" t="s">
        <v>79</v>
      </c>
      <c r="DD334" t="s">
        <v>16100</v>
      </c>
      <c r="DE334" t="s">
        <v>4158</v>
      </c>
    </row>
    <row r="335" spans="58:109" x14ac:dyDescent="0.25">
      <c r="BF335" t="s">
        <v>10841</v>
      </c>
      <c r="BH335" t="s">
        <v>4046</v>
      </c>
      <c r="BL335">
        <v>0</v>
      </c>
      <c r="BM335">
        <v>1</v>
      </c>
      <c r="BR335" t="s">
        <v>4031</v>
      </c>
      <c r="BS335" s="124">
        <v>46149</v>
      </c>
      <c r="BT335" t="s">
        <v>1134</v>
      </c>
      <c r="BU335" t="s">
        <v>1720</v>
      </c>
      <c r="BW335" t="s">
        <v>13605</v>
      </c>
      <c r="BX335" t="s">
        <v>4030</v>
      </c>
      <c r="BY335" t="s">
        <v>4034</v>
      </c>
      <c r="BZ335" t="s">
        <v>13606</v>
      </c>
      <c r="CA335" t="s">
        <v>8614</v>
      </c>
      <c r="CC335" t="s">
        <v>4105</v>
      </c>
      <c r="CD335">
        <v>115.72</v>
      </c>
      <c r="CE335">
        <v>5.26</v>
      </c>
      <c r="CF335">
        <v>1.2629999999999999</v>
      </c>
      <c r="CG335">
        <v>1</v>
      </c>
      <c r="CH335">
        <v>115.72</v>
      </c>
      <c r="CI335" s="17">
        <v>0.2</v>
      </c>
      <c r="CJ335">
        <v>13.73</v>
      </c>
      <c r="CK335">
        <v>1</v>
      </c>
      <c r="CL335" t="s">
        <v>13607</v>
      </c>
      <c r="CM335" t="s">
        <v>4121</v>
      </c>
      <c r="CN335" t="s">
        <v>708</v>
      </c>
      <c r="CO335" t="s">
        <v>13606</v>
      </c>
      <c r="CP335" t="s">
        <v>4121</v>
      </c>
      <c r="CR335" t="s">
        <v>16101</v>
      </c>
      <c r="CS335" t="s">
        <v>4030</v>
      </c>
      <c r="CT335" t="s">
        <v>4027</v>
      </c>
      <c r="CU335" t="s">
        <v>13675</v>
      </c>
      <c r="CV335" t="s">
        <v>8593</v>
      </c>
      <c r="CX335" t="s">
        <v>4105</v>
      </c>
      <c r="CZ335" t="s">
        <v>4133</v>
      </c>
      <c r="DA335">
        <v>1</v>
      </c>
      <c r="DB335" t="s">
        <v>13520</v>
      </c>
      <c r="DC335" t="s">
        <v>79</v>
      </c>
      <c r="DD335" t="s">
        <v>13675</v>
      </c>
      <c r="DE335" t="s">
        <v>4158</v>
      </c>
    </row>
    <row r="336" spans="58:109" x14ac:dyDescent="0.25">
      <c r="BF336" t="s">
        <v>10842</v>
      </c>
      <c r="BH336" t="s">
        <v>4052</v>
      </c>
      <c r="BL336">
        <v>0</v>
      </c>
      <c r="BM336">
        <v>1</v>
      </c>
      <c r="BR336" t="s">
        <v>69</v>
      </c>
      <c r="BS336" s="124">
        <v>46149</v>
      </c>
      <c r="BT336" t="s">
        <v>1349</v>
      </c>
      <c r="BU336" t="s">
        <v>1096</v>
      </c>
      <c r="BW336" t="s">
        <v>13608</v>
      </c>
      <c r="BX336" t="s">
        <v>4030</v>
      </c>
      <c r="BY336" t="s">
        <v>4034</v>
      </c>
      <c r="BZ336" t="s">
        <v>13609</v>
      </c>
      <c r="CA336" t="s">
        <v>8614</v>
      </c>
      <c r="CC336" t="s">
        <v>4105</v>
      </c>
      <c r="CD336">
        <v>86.02</v>
      </c>
      <c r="CE336">
        <v>3.91</v>
      </c>
      <c r="CF336">
        <v>0.93899999999999995</v>
      </c>
      <c r="CG336">
        <v>1</v>
      </c>
      <c r="CH336">
        <v>86.02</v>
      </c>
      <c r="CI336" s="17">
        <v>0.2</v>
      </c>
      <c r="CJ336">
        <v>10.210000000000001</v>
      </c>
      <c r="CK336">
        <v>1</v>
      </c>
      <c r="CL336" t="s">
        <v>13607</v>
      </c>
      <c r="CM336" t="s">
        <v>4121</v>
      </c>
      <c r="CN336" t="s">
        <v>708</v>
      </c>
      <c r="CO336" t="s">
        <v>13609</v>
      </c>
      <c r="CP336" t="s">
        <v>4121</v>
      </c>
      <c r="CR336" t="s">
        <v>16102</v>
      </c>
      <c r="CS336" t="s">
        <v>4030</v>
      </c>
      <c r="CT336" t="s">
        <v>4027</v>
      </c>
      <c r="CU336" t="s">
        <v>13675</v>
      </c>
      <c r="CV336" t="s">
        <v>8593</v>
      </c>
      <c r="CX336" t="s">
        <v>4105</v>
      </c>
      <c r="CZ336" t="s">
        <v>4133</v>
      </c>
      <c r="DA336">
        <v>1</v>
      </c>
      <c r="DB336" t="s">
        <v>13520</v>
      </c>
      <c r="DC336" t="s">
        <v>79</v>
      </c>
      <c r="DD336" t="s">
        <v>13675</v>
      </c>
      <c r="DE336" t="s">
        <v>4158</v>
      </c>
    </row>
    <row r="337" spans="58:109" x14ac:dyDescent="0.25">
      <c r="BF337" t="s">
        <v>10843</v>
      </c>
      <c r="BH337" t="s">
        <v>4052</v>
      </c>
      <c r="BL337">
        <v>0</v>
      </c>
      <c r="BM337">
        <v>1</v>
      </c>
      <c r="BR337" t="s">
        <v>69</v>
      </c>
      <c r="BS337" s="124">
        <v>46149</v>
      </c>
      <c r="BT337" t="s">
        <v>1349</v>
      </c>
      <c r="BU337" t="s">
        <v>1096</v>
      </c>
      <c r="BW337" t="s">
        <v>13610</v>
      </c>
      <c r="BX337" t="s">
        <v>4030</v>
      </c>
      <c r="BY337" t="s">
        <v>4034</v>
      </c>
      <c r="BZ337" t="s">
        <v>13609</v>
      </c>
      <c r="CA337" t="s">
        <v>8614</v>
      </c>
      <c r="CC337" t="s">
        <v>4105</v>
      </c>
      <c r="CD337">
        <v>138.82</v>
      </c>
      <c r="CE337">
        <v>6.31</v>
      </c>
      <c r="CF337">
        <v>1.5149999999999999</v>
      </c>
      <c r="CG337">
        <v>1</v>
      </c>
      <c r="CH337">
        <v>138.82</v>
      </c>
      <c r="CI337" s="17">
        <v>0.2</v>
      </c>
      <c r="CJ337">
        <v>16.47</v>
      </c>
      <c r="CK337">
        <v>1</v>
      </c>
      <c r="CL337" t="s">
        <v>13607</v>
      </c>
      <c r="CM337" t="s">
        <v>4121</v>
      </c>
      <c r="CN337" t="s">
        <v>708</v>
      </c>
      <c r="CO337" t="s">
        <v>13609</v>
      </c>
      <c r="CP337" t="s">
        <v>4121</v>
      </c>
      <c r="CR337" t="s">
        <v>16103</v>
      </c>
      <c r="CS337" t="s">
        <v>4030</v>
      </c>
      <c r="CT337" t="s">
        <v>4109</v>
      </c>
      <c r="CU337" t="s">
        <v>14118</v>
      </c>
      <c r="CV337" t="s">
        <v>8389</v>
      </c>
      <c r="CX337" t="s">
        <v>4111</v>
      </c>
      <c r="CZ337" t="s">
        <v>4133</v>
      </c>
      <c r="DA337">
        <v>1</v>
      </c>
      <c r="DB337" t="s">
        <v>16104</v>
      </c>
      <c r="DC337" t="s">
        <v>79</v>
      </c>
      <c r="DD337" t="s">
        <v>14118</v>
      </c>
      <c r="DE337" t="s">
        <v>4158</v>
      </c>
    </row>
    <row r="338" spans="58:109" x14ac:dyDescent="0.25">
      <c r="BF338" t="s">
        <v>10844</v>
      </c>
      <c r="BG338" t="s">
        <v>10845</v>
      </c>
      <c r="BH338" t="s">
        <v>1380</v>
      </c>
      <c r="BI338" t="s">
        <v>10846</v>
      </c>
      <c r="BJ338" t="s">
        <v>4032</v>
      </c>
      <c r="BK338">
        <v>223.98</v>
      </c>
      <c r="BL338">
        <v>1</v>
      </c>
      <c r="BM338">
        <v>1</v>
      </c>
      <c r="BN338" t="s">
        <v>4060</v>
      </c>
      <c r="BO338">
        <v>1</v>
      </c>
      <c r="BP338" t="s">
        <v>4029</v>
      </c>
      <c r="BQ338" t="s">
        <v>4030</v>
      </c>
      <c r="BR338" t="s">
        <v>4031</v>
      </c>
      <c r="BS338" s="124">
        <v>46149</v>
      </c>
      <c r="BT338" t="s">
        <v>1379</v>
      </c>
      <c r="BU338" t="s">
        <v>2171</v>
      </c>
      <c r="BW338" t="s">
        <v>13611</v>
      </c>
      <c r="BX338" t="s">
        <v>4030</v>
      </c>
      <c r="BY338" t="s">
        <v>4034</v>
      </c>
      <c r="BZ338" t="s">
        <v>13609</v>
      </c>
      <c r="CA338" t="s">
        <v>8614</v>
      </c>
      <c r="CC338" t="s">
        <v>4105</v>
      </c>
      <c r="CD338">
        <v>96.58</v>
      </c>
      <c r="CE338">
        <v>4.3899999999999997</v>
      </c>
      <c r="CF338">
        <v>1.0529999999999999</v>
      </c>
      <c r="CG338">
        <v>1</v>
      </c>
      <c r="CH338">
        <v>96.58</v>
      </c>
      <c r="CI338" s="17">
        <v>0.2</v>
      </c>
      <c r="CJ338">
        <v>11.45</v>
      </c>
      <c r="CK338">
        <v>1</v>
      </c>
      <c r="CL338" t="s">
        <v>13607</v>
      </c>
      <c r="CM338" t="s">
        <v>4121</v>
      </c>
      <c r="CN338" t="s">
        <v>708</v>
      </c>
      <c r="CO338" t="s">
        <v>13609</v>
      </c>
      <c r="CP338" t="s">
        <v>4121</v>
      </c>
      <c r="CR338" t="s">
        <v>16105</v>
      </c>
      <c r="CS338" t="s">
        <v>4030</v>
      </c>
      <c r="CT338" t="s">
        <v>4109</v>
      </c>
      <c r="CU338" t="s">
        <v>16106</v>
      </c>
      <c r="CV338" t="s">
        <v>8515</v>
      </c>
      <c r="CX338" t="s">
        <v>4111</v>
      </c>
      <c r="CZ338" t="s">
        <v>4133</v>
      </c>
      <c r="DA338">
        <v>1</v>
      </c>
      <c r="DB338" t="s">
        <v>16107</v>
      </c>
      <c r="DC338" t="s">
        <v>79</v>
      </c>
      <c r="DD338" t="s">
        <v>16106</v>
      </c>
      <c r="DE338" t="s">
        <v>4158</v>
      </c>
    </row>
    <row r="339" spans="58:109" x14ac:dyDescent="0.25">
      <c r="BF339" t="s">
        <v>10847</v>
      </c>
      <c r="BG339" t="s">
        <v>10848</v>
      </c>
      <c r="BH339" t="s">
        <v>4416</v>
      </c>
      <c r="BI339" t="s">
        <v>10849</v>
      </c>
      <c r="BJ339" t="s">
        <v>4032</v>
      </c>
      <c r="BK339">
        <v>250.02</v>
      </c>
      <c r="BL339">
        <v>1</v>
      </c>
      <c r="BM339">
        <v>1</v>
      </c>
      <c r="BN339" t="s">
        <v>4047</v>
      </c>
      <c r="BO339">
        <v>1</v>
      </c>
      <c r="BP339" t="s">
        <v>4029</v>
      </c>
      <c r="BQ339" t="s">
        <v>4030</v>
      </c>
      <c r="BR339" t="s">
        <v>4041</v>
      </c>
      <c r="BS339" s="124">
        <v>46149</v>
      </c>
      <c r="BT339" t="s">
        <v>1385</v>
      </c>
      <c r="BU339" t="s">
        <v>1720</v>
      </c>
      <c r="BW339" t="s">
        <v>10275</v>
      </c>
      <c r="BX339" t="s">
        <v>4030</v>
      </c>
      <c r="BY339" t="s">
        <v>4126</v>
      </c>
      <c r="BZ339" t="s">
        <v>10262</v>
      </c>
      <c r="CA339" t="s">
        <v>8911</v>
      </c>
      <c r="CB339" t="s">
        <v>4474</v>
      </c>
      <c r="CC339" t="s">
        <v>4105</v>
      </c>
      <c r="CD339">
        <v>119.88</v>
      </c>
      <c r="CE339">
        <v>9.99</v>
      </c>
      <c r="CF339">
        <v>0.95879999999999999</v>
      </c>
      <c r="CG339">
        <v>1</v>
      </c>
      <c r="CH339">
        <v>119.88</v>
      </c>
      <c r="CI339" s="17">
        <v>0.2</v>
      </c>
      <c r="CJ339">
        <v>13.43</v>
      </c>
      <c r="CK339">
        <v>1</v>
      </c>
      <c r="CL339" t="s">
        <v>10273</v>
      </c>
      <c r="CM339" t="s">
        <v>4121</v>
      </c>
      <c r="CN339" t="s">
        <v>708</v>
      </c>
      <c r="CO339" t="s">
        <v>10262</v>
      </c>
      <c r="CP339" t="s">
        <v>4121</v>
      </c>
      <c r="CR339" t="s">
        <v>16108</v>
      </c>
      <c r="CS339" t="s">
        <v>4050</v>
      </c>
      <c r="CT339" t="s">
        <v>4109</v>
      </c>
      <c r="CU339" t="s">
        <v>14132</v>
      </c>
      <c r="CV339" t="s">
        <v>4615</v>
      </c>
      <c r="CW339" t="s">
        <v>4435</v>
      </c>
      <c r="CX339" t="s">
        <v>4111</v>
      </c>
      <c r="CZ339" t="s">
        <v>4133</v>
      </c>
      <c r="DA339">
        <v>1</v>
      </c>
      <c r="DB339" t="s">
        <v>16109</v>
      </c>
      <c r="DC339" t="s">
        <v>79</v>
      </c>
      <c r="DD339" t="s">
        <v>14132</v>
      </c>
      <c r="DE339" t="s">
        <v>4158</v>
      </c>
    </row>
    <row r="340" spans="58:109" x14ac:dyDescent="0.25">
      <c r="BF340" t="s">
        <v>10850</v>
      </c>
      <c r="BH340" t="s">
        <v>4416</v>
      </c>
      <c r="BL340">
        <v>0</v>
      </c>
      <c r="BM340">
        <v>1</v>
      </c>
      <c r="BR340" t="s">
        <v>4041</v>
      </c>
      <c r="BS340" s="124">
        <v>46149</v>
      </c>
      <c r="BT340" t="s">
        <v>1385</v>
      </c>
      <c r="BU340" t="s">
        <v>1720</v>
      </c>
      <c r="BW340" t="s">
        <v>10271</v>
      </c>
      <c r="BX340" t="s">
        <v>4030</v>
      </c>
      <c r="BY340" t="s">
        <v>4126</v>
      </c>
      <c r="BZ340" t="s">
        <v>10272</v>
      </c>
      <c r="CA340" t="s">
        <v>8911</v>
      </c>
      <c r="CB340" t="s">
        <v>4474</v>
      </c>
      <c r="CC340" t="s">
        <v>4105</v>
      </c>
      <c r="CD340">
        <v>98.88</v>
      </c>
      <c r="CE340">
        <v>8.24</v>
      </c>
      <c r="CF340">
        <v>0.79079999999999995</v>
      </c>
      <c r="CG340">
        <v>1</v>
      </c>
      <c r="CH340">
        <v>98.88</v>
      </c>
      <c r="CI340" s="17">
        <v>0.2</v>
      </c>
      <c r="CJ340">
        <v>11.07</v>
      </c>
      <c r="CK340">
        <v>1</v>
      </c>
      <c r="CL340" t="s">
        <v>10273</v>
      </c>
      <c r="CM340" t="s">
        <v>4121</v>
      </c>
      <c r="CN340" t="s">
        <v>708</v>
      </c>
      <c r="CO340" t="s">
        <v>10272</v>
      </c>
      <c r="CP340" t="s">
        <v>4121</v>
      </c>
      <c r="CR340" t="s">
        <v>16110</v>
      </c>
      <c r="CS340" t="s">
        <v>4030</v>
      </c>
      <c r="CT340" t="s">
        <v>4034</v>
      </c>
      <c r="CU340" t="s">
        <v>15871</v>
      </c>
      <c r="CV340" t="s">
        <v>8454</v>
      </c>
      <c r="CX340" t="s">
        <v>4105</v>
      </c>
      <c r="CZ340" t="s">
        <v>4133</v>
      </c>
      <c r="DA340">
        <v>1</v>
      </c>
      <c r="DB340" t="s">
        <v>16111</v>
      </c>
      <c r="DC340" t="s">
        <v>79</v>
      </c>
      <c r="DD340" t="s">
        <v>15871</v>
      </c>
      <c r="DE340" t="s">
        <v>4158</v>
      </c>
    </row>
    <row r="341" spans="58:109" x14ac:dyDescent="0.25">
      <c r="BF341" t="s">
        <v>10851</v>
      </c>
      <c r="BH341" t="s">
        <v>4416</v>
      </c>
      <c r="BL341">
        <v>0</v>
      </c>
      <c r="BM341">
        <v>1</v>
      </c>
      <c r="BR341" t="s">
        <v>4041</v>
      </c>
      <c r="BS341" s="124">
        <v>46149</v>
      </c>
      <c r="BT341" t="s">
        <v>1385</v>
      </c>
      <c r="BU341" t="s">
        <v>1720</v>
      </c>
      <c r="BW341" t="s">
        <v>10274</v>
      </c>
      <c r="BX341" t="s">
        <v>4030</v>
      </c>
      <c r="BY341" t="s">
        <v>4126</v>
      </c>
      <c r="BZ341" t="s">
        <v>10262</v>
      </c>
      <c r="CA341" t="s">
        <v>8911</v>
      </c>
      <c r="CB341" t="s">
        <v>4474</v>
      </c>
      <c r="CC341" t="s">
        <v>4105</v>
      </c>
      <c r="CD341">
        <v>146.88</v>
      </c>
      <c r="CE341">
        <v>12.24</v>
      </c>
      <c r="CF341">
        <v>1.1748000000000001</v>
      </c>
      <c r="CG341">
        <v>1</v>
      </c>
      <c r="CH341">
        <v>146.88</v>
      </c>
      <c r="CI341" s="17">
        <v>0.2</v>
      </c>
      <c r="CJ341">
        <v>16.45</v>
      </c>
      <c r="CK341">
        <v>1</v>
      </c>
      <c r="CL341" t="s">
        <v>10273</v>
      </c>
      <c r="CM341" t="s">
        <v>4121</v>
      </c>
      <c r="CN341" t="s">
        <v>708</v>
      </c>
      <c r="CO341" t="s">
        <v>10262</v>
      </c>
      <c r="CP341" t="s">
        <v>4121</v>
      </c>
      <c r="CR341" t="s">
        <v>16112</v>
      </c>
      <c r="CS341" t="s">
        <v>4050</v>
      </c>
      <c r="CT341" t="s">
        <v>4109</v>
      </c>
      <c r="CU341" t="s">
        <v>16113</v>
      </c>
      <c r="CV341" t="s">
        <v>4614</v>
      </c>
      <c r="CX341" t="s">
        <v>4111</v>
      </c>
      <c r="CZ341" t="s">
        <v>4133</v>
      </c>
      <c r="DA341">
        <v>1</v>
      </c>
      <c r="DB341" t="s">
        <v>16114</v>
      </c>
      <c r="DC341" t="s">
        <v>79</v>
      </c>
      <c r="DD341" t="s">
        <v>16113</v>
      </c>
      <c r="DE341" t="s">
        <v>4158</v>
      </c>
    </row>
    <row r="342" spans="58:109" x14ac:dyDescent="0.25">
      <c r="BF342" t="s">
        <v>10852</v>
      </c>
      <c r="BG342" t="s">
        <v>10853</v>
      </c>
      <c r="BH342" t="s">
        <v>4417</v>
      </c>
      <c r="BI342" t="s">
        <v>10854</v>
      </c>
      <c r="BJ342" t="s">
        <v>4034</v>
      </c>
      <c r="BK342">
        <v>73.36</v>
      </c>
      <c r="BL342">
        <v>1</v>
      </c>
      <c r="BM342">
        <v>1</v>
      </c>
      <c r="BN342" t="s">
        <v>4028</v>
      </c>
      <c r="BO342">
        <v>1</v>
      </c>
      <c r="BP342" t="s">
        <v>4029</v>
      </c>
      <c r="BQ342" t="s">
        <v>4030</v>
      </c>
      <c r="BR342" t="s">
        <v>4031</v>
      </c>
      <c r="BS342" s="124">
        <v>46149</v>
      </c>
      <c r="BT342" t="s">
        <v>1391</v>
      </c>
      <c r="BU342" t="s">
        <v>2171</v>
      </c>
      <c r="BW342" t="s">
        <v>13612</v>
      </c>
      <c r="BX342" t="s">
        <v>4030</v>
      </c>
      <c r="BY342" t="s">
        <v>4126</v>
      </c>
      <c r="BZ342" t="s">
        <v>13613</v>
      </c>
      <c r="CA342" t="s">
        <v>8456</v>
      </c>
      <c r="CB342" t="s">
        <v>4250</v>
      </c>
      <c r="CC342" t="s">
        <v>4105</v>
      </c>
      <c r="CD342">
        <v>143.88</v>
      </c>
      <c r="CE342">
        <v>11.99</v>
      </c>
      <c r="CF342">
        <v>1.1508</v>
      </c>
      <c r="CG342">
        <v>1</v>
      </c>
      <c r="CH342">
        <v>143.88</v>
      </c>
      <c r="CI342" s="17">
        <v>0.2</v>
      </c>
      <c r="CJ342">
        <v>16.98</v>
      </c>
      <c r="CK342">
        <v>1</v>
      </c>
      <c r="CL342" t="s">
        <v>13614</v>
      </c>
      <c r="CM342" t="s">
        <v>4133</v>
      </c>
      <c r="CN342" t="s">
        <v>708</v>
      </c>
      <c r="CO342" t="s">
        <v>13613</v>
      </c>
      <c r="CP342" t="s">
        <v>4121</v>
      </c>
      <c r="CR342" t="s">
        <v>16115</v>
      </c>
      <c r="CS342" t="s">
        <v>4030</v>
      </c>
      <c r="CT342" t="s">
        <v>4034</v>
      </c>
      <c r="CU342" t="s">
        <v>14793</v>
      </c>
      <c r="CV342" t="s">
        <v>8594</v>
      </c>
      <c r="CX342" t="s">
        <v>4105</v>
      </c>
      <c r="CZ342" t="s">
        <v>4133</v>
      </c>
      <c r="DA342">
        <v>1</v>
      </c>
      <c r="DB342" t="s">
        <v>16116</v>
      </c>
      <c r="DC342" t="s">
        <v>79</v>
      </c>
      <c r="DD342" t="s">
        <v>14793</v>
      </c>
      <c r="DE342" t="s">
        <v>4158</v>
      </c>
    </row>
    <row r="343" spans="58:109" x14ac:dyDescent="0.25">
      <c r="BF343" t="s">
        <v>10855</v>
      </c>
      <c r="BH343" t="s">
        <v>4422</v>
      </c>
      <c r="BL343">
        <v>0</v>
      </c>
      <c r="BM343">
        <v>1</v>
      </c>
      <c r="BR343" t="s">
        <v>4031</v>
      </c>
      <c r="BS343" s="124">
        <v>46149</v>
      </c>
      <c r="BT343" t="s">
        <v>72</v>
      </c>
      <c r="BU343" t="s">
        <v>1720</v>
      </c>
      <c r="BW343" t="s">
        <v>13615</v>
      </c>
      <c r="BX343" t="s">
        <v>4030</v>
      </c>
      <c r="BY343" t="s">
        <v>4126</v>
      </c>
      <c r="BZ343" t="s">
        <v>13616</v>
      </c>
      <c r="CA343" t="s">
        <v>8456</v>
      </c>
      <c r="CB343" t="s">
        <v>4250</v>
      </c>
      <c r="CC343" t="s">
        <v>4105</v>
      </c>
      <c r="CD343">
        <v>143.88</v>
      </c>
      <c r="CE343">
        <v>11.99</v>
      </c>
      <c r="CF343">
        <v>1.1508</v>
      </c>
      <c r="CG343">
        <v>1</v>
      </c>
      <c r="CH343">
        <v>143.88</v>
      </c>
      <c r="CI343" s="17">
        <v>0.2</v>
      </c>
      <c r="CJ343">
        <v>16.98</v>
      </c>
      <c r="CK343">
        <v>1</v>
      </c>
      <c r="CL343" t="s">
        <v>13614</v>
      </c>
      <c r="CM343" t="s">
        <v>4133</v>
      </c>
      <c r="CN343" t="s">
        <v>708</v>
      </c>
      <c r="CO343" t="s">
        <v>13616</v>
      </c>
      <c r="CP343" t="s">
        <v>4121</v>
      </c>
      <c r="CR343" t="s">
        <v>16117</v>
      </c>
      <c r="CS343" t="s">
        <v>4030</v>
      </c>
      <c r="CT343" t="s">
        <v>4109</v>
      </c>
      <c r="CU343" t="s">
        <v>15978</v>
      </c>
      <c r="CV343" t="s">
        <v>8908</v>
      </c>
      <c r="CX343" t="s">
        <v>4111</v>
      </c>
      <c r="CZ343" t="s">
        <v>4133</v>
      </c>
      <c r="DA343">
        <v>1</v>
      </c>
      <c r="DB343" t="s">
        <v>16118</v>
      </c>
      <c r="DC343" t="s">
        <v>79</v>
      </c>
      <c r="DD343" t="s">
        <v>15978</v>
      </c>
      <c r="DE343" t="s">
        <v>4158</v>
      </c>
    </row>
    <row r="344" spans="58:109" x14ac:dyDescent="0.25">
      <c r="BF344" t="s">
        <v>10856</v>
      </c>
      <c r="BH344" t="s">
        <v>4559</v>
      </c>
      <c r="BL344">
        <v>0</v>
      </c>
      <c r="BM344">
        <v>1</v>
      </c>
      <c r="BR344" t="s">
        <v>4031</v>
      </c>
      <c r="BS344" s="124">
        <v>46149</v>
      </c>
      <c r="BT344" t="s">
        <v>1688</v>
      </c>
      <c r="BU344" t="s">
        <v>2409</v>
      </c>
      <c r="BW344" t="s">
        <v>13617</v>
      </c>
      <c r="BX344" t="s">
        <v>4030</v>
      </c>
      <c r="BY344" t="s">
        <v>4126</v>
      </c>
      <c r="BZ344" t="s">
        <v>13618</v>
      </c>
      <c r="CA344" t="s">
        <v>8614</v>
      </c>
      <c r="CC344" t="s">
        <v>4105</v>
      </c>
      <c r="CD344">
        <v>46.1</v>
      </c>
      <c r="CE344">
        <v>2.1</v>
      </c>
      <c r="CF344">
        <v>1.5075000000000001</v>
      </c>
      <c r="CG344">
        <v>1</v>
      </c>
      <c r="CH344">
        <v>46.1</v>
      </c>
      <c r="CI344" s="17">
        <v>0.2</v>
      </c>
      <c r="CJ344">
        <v>13.01</v>
      </c>
      <c r="CK344">
        <v>1</v>
      </c>
      <c r="CL344" t="s">
        <v>13619</v>
      </c>
      <c r="CM344" t="s">
        <v>4121</v>
      </c>
      <c r="CN344" t="s">
        <v>708</v>
      </c>
      <c r="CO344" t="s">
        <v>13618</v>
      </c>
      <c r="CP344" t="s">
        <v>4121</v>
      </c>
      <c r="CR344" t="s">
        <v>16119</v>
      </c>
      <c r="CS344" t="s">
        <v>4050</v>
      </c>
      <c r="CT344" t="s">
        <v>4109</v>
      </c>
      <c r="CU344" t="s">
        <v>15188</v>
      </c>
      <c r="CV344" t="s">
        <v>4614</v>
      </c>
      <c r="CX344" t="s">
        <v>4111</v>
      </c>
      <c r="CZ344" t="s">
        <v>4133</v>
      </c>
      <c r="DA344">
        <v>1</v>
      </c>
      <c r="DB344" t="s">
        <v>8249</v>
      </c>
      <c r="DC344" t="s">
        <v>79</v>
      </c>
      <c r="DD344" t="s">
        <v>15188</v>
      </c>
      <c r="DE344" t="s">
        <v>4158</v>
      </c>
    </row>
    <row r="345" spans="58:109" x14ac:dyDescent="0.25">
      <c r="BF345" t="s">
        <v>10857</v>
      </c>
      <c r="BG345" t="s">
        <v>10858</v>
      </c>
      <c r="BH345" t="s">
        <v>4058</v>
      </c>
      <c r="BI345" t="s">
        <v>10859</v>
      </c>
      <c r="BJ345" t="s">
        <v>4032</v>
      </c>
      <c r="BK345">
        <v>94.5</v>
      </c>
      <c r="BL345">
        <v>1</v>
      </c>
      <c r="BM345">
        <v>1</v>
      </c>
      <c r="BN345" t="s">
        <v>4028</v>
      </c>
      <c r="BO345">
        <v>1</v>
      </c>
      <c r="BP345" t="s">
        <v>4029</v>
      </c>
      <c r="BQ345" t="s">
        <v>4030</v>
      </c>
      <c r="BR345" t="s">
        <v>4031</v>
      </c>
      <c r="BS345" s="124">
        <v>46149</v>
      </c>
      <c r="BT345" t="s">
        <v>1894</v>
      </c>
      <c r="BU345" t="s">
        <v>1720</v>
      </c>
      <c r="BW345" t="s">
        <v>13620</v>
      </c>
      <c r="BX345" t="s">
        <v>4030</v>
      </c>
      <c r="BY345" t="s">
        <v>4126</v>
      </c>
      <c r="BZ345" t="s">
        <v>13621</v>
      </c>
      <c r="CA345" t="s">
        <v>8552</v>
      </c>
      <c r="CB345" t="s">
        <v>4464</v>
      </c>
      <c r="CC345" t="s">
        <v>4105</v>
      </c>
      <c r="CD345">
        <v>71.88</v>
      </c>
      <c r="CE345">
        <v>5.99</v>
      </c>
      <c r="CF345">
        <v>2.1555</v>
      </c>
      <c r="CG345">
        <v>1</v>
      </c>
      <c r="CH345">
        <v>71.88</v>
      </c>
      <c r="CI345" s="17">
        <v>0.2</v>
      </c>
      <c r="CJ345">
        <v>29.11</v>
      </c>
      <c r="CK345">
        <v>1</v>
      </c>
      <c r="CL345" t="s">
        <v>13622</v>
      </c>
      <c r="CM345" t="s">
        <v>4133</v>
      </c>
      <c r="CN345" t="s">
        <v>708</v>
      </c>
      <c r="CO345" t="s">
        <v>13621</v>
      </c>
      <c r="CP345" t="s">
        <v>4121</v>
      </c>
      <c r="CR345" t="s">
        <v>16120</v>
      </c>
      <c r="CS345" t="s">
        <v>4030</v>
      </c>
      <c r="CT345" t="s">
        <v>4126</v>
      </c>
      <c r="CU345" t="s">
        <v>16121</v>
      </c>
      <c r="CV345" t="s">
        <v>8908</v>
      </c>
      <c r="CW345" t="s">
        <v>4270</v>
      </c>
      <c r="CX345" t="s">
        <v>4105</v>
      </c>
      <c r="CZ345" t="s">
        <v>4133</v>
      </c>
      <c r="DA345">
        <v>1</v>
      </c>
      <c r="DB345" t="s">
        <v>16122</v>
      </c>
      <c r="DC345" t="s">
        <v>79</v>
      </c>
      <c r="DD345" t="s">
        <v>16121</v>
      </c>
      <c r="DE345" t="s">
        <v>4158</v>
      </c>
    </row>
    <row r="346" spans="58:109" x14ac:dyDescent="0.25">
      <c r="BF346" t="s">
        <v>10860</v>
      </c>
      <c r="BG346" t="s">
        <v>10861</v>
      </c>
      <c r="BH346" t="s">
        <v>4058</v>
      </c>
      <c r="BI346" t="s">
        <v>10862</v>
      </c>
      <c r="BJ346" t="s">
        <v>4032</v>
      </c>
      <c r="BK346">
        <v>188.2</v>
      </c>
      <c r="BL346">
        <v>1</v>
      </c>
      <c r="BM346">
        <v>1</v>
      </c>
      <c r="BN346" t="s">
        <v>4035</v>
      </c>
      <c r="BO346">
        <v>1</v>
      </c>
      <c r="BP346" t="s">
        <v>4029</v>
      </c>
      <c r="BQ346" t="s">
        <v>4030</v>
      </c>
      <c r="BR346" t="s">
        <v>4031</v>
      </c>
      <c r="BS346" s="124">
        <v>46149</v>
      </c>
      <c r="BT346" t="s">
        <v>1894</v>
      </c>
      <c r="BU346" t="s">
        <v>1720</v>
      </c>
      <c r="BW346" t="s">
        <v>13623</v>
      </c>
      <c r="BX346" t="s">
        <v>4030</v>
      </c>
      <c r="BY346" t="s">
        <v>4027</v>
      </c>
      <c r="BZ346" t="s">
        <v>13624</v>
      </c>
      <c r="CA346" t="s">
        <v>13624</v>
      </c>
      <c r="CB346" t="s">
        <v>4136</v>
      </c>
      <c r="CC346" t="s">
        <v>4105</v>
      </c>
      <c r="CD346">
        <v>167.88</v>
      </c>
      <c r="CE346">
        <v>13.99</v>
      </c>
      <c r="CG346">
        <v>0</v>
      </c>
      <c r="CH346">
        <v>167.88</v>
      </c>
      <c r="CK346">
        <v>1</v>
      </c>
      <c r="CL346" t="s">
        <v>13625</v>
      </c>
      <c r="CM346" t="s">
        <v>4106</v>
      </c>
      <c r="CN346" t="s">
        <v>836</v>
      </c>
      <c r="CO346" t="s">
        <v>13624</v>
      </c>
      <c r="CP346" t="s">
        <v>4107</v>
      </c>
      <c r="CR346" t="s">
        <v>16123</v>
      </c>
      <c r="CS346" t="s">
        <v>4030</v>
      </c>
      <c r="CT346" t="s">
        <v>4142</v>
      </c>
      <c r="CU346" t="s">
        <v>16124</v>
      </c>
      <c r="CV346" t="s">
        <v>8908</v>
      </c>
      <c r="CW346" t="s">
        <v>4232</v>
      </c>
      <c r="CX346" t="s">
        <v>4105</v>
      </c>
      <c r="CY346" s="17">
        <v>0.2</v>
      </c>
      <c r="CZ346" t="s">
        <v>4133</v>
      </c>
      <c r="DA346">
        <v>1</v>
      </c>
      <c r="DB346" t="s">
        <v>16125</v>
      </c>
      <c r="DC346" t="s">
        <v>79</v>
      </c>
      <c r="DD346" t="s">
        <v>16124</v>
      </c>
      <c r="DE346" t="s">
        <v>4158</v>
      </c>
    </row>
    <row r="347" spans="58:109" x14ac:dyDescent="0.25">
      <c r="BF347" t="s">
        <v>10863</v>
      </c>
      <c r="BG347" t="s">
        <v>10864</v>
      </c>
      <c r="BH347" t="s">
        <v>1911</v>
      </c>
      <c r="BI347" t="s">
        <v>10865</v>
      </c>
      <c r="BJ347" t="s">
        <v>4032</v>
      </c>
      <c r="BK347">
        <v>107.1</v>
      </c>
      <c r="BL347">
        <v>1</v>
      </c>
      <c r="BM347">
        <v>1</v>
      </c>
      <c r="BN347" t="s">
        <v>4035</v>
      </c>
      <c r="BO347">
        <v>1</v>
      </c>
      <c r="BP347" t="s">
        <v>4029</v>
      </c>
      <c r="BQ347" t="s">
        <v>4030</v>
      </c>
      <c r="BR347" t="s">
        <v>69</v>
      </c>
      <c r="BS347" s="124">
        <v>46149</v>
      </c>
      <c r="BT347" t="s">
        <v>1910</v>
      </c>
      <c r="BU347" t="s">
        <v>2409</v>
      </c>
      <c r="BW347" t="s">
        <v>13623</v>
      </c>
      <c r="BX347" t="s">
        <v>4030</v>
      </c>
      <c r="BY347" t="s">
        <v>4027</v>
      </c>
      <c r="BZ347" t="s">
        <v>13626</v>
      </c>
      <c r="CA347" t="s">
        <v>13626</v>
      </c>
      <c r="CB347" t="s">
        <v>4136</v>
      </c>
      <c r="CC347" t="s">
        <v>4105</v>
      </c>
      <c r="CD347">
        <v>167.88</v>
      </c>
      <c r="CE347">
        <v>13.99</v>
      </c>
      <c r="CG347">
        <v>0</v>
      </c>
      <c r="CH347">
        <v>167.88</v>
      </c>
      <c r="CK347">
        <v>1</v>
      </c>
      <c r="CL347" t="s">
        <v>13625</v>
      </c>
      <c r="CM347" t="s">
        <v>4106</v>
      </c>
      <c r="CN347" t="s">
        <v>836</v>
      </c>
      <c r="CO347" t="s">
        <v>13626</v>
      </c>
      <c r="CP347" t="s">
        <v>4107</v>
      </c>
      <c r="CR347" t="s">
        <v>16129</v>
      </c>
      <c r="CS347" t="s">
        <v>4030</v>
      </c>
      <c r="CT347" t="s">
        <v>4034</v>
      </c>
      <c r="CU347" t="s">
        <v>14478</v>
      </c>
      <c r="CV347" t="s">
        <v>8515</v>
      </c>
      <c r="CX347" t="s">
        <v>4105</v>
      </c>
      <c r="CY347" s="17">
        <v>0.2</v>
      </c>
      <c r="CZ347" t="s">
        <v>4133</v>
      </c>
      <c r="DA347">
        <v>1</v>
      </c>
      <c r="DB347" t="s">
        <v>16130</v>
      </c>
      <c r="DC347" t="s">
        <v>79</v>
      </c>
      <c r="DD347" t="s">
        <v>14478</v>
      </c>
      <c r="DE347" t="s">
        <v>4158</v>
      </c>
    </row>
    <row r="348" spans="58:109" x14ac:dyDescent="0.25">
      <c r="BF348" t="s">
        <v>10866</v>
      </c>
      <c r="BH348" t="s">
        <v>1911</v>
      </c>
      <c r="BL348">
        <v>0</v>
      </c>
      <c r="BM348">
        <v>1</v>
      </c>
      <c r="BR348" t="s">
        <v>69</v>
      </c>
      <c r="BS348" s="124">
        <v>46149</v>
      </c>
      <c r="BT348" t="s">
        <v>1910</v>
      </c>
      <c r="BU348" t="s">
        <v>2409</v>
      </c>
      <c r="BW348" t="s">
        <v>13627</v>
      </c>
      <c r="BX348" t="s">
        <v>4030</v>
      </c>
      <c r="BY348" t="s">
        <v>4027</v>
      </c>
      <c r="BZ348" t="s">
        <v>13628</v>
      </c>
      <c r="CA348" t="s">
        <v>8294</v>
      </c>
      <c r="CC348" t="s">
        <v>4105</v>
      </c>
      <c r="CD348">
        <v>129.47999999999999</v>
      </c>
      <c r="CE348">
        <v>9.59</v>
      </c>
      <c r="CF348">
        <v>2.3975</v>
      </c>
      <c r="CG348">
        <v>1</v>
      </c>
      <c r="CH348">
        <v>129.47999999999999</v>
      </c>
      <c r="CI348" s="17">
        <v>0.2</v>
      </c>
      <c r="CJ348">
        <v>32.07</v>
      </c>
      <c r="CK348">
        <v>1</v>
      </c>
      <c r="CL348" t="s">
        <v>13629</v>
      </c>
      <c r="CM348" t="s">
        <v>4121</v>
      </c>
      <c r="CN348" t="s">
        <v>852</v>
      </c>
      <c r="CO348" t="s">
        <v>13628</v>
      </c>
      <c r="CP348" t="s">
        <v>4121</v>
      </c>
      <c r="CR348" t="s">
        <v>16126</v>
      </c>
      <c r="CS348" t="s">
        <v>4030</v>
      </c>
      <c r="CT348" t="s">
        <v>4109</v>
      </c>
      <c r="CU348" t="s">
        <v>16127</v>
      </c>
      <c r="CV348" t="s">
        <v>8558</v>
      </c>
      <c r="CX348" t="s">
        <v>4111</v>
      </c>
      <c r="CZ348" t="s">
        <v>4133</v>
      </c>
      <c r="DA348">
        <v>1</v>
      </c>
      <c r="DB348" t="s">
        <v>16128</v>
      </c>
      <c r="DC348" t="s">
        <v>79</v>
      </c>
      <c r="DD348" t="s">
        <v>16127</v>
      </c>
      <c r="DE348" t="s">
        <v>4158</v>
      </c>
    </row>
    <row r="349" spans="58:109" x14ac:dyDescent="0.25">
      <c r="BF349" t="s">
        <v>10867</v>
      </c>
      <c r="BH349" t="s">
        <v>1911</v>
      </c>
      <c r="BL349">
        <v>0</v>
      </c>
      <c r="BM349">
        <v>1</v>
      </c>
      <c r="BR349" t="s">
        <v>69</v>
      </c>
      <c r="BS349" s="124">
        <v>46149</v>
      </c>
      <c r="BT349" t="s">
        <v>1910</v>
      </c>
      <c r="BU349" t="s">
        <v>2409</v>
      </c>
      <c r="BW349" t="s">
        <v>13630</v>
      </c>
      <c r="BX349" t="s">
        <v>4030</v>
      </c>
      <c r="BY349" t="s">
        <v>4142</v>
      </c>
      <c r="BZ349" t="s">
        <v>13631</v>
      </c>
      <c r="CA349" t="s">
        <v>8906</v>
      </c>
      <c r="CB349" t="s">
        <v>4562</v>
      </c>
      <c r="CC349" t="s">
        <v>4105</v>
      </c>
      <c r="CD349">
        <v>155.88</v>
      </c>
      <c r="CE349">
        <v>12.99</v>
      </c>
      <c r="CF349">
        <v>2.5975000000000001</v>
      </c>
      <c r="CG349">
        <v>1</v>
      </c>
      <c r="CH349">
        <v>155.88</v>
      </c>
      <c r="CI349" s="17">
        <v>0.2</v>
      </c>
      <c r="CJ349">
        <v>31.82</v>
      </c>
      <c r="CK349">
        <v>1</v>
      </c>
      <c r="CL349" t="s">
        <v>13632</v>
      </c>
      <c r="CM349" t="s">
        <v>4121</v>
      </c>
      <c r="CN349" t="s">
        <v>866</v>
      </c>
      <c r="CO349" t="s">
        <v>13631</v>
      </c>
      <c r="CP349" t="s">
        <v>4121</v>
      </c>
      <c r="CR349" t="s">
        <v>16142</v>
      </c>
      <c r="CS349" t="s">
        <v>4050</v>
      </c>
      <c r="CT349" t="s">
        <v>4032</v>
      </c>
      <c r="CU349" t="s">
        <v>15472</v>
      </c>
      <c r="CV349" t="s">
        <v>4614</v>
      </c>
      <c r="CX349" t="s">
        <v>4105</v>
      </c>
      <c r="CY349" s="17">
        <v>0.5</v>
      </c>
      <c r="CZ349" t="s">
        <v>4133</v>
      </c>
      <c r="DA349">
        <v>1</v>
      </c>
      <c r="DB349" t="s">
        <v>16132</v>
      </c>
      <c r="DC349" t="s">
        <v>79</v>
      </c>
      <c r="DD349" t="s">
        <v>15472</v>
      </c>
      <c r="DE349" t="s">
        <v>4158</v>
      </c>
    </row>
    <row r="350" spans="58:109" x14ac:dyDescent="0.25">
      <c r="BF350" t="s">
        <v>10868</v>
      </c>
      <c r="BH350" t="s">
        <v>1911</v>
      </c>
      <c r="BL350">
        <v>0</v>
      </c>
      <c r="BM350">
        <v>1</v>
      </c>
      <c r="BR350" t="s">
        <v>69</v>
      </c>
      <c r="BS350" s="124">
        <v>46149</v>
      </c>
      <c r="BT350" t="s">
        <v>1910</v>
      </c>
      <c r="BU350" t="s">
        <v>2409</v>
      </c>
      <c r="BW350" t="s">
        <v>13633</v>
      </c>
      <c r="BX350" t="s">
        <v>4030</v>
      </c>
      <c r="BY350" t="s">
        <v>4142</v>
      </c>
      <c r="BZ350" t="s">
        <v>13631</v>
      </c>
      <c r="CA350" t="s">
        <v>8906</v>
      </c>
      <c r="CB350" t="s">
        <v>4562</v>
      </c>
      <c r="CC350" t="s">
        <v>4105</v>
      </c>
      <c r="CD350">
        <v>131.88</v>
      </c>
      <c r="CE350">
        <v>10.99</v>
      </c>
      <c r="CF350">
        <v>2.1974999999999998</v>
      </c>
      <c r="CG350">
        <v>1</v>
      </c>
      <c r="CH350">
        <v>131.88</v>
      </c>
      <c r="CI350" s="17">
        <v>0.2</v>
      </c>
      <c r="CJ350">
        <v>26.92</v>
      </c>
      <c r="CK350">
        <v>1</v>
      </c>
      <c r="CL350" t="s">
        <v>13632</v>
      </c>
      <c r="CM350" t="s">
        <v>4121</v>
      </c>
      <c r="CN350" t="s">
        <v>866</v>
      </c>
      <c r="CO350" t="s">
        <v>13631</v>
      </c>
      <c r="CP350" t="s">
        <v>4121</v>
      </c>
      <c r="CR350" t="s">
        <v>16133</v>
      </c>
      <c r="CS350" t="s">
        <v>4050</v>
      </c>
      <c r="CT350" t="s">
        <v>4032</v>
      </c>
      <c r="CU350" t="s">
        <v>16134</v>
      </c>
      <c r="CV350" t="s">
        <v>4614</v>
      </c>
      <c r="CX350" t="s">
        <v>4105</v>
      </c>
      <c r="CY350" s="17">
        <v>0.5</v>
      </c>
      <c r="CZ350" t="s">
        <v>4133</v>
      </c>
      <c r="DA350">
        <v>1</v>
      </c>
      <c r="DB350" t="s">
        <v>16132</v>
      </c>
      <c r="DC350" t="s">
        <v>79</v>
      </c>
      <c r="DD350" t="s">
        <v>16134</v>
      </c>
      <c r="DE350" t="s">
        <v>4158</v>
      </c>
    </row>
    <row r="351" spans="58:109" x14ac:dyDescent="0.25">
      <c r="BF351" t="s">
        <v>10869</v>
      </c>
      <c r="BH351" t="s">
        <v>1911</v>
      </c>
      <c r="BL351">
        <v>0</v>
      </c>
      <c r="BM351">
        <v>1</v>
      </c>
      <c r="BR351" t="s">
        <v>69</v>
      </c>
      <c r="BS351" s="124">
        <v>46149</v>
      </c>
      <c r="BT351" t="s">
        <v>1910</v>
      </c>
      <c r="BU351" t="s">
        <v>2409</v>
      </c>
      <c r="BW351" t="s">
        <v>9049</v>
      </c>
      <c r="BX351" t="s">
        <v>4030</v>
      </c>
      <c r="BY351" t="s">
        <v>4109</v>
      </c>
      <c r="BZ351" t="s">
        <v>9050</v>
      </c>
      <c r="CA351" t="s">
        <v>8456</v>
      </c>
      <c r="CB351" t="s">
        <v>4117</v>
      </c>
      <c r="CC351" t="s">
        <v>4111</v>
      </c>
      <c r="CD351">
        <v>227.88</v>
      </c>
      <c r="CE351">
        <v>18.989999999999998</v>
      </c>
      <c r="CF351">
        <v>1.0416700000000001</v>
      </c>
      <c r="CG351">
        <v>1</v>
      </c>
      <c r="CH351">
        <v>227.88</v>
      </c>
      <c r="CI351" s="17">
        <v>0.2</v>
      </c>
      <c r="CJ351">
        <v>12.5</v>
      </c>
      <c r="CK351">
        <v>1</v>
      </c>
      <c r="CL351" t="s">
        <v>9051</v>
      </c>
      <c r="CM351" t="s">
        <v>4121</v>
      </c>
      <c r="CN351" t="s">
        <v>868</v>
      </c>
      <c r="CO351" t="s">
        <v>9050</v>
      </c>
      <c r="CP351" t="s">
        <v>4121</v>
      </c>
      <c r="CR351" t="s">
        <v>16143</v>
      </c>
      <c r="CS351" t="s">
        <v>4050</v>
      </c>
      <c r="CT351" t="s">
        <v>4032</v>
      </c>
      <c r="CU351" t="s">
        <v>16136</v>
      </c>
      <c r="CV351" t="s">
        <v>4614</v>
      </c>
      <c r="CX351" t="s">
        <v>4105</v>
      </c>
      <c r="CY351" s="17">
        <v>0.5</v>
      </c>
      <c r="CZ351" t="s">
        <v>4133</v>
      </c>
      <c r="DA351">
        <v>1</v>
      </c>
      <c r="DB351" t="s">
        <v>16132</v>
      </c>
      <c r="DC351" t="s">
        <v>79</v>
      </c>
      <c r="DD351" t="s">
        <v>16136</v>
      </c>
      <c r="DE351" t="s">
        <v>4158</v>
      </c>
    </row>
    <row r="352" spans="58:109" x14ac:dyDescent="0.25">
      <c r="BF352" t="s">
        <v>10870</v>
      </c>
      <c r="BG352" t="s">
        <v>10871</v>
      </c>
      <c r="BH352" t="s">
        <v>1928</v>
      </c>
      <c r="BI352" t="s">
        <v>10872</v>
      </c>
      <c r="BJ352" t="s">
        <v>4032</v>
      </c>
      <c r="BK352">
        <v>128.94</v>
      </c>
      <c r="BL352">
        <v>1</v>
      </c>
      <c r="BM352">
        <v>1</v>
      </c>
      <c r="BN352" t="s">
        <v>4028</v>
      </c>
      <c r="BO352">
        <v>1</v>
      </c>
      <c r="BP352" t="s">
        <v>4029</v>
      </c>
      <c r="BQ352" t="s">
        <v>4030</v>
      </c>
      <c r="BR352" t="s">
        <v>4031</v>
      </c>
      <c r="BS352" s="124">
        <v>46149</v>
      </c>
      <c r="BT352" t="s">
        <v>77</v>
      </c>
      <c r="BU352" t="s">
        <v>1720</v>
      </c>
      <c r="BW352" t="s">
        <v>13634</v>
      </c>
      <c r="BX352" t="s">
        <v>4030</v>
      </c>
      <c r="BY352" t="s">
        <v>4109</v>
      </c>
      <c r="BZ352" t="s">
        <v>13635</v>
      </c>
      <c r="CA352" t="s">
        <v>8456</v>
      </c>
      <c r="CB352" t="s">
        <v>4250</v>
      </c>
      <c r="CC352" t="s">
        <v>4111</v>
      </c>
      <c r="CD352">
        <v>287.88</v>
      </c>
      <c r="CE352">
        <v>23.99</v>
      </c>
      <c r="CF352">
        <v>1.0416700000000001</v>
      </c>
      <c r="CG352">
        <v>1</v>
      </c>
      <c r="CH352">
        <v>287.88</v>
      </c>
      <c r="CI352" s="17">
        <v>0.2</v>
      </c>
      <c r="CJ352">
        <v>12.5</v>
      </c>
      <c r="CK352">
        <v>1</v>
      </c>
      <c r="CL352" t="s">
        <v>13636</v>
      </c>
      <c r="CM352" t="s">
        <v>4121</v>
      </c>
      <c r="CN352" t="s">
        <v>868</v>
      </c>
      <c r="CO352" t="s">
        <v>13635</v>
      </c>
      <c r="CP352" t="s">
        <v>4121</v>
      </c>
      <c r="CR352" t="s">
        <v>16135</v>
      </c>
      <c r="CS352" t="s">
        <v>4050</v>
      </c>
      <c r="CT352" t="s">
        <v>4032</v>
      </c>
      <c r="CU352" t="s">
        <v>16136</v>
      </c>
      <c r="CV352" t="s">
        <v>4614</v>
      </c>
      <c r="CX352" t="s">
        <v>4105</v>
      </c>
      <c r="CY352" s="17">
        <v>0.5</v>
      </c>
      <c r="CZ352" t="s">
        <v>4133</v>
      </c>
      <c r="DA352">
        <v>1</v>
      </c>
      <c r="DB352" t="s">
        <v>16132</v>
      </c>
      <c r="DC352" t="s">
        <v>79</v>
      </c>
      <c r="DD352" t="s">
        <v>16136</v>
      </c>
      <c r="DE352" t="s">
        <v>4158</v>
      </c>
    </row>
    <row r="353" spans="58:109" x14ac:dyDescent="0.25">
      <c r="BF353" t="s">
        <v>10873</v>
      </c>
      <c r="BH353" t="s">
        <v>1928</v>
      </c>
      <c r="BL353">
        <v>0</v>
      </c>
      <c r="BM353">
        <v>1</v>
      </c>
      <c r="BR353" t="s">
        <v>4031</v>
      </c>
      <c r="BS353" s="124">
        <v>46149</v>
      </c>
      <c r="BT353" t="s">
        <v>77</v>
      </c>
      <c r="BU353" t="s">
        <v>1720</v>
      </c>
      <c r="BW353" t="s">
        <v>13637</v>
      </c>
      <c r="BX353" t="s">
        <v>4030</v>
      </c>
      <c r="BY353" t="s">
        <v>4109</v>
      </c>
      <c r="BZ353" t="s">
        <v>13638</v>
      </c>
      <c r="CA353" t="s">
        <v>8308</v>
      </c>
      <c r="CB353" t="s">
        <v>8295</v>
      </c>
      <c r="CC353" t="s">
        <v>4105</v>
      </c>
      <c r="CD353">
        <v>167.88</v>
      </c>
      <c r="CE353">
        <v>13.99</v>
      </c>
      <c r="CF353">
        <v>1.34304</v>
      </c>
      <c r="CG353">
        <v>1</v>
      </c>
      <c r="CH353">
        <v>167.88</v>
      </c>
      <c r="CI353" s="17">
        <v>0.2</v>
      </c>
      <c r="CJ353">
        <v>16.12</v>
      </c>
      <c r="CK353">
        <v>1</v>
      </c>
      <c r="CL353" t="s">
        <v>13639</v>
      </c>
      <c r="CM353" t="s">
        <v>4121</v>
      </c>
      <c r="CN353" t="s">
        <v>211</v>
      </c>
      <c r="CO353" t="s">
        <v>13638</v>
      </c>
      <c r="CP353" t="s">
        <v>4121</v>
      </c>
      <c r="CR353" t="s">
        <v>16140</v>
      </c>
      <c r="CS353" t="s">
        <v>4030</v>
      </c>
      <c r="CT353" t="s">
        <v>4032</v>
      </c>
      <c r="CU353" t="s">
        <v>16141</v>
      </c>
      <c r="CV353" t="s">
        <v>8595</v>
      </c>
      <c r="CX353" t="s">
        <v>4105</v>
      </c>
      <c r="CY353" s="17">
        <v>0.5</v>
      </c>
      <c r="CZ353" t="s">
        <v>4133</v>
      </c>
      <c r="DA353">
        <v>1</v>
      </c>
      <c r="DB353" t="s">
        <v>16132</v>
      </c>
      <c r="DC353" t="s">
        <v>79</v>
      </c>
      <c r="DD353" t="s">
        <v>16141</v>
      </c>
      <c r="DE353" t="s">
        <v>4158</v>
      </c>
    </row>
    <row r="354" spans="58:109" x14ac:dyDescent="0.25">
      <c r="BF354" t="s">
        <v>10874</v>
      </c>
      <c r="BG354" t="s">
        <v>10875</v>
      </c>
      <c r="BH354" t="s">
        <v>4059</v>
      </c>
      <c r="BI354" t="s">
        <v>10876</v>
      </c>
      <c r="BJ354" t="s">
        <v>4032</v>
      </c>
      <c r="BK354">
        <v>107.64</v>
      </c>
      <c r="BL354">
        <v>1</v>
      </c>
      <c r="BM354">
        <v>1</v>
      </c>
      <c r="BN354" t="s">
        <v>4045</v>
      </c>
      <c r="BO354">
        <v>1</v>
      </c>
      <c r="BP354" t="s">
        <v>4029</v>
      </c>
      <c r="BQ354" t="s">
        <v>4030</v>
      </c>
      <c r="BR354" t="s">
        <v>4061</v>
      </c>
      <c r="BS354" s="124">
        <v>46149</v>
      </c>
      <c r="BT354" t="s">
        <v>1941</v>
      </c>
      <c r="BU354" t="s">
        <v>1720</v>
      </c>
      <c r="BW354" t="s">
        <v>13640</v>
      </c>
      <c r="BX354" t="s">
        <v>4030</v>
      </c>
      <c r="BY354" t="s">
        <v>4109</v>
      </c>
      <c r="BZ354" t="s">
        <v>13641</v>
      </c>
      <c r="CA354" t="s">
        <v>8308</v>
      </c>
      <c r="CB354" t="s">
        <v>8295</v>
      </c>
      <c r="CC354" t="s">
        <v>4105</v>
      </c>
      <c r="CD354">
        <v>167.88</v>
      </c>
      <c r="CE354">
        <v>13.99</v>
      </c>
      <c r="CF354">
        <v>1.34304</v>
      </c>
      <c r="CG354">
        <v>1</v>
      </c>
      <c r="CH354">
        <v>167.88</v>
      </c>
      <c r="CI354" s="17">
        <v>0.2</v>
      </c>
      <c r="CJ354">
        <v>16.12</v>
      </c>
      <c r="CK354">
        <v>1</v>
      </c>
      <c r="CL354" t="s">
        <v>13639</v>
      </c>
      <c r="CM354" t="s">
        <v>4121</v>
      </c>
      <c r="CN354" t="s">
        <v>211</v>
      </c>
      <c r="CO354" t="s">
        <v>13641</v>
      </c>
      <c r="CP354" t="s">
        <v>4121</v>
      </c>
      <c r="CR354" t="s">
        <v>16131</v>
      </c>
      <c r="CS354" t="s">
        <v>4050</v>
      </c>
      <c r="CT354" t="s">
        <v>4032</v>
      </c>
      <c r="CU354" t="s">
        <v>14230</v>
      </c>
      <c r="CV354" t="s">
        <v>4614</v>
      </c>
      <c r="CX354" t="s">
        <v>4105</v>
      </c>
      <c r="CY354" s="17">
        <v>0.5</v>
      </c>
      <c r="CZ354" t="s">
        <v>4133</v>
      </c>
      <c r="DA354">
        <v>1</v>
      </c>
      <c r="DB354" t="s">
        <v>16132</v>
      </c>
      <c r="DC354" t="s">
        <v>79</v>
      </c>
      <c r="DD354" t="s">
        <v>14230</v>
      </c>
      <c r="DE354" t="s">
        <v>4158</v>
      </c>
    </row>
    <row r="355" spans="58:109" x14ac:dyDescent="0.25">
      <c r="BF355" t="s">
        <v>10877</v>
      </c>
      <c r="BG355" t="s">
        <v>10878</v>
      </c>
      <c r="BH355" t="s">
        <v>4438</v>
      </c>
      <c r="BI355" t="s">
        <v>10879</v>
      </c>
      <c r="BJ355" t="s">
        <v>4032</v>
      </c>
      <c r="BK355">
        <v>144.1</v>
      </c>
      <c r="BL355">
        <v>1</v>
      </c>
      <c r="BM355">
        <v>1</v>
      </c>
      <c r="BN355" t="s">
        <v>4028</v>
      </c>
      <c r="BO355">
        <v>1</v>
      </c>
      <c r="BP355" t="s">
        <v>4029</v>
      </c>
      <c r="BQ355" t="s">
        <v>4030</v>
      </c>
      <c r="BR355" t="s">
        <v>4031</v>
      </c>
      <c r="BS355" s="124">
        <v>46149</v>
      </c>
      <c r="BT355" t="s">
        <v>1985</v>
      </c>
      <c r="BU355" t="s">
        <v>1720</v>
      </c>
      <c r="BW355" t="s">
        <v>13642</v>
      </c>
      <c r="BX355" t="s">
        <v>4030</v>
      </c>
      <c r="BY355" t="s">
        <v>4034</v>
      </c>
      <c r="BZ355" t="s">
        <v>13643</v>
      </c>
      <c r="CA355" t="s">
        <v>5916</v>
      </c>
      <c r="CB355" t="s">
        <v>4360</v>
      </c>
      <c r="CC355" t="s">
        <v>4105</v>
      </c>
      <c r="CD355">
        <v>128.88</v>
      </c>
      <c r="CE355">
        <v>10.74</v>
      </c>
      <c r="CF355">
        <v>1.0307999999999999</v>
      </c>
      <c r="CG355">
        <v>1</v>
      </c>
      <c r="CH355">
        <v>128.88</v>
      </c>
      <c r="CI355" s="17">
        <v>0.2</v>
      </c>
      <c r="CJ355">
        <v>13.66</v>
      </c>
      <c r="CK355">
        <v>1</v>
      </c>
      <c r="CL355" t="s">
        <v>8507</v>
      </c>
      <c r="CM355" t="s">
        <v>4121</v>
      </c>
      <c r="CN355" t="s">
        <v>211</v>
      </c>
      <c r="CO355" t="s">
        <v>13643</v>
      </c>
      <c r="CP355" t="s">
        <v>4121</v>
      </c>
      <c r="CR355" t="s">
        <v>16137</v>
      </c>
      <c r="CS355" t="s">
        <v>4050</v>
      </c>
      <c r="CT355" t="s">
        <v>4034</v>
      </c>
      <c r="CU355" t="s">
        <v>16138</v>
      </c>
      <c r="CV355" t="s">
        <v>4614</v>
      </c>
      <c r="CX355" t="s">
        <v>4105</v>
      </c>
      <c r="CZ355" t="s">
        <v>4133</v>
      </c>
      <c r="DA355">
        <v>1</v>
      </c>
      <c r="DB355" t="s">
        <v>16139</v>
      </c>
      <c r="DC355" t="s">
        <v>79</v>
      </c>
      <c r="DD355" t="s">
        <v>16138</v>
      </c>
      <c r="DE355" t="s">
        <v>4158</v>
      </c>
    </row>
    <row r="356" spans="58:109" x14ac:dyDescent="0.25">
      <c r="BF356" t="s">
        <v>10880</v>
      </c>
      <c r="BG356" t="s">
        <v>10881</v>
      </c>
      <c r="BH356" t="s">
        <v>4438</v>
      </c>
      <c r="BI356" t="s">
        <v>10882</v>
      </c>
      <c r="BJ356" t="s">
        <v>4032</v>
      </c>
      <c r="BK356">
        <v>111.98</v>
      </c>
      <c r="BL356">
        <v>1</v>
      </c>
      <c r="BM356">
        <v>1</v>
      </c>
      <c r="BN356" t="s">
        <v>4028</v>
      </c>
      <c r="BO356">
        <v>1</v>
      </c>
      <c r="BP356" t="s">
        <v>4029</v>
      </c>
      <c r="BQ356" t="s">
        <v>4030</v>
      </c>
      <c r="BR356" t="s">
        <v>4031</v>
      </c>
      <c r="BS356" s="124">
        <v>46149</v>
      </c>
      <c r="BT356" t="s">
        <v>1985</v>
      </c>
      <c r="BU356" t="s">
        <v>1720</v>
      </c>
      <c r="BW356" t="s">
        <v>13644</v>
      </c>
      <c r="BX356" t="s">
        <v>4030</v>
      </c>
      <c r="BY356" t="s">
        <v>4034</v>
      </c>
      <c r="BZ356" t="s">
        <v>13137</v>
      </c>
      <c r="CA356" t="s">
        <v>5916</v>
      </c>
      <c r="CB356" t="s">
        <v>4360</v>
      </c>
      <c r="CC356" t="s">
        <v>4105</v>
      </c>
      <c r="CD356">
        <v>122.88</v>
      </c>
      <c r="CE356">
        <v>10.24</v>
      </c>
      <c r="CF356">
        <v>0.98280000000000001</v>
      </c>
      <c r="CG356">
        <v>1</v>
      </c>
      <c r="CH356">
        <v>122.88</v>
      </c>
      <c r="CI356" s="17">
        <v>0.2</v>
      </c>
      <c r="CJ356">
        <v>13.02</v>
      </c>
      <c r="CK356">
        <v>1</v>
      </c>
      <c r="CL356" t="s">
        <v>8507</v>
      </c>
      <c r="CM356" t="s">
        <v>4121</v>
      </c>
      <c r="CN356" t="s">
        <v>211</v>
      </c>
      <c r="CO356" t="s">
        <v>13137</v>
      </c>
      <c r="CP356" t="s">
        <v>4121</v>
      </c>
      <c r="CR356" t="s">
        <v>16144</v>
      </c>
      <c r="CS356" t="s">
        <v>4050</v>
      </c>
      <c r="CT356" t="s">
        <v>4109</v>
      </c>
      <c r="CU356" t="s">
        <v>16145</v>
      </c>
      <c r="CV356" t="s">
        <v>4614</v>
      </c>
      <c r="CW356" t="s">
        <v>4232</v>
      </c>
      <c r="CX356" t="s">
        <v>4111</v>
      </c>
      <c r="CZ356" t="s">
        <v>4133</v>
      </c>
      <c r="DA356">
        <v>1</v>
      </c>
      <c r="DB356" t="s">
        <v>16146</v>
      </c>
      <c r="DC356" t="s">
        <v>79</v>
      </c>
      <c r="DD356" t="s">
        <v>16145</v>
      </c>
      <c r="DE356" t="s">
        <v>4158</v>
      </c>
    </row>
    <row r="357" spans="58:109" x14ac:dyDescent="0.25">
      <c r="BF357" t="s">
        <v>10883</v>
      </c>
      <c r="BH357" t="s">
        <v>4438</v>
      </c>
      <c r="BL357">
        <v>0</v>
      </c>
      <c r="BM357">
        <v>1</v>
      </c>
      <c r="BR357" t="s">
        <v>4031</v>
      </c>
      <c r="BS357" s="124">
        <v>46149</v>
      </c>
      <c r="BT357" t="s">
        <v>1985</v>
      </c>
      <c r="BU357" t="s">
        <v>1720</v>
      </c>
      <c r="BW357" t="s">
        <v>10276</v>
      </c>
      <c r="BX357" t="s">
        <v>4030</v>
      </c>
      <c r="BY357" t="s">
        <v>4032</v>
      </c>
      <c r="BZ357" t="s">
        <v>10277</v>
      </c>
      <c r="CA357" t="s">
        <v>10277</v>
      </c>
      <c r="CC357" t="s">
        <v>4105</v>
      </c>
      <c r="CD357">
        <v>162.12</v>
      </c>
      <c r="CE357">
        <v>13.51</v>
      </c>
      <c r="CF357">
        <v>0.94569999999999999</v>
      </c>
      <c r="CG357">
        <v>0</v>
      </c>
      <c r="CH357">
        <v>162.12</v>
      </c>
      <c r="CI357" s="17">
        <v>0.5</v>
      </c>
      <c r="CJ357">
        <v>20.82</v>
      </c>
      <c r="CK357">
        <v>1</v>
      </c>
      <c r="CL357" t="s">
        <v>10278</v>
      </c>
      <c r="CM357" t="s">
        <v>4106</v>
      </c>
      <c r="CN357" t="s">
        <v>211</v>
      </c>
      <c r="CO357" t="s">
        <v>10277</v>
      </c>
      <c r="CP357" t="s">
        <v>4107</v>
      </c>
      <c r="CR357" t="s">
        <v>16147</v>
      </c>
      <c r="CS357" t="s">
        <v>4050</v>
      </c>
      <c r="CT357" t="s">
        <v>4034</v>
      </c>
      <c r="CU357" t="s">
        <v>16148</v>
      </c>
      <c r="CV357" t="s">
        <v>4187</v>
      </c>
      <c r="CW357" t="s">
        <v>4373</v>
      </c>
      <c r="CX357" t="s">
        <v>4105</v>
      </c>
      <c r="CZ357" t="s">
        <v>4133</v>
      </c>
      <c r="DA357">
        <v>1</v>
      </c>
      <c r="DB357" t="s">
        <v>16149</v>
      </c>
      <c r="DC357" t="s">
        <v>79</v>
      </c>
      <c r="DD357" t="s">
        <v>16148</v>
      </c>
      <c r="DE357" t="s">
        <v>4158</v>
      </c>
    </row>
    <row r="358" spans="58:109" x14ac:dyDescent="0.25">
      <c r="BF358" t="s">
        <v>10884</v>
      </c>
      <c r="BH358" t="s">
        <v>4438</v>
      </c>
      <c r="BL358">
        <v>0</v>
      </c>
      <c r="BM358">
        <v>1</v>
      </c>
      <c r="BR358" t="s">
        <v>4031</v>
      </c>
      <c r="BS358" s="124">
        <v>46149</v>
      </c>
      <c r="BT358" t="s">
        <v>1985</v>
      </c>
      <c r="BU358" t="s">
        <v>1720</v>
      </c>
      <c r="BW358" t="s">
        <v>13645</v>
      </c>
      <c r="BX358" t="s">
        <v>4030</v>
      </c>
      <c r="BY358" t="s">
        <v>4034</v>
      </c>
      <c r="BZ358" t="s">
        <v>13646</v>
      </c>
      <c r="CA358" t="s">
        <v>13646</v>
      </c>
      <c r="CC358" t="s">
        <v>4105</v>
      </c>
      <c r="CD358">
        <v>67.319999999999993</v>
      </c>
      <c r="CE358">
        <v>5.61</v>
      </c>
      <c r="CF358">
        <v>0.42075000000000001</v>
      </c>
      <c r="CG358">
        <v>0</v>
      </c>
      <c r="CH358">
        <v>67.319999999999993</v>
      </c>
      <c r="CJ358">
        <v>9.26</v>
      </c>
      <c r="CK358">
        <v>1</v>
      </c>
      <c r="CL358" t="s">
        <v>13647</v>
      </c>
      <c r="CM358" t="s">
        <v>4106</v>
      </c>
      <c r="CN358" t="s">
        <v>211</v>
      </c>
      <c r="CO358" t="s">
        <v>13646</v>
      </c>
      <c r="CP358" t="s">
        <v>4107</v>
      </c>
      <c r="CR358" t="s">
        <v>16150</v>
      </c>
      <c r="CS358" t="s">
        <v>4050</v>
      </c>
      <c r="CT358" t="s">
        <v>4109</v>
      </c>
      <c r="CU358" t="s">
        <v>15392</v>
      </c>
      <c r="CV358" t="s">
        <v>4614</v>
      </c>
      <c r="CX358" t="s">
        <v>4105</v>
      </c>
      <c r="CZ358" t="s">
        <v>4133</v>
      </c>
      <c r="DA358">
        <v>1</v>
      </c>
      <c r="DB358" t="s">
        <v>16151</v>
      </c>
      <c r="DC358" t="s">
        <v>79</v>
      </c>
      <c r="DD358" t="s">
        <v>15392</v>
      </c>
      <c r="DE358" t="s">
        <v>4158</v>
      </c>
    </row>
    <row r="359" spans="58:109" x14ac:dyDescent="0.25">
      <c r="BF359" t="s">
        <v>10885</v>
      </c>
      <c r="BG359" t="s">
        <v>10886</v>
      </c>
      <c r="BH359" t="s">
        <v>4439</v>
      </c>
      <c r="BI359" t="s">
        <v>10887</v>
      </c>
      <c r="BJ359" t="s">
        <v>4027</v>
      </c>
      <c r="BK359">
        <v>118.68</v>
      </c>
      <c r="BL359">
        <v>1</v>
      </c>
      <c r="BM359">
        <v>1</v>
      </c>
      <c r="BN359" t="s">
        <v>4028</v>
      </c>
      <c r="BO359">
        <v>1</v>
      </c>
      <c r="BP359" t="s">
        <v>4029</v>
      </c>
      <c r="BQ359" t="s">
        <v>4030</v>
      </c>
      <c r="BR359" t="s">
        <v>4031</v>
      </c>
      <c r="BS359" s="124">
        <v>46149</v>
      </c>
      <c r="BT359" t="s">
        <v>4440</v>
      </c>
      <c r="BU359" t="s">
        <v>1720</v>
      </c>
      <c r="BW359" t="s">
        <v>13648</v>
      </c>
      <c r="BX359" t="s">
        <v>4030</v>
      </c>
      <c r="BY359" t="s">
        <v>4109</v>
      </c>
      <c r="BZ359" t="s">
        <v>13649</v>
      </c>
      <c r="CA359" t="s">
        <v>13649</v>
      </c>
      <c r="CC359" t="s">
        <v>4111</v>
      </c>
      <c r="CD359">
        <v>395.88</v>
      </c>
      <c r="CE359">
        <v>32.99</v>
      </c>
      <c r="CG359">
        <v>0</v>
      </c>
      <c r="CH359">
        <v>395.88</v>
      </c>
      <c r="CK359">
        <v>1</v>
      </c>
      <c r="CL359" t="s">
        <v>13650</v>
      </c>
      <c r="CM359" t="s">
        <v>4106</v>
      </c>
      <c r="CN359" t="s">
        <v>211</v>
      </c>
      <c r="CO359" t="s">
        <v>13649</v>
      </c>
      <c r="CP359" t="s">
        <v>4107</v>
      </c>
      <c r="CR359" t="s">
        <v>8534</v>
      </c>
      <c r="CS359" t="s">
        <v>4030</v>
      </c>
      <c r="CT359" t="s">
        <v>4109</v>
      </c>
      <c r="CU359" t="s">
        <v>16154</v>
      </c>
      <c r="CV359" t="s">
        <v>8907</v>
      </c>
      <c r="CX359" t="s">
        <v>4111</v>
      </c>
      <c r="CZ359" t="s">
        <v>4133</v>
      </c>
      <c r="DA359">
        <v>1</v>
      </c>
      <c r="DB359" t="s">
        <v>8535</v>
      </c>
      <c r="DC359" t="s">
        <v>79</v>
      </c>
      <c r="DD359" t="s">
        <v>16154</v>
      </c>
      <c r="DE359" t="s">
        <v>4158</v>
      </c>
    </row>
    <row r="360" spans="58:109" x14ac:dyDescent="0.25">
      <c r="BF360" t="s">
        <v>10888</v>
      </c>
      <c r="BG360" t="s">
        <v>10889</v>
      </c>
      <c r="BH360" t="s">
        <v>4439</v>
      </c>
      <c r="BI360" t="s">
        <v>10890</v>
      </c>
      <c r="BJ360" t="s">
        <v>4027</v>
      </c>
      <c r="BK360">
        <v>64.680000000000007</v>
      </c>
      <c r="BL360">
        <v>1</v>
      </c>
      <c r="BM360">
        <v>1</v>
      </c>
      <c r="BN360" t="s">
        <v>4035</v>
      </c>
      <c r="BO360">
        <v>1</v>
      </c>
      <c r="BP360" t="s">
        <v>4029</v>
      </c>
      <c r="BQ360" t="s">
        <v>4030</v>
      </c>
      <c r="BR360" t="s">
        <v>4031</v>
      </c>
      <c r="BS360" s="124">
        <v>46149</v>
      </c>
      <c r="BT360" t="s">
        <v>4440</v>
      </c>
      <c r="BU360" t="s">
        <v>1720</v>
      </c>
      <c r="BW360" t="s">
        <v>13648</v>
      </c>
      <c r="BX360" t="s">
        <v>4030</v>
      </c>
      <c r="BY360" t="s">
        <v>4109</v>
      </c>
      <c r="BZ360" t="s">
        <v>13651</v>
      </c>
      <c r="CA360" t="s">
        <v>13651</v>
      </c>
      <c r="CC360" t="s">
        <v>4111</v>
      </c>
      <c r="CD360">
        <v>395.88</v>
      </c>
      <c r="CE360">
        <v>32.99</v>
      </c>
      <c r="CG360">
        <v>0</v>
      </c>
      <c r="CH360">
        <v>395.88</v>
      </c>
      <c r="CK360">
        <v>1</v>
      </c>
      <c r="CL360" t="s">
        <v>13650</v>
      </c>
      <c r="CM360" t="s">
        <v>4106</v>
      </c>
      <c r="CN360" t="s">
        <v>211</v>
      </c>
      <c r="CO360" t="s">
        <v>13651</v>
      </c>
      <c r="CP360" t="s">
        <v>4107</v>
      </c>
      <c r="CR360" t="s">
        <v>16156</v>
      </c>
      <c r="CS360" t="s">
        <v>4050</v>
      </c>
      <c r="CT360" t="s">
        <v>4109</v>
      </c>
      <c r="CU360" t="s">
        <v>16157</v>
      </c>
      <c r="CV360" t="s">
        <v>4614</v>
      </c>
      <c r="CX360" t="s">
        <v>4111</v>
      </c>
      <c r="CZ360" t="s">
        <v>4133</v>
      </c>
      <c r="DA360">
        <v>1</v>
      </c>
      <c r="DB360" t="s">
        <v>16158</v>
      </c>
      <c r="DC360" t="s">
        <v>79</v>
      </c>
      <c r="DD360" t="s">
        <v>16157</v>
      </c>
      <c r="DE360" t="s">
        <v>4158</v>
      </c>
    </row>
    <row r="361" spans="58:109" x14ac:dyDescent="0.25">
      <c r="BF361" t="s">
        <v>10891</v>
      </c>
      <c r="BH361" t="s">
        <v>4439</v>
      </c>
      <c r="BL361">
        <v>0</v>
      </c>
      <c r="BM361">
        <v>1</v>
      </c>
      <c r="BR361" t="s">
        <v>4031</v>
      </c>
      <c r="BS361" s="124">
        <v>46149</v>
      </c>
      <c r="BT361" t="s">
        <v>4440</v>
      </c>
      <c r="BU361" t="s">
        <v>1720</v>
      </c>
      <c r="BW361" t="s">
        <v>10281</v>
      </c>
      <c r="BX361" t="s">
        <v>4030</v>
      </c>
      <c r="BY361" t="s">
        <v>4034</v>
      </c>
      <c r="BZ361" t="s">
        <v>10280</v>
      </c>
      <c r="CA361" t="s">
        <v>8293</v>
      </c>
      <c r="CC361" t="s">
        <v>4105</v>
      </c>
      <c r="CD361">
        <v>68.2</v>
      </c>
      <c r="CE361">
        <v>3.1</v>
      </c>
      <c r="CF361">
        <v>0.74399999999999999</v>
      </c>
      <c r="CG361">
        <v>1</v>
      </c>
      <c r="CH361">
        <v>68.2</v>
      </c>
      <c r="CI361" s="17">
        <v>0.2</v>
      </c>
      <c r="CJ361">
        <v>8.09</v>
      </c>
      <c r="CK361">
        <v>1</v>
      </c>
      <c r="CL361" t="s">
        <v>10278</v>
      </c>
      <c r="CM361" t="s">
        <v>4121</v>
      </c>
      <c r="CN361" t="s">
        <v>211</v>
      </c>
      <c r="CO361" t="s">
        <v>10280</v>
      </c>
      <c r="CP361" t="s">
        <v>4121</v>
      </c>
      <c r="CR361" t="s">
        <v>16159</v>
      </c>
      <c r="CS361" t="s">
        <v>4030</v>
      </c>
      <c r="CT361" t="s">
        <v>4109</v>
      </c>
      <c r="CU361" t="s">
        <v>16160</v>
      </c>
      <c r="CV361" t="s">
        <v>8390</v>
      </c>
      <c r="CX361" t="s">
        <v>4105</v>
      </c>
      <c r="CY361" s="17">
        <v>0.5</v>
      </c>
      <c r="CZ361" t="s">
        <v>4133</v>
      </c>
      <c r="DA361">
        <v>1</v>
      </c>
      <c r="DB361" t="s">
        <v>16161</v>
      </c>
      <c r="DC361" t="s">
        <v>79</v>
      </c>
      <c r="DD361" t="s">
        <v>16160</v>
      </c>
      <c r="DE361" t="s">
        <v>4158</v>
      </c>
    </row>
    <row r="362" spans="58:109" x14ac:dyDescent="0.25">
      <c r="BF362" t="s">
        <v>10892</v>
      </c>
      <c r="BH362" t="s">
        <v>4442</v>
      </c>
      <c r="BL362">
        <v>0</v>
      </c>
      <c r="BM362">
        <v>1</v>
      </c>
      <c r="BR362" t="s">
        <v>4031</v>
      </c>
      <c r="BS362" s="124">
        <v>46149</v>
      </c>
      <c r="BT362" t="s">
        <v>2080</v>
      </c>
      <c r="BU362" t="s">
        <v>1720</v>
      </c>
      <c r="BW362" t="s">
        <v>10279</v>
      </c>
      <c r="BX362" t="s">
        <v>4030</v>
      </c>
      <c r="BY362" t="s">
        <v>4034</v>
      </c>
      <c r="BZ362" t="s">
        <v>10280</v>
      </c>
      <c r="CA362" t="s">
        <v>8293</v>
      </c>
      <c r="CC362" t="s">
        <v>4105</v>
      </c>
      <c r="CD362">
        <v>57.42</v>
      </c>
      <c r="CE362">
        <v>2.61</v>
      </c>
      <c r="CF362">
        <v>0.627</v>
      </c>
      <c r="CG362">
        <v>1</v>
      </c>
      <c r="CH362">
        <v>57.42</v>
      </c>
      <c r="CI362" s="17">
        <v>0.2</v>
      </c>
      <c r="CJ362">
        <v>6.82</v>
      </c>
      <c r="CK362">
        <v>1</v>
      </c>
      <c r="CL362" t="s">
        <v>10278</v>
      </c>
      <c r="CM362" t="s">
        <v>4121</v>
      </c>
      <c r="CN362" t="s">
        <v>211</v>
      </c>
      <c r="CO362" t="s">
        <v>10280</v>
      </c>
      <c r="CP362" t="s">
        <v>4121</v>
      </c>
      <c r="CR362" t="s">
        <v>16162</v>
      </c>
      <c r="CS362" t="s">
        <v>4030</v>
      </c>
      <c r="CT362" t="s">
        <v>4034</v>
      </c>
      <c r="CU362" t="s">
        <v>16163</v>
      </c>
      <c r="CV362" t="s">
        <v>8515</v>
      </c>
      <c r="CX362" t="s">
        <v>4105</v>
      </c>
      <c r="CZ362" t="s">
        <v>4133</v>
      </c>
      <c r="DA362">
        <v>1</v>
      </c>
      <c r="DB362" t="s">
        <v>16153</v>
      </c>
      <c r="DC362" t="s">
        <v>79</v>
      </c>
      <c r="DD362" t="s">
        <v>16163</v>
      </c>
      <c r="DE362" t="s">
        <v>4158</v>
      </c>
    </row>
    <row r="363" spans="58:109" x14ac:dyDescent="0.25">
      <c r="BF363" t="s">
        <v>10893</v>
      </c>
      <c r="BH363" t="s">
        <v>4442</v>
      </c>
      <c r="BL363">
        <v>0</v>
      </c>
      <c r="BM363">
        <v>1</v>
      </c>
      <c r="BR363" t="s">
        <v>4031</v>
      </c>
      <c r="BS363" s="124">
        <v>46149</v>
      </c>
      <c r="BT363" t="s">
        <v>2080</v>
      </c>
      <c r="BU363" t="s">
        <v>1720</v>
      </c>
      <c r="BW363" t="s">
        <v>13652</v>
      </c>
      <c r="BX363" t="s">
        <v>4030</v>
      </c>
      <c r="BY363" t="s">
        <v>4126</v>
      </c>
      <c r="BZ363" t="s">
        <v>13653</v>
      </c>
      <c r="CA363" t="s">
        <v>8622</v>
      </c>
      <c r="CC363" t="s">
        <v>4105</v>
      </c>
      <c r="CD363">
        <v>173.46</v>
      </c>
      <c r="CE363">
        <v>8.26</v>
      </c>
      <c r="CF363">
        <v>1.8508</v>
      </c>
      <c r="CG363">
        <v>1</v>
      </c>
      <c r="CH363">
        <v>173.46</v>
      </c>
      <c r="CI363" s="17">
        <v>0.2</v>
      </c>
      <c r="CJ363">
        <v>19.43</v>
      </c>
      <c r="CK363">
        <v>1</v>
      </c>
      <c r="CL363" t="s">
        <v>13654</v>
      </c>
      <c r="CM363" t="s">
        <v>4106</v>
      </c>
      <c r="CN363" t="s">
        <v>211</v>
      </c>
      <c r="CO363" t="s">
        <v>13653</v>
      </c>
      <c r="CP363" t="s">
        <v>4121</v>
      </c>
      <c r="CR363" t="s">
        <v>16164</v>
      </c>
      <c r="CS363" t="s">
        <v>4030</v>
      </c>
      <c r="CT363" t="s">
        <v>4034</v>
      </c>
      <c r="CU363" t="s">
        <v>16165</v>
      </c>
      <c r="CV363" t="s">
        <v>8515</v>
      </c>
      <c r="CX363" t="s">
        <v>4105</v>
      </c>
      <c r="CZ363" t="s">
        <v>4133</v>
      </c>
      <c r="DA363">
        <v>1</v>
      </c>
      <c r="DB363" t="s">
        <v>16153</v>
      </c>
      <c r="DC363" t="s">
        <v>79</v>
      </c>
      <c r="DD363" t="s">
        <v>16165</v>
      </c>
      <c r="DE363" t="s">
        <v>4158</v>
      </c>
    </row>
    <row r="364" spans="58:109" x14ac:dyDescent="0.25">
      <c r="BF364" t="s">
        <v>10894</v>
      </c>
      <c r="BG364" t="s">
        <v>10895</v>
      </c>
      <c r="BH364" t="s">
        <v>8260</v>
      </c>
      <c r="BI364" t="s">
        <v>10896</v>
      </c>
      <c r="BJ364" t="s">
        <v>4027</v>
      </c>
      <c r="BK364">
        <v>107.88</v>
      </c>
      <c r="BL364">
        <v>1</v>
      </c>
      <c r="BM364">
        <v>1</v>
      </c>
      <c r="BN364" t="s">
        <v>4035</v>
      </c>
      <c r="BO364">
        <v>1</v>
      </c>
      <c r="BP364" t="s">
        <v>4029</v>
      </c>
      <c r="BQ364" t="s">
        <v>4030</v>
      </c>
      <c r="BR364" t="s">
        <v>4031</v>
      </c>
      <c r="BS364" s="124">
        <v>46149</v>
      </c>
      <c r="BT364" t="s">
        <v>2142</v>
      </c>
      <c r="BU364" t="s">
        <v>2171</v>
      </c>
      <c r="BW364" t="s">
        <v>20382</v>
      </c>
      <c r="BX364" t="s">
        <v>4030</v>
      </c>
      <c r="BY364" t="s">
        <v>4027</v>
      </c>
      <c r="BZ364" t="s">
        <v>20383</v>
      </c>
      <c r="CA364" t="s">
        <v>20383</v>
      </c>
      <c r="CC364" t="s">
        <v>4105</v>
      </c>
      <c r="CD364">
        <v>131.88</v>
      </c>
      <c r="CE364">
        <v>10.99</v>
      </c>
      <c r="CG364">
        <v>0</v>
      </c>
      <c r="CH364">
        <v>131.88</v>
      </c>
      <c r="CK364">
        <v>1</v>
      </c>
      <c r="CL364" t="s">
        <v>20384</v>
      </c>
      <c r="CM364" t="s">
        <v>4106</v>
      </c>
      <c r="CN364" t="s">
        <v>214</v>
      </c>
      <c r="CO364" t="s">
        <v>20383</v>
      </c>
      <c r="CP364" t="s">
        <v>4107</v>
      </c>
      <c r="CR364" t="s">
        <v>16166</v>
      </c>
      <c r="CS364" t="s">
        <v>4030</v>
      </c>
      <c r="CT364" t="s">
        <v>4034</v>
      </c>
      <c r="CU364" t="s">
        <v>16167</v>
      </c>
      <c r="CV364" t="s">
        <v>8515</v>
      </c>
      <c r="CX364" t="s">
        <v>4105</v>
      </c>
      <c r="CZ364" t="s">
        <v>4133</v>
      </c>
      <c r="DA364">
        <v>1</v>
      </c>
      <c r="DB364" t="s">
        <v>16153</v>
      </c>
      <c r="DC364" t="s">
        <v>79</v>
      </c>
      <c r="DD364" t="s">
        <v>16167</v>
      </c>
      <c r="DE364" t="s">
        <v>4158</v>
      </c>
    </row>
    <row r="365" spans="58:109" x14ac:dyDescent="0.25">
      <c r="BF365" t="s">
        <v>10897</v>
      </c>
      <c r="BG365" t="s">
        <v>10898</v>
      </c>
      <c r="BH365" t="s">
        <v>8260</v>
      </c>
      <c r="BI365" t="s">
        <v>10899</v>
      </c>
      <c r="BJ365" t="s">
        <v>4032</v>
      </c>
      <c r="BK365">
        <v>122.76</v>
      </c>
      <c r="BL365">
        <v>1</v>
      </c>
      <c r="BM365">
        <v>1</v>
      </c>
      <c r="BN365" t="s">
        <v>4035</v>
      </c>
      <c r="BO365">
        <v>1</v>
      </c>
      <c r="BP365" t="s">
        <v>4029</v>
      </c>
      <c r="BQ365" t="s">
        <v>4030</v>
      </c>
      <c r="BR365" t="s">
        <v>4031</v>
      </c>
      <c r="BS365" s="124">
        <v>46149</v>
      </c>
      <c r="BT365" t="s">
        <v>2142</v>
      </c>
      <c r="BU365" t="s">
        <v>2171</v>
      </c>
      <c r="BW365" t="s">
        <v>20379</v>
      </c>
      <c r="BX365" t="s">
        <v>4030</v>
      </c>
      <c r="BY365" t="s">
        <v>4109</v>
      </c>
      <c r="BZ365" t="s">
        <v>20380</v>
      </c>
      <c r="CA365" t="s">
        <v>20380</v>
      </c>
      <c r="CB365" t="s">
        <v>4189</v>
      </c>
      <c r="CC365" t="s">
        <v>4111</v>
      </c>
      <c r="CD365">
        <v>227.88</v>
      </c>
      <c r="CE365">
        <v>18.989999999999998</v>
      </c>
      <c r="CG365">
        <v>0</v>
      </c>
      <c r="CH365">
        <v>227.88</v>
      </c>
      <c r="CK365">
        <v>1</v>
      </c>
      <c r="CL365" t="s">
        <v>20381</v>
      </c>
      <c r="CM365" t="s">
        <v>4106</v>
      </c>
      <c r="CN365" t="s">
        <v>214</v>
      </c>
      <c r="CO365" t="s">
        <v>20380</v>
      </c>
      <c r="CP365" t="s">
        <v>4107</v>
      </c>
      <c r="CR365" t="s">
        <v>16152</v>
      </c>
      <c r="CS365" t="s">
        <v>4030</v>
      </c>
      <c r="CT365" t="s">
        <v>4034</v>
      </c>
      <c r="CU365" t="s">
        <v>15794</v>
      </c>
      <c r="CV365" t="s">
        <v>8515</v>
      </c>
      <c r="CX365" t="s">
        <v>4105</v>
      </c>
      <c r="CZ365" t="s">
        <v>4133</v>
      </c>
      <c r="DA365">
        <v>1</v>
      </c>
      <c r="DB365" t="s">
        <v>16153</v>
      </c>
      <c r="DC365" t="s">
        <v>79</v>
      </c>
      <c r="DD365" t="s">
        <v>15794</v>
      </c>
      <c r="DE365" t="s">
        <v>4158</v>
      </c>
    </row>
    <row r="366" spans="58:109" x14ac:dyDescent="0.25">
      <c r="BF366" t="s">
        <v>10900</v>
      </c>
      <c r="BG366" t="s">
        <v>10901</v>
      </c>
      <c r="BH366" t="s">
        <v>8260</v>
      </c>
      <c r="BI366" t="s">
        <v>10902</v>
      </c>
      <c r="BJ366" t="s">
        <v>4034</v>
      </c>
      <c r="BK366">
        <v>50.46</v>
      </c>
      <c r="BL366">
        <v>1</v>
      </c>
      <c r="BM366">
        <v>1</v>
      </c>
      <c r="BN366" t="s">
        <v>4028</v>
      </c>
      <c r="BO366">
        <v>1</v>
      </c>
      <c r="BP366" t="s">
        <v>4029</v>
      </c>
      <c r="BQ366" t="s">
        <v>4030</v>
      </c>
      <c r="BR366" t="s">
        <v>4031</v>
      </c>
      <c r="BS366" s="124">
        <v>46149</v>
      </c>
      <c r="BT366" t="s">
        <v>2142</v>
      </c>
      <c r="BU366" t="s">
        <v>2171</v>
      </c>
      <c r="BW366" t="s">
        <v>20388</v>
      </c>
      <c r="BX366" t="s">
        <v>4030</v>
      </c>
      <c r="BY366" t="s">
        <v>4027</v>
      </c>
      <c r="BZ366" t="s">
        <v>20387</v>
      </c>
      <c r="CA366" t="s">
        <v>20387</v>
      </c>
      <c r="CC366" t="s">
        <v>4105</v>
      </c>
      <c r="CD366">
        <v>95.88</v>
      </c>
      <c r="CE366">
        <v>7.99</v>
      </c>
      <c r="CG366">
        <v>0</v>
      </c>
      <c r="CH366">
        <v>95.88</v>
      </c>
      <c r="CK366">
        <v>1</v>
      </c>
      <c r="CL366" t="s">
        <v>20384</v>
      </c>
      <c r="CM366" t="s">
        <v>4106</v>
      </c>
      <c r="CN366" t="s">
        <v>214</v>
      </c>
      <c r="CO366" t="s">
        <v>20387</v>
      </c>
      <c r="CP366" t="s">
        <v>4107</v>
      </c>
      <c r="CR366" t="s">
        <v>16168</v>
      </c>
      <c r="CS366" t="s">
        <v>4030</v>
      </c>
      <c r="CT366" t="s">
        <v>4126</v>
      </c>
      <c r="CU366" t="s">
        <v>15797</v>
      </c>
      <c r="CV366" t="s">
        <v>8515</v>
      </c>
      <c r="CX366" t="s">
        <v>4105</v>
      </c>
      <c r="CZ366" t="s">
        <v>4133</v>
      </c>
      <c r="DA366">
        <v>1</v>
      </c>
      <c r="DB366" t="s">
        <v>16153</v>
      </c>
      <c r="DC366" t="s">
        <v>79</v>
      </c>
      <c r="DD366" t="s">
        <v>15797</v>
      </c>
      <c r="DE366" t="s">
        <v>4158</v>
      </c>
    </row>
    <row r="367" spans="58:109" x14ac:dyDescent="0.25">
      <c r="BF367" t="s">
        <v>10903</v>
      </c>
      <c r="BG367" t="s">
        <v>10904</v>
      </c>
      <c r="BH367" t="s">
        <v>8260</v>
      </c>
      <c r="BI367" t="s">
        <v>10905</v>
      </c>
      <c r="BJ367" t="s">
        <v>4032</v>
      </c>
      <c r="BK367">
        <v>139.19999999999999</v>
      </c>
      <c r="BL367">
        <v>1</v>
      </c>
      <c r="BM367">
        <v>1</v>
      </c>
      <c r="BN367" t="s">
        <v>4028</v>
      </c>
      <c r="BO367">
        <v>1</v>
      </c>
      <c r="BP367" t="s">
        <v>4029</v>
      </c>
      <c r="BQ367" t="s">
        <v>4030</v>
      </c>
      <c r="BR367" t="s">
        <v>4031</v>
      </c>
      <c r="BS367" s="124">
        <v>46149</v>
      </c>
      <c r="BT367" t="s">
        <v>2142</v>
      </c>
      <c r="BU367" t="s">
        <v>2171</v>
      </c>
      <c r="BW367" t="s">
        <v>20385</v>
      </c>
      <c r="BX367" t="s">
        <v>4030</v>
      </c>
      <c r="BY367" t="s">
        <v>4027</v>
      </c>
      <c r="BZ367" t="s">
        <v>20383</v>
      </c>
      <c r="CA367" t="s">
        <v>20383</v>
      </c>
      <c r="CC367" t="s">
        <v>4105</v>
      </c>
      <c r="CD367">
        <v>89.88</v>
      </c>
      <c r="CE367">
        <v>7.49</v>
      </c>
      <c r="CG367">
        <v>0</v>
      </c>
      <c r="CH367">
        <v>89.88</v>
      </c>
      <c r="CK367">
        <v>1</v>
      </c>
      <c r="CL367" t="s">
        <v>20384</v>
      </c>
      <c r="CM367" t="s">
        <v>4106</v>
      </c>
      <c r="CN367" t="s">
        <v>214</v>
      </c>
      <c r="CO367" t="s">
        <v>20383</v>
      </c>
      <c r="CP367" t="s">
        <v>4107</v>
      </c>
      <c r="CR367" t="s">
        <v>16155</v>
      </c>
      <c r="CS367" t="s">
        <v>4030</v>
      </c>
      <c r="CT367" t="s">
        <v>4034</v>
      </c>
      <c r="CU367" t="s">
        <v>14259</v>
      </c>
      <c r="CV367" t="s">
        <v>8515</v>
      </c>
      <c r="CX367" t="s">
        <v>4105</v>
      </c>
      <c r="CZ367" t="s">
        <v>4133</v>
      </c>
      <c r="DA367">
        <v>1</v>
      </c>
      <c r="DB367" t="s">
        <v>16153</v>
      </c>
      <c r="DC367" t="s">
        <v>79</v>
      </c>
      <c r="DD367" t="s">
        <v>14259</v>
      </c>
      <c r="DE367" t="s">
        <v>4158</v>
      </c>
    </row>
    <row r="368" spans="58:109" x14ac:dyDescent="0.25">
      <c r="BF368" t="s">
        <v>10906</v>
      </c>
      <c r="BH368" t="s">
        <v>8260</v>
      </c>
      <c r="BL368">
        <v>0</v>
      </c>
      <c r="BM368">
        <v>1</v>
      </c>
      <c r="BR368" t="s">
        <v>4031</v>
      </c>
      <c r="BS368" s="124">
        <v>46149</v>
      </c>
      <c r="BT368" t="s">
        <v>2142</v>
      </c>
      <c r="BU368" t="s">
        <v>2171</v>
      </c>
      <c r="BW368" t="s">
        <v>20386</v>
      </c>
      <c r="BX368" t="s">
        <v>4030</v>
      </c>
      <c r="BY368" t="s">
        <v>4027</v>
      </c>
      <c r="BZ368" t="s">
        <v>20387</v>
      </c>
      <c r="CA368" t="s">
        <v>20387</v>
      </c>
      <c r="CC368" t="s">
        <v>4105</v>
      </c>
      <c r="CD368">
        <v>65.88</v>
      </c>
      <c r="CE368">
        <v>5.49</v>
      </c>
      <c r="CG368">
        <v>0</v>
      </c>
      <c r="CH368">
        <v>65.88</v>
      </c>
      <c r="CK368">
        <v>1</v>
      </c>
      <c r="CL368" t="s">
        <v>20384</v>
      </c>
      <c r="CM368" t="s">
        <v>4106</v>
      </c>
      <c r="CN368" t="s">
        <v>214</v>
      </c>
      <c r="CO368" t="s">
        <v>20387</v>
      </c>
      <c r="CP368" t="s">
        <v>4107</v>
      </c>
      <c r="CR368" t="s">
        <v>16169</v>
      </c>
      <c r="CS368" t="s">
        <v>4050</v>
      </c>
      <c r="CT368" t="s">
        <v>4109</v>
      </c>
      <c r="CU368" t="s">
        <v>16170</v>
      </c>
      <c r="CV368" t="s">
        <v>4614</v>
      </c>
      <c r="CX368" t="s">
        <v>4111</v>
      </c>
      <c r="CZ368" t="s">
        <v>4133</v>
      </c>
      <c r="DA368">
        <v>1</v>
      </c>
      <c r="DB368" t="s">
        <v>16171</v>
      </c>
      <c r="DC368" t="s">
        <v>79</v>
      </c>
      <c r="DD368" t="s">
        <v>16170</v>
      </c>
      <c r="DE368" t="s">
        <v>4158</v>
      </c>
    </row>
    <row r="369" spans="58:109" x14ac:dyDescent="0.25">
      <c r="BF369" t="s">
        <v>10907</v>
      </c>
      <c r="BH369" t="s">
        <v>8260</v>
      </c>
      <c r="BL369">
        <v>0</v>
      </c>
      <c r="BM369">
        <v>1</v>
      </c>
      <c r="BR369" t="s">
        <v>4031</v>
      </c>
      <c r="BS369" s="124">
        <v>46149</v>
      </c>
      <c r="BT369" t="s">
        <v>2142</v>
      </c>
      <c r="BU369" t="s">
        <v>2171</v>
      </c>
      <c r="BW369" t="s">
        <v>20885</v>
      </c>
      <c r="BX369" t="s">
        <v>4030</v>
      </c>
      <c r="BY369" t="s">
        <v>4032</v>
      </c>
      <c r="BZ369" t="s">
        <v>20871</v>
      </c>
      <c r="CA369" t="s">
        <v>20871</v>
      </c>
      <c r="CC369" t="s">
        <v>4105</v>
      </c>
      <c r="CD369">
        <v>108.72</v>
      </c>
      <c r="CE369">
        <v>9.06</v>
      </c>
      <c r="CF369">
        <v>0.63419999999999999</v>
      </c>
      <c r="CG369">
        <v>0</v>
      </c>
      <c r="CH369">
        <v>108.72</v>
      </c>
      <c r="CJ369">
        <v>12.67</v>
      </c>
      <c r="CK369">
        <v>1</v>
      </c>
      <c r="CL369" t="s">
        <v>20559</v>
      </c>
      <c r="CM369" t="s">
        <v>4106</v>
      </c>
      <c r="CN369" t="s">
        <v>214</v>
      </c>
      <c r="CO369" t="s">
        <v>20871</v>
      </c>
      <c r="CP369" t="s">
        <v>4107</v>
      </c>
      <c r="CR369" t="s">
        <v>16172</v>
      </c>
      <c r="CS369" t="s">
        <v>4030</v>
      </c>
      <c r="CT369" t="s">
        <v>4126</v>
      </c>
      <c r="CU369" t="s">
        <v>16173</v>
      </c>
      <c r="CV369" t="s">
        <v>8829</v>
      </c>
      <c r="CX369" t="s">
        <v>4105</v>
      </c>
      <c r="CY369" s="17">
        <v>0.5</v>
      </c>
      <c r="CZ369" t="s">
        <v>4133</v>
      </c>
      <c r="DA369">
        <v>1</v>
      </c>
      <c r="DB369" t="s">
        <v>16174</v>
      </c>
      <c r="DC369" t="s">
        <v>79</v>
      </c>
      <c r="DD369" t="s">
        <v>16173</v>
      </c>
      <c r="DE369" t="s">
        <v>4158</v>
      </c>
    </row>
    <row r="370" spans="58:109" x14ac:dyDescent="0.25">
      <c r="BF370" t="s">
        <v>10908</v>
      </c>
      <c r="BG370" t="s">
        <v>10909</v>
      </c>
      <c r="BH370" t="s">
        <v>4067</v>
      </c>
      <c r="BI370" t="s">
        <v>10910</v>
      </c>
      <c r="BJ370" t="s">
        <v>4032</v>
      </c>
      <c r="BK370">
        <v>175.32</v>
      </c>
      <c r="BL370">
        <v>1</v>
      </c>
      <c r="BM370">
        <v>1</v>
      </c>
      <c r="BN370" t="s">
        <v>4060</v>
      </c>
      <c r="BO370">
        <v>1</v>
      </c>
      <c r="BP370" t="s">
        <v>4029</v>
      </c>
      <c r="BQ370" t="s">
        <v>4030</v>
      </c>
      <c r="BR370" t="s">
        <v>4041</v>
      </c>
      <c r="BS370" s="124">
        <v>46149</v>
      </c>
      <c r="BT370" t="s">
        <v>2229</v>
      </c>
      <c r="BU370" t="s">
        <v>1720</v>
      </c>
      <c r="BW370" t="s">
        <v>21514</v>
      </c>
      <c r="BX370" t="s">
        <v>4030</v>
      </c>
      <c r="BY370" t="s">
        <v>4027</v>
      </c>
      <c r="BZ370" t="s">
        <v>21515</v>
      </c>
      <c r="CA370" t="s">
        <v>21515</v>
      </c>
      <c r="CB370" t="s">
        <v>4131</v>
      </c>
      <c r="CC370" t="s">
        <v>4105</v>
      </c>
      <c r="CD370">
        <v>119.88</v>
      </c>
      <c r="CE370">
        <v>9.99</v>
      </c>
      <c r="CG370">
        <v>0</v>
      </c>
      <c r="CH370">
        <v>119.88</v>
      </c>
      <c r="CK370">
        <v>1</v>
      </c>
      <c r="CL370" t="s">
        <v>21516</v>
      </c>
      <c r="CM370" t="s">
        <v>4106</v>
      </c>
      <c r="CN370" t="s">
        <v>214</v>
      </c>
      <c r="CO370" t="s">
        <v>21515</v>
      </c>
      <c r="CP370" t="s">
        <v>4107</v>
      </c>
      <c r="CR370" t="s">
        <v>16178</v>
      </c>
      <c r="CS370" t="s">
        <v>4030</v>
      </c>
      <c r="CT370" t="s">
        <v>4027</v>
      </c>
      <c r="CU370" t="s">
        <v>16179</v>
      </c>
      <c r="CV370" t="s">
        <v>8593</v>
      </c>
      <c r="CX370" t="s">
        <v>4105</v>
      </c>
      <c r="CZ370" t="s">
        <v>4133</v>
      </c>
      <c r="DA370">
        <v>1</v>
      </c>
      <c r="DB370" t="s">
        <v>16180</v>
      </c>
      <c r="DC370" t="s">
        <v>79</v>
      </c>
      <c r="DD370" t="s">
        <v>16179</v>
      </c>
      <c r="DE370" t="s">
        <v>4158</v>
      </c>
    </row>
    <row r="371" spans="58:109" x14ac:dyDescent="0.25">
      <c r="BF371" t="s">
        <v>10911</v>
      </c>
      <c r="BH371" t="s">
        <v>4067</v>
      </c>
      <c r="BL371">
        <v>0</v>
      </c>
      <c r="BM371">
        <v>1</v>
      </c>
      <c r="BR371" t="s">
        <v>4041</v>
      </c>
      <c r="BS371" s="124">
        <v>46149</v>
      </c>
      <c r="BT371" t="s">
        <v>2229</v>
      </c>
      <c r="BU371" t="s">
        <v>1720</v>
      </c>
      <c r="BW371" t="s">
        <v>13655</v>
      </c>
      <c r="BX371" t="s">
        <v>4030</v>
      </c>
      <c r="BY371" t="s">
        <v>4034</v>
      </c>
      <c r="BZ371" t="s">
        <v>13656</v>
      </c>
      <c r="CA371" t="s">
        <v>8920</v>
      </c>
      <c r="CB371" t="s">
        <v>4131</v>
      </c>
      <c r="CC371" t="s">
        <v>4105</v>
      </c>
      <c r="CD371">
        <v>89.88</v>
      </c>
      <c r="CE371">
        <v>7.49</v>
      </c>
      <c r="CF371">
        <v>0.89849999999999997</v>
      </c>
      <c r="CG371">
        <v>1</v>
      </c>
      <c r="CH371">
        <v>89.88</v>
      </c>
      <c r="CI371" s="17">
        <v>0.2</v>
      </c>
      <c r="CJ371">
        <v>11.46</v>
      </c>
      <c r="CK371">
        <v>1</v>
      </c>
      <c r="CL371" t="s">
        <v>13657</v>
      </c>
      <c r="CM371" t="s">
        <v>4121</v>
      </c>
      <c r="CN371" t="s">
        <v>214</v>
      </c>
      <c r="CO371" t="s">
        <v>13656</v>
      </c>
      <c r="CP371" t="s">
        <v>4121</v>
      </c>
      <c r="CR371" t="s">
        <v>16181</v>
      </c>
      <c r="CS371" t="s">
        <v>4030</v>
      </c>
      <c r="CT371" t="s">
        <v>4126</v>
      </c>
      <c r="CU371" t="s">
        <v>16182</v>
      </c>
      <c r="CV371" t="s">
        <v>8537</v>
      </c>
      <c r="CW371" t="s">
        <v>8486</v>
      </c>
      <c r="CX371" t="s">
        <v>4105</v>
      </c>
      <c r="CZ371" t="s">
        <v>4133</v>
      </c>
      <c r="DA371">
        <v>1</v>
      </c>
      <c r="DB371" t="s">
        <v>16183</v>
      </c>
      <c r="DC371" t="s">
        <v>79</v>
      </c>
      <c r="DD371" t="s">
        <v>16182</v>
      </c>
      <c r="DE371" t="s">
        <v>4158</v>
      </c>
    </row>
    <row r="372" spans="58:109" x14ac:dyDescent="0.25">
      <c r="BF372" t="s">
        <v>10912</v>
      </c>
      <c r="BH372" t="s">
        <v>4067</v>
      </c>
      <c r="BL372">
        <v>0</v>
      </c>
      <c r="BM372">
        <v>1</v>
      </c>
      <c r="BR372" t="s">
        <v>4041</v>
      </c>
      <c r="BS372" s="124">
        <v>46149</v>
      </c>
      <c r="BT372" t="s">
        <v>2229</v>
      </c>
      <c r="BU372" t="s">
        <v>1720</v>
      </c>
      <c r="BW372" t="s">
        <v>13658</v>
      </c>
      <c r="BX372" t="s">
        <v>4030</v>
      </c>
      <c r="BY372" t="s">
        <v>4034</v>
      </c>
      <c r="BZ372" t="s">
        <v>13659</v>
      </c>
      <c r="CA372" t="s">
        <v>8920</v>
      </c>
      <c r="CB372" t="s">
        <v>4131</v>
      </c>
      <c r="CC372" t="s">
        <v>4105</v>
      </c>
      <c r="CD372">
        <v>101.88</v>
      </c>
      <c r="CE372">
        <v>8.49</v>
      </c>
      <c r="CF372">
        <v>1.0185</v>
      </c>
      <c r="CG372">
        <v>1</v>
      </c>
      <c r="CH372">
        <v>101.88</v>
      </c>
      <c r="CI372" s="17">
        <v>0.2</v>
      </c>
      <c r="CJ372">
        <v>12.99</v>
      </c>
      <c r="CK372">
        <v>1</v>
      </c>
      <c r="CL372" t="s">
        <v>13657</v>
      </c>
      <c r="CM372" t="s">
        <v>4121</v>
      </c>
      <c r="CN372" t="s">
        <v>214</v>
      </c>
      <c r="CO372" t="s">
        <v>13659</v>
      </c>
      <c r="CP372" t="s">
        <v>4121</v>
      </c>
      <c r="CR372" t="s">
        <v>16184</v>
      </c>
      <c r="CS372" t="s">
        <v>4030</v>
      </c>
      <c r="CT372" t="s">
        <v>4104</v>
      </c>
      <c r="CU372" t="s">
        <v>15723</v>
      </c>
      <c r="CV372" t="s">
        <v>8850</v>
      </c>
      <c r="CX372" t="s">
        <v>4105</v>
      </c>
      <c r="CY372" s="17">
        <v>0.2</v>
      </c>
      <c r="CZ372" t="s">
        <v>4133</v>
      </c>
      <c r="DA372">
        <v>1</v>
      </c>
      <c r="DB372" t="s">
        <v>16185</v>
      </c>
      <c r="DC372" t="s">
        <v>79</v>
      </c>
      <c r="DD372" t="s">
        <v>15723</v>
      </c>
      <c r="DE372" t="s">
        <v>4158</v>
      </c>
    </row>
    <row r="373" spans="58:109" x14ac:dyDescent="0.25">
      <c r="BF373" t="s">
        <v>10913</v>
      </c>
      <c r="BH373" t="s">
        <v>2336</v>
      </c>
      <c r="BL373">
        <v>0</v>
      </c>
      <c r="BM373">
        <v>1</v>
      </c>
      <c r="BR373" t="s">
        <v>69</v>
      </c>
      <c r="BS373" s="124">
        <v>46149</v>
      </c>
      <c r="BT373" t="s">
        <v>2335</v>
      </c>
      <c r="BU373" t="s">
        <v>2171</v>
      </c>
      <c r="BW373" t="s">
        <v>13660</v>
      </c>
      <c r="BX373" t="s">
        <v>4030</v>
      </c>
      <c r="BY373" t="s">
        <v>4034</v>
      </c>
      <c r="BZ373" t="s">
        <v>13661</v>
      </c>
      <c r="CA373" t="s">
        <v>8920</v>
      </c>
      <c r="CB373" t="s">
        <v>4131</v>
      </c>
      <c r="CC373" t="s">
        <v>4105</v>
      </c>
      <c r="CD373">
        <v>167.88</v>
      </c>
      <c r="CE373">
        <v>13.99</v>
      </c>
      <c r="CF373">
        <v>1.6785000000000001</v>
      </c>
      <c r="CG373">
        <v>1</v>
      </c>
      <c r="CH373">
        <v>167.88</v>
      </c>
      <c r="CI373" s="17">
        <v>0.2</v>
      </c>
      <c r="CJ373">
        <v>21.4</v>
      </c>
      <c r="CK373">
        <v>1</v>
      </c>
      <c r="CL373" t="s">
        <v>13657</v>
      </c>
      <c r="CM373" t="s">
        <v>4121</v>
      </c>
      <c r="CN373" t="s">
        <v>214</v>
      </c>
      <c r="CO373" t="s">
        <v>13661</v>
      </c>
      <c r="CP373" t="s">
        <v>4121</v>
      </c>
      <c r="CR373" t="s">
        <v>16175</v>
      </c>
      <c r="CS373" t="s">
        <v>4030</v>
      </c>
      <c r="CT373" t="s">
        <v>4109</v>
      </c>
      <c r="CU373" t="s">
        <v>16176</v>
      </c>
      <c r="CV373" t="s">
        <v>8646</v>
      </c>
      <c r="CX373" t="s">
        <v>4111</v>
      </c>
      <c r="CZ373" t="s">
        <v>4133</v>
      </c>
      <c r="DA373">
        <v>1</v>
      </c>
      <c r="DB373" t="s">
        <v>16177</v>
      </c>
      <c r="DC373" t="s">
        <v>79</v>
      </c>
      <c r="DD373" t="s">
        <v>16176</v>
      </c>
      <c r="DE373" t="s">
        <v>4158</v>
      </c>
    </row>
    <row r="374" spans="58:109" x14ac:dyDescent="0.25">
      <c r="BF374" t="s">
        <v>10914</v>
      </c>
      <c r="BG374" t="s">
        <v>10915</v>
      </c>
      <c r="BH374" t="s">
        <v>4073</v>
      </c>
      <c r="BI374" t="s">
        <v>10916</v>
      </c>
      <c r="BJ374" t="s">
        <v>4032</v>
      </c>
      <c r="BK374">
        <v>111.3</v>
      </c>
      <c r="BL374">
        <v>1</v>
      </c>
      <c r="BM374">
        <v>1</v>
      </c>
      <c r="BN374" t="s">
        <v>4045</v>
      </c>
      <c r="BO374">
        <v>1</v>
      </c>
      <c r="BP374" t="s">
        <v>4029</v>
      </c>
      <c r="BQ374" t="s">
        <v>4030</v>
      </c>
      <c r="BR374" t="s">
        <v>4031</v>
      </c>
      <c r="BS374" s="124">
        <v>46149</v>
      </c>
      <c r="BT374" t="s">
        <v>2383</v>
      </c>
      <c r="BU374" t="s">
        <v>1720</v>
      </c>
      <c r="BW374" t="s">
        <v>13662</v>
      </c>
      <c r="BX374" t="s">
        <v>4030</v>
      </c>
      <c r="BY374" t="s">
        <v>4034</v>
      </c>
      <c r="BZ374" t="s">
        <v>13661</v>
      </c>
      <c r="CA374" t="s">
        <v>8920</v>
      </c>
      <c r="CB374" t="s">
        <v>4131</v>
      </c>
      <c r="CC374" t="s">
        <v>4105</v>
      </c>
      <c r="CD374">
        <v>89.88</v>
      </c>
      <c r="CE374">
        <v>7.49</v>
      </c>
      <c r="CF374">
        <v>0.89849999999999997</v>
      </c>
      <c r="CG374">
        <v>1</v>
      </c>
      <c r="CH374">
        <v>89.88</v>
      </c>
      <c r="CI374" s="17">
        <v>0.2</v>
      </c>
      <c r="CJ374">
        <v>11.46</v>
      </c>
      <c r="CK374">
        <v>1</v>
      </c>
      <c r="CL374" t="s">
        <v>13657</v>
      </c>
      <c r="CM374" t="s">
        <v>4121</v>
      </c>
      <c r="CN374" t="s">
        <v>214</v>
      </c>
      <c r="CO374" t="s">
        <v>13661</v>
      </c>
      <c r="CP374" t="s">
        <v>4121</v>
      </c>
      <c r="CR374" t="s">
        <v>16186</v>
      </c>
      <c r="CS374" t="s">
        <v>4050</v>
      </c>
      <c r="CT374" t="s">
        <v>4126</v>
      </c>
      <c r="CU374" t="s">
        <v>15400</v>
      </c>
      <c r="CV374" t="s">
        <v>4614</v>
      </c>
      <c r="CW374" t="s">
        <v>8514</v>
      </c>
      <c r="CX374" t="s">
        <v>4105</v>
      </c>
      <c r="CZ374" t="s">
        <v>4133</v>
      </c>
      <c r="DA374">
        <v>1</v>
      </c>
      <c r="DB374" t="s">
        <v>16187</v>
      </c>
      <c r="DC374" t="s">
        <v>79</v>
      </c>
      <c r="DD374" t="s">
        <v>15400</v>
      </c>
      <c r="DE374" t="s">
        <v>4158</v>
      </c>
    </row>
    <row r="375" spans="58:109" x14ac:dyDescent="0.25">
      <c r="BF375" t="s">
        <v>10917</v>
      </c>
      <c r="BG375" t="s">
        <v>10918</v>
      </c>
      <c r="BH375" t="s">
        <v>4073</v>
      </c>
      <c r="BI375" t="s">
        <v>10919</v>
      </c>
      <c r="BJ375" t="s">
        <v>4032</v>
      </c>
      <c r="BK375">
        <v>111.3</v>
      </c>
      <c r="BL375">
        <v>1</v>
      </c>
      <c r="BM375">
        <v>1</v>
      </c>
      <c r="BN375" t="s">
        <v>4045</v>
      </c>
      <c r="BO375">
        <v>1</v>
      </c>
      <c r="BP375" t="s">
        <v>4029</v>
      </c>
      <c r="BQ375" t="s">
        <v>4030</v>
      </c>
      <c r="BR375" t="s">
        <v>4031</v>
      </c>
      <c r="BS375" s="124">
        <v>46149</v>
      </c>
      <c r="BT375" t="s">
        <v>2383</v>
      </c>
      <c r="BU375" t="s">
        <v>1720</v>
      </c>
      <c r="BW375" t="s">
        <v>9052</v>
      </c>
      <c r="BX375" t="s">
        <v>4030</v>
      </c>
      <c r="BY375" t="s">
        <v>4027</v>
      </c>
      <c r="BZ375" t="s">
        <v>9053</v>
      </c>
      <c r="CA375" t="s">
        <v>9053</v>
      </c>
      <c r="CC375" t="s">
        <v>4105</v>
      </c>
      <c r="CD375">
        <v>119.88</v>
      </c>
      <c r="CE375">
        <v>9.99</v>
      </c>
      <c r="CG375">
        <v>0</v>
      </c>
      <c r="CH375">
        <v>119.88</v>
      </c>
      <c r="CK375">
        <v>1</v>
      </c>
      <c r="CL375" t="s">
        <v>9054</v>
      </c>
      <c r="CM375" t="s">
        <v>4106</v>
      </c>
      <c r="CN375" t="s">
        <v>214</v>
      </c>
      <c r="CO375" t="s">
        <v>9053</v>
      </c>
      <c r="CP375" t="s">
        <v>4107</v>
      </c>
      <c r="CR375" t="s">
        <v>16188</v>
      </c>
      <c r="CS375" t="s">
        <v>4050</v>
      </c>
      <c r="CT375" t="s">
        <v>4126</v>
      </c>
      <c r="CU375" t="s">
        <v>16189</v>
      </c>
      <c r="CV375" t="s">
        <v>4614</v>
      </c>
      <c r="CW375" t="s">
        <v>8514</v>
      </c>
      <c r="CX375" t="s">
        <v>4105</v>
      </c>
      <c r="CZ375" t="s">
        <v>4133</v>
      </c>
      <c r="DA375">
        <v>1</v>
      </c>
      <c r="DB375" t="s">
        <v>16187</v>
      </c>
      <c r="DC375" t="s">
        <v>79</v>
      </c>
      <c r="DD375" t="s">
        <v>16189</v>
      </c>
      <c r="DE375" t="s">
        <v>4158</v>
      </c>
    </row>
    <row r="376" spans="58:109" x14ac:dyDescent="0.25">
      <c r="BF376" t="s">
        <v>10920</v>
      </c>
      <c r="BH376" t="s">
        <v>4073</v>
      </c>
      <c r="BL376">
        <v>0</v>
      </c>
      <c r="BM376">
        <v>1</v>
      </c>
      <c r="BR376" t="s">
        <v>4031</v>
      </c>
      <c r="BS376" s="124">
        <v>46149</v>
      </c>
      <c r="BT376" t="s">
        <v>2383</v>
      </c>
      <c r="BU376" t="s">
        <v>1720</v>
      </c>
      <c r="BW376" t="s">
        <v>13663</v>
      </c>
      <c r="BX376" t="s">
        <v>4030</v>
      </c>
      <c r="BY376" t="s">
        <v>4126</v>
      </c>
      <c r="BZ376" t="s">
        <v>13664</v>
      </c>
      <c r="CA376" t="s">
        <v>13664</v>
      </c>
      <c r="CC376" t="s">
        <v>4105</v>
      </c>
      <c r="CD376">
        <v>43.08</v>
      </c>
      <c r="CE376">
        <v>3.59</v>
      </c>
      <c r="CF376">
        <v>1.2924</v>
      </c>
      <c r="CG376">
        <v>0</v>
      </c>
      <c r="CH376">
        <v>43.08</v>
      </c>
      <c r="CJ376">
        <v>17.440000000000001</v>
      </c>
      <c r="CK376">
        <v>1</v>
      </c>
      <c r="CL376" t="s">
        <v>13665</v>
      </c>
      <c r="CM376" t="s">
        <v>4106</v>
      </c>
      <c r="CN376" t="s">
        <v>214</v>
      </c>
      <c r="CO376" t="s">
        <v>13664</v>
      </c>
      <c r="CP376" t="s">
        <v>4107</v>
      </c>
      <c r="CR376" t="s">
        <v>16190</v>
      </c>
      <c r="CS376" t="s">
        <v>4050</v>
      </c>
      <c r="CT376" t="s">
        <v>4126</v>
      </c>
      <c r="CU376" t="s">
        <v>16189</v>
      </c>
      <c r="CV376" t="s">
        <v>4614</v>
      </c>
      <c r="CW376" t="s">
        <v>8514</v>
      </c>
      <c r="CX376" t="s">
        <v>4105</v>
      </c>
      <c r="CZ376" t="s">
        <v>4133</v>
      </c>
      <c r="DA376">
        <v>1</v>
      </c>
      <c r="DB376" t="s">
        <v>16187</v>
      </c>
      <c r="DC376" t="s">
        <v>79</v>
      </c>
      <c r="DD376" t="s">
        <v>16189</v>
      </c>
      <c r="DE376" t="s">
        <v>4158</v>
      </c>
    </row>
    <row r="377" spans="58:109" x14ac:dyDescent="0.25">
      <c r="BF377" t="s">
        <v>10921</v>
      </c>
      <c r="BH377" t="s">
        <v>4073</v>
      </c>
      <c r="BL377">
        <v>0</v>
      </c>
      <c r="BM377">
        <v>1</v>
      </c>
      <c r="BR377" t="s">
        <v>4031</v>
      </c>
      <c r="BS377" s="124">
        <v>46149</v>
      </c>
      <c r="BT377" t="s">
        <v>2383</v>
      </c>
      <c r="BU377" t="s">
        <v>1720</v>
      </c>
      <c r="BW377" t="s">
        <v>9055</v>
      </c>
      <c r="BX377" t="s">
        <v>4030</v>
      </c>
      <c r="BY377" t="s">
        <v>4027</v>
      </c>
      <c r="BZ377" t="s">
        <v>9056</v>
      </c>
      <c r="CA377" t="s">
        <v>8826</v>
      </c>
      <c r="CC377" t="s">
        <v>4105</v>
      </c>
      <c r="CD377">
        <v>95.88</v>
      </c>
      <c r="CE377">
        <v>7.99</v>
      </c>
      <c r="CF377">
        <v>1.5974999999999999</v>
      </c>
      <c r="CG377">
        <v>1</v>
      </c>
      <c r="CH377">
        <v>95.88</v>
      </c>
      <c r="CI377" s="17">
        <v>0.2</v>
      </c>
      <c r="CJ377">
        <v>22.77</v>
      </c>
      <c r="CK377">
        <v>1</v>
      </c>
      <c r="CL377" t="s">
        <v>9054</v>
      </c>
      <c r="CM377" t="s">
        <v>4121</v>
      </c>
      <c r="CN377" t="s">
        <v>214</v>
      </c>
      <c r="CO377" t="s">
        <v>9056</v>
      </c>
      <c r="CP377" t="s">
        <v>4121</v>
      </c>
      <c r="CR377" t="s">
        <v>16191</v>
      </c>
      <c r="CS377" t="s">
        <v>4050</v>
      </c>
      <c r="CT377" t="s">
        <v>4126</v>
      </c>
      <c r="CU377" t="s">
        <v>16192</v>
      </c>
      <c r="CV377" t="s">
        <v>4614</v>
      </c>
      <c r="CW377" t="s">
        <v>8304</v>
      </c>
      <c r="CX377" t="s">
        <v>4105</v>
      </c>
      <c r="CZ377" t="s">
        <v>4133</v>
      </c>
      <c r="DA377">
        <v>1</v>
      </c>
      <c r="DB377" t="s">
        <v>16187</v>
      </c>
      <c r="DC377" t="s">
        <v>79</v>
      </c>
      <c r="DD377" t="s">
        <v>16192</v>
      </c>
      <c r="DE377" t="s">
        <v>4158</v>
      </c>
    </row>
    <row r="378" spans="58:109" x14ac:dyDescent="0.25">
      <c r="BF378" t="s">
        <v>10922</v>
      </c>
      <c r="BH378" t="s">
        <v>4073</v>
      </c>
      <c r="BL378">
        <v>0</v>
      </c>
      <c r="BM378">
        <v>1</v>
      </c>
      <c r="BR378" t="s">
        <v>4031</v>
      </c>
      <c r="BS378" s="124">
        <v>46149</v>
      </c>
      <c r="BT378" t="s">
        <v>2383</v>
      </c>
      <c r="BU378" t="s">
        <v>1720</v>
      </c>
      <c r="BW378" t="s">
        <v>13666</v>
      </c>
      <c r="BX378" t="s">
        <v>4050</v>
      </c>
      <c r="BY378" t="s">
        <v>4109</v>
      </c>
      <c r="BZ378" t="s">
        <v>13309</v>
      </c>
      <c r="CA378" t="s">
        <v>13309</v>
      </c>
      <c r="CC378" t="s">
        <v>4105</v>
      </c>
      <c r="CD378">
        <v>155.88</v>
      </c>
      <c r="CE378">
        <v>12.99</v>
      </c>
      <c r="CF378">
        <v>1.9484999999999999</v>
      </c>
      <c r="CG378">
        <v>0</v>
      </c>
      <c r="CH378">
        <v>155.88</v>
      </c>
      <c r="CI378" s="17">
        <v>0.5</v>
      </c>
      <c r="CJ378">
        <v>38.97</v>
      </c>
      <c r="CK378">
        <v>1</v>
      </c>
      <c r="CL378" t="s">
        <v>13667</v>
      </c>
      <c r="CM378" t="s">
        <v>4133</v>
      </c>
      <c r="CN378" t="s">
        <v>214</v>
      </c>
      <c r="CO378" t="s">
        <v>13309</v>
      </c>
      <c r="CP378" t="s">
        <v>4107</v>
      </c>
      <c r="CR378" t="s">
        <v>16193</v>
      </c>
      <c r="CS378" t="s">
        <v>4050</v>
      </c>
      <c r="CT378" t="s">
        <v>4126</v>
      </c>
      <c r="CU378" t="s">
        <v>16194</v>
      </c>
      <c r="CV378" t="s">
        <v>4614</v>
      </c>
      <c r="CW378" t="s">
        <v>8304</v>
      </c>
      <c r="CX378" t="s">
        <v>4105</v>
      </c>
      <c r="CZ378" t="s">
        <v>4133</v>
      </c>
      <c r="DA378">
        <v>1</v>
      </c>
      <c r="DB378" t="s">
        <v>16187</v>
      </c>
      <c r="DC378" t="s">
        <v>79</v>
      </c>
      <c r="DD378" t="s">
        <v>16194</v>
      </c>
      <c r="DE378" t="s">
        <v>4158</v>
      </c>
    </row>
    <row r="379" spans="58:109" x14ac:dyDescent="0.25">
      <c r="BF379" t="s">
        <v>10923</v>
      </c>
      <c r="BH379" t="s">
        <v>4073</v>
      </c>
      <c r="BL379">
        <v>0</v>
      </c>
      <c r="BM379">
        <v>1</v>
      </c>
      <c r="BR379" t="s">
        <v>4031</v>
      </c>
      <c r="BS379" s="124">
        <v>46149</v>
      </c>
      <c r="BT379" t="s">
        <v>2383</v>
      </c>
      <c r="BU379" t="s">
        <v>1720</v>
      </c>
      <c r="BW379" t="s">
        <v>13668</v>
      </c>
      <c r="BX379" t="s">
        <v>4030</v>
      </c>
      <c r="BY379" t="s">
        <v>4027</v>
      </c>
      <c r="BZ379" t="s">
        <v>13669</v>
      </c>
      <c r="CA379" t="s">
        <v>13669</v>
      </c>
      <c r="CB379" t="s">
        <v>4250</v>
      </c>
      <c r="CC379" t="s">
        <v>4105</v>
      </c>
      <c r="CD379">
        <v>176.88</v>
      </c>
      <c r="CE379">
        <v>14.74</v>
      </c>
      <c r="CG379">
        <v>0</v>
      </c>
      <c r="CH379">
        <v>176.88</v>
      </c>
      <c r="CK379">
        <v>1</v>
      </c>
      <c r="CL379" t="s">
        <v>13670</v>
      </c>
      <c r="CM379" t="s">
        <v>4106</v>
      </c>
      <c r="CN379" t="s">
        <v>214</v>
      </c>
      <c r="CO379" t="s">
        <v>13669</v>
      </c>
      <c r="CP379" t="s">
        <v>4107</v>
      </c>
      <c r="CR379" t="s">
        <v>16195</v>
      </c>
      <c r="CS379" t="s">
        <v>4030</v>
      </c>
      <c r="CT379" t="s">
        <v>4126</v>
      </c>
      <c r="CU379" t="s">
        <v>14569</v>
      </c>
      <c r="CV379" t="s">
        <v>4636</v>
      </c>
      <c r="CX379" t="s">
        <v>4105</v>
      </c>
      <c r="CZ379" t="s">
        <v>4133</v>
      </c>
      <c r="DA379">
        <v>1</v>
      </c>
      <c r="DB379" t="s">
        <v>16196</v>
      </c>
      <c r="DC379" t="s">
        <v>79</v>
      </c>
      <c r="DD379" t="s">
        <v>14569</v>
      </c>
      <c r="DE379" t="s">
        <v>4158</v>
      </c>
    </row>
    <row r="380" spans="58:109" x14ac:dyDescent="0.25">
      <c r="BF380" t="s">
        <v>10924</v>
      </c>
      <c r="BH380" t="s">
        <v>4074</v>
      </c>
      <c r="BL380">
        <v>0</v>
      </c>
      <c r="BM380">
        <v>1</v>
      </c>
      <c r="BR380" t="s">
        <v>4031</v>
      </c>
      <c r="BS380" s="124">
        <v>46149</v>
      </c>
      <c r="BT380" t="s">
        <v>2387</v>
      </c>
      <c r="BU380" t="s">
        <v>1720</v>
      </c>
      <c r="BW380" t="s">
        <v>13671</v>
      </c>
      <c r="BX380" t="s">
        <v>4030</v>
      </c>
      <c r="BY380" t="s">
        <v>4126</v>
      </c>
      <c r="BZ380" t="s">
        <v>13672</v>
      </c>
      <c r="CA380" t="s">
        <v>13672</v>
      </c>
      <c r="CC380" t="s">
        <v>4105</v>
      </c>
      <c r="CD380">
        <v>46.68</v>
      </c>
      <c r="CE380">
        <v>3.89</v>
      </c>
      <c r="CF380">
        <v>1.4004000000000001</v>
      </c>
      <c r="CG380">
        <v>0</v>
      </c>
      <c r="CH380">
        <v>46.68</v>
      </c>
      <c r="CI380" s="17">
        <v>0.2</v>
      </c>
      <c r="CJ380">
        <v>18.91</v>
      </c>
      <c r="CK380">
        <v>1</v>
      </c>
      <c r="CL380" t="s">
        <v>13673</v>
      </c>
      <c r="CM380" t="s">
        <v>4106</v>
      </c>
      <c r="CN380" t="s">
        <v>214</v>
      </c>
      <c r="CO380" t="s">
        <v>13672</v>
      </c>
      <c r="CP380" t="s">
        <v>4107</v>
      </c>
      <c r="CR380" t="s">
        <v>16202</v>
      </c>
      <c r="CS380" t="s">
        <v>4050</v>
      </c>
      <c r="CT380" t="s">
        <v>4034</v>
      </c>
      <c r="CU380" t="s">
        <v>14571</v>
      </c>
      <c r="CV380" t="s">
        <v>8257</v>
      </c>
      <c r="CX380" t="s">
        <v>4105</v>
      </c>
      <c r="CZ380" t="s">
        <v>4133</v>
      </c>
      <c r="DA380">
        <v>1</v>
      </c>
      <c r="DB380" t="s">
        <v>16196</v>
      </c>
      <c r="DC380" t="s">
        <v>79</v>
      </c>
      <c r="DD380" t="s">
        <v>14571</v>
      </c>
      <c r="DE380" t="s">
        <v>4158</v>
      </c>
    </row>
    <row r="381" spans="58:109" x14ac:dyDescent="0.25">
      <c r="BF381" t="s">
        <v>10925</v>
      </c>
      <c r="BH381" t="s">
        <v>4074</v>
      </c>
      <c r="BL381">
        <v>0</v>
      </c>
      <c r="BM381">
        <v>1</v>
      </c>
      <c r="BR381" t="s">
        <v>4031</v>
      </c>
      <c r="BS381" s="124">
        <v>46149</v>
      </c>
      <c r="BT381" t="s">
        <v>2387</v>
      </c>
      <c r="BU381" t="s">
        <v>1720</v>
      </c>
      <c r="BW381" t="s">
        <v>13674</v>
      </c>
      <c r="BX381" t="s">
        <v>4030</v>
      </c>
      <c r="BY381" t="s">
        <v>4034</v>
      </c>
      <c r="BZ381" t="s">
        <v>13675</v>
      </c>
      <c r="CA381" t="s">
        <v>13675</v>
      </c>
      <c r="CC381" t="s">
        <v>4105</v>
      </c>
      <c r="CD381">
        <v>61.68</v>
      </c>
      <c r="CE381">
        <v>5.14</v>
      </c>
      <c r="CF381">
        <v>0.38550000000000001</v>
      </c>
      <c r="CG381">
        <v>0</v>
      </c>
      <c r="CH381">
        <v>61.68</v>
      </c>
      <c r="CJ381">
        <v>8.49</v>
      </c>
      <c r="CK381">
        <v>1</v>
      </c>
      <c r="CL381" t="s">
        <v>13676</v>
      </c>
      <c r="CM381" t="s">
        <v>4106</v>
      </c>
      <c r="CN381" t="s">
        <v>214</v>
      </c>
      <c r="CO381" t="s">
        <v>13675</v>
      </c>
      <c r="CP381" t="s">
        <v>4107</v>
      </c>
      <c r="CR381" t="s">
        <v>16197</v>
      </c>
      <c r="CS381" t="s">
        <v>4030</v>
      </c>
      <c r="CT381" t="s">
        <v>4126</v>
      </c>
      <c r="CU381" t="s">
        <v>16198</v>
      </c>
      <c r="CV381" t="s">
        <v>8537</v>
      </c>
      <c r="CW381" t="s">
        <v>4183</v>
      </c>
      <c r="CX381" t="s">
        <v>4105</v>
      </c>
      <c r="CZ381" t="s">
        <v>4133</v>
      </c>
      <c r="DA381">
        <v>1</v>
      </c>
      <c r="DB381" t="s">
        <v>16199</v>
      </c>
      <c r="DC381" t="s">
        <v>79</v>
      </c>
      <c r="DD381" t="s">
        <v>16198</v>
      </c>
      <c r="DE381" t="s">
        <v>4158</v>
      </c>
    </row>
    <row r="382" spans="58:109" x14ac:dyDescent="0.25">
      <c r="BF382" t="s">
        <v>10926</v>
      </c>
      <c r="BH382" t="s">
        <v>4074</v>
      </c>
      <c r="BL382">
        <v>0</v>
      </c>
      <c r="BM382">
        <v>1</v>
      </c>
      <c r="BR382" t="s">
        <v>4031</v>
      </c>
      <c r="BS382" s="124">
        <v>46149</v>
      </c>
      <c r="BT382" t="s">
        <v>2387</v>
      </c>
      <c r="BU382" t="s">
        <v>1720</v>
      </c>
      <c r="BW382" t="s">
        <v>13677</v>
      </c>
      <c r="BX382" t="s">
        <v>4030</v>
      </c>
      <c r="BY382" t="s">
        <v>4109</v>
      </c>
      <c r="BZ382" t="s">
        <v>13678</v>
      </c>
      <c r="CA382" t="s">
        <v>13678</v>
      </c>
      <c r="CB382" t="s">
        <v>4648</v>
      </c>
      <c r="CC382" t="s">
        <v>4105</v>
      </c>
      <c r="CD382">
        <v>119.88</v>
      </c>
      <c r="CE382">
        <v>9.99</v>
      </c>
      <c r="CG382">
        <v>0</v>
      </c>
      <c r="CH382">
        <v>119.88</v>
      </c>
      <c r="CK382">
        <v>1</v>
      </c>
      <c r="CL382" t="s">
        <v>13679</v>
      </c>
      <c r="CM382" t="s">
        <v>4106</v>
      </c>
      <c r="CN382" t="s">
        <v>214</v>
      </c>
      <c r="CO382" t="s">
        <v>13678</v>
      </c>
      <c r="CP382" t="s">
        <v>4107</v>
      </c>
      <c r="CR382" t="s">
        <v>16200</v>
      </c>
      <c r="CS382" t="s">
        <v>4050</v>
      </c>
      <c r="CT382" t="s">
        <v>4109</v>
      </c>
      <c r="CU382" t="s">
        <v>16045</v>
      </c>
      <c r="CV382" t="s">
        <v>4169</v>
      </c>
      <c r="CX382" t="s">
        <v>4111</v>
      </c>
      <c r="CZ382" t="s">
        <v>4133</v>
      </c>
      <c r="DA382">
        <v>1</v>
      </c>
      <c r="DB382" t="s">
        <v>16201</v>
      </c>
      <c r="DC382" t="s">
        <v>79</v>
      </c>
      <c r="DD382" t="s">
        <v>16045</v>
      </c>
      <c r="DE382" t="s">
        <v>4158</v>
      </c>
    </row>
    <row r="383" spans="58:109" x14ac:dyDescent="0.25">
      <c r="BF383" t="s">
        <v>10927</v>
      </c>
      <c r="BH383" t="s">
        <v>4074</v>
      </c>
      <c r="BL383">
        <v>0</v>
      </c>
      <c r="BM383">
        <v>1</v>
      </c>
      <c r="BR383" t="s">
        <v>4031</v>
      </c>
      <c r="BS383" s="124">
        <v>46149</v>
      </c>
      <c r="BT383" t="s">
        <v>2387</v>
      </c>
      <c r="BU383" t="s">
        <v>1720</v>
      </c>
      <c r="BW383" t="s">
        <v>13677</v>
      </c>
      <c r="BX383" t="s">
        <v>4030</v>
      </c>
      <c r="BY383" t="s">
        <v>4109</v>
      </c>
      <c r="BZ383" t="s">
        <v>13678</v>
      </c>
      <c r="CA383" t="s">
        <v>13678</v>
      </c>
      <c r="CB383" t="s">
        <v>4648</v>
      </c>
      <c r="CC383" t="s">
        <v>4105</v>
      </c>
      <c r="CD383">
        <v>119.88</v>
      </c>
      <c r="CE383">
        <v>9.99</v>
      </c>
      <c r="CG383">
        <v>0</v>
      </c>
      <c r="CH383">
        <v>119.88</v>
      </c>
      <c r="CK383">
        <v>1</v>
      </c>
      <c r="CL383" t="s">
        <v>13679</v>
      </c>
      <c r="CM383" t="s">
        <v>4106</v>
      </c>
      <c r="CN383" t="s">
        <v>214</v>
      </c>
      <c r="CO383" t="s">
        <v>13678</v>
      </c>
      <c r="CP383" t="s">
        <v>4107</v>
      </c>
      <c r="CR383" t="s">
        <v>16205</v>
      </c>
      <c r="CS383" t="s">
        <v>4050</v>
      </c>
      <c r="CT383" t="s">
        <v>4126</v>
      </c>
      <c r="CU383" t="s">
        <v>14837</v>
      </c>
      <c r="CV383" t="s">
        <v>4169</v>
      </c>
      <c r="CW383" t="s">
        <v>4373</v>
      </c>
      <c r="CX383" t="s">
        <v>4105</v>
      </c>
      <c r="CZ383" t="s">
        <v>4133</v>
      </c>
      <c r="DA383">
        <v>1</v>
      </c>
      <c r="DB383" t="s">
        <v>16206</v>
      </c>
      <c r="DC383" t="s">
        <v>79</v>
      </c>
      <c r="DD383" t="s">
        <v>14837</v>
      </c>
      <c r="DE383" t="s">
        <v>4158</v>
      </c>
    </row>
    <row r="384" spans="58:109" x14ac:dyDescent="0.25">
      <c r="BF384" t="s">
        <v>10928</v>
      </c>
      <c r="BH384" t="s">
        <v>4074</v>
      </c>
      <c r="BL384">
        <v>0</v>
      </c>
      <c r="BM384">
        <v>1</v>
      </c>
      <c r="BR384" t="s">
        <v>4031</v>
      </c>
      <c r="BS384" s="124">
        <v>46149</v>
      </c>
      <c r="BT384" t="s">
        <v>2387</v>
      </c>
      <c r="BU384" t="s">
        <v>1720</v>
      </c>
      <c r="BW384" t="s">
        <v>13680</v>
      </c>
      <c r="BX384" t="s">
        <v>4030</v>
      </c>
      <c r="BY384" t="s">
        <v>4034</v>
      </c>
      <c r="BZ384" t="s">
        <v>13681</v>
      </c>
      <c r="CA384" t="s">
        <v>13681</v>
      </c>
      <c r="CC384" t="s">
        <v>4105</v>
      </c>
      <c r="CD384">
        <v>69.599999999999994</v>
      </c>
      <c r="CE384">
        <v>5.8</v>
      </c>
      <c r="CF384">
        <v>0.435</v>
      </c>
      <c r="CG384">
        <v>0</v>
      </c>
      <c r="CH384">
        <v>69.599999999999994</v>
      </c>
      <c r="CJ384">
        <v>9.58</v>
      </c>
      <c r="CK384">
        <v>1</v>
      </c>
      <c r="CL384" t="s">
        <v>13682</v>
      </c>
      <c r="CM384" t="s">
        <v>4106</v>
      </c>
      <c r="CN384" t="s">
        <v>214</v>
      </c>
      <c r="CO384" t="s">
        <v>13681</v>
      </c>
      <c r="CP384" t="s">
        <v>4107</v>
      </c>
      <c r="CR384" t="s">
        <v>16207</v>
      </c>
      <c r="CS384" t="s">
        <v>4050</v>
      </c>
      <c r="CT384" t="s">
        <v>4109</v>
      </c>
      <c r="CU384" t="s">
        <v>14187</v>
      </c>
      <c r="CV384" t="s">
        <v>4169</v>
      </c>
      <c r="CX384" t="s">
        <v>4111</v>
      </c>
      <c r="CZ384" t="s">
        <v>4133</v>
      </c>
      <c r="DA384">
        <v>1</v>
      </c>
      <c r="DB384" t="s">
        <v>16208</v>
      </c>
      <c r="DC384" t="s">
        <v>79</v>
      </c>
      <c r="DD384" t="s">
        <v>14187</v>
      </c>
      <c r="DE384" t="s">
        <v>4158</v>
      </c>
    </row>
    <row r="385" spans="58:109" x14ac:dyDescent="0.25">
      <c r="BF385" t="s">
        <v>10929</v>
      </c>
      <c r="BH385" t="s">
        <v>4074</v>
      </c>
      <c r="BL385">
        <v>0</v>
      </c>
      <c r="BM385">
        <v>1</v>
      </c>
      <c r="BR385" t="s">
        <v>4031</v>
      </c>
      <c r="BS385" s="124">
        <v>46149</v>
      </c>
      <c r="BT385" t="s">
        <v>2387</v>
      </c>
      <c r="BU385" t="s">
        <v>1720</v>
      </c>
      <c r="BW385" t="s">
        <v>13683</v>
      </c>
      <c r="BX385" t="s">
        <v>4030</v>
      </c>
      <c r="BY385" t="s">
        <v>4032</v>
      </c>
      <c r="BZ385" t="s">
        <v>13684</v>
      </c>
      <c r="CA385" t="s">
        <v>13684</v>
      </c>
      <c r="CC385" t="s">
        <v>4105</v>
      </c>
      <c r="CD385">
        <v>143.16</v>
      </c>
      <c r="CE385">
        <v>11.93</v>
      </c>
      <c r="CF385">
        <v>0.83509999999999995</v>
      </c>
      <c r="CG385">
        <v>0</v>
      </c>
      <c r="CH385">
        <v>143.16</v>
      </c>
      <c r="CJ385">
        <v>18.38</v>
      </c>
      <c r="CK385">
        <v>1</v>
      </c>
      <c r="CL385" t="s">
        <v>13685</v>
      </c>
      <c r="CM385" t="s">
        <v>4106</v>
      </c>
      <c r="CN385" t="s">
        <v>214</v>
      </c>
      <c r="CO385" t="s">
        <v>13684</v>
      </c>
      <c r="CP385" t="s">
        <v>4107</v>
      </c>
      <c r="CR385" t="s">
        <v>16209</v>
      </c>
      <c r="CS385" t="s">
        <v>4050</v>
      </c>
      <c r="CT385" t="s">
        <v>4109</v>
      </c>
      <c r="CU385" t="s">
        <v>16052</v>
      </c>
      <c r="CV385" t="s">
        <v>4169</v>
      </c>
      <c r="CX385" t="s">
        <v>4111</v>
      </c>
      <c r="CZ385" t="s">
        <v>4133</v>
      </c>
      <c r="DA385">
        <v>1</v>
      </c>
      <c r="DB385" t="s">
        <v>16210</v>
      </c>
      <c r="DC385" t="s">
        <v>79</v>
      </c>
      <c r="DD385" t="s">
        <v>16052</v>
      </c>
      <c r="DE385" t="s">
        <v>4158</v>
      </c>
    </row>
    <row r="386" spans="58:109" x14ac:dyDescent="0.25">
      <c r="BF386" t="s">
        <v>10930</v>
      </c>
      <c r="BH386" t="s">
        <v>4074</v>
      </c>
      <c r="BL386">
        <v>0</v>
      </c>
      <c r="BM386">
        <v>1</v>
      </c>
      <c r="BR386" t="s">
        <v>4031</v>
      </c>
      <c r="BS386" s="124">
        <v>46149</v>
      </c>
      <c r="BT386" t="s">
        <v>2387</v>
      </c>
      <c r="BU386" t="s">
        <v>1720</v>
      </c>
      <c r="BW386" t="s">
        <v>13686</v>
      </c>
      <c r="BX386" t="s">
        <v>4108</v>
      </c>
      <c r="BY386" t="s">
        <v>4109</v>
      </c>
      <c r="BZ386" t="s">
        <v>13684</v>
      </c>
      <c r="CA386" t="s">
        <v>13684</v>
      </c>
      <c r="CB386" t="s">
        <v>13687</v>
      </c>
      <c r="CC386" t="s">
        <v>4105</v>
      </c>
      <c r="CD386">
        <v>89.88</v>
      </c>
      <c r="CE386">
        <v>7.49</v>
      </c>
      <c r="CG386">
        <v>0</v>
      </c>
      <c r="CH386">
        <v>89.88</v>
      </c>
      <c r="CK386">
        <v>1</v>
      </c>
      <c r="CL386" t="s">
        <v>13685</v>
      </c>
      <c r="CM386" t="s">
        <v>4106</v>
      </c>
      <c r="CN386" t="s">
        <v>214</v>
      </c>
      <c r="CO386" t="s">
        <v>13684</v>
      </c>
      <c r="CP386" t="s">
        <v>4107</v>
      </c>
      <c r="CR386" t="s">
        <v>16203</v>
      </c>
      <c r="CS386" t="s">
        <v>4030</v>
      </c>
      <c r="CT386" t="s">
        <v>4126</v>
      </c>
      <c r="CU386" t="s">
        <v>15299</v>
      </c>
      <c r="CV386" t="s">
        <v>8537</v>
      </c>
      <c r="CX386" t="s">
        <v>4105</v>
      </c>
      <c r="CZ386" t="s">
        <v>4133</v>
      </c>
      <c r="DA386">
        <v>1</v>
      </c>
      <c r="DB386" t="s">
        <v>16204</v>
      </c>
      <c r="DC386" t="s">
        <v>79</v>
      </c>
      <c r="DD386" t="s">
        <v>15299</v>
      </c>
      <c r="DE386" t="s">
        <v>4158</v>
      </c>
    </row>
    <row r="387" spans="58:109" x14ac:dyDescent="0.25">
      <c r="BF387" t="s">
        <v>10931</v>
      </c>
      <c r="BH387" t="s">
        <v>4074</v>
      </c>
      <c r="BL387">
        <v>0</v>
      </c>
      <c r="BM387">
        <v>1</v>
      </c>
      <c r="BR387" t="s">
        <v>4031</v>
      </c>
      <c r="BS387" s="124">
        <v>46149</v>
      </c>
      <c r="BT387" t="s">
        <v>2387</v>
      </c>
      <c r="BU387" t="s">
        <v>1720</v>
      </c>
      <c r="BW387" t="s">
        <v>13688</v>
      </c>
      <c r="BX387" t="s">
        <v>4030</v>
      </c>
      <c r="BY387" t="s">
        <v>4027</v>
      </c>
      <c r="BZ387" t="s">
        <v>13689</v>
      </c>
      <c r="CA387" t="s">
        <v>13689</v>
      </c>
      <c r="CB387" t="s">
        <v>4185</v>
      </c>
      <c r="CC387" t="s">
        <v>4105</v>
      </c>
      <c r="CD387">
        <v>101.88</v>
      </c>
      <c r="CE387">
        <v>8.49</v>
      </c>
      <c r="CG387">
        <v>0</v>
      </c>
      <c r="CH387">
        <v>101.88</v>
      </c>
      <c r="CK387">
        <v>1</v>
      </c>
      <c r="CL387" t="s">
        <v>13690</v>
      </c>
      <c r="CM387" t="s">
        <v>4106</v>
      </c>
      <c r="CN387" t="s">
        <v>214</v>
      </c>
      <c r="CO387" t="s">
        <v>13689</v>
      </c>
      <c r="CP387" t="s">
        <v>4107</v>
      </c>
      <c r="CR387" t="s">
        <v>16211</v>
      </c>
      <c r="CS387" t="s">
        <v>4050</v>
      </c>
      <c r="CT387" t="s">
        <v>4034</v>
      </c>
      <c r="CU387" t="s">
        <v>13740</v>
      </c>
      <c r="CV387" t="s">
        <v>4211</v>
      </c>
      <c r="CX387" t="s">
        <v>4105</v>
      </c>
      <c r="CZ387" t="s">
        <v>4133</v>
      </c>
      <c r="DA387">
        <v>1</v>
      </c>
      <c r="DB387" t="s">
        <v>16212</v>
      </c>
      <c r="DC387" t="s">
        <v>79</v>
      </c>
      <c r="DD387" t="s">
        <v>13740</v>
      </c>
      <c r="DE387" t="s">
        <v>4158</v>
      </c>
    </row>
    <row r="388" spans="58:109" x14ac:dyDescent="0.25">
      <c r="BF388" t="s">
        <v>10932</v>
      </c>
      <c r="BH388" t="s">
        <v>4074</v>
      </c>
      <c r="BL388">
        <v>0</v>
      </c>
      <c r="BM388">
        <v>1</v>
      </c>
      <c r="BR388" t="s">
        <v>4031</v>
      </c>
      <c r="BS388" s="124">
        <v>46149</v>
      </c>
      <c r="BT388" t="s">
        <v>2387</v>
      </c>
      <c r="BU388" t="s">
        <v>1720</v>
      </c>
      <c r="BW388" t="s">
        <v>13691</v>
      </c>
      <c r="BX388" t="s">
        <v>4108</v>
      </c>
      <c r="BY388" t="s">
        <v>4032</v>
      </c>
      <c r="BZ388" t="s">
        <v>13692</v>
      </c>
      <c r="CA388" t="s">
        <v>8351</v>
      </c>
      <c r="CB388" t="s">
        <v>8352</v>
      </c>
      <c r="CC388" t="s">
        <v>4111</v>
      </c>
      <c r="CD388">
        <v>275.88</v>
      </c>
      <c r="CE388">
        <v>22.99</v>
      </c>
      <c r="CF388">
        <v>1.8391999999999999</v>
      </c>
      <c r="CG388">
        <v>1</v>
      </c>
      <c r="CH388">
        <v>275.88</v>
      </c>
      <c r="CI388" s="17">
        <v>0.2</v>
      </c>
      <c r="CJ388">
        <v>22.07</v>
      </c>
      <c r="CK388">
        <v>1</v>
      </c>
      <c r="CL388" t="s">
        <v>13693</v>
      </c>
      <c r="CM388" t="s">
        <v>4121</v>
      </c>
      <c r="CN388" t="s">
        <v>214</v>
      </c>
      <c r="CO388" t="s">
        <v>13692</v>
      </c>
      <c r="CP388" t="s">
        <v>4121</v>
      </c>
      <c r="CR388" t="s">
        <v>16213</v>
      </c>
      <c r="CS388" t="s">
        <v>4050</v>
      </c>
      <c r="CT388" t="s">
        <v>4034</v>
      </c>
      <c r="CU388" t="s">
        <v>13740</v>
      </c>
      <c r="CV388" t="s">
        <v>4211</v>
      </c>
      <c r="CX388" t="s">
        <v>4105</v>
      </c>
      <c r="CZ388" t="s">
        <v>4133</v>
      </c>
      <c r="DA388">
        <v>1</v>
      </c>
      <c r="DB388" t="s">
        <v>16212</v>
      </c>
      <c r="DC388" t="s">
        <v>79</v>
      </c>
      <c r="DD388" t="s">
        <v>13740</v>
      </c>
      <c r="DE388" t="s">
        <v>4158</v>
      </c>
    </row>
    <row r="389" spans="58:109" x14ac:dyDescent="0.25">
      <c r="BF389" t="s">
        <v>10933</v>
      </c>
      <c r="BH389" t="s">
        <v>4074</v>
      </c>
      <c r="BL389">
        <v>0</v>
      </c>
      <c r="BM389">
        <v>1</v>
      </c>
      <c r="BR389" t="s">
        <v>4031</v>
      </c>
      <c r="BS389" s="124">
        <v>46149</v>
      </c>
      <c r="BT389" t="s">
        <v>2387</v>
      </c>
      <c r="BU389" t="s">
        <v>1720</v>
      </c>
      <c r="BW389" t="s">
        <v>13694</v>
      </c>
      <c r="BX389" t="s">
        <v>4030</v>
      </c>
      <c r="BY389" t="s">
        <v>4032</v>
      </c>
      <c r="BZ389" t="s">
        <v>13695</v>
      </c>
      <c r="CA389" t="s">
        <v>13695</v>
      </c>
      <c r="CB389" t="s">
        <v>4304</v>
      </c>
      <c r="CC389" t="s">
        <v>4105</v>
      </c>
      <c r="CD389">
        <v>257.88</v>
      </c>
      <c r="CE389">
        <v>21.49</v>
      </c>
      <c r="CG389">
        <v>0</v>
      </c>
      <c r="CH389">
        <v>257.88</v>
      </c>
      <c r="CK389">
        <v>1</v>
      </c>
      <c r="CL389" t="s">
        <v>13696</v>
      </c>
      <c r="CM389" t="s">
        <v>4106</v>
      </c>
      <c r="CN389" t="s">
        <v>214</v>
      </c>
      <c r="CO389" t="s">
        <v>13695</v>
      </c>
      <c r="CP389" t="s">
        <v>4107</v>
      </c>
      <c r="CR389" t="s">
        <v>8844</v>
      </c>
      <c r="CS389" t="s">
        <v>4050</v>
      </c>
      <c r="CT389" t="s">
        <v>4109</v>
      </c>
      <c r="CU389" t="s">
        <v>13362</v>
      </c>
      <c r="CV389" t="s">
        <v>4169</v>
      </c>
      <c r="CX389" t="s">
        <v>4111</v>
      </c>
      <c r="CZ389" t="s">
        <v>4133</v>
      </c>
      <c r="DA389">
        <v>1</v>
      </c>
      <c r="DB389" t="s">
        <v>8845</v>
      </c>
      <c r="DC389" t="s">
        <v>79</v>
      </c>
      <c r="DD389" t="s">
        <v>13362</v>
      </c>
      <c r="DE389" t="s">
        <v>4158</v>
      </c>
    </row>
    <row r="390" spans="58:109" x14ac:dyDescent="0.25">
      <c r="BF390" t="s">
        <v>10934</v>
      </c>
      <c r="BG390" t="s">
        <v>10935</v>
      </c>
      <c r="BH390" t="s">
        <v>4076</v>
      </c>
      <c r="BI390" t="s">
        <v>10936</v>
      </c>
      <c r="BJ390" t="s">
        <v>4032</v>
      </c>
      <c r="BK390">
        <v>162.9</v>
      </c>
      <c r="BL390">
        <v>1</v>
      </c>
      <c r="BM390">
        <v>1</v>
      </c>
      <c r="BN390" t="s">
        <v>4035</v>
      </c>
      <c r="BO390">
        <v>1</v>
      </c>
      <c r="BP390" t="s">
        <v>4029</v>
      </c>
      <c r="BQ390" t="s">
        <v>4030</v>
      </c>
      <c r="BR390" t="s">
        <v>4031</v>
      </c>
      <c r="BS390" s="124">
        <v>46149</v>
      </c>
      <c r="BT390" t="s">
        <v>2429</v>
      </c>
      <c r="BU390" t="s">
        <v>1720</v>
      </c>
      <c r="BW390" t="s">
        <v>13697</v>
      </c>
      <c r="BX390" t="s">
        <v>4030</v>
      </c>
      <c r="BY390" t="s">
        <v>4027</v>
      </c>
      <c r="BZ390" t="s">
        <v>13695</v>
      </c>
      <c r="CA390" t="s">
        <v>13695</v>
      </c>
      <c r="CC390" t="s">
        <v>4149</v>
      </c>
      <c r="CG390">
        <v>0</v>
      </c>
      <c r="CK390">
        <v>1</v>
      </c>
      <c r="CL390" t="s">
        <v>13696</v>
      </c>
      <c r="CM390" t="s">
        <v>4106</v>
      </c>
      <c r="CN390" t="s">
        <v>214</v>
      </c>
      <c r="CO390" t="s">
        <v>13695</v>
      </c>
      <c r="CP390" t="s">
        <v>4107</v>
      </c>
      <c r="CR390" t="s">
        <v>8841</v>
      </c>
      <c r="CS390" t="s">
        <v>4030</v>
      </c>
      <c r="CT390" t="s">
        <v>4034</v>
      </c>
      <c r="CU390" t="s">
        <v>16214</v>
      </c>
      <c r="CV390" t="s">
        <v>8521</v>
      </c>
      <c r="CW390" t="s">
        <v>4464</v>
      </c>
      <c r="CX390" t="s">
        <v>4105</v>
      </c>
      <c r="CY390" s="17">
        <v>0.2</v>
      </c>
      <c r="CZ390" t="s">
        <v>4133</v>
      </c>
      <c r="DA390">
        <v>1</v>
      </c>
      <c r="DB390" t="s">
        <v>8842</v>
      </c>
      <c r="DC390" t="s">
        <v>79</v>
      </c>
      <c r="DD390" t="s">
        <v>16214</v>
      </c>
      <c r="DE390" t="s">
        <v>4158</v>
      </c>
    </row>
    <row r="391" spans="58:109" x14ac:dyDescent="0.25">
      <c r="BF391" t="s">
        <v>10937</v>
      </c>
      <c r="BH391" t="s">
        <v>4529</v>
      </c>
      <c r="BL391">
        <v>0</v>
      </c>
      <c r="BM391">
        <v>1</v>
      </c>
      <c r="BR391" t="s">
        <v>4031</v>
      </c>
      <c r="BS391" s="124">
        <v>46149</v>
      </c>
      <c r="BT391" t="s">
        <v>2447</v>
      </c>
      <c r="BU391" t="s">
        <v>1720</v>
      </c>
      <c r="BW391" t="s">
        <v>13698</v>
      </c>
      <c r="BX391" t="s">
        <v>4030</v>
      </c>
      <c r="BY391" t="s">
        <v>4034</v>
      </c>
      <c r="BZ391" t="s">
        <v>13699</v>
      </c>
      <c r="CA391" t="s">
        <v>13699</v>
      </c>
      <c r="CC391" t="s">
        <v>4105</v>
      </c>
      <c r="CD391">
        <v>70.8</v>
      </c>
      <c r="CE391">
        <v>5.9</v>
      </c>
      <c r="CF391">
        <v>0.4425</v>
      </c>
      <c r="CG391">
        <v>0</v>
      </c>
      <c r="CH391">
        <v>70.8</v>
      </c>
      <c r="CJ391">
        <v>9.73</v>
      </c>
      <c r="CK391">
        <v>1</v>
      </c>
      <c r="CL391" t="s">
        <v>13700</v>
      </c>
      <c r="CM391" t="s">
        <v>4106</v>
      </c>
      <c r="CN391" t="s">
        <v>214</v>
      </c>
      <c r="CO391" t="s">
        <v>13699</v>
      </c>
      <c r="CP391" t="s">
        <v>4107</v>
      </c>
      <c r="CR391" t="s">
        <v>16215</v>
      </c>
      <c r="CS391" t="s">
        <v>4050</v>
      </c>
      <c r="CT391" t="s">
        <v>4109</v>
      </c>
      <c r="CU391" t="s">
        <v>16216</v>
      </c>
      <c r="CV391" t="s">
        <v>4169</v>
      </c>
      <c r="CW391" t="s">
        <v>4279</v>
      </c>
      <c r="CX391" t="s">
        <v>4111</v>
      </c>
      <c r="CZ391" t="s">
        <v>4133</v>
      </c>
      <c r="DA391">
        <v>1</v>
      </c>
      <c r="DB391" t="s">
        <v>16217</v>
      </c>
      <c r="DC391" t="s">
        <v>79</v>
      </c>
      <c r="DD391" t="s">
        <v>16216</v>
      </c>
      <c r="DE391" t="s">
        <v>4158</v>
      </c>
    </row>
    <row r="392" spans="58:109" x14ac:dyDescent="0.25">
      <c r="BF392" t="s">
        <v>10938</v>
      </c>
      <c r="BG392" t="s">
        <v>10939</v>
      </c>
      <c r="BH392" t="s">
        <v>4460</v>
      </c>
      <c r="BI392" t="s">
        <v>10940</v>
      </c>
      <c r="BJ392" t="s">
        <v>4027</v>
      </c>
      <c r="BK392">
        <v>107.88</v>
      </c>
      <c r="BL392">
        <v>1</v>
      </c>
      <c r="BM392">
        <v>1</v>
      </c>
      <c r="BN392" t="s">
        <v>4028</v>
      </c>
      <c r="BO392">
        <v>1</v>
      </c>
      <c r="BP392" t="s">
        <v>4029</v>
      </c>
      <c r="BQ392" t="s">
        <v>4030</v>
      </c>
      <c r="BR392" t="s">
        <v>4061</v>
      </c>
      <c r="BS392" s="124">
        <v>46149</v>
      </c>
      <c r="BT392" t="s">
        <v>2451</v>
      </c>
      <c r="BU392" t="s">
        <v>1720</v>
      </c>
      <c r="BW392" t="s">
        <v>13701</v>
      </c>
      <c r="BX392" t="s">
        <v>4030</v>
      </c>
      <c r="BY392" t="s">
        <v>4034</v>
      </c>
      <c r="BZ392" t="s">
        <v>13699</v>
      </c>
      <c r="CA392" t="s">
        <v>13699</v>
      </c>
      <c r="CC392" t="s">
        <v>4105</v>
      </c>
      <c r="CD392">
        <v>44.4</v>
      </c>
      <c r="CE392">
        <v>3.7</v>
      </c>
      <c r="CF392">
        <v>0.27750000000000002</v>
      </c>
      <c r="CG392">
        <v>0</v>
      </c>
      <c r="CH392">
        <v>44.4</v>
      </c>
      <c r="CJ392">
        <v>6.11</v>
      </c>
      <c r="CK392">
        <v>1</v>
      </c>
      <c r="CL392" t="s">
        <v>13700</v>
      </c>
      <c r="CM392" t="s">
        <v>4106</v>
      </c>
      <c r="CN392" t="s">
        <v>214</v>
      </c>
      <c r="CO392" t="s">
        <v>13699</v>
      </c>
      <c r="CP392" t="s">
        <v>4107</v>
      </c>
      <c r="CR392" t="s">
        <v>16218</v>
      </c>
      <c r="CS392" t="s">
        <v>4030</v>
      </c>
      <c r="CT392" t="s">
        <v>4109</v>
      </c>
      <c r="CU392" t="s">
        <v>16219</v>
      </c>
      <c r="CV392" t="s">
        <v>8593</v>
      </c>
      <c r="CX392" t="s">
        <v>4105</v>
      </c>
      <c r="CZ392" t="s">
        <v>4133</v>
      </c>
      <c r="DA392">
        <v>1</v>
      </c>
      <c r="DB392" t="s">
        <v>16220</v>
      </c>
      <c r="DC392" t="s">
        <v>79</v>
      </c>
      <c r="DD392" t="s">
        <v>16219</v>
      </c>
      <c r="DE392" t="s">
        <v>4158</v>
      </c>
    </row>
    <row r="393" spans="58:109" x14ac:dyDescent="0.25">
      <c r="BF393" t="s">
        <v>10941</v>
      </c>
      <c r="BG393" t="s">
        <v>10942</v>
      </c>
      <c r="BH393" t="s">
        <v>4460</v>
      </c>
      <c r="BI393" t="s">
        <v>10943</v>
      </c>
      <c r="BJ393" t="s">
        <v>4027</v>
      </c>
      <c r="BK393">
        <v>86.28</v>
      </c>
      <c r="BL393">
        <v>1</v>
      </c>
      <c r="BM393">
        <v>1</v>
      </c>
      <c r="BN393" t="s">
        <v>4028</v>
      </c>
      <c r="BO393">
        <v>1</v>
      </c>
      <c r="BP393" t="s">
        <v>4029</v>
      </c>
      <c r="BQ393" t="s">
        <v>4030</v>
      </c>
      <c r="BR393" t="s">
        <v>4061</v>
      </c>
      <c r="BS393" s="124">
        <v>46149</v>
      </c>
      <c r="BT393" t="s">
        <v>2451</v>
      </c>
      <c r="BU393" t="s">
        <v>1720</v>
      </c>
      <c r="BW393" t="s">
        <v>13702</v>
      </c>
      <c r="BX393" t="s">
        <v>4030</v>
      </c>
      <c r="BY393" t="s">
        <v>4034</v>
      </c>
      <c r="BZ393" t="s">
        <v>13703</v>
      </c>
      <c r="CA393" t="s">
        <v>13703</v>
      </c>
      <c r="CC393" t="s">
        <v>4105</v>
      </c>
      <c r="CD393">
        <v>56.4</v>
      </c>
      <c r="CE393">
        <v>4.7</v>
      </c>
      <c r="CF393">
        <v>0.35249999999999998</v>
      </c>
      <c r="CG393">
        <v>0</v>
      </c>
      <c r="CH393">
        <v>56.4</v>
      </c>
      <c r="CJ393">
        <v>7.75</v>
      </c>
      <c r="CK393">
        <v>1</v>
      </c>
      <c r="CL393" t="s">
        <v>13700</v>
      </c>
      <c r="CM393" t="s">
        <v>4106</v>
      </c>
      <c r="CN393" t="s">
        <v>214</v>
      </c>
      <c r="CO393" t="s">
        <v>13703</v>
      </c>
      <c r="CP393" t="s">
        <v>4107</v>
      </c>
      <c r="CR393" t="s">
        <v>16221</v>
      </c>
      <c r="CS393" t="s">
        <v>4030</v>
      </c>
      <c r="CT393" t="s">
        <v>4109</v>
      </c>
      <c r="CU393" t="s">
        <v>16222</v>
      </c>
      <c r="CV393" t="s">
        <v>8390</v>
      </c>
      <c r="CX393" t="s">
        <v>4111</v>
      </c>
      <c r="CZ393" t="s">
        <v>4133</v>
      </c>
      <c r="DA393">
        <v>1</v>
      </c>
      <c r="DB393" t="s">
        <v>16223</v>
      </c>
      <c r="DC393" t="s">
        <v>79</v>
      </c>
      <c r="DD393" t="s">
        <v>16222</v>
      </c>
      <c r="DE393" t="s">
        <v>4158</v>
      </c>
    </row>
    <row r="394" spans="58:109" x14ac:dyDescent="0.25">
      <c r="BF394" t="s">
        <v>10944</v>
      </c>
      <c r="BG394" t="s">
        <v>10945</v>
      </c>
      <c r="BH394" t="s">
        <v>4469</v>
      </c>
      <c r="BI394" t="s">
        <v>10946</v>
      </c>
      <c r="BJ394" t="s">
        <v>4032</v>
      </c>
      <c r="BK394">
        <v>127.62</v>
      </c>
      <c r="BL394">
        <v>1</v>
      </c>
      <c r="BM394">
        <v>1</v>
      </c>
      <c r="BN394" t="s">
        <v>4056</v>
      </c>
      <c r="BO394">
        <v>1</v>
      </c>
      <c r="BP394" t="s">
        <v>4029</v>
      </c>
      <c r="BQ394" t="s">
        <v>4030</v>
      </c>
      <c r="BR394" t="s">
        <v>4031</v>
      </c>
      <c r="BS394" s="124">
        <v>46149</v>
      </c>
      <c r="BT394" t="s">
        <v>2510</v>
      </c>
      <c r="BU394" t="s">
        <v>2171</v>
      </c>
      <c r="BW394" t="s">
        <v>13704</v>
      </c>
      <c r="BX394" t="s">
        <v>4030</v>
      </c>
      <c r="BY394" t="s">
        <v>4034</v>
      </c>
      <c r="BZ394" t="s">
        <v>13703</v>
      </c>
      <c r="CA394" t="s">
        <v>13703</v>
      </c>
      <c r="CC394" t="s">
        <v>4105</v>
      </c>
      <c r="CD394">
        <v>77.760000000000005</v>
      </c>
      <c r="CE394">
        <v>6.48</v>
      </c>
      <c r="CF394">
        <v>0.48599999999999999</v>
      </c>
      <c r="CG394">
        <v>0</v>
      </c>
      <c r="CH394">
        <v>77.760000000000005</v>
      </c>
      <c r="CJ394">
        <v>10.7</v>
      </c>
      <c r="CK394">
        <v>1</v>
      </c>
      <c r="CL394" t="s">
        <v>13700</v>
      </c>
      <c r="CM394" t="s">
        <v>4106</v>
      </c>
      <c r="CN394" t="s">
        <v>214</v>
      </c>
      <c r="CO394" t="s">
        <v>13703</v>
      </c>
      <c r="CP394" t="s">
        <v>4107</v>
      </c>
      <c r="CR394" t="s">
        <v>16224</v>
      </c>
      <c r="CS394" t="s">
        <v>4050</v>
      </c>
      <c r="CT394" t="s">
        <v>4109</v>
      </c>
      <c r="CU394" t="s">
        <v>16225</v>
      </c>
      <c r="CV394" t="s">
        <v>4169</v>
      </c>
      <c r="CW394" t="s">
        <v>4157</v>
      </c>
      <c r="CX394" t="s">
        <v>4111</v>
      </c>
      <c r="CZ394" t="s">
        <v>4133</v>
      </c>
      <c r="DA394">
        <v>1</v>
      </c>
      <c r="DB394" t="s">
        <v>16226</v>
      </c>
      <c r="DC394" t="s">
        <v>79</v>
      </c>
      <c r="DD394" t="s">
        <v>16225</v>
      </c>
      <c r="DE394" t="s">
        <v>4158</v>
      </c>
    </row>
    <row r="395" spans="58:109" x14ac:dyDescent="0.25">
      <c r="BF395" t="s">
        <v>10947</v>
      </c>
      <c r="BH395" t="s">
        <v>4469</v>
      </c>
      <c r="BL395">
        <v>0</v>
      </c>
      <c r="BM395">
        <v>0</v>
      </c>
      <c r="BR395" t="s">
        <v>4031</v>
      </c>
      <c r="BS395" s="124">
        <v>46149</v>
      </c>
      <c r="BT395" t="s">
        <v>2510</v>
      </c>
      <c r="BU395" t="s">
        <v>2171</v>
      </c>
      <c r="BW395" t="s">
        <v>13705</v>
      </c>
      <c r="BX395" t="s">
        <v>4030</v>
      </c>
      <c r="BY395" t="s">
        <v>4034</v>
      </c>
      <c r="BZ395" t="s">
        <v>13699</v>
      </c>
      <c r="CA395" t="s">
        <v>13699</v>
      </c>
      <c r="CC395" t="s">
        <v>4105</v>
      </c>
      <c r="CD395">
        <v>56.64</v>
      </c>
      <c r="CE395">
        <v>4.72</v>
      </c>
      <c r="CF395">
        <v>0.35399999999999998</v>
      </c>
      <c r="CG395">
        <v>0</v>
      </c>
      <c r="CH395">
        <v>56.64</v>
      </c>
      <c r="CJ395">
        <v>7.78</v>
      </c>
      <c r="CK395">
        <v>1</v>
      </c>
      <c r="CL395" t="s">
        <v>13700</v>
      </c>
      <c r="CM395" t="s">
        <v>4106</v>
      </c>
      <c r="CN395" t="s">
        <v>214</v>
      </c>
      <c r="CO395" t="s">
        <v>13699</v>
      </c>
      <c r="CP395" t="s">
        <v>4107</v>
      </c>
      <c r="CR395" t="s">
        <v>20508</v>
      </c>
      <c r="CS395" t="s">
        <v>4050</v>
      </c>
      <c r="CT395" t="s">
        <v>4027</v>
      </c>
      <c r="CU395" t="s">
        <v>20509</v>
      </c>
      <c r="CV395" t="s">
        <v>8257</v>
      </c>
      <c r="CX395" t="s">
        <v>4105</v>
      </c>
      <c r="CZ395" t="s">
        <v>4133</v>
      </c>
      <c r="DA395">
        <v>1</v>
      </c>
      <c r="DB395" t="s">
        <v>20510</v>
      </c>
      <c r="DC395" t="s">
        <v>73</v>
      </c>
      <c r="DD395" t="s">
        <v>20509</v>
      </c>
      <c r="DE395" t="s">
        <v>4158</v>
      </c>
    </row>
    <row r="396" spans="58:109" x14ac:dyDescent="0.25">
      <c r="BF396" t="s">
        <v>10948</v>
      </c>
      <c r="BH396" t="s">
        <v>4469</v>
      </c>
      <c r="BL396">
        <v>0</v>
      </c>
      <c r="BM396">
        <v>1</v>
      </c>
      <c r="BR396" t="s">
        <v>4031</v>
      </c>
      <c r="BS396" s="124">
        <v>46149</v>
      </c>
      <c r="BT396" t="s">
        <v>2510</v>
      </c>
      <c r="BU396" t="s">
        <v>2171</v>
      </c>
      <c r="BW396" t="s">
        <v>13706</v>
      </c>
      <c r="BX396" t="s">
        <v>4030</v>
      </c>
      <c r="BY396" t="s">
        <v>4034</v>
      </c>
      <c r="BZ396" t="s">
        <v>13707</v>
      </c>
      <c r="CA396" t="s">
        <v>13707</v>
      </c>
      <c r="CC396" t="s">
        <v>4105</v>
      </c>
      <c r="CD396">
        <v>113.4</v>
      </c>
      <c r="CE396">
        <v>9.4499999999999993</v>
      </c>
      <c r="CF396">
        <v>0.70874999999999999</v>
      </c>
      <c r="CG396">
        <v>0</v>
      </c>
      <c r="CH396">
        <v>113.4</v>
      </c>
      <c r="CJ396">
        <v>15.6</v>
      </c>
      <c r="CK396">
        <v>1</v>
      </c>
      <c r="CL396" t="s">
        <v>13700</v>
      </c>
      <c r="CM396" t="s">
        <v>4106</v>
      </c>
      <c r="CN396" t="s">
        <v>214</v>
      </c>
      <c r="CO396" t="s">
        <v>13707</v>
      </c>
      <c r="CP396" t="s">
        <v>4107</v>
      </c>
      <c r="CR396" t="s">
        <v>21741</v>
      </c>
      <c r="CS396" t="s">
        <v>4050</v>
      </c>
      <c r="CT396" t="s">
        <v>4109</v>
      </c>
      <c r="CU396" t="s">
        <v>21742</v>
      </c>
      <c r="CV396" t="s">
        <v>8257</v>
      </c>
      <c r="CW396" t="s">
        <v>4342</v>
      </c>
      <c r="CX396" t="s">
        <v>4111</v>
      </c>
      <c r="CY396" s="17">
        <v>0.2</v>
      </c>
      <c r="CZ396" t="s">
        <v>4133</v>
      </c>
      <c r="DA396">
        <v>1</v>
      </c>
      <c r="DB396" t="s">
        <v>21743</v>
      </c>
      <c r="DC396" t="s">
        <v>73</v>
      </c>
      <c r="DD396" t="s">
        <v>21742</v>
      </c>
      <c r="DE396" t="s">
        <v>4158</v>
      </c>
    </row>
    <row r="397" spans="58:109" x14ac:dyDescent="0.25">
      <c r="BF397" t="s">
        <v>10949</v>
      </c>
      <c r="BH397" t="s">
        <v>4469</v>
      </c>
      <c r="BL397">
        <v>0</v>
      </c>
      <c r="BM397">
        <v>1</v>
      </c>
      <c r="BR397" t="s">
        <v>4031</v>
      </c>
      <c r="BS397" s="124">
        <v>46149</v>
      </c>
      <c r="BT397" t="s">
        <v>2510</v>
      </c>
      <c r="BU397" t="s">
        <v>2171</v>
      </c>
      <c r="BW397" t="s">
        <v>13708</v>
      </c>
      <c r="BX397" t="s">
        <v>4030</v>
      </c>
      <c r="BY397" t="s">
        <v>4032</v>
      </c>
      <c r="BZ397" t="s">
        <v>13709</v>
      </c>
      <c r="CA397" t="s">
        <v>13709</v>
      </c>
      <c r="CC397" t="s">
        <v>4105</v>
      </c>
      <c r="CD397">
        <v>171.12</v>
      </c>
      <c r="CE397">
        <v>14.26</v>
      </c>
      <c r="CF397">
        <v>0.99819999999999998</v>
      </c>
      <c r="CG397">
        <v>0</v>
      </c>
      <c r="CH397">
        <v>171.12</v>
      </c>
      <c r="CJ397">
        <v>21.97</v>
      </c>
      <c r="CK397">
        <v>1</v>
      </c>
      <c r="CL397" t="s">
        <v>13710</v>
      </c>
      <c r="CM397" t="s">
        <v>4106</v>
      </c>
      <c r="CN397" t="s">
        <v>214</v>
      </c>
      <c r="CO397" t="s">
        <v>13709</v>
      </c>
      <c r="CP397" t="s">
        <v>4107</v>
      </c>
      <c r="CR397" t="s">
        <v>16227</v>
      </c>
      <c r="CS397" t="s">
        <v>4030</v>
      </c>
      <c r="CT397" t="s">
        <v>4034</v>
      </c>
      <c r="CU397" t="s">
        <v>16228</v>
      </c>
      <c r="CV397" t="s">
        <v>8646</v>
      </c>
      <c r="CW397" t="s">
        <v>4216</v>
      </c>
      <c r="CX397" t="s">
        <v>4105</v>
      </c>
      <c r="CZ397" t="s">
        <v>4133</v>
      </c>
      <c r="DA397">
        <v>1</v>
      </c>
      <c r="DB397" t="s">
        <v>16229</v>
      </c>
      <c r="DC397" t="s">
        <v>73</v>
      </c>
      <c r="DD397" t="s">
        <v>16228</v>
      </c>
      <c r="DE397" t="s">
        <v>4158</v>
      </c>
    </row>
    <row r="398" spans="58:109" x14ac:dyDescent="0.25">
      <c r="BF398" t="s">
        <v>10950</v>
      </c>
      <c r="BG398" t="s">
        <v>10951</v>
      </c>
      <c r="BH398" t="s">
        <v>4079</v>
      </c>
      <c r="BI398" t="s">
        <v>10952</v>
      </c>
      <c r="BJ398" t="s">
        <v>4034</v>
      </c>
      <c r="BK398">
        <v>98.66</v>
      </c>
      <c r="BL398">
        <v>1</v>
      </c>
      <c r="BM398">
        <v>1</v>
      </c>
      <c r="BN398" t="s">
        <v>4028</v>
      </c>
      <c r="BO398">
        <v>1</v>
      </c>
      <c r="BP398" t="s">
        <v>4029</v>
      </c>
      <c r="BQ398" t="s">
        <v>4030</v>
      </c>
      <c r="BR398" t="s">
        <v>4041</v>
      </c>
      <c r="BS398" s="124">
        <v>46149</v>
      </c>
      <c r="BT398" t="s">
        <v>4080</v>
      </c>
      <c r="BU398" t="s">
        <v>1720</v>
      </c>
      <c r="BW398" t="s">
        <v>13711</v>
      </c>
      <c r="BX398" t="s">
        <v>4030</v>
      </c>
      <c r="BY398" t="s">
        <v>4032</v>
      </c>
      <c r="BZ398" t="s">
        <v>13712</v>
      </c>
      <c r="CA398" t="s">
        <v>13712</v>
      </c>
      <c r="CC398" t="s">
        <v>4105</v>
      </c>
      <c r="CD398">
        <v>154.32</v>
      </c>
      <c r="CE398">
        <v>12.86</v>
      </c>
      <c r="CF398">
        <v>0.9002</v>
      </c>
      <c r="CG398">
        <v>0</v>
      </c>
      <c r="CH398">
        <v>154.32</v>
      </c>
      <c r="CJ398">
        <v>19.8</v>
      </c>
      <c r="CK398">
        <v>1</v>
      </c>
      <c r="CL398" t="s">
        <v>13710</v>
      </c>
      <c r="CM398" t="s">
        <v>4106</v>
      </c>
      <c r="CN398" t="s">
        <v>214</v>
      </c>
      <c r="CO398" t="s">
        <v>13712</v>
      </c>
      <c r="CP398" t="s">
        <v>4107</v>
      </c>
      <c r="CR398" t="s">
        <v>9166</v>
      </c>
      <c r="CS398" t="s">
        <v>4030</v>
      </c>
      <c r="CT398" t="s">
        <v>4034</v>
      </c>
      <c r="CU398" t="s">
        <v>9167</v>
      </c>
      <c r="CV398" t="s">
        <v>8557</v>
      </c>
      <c r="CX398" t="s">
        <v>4105</v>
      </c>
      <c r="CZ398" t="s">
        <v>4133</v>
      </c>
      <c r="DA398">
        <v>1</v>
      </c>
      <c r="DB398" t="s">
        <v>9168</v>
      </c>
      <c r="DC398" t="s">
        <v>73</v>
      </c>
      <c r="DD398" t="s">
        <v>9167</v>
      </c>
      <c r="DE398" t="s">
        <v>4158</v>
      </c>
    </row>
    <row r="399" spans="58:109" x14ac:dyDescent="0.25">
      <c r="BF399" t="s">
        <v>10953</v>
      </c>
      <c r="BG399" t="s">
        <v>10954</v>
      </c>
      <c r="BH399" t="s">
        <v>4079</v>
      </c>
      <c r="BI399" t="s">
        <v>10955</v>
      </c>
      <c r="BJ399" t="s">
        <v>4034</v>
      </c>
      <c r="BK399">
        <v>62.1</v>
      </c>
      <c r="BL399">
        <v>1</v>
      </c>
      <c r="BM399">
        <v>1</v>
      </c>
      <c r="BN399" t="s">
        <v>4035</v>
      </c>
      <c r="BO399">
        <v>1</v>
      </c>
      <c r="BP399" t="s">
        <v>4029</v>
      </c>
      <c r="BQ399" t="s">
        <v>4030</v>
      </c>
      <c r="BR399" t="s">
        <v>4041</v>
      </c>
      <c r="BS399" s="124">
        <v>46149</v>
      </c>
      <c r="BT399" t="s">
        <v>4080</v>
      </c>
      <c r="BU399" t="s">
        <v>1720</v>
      </c>
      <c r="BW399" t="s">
        <v>13713</v>
      </c>
      <c r="BX399" t="s">
        <v>4108</v>
      </c>
      <c r="BY399" t="s">
        <v>4034</v>
      </c>
      <c r="BZ399" t="s">
        <v>13624</v>
      </c>
      <c r="CA399" t="s">
        <v>13624</v>
      </c>
      <c r="CB399" t="s">
        <v>8592</v>
      </c>
      <c r="CC399" t="s">
        <v>4105</v>
      </c>
      <c r="CD399">
        <v>113.88</v>
      </c>
      <c r="CE399">
        <v>9.49</v>
      </c>
      <c r="CG399">
        <v>0</v>
      </c>
      <c r="CH399">
        <v>113.88</v>
      </c>
      <c r="CK399">
        <v>1</v>
      </c>
      <c r="CL399" t="s">
        <v>13714</v>
      </c>
      <c r="CM399" t="s">
        <v>4106</v>
      </c>
      <c r="CN399" t="s">
        <v>214</v>
      </c>
      <c r="CO399" t="s">
        <v>13624</v>
      </c>
      <c r="CP399" t="s">
        <v>4107</v>
      </c>
      <c r="CR399" t="s">
        <v>9169</v>
      </c>
      <c r="CS399" t="s">
        <v>4030</v>
      </c>
      <c r="CT399" t="s">
        <v>4034</v>
      </c>
      <c r="CU399" t="s">
        <v>9170</v>
      </c>
      <c r="CV399" t="s">
        <v>8557</v>
      </c>
      <c r="CX399" t="s">
        <v>4105</v>
      </c>
      <c r="CZ399" t="s">
        <v>4133</v>
      </c>
      <c r="DA399">
        <v>1</v>
      </c>
      <c r="DB399" t="s">
        <v>9168</v>
      </c>
      <c r="DC399" t="s">
        <v>73</v>
      </c>
      <c r="DD399" t="s">
        <v>9170</v>
      </c>
      <c r="DE399" t="s">
        <v>4158</v>
      </c>
    </row>
    <row r="400" spans="58:109" x14ac:dyDescent="0.25">
      <c r="BF400" t="s">
        <v>10956</v>
      </c>
      <c r="BG400" t="s">
        <v>10957</v>
      </c>
      <c r="BH400" t="s">
        <v>4079</v>
      </c>
      <c r="BI400" t="s">
        <v>10958</v>
      </c>
      <c r="BJ400" t="s">
        <v>4034</v>
      </c>
      <c r="BK400">
        <v>52.38</v>
      </c>
      <c r="BL400">
        <v>0</v>
      </c>
      <c r="BM400">
        <v>1</v>
      </c>
      <c r="BN400" t="s">
        <v>4028</v>
      </c>
      <c r="BO400">
        <v>0</v>
      </c>
      <c r="BP400" t="s">
        <v>4029</v>
      </c>
      <c r="BQ400" t="s">
        <v>4050</v>
      </c>
      <c r="BR400" t="s">
        <v>4041</v>
      </c>
      <c r="BS400" s="124">
        <v>46149</v>
      </c>
      <c r="BT400" t="s">
        <v>4080</v>
      </c>
      <c r="BU400" t="s">
        <v>1720</v>
      </c>
      <c r="BW400" t="s">
        <v>13715</v>
      </c>
      <c r="BX400" t="s">
        <v>4030</v>
      </c>
      <c r="BY400" t="s">
        <v>4109</v>
      </c>
      <c r="BZ400" t="s">
        <v>13716</v>
      </c>
      <c r="CA400" t="s">
        <v>13716</v>
      </c>
      <c r="CB400" t="s">
        <v>5917</v>
      </c>
      <c r="CC400" t="s">
        <v>4105</v>
      </c>
      <c r="CD400">
        <v>89.88</v>
      </c>
      <c r="CE400">
        <v>7.49</v>
      </c>
      <c r="CG400">
        <v>0</v>
      </c>
      <c r="CH400">
        <v>89.88</v>
      </c>
      <c r="CK400">
        <v>1</v>
      </c>
      <c r="CL400" t="s">
        <v>13717</v>
      </c>
      <c r="CM400" t="s">
        <v>4106</v>
      </c>
      <c r="CN400" t="s">
        <v>214</v>
      </c>
      <c r="CO400" t="s">
        <v>13716</v>
      </c>
      <c r="CP400" t="s">
        <v>4107</v>
      </c>
      <c r="CR400" t="s">
        <v>21744</v>
      </c>
      <c r="CS400" t="s">
        <v>4030</v>
      </c>
      <c r="CT400" t="s">
        <v>4027</v>
      </c>
      <c r="CU400" t="s">
        <v>21745</v>
      </c>
      <c r="CV400" t="s">
        <v>8595</v>
      </c>
      <c r="CW400" t="s">
        <v>4410</v>
      </c>
      <c r="CX400" t="s">
        <v>4105</v>
      </c>
      <c r="CZ400" t="s">
        <v>4133</v>
      </c>
      <c r="DA400">
        <v>1</v>
      </c>
      <c r="DB400" t="s">
        <v>21746</v>
      </c>
      <c r="DC400" t="s">
        <v>683</v>
      </c>
      <c r="DD400" t="s">
        <v>21745</v>
      </c>
      <c r="DE400" t="s">
        <v>4158</v>
      </c>
    </row>
    <row r="401" spans="58:109" x14ac:dyDescent="0.25">
      <c r="BF401" t="s">
        <v>10959</v>
      </c>
      <c r="BG401" t="s">
        <v>10960</v>
      </c>
      <c r="BH401" t="s">
        <v>4079</v>
      </c>
      <c r="BI401" t="s">
        <v>10961</v>
      </c>
      <c r="BJ401" t="s">
        <v>4034</v>
      </c>
      <c r="BK401">
        <v>61.8</v>
      </c>
      <c r="BL401">
        <v>0</v>
      </c>
      <c r="BM401">
        <v>1</v>
      </c>
      <c r="BN401" t="s">
        <v>4028</v>
      </c>
      <c r="BO401">
        <v>0</v>
      </c>
      <c r="BP401" t="s">
        <v>4029</v>
      </c>
      <c r="BQ401" t="s">
        <v>4050</v>
      </c>
      <c r="BR401" t="s">
        <v>4041</v>
      </c>
      <c r="BS401" s="124">
        <v>46149</v>
      </c>
      <c r="BT401" t="s">
        <v>4080</v>
      </c>
      <c r="BU401" t="s">
        <v>1720</v>
      </c>
      <c r="BW401" t="s">
        <v>13718</v>
      </c>
      <c r="BX401" t="s">
        <v>4030</v>
      </c>
      <c r="BY401" t="s">
        <v>4034</v>
      </c>
      <c r="BZ401" t="s">
        <v>13719</v>
      </c>
      <c r="CA401" t="s">
        <v>13719</v>
      </c>
      <c r="CC401" t="s">
        <v>4105</v>
      </c>
      <c r="CD401">
        <v>79.44</v>
      </c>
      <c r="CE401">
        <v>6.62</v>
      </c>
      <c r="CF401">
        <v>0.4965</v>
      </c>
      <c r="CG401">
        <v>0</v>
      </c>
      <c r="CH401">
        <v>79.44</v>
      </c>
      <c r="CJ401">
        <v>10.93</v>
      </c>
      <c r="CK401">
        <v>1</v>
      </c>
      <c r="CL401" t="s">
        <v>13720</v>
      </c>
      <c r="CM401" t="s">
        <v>4106</v>
      </c>
      <c r="CN401" t="s">
        <v>214</v>
      </c>
      <c r="CO401" t="s">
        <v>13719</v>
      </c>
      <c r="CP401" t="s">
        <v>4107</v>
      </c>
      <c r="CR401" t="s">
        <v>21747</v>
      </c>
      <c r="CS401" t="s">
        <v>4050</v>
      </c>
      <c r="CT401" t="s">
        <v>4109</v>
      </c>
      <c r="CU401" t="s">
        <v>21734</v>
      </c>
      <c r="CV401" t="s">
        <v>8387</v>
      </c>
      <c r="CX401" t="s">
        <v>4111</v>
      </c>
      <c r="CZ401" t="s">
        <v>4133</v>
      </c>
      <c r="DA401">
        <v>1</v>
      </c>
      <c r="DB401" t="s">
        <v>21748</v>
      </c>
      <c r="DC401" t="s">
        <v>683</v>
      </c>
      <c r="DD401" t="s">
        <v>21734</v>
      </c>
      <c r="DE401" t="s">
        <v>4158</v>
      </c>
    </row>
    <row r="402" spans="58:109" x14ac:dyDescent="0.25">
      <c r="BF402" t="s">
        <v>10962</v>
      </c>
      <c r="BG402" t="s">
        <v>10963</v>
      </c>
      <c r="BH402" t="s">
        <v>4079</v>
      </c>
      <c r="BI402" t="s">
        <v>10964</v>
      </c>
      <c r="BJ402" t="s">
        <v>4034</v>
      </c>
      <c r="BK402">
        <v>78.98</v>
      </c>
      <c r="BL402">
        <v>1</v>
      </c>
      <c r="BM402">
        <v>1</v>
      </c>
      <c r="BN402" t="s">
        <v>4028</v>
      </c>
      <c r="BO402">
        <v>1</v>
      </c>
      <c r="BP402" t="s">
        <v>4029</v>
      </c>
      <c r="BQ402" t="s">
        <v>4030</v>
      </c>
      <c r="BR402" t="s">
        <v>4041</v>
      </c>
      <c r="BS402" s="124">
        <v>46149</v>
      </c>
      <c r="BT402" t="s">
        <v>4080</v>
      </c>
      <c r="BU402" t="s">
        <v>1720</v>
      </c>
      <c r="BW402" t="s">
        <v>13721</v>
      </c>
      <c r="BX402" t="s">
        <v>4030</v>
      </c>
      <c r="BY402" t="s">
        <v>4032</v>
      </c>
      <c r="BZ402" t="s">
        <v>13722</v>
      </c>
      <c r="CA402" t="s">
        <v>13722</v>
      </c>
      <c r="CC402" t="s">
        <v>4105</v>
      </c>
      <c r="CD402">
        <v>114</v>
      </c>
      <c r="CE402">
        <v>9.5</v>
      </c>
      <c r="CF402">
        <v>0.66500000000000004</v>
      </c>
      <c r="CG402">
        <v>0</v>
      </c>
      <c r="CH402">
        <v>114</v>
      </c>
      <c r="CJ402">
        <v>14.64</v>
      </c>
      <c r="CK402">
        <v>1</v>
      </c>
      <c r="CL402" t="s">
        <v>13723</v>
      </c>
      <c r="CM402" t="s">
        <v>4106</v>
      </c>
      <c r="CN402" t="s">
        <v>214</v>
      </c>
      <c r="CO402" t="s">
        <v>13722</v>
      </c>
      <c r="CP402" t="s">
        <v>4107</v>
      </c>
      <c r="CR402" t="s">
        <v>16230</v>
      </c>
      <c r="CS402" t="s">
        <v>4050</v>
      </c>
      <c r="CT402" t="s">
        <v>4109</v>
      </c>
      <c r="CU402" t="s">
        <v>16231</v>
      </c>
      <c r="CV402" t="s">
        <v>8257</v>
      </c>
      <c r="CX402" t="s">
        <v>4111</v>
      </c>
      <c r="CZ402" t="s">
        <v>4133</v>
      </c>
      <c r="DA402">
        <v>1</v>
      </c>
      <c r="DB402" t="s">
        <v>16232</v>
      </c>
      <c r="DC402" t="s">
        <v>683</v>
      </c>
      <c r="DD402" t="s">
        <v>16231</v>
      </c>
      <c r="DE402" t="s">
        <v>4158</v>
      </c>
    </row>
    <row r="403" spans="58:109" x14ac:dyDescent="0.25">
      <c r="BF403" t="s">
        <v>10965</v>
      </c>
      <c r="BG403" t="s">
        <v>10966</v>
      </c>
      <c r="BH403" t="s">
        <v>4079</v>
      </c>
      <c r="BI403" t="s">
        <v>10967</v>
      </c>
      <c r="BJ403" t="s">
        <v>4034</v>
      </c>
      <c r="BK403">
        <v>75.459999999999994</v>
      </c>
      <c r="BL403">
        <v>1</v>
      </c>
      <c r="BM403">
        <v>1</v>
      </c>
      <c r="BN403" t="s">
        <v>4028</v>
      </c>
      <c r="BO403">
        <v>1</v>
      </c>
      <c r="BP403" t="s">
        <v>4029</v>
      </c>
      <c r="BQ403" t="s">
        <v>4030</v>
      </c>
      <c r="BR403" t="s">
        <v>4041</v>
      </c>
      <c r="BS403" s="124">
        <v>46149</v>
      </c>
      <c r="BT403" t="s">
        <v>4080</v>
      </c>
      <c r="BU403" t="s">
        <v>1720</v>
      </c>
      <c r="BW403" t="s">
        <v>13724</v>
      </c>
      <c r="BX403" t="s">
        <v>4030</v>
      </c>
      <c r="BY403" t="s">
        <v>4034</v>
      </c>
      <c r="BZ403" t="s">
        <v>13722</v>
      </c>
      <c r="CA403" t="s">
        <v>13722</v>
      </c>
      <c r="CC403" t="s">
        <v>4105</v>
      </c>
      <c r="CD403">
        <v>58.2</v>
      </c>
      <c r="CE403">
        <v>4.8499999999999996</v>
      </c>
      <c r="CF403">
        <v>0.36375000000000002</v>
      </c>
      <c r="CG403">
        <v>0</v>
      </c>
      <c r="CH403">
        <v>58.2</v>
      </c>
      <c r="CJ403">
        <v>8</v>
      </c>
      <c r="CK403">
        <v>1</v>
      </c>
      <c r="CL403" t="s">
        <v>13723</v>
      </c>
      <c r="CM403" t="s">
        <v>4106</v>
      </c>
      <c r="CN403" t="s">
        <v>214</v>
      </c>
      <c r="CO403" t="s">
        <v>13722</v>
      </c>
      <c r="CP403" t="s">
        <v>4107</v>
      </c>
      <c r="CR403" t="s">
        <v>21749</v>
      </c>
      <c r="CS403" t="s">
        <v>4050</v>
      </c>
      <c r="CT403" t="s">
        <v>4034</v>
      </c>
      <c r="CU403" t="s">
        <v>21750</v>
      </c>
      <c r="CV403" t="s">
        <v>8257</v>
      </c>
      <c r="CW403" t="s">
        <v>4403</v>
      </c>
      <c r="CX403" t="s">
        <v>4105</v>
      </c>
      <c r="CY403" s="17">
        <v>0.2</v>
      </c>
      <c r="CZ403" t="s">
        <v>4133</v>
      </c>
      <c r="DA403">
        <v>1</v>
      </c>
      <c r="DB403" t="s">
        <v>21751</v>
      </c>
      <c r="DC403" t="s">
        <v>683</v>
      </c>
      <c r="DD403" t="s">
        <v>21750</v>
      </c>
      <c r="DE403" t="s">
        <v>4158</v>
      </c>
    </row>
    <row r="404" spans="58:109" x14ac:dyDescent="0.25">
      <c r="BF404" t="s">
        <v>10968</v>
      </c>
      <c r="BG404" t="s">
        <v>10969</v>
      </c>
      <c r="BH404" t="s">
        <v>4079</v>
      </c>
      <c r="BI404" t="s">
        <v>10970</v>
      </c>
      <c r="BJ404" t="s">
        <v>4034</v>
      </c>
      <c r="BK404">
        <v>63.68</v>
      </c>
      <c r="BL404">
        <v>1</v>
      </c>
      <c r="BM404">
        <v>1</v>
      </c>
      <c r="BN404" t="s">
        <v>4028</v>
      </c>
      <c r="BO404">
        <v>1</v>
      </c>
      <c r="BP404" t="s">
        <v>4029</v>
      </c>
      <c r="BQ404" t="s">
        <v>4030</v>
      </c>
      <c r="BR404" t="s">
        <v>4041</v>
      </c>
      <c r="BS404" s="124">
        <v>46149</v>
      </c>
      <c r="BT404" t="s">
        <v>4080</v>
      </c>
      <c r="BU404" t="s">
        <v>1720</v>
      </c>
      <c r="BW404" t="s">
        <v>13725</v>
      </c>
      <c r="BX404" t="s">
        <v>4030</v>
      </c>
      <c r="BY404" t="s">
        <v>4034</v>
      </c>
      <c r="BZ404" t="s">
        <v>13719</v>
      </c>
      <c r="CA404" t="s">
        <v>13719</v>
      </c>
      <c r="CC404" t="s">
        <v>4105</v>
      </c>
      <c r="CD404">
        <v>74.040000000000006</v>
      </c>
      <c r="CE404">
        <v>6.17</v>
      </c>
      <c r="CF404">
        <v>0.46274999999999999</v>
      </c>
      <c r="CG404">
        <v>0</v>
      </c>
      <c r="CH404">
        <v>74.040000000000006</v>
      </c>
      <c r="CJ404">
        <v>10.18</v>
      </c>
      <c r="CK404">
        <v>1</v>
      </c>
      <c r="CL404" t="s">
        <v>13720</v>
      </c>
      <c r="CM404" t="s">
        <v>4106</v>
      </c>
      <c r="CN404" t="s">
        <v>214</v>
      </c>
      <c r="CO404" t="s">
        <v>13719</v>
      </c>
      <c r="CP404" t="s">
        <v>4107</v>
      </c>
      <c r="CR404" t="s">
        <v>16233</v>
      </c>
      <c r="CS404" t="s">
        <v>4050</v>
      </c>
      <c r="CT404" t="s">
        <v>4109</v>
      </c>
      <c r="CU404" t="s">
        <v>16234</v>
      </c>
      <c r="CV404" t="s">
        <v>4701</v>
      </c>
      <c r="CX404" t="s">
        <v>4111</v>
      </c>
      <c r="CZ404" t="s">
        <v>4133</v>
      </c>
      <c r="DA404">
        <v>1</v>
      </c>
      <c r="DB404" t="s">
        <v>16235</v>
      </c>
      <c r="DC404" t="s">
        <v>683</v>
      </c>
      <c r="DD404" t="s">
        <v>16234</v>
      </c>
      <c r="DE404" t="s">
        <v>4158</v>
      </c>
    </row>
    <row r="405" spans="58:109" x14ac:dyDescent="0.25">
      <c r="BF405" t="s">
        <v>10971</v>
      </c>
      <c r="BG405" t="s">
        <v>10972</v>
      </c>
      <c r="BH405" t="s">
        <v>4079</v>
      </c>
      <c r="BI405" t="s">
        <v>10973</v>
      </c>
      <c r="BJ405" t="s">
        <v>4034</v>
      </c>
      <c r="BK405">
        <v>57.96</v>
      </c>
      <c r="BL405">
        <v>1</v>
      </c>
      <c r="BM405">
        <v>1</v>
      </c>
      <c r="BN405" t="s">
        <v>4028</v>
      </c>
      <c r="BO405">
        <v>1</v>
      </c>
      <c r="BP405" t="s">
        <v>4029</v>
      </c>
      <c r="BQ405" t="s">
        <v>4030</v>
      </c>
      <c r="BR405" t="s">
        <v>4041</v>
      </c>
      <c r="BS405" s="124">
        <v>46149</v>
      </c>
      <c r="BT405" t="s">
        <v>4080</v>
      </c>
      <c r="BU405" t="s">
        <v>1720</v>
      </c>
      <c r="BW405" t="s">
        <v>13726</v>
      </c>
      <c r="BX405" t="s">
        <v>4030</v>
      </c>
      <c r="BY405" t="s">
        <v>4109</v>
      </c>
      <c r="BZ405" t="s">
        <v>13727</v>
      </c>
      <c r="CA405" t="s">
        <v>13727</v>
      </c>
      <c r="CB405" t="s">
        <v>4116</v>
      </c>
      <c r="CC405" t="s">
        <v>4111</v>
      </c>
      <c r="CD405">
        <v>293.88</v>
      </c>
      <c r="CE405">
        <v>24.49</v>
      </c>
      <c r="CG405">
        <v>0</v>
      </c>
      <c r="CH405">
        <v>293.88</v>
      </c>
      <c r="CK405">
        <v>1</v>
      </c>
      <c r="CL405" t="s">
        <v>13728</v>
      </c>
      <c r="CM405" t="s">
        <v>4106</v>
      </c>
      <c r="CN405" t="s">
        <v>214</v>
      </c>
      <c r="CO405" t="s">
        <v>13727</v>
      </c>
      <c r="CP405" t="s">
        <v>4107</v>
      </c>
      <c r="CR405" t="s">
        <v>8631</v>
      </c>
      <c r="CS405" t="s">
        <v>4050</v>
      </c>
      <c r="CT405" t="s">
        <v>4034</v>
      </c>
      <c r="CU405" t="s">
        <v>16236</v>
      </c>
      <c r="CV405" t="s">
        <v>4135</v>
      </c>
      <c r="CW405" t="s">
        <v>4239</v>
      </c>
      <c r="CX405" t="s">
        <v>4105</v>
      </c>
      <c r="CZ405" t="s">
        <v>4133</v>
      </c>
      <c r="DA405">
        <v>1</v>
      </c>
      <c r="DB405" t="s">
        <v>8630</v>
      </c>
      <c r="DC405" t="s">
        <v>683</v>
      </c>
      <c r="DD405" t="s">
        <v>16236</v>
      </c>
      <c r="DE405" t="s">
        <v>4158</v>
      </c>
    </row>
    <row r="406" spans="58:109" x14ac:dyDescent="0.25">
      <c r="BF406" t="s">
        <v>10974</v>
      </c>
      <c r="BG406" t="s">
        <v>10975</v>
      </c>
      <c r="BH406" t="s">
        <v>4079</v>
      </c>
      <c r="BI406" t="s">
        <v>10976</v>
      </c>
      <c r="BJ406" t="s">
        <v>4034</v>
      </c>
      <c r="BK406">
        <v>55.32</v>
      </c>
      <c r="BL406">
        <v>1</v>
      </c>
      <c r="BM406">
        <v>1</v>
      </c>
      <c r="BN406" t="s">
        <v>4035</v>
      </c>
      <c r="BO406">
        <v>1</v>
      </c>
      <c r="BP406" t="s">
        <v>4029</v>
      </c>
      <c r="BQ406" t="s">
        <v>4030</v>
      </c>
      <c r="BR406" t="s">
        <v>4041</v>
      </c>
      <c r="BS406" s="124">
        <v>46149</v>
      </c>
      <c r="BT406" t="s">
        <v>4080</v>
      </c>
      <c r="BU406" t="s">
        <v>1720</v>
      </c>
      <c r="BW406" t="s">
        <v>13729</v>
      </c>
      <c r="BX406" t="s">
        <v>4030</v>
      </c>
      <c r="BY406" t="s">
        <v>4109</v>
      </c>
      <c r="BZ406" t="s">
        <v>13730</v>
      </c>
      <c r="CA406" t="s">
        <v>13730</v>
      </c>
      <c r="CC406" t="s">
        <v>4111</v>
      </c>
      <c r="CD406">
        <v>395.88</v>
      </c>
      <c r="CE406">
        <v>32.99</v>
      </c>
      <c r="CG406">
        <v>0</v>
      </c>
      <c r="CH406">
        <v>395.88</v>
      </c>
      <c r="CK406">
        <v>1</v>
      </c>
      <c r="CL406" t="s">
        <v>13731</v>
      </c>
      <c r="CM406" t="s">
        <v>4106</v>
      </c>
      <c r="CN406" t="s">
        <v>214</v>
      </c>
      <c r="CO406" t="s">
        <v>13730</v>
      </c>
      <c r="CP406" t="s">
        <v>4107</v>
      </c>
      <c r="CR406" t="s">
        <v>9171</v>
      </c>
      <c r="CS406" t="s">
        <v>4050</v>
      </c>
      <c r="CT406" t="s">
        <v>4126</v>
      </c>
      <c r="CU406" t="s">
        <v>9072</v>
      </c>
      <c r="CV406" t="s">
        <v>4571</v>
      </c>
      <c r="CW406" t="s">
        <v>4127</v>
      </c>
      <c r="CX406" t="s">
        <v>4105</v>
      </c>
      <c r="CZ406" t="s">
        <v>4133</v>
      </c>
      <c r="DA406">
        <v>1</v>
      </c>
      <c r="DB406" t="s">
        <v>9172</v>
      </c>
      <c r="DC406" t="s">
        <v>683</v>
      </c>
      <c r="DD406" t="s">
        <v>9072</v>
      </c>
      <c r="DE406" t="s">
        <v>4158</v>
      </c>
    </row>
    <row r="407" spans="58:109" x14ac:dyDescent="0.25">
      <c r="BF407" t="s">
        <v>10977</v>
      </c>
      <c r="BG407" t="s">
        <v>10978</v>
      </c>
      <c r="BH407" t="s">
        <v>4079</v>
      </c>
      <c r="BI407" t="s">
        <v>10979</v>
      </c>
      <c r="BJ407" t="s">
        <v>4032</v>
      </c>
      <c r="BK407">
        <v>227.34</v>
      </c>
      <c r="BL407">
        <v>1</v>
      </c>
      <c r="BM407">
        <v>1</v>
      </c>
      <c r="BN407" t="s">
        <v>4043</v>
      </c>
      <c r="BO407">
        <v>1</v>
      </c>
      <c r="BP407" t="s">
        <v>4029</v>
      </c>
      <c r="BQ407" t="s">
        <v>4030</v>
      </c>
      <c r="BR407" t="s">
        <v>4041</v>
      </c>
      <c r="BS407" s="124">
        <v>46149</v>
      </c>
      <c r="BT407" t="s">
        <v>4080</v>
      </c>
      <c r="BU407" t="s">
        <v>1720</v>
      </c>
      <c r="BW407" t="s">
        <v>13732</v>
      </c>
      <c r="BX407" t="s">
        <v>4030</v>
      </c>
      <c r="BY407" t="s">
        <v>4034</v>
      </c>
      <c r="BZ407" t="s">
        <v>13733</v>
      </c>
      <c r="CA407" t="s">
        <v>13733</v>
      </c>
      <c r="CB407" t="s">
        <v>4274</v>
      </c>
      <c r="CC407" t="s">
        <v>4105</v>
      </c>
      <c r="CD407">
        <v>110.88</v>
      </c>
      <c r="CE407">
        <v>9.24</v>
      </c>
      <c r="CF407">
        <v>0.88680000000000003</v>
      </c>
      <c r="CG407">
        <v>1</v>
      </c>
      <c r="CH407">
        <v>110.88</v>
      </c>
      <c r="CI407" s="17">
        <v>0.2</v>
      </c>
      <c r="CJ407">
        <v>11.53</v>
      </c>
      <c r="CK407">
        <v>1</v>
      </c>
      <c r="CL407" t="s">
        <v>13734</v>
      </c>
      <c r="CM407" t="s">
        <v>4121</v>
      </c>
      <c r="CN407" t="s">
        <v>214</v>
      </c>
      <c r="CO407" t="s">
        <v>13733</v>
      </c>
      <c r="CP407" t="s">
        <v>4107</v>
      </c>
      <c r="CR407" t="s">
        <v>10364</v>
      </c>
      <c r="CS407" t="s">
        <v>4050</v>
      </c>
      <c r="CT407" t="s">
        <v>4109</v>
      </c>
      <c r="CU407" t="s">
        <v>10365</v>
      </c>
      <c r="CV407" t="s">
        <v>4571</v>
      </c>
      <c r="CW407" t="s">
        <v>4505</v>
      </c>
      <c r="CX407" t="s">
        <v>4111</v>
      </c>
      <c r="CZ407" t="s">
        <v>4133</v>
      </c>
      <c r="DA407">
        <v>1</v>
      </c>
      <c r="DB407" t="s">
        <v>10366</v>
      </c>
      <c r="DC407" t="s">
        <v>683</v>
      </c>
      <c r="DD407" t="s">
        <v>10365</v>
      </c>
      <c r="DE407" t="s">
        <v>4158</v>
      </c>
    </row>
    <row r="408" spans="58:109" x14ac:dyDescent="0.25">
      <c r="BF408" t="s">
        <v>10980</v>
      </c>
      <c r="BG408" t="s">
        <v>10981</v>
      </c>
      <c r="BH408" t="s">
        <v>4079</v>
      </c>
      <c r="BI408" t="s">
        <v>10982</v>
      </c>
      <c r="BJ408" t="s">
        <v>4034</v>
      </c>
      <c r="BK408">
        <v>101.22</v>
      </c>
      <c r="BL408">
        <v>1</v>
      </c>
      <c r="BM408">
        <v>1</v>
      </c>
      <c r="BN408" t="s">
        <v>4043</v>
      </c>
      <c r="BO408">
        <v>1</v>
      </c>
      <c r="BP408" t="s">
        <v>4029</v>
      </c>
      <c r="BQ408" t="s">
        <v>4030</v>
      </c>
      <c r="BR408" t="s">
        <v>4041</v>
      </c>
      <c r="BS408" s="124">
        <v>46149</v>
      </c>
      <c r="BT408" t="s">
        <v>4080</v>
      </c>
      <c r="BU408" t="s">
        <v>1720</v>
      </c>
      <c r="BW408" t="s">
        <v>13735</v>
      </c>
      <c r="BX408" t="s">
        <v>4030</v>
      </c>
      <c r="BY408" t="s">
        <v>4034</v>
      </c>
      <c r="BZ408" t="s">
        <v>13733</v>
      </c>
      <c r="CA408" t="s">
        <v>13733</v>
      </c>
      <c r="CB408" t="s">
        <v>4274</v>
      </c>
      <c r="CC408" t="s">
        <v>4105</v>
      </c>
      <c r="CD408">
        <v>161.88</v>
      </c>
      <c r="CE408">
        <v>13.49</v>
      </c>
      <c r="CF408">
        <v>1.2948</v>
      </c>
      <c r="CG408">
        <v>1</v>
      </c>
      <c r="CH408">
        <v>161.88</v>
      </c>
      <c r="CI408" s="17">
        <v>0.2</v>
      </c>
      <c r="CJ408">
        <v>16.829999999999998</v>
      </c>
      <c r="CK408">
        <v>1</v>
      </c>
      <c r="CL408" t="s">
        <v>13734</v>
      </c>
      <c r="CM408" t="s">
        <v>4121</v>
      </c>
      <c r="CN408" t="s">
        <v>214</v>
      </c>
      <c r="CO408" t="s">
        <v>13733</v>
      </c>
      <c r="CP408" t="s">
        <v>4107</v>
      </c>
      <c r="CR408" t="s">
        <v>16237</v>
      </c>
      <c r="CS408" t="s">
        <v>4030</v>
      </c>
      <c r="CT408" t="s">
        <v>4104</v>
      </c>
      <c r="CU408" t="s">
        <v>16238</v>
      </c>
      <c r="CV408" t="s">
        <v>8429</v>
      </c>
      <c r="CX408" t="s">
        <v>4105</v>
      </c>
      <c r="CZ408" t="s">
        <v>4133</v>
      </c>
      <c r="DA408">
        <v>1</v>
      </c>
      <c r="DB408" t="s">
        <v>16239</v>
      </c>
      <c r="DC408" t="s">
        <v>683</v>
      </c>
      <c r="DD408" t="s">
        <v>16238</v>
      </c>
      <c r="DE408" t="s">
        <v>4158</v>
      </c>
    </row>
    <row r="409" spans="58:109" x14ac:dyDescent="0.25">
      <c r="BF409" t="s">
        <v>10983</v>
      </c>
      <c r="BG409" t="s">
        <v>10984</v>
      </c>
      <c r="BH409" t="s">
        <v>4079</v>
      </c>
      <c r="BI409" t="s">
        <v>10985</v>
      </c>
      <c r="BJ409" t="s">
        <v>4032</v>
      </c>
      <c r="BK409">
        <v>152.88</v>
      </c>
      <c r="BL409">
        <v>1</v>
      </c>
      <c r="BM409">
        <v>1</v>
      </c>
      <c r="BN409" t="s">
        <v>4043</v>
      </c>
      <c r="BO409">
        <v>1</v>
      </c>
      <c r="BP409" t="s">
        <v>4029</v>
      </c>
      <c r="BQ409" t="s">
        <v>4030</v>
      </c>
      <c r="BR409" t="s">
        <v>4041</v>
      </c>
      <c r="BS409" s="124">
        <v>46149</v>
      </c>
      <c r="BT409" t="s">
        <v>4080</v>
      </c>
      <c r="BU409" t="s">
        <v>1720</v>
      </c>
      <c r="BW409" t="s">
        <v>13736</v>
      </c>
      <c r="BX409" t="s">
        <v>4030</v>
      </c>
      <c r="BY409" t="s">
        <v>4034</v>
      </c>
      <c r="BZ409" t="s">
        <v>13733</v>
      </c>
      <c r="CA409" t="s">
        <v>13733</v>
      </c>
      <c r="CB409" t="s">
        <v>4274</v>
      </c>
      <c r="CC409" t="s">
        <v>4105</v>
      </c>
      <c r="CD409">
        <v>131.88</v>
      </c>
      <c r="CE409">
        <v>10.99</v>
      </c>
      <c r="CF409">
        <v>1.0548</v>
      </c>
      <c r="CG409">
        <v>1</v>
      </c>
      <c r="CH409">
        <v>131.88</v>
      </c>
      <c r="CI409" s="17">
        <v>0.2</v>
      </c>
      <c r="CJ409">
        <v>13.71</v>
      </c>
      <c r="CK409">
        <v>1</v>
      </c>
      <c r="CL409" t="s">
        <v>13734</v>
      </c>
      <c r="CM409" t="s">
        <v>4121</v>
      </c>
      <c r="CN409" t="s">
        <v>214</v>
      </c>
      <c r="CO409" t="s">
        <v>13733</v>
      </c>
      <c r="CP409" t="s">
        <v>4107</v>
      </c>
      <c r="CR409" t="s">
        <v>16240</v>
      </c>
      <c r="CS409" t="s">
        <v>4050</v>
      </c>
      <c r="CT409" t="s">
        <v>4032</v>
      </c>
      <c r="CU409" t="s">
        <v>16241</v>
      </c>
      <c r="CV409" t="s">
        <v>4177</v>
      </c>
      <c r="CX409" t="s">
        <v>4105</v>
      </c>
      <c r="CY409" s="17">
        <v>0.5</v>
      </c>
      <c r="CZ409" t="s">
        <v>4133</v>
      </c>
      <c r="DA409">
        <v>1</v>
      </c>
      <c r="DB409" t="s">
        <v>16242</v>
      </c>
      <c r="DC409" t="s">
        <v>683</v>
      </c>
      <c r="DD409" t="s">
        <v>16241</v>
      </c>
      <c r="DE409" t="s">
        <v>4158</v>
      </c>
    </row>
    <row r="410" spans="58:109" x14ac:dyDescent="0.25">
      <c r="BF410" t="s">
        <v>10986</v>
      </c>
      <c r="BG410" t="s">
        <v>10987</v>
      </c>
      <c r="BH410" t="s">
        <v>4079</v>
      </c>
      <c r="BI410" t="s">
        <v>10988</v>
      </c>
      <c r="BJ410" t="s">
        <v>4034</v>
      </c>
      <c r="BK410">
        <v>40.74</v>
      </c>
      <c r="BL410">
        <v>1</v>
      </c>
      <c r="BM410">
        <v>1</v>
      </c>
      <c r="BN410" t="s">
        <v>4028</v>
      </c>
      <c r="BO410">
        <v>1</v>
      </c>
      <c r="BP410" t="s">
        <v>4029</v>
      </c>
      <c r="BQ410" t="s">
        <v>4030</v>
      </c>
      <c r="BR410" t="s">
        <v>4041</v>
      </c>
      <c r="BS410" s="124">
        <v>46149</v>
      </c>
      <c r="BT410" t="s">
        <v>4080</v>
      </c>
      <c r="BU410" t="s">
        <v>1720</v>
      </c>
      <c r="BW410" t="s">
        <v>13737</v>
      </c>
      <c r="BX410" t="s">
        <v>4030</v>
      </c>
      <c r="BY410" t="s">
        <v>4034</v>
      </c>
      <c r="BZ410" t="s">
        <v>13738</v>
      </c>
      <c r="CA410" t="s">
        <v>13738</v>
      </c>
      <c r="CB410" t="s">
        <v>4274</v>
      </c>
      <c r="CC410" t="s">
        <v>4105</v>
      </c>
      <c r="CD410">
        <v>158.88</v>
      </c>
      <c r="CE410">
        <v>13.24</v>
      </c>
      <c r="CF410">
        <v>1.2707999999999999</v>
      </c>
      <c r="CG410">
        <v>1</v>
      </c>
      <c r="CH410">
        <v>158.88</v>
      </c>
      <c r="CI410" s="17">
        <v>0.2</v>
      </c>
      <c r="CJ410">
        <v>16.52</v>
      </c>
      <c r="CK410">
        <v>1</v>
      </c>
      <c r="CL410" t="s">
        <v>13734</v>
      </c>
      <c r="CM410" t="s">
        <v>4121</v>
      </c>
      <c r="CN410" t="s">
        <v>214</v>
      </c>
      <c r="CO410" t="s">
        <v>13738</v>
      </c>
      <c r="CP410" t="s">
        <v>4107</v>
      </c>
      <c r="CR410" t="s">
        <v>16243</v>
      </c>
      <c r="CS410" t="s">
        <v>4050</v>
      </c>
      <c r="CT410" t="s">
        <v>4032</v>
      </c>
      <c r="CU410" t="s">
        <v>16244</v>
      </c>
      <c r="CV410" t="s">
        <v>4169</v>
      </c>
      <c r="CX410" t="s">
        <v>4105</v>
      </c>
      <c r="CY410" s="17">
        <v>0.5</v>
      </c>
      <c r="CZ410" t="s">
        <v>4133</v>
      </c>
      <c r="DA410">
        <v>1</v>
      </c>
      <c r="DB410" t="s">
        <v>16245</v>
      </c>
      <c r="DC410" t="s">
        <v>683</v>
      </c>
      <c r="DD410" t="s">
        <v>16244</v>
      </c>
      <c r="DE410" t="s">
        <v>4158</v>
      </c>
    </row>
    <row r="411" spans="58:109" x14ac:dyDescent="0.25">
      <c r="BF411" t="s">
        <v>10989</v>
      </c>
      <c r="BG411" t="s">
        <v>10990</v>
      </c>
      <c r="BH411" t="s">
        <v>4079</v>
      </c>
      <c r="BI411" t="s">
        <v>10991</v>
      </c>
      <c r="BJ411" t="s">
        <v>4034</v>
      </c>
      <c r="BK411">
        <v>60.18</v>
      </c>
      <c r="BL411">
        <v>1</v>
      </c>
      <c r="BM411">
        <v>1</v>
      </c>
      <c r="BN411" t="s">
        <v>4028</v>
      </c>
      <c r="BO411">
        <v>1</v>
      </c>
      <c r="BP411" t="s">
        <v>4029</v>
      </c>
      <c r="BQ411" t="s">
        <v>4030</v>
      </c>
      <c r="BR411" t="s">
        <v>4041</v>
      </c>
      <c r="BS411" s="124">
        <v>46149</v>
      </c>
      <c r="BT411" t="s">
        <v>4080</v>
      </c>
      <c r="BU411" t="s">
        <v>1720</v>
      </c>
      <c r="BW411" t="s">
        <v>13739</v>
      </c>
      <c r="BX411" t="s">
        <v>4030</v>
      </c>
      <c r="BY411" t="s">
        <v>4027</v>
      </c>
      <c r="BZ411" t="s">
        <v>13740</v>
      </c>
      <c r="CA411" t="s">
        <v>8826</v>
      </c>
      <c r="CB411" t="s">
        <v>4476</v>
      </c>
      <c r="CC411" t="s">
        <v>4105</v>
      </c>
      <c r="CD411">
        <v>82.92</v>
      </c>
      <c r="CE411">
        <v>6.91</v>
      </c>
      <c r="CF411">
        <v>1.3825000000000001</v>
      </c>
      <c r="CG411">
        <v>1</v>
      </c>
      <c r="CH411">
        <v>82.92</v>
      </c>
      <c r="CI411" s="17">
        <v>0.2</v>
      </c>
      <c r="CJ411">
        <v>16.940000000000001</v>
      </c>
      <c r="CK411">
        <v>1</v>
      </c>
      <c r="CL411" t="s">
        <v>13741</v>
      </c>
      <c r="CM411" t="s">
        <v>4133</v>
      </c>
      <c r="CN411" t="s">
        <v>214</v>
      </c>
      <c r="CO411" t="s">
        <v>13740</v>
      </c>
      <c r="CP411" t="s">
        <v>4121</v>
      </c>
      <c r="CR411" t="s">
        <v>14215</v>
      </c>
      <c r="CS411" t="s">
        <v>4050</v>
      </c>
      <c r="CT411" t="s">
        <v>4034</v>
      </c>
      <c r="CU411" t="s">
        <v>13292</v>
      </c>
      <c r="CV411" t="s">
        <v>4615</v>
      </c>
      <c r="CX411" t="s">
        <v>4105</v>
      </c>
      <c r="CY411" s="17">
        <v>0.5</v>
      </c>
      <c r="CZ411" t="s">
        <v>4133</v>
      </c>
      <c r="DA411">
        <v>1</v>
      </c>
      <c r="DB411" t="s">
        <v>14217</v>
      </c>
      <c r="DC411" t="s">
        <v>683</v>
      </c>
      <c r="DD411" t="s">
        <v>13292</v>
      </c>
      <c r="DE411" t="s">
        <v>4158</v>
      </c>
    </row>
    <row r="412" spans="58:109" x14ac:dyDescent="0.25">
      <c r="BF412" t="s">
        <v>10992</v>
      </c>
      <c r="BG412" t="s">
        <v>10993</v>
      </c>
      <c r="BH412" t="s">
        <v>4079</v>
      </c>
      <c r="BI412" t="s">
        <v>10994</v>
      </c>
      <c r="BJ412" t="s">
        <v>4034</v>
      </c>
      <c r="BK412">
        <v>61.8</v>
      </c>
      <c r="BL412">
        <v>1</v>
      </c>
      <c r="BM412">
        <v>1</v>
      </c>
      <c r="BN412" t="s">
        <v>4028</v>
      </c>
      <c r="BO412">
        <v>1</v>
      </c>
      <c r="BP412" t="s">
        <v>4029</v>
      </c>
      <c r="BQ412" t="s">
        <v>4030</v>
      </c>
      <c r="BR412" t="s">
        <v>4041</v>
      </c>
      <c r="BS412" s="124">
        <v>46149</v>
      </c>
      <c r="BT412" t="s">
        <v>4080</v>
      </c>
      <c r="BU412" t="s">
        <v>1720</v>
      </c>
      <c r="BW412" t="s">
        <v>13742</v>
      </c>
      <c r="BX412" t="s">
        <v>4030</v>
      </c>
      <c r="BY412" t="s">
        <v>4027</v>
      </c>
      <c r="BZ412" t="s">
        <v>13743</v>
      </c>
      <c r="CA412" t="s">
        <v>8826</v>
      </c>
      <c r="CB412" t="s">
        <v>4476</v>
      </c>
      <c r="CC412" t="s">
        <v>4105</v>
      </c>
      <c r="CD412">
        <v>82.92</v>
      </c>
      <c r="CE412">
        <v>6.91</v>
      </c>
      <c r="CF412">
        <v>1.3825000000000001</v>
      </c>
      <c r="CG412">
        <v>1</v>
      </c>
      <c r="CH412">
        <v>82.92</v>
      </c>
      <c r="CI412" s="17">
        <v>0.2</v>
      </c>
      <c r="CJ412">
        <v>16.940000000000001</v>
      </c>
      <c r="CK412">
        <v>1</v>
      </c>
      <c r="CL412" t="s">
        <v>13741</v>
      </c>
      <c r="CM412" t="s">
        <v>4133</v>
      </c>
      <c r="CN412" t="s">
        <v>214</v>
      </c>
      <c r="CO412" t="s">
        <v>13743</v>
      </c>
      <c r="CP412" t="s">
        <v>4121</v>
      </c>
      <c r="CR412" t="s">
        <v>16246</v>
      </c>
      <c r="CS412" t="s">
        <v>4030</v>
      </c>
      <c r="CT412" t="s">
        <v>4104</v>
      </c>
      <c r="CU412" t="s">
        <v>16247</v>
      </c>
      <c r="CV412" t="s">
        <v>8515</v>
      </c>
      <c r="CW412" t="s">
        <v>4304</v>
      </c>
      <c r="CX412" t="s">
        <v>4105</v>
      </c>
      <c r="CZ412" t="s">
        <v>4133</v>
      </c>
      <c r="DA412">
        <v>1</v>
      </c>
      <c r="DB412" t="s">
        <v>16248</v>
      </c>
      <c r="DC412" t="s">
        <v>683</v>
      </c>
      <c r="DD412" t="s">
        <v>16247</v>
      </c>
      <c r="DE412" t="s">
        <v>4158</v>
      </c>
    </row>
    <row r="413" spans="58:109" x14ac:dyDescent="0.25">
      <c r="BF413" t="s">
        <v>10995</v>
      </c>
      <c r="BG413" t="s">
        <v>10996</v>
      </c>
      <c r="BH413" t="s">
        <v>4079</v>
      </c>
      <c r="BI413" t="s">
        <v>10997</v>
      </c>
      <c r="BJ413" t="s">
        <v>4034</v>
      </c>
      <c r="BK413">
        <v>89.82</v>
      </c>
      <c r="BL413">
        <v>1</v>
      </c>
      <c r="BM413">
        <v>1</v>
      </c>
      <c r="BN413" t="s">
        <v>4043</v>
      </c>
      <c r="BO413">
        <v>1</v>
      </c>
      <c r="BP413" t="s">
        <v>4029</v>
      </c>
      <c r="BQ413" t="s">
        <v>4030</v>
      </c>
      <c r="BR413" t="s">
        <v>4041</v>
      </c>
      <c r="BS413" s="124">
        <v>46149</v>
      </c>
      <c r="BT413" t="s">
        <v>4080</v>
      </c>
      <c r="BU413" t="s">
        <v>1720</v>
      </c>
      <c r="BW413" t="s">
        <v>13744</v>
      </c>
      <c r="BX413" t="s">
        <v>4030</v>
      </c>
      <c r="BY413" t="s">
        <v>4027</v>
      </c>
      <c r="BZ413" t="s">
        <v>13745</v>
      </c>
      <c r="CA413" t="s">
        <v>8826</v>
      </c>
      <c r="CB413" t="s">
        <v>4476</v>
      </c>
      <c r="CC413" t="s">
        <v>4105</v>
      </c>
      <c r="CD413">
        <v>82.92</v>
      </c>
      <c r="CE413">
        <v>6.91</v>
      </c>
      <c r="CF413">
        <v>1.3825000000000001</v>
      </c>
      <c r="CG413">
        <v>1</v>
      </c>
      <c r="CH413">
        <v>82.92</v>
      </c>
      <c r="CI413" s="17">
        <v>0.2</v>
      </c>
      <c r="CJ413">
        <v>16.940000000000001</v>
      </c>
      <c r="CK413">
        <v>1</v>
      </c>
      <c r="CL413" t="s">
        <v>13741</v>
      </c>
      <c r="CM413" t="s">
        <v>4133</v>
      </c>
      <c r="CN413" t="s">
        <v>214</v>
      </c>
      <c r="CO413" t="s">
        <v>13745</v>
      </c>
      <c r="CP413" t="s">
        <v>4121</v>
      </c>
      <c r="CR413" t="s">
        <v>16249</v>
      </c>
      <c r="CS413" t="s">
        <v>4050</v>
      </c>
      <c r="CT413" t="s">
        <v>4142</v>
      </c>
      <c r="CU413" t="s">
        <v>16250</v>
      </c>
      <c r="CV413" t="s">
        <v>4615</v>
      </c>
      <c r="CW413" t="s">
        <v>4256</v>
      </c>
      <c r="CX413" t="s">
        <v>4105</v>
      </c>
      <c r="CZ413" t="s">
        <v>4133</v>
      </c>
      <c r="DA413">
        <v>1</v>
      </c>
      <c r="DB413" t="s">
        <v>16248</v>
      </c>
      <c r="DC413" t="s">
        <v>683</v>
      </c>
      <c r="DD413" t="s">
        <v>16250</v>
      </c>
      <c r="DE413" t="s">
        <v>4158</v>
      </c>
    </row>
    <row r="414" spans="58:109" x14ac:dyDescent="0.25">
      <c r="BF414" t="s">
        <v>10998</v>
      </c>
      <c r="BG414" t="s">
        <v>10999</v>
      </c>
      <c r="BH414" t="s">
        <v>4079</v>
      </c>
      <c r="BI414" t="s">
        <v>11000</v>
      </c>
      <c r="BJ414" t="s">
        <v>4034</v>
      </c>
      <c r="BK414">
        <v>96.84</v>
      </c>
      <c r="BL414">
        <v>1</v>
      </c>
      <c r="BM414">
        <v>1</v>
      </c>
      <c r="BN414" t="s">
        <v>4043</v>
      </c>
      <c r="BO414">
        <v>1</v>
      </c>
      <c r="BP414" t="s">
        <v>4029</v>
      </c>
      <c r="BQ414" t="s">
        <v>4030</v>
      </c>
      <c r="BR414" t="s">
        <v>4041</v>
      </c>
      <c r="BS414" s="124">
        <v>46149</v>
      </c>
      <c r="BT414" t="s">
        <v>4080</v>
      </c>
      <c r="BU414" t="s">
        <v>1720</v>
      </c>
      <c r="BW414" t="s">
        <v>13746</v>
      </c>
      <c r="BX414" t="s">
        <v>4030</v>
      </c>
      <c r="BY414" t="s">
        <v>4027</v>
      </c>
      <c r="BZ414" t="s">
        <v>13487</v>
      </c>
      <c r="CA414" t="s">
        <v>8826</v>
      </c>
      <c r="CB414" t="s">
        <v>4476</v>
      </c>
      <c r="CC414" t="s">
        <v>4105</v>
      </c>
      <c r="CD414">
        <v>82.92</v>
      </c>
      <c r="CE414">
        <v>6.91</v>
      </c>
      <c r="CF414">
        <v>1.3825000000000001</v>
      </c>
      <c r="CG414">
        <v>1</v>
      </c>
      <c r="CH414">
        <v>82.92</v>
      </c>
      <c r="CI414" s="17">
        <v>0.2</v>
      </c>
      <c r="CJ414">
        <v>16.940000000000001</v>
      </c>
      <c r="CK414">
        <v>1</v>
      </c>
      <c r="CL414" t="s">
        <v>13741</v>
      </c>
      <c r="CM414" t="s">
        <v>4133</v>
      </c>
      <c r="CN414" t="s">
        <v>214</v>
      </c>
      <c r="CO414" t="s">
        <v>13487</v>
      </c>
      <c r="CP414" t="s">
        <v>4121</v>
      </c>
      <c r="CR414" t="s">
        <v>21752</v>
      </c>
      <c r="CS414" t="s">
        <v>4030</v>
      </c>
      <c r="CT414" t="s">
        <v>4126</v>
      </c>
      <c r="CU414" t="s">
        <v>21753</v>
      </c>
      <c r="CV414" t="s">
        <v>8537</v>
      </c>
      <c r="CW414" t="s">
        <v>4139</v>
      </c>
      <c r="CX414" t="s">
        <v>4105</v>
      </c>
      <c r="CZ414" t="s">
        <v>4133</v>
      </c>
      <c r="DA414">
        <v>1</v>
      </c>
      <c r="DB414" t="s">
        <v>21754</v>
      </c>
      <c r="DC414" t="s">
        <v>708</v>
      </c>
      <c r="DD414" t="s">
        <v>21753</v>
      </c>
      <c r="DE414" t="s">
        <v>4158</v>
      </c>
    </row>
    <row r="415" spans="58:109" x14ac:dyDescent="0.25">
      <c r="BF415" t="s">
        <v>11001</v>
      </c>
      <c r="BH415" t="s">
        <v>4079</v>
      </c>
      <c r="BL415">
        <v>0</v>
      </c>
      <c r="BM415">
        <v>1</v>
      </c>
      <c r="BR415" t="s">
        <v>4041</v>
      </c>
      <c r="BS415" s="124">
        <v>46149</v>
      </c>
      <c r="BT415" t="s">
        <v>4080</v>
      </c>
      <c r="BU415" t="s">
        <v>1720</v>
      </c>
      <c r="BW415" t="s">
        <v>13747</v>
      </c>
      <c r="BX415" t="s">
        <v>4030</v>
      </c>
      <c r="BY415" t="s">
        <v>4027</v>
      </c>
      <c r="BZ415" t="s">
        <v>13487</v>
      </c>
      <c r="CA415" t="s">
        <v>8826</v>
      </c>
      <c r="CB415" t="s">
        <v>4476</v>
      </c>
      <c r="CC415" t="s">
        <v>4105</v>
      </c>
      <c r="CD415">
        <v>82.92</v>
      </c>
      <c r="CE415">
        <v>6.91</v>
      </c>
      <c r="CF415">
        <v>1.3825000000000001</v>
      </c>
      <c r="CG415">
        <v>1</v>
      </c>
      <c r="CH415">
        <v>82.92</v>
      </c>
      <c r="CI415" s="17">
        <v>0.2</v>
      </c>
      <c r="CJ415">
        <v>16.940000000000001</v>
      </c>
      <c r="CK415">
        <v>1</v>
      </c>
      <c r="CL415" t="s">
        <v>13741</v>
      </c>
      <c r="CM415" t="s">
        <v>4133</v>
      </c>
      <c r="CN415" t="s">
        <v>214</v>
      </c>
      <c r="CO415" t="s">
        <v>13487</v>
      </c>
      <c r="CP415" t="s">
        <v>4121</v>
      </c>
      <c r="CR415" t="s">
        <v>21755</v>
      </c>
      <c r="CS415" t="s">
        <v>4030</v>
      </c>
      <c r="CT415" t="s">
        <v>4126</v>
      </c>
      <c r="CU415" t="s">
        <v>21756</v>
      </c>
      <c r="CV415" t="s">
        <v>8429</v>
      </c>
      <c r="CW415" t="s">
        <v>4394</v>
      </c>
      <c r="CX415" t="s">
        <v>4105</v>
      </c>
      <c r="CZ415" t="s">
        <v>4133</v>
      </c>
      <c r="DA415">
        <v>1</v>
      </c>
      <c r="DB415" t="s">
        <v>21757</v>
      </c>
      <c r="DC415" t="s">
        <v>708</v>
      </c>
      <c r="DD415" t="s">
        <v>21756</v>
      </c>
      <c r="DE415" t="s">
        <v>4158</v>
      </c>
    </row>
    <row r="416" spans="58:109" x14ac:dyDescent="0.25">
      <c r="BF416" t="s">
        <v>11002</v>
      </c>
      <c r="BH416" t="s">
        <v>4079</v>
      </c>
      <c r="BL416">
        <v>0</v>
      </c>
      <c r="BM416">
        <v>1</v>
      </c>
      <c r="BR416" t="s">
        <v>4041</v>
      </c>
      <c r="BS416" s="124">
        <v>46149</v>
      </c>
      <c r="BT416" t="s">
        <v>4080</v>
      </c>
      <c r="BU416" t="s">
        <v>1720</v>
      </c>
      <c r="BW416" t="s">
        <v>13748</v>
      </c>
      <c r="BX416" t="s">
        <v>4030</v>
      </c>
      <c r="BY416" t="s">
        <v>4027</v>
      </c>
      <c r="BZ416" t="s">
        <v>13749</v>
      </c>
      <c r="CA416" t="s">
        <v>8826</v>
      </c>
      <c r="CB416" t="s">
        <v>4476</v>
      </c>
      <c r="CC416" t="s">
        <v>4105</v>
      </c>
      <c r="CD416">
        <v>82.92</v>
      </c>
      <c r="CE416">
        <v>6.91</v>
      </c>
      <c r="CF416">
        <v>1.3825000000000001</v>
      </c>
      <c r="CG416">
        <v>1</v>
      </c>
      <c r="CH416">
        <v>82.92</v>
      </c>
      <c r="CI416" s="17">
        <v>0.2</v>
      </c>
      <c r="CJ416">
        <v>16.940000000000001</v>
      </c>
      <c r="CK416">
        <v>1</v>
      </c>
      <c r="CL416" t="s">
        <v>13741</v>
      </c>
      <c r="CM416" t="s">
        <v>4133</v>
      </c>
      <c r="CN416" t="s">
        <v>214</v>
      </c>
      <c r="CO416" t="s">
        <v>13749</v>
      </c>
      <c r="CP416" t="s">
        <v>4121</v>
      </c>
      <c r="CR416" t="s">
        <v>21758</v>
      </c>
      <c r="CS416" t="s">
        <v>4030</v>
      </c>
      <c r="CT416" t="s">
        <v>4126</v>
      </c>
      <c r="CU416" t="s">
        <v>21566</v>
      </c>
      <c r="CV416" t="s">
        <v>8648</v>
      </c>
      <c r="CW416" t="s">
        <v>4118</v>
      </c>
      <c r="CX416" t="s">
        <v>4105</v>
      </c>
      <c r="CZ416" t="s">
        <v>4133</v>
      </c>
      <c r="DA416">
        <v>1</v>
      </c>
      <c r="DB416" t="s">
        <v>21759</v>
      </c>
      <c r="DC416" t="s">
        <v>708</v>
      </c>
      <c r="DD416" t="s">
        <v>21566</v>
      </c>
      <c r="DE416" t="s">
        <v>4158</v>
      </c>
    </row>
    <row r="417" spans="58:109" x14ac:dyDescent="0.25">
      <c r="BF417" t="s">
        <v>11003</v>
      </c>
      <c r="BH417" t="s">
        <v>4079</v>
      </c>
      <c r="BL417">
        <v>0</v>
      </c>
      <c r="BM417">
        <v>1</v>
      </c>
      <c r="BR417" t="s">
        <v>4041</v>
      </c>
      <c r="BS417" s="124">
        <v>46149</v>
      </c>
      <c r="BT417" t="s">
        <v>4080</v>
      </c>
      <c r="BU417" t="s">
        <v>1720</v>
      </c>
      <c r="BW417" t="s">
        <v>13750</v>
      </c>
      <c r="BX417" t="s">
        <v>4030</v>
      </c>
      <c r="BY417" t="s">
        <v>4034</v>
      </c>
      <c r="BZ417" t="s">
        <v>13751</v>
      </c>
      <c r="CA417" t="s">
        <v>8298</v>
      </c>
      <c r="CB417" t="s">
        <v>4244</v>
      </c>
      <c r="CC417" t="s">
        <v>4105</v>
      </c>
      <c r="CD417">
        <v>101.88</v>
      </c>
      <c r="CE417">
        <v>8.49</v>
      </c>
      <c r="CF417">
        <v>1.0185</v>
      </c>
      <c r="CG417">
        <v>1</v>
      </c>
      <c r="CH417">
        <v>101.88</v>
      </c>
      <c r="CI417" s="17">
        <v>0.2</v>
      </c>
      <c r="CJ417">
        <v>12.99</v>
      </c>
      <c r="CK417">
        <v>1</v>
      </c>
      <c r="CL417" t="s">
        <v>13752</v>
      </c>
      <c r="CM417" t="s">
        <v>4121</v>
      </c>
      <c r="CN417" t="s">
        <v>214</v>
      </c>
      <c r="CO417" t="s">
        <v>13751</v>
      </c>
      <c r="CP417" t="s">
        <v>4121</v>
      </c>
      <c r="CR417" t="s">
        <v>21760</v>
      </c>
      <c r="CS417" t="s">
        <v>4030</v>
      </c>
      <c r="CT417" t="s">
        <v>4126</v>
      </c>
      <c r="CU417" t="s">
        <v>21566</v>
      </c>
      <c r="CV417" t="s">
        <v>8648</v>
      </c>
      <c r="CW417" t="s">
        <v>4118</v>
      </c>
      <c r="CX417" t="s">
        <v>4105</v>
      </c>
      <c r="CZ417" t="s">
        <v>4133</v>
      </c>
      <c r="DA417">
        <v>1</v>
      </c>
      <c r="DB417" t="s">
        <v>21759</v>
      </c>
      <c r="DC417" t="s">
        <v>708</v>
      </c>
      <c r="DD417" t="s">
        <v>21566</v>
      </c>
      <c r="DE417" t="s">
        <v>4158</v>
      </c>
    </row>
    <row r="418" spans="58:109" x14ac:dyDescent="0.25">
      <c r="BF418" t="s">
        <v>11004</v>
      </c>
      <c r="BH418" t="s">
        <v>4079</v>
      </c>
      <c r="BL418">
        <v>0</v>
      </c>
      <c r="BM418">
        <v>1</v>
      </c>
      <c r="BR418" t="s">
        <v>4041</v>
      </c>
      <c r="BS418" s="124">
        <v>46149</v>
      </c>
      <c r="BT418" t="s">
        <v>4080</v>
      </c>
      <c r="BU418" t="s">
        <v>1720</v>
      </c>
      <c r="BW418" t="s">
        <v>13753</v>
      </c>
      <c r="BX418" t="s">
        <v>4030</v>
      </c>
      <c r="BY418" t="s">
        <v>4027</v>
      </c>
      <c r="BZ418" t="s">
        <v>13754</v>
      </c>
      <c r="CA418" t="s">
        <v>5916</v>
      </c>
      <c r="CB418" t="s">
        <v>4443</v>
      </c>
      <c r="CC418" t="s">
        <v>4105</v>
      </c>
      <c r="CD418">
        <v>131.88</v>
      </c>
      <c r="CE418">
        <v>10.99</v>
      </c>
      <c r="CF418">
        <v>2.1974999999999998</v>
      </c>
      <c r="CG418">
        <v>1</v>
      </c>
      <c r="CH418">
        <v>131.88</v>
      </c>
      <c r="CI418" s="17">
        <v>0.2</v>
      </c>
      <c r="CJ418">
        <v>29.67</v>
      </c>
      <c r="CK418">
        <v>1</v>
      </c>
      <c r="CL418" t="s">
        <v>13755</v>
      </c>
      <c r="CM418" t="s">
        <v>4121</v>
      </c>
      <c r="CN418" t="s">
        <v>214</v>
      </c>
      <c r="CO418" t="s">
        <v>13754</v>
      </c>
      <c r="CP418" t="s">
        <v>4121</v>
      </c>
      <c r="CR418" t="s">
        <v>21761</v>
      </c>
      <c r="CS418" t="s">
        <v>4030</v>
      </c>
      <c r="CT418" t="s">
        <v>4126</v>
      </c>
      <c r="CU418" t="s">
        <v>21762</v>
      </c>
      <c r="CV418" t="s">
        <v>4636</v>
      </c>
      <c r="CX418" t="s">
        <v>4105</v>
      </c>
      <c r="CY418" s="17">
        <v>0.5</v>
      </c>
      <c r="CZ418" t="s">
        <v>4133</v>
      </c>
      <c r="DA418">
        <v>1</v>
      </c>
      <c r="DB418" t="s">
        <v>21763</v>
      </c>
      <c r="DC418" t="s">
        <v>708</v>
      </c>
      <c r="DD418" t="s">
        <v>21762</v>
      </c>
      <c r="DE418" t="s">
        <v>4158</v>
      </c>
    </row>
    <row r="419" spans="58:109" x14ac:dyDescent="0.25">
      <c r="BF419" t="s">
        <v>11005</v>
      </c>
      <c r="BH419" t="s">
        <v>4079</v>
      </c>
      <c r="BL419">
        <v>0</v>
      </c>
      <c r="BM419">
        <v>1</v>
      </c>
      <c r="BR419" t="s">
        <v>4041</v>
      </c>
      <c r="BS419" s="124">
        <v>46149</v>
      </c>
      <c r="BT419" t="s">
        <v>4080</v>
      </c>
      <c r="BU419" t="s">
        <v>1720</v>
      </c>
      <c r="BW419" t="s">
        <v>13756</v>
      </c>
      <c r="BX419" t="s">
        <v>4030</v>
      </c>
      <c r="BY419" t="s">
        <v>4027</v>
      </c>
      <c r="BZ419" t="s">
        <v>13754</v>
      </c>
      <c r="CA419" t="s">
        <v>5916</v>
      </c>
      <c r="CB419" t="s">
        <v>4443</v>
      </c>
      <c r="CC419" t="s">
        <v>4105</v>
      </c>
      <c r="CD419">
        <v>119.88</v>
      </c>
      <c r="CE419">
        <v>9.99</v>
      </c>
      <c r="CF419">
        <v>1.9975000000000001</v>
      </c>
      <c r="CG419">
        <v>1</v>
      </c>
      <c r="CH419">
        <v>119.88</v>
      </c>
      <c r="CI419" s="17">
        <v>0.2</v>
      </c>
      <c r="CJ419">
        <v>26.97</v>
      </c>
      <c r="CK419">
        <v>1</v>
      </c>
      <c r="CL419" t="s">
        <v>13755</v>
      </c>
      <c r="CM419" t="s">
        <v>4121</v>
      </c>
      <c r="CN419" t="s">
        <v>214</v>
      </c>
      <c r="CO419" t="s">
        <v>13754</v>
      </c>
      <c r="CP419" t="s">
        <v>4121</v>
      </c>
      <c r="CR419" t="s">
        <v>21764</v>
      </c>
      <c r="CS419" t="s">
        <v>4050</v>
      </c>
      <c r="CT419" t="s">
        <v>4126</v>
      </c>
      <c r="CU419" t="s">
        <v>21765</v>
      </c>
      <c r="CV419" t="s">
        <v>8387</v>
      </c>
      <c r="CW419" t="s">
        <v>4446</v>
      </c>
      <c r="CX419" t="s">
        <v>4105</v>
      </c>
      <c r="CZ419" t="s">
        <v>4133</v>
      </c>
      <c r="DA419">
        <v>1</v>
      </c>
      <c r="DB419" t="s">
        <v>21766</v>
      </c>
      <c r="DC419" t="s">
        <v>708</v>
      </c>
      <c r="DD419" t="s">
        <v>21765</v>
      </c>
      <c r="DE419" t="s">
        <v>4158</v>
      </c>
    </row>
    <row r="420" spans="58:109" x14ac:dyDescent="0.25">
      <c r="BF420" t="s">
        <v>11006</v>
      </c>
      <c r="BH420" t="s">
        <v>4079</v>
      </c>
      <c r="BL420">
        <v>0</v>
      </c>
      <c r="BM420">
        <v>1</v>
      </c>
      <c r="BR420" t="s">
        <v>4041</v>
      </c>
      <c r="BS420" s="124">
        <v>46149</v>
      </c>
      <c r="BT420" t="s">
        <v>4080</v>
      </c>
      <c r="BU420" t="s">
        <v>1720</v>
      </c>
      <c r="BW420" t="s">
        <v>13757</v>
      </c>
      <c r="BX420" t="s">
        <v>4030</v>
      </c>
      <c r="BY420" t="s">
        <v>4027</v>
      </c>
      <c r="BZ420" t="s">
        <v>13758</v>
      </c>
      <c r="CA420" t="s">
        <v>5916</v>
      </c>
      <c r="CB420" t="s">
        <v>4443</v>
      </c>
      <c r="CC420" t="s">
        <v>4105</v>
      </c>
      <c r="CD420">
        <v>107.88</v>
      </c>
      <c r="CE420">
        <v>8.99</v>
      </c>
      <c r="CF420">
        <v>1.7975000000000001</v>
      </c>
      <c r="CG420">
        <v>1</v>
      </c>
      <c r="CH420">
        <v>107.88</v>
      </c>
      <c r="CI420" s="17">
        <v>0.2</v>
      </c>
      <c r="CJ420">
        <v>24.27</v>
      </c>
      <c r="CK420">
        <v>1</v>
      </c>
      <c r="CL420" t="s">
        <v>13755</v>
      </c>
      <c r="CM420" t="s">
        <v>4121</v>
      </c>
      <c r="CN420" t="s">
        <v>214</v>
      </c>
      <c r="CO420" t="s">
        <v>13758</v>
      </c>
      <c r="CP420" t="s">
        <v>4121</v>
      </c>
      <c r="CR420" t="s">
        <v>21767</v>
      </c>
      <c r="CS420" t="s">
        <v>4050</v>
      </c>
      <c r="CT420" t="s">
        <v>4126</v>
      </c>
      <c r="CU420" t="s">
        <v>21768</v>
      </c>
      <c r="CV420" t="s">
        <v>8387</v>
      </c>
      <c r="CW420" t="s">
        <v>4235</v>
      </c>
      <c r="CX420" t="s">
        <v>4105</v>
      </c>
      <c r="CZ420" t="s">
        <v>4133</v>
      </c>
      <c r="DA420">
        <v>1</v>
      </c>
      <c r="DB420" t="s">
        <v>21769</v>
      </c>
      <c r="DC420" t="s">
        <v>708</v>
      </c>
      <c r="DD420" t="s">
        <v>21768</v>
      </c>
      <c r="DE420" t="s">
        <v>4158</v>
      </c>
    </row>
    <row r="421" spans="58:109" x14ac:dyDescent="0.25">
      <c r="BF421" t="s">
        <v>11007</v>
      </c>
      <c r="BH421" t="s">
        <v>4079</v>
      </c>
      <c r="BL421">
        <v>0</v>
      </c>
      <c r="BM421">
        <v>1</v>
      </c>
      <c r="BR421" t="s">
        <v>4041</v>
      </c>
      <c r="BS421" s="124">
        <v>46149</v>
      </c>
      <c r="BT421" t="s">
        <v>4080</v>
      </c>
      <c r="BU421" t="s">
        <v>1720</v>
      </c>
      <c r="BW421" t="s">
        <v>21517</v>
      </c>
      <c r="BX421" t="s">
        <v>4030</v>
      </c>
      <c r="BY421" t="s">
        <v>4109</v>
      </c>
      <c r="BZ421" t="s">
        <v>21518</v>
      </c>
      <c r="CA421" t="s">
        <v>21518</v>
      </c>
      <c r="CC421" t="s">
        <v>4111</v>
      </c>
      <c r="CD421">
        <v>395.88</v>
      </c>
      <c r="CE421">
        <v>32.99</v>
      </c>
      <c r="CG421">
        <v>0</v>
      </c>
      <c r="CH421">
        <v>395.88</v>
      </c>
      <c r="CK421">
        <v>1</v>
      </c>
      <c r="CL421" t="s">
        <v>21519</v>
      </c>
      <c r="CM421" t="s">
        <v>4106</v>
      </c>
      <c r="CN421" t="s">
        <v>217</v>
      </c>
      <c r="CO421" t="s">
        <v>21518</v>
      </c>
      <c r="CP421" t="s">
        <v>4107</v>
      </c>
      <c r="CR421" t="s">
        <v>21770</v>
      </c>
      <c r="CS421" t="s">
        <v>4050</v>
      </c>
      <c r="CT421" t="s">
        <v>4126</v>
      </c>
      <c r="CU421" t="s">
        <v>21771</v>
      </c>
      <c r="CV421" t="s">
        <v>8387</v>
      </c>
      <c r="CW421" t="s">
        <v>8336</v>
      </c>
      <c r="CX421" t="s">
        <v>4105</v>
      </c>
      <c r="CZ421" t="s">
        <v>4133</v>
      </c>
      <c r="DA421">
        <v>1</v>
      </c>
      <c r="DB421" t="s">
        <v>21772</v>
      </c>
      <c r="DC421" t="s">
        <v>708</v>
      </c>
      <c r="DD421" t="s">
        <v>21771</v>
      </c>
      <c r="DE421" t="s">
        <v>4158</v>
      </c>
    </row>
    <row r="422" spans="58:109" x14ac:dyDescent="0.25">
      <c r="BF422" t="s">
        <v>11008</v>
      </c>
      <c r="BH422" t="s">
        <v>4079</v>
      </c>
      <c r="BL422">
        <v>0</v>
      </c>
      <c r="BM422">
        <v>1</v>
      </c>
      <c r="BR422" t="s">
        <v>4041</v>
      </c>
      <c r="BS422" s="124">
        <v>46149</v>
      </c>
      <c r="BT422" t="s">
        <v>4080</v>
      </c>
      <c r="BU422" t="s">
        <v>1720</v>
      </c>
      <c r="BW422" t="s">
        <v>13759</v>
      </c>
      <c r="BX422" t="s">
        <v>4030</v>
      </c>
      <c r="BY422" t="s">
        <v>4109</v>
      </c>
      <c r="BZ422" t="s">
        <v>13760</v>
      </c>
      <c r="CA422" t="s">
        <v>13760</v>
      </c>
      <c r="CC422" t="s">
        <v>4111</v>
      </c>
      <c r="CD422">
        <v>395.88</v>
      </c>
      <c r="CE422">
        <v>32.99</v>
      </c>
      <c r="CG422">
        <v>0</v>
      </c>
      <c r="CH422">
        <v>395.88</v>
      </c>
      <c r="CK422">
        <v>1</v>
      </c>
      <c r="CL422" t="s">
        <v>13761</v>
      </c>
      <c r="CM422" t="s">
        <v>4106</v>
      </c>
      <c r="CN422" t="s">
        <v>217</v>
      </c>
      <c r="CO422" t="s">
        <v>13760</v>
      </c>
      <c r="CP422" t="s">
        <v>4107</v>
      </c>
      <c r="CR422" t="s">
        <v>21773</v>
      </c>
      <c r="CS422" t="s">
        <v>4030</v>
      </c>
      <c r="CT422" t="s">
        <v>4126</v>
      </c>
      <c r="CU422" t="s">
        <v>21774</v>
      </c>
      <c r="CV422" t="s">
        <v>8454</v>
      </c>
      <c r="CX422" t="s">
        <v>4105</v>
      </c>
      <c r="CY422" s="17">
        <v>0.5</v>
      </c>
      <c r="CZ422" t="s">
        <v>4133</v>
      </c>
      <c r="DA422">
        <v>1</v>
      </c>
      <c r="DB422" t="s">
        <v>21775</v>
      </c>
      <c r="DC422" t="s">
        <v>708</v>
      </c>
      <c r="DD422" t="s">
        <v>21774</v>
      </c>
      <c r="DE422" t="s">
        <v>4158</v>
      </c>
    </row>
    <row r="423" spans="58:109" x14ac:dyDescent="0.25">
      <c r="BF423" t="s">
        <v>11009</v>
      </c>
      <c r="BH423" t="s">
        <v>4079</v>
      </c>
      <c r="BL423">
        <v>0</v>
      </c>
      <c r="BM423">
        <v>1</v>
      </c>
      <c r="BR423" t="s">
        <v>4041</v>
      </c>
      <c r="BS423" s="124">
        <v>46149</v>
      </c>
      <c r="BT423" t="s">
        <v>4080</v>
      </c>
      <c r="BU423" t="s">
        <v>1720</v>
      </c>
      <c r="BW423" t="s">
        <v>9057</v>
      </c>
      <c r="BX423" t="s">
        <v>4030</v>
      </c>
      <c r="BY423" t="s">
        <v>4109</v>
      </c>
      <c r="BZ423" t="s">
        <v>9058</v>
      </c>
      <c r="CA423" t="s">
        <v>9058</v>
      </c>
      <c r="CC423" t="s">
        <v>4111</v>
      </c>
      <c r="CD423">
        <v>431.88</v>
      </c>
      <c r="CE423">
        <v>35.99</v>
      </c>
      <c r="CG423">
        <v>0</v>
      </c>
      <c r="CH423">
        <v>431.88</v>
      </c>
      <c r="CK423">
        <v>1</v>
      </c>
      <c r="CL423" t="s">
        <v>9059</v>
      </c>
      <c r="CM423" t="s">
        <v>4106</v>
      </c>
      <c r="CN423" t="s">
        <v>217</v>
      </c>
      <c r="CO423" t="s">
        <v>9058</v>
      </c>
      <c r="CP423" t="s">
        <v>4107</v>
      </c>
      <c r="CR423" t="s">
        <v>21776</v>
      </c>
      <c r="CS423" t="s">
        <v>4030</v>
      </c>
      <c r="CT423" t="s">
        <v>4126</v>
      </c>
      <c r="CU423" t="s">
        <v>21777</v>
      </c>
      <c r="CV423" t="s">
        <v>21778</v>
      </c>
      <c r="CW423" t="s">
        <v>4273</v>
      </c>
      <c r="CX423" t="s">
        <v>4105</v>
      </c>
      <c r="CZ423" t="s">
        <v>4133</v>
      </c>
      <c r="DA423">
        <v>1</v>
      </c>
      <c r="DB423" t="s">
        <v>21779</v>
      </c>
      <c r="DC423" t="s">
        <v>708</v>
      </c>
      <c r="DD423" t="s">
        <v>21777</v>
      </c>
      <c r="DE423" t="s">
        <v>4158</v>
      </c>
    </row>
    <row r="424" spans="58:109" x14ac:dyDescent="0.25">
      <c r="BF424" t="s">
        <v>11010</v>
      </c>
      <c r="BH424" t="s">
        <v>4079</v>
      </c>
      <c r="BL424">
        <v>0</v>
      </c>
      <c r="BM424">
        <v>1</v>
      </c>
      <c r="BR424" t="s">
        <v>4041</v>
      </c>
      <c r="BS424" s="124">
        <v>46149</v>
      </c>
      <c r="BT424" t="s">
        <v>4080</v>
      </c>
      <c r="BU424" t="s">
        <v>1720</v>
      </c>
      <c r="BW424" t="s">
        <v>9742</v>
      </c>
      <c r="BX424" t="s">
        <v>4030</v>
      </c>
      <c r="BY424" t="s">
        <v>4034</v>
      </c>
      <c r="BZ424" t="s">
        <v>9743</v>
      </c>
      <c r="CA424" t="s">
        <v>9743</v>
      </c>
      <c r="CC424" t="s">
        <v>4105</v>
      </c>
      <c r="CD424">
        <v>69.84</v>
      </c>
      <c r="CE424">
        <v>5.82</v>
      </c>
      <c r="CF424">
        <v>0.4365</v>
      </c>
      <c r="CG424">
        <v>0</v>
      </c>
      <c r="CH424">
        <v>69.84</v>
      </c>
      <c r="CJ424">
        <v>9.61</v>
      </c>
      <c r="CK424">
        <v>1</v>
      </c>
      <c r="CL424" t="s">
        <v>9744</v>
      </c>
      <c r="CM424" t="s">
        <v>4106</v>
      </c>
      <c r="CN424" t="s">
        <v>217</v>
      </c>
      <c r="CO424" t="s">
        <v>9743</v>
      </c>
      <c r="CP424" t="s">
        <v>4107</v>
      </c>
      <c r="CR424" t="s">
        <v>21780</v>
      </c>
      <c r="CS424" t="s">
        <v>4050</v>
      </c>
      <c r="CT424" t="s">
        <v>4126</v>
      </c>
      <c r="CU424" t="s">
        <v>21688</v>
      </c>
      <c r="CV424" t="s">
        <v>8391</v>
      </c>
      <c r="CW424" t="s">
        <v>4346</v>
      </c>
      <c r="CX424" t="s">
        <v>4105</v>
      </c>
      <c r="CZ424" t="s">
        <v>4133</v>
      </c>
      <c r="DA424">
        <v>1</v>
      </c>
      <c r="DB424" t="s">
        <v>21781</v>
      </c>
      <c r="DC424" t="s">
        <v>708</v>
      </c>
      <c r="DD424" t="s">
        <v>21688</v>
      </c>
      <c r="DE424" t="s">
        <v>4158</v>
      </c>
    </row>
    <row r="425" spans="58:109" x14ac:dyDescent="0.25">
      <c r="BF425" t="s">
        <v>11011</v>
      </c>
      <c r="BH425" t="s">
        <v>4079</v>
      </c>
      <c r="BL425">
        <v>0</v>
      </c>
      <c r="BM425">
        <v>1</v>
      </c>
      <c r="BR425" t="s">
        <v>4041</v>
      </c>
      <c r="BS425" s="124">
        <v>46149</v>
      </c>
      <c r="BT425" t="s">
        <v>4080</v>
      </c>
      <c r="BU425" t="s">
        <v>1720</v>
      </c>
      <c r="BW425" t="s">
        <v>9745</v>
      </c>
      <c r="BX425" t="s">
        <v>4030</v>
      </c>
      <c r="BY425" t="s">
        <v>4034</v>
      </c>
      <c r="BZ425" t="s">
        <v>9743</v>
      </c>
      <c r="CA425" t="s">
        <v>9743</v>
      </c>
      <c r="CC425" t="s">
        <v>4105</v>
      </c>
      <c r="CD425">
        <v>91.44</v>
      </c>
      <c r="CE425">
        <v>7.62</v>
      </c>
      <c r="CF425">
        <v>0.57150000000000001</v>
      </c>
      <c r="CG425">
        <v>0</v>
      </c>
      <c r="CH425">
        <v>91.44</v>
      </c>
      <c r="CJ425">
        <v>12.57</v>
      </c>
      <c r="CK425">
        <v>1</v>
      </c>
      <c r="CL425" t="s">
        <v>9744</v>
      </c>
      <c r="CM425" t="s">
        <v>4106</v>
      </c>
      <c r="CN425" t="s">
        <v>217</v>
      </c>
      <c r="CO425" t="s">
        <v>9743</v>
      </c>
      <c r="CP425" t="s">
        <v>4107</v>
      </c>
      <c r="CR425" t="s">
        <v>21782</v>
      </c>
      <c r="CS425" t="s">
        <v>4030</v>
      </c>
      <c r="CT425" t="s">
        <v>4126</v>
      </c>
      <c r="CU425" t="s">
        <v>21783</v>
      </c>
      <c r="CV425" t="s">
        <v>8558</v>
      </c>
      <c r="CX425" t="s">
        <v>4105</v>
      </c>
      <c r="CZ425" t="s">
        <v>4133</v>
      </c>
      <c r="DA425">
        <v>1</v>
      </c>
      <c r="DB425" t="s">
        <v>21784</v>
      </c>
      <c r="DC425" t="s">
        <v>708</v>
      </c>
      <c r="DD425" t="s">
        <v>21783</v>
      </c>
      <c r="DE425" t="s">
        <v>4158</v>
      </c>
    </row>
    <row r="426" spans="58:109" x14ac:dyDescent="0.25">
      <c r="BF426" t="s">
        <v>11012</v>
      </c>
      <c r="BH426" t="s">
        <v>4079</v>
      </c>
      <c r="BL426">
        <v>0</v>
      </c>
      <c r="BM426">
        <v>1</v>
      </c>
      <c r="BR426" t="s">
        <v>4041</v>
      </c>
      <c r="BS426" s="124">
        <v>46149</v>
      </c>
      <c r="BT426" t="s">
        <v>4080</v>
      </c>
      <c r="BU426" t="s">
        <v>1720</v>
      </c>
      <c r="BW426" t="s">
        <v>9746</v>
      </c>
      <c r="BX426" t="s">
        <v>4030</v>
      </c>
      <c r="BY426" t="s">
        <v>4034</v>
      </c>
      <c r="BZ426" t="s">
        <v>9747</v>
      </c>
      <c r="CA426" t="s">
        <v>9747</v>
      </c>
      <c r="CC426" t="s">
        <v>4105</v>
      </c>
      <c r="CD426">
        <v>58.08</v>
      </c>
      <c r="CE426">
        <v>4.84</v>
      </c>
      <c r="CF426">
        <v>0.36299999999999999</v>
      </c>
      <c r="CG426">
        <v>0</v>
      </c>
      <c r="CH426">
        <v>58.08</v>
      </c>
      <c r="CJ426">
        <v>7.98</v>
      </c>
      <c r="CK426">
        <v>1</v>
      </c>
      <c r="CL426" t="s">
        <v>9744</v>
      </c>
      <c r="CM426" t="s">
        <v>4106</v>
      </c>
      <c r="CN426" t="s">
        <v>217</v>
      </c>
      <c r="CO426" t="s">
        <v>9747</v>
      </c>
      <c r="CP426" t="s">
        <v>4107</v>
      </c>
      <c r="CR426" t="s">
        <v>21785</v>
      </c>
      <c r="CS426" t="s">
        <v>4030</v>
      </c>
      <c r="CT426" t="s">
        <v>4126</v>
      </c>
      <c r="CU426" t="s">
        <v>21786</v>
      </c>
      <c r="CV426" t="s">
        <v>8558</v>
      </c>
      <c r="CX426" t="s">
        <v>4105</v>
      </c>
      <c r="CZ426" t="s">
        <v>4133</v>
      </c>
      <c r="DA426">
        <v>1</v>
      </c>
      <c r="DB426" t="s">
        <v>21784</v>
      </c>
      <c r="DC426" t="s">
        <v>708</v>
      </c>
      <c r="DD426" t="s">
        <v>21786</v>
      </c>
      <c r="DE426" t="s">
        <v>4158</v>
      </c>
    </row>
    <row r="427" spans="58:109" x14ac:dyDescent="0.25">
      <c r="BF427" t="s">
        <v>11013</v>
      </c>
      <c r="BH427" t="s">
        <v>4079</v>
      </c>
      <c r="BL427">
        <v>0</v>
      </c>
      <c r="BM427">
        <v>1</v>
      </c>
      <c r="BR427" t="s">
        <v>4041</v>
      </c>
      <c r="BS427" s="124">
        <v>46149</v>
      </c>
      <c r="BT427" t="s">
        <v>4080</v>
      </c>
      <c r="BU427" t="s">
        <v>1720</v>
      </c>
      <c r="BW427" t="s">
        <v>9748</v>
      </c>
      <c r="BX427" t="s">
        <v>4030</v>
      </c>
      <c r="BY427" t="s">
        <v>4034</v>
      </c>
      <c r="BZ427" t="s">
        <v>9747</v>
      </c>
      <c r="CA427" t="s">
        <v>9747</v>
      </c>
      <c r="CC427" t="s">
        <v>4105</v>
      </c>
      <c r="CD427">
        <v>66.239999999999995</v>
      </c>
      <c r="CE427">
        <v>5.52</v>
      </c>
      <c r="CF427">
        <v>0.41399999999999998</v>
      </c>
      <c r="CG427">
        <v>0</v>
      </c>
      <c r="CH427">
        <v>66.239999999999995</v>
      </c>
      <c r="CJ427">
        <v>9.1</v>
      </c>
      <c r="CK427">
        <v>1</v>
      </c>
      <c r="CL427" t="s">
        <v>9744</v>
      </c>
      <c r="CM427" t="s">
        <v>4106</v>
      </c>
      <c r="CN427" t="s">
        <v>217</v>
      </c>
      <c r="CO427" t="s">
        <v>9747</v>
      </c>
      <c r="CP427" t="s">
        <v>4107</v>
      </c>
      <c r="CR427" t="s">
        <v>21787</v>
      </c>
      <c r="CS427" t="s">
        <v>4030</v>
      </c>
      <c r="CT427" t="s">
        <v>4126</v>
      </c>
      <c r="CU427" t="s">
        <v>21788</v>
      </c>
      <c r="CV427" t="s">
        <v>8557</v>
      </c>
      <c r="CW427" t="s">
        <v>4390</v>
      </c>
      <c r="CX427" t="s">
        <v>4105</v>
      </c>
      <c r="CZ427" t="s">
        <v>4133</v>
      </c>
      <c r="DA427">
        <v>1</v>
      </c>
      <c r="DB427" t="s">
        <v>21789</v>
      </c>
      <c r="DC427" t="s">
        <v>708</v>
      </c>
      <c r="DD427" t="s">
        <v>21788</v>
      </c>
      <c r="DE427" t="s">
        <v>4158</v>
      </c>
    </row>
    <row r="428" spans="58:109" x14ac:dyDescent="0.25">
      <c r="BF428" t="s">
        <v>11014</v>
      </c>
      <c r="BH428" t="s">
        <v>4079</v>
      </c>
      <c r="BL428">
        <v>0</v>
      </c>
      <c r="BM428">
        <v>1</v>
      </c>
      <c r="BR428" t="s">
        <v>4041</v>
      </c>
      <c r="BS428" s="124">
        <v>46149</v>
      </c>
      <c r="BT428" t="s">
        <v>4080</v>
      </c>
      <c r="BU428" t="s">
        <v>1720</v>
      </c>
      <c r="BW428" t="s">
        <v>13762</v>
      </c>
      <c r="BX428" t="s">
        <v>4030</v>
      </c>
      <c r="BY428" t="s">
        <v>4109</v>
      </c>
      <c r="BZ428" t="s">
        <v>13763</v>
      </c>
      <c r="CA428" t="s">
        <v>13763</v>
      </c>
      <c r="CC428" t="s">
        <v>4111</v>
      </c>
      <c r="CD428">
        <v>383.88</v>
      </c>
      <c r="CE428">
        <v>31.99</v>
      </c>
      <c r="CG428">
        <v>0</v>
      </c>
      <c r="CH428">
        <v>383.88</v>
      </c>
      <c r="CK428">
        <v>1</v>
      </c>
      <c r="CL428" t="s">
        <v>13764</v>
      </c>
      <c r="CM428" t="s">
        <v>4106</v>
      </c>
      <c r="CN428" t="s">
        <v>217</v>
      </c>
      <c r="CO428" t="s">
        <v>13763</v>
      </c>
      <c r="CP428" t="s">
        <v>4107</v>
      </c>
      <c r="CR428" t="s">
        <v>21790</v>
      </c>
      <c r="CS428" t="s">
        <v>4030</v>
      </c>
      <c r="CT428" t="s">
        <v>4126</v>
      </c>
      <c r="CU428" t="s">
        <v>21788</v>
      </c>
      <c r="CV428" t="s">
        <v>8595</v>
      </c>
      <c r="CX428" t="s">
        <v>4105</v>
      </c>
      <c r="CZ428" t="s">
        <v>4133</v>
      </c>
      <c r="DA428">
        <v>1</v>
      </c>
      <c r="DB428" t="s">
        <v>21791</v>
      </c>
      <c r="DC428" t="s">
        <v>708</v>
      </c>
      <c r="DD428" t="s">
        <v>21788</v>
      </c>
      <c r="DE428" t="s">
        <v>4158</v>
      </c>
    </row>
    <row r="429" spans="58:109" x14ac:dyDescent="0.25">
      <c r="BF429" t="s">
        <v>11015</v>
      </c>
      <c r="BH429" t="s">
        <v>4079</v>
      </c>
      <c r="BL429">
        <v>0</v>
      </c>
      <c r="BM429">
        <v>1</v>
      </c>
      <c r="BR429" t="s">
        <v>4041</v>
      </c>
      <c r="BS429" s="124">
        <v>46149</v>
      </c>
      <c r="BT429" t="s">
        <v>4080</v>
      </c>
      <c r="BU429" t="s">
        <v>1720</v>
      </c>
      <c r="BW429" t="s">
        <v>13765</v>
      </c>
      <c r="BX429" t="s">
        <v>4030</v>
      </c>
      <c r="BY429" t="s">
        <v>4034</v>
      </c>
      <c r="BZ429" t="s">
        <v>13766</v>
      </c>
      <c r="CA429" t="s">
        <v>5916</v>
      </c>
      <c r="CC429" t="s">
        <v>4105</v>
      </c>
      <c r="CD429">
        <v>128.36000000000001</v>
      </c>
      <c r="CE429">
        <v>5.83</v>
      </c>
      <c r="CF429">
        <v>1.401</v>
      </c>
      <c r="CG429">
        <v>1</v>
      </c>
      <c r="CH429">
        <v>128.36000000000001</v>
      </c>
      <c r="CI429" s="17">
        <v>0.2</v>
      </c>
      <c r="CJ429">
        <v>12.08</v>
      </c>
      <c r="CK429">
        <v>1</v>
      </c>
      <c r="CL429" t="s">
        <v>13767</v>
      </c>
      <c r="CM429" t="s">
        <v>4121</v>
      </c>
      <c r="CN429" t="s">
        <v>217</v>
      </c>
      <c r="CO429" t="s">
        <v>13766</v>
      </c>
      <c r="CP429" t="s">
        <v>4121</v>
      </c>
      <c r="CR429" t="s">
        <v>21792</v>
      </c>
      <c r="CS429" t="s">
        <v>4030</v>
      </c>
      <c r="CT429" t="s">
        <v>4126</v>
      </c>
      <c r="CU429" t="s">
        <v>21793</v>
      </c>
      <c r="CV429" t="s">
        <v>8537</v>
      </c>
      <c r="CW429" t="s">
        <v>8476</v>
      </c>
      <c r="CX429" t="s">
        <v>4105</v>
      </c>
      <c r="CZ429" t="s">
        <v>4133</v>
      </c>
      <c r="DA429">
        <v>1</v>
      </c>
      <c r="DB429" t="s">
        <v>21794</v>
      </c>
      <c r="DC429" t="s">
        <v>708</v>
      </c>
      <c r="DD429" t="s">
        <v>21793</v>
      </c>
      <c r="DE429" t="s">
        <v>4158</v>
      </c>
    </row>
    <row r="430" spans="58:109" x14ac:dyDescent="0.25">
      <c r="BF430" t="s">
        <v>11016</v>
      </c>
      <c r="BH430" t="s">
        <v>4079</v>
      </c>
      <c r="BL430">
        <v>0</v>
      </c>
      <c r="BM430">
        <v>1</v>
      </c>
      <c r="BR430" t="s">
        <v>4041</v>
      </c>
      <c r="BS430" s="124">
        <v>46149</v>
      </c>
      <c r="BT430" t="s">
        <v>4080</v>
      </c>
      <c r="BU430" t="s">
        <v>1720</v>
      </c>
      <c r="BW430" t="s">
        <v>13768</v>
      </c>
      <c r="BX430" t="s">
        <v>4030</v>
      </c>
      <c r="BY430" t="s">
        <v>4032</v>
      </c>
      <c r="BZ430" t="s">
        <v>13766</v>
      </c>
      <c r="CA430" t="s">
        <v>8920</v>
      </c>
      <c r="CC430" t="s">
        <v>4105</v>
      </c>
      <c r="CD430">
        <v>183.8</v>
      </c>
      <c r="CE430">
        <v>8.35</v>
      </c>
      <c r="CF430">
        <v>1.8717999999999999</v>
      </c>
      <c r="CG430">
        <v>1</v>
      </c>
      <c r="CH430">
        <v>183.8</v>
      </c>
      <c r="CI430" s="17">
        <v>0.2</v>
      </c>
      <c r="CJ430">
        <v>16.84</v>
      </c>
      <c r="CK430">
        <v>1</v>
      </c>
      <c r="CL430" t="s">
        <v>13767</v>
      </c>
      <c r="CM430" t="s">
        <v>4121</v>
      </c>
      <c r="CN430" t="s">
        <v>217</v>
      </c>
      <c r="CO430" t="s">
        <v>13766</v>
      </c>
      <c r="CP430" t="s">
        <v>4121</v>
      </c>
      <c r="CR430" t="s">
        <v>21795</v>
      </c>
      <c r="CS430" t="s">
        <v>4030</v>
      </c>
      <c r="CT430" t="s">
        <v>4104</v>
      </c>
      <c r="CU430" t="s">
        <v>21796</v>
      </c>
      <c r="CV430" t="s">
        <v>8557</v>
      </c>
      <c r="CX430" t="s">
        <v>4105</v>
      </c>
      <c r="CZ430" t="s">
        <v>4133</v>
      </c>
      <c r="DA430">
        <v>1</v>
      </c>
      <c r="DB430" t="s">
        <v>21797</v>
      </c>
      <c r="DC430" t="s">
        <v>708</v>
      </c>
      <c r="DD430" t="s">
        <v>21796</v>
      </c>
      <c r="DE430" t="s">
        <v>4158</v>
      </c>
    </row>
    <row r="431" spans="58:109" x14ac:dyDescent="0.25">
      <c r="BF431" t="s">
        <v>11017</v>
      </c>
      <c r="BH431" t="s">
        <v>4079</v>
      </c>
      <c r="BL431">
        <v>0</v>
      </c>
      <c r="BM431">
        <v>1</v>
      </c>
      <c r="BR431" t="s">
        <v>4041</v>
      </c>
      <c r="BS431" s="124">
        <v>46149</v>
      </c>
      <c r="BT431" t="s">
        <v>4080</v>
      </c>
      <c r="BU431" t="s">
        <v>1720</v>
      </c>
      <c r="BW431" t="s">
        <v>13769</v>
      </c>
      <c r="BX431" t="s">
        <v>4050</v>
      </c>
      <c r="BY431" t="s">
        <v>4034</v>
      </c>
      <c r="BZ431" t="s">
        <v>13770</v>
      </c>
      <c r="CA431" t="s">
        <v>8254</v>
      </c>
      <c r="CC431" t="s">
        <v>4105</v>
      </c>
      <c r="CD431">
        <v>65.599999999999994</v>
      </c>
      <c r="CE431">
        <v>3.28</v>
      </c>
      <c r="CF431">
        <v>0.78749999999999998</v>
      </c>
      <c r="CG431">
        <v>1</v>
      </c>
      <c r="CH431">
        <v>65.599999999999994</v>
      </c>
      <c r="CI431" s="17">
        <v>0.2</v>
      </c>
      <c r="CJ431">
        <v>6.2</v>
      </c>
      <c r="CK431">
        <v>1</v>
      </c>
      <c r="CL431" t="s">
        <v>13771</v>
      </c>
      <c r="CM431" t="s">
        <v>4133</v>
      </c>
      <c r="CN431" t="s">
        <v>217</v>
      </c>
      <c r="CO431" t="s">
        <v>13770</v>
      </c>
      <c r="CP431" t="s">
        <v>4121</v>
      </c>
      <c r="CR431" t="s">
        <v>21798</v>
      </c>
      <c r="CS431" t="s">
        <v>4030</v>
      </c>
      <c r="CT431" t="s">
        <v>4104</v>
      </c>
      <c r="CU431" t="s">
        <v>21796</v>
      </c>
      <c r="CV431" t="s">
        <v>8537</v>
      </c>
      <c r="CX431" t="s">
        <v>4105</v>
      </c>
      <c r="CY431" s="17">
        <v>0.2</v>
      </c>
      <c r="CZ431" t="s">
        <v>4133</v>
      </c>
      <c r="DA431">
        <v>1</v>
      </c>
      <c r="DB431" t="s">
        <v>21799</v>
      </c>
      <c r="DC431" t="s">
        <v>708</v>
      </c>
      <c r="DD431" t="s">
        <v>21796</v>
      </c>
      <c r="DE431" t="s">
        <v>4158</v>
      </c>
    </row>
    <row r="432" spans="58:109" x14ac:dyDescent="0.25">
      <c r="BF432" t="s">
        <v>11018</v>
      </c>
      <c r="BH432" t="s">
        <v>4079</v>
      </c>
      <c r="BL432">
        <v>0</v>
      </c>
      <c r="BM432">
        <v>1</v>
      </c>
      <c r="BR432" t="s">
        <v>4041</v>
      </c>
      <c r="BS432" s="124">
        <v>46149</v>
      </c>
      <c r="BT432" t="s">
        <v>4080</v>
      </c>
      <c r="BU432" t="s">
        <v>1720</v>
      </c>
      <c r="BW432" t="s">
        <v>8264</v>
      </c>
      <c r="BX432" t="s">
        <v>4030</v>
      </c>
      <c r="BY432" t="s">
        <v>4034</v>
      </c>
      <c r="BZ432" t="s">
        <v>13772</v>
      </c>
      <c r="CA432" t="s">
        <v>13772</v>
      </c>
      <c r="CB432" t="s">
        <v>4257</v>
      </c>
      <c r="CC432" t="s">
        <v>4105</v>
      </c>
      <c r="CD432">
        <v>131.88</v>
      </c>
      <c r="CE432">
        <v>10.99</v>
      </c>
      <c r="CF432">
        <v>1.0548</v>
      </c>
      <c r="CG432">
        <v>1</v>
      </c>
      <c r="CH432">
        <v>131.88</v>
      </c>
      <c r="CI432" s="17">
        <v>0.2</v>
      </c>
      <c r="CJ432">
        <v>12.92</v>
      </c>
      <c r="CK432">
        <v>1</v>
      </c>
      <c r="CL432" t="s">
        <v>8265</v>
      </c>
      <c r="CM432" t="s">
        <v>4106</v>
      </c>
      <c r="CN432" t="s">
        <v>217</v>
      </c>
      <c r="CO432" t="s">
        <v>13772</v>
      </c>
      <c r="CP432" t="s">
        <v>4107</v>
      </c>
      <c r="CR432" t="s">
        <v>21800</v>
      </c>
      <c r="CS432" t="s">
        <v>4030</v>
      </c>
      <c r="CT432" t="s">
        <v>4126</v>
      </c>
      <c r="CU432" t="s">
        <v>21801</v>
      </c>
      <c r="CV432" t="s">
        <v>8595</v>
      </c>
      <c r="CX432" t="s">
        <v>4105</v>
      </c>
      <c r="CZ432" t="s">
        <v>4133</v>
      </c>
      <c r="DA432">
        <v>1</v>
      </c>
      <c r="DB432" t="s">
        <v>21802</v>
      </c>
      <c r="DC432" t="s">
        <v>708</v>
      </c>
      <c r="DD432" t="s">
        <v>21801</v>
      </c>
      <c r="DE432" t="s">
        <v>4158</v>
      </c>
    </row>
    <row r="433" spans="58:109" x14ac:dyDescent="0.25">
      <c r="BF433" t="s">
        <v>11019</v>
      </c>
      <c r="BH433" t="s">
        <v>4079</v>
      </c>
      <c r="BL433">
        <v>0</v>
      </c>
      <c r="BM433">
        <v>1</v>
      </c>
      <c r="BR433" t="s">
        <v>4041</v>
      </c>
      <c r="BS433" s="124">
        <v>46149</v>
      </c>
      <c r="BT433" t="s">
        <v>4080</v>
      </c>
      <c r="BU433" t="s">
        <v>1720</v>
      </c>
      <c r="BW433" t="s">
        <v>8243</v>
      </c>
      <c r="BX433" t="s">
        <v>4030</v>
      </c>
      <c r="BY433" t="s">
        <v>4109</v>
      </c>
      <c r="BZ433" t="s">
        <v>21520</v>
      </c>
      <c r="CA433" t="s">
        <v>21520</v>
      </c>
      <c r="CC433" t="s">
        <v>4105</v>
      </c>
      <c r="CD433">
        <v>107.88</v>
      </c>
      <c r="CE433">
        <v>8.99</v>
      </c>
      <c r="CF433">
        <v>1.3485</v>
      </c>
      <c r="CG433">
        <v>0</v>
      </c>
      <c r="CH433">
        <v>107.88</v>
      </c>
      <c r="CJ433">
        <v>29.66</v>
      </c>
      <c r="CK433">
        <v>1</v>
      </c>
      <c r="CL433" t="s">
        <v>8244</v>
      </c>
      <c r="CM433" t="s">
        <v>4106</v>
      </c>
      <c r="CN433" t="s">
        <v>71</v>
      </c>
      <c r="CO433" t="s">
        <v>21520</v>
      </c>
      <c r="CP433" t="s">
        <v>4107</v>
      </c>
      <c r="CR433" t="s">
        <v>21803</v>
      </c>
      <c r="CS433" t="s">
        <v>4050</v>
      </c>
      <c r="CT433" t="s">
        <v>4126</v>
      </c>
      <c r="CU433" t="s">
        <v>21804</v>
      </c>
      <c r="CV433" t="s">
        <v>8391</v>
      </c>
      <c r="CX433" t="s">
        <v>4105</v>
      </c>
      <c r="CZ433" t="s">
        <v>4133</v>
      </c>
      <c r="DA433">
        <v>1</v>
      </c>
      <c r="DB433" t="s">
        <v>21805</v>
      </c>
      <c r="DC433" t="s">
        <v>708</v>
      </c>
      <c r="DD433" t="s">
        <v>21804</v>
      </c>
      <c r="DE433" t="s">
        <v>4158</v>
      </c>
    </row>
    <row r="434" spans="58:109" x14ac:dyDescent="0.25">
      <c r="BF434" t="s">
        <v>11020</v>
      </c>
      <c r="BH434" t="s">
        <v>4079</v>
      </c>
      <c r="BL434">
        <v>0</v>
      </c>
      <c r="BM434">
        <v>1</v>
      </c>
      <c r="BR434" t="s">
        <v>4041</v>
      </c>
      <c r="BS434" s="124">
        <v>46149</v>
      </c>
      <c r="BT434" t="s">
        <v>4080</v>
      </c>
      <c r="BU434" t="s">
        <v>1720</v>
      </c>
      <c r="BW434" t="s">
        <v>8245</v>
      </c>
      <c r="BX434" t="s">
        <v>4030</v>
      </c>
      <c r="BY434" t="s">
        <v>4109</v>
      </c>
      <c r="BZ434" t="s">
        <v>21520</v>
      </c>
      <c r="CA434" t="s">
        <v>21520</v>
      </c>
      <c r="CC434" t="s">
        <v>4105</v>
      </c>
      <c r="CD434">
        <v>155.88</v>
      </c>
      <c r="CE434">
        <v>12.99</v>
      </c>
      <c r="CF434">
        <v>1.9484999999999999</v>
      </c>
      <c r="CG434">
        <v>0</v>
      </c>
      <c r="CH434">
        <v>155.88</v>
      </c>
      <c r="CJ434">
        <v>42.86</v>
      </c>
      <c r="CK434">
        <v>1</v>
      </c>
      <c r="CL434" t="s">
        <v>8244</v>
      </c>
      <c r="CM434" t="s">
        <v>4106</v>
      </c>
      <c r="CN434" t="s">
        <v>71</v>
      </c>
      <c r="CO434" t="s">
        <v>21520</v>
      </c>
      <c r="CP434" t="s">
        <v>4107</v>
      </c>
      <c r="CR434" t="s">
        <v>21806</v>
      </c>
      <c r="CS434" t="s">
        <v>4050</v>
      </c>
      <c r="CT434" t="s">
        <v>4126</v>
      </c>
      <c r="CU434" t="s">
        <v>21807</v>
      </c>
      <c r="CV434" t="s">
        <v>4202</v>
      </c>
      <c r="CW434" t="s">
        <v>4513</v>
      </c>
      <c r="CX434" t="s">
        <v>4105</v>
      </c>
      <c r="CZ434" t="s">
        <v>4133</v>
      </c>
      <c r="DA434">
        <v>1</v>
      </c>
      <c r="DB434" t="s">
        <v>21808</v>
      </c>
      <c r="DC434" t="s">
        <v>708</v>
      </c>
      <c r="DD434" t="s">
        <v>21807</v>
      </c>
      <c r="DE434" t="s">
        <v>4158</v>
      </c>
    </row>
    <row r="435" spans="58:109" x14ac:dyDescent="0.25">
      <c r="BF435" t="s">
        <v>11021</v>
      </c>
      <c r="BH435" t="s">
        <v>4079</v>
      </c>
      <c r="BL435">
        <v>0</v>
      </c>
      <c r="BM435">
        <v>1</v>
      </c>
      <c r="BR435" t="s">
        <v>4041</v>
      </c>
      <c r="BS435" s="124">
        <v>46149</v>
      </c>
      <c r="BT435" t="s">
        <v>4080</v>
      </c>
      <c r="BU435" t="s">
        <v>1720</v>
      </c>
      <c r="BW435" t="s">
        <v>13773</v>
      </c>
      <c r="BX435" t="s">
        <v>4108</v>
      </c>
      <c r="BY435" t="s">
        <v>4109</v>
      </c>
      <c r="BZ435" t="s">
        <v>13774</v>
      </c>
      <c r="CA435" t="s">
        <v>13774</v>
      </c>
      <c r="CB435" t="s">
        <v>8352</v>
      </c>
      <c r="CC435" t="s">
        <v>4111</v>
      </c>
      <c r="CD435">
        <v>245.88</v>
      </c>
      <c r="CE435">
        <v>20.49</v>
      </c>
      <c r="CG435">
        <v>0</v>
      </c>
      <c r="CH435">
        <v>245.88</v>
      </c>
      <c r="CK435">
        <v>1</v>
      </c>
      <c r="CL435" t="s">
        <v>13775</v>
      </c>
      <c r="CM435" t="s">
        <v>4106</v>
      </c>
      <c r="CN435" t="s">
        <v>71</v>
      </c>
      <c r="CO435" t="s">
        <v>13774</v>
      </c>
      <c r="CP435" t="s">
        <v>4107</v>
      </c>
      <c r="CR435" t="s">
        <v>21809</v>
      </c>
      <c r="CS435" t="s">
        <v>4030</v>
      </c>
      <c r="CT435" t="s">
        <v>4126</v>
      </c>
      <c r="CU435" t="s">
        <v>21810</v>
      </c>
      <c r="CV435" t="s">
        <v>8438</v>
      </c>
      <c r="CW435" t="s">
        <v>4331</v>
      </c>
      <c r="CX435" t="s">
        <v>4105</v>
      </c>
      <c r="CZ435" t="s">
        <v>4133</v>
      </c>
      <c r="DA435">
        <v>1</v>
      </c>
      <c r="DB435" t="s">
        <v>21811</v>
      </c>
      <c r="DC435" t="s">
        <v>708</v>
      </c>
      <c r="DD435" t="s">
        <v>21810</v>
      </c>
      <c r="DE435" t="s">
        <v>4158</v>
      </c>
    </row>
    <row r="436" spans="58:109" x14ac:dyDescent="0.25">
      <c r="BF436" t="s">
        <v>11022</v>
      </c>
      <c r="BH436" t="s">
        <v>4079</v>
      </c>
      <c r="BL436">
        <v>0</v>
      </c>
      <c r="BM436">
        <v>1</v>
      </c>
      <c r="BR436" t="s">
        <v>4041</v>
      </c>
      <c r="BS436" s="124">
        <v>46149</v>
      </c>
      <c r="BT436" t="s">
        <v>4080</v>
      </c>
      <c r="BU436" t="s">
        <v>1720</v>
      </c>
      <c r="BW436" t="s">
        <v>20886</v>
      </c>
      <c r="BX436" t="s">
        <v>4030</v>
      </c>
      <c r="BY436" t="s">
        <v>4034</v>
      </c>
      <c r="BZ436" t="s">
        <v>20887</v>
      </c>
      <c r="CA436" t="s">
        <v>20371</v>
      </c>
      <c r="CC436" t="s">
        <v>4105</v>
      </c>
      <c r="CD436">
        <v>64.459999999999994</v>
      </c>
      <c r="CE436">
        <v>2.93</v>
      </c>
      <c r="CF436">
        <v>0.70350000000000001</v>
      </c>
      <c r="CG436">
        <v>1</v>
      </c>
      <c r="CH436">
        <v>64.459999999999994</v>
      </c>
      <c r="CI436" s="17">
        <v>0.2</v>
      </c>
      <c r="CJ436">
        <v>7.12</v>
      </c>
      <c r="CK436">
        <v>1</v>
      </c>
      <c r="CL436" t="s">
        <v>20888</v>
      </c>
      <c r="CM436" t="s">
        <v>4121</v>
      </c>
      <c r="CN436" t="s">
        <v>71</v>
      </c>
      <c r="CO436" t="s">
        <v>20887</v>
      </c>
      <c r="CP436" t="s">
        <v>4121</v>
      </c>
      <c r="CR436" t="s">
        <v>21812</v>
      </c>
      <c r="CS436" t="s">
        <v>4030</v>
      </c>
      <c r="CT436" t="s">
        <v>4126</v>
      </c>
      <c r="CU436" t="s">
        <v>21813</v>
      </c>
      <c r="CV436" t="s">
        <v>15643</v>
      </c>
      <c r="CW436" t="s">
        <v>4543</v>
      </c>
      <c r="CX436" t="s">
        <v>4105</v>
      </c>
      <c r="CZ436" t="s">
        <v>4133</v>
      </c>
      <c r="DA436">
        <v>1</v>
      </c>
      <c r="DB436" t="s">
        <v>21814</v>
      </c>
      <c r="DC436" t="s">
        <v>708</v>
      </c>
      <c r="DD436" t="s">
        <v>21813</v>
      </c>
      <c r="DE436" t="s">
        <v>4158</v>
      </c>
    </row>
    <row r="437" spans="58:109" x14ac:dyDescent="0.25">
      <c r="BF437" t="s">
        <v>11023</v>
      </c>
      <c r="BH437" t="s">
        <v>4079</v>
      </c>
      <c r="BL437">
        <v>0</v>
      </c>
      <c r="BM437">
        <v>1</v>
      </c>
      <c r="BR437" t="s">
        <v>4041</v>
      </c>
      <c r="BS437" s="124">
        <v>46149</v>
      </c>
      <c r="BT437" t="s">
        <v>4080</v>
      </c>
      <c r="BU437" t="s">
        <v>1720</v>
      </c>
      <c r="BW437" t="s">
        <v>20889</v>
      </c>
      <c r="BX437" t="s">
        <v>4030</v>
      </c>
      <c r="BY437" t="s">
        <v>4034</v>
      </c>
      <c r="BZ437" t="s">
        <v>20890</v>
      </c>
      <c r="CA437" t="s">
        <v>13247</v>
      </c>
      <c r="CB437" t="s">
        <v>4128</v>
      </c>
      <c r="CC437" t="s">
        <v>4105</v>
      </c>
      <c r="CD437">
        <v>149.88</v>
      </c>
      <c r="CE437">
        <v>12.49</v>
      </c>
      <c r="CF437">
        <v>1.1988000000000001</v>
      </c>
      <c r="CG437">
        <v>1</v>
      </c>
      <c r="CH437">
        <v>149.88</v>
      </c>
      <c r="CI437" s="17">
        <v>0.2</v>
      </c>
      <c r="CJ437">
        <v>16.79</v>
      </c>
      <c r="CK437">
        <v>1</v>
      </c>
      <c r="CL437" t="s">
        <v>20891</v>
      </c>
      <c r="CM437" t="s">
        <v>4121</v>
      </c>
      <c r="CN437" t="s">
        <v>71</v>
      </c>
      <c r="CO437" t="s">
        <v>20890</v>
      </c>
      <c r="CP437" t="s">
        <v>4121</v>
      </c>
      <c r="CR437" t="s">
        <v>21815</v>
      </c>
      <c r="CS437" t="s">
        <v>4030</v>
      </c>
      <c r="CT437" t="s">
        <v>4126</v>
      </c>
      <c r="CU437" t="s">
        <v>21816</v>
      </c>
      <c r="CV437" t="s">
        <v>20513</v>
      </c>
      <c r="CX437" t="s">
        <v>4105</v>
      </c>
      <c r="CZ437" t="s">
        <v>4133</v>
      </c>
      <c r="DA437">
        <v>1</v>
      </c>
      <c r="DB437" t="s">
        <v>21817</v>
      </c>
      <c r="DC437" t="s">
        <v>708</v>
      </c>
      <c r="DD437" t="s">
        <v>21816</v>
      </c>
      <c r="DE437" t="s">
        <v>4158</v>
      </c>
    </row>
    <row r="438" spans="58:109" x14ac:dyDescent="0.25">
      <c r="BF438" t="s">
        <v>11024</v>
      </c>
      <c r="BH438" t="s">
        <v>4079</v>
      </c>
      <c r="BL438">
        <v>0</v>
      </c>
      <c r="BM438">
        <v>1</v>
      </c>
      <c r="BR438" t="s">
        <v>4041</v>
      </c>
      <c r="BS438" s="124">
        <v>46149</v>
      </c>
      <c r="BT438" t="s">
        <v>4080</v>
      </c>
      <c r="BU438" t="s">
        <v>1720</v>
      </c>
      <c r="BW438" t="s">
        <v>20892</v>
      </c>
      <c r="BX438" t="s">
        <v>4030</v>
      </c>
      <c r="BY438" t="s">
        <v>4034</v>
      </c>
      <c r="BZ438" t="s">
        <v>20893</v>
      </c>
      <c r="CA438" t="s">
        <v>13247</v>
      </c>
      <c r="CB438" t="s">
        <v>4128</v>
      </c>
      <c r="CC438" t="s">
        <v>4105</v>
      </c>
      <c r="CD438">
        <v>164.88</v>
      </c>
      <c r="CE438">
        <v>13.74</v>
      </c>
      <c r="CF438">
        <v>1.3188</v>
      </c>
      <c r="CG438">
        <v>1</v>
      </c>
      <c r="CH438">
        <v>164.88</v>
      </c>
      <c r="CI438" s="17">
        <v>0.2</v>
      </c>
      <c r="CJ438">
        <v>18.47</v>
      </c>
      <c r="CK438">
        <v>1</v>
      </c>
      <c r="CL438" t="s">
        <v>20891</v>
      </c>
      <c r="CM438" t="s">
        <v>4121</v>
      </c>
      <c r="CN438" t="s">
        <v>71</v>
      </c>
      <c r="CO438" t="s">
        <v>20893</v>
      </c>
      <c r="CP438" t="s">
        <v>4121</v>
      </c>
      <c r="CR438" t="s">
        <v>21818</v>
      </c>
      <c r="CS438" t="s">
        <v>4030</v>
      </c>
      <c r="CT438" t="s">
        <v>4126</v>
      </c>
      <c r="CU438" t="s">
        <v>21819</v>
      </c>
      <c r="CV438" t="s">
        <v>8557</v>
      </c>
      <c r="CX438" t="s">
        <v>4105</v>
      </c>
      <c r="CZ438" t="s">
        <v>4133</v>
      </c>
      <c r="DA438">
        <v>1</v>
      </c>
      <c r="DB438" t="s">
        <v>21820</v>
      </c>
      <c r="DC438" t="s">
        <v>708</v>
      </c>
      <c r="DD438" t="s">
        <v>21819</v>
      </c>
      <c r="DE438" t="s">
        <v>4158</v>
      </c>
    </row>
    <row r="439" spans="58:109" x14ac:dyDescent="0.25">
      <c r="BF439" t="s">
        <v>11025</v>
      </c>
      <c r="BH439" t="s">
        <v>4079</v>
      </c>
      <c r="BL439">
        <v>0</v>
      </c>
      <c r="BM439">
        <v>1</v>
      </c>
      <c r="BR439" t="s">
        <v>4041</v>
      </c>
      <c r="BS439" s="124">
        <v>46149</v>
      </c>
      <c r="BT439" t="s">
        <v>4080</v>
      </c>
      <c r="BU439" t="s">
        <v>1720</v>
      </c>
      <c r="BW439" t="s">
        <v>20894</v>
      </c>
      <c r="BX439" t="s">
        <v>4030</v>
      </c>
      <c r="BY439" t="s">
        <v>4034</v>
      </c>
      <c r="BZ439" t="s">
        <v>20893</v>
      </c>
      <c r="CA439" t="s">
        <v>13247</v>
      </c>
      <c r="CB439" t="s">
        <v>4128</v>
      </c>
      <c r="CC439" t="s">
        <v>4105</v>
      </c>
      <c r="CD439">
        <v>101.88</v>
      </c>
      <c r="CE439">
        <v>8.49</v>
      </c>
      <c r="CF439">
        <v>0.81479999999999997</v>
      </c>
      <c r="CG439">
        <v>1</v>
      </c>
      <c r="CH439">
        <v>101.88</v>
      </c>
      <c r="CI439" s="17">
        <v>0.2</v>
      </c>
      <c r="CJ439">
        <v>11.41</v>
      </c>
      <c r="CK439">
        <v>1</v>
      </c>
      <c r="CL439" t="s">
        <v>20891</v>
      </c>
      <c r="CM439" t="s">
        <v>4121</v>
      </c>
      <c r="CN439" t="s">
        <v>71</v>
      </c>
      <c r="CO439" t="s">
        <v>20893</v>
      </c>
      <c r="CP439" t="s">
        <v>4121</v>
      </c>
      <c r="CR439" t="s">
        <v>21821</v>
      </c>
      <c r="CS439" t="s">
        <v>4050</v>
      </c>
      <c r="CT439" t="s">
        <v>4126</v>
      </c>
      <c r="CU439" t="s">
        <v>21822</v>
      </c>
      <c r="CV439" t="s">
        <v>8280</v>
      </c>
      <c r="CW439" t="s">
        <v>4277</v>
      </c>
      <c r="CX439" t="s">
        <v>4105</v>
      </c>
      <c r="CZ439" t="s">
        <v>4133</v>
      </c>
      <c r="DA439">
        <v>1</v>
      </c>
      <c r="DB439" t="s">
        <v>21823</v>
      </c>
      <c r="DC439" t="s">
        <v>708</v>
      </c>
      <c r="DD439" t="s">
        <v>21822</v>
      </c>
      <c r="DE439" t="s">
        <v>4158</v>
      </c>
    </row>
    <row r="440" spans="58:109" x14ac:dyDescent="0.25">
      <c r="BF440" t="s">
        <v>11026</v>
      </c>
      <c r="BH440" t="s">
        <v>4079</v>
      </c>
      <c r="BL440">
        <v>0</v>
      </c>
      <c r="BM440">
        <v>1</v>
      </c>
      <c r="BR440" t="s">
        <v>4041</v>
      </c>
      <c r="BS440" s="124">
        <v>46149</v>
      </c>
      <c r="BT440" t="s">
        <v>4080</v>
      </c>
      <c r="BU440" t="s">
        <v>1720</v>
      </c>
      <c r="BW440" t="s">
        <v>20895</v>
      </c>
      <c r="BX440" t="s">
        <v>4030</v>
      </c>
      <c r="BY440" t="s">
        <v>4034</v>
      </c>
      <c r="BZ440" t="s">
        <v>20896</v>
      </c>
      <c r="CA440" t="s">
        <v>13247</v>
      </c>
      <c r="CB440" t="s">
        <v>4128</v>
      </c>
      <c r="CC440" t="s">
        <v>4105</v>
      </c>
      <c r="CD440">
        <v>113.88</v>
      </c>
      <c r="CE440">
        <v>9.49</v>
      </c>
      <c r="CF440">
        <v>0.91080000000000005</v>
      </c>
      <c r="CG440">
        <v>1</v>
      </c>
      <c r="CH440">
        <v>113.88</v>
      </c>
      <c r="CI440" s="17">
        <v>0.2</v>
      </c>
      <c r="CJ440">
        <v>12.75</v>
      </c>
      <c r="CK440">
        <v>1</v>
      </c>
      <c r="CL440" t="s">
        <v>20891</v>
      </c>
      <c r="CM440" t="s">
        <v>4121</v>
      </c>
      <c r="CN440" t="s">
        <v>71</v>
      </c>
      <c r="CO440" t="s">
        <v>20896</v>
      </c>
      <c r="CP440" t="s">
        <v>4121</v>
      </c>
      <c r="CR440" t="s">
        <v>21824</v>
      </c>
      <c r="CS440" t="s">
        <v>4030</v>
      </c>
      <c r="CT440" t="s">
        <v>4126</v>
      </c>
      <c r="CU440" t="s">
        <v>21825</v>
      </c>
      <c r="CV440" t="s">
        <v>8557</v>
      </c>
      <c r="CW440" t="s">
        <v>8270</v>
      </c>
      <c r="CX440" t="s">
        <v>4105</v>
      </c>
      <c r="CZ440" t="s">
        <v>4133</v>
      </c>
      <c r="DA440">
        <v>1</v>
      </c>
      <c r="DB440" t="s">
        <v>21826</v>
      </c>
      <c r="DC440" t="s">
        <v>708</v>
      </c>
      <c r="DD440" t="s">
        <v>21825</v>
      </c>
      <c r="DE440" t="s">
        <v>4158</v>
      </c>
    </row>
    <row r="441" spans="58:109" x14ac:dyDescent="0.25">
      <c r="BF441" t="s">
        <v>11027</v>
      </c>
      <c r="BH441" t="s">
        <v>4079</v>
      </c>
      <c r="BL441">
        <v>0</v>
      </c>
      <c r="BM441">
        <v>1</v>
      </c>
      <c r="BR441" t="s">
        <v>4041</v>
      </c>
      <c r="BS441" s="124">
        <v>46149</v>
      </c>
      <c r="BT441" t="s">
        <v>4080</v>
      </c>
      <c r="BU441" t="s">
        <v>1720</v>
      </c>
      <c r="BW441" t="s">
        <v>20897</v>
      </c>
      <c r="BX441" t="s">
        <v>4030</v>
      </c>
      <c r="BY441" t="s">
        <v>4034</v>
      </c>
      <c r="BZ441" t="s">
        <v>20896</v>
      </c>
      <c r="CA441" t="s">
        <v>13247</v>
      </c>
      <c r="CB441" t="s">
        <v>4128</v>
      </c>
      <c r="CC441" t="s">
        <v>4105</v>
      </c>
      <c r="CD441">
        <v>107.88</v>
      </c>
      <c r="CE441">
        <v>8.99</v>
      </c>
      <c r="CF441">
        <v>0.86280000000000001</v>
      </c>
      <c r="CG441">
        <v>1</v>
      </c>
      <c r="CH441">
        <v>107.88</v>
      </c>
      <c r="CI441" s="17">
        <v>0.2</v>
      </c>
      <c r="CJ441">
        <v>12.08</v>
      </c>
      <c r="CK441">
        <v>1</v>
      </c>
      <c r="CL441" t="s">
        <v>20891</v>
      </c>
      <c r="CM441" t="s">
        <v>4121</v>
      </c>
      <c r="CN441" t="s">
        <v>71</v>
      </c>
      <c r="CO441" t="s">
        <v>20896</v>
      </c>
      <c r="CP441" t="s">
        <v>4121</v>
      </c>
      <c r="CR441" t="s">
        <v>21827</v>
      </c>
      <c r="CS441" t="s">
        <v>4030</v>
      </c>
      <c r="CT441" t="s">
        <v>4104</v>
      </c>
      <c r="CU441" t="s">
        <v>21825</v>
      </c>
      <c r="CV441" t="s">
        <v>21828</v>
      </c>
      <c r="CW441" t="s">
        <v>4318</v>
      </c>
      <c r="CX441" t="s">
        <v>4105</v>
      </c>
      <c r="CZ441" t="s">
        <v>4133</v>
      </c>
      <c r="DA441">
        <v>1</v>
      </c>
      <c r="DB441" t="s">
        <v>21829</v>
      </c>
      <c r="DC441" t="s">
        <v>708</v>
      </c>
      <c r="DD441" t="s">
        <v>21825</v>
      </c>
      <c r="DE441" t="s">
        <v>4158</v>
      </c>
    </row>
    <row r="442" spans="58:109" x14ac:dyDescent="0.25">
      <c r="BF442" t="s">
        <v>11028</v>
      </c>
      <c r="BH442" t="s">
        <v>4079</v>
      </c>
      <c r="BL442">
        <v>0</v>
      </c>
      <c r="BM442">
        <v>1</v>
      </c>
      <c r="BR442" t="s">
        <v>4041</v>
      </c>
      <c r="BS442" s="124">
        <v>46149</v>
      </c>
      <c r="BT442" t="s">
        <v>4080</v>
      </c>
      <c r="BU442" t="s">
        <v>1720</v>
      </c>
      <c r="BW442" t="s">
        <v>13776</v>
      </c>
      <c r="BX442" t="s">
        <v>4030</v>
      </c>
      <c r="BY442" t="s">
        <v>4032</v>
      </c>
      <c r="BZ442" t="s">
        <v>13777</v>
      </c>
      <c r="CA442" t="s">
        <v>13777</v>
      </c>
      <c r="CB442" t="s">
        <v>4543</v>
      </c>
      <c r="CC442" t="s">
        <v>4105</v>
      </c>
      <c r="CD442">
        <v>245.88</v>
      </c>
      <c r="CE442">
        <v>20.49</v>
      </c>
      <c r="CG442">
        <v>0</v>
      </c>
      <c r="CH442">
        <v>245.88</v>
      </c>
      <c r="CK442">
        <v>1</v>
      </c>
      <c r="CL442" t="s">
        <v>13778</v>
      </c>
      <c r="CM442" t="s">
        <v>4106</v>
      </c>
      <c r="CN442" t="s">
        <v>71</v>
      </c>
      <c r="CO442" t="s">
        <v>13777</v>
      </c>
      <c r="CP442" t="s">
        <v>4107</v>
      </c>
      <c r="CR442" t="s">
        <v>21830</v>
      </c>
      <c r="CS442" t="s">
        <v>4050</v>
      </c>
      <c r="CT442" t="s">
        <v>4126</v>
      </c>
      <c r="CU442" t="s">
        <v>21831</v>
      </c>
      <c r="CV442" t="s">
        <v>8280</v>
      </c>
      <c r="CX442" t="s">
        <v>4105</v>
      </c>
      <c r="CZ442" t="s">
        <v>4133</v>
      </c>
      <c r="DA442">
        <v>1</v>
      </c>
      <c r="DB442" t="s">
        <v>21832</v>
      </c>
      <c r="DC442" t="s">
        <v>708</v>
      </c>
      <c r="DD442" t="s">
        <v>21831</v>
      </c>
      <c r="DE442" t="s">
        <v>4158</v>
      </c>
    </row>
    <row r="443" spans="58:109" x14ac:dyDescent="0.25">
      <c r="BF443" t="s">
        <v>11029</v>
      </c>
      <c r="BH443" t="s">
        <v>4079</v>
      </c>
      <c r="BL443">
        <v>0</v>
      </c>
      <c r="BM443">
        <v>1</v>
      </c>
      <c r="BR443" t="s">
        <v>4041</v>
      </c>
      <c r="BS443" s="124">
        <v>46149</v>
      </c>
      <c r="BT443" t="s">
        <v>4080</v>
      </c>
      <c r="BU443" t="s">
        <v>1720</v>
      </c>
      <c r="BW443" t="s">
        <v>13779</v>
      </c>
      <c r="BX443" t="s">
        <v>4030</v>
      </c>
      <c r="BY443" t="s">
        <v>4109</v>
      </c>
      <c r="BZ443" t="s">
        <v>13780</v>
      </c>
      <c r="CA443" t="s">
        <v>13780</v>
      </c>
      <c r="CB443" t="s">
        <v>4151</v>
      </c>
      <c r="CC443" t="s">
        <v>4111</v>
      </c>
      <c r="CD443">
        <v>263.88</v>
      </c>
      <c r="CE443">
        <v>21.99</v>
      </c>
      <c r="CG443">
        <v>0</v>
      </c>
      <c r="CH443">
        <v>263.88</v>
      </c>
      <c r="CK443">
        <v>1</v>
      </c>
      <c r="CL443" t="s">
        <v>13781</v>
      </c>
      <c r="CM443" t="s">
        <v>4106</v>
      </c>
      <c r="CN443" t="s">
        <v>71</v>
      </c>
      <c r="CO443" t="s">
        <v>13780</v>
      </c>
      <c r="CP443" t="s">
        <v>4107</v>
      </c>
      <c r="CR443" t="s">
        <v>21833</v>
      </c>
      <c r="CS443" t="s">
        <v>4030</v>
      </c>
      <c r="CT443" t="s">
        <v>4104</v>
      </c>
      <c r="CU443" t="s">
        <v>21834</v>
      </c>
      <c r="CV443" t="s">
        <v>8595</v>
      </c>
      <c r="CW443" t="s">
        <v>4200</v>
      </c>
      <c r="CX443" t="s">
        <v>4105</v>
      </c>
      <c r="CZ443" t="s">
        <v>4133</v>
      </c>
      <c r="DA443">
        <v>1</v>
      </c>
      <c r="DB443" t="s">
        <v>21835</v>
      </c>
      <c r="DC443" t="s">
        <v>708</v>
      </c>
      <c r="DD443" t="s">
        <v>21834</v>
      </c>
      <c r="DE443" t="s">
        <v>4158</v>
      </c>
    </row>
    <row r="444" spans="58:109" x14ac:dyDescent="0.25">
      <c r="BF444" t="s">
        <v>11030</v>
      </c>
      <c r="BH444" t="s">
        <v>4079</v>
      </c>
      <c r="BL444">
        <v>0</v>
      </c>
      <c r="BM444">
        <v>1</v>
      </c>
      <c r="BR444" t="s">
        <v>4041</v>
      </c>
      <c r="BS444" s="124">
        <v>46149</v>
      </c>
      <c r="BT444" t="s">
        <v>4080</v>
      </c>
      <c r="BU444" t="s">
        <v>1720</v>
      </c>
      <c r="BW444" t="s">
        <v>13782</v>
      </c>
      <c r="BX444" t="s">
        <v>4030</v>
      </c>
      <c r="BY444" t="s">
        <v>4034</v>
      </c>
      <c r="BZ444" t="s">
        <v>13783</v>
      </c>
      <c r="CA444" t="s">
        <v>13783</v>
      </c>
      <c r="CC444" t="s">
        <v>4105</v>
      </c>
      <c r="CD444">
        <v>57.96</v>
      </c>
      <c r="CE444">
        <v>4.83</v>
      </c>
      <c r="CF444">
        <v>0.36225000000000002</v>
      </c>
      <c r="CG444">
        <v>0</v>
      </c>
      <c r="CH444">
        <v>57.96</v>
      </c>
      <c r="CJ444">
        <v>7.96</v>
      </c>
      <c r="CK444">
        <v>1</v>
      </c>
      <c r="CL444" t="s">
        <v>13784</v>
      </c>
      <c r="CM444" t="s">
        <v>4106</v>
      </c>
      <c r="CN444" t="s">
        <v>71</v>
      </c>
      <c r="CO444" t="s">
        <v>13783</v>
      </c>
      <c r="CP444" t="s">
        <v>4107</v>
      </c>
      <c r="CR444" t="s">
        <v>21836</v>
      </c>
      <c r="CS444" t="s">
        <v>4030</v>
      </c>
      <c r="CT444" t="s">
        <v>4104</v>
      </c>
      <c r="CU444" t="s">
        <v>21834</v>
      </c>
      <c r="CV444" t="s">
        <v>8595</v>
      </c>
      <c r="CW444" t="s">
        <v>4200</v>
      </c>
      <c r="CX444" t="s">
        <v>4105</v>
      </c>
      <c r="CZ444" t="s">
        <v>4133</v>
      </c>
      <c r="DA444">
        <v>1</v>
      </c>
      <c r="DB444" t="s">
        <v>21835</v>
      </c>
      <c r="DC444" t="s">
        <v>708</v>
      </c>
      <c r="DD444" t="s">
        <v>21834</v>
      </c>
      <c r="DE444" t="s">
        <v>4158</v>
      </c>
    </row>
    <row r="445" spans="58:109" x14ac:dyDescent="0.25">
      <c r="BF445" t="s">
        <v>11031</v>
      </c>
      <c r="BG445" t="s">
        <v>11032</v>
      </c>
      <c r="BH445" t="s">
        <v>4081</v>
      </c>
      <c r="BI445" t="s">
        <v>11033</v>
      </c>
      <c r="BJ445" t="s">
        <v>4032</v>
      </c>
      <c r="BK445">
        <v>136.13999999999999</v>
      </c>
      <c r="BL445">
        <v>1</v>
      </c>
      <c r="BM445">
        <v>1</v>
      </c>
      <c r="BN445" t="s">
        <v>4028</v>
      </c>
      <c r="BO445">
        <v>1</v>
      </c>
      <c r="BP445" t="s">
        <v>4029</v>
      </c>
      <c r="BQ445" t="s">
        <v>4030</v>
      </c>
      <c r="BR445" t="s">
        <v>4031</v>
      </c>
      <c r="BS445" s="124">
        <v>46149</v>
      </c>
      <c r="BT445" t="s">
        <v>2561</v>
      </c>
      <c r="BU445" t="s">
        <v>2409</v>
      </c>
      <c r="BW445" t="s">
        <v>13785</v>
      </c>
      <c r="BX445" t="s">
        <v>4030</v>
      </c>
      <c r="BY445" t="s">
        <v>4109</v>
      </c>
      <c r="BZ445" t="s">
        <v>13786</v>
      </c>
      <c r="CA445" t="s">
        <v>13786</v>
      </c>
      <c r="CC445" t="s">
        <v>4111</v>
      </c>
      <c r="CD445">
        <v>395.88</v>
      </c>
      <c r="CE445">
        <v>32.99</v>
      </c>
      <c r="CG445">
        <v>0</v>
      </c>
      <c r="CH445">
        <v>395.88</v>
      </c>
      <c r="CK445">
        <v>1</v>
      </c>
      <c r="CL445" t="s">
        <v>13787</v>
      </c>
      <c r="CM445" t="s">
        <v>4106</v>
      </c>
      <c r="CN445" t="s">
        <v>71</v>
      </c>
      <c r="CO445" t="s">
        <v>13786</v>
      </c>
      <c r="CP445" t="s">
        <v>4107</v>
      </c>
      <c r="CR445" t="s">
        <v>21837</v>
      </c>
      <c r="CS445" t="s">
        <v>4030</v>
      </c>
      <c r="CT445" t="s">
        <v>4104</v>
      </c>
      <c r="CU445" t="s">
        <v>21838</v>
      </c>
      <c r="CV445" t="s">
        <v>8389</v>
      </c>
      <c r="CX445" t="s">
        <v>4105</v>
      </c>
      <c r="CZ445" t="s">
        <v>4133</v>
      </c>
      <c r="DA445">
        <v>1</v>
      </c>
      <c r="DB445" t="s">
        <v>8445</v>
      </c>
      <c r="DC445" t="s">
        <v>708</v>
      </c>
      <c r="DD445" t="s">
        <v>21838</v>
      </c>
      <c r="DE445" t="s">
        <v>4158</v>
      </c>
    </row>
    <row r="446" spans="58:109" x14ac:dyDescent="0.25">
      <c r="BF446" t="s">
        <v>11034</v>
      </c>
      <c r="BH446" t="s">
        <v>2625</v>
      </c>
      <c r="BL446">
        <v>0</v>
      </c>
      <c r="BM446">
        <v>1</v>
      </c>
      <c r="BR446" t="s">
        <v>69</v>
      </c>
      <c r="BS446" s="124">
        <v>46149</v>
      </c>
      <c r="BT446" t="s">
        <v>2624</v>
      </c>
      <c r="BU446" t="s">
        <v>1381</v>
      </c>
      <c r="BW446" t="s">
        <v>13788</v>
      </c>
      <c r="BX446" t="s">
        <v>4030</v>
      </c>
      <c r="BY446" t="s">
        <v>4104</v>
      </c>
      <c r="BZ446" t="s">
        <v>13789</v>
      </c>
      <c r="CA446" t="s">
        <v>8254</v>
      </c>
      <c r="CC446" t="s">
        <v>4105</v>
      </c>
      <c r="CD446">
        <v>131.88</v>
      </c>
      <c r="CE446">
        <v>10.99</v>
      </c>
      <c r="CF446">
        <v>2.1974999999999998</v>
      </c>
      <c r="CG446">
        <v>1</v>
      </c>
      <c r="CH446">
        <v>131.88</v>
      </c>
      <c r="CI446" s="17">
        <v>0.2</v>
      </c>
      <c r="CJ446">
        <v>32.42</v>
      </c>
      <c r="CK446">
        <v>1</v>
      </c>
      <c r="CL446" t="s">
        <v>13790</v>
      </c>
      <c r="CM446" t="s">
        <v>4121</v>
      </c>
      <c r="CN446" t="s">
        <v>71</v>
      </c>
      <c r="CO446" t="s">
        <v>13789</v>
      </c>
      <c r="CP446" t="s">
        <v>4121</v>
      </c>
      <c r="CR446" t="s">
        <v>21839</v>
      </c>
      <c r="CS446" t="s">
        <v>4030</v>
      </c>
      <c r="CT446" t="s">
        <v>4126</v>
      </c>
      <c r="CU446" t="s">
        <v>21840</v>
      </c>
      <c r="CV446" t="s">
        <v>15643</v>
      </c>
      <c r="CX446" t="s">
        <v>4105</v>
      </c>
      <c r="CZ446" t="s">
        <v>4133</v>
      </c>
      <c r="DA446">
        <v>1</v>
      </c>
      <c r="DB446" t="s">
        <v>21841</v>
      </c>
      <c r="DC446" t="s">
        <v>708</v>
      </c>
      <c r="DD446" t="s">
        <v>21840</v>
      </c>
      <c r="DE446" t="s">
        <v>4158</v>
      </c>
    </row>
    <row r="447" spans="58:109" x14ac:dyDescent="0.25">
      <c r="BF447" t="s">
        <v>11035</v>
      </c>
      <c r="BH447" t="s">
        <v>2625</v>
      </c>
      <c r="BL447">
        <v>0</v>
      </c>
      <c r="BM447">
        <v>1</v>
      </c>
      <c r="BR447" t="s">
        <v>69</v>
      </c>
      <c r="BS447" s="124">
        <v>46149</v>
      </c>
      <c r="BT447" t="s">
        <v>2624</v>
      </c>
      <c r="BU447" t="s">
        <v>1381</v>
      </c>
      <c r="BW447" t="s">
        <v>13791</v>
      </c>
      <c r="BX447" t="s">
        <v>4030</v>
      </c>
      <c r="BY447" t="s">
        <v>4126</v>
      </c>
      <c r="BZ447" t="s">
        <v>13792</v>
      </c>
      <c r="CA447" t="s">
        <v>8843</v>
      </c>
      <c r="CB447" t="s">
        <v>4446</v>
      </c>
      <c r="CC447" t="s">
        <v>4105</v>
      </c>
      <c r="CD447">
        <v>71.88</v>
      </c>
      <c r="CE447">
        <v>5.99</v>
      </c>
      <c r="CF447">
        <v>2.1555</v>
      </c>
      <c r="CG447">
        <v>1</v>
      </c>
      <c r="CH447">
        <v>71.88</v>
      </c>
      <c r="CI447" s="17">
        <v>0.2</v>
      </c>
      <c r="CJ447">
        <v>30.73</v>
      </c>
      <c r="CK447">
        <v>1</v>
      </c>
      <c r="CL447" t="s">
        <v>13793</v>
      </c>
      <c r="CM447" t="s">
        <v>4121</v>
      </c>
      <c r="CN447" t="s">
        <v>71</v>
      </c>
      <c r="CO447" t="s">
        <v>13792</v>
      </c>
      <c r="CP447" t="s">
        <v>4121</v>
      </c>
      <c r="CR447" t="s">
        <v>21842</v>
      </c>
      <c r="CS447" t="s">
        <v>4030</v>
      </c>
      <c r="CT447" t="s">
        <v>4126</v>
      </c>
      <c r="CU447" t="s">
        <v>21840</v>
      </c>
      <c r="CV447" t="s">
        <v>8521</v>
      </c>
      <c r="CW447" t="s">
        <v>4125</v>
      </c>
      <c r="CX447" t="s">
        <v>4105</v>
      </c>
      <c r="CZ447" t="s">
        <v>4133</v>
      </c>
      <c r="DA447">
        <v>1</v>
      </c>
      <c r="DB447" t="s">
        <v>21843</v>
      </c>
      <c r="DC447" t="s">
        <v>708</v>
      </c>
      <c r="DD447" t="s">
        <v>21840</v>
      </c>
      <c r="DE447" t="s">
        <v>4158</v>
      </c>
    </row>
    <row r="448" spans="58:109" x14ac:dyDescent="0.25">
      <c r="BF448" t="s">
        <v>11036</v>
      </c>
      <c r="BH448" t="s">
        <v>2625</v>
      </c>
      <c r="BL448">
        <v>0</v>
      </c>
      <c r="BM448">
        <v>1</v>
      </c>
      <c r="BR448" t="s">
        <v>69</v>
      </c>
      <c r="BS448" s="124">
        <v>46149</v>
      </c>
      <c r="BT448" t="s">
        <v>2624</v>
      </c>
      <c r="BU448" t="s">
        <v>1381</v>
      </c>
      <c r="BW448" t="s">
        <v>9063</v>
      </c>
      <c r="BX448" t="s">
        <v>4030</v>
      </c>
      <c r="BY448" t="s">
        <v>4034</v>
      </c>
      <c r="BZ448" t="s">
        <v>9064</v>
      </c>
      <c r="CA448" t="s">
        <v>9064</v>
      </c>
      <c r="CB448" t="s">
        <v>4227</v>
      </c>
      <c r="CC448" t="s">
        <v>4105</v>
      </c>
      <c r="CD448">
        <v>119.88</v>
      </c>
      <c r="CE448">
        <v>9.99</v>
      </c>
      <c r="CG448">
        <v>0</v>
      </c>
      <c r="CH448">
        <v>119.88</v>
      </c>
      <c r="CK448">
        <v>1</v>
      </c>
      <c r="CL448" t="s">
        <v>9062</v>
      </c>
      <c r="CM448" t="s">
        <v>4106</v>
      </c>
      <c r="CN448" t="s">
        <v>71</v>
      </c>
      <c r="CO448" t="s">
        <v>9064</v>
      </c>
      <c r="CP448" t="s">
        <v>4107</v>
      </c>
      <c r="CR448" t="s">
        <v>16254</v>
      </c>
      <c r="CS448" t="s">
        <v>4050</v>
      </c>
      <c r="CT448" t="s">
        <v>4126</v>
      </c>
      <c r="CU448" t="s">
        <v>16255</v>
      </c>
      <c r="CV448" t="s">
        <v>8280</v>
      </c>
      <c r="CX448" t="s">
        <v>4105</v>
      </c>
      <c r="CZ448" t="s">
        <v>4133</v>
      </c>
      <c r="DA448">
        <v>1</v>
      </c>
      <c r="DB448" t="s">
        <v>16256</v>
      </c>
      <c r="DC448" t="s">
        <v>708</v>
      </c>
      <c r="DD448" t="s">
        <v>16255</v>
      </c>
      <c r="DE448" t="s">
        <v>4158</v>
      </c>
    </row>
    <row r="449" spans="58:109" x14ac:dyDescent="0.25">
      <c r="BF449" t="s">
        <v>11037</v>
      </c>
      <c r="BH449" t="s">
        <v>2625</v>
      </c>
      <c r="BL449">
        <v>0</v>
      </c>
      <c r="BM449">
        <v>1</v>
      </c>
      <c r="BR449" t="s">
        <v>69</v>
      </c>
      <c r="BS449" s="124">
        <v>46149</v>
      </c>
      <c r="BT449" t="s">
        <v>2624</v>
      </c>
      <c r="BU449" t="s">
        <v>1381</v>
      </c>
      <c r="BW449" t="s">
        <v>9060</v>
      </c>
      <c r="BX449" t="s">
        <v>4030</v>
      </c>
      <c r="BY449" t="s">
        <v>4034</v>
      </c>
      <c r="BZ449" t="s">
        <v>9061</v>
      </c>
      <c r="CA449" t="s">
        <v>9061</v>
      </c>
      <c r="CB449" t="s">
        <v>4227</v>
      </c>
      <c r="CC449" t="s">
        <v>4105</v>
      </c>
      <c r="CD449">
        <v>128.88</v>
      </c>
      <c r="CE449">
        <v>10.74</v>
      </c>
      <c r="CG449">
        <v>0</v>
      </c>
      <c r="CH449">
        <v>128.88</v>
      </c>
      <c r="CK449">
        <v>1</v>
      </c>
      <c r="CL449" t="s">
        <v>9062</v>
      </c>
      <c r="CM449" t="s">
        <v>4106</v>
      </c>
      <c r="CN449" t="s">
        <v>71</v>
      </c>
      <c r="CO449" t="s">
        <v>9061</v>
      </c>
      <c r="CP449" t="s">
        <v>4107</v>
      </c>
      <c r="CR449" t="s">
        <v>16257</v>
      </c>
      <c r="CS449" t="s">
        <v>4050</v>
      </c>
      <c r="CT449" t="s">
        <v>4126</v>
      </c>
      <c r="CU449" t="s">
        <v>16258</v>
      </c>
      <c r="CV449" t="s">
        <v>8387</v>
      </c>
      <c r="CX449" t="s">
        <v>4105</v>
      </c>
      <c r="CZ449" t="s">
        <v>4133</v>
      </c>
      <c r="DA449">
        <v>1</v>
      </c>
      <c r="DB449" t="s">
        <v>16259</v>
      </c>
      <c r="DC449" t="s">
        <v>708</v>
      </c>
      <c r="DD449" t="s">
        <v>16258</v>
      </c>
      <c r="DE449" t="s">
        <v>4158</v>
      </c>
    </row>
    <row r="450" spans="58:109" x14ac:dyDescent="0.25">
      <c r="BF450" t="s">
        <v>11038</v>
      </c>
      <c r="BG450" t="s">
        <v>11039</v>
      </c>
      <c r="BH450" t="s">
        <v>4083</v>
      </c>
      <c r="BI450" t="s">
        <v>11040</v>
      </c>
      <c r="BJ450" t="s">
        <v>4027</v>
      </c>
      <c r="BK450">
        <v>86.28</v>
      </c>
      <c r="BL450">
        <v>1</v>
      </c>
      <c r="BM450">
        <v>1</v>
      </c>
      <c r="BN450" t="s">
        <v>4028</v>
      </c>
      <c r="BO450">
        <v>1</v>
      </c>
      <c r="BP450" t="s">
        <v>4029</v>
      </c>
      <c r="BQ450" t="s">
        <v>4030</v>
      </c>
      <c r="BR450" t="s">
        <v>4031</v>
      </c>
      <c r="BS450" s="124">
        <v>46149</v>
      </c>
      <c r="BT450" t="s">
        <v>2676</v>
      </c>
      <c r="BU450" t="s">
        <v>1720</v>
      </c>
      <c r="BW450" t="s">
        <v>10282</v>
      </c>
      <c r="BX450" t="s">
        <v>4030</v>
      </c>
      <c r="BY450" t="s">
        <v>4126</v>
      </c>
      <c r="BZ450" t="s">
        <v>10283</v>
      </c>
      <c r="CA450" t="s">
        <v>10283</v>
      </c>
      <c r="CC450" t="s">
        <v>4105</v>
      </c>
      <c r="CD450">
        <v>117.24</v>
      </c>
      <c r="CE450">
        <v>9.77</v>
      </c>
      <c r="CF450">
        <v>2.1982499999999998</v>
      </c>
      <c r="CG450">
        <v>0</v>
      </c>
      <c r="CH450">
        <v>117.24</v>
      </c>
      <c r="CI450" s="17">
        <v>0.5</v>
      </c>
      <c r="CJ450">
        <v>46.17</v>
      </c>
      <c r="CK450">
        <v>1</v>
      </c>
      <c r="CL450" t="s">
        <v>10284</v>
      </c>
      <c r="CM450" t="s">
        <v>4106</v>
      </c>
      <c r="CN450" t="s">
        <v>71</v>
      </c>
      <c r="CO450" t="s">
        <v>10283</v>
      </c>
      <c r="CP450" t="s">
        <v>4107</v>
      </c>
      <c r="CR450" t="s">
        <v>16260</v>
      </c>
      <c r="CS450" t="s">
        <v>4050</v>
      </c>
      <c r="CT450" t="s">
        <v>4126</v>
      </c>
      <c r="CU450" t="s">
        <v>16261</v>
      </c>
      <c r="CV450" t="s">
        <v>8257</v>
      </c>
      <c r="CW450" t="s">
        <v>4117</v>
      </c>
      <c r="CX450" t="s">
        <v>4105</v>
      </c>
      <c r="CZ450" t="s">
        <v>4133</v>
      </c>
      <c r="DA450">
        <v>1</v>
      </c>
      <c r="DB450" t="s">
        <v>16262</v>
      </c>
      <c r="DC450" t="s">
        <v>708</v>
      </c>
      <c r="DD450" t="s">
        <v>16261</v>
      </c>
      <c r="DE450" t="s">
        <v>4158</v>
      </c>
    </row>
    <row r="451" spans="58:109" x14ac:dyDescent="0.25">
      <c r="BF451" t="s">
        <v>11041</v>
      </c>
      <c r="BG451" t="s">
        <v>11042</v>
      </c>
      <c r="BH451" t="s">
        <v>4083</v>
      </c>
      <c r="BI451" t="s">
        <v>11043</v>
      </c>
      <c r="BJ451" t="s">
        <v>4027</v>
      </c>
      <c r="BK451">
        <v>86.28</v>
      </c>
      <c r="BL451">
        <v>1</v>
      </c>
      <c r="BM451">
        <v>1</v>
      </c>
      <c r="BN451" t="s">
        <v>4028</v>
      </c>
      <c r="BO451">
        <v>1</v>
      </c>
      <c r="BP451" t="s">
        <v>4029</v>
      </c>
      <c r="BQ451" t="s">
        <v>4030</v>
      </c>
      <c r="BR451" t="s">
        <v>4031</v>
      </c>
      <c r="BS451" s="124">
        <v>46149</v>
      </c>
      <c r="BT451" t="s">
        <v>2676</v>
      </c>
      <c r="BU451" t="s">
        <v>1720</v>
      </c>
      <c r="BW451" t="s">
        <v>10288</v>
      </c>
      <c r="BX451" t="s">
        <v>4030</v>
      </c>
      <c r="BY451" t="s">
        <v>4032</v>
      </c>
      <c r="BZ451" t="s">
        <v>10286</v>
      </c>
      <c r="CA451" t="s">
        <v>10286</v>
      </c>
      <c r="CC451" t="s">
        <v>4105</v>
      </c>
      <c r="CD451">
        <v>193.56</v>
      </c>
      <c r="CE451">
        <v>16.13</v>
      </c>
      <c r="CF451">
        <v>1.1291</v>
      </c>
      <c r="CG451">
        <v>0</v>
      </c>
      <c r="CH451">
        <v>193.56</v>
      </c>
      <c r="CJ451">
        <v>22.59</v>
      </c>
      <c r="CK451">
        <v>1</v>
      </c>
      <c r="CL451" t="s">
        <v>10287</v>
      </c>
      <c r="CM451" t="s">
        <v>4106</v>
      </c>
      <c r="CN451" t="s">
        <v>71</v>
      </c>
      <c r="CO451" t="s">
        <v>10286</v>
      </c>
      <c r="CP451" t="s">
        <v>4107</v>
      </c>
      <c r="CR451" t="s">
        <v>16263</v>
      </c>
      <c r="CS451" t="s">
        <v>4030</v>
      </c>
      <c r="CT451" t="s">
        <v>4126</v>
      </c>
      <c r="CU451" t="s">
        <v>16252</v>
      </c>
      <c r="CV451" t="s">
        <v>8908</v>
      </c>
      <c r="CX451" t="s">
        <v>4105</v>
      </c>
      <c r="CZ451" t="s">
        <v>4133</v>
      </c>
      <c r="DA451">
        <v>1</v>
      </c>
      <c r="DB451" t="s">
        <v>16253</v>
      </c>
      <c r="DC451" t="s">
        <v>708</v>
      </c>
      <c r="DD451" t="s">
        <v>16252</v>
      </c>
      <c r="DE451" t="s">
        <v>4158</v>
      </c>
    </row>
    <row r="452" spans="58:109" x14ac:dyDescent="0.25">
      <c r="BF452" t="s">
        <v>11044</v>
      </c>
      <c r="BG452" t="s">
        <v>11045</v>
      </c>
      <c r="BH452" t="s">
        <v>4083</v>
      </c>
      <c r="BI452" t="s">
        <v>11046</v>
      </c>
      <c r="BJ452" t="s">
        <v>4027</v>
      </c>
      <c r="BK452">
        <v>107.88</v>
      </c>
      <c r="BL452">
        <v>1</v>
      </c>
      <c r="BM452">
        <v>1</v>
      </c>
      <c r="BN452" t="s">
        <v>4028</v>
      </c>
      <c r="BO452">
        <v>1</v>
      </c>
      <c r="BP452" t="s">
        <v>4029</v>
      </c>
      <c r="BQ452" t="s">
        <v>4030</v>
      </c>
      <c r="BR452" t="s">
        <v>4031</v>
      </c>
      <c r="BS452" s="124">
        <v>46149</v>
      </c>
      <c r="BT452" t="s">
        <v>2676</v>
      </c>
      <c r="BU452" t="s">
        <v>1720</v>
      </c>
      <c r="BW452" t="s">
        <v>10285</v>
      </c>
      <c r="BX452" t="s">
        <v>4030</v>
      </c>
      <c r="BY452" t="s">
        <v>4032</v>
      </c>
      <c r="BZ452" t="s">
        <v>10286</v>
      </c>
      <c r="CA452" t="s">
        <v>10286</v>
      </c>
      <c r="CC452" t="s">
        <v>4105</v>
      </c>
      <c r="CD452">
        <v>201.96</v>
      </c>
      <c r="CE452">
        <v>16.829999999999998</v>
      </c>
      <c r="CF452">
        <v>1.1780999999999999</v>
      </c>
      <c r="CG452">
        <v>0</v>
      </c>
      <c r="CH452">
        <v>201.96</v>
      </c>
      <c r="CJ452">
        <v>23.57</v>
      </c>
      <c r="CK452">
        <v>1</v>
      </c>
      <c r="CL452" t="s">
        <v>10287</v>
      </c>
      <c r="CM452" t="s">
        <v>4106</v>
      </c>
      <c r="CN452" t="s">
        <v>71</v>
      </c>
      <c r="CO452" t="s">
        <v>10286</v>
      </c>
      <c r="CP452" t="s">
        <v>4107</v>
      </c>
      <c r="CR452" t="s">
        <v>16251</v>
      </c>
      <c r="CS452" t="s">
        <v>4030</v>
      </c>
      <c r="CT452" t="s">
        <v>4126</v>
      </c>
      <c r="CU452" t="s">
        <v>16252</v>
      </c>
      <c r="CV452" t="s">
        <v>8908</v>
      </c>
      <c r="CX452" t="s">
        <v>4105</v>
      </c>
      <c r="CZ452" t="s">
        <v>4133</v>
      </c>
      <c r="DA452">
        <v>1</v>
      </c>
      <c r="DB452" t="s">
        <v>16253</v>
      </c>
      <c r="DC452" t="s">
        <v>708</v>
      </c>
      <c r="DD452" t="s">
        <v>16252</v>
      </c>
      <c r="DE452" t="s">
        <v>4158</v>
      </c>
    </row>
    <row r="453" spans="58:109" x14ac:dyDescent="0.25">
      <c r="BF453" t="s">
        <v>11047</v>
      </c>
      <c r="BG453" t="s">
        <v>11048</v>
      </c>
      <c r="BH453" t="s">
        <v>4083</v>
      </c>
      <c r="BI453" t="s">
        <v>11049</v>
      </c>
      <c r="BJ453" t="s">
        <v>4027</v>
      </c>
      <c r="BK453">
        <v>107.88</v>
      </c>
      <c r="BL453">
        <v>1</v>
      </c>
      <c r="BM453">
        <v>1</v>
      </c>
      <c r="BN453" t="s">
        <v>4028</v>
      </c>
      <c r="BO453">
        <v>1</v>
      </c>
      <c r="BP453" t="s">
        <v>4029</v>
      </c>
      <c r="BQ453" t="s">
        <v>4030</v>
      </c>
      <c r="BR453" t="s">
        <v>4031</v>
      </c>
      <c r="BS453" s="124">
        <v>46149</v>
      </c>
      <c r="BT453" t="s">
        <v>2676</v>
      </c>
      <c r="BU453" t="s">
        <v>1720</v>
      </c>
      <c r="BW453" t="s">
        <v>13794</v>
      </c>
      <c r="BX453" t="s">
        <v>4030</v>
      </c>
      <c r="BY453" t="s">
        <v>4126</v>
      </c>
      <c r="BZ453" t="s">
        <v>13795</v>
      </c>
      <c r="CA453" t="s">
        <v>13795</v>
      </c>
      <c r="CB453" t="s">
        <v>4516</v>
      </c>
      <c r="CC453" t="s">
        <v>4105</v>
      </c>
      <c r="CD453">
        <v>107.88</v>
      </c>
      <c r="CE453">
        <v>8.99</v>
      </c>
      <c r="CG453">
        <v>0</v>
      </c>
      <c r="CH453">
        <v>107.88</v>
      </c>
      <c r="CK453">
        <v>1</v>
      </c>
      <c r="CL453" t="s">
        <v>13796</v>
      </c>
      <c r="CM453" t="s">
        <v>4106</v>
      </c>
      <c r="CN453" t="s">
        <v>71</v>
      </c>
      <c r="CO453" t="s">
        <v>13795</v>
      </c>
      <c r="CP453" t="s">
        <v>4107</v>
      </c>
      <c r="CR453" t="s">
        <v>16264</v>
      </c>
      <c r="CS453" t="s">
        <v>4030</v>
      </c>
      <c r="CT453" t="s">
        <v>4126</v>
      </c>
      <c r="CU453" t="s">
        <v>16265</v>
      </c>
      <c r="CV453" t="s">
        <v>8521</v>
      </c>
      <c r="CW453" t="s">
        <v>4464</v>
      </c>
      <c r="CX453" t="s">
        <v>4105</v>
      </c>
      <c r="CZ453" t="s">
        <v>4133</v>
      </c>
      <c r="DA453">
        <v>1</v>
      </c>
      <c r="DB453" t="s">
        <v>16266</v>
      </c>
      <c r="DC453" t="s">
        <v>708</v>
      </c>
      <c r="DD453" t="s">
        <v>16265</v>
      </c>
      <c r="DE453" t="s">
        <v>4158</v>
      </c>
    </row>
    <row r="454" spans="58:109" x14ac:dyDescent="0.25">
      <c r="BF454" t="s">
        <v>11050</v>
      </c>
      <c r="BG454" t="s">
        <v>11051</v>
      </c>
      <c r="BH454" t="s">
        <v>4083</v>
      </c>
      <c r="BI454" t="s">
        <v>11052</v>
      </c>
      <c r="BJ454" t="s">
        <v>4027</v>
      </c>
      <c r="BK454">
        <v>64.680000000000007</v>
      </c>
      <c r="BL454">
        <v>1</v>
      </c>
      <c r="BM454">
        <v>1</v>
      </c>
      <c r="BN454" t="s">
        <v>4028</v>
      </c>
      <c r="BO454">
        <v>1</v>
      </c>
      <c r="BP454" t="s">
        <v>4029</v>
      </c>
      <c r="BQ454" t="s">
        <v>4030</v>
      </c>
      <c r="BR454" t="s">
        <v>4031</v>
      </c>
      <c r="BS454" s="124">
        <v>46149</v>
      </c>
      <c r="BT454" t="s">
        <v>2676</v>
      </c>
      <c r="BU454" t="s">
        <v>1720</v>
      </c>
      <c r="BW454" t="s">
        <v>13797</v>
      </c>
      <c r="BX454" t="s">
        <v>4030</v>
      </c>
      <c r="BY454" t="s">
        <v>4126</v>
      </c>
      <c r="BZ454" t="s">
        <v>13798</v>
      </c>
      <c r="CA454" t="s">
        <v>13798</v>
      </c>
      <c r="CB454" t="s">
        <v>4516</v>
      </c>
      <c r="CC454" t="s">
        <v>4105</v>
      </c>
      <c r="CD454">
        <v>107.88</v>
      </c>
      <c r="CE454">
        <v>8.99</v>
      </c>
      <c r="CG454">
        <v>0</v>
      </c>
      <c r="CH454">
        <v>107.88</v>
      </c>
      <c r="CK454">
        <v>1</v>
      </c>
      <c r="CL454" t="s">
        <v>13796</v>
      </c>
      <c r="CM454" t="s">
        <v>4106</v>
      </c>
      <c r="CN454" t="s">
        <v>71</v>
      </c>
      <c r="CO454" t="s">
        <v>13798</v>
      </c>
      <c r="CP454" t="s">
        <v>4107</v>
      </c>
      <c r="CR454" t="s">
        <v>20511</v>
      </c>
      <c r="CS454" t="s">
        <v>4030</v>
      </c>
      <c r="CT454" t="s">
        <v>4126</v>
      </c>
      <c r="CU454" t="s">
        <v>20512</v>
      </c>
      <c r="CV454" t="s">
        <v>20513</v>
      </c>
      <c r="CX454" t="s">
        <v>4105</v>
      </c>
      <c r="CZ454" t="s">
        <v>4133</v>
      </c>
      <c r="DA454">
        <v>1</v>
      </c>
      <c r="DB454" t="s">
        <v>20514</v>
      </c>
      <c r="DC454" t="s">
        <v>708</v>
      </c>
      <c r="DD454" t="s">
        <v>20512</v>
      </c>
      <c r="DE454" t="s">
        <v>4158</v>
      </c>
    </row>
    <row r="455" spans="58:109" x14ac:dyDescent="0.25">
      <c r="BF455" t="s">
        <v>11053</v>
      </c>
      <c r="BG455" t="s">
        <v>11054</v>
      </c>
      <c r="BH455" t="s">
        <v>4083</v>
      </c>
      <c r="BI455" t="s">
        <v>11055</v>
      </c>
      <c r="BJ455" t="s">
        <v>4027</v>
      </c>
      <c r="BK455">
        <v>86.28</v>
      </c>
      <c r="BL455">
        <v>1</v>
      </c>
      <c r="BM455">
        <v>1</v>
      </c>
      <c r="BN455" t="s">
        <v>4028</v>
      </c>
      <c r="BO455">
        <v>1</v>
      </c>
      <c r="BP455" t="s">
        <v>4029</v>
      </c>
      <c r="BQ455" t="s">
        <v>4030</v>
      </c>
      <c r="BR455" t="s">
        <v>4031</v>
      </c>
      <c r="BS455" s="124">
        <v>46149</v>
      </c>
      <c r="BT455" t="s">
        <v>2676</v>
      </c>
      <c r="BU455" t="s">
        <v>1720</v>
      </c>
      <c r="BW455" t="s">
        <v>13799</v>
      </c>
      <c r="BX455" t="s">
        <v>4030</v>
      </c>
      <c r="BY455" t="s">
        <v>4109</v>
      </c>
      <c r="BZ455" t="s">
        <v>13800</v>
      </c>
      <c r="CA455" t="s">
        <v>13800</v>
      </c>
      <c r="CC455" t="s">
        <v>4111</v>
      </c>
      <c r="CD455">
        <v>395.88</v>
      </c>
      <c r="CE455">
        <v>32.99</v>
      </c>
      <c r="CG455">
        <v>0</v>
      </c>
      <c r="CH455">
        <v>395.88</v>
      </c>
      <c r="CK455">
        <v>1</v>
      </c>
      <c r="CL455" t="s">
        <v>13801</v>
      </c>
      <c r="CM455" t="s">
        <v>4106</v>
      </c>
      <c r="CN455" t="s">
        <v>71</v>
      </c>
      <c r="CO455" t="s">
        <v>13800</v>
      </c>
      <c r="CP455" t="s">
        <v>4107</v>
      </c>
      <c r="CR455" t="s">
        <v>20515</v>
      </c>
      <c r="CS455" t="s">
        <v>4030</v>
      </c>
      <c r="CT455" t="s">
        <v>4126</v>
      </c>
      <c r="CU455" t="s">
        <v>20516</v>
      </c>
      <c r="CV455" t="s">
        <v>8595</v>
      </c>
      <c r="CX455" t="s">
        <v>4105</v>
      </c>
      <c r="CZ455" t="s">
        <v>4133</v>
      </c>
      <c r="DA455">
        <v>1</v>
      </c>
      <c r="DB455" t="s">
        <v>20517</v>
      </c>
      <c r="DC455" t="s">
        <v>708</v>
      </c>
      <c r="DD455" t="s">
        <v>20516</v>
      </c>
      <c r="DE455" t="s">
        <v>4158</v>
      </c>
    </row>
    <row r="456" spans="58:109" x14ac:dyDescent="0.25">
      <c r="BF456" t="s">
        <v>11056</v>
      </c>
      <c r="BG456" t="s">
        <v>11057</v>
      </c>
      <c r="BH456" t="s">
        <v>4253</v>
      </c>
      <c r="BI456" t="s">
        <v>11058</v>
      </c>
      <c r="BJ456" t="s">
        <v>4034</v>
      </c>
      <c r="BK456">
        <v>48.42</v>
      </c>
      <c r="BL456">
        <v>1</v>
      </c>
      <c r="BM456">
        <v>1</v>
      </c>
      <c r="BN456" t="s">
        <v>4028</v>
      </c>
      <c r="BO456">
        <v>1</v>
      </c>
      <c r="BP456" t="s">
        <v>4029</v>
      </c>
      <c r="BQ456" t="s">
        <v>4030</v>
      </c>
      <c r="BR456" t="s">
        <v>4031</v>
      </c>
      <c r="BS456" s="124">
        <v>46148</v>
      </c>
      <c r="BT456" t="s">
        <v>181</v>
      </c>
      <c r="BU456" t="s">
        <v>1720</v>
      </c>
      <c r="BW456" t="s">
        <v>13802</v>
      </c>
      <c r="BX456" t="s">
        <v>4030</v>
      </c>
      <c r="BY456" t="s">
        <v>4032</v>
      </c>
      <c r="BZ456" t="s">
        <v>13803</v>
      </c>
      <c r="CA456" t="s">
        <v>13803</v>
      </c>
      <c r="CC456" t="s">
        <v>4105</v>
      </c>
      <c r="CD456">
        <v>196.92</v>
      </c>
      <c r="CE456">
        <v>16.41</v>
      </c>
      <c r="CF456">
        <v>1.1487000000000001</v>
      </c>
      <c r="CG456">
        <v>0</v>
      </c>
      <c r="CH456">
        <v>196.92</v>
      </c>
      <c r="CJ456">
        <v>25.28</v>
      </c>
      <c r="CK456">
        <v>1</v>
      </c>
      <c r="CL456" t="s">
        <v>13804</v>
      </c>
      <c r="CM456" t="s">
        <v>4106</v>
      </c>
      <c r="CN456" t="s">
        <v>71</v>
      </c>
      <c r="CO456" t="s">
        <v>13803</v>
      </c>
      <c r="CP456" t="s">
        <v>4107</v>
      </c>
      <c r="CR456" t="s">
        <v>20518</v>
      </c>
      <c r="CS456" t="s">
        <v>4030</v>
      </c>
      <c r="CT456" t="s">
        <v>4126</v>
      </c>
      <c r="CU456" t="s">
        <v>20519</v>
      </c>
      <c r="CV456" t="s">
        <v>8388</v>
      </c>
      <c r="CW456" t="s">
        <v>4307</v>
      </c>
      <c r="CX456" t="s">
        <v>4105</v>
      </c>
      <c r="CZ456" t="s">
        <v>4133</v>
      </c>
      <c r="DA456">
        <v>1</v>
      </c>
      <c r="DB456" t="s">
        <v>20520</v>
      </c>
      <c r="DC456" t="s">
        <v>708</v>
      </c>
      <c r="DD456" t="s">
        <v>20519</v>
      </c>
      <c r="DE456" t="s">
        <v>4158</v>
      </c>
    </row>
    <row r="457" spans="58:109" x14ac:dyDescent="0.25">
      <c r="BF457" t="s">
        <v>11059</v>
      </c>
      <c r="BG457" t="s">
        <v>11060</v>
      </c>
      <c r="BH457" t="s">
        <v>4253</v>
      </c>
      <c r="BI457" t="s">
        <v>11061</v>
      </c>
      <c r="BJ457" t="s">
        <v>4034</v>
      </c>
      <c r="BK457">
        <v>56.04</v>
      </c>
      <c r="BL457">
        <v>1</v>
      </c>
      <c r="BM457">
        <v>1</v>
      </c>
      <c r="BN457" t="s">
        <v>4028</v>
      </c>
      <c r="BO457">
        <v>1</v>
      </c>
      <c r="BP457" t="s">
        <v>4029</v>
      </c>
      <c r="BQ457" t="s">
        <v>4030</v>
      </c>
      <c r="BR457" t="s">
        <v>4031</v>
      </c>
      <c r="BS457" s="124">
        <v>46148</v>
      </c>
      <c r="BT457" t="s">
        <v>181</v>
      </c>
      <c r="BU457" t="s">
        <v>1720</v>
      </c>
      <c r="BW457" t="s">
        <v>13805</v>
      </c>
      <c r="BX457" t="s">
        <v>4030</v>
      </c>
      <c r="BY457" t="s">
        <v>4109</v>
      </c>
      <c r="BZ457" t="s">
        <v>13806</v>
      </c>
      <c r="CA457" t="s">
        <v>13806</v>
      </c>
      <c r="CB457" t="s">
        <v>4336</v>
      </c>
      <c r="CC457" t="s">
        <v>4105</v>
      </c>
      <c r="CD457">
        <v>119.88</v>
      </c>
      <c r="CE457">
        <v>9.99</v>
      </c>
      <c r="CG457">
        <v>0</v>
      </c>
      <c r="CH457">
        <v>119.88</v>
      </c>
      <c r="CK457">
        <v>1</v>
      </c>
      <c r="CL457" t="s">
        <v>13804</v>
      </c>
      <c r="CM457" t="s">
        <v>4106</v>
      </c>
      <c r="CN457" t="s">
        <v>71</v>
      </c>
      <c r="CO457" t="s">
        <v>13806</v>
      </c>
      <c r="CP457" t="s">
        <v>4107</v>
      </c>
      <c r="CR457" t="s">
        <v>20521</v>
      </c>
      <c r="CS457" t="s">
        <v>4030</v>
      </c>
      <c r="CT457" t="s">
        <v>4126</v>
      </c>
      <c r="CU457" t="s">
        <v>20522</v>
      </c>
      <c r="CV457" t="s">
        <v>8907</v>
      </c>
      <c r="CX457" t="s">
        <v>4105</v>
      </c>
      <c r="CZ457" t="s">
        <v>4133</v>
      </c>
      <c r="DA457">
        <v>1</v>
      </c>
      <c r="DB457" t="s">
        <v>20523</v>
      </c>
      <c r="DC457" t="s">
        <v>708</v>
      </c>
      <c r="DD457" t="s">
        <v>20522</v>
      </c>
      <c r="DE457" t="s">
        <v>4158</v>
      </c>
    </row>
    <row r="458" spans="58:109" x14ac:dyDescent="0.25">
      <c r="BF458" t="s">
        <v>9567</v>
      </c>
      <c r="BH458" t="s">
        <v>4253</v>
      </c>
      <c r="BL458">
        <v>0</v>
      </c>
      <c r="BM458">
        <v>1</v>
      </c>
      <c r="BR458" t="s">
        <v>4031</v>
      </c>
      <c r="BS458" s="124">
        <v>46148</v>
      </c>
      <c r="BT458" t="s">
        <v>181</v>
      </c>
      <c r="BU458" t="s">
        <v>1720</v>
      </c>
      <c r="BW458" t="s">
        <v>13807</v>
      </c>
      <c r="BX458" t="s">
        <v>4030</v>
      </c>
      <c r="BY458" t="s">
        <v>4034</v>
      </c>
      <c r="BZ458" t="s">
        <v>13808</v>
      </c>
      <c r="CA458" t="s">
        <v>13808</v>
      </c>
      <c r="CB458" t="s">
        <v>4122</v>
      </c>
      <c r="CC458" t="s">
        <v>4105</v>
      </c>
      <c r="CD458">
        <v>102.36</v>
      </c>
      <c r="CE458">
        <v>8.5299999999999994</v>
      </c>
      <c r="CG458">
        <v>0</v>
      </c>
      <c r="CH458">
        <v>102.36</v>
      </c>
      <c r="CK458">
        <v>1</v>
      </c>
      <c r="CL458" t="s">
        <v>13809</v>
      </c>
      <c r="CM458" t="s">
        <v>4106</v>
      </c>
      <c r="CN458" t="s">
        <v>71</v>
      </c>
      <c r="CO458" t="s">
        <v>13808</v>
      </c>
      <c r="CP458" t="s">
        <v>4107</v>
      </c>
      <c r="CR458" t="s">
        <v>20524</v>
      </c>
      <c r="CS458" t="s">
        <v>4030</v>
      </c>
      <c r="CT458" t="s">
        <v>4126</v>
      </c>
      <c r="CU458" t="s">
        <v>20522</v>
      </c>
      <c r="CV458" t="s">
        <v>8907</v>
      </c>
      <c r="CX458" t="s">
        <v>4105</v>
      </c>
      <c r="CZ458" t="s">
        <v>4133</v>
      </c>
      <c r="DA458">
        <v>1</v>
      </c>
      <c r="DB458" t="s">
        <v>20523</v>
      </c>
      <c r="DC458" t="s">
        <v>708</v>
      </c>
      <c r="DD458" t="s">
        <v>20522</v>
      </c>
      <c r="DE458" t="s">
        <v>4158</v>
      </c>
    </row>
    <row r="459" spans="58:109" x14ac:dyDescent="0.25">
      <c r="BF459" t="s">
        <v>9568</v>
      </c>
      <c r="BH459" t="s">
        <v>4253</v>
      </c>
      <c r="BL459">
        <v>0</v>
      </c>
      <c r="BM459">
        <v>1</v>
      </c>
      <c r="BR459" t="s">
        <v>4031</v>
      </c>
      <c r="BS459" s="124">
        <v>46148</v>
      </c>
      <c r="BT459" t="s">
        <v>181</v>
      </c>
      <c r="BU459" t="s">
        <v>1720</v>
      </c>
      <c r="BW459" t="s">
        <v>4705</v>
      </c>
      <c r="BX459" t="s">
        <v>4030</v>
      </c>
      <c r="BY459" t="s">
        <v>4027</v>
      </c>
      <c r="BZ459" t="s">
        <v>13324</v>
      </c>
      <c r="CA459" t="s">
        <v>13324</v>
      </c>
      <c r="CB459" t="s">
        <v>4125</v>
      </c>
      <c r="CC459" t="s">
        <v>4105</v>
      </c>
      <c r="CD459">
        <v>251.88</v>
      </c>
      <c r="CE459">
        <v>20.99</v>
      </c>
      <c r="CG459">
        <v>0</v>
      </c>
      <c r="CH459">
        <v>251.88</v>
      </c>
      <c r="CK459">
        <v>1</v>
      </c>
      <c r="CL459" t="s">
        <v>4706</v>
      </c>
      <c r="CM459" t="s">
        <v>4106</v>
      </c>
      <c r="CN459" t="s">
        <v>71</v>
      </c>
      <c r="CO459" t="s">
        <v>13324</v>
      </c>
      <c r="CP459" t="s">
        <v>4107</v>
      </c>
      <c r="CR459" t="s">
        <v>21028</v>
      </c>
      <c r="CS459" t="s">
        <v>4030</v>
      </c>
      <c r="CT459" t="s">
        <v>4126</v>
      </c>
      <c r="CU459" t="s">
        <v>21029</v>
      </c>
      <c r="CV459" t="s">
        <v>8593</v>
      </c>
      <c r="CX459" t="s">
        <v>4105</v>
      </c>
      <c r="CZ459" t="s">
        <v>4133</v>
      </c>
      <c r="DA459">
        <v>1</v>
      </c>
      <c r="DB459" t="s">
        <v>21030</v>
      </c>
      <c r="DC459" t="s">
        <v>708</v>
      </c>
      <c r="DD459" t="s">
        <v>21029</v>
      </c>
      <c r="DE459" t="s">
        <v>4158</v>
      </c>
    </row>
    <row r="460" spans="58:109" x14ac:dyDescent="0.25">
      <c r="BF460" t="s">
        <v>9569</v>
      </c>
      <c r="BH460" t="s">
        <v>4253</v>
      </c>
      <c r="BL460">
        <v>0</v>
      </c>
      <c r="BM460">
        <v>1</v>
      </c>
      <c r="BR460" t="s">
        <v>4031</v>
      </c>
      <c r="BS460" s="124">
        <v>46148</v>
      </c>
      <c r="BT460" t="s">
        <v>181</v>
      </c>
      <c r="BU460" t="s">
        <v>1720</v>
      </c>
      <c r="BW460" t="s">
        <v>13810</v>
      </c>
      <c r="BX460" t="s">
        <v>4030</v>
      </c>
      <c r="BY460" t="s">
        <v>4109</v>
      </c>
      <c r="BZ460" t="s">
        <v>13811</v>
      </c>
      <c r="CA460" t="s">
        <v>13811</v>
      </c>
      <c r="CB460" t="s">
        <v>4495</v>
      </c>
      <c r="CC460" t="s">
        <v>4111</v>
      </c>
      <c r="CD460">
        <v>239.88</v>
      </c>
      <c r="CE460">
        <v>19.989999999999998</v>
      </c>
      <c r="CG460">
        <v>0</v>
      </c>
      <c r="CH460">
        <v>239.88</v>
      </c>
      <c r="CK460">
        <v>1</v>
      </c>
      <c r="CL460" t="s">
        <v>13812</v>
      </c>
      <c r="CM460" t="s">
        <v>4106</v>
      </c>
      <c r="CN460" t="s">
        <v>71</v>
      </c>
      <c r="CO460" t="s">
        <v>13811</v>
      </c>
      <c r="CP460" t="s">
        <v>4107</v>
      </c>
      <c r="CR460" t="s">
        <v>21031</v>
      </c>
      <c r="CS460" t="s">
        <v>4030</v>
      </c>
      <c r="CT460" t="s">
        <v>4126</v>
      </c>
      <c r="CU460" t="s">
        <v>20917</v>
      </c>
      <c r="CV460" t="s">
        <v>8454</v>
      </c>
      <c r="CW460" t="s">
        <v>4370</v>
      </c>
      <c r="CX460" t="s">
        <v>4105</v>
      </c>
      <c r="CZ460" t="s">
        <v>4133</v>
      </c>
      <c r="DA460">
        <v>1</v>
      </c>
      <c r="DB460" t="s">
        <v>21032</v>
      </c>
      <c r="DC460" t="s">
        <v>708</v>
      </c>
      <c r="DD460" t="s">
        <v>20917</v>
      </c>
      <c r="DE460" t="s">
        <v>4158</v>
      </c>
    </row>
    <row r="461" spans="58:109" x14ac:dyDescent="0.25">
      <c r="BF461" t="s">
        <v>11062</v>
      </c>
      <c r="BH461" t="s">
        <v>4253</v>
      </c>
      <c r="BL461">
        <v>0</v>
      </c>
      <c r="BM461">
        <v>1</v>
      </c>
      <c r="BR461" t="s">
        <v>4031</v>
      </c>
      <c r="BS461" s="124">
        <v>46148</v>
      </c>
      <c r="BT461" t="s">
        <v>181</v>
      </c>
      <c r="BU461" t="s">
        <v>1720</v>
      </c>
      <c r="BW461" t="s">
        <v>13813</v>
      </c>
      <c r="BX461" t="s">
        <v>4030</v>
      </c>
      <c r="BY461" t="s">
        <v>4034</v>
      </c>
      <c r="BZ461" t="s">
        <v>13814</v>
      </c>
      <c r="CA461" t="s">
        <v>13814</v>
      </c>
      <c r="CB461" t="s">
        <v>4116</v>
      </c>
      <c r="CC461" t="s">
        <v>4105</v>
      </c>
      <c r="CD461">
        <v>170.88</v>
      </c>
      <c r="CE461">
        <v>14.24</v>
      </c>
      <c r="CG461">
        <v>0</v>
      </c>
      <c r="CH461">
        <v>170.88</v>
      </c>
      <c r="CK461">
        <v>1</v>
      </c>
      <c r="CL461" t="s">
        <v>13815</v>
      </c>
      <c r="CM461" t="s">
        <v>4106</v>
      </c>
      <c r="CN461" t="s">
        <v>71</v>
      </c>
      <c r="CO461" t="s">
        <v>13814</v>
      </c>
      <c r="CP461" t="s">
        <v>4107</v>
      </c>
      <c r="CR461" t="s">
        <v>21033</v>
      </c>
      <c r="CS461" t="s">
        <v>4030</v>
      </c>
      <c r="CT461" t="s">
        <v>4126</v>
      </c>
      <c r="CU461" t="s">
        <v>21034</v>
      </c>
      <c r="CV461" t="s">
        <v>8558</v>
      </c>
      <c r="CW461" t="s">
        <v>8536</v>
      </c>
      <c r="CX461" t="s">
        <v>4105</v>
      </c>
      <c r="CZ461" t="s">
        <v>4133</v>
      </c>
      <c r="DA461">
        <v>1</v>
      </c>
      <c r="DB461" t="s">
        <v>21032</v>
      </c>
      <c r="DC461" t="s">
        <v>708</v>
      </c>
      <c r="DD461" t="s">
        <v>21034</v>
      </c>
      <c r="DE461" t="s">
        <v>4158</v>
      </c>
    </row>
    <row r="462" spans="58:109" x14ac:dyDescent="0.25">
      <c r="BF462" t="s">
        <v>11063</v>
      </c>
      <c r="BH462" t="s">
        <v>4253</v>
      </c>
      <c r="BL462">
        <v>0</v>
      </c>
      <c r="BM462">
        <v>1</v>
      </c>
      <c r="BR462" t="s">
        <v>4031</v>
      </c>
      <c r="BS462" s="124">
        <v>46148</v>
      </c>
      <c r="BT462" t="s">
        <v>181</v>
      </c>
      <c r="BU462" t="s">
        <v>1720</v>
      </c>
      <c r="BW462" t="s">
        <v>13816</v>
      </c>
      <c r="BX462" t="s">
        <v>4030</v>
      </c>
      <c r="BY462" t="s">
        <v>4289</v>
      </c>
      <c r="BZ462" t="s">
        <v>13817</v>
      </c>
      <c r="CA462" t="s">
        <v>13817</v>
      </c>
      <c r="CC462" t="s">
        <v>4149</v>
      </c>
      <c r="CG462">
        <v>0</v>
      </c>
      <c r="CK462">
        <v>1</v>
      </c>
      <c r="CL462" t="s">
        <v>13818</v>
      </c>
      <c r="CM462" t="s">
        <v>4106</v>
      </c>
      <c r="CN462" t="s">
        <v>71</v>
      </c>
      <c r="CO462" t="s">
        <v>13817</v>
      </c>
      <c r="CP462" t="s">
        <v>4107</v>
      </c>
      <c r="CR462" t="s">
        <v>21035</v>
      </c>
      <c r="CS462" t="s">
        <v>4030</v>
      </c>
      <c r="CT462" t="s">
        <v>4126</v>
      </c>
      <c r="CU462" t="s">
        <v>21036</v>
      </c>
      <c r="CV462" t="s">
        <v>8593</v>
      </c>
      <c r="CW462" t="s">
        <v>4396</v>
      </c>
      <c r="CX462" t="s">
        <v>4105</v>
      </c>
      <c r="CZ462" t="s">
        <v>4133</v>
      </c>
      <c r="DA462">
        <v>1</v>
      </c>
      <c r="DB462" t="s">
        <v>21037</v>
      </c>
      <c r="DC462" t="s">
        <v>708</v>
      </c>
      <c r="DD462" t="s">
        <v>21036</v>
      </c>
      <c r="DE462" t="s">
        <v>4158</v>
      </c>
    </row>
    <row r="463" spans="58:109" x14ac:dyDescent="0.25">
      <c r="BF463" t="s">
        <v>10130</v>
      </c>
      <c r="BH463" t="s">
        <v>4253</v>
      </c>
      <c r="BL463">
        <v>0</v>
      </c>
      <c r="BM463">
        <v>1</v>
      </c>
      <c r="BR463" t="s">
        <v>4031</v>
      </c>
      <c r="BS463" s="124">
        <v>46148</v>
      </c>
      <c r="BT463" t="s">
        <v>181</v>
      </c>
      <c r="BU463" t="s">
        <v>1720</v>
      </c>
      <c r="BW463" t="s">
        <v>13819</v>
      </c>
      <c r="BX463" t="s">
        <v>4030</v>
      </c>
      <c r="BY463" t="s">
        <v>4032</v>
      </c>
      <c r="BZ463" t="s">
        <v>13820</v>
      </c>
      <c r="CA463" t="s">
        <v>13820</v>
      </c>
      <c r="CC463" t="s">
        <v>4105</v>
      </c>
      <c r="CD463">
        <v>146.28</v>
      </c>
      <c r="CE463">
        <v>12.19</v>
      </c>
      <c r="CF463">
        <v>0.85329999999999995</v>
      </c>
      <c r="CG463">
        <v>0</v>
      </c>
      <c r="CH463">
        <v>146.28</v>
      </c>
      <c r="CI463" s="17">
        <v>0.5</v>
      </c>
      <c r="CJ463">
        <v>18.77</v>
      </c>
      <c r="CK463">
        <v>1</v>
      </c>
      <c r="CL463" t="s">
        <v>13818</v>
      </c>
      <c r="CM463" t="s">
        <v>4106</v>
      </c>
      <c r="CN463" t="s">
        <v>71</v>
      </c>
      <c r="CO463" t="s">
        <v>13820</v>
      </c>
      <c r="CP463" t="s">
        <v>4107</v>
      </c>
      <c r="CR463" t="s">
        <v>21038</v>
      </c>
      <c r="CS463" t="s">
        <v>4050</v>
      </c>
      <c r="CT463" t="s">
        <v>4126</v>
      </c>
      <c r="CU463" t="s">
        <v>20968</v>
      </c>
      <c r="CV463" t="s">
        <v>4167</v>
      </c>
      <c r="CW463" t="s">
        <v>4356</v>
      </c>
      <c r="CX463" t="s">
        <v>4105</v>
      </c>
      <c r="CZ463" t="s">
        <v>4133</v>
      </c>
      <c r="DA463">
        <v>1</v>
      </c>
      <c r="DB463" t="s">
        <v>21037</v>
      </c>
      <c r="DC463" t="s">
        <v>708</v>
      </c>
      <c r="DD463" t="s">
        <v>20968</v>
      </c>
      <c r="DE463" t="s">
        <v>4158</v>
      </c>
    </row>
    <row r="464" spans="58:109" x14ac:dyDescent="0.25">
      <c r="BF464" t="s">
        <v>11064</v>
      </c>
      <c r="BH464" t="s">
        <v>4253</v>
      </c>
      <c r="BL464">
        <v>0</v>
      </c>
      <c r="BM464">
        <v>1</v>
      </c>
      <c r="BR464" t="s">
        <v>4031</v>
      </c>
      <c r="BS464" s="124">
        <v>46148</v>
      </c>
      <c r="BT464" t="s">
        <v>181</v>
      </c>
      <c r="BU464" t="s">
        <v>1720</v>
      </c>
      <c r="BW464" t="s">
        <v>13821</v>
      </c>
      <c r="BX464" t="s">
        <v>4050</v>
      </c>
      <c r="BY464" t="s">
        <v>4109</v>
      </c>
      <c r="BZ464" t="s">
        <v>13490</v>
      </c>
      <c r="CA464" t="s">
        <v>13490</v>
      </c>
      <c r="CB464" t="s">
        <v>4193</v>
      </c>
      <c r="CC464" t="s">
        <v>4111</v>
      </c>
      <c r="CD464">
        <v>239.88</v>
      </c>
      <c r="CE464">
        <v>19.989999999999998</v>
      </c>
      <c r="CG464">
        <v>0</v>
      </c>
      <c r="CH464">
        <v>239.88</v>
      </c>
      <c r="CK464">
        <v>1</v>
      </c>
      <c r="CL464" t="s">
        <v>13822</v>
      </c>
      <c r="CM464" t="s">
        <v>4133</v>
      </c>
      <c r="CN464" t="s">
        <v>71</v>
      </c>
      <c r="CO464" t="s">
        <v>13490</v>
      </c>
      <c r="CP464" t="s">
        <v>4107</v>
      </c>
      <c r="CR464" t="s">
        <v>21039</v>
      </c>
      <c r="CS464" t="s">
        <v>4050</v>
      </c>
      <c r="CT464" t="s">
        <v>4109</v>
      </c>
      <c r="CU464" t="s">
        <v>21040</v>
      </c>
      <c r="CV464" t="s">
        <v>8257</v>
      </c>
      <c r="CX464" t="s">
        <v>4111</v>
      </c>
      <c r="CZ464" t="s">
        <v>4133</v>
      </c>
      <c r="DA464">
        <v>1</v>
      </c>
      <c r="DB464" t="s">
        <v>21041</v>
      </c>
      <c r="DC464" t="s">
        <v>708</v>
      </c>
      <c r="DD464" t="s">
        <v>21040</v>
      </c>
      <c r="DE464" t="s">
        <v>4158</v>
      </c>
    </row>
    <row r="465" spans="58:109" x14ac:dyDescent="0.25">
      <c r="BF465" t="s">
        <v>10131</v>
      </c>
      <c r="BH465" t="s">
        <v>4253</v>
      </c>
      <c r="BL465">
        <v>0</v>
      </c>
      <c r="BM465">
        <v>1</v>
      </c>
      <c r="BR465" t="s">
        <v>4031</v>
      </c>
      <c r="BS465" s="124">
        <v>46148</v>
      </c>
      <c r="BT465" t="s">
        <v>181</v>
      </c>
      <c r="BU465" t="s">
        <v>1720</v>
      </c>
      <c r="BW465" t="s">
        <v>9065</v>
      </c>
      <c r="BX465" t="s">
        <v>4030</v>
      </c>
      <c r="BY465" t="s">
        <v>4109</v>
      </c>
      <c r="BZ465" t="s">
        <v>9066</v>
      </c>
      <c r="CA465" t="s">
        <v>9066</v>
      </c>
      <c r="CB465" t="s">
        <v>4441</v>
      </c>
      <c r="CC465" t="s">
        <v>4111</v>
      </c>
      <c r="CD465">
        <v>227.88</v>
      </c>
      <c r="CE465">
        <v>18.989999999999998</v>
      </c>
      <c r="CG465">
        <v>0</v>
      </c>
      <c r="CH465">
        <v>227.88</v>
      </c>
      <c r="CK465">
        <v>1</v>
      </c>
      <c r="CL465" t="s">
        <v>9067</v>
      </c>
      <c r="CM465" t="s">
        <v>4106</v>
      </c>
      <c r="CN465" t="s">
        <v>220</v>
      </c>
      <c r="CO465" t="s">
        <v>9066</v>
      </c>
      <c r="CP465" t="s">
        <v>4107</v>
      </c>
      <c r="CR465" t="s">
        <v>20882</v>
      </c>
      <c r="CS465" t="s">
        <v>4030</v>
      </c>
      <c r="CT465" t="s">
        <v>4104</v>
      </c>
      <c r="CU465" t="s">
        <v>21844</v>
      </c>
      <c r="CV465" t="s">
        <v>8455</v>
      </c>
      <c r="CW465" t="s">
        <v>4250</v>
      </c>
      <c r="CX465" t="s">
        <v>4105</v>
      </c>
      <c r="CY465" s="17">
        <v>0.2</v>
      </c>
      <c r="CZ465" t="s">
        <v>4133</v>
      </c>
      <c r="DA465">
        <v>1</v>
      </c>
      <c r="DB465" t="s">
        <v>20884</v>
      </c>
      <c r="DC465" t="s">
        <v>708</v>
      </c>
      <c r="DD465" t="s">
        <v>21844</v>
      </c>
      <c r="DE465" t="s">
        <v>4158</v>
      </c>
    </row>
    <row r="466" spans="58:109" x14ac:dyDescent="0.25">
      <c r="BF466" t="s">
        <v>10132</v>
      </c>
      <c r="BH466" t="s">
        <v>4253</v>
      </c>
      <c r="BL466">
        <v>0</v>
      </c>
      <c r="BM466">
        <v>1</v>
      </c>
      <c r="BR466" t="s">
        <v>4031</v>
      </c>
      <c r="BS466" s="124">
        <v>46148</v>
      </c>
      <c r="BT466" t="s">
        <v>181</v>
      </c>
      <c r="BU466" t="s">
        <v>1720</v>
      </c>
      <c r="BW466" t="s">
        <v>9068</v>
      </c>
      <c r="BX466" t="s">
        <v>4030</v>
      </c>
      <c r="BY466" t="s">
        <v>4104</v>
      </c>
      <c r="BZ466" t="s">
        <v>9069</v>
      </c>
      <c r="CA466" t="s">
        <v>9069</v>
      </c>
      <c r="CC466" t="s">
        <v>4105</v>
      </c>
      <c r="CD466">
        <v>83.88</v>
      </c>
      <c r="CG466">
        <v>0</v>
      </c>
      <c r="CH466">
        <v>83.88</v>
      </c>
      <c r="CK466">
        <v>1</v>
      </c>
      <c r="CL466" t="s">
        <v>9070</v>
      </c>
      <c r="CM466" t="s">
        <v>4106</v>
      </c>
      <c r="CN466" t="s">
        <v>220</v>
      </c>
      <c r="CO466" t="s">
        <v>9069</v>
      </c>
      <c r="CP466" t="s">
        <v>4107</v>
      </c>
      <c r="CR466" t="s">
        <v>21845</v>
      </c>
      <c r="CS466" t="s">
        <v>4050</v>
      </c>
      <c r="CT466" t="s">
        <v>4104</v>
      </c>
      <c r="CU466" t="s">
        <v>21846</v>
      </c>
      <c r="CV466" t="s">
        <v>8257</v>
      </c>
      <c r="CX466" t="s">
        <v>4105</v>
      </c>
      <c r="CY466" s="17">
        <v>0.2</v>
      </c>
      <c r="CZ466" t="s">
        <v>4133</v>
      </c>
      <c r="DA466">
        <v>1</v>
      </c>
      <c r="DB466" t="s">
        <v>21847</v>
      </c>
      <c r="DC466" t="s">
        <v>708</v>
      </c>
      <c r="DD466" t="s">
        <v>21846</v>
      </c>
      <c r="DE466" t="s">
        <v>4158</v>
      </c>
    </row>
    <row r="467" spans="58:109" x14ac:dyDescent="0.25">
      <c r="BF467" t="s">
        <v>9570</v>
      </c>
      <c r="BH467" t="s">
        <v>4253</v>
      </c>
      <c r="BL467">
        <v>0</v>
      </c>
      <c r="BM467">
        <v>1</v>
      </c>
      <c r="BR467" t="s">
        <v>4031</v>
      </c>
      <c r="BS467" s="124">
        <v>46148</v>
      </c>
      <c r="BT467" t="s">
        <v>181</v>
      </c>
      <c r="BU467" t="s">
        <v>1720</v>
      </c>
      <c r="BW467" t="s">
        <v>9077</v>
      </c>
      <c r="BX467" t="s">
        <v>4030</v>
      </c>
      <c r="BY467" t="s">
        <v>4126</v>
      </c>
      <c r="BZ467" t="s">
        <v>9078</v>
      </c>
      <c r="CA467" t="s">
        <v>9078</v>
      </c>
      <c r="CB467" t="s">
        <v>4507</v>
      </c>
      <c r="CC467" t="s">
        <v>4105</v>
      </c>
      <c r="CD467">
        <v>107.88</v>
      </c>
      <c r="CE467">
        <v>8.99</v>
      </c>
      <c r="CG467">
        <v>0</v>
      </c>
      <c r="CH467">
        <v>107.88</v>
      </c>
      <c r="CK467">
        <v>1</v>
      </c>
      <c r="CL467" t="s">
        <v>9079</v>
      </c>
      <c r="CM467" t="s">
        <v>4106</v>
      </c>
      <c r="CN467" t="s">
        <v>220</v>
      </c>
      <c r="CO467" t="s">
        <v>9078</v>
      </c>
      <c r="CP467" t="s">
        <v>4107</v>
      </c>
      <c r="CR467" t="s">
        <v>13612</v>
      </c>
      <c r="CS467" t="s">
        <v>4030</v>
      </c>
      <c r="CT467" t="s">
        <v>4126</v>
      </c>
      <c r="CU467" t="s">
        <v>21848</v>
      </c>
      <c r="CV467" t="s">
        <v>8455</v>
      </c>
      <c r="CW467" t="s">
        <v>4250</v>
      </c>
      <c r="CX467" t="s">
        <v>4105</v>
      </c>
      <c r="CY467" s="17">
        <v>0.2</v>
      </c>
      <c r="CZ467" t="s">
        <v>4133</v>
      </c>
      <c r="DA467">
        <v>1</v>
      </c>
      <c r="DB467" t="s">
        <v>13614</v>
      </c>
      <c r="DC467" t="s">
        <v>708</v>
      </c>
      <c r="DD467" t="s">
        <v>21848</v>
      </c>
      <c r="DE467" t="s">
        <v>4158</v>
      </c>
    </row>
    <row r="468" spans="58:109" x14ac:dyDescent="0.25">
      <c r="BF468" t="s">
        <v>9571</v>
      </c>
      <c r="BH468" t="s">
        <v>4253</v>
      </c>
      <c r="BL468">
        <v>0</v>
      </c>
      <c r="BM468">
        <v>1</v>
      </c>
      <c r="BR468" t="s">
        <v>4031</v>
      </c>
      <c r="BS468" s="124">
        <v>46148</v>
      </c>
      <c r="BT468" t="s">
        <v>181</v>
      </c>
      <c r="BU468" t="s">
        <v>1720</v>
      </c>
      <c r="BW468" t="s">
        <v>9071</v>
      </c>
      <c r="BX468" t="s">
        <v>4030</v>
      </c>
      <c r="BY468" t="s">
        <v>4034</v>
      </c>
      <c r="BZ468" t="s">
        <v>9072</v>
      </c>
      <c r="CA468" t="s">
        <v>9072</v>
      </c>
      <c r="CB468" t="s">
        <v>4280</v>
      </c>
      <c r="CC468" t="s">
        <v>4105</v>
      </c>
      <c r="CD468">
        <v>119.88</v>
      </c>
      <c r="CE468">
        <v>9.99</v>
      </c>
      <c r="CG468">
        <v>0</v>
      </c>
      <c r="CH468">
        <v>119.88</v>
      </c>
      <c r="CK468">
        <v>1</v>
      </c>
      <c r="CL468" t="s">
        <v>9073</v>
      </c>
      <c r="CM468" t="s">
        <v>4106</v>
      </c>
      <c r="CN468" t="s">
        <v>220</v>
      </c>
      <c r="CO468" t="s">
        <v>9072</v>
      </c>
      <c r="CP468" t="s">
        <v>4107</v>
      </c>
      <c r="CR468" t="s">
        <v>13615</v>
      </c>
      <c r="CS468" t="s">
        <v>4030</v>
      </c>
      <c r="CT468" t="s">
        <v>4126</v>
      </c>
      <c r="CU468" t="s">
        <v>21849</v>
      </c>
      <c r="CV468" t="s">
        <v>8455</v>
      </c>
      <c r="CW468" t="s">
        <v>4250</v>
      </c>
      <c r="CX468" t="s">
        <v>4105</v>
      </c>
      <c r="CY468" s="17">
        <v>0.2</v>
      </c>
      <c r="CZ468" t="s">
        <v>4133</v>
      </c>
      <c r="DA468">
        <v>1</v>
      </c>
      <c r="DB468" t="s">
        <v>13614</v>
      </c>
      <c r="DC468" t="s">
        <v>708</v>
      </c>
      <c r="DD468" t="s">
        <v>21849</v>
      </c>
      <c r="DE468" t="s">
        <v>4158</v>
      </c>
    </row>
    <row r="469" spans="58:109" x14ac:dyDescent="0.25">
      <c r="BF469" t="s">
        <v>11065</v>
      </c>
      <c r="BH469" t="s">
        <v>4253</v>
      </c>
      <c r="BL469">
        <v>0</v>
      </c>
      <c r="BM469">
        <v>1</v>
      </c>
      <c r="BR469" t="s">
        <v>4031</v>
      </c>
      <c r="BS469" s="124">
        <v>46148</v>
      </c>
      <c r="BT469" t="s">
        <v>181</v>
      </c>
      <c r="BU469" t="s">
        <v>1720</v>
      </c>
      <c r="BW469" t="s">
        <v>9074</v>
      </c>
      <c r="BX469" t="s">
        <v>4030</v>
      </c>
      <c r="BY469" t="s">
        <v>4126</v>
      </c>
      <c r="BZ469" t="s">
        <v>9075</v>
      </c>
      <c r="CA469" t="s">
        <v>9075</v>
      </c>
      <c r="CC469" t="s">
        <v>4105</v>
      </c>
      <c r="CD469">
        <v>93.72</v>
      </c>
      <c r="CE469">
        <v>7.81</v>
      </c>
      <c r="CF469">
        <v>1.75725</v>
      </c>
      <c r="CG469">
        <v>0</v>
      </c>
      <c r="CH469">
        <v>93.72</v>
      </c>
      <c r="CJ469">
        <v>38.659999999999997</v>
      </c>
      <c r="CK469">
        <v>1</v>
      </c>
      <c r="CL469" t="s">
        <v>9076</v>
      </c>
      <c r="CM469" t="s">
        <v>4106</v>
      </c>
      <c r="CN469" t="s">
        <v>220</v>
      </c>
      <c r="CO469" t="s">
        <v>9075</v>
      </c>
      <c r="CP469" t="s">
        <v>4107</v>
      </c>
      <c r="CR469" t="s">
        <v>13620</v>
      </c>
      <c r="CS469" t="s">
        <v>4030</v>
      </c>
      <c r="CT469" t="s">
        <v>4126</v>
      </c>
      <c r="CU469" t="s">
        <v>21850</v>
      </c>
      <c r="CV469" t="s">
        <v>8521</v>
      </c>
      <c r="CW469" t="s">
        <v>4464</v>
      </c>
      <c r="CX469" t="s">
        <v>4105</v>
      </c>
      <c r="CY469" s="17">
        <v>0.2</v>
      </c>
      <c r="CZ469" t="s">
        <v>4133</v>
      </c>
      <c r="DA469">
        <v>1</v>
      </c>
      <c r="DB469" t="s">
        <v>13622</v>
      </c>
      <c r="DC469" t="s">
        <v>708</v>
      </c>
      <c r="DD469" t="s">
        <v>21850</v>
      </c>
      <c r="DE469" t="s">
        <v>4158</v>
      </c>
    </row>
    <row r="470" spans="58:109" x14ac:dyDescent="0.25">
      <c r="BF470" t="s">
        <v>11066</v>
      </c>
      <c r="BH470" t="s">
        <v>4253</v>
      </c>
      <c r="BL470">
        <v>0</v>
      </c>
      <c r="BM470">
        <v>1</v>
      </c>
      <c r="BR470" t="s">
        <v>4031</v>
      </c>
      <c r="BS470" s="124">
        <v>46148</v>
      </c>
      <c r="BT470" t="s">
        <v>181</v>
      </c>
      <c r="BU470" t="s">
        <v>1720</v>
      </c>
      <c r="BW470" t="s">
        <v>9749</v>
      </c>
      <c r="BX470" t="s">
        <v>4030</v>
      </c>
      <c r="BY470" t="s">
        <v>4032</v>
      </c>
      <c r="BZ470" t="s">
        <v>9750</v>
      </c>
      <c r="CA470" t="s">
        <v>9750</v>
      </c>
      <c r="CC470" t="s">
        <v>4105</v>
      </c>
      <c r="CD470">
        <v>175.56</v>
      </c>
      <c r="CE470">
        <v>14.63</v>
      </c>
      <c r="CF470">
        <v>1.0241</v>
      </c>
      <c r="CG470">
        <v>0</v>
      </c>
      <c r="CH470">
        <v>175.56</v>
      </c>
      <c r="CJ470">
        <v>18.41</v>
      </c>
      <c r="CK470">
        <v>1</v>
      </c>
      <c r="CL470" t="s">
        <v>9751</v>
      </c>
      <c r="CM470" t="s">
        <v>4106</v>
      </c>
      <c r="CN470" t="s">
        <v>220</v>
      </c>
      <c r="CO470" t="s">
        <v>9750</v>
      </c>
      <c r="CP470" t="s">
        <v>4107</v>
      </c>
      <c r="CR470" t="s">
        <v>21851</v>
      </c>
      <c r="CS470" t="s">
        <v>4030</v>
      </c>
      <c r="CT470" t="s">
        <v>4104</v>
      </c>
      <c r="CU470" t="s">
        <v>21852</v>
      </c>
      <c r="CV470" t="s">
        <v>8595</v>
      </c>
      <c r="CX470" t="s">
        <v>4105</v>
      </c>
      <c r="CZ470" t="s">
        <v>4133</v>
      </c>
      <c r="DA470">
        <v>1</v>
      </c>
      <c r="DB470" t="s">
        <v>21853</v>
      </c>
      <c r="DC470" t="s">
        <v>708</v>
      </c>
      <c r="DD470" t="s">
        <v>21852</v>
      </c>
      <c r="DE470" t="s">
        <v>4158</v>
      </c>
    </row>
    <row r="471" spans="58:109" x14ac:dyDescent="0.25">
      <c r="BF471" t="s">
        <v>8921</v>
      </c>
      <c r="BG471" t="s">
        <v>8922</v>
      </c>
      <c r="BH471" t="s">
        <v>4278</v>
      </c>
      <c r="BI471" t="s">
        <v>8923</v>
      </c>
      <c r="BJ471" t="s">
        <v>4032</v>
      </c>
      <c r="BK471">
        <v>115.26</v>
      </c>
      <c r="BL471">
        <v>1</v>
      </c>
      <c r="BM471">
        <v>1</v>
      </c>
      <c r="BN471" t="s">
        <v>4035</v>
      </c>
      <c r="BO471">
        <v>1</v>
      </c>
      <c r="BP471" t="s">
        <v>4029</v>
      </c>
      <c r="BQ471" t="s">
        <v>4030</v>
      </c>
      <c r="BR471" t="s">
        <v>4041</v>
      </c>
      <c r="BS471" s="124">
        <v>46148</v>
      </c>
      <c r="BT471" t="s">
        <v>264</v>
      </c>
      <c r="BU471" t="s">
        <v>1720</v>
      </c>
      <c r="BW471" t="s">
        <v>9752</v>
      </c>
      <c r="BX471" t="s">
        <v>4030</v>
      </c>
      <c r="BY471" t="s">
        <v>4034</v>
      </c>
      <c r="BZ471" t="s">
        <v>9750</v>
      </c>
      <c r="CA471" t="s">
        <v>9750</v>
      </c>
      <c r="CB471" t="s">
        <v>4528</v>
      </c>
      <c r="CC471" t="s">
        <v>4105</v>
      </c>
      <c r="CD471">
        <v>107.88</v>
      </c>
      <c r="CE471">
        <v>8.99</v>
      </c>
      <c r="CG471">
        <v>0</v>
      </c>
      <c r="CH471">
        <v>107.88</v>
      </c>
      <c r="CK471">
        <v>1</v>
      </c>
      <c r="CL471" t="s">
        <v>9751</v>
      </c>
      <c r="CM471" t="s">
        <v>4106</v>
      </c>
      <c r="CN471" t="s">
        <v>220</v>
      </c>
      <c r="CO471" t="s">
        <v>9750</v>
      </c>
      <c r="CP471" t="s">
        <v>4107</v>
      </c>
      <c r="CR471" t="s">
        <v>21854</v>
      </c>
      <c r="CS471" t="s">
        <v>4050</v>
      </c>
      <c r="CT471" t="s">
        <v>4126</v>
      </c>
      <c r="CU471" t="s">
        <v>21855</v>
      </c>
      <c r="CV471" t="s">
        <v>4615</v>
      </c>
      <c r="CX471" t="s">
        <v>4105</v>
      </c>
      <c r="CZ471" t="s">
        <v>4133</v>
      </c>
      <c r="DA471">
        <v>1</v>
      </c>
      <c r="DB471" t="s">
        <v>21856</v>
      </c>
      <c r="DC471" t="s">
        <v>708</v>
      </c>
      <c r="DD471" t="s">
        <v>21855</v>
      </c>
      <c r="DE471" t="s">
        <v>4158</v>
      </c>
    </row>
    <row r="472" spans="58:109" x14ac:dyDescent="0.25">
      <c r="BF472" t="s">
        <v>8924</v>
      </c>
      <c r="BH472" t="s">
        <v>4278</v>
      </c>
      <c r="BL472">
        <v>0</v>
      </c>
      <c r="BM472">
        <v>0</v>
      </c>
      <c r="BR472" t="s">
        <v>4041</v>
      </c>
      <c r="BS472" s="124">
        <v>46148</v>
      </c>
      <c r="BT472" t="s">
        <v>264</v>
      </c>
      <c r="BU472" t="s">
        <v>1720</v>
      </c>
      <c r="BW472" t="s">
        <v>9753</v>
      </c>
      <c r="BX472" t="s">
        <v>4030</v>
      </c>
      <c r="BY472" t="s">
        <v>4032</v>
      </c>
      <c r="BZ472" t="s">
        <v>9754</v>
      </c>
      <c r="CA472" t="s">
        <v>9754</v>
      </c>
      <c r="CC472" t="s">
        <v>4105</v>
      </c>
      <c r="CD472">
        <v>176.28</v>
      </c>
      <c r="CE472">
        <v>14.69</v>
      </c>
      <c r="CF472">
        <v>1.0283</v>
      </c>
      <c r="CG472">
        <v>0</v>
      </c>
      <c r="CH472">
        <v>176.28</v>
      </c>
      <c r="CI472" s="17">
        <v>0.5</v>
      </c>
      <c r="CJ472">
        <v>18.52</v>
      </c>
      <c r="CK472">
        <v>1</v>
      </c>
      <c r="CL472" t="s">
        <v>9755</v>
      </c>
      <c r="CM472" t="s">
        <v>4133</v>
      </c>
      <c r="CN472" t="s">
        <v>220</v>
      </c>
      <c r="CO472" t="s">
        <v>9754</v>
      </c>
      <c r="CP472" t="s">
        <v>4107</v>
      </c>
      <c r="CR472" t="s">
        <v>21857</v>
      </c>
      <c r="CS472" t="s">
        <v>4050</v>
      </c>
      <c r="CT472" t="s">
        <v>4109</v>
      </c>
      <c r="CU472" t="s">
        <v>21858</v>
      </c>
      <c r="CV472" t="s">
        <v>8257</v>
      </c>
      <c r="CX472" t="s">
        <v>4111</v>
      </c>
      <c r="CZ472" t="s">
        <v>4133</v>
      </c>
      <c r="DA472">
        <v>1</v>
      </c>
      <c r="DB472" t="s">
        <v>21859</v>
      </c>
      <c r="DC472" t="s">
        <v>708</v>
      </c>
      <c r="DD472" t="s">
        <v>21858</v>
      </c>
      <c r="DE472" t="s">
        <v>4158</v>
      </c>
    </row>
    <row r="473" spans="58:109" x14ac:dyDescent="0.25">
      <c r="BF473" t="s">
        <v>11067</v>
      </c>
      <c r="BG473" t="s">
        <v>11068</v>
      </c>
      <c r="BH473" t="s">
        <v>375</v>
      </c>
      <c r="BI473" t="s">
        <v>11069</v>
      </c>
      <c r="BJ473" t="s">
        <v>4032</v>
      </c>
      <c r="BK473">
        <v>156.24</v>
      </c>
      <c r="BL473">
        <v>1</v>
      </c>
      <c r="BM473">
        <v>1</v>
      </c>
      <c r="BN473" t="s">
        <v>4035</v>
      </c>
      <c r="BO473">
        <v>1</v>
      </c>
      <c r="BP473" t="s">
        <v>4029</v>
      </c>
      <c r="BQ473" t="s">
        <v>4030</v>
      </c>
      <c r="BR473" t="s">
        <v>69</v>
      </c>
      <c r="BS473" s="124">
        <v>46148</v>
      </c>
      <c r="BT473" t="s">
        <v>76</v>
      </c>
      <c r="BU473" t="s">
        <v>2650</v>
      </c>
      <c r="BW473" t="s">
        <v>10289</v>
      </c>
      <c r="BX473" t="s">
        <v>4030</v>
      </c>
      <c r="BY473" t="s">
        <v>4034</v>
      </c>
      <c r="BZ473" t="s">
        <v>10290</v>
      </c>
      <c r="CA473" t="s">
        <v>10290</v>
      </c>
      <c r="CC473" t="s">
        <v>4105</v>
      </c>
      <c r="CD473">
        <v>98.52</v>
      </c>
      <c r="CE473">
        <v>8.2100000000000009</v>
      </c>
      <c r="CF473">
        <v>0.61575000000000002</v>
      </c>
      <c r="CG473">
        <v>0</v>
      </c>
      <c r="CH473">
        <v>98.52</v>
      </c>
      <c r="CJ473">
        <v>12.33</v>
      </c>
      <c r="CK473">
        <v>1</v>
      </c>
      <c r="CL473" t="s">
        <v>10291</v>
      </c>
      <c r="CM473" t="s">
        <v>4106</v>
      </c>
      <c r="CN473" t="s">
        <v>220</v>
      </c>
      <c r="CO473" t="s">
        <v>10290</v>
      </c>
      <c r="CP473" t="s">
        <v>4107</v>
      </c>
      <c r="CR473" t="s">
        <v>21860</v>
      </c>
      <c r="CS473" t="s">
        <v>4030</v>
      </c>
      <c r="CT473" t="s">
        <v>4104</v>
      </c>
      <c r="CU473" t="s">
        <v>21861</v>
      </c>
      <c r="CV473" t="s">
        <v>8558</v>
      </c>
      <c r="CX473" t="s">
        <v>4105</v>
      </c>
      <c r="CZ473" t="s">
        <v>4133</v>
      </c>
      <c r="DA473">
        <v>1</v>
      </c>
      <c r="DB473" t="s">
        <v>21862</v>
      </c>
      <c r="DC473" t="s">
        <v>708</v>
      </c>
      <c r="DD473" t="s">
        <v>21861</v>
      </c>
      <c r="DE473" t="s">
        <v>4158</v>
      </c>
    </row>
    <row r="474" spans="58:109" x14ac:dyDescent="0.25">
      <c r="BF474" t="s">
        <v>11070</v>
      </c>
      <c r="BG474" t="s">
        <v>11071</v>
      </c>
      <c r="BH474" t="s">
        <v>375</v>
      </c>
      <c r="BI474" t="s">
        <v>11072</v>
      </c>
      <c r="BJ474" t="s">
        <v>4032</v>
      </c>
      <c r="BK474">
        <v>177.54</v>
      </c>
      <c r="BL474">
        <v>1</v>
      </c>
      <c r="BM474">
        <v>1</v>
      </c>
      <c r="BN474" t="s">
        <v>4028</v>
      </c>
      <c r="BO474">
        <v>1</v>
      </c>
      <c r="BP474" t="s">
        <v>4029</v>
      </c>
      <c r="BQ474" t="s">
        <v>4030</v>
      </c>
      <c r="BR474" t="s">
        <v>69</v>
      </c>
      <c r="BS474" s="124">
        <v>46148</v>
      </c>
      <c r="BT474" t="s">
        <v>76</v>
      </c>
      <c r="BU474" t="s">
        <v>2650</v>
      </c>
      <c r="BW474" t="s">
        <v>10292</v>
      </c>
      <c r="BX474" t="s">
        <v>4030</v>
      </c>
      <c r="BY474" t="s">
        <v>4032</v>
      </c>
      <c r="BZ474" t="s">
        <v>10290</v>
      </c>
      <c r="CA474" t="s">
        <v>10290</v>
      </c>
      <c r="CC474" t="s">
        <v>4105</v>
      </c>
      <c r="CD474">
        <v>159.6</v>
      </c>
      <c r="CE474">
        <v>13.3</v>
      </c>
      <c r="CF474">
        <v>0.93100000000000005</v>
      </c>
      <c r="CG474">
        <v>0</v>
      </c>
      <c r="CH474">
        <v>159.6</v>
      </c>
      <c r="CJ474">
        <v>18.61</v>
      </c>
      <c r="CK474">
        <v>1</v>
      </c>
      <c r="CL474" t="s">
        <v>10291</v>
      </c>
      <c r="CM474" t="s">
        <v>4106</v>
      </c>
      <c r="CN474" t="s">
        <v>220</v>
      </c>
      <c r="CO474" t="s">
        <v>10290</v>
      </c>
      <c r="CP474" t="s">
        <v>4107</v>
      </c>
      <c r="CR474" t="s">
        <v>16272</v>
      </c>
      <c r="CS474" t="s">
        <v>4030</v>
      </c>
      <c r="CT474" t="s">
        <v>4126</v>
      </c>
      <c r="CU474" t="s">
        <v>16273</v>
      </c>
      <c r="CV474" t="s">
        <v>8446</v>
      </c>
      <c r="CX474" t="s">
        <v>4105</v>
      </c>
      <c r="CZ474" t="s">
        <v>4133</v>
      </c>
      <c r="DA474">
        <v>1</v>
      </c>
      <c r="DB474" t="s">
        <v>16274</v>
      </c>
      <c r="DC474" t="s">
        <v>708</v>
      </c>
      <c r="DD474" t="s">
        <v>16273</v>
      </c>
      <c r="DE474" t="s">
        <v>4158</v>
      </c>
    </row>
    <row r="475" spans="58:109" x14ac:dyDescent="0.25">
      <c r="BF475" t="s">
        <v>11073</v>
      </c>
      <c r="BG475" t="s">
        <v>11074</v>
      </c>
      <c r="BH475" t="s">
        <v>375</v>
      </c>
      <c r="BI475" t="s">
        <v>11075</v>
      </c>
      <c r="BJ475" t="s">
        <v>4032</v>
      </c>
      <c r="BK475">
        <v>125.28</v>
      </c>
      <c r="BL475">
        <v>1</v>
      </c>
      <c r="BM475">
        <v>1</v>
      </c>
      <c r="BN475" t="s">
        <v>4035</v>
      </c>
      <c r="BO475">
        <v>1</v>
      </c>
      <c r="BP475" t="s">
        <v>4029</v>
      </c>
      <c r="BQ475" t="s">
        <v>4030</v>
      </c>
      <c r="BR475" t="s">
        <v>69</v>
      </c>
      <c r="BS475" s="124">
        <v>46148</v>
      </c>
      <c r="BT475" t="s">
        <v>76</v>
      </c>
      <c r="BU475" t="s">
        <v>2650</v>
      </c>
      <c r="BW475" t="s">
        <v>10293</v>
      </c>
      <c r="BX475" t="s">
        <v>4030</v>
      </c>
      <c r="BY475" t="s">
        <v>4032</v>
      </c>
      <c r="BZ475" t="s">
        <v>10290</v>
      </c>
      <c r="CA475" t="s">
        <v>10290</v>
      </c>
      <c r="CC475" t="s">
        <v>4105</v>
      </c>
      <c r="CD475">
        <v>193.2</v>
      </c>
      <c r="CE475">
        <v>16.100000000000001</v>
      </c>
      <c r="CF475">
        <v>1.127</v>
      </c>
      <c r="CG475">
        <v>0</v>
      </c>
      <c r="CH475">
        <v>193.2</v>
      </c>
      <c r="CJ475">
        <v>22.55</v>
      </c>
      <c r="CK475">
        <v>1</v>
      </c>
      <c r="CL475" t="s">
        <v>10291</v>
      </c>
      <c r="CM475" t="s">
        <v>4106</v>
      </c>
      <c r="CN475" t="s">
        <v>220</v>
      </c>
      <c r="CO475" t="s">
        <v>10290</v>
      </c>
      <c r="CP475" t="s">
        <v>4107</v>
      </c>
      <c r="CR475" t="s">
        <v>16275</v>
      </c>
      <c r="CS475" t="s">
        <v>4050</v>
      </c>
      <c r="CT475" t="s">
        <v>4126</v>
      </c>
      <c r="CU475" t="s">
        <v>14973</v>
      </c>
      <c r="CV475" t="s">
        <v>4701</v>
      </c>
      <c r="CX475" t="s">
        <v>4105</v>
      </c>
      <c r="CZ475" t="s">
        <v>4133</v>
      </c>
      <c r="DA475">
        <v>1</v>
      </c>
      <c r="DB475" t="s">
        <v>16276</v>
      </c>
      <c r="DC475" t="s">
        <v>708</v>
      </c>
      <c r="DD475" t="s">
        <v>14973</v>
      </c>
      <c r="DE475" t="s">
        <v>4158</v>
      </c>
    </row>
    <row r="476" spans="58:109" x14ac:dyDescent="0.25">
      <c r="BF476" t="s">
        <v>11076</v>
      </c>
      <c r="BG476" t="s">
        <v>11077</v>
      </c>
      <c r="BH476" t="s">
        <v>4036</v>
      </c>
      <c r="BI476" t="s">
        <v>11078</v>
      </c>
      <c r="BJ476" t="s">
        <v>4027</v>
      </c>
      <c r="BK476">
        <v>155.88</v>
      </c>
      <c r="BL476">
        <v>1</v>
      </c>
      <c r="BM476">
        <v>1</v>
      </c>
      <c r="BN476" t="s">
        <v>4035</v>
      </c>
      <c r="BO476">
        <v>1</v>
      </c>
      <c r="BP476" t="s">
        <v>4029</v>
      </c>
      <c r="BQ476" t="s">
        <v>4030</v>
      </c>
      <c r="BR476" t="s">
        <v>4031</v>
      </c>
      <c r="BS476" s="124">
        <v>46148</v>
      </c>
      <c r="BT476" t="s">
        <v>384</v>
      </c>
      <c r="BU476" t="s">
        <v>1720</v>
      </c>
      <c r="BW476" t="s">
        <v>10294</v>
      </c>
      <c r="BX476" t="s">
        <v>4108</v>
      </c>
      <c r="BY476" t="s">
        <v>4034</v>
      </c>
      <c r="BZ476" t="s">
        <v>10295</v>
      </c>
      <c r="CA476" t="s">
        <v>10295</v>
      </c>
      <c r="CB476" t="s">
        <v>8460</v>
      </c>
      <c r="CC476" t="s">
        <v>4105</v>
      </c>
      <c r="CD476">
        <v>124.68</v>
      </c>
      <c r="CE476">
        <v>10.39</v>
      </c>
      <c r="CG476">
        <v>0</v>
      </c>
      <c r="CH476">
        <v>124.68</v>
      </c>
      <c r="CK476">
        <v>1</v>
      </c>
      <c r="CL476" t="s">
        <v>4612</v>
      </c>
      <c r="CM476" t="s">
        <v>4106</v>
      </c>
      <c r="CN476" t="s">
        <v>220</v>
      </c>
      <c r="CO476" t="s">
        <v>10295</v>
      </c>
      <c r="CP476" t="s">
        <v>4107</v>
      </c>
      <c r="CR476" t="s">
        <v>16270</v>
      </c>
      <c r="CS476" t="s">
        <v>4030</v>
      </c>
      <c r="CT476" t="s">
        <v>4126</v>
      </c>
      <c r="CU476" t="s">
        <v>14976</v>
      </c>
      <c r="CV476" t="s">
        <v>8454</v>
      </c>
      <c r="CX476" t="s">
        <v>4105</v>
      </c>
      <c r="CY476" s="17">
        <v>0.5</v>
      </c>
      <c r="CZ476" t="s">
        <v>4133</v>
      </c>
      <c r="DA476">
        <v>1</v>
      </c>
      <c r="DB476" t="s">
        <v>16271</v>
      </c>
      <c r="DC476" t="s">
        <v>708</v>
      </c>
      <c r="DD476" t="s">
        <v>14976</v>
      </c>
      <c r="DE476" t="s">
        <v>4158</v>
      </c>
    </row>
    <row r="477" spans="58:109" x14ac:dyDescent="0.25">
      <c r="BF477" t="s">
        <v>11079</v>
      </c>
      <c r="BG477" t="s">
        <v>11080</v>
      </c>
      <c r="BH477" t="s">
        <v>4036</v>
      </c>
      <c r="BI477" t="s">
        <v>11081</v>
      </c>
      <c r="BJ477" t="s">
        <v>4027</v>
      </c>
      <c r="BK477">
        <v>119.88</v>
      </c>
      <c r="BL477">
        <v>1</v>
      </c>
      <c r="BM477">
        <v>1</v>
      </c>
      <c r="BN477" t="s">
        <v>4035</v>
      </c>
      <c r="BO477">
        <v>1</v>
      </c>
      <c r="BP477" t="s">
        <v>4029</v>
      </c>
      <c r="BQ477" t="s">
        <v>4030</v>
      </c>
      <c r="BR477" t="s">
        <v>4031</v>
      </c>
      <c r="BS477" s="124">
        <v>46148</v>
      </c>
      <c r="BT477" t="s">
        <v>384</v>
      </c>
      <c r="BU477" t="s">
        <v>1720</v>
      </c>
      <c r="BW477" t="s">
        <v>13823</v>
      </c>
      <c r="BX477" t="s">
        <v>4030</v>
      </c>
      <c r="BY477" t="s">
        <v>4027</v>
      </c>
      <c r="BZ477" t="s">
        <v>13824</v>
      </c>
      <c r="CA477" t="s">
        <v>13824</v>
      </c>
      <c r="CB477" t="s">
        <v>8386</v>
      </c>
      <c r="CC477" t="s">
        <v>4105</v>
      </c>
      <c r="CD477">
        <v>82.92</v>
      </c>
      <c r="CE477">
        <v>6.91</v>
      </c>
      <c r="CG477">
        <v>0</v>
      </c>
      <c r="CH477">
        <v>82.92</v>
      </c>
      <c r="CK477">
        <v>1</v>
      </c>
      <c r="CL477" t="s">
        <v>13825</v>
      </c>
      <c r="CM477" t="s">
        <v>4106</v>
      </c>
      <c r="CN477" t="s">
        <v>220</v>
      </c>
      <c r="CO477" t="s">
        <v>13824</v>
      </c>
      <c r="CP477" t="s">
        <v>4107</v>
      </c>
      <c r="CR477" t="s">
        <v>16267</v>
      </c>
      <c r="CS477" t="s">
        <v>4050</v>
      </c>
      <c r="CT477" t="s">
        <v>4104</v>
      </c>
      <c r="CU477" t="s">
        <v>16268</v>
      </c>
      <c r="CV477" t="s">
        <v>8387</v>
      </c>
      <c r="CW477" t="s">
        <v>4226</v>
      </c>
      <c r="CX477" t="s">
        <v>4105</v>
      </c>
      <c r="CZ477" t="s">
        <v>4133</v>
      </c>
      <c r="DA477">
        <v>1</v>
      </c>
      <c r="DB477" t="s">
        <v>16269</v>
      </c>
      <c r="DC477" t="s">
        <v>708</v>
      </c>
      <c r="DD477" t="s">
        <v>16268</v>
      </c>
      <c r="DE477" t="s">
        <v>4158</v>
      </c>
    </row>
    <row r="478" spans="58:109" x14ac:dyDescent="0.25">
      <c r="BF478" t="s">
        <v>11082</v>
      </c>
      <c r="BH478" t="s">
        <v>4036</v>
      </c>
      <c r="BL478">
        <v>0</v>
      </c>
      <c r="BM478">
        <v>1</v>
      </c>
      <c r="BR478" t="s">
        <v>4031</v>
      </c>
      <c r="BS478" s="124">
        <v>46148</v>
      </c>
      <c r="BT478" t="s">
        <v>384</v>
      </c>
      <c r="BU478" t="s">
        <v>1720</v>
      </c>
      <c r="BW478" t="s">
        <v>13826</v>
      </c>
      <c r="BX478" t="s">
        <v>4030</v>
      </c>
      <c r="BY478" t="s">
        <v>4034</v>
      </c>
      <c r="BZ478" t="s">
        <v>13827</v>
      </c>
      <c r="CA478" t="s">
        <v>13827</v>
      </c>
      <c r="CC478" t="s">
        <v>4105</v>
      </c>
      <c r="CD478">
        <v>130.80000000000001</v>
      </c>
      <c r="CE478">
        <v>10.9</v>
      </c>
      <c r="CF478">
        <v>0.8175</v>
      </c>
      <c r="CG478">
        <v>0</v>
      </c>
      <c r="CH478">
        <v>130.80000000000001</v>
      </c>
      <c r="CJ478">
        <v>17.989999999999998</v>
      </c>
      <c r="CK478">
        <v>1</v>
      </c>
      <c r="CL478" t="s">
        <v>13828</v>
      </c>
      <c r="CM478" t="s">
        <v>4106</v>
      </c>
      <c r="CN478" t="s">
        <v>220</v>
      </c>
      <c r="CO478" t="s">
        <v>13827</v>
      </c>
      <c r="CP478" t="s">
        <v>4107</v>
      </c>
      <c r="CR478" t="s">
        <v>16277</v>
      </c>
      <c r="CS478" t="s">
        <v>4050</v>
      </c>
      <c r="CT478" t="s">
        <v>4126</v>
      </c>
      <c r="CU478" t="s">
        <v>16278</v>
      </c>
      <c r="CV478" t="s">
        <v>4701</v>
      </c>
      <c r="CW478" t="s">
        <v>8422</v>
      </c>
      <c r="CX478" t="s">
        <v>4105</v>
      </c>
      <c r="CZ478" t="s">
        <v>4133</v>
      </c>
      <c r="DA478">
        <v>1</v>
      </c>
      <c r="DB478" t="s">
        <v>16279</v>
      </c>
      <c r="DC478" t="s">
        <v>708</v>
      </c>
      <c r="DD478" t="s">
        <v>16278</v>
      </c>
      <c r="DE478" t="s">
        <v>4158</v>
      </c>
    </row>
    <row r="479" spans="58:109" x14ac:dyDescent="0.25">
      <c r="BF479" t="s">
        <v>11083</v>
      </c>
      <c r="BH479" t="s">
        <v>4036</v>
      </c>
      <c r="BL479">
        <v>0</v>
      </c>
      <c r="BM479">
        <v>1</v>
      </c>
      <c r="BR479" t="s">
        <v>4031</v>
      </c>
      <c r="BS479" s="124">
        <v>46148</v>
      </c>
      <c r="BT479" t="s">
        <v>384</v>
      </c>
      <c r="BU479" t="s">
        <v>1720</v>
      </c>
      <c r="BW479" t="s">
        <v>13829</v>
      </c>
      <c r="BX479" t="s">
        <v>4030</v>
      </c>
      <c r="BY479" t="s">
        <v>4027</v>
      </c>
      <c r="BZ479" t="s">
        <v>13830</v>
      </c>
      <c r="CA479" t="s">
        <v>13830</v>
      </c>
      <c r="CC479" t="s">
        <v>4105</v>
      </c>
      <c r="CD479">
        <v>131.88</v>
      </c>
      <c r="CE479">
        <v>10.99</v>
      </c>
      <c r="CG479">
        <v>0</v>
      </c>
      <c r="CH479">
        <v>131.88</v>
      </c>
      <c r="CK479">
        <v>1</v>
      </c>
      <c r="CL479" t="s">
        <v>13831</v>
      </c>
      <c r="CM479" t="s">
        <v>4106</v>
      </c>
      <c r="CN479" t="s">
        <v>220</v>
      </c>
      <c r="CO479" t="s">
        <v>13830</v>
      </c>
      <c r="CP479" t="s">
        <v>4107</v>
      </c>
      <c r="CR479" t="s">
        <v>16280</v>
      </c>
      <c r="CS479" t="s">
        <v>4030</v>
      </c>
      <c r="CT479" t="s">
        <v>4126</v>
      </c>
      <c r="CU479" t="s">
        <v>16281</v>
      </c>
      <c r="CV479" t="s">
        <v>8648</v>
      </c>
      <c r="CX479" t="s">
        <v>4105</v>
      </c>
      <c r="CZ479" t="s">
        <v>4133</v>
      </c>
      <c r="DA479">
        <v>1</v>
      </c>
      <c r="DB479" t="s">
        <v>16282</v>
      </c>
      <c r="DC479" t="s">
        <v>708</v>
      </c>
      <c r="DD479" t="s">
        <v>16281</v>
      </c>
      <c r="DE479" t="s">
        <v>4158</v>
      </c>
    </row>
    <row r="480" spans="58:109" x14ac:dyDescent="0.25">
      <c r="BF480" t="s">
        <v>11084</v>
      </c>
      <c r="BH480" t="s">
        <v>4036</v>
      </c>
      <c r="BL480">
        <v>0</v>
      </c>
      <c r="BM480">
        <v>1</v>
      </c>
      <c r="BR480" t="s">
        <v>4031</v>
      </c>
      <c r="BS480" s="124">
        <v>46148</v>
      </c>
      <c r="BT480" t="s">
        <v>384</v>
      </c>
      <c r="BU480" t="s">
        <v>1720</v>
      </c>
      <c r="BW480" t="s">
        <v>13832</v>
      </c>
      <c r="BX480" t="s">
        <v>4108</v>
      </c>
      <c r="BY480" t="s">
        <v>4027</v>
      </c>
      <c r="BZ480" t="s">
        <v>13798</v>
      </c>
      <c r="CA480" t="s">
        <v>13798</v>
      </c>
      <c r="CB480" t="s">
        <v>13833</v>
      </c>
      <c r="CC480" t="s">
        <v>4105</v>
      </c>
      <c r="CD480">
        <v>119.88</v>
      </c>
      <c r="CE480">
        <v>9.99</v>
      </c>
      <c r="CG480">
        <v>0</v>
      </c>
      <c r="CH480">
        <v>119.88</v>
      </c>
      <c r="CK480">
        <v>1</v>
      </c>
      <c r="CL480" t="s">
        <v>13834</v>
      </c>
      <c r="CM480" t="s">
        <v>4106</v>
      </c>
      <c r="CN480" t="s">
        <v>220</v>
      </c>
      <c r="CO480" t="s">
        <v>13798</v>
      </c>
      <c r="CP480" t="s">
        <v>4107</v>
      </c>
      <c r="CR480" t="s">
        <v>16283</v>
      </c>
      <c r="CS480" t="s">
        <v>4030</v>
      </c>
      <c r="CT480" t="s">
        <v>4126</v>
      </c>
      <c r="CU480" t="s">
        <v>16281</v>
      </c>
      <c r="CV480" t="s">
        <v>8648</v>
      </c>
      <c r="CX480" t="s">
        <v>4105</v>
      </c>
      <c r="CZ480" t="s">
        <v>4133</v>
      </c>
      <c r="DA480">
        <v>1</v>
      </c>
      <c r="DB480" t="s">
        <v>16282</v>
      </c>
      <c r="DC480" t="s">
        <v>708</v>
      </c>
      <c r="DD480" t="s">
        <v>16281</v>
      </c>
      <c r="DE480" t="s">
        <v>4158</v>
      </c>
    </row>
    <row r="481" spans="58:109" x14ac:dyDescent="0.25">
      <c r="BF481" t="s">
        <v>11085</v>
      </c>
      <c r="BH481" t="s">
        <v>4036</v>
      </c>
      <c r="BL481">
        <v>0</v>
      </c>
      <c r="BM481">
        <v>1</v>
      </c>
      <c r="BR481" t="s">
        <v>4031</v>
      </c>
      <c r="BS481" s="124">
        <v>46148</v>
      </c>
      <c r="BT481" t="s">
        <v>384</v>
      </c>
      <c r="BU481" t="s">
        <v>1720</v>
      </c>
      <c r="BW481" t="s">
        <v>13835</v>
      </c>
      <c r="BX481" t="s">
        <v>4030</v>
      </c>
      <c r="BY481" t="s">
        <v>4032</v>
      </c>
      <c r="BZ481" t="s">
        <v>13836</v>
      </c>
      <c r="CA481" t="s">
        <v>13836</v>
      </c>
      <c r="CC481" t="s">
        <v>4105</v>
      </c>
      <c r="CD481">
        <v>118.08</v>
      </c>
      <c r="CE481">
        <v>9.84</v>
      </c>
      <c r="CF481">
        <v>0.68879999999999997</v>
      </c>
      <c r="CG481">
        <v>0</v>
      </c>
      <c r="CH481">
        <v>118.08</v>
      </c>
      <c r="CJ481">
        <v>15.15</v>
      </c>
      <c r="CK481">
        <v>1</v>
      </c>
      <c r="CL481" t="s">
        <v>13837</v>
      </c>
      <c r="CM481" t="s">
        <v>4106</v>
      </c>
      <c r="CN481" t="s">
        <v>220</v>
      </c>
      <c r="CO481" t="s">
        <v>13836</v>
      </c>
      <c r="CP481" t="s">
        <v>4107</v>
      </c>
      <c r="CR481" t="s">
        <v>16284</v>
      </c>
      <c r="CS481" t="s">
        <v>4030</v>
      </c>
      <c r="CT481" t="s">
        <v>4126</v>
      </c>
      <c r="CU481" t="s">
        <v>15530</v>
      </c>
      <c r="CV481" t="s">
        <v>4690</v>
      </c>
      <c r="CX481" t="s">
        <v>4105</v>
      </c>
      <c r="CZ481" t="s">
        <v>4133</v>
      </c>
      <c r="DA481">
        <v>1</v>
      </c>
      <c r="DB481" t="s">
        <v>16285</v>
      </c>
      <c r="DC481" t="s">
        <v>708</v>
      </c>
      <c r="DD481" t="s">
        <v>15530</v>
      </c>
      <c r="DE481" t="s">
        <v>4158</v>
      </c>
    </row>
    <row r="482" spans="58:109" x14ac:dyDescent="0.25">
      <c r="BF482" t="s">
        <v>11086</v>
      </c>
      <c r="BH482" t="s">
        <v>4036</v>
      </c>
      <c r="BL482">
        <v>0</v>
      </c>
      <c r="BM482">
        <v>1</v>
      </c>
      <c r="BR482" t="s">
        <v>4031</v>
      </c>
      <c r="BS482" s="124">
        <v>46148</v>
      </c>
      <c r="BT482" t="s">
        <v>384</v>
      </c>
      <c r="BU482" t="s">
        <v>1720</v>
      </c>
      <c r="BW482" t="s">
        <v>13838</v>
      </c>
      <c r="BX482" t="s">
        <v>4030</v>
      </c>
      <c r="BY482" t="s">
        <v>4034</v>
      </c>
      <c r="BZ482" t="s">
        <v>13839</v>
      </c>
      <c r="CA482" t="s">
        <v>13839</v>
      </c>
      <c r="CB482" t="s">
        <v>4390</v>
      </c>
      <c r="CC482" t="s">
        <v>4105</v>
      </c>
      <c r="CD482">
        <v>113.88</v>
      </c>
      <c r="CE482">
        <v>9.49</v>
      </c>
      <c r="CG482">
        <v>0</v>
      </c>
      <c r="CH482">
        <v>113.88</v>
      </c>
      <c r="CK482">
        <v>1</v>
      </c>
      <c r="CL482" t="s">
        <v>13840</v>
      </c>
      <c r="CM482" t="s">
        <v>4106</v>
      </c>
      <c r="CN482" t="s">
        <v>220</v>
      </c>
      <c r="CO482" t="s">
        <v>13839</v>
      </c>
      <c r="CP482" t="s">
        <v>4107</v>
      </c>
      <c r="CR482" t="s">
        <v>16286</v>
      </c>
      <c r="CS482" t="s">
        <v>4050</v>
      </c>
      <c r="CT482" t="s">
        <v>4126</v>
      </c>
      <c r="CU482" t="s">
        <v>15160</v>
      </c>
      <c r="CV482" t="s">
        <v>4701</v>
      </c>
      <c r="CW482" t="s">
        <v>4287</v>
      </c>
      <c r="CX482" t="s">
        <v>4105</v>
      </c>
      <c r="CZ482" t="s">
        <v>4133</v>
      </c>
      <c r="DA482">
        <v>1</v>
      </c>
      <c r="DB482" t="s">
        <v>16287</v>
      </c>
      <c r="DC482" t="s">
        <v>708</v>
      </c>
      <c r="DD482" t="s">
        <v>15160</v>
      </c>
      <c r="DE482" t="s">
        <v>4158</v>
      </c>
    </row>
    <row r="483" spans="58:109" x14ac:dyDescent="0.25">
      <c r="BF483" t="s">
        <v>10133</v>
      </c>
      <c r="BH483" t="s">
        <v>4036</v>
      </c>
      <c r="BL483">
        <v>0</v>
      </c>
      <c r="BM483">
        <v>1</v>
      </c>
      <c r="BR483" t="s">
        <v>4031</v>
      </c>
      <c r="BS483" s="124">
        <v>46148</v>
      </c>
      <c r="BT483" t="s">
        <v>384</v>
      </c>
      <c r="BU483" t="s">
        <v>1720</v>
      </c>
      <c r="BW483" t="s">
        <v>13841</v>
      </c>
      <c r="BX483" t="s">
        <v>4030</v>
      </c>
      <c r="BY483" t="s">
        <v>4317</v>
      </c>
      <c r="BZ483" t="s">
        <v>13842</v>
      </c>
      <c r="CA483" t="s">
        <v>13842</v>
      </c>
      <c r="CB483" t="s">
        <v>4383</v>
      </c>
      <c r="CC483" t="s">
        <v>4105</v>
      </c>
      <c r="CD483">
        <v>155.88</v>
      </c>
      <c r="CE483">
        <v>12.99</v>
      </c>
      <c r="CG483">
        <v>0</v>
      </c>
      <c r="CH483">
        <v>155.88</v>
      </c>
      <c r="CK483">
        <v>1</v>
      </c>
      <c r="CL483" t="s">
        <v>13837</v>
      </c>
      <c r="CM483" t="s">
        <v>4106</v>
      </c>
      <c r="CN483" t="s">
        <v>220</v>
      </c>
      <c r="CO483" t="s">
        <v>13842</v>
      </c>
      <c r="CP483" t="s">
        <v>4107</v>
      </c>
      <c r="CR483" t="s">
        <v>16288</v>
      </c>
      <c r="CS483" t="s">
        <v>4030</v>
      </c>
      <c r="CT483" t="s">
        <v>4126</v>
      </c>
      <c r="CU483" t="s">
        <v>16289</v>
      </c>
      <c r="CV483" t="s">
        <v>8537</v>
      </c>
      <c r="CX483" t="s">
        <v>4105</v>
      </c>
      <c r="CZ483" t="s">
        <v>4133</v>
      </c>
      <c r="DA483">
        <v>1</v>
      </c>
      <c r="DB483" t="s">
        <v>16290</v>
      </c>
      <c r="DC483" t="s">
        <v>708</v>
      </c>
      <c r="DD483" t="s">
        <v>16289</v>
      </c>
      <c r="DE483" t="s">
        <v>4158</v>
      </c>
    </row>
    <row r="484" spans="58:109" x14ac:dyDescent="0.25">
      <c r="BF484" t="s">
        <v>10134</v>
      </c>
      <c r="BG484" t="s">
        <v>10135</v>
      </c>
      <c r="BH484" t="s">
        <v>4037</v>
      </c>
      <c r="BI484" t="s">
        <v>10136</v>
      </c>
      <c r="BJ484" t="s">
        <v>4032</v>
      </c>
      <c r="BK484">
        <v>188.54</v>
      </c>
      <c r="BL484">
        <v>1</v>
      </c>
      <c r="BM484">
        <v>1</v>
      </c>
      <c r="BN484" t="s">
        <v>4045</v>
      </c>
      <c r="BO484">
        <v>1</v>
      </c>
      <c r="BP484" t="s">
        <v>4029</v>
      </c>
      <c r="BQ484" t="s">
        <v>4030</v>
      </c>
      <c r="BR484" t="s">
        <v>4031</v>
      </c>
      <c r="BS484" s="124">
        <v>46148</v>
      </c>
      <c r="BT484" t="s">
        <v>414</v>
      </c>
      <c r="BU484" t="s">
        <v>1720</v>
      </c>
      <c r="BW484" t="s">
        <v>13843</v>
      </c>
      <c r="BX484" t="s">
        <v>4030</v>
      </c>
      <c r="BY484" t="s">
        <v>4034</v>
      </c>
      <c r="BZ484" t="s">
        <v>13839</v>
      </c>
      <c r="CA484" t="s">
        <v>13839</v>
      </c>
      <c r="CB484" t="s">
        <v>4390</v>
      </c>
      <c r="CC484" t="s">
        <v>4105</v>
      </c>
      <c r="CD484">
        <v>71.88</v>
      </c>
      <c r="CE484">
        <v>5.99</v>
      </c>
      <c r="CG484">
        <v>0</v>
      </c>
      <c r="CH484">
        <v>71.88</v>
      </c>
      <c r="CK484">
        <v>1</v>
      </c>
      <c r="CL484" t="s">
        <v>13840</v>
      </c>
      <c r="CM484" t="s">
        <v>4106</v>
      </c>
      <c r="CN484" t="s">
        <v>220</v>
      </c>
      <c r="CO484" t="s">
        <v>13839</v>
      </c>
      <c r="CP484" t="s">
        <v>4107</v>
      </c>
      <c r="CR484" t="s">
        <v>16291</v>
      </c>
      <c r="CS484" t="s">
        <v>4030</v>
      </c>
      <c r="CT484" t="s">
        <v>4126</v>
      </c>
      <c r="CU484" t="s">
        <v>14714</v>
      </c>
      <c r="CV484" t="s">
        <v>8388</v>
      </c>
      <c r="CW484" t="s">
        <v>4432</v>
      </c>
      <c r="CX484" t="s">
        <v>4105</v>
      </c>
      <c r="CZ484" t="s">
        <v>4133</v>
      </c>
      <c r="DA484">
        <v>1</v>
      </c>
      <c r="DB484" t="s">
        <v>16292</v>
      </c>
      <c r="DC484" t="s">
        <v>708</v>
      </c>
      <c r="DD484" t="s">
        <v>14714</v>
      </c>
      <c r="DE484" t="s">
        <v>4158</v>
      </c>
    </row>
    <row r="485" spans="58:109" x14ac:dyDescent="0.25">
      <c r="BF485" t="s">
        <v>10137</v>
      </c>
      <c r="BG485" t="s">
        <v>10138</v>
      </c>
      <c r="BH485" t="s">
        <v>4038</v>
      </c>
      <c r="BI485" t="s">
        <v>10139</v>
      </c>
      <c r="BJ485" t="s">
        <v>4027</v>
      </c>
      <c r="BK485">
        <v>173.88</v>
      </c>
      <c r="BL485">
        <v>1</v>
      </c>
      <c r="BM485">
        <v>1</v>
      </c>
      <c r="BN485" t="s">
        <v>4043</v>
      </c>
      <c r="BO485">
        <v>1</v>
      </c>
      <c r="BP485" t="s">
        <v>4029</v>
      </c>
      <c r="BQ485" t="s">
        <v>4030</v>
      </c>
      <c r="BR485" t="s">
        <v>4031</v>
      </c>
      <c r="BS485" s="124">
        <v>46148</v>
      </c>
      <c r="BT485" t="s">
        <v>4039</v>
      </c>
      <c r="BU485" t="s">
        <v>1720</v>
      </c>
      <c r="BW485" t="s">
        <v>13844</v>
      </c>
      <c r="BX485" t="s">
        <v>4030</v>
      </c>
      <c r="BY485" t="s">
        <v>4032</v>
      </c>
      <c r="BZ485" t="s">
        <v>13845</v>
      </c>
      <c r="CA485" t="s">
        <v>13845</v>
      </c>
      <c r="CB485" t="s">
        <v>4232</v>
      </c>
      <c r="CC485" t="s">
        <v>4105</v>
      </c>
      <c r="CD485">
        <v>222.36</v>
      </c>
      <c r="CE485">
        <v>18.53</v>
      </c>
      <c r="CG485">
        <v>0</v>
      </c>
      <c r="CH485">
        <v>222.36</v>
      </c>
      <c r="CK485">
        <v>1</v>
      </c>
      <c r="CL485" t="s">
        <v>13846</v>
      </c>
      <c r="CM485" t="s">
        <v>4106</v>
      </c>
      <c r="CN485" t="s">
        <v>220</v>
      </c>
      <c r="CO485" t="s">
        <v>13845</v>
      </c>
      <c r="CP485" t="s">
        <v>4107</v>
      </c>
      <c r="CR485" t="s">
        <v>16293</v>
      </c>
      <c r="CS485" t="s">
        <v>4050</v>
      </c>
      <c r="CT485" t="s">
        <v>4126</v>
      </c>
      <c r="CU485" t="s">
        <v>16294</v>
      </c>
      <c r="CV485" t="s">
        <v>8257</v>
      </c>
      <c r="CW485" t="s">
        <v>4323</v>
      </c>
      <c r="CX485" t="s">
        <v>4105</v>
      </c>
      <c r="CZ485" t="s">
        <v>4133</v>
      </c>
      <c r="DA485">
        <v>1</v>
      </c>
      <c r="DB485" t="s">
        <v>16295</v>
      </c>
      <c r="DC485" t="s">
        <v>708</v>
      </c>
      <c r="DD485" t="s">
        <v>16294</v>
      </c>
      <c r="DE485" t="s">
        <v>4158</v>
      </c>
    </row>
    <row r="486" spans="58:109" x14ac:dyDescent="0.25">
      <c r="BF486" t="s">
        <v>9572</v>
      </c>
      <c r="BG486" t="s">
        <v>9573</v>
      </c>
      <c r="BH486" t="s">
        <v>4038</v>
      </c>
      <c r="BI486" t="s">
        <v>9574</v>
      </c>
      <c r="BJ486" t="s">
        <v>4027</v>
      </c>
      <c r="BK486">
        <v>118.68</v>
      </c>
      <c r="BL486">
        <v>1</v>
      </c>
      <c r="BM486">
        <v>1</v>
      </c>
      <c r="BN486" t="s">
        <v>4035</v>
      </c>
      <c r="BO486">
        <v>1</v>
      </c>
      <c r="BP486" t="s">
        <v>4029</v>
      </c>
      <c r="BQ486" t="s">
        <v>4030</v>
      </c>
      <c r="BR486" t="s">
        <v>4031</v>
      </c>
      <c r="BS486" s="124">
        <v>46148</v>
      </c>
      <c r="BT486" t="s">
        <v>4039</v>
      </c>
      <c r="BU486" t="s">
        <v>1720</v>
      </c>
      <c r="BW486" t="s">
        <v>13847</v>
      </c>
      <c r="BX486" t="s">
        <v>4030</v>
      </c>
      <c r="BY486" t="s">
        <v>4034</v>
      </c>
      <c r="BZ486" t="s">
        <v>13839</v>
      </c>
      <c r="CA486" t="s">
        <v>13839</v>
      </c>
      <c r="CB486" t="s">
        <v>4390</v>
      </c>
      <c r="CC486" t="s">
        <v>4105</v>
      </c>
      <c r="CD486">
        <v>89.88</v>
      </c>
      <c r="CE486">
        <v>7.49</v>
      </c>
      <c r="CG486">
        <v>0</v>
      </c>
      <c r="CH486">
        <v>89.88</v>
      </c>
      <c r="CK486">
        <v>1</v>
      </c>
      <c r="CL486" t="s">
        <v>13840</v>
      </c>
      <c r="CM486" t="s">
        <v>4106</v>
      </c>
      <c r="CN486" t="s">
        <v>220</v>
      </c>
      <c r="CO486" t="s">
        <v>13839</v>
      </c>
      <c r="CP486" t="s">
        <v>4107</v>
      </c>
      <c r="CR486" t="s">
        <v>16296</v>
      </c>
      <c r="CS486" t="s">
        <v>4050</v>
      </c>
      <c r="CT486" t="s">
        <v>4109</v>
      </c>
      <c r="CU486" t="s">
        <v>16297</v>
      </c>
      <c r="CV486" t="s">
        <v>4178</v>
      </c>
      <c r="CX486" t="s">
        <v>4111</v>
      </c>
      <c r="CZ486" t="s">
        <v>4133</v>
      </c>
      <c r="DA486">
        <v>1</v>
      </c>
      <c r="DB486" t="s">
        <v>16298</v>
      </c>
      <c r="DC486" t="s">
        <v>708</v>
      </c>
      <c r="DD486" t="s">
        <v>16297</v>
      </c>
      <c r="DE486" t="s">
        <v>4158</v>
      </c>
    </row>
    <row r="487" spans="58:109" x14ac:dyDescent="0.25">
      <c r="BF487" t="s">
        <v>8925</v>
      </c>
      <c r="BG487" t="s">
        <v>8926</v>
      </c>
      <c r="BH487" t="s">
        <v>4320</v>
      </c>
      <c r="BI487" t="s">
        <v>8927</v>
      </c>
      <c r="BJ487" t="s">
        <v>4032</v>
      </c>
      <c r="BK487">
        <v>124.74</v>
      </c>
      <c r="BL487">
        <v>1</v>
      </c>
      <c r="BM487">
        <v>1</v>
      </c>
      <c r="BN487" t="s">
        <v>4028</v>
      </c>
      <c r="BO487">
        <v>1</v>
      </c>
      <c r="BP487" t="s">
        <v>4029</v>
      </c>
      <c r="BQ487" t="s">
        <v>4030</v>
      </c>
      <c r="BR487" t="s">
        <v>4031</v>
      </c>
      <c r="BS487" s="124">
        <v>46148</v>
      </c>
      <c r="BT487" t="s">
        <v>496</v>
      </c>
      <c r="BU487" t="s">
        <v>1720</v>
      </c>
      <c r="BW487" t="s">
        <v>13848</v>
      </c>
      <c r="BX487" t="s">
        <v>4030</v>
      </c>
      <c r="BY487" t="s">
        <v>4027</v>
      </c>
      <c r="BZ487" t="s">
        <v>13842</v>
      </c>
      <c r="CA487" t="s">
        <v>13842</v>
      </c>
      <c r="CB487" t="s">
        <v>4383</v>
      </c>
      <c r="CC487" t="s">
        <v>4105</v>
      </c>
      <c r="CD487">
        <v>131.88</v>
      </c>
      <c r="CE487">
        <v>10.99</v>
      </c>
      <c r="CG487">
        <v>0</v>
      </c>
      <c r="CH487">
        <v>131.88</v>
      </c>
      <c r="CK487">
        <v>1</v>
      </c>
      <c r="CL487" t="s">
        <v>13837</v>
      </c>
      <c r="CM487" t="s">
        <v>4106</v>
      </c>
      <c r="CN487" t="s">
        <v>220</v>
      </c>
      <c r="CO487" t="s">
        <v>13842</v>
      </c>
      <c r="CP487" t="s">
        <v>4107</v>
      </c>
      <c r="CR487" t="s">
        <v>14097</v>
      </c>
      <c r="CS487" t="s">
        <v>4050</v>
      </c>
      <c r="CT487" t="s">
        <v>4109</v>
      </c>
      <c r="CU487" t="s">
        <v>16299</v>
      </c>
      <c r="CV487" t="s">
        <v>4701</v>
      </c>
      <c r="CW487" t="s">
        <v>4280</v>
      </c>
      <c r="CX487" t="s">
        <v>4111</v>
      </c>
      <c r="CZ487" t="s">
        <v>4133</v>
      </c>
      <c r="DA487">
        <v>1</v>
      </c>
      <c r="DB487" t="s">
        <v>14099</v>
      </c>
      <c r="DC487" t="s">
        <v>708</v>
      </c>
      <c r="DD487" t="s">
        <v>16299</v>
      </c>
      <c r="DE487" t="s">
        <v>4158</v>
      </c>
    </row>
    <row r="488" spans="58:109" x14ac:dyDescent="0.25">
      <c r="BF488" t="s">
        <v>8928</v>
      </c>
      <c r="BH488" t="s">
        <v>4040</v>
      </c>
      <c r="BL488">
        <v>0</v>
      </c>
      <c r="BM488">
        <v>1</v>
      </c>
      <c r="BR488" t="s">
        <v>4031</v>
      </c>
      <c r="BS488" s="124">
        <v>46148</v>
      </c>
      <c r="BT488" t="s">
        <v>551</v>
      </c>
      <c r="BU488" t="s">
        <v>1381</v>
      </c>
      <c r="BW488" t="s">
        <v>13844</v>
      </c>
      <c r="BX488" t="s">
        <v>4030</v>
      </c>
      <c r="BY488" t="s">
        <v>4032</v>
      </c>
      <c r="BZ488" t="s">
        <v>13531</v>
      </c>
      <c r="CA488" t="s">
        <v>13531</v>
      </c>
      <c r="CB488" t="s">
        <v>4232</v>
      </c>
      <c r="CC488" t="s">
        <v>4105</v>
      </c>
      <c r="CD488">
        <v>222.36</v>
      </c>
      <c r="CE488">
        <v>18.53</v>
      </c>
      <c r="CG488">
        <v>0</v>
      </c>
      <c r="CH488">
        <v>222.36</v>
      </c>
      <c r="CK488">
        <v>1</v>
      </c>
      <c r="CL488" t="s">
        <v>13846</v>
      </c>
      <c r="CM488" t="s">
        <v>4106</v>
      </c>
      <c r="CN488" t="s">
        <v>220</v>
      </c>
      <c r="CO488" t="s">
        <v>13531</v>
      </c>
      <c r="CP488" t="s">
        <v>4107</v>
      </c>
      <c r="CR488" t="s">
        <v>16300</v>
      </c>
      <c r="CS488" t="s">
        <v>4030</v>
      </c>
      <c r="CT488" t="s">
        <v>4104</v>
      </c>
      <c r="CU488" t="s">
        <v>16301</v>
      </c>
      <c r="CV488" t="s">
        <v>8595</v>
      </c>
      <c r="CX488" t="s">
        <v>4105</v>
      </c>
      <c r="CZ488" t="s">
        <v>4133</v>
      </c>
      <c r="DA488">
        <v>1</v>
      </c>
      <c r="DB488" t="s">
        <v>16302</v>
      </c>
      <c r="DC488" t="s">
        <v>708</v>
      </c>
      <c r="DD488" t="s">
        <v>16301</v>
      </c>
      <c r="DE488" t="s">
        <v>4158</v>
      </c>
    </row>
    <row r="489" spans="58:109" x14ac:dyDescent="0.25">
      <c r="BF489" t="s">
        <v>8929</v>
      </c>
      <c r="BH489" t="s">
        <v>4040</v>
      </c>
      <c r="BL489">
        <v>0</v>
      </c>
      <c r="BM489">
        <v>1</v>
      </c>
      <c r="BR489" t="s">
        <v>4031</v>
      </c>
      <c r="BS489" s="124">
        <v>46148</v>
      </c>
      <c r="BT489" t="s">
        <v>551</v>
      </c>
      <c r="BU489" t="s">
        <v>1381</v>
      </c>
      <c r="BW489" t="s">
        <v>13849</v>
      </c>
      <c r="BX489" t="s">
        <v>4030</v>
      </c>
      <c r="BY489" t="s">
        <v>4034</v>
      </c>
      <c r="BZ489" t="s">
        <v>13850</v>
      </c>
      <c r="CA489" t="s">
        <v>13850</v>
      </c>
      <c r="CB489" t="s">
        <v>4497</v>
      </c>
      <c r="CC489" t="s">
        <v>4105</v>
      </c>
      <c r="CD489">
        <v>140.88</v>
      </c>
      <c r="CE489">
        <v>11.74</v>
      </c>
      <c r="CG489">
        <v>0</v>
      </c>
      <c r="CH489">
        <v>140.88</v>
      </c>
      <c r="CK489">
        <v>1</v>
      </c>
      <c r="CL489" t="s">
        <v>13851</v>
      </c>
      <c r="CM489" t="s">
        <v>4106</v>
      </c>
      <c r="CN489" t="s">
        <v>220</v>
      </c>
      <c r="CO489" t="s">
        <v>13850</v>
      </c>
      <c r="CP489" t="s">
        <v>4107</v>
      </c>
      <c r="CR489" t="s">
        <v>9925</v>
      </c>
      <c r="CS489" t="s">
        <v>4030</v>
      </c>
      <c r="CT489" t="s">
        <v>4126</v>
      </c>
      <c r="CU489" t="s">
        <v>9781</v>
      </c>
      <c r="CV489" t="s">
        <v>8537</v>
      </c>
      <c r="CX489" t="s">
        <v>4105</v>
      </c>
      <c r="CZ489" t="s">
        <v>4133</v>
      </c>
      <c r="DA489">
        <v>1</v>
      </c>
      <c r="DB489" t="s">
        <v>9926</v>
      </c>
      <c r="DC489" t="s">
        <v>708</v>
      </c>
      <c r="DD489" t="s">
        <v>9781</v>
      </c>
      <c r="DE489" t="s">
        <v>4158</v>
      </c>
    </row>
    <row r="490" spans="58:109" x14ac:dyDescent="0.25">
      <c r="BF490" t="s">
        <v>11087</v>
      </c>
      <c r="BG490" t="s">
        <v>11088</v>
      </c>
      <c r="BH490" t="s">
        <v>4339</v>
      </c>
      <c r="BI490" t="s">
        <v>11089</v>
      </c>
      <c r="BJ490" t="s">
        <v>4032</v>
      </c>
      <c r="BK490">
        <v>145.52000000000001</v>
      </c>
      <c r="BL490">
        <v>1</v>
      </c>
      <c r="BM490">
        <v>1</v>
      </c>
      <c r="BN490" t="s">
        <v>4035</v>
      </c>
      <c r="BO490">
        <v>1</v>
      </c>
      <c r="BP490" t="s">
        <v>4029</v>
      </c>
      <c r="BQ490" t="s">
        <v>4030</v>
      </c>
      <c r="BR490" t="s">
        <v>4031</v>
      </c>
      <c r="BS490" s="124">
        <v>46148</v>
      </c>
      <c r="BT490" t="s">
        <v>4340</v>
      </c>
      <c r="BU490" t="s">
        <v>1720</v>
      </c>
      <c r="BW490" t="s">
        <v>13852</v>
      </c>
      <c r="BX490" t="s">
        <v>4030</v>
      </c>
      <c r="BY490" t="s">
        <v>4109</v>
      </c>
      <c r="BZ490" t="s">
        <v>13853</v>
      </c>
      <c r="CA490" t="s">
        <v>13853</v>
      </c>
      <c r="CB490" t="s">
        <v>4116</v>
      </c>
      <c r="CC490" t="s">
        <v>4105</v>
      </c>
      <c r="CD490">
        <v>167.88</v>
      </c>
      <c r="CE490">
        <v>13.99</v>
      </c>
      <c r="CG490">
        <v>0</v>
      </c>
      <c r="CH490">
        <v>167.88</v>
      </c>
      <c r="CK490">
        <v>1</v>
      </c>
      <c r="CL490" t="s">
        <v>13854</v>
      </c>
      <c r="CM490" t="s">
        <v>4106</v>
      </c>
      <c r="CN490" t="s">
        <v>220</v>
      </c>
      <c r="CO490" t="s">
        <v>13853</v>
      </c>
      <c r="CP490" t="s">
        <v>4107</v>
      </c>
      <c r="CR490" t="s">
        <v>9927</v>
      </c>
      <c r="CS490" t="s">
        <v>4050</v>
      </c>
      <c r="CT490" t="s">
        <v>4126</v>
      </c>
      <c r="CU490" t="s">
        <v>9928</v>
      </c>
      <c r="CV490" t="s">
        <v>4571</v>
      </c>
      <c r="CX490" t="s">
        <v>4105</v>
      </c>
      <c r="CY490" s="17">
        <v>0.5</v>
      </c>
      <c r="CZ490" t="s">
        <v>4133</v>
      </c>
      <c r="DA490">
        <v>1</v>
      </c>
      <c r="DB490" t="s">
        <v>9929</v>
      </c>
      <c r="DC490" t="s">
        <v>708</v>
      </c>
      <c r="DD490" t="s">
        <v>9928</v>
      </c>
      <c r="DE490" t="s">
        <v>4158</v>
      </c>
    </row>
    <row r="491" spans="58:109" x14ac:dyDescent="0.25">
      <c r="BF491" t="s">
        <v>9575</v>
      </c>
      <c r="BG491" t="s">
        <v>9576</v>
      </c>
      <c r="BH491" t="s">
        <v>4343</v>
      </c>
      <c r="BI491" t="s">
        <v>9577</v>
      </c>
      <c r="BJ491" t="s">
        <v>4027</v>
      </c>
      <c r="BK491">
        <v>80.88</v>
      </c>
      <c r="BL491">
        <v>1</v>
      </c>
      <c r="BM491">
        <v>1</v>
      </c>
      <c r="BN491" t="s">
        <v>4028</v>
      </c>
      <c r="BO491">
        <v>1</v>
      </c>
      <c r="BP491" t="s">
        <v>4029</v>
      </c>
      <c r="BQ491" t="s">
        <v>4030</v>
      </c>
      <c r="BR491" t="s">
        <v>4031</v>
      </c>
      <c r="BS491" s="124">
        <v>46148</v>
      </c>
      <c r="BT491" t="s">
        <v>205</v>
      </c>
      <c r="BU491" t="s">
        <v>1720</v>
      </c>
      <c r="BW491" t="s">
        <v>13855</v>
      </c>
      <c r="BX491" t="s">
        <v>4030</v>
      </c>
      <c r="BY491" t="s">
        <v>4109</v>
      </c>
      <c r="BZ491" t="s">
        <v>13856</v>
      </c>
      <c r="CA491" t="s">
        <v>13856</v>
      </c>
      <c r="CB491" t="s">
        <v>4225</v>
      </c>
      <c r="CC491" t="s">
        <v>4105</v>
      </c>
      <c r="CD491">
        <v>107.88</v>
      </c>
      <c r="CE491">
        <v>8.99</v>
      </c>
      <c r="CG491">
        <v>0</v>
      </c>
      <c r="CH491">
        <v>107.88</v>
      </c>
      <c r="CK491">
        <v>1</v>
      </c>
      <c r="CL491" t="s">
        <v>13857</v>
      </c>
      <c r="CM491" t="s">
        <v>4106</v>
      </c>
      <c r="CN491" t="s">
        <v>220</v>
      </c>
      <c r="CO491" t="s">
        <v>13856</v>
      </c>
      <c r="CP491" t="s">
        <v>4107</v>
      </c>
      <c r="CR491" t="s">
        <v>9930</v>
      </c>
      <c r="CS491" t="s">
        <v>4050</v>
      </c>
      <c r="CT491" t="s">
        <v>4126</v>
      </c>
      <c r="CU491" t="s">
        <v>9919</v>
      </c>
      <c r="CV491" t="s">
        <v>4571</v>
      </c>
      <c r="CW491" t="s">
        <v>4329</v>
      </c>
      <c r="CX491" t="s">
        <v>4105</v>
      </c>
      <c r="CZ491" t="s">
        <v>4133</v>
      </c>
      <c r="DA491">
        <v>1</v>
      </c>
      <c r="DB491" t="s">
        <v>9931</v>
      </c>
      <c r="DC491" t="s">
        <v>708</v>
      </c>
      <c r="DD491" t="s">
        <v>9919</v>
      </c>
      <c r="DE491" t="s">
        <v>4158</v>
      </c>
    </row>
    <row r="492" spans="58:109" x14ac:dyDescent="0.25">
      <c r="BF492" t="s">
        <v>9578</v>
      </c>
      <c r="BH492" t="s">
        <v>4343</v>
      </c>
      <c r="BL492">
        <v>0</v>
      </c>
      <c r="BM492">
        <v>1</v>
      </c>
      <c r="BR492" t="s">
        <v>4031</v>
      </c>
      <c r="BS492" s="124">
        <v>46148</v>
      </c>
      <c r="BT492" t="s">
        <v>205</v>
      </c>
      <c r="BU492" t="s">
        <v>1720</v>
      </c>
      <c r="BW492" t="s">
        <v>13858</v>
      </c>
      <c r="BX492" t="s">
        <v>4030</v>
      </c>
      <c r="BY492" t="s">
        <v>4109</v>
      </c>
      <c r="BZ492" t="s">
        <v>13856</v>
      </c>
      <c r="CA492" t="s">
        <v>13856</v>
      </c>
      <c r="CB492" t="s">
        <v>4225</v>
      </c>
      <c r="CC492" t="s">
        <v>4105</v>
      </c>
      <c r="CD492">
        <v>107.88</v>
      </c>
      <c r="CE492">
        <v>8.99</v>
      </c>
      <c r="CG492">
        <v>0</v>
      </c>
      <c r="CH492">
        <v>107.88</v>
      </c>
      <c r="CK492">
        <v>1</v>
      </c>
      <c r="CL492" t="s">
        <v>13857</v>
      </c>
      <c r="CM492" t="s">
        <v>4106</v>
      </c>
      <c r="CN492" t="s">
        <v>220</v>
      </c>
      <c r="CO492" t="s">
        <v>13856</v>
      </c>
      <c r="CP492" t="s">
        <v>4107</v>
      </c>
      <c r="CR492" t="s">
        <v>9932</v>
      </c>
      <c r="CS492" t="s">
        <v>4030</v>
      </c>
      <c r="CT492" t="s">
        <v>4126</v>
      </c>
      <c r="CU492" t="s">
        <v>9933</v>
      </c>
      <c r="CV492" t="s">
        <v>4690</v>
      </c>
      <c r="CW492" t="s">
        <v>4256</v>
      </c>
      <c r="CX492" t="s">
        <v>4105</v>
      </c>
      <c r="CZ492" t="s">
        <v>4133</v>
      </c>
      <c r="DA492">
        <v>1</v>
      </c>
      <c r="DB492" t="s">
        <v>9934</v>
      </c>
      <c r="DC492" t="s">
        <v>708</v>
      </c>
      <c r="DD492" t="s">
        <v>9933</v>
      </c>
      <c r="DE492" t="s">
        <v>4158</v>
      </c>
    </row>
    <row r="493" spans="58:109" x14ac:dyDescent="0.25">
      <c r="BF493" t="s">
        <v>11090</v>
      </c>
      <c r="BG493" t="s">
        <v>11091</v>
      </c>
      <c r="BH493" t="s">
        <v>643</v>
      </c>
      <c r="BI493" t="s">
        <v>11092</v>
      </c>
      <c r="BJ493" t="s">
        <v>4032</v>
      </c>
      <c r="BK493">
        <v>150.47999999999999</v>
      </c>
      <c r="BL493">
        <v>1</v>
      </c>
      <c r="BM493">
        <v>1</v>
      </c>
      <c r="BN493" t="s">
        <v>4056</v>
      </c>
      <c r="BO493">
        <v>1</v>
      </c>
      <c r="BP493" t="s">
        <v>4029</v>
      </c>
      <c r="BQ493" t="s">
        <v>4030</v>
      </c>
      <c r="BR493" t="s">
        <v>69</v>
      </c>
      <c r="BS493" s="124">
        <v>46148</v>
      </c>
      <c r="BT493" t="s">
        <v>79</v>
      </c>
      <c r="BU493" t="s">
        <v>2650</v>
      </c>
      <c r="BW493" t="s">
        <v>13859</v>
      </c>
      <c r="BX493" t="s">
        <v>4030</v>
      </c>
      <c r="BY493" t="s">
        <v>4142</v>
      </c>
      <c r="BZ493" t="s">
        <v>13860</v>
      </c>
      <c r="CA493" t="s">
        <v>13860</v>
      </c>
      <c r="CC493" t="s">
        <v>4105</v>
      </c>
      <c r="CE493">
        <v>9.99</v>
      </c>
      <c r="CG493">
        <v>0</v>
      </c>
      <c r="CK493">
        <v>1</v>
      </c>
      <c r="CL493" t="s">
        <v>13861</v>
      </c>
      <c r="CM493" t="s">
        <v>4106</v>
      </c>
      <c r="CN493" t="s">
        <v>220</v>
      </c>
      <c r="CO493" t="s">
        <v>13860</v>
      </c>
      <c r="CP493" t="s">
        <v>4107</v>
      </c>
      <c r="CR493" t="s">
        <v>9935</v>
      </c>
      <c r="CS493" t="s">
        <v>4050</v>
      </c>
      <c r="CT493" t="s">
        <v>4104</v>
      </c>
      <c r="CU493" t="s">
        <v>9936</v>
      </c>
      <c r="CV493" t="s">
        <v>8280</v>
      </c>
      <c r="CX493" t="s">
        <v>4105</v>
      </c>
      <c r="CZ493" t="s">
        <v>4133</v>
      </c>
      <c r="DA493">
        <v>1</v>
      </c>
      <c r="DB493" t="s">
        <v>9937</v>
      </c>
      <c r="DC493" t="s">
        <v>708</v>
      </c>
      <c r="DD493" t="s">
        <v>9936</v>
      </c>
      <c r="DE493" t="s">
        <v>4158</v>
      </c>
    </row>
    <row r="494" spans="58:109" x14ac:dyDescent="0.25">
      <c r="BF494" t="s">
        <v>10140</v>
      </c>
      <c r="BG494" t="s">
        <v>10141</v>
      </c>
      <c r="BH494" t="s">
        <v>643</v>
      </c>
      <c r="BI494" t="s">
        <v>10142</v>
      </c>
      <c r="BJ494" t="s">
        <v>4032</v>
      </c>
      <c r="BK494">
        <v>115.62</v>
      </c>
      <c r="BL494">
        <v>1</v>
      </c>
      <c r="BM494">
        <v>1</v>
      </c>
      <c r="BN494" t="s">
        <v>4028</v>
      </c>
      <c r="BO494">
        <v>1</v>
      </c>
      <c r="BP494" t="s">
        <v>4029</v>
      </c>
      <c r="BQ494" t="s">
        <v>4030</v>
      </c>
      <c r="BR494" t="s">
        <v>69</v>
      </c>
      <c r="BS494" s="124">
        <v>46148</v>
      </c>
      <c r="BT494" t="s">
        <v>79</v>
      </c>
      <c r="BU494" t="s">
        <v>2650</v>
      </c>
      <c r="BW494" t="s">
        <v>13862</v>
      </c>
      <c r="BX494" t="s">
        <v>4030</v>
      </c>
      <c r="BY494" t="s">
        <v>4109</v>
      </c>
      <c r="BZ494" t="s">
        <v>13863</v>
      </c>
      <c r="CA494" t="s">
        <v>13863</v>
      </c>
      <c r="CC494" t="s">
        <v>4111</v>
      </c>
      <c r="CD494">
        <v>431.88</v>
      </c>
      <c r="CE494">
        <v>35.99</v>
      </c>
      <c r="CG494">
        <v>0</v>
      </c>
      <c r="CH494">
        <v>431.88</v>
      </c>
      <c r="CK494">
        <v>1</v>
      </c>
      <c r="CL494" t="s">
        <v>13864</v>
      </c>
      <c r="CM494" t="s">
        <v>4106</v>
      </c>
      <c r="CN494" t="s">
        <v>220</v>
      </c>
      <c r="CO494" t="s">
        <v>13863</v>
      </c>
      <c r="CP494" t="s">
        <v>4107</v>
      </c>
      <c r="CR494" t="s">
        <v>16303</v>
      </c>
      <c r="CS494" t="s">
        <v>4030</v>
      </c>
      <c r="CT494" t="s">
        <v>4126</v>
      </c>
      <c r="CU494" t="s">
        <v>13152</v>
      </c>
      <c r="CV494" t="s">
        <v>4690</v>
      </c>
      <c r="CW494" t="s">
        <v>4279</v>
      </c>
      <c r="CX494" t="s">
        <v>4105</v>
      </c>
      <c r="CZ494" t="s">
        <v>4133</v>
      </c>
      <c r="DA494">
        <v>1</v>
      </c>
      <c r="DB494" t="s">
        <v>16304</v>
      </c>
      <c r="DC494" t="s">
        <v>708</v>
      </c>
      <c r="DD494" t="s">
        <v>13152</v>
      </c>
      <c r="DE494" t="s">
        <v>4158</v>
      </c>
    </row>
    <row r="495" spans="58:109" x14ac:dyDescent="0.25">
      <c r="BF495" t="s">
        <v>11093</v>
      </c>
      <c r="BH495" t="s">
        <v>643</v>
      </c>
      <c r="BL495">
        <v>0</v>
      </c>
      <c r="BM495">
        <v>1</v>
      </c>
      <c r="BR495" t="s">
        <v>69</v>
      </c>
      <c r="BS495" s="124">
        <v>46148</v>
      </c>
      <c r="BT495" t="s">
        <v>79</v>
      </c>
      <c r="BU495" t="s">
        <v>2650</v>
      </c>
      <c r="BW495" t="s">
        <v>13862</v>
      </c>
      <c r="BX495" t="s">
        <v>4030</v>
      </c>
      <c r="BY495" t="s">
        <v>4109</v>
      </c>
      <c r="BZ495" t="s">
        <v>13865</v>
      </c>
      <c r="CA495" t="s">
        <v>13865</v>
      </c>
      <c r="CC495" t="s">
        <v>4111</v>
      </c>
      <c r="CD495">
        <v>431.88</v>
      </c>
      <c r="CE495">
        <v>35.99</v>
      </c>
      <c r="CG495">
        <v>0</v>
      </c>
      <c r="CH495">
        <v>431.88</v>
      </c>
      <c r="CK495">
        <v>1</v>
      </c>
      <c r="CL495" t="s">
        <v>13864</v>
      </c>
      <c r="CM495" t="s">
        <v>4106</v>
      </c>
      <c r="CN495" t="s">
        <v>220</v>
      </c>
      <c r="CO495" t="s">
        <v>13865</v>
      </c>
      <c r="CP495" t="s">
        <v>4107</v>
      </c>
      <c r="CR495" t="s">
        <v>16305</v>
      </c>
      <c r="CS495" t="s">
        <v>4050</v>
      </c>
      <c r="CT495" t="s">
        <v>4109</v>
      </c>
      <c r="CU495" t="s">
        <v>16306</v>
      </c>
      <c r="CV495" t="s">
        <v>4571</v>
      </c>
      <c r="CW495" t="s">
        <v>4118</v>
      </c>
      <c r="CX495" t="s">
        <v>4111</v>
      </c>
      <c r="CZ495" t="s">
        <v>4133</v>
      </c>
      <c r="DA495">
        <v>1</v>
      </c>
      <c r="DB495" t="s">
        <v>16307</v>
      </c>
      <c r="DC495" t="s">
        <v>708</v>
      </c>
      <c r="DD495" t="s">
        <v>16306</v>
      </c>
      <c r="DE495" t="s">
        <v>4158</v>
      </c>
    </row>
    <row r="496" spans="58:109" x14ac:dyDescent="0.25">
      <c r="BF496" t="s">
        <v>10143</v>
      </c>
      <c r="BH496" t="s">
        <v>643</v>
      </c>
      <c r="BL496">
        <v>0</v>
      </c>
      <c r="BM496">
        <v>1</v>
      </c>
      <c r="BR496" t="s">
        <v>69</v>
      </c>
      <c r="BS496" s="124">
        <v>46148</v>
      </c>
      <c r="BT496" t="s">
        <v>79</v>
      </c>
      <c r="BU496" t="s">
        <v>2650</v>
      </c>
      <c r="BW496" t="s">
        <v>13866</v>
      </c>
      <c r="BX496" t="s">
        <v>4030</v>
      </c>
      <c r="BY496" t="s">
        <v>4109</v>
      </c>
      <c r="BZ496" t="s">
        <v>13867</v>
      </c>
      <c r="CA496" t="s">
        <v>13867</v>
      </c>
      <c r="CC496" t="s">
        <v>4111</v>
      </c>
      <c r="CD496">
        <v>479.88</v>
      </c>
      <c r="CE496">
        <v>39.99</v>
      </c>
      <c r="CG496">
        <v>0</v>
      </c>
      <c r="CH496">
        <v>479.88</v>
      </c>
      <c r="CK496">
        <v>1</v>
      </c>
      <c r="CL496" t="s">
        <v>13868</v>
      </c>
      <c r="CM496" t="s">
        <v>4106</v>
      </c>
      <c r="CN496" t="s">
        <v>220</v>
      </c>
      <c r="CO496" t="s">
        <v>13867</v>
      </c>
      <c r="CP496" t="s">
        <v>4107</v>
      </c>
      <c r="CR496" t="s">
        <v>16308</v>
      </c>
      <c r="CS496" t="s">
        <v>4050</v>
      </c>
      <c r="CT496" t="s">
        <v>4126</v>
      </c>
      <c r="CU496" t="s">
        <v>16309</v>
      </c>
      <c r="CV496" t="s">
        <v>4571</v>
      </c>
      <c r="CW496" t="s">
        <v>4533</v>
      </c>
      <c r="CX496" t="s">
        <v>4105</v>
      </c>
      <c r="CZ496" t="s">
        <v>4133</v>
      </c>
      <c r="DA496">
        <v>1</v>
      </c>
      <c r="DB496" t="s">
        <v>16310</v>
      </c>
      <c r="DC496" t="s">
        <v>708</v>
      </c>
      <c r="DD496" t="s">
        <v>16309</v>
      </c>
      <c r="DE496" t="s">
        <v>4158</v>
      </c>
    </row>
    <row r="497" spans="58:109" x14ac:dyDescent="0.25">
      <c r="BF497" t="s">
        <v>10144</v>
      </c>
      <c r="BH497" t="s">
        <v>643</v>
      </c>
      <c r="BL497">
        <v>0</v>
      </c>
      <c r="BM497">
        <v>1</v>
      </c>
      <c r="BR497" t="s">
        <v>69</v>
      </c>
      <c r="BS497" s="124">
        <v>46148</v>
      </c>
      <c r="BT497" t="s">
        <v>79</v>
      </c>
      <c r="BU497" t="s">
        <v>2650</v>
      </c>
      <c r="BW497" t="s">
        <v>13869</v>
      </c>
      <c r="BX497" t="s">
        <v>4030</v>
      </c>
      <c r="BY497" t="s">
        <v>4109</v>
      </c>
      <c r="BZ497" t="s">
        <v>13870</v>
      </c>
      <c r="CA497" t="s">
        <v>13870</v>
      </c>
      <c r="CC497" t="s">
        <v>4111</v>
      </c>
      <c r="CD497">
        <v>395.88</v>
      </c>
      <c r="CE497">
        <v>32.99</v>
      </c>
      <c r="CG497">
        <v>0</v>
      </c>
      <c r="CH497">
        <v>395.88</v>
      </c>
      <c r="CK497">
        <v>1</v>
      </c>
      <c r="CL497" t="s">
        <v>13871</v>
      </c>
      <c r="CM497" t="s">
        <v>4106</v>
      </c>
      <c r="CN497" t="s">
        <v>220</v>
      </c>
      <c r="CO497" t="s">
        <v>13870</v>
      </c>
      <c r="CP497" t="s">
        <v>4107</v>
      </c>
      <c r="CR497" t="s">
        <v>16311</v>
      </c>
      <c r="CS497" t="s">
        <v>4050</v>
      </c>
      <c r="CT497" t="s">
        <v>4126</v>
      </c>
      <c r="CU497" t="s">
        <v>16312</v>
      </c>
      <c r="CV497" t="s">
        <v>4615</v>
      </c>
      <c r="CX497" t="s">
        <v>4105</v>
      </c>
      <c r="CY497" s="17">
        <v>0.5</v>
      </c>
      <c r="CZ497" t="s">
        <v>4133</v>
      </c>
      <c r="DA497">
        <v>1</v>
      </c>
      <c r="DB497" t="s">
        <v>16313</v>
      </c>
      <c r="DC497" t="s">
        <v>708</v>
      </c>
      <c r="DD497" t="s">
        <v>16312</v>
      </c>
      <c r="DE497" t="s">
        <v>4158</v>
      </c>
    </row>
    <row r="498" spans="58:109" x14ac:dyDescent="0.25">
      <c r="BF498" t="s">
        <v>10145</v>
      </c>
      <c r="BH498" t="s">
        <v>4044</v>
      </c>
      <c r="BL498">
        <v>0</v>
      </c>
      <c r="BM498">
        <v>1</v>
      </c>
      <c r="BR498" t="s">
        <v>4031</v>
      </c>
      <c r="BS498" s="124">
        <v>46148</v>
      </c>
      <c r="BT498" t="s">
        <v>836</v>
      </c>
      <c r="BU498" t="s">
        <v>2171</v>
      </c>
      <c r="BW498" t="s">
        <v>13872</v>
      </c>
      <c r="BX498" t="s">
        <v>4030</v>
      </c>
      <c r="BY498" t="s">
        <v>4142</v>
      </c>
      <c r="BZ498" t="s">
        <v>13873</v>
      </c>
      <c r="CA498" t="s">
        <v>13873</v>
      </c>
      <c r="CB498" t="s">
        <v>4228</v>
      </c>
      <c r="CC498" t="s">
        <v>4105</v>
      </c>
      <c r="CD498">
        <v>155.88</v>
      </c>
      <c r="CE498">
        <v>12.99</v>
      </c>
      <c r="CG498">
        <v>0</v>
      </c>
      <c r="CH498">
        <v>155.88</v>
      </c>
      <c r="CK498">
        <v>1</v>
      </c>
      <c r="CL498" t="s">
        <v>13874</v>
      </c>
      <c r="CM498" t="s">
        <v>4106</v>
      </c>
      <c r="CN498" t="s">
        <v>220</v>
      </c>
      <c r="CO498" t="s">
        <v>13873</v>
      </c>
      <c r="CP498" t="s">
        <v>4107</v>
      </c>
      <c r="CR498" t="s">
        <v>16317</v>
      </c>
      <c r="CS498" t="s">
        <v>4030</v>
      </c>
      <c r="CT498" t="s">
        <v>4104</v>
      </c>
      <c r="CU498" t="s">
        <v>16318</v>
      </c>
      <c r="CV498" t="s">
        <v>8850</v>
      </c>
      <c r="CX498" t="s">
        <v>4105</v>
      </c>
      <c r="CY498" s="17">
        <v>0.2</v>
      </c>
      <c r="CZ498" t="s">
        <v>4133</v>
      </c>
      <c r="DA498">
        <v>1</v>
      </c>
      <c r="DB498" t="s">
        <v>16319</v>
      </c>
      <c r="DC498" t="s">
        <v>708</v>
      </c>
      <c r="DD498" t="s">
        <v>16318</v>
      </c>
      <c r="DE498" t="s">
        <v>4158</v>
      </c>
    </row>
    <row r="499" spans="58:109" x14ac:dyDescent="0.25">
      <c r="BF499" t="s">
        <v>11094</v>
      </c>
      <c r="BG499" t="s">
        <v>11095</v>
      </c>
      <c r="BH499" t="s">
        <v>4377</v>
      </c>
      <c r="BI499" t="s">
        <v>11096</v>
      </c>
      <c r="BJ499" t="s">
        <v>4032</v>
      </c>
      <c r="BK499">
        <v>174.12</v>
      </c>
      <c r="BL499">
        <v>1</v>
      </c>
      <c r="BM499">
        <v>1</v>
      </c>
      <c r="BN499" t="s">
        <v>4035</v>
      </c>
      <c r="BO499">
        <v>1</v>
      </c>
      <c r="BP499" t="s">
        <v>4029</v>
      </c>
      <c r="BQ499" t="s">
        <v>4030</v>
      </c>
      <c r="BR499" t="s">
        <v>4031</v>
      </c>
      <c r="BS499" s="124">
        <v>46148</v>
      </c>
      <c r="BT499" t="s">
        <v>214</v>
      </c>
      <c r="BU499" t="s">
        <v>1720</v>
      </c>
      <c r="BW499" t="s">
        <v>13875</v>
      </c>
      <c r="BX499" t="s">
        <v>4030</v>
      </c>
      <c r="BY499" t="s">
        <v>4034</v>
      </c>
      <c r="BZ499" t="s">
        <v>13876</v>
      </c>
      <c r="CA499" t="s">
        <v>13876</v>
      </c>
      <c r="CC499" t="s">
        <v>4105</v>
      </c>
      <c r="CD499">
        <v>60.48</v>
      </c>
      <c r="CE499">
        <v>5.04</v>
      </c>
      <c r="CF499">
        <v>0.378</v>
      </c>
      <c r="CG499">
        <v>0</v>
      </c>
      <c r="CH499">
        <v>60.48</v>
      </c>
      <c r="CJ499">
        <v>8.32</v>
      </c>
      <c r="CK499">
        <v>1</v>
      </c>
      <c r="CL499" t="s">
        <v>13877</v>
      </c>
      <c r="CM499" t="s">
        <v>4106</v>
      </c>
      <c r="CN499" t="s">
        <v>220</v>
      </c>
      <c r="CO499" t="s">
        <v>13876</v>
      </c>
      <c r="CP499" t="s">
        <v>4107</v>
      </c>
      <c r="CR499" t="s">
        <v>16314</v>
      </c>
      <c r="CS499" t="s">
        <v>4030</v>
      </c>
      <c r="CT499" t="s">
        <v>4126</v>
      </c>
      <c r="CU499" t="s">
        <v>16315</v>
      </c>
      <c r="CV499" t="s">
        <v>8908</v>
      </c>
      <c r="CW499" t="s">
        <v>8386</v>
      </c>
      <c r="CX499" t="s">
        <v>4105</v>
      </c>
      <c r="CZ499" t="s">
        <v>4133</v>
      </c>
      <c r="DA499">
        <v>1</v>
      </c>
      <c r="DB499" t="s">
        <v>16316</v>
      </c>
      <c r="DC499" t="s">
        <v>708</v>
      </c>
      <c r="DD499" t="s">
        <v>16315</v>
      </c>
      <c r="DE499" t="s">
        <v>4158</v>
      </c>
    </row>
    <row r="500" spans="58:109" x14ac:dyDescent="0.25">
      <c r="BF500" t="s">
        <v>10146</v>
      </c>
      <c r="BG500" t="s">
        <v>10147</v>
      </c>
      <c r="BH500" t="s">
        <v>4564</v>
      </c>
      <c r="BI500" t="s">
        <v>10148</v>
      </c>
      <c r="BJ500" t="s">
        <v>4032</v>
      </c>
      <c r="BK500">
        <v>176.46</v>
      </c>
      <c r="BL500">
        <v>1</v>
      </c>
      <c r="BM500">
        <v>1</v>
      </c>
      <c r="BN500" t="s">
        <v>4056</v>
      </c>
      <c r="BO500">
        <v>1</v>
      </c>
      <c r="BP500" t="s">
        <v>4029</v>
      </c>
      <c r="BQ500" t="s">
        <v>4030</v>
      </c>
      <c r="BR500" t="s">
        <v>69</v>
      </c>
      <c r="BS500" s="124">
        <v>46148</v>
      </c>
      <c r="BT500" t="s">
        <v>965</v>
      </c>
      <c r="BU500" t="s">
        <v>1096</v>
      </c>
      <c r="BW500" t="s">
        <v>13878</v>
      </c>
      <c r="BX500" t="s">
        <v>4030</v>
      </c>
      <c r="BY500" t="s">
        <v>4109</v>
      </c>
      <c r="BZ500" t="s">
        <v>13879</v>
      </c>
      <c r="CA500" t="s">
        <v>13879</v>
      </c>
      <c r="CC500" t="s">
        <v>4111</v>
      </c>
      <c r="CD500">
        <v>395.88</v>
      </c>
      <c r="CE500">
        <v>32.99</v>
      </c>
      <c r="CG500">
        <v>0</v>
      </c>
      <c r="CH500">
        <v>395.88</v>
      </c>
      <c r="CK500">
        <v>1</v>
      </c>
      <c r="CL500" t="s">
        <v>13880</v>
      </c>
      <c r="CM500" t="s">
        <v>4106</v>
      </c>
      <c r="CN500" t="s">
        <v>220</v>
      </c>
      <c r="CO500" t="s">
        <v>13879</v>
      </c>
      <c r="CP500" t="s">
        <v>4107</v>
      </c>
      <c r="CR500" t="s">
        <v>16320</v>
      </c>
      <c r="CS500" t="s">
        <v>4030</v>
      </c>
      <c r="CT500" t="s">
        <v>4126</v>
      </c>
      <c r="CU500" t="s">
        <v>16321</v>
      </c>
      <c r="CV500" t="s">
        <v>8594</v>
      </c>
      <c r="CX500" t="s">
        <v>4105</v>
      </c>
      <c r="CZ500" t="s">
        <v>4133</v>
      </c>
      <c r="DA500">
        <v>1</v>
      </c>
      <c r="DB500" t="s">
        <v>16322</v>
      </c>
      <c r="DC500" t="s">
        <v>708</v>
      </c>
      <c r="DD500" t="s">
        <v>16321</v>
      </c>
      <c r="DE500" t="s">
        <v>4158</v>
      </c>
    </row>
    <row r="501" spans="58:109" x14ac:dyDescent="0.25">
      <c r="BF501" t="s">
        <v>9579</v>
      </c>
      <c r="BG501" t="s">
        <v>9580</v>
      </c>
      <c r="BH501" t="s">
        <v>4386</v>
      </c>
      <c r="BI501" t="s">
        <v>9581</v>
      </c>
      <c r="BJ501" t="s">
        <v>4034</v>
      </c>
      <c r="BK501">
        <v>82.38</v>
      </c>
      <c r="BL501">
        <v>1</v>
      </c>
      <c r="BM501">
        <v>1</v>
      </c>
      <c r="BN501" t="s">
        <v>4028</v>
      </c>
      <c r="BO501">
        <v>1</v>
      </c>
      <c r="BP501" t="s">
        <v>4029</v>
      </c>
      <c r="BQ501" t="s">
        <v>4030</v>
      </c>
      <c r="BR501" t="s">
        <v>4031</v>
      </c>
      <c r="BS501" s="124">
        <v>46148</v>
      </c>
      <c r="BT501" t="s">
        <v>1005</v>
      </c>
      <c r="BU501" t="s">
        <v>1720</v>
      </c>
      <c r="BW501" t="s">
        <v>13881</v>
      </c>
      <c r="BX501" t="s">
        <v>4030</v>
      </c>
      <c r="BY501" t="s">
        <v>4032</v>
      </c>
      <c r="BZ501" t="s">
        <v>13882</v>
      </c>
      <c r="CA501" t="s">
        <v>13882</v>
      </c>
      <c r="CC501" t="s">
        <v>4105</v>
      </c>
      <c r="CD501">
        <v>176.64</v>
      </c>
      <c r="CE501">
        <v>14.72</v>
      </c>
      <c r="CF501">
        <v>1.0304</v>
      </c>
      <c r="CG501">
        <v>0</v>
      </c>
      <c r="CH501">
        <v>176.64</v>
      </c>
      <c r="CJ501">
        <v>18.55</v>
      </c>
      <c r="CK501">
        <v>1</v>
      </c>
      <c r="CL501" t="s">
        <v>13883</v>
      </c>
      <c r="CM501" t="s">
        <v>4106</v>
      </c>
      <c r="CN501" t="s">
        <v>220</v>
      </c>
      <c r="CO501" t="s">
        <v>13882</v>
      </c>
      <c r="CP501" t="s">
        <v>4107</v>
      </c>
      <c r="CR501" t="s">
        <v>16332</v>
      </c>
      <c r="CS501" t="s">
        <v>4030</v>
      </c>
      <c r="CT501" t="s">
        <v>4126</v>
      </c>
      <c r="CU501" t="s">
        <v>16333</v>
      </c>
      <c r="CV501" t="s">
        <v>8446</v>
      </c>
      <c r="CW501" t="s">
        <v>4398</v>
      </c>
      <c r="CX501" t="s">
        <v>4105</v>
      </c>
      <c r="CZ501" t="s">
        <v>4133</v>
      </c>
      <c r="DA501">
        <v>1</v>
      </c>
      <c r="DB501" t="s">
        <v>16324</v>
      </c>
      <c r="DC501" t="s">
        <v>708</v>
      </c>
      <c r="DD501" t="s">
        <v>16333</v>
      </c>
      <c r="DE501" t="s">
        <v>4158</v>
      </c>
    </row>
    <row r="502" spans="58:109" x14ac:dyDescent="0.25">
      <c r="BF502" t="s">
        <v>10149</v>
      </c>
      <c r="BG502" t="s">
        <v>10150</v>
      </c>
      <c r="BH502" t="s">
        <v>4386</v>
      </c>
      <c r="BI502" t="s">
        <v>10151</v>
      </c>
      <c r="BJ502" t="s">
        <v>4034</v>
      </c>
      <c r="BK502">
        <v>77.88</v>
      </c>
      <c r="BL502">
        <v>1</v>
      </c>
      <c r="BM502">
        <v>1</v>
      </c>
      <c r="BN502" t="s">
        <v>4028</v>
      </c>
      <c r="BO502">
        <v>1</v>
      </c>
      <c r="BP502" t="s">
        <v>4029</v>
      </c>
      <c r="BQ502" t="s">
        <v>4030</v>
      </c>
      <c r="BR502" t="s">
        <v>4031</v>
      </c>
      <c r="BS502" s="124">
        <v>46148</v>
      </c>
      <c r="BT502" t="s">
        <v>1005</v>
      </c>
      <c r="BU502" t="s">
        <v>1720</v>
      </c>
      <c r="BW502" t="s">
        <v>13884</v>
      </c>
      <c r="BX502" t="s">
        <v>4108</v>
      </c>
      <c r="BY502" t="s">
        <v>4142</v>
      </c>
      <c r="BZ502" t="s">
        <v>13885</v>
      </c>
      <c r="CA502" t="s">
        <v>13885</v>
      </c>
      <c r="CB502" t="s">
        <v>4140</v>
      </c>
      <c r="CC502" t="s">
        <v>4105</v>
      </c>
      <c r="CD502">
        <v>191.88</v>
      </c>
      <c r="CE502">
        <v>15.99</v>
      </c>
      <c r="CG502">
        <v>0</v>
      </c>
      <c r="CH502">
        <v>191.88</v>
      </c>
      <c r="CK502">
        <v>1</v>
      </c>
      <c r="CL502" t="s">
        <v>13886</v>
      </c>
      <c r="CM502" t="s">
        <v>4106</v>
      </c>
      <c r="CN502" t="s">
        <v>220</v>
      </c>
      <c r="CO502" t="s">
        <v>13885</v>
      </c>
      <c r="CP502" t="s">
        <v>4107</v>
      </c>
      <c r="CR502" t="s">
        <v>16323</v>
      </c>
      <c r="CS502" t="s">
        <v>4030</v>
      </c>
      <c r="CT502" t="s">
        <v>4126</v>
      </c>
      <c r="CU502" t="s">
        <v>13275</v>
      </c>
      <c r="CV502" t="s">
        <v>8446</v>
      </c>
      <c r="CW502" t="s">
        <v>4398</v>
      </c>
      <c r="CX502" t="s">
        <v>4105</v>
      </c>
      <c r="CZ502" t="s">
        <v>4133</v>
      </c>
      <c r="DA502">
        <v>1</v>
      </c>
      <c r="DB502" t="s">
        <v>16324</v>
      </c>
      <c r="DC502" t="s">
        <v>708</v>
      </c>
      <c r="DD502" t="s">
        <v>13275</v>
      </c>
      <c r="DE502" t="s">
        <v>4158</v>
      </c>
    </row>
    <row r="503" spans="58:109" x14ac:dyDescent="0.25">
      <c r="BF503" t="s">
        <v>9582</v>
      </c>
      <c r="BH503" t="s">
        <v>4386</v>
      </c>
      <c r="BL503">
        <v>0</v>
      </c>
      <c r="BM503">
        <v>1</v>
      </c>
      <c r="BR503" t="s">
        <v>4031</v>
      </c>
      <c r="BS503" s="124">
        <v>46148</v>
      </c>
      <c r="BT503" t="s">
        <v>1005</v>
      </c>
      <c r="BU503" t="s">
        <v>1720</v>
      </c>
      <c r="BW503" t="s">
        <v>13887</v>
      </c>
      <c r="BX503" t="s">
        <v>4030</v>
      </c>
      <c r="BY503" t="s">
        <v>4109</v>
      </c>
      <c r="BZ503" t="s">
        <v>13888</v>
      </c>
      <c r="CA503" t="s">
        <v>13888</v>
      </c>
      <c r="CC503" t="s">
        <v>4111</v>
      </c>
      <c r="CD503">
        <v>383.88</v>
      </c>
      <c r="CE503">
        <v>31.99</v>
      </c>
      <c r="CG503">
        <v>0</v>
      </c>
      <c r="CH503">
        <v>383.88</v>
      </c>
      <c r="CK503">
        <v>1</v>
      </c>
      <c r="CL503" t="s">
        <v>13889</v>
      </c>
      <c r="CM503" t="s">
        <v>4106</v>
      </c>
      <c r="CN503" t="s">
        <v>220</v>
      </c>
      <c r="CO503" t="s">
        <v>13888</v>
      </c>
      <c r="CP503" t="s">
        <v>4107</v>
      </c>
      <c r="CR503" t="s">
        <v>16337</v>
      </c>
      <c r="CS503" t="s">
        <v>4030</v>
      </c>
      <c r="CT503" t="s">
        <v>4126</v>
      </c>
      <c r="CU503" t="s">
        <v>13275</v>
      </c>
      <c r="CV503" t="s">
        <v>8446</v>
      </c>
      <c r="CW503" t="s">
        <v>4398</v>
      </c>
      <c r="CX503" t="s">
        <v>4105</v>
      </c>
      <c r="CZ503" t="s">
        <v>4133</v>
      </c>
      <c r="DA503">
        <v>1</v>
      </c>
      <c r="DB503" t="s">
        <v>16324</v>
      </c>
      <c r="DC503" t="s">
        <v>708</v>
      </c>
      <c r="DD503" t="s">
        <v>13275</v>
      </c>
      <c r="DE503" t="s">
        <v>4158</v>
      </c>
    </row>
    <row r="504" spans="58:109" x14ac:dyDescent="0.25">
      <c r="BF504" t="s">
        <v>9583</v>
      </c>
      <c r="BH504" t="s">
        <v>4386</v>
      </c>
      <c r="BL504">
        <v>0</v>
      </c>
      <c r="BM504">
        <v>1</v>
      </c>
      <c r="BR504" t="s">
        <v>4031</v>
      </c>
      <c r="BS504" s="124">
        <v>46148</v>
      </c>
      <c r="BT504" t="s">
        <v>1005</v>
      </c>
      <c r="BU504" t="s">
        <v>1720</v>
      </c>
      <c r="BW504" t="s">
        <v>13890</v>
      </c>
      <c r="BX504" t="s">
        <v>4108</v>
      </c>
      <c r="BY504" t="s">
        <v>4109</v>
      </c>
      <c r="BZ504" t="s">
        <v>13891</v>
      </c>
      <c r="CA504" t="s">
        <v>13891</v>
      </c>
      <c r="CB504" t="s">
        <v>8360</v>
      </c>
      <c r="CC504" t="s">
        <v>4111</v>
      </c>
      <c r="CD504">
        <v>263.88</v>
      </c>
      <c r="CE504">
        <v>21.99</v>
      </c>
      <c r="CG504">
        <v>0</v>
      </c>
      <c r="CH504">
        <v>263.88</v>
      </c>
      <c r="CK504">
        <v>1</v>
      </c>
      <c r="CL504" t="s">
        <v>13892</v>
      </c>
      <c r="CM504" t="s">
        <v>4106</v>
      </c>
      <c r="CN504" t="s">
        <v>220</v>
      </c>
      <c r="CO504" t="s">
        <v>13891</v>
      </c>
      <c r="CP504" t="s">
        <v>4107</v>
      </c>
      <c r="CR504" t="s">
        <v>16334</v>
      </c>
      <c r="CS504" t="s">
        <v>4050</v>
      </c>
      <c r="CT504" t="s">
        <v>4126</v>
      </c>
      <c r="CU504" t="s">
        <v>16335</v>
      </c>
      <c r="CV504" t="s">
        <v>4615</v>
      </c>
      <c r="CW504" t="s">
        <v>4250</v>
      </c>
      <c r="CX504" t="s">
        <v>4105</v>
      </c>
      <c r="CZ504" t="s">
        <v>4133</v>
      </c>
      <c r="DA504">
        <v>1</v>
      </c>
      <c r="DB504" t="s">
        <v>16336</v>
      </c>
      <c r="DC504" t="s">
        <v>708</v>
      </c>
      <c r="DD504" t="s">
        <v>16335</v>
      </c>
      <c r="DE504" t="s">
        <v>4158</v>
      </c>
    </row>
    <row r="505" spans="58:109" x14ac:dyDescent="0.25">
      <c r="BF505" t="s">
        <v>9584</v>
      </c>
      <c r="BH505" t="s">
        <v>4386</v>
      </c>
      <c r="BL505">
        <v>0</v>
      </c>
      <c r="BM505">
        <v>1</v>
      </c>
      <c r="BR505" t="s">
        <v>4031</v>
      </c>
      <c r="BS505" s="124">
        <v>46148</v>
      </c>
      <c r="BT505" t="s">
        <v>1005</v>
      </c>
      <c r="BU505" t="s">
        <v>1720</v>
      </c>
      <c r="BW505" t="s">
        <v>13893</v>
      </c>
      <c r="BX505" t="s">
        <v>4030</v>
      </c>
      <c r="BY505" t="s">
        <v>4034</v>
      </c>
      <c r="BZ505" t="s">
        <v>13894</v>
      </c>
      <c r="CA505" t="s">
        <v>13894</v>
      </c>
      <c r="CC505" t="s">
        <v>4105</v>
      </c>
      <c r="CD505">
        <v>66</v>
      </c>
      <c r="CE505">
        <v>5.5</v>
      </c>
      <c r="CF505">
        <v>0.41249999999999998</v>
      </c>
      <c r="CG505">
        <v>0</v>
      </c>
      <c r="CH505">
        <v>66</v>
      </c>
      <c r="CJ505">
        <v>9.07</v>
      </c>
      <c r="CK505">
        <v>1</v>
      </c>
      <c r="CL505" t="s">
        <v>13895</v>
      </c>
      <c r="CM505" t="s">
        <v>4106</v>
      </c>
      <c r="CN505" t="s">
        <v>220</v>
      </c>
      <c r="CO505" t="s">
        <v>13894</v>
      </c>
      <c r="CP505" t="s">
        <v>4107</v>
      </c>
      <c r="CR505" t="s">
        <v>16338</v>
      </c>
      <c r="CS505" t="s">
        <v>4050</v>
      </c>
      <c r="CT505" t="s">
        <v>4126</v>
      </c>
      <c r="CU505" t="s">
        <v>16335</v>
      </c>
      <c r="CV505" t="s">
        <v>4615</v>
      </c>
      <c r="CW505" t="s">
        <v>4250</v>
      </c>
      <c r="CX505" t="s">
        <v>4105</v>
      </c>
      <c r="CZ505" t="s">
        <v>4133</v>
      </c>
      <c r="DA505">
        <v>1</v>
      </c>
      <c r="DB505" t="s">
        <v>16336</v>
      </c>
      <c r="DC505" t="s">
        <v>708</v>
      </c>
      <c r="DD505" t="s">
        <v>16335</v>
      </c>
      <c r="DE505" t="s">
        <v>4158</v>
      </c>
    </row>
    <row r="506" spans="58:109" x14ac:dyDescent="0.25">
      <c r="BF506" t="s">
        <v>9585</v>
      </c>
      <c r="BH506" t="s">
        <v>4386</v>
      </c>
      <c r="BL506">
        <v>0</v>
      </c>
      <c r="BM506">
        <v>1</v>
      </c>
      <c r="BR506" t="s">
        <v>4031</v>
      </c>
      <c r="BS506" s="124">
        <v>46148</v>
      </c>
      <c r="BT506" t="s">
        <v>1005</v>
      </c>
      <c r="BU506" t="s">
        <v>1720</v>
      </c>
      <c r="BW506" t="s">
        <v>13896</v>
      </c>
      <c r="BX506" t="s">
        <v>4030</v>
      </c>
      <c r="BY506" t="s">
        <v>4034</v>
      </c>
      <c r="BZ506" t="s">
        <v>13894</v>
      </c>
      <c r="CA506" t="s">
        <v>13894</v>
      </c>
      <c r="CC506" t="s">
        <v>4105</v>
      </c>
      <c r="CD506">
        <v>73.680000000000007</v>
      </c>
      <c r="CE506">
        <v>6.14</v>
      </c>
      <c r="CF506">
        <v>0.46050000000000002</v>
      </c>
      <c r="CG506">
        <v>0</v>
      </c>
      <c r="CH506">
        <v>73.680000000000007</v>
      </c>
      <c r="CJ506">
        <v>10.130000000000001</v>
      </c>
      <c r="CK506">
        <v>1</v>
      </c>
      <c r="CL506" t="s">
        <v>13895</v>
      </c>
      <c r="CM506" t="s">
        <v>4106</v>
      </c>
      <c r="CN506" t="s">
        <v>220</v>
      </c>
      <c r="CO506" t="s">
        <v>13894</v>
      </c>
      <c r="CP506" t="s">
        <v>4107</v>
      </c>
      <c r="CR506" t="s">
        <v>16325</v>
      </c>
      <c r="CS506" t="s">
        <v>4050</v>
      </c>
      <c r="CT506" t="s">
        <v>4126</v>
      </c>
      <c r="CU506" t="s">
        <v>16326</v>
      </c>
      <c r="CV506" t="s">
        <v>4615</v>
      </c>
      <c r="CX506" t="s">
        <v>4105</v>
      </c>
      <c r="CY506" s="17">
        <v>0.2</v>
      </c>
      <c r="CZ506" t="s">
        <v>4133</v>
      </c>
      <c r="DA506">
        <v>1</v>
      </c>
      <c r="DB506" t="s">
        <v>16327</v>
      </c>
      <c r="DC506" t="s">
        <v>708</v>
      </c>
      <c r="DD506" t="s">
        <v>16326</v>
      </c>
      <c r="DE506" t="s">
        <v>4158</v>
      </c>
    </row>
    <row r="507" spans="58:109" x14ac:dyDescent="0.25">
      <c r="BF507" t="s">
        <v>8930</v>
      </c>
      <c r="BH507" t="s">
        <v>4386</v>
      </c>
      <c r="BL507">
        <v>0</v>
      </c>
      <c r="BM507">
        <v>1</v>
      </c>
      <c r="BR507" t="s">
        <v>4031</v>
      </c>
      <c r="BS507" s="124">
        <v>46148</v>
      </c>
      <c r="BT507" t="s">
        <v>1005</v>
      </c>
      <c r="BU507" t="s">
        <v>1720</v>
      </c>
      <c r="BW507" t="s">
        <v>13897</v>
      </c>
      <c r="BX507" t="s">
        <v>4030</v>
      </c>
      <c r="BY507" t="s">
        <v>4109</v>
      </c>
      <c r="BZ507" t="s">
        <v>13898</v>
      </c>
      <c r="CA507" t="s">
        <v>13898</v>
      </c>
      <c r="CC507" t="s">
        <v>4111</v>
      </c>
      <c r="CD507">
        <v>395.88</v>
      </c>
      <c r="CE507">
        <v>32.99</v>
      </c>
      <c r="CG507">
        <v>0</v>
      </c>
      <c r="CH507">
        <v>395.88</v>
      </c>
      <c r="CK507">
        <v>1</v>
      </c>
      <c r="CL507" t="s">
        <v>13899</v>
      </c>
      <c r="CM507" t="s">
        <v>4106</v>
      </c>
      <c r="CN507" t="s">
        <v>220</v>
      </c>
      <c r="CO507" t="s">
        <v>13898</v>
      </c>
      <c r="CP507" t="s">
        <v>4107</v>
      </c>
      <c r="CR507" t="s">
        <v>16328</v>
      </c>
      <c r="CS507" t="s">
        <v>4030</v>
      </c>
      <c r="CT507" t="s">
        <v>4126</v>
      </c>
      <c r="CU507" t="s">
        <v>13675</v>
      </c>
      <c r="CV507" t="s">
        <v>8455</v>
      </c>
      <c r="CX507" t="s">
        <v>4105</v>
      </c>
      <c r="CZ507" t="s">
        <v>4133</v>
      </c>
      <c r="DA507">
        <v>1</v>
      </c>
      <c r="DB507" t="s">
        <v>16329</v>
      </c>
      <c r="DC507" t="s">
        <v>708</v>
      </c>
      <c r="DD507" t="s">
        <v>13675</v>
      </c>
      <c r="DE507" t="s">
        <v>4158</v>
      </c>
    </row>
    <row r="508" spans="58:109" x14ac:dyDescent="0.25">
      <c r="BF508" t="s">
        <v>8931</v>
      </c>
      <c r="BH508" t="s">
        <v>4386</v>
      </c>
      <c r="BL508">
        <v>0</v>
      </c>
      <c r="BM508">
        <v>1</v>
      </c>
      <c r="BR508" t="s">
        <v>4031</v>
      </c>
      <c r="BS508" s="124">
        <v>46148</v>
      </c>
      <c r="BT508" t="s">
        <v>1005</v>
      </c>
      <c r="BU508" t="s">
        <v>1720</v>
      </c>
      <c r="BW508" t="s">
        <v>13900</v>
      </c>
      <c r="BX508" t="s">
        <v>4030</v>
      </c>
      <c r="BY508" t="s">
        <v>4034</v>
      </c>
      <c r="BZ508" t="s">
        <v>13901</v>
      </c>
      <c r="CA508" t="s">
        <v>13901</v>
      </c>
      <c r="CB508" t="s">
        <v>4116</v>
      </c>
      <c r="CC508" t="s">
        <v>4105</v>
      </c>
      <c r="CD508">
        <v>182.88</v>
      </c>
      <c r="CE508">
        <v>15.24</v>
      </c>
      <c r="CG508">
        <v>0</v>
      </c>
      <c r="CH508">
        <v>182.88</v>
      </c>
      <c r="CK508">
        <v>1</v>
      </c>
      <c r="CL508" t="s">
        <v>13902</v>
      </c>
      <c r="CM508" t="s">
        <v>4106</v>
      </c>
      <c r="CN508" t="s">
        <v>220</v>
      </c>
      <c r="CO508" t="s">
        <v>13901</v>
      </c>
      <c r="CP508" t="s">
        <v>4107</v>
      </c>
      <c r="CR508" t="s">
        <v>16330</v>
      </c>
      <c r="CS508" t="s">
        <v>4030</v>
      </c>
      <c r="CT508" t="s">
        <v>4126</v>
      </c>
      <c r="CU508" t="s">
        <v>14536</v>
      </c>
      <c r="CV508" t="s">
        <v>8455</v>
      </c>
      <c r="CX508" t="s">
        <v>4105</v>
      </c>
      <c r="CZ508" t="s">
        <v>4133</v>
      </c>
      <c r="DA508">
        <v>1</v>
      </c>
      <c r="DB508" t="s">
        <v>16331</v>
      </c>
      <c r="DC508" t="s">
        <v>708</v>
      </c>
      <c r="DD508" t="s">
        <v>14536</v>
      </c>
      <c r="DE508" t="s">
        <v>4158</v>
      </c>
    </row>
    <row r="509" spans="58:109" x14ac:dyDescent="0.25">
      <c r="BF509" t="s">
        <v>9586</v>
      </c>
      <c r="BH509" t="s">
        <v>4386</v>
      </c>
      <c r="BL509">
        <v>0</v>
      </c>
      <c r="BM509">
        <v>1</v>
      </c>
      <c r="BR509" t="s">
        <v>4031</v>
      </c>
      <c r="BS509" s="124">
        <v>46148</v>
      </c>
      <c r="BT509" t="s">
        <v>1005</v>
      </c>
      <c r="BU509" t="s">
        <v>1720</v>
      </c>
      <c r="BW509" t="s">
        <v>13903</v>
      </c>
      <c r="BX509" t="s">
        <v>4030</v>
      </c>
      <c r="BY509" t="s">
        <v>4034</v>
      </c>
      <c r="BZ509" t="s">
        <v>13904</v>
      </c>
      <c r="CA509" t="s">
        <v>13904</v>
      </c>
      <c r="CB509" t="s">
        <v>4356</v>
      </c>
      <c r="CC509" t="s">
        <v>4105</v>
      </c>
      <c r="CD509">
        <v>143.88</v>
      </c>
      <c r="CE509">
        <v>11.99</v>
      </c>
      <c r="CG509">
        <v>0</v>
      </c>
      <c r="CH509">
        <v>143.88</v>
      </c>
      <c r="CK509">
        <v>1</v>
      </c>
      <c r="CL509" t="s">
        <v>13905</v>
      </c>
      <c r="CM509" t="s">
        <v>4106</v>
      </c>
      <c r="CN509" t="s">
        <v>220</v>
      </c>
      <c r="CO509" t="s">
        <v>13904</v>
      </c>
      <c r="CP509" t="s">
        <v>4107</v>
      </c>
      <c r="CR509" t="s">
        <v>16339</v>
      </c>
      <c r="CS509" t="s">
        <v>4030</v>
      </c>
      <c r="CT509" t="s">
        <v>4126</v>
      </c>
      <c r="CU509" t="s">
        <v>13519</v>
      </c>
      <c r="CV509" t="s">
        <v>8850</v>
      </c>
      <c r="CW509" t="s">
        <v>4423</v>
      </c>
      <c r="CX509" t="s">
        <v>4105</v>
      </c>
      <c r="CZ509" t="s">
        <v>4133</v>
      </c>
      <c r="DA509">
        <v>1</v>
      </c>
      <c r="DB509" t="s">
        <v>16340</v>
      </c>
      <c r="DC509" t="s">
        <v>708</v>
      </c>
      <c r="DD509" t="s">
        <v>13519</v>
      </c>
      <c r="DE509" t="s">
        <v>4158</v>
      </c>
    </row>
    <row r="510" spans="58:109" x14ac:dyDescent="0.25">
      <c r="BF510" t="s">
        <v>8932</v>
      </c>
      <c r="BH510" t="s">
        <v>4386</v>
      </c>
      <c r="BL510">
        <v>0</v>
      </c>
      <c r="BM510">
        <v>1</v>
      </c>
      <c r="BR510" t="s">
        <v>4031</v>
      </c>
      <c r="BS510" s="124">
        <v>46148</v>
      </c>
      <c r="BT510" t="s">
        <v>1005</v>
      </c>
      <c r="BU510" t="s">
        <v>1720</v>
      </c>
      <c r="BW510" t="s">
        <v>13906</v>
      </c>
      <c r="BX510" t="s">
        <v>4030</v>
      </c>
      <c r="BY510" t="s">
        <v>4034</v>
      </c>
      <c r="BZ510" t="s">
        <v>13904</v>
      </c>
      <c r="CA510" t="s">
        <v>13904</v>
      </c>
      <c r="CB510" t="s">
        <v>4356</v>
      </c>
      <c r="CC510" t="s">
        <v>4105</v>
      </c>
      <c r="CD510">
        <v>131.88</v>
      </c>
      <c r="CE510">
        <v>10.99</v>
      </c>
      <c r="CG510">
        <v>0</v>
      </c>
      <c r="CH510">
        <v>131.88</v>
      </c>
      <c r="CK510">
        <v>1</v>
      </c>
      <c r="CL510" t="s">
        <v>13905</v>
      </c>
      <c r="CM510" t="s">
        <v>4106</v>
      </c>
      <c r="CN510" t="s">
        <v>220</v>
      </c>
      <c r="CO510" t="s">
        <v>13904</v>
      </c>
      <c r="CP510" t="s">
        <v>4107</v>
      </c>
      <c r="CR510" t="s">
        <v>16344</v>
      </c>
      <c r="CS510" t="s">
        <v>4050</v>
      </c>
      <c r="CT510" t="s">
        <v>4126</v>
      </c>
      <c r="CU510" t="s">
        <v>15947</v>
      </c>
      <c r="CV510" t="s">
        <v>4615</v>
      </c>
      <c r="CW510" t="s">
        <v>4371</v>
      </c>
      <c r="CX510" t="s">
        <v>4105</v>
      </c>
      <c r="CZ510" t="s">
        <v>4133</v>
      </c>
      <c r="DA510">
        <v>1</v>
      </c>
      <c r="DB510" t="s">
        <v>16345</v>
      </c>
      <c r="DC510" t="s">
        <v>708</v>
      </c>
      <c r="DD510" t="s">
        <v>15947</v>
      </c>
      <c r="DE510" t="s">
        <v>4158</v>
      </c>
    </row>
    <row r="511" spans="58:109" x14ac:dyDescent="0.25">
      <c r="BF511" t="s">
        <v>8933</v>
      </c>
      <c r="BH511" t="s">
        <v>4386</v>
      </c>
      <c r="BL511">
        <v>0</v>
      </c>
      <c r="BM511">
        <v>1</v>
      </c>
      <c r="BR511" t="s">
        <v>4031</v>
      </c>
      <c r="BS511" s="124">
        <v>46148</v>
      </c>
      <c r="BT511" t="s">
        <v>1005</v>
      </c>
      <c r="BU511" t="s">
        <v>1720</v>
      </c>
      <c r="BW511" t="s">
        <v>13907</v>
      </c>
      <c r="BX511" t="s">
        <v>4030</v>
      </c>
      <c r="BY511" t="s">
        <v>4034</v>
      </c>
      <c r="BZ511" t="s">
        <v>13901</v>
      </c>
      <c r="CA511" t="s">
        <v>13901</v>
      </c>
      <c r="CB511" t="s">
        <v>4116</v>
      </c>
      <c r="CC511" t="s">
        <v>4105</v>
      </c>
      <c r="CD511">
        <v>179.88</v>
      </c>
      <c r="CE511">
        <v>14.99</v>
      </c>
      <c r="CG511">
        <v>0</v>
      </c>
      <c r="CH511">
        <v>179.88</v>
      </c>
      <c r="CK511">
        <v>1</v>
      </c>
      <c r="CL511" t="s">
        <v>13902</v>
      </c>
      <c r="CM511" t="s">
        <v>4106</v>
      </c>
      <c r="CN511" t="s">
        <v>220</v>
      </c>
      <c r="CO511" t="s">
        <v>13901</v>
      </c>
      <c r="CP511" t="s">
        <v>4107</v>
      </c>
      <c r="CR511" t="s">
        <v>16341</v>
      </c>
      <c r="CS511" t="s">
        <v>4050</v>
      </c>
      <c r="CT511" t="s">
        <v>4104</v>
      </c>
      <c r="CU511" t="s">
        <v>16342</v>
      </c>
      <c r="CV511" t="s">
        <v>8391</v>
      </c>
      <c r="CX511" t="s">
        <v>4105</v>
      </c>
      <c r="CZ511" t="s">
        <v>4133</v>
      </c>
      <c r="DA511">
        <v>1</v>
      </c>
      <c r="DB511" t="s">
        <v>16343</v>
      </c>
      <c r="DC511" t="s">
        <v>708</v>
      </c>
      <c r="DD511" t="s">
        <v>16342</v>
      </c>
      <c r="DE511" t="s">
        <v>4158</v>
      </c>
    </row>
    <row r="512" spans="58:109" x14ac:dyDescent="0.25">
      <c r="BF512" t="s">
        <v>10152</v>
      </c>
      <c r="BH512" t="s">
        <v>4386</v>
      </c>
      <c r="BL512">
        <v>0</v>
      </c>
      <c r="BM512">
        <v>1</v>
      </c>
      <c r="BR512" t="s">
        <v>4031</v>
      </c>
      <c r="BS512" s="124">
        <v>46148</v>
      </c>
      <c r="BT512" t="s">
        <v>1005</v>
      </c>
      <c r="BU512" t="s">
        <v>1720</v>
      </c>
      <c r="BW512" t="s">
        <v>13908</v>
      </c>
      <c r="BX512" t="s">
        <v>4030</v>
      </c>
      <c r="BY512" t="s">
        <v>4109</v>
      </c>
      <c r="BZ512" t="s">
        <v>13124</v>
      </c>
      <c r="CA512" t="s">
        <v>13124</v>
      </c>
      <c r="CC512" t="s">
        <v>4105</v>
      </c>
      <c r="CD512">
        <v>143.88</v>
      </c>
      <c r="CE512">
        <v>11.99</v>
      </c>
      <c r="CF512">
        <v>2.9975000000000001</v>
      </c>
      <c r="CG512">
        <v>0</v>
      </c>
      <c r="CH512">
        <v>143.88</v>
      </c>
      <c r="CJ512">
        <v>65.95</v>
      </c>
      <c r="CK512">
        <v>1</v>
      </c>
      <c r="CL512" t="s">
        <v>13909</v>
      </c>
      <c r="CM512" t="s">
        <v>4106</v>
      </c>
      <c r="CN512" t="s">
        <v>220</v>
      </c>
      <c r="CO512" t="s">
        <v>13124</v>
      </c>
      <c r="CP512" t="s">
        <v>4107</v>
      </c>
      <c r="CR512" t="s">
        <v>16349</v>
      </c>
      <c r="CS512" t="s">
        <v>4030</v>
      </c>
      <c r="CT512" t="s">
        <v>4126</v>
      </c>
      <c r="CU512" t="s">
        <v>16350</v>
      </c>
      <c r="CV512" t="s">
        <v>8595</v>
      </c>
      <c r="CX512" t="s">
        <v>4105</v>
      </c>
      <c r="CZ512" t="s">
        <v>4133</v>
      </c>
      <c r="DA512">
        <v>1</v>
      </c>
      <c r="DB512" t="s">
        <v>16351</v>
      </c>
      <c r="DC512" t="s">
        <v>708</v>
      </c>
      <c r="DD512" t="s">
        <v>16350</v>
      </c>
      <c r="DE512" t="s">
        <v>4158</v>
      </c>
    </row>
    <row r="513" spans="58:109" x14ac:dyDescent="0.25">
      <c r="BF513" t="s">
        <v>9596</v>
      </c>
      <c r="BG513" t="s">
        <v>9597</v>
      </c>
      <c r="BH513" t="s">
        <v>1007</v>
      </c>
      <c r="BI513" t="s">
        <v>9598</v>
      </c>
      <c r="BJ513" t="s">
        <v>4032</v>
      </c>
      <c r="BK513">
        <v>159.16</v>
      </c>
      <c r="BL513">
        <v>1</v>
      </c>
      <c r="BM513">
        <v>1</v>
      </c>
      <c r="BN513" t="s">
        <v>4028</v>
      </c>
      <c r="BO513">
        <v>1</v>
      </c>
      <c r="BP513" t="s">
        <v>4029</v>
      </c>
      <c r="BQ513" t="s">
        <v>4030</v>
      </c>
      <c r="BR513" t="s">
        <v>69</v>
      </c>
      <c r="BS513" s="124">
        <v>46148</v>
      </c>
      <c r="BT513" t="s">
        <v>220</v>
      </c>
      <c r="BU513" t="s">
        <v>1096</v>
      </c>
      <c r="BW513" t="s">
        <v>13910</v>
      </c>
      <c r="BX513" t="s">
        <v>4030</v>
      </c>
      <c r="BY513" t="s">
        <v>4109</v>
      </c>
      <c r="BZ513" t="s">
        <v>13911</v>
      </c>
      <c r="CA513" t="s">
        <v>13911</v>
      </c>
      <c r="CC513" t="s">
        <v>4105</v>
      </c>
      <c r="CD513">
        <v>65.88</v>
      </c>
      <c r="CE513">
        <v>5.49</v>
      </c>
      <c r="CG513">
        <v>0</v>
      </c>
      <c r="CH513">
        <v>65.88</v>
      </c>
      <c r="CK513">
        <v>1</v>
      </c>
      <c r="CL513" t="s">
        <v>13912</v>
      </c>
      <c r="CM513" t="s">
        <v>4106</v>
      </c>
      <c r="CN513" t="s">
        <v>220</v>
      </c>
      <c r="CO513" t="s">
        <v>13911</v>
      </c>
      <c r="CP513" t="s">
        <v>4107</v>
      </c>
      <c r="CR513" t="s">
        <v>16352</v>
      </c>
      <c r="CS513" t="s">
        <v>4030</v>
      </c>
      <c r="CT513" t="s">
        <v>4126</v>
      </c>
      <c r="CU513" t="s">
        <v>16353</v>
      </c>
      <c r="CV513" t="s">
        <v>8646</v>
      </c>
      <c r="CW513" t="s">
        <v>4216</v>
      </c>
      <c r="CX513" t="s">
        <v>4105</v>
      </c>
      <c r="CZ513" t="s">
        <v>4133</v>
      </c>
      <c r="DA513">
        <v>1</v>
      </c>
      <c r="DB513" t="s">
        <v>16354</v>
      </c>
      <c r="DC513" t="s">
        <v>708</v>
      </c>
      <c r="DD513" t="s">
        <v>16353</v>
      </c>
      <c r="DE513" t="s">
        <v>4158</v>
      </c>
    </row>
    <row r="514" spans="58:109" x14ac:dyDescent="0.25">
      <c r="BF514" t="s">
        <v>9593</v>
      </c>
      <c r="BG514" t="s">
        <v>9594</v>
      </c>
      <c r="BH514" t="s">
        <v>1007</v>
      </c>
      <c r="BI514" t="s">
        <v>9595</v>
      </c>
      <c r="BJ514" t="s">
        <v>4032</v>
      </c>
      <c r="BK514">
        <v>138.6</v>
      </c>
      <c r="BL514">
        <v>1</v>
      </c>
      <c r="BM514">
        <v>1</v>
      </c>
      <c r="BN514" t="s">
        <v>4045</v>
      </c>
      <c r="BO514">
        <v>1</v>
      </c>
      <c r="BP514" t="s">
        <v>4029</v>
      </c>
      <c r="BQ514" t="s">
        <v>4030</v>
      </c>
      <c r="BR514" t="s">
        <v>69</v>
      </c>
      <c r="BS514" s="124">
        <v>46148</v>
      </c>
      <c r="BT514" t="s">
        <v>220</v>
      </c>
      <c r="BU514" t="s">
        <v>1096</v>
      </c>
      <c r="BW514" t="s">
        <v>13913</v>
      </c>
      <c r="BX514" t="s">
        <v>4030</v>
      </c>
      <c r="BY514" t="s">
        <v>4109</v>
      </c>
      <c r="BZ514" t="s">
        <v>13911</v>
      </c>
      <c r="CA514" t="s">
        <v>13911</v>
      </c>
      <c r="CC514" t="s">
        <v>4105</v>
      </c>
      <c r="CD514">
        <v>191.88</v>
      </c>
      <c r="CE514">
        <v>15.99</v>
      </c>
      <c r="CG514">
        <v>0</v>
      </c>
      <c r="CH514">
        <v>191.88</v>
      </c>
      <c r="CK514">
        <v>1</v>
      </c>
      <c r="CL514" t="s">
        <v>13912</v>
      </c>
      <c r="CM514" t="s">
        <v>4106</v>
      </c>
      <c r="CN514" t="s">
        <v>220</v>
      </c>
      <c r="CO514" t="s">
        <v>13911</v>
      </c>
      <c r="CP514" t="s">
        <v>4107</v>
      </c>
      <c r="CR514" t="s">
        <v>16355</v>
      </c>
      <c r="CS514" t="s">
        <v>4030</v>
      </c>
      <c r="CT514" t="s">
        <v>4126</v>
      </c>
      <c r="CU514" t="s">
        <v>16353</v>
      </c>
      <c r="CV514" t="s">
        <v>8558</v>
      </c>
      <c r="CX514" t="s">
        <v>4105</v>
      </c>
      <c r="CZ514" t="s">
        <v>4133</v>
      </c>
      <c r="DA514">
        <v>1</v>
      </c>
      <c r="DB514" t="s">
        <v>16356</v>
      </c>
      <c r="DC514" t="s">
        <v>708</v>
      </c>
      <c r="DD514" t="s">
        <v>16353</v>
      </c>
      <c r="DE514" t="s">
        <v>4158</v>
      </c>
    </row>
    <row r="515" spans="58:109" x14ac:dyDescent="0.25">
      <c r="BF515" t="s">
        <v>9590</v>
      </c>
      <c r="BG515" t="s">
        <v>9591</v>
      </c>
      <c r="BH515" t="s">
        <v>1007</v>
      </c>
      <c r="BI515" t="s">
        <v>9592</v>
      </c>
      <c r="BJ515" t="s">
        <v>4032</v>
      </c>
      <c r="BK515">
        <v>108.24</v>
      </c>
      <c r="BL515">
        <v>1</v>
      </c>
      <c r="BM515">
        <v>1</v>
      </c>
      <c r="BN515" t="s">
        <v>4028</v>
      </c>
      <c r="BO515">
        <v>1</v>
      </c>
      <c r="BP515" t="s">
        <v>4029</v>
      </c>
      <c r="BQ515" t="s">
        <v>4030</v>
      </c>
      <c r="BR515" t="s">
        <v>69</v>
      </c>
      <c r="BS515" s="124">
        <v>46148</v>
      </c>
      <c r="BT515" t="s">
        <v>220</v>
      </c>
      <c r="BU515" t="s">
        <v>1096</v>
      </c>
      <c r="BW515" t="s">
        <v>13914</v>
      </c>
      <c r="BX515" t="s">
        <v>4030</v>
      </c>
      <c r="BY515" t="s">
        <v>4034</v>
      </c>
      <c r="BZ515" t="s">
        <v>13915</v>
      </c>
      <c r="CA515" t="s">
        <v>13915</v>
      </c>
      <c r="CC515" t="s">
        <v>4105</v>
      </c>
      <c r="CD515">
        <v>156.12</v>
      </c>
      <c r="CE515">
        <v>13.01</v>
      </c>
      <c r="CF515">
        <v>0.97575000000000001</v>
      </c>
      <c r="CG515">
        <v>0</v>
      </c>
      <c r="CH515">
        <v>156.12</v>
      </c>
      <c r="CJ515">
        <v>21.48</v>
      </c>
      <c r="CK515">
        <v>1</v>
      </c>
      <c r="CL515" t="s">
        <v>13916</v>
      </c>
      <c r="CM515" t="s">
        <v>4106</v>
      </c>
      <c r="CN515" t="s">
        <v>220</v>
      </c>
      <c r="CO515" t="s">
        <v>13915</v>
      </c>
      <c r="CP515" t="s">
        <v>4107</v>
      </c>
      <c r="CR515" t="s">
        <v>16346</v>
      </c>
      <c r="CS515" t="s">
        <v>4050</v>
      </c>
      <c r="CT515" t="s">
        <v>4104</v>
      </c>
      <c r="CU515" t="s">
        <v>16347</v>
      </c>
      <c r="CV515" t="s">
        <v>8280</v>
      </c>
      <c r="CX515" t="s">
        <v>4105</v>
      </c>
      <c r="CY515" s="17">
        <v>0.2</v>
      </c>
      <c r="CZ515" t="s">
        <v>4133</v>
      </c>
      <c r="DA515">
        <v>1</v>
      </c>
      <c r="DB515" t="s">
        <v>16348</v>
      </c>
      <c r="DC515" t="s">
        <v>708</v>
      </c>
      <c r="DD515" t="s">
        <v>16347</v>
      </c>
      <c r="DE515" t="s">
        <v>4158</v>
      </c>
    </row>
    <row r="516" spans="58:109" x14ac:dyDescent="0.25">
      <c r="BF516" t="s">
        <v>10153</v>
      </c>
      <c r="BG516" t="s">
        <v>11097</v>
      </c>
      <c r="BH516" t="s">
        <v>1007</v>
      </c>
      <c r="BI516" t="s">
        <v>11098</v>
      </c>
      <c r="BJ516" t="s">
        <v>4032</v>
      </c>
      <c r="BK516">
        <v>119.68</v>
      </c>
      <c r="BL516">
        <v>1</v>
      </c>
      <c r="BM516">
        <v>1</v>
      </c>
      <c r="BN516" t="s">
        <v>4060</v>
      </c>
      <c r="BO516">
        <v>1</v>
      </c>
      <c r="BP516" t="s">
        <v>4029</v>
      </c>
      <c r="BQ516" t="s">
        <v>4030</v>
      </c>
      <c r="BR516" t="s">
        <v>69</v>
      </c>
      <c r="BS516" s="124">
        <v>46148</v>
      </c>
      <c r="BT516" t="s">
        <v>220</v>
      </c>
      <c r="BU516" t="s">
        <v>1096</v>
      </c>
      <c r="BW516" t="s">
        <v>13917</v>
      </c>
      <c r="BX516" t="s">
        <v>4030</v>
      </c>
      <c r="BY516" t="s">
        <v>4109</v>
      </c>
      <c r="BZ516" t="s">
        <v>13918</v>
      </c>
      <c r="CA516" t="s">
        <v>13918</v>
      </c>
      <c r="CC516" t="s">
        <v>4111</v>
      </c>
      <c r="CD516">
        <v>383.88</v>
      </c>
      <c r="CE516">
        <v>31.99</v>
      </c>
      <c r="CG516">
        <v>0</v>
      </c>
      <c r="CH516">
        <v>383.88</v>
      </c>
      <c r="CK516">
        <v>1</v>
      </c>
      <c r="CL516" t="s">
        <v>13919</v>
      </c>
      <c r="CM516" t="s">
        <v>4106</v>
      </c>
      <c r="CN516" t="s">
        <v>220</v>
      </c>
      <c r="CO516" t="s">
        <v>13918</v>
      </c>
      <c r="CP516" t="s">
        <v>4107</v>
      </c>
      <c r="CR516" t="s">
        <v>16357</v>
      </c>
      <c r="CS516" t="s">
        <v>4050</v>
      </c>
      <c r="CT516" t="s">
        <v>4104</v>
      </c>
      <c r="CU516" t="s">
        <v>15539</v>
      </c>
      <c r="CV516" t="s">
        <v>4614</v>
      </c>
      <c r="CW516" t="s">
        <v>4538</v>
      </c>
      <c r="CX516" t="s">
        <v>4105</v>
      </c>
      <c r="CZ516" t="s">
        <v>4133</v>
      </c>
      <c r="DA516">
        <v>1</v>
      </c>
      <c r="DB516" t="s">
        <v>16358</v>
      </c>
      <c r="DC516" t="s">
        <v>708</v>
      </c>
      <c r="DD516" t="s">
        <v>15539</v>
      </c>
      <c r="DE516" t="s">
        <v>4158</v>
      </c>
    </row>
    <row r="517" spans="58:109" x14ac:dyDescent="0.25">
      <c r="BF517" t="s">
        <v>9587</v>
      </c>
      <c r="BG517" t="s">
        <v>9588</v>
      </c>
      <c r="BH517" t="s">
        <v>1007</v>
      </c>
      <c r="BI517" t="s">
        <v>9589</v>
      </c>
      <c r="BJ517" t="s">
        <v>4032</v>
      </c>
      <c r="BK517">
        <v>183.48</v>
      </c>
      <c r="BL517">
        <v>1</v>
      </c>
      <c r="BM517">
        <v>1</v>
      </c>
      <c r="BN517" t="s">
        <v>4028</v>
      </c>
      <c r="BO517">
        <v>1</v>
      </c>
      <c r="BP517" t="s">
        <v>4029</v>
      </c>
      <c r="BQ517" t="s">
        <v>4030</v>
      </c>
      <c r="BR517" t="s">
        <v>69</v>
      </c>
      <c r="BS517" s="124">
        <v>46148</v>
      </c>
      <c r="BT517" t="s">
        <v>220</v>
      </c>
      <c r="BU517" t="s">
        <v>1096</v>
      </c>
      <c r="BW517" t="s">
        <v>13917</v>
      </c>
      <c r="BX517" t="s">
        <v>4030</v>
      </c>
      <c r="BY517" t="s">
        <v>4109</v>
      </c>
      <c r="BZ517" t="s">
        <v>13817</v>
      </c>
      <c r="CA517" t="s">
        <v>13817</v>
      </c>
      <c r="CC517" t="s">
        <v>4111</v>
      </c>
      <c r="CD517">
        <v>383.88</v>
      </c>
      <c r="CE517">
        <v>31.99</v>
      </c>
      <c r="CG517">
        <v>0</v>
      </c>
      <c r="CH517">
        <v>383.88</v>
      </c>
      <c r="CK517">
        <v>1</v>
      </c>
      <c r="CL517" t="s">
        <v>13919</v>
      </c>
      <c r="CM517" t="s">
        <v>4106</v>
      </c>
      <c r="CN517" t="s">
        <v>220</v>
      </c>
      <c r="CO517" t="s">
        <v>13817</v>
      </c>
      <c r="CP517" t="s">
        <v>4107</v>
      </c>
      <c r="CR517" t="s">
        <v>16359</v>
      </c>
      <c r="CS517" t="s">
        <v>4050</v>
      </c>
      <c r="CT517" t="s">
        <v>4032</v>
      </c>
      <c r="CU517" t="s">
        <v>13411</v>
      </c>
      <c r="CV517" t="s">
        <v>8387</v>
      </c>
      <c r="CX517" t="s">
        <v>4105</v>
      </c>
      <c r="CY517" s="17">
        <v>0.5</v>
      </c>
      <c r="CZ517" t="s">
        <v>4133</v>
      </c>
      <c r="DA517">
        <v>1</v>
      </c>
      <c r="DB517" t="s">
        <v>16360</v>
      </c>
      <c r="DC517" t="s">
        <v>708</v>
      </c>
      <c r="DD517" t="s">
        <v>13411</v>
      </c>
      <c r="DE517" t="s">
        <v>4158</v>
      </c>
    </row>
    <row r="518" spans="58:109" x14ac:dyDescent="0.25">
      <c r="BF518" t="s">
        <v>9602</v>
      </c>
      <c r="BG518" t="s">
        <v>9603</v>
      </c>
      <c r="BH518" t="s">
        <v>4579</v>
      </c>
      <c r="BI518" t="s">
        <v>9604</v>
      </c>
      <c r="BJ518" t="s">
        <v>4032</v>
      </c>
      <c r="BK518">
        <v>99.66</v>
      </c>
      <c r="BL518">
        <v>1</v>
      </c>
      <c r="BM518">
        <v>1</v>
      </c>
      <c r="BN518" t="s">
        <v>4028</v>
      </c>
      <c r="BO518">
        <v>1</v>
      </c>
      <c r="BP518" t="s">
        <v>4029</v>
      </c>
      <c r="BQ518" t="s">
        <v>4030</v>
      </c>
      <c r="BR518" t="s">
        <v>4031</v>
      </c>
      <c r="BS518" s="124">
        <v>46148</v>
      </c>
      <c r="BT518" t="s">
        <v>4542</v>
      </c>
      <c r="BU518" t="s">
        <v>1720</v>
      </c>
      <c r="BW518" t="s">
        <v>13920</v>
      </c>
      <c r="BX518" t="s">
        <v>4030</v>
      </c>
      <c r="BY518" t="s">
        <v>4034</v>
      </c>
      <c r="BZ518" t="s">
        <v>13915</v>
      </c>
      <c r="CA518" t="s">
        <v>13915</v>
      </c>
      <c r="CB518" t="s">
        <v>4337</v>
      </c>
      <c r="CC518" t="s">
        <v>4105</v>
      </c>
      <c r="CD518">
        <v>155.88</v>
      </c>
      <c r="CE518">
        <v>12.99</v>
      </c>
      <c r="CG518">
        <v>0</v>
      </c>
      <c r="CH518">
        <v>155.88</v>
      </c>
      <c r="CK518">
        <v>1</v>
      </c>
      <c r="CL518" t="s">
        <v>13916</v>
      </c>
      <c r="CM518" t="s">
        <v>4106</v>
      </c>
      <c r="CN518" t="s">
        <v>220</v>
      </c>
      <c r="CO518" t="s">
        <v>13915</v>
      </c>
      <c r="CP518" t="s">
        <v>4107</v>
      </c>
      <c r="CR518" t="s">
        <v>16361</v>
      </c>
      <c r="CS518" t="s">
        <v>4050</v>
      </c>
      <c r="CT518" t="s">
        <v>4126</v>
      </c>
      <c r="CU518" t="s">
        <v>16362</v>
      </c>
      <c r="CV518" t="s">
        <v>4615</v>
      </c>
      <c r="CW518" t="s">
        <v>4407</v>
      </c>
      <c r="CX518" t="s">
        <v>4105</v>
      </c>
      <c r="CZ518" t="s">
        <v>4133</v>
      </c>
      <c r="DA518">
        <v>1</v>
      </c>
      <c r="DB518" t="s">
        <v>16363</v>
      </c>
      <c r="DC518" t="s">
        <v>708</v>
      </c>
      <c r="DD518" t="s">
        <v>16362</v>
      </c>
      <c r="DE518" t="s">
        <v>4158</v>
      </c>
    </row>
    <row r="519" spans="58:109" x14ac:dyDescent="0.25">
      <c r="BF519" t="s">
        <v>11099</v>
      </c>
      <c r="BG519" t="s">
        <v>11100</v>
      </c>
      <c r="BH519" t="s">
        <v>4579</v>
      </c>
      <c r="BI519" t="s">
        <v>11101</v>
      </c>
      <c r="BJ519" t="s">
        <v>4034</v>
      </c>
      <c r="BK519">
        <v>73.319999999999993</v>
      </c>
      <c r="BL519">
        <v>1</v>
      </c>
      <c r="BM519">
        <v>1</v>
      </c>
      <c r="BN519" t="s">
        <v>4028</v>
      </c>
      <c r="BO519">
        <v>1</v>
      </c>
      <c r="BP519" t="s">
        <v>4029</v>
      </c>
      <c r="BQ519" t="s">
        <v>4030</v>
      </c>
      <c r="BR519" t="s">
        <v>4031</v>
      </c>
      <c r="BS519" s="124">
        <v>46148</v>
      </c>
      <c r="BT519" t="s">
        <v>4542</v>
      </c>
      <c r="BU519" t="s">
        <v>1720</v>
      </c>
      <c r="BW519" t="s">
        <v>13921</v>
      </c>
      <c r="BX519" t="s">
        <v>4030</v>
      </c>
      <c r="BY519" t="s">
        <v>4034</v>
      </c>
      <c r="BZ519" t="s">
        <v>13915</v>
      </c>
      <c r="CA519" t="s">
        <v>13915</v>
      </c>
      <c r="CB519" t="s">
        <v>4337</v>
      </c>
      <c r="CC519" t="s">
        <v>4105</v>
      </c>
      <c r="CD519">
        <v>167.88</v>
      </c>
      <c r="CE519">
        <v>13.99</v>
      </c>
      <c r="CG519">
        <v>0</v>
      </c>
      <c r="CH519">
        <v>167.88</v>
      </c>
      <c r="CK519">
        <v>1</v>
      </c>
      <c r="CL519" t="s">
        <v>13916</v>
      </c>
      <c r="CM519" t="s">
        <v>4106</v>
      </c>
      <c r="CN519" t="s">
        <v>220</v>
      </c>
      <c r="CO519" t="s">
        <v>13915</v>
      </c>
      <c r="CP519" t="s">
        <v>4107</v>
      </c>
      <c r="CR519" t="s">
        <v>16364</v>
      </c>
      <c r="CS519" t="s">
        <v>4050</v>
      </c>
      <c r="CT519" t="s">
        <v>4126</v>
      </c>
      <c r="CU519" t="s">
        <v>16365</v>
      </c>
      <c r="CV519" t="s">
        <v>4615</v>
      </c>
      <c r="CW519" t="s">
        <v>4407</v>
      </c>
      <c r="CX519" t="s">
        <v>4105</v>
      </c>
      <c r="CZ519" t="s">
        <v>4133</v>
      </c>
      <c r="DA519">
        <v>1</v>
      </c>
      <c r="DB519" t="s">
        <v>16363</v>
      </c>
      <c r="DC519" t="s">
        <v>708</v>
      </c>
      <c r="DD519" t="s">
        <v>16365</v>
      </c>
      <c r="DE519" t="s">
        <v>4158</v>
      </c>
    </row>
    <row r="520" spans="58:109" x14ac:dyDescent="0.25">
      <c r="BF520" t="s">
        <v>11102</v>
      </c>
      <c r="BG520" t="s">
        <v>11103</v>
      </c>
      <c r="BH520" t="s">
        <v>4579</v>
      </c>
      <c r="BI520" t="s">
        <v>11104</v>
      </c>
      <c r="BJ520" t="s">
        <v>4034</v>
      </c>
      <c r="BK520">
        <v>62.1</v>
      </c>
      <c r="BL520">
        <v>1</v>
      </c>
      <c r="BM520">
        <v>1</v>
      </c>
      <c r="BN520" t="s">
        <v>4028</v>
      </c>
      <c r="BO520">
        <v>1</v>
      </c>
      <c r="BP520" t="s">
        <v>4029</v>
      </c>
      <c r="BQ520" t="s">
        <v>4030</v>
      </c>
      <c r="BR520" t="s">
        <v>4031</v>
      </c>
      <c r="BS520" s="124">
        <v>46148</v>
      </c>
      <c r="BT520" t="s">
        <v>4542</v>
      </c>
      <c r="BU520" t="s">
        <v>1720</v>
      </c>
      <c r="BW520" t="s">
        <v>13922</v>
      </c>
      <c r="BX520" t="s">
        <v>4030</v>
      </c>
      <c r="BY520" t="s">
        <v>4032</v>
      </c>
      <c r="BZ520" t="s">
        <v>13743</v>
      </c>
      <c r="CA520" t="s">
        <v>13743</v>
      </c>
      <c r="CC520" t="s">
        <v>4105</v>
      </c>
      <c r="CD520">
        <v>162.6</v>
      </c>
      <c r="CE520">
        <v>13.55</v>
      </c>
      <c r="CF520">
        <v>0.94850000000000001</v>
      </c>
      <c r="CG520">
        <v>0</v>
      </c>
      <c r="CH520">
        <v>162.6</v>
      </c>
      <c r="CI520" s="17">
        <v>0.5</v>
      </c>
      <c r="CJ520">
        <v>20.87</v>
      </c>
      <c r="CK520">
        <v>1</v>
      </c>
      <c r="CL520" t="s">
        <v>13916</v>
      </c>
      <c r="CM520" t="s">
        <v>4106</v>
      </c>
      <c r="CN520" t="s">
        <v>220</v>
      </c>
      <c r="CO520" t="s">
        <v>13743</v>
      </c>
      <c r="CP520" t="s">
        <v>4107</v>
      </c>
      <c r="CR520" t="s">
        <v>16373</v>
      </c>
      <c r="CS520" t="s">
        <v>4030</v>
      </c>
      <c r="CT520" t="s">
        <v>4104</v>
      </c>
      <c r="CU520" t="s">
        <v>16374</v>
      </c>
      <c r="CV520" t="s">
        <v>8907</v>
      </c>
      <c r="CX520" t="s">
        <v>4105</v>
      </c>
      <c r="CZ520" t="s">
        <v>4133</v>
      </c>
      <c r="DA520">
        <v>1</v>
      </c>
      <c r="DB520" t="s">
        <v>16372</v>
      </c>
      <c r="DC520" t="s">
        <v>708</v>
      </c>
      <c r="DD520" t="s">
        <v>16374</v>
      </c>
      <c r="DE520" t="s">
        <v>4158</v>
      </c>
    </row>
    <row r="521" spans="58:109" x14ac:dyDescent="0.25">
      <c r="BF521" t="s">
        <v>11105</v>
      </c>
      <c r="BG521" t="s">
        <v>11106</v>
      </c>
      <c r="BH521" t="s">
        <v>4579</v>
      </c>
      <c r="BI521" t="s">
        <v>11107</v>
      </c>
      <c r="BJ521" t="s">
        <v>4032</v>
      </c>
      <c r="BK521">
        <v>157.38</v>
      </c>
      <c r="BL521">
        <v>1</v>
      </c>
      <c r="BM521">
        <v>1</v>
      </c>
      <c r="BN521" t="s">
        <v>4060</v>
      </c>
      <c r="BO521">
        <v>1</v>
      </c>
      <c r="BP521" t="s">
        <v>4029</v>
      </c>
      <c r="BQ521" t="s">
        <v>4030</v>
      </c>
      <c r="BR521" t="s">
        <v>4031</v>
      </c>
      <c r="BS521" s="124">
        <v>46148</v>
      </c>
      <c r="BT521" t="s">
        <v>4542</v>
      </c>
      <c r="BU521" t="s">
        <v>1720</v>
      </c>
      <c r="BW521" t="s">
        <v>13923</v>
      </c>
      <c r="BX521" t="s">
        <v>4030</v>
      </c>
      <c r="BY521" t="s">
        <v>4126</v>
      </c>
      <c r="BZ521" t="s">
        <v>13924</v>
      </c>
      <c r="CA521" t="s">
        <v>13924</v>
      </c>
      <c r="CB521" t="s">
        <v>4304</v>
      </c>
      <c r="CC521" t="s">
        <v>4105</v>
      </c>
      <c r="CD521">
        <v>131.88</v>
      </c>
      <c r="CE521">
        <v>10.99</v>
      </c>
      <c r="CG521">
        <v>0</v>
      </c>
      <c r="CH521">
        <v>131.88</v>
      </c>
      <c r="CK521">
        <v>1</v>
      </c>
      <c r="CL521" t="s">
        <v>13925</v>
      </c>
      <c r="CM521" t="s">
        <v>4106</v>
      </c>
      <c r="CN521" t="s">
        <v>220</v>
      </c>
      <c r="CO521" t="s">
        <v>13924</v>
      </c>
      <c r="CP521" t="s">
        <v>4107</v>
      </c>
      <c r="CR521" t="s">
        <v>16375</v>
      </c>
      <c r="CS521" t="s">
        <v>4030</v>
      </c>
      <c r="CT521" t="s">
        <v>4104</v>
      </c>
      <c r="CU521" t="s">
        <v>16376</v>
      </c>
      <c r="CV521" t="s">
        <v>8907</v>
      </c>
      <c r="CX521" t="s">
        <v>4105</v>
      </c>
      <c r="CZ521" t="s">
        <v>4133</v>
      </c>
      <c r="DA521">
        <v>1</v>
      </c>
      <c r="DB521" t="s">
        <v>16372</v>
      </c>
      <c r="DC521" t="s">
        <v>708</v>
      </c>
      <c r="DD521" t="s">
        <v>16376</v>
      </c>
      <c r="DE521" t="s">
        <v>4158</v>
      </c>
    </row>
    <row r="522" spans="58:109" x14ac:dyDescent="0.25">
      <c r="BF522" t="s">
        <v>11108</v>
      </c>
      <c r="BG522" t="s">
        <v>11109</v>
      </c>
      <c r="BH522" t="s">
        <v>4579</v>
      </c>
      <c r="BI522" t="s">
        <v>11110</v>
      </c>
      <c r="BJ522" t="s">
        <v>4034</v>
      </c>
      <c r="BK522">
        <v>63.6</v>
      </c>
      <c r="BL522">
        <v>1</v>
      </c>
      <c r="BM522">
        <v>1</v>
      </c>
      <c r="BN522" t="s">
        <v>4028</v>
      </c>
      <c r="BO522">
        <v>1</v>
      </c>
      <c r="BP522" t="s">
        <v>4029</v>
      </c>
      <c r="BQ522" t="s">
        <v>4030</v>
      </c>
      <c r="BR522" t="s">
        <v>4031</v>
      </c>
      <c r="BS522" s="124">
        <v>46148</v>
      </c>
      <c r="BT522" t="s">
        <v>4542</v>
      </c>
      <c r="BU522" t="s">
        <v>1720</v>
      </c>
      <c r="BW522" t="s">
        <v>13926</v>
      </c>
      <c r="BX522" t="s">
        <v>4030</v>
      </c>
      <c r="BY522" t="s">
        <v>4034</v>
      </c>
      <c r="BZ522" t="s">
        <v>13927</v>
      </c>
      <c r="CA522" t="s">
        <v>13927</v>
      </c>
      <c r="CC522" t="s">
        <v>4105</v>
      </c>
      <c r="CD522">
        <v>79.92</v>
      </c>
      <c r="CE522">
        <v>6.66</v>
      </c>
      <c r="CF522">
        <v>0.4995</v>
      </c>
      <c r="CG522">
        <v>0</v>
      </c>
      <c r="CH522">
        <v>79.92</v>
      </c>
      <c r="CJ522">
        <v>10.99</v>
      </c>
      <c r="CK522">
        <v>1</v>
      </c>
      <c r="CL522" t="s">
        <v>8539</v>
      </c>
      <c r="CM522" t="s">
        <v>4106</v>
      </c>
      <c r="CN522" t="s">
        <v>220</v>
      </c>
      <c r="CO522" t="s">
        <v>13927</v>
      </c>
      <c r="CP522" t="s">
        <v>4107</v>
      </c>
      <c r="CR522" t="s">
        <v>16377</v>
      </c>
      <c r="CS522" t="s">
        <v>4030</v>
      </c>
      <c r="CT522" t="s">
        <v>4104</v>
      </c>
      <c r="CU522" t="s">
        <v>16376</v>
      </c>
      <c r="CV522" t="s">
        <v>8907</v>
      </c>
      <c r="CX522" t="s">
        <v>4105</v>
      </c>
      <c r="CZ522" t="s">
        <v>4133</v>
      </c>
      <c r="DA522">
        <v>1</v>
      </c>
      <c r="DB522" t="s">
        <v>16372</v>
      </c>
      <c r="DC522" t="s">
        <v>708</v>
      </c>
      <c r="DD522" t="s">
        <v>16376</v>
      </c>
      <c r="DE522" t="s">
        <v>4158</v>
      </c>
    </row>
    <row r="523" spans="58:109" x14ac:dyDescent="0.25">
      <c r="BF523" t="s">
        <v>11111</v>
      </c>
      <c r="BG523" t="s">
        <v>11112</v>
      </c>
      <c r="BH523" t="s">
        <v>4579</v>
      </c>
      <c r="BI523" t="s">
        <v>11113</v>
      </c>
      <c r="BJ523" t="s">
        <v>4032</v>
      </c>
      <c r="BK523">
        <v>138.84</v>
      </c>
      <c r="BL523">
        <v>1</v>
      </c>
      <c r="BM523">
        <v>1</v>
      </c>
      <c r="BN523" t="s">
        <v>4060</v>
      </c>
      <c r="BO523">
        <v>1</v>
      </c>
      <c r="BP523" t="s">
        <v>4029</v>
      </c>
      <c r="BQ523" t="s">
        <v>4030</v>
      </c>
      <c r="BR523" t="s">
        <v>4031</v>
      </c>
      <c r="BS523" s="124">
        <v>46148</v>
      </c>
      <c r="BT523" t="s">
        <v>4542</v>
      </c>
      <c r="BU523" t="s">
        <v>1720</v>
      </c>
      <c r="BW523" t="s">
        <v>13928</v>
      </c>
      <c r="BX523" t="s">
        <v>4030</v>
      </c>
      <c r="BY523" t="s">
        <v>4034</v>
      </c>
      <c r="BZ523" t="s">
        <v>13927</v>
      </c>
      <c r="CA523" t="s">
        <v>13927</v>
      </c>
      <c r="CC523" t="s">
        <v>4105</v>
      </c>
      <c r="CD523">
        <v>77.28</v>
      </c>
      <c r="CE523">
        <v>6.44</v>
      </c>
      <c r="CF523">
        <v>0.48299999999999998</v>
      </c>
      <c r="CG523">
        <v>0</v>
      </c>
      <c r="CH523">
        <v>77.28</v>
      </c>
      <c r="CJ523">
        <v>10.62</v>
      </c>
      <c r="CK523">
        <v>1</v>
      </c>
      <c r="CL523" t="s">
        <v>8539</v>
      </c>
      <c r="CM523" t="s">
        <v>4106</v>
      </c>
      <c r="CN523" t="s">
        <v>220</v>
      </c>
      <c r="CO523" t="s">
        <v>13927</v>
      </c>
      <c r="CP523" t="s">
        <v>4107</v>
      </c>
      <c r="CR523" t="s">
        <v>16371</v>
      </c>
      <c r="CS523" t="s">
        <v>4030</v>
      </c>
      <c r="CT523" t="s">
        <v>4104</v>
      </c>
      <c r="CU523" t="s">
        <v>14791</v>
      </c>
      <c r="CV523" t="s">
        <v>8907</v>
      </c>
      <c r="CX523" t="s">
        <v>4105</v>
      </c>
      <c r="CZ523" t="s">
        <v>4133</v>
      </c>
      <c r="DA523">
        <v>1</v>
      </c>
      <c r="DB523" t="s">
        <v>16372</v>
      </c>
      <c r="DC523" t="s">
        <v>708</v>
      </c>
      <c r="DD523" t="s">
        <v>14791</v>
      </c>
      <c r="DE523" t="s">
        <v>4158</v>
      </c>
    </row>
    <row r="524" spans="58:109" x14ac:dyDescent="0.25">
      <c r="BF524" t="s">
        <v>9599</v>
      </c>
      <c r="BG524" t="s">
        <v>9600</v>
      </c>
      <c r="BH524" t="s">
        <v>4579</v>
      </c>
      <c r="BI524" t="s">
        <v>9601</v>
      </c>
      <c r="BJ524" t="s">
        <v>4032</v>
      </c>
      <c r="BK524">
        <v>152.46</v>
      </c>
      <c r="BL524">
        <v>1</v>
      </c>
      <c r="BM524">
        <v>1</v>
      </c>
      <c r="BN524" t="s">
        <v>4028</v>
      </c>
      <c r="BO524">
        <v>1</v>
      </c>
      <c r="BP524" t="s">
        <v>4029</v>
      </c>
      <c r="BQ524" t="s">
        <v>4030</v>
      </c>
      <c r="BR524" t="s">
        <v>4031</v>
      </c>
      <c r="BS524" s="124">
        <v>46148</v>
      </c>
      <c r="BT524" t="s">
        <v>4542</v>
      </c>
      <c r="BU524" t="s">
        <v>1720</v>
      </c>
      <c r="BW524" t="s">
        <v>13929</v>
      </c>
      <c r="BX524" t="s">
        <v>4030</v>
      </c>
      <c r="BY524" t="s">
        <v>4034</v>
      </c>
      <c r="BZ524" t="s">
        <v>13493</v>
      </c>
      <c r="CA524" t="s">
        <v>13493</v>
      </c>
      <c r="CB524" t="s">
        <v>4157</v>
      </c>
      <c r="CC524" t="s">
        <v>4105</v>
      </c>
      <c r="CD524">
        <v>119.88</v>
      </c>
      <c r="CE524">
        <v>9.99</v>
      </c>
      <c r="CG524">
        <v>0</v>
      </c>
      <c r="CH524">
        <v>119.88</v>
      </c>
      <c r="CK524">
        <v>1</v>
      </c>
      <c r="CL524" t="s">
        <v>13930</v>
      </c>
      <c r="CM524" t="s">
        <v>4106</v>
      </c>
      <c r="CN524" t="s">
        <v>220</v>
      </c>
      <c r="CO524" t="s">
        <v>13493</v>
      </c>
      <c r="CP524" t="s">
        <v>4107</v>
      </c>
      <c r="CR524" t="s">
        <v>16369</v>
      </c>
      <c r="CS524" t="s">
        <v>4050</v>
      </c>
      <c r="CT524" t="s">
        <v>4126</v>
      </c>
      <c r="CU524" t="s">
        <v>16370</v>
      </c>
      <c r="CV524" t="s">
        <v>8391</v>
      </c>
      <c r="CX524" t="s">
        <v>4105</v>
      </c>
      <c r="CY524" s="17">
        <v>0.2</v>
      </c>
      <c r="CZ524" t="s">
        <v>4133</v>
      </c>
      <c r="DA524">
        <v>1</v>
      </c>
      <c r="DB524" t="s">
        <v>8474</v>
      </c>
      <c r="DC524" t="s">
        <v>708</v>
      </c>
      <c r="DD524" t="s">
        <v>16370</v>
      </c>
      <c r="DE524" t="s">
        <v>4158</v>
      </c>
    </row>
    <row r="525" spans="58:109" x14ac:dyDescent="0.25">
      <c r="BF525" t="s">
        <v>9605</v>
      </c>
      <c r="BH525" t="s">
        <v>4579</v>
      </c>
      <c r="BL525">
        <v>0</v>
      </c>
      <c r="BM525">
        <v>1</v>
      </c>
      <c r="BR525" t="s">
        <v>4031</v>
      </c>
      <c r="BS525" s="124">
        <v>46148</v>
      </c>
      <c r="BT525" t="s">
        <v>4542</v>
      </c>
      <c r="BU525" t="s">
        <v>1720</v>
      </c>
      <c r="BW525" t="s">
        <v>13931</v>
      </c>
      <c r="BX525" t="s">
        <v>4030</v>
      </c>
      <c r="BY525" t="s">
        <v>4109</v>
      </c>
      <c r="BZ525" t="s">
        <v>13932</v>
      </c>
      <c r="CA525" t="s">
        <v>13932</v>
      </c>
      <c r="CC525" t="s">
        <v>4105</v>
      </c>
      <c r="CD525">
        <v>263.88</v>
      </c>
      <c r="CE525">
        <v>21.99</v>
      </c>
      <c r="CG525">
        <v>0</v>
      </c>
      <c r="CH525">
        <v>263.88</v>
      </c>
      <c r="CK525">
        <v>1</v>
      </c>
      <c r="CL525" t="s">
        <v>13933</v>
      </c>
      <c r="CM525" t="s">
        <v>4106</v>
      </c>
      <c r="CN525" t="s">
        <v>220</v>
      </c>
      <c r="CO525" t="s">
        <v>13932</v>
      </c>
      <c r="CP525" t="s">
        <v>4107</v>
      </c>
      <c r="CR525" t="s">
        <v>16378</v>
      </c>
      <c r="CS525" t="s">
        <v>4030</v>
      </c>
      <c r="CT525" t="s">
        <v>4126</v>
      </c>
      <c r="CU525" t="s">
        <v>16379</v>
      </c>
      <c r="CV525" t="s">
        <v>8446</v>
      </c>
      <c r="CX525" t="s">
        <v>4105</v>
      </c>
      <c r="CZ525" t="s">
        <v>4133</v>
      </c>
      <c r="DA525">
        <v>1</v>
      </c>
      <c r="DB525" t="s">
        <v>16380</v>
      </c>
      <c r="DC525" t="s">
        <v>708</v>
      </c>
      <c r="DD525" t="s">
        <v>16379</v>
      </c>
      <c r="DE525" t="s">
        <v>4158</v>
      </c>
    </row>
    <row r="526" spans="58:109" x14ac:dyDescent="0.25">
      <c r="BF526" t="s">
        <v>11114</v>
      </c>
      <c r="BH526" t="s">
        <v>4579</v>
      </c>
      <c r="BL526">
        <v>0</v>
      </c>
      <c r="BM526">
        <v>1</v>
      </c>
      <c r="BR526" t="s">
        <v>4031</v>
      </c>
      <c r="BS526" s="124">
        <v>46148</v>
      </c>
      <c r="BT526" t="s">
        <v>4542</v>
      </c>
      <c r="BU526" t="s">
        <v>1720</v>
      </c>
      <c r="BW526" t="s">
        <v>13934</v>
      </c>
      <c r="BX526" t="s">
        <v>4030</v>
      </c>
      <c r="BY526" t="s">
        <v>4109</v>
      </c>
      <c r="BZ526" t="s">
        <v>13935</v>
      </c>
      <c r="CA526" t="s">
        <v>13935</v>
      </c>
      <c r="CB526" t="s">
        <v>4354</v>
      </c>
      <c r="CC526" t="s">
        <v>4111</v>
      </c>
      <c r="CD526">
        <v>257.88</v>
      </c>
      <c r="CE526">
        <v>21.49</v>
      </c>
      <c r="CG526">
        <v>0</v>
      </c>
      <c r="CH526">
        <v>257.88</v>
      </c>
      <c r="CK526">
        <v>1</v>
      </c>
      <c r="CL526" t="s">
        <v>13936</v>
      </c>
      <c r="CM526" t="s">
        <v>4106</v>
      </c>
      <c r="CN526" t="s">
        <v>220</v>
      </c>
      <c r="CO526" t="s">
        <v>13935</v>
      </c>
      <c r="CP526" t="s">
        <v>4107</v>
      </c>
      <c r="CR526" t="s">
        <v>16381</v>
      </c>
      <c r="CS526" t="s">
        <v>4030</v>
      </c>
      <c r="CT526" t="s">
        <v>4104</v>
      </c>
      <c r="CU526" t="s">
        <v>16382</v>
      </c>
      <c r="CV526" t="s">
        <v>8515</v>
      </c>
      <c r="CW526" t="s">
        <v>4185</v>
      </c>
      <c r="CX526" t="s">
        <v>4105</v>
      </c>
      <c r="CZ526" t="s">
        <v>4133</v>
      </c>
      <c r="DA526">
        <v>1</v>
      </c>
      <c r="DB526" t="s">
        <v>16383</v>
      </c>
      <c r="DC526" t="s">
        <v>708</v>
      </c>
      <c r="DD526" t="s">
        <v>16382</v>
      </c>
      <c r="DE526" t="s">
        <v>4158</v>
      </c>
    </row>
    <row r="527" spans="58:109" x14ac:dyDescent="0.25">
      <c r="BF527" t="s">
        <v>11115</v>
      </c>
      <c r="BH527" t="s">
        <v>4579</v>
      </c>
      <c r="BL527">
        <v>0</v>
      </c>
      <c r="BM527">
        <v>1</v>
      </c>
      <c r="BR527" t="s">
        <v>4031</v>
      </c>
      <c r="BS527" s="124">
        <v>46148</v>
      </c>
      <c r="BT527" t="s">
        <v>4542</v>
      </c>
      <c r="BU527" t="s">
        <v>1720</v>
      </c>
      <c r="BW527" t="s">
        <v>13937</v>
      </c>
      <c r="BX527" t="s">
        <v>4030</v>
      </c>
      <c r="BY527" t="s">
        <v>4109</v>
      </c>
      <c r="BZ527" t="s">
        <v>13938</v>
      </c>
      <c r="CA527" t="s">
        <v>13938</v>
      </c>
      <c r="CC527" t="s">
        <v>4105</v>
      </c>
      <c r="CD527">
        <v>83.88</v>
      </c>
      <c r="CE527">
        <v>6.99</v>
      </c>
      <c r="CG527">
        <v>0</v>
      </c>
      <c r="CH527">
        <v>83.88</v>
      </c>
      <c r="CK527">
        <v>1</v>
      </c>
      <c r="CL527" t="s">
        <v>13939</v>
      </c>
      <c r="CM527" t="s">
        <v>4106</v>
      </c>
      <c r="CN527" t="s">
        <v>220</v>
      </c>
      <c r="CO527" t="s">
        <v>13938</v>
      </c>
      <c r="CP527" t="s">
        <v>4107</v>
      </c>
      <c r="CR527" t="s">
        <v>16384</v>
      </c>
      <c r="CS527" t="s">
        <v>4030</v>
      </c>
      <c r="CT527" t="s">
        <v>4104</v>
      </c>
      <c r="CU527" t="s">
        <v>16382</v>
      </c>
      <c r="CV527" t="s">
        <v>8515</v>
      </c>
      <c r="CW527" t="s">
        <v>4185</v>
      </c>
      <c r="CX527" t="s">
        <v>4105</v>
      </c>
      <c r="CZ527" t="s">
        <v>4133</v>
      </c>
      <c r="DA527">
        <v>1</v>
      </c>
      <c r="DB527" t="s">
        <v>16383</v>
      </c>
      <c r="DC527" t="s">
        <v>708</v>
      </c>
      <c r="DD527" t="s">
        <v>16382</v>
      </c>
      <c r="DE527" t="s">
        <v>4158</v>
      </c>
    </row>
    <row r="528" spans="58:109" x14ac:dyDescent="0.25">
      <c r="BF528" t="s">
        <v>11116</v>
      </c>
      <c r="BG528" t="s">
        <v>11117</v>
      </c>
      <c r="BH528" t="s">
        <v>4501</v>
      </c>
      <c r="BI528" t="s">
        <v>11118</v>
      </c>
      <c r="BJ528" t="s">
        <v>4032</v>
      </c>
      <c r="BK528">
        <v>138.96</v>
      </c>
      <c r="BL528">
        <v>1</v>
      </c>
      <c r="BM528">
        <v>1</v>
      </c>
      <c r="BN528" t="s">
        <v>4028</v>
      </c>
      <c r="BO528">
        <v>1</v>
      </c>
      <c r="BP528" t="s">
        <v>4029</v>
      </c>
      <c r="BQ528" t="s">
        <v>4030</v>
      </c>
      <c r="BR528" t="s">
        <v>4031</v>
      </c>
      <c r="BS528" s="124">
        <v>46148</v>
      </c>
      <c r="BT528" t="s">
        <v>1124</v>
      </c>
      <c r="BU528" t="s">
        <v>2409</v>
      </c>
      <c r="BW528" t="s">
        <v>13940</v>
      </c>
      <c r="BX528" t="s">
        <v>4030</v>
      </c>
      <c r="BY528" t="s">
        <v>4109</v>
      </c>
      <c r="BZ528" t="s">
        <v>13941</v>
      </c>
      <c r="CA528" t="s">
        <v>13941</v>
      </c>
      <c r="CC528" t="s">
        <v>4105</v>
      </c>
      <c r="CD528">
        <v>83.88</v>
      </c>
      <c r="CE528">
        <v>6.99</v>
      </c>
      <c r="CG528">
        <v>0</v>
      </c>
      <c r="CH528">
        <v>83.88</v>
      </c>
      <c r="CK528">
        <v>1</v>
      </c>
      <c r="CL528" t="s">
        <v>13939</v>
      </c>
      <c r="CM528" t="s">
        <v>4106</v>
      </c>
      <c r="CN528" t="s">
        <v>220</v>
      </c>
      <c r="CO528" t="s">
        <v>13941</v>
      </c>
      <c r="CP528" t="s">
        <v>4107</v>
      </c>
      <c r="CR528" t="s">
        <v>16385</v>
      </c>
      <c r="CS528" t="s">
        <v>4030</v>
      </c>
      <c r="CT528" t="s">
        <v>4104</v>
      </c>
      <c r="CU528" t="s">
        <v>16386</v>
      </c>
      <c r="CV528" t="s">
        <v>8515</v>
      </c>
      <c r="CW528" t="s">
        <v>4185</v>
      </c>
      <c r="CX528" t="s">
        <v>4105</v>
      </c>
      <c r="CZ528" t="s">
        <v>4133</v>
      </c>
      <c r="DA528">
        <v>1</v>
      </c>
      <c r="DB528" t="s">
        <v>16383</v>
      </c>
      <c r="DC528" t="s">
        <v>708</v>
      </c>
      <c r="DD528" t="s">
        <v>16386</v>
      </c>
      <c r="DE528" t="s">
        <v>4158</v>
      </c>
    </row>
    <row r="529" spans="58:109" x14ac:dyDescent="0.25">
      <c r="BF529" t="s">
        <v>10154</v>
      </c>
      <c r="BG529" t="s">
        <v>10155</v>
      </c>
      <c r="BH529" t="s">
        <v>4501</v>
      </c>
      <c r="BI529" t="s">
        <v>10156</v>
      </c>
      <c r="BJ529" t="s">
        <v>4034</v>
      </c>
      <c r="BK529">
        <v>56.22</v>
      </c>
      <c r="BL529">
        <v>1</v>
      </c>
      <c r="BM529">
        <v>1</v>
      </c>
      <c r="BN529" t="s">
        <v>4035</v>
      </c>
      <c r="BO529">
        <v>1</v>
      </c>
      <c r="BP529" t="s">
        <v>4029</v>
      </c>
      <c r="BQ529" t="s">
        <v>4030</v>
      </c>
      <c r="BR529" t="s">
        <v>4031</v>
      </c>
      <c r="BS529" s="124">
        <v>46148</v>
      </c>
      <c r="BT529" t="s">
        <v>1124</v>
      </c>
      <c r="BU529" t="s">
        <v>2409</v>
      </c>
      <c r="BW529" t="s">
        <v>13937</v>
      </c>
      <c r="BX529" t="s">
        <v>4030</v>
      </c>
      <c r="BY529" t="s">
        <v>4109</v>
      </c>
      <c r="BZ529" t="s">
        <v>13941</v>
      </c>
      <c r="CA529" t="s">
        <v>13941</v>
      </c>
      <c r="CC529" t="s">
        <v>4105</v>
      </c>
      <c r="CD529">
        <v>83.88</v>
      </c>
      <c r="CE529">
        <v>6.99</v>
      </c>
      <c r="CG529">
        <v>0</v>
      </c>
      <c r="CH529">
        <v>83.88</v>
      </c>
      <c r="CK529">
        <v>1</v>
      </c>
      <c r="CL529" t="s">
        <v>13939</v>
      </c>
      <c r="CM529" t="s">
        <v>4106</v>
      </c>
      <c r="CN529" t="s">
        <v>220</v>
      </c>
      <c r="CO529" t="s">
        <v>13941</v>
      </c>
      <c r="CP529" t="s">
        <v>4107</v>
      </c>
      <c r="CR529" t="s">
        <v>16387</v>
      </c>
      <c r="CS529" t="s">
        <v>4030</v>
      </c>
      <c r="CT529" t="s">
        <v>4126</v>
      </c>
      <c r="CU529" t="s">
        <v>16388</v>
      </c>
      <c r="CV529" t="s">
        <v>8438</v>
      </c>
      <c r="CX529" t="s">
        <v>4105</v>
      </c>
      <c r="CZ529" t="s">
        <v>4133</v>
      </c>
      <c r="DA529">
        <v>1</v>
      </c>
      <c r="DB529" t="s">
        <v>16389</v>
      </c>
      <c r="DC529" t="s">
        <v>708</v>
      </c>
      <c r="DD529" t="s">
        <v>16388</v>
      </c>
      <c r="DE529" t="s">
        <v>4158</v>
      </c>
    </row>
    <row r="530" spans="58:109" x14ac:dyDescent="0.25">
      <c r="BF530" t="s">
        <v>9606</v>
      </c>
      <c r="BG530" t="s">
        <v>9607</v>
      </c>
      <c r="BH530" t="s">
        <v>1133</v>
      </c>
      <c r="BI530" t="s">
        <v>9608</v>
      </c>
      <c r="BJ530" t="s">
        <v>4032</v>
      </c>
      <c r="BK530">
        <v>182.7</v>
      </c>
      <c r="BL530">
        <v>1</v>
      </c>
      <c r="BM530">
        <v>1</v>
      </c>
      <c r="BN530" t="s">
        <v>4047</v>
      </c>
      <c r="BO530">
        <v>1</v>
      </c>
      <c r="BP530" t="s">
        <v>4029</v>
      </c>
      <c r="BQ530" t="s">
        <v>4030</v>
      </c>
      <c r="BR530" t="s">
        <v>69</v>
      </c>
      <c r="BS530" s="124">
        <v>46148</v>
      </c>
      <c r="BT530" t="s">
        <v>1132</v>
      </c>
      <c r="BU530" t="s">
        <v>2409</v>
      </c>
      <c r="BW530" t="s">
        <v>13942</v>
      </c>
      <c r="BX530" t="s">
        <v>4030</v>
      </c>
      <c r="BY530" t="s">
        <v>4034</v>
      </c>
      <c r="BZ530" t="s">
        <v>13943</v>
      </c>
      <c r="CA530" t="s">
        <v>8906</v>
      </c>
      <c r="CC530" t="s">
        <v>4105</v>
      </c>
      <c r="CD530">
        <v>63.6</v>
      </c>
      <c r="CE530">
        <v>3.18</v>
      </c>
      <c r="CF530">
        <v>0.76349999999999996</v>
      </c>
      <c r="CG530">
        <v>1</v>
      </c>
      <c r="CH530">
        <v>63.6</v>
      </c>
      <c r="CI530" s="17">
        <v>0.2</v>
      </c>
      <c r="CJ530">
        <v>6.58</v>
      </c>
      <c r="CK530">
        <v>1</v>
      </c>
      <c r="CL530" t="s">
        <v>13944</v>
      </c>
      <c r="CM530" t="s">
        <v>4121</v>
      </c>
      <c r="CN530" t="s">
        <v>1124</v>
      </c>
      <c r="CO530" t="s">
        <v>13943</v>
      </c>
      <c r="CP530" t="s">
        <v>4121</v>
      </c>
      <c r="CR530" t="s">
        <v>16366</v>
      </c>
      <c r="CS530" t="s">
        <v>4050</v>
      </c>
      <c r="CT530" t="s">
        <v>4126</v>
      </c>
      <c r="CU530" t="s">
        <v>16367</v>
      </c>
      <c r="CV530" t="s">
        <v>4614</v>
      </c>
      <c r="CX530" t="s">
        <v>4105</v>
      </c>
      <c r="CZ530" t="s">
        <v>4133</v>
      </c>
      <c r="DA530">
        <v>1</v>
      </c>
      <c r="DB530" t="s">
        <v>16368</v>
      </c>
      <c r="DC530" t="s">
        <v>708</v>
      </c>
      <c r="DD530" t="s">
        <v>16367</v>
      </c>
      <c r="DE530" t="s">
        <v>4158</v>
      </c>
    </row>
    <row r="531" spans="58:109" x14ac:dyDescent="0.25">
      <c r="BF531" t="s">
        <v>8934</v>
      </c>
      <c r="BG531" t="s">
        <v>8935</v>
      </c>
      <c r="BH531" t="s">
        <v>1133</v>
      </c>
      <c r="BI531" t="s">
        <v>8936</v>
      </c>
      <c r="BJ531" t="s">
        <v>4032</v>
      </c>
      <c r="BK531">
        <v>174.56</v>
      </c>
      <c r="BL531">
        <v>1</v>
      </c>
      <c r="BM531">
        <v>1</v>
      </c>
      <c r="BN531" t="s">
        <v>4028</v>
      </c>
      <c r="BO531">
        <v>1</v>
      </c>
      <c r="BP531" t="s">
        <v>4029</v>
      </c>
      <c r="BQ531" t="s">
        <v>4030</v>
      </c>
      <c r="BR531" t="s">
        <v>69</v>
      </c>
      <c r="BS531" s="124">
        <v>46148</v>
      </c>
      <c r="BT531" t="s">
        <v>1132</v>
      </c>
      <c r="BU531" t="s">
        <v>2409</v>
      </c>
      <c r="BW531" t="s">
        <v>13945</v>
      </c>
      <c r="BX531" t="s">
        <v>4030</v>
      </c>
      <c r="BY531" t="s">
        <v>4034</v>
      </c>
      <c r="BZ531" t="s">
        <v>13943</v>
      </c>
      <c r="CA531" t="s">
        <v>8906</v>
      </c>
      <c r="CC531" t="s">
        <v>4105</v>
      </c>
      <c r="CD531">
        <v>59.28</v>
      </c>
      <c r="CE531">
        <v>2.96</v>
      </c>
      <c r="CF531">
        <v>0.71099999999999997</v>
      </c>
      <c r="CG531">
        <v>1</v>
      </c>
      <c r="CH531">
        <v>59.28</v>
      </c>
      <c r="CI531" s="17">
        <v>0.2</v>
      </c>
      <c r="CJ531">
        <v>6.14</v>
      </c>
      <c r="CK531">
        <v>1</v>
      </c>
      <c r="CL531" t="s">
        <v>13944</v>
      </c>
      <c r="CM531" t="s">
        <v>4121</v>
      </c>
      <c r="CN531" t="s">
        <v>1124</v>
      </c>
      <c r="CO531" t="s">
        <v>13943</v>
      </c>
      <c r="CP531" t="s">
        <v>4121</v>
      </c>
      <c r="CR531" t="s">
        <v>16390</v>
      </c>
      <c r="CS531" t="s">
        <v>4030</v>
      </c>
      <c r="CT531" t="s">
        <v>4126</v>
      </c>
      <c r="CU531" t="s">
        <v>15978</v>
      </c>
      <c r="CV531" t="s">
        <v>8908</v>
      </c>
      <c r="CX531" t="s">
        <v>4105</v>
      </c>
      <c r="CZ531" t="s">
        <v>4133</v>
      </c>
      <c r="DA531">
        <v>1</v>
      </c>
      <c r="DB531" t="s">
        <v>16391</v>
      </c>
      <c r="DC531" t="s">
        <v>708</v>
      </c>
      <c r="DD531" t="s">
        <v>15978</v>
      </c>
      <c r="DE531" t="s">
        <v>4158</v>
      </c>
    </row>
    <row r="532" spans="58:109" x14ac:dyDescent="0.25">
      <c r="BF532" t="s">
        <v>8937</v>
      </c>
      <c r="BG532" t="s">
        <v>8938</v>
      </c>
      <c r="BH532" t="s">
        <v>1133</v>
      </c>
      <c r="BI532" t="s">
        <v>8939</v>
      </c>
      <c r="BJ532" t="s">
        <v>4032</v>
      </c>
      <c r="BK532">
        <v>95.76</v>
      </c>
      <c r="BL532">
        <v>1</v>
      </c>
      <c r="BM532">
        <v>1</v>
      </c>
      <c r="BN532" t="s">
        <v>4056</v>
      </c>
      <c r="BO532">
        <v>1</v>
      </c>
      <c r="BP532" t="s">
        <v>4029</v>
      </c>
      <c r="BQ532" t="s">
        <v>4030</v>
      </c>
      <c r="BR532" t="s">
        <v>69</v>
      </c>
      <c r="BS532" s="124">
        <v>46148</v>
      </c>
      <c r="BT532" t="s">
        <v>1132</v>
      </c>
      <c r="BU532" t="s">
        <v>2409</v>
      </c>
      <c r="BW532" t="s">
        <v>21443</v>
      </c>
      <c r="BX532" t="s">
        <v>4030</v>
      </c>
      <c r="BY532" t="s">
        <v>4032</v>
      </c>
      <c r="BZ532" t="s">
        <v>21521</v>
      </c>
      <c r="CA532" t="s">
        <v>21521</v>
      </c>
      <c r="CC532" t="s">
        <v>4105</v>
      </c>
      <c r="CD532">
        <v>225.84</v>
      </c>
      <c r="CE532">
        <v>18.82</v>
      </c>
      <c r="CF532">
        <v>1.3173999999999999</v>
      </c>
      <c r="CG532">
        <v>0</v>
      </c>
      <c r="CH532">
        <v>225.84</v>
      </c>
      <c r="CI532" s="17">
        <v>0.5</v>
      </c>
      <c r="CJ532">
        <v>28.99</v>
      </c>
      <c r="CK532">
        <v>1</v>
      </c>
      <c r="CL532" t="s">
        <v>21522</v>
      </c>
      <c r="CM532" t="s">
        <v>4106</v>
      </c>
      <c r="CN532" t="s">
        <v>1132</v>
      </c>
      <c r="CO532" t="s">
        <v>21521</v>
      </c>
      <c r="CP532" t="s">
        <v>4107</v>
      </c>
      <c r="CR532" t="s">
        <v>16392</v>
      </c>
      <c r="CS532" t="s">
        <v>4030</v>
      </c>
      <c r="CT532" t="s">
        <v>4126</v>
      </c>
      <c r="CU532" t="s">
        <v>16393</v>
      </c>
      <c r="CV532" t="s">
        <v>8454</v>
      </c>
      <c r="CX532" t="s">
        <v>4105</v>
      </c>
      <c r="CZ532" t="s">
        <v>4133</v>
      </c>
      <c r="DA532">
        <v>1</v>
      </c>
      <c r="DB532" t="s">
        <v>16394</v>
      </c>
      <c r="DC532" t="s">
        <v>708</v>
      </c>
      <c r="DD532" t="s">
        <v>16393</v>
      </c>
      <c r="DE532" t="s">
        <v>4158</v>
      </c>
    </row>
    <row r="533" spans="58:109" x14ac:dyDescent="0.25">
      <c r="BF533" t="s">
        <v>8940</v>
      </c>
      <c r="BG533" t="s">
        <v>8941</v>
      </c>
      <c r="BH533" t="s">
        <v>1133</v>
      </c>
      <c r="BI533" t="s">
        <v>8942</v>
      </c>
      <c r="BJ533" t="s">
        <v>4032</v>
      </c>
      <c r="BK533">
        <v>137.76</v>
      </c>
      <c r="BL533">
        <v>1</v>
      </c>
      <c r="BM533">
        <v>1</v>
      </c>
      <c r="BN533" t="s">
        <v>4028</v>
      </c>
      <c r="BO533">
        <v>1</v>
      </c>
      <c r="BP533" t="s">
        <v>4029</v>
      </c>
      <c r="BQ533" t="s">
        <v>4030</v>
      </c>
      <c r="BR533" t="s">
        <v>69</v>
      </c>
      <c r="BS533" s="124">
        <v>46148</v>
      </c>
      <c r="BT533" t="s">
        <v>1132</v>
      </c>
      <c r="BU533" t="s">
        <v>2409</v>
      </c>
      <c r="BW533" t="s">
        <v>13946</v>
      </c>
      <c r="BX533" t="s">
        <v>4030</v>
      </c>
      <c r="BY533" t="s">
        <v>4034</v>
      </c>
      <c r="BZ533" t="s">
        <v>13947</v>
      </c>
      <c r="CA533" t="s">
        <v>13947</v>
      </c>
      <c r="CB533" t="s">
        <v>4136</v>
      </c>
      <c r="CC533" t="s">
        <v>4105</v>
      </c>
      <c r="CD533">
        <v>125.88</v>
      </c>
      <c r="CE533">
        <v>10.49</v>
      </c>
      <c r="CG533">
        <v>0</v>
      </c>
      <c r="CH533">
        <v>125.88</v>
      </c>
      <c r="CK533">
        <v>1</v>
      </c>
      <c r="CL533" t="s">
        <v>13948</v>
      </c>
      <c r="CM533" t="s">
        <v>4106</v>
      </c>
      <c r="CN533" t="s">
        <v>1132</v>
      </c>
      <c r="CO533" t="s">
        <v>13947</v>
      </c>
      <c r="CP533" t="s">
        <v>4107</v>
      </c>
      <c r="CR533" t="s">
        <v>16401</v>
      </c>
      <c r="CS533" t="s">
        <v>4030</v>
      </c>
      <c r="CT533" t="s">
        <v>4126</v>
      </c>
      <c r="CU533" t="s">
        <v>13457</v>
      </c>
      <c r="CV533" t="s">
        <v>4636</v>
      </c>
      <c r="CW533" t="s">
        <v>4381</v>
      </c>
      <c r="CX533" t="s">
        <v>4105</v>
      </c>
      <c r="CZ533" t="s">
        <v>4133</v>
      </c>
      <c r="DA533">
        <v>1</v>
      </c>
      <c r="DB533" t="s">
        <v>16402</v>
      </c>
      <c r="DC533" t="s">
        <v>708</v>
      </c>
      <c r="DD533" t="s">
        <v>13457</v>
      </c>
      <c r="DE533" t="s">
        <v>4158</v>
      </c>
    </row>
    <row r="534" spans="58:109" x14ac:dyDescent="0.25">
      <c r="BF534" t="s">
        <v>10157</v>
      </c>
      <c r="BG534" t="s">
        <v>10158</v>
      </c>
      <c r="BH534" t="s">
        <v>1133</v>
      </c>
      <c r="BI534" t="s">
        <v>10159</v>
      </c>
      <c r="BJ534" t="s">
        <v>4032</v>
      </c>
      <c r="BK534">
        <v>150.54</v>
      </c>
      <c r="BL534">
        <v>1</v>
      </c>
      <c r="BM534">
        <v>1</v>
      </c>
      <c r="BN534" t="s">
        <v>4043</v>
      </c>
      <c r="BO534">
        <v>1</v>
      </c>
      <c r="BP534" t="s">
        <v>4029</v>
      </c>
      <c r="BQ534" t="s">
        <v>4030</v>
      </c>
      <c r="BR534" t="s">
        <v>69</v>
      </c>
      <c r="BS534" s="124">
        <v>46148</v>
      </c>
      <c r="BT534" t="s">
        <v>1132</v>
      </c>
      <c r="BU534" t="s">
        <v>2409</v>
      </c>
      <c r="BW534" t="s">
        <v>9756</v>
      </c>
      <c r="BX534" t="s">
        <v>4030</v>
      </c>
      <c r="BY534" t="s">
        <v>4109</v>
      </c>
      <c r="BZ534" t="s">
        <v>9757</v>
      </c>
      <c r="CA534" t="s">
        <v>9757</v>
      </c>
      <c r="CC534" t="s">
        <v>4111</v>
      </c>
      <c r="CD534">
        <v>491.88</v>
      </c>
      <c r="CE534">
        <v>40.99</v>
      </c>
      <c r="CG534">
        <v>0</v>
      </c>
      <c r="CH534">
        <v>491.88</v>
      </c>
      <c r="CK534">
        <v>1</v>
      </c>
      <c r="CL534" t="s">
        <v>9758</v>
      </c>
      <c r="CM534" t="s">
        <v>4106</v>
      </c>
      <c r="CN534" t="s">
        <v>1132</v>
      </c>
      <c r="CO534" t="s">
        <v>9757</v>
      </c>
      <c r="CP534" t="s">
        <v>4107</v>
      </c>
      <c r="CR534" t="s">
        <v>16398</v>
      </c>
      <c r="CS534" t="s">
        <v>4050</v>
      </c>
      <c r="CT534" t="s">
        <v>4126</v>
      </c>
      <c r="CU534" t="s">
        <v>16399</v>
      </c>
      <c r="CV534" t="s">
        <v>4614</v>
      </c>
      <c r="CW534" t="s">
        <v>4512</v>
      </c>
      <c r="CX534" t="s">
        <v>4105</v>
      </c>
      <c r="CZ534" t="s">
        <v>4133</v>
      </c>
      <c r="DA534">
        <v>1</v>
      </c>
      <c r="DB534" t="s">
        <v>16400</v>
      </c>
      <c r="DC534" t="s">
        <v>708</v>
      </c>
      <c r="DD534" t="s">
        <v>16399</v>
      </c>
      <c r="DE534" t="s">
        <v>4158</v>
      </c>
    </row>
    <row r="535" spans="58:109" x14ac:dyDescent="0.25">
      <c r="BF535" t="s">
        <v>10160</v>
      </c>
      <c r="BG535" t="s">
        <v>10161</v>
      </c>
      <c r="BH535" t="s">
        <v>1133</v>
      </c>
      <c r="BI535" t="s">
        <v>10162</v>
      </c>
      <c r="BJ535" t="s">
        <v>4032</v>
      </c>
      <c r="BK535">
        <v>117.24</v>
      </c>
      <c r="BL535">
        <v>1</v>
      </c>
      <c r="BM535">
        <v>1</v>
      </c>
      <c r="BN535" t="s">
        <v>4028</v>
      </c>
      <c r="BO535">
        <v>1</v>
      </c>
      <c r="BP535" t="s">
        <v>4029</v>
      </c>
      <c r="BQ535" t="s">
        <v>4030</v>
      </c>
      <c r="BR535" t="s">
        <v>69</v>
      </c>
      <c r="BS535" s="124">
        <v>46148</v>
      </c>
      <c r="BT535" t="s">
        <v>1132</v>
      </c>
      <c r="BU535" t="s">
        <v>2409</v>
      </c>
      <c r="BW535" t="s">
        <v>13949</v>
      </c>
      <c r="BX535" t="s">
        <v>4030</v>
      </c>
      <c r="BY535" t="s">
        <v>4109</v>
      </c>
      <c r="BZ535" t="s">
        <v>13950</v>
      </c>
      <c r="CA535" t="s">
        <v>13950</v>
      </c>
      <c r="CB535" t="s">
        <v>4394</v>
      </c>
      <c r="CC535" t="s">
        <v>4111</v>
      </c>
      <c r="CD535">
        <v>251.88</v>
      </c>
      <c r="CE535">
        <v>20.99</v>
      </c>
      <c r="CF535">
        <v>1.0416700000000001</v>
      </c>
      <c r="CG535">
        <v>1</v>
      </c>
      <c r="CH535">
        <v>251.88</v>
      </c>
      <c r="CI535" s="17">
        <v>0.2</v>
      </c>
      <c r="CJ535">
        <v>12.5</v>
      </c>
      <c r="CK535">
        <v>1</v>
      </c>
      <c r="CL535" t="s">
        <v>13951</v>
      </c>
      <c r="CM535" t="s">
        <v>4106</v>
      </c>
      <c r="CN535" t="s">
        <v>1132</v>
      </c>
      <c r="CO535" t="s">
        <v>13950</v>
      </c>
      <c r="CP535" t="s">
        <v>4107</v>
      </c>
      <c r="CR535" t="s">
        <v>16395</v>
      </c>
      <c r="CS535" t="s">
        <v>4050</v>
      </c>
      <c r="CT535" t="s">
        <v>4104</v>
      </c>
      <c r="CU535" t="s">
        <v>16396</v>
      </c>
      <c r="CV535" t="s">
        <v>4614</v>
      </c>
      <c r="CX535" t="s">
        <v>4105</v>
      </c>
      <c r="CY535" s="17">
        <v>0.2</v>
      </c>
      <c r="CZ535" t="s">
        <v>4133</v>
      </c>
      <c r="DA535">
        <v>1</v>
      </c>
      <c r="DB535" t="s">
        <v>16397</v>
      </c>
      <c r="DC535" t="s">
        <v>708</v>
      </c>
      <c r="DD535" t="s">
        <v>16396</v>
      </c>
      <c r="DE535" t="s">
        <v>4158</v>
      </c>
    </row>
    <row r="536" spans="58:109" x14ac:dyDescent="0.25">
      <c r="BF536" t="s">
        <v>8943</v>
      </c>
      <c r="BG536" t="s">
        <v>8944</v>
      </c>
      <c r="BH536" t="s">
        <v>4046</v>
      </c>
      <c r="BI536" t="s">
        <v>8945</v>
      </c>
      <c r="BJ536" t="s">
        <v>4034</v>
      </c>
      <c r="BK536">
        <v>36.840000000000003</v>
      </c>
      <c r="BL536">
        <v>1</v>
      </c>
      <c r="BM536">
        <v>1</v>
      </c>
      <c r="BN536" t="s">
        <v>4028</v>
      </c>
      <c r="BO536">
        <v>1</v>
      </c>
      <c r="BP536" t="s">
        <v>4029</v>
      </c>
      <c r="BQ536" t="s">
        <v>4030</v>
      </c>
      <c r="BR536" t="s">
        <v>4031</v>
      </c>
      <c r="BS536" s="124">
        <v>46148</v>
      </c>
      <c r="BT536" t="s">
        <v>1134</v>
      </c>
      <c r="BU536" t="s">
        <v>1720</v>
      </c>
      <c r="BW536" t="s">
        <v>13952</v>
      </c>
      <c r="BX536" t="s">
        <v>4030</v>
      </c>
      <c r="BY536" t="s">
        <v>4142</v>
      </c>
      <c r="BZ536" t="s">
        <v>13953</v>
      </c>
      <c r="CA536" t="s">
        <v>10304</v>
      </c>
      <c r="CB536" t="s">
        <v>4191</v>
      </c>
      <c r="CC536" t="s">
        <v>4105</v>
      </c>
      <c r="CD536">
        <v>95.88</v>
      </c>
      <c r="CE536">
        <v>7.99</v>
      </c>
      <c r="CF536">
        <v>1.5974999999999999</v>
      </c>
      <c r="CG536">
        <v>1</v>
      </c>
      <c r="CH536">
        <v>95.88</v>
      </c>
      <c r="CI536" s="17">
        <v>0.2</v>
      </c>
      <c r="CJ536">
        <v>23.57</v>
      </c>
      <c r="CK536">
        <v>1</v>
      </c>
      <c r="CL536" t="s">
        <v>13954</v>
      </c>
      <c r="CM536" t="s">
        <v>4121</v>
      </c>
      <c r="CN536" t="s">
        <v>1134</v>
      </c>
      <c r="CO536" t="s">
        <v>13953</v>
      </c>
      <c r="CP536" t="s">
        <v>4121</v>
      </c>
      <c r="CR536" t="s">
        <v>16403</v>
      </c>
      <c r="CS536" t="s">
        <v>4050</v>
      </c>
      <c r="CT536" t="s">
        <v>4034</v>
      </c>
      <c r="CU536" t="s">
        <v>16404</v>
      </c>
      <c r="CV536" t="s">
        <v>8257</v>
      </c>
      <c r="CX536" t="s">
        <v>4105</v>
      </c>
      <c r="CY536" s="17">
        <v>0.5</v>
      </c>
      <c r="CZ536" t="s">
        <v>4133</v>
      </c>
      <c r="DA536">
        <v>1</v>
      </c>
      <c r="DB536" t="s">
        <v>16405</v>
      </c>
      <c r="DC536" t="s">
        <v>708</v>
      </c>
      <c r="DD536" t="s">
        <v>16404</v>
      </c>
      <c r="DE536" t="s">
        <v>4158</v>
      </c>
    </row>
    <row r="537" spans="58:109" x14ac:dyDescent="0.25">
      <c r="BF537" t="s">
        <v>8946</v>
      </c>
      <c r="BG537" t="s">
        <v>8947</v>
      </c>
      <c r="BH537" t="s">
        <v>4046</v>
      </c>
      <c r="BI537" t="s">
        <v>8948</v>
      </c>
      <c r="BJ537" t="s">
        <v>4032</v>
      </c>
      <c r="BK537">
        <v>147.06</v>
      </c>
      <c r="BL537">
        <v>1</v>
      </c>
      <c r="BM537">
        <v>1</v>
      </c>
      <c r="BN537" t="s">
        <v>4028</v>
      </c>
      <c r="BO537">
        <v>1</v>
      </c>
      <c r="BP537" t="s">
        <v>4029</v>
      </c>
      <c r="BQ537" t="s">
        <v>4030</v>
      </c>
      <c r="BR537" t="s">
        <v>4031</v>
      </c>
      <c r="BS537" s="124">
        <v>46148</v>
      </c>
      <c r="BT537" t="s">
        <v>1134</v>
      </c>
      <c r="BU537" t="s">
        <v>1720</v>
      </c>
      <c r="BW537" t="s">
        <v>10296</v>
      </c>
      <c r="BX537" t="s">
        <v>4030</v>
      </c>
      <c r="BY537" t="s">
        <v>4034</v>
      </c>
      <c r="BZ537" t="s">
        <v>10297</v>
      </c>
      <c r="CA537" t="s">
        <v>8552</v>
      </c>
      <c r="CC537" t="s">
        <v>4105</v>
      </c>
      <c r="CD537">
        <v>63.4</v>
      </c>
      <c r="CE537">
        <v>3.17</v>
      </c>
      <c r="CF537">
        <v>0.76049999999999995</v>
      </c>
      <c r="CG537">
        <v>1</v>
      </c>
      <c r="CH537">
        <v>63.4</v>
      </c>
      <c r="CI537" s="17">
        <v>0.2</v>
      </c>
      <c r="CJ537">
        <v>7.42</v>
      </c>
      <c r="CK537">
        <v>1</v>
      </c>
      <c r="CL537" t="s">
        <v>10298</v>
      </c>
      <c r="CM537" t="s">
        <v>4121</v>
      </c>
      <c r="CN537" t="s">
        <v>1134</v>
      </c>
      <c r="CO537" t="s">
        <v>10297</v>
      </c>
      <c r="CP537" t="s">
        <v>4121</v>
      </c>
      <c r="CR537" t="s">
        <v>16406</v>
      </c>
      <c r="CS537" t="s">
        <v>4030</v>
      </c>
      <c r="CT537" t="s">
        <v>4104</v>
      </c>
      <c r="CU537" t="s">
        <v>13476</v>
      </c>
      <c r="CV537" t="s">
        <v>8438</v>
      </c>
      <c r="CX537" t="s">
        <v>4105</v>
      </c>
      <c r="CZ537" t="s">
        <v>4133</v>
      </c>
      <c r="DA537">
        <v>1</v>
      </c>
      <c r="DB537" t="s">
        <v>16407</v>
      </c>
      <c r="DC537" t="s">
        <v>708</v>
      </c>
      <c r="DD537" t="s">
        <v>13476</v>
      </c>
      <c r="DE537" t="s">
        <v>4158</v>
      </c>
    </row>
    <row r="538" spans="58:109" x14ac:dyDescent="0.25">
      <c r="BF538" t="s">
        <v>8949</v>
      </c>
      <c r="BG538" t="s">
        <v>8950</v>
      </c>
      <c r="BH538" t="s">
        <v>4046</v>
      </c>
      <c r="BI538" t="s">
        <v>8951</v>
      </c>
      <c r="BJ538" t="s">
        <v>4032</v>
      </c>
      <c r="BK538">
        <v>153.6</v>
      </c>
      <c r="BL538">
        <v>1</v>
      </c>
      <c r="BM538">
        <v>1</v>
      </c>
      <c r="BN538" t="s">
        <v>4060</v>
      </c>
      <c r="BO538">
        <v>1</v>
      </c>
      <c r="BP538" t="s">
        <v>4029</v>
      </c>
      <c r="BQ538" t="s">
        <v>4030</v>
      </c>
      <c r="BR538" t="s">
        <v>4031</v>
      </c>
      <c r="BS538" s="124">
        <v>46148</v>
      </c>
      <c r="BT538" t="s">
        <v>1134</v>
      </c>
      <c r="BU538" t="s">
        <v>1720</v>
      </c>
      <c r="BW538" t="s">
        <v>13955</v>
      </c>
      <c r="BX538" t="s">
        <v>4030</v>
      </c>
      <c r="BY538" t="s">
        <v>4027</v>
      </c>
      <c r="BZ538" t="s">
        <v>13956</v>
      </c>
      <c r="CA538" t="s">
        <v>5916</v>
      </c>
      <c r="CB538" t="s">
        <v>4429</v>
      </c>
      <c r="CC538" t="s">
        <v>4105</v>
      </c>
      <c r="CD538">
        <v>155.88</v>
      </c>
      <c r="CE538">
        <v>12.99</v>
      </c>
      <c r="CF538">
        <v>2.5975000000000001</v>
      </c>
      <c r="CG538">
        <v>1</v>
      </c>
      <c r="CH538">
        <v>155.88</v>
      </c>
      <c r="CI538" s="17">
        <v>0.2</v>
      </c>
      <c r="CJ538">
        <v>33.770000000000003</v>
      </c>
      <c r="CK538">
        <v>1</v>
      </c>
      <c r="CL538" t="s">
        <v>13957</v>
      </c>
      <c r="CM538" t="s">
        <v>4121</v>
      </c>
      <c r="CN538" t="s">
        <v>1134</v>
      </c>
      <c r="CO538" t="s">
        <v>13956</v>
      </c>
      <c r="CP538" t="s">
        <v>4121</v>
      </c>
      <c r="CR538" t="s">
        <v>16408</v>
      </c>
      <c r="CS538" t="s">
        <v>4030</v>
      </c>
      <c r="CT538" t="s">
        <v>4104</v>
      </c>
      <c r="CU538" t="s">
        <v>16409</v>
      </c>
      <c r="CV538" t="s">
        <v>8454</v>
      </c>
      <c r="CW538" t="s">
        <v>8369</v>
      </c>
      <c r="CX538" t="s">
        <v>4105</v>
      </c>
      <c r="CZ538" t="s">
        <v>4133</v>
      </c>
      <c r="DA538">
        <v>1</v>
      </c>
      <c r="DB538" t="s">
        <v>16410</v>
      </c>
      <c r="DC538" t="s">
        <v>708</v>
      </c>
      <c r="DD538" t="s">
        <v>16409</v>
      </c>
      <c r="DE538" t="s">
        <v>4158</v>
      </c>
    </row>
    <row r="539" spans="58:109" x14ac:dyDescent="0.25">
      <c r="BF539" t="s">
        <v>8952</v>
      </c>
      <c r="BG539" t="s">
        <v>8953</v>
      </c>
      <c r="BH539" t="s">
        <v>4046</v>
      </c>
      <c r="BI539" t="s">
        <v>8954</v>
      </c>
      <c r="BJ539" t="s">
        <v>4032</v>
      </c>
      <c r="BK539">
        <v>92.94</v>
      </c>
      <c r="BL539">
        <v>1</v>
      </c>
      <c r="BM539">
        <v>1</v>
      </c>
      <c r="BN539" t="s">
        <v>4028</v>
      </c>
      <c r="BO539">
        <v>1</v>
      </c>
      <c r="BP539" t="s">
        <v>4029</v>
      </c>
      <c r="BQ539" t="s">
        <v>4030</v>
      </c>
      <c r="BR539" t="s">
        <v>4031</v>
      </c>
      <c r="BS539" s="124">
        <v>46148</v>
      </c>
      <c r="BT539" t="s">
        <v>1134</v>
      </c>
      <c r="BU539" t="s">
        <v>1720</v>
      </c>
      <c r="BW539" t="s">
        <v>13958</v>
      </c>
      <c r="BX539" t="s">
        <v>4030</v>
      </c>
      <c r="BY539" t="s">
        <v>4032</v>
      </c>
      <c r="BZ539" t="s">
        <v>13959</v>
      </c>
      <c r="CA539" t="s">
        <v>8591</v>
      </c>
      <c r="CC539" t="s">
        <v>4105</v>
      </c>
      <c r="CD539">
        <v>139.08000000000001</v>
      </c>
      <c r="CE539">
        <v>6.95</v>
      </c>
      <c r="CF539">
        <v>1.5582</v>
      </c>
      <c r="CG539">
        <v>1</v>
      </c>
      <c r="CH539">
        <v>139.08000000000001</v>
      </c>
      <c r="CI539" s="17">
        <v>0.2</v>
      </c>
      <c r="CJ539">
        <v>14.02</v>
      </c>
      <c r="CK539">
        <v>1</v>
      </c>
      <c r="CL539" t="s">
        <v>13960</v>
      </c>
      <c r="CM539" t="s">
        <v>4121</v>
      </c>
      <c r="CN539" t="s">
        <v>1220</v>
      </c>
      <c r="CO539" t="s">
        <v>13959</v>
      </c>
      <c r="CP539" t="s">
        <v>4121</v>
      </c>
      <c r="CR539" t="s">
        <v>16411</v>
      </c>
      <c r="CS539" t="s">
        <v>4050</v>
      </c>
      <c r="CT539" t="s">
        <v>4126</v>
      </c>
      <c r="CU539" t="s">
        <v>16412</v>
      </c>
      <c r="CV539" t="s">
        <v>4614</v>
      </c>
      <c r="CW539" t="s">
        <v>4383</v>
      </c>
      <c r="CX539" t="s">
        <v>4105</v>
      </c>
      <c r="CZ539" t="s">
        <v>4133</v>
      </c>
      <c r="DA539">
        <v>1</v>
      </c>
      <c r="DB539" t="s">
        <v>16413</v>
      </c>
      <c r="DC539" t="s">
        <v>708</v>
      </c>
      <c r="DD539" t="s">
        <v>16412</v>
      </c>
      <c r="DE539" t="s">
        <v>4158</v>
      </c>
    </row>
    <row r="540" spans="58:109" x14ac:dyDescent="0.25">
      <c r="BF540" t="s">
        <v>9609</v>
      </c>
      <c r="BH540" t="s">
        <v>4046</v>
      </c>
      <c r="BL540">
        <v>0</v>
      </c>
      <c r="BM540">
        <v>1</v>
      </c>
      <c r="BR540" t="s">
        <v>4031</v>
      </c>
      <c r="BS540" s="124">
        <v>46148</v>
      </c>
      <c r="BT540" t="s">
        <v>1134</v>
      </c>
      <c r="BU540" t="s">
        <v>1720</v>
      </c>
      <c r="BW540" t="s">
        <v>13961</v>
      </c>
      <c r="BX540" t="s">
        <v>4030</v>
      </c>
      <c r="BY540" t="s">
        <v>4032</v>
      </c>
      <c r="BZ540" t="s">
        <v>13959</v>
      </c>
      <c r="CA540" t="s">
        <v>8591</v>
      </c>
      <c r="CC540" t="s">
        <v>4105</v>
      </c>
      <c r="CD540">
        <v>151.4</v>
      </c>
      <c r="CE540">
        <v>7.57</v>
      </c>
      <c r="CF540">
        <v>1.6954</v>
      </c>
      <c r="CG540">
        <v>1</v>
      </c>
      <c r="CH540">
        <v>151.4</v>
      </c>
      <c r="CI540" s="17">
        <v>0.2</v>
      </c>
      <c r="CJ540">
        <v>15.26</v>
      </c>
      <c r="CK540">
        <v>1</v>
      </c>
      <c r="CL540" t="s">
        <v>13960</v>
      </c>
      <c r="CM540" t="s">
        <v>4121</v>
      </c>
      <c r="CN540" t="s">
        <v>1220</v>
      </c>
      <c r="CO540" t="s">
        <v>13959</v>
      </c>
      <c r="CP540" t="s">
        <v>4121</v>
      </c>
      <c r="CR540" t="s">
        <v>16414</v>
      </c>
      <c r="CS540" t="s">
        <v>4050</v>
      </c>
      <c r="CT540" t="s">
        <v>4109</v>
      </c>
      <c r="CU540" t="s">
        <v>16415</v>
      </c>
      <c r="CV540" t="s">
        <v>4614</v>
      </c>
      <c r="CX540" t="s">
        <v>4111</v>
      </c>
      <c r="CZ540" t="s">
        <v>4133</v>
      </c>
      <c r="DA540">
        <v>1</v>
      </c>
      <c r="DB540" t="s">
        <v>16416</v>
      </c>
      <c r="DC540" t="s">
        <v>708</v>
      </c>
      <c r="DD540" t="s">
        <v>16415</v>
      </c>
      <c r="DE540" t="s">
        <v>4158</v>
      </c>
    </row>
    <row r="541" spans="58:109" x14ac:dyDescent="0.25">
      <c r="BF541" t="s">
        <v>11119</v>
      </c>
      <c r="BH541" t="s">
        <v>4046</v>
      </c>
      <c r="BL541">
        <v>0</v>
      </c>
      <c r="BM541">
        <v>1</v>
      </c>
      <c r="BR541" t="s">
        <v>4031</v>
      </c>
      <c r="BS541" s="124">
        <v>46148</v>
      </c>
      <c r="BT541" t="s">
        <v>1134</v>
      </c>
      <c r="BU541" t="s">
        <v>1720</v>
      </c>
      <c r="BW541" t="s">
        <v>13962</v>
      </c>
      <c r="BX541" t="s">
        <v>4030</v>
      </c>
      <c r="BY541" t="s">
        <v>4032</v>
      </c>
      <c r="BZ541" t="s">
        <v>13635</v>
      </c>
      <c r="CA541" t="s">
        <v>8426</v>
      </c>
      <c r="CB541" t="s">
        <v>4147</v>
      </c>
      <c r="CC541" t="s">
        <v>4105</v>
      </c>
      <c r="CD541">
        <v>210.36</v>
      </c>
      <c r="CE541">
        <v>17.53</v>
      </c>
      <c r="CF541">
        <v>1.9628000000000001</v>
      </c>
      <c r="CG541">
        <v>1</v>
      </c>
      <c r="CH541">
        <v>210.36</v>
      </c>
      <c r="CI541" s="17">
        <v>0.2</v>
      </c>
      <c r="CJ541">
        <v>24.05</v>
      </c>
      <c r="CK541">
        <v>1</v>
      </c>
      <c r="CL541" t="s">
        <v>13963</v>
      </c>
      <c r="CM541" t="s">
        <v>4121</v>
      </c>
      <c r="CN541" t="s">
        <v>1220</v>
      </c>
      <c r="CO541" t="s">
        <v>13635</v>
      </c>
      <c r="CP541" t="s">
        <v>4121</v>
      </c>
      <c r="CR541" t="s">
        <v>16417</v>
      </c>
      <c r="CS541" t="s">
        <v>4050</v>
      </c>
      <c r="CT541" t="s">
        <v>4109</v>
      </c>
      <c r="CU541" t="s">
        <v>16418</v>
      </c>
      <c r="CV541" t="s">
        <v>4233</v>
      </c>
      <c r="CX541" t="s">
        <v>4111</v>
      </c>
      <c r="CZ541" t="s">
        <v>4133</v>
      </c>
      <c r="DA541">
        <v>1</v>
      </c>
      <c r="DB541" t="s">
        <v>16419</v>
      </c>
      <c r="DC541" t="s">
        <v>708</v>
      </c>
      <c r="DD541" t="s">
        <v>16418</v>
      </c>
      <c r="DE541" t="s">
        <v>4158</v>
      </c>
    </row>
    <row r="542" spans="58:109" x14ac:dyDescent="0.25">
      <c r="BF542" t="s">
        <v>10163</v>
      </c>
      <c r="BH542" t="s">
        <v>4046</v>
      </c>
      <c r="BL542">
        <v>0</v>
      </c>
      <c r="BM542">
        <v>1</v>
      </c>
      <c r="BR542" t="s">
        <v>4031</v>
      </c>
      <c r="BS542" s="124">
        <v>46148</v>
      </c>
      <c r="BT542" t="s">
        <v>1134</v>
      </c>
      <c r="BU542" t="s">
        <v>1720</v>
      </c>
      <c r="BW542" t="s">
        <v>13964</v>
      </c>
      <c r="BX542" t="s">
        <v>4030</v>
      </c>
      <c r="BY542" t="s">
        <v>4027</v>
      </c>
      <c r="BZ542" t="s">
        <v>13965</v>
      </c>
      <c r="CA542" t="s">
        <v>8442</v>
      </c>
      <c r="CB542" t="s">
        <v>4302</v>
      </c>
      <c r="CC542" t="s">
        <v>4105</v>
      </c>
      <c r="CD542">
        <v>143.88</v>
      </c>
      <c r="CE542">
        <v>11.99</v>
      </c>
      <c r="CF542">
        <v>2.3975</v>
      </c>
      <c r="CG542">
        <v>1</v>
      </c>
      <c r="CH542">
        <v>143.88</v>
      </c>
      <c r="CI542" s="17">
        <v>0.2</v>
      </c>
      <c r="CJ542">
        <v>29.97</v>
      </c>
      <c r="CK542">
        <v>1</v>
      </c>
      <c r="CL542" t="s">
        <v>13963</v>
      </c>
      <c r="CM542" t="s">
        <v>4121</v>
      </c>
      <c r="CN542" t="s">
        <v>1220</v>
      </c>
      <c r="CO542" t="s">
        <v>13965</v>
      </c>
      <c r="CP542" t="s">
        <v>4121</v>
      </c>
      <c r="CR542" t="s">
        <v>16420</v>
      </c>
      <c r="CS542" t="s">
        <v>4050</v>
      </c>
      <c r="CT542" t="s">
        <v>4109</v>
      </c>
      <c r="CU542" t="s">
        <v>16421</v>
      </c>
      <c r="CV542" t="s">
        <v>4614</v>
      </c>
      <c r="CX542" t="s">
        <v>4111</v>
      </c>
      <c r="CZ542" t="s">
        <v>4133</v>
      </c>
      <c r="DA542">
        <v>1</v>
      </c>
      <c r="DB542" t="s">
        <v>16422</v>
      </c>
      <c r="DC542" t="s">
        <v>708</v>
      </c>
      <c r="DD542" t="s">
        <v>16421</v>
      </c>
      <c r="DE542" t="s">
        <v>4158</v>
      </c>
    </row>
    <row r="543" spans="58:109" x14ac:dyDescent="0.25">
      <c r="BF543" t="s">
        <v>8955</v>
      </c>
      <c r="BH543" t="s">
        <v>4049</v>
      </c>
      <c r="BL543">
        <v>0</v>
      </c>
      <c r="BM543">
        <v>1</v>
      </c>
      <c r="BR543" t="s">
        <v>4031</v>
      </c>
      <c r="BS543" s="124">
        <v>46148</v>
      </c>
      <c r="BT543" t="s">
        <v>1220</v>
      </c>
      <c r="BU543" t="s">
        <v>1381</v>
      </c>
      <c r="BW543" t="s">
        <v>13966</v>
      </c>
      <c r="BX543" t="s">
        <v>4030</v>
      </c>
      <c r="BY543" t="s">
        <v>4032</v>
      </c>
      <c r="BZ543" t="s">
        <v>13885</v>
      </c>
      <c r="CA543" t="s">
        <v>8426</v>
      </c>
      <c r="CB543" t="s">
        <v>4349</v>
      </c>
      <c r="CC543" t="s">
        <v>4105</v>
      </c>
      <c r="CD543">
        <v>161.88</v>
      </c>
      <c r="CE543">
        <v>13.49</v>
      </c>
      <c r="CF543">
        <v>1.5105999999999999</v>
      </c>
      <c r="CG543">
        <v>1</v>
      </c>
      <c r="CH543">
        <v>161.88</v>
      </c>
      <c r="CI543" s="17">
        <v>0.2</v>
      </c>
      <c r="CJ543">
        <v>21.53</v>
      </c>
      <c r="CK543">
        <v>1</v>
      </c>
      <c r="CL543" t="s">
        <v>13967</v>
      </c>
      <c r="CM543" t="s">
        <v>4121</v>
      </c>
      <c r="CN543" t="s">
        <v>1220</v>
      </c>
      <c r="CO543" t="s">
        <v>13885</v>
      </c>
      <c r="CP543" t="s">
        <v>4121</v>
      </c>
      <c r="CR543" t="s">
        <v>16423</v>
      </c>
      <c r="CS543" t="s">
        <v>4030</v>
      </c>
      <c r="CT543" t="s">
        <v>4104</v>
      </c>
      <c r="CU543" t="s">
        <v>16424</v>
      </c>
      <c r="CV543" t="s">
        <v>8908</v>
      </c>
      <c r="CX543" t="s">
        <v>4105</v>
      </c>
      <c r="CZ543" t="s">
        <v>4133</v>
      </c>
      <c r="DA543">
        <v>1</v>
      </c>
      <c r="DB543" t="s">
        <v>16425</v>
      </c>
      <c r="DC543" t="s">
        <v>708</v>
      </c>
      <c r="DD543" t="s">
        <v>16424</v>
      </c>
      <c r="DE543" t="s">
        <v>4158</v>
      </c>
    </row>
    <row r="544" spans="58:109" x14ac:dyDescent="0.25">
      <c r="BF544" t="s">
        <v>8956</v>
      </c>
      <c r="BH544" t="s">
        <v>4049</v>
      </c>
      <c r="BL544">
        <v>0</v>
      </c>
      <c r="BM544">
        <v>1</v>
      </c>
      <c r="BR544" t="s">
        <v>4031</v>
      </c>
      <c r="BS544" s="124">
        <v>46148</v>
      </c>
      <c r="BT544" t="s">
        <v>1220</v>
      </c>
      <c r="BU544" t="s">
        <v>1381</v>
      </c>
      <c r="BW544" t="s">
        <v>13968</v>
      </c>
      <c r="BX544" t="s">
        <v>4030</v>
      </c>
      <c r="BY544" t="s">
        <v>4034</v>
      </c>
      <c r="BZ544" t="s">
        <v>13969</v>
      </c>
      <c r="CA544" t="s">
        <v>5916</v>
      </c>
      <c r="CB544" t="s">
        <v>4308</v>
      </c>
      <c r="CC544" t="s">
        <v>4105</v>
      </c>
      <c r="CD544">
        <v>167.88</v>
      </c>
      <c r="CE544">
        <v>13.99</v>
      </c>
      <c r="CF544">
        <v>0</v>
      </c>
      <c r="CG544">
        <v>1</v>
      </c>
      <c r="CH544">
        <v>167.88</v>
      </c>
      <c r="CI544" s="17">
        <v>0.2</v>
      </c>
      <c r="CJ544">
        <v>0</v>
      </c>
      <c r="CK544">
        <v>1</v>
      </c>
      <c r="CL544" t="s">
        <v>13967</v>
      </c>
      <c r="CM544" t="s">
        <v>4121</v>
      </c>
      <c r="CN544" t="s">
        <v>1220</v>
      </c>
      <c r="CO544" t="s">
        <v>13969</v>
      </c>
      <c r="CP544" t="s">
        <v>4121</v>
      </c>
      <c r="CR544" t="s">
        <v>16426</v>
      </c>
      <c r="CS544" t="s">
        <v>4030</v>
      </c>
      <c r="CT544" t="s">
        <v>4126</v>
      </c>
      <c r="CU544" t="s">
        <v>16427</v>
      </c>
      <c r="CV544" t="s">
        <v>8595</v>
      </c>
      <c r="CX544" t="s">
        <v>4105</v>
      </c>
      <c r="CY544" s="17">
        <v>0.2</v>
      </c>
      <c r="CZ544" t="s">
        <v>4133</v>
      </c>
      <c r="DA544">
        <v>1</v>
      </c>
      <c r="DB544" t="s">
        <v>16428</v>
      </c>
      <c r="DC544" t="s">
        <v>708</v>
      </c>
      <c r="DD544" t="s">
        <v>16427</v>
      </c>
      <c r="DE544" t="s">
        <v>4158</v>
      </c>
    </row>
    <row r="545" spans="58:109" x14ac:dyDescent="0.25">
      <c r="BF545" t="s">
        <v>8957</v>
      </c>
      <c r="BH545" t="s">
        <v>4049</v>
      </c>
      <c r="BL545">
        <v>0</v>
      </c>
      <c r="BM545">
        <v>1</v>
      </c>
      <c r="BR545" t="s">
        <v>4031</v>
      </c>
      <c r="BS545" s="124">
        <v>46148</v>
      </c>
      <c r="BT545" t="s">
        <v>1220</v>
      </c>
      <c r="BU545" t="s">
        <v>1381</v>
      </c>
      <c r="BW545" t="s">
        <v>13970</v>
      </c>
      <c r="BX545" t="s">
        <v>4030</v>
      </c>
      <c r="BY545" t="s">
        <v>4109</v>
      </c>
      <c r="BZ545" t="s">
        <v>13971</v>
      </c>
      <c r="CA545" t="s">
        <v>8456</v>
      </c>
      <c r="CC545" t="s">
        <v>4105</v>
      </c>
      <c r="CD545">
        <v>131.88</v>
      </c>
      <c r="CE545">
        <v>5.99</v>
      </c>
      <c r="CF545">
        <v>4.7949999999999999</v>
      </c>
      <c r="CG545">
        <v>1</v>
      </c>
      <c r="CH545">
        <v>131.88</v>
      </c>
      <c r="CI545" s="17">
        <v>0.2</v>
      </c>
      <c r="CJ545">
        <v>52.15</v>
      </c>
      <c r="CK545">
        <v>1</v>
      </c>
      <c r="CL545" t="s">
        <v>13972</v>
      </c>
      <c r="CM545" t="s">
        <v>4121</v>
      </c>
      <c r="CN545" t="s">
        <v>1284</v>
      </c>
      <c r="CO545" t="s">
        <v>13971</v>
      </c>
      <c r="CP545" t="s">
        <v>4121</v>
      </c>
      <c r="CR545" t="s">
        <v>16430</v>
      </c>
      <c r="CS545" t="s">
        <v>4030</v>
      </c>
      <c r="CT545" t="s">
        <v>4126</v>
      </c>
      <c r="CU545" t="s">
        <v>16431</v>
      </c>
      <c r="CV545" t="s">
        <v>8446</v>
      </c>
      <c r="CX545" t="s">
        <v>4105</v>
      </c>
      <c r="CZ545" t="s">
        <v>4133</v>
      </c>
      <c r="DA545">
        <v>1</v>
      </c>
      <c r="DB545" t="s">
        <v>16432</v>
      </c>
      <c r="DC545" t="s">
        <v>708</v>
      </c>
      <c r="DD545" t="s">
        <v>16431</v>
      </c>
      <c r="DE545" t="s">
        <v>4158</v>
      </c>
    </row>
    <row r="546" spans="58:109" x14ac:dyDescent="0.25">
      <c r="BF546" t="s">
        <v>8958</v>
      </c>
      <c r="BH546" t="s">
        <v>4049</v>
      </c>
      <c r="BL546">
        <v>0</v>
      </c>
      <c r="BM546">
        <v>1</v>
      </c>
      <c r="BR546" t="s">
        <v>4031</v>
      </c>
      <c r="BS546" s="124">
        <v>46148</v>
      </c>
      <c r="BT546" t="s">
        <v>1220</v>
      </c>
      <c r="BU546" t="s">
        <v>1381</v>
      </c>
      <c r="BW546" t="s">
        <v>13973</v>
      </c>
      <c r="BX546" t="s">
        <v>4030</v>
      </c>
      <c r="BY546" t="s">
        <v>4032</v>
      </c>
      <c r="BZ546" t="s">
        <v>13974</v>
      </c>
      <c r="CA546" t="s">
        <v>8335</v>
      </c>
      <c r="CB546" t="s">
        <v>8336</v>
      </c>
      <c r="CC546" t="s">
        <v>4105</v>
      </c>
      <c r="CD546">
        <v>245.88</v>
      </c>
      <c r="CE546">
        <v>20.49</v>
      </c>
      <c r="CF546">
        <v>2.29488</v>
      </c>
      <c r="CG546">
        <v>1</v>
      </c>
      <c r="CH546">
        <v>245.88</v>
      </c>
      <c r="CI546" s="17">
        <v>0.2</v>
      </c>
      <c r="CJ546">
        <v>27.54</v>
      </c>
      <c r="CK546">
        <v>1</v>
      </c>
      <c r="CL546" t="s">
        <v>13975</v>
      </c>
      <c r="CM546" t="s">
        <v>4121</v>
      </c>
      <c r="CN546" t="s">
        <v>1292</v>
      </c>
      <c r="CO546" t="s">
        <v>13974</v>
      </c>
      <c r="CP546" t="s">
        <v>4121</v>
      </c>
      <c r="CR546" t="s">
        <v>16433</v>
      </c>
      <c r="CS546" t="s">
        <v>4030</v>
      </c>
      <c r="CT546" t="s">
        <v>4126</v>
      </c>
      <c r="CU546" t="s">
        <v>16434</v>
      </c>
      <c r="CV546" t="s">
        <v>8595</v>
      </c>
      <c r="CX546" t="s">
        <v>4105</v>
      </c>
      <c r="CZ546" t="s">
        <v>4133</v>
      </c>
      <c r="DA546">
        <v>1</v>
      </c>
      <c r="DB546" t="s">
        <v>16435</v>
      </c>
      <c r="DC546" t="s">
        <v>708</v>
      </c>
      <c r="DD546" t="s">
        <v>16434</v>
      </c>
      <c r="DE546" t="s">
        <v>4158</v>
      </c>
    </row>
    <row r="547" spans="58:109" x14ac:dyDescent="0.25">
      <c r="BF547" t="s">
        <v>11120</v>
      </c>
      <c r="BG547" t="s">
        <v>11121</v>
      </c>
      <c r="BH547" t="s">
        <v>1380</v>
      </c>
      <c r="BI547" t="s">
        <v>11122</v>
      </c>
      <c r="BJ547" t="s">
        <v>4027</v>
      </c>
      <c r="BK547">
        <v>203.88</v>
      </c>
      <c r="BL547">
        <v>1</v>
      </c>
      <c r="BM547">
        <v>1</v>
      </c>
      <c r="BN547" t="s">
        <v>4028</v>
      </c>
      <c r="BO547">
        <v>1</v>
      </c>
      <c r="BP547" t="s">
        <v>4029</v>
      </c>
      <c r="BQ547" t="s">
        <v>4030</v>
      </c>
      <c r="BR547" t="s">
        <v>4031</v>
      </c>
      <c r="BS547" s="124">
        <v>46148</v>
      </c>
      <c r="BT547" t="s">
        <v>1379</v>
      </c>
      <c r="BU547" t="s">
        <v>2171</v>
      </c>
      <c r="BW547" t="s">
        <v>13976</v>
      </c>
      <c r="BX547" t="s">
        <v>4030</v>
      </c>
      <c r="BY547" t="s">
        <v>4126</v>
      </c>
      <c r="BZ547" t="s">
        <v>13977</v>
      </c>
      <c r="CA547" t="s">
        <v>13247</v>
      </c>
      <c r="CC547" t="s">
        <v>4105</v>
      </c>
      <c r="CD547">
        <v>104.37</v>
      </c>
      <c r="CE547">
        <v>4.97</v>
      </c>
      <c r="CF547">
        <v>3.5775000000000001</v>
      </c>
      <c r="CG547">
        <v>1</v>
      </c>
      <c r="CH547">
        <v>104.37</v>
      </c>
      <c r="CI547" s="17">
        <v>0.2</v>
      </c>
      <c r="CJ547">
        <v>34.880000000000003</v>
      </c>
      <c r="CK547">
        <v>1</v>
      </c>
      <c r="CL547" t="s">
        <v>13978</v>
      </c>
      <c r="CM547" t="s">
        <v>4133</v>
      </c>
      <c r="CN547" t="s">
        <v>1292</v>
      </c>
      <c r="CO547" t="s">
        <v>13977</v>
      </c>
      <c r="CP547" t="s">
        <v>4121</v>
      </c>
      <c r="CR547" t="s">
        <v>15399</v>
      </c>
      <c r="CS547" t="s">
        <v>4030</v>
      </c>
      <c r="CT547" t="s">
        <v>4126</v>
      </c>
      <c r="CU547" t="s">
        <v>16429</v>
      </c>
      <c r="CV547" t="s">
        <v>8850</v>
      </c>
      <c r="CW547" t="s">
        <v>4116</v>
      </c>
      <c r="CX547" t="s">
        <v>4105</v>
      </c>
      <c r="CY547" s="17">
        <v>0.2</v>
      </c>
      <c r="CZ547" t="s">
        <v>4133</v>
      </c>
      <c r="DA547">
        <v>1</v>
      </c>
      <c r="DB547" t="s">
        <v>15401</v>
      </c>
      <c r="DC547" t="s">
        <v>708</v>
      </c>
      <c r="DD547" t="s">
        <v>16429</v>
      </c>
      <c r="DE547" t="s">
        <v>4158</v>
      </c>
    </row>
    <row r="548" spans="58:109" x14ac:dyDescent="0.25">
      <c r="BF548" t="s">
        <v>8959</v>
      </c>
      <c r="BG548" t="s">
        <v>9616</v>
      </c>
      <c r="BH548" t="s">
        <v>4054</v>
      </c>
      <c r="BI548" t="s">
        <v>9617</v>
      </c>
      <c r="BJ548" t="s">
        <v>4034</v>
      </c>
      <c r="BK548">
        <v>51.92</v>
      </c>
      <c r="BL548">
        <v>1</v>
      </c>
      <c r="BM548">
        <v>0</v>
      </c>
      <c r="BN548" t="s">
        <v>4028</v>
      </c>
      <c r="BO548">
        <v>1</v>
      </c>
      <c r="BP548" t="s">
        <v>4029</v>
      </c>
      <c r="BQ548" t="s">
        <v>4030</v>
      </c>
      <c r="BR548" t="s">
        <v>4031</v>
      </c>
      <c r="BS548" s="124">
        <v>46148</v>
      </c>
      <c r="BT548" t="s">
        <v>1559</v>
      </c>
      <c r="BU548" t="s">
        <v>1720</v>
      </c>
      <c r="BW548" t="s">
        <v>13979</v>
      </c>
      <c r="BX548" t="s">
        <v>4030</v>
      </c>
      <c r="BY548" t="s">
        <v>4126</v>
      </c>
      <c r="BZ548" t="s">
        <v>13980</v>
      </c>
      <c r="CA548" t="s">
        <v>8300</v>
      </c>
      <c r="CB548" t="s">
        <v>4414</v>
      </c>
      <c r="CC548" t="s">
        <v>4105</v>
      </c>
      <c r="CD548">
        <v>125.88</v>
      </c>
      <c r="CE548">
        <v>10.49</v>
      </c>
      <c r="CF548">
        <v>3.7755000000000001</v>
      </c>
      <c r="CG548">
        <v>1</v>
      </c>
      <c r="CH548">
        <v>125.88</v>
      </c>
      <c r="CI548" s="17">
        <v>0.2</v>
      </c>
      <c r="CJ548">
        <v>46.25</v>
      </c>
      <c r="CK548">
        <v>1</v>
      </c>
      <c r="CL548" t="s">
        <v>13981</v>
      </c>
      <c r="CM548" t="s">
        <v>4121</v>
      </c>
      <c r="CN548" t="s">
        <v>1292</v>
      </c>
      <c r="CO548" t="s">
        <v>13980</v>
      </c>
      <c r="CP548" t="s">
        <v>4121</v>
      </c>
      <c r="CR548" t="s">
        <v>16436</v>
      </c>
      <c r="CS548" t="s">
        <v>4050</v>
      </c>
      <c r="CT548" t="s">
        <v>4126</v>
      </c>
      <c r="CU548" t="s">
        <v>16437</v>
      </c>
      <c r="CV548" t="s">
        <v>4236</v>
      </c>
      <c r="CW548" t="s">
        <v>8486</v>
      </c>
      <c r="CX548" t="s">
        <v>4105</v>
      </c>
      <c r="CZ548" t="s">
        <v>4133</v>
      </c>
      <c r="DA548">
        <v>1</v>
      </c>
      <c r="DB548" t="s">
        <v>16438</v>
      </c>
      <c r="DC548" t="s">
        <v>708</v>
      </c>
      <c r="DD548" t="s">
        <v>16437</v>
      </c>
      <c r="DE548" t="s">
        <v>4158</v>
      </c>
    </row>
    <row r="549" spans="58:109" x14ac:dyDescent="0.25">
      <c r="BF549" t="s">
        <v>9613</v>
      </c>
      <c r="BG549" t="s">
        <v>9614</v>
      </c>
      <c r="BH549" t="s">
        <v>4054</v>
      </c>
      <c r="BI549" t="s">
        <v>9615</v>
      </c>
      <c r="BJ549" t="s">
        <v>4034</v>
      </c>
      <c r="BK549">
        <v>39.159999999999997</v>
      </c>
      <c r="BL549">
        <v>1</v>
      </c>
      <c r="BM549">
        <v>1</v>
      </c>
      <c r="BN549" t="s">
        <v>4028</v>
      </c>
      <c r="BO549">
        <v>1</v>
      </c>
      <c r="BP549" t="s">
        <v>4029</v>
      </c>
      <c r="BQ549" t="s">
        <v>4030</v>
      </c>
      <c r="BR549" t="s">
        <v>4031</v>
      </c>
      <c r="BS549" s="124">
        <v>46148</v>
      </c>
      <c r="BT549" t="s">
        <v>1559</v>
      </c>
      <c r="BU549" t="s">
        <v>1720</v>
      </c>
      <c r="BW549" t="s">
        <v>13982</v>
      </c>
      <c r="BX549" t="s">
        <v>4030</v>
      </c>
      <c r="BY549" t="s">
        <v>4126</v>
      </c>
      <c r="BZ549" t="s">
        <v>13983</v>
      </c>
      <c r="CA549" t="s">
        <v>8553</v>
      </c>
      <c r="CC549" t="s">
        <v>4105</v>
      </c>
      <c r="CD549">
        <v>48.4</v>
      </c>
      <c r="CE549">
        <v>2.2000000000000002</v>
      </c>
      <c r="CF549">
        <v>1.5840000000000001</v>
      </c>
      <c r="CG549">
        <v>1</v>
      </c>
      <c r="CH549">
        <v>48.4</v>
      </c>
      <c r="CI549" s="17">
        <v>0.2</v>
      </c>
      <c r="CJ549">
        <v>12.47</v>
      </c>
      <c r="CK549">
        <v>1</v>
      </c>
      <c r="CL549" t="s">
        <v>13981</v>
      </c>
      <c r="CM549" t="s">
        <v>4121</v>
      </c>
      <c r="CN549" t="s">
        <v>1292</v>
      </c>
      <c r="CO549" t="s">
        <v>13983</v>
      </c>
      <c r="CP549" t="s">
        <v>4121</v>
      </c>
      <c r="CR549" t="s">
        <v>16439</v>
      </c>
      <c r="CS549" t="s">
        <v>4050</v>
      </c>
      <c r="CT549" t="s">
        <v>4126</v>
      </c>
      <c r="CU549" t="s">
        <v>16437</v>
      </c>
      <c r="CV549" t="s">
        <v>4236</v>
      </c>
      <c r="CW549" t="s">
        <v>8486</v>
      </c>
      <c r="CX549" t="s">
        <v>4105</v>
      </c>
      <c r="CZ549" t="s">
        <v>4133</v>
      </c>
      <c r="DA549">
        <v>1</v>
      </c>
      <c r="DB549" t="s">
        <v>16438</v>
      </c>
      <c r="DC549" t="s">
        <v>708</v>
      </c>
      <c r="DD549" t="s">
        <v>16437</v>
      </c>
      <c r="DE549" t="s">
        <v>4158</v>
      </c>
    </row>
    <row r="550" spans="58:109" x14ac:dyDescent="0.25">
      <c r="BF550" t="s">
        <v>9610</v>
      </c>
      <c r="BG550" t="s">
        <v>9611</v>
      </c>
      <c r="BH550" t="s">
        <v>4054</v>
      </c>
      <c r="BI550" t="s">
        <v>9612</v>
      </c>
      <c r="BJ550" t="s">
        <v>4034</v>
      </c>
      <c r="BK550">
        <v>56.86</v>
      </c>
      <c r="BL550">
        <v>1</v>
      </c>
      <c r="BM550">
        <v>1</v>
      </c>
      <c r="BN550" t="s">
        <v>4028</v>
      </c>
      <c r="BO550">
        <v>1</v>
      </c>
      <c r="BP550" t="s">
        <v>4029</v>
      </c>
      <c r="BQ550" t="s">
        <v>4030</v>
      </c>
      <c r="BR550" t="s">
        <v>4031</v>
      </c>
      <c r="BS550" s="124">
        <v>46148</v>
      </c>
      <c r="BT550" t="s">
        <v>1559</v>
      </c>
      <c r="BU550" t="s">
        <v>1720</v>
      </c>
      <c r="BW550" t="s">
        <v>13984</v>
      </c>
      <c r="BX550" t="s">
        <v>4030</v>
      </c>
      <c r="BY550" t="s">
        <v>4034</v>
      </c>
      <c r="BZ550" t="s">
        <v>13985</v>
      </c>
      <c r="CA550" t="s">
        <v>8906</v>
      </c>
      <c r="CB550" t="s">
        <v>4562</v>
      </c>
      <c r="CC550" t="s">
        <v>4105</v>
      </c>
      <c r="CD550">
        <v>119.88</v>
      </c>
      <c r="CE550">
        <v>9.99</v>
      </c>
      <c r="CF550">
        <v>1.9975000000000001</v>
      </c>
      <c r="CG550">
        <v>1</v>
      </c>
      <c r="CH550">
        <v>119.88</v>
      </c>
      <c r="CI550" s="17">
        <v>0.2</v>
      </c>
      <c r="CJ550">
        <v>24.47</v>
      </c>
      <c r="CK550">
        <v>1</v>
      </c>
      <c r="CL550" t="s">
        <v>13986</v>
      </c>
      <c r="CM550" t="s">
        <v>4121</v>
      </c>
      <c r="CN550" t="s">
        <v>1292</v>
      </c>
      <c r="CO550" t="s">
        <v>13985</v>
      </c>
      <c r="CP550" t="s">
        <v>4121</v>
      </c>
      <c r="CR550" t="s">
        <v>16440</v>
      </c>
      <c r="CS550" t="s">
        <v>4050</v>
      </c>
      <c r="CT550" t="s">
        <v>4126</v>
      </c>
      <c r="CU550" t="s">
        <v>16441</v>
      </c>
      <c r="CV550" t="s">
        <v>8387</v>
      </c>
      <c r="CX550" t="s">
        <v>4105</v>
      </c>
      <c r="CY550" s="17">
        <v>0.5</v>
      </c>
      <c r="CZ550" t="s">
        <v>4133</v>
      </c>
      <c r="DA550">
        <v>1</v>
      </c>
      <c r="DB550" t="s">
        <v>16442</v>
      </c>
      <c r="DC550" t="s">
        <v>708</v>
      </c>
      <c r="DD550" t="s">
        <v>16441</v>
      </c>
      <c r="DE550" t="s">
        <v>4158</v>
      </c>
    </row>
    <row r="551" spans="58:109" x14ac:dyDescent="0.25">
      <c r="BF551" t="s">
        <v>11123</v>
      </c>
      <c r="BH551" t="s">
        <v>4420</v>
      </c>
      <c r="BL551">
        <v>0</v>
      </c>
      <c r="BM551">
        <v>1</v>
      </c>
      <c r="BR551" t="s">
        <v>4031</v>
      </c>
      <c r="BS551" s="124">
        <v>46148</v>
      </c>
      <c r="BT551" t="s">
        <v>229</v>
      </c>
      <c r="BU551" t="s">
        <v>1720</v>
      </c>
      <c r="BW551" t="s">
        <v>13987</v>
      </c>
      <c r="BX551" t="s">
        <v>4108</v>
      </c>
      <c r="BY551" t="s">
        <v>4027</v>
      </c>
      <c r="BZ551" t="s">
        <v>13988</v>
      </c>
      <c r="CA551" t="s">
        <v>8530</v>
      </c>
      <c r="CB551" t="s">
        <v>8531</v>
      </c>
      <c r="CC551" t="s">
        <v>4105</v>
      </c>
      <c r="CD551">
        <v>167.88</v>
      </c>
      <c r="CE551">
        <v>13.99</v>
      </c>
      <c r="CF551">
        <v>2.798</v>
      </c>
      <c r="CG551">
        <v>1</v>
      </c>
      <c r="CH551">
        <v>167.88</v>
      </c>
      <c r="CI551" s="17">
        <v>0.2</v>
      </c>
      <c r="CJ551">
        <v>33.58</v>
      </c>
      <c r="CK551">
        <v>1</v>
      </c>
      <c r="CL551" t="s">
        <v>13989</v>
      </c>
      <c r="CM551" t="s">
        <v>4121</v>
      </c>
      <c r="CN551" t="s">
        <v>1292</v>
      </c>
      <c r="CO551" t="s">
        <v>13988</v>
      </c>
      <c r="CP551" t="s">
        <v>4121</v>
      </c>
      <c r="CR551" t="s">
        <v>16443</v>
      </c>
      <c r="CS551" t="s">
        <v>4030</v>
      </c>
      <c r="CT551" t="s">
        <v>4104</v>
      </c>
      <c r="CU551" t="s">
        <v>16444</v>
      </c>
      <c r="CV551" t="s">
        <v>8446</v>
      </c>
      <c r="CX551" t="s">
        <v>4105</v>
      </c>
      <c r="CZ551" t="s">
        <v>4133</v>
      </c>
      <c r="DA551">
        <v>1</v>
      </c>
      <c r="DB551" t="s">
        <v>16445</v>
      </c>
      <c r="DC551" t="s">
        <v>708</v>
      </c>
      <c r="DD551" t="s">
        <v>16444</v>
      </c>
      <c r="DE551" t="s">
        <v>4158</v>
      </c>
    </row>
    <row r="552" spans="58:109" x14ac:dyDescent="0.25">
      <c r="BF552" t="s">
        <v>8960</v>
      </c>
      <c r="BG552" t="s">
        <v>8961</v>
      </c>
      <c r="BH552" t="s">
        <v>1585</v>
      </c>
      <c r="BI552" t="s">
        <v>8962</v>
      </c>
      <c r="BJ552" t="s">
        <v>4027</v>
      </c>
      <c r="BK552">
        <v>151.08000000000001</v>
      </c>
      <c r="BL552">
        <v>1</v>
      </c>
      <c r="BM552">
        <v>1</v>
      </c>
      <c r="BN552" t="s">
        <v>4028</v>
      </c>
      <c r="BO552">
        <v>1</v>
      </c>
      <c r="BP552" t="s">
        <v>4029</v>
      </c>
      <c r="BQ552" t="s">
        <v>4030</v>
      </c>
      <c r="BR552" t="s">
        <v>69</v>
      </c>
      <c r="BS552" s="124">
        <v>46148</v>
      </c>
      <c r="BT552" t="s">
        <v>1584</v>
      </c>
      <c r="BU552" t="s">
        <v>1381</v>
      </c>
      <c r="BW552" t="s">
        <v>13990</v>
      </c>
      <c r="BX552" t="s">
        <v>4030</v>
      </c>
      <c r="BY552" t="s">
        <v>4034</v>
      </c>
      <c r="BZ552" t="s">
        <v>13943</v>
      </c>
      <c r="CA552" t="s">
        <v>8906</v>
      </c>
      <c r="CB552" t="s">
        <v>4562</v>
      </c>
      <c r="CC552" t="s">
        <v>4105</v>
      </c>
      <c r="CD552">
        <v>131.88</v>
      </c>
      <c r="CE552">
        <v>10.99</v>
      </c>
      <c r="CF552">
        <v>1.3185</v>
      </c>
      <c r="CG552">
        <v>1</v>
      </c>
      <c r="CH552">
        <v>131.88</v>
      </c>
      <c r="CI552" s="17">
        <v>0.2</v>
      </c>
      <c r="CJ552">
        <v>16.149999999999999</v>
      </c>
      <c r="CK552">
        <v>1</v>
      </c>
      <c r="CL552" t="s">
        <v>13986</v>
      </c>
      <c r="CM552" t="s">
        <v>4121</v>
      </c>
      <c r="CN552" t="s">
        <v>1292</v>
      </c>
      <c r="CO552" t="s">
        <v>13943</v>
      </c>
      <c r="CP552" t="s">
        <v>4121</v>
      </c>
      <c r="CR552" t="s">
        <v>16446</v>
      </c>
      <c r="CS552" t="s">
        <v>4030</v>
      </c>
      <c r="CT552" t="s">
        <v>4126</v>
      </c>
      <c r="CU552" t="s">
        <v>16444</v>
      </c>
      <c r="CV552" t="s">
        <v>8454</v>
      </c>
      <c r="CX552" t="s">
        <v>4105</v>
      </c>
      <c r="CZ552" t="s">
        <v>4133</v>
      </c>
      <c r="DA552">
        <v>1</v>
      </c>
      <c r="DB552" t="s">
        <v>16447</v>
      </c>
      <c r="DC552" t="s">
        <v>708</v>
      </c>
      <c r="DD552" t="s">
        <v>16444</v>
      </c>
      <c r="DE552" t="s">
        <v>4158</v>
      </c>
    </row>
    <row r="553" spans="58:109" x14ac:dyDescent="0.25">
      <c r="BF553" t="s">
        <v>8963</v>
      </c>
      <c r="BG553" t="s">
        <v>8964</v>
      </c>
      <c r="BH553" t="s">
        <v>1585</v>
      </c>
      <c r="BI553" t="s">
        <v>8965</v>
      </c>
      <c r="BJ553" t="s">
        <v>4027</v>
      </c>
      <c r="BK553">
        <v>107.88</v>
      </c>
      <c r="BL553">
        <v>1</v>
      </c>
      <c r="BM553">
        <v>1</v>
      </c>
      <c r="BN553" t="s">
        <v>4028</v>
      </c>
      <c r="BO553">
        <v>1</v>
      </c>
      <c r="BP553" t="s">
        <v>4029</v>
      </c>
      <c r="BQ553" t="s">
        <v>4030</v>
      </c>
      <c r="BR553" t="s">
        <v>69</v>
      </c>
      <c r="BS553" s="124">
        <v>46148</v>
      </c>
      <c r="BT553" t="s">
        <v>1584</v>
      </c>
      <c r="BU553" t="s">
        <v>1381</v>
      </c>
      <c r="BW553" t="s">
        <v>13991</v>
      </c>
      <c r="BX553" t="s">
        <v>4030</v>
      </c>
      <c r="BY553" t="s">
        <v>4034</v>
      </c>
      <c r="BZ553" t="s">
        <v>13943</v>
      </c>
      <c r="CA553" t="s">
        <v>8906</v>
      </c>
      <c r="CB553" t="s">
        <v>4562</v>
      </c>
      <c r="CC553" t="s">
        <v>4105</v>
      </c>
      <c r="CD553">
        <v>209.88</v>
      </c>
      <c r="CE553">
        <v>17.489999999999998</v>
      </c>
      <c r="CF553">
        <v>2.0985</v>
      </c>
      <c r="CG553">
        <v>1</v>
      </c>
      <c r="CH553">
        <v>209.88</v>
      </c>
      <c r="CI553" s="17">
        <v>0.2</v>
      </c>
      <c r="CJ553">
        <v>25.71</v>
      </c>
      <c r="CK553">
        <v>1</v>
      </c>
      <c r="CL553" t="s">
        <v>13986</v>
      </c>
      <c r="CM553" t="s">
        <v>4121</v>
      </c>
      <c r="CN553" t="s">
        <v>1292</v>
      </c>
      <c r="CO553" t="s">
        <v>13943</v>
      </c>
      <c r="CP553" t="s">
        <v>4121</v>
      </c>
      <c r="CR553" t="s">
        <v>16448</v>
      </c>
      <c r="CS553" t="s">
        <v>4050</v>
      </c>
      <c r="CT553" t="s">
        <v>4126</v>
      </c>
      <c r="CU553" t="s">
        <v>16449</v>
      </c>
      <c r="CV553" t="s">
        <v>8387</v>
      </c>
      <c r="CX553" t="s">
        <v>4105</v>
      </c>
      <c r="CZ553" t="s">
        <v>4133</v>
      </c>
      <c r="DA553">
        <v>1</v>
      </c>
      <c r="DB553" t="s">
        <v>16450</v>
      </c>
      <c r="DC553" t="s">
        <v>708</v>
      </c>
      <c r="DD553" t="s">
        <v>16449</v>
      </c>
      <c r="DE553" t="s">
        <v>4158</v>
      </c>
    </row>
    <row r="554" spans="58:109" x14ac:dyDescent="0.25">
      <c r="BF554" t="s">
        <v>8966</v>
      </c>
      <c r="BG554" t="s">
        <v>8967</v>
      </c>
      <c r="BH554" t="s">
        <v>1585</v>
      </c>
      <c r="BI554" t="s">
        <v>8968</v>
      </c>
      <c r="BJ554" t="s">
        <v>4027</v>
      </c>
      <c r="BK554">
        <v>151.08000000000001</v>
      </c>
      <c r="BL554">
        <v>0</v>
      </c>
      <c r="BM554">
        <v>1</v>
      </c>
      <c r="BN554" t="s">
        <v>4028</v>
      </c>
      <c r="BO554">
        <v>1</v>
      </c>
      <c r="BP554" t="s">
        <v>4029</v>
      </c>
      <c r="BQ554" t="s">
        <v>4030</v>
      </c>
      <c r="BR554" t="s">
        <v>69</v>
      </c>
      <c r="BS554" s="124">
        <v>46148</v>
      </c>
      <c r="BT554" t="s">
        <v>1584</v>
      </c>
      <c r="BU554" t="s">
        <v>1381</v>
      </c>
      <c r="BW554" t="s">
        <v>13992</v>
      </c>
      <c r="BX554" t="s">
        <v>4030</v>
      </c>
      <c r="BY554" t="s">
        <v>4034</v>
      </c>
      <c r="BZ554" t="s">
        <v>13993</v>
      </c>
      <c r="CA554" t="s">
        <v>8906</v>
      </c>
      <c r="CB554" t="s">
        <v>4562</v>
      </c>
      <c r="CC554" t="s">
        <v>4105</v>
      </c>
      <c r="CD554">
        <v>101.88</v>
      </c>
      <c r="CE554">
        <v>8.49</v>
      </c>
      <c r="CF554">
        <v>1.0185</v>
      </c>
      <c r="CG554">
        <v>1</v>
      </c>
      <c r="CH554">
        <v>101.88</v>
      </c>
      <c r="CI554" s="17">
        <v>0.2</v>
      </c>
      <c r="CJ554">
        <v>12.48</v>
      </c>
      <c r="CK554">
        <v>1</v>
      </c>
      <c r="CL554" t="s">
        <v>13986</v>
      </c>
      <c r="CM554" t="s">
        <v>4121</v>
      </c>
      <c r="CN554" t="s">
        <v>1292</v>
      </c>
      <c r="CO554" t="s">
        <v>13993</v>
      </c>
      <c r="CP554" t="s">
        <v>4121</v>
      </c>
      <c r="CR554" t="s">
        <v>16451</v>
      </c>
      <c r="CS554" t="s">
        <v>4030</v>
      </c>
      <c r="CT554" t="s">
        <v>4126</v>
      </c>
      <c r="CU554" t="s">
        <v>16452</v>
      </c>
      <c r="CV554" t="s">
        <v>8429</v>
      </c>
      <c r="CX554" t="s">
        <v>4105</v>
      </c>
      <c r="CZ554" t="s">
        <v>4133</v>
      </c>
      <c r="DA554">
        <v>1</v>
      </c>
      <c r="DB554" t="s">
        <v>16453</v>
      </c>
      <c r="DC554" t="s">
        <v>708</v>
      </c>
      <c r="DD554" t="s">
        <v>16452</v>
      </c>
      <c r="DE554" t="s">
        <v>4158</v>
      </c>
    </row>
    <row r="555" spans="58:109" x14ac:dyDescent="0.25">
      <c r="BF555" t="s">
        <v>8969</v>
      </c>
      <c r="BG555" t="s">
        <v>8970</v>
      </c>
      <c r="BH555" t="s">
        <v>1585</v>
      </c>
      <c r="BI555" t="s">
        <v>8971</v>
      </c>
      <c r="BJ555" t="s">
        <v>4027</v>
      </c>
      <c r="BK555">
        <v>107.88</v>
      </c>
      <c r="BL555">
        <v>0</v>
      </c>
      <c r="BM555">
        <v>1</v>
      </c>
      <c r="BN555" t="s">
        <v>4028</v>
      </c>
      <c r="BO555">
        <v>1</v>
      </c>
      <c r="BP555" t="s">
        <v>4029</v>
      </c>
      <c r="BQ555" t="s">
        <v>4030</v>
      </c>
      <c r="BR555" t="s">
        <v>69</v>
      </c>
      <c r="BS555" s="124">
        <v>46148</v>
      </c>
      <c r="BT555" t="s">
        <v>1584</v>
      </c>
      <c r="BU555" t="s">
        <v>1381</v>
      </c>
      <c r="BW555" t="s">
        <v>13994</v>
      </c>
      <c r="BX555" t="s">
        <v>4030</v>
      </c>
      <c r="BY555" t="s">
        <v>4034</v>
      </c>
      <c r="BZ555" t="s">
        <v>13995</v>
      </c>
      <c r="CA555" t="s">
        <v>8906</v>
      </c>
      <c r="CB555" t="s">
        <v>4562</v>
      </c>
      <c r="CC555" t="s">
        <v>4105</v>
      </c>
      <c r="CD555">
        <v>162.36000000000001</v>
      </c>
      <c r="CE555">
        <v>13.53</v>
      </c>
      <c r="CF555">
        <v>1.623</v>
      </c>
      <c r="CG555">
        <v>1</v>
      </c>
      <c r="CH555">
        <v>162.36000000000001</v>
      </c>
      <c r="CI555" s="17">
        <v>0.2</v>
      </c>
      <c r="CJ555">
        <v>19.88</v>
      </c>
      <c r="CK555">
        <v>1</v>
      </c>
      <c r="CL555" t="s">
        <v>13986</v>
      </c>
      <c r="CM555" t="s">
        <v>4121</v>
      </c>
      <c r="CN555" t="s">
        <v>1292</v>
      </c>
      <c r="CO555" t="s">
        <v>13995</v>
      </c>
      <c r="CP555" t="s">
        <v>4121</v>
      </c>
      <c r="CR555" t="s">
        <v>16454</v>
      </c>
      <c r="CS555" t="s">
        <v>4050</v>
      </c>
      <c r="CT555" t="s">
        <v>4126</v>
      </c>
      <c r="CU555" t="s">
        <v>16455</v>
      </c>
      <c r="CV555" t="s">
        <v>4236</v>
      </c>
      <c r="CW555" t="s">
        <v>4329</v>
      </c>
      <c r="CX555" t="s">
        <v>4105</v>
      </c>
      <c r="CZ555" t="s">
        <v>4133</v>
      </c>
      <c r="DA555">
        <v>1</v>
      </c>
      <c r="DB555" t="s">
        <v>16456</v>
      </c>
      <c r="DC555" t="s">
        <v>708</v>
      </c>
      <c r="DD555" t="s">
        <v>16455</v>
      </c>
      <c r="DE555" t="s">
        <v>4158</v>
      </c>
    </row>
    <row r="556" spans="58:109" x14ac:dyDescent="0.25">
      <c r="BF556" t="s">
        <v>10164</v>
      </c>
      <c r="BG556" t="s">
        <v>10165</v>
      </c>
      <c r="BH556" t="s">
        <v>4055</v>
      </c>
      <c r="BI556" t="s">
        <v>10166</v>
      </c>
      <c r="BJ556" t="s">
        <v>4032</v>
      </c>
      <c r="BK556">
        <v>112.14</v>
      </c>
      <c r="BL556">
        <v>1</v>
      </c>
      <c r="BM556">
        <v>1</v>
      </c>
      <c r="BN556" t="s">
        <v>4028</v>
      </c>
      <c r="BO556">
        <v>1</v>
      </c>
      <c r="BP556" t="s">
        <v>4029</v>
      </c>
      <c r="BQ556" t="s">
        <v>4030</v>
      </c>
      <c r="BR556" t="s">
        <v>4031</v>
      </c>
      <c r="BS556" s="124">
        <v>46148</v>
      </c>
      <c r="BT556" t="s">
        <v>78</v>
      </c>
      <c r="BU556" t="s">
        <v>1720</v>
      </c>
      <c r="BW556" t="s">
        <v>13996</v>
      </c>
      <c r="BX556" t="s">
        <v>4030</v>
      </c>
      <c r="BY556" t="s">
        <v>4034</v>
      </c>
      <c r="BZ556" t="s">
        <v>13993</v>
      </c>
      <c r="CA556" t="s">
        <v>8906</v>
      </c>
      <c r="CB556" t="s">
        <v>4562</v>
      </c>
      <c r="CC556" t="s">
        <v>4105</v>
      </c>
      <c r="CD556">
        <v>162.36000000000001</v>
      </c>
      <c r="CE556">
        <v>13.53</v>
      </c>
      <c r="CF556">
        <v>1.623</v>
      </c>
      <c r="CG556">
        <v>1</v>
      </c>
      <c r="CH556">
        <v>162.36000000000001</v>
      </c>
      <c r="CI556" s="17">
        <v>0.2</v>
      </c>
      <c r="CJ556">
        <v>19.88</v>
      </c>
      <c r="CK556">
        <v>1</v>
      </c>
      <c r="CL556" t="s">
        <v>13986</v>
      </c>
      <c r="CM556" t="s">
        <v>4121</v>
      </c>
      <c r="CN556" t="s">
        <v>1292</v>
      </c>
      <c r="CO556" t="s">
        <v>13993</v>
      </c>
      <c r="CP556" t="s">
        <v>4121</v>
      </c>
      <c r="CR556" t="s">
        <v>16457</v>
      </c>
      <c r="CS556" t="s">
        <v>4050</v>
      </c>
      <c r="CT556" t="s">
        <v>4126</v>
      </c>
      <c r="CU556" t="s">
        <v>16455</v>
      </c>
      <c r="CV556" t="s">
        <v>4236</v>
      </c>
      <c r="CW556" t="s">
        <v>4329</v>
      </c>
      <c r="CX556" t="s">
        <v>4105</v>
      </c>
      <c r="CZ556" t="s">
        <v>4133</v>
      </c>
      <c r="DA556">
        <v>1</v>
      </c>
      <c r="DB556" t="s">
        <v>16456</v>
      </c>
      <c r="DC556" t="s">
        <v>708</v>
      </c>
      <c r="DD556" t="s">
        <v>16455</v>
      </c>
      <c r="DE556" t="s">
        <v>4158</v>
      </c>
    </row>
    <row r="557" spans="58:109" x14ac:dyDescent="0.25">
      <c r="BF557" t="s">
        <v>10167</v>
      </c>
      <c r="BG557" t="s">
        <v>10168</v>
      </c>
      <c r="BH557" t="s">
        <v>4055</v>
      </c>
      <c r="BI557" t="s">
        <v>10169</v>
      </c>
      <c r="BJ557" t="s">
        <v>4032</v>
      </c>
      <c r="BK557">
        <v>97.38</v>
      </c>
      <c r="BL557">
        <v>1</v>
      </c>
      <c r="BM557">
        <v>1</v>
      </c>
      <c r="BN557" t="s">
        <v>4028</v>
      </c>
      <c r="BO557">
        <v>1</v>
      </c>
      <c r="BP557" t="s">
        <v>4029</v>
      </c>
      <c r="BQ557" t="s">
        <v>4030</v>
      </c>
      <c r="BR557" t="s">
        <v>4031</v>
      </c>
      <c r="BS557" s="124">
        <v>46148</v>
      </c>
      <c r="BT557" t="s">
        <v>78</v>
      </c>
      <c r="BU557" t="s">
        <v>1720</v>
      </c>
      <c r="BW557" t="s">
        <v>13997</v>
      </c>
      <c r="BX557" t="s">
        <v>4108</v>
      </c>
      <c r="BY557" t="s">
        <v>4027</v>
      </c>
      <c r="BZ557" t="s">
        <v>13998</v>
      </c>
      <c r="CA557" t="s">
        <v>8530</v>
      </c>
      <c r="CB557" t="s">
        <v>8531</v>
      </c>
      <c r="CC557" t="s">
        <v>4105</v>
      </c>
      <c r="CD557">
        <v>113.88</v>
      </c>
      <c r="CE557">
        <v>9.49</v>
      </c>
      <c r="CF557">
        <v>1.8979999999999999</v>
      </c>
      <c r="CG557">
        <v>1</v>
      </c>
      <c r="CH557">
        <v>113.88</v>
      </c>
      <c r="CI557" s="17">
        <v>0.2</v>
      </c>
      <c r="CJ557">
        <v>22.78</v>
      </c>
      <c r="CK557">
        <v>1</v>
      </c>
      <c r="CL557" t="s">
        <v>13989</v>
      </c>
      <c r="CM557" t="s">
        <v>4121</v>
      </c>
      <c r="CN557" t="s">
        <v>1292</v>
      </c>
      <c r="CO557" t="s">
        <v>13998</v>
      </c>
      <c r="CP557" t="s">
        <v>4121</v>
      </c>
      <c r="CR557" t="s">
        <v>16458</v>
      </c>
      <c r="CS557" t="s">
        <v>4050</v>
      </c>
      <c r="CT557" t="s">
        <v>4126</v>
      </c>
      <c r="CU557" t="s">
        <v>16459</v>
      </c>
      <c r="CV557" t="s">
        <v>4236</v>
      </c>
      <c r="CW557" t="s">
        <v>4329</v>
      </c>
      <c r="CX557" t="s">
        <v>4105</v>
      </c>
      <c r="CZ557" t="s">
        <v>4133</v>
      </c>
      <c r="DA557">
        <v>1</v>
      </c>
      <c r="DB557" t="s">
        <v>16456</v>
      </c>
      <c r="DC557" t="s">
        <v>708</v>
      </c>
      <c r="DD557" t="s">
        <v>16459</v>
      </c>
      <c r="DE557" t="s">
        <v>4158</v>
      </c>
    </row>
    <row r="558" spans="58:109" x14ac:dyDescent="0.25">
      <c r="BF558" t="s">
        <v>10170</v>
      </c>
      <c r="BG558" t="s">
        <v>10171</v>
      </c>
      <c r="BH558" t="s">
        <v>4055</v>
      </c>
      <c r="BI558" t="s">
        <v>10172</v>
      </c>
      <c r="BJ558" t="s">
        <v>4032</v>
      </c>
      <c r="BK558">
        <v>185.94</v>
      </c>
      <c r="BL558">
        <v>1</v>
      </c>
      <c r="BM558">
        <v>1</v>
      </c>
      <c r="BN558" t="s">
        <v>4028</v>
      </c>
      <c r="BO558">
        <v>1</v>
      </c>
      <c r="BP558" t="s">
        <v>4029</v>
      </c>
      <c r="BQ558" t="s">
        <v>4030</v>
      </c>
      <c r="BR558" t="s">
        <v>4031</v>
      </c>
      <c r="BS558" s="124">
        <v>46148</v>
      </c>
      <c r="BT558" t="s">
        <v>78</v>
      </c>
      <c r="BU558" t="s">
        <v>1720</v>
      </c>
      <c r="BW558" t="s">
        <v>13999</v>
      </c>
      <c r="BX558" t="s">
        <v>4108</v>
      </c>
      <c r="BY558" t="s">
        <v>4027</v>
      </c>
      <c r="BZ558" t="s">
        <v>14000</v>
      </c>
      <c r="CA558" t="s">
        <v>8530</v>
      </c>
      <c r="CB558" t="s">
        <v>8531</v>
      </c>
      <c r="CC558" t="s">
        <v>4105</v>
      </c>
      <c r="CD558">
        <v>119.88</v>
      </c>
      <c r="CE558">
        <v>9.99</v>
      </c>
      <c r="CF558">
        <v>1.998</v>
      </c>
      <c r="CG558">
        <v>1</v>
      </c>
      <c r="CH558">
        <v>119.88</v>
      </c>
      <c r="CI558" s="17">
        <v>0.2</v>
      </c>
      <c r="CJ558">
        <v>23.98</v>
      </c>
      <c r="CK558">
        <v>1</v>
      </c>
      <c r="CL558" t="s">
        <v>13989</v>
      </c>
      <c r="CM558" t="s">
        <v>4121</v>
      </c>
      <c r="CN558" t="s">
        <v>1292</v>
      </c>
      <c r="CO558" t="s">
        <v>14000</v>
      </c>
      <c r="CP558" t="s">
        <v>4121</v>
      </c>
      <c r="CR558" t="s">
        <v>16460</v>
      </c>
      <c r="CS558" t="s">
        <v>4050</v>
      </c>
      <c r="CT558" t="s">
        <v>4126</v>
      </c>
      <c r="CU558" t="s">
        <v>16459</v>
      </c>
      <c r="CV558" t="s">
        <v>4236</v>
      </c>
      <c r="CX558" t="s">
        <v>4105</v>
      </c>
      <c r="CY558" s="17">
        <v>0.2</v>
      </c>
      <c r="CZ558" t="s">
        <v>4133</v>
      </c>
      <c r="DA558">
        <v>1</v>
      </c>
      <c r="DB558" t="s">
        <v>16461</v>
      </c>
      <c r="DC558" t="s">
        <v>708</v>
      </c>
      <c r="DD558" t="s">
        <v>16459</v>
      </c>
      <c r="DE558" t="s">
        <v>4158</v>
      </c>
    </row>
    <row r="559" spans="58:109" x14ac:dyDescent="0.25">
      <c r="BF559" t="s">
        <v>10173</v>
      </c>
      <c r="BG559" t="s">
        <v>10174</v>
      </c>
      <c r="BH559" t="s">
        <v>4055</v>
      </c>
      <c r="BI559" t="s">
        <v>10175</v>
      </c>
      <c r="BJ559" t="s">
        <v>4032</v>
      </c>
      <c r="BK559">
        <v>75.959999999999994</v>
      </c>
      <c r="BL559">
        <v>1</v>
      </c>
      <c r="BM559">
        <v>1</v>
      </c>
      <c r="BN559" t="s">
        <v>4028</v>
      </c>
      <c r="BO559">
        <v>1</v>
      </c>
      <c r="BP559" t="s">
        <v>4029</v>
      </c>
      <c r="BQ559" t="s">
        <v>4030</v>
      </c>
      <c r="BR559" t="s">
        <v>4031</v>
      </c>
      <c r="BS559" s="124">
        <v>46148</v>
      </c>
      <c r="BT559" t="s">
        <v>78</v>
      </c>
      <c r="BU559" t="s">
        <v>1720</v>
      </c>
      <c r="BW559" t="s">
        <v>14001</v>
      </c>
      <c r="BX559" t="s">
        <v>4108</v>
      </c>
      <c r="BY559" t="s">
        <v>4027</v>
      </c>
      <c r="BZ559" t="s">
        <v>14000</v>
      </c>
      <c r="CA559" t="s">
        <v>8530</v>
      </c>
      <c r="CB559" t="s">
        <v>8531</v>
      </c>
      <c r="CC559" t="s">
        <v>4105</v>
      </c>
      <c r="CD559">
        <v>83.88</v>
      </c>
      <c r="CE559">
        <v>6.99</v>
      </c>
      <c r="CF559">
        <v>1.3979999999999999</v>
      </c>
      <c r="CG559">
        <v>1</v>
      </c>
      <c r="CH559">
        <v>83.88</v>
      </c>
      <c r="CI559" s="17">
        <v>0.2</v>
      </c>
      <c r="CJ559">
        <v>16.78</v>
      </c>
      <c r="CK559">
        <v>1</v>
      </c>
      <c r="CL559" t="s">
        <v>13989</v>
      </c>
      <c r="CM559" t="s">
        <v>4121</v>
      </c>
      <c r="CN559" t="s">
        <v>1292</v>
      </c>
      <c r="CO559" t="s">
        <v>14000</v>
      </c>
      <c r="CP559" t="s">
        <v>4121</v>
      </c>
      <c r="CR559" t="s">
        <v>16462</v>
      </c>
      <c r="CS559" t="s">
        <v>4050</v>
      </c>
      <c r="CT559" t="s">
        <v>4126</v>
      </c>
      <c r="CU559" t="s">
        <v>16463</v>
      </c>
      <c r="CV559" t="s">
        <v>4236</v>
      </c>
      <c r="CW559" t="s">
        <v>4424</v>
      </c>
      <c r="CX559" t="s">
        <v>4105</v>
      </c>
      <c r="CZ559" t="s">
        <v>4133</v>
      </c>
      <c r="DA559">
        <v>1</v>
      </c>
      <c r="DB559" t="s">
        <v>16464</v>
      </c>
      <c r="DC559" t="s">
        <v>708</v>
      </c>
      <c r="DD559" t="s">
        <v>16463</v>
      </c>
      <c r="DE559" t="s">
        <v>4158</v>
      </c>
    </row>
    <row r="560" spans="58:109" x14ac:dyDescent="0.25">
      <c r="BF560" t="s">
        <v>9618</v>
      </c>
      <c r="BH560" t="s">
        <v>4055</v>
      </c>
      <c r="BL560">
        <v>0</v>
      </c>
      <c r="BM560">
        <v>1</v>
      </c>
      <c r="BR560" t="s">
        <v>4031</v>
      </c>
      <c r="BS560" s="124">
        <v>46148</v>
      </c>
      <c r="BT560" t="s">
        <v>78</v>
      </c>
      <c r="BU560" t="s">
        <v>1720</v>
      </c>
      <c r="BW560" t="s">
        <v>14002</v>
      </c>
      <c r="BX560" t="s">
        <v>4108</v>
      </c>
      <c r="BY560" t="s">
        <v>4027</v>
      </c>
      <c r="BZ560" t="s">
        <v>13998</v>
      </c>
      <c r="CA560" t="s">
        <v>8530</v>
      </c>
      <c r="CB560" t="s">
        <v>8531</v>
      </c>
      <c r="CC560" t="s">
        <v>4105</v>
      </c>
      <c r="CD560">
        <v>83.88</v>
      </c>
      <c r="CE560">
        <v>6.99</v>
      </c>
      <c r="CF560">
        <v>1.3979999999999999</v>
      </c>
      <c r="CG560">
        <v>1</v>
      </c>
      <c r="CH560">
        <v>83.88</v>
      </c>
      <c r="CI560" s="17">
        <v>0.2</v>
      </c>
      <c r="CJ560">
        <v>16.78</v>
      </c>
      <c r="CK560">
        <v>1</v>
      </c>
      <c r="CL560" t="s">
        <v>13989</v>
      </c>
      <c r="CM560" t="s">
        <v>4121</v>
      </c>
      <c r="CN560" t="s">
        <v>1292</v>
      </c>
      <c r="CO560" t="s">
        <v>13998</v>
      </c>
      <c r="CP560" t="s">
        <v>4121</v>
      </c>
      <c r="CR560" t="s">
        <v>16465</v>
      </c>
      <c r="CS560" t="s">
        <v>4030</v>
      </c>
      <c r="CT560" t="s">
        <v>4126</v>
      </c>
      <c r="CU560" t="s">
        <v>16466</v>
      </c>
      <c r="CV560" t="s">
        <v>8850</v>
      </c>
      <c r="CX560" t="s">
        <v>4105</v>
      </c>
      <c r="CZ560" t="s">
        <v>4133</v>
      </c>
      <c r="DA560">
        <v>1</v>
      </c>
      <c r="DB560" t="s">
        <v>16467</v>
      </c>
      <c r="DC560" t="s">
        <v>708</v>
      </c>
      <c r="DD560" t="s">
        <v>16466</v>
      </c>
      <c r="DE560" t="s">
        <v>4158</v>
      </c>
    </row>
    <row r="561" spans="58:109" x14ac:dyDescent="0.25">
      <c r="BF561" t="s">
        <v>9619</v>
      </c>
      <c r="BH561" t="s">
        <v>4559</v>
      </c>
      <c r="BL561">
        <v>0</v>
      </c>
      <c r="BM561">
        <v>1</v>
      </c>
      <c r="BR561" t="s">
        <v>4031</v>
      </c>
      <c r="BS561" s="124">
        <v>46148</v>
      </c>
      <c r="BT561" t="s">
        <v>1688</v>
      </c>
      <c r="BU561" t="s">
        <v>2409</v>
      </c>
      <c r="BW561" t="s">
        <v>14003</v>
      </c>
      <c r="BX561" t="s">
        <v>4108</v>
      </c>
      <c r="BY561" t="s">
        <v>4027</v>
      </c>
      <c r="BZ561" t="s">
        <v>14004</v>
      </c>
      <c r="CA561" t="s">
        <v>8530</v>
      </c>
      <c r="CB561" t="s">
        <v>8531</v>
      </c>
      <c r="CC561" t="s">
        <v>4105</v>
      </c>
      <c r="CD561">
        <v>137.88</v>
      </c>
      <c r="CE561">
        <v>11.49</v>
      </c>
      <c r="CF561">
        <v>2.298</v>
      </c>
      <c r="CG561">
        <v>1</v>
      </c>
      <c r="CH561">
        <v>137.88</v>
      </c>
      <c r="CI561" s="17">
        <v>0.2</v>
      </c>
      <c r="CJ561">
        <v>27.58</v>
      </c>
      <c r="CK561">
        <v>1</v>
      </c>
      <c r="CL561" t="s">
        <v>13989</v>
      </c>
      <c r="CM561" t="s">
        <v>4121</v>
      </c>
      <c r="CN561" t="s">
        <v>1292</v>
      </c>
      <c r="CO561" t="s">
        <v>14004</v>
      </c>
      <c r="CP561" t="s">
        <v>4121</v>
      </c>
      <c r="CR561" t="s">
        <v>16468</v>
      </c>
      <c r="CS561" t="s">
        <v>4030</v>
      </c>
      <c r="CT561" t="s">
        <v>4126</v>
      </c>
      <c r="CU561" t="s">
        <v>16466</v>
      </c>
      <c r="CV561" t="s">
        <v>8429</v>
      </c>
      <c r="CX561" t="s">
        <v>4105</v>
      </c>
      <c r="CY561" s="17">
        <v>0.5</v>
      </c>
      <c r="CZ561" t="s">
        <v>4133</v>
      </c>
      <c r="DA561">
        <v>1</v>
      </c>
      <c r="DB561" t="s">
        <v>16469</v>
      </c>
      <c r="DC561" t="s">
        <v>708</v>
      </c>
      <c r="DD561" t="s">
        <v>16466</v>
      </c>
      <c r="DE561" t="s">
        <v>4158</v>
      </c>
    </row>
    <row r="562" spans="58:109" x14ac:dyDescent="0.25">
      <c r="BF562" t="s">
        <v>9620</v>
      </c>
      <c r="BH562" t="s">
        <v>4559</v>
      </c>
      <c r="BL562">
        <v>0</v>
      </c>
      <c r="BM562">
        <v>1</v>
      </c>
      <c r="BR562" t="s">
        <v>4031</v>
      </c>
      <c r="BS562" s="124">
        <v>46148</v>
      </c>
      <c r="BT562" t="s">
        <v>1688</v>
      </c>
      <c r="BU562" t="s">
        <v>2409</v>
      </c>
      <c r="BW562" t="s">
        <v>14005</v>
      </c>
      <c r="BX562" t="s">
        <v>4108</v>
      </c>
      <c r="BY562" t="s">
        <v>4027</v>
      </c>
      <c r="BZ562" t="s">
        <v>14004</v>
      </c>
      <c r="CA562" t="s">
        <v>8530</v>
      </c>
      <c r="CB562" t="s">
        <v>8531</v>
      </c>
      <c r="CC562" t="s">
        <v>4105</v>
      </c>
      <c r="CD562">
        <v>185.88</v>
      </c>
      <c r="CE562">
        <v>15.49</v>
      </c>
      <c r="CF562">
        <v>3.0979999999999999</v>
      </c>
      <c r="CG562">
        <v>1</v>
      </c>
      <c r="CH562">
        <v>185.88</v>
      </c>
      <c r="CI562" s="17">
        <v>0.2</v>
      </c>
      <c r="CJ562">
        <v>37.18</v>
      </c>
      <c r="CK562">
        <v>1</v>
      </c>
      <c r="CL562" t="s">
        <v>13989</v>
      </c>
      <c r="CM562" t="s">
        <v>4121</v>
      </c>
      <c r="CN562" t="s">
        <v>1292</v>
      </c>
      <c r="CO562" t="s">
        <v>14004</v>
      </c>
      <c r="CP562" t="s">
        <v>4121</v>
      </c>
      <c r="CR562" t="s">
        <v>16470</v>
      </c>
      <c r="CS562" t="s">
        <v>4050</v>
      </c>
      <c r="CT562" t="s">
        <v>4126</v>
      </c>
      <c r="CU562" t="s">
        <v>16471</v>
      </c>
      <c r="CV562" t="s">
        <v>8387</v>
      </c>
      <c r="CX562" t="s">
        <v>4105</v>
      </c>
      <c r="CY562" s="17">
        <v>0.5</v>
      </c>
      <c r="CZ562" t="s">
        <v>4133</v>
      </c>
      <c r="DA562">
        <v>1</v>
      </c>
      <c r="DB562" t="s">
        <v>16472</v>
      </c>
      <c r="DC562" t="s">
        <v>708</v>
      </c>
      <c r="DD562" t="s">
        <v>16471</v>
      </c>
      <c r="DE562" t="s">
        <v>4158</v>
      </c>
    </row>
    <row r="563" spans="58:109" x14ac:dyDescent="0.25">
      <c r="BF563" t="s">
        <v>9621</v>
      </c>
      <c r="BG563" t="s">
        <v>9622</v>
      </c>
      <c r="BH563" t="s">
        <v>4510</v>
      </c>
      <c r="BI563" t="s">
        <v>9623</v>
      </c>
      <c r="BJ563" t="s">
        <v>4034</v>
      </c>
      <c r="BK563">
        <v>65.22</v>
      </c>
      <c r="BL563">
        <v>0</v>
      </c>
      <c r="BM563">
        <v>1</v>
      </c>
      <c r="BN563" t="s">
        <v>4035</v>
      </c>
      <c r="BO563">
        <v>0</v>
      </c>
      <c r="BP563" t="s">
        <v>4029</v>
      </c>
      <c r="BQ563" t="s">
        <v>4050</v>
      </c>
      <c r="BR563" t="s">
        <v>4031</v>
      </c>
      <c r="BS563" s="124">
        <v>46148</v>
      </c>
      <c r="BT563" t="s">
        <v>1706</v>
      </c>
      <c r="BU563" t="s">
        <v>2171</v>
      </c>
      <c r="BW563" t="s">
        <v>21523</v>
      </c>
      <c r="BX563" t="s">
        <v>4030</v>
      </c>
      <c r="BY563" t="s">
        <v>4109</v>
      </c>
      <c r="BZ563" t="s">
        <v>21524</v>
      </c>
      <c r="CA563" t="s">
        <v>21524</v>
      </c>
      <c r="CB563" t="s">
        <v>4310</v>
      </c>
      <c r="CC563" t="s">
        <v>4111</v>
      </c>
      <c r="CD563">
        <v>245.88</v>
      </c>
      <c r="CE563">
        <v>20.49</v>
      </c>
      <c r="CG563">
        <v>0</v>
      </c>
      <c r="CH563">
        <v>245.88</v>
      </c>
      <c r="CK563">
        <v>1</v>
      </c>
      <c r="CL563" t="s">
        <v>21525</v>
      </c>
      <c r="CM563" t="s">
        <v>4106</v>
      </c>
      <c r="CN563" t="s">
        <v>226</v>
      </c>
      <c r="CO563" t="s">
        <v>21524</v>
      </c>
      <c r="CP563" t="s">
        <v>4107</v>
      </c>
      <c r="CR563" t="s">
        <v>16473</v>
      </c>
      <c r="CS563" t="s">
        <v>4030</v>
      </c>
      <c r="CT563" t="s">
        <v>4104</v>
      </c>
      <c r="CU563" t="s">
        <v>16474</v>
      </c>
      <c r="CV563" t="s">
        <v>8829</v>
      </c>
      <c r="CX563" t="s">
        <v>4105</v>
      </c>
      <c r="CY563" s="17">
        <v>0.2</v>
      </c>
      <c r="CZ563" t="s">
        <v>4133</v>
      </c>
      <c r="DA563">
        <v>1</v>
      </c>
      <c r="DB563" t="s">
        <v>16475</v>
      </c>
      <c r="DC563" t="s">
        <v>708</v>
      </c>
      <c r="DD563" t="s">
        <v>16474</v>
      </c>
      <c r="DE563" t="s">
        <v>4158</v>
      </c>
    </row>
    <row r="564" spans="58:109" x14ac:dyDescent="0.25">
      <c r="BF564" t="s">
        <v>10176</v>
      </c>
      <c r="BG564" t="s">
        <v>10177</v>
      </c>
      <c r="BH564" t="s">
        <v>4427</v>
      </c>
      <c r="BI564" t="s">
        <v>10178</v>
      </c>
      <c r="BJ564" t="s">
        <v>4027</v>
      </c>
      <c r="BK564">
        <v>137.63999999999999</v>
      </c>
      <c r="BL564">
        <v>1</v>
      </c>
      <c r="BM564">
        <v>1</v>
      </c>
      <c r="BN564" t="s">
        <v>4035</v>
      </c>
      <c r="BO564">
        <v>1</v>
      </c>
      <c r="BP564" t="s">
        <v>4029</v>
      </c>
      <c r="BQ564" t="s">
        <v>4030</v>
      </c>
      <c r="BR564" t="s">
        <v>4031</v>
      </c>
      <c r="BS564" s="124">
        <v>46148</v>
      </c>
      <c r="BT564" t="s">
        <v>232</v>
      </c>
      <c r="BU564" t="s">
        <v>1720</v>
      </c>
      <c r="BW564" t="s">
        <v>21526</v>
      </c>
      <c r="BX564" t="s">
        <v>4030</v>
      </c>
      <c r="BY564" t="s">
        <v>4034</v>
      </c>
      <c r="BZ564" t="s">
        <v>21527</v>
      </c>
      <c r="CA564" t="s">
        <v>21527</v>
      </c>
      <c r="CC564" t="s">
        <v>4105</v>
      </c>
      <c r="CD564">
        <v>38.4</v>
      </c>
      <c r="CE564">
        <v>3.2</v>
      </c>
      <c r="CF564">
        <v>0.24</v>
      </c>
      <c r="CG564">
        <v>0</v>
      </c>
      <c r="CH564">
        <v>38.4</v>
      </c>
      <c r="CJ564">
        <v>4.8</v>
      </c>
      <c r="CK564">
        <v>1</v>
      </c>
      <c r="CL564" t="s">
        <v>21528</v>
      </c>
      <c r="CM564" t="s">
        <v>4106</v>
      </c>
      <c r="CN564" t="s">
        <v>226</v>
      </c>
      <c r="CO564" t="s">
        <v>21527</v>
      </c>
      <c r="CP564" t="s">
        <v>4107</v>
      </c>
      <c r="CR564" t="s">
        <v>16476</v>
      </c>
      <c r="CS564" t="s">
        <v>4030</v>
      </c>
      <c r="CT564" t="s">
        <v>4126</v>
      </c>
      <c r="CU564" t="s">
        <v>16477</v>
      </c>
      <c r="CV564" t="s">
        <v>8646</v>
      </c>
      <c r="CX564" t="s">
        <v>4105</v>
      </c>
      <c r="CZ564" t="s">
        <v>4133</v>
      </c>
      <c r="DA564">
        <v>1</v>
      </c>
      <c r="DB564" t="s">
        <v>16478</v>
      </c>
      <c r="DC564" t="s">
        <v>708</v>
      </c>
      <c r="DD564" t="s">
        <v>16477</v>
      </c>
      <c r="DE564" t="s">
        <v>4158</v>
      </c>
    </row>
    <row r="565" spans="58:109" x14ac:dyDescent="0.25">
      <c r="BF565" t="s">
        <v>10179</v>
      </c>
      <c r="BH565" t="s">
        <v>4427</v>
      </c>
      <c r="BL565">
        <v>0</v>
      </c>
      <c r="BM565">
        <v>1</v>
      </c>
      <c r="BR565" t="s">
        <v>4031</v>
      </c>
      <c r="BS565" s="124">
        <v>46148</v>
      </c>
      <c r="BT565" t="s">
        <v>232</v>
      </c>
      <c r="BU565" t="s">
        <v>1720</v>
      </c>
      <c r="BW565" t="s">
        <v>14006</v>
      </c>
      <c r="BX565" t="s">
        <v>4030</v>
      </c>
      <c r="BY565" t="s">
        <v>4032</v>
      </c>
      <c r="BZ565" t="s">
        <v>14007</v>
      </c>
      <c r="CA565" t="s">
        <v>14007</v>
      </c>
      <c r="CC565" t="s">
        <v>4105</v>
      </c>
      <c r="CD565">
        <v>186.36</v>
      </c>
      <c r="CE565">
        <v>15.53</v>
      </c>
      <c r="CF565">
        <v>1.0871</v>
      </c>
      <c r="CG565">
        <v>0</v>
      </c>
      <c r="CH565">
        <v>186.36</v>
      </c>
      <c r="CJ565">
        <v>23.92</v>
      </c>
      <c r="CK565">
        <v>1</v>
      </c>
      <c r="CL565" t="s">
        <v>14008</v>
      </c>
      <c r="CM565" t="s">
        <v>4106</v>
      </c>
      <c r="CN565" t="s">
        <v>226</v>
      </c>
      <c r="CO565" t="s">
        <v>14007</v>
      </c>
      <c r="CP565" t="s">
        <v>4107</v>
      </c>
      <c r="CR565" t="s">
        <v>16479</v>
      </c>
      <c r="CS565" t="s">
        <v>4050</v>
      </c>
      <c r="CT565" t="s">
        <v>4126</v>
      </c>
      <c r="CU565" t="s">
        <v>16480</v>
      </c>
      <c r="CV565" t="s">
        <v>4167</v>
      </c>
      <c r="CX565" t="s">
        <v>4105</v>
      </c>
      <c r="CZ565" t="s">
        <v>4133</v>
      </c>
      <c r="DA565">
        <v>1</v>
      </c>
      <c r="DB565" t="s">
        <v>16481</v>
      </c>
      <c r="DC565" t="s">
        <v>708</v>
      </c>
      <c r="DD565" t="s">
        <v>16480</v>
      </c>
      <c r="DE565" t="s">
        <v>4158</v>
      </c>
    </row>
    <row r="566" spans="58:109" x14ac:dyDescent="0.25">
      <c r="BF566" t="s">
        <v>10180</v>
      </c>
      <c r="BH566" t="s">
        <v>4427</v>
      </c>
      <c r="BL566">
        <v>0</v>
      </c>
      <c r="BM566">
        <v>1</v>
      </c>
      <c r="BR566" t="s">
        <v>4031</v>
      </c>
      <c r="BS566" s="124">
        <v>46148</v>
      </c>
      <c r="BT566" t="s">
        <v>232</v>
      </c>
      <c r="BU566" t="s">
        <v>1720</v>
      </c>
      <c r="BW566" t="s">
        <v>14009</v>
      </c>
      <c r="BX566" t="s">
        <v>4030</v>
      </c>
      <c r="BY566" t="s">
        <v>4032</v>
      </c>
      <c r="BZ566" t="s">
        <v>14010</v>
      </c>
      <c r="CA566" t="s">
        <v>14010</v>
      </c>
      <c r="CC566" t="s">
        <v>4105</v>
      </c>
      <c r="CD566">
        <v>187.32</v>
      </c>
      <c r="CE566">
        <v>15.61</v>
      </c>
      <c r="CF566">
        <v>1.0927</v>
      </c>
      <c r="CG566">
        <v>0</v>
      </c>
      <c r="CH566">
        <v>187.32</v>
      </c>
      <c r="CI566" s="17">
        <v>0.5</v>
      </c>
      <c r="CJ566">
        <v>21.84</v>
      </c>
      <c r="CK566">
        <v>1</v>
      </c>
      <c r="CL566" t="s">
        <v>14011</v>
      </c>
      <c r="CM566" t="s">
        <v>4106</v>
      </c>
      <c r="CN566" t="s">
        <v>226</v>
      </c>
      <c r="CO566" t="s">
        <v>14010</v>
      </c>
      <c r="CP566" t="s">
        <v>4107</v>
      </c>
      <c r="CR566" t="s">
        <v>16482</v>
      </c>
      <c r="CS566" t="s">
        <v>4050</v>
      </c>
      <c r="CT566" t="s">
        <v>4126</v>
      </c>
      <c r="CU566" t="s">
        <v>16480</v>
      </c>
      <c r="CV566" t="s">
        <v>4236</v>
      </c>
      <c r="CX566" t="s">
        <v>4105</v>
      </c>
      <c r="CY566" s="17">
        <v>0.5</v>
      </c>
      <c r="CZ566" t="s">
        <v>4133</v>
      </c>
      <c r="DA566">
        <v>1</v>
      </c>
      <c r="DB566" t="s">
        <v>16483</v>
      </c>
      <c r="DC566" t="s">
        <v>708</v>
      </c>
      <c r="DD566" t="s">
        <v>16480</v>
      </c>
      <c r="DE566" t="s">
        <v>4158</v>
      </c>
    </row>
    <row r="567" spans="58:109" x14ac:dyDescent="0.25">
      <c r="BF567" t="s">
        <v>9624</v>
      </c>
      <c r="BG567" t="s">
        <v>9625</v>
      </c>
      <c r="BH567" t="s">
        <v>4428</v>
      </c>
      <c r="BI567" t="s">
        <v>9626</v>
      </c>
      <c r="BJ567" t="s">
        <v>4032</v>
      </c>
      <c r="BK567">
        <v>225.06</v>
      </c>
      <c r="BL567">
        <v>1</v>
      </c>
      <c r="BM567">
        <v>1</v>
      </c>
      <c r="BN567" t="s">
        <v>4043</v>
      </c>
      <c r="BO567">
        <v>1</v>
      </c>
      <c r="BP567" t="s">
        <v>4029</v>
      </c>
      <c r="BQ567" t="s">
        <v>4030</v>
      </c>
      <c r="BR567" t="s">
        <v>4031</v>
      </c>
      <c r="BS567" s="124">
        <v>46148</v>
      </c>
      <c r="BT567" t="s">
        <v>80</v>
      </c>
      <c r="BU567" t="s">
        <v>1720</v>
      </c>
      <c r="BW567" t="s">
        <v>14012</v>
      </c>
      <c r="BX567" t="s">
        <v>4030</v>
      </c>
      <c r="BY567" t="s">
        <v>4109</v>
      </c>
      <c r="BZ567" t="s">
        <v>14013</v>
      </c>
      <c r="CA567" t="s">
        <v>14013</v>
      </c>
      <c r="CB567" t="s">
        <v>4315</v>
      </c>
      <c r="CC567" t="s">
        <v>4111</v>
      </c>
      <c r="CD567">
        <v>251.88</v>
      </c>
      <c r="CE567">
        <v>20.99</v>
      </c>
      <c r="CG567">
        <v>0</v>
      </c>
      <c r="CH567">
        <v>251.88</v>
      </c>
      <c r="CK567">
        <v>1</v>
      </c>
      <c r="CL567" t="s">
        <v>14014</v>
      </c>
      <c r="CM567" t="s">
        <v>4106</v>
      </c>
      <c r="CN567" t="s">
        <v>226</v>
      </c>
      <c r="CO567" t="s">
        <v>14013</v>
      </c>
      <c r="CP567" t="s">
        <v>4107</v>
      </c>
      <c r="CR567" t="s">
        <v>16484</v>
      </c>
      <c r="CS567" t="s">
        <v>4050</v>
      </c>
      <c r="CT567" t="s">
        <v>4104</v>
      </c>
      <c r="CU567" t="s">
        <v>16485</v>
      </c>
      <c r="CV567" t="s">
        <v>4167</v>
      </c>
      <c r="CX567" t="s">
        <v>4105</v>
      </c>
      <c r="CZ567" t="s">
        <v>4133</v>
      </c>
      <c r="DA567">
        <v>1</v>
      </c>
      <c r="DB567" t="s">
        <v>16486</v>
      </c>
      <c r="DC567" t="s">
        <v>708</v>
      </c>
      <c r="DD567" t="s">
        <v>16485</v>
      </c>
      <c r="DE567" t="s">
        <v>4158</v>
      </c>
    </row>
    <row r="568" spans="58:109" x14ac:dyDescent="0.25">
      <c r="BF568" t="s">
        <v>9627</v>
      </c>
      <c r="BG568" t="s">
        <v>9628</v>
      </c>
      <c r="BH568" t="s">
        <v>4058</v>
      </c>
      <c r="BI568" t="s">
        <v>9629</v>
      </c>
      <c r="BJ568" t="s">
        <v>4034</v>
      </c>
      <c r="BK568">
        <v>81.72</v>
      </c>
      <c r="BL568">
        <v>1</v>
      </c>
      <c r="BM568">
        <v>1</v>
      </c>
      <c r="BN568" t="s">
        <v>4028</v>
      </c>
      <c r="BO568">
        <v>1</v>
      </c>
      <c r="BP568" t="s">
        <v>4029</v>
      </c>
      <c r="BQ568" t="s">
        <v>4030</v>
      </c>
      <c r="BR568" t="s">
        <v>4031</v>
      </c>
      <c r="BS568" s="124">
        <v>46148</v>
      </c>
      <c r="BT568" t="s">
        <v>1894</v>
      </c>
      <c r="BU568" t="s">
        <v>1720</v>
      </c>
      <c r="BW568" t="s">
        <v>14015</v>
      </c>
      <c r="BX568" t="s">
        <v>4030</v>
      </c>
      <c r="BY568" t="s">
        <v>4109</v>
      </c>
      <c r="BZ568" t="s">
        <v>14010</v>
      </c>
      <c r="CA568" t="s">
        <v>14010</v>
      </c>
      <c r="CC568" t="s">
        <v>4111</v>
      </c>
      <c r="CD568">
        <v>491.88</v>
      </c>
      <c r="CE568">
        <v>40.99</v>
      </c>
      <c r="CG568">
        <v>0</v>
      </c>
      <c r="CH568">
        <v>491.88</v>
      </c>
      <c r="CK568">
        <v>1</v>
      </c>
      <c r="CL568" t="s">
        <v>14011</v>
      </c>
      <c r="CM568" t="s">
        <v>4106</v>
      </c>
      <c r="CN568" t="s">
        <v>226</v>
      </c>
      <c r="CO568" t="s">
        <v>14010</v>
      </c>
      <c r="CP568" t="s">
        <v>4107</v>
      </c>
      <c r="CR568" t="s">
        <v>16487</v>
      </c>
      <c r="CS568" t="s">
        <v>4030</v>
      </c>
      <c r="CT568" t="s">
        <v>4104</v>
      </c>
      <c r="CU568" t="s">
        <v>16488</v>
      </c>
      <c r="CV568" t="s">
        <v>8593</v>
      </c>
      <c r="CX568" t="s">
        <v>4105</v>
      </c>
      <c r="CZ568" t="s">
        <v>4133</v>
      </c>
      <c r="DA568">
        <v>1</v>
      </c>
      <c r="DB568" t="s">
        <v>16489</v>
      </c>
      <c r="DC568" t="s">
        <v>708</v>
      </c>
      <c r="DD568" t="s">
        <v>16488</v>
      </c>
      <c r="DE568" t="s">
        <v>4158</v>
      </c>
    </row>
    <row r="569" spans="58:109" x14ac:dyDescent="0.25">
      <c r="BF569" t="s">
        <v>8972</v>
      </c>
      <c r="BG569" t="s">
        <v>8973</v>
      </c>
      <c r="BH569" t="s">
        <v>1911</v>
      </c>
      <c r="BI569" t="s">
        <v>8974</v>
      </c>
      <c r="BJ569" t="s">
        <v>4032</v>
      </c>
      <c r="BK569">
        <v>136.32</v>
      </c>
      <c r="BL569">
        <v>1</v>
      </c>
      <c r="BM569">
        <v>1</v>
      </c>
      <c r="BN569" t="s">
        <v>4035</v>
      </c>
      <c r="BO569">
        <v>1</v>
      </c>
      <c r="BP569" t="s">
        <v>4029</v>
      </c>
      <c r="BQ569" t="s">
        <v>4030</v>
      </c>
      <c r="BR569" t="s">
        <v>69</v>
      </c>
      <c r="BS569" s="124">
        <v>46148</v>
      </c>
      <c r="BT569" t="s">
        <v>1910</v>
      </c>
      <c r="BU569" t="s">
        <v>2409</v>
      </c>
      <c r="BW569" t="s">
        <v>14016</v>
      </c>
      <c r="BX569" t="s">
        <v>4030</v>
      </c>
      <c r="BY569" t="s">
        <v>4032</v>
      </c>
      <c r="BZ569" t="s">
        <v>14010</v>
      </c>
      <c r="CA569" t="s">
        <v>14010</v>
      </c>
      <c r="CC569" t="s">
        <v>4105</v>
      </c>
      <c r="CD569">
        <v>202.92</v>
      </c>
      <c r="CE569">
        <v>16.91</v>
      </c>
      <c r="CF569">
        <v>1.1837</v>
      </c>
      <c r="CG569">
        <v>0</v>
      </c>
      <c r="CH569">
        <v>202.92</v>
      </c>
      <c r="CI569" s="17">
        <v>0.5</v>
      </c>
      <c r="CJ569">
        <v>23.66</v>
      </c>
      <c r="CK569">
        <v>1</v>
      </c>
      <c r="CL569" t="s">
        <v>14011</v>
      </c>
      <c r="CM569" t="s">
        <v>4106</v>
      </c>
      <c r="CN569" t="s">
        <v>226</v>
      </c>
      <c r="CO569" t="s">
        <v>14010</v>
      </c>
      <c r="CP569" t="s">
        <v>4107</v>
      </c>
      <c r="CR569" t="s">
        <v>16490</v>
      </c>
      <c r="CS569" t="s">
        <v>4030</v>
      </c>
      <c r="CT569" t="s">
        <v>4104</v>
      </c>
      <c r="CU569" t="s">
        <v>16488</v>
      </c>
      <c r="CV569" t="s">
        <v>8593</v>
      </c>
      <c r="CX569" t="s">
        <v>4105</v>
      </c>
      <c r="CZ569" t="s">
        <v>4133</v>
      </c>
      <c r="DA569">
        <v>1</v>
      </c>
      <c r="DB569" t="s">
        <v>16489</v>
      </c>
      <c r="DC569" t="s">
        <v>708</v>
      </c>
      <c r="DD569" t="s">
        <v>16488</v>
      </c>
      <c r="DE569" t="s">
        <v>4158</v>
      </c>
    </row>
    <row r="570" spans="58:109" x14ac:dyDescent="0.25">
      <c r="BF570" t="s">
        <v>8975</v>
      </c>
      <c r="BG570" t="s">
        <v>8976</v>
      </c>
      <c r="BH570" t="s">
        <v>1911</v>
      </c>
      <c r="BI570" t="s">
        <v>8977</v>
      </c>
      <c r="BJ570" t="s">
        <v>4032</v>
      </c>
      <c r="BK570">
        <v>123.18</v>
      </c>
      <c r="BL570">
        <v>1</v>
      </c>
      <c r="BM570">
        <v>1</v>
      </c>
      <c r="BN570" t="s">
        <v>4035</v>
      </c>
      <c r="BO570">
        <v>1</v>
      </c>
      <c r="BP570" t="s">
        <v>4029</v>
      </c>
      <c r="BQ570" t="s">
        <v>4030</v>
      </c>
      <c r="BR570" t="s">
        <v>69</v>
      </c>
      <c r="BS570" s="124">
        <v>46148</v>
      </c>
      <c r="BT570" t="s">
        <v>1910</v>
      </c>
      <c r="BU570" t="s">
        <v>2409</v>
      </c>
      <c r="BW570" t="s">
        <v>14017</v>
      </c>
      <c r="BX570" t="s">
        <v>4030</v>
      </c>
      <c r="BY570" t="s">
        <v>4109</v>
      </c>
      <c r="BZ570" t="s">
        <v>14018</v>
      </c>
      <c r="CA570" t="s">
        <v>14018</v>
      </c>
      <c r="CC570" t="s">
        <v>4105</v>
      </c>
      <c r="CD570">
        <v>179.88</v>
      </c>
      <c r="CE570">
        <v>14.99</v>
      </c>
      <c r="CF570">
        <v>2.2484999999999999</v>
      </c>
      <c r="CG570">
        <v>0</v>
      </c>
      <c r="CH570">
        <v>179.88</v>
      </c>
      <c r="CI570" s="17">
        <v>0.5</v>
      </c>
      <c r="CJ570">
        <v>44.96</v>
      </c>
      <c r="CK570">
        <v>1</v>
      </c>
      <c r="CL570" t="s">
        <v>14011</v>
      </c>
      <c r="CM570" t="s">
        <v>4106</v>
      </c>
      <c r="CN570" t="s">
        <v>226</v>
      </c>
      <c r="CO570" t="s">
        <v>14018</v>
      </c>
      <c r="CP570" t="s">
        <v>4107</v>
      </c>
      <c r="CR570" t="s">
        <v>16491</v>
      </c>
      <c r="CS570" t="s">
        <v>4030</v>
      </c>
      <c r="CT570" t="s">
        <v>4104</v>
      </c>
      <c r="CU570" t="s">
        <v>16492</v>
      </c>
      <c r="CV570" t="s">
        <v>8593</v>
      </c>
      <c r="CX570" t="s">
        <v>4105</v>
      </c>
      <c r="CZ570" t="s">
        <v>4133</v>
      </c>
      <c r="DA570">
        <v>1</v>
      </c>
      <c r="DB570" t="s">
        <v>16489</v>
      </c>
      <c r="DC570" t="s">
        <v>708</v>
      </c>
      <c r="DD570" t="s">
        <v>16492</v>
      </c>
      <c r="DE570" t="s">
        <v>4158</v>
      </c>
    </row>
    <row r="571" spans="58:109" x14ac:dyDescent="0.25">
      <c r="BF571" t="s">
        <v>10181</v>
      </c>
      <c r="BG571" t="s">
        <v>10182</v>
      </c>
      <c r="BH571" t="s">
        <v>4438</v>
      </c>
      <c r="BI571" t="s">
        <v>10183</v>
      </c>
      <c r="BJ571" t="s">
        <v>4027</v>
      </c>
      <c r="BK571">
        <v>95.88</v>
      </c>
      <c r="BL571">
        <v>1</v>
      </c>
      <c r="BM571">
        <v>1</v>
      </c>
      <c r="BN571" t="s">
        <v>4028</v>
      </c>
      <c r="BO571">
        <v>1</v>
      </c>
      <c r="BP571" t="s">
        <v>4029</v>
      </c>
      <c r="BQ571" t="s">
        <v>4030</v>
      </c>
      <c r="BR571" t="s">
        <v>4031</v>
      </c>
      <c r="BS571" s="124">
        <v>46148</v>
      </c>
      <c r="BT571" t="s">
        <v>1985</v>
      </c>
      <c r="BU571" t="s">
        <v>1720</v>
      </c>
      <c r="BW571" t="s">
        <v>14019</v>
      </c>
      <c r="BX571" t="s">
        <v>4030</v>
      </c>
      <c r="BY571" t="s">
        <v>4034</v>
      </c>
      <c r="BZ571" t="s">
        <v>13287</v>
      </c>
      <c r="CA571" t="s">
        <v>13287</v>
      </c>
      <c r="CC571" t="s">
        <v>4105</v>
      </c>
      <c r="CD571">
        <v>49.6</v>
      </c>
      <c r="CE571">
        <v>2.25</v>
      </c>
      <c r="CF571">
        <v>0.54149999999999998</v>
      </c>
      <c r="CG571">
        <v>1</v>
      </c>
      <c r="CH571">
        <v>49.6</v>
      </c>
      <c r="CI571" s="17">
        <v>0.2</v>
      </c>
      <c r="CJ571">
        <v>5.89</v>
      </c>
      <c r="CK571">
        <v>1</v>
      </c>
      <c r="CL571" t="s">
        <v>14020</v>
      </c>
      <c r="CM571" t="s">
        <v>4106</v>
      </c>
      <c r="CN571" t="s">
        <v>226</v>
      </c>
      <c r="CO571" t="s">
        <v>13287</v>
      </c>
      <c r="CP571" t="s">
        <v>4107</v>
      </c>
      <c r="CR571" t="s">
        <v>16493</v>
      </c>
      <c r="CS571" t="s">
        <v>4030</v>
      </c>
      <c r="CT571" t="s">
        <v>4104</v>
      </c>
      <c r="CU571" t="s">
        <v>16492</v>
      </c>
      <c r="CV571" t="s">
        <v>8593</v>
      </c>
      <c r="CX571" t="s">
        <v>4105</v>
      </c>
      <c r="CZ571" t="s">
        <v>4133</v>
      </c>
      <c r="DA571">
        <v>1</v>
      </c>
      <c r="DB571" t="s">
        <v>16489</v>
      </c>
      <c r="DC571" t="s">
        <v>708</v>
      </c>
      <c r="DD571" t="s">
        <v>16492</v>
      </c>
      <c r="DE571" t="s">
        <v>4158</v>
      </c>
    </row>
    <row r="572" spans="58:109" x14ac:dyDescent="0.25">
      <c r="BF572" t="s">
        <v>11124</v>
      </c>
      <c r="BG572" t="s">
        <v>11125</v>
      </c>
      <c r="BH572" t="s">
        <v>4438</v>
      </c>
      <c r="BI572" t="s">
        <v>11126</v>
      </c>
      <c r="BJ572" t="s">
        <v>4034</v>
      </c>
      <c r="BK572">
        <v>47.34</v>
      </c>
      <c r="BL572">
        <v>1</v>
      </c>
      <c r="BM572">
        <v>1</v>
      </c>
      <c r="BN572" t="s">
        <v>4028</v>
      </c>
      <c r="BO572">
        <v>1</v>
      </c>
      <c r="BP572" t="s">
        <v>4029</v>
      </c>
      <c r="BQ572" t="s">
        <v>4030</v>
      </c>
      <c r="BR572" t="s">
        <v>4031</v>
      </c>
      <c r="BS572" s="124">
        <v>46148</v>
      </c>
      <c r="BT572" t="s">
        <v>1985</v>
      </c>
      <c r="BU572" t="s">
        <v>1720</v>
      </c>
      <c r="BW572" t="s">
        <v>14021</v>
      </c>
      <c r="BX572" t="s">
        <v>4030</v>
      </c>
      <c r="BY572" t="s">
        <v>4034</v>
      </c>
      <c r="BZ572" t="s">
        <v>13287</v>
      </c>
      <c r="CA572" t="s">
        <v>13287</v>
      </c>
      <c r="CC572" t="s">
        <v>4105</v>
      </c>
      <c r="CD572">
        <v>64.34</v>
      </c>
      <c r="CE572">
        <v>2.92</v>
      </c>
      <c r="CF572">
        <v>0.70199999999999996</v>
      </c>
      <c r="CG572">
        <v>1</v>
      </c>
      <c r="CH572">
        <v>64.34</v>
      </c>
      <c r="CI572" s="17">
        <v>0.2</v>
      </c>
      <c r="CJ572">
        <v>7.63</v>
      </c>
      <c r="CK572">
        <v>1</v>
      </c>
      <c r="CL572" t="s">
        <v>14020</v>
      </c>
      <c r="CM572" t="s">
        <v>4106</v>
      </c>
      <c r="CN572" t="s">
        <v>226</v>
      </c>
      <c r="CO572" t="s">
        <v>13287</v>
      </c>
      <c r="CP572" t="s">
        <v>4107</v>
      </c>
      <c r="CR572" t="s">
        <v>16494</v>
      </c>
      <c r="CS572" t="s">
        <v>4030</v>
      </c>
      <c r="CT572" t="s">
        <v>4126</v>
      </c>
      <c r="CU572" t="s">
        <v>16495</v>
      </c>
      <c r="CV572" t="s">
        <v>8429</v>
      </c>
      <c r="CX572" t="s">
        <v>4105</v>
      </c>
      <c r="CZ572" t="s">
        <v>4133</v>
      </c>
      <c r="DA572">
        <v>1</v>
      </c>
      <c r="DB572" t="s">
        <v>16496</v>
      </c>
      <c r="DC572" t="s">
        <v>708</v>
      </c>
      <c r="DD572" t="s">
        <v>16495</v>
      </c>
      <c r="DE572" t="s">
        <v>4158</v>
      </c>
    </row>
    <row r="573" spans="58:109" x14ac:dyDescent="0.25">
      <c r="BF573" t="s">
        <v>9630</v>
      </c>
      <c r="BH573" t="s">
        <v>4438</v>
      </c>
      <c r="BL573">
        <v>0</v>
      </c>
      <c r="BM573">
        <v>1</v>
      </c>
      <c r="BR573" t="s">
        <v>4031</v>
      </c>
      <c r="BS573" s="124">
        <v>46148</v>
      </c>
      <c r="BT573" t="s">
        <v>1985</v>
      </c>
      <c r="BU573" t="s">
        <v>1720</v>
      </c>
      <c r="BW573" t="s">
        <v>14022</v>
      </c>
      <c r="BX573" t="s">
        <v>4030</v>
      </c>
      <c r="BY573" t="s">
        <v>4034</v>
      </c>
      <c r="BZ573" t="s">
        <v>14023</v>
      </c>
      <c r="CA573" t="s">
        <v>8920</v>
      </c>
      <c r="CC573" t="s">
        <v>4105</v>
      </c>
      <c r="CD573">
        <v>117.8</v>
      </c>
      <c r="CE573">
        <v>5.35</v>
      </c>
      <c r="CF573">
        <v>1.2855000000000001</v>
      </c>
      <c r="CG573">
        <v>1</v>
      </c>
      <c r="CH573">
        <v>117.8</v>
      </c>
      <c r="CI573" s="17">
        <v>0.2</v>
      </c>
      <c r="CJ573">
        <v>13.98</v>
      </c>
      <c r="CK573">
        <v>1</v>
      </c>
      <c r="CL573" t="s">
        <v>14024</v>
      </c>
      <c r="CM573" t="s">
        <v>4121</v>
      </c>
      <c r="CN573" t="s">
        <v>226</v>
      </c>
      <c r="CO573" t="s">
        <v>14023</v>
      </c>
      <c r="CP573" t="s">
        <v>4121</v>
      </c>
      <c r="CR573" t="s">
        <v>16497</v>
      </c>
      <c r="CS573" t="s">
        <v>4050</v>
      </c>
      <c r="CT573" t="s">
        <v>4126</v>
      </c>
      <c r="CU573" t="s">
        <v>16498</v>
      </c>
      <c r="CV573" t="s">
        <v>4167</v>
      </c>
      <c r="CX573" t="s">
        <v>4105</v>
      </c>
      <c r="CZ573" t="s">
        <v>4133</v>
      </c>
      <c r="DA573">
        <v>1</v>
      </c>
      <c r="DB573" t="s">
        <v>16499</v>
      </c>
      <c r="DC573" t="s">
        <v>708</v>
      </c>
      <c r="DD573" t="s">
        <v>16498</v>
      </c>
      <c r="DE573" t="s">
        <v>4158</v>
      </c>
    </row>
    <row r="574" spans="58:109" x14ac:dyDescent="0.25">
      <c r="BF574" t="s">
        <v>11127</v>
      </c>
      <c r="BH574" t="s">
        <v>4438</v>
      </c>
      <c r="BL574">
        <v>0</v>
      </c>
      <c r="BM574">
        <v>1</v>
      </c>
      <c r="BR574" t="s">
        <v>4031</v>
      </c>
      <c r="BS574" s="124">
        <v>46148</v>
      </c>
      <c r="BT574" t="s">
        <v>1985</v>
      </c>
      <c r="BU574" t="s">
        <v>1720</v>
      </c>
      <c r="BW574" t="s">
        <v>14025</v>
      </c>
      <c r="BX574" t="s">
        <v>4030</v>
      </c>
      <c r="BY574" t="s">
        <v>4027</v>
      </c>
      <c r="BZ574" t="s">
        <v>14026</v>
      </c>
      <c r="CA574" t="s">
        <v>14026</v>
      </c>
      <c r="CB574" t="s">
        <v>4479</v>
      </c>
      <c r="CC574" t="s">
        <v>4105</v>
      </c>
      <c r="CD574">
        <v>155.88</v>
      </c>
      <c r="CE574">
        <v>12.99</v>
      </c>
      <c r="CG574">
        <v>0</v>
      </c>
      <c r="CH574">
        <v>155.88</v>
      </c>
      <c r="CK574">
        <v>1</v>
      </c>
      <c r="CL574" t="s">
        <v>14027</v>
      </c>
      <c r="CM574" t="s">
        <v>4106</v>
      </c>
      <c r="CN574" t="s">
        <v>226</v>
      </c>
      <c r="CO574" t="s">
        <v>14026</v>
      </c>
      <c r="CP574" t="s">
        <v>4107</v>
      </c>
      <c r="CR574" t="s">
        <v>16500</v>
      </c>
      <c r="CS574" t="s">
        <v>4030</v>
      </c>
      <c r="CT574" t="s">
        <v>4126</v>
      </c>
      <c r="CU574" t="s">
        <v>16501</v>
      </c>
      <c r="CV574" t="s">
        <v>8537</v>
      </c>
      <c r="CW574" t="s">
        <v>8476</v>
      </c>
      <c r="CX574" t="s">
        <v>4105</v>
      </c>
      <c r="CZ574" t="s">
        <v>4133</v>
      </c>
      <c r="DA574">
        <v>1</v>
      </c>
      <c r="DB574" t="s">
        <v>16502</v>
      </c>
      <c r="DC574" t="s">
        <v>708</v>
      </c>
      <c r="DD574" t="s">
        <v>16501</v>
      </c>
      <c r="DE574" t="s">
        <v>4158</v>
      </c>
    </row>
    <row r="575" spans="58:109" x14ac:dyDescent="0.25">
      <c r="BF575" t="s">
        <v>11128</v>
      </c>
      <c r="BH575" t="s">
        <v>4438</v>
      </c>
      <c r="BL575">
        <v>0</v>
      </c>
      <c r="BM575">
        <v>1</v>
      </c>
      <c r="BR575" t="s">
        <v>4031</v>
      </c>
      <c r="BS575" s="124">
        <v>46148</v>
      </c>
      <c r="BT575" t="s">
        <v>1985</v>
      </c>
      <c r="BU575" t="s">
        <v>1720</v>
      </c>
      <c r="BW575" t="s">
        <v>14028</v>
      </c>
      <c r="BX575" t="s">
        <v>4030</v>
      </c>
      <c r="BY575" t="s">
        <v>4034</v>
      </c>
      <c r="BZ575" t="s">
        <v>14029</v>
      </c>
      <c r="CA575" t="s">
        <v>14029</v>
      </c>
      <c r="CB575" t="s">
        <v>4274</v>
      </c>
      <c r="CC575" t="s">
        <v>4105</v>
      </c>
      <c r="CD575">
        <v>167.88</v>
      </c>
      <c r="CE575">
        <v>13.99</v>
      </c>
      <c r="CG575">
        <v>0</v>
      </c>
      <c r="CH575">
        <v>167.88</v>
      </c>
      <c r="CK575">
        <v>1</v>
      </c>
      <c r="CL575" t="s">
        <v>14030</v>
      </c>
      <c r="CM575" t="s">
        <v>4106</v>
      </c>
      <c r="CN575" t="s">
        <v>226</v>
      </c>
      <c r="CO575" t="s">
        <v>14029</v>
      </c>
      <c r="CP575" t="s">
        <v>4107</v>
      </c>
      <c r="CR575" t="s">
        <v>16506</v>
      </c>
      <c r="CS575" t="s">
        <v>4030</v>
      </c>
      <c r="CT575" t="s">
        <v>4126</v>
      </c>
      <c r="CU575" t="s">
        <v>16501</v>
      </c>
      <c r="CV575" t="s">
        <v>8429</v>
      </c>
      <c r="CX575" t="s">
        <v>4105</v>
      </c>
      <c r="CZ575" t="s">
        <v>4133</v>
      </c>
      <c r="DA575">
        <v>1</v>
      </c>
      <c r="DB575" t="s">
        <v>16507</v>
      </c>
      <c r="DC575" t="s">
        <v>708</v>
      </c>
      <c r="DD575" t="s">
        <v>16501</v>
      </c>
      <c r="DE575" t="s">
        <v>4158</v>
      </c>
    </row>
    <row r="576" spans="58:109" x14ac:dyDescent="0.25">
      <c r="BF576" t="s">
        <v>9631</v>
      </c>
      <c r="BH576" t="s">
        <v>4553</v>
      </c>
      <c r="BL576">
        <v>0</v>
      </c>
      <c r="BM576">
        <v>1</v>
      </c>
      <c r="BR576" t="s">
        <v>4031</v>
      </c>
      <c r="BS576" s="124">
        <v>46148</v>
      </c>
      <c r="BT576" t="s">
        <v>2069</v>
      </c>
      <c r="BU576" t="s">
        <v>1720</v>
      </c>
      <c r="BW576" t="s">
        <v>14031</v>
      </c>
      <c r="BX576" t="s">
        <v>4030</v>
      </c>
      <c r="BY576" t="s">
        <v>4142</v>
      </c>
      <c r="BZ576" t="s">
        <v>14032</v>
      </c>
      <c r="CA576" t="s">
        <v>14032</v>
      </c>
      <c r="CC576" t="s">
        <v>4105</v>
      </c>
      <c r="CE576">
        <v>7.49</v>
      </c>
      <c r="CG576">
        <v>0</v>
      </c>
      <c r="CK576">
        <v>1</v>
      </c>
      <c r="CL576" t="s">
        <v>14033</v>
      </c>
      <c r="CM576" t="s">
        <v>4106</v>
      </c>
      <c r="CN576" t="s">
        <v>226</v>
      </c>
      <c r="CO576" t="s">
        <v>14032</v>
      </c>
      <c r="CP576" t="s">
        <v>4107</v>
      </c>
      <c r="CR576" t="s">
        <v>16503</v>
      </c>
      <c r="CS576" t="s">
        <v>4030</v>
      </c>
      <c r="CT576" t="s">
        <v>4126</v>
      </c>
      <c r="CU576" t="s">
        <v>16504</v>
      </c>
      <c r="CV576" t="s">
        <v>8515</v>
      </c>
      <c r="CW576" t="s">
        <v>4181</v>
      </c>
      <c r="CX576" t="s">
        <v>4105</v>
      </c>
      <c r="CZ576" t="s">
        <v>4133</v>
      </c>
      <c r="DA576">
        <v>1</v>
      </c>
      <c r="DB576" t="s">
        <v>16505</v>
      </c>
      <c r="DC576" t="s">
        <v>708</v>
      </c>
      <c r="DD576" t="s">
        <v>16504</v>
      </c>
      <c r="DE576" t="s">
        <v>4158</v>
      </c>
    </row>
    <row r="577" spans="58:109" x14ac:dyDescent="0.25">
      <c r="BF577" t="s">
        <v>11129</v>
      </c>
      <c r="BH577" t="s">
        <v>4553</v>
      </c>
      <c r="BL577">
        <v>0</v>
      </c>
      <c r="BM577">
        <v>1</v>
      </c>
      <c r="BR577" t="s">
        <v>4031</v>
      </c>
      <c r="BS577" s="124">
        <v>46148</v>
      </c>
      <c r="BT577" t="s">
        <v>2069</v>
      </c>
      <c r="BU577" t="s">
        <v>1720</v>
      </c>
      <c r="BW577" t="s">
        <v>14034</v>
      </c>
      <c r="BX577" t="s">
        <v>4030</v>
      </c>
      <c r="BY577" t="s">
        <v>4034</v>
      </c>
      <c r="BZ577" t="s">
        <v>14035</v>
      </c>
      <c r="CA577" t="s">
        <v>14035</v>
      </c>
      <c r="CB577" t="s">
        <v>4274</v>
      </c>
      <c r="CC577" t="s">
        <v>4105</v>
      </c>
      <c r="CD577">
        <v>101.88</v>
      </c>
      <c r="CE577">
        <v>8.49</v>
      </c>
      <c r="CG577">
        <v>0</v>
      </c>
      <c r="CH577">
        <v>101.88</v>
      </c>
      <c r="CK577">
        <v>1</v>
      </c>
      <c r="CL577" t="s">
        <v>14030</v>
      </c>
      <c r="CM577" t="s">
        <v>4106</v>
      </c>
      <c r="CN577" t="s">
        <v>226</v>
      </c>
      <c r="CO577" t="s">
        <v>14035</v>
      </c>
      <c r="CP577" t="s">
        <v>4107</v>
      </c>
      <c r="CR577" t="s">
        <v>16508</v>
      </c>
      <c r="CS577" t="s">
        <v>4030</v>
      </c>
      <c r="CT577" t="s">
        <v>4126</v>
      </c>
      <c r="CU577" t="s">
        <v>16504</v>
      </c>
      <c r="CV577" t="s">
        <v>8595</v>
      </c>
      <c r="CX577" t="s">
        <v>4105</v>
      </c>
      <c r="CZ577" t="s">
        <v>4133</v>
      </c>
      <c r="DA577">
        <v>1</v>
      </c>
      <c r="DB577" t="s">
        <v>16509</v>
      </c>
      <c r="DC577" t="s">
        <v>708</v>
      </c>
      <c r="DD577" t="s">
        <v>16504</v>
      </c>
      <c r="DE577" t="s">
        <v>4158</v>
      </c>
    </row>
    <row r="578" spans="58:109" x14ac:dyDescent="0.25">
      <c r="BF578" t="s">
        <v>11130</v>
      </c>
      <c r="BH578" t="s">
        <v>4553</v>
      </c>
      <c r="BL578">
        <v>0</v>
      </c>
      <c r="BM578">
        <v>1</v>
      </c>
      <c r="BR578" t="s">
        <v>4031</v>
      </c>
      <c r="BS578" s="124">
        <v>46148</v>
      </c>
      <c r="BT578" t="s">
        <v>2069</v>
      </c>
      <c r="BU578" t="s">
        <v>1720</v>
      </c>
      <c r="BW578" t="s">
        <v>14036</v>
      </c>
      <c r="BX578" t="s">
        <v>4030</v>
      </c>
      <c r="BY578" t="s">
        <v>4034</v>
      </c>
      <c r="BZ578" t="s">
        <v>14029</v>
      </c>
      <c r="CA578" t="s">
        <v>14029</v>
      </c>
      <c r="CB578" t="s">
        <v>4274</v>
      </c>
      <c r="CC578" t="s">
        <v>4105</v>
      </c>
      <c r="CD578">
        <v>113.88</v>
      </c>
      <c r="CE578">
        <v>9.49</v>
      </c>
      <c r="CG578">
        <v>0</v>
      </c>
      <c r="CH578">
        <v>113.88</v>
      </c>
      <c r="CK578">
        <v>1</v>
      </c>
      <c r="CL578" t="s">
        <v>14030</v>
      </c>
      <c r="CM578" t="s">
        <v>4106</v>
      </c>
      <c r="CN578" t="s">
        <v>226</v>
      </c>
      <c r="CO578" t="s">
        <v>14029</v>
      </c>
      <c r="CP578" t="s">
        <v>4107</v>
      </c>
      <c r="CR578" t="s">
        <v>16510</v>
      </c>
      <c r="CS578" t="s">
        <v>4030</v>
      </c>
      <c r="CT578" t="s">
        <v>4126</v>
      </c>
      <c r="CU578" t="s">
        <v>16511</v>
      </c>
      <c r="CV578" t="s">
        <v>8594</v>
      </c>
      <c r="CW578" t="s">
        <v>4354</v>
      </c>
      <c r="CX578" t="s">
        <v>4105</v>
      </c>
      <c r="CZ578" t="s">
        <v>4133</v>
      </c>
      <c r="DA578">
        <v>1</v>
      </c>
      <c r="DB578" t="s">
        <v>16512</v>
      </c>
      <c r="DC578" t="s">
        <v>708</v>
      </c>
      <c r="DD578" t="s">
        <v>16511</v>
      </c>
      <c r="DE578" t="s">
        <v>4158</v>
      </c>
    </row>
    <row r="579" spans="58:109" x14ac:dyDescent="0.25">
      <c r="BF579" t="s">
        <v>11131</v>
      </c>
      <c r="BH579" t="s">
        <v>4553</v>
      </c>
      <c r="BL579">
        <v>0</v>
      </c>
      <c r="BM579">
        <v>1</v>
      </c>
      <c r="BR579" t="s">
        <v>4031</v>
      </c>
      <c r="BS579" s="124">
        <v>46148</v>
      </c>
      <c r="BT579" t="s">
        <v>2069</v>
      </c>
      <c r="BU579" t="s">
        <v>1720</v>
      </c>
      <c r="BW579" t="s">
        <v>14037</v>
      </c>
      <c r="BX579" t="s">
        <v>4030</v>
      </c>
      <c r="BY579" t="s">
        <v>4034</v>
      </c>
      <c r="BZ579" t="s">
        <v>14038</v>
      </c>
      <c r="CA579" t="s">
        <v>4626</v>
      </c>
      <c r="CB579" t="s">
        <v>4546</v>
      </c>
      <c r="CC579" t="s">
        <v>4105</v>
      </c>
      <c r="CD579">
        <v>137.88</v>
      </c>
      <c r="CE579">
        <v>11.49</v>
      </c>
      <c r="CF579">
        <v>1.1028</v>
      </c>
      <c r="CG579">
        <v>1</v>
      </c>
      <c r="CH579">
        <v>137.88</v>
      </c>
      <c r="CI579" s="17">
        <v>0.2</v>
      </c>
      <c r="CJ579">
        <v>13.51</v>
      </c>
      <c r="CK579">
        <v>1</v>
      </c>
      <c r="CL579" t="s">
        <v>14039</v>
      </c>
      <c r="CM579" t="s">
        <v>4121</v>
      </c>
      <c r="CN579" t="s">
        <v>226</v>
      </c>
      <c r="CO579" t="s">
        <v>14038</v>
      </c>
      <c r="CP579" t="s">
        <v>4121</v>
      </c>
      <c r="CR579" t="s">
        <v>16513</v>
      </c>
      <c r="CS579" t="s">
        <v>4030</v>
      </c>
      <c r="CT579" t="s">
        <v>4126</v>
      </c>
      <c r="CU579" t="s">
        <v>16514</v>
      </c>
      <c r="CV579" t="s">
        <v>8537</v>
      </c>
      <c r="CW579" t="s">
        <v>8345</v>
      </c>
      <c r="CX579" t="s">
        <v>4105</v>
      </c>
      <c r="CZ579" t="s">
        <v>4133</v>
      </c>
      <c r="DA579">
        <v>1</v>
      </c>
      <c r="DB579" t="s">
        <v>16515</v>
      </c>
      <c r="DC579" t="s">
        <v>708</v>
      </c>
      <c r="DD579" t="s">
        <v>16514</v>
      </c>
      <c r="DE579" t="s">
        <v>4158</v>
      </c>
    </row>
    <row r="580" spans="58:109" x14ac:dyDescent="0.25">
      <c r="BF580" t="s">
        <v>11132</v>
      </c>
      <c r="BH580" t="s">
        <v>4553</v>
      </c>
      <c r="BL580">
        <v>0</v>
      </c>
      <c r="BM580">
        <v>1</v>
      </c>
      <c r="BR580" t="s">
        <v>4031</v>
      </c>
      <c r="BS580" s="124">
        <v>46148</v>
      </c>
      <c r="BT580" t="s">
        <v>2069</v>
      </c>
      <c r="BU580" t="s">
        <v>1720</v>
      </c>
      <c r="BW580" t="s">
        <v>14040</v>
      </c>
      <c r="BX580" t="s">
        <v>4030</v>
      </c>
      <c r="BY580" t="s">
        <v>4027</v>
      </c>
      <c r="BZ580" t="s">
        <v>14041</v>
      </c>
      <c r="CA580" t="s">
        <v>8906</v>
      </c>
      <c r="CB580" t="s">
        <v>4562</v>
      </c>
      <c r="CC580" t="s">
        <v>4105</v>
      </c>
      <c r="CD580">
        <v>83.88</v>
      </c>
      <c r="CE580">
        <v>6.99</v>
      </c>
      <c r="CF580">
        <v>1.3975</v>
      </c>
      <c r="CG580">
        <v>1</v>
      </c>
      <c r="CH580">
        <v>83.88</v>
      </c>
      <c r="CI580" s="17">
        <v>0.2</v>
      </c>
      <c r="CJ580">
        <v>17.12</v>
      </c>
      <c r="CK580">
        <v>1</v>
      </c>
      <c r="CL580" t="s">
        <v>14042</v>
      </c>
      <c r="CM580" t="s">
        <v>4121</v>
      </c>
      <c r="CN580" t="s">
        <v>1385</v>
      </c>
      <c r="CO580" t="s">
        <v>14041</v>
      </c>
      <c r="CP580" t="s">
        <v>4121</v>
      </c>
      <c r="CR580" t="s">
        <v>16516</v>
      </c>
      <c r="CS580" t="s">
        <v>4050</v>
      </c>
      <c r="CT580" t="s">
        <v>4126</v>
      </c>
      <c r="CU580" t="s">
        <v>16517</v>
      </c>
      <c r="CV580" t="s">
        <v>4167</v>
      </c>
      <c r="CW580" t="s">
        <v>4298</v>
      </c>
      <c r="CX580" t="s">
        <v>4105</v>
      </c>
      <c r="CZ580" t="s">
        <v>4133</v>
      </c>
      <c r="DA580">
        <v>1</v>
      </c>
      <c r="DB580" t="s">
        <v>16518</v>
      </c>
      <c r="DC580" t="s">
        <v>708</v>
      </c>
      <c r="DD580" t="s">
        <v>16517</v>
      </c>
      <c r="DE580" t="s">
        <v>4158</v>
      </c>
    </row>
    <row r="581" spans="58:109" x14ac:dyDescent="0.25">
      <c r="BF581" t="s">
        <v>10184</v>
      </c>
      <c r="BH581" t="s">
        <v>4553</v>
      </c>
      <c r="BL581">
        <v>0</v>
      </c>
      <c r="BM581">
        <v>1</v>
      </c>
      <c r="BR581" t="s">
        <v>4031</v>
      </c>
      <c r="BS581" s="124">
        <v>46148</v>
      </c>
      <c r="BT581" t="s">
        <v>2069</v>
      </c>
      <c r="BU581" t="s">
        <v>1720</v>
      </c>
      <c r="BW581" t="s">
        <v>10302</v>
      </c>
      <c r="BX581" t="s">
        <v>4030</v>
      </c>
      <c r="BY581" t="s">
        <v>4032</v>
      </c>
      <c r="BZ581" t="s">
        <v>10303</v>
      </c>
      <c r="CA581" t="s">
        <v>10304</v>
      </c>
      <c r="CB581" t="s">
        <v>4423</v>
      </c>
      <c r="CC581" t="s">
        <v>4105</v>
      </c>
      <c r="CD581">
        <v>215.88</v>
      </c>
      <c r="CE581">
        <v>17.989999999999998</v>
      </c>
      <c r="CF581">
        <v>2.0146000000000002</v>
      </c>
      <c r="CG581">
        <v>1</v>
      </c>
      <c r="CH581">
        <v>215.88</v>
      </c>
      <c r="CI581" s="17">
        <v>0.2</v>
      </c>
      <c r="CJ581">
        <v>25.69</v>
      </c>
      <c r="CK581">
        <v>1</v>
      </c>
      <c r="CL581" t="s">
        <v>10301</v>
      </c>
      <c r="CM581" t="s">
        <v>4121</v>
      </c>
      <c r="CN581" t="s">
        <v>1385</v>
      </c>
      <c r="CO581" t="s">
        <v>10303</v>
      </c>
      <c r="CP581" t="s">
        <v>4121</v>
      </c>
      <c r="CR581" t="s">
        <v>16519</v>
      </c>
      <c r="CS581" t="s">
        <v>4050</v>
      </c>
      <c r="CT581" t="s">
        <v>4126</v>
      </c>
      <c r="CU581" t="s">
        <v>16520</v>
      </c>
      <c r="CV581" t="s">
        <v>4167</v>
      </c>
      <c r="CW581" t="s">
        <v>4394</v>
      </c>
      <c r="CX581" t="s">
        <v>4105</v>
      </c>
      <c r="CZ581" t="s">
        <v>4133</v>
      </c>
      <c r="DA581">
        <v>1</v>
      </c>
      <c r="DB581" t="s">
        <v>16521</v>
      </c>
      <c r="DC581" t="s">
        <v>708</v>
      </c>
      <c r="DD581" t="s">
        <v>16520</v>
      </c>
      <c r="DE581" t="s">
        <v>4158</v>
      </c>
    </row>
    <row r="582" spans="58:109" x14ac:dyDescent="0.25">
      <c r="BF582" t="s">
        <v>10185</v>
      </c>
      <c r="BH582" t="s">
        <v>4553</v>
      </c>
      <c r="BL582">
        <v>0</v>
      </c>
      <c r="BM582">
        <v>1</v>
      </c>
      <c r="BR582" t="s">
        <v>4031</v>
      </c>
      <c r="BS582" s="124">
        <v>46148</v>
      </c>
      <c r="BT582" t="s">
        <v>2069</v>
      </c>
      <c r="BU582" t="s">
        <v>1720</v>
      </c>
      <c r="BW582" t="s">
        <v>10299</v>
      </c>
      <c r="BX582" t="s">
        <v>4030</v>
      </c>
      <c r="BY582" t="s">
        <v>4027</v>
      </c>
      <c r="BZ582" t="s">
        <v>10300</v>
      </c>
      <c r="CA582" t="s">
        <v>8293</v>
      </c>
      <c r="CC582" t="s">
        <v>4105</v>
      </c>
      <c r="CD582">
        <v>131.88</v>
      </c>
      <c r="CE582">
        <v>10.99</v>
      </c>
      <c r="CF582">
        <v>2.1974999999999998</v>
      </c>
      <c r="CG582">
        <v>1</v>
      </c>
      <c r="CH582">
        <v>131.88</v>
      </c>
      <c r="CI582" s="17">
        <v>0.2</v>
      </c>
      <c r="CJ582">
        <v>30.77</v>
      </c>
      <c r="CK582">
        <v>1</v>
      </c>
      <c r="CL582" t="s">
        <v>10301</v>
      </c>
      <c r="CM582" t="s">
        <v>4121</v>
      </c>
      <c r="CN582" t="s">
        <v>1385</v>
      </c>
      <c r="CO582" t="s">
        <v>10300</v>
      </c>
      <c r="CP582" t="s">
        <v>4121</v>
      </c>
      <c r="CR582" t="s">
        <v>16522</v>
      </c>
      <c r="CS582" t="s">
        <v>4050</v>
      </c>
      <c r="CT582" t="s">
        <v>4126</v>
      </c>
      <c r="CU582" t="s">
        <v>16523</v>
      </c>
      <c r="CV582" t="s">
        <v>4615</v>
      </c>
      <c r="CW582" t="s">
        <v>4280</v>
      </c>
      <c r="CX582" t="s">
        <v>4105</v>
      </c>
      <c r="CZ582" t="s">
        <v>4133</v>
      </c>
      <c r="DA582">
        <v>1</v>
      </c>
      <c r="DB582" t="s">
        <v>16524</v>
      </c>
      <c r="DC582" t="s">
        <v>708</v>
      </c>
      <c r="DD582" t="s">
        <v>16523</v>
      </c>
      <c r="DE582" t="s">
        <v>4158</v>
      </c>
    </row>
    <row r="583" spans="58:109" x14ac:dyDescent="0.25">
      <c r="BF583" t="s">
        <v>11133</v>
      </c>
      <c r="BH583" t="s">
        <v>4553</v>
      </c>
      <c r="BL583">
        <v>0</v>
      </c>
      <c r="BM583">
        <v>1</v>
      </c>
      <c r="BR583" t="s">
        <v>4031</v>
      </c>
      <c r="BS583" s="124">
        <v>46148</v>
      </c>
      <c r="BT583" t="s">
        <v>2069</v>
      </c>
      <c r="BU583" t="s">
        <v>1720</v>
      </c>
      <c r="BW583" t="s">
        <v>14043</v>
      </c>
      <c r="BX583" t="s">
        <v>4030</v>
      </c>
      <c r="BY583" t="s">
        <v>4034</v>
      </c>
      <c r="BZ583" t="s">
        <v>14044</v>
      </c>
      <c r="CA583" t="s">
        <v>8906</v>
      </c>
      <c r="CB583" t="s">
        <v>4144</v>
      </c>
      <c r="CC583" t="s">
        <v>4105</v>
      </c>
      <c r="CD583">
        <v>113.88</v>
      </c>
      <c r="CE583">
        <v>9.49</v>
      </c>
      <c r="CF583">
        <v>0.91080000000000005</v>
      </c>
      <c r="CG583">
        <v>1</v>
      </c>
      <c r="CH583">
        <v>113.88</v>
      </c>
      <c r="CI583" s="17">
        <v>0.2</v>
      </c>
      <c r="CJ583">
        <v>12.07</v>
      </c>
      <c r="CK583">
        <v>1</v>
      </c>
      <c r="CL583" t="s">
        <v>14045</v>
      </c>
      <c r="CM583" t="s">
        <v>4121</v>
      </c>
      <c r="CN583" t="s">
        <v>1385</v>
      </c>
      <c r="CO583" t="s">
        <v>14044</v>
      </c>
      <c r="CP583" t="s">
        <v>4121</v>
      </c>
      <c r="CR583" t="s">
        <v>16528</v>
      </c>
      <c r="CS583" t="s">
        <v>4050</v>
      </c>
      <c r="CT583" t="s">
        <v>4126</v>
      </c>
      <c r="CU583" t="s">
        <v>16529</v>
      </c>
      <c r="CV583" t="s">
        <v>4701</v>
      </c>
      <c r="CW583" t="s">
        <v>8299</v>
      </c>
      <c r="CX583" t="s">
        <v>4105</v>
      </c>
      <c r="CZ583" t="s">
        <v>4133</v>
      </c>
      <c r="DA583">
        <v>1</v>
      </c>
      <c r="DB583" t="s">
        <v>16530</v>
      </c>
      <c r="DC583" t="s">
        <v>708</v>
      </c>
      <c r="DD583" t="s">
        <v>16529</v>
      </c>
      <c r="DE583" t="s">
        <v>4158</v>
      </c>
    </row>
    <row r="584" spans="58:109" x14ac:dyDescent="0.25">
      <c r="BF584" t="s">
        <v>10186</v>
      </c>
      <c r="BH584" t="s">
        <v>4553</v>
      </c>
      <c r="BL584">
        <v>0</v>
      </c>
      <c r="BM584">
        <v>1</v>
      </c>
      <c r="BR584" t="s">
        <v>4031</v>
      </c>
      <c r="BS584" s="124">
        <v>46148</v>
      </c>
      <c r="BT584" t="s">
        <v>2069</v>
      </c>
      <c r="BU584" t="s">
        <v>1720</v>
      </c>
      <c r="BW584" t="s">
        <v>14046</v>
      </c>
      <c r="BX584" t="s">
        <v>4030</v>
      </c>
      <c r="BY584" t="s">
        <v>4109</v>
      </c>
      <c r="BZ584" t="s">
        <v>14047</v>
      </c>
      <c r="CA584" t="s">
        <v>8449</v>
      </c>
      <c r="CC584" t="s">
        <v>4105</v>
      </c>
      <c r="CD584">
        <v>191.88</v>
      </c>
      <c r="CE584">
        <v>15.99</v>
      </c>
      <c r="CF584">
        <v>3.8370000000000002</v>
      </c>
      <c r="CG584">
        <v>1</v>
      </c>
      <c r="CH584">
        <v>191.88</v>
      </c>
      <c r="CI584" s="17">
        <v>0.2</v>
      </c>
      <c r="CJ584">
        <v>56.6</v>
      </c>
      <c r="CK584">
        <v>1</v>
      </c>
      <c r="CL584" t="s">
        <v>14048</v>
      </c>
      <c r="CM584" t="s">
        <v>4121</v>
      </c>
      <c r="CN584" t="s">
        <v>1385</v>
      </c>
      <c r="CO584" t="s">
        <v>14047</v>
      </c>
      <c r="CP584" t="s">
        <v>4121</v>
      </c>
      <c r="CR584" t="s">
        <v>16531</v>
      </c>
      <c r="CS584" t="s">
        <v>4050</v>
      </c>
      <c r="CT584" t="s">
        <v>4126</v>
      </c>
      <c r="CU584" t="s">
        <v>16532</v>
      </c>
      <c r="CV584" t="s">
        <v>4701</v>
      </c>
      <c r="CW584" t="s">
        <v>8299</v>
      </c>
      <c r="CX584" t="s">
        <v>4105</v>
      </c>
      <c r="CZ584" t="s">
        <v>4133</v>
      </c>
      <c r="DA584">
        <v>1</v>
      </c>
      <c r="DB584" t="s">
        <v>16530</v>
      </c>
      <c r="DC584" t="s">
        <v>708</v>
      </c>
      <c r="DD584" t="s">
        <v>16532</v>
      </c>
      <c r="DE584" t="s">
        <v>4158</v>
      </c>
    </row>
    <row r="585" spans="58:109" x14ac:dyDescent="0.25">
      <c r="BF585" t="s">
        <v>10187</v>
      </c>
      <c r="BH585" t="s">
        <v>4553</v>
      </c>
      <c r="BL585">
        <v>0</v>
      </c>
      <c r="BM585">
        <v>1</v>
      </c>
      <c r="BR585" t="s">
        <v>4031</v>
      </c>
      <c r="BS585" s="124">
        <v>46148</v>
      </c>
      <c r="BT585" t="s">
        <v>2069</v>
      </c>
      <c r="BU585" t="s">
        <v>1720</v>
      </c>
      <c r="BW585" t="s">
        <v>14049</v>
      </c>
      <c r="BX585" t="s">
        <v>4030</v>
      </c>
      <c r="BY585" t="s">
        <v>4109</v>
      </c>
      <c r="BZ585" t="s">
        <v>14047</v>
      </c>
      <c r="CA585" t="s">
        <v>8449</v>
      </c>
      <c r="CC585" t="s">
        <v>4105</v>
      </c>
      <c r="CD585">
        <v>191.88</v>
      </c>
      <c r="CE585">
        <v>15.99</v>
      </c>
      <c r="CF585">
        <v>3.8370000000000002</v>
      </c>
      <c r="CG585">
        <v>1</v>
      </c>
      <c r="CH585">
        <v>191.88</v>
      </c>
      <c r="CI585" s="17">
        <v>0.2</v>
      </c>
      <c r="CJ585">
        <v>56.6</v>
      </c>
      <c r="CK585">
        <v>1</v>
      </c>
      <c r="CL585" t="s">
        <v>14048</v>
      </c>
      <c r="CM585" t="s">
        <v>4121</v>
      </c>
      <c r="CN585" t="s">
        <v>1385</v>
      </c>
      <c r="CO585" t="s">
        <v>14047</v>
      </c>
      <c r="CP585" t="s">
        <v>4121</v>
      </c>
      <c r="CR585" t="s">
        <v>16525</v>
      </c>
      <c r="CS585" t="s">
        <v>4030</v>
      </c>
      <c r="CT585" t="s">
        <v>4126</v>
      </c>
      <c r="CU585" t="s">
        <v>16526</v>
      </c>
      <c r="CV585" t="s">
        <v>8594</v>
      </c>
      <c r="CX585" t="s">
        <v>4105</v>
      </c>
      <c r="CZ585" t="s">
        <v>4133</v>
      </c>
      <c r="DA585">
        <v>1</v>
      </c>
      <c r="DB585" t="s">
        <v>16527</v>
      </c>
      <c r="DC585" t="s">
        <v>708</v>
      </c>
      <c r="DD585" t="s">
        <v>16526</v>
      </c>
      <c r="DE585" t="s">
        <v>4158</v>
      </c>
    </row>
    <row r="586" spans="58:109" x14ac:dyDescent="0.25">
      <c r="BF586" t="s">
        <v>10188</v>
      </c>
      <c r="BH586" t="s">
        <v>4553</v>
      </c>
      <c r="BL586">
        <v>0</v>
      </c>
      <c r="BM586">
        <v>1</v>
      </c>
      <c r="BR586" t="s">
        <v>4031</v>
      </c>
      <c r="BS586" s="124">
        <v>46148</v>
      </c>
      <c r="BT586" t="s">
        <v>2069</v>
      </c>
      <c r="BU586" t="s">
        <v>1720</v>
      </c>
      <c r="BW586" t="s">
        <v>14050</v>
      </c>
      <c r="BX586" t="s">
        <v>4030</v>
      </c>
      <c r="BY586" t="s">
        <v>4034</v>
      </c>
      <c r="BZ586" t="s">
        <v>14051</v>
      </c>
      <c r="CA586" t="s">
        <v>8300</v>
      </c>
      <c r="CC586" t="s">
        <v>4105</v>
      </c>
      <c r="CD586">
        <v>138.80000000000001</v>
      </c>
      <c r="CE586">
        <v>6.94</v>
      </c>
      <c r="CF586">
        <v>1.665</v>
      </c>
      <c r="CG586">
        <v>1</v>
      </c>
      <c r="CH586">
        <v>138.80000000000001</v>
      </c>
      <c r="CI586" s="17">
        <v>0.2</v>
      </c>
      <c r="CJ586">
        <v>13.12</v>
      </c>
      <c r="CK586">
        <v>1</v>
      </c>
      <c r="CL586" t="s">
        <v>14052</v>
      </c>
      <c r="CM586" t="s">
        <v>4121</v>
      </c>
      <c r="CN586" t="s">
        <v>1385</v>
      </c>
      <c r="CO586" t="s">
        <v>14051</v>
      </c>
      <c r="CP586" t="s">
        <v>4121</v>
      </c>
      <c r="CR586" t="s">
        <v>16538</v>
      </c>
      <c r="CS586" t="s">
        <v>4050</v>
      </c>
      <c r="CT586" t="s">
        <v>4126</v>
      </c>
      <c r="CU586" t="s">
        <v>16539</v>
      </c>
      <c r="CV586" t="s">
        <v>4169</v>
      </c>
      <c r="CW586" t="s">
        <v>4204</v>
      </c>
      <c r="CX586" t="s">
        <v>4105</v>
      </c>
      <c r="CZ586" t="s">
        <v>4133</v>
      </c>
      <c r="DA586">
        <v>1</v>
      </c>
      <c r="DB586" t="s">
        <v>16540</v>
      </c>
      <c r="DC586" t="s">
        <v>708</v>
      </c>
      <c r="DD586" t="s">
        <v>16539</v>
      </c>
      <c r="DE586" t="s">
        <v>4158</v>
      </c>
    </row>
    <row r="587" spans="58:109" x14ac:dyDescent="0.25">
      <c r="BF587" t="s">
        <v>10189</v>
      </c>
      <c r="BH587" t="s">
        <v>4553</v>
      </c>
      <c r="BL587">
        <v>0</v>
      </c>
      <c r="BM587">
        <v>1</v>
      </c>
      <c r="BR587" t="s">
        <v>4031</v>
      </c>
      <c r="BS587" s="124">
        <v>46148</v>
      </c>
      <c r="BT587" t="s">
        <v>2069</v>
      </c>
      <c r="BU587" t="s">
        <v>1720</v>
      </c>
      <c r="BW587" t="s">
        <v>14053</v>
      </c>
      <c r="BX587" t="s">
        <v>4030</v>
      </c>
      <c r="BY587" t="s">
        <v>4032</v>
      </c>
      <c r="BZ587" t="s">
        <v>14054</v>
      </c>
      <c r="CA587" t="s">
        <v>10304</v>
      </c>
      <c r="CC587" t="s">
        <v>4105</v>
      </c>
      <c r="CD587">
        <v>229.56</v>
      </c>
      <c r="CE587">
        <v>10.43</v>
      </c>
      <c r="CF587">
        <v>2.3380000000000001</v>
      </c>
      <c r="CG587">
        <v>1</v>
      </c>
      <c r="CH587">
        <v>229.56</v>
      </c>
      <c r="CI587" s="17">
        <v>0.2</v>
      </c>
      <c r="CJ587">
        <v>24.55</v>
      </c>
      <c r="CK587">
        <v>1</v>
      </c>
      <c r="CL587" t="s">
        <v>14055</v>
      </c>
      <c r="CM587" t="s">
        <v>4121</v>
      </c>
      <c r="CN587" t="s">
        <v>1385</v>
      </c>
      <c r="CO587" t="s">
        <v>14054</v>
      </c>
      <c r="CP587" t="s">
        <v>4121</v>
      </c>
      <c r="CR587" t="s">
        <v>16541</v>
      </c>
      <c r="CS587" t="s">
        <v>4030</v>
      </c>
      <c r="CT587" t="s">
        <v>4126</v>
      </c>
      <c r="CU587" t="s">
        <v>15549</v>
      </c>
      <c r="CV587" t="s">
        <v>8558</v>
      </c>
      <c r="CX587" t="s">
        <v>4105</v>
      </c>
      <c r="CZ587" t="s">
        <v>4133</v>
      </c>
      <c r="DA587">
        <v>1</v>
      </c>
      <c r="DB587" t="s">
        <v>16542</v>
      </c>
      <c r="DC587" t="s">
        <v>708</v>
      </c>
      <c r="DD587" t="s">
        <v>15549</v>
      </c>
      <c r="DE587" t="s">
        <v>4158</v>
      </c>
    </row>
    <row r="588" spans="58:109" x14ac:dyDescent="0.25">
      <c r="BF588" t="s">
        <v>10190</v>
      </c>
      <c r="BH588" t="s">
        <v>4553</v>
      </c>
      <c r="BL588">
        <v>0</v>
      </c>
      <c r="BM588">
        <v>1</v>
      </c>
      <c r="BR588" t="s">
        <v>4031</v>
      </c>
      <c r="BS588" s="124">
        <v>46148</v>
      </c>
      <c r="BT588" t="s">
        <v>2069</v>
      </c>
      <c r="BU588" t="s">
        <v>1720</v>
      </c>
      <c r="BW588" t="s">
        <v>14056</v>
      </c>
      <c r="BX588" t="s">
        <v>4030</v>
      </c>
      <c r="BY588" t="s">
        <v>4032</v>
      </c>
      <c r="BZ588" t="s">
        <v>14057</v>
      </c>
      <c r="CA588" t="s">
        <v>10304</v>
      </c>
      <c r="CC588" t="s">
        <v>4105</v>
      </c>
      <c r="CD588">
        <v>144.19999999999999</v>
      </c>
      <c r="CE588">
        <v>6.55</v>
      </c>
      <c r="CF588">
        <v>1.4685999999999999</v>
      </c>
      <c r="CG588">
        <v>1</v>
      </c>
      <c r="CH588">
        <v>144.19999999999999</v>
      </c>
      <c r="CI588" s="17">
        <v>0.2</v>
      </c>
      <c r="CJ588">
        <v>15.42</v>
      </c>
      <c r="CK588">
        <v>1</v>
      </c>
      <c r="CL588" t="s">
        <v>14055</v>
      </c>
      <c r="CM588" t="s">
        <v>4121</v>
      </c>
      <c r="CN588" t="s">
        <v>1385</v>
      </c>
      <c r="CO588" t="s">
        <v>14057</v>
      </c>
      <c r="CP588" t="s">
        <v>4121</v>
      </c>
      <c r="CR588" t="s">
        <v>16546</v>
      </c>
      <c r="CS588" t="s">
        <v>4050</v>
      </c>
      <c r="CT588" t="s">
        <v>4126</v>
      </c>
      <c r="CU588" t="s">
        <v>16547</v>
      </c>
      <c r="CV588" t="s">
        <v>4170</v>
      </c>
      <c r="CX588" t="s">
        <v>4105</v>
      </c>
      <c r="CY588" s="17">
        <v>0.5</v>
      </c>
      <c r="CZ588" t="s">
        <v>4133</v>
      </c>
      <c r="DA588">
        <v>1</v>
      </c>
      <c r="DB588" t="s">
        <v>16548</v>
      </c>
      <c r="DC588" t="s">
        <v>708</v>
      </c>
      <c r="DD588" t="s">
        <v>16547</v>
      </c>
      <c r="DE588" t="s">
        <v>4158</v>
      </c>
    </row>
    <row r="589" spans="58:109" x14ac:dyDescent="0.25">
      <c r="BF589" t="s">
        <v>9632</v>
      </c>
      <c r="BH589" t="s">
        <v>4553</v>
      </c>
      <c r="BL589">
        <v>0</v>
      </c>
      <c r="BM589">
        <v>1</v>
      </c>
      <c r="BR589" t="s">
        <v>4031</v>
      </c>
      <c r="BS589" s="124">
        <v>46148</v>
      </c>
      <c r="BT589" t="s">
        <v>2069</v>
      </c>
      <c r="BU589" t="s">
        <v>1720</v>
      </c>
      <c r="BW589" t="s">
        <v>14058</v>
      </c>
      <c r="BX589" t="s">
        <v>4030</v>
      </c>
      <c r="BY589" t="s">
        <v>4126</v>
      </c>
      <c r="BZ589" t="s">
        <v>14059</v>
      </c>
      <c r="CA589" t="s">
        <v>8590</v>
      </c>
      <c r="CB589" t="s">
        <v>4283</v>
      </c>
      <c r="CC589" t="s">
        <v>4105</v>
      </c>
      <c r="CD589">
        <v>128.88</v>
      </c>
      <c r="CE589">
        <v>10.74</v>
      </c>
      <c r="CF589">
        <v>1.0307999999999999</v>
      </c>
      <c r="CG589">
        <v>1</v>
      </c>
      <c r="CH589">
        <v>128.88</v>
      </c>
      <c r="CI589" s="17">
        <v>0.2</v>
      </c>
      <c r="CJ589">
        <v>13.14</v>
      </c>
      <c r="CK589">
        <v>1</v>
      </c>
      <c r="CL589" t="s">
        <v>14060</v>
      </c>
      <c r="CM589" t="s">
        <v>4121</v>
      </c>
      <c r="CN589" t="s">
        <v>1385</v>
      </c>
      <c r="CO589" t="s">
        <v>14059</v>
      </c>
      <c r="CP589" t="s">
        <v>4121</v>
      </c>
      <c r="CR589" t="s">
        <v>16533</v>
      </c>
      <c r="CS589" t="s">
        <v>4030</v>
      </c>
      <c r="CT589" t="s">
        <v>4126</v>
      </c>
      <c r="CU589" t="s">
        <v>16534</v>
      </c>
      <c r="CV589" t="s">
        <v>8455</v>
      </c>
      <c r="CW589" t="s">
        <v>4117</v>
      </c>
      <c r="CX589" t="s">
        <v>4105</v>
      </c>
      <c r="CZ589" t="s">
        <v>4133</v>
      </c>
      <c r="DA589">
        <v>1</v>
      </c>
      <c r="DB589" t="s">
        <v>16535</v>
      </c>
      <c r="DC589" t="s">
        <v>708</v>
      </c>
      <c r="DD589" t="s">
        <v>16534</v>
      </c>
      <c r="DE589" t="s">
        <v>4158</v>
      </c>
    </row>
    <row r="590" spans="58:109" x14ac:dyDescent="0.25">
      <c r="BF590" t="s">
        <v>9633</v>
      </c>
      <c r="BH590" t="s">
        <v>4553</v>
      </c>
      <c r="BL590">
        <v>0</v>
      </c>
      <c r="BM590">
        <v>1</v>
      </c>
      <c r="BR590" t="s">
        <v>4031</v>
      </c>
      <c r="BS590" s="124">
        <v>46148</v>
      </c>
      <c r="BT590" t="s">
        <v>2069</v>
      </c>
      <c r="BU590" t="s">
        <v>1720</v>
      </c>
      <c r="BW590" t="s">
        <v>14061</v>
      </c>
      <c r="BX590" t="s">
        <v>4030</v>
      </c>
      <c r="BY590" t="s">
        <v>4126</v>
      </c>
      <c r="BZ590" t="s">
        <v>14059</v>
      </c>
      <c r="CA590" t="s">
        <v>8590</v>
      </c>
      <c r="CB590" t="s">
        <v>4283</v>
      </c>
      <c r="CC590" t="s">
        <v>4105</v>
      </c>
      <c r="CD590">
        <v>128.88</v>
      </c>
      <c r="CE590">
        <v>10.74</v>
      </c>
      <c r="CF590">
        <v>1.0307999999999999</v>
      </c>
      <c r="CG590">
        <v>1</v>
      </c>
      <c r="CH590">
        <v>128.88</v>
      </c>
      <c r="CI590" s="17">
        <v>0.2</v>
      </c>
      <c r="CJ590">
        <v>13.14</v>
      </c>
      <c r="CK590">
        <v>1</v>
      </c>
      <c r="CL590" t="s">
        <v>14060</v>
      </c>
      <c r="CM590" t="s">
        <v>4121</v>
      </c>
      <c r="CN590" t="s">
        <v>1385</v>
      </c>
      <c r="CO590" t="s">
        <v>14059</v>
      </c>
      <c r="CP590" t="s">
        <v>4121</v>
      </c>
      <c r="CR590" t="s">
        <v>16543</v>
      </c>
      <c r="CS590" t="s">
        <v>4050</v>
      </c>
      <c r="CT590" t="s">
        <v>4126</v>
      </c>
      <c r="CU590" t="s">
        <v>13901</v>
      </c>
      <c r="CV590" t="s">
        <v>4169</v>
      </c>
      <c r="CX590" t="s">
        <v>4105</v>
      </c>
      <c r="CZ590" t="s">
        <v>4133</v>
      </c>
      <c r="DA590">
        <v>1</v>
      </c>
      <c r="DB590" t="s">
        <v>16544</v>
      </c>
      <c r="DC590" t="s">
        <v>708</v>
      </c>
      <c r="DD590" t="s">
        <v>13901</v>
      </c>
      <c r="DE590" t="s">
        <v>4158</v>
      </c>
    </row>
    <row r="591" spans="58:109" x14ac:dyDescent="0.25">
      <c r="BF591" t="s">
        <v>10191</v>
      </c>
      <c r="BH591" t="s">
        <v>4553</v>
      </c>
      <c r="BL591">
        <v>0</v>
      </c>
      <c r="BM591">
        <v>1</v>
      </c>
      <c r="BR591" t="s">
        <v>4031</v>
      </c>
      <c r="BS591" s="124">
        <v>46148</v>
      </c>
      <c r="BT591" t="s">
        <v>2069</v>
      </c>
      <c r="BU591" t="s">
        <v>1720</v>
      </c>
      <c r="BW591" t="s">
        <v>14062</v>
      </c>
      <c r="BX591" t="s">
        <v>4030</v>
      </c>
      <c r="BY591" t="s">
        <v>4109</v>
      </c>
      <c r="BZ591" t="s">
        <v>14063</v>
      </c>
      <c r="CA591" t="s">
        <v>4123</v>
      </c>
      <c r="CC591" t="s">
        <v>4105</v>
      </c>
      <c r="CD591">
        <v>83.88</v>
      </c>
      <c r="CE591">
        <v>6.99</v>
      </c>
      <c r="CF591">
        <v>2.7949999999999999</v>
      </c>
      <c r="CG591">
        <v>1</v>
      </c>
      <c r="CH591">
        <v>83.88</v>
      </c>
      <c r="CI591" s="17">
        <v>0.2</v>
      </c>
      <c r="CJ591">
        <v>41.24</v>
      </c>
      <c r="CK591">
        <v>1</v>
      </c>
      <c r="CL591" t="s">
        <v>14064</v>
      </c>
      <c r="CM591" t="s">
        <v>4121</v>
      </c>
      <c r="CN591" t="s">
        <v>1385</v>
      </c>
      <c r="CO591" t="s">
        <v>14063</v>
      </c>
      <c r="CP591" t="s">
        <v>4121</v>
      </c>
      <c r="CR591" t="s">
        <v>16545</v>
      </c>
      <c r="CS591" t="s">
        <v>4050</v>
      </c>
      <c r="CT591" t="s">
        <v>4126</v>
      </c>
      <c r="CU591" t="s">
        <v>16045</v>
      </c>
      <c r="CV591" t="s">
        <v>4169</v>
      </c>
      <c r="CW591" t="s">
        <v>4328</v>
      </c>
      <c r="CX591" t="s">
        <v>4105</v>
      </c>
      <c r="CZ591" t="s">
        <v>4133</v>
      </c>
      <c r="DA591">
        <v>1</v>
      </c>
      <c r="DB591" t="s">
        <v>16544</v>
      </c>
      <c r="DC591" t="s">
        <v>708</v>
      </c>
      <c r="DD591" t="s">
        <v>16045</v>
      </c>
      <c r="DE591" t="s">
        <v>4158</v>
      </c>
    </row>
    <row r="592" spans="58:109" x14ac:dyDescent="0.25">
      <c r="BF592" t="s">
        <v>9634</v>
      </c>
      <c r="BH592" t="s">
        <v>4553</v>
      </c>
      <c r="BL592">
        <v>0</v>
      </c>
      <c r="BM592">
        <v>1</v>
      </c>
      <c r="BR592" t="s">
        <v>4031</v>
      </c>
      <c r="BS592" s="124">
        <v>46148</v>
      </c>
      <c r="BT592" t="s">
        <v>2069</v>
      </c>
      <c r="BU592" t="s">
        <v>1720</v>
      </c>
      <c r="BW592" t="s">
        <v>14065</v>
      </c>
      <c r="BX592" t="s">
        <v>4030</v>
      </c>
      <c r="BY592" t="s">
        <v>4109</v>
      </c>
      <c r="BZ592" t="s">
        <v>14066</v>
      </c>
      <c r="CA592" t="s">
        <v>4123</v>
      </c>
      <c r="CC592" t="s">
        <v>4105</v>
      </c>
      <c r="CD592">
        <v>83.88</v>
      </c>
      <c r="CE592">
        <v>6.99</v>
      </c>
      <c r="CF592">
        <v>2.7949999999999999</v>
      </c>
      <c r="CG592">
        <v>1</v>
      </c>
      <c r="CH592">
        <v>83.88</v>
      </c>
      <c r="CI592" s="17">
        <v>0.2</v>
      </c>
      <c r="CJ592">
        <v>41.24</v>
      </c>
      <c r="CK592">
        <v>1</v>
      </c>
      <c r="CL592" t="s">
        <v>14064</v>
      </c>
      <c r="CM592" t="s">
        <v>4121</v>
      </c>
      <c r="CN592" t="s">
        <v>1385</v>
      </c>
      <c r="CO592" t="s">
        <v>14066</v>
      </c>
      <c r="CP592" t="s">
        <v>4121</v>
      </c>
      <c r="CR592" t="s">
        <v>16536</v>
      </c>
      <c r="CS592" t="s">
        <v>4050</v>
      </c>
      <c r="CT592" t="s">
        <v>4104</v>
      </c>
      <c r="CU592" t="s">
        <v>14850</v>
      </c>
      <c r="CV592" t="s">
        <v>4169</v>
      </c>
      <c r="CX592" t="s">
        <v>4105</v>
      </c>
      <c r="CZ592" t="s">
        <v>4133</v>
      </c>
      <c r="DA592">
        <v>1</v>
      </c>
      <c r="DB592" t="s">
        <v>16537</v>
      </c>
      <c r="DC592" t="s">
        <v>708</v>
      </c>
      <c r="DD592" t="s">
        <v>14850</v>
      </c>
      <c r="DE592" t="s">
        <v>4158</v>
      </c>
    </row>
    <row r="593" spans="58:109" x14ac:dyDescent="0.25">
      <c r="BF593" t="s">
        <v>11134</v>
      </c>
      <c r="BH593" t="s">
        <v>4553</v>
      </c>
      <c r="BL593">
        <v>0</v>
      </c>
      <c r="BM593">
        <v>1</v>
      </c>
      <c r="BR593" t="s">
        <v>4031</v>
      </c>
      <c r="BS593" s="124">
        <v>46148</v>
      </c>
      <c r="BT593" t="s">
        <v>2069</v>
      </c>
      <c r="BU593" t="s">
        <v>1720</v>
      </c>
      <c r="BW593" t="s">
        <v>14067</v>
      </c>
      <c r="BX593" t="s">
        <v>4030</v>
      </c>
      <c r="BY593" t="s">
        <v>4109</v>
      </c>
      <c r="BZ593" t="s">
        <v>14068</v>
      </c>
      <c r="CA593" t="s">
        <v>8300</v>
      </c>
      <c r="CB593" t="s">
        <v>4329</v>
      </c>
      <c r="CC593" t="s">
        <v>4111</v>
      </c>
      <c r="CD593">
        <v>251.88</v>
      </c>
      <c r="CE593">
        <v>20.99</v>
      </c>
      <c r="CF593">
        <v>1.0416700000000001</v>
      </c>
      <c r="CG593">
        <v>1</v>
      </c>
      <c r="CH593">
        <v>251.88</v>
      </c>
      <c r="CI593" s="17">
        <v>0.2</v>
      </c>
      <c r="CJ593">
        <v>12.5</v>
      </c>
      <c r="CK593">
        <v>1</v>
      </c>
      <c r="CL593" t="s">
        <v>14069</v>
      </c>
      <c r="CM593" t="s">
        <v>4121</v>
      </c>
      <c r="CN593" t="s">
        <v>1391</v>
      </c>
      <c r="CO593" t="s">
        <v>14068</v>
      </c>
      <c r="CP593" t="s">
        <v>4121</v>
      </c>
      <c r="CR593" t="s">
        <v>16549</v>
      </c>
      <c r="CS593" t="s">
        <v>4050</v>
      </c>
      <c r="CT593" t="s">
        <v>4104</v>
      </c>
      <c r="CU593" t="s">
        <v>16550</v>
      </c>
      <c r="CV593" t="s">
        <v>8387</v>
      </c>
      <c r="CW593" t="s">
        <v>4409</v>
      </c>
      <c r="CX593" t="s">
        <v>4105</v>
      </c>
      <c r="CZ593" t="s">
        <v>4133</v>
      </c>
      <c r="DA593">
        <v>1</v>
      </c>
      <c r="DB593" t="s">
        <v>16551</v>
      </c>
      <c r="DC593" t="s">
        <v>708</v>
      </c>
      <c r="DD593" t="s">
        <v>16550</v>
      </c>
      <c r="DE593" t="s">
        <v>4158</v>
      </c>
    </row>
    <row r="594" spans="58:109" x14ac:dyDescent="0.25">
      <c r="BF594" t="s">
        <v>11135</v>
      </c>
      <c r="BH594" t="s">
        <v>4553</v>
      </c>
      <c r="BL594">
        <v>0</v>
      </c>
      <c r="BM594">
        <v>1</v>
      </c>
      <c r="BR594" t="s">
        <v>4031</v>
      </c>
      <c r="BS594" s="124">
        <v>46148</v>
      </c>
      <c r="BT594" t="s">
        <v>2069</v>
      </c>
      <c r="BU594" t="s">
        <v>1720</v>
      </c>
      <c r="BW594" t="s">
        <v>14070</v>
      </c>
      <c r="BX594" t="s">
        <v>4030</v>
      </c>
      <c r="BY594" t="s">
        <v>4109</v>
      </c>
      <c r="BZ594" t="s">
        <v>14071</v>
      </c>
      <c r="CA594" t="s">
        <v>8622</v>
      </c>
      <c r="CC594" t="s">
        <v>4105</v>
      </c>
      <c r="CD594">
        <v>197.88</v>
      </c>
      <c r="CE594">
        <v>8.99</v>
      </c>
      <c r="CF594">
        <v>4.3170000000000002</v>
      </c>
      <c r="CG594">
        <v>1</v>
      </c>
      <c r="CH594">
        <v>197.88</v>
      </c>
      <c r="CI594" s="17">
        <v>0.2</v>
      </c>
      <c r="CJ594">
        <v>46.95</v>
      </c>
      <c r="CK594">
        <v>1</v>
      </c>
      <c r="CL594" t="s">
        <v>14072</v>
      </c>
      <c r="CM594" t="s">
        <v>4121</v>
      </c>
      <c r="CN594" t="s">
        <v>1391</v>
      </c>
      <c r="CO594" t="s">
        <v>14071</v>
      </c>
      <c r="CP594" t="s">
        <v>4121</v>
      </c>
      <c r="CR594" t="s">
        <v>16552</v>
      </c>
      <c r="CS594" t="s">
        <v>4050</v>
      </c>
      <c r="CT594" t="s">
        <v>4104</v>
      </c>
      <c r="CU594" t="s">
        <v>16550</v>
      </c>
      <c r="CV594" t="s">
        <v>8387</v>
      </c>
      <c r="CW594" t="s">
        <v>4409</v>
      </c>
      <c r="CX594" t="s">
        <v>4105</v>
      </c>
      <c r="CZ594" t="s">
        <v>4133</v>
      </c>
      <c r="DA594">
        <v>1</v>
      </c>
      <c r="DB594" t="s">
        <v>16551</v>
      </c>
      <c r="DC594" t="s">
        <v>708</v>
      </c>
      <c r="DD594" t="s">
        <v>16550</v>
      </c>
      <c r="DE594" t="s">
        <v>4158</v>
      </c>
    </row>
    <row r="595" spans="58:109" x14ac:dyDescent="0.25">
      <c r="BF595" t="s">
        <v>11136</v>
      </c>
      <c r="BH595" t="s">
        <v>4553</v>
      </c>
      <c r="BL595">
        <v>0</v>
      </c>
      <c r="BM595">
        <v>1</v>
      </c>
      <c r="BR595" t="s">
        <v>4031</v>
      </c>
      <c r="BS595" s="124">
        <v>46148</v>
      </c>
      <c r="BT595" t="s">
        <v>2069</v>
      </c>
      <c r="BU595" t="s">
        <v>1720</v>
      </c>
      <c r="BW595" t="s">
        <v>14073</v>
      </c>
      <c r="BX595" t="s">
        <v>4030</v>
      </c>
      <c r="BY595" t="s">
        <v>4027</v>
      </c>
      <c r="BZ595" t="s">
        <v>14074</v>
      </c>
      <c r="CA595" t="s">
        <v>4609</v>
      </c>
      <c r="CB595" t="s">
        <v>4257</v>
      </c>
      <c r="CC595" t="s">
        <v>4105</v>
      </c>
      <c r="CD595">
        <v>266.88</v>
      </c>
      <c r="CE595">
        <v>22.24</v>
      </c>
      <c r="CF595">
        <v>4.4474999999999998</v>
      </c>
      <c r="CG595">
        <v>1</v>
      </c>
      <c r="CH595">
        <v>266.88</v>
      </c>
      <c r="CI595" s="17">
        <v>0.2</v>
      </c>
      <c r="CJ595">
        <v>54.48</v>
      </c>
      <c r="CK595">
        <v>1</v>
      </c>
      <c r="CL595" t="s">
        <v>14075</v>
      </c>
      <c r="CM595" t="s">
        <v>4121</v>
      </c>
      <c r="CN595" t="s">
        <v>1559</v>
      </c>
      <c r="CO595" t="s">
        <v>14074</v>
      </c>
      <c r="CP595" t="s">
        <v>4121</v>
      </c>
      <c r="CR595" t="s">
        <v>16553</v>
      </c>
      <c r="CS595" t="s">
        <v>4030</v>
      </c>
      <c r="CT595" t="s">
        <v>4126</v>
      </c>
      <c r="CU595" t="s">
        <v>16554</v>
      </c>
      <c r="CV595" t="s">
        <v>8390</v>
      </c>
      <c r="CX595" t="s">
        <v>4105</v>
      </c>
      <c r="CZ595" t="s">
        <v>4133</v>
      </c>
      <c r="DA595">
        <v>1</v>
      </c>
      <c r="DB595" t="s">
        <v>16555</v>
      </c>
      <c r="DC595" t="s">
        <v>708</v>
      </c>
      <c r="DD595" t="s">
        <v>16554</v>
      </c>
      <c r="DE595" t="s">
        <v>4158</v>
      </c>
    </row>
    <row r="596" spans="58:109" x14ac:dyDescent="0.25">
      <c r="BF596" t="s">
        <v>11137</v>
      </c>
      <c r="BH596" t="s">
        <v>4553</v>
      </c>
      <c r="BL596">
        <v>0</v>
      </c>
      <c r="BM596">
        <v>1</v>
      </c>
      <c r="BR596" t="s">
        <v>4031</v>
      </c>
      <c r="BS596" s="124">
        <v>46148</v>
      </c>
      <c r="BT596" t="s">
        <v>2069</v>
      </c>
      <c r="BU596" t="s">
        <v>1720</v>
      </c>
      <c r="BW596" t="s">
        <v>20898</v>
      </c>
      <c r="BX596" t="s">
        <v>4108</v>
      </c>
      <c r="BY596" t="s">
        <v>4034</v>
      </c>
      <c r="BZ596" t="s">
        <v>20899</v>
      </c>
      <c r="CA596" t="s">
        <v>8463</v>
      </c>
      <c r="CB596" t="s">
        <v>8330</v>
      </c>
      <c r="CC596" t="s">
        <v>4105</v>
      </c>
      <c r="CD596">
        <v>110.88</v>
      </c>
      <c r="CE596">
        <v>9.24</v>
      </c>
      <c r="CF596">
        <v>0.88704000000000005</v>
      </c>
      <c r="CG596">
        <v>1</v>
      </c>
      <c r="CH596">
        <v>110.88</v>
      </c>
      <c r="CI596" s="17">
        <v>0.2</v>
      </c>
      <c r="CJ596">
        <v>10.64</v>
      </c>
      <c r="CK596">
        <v>1</v>
      </c>
      <c r="CL596" t="s">
        <v>20900</v>
      </c>
      <c r="CM596" t="s">
        <v>4121</v>
      </c>
      <c r="CN596" t="s">
        <v>1584</v>
      </c>
      <c r="CO596" t="s">
        <v>20899</v>
      </c>
      <c r="CP596" t="s">
        <v>4121</v>
      </c>
      <c r="CR596" t="s">
        <v>16556</v>
      </c>
      <c r="CS596" t="s">
        <v>4050</v>
      </c>
      <c r="CT596" t="s">
        <v>4126</v>
      </c>
      <c r="CU596" t="s">
        <v>13727</v>
      </c>
      <c r="CV596" t="s">
        <v>4222</v>
      </c>
      <c r="CX596" t="s">
        <v>4105</v>
      </c>
      <c r="CZ596" t="s">
        <v>4133</v>
      </c>
      <c r="DA596">
        <v>1</v>
      </c>
      <c r="DB596" t="s">
        <v>16557</v>
      </c>
      <c r="DC596" t="s">
        <v>708</v>
      </c>
      <c r="DD596" t="s">
        <v>13727</v>
      </c>
      <c r="DE596" t="s">
        <v>4158</v>
      </c>
    </row>
    <row r="597" spans="58:109" x14ac:dyDescent="0.25">
      <c r="BF597" t="s">
        <v>11138</v>
      </c>
      <c r="BH597" t="s">
        <v>4553</v>
      </c>
      <c r="BL597">
        <v>0</v>
      </c>
      <c r="BM597">
        <v>1</v>
      </c>
      <c r="BR597" t="s">
        <v>4031</v>
      </c>
      <c r="BS597" s="124">
        <v>46148</v>
      </c>
      <c r="BT597" t="s">
        <v>2069</v>
      </c>
      <c r="BU597" t="s">
        <v>1720</v>
      </c>
      <c r="BW597" t="s">
        <v>20901</v>
      </c>
      <c r="BX597" t="s">
        <v>4108</v>
      </c>
      <c r="BY597" t="s">
        <v>4032</v>
      </c>
      <c r="BZ597" t="s">
        <v>20902</v>
      </c>
      <c r="CA597" t="s">
        <v>8463</v>
      </c>
      <c r="CB597" t="s">
        <v>8330</v>
      </c>
      <c r="CC597" t="s">
        <v>4105</v>
      </c>
      <c r="CD597">
        <v>305.88</v>
      </c>
      <c r="CE597">
        <v>25.49</v>
      </c>
      <c r="CF597">
        <v>2.8548800000000001</v>
      </c>
      <c r="CG597">
        <v>1</v>
      </c>
      <c r="CH597">
        <v>305.88</v>
      </c>
      <c r="CI597" s="17">
        <v>0.2</v>
      </c>
      <c r="CJ597">
        <v>34.26</v>
      </c>
      <c r="CK597">
        <v>1</v>
      </c>
      <c r="CL597" t="s">
        <v>20900</v>
      </c>
      <c r="CM597" t="s">
        <v>4121</v>
      </c>
      <c r="CN597" t="s">
        <v>1584</v>
      </c>
      <c r="CO597" t="s">
        <v>20902</v>
      </c>
      <c r="CP597" t="s">
        <v>4121</v>
      </c>
      <c r="CR597" t="s">
        <v>16560</v>
      </c>
      <c r="CS597" t="s">
        <v>4030</v>
      </c>
      <c r="CT597" t="s">
        <v>4104</v>
      </c>
      <c r="CU597" t="s">
        <v>15208</v>
      </c>
      <c r="CV597" t="s">
        <v>8454</v>
      </c>
      <c r="CW597" t="s">
        <v>4421</v>
      </c>
      <c r="CX597" t="s">
        <v>4105</v>
      </c>
      <c r="CZ597" t="s">
        <v>4133</v>
      </c>
      <c r="DA597">
        <v>1</v>
      </c>
      <c r="DB597" t="s">
        <v>16561</v>
      </c>
      <c r="DC597" t="s">
        <v>708</v>
      </c>
      <c r="DD597" t="s">
        <v>15208</v>
      </c>
      <c r="DE597" t="s">
        <v>4158</v>
      </c>
    </row>
    <row r="598" spans="58:109" x14ac:dyDescent="0.25">
      <c r="BF598" t="s">
        <v>11139</v>
      </c>
      <c r="BH598" t="s">
        <v>4553</v>
      </c>
      <c r="BL598">
        <v>0</v>
      </c>
      <c r="BM598">
        <v>1</v>
      </c>
      <c r="BR598" t="s">
        <v>4031</v>
      </c>
      <c r="BS598" s="124">
        <v>46148</v>
      </c>
      <c r="BT598" t="s">
        <v>2069</v>
      </c>
      <c r="BU598" t="s">
        <v>1720</v>
      </c>
      <c r="BW598" t="s">
        <v>21529</v>
      </c>
      <c r="BX598" t="s">
        <v>4030</v>
      </c>
      <c r="BY598" t="s">
        <v>4109</v>
      </c>
      <c r="BZ598" t="s">
        <v>21530</v>
      </c>
      <c r="CA598" t="s">
        <v>21530</v>
      </c>
      <c r="CC598" t="s">
        <v>4111</v>
      </c>
      <c r="CD598">
        <v>383.88</v>
      </c>
      <c r="CE598">
        <v>31.99</v>
      </c>
      <c r="CG598">
        <v>0</v>
      </c>
      <c r="CH598">
        <v>383.88</v>
      </c>
      <c r="CK598">
        <v>1</v>
      </c>
      <c r="CL598" t="s">
        <v>21531</v>
      </c>
      <c r="CM598" t="s">
        <v>4106</v>
      </c>
      <c r="CN598" t="s">
        <v>72</v>
      </c>
      <c r="CO598" t="s">
        <v>21530</v>
      </c>
      <c r="CP598" t="s">
        <v>4107</v>
      </c>
      <c r="CR598" t="s">
        <v>16558</v>
      </c>
      <c r="CS598" t="s">
        <v>4050</v>
      </c>
      <c r="CT598" t="s">
        <v>4126</v>
      </c>
      <c r="CU598" t="s">
        <v>15589</v>
      </c>
      <c r="CV598" t="s">
        <v>4614</v>
      </c>
      <c r="CX598" t="s">
        <v>4105</v>
      </c>
      <c r="CZ598" t="s">
        <v>4133</v>
      </c>
      <c r="DA598">
        <v>1</v>
      </c>
      <c r="DB598" t="s">
        <v>16559</v>
      </c>
      <c r="DC598" t="s">
        <v>708</v>
      </c>
      <c r="DD598" t="s">
        <v>15589</v>
      </c>
      <c r="DE598" t="s">
        <v>4158</v>
      </c>
    </row>
    <row r="599" spans="58:109" x14ac:dyDescent="0.25">
      <c r="BF599" t="s">
        <v>11140</v>
      </c>
      <c r="BH599" t="s">
        <v>4553</v>
      </c>
      <c r="BL599">
        <v>0</v>
      </c>
      <c r="BM599">
        <v>1</v>
      </c>
      <c r="BR599" t="s">
        <v>4031</v>
      </c>
      <c r="BS599" s="124">
        <v>46148</v>
      </c>
      <c r="BT599" t="s">
        <v>2069</v>
      </c>
      <c r="BU599" t="s">
        <v>1720</v>
      </c>
      <c r="BW599" t="s">
        <v>12320</v>
      </c>
      <c r="BX599" t="s">
        <v>4030</v>
      </c>
      <c r="BY599" t="s">
        <v>4032</v>
      </c>
      <c r="BZ599" t="s">
        <v>21532</v>
      </c>
      <c r="CA599" t="s">
        <v>21532</v>
      </c>
      <c r="CC599" t="s">
        <v>4105</v>
      </c>
      <c r="CD599">
        <v>195.48</v>
      </c>
      <c r="CE599">
        <v>16.29</v>
      </c>
      <c r="CF599">
        <v>1.1403000000000001</v>
      </c>
      <c r="CG599">
        <v>0</v>
      </c>
      <c r="CH599">
        <v>195.48</v>
      </c>
      <c r="CI599" s="17">
        <v>0.5</v>
      </c>
      <c r="CJ599">
        <v>20.53</v>
      </c>
      <c r="CK599">
        <v>1</v>
      </c>
      <c r="CL599" t="s">
        <v>21531</v>
      </c>
      <c r="CM599" t="s">
        <v>4106</v>
      </c>
      <c r="CN599" t="s">
        <v>72</v>
      </c>
      <c r="CO599" t="s">
        <v>21532</v>
      </c>
      <c r="CP599" t="s">
        <v>4107</v>
      </c>
      <c r="CR599" t="s">
        <v>16562</v>
      </c>
      <c r="CS599" t="s">
        <v>4050</v>
      </c>
      <c r="CT599" t="s">
        <v>4126</v>
      </c>
      <c r="CU599" t="s">
        <v>16063</v>
      </c>
      <c r="CV599" t="s">
        <v>4222</v>
      </c>
      <c r="CX599" t="s">
        <v>4105</v>
      </c>
      <c r="CZ599" t="s">
        <v>4133</v>
      </c>
      <c r="DA599">
        <v>1</v>
      </c>
      <c r="DB599" t="s">
        <v>16557</v>
      </c>
      <c r="DC599" t="s">
        <v>708</v>
      </c>
      <c r="DD599" t="s">
        <v>16063</v>
      </c>
      <c r="DE599" t="s">
        <v>4158</v>
      </c>
    </row>
    <row r="600" spans="58:109" x14ac:dyDescent="0.25">
      <c r="BF600" t="s">
        <v>11141</v>
      </c>
      <c r="BH600" t="s">
        <v>4553</v>
      </c>
      <c r="BL600">
        <v>0</v>
      </c>
      <c r="BM600">
        <v>1</v>
      </c>
      <c r="BR600" t="s">
        <v>4031</v>
      </c>
      <c r="BS600" s="124">
        <v>46148</v>
      </c>
      <c r="BT600" t="s">
        <v>2069</v>
      </c>
      <c r="BU600" t="s">
        <v>1720</v>
      </c>
      <c r="BW600" t="s">
        <v>21533</v>
      </c>
      <c r="BX600" t="s">
        <v>4030</v>
      </c>
      <c r="BY600" t="s">
        <v>4142</v>
      </c>
      <c r="BZ600" t="s">
        <v>21534</v>
      </c>
      <c r="CA600" t="s">
        <v>21534</v>
      </c>
      <c r="CB600" t="s">
        <v>4410</v>
      </c>
      <c r="CC600" t="s">
        <v>4105</v>
      </c>
      <c r="CD600">
        <v>71.88</v>
      </c>
      <c r="CE600">
        <v>5.99</v>
      </c>
      <c r="CG600">
        <v>0</v>
      </c>
      <c r="CH600">
        <v>71.88</v>
      </c>
      <c r="CK600">
        <v>1</v>
      </c>
      <c r="CL600" t="s">
        <v>21535</v>
      </c>
      <c r="CM600" t="s">
        <v>4133</v>
      </c>
      <c r="CN600" t="s">
        <v>72</v>
      </c>
      <c r="CO600" t="s">
        <v>21534</v>
      </c>
      <c r="CP600" t="s">
        <v>4107</v>
      </c>
      <c r="CR600" t="s">
        <v>16563</v>
      </c>
      <c r="CS600" t="s">
        <v>4050</v>
      </c>
      <c r="CT600" t="s">
        <v>4126</v>
      </c>
      <c r="CU600" t="s">
        <v>16564</v>
      </c>
      <c r="CV600" t="s">
        <v>4207</v>
      </c>
      <c r="CX600" t="s">
        <v>4105</v>
      </c>
      <c r="CZ600" t="s">
        <v>4133</v>
      </c>
      <c r="DA600">
        <v>1</v>
      </c>
      <c r="DB600" t="s">
        <v>16565</v>
      </c>
      <c r="DC600" t="s">
        <v>708</v>
      </c>
      <c r="DD600" t="s">
        <v>16564</v>
      </c>
      <c r="DE600" t="s">
        <v>4158</v>
      </c>
    </row>
    <row r="601" spans="58:109" x14ac:dyDescent="0.25">
      <c r="BF601" t="s">
        <v>11142</v>
      </c>
      <c r="BH601" t="s">
        <v>4553</v>
      </c>
      <c r="BL601">
        <v>0</v>
      </c>
      <c r="BM601">
        <v>1</v>
      </c>
      <c r="BR601" t="s">
        <v>4031</v>
      </c>
      <c r="BS601" s="124">
        <v>46148</v>
      </c>
      <c r="BT601" t="s">
        <v>2069</v>
      </c>
      <c r="BU601" t="s">
        <v>1720</v>
      </c>
      <c r="BW601" t="s">
        <v>21536</v>
      </c>
      <c r="BX601" t="s">
        <v>4030</v>
      </c>
      <c r="BY601" t="s">
        <v>4034</v>
      </c>
      <c r="BZ601" t="s">
        <v>21537</v>
      </c>
      <c r="CA601" t="s">
        <v>21537</v>
      </c>
      <c r="CB601" t="s">
        <v>8255</v>
      </c>
      <c r="CC601" t="s">
        <v>4105</v>
      </c>
      <c r="CD601">
        <v>107.88</v>
      </c>
      <c r="CE601">
        <v>8.99</v>
      </c>
      <c r="CG601">
        <v>0</v>
      </c>
      <c r="CH601">
        <v>107.88</v>
      </c>
      <c r="CK601">
        <v>1</v>
      </c>
      <c r="CL601" t="s">
        <v>21538</v>
      </c>
      <c r="CM601" t="s">
        <v>4106</v>
      </c>
      <c r="CN601" t="s">
        <v>72</v>
      </c>
      <c r="CO601" t="s">
        <v>21537</v>
      </c>
      <c r="CP601" t="s">
        <v>4107</v>
      </c>
      <c r="CR601" t="s">
        <v>16568</v>
      </c>
      <c r="CS601" t="s">
        <v>4050</v>
      </c>
      <c r="CT601" t="s">
        <v>4104</v>
      </c>
      <c r="CU601" t="s">
        <v>16569</v>
      </c>
      <c r="CV601" t="s">
        <v>4169</v>
      </c>
      <c r="CW601" t="s">
        <v>4648</v>
      </c>
      <c r="CX601" t="s">
        <v>4105</v>
      </c>
      <c r="CZ601" t="s">
        <v>4133</v>
      </c>
      <c r="DA601">
        <v>1</v>
      </c>
      <c r="DB601" t="s">
        <v>16570</v>
      </c>
      <c r="DC601" t="s">
        <v>708</v>
      </c>
      <c r="DD601" t="s">
        <v>16569</v>
      </c>
      <c r="DE601" t="s">
        <v>4158</v>
      </c>
    </row>
    <row r="602" spans="58:109" x14ac:dyDescent="0.25">
      <c r="BF602" t="s">
        <v>11143</v>
      </c>
      <c r="BH602" t="s">
        <v>4553</v>
      </c>
      <c r="BL602">
        <v>0</v>
      </c>
      <c r="BM602">
        <v>1</v>
      </c>
      <c r="BR602" t="s">
        <v>4031</v>
      </c>
      <c r="BS602" s="124">
        <v>46148</v>
      </c>
      <c r="BT602" t="s">
        <v>2069</v>
      </c>
      <c r="BU602" t="s">
        <v>1720</v>
      </c>
      <c r="BW602" t="s">
        <v>21539</v>
      </c>
      <c r="BX602" t="s">
        <v>4030</v>
      </c>
      <c r="BY602" t="s">
        <v>4034</v>
      </c>
      <c r="BZ602" t="s">
        <v>21540</v>
      </c>
      <c r="CA602" t="s">
        <v>21540</v>
      </c>
      <c r="CB602" t="s">
        <v>8255</v>
      </c>
      <c r="CC602" t="s">
        <v>4105</v>
      </c>
      <c r="CD602">
        <v>185.88</v>
      </c>
      <c r="CE602">
        <v>15.49</v>
      </c>
      <c r="CG602">
        <v>0</v>
      </c>
      <c r="CH602">
        <v>185.88</v>
      </c>
      <c r="CK602">
        <v>1</v>
      </c>
      <c r="CL602" t="s">
        <v>21538</v>
      </c>
      <c r="CM602" t="s">
        <v>4106</v>
      </c>
      <c r="CN602" t="s">
        <v>72</v>
      </c>
      <c r="CO602" t="s">
        <v>21540</v>
      </c>
      <c r="CP602" t="s">
        <v>4107</v>
      </c>
      <c r="CR602" t="s">
        <v>16574</v>
      </c>
      <c r="CS602" t="s">
        <v>4050</v>
      </c>
      <c r="CT602" t="s">
        <v>4126</v>
      </c>
      <c r="CU602" t="s">
        <v>15139</v>
      </c>
      <c r="CV602" t="s">
        <v>8257</v>
      </c>
      <c r="CX602" t="s">
        <v>4105</v>
      </c>
      <c r="CZ602" t="s">
        <v>4133</v>
      </c>
      <c r="DA602">
        <v>1</v>
      </c>
      <c r="DB602" t="s">
        <v>16575</v>
      </c>
      <c r="DC602" t="s">
        <v>708</v>
      </c>
      <c r="DD602" t="s">
        <v>15139</v>
      </c>
      <c r="DE602" t="s">
        <v>4158</v>
      </c>
    </row>
    <row r="603" spans="58:109" x14ac:dyDescent="0.25">
      <c r="BF603" t="s">
        <v>11144</v>
      </c>
      <c r="BH603" t="s">
        <v>4553</v>
      </c>
      <c r="BL603">
        <v>0</v>
      </c>
      <c r="BM603">
        <v>1</v>
      </c>
      <c r="BR603" t="s">
        <v>4031</v>
      </c>
      <c r="BS603" s="124">
        <v>46148</v>
      </c>
      <c r="BT603" t="s">
        <v>2069</v>
      </c>
      <c r="BU603" t="s">
        <v>1720</v>
      </c>
      <c r="BW603" t="s">
        <v>21541</v>
      </c>
      <c r="BX603" t="s">
        <v>4030</v>
      </c>
      <c r="BY603" t="s">
        <v>4034</v>
      </c>
      <c r="BZ603" t="s">
        <v>21537</v>
      </c>
      <c r="CA603" t="s">
        <v>21537</v>
      </c>
      <c r="CB603" t="s">
        <v>8255</v>
      </c>
      <c r="CC603" t="s">
        <v>4105</v>
      </c>
      <c r="CD603">
        <v>89.88</v>
      </c>
      <c r="CE603">
        <v>7.49</v>
      </c>
      <c r="CG603">
        <v>0</v>
      </c>
      <c r="CH603">
        <v>89.88</v>
      </c>
      <c r="CK603">
        <v>1</v>
      </c>
      <c r="CL603" t="s">
        <v>21538</v>
      </c>
      <c r="CM603" t="s">
        <v>4106</v>
      </c>
      <c r="CN603" t="s">
        <v>72</v>
      </c>
      <c r="CO603" t="s">
        <v>21537</v>
      </c>
      <c r="CP603" t="s">
        <v>4107</v>
      </c>
      <c r="CR603" t="s">
        <v>16576</v>
      </c>
      <c r="CS603" t="s">
        <v>4030</v>
      </c>
      <c r="CT603" t="s">
        <v>4126</v>
      </c>
      <c r="CU603" t="s">
        <v>16577</v>
      </c>
      <c r="CV603" t="s">
        <v>8850</v>
      </c>
      <c r="CW603" t="s">
        <v>4116</v>
      </c>
      <c r="CX603" t="s">
        <v>4105</v>
      </c>
      <c r="CZ603" t="s">
        <v>4133</v>
      </c>
      <c r="DA603">
        <v>1</v>
      </c>
      <c r="DB603" t="s">
        <v>16578</v>
      </c>
      <c r="DC603" t="s">
        <v>708</v>
      </c>
      <c r="DD603" t="s">
        <v>16577</v>
      </c>
      <c r="DE603" t="s">
        <v>4158</v>
      </c>
    </row>
    <row r="604" spans="58:109" x14ac:dyDescent="0.25">
      <c r="BF604" t="s">
        <v>9635</v>
      </c>
      <c r="BH604" t="s">
        <v>4442</v>
      </c>
      <c r="BL604">
        <v>0</v>
      </c>
      <c r="BM604">
        <v>1</v>
      </c>
      <c r="BR604" t="s">
        <v>4031</v>
      </c>
      <c r="BS604" s="124">
        <v>46148</v>
      </c>
      <c r="BT604" t="s">
        <v>2080</v>
      </c>
      <c r="BU604" t="s">
        <v>1720</v>
      </c>
      <c r="BW604" t="s">
        <v>21542</v>
      </c>
      <c r="BX604" t="s">
        <v>4030</v>
      </c>
      <c r="BY604" t="s">
        <v>4034</v>
      </c>
      <c r="BZ604" t="s">
        <v>21540</v>
      </c>
      <c r="CA604" t="s">
        <v>21540</v>
      </c>
      <c r="CB604" t="s">
        <v>8255</v>
      </c>
      <c r="CC604" t="s">
        <v>4105</v>
      </c>
      <c r="CD604">
        <v>68.88</v>
      </c>
      <c r="CE604">
        <v>5.74</v>
      </c>
      <c r="CG604">
        <v>0</v>
      </c>
      <c r="CH604">
        <v>68.88</v>
      </c>
      <c r="CK604">
        <v>1</v>
      </c>
      <c r="CL604" t="s">
        <v>21538</v>
      </c>
      <c r="CM604" t="s">
        <v>4106</v>
      </c>
      <c r="CN604" t="s">
        <v>72</v>
      </c>
      <c r="CO604" t="s">
        <v>21540</v>
      </c>
      <c r="CP604" t="s">
        <v>4107</v>
      </c>
      <c r="CR604" t="s">
        <v>16579</v>
      </c>
      <c r="CS604" t="s">
        <v>4030</v>
      </c>
      <c r="CT604" t="s">
        <v>4126</v>
      </c>
      <c r="CU604" t="s">
        <v>16580</v>
      </c>
      <c r="CV604" t="s">
        <v>8850</v>
      </c>
      <c r="CW604" t="s">
        <v>4116</v>
      </c>
      <c r="CX604" t="s">
        <v>4105</v>
      </c>
      <c r="CZ604" t="s">
        <v>4133</v>
      </c>
      <c r="DA604">
        <v>1</v>
      </c>
      <c r="DB604" t="s">
        <v>16581</v>
      </c>
      <c r="DC604" t="s">
        <v>708</v>
      </c>
      <c r="DD604" t="s">
        <v>16580</v>
      </c>
      <c r="DE604" t="s">
        <v>4158</v>
      </c>
    </row>
    <row r="605" spans="58:109" x14ac:dyDescent="0.25">
      <c r="BF605" t="s">
        <v>8978</v>
      </c>
      <c r="BG605" t="s">
        <v>8979</v>
      </c>
      <c r="BH605" t="s">
        <v>8260</v>
      </c>
      <c r="BI605" t="s">
        <v>8980</v>
      </c>
      <c r="BJ605" t="s">
        <v>4032</v>
      </c>
      <c r="BK605">
        <v>200.96</v>
      </c>
      <c r="BL605">
        <v>1</v>
      </c>
      <c r="BM605">
        <v>1</v>
      </c>
      <c r="BN605" t="s">
        <v>4028</v>
      </c>
      <c r="BO605">
        <v>1</v>
      </c>
      <c r="BP605" t="s">
        <v>4029</v>
      </c>
      <c r="BQ605" t="s">
        <v>4030</v>
      </c>
      <c r="BR605" t="s">
        <v>4031</v>
      </c>
      <c r="BS605" s="124">
        <v>46148</v>
      </c>
      <c r="BT605" t="s">
        <v>2142</v>
      </c>
      <c r="BU605" t="s">
        <v>2171</v>
      </c>
      <c r="BW605" t="s">
        <v>21543</v>
      </c>
      <c r="BX605" t="s">
        <v>4030</v>
      </c>
      <c r="BY605" t="s">
        <v>4034</v>
      </c>
      <c r="BZ605" t="s">
        <v>21490</v>
      </c>
      <c r="CA605" t="s">
        <v>21490</v>
      </c>
      <c r="CB605" t="s">
        <v>8255</v>
      </c>
      <c r="CC605" t="s">
        <v>4105</v>
      </c>
      <c r="CD605">
        <v>155.88</v>
      </c>
      <c r="CE605">
        <v>12.99</v>
      </c>
      <c r="CG605">
        <v>0</v>
      </c>
      <c r="CH605">
        <v>155.88</v>
      </c>
      <c r="CK605">
        <v>1</v>
      </c>
      <c r="CL605" t="s">
        <v>21538</v>
      </c>
      <c r="CM605" t="s">
        <v>4106</v>
      </c>
      <c r="CN605" t="s">
        <v>72</v>
      </c>
      <c r="CO605" t="s">
        <v>21490</v>
      </c>
      <c r="CP605" t="s">
        <v>4107</v>
      </c>
      <c r="CR605" t="s">
        <v>16582</v>
      </c>
      <c r="CS605" t="s">
        <v>4050</v>
      </c>
      <c r="CT605" t="s">
        <v>4126</v>
      </c>
      <c r="CU605" t="s">
        <v>16580</v>
      </c>
      <c r="CV605" t="s">
        <v>8257</v>
      </c>
      <c r="CX605" t="s">
        <v>4105</v>
      </c>
      <c r="CZ605" t="s">
        <v>4133</v>
      </c>
      <c r="DA605">
        <v>1</v>
      </c>
      <c r="DB605" t="s">
        <v>16583</v>
      </c>
      <c r="DC605" t="s">
        <v>708</v>
      </c>
      <c r="DD605" t="s">
        <v>16580</v>
      </c>
      <c r="DE605" t="s">
        <v>4158</v>
      </c>
    </row>
    <row r="606" spans="58:109" x14ac:dyDescent="0.25">
      <c r="BF606" t="s">
        <v>8981</v>
      </c>
      <c r="BH606" t="s">
        <v>8260</v>
      </c>
      <c r="BL606">
        <v>0</v>
      </c>
      <c r="BM606">
        <v>1</v>
      </c>
      <c r="BR606" t="s">
        <v>4031</v>
      </c>
      <c r="BS606" s="124">
        <v>46148</v>
      </c>
      <c r="BT606" t="s">
        <v>2142</v>
      </c>
      <c r="BU606" t="s">
        <v>2171</v>
      </c>
      <c r="BW606" t="s">
        <v>21544</v>
      </c>
      <c r="BX606" t="s">
        <v>4030</v>
      </c>
      <c r="BY606" t="s">
        <v>4034</v>
      </c>
      <c r="BZ606" t="s">
        <v>21545</v>
      </c>
      <c r="CA606" t="s">
        <v>21545</v>
      </c>
      <c r="CB606" t="s">
        <v>8255</v>
      </c>
      <c r="CC606" t="s">
        <v>4105</v>
      </c>
      <c r="CD606">
        <v>185.88</v>
      </c>
      <c r="CE606">
        <v>15.49</v>
      </c>
      <c r="CG606">
        <v>0</v>
      </c>
      <c r="CH606">
        <v>185.88</v>
      </c>
      <c r="CK606">
        <v>1</v>
      </c>
      <c r="CL606" t="s">
        <v>21538</v>
      </c>
      <c r="CM606" t="s">
        <v>4106</v>
      </c>
      <c r="CN606" t="s">
        <v>72</v>
      </c>
      <c r="CO606" t="s">
        <v>21545</v>
      </c>
      <c r="CP606" t="s">
        <v>4107</v>
      </c>
      <c r="CR606" t="s">
        <v>16571</v>
      </c>
      <c r="CS606" t="s">
        <v>4030</v>
      </c>
      <c r="CT606" t="s">
        <v>4126</v>
      </c>
      <c r="CU606" t="s">
        <v>16572</v>
      </c>
      <c r="CV606" t="s">
        <v>8850</v>
      </c>
      <c r="CW606" t="s">
        <v>4423</v>
      </c>
      <c r="CX606" t="s">
        <v>4105</v>
      </c>
      <c r="CZ606" t="s">
        <v>4133</v>
      </c>
      <c r="DA606">
        <v>1</v>
      </c>
      <c r="DB606" t="s">
        <v>16573</v>
      </c>
      <c r="DC606" t="s">
        <v>708</v>
      </c>
      <c r="DD606" t="s">
        <v>16572</v>
      </c>
      <c r="DE606" t="s">
        <v>4158</v>
      </c>
    </row>
    <row r="607" spans="58:109" x14ac:dyDescent="0.25">
      <c r="BF607" t="s">
        <v>9636</v>
      </c>
      <c r="BH607" t="s">
        <v>8260</v>
      </c>
      <c r="BL607">
        <v>0</v>
      </c>
      <c r="BM607">
        <v>1</v>
      </c>
      <c r="BR607" t="s">
        <v>4031</v>
      </c>
      <c r="BS607" s="124">
        <v>46148</v>
      </c>
      <c r="BT607" t="s">
        <v>2142</v>
      </c>
      <c r="BU607" t="s">
        <v>2171</v>
      </c>
      <c r="BW607" t="s">
        <v>14076</v>
      </c>
      <c r="BX607" t="s">
        <v>4030</v>
      </c>
      <c r="BY607" t="s">
        <v>4034</v>
      </c>
      <c r="BZ607" t="s">
        <v>14077</v>
      </c>
      <c r="CA607" t="s">
        <v>14077</v>
      </c>
      <c r="CB607" t="s">
        <v>4543</v>
      </c>
      <c r="CC607" t="s">
        <v>4105</v>
      </c>
      <c r="CD607">
        <v>110.88</v>
      </c>
      <c r="CE607">
        <v>9.24</v>
      </c>
      <c r="CF607">
        <v>0.88680000000000003</v>
      </c>
      <c r="CG607">
        <v>1</v>
      </c>
      <c r="CH607">
        <v>110.88</v>
      </c>
      <c r="CI607" s="17">
        <v>0.2</v>
      </c>
      <c r="CJ607">
        <v>10.86</v>
      </c>
      <c r="CK607">
        <v>1</v>
      </c>
      <c r="CL607" t="s">
        <v>14078</v>
      </c>
      <c r="CM607" t="s">
        <v>4121</v>
      </c>
      <c r="CN607" t="s">
        <v>72</v>
      </c>
      <c r="CO607" t="s">
        <v>14077</v>
      </c>
      <c r="CP607" t="s">
        <v>4107</v>
      </c>
      <c r="CR607" t="s">
        <v>16566</v>
      </c>
      <c r="CS607" t="s">
        <v>4030</v>
      </c>
      <c r="CT607" t="s">
        <v>4126</v>
      </c>
      <c r="CU607" t="s">
        <v>13573</v>
      </c>
      <c r="CV607" t="s">
        <v>8593</v>
      </c>
      <c r="CX607" t="s">
        <v>4105</v>
      </c>
      <c r="CZ607" t="s">
        <v>4133</v>
      </c>
      <c r="DA607">
        <v>1</v>
      </c>
      <c r="DB607" t="s">
        <v>16567</v>
      </c>
      <c r="DC607" t="s">
        <v>708</v>
      </c>
      <c r="DD607" t="s">
        <v>13573</v>
      </c>
      <c r="DE607" t="s">
        <v>4158</v>
      </c>
    </row>
    <row r="608" spans="58:109" x14ac:dyDescent="0.25">
      <c r="BF608" t="s">
        <v>8982</v>
      </c>
      <c r="BH608" t="s">
        <v>8260</v>
      </c>
      <c r="BL608">
        <v>0</v>
      </c>
      <c r="BM608">
        <v>1</v>
      </c>
      <c r="BR608" t="s">
        <v>4031</v>
      </c>
      <c r="BS608" s="124">
        <v>46148</v>
      </c>
      <c r="BT608" t="s">
        <v>2142</v>
      </c>
      <c r="BU608" t="s">
        <v>2171</v>
      </c>
      <c r="BW608" t="s">
        <v>14079</v>
      </c>
      <c r="BX608" t="s">
        <v>4030</v>
      </c>
      <c r="BY608" t="s">
        <v>4034</v>
      </c>
      <c r="BZ608" t="s">
        <v>14077</v>
      </c>
      <c r="CA608" t="s">
        <v>14077</v>
      </c>
      <c r="CB608" t="s">
        <v>4543</v>
      </c>
      <c r="CC608" t="s">
        <v>4105</v>
      </c>
      <c r="CD608">
        <v>83.88</v>
      </c>
      <c r="CE608">
        <v>6.99</v>
      </c>
      <c r="CF608">
        <v>0.67079999999999995</v>
      </c>
      <c r="CG608">
        <v>1</v>
      </c>
      <c r="CH608">
        <v>83.88</v>
      </c>
      <c r="CI608" s="17">
        <v>0.2</v>
      </c>
      <c r="CJ608">
        <v>8.2200000000000006</v>
      </c>
      <c r="CK608">
        <v>1</v>
      </c>
      <c r="CL608" t="s">
        <v>14078</v>
      </c>
      <c r="CM608" t="s">
        <v>4121</v>
      </c>
      <c r="CN608" t="s">
        <v>72</v>
      </c>
      <c r="CO608" t="s">
        <v>14077</v>
      </c>
      <c r="CP608" t="s">
        <v>4107</v>
      </c>
      <c r="CR608" t="s">
        <v>16584</v>
      </c>
      <c r="CS608" t="s">
        <v>4030</v>
      </c>
      <c r="CT608" t="s">
        <v>4126</v>
      </c>
      <c r="CU608" t="s">
        <v>16585</v>
      </c>
      <c r="CV608" t="s">
        <v>8390</v>
      </c>
      <c r="CX608" t="s">
        <v>4105</v>
      </c>
      <c r="CZ608" t="s">
        <v>4133</v>
      </c>
      <c r="DA608">
        <v>1</v>
      </c>
      <c r="DB608" t="s">
        <v>16586</v>
      </c>
      <c r="DC608" t="s">
        <v>708</v>
      </c>
      <c r="DD608" t="s">
        <v>16585</v>
      </c>
      <c r="DE608" t="s">
        <v>4158</v>
      </c>
    </row>
    <row r="609" spans="58:109" x14ac:dyDescent="0.25">
      <c r="BF609" t="s">
        <v>10192</v>
      </c>
      <c r="BH609" t="s">
        <v>8260</v>
      </c>
      <c r="BL609">
        <v>0</v>
      </c>
      <c r="BM609">
        <v>1</v>
      </c>
      <c r="BR609" t="s">
        <v>4031</v>
      </c>
      <c r="BS609" s="124">
        <v>46148</v>
      </c>
      <c r="BT609" t="s">
        <v>2142</v>
      </c>
      <c r="BU609" t="s">
        <v>2171</v>
      </c>
      <c r="BW609" t="s">
        <v>14080</v>
      </c>
      <c r="BX609" t="s">
        <v>4030</v>
      </c>
      <c r="BY609" t="s">
        <v>4034</v>
      </c>
      <c r="BZ609" t="s">
        <v>14081</v>
      </c>
      <c r="CA609" t="s">
        <v>14081</v>
      </c>
      <c r="CB609" t="s">
        <v>4543</v>
      </c>
      <c r="CC609" t="s">
        <v>4105</v>
      </c>
      <c r="CD609">
        <v>80.88</v>
      </c>
      <c r="CE609">
        <v>6.74</v>
      </c>
      <c r="CF609">
        <v>0.64680000000000004</v>
      </c>
      <c r="CG609">
        <v>1</v>
      </c>
      <c r="CH609">
        <v>80.88</v>
      </c>
      <c r="CI609" s="17">
        <v>0.2</v>
      </c>
      <c r="CJ609">
        <v>7.92</v>
      </c>
      <c r="CK609">
        <v>1</v>
      </c>
      <c r="CL609" t="s">
        <v>14078</v>
      </c>
      <c r="CM609" t="s">
        <v>4121</v>
      </c>
      <c r="CN609" t="s">
        <v>72</v>
      </c>
      <c r="CO609" t="s">
        <v>14081</v>
      </c>
      <c r="CP609" t="s">
        <v>4107</v>
      </c>
      <c r="CR609" t="s">
        <v>16587</v>
      </c>
      <c r="CS609" t="s">
        <v>4030</v>
      </c>
      <c r="CT609" t="s">
        <v>4126</v>
      </c>
      <c r="CU609" t="s">
        <v>16588</v>
      </c>
      <c r="CV609" t="s">
        <v>8850</v>
      </c>
      <c r="CX609" t="s">
        <v>4105</v>
      </c>
      <c r="CZ609" t="s">
        <v>4133</v>
      </c>
      <c r="DA609">
        <v>1</v>
      </c>
      <c r="DB609" t="s">
        <v>16589</v>
      </c>
      <c r="DC609" t="s">
        <v>708</v>
      </c>
      <c r="DD609" t="s">
        <v>16588</v>
      </c>
      <c r="DE609" t="s">
        <v>4158</v>
      </c>
    </row>
    <row r="610" spans="58:109" x14ac:dyDescent="0.25">
      <c r="BF610" t="s">
        <v>10193</v>
      </c>
      <c r="BH610" t="s">
        <v>8260</v>
      </c>
      <c r="BL610">
        <v>0</v>
      </c>
      <c r="BM610">
        <v>1</v>
      </c>
      <c r="BR610" t="s">
        <v>4031</v>
      </c>
      <c r="BS610" s="124">
        <v>46148</v>
      </c>
      <c r="BT610" t="s">
        <v>2142</v>
      </c>
      <c r="BU610" t="s">
        <v>2171</v>
      </c>
      <c r="BW610" t="s">
        <v>20391</v>
      </c>
      <c r="BX610" t="s">
        <v>4050</v>
      </c>
      <c r="BY610" t="s">
        <v>4032</v>
      </c>
      <c r="BZ610" t="s">
        <v>20380</v>
      </c>
      <c r="CA610" t="s">
        <v>20380</v>
      </c>
      <c r="CB610" t="s">
        <v>4299</v>
      </c>
      <c r="CC610" t="s">
        <v>4105</v>
      </c>
      <c r="CD610">
        <v>167.88</v>
      </c>
      <c r="CE610">
        <v>13.99</v>
      </c>
      <c r="CG610">
        <v>0</v>
      </c>
      <c r="CH610">
        <v>167.88</v>
      </c>
      <c r="CK610">
        <v>1</v>
      </c>
      <c r="CL610" t="s">
        <v>20392</v>
      </c>
      <c r="CM610" t="s">
        <v>4133</v>
      </c>
      <c r="CN610" t="s">
        <v>72</v>
      </c>
      <c r="CO610" t="s">
        <v>20380</v>
      </c>
      <c r="CP610" t="s">
        <v>4107</v>
      </c>
      <c r="CR610" t="s">
        <v>16590</v>
      </c>
      <c r="CS610" t="s">
        <v>4050</v>
      </c>
      <c r="CT610" t="s">
        <v>4126</v>
      </c>
      <c r="CU610" t="s">
        <v>16588</v>
      </c>
      <c r="CV610" t="s">
        <v>4571</v>
      </c>
      <c r="CX610" t="s">
        <v>4105</v>
      </c>
      <c r="CZ610" t="s">
        <v>4133</v>
      </c>
      <c r="DA610">
        <v>1</v>
      </c>
      <c r="DB610" t="s">
        <v>16591</v>
      </c>
      <c r="DC610" t="s">
        <v>708</v>
      </c>
      <c r="DD610" t="s">
        <v>16588</v>
      </c>
      <c r="DE610" t="s">
        <v>4158</v>
      </c>
    </row>
    <row r="611" spans="58:109" x14ac:dyDescent="0.25">
      <c r="BF611" t="s">
        <v>9637</v>
      </c>
      <c r="BH611" t="s">
        <v>8260</v>
      </c>
      <c r="BL611">
        <v>0</v>
      </c>
      <c r="BM611">
        <v>1</v>
      </c>
      <c r="BR611" t="s">
        <v>4031</v>
      </c>
      <c r="BS611" s="124">
        <v>46148</v>
      </c>
      <c r="BT611" t="s">
        <v>2142</v>
      </c>
      <c r="BU611" t="s">
        <v>2171</v>
      </c>
      <c r="BW611" t="s">
        <v>20393</v>
      </c>
      <c r="BX611" t="s">
        <v>4050</v>
      </c>
      <c r="BY611" t="s">
        <v>4032</v>
      </c>
      <c r="BZ611" t="s">
        <v>20380</v>
      </c>
      <c r="CA611" t="s">
        <v>20380</v>
      </c>
      <c r="CB611" t="s">
        <v>4144</v>
      </c>
      <c r="CC611" t="s">
        <v>4105</v>
      </c>
      <c r="CD611">
        <v>227.88</v>
      </c>
      <c r="CE611">
        <v>18.989999999999998</v>
      </c>
      <c r="CF611">
        <v>2.1265999999999998</v>
      </c>
      <c r="CG611">
        <v>1</v>
      </c>
      <c r="CH611">
        <v>227.88</v>
      </c>
      <c r="CI611" s="17">
        <v>0.2</v>
      </c>
      <c r="CJ611">
        <v>25.52</v>
      </c>
      <c r="CK611">
        <v>1</v>
      </c>
      <c r="CL611" t="s">
        <v>20392</v>
      </c>
      <c r="CM611" t="s">
        <v>4133</v>
      </c>
      <c r="CN611" t="s">
        <v>72</v>
      </c>
      <c r="CO611" t="s">
        <v>20380</v>
      </c>
      <c r="CP611" t="s">
        <v>4107</v>
      </c>
      <c r="CR611" t="s">
        <v>8870</v>
      </c>
      <c r="CS611" t="s">
        <v>4050</v>
      </c>
      <c r="CT611" t="s">
        <v>4109</v>
      </c>
      <c r="CU611" t="s">
        <v>20525</v>
      </c>
      <c r="CV611" t="s">
        <v>8645</v>
      </c>
      <c r="CX611" t="s">
        <v>4111</v>
      </c>
      <c r="CZ611" t="s">
        <v>4133</v>
      </c>
      <c r="DA611">
        <v>1</v>
      </c>
      <c r="DB611" t="s">
        <v>8871</v>
      </c>
      <c r="DC611" t="s">
        <v>728</v>
      </c>
      <c r="DD611" t="s">
        <v>20525</v>
      </c>
      <c r="DE611" t="s">
        <v>4158</v>
      </c>
    </row>
    <row r="612" spans="58:109" x14ac:dyDescent="0.25">
      <c r="BF612" t="s">
        <v>10194</v>
      </c>
      <c r="BG612" t="s">
        <v>10195</v>
      </c>
      <c r="BH612" t="s">
        <v>4445</v>
      </c>
      <c r="BI612" t="s">
        <v>10196</v>
      </c>
      <c r="BJ612" t="s">
        <v>4032</v>
      </c>
      <c r="BK612">
        <v>185.24</v>
      </c>
      <c r="BL612">
        <v>1</v>
      </c>
      <c r="BM612">
        <v>1</v>
      </c>
      <c r="BN612" t="s">
        <v>4060</v>
      </c>
      <c r="BO612">
        <v>1</v>
      </c>
      <c r="BP612" t="s">
        <v>4029</v>
      </c>
      <c r="BQ612" t="s">
        <v>4030</v>
      </c>
      <c r="BR612" t="s">
        <v>4031</v>
      </c>
      <c r="BS612" s="124">
        <v>46148</v>
      </c>
      <c r="BT612" t="s">
        <v>75</v>
      </c>
      <c r="BU612" t="s">
        <v>1720</v>
      </c>
      <c r="BW612" t="s">
        <v>20394</v>
      </c>
      <c r="BX612" t="s">
        <v>4108</v>
      </c>
      <c r="BY612" t="s">
        <v>4109</v>
      </c>
      <c r="BZ612" t="s">
        <v>20395</v>
      </c>
      <c r="CA612" t="s">
        <v>20395</v>
      </c>
      <c r="CB612" t="s">
        <v>8531</v>
      </c>
      <c r="CC612" t="s">
        <v>4111</v>
      </c>
      <c r="CD612">
        <v>335.88</v>
      </c>
      <c r="CE612">
        <v>27.99</v>
      </c>
      <c r="CG612">
        <v>0</v>
      </c>
      <c r="CH612">
        <v>335.88</v>
      </c>
      <c r="CK612">
        <v>1</v>
      </c>
      <c r="CL612" t="s">
        <v>20392</v>
      </c>
      <c r="CM612" t="s">
        <v>4106</v>
      </c>
      <c r="CN612" t="s">
        <v>72</v>
      </c>
      <c r="CO612" t="s">
        <v>20395</v>
      </c>
      <c r="CP612" t="s">
        <v>4107</v>
      </c>
      <c r="CR612" t="s">
        <v>21042</v>
      </c>
      <c r="CS612" t="s">
        <v>4030</v>
      </c>
      <c r="CT612" t="s">
        <v>4142</v>
      </c>
      <c r="CU612" t="s">
        <v>20947</v>
      </c>
      <c r="CV612" t="s">
        <v>8594</v>
      </c>
      <c r="CX612" t="s">
        <v>4105</v>
      </c>
      <c r="CZ612" t="s">
        <v>4133</v>
      </c>
      <c r="DA612">
        <v>1</v>
      </c>
      <c r="DB612" t="s">
        <v>21043</v>
      </c>
      <c r="DC612" t="s">
        <v>728</v>
      </c>
      <c r="DD612" t="s">
        <v>20947</v>
      </c>
      <c r="DE612" t="s">
        <v>4158</v>
      </c>
    </row>
    <row r="613" spans="58:109" x14ac:dyDescent="0.25">
      <c r="BF613" t="s">
        <v>10197</v>
      </c>
      <c r="BG613" t="s">
        <v>10198</v>
      </c>
      <c r="BH613" t="s">
        <v>4445</v>
      </c>
      <c r="BI613" t="s">
        <v>10199</v>
      </c>
      <c r="BJ613" t="s">
        <v>4032</v>
      </c>
      <c r="BK613">
        <v>200.74</v>
      </c>
      <c r="BL613">
        <v>1</v>
      </c>
      <c r="BM613">
        <v>1</v>
      </c>
      <c r="BN613" t="s">
        <v>4060</v>
      </c>
      <c r="BO613">
        <v>1</v>
      </c>
      <c r="BP613" t="s">
        <v>4029</v>
      </c>
      <c r="BQ613" t="s">
        <v>4030</v>
      </c>
      <c r="BR613" t="s">
        <v>4031</v>
      </c>
      <c r="BS613" s="124">
        <v>46148</v>
      </c>
      <c r="BT613" t="s">
        <v>75</v>
      </c>
      <c r="BU613" t="s">
        <v>1720</v>
      </c>
      <c r="BW613" t="s">
        <v>20389</v>
      </c>
      <c r="BX613" t="s">
        <v>4030</v>
      </c>
      <c r="BY613" t="s">
        <v>4027</v>
      </c>
      <c r="BZ613" t="s">
        <v>20320</v>
      </c>
      <c r="CA613" t="s">
        <v>20320</v>
      </c>
      <c r="CC613" t="s">
        <v>4105</v>
      </c>
      <c r="CD613">
        <v>263.88</v>
      </c>
      <c r="CE613">
        <v>21.99</v>
      </c>
      <c r="CG613">
        <v>0</v>
      </c>
      <c r="CH613">
        <v>263.88</v>
      </c>
      <c r="CK613">
        <v>1</v>
      </c>
      <c r="CL613" t="s">
        <v>20390</v>
      </c>
      <c r="CM613" t="s">
        <v>4106</v>
      </c>
      <c r="CN613" t="s">
        <v>72</v>
      </c>
      <c r="CO613" t="s">
        <v>20320</v>
      </c>
      <c r="CP613" t="s">
        <v>4107</v>
      </c>
      <c r="CR613" t="s">
        <v>21044</v>
      </c>
      <c r="CS613" t="s">
        <v>4030</v>
      </c>
      <c r="CT613" t="s">
        <v>4142</v>
      </c>
      <c r="CU613" t="s">
        <v>21045</v>
      </c>
      <c r="CV613" t="s">
        <v>8908</v>
      </c>
      <c r="CW613" t="s">
        <v>4408</v>
      </c>
      <c r="CX613" t="s">
        <v>4105</v>
      </c>
      <c r="CZ613" t="s">
        <v>4133</v>
      </c>
      <c r="DA613">
        <v>1</v>
      </c>
      <c r="DB613" t="s">
        <v>21046</v>
      </c>
      <c r="DC613" t="s">
        <v>728</v>
      </c>
      <c r="DD613" t="s">
        <v>21045</v>
      </c>
      <c r="DE613" t="s">
        <v>4158</v>
      </c>
    </row>
    <row r="614" spans="58:109" x14ac:dyDescent="0.25">
      <c r="BF614" t="s">
        <v>9638</v>
      </c>
      <c r="BH614" t="s">
        <v>4445</v>
      </c>
      <c r="BL614">
        <v>0</v>
      </c>
      <c r="BM614">
        <v>1</v>
      </c>
      <c r="BR614" t="s">
        <v>4031</v>
      </c>
      <c r="BS614" s="124">
        <v>46148</v>
      </c>
      <c r="BT614" t="s">
        <v>75</v>
      </c>
      <c r="BU614" t="s">
        <v>1720</v>
      </c>
      <c r="BW614" t="s">
        <v>4152</v>
      </c>
      <c r="BX614" t="s">
        <v>4030</v>
      </c>
      <c r="BY614" t="s">
        <v>4109</v>
      </c>
      <c r="BZ614" t="s">
        <v>20903</v>
      </c>
      <c r="CA614" t="s">
        <v>20903</v>
      </c>
      <c r="CC614" t="s">
        <v>4111</v>
      </c>
      <c r="CD614">
        <v>395.88</v>
      </c>
      <c r="CE614">
        <v>32.99</v>
      </c>
      <c r="CG614">
        <v>0</v>
      </c>
      <c r="CH614">
        <v>395.88</v>
      </c>
      <c r="CK614">
        <v>1</v>
      </c>
      <c r="CL614" t="s">
        <v>4153</v>
      </c>
      <c r="CM614" t="s">
        <v>4106</v>
      </c>
      <c r="CN614" t="s">
        <v>72</v>
      </c>
      <c r="CO614" t="s">
        <v>20903</v>
      </c>
      <c r="CP614" t="s">
        <v>4107</v>
      </c>
      <c r="CR614" t="s">
        <v>16592</v>
      </c>
      <c r="CS614" t="s">
        <v>4030</v>
      </c>
      <c r="CT614" t="s">
        <v>4126</v>
      </c>
      <c r="CU614" t="s">
        <v>16593</v>
      </c>
      <c r="CV614" t="s">
        <v>4636</v>
      </c>
      <c r="CW614" t="s">
        <v>4328</v>
      </c>
      <c r="CX614" t="s">
        <v>4105</v>
      </c>
      <c r="CZ614" t="s">
        <v>4133</v>
      </c>
      <c r="DA614">
        <v>1</v>
      </c>
      <c r="DB614" t="s">
        <v>10481</v>
      </c>
      <c r="DC614" t="s">
        <v>728</v>
      </c>
      <c r="DD614" t="s">
        <v>16593</v>
      </c>
      <c r="DE614" t="s">
        <v>4158</v>
      </c>
    </row>
    <row r="615" spans="58:109" x14ac:dyDescent="0.25">
      <c r="BF615" t="s">
        <v>10200</v>
      </c>
      <c r="BH615" t="s">
        <v>4445</v>
      </c>
      <c r="BL615">
        <v>0</v>
      </c>
      <c r="BM615">
        <v>1</v>
      </c>
      <c r="BR615" t="s">
        <v>4031</v>
      </c>
      <c r="BS615" s="124">
        <v>46148</v>
      </c>
      <c r="BT615" t="s">
        <v>75</v>
      </c>
      <c r="BU615" t="s">
        <v>1720</v>
      </c>
      <c r="BW615" t="s">
        <v>20904</v>
      </c>
      <c r="BX615" t="s">
        <v>4030</v>
      </c>
      <c r="BY615" t="s">
        <v>4034</v>
      </c>
      <c r="BZ615" t="s">
        <v>20905</v>
      </c>
      <c r="CA615" t="s">
        <v>20905</v>
      </c>
      <c r="CC615" t="s">
        <v>4105</v>
      </c>
      <c r="CD615">
        <v>63.48</v>
      </c>
      <c r="CE615">
        <v>5.29</v>
      </c>
      <c r="CF615">
        <v>0.39674999999999999</v>
      </c>
      <c r="CG615">
        <v>0</v>
      </c>
      <c r="CH615">
        <v>63.48</v>
      </c>
      <c r="CJ615">
        <v>8.73</v>
      </c>
      <c r="CK615">
        <v>1</v>
      </c>
      <c r="CL615" t="s">
        <v>20906</v>
      </c>
      <c r="CM615" t="s">
        <v>4106</v>
      </c>
      <c r="CN615" t="s">
        <v>72</v>
      </c>
      <c r="CO615" t="s">
        <v>20905</v>
      </c>
      <c r="CP615" t="s">
        <v>4107</v>
      </c>
      <c r="CR615" t="s">
        <v>9173</v>
      </c>
      <c r="CS615" t="s">
        <v>4030</v>
      </c>
      <c r="CT615" t="s">
        <v>4104</v>
      </c>
      <c r="CU615" t="s">
        <v>4571</v>
      </c>
      <c r="CV615" t="s">
        <v>8515</v>
      </c>
      <c r="CX615" t="s">
        <v>4105</v>
      </c>
      <c r="CZ615" t="s">
        <v>4133</v>
      </c>
      <c r="DA615">
        <v>1</v>
      </c>
      <c r="DB615" t="s">
        <v>9174</v>
      </c>
      <c r="DC615" t="s">
        <v>728</v>
      </c>
      <c r="DD615" t="s">
        <v>4571</v>
      </c>
      <c r="DE615" t="s">
        <v>4158</v>
      </c>
    </row>
    <row r="616" spans="58:109" x14ac:dyDescent="0.25">
      <c r="BF616" t="s">
        <v>9639</v>
      </c>
      <c r="BG616" t="s">
        <v>9640</v>
      </c>
      <c r="BH616" t="s">
        <v>8278</v>
      </c>
      <c r="BI616" t="s">
        <v>9641</v>
      </c>
      <c r="BJ616" t="s">
        <v>4032</v>
      </c>
      <c r="BK616">
        <v>108.96</v>
      </c>
      <c r="BL616">
        <v>1</v>
      </c>
      <c r="BM616">
        <v>1</v>
      </c>
      <c r="BN616" t="s">
        <v>4028</v>
      </c>
      <c r="BO616">
        <v>1</v>
      </c>
      <c r="BP616" t="s">
        <v>4029</v>
      </c>
      <c r="BQ616" t="s">
        <v>4030</v>
      </c>
      <c r="BR616" t="s">
        <v>4031</v>
      </c>
      <c r="BS616" s="124">
        <v>46148</v>
      </c>
      <c r="BT616" t="s">
        <v>2197</v>
      </c>
      <c r="BU616" t="s">
        <v>1381</v>
      </c>
      <c r="BW616" t="s">
        <v>20907</v>
      </c>
      <c r="BX616" t="s">
        <v>4030</v>
      </c>
      <c r="BY616" t="s">
        <v>4034</v>
      </c>
      <c r="BZ616" t="s">
        <v>20905</v>
      </c>
      <c r="CA616" t="s">
        <v>20905</v>
      </c>
      <c r="CC616" t="s">
        <v>4105</v>
      </c>
      <c r="CD616">
        <v>158.04</v>
      </c>
      <c r="CE616">
        <v>13.17</v>
      </c>
      <c r="CF616">
        <v>0.98775000000000002</v>
      </c>
      <c r="CG616">
        <v>0</v>
      </c>
      <c r="CH616">
        <v>158.04</v>
      </c>
      <c r="CJ616">
        <v>21.74</v>
      </c>
      <c r="CK616">
        <v>1</v>
      </c>
      <c r="CL616" t="s">
        <v>20906</v>
      </c>
      <c r="CM616" t="s">
        <v>4106</v>
      </c>
      <c r="CN616" t="s">
        <v>72</v>
      </c>
      <c r="CO616" t="s">
        <v>20905</v>
      </c>
      <c r="CP616" t="s">
        <v>4107</v>
      </c>
      <c r="CR616" t="s">
        <v>16594</v>
      </c>
      <c r="CS616" t="s">
        <v>4030</v>
      </c>
      <c r="CT616" t="s">
        <v>4104</v>
      </c>
      <c r="CU616" t="s">
        <v>16595</v>
      </c>
      <c r="CV616" t="s">
        <v>8646</v>
      </c>
      <c r="CX616" t="s">
        <v>4105</v>
      </c>
      <c r="CZ616" t="s">
        <v>4133</v>
      </c>
      <c r="DA616">
        <v>1</v>
      </c>
      <c r="DB616" t="s">
        <v>16596</v>
      </c>
      <c r="DC616" t="s">
        <v>728</v>
      </c>
      <c r="DD616" t="s">
        <v>16595</v>
      </c>
      <c r="DE616" t="s">
        <v>4158</v>
      </c>
    </row>
    <row r="617" spans="58:109" x14ac:dyDescent="0.25">
      <c r="BF617" t="s">
        <v>8983</v>
      </c>
      <c r="BG617" t="s">
        <v>8984</v>
      </c>
      <c r="BH617" t="s">
        <v>4066</v>
      </c>
      <c r="BI617" t="s">
        <v>8985</v>
      </c>
      <c r="BJ617" t="s">
        <v>4027</v>
      </c>
      <c r="BK617">
        <v>143.88</v>
      </c>
      <c r="BL617">
        <v>1</v>
      </c>
      <c r="BM617">
        <v>1</v>
      </c>
      <c r="BN617" t="s">
        <v>4035</v>
      </c>
      <c r="BO617">
        <v>1</v>
      </c>
      <c r="BP617" t="s">
        <v>4029</v>
      </c>
      <c r="BQ617" t="s">
        <v>4030</v>
      </c>
      <c r="BR617" t="s">
        <v>4031</v>
      </c>
      <c r="BS617" s="124">
        <v>46148</v>
      </c>
      <c r="BT617" t="s">
        <v>2207</v>
      </c>
      <c r="BU617" t="s">
        <v>1720</v>
      </c>
      <c r="BW617" t="s">
        <v>20908</v>
      </c>
      <c r="BX617" t="s">
        <v>4030</v>
      </c>
      <c r="BY617" t="s">
        <v>4109</v>
      </c>
      <c r="BZ617" t="s">
        <v>20909</v>
      </c>
      <c r="CA617" t="s">
        <v>20909</v>
      </c>
      <c r="CB617" t="s">
        <v>4702</v>
      </c>
      <c r="CC617" t="s">
        <v>4105</v>
      </c>
      <c r="CD617">
        <v>89.88</v>
      </c>
      <c r="CE617">
        <v>7.49</v>
      </c>
      <c r="CF617">
        <v>0.71879999999999999</v>
      </c>
      <c r="CG617">
        <v>1</v>
      </c>
      <c r="CH617">
        <v>89.88</v>
      </c>
      <c r="CI617" s="17">
        <v>0.2</v>
      </c>
      <c r="CJ617">
        <v>8.81</v>
      </c>
      <c r="CK617">
        <v>1</v>
      </c>
      <c r="CL617" t="s">
        <v>20910</v>
      </c>
      <c r="CM617" t="s">
        <v>4121</v>
      </c>
      <c r="CN617" t="s">
        <v>72</v>
      </c>
      <c r="CO617" t="s">
        <v>20909</v>
      </c>
      <c r="CP617" t="s">
        <v>4107</v>
      </c>
      <c r="CR617" t="s">
        <v>16597</v>
      </c>
      <c r="CS617" t="s">
        <v>4050</v>
      </c>
      <c r="CT617" t="s">
        <v>4109</v>
      </c>
      <c r="CU617" t="s">
        <v>14806</v>
      </c>
      <c r="CV617" t="s">
        <v>4614</v>
      </c>
      <c r="CX617" t="s">
        <v>4111</v>
      </c>
      <c r="CZ617" t="s">
        <v>4133</v>
      </c>
      <c r="DA617">
        <v>1</v>
      </c>
      <c r="DB617" t="s">
        <v>16598</v>
      </c>
      <c r="DC617" t="s">
        <v>728</v>
      </c>
      <c r="DD617" t="s">
        <v>14806</v>
      </c>
      <c r="DE617" t="s">
        <v>4158</v>
      </c>
    </row>
    <row r="618" spans="58:109" x14ac:dyDescent="0.25">
      <c r="BF618" t="s">
        <v>8986</v>
      </c>
      <c r="BG618" t="s">
        <v>8987</v>
      </c>
      <c r="BH618" t="s">
        <v>4066</v>
      </c>
      <c r="BI618" t="s">
        <v>8988</v>
      </c>
      <c r="BJ618" t="s">
        <v>4027</v>
      </c>
      <c r="BK618">
        <v>119.88</v>
      </c>
      <c r="BL618">
        <v>1</v>
      </c>
      <c r="BM618">
        <v>1</v>
      </c>
      <c r="BN618" t="s">
        <v>4035</v>
      </c>
      <c r="BO618">
        <v>1</v>
      </c>
      <c r="BP618" t="s">
        <v>4029</v>
      </c>
      <c r="BQ618" t="s">
        <v>4030</v>
      </c>
      <c r="BR618" t="s">
        <v>4031</v>
      </c>
      <c r="BS618" s="124">
        <v>46148</v>
      </c>
      <c r="BT618" t="s">
        <v>2207</v>
      </c>
      <c r="BU618" t="s">
        <v>1720</v>
      </c>
      <c r="BW618" t="s">
        <v>20911</v>
      </c>
      <c r="BX618" t="s">
        <v>4030</v>
      </c>
      <c r="BY618" t="s">
        <v>4109</v>
      </c>
      <c r="BZ618" t="s">
        <v>20912</v>
      </c>
      <c r="CA618" t="s">
        <v>20912</v>
      </c>
      <c r="CB618" t="s">
        <v>4702</v>
      </c>
      <c r="CC618" t="s">
        <v>4105</v>
      </c>
      <c r="CD618">
        <v>89.88</v>
      </c>
      <c r="CE618">
        <v>7.49</v>
      </c>
      <c r="CG618">
        <v>0</v>
      </c>
      <c r="CH618">
        <v>89.88</v>
      </c>
      <c r="CK618">
        <v>1</v>
      </c>
      <c r="CL618" t="s">
        <v>20910</v>
      </c>
      <c r="CM618" t="s">
        <v>4133</v>
      </c>
      <c r="CN618" t="s">
        <v>72</v>
      </c>
      <c r="CO618" t="s">
        <v>20912</v>
      </c>
      <c r="CP618" t="s">
        <v>4107</v>
      </c>
      <c r="CR618" t="s">
        <v>16599</v>
      </c>
      <c r="CS618" t="s">
        <v>4050</v>
      </c>
      <c r="CT618" t="s">
        <v>4032</v>
      </c>
      <c r="CU618" t="s">
        <v>16412</v>
      </c>
      <c r="CV618" t="s">
        <v>4614</v>
      </c>
      <c r="CX618" t="s">
        <v>4105</v>
      </c>
      <c r="CZ618" t="s">
        <v>4133</v>
      </c>
      <c r="DA618">
        <v>1</v>
      </c>
      <c r="DB618" t="s">
        <v>16600</v>
      </c>
      <c r="DC618" t="s">
        <v>728</v>
      </c>
      <c r="DD618" t="s">
        <v>16412</v>
      </c>
      <c r="DE618" t="s">
        <v>4158</v>
      </c>
    </row>
    <row r="619" spans="58:109" x14ac:dyDescent="0.25">
      <c r="BF619" t="s">
        <v>8989</v>
      </c>
      <c r="BH619" t="s">
        <v>4066</v>
      </c>
      <c r="BL619">
        <v>0</v>
      </c>
      <c r="BM619">
        <v>1</v>
      </c>
      <c r="BR619" t="s">
        <v>4031</v>
      </c>
      <c r="BS619" s="124">
        <v>46148</v>
      </c>
      <c r="BT619" t="s">
        <v>2207</v>
      </c>
      <c r="BU619" t="s">
        <v>1720</v>
      </c>
      <c r="BW619" t="s">
        <v>14076</v>
      </c>
      <c r="BX619" t="s">
        <v>4030</v>
      </c>
      <c r="BY619" t="s">
        <v>4034</v>
      </c>
      <c r="BZ619" t="s">
        <v>14082</v>
      </c>
      <c r="CA619" t="s">
        <v>13247</v>
      </c>
      <c r="CB619" t="s">
        <v>4543</v>
      </c>
      <c r="CC619" t="s">
        <v>4105</v>
      </c>
      <c r="CD619">
        <v>110.88</v>
      </c>
      <c r="CE619">
        <v>9.24</v>
      </c>
      <c r="CF619">
        <v>0.88680000000000003</v>
      </c>
      <c r="CG619">
        <v>1</v>
      </c>
      <c r="CH619">
        <v>110.88</v>
      </c>
      <c r="CI619" s="17">
        <v>0.2</v>
      </c>
      <c r="CJ619">
        <v>10.86</v>
      </c>
      <c r="CK619">
        <v>1</v>
      </c>
      <c r="CL619" t="s">
        <v>14078</v>
      </c>
      <c r="CM619" t="s">
        <v>4121</v>
      </c>
      <c r="CN619" t="s">
        <v>72</v>
      </c>
      <c r="CO619" t="s">
        <v>14082</v>
      </c>
      <c r="CP619" t="s">
        <v>4121</v>
      </c>
      <c r="CR619" t="s">
        <v>8579</v>
      </c>
      <c r="CS619" t="s">
        <v>4050</v>
      </c>
      <c r="CT619" t="s">
        <v>4109</v>
      </c>
      <c r="CU619" t="s">
        <v>16601</v>
      </c>
      <c r="CV619" t="s">
        <v>4169</v>
      </c>
      <c r="CX619" t="s">
        <v>4111</v>
      </c>
      <c r="CZ619" t="s">
        <v>4133</v>
      </c>
      <c r="DA619">
        <v>1</v>
      </c>
      <c r="DB619" t="s">
        <v>8580</v>
      </c>
      <c r="DC619" t="s">
        <v>728</v>
      </c>
      <c r="DD619" t="s">
        <v>16601</v>
      </c>
      <c r="DE619" t="s">
        <v>4158</v>
      </c>
    </row>
    <row r="620" spans="58:109" x14ac:dyDescent="0.25">
      <c r="BF620" t="s">
        <v>8990</v>
      </c>
      <c r="BH620" t="s">
        <v>4066</v>
      </c>
      <c r="BL620">
        <v>0</v>
      </c>
      <c r="BM620">
        <v>1</v>
      </c>
      <c r="BR620" t="s">
        <v>4031</v>
      </c>
      <c r="BS620" s="124">
        <v>46148</v>
      </c>
      <c r="BT620" t="s">
        <v>2207</v>
      </c>
      <c r="BU620" t="s">
        <v>1720</v>
      </c>
      <c r="BW620" t="s">
        <v>14079</v>
      </c>
      <c r="BX620" t="s">
        <v>4030</v>
      </c>
      <c r="BY620" t="s">
        <v>4034</v>
      </c>
      <c r="BZ620" t="s">
        <v>14083</v>
      </c>
      <c r="CA620" t="s">
        <v>13247</v>
      </c>
      <c r="CB620" t="s">
        <v>4543</v>
      </c>
      <c r="CC620" t="s">
        <v>4105</v>
      </c>
      <c r="CD620">
        <v>83.88</v>
      </c>
      <c r="CE620">
        <v>6.99</v>
      </c>
      <c r="CF620">
        <v>0.67079999999999995</v>
      </c>
      <c r="CG620">
        <v>1</v>
      </c>
      <c r="CH620">
        <v>83.88</v>
      </c>
      <c r="CI620" s="17">
        <v>0.2</v>
      </c>
      <c r="CJ620">
        <v>8.2200000000000006</v>
      </c>
      <c r="CK620">
        <v>1</v>
      </c>
      <c r="CL620" t="s">
        <v>14078</v>
      </c>
      <c r="CM620" t="s">
        <v>4121</v>
      </c>
      <c r="CN620" t="s">
        <v>72</v>
      </c>
      <c r="CO620" t="s">
        <v>14083</v>
      </c>
      <c r="CP620" t="s">
        <v>4121</v>
      </c>
      <c r="CR620" t="s">
        <v>8627</v>
      </c>
      <c r="CS620" t="s">
        <v>4050</v>
      </c>
      <c r="CT620" t="s">
        <v>4109</v>
      </c>
      <c r="CU620" t="s">
        <v>20526</v>
      </c>
      <c r="CV620" t="s">
        <v>8257</v>
      </c>
      <c r="CX620" t="s">
        <v>4111</v>
      </c>
      <c r="CZ620" t="s">
        <v>4133</v>
      </c>
      <c r="DA620">
        <v>1</v>
      </c>
      <c r="DB620" t="s">
        <v>8628</v>
      </c>
      <c r="DC620" t="s">
        <v>4544</v>
      </c>
      <c r="DD620" t="s">
        <v>20526</v>
      </c>
      <c r="DE620" t="s">
        <v>4158</v>
      </c>
    </row>
    <row r="621" spans="58:109" x14ac:dyDescent="0.25">
      <c r="BF621" t="s">
        <v>8991</v>
      </c>
      <c r="BH621" t="s">
        <v>4066</v>
      </c>
      <c r="BL621">
        <v>0</v>
      </c>
      <c r="BM621">
        <v>1</v>
      </c>
      <c r="BR621" t="s">
        <v>4031</v>
      </c>
      <c r="BS621" s="124">
        <v>46148</v>
      </c>
      <c r="BT621" t="s">
        <v>2207</v>
      </c>
      <c r="BU621" t="s">
        <v>1720</v>
      </c>
      <c r="BW621" t="s">
        <v>14080</v>
      </c>
      <c r="BX621" t="s">
        <v>4030</v>
      </c>
      <c r="BY621" t="s">
        <v>4034</v>
      </c>
      <c r="BZ621" t="s">
        <v>14084</v>
      </c>
      <c r="CA621" t="s">
        <v>13247</v>
      </c>
      <c r="CB621" t="s">
        <v>4543</v>
      </c>
      <c r="CC621" t="s">
        <v>4105</v>
      </c>
      <c r="CD621">
        <v>80.88</v>
      </c>
      <c r="CE621">
        <v>6.74</v>
      </c>
      <c r="CF621">
        <v>0.64680000000000004</v>
      </c>
      <c r="CG621">
        <v>1</v>
      </c>
      <c r="CH621">
        <v>80.88</v>
      </c>
      <c r="CI621" s="17">
        <v>0.2</v>
      </c>
      <c r="CJ621">
        <v>7.92</v>
      </c>
      <c r="CK621">
        <v>1</v>
      </c>
      <c r="CL621" t="s">
        <v>14078</v>
      </c>
      <c r="CM621" t="s">
        <v>4121</v>
      </c>
      <c r="CN621" t="s">
        <v>72</v>
      </c>
      <c r="CO621" t="s">
        <v>14084</v>
      </c>
      <c r="CP621" t="s">
        <v>4121</v>
      </c>
      <c r="CR621" t="s">
        <v>16602</v>
      </c>
      <c r="CS621" t="s">
        <v>4050</v>
      </c>
      <c r="CT621" t="s">
        <v>4034</v>
      </c>
      <c r="CU621" t="s">
        <v>15530</v>
      </c>
      <c r="CV621" t="s">
        <v>4701</v>
      </c>
      <c r="CX621" t="s">
        <v>4105</v>
      </c>
      <c r="CZ621" t="s">
        <v>4133</v>
      </c>
      <c r="DA621">
        <v>1</v>
      </c>
      <c r="DB621" t="s">
        <v>16603</v>
      </c>
      <c r="DC621" t="s">
        <v>802</v>
      </c>
      <c r="DD621" t="s">
        <v>15530</v>
      </c>
      <c r="DE621" t="s">
        <v>4158</v>
      </c>
    </row>
    <row r="622" spans="58:109" x14ac:dyDescent="0.25">
      <c r="BF622" t="s">
        <v>8992</v>
      </c>
      <c r="BH622" t="s">
        <v>4066</v>
      </c>
      <c r="BL622">
        <v>0</v>
      </c>
      <c r="BM622">
        <v>1</v>
      </c>
      <c r="BR622" t="s">
        <v>4031</v>
      </c>
      <c r="BS622" s="124">
        <v>46148</v>
      </c>
      <c r="BT622" t="s">
        <v>2207</v>
      </c>
      <c r="BU622" t="s">
        <v>1720</v>
      </c>
      <c r="BW622" t="s">
        <v>14085</v>
      </c>
      <c r="BX622" t="s">
        <v>4030</v>
      </c>
      <c r="BY622" t="s">
        <v>4034</v>
      </c>
      <c r="BZ622" t="s">
        <v>14086</v>
      </c>
      <c r="CA622" t="s">
        <v>14086</v>
      </c>
      <c r="CC622" t="s">
        <v>4105</v>
      </c>
      <c r="CD622">
        <v>60.6</v>
      </c>
      <c r="CE622">
        <v>5.05</v>
      </c>
      <c r="CF622">
        <v>0.37874999999999998</v>
      </c>
      <c r="CG622">
        <v>0</v>
      </c>
      <c r="CH622">
        <v>60.6</v>
      </c>
      <c r="CJ622">
        <v>8.34</v>
      </c>
      <c r="CK622">
        <v>1</v>
      </c>
      <c r="CL622" t="s">
        <v>14087</v>
      </c>
      <c r="CM622" t="s">
        <v>4106</v>
      </c>
      <c r="CN622" t="s">
        <v>72</v>
      </c>
      <c r="CO622" t="s">
        <v>14086</v>
      </c>
      <c r="CP622" t="s">
        <v>4107</v>
      </c>
      <c r="CR622" t="s">
        <v>16604</v>
      </c>
      <c r="CS622" t="s">
        <v>4050</v>
      </c>
      <c r="CT622" t="s">
        <v>4142</v>
      </c>
      <c r="CU622" t="s">
        <v>16605</v>
      </c>
      <c r="CV622" t="s">
        <v>4615</v>
      </c>
      <c r="CX622" t="s">
        <v>4105</v>
      </c>
      <c r="CZ622" t="s">
        <v>4133</v>
      </c>
      <c r="DA622">
        <v>1</v>
      </c>
      <c r="DB622" t="s">
        <v>16606</v>
      </c>
      <c r="DC622" t="s">
        <v>802</v>
      </c>
      <c r="DD622" t="s">
        <v>16605</v>
      </c>
      <c r="DE622" t="s">
        <v>4158</v>
      </c>
    </row>
    <row r="623" spans="58:109" x14ac:dyDescent="0.25">
      <c r="BF623" t="s">
        <v>9642</v>
      </c>
      <c r="BG623" t="s">
        <v>9643</v>
      </c>
      <c r="BH623" t="s">
        <v>4067</v>
      </c>
      <c r="BI623" t="s">
        <v>9644</v>
      </c>
      <c r="BJ623" t="s">
        <v>4032</v>
      </c>
      <c r="BK623">
        <v>171.6</v>
      </c>
      <c r="BL623">
        <v>1</v>
      </c>
      <c r="BM623">
        <v>1</v>
      </c>
      <c r="BN623" t="s">
        <v>4028</v>
      </c>
      <c r="BO623">
        <v>1</v>
      </c>
      <c r="BP623" t="s">
        <v>4029</v>
      </c>
      <c r="BQ623" t="s">
        <v>4030</v>
      </c>
      <c r="BR623" t="s">
        <v>4041</v>
      </c>
      <c r="BS623" s="124">
        <v>46148</v>
      </c>
      <c r="BT623" t="s">
        <v>2229</v>
      </c>
      <c r="BU623" t="s">
        <v>1720</v>
      </c>
      <c r="BW623" t="s">
        <v>14088</v>
      </c>
      <c r="BX623" t="s">
        <v>4030</v>
      </c>
      <c r="BY623" t="s">
        <v>4034</v>
      </c>
      <c r="BZ623" t="s">
        <v>14089</v>
      </c>
      <c r="CA623" t="s">
        <v>14089</v>
      </c>
      <c r="CC623" t="s">
        <v>4105</v>
      </c>
      <c r="CD623">
        <v>75.72</v>
      </c>
      <c r="CE623">
        <v>6.31</v>
      </c>
      <c r="CF623">
        <v>0.47325</v>
      </c>
      <c r="CG623">
        <v>0</v>
      </c>
      <c r="CH623">
        <v>75.72</v>
      </c>
      <c r="CJ623">
        <v>10.41</v>
      </c>
      <c r="CK623">
        <v>1</v>
      </c>
      <c r="CL623" t="s">
        <v>14087</v>
      </c>
      <c r="CM623" t="s">
        <v>4106</v>
      </c>
      <c r="CN623" t="s">
        <v>72</v>
      </c>
      <c r="CO623" t="s">
        <v>14089</v>
      </c>
      <c r="CP623" t="s">
        <v>4107</v>
      </c>
      <c r="CR623" t="s">
        <v>20527</v>
      </c>
      <c r="CS623" t="s">
        <v>4050</v>
      </c>
      <c r="CT623" t="s">
        <v>4109</v>
      </c>
      <c r="CU623" t="s">
        <v>20528</v>
      </c>
      <c r="CV623" t="s">
        <v>8257</v>
      </c>
      <c r="CW623" t="s">
        <v>4299</v>
      </c>
      <c r="CX623" t="s">
        <v>4111</v>
      </c>
      <c r="CZ623" t="s">
        <v>4133</v>
      </c>
      <c r="DA623">
        <v>1</v>
      </c>
      <c r="DB623" t="s">
        <v>20529</v>
      </c>
      <c r="DC623" t="s">
        <v>836</v>
      </c>
      <c r="DD623" t="s">
        <v>20528</v>
      </c>
      <c r="DE623" t="s">
        <v>4158</v>
      </c>
    </row>
    <row r="624" spans="58:109" x14ac:dyDescent="0.25">
      <c r="BF624" t="s">
        <v>8993</v>
      </c>
      <c r="BG624" t="s">
        <v>8994</v>
      </c>
      <c r="BH624" t="s">
        <v>4067</v>
      </c>
      <c r="BI624" t="s">
        <v>8995</v>
      </c>
      <c r="BJ624" t="s">
        <v>4032</v>
      </c>
      <c r="BK624">
        <v>124.26</v>
      </c>
      <c r="BL624">
        <v>1</v>
      </c>
      <c r="BM624">
        <v>1</v>
      </c>
      <c r="BN624" t="s">
        <v>4035</v>
      </c>
      <c r="BO624">
        <v>1</v>
      </c>
      <c r="BP624" t="s">
        <v>4029</v>
      </c>
      <c r="BQ624" t="s">
        <v>4030</v>
      </c>
      <c r="BR624" t="s">
        <v>4041</v>
      </c>
      <c r="BS624" s="124">
        <v>46148</v>
      </c>
      <c r="BT624" t="s">
        <v>2229</v>
      </c>
      <c r="BU624" t="s">
        <v>1720</v>
      </c>
      <c r="BW624" t="s">
        <v>14085</v>
      </c>
      <c r="BX624" t="s">
        <v>4030</v>
      </c>
      <c r="BY624" t="s">
        <v>4034</v>
      </c>
      <c r="BZ624" t="s">
        <v>13609</v>
      </c>
      <c r="CA624" t="s">
        <v>13609</v>
      </c>
      <c r="CC624" t="s">
        <v>4105</v>
      </c>
      <c r="CD624">
        <v>60.6</v>
      </c>
      <c r="CE624">
        <v>5.05</v>
      </c>
      <c r="CF624">
        <v>0.37874999999999998</v>
      </c>
      <c r="CG624">
        <v>0</v>
      </c>
      <c r="CH624">
        <v>60.6</v>
      </c>
      <c r="CJ624">
        <v>8.34</v>
      </c>
      <c r="CK624">
        <v>1</v>
      </c>
      <c r="CL624" t="s">
        <v>14087</v>
      </c>
      <c r="CM624" t="s">
        <v>4106</v>
      </c>
      <c r="CN624" t="s">
        <v>72</v>
      </c>
      <c r="CO624" t="s">
        <v>13609</v>
      </c>
      <c r="CP624" t="s">
        <v>4107</v>
      </c>
      <c r="CR624" t="s">
        <v>20530</v>
      </c>
      <c r="CS624" t="s">
        <v>4050</v>
      </c>
      <c r="CT624" t="s">
        <v>4034</v>
      </c>
      <c r="CU624" t="s">
        <v>20531</v>
      </c>
      <c r="CV624" t="s">
        <v>8257</v>
      </c>
      <c r="CX624" t="s">
        <v>4105</v>
      </c>
      <c r="CZ624" t="s">
        <v>4133</v>
      </c>
      <c r="DA624">
        <v>1</v>
      </c>
      <c r="DB624" t="s">
        <v>20532</v>
      </c>
      <c r="DC624" t="s">
        <v>836</v>
      </c>
      <c r="DD624" t="s">
        <v>20531</v>
      </c>
      <c r="DE624" t="s">
        <v>4158</v>
      </c>
    </row>
    <row r="625" spans="58:109" x14ac:dyDescent="0.25">
      <c r="BF625" t="s">
        <v>10201</v>
      </c>
      <c r="BG625" t="s">
        <v>10202</v>
      </c>
      <c r="BH625" t="s">
        <v>4067</v>
      </c>
      <c r="BI625" t="s">
        <v>10203</v>
      </c>
      <c r="BJ625" t="s">
        <v>4032</v>
      </c>
      <c r="BK625">
        <v>152.78</v>
      </c>
      <c r="BL625">
        <v>1</v>
      </c>
      <c r="BM625">
        <v>1</v>
      </c>
      <c r="BN625" t="s">
        <v>4035</v>
      </c>
      <c r="BO625">
        <v>1</v>
      </c>
      <c r="BP625" t="s">
        <v>4029</v>
      </c>
      <c r="BQ625" t="s">
        <v>4030</v>
      </c>
      <c r="BR625" t="s">
        <v>4041</v>
      </c>
      <c r="BS625" s="124">
        <v>46148</v>
      </c>
      <c r="BT625" t="s">
        <v>2229</v>
      </c>
      <c r="BU625" t="s">
        <v>1720</v>
      </c>
      <c r="BW625" t="s">
        <v>14088</v>
      </c>
      <c r="BX625" t="s">
        <v>4030</v>
      </c>
      <c r="BY625" t="s">
        <v>4034</v>
      </c>
      <c r="BZ625" t="s">
        <v>13606</v>
      </c>
      <c r="CA625" t="s">
        <v>13606</v>
      </c>
      <c r="CC625" t="s">
        <v>4105</v>
      </c>
      <c r="CD625">
        <v>75.72</v>
      </c>
      <c r="CE625">
        <v>6.31</v>
      </c>
      <c r="CF625">
        <v>0.47325</v>
      </c>
      <c r="CG625">
        <v>0</v>
      </c>
      <c r="CH625">
        <v>75.72</v>
      </c>
      <c r="CJ625">
        <v>10.41</v>
      </c>
      <c r="CK625">
        <v>1</v>
      </c>
      <c r="CL625" t="s">
        <v>14087</v>
      </c>
      <c r="CM625" t="s">
        <v>4106</v>
      </c>
      <c r="CN625" t="s">
        <v>72</v>
      </c>
      <c r="CO625" t="s">
        <v>13606</v>
      </c>
      <c r="CP625" t="s">
        <v>4107</v>
      </c>
      <c r="CR625" t="s">
        <v>16607</v>
      </c>
      <c r="CS625" t="s">
        <v>4030</v>
      </c>
      <c r="CT625" t="s">
        <v>4027</v>
      </c>
      <c r="CU625" t="s">
        <v>16608</v>
      </c>
      <c r="CV625" t="s">
        <v>8907</v>
      </c>
      <c r="CW625" t="s">
        <v>4627</v>
      </c>
      <c r="CX625" t="s">
        <v>4105</v>
      </c>
      <c r="CZ625" t="s">
        <v>4133</v>
      </c>
      <c r="DA625">
        <v>1</v>
      </c>
      <c r="DB625" t="s">
        <v>16609</v>
      </c>
      <c r="DC625" t="s">
        <v>836</v>
      </c>
      <c r="DD625" t="s">
        <v>16608</v>
      </c>
      <c r="DE625" t="s">
        <v>4158</v>
      </c>
    </row>
    <row r="626" spans="58:109" x14ac:dyDescent="0.25">
      <c r="BF626" t="s">
        <v>10204</v>
      </c>
      <c r="BH626" t="s">
        <v>4067</v>
      </c>
      <c r="BL626">
        <v>0</v>
      </c>
      <c r="BM626">
        <v>1</v>
      </c>
      <c r="BR626" t="s">
        <v>4041</v>
      </c>
      <c r="BS626" s="124">
        <v>46148</v>
      </c>
      <c r="BT626" t="s">
        <v>2229</v>
      </c>
      <c r="BU626" t="s">
        <v>1720</v>
      </c>
      <c r="BW626" t="s">
        <v>14090</v>
      </c>
      <c r="BX626" t="s">
        <v>4030</v>
      </c>
      <c r="BY626" t="s">
        <v>4126</v>
      </c>
      <c r="BZ626" t="s">
        <v>14091</v>
      </c>
      <c r="CA626" t="s">
        <v>14091</v>
      </c>
      <c r="CC626" t="s">
        <v>4105</v>
      </c>
      <c r="CD626">
        <v>60.48</v>
      </c>
      <c r="CE626">
        <v>5.04</v>
      </c>
      <c r="CF626">
        <v>1.1339999999999999</v>
      </c>
      <c r="CG626">
        <v>0</v>
      </c>
      <c r="CH626">
        <v>60.48</v>
      </c>
      <c r="CJ626">
        <v>23.81</v>
      </c>
      <c r="CK626">
        <v>1</v>
      </c>
      <c r="CL626" t="s">
        <v>14092</v>
      </c>
      <c r="CM626" t="s">
        <v>4106</v>
      </c>
      <c r="CN626" t="s">
        <v>72</v>
      </c>
      <c r="CO626" t="s">
        <v>14091</v>
      </c>
      <c r="CP626" t="s">
        <v>4107</v>
      </c>
      <c r="CR626" t="s">
        <v>16610</v>
      </c>
      <c r="CS626" t="s">
        <v>4050</v>
      </c>
      <c r="CT626" t="s">
        <v>4034</v>
      </c>
      <c r="CU626" t="s">
        <v>14950</v>
      </c>
      <c r="CV626" t="s">
        <v>4701</v>
      </c>
      <c r="CX626" t="s">
        <v>4105</v>
      </c>
      <c r="CZ626" t="s">
        <v>4133</v>
      </c>
      <c r="DA626">
        <v>1</v>
      </c>
      <c r="DB626" t="s">
        <v>16611</v>
      </c>
      <c r="DC626" t="s">
        <v>836</v>
      </c>
      <c r="DD626" t="s">
        <v>14950</v>
      </c>
      <c r="DE626" t="s">
        <v>4158</v>
      </c>
    </row>
    <row r="627" spans="58:109" x14ac:dyDescent="0.25">
      <c r="BF627" t="s">
        <v>9651</v>
      </c>
      <c r="BG627" t="s">
        <v>9652</v>
      </c>
      <c r="BH627" t="s">
        <v>4071</v>
      </c>
      <c r="BI627" t="s">
        <v>9653</v>
      </c>
      <c r="BJ627" t="s">
        <v>4032</v>
      </c>
      <c r="BK627">
        <v>120</v>
      </c>
      <c r="BL627">
        <v>1</v>
      </c>
      <c r="BM627">
        <v>1</v>
      </c>
      <c r="BN627" t="s">
        <v>4028</v>
      </c>
      <c r="BO627">
        <v>1</v>
      </c>
      <c r="BP627" t="s">
        <v>4029</v>
      </c>
      <c r="BQ627" t="s">
        <v>4030</v>
      </c>
      <c r="BR627" t="s">
        <v>4031</v>
      </c>
      <c r="BS627" s="124">
        <v>46148</v>
      </c>
      <c r="BT627" t="s">
        <v>2357</v>
      </c>
      <c r="BU627" t="s">
        <v>1381</v>
      </c>
      <c r="BW627" t="s">
        <v>14090</v>
      </c>
      <c r="BX627" t="s">
        <v>4030</v>
      </c>
      <c r="BY627" t="s">
        <v>4126</v>
      </c>
      <c r="BZ627" t="s">
        <v>14093</v>
      </c>
      <c r="CA627" t="s">
        <v>14093</v>
      </c>
      <c r="CC627" t="s">
        <v>4105</v>
      </c>
      <c r="CD627">
        <v>60.48</v>
      </c>
      <c r="CE627">
        <v>5.04</v>
      </c>
      <c r="CF627">
        <v>1.1339999999999999</v>
      </c>
      <c r="CG627">
        <v>0</v>
      </c>
      <c r="CH627">
        <v>60.48</v>
      </c>
      <c r="CJ627">
        <v>23.81</v>
      </c>
      <c r="CK627">
        <v>1</v>
      </c>
      <c r="CL627" t="s">
        <v>14092</v>
      </c>
      <c r="CM627" t="s">
        <v>4106</v>
      </c>
      <c r="CN627" t="s">
        <v>72</v>
      </c>
      <c r="CO627" t="s">
        <v>14093</v>
      </c>
      <c r="CP627" t="s">
        <v>4107</v>
      </c>
      <c r="CR627" t="s">
        <v>16612</v>
      </c>
      <c r="CS627" t="s">
        <v>4050</v>
      </c>
      <c r="CT627" t="s">
        <v>4034</v>
      </c>
      <c r="CU627" t="s">
        <v>16613</v>
      </c>
      <c r="CV627" t="s">
        <v>4292</v>
      </c>
      <c r="CX627" t="s">
        <v>4105</v>
      </c>
      <c r="CY627" s="17">
        <v>0.5</v>
      </c>
      <c r="CZ627" t="s">
        <v>4133</v>
      </c>
      <c r="DA627">
        <v>1</v>
      </c>
      <c r="DB627" t="s">
        <v>16614</v>
      </c>
      <c r="DC627" t="s">
        <v>836</v>
      </c>
      <c r="DD627" t="s">
        <v>16613</v>
      </c>
      <c r="DE627" t="s">
        <v>4158</v>
      </c>
    </row>
    <row r="628" spans="58:109" x14ac:dyDescent="0.25">
      <c r="BF628" t="s">
        <v>8996</v>
      </c>
      <c r="BG628" t="s">
        <v>8997</v>
      </c>
      <c r="BH628" t="s">
        <v>4071</v>
      </c>
      <c r="BI628" t="s">
        <v>8998</v>
      </c>
      <c r="BJ628" t="s">
        <v>4032</v>
      </c>
      <c r="BK628">
        <v>100.98</v>
      </c>
      <c r="BL628">
        <v>1</v>
      </c>
      <c r="BM628">
        <v>1</v>
      </c>
      <c r="BN628" t="s">
        <v>4028</v>
      </c>
      <c r="BO628">
        <v>1</v>
      </c>
      <c r="BP628" t="s">
        <v>4029</v>
      </c>
      <c r="BQ628" t="s">
        <v>4030</v>
      </c>
      <c r="BR628" t="s">
        <v>4031</v>
      </c>
      <c r="BS628" s="124">
        <v>46148</v>
      </c>
      <c r="BT628" t="s">
        <v>2357</v>
      </c>
      <c r="BU628" t="s">
        <v>1381</v>
      </c>
      <c r="BW628" t="s">
        <v>14094</v>
      </c>
      <c r="BX628" t="s">
        <v>4030</v>
      </c>
      <c r="BY628" t="s">
        <v>4126</v>
      </c>
      <c r="BZ628" t="s">
        <v>14095</v>
      </c>
      <c r="CA628" t="s">
        <v>14095</v>
      </c>
      <c r="CB628" t="s">
        <v>4391</v>
      </c>
      <c r="CC628" t="s">
        <v>4105</v>
      </c>
      <c r="CD628">
        <v>116.88</v>
      </c>
      <c r="CE628">
        <v>9.74</v>
      </c>
      <c r="CG628">
        <v>0</v>
      </c>
      <c r="CH628">
        <v>116.88</v>
      </c>
      <c r="CK628">
        <v>1</v>
      </c>
      <c r="CL628" t="s">
        <v>14096</v>
      </c>
      <c r="CM628" t="s">
        <v>4133</v>
      </c>
      <c r="CN628" t="s">
        <v>72</v>
      </c>
      <c r="CO628" t="s">
        <v>14095</v>
      </c>
      <c r="CP628" t="s">
        <v>4107</v>
      </c>
      <c r="CR628" t="s">
        <v>16615</v>
      </c>
      <c r="CS628" t="s">
        <v>4050</v>
      </c>
      <c r="CT628" t="s">
        <v>4126</v>
      </c>
      <c r="CU628" t="s">
        <v>13470</v>
      </c>
      <c r="CV628" t="s">
        <v>4194</v>
      </c>
      <c r="CX628" t="s">
        <v>4105</v>
      </c>
      <c r="CZ628" t="s">
        <v>4133</v>
      </c>
      <c r="DA628">
        <v>1</v>
      </c>
      <c r="DB628" t="s">
        <v>16616</v>
      </c>
      <c r="DC628" t="s">
        <v>836</v>
      </c>
      <c r="DD628" t="s">
        <v>13470</v>
      </c>
      <c r="DE628" t="s">
        <v>4158</v>
      </c>
    </row>
    <row r="629" spans="58:109" x14ac:dyDescent="0.25">
      <c r="BF629" t="s">
        <v>9648</v>
      </c>
      <c r="BG629" t="s">
        <v>9649</v>
      </c>
      <c r="BH629" t="s">
        <v>4071</v>
      </c>
      <c r="BI629" t="s">
        <v>9650</v>
      </c>
      <c r="BJ629" t="s">
        <v>4027</v>
      </c>
      <c r="BK629">
        <v>167.88</v>
      </c>
      <c r="BL629">
        <v>1</v>
      </c>
      <c r="BM629">
        <v>1</v>
      </c>
      <c r="BN629" t="s">
        <v>4028</v>
      </c>
      <c r="BO629">
        <v>1</v>
      </c>
      <c r="BP629" t="s">
        <v>4029</v>
      </c>
      <c r="BQ629" t="s">
        <v>4030</v>
      </c>
      <c r="BR629" t="s">
        <v>4031</v>
      </c>
      <c r="BS629" s="124">
        <v>46148</v>
      </c>
      <c r="BT629" t="s">
        <v>2357</v>
      </c>
      <c r="BU629" t="s">
        <v>1381</v>
      </c>
      <c r="BW629" t="s">
        <v>14097</v>
      </c>
      <c r="BX629" t="s">
        <v>4050</v>
      </c>
      <c r="BY629" t="s">
        <v>4109</v>
      </c>
      <c r="BZ629" t="s">
        <v>14098</v>
      </c>
      <c r="CA629" t="s">
        <v>14098</v>
      </c>
      <c r="CB629" t="s">
        <v>4280</v>
      </c>
      <c r="CC629" t="s">
        <v>4111</v>
      </c>
      <c r="CD629">
        <v>239.88</v>
      </c>
      <c r="CE629">
        <v>19.989999999999998</v>
      </c>
      <c r="CG629">
        <v>0</v>
      </c>
      <c r="CH629">
        <v>239.88</v>
      </c>
      <c r="CK629">
        <v>1</v>
      </c>
      <c r="CL629" t="s">
        <v>14099</v>
      </c>
      <c r="CM629" t="s">
        <v>4133</v>
      </c>
      <c r="CN629" t="s">
        <v>72</v>
      </c>
      <c r="CO629" t="s">
        <v>14098</v>
      </c>
      <c r="CP629" t="s">
        <v>4107</v>
      </c>
      <c r="CR629" t="s">
        <v>14246</v>
      </c>
      <c r="CS629" t="s">
        <v>4050</v>
      </c>
      <c r="CT629" t="s">
        <v>4109</v>
      </c>
      <c r="CU629" t="s">
        <v>20457</v>
      </c>
      <c r="CV629" t="s">
        <v>8257</v>
      </c>
      <c r="CW629" t="s">
        <v>4225</v>
      </c>
      <c r="CX629" t="s">
        <v>4111</v>
      </c>
      <c r="CZ629" t="s">
        <v>4133</v>
      </c>
      <c r="DA629">
        <v>1</v>
      </c>
      <c r="DB629" t="s">
        <v>4691</v>
      </c>
      <c r="DC629" t="s">
        <v>846</v>
      </c>
      <c r="DD629" t="s">
        <v>20457</v>
      </c>
      <c r="DE629" t="s">
        <v>4158</v>
      </c>
    </row>
    <row r="630" spans="58:109" x14ac:dyDescent="0.25">
      <c r="BF630" t="s">
        <v>9645</v>
      </c>
      <c r="BG630" t="s">
        <v>9646</v>
      </c>
      <c r="BH630" t="s">
        <v>4071</v>
      </c>
      <c r="BI630" t="s">
        <v>9647</v>
      </c>
      <c r="BJ630" t="s">
        <v>4027</v>
      </c>
      <c r="BK630">
        <v>167.88</v>
      </c>
      <c r="BL630">
        <v>1</v>
      </c>
      <c r="BM630">
        <v>1</v>
      </c>
      <c r="BN630" t="s">
        <v>4028</v>
      </c>
      <c r="BO630">
        <v>1</v>
      </c>
      <c r="BP630" t="s">
        <v>4029</v>
      </c>
      <c r="BQ630" t="s">
        <v>4030</v>
      </c>
      <c r="BR630" t="s">
        <v>4031</v>
      </c>
      <c r="BS630" s="124">
        <v>46148</v>
      </c>
      <c r="BT630" t="s">
        <v>2357</v>
      </c>
      <c r="BU630" t="s">
        <v>1381</v>
      </c>
      <c r="BW630" t="s">
        <v>14097</v>
      </c>
      <c r="BX630" t="s">
        <v>4050</v>
      </c>
      <c r="BY630" t="s">
        <v>4109</v>
      </c>
      <c r="BZ630" t="s">
        <v>14098</v>
      </c>
      <c r="CA630" t="s">
        <v>14098</v>
      </c>
      <c r="CB630" t="s">
        <v>4280</v>
      </c>
      <c r="CC630" t="s">
        <v>4111</v>
      </c>
      <c r="CD630">
        <v>239.88</v>
      </c>
      <c r="CE630">
        <v>19.989999999999998</v>
      </c>
      <c r="CG630">
        <v>0</v>
      </c>
      <c r="CH630">
        <v>239.88</v>
      </c>
      <c r="CK630">
        <v>1</v>
      </c>
      <c r="CL630" t="s">
        <v>14099</v>
      </c>
      <c r="CM630" t="s">
        <v>4133</v>
      </c>
      <c r="CN630" t="s">
        <v>72</v>
      </c>
      <c r="CO630" t="s">
        <v>14098</v>
      </c>
      <c r="CP630" t="s">
        <v>4107</v>
      </c>
      <c r="CR630" t="s">
        <v>21047</v>
      </c>
      <c r="CS630" t="s">
        <v>4050</v>
      </c>
      <c r="CT630" t="s">
        <v>4027</v>
      </c>
      <c r="CU630" t="s">
        <v>20993</v>
      </c>
      <c r="CV630" t="s">
        <v>8257</v>
      </c>
      <c r="CW630" t="s">
        <v>4390</v>
      </c>
      <c r="CX630" t="s">
        <v>4105</v>
      </c>
      <c r="CZ630" t="s">
        <v>4133</v>
      </c>
      <c r="DA630">
        <v>1</v>
      </c>
      <c r="DB630" t="s">
        <v>21048</v>
      </c>
      <c r="DC630" t="s">
        <v>846</v>
      </c>
      <c r="DD630" t="s">
        <v>20993</v>
      </c>
      <c r="DE630" t="s">
        <v>4158</v>
      </c>
    </row>
    <row r="631" spans="58:109" x14ac:dyDescent="0.25">
      <c r="BF631" t="s">
        <v>11145</v>
      </c>
      <c r="BH631" t="s">
        <v>4072</v>
      </c>
      <c r="BL631">
        <v>0</v>
      </c>
      <c r="BM631">
        <v>1</v>
      </c>
      <c r="BR631" t="s">
        <v>4031</v>
      </c>
      <c r="BS631" s="124">
        <v>46148</v>
      </c>
      <c r="BT631" t="s">
        <v>2373</v>
      </c>
      <c r="BU631" t="s">
        <v>1381</v>
      </c>
      <c r="BW631" t="s">
        <v>9759</v>
      </c>
      <c r="BX631" t="s">
        <v>4050</v>
      </c>
      <c r="BY631" t="s">
        <v>4032</v>
      </c>
      <c r="BZ631" t="s">
        <v>9760</v>
      </c>
      <c r="CA631" t="s">
        <v>9760</v>
      </c>
      <c r="CB631" t="s">
        <v>4157</v>
      </c>
      <c r="CC631" t="s">
        <v>4105</v>
      </c>
      <c r="CD631">
        <v>251.88</v>
      </c>
      <c r="CE631">
        <v>20.99</v>
      </c>
      <c r="CG631">
        <v>0</v>
      </c>
      <c r="CH631">
        <v>251.88</v>
      </c>
      <c r="CK631">
        <v>1</v>
      </c>
      <c r="CL631" t="s">
        <v>9761</v>
      </c>
      <c r="CM631" t="s">
        <v>4133</v>
      </c>
      <c r="CN631" t="s">
        <v>72</v>
      </c>
      <c r="CO631" t="s">
        <v>9760</v>
      </c>
      <c r="CP631" t="s">
        <v>4107</v>
      </c>
      <c r="CR631" t="s">
        <v>9175</v>
      </c>
      <c r="CS631" t="s">
        <v>4030</v>
      </c>
      <c r="CT631" t="s">
        <v>4032</v>
      </c>
      <c r="CU631" t="s">
        <v>9176</v>
      </c>
      <c r="CV631" t="s">
        <v>8388</v>
      </c>
      <c r="CX631" t="s">
        <v>4105</v>
      </c>
      <c r="CZ631" t="s">
        <v>4133</v>
      </c>
      <c r="DA631">
        <v>1</v>
      </c>
      <c r="DB631" t="s">
        <v>9177</v>
      </c>
      <c r="DC631" t="s">
        <v>846</v>
      </c>
      <c r="DD631" t="s">
        <v>9176</v>
      </c>
      <c r="DE631" t="s">
        <v>4158</v>
      </c>
    </row>
    <row r="632" spans="58:109" x14ac:dyDescent="0.25">
      <c r="BF632" t="s">
        <v>11146</v>
      </c>
      <c r="BH632" t="s">
        <v>4072</v>
      </c>
      <c r="BL632">
        <v>0</v>
      </c>
      <c r="BM632">
        <v>1</v>
      </c>
      <c r="BR632" t="s">
        <v>4031</v>
      </c>
      <c r="BS632" s="124">
        <v>46148</v>
      </c>
      <c r="BT632" t="s">
        <v>2373</v>
      </c>
      <c r="BU632" t="s">
        <v>1381</v>
      </c>
      <c r="BW632" t="s">
        <v>9762</v>
      </c>
      <c r="BX632" t="s">
        <v>4030</v>
      </c>
      <c r="BY632" t="s">
        <v>4109</v>
      </c>
      <c r="BZ632" t="s">
        <v>9763</v>
      </c>
      <c r="CA632" t="s">
        <v>9763</v>
      </c>
      <c r="CC632" t="s">
        <v>4111</v>
      </c>
      <c r="CD632">
        <v>383.88</v>
      </c>
      <c r="CE632">
        <v>31.99</v>
      </c>
      <c r="CG632">
        <v>0</v>
      </c>
      <c r="CH632">
        <v>383.88</v>
      </c>
      <c r="CK632">
        <v>1</v>
      </c>
      <c r="CL632" t="s">
        <v>9764</v>
      </c>
      <c r="CM632" t="s">
        <v>4106</v>
      </c>
      <c r="CN632" t="s">
        <v>72</v>
      </c>
      <c r="CO632" t="s">
        <v>9763</v>
      </c>
      <c r="CP632" t="s">
        <v>4107</v>
      </c>
      <c r="CR632" t="s">
        <v>8862</v>
      </c>
      <c r="CS632" t="s">
        <v>4050</v>
      </c>
      <c r="CT632" t="s">
        <v>4109</v>
      </c>
      <c r="CU632" t="s">
        <v>15665</v>
      </c>
      <c r="CV632" t="s">
        <v>4615</v>
      </c>
      <c r="CX632" t="s">
        <v>4111</v>
      </c>
      <c r="CZ632" t="s">
        <v>4133</v>
      </c>
      <c r="DA632">
        <v>1</v>
      </c>
      <c r="DB632" t="s">
        <v>8863</v>
      </c>
      <c r="DC632" t="s">
        <v>846</v>
      </c>
      <c r="DD632" t="s">
        <v>15665</v>
      </c>
      <c r="DE632" t="s">
        <v>4158</v>
      </c>
    </row>
    <row r="633" spans="58:109" x14ac:dyDescent="0.25">
      <c r="BF633" t="s">
        <v>9660</v>
      </c>
      <c r="BG633" t="s">
        <v>9661</v>
      </c>
      <c r="BH633" t="s">
        <v>4073</v>
      </c>
      <c r="BI633" t="s">
        <v>9662</v>
      </c>
      <c r="BJ633" t="s">
        <v>4034</v>
      </c>
      <c r="BK633">
        <v>98.12</v>
      </c>
      <c r="BL633">
        <v>1</v>
      </c>
      <c r="BM633">
        <v>1</v>
      </c>
      <c r="BN633" t="s">
        <v>4028</v>
      </c>
      <c r="BO633">
        <v>1</v>
      </c>
      <c r="BP633" t="s">
        <v>4029</v>
      </c>
      <c r="BQ633" t="s">
        <v>4030</v>
      </c>
      <c r="BR633" t="s">
        <v>4031</v>
      </c>
      <c r="BS633" s="124">
        <v>46148</v>
      </c>
      <c r="BT633" t="s">
        <v>2383</v>
      </c>
      <c r="BU633" t="s">
        <v>1720</v>
      </c>
      <c r="BW633" t="s">
        <v>9765</v>
      </c>
      <c r="BX633" t="s">
        <v>4030</v>
      </c>
      <c r="BY633" t="s">
        <v>4109</v>
      </c>
      <c r="BZ633" t="s">
        <v>9766</v>
      </c>
      <c r="CA633" t="s">
        <v>9766</v>
      </c>
      <c r="CC633" t="s">
        <v>4111</v>
      </c>
      <c r="CD633">
        <v>431.88</v>
      </c>
      <c r="CE633">
        <v>35.99</v>
      </c>
      <c r="CG633">
        <v>0</v>
      </c>
      <c r="CH633">
        <v>431.88</v>
      </c>
      <c r="CK633">
        <v>1</v>
      </c>
      <c r="CL633" t="s">
        <v>9767</v>
      </c>
      <c r="CM633" t="s">
        <v>4106</v>
      </c>
      <c r="CN633" t="s">
        <v>72</v>
      </c>
      <c r="CO633" t="s">
        <v>9766</v>
      </c>
      <c r="CP633" t="s">
        <v>4107</v>
      </c>
      <c r="CR633" t="s">
        <v>16617</v>
      </c>
      <c r="CS633" t="s">
        <v>4050</v>
      </c>
      <c r="CT633" t="s">
        <v>4032</v>
      </c>
      <c r="CU633" t="s">
        <v>16618</v>
      </c>
      <c r="CV633" t="s">
        <v>8257</v>
      </c>
      <c r="CX633" t="s">
        <v>4105</v>
      </c>
      <c r="CY633" s="17">
        <v>0.5</v>
      </c>
      <c r="CZ633" t="s">
        <v>4133</v>
      </c>
      <c r="DA633">
        <v>1</v>
      </c>
      <c r="DB633" t="s">
        <v>16619</v>
      </c>
      <c r="DC633" t="s">
        <v>846</v>
      </c>
      <c r="DD633" t="s">
        <v>16618</v>
      </c>
      <c r="DE633" t="s">
        <v>4158</v>
      </c>
    </row>
    <row r="634" spans="58:109" x14ac:dyDescent="0.25">
      <c r="BF634" t="s">
        <v>9657</v>
      </c>
      <c r="BG634" t="s">
        <v>9658</v>
      </c>
      <c r="BH634" t="s">
        <v>4073</v>
      </c>
      <c r="BI634" t="s">
        <v>9659</v>
      </c>
      <c r="BJ634" t="s">
        <v>4032</v>
      </c>
      <c r="BK634">
        <v>176.54</v>
      </c>
      <c r="BL634">
        <v>1</v>
      </c>
      <c r="BM634">
        <v>1</v>
      </c>
      <c r="BN634" t="s">
        <v>4028</v>
      </c>
      <c r="BO634">
        <v>1</v>
      </c>
      <c r="BP634" t="s">
        <v>4029</v>
      </c>
      <c r="BQ634" t="s">
        <v>4030</v>
      </c>
      <c r="BR634" t="s">
        <v>4031</v>
      </c>
      <c r="BS634" s="124">
        <v>46148</v>
      </c>
      <c r="BT634" t="s">
        <v>2383</v>
      </c>
      <c r="BU634" t="s">
        <v>1720</v>
      </c>
      <c r="BW634" t="s">
        <v>9768</v>
      </c>
      <c r="BX634" t="s">
        <v>4030</v>
      </c>
      <c r="BY634" t="s">
        <v>4109</v>
      </c>
      <c r="BZ634" t="s">
        <v>9769</v>
      </c>
      <c r="CA634" t="s">
        <v>9769</v>
      </c>
      <c r="CC634" t="s">
        <v>4105</v>
      </c>
      <c r="CD634">
        <v>203.88</v>
      </c>
      <c r="CE634">
        <v>16.989999999999998</v>
      </c>
      <c r="CF634">
        <v>2.5485000000000002</v>
      </c>
      <c r="CG634">
        <v>0</v>
      </c>
      <c r="CH634">
        <v>203.88</v>
      </c>
      <c r="CI634" s="17">
        <v>0.5</v>
      </c>
      <c r="CJ634">
        <v>50.96</v>
      </c>
      <c r="CK634">
        <v>1</v>
      </c>
      <c r="CL634" t="s">
        <v>9767</v>
      </c>
      <c r="CM634" t="s">
        <v>4106</v>
      </c>
      <c r="CN634" t="s">
        <v>72</v>
      </c>
      <c r="CO634" t="s">
        <v>9769</v>
      </c>
      <c r="CP634" t="s">
        <v>4107</v>
      </c>
      <c r="CR634" t="s">
        <v>16623</v>
      </c>
      <c r="CS634" t="s">
        <v>4050</v>
      </c>
      <c r="CT634" t="s">
        <v>4034</v>
      </c>
      <c r="CU634" t="s">
        <v>16624</v>
      </c>
      <c r="CV634" t="s">
        <v>4187</v>
      </c>
      <c r="CW634" t="s">
        <v>4208</v>
      </c>
      <c r="CX634" t="s">
        <v>4105</v>
      </c>
      <c r="CZ634" t="s">
        <v>4133</v>
      </c>
      <c r="DA634">
        <v>1</v>
      </c>
      <c r="DB634" t="s">
        <v>1985</v>
      </c>
      <c r="DC634" t="s">
        <v>846</v>
      </c>
      <c r="DD634" t="s">
        <v>16624</v>
      </c>
      <c r="DE634" t="s">
        <v>4158</v>
      </c>
    </row>
    <row r="635" spans="58:109" x14ac:dyDescent="0.25">
      <c r="BF635" t="s">
        <v>9654</v>
      </c>
      <c r="BG635" t="s">
        <v>9655</v>
      </c>
      <c r="BH635" t="s">
        <v>4073</v>
      </c>
      <c r="BI635" t="s">
        <v>9656</v>
      </c>
      <c r="BJ635" t="s">
        <v>4032</v>
      </c>
      <c r="BK635">
        <v>152.56</v>
      </c>
      <c r="BL635">
        <v>1</v>
      </c>
      <c r="BM635">
        <v>1</v>
      </c>
      <c r="BN635" t="s">
        <v>4028</v>
      </c>
      <c r="BO635">
        <v>1</v>
      </c>
      <c r="BP635" t="s">
        <v>4029</v>
      </c>
      <c r="BQ635" t="s">
        <v>4030</v>
      </c>
      <c r="BR635" t="s">
        <v>4031</v>
      </c>
      <c r="BS635" s="124">
        <v>46148</v>
      </c>
      <c r="BT635" t="s">
        <v>2383</v>
      </c>
      <c r="BU635" t="s">
        <v>1720</v>
      </c>
      <c r="BW635" t="s">
        <v>9770</v>
      </c>
      <c r="BX635" t="s">
        <v>4108</v>
      </c>
      <c r="BY635" t="s">
        <v>4034</v>
      </c>
      <c r="BZ635" t="s">
        <v>9771</v>
      </c>
      <c r="CA635" t="s">
        <v>9771</v>
      </c>
      <c r="CB635" t="s">
        <v>8352</v>
      </c>
      <c r="CC635" t="s">
        <v>4105</v>
      </c>
      <c r="CD635">
        <v>125.88</v>
      </c>
      <c r="CE635">
        <v>10.49</v>
      </c>
      <c r="CG635">
        <v>0</v>
      </c>
      <c r="CH635">
        <v>125.88</v>
      </c>
      <c r="CK635">
        <v>1</v>
      </c>
      <c r="CL635" t="s">
        <v>9772</v>
      </c>
      <c r="CM635" t="s">
        <v>4106</v>
      </c>
      <c r="CN635" t="s">
        <v>72</v>
      </c>
      <c r="CO635" t="s">
        <v>9771</v>
      </c>
      <c r="CP635" t="s">
        <v>4107</v>
      </c>
      <c r="CR635" t="s">
        <v>16625</v>
      </c>
      <c r="CS635" t="s">
        <v>4050</v>
      </c>
      <c r="CT635" t="s">
        <v>4034</v>
      </c>
      <c r="CU635" t="s">
        <v>16127</v>
      </c>
      <c r="CV635" t="s">
        <v>4187</v>
      </c>
      <c r="CW635" t="s">
        <v>4208</v>
      </c>
      <c r="CX635" t="s">
        <v>4105</v>
      </c>
      <c r="CZ635" t="s">
        <v>4133</v>
      </c>
      <c r="DA635">
        <v>1</v>
      </c>
      <c r="DB635" t="s">
        <v>1985</v>
      </c>
      <c r="DC635" t="s">
        <v>846</v>
      </c>
      <c r="DD635" t="s">
        <v>16127</v>
      </c>
      <c r="DE635" t="s">
        <v>4158</v>
      </c>
    </row>
    <row r="636" spans="58:109" x14ac:dyDescent="0.25">
      <c r="BF636" t="s">
        <v>9663</v>
      </c>
      <c r="BH636" t="s">
        <v>4073</v>
      </c>
      <c r="BL636">
        <v>0</v>
      </c>
      <c r="BM636">
        <v>1</v>
      </c>
      <c r="BR636" t="s">
        <v>4031</v>
      </c>
      <c r="BS636" s="124">
        <v>46148</v>
      </c>
      <c r="BT636" t="s">
        <v>2383</v>
      </c>
      <c r="BU636" t="s">
        <v>1720</v>
      </c>
      <c r="BW636" t="s">
        <v>9773</v>
      </c>
      <c r="BX636" t="s">
        <v>4030</v>
      </c>
      <c r="BY636" t="s">
        <v>4109</v>
      </c>
      <c r="BZ636" t="s">
        <v>9774</v>
      </c>
      <c r="CA636" t="s">
        <v>9774</v>
      </c>
      <c r="CC636" t="s">
        <v>4105</v>
      </c>
      <c r="CD636">
        <v>83.88</v>
      </c>
      <c r="CE636">
        <v>6.99</v>
      </c>
      <c r="CF636">
        <v>1.7475000000000001</v>
      </c>
      <c r="CG636">
        <v>0</v>
      </c>
      <c r="CH636">
        <v>83.88</v>
      </c>
      <c r="CI636" s="17">
        <v>0.5</v>
      </c>
      <c r="CJ636">
        <v>34.94</v>
      </c>
      <c r="CK636">
        <v>1</v>
      </c>
      <c r="CL636" t="s">
        <v>9775</v>
      </c>
      <c r="CM636" t="s">
        <v>4106</v>
      </c>
      <c r="CN636" t="s">
        <v>72</v>
      </c>
      <c r="CO636" t="s">
        <v>9774</v>
      </c>
      <c r="CP636" t="s">
        <v>4107</v>
      </c>
      <c r="CR636" t="s">
        <v>16622</v>
      </c>
      <c r="CS636" t="s">
        <v>4050</v>
      </c>
      <c r="CT636" t="s">
        <v>4034</v>
      </c>
      <c r="CU636" t="s">
        <v>14482</v>
      </c>
      <c r="CV636" t="s">
        <v>4187</v>
      </c>
      <c r="CW636" t="s">
        <v>4208</v>
      </c>
      <c r="CX636" t="s">
        <v>4105</v>
      </c>
      <c r="CZ636" t="s">
        <v>4133</v>
      </c>
      <c r="DA636">
        <v>1</v>
      </c>
      <c r="DB636" t="s">
        <v>1985</v>
      </c>
      <c r="DC636" t="s">
        <v>846</v>
      </c>
      <c r="DD636" t="s">
        <v>14482</v>
      </c>
      <c r="DE636" t="s">
        <v>4158</v>
      </c>
    </row>
    <row r="637" spans="58:109" x14ac:dyDescent="0.25">
      <c r="BF637" t="s">
        <v>11147</v>
      </c>
      <c r="BH637" t="s">
        <v>4073</v>
      </c>
      <c r="BL637">
        <v>0</v>
      </c>
      <c r="BM637">
        <v>1</v>
      </c>
      <c r="BR637" t="s">
        <v>4031</v>
      </c>
      <c r="BS637" s="124">
        <v>46148</v>
      </c>
      <c r="BT637" t="s">
        <v>2383</v>
      </c>
      <c r="BU637" t="s">
        <v>1720</v>
      </c>
      <c r="BW637" t="s">
        <v>9776</v>
      </c>
      <c r="BX637" t="s">
        <v>4030</v>
      </c>
      <c r="BY637" t="s">
        <v>4032</v>
      </c>
      <c r="BZ637" t="s">
        <v>9777</v>
      </c>
      <c r="CA637" t="s">
        <v>9777</v>
      </c>
      <c r="CC637" t="s">
        <v>4105</v>
      </c>
      <c r="CD637">
        <v>200.52</v>
      </c>
      <c r="CE637">
        <v>16.71</v>
      </c>
      <c r="CF637">
        <v>1.1697</v>
      </c>
      <c r="CG637">
        <v>0</v>
      </c>
      <c r="CH637">
        <v>200.52</v>
      </c>
      <c r="CJ637">
        <v>23.39</v>
      </c>
      <c r="CK637">
        <v>1</v>
      </c>
      <c r="CL637" t="s">
        <v>9778</v>
      </c>
      <c r="CM637" t="s">
        <v>4106</v>
      </c>
      <c r="CN637" t="s">
        <v>72</v>
      </c>
      <c r="CO637" t="s">
        <v>9777</v>
      </c>
      <c r="CP637" t="s">
        <v>4107</v>
      </c>
      <c r="CR637" t="s">
        <v>16620</v>
      </c>
      <c r="CS637" t="s">
        <v>4050</v>
      </c>
      <c r="CT637" t="s">
        <v>4034</v>
      </c>
      <c r="CU637" t="s">
        <v>16621</v>
      </c>
      <c r="CV637" t="s">
        <v>4187</v>
      </c>
      <c r="CW637" t="s">
        <v>4208</v>
      </c>
      <c r="CX637" t="s">
        <v>4105</v>
      </c>
      <c r="CZ637" t="s">
        <v>4133</v>
      </c>
      <c r="DA637">
        <v>1</v>
      </c>
      <c r="DB637" t="s">
        <v>1985</v>
      </c>
      <c r="DC637" t="s">
        <v>846</v>
      </c>
      <c r="DD637" t="s">
        <v>16621</v>
      </c>
      <c r="DE637" t="s">
        <v>4158</v>
      </c>
    </row>
    <row r="638" spans="58:109" x14ac:dyDescent="0.25">
      <c r="BF638" t="s">
        <v>9664</v>
      </c>
      <c r="BG638" t="s">
        <v>10205</v>
      </c>
      <c r="BH638" t="s">
        <v>4453</v>
      </c>
      <c r="BI638" t="s">
        <v>10206</v>
      </c>
      <c r="BJ638" t="s">
        <v>4032</v>
      </c>
      <c r="BK638">
        <v>185.56</v>
      </c>
      <c r="BL638">
        <v>1</v>
      </c>
      <c r="BM638">
        <v>1</v>
      </c>
      <c r="BN638" t="s">
        <v>4028</v>
      </c>
      <c r="BO638">
        <v>1</v>
      </c>
      <c r="BP638" t="s">
        <v>4029</v>
      </c>
      <c r="BQ638" t="s">
        <v>4030</v>
      </c>
      <c r="BR638" t="s">
        <v>4041</v>
      </c>
      <c r="BS638" s="124">
        <v>46148</v>
      </c>
      <c r="BT638" t="s">
        <v>2407</v>
      </c>
      <c r="BU638" t="s">
        <v>1720</v>
      </c>
      <c r="BW638" t="s">
        <v>9779</v>
      </c>
      <c r="BX638" t="s">
        <v>4030</v>
      </c>
      <c r="BY638" t="s">
        <v>4109</v>
      </c>
      <c r="BZ638" t="s">
        <v>9754</v>
      </c>
      <c r="CA638" t="s">
        <v>9754</v>
      </c>
      <c r="CC638" t="s">
        <v>4111</v>
      </c>
      <c r="CD638">
        <v>383.88</v>
      </c>
      <c r="CE638">
        <v>31.99</v>
      </c>
      <c r="CG638">
        <v>0</v>
      </c>
      <c r="CH638">
        <v>383.88</v>
      </c>
      <c r="CK638">
        <v>1</v>
      </c>
      <c r="CL638" t="s">
        <v>9778</v>
      </c>
      <c r="CM638" t="s">
        <v>4106</v>
      </c>
      <c r="CN638" t="s">
        <v>72</v>
      </c>
      <c r="CO638" t="s">
        <v>9754</v>
      </c>
      <c r="CP638" t="s">
        <v>4107</v>
      </c>
      <c r="CR638" t="s">
        <v>8302</v>
      </c>
      <c r="CS638" t="s">
        <v>4050</v>
      </c>
      <c r="CT638" t="s">
        <v>4034</v>
      </c>
      <c r="CU638" t="s">
        <v>13582</v>
      </c>
      <c r="CV638" t="s">
        <v>4135</v>
      </c>
      <c r="CW638" t="s">
        <v>4373</v>
      </c>
      <c r="CX638" t="s">
        <v>4105</v>
      </c>
      <c r="CZ638" t="s">
        <v>4133</v>
      </c>
      <c r="DA638">
        <v>1</v>
      </c>
      <c r="DB638" t="s">
        <v>8303</v>
      </c>
      <c r="DC638" t="s">
        <v>846</v>
      </c>
      <c r="DD638" t="s">
        <v>13582</v>
      </c>
      <c r="DE638" t="s">
        <v>4158</v>
      </c>
    </row>
    <row r="639" spans="58:109" x14ac:dyDescent="0.25">
      <c r="BF639" t="s">
        <v>11148</v>
      </c>
      <c r="BH639" t="s">
        <v>4453</v>
      </c>
      <c r="BL639">
        <v>0</v>
      </c>
      <c r="BM639">
        <v>1</v>
      </c>
      <c r="BR639" t="s">
        <v>4041</v>
      </c>
      <c r="BS639" s="124">
        <v>46148</v>
      </c>
      <c r="BT639" t="s">
        <v>2407</v>
      </c>
      <c r="BU639" t="s">
        <v>1720</v>
      </c>
      <c r="BW639" t="s">
        <v>10305</v>
      </c>
      <c r="BX639" t="s">
        <v>4030</v>
      </c>
      <c r="BY639" t="s">
        <v>4034</v>
      </c>
      <c r="BZ639" t="s">
        <v>10306</v>
      </c>
      <c r="CA639" t="s">
        <v>10306</v>
      </c>
      <c r="CB639" t="s">
        <v>4482</v>
      </c>
      <c r="CC639" t="s">
        <v>4105</v>
      </c>
      <c r="CD639">
        <v>104.88</v>
      </c>
      <c r="CE639">
        <v>8.74</v>
      </c>
      <c r="CF639">
        <v>0.83879999999999999</v>
      </c>
      <c r="CG639">
        <v>1</v>
      </c>
      <c r="CH639">
        <v>104.88</v>
      </c>
      <c r="CI639" s="17">
        <v>0.2</v>
      </c>
      <c r="CJ639">
        <v>10.91</v>
      </c>
      <c r="CK639">
        <v>1</v>
      </c>
      <c r="CL639" t="s">
        <v>10307</v>
      </c>
      <c r="CM639" t="s">
        <v>4106</v>
      </c>
      <c r="CN639" t="s">
        <v>72</v>
      </c>
      <c r="CO639" t="s">
        <v>10306</v>
      </c>
      <c r="CP639" t="s">
        <v>4107</v>
      </c>
      <c r="CR639" t="s">
        <v>20533</v>
      </c>
      <c r="CS639" t="s">
        <v>4030</v>
      </c>
      <c r="CT639" t="s">
        <v>4034</v>
      </c>
      <c r="CU639" t="s">
        <v>20464</v>
      </c>
      <c r="CV639" t="s">
        <v>8907</v>
      </c>
      <c r="CW639" t="s">
        <v>4269</v>
      </c>
      <c r="CX639" t="s">
        <v>4105</v>
      </c>
      <c r="CZ639" t="s">
        <v>4133</v>
      </c>
      <c r="DA639">
        <v>1</v>
      </c>
      <c r="DB639" t="s">
        <v>20534</v>
      </c>
      <c r="DC639" t="s">
        <v>4367</v>
      </c>
      <c r="DD639" t="s">
        <v>20464</v>
      </c>
      <c r="DE639" t="s">
        <v>4158</v>
      </c>
    </row>
    <row r="640" spans="58:109" x14ac:dyDescent="0.25">
      <c r="BF640" t="s">
        <v>11149</v>
      </c>
      <c r="BH640" t="s">
        <v>4453</v>
      </c>
      <c r="BL640">
        <v>0</v>
      </c>
      <c r="BM640">
        <v>0</v>
      </c>
      <c r="BR640" t="s">
        <v>4041</v>
      </c>
      <c r="BS640" s="124">
        <v>46148</v>
      </c>
      <c r="BT640" t="s">
        <v>2407</v>
      </c>
      <c r="BU640" t="s">
        <v>1720</v>
      </c>
      <c r="BW640" t="s">
        <v>10308</v>
      </c>
      <c r="BX640" t="s">
        <v>4030</v>
      </c>
      <c r="BY640" t="s">
        <v>4034</v>
      </c>
      <c r="BZ640" t="s">
        <v>10306</v>
      </c>
      <c r="CA640" t="s">
        <v>10306</v>
      </c>
      <c r="CB640" t="s">
        <v>4482</v>
      </c>
      <c r="CC640" t="s">
        <v>4105</v>
      </c>
      <c r="CD640">
        <v>107.88</v>
      </c>
      <c r="CE640">
        <v>8.99</v>
      </c>
      <c r="CF640">
        <v>0.86280000000000001</v>
      </c>
      <c r="CG640">
        <v>1</v>
      </c>
      <c r="CH640">
        <v>107.88</v>
      </c>
      <c r="CI640" s="17">
        <v>0.2</v>
      </c>
      <c r="CJ640">
        <v>11.22</v>
      </c>
      <c r="CK640">
        <v>1</v>
      </c>
      <c r="CL640" t="s">
        <v>10307</v>
      </c>
      <c r="CM640" t="s">
        <v>4106</v>
      </c>
      <c r="CN640" t="s">
        <v>72</v>
      </c>
      <c r="CO640" t="s">
        <v>10306</v>
      </c>
      <c r="CP640" t="s">
        <v>4107</v>
      </c>
      <c r="CR640" t="s">
        <v>20535</v>
      </c>
      <c r="CS640" t="s">
        <v>4030</v>
      </c>
      <c r="CT640" t="s">
        <v>4034</v>
      </c>
      <c r="CU640" t="s">
        <v>20464</v>
      </c>
      <c r="CV640" t="s">
        <v>8907</v>
      </c>
      <c r="CW640" t="s">
        <v>4269</v>
      </c>
      <c r="CX640" t="s">
        <v>4105</v>
      </c>
      <c r="CZ640" t="s">
        <v>4133</v>
      </c>
      <c r="DA640">
        <v>1</v>
      </c>
      <c r="DB640" t="s">
        <v>20534</v>
      </c>
      <c r="DC640" t="s">
        <v>4367</v>
      </c>
      <c r="DD640" t="s">
        <v>20464</v>
      </c>
      <c r="DE640" t="s">
        <v>4158</v>
      </c>
    </row>
    <row r="641" spans="58:109" x14ac:dyDescent="0.25">
      <c r="BF641" t="s">
        <v>11150</v>
      </c>
      <c r="BH641" t="s">
        <v>4453</v>
      </c>
      <c r="BL641">
        <v>0</v>
      </c>
      <c r="BM641">
        <v>1</v>
      </c>
      <c r="BR641" t="s">
        <v>4041</v>
      </c>
      <c r="BS641" s="124">
        <v>46148</v>
      </c>
      <c r="BT641" t="s">
        <v>2407</v>
      </c>
      <c r="BU641" t="s">
        <v>1720</v>
      </c>
      <c r="BW641" t="s">
        <v>10309</v>
      </c>
      <c r="BX641" t="s">
        <v>4050</v>
      </c>
      <c r="BY641" t="s">
        <v>4027</v>
      </c>
      <c r="BZ641" t="s">
        <v>10310</v>
      </c>
      <c r="CA641" t="s">
        <v>10310</v>
      </c>
      <c r="CB641" t="s">
        <v>4151</v>
      </c>
      <c r="CC641" t="s">
        <v>4105</v>
      </c>
      <c r="CD641">
        <v>203.88</v>
      </c>
      <c r="CE641">
        <v>16.989999999999998</v>
      </c>
      <c r="CG641">
        <v>0</v>
      </c>
      <c r="CH641">
        <v>203.88</v>
      </c>
      <c r="CK641">
        <v>1</v>
      </c>
      <c r="CL641" t="s">
        <v>10311</v>
      </c>
      <c r="CM641" t="s">
        <v>4106</v>
      </c>
      <c r="CN641" t="s">
        <v>72</v>
      </c>
      <c r="CO641" t="s">
        <v>10310</v>
      </c>
      <c r="CP641" t="s">
        <v>4107</v>
      </c>
      <c r="CR641" t="s">
        <v>16626</v>
      </c>
      <c r="CS641" t="s">
        <v>4030</v>
      </c>
      <c r="CT641" t="s">
        <v>4034</v>
      </c>
      <c r="CU641" t="s">
        <v>16627</v>
      </c>
      <c r="CV641" t="s">
        <v>8907</v>
      </c>
      <c r="CX641" t="s">
        <v>4105</v>
      </c>
      <c r="CZ641" t="s">
        <v>4133</v>
      </c>
      <c r="DA641">
        <v>1</v>
      </c>
      <c r="DB641" t="s">
        <v>16628</v>
      </c>
      <c r="DC641" t="s">
        <v>4367</v>
      </c>
      <c r="DD641" t="s">
        <v>16627</v>
      </c>
      <c r="DE641" t="s">
        <v>4158</v>
      </c>
    </row>
    <row r="642" spans="58:109" x14ac:dyDescent="0.25">
      <c r="BF642" t="s">
        <v>11151</v>
      </c>
      <c r="BH642" t="s">
        <v>4453</v>
      </c>
      <c r="BL642">
        <v>0</v>
      </c>
      <c r="BM642">
        <v>1</v>
      </c>
      <c r="BR642" t="s">
        <v>4041</v>
      </c>
      <c r="BS642" s="124">
        <v>46148</v>
      </c>
      <c r="BT642" t="s">
        <v>2407</v>
      </c>
      <c r="BU642" t="s">
        <v>1720</v>
      </c>
      <c r="BW642" t="s">
        <v>10312</v>
      </c>
      <c r="BX642" t="s">
        <v>4030</v>
      </c>
      <c r="BY642" t="s">
        <v>4027</v>
      </c>
      <c r="BZ642" t="s">
        <v>10310</v>
      </c>
      <c r="CA642" t="s">
        <v>10310</v>
      </c>
      <c r="CC642" t="s">
        <v>4105</v>
      </c>
      <c r="CD642">
        <v>161.88</v>
      </c>
      <c r="CE642">
        <v>13.49</v>
      </c>
      <c r="CG642">
        <v>0</v>
      </c>
      <c r="CH642">
        <v>161.88</v>
      </c>
      <c r="CK642">
        <v>1</v>
      </c>
      <c r="CL642" t="s">
        <v>10313</v>
      </c>
      <c r="CM642" t="s">
        <v>4106</v>
      </c>
      <c r="CN642" t="s">
        <v>72</v>
      </c>
      <c r="CO642" t="s">
        <v>10310</v>
      </c>
      <c r="CP642" t="s">
        <v>4107</v>
      </c>
      <c r="CR642" t="s">
        <v>20536</v>
      </c>
      <c r="CS642" t="s">
        <v>4050</v>
      </c>
      <c r="CT642" t="s">
        <v>4109</v>
      </c>
      <c r="CU642" t="s">
        <v>20537</v>
      </c>
      <c r="CV642" t="s">
        <v>8257</v>
      </c>
      <c r="CX642" t="s">
        <v>4111</v>
      </c>
      <c r="CZ642" t="s">
        <v>4133</v>
      </c>
      <c r="DA642">
        <v>1</v>
      </c>
      <c r="DB642" t="s">
        <v>20538</v>
      </c>
      <c r="DC642" t="s">
        <v>852</v>
      </c>
      <c r="DD642" t="s">
        <v>20537</v>
      </c>
      <c r="DE642" t="s">
        <v>4158</v>
      </c>
    </row>
    <row r="643" spans="58:109" x14ac:dyDescent="0.25">
      <c r="BF643" t="s">
        <v>9665</v>
      </c>
      <c r="BH643" t="s">
        <v>4453</v>
      </c>
      <c r="BL643">
        <v>0</v>
      </c>
      <c r="BM643">
        <v>1</v>
      </c>
      <c r="BR643" t="s">
        <v>4041</v>
      </c>
      <c r="BS643" s="124">
        <v>46148</v>
      </c>
      <c r="BT643" t="s">
        <v>2407</v>
      </c>
      <c r="BU643" t="s">
        <v>1720</v>
      </c>
      <c r="BW643" t="s">
        <v>14100</v>
      </c>
      <c r="BX643" t="s">
        <v>4030</v>
      </c>
      <c r="BY643" t="s">
        <v>4032</v>
      </c>
      <c r="BZ643" t="s">
        <v>14101</v>
      </c>
      <c r="CA643" t="s">
        <v>8906</v>
      </c>
      <c r="CC643" t="s">
        <v>4105</v>
      </c>
      <c r="CD643">
        <v>170.88</v>
      </c>
      <c r="CE643">
        <v>8.5399999999999991</v>
      </c>
      <c r="CF643">
        <v>1.9137999999999999</v>
      </c>
      <c r="CG643">
        <v>1</v>
      </c>
      <c r="CH643">
        <v>170.88</v>
      </c>
      <c r="CI643" s="17">
        <v>0.2</v>
      </c>
      <c r="CJ643">
        <v>19.38</v>
      </c>
      <c r="CK643">
        <v>1</v>
      </c>
      <c r="CL643" t="s">
        <v>14102</v>
      </c>
      <c r="CM643" t="s">
        <v>4121</v>
      </c>
      <c r="CN643" t="s">
        <v>72</v>
      </c>
      <c r="CO643" t="s">
        <v>14101</v>
      </c>
      <c r="CP643" t="s">
        <v>4121</v>
      </c>
      <c r="CR643" t="s">
        <v>21863</v>
      </c>
      <c r="CS643" t="s">
        <v>4050</v>
      </c>
      <c r="CT643" t="s">
        <v>4034</v>
      </c>
      <c r="CU643" t="s">
        <v>21513</v>
      </c>
      <c r="CV643" t="s">
        <v>4182</v>
      </c>
      <c r="CX643" t="s">
        <v>4105</v>
      </c>
      <c r="CY643" s="17">
        <v>0.5</v>
      </c>
      <c r="CZ643" t="s">
        <v>4133</v>
      </c>
      <c r="DA643">
        <v>1</v>
      </c>
      <c r="DB643" t="s">
        <v>21864</v>
      </c>
      <c r="DC643" t="s">
        <v>852</v>
      </c>
      <c r="DD643" t="s">
        <v>21513</v>
      </c>
      <c r="DE643" t="s">
        <v>4158</v>
      </c>
    </row>
    <row r="644" spans="58:109" x14ac:dyDescent="0.25">
      <c r="BF644" t="s">
        <v>11152</v>
      </c>
      <c r="BH644" t="s">
        <v>4453</v>
      </c>
      <c r="BL644">
        <v>0</v>
      </c>
      <c r="BM644">
        <v>0</v>
      </c>
      <c r="BR644" t="s">
        <v>4041</v>
      </c>
      <c r="BS644" s="124">
        <v>46148</v>
      </c>
      <c r="BT644" t="s">
        <v>2407</v>
      </c>
      <c r="BU644" t="s">
        <v>1720</v>
      </c>
      <c r="BW644" t="s">
        <v>14103</v>
      </c>
      <c r="BX644" t="s">
        <v>4030</v>
      </c>
      <c r="BY644" t="s">
        <v>4032</v>
      </c>
      <c r="BZ644" t="s">
        <v>14104</v>
      </c>
      <c r="CA644" t="s">
        <v>8906</v>
      </c>
      <c r="CC644" t="s">
        <v>4105</v>
      </c>
      <c r="CD644">
        <v>160</v>
      </c>
      <c r="CE644">
        <v>8</v>
      </c>
      <c r="CF644">
        <v>1.792</v>
      </c>
      <c r="CG644">
        <v>1</v>
      </c>
      <c r="CH644">
        <v>160</v>
      </c>
      <c r="CI644" s="17">
        <v>0.2</v>
      </c>
      <c r="CJ644">
        <v>18.14</v>
      </c>
      <c r="CK644">
        <v>1</v>
      </c>
      <c r="CL644" t="s">
        <v>14102</v>
      </c>
      <c r="CM644" t="s">
        <v>4121</v>
      </c>
      <c r="CN644" t="s">
        <v>72</v>
      </c>
      <c r="CO644" t="s">
        <v>14104</v>
      </c>
      <c r="CP644" t="s">
        <v>4121</v>
      </c>
      <c r="CR644" t="s">
        <v>21865</v>
      </c>
      <c r="CS644" t="s">
        <v>4030</v>
      </c>
      <c r="CT644" t="s">
        <v>4027</v>
      </c>
      <c r="CU644" t="s">
        <v>21866</v>
      </c>
      <c r="CV644" t="s">
        <v>21867</v>
      </c>
      <c r="CX644" t="s">
        <v>4149</v>
      </c>
      <c r="CZ644" t="s">
        <v>4133</v>
      </c>
      <c r="DA644">
        <v>1</v>
      </c>
      <c r="DB644" t="s">
        <v>21868</v>
      </c>
      <c r="DC644" t="s">
        <v>852</v>
      </c>
      <c r="DD644" t="s">
        <v>21866</v>
      </c>
      <c r="DE644" t="s">
        <v>4158</v>
      </c>
    </row>
    <row r="645" spans="58:109" x14ac:dyDescent="0.25">
      <c r="BF645" t="s">
        <v>9675</v>
      </c>
      <c r="BG645" t="s">
        <v>9676</v>
      </c>
      <c r="BH645" t="s">
        <v>4076</v>
      </c>
      <c r="BI645" t="s">
        <v>9677</v>
      </c>
      <c r="BJ645" t="s">
        <v>4032</v>
      </c>
      <c r="BK645">
        <v>153.9</v>
      </c>
      <c r="BL645">
        <v>1</v>
      </c>
      <c r="BM645">
        <v>1</v>
      </c>
      <c r="BN645" t="s">
        <v>4060</v>
      </c>
      <c r="BO645">
        <v>1</v>
      </c>
      <c r="BP645" t="s">
        <v>4029</v>
      </c>
      <c r="BQ645" t="s">
        <v>4030</v>
      </c>
      <c r="BR645" t="s">
        <v>4031</v>
      </c>
      <c r="BS645" s="124">
        <v>46148</v>
      </c>
      <c r="BT645" t="s">
        <v>2429</v>
      </c>
      <c r="BU645" t="s">
        <v>1720</v>
      </c>
      <c r="BW645" t="s">
        <v>14105</v>
      </c>
      <c r="BX645" t="s">
        <v>4050</v>
      </c>
      <c r="BY645" t="s">
        <v>4142</v>
      </c>
      <c r="BZ645" t="s">
        <v>14106</v>
      </c>
      <c r="CA645" t="s">
        <v>14106</v>
      </c>
      <c r="CB645" t="s">
        <v>4444</v>
      </c>
      <c r="CC645" t="s">
        <v>4105</v>
      </c>
      <c r="CD645">
        <v>146.88</v>
      </c>
      <c r="CE645">
        <v>12.24</v>
      </c>
      <c r="CG645">
        <v>0</v>
      </c>
      <c r="CH645">
        <v>146.88</v>
      </c>
      <c r="CK645">
        <v>1</v>
      </c>
      <c r="CL645" t="s">
        <v>14107</v>
      </c>
      <c r="CM645" t="s">
        <v>4133</v>
      </c>
      <c r="CN645" t="s">
        <v>72</v>
      </c>
      <c r="CO645" t="s">
        <v>14106</v>
      </c>
      <c r="CP645" t="s">
        <v>4107</v>
      </c>
      <c r="CR645" t="s">
        <v>9178</v>
      </c>
      <c r="CS645" t="s">
        <v>4050</v>
      </c>
      <c r="CT645" t="s">
        <v>4032</v>
      </c>
      <c r="CU645" t="s">
        <v>9122</v>
      </c>
      <c r="CV645" t="s">
        <v>4571</v>
      </c>
      <c r="CX645" t="s">
        <v>4105</v>
      </c>
      <c r="CY645" s="17">
        <v>0.5</v>
      </c>
      <c r="CZ645" t="s">
        <v>4133</v>
      </c>
      <c r="DA645">
        <v>1</v>
      </c>
      <c r="DB645" t="s">
        <v>9179</v>
      </c>
      <c r="DC645" t="s">
        <v>852</v>
      </c>
      <c r="DD645" t="s">
        <v>9122</v>
      </c>
      <c r="DE645" t="s">
        <v>4158</v>
      </c>
    </row>
    <row r="646" spans="58:109" x14ac:dyDescent="0.25">
      <c r="BF646" t="s">
        <v>9672</v>
      </c>
      <c r="BG646" t="s">
        <v>9673</v>
      </c>
      <c r="BH646" t="s">
        <v>4076</v>
      </c>
      <c r="BI646" t="s">
        <v>9674</v>
      </c>
      <c r="BJ646" t="s">
        <v>4032</v>
      </c>
      <c r="BK646">
        <v>131.58000000000001</v>
      </c>
      <c r="BL646">
        <v>1</v>
      </c>
      <c r="BM646">
        <v>1</v>
      </c>
      <c r="BN646" t="s">
        <v>4035</v>
      </c>
      <c r="BO646">
        <v>1</v>
      </c>
      <c r="BP646" t="s">
        <v>4029</v>
      </c>
      <c r="BQ646" t="s">
        <v>4030</v>
      </c>
      <c r="BR646" t="s">
        <v>4031</v>
      </c>
      <c r="BS646" s="124">
        <v>46148</v>
      </c>
      <c r="BT646" t="s">
        <v>2429</v>
      </c>
      <c r="BU646" t="s">
        <v>1720</v>
      </c>
      <c r="BW646" t="s">
        <v>14108</v>
      </c>
      <c r="BX646" t="s">
        <v>4030</v>
      </c>
      <c r="BY646" t="s">
        <v>4109</v>
      </c>
      <c r="BZ646" t="s">
        <v>14109</v>
      </c>
      <c r="CA646" t="s">
        <v>14109</v>
      </c>
      <c r="CC646" t="s">
        <v>4111</v>
      </c>
      <c r="CD646">
        <v>383.88</v>
      </c>
      <c r="CE646">
        <v>31.99</v>
      </c>
      <c r="CG646">
        <v>0</v>
      </c>
      <c r="CH646">
        <v>383.88</v>
      </c>
      <c r="CK646">
        <v>1</v>
      </c>
      <c r="CL646" t="s">
        <v>14110</v>
      </c>
      <c r="CM646" t="s">
        <v>4133</v>
      </c>
      <c r="CN646" t="s">
        <v>72</v>
      </c>
      <c r="CO646" t="s">
        <v>14109</v>
      </c>
      <c r="CP646" t="s">
        <v>4107</v>
      </c>
      <c r="CR646" t="s">
        <v>9180</v>
      </c>
      <c r="CS646" t="s">
        <v>4050</v>
      </c>
      <c r="CT646" t="s">
        <v>4032</v>
      </c>
      <c r="CU646" t="s">
        <v>9181</v>
      </c>
      <c r="CV646" t="s">
        <v>4571</v>
      </c>
      <c r="CX646" t="s">
        <v>4105</v>
      </c>
      <c r="CY646" s="17">
        <v>0.5</v>
      </c>
      <c r="CZ646" t="s">
        <v>4133</v>
      </c>
      <c r="DA646">
        <v>1</v>
      </c>
      <c r="DB646" t="s">
        <v>9179</v>
      </c>
      <c r="DC646" t="s">
        <v>852</v>
      </c>
      <c r="DD646" t="s">
        <v>9181</v>
      </c>
      <c r="DE646" t="s">
        <v>4158</v>
      </c>
    </row>
    <row r="647" spans="58:109" x14ac:dyDescent="0.25">
      <c r="BF647" t="s">
        <v>9669</v>
      </c>
      <c r="BG647" t="s">
        <v>9670</v>
      </c>
      <c r="BH647" t="s">
        <v>4076</v>
      </c>
      <c r="BI647" t="s">
        <v>9671</v>
      </c>
      <c r="BJ647" t="s">
        <v>4032</v>
      </c>
      <c r="BK647">
        <v>87.54</v>
      </c>
      <c r="BL647">
        <v>1</v>
      </c>
      <c r="BM647">
        <v>1</v>
      </c>
      <c r="BN647" t="s">
        <v>4028</v>
      </c>
      <c r="BO647">
        <v>1</v>
      </c>
      <c r="BP647" t="s">
        <v>4029</v>
      </c>
      <c r="BQ647" t="s">
        <v>4030</v>
      </c>
      <c r="BR647" t="s">
        <v>4031</v>
      </c>
      <c r="BS647" s="124">
        <v>46148</v>
      </c>
      <c r="BT647" t="s">
        <v>2429</v>
      </c>
      <c r="BU647" t="s">
        <v>1720</v>
      </c>
      <c r="BW647" t="s">
        <v>14111</v>
      </c>
      <c r="BX647" t="s">
        <v>4050</v>
      </c>
      <c r="BY647" t="s">
        <v>4142</v>
      </c>
      <c r="BZ647" t="s">
        <v>14112</v>
      </c>
      <c r="CA647" t="s">
        <v>14112</v>
      </c>
      <c r="CB647" t="s">
        <v>4250</v>
      </c>
      <c r="CC647" t="s">
        <v>4105</v>
      </c>
      <c r="CD647">
        <v>113.88</v>
      </c>
      <c r="CE647">
        <v>9.49</v>
      </c>
      <c r="CG647">
        <v>0</v>
      </c>
      <c r="CH647">
        <v>113.88</v>
      </c>
      <c r="CK647">
        <v>1</v>
      </c>
      <c r="CL647" t="s">
        <v>14113</v>
      </c>
      <c r="CM647" t="s">
        <v>4133</v>
      </c>
      <c r="CN647" t="s">
        <v>72</v>
      </c>
      <c r="CO647" t="s">
        <v>14112</v>
      </c>
      <c r="CP647" t="s">
        <v>4107</v>
      </c>
      <c r="CR647" t="s">
        <v>9182</v>
      </c>
      <c r="CS647" t="s">
        <v>4050</v>
      </c>
      <c r="CT647" t="s">
        <v>4109</v>
      </c>
      <c r="CU647" t="s">
        <v>9181</v>
      </c>
      <c r="CV647" t="s">
        <v>8257</v>
      </c>
      <c r="CX647" t="s">
        <v>4105</v>
      </c>
      <c r="CZ647" t="s">
        <v>4133</v>
      </c>
      <c r="DA647">
        <v>1</v>
      </c>
      <c r="DB647" t="s">
        <v>9179</v>
      </c>
      <c r="DC647" t="s">
        <v>852</v>
      </c>
      <c r="DD647" t="s">
        <v>9181</v>
      </c>
      <c r="DE647" t="s">
        <v>4158</v>
      </c>
    </row>
    <row r="648" spans="58:109" x14ac:dyDescent="0.25">
      <c r="BF648" t="s">
        <v>10207</v>
      </c>
      <c r="BG648" t="s">
        <v>10208</v>
      </c>
      <c r="BH648" t="s">
        <v>4076</v>
      </c>
      <c r="BI648" t="s">
        <v>10209</v>
      </c>
      <c r="BJ648" t="s">
        <v>4034</v>
      </c>
      <c r="BK648">
        <v>66.319999999999993</v>
      </c>
      <c r="BL648">
        <v>1</v>
      </c>
      <c r="BM648">
        <v>1</v>
      </c>
      <c r="BN648" t="s">
        <v>4028</v>
      </c>
      <c r="BO648">
        <v>1</v>
      </c>
      <c r="BP648" t="s">
        <v>4029</v>
      </c>
      <c r="BQ648" t="s">
        <v>4030</v>
      </c>
      <c r="BR648" t="s">
        <v>4031</v>
      </c>
      <c r="BS648" s="124">
        <v>46148</v>
      </c>
      <c r="BT648" t="s">
        <v>2429</v>
      </c>
      <c r="BU648" t="s">
        <v>1720</v>
      </c>
      <c r="BW648" t="s">
        <v>14114</v>
      </c>
      <c r="BX648" t="s">
        <v>4030</v>
      </c>
      <c r="BY648" t="s">
        <v>4109</v>
      </c>
      <c r="BZ648" t="s">
        <v>14115</v>
      </c>
      <c r="CA648" t="s">
        <v>14115</v>
      </c>
      <c r="CC648" t="s">
        <v>4111</v>
      </c>
      <c r="CD648">
        <v>395.88</v>
      </c>
      <c r="CE648">
        <v>32.99</v>
      </c>
      <c r="CG648">
        <v>0</v>
      </c>
      <c r="CH648">
        <v>395.88</v>
      </c>
      <c r="CK648">
        <v>1</v>
      </c>
      <c r="CL648" t="s">
        <v>14116</v>
      </c>
      <c r="CM648" t="s">
        <v>4106</v>
      </c>
      <c r="CN648" t="s">
        <v>72</v>
      </c>
      <c r="CO648" t="s">
        <v>14115</v>
      </c>
      <c r="CP648" t="s">
        <v>4107</v>
      </c>
      <c r="CR648" t="s">
        <v>9183</v>
      </c>
      <c r="CS648" t="s">
        <v>4050</v>
      </c>
      <c r="CT648" t="s">
        <v>4109</v>
      </c>
      <c r="CU648" t="s">
        <v>9184</v>
      </c>
      <c r="CV648" t="s">
        <v>8257</v>
      </c>
      <c r="CX648" t="s">
        <v>4105</v>
      </c>
      <c r="CZ648" t="s">
        <v>4133</v>
      </c>
      <c r="DA648">
        <v>1</v>
      </c>
      <c r="DB648" t="s">
        <v>9179</v>
      </c>
      <c r="DC648" t="s">
        <v>852</v>
      </c>
      <c r="DD648" t="s">
        <v>9184</v>
      </c>
      <c r="DE648" t="s">
        <v>4158</v>
      </c>
    </row>
    <row r="649" spans="58:109" x14ac:dyDescent="0.25">
      <c r="BF649" t="s">
        <v>10210</v>
      </c>
      <c r="BG649" t="s">
        <v>10211</v>
      </c>
      <c r="BH649" t="s">
        <v>4076</v>
      </c>
      <c r="BI649" t="s">
        <v>10212</v>
      </c>
      <c r="BJ649" t="s">
        <v>4032</v>
      </c>
      <c r="BK649">
        <v>156.52000000000001</v>
      </c>
      <c r="BL649">
        <v>1</v>
      </c>
      <c r="BM649">
        <v>1</v>
      </c>
      <c r="BN649" t="s">
        <v>4028</v>
      </c>
      <c r="BO649">
        <v>1</v>
      </c>
      <c r="BP649" t="s">
        <v>4029</v>
      </c>
      <c r="BQ649" t="s">
        <v>4030</v>
      </c>
      <c r="BR649" t="s">
        <v>4031</v>
      </c>
      <c r="BS649" s="124">
        <v>46148</v>
      </c>
      <c r="BT649" t="s">
        <v>2429</v>
      </c>
      <c r="BU649" t="s">
        <v>1720</v>
      </c>
      <c r="BW649" t="s">
        <v>14117</v>
      </c>
      <c r="BX649" t="s">
        <v>4108</v>
      </c>
      <c r="BY649" t="s">
        <v>4109</v>
      </c>
      <c r="BZ649" t="s">
        <v>14118</v>
      </c>
      <c r="CA649" t="s">
        <v>14118</v>
      </c>
      <c r="CB649" t="s">
        <v>8889</v>
      </c>
      <c r="CC649" t="s">
        <v>4105</v>
      </c>
      <c r="CD649">
        <v>251.88</v>
      </c>
      <c r="CE649">
        <v>20.99</v>
      </c>
      <c r="CF649">
        <v>1.679</v>
      </c>
      <c r="CG649">
        <v>1</v>
      </c>
      <c r="CH649">
        <v>251.88</v>
      </c>
      <c r="CI649" s="17">
        <v>0.2</v>
      </c>
      <c r="CJ649">
        <v>20.149999999999999</v>
      </c>
      <c r="CK649">
        <v>1</v>
      </c>
      <c r="CL649" t="s">
        <v>14119</v>
      </c>
      <c r="CM649" t="s">
        <v>4106</v>
      </c>
      <c r="CN649" t="s">
        <v>72</v>
      </c>
      <c r="CO649" t="s">
        <v>14118</v>
      </c>
      <c r="CP649" t="s">
        <v>4107</v>
      </c>
      <c r="CR649" t="s">
        <v>9185</v>
      </c>
      <c r="CS649" t="s">
        <v>4050</v>
      </c>
      <c r="CT649" t="s">
        <v>4109</v>
      </c>
      <c r="CU649" t="s">
        <v>9184</v>
      </c>
      <c r="CV649" t="s">
        <v>8257</v>
      </c>
      <c r="CX649" t="s">
        <v>4105</v>
      </c>
      <c r="CZ649" t="s">
        <v>4133</v>
      </c>
      <c r="DA649">
        <v>1</v>
      </c>
      <c r="DB649" t="s">
        <v>9179</v>
      </c>
      <c r="DC649" t="s">
        <v>852</v>
      </c>
      <c r="DD649" t="s">
        <v>9184</v>
      </c>
      <c r="DE649" t="s">
        <v>4158</v>
      </c>
    </row>
    <row r="650" spans="58:109" x14ac:dyDescent="0.25">
      <c r="BF650" t="s">
        <v>10213</v>
      </c>
      <c r="BG650" t="s">
        <v>10214</v>
      </c>
      <c r="BH650" t="s">
        <v>4076</v>
      </c>
      <c r="BI650" t="s">
        <v>10215</v>
      </c>
      <c r="BJ650" t="s">
        <v>4032</v>
      </c>
      <c r="BK650">
        <v>99.44</v>
      </c>
      <c r="BL650">
        <v>1</v>
      </c>
      <c r="BM650">
        <v>1</v>
      </c>
      <c r="BN650" t="s">
        <v>4028</v>
      </c>
      <c r="BO650">
        <v>1</v>
      </c>
      <c r="BP650" t="s">
        <v>4029</v>
      </c>
      <c r="BQ650" t="s">
        <v>4030</v>
      </c>
      <c r="BR650" t="s">
        <v>4031</v>
      </c>
      <c r="BS650" s="124">
        <v>46148</v>
      </c>
      <c r="BT650" t="s">
        <v>2429</v>
      </c>
      <c r="BU650" t="s">
        <v>1720</v>
      </c>
      <c r="BW650" t="s">
        <v>8577</v>
      </c>
      <c r="BX650" t="s">
        <v>4030</v>
      </c>
      <c r="BY650" t="s">
        <v>4109</v>
      </c>
      <c r="BZ650" t="s">
        <v>13514</v>
      </c>
      <c r="CA650" t="s">
        <v>13514</v>
      </c>
      <c r="CC650" t="s">
        <v>4111</v>
      </c>
      <c r="CD650">
        <v>395.88</v>
      </c>
      <c r="CE650">
        <v>32.99</v>
      </c>
      <c r="CG650">
        <v>0</v>
      </c>
      <c r="CH650">
        <v>395.88</v>
      </c>
      <c r="CK650">
        <v>1</v>
      </c>
      <c r="CL650" t="s">
        <v>8578</v>
      </c>
      <c r="CM650" t="s">
        <v>4106</v>
      </c>
      <c r="CN650" t="s">
        <v>72</v>
      </c>
      <c r="CO650" t="s">
        <v>13514</v>
      </c>
      <c r="CP650" t="s">
        <v>4107</v>
      </c>
      <c r="CR650" t="s">
        <v>9186</v>
      </c>
      <c r="CS650" t="s">
        <v>4050</v>
      </c>
      <c r="CT650" t="s">
        <v>4109</v>
      </c>
      <c r="CU650" t="s">
        <v>9035</v>
      </c>
      <c r="CV650" t="s">
        <v>8257</v>
      </c>
      <c r="CX650" t="s">
        <v>4105</v>
      </c>
      <c r="CZ650" t="s">
        <v>4133</v>
      </c>
      <c r="DA650">
        <v>1</v>
      </c>
      <c r="DB650" t="s">
        <v>9179</v>
      </c>
      <c r="DC650" t="s">
        <v>852</v>
      </c>
      <c r="DD650" t="s">
        <v>9035</v>
      </c>
      <c r="DE650" t="s">
        <v>4158</v>
      </c>
    </row>
    <row r="651" spans="58:109" x14ac:dyDescent="0.25">
      <c r="BF651" t="s">
        <v>9666</v>
      </c>
      <c r="BG651" t="s">
        <v>9667</v>
      </c>
      <c r="BH651" t="s">
        <v>4076</v>
      </c>
      <c r="BI651" t="s">
        <v>9668</v>
      </c>
      <c r="BJ651" t="s">
        <v>4032</v>
      </c>
      <c r="BK651">
        <v>136.44</v>
      </c>
      <c r="BL651">
        <v>1</v>
      </c>
      <c r="BM651">
        <v>1</v>
      </c>
      <c r="BN651" t="s">
        <v>4035</v>
      </c>
      <c r="BO651">
        <v>1</v>
      </c>
      <c r="BP651" t="s">
        <v>4029</v>
      </c>
      <c r="BQ651" t="s">
        <v>4030</v>
      </c>
      <c r="BR651" t="s">
        <v>4031</v>
      </c>
      <c r="BS651" s="124">
        <v>46148</v>
      </c>
      <c r="BT651" t="s">
        <v>2429</v>
      </c>
      <c r="BU651" t="s">
        <v>1720</v>
      </c>
      <c r="BW651" t="s">
        <v>13652</v>
      </c>
      <c r="BX651" t="s">
        <v>4030</v>
      </c>
      <c r="BY651" t="s">
        <v>4126</v>
      </c>
      <c r="BZ651" t="s">
        <v>14120</v>
      </c>
      <c r="CA651" t="s">
        <v>14120</v>
      </c>
      <c r="CC651" t="s">
        <v>4105</v>
      </c>
      <c r="CD651">
        <v>173.46</v>
      </c>
      <c r="CE651">
        <v>8.26</v>
      </c>
      <c r="CF651">
        <v>1.8508</v>
      </c>
      <c r="CG651">
        <v>1</v>
      </c>
      <c r="CH651">
        <v>173.46</v>
      </c>
      <c r="CI651" s="17">
        <v>0.2</v>
      </c>
      <c r="CJ651">
        <v>19.43</v>
      </c>
      <c r="CK651">
        <v>1</v>
      </c>
      <c r="CL651" t="s">
        <v>13654</v>
      </c>
      <c r="CM651" t="s">
        <v>4106</v>
      </c>
      <c r="CN651" t="s">
        <v>72</v>
      </c>
      <c r="CO651" t="s">
        <v>14120</v>
      </c>
      <c r="CP651" t="s">
        <v>4107</v>
      </c>
      <c r="CR651" t="s">
        <v>16629</v>
      </c>
      <c r="CS651" t="s">
        <v>4050</v>
      </c>
      <c r="CT651" t="s">
        <v>4027</v>
      </c>
      <c r="CU651" t="s">
        <v>14383</v>
      </c>
      <c r="CV651" t="s">
        <v>4591</v>
      </c>
      <c r="CW651" t="s">
        <v>4351</v>
      </c>
      <c r="CX651" t="s">
        <v>4105</v>
      </c>
      <c r="CZ651" t="s">
        <v>4133</v>
      </c>
      <c r="DA651">
        <v>1</v>
      </c>
      <c r="DB651" t="s">
        <v>16630</v>
      </c>
      <c r="DC651" t="s">
        <v>852</v>
      </c>
      <c r="DD651" t="s">
        <v>14383</v>
      </c>
      <c r="DE651" t="s">
        <v>4158</v>
      </c>
    </row>
    <row r="652" spans="58:109" x14ac:dyDescent="0.25">
      <c r="BF652" t="s">
        <v>9678</v>
      </c>
      <c r="BH652" t="s">
        <v>4076</v>
      </c>
      <c r="BL652">
        <v>0</v>
      </c>
      <c r="BM652">
        <v>1</v>
      </c>
      <c r="BR652" t="s">
        <v>4031</v>
      </c>
      <c r="BS652" s="124">
        <v>46148</v>
      </c>
      <c r="BT652" t="s">
        <v>2429</v>
      </c>
      <c r="BU652" t="s">
        <v>1720</v>
      </c>
      <c r="BW652" t="s">
        <v>14121</v>
      </c>
      <c r="BX652" t="s">
        <v>4108</v>
      </c>
      <c r="BY652" t="s">
        <v>4109</v>
      </c>
      <c r="BZ652" t="s">
        <v>14122</v>
      </c>
      <c r="CA652" t="s">
        <v>14122</v>
      </c>
      <c r="CB652" t="s">
        <v>8360</v>
      </c>
      <c r="CC652" t="s">
        <v>4111</v>
      </c>
      <c r="CD652">
        <v>245.88</v>
      </c>
      <c r="CE652">
        <v>20.49</v>
      </c>
      <c r="CG652">
        <v>0</v>
      </c>
      <c r="CH652">
        <v>245.88</v>
      </c>
      <c r="CK652">
        <v>1</v>
      </c>
      <c r="CL652" t="s">
        <v>14123</v>
      </c>
      <c r="CM652" t="s">
        <v>4106</v>
      </c>
      <c r="CN652" t="s">
        <v>72</v>
      </c>
      <c r="CO652" t="s">
        <v>14122</v>
      </c>
      <c r="CP652" t="s">
        <v>4107</v>
      </c>
      <c r="CR652" t="s">
        <v>16631</v>
      </c>
      <c r="CS652" t="s">
        <v>4050</v>
      </c>
      <c r="CT652" t="s">
        <v>4034</v>
      </c>
      <c r="CU652" t="s">
        <v>14604</v>
      </c>
      <c r="CV652" t="s">
        <v>4213</v>
      </c>
      <c r="CX652" t="s">
        <v>4105</v>
      </c>
      <c r="CY652" s="17">
        <v>0.5</v>
      </c>
      <c r="CZ652" t="s">
        <v>4133</v>
      </c>
      <c r="DA652">
        <v>1</v>
      </c>
      <c r="DB652" t="s">
        <v>16632</v>
      </c>
      <c r="DC652" t="s">
        <v>852</v>
      </c>
      <c r="DD652" t="s">
        <v>14604</v>
      </c>
      <c r="DE652" t="s">
        <v>4158</v>
      </c>
    </row>
    <row r="653" spans="58:109" x14ac:dyDescent="0.25">
      <c r="BF653" t="s">
        <v>10216</v>
      </c>
      <c r="BH653" t="s">
        <v>4465</v>
      </c>
      <c r="BL653">
        <v>0</v>
      </c>
      <c r="BM653">
        <v>1</v>
      </c>
      <c r="BR653" t="s">
        <v>4041</v>
      </c>
      <c r="BS653" s="124">
        <v>46148</v>
      </c>
      <c r="BT653" t="s">
        <v>2497</v>
      </c>
      <c r="BU653" t="s">
        <v>1720</v>
      </c>
      <c r="BW653" t="s">
        <v>14124</v>
      </c>
      <c r="BX653" t="s">
        <v>4030</v>
      </c>
      <c r="BY653" t="s">
        <v>4126</v>
      </c>
      <c r="BZ653" t="s">
        <v>14125</v>
      </c>
      <c r="CA653" t="s">
        <v>14125</v>
      </c>
      <c r="CC653" t="s">
        <v>4105</v>
      </c>
      <c r="CD653">
        <v>83.64</v>
      </c>
      <c r="CE653">
        <v>6.97</v>
      </c>
      <c r="CF653">
        <v>1.5682499999999999</v>
      </c>
      <c r="CG653">
        <v>0</v>
      </c>
      <c r="CH653">
        <v>83.64</v>
      </c>
      <c r="CJ653">
        <v>32.94</v>
      </c>
      <c r="CK653">
        <v>1</v>
      </c>
      <c r="CL653" t="s">
        <v>14126</v>
      </c>
      <c r="CM653" t="s">
        <v>4106</v>
      </c>
      <c r="CN653" t="s">
        <v>72</v>
      </c>
      <c r="CO653" t="s">
        <v>14125</v>
      </c>
      <c r="CP653" t="s">
        <v>4107</v>
      </c>
      <c r="CR653" t="s">
        <v>16633</v>
      </c>
      <c r="CS653" t="s">
        <v>4050</v>
      </c>
      <c r="CT653" t="s">
        <v>4034</v>
      </c>
      <c r="CU653" t="s">
        <v>15985</v>
      </c>
      <c r="CV653" t="s">
        <v>4171</v>
      </c>
      <c r="CX653" t="s">
        <v>4105</v>
      </c>
      <c r="CZ653" t="s">
        <v>4133</v>
      </c>
      <c r="DA653">
        <v>1</v>
      </c>
      <c r="DB653" t="s">
        <v>16634</v>
      </c>
      <c r="DC653" t="s">
        <v>852</v>
      </c>
      <c r="DD653" t="s">
        <v>15985</v>
      </c>
      <c r="DE653" t="s">
        <v>4158</v>
      </c>
    </row>
    <row r="654" spans="58:109" x14ac:dyDescent="0.25">
      <c r="BF654" t="s">
        <v>10217</v>
      </c>
      <c r="BH654" t="s">
        <v>4465</v>
      </c>
      <c r="BL654">
        <v>0</v>
      </c>
      <c r="BM654">
        <v>1</v>
      </c>
      <c r="BR654" t="s">
        <v>4041</v>
      </c>
      <c r="BS654" s="124">
        <v>46148</v>
      </c>
      <c r="BT654" t="s">
        <v>2497</v>
      </c>
      <c r="BU654" t="s">
        <v>1720</v>
      </c>
      <c r="BW654" t="s">
        <v>14124</v>
      </c>
      <c r="BX654" t="s">
        <v>4030</v>
      </c>
      <c r="BY654" t="s">
        <v>4126</v>
      </c>
      <c r="BZ654" t="s">
        <v>14127</v>
      </c>
      <c r="CA654" t="s">
        <v>14127</v>
      </c>
      <c r="CC654" t="s">
        <v>4105</v>
      </c>
      <c r="CD654">
        <v>83.64</v>
      </c>
      <c r="CE654">
        <v>6.97</v>
      </c>
      <c r="CF654">
        <v>1.5682499999999999</v>
      </c>
      <c r="CG654">
        <v>0</v>
      </c>
      <c r="CH654">
        <v>83.64</v>
      </c>
      <c r="CJ654">
        <v>32.94</v>
      </c>
      <c r="CK654">
        <v>1</v>
      </c>
      <c r="CL654" t="s">
        <v>14126</v>
      </c>
      <c r="CM654" t="s">
        <v>4106</v>
      </c>
      <c r="CN654" t="s">
        <v>72</v>
      </c>
      <c r="CO654" t="s">
        <v>14127</v>
      </c>
      <c r="CP654" t="s">
        <v>4107</v>
      </c>
      <c r="CR654" t="s">
        <v>16635</v>
      </c>
      <c r="CS654" t="s">
        <v>4030</v>
      </c>
      <c r="CT654" t="s">
        <v>4034</v>
      </c>
      <c r="CU654" t="s">
        <v>16636</v>
      </c>
      <c r="CV654" t="s">
        <v>8390</v>
      </c>
      <c r="CX654" t="s">
        <v>4105</v>
      </c>
      <c r="CZ654" t="s">
        <v>4133</v>
      </c>
      <c r="DA654">
        <v>1</v>
      </c>
      <c r="DB654" t="s">
        <v>16637</v>
      </c>
      <c r="DC654" t="s">
        <v>852</v>
      </c>
      <c r="DD654" t="s">
        <v>16636</v>
      </c>
      <c r="DE654" t="s">
        <v>4158</v>
      </c>
    </row>
    <row r="655" spans="58:109" x14ac:dyDescent="0.25">
      <c r="BF655" t="s">
        <v>10218</v>
      </c>
      <c r="BH655" t="s">
        <v>4465</v>
      </c>
      <c r="BL655">
        <v>0</v>
      </c>
      <c r="BM655">
        <v>1</v>
      </c>
      <c r="BR655" t="s">
        <v>4041</v>
      </c>
      <c r="BS655" s="124">
        <v>46148</v>
      </c>
      <c r="BT655" t="s">
        <v>2497</v>
      </c>
      <c r="BU655" t="s">
        <v>1720</v>
      </c>
      <c r="BW655" t="s">
        <v>14128</v>
      </c>
      <c r="BX655" t="s">
        <v>4030</v>
      </c>
      <c r="BY655" t="s">
        <v>4109</v>
      </c>
      <c r="BZ655" t="s">
        <v>14129</v>
      </c>
      <c r="CA655" t="s">
        <v>10304</v>
      </c>
      <c r="CB655" t="s">
        <v>4506</v>
      </c>
      <c r="CC655" t="s">
        <v>4111</v>
      </c>
      <c r="CD655">
        <v>302.88</v>
      </c>
      <c r="CE655">
        <v>25.24</v>
      </c>
      <c r="CF655">
        <v>2.0190000000000001</v>
      </c>
      <c r="CG655">
        <v>1</v>
      </c>
      <c r="CH655">
        <v>302.88</v>
      </c>
      <c r="CI655" s="17">
        <v>0.2</v>
      </c>
      <c r="CJ655">
        <v>28.27</v>
      </c>
      <c r="CK655">
        <v>1</v>
      </c>
      <c r="CL655" t="s">
        <v>14130</v>
      </c>
      <c r="CM655" t="s">
        <v>4121</v>
      </c>
      <c r="CN655" t="s">
        <v>72</v>
      </c>
      <c r="CO655" t="s">
        <v>14129</v>
      </c>
      <c r="CP655" t="s">
        <v>4121</v>
      </c>
      <c r="CR655" t="s">
        <v>16638</v>
      </c>
      <c r="CS655" t="s">
        <v>4030</v>
      </c>
      <c r="CT655" t="s">
        <v>4032</v>
      </c>
      <c r="CU655" t="s">
        <v>16639</v>
      </c>
      <c r="CV655" t="s">
        <v>8446</v>
      </c>
      <c r="CX655" t="s">
        <v>4105</v>
      </c>
      <c r="CY655" s="17">
        <v>0.5</v>
      </c>
      <c r="CZ655" t="s">
        <v>4133</v>
      </c>
      <c r="DA655">
        <v>1</v>
      </c>
      <c r="DB655" t="s">
        <v>16640</v>
      </c>
      <c r="DC655" t="s">
        <v>866</v>
      </c>
      <c r="DD655" t="s">
        <v>16639</v>
      </c>
      <c r="DE655" t="s">
        <v>4158</v>
      </c>
    </row>
    <row r="656" spans="58:109" x14ac:dyDescent="0.25">
      <c r="BF656" t="s">
        <v>10219</v>
      </c>
      <c r="BG656" t="s">
        <v>10220</v>
      </c>
      <c r="BH656" t="s">
        <v>4077</v>
      </c>
      <c r="BI656" t="s">
        <v>10221</v>
      </c>
      <c r="BJ656" t="s">
        <v>4032</v>
      </c>
      <c r="BK656">
        <v>130.91999999999999</v>
      </c>
      <c r="BL656">
        <v>1</v>
      </c>
      <c r="BM656">
        <v>1</v>
      </c>
      <c r="BN656" t="s">
        <v>4047</v>
      </c>
      <c r="BO656">
        <v>1</v>
      </c>
      <c r="BP656" t="s">
        <v>4029</v>
      </c>
      <c r="BQ656" t="s">
        <v>4030</v>
      </c>
      <c r="BR656" t="s">
        <v>4041</v>
      </c>
      <c r="BS656" s="124">
        <v>46148</v>
      </c>
      <c r="BT656" t="s">
        <v>247</v>
      </c>
      <c r="BU656" t="s">
        <v>1720</v>
      </c>
      <c r="BW656" t="s">
        <v>14131</v>
      </c>
      <c r="BX656" t="s">
        <v>4030</v>
      </c>
      <c r="BY656" t="s">
        <v>4109</v>
      </c>
      <c r="BZ656" t="s">
        <v>14132</v>
      </c>
      <c r="CA656" t="s">
        <v>14132</v>
      </c>
      <c r="CC656" t="s">
        <v>4111</v>
      </c>
      <c r="CD656">
        <v>479.88</v>
      </c>
      <c r="CE656">
        <v>39.99</v>
      </c>
      <c r="CG656">
        <v>0</v>
      </c>
      <c r="CH656">
        <v>479.88</v>
      </c>
      <c r="CK656">
        <v>1</v>
      </c>
      <c r="CL656" t="s">
        <v>14133</v>
      </c>
      <c r="CM656" t="s">
        <v>4106</v>
      </c>
      <c r="CN656" t="s">
        <v>72</v>
      </c>
      <c r="CO656" t="s">
        <v>14132</v>
      </c>
      <c r="CP656" t="s">
        <v>4107</v>
      </c>
      <c r="CR656" t="s">
        <v>16641</v>
      </c>
      <c r="CS656" t="s">
        <v>4030</v>
      </c>
      <c r="CT656" t="s">
        <v>4126</v>
      </c>
      <c r="CU656" t="s">
        <v>16642</v>
      </c>
      <c r="CV656" t="s">
        <v>15643</v>
      </c>
      <c r="CW656" t="s">
        <v>4155</v>
      </c>
      <c r="CX656" t="s">
        <v>4105</v>
      </c>
      <c r="CZ656" t="s">
        <v>4133</v>
      </c>
      <c r="DA656">
        <v>1</v>
      </c>
      <c r="DB656" t="s">
        <v>16643</v>
      </c>
      <c r="DC656" t="s">
        <v>866</v>
      </c>
      <c r="DD656" t="s">
        <v>16642</v>
      </c>
      <c r="DE656" t="s">
        <v>4158</v>
      </c>
    </row>
    <row r="657" spans="58:109" x14ac:dyDescent="0.25">
      <c r="BF657" t="s">
        <v>10222</v>
      </c>
      <c r="BG657" t="s">
        <v>10223</v>
      </c>
      <c r="BH657" t="s">
        <v>4077</v>
      </c>
      <c r="BI657" t="s">
        <v>10224</v>
      </c>
      <c r="BJ657" t="s">
        <v>4032</v>
      </c>
      <c r="BK657">
        <v>147.41999999999999</v>
      </c>
      <c r="BL657">
        <v>1</v>
      </c>
      <c r="BM657">
        <v>1</v>
      </c>
      <c r="BN657" t="s">
        <v>4047</v>
      </c>
      <c r="BO657">
        <v>1</v>
      </c>
      <c r="BP657" t="s">
        <v>4029</v>
      </c>
      <c r="BQ657" t="s">
        <v>4030</v>
      </c>
      <c r="BR657" t="s">
        <v>4041</v>
      </c>
      <c r="BS657" s="124">
        <v>46148</v>
      </c>
      <c r="BT657" t="s">
        <v>247</v>
      </c>
      <c r="BU657" t="s">
        <v>1720</v>
      </c>
      <c r="BW657" t="s">
        <v>14134</v>
      </c>
      <c r="BX657" t="s">
        <v>4112</v>
      </c>
      <c r="BY657" t="s">
        <v>4027</v>
      </c>
      <c r="BZ657" t="s">
        <v>14135</v>
      </c>
      <c r="CA657" t="s">
        <v>14135</v>
      </c>
      <c r="CB657" t="s">
        <v>4449</v>
      </c>
      <c r="CC657" t="s">
        <v>4105</v>
      </c>
      <c r="CD657">
        <v>203.88</v>
      </c>
      <c r="CE657">
        <v>16.989999999999998</v>
      </c>
      <c r="CG657">
        <v>0</v>
      </c>
      <c r="CH657">
        <v>203.88</v>
      </c>
      <c r="CK657">
        <v>1</v>
      </c>
      <c r="CL657" t="s">
        <v>14136</v>
      </c>
      <c r="CM657" t="s">
        <v>4106</v>
      </c>
      <c r="CN657" t="s">
        <v>72</v>
      </c>
      <c r="CO657" t="s">
        <v>14135</v>
      </c>
      <c r="CP657" t="s">
        <v>4107</v>
      </c>
      <c r="CR657" t="s">
        <v>16644</v>
      </c>
      <c r="CS657" t="s">
        <v>4030</v>
      </c>
      <c r="CT657" t="s">
        <v>4126</v>
      </c>
      <c r="CU657" t="s">
        <v>14512</v>
      </c>
      <c r="CV657" t="s">
        <v>8438</v>
      </c>
      <c r="CW657" t="s">
        <v>4452</v>
      </c>
      <c r="CX657" t="s">
        <v>4105</v>
      </c>
      <c r="CZ657" t="s">
        <v>4133</v>
      </c>
      <c r="DA657">
        <v>1</v>
      </c>
      <c r="DB657" t="s">
        <v>8501</v>
      </c>
      <c r="DC657" t="s">
        <v>866</v>
      </c>
      <c r="DD657" t="s">
        <v>14512</v>
      </c>
      <c r="DE657" t="s">
        <v>4158</v>
      </c>
    </row>
    <row r="658" spans="58:109" x14ac:dyDescent="0.25">
      <c r="BF658" t="s">
        <v>11153</v>
      </c>
      <c r="BH658" t="s">
        <v>4077</v>
      </c>
      <c r="BL658">
        <v>0</v>
      </c>
      <c r="BM658">
        <v>1</v>
      </c>
      <c r="BR658" t="s">
        <v>4041</v>
      </c>
      <c r="BS658" s="124">
        <v>46148</v>
      </c>
      <c r="BT658" t="s">
        <v>247</v>
      </c>
      <c r="BU658" t="s">
        <v>1720</v>
      </c>
      <c r="BW658" t="s">
        <v>13872</v>
      </c>
      <c r="BX658" t="s">
        <v>4030</v>
      </c>
      <c r="BY658" t="s">
        <v>4142</v>
      </c>
      <c r="BZ658" t="s">
        <v>14137</v>
      </c>
      <c r="CA658" t="s">
        <v>14137</v>
      </c>
      <c r="CB658" t="s">
        <v>4228</v>
      </c>
      <c r="CC658" t="s">
        <v>4105</v>
      </c>
      <c r="CD658">
        <v>155.88</v>
      </c>
      <c r="CE658">
        <v>12.99</v>
      </c>
      <c r="CG658">
        <v>0</v>
      </c>
      <c r="CH658">
        <v>155.88</v>
      </c>
      <c r="CK658">
        <v>1</v>
      </c>
      <c r="CL658" t="s">
        <v>13874</v>
      </c>
      <c r="CM658" t="s">
        <v>4106</v>
      </c>
      <c r="CN658" t="s">
        <v>72</v>
      </c>
      <c r="CO658" t="s">
        <v>14137</v>
      </c>
      <c r="CP658" t="s">
        <v>4107</v>
      </c>
      <c r="CR658" t="s">
        <v>9187</v>
      </c>
      <c r="CS658" t="s">
        <v>4030</v>
      </c>
      <c r="CT658" t="s">
        <v>4109</v>
      </c>
      <c r="CU658" t="s">
        <v>9188</v>
      </c>
      <c r="CV658" t="s">
        <v>8446</v>
      </c>
      <c r="CW658" t="s">
        <v>4325</v>
      </c>
      <c r="CX658" t="s">
        <v>4105</v>
      </c>
      <c r="CZ658" t="s">
        <v>4133</v>
      </c>
      <c r="DA658">
        <v>1</v>
      </c>
      <c r="DB658" t="s">
        <v>9189</v>
      </c>
      <c r="DC658" t="s">
        <v>866</v>
      </c>
      <c r="DD658" t="s">
        <v>9188</v>
      </c>
      <c r="DE658" t="s">
        <v>4158</v>
      </c>
    </row>
    <row r="659" spans="58:109" x14ac:dyDescent="0.25">
      <c r="BF659" t="s">
        <v>11154</v>
      </c>
      <c r="BH659" t="s">
        <v>4077</v>
      </c>
      <c r="BL659">
        <v>0</v>
      </c>
      <c r="BM659">
        <v>1</v>
      </c>
      <c r="BR659" t="s">
        <v>4041</v>
      </c>
      <c r="BS659" s="124">
        <v>46148</v>
      </c>
      <c r="BT659" t="s">
        <v>247</v>
      </c>
      <c r="BU659" t="s">
        <v>1720</v>
      </c>
      <c r="BW659" t="s">
        <v>14138</v>
      </c>
      <c r="BX659" t="s">
        <v>4030</v>
      </c>
      <c r="BY659" t="s">
        <v>4034</v>
      </c>
      <c r="BZ659" t="s">
        <v>13464</v>
      </c>
      <c r="CA659" t="s">
        <v>13464</v>
      </c>
      <c r="CB659" t="s">
        <v>4118</v>
      </c>
      <c r="CC659" t="s">
        <v>4105</v>
      </c>
      <c r="CD659">
        <v>119.88</v>
      </c>
      <c r="CE659">
        <v>9.99</v>
      </c>
      <c r="CF659">
        <v>0.95904</v>
      </c>
      <c r="CG659">
        <v>1</v>
      </c>
      <c r="CH659">
        <v>119.88</v>
      </c>
      <c r="CI659" s="17">
        <v>0.2</v>
      </c>
      <c r="CJ659">
        <v>11.51</v>
      </c>
      <c r="CK659">
        <v>1</v>
      </c>
      <c r="CL659" t="s">
        <v>14139</v>
      </c>
      <c r="CM659" t="s">
        <v>4106</v>
      </c>
      <c r="CN659" t="s">
        <v>72</v>
      </c>
      <c r="CO659" t="s">
        <v>13464</v>
      </c>
      <c r="CP659" t="s">
        <v>4107</v>
      </c>
      <c r="CR659" t="s">
        <v>9190</v>
      </c>
      <c r="CS659" t="s">
        <v>4030</v>
      </c>
      <c r="CT659" t="s">
        <v>4126</v>
      </c>
      <c r="CU659" t="s">
        <v>9191</v>
      </c>
      <c r="CV659" t="s">
        <v>8912</v>
      </c>
      <c r="CX659" t="s">
        <v>4105</v>
      </c>
      <c r="CZ659" t="s">
        <v>4133</v>
      </c>
      <c r="DA659">
        <v>1</v>
      </c>
      <c r="DB659" t="s">
        <v>9192</v>
      </c>
      <c r="DC659" t="s">
        <v>866</v>
      </c>
      <c r="DD659" t="s">
        <v>9191</v>
      </c>
      <c r="DE659" t="s">
        <v>4158</v>
      </c>
    </row>
    <row r="660" spans="58:109" x14ac:dyDescent="0.25">
      <c r="BF660" t="s">
        <v>9685</v>
      </c>
      <c r="BG660" t="s">
        <v>9686</v>
      </c>
      <c r="BH660" t="s">
        <v>4079</v>
      </c>
      <c r="BI660" t="s">
        <v>9687</v>
      </c>
      <c r="BJ660" t="s">
        <v>4034</v>
      </c>
      <c r="BK660">
        <v>29.58</v>
      </c>
      <c r="BL660">
        <v>1</v>
      </c>
      <c r="BM660">
        <v>1</v>
      </c>
      <c r="BN660" t="s">
        <v>4028</v>
      </c>
      <c r="BO660">
        <v>1</v>
      </c>
      <c r="BP660" t="s">
        <v>4029</v>
      </c>
      <c r="BQ660" t="s">
        <v>4030</v>
      </c>
      <c r="BR660" t="s">
        <v>4041</v>
      </c>
      <c r="BS660" s="124">
        <v>46148</v>
      </c>
      <c r="BT660" t="s">
        <v>4080</v>
      </c>
      <c r="BU660" t="s">
        <v>1720</v>
      </c>
      <c r="BW660" t="s">
        <v>14140</v>
      </c>
      <c r="BX660" t="s">
        <v>4112</v>
      </c>
      <c r="BY660" t="s">
        <v>4109</v>
      </c>
      <c r="BZ660" t="s">
        <v>14141</v>
      </c>
      <c r="CA660" t="s">
        <v>14141</v>
      </c>
      <c r="CC660" t="s">
        <v>4111</v>
      </c>
      <c r="CD660">
        <v>551.88</v>
      </c>
      <c r="CE660">
        <v>45.99</v>
      </c>
      <c r="CG660">
        <v>0</v>
      </c>
      <c r="CH660">
        <v>551.88</v>
      </c>
      <c r="CK660">
        <v>1</v>
      </c>
      <c r="CL660" t="s">
        <v>14142</v>
      </c>
      <c r="CM660" t="s">
        <v>4106</v>
      </c>
      <c r="CN660" t="s">
        <v>72</v>
      </c>
      <c r="CO660" t="s">
        <v>14141</v>
      </c>
      <c r="CP660" t="s">
        <v>4107</v>
      </c>
      <c r="CR660" t="s">
        <v>9938</v>
      </c>
      <c r="CS660" t="s">
        <v>4030</v>
      </c>
      <c r="CT660" t="s">
        <v>4034</v>
      </c>
      <c r="CU660" t="s">
        <v>9939</v>
      </c>
      <c r="CV660" t="s">
        <v>8908</v>
      </c>
      <c r="CW660" t="s">
        <v>4210</v>
      </c>
      <c r="CX660" t="s">
        <v>4105</v>
      </c>
      <c r="CZ660" t="s">
        <v>4133</v>
      </c>
      <c r="DA660">
        <v>1</v>
      </c>
      <c r="DB660" t="s">
        <v>9940</v>
      </c>
      <c r="DC660" t="s">
        <v>866</v>
      </c>
      <c r="DD660" t="s">
        <v>9939</v>
      </c>
      <c r="DE660" t="s">
        <v>4158</v>
      </c>
    </row>
    <row r="661" spans="58:109" x14ac:dyDescent="0.25">
      <c r="BF661" t="s">
        <v>9682</v>
      </c>
      <c r="BG661" t="s">
        <v>9683</v>
      </c>
      <c r="BH661" t="s">
        <v>4079</v>
      </c>
      <c r="BI661" t="s">
        <v>9684</v>
      </c>
      <c r="BJ661" t="s">
        <v>4034</v>
      </c>
      <c r="BK661">
        <v>77.94</v>
      </c>
      <c r="BL661">
        <v>1</v>
      </c>
      <c r="BM661">
        <v>1</v>
      </c>
      <c r="BN661" t="s">
        <v>4028</v>
      </c>
      <c r="BO661">
        <v>1</v>
      </c>
      <c r="BP661" t="s">
        <v>4029</v>
      </c>
      <c r="BQ661" t="s">
        <v>4030</v>
      </c>
      <c r="BR661" t="s">
        <v>4041</v>
      </c>
      <c r="BS661" s="124">
        <v>46148</v>
      </c>
      <c r="BT661" t="s">
        <v>4080</v>
      </c>
      <c r="BU661" t="s">
        <v>1720</v>
      </c>
      <c r="BW661" t="s">
        <v>4672</v>
      </c>
      <c r="BX661" t="s">
        <v>4030</v>
      </c>
      <c r="BY661" t="s">
        <v>4126</v>
      </c>
      <c r="BZ661" t="s">
        <v>14143</v>
      </c>
      <c r="CA661" t="s">
        <v>14143</v>
      </c>
      <c r="CB661" t="s">
        <v>4136</v>
      </c>
      <c r="CC661" t="s">
        <v>4105</v>
      </c>
      <c r="CD661">
        <v>89.88</v>
      </c>
      <c r="CE661">
        <v>7.49</v>
      </c>
      <c r="CG661">
        <v>0</v>
      </c>
      <c r="CH661">
        <v>89.88</v>
      </c>
      <c r="CK661">
        <v>1</v>
      </c>
      <c r="CL661" t="s">
        <v>4671</v>
      </c>
      <c r="CM661" t="s">
        <v>4133</v>
      </c>
      <c r="CN661" t="s">
        <v>72</v>
      </c>
      <c r="CO661" t="s">
        <v>14143</v>
      </c>
      <c r="CP661" t="s">
        <v>4107</v>
      </c>
      <c r="CR661" t="s">
        <v>9941</v>
      </c>
      <c r="CS661" t="s">
        <v>4050</v>
      </c>
      <c r="CT661" t="s">
        <v>4109</v>
      </c>
      <c r="CU661" t="s">
        <v>9850</v>
      </c>
      <c r="CV661" t="s">
        <v>4571</v>
      </c>
      <c r="CW661" t="s">
        <v>8422</v>
      </c>
      <c r="CX661" t="s">
        <v>4111</v>
      </c>
      <c r="CZ661" t="s">
        <v>4133</v>
      </c>
      <c r="DA661">
        <v>1</v>
      </c>
      <c r="DB661" t="s">
        <v>9942</v>
      </c>
      <c r="DC661" t="s">
        <v>866</v>
      </c>
      <c r="DD661" t="s">
        <v>9850</v>
      </c>
      <c r="DE661" t="s">
        <v>4158</v>
      </c>
    </row>
    <row r="662" spans="58:109" x14ac:dyDescent="0.25">
      <c r="BF662" t="s">
        <v>9679</v>
      </c>
      <c r="BG662" t="s">
        <v>9680</v>
      </c>
      <c r="BH662" t="s">
        <v>4079</v>
      </c>
      <c r="BI662" t="s">
        <v>9681</v>
      </c>
      <c r="BJ662" t="s">
        <v>4034</v>
      </c>
      <c r="BK662">
        <v>53.1</v>
      </c>
      <c r="BL662">
        <v>1</v>
      </c>
      <c r="BM662">
        <v>1</v>
      </c>
      <c r="BN662" t="s">
        <v>4028</v>
      </c>
      <c r="BO662">
        <v>1</v>
      </c>
      <c r="BP662" t="s">
        <v>4029</v>
      </c>
      <c r="BQ662" t="s">
        <v>4030</v>
      </c>
      <c r="BR662" t="s">
        <v>4041</v>
      </c>
      <c r="BS662" s="124">
        <v>46148</v>
      </c>
      <c r="BT662" t="s">
        <v>4080</v>
      </c>
      <c r="BU662" t="s">
        <v>1720</v>
      </c>
      <c r="BW662" t="s">
        <v>4297</v>
      </c>
      <c r="BX662" t="s">
        <v>4030</v>
      </c>
      <c r="BY662" t="s">
        <v>4034</v>
      </c>
      <c r="BZ662" t="s">
        <v>14144</v>
      </c>
      <c r="CA662" t="s">
        <v>14144</v>
      </c>
      <c r="CC662" t="s">
        <v>4105</v>
      </c>
      <c r="CD662">
        <v>90.24</v>
      </c>
      <c r="CE662">
        <v>7.52</v>
      </c>
      <c r="CF662">
        <v>0.56399999999999995</v>
      </c>
      <c r="CG662">
        <v>0</v>
      </c>
      <c r="CH662">
        <v>90.24</v>
      </c>
      <c r="CI662" s="17">
        <v>0.5</v>
      </c>
      <c r="CJ662">
        <v>10.130000000000001</v>
      </c>
      <c r="CK662">
        <v>1</v>
      </c>
      <c r="CL662" t="s">
        <v>4671</v>
      </c>
      <c r="CM662" t="s">
        <v>4133</v>
      </c>
      <c r="CN662" t="s">
        <v>72</v>
      </c>
      <c r="CO662" t="s">
        <v>14144</v>
      </c>
      <c r="CP662" t="s">
        <v>4107</v>
      </c>
      <c r="CR662" t="s">
        <v>10367</v>
      </c>
      <c r="CS662" t="s">
        <v>4030</v>
      </c>
      <c r="CT662" t="s">
        <v>4104</v>
      </c>
      <c r="CU662" t="s">
        <v>10368</v>
      </c>
      <c r="CV662" t="s">
        <v>4636</v>
      </c>
      <c r="CW662" t="s">
        <v>4328</v>
      </c>
      <c r="CX662" t="s">
        <v>4105</v>
      </c>
      <c r="CZ662" t="s">
        <v>4133</v>
      </c>
      <c r="DA662">
        <v>1</v>
      </c>
      <c r="DB662" t="s">
        <v>10369</v>
      </c>
      <c r="DC662" t="s">
        <v>866</v>
      </c>
      <c r="DD662" t="s">
        <v>10368</v>
      </c>
      <c r="DE662" t="s">
        <v>4158</v>
      </c>
    </row>
    <row r="663" spans="58:109" x14ac:dyDescent="0.25">
      <c r="BF663" t="s">
        <v>8999</v>
      </c>
      <c r="BG663" t="s">
        <v>9000</v>
      </c>
      <c r="BH663" t="s">
        <v>4079</v>
      </c>
      <c r="BI663" t="s">
        <v>9001</v>
      </c>
      <c r="BJ663" t="s">
        <v>4032</v>
      </c>
      <c r="BK663">
        <v>140.04</v>
      </c>
      <c r="BL663">
        <v>1</v>
      </c>
      <c r="BM663">
        <v>1</v>
      </c>
      <c r="BN663" t="s">
        <v>4047</v>
      </c>
      <c r="BO663">
        <v>1</v>
      </c>
      <c r="BP663" t="s">
        <v>4029</v>
      </c>
      <c r="BQ663" t="s">
        <v>4030</v>
      </c>
      <c r="BR663" t="s">
        <v>4041</v>
      </c>
      <c r="BS663" s="124">
        <v>46148</v>
      </c>
      <c r="BT663" t="s">
        <v>4080</v>
      </c>
      <c r="BU663" t="s">
        <v>1720</v>
      </c>
      <c r="BW663" t="s">
        <v>14145</v>
      </c>
      <c r="BX663" t="s">
        <v>4030</v>
      </c>
      <c r="BY663" t="s">
        <v>4109</v>
      </c>
      <c r="BZ663" t="s">
        <v>14146</v>
      </c>
      <c r="CA663" t="s">
        <v>14146</v>
      </c>
      <c r="CC663" t="s">
        <v>4111</v>
      </c>
      <c r="CD663">
        <v>383.88</v>
      </c>
      <c r="CE663">
        <v>31.99</v>
      </c>
      <c r="CG663">
        <v>0</v>
      </c>
      <c r="CH663">
        <v>383.88</v>
      </c>
      <c r="CK663">
        <v>1</v>
      </c>
      <c r="CL663" t="s">
        <v>14147</v>
      </c>
      <c r="CM663" t="s">
        <v>4106</v>
      </c>
      <c r="CN663" t="s">
        <v>72</v>
      </c>
      <c r="CO663" t="s">
        <v>14146</v>
      </c>
      <c r="CP663" t="s">
        <v>4107</v>
      </c>
      <c r="CR663" t="s">
        <v>10370</v>
      </c>
      <c r="CS663" t="s">
        <v>4050</v>
      </c>
      <c r="CT663" t="s">
        <v>4126</v>
      </c>
      <c r="CU663" t="s">
        <v>10371</v>
      </c>
      <c r="CV663" t="s">
        <v>4571</v>
      </c>
      <c r="CW663" t="s">
        <v>4452</v>
      </c>
      <c r="CX663" t="s">
        <v>4105</v>
      </c>
      <c r="CZ663" t="s">
        <v>4133</v>
      </c>
      <c r="DA663">
        <v>1</v>
      </c>
      <c r="DB663" t="s">
        <v>10372</v>
      </c>
      <c r="DC663" t="s">
        <v>866</v>
      </c>
      <c r="DD663" t="s">
        <v>10371</v>
      </c>
      <c r="DE663" t="s">
        <v>4158</v>
      </c>
    </row>
    <row r="664" spans="58:109" x14ac:dyDescent="0.25">
      <c r="BF664" t="s">
        <v>9002</v>
      </c>
      <c r="BG664" t="s">
        <v>9003</v>
      </c>
      <c r="BH664" t="s">
        <v>4079</v>
      </c>
      <c r="BI664" t="s">
        <v>9004</v>
      </c>
      <c r="BJ664" t="s">
        <v>4032</v>
      </c>
      <c r="BK664">
        <v>168.18</v>
      </c>
      <c r="BL664">
        <v>1</v>
      </c>
      <c r="BM664">
        <v>1</v>
      </c>
      <c r="BN664" t="s">
        <v>4047</v>
      </c>
      <c r="BO664">
        <v>1</v>
      </c>
      <c r="BP664" t="s">
        <v>4029</v>
      </c>
      <c r="BQ664" t="s">
        <v>4030</v>
      </c>
      <c r="BR664" t="s">
        <v>4041</v>
      </c>
      <c r="BS664" s="124">
        <v>46148</v>
      </c>
      <c r="BT664" t="s">
        <v>4080</v>
      </c>
      <c r="BU664" t="s">
        <v>1720</v>
      </c>
      <c r="BW664" t="s">
        <v>14148</v>
      </c>
      <c r="BX664" t="s">
        <v>4030</v>
      </c>
      <c r="BY664" t="s">
        <v>4109</v>
      </c>
      <c r="BZ664" t="s">
        <v>14149</v>
      </c>
      <c r="CA664" t="s">
        <v>14149</v>
      </c>
      <c r="CC664" t="s">
        <v>4111</v>
      </c>
      <c r="CD664">
        <v>383.88</v>
      </c>
      <c r="CE664">
        <v>31.99</v>
      </c>
      <c r="CG664">
        <v>0</v>
      </c>
      <c r="CH664">
        <v>383.88</v>
      </c>
      <c r="CK664">
        <v>1</v>
      </c>
      <c r="CL664" t="s">
        <v>14150</v>
      </c>
      <c r="CM664" t="s">
        <v>4106</v>
      </c>
      <c r="CN664" t="s">
        <v>72</v>
      </c>
      <c r="CO664" t="s">
        <v>14149</v>
      </c>
      <c r="CP664" t="s">
        <v>4107</v>
      </c>
      <c r="CR664" t="s">
        <v>10373</v>
      </c>
      <c r="CS664" t="s">
        <v>4030</v>
      </c>
      <c r="CT664" t="s">
        <v>4104</v>
      </c>
      <c r="CU664" t="s">
        <v>10374</v>
      </c>
      <c r="CV664" t="s">
        <v>8438</v>
      </c>
      <c r="CX664" t="s">
        <v>4105</v>
      </c>
      <c r="CZ664" t="s">
        <v>4133</v>
      </c>
      <c r="DA664">
        <v>1</v>
      </c>
      <c r="DB664" t="s">
        <v>10375</v>
      </c>
      <c r="DC664" t="s">
        <v>866</v>
      </c>
      <c r="DD664" t="s">
        <v>10374</v>
      </c>
      <c r="DE664" t="s">
        <v>4158</v>
      </c>
    </row>
    <row r="665" spans="58:109" x14ac:dyDescent="0.25">
      <c r="BF665" t="s">
        <v>9005</v>
      </c>
      <c r="BG665" t="s">
        <v>9006</v>
      </c>
      <c r="BH665" t="s">
        <v>4079</v>
      </c>
      <c r="BI665" t="s">
        <v>9007</v>
      </c>
      <c r="BJ665" t="s">
        <v>4034</v>
      </c>
      <c r="BK665">
        <v>49.5</v>
      </c>
      <c r="BL665">
        <v>1</v>
      </c>
      <c r="BM665">
        <v>1</v>
      </c>
      <c r="BN665" t="s">
        <v>4028</v>
      </c>
      <c r="BO665">
        <v>1</v>
      </c>
      <c r="BP665" t="s">
        <v>4029</v>
      </c>
      <c r="BQ665" t="s">
        <v>4030</v>
      </c>
      <c r="BR665" t="s">
        <v>4041</v>
      </c>
      <c r="BS665" s="124">
        <v>46148</v>
      </c>
      <c r="BT665" t="s">
        <v>4080</v>
      </c>
      <c r="BU665" t="s">
        <v>1720</v>
      </c>
      <c r="BW665" t="s">
        <v>14151</v>
      </c>
      <c r="BX665" t="s">
        <v>4112</v>
      </c>
      <c r="BY665" t="s">
        <v>4126</v>
      </c>
      <c r="BZ665" t="s">
        <v>14152</v>
      </c>
      <c r="CA665" t="s">
        <v>14152</v>
      </c>
      <c r="CB665" t="s">
        <v>4113</v>
      </c>
      <c r="CC665" t="s">
        <v>4105</v>
      </c>
      <c r="CD665">
        <v>143.88</v>
      </c>
      <c r="CE665">
        <v>11.99</v>
      </c>
      <c r="CG665">
        <v>0</v>
      </c>
      <c r="CH665">
        <v>143.88</v>
      </c>
      <c r="CK665">
        <v>1</v>
      </c>
      <c r="CL665" t="s">
        <v>14153</v>
      </c>
      <c r="CM665" t="s">
        <v>4106</v>
      </c>
      <c r="CN665" t="s">
        <v>72</v>
      </c>
      <c r="CO665" t="s">
        <v>14152</v>
      </c>
      <c r="CP665" t="s">
        <v>4107</v>
      </c>
      <c r="CR665" t="s">
        <v>10376</v>
      </c>
      <c r="CS665" t="s">
        <v>4050</v>
      </c>
      <c r="CT665" t="s">
        <v>4126</v>
      </c>
      <c r="CU665" t="s">
        <v>10377</v>
      </c>
      <c r="CV665" t="s">
        <v>4571</v>
      </c>
      <c r="CW665" t="s">
        <v>4563</v>
      </c>
      <c r="CX665" t="s">
        <v>4105</v>
      </c>
      <c r="CZ665" t="s">
        <v>4133</v>
      </c>
      <c r="DA665">
        <v>1</v>
      </c>
      <c r="DB665" t="s">
        <v>10378</v>
      </c>
      <c r="DC665" t="s">
        <v>866</v>
      </c>
      <c r="DD665" t="s">
        <v>10377</v>
      </c>
      <c r="DE665" t="s">
        <v>4158</v>
      </c>
    </row>
    <row r="666" spans="58:109" x14ac:dyDescent="0.25">
      <c r="BF666" t="s">
        <v>9008</v>
      </c>
      <c r="BG666" t="s">
        <v>9009</v>
      </c>
      <c r="BH666" t="s">
        <v>4079</v>
      </c>
      <c r="BI666" t="s">
        <v>9010</v>
      </c>
      <c r="BJ666" t="s">
        <v>4034</v>
      </c>
      <c r="BK666">
        <v>49.38</v>
      </c>
      <c r="BL666">
        <v>1</v>
      </c>
      <c r="BM666">
        <v>1</v>
      </c>
      <c r="BN666" t="s">
        <v>4028</v>
      </c>
      <c r="BO666">
        <v>1</v>
      </c>
      <c r="BP666" t="s">
        <v>4029</v>
      </c>
      <c r="BQ666" t="s">
        <v>4030</v>
      </c>
      <c r="BR666" t="s">
        <v>4041</v>
      </c>
      <c r="BS666" s="124">
        <v>46148</v>
      </c>
      <c r="BT666" t="s">
        <v>4080</v>
      </c>
      <c r="BU666" t="s">
        <v>1720</v>
      </c>
      <c r="BW666" t="s">
        <v>14154</v>
      </c>
      <c r="BX666" t="s">
        <v>4030</v>
      </c>
      <c r="BY666" t="s">
        <v>4027</v>
      </c>
      <c r="BZ666" t="s">
        <v>13357</v>
      </c>
      <c r="CA666" t="s">
        <v>13357</v>
      </c>
      <c r="CC666" t="s">
        <v>4105</v>
      </c>
      <c r="CD666">
        <v>89.88</v>
      </c>
      <c r="CE666">
        <v>7.49</v>
      </c>
      <c r="CG666">
        <v>0</v>
      </c>
      <c r="CH666">
        <v>89.88</v>
      </c>
      <c r="CK666">
        <v>1</v>
      </c>
      <c r="CL666" t="s">
        <v>14155</v>
      </c>
      <c r="CM666" t="s">
        <v>4106</v>
      </c>
      <c r="CN666" t="s">
        <v>72</v>
      </c>
      <c r="CO666" t="s">
        <v>13357</v>
      </c>
      <c r="CP666" t="s">
        <v>4107</v>
      </c>
      <c r="CR666" t="s">
        <v>10379</v>
      </c>
      <c r="CS666" t="s">
        <v>4030</v>
      </c>
      <c r="CT666" t="s">
        <v>4126</v>
      </c>
      <c r="CU666" t="s">
        <v>10249</v>
      </c>
      <c r="CV666" t="s">
        <v>8537</v>
      </c>
      <c r="CX666" t="s">
        <v>4105</v>
      </c>
      <c r="CZ666" t="s">
        <v>4133</v>
      </c>
      <c r="DA666">
        <v>1</v>
      </c>
      <c r="DB666" t="s">
        <v>10380</v>
      </c>
      <c r="DC666" t="s">
        <v>866</v>
      </c>
      <c r="DD666" t="s">
        <v>10249</v>
      </c>
      <c r="DE666" t="s">
        <v>4158</v>
      </c>
    </row>
    <row r="667" spans="58:109" x14ac:dyDescent="0.25">
      <c r="BF667" t="s">
        <v>9011</v>
      </c>
      <c r="BG667" t="s">
        <v>9012</v>
      </c>
      <c r="BH667" t="s">
        <v>4079</v>
      </c>
      <c r="BI667" t="s">
        <v>9013</v>
      </c>
      <c r="BJ667" t="s">
        <v>4032</v>
      </c>
      <c r="BK667">
        <v>175.74</v>
      </c>
      <c r="BL667">
        <v>1</v>
      </c>
      <c r="BM667">
        <v>1</v>
      </c>
      <c r="BN667" t="s">
        <v>4047</v>
      </c>
      <c r="BO667">
        <v>1</v>
      </c>
      <c r="BP667" t="s">
        <v>4029</v>
      </c>
      <c r="BQ667" t="s">
        <v>4030</v>
      </c>
      <c r="BR667" t="s">
        <v>4041</v>
      </c>
      <c r="BS667" s="124">
        <v>46148</v>
      </c>
      <c r="BT667" t="s">
        <v>4080</v>
      </c>
      <c r="BU667" t="s">
        <v>1720</v>
      </c>
      <c r="BW667" t="s">
        <v>14156</v>
      </c>
      <c r="BX667" t="s">
        <v>4030</v>
      </c>
      <c r="BY667" t="s">
        <v>4032</v>
      </c>
      <c r="BZ667" t="s">
        <v>14157</v>
      </c>
      <c r="CA667" t="s">
        <v>14157</v>
      </c>
      <c r="CC667" t="s">
        <v>4105</v>
      </c>
      <c r="CD667">
        <v>177</v>
      </c>
      <c r="CE667">
        <v>14.75</v>
      </c>
      <c r="CF667">
        <v>1.0325</v>
      </c>
      <c r="CG667">
        <v>0</v>
      </c>
      <c r="CH667">
        <v>177</v>
      </c>
      <c r="CI667" s="17">
        <v>0.5</v>
      </c>
      <c r="CJ667">
        <v>22.71</v>
      </c>
      <c r="CK667">
        <v>1</v>
      </c>
      <c r="CL667" t="s">
        <v>14158</v>
      </c>
      <c r="CM667" t="s">
        <v>4106</v>
      </c>
      <c r="CN667" t="s">
        <v>72</v>
      </c>
      <c r="CO667" t="s">
        <v>14157</v>
      </c>
      <c r="CP667" t="s">
        <v>4107</v>
      </c>
      <c r="CR667" t="s">
        <v>10381</v>
      </c>
      <c r="CS667" t="s">
        <v>4030</v>
      </c>
      <c r="CT667" t="s">
        <v>4126</v>
      </c>
      <c r="CU667" t="s">
        <v>10382</v>
      </c>
      <c r="CV667" t="s">
        <v>8521</v>
      </c>
      <c r="CX667" t="s">
        <v>4105</v>
      </c>
      <c r="CZ667" t="s">
        <v>4133</v>
      </c>
      <c r="DA667">
        <v>1</v>
      </c>
      <c r="DB667" t="s">
        <v>10383</v>
      </c>
      <c r="DC667" t="s">
        <v>866</v>
      </c>
      <c r="DD667" t="s">
        <v>10382</v>
      </c>
      <c r="DE667" t="s">
        <v>4158</v>
      </c>
    </row>
    <row r="668" spans="58:109" x14ac:dyDescent="0.25">
      <c r="BF668" t="s">
        <v>11155</v>
      </c>
      <c r="BG668" t="s">
        <v>11156</v>
      </c>
      <c r="BH668" t="s">
        <v>4079</v>
      </c>
      <c r="BI668" t="s">
        <v>11157</v>
      </c>
      <c r="BJ668" t="s">
        <v>4034</v>
      </c>
      <c r="BK668">
        <v>56.76</v>
      </c>
      <c r="BL668">
        <v>1</v>
      </c>
      <c r="BM668">
        <v>1</v>
      </c>
      <c r="BN668" t="s">
        <v>4043</v>
      </c>
      <c r="BO668">
        <v>1</v>
      </c>
      <c r="BP668" t="s">
        <v>4029</v>
      </c>
      <c r="BQ668" t="s">
        <v>4030</v>
      </c>
      <c r="BR668" t="s">
        <v>4041</v>
      </c>
      <c r="BS668" s="124">
        <v>46148</v>
      </c>
      <c r="BT668" t="s">
        <v>4080</v>
      </c>
      <c r="BU668" t="s">
        <v>1720</v>
      </c>
      <c r="BW668" t="s">
        <v>14159</v>
      </c>
      <c r="BX668" t="s">
        <v>4030</v>
      </c>
      <c r="BY668" t="s">
        <v>4034</v>
      </c>
      <c r="BZ668" t="s">
        <v>14160</v>
      </c>
      <c r="CA668" t="s">
        <v>14160</v>
      </c>
      <c r="CC668" t="s">
        <v>4105</v>
      </c>
      <c r="CD668">
        <v>64.56</v>
      </c>
      <c r="CE668">
        <v>5.38</v>
      </c>
      <c r="CF668">
        <v>0.40350000000000003</v>
      </c>
      <c r="CG668">
        <v>0</v>
      </c>
      <c r="CH668">
        <v>64.56</v>
      </c>
      <c r="CJ668">
        <v>8.8699999999999992</v>
      </c>
      <c r="CK668">
        <v>1</v>
      </c>
      <c r="CL668" t="s">
        <v>14161</v>
      </c>
      <c r="CM668" t="s">
        <v>4106</v>
      </c>
      <c r="CN668" t="s">
        <v>72</v>
      </c>
      <c r="CO668" t="s">
        <v>14160</v>
      </c>
      <c r="CP668" t="s">
        <v>4107</v>
      </c>
      <c r="CR668" t="s">
        <v>10384</v>
      </c>
      <c r="CS668" t="s">
        <v>4030</v>
      </c>
      <c r="CT668" t="s">
        <v>4104</v>
      </c>
      <c r="CU668" t="s">
        <v>10385</v>
      </c>
      <c r="CV668" t="s">
        <v>8438</v>
      </c>
      <c r="CW668" t="s">
        <v>8301</v>
      </c>
      <c r="CX668" t="s">
        <v>4105</v>
      </c>
      <c r="CZ668" t="s">
        <v>4133</v>
      </c>
      <c r="DA668">
        <v>1</v>
      </c>
      <c r="DB668" t="s">
        <v>10386</v>
      </c>
      <c r="DC668" t="s">
        <v>866</v>
      </c>
      <c r="DD668" t="s">
        <v>10385</v>
      </c>
      <c r="DE668" t="s">
        <v>4158</v>
      </c>
    </row>
    <row r="669" spans="58:109" x14ac:dyDescent="0.25">
      <c r="BF669" t="s">
        <v>11158</v>
      </c>
      <c r="BG669" t="s">
        <v>11159</v>
      </c>
      <c r="BH669" t="s">
        <v>4079</v>
      </c>
      <c r="BI669" t="s">
        <v>11160</v>
      </c>
      <c r="BJ669" t="s">
        <v>4034</v>
      </c>
      <c r="BK669">
        <v>56.7</v>
      </c>
      <c r="BL669">
        <v>1</v>
      </c>
      <c r="BM669">
        <v>1</v>
      </c>
      <c r="BN669" t="s">
        <v>4028</v>
      </c>
      <c r="BO669">
        <v>1</v>
      </c>
      <c r="BP669" t="s">
        <v>4029</v>
      </c>
      <c r="BQ669" t="s">
        <v>4030</v>
      </c>
      <c r="BR669" t="s">
        <v>4041</v>
      </c>
      <c r="BS669" s="124">
        <v>46148</v>
      </c>
      <c r="BT669" t="s">
        <v>4080</v>
      </c>
      <c r="BU669" t="s">
        <v>1720</v>
      </c>
      <c r="BW669" t="s">
        <v>14162</v>
      </c>
      <c r="BX669" t="s">
        <v>4030</v>
      </c>
      <c r="BY669" t="s">
        <v>4109</v>
      </c>
      <c r="BZ669" t="s">
        <v>13918</v>
      </c>
      <c r="CA669" t="s">
        <v>13918</v>
      </c>
      <c r="CC669" t="s">
        <v>4111</v>
      </c>
      <c r="CD669">
        <v>395.88</v>
      </c>
      <c r="CE669">
        <v>32.99</v>
      </c>
      <c r="CG669">
        <v>0</v>
      </c>
      <c r="CH669">
        <v>395.88</v>
      </c>
      <c r="CK669">
        <v>1</v>
      </c>
      <c r="CL669" t="s">
        <v>14163</v>
      </c>
      <c r="CM669" t="s">
        <v>4106</v>
      </c>
      <c r="CN669" t="s">
        <v>72</v>
      </c>
      <c r="CO669" t="s">
        <v>13918</v>
      </c>
      <c r="CP669" t="s">
        <v>4107</v>
      </c>
      <c r="CR669" t="s">
        <v>10387</v>
      </c>
      <c r="CS669" t="s">
        <v>4030</v>
      </c>
      <c r="CT669" t="s">
        <v>4104</v>
      </c>
      <c r="CU669" t="s">
        <v>10388</v>
      </c>
      <c r="CV669" t="s">
        <v>8438</v>
      </c>
      <c r="CW669" t="s">
        <v>8301</v>
      </c>
      <c r="CX669" t="s">
        <v>4105</v>
      </c>
      <c r="CZ669" t="s">
        <v>4133</v>
      </c>
      <c r="DA669">
        <v>1</v>
      </c>
      <c r="DB669" t="s">
        <v>10386</v>
      </c>
      <c r="DC669" t="s">
        <v>866</v>
      </c>
      <c r="DD669" t="s">
        <v>10388</v>
      </c>
      <c r="DE669" t="s">
        <v>4158</v>
      </c>
    </row>
    <row r="670" spans="58:109" x14ac:dyDescent="0.25">
      <c r="BF670" t="s">
        <v>10225</v>
      </c>
      <c r="BG670" t="s">
        <v>10226</v>
      </c>
      <c r="BH670" t="s">
        <v>4079</v>
      </c>
      <c r="BI670" t="s">
        <v>10227</v>
      </c>
      <c r="BJ670" t="s">
        <v>4034</v>
      </c>
      <c r="BK670">
        <v>43.38</v>
      </c>
      <c r="BL670">
        <v>1</v>
      </c>
      <c r="BM670">
        <v>1</v>
      </c>
      <c r="BN670" t="s">
        <v>4035</v>
      </c>
      <c r="BO670">
        <v>1</v>
      </c>
      <c r="BP670" t="s">
        <v>4029</v>
      </c>
      <c r="BQ670" t="s">
        <v>4030</v>
      </c>
      <c r="BR670" t="s">
        <v>4041</v>
      </c>
      <c r="BS670" s="124">
        <v>46148</v>
      </c>
      <c r="BT670" t="s">
        <v>4080</v>
      </c>
      <c r="BU670" t="s">
        <v>1720</v>
      </c>
      <c r="BW670" t="s">
        <v>14164</v>
      </c>
      <c r="BX670" t="s">
        <v>4030</v>
      </c>
      <c r="BY670" t="s">
        <v>4034</v>
      </c>
      <c r="BZ670" t="s">
        <v>14165</v>
      </c>
      <c r="CA670" t="s">
        <v>14165</v>
      </c>
      <c r="CC670" t="s">
        <v>4105</v>
      </c>
      <c r="CD670">
        <v>64.2</v>
      </c>
      <c r="CE670">
        <v>5.35</v>
      </c>
      <c r="CF670">
        <v>0.40125</v>
      </c>
      <c r="CG670">
        <v>0</v>
      </c>
      <c r="CH670">
        <v>64.2</v>
      </c>
      <c r="CJ670">
        <v>8.83</v>
      </c>
      <c r="CK670">
        <v>1</v>
      </c>
      <c r="CL670" t="s">
        <v>14166</v>
      </c>
      <c r="CM670" t="s">
        <v>4106</v>
      </c>
      <c r="CN670" t="s">
        <v>72</v>
      </c>
      <c r="CO670" t="s">
        <v>14165</v>
      </c>
      <c r="CP670" t="s">
        <v>4107</v>
      </c>
      <c r="CR670" t="s">
        <v>16645</v>
      </c>
      <c r="CS670" t="s">
        <v>4050</v>
      </c>
      <c r="CT670" t="s">
        <v>4126</v>
      </c>
      <c r="CU670" t="s">
        <v>16646</v>
      </c>
      <c r="CV670" t="s">
        <v>4160</v>
      </c>
      <c r="CW670" t="s">
        <v>4472</v>
      </c>
      <c r="CX670" t="s">
        <v>4105</v>
      </c>
      <c r="CZ670" t="s">
        <v>4133</v>
      </c>
      <c r="DA670">
        <v>1</v>
      </c>
      <c r="DB670" t="s">
        <v>16647</v>
      </c>
      <c r="DC670" t="s">
        <v>866</v>
      </c>
      <c r="DD670" t="s">
        <v>16646</v>
      </c>
      <c r="DE670" t="s">
        <v>4158</v>
      </c>
    </row>
    <row r="671" spans="58:109" x14ac:dyDescent="0.25">
      <c r="BF671" t="s">
        <v>11161</v>
      </c>
      <c r="BG671" t="s">
        <v>11162</v>
      </c>
      <c r="BH671" t="s">
        <v>4079</v>
      </c>
      <c r="BI671" t="s">
        <v>11163</v>
      </c>
      <c r="BJ671" t="s">
        <v>4034</v>
      </c>
      <c r="BK671">
        <v>37.26</v>
      </c>
      <c r="BL671">
        <v>1</v>
      </c>
      <c r="BM671">
        <v>1</v>
      </c>
      <c r="BN671" t="s">
        <v>4064</v>
      </c>
      <c r="BO671">
        <v>1</v>
      </c>
      <c r="BP671" t="s">
        <v>4029</v>
      </c>
      <c r="BQ671" t="s">
        <v>4030</v>
      </c>
      <c r="BR671" t="s">
        <v>4041</v>
      </c>
      <c r="BS671" s="124">
        <v>46148</v>
      </c>
      <c r="BT671" t="s">
        <v>4080</v>
      </c>
      <c r="BU671" t="s">
        <v>1720</v>
      </c>
      <c r="BW671" t="s">
        <v>14167</v>
      </c>
      <c r="BX671" t="s">
        <v>4030</v>
      </c>
      <c r="BY671" t="s">
        <v>4104</v>
      </c>
      <c r="BZ671" t="s">
        <v>14168</v>
      </c>
      <c r="CA671" t="s">
        <v>14168</v>
      </c>
      <c r="CC671" t="s">
        <v>4105</v>
      </c>
      <c r="CD671">
        <v>64.92</v>
      </c>
      <c r="CG671">
        <v>0</v>
      </c>
      <c r="CH671">
        <v>64.92</v>
      </c>
      <c r="CK671">
        <v>1</v>
      </c>
      <c r="CL671" t="s">
        <v>14169</v>
      </c>
      <c r="CM671" t="s">
        <v>4106</v>
      </c>
      <c r="CN671" t="s">
        <v>72</v>
      </c>
      <c r="CO671" t="s">
        <v>14168</v>
      </c>
      <c r="CP671" t="s">
        <v>4107</v>
      </c>
      <c r="CR671" t="s">
        <v>16648</v>
      </c>
      <c r="CS671" t="s">
        <v>4050</v>
      </c>
      <c r="CT671" t="s">
        <v>4126</v>
      </c>
      <c r="CU671" t="s">
        <v>16649</v>
      </c>
      <c r="CV671" t="s">
        <v>4160</v>
      </c>
      <c r="CW671" t="s">
        <v>4472</v>
      </c>
      <c r="CX671" t="s">
        <v>4105</v>
      </c>
      <c r="CZ671" t="s">
        <v>4133</v>
      </c>
      <c r="DA671">
        <v>1</v>
      </c>
      <c r="DB671" t="s">
        <v>16647</v>
      </c>
      <c r="DC671" t="s">
        <v>866</v>
      </c>
      <c r="DD671" t="s">
        <v>16649</v>
      </c>
      <c r="DE671" t="s">
        <v>4158</v>
      </c>
    </row>
    <row r="672" spans="58:109" x14ac:dyDescent="0.25">
      <c r="BF672" t="s">
        <v>11164</v>
      </c>
      <c r="BG672" t="s">
        <v>11165</v>
      </c>
      <c r="BH672" t="s">
        <v>4079</v>
      </c>
      <c r="BI672" t="s">
        <v>11166</v>
      </c>
      <c r="BJ672" t="s">
        <v>4034</v>
      </c>
      <c r="BK672">
        <v>40.68</v>
      </c>
      <c r="BL672">
        <v>1</v>
      </c>
      <c r="BM672">
        <v>1</v>
      </c>
      <c r="BN672" t="s">
        <v>4028</v>
      </c>
      <c r="BO672">
        <v>1</v>
      </c>
      <c r="BP672" t="s">
        <v>4029</v>
      </c>
      <c r="BQ672" t="s">
        <v>4030</v>
      </c>
      <c r="BR672" t="s">
        <v>4041</v>
      </c>
      <c r="BS672" s="124">
        <v>46148</v>
      </c>
      <c r="BT672" t="s">
        <v>4080</v>
      </c>
      <c r="BU672" t="s">
        <v>1720</v>
      </c>
      <c r="BW672" t="s">
        <v>14170</v>
      </c>
      <c r="BX672" t="s">
        <v>4030</v>
      </c>
      <c r="BY672" t="s">
        <v>4027</v>
      </c>
      <c r="BZ672" t="s">
        <v>14171</v>
      </c>
      <c r="CA672" t="s">
        <v>14171</v>
      </c>
      <c r="CB672" t="s">
        <v>4472</v>
      </c>
      <c r="CC672" t="s">
        <v>4105</v>
      </c>
      <c r="CD672">
        <v>131.88</v>
      </c>
      <c r="CE672">
        <v>10.99</v>
      </c>
      <c r="CF672">
        <v>2.1974999999999998</v>
      </c>
      <c r="CG672">
        <v>1</v>
      </c>
      <c r="CH672">
        <v>131.88</v>
      </c>
      <c r="CI672" s="17">
        <v>0.2</v>
      </c>
      <c r="CJ672">
        <v>27.47</v>
      </c>
      <c r="CK672">
        <v>1</v>
      </c>
      <c r="CL672" t="s">
        <v>14172</v>
      </c>
      <c r="CM672" t="s">
        <v>4106</v>
      </c>
      <c r="CN672" t="s">
        <v>72</v>
      </c>
      <c r="CO672" t="s">
        <v>14171</v>
      </c>
      <c r="CP672" t="s">
        <v>4107</v>
      </c>
      <c r="CR672" t="s">
        <v>16650</v>
      </c>
      <c r="CS672" t="s">
        <v>4030</v>
      </c>
      <c r="CT672" t="s">
        <v>4104</v>
      </c>
      <c r="CU672" t="s">
        <v>15659</v>
      </c>
      <c r="CV672" t="s">
        <v>8454</v>
      </c>
      <c r="CX672" t="s">
        <v>4105</v>
      </c>
      <c r="CZ672" t="s">
        <v>4133</v>
      </c>
      <c r="DA672">
        <v>1</v>
      </c>
      <c r="DB672" t="s">
        <v>16651</v>
      </c>
      <c r="DC672" t="s">
        <v>866</v>
      </c>
      <c r="DD672" t="s">
        <v>15659</v>
      </c>
      <c r="DE672" t="s">
        <v>4158</v>
      </c>
    </row>
    <row r="673" spans="58:109" x14ac:dyDescent="0.25">
      <c r="BF673" t="s">
        <v>10228</v>
      </c>
      <c r="BG673" t="s">
        <v>10229</v>
      </c>
      <c r="BH673" t="s">
        <v>4079</v>
      </c>
      <c r="BI673" t="s">
        <v>10230</v>
      </c>
      <c r="BJ673" t="s">
        <v>4034</v>
      </c>
      <c r="BK673">
        <v>59.5</v>
      </c>
      <c r="BL673">
        <v>1</v>
      </c>
      <c r="BM673">
        <v>1</v>
      </c>
      <c r="BN673" t="s">
        <v>4043</v>
      </c>
      <c r="BO673">
        <v>1</v>
      </c>
      <c r="BP673" t="s">
        <v>4029</v>
      </c>
      <c r="BQ673" t="s">
        <v>4030</v>
      </c>
      <c r="BR673" t="s">
        <v>4041</v>
      </c>
      <c r="BS673" s="124">
        <v>46148</v>
      </c>
      <c r="BT673" t="s">
        <v>4080</v>
      </c>
      <c r="BU673" t="s">
        <v>1720</v>
      </c>
      <c r="BW673" t="s">
        <v>14173</v>
      </c>
      <c r="BX673" t="s">
        <v>4030</v>
      </c>
      <c r="BY673" t="s">
        <v>4032</v>
      </c>
      <c r="BZ673" t="s">
        <v>14165</v>
      </c>
      <c r="CA673" t="s">
        <v>14165</v>
      </c>
      <c r="CC673" t="s">
        <v>4105</v>
      </c>
      <c r="CD673">
        <v>212.04</v>
      </c>
      <c r="CE673">
        <v>17.670000000000002</v>
      </c>
      <c r="CF673">
        <v>1.2369000000000001</v>
      </c>
      <c r="CG673">
        <v>0</v>
      </c>
      <c r="CH673">
        <v>212.04</v>
      </c>
      <c r="CJ673">
        <v>27.22</v>
      </c>
      <c r="CK673">
        <v>1</v>
      </c>
      <c r="CL673" t="s">
        <v>14166</v>
      </c>
      <c r="CM673" t="s">
        <v>4106</v>
      </c>
      <c r="CN673" t="s">
        <v>72</v>
      </c>
      <c r="CO673" t="s">
        <v>14165</v>
      </c>
      <c r="CP673" t="s">
        <v>4107</v>
      </c>
      <c r="CR673" t="s">
        <v>16652</v>
      </c>
      <c r="CS673" t="s">
        <v>4030</v>
      </c>
      <c r="CT673" t="s">
        <v>4126</v>
      </c>
      <c r="CU673" t="s">
        <v>16653</v>
      </c>
      <c r="CV673" t="s">
        <v>8454</v>
      </c>
      <c r="CX673" t="s">
        <v>4105</v>
      </c>
      <c r="CZ673" t="s">
        <v>4133</v>
      </c>
      <c r="DA673">
        <v>1</v>
      </c>
      <c r="DB673" t="s">
        <v>16654</v>
      </c>
      <c r="DC673" t="s">
        <v>866</v>
      </c>
      <c r="DD673" t="s">
        <v>16653</v>
      </c>
      <c r="DE673" t="s">
        <v>4158</v>
      </c>
    </row>
    <row r="674" spans="58:109" x14ac:dyDescent="0.25">
      <c r="BF674" t="s">
        <v>9688</v>
      </c>
      <c r="BH674" t="s">
        <v>4079</v>
      </c>
      <c r="BL674">
        <v>0</v>
      </c>
      <c r="BM674">
        <v>1</v>
      </c>
      <c r="BR674" t="s">
        <v>4041</v>
      </c>
      <c r="BS674" s="124">
        <v>46148</v>
      </c>
      <c r="BT674" t="s">
        <v>4080</v>
      </c>
      <c r="BU674" t="s">
        <v>1720</v>
      </c>
      <c r="BW674" t="s">
        <v>14174</v>
      </c>
      <c r="BX674" t="s">
        <v>4030</v>
      </c>
      <c r="BY674" t="s">
        <v>4032</v>
      </c>
      <c r="BZ674" t="s">
        <v>14175</v>
      </c>
      <c r="CA674" t="s">
        <v>14175</v>
      </c>
      <c r="CC674" t="s">
        <v>4105</v>
      </c>
      <c r="CD674">
        <v>207</v>
      </c>
      <c r="CE674">
        <v>17.25</v>
      </c>
      <c r="CF674">
        <v>1.2075</v>
      </c>
      <c r="CG674">
        <v>0</v>
      </c>
      <c r="CH674">
        <v>207</v>
      </c>
      <c r="CJ674">
        <v>26.57</v>
      </c>
      <c r="CK674">
        <v>1</v>
      </c>
      <c r="CL674" t="s">
        <v>14166</v>
      </c>
      <c r="CM674" t="s">
        <v>4106</v>
      </c>
      <c r="CN674" t="s">
        <v>72</v>
      </c>
      <c r="CO674" t="s">
        <v>14175</v>
      </c>
      <c r="CP674" t="s">
        <v>4107</v>
      </c>
      <c r="CR674" t="s">
        <v>16655</v>
      </c>
      <c r="CS674" t="s">
        <v>4030</v>
      </c>
      <c r="CT674" t="s">
        <v>4104</v>
      </c>
      <c r="CU674" t="s">
        <v>16656</v>
      </c>
      <c r="CV674" t="s">
        <v>8429</v>
      </c>
      <c r="CW674" t="s">
        <v>4394</v>
      </c>
      <c r="CX674" t="s">
        <v>4105</v>
      </c>
      <c r="CZ674" t="s">
        <v>4133</v>
      </c>
      <c r="DA674">
        <v>1</v>
      </c>
      <c r="DB674" t="s">
        <v>16657</v>
      </c>
      <c r="DC674" t="s">
        <v>866</v>
      </c>
      <c r="DD674" t="s">
        <v>16656</v>
      </c>
      <c r="DE674" t="s">
        <v>4158</v>
      </c>
    </row>
    <row r="675" spans="58:109" x14ac:dyDescent="0.25">
      <c r="BF675" t="s">
        <v>9689</v>
      </c>
      <c r="BH675" t="s">
        <v>4079</v>
      </c>
      <c r="BL675">
        <v>0</v>
      </c>
      <c r="BM675">
        <v>1</v>
      </c>
      <c r="BR675" t="s">
        <v>4041</v>
      </c>
      <c r="BS675" s="124">
        <v>46148</v>
      </c>
      <c r="BT675" t="s">
        <v>4080</v>
      </c>
      <c r="BU675" t="s">
        <v>1720</v>
      </c>
      <c r="BW675" t="s">
        <v>14176</v>
      </c>
      <c r="BX675" t="s">
        <v>4030</v>
      </c>
      <c r="BY675" t="s">
        <v>4032</v>
      </c>
      <c r="BZ675" t="s">
        <v>14175</v>
      </c>
      <c r="CA675" t="s">
        <v>14175</v>
      </c>
      <c r="CC675" t="s">
        <v>4105</v>
      </c>
      <c r="CD675">
        <v>188.52</v>
      </c>
      <c r="CE675">
        <v>15.71</v>
      </c>
      <c r="CF675">
        <v>1.0996999999999999</v>
      </c>
      <c r="CG675">
        <v>0</v>
      </c>
      <c r="CH675">
        <v>188.52</v>
      </c>
      <c r="CJ675">
        <v>24.19</v>
      </c>
      <c r="CK675">
        <v>1</v>
      </c>
      <c r="CL675" t="s">
        <v>14166</v>
      </c>
      <c r="CM675" t="s">
        <v>4106</v>
      </c>
      <c r="CN675" t="s">
        <v>72</v>
      </c>
      <c r="CO675" t="s">
        <v>14175</v>
      </c>
      <c r="CP675" t="s">
        <v>4107</v>
      </c>
      <c r="CR675" t="s">
        <v>16658</v>
      </c>
      <c r="CS675" t="s">
        <v>4050</v>
      </c>
      <c r="CT675" t="s">
        <v>4109</v>
      </c>
      <c r="CU675" t="s">
        <v>16659</v>
      </c>
      <c r="CV675" t="s">
        <v>4615</v>
      </c>
      <c r="CX675" t="s">
        <v>4111</v>
      </c>
      <c r="CZ675" t="s">
        <v>4133</v>
      </c>
      <c r="DA675">
        <v>1</v>
      </c>
      <c r="DB675" t="s">
        <v>16660</v>
      </c>
      <c r="DC675" t="s">
        <v>866</v>
      </c>
      <c r="DD675" t="s">
        <v>16659</v>
      </c>
      <c r="DE675" t="s">
        <v>4158</v>
      </c>
    </row>
    <row r="676" spans="58:109" x14ac:dyDescent="0.25">
      <c r="BF676" t="s">
        <v>9690</v>
      </c>
      <c r="BH676" t="s">
        <v>4079</v>
      </c>
      <c r="BL676">
        <v>0</v>
      </c>
      <c r="BM676">
        <v>1</v>
      </c>
      <c r="BR676" t="s">
        <v>4041</v>
      </c>
      <c r="BS676" s="124">
        <v>46148</v>
      </c>
      <c r="BT676" t="s">
        <v>4080</v>
      </c>
      <c r="BU676" t="s">
        <v>1720</v>
      </c>
      <c r="BW676" t="s">
        <v>14177</v>
      </c>
      <c r="BX676" t="s">
        <v>4030</v>
      </c>
      <c r="BY676" t="s">
        <v>4104</v>
      </c>
      <c r="BZ676" t="s">
        <v>14178</v>
      </c>
      <c r="CA676" t="s">
        <v>14178</v>
      </c>
      <c r="CC676" t="s">
        <v>4105</v>
      </c>
      <c r="CD676">
        <v>64.92</v>
      </c>
      <c r="CG676">
        <v>0</v>
      </c>
      <c r="CH676">
        <v>64.92</v>
      </c>
      <c r="CK676">
        <v>1</v>
      </c>
      <c r="CL676" t="s">
        <v>14169</v>
      </c>
      <c r="CM676" t="s">
        <v>4106</v>
      </c>
      <c r="CN676" t="s">
        <v>72</v>
      </c>
      <c r="CO676" t="s">
        <v>14178</v>
      </c>
      <c r="CP676" t="s">
        <v>4107</v>
      </c>
      <c r="CR676" t="s">
        <v>16661</v>
      </c>
      <c r="CS676" t="s">
        <v>4050</v>
      </c>
      <c r="CT676" t="s">
        <v>4109</v>
      </c>
      <c r="CU676" t="s">
        <v>16367</v>
      </c>
      <c r="CV676" t="s">
        <v>4614</v>
      </c>
      <c r="CX676" t="s">
        <v>4105</v>
      </c>
      <c r="CY676" s="17">
        <v>0.5</v>
      </c>
      <c r="CZ676" t="s">
        <v>4133</v>
      </c>
      <c r="DA676">
        <v>1</v>
      </c>
      <c r="DB676" t="s">
        <v>16662</v>
      </c>
      <c r="DC676" t="s">
        <v>866</v>
      </c>
      <c r="DD676" t="s">
        <v>16367</v>
      </c>
      <c r="DE676" t="s">
        <v>4158</v>
      </c>
    </row>
    <row r="677" spans="58:109" x14ac:dyDescent="0.25">
      <c r="BF677" t="s">
        <v>9691</v>
      </c>
      <c r="BH677" t="s">
        <v>4079</v>
      </c>
      <c r="BL677">
        <v>0</v>
      </c>
      <c r="BM677">
        <v>1</v>
      </c>
      <c r="BR677" t="s">
        <v>4041</v>
      </c>
      <c r="BS677" s="124">
        <v>46148</v>
      </c>
      <c r="BT677" t="s">
        <v>4080</v>
      </c>
      <c r="BU677" t="s">
        <v>1720</v>
      </c>
      <c r="BW677" t="s">
        <v>14179</v>
      </c>
      <c r="BX677" t="s">
        <v>4030</v>
      </c>
      <c r="BY677" t="s">
        <v>4109</v>
      </c>
      <c r="BZ677" t="s">
        <v>14180</v>
      </c>
      <c r="CA677" t="s">
        <v>14180</v>
      </c>
      <c r="CC677" t="s">
        <v>4105</v>
      </c>
      <c r="CD677">
        <v>83.88</v>
      </c>
      <c r="CE677">
        <v>6.99</v>
      </c>
      <c r="CF677">
        <v>1.7475000000000001</v>
      </c>
      <c r="CG677">
        <v>0</v>
      </c>
      <c r="CH677">
        <v>83.88</v>
      </c>
      <c r="CJ677">
        <v>38.44</v>
      </c>
      <c r="CK677">
        <v>1</v>
      </c>
      <c r="CL677" t="s">
        <v>14181</v>
      </c>
      <c r="CM677" t="s">
        <v>4133</v>
      </c>
      <c r="CN677" t="s">
        <v>72</v>
      </c>
      <c r="CO677" t="s">
        <v>14180</v>
      </c>
      <c r="CP677" t="s">
        <v>4107</v>
      </c>
      <c r="CR677" t="s">
        <v>16663</v>
      </c>
      <c r="CS677" t="s">
        <v>4030</v>
      </c>
      <c r="CT677" t="s">
        <v>4032</v>
      </c>
      <c r="CU677" t="s">
        <v>16367</v>
      </c>
      <c r="CV677" t="s">
        <v>8446</v>
      </c>
      <c r="CX677" t="s">
        <v>4105</v>
      </c>
      <c r="CY677" s="17">
        <v>0.5</v>
      </c>
      <c r="CZ677" t="s">
        <v>4133</v>
      </c>
      <c r="DA677">
        <v>1</v>
      </c>
      <c r="DB677" t="s">
        <v>16662</v>
      </c>
      <c r="DC677" t="s">
        <v>866</v>
      </c>
      <c r="DD677" t="s">
        <v>16367</v>
      </c>
      <c r="DE677" t="s">
        <v>4158</v>
      </c>
    </row>
    <row r="678" spans="58:109" x14ac:dyDescent="0.25">
      <c r="BF678" t="s">
        <v>9692</v>
      </c>
      <c r="BH678" t="s">
        <v>4079</v>
      </c>
      <c r="BL678">
        <v>0</v>
      </c>
      <c r="BM678">
        <v>1</v>
      </c>
      <c r="BR678" t="s">
        <v>4041</v>
      </c>
      <c r="BS678" s="124">
        <v>46148</v>
      </c>
      <c r="BT678" t="s">
        <v>4080</v>
      </c>
      <c r="BU678" t="s">
        <v>1720</v>
      </c>
      <c r="BW678" t="s">
        <v>14182</v>
      </c>
      <c r="BX678" t="s">
        <v>4030</v>
      </c>
      <c r="BY678" t="s">
        <v>4034</v>
      </c>
      <c r="BZ678" t="s">
        <v>14183</v>
      </c>
      <c r="CA678" t="s">
        <v>10304</v>
      </c>
      <c r="CB678" t="s">
        <v>4413</v>
      </c>
      <c r="CC678" t="s">
        <v>4105</v>
      </c>
      <c r="CD678">
        <v>113.88</v>
      </c>
      <c r="CE678">
        <v>9.49</v>
      </c>
      <c r="CF678">
        <v>1.1385000000000001</v>
      </c>
      <c r="CG678">
        <v>1</v>
      </c>
      <c r="CH678">
        <v>113.88</v>
      </c>
      <c r="CI678" s="17">
        <v>0.2</v>
      </c>
      <c r="CJ678">
        <v>15.66</v>
      </c>
      <c r="CK678">
        <v>1</v>
      </c>
      <c r="CL678" t="s">
        <v>14158</v>
      </c>
      <c r="CM678" t="s">
        <v>4121</v>
      </c>
      <c r="CN678" t="s">
        <v>72</v>
      </c>
      <c r="CO678" t="s">
        <v>14183</v>
      </c>
      <c r="CP678" t="s">
        <v>4121</v>
      </c>
      <c r="CR678" t="s">
        <v>16664</v>
      </c>
      <c r="CS678" t="s">
        <v>4050</v>
      </c>
      <c r="CT678" t="s">
        <v>4109</v>
      </c>
      <c r="CU678" t="s">
        <v>4614</v>
      </c>
      <c r="CV678" t="s">
        <v>4614</v>
      </c>
      <c r="CX678" t="s">
        <v>4111</v>
      </c>
      <c r="CZ678" t="s">
        <v>4133</v>
      </c>
      <c r="DA678">
        <v>1</v>
      </c>
      <c r="DB678" t="s">
        <v>16665</v>
      </c>
      <c r="DC678" t="s">
        <v>866</v>
      </c>
      <c r="DD678" t="s">
        <v>4614</v>
      </c>
      <c r="DE678" t="s">
        <v>4158</v>
      </c>
    </row>
    <row r="679" spans="58:109" x14ac:dyDescent="0.25">
      <c r="BF679" t="s">
        <v>9693</v>
      </c>
      <c r="BH679" t="s">
        <v>4079</v>
      </c>
      <c r="BL679">
        <v>0</v>
      </c>
      <c r="BM679">
        <v>1</v>
      </c>
      <c r="BR679" t="s">
        <v>4041</v>
      </c>
      <c r="BS679" s="124">
        <v>46148</v>
      </c>
      <c r="BT679" t="s">
        <v>4080</v>
      </c>
      <c r="BU679" t="s">
        <v>1720</v>
      </c>
      <c r="BW679" t="s">
        <v>14184</v>
      </c>
      <c r="BX679" t="s">
        <v>4030</v>
      </c>
      <c r="BY679" t="s">
        <v>4032</v>
      </c>
      <c r="BZ679" t="s">
        <v>13911</v>
      </c>
      <c r="CA679" t="s">
        <v>8298</v>
      </c>
      <c r="CB679" t="s">
        <v>4206</v>
      </c>
      <c r="CC679" t="s">
        <v>4105</v>
      </c>
      <c r="CD679">
        <v>203.88</v>
      </c>
      <c r="CE679">
        <v>16.989999999999998</v>
      </c>
      <c r="CF679">
        <v>1.9026000000000001</v>
      </c>
      <c r="CG679">
        <v>1</v>
      </c>
      <c r="CH679">
        <v>203.88</v>
      </c>
      <c r="CI679" s="17">
        <v>0.2</v>
      </c>
      <c r="CJ679">
        <v>26.64</v>
      </c>
      <c r="CK679">
        <v>1</v>
      </c>
      <c r="CL679" t="s">
        <v>14185</v>
      </c>
      <c r="CM679" t="s">
        <v>4121</v>
      </c>
      <c r="CN679" t="s">
        <v>72</v>
      </c>
      <c r="CO679" t="s">
        <v>13911</v>
      </c>
      <c r="CP679" t="s">
        <v>4121</v>
      </c>
      <c r="CR679" t="s">
        <v>16666</v>
      </c>
      <c r="CS679" t="s">
        <v>4030</v>
      </c>
      <c r="CT679" t="s">
        <v>4126</v>
      </c>
      <c r="CU679" t="s">
        <v>16667</v>
      </c>
      <c r="CV679" t="s">
        <v>8908</v>
      </c>
      <c r="CX679" t="s">
        <v>4105</v>
      </c>
      <c r="CZ679" t="s">
        <v>4133</v>
      </c>
      <c r="DA679">
        <v>1</v>
      </c>
      <c r="DB679" t="s">
        <v>16668</v>
      </c>
      <c r="DC679" t="s">
        <v>866</v>
      </c>
      <c r="DD679" t="s">
        <v>16667</v>
      </c>
      <c r="DE679" t="s">
        <v>4158</v>
      </c>
    </row>
    <row r="680" spans="58:109" x14ac:dyDescent="0.25">
      <c r="BF680" t="s">
        <v>9694</v>
      </c>
      <c r="BH680" t="s">
        <v>4079</v>
      </c>
      <c r="BL680">
        <v>0</v>
      </c>
      <c r="BM680">
        <v>1</v>
      </c>
      <c r="BR680" t="s">
        <v>4041</v>
      </c>
      <c r="BS680" s="124">
        <v>46148</v>
      </c>
      <c r="BT680" t="s">
        <v>4080</v>
      </c>
      <c r="BU680" t="s">
        <v>1720</v>
      </c>
      <c r="BW680" t="s">
        <v>14186</v>
      </c>
      <c r="BX680" t="s">
        <v>4030</v>
      </c>
      <c r="BY680" t="s">
        <v>4032</v>
      </c>
      <c r="BZ680" t="s">
        <v>14187</v>
      </c>
      <c r="CA680" t="s">
        <v>8298</v>
      </c>
      <c r="CB680" t="s">
        <v>4206</v>
      </c>
      <c r="CC680" t="s">
        <v>4105</v>
      </c>
      <c r="CD680">
        <v>257.88</v>
      </c>
      <c r="CE680">
        <v>21.49</v>
      </c>
      <c r="CF680">
        <v>2.4066000000000001</v>
      </c>
      <c r="CG680">
        <v>1</v>
      </c>
      <c r="CH680">
        <v>257.88</v>
      </c>
      <c r="CI680" s="17">
        <v>0.2</v>
      </c>
      <c r="CJ680">
        <v>33.700000000000003</v>
      </c>
      <c r="CK680">
        <v>1</v>
      </c>
      <c r="CL680" t="s">
        <v>14185</v>
      </c>
      <c r="CM680" t="s">
        <v>4121</v>
      </c>
      <c r="CN680" t="s">
        <v>72</v>
      </c>
      <c r="CO680" t="s">
        <v>14187</v>
      </c>
      <c r="CP680" t="s">
        <v>4121</v>
      </c>
      <c r="CR680" t="s">
        <v>16669</v>
      </c>
      <c r="CS680" t="s">
        <v>4030</v>
      </c>
      <c r="CT680" t="s">
        <v>4126</v>
      </c>
      <c r="CU680" t="s">
        <v>16670</v>
      </c>
      <c r="CV680" t="s">
        <v>8908</v>
      </c>
      <c r="CX680" t="s">
        <v>4105</v>
      </c>
      <c r="CZ680" t="s">
        <v>4133</v>
      </c>
      <c r="DA680">
        <v>1</v>
      </c>
      <c r="DB680" t="s">
        <v>16668</v>
      </c>
      <c r="DC680" t="s">
        <v>866</v>
      </c>
      <c r="DD680" t="s">
        <v>16670</v>
      </c>
      <c r="DE680" t="s">
        <v>4158</v>
      </c>
    </row>
    <row r="681" spans="58:109" x14ac:dyDescent="0.25">
      <c r="BF681" t="s">
        <v>9695</v>
      </c>
      <c r="BH681" t="s">
        <v>4079</v>
      </c>
      <c r="BL681">
        <v>0</v>
      </c>
      <c r="BM681">
        <v>1</v>
      </c>
      <c r="BR681" t="s">
        <v>4041</v>
      </c>
      <c r="BS681" s="124">
        <v>46148</v>
      </c>
      <c r="BT681" t="s">
        <v>4080</v>
      </c>
      <c r="BU681" t="s">
        <v>1720</v>
      </c>
      <c r="BW681" t="s">
        <v>14188</v>
      </c>
      <c r="BX681" t="s">
        <v>4030</v>
      </c>
      <c r="BY681" t="s">
        <v>4109</v>
      </c>
      <c r="BZ681" t="s">
        <v>14189</v>
      </c>
      <c r="CA681" t="s">
        <v>8590</v>
      </c>
      <c r="CB681" t="s">
        <v>4361</v>
      </c>
      <c r="CC681" t="s">
        <v>4105</v>
      </c>
      <c r="CD681">
        <v>143.88</v>
      </c>
      <c r="CE681">
        <v>11.99</v>
      </c>
      <c r="CF681">
        <v>1.1508</v>
      </c>
      <c r="CG681">
        <v>1</v>
      </c>
      <c r="CH681">
        <v>143.88</v>
      </c>
      <c r="CI681" s="17">
        <v>0.2</v>
      </c>
      <c r="CJ681">
        <v>15.54</v>
      </c>
      <c r="CK681">
        <v>1</v>
      </c>
      <c r="CL681" t="s">
        <v>14190</v>
      </c>
      <c r="CM681" t="s">
        <v>4121</v>
      </c>
      <c r="CN681" t="s">
        <v>72</v>
      </c>
      <c r="CO681" t="s">
        <v>14189</v>
      </c>
      <c r="CP681" t="s">
        <v>4121</v>
      </c>
      <c r="CR681" t="s">
        <v>16671</v>
      </c>
      <c r="CS681" t="s">
        <v>4030</v>
      </c>
      <c r="CT681" t="s">
        <v>4126</v>
      </c>
      <c r="CU681" t="s">
        <v>16672</v>
      </c>
      <c r="CV681" t="s">
        <v>8438</v>
      </c>
      <c r="CX681" t="s">
        <v>4105</v>
      </c>
      <c r="CZ681" t="s">
        <v>4133</v>
      </c>
      <c r="DA681">
        <v>1</v>
      </c>
      <c r="DB681" t="s">
        <v>16673</v>
      </c>
      <c r="DC681" t="s">
        <v>866</v>
      </c>
      <c r="DD681" t="s">
        <v>16672</v>
      </c>
      <c r="DE681" t="s">
        <v>4158</v>
      </c>
    </row>
    <row r="682" spans="58:109" x14ac:dyDescent="0.25">
      <c r="BF682" t="s">
        <v>9696</v>
      </c>
      <c r="BH682" t="s">
        <v>4079</v>
      </c>
      <c r="BL682">
        <v>0</v>
      </c>
      <c r="BM682">
        <v>1</v>
      </c>
      <c r="BR682" t="s">
        <v>4041</v>
      </c>
      <c r="BS682" s="124">
        <v>46148</v>
      </c>
      <c r="BT682" t="s">
        <v>4080</v>
      </c>
      <c r="BU682" t="s">
        <v>1720</v>
      </c>
      <c r="BW682" t="s">
        <v>21546</v>
      </c>
      <c r="BX682" t="s">
        <v>4030</v>
      </c>
      <c r="BY682" t="s">
        <v>4109</v>
      </c>
      <c r="BZ682" t="s">
        <v>21545</v>
      </c>
      <c r="CA682" t="s">
        <v>21545</v>
      </c>
      <c r="CC682" t="s">
        <v>4111</v>
      </c>
      <c r="CD682">
        <v>383.88</v>
      </c>
      <c r="CE682">
        <v>31.99</v>
      </c>
      <c r="CG682">
        <v>0</v>
      </c>
      <c r="CH682">
        <v>383.88</v>
      </c>
      <c r="CK682">
        <v>1</v>
      </c>
      <c r="CL682" t="s">
        <v>21547</v>
      </c>
      <c r="CM682" t="s">
        <v>4106</v>
      </c>
      <c r="CN682" t="s">
        <v>78</v>
      </c>
      <c r="CO682" t="s">
        <v>21545</v>
      </c>
      <c r="CP682" t="s">
        <v>4107</v>
      </c>
      <c r="CR682" t="s">
        <v>16674</v>
      </c>
      <c r="CS682" t="s">
        <v>4030</v>
      </c>
      <c r="CT682" t="s">
        <v>4126</v>
      </c>
      <c r="CU682" t="s">
        <v>14436</v>
      </c>
      <c r="CV682" t="s">
        <v>8558</v>
      </c>
      <c r="CX682" t="s">
        <v>4105</v>
      </c>
      <c r="CZ682" t="s">
        <v>4133</v>
      </c>
      <c r="DA682">
        <v>1</v>
      </c>
      <c r="DB682" t="s">
        <v>16675</v>
      </c>
      <c r="DC682" t="s">
        <v>866</v>
      </c>
      <c r="DD682" t="s">
        <v>14436</v>
      </c>
      <c r="DE682" t="s">
        <v>4158</v>
      </c>
    </row>
    <row r="683" spans="58:109" x14ac:dyDescent="0.25">
      <c r="BF683" t="s">
        <v>9697</v>
      </c>
      <c r="BH683" t="s">
        <v>4079</v>
      </c>
      <c r="BL683">
        <v>0</v>
      </c>
      <c r="BM683">
        <v>1</v>
      </c>
      <c r="BR683" t="s">
        <v>4041</v>
      </c>
      <c r="BS683" s="124">
        <v>46148</v>
      </c>
      <c r="BT683" t="s">
        <v>4080</v>
      </c>
      <c r="BU683" t="s">
        <v>1720</v>
      </c>
      <c r="BW683" t="s">
        <v>21548</v>
      </c>
      <c r="BX683" t="s">
        <v>4030</v>
      </c>
      <c r="BY683" t="s">
        <v>4027</v>
      </c>
      <c r="BZ683" t="s">
        <v>21549</v>
      </c>
      <c r="CA683" t="s">
        <v>21549</v>
      </c>
      <c r="CB683" t="s">
        <v>4288</v>
      </c>
      <c r="CC683" t="s">
        <v>4105</v>
      </c>
      <c r="CD683">
        <v>131.88</v>
      </c>
      <c r="CE683">
        <v>10.99</v>
      </c>
      <c r="CG683">
        <v>0</v>
      </c>
      <c r="CH683">
        <v>131.88</v>
      </c>
      <c r="CK683">
        <v>1</v>
      </c>
      <c r="CL683" t="s">
        <v>21550</v>
      </c>
      <c r="CM683" t="s">
        <v>4106</v>
      </c>
      <c r="CN683" t="s">
        <v>78</v>
      </c>
      <c r="CO683" t="s">
        <v>21549</v>
      </c>
      <c r="CP683" t="s">
        <v>4107</v>
      </c>
      <c r="CR683" t="s">
        <v>21869</v>
      </c>
      <c r="CS683" t="s">
        <v>4030</v>
      </c>
      <c r="CT683" t="s">
        <v>4109</v>
      </c>
      <c r="CU683" t="s">
        <v>21870</v>
      </c>
      <c r="CV683" t="s">
        <v>8907</v>
      </c>
      <c r="CX683" t="s">
        <v>4105</v>
      </c>
      <c r="CZ683" t="s">
        <v>4133</v>
      </c>
      <c r="DA683">
        <v>1</v>
      </c>
      <c r="DB683" t="s">
        <v>21871</v>
      </c>
      <c r="DC683" t="s">
        <v>868</v>
      </c>
      <c r="DD683" t="s">
        <v>21870</v>
      </c>
      <c r="DE683" t="s">
        <v>4158</v>
      </c>
    </row>
    <row r="684" spans="58:109" x14ac:dyDescent="0.25">
      <c r="BF684" t="s">
        <v>9698</v>
      </c>
      <c r="BH684" t="s">
        <v>4079</v>
      </c>
      <c r="BL684">
        <v>0</v>
      </c>
      <c r="BM684">
        <v>1</v>
      </c>
      <c r="BR684" t="s">
        <v>4041</v>
      </c>
      <c r="BS684" s="124">
        <v>46148</v>
      </c>
      <c r="BT684" t="s">
        <v>4080</v>
      </c>
      <c r="BU684" t="s">
        <v>1720</v>
      </c>
      <c r="BW684" t="s">
        <v>21551</v>
      </c>
      <c r="BX684" t="s">
        <v>4108</v>
      </c>
      <c r="BY684" t="s">
        <v>4109</v>
      </c>
      <c r="BZ684" t="s">
        <v>21552</v>
      </c>
      <c r="CA684" t="s">
        <v>21552</v>
      </c>
      <c r="CB684" t="s">
        <v>8352</v>
      </c>
      <c r="CC684" t="s">
        <v>4111</v>
      </c>
      <c r="CD684">
        <v>293.88</v>
      </c>
      <c r="CE684">
        <v>24.49</v>
      </c>
      <c r="CG684">
        <v>0</v>
      </c>
      <c r="CH684">
        <v>293.88</v>
      </c>
      <c r="CK684">
        <v>1</v>
      </c>
      <c r="CL684" t="s">
        <v>21553</v>
      </c>
      <c r="CM684" t="s">
        <v>4106</v>
      </c>
      <c r="CN684" t="s">
        <v>78</v>
      </c>
      <c r="CO684" t="s">
        <v>21552</v>
      </c>
      <c r="CP684" t="s">
        <v>4107</v>
      </c>
      <c r="CR684" t="s">
        <v>21872</v>
      </c>
      <c r="CS684" t="s">
        <v>4030</v>
      </c>
      <c r="CT684" t="s">
        <v>4109</v>
      </c>
      <c r="CU684" t="s">
        <v>21873</v>
      </c>
      <c r="CV684" t="s">
        <v>8907</v>
      </c>
      <c r="CX684" t="s">
        <v>4105</v>
      </c>
      <c r="CZ684" t="s">
        <v>4133</v>
      </c>
      <c r="DA684">
        <v>1</v>
      </c>
      <c r="DB684" t="s">
        <v>21871</v>
      </c>
      <c r="DC684" t="s">
        <v>868</v>
      </c>
      <c r="DD684" t="s">
        <v>21873</v>
      </c>
      <c r="DE684" t="s">
        <v>4158</v>
      </c>
    </row>
    <row r="685" spans="58:109" x14ac:dyDescent="0.25">
      <c r="BF685" t="s">
        <v>9014</v>
      </c>
      <c r="BH685" t="s">
        <v>4079</v>
      </c>
      <c r="BL685">
        <v>0</v>
      </c>
      <c r="BM685">
        <v>1</v>
      </c>
      <c r="BR685" t="s">
        <v>4041</v>
      </c>
      <c r="BS685" s="124">
        <v>46148</v>
      </c>
      <c r="BT685" t="s">
        <v>4080</v>
      </c>
      <c r="BU685" t="s">
        <v>1720</v>
      </c>
      <c r="BW685" t="s">
        <v>21554</v>
      </c>
      <c r="BX685" t="s">
        <v>4030</v>
      </c>
      <c r="BY685" t="s">
        <v>4032</v>
      </c>
      <c r="BZ685" t="s">
        <v>21482</v>
      </c>
      <c r="CA685" t="s">
        <v>21555</v>
      </c>
      <c r="CC685" t="s">
        <v>4105</v>
      </c>
      <c r="CD685">
        <v>103.94</v>
      </c>
      <c r="CE685">
        <v>4.72</v>
      </c>
      <c r="CF685">
        <v>1.0584</v>
      </c>
      <c r="CG685">
        <v>1</v>
      </c>
      <c r="CH685">
        <v>103.94</v>
      </c>
      <c r="CI685" s="17">
        <v>0.2</v>
      </c>
      <c r="CJ685">
        <v>11.51</v>
      </c>
      <c r="CK685">
        <v>1</v>
      </c>
      <c r="CL685" t="s">
        <v>21556</v>
      </c>
      <c r="CM685" t="s">
        <v>4121</v>
      </c>
      <c r="CN685" t="s">
        <v>78</v>
      </c>
      <c r="CO685" t="s">
        <v>21482</v>
      </c>
      <c r="CP685" t="s">
        <v>4121</v>
      </c>
      <c r="CR685" t="s">
        <v>21874</v>
      </c>
      <c r="CS685" t="s">
        <v>4030</v>
      </c>
      <c r="CT685" t="s">
        <v>4109</v>
      </c>
      <c r="CU685" t="s">
        <v>21875</v>
      </c>
      <c r="CV685" t="s">
        <v>8907</v>
      </c>
      <c r="CX685" t="s">
        <v>4105</v>
      </c>
      <c r="CZ685" t="s">
        <v>4133</v>
      </c>
      <c r="DA685">
        <v>1</v>
      </c>
      <c r="DB685" t="s">
        <v>21871</v>
      </c>
      <c r="DC685" t="s">
        <v>868</v>
      </c>
      <c r="DD685" t="s">
        <v>21875</v>
      </c>
      <c r="DE685" t="s">
        <v>4158</v>
      </c>
    </row>
    <row r="686" spans="58:109" x14ac:dyDescent="0.25">
      <c r="BF686" t="s">
        <v>11167</v>
      </c>
      <c r="BH686" t="s">
        <v>4079</v>
      </c>
      <c r="BL686">
        <v>0</v>
      </c>
      <c r="BM686">
        <v>1</v>
      </c>
      <c r="BR686" t="s">
        <v>4041</v>
      </c>
      <c r="BS686" s="124">
        <v>46148</v>
      </c>
      <c r="BT686" t="s">
        <v>4080</v>
      </c>
      <c r="BU686" t="s">
        <v>1720</v>
      </c>
      <c r="BW686" t="s">
        <v>21557</v>
      </c>
      <c r="BX686" t="s">
        <v>4030</v>
      </c>
      <c r="BY686" t="s">
        <v>4032</v>
      </c>
      <c r="BZ686" t="s">
        <v>21482</v>
      </c>
      <c r="CA686" t="s">
        <v>21555</v>
      </c>
      <c r="CC686" t="s">
        <v>4105</v>
      </c>
      <c r="CD686">
        <v>115.28</v>
      </c>
      <c r="CE686">
        <v>5.24</v>
      </c>
      <c r="CF686">
        <v>1.1732</v>
      </c>
      <c r="CG686">
        <v>1</v>
      </c>
      <c r="CH686">
        <v>115.28</v>
      </c>
      <c r="CI686" s="17">
        <v>0.2</v>
      </c>
      <c r="CJ686">
        <v>12.76</v>
      </c>
      <c r="CK686">
        <v>1</v>
      </c>
      <c r="CL686" t="s">
        <v>21556</v>
      </c>
      <c r="CM686" t="s">
        <v>4121</v>
      </c>
      <c r="CN686" t="s">
        <v>78</v>
      </c>
      <c r="CO686" t="s">
        <v>21482</v>
      </c>
      <c r="CP686" t="s">
        <v>4121</v>
      </c>
      <c r="CR686" t="s">
        <v>21876</v>
      </c>
      <c r="CS686" t="s">
        <v>4030</v>
      </c>
      <c r="CT686" t="s">
        <v>4109</v>
      </c>
      <c r="CU686" t="s">
        <v>8387</v>
      </c>
      <c r="CV686" t="s">
        <v>8907</v>
      </c>
      <c r="CX686" t="s">
        <v>4105</v>
      </c>
      <c r="CZ686" t="s">
        <v>4133</v>
      </c>
      <c r="DA686">
        <v>1</v>
      </c>
      <c r="DB686" t="s">
        <v>21871</v>
      </c>
      <c r="DC686" t="s">
        <v>868</v>
      </c>
      <c r="DD686" t="s">
        <v>8387</v>
      </c>
      <c r="DE686" t="s">
        <v>4158</v>
      </c>
    </row>
    <row r="687" spans="58:109" x14ac:dyDescent="0.25">
      <c r="BF687" t="s">
        <v>11168</v>
      </c>
      <c r="BH687" t="s">
        <v>4079</v>
      </c>
      <c r="BL687">
        <v>0</v>
      </c>
      <c r="BM687">
        <v>1</v>
      </c>
      <c r="BR687" t="s">
        <v>4041</v>
      </c>
      <c r="BS687" s="124">
        <v>46148</v>
      </c>
      <c r="BT687" t="s">
        <v>4080</v>
      </c>
      <c r="BU687" t="s">
        <v>1720</v>
      </c>
      <c r="BW687" t="s">
        <v>14191</v>
      </c>
      <c r="BX687" t="s">
        <v>4030</v>
      </c>
      <c r="BY687" t="s">
        <v>4034</v>
      </c>
      <c r="BZ687" t="s">
        <v>14192</v>
      </c>
      <c r="CA687" t="s">
        <v>14192</v>
      </c>
      <c r="CB687" t="s">
        <v>4409</v>
      </c>
      <c r="CC687" t="s">
        <v>4105</v>
      </c>
      <c r="CD687">
        <v>143.88</v>
      </c>
      <c r="CE687">
        <v>11.99</v>
      </c>
      <c r="CG687">
        <v>0</v>
      </c>
      <c r="CH687">
        <v>143.88</v>
      </c>
      <c r="CK687">
        <v>1</v>
      </c>
      <c r="CL687" t="s">
        <v>14193</v>
      </c>
      <c r="CM687" t="s">
        <v>4106</v>
      </c>
      <c r="CN687" t="s">
        <v>78</v>
      </c>
      <c r="CO687" t="s">
        <v>14192</v>
      </c>
      <c r="CP687" t="s">
        <v>4107</v>
      </c>
      <c r="CR687" t="s">
        <v>21877</v>
      </c>
      <c r="CS687" t="s">
        <v>4030</v>
      </c>
      <c r="CT687" t="s">
        <v>4109</v>
      </c>
      <c r="CU687" t="s">
        <v>21490</v>
      </c>
      <c r="CV687" t="s">
        <v>8907</v>
      </c>
      <c r="CX687" t="s">
        <v>4105</v>
      </c>
      <c r="CZ687" t="s">
        <v>4133</v>
      </c>
      <c r="DA687">
        <v>1</v>
      </c>
      <c r="DB687" t="s">
        <v>21871</v>
      </c>
      <c r="DC687" t="s">
        <v>868</v>
      </c>
      <c r="DD687" t="s">
        <v>21490</v>
      </c>
      <c r="DE687" t="s">
        <v>4158</v>
      </c>
    </row>
    <row r="688" spans="58:109" x14ac:dyDescent="0.25">
      <c r="BF688" t="s">
        <v>11169</v>
      </c>
      <c r="BH688" t="s">
        <v>4079</v>
      </c>
      <c r="BL688">
        <v>0</v>
      </c>
      <c r="BM688">
        <v>1</v>
      </c>
      <c r="BR688" t="s">
        <v>4041</v>
      </c>
      <c r="BS688" s="124">
        <v>46148</v>
      </c>
      <c r="BT688" t="s">
        <v>4080</v>
      </c>
      <c r="BU688" t="s">
        <v>1720</v>
      </c>
      <c r="BW688" t="s">
        <v>14194</v>
      </c>
      <c r="BX688" t="s">
        <v>4030</v>
      </c>
      <c r="BY688" t="s">
        <v>4032</v>
      </c>
      <c r="BZ688" t="s">
        <v>14086</v>
      </c>
      <c r="CA688" t="s">
        <v>14086</v>
      </c>
      <c r="CC688" t="s">
        <v>4105</v>
      </c>
      <c r="CD688">
        <v>315.83999999999997</v>
      </c>
      <c r="CE688">
        <v>26.32</v>
      </c>
      <c r="CF688">
        <v>1.8424</v>
      </c>
      <c r="CG688">
        <v>0</v>
      </c>
      <c r="CH688">
        <v>315.83999999999997</v>
      </c>
      <c r="CJ688">
        <v>36.840000000000003</v>
      </c>
      <c r="CK688">
        <v>1</v>
      </c>
      <c r="CL688" t="s">
        <v>14193</v>
      </c>
      <c r="CM688" t="s">
        <v>4106</v>
      </c>
      <c r="CN688" t="s">
        <v>78</v>
      </c>
      <c r="CO688" t="s">
        <v>14086</v>
      </c>
      <c r="CP688" t="s">
        <v>4107</v>
      </c>
      <c r="CR688" t="s">
        <v>21878</v>
      </c>
      <c r="CS688" t="s">
        <v>4030</v>
      </c>
      <c r="CT688" t="s">
        <v>4109</v>
      </c>
      <c r="CU688" t="s">
        <v>21537</v>
      </c>
      <c r="CV688" t="s">
        <v>8907</v>
      </c>
      <c r="CX688" t="s">
        <v>4105</v>
      </c>
      <c r="CZ688" t="s">
        <v>4133</v>
      </c>
      <c r="DA688">
        <v>1</v>
      </c>
      <c r="DB688" t="s">
        <v>21871</v>
      </c>
      <c r="DC688" t="s">
        <v>868</v>
      </c>
      <c r="DD688" t="s">
        <v>21537</v>
      </c>
      <c r="DE688" t="s">
        <v>4158</v>
      </c>
    </row>
    <row r="689" spans="58:109" x14ac:dyDescent="0.25">
      <c r="BF689" t="s">
        <v>11170</v>
      </c>
      <c r="BH689" t="s">
        <v>4079</v>
      </c>
      <c r="BL689">
        <v>0</v>
      </c>
      <c r="BM689">
        <v>1</v>
      </c>
      <c r="BR689" t="s">
        <v>4041</v>
      </c>
      <c r="BS689" s="124">
        <v>46148</v>
      </c>
      <c r="BT689" t="s">
        <v>4080</v>
      </c>
      <c r="BU689" t="s">
        <v>1720</v>
      </c>
      <c r="BW689" t="s">
        <v>13408</v>
      </c>
      <c r="BX689" t="s">
        <v>4030</v>
      </c>
      <c r="BY689" t="s">
        <v>4034</v>
      </c>
      <c r="BZ689" t="s">
        <v>14195</v>
      </c>
      <c r="CA689" t="s">
        <v>14195</v>
      </c>
      <c r="CC689" t="s">
        <v>4105</v>
      </c>
      <c r="CD689">
        <v>151.32</v>
      </c>
      <c r="CE689">
        <v>12.61</v>
      </c>
      <c r="CF689">
        <v>0.94574999999999998</v>
      </c>
      <c r="CG689">
        <v>0</v>
      </c>
      <c r="CH689">
        <v>151.32</v>
      </c>
      <c r="CJ689">
        <v>20.82</v>
      </c>
      <c r="CK689">
        <v>1</v>
      </c>
      <c r="CL689" t="s">
        <v>13410</v>
      </c>
      <c r="CM689" t="s">
        <v>4133</v>
      </c>
      <c r="CN689" t="s">
        <v>78</v>
      </c>
      <c r="CO689" t="s">
        <v>14195</v>
      </c>
      <c r="CP689" t="s">
        <v>4107</v>
      </c>
      <c r="CR689" t="s">
        <v>16676</v>
      </c>
      <c r="CS689" t="s">
        <v>4030</v>
      </c>
      <c r="CT689" t="s">
        <v>4109</v>
      </c>
      <c r="CU689" t="s">
        <v>16677</v>
      </c>
      <c r="CV689" t="s">
        <v>8908</v>
      </c>
      <c r="CX689" t="s">
        <v>4105</v>
      </c>
      <c r="CZ689" t="s">
        <v>4133</v>
      </c>
      <c r="DA689">
        <v>1</v>
      </c>
      <c r="DB689" t="s">
        <v>16678</v>
      </c>
      <c r="DC689" t="s">
        <v>868</v>
      </c>
      <c r="DD689" t="s">
        <v>16677</v>
      </c>
      <c r="DE689" t="s">
        <v>4158</v>
      </c>
    </row>
    <row r="690" spans="58:109" x14ac:dyDescent="0.25">
      <c r="BF690" t="s">
        <v>11171</v>
      </c>
      <c r="BH690" t="s">
        <v>4079</v>
      </c>
      <c r="BL690">
        <v>0</v>
      </c>
      <c r="BM690">
        <v>1</v>
      </c>
      <c r="BR690" t="s">
        <v>4041</v>
      </c>
      <c r="BS690" s="124">
        <v>46148</v>
      </c>
      <c r="BT690" t="s">
        <v>4080</v>
      </c>
      <c r="BU690" t="s">
        <v>1720</v>
      </c>
      <c r="BW690" t="s">
        <v>14196</v>
      </c>
      <c r="BX690" t="s">
        <v>4030</v>
      </c>
      <c r="BY690" t="s">
        <v>4034</v>
      </c>
      <c r="BZ690" t="s">
        <v>14197</v>
      </c>
      <c r="CA690" t="s">
        <v>14197</v>
      </c>
      <c r="CC690" t="s">
        <v>4105</v>
      </c>
      <c r="CD690">
        <v>91.8</v>
      </c>
      <c r="CE690">
        <v>7.65</v>
      </c>
      <c r="CF690">
        <v>0.57374999999999998</v>
      </c>
      <c r="CG690">
        <v>0</v>
      </c>
      <c r="CH690">
        <v>91.8</v>
      </c>
      <c r="CJ690">
        <v>12.62</v>
      </c>
      <c r="CK690">
        <v>1</v>
      </c>
      <c r="CL690" t="s">
        <v>13410</v>
      </c>
      <c r="CM690" t="s">
        <v>4133</v>
      </c>
      <c r="CN690" t="s">
        <v>78</v>
      </c>
      <c r="CO690" t="s">
        <v>14197</v>
      </c>
      <c r="CP690" t="s">
        <v>4107</v>
      </c>
      <c r="CR690" t="s">
        <v>16679</v>
      </c>
      <c r="CS690" t="s">
        <v>4050</v>
      </c>
      <c r="CT690" t="s">
        <v>4027</v>
      </c>
      <c r="CU690" t="s">
        <v>16096</v>
      </c>
      <c r="CV690" t="s">
        <v>8387</v>
      </c>
      <c r="CX690" t="s">
        <v>4105</v>
      </c>
      <c r="CZ690" t="s">
        <v>4133</v>
      </c>
      <c r="DA690">
        <v>1</v>
      </c>
      <c r="DB690" t="s">
        <v>16680</v>
      </c>
      <c r="DC690" t="s">
        <v>868</v>
      </c>
      <c r="DD690" t="s">
        <v>16096</v>
      </c>
      <c r="DE690" t="s">
        <v>4158</v>
      </c>
    </row>
    <row r="691" spans="58:109" x14ac:dyDescent="0.25">
      <c r="BF691" t="s">
        <v>11172</v>
      </c>
      <c r="BH691" t="s">
        <v>4079</v>
      </c>
      <c r="BL691">
        <v>0</v>
      </c>
      <c r="BM691">
        <v>1</v>
      </c>
      <c r="BR691" t="s">
        <v>4041</v>
      </c>
      <c r="BS691" s="124">
        <v>46148</v>
      </c>
      <c r="BT691" t="s">
        <v>4080</v>
      </c>
      <c r="BU691" t="s">
        <v>1720</v>
      </c>
      <c r="BW691" t="s">
        <v>14198</v>
      </c>
      <c r="BX691" t="s">
        <v>4030</v>
      </c>
      <c r="BY691" t="s">
        <v>4109</v>
      </c>
      <c r="BZ691" t="s">
        <v>14199</v>
      </c>
      <c r="CA691" t="s">
        <v>14199</v>
      </c>
      <c r="CB691" t="s">
        <v>4550</v>
      </c>
      <c r="CC691" t="s">
        <v>4111</v>
      </c>
      <c r="CD691">
        <v>239.88</v>
      </c>
      <c r="CE691">
        <v>19.989999999999998</v>
      </c>
      <c r="CG691">
        <v>0</v>
      </c>
      <c r="CH691">
        <v>239.88</v>
      </c>
      <c r="CK691">
        <v>1</v>
      </c>
      <c r="CL691" t="s">
        <v>14200</v>
      </c>
      <c r="CM691" t="s">
        <v>4106</v>
      </c>
      <c r="CN691" t="s">
        <v>78</v>
      </c>
      <c r="CO691" t="s">
        <v>14199</v>
      </c>
      <c r="CP691" t="s">
        <v>4107</v>
      </c>
      <c r="CR691" t="s">
        <v>16681</v>
      </c>
      <c r="CS691" t="s">
        <v>4050</v>
      </c>
      <c r="CT691" t="s">
        <v>4027</v>
      </c>
      <c r="CU691" t="s">
        <v>16682</v>
      </c>
      <c r="CV691" t="s">
        <v>8387</v>
      </c>
      <c r="CX691" t="s">
        <v>4105</v>
      </c>
      <c r="CZ691" t="s">
        <v>4133</v>
      </c>
      <c r="DA691">
        <v>1</v>
      </c>
      <c r="DB691" t="s">
        <v>16680</v>
      </c>
      <c r="DC691" t="s">
        <v>868</v>
      </c>
      <c r="DD691" t="s">
        <v>16682</v>
      </c>
      <c r="DE691" t="s">
        <v>4158</v>
      </c>
    </row>
    <row r="692" spans="58:109" x14ac:dyDescent="0.25">
      <c r="BF692" t="s">
        <v>11173</v>
      </c>
      <c r="BH692" t="s">
        <v>4079</v>
      </c>
      <c r="BL692">
        <v>0</v>
      </c>
      <c r="BM692">
        <v>1</v>
      </c>
      <c r="BR692" t="s">
        <v>4041</v>
      </c>
      <c r="BS692" s="124">
        <v>46148</v>
      </c>
      <c r="BT692" t="s">
        <v>4080</v>
      </c>
      <c r="BU692" t="s">
        <v>1720</v>
      </c>
      <c r="BW692" t="s">
        <v>14201</v>
      </c>
      <c r="BX692" t="s">
        <v>4108</v>
      </c>
      <c r="BY692" t="s">
        <v>4109</v>
      </c>
      <c r="BZ692" t="s">
        <v>14202</v>
      </c>
      <c r="CA692" t="s">
        <v>8359</v>
      </c>
      <c r="CB692" t="s">
        <v>8360</v>
      </c>
      <c r="CC692" t="s">
        <v>4105</v>
      </c>
      <c r="CD692">
        <v>155.88</v>
      </c>
      <c r="CE692">
        <v>12.99</v>
      </c>
      <c r="CF692">
        <v>1.2470399999999999</v>
      </c>
      <c r="CG692">
        <v>1</v>
      </c>
      <c r="CH692">
        <v>155.88</v>
      </c>
      <c r="CI692" s="17">
        <v>0.2</v>
      </c>
      <c r="CJ692">
        <v>14.96</v>
      </c>
      <c r="CK692">
        <v>1</v>
      </c>
      <c r="CL692" t="s">
        <v>14203</v>
      </c>
      <c r="CM692" t="s">
        <v>4121</v>
      </c>
      <c r="CN692" t="s">
        <v>78</v>
      </c>
      <c r="CO692" t="s">
        <v>14202</v>
      </c>
      <c r="CP692" t="s">
        <v>4121</v>
      </c>
      <c r="CR692" t="s">
        <v>16683</v>
      </c>
      <c r="CS692" t="s">
        <v>4030</v>
      </c>
      <c r="CT692" t="s">
        <v>4034</v>
      </c>
      <c r="CU692" t="s">
        <v>14539</v>
      </c>
      <c r="CV692" t="s">
        <v>8515</v>
      </c>
      <c r="CX692" t="s">
        <v>4105</v>
      </c>
      <c r="CZ692" t="s">
        <v>4133</v>
      </c>
      <c r="DA692">
        <v>1</v>
      </c>
      <c r="DB692" t="s">
        <v>16684</v>
      </c>
      <c r="DC692" t="s">
        <v>868</v>
      </c>
      <c r="DD692" t="s">
        <v>14539</v>
      </c>
      <c r="DE692" t="s">
        <v>4158</v>
      </c>
    </row>
    <row r="693" spans="58:109" x14ac:dyDescent="0.25">
      <c r="BF693" t="s">
        <v>11174</v>
      </c>
      <c r="BH693" t="s">
        <v>4079</v>
      </c>
      <c r="BL693">
        <v>0</v>
      </c>
      <c r="BM693">
        <v>1</v>
      </c>
      <c r="BR693" t="s">
        <v>4041</v>
      </c>
      <c r="BS693" s="124">
        <v>46148</v>
      </c>
      <c r="BT693" t="s">
        <v>4080</v>
      </c>
      <c r="BU693" t="s">
        <v>1720</v>
      </c>
      <c r="BW693" t="s">
        <v>9080</v>
      </c>
      <c r="BX693" t="s">
        <v>4030</v>
      </c>
      <c r="BY693" t="s">
        <v>4109</v>
      </c>
      <c r="BZ693" t="s">
        <v>9081</v>
      </c>
      <c r="CA693" t="s">
        <v>9081</v>
      </c>
      <c r="CC693" t="s">
        <v>4111</v>
      </c>
      <c r="CD693">
        <v>395.88</v>
      </c>
      <c r="CE693">
        <v>32.99</v>
      </c>
      <c r="CG693">
        <v>0</v>
      </c>
      <c r="CH693">
        <v>395.88</v>
      </c>
      <c r="CK693">
        <v>1</v>
      </c>
      <c r="CL693" t="s">
        <v>9082</v>
      </c>
      <c r="CM693" t="s">
        <v>4106</v>
      </c>
      <c r="CN693" t="s">
        <v>78</v>
      </c>
      <c r="CO693" t="s">
        <v>9081</v>
      </c>
      <c r="CP693" t="s">
        <v>4107</v>
      </c>
      <c r="CR693" t="s">
        <v>16685</v>
      </c>
      <c r="CS693" t="s">
        <v>4050</v>
      </c>
      <c r="CT693" t="s">
        <v>4109</v>
      </c>
      <c r="CU693" t="s">
        <v>16686</v>
      </c>
      <c r="CV693" t="s">
        <v>4615</v>
      </c>
      <c r="CX693" t="s">
        <v>4105</v>
      </c>
      <c r="CY693" s="17">
        <v>0.5</v>
      </c>
      <c r="CZ693" t="s">
        <v>4133</v>
      </c>
      <c r="DA693">
        <v>1</v>
      </c>
      <c r="DB693" t="s">
        <v>16687</v>
      </c>
      <c r="DC693" t="s">
        <v>868</v>
      </c>
      <c r="DD693" t="s">
        <v>16686</v>
      </c>
      <c r="DE693" t="s">
        <v>4158</v>
      </c>
    </row>
    <row r="694" spans="58:109" x14ac:dyDescent="0.25">
      <c r="BF694" t="s">
        <v>11175</v>
      </c>
      <c r="BH694" t="s">
        <v>4079</v>
      </c>
      <c r="BL694">
        <v>0</v>
      </c>
      <c r="BM694">
        <v>1</v>
      </c>
      <c r="BR694" t="s">
        <v>4041</v>
      </c>
      <c r="BS694" s="124">
        <v>46148</v>
      </c>
      <c r="BT694" t="s">
        <v>4080</v>
      </c>
      <c r="BU694" t="s">
        <v>1720</v>
      </c>
      <c r="BW694" t="s">
        <v>9780</v>
      </c>
      <c r="BX694" t="s">
        <v>4050</v>
      </c>
      <c r="BY694" t="s">
        <v>4034</v>
      </c>
      <c r="BZ694" t="s">
        <v>9781</v>
      </c>
      <c r="CA694" t="s">
        <v>9781</v>
      </c>
      <c r="CC694" t="s">
        <v>4105</v>
      </c>
      <c r="CD694">
        <v>80.040000000000006</v>
      </c>
      <c r="CE694">
        <v>6.67</v>
      </c>
      <c r="CF694">
        <v>0.50024999999999997</v>
      </c>
      <c r="CG694">
        <v>0</v>
      </c>
      <c r="CH694">
        <v>80.040000000000006</v>
      </c>
      <c r="CJ694">
        <v>11.01</v>
      </c>
      <c r="CK694">
        <v>1</v>
      </c>
      <c r="CL694" t="s">
        <v>9782</v>
      </c>
      <c r="CM694" t="s">
        <v>4133</v>
      </c>
      <c r="CN694" t="s">
        <v>78</v>
      </c>
      <c r="CO694" t="s">
        <v>9781</v>
      </c>
      <c r="CP694" t="s">
        <v>4107</v>
      </c>
      <c r="CR694" t="s">
        <v>14393</v>
      </c>
      <c r="CS694" t="s">
        <v>4050</v>
      </c>
      <c r="CT694" t="s">
        <v>4109</v>
      </c>
      <c r="CU694" t="s">
        <v>16688</v>
      </c>
      <c r="CV694" t="s">
        <v>4615</v>
      </c>
      <c r="CX694" t="s">
        <v>4111</v>
      </c>
      <c r="CZ694" t="s">
        <v>4133</v>
      </c>
      <c r="DA694">
        <v>1</v>
      </c>
      <c r="DB694" t="s">
        <v>14392</v>
      </c>
      <c r="DC694" t="s">
        <v>868</v>
      </c>
      <c r="DD694" t="s">
        <v>16688</v>
      </c>
      <c r="DE694" t="s">
        <v>4158</v>
      </c>
    </row>
    <row r="695" spans="58:109" x14ac:dyDescent="0.25">
      <c r="BF695" t="s">
        <v>11176</v>
      </c>
      <c r="BH695" t="s">
        <v>4079</v>
      </c>
      <c r="BL695">
        <v>0</v>
      </c>
      <c r="BM695">
        <v>1</v>
      </c>
      <c r="BR695" t="s">
        <v>4041</v>
      </c>
      <c r="BS695" s="124">
        <v>46148</v>
      </c>
      <c r="BT695" t="s">
        <v>4080</v>
      </c>
      <c r="BU695" t="s">
        <v>1720</v>
      </c>
      <c r="BW695" t="s">
        <v>9783</v>
      </c>
      <c r="BX695" t="s">
        <v>4050</v>
      </c>
      <c r="BY695" t="s">
        <v>4109</v>
      </c>
      <c r="BZ695" t="s">
        <v>9784</v>
      </c>
      <c r="CA695" t="s">
        <v>9784</v>
      </c>
      <c r="CC695" t="s">
        <v>4105</v>
      </c>
      <c r="CD695">
        <v>137.88</v>
      </c>
      <c r="CE695">
        <v>11.49</v>
      </c>
      <c r="CG695">
        <v>0</v>
      </c>
      <c r="CH695">
        <v>137.88</v>
      </c>
      <c r="CK695">
        <v>1</v>
      </c>
      <c r="CL695" t="s">
        <v>9785</v>
      </c>
      <c r="CM695" t="s">
        <v>4133</v>
      </c>
      <c r="CN695" t="s">
        <v>78</v>
      </c>
      <c r="CO695" t="s">
        <v>9784</v>
      </c>
      <c r="CP695" t="s">
        <v>4107</v>
      </c>
      <c r="CR695" t="s">
        <v>20539</v>
      </c>
      <c r="CS695" t="s">
        <v>4030</v>
      </c>
      <c r="CT695" t="s">
        <v>4109</v>
      </c>
      <c r="CU695" t="s">
        <v>20540</v>
      </c>
      <c r="CV695" t="s">
        <v>8594</v>
      </c>
      <c r="CX695" t="s">
        <v>4111</v>
      </c>
      <c r="CZ695" t="s">
        <v>4133</v>
      </c>
      <c r="DA695">
        <v>1</v>
      </c>
      <c r="DB695" t="s">
        <v>20541</v>
      </c>
      <c r="DC695" t="s">
        <v>211</v>
      </c>
      <c r="DD695" t="s">
        <v>20540</v>
      </c>
      <c r="DE695" t="s">
        <v>4158</v>
      </c>
    </row>
    <row r="696" spans="58:109" x14ac:dyDescent="0.25">
      <c r="BF696" t="s">
        <v>10231</v>
      </c>
      <c r="BH696" t="s">
        <v>4079</v>
      </c>
      <c r="BL696">
        <v>0</v>
      </c>
      <c r="BM696">
        <v>1</v>
      </c>
      <c r="BR696" t="s">
        <v>4041</v>
      </c>
      <c r="BS696" s="124">
        <v>46148</v>
      </c>
      <c r="BT696" t="s">
        <v>4080</v>
      </c>
      <c r="BU696" t="s">
        <v>1720</v>
      </c>
      <c r="BW696" t="s">
        <v>9786</v>
      </c>
      <c r="BX696" t="s">
        <v>4112</v>
      </c>
      <c r="BY696" t="s">
        <v>4109</v>
      </c>
      <c r="BZ696" t="s">
        <v>9787</v>
      </c>
      <c r="CA696" t="s">
        <v>9787</v>
      </c>
      <c r="CC696" t="s">
        <v>4111</v>
      </c>
      <c r="CD696">
        <v>431.88</v>
      </c>
      <c r="CE696">
        <v>35.99</v>
      </c>
      <c r="CG696">
        <v>0</v>
      </c>
      <c r="CH696">
        <v>431.88</v>
      </c>
      <c r="CK696">
        <v>1</v>
      </c>
      <c r="CL696" t="s">
        <v>9788</v>
      </c>
      <c r="CM696" t="s">
        <v>4106</v>
      </c>
      <c r="CN696" t="s">
        <v>78</v>
      </c>
      <c r="CO696" t="s">
        <v>9787</v>
      </c>
      <c r="CP696" t="s">
        <v>4107</v>
      </c>
      <c r="CR696" t="s">
        <v>20542</v>
      </c>
      <c r="CS696" t="s">
        <v>4050</v>
      </c>
      <c r="CT696" t="s">
        <v>4109</v>
      </c>
      <c r="CU696" t="s">
        <v>20370</v>
      </c>
      <c r="CV696" t="s">
        <v>8257</v>
      </c>
      <c r="CX696" t="s">
        <v>4111</v>
      </c>
      <c r="CZ696" t="s">
        <v>4133</v>
      </c>
      <c r="DA696">
        <v>1</v>
      </c>
      <c r="DB696" t="s">
        <v>20543</v>
      </c>
      <c r="DC696" t="s">
        <v>211</v>
      </c>
      <c r="DD696" t="s">
        <v>20370</v>
      </c>
      <c r="DE696" t="s">
        <v>4158</v>
      </c>
    </row>
    <row r="697" spans="58:109" x14ac:dyDescent="0.25">
      <c r="BF697" t="s">
        <v>11177</v>
      </c>
      <c r="BH697" t="s">
        <v>4079</v>
      </c>
      <c r="BL697">
        <v>0</v>
      </c>
      <c r="BM697">
        <v>1</v>
      </c>
      <c r="BR697" t="s">
        <v>4041</v>
      </c>
      <c r="BS697" s="124">
        <v>46148</v>
      </c>
      <c r="BT697" t="s">
        <v>4080</v>
      </c>
      <c r="BU697" t="s">
        <v>1720</v>
      </c>
      <c r="BW697" t="s">
        <v>9789</v>
      </c>
      <c r="BX697" t="s">
        <v>4030</v>
      </c>
      <c r="BY697" t="s">
        <v>4032</v>
      </c>
      <c r="BZ697" t="s">
        <v>9790</v>
      </c>
      <c r="CA697" t="s">
        <v>9790</v>
      </c>
      <c r="CB697" t="s">
        <v>4127</v>
      </c>
      <c r="CC697" t="s">
        <v>4105</v>
      </c>
      <c r="CD697">
        <v>272.88</v>
      </c>
      <c r="CE697">
        <v>22.74</v>
      </c>
      <c r="CG697">
        <v>0</v>
      </c>
      <c r="CH697">
        <v>272.88</v>
      </c>
      <c r="CK697">
        <v>1</v>
      </c>
      <c r="CL697" t="s">
        <v>9791</v>
      </c>
      <c r="CM697" t="s">
        <v>4106</v>
      </c>
      <c r="CN697" t="s">
        <v>78</v>
      </c>
      <c r="CO697" t="s">
        <v>9790</v>
      </c>
      <c r="CP697" t="s">
        <v>4107</v>
      </c>
      <c r="CR697" t="s">
        <v>20544</v>
      </c>
      <c r="CS697" t="s">
        <v>4030</v>
      </c>
      <c r="CT697" t="s">
        <v>4109</v>
      </c>
      <c r="CU697" t="s">
        <v>20545</v>
      </c>
      <c r="CV697" t="s">
        <v>4690</v>
      </c>
      <c r="CX697" t="s">
        <v>4111</v>
      </c>
      <c r="CZ697" t="s">
        <v>4133</v>
      </c>
      <c r="DA697">
        <v>1</v>
      </c>
      <c r="DB697" t="s">
        <v>20546</v>
      </c>
      <c r="DC697" t="s">
        <v>211</v>
      </c>
      <c r="DD697" t="s">
        <v>20545</v>
      </c>
      <c r="DE697" t="s">
        <v>4158</v>
      </c>
    </row>
    <row r="698" spans="58:109" x14ac:dyDescent="0.25">
      <c r="BF698" t="s">
        <v>10232</v>
      </c>
      <c r="BH698" t="s">
        <v>4079</v>
      </c>
      <c r="BL698">
        <v>0</v>
      </c>
      <c r="BM698">
        <v>1</v>
      </c>
      <c r="BR698" t="s">
        <v>4041</v>
      </c>
      <c r="BS698" s="124">
        <v>46148</v>
      </c>
      <c r="BT698" t="s">
        <v>4080</v>
      </c>
      <c r="BU698" t="s">
        <v>1720</v>
      </c>
      <c r="BW698" t="s">
        <v>9792</v>
      </c>
      <c r="BX698" t="s">
        <v>4030</v>
      </c>
      <c r="BY698" t="s">
        <v>4032</v>
      </c>
      <c r="BZ698" t="s">
        <v>9790</v>
      </c>
      <c r="CA698" t="s">
        <v>9790</v>
      </c>
      <c r="CB698" t="s">
        <v>4127</v>
      </c>
      <c r="CC698" t="s">
        <v>4105</v>
      </c>
      <c r="CD698">
        <v>221.88</v>
      </c>
      <c r="CE698">
        <v>18.489999999999998</v>
      </c>
      <c r="CG698">
        <v>0</v>
      </c>
      <c r="CH698">
        <v>221.88</v>
      </c>
      <c r="CK698">
        <v>1</v>
      </c>
      <c r="CL698" t="s">
        <v>9791</v>
      </c>
      <c r="CM698" t="s">
        <v>4106</v>
      </c>
      <c r="CN698" t="s">
        <v>78</v>
      </c>
      <c r="CO698" t="s">
        <v>9790</v>
      </c>
      <c r="CP698" t="s">
        <v>4107</v>
      </c>
      <c r="CR698" t="s">
        <v>20547</v>
      </c>
      <c r="CS698" t="s">
        <v>4050</v>
      </c>
      <c r="CT698" t="s">
        <v>4109</v>
      </c>
      <c r="CU698" t="s">
        <v>20548</v>
      </c>
      <c r="CV698" t="s">
        <v>8257</v>
      </c>
      <c r="CW698" t="s">
        <v>4487</v>
      </c>
      <c r="CX698" t="s">
        <v>4105</v>
      </c>
      <c r="CZ698" t="s">
        <v>4133</v>
      </c>
      <c r="DA698">
        <v>1</v>
      </c>
      <c r="DB698" t="s">
        <v>20549</v>
      </c>
      <c r="DC698" t="s">
        <v>211</v>
      </c>
      <c r="DD698" t="s">
        <v>20548</v>
      </c>
      <c r="DE698" t="s">
        <v>4158</v>
      </c>
    </row>
    <row r="699" spans="58:109" x14ac:dyDescent="0.25">
      <c r="BF699" t="s">
        <v>9699</v>
      </c>
      <c r="BH699" t="s">
        <v>4079</v>
      </c>
      <c r="BL699">
        <v>0</v>
      </c>
      <c r="BM699">
        <v>1</v>
      </c>
      <c r="BR699" t="s">
        <v>4041</v>
      </c>
      <c r="BS699" s="124">
        <v>46148</v>
      </c>
      <c r="BT699" t="s">
        <v>4080</v>
      </c>
      <c r="BU699" t="s">
        <v>1720</v>
      </c>
      <c r="BW699" t="s">
        <v>8916</v>
      </c>
      <c r="BX699" t="s">
        <v>4030</v>
      </c>
      <c r="BY699" t="s">
        <v>4109</v>
      </c>
      <c r="BZ699" t="s">
        <v>9793</v>
      </c>
      <c r="CA699" t="s">
        <v>9793</v>
      </c>
      <c r="CC699" t="s">
        <v>4111</v>
      </c>
      <c r="CD699">
        <v>551.88</v>
      </c>
      <c r="CE699">
        <v>45.99</v>
      </c>
      <c r="CG699">
        <v>0</v>
      </c>
      <c r="CH699">
        <v>551.88</v>
      </c>
      <c r="CK699">
        <v>1</v>
      </c>
      <c r="CL699" t="s">
        <v>8917</v>
      </c>
      <c r="CM699" t="s">
        <v>4106</v>
      </c>
      <c r="CN699" t="s">
        <v>78</v>
      </c>
      <c r="CO699" t="s">
        <v>9793</v>
      </c>
      <c r="CP699" t="s">
        <v>4107</v>
      </c>
      <c r="CR699" t="s">
        <v>20550</v>
      </c>
      <c r="CS699" t="s">
        <v>4030</v>
      </c>
      <c r="CT699" t="s">
        <v>4032</v>
      </c>
      <c r="CU699" t="s">
        <v>20367</v>
      </c>
      <c r="CV699" t="s">
        <v>8594</v>
      </c>
      <c r="CX699" t="s">
        <v>4105</v>
      </c>
      <c r="CZ699" t="s">
        <v>4133</v>
      </c>
      <c r="DA699">
        <v>1</v>
      </c>
      <c r="DB699" t="s">
        <v>20551</v>
      </c>
      <c r="DC699" t="s">
        <v>211</v>
      </c>
      <c r="DD699" t="s">
        <v>20367</v>
      </c>
      <c r="DE699" t="s">
        <v>4158</v>
      </c>
    </row>
    <row r="700" spans="58:109" x14ac:dyDescent="0.25">
      <c r="BF700" t="s">
        <v>10233</v>
      </c>
      <c r="BH700" t="s">
        <v>4079</v>
      </c>
      <c r="BL700">
        <v>0</v>
      </c>
      <c r="BM700">
        <v>1</v>
      </c>
      <c r="BR700" t="s">
        <v>4041</v>
      </c>
      <c r="BS700" s="124">
        <v>46148</v>
      </c>
      <c r="BT700" t="s">
        <v>4080</v>
      </c>
      <c r="BU700" t="s">
        <v>1720</v>
      </c>
      <c r="BW700" t="s">
        <v>13648</v>
      </c>
      <c r="BX700" t="s">
        <v>4030</v>
      </c>
      <c r="BY700" t="s">
        <v>4109</v>
      </c>
      <c r="BZ700" t="s">
        <v>13149</v>
      </c>
      <c r="CA700" t="s">
        <v>13149</v>
      </c>
      <c r="CC700" t="s">
        <v>4111</v>
      </c>
      <c r="CD700">
        <v>395.88</v>
      </c>
      <c r="CE700">
        <v>32.99</v>
      </c>
      <c r="CG700">
        <v>0</v>
      </c>
      <c r="CH700">
        <v>395.88</v>
      </c>
      <c r="CK700">
        <v>1</v>
      </c>
      <c r="CL700" t="s">
        <v>13650</v>
      </c>
      <c r="CM700" t="s">
        <v>4106</v>
      </c>
      <c r="CN700" t="s">
        <v>78</v>
      </c>
      <c r="CO700" t="s">
        <v>13149</v>
      </c>
      <c r="CP700" t="s">
        <v>4107</v>
      </c>
      <c r="CR700" t="s">
        <v>21049</v>
      </c>
      <c r="CS700" t="s">
        <v>4030</v>
      </c>
      <c r="CT700" t="s">
        <v>4034</v>
      </c>
      <c r="CU700" t="s">
        <v>21050</v>
      </c>
      <c r="CV700" t="s">
        <v>8593</v>
      </c>
      <c r="CX700" t="s">
        <v>4105</v>
      </c>
      <c r="CZ700" t="s">
        <v>4133</v>
      </c>
      <c r="DA700">
        <v>1</v>
      </c>
      <c r="DB700" t="s">
        <v>21051</v>
      </c>
      <c r="DC700" t="s">
        <v>211</v>
      </c>
      <c r="DD700" t="s">
        <v>21050</v>
      </c>
      <c r="DE700" t="s">
        <v>4158</v>
      </c>
    </row>
    <row r="701" spans="58:109" x14ac:dyDescent="0.25">
      <c r="BF701" t="s">
        <v>10234</v>
      </c>
      <c r="BH701" t="s">
        <v>4079</v>
      </c>
      <c r="BL701">
        <v>0</v>
      </c>
      <c r="BM701">
        <v>1</v>
      </c>
      <c r="BR701" t="s">
        <v>4041</v>
      </c>
      <c r="BS701" s="124">
        <v>46148</v>
      </c>
      <c r="BT701" t="s">
        <v>4080</v>
      </c>
      <c r="BU701" t="s">
        <v>1720</v>
      </c>
      <c r="BW701" t="s">
        <v>14204</v>
      </c>
      <c r="BX701" t="s">
        <v>4030</v>
      </c>
      <c r="BY701" t="s">
        <v>4289</v>
      </c>
      <c r="BZ701" t="s">
        <v>14205</v>
      </c>
      <c r="CA701" t="s">
        <v>14205</v>
      </c>
      <c r="CC701" t="s">
        <v>4149</v>
      </c>
      <c r="CG701">
        <v>0</v>
      </c>
      <c r="CK701">
        <v>1</v>
      </c>
      <c r="CL701" t="s">
        <v>14206</v>
      </c>
      <c r="CM701" t="s">
        <v>4106</v>
      </c>
      <c r="CN701" t="s">
        <v>78</v>
      </c>
      <c r="CO701" t="s">
        <v>14205</v>
      </c>
      <c r="CP701" t="s">
        <v>4107</v>
      </c>
      <c r="CR701" t="s">
        <v>21052</v>
      </c>
      <c r="CS701" t="s">
        <v>4030</v>
      </c>
      <c r="CT701" t="s">
        <v>4034</v>
      </c>
      <c r="CU701" t="s">
        <v>21053</v>
      </c>
      <c r="CV701" t="s">
        <v>8593</v>
      </c>
      <c r="CX701" t="s">
        <v>4105</v>
      </c>
      <c r="CZ701" t="s">
        <v>4133</v>
      </c>
      <c r="DA701">
        <v>1</v>
      </c>
      <c r="DB701" t="s">
        <v>21051</v>
      </c>
      <c r="DC701" t="s">
        <v>211</v>
      </c>
      <c r="DD701" t="s">
        <v>21053</v>
      </c>
      <c r="DE701" t="s">
        <v>4158</v>
      </c>
    </row>
    <row r="702" spans="58:109" x14ac:dyDescent="0.25">
      <c r="BF702" t="s">
        <v>9700</v>
      </c>
      <c r="BH702" t="s">
        <v>4079</v>
      </c>
      <c r="BL702">
        <v>0</v>
      </c>
      <c r="BM702">
        <v>1</v>
      </c>
      <c r="BR702" t="s">
        <v>4041</v>
      </c>
      <c r="BS702" s="124">
        <v>46148</v>
      </c>
      <c r="BT702" t="s">
        <v>4080</v>
      </c>
      <c r="BU702" t="s">
        <v>1720</v>
      </c>
      <c r="BW702" t="s">
        <v>14207</v>
      </c>
      <c r="BX702" t="s">
        <v>4030</v>
      </c>
      <c r="BY702" t="s">
        <v>4034</v>
      </c>
      <c r="BZ702" t="s">
        <v>14208</v>
      </c>
      <c r="CA702" t="s">
        <v>13375</v>
      </c>
      <c r="CC702" t="s">
        <v>4105</v>
      </c>
      <c r="CD702">
        <v>54.34</v>
      </c>
      <c r="CE702">
        <v>2.4700000000000002</v>
      </c>
      <c r="CF702">
        <v>0.59250000000000003</v>
      </c>
      <c r="CG702">
        <v>1</v>
      </c>
      <c r="CH702">
        <v>54.34</v>
      </c>
      <c r="CI702" s="17">
        <v>0.2</v>
      </c>
      <c r="CJ702">
        <v>6</v>
      </c>
      <c r="CK702">
        <v>1</v>
      </c>
      <c r="CL702" t="s">
        <v>14209</v>
      </c>
      <c r="CM702" t="s">
        <v>4121</v>
      </c>
      <c r="CN702" t="s">
        <v>78</v>
      </c>
      <c r="CO702" t="s">
        <v>14208</v>
      </c>
      <c r="CP702" t="s">
        <v>4121</v>
      </c>
      <c r="CR702" t="s">
        <v>21054</v>
      </c>
      <c r="CS702" t="s">
        <v>4030</v>
      </c>
      <c r="CT702" t="s">
        <v>4034</v>
      </c>
      <c r="CU702" t="s">
        <v>20960</v>
      </c>
      <c r="CV702" t="s">
        <v>8593</v>
      </c>
      <c r="CX702" t="s">
        <v>4105</v>
      </c>
      <c r="CZ702" t="s">
        <v>4133</v>
      </c>
      <c r="DA702">
        <v>1</v>
      </c>
      <c r="DB702" t="s">
        <v>21051</v>
      </c>
      <c r="DC702" t="s">
        <v>211</v>
      </c>
      <c r="DD702" t="s">
        <v>20960</v>
      </c>
      <c r="DE702" t="s">
        <v>4158</v>
      </c>
    </row>
    <row r="703" spans="58:109" x14ac:dyDescent="0.25">
      <c r="BF703" t="s">
        <v>9701</v>
      </c>
      <c r="BH703" t="s">
        <v>4079</v>
      </c>
      <c r="BL703">
        <v>0</v>
      </c>
      <c r="BM703">
        <v>1</v>
      </c>
      <c r="BR703" t="s">
        <v>4041</v>
      </c>
      <c r="BS703" s="124">
        <v>46148</v>
      </c>
      <c r="BT703" t="s">
        <v>4080</v>
      </c>
      <c r="BU703" t="s">
        <v>1720</v>
      </c>
      <c r="BW703" t="s">
        <v>14210</v>
      </c>
      <c r="BX703" t="s">
        <v>4030</v>
      </c>
      <c r="BY703" t="s">
        <v>4109</v>
      </c>
      <c r="BZ703" t="s">
        <v>14211</v>
      </c>
      <c r="CA703" t="s">
        <v>14211</v>
      </c>
      <c r="CC703" t="s">
        <v>4111</v>
      </c>
      <c r="CD703">
        <v>383.88</v>
      </c>
      <c r="CE703">
        <v>31.99</v>
      </c>
      <c r="CG703">
        <v>0</v>
      </c>
      <c r="CH703">
        <v>383.88</v>
      </c>
      <c r="CK703">
        <v>1</v>
      </c>
      <c r="CL703" t="s">
        <v>14212</v>
      </c>
      <c r="CM703" t="s">
        <v>4106</v>
      </c>
      <c r="CN703" t="s">
        <v>78</v>
      </c>
      <c r="CO703" t="s">
        <v>14211</v>
      </c>
      <c r="CP703" t="s">
        <v>4107</v>
      </c>
      <c r="CR703" t="s">
        <v>21055</v>
      </c>
      <c r="CS703" t="s">
        <v>4050</v>
      </c>
      <c r="CT703" t="s">
        <v>4142</v>
      </c>
      <c r="CU703" t="s">
        <v>21056</v>
      </c>
      <c r="CV703" t="s">
        <v>8257</v>
      </c>
      <c r="CX703" t="s">
        <v>4149</v>
      </c>
      <c r="CZ703" t="s">
        <v>4133</v>
      </c>
      <c r="DA703">
        <v>1</v>
      </c>
      <c r="DB703" t="s">
        <v>21057</v>
      </c>
      <c r="DC703" t="s">
        <v>211</v>
      </c>
      <c r="DD703" t="s">
        <v>21056</v>
      </c>
      <c r="DE703" t="s">
        <v>4158</v>
      </c>
    </row>
    <row r="704" spans="58:109" x14ac:dyDescent="0.25">
      <c r="BF704" t="s">
        <v>10235</v>
      </c>
      <c r="BH704" t="s">
        <v>4079</v>
      </c>
      <c r="BL704">
        <v>0</v>
      </c>
      <c r="BM704">
        <v>1</v>
      </c>
      <c r="BR704" t="s">
        <v>4041</v>
      </c>
      <c r="BS704" s="124">
        <v>46148</v>
      </c>
      <c r="BT704" t="s">
        <v>4080</v>
      </c>
      <c r="BU704" t="s">
        <v>1720</v>
      </c>
      <c r="BW704" t="s">
        <v>14213</v>
      </c>
      <c r="BX704" t="s">
        <v>4030</v>
      </c>
      <c r="BY704" t="s">
        <v>4109</v>
      </c>
      <c r="BZ704" t="s">
        <v>13830</v>
      </c>
      <c r="CA704" t="s">
        <v>13830</v>
      </c>
      <c r="CC704" t="s">
        <v>4111</v>
      </c>
      <c r="CD704">
        <v>383.88</v>
      </c>
      <c r="CE704">
        <v>31.99</v>
      </c>
      <c r="CG704">
        <v>0</v>
      </c>
      <c r="CH704">
        <v>383.88</v>
      </c>
      <c r="CK704">
        <v>1</v>
      </c>
      <c r="CL704" t="s">
        <v>14214</v>
      </c>
      <c r="CM704" t="s">
        <v>4106</v>
      </c>
      <c r="CN704" t="s">
        <v>78</v>
      </c>
      <c r="CO704" t="s">
        <v>13830</v>
      </c>
      <c r="CP704" t="s">
        <v>4107</v>
      </c>
      <c r="CR704" t="s">
        <v>21058</v>
      </c>
      <c r="CS704" t="s">
        <v>4050</v>
      </c>
      <c r="CT704" t="s">
        <v>4109</v>
      </c>
      <c r="CU704" t="s">
        <v>21059</v>
      </c>
      <c r="CV704" t="s">
        <v>4187</v>
      </c>
      <c r="CX704" t="s">
        <v>4111</v>
      </c>
      <c r="CZ704" t="s">
        <v>4133</v>
      </c>
      <c r="DA704">
        <v>1</v>
      </c>
      <c r="DB704" t="s">
        <v>21060</v>
      </c>
      <c r="DC704" t="s">
        <v>211</v>
      </c>
      <c r="DD704" t="s">
        <v>21059</v>
      </c>
      <c r="DE704" t="s">
        <v>4158</v>
      </c>
    </row>
    <row r="705" spans="58:109" x14ac:dyDescent="0.25">
      <c r="BF705" t="s">
        <v>10236</v>
      </c>
      <c r="BH705" t="s">
        <v>4079</v>
      </c>
      <c r="BL705">
        <v>0</v>
      </c>
      <c r="BM705">
        <v>1</v>
      </c>
      <c r="BR705" t="s">
        <v>4041</v>
      </c>
      <c r="BS705" s="124">
        <v>46148</v>
      </c>
      <c r="BT705" t="s">
        <v>4080</v>
      </c>
      <c r="BU705" t="s">
        <v>1720</v>
      </c>
      <c r="BW705" t="s">
        <v>14215</v>
      </c>
      <c r="BX705" t="s">
        <v>4050</v>
      </c>
      <c r="BY705" t="s">
        <v>4034</v>
      </c>
      <c r="BZ705" t="s">
        <v>14216</v>
      </c>
      <c r="CA705" t="s">
        <v>14216</v>
      </c>
      <c r="CC705" t="s">
        <v>4105</v>
      </c>
      <c r="CD705">
        <v>85.44</v>
      </c>
      <c r="CE705">
        <v>7.12</v>
      </c>
      <c r="CF705">
        <v>0.53400000000000003</v>
      </c>
      <c r="CG705">
        <v>0</v>
      </c>
      <c r="CH705">
        <v>85.44</v>
      </c>
      <c r="CI705" s="17">
        <v>0.5</v>
      </c>
      <c r="CJ705">
        <v>9.59</v>
      </c>
      <c r="CK705">
        <v>1</v>
      </c>
      <c r="CL705" t="s">
        <v>14217</v>
      </c>
      <c r="CM705" t="s">
        <v>4133</v>
      </c>
      <c r="CN705" t="s">
        <v>78</v>
      </c>
      <c r="CO705" t="s">
        <v>14216</v>
      </c>
      <c r="CP705" t="s">
        <v>4107</v>
      </c>
      <c r="CR705" t="s">
        <v>21061</v>
      </c>
      <c r="CS705" t="s">
        <v>4050</v>
      </c>
      <c r="CT705" t="s">
        <v>4109</v>
      </c>
      <c r="CU705" t="s">
        <v>21062</v>
      </c>
      <c r="CV705" t="s">
        <v>8280</v>
      </c>
      <c r="CX705" t="s">
        <v>4105</v>
      </c>
      <c r="CY705" s="17">
        <v>0.5</v>
      </c>
      <c r="CZ705" t="s">
        <v>4133</v>
      </c>
      <c r="DA705">
        <v>1</v>
      </c>
      <c r="DB705" t="s">
        <v>21063</v>
      </c>
      <c r="DC705" t="s">
        <v>211</v>
      </c>
      <c r="DD705" t="s">
        <v>21062</v>
      </c>
      <c r="DE705" t="s">
        <v>4158</v>
      </c>
    </row>
    <row r="706" spans="58:109" x14ac:dyDescent="0.25">
      <c r="BF706" t="s">
        <v>9702</v>
      </c>
      <c r="BH706" t="s">
        <v>4079</v>
      </c>
      <c r="BL706">
        <v>0</v>
      </c>
      <c r="BM706">
        <v>1</v>
      </c>
      <c r="BR706" t="s">
        <v>4041</v>
      </c>
      <c r="BS706" s="124">
        <v>46148</v>
      </c>
      <c r="BT706" t="s">
        <v>4080</v>
      </c>
      <c r="BU706" t="s">
        <v>1720</v>
      </c>
      <c r="BW706" t="s">
        <v>14218</v>
      </c>
      <c r="BX706" t="s">
        <v>4030</v>
      </c>
      <c r="BY706" t="s">
        <v>4032</v>
      </c>
      <c r="BZ706" t="s">
        <v>14219</v>
      </c>
      <c r="CA706" t="s">
        <v>14219</v>
      </c>
      <c r="CC706" t="s">
        <v>4105</v>
      </c>
      <c r="CD706">
        <v>177.12</v>
      </c>
      <c r="CE706">
        <v>14.76</v>
      </c>
      <c r="CF706">
        <v>1.0331999999999999</v>
      </c>
      <c r="CG706">
        <v>0</v>
      </c>
      <c r="CH706">
        <v>177.12</v>
      </c>
      <c r="CJ706">
        <v>22.73</v>
      </c>
      <c r="CK706">
        <v>1</v>
      </c>
      <c r="CL706" t="s">
        <v>14220</v>
      </c>
      <c r="CM706" t="s">
        <v>4106</v>
      </c>
      <c r="CN706" t="s">
        <v>78</v>
      </c>
      <c r="CO706" t="s">
        <v>14219</v>
      </c>
      <c r="CP706" t="s">
        <v>4107</v>
      </c>
      <c r="CR706" t="s">
        <v>21879</v>
      </c>
      <c r="CS706" t="s">
        <v>4050</v>
      </c>
      <c r="CT706" t="s">
        <v>4126</v>
      </c>
      <c r="CU706" t="s">
        <v>21880</v>
      </c>
      <c r="CV706" t="s">
        <v>4201</v>
      </c>
      <c r="CW706" t="s">
        <v>4495</v>
      </c>
      <c r="CX706" t="s">
        <v>4105</v>
      </c>
      <c r="CZ706" t="s">
        <v>4133</v>
      </c>
      <c r="DA706">
        <v>1</v>
      </c>
      <c r="DB706" t="s">
        <v>21881</v>
      </c>
      <c r="DC706" t="s">
        <v>211</v>
      </c>
      <c r="DD706" t="s">
        <v>21880</v>
      </c>
      <c r="DE706" t="s">
        <v>4158</v>
      </c>
    </row>
    <row r="707" spans="58:109" x14ac:dyDescent="0.25">
      <c r="BF707" t="s">
        <v>9703</v>
      </c>
      <c r="BH707" t="s">
        <v>4079</v>
      </c>
      <c r="BL707">
        <v>0</v>
      </c>
      <c r="BM707">
        <v>1</v>
      </c>
      <c r="BR707" t="s">
        <v>4041</v>
      </c>
      <c r="BS707" s="124">
        <v>46148</v>
      </c>
      <c r="BT707" t="s">
        <v>4080</v>
      </c>
      <c r="BU707" t="s">
        <v>1720</v>
      </c>
      <c r="BW707" t="s">
        <v>14221</v>
      </c>
      <c r="BX707" t="s">
        <v>4030</v>
      </c>
      <c r="BY707" t="s">
        <v>4032</v>
      </c>
      <c r="BZ707" t="s">
        <v>14219</v>
      </c>
      <c r="CA707" t="s">
        <v>14219</v>
      </c>
      <c r="CC707" t="s">
        <v>4105</v>
      </c>
      <c r="CD707">
        <v>161.16</v>
      </c>
      <c r="CE707">
        <v>13.43</v>
      </c>
      <c r="CF707">
        <v>0.94010000000000005</v>
      </c>
      <c r="CG707">
        <v>0</v>
      </c>
      <c r="CH707">
        <v>161.16</v>
      </c>
      <c r="CJ707">
        <v>20.68</v>
      </c>
      <c r="CK707">
        <v>1</v>
      </c>
      <c r="CL707" t="s">
        <v>14220</v>
      </c>
      <c r="CM707" t="s">
        <v>4106</v>
      </c>
      <c r="CN707" t="s">
        <v>78</v>
      </c>
      <c r="CO707" t="s">
        <v>14219</v>
      </c>
      <c r="CP707" t="s">
        <v>4107</v>
      </c>
      <c r="CR707" t="s">
        <v>21882</v>
      </c>
      <c r="CS707" t="s">
        <v>4030</v>
      </c>
      <c r="CT707" t="s">
        <v>4034</v>
      </c>
      <c r="CU707" t="s">
        <v>21681</v>
      </c>
      <c r="CV707" t="s">
        <v>20513</v>
      </c>
      <c r="CX707" t="s">
        <v>4105</v>
      </c>
      <c r="CZ707" t="s">
        <v>4133</v>
      </c>
      <c r="DA707">
        <v>1</v>
      </c>
      <c r="DB707" t="s">
        <v>8258</v>
      </c>
      <c r="DC707" t="s">
        <v>211</v>
      </c>
      <c r="DD707" t="s">
        <v>21681</v>
      </c>
      <c r="DE707" t="s">
        <v>4158</v>
      </c>
    </row>
    <row r="708" spans="58:109" x14ac:dyDescent="0.25">
      <c r="BF708" t="s">
        <v>9704</v>
      </c>
      <c r="BH708" t="s">
        <v>4079</v>
      </c>
      <c r="BL708">
        <v>0</v>
      </c>
      <c r="BM708">
        <v>1</v>
      </c>
      <c r="BR708" t="s">
        <v>4041</v>
      </c>
      <c r="BS708" s="124">
        <v>46148</v>
      </c>
      <c r="BT708" t="s">
        <v>4080</v>
      </c>
      <c r="BU708" t="s">
        <v>1720</v>
      </c>
      <c r="BW708" t="s">
        <v>14222</v>
      </c>
      <c r="BX708" t="s">
        <v>4030</v>
      </c>
      <c r="BY708" t="s">
        <v>4109</v>
      </c>
      <c r="BZ708" t="s">
        <v>14223</v>
      </c>
      <c r="CA708" t="s">
        <v>14223</v>
      </c>
      <c r="CC708" t="s">
        <v>4111</v>
      </c>
      <c r="CD708">
        <v>395.88</v>
      </c>
      <c r="CE708">
        <v>32.99</v>
      </c>
      <c r="CG708">
        <v>0</v>
      </c>
      <c r="CH708">
        <v>395.88</v>
      </c>
      <c r="CK708">
        <v>1</v>
      </c>
      <c r="CL708" t="s">
        <v>14224</v>
      </c>
      <c r="CM708" t="s">
        <v>4106</v>
      </c>
      <c r="CN708" t="s">
        <v>78</v>
      </c>
      <c r="CO708" t="s">
        <v>14223</v>
      </c>
      <c r="CP708" t="s">
        <v>4107</v>
      </c>
      <c r="CR708" t="s">
        <v>21883</v>
      </c>
      <c r="CS708" t="s">
        <v>4030</v>
      </c>
      <c r="CT708" t="s">
        <v>4034</v>
      </c>
      <c r="CU708" t="s">
        <v>21884</v>
      </c>
      <c r="CV708" t="s">
        <v>20513</v>
      </c>
      <c r="CX708" t="s">
        <v>4105</v>
      </c>
      <c r="CZ708" t="s">
        <v>4133</v>
      </c>
      <c r="DA708">
        <v>1</v>
      </c>
      <c r="DB708" t="s">
        <v>8258</v>
      </c>
      <c r="DC708" t="s">
        <v>211</v>
      </c>
      <c r="DD708" t="s">
        <v>21884</v>
      </c>
      <c r="DE708" t="s">
        <v>4158</v>
      </c>
    </row>
    <row r="709" spans="58:109" x14ac:dyDescent="0.25">
      <c r="BF709" t="s">
        <v>11178</v>
      </c>
      <c r="BH709" t="s">
        <v>4079</v>
      </c>
      <c r="BL709">
        <v>0</v>
      </c>
      <c r="BM709">
        <v>1</v>
      </c>
      <c r="BR709" t="s">
        <v>4041</v>
      </c>
      <c r="BS709" s="124">
        <v>46148</v>
      </c>
      <c r="BT709" t="s">
        <v>4080</v>
      </c>
      <c r="BU709" t="s">
        <v>1720</v>
      </c>
      <c r="BW709" t="s">
        <v>14225</v>
      </c>
      <c r="BX709" t="s">
        <v>4030</v>
      </c>
      <c r="BY709" t="s">
        <v>4034</v>
      </c>
      <c r="BZ709" t="s">
        <v>14226</v>
      </c>
      <c r="CA709" t="s">
        <v>8843</v>
      </c>
      <c r="CC709" t="s">
        <v>4105</v>
      </c>
      <c r="CD709">
        <v>57.8</v>
      </c>
      <c r="CE709">
        <v>2.89</v>
      </c>
      <c r="CF709">
        <v>0.69299999999999995</v>
      </c>
      <c r="CG709">
        <v>1</v>
      </c>
      <c r="CH709">
        <v>57.8</v>
      </c>
      <c r="CI709" s="17">
        <v>0.2</v>
      </c>
      <c r="CJ709">
        <v>7.02</v>
      </c>
      <c r="CK709">
        <v>1</v>
      </c>
      <c r="CL709" t="s">
        <v>14227</v>
      </c>
      <c r="CM709" t="s">
        <v>4121</v>
      </c>
      <c r="CN709" t="s">
        <v>78</v>
      </c>
      <c r="CO709" t="s">
        <v>14226</v>
      </c>
      <c r="CP709" t="s">
        <v>4121</v>
      </c>
      <c r="CR709" t="s">
        <v>21885</v>
      </c>
      <c r="CS709" t="s">
        <v>4030</v>
      </c>
      <c r="CT709" t="s">
        <v>4027</v>
      </c>
      <c r="CU709" t="s">
        <v>21886</v>
      </c>
      <c r="CV709" t="s">
        <v>8515</v>
      </c>
      <c r="CX709" t="s">
        <v>4105</v>
      </c>
      <c r="CZ709" t="s">
        <v>4133</v>
      </c>
      <c r="DA709">
        <v>1</v>
      </c>
      <c r="DB709" t="s">
        <v>21887</v>
      </c>
      <c r="DC709" t="s">
        <v>211</v>
      </c>
      <c r="DD709" t="s">
        <v>21886</v>
      </c>
      <c r="DE709" t="s">
        <v>4158</v>
      </c>
    </row>
    <row r="710" spans="58:109" x14ac:dyDescent="0.25">
      <c r="BF710" t="s">
        <v>11179</v>
      </c>
      <c r="BH710" t="s">
        <v>4079</v>
      </c>
      <c r="BL710">
        <v>0</v>
      </c>
      <c r="BM710">
        <v>1</v>
      </c>
      <c r="BR710" t="s">
        <v>4041</v>
      </c>
      <c r="BS710" s="124">
        <v>46148</v>
      </c>
      <c r="BT710" t="s">
        <v>4080</v>
      </c>
      <c r="BU710" t="s">
        <v>1720</v>
      </c>
      <c r="BW710" t="s">
        <v>8380</v>
      </c>
      <c r="BX710" t="s">
        <v>4050</v>
      </c>
      <c r="BY710" t="s">
        <v>4109</v>
      </c>
      <c r="BZ710" t="s">
        <v>14228</v>
      </c>
      <c r="CA710" t="s">
        <v>14228</v>
      </c>
      <c r="CB710" t="s">
        <v>4702</v>
      </c>
      <c r="CC710" t="s">
        <v>4111</v>
      </c>
      <c r="CD710">
        <v>239.88</v>
      </c>
      <c r="CE710">
        <v>19.989999999999998</v>
      </c>
      <c r="CG710">
        <v>0</v>
      </c>
      <c r="CH710">
        <v>239.88</v>
      </c>
      <c r="CK710">
        <v>1</v>
      </c>
      <c r="CL710" t="s">
        <v>8381</v>
      </c>
      <c r="CM710" t="s">
        <v>4133</v>
      </c>
      <c r="CN710" t="s">
        <v>78</v>
      </c>
      <c r="CO710" t="s">
        <v>14228</v>
      </c>
      <c r="CP710" t="s">
        <v>4107</v>
      </c>
      <c r="CR710" t="s">
        <v>21888</v>
      </c>
      <c r="CS710" t="s">
        <v>4050</v>
      </c>
      <c r="CT710" t="s">
        <v>4109</v>
      </c>
      <c r="CU710" t="s">
        <v>21889</v>
      </c>
      <c r="CV710" t="s">
        <v>4223</v>
      </c>
      <c r="CW710" t="s">
        <v>4141</v>
      </c>
      <c r="CX710" t="s">
        <v>4111</v>
      </c>
      <c r="CZ710" t="s">
        <v>4133</v>
      </c>
      <c r="DA710">
        <v>1</v>
      </c>
      <c r="DB710" t="s">
        <v>21890</v>
      </c>
      <c r="DC710" t="s">
        <v>211</v>
      </c>
      <c r="DD710" t="s">
        <v>21889</v>
      </c>
      <c r="DE710" t="s">
        <v>4158</v>
      </c>
    </row>
    <row r="711" spans="58:109" x14ac:dyDescent="0.25">
      <c r="BF711" t="s">
        <v>10237</v>
      </c>
      <c r="BG711" t="s">
        <v>10238</v>
      </c>
      <c r="BH711" t="s">
        <v>4081</v>
      </c>
      <c r="BI711" t="s">
        <v>10239</v>
      </c>
      <c r="BJ711" t="s">
        <v>4032</v>
      </c>
      <c r="BK711">
        <v>197.64</v>
      </c>
      <c r="BL711">
        <v>1</v>
      </c>
      <c r="BM711">
        <v>1</v>
      </c>
      <c r="BN711" t="s">
        <v>4047</v>
      </c>
      <c r="BO711">
        <v>1</v>
      </c>
      <c r="BP711" t="s">
        <v>4029</v>
      </c>
      <c r="BQ711" t="s">
        <v>4030</v>
      </c>
      <c r="BR711" t="s">
        <v>4031</v>
      </c>
      <c r="BS711" s="124">
        <v>46148</v>
      </c>
      <c r="BT711" t="s">
        <v>2561</v>
      </c>
      <c r="BU711" t="s">
        <v>2409</v>
      </c>
      <c r="BW711" t="s">
        <v>14229</v>
      </c>
      <c r="BX711" t="s">
        <v>4115</v>
      </c>
      <c r="BY711" t="s">
        <v>4109</v>
      </c>
      <c r="BZ711" t="s">
        <v>14230</v>
      </c>
      <c r="CA711" t="s">
        <v>14230</v>
      </c>
      <c r="CB711" t="s">
        <v>8506</v>
      </c>
      <c r="CC711" t="s">
        <v>4111</v>
      </c>
      <c r="CD711">
        <v>281.88</v>
      </c>
      <c r="CE711">
        <v>23.49</v>
      </c>
      <c r="CG711">
        <v>0</v>
      </c>
      <c r="CH711">
        <v>281.88</v>
      </c>
      <c r="CK711">
        <v>1</v>
      </c>
      <c r="CL711" t="s">
        <v>14231</v>
      </c>
      <c r="CM711" t="s">
        <v>4106</v>
      </c>
      <c r="CN711" t="s">
        <v>78</v>
      </c>
      <c r="CO711" t="s">
        <v>14230</v>
      </c>
      <c r="CP711" t="s">
        <v>4107</v>
      </c>
      <c r="CR711" t="s">
        <v>21891</v>
      </c>
      <c r="CS711" t="s">
        <v>4030</v>
      </c>
      <c r="CT711" t="s">
        <v>4109</v>
      </c>
      <c r="CU711" t="s">
        <v>21507</v>
      </c>
      <c r="CV711" t="s">
        <v>8558</v>
      </c>
      <c r="CX711" t="s">
        <v>4111</v>
      </c>
      <c r="CZ711" t="s">
        <v>4133</v>
      </c>
      <c r="DA711">
        <v>1</v>
      </c>
      <c r="DB711" t="s">
        <v>21892</v>
      </c>
      <c r="DC711" t="s">
        <v>211</v>
      </c>
      <c r="DD711" t="s">
        <v>21507</v>
      </c>
      <c r="DE711" t="s">
        <v>4158</v>
      </c>
    </row>
    <row r="712" spans="58:109" x14ac:dyDescent="0.25">
      <c r="BF712" t="s">
        <v>9015</v>
      </c>
      <c r="BH712" t="s">
        <v>4081</v>
      </c>
      <c r="BL712">
        <v>0</v>
      </c>
      <c r="BM712">
        <v>1</v>
      </c>
      <c r="BR712" t="s">
        <v>4031</v>
      </c>
      <c r="BS712" s="124">
        <v>46148</v>
      </c>
      <c r="BT712" t="s">
        <v>2561</v>
      </c>
      <c r="BU712" t="s">
        <v>2409</v>
      </c>
      <c r="BW712" t="s">
        <v>14232</v>
      </c>
      <c r="BX712" t="s">
        <v>4112</v>
      </c>
      <c r="BY712" t="s">
        <v>4109</v>
      </c>
      <c r="BZ712" t="s">
        <v>14233</v>
      </c>
      <c r="CA712" t="s">
        <v>14233</v>
      </c>
      <c r="CC712" t="s">
        <v>4111</v>
      </c>
      <c r="CD712">
        <v>491.88</v>
      </c>
      <c r="CE712">
        <v>40.99</v>
      </c>
      <c r="CG712">
        <v>0</v>
      </c>
      <c r="CH712">
        <v>491.88</v>
      </c>
      <c r="CK712">
        <v>1</v>
      </c>
      <c r="CL712" t="s">
        <v>14234</v>
      </c>
      <c r="CM712" t="s">
        <v>4106</v>
      </c>
      <c r="CN712" t="s">
        <v>78</v>
      </c>
      <c r="CO712" t="s">
        <v>14233</v>
      </c>
      <c r="CP712" t="s">
        <v>4107</v>
      </c>
      <c r="CR712" t="s">
        <v>21893</v>
      </c>
      <c r="CS712" t="s">
        <v>4050</v>
      </c>
      <c r="CT712" t="s">
        <v>4109</v>
      </c>
      <c r="CU712" t="s">
        <v>21894</v>
      </c>
      <c r="CV712" t="s">
        <v>4540</v>
      </c>
      <c r="CW712" t="s">
        <v>4132</v>
      </c>
      <c r="CX712" t="s">
        <v>4111</v>
      </c>
      <c r="CZ712" t="s">
        <v>4133</v>
      </c>
      <c r="DA712">
        <v>1</v>
      </c>
      <c r="DB712" t="s">
        <v>21895</v>
      </c>
      <c r="DC712" t="s">
        <v>211</v>
      </c>
      <c r="DD712" t="s">
        <v>21894</v>
      </c>
      <c r="DE712" t="s">
        <v>4158</v>
      </c>
    </row>
    <row r="713" spans="58:109" x14ac:dyDescent="0.25">
      <c r="BF713" t="s">
        <v>9016</v>
      </c>
      <c r="BH713" t="s">
        <v>2577</v>
      </c>
      <c r="BL713">
        <v>0</v>
      </c>
      <c r="BM713">
        <v>1</v>
      </c>
      <c r="BR713" t="s">
        <v>69</v>
      </c>
      <c r="BS713" s="124">
        <v>46148</v>
      </c>
      <c r="BT713" t="s">
        <v>256</v>
      </c>
      <c r="BU713" t="s">
        <v>1096</v>
      </c>
      <c r="BW713" t="s">
        <v>14235</v>
      </c>
      <c r="BX713" t="s">
        <v>4030</v>
      </c>
      <c r="BY713" t="s">
        <v>4126</v>
      </c>
      <c r="BZ713" t="s">
        <v>14236</v>
      </c>
      <c r="CA713" t="s">
        <v>14236</v>
      </c>
      <c r="CB713" t="s">
        <v>4267</v>
      </c>
      <c r="CC713" t="s">
        <v>4105</v>
      </c>
      <c r="CD713">
        <v>131.88</v>
      </c>
      <c r="CE713">
        <v>10.99</v>
      </c>
      <c r="CF713">
        <v>1.0548</v>
      </c>
      <c r="CG713">
        <v>1</v>
      </c>
      <c r="CH713">
        <v>131.88</v>
      </c>
      <c r="CI713" s="17">
        <v>0.2</v>
      </c>
      <c r="CJ713">
        <v>13.98</v>
      </c>
      <c r="CK713">
        <v>1</v>
      </c>
      <c r="CL713" t="s">
        <v>14237</v>
      </c>
      <c r="CM713" t="s">
        <v>4133</v>
      </c>
      <c r="CN713" t="s">
        <v>78</v>
      </c>
      <c r="CO713" t="s">
        <v>14236</v>
      </c>
      <c r="CP713" t="s">
        <v>4107</v>
      </c>
      <c r="CR713" t="s">
        <v>16689</v>
      </c>
      <c r="CS713" t="s">
        <v>4050</v>
      </c>
      <c r="CT713" t="s">
        <v>4027</v>
      </c>
      <c r="CU713" t="s">
        <v>16690</v>
      </c>
      <c r="CV713" t="s">
        <v>4701</v>
      </c>
      <c r="CW713" t="s">
        <v>4141</v>
      </c>
      <c r="CX713" t="s">
        <v>4105</v>
      </c>
      <c r="CZ713" t="s">
        <v>4133</v>
      </c>
      <c r="DA713">
        <v>1</v>
      </c>
      <c r="DB713" t="s">
        <v>16691</v>
      </c>
      <c r="DC713" t="s">
        <v>211</v>
      </c>
      <c r="DD713" t="s">
        <v>16690</v>
      </c>
      <c r="DE713" t="s">
        <v>4158</v>
      </c>
    </row>
    <row r="714" spans="58:109" x14ac:dyDescent="0.25">
      <c r="BF714" t="s">
        <v>9017</v>
      </c>
      <c r="BH714" t="s">
        <v>2577</v>
      </c>
      <c r="BL714">
        <v>0</v>
      </c>
      <c r="BM714">
        <v>1</v>
      </c>
      <c r="BR714" t="s">
        <v>69</v>
      </c>
      <c r="BS714" s="124">
        <v>46148</v>
      </c>
      <c r="BT714" t="s">
        <v>256</v>
      </c>
      <c r="BU714" t="s">
        <v>1096</v>
      </c>
      <c r="BW714" t="s">
        <v>14238</v>
      </c>
      <c r="BX714" t="s">
        <v>4030</v>
      </c>
      <c r="BY714" t="s">
        <v>4027</v>
      </c>
      <c r="BZ714" t="s">
        <v>13808</v>
      </c>
      <c r="CA714" t="s">
        <v>13808</v>
      </c>
      <c r="CB714" t="s">
        <v>4195</v>
      </c>
      <c r="CC714" t="s">
        <v>4105</v>
      </c>
      <c r="CD714">
        <v>143.88</v>
      </c>
      <c r="CE714">
        <v>11.99</v>
      </c>
      <c r="CF714">
        <v>2.3975</v>
      </c>
      <c r="CG714">
        <v>1</v>
      </c>
      <c r="CH714">
        <v>143.88</v>
      </c>
      <c r="CI714" s="17">
        <v>0.2</v>
      </c>
      <c r="CJ714">
        <v>29.97</v>
      </c>
      <c r="CK714">
        <v>1</v>
      </c>
      <c r="CL714" t="s">
        <v>14239</v>
      </c>
      <c r="CM714" t="s">
        <v>4121</v>
      </c>
      <c r="CN714" t="s">
        <v>78</v>
      </c>
      <c r="CO714" t="s">
        <v>13808</v>
      </c>
      <c r="CP714" t="s">
        <v>4107</v>
      </c>
      <c r="CR714" t="s">
        <v>16692</v>
      </c>
      <c r="CS714" t="s">
        <v>4030</v>
      </c>
      <c r="CT714" t="s">
        <v>4032</v>
      </c>
      <c r="CU714" t="s">
        <v>13130</v>
      </c>
      <c r="CV714" t="s">
        <v>8446</v>
      </c>
      <c r="CX714" t="s">
        <v>4105</v>
      </c>
      <c r="CZ714" t="s">
        <v>4133</v>
      </c>
      <c r="DA714">
        <v>1</v>
      </c>
      <c r="DB714" t="s">
        <v>16691</v>
      </c>
      <c r="DC714" t="s">
        <v>211</v>
      </c>
      <c r="DD714" t="s">
        <v>13130</v>
      </c>
      <c r="DE714" t="s">
        <v>4158</v>
      </c>
    </row>
    <row r="715" spans="58:109" x14ac:dyDescent="0.25">
      <c r="BF715" t="s">
        <v>9705</v>
      </c>
      <c r="BG715" t="s">
        <v>9706</v>
      </c>
      <c r="BH715" t="s">
        <v>4532</v>
      </c>
      <c r="BI715" t="s">
        <v>9707</v>
      </c>
      <c r="BJ715" t="s">
        <v>4027</v>
      </c>
      <c r="BK715">
        <v>50.28</v>
      </c>
      <c r="BL715">
        <v>1</v>
      </c>
      <c r="BM715">
        <v>1</v>
      </c>
      <c r="BN715" t="s">
        <v>4035</v>
      </c>
      <c r="BO715">
        <v>1</v>
      </c>
      <c r="BP715" t="s">
        <v>4029</v>
      </c>
      <c r="BQ715" t="s">
        <v>4030</v>
      </c>
      <c r="BR715" t="s">
        <v>4031</v>
      </c>
      <c r="BS715" s="124">
        <v>46148</v>
      </c>
      <c r="BT715" t="s">
        <v>2614</v>
      </c>
      <c r="BU715" t="s">
        <v>1720</v>
      </c>
      <c r="BW715" t="s">
        <v>14240</v>
      </c>
      <c r="BX715" t="s">
        <v>4030</v>
      </c>
      <c r="BY715" t="s">
        <v>4034</v>
      </c>
      <c r="BZ715" t="s">
        <v>14241</v>
      </c>
      <c r="CA715" t="s">
        <v>14241</v>
      </c>
      <c r="CC715" t="s">
        <v>4105</v>
      </c>
      <c r="CD715">
        <v>98.76</v>
      </c>
      <c r="CE715">
        <v>8.23</v>
      </c>
      <c r="CF715">
        <v>0.61724999999999997</v>
      </c>
      <c r="CG715">
        <v>0</v>
      </c>
      <c r="CH715">
        <v>98.76</v>
      </c>
      <c r="CI715" s="17">
        <v>0.5</v>
      </c>
      <c r="CJ715">
        <v>11.12</v>
      </c>
      <c r="CK715">
        <v>1</v>
      </c>
      <c r="CL715" t="s">
        <v>14242</v>
      </c>
      <c r="CM715" t="s">
        <v>4106</v>
      </c>
      <c r="CN715" t="s">
        <v>78</v>
      </c>
      <c r="CO715" t="s">
        <v>14241</v>
      </c>
      <c r="CP715" t="s">
        <v>4107</v>
      </c>
      <c r="CR715" t="s">
        <v>16693</v>
      </c>
      <c r="CS715" t="s">
        <v>4030</v>
      </c>
      <c r="CT715" t="s">
        <v>4109</v>
      </c>
      <c r="CU715" t="s">
        <v>14692</v>
      </c>
      <c r="CV715" t="s">
        <v>4690</v>
      </c>
      <c r="CX715" t="s">
        <v>4105</v>
      </c>
      <c r="CZ715" t="s">
        <v>4133</v>
      </c>
      <c r="DA715">
        <v>1</v>
      </c>
      <c r="DB715" t="s">
        <v>16694</v>
      </c>
      <c r="DC715" t="s">
        <v>211</v>
      </c>
      <c r="DD715" t="s">
        <v>14692</v>
      </c>
      <c r="DE715" t="s">
        <v>4158</v>
      </c>
    </row>
    <row r="716" spans="58:109" x14ac:dyDescent="0.25">
      <c r="BF716" t="s">
        <v>9708</v>
      </c>
      <c r="BG716" t="s">
        <v>9709</v>
      </c>
      <c r="BH716" t="s">
        <v>2625</v>
      </c>
      <c r="BI716" t="s">
        <v>9710</v>
      </c>
      <c r="BJ716" t="s">
        <v>4032</v>
      </c>
      <c r="BK716">
        <v>159.72</v>
      </c>
      <c r="BL716">
        <v>1</v>
      </c>
      <c r="BM716">
        <v>1</v>
      </c>
      <c r="BN716" t="s">
        <v>4028</v>
      </c>
      <c r="BO716">
        <v>1</v>
      </c>
      <c r="BP716" t="s">
        <v>4029</v>
      </c>
      <c r="BQ716" t="s">
        <v>4030</v>
      </c>
      <c r="BR716" t="s">
        <v>69</v>
      </c>
      <c r="BS716" s="124">
        <v>46148</v>
      </c>
      <c r="BT716" t="s">
        <v>2624</v>
      </c>
      <c r="BU716" t="s">
        <v>1381</v>
      </c>
      <c r="BW716" t="s">
        <v>14243</v>
      </c>
      <c r="BX716" t="s">
        <v>4030</v>
      </c>
      <c r="BY716" t="s">
        <v>4034</v>
      </c>
      <c r="BZ716" t="s">
        <v>14241</v>
      </c>
      <c r="CA716" t="s">
        <v>14241</v>
      </c>
      <c r="CC716" t="s">
        <v>4105</v>
      </c>
      <c r="CD716">
        <v>114.84</v>
      </c>
      <c r="CE716">
        <v>9.57</v>
      </c>
      <c r="CF716">
        <v>0.71775</v>
      </c>
      <c r="CG716">
        <v>0</v>
      </c>
      <c r="CH716">
        <v>114.84</v>
      </c>
      <c r="CI716" s="17">
        <v>0.5</v>
      </c>
      <c r="CJ716">
        <v>12.94</v>
      </c>
      <c r="CK716">
        <v>1</v>
      </c>
      <c r="CL716" t="s">
        <v>14242</v>
      </c>
      <c r="CM716" t="s">
        <v>4106</v>
      </c>
      <c r="CN716" t="s">
        <v>78</v>
      </c>
      <c r="CO716" t="s">
        <v>14241</v>
      </c>
      <c r="CP716" t="s">
        <v>4107</v>
      </c>
      <c r="CR716" t="s">
        <v>8450</v>
      </c>
      <c r="CS716" t="s">
        <v>4050</v>
      </c>
      <c r="CT716" t="s">
        <v>4109</v>
      </c>
      <c r="CU716" t="s">
        <v>14501</v>
      </c>
      <c r="CV716" t="s">
        <v>4701</v>
      </c>
      <c r="CX716" t="s">
        <v>4111</v>
      </c>
      <c r="CZ716" t="s">
        <v>4133</v>
      </c>
      <c r="DA716">
        <v>1</v>
      </c>
      <c r="DB716" t="s">
        <v>8451</v>
      </c>
      <c r="DC716" t="s">
        <v>211</v>
      </c>
      <c r="DD716" t="s">
        <v>14501</v>
      </c>
      <c r="DE716" t="s">
        <v>4158</v>
      </c>
    </row>
    <row r="717" spans="58:109" x14ac:dyDescent="0.25">
      <c r="BF717" t="s">
        <v>10240</v>
      </c>
      <c r="BG717" t="s">
        <v>10241</v>
      </c>
      <c r="BH717" t="s">
        <v>2625</v>
      </c>
      <c r="BI717" t="s">
        <v>10242</v>
      </c>
      <c r="BJ717" t="s">
        <v>4032</v>
      </c>
      <c r="BK717">
        <v>192.38</v>
      </c>
      <c r="BL717">
        <v>1</v>
      </c>
      <c r="BM717">
        <v>1</v>
      </c>
      <c r="BN717" t="s">
        <v>4043</v>
      </c>
      <c r="BO717">
        <v>1</v>
      </c>
      <c r="BP717" t="s">
        <v>4029</v>
      </c>
      <c r="BQ717" t="s">
        <v>4030</v>
      </c>
      <c r="BR717" t="s">
        <v>69</v>
      </c>
      <c r="BS717" s="124">
        <v>46148</v>
      </c>
      <c r="BT717" t="s">
        <v>2624</v>
      </c>
      <c r="BU717" t="s">
        <v>1381</v>
      </c>
      <c r="BW717" t="s">
        <v>14244</v>
      </c>
      <c r="BX717" t="s">
        <v>4030</v>
      </c>
      <c r="BY717" t="s">
        <v>4034</v>
      </c>
      <c r="BZ717" t="s">
        <v>14245</v>
      </c>
      <c r="CA717" t="s">
        <v>14245</v>
      </c>
      <c r="CC717" t="s">
        <v>4105</v>
      </c>
      <c r="CD717">
        <v>207.6</v>
      </c>
      <c r="CE717">
        <v>17.3</v>
      </c>
      <c r="CF717">
        <v>1.2975000000000001</v>
      </c>
      <c r="CG717">
        <v>0</v>
      </c>
      <c r="CH717">
        <v>207.6</v>
      </c>
      <c r="CI717" s="17">
        <v>0.5</v>
      </c>
      <c r="CJ717">
        <v>23.37</v>
      </c>
      <c r="CK717">
        <v>1</v>
      </c>
      <c r="CL717" t="s">
        <v>14242</v>
      </c>
      <c r="CM717" t="s">
        <v>4106</v>
      </c>
      <c r="CN717" t="s">
        <v>78</v>
      </c>
      <c r="CO717" t="s">
        <v>14245</v>
      </c>
      <c r="CP717" t="s">
        <v>4107</v>
      </c>
      <c r="CR717" t="s">
        <v>16695</v>
      </c>
      <c r="CS717" t="s">
        <v>4050</v>
      </c>
      <c r="CT717" t="s">
        <v>4109</v>
      </c>
      <c r="CU717" t="s">
        <v>16696</v>
      </c>
      <c r="CV717" t="s">
        <v>4701</v>
      </c>
      <c r="CX717" t="s">
        <v>4111</v>
      </c>
      <c r="CZ717" t="s">
        <v>4133</v>
      </c>
      <c r="DA717">
        <v>1</v>
      </c>
      <c r="DB717" t="s">
        <v>16697</v>
      </c>
      <c r="DC717" t="s">
        <v>211</v>
      </c>
      <c r="DD717" t="s">
        <v>16696</v>
      </c>
      <c r="DE717" t="s">
        <v>4158</v>
      </c>
    </row>
    <row r="718" spans="58:109" x14ac:dyDescent="0.25">
      <c r="BF718" t="s">
        <v>9018</v>
      </c>
      <c r="BH718" t="s">
        <v>2625</v>
      </c>
      <c r="BL718">
        <v>0</v>
      </c>
      <c r="BM718">
        <v>1</v>
      </c>
      <c r="BR718" t="s">
        <v>69</v>
      </c>
      <c r="BS718" s="124">
        <v>46148</v>
      </c>
      <c r="BT718" t="s">
        <v>2624</v>
      </c>
      <c r="BU718" t="s">
        <v>1381</v>
      </c>
      <c r="BW718" t="s">
        <v>14246</v>
      </c>
      <c r="BX718" t="s">
        <v>4050</v>
      </c>
      <c r="BY718" t="s">
        <v>4109</v>
      </c>
      <c r="BZ718" t="s">
        <v>14247</v>
      </c>
      <c r="CA718" t="s">
        <v>14247</v>
      </c>
      <c r="CB718" t="s">
        <v>4225</v>
      </c>
      <c r="CC718" t="s">
        <v>4111</v>
      </c>
      <c r="CD718">
        <v>251.88</v>
      </c>
      <c r="CE718">
        <v>20.99</v>
      </c>
      <c r="CG718">
        <v>0</v>
      </c>
      <c r="CH718">
        <v>251.88</v>
      </c>
      <c r="CK718">
        <v>1</v>
      </c>
      <c r="CL718" t="s">
        <v>4691</v>
      </c>
      <c r="CM718" t="s">
        <v>4133</v>
      </c>
      <c r="CN718" t="s">
        <v>78</v>
      </c>
      <c r="CO718" t="s">
        <v>14247</v>
      </c>
      <c r="CP718" t="s">
        <v>4107</v>
      </c>
      <c r="CR718" t="s">
        <v>16698</v>
      </c>
      <c r="CS718" t="s">
        <v>4050</v>
      </c>
      <c r="CT718" t="s">
        <v>4034</v>
      </c>
      <c r="CU718" t="s">
        <v>16699</v>
      </c>
      <c r="CV718" t="s">
        <v>4701</v>
      </c>
      <c r="CW718" t="s">
        <v>4110</v>
      </c>
      <c r="CX718" t="s">
        <v>4105</v>
      </c>
      <c r="CZ718" t="s">
        <v>4133</v>
      </c>
      <c r="DA718">
        <v>1</v>
      </c>
      <c r="DB718" t="s">
        <v>16700</v>
      </c>
      <c r="DC718" t="s">
        <v>211</v>
      </c>
      <c r="DD718" t="s">
        <v>16699</v>
      </c>
      <c r="DE718" t="s">
        <v>4158</v>
      </c>
    </row>
    <row r="719" spans="58:109" x14ac:dyDescent="0.25">
      <c r="BF719" t="s">
        <v>9019</v>
      </c>
      <c r="BH719" t="s">
        <v>2625</v>
      </c>
      <c r="BL719">
        <v>0</v>
      </c>
      <c r="BM719">
        <v>1</v>
      </c>
      <c r="BR719" t="s">
        <v>69</v>
      </c>
      <c r="BS719" s="124">
        <v>46148</v>
      </c>
      <c r="BT719" t="s">
        <v>2624</v>
      </c>
      <c r="BU719" t="s">
        <v>1381</v>
      </c>
      <c r="BW719" t="s">
        <v>14248</v>
      </c>
      <c r="BX719" t="s">
        <v>4030</v>
      </c>
      <c r="BY719" t="s">
        <v>4126</v>
      </c>
      <c r="BZ719" t="s">
        <v>14249</v>
      </c>
      <c r="CA719" t="s">
        <v>8906</v>
      </c>
      <c r="CC719" t="s">
        <v>4105</v>
      </c>
      <c r="CD719">
        <v>68</v>
      </c>
      <c r="CE719">
        <v>3.4</v>
      </c>
      <c r="CF719">
        <v>2.448</v>
      </c>
      <c r="CG719">
        <v>1</v>
      </c>
      <c r="CH719">
        <v>68</v>
      </c>
      <c r="CI719" s="17">
        <v>0.2</v>
      </c>
      <c r="CJ719">
        <v>21.11</v>
      </c>
      <c r="CK719">
        <v>1</v>
      </c>
      <c r="CL719" t="s">
        <v>14250</v>
      </c>
      <c r="CM719" t="s">
        <v>4121</v>
      </c>
      <c r="CN719" t="s">
        <v>78</v>
      </c>
      <c r="CO719" t="s">
        <v>14249</v>
      </c>
      <c r="CP719" t="s">
        <v>4121</v>
      </c>
      <c r="CR719" t="s">
        <v>16701</v>
      </c>
      <c r="CS719" t="s">
        <v>4030</v>
      </c>
      <c r="CT719" t="s">
        <v>4109</v>
      </c>
      <c r="CU719" t="s">
        <v>16702</v>
      </c>
      <c r="CV719" t="s">
        <v>8438</v>
      </c>
      <c r="CW719" t="s">
        <v>4334</v>
      </c>
      <c r="CX719" t="s">
        <v>4111</v>
      </c>
      <c r="CZ719" t="s">
        <v>4133</v>
      </c>
      <c r="DA719">
        <v>1</v>
      </c>
      <c r="DB719" t="s">
        <v>16703</v>
      </c>
      <c r="DC719" t="s">
        <v>211</v>
      </c>
      <c r="DD719" t="s">
        <v>16702</v>
      </c>
      <c r="DE719" t="s">
        <v>4158</v>
      </c>
    </row>
    <row r="720" spans="58:109" x14ac:dyDescent="0.25">
      <c r="BF720" t="s">
        <v>10243</v>
      </c>
      <c r="BH720" t="s">
        <v>2625</v>
      </c>
      <c r="BL720">
        <v>0</v>
      </c>
      <c r="BM720">
        <v>1</v>
      </c>
      <c r="BR720" t="s">
        <v>69</v>
      </c>
      <c r="BS720" s="124">
        <v>46148</v>
      </c>
      <c r="BT720" t="s">
        <v>2624</v>
      </c>
      <c r="BU720" t="s">
        <v>1381</v>
      </c>
      <c r="BW720" t="s">
        <v>14251</v>
      </c>
      <c r="BX720" t="s">
        <v>4030</v>
      </c>
      <c r="BY720" t="s">
        <v>4109</v>
      </c>
      <c r="BZ720" t="s">
        <v>13867</v>
      </c>
      <c r="CA720" t="s">
        <v>8591</v>
      </c>
      <c r="CB720" t="s">
        <v>4220</v>
      </c>
      <c r="CC720" t="s">
        <v>4111</v>
      </c>
      <c r="CD720">
        <v>227.88</v>
      </c>
      <c r="CE720">
        <v>18.989999999999998</v>
      </c>
      <c r="CF720">
        <v>1.0416700000000001</v>
      </c>
      <c r="CG720">
        <v>1</v>
      </c>
      <c r="CH720">
        <v>227.88</v>
      </c>
      <c r="CI720" s="17">
        <v>0.2</v>
      </c>
      <c r="CJ720">
        <v>12.5</v>
      </c>
      <c r="CK720">
        <v>1</v>
      </c>
      <c r="CL720" t="s">
        <v>14252</v>
      </c>
      <c r="CM720" t="s">
        <v>4121</v>
      </c>
      <c r="CN720" t="s">
        <v>78</v>
      </c>
      <c r="CO720" t="s">
        <v>13867</v>
      </c>
      <c r="CP720" t="s">
        <v>4121</v>
      </c>
      <c r="CR720" t="s">
        <v>16704</v>
      </c>
      <c r="CS720" t="s">
        <v>4050</v>
      </c>
      <c r="CT720" t="s">
        <v>4142</v>
      </c>
      <c r="CU720" t="s">
        <v>16705</v>
      </c>
      <c r="CV720" t="s">
        <v>4701</v>
      </c>
      <c r="CX720" t="s">
        <v>4105</v>
      </c>
      <c r="CY720" s="17">
        <v>0.2</v>
      </c>
      <c r="CZ720" t="s">
        <v>4133</v>
      </c>
      <c r="DA720">
        <v>1</v>
      </c>
      <c r="DB720" t="s">
        <v>16706</v>
      </c>
      <c r="DC720" t="s">
        <v>211</v>
      </c>
      <c r="DD720" t="s">
        <v>16705</v>
      </c>
      <c r="DE720" t="s">
        <v>4158</v>
      </c>
    </row>
    <row r="721" spans="58:109" x14ac:dyDescent="0.25">
      <c r="BF721" t="s">
        <v>11180</v>
      </c>
      <c r="BG721" t="s">
        <v>11181</v>
      </c>
      <c r="BH721" t="s">
        <v>4083</v>
      </c>
      <c r="BI721" t="s">
        <v>11182</v>
      </c>
      <c r="BJ721" t="s">
        <v>4027</v>
      </c>
      <c r="BK721">
        <v>237.48</v>
      </c>
      <c r="BL721">
        <v>1</v>
      </c>
      <c r="BM721">
        <v>1</v>
      </c>
      <c r="BN721" t="s">
        <v>4028</v>
      </c>
      <c r="BO721">
        <v>1</v>
      </c>
      <c r="BP721" t="s">
        <v>4029</v>
      </c>
      <c r="BQ721" t="s">
        <v>4030</v>
      </c>
      <c r="BR721" t="s">
        <v>4031</v>
      </c>
      <c r="BS721" s="124">
        <v>46148</v>
      </c>
      <c r="BT721" t="s">
        <v>2676</v>
      </c>
      <c r="BU721" t="s">
        <v>1720</v>
      </c>
      <c r="BW721" t="s">
        <v>14238</v>
      </c>
      <c r="BX721" t="s">
        <v>4030</v>
      </c>
      <c r="BY721" t="s">
        <v>4027</v>
      </c>
      <c r="BZ721" t="s">
        <v>14253</v>
      </c>
      <c r="CA721" t="s">
        <v>8590</v>
      </c>
      <c r="CB721" t="s">
        <v>4195</v>
      </c>
      <c r="CC721" t="s">
        <v>4105</v>
      </c>
      <c r="CD721">
        <v>143.88</v>
      </c>
      <c r="CE721">
        <v>11.99</v>
      </c>
      <c r="CF721">
        <v>2.3975</v>
      </c>
      <c r="CG721">
        <v>1</v>
      </c>
      <c r="CH721">
        <v>143.88</v>
      </c>
      <c r="CI721" s="17">
        <v>0.2</v>
      </c>
      <c r="CJ721">
        <v>29.97</v>
      </c>
      <c r="CK721">
        <v>1</v>
      </c>
      <c r="CL721" t="s">
        <v>14239</v>
      </c>
      <c r="CM721" t="s">
        <v>4121</v>
      </c>
      <c r="CN721" t="s">
        <v>78</v>
      </c>
      <c r="CO721" t="s">
        <v>14253</v>
      </c>
      <c r="CP721" t="s">
        <v>4121</v>
      </c>
      <c r="CR721" t="s">
        <v>16707</v>
      </c>
      <c r="CS721" t="s">
        <v>4030</v>
      </c>
      <c r="CT721" t="s">
        <v>4034</v>
      </c>
      <c r="CU721" t="s">
        <v>16708</v>
      </c>
      <c r="CV721" t="s">
        <v>4690</v>
      </c>
      <c r="CX721" t="s">
        <v>4105</v>
      </c>
      <c r="CZ721" t="s">
        <v>4133</v>
      </c>
      <c r="DA721">
        <v>1</v>
      </c>
      <c r="DB721" t="s">
        <v>16709</v>
      </c>
      <c r="DC721" t="s">
        <v>211</v>
      </c>
      <c r="DD721" t="s">
        <v>16708</v>
      </c>
      <c r="DE721" t="s">
        <v>4158</v>
      </c>
    </row>
    <row r="722" spans="58:109" x14ac:dyDescent="0.25">
      <c r="BF722" t="s">
        <v>11183</v>
      </c>
      <c r="BG722" t="s">
        <v>11184</v>
      </c>
      <c r="BH722" t="s">
        <v>4083</v>
      </c>
      <c r="BI722" t="s">
        <v>11185</v>
      </c>
      <c r="BJ722" t="s">
        <v>4027</v>
      </c>
      <c r="BK722">
        <v>89.88</v>
      </c>
      <c r="BL722">
        <v>1</v>
      </c>
      <c r="BM722">
        <v>1</v>
      </c>
      <c r="BN722" t="s">
        <v>4035</v>
      </c>
      <c r="BO722">
        <v>1</v>
      </c>
      <c r="BP722" t="s">
        <v>4029</v>
      </c>
      <c r="BQ722" t="s">
        <v>4030</v>
      </c>
      <c r="BR722" t="s">
        <v>4031</v>
      </c>
      <c r="BS722" s="124">
        <v>46148</v>
      </c>
      <c r="BT722" t="s">
        <v>2676</v>
      </c>
      <c r="BU722" t="s">
        <v>1720</v>
      </c>
      <c r="BW722" t="s">
        <v>14254</v>
      </c>
      <c r="BX722" t="s">
        <v>4030</v>
      </c>
      <c r="BY722" t="s">
        <v>4027</v>
      </c>
      <c r="BZ722" t="s">
        <v>14253</v>
      </c>
      <c r="CA722" t="s">
        <v>8590</v>
      </c>
      <c r="CB722" t="s">
        <v>4195</v>
      </c>
      <c r="CC722" t="s">
        <v>4105</v>
      </c>
      <c r="CD722">
        <v>155.88</v>
      </c>
      <c r="CE722">
        <v>12.99</v>
      </c>
      <c r="CF722">
        <v>2.5975000000000001</v>
      </c>
      <c r="CG722">
        <v>1</v>
      </c>
      <c r="CH722">
        <v>155.88</v>
      </c>
      <c r="CI722" s="17">
        <v>0.2</v>
      </c>
      <c r="CJ722">
        <v>32.47</v>
      </c>
      <c r="CK722">
        <v>1</v>
      </c>
      <c r="CL722" t="s">
        <v>14239</v>
      </c>
      <c r="CM722" t="s">
        <v>4121</v>
      </c>
      <c r="CN722" t="s">
        <v>78</v>
      </c>
      <c r="CO722" t="s">
        <v>14253</v>
      </c>
      <c r="CP722" t="s">
        <v>4121</v>
      </c>
      <c r="CR722" t="s">
        <v>16710</v>
      </c>
      <c r="CS722" t="s">
        <v>4030</v>
      </c>
      <c r="CT722" t="s">
        <v>4034</v>
      </c>
      <c r="CU722" t="s">
        <v>16711</v>
      </c>
      <c r="CV722" t="s">
        <v>4690</v>
      </c>
      <c r="CX722" t="s">
        <v>4105</v>
      </c>
      <c r="CZ722" t="s">
        <v>4133</v>
      </c>
      <c r="DA722">
        <v>1</v>
      </c>
      <c r="DB722" t="s">
        <v>16709</v>
      </c>
      <c r="DC722" t="s">
        <v>211</v>
      </c>
      <c r="DD722" t="s">
        <v>16711</v>
      </c>
      <c r="DE722" t="s">
        <v>4158</v>
      </c>
    </row>
    <row r="723" spans="58:109" x14ac:dyDescent="0.25">
      <c r="BF723" t="s">
        <v>11186</v>
      </c>
      <c r="BG723" t="s">
        <v>11187</v>
      </c>
      <c r="BH723" t="s">
        <v>4083</v>
      </c>
      <c r="BI723" t="s">
        <v>11188</v>
      </c>
      <c r="BJ723" t="s">
        <v>4032</v>
      </c>
      <c r="BK723">
        <v>176.4</v>
      </c>
      <c r="BL723">
        <v>1</v>
      </c>
      <c r="BM723">
        <v>1</v>
      </c>
      <c r="BN723" t="s">
        <v>4047</v>
      </c>
      <c r="BO723">
        <v>1</v>
      </c>
      <c r="BP723" t="s">
        <v>4029</v>
      </c>
      <c r="BQ723" t="s">
        <v>4030</v>
      </c>
      <c r="BR723" t="s">
        <v>4031</v>
      </c>
      <c r="BS723" s="124">
        <v>46148</v>
      </c>
      <c r="BT723" t="s">
        <v>2676</v>
      </c>
      <c r="BU723" t="s">
        <v>1720</v>
      </c>
      <c r="BW723" t="s">
        <v>14255</v>
      </c>
      <c r="BX723" t="s">
        <v>4030</v>
      </c>
      <c r="BY723" t="s">
        <v>4142</v>
      </c>
      <c r="BZ723" t="s">
        <v>14256</v>
      </c>
      <c r="CA723" t="s">
        <v>8647</v>
      </c>
      <c r="CC723" t="s">
        <v>4105</v>
      </c>
      <c r="CD723">
        <v>89.88</v>
      </c>
      <c r="CE723">
        <v>7.49</v>
      </c>
      <c r="CF723">
        <v>1.4975000000000001</v>
      </c>
      <c r="CG723">
        <v>1</v>
      </c>
      <c r="CH723">
        <v>89.88</v>
      </c>
      <c r="CI723" s="17">
        <v>0.2</v>
      </c>
      <c r="CJ723">
        <v>19.47</v>
      </c>
      <c r="CK723">
        <v>1</v>
      </c>
      <c r="CL723" t="s">
        <v>14239</v>
      </c>
      <c r="CM723" t="s">
        <v>4121</v>
      </c>
      <c r="CN723" t="s">
        <v>78</v>
      </c>
      <c r="CO723" t="s">
        <v>14256</v>
      </c>
      <c r="CP723" t="s">
        <v>4121</v>
      </c>
      <c r="CR723" t="s">
        <v>16712</v>
      </c>
      <c r="CS723" t="s">
        <v>4050</v>
      </c>
      <c r="CT723" t="s">
        <v>4109</v>
      </c>
      <c r="CU723" t="s">
        <v>16713</v>
      </c>
      <c r="CV723" t="s">
        <v>4701</v>
      </c>
      <c r="CX723" t="s">
        <v>4111</v>
      </c>
      <c r="CZ723" t="s">
        <v>4133</v>
      </c>
      <c r="DA723">
        <v>1</v>
      </c>
      <c r="DB723" t="s">
        <v>16714</v>
      </c>
      <c r="DC723" t="s">
        <v>211</v>
      </c>
      <c r="DD723" t="s">
        <v>16713</v>
      </c>
      <c r="DE723" t="s">
        <v>4158</v>
      </c>
    </row>
    <row r="724" spans="58:109" x14ac:dyDescent="0.25">
      <c r="BF724" t="s">
        <v>11189</v>
      </c>
      <c r="BG724" t="s">
        <v>11190</v>
      </c>
      <c r="BH724" t="s">
        <v>4253</v>
      </c>
      <c r="BI724" t="s">
        <v>11191</v>
      </c>
      <c r="BJ724" t="s">
        <v>4034</v>
      </c>
      <c r="BK724">
        <v>68.08</v>
      </c>
      <c r="BL724">
        <v>1</v>
      </c>
      <c r="BM724">
        <v>1</v>
      </c>
      <c r="BN724" t="s">
        <v>4035</v>
      </c>
      <c r="BO724">
        <v>1</v>
      </c>
      <c r="BP724" t="s">
        <v>4029</v>
      </c>
      <c r="BQ724" t="s">
        <v>4030</v>
      </c>
      <c r="BR724" t="s">
        <v>4031</v>
      </c>
      <c r="BS724" s="124">
        <v>46147</v>
      </c>
      <c r="BT724" t="s">
        <v>181</v>
      </c>
      <c r="BU724" t="s">
        <v>1720</v>
      </c>
      <c r="BW724" t="s">
        <v>14235</v>
      </c>
      <c r="BX724" t="s">
        <v>4030</v>
      </c>
      <c r="BY724" t="s">
        <v>4126</v>
      </c>
      <c r="BZ724" t="s">
        <v>14257</v>
      </c>
      <c r="CA724" t="s">
        <v>8298</v>
      </c>
      <c r="CB724" t="s">
        <v>4267</v>
      </c>
      <c r="CC724" t="s">
        <v>4105</v>
      </c>
      <c r="CD724">
        <v>131.88</v>
      </c>
      <c r="CE724">
        <v>10.99</v>
      </c>
      <c r="CF724">
        <v>1.0548</v>
      </c>
      <c r="CG724">
        <v>1</v>
      </c>
      <c r="CH724">
        <v>131.88</v>
      </c>
      <c r="CI724" s="17">
        <v>0.2</v>
      </c>
      <c r="CJ724">
        <v>13.98</v>
      </c>
      <c r="CK724">
        <v>1</v>
      </c>
      <c r="CL724" t="s">
        <v>14237</v>
      </c>
      <c r="CM724" t="s">
        <v>4133</v>
      </c>
      <c r="CN724" t="s">
        <v>78</v>
      </c>
      <c r="CO724" t="s">
        <v>14257</v>
      </c>
      <c r="CP724" t="s">
        <v>4121</v>
      </c>
      <c r="CR724" t="s">
        <v>9943</v>
      </c>
      <c r="CS724" t="s">
        <v>4050</v>
      </c>
      <c r="CT724" t="s">
        <v>4027</v>
      </c>
      <c r="CU724" t="s">
        <v>9787</v>
      </c>
      <c r="CV724" t="s">
        <v>4571</v>
      </c>
      <c r="CW724" t="s">
        <v>4318</v>
      </c>
      <c r="CX724" t="s">
        <v>4105</v>
      </c>
      <c r="CZ724" t="s">
        <v>4133</v>
      </c>
      <c r="DA724">
        <v>1</v>
      </c>
      <c r="DB724" t="s">
        <v>9944</v>
      </c>
      <c r="DC724" t="s">
        <v>211</v>
      </c>
      <c r="DD724" t="s">
        <v>9787</v>
      </c>
      <c r="DE724" t="s">
        <v>4158</v>
      </c>
    </row>
    <row r="725" spans="58:109" x14ac:dyDescent="0.25">
      <c r="BF725" t="s">
        <v>11192</v>
      </c>
      <c r="BG725" t="s">
        <v>11193</v>
      </c>
      <c r="BH725" t="s">
        <v>4253</v>
      </c>
      <c r="BI725" t="s">
        <v>11194</v>
      </c>
      <c r="BJ725" t="s">
        <v>4034</v>
      </c>
      <c r="BK725">
        <v>47.7</v>
      </c>
      <c r="BL725">
        <v>1</v>
      </c>
      <c r="BM725">
        <v>1</v>
      </c>
      <c r="BN725" t="s">
        <v>4028</v>
      </c>
      <c r="BO725">
        <v>1</v>
      </c>
      <c r="BP725" t="s">
        <v>4029</v>
      </c>
      <c r="BQ725" t="s">
        <v>4030</v>
      </c>
      <c r="BR725" t="s">
        <v>4031</v>
      </c>
      <c r="BS725" s="124">
        <v>46147</v>
      </c>
      <c r="BT725" t="s">
        <v>181</v>
      </c>
      <c r="BU725" t="s">
        <v>1720</v>
      </c>
      <c r="BW725" t="s">
        <v>14258</v>
      </c>
      <c r="BX725" t="s">
        <v>4030</v>
      </c>
      <c r="BY725" t="s">
        <v>4109</v>
      </c>
      <c r="BZ725" t="s">
        <v>14259</v>
      </c>
      <c r="CA725" t="s">
        <v>8426</v>
      </c>
      <c r="CB725" t="s">
        <v>4147</v>
      </c>
      <c r="CC725" t="s">
        <v>4105</v>
      </c>
      <c r="CD725">
        <v>131.88</v>
      </c>
      <c r="CE725">
        <v>10.99</v>
      </c>
      <c r="CF725">
        <v>1.0548</v>
      </c>
      <c r="CG725">
        <v>1</v>
      </c>
      <c r="CH725">
        <v>131.88</v>
      </c>
      <c r="CI725" s="17">
        <v>0.2</v>
      </c>
      <c r="CJ725">
        <v>12.92</v>
      </c>
      <c r="CK725">
        <v>1</v>
      </c>
      <c r="CL725" t="s">
        <v>14260</v>
      </c>
      <c r="CM725" t="s">
        <v>4121</v>
      </c>
      <c r="CN725" t="s">
        <v>78</v>
      </c>
      <c r="CO725" t="s">
        <v>14259</v>
      </c>
      <c r="CP725" t="s">
        <v>4121</v>
      </c>
      <c r="CR725" t="s">
        <v>9945</v>
      </c>
      <c r="CS725" t="s">
        <v>4030</v>
      </c>
      <c r="CT725" t="s">
        <v>4034</v>
      </c>
      <c r="CU725" t="s">
        <v>9769</v>
      </c>
      <c r="CV725" t="s">
        <v>8646</v>
      </c>
      <c r="CW725" t="s">
        <v>4455</v>
      </c>
      <c r="CX725" t="s">
        <v>4105</v>
      </c>
      <c r="CZ725" t="s">
        <v>4133</v>
      </c>
      <c r="DA725">
        <v>1</v>
      </c>
      <c r="DB725" t="s">
        <v>9946</v>
      </c>
      <c r="DC725" t="s">
        <v>211</v>
      </c>
      <c r="DD725" t="s">
        <v>9769</v>
      </c>
      <c r="DE725" t="s">
        <v>4158</v>
      </c>
    </row>
    <row r="726" spans="58:109" x14ac:dyDescent="0.25">
      <c r="BF726" t="s">
        <v>11195</v>
      </c>
      <c r="BG726" t="s">
        <v>11196</v>
      </c>
      <c r="BH726" t="s">
        <v>4253</v>
      </c>
      <c r="BI726" t="s">
        <v>11197</v>
      </c>
      <c r="BJ726" t="s">
        <v>4034</v>
      </c>
      <c r="BK726">
        <v>57.06</v>
      </c>
      <c r="BL726">
        <v>1</v>
      </c>
      <c r="BM726">
        <v>1</v>
      </c>
      <c r="BN726" t="s">
        <v>4035</v>
      </c>
      <c r="BO726">
        <v>1</v>
      </c>
      <c r="BP726" t="s">
        <v>4029</v>
      </c>
      <c r="BQ726" t="s">
        <v>4030</v>
      </c>
      <c r="BR726" t="s">
        <v>4031</v>
      </c>
      <c r="BS726" s="124">
        <v>46147</v>
      </c>
      <c r="BT726" t="s">
        <v>181</v>
      </c>
      <c r="BU726" t="s">
        <v>1720</v>
      </c>
      <c r="BW726" t="s">
        <v>14261</v>
      </c>
      <c r="BX726" t="s">
        <v>4030</v>
      </c>
      <c r="BY726" t="s">
        <v>4142</v>
      </c>
      <c r="BZ726" t="s">
        <v>14262</v>
      </c>
      <c r="CA726" t="s">
        <v>8911</v>
      </c>
      <c r="CB726" t="s">
        <v>4165</v>
      </c>
      <c r="CC726" t="s">
        <v>4105</v>
      </c>
      <c r="CD726">
        <v>143.88</v>
      </c>
      <c r="CE726">
        <v>11.99</v>
      </c>
      <c r="CF726">
        <v>2.3975</v>
      </c>
      <c r="CG726">
        <v>1</v>
      </c>
      <c r="CH726">
        <v>143.88</v>
      </c>
      <c r="CI726" s="17">
        <v>0.2</v>
      </c>
      <c r="CJ726">
        <v>32.369999999999997</v>
      </c>
      <c r="CK726">
        <v>1</v>
      </c>
      <c r="CL726" t="s">
        <v>14263</v>
      </c>
      <c r="CM726" t="s">
        <v>4121</v>
      </c>
      <c r="CN726" t="s">
        <v>78</v>
      </c>
      <c r="CO726" t="s">
        <v>14262</v>
      </c>
      <c r="CP726" t="s">
        <v>4121</v>
      </c>
      <c r="CR726" t="s">
        <v>9947</v>
      </c>
      <c r="CS726" t="s">
        <v>4030</v>
      </c>
      <c r="CT726" t="s">
        <v>4034</v>
      </c>
      <c r="CU726" t="s">
        <v>9948</v>
      </c>
      <c r="CV726" t="s">
        <v>8557</v>
      </c>
      <c r="CW726" t="s">
        <v>8331</v>
      </c>
      <c r="CX726" t="s">
        <v>4105</v>
      </c>
      <c r="CZ726" t="s">
        <v>4133</v>
      </c>
      <c r="DA726">
        <v>1</v>
      </c>
      <c r="DB726" t="s">
        <v>9946</v>
      </c>
      <c r="DC726" t="s">
        <v>211</v>
      </c>
      <c r="DD726" t="s">
        <v>9948</v>
      </c>
      <c r="DE726" t="s">
        <v>4158</v>
      </c>
    </row>
    <row r="727" spans="58:109" x14ac:dyDescent="0.25">
      <c r="BF727" t="s">
        <v>11198</v>
      </c>
      <c r="BG727" t="s">
        <v>11199</v>
      </c>
      <c r="BH727" t="s">
        <v>4253</v>
      </c>
      <c r="BI727" t="s">
        <v>11200</v>
      </c>
      <c r="BJ727" t="s">
        <v>4034</v>
      </c>
      <c r="BK727">
        <v>47.94</v>
      </c>
      <c r="BL727">
        <v>1</v>
      </c>
      <c r="BM727">
        <v>1</v>
      </c>
      <c r="BN727" t="s">
        <v>4028</v>
      </c>
      <c r="BO727">
        <v>1</v>
      </c>
      <c r="BP727" t="s">
        <v>4029</v>
      </c>
      <c r="BQ727" t="s">
        <v>4030</v>
      </c>
      <c r="BR727" t="s">
        <v>4031</v>
      </c>
      <c r="BS727" s="124">
        <v>46147</v>
      </c>
      <c r="BT727" t="s">
        <v>181</v>
      </c>
      <c r="BU727" t="s">
        <v>1720</v>
      </c>
      <c r="BW727" t="s">
        <v>14264</v>
      </c>
      <c r="BX727" t="s">
        <v>4030</v>
      </c>
      <c r="BY727" t="s">
        <v>4109</v>
      </c>
      <c r="BZ727" t="s">
        <v>14265</v>
      </c>
      <c r="CA727" t="s">
        <v>8905</v>
      </c>
      <c r="CB727" t="s">
        <v>4157</v>
      </c>
      <c r="CC727" t="s">
        <v>4111</v>
      </c>
      <c r="CD727">
        <v>245.88</v>
      </c>
      <c r="CE727">
        <v>20.49</v>
      </c>
      <c r="CF727">
        <v>1.0416700000000001</v>
      </c>
      <c r="CG727">
        <v>1</v>
      </c>
      <c r="CH727">
        <v>245.88</v>
      </c>
      <c r="CI727" s="17">
        <v>0.2</v>
      </c>
      <c r="CJ727">
        <v>12.5</v>
      </c>
      <c r="CK727">
        <v>1</v>
      </c>
      <c r="CL727" t="s">
        <v>14266</v>
      </c>
      <c r="CM727" t="s">
        <v>4121</v>
      </c>
      <c r="CN727" t="s">
        <v>78</v>
      </c>
      <c r="CO727" t="s">
        <v>14265</v>
      </c>
      <c r="CP727" t="s">
        <v>4121</v>
      </c>
      <c r="CR727" t="s">
        <v>9949</v>
      </c>
      <c r="CS727" t="s">
        <v>4030</v>
      </c>
      <c r="CT727" t="s">
        <v>4034</v>
      </c>
      <c r="CU727" t="s">
        <v>9950</v>
      </c>
      <c r="CV727" t="s">
        <v>8908</v>
      </c>
      <c r="CX727" t="s">
        <v>4105</v>
      </c>
      <c r="CZ727" t="s">
        <v>4133</v>
      </c>
      <c r="DA727">
        <v>1</v>
      </c>
      <c r="DB727" t="s">
        <v>9946</v>
      </c>
      <c r="DC727" t="s">
        <v>211</v>
      </c>
      <c r="DD727" t="s">
        <v>9950</v>
      </c>
      <c r="DE727" t="s">
        <v>4158</v>
      </c>
    </row>
    <row r="728" spans="58:109" x14ac:dyDescent="0.25">
      <c r="BF728" t="s">
        <v>11201</v>
      </c>
      <c r="BG728" t="s">
        <v>11202</v>
      </c>
      <c r="BH728" t="s">
        <v>4253</v>
      </c>
      <c r="BI728" t="s">
        <v>11203</v>
      </c>
      <c r="BJ728" t="s">
        <v>4034</v>
      </c>
      <c r="BK728">
        <v>36.42</v>
      </c>
      <c r="BL728">
        <v>1</v>
      </c>
      <c r="BM728">
        <v>1</v>
      </c>
      <c r="BN728" t="s">
        <v>4028</v>
      </c>
      <c r="BO728">
        <v>1</v>
      </c>
      <c r="BP728" t="s">
        <v>4029</v>
      </c>
      <c r="BQ728" t="s">
        <v>4030</v>
      </c>
      <c r="BR728" t="s">
        <v>4031</v>
      </c>
      <c r="BS728" s="124">
        <v>46147</v>
      </c>
      <c r="BT728" t="s">
        <v>181</v>
      </c>
      <c r="BU728" t="s">
        <v>1720</v>
      </c>
      <c r="BW728" t="s">
        <v>14267</v>
      </c>
      <c r="BX728" t="s">
        <v>4030</v>
      </c>
      <c r="BY728" t="s">
        <v>4109</v>
      </c>
      <c r="BZ728" t="s">
        <v>13357</v>
      </c>
      <c r="CA728" t="s">
        <v>13357</v>
      </c>
      <c r="CC728" t="s">
        <v>4111</v>
      </c>
      <c r="CD728">
        <v>383.88</v>
      </c>
      <c r="CE728">
        <v>31.99</v>
      </c>
      <c r="CG728">
        <v>0</v>
      </c>
      <c r="CH728">
        <v>383.88</v>
      </c>
      <c r="CK728">
        <v>1</v>
      </c>
      <c r="CL728" t="s">
        <v>14268</v>
      </c>
      <c r="CM728" t="s">
        <v>4106</v>
      </c>
      <c r="CN728" t="s">
        <v>78</v>
      </c>
      <c r="CO728" t="s">
        <v>13357</v>
      </c>
      <c r="CP728" t="s">
        <v>4107</v>
      </c>
      <c r="CR728" t="s">
        <v>9951</v>
      </c>
      <c r="CS728" t="s">
        <v>4030</v>
      </c>
      <c r="CT728" t="s">
        <v>4032</v>
      </c>
      <c r="CU728" t="s">
        <v>9901</v>
      </c>
      <c r="CV728" t="s">
        <v>8646</v>
      </c>
      <c r="CW728" t="s">
        <v>4477</v>
      </c>
      <c r="CX728" t="s">
        <v>4105</v>
      </c>
      <c r="CZ728" t="s">
        <v>4133</v>
      </c>
      <c r="DA728">
        <v>1</v>
      </c>
      <c r="DB728" t="s">
        <v>9946</v>
      </c>
      <c r="DC728" t="s">
        <v>211</v>
      </c>
      <c r="DD728" t="s">
        <v>9901</v>
      </c>
      <c r="DE728" t="s">
        <v>4158</v>
      </c>
    </row>
    <row r="729" spans="58:109" x14ac:dyDescent="0.25">
      <c r="BF729" t="s">
        <v>11204</v>
      </c>
      <c r="BH729" t="s">
        <v>4253</v>
      </c>
      <c r="BL729">
        <v>0</v>
      </c>
      <c r="BM729">
        <v>0</v>
      </c>
      <c r="BR729" t="s">
        <v>4031</v>
      </c>
      <c r="BS729" s="124">
        <v>46147</v>
      </c>
      <c r="BT729" t="s">
        <v>181</v>
      </c>
      <c r="BU729" t="s">
        <v>1720</v>
      </c>
      <c r="BW729" t="s">
        <v>14269</v>
      </c>
      <c r="BX729" t="s">
        <v>4030</v>
      </c>
      <c r="BY729" t="s">
        <v>4142</v>
      </c>
      <c r="BZ729" t="s">
        <v>14270</v>
      </c>
      <c r="CA729" t="s">
        <v>14270</v>
      </c>
      <c r="CB729" t="s">
        <v>4136</v>
      </c>
      <c r="CC729" t="s">
        <v>4105</v>
      </c>
      <c r="CD729">
        <v>143.88</v>
      </c>
      <c r="CE729">
        <v>11.99</v>
      </c>
      <c r="CG729">
        <v>0</v>
      </c>
      <c r="CH729">
        <v>143.88</v>
      </c>
      <c r="CK729">
        <v>1</v>
      </c>
      <c r="CL729" t="s">
        <v>14271</v>
      </c>
      <c r="CM729" t="s">
        <v>4106</v>
      </c>
      <c r="CN729" t="s">
        <v>78</v>
      </c>
      <c r="CO729" t="s">
        <v>14270</v>
      </c>
      <c r="CP729" t="s">
        <v>4107</v>
      </c>
      <c r="CR729" t="s">
        <v>9952</v>
      </c>
      <c r="CS729" t="s">
        <v>4030</v>
      </c>
      <c r="CT729" t="s">
        <v>4034</v>
      </c>
      <c r="CU729" t="s">
        <v>9953</v>
      </c>
      <c r="CV729" t="s">
        <v>8537</v>
      </c>
      <c r="CX729" t="s">
        <v>4105</v>
      </c>
      <c r="CY729" s="17">
        <v>0.5</v>
      </c>
      <c r="CZ729" t="s">
        <v>4133</v>
      </c>
      <c r="DA729">
        <v>1</v>
      </c>
      <c r="DB729" t="s">
        <v>8401</v>
      </c>
      <c r="DC729" t="s">
        <v>211</v>
      </c>
      <c r="DD729" t="s">
        <v>9953</v>
      </c>
      <c r="DE729" t="s">
        <v>4158</v>
      </c>
    </row>
    <row r="730" spans="58:109" x14ac:dyDescent="0.25">
      <c r="BF730" t="s">
        <v>11205</v>
      </c>
      <c r="BH730" t="s">
        <v>4253</v>
      </c>
      <c r="BL730">
        <v>0</v>
      </c>
      <c r="BM730">
        <v>1</v>
      </c>
      <c r="BR730" t="s">
        <v>4031</v>
      </c>
      <c r="BS730" s="124">
        <v>46147</v>
      </c>
      <c r="BT730" t="s">
        <v>181</v>
      </c>
      <c r="BU730" t="s">
        <v>1720</v>
      </c>
      <c r="BW730" t="s">
        <v>14272</v>
      </c>
      <c r="BX730" t="s">
        <v>4030</v>
      </c>
      <c r="BY730" t="s">
        <v>4109</v>
      </c>
      <c r="BZ730" t="s">
        <v>14273</v>
      </c>
      <c r="CA730" t="s">
        <v>14273</v>
      </c>
      <c r="CC730" t="s">
        <v>4111</v>
      </c>
      <c r="CD730">
        <v>395.88</v>
      </c>
      <c r="CE730">
        <v>32.99</v>
      </c>
      <c r="CG730">
        <v>0</v>
      </c>
      <c r="CH730">
        <v>395.88</v>
      </c>
      <c r="CK730">
        <v>1</v>
      </c>
      <c r="CL730" t="s">
        <v>14274</v>
      </c>
      <c r="CM730" t="s">
        <v>4106</v>
      </c>
      <c r="CN730" t="s">
        <v>78</v>
      </c>
      <c r="CO730" t="s">
        <v>14273</v>
      </c>
      <c r="CP730" t="s">
        <v>4107</v>
      </c>
      <c r="CR730" t="s">
        <v>10389</v>
      </c>
      <c r="CS730" t="s">
        <v>4050</v>
      </c>
      <c r="CT730" t="s">
        <v>4109</v>
      </c>
      <c r="CU730" t="s">
        <v>10390</v>
      </c>
      <c r="CV730" t="s">
        <v>4571</v>
      </c>
      <c r="CW730" t="s">
        <v>4348</v>
      </c>
      <c r="CX730" t="s">
        <v>4111</v>
      </c>
      <c r="CZ730" t="s">
        <v>4133</v>
      </c>
      <c r="DA730">
        <v>1</v>
      </c>
      <c r="DB730" t="s">
        <v>10391</v>
      </c>
      <c r="DC730" t="s">
        <v>211</v>
      </c>
      <c r="DD730" t="s">
        <v>10390</v>
      </c>
      <c r="DE730" t="s">
        <v>4158</v>
      </c>
    </row>
    <row r="731" spans="58:109" x14ac:dyDescent="0.25">
      <c r="BF731" t="s">
        <v>11206</v>
      </c>
      <c r="BH731" t="s">
        <v>4253</v>
      </c>
      <c r="BL731">
        <v>0</v>
      </c>
      <c r="BM731">
        <v>1</v>
      </c>
      <c r="BR731" t="s">
        <v>4031</v>
      </c>
      <c r="BS731" s="124">
        <v>46147</v>
      </c>
      <c r="BT731" t="s">
        <v>181</v>
      </c>
      <c r="BU731" t="s">
        <v>1720</v>
      </c>
      <c r="BW731" t="s">
        <v>14275</v>
      </c>
      <c r="BX731" t="s">
        <v>4030</v>
      </c>
      <c r="BY731" t="s">
        <v>4109</v>
      </c>
      <c r="BZ731" t="s">
        <v>14276</v>
      </c>
      <c r="CA731" t="s">
        <v>14276</v>
      </c>
      <c r="CC731" t="s">
        <v>4111</v>
      </c>
      <c r="CD731">
        <v>395.88</v>
      </c>
      <c r="CE731">
        <v>32.99</v>
      </c>
      <c r="CG731">
        <v>0</v>
      </c>
      <c r="CH731">
        <v>395.88</v>
      </c>
      <c r="CK731">
        <v>1</v>
      </c>
      <c r="CL731" t="s">
        <v>14274</v>
      </c>
      <c r="CM731" t="s">
        <v>4106</v>
      </c>
      <c r="CN731" t="s">
        <v>78</v>
      </c>
      <c r="CO731" t="s">
        <v>14276</v>
      </c>
      <c r="CP731" t="s">
        <v>4107</v>
      </c>
      <c r="CR731" t="s">
        <v>16718</v>
      </c>
      <c r="CS731" t="s">
        <v>4030</v>
      </c>
      <c r="CT731" t="s">
        <v>4034</v>
      </c>
      <c r="CU731" t="s">
        <v>16719</v>
      </c>
      <c r="CV731" t="s">
        <v>8446</v>
      </c>
      <c r="CX731" t="s">
        <v>4105</v>
      </c>
      <c r="CZ731" t="s">
        <v>4133</v>
      </c>
      <c r="DA731">
        <v>1</v>
      </c>
      <c r="DB731" t="s">
        <v>16720</v>
      </c>
      <c r="DC731" t="s">
        <v>211</v>
      </c>
      <c r="DD731" t="s">
        <v>16719</v>
      </c>
      <c r="DE731" t="s">
        <v>4158</v>
      </c>
    </row>
    <row r="732" spans="58:109" x14ac:dyDescent="0.25">
      <c r="BF732" t="s">
        <v>11207</v>
      </c>
      <c r="BH732" t="s">
        <v>4253</v>
      </c>
      <c r="BL732">
        <v>0</v>
      </c>
      <c r="BM732">
        <v>1</v>
      </c>
      <c r="BR732" t="s">
        <v>4031</v>
      </c>
      <c r="BS732" s="124">
        <v>46147</v>
      </c>
      <c r="BT732" t="s">
        <v>181</v>
      </c>
      <c r="BU732" t="s">
        <v>1720</v>
      </c>
      <c r="BW732" t="s">
        <v>14277</v>
      </c>
      <c r="BX732" t="s">
        <v>4030</v>
      </c>
      <c r="BY732" t="s">
        <v>4104</v>
      </c>
      <c r="BZ732" t="s">
        <v>14278</v>
      </c>
      <c r="CA732" t="s">
        <v>14278</v>
      </c>
      <c r="CC732" t="s">
        <v>4105</v>
      </c>
      <c r="CD732">
        <v>113.88</v>
      </c>
      <c r="CE732">
        <v>9.49</v>
      </c>
      <c r="CF732">
        <v>1.8979999999999999</v>
      </c>
      <c r="CG732">
        <v>0</v>
      </c>
      <c r="CH732">
        <v>113.88</v>
      </c>
      <c r="CI732" s="17">
        <v>0.2</v>
      </c>
      <c r="CJ732">
        <v>25.64</v>
      </c>
      <c r="CK732">
        <v>1</v>
      </c>
      <c r="CL732" t="s">
        <v>14279</v>
      </c>
      <c r="CM732" t="s">
        <v>4106</v>
      </c>
      <c r="CN732" t="s">
        <v>78</v>
      </c>
      <c r="CO732" t="s">
        <v>14278</v>
      </c>
      <c r="CP732" t="s">
        <v>4107</v>
      </c>
      <c r="CR732" t="s">
        <v>16721</v>
      </c>
      <c r="CS732" t="s">
        <v>4030</v>
      </c>
      <c r="CT732" t="s">
        <v>4034</v>
      </c>
      <c r="CU732" t="s">
        <v>16722</v>
      </c>
      <c r="CV732" t="s">
        <v>8907</v>
      </c>
      <c r="CW732" t="s">
        <v>4437</v>
      </c>
      <c r="CX732" t="s">
        <v>4105</v>
      </c>
      <c r="CY732" s="17">
        <v>0.2</v>
      </c>
      <c r="CZ732" t="s">
        <v>4133</v>
      </c>
      <c r="DA732">
        <v>1</v>
      </c>
      <c r="DB732" t="s">
        <v>16723</v>
      </c>
      <c r="DC732" t="s">
        <v>211</v>
      </c>
      <c r="DD732" t="s">
        <v>16722</v>
      </c>
      <c r="DE732" t="s">
        <v>4158</v>
      </c>
    </row>
    <row r="733" spans="58:109" x14ac:dyDescent="0.25">
      <c r="BF733" t="s">
        <v>11208</v>
      </c>
      <c r="BH733" t="s">
        <v>4253</v>
      </c>
      <c r="BL733">
        <v>0</v>
      </c>
      <c r="BM733">
        <v>1</v>
      </c>
      <c r="BR733" t="s">
        <v>4031</v>
      </c>
      <c r="BS733" s="124">
        <v>46147</v>
      </c>
      <c r="BT733" t="s">
        <v>181</v>
      </c>
      <c r="BU733" t="s">
        <v>1720</v>
      </c>
      <c r="BW733" t="s">
        <v>14280</v>
      </c>
      <c r="BX733" t="s">
        <v>4030</v>
      </c>
      <c r="BY733" t="s">
        <v>4034</v>
      </c>
      <c r="BZ733" t="s">
        <v>14281</v>
      </c>
      <c r="CA733" t="s">
        <v>14281</v>
      </c>
      <c r="CC733" t="s">
        <v>4105</v>
      </c>
      <c r="CD733">
        <v>81.599999999999994</v>
      </c>
      <c r="CE733">
        <v>6.8</v>
      </c>
      <c r="CF733">
        <v>0.51</v>
      </c>
      <c r="CG733">
        <v>0</v>
      </c>
      <c r="CH733">
        <v>81.599999999999994</v>
      </c>
      <c r="CI733" s="17">
        <v>0.5</v>
      </c>
      <c r="CJ733">
        <v>10.199999999999999</v>
      </c>
      <c r="CK733">
        <v>1</v>
      </c>
      <c r="CL733" t="s">
        <v>14282</v>
      </c>
      <c r="CM733" t="s">
        <v>4106</v>
      </c>
      <c r="CN733" t="s">
        <v>78</v>
      </c>
      <c r="CO733" t="s">
        <v>14281</v>
      </c>
      <c r="CP733" t="s">
        <v>4107</v>
      </c>
      <c r="CR733" t="s">
        <v>16715</v>
      </c>
      <c r="CS733" t="s">
        <v>4050</v>
      </c>
      <c r="CT733" t="s">
        <v>4034</v>
      </c>
      <c r="CU733" t="s">
        <v>16716</v>
      </c>
      <c r="CV733" t="s">
        <v>4215</v>
      </c>
      <c r="CX733" t="s">
        <v>4105</v>
      </c>
      <c r="CZ733" t="s">
        <v>4133</v>
      </c>
      <c r="DA733">
        <v>1</v>
      </c>
      <c r="DB733" t="s">
        <v>16717</v>
      </c>
      <c r="DC733" t="s">
        <v>211</v>
      </c>
      <c r="DD733" t="s">
        <v>16716</v>
      </c>
      <c r="DE733" t="s">
        <v>4158</v>
      </c>
    </row>
    <row r="734" spans="58:109" x14ac:dyDescent="0.25">
      <c r="BF734" t="s">
        <v>11209</v>
      </c>
      <c r="BH734" t="s">
        <v>4253</v>
      </c>
      <c r="BL734">
        <v>0</v>
      </c>
      <c r="BM734">
        <v>1</v>
      </c>
      <c r="BR734" t="s">
        <v>4031</v>
      </c>
      <c r="BS734" s="124">
        <v>46147</v>
      </c>
      <c r="BT734" t="s">
        <v>181</v>
      </c>
      <c r="BU734" t="s">
        <v>1720</v>
      </c>
      <c r="BW734" t="s">
        <v>14283</v>
      </c>
      <c r="BX734" t="s">
        <v>4030</v>
      </c>
      <c r="BY734" t="s">
        <v>4034</v>
      </c>
      <c r="BZ734" t="s">
        <v>14281</v>
      </c>
      <c r="CA734" t="s">
        <v>14281</v>
      </c>
      <c r="CC734" t="s">
        <v>4105</v>
      </c>
      <c r="CD734">
        <v>57.84</v>
      </c>
      <c r="CE734">
        <v>4.82</v>
      </c>
      <c r="CF734">
        <v>0.36149999999999999</v>
      </c>
      <c r="CG734">
        <v>0</v>
      </c>
      <c r="CH734">
        <v>57.84</v>
      </c>
      <c r="CI734" s="17">
        <v>0.5</v>
      </c>
      <c r="CJ734">
        <v>7.23</v>
      </c>
      <c r="CK734">
        <v>1</v>
      </c>
      <c r="CL734" t="s">
        <v>14282</v>
      </c>
      <c r="CM734" t="s">
        <v>4106</v>
      </c>
      <c r="CN734" t="s">
        <v>78</v>
      </c>
      <c r="CO734" t="s">
        <v>14281</v>
      </c>
      <c r="CP734" t="s">
        <v>4107</v>
      </c>
      <c r="CR734" t="s">
        <v>16724</v>
      </c>
      <c r="CS734" t="s">
        <v>4050</v>
      </c>
      <c r="CT734" t="s">
        <v>4109</v>
      </c>
      <c r="CU734" t="s">
        <v>16725</v>
      </c>
      <c r="CV734" t="s">
        <v>4571</v>
      </c>
      <c r="CW734" t="s">
        <v>4125</v>
      </c>
      <c r="CX734" t="s">
        <v>4111</v>
      </c>
      <c r="CZ734" t="s">
        <v>4133</v>
      </c>
      <c r="DA734">
        <v>1</v>
      </c>
      <c r="DB734" t="s">
        <v>16726</v>
      </c>
      <c r="DC734" t="s">
        <v>211</v>
      </c>
      <c r="DD734" t="s">
        <v>16725</v>
      </c>
      <c r="DE734" t="s">
        <v>4158</v>
      </c>
    </row>
    <row r="735" spans="58:109" x14ac:dyDescent="0.25">
      <c r="BF735" t="s">
        <v>11210</v>
      </c>
      <c r="BH735" t="s">
        <v>4253</v>
      </c>
      <c r="BL735">
        <v>0</v>
      </c>
      <c r="BM735">
        <v>1</v>
      </c>
      <c r="BR735" t="s">
        <v>4031</v>
      </c>
      <c r="BS735" s="124">
        <v>46147</v>
      </c>
      <c r="BT735" t="s">
        <v>181</v>
      </c>
      <c r="BU735" t="s">
        <v>1720</v>
      </c>
      <c r="BW735" t="s">
        <v>4665</v>
      </c>
      <c r="BX735" t="s">
        <v>4030</v>
      </c>
      <c r="BY735" t="s">
        <v>4104</v>
      </c>
      <c r="BZ735" t="s">
        <v>14284</v>
      </c>
      <c r="CA735" t="s">
        <v>4123</v>
      </c>
      <c r="CB735" t="s">
        <v>4141</v>
      </c>
      <c r="CC735" t="s">
        <v>4105</v>
      </c>
      <c r="CD735">
        <v>82.92</v>
      </c>
      <c r="CE735">
        <v>6.91</v>
      </c>
      <c r="CF735">
        <v>1.3825000000000001</v>
      </c>
      <c r="CG735">
        <v>1</v>
      </c>
      <c r="CH735">
        <v>82.92</v>
      </c>
      <c r="CI735" s="17">
        <v>0.2</v>
      </c>
      <c r="CJ735">
        <v>16.940000000000001</v>
      </c>
      <c r="CK735">
        <v>1</v>
      </c>
      <c r="CL735" t="s">
        <v>4666</v>
      </c>
      <c r="CM735" t="s">
        <v>4121</v>
      </c>
      <c r="CN735" t="s">
        <v>78</v>
      </c>
      <c r="CO735" t="s">
        <v>14284</v>
      </c>
      <c r="CP735" t="s">
        <v>4121</v>
      </c>
      <c r="CR735" t="s">
        <v>16727</v>
      </c>
      <c r="CS735" t="s">
        <v>4050</v>
      </c>
      <c r="CT735" t="s">
        <v>4034</v>
      </c>
      <c r="CU735" t="s">
        <v>16728</v>
      </c>
      <c r="CV735" t="s">
        <v>4571</v>
      </c>
      <c r="CW735" t="s">
        <v>4562</v>
      </c>
      <c r="CX735" t="s">
        <v>4105</v>
      </c>
      <c r="CZ735" t="s">
        <v>4133</v>
      </c>
      <c r="DA735">
        <v>1</v>
      </c>
      <c r="DB735" t="s">
        <v>16729</v>
      </c>
      <c r="DC735" t="s">
        <v>211</v>
      </c>
      <c r="DD735" t="s">
        <v>16728</v>
      </c>
      <c r="DE735" t="s">
        <v>4158</v>
      </c>
    </row>
    <row r="736" spans="58:109" x14ac:dyDescent="0.25">
      <c r="BF736" t="s">
        <v>11211</v>
      </c>
      <c r="BH736" t="s">
        <v>4253</v>
      </c>
      <c r="BL736">
        <v>0</v>
      </c>
      <c r="BM736">
        <v>1</v>
      </c>
      <c r="BR736" t="s">
        <v>4031</v>
      </c>
      <c r="BS736" s="124">
        <v>46147</v>
      </c>
      <c r="BT736" t="s">
        <v>181</v>
      </c>
      <c r="BU736" t="s">
        <v>1720</v>
      </c>
      <c r="BW736" t="s">
        <v>14285</v>
      </c>
      <c r="BX736" t="s">
        <v>4030</v>
      </c>
      <c r="BY736" t="s">
        <v>4032</v>
      </c>
      <c r="BZ736" t="s">
        <v>14286</v>
      </c>
      <c r="CA736" t="s">
        <v>4712</v>
      </c>
      <c r="CB736" t="s">
        <v>4155</v>
      </c>
      <c r="CC736" t="s">
        <v>4105</v>
      </c>
      <c r="CD736">
        <v>179.88</v>
      </c>
      <c r="CE736">
        <v>14.99</v>
      </c>
      <c r="CF736">
        <v>1.6786000000000001</v>
      </c>
      <c r="CG736">
        <v>1</v>
      </c>
      <c r="CH736">
        <v>179.88</v>
      </c>
      <c r="CI736" s="17">
        <v>0.2</v>
      </c>
      <c r="CJ736">
        <v>21.4</v>
      </c>
      <c r="CK736">
        <v>1</v>
      </c>
      <c r="CL736" t="s">
        <v>14287</v>
      </c>
      <c r="CM736" t="s">
        <v>4121</v>
      </c>
      <c r="CN736" t="s">
        <v>78</v>
      </c>
      <c r="CO736" t="s">
        <v>14286</v>
      </c>
      <c r="CP736" t="s">
        <v>4121</v>
      </c>
      <c r="CR736" t="s">
        <v>8457</v>
      </c>
      <c r="CS736" t="s">
        <v>4050</v>
      </c>
      <c r="CT736" t="s">
        <v>4109</v>
      </c>
      <c r="CU736" t="s">
        <v>14539</v>
      </c>
      <c r="CV736" t="s">
        <v>4615</v>
      </c>
      <c r="CX736" t="s">
        <v>4111</v>
      </c>
      <c r="CZ736" t="s">
        <v>4133</v>
      </c>
      <c r="DA736">
        <v>1</v>
      </c>
      <c r="DB736" t="s">
        <v>8458</v>
      </c>
      <c r="DC736" t="s">
        <v>211</v>
      </c>
      <c r="DD736" t="s">
        <v>14539</v>
      </c>
      <c r="DE736" t="s">
        <v>4158</v>
      </c>
    </row>
    <row r="737" spans="58:109" x14ac:dyDescent="0.25">
      <c r="BF737" t="s">
        <v>11212</v>
      </c>
      <c r="BH737" t="s">
        <v>4253</v>
      </c>
      <c r="BL737">
        <v>0</v>
      </c>
      <c r="BM737">
        <v>1</v>
      </c>
      <c r="BR737" t="s">
        <v>4031</v>
      </c>
      <c r="BS737" s="124">
        <v>46147</v>
      </c>
      <c r="BT737" t="s">
        <v>181</v>
      </c>
      <c r="BU737" t="s">
        <v>1720</v>
      </c>
      <c r="BW737" t="s">
        <v>14288</v>
      </c>
      <c r="BX737" t="s">
        <v>4030</v>
      </c>
      <c r="BY737" t="s">
        <v>4109</v>
      </c>
      <c r="BZ737" t="s">
        <v>14289</v>
      </c>
      <c r="CA737" t="s">
        <v>8449</v>
      </c>
      <c r="CB737" t="s">
        <v>4534</v>
      </c>
      <c r="CC737" t="s">
        <v>4111</v>
      </c>
      <c r="CD737">
        <v>257.88</v>
      </c>
      <c r="CE737">
        <v>21.49</v>
      </c>
      <c r="CF737">
        <v>1.0416700000000001</v>
      </c>
      <c r="CG737">
        <v>1</v>
      </c>
      <c r="CH737">
        <v>257.88</v>
      </c>
      <c r="CI737" s="17">
        <v>0.2</v>
      </c>
      <c r="CJ737">
        <v>12.5</v>
      </c>
      <c r="CK737">
        <v>1</v>
      </c>
      <c r="CL737" t="s">
        <v>14287</v>
      </c>
      <c r="CM737" t="s">
        <v>4121</v>
      </c>
      <c r="CN737" t="s">
        <v>78</v>
      </c>
      <c r="CO737" t="s">
        <v>14289</v>
      </c>
      <c r="CP737" t="s">
        <v>4121</v>
      </c>
      <c r="CR737" t="s">
        <v>16733</v>
      </c>
      <c r="CS737" t="s">
        <v>4050</v>
      </c>
      <c r="CT737" t="s">
        <v>4126</v>
      </c>
      <c r="CU737" t="s">
        <v>16734</v>
      </c>
      <c r="CV737" t="s">
        <v>4615</v>
      </c>
      <c r="CX737" t="s">
        <v>4105</v>
      </c>
      <c r="CY737" s="17">
        <v>0.2</v>
      </c>
      <c r="CZ737" t="s">
        <v>4133</v>
      </c>
      <c r="DA737">
        <v>1</v>
      </c>
      <c r="DB737" t="s">
        <v>16735</v>
      </c>
      <c r="DC737" t="s">
        <v>211</v>
      </c>
      <c r="DD737" t="s">
        <v>16734</v>
      </c>
      <c r="DE737" t="s">
        <v>4158</v>
      </c>
    </row>
    <row r="738" spans="58:109" x14ac:dyDescent="0.25">
      <c r="BF738" t="s">
        <v>11213</v>
      </c>
      <c r="BH738" t="s">
        <v>4253</v>
      </c>
      <c r="BL738">
        <v>0</v>
      </c>
      <c r="BM738">
        <v>1</v>
      </c>
      <c r="BR738" t="s">
        <v>4031</v>
      </c>
      <c r="BS738" s="124">
        <v>46147</v>
      </c>
      <c r="BT738" t="s">
        <v>181</v>
      </c>
      <c r="BU738" t="s">
        <v>1720</v>
      </c>
      <c r="BW738" t="s">
        <v>14290</v>
      </c>
      <c r="BX738" t="s">
        <v>4030</v>
      </c>
      <c r="BY738" t="s">
        <v>4142</v>
      </c>
      <c r="BZ738" t="s">
        <v>14291</v>
      </c>
      <c r="CA738" t="s">
        <v>4608</v>
      </c>
      <c r="CB738" t="s">
        <v>4348</v>
      </c>
      <c r="CC738" t="s">
        <v>4105</v>
      </c>
      <c r="CD738">
        <v>167.88</v>
      </c>
      <c r="CE738">
        <v>13.99</v>
      </c>
      <c r="CF738">
        <v>2.7974999999999999</v>
      </c>
      <c r="CG738">
        <v>1</v>
      </c>
      <c r="CH738">
        <v>167.88</v>
      </c>
      <c r="CI738" s="17">
        <v>0.2</v>
      </c>
      <c r="CJ738">
        <v>34.97</v>
      </c>
      <c r="CK738">
        <v>1</v>
      </c>
      <c r="CL738" t="s">
        <v>14292</v>
      </c>
      <c r="CM738" t="s">
        <v>4121</v>
      </c>
      <c r="CN738" t="s">
        <v>78</v>
      </c>
      <c r="CO738" t="s">
        <v>14291</v>
      </c>
      <c r="CP738" t="s">
        <v>4121</v>
      </c>
      <c r="CR738" t="s">
        <v>16730</v>
      </c>
      <c r="CS738" t="s">
        <v>4050</v>
      </c>
      <c r="CT738" t="s">
        <v>4109</v>
      </c>
      <c r="CU738" t="s">
        <v>16731</v>
      </c>
      <c r="CV738" t="s">
        <v>4615</v>
      </c>
      <c r="CX738" t="s">
        <v>4111</v>
      </c>
      <c r="CZ738" t="s">
        <v>4133</v>
      </c>
      <c r="DA738">
        <v>1</v>
      </c>
      <c r="DB738" t="s">
        <v>16732</v>
      </c>
      <c r="DC738" t="s">
        <v>211</v>
      </c>
      <c r="DD738" t="s">
        <v>16731</v>
      </c>
      <c r="DE738" t="s">
        <v>4158</v>
      </c>
    </row>
    <row r="739" spans="58:109" x14ac:dyDescent="0.25">
      <c r="BF739" t="s">
        <v>11214</v>
      </c>
      <c r="BH739" t="s">
        <v>4253</v>
      </c>
      <c r="BL739">
        <v>0</v>
      </c>
      <c r="BM739">
        <v>1</v>
      </c>
      <c r="BR739" t="s">
        <v>4031</v>
      </c>
      <c r="BS739" s="124">
        <v>46147</v>
      </c>
      <c r="BT739" t="s">
        <v>181</v>
      </c>
      <c r="BU739" t="s">
        <v>1720</v>
      </c>
      <c r="BW739" t="s">
        <v>4668</v>
      </c>
      <c r="BX739" t="s">
        <v>4030</v>
      </c>
      <c r="BY739" t="s">
        <v>4104</v>
      </c>
      <c r="BZ739" t="s">
        <v>14293</v>
      </c>
      <c r="CA739" t="s">
        <v>4123</v>
      </c>
      <c r="CB739" t="s">
        <v>4141</v>
      </c>
      <c r="CC739" t="s">
        <v>4105</v>
      </c>
      <c r="CD739">
        <v>82.92</v>
      </c>
      <c r="CE739">
        <v>6.91</v>
      </c>
      <c r="CF739">
        <v>1.3825000000000001</v>
      </c>
      <c r="CG739">
        <v>1</v>
      </c>
      <c r="CH739">
        <v>82.92</v>
      </c>
      <c r="CI739" s="17">
        <v>0.2</v>
      </c>
      <c r="CJ739">
        <v>16.940000000000001</v>
      </c>
      <c r="CK739">
        <v>1</v>
      </c>
      <c r="CL739" t="s">
        <v>4666</v>
      </c>
      <c r="CM739" t="s">
        <v>4121</v>
      </c>
      <c r="CN739" t="s">
        <v>78</v>
      </c>
      <c r="CO739" t="s">
        <v>14293</v>
      </c>
      <c r="CP739" t="s">
        <v>4121</v>
      </c>
      <c r="CR739" t="s">
        <v>16738</v>
      </c>
      <c r="CS739" t="s">
        <v>4050</v>
      </c>
      <c r="CT739" t="s">
        <v>4126</v>
      </c>
      <c r="CU739" t="s">
        <v>14322</v>
      </c>
      <c r="CV739" t="s">
        <v>4169</v>
      </c>
      <c r="CW739" t="s">
        <v>4515</v>
      </c>
      <c r="CX739" t="s">
        <v>4105</v>
      </c>
      <c r="CZ739" t="s">
        <v>4133</v>
      </c>
      <c r="DA739">
        <v>1</v>
      </c>
      <c r="DB739" t="s">
        <v>16737</v>
      </c>
      <c r="DC739" t="s">
        <v>211</v>
      </c>
      <c r="DD739" t="s">
        <v>14322</v>
      </c>
      <c r="DE739" t="s">
        <v>4158</v>
      </c>
    </row>
    <row r="740" spans="58:109" x14ac:dyDescent="0.25">
      <c r="BF740" t="s">
        <v>11215</v>
      </c>
      <c r="BH740" t="s">
        <v>4253</v>
      </c>
      <c r="BL740">
        <v>0</v>
      </c>
      <c r="BM740">
        <v>1</v>
      </c>
      <c r="BR740" t="s">
        <v>4031</v>
      </c>
      <c r="BS740" s="124">
        <v>46147</v>
      </c>
      <c r="BT740" t="s">
        <v>181</v>
      </c>
      <c r="BU740" t="s">
        <v>1720</v>
      </c>
      <c r="BW740" t="s">
        <v>4667</v>
      </c>
      <c r="BX740" t="s">
        <v>4030</v>
      </c>
      <c r="BY740" t="s">
        <v>4104</v>
      </c>
      <c r="BZ740" t="s">
        <v>14284</v>
      </c>
      <c r="CA740" t="s">
        <v>4123</v>
      </c>
      <c r="CB740" t="s">
        <v>4141</v>
      </c>
      <c r="CC740" t="s">
        <v>4105</v>
      </c>
      <c r="CD740">
        <v>82.92</v>
      </c>
      <c r="CE740">
        <v>6.91</v>
      </c>
      <c r="CF740">
        <v>1.3825000000000001</v>
      </c>
      <c r="CG740">
        <v>1</v>
      </c>
      <c r="CH740">
        <v>82.92</v>
      </c>
      <c r="CI740" s="17">
        <v>0.2</v>
      </c>
      <c r="CJ740">
        <v>16.940000000000001</v>
      </c>
      <c r="CK740">
        <v>1</v>
      </c>
      <c r="CL740" t="s">
        <v>4666</v>
      </c>
      <c r="CM740" t="s">
        <v>4121</v>
      </c>
      <c r="CN740" t="s">
        <v>78</v>
      </c>
      <c r="CO740" t="s">
        <v>14284</v>
      </c>
      <c r="CP740" t="s">
        <v>4121</v>
      </c>
      <c r="CR740" t="s">
        <v>16736</v>
      </c>
      <c r="CS740" t="s">
        <v>4050</v>
      </c>
      <c r="CT740" t="s">
        <v>4126</v>
      </c>
      <c r="CU740" t="s">
        <v>15033</v>
      </c>
      <c r="CV740" t="s">
        <v>4169</v>
      </c>
      <c r="CW740" t="s">
        <v>4515</v>
      </c>
      <c r="CX740" t="s">
        <v>4105</v>
      </c>
      <c r="CZ740" t="s">
        <v>4133</v>
      </c>
      <c r="DA740">
        <v>1</v>
      </c>
      <c r="DB740" t="s">
        <v>16737</v>
      </c>
      <c r="DC740" t="s">
        <v>211</v>
      </c>
      <c r="DD740" t="s">
        <v>15033</v>
      </c>
      <c r="DE740" t="s">
        <v>4158</v>
      </c>
    </row>
    <row r="741" spans="58:109" x14ac:dyDescent="0.25">
      <c r="BF741" t="s">
        <v>11216</v>
      </c>
      <c r="BH741" t="s">
        <v>4253</v>
      </c>
      <c r="BL741">
        <v>0</v>
      </c>
      <c r="BM741">
        <v>1</v>
      </c>
      <c r="BR741" t="s">
        <v>4031</v>
      </c>
      <c r="BS741" s="124">
        <v>46147</v>
      </c>
      <c r="BT741" t="s">
        <v>181</v>
      </c>
      <c r="BU741" t="s">
        <v>1720</v>
      </c>
      <c r="BW741" t="s">
        <v>14294</v>
      </c>
      <c r="BX741" t="s">
        <v>4030</v>
      </c>
      <c r="BY741" t="s">
        <v>4032</v>
      </c>
      <c r="BZ741" t="s">
        <v>14295</v>
      </c>
      <c r="CA741" t="s">
        <v>8905</v>
      </c>
      <c r="CC741" t="s">
        <v>4105</v>
      </c>
      <c r="CD741">
        <v>174.46</v>
      </c>
      <c r="CE741">
        <v>7.93</v>
      </c>
      <c r="CF741">
        <v>1.7766</v>
      </c>
      <c r="CG741">
        <v>1</v>
      </c>
      <c r="CH741">
        <v>174.46</v>
      </c>
      <c r="CI741" s="17">
        <v>0.2</v>
      </c>
      <c r="CJ741">
        <v>17.32</v>
      </c>
      <c r="CK741">
        <v>1</v>
      </c>
      <c r="CL741" t="s">
        <v>14296</v>
      </c>
      <c r="CM741" t="s">
        <v>4121</v>
      </c>
      <c r="CN741" t="s">
        <v>1688</v>
      </c>
      <c r="CO741" t="s">
        <v>14295</v>
      </c>
      <c r="CP741" t="s">
        <v>4121</v>
      </c>
      <c r="CR741" t="s">
        <v>16739</v>
      </c>
      <c r="CS741" t="s">
        <v>4030</v>
      </c>
      <c r="CT741" t="s">
        <v>4142</v>
      </c>
      <c r="CU741" t="s">
        <v>16740</v>
      </c>
      <c r="CV741" t="s">
        <v>8850</v>
      </c>
      <c r="CW741" t="s">
        <v>4274</v>
      </c>
      <c r="CX741" t="s">
        <v>4105</v>
      </c>
      <c r="CZ741" t="s">
        <v>4133</v>
      </c>
      <c r="DA741">
        <v>1</v>
      </c>
      <c r="DB741" t="s">
        <v>16741</v>
      </c>
      <c r="DC741" t="s">
        <v>211</v>
      </c>
      <c r="DD741" t="s">
        <v>16740</v>
      </c>
      <c r="DE741" t="s">
        <v>4158</v>
      </c>
    </row>
    <row r="742" spans="58:109" x14ac:dyDescent="0.25">
      <c r="BF742" t="s">
        <v>11217</v>
      </c>
      <c r="BH742" t="s">
        <v>4253</v>
      </c>
      <c r="BL742">
        <v>0</v>
      </c>
      <c r="BM742">
        <v>1</v>
      </c>
      <c r="BR742" t="s">
        <v>4031</v>
      </c>
      <c r="BS742" s="124">
        <v>46147</v>
      </c>
      <c r="BT742" t="s">
        <v>181</v>
      </c>
      <c r="BU742" t="s">
        <v>1720</v>
      </c>
      <c r="BW742" t="s">
        <v>14297</v>
      </c>
      <c r="BX742" t="s">
        <v>4108</v>
      </c>
      <c r="BY742" t="s">
        <v>4027</v>
      </c>
      <c r="BZ742" t="s">
        <v>14298</v>
      </c>
      <c r="CA742" t="s">
        <v>14299</v>
      </c>
      <c r="CB742" t="s">
        <v>14300</v>
      </c>
      <c r="CC742" t="s">
        <v>4105</v>
      </c>
      <c r="CD742">
        <v>163.1</v>
      </c>
      <c r="CE742">
        <v>13.59</v>
      </c>
      <c r="CF742">
        <v>3.3980000000000001</v>
      </c>
      <c r="CG742">
        <v>1</v>
      </c>
      <c r="CH742">
        <v>163.1</v>
      </c>
      <c r="CI742" s="17">
        <v>0.2</v>
      </c>
      <c r="CJ742">
        <v>40.78</v>
      </c>
      <c r="CK742">
        <v>1</v>
      </c>
      <c r="CL742" t="s">
        <v>14301</v>
      </c>
      <c r="CM742" t="s">
        <v>4121</v>
      </c>
      <c r="CN742" t="s">
        <v>1688</v>
      </c>
      <c r="CO742" t="s">
        <v>14298</v>
      </c>
      <c r="CP742" t="s">
        <v>4121</v>
      </c>
      <c r="CR742" t="s">
        <v>16742</v>
      </c>
      <c r="CS742" t="s">
        <v>4050</v>
      </c>
      <c r="CT742" t="s">
        <v>4109</v>
      </c>
      <c r="CU742" t="s">
        <v>16743</v>
      </c>
      <c r="CV742" t="s">
        <v>4169</v>
      </c>
      <c r="CW742" t="s">
        <v>4409</v>
      </c>
      <c r="CX742" t="s">
        <v>4111</v>
      </c>
      <c r="CZ742" t="s">
        <v>4133</v>
      </c>
      <c r="DA742">
        <v>1</v>
      </c>
      <c r="DB742" t="s">
        <v>16744</v>
      </c>
      <c r="DC742" t="s">
        <v>211</v>
      </c>
      <c r="DD742" t="s">
        <v>16743</v>
      </c>
      <c r="DE742" t="s">
        <v>4158</v>
      </c>
    </row>
    <row r="743" spans="58:109" x14ac:dyDescent="0.25">
      <c r="BF743" t="s">
        <v>11218</v>
      </c>
      <c r="BH743" t="s">
        <v>4253</v>
      </c>
      <c r="BL743">
        <v>0</v>
      </c>
      <c r="BM743">
        <v>1</v>
      </c>
      <c r="BR743" t="s">
        <v>4031</v>
      </c>
      <c r="BS743" s="124">
        <v>46147</v>
      </c>
      <c r="BT743" t="s">
        <v>181</v>
      </c>
      <c r="BU743" t="s">
        <v>1720</v>
      </c>
      <c r="BW743" t="s">
        <v>14302</v>
      </c>
      <c r="BX743" t="s">
        <v>4030</v>
      </c>
      <c r="BY743" t="s">
        <v>4032</v>
      </c>
      <c r="BZ743" t="s">
        <v>14303</v>
      </c>
      <c r="CA743" t="s">
        <v>8614</v>
      </c>
      <c r="CB743" t="s">
        <v>4120</v>
      </c>
      <c r="CC743" t="s">
        <v>4105</v>
      </c>
      <c r="CD743">
        <v>167.88</v>
      </c>
      <c r="CE743">
        <v>13.99</v>
      </c>
      <c r="CF743">
        <v>1.5666</v>
      </c>
      <c r="CG743">
        <v>1</v>
      </c>
      <c r="CH743">
        <v>167.88</v>
      </c>
      <c r="CI743" s="17">
        <v>0.2</v>
      </c>
      <c r="CJ743">
        <v>19.190000000000001</v>
      </c>
      <c r="CK743">
        <v>1</v>
      </c>
      <c r="CL743" t="s">
        <v>14301</v>
      </c>
      <c r="CM743" t="s">
        <v>4121</v>
      </c>
      <c r="CN743" t="s">
        <v>1688</v>
      </c>
      <c r="CO743" t="s">
        <v>14303</v>
      </c>
      <c r="CP743" t="s">
        <v>4121</v>
      </c>
      <c r="CR743" t="s">
        <v>16745</v>
      </c>
      <c r="CS743" t="s">
        <v>4030</v>
      </c>
      <c r="CT743" t="s">
        <v>4109</v>
      </c>
      <c r="CU743" t="s">
        <v>16746</v>
      </c>
      <c r="CV743" t="s">
        <v>8390</v>
      </c>
      <c r="CX743" t="s">
        <v>4111</v>
      </c>
      <c r="CZ743" t="s">
        <v>4133</v>
      </c>
      <c r="DA743">
        <v>1</v>
      </c>
      <c r="DB743" t="s">
        <v>16747</v>
      </c>
      <c r="DC743" t="s">
        <v>211</v>
      </c>
      <c r="DD743" t="s">
        <v>16746</v>
      </c>
      <c r="DE743" t="s">
        <v>4158</v>
      </c>
    </row>
    <row r="744" spans="58:109" x14ac:dyDescent="0.25">
      <c r="BF744" t="s">
        <v>11219</v>
      </c>
      <c r="BH744" t="s">
        <v>4253</v>
      </c>
      <c r="BL744">
        <v>0</v>
      </c>
      <c r="BM744">
        <v>1</v>
      </c>
      <c r="BR744" t="s">
        <v>4031</v>
      </c>
      <c r="BS744" s="124">
        <v>46147</v>
      </c>
      <c r="BT744" t="s">
        <v>181</v>
      </c>
      <c r="BU744" t="s">
        <v>1720</v>
      </c>
      <c r="BW744" t="s">
        <v>14304</v>
      </c>
      <c r="BX744" t="s">
        <v>4030</v>
      </c>
      <c r="BY744" t="s">
        <v>4032</v>
      </c>
      <c r="BZ744" t="s">
        <v>14303</v>
      </c>
      <c r="CA744" t="s">
        <v>8614</v>
      </c>
      <c r="CB744" t="s">
        <v>4120</v>
      </c>
      <c r="CC744" t="s">
        <v>4105</v>
      </c>
      <c r="CD744">
        <v>221.88</v>
      </c>
      <c r="CE744">
        <v>18.489999999999998</v>
      </c>
      <c r="CF744">
        <v>2.0706000000000002</v>
      </c>
      <c r="CG744">
        <v>1</v>
      </c>
      <c r="CH744">
        <v>221.88</v>
      </c>
      <c r="CI744" s="17">
        <v>0.2</v>
      </c>
      <c r="CJ744">
        <v>25.37</v>
      </c>
      <c r="CK744">
        <v>1</v>
      </c>
      <c r="CL744" t="s">
        <v>14301</v>
      </c>
      <c r="CM744" t="s">
        <v>4121</v>
      </c>
      <c r="CN744" t="s">
        <v>1688</v>
      </c>
      <c r="CO744" t="s">
        <v>14303</v>
      </c>
      <c r="CP744" t="s">
        <v>4121</v>
      </c>
      <c r="CR744" t="s">
        <v>15040</v>
      </c>
      <c r="CS744" t="s">
        <v>4050</v>
      </c>
      <c r="CT744" t="s">
        <v>4109</v>
      </c>
      <c r="CU744" t="s">
        <v>16748</v>
      </c>
      <c r="CV744" t="s">
        <v>4169</v>
      </c>
      <c r="CX744" t="s">
        <v>4111</v>
      </c>
      <c r="CZ744" t="s">
        <v>4133</v>
      </c>
      <c r="DA744">
        <v>1</v>
      </c>
      <c r="DB744" t="s">
        <v>15041</v>
      </c>
      <c r="DC744" t="s">
        <v>211</v>
      </c>
      <c r="DD744" t="s">
        <v>16748</v>
      </c>
      <c r="DE744" t="s">
        <v>4158</v>
      </c>
    </row>
    <row r="745" spans="58:109" x14ac:dyDescent="0.25">
      <c r="BF745" t="s">
        <v>11220</v>
      </c>
      <c r="BH745" t="s">
        <v>4253</v>
      </c>
      <c r="BL745">
        <v>0</v>
      </c>
      <c r="BM745">
        <v>1</v>
      </c>
      <c r="BR745" t="s">
        <v>4031</v>
      </c>
      <c r="BS745" s="124">
        <v>46147</v>
      </c>
      <c r="BT745" t="s">
        <v>181</v>
      </c>
      <c r="BU745" t="s">
        <v>1720</v>
      </c>
      <c r="BW745" t="s">
        <v>14297</v>
      </c>
      <c r="BX745" t="s">
        <v>4108</v>
      </c>
      <c r="BY745" t="s">
        <v>4027</v>
      </c>
      <c r="BZ745" t="s">
        <v>14305</v>
      </c>
      <c r="CA745" t="s">
        <v>14299</v>
      </c>
      <c r="CB745" t="s">
        <v>14300</v>
      </c>
      <c r="CC745" t="s">
        <v>4105</v>
      </c>
      <c r="CD745">
        <v>163.1</v>
      </c>
      <c r="CE745">
        <v>13.59</v>
      </c>
      <c r="CF745">
        <v>3.3980000000000001</v>
      </c>
      <c r="CG745">
        <v>1</v>
      </c>
      <c r="CH745">
        <v>163.1</v>
      </c>
      <c r="CI745" s="17">
        <v>0.2</v>
      </c>
      <c r="CJ745">
        <v>40.78</v>
      </c>
      <c r="CK745">
        <v>1</v>
      </c>
      <c r="CL745" t="s">
        <v>14301</v>
      </c>
      <c r="CM745" t="s">
        <v>4121</v>
      </c>
      <c r="CN745" t="s">
        <v>1688</v>
      </c>
      <c r="CO745" t="s">
        <v>14305</v>
      </c>
      <c r="CP745" t="s">
        <v>4121</v>
      </c>
      <c r="CR745" t="s">
        <v>16749</v>
      </c>
      <c r="CS745" t="s">
        <v>4030</v>
      </c>
      <c r="CT745" t="s">
        <v>4027</v>
      </c>
      <c r="CU745" t="s">
        <v>16750</v>
      </c>
      <c r="CV745" t="s">
        <v>8521</v>
      </c>
      <c r="CW745" t="s">
        <v>4204</v>
      </c>
      <c r="CX745" t="s">
        <v>4105</v>
      </c>
      <c r="CZ745" t="s">
        <v>4133</v>
      </c>
      <c r="DA745">
        <v>1</v>
      </c>
      <c r="DB745" t="s">
        <v>16751</v>
      </c>
      <c r="DC745" t="s">
        <v>211</v>
      </c>
      <c r="DD745" t="s">
        <v>16750</v>
      </c>
      <c r="DE745" t="s">
        <v>4158</v>
      </c>
    </row>
    <row r="746" spans="58:109" x14ac:dyDescent="0.25">
      <c r="BF746" t="s">
        <v>11221</v>
      </c>
      <c r="BH746" t="s">
        <v>4253</v>
      </c>
      <c r="BL746">
        <v>0</v>
      </c>
      <c r="BM746">
        <v>1</v>
      </c>
      <c r="BR746" t="s">
        <v>4031</v>
      </c>
      <c r="BS746" s="124">
        <v>46147</v>
      </c>
      <c r="BT746" t="s">
        <v>181</v>
      </c>
      <c r="BU746" t="s">
        <v>1720</v>
      </c>
      <c r="BW746" t="s">
        <v>14306</v>
      </c>
      <c r="BX746" t="s">
        <v>4108</v>
      </c>
      <c r="BY746" t="s">
        <v>4027</v>
      </c>
      <c r="BZ746" t="s">
        <v>14298</v>
      </c>
      <c r="CA746" t="s">
        <v>14299</v>
      </c>
      <c r="CB746" t="s">
        <v>14300</v>
      </c>
      <c r="CC746" t="s">
        <v>4105</v>
      </c>
      <c r="CD746">
        <v>164.88</v>
      </c>
      <c r="CE746">
        <v>13.74</v>
      </c>
      <c r="CF746">
        <v>2.7480000000000002</v>
      </c>
      <c r="CG746">
        <v>1</v>
      </c>
      <c r="CH746">
        <v>164.88</v>
      </c>
      <c r="CI746" s="17">
        <v>0.2</v>
      </c>
      <c r="CJ746">
        <v>32.979999999999997</v>
      </c>
      <c r="CK746">
        <v>1</v>
      </c>
      <c r="CL746" t="s">
        <v>14301</v>
      </c>
      <c r="CM746" t="s">
        <v>4121</v>
      </c>
      <c r="CN746" t="s">
        <v>1688</v>
      </c>
      <c r="CO746" t="s">
        <v>14298</v>
      </c>
      <c r="CP746" t="s">
        <v>4121</v>
      </c>
      <c r="CR746" t="s">
        <v>8570</v>
      </c>
      <c r="CS746" t="s">
        <v>4030</v>
      </c>
      <c r="CT746" t="s">
        <v>4034</v>
      </c>
      <c r="CU746" t="s">
        <v>16752</v>
      </c>
      <c r="CV746" t="s">
        <v>8595</v>
      </c>
      <c r="CX746" t="s">
        <v>4105</v>
      </c>
      <c r="CY746" s="17">
        <v>0.5</v>
      </c>
      <c r="CZ746" t="s">
        <v>4133</v>
      </c>
      <c r="DA746">
        <v>1</v>
      </c>
      <c r="DB746" t="s">
        <v>8571</v>
      </c>
      <c r="DC746" t="s">
        <v>211</v>
      </c>
      <c r="DD746" t="s">
        <v>16752</v>
      </c>
      <c r="DE746" t="s">
        <v>4158</v>
      </c>
    </row>
    <row r="747" spans="58:109" x14ac:dyDescent="0.25">
      <c r="BF747" t="s">
        <v>11222</v>
      </c>
      <c r="BG747" t="s">
        <v>11223</v>
      </c>
      <c r="BH747" t="s">
        <v>4278</v>
      </c>
      <c r="BI747" t="s">
        <v>11224</v>
      </c>
      <c r="BJ747" t="s">
        <v>4032</v>
      </c>
      <c r="BK747">
        <v>190.84</v>
      </c>
      <c r="BL747">
        <v>1</v>
      </c>
      <c r="BM747">
        <v>1</v>
      </c>
      <c r="BN747" t="s">
        <v>4035</v>
      </c>
      <c r="BO747">
        <v>1</v>
      </c>
      <c r="BP747" t="s">
        <v>4029</v>
      </c>
      <c r="BQ747" t="s">
        <v>4030</v>
      </c>
      <c r="BR747" t="s">
        <v>4041</v>
      </c>
      <c r="BS747" s="124">
        <v>46147</v>
      </c>
      <c r="BT747" t="s">
        <v>264</v>
      </c>
      <c r="BU747" t="s">
        <v>1720</v>
      </c>
      <c r="BW747" t="s">
        <v>14307</v>
      </c>
      <c r="BX747" t="s">
        <v>4030</v>
      </c>
      <c r="BY747" t="s">
        <v>4126</v>
      </c>
      <c r="BZ747" t="s">
        <v>14295</v>
      </c>
      <c r="CA747" t="s">
        <v>5916</v>
      </c>
      <c r="CB747" t="s">
        <v>8279</v>
      </c>
      <c r="CC747" t="s">
        <v>4105</v>
      </c>
      <c r="CD747">
        <v>89.88</v>
      </c>
      <c r="CE747">
        <v>7.49</v>
      </c>
      <c r="CF747">
        <v>2.6955</v>
      </c>
      <c r="CG747">
        <v>1</v>
      </c>
      <c r="CH747">
        <v>89.88</v>
      </c>
      <c r="CI747" s="17">
        <v>0.2</v>
      </c>
      <c r="CJ747">
        <v>37.75</v>
      </c>
      <c r="CK747">
        <v>1</v>
      </c>
      <c r="CL747" t="s">
        <v>14296</v>
      </c>
      <c r="CM747" t="s">
        <v>4121</v>
      </c>
      <c r="CN747" t="s">
        <v>1688</v>
      </c>
      <c r="CO747" t="s">
        <v>14295</v>
      </c>
      <c r="CP747" t="s">
        <v>4121</v>
      </c>
      <c r="CR747" t="s">
        <v>16753</v>
      </c>
      <c r="CS747" t="s">
        <v>4050</v>
      </c>
      <c r="CT747" t="s">
        <v>4034</v>
      </c>
      <c r="CU747" t="s">
        <v>16754</v>
      </c>
      <c r="CV747" t="s">
        <v>8257</v>
      </c>
      <c r="CX747" t="s">
        <v>4105</v>
      </c>
      <c r="CZ747" t="s">
        <v>4133</v>
      </c>
      <c r="DA747">
        <v>1</v>
      </c>
      <c r="DB747" t="s">
        <v>16755</v>
      </c>
      <c r="DC747" t="s">
        <v>211</v>
      </c>
      <c r="DD747" t="s">
        <v>16754</v>
      </c>
      <c r="DE747" t="s">
        <v>4158</v>
      </c>
    </row>
    <row r="748" spans="58:109" x14ac:dyDescent="0.25">
      <c r="BF748" t="s">
        <v>11225</v>
      </c>
      <c r="BH748" t="s">
        <v>4278</v>
      </c>
      <c r="BL748">
        <v>0</v>
      </c>
      <c r="BM748">
        <v>1</v>
      </c>
      <c r="BR748" t="s">
        <v>4041</v>
      </c>
      <c r="BS748" s="124">
        <v>46147</v>
      </c>
      <c r="BT748" t="s">
        <v>264</v>
      </c>
      <c r="BU748" t="s">
        <v>1720</v>
      </c>
      <c r="BW748" t="s">
        <v>14308</v>
      </c>
      <c r="BX748" t="s">
        <v>4030</v>
      </c>
      <c r="BY748" t="s">
        <v>4126</v>
      </c>
      <c r="BZ748" t="s">
        <v>14309</v>
      </c>
      <c r="CA748" t="s">
        <v>5916</v>
      </c>
      <c r="CB748" t="s">
        <v>8279</v>
      </c>
      <c r="CC748" t="s">
        <v>4105</v>
      </c>
      <c r="CD748">
        <v>71.88</v>
      </c>
      <c r="CE748">
        <v>5.99</v>
      </c>
      <c r="CF748">
        <v>2.1555</v>
      </c>
      <c r="CG748">
        <v>1</v>
      </c>
      <c r="CH748">
        <v>71.88</v>
      </c>
      <c r="CI748" s="17">
        <v>0.2</v>
      </c>
      <c r="CJ748">
        <v>30.19</v>
      </c>
      <c r="CK748">
        <v>1</v>
      </c>
      <c r="CL748" t="s">
        <v>14296</v>
      </c>
      <c r="CM748" t="s">
        <v>4121</v>
      </c>
      <c r="CN748" t="s">
        <v>1688</v>
      </c>
      <c r="CO748" t="s">
        <v>14309</v>
      </c>
      <c r="CP748" t="s">
        <v>4121</v>
      </c>
      <c r="CR748" t="s">
        <v>8550</v>
      </c>
      <c r="CS748" t="s">
        <v>4030</v>
      </c>
      <c r="CT748" t="s">
        <v>4032</v>
      </c>
      <c r="CU748" t="s">
        <v>14947</v>
      </c>
      <c r="CV748" t="s">
        <v>4690</v>
      </c>
      <c r="CX748" t="s">
        <v>4105</v>
      </c>
      <c r="CZ748" t="s">
        <v>4133</v>
      </c>
      <c r="DA748">
        <v>1</v>
      </c>
      <c r="DB748" t="s">
        <v>8551</v>
      </c>
      <c r="DC748" t="s">
        <v>4554</v>
      </c>
      <c r="DD748" t="s">
        <v>14947</v>
      </c>
      <c r="DE748" t="s">
        <v>4158</v>
      </c>
    </row>
    <row r="749" spans="58:109" x14ac:dyDescent="0.25">
      <c r="BF749" t="s">
        <v>11226</v>
      </c>
      <c r="BH749" t="s">
        <v>4278</v>
      </c>
      <c r="BL749">
        <v>0</v>
      </c>
      <c r="BM749">
        <v>1</v>
      </c>
      <c r="BR749" t="s">
        <v>4041</v>
      </c>
      <c r="BS749" s="124">
        <v>46147</v>
      </c>
      <c r="BT749" t="s">
        <v>264</v>
      </c>
      <c r="BU749" t="s">
        <v>1720</v>
      </c>
      <c r="BW749" t="s">
        <v>14310</v>
      </c>
      <c r="BX749" t="s">
        <v>4030</v>
      </c>
      <c r="BY749" t="s">
        <v>4034</v>
      </c>
      <c r="BZ749" t="s">
        <v>13435</v>
      </c>
      <c r="CA749" t="s">
        <v>4626</v>
      </c>
      <c r="CB749" t="s">
        <v>4131</v>
      </c>
      <c r="CC749" t="s">
        <v>4105</v>
      </c>
      <c r="CD749">
        <v>152.88</v>
      </c>
      <c r="CE749">
        <v>12.74</v>
      </c>
      <c r="CF749">
        <v>1.2228000000000001</v>
      </c>
      <c r="CG749">
        <v>1</v>
      </c>
      <c r="CH749">
        <v>152.88</v>
      </c>
      <c r="CI749" s="17">
        <v>0.2</v>
      </c>
      <c r="CJ749">
        <v>15.29</v>
      </c>
      <c r="CK749">
        <v>1</v>
      </c>
      <c r="CL749" t="s">
        <v>14311</v>
      </c>
      <c r="CM749" t="s">
        <v>4121</v>
      </c>
      <c r="CN749" t="s">
        <v>1688</v>
      </c>
      <c r="CO749" t="s">
        <v>13435</v>
      </c>
      <c r="CP749" t="s">
        <v>4121</v>
      </c>
      <c r="CR749" t="s">
        <v>16756</v>
      </c>
      <c r="CS749" t="s">
        <v>4050</v>
      </c>
      <c r="CT749" t="s">
        <v>4034</v>
      </c>
      <c r="CU749" t="s">
        <v>16757</v>
      </c>
      <c r="CV749" t="s">
        <v>4701</v>
      </c>
      <c r="CX749" t="s">
        <v>4105</v>
      </c>
      <c r="CZ749" t="s">
        <v>4133</v>
      </c>
      <c r="DA749">
        <v>1</v>
      </c>
      <c r="DB749" t="s">
        <v>16758</v>
      </c>
      <c r="DC749" t="s">
        <v>4554</v>
      </c>
      <c r="DD749" t="s">
        <v>16757</v>
      </c>
      <c r="DE749" t="s">
        <v>4158</v>
      </c>
    </row>
    <row r="750" spans="58:109" x14ac:dyDescent="0.25">
      <c r="BF750" t="s">
        <v>11227</v>
      </c>
      <c r="BH750" t="s">
        <v>4278</v>
      </c>
      <c r="BL750">
        <v>0</v>
      </c>
      <c r="BM750">
        <v>0</v>
      </c>
      <c r="BR750" t="s">
        <v>4041</v>
      </c>
      <c r="BS750" s="124">
        <v>46147</v>
      </c>
      <c r="BT750" t="s">
        <v>264</v>
      </c>
      <c r="BU750" t="s">
        <v>1720</v>
      </c>
      <c r="BW750" t="s">
        <v>14312</v>
      </c>
      <c r="BX750" t="s">
        <v>4030</v>
      </c>
      <c r="BY750" t="s">
        <v>4109</v>
      </c>
      <c r="BZ750" t="s">
        <v>14313</v>
      </c>
      <c r="CA750" t="s">
        <v>8293</v>
      </c>
      <c r="CC750" t="s">
        <v>4105</v>
      </c>
      <c r="CD750">
        <v>239.88</v>
      </c>
      <c r="CE750">
        <v>19.989999999999998</v>
      </c>
      <c r="CF750">
        <v>7.9950000000000001</v>
      </c>
      <c r="CG750">
        <v>1</v>
      </c>
      <c r="CH750">
        <v>239.88</v>
      </c>
      <c r="CI750" s="17">
        <v>0.2</v>
      </c>
      <c r="CJ750">
        <v>117.94</v>
      </c>
      <c r="CK750">
        <v>1</v>
      </c>
      <c r="CL750" t="s">
        <v>14314</v>
      </c>
      <c r="CM750" t="s">
        <v>4121</v>
      </c>
      <c r="CN750" t="s">
        <v>1688</v>
      </c>
      <c r="CO750" t="s">
        <v>14313</v>
      </c>
      <c r="CP750" t="s">
        <v>4121</v>
      </c>
      <c r="CR750" t="s">
        <v>9954</v>
      </c>
      <c r="CS750" t="s">
        <v>4050</v>
      </c>
      <c r="CT750" t="s">
        <v>4126</v>
      </c>
      <c r="CU750" t="s">
        <v>9955</v>
      </c>
      <c r="CV750" t="s">
        <v>4571</v>
      </c>
      <c r="CW750" t="s">
        <v>4335</v>
      </c>
      <c r="CX750" t="s">
        <v>4105</v>
      </c>
      <c r="CZ750" t="s">
        <v>4133</v>
      </c>
      <c r="DA750">
        <v>1</v>
      </c>
      <c r="DB750" t="s">
        <v>9956</v>
      </c>
      <c r="DC750" t="s">
        <v>4554</v>
      </c>
      <c r="DD750" t="s">
        <v>9955</v>
      </c>
      <c r="DE750" t="s">
        <v>4158</v>
      </c>
    </row>
    <row r="751" spans="58:109" x14ac:dyDescent="0.25">
      <c r="BF751" t="s">
        <v>11228</v>
      </c>
      <c r="BH751" t="s">
        <v>4278</v>
      </c>
      <c r="BL751">
        <v>0</v>
      </c>
      <c r="BM751">
        <v>1</v>
      </c>
      <c r="BR751" t="s">
        <v>4041</v>
      </c>
      <c r="BS751" s="124">
        <v>46147</v>
      </c>
      <c r="BT751" t="s">
        <v>264</v>
      </c>
      <c r="BU751" t="s">
        <v>1720</v>
      </c>
      <c r="BW751" t="s">
        <v>14315</v>
      </c>
      <c r="BX751" t="s">
        <v>4030</v>
      </c>
      <c r="BY751" t="s">
        <v>4032</v>
      </c>
      <c r="BZ751" t="s">
        <v>14316</v>
      </c>
      <c r="CA751" t="s">
        <v>8911</v>
      </c>
      <c r="CB751" t="s">
        <v>4122</v>
      </c>
      <c r="CC751" t="s">
        <v>4105</v>
      </c>
      <c r="CD751">
        <v>140.88</v>
      </c>
      <c r="CE751">
        <v>11.74</v>
      </c>
      <c r="CF751">
        <v>1.3146</v>
      </c>
      <c r="CG751">
        <v>1</v>
      </c>
      <c r="CH751">
        <v>140.88</v>
      </c>
      <c r="CI751" s="17">
        <v>0.2</v>
      </c>
      <c r="CJ751">
        <v>16.43</v>
      </c>
      <c r="CK751">
        <v>1</v>
      </c>
      <c r="CL751" t="s">
        <v>14311</v>
      </c>
      <c r="CM751" t="s">
        <v>4121</v>
      </c>
      <c r="CN751" t="s">
        <v>1688</v>
      </c>
      <c r="CO751" t="s">
        <v>14316</v>
      </c>
      <c r="CP751" t="s">
        <v>4121</v>
      </c>
      <c r="CR751" t="s">
        <v>16759</v>
      </c>
      <c r="CS751" t="s">
        <v>4050</v>
      </c>
      <c r="CT751" t="s">
        <v>4109</v>
      </c>
      <c r="CU751" t="s">
        <v>16760</v>
      </c>
      <c r="CV751" t="s">
        <v>4198</v>
      </c>
      <c r="CX751" t="s">
        <v>4111</v>
      </c>
      <c r="CZ751" t="s">
        <v>4133</v>
      </c>
      <c r="DA751">
        <v>1</v>
      </c>
      <c r="DB751" t="s">
        <v>16761</v>
      </c>
      <c r="DC751" t="s">
        <v>4554</v>
      </c>
      <c r="DD751" t="s">
        <v>16760</v>
      </c>
      <c r="DE751" t="s">
        <v>4158</v>
      </c>
    </row>
    <row r="752" spans="58:109" x14ac:dyDescent="0.25">
      <c r="BF752" t="s">
        <v>11229</v>
      </c>
      <c r="BG752" t="s">
        <v>11230</v>
      </c>
      <c r="BH752" t="s">
        <v>4026</v>
      </c>
      <c r="BI752" t="s">
        <v>11231</v>
      </c>
      <c r="BJ752" t="s">
        <v>4027</v>
      </c>
      <c r="BK752">
        <v>107.88</v>
      </c>
      <c r="BL752">
        <v>1</v>
      </c>
      <c r="BM752">
        <v>1</v>
      </c>
      <c r="BN752" t="s">
        <v>4028</v>
      </c>
      <c r="BO752">
        <v>1</v>
      </c>
      <c r="BP752" t="s">
        <v>4029</v>
      </c>
      <c r="BQ752" t="s">
        <v>4030</v>
      </c>
      <c r="BR752" t="s">
        <v>4031</v>
      </c>
      <c r="BS752" s="124">
        <v>46147</v>
      </c>
      <c r="BT752" t="s">
        <v>272</v>
      </c>
      <c r="BU752" t="s">
        <v>1720</v>
      </c>
      <c r="BW752" t="s">
        <v>14317</v>
      </c>
      <c r="BX752" t="s">
        <v>4030</v>
      </c>
      <c r="BY752" t="s">
        <v>4032</v>
      </c>
      <c r="BZ752" t="s">
        <v>14318</v>
      </c>
      <c r="CA752" t="s">
        <v>8911</v>
      </c>
      <c r="CB752" t="s">
        <v>4122</v>
      </c>
      <c r="CC752" t="s">
        <v>4105</v>
      </c>
      <c r="CD752">
        <v>263.88</v>
      </c>
      <c r="CE752">
        <v>21.99</v>
      </c>
      <c r="CF752">
        <v>2.4626000000000001</v>
      </c>
      <c r="CG752">
        <v>1</v>
      </c>
      <c r="CH752">
        <v>263.88</v>
      </c>
      <c r="CI752" s="17">
        <v>0.2</v>
      </c>
      <c r="CJ752">
        <v>30.78</v>
      </c>
      <c r="CK752">
        <v>1</v>
      </c>
      <c r="CL752" t="s">
        <v>14311</v>
      </c>
      <c r="CM752" t="s">
        <v>4121</v>
      </c>
      <c r="CN752" t="s">
        <v>1688</v>
      </c>
      <c r="CO752" t="s">
        <v>14318</v>
      </c>
      <c r="CP752" t="s">
        <v>4121</v>
      </c>
      <c r="CR752" t="s">
        <v>8623</v>
      </c>
      <c r="CS752" t="s">
        <v>4050</v>
      </c>
      <c r="CT752" t="s">
        <v>4032</v>
      </c>
      <c r="CU752" t="s">
        <v>16762</v>
      </c>
      <c r="CV752" t="s">
        <v>4614</v>
      </c>
      <c r="CX752" t="s">
        <v>4105</v>
      </c>
      <c r="CZ752" t="s">
        <v>4133</v>
      </c>
      <c r="DA752">
        <v>1</v>
      </c>
      <c r="DB752" t="s">
        <v>8624</v>
      </c>
      <c r="DC752" t="s">
        <v>4554</v>
      </c>
      <c r="DD752" t="s">
        <v>16762</v>
      </c>
      <c r="DE752" t="s">
        <v>4158</v>
      </c>
    </row>
    <row r="753" spans="58:109" x14ac:dyDescent="0.25">
      <c r="BF753" t="s">
        <v>11232</v>
      </c>
      <c r="BH753" t="s">
        <v>4026</v>
      </c>
      <c r="BL753">
        <v>0</v>
      </c>
      <c r="BM753">
        <v>1</v>
      </c>
      <c r="BR753" t="s">
        <v>4031</v>
      </c>
      <c r="BS753" s="124">
        <v>46147</v>
      </c>
      <c r="BT753" t="s">
        <v>272</v>
      </c>
      <c r="BU753" t="s">
        <v>1720</v>
      </c>
      <c r="BW753" t="s">
        <v>14319</v>
      </c>
      <c r="BX753" t="s">
        <v>4030</v>
      </c>
      <c r="BY753" t="s">
        <v>4032</v>
      </c>
      <c r="BZ753" t="s">
        <v>14318</v>
      </c>
      <c r="CA753" t="s">
        <v>8911</v>
      </c>
      <c r="CB753" t="s">
        <v>4122</v>
      </c>
      <c r="CC753" t="s">
        <v>4105</v>
      </c>
      <c r="CD753">
        <v>218.88</v>
      </c>
      <c r="CE753">
        <v>18.239999999999998</v>
      </c>
      <c r="CF753">
        <v>2.0426000000000002</v>
      </c>
      <c r="CG753">
        <v>1</v>
      </c>
      <c r="CH753">
        <v>218.88</v>
      </c>
      <c r="CI753" s="17">
        <v>0.2</v>
      </c>
      <c r="CJ753">
        <v>25.53</v>
      </c>
      <c r="CK753">
        <v>1</v>
      </c>
      <c r="CL753" t="s">
        <v>14311</v>
      </c>
      <c r="CM753" t="s">
        <v>4121</v>
      </c>
      <c r="CN753" t="s">
        <v>1688</v>
      </c>
      <c r="CO753" t="s">
        <v>14318</v>
      </c>
      <c r="CP753" t="s">
        <v>4121</v>
      </c>
      <c r="CR753" t="s">
        <v>16765</v>
      </c>
      <c r="CS753" t="s">
        <v>4050</v>
      </c>
      <c r="CT753" t="s">
        <v>4034</v>
      </c>
      <c r="CU753" t="s">
        <v>14241</v>
      </c>
      <c r="CV753" t="s">
        <v>4614</v>
      </c>
      <c r="CW753" t="s">
        <v>4325</v>
      </c>
      <c r="CX753" t="s">
        <v>4105</v>
      </c>
      <c r="CZ753" t="s">
        <v>4133</v>
      </c>
      <c r="DA753">
        <v>1</v>
      </c>
      <c r="DB753" t="s">
        <v>16764</v>
      </c>
      <c r="DC753" t="s">
        <v>4554</v>
      </c>
      <c r="DD753" t="s">
        <v>14241</v>
      </c>
      <c r="DE753" t="s">
        <v>4158</v>
      </c>
    </row>
    <row r="754" spans="58:109" x14ac:dyDescent="0.25">
      <c r="BF754" t="s">
        <v>11233</v>
      </c>
      <c r="BH754" t="s">
        <v>4026</v>
      </c>
      <c r="BL754">
        <v>0</v>
      </c>
      <c r="BM754">
        <v>1</v>
      </c>
      <c r="BR754" t="s">
        <v>4031</v>
      </c>
      <c r="BS754" s="124">
        <v>46147</v>
      </c>
      <c r="BT754" t="s">
        <v>272</v>
      </c>
      <c r="BU754" t="s">
        <v>1720</v>
      </c>
      <c r="BW754" t="s">
        <v>14320</v>
      </c>
      <c r="BX754" t="s">
        <v>4030</v>
      </c>
      <c r="BY754" t="s">
        <v>4032</v>
      </c>
      <c r="BZ754" t="s">
        <v>14316</v>
      </c>
      <c r="CA754" t="s">
        <v>8485</v>
      </c>
      <c r="CB754" t="s">
        <v>4336</v>
      </c>
      <c r="CC754" t="s">
        <v>4105</v>
      </c>
      <c r="CD754">
        <v>221.88</v>
      </c>
      <c r="CE754">
        <v>18.489999999999998</v>
      </c>
      <c r="CF754">
        <v>2.0706000000000002</v>
      </c>
      <c r="CG754">
        <v>1</v>
      </c>
      <c r="CH754">
        <v>221.88</v>
      </c>
      <c r="CI754" s="17">
        <v>0.2</v>
      </c>
      <c r="CJ754">
        <v>25.88</v>
      </c>
      <c r="CK754">
        <v>1</v>
      </c>
      <c r="CL754" t="s">
        <v>14311</v>
      </c>
      <c r="CM754" t="s">
        <v>4121</v>
      </c>
      <c r="CN754" t="s">
        <v>1688</v>
      </c>
      <c r="CO754" t="s">
        <v>14316</v>
      </c>
      <c r="CP754" t="s">
        <v>4121</v>
      </c>
      <c r="CR754" t="s">
        <v>16763</v>
      </c>
      <c r="CS754" t="s">
        <v>4050</v>
      </c>
      <c r="CT754" t="s">
        <v>4034</v>
      </c>
      <c r="CU754" t="s">
        <v>14318</v>
      </c>
      <c r="CV754" t="s">
        <v>4614</v>
      </c>
      <c r="CW754" t="s">
        <v>4325</v>
      </c>
      <c r="CX754" t="s">
        <v>4105</v>
      </c>
      <c r="CZ754" t="s">
        <v>4133</v>
      </c>
      <c r="DA754">
        <v>1</v>
      </c>
      <c r="DB754" t="s">
        <v>16764</v>
      </c>
      <c r="DC754" t="s">
        <v>4554</v>
      </c>
      <c r="DD754" t="s">
        <v>14318</v>
      </c>
      <c r="DE754" t="s">
        <v>4158</v>
      </c>
    </row>
    <row r="755" spans="58:109" x14ac:dyDescent="0.25">
      <c r="BF755" t="s">
        <v>11234</v>
      </c>
      <c r="BH755" t="s">
        <v>4581</v>
      </c>
      <c r="BL755">
        <v>0</v>
      </c>
      <c r="BM755">
        <v>1</v>
      </c>
      <c r="BR755" t="s">
        <v>4031</v>
      </c>
      <c r="BS755" s="124">
        <v>46147</v>
      </c>
      <c r="BT755" t="s">
        <v>274</v>
      </c>
      <c r="BU755" t="s">
        <v>1720</v>
      </c>
      <c r="BW755" t="s">
        <v>14321</v>
      </c>
      <c r="BX755" t="s">
        <v>4030</v>
      </c>
      <c r="BY755" t="s">
        <v>4034</v>
      </c>
      <c r="BZ755" t="s">
        <v>14322</v>
      </c>
      <c r="CA755" t="s">
        <v>8292</v>
      </c>
      <c r="CB755" t="s">
        <v>4483</v>
      </c>
      <c r="CC755" t="s">
        <v>4105</v>
      </c>
      <c r="CD755">
        <v>152.88</v>
      </c>
      <c r="CE755">
        <v>12.74</v>
      </c>
      <c r="CF755">
        <v>1.2228000000000001</v>
      </c>
      <c r="CG755">
        <v>1</v>
      </c>
      <c r="CH755">
        <v>152.88</v>
      </c>
      <c r="CI755" s="17">
        <v>0.2</v>
      </c>
      <c r="CJ755">
        <v>18.04</v>
      </c>
      <c r="CK755">
        <v>1</v>
      </c>
      <c r="CL755" t="s">
        <v>14323</v>
      </c>
      <c r="CM755" t="s">
        <v>4121</v>
      </c>
      <c r="CN755" t="s">
        <v>1688</v>
      </c>
      <c r="CO755" t="s">
        <v>14322</v>
      </c>
      <c r="CP755" t="s">
        <v>4121</v>
      </c>
      <c r="CR755" t="s">
        <v>16766</v>
      </c>
      <c r="CS755" t="s">
        <v>4050</v>
      </c>
      <c r="CT755" t="s">
        <v>4034</v>
      </c>
      <c r="CU755" t="s">
        <v>13435</v>
      </c>
      <c r="CV755" t="s">
        <v>4614</v>
      </c>
      <c r="CW755" t="s">
        <v>4325</v>
      </c>
      <c r="CX755" t="s">
        <v>4105</v>
      </c>
      <c r="CZ755" t="s">
        <v>4133</v>
      </c>
      <c r="DA755">
        <v>1</v>
      </c>
      <c r="DB755" t="s">
        <v>16764</v>
      </c>
      <c r="DC755" t="s">
        <v>4554</v>
      </c>
      <c r="DD755" t="s">
        <v>13435</v>
      </c>
      <c r="DE755" t="s">
        <v>4158</v>
      </c>
    </row>
    <row r="756" spans="58:109" x14ac:dyDescent="0.25">
      <c r="BF756" t="s">
        <v>11235</v>
      </c>
      <c r="BG756" t="s">
        <v>11236</v>
      </c>
      <c r="BH756" t="s">
        <v>11237</v>
      </c>
      <c r="BI756" t="s">
        <v>11238</v>
      </c>
      <c r="BJ756" t="s">
        <v>4034</v>
      </c>
      <c r="BK756">
        <v>51.04</v>
      </c>
      <c r="BL756">
        <v>1</v>
      </c>
      <c r="BM756">
        <v>1</v>
      </c>
      <c r="BN756" t="s">
        <v>4028</v>
      </c>
      <c r="BO756">
        <v>1</v>
      </c>
      <c r="BP756" t="s">
        <v>4029</v>
      </c>
      <c r="BQ756" t="s">
        <v>4030</v>
      </c>
      <c r="BR756" t="s">
        <v>4041</v>
      </c>
      <c r="BS756" s="124">
        <v>46147</v>
      </c>
      <c r="BT756" t="s">
        <v>312</v>
      </c>
      <c r="BU756" t="s">
        <v>1720</v>
      </c>
      <c r="BW756" t="s">
        <v>14324</v>
      </c>
      <c r="BX756" t="s">
        <v>4030</v>
      </c>
      <c r="BY756" t="s">
        <v>4109</v>
      </c>
      <c r="BZ756" t="s">
        <v>14325</v>
      </c>
      <c r="CA756" t="s">
        <v>14325</v>
      </c>
      <c r="CC756" t="s">
        <v>4111</v>
      </c>
      <c r="CD756">
        <v>395.88</v>
      </c>
      <c r="CE756">
        <v>32.99</v>
      </c>
      <c r="CG756">
        <v>0</v>
      </c>
      <c r="CH756">
        <v>395.88</v>
      </c>
      <c r="CK756">
        <v>1</v>
      </c>
      <c r="CL756" t="s">
        <v>14326</v>
      </c>
      <c r="CM756" t="s">
        <v>4106</v>
      </c>
      <c r="CN756" t="s">
        <v>232</v>
      </c>
      <c r="CO756" t="s">
        <v>14325</v>
      </c>
      <c r="CP756" t="s">
        <v>4107</v>
      </c>
      <c r="CR756" t="s">
        <v>21896</v>
      </c>
      <c r="CS756" t="s">
        <v>4050</v>
      </c>
      <c r="CT756" t="s">
        <v>4034</v>
      </c>
      <c r="CU756" t="s">
        <v>21897</v>
      </c>
      <c r="CV756" t="s">
        <v>4615</v>
      </c>
      <c r="CW756" t="s">
        <v>4279</v>
      </c>
      <c r="CX756" t="s">
        <v>4105</v>
      </c>
      <c r="CZ756" t="s">
        <v>4133</v>
      </c>
      <c r="DA756">
        <v>1</v>
      </c>
      <c r="DB756" t="s">
        <v>21898</v>
      </c>
      <c r="DC756" t="s">
        <v>880</v>
      </c>
      <c r="DD756" t="s">
        <v>21897</v>
      </c>
      <c r="DE756" t="s">
        <v>4158</v>
      </c>
    </row>
    <row r="757" spans="58:109" x14ac:dyDescent="0.25">
      <c r="BF757" t="s">
        <v>11239</v>
      </c>
      <c r="BG757" t="s">
        <v>11240</v>
      </c>
      <c r="BH757" t="s">
        <v>4293</v>
      </c>
      <c r="BI757" t="s">
        <v>11241</v>
      </c>
      <c r="BJ757" t="s">
        <v>4027</v>
      </c>
      <c r="BK757">
        <v>107.88</v>
      </c>
      <c r="BL757">
        <v>1</v>
      </c>
      <c r="BM757">
        <v>1</v>
      </c>
      <c r="BN757" t="s">
        <v>4035</v>
      </c>
      <c r="BO757">
        <v>1</v>
      </c>
      <c r="BP757" t="s">
        <v>4029</v>
      </c>
      <c r="BQ757" t="s">
        <v>4030</v>
      </c>
      <c r="BR757" t="s">
        <v>4041</v>
      </c>
      <c r="BS757" s="124">
        <v>46147</v>
      </c>
      <c r="BT757" t="s">
        <v>308</v>
      </c>
      <c r="BU757" t="s">
        <v>1720</v>
      </c>
      <c r="BW757" t="s">
        <v>14327</v>
      </c>
      <c r="BX757" t="s">
        <v>4030</v>
      </c>
      <c r="BY757" t="s">
        <v>4109</v>
      </c>
      <c r="BZ757" t="s">
        <v>13522</v>
      </c>
      <c r="CA757" t="s">
        <v>13522</v>
      </c>
      <c r="CC757" t="s">
        <v>4111</v>
      </c>
      <c r="CD757">
        <v>491.88</v>
      </c>
      <c r="CE757">
        <v>40.99</v>
      </c>
      <c r="CG757">
        <v>0</v>
      </c>
      <c r="CH757">
        <v>491.88</v>
      </c>
      <c r="CK757">
        <v>1</v>
      </c>
      <c r="CL757" t="s">
        <v>14328</v>
      </c>
      <c r="CM757" t="s">
        <v>4106</v>
      </c>
      <c r="CN757" t="s">
        <v>232</v>
      </c>
      <c r="CO757" t="s">
        <v>13522</v>
      </c>
      <c r="CP757" t="s">
        <v>4107</v>
      </c>
      <c r="CR757" t="s">
        <v>21899</v>
      </c>
      <c r="CS757" t="s">
        <v>4030</v>
      </c>
      <c r="CT757" t="s">
        <v>4104</v>
      </c>
      <c r="CU757" t="s">
        <v>21900</v>
      </c>
      <c r="CV757" t="s">
        <v>4690</v>
      </c>
      <c r="CX757" t="s">
        <v>4105</v>
      </c>
      <c r="CZ757" t="s">
        <v>4133</v>
      </c>
      <c r="DA757">
        <v>1</v>
      </c>
      <c r="DB757" t="s">
        <v>21901</v>
      </c>
      <c r="DC757" t="s">
        <v>880</v>
      </c>
      <c r="DD757" t="s">
        <v>21900</v>
      </c>
      <c r="DE757" t="s">
        <v>4158</v>
      </c>
    </row>
    <row r="758" spans="58:109" x14ac:dyDescent="0.25">
      <c r="BF758" t="s">
        <v>11242</v>
      </c>
      <c r="BG758" t="s">
        <v>11243</v>
      </c>
      <c r="BH758" t="s">
        <v>4293</v>
      </c>
      <c r="BI758" t="s">
        <v>11244</v>
      </c>
      <c r="BJ758" t="s">
        <v>4027</v>
      </c>
      <c r="BK758">
        <v>129.47999999999999</v>
      </c>
      <c r="BL758">
        <v>1</v>
      </c>
      <c r="BM758">
        <v>1</v>
      </c>
      <c r="BN758" t="s">
        <v>4035</v>
      </c>
      <c r="BO758">
        <v>1</v>
      </c>
      <c r="BP758" t="s">
        <v>4029</v>
      </c>
      <c r="BQ758" t="s">
        <v>4030</v>
      </c>
      <c r="BR758" t="s">
        <v>4041</v>
      </c>
      <c r="BS758" s="124">
        <v>46147</v>
      </c>
      <c r="BT758" t="s">
        <v>308</v>
      </c>
      <c r="BU758" t="s">
        <v>1720</v>
      </c>
      <c r="BW758" t="s">
        <v>8479</v>
      </c>
      <c r="BX758" t="s">
        <v>4030</v>
      </c>
      <c r="BY758" t="s">
        <v>4032</v>
      </c>
      <c r="BZ758" t="s">
        <v>14329</v>
      </c>
      <c r="CA758" t="s">
        <v>14329</v>
      </c>
      <c r="CC758" t="s">
        <v>4105</v>
      </c>
      <c r="CD758">
        <v>224.76</v>
      </c>
      <c r="CE758">
        <v>18.73</v>
      </c>
      <c r="CF758">
        <v>1.3110999999999999</v>
      </c>
      <c r="CG758">
        <v>0</v>
      </c>
      <c r="CH758">
        <v>224.76</v>
      </c>
      <c r="CI758" s="17">
        <v>0.5</v>
      </c>
      <c r="CJ758">
        <v>23.6</v>
      </c>
      <c r="CK758">
        <v>1</v>
      </c>
      <c r="CL758" t="s">
        <v>8495</v>
      </c>
      <c r="CM758" t="s">
        <v>4106</v>
      </c>
      <c r="CN758" t="s">
        <v>232</v>
      </c>
      <c r="CO758" t="s">
        <v>14329</v>
      </c>
      <c r="CP758" t="s">
        <v>4107</v>
      </c>
      <c r="CR758" t="s">
        <v>21902</v>
      </c>
      <c r="CS758" t="s">
        <v>4030</v>
      </c>
      <c r="CT758" t="s">
        <v>4142</v>
      </c>
      <c r="CU758" t="s">
        <v>21903</v>
      </c>
      <c r="CV758" t="s">
        <v>8515</v>
      </c>
      <c r="CW758" t="s">
        <v>4130</v>
      </c>
      <c r="CX758" t="s">
        <v>4105</v>
      </c>
      <c r="CZ758" t="s">
        <v>4133</v>
      </c>
      <c r="DA758">
        <v>1</v>
      </c>
      <c r="DB758" t="s">
        <v>21904</v>
      </c>
      <c r="DC758" t="s">
        <v>880</v>
      </c>
      <c r="DD758" t="s">
        <v>21903</v>
      </c>
      <c r="DE758" t="s">
        <v>4158</v>
      </c>
    </row>
    <row r="759" spans="58:109" x14ac:dyDescent="0.25">
      <c r="BF759" t="s">
        <v>11245</v>
      </c>
      <c r="BG759" t="s">
        <v>11246</v>
      </c>
      <c r="BH759" t="s">
        <v>322</v>
      </c>
      <c r="BI759" t="s">
        <v>11247</v>
      </c>
      <c r="BJ759" t="s">
        <v>4032</v>
      </c>
      <c r="BK759">
        <v>143.54</v>
      </c>
      <c r="BL759">
        <v>1</v>
      </c>
      <c r="BM759">
        <v>1</v>
      </c>
      <c r="BN759" t="s">
        <v>4028</v>
      </c>
      <c r="BO759">
        <v>1</v>
      </c>
      <c r="BP759" t="s">
        <v>4029</v>
      </c>
      <c r="BQ759" t="s">
        <v>4030</v>
      </c>
      <c r="BR759" t="s">
        <v>69</v>
      </c>
      <c r="BS759" s="124">
        <v>46147</v>
      </c>
      <c r="BT759" t="s">
        <v>74</v>
      </c>
      <c r="BU759" t="s">
        <v>2650</v>
      </c>
      <c r="BW759" t="s">
        <v>14330</v>
      </c>
      <c r="BX759" t="s">
        <v>4030</v>
      </c>
      <c r="BY759" t="s">
        <v>4034</v>
      </c>
      <c r="BZ759" t="s">
        <v>14331</v>
      </c>
      <c r="CA759" t="s">
        <v>14331</v>
      </c>
      <c r="CC759" t="s">
        <v>4105</v>
      </c>
      <c r="CD759">
        <v>104.52</v>
      </c>
      <c r="CE759">
        <v>8.7100000000000009</v>
      </c>
      <c r="CF759">
        <v>0.65325</v>
      </c>
      <c r="CG759">
        <v>0</v>
      </c>
      <c r="CH759">
        <v>104.52</v>
      </c>
      <c r="CJ759">
        <v>14.37</v>
      </c>
      <c r="CK759">
        <v>1</v>
      </c>
      <c r="CL759" t="s">
        <v>14332</v>
      </c>
      <c r="CM759" t="s">
        <v>4106</v>
      </c>
      <c r="CN759" t="s">
        <v>232</v>
      </c>
      <c r="CO759" t="s">
        <v>14331</v>
      </c>
      <c r="CP759" t="s">
        <v>4107</v>
      </c>
      <c r="CR759" t="s">
        <v>13666</v>
      </c>
      <c r="CS759" t="s">
        <v>4050</v>
      </c>
      <c r="CT759" t="s">
        <v>4109</v>
      </c>
      <c r="CU759" t="s">
        <v>21905</v>
      </c>
      <c r="CV759" t="s">
        <v>4615</v>
      </c>
      <c r="CX759" t="s">
        <v>4105</v>
      </c>
      <c r="CY759" s="17">
        <v>0.5</v>
      </c>
      <c r="CZ759" t="s">
        <v>4133</v>
      </c>
      <c r="DA759">
        <v>1</v>
      </c>
      <c r="DB759" t="s">
        <v>13667</v>
      </c>
      <c r="DC759" t="s">
        <v>880</v>
      </c>
      <c r="DD759" t="s">
        <v>21905</v>
      </c>
      <c r="DE759" t="s">
        <v>4158</v>
      </c>
    </row>
    <row r="760" spans="58:109" x14ac:dyDescent="0.25">
      <c r="BF760" t="s">
        <v>11248</v>
      </c>
      <c r="BG760" t="s">
        <v>11249</v>
      </c>
      <c r="BH760" t="s">
        <v>322</v>
      </c>
      <c r="BI760" t="s">
        <v>11250</v>
      </c>
      <c r="BJ760" t="s">
        <v>4032</v>
      </c>
      <c r="BK760">
        <v>141.46</v>
      </c>
      <c r="BL760">
        <v>1</v>
      </c>
      <c r="BM760">
        <v>1</v>
      </c>
      <c r="BN760" t="s">
        <v>4028</v>
      </c>
      <c r="BO760">
        <v>1</v>
      </c>
      <c r="BP760" t="s">
        <v>4029</v>
      </c>
      <c r="BQ760" t="s">
        <v>4030</v>
      </c>
      <c r="BR760" t="s">
        <v>69</v>
      </c>
      <c r="BS760" s="124">
        <v>46147</v>
      </c>
      <c r="BT760" t="s">
        <v>74</v>
      </c>
      <c r="BU760" t="s">
        <v>2650</v>
      </c>
      <c r="BW760" t="s">
        <v>14333</v>
      </c>
      <c r="BX760" t="s">
        <v>4030</v>
      </c>
      <c r="BY760" t="s">
        <v>4034</v>
      </c>
      <c r="BZ760" t="s">
        <v>14331</v>
      </c>
      <c r="CA760" t="s">
        <v>14331</v>
      </c>
      <c r="CC760" t="s">
        <v>4105</v>
      </c>
      <c r="CD760">
        <v>89.28</v>
      </c>
      <c r="CE760">
        <v>7.44</v>
      </c>
      <c r="CF760">
        <v>0.55800000000000005</v>
      </c>
      <c r="CG760">
        <v>0</v>
      </c>
      <c r="CH760">
        <v>89.28</v>
      </c>
      <c r="CJ760">
        <v>12.28</v>
      </c>
      <c r="CK760">
        <v>1</v>
      </c>
      <c r="CL760" t="s">
        <v>14332</v>
      </c>
      <c r="CM760" t="s">
        <v>4106</v>
      </c>
      <c r="CN760" t="s">
        <v>232</v>
      </c>
      <c r="CO760" t="s">
        <v>14331</v>
      </c>
      <c r="CP760" t="s">
        <v>4107</v>
      </c>
      <c r="CR760" t="s">
        <v>21906</v>
      </c>
      <c r="CS760" t="s">
        <v>4030</v>
      </c>
      <c r="CT760" t="s">
        <v>4027</v>
      </c>
      <c r="CU760" t="s">
        <v>21907</v>
      </c>
      <c r="CV760" t="s">
        <v>8595</v>
      </c>
      <c r="CX760" t="s">
        <v>4105</v>
      </c>
      <c r="CY760" s="17">
        <v>0.2</v>
      </c>
      <c r="CZ760" t="s">
        <v>4133</v>
      </c>
      <c r="DA760">
        <v>1</v>
      </c>
      <c r="DB760" t="s">
        <v>21908</v>
      </c>
      <c r="DC760" t="s">
        <v>880</v>
      </c>
      <c r="DD760" t="s">
        <v>21907</v>
      </c>
      <c r="DE760" t="s">
        <v>4158</v>
      </c>
    </row>
    <row r="761" spans="58:109" x14ac:dyDescent="0.25">
      <c r="BF761" t="s">
        <v>11251</v>
      </c>
      <c r="BG761" t="s">
        <v>11252</v>
      </c>
      <c r="BH761" t="s">
        <v>330</v>
      </c>
      <c r="BI761" t="s">
        <v>11253</v>
      </c>
      <c r="BJ761" t="s">
        <v>4032</v>
      </c>
      <c r="BK761">
        <v>84.26</v>
      </c>
      <c r="BL761">
        <v>1</v>
      </c>
      <c r="BM761">
        <v>1</v>
      </c>
      <c r="BN761" t="s">
        <v>4028</v>
      </c>
      <c r="BO761">
        <v>1</v>
      </c>
      <c r="BP761" t="s">
        <v>4029</v>
      </c>
      <c r="BQ761" t="s">
        <v>4030</v>
      </c>
      <c r="BR761" t="s">
        <v>69</v>
      </c>
      <c r="BS761" s="124">
        <v>46147</v>
      </c>
      <c r="BT761" t="s">
        <v>329</v>
      </c>
      <c r="BU761" t="s">
        <v>1096</v>
      </c>
      <c r="BW761" t="s">
        <v>8478</v>
      </c>
      <c r="BX761" t="s">
        <v>4030</v>
      </c>
      <c r="BY761" t="s">
        <v>4032</v>
      </c>
      <c r="BZ761" t="s">
        <v>14329</v>
      </c>
      <c r="CA761" t="s">
        <v>14329</v>
      </c>
      <c r="CC761" t="s">
        <v>4105</v>
      </c>
      <c r="CD761">
        <v>215.88</v>
      </c>
      <c r="CE761">
        <v>17.989999999999998</v>
      </c>
      <c r="CF761">
        <v>1.2593000000000001</v>
      </c>
      <c r="CG761">
        <v>0</v>
      </c>
      <c r="CH761">
        <v>215.88</v>
      </c>
      <c r="CI761" s="17">
        <v>0.5</v>
      </c>
      <c r="CJ761">
        <v>22.67</v>
      </c>
      <c r="CK761">
        <v>1</v>
      </c>
      <c r="CL761" t="s">
        <v>8495</v>
      </c>
      <c r="CM761" t="s">
        <v>4106</v>
      </c>
      <c r="CN761" t="s">
        <v>232</v>
      </c>
      <c r="CO761" t="s">
        <v>14329</v>
      </c>
      <c r="CP761" t="s">
        <v>4107</v>
      </c>
      <c r="CR761" t="s">
        <v>21909</v>
      </c>
      <c r="CS761" t="s">
        <v>4030</v>
      </c>
      <c r="CT761" t="s">
        <v>4027</v>
      </c>
      <c r="CU761" t="s">
        <v>21910</v>
      </c>
      <c r="CV761" t="s">
        <v>8455</v>
      </c>
      <c r="CX761" t="s">
        <v>4105</v>
      </c>
      <c r="CY761" s="17">
        <v>0.2</v>
      </c>
      <c r="CZ761" t="s">
        <v>4133</v>
      </c>
      <c r="DA761">
        <v>1</v>
      </c>
      <c r="DB761" t="s">
        <v>21911</v>
      </c>
      <c r="DC761" t="s">
        <v>880</v>
      </c>
      <c r="DD761" t="s">
        <v>21910</v>
      </c>
      <c r="DE761" t="s">
        <v>4158</v>
      </c>
    </row>
    <row r="762" spans="58:109" x14ac:dyDescent="0.25">
      <c r="BF762" t="s">
        <v>11254</v>
      </c>
      <c r="BG762" t="s">
        <v>11255</v>
      </c>
      <c r="BH762" t="s">
        <v>330</v>
      </c>
      <c r="BI762" t="s">
        <v>11256</v>
      </c>
      <c r="BJ762" t="s">
        <v>4032</v>
      </c>
      <c r="BK762">
        <v>151.24</v>
      </c>
      <c r="BL762">
        <v>1</v>
      </c>
      <c r="BM762">
        <v>1</v>
      </c>
      <c r="BN762" t="s">
        <v>4028</v>
      </c>
      <c r="BO762">
        <v>1</v>
      </c>
      <c r="BP762" t="s">
        <v>4029</v>
      </c>
      <c r="BQ762" t="s">
        <v>4030</v>
      </c>
      <c r="BR762" t="s">
        <v>69</v>
      </c>
      <c r="BS762" s="124">
        <v>46147</v>
      </c>
      <c r="BT762" t="s">
        <v>329</v>
      </c>
      <c r="BU762" t="s">
        <v>1096</v>
      </c>
      <c r="BW762" t="s">
        <v>14334</v>
      </c>
      <c r="BX762" t="s">
        <v>4030</v>
      </c>
      <c r="BY762" t="s">
        <v>4034</v>
      </c>
      <c r="BZ762" t="s">
        <v>14000</v>
      </c>
      <c r="CA762" t="s">
        <v>14000</v>
      </c>
      <c r="CC762" t="s">
        <v>4105</v>
      </c>
      <c r="CD762">
        <v>58.68</v>
      </c>
      <c r="CE762">
        <v>4.8899999999999997</v>
      </c>
      <c r="CF762">
        <v>0.36675000000000002</v>
      </c>
      <c r="CG762">
        <v>0</v>
      </c>
      <c r="CH762">
        <v>58.68</v>
      </c>
      <c r="CJ762">
        <v>8.07</v>
      </c>
      <c r="CK762">
        <v>1</v>
      </c>
      <c r="CL762" t="s">
        <v>14335</v>
      </c>
      <c r="CM762" t="s">
        <v>4106</v>
      </c>
      <c r="CN762" t="s">
        <v>232</v>
      </c>
      <c r="CO762" t="s">
        <v>14000</v>
      </c>
      <c r="CP762" t="s">
        <v>4107</v>
      </c>
      <c r="CR762" t="s">
        <v>21912</v>
      </c>
      <c r="CS762" t="s">
        <v>4050</v>
      </c>
      <c r="CT762" t="s">
        <v>4109</v>
      </c>
      <c r="CU762" t="s">
        <v>21913</v>
      </c>
      <c r="CV762" t="s">
        <v>8391</v>
      </c>
      <c r="CX762" t="s">
        <v>4105</v>
      </c>
      <c r="CZ762" t="s">
        <v>4133</v>
      </c>
      <c r="DA762">
        <v>1</v>
      </c>
      <c r="DB762" t="s">
        <v>21914</v>
      </c>
      <c r="DC762" t="s">
        <v>880</v>
      </c>
      <c r="DD762" t="s">
        <v>21913</v>
      </c>
      <c r="DE762" t="s">
        <v>4158</v>
      </c>
    </row>
    <row r="763" spans="58:109" x14ac:dyDescent="0.25">
      <c r="BF763" t="s">
        <v>11257</v>
      </c>
      <c r="BG763" t="s">
        <v>11258</v>
      </c>
      <c r="BH763" t="s">
        <v>330</v>
      </c>
      <c r="BI763" t="s">
        <v>11259</v>
      </c>
      <c r="BJ763" t="s">
        <v>4032</v>
      </c>
      <c r="BK763">
        <v>196.9</v>
      </c>
      <c r="BL763">
        <v>1</v>
      </c>
      <c r="BM763">
        <v>1</v>
      </c>
      <c r="BN763" t="s">
        <v>4028</v>
      </c>
      <c r="BO763">
        <v>1</v>
      </c>
      <c r="BP763" t="s">
        <v>4029</v>
      </c>
      <c r="BQ763" t="s">
        <v>4030</v>
      </c>
      <c r="BR763" t="s">
        <v>69</v>
      </c>
      <c r="BS763" s="124">
        <v>46147</v>
      </c>
      <c r="BT763" t="s">
        <v>329</v>
      </c>
      <c r="BU763" t="s">
        <v>1096</v>
      </c>
      <c r="BW763" t="s">
        <v>14336</v>
      </c>
      <c r="BX763" t="s">
        <v>4030</v>
      </c>
      <c r="BY763" t="s">
        <v>4104</v>
      </c>
      <c r="BZ763" t="s">
        <v>13432</v>
      </c>
      <c r="CA763" t="s">
        <v>13432</v>
      </c>
      <c r="CB763" t="s">
        <v>4414</v>
      </c>
      <c r="CC763" t="s">
        <v>4105</v>
      </c>
      <c r="CD763">
        <v>224.88</v>
      </c>
      <c r="CE763">
        <v>18.739999999999998</v>
      </c>
      <c r="CG763">
        <v>0</v>
      </c>
      <c r="CH763">
        <v>224.88</v>
      </c>
      <c r="CK763">
        <v>1</v>
      </c>
      <c r="CL763" t="s">
        <v>14337</v>
      </c>
      <c r="CM763" t="s">
        <v>4106</v>
      </c>
      <c r="CN763" t="s">
        <v>232</v>
      </c>
      <c r="CO763" t="s">
        <v>13432</v>
      </c>
      <c r="CP763" t="s">
        <v>4107</v>
      </c>
      <c r="CR763" t="s">
        <v>16767</v>
      </c>
      <c r="CS763" t="s">
        <v>4050</v>
      </c>
      <c r="CT763" t="s">
        <v>4032</v>
      </c>
      <c r="CU763" t="s">
        <v>16768</v>
      </c>
      <c r="CV763" t="s">
        <v>8257</v>
      </c>
      <c r="CX763" t="s">
        <v>4105</v>
      </c>
      <c r="CY763" s="17">
        <v>0.5</v>
      </c>
      <c r="CZ763" t="s">
        <v>4133</v>
      </c>
      <c r="DA763">
        <v>1</v>
      </c>
      <c r="DB763" t="s">
        <v>8847</v>
      </c>
      <c r="DC763" t="s">
        <v>880</v>
      </c>
      <c r="DD763" t="s">
        <v>16768</v>
      </c>
      <c r="DE763" t="s">
        <v>4158</v>
      </c>
    </row>
    <row r="764" spans="58:109" x14ac:dyDescent="0.25">
      <c r="BF764" t="s">
        <v>11260</v>
      </c>
      <c r="BG764" t="s">
        <v>11261</v>
      </c>
      <c r="BH764" t="s">
        <v>330</v>
      </c>
      <c r="BI764" t="s">
        <v>11262</v>
      </c>
      <c r="BJ764" t="s">
        <v>4032</v>
      </c>
      <c r="BK764">
        <v>112.3</v>
      </c>
      <c r="BL764">
        <v>1</v>
      </c>
      <c r="BM764">
        <v>1</v>
      </c>
      <c r="BN764" t="s">
        <v>4028</v>
      </c>
      <c r="BO764">
        <v>1</v>
      </c>
      <c r="BP764" t="s">
        <v>4029</v>
      </c>
      <c r="BQ764" t="s">
        <v>4030</v>
      </c>
      <c r="BR764" t="s">
        <v>69</v>
      </c>
      <c r="BS764" s="124">
        <v>46147</v>
      </c>
      <c r="BT764" t="s">
        <v>329</v>
      </c>
      <c r="BU764" t="s">
        <v>1096</v>
      </c>
      <c r="BW764" t="s">
        <v>14338</v>
      </c>
      <c r="BX764" t="s">
        <v>4030</v>
      </c>
      <c r="BY764" t="s">
        <v>4034</v>
      </c>
      <c r="BZ764" t="s">
        <v>14339</v>
      </c>
      <c r="CA764" t="s">
        <v>14339</v>
      </c>
      <c r="CB764" t="s">
        <v>4522</v>
      </c>
      <c r="CC764" t="s">
        <v>4105</v>
      </c>
      <c r="CD764">
        <v>113.88</v>
      </c>
      <c r="CE764">
        <v>9.49</v>
      </c>
      <c r="CG764">
        <v>0</v>
      </c>
      <c r="CH764">
        <v>113.88</v>
      </c>
      <c r="CK764">
        <v>1</v>
      </c>
      <c r="CL764" t="s">
        <v>14340</v>
      </c>
      <c r="CM764" t="s">
        <v>4106</v>
      </c>
      <c r="CN764" t="s">
        <v>232</v>
      </c>
      <c r="CO764" t="s">
        <v>14339</v>
      </c>
      <c r="CP764" t="s">
        <v>4107</v>
      </c>
      <c r="CR764" t="s">
        <v>16769</v>
      </c>
      <c r="CS764" t="s">
        <v>4030</v>
      </c>
      <c r="CT764" t="s">
        <v>4032</v>
      </c>
      <c r="CU764" t="s">
        <v>16770</v>
      </c>
      <c r="CV764" t="s">
        <v>8438</v>
      </c>
      <c r="CX764" t="s">
        <v>4105</v>
      </c>
      <c r="CZ764" t="s">
        <v>4133</v>
      </c>
      <c r="DA764">
        <v>1</v>
      </c>
      <c r="DB764" t="s">
        <v>16771</v>
      </c>
      <c r="DC764" t="s">
        <v>880</v>
      </c>
      <c r="DD764" t="s">
        <v>16770</v>
      </c>
      <c r="DE764" t="s">
        <v>4158</v>
      </c>
    </row>
    <row r="765" spans="58:109" x14ac:dyDescent="0.25">
      <c r="BF765" t="s">
        <v>11263</v>
      </c>
      <c r="BG765" t="s">
        <v>11264</v>
      </c>
      <c r="BH765" t="s">
        <v>375</v>
      </c>
      <c r="BI765" t="s">
        <v>8914</v>
      </c>
      <c r="BJ765" t="s">
        <v>4027</v>
      </c>
      <c r="BK765">
        <v>124.08</v>
      </c>
      <c r="BL765">
        <v>1</v>
      </c>
      <c r="BM765">
        <v>1</v>
      </c>
      <c r="BN765" t="s">
        <v>4028</v>
      </c>
      <c r="BO765">
        <v>1</v>
      </c>
      <c r="BP765" t="s">
        <v>4029</v>
      </c>
      <c r="BQ765" t="s">
        <v>4030</v>
      </c>
      <c r="BR765" t="s">
        <v>69</v>
      </c>
      <c r="BS765" s="124">
        <v>46147</v>
      </c>
      <c r="BT765" t="s">
        <v>76</v>
      </c>
      <c r="BU765" t="s">
        <v>2650</v>
      </c>
      <c r="BW765" t="s">
        <v>14341</v>
      </c>
      <c r="BX765" t="s">
        <v>4030</v>
      </c>
      <c r="BY765" t="s">
        <v>4142</v>
      </c>
      <c r="BZ765" t="s">
        <v>14342</v>
      </c>
      <c r="CA765" t="s">
        <v>14342</v>
      </c>
      <c r="CC765" t="s">
        <v>4105</v>
      </c>
      <c r="CE765">
        <v>11.99</v>
      </c>
      <c r="CG765">
        <v>0</v>
      </c>
      <c r="CK765">
        <v>1</v>
      </c>
      <c r="CL765" t="s">
        <v>14343</v>
      </c>
      <c r="CM765" t="s">
        <v>4106</v>
      </c>
      <c r="CN765" t="s">
        <v>232</v>
      </c>
      <c r="CO765" t="s">
        <v>14342</v>
      </c>
      <c r="CP765" t="s">
        <v>4107</v>
      </c>
      <c r="CR765" t="s">
        <v>20552</v>
      </c>
      <c r="CS765" t="s">
        <v>4050</v>
      </c>
      <c r="CT765" t="s">
        <v>4027</v>
      </c>
      <c r="CU765" t="s">
        <v>20553</v>
      </c>
      <c r="CV765" t="s">
        <v>8257</v>
      </c>
      <c r="CX765" t="s">
        <v>4105</v>
      </c>
      <c r="CZ765" t="s">
        <v>4133</v>
      </c>
      <c r="DA765">
        <v>1</v>
      </c>
      <c r="DB765" t="s">
        <v>20554</v>
      </c>
      <c r="DC765" t="s">
        <v>880</v>
      </c>
      <c r="DD765" t="s">
        <v>20553</v>
      </c>
      <c r="DE765" t="s">
        <v>4158</v>
      </c>
    </row>
    <row r="766" spans="58:109" x14ac:dyDescent="0.25">
      <c r="BF766" t="s">
        <v>11265</v>
      </c>
      <c r="BG766" t="s">
        <v>11266</v>
      </c>
      <c r="BH766" t="s">
        <v>375</v>
      </c>
      <c r="BI766" t="s">
        <v>8915</v>
      </c>
      <c r="BJ766" t="s">
        <v>4027</v>
      </c>
      <c r="BK766">
        <v>107.88</v>
      </c>
      <c r="BL766">
        <v>1</v>
      </c>
      <c r="BM766">
        <v>1</v>
      </c>
      <c r="BN766" t="s">
        <v>4028</v>
      </c>
      <c r="BO766">
        <v>1</v>
      </c>
      <c r="BP766" t="s">
        <v>4029</v>
      </c>
      <c r="BQ766" t="s">
        <v>4030</v>
      </c>
      <c r="BR766" t="s">
        <v>69</v>
      </c>
      <c r="BS766" s="124">
        <v>46147</v>
      </c>
      <c r="BT766" t="s">
        <v>76</v>
      </c>
      <c r="BU766" t="s">
        <v>2650</v>
      </c>
      <c r="BW766" t="s">
        <v>14344</v>
      </c>
      <c r="BX766" t="s">
        <v>4030</v>
      </c>
      <c r="BY766" t="s">
        <v>4032</v>
      </c>
      <c r="BZ766" t="s">
        <v>14345</v>
      </c>
      <c r="CA766" t="s">
        <v>8294</v>
      </c>
      <c r="CC766" t="s">
        <v>4105</v>
      </c>
      <c r="CD766">
        <v>164.52</v>
      </c>
      <c r="CE766">
        <v>8.2200000000000006</v>
      </c>
      <c r="CF766">
        <v>1.8424</v>
      </c>
      <c r="CG766">
        <v>1</v>
      </c>
      <c r="CH766">
        <v>164.52</v>
      </c>
      <c r="CI766" s="17">
        <v>0.2</v>
      </c>
      <c r="CJ766">
        <v>14.51</v>
      </c>
      <c r="CK766">
        <v>1</v>
      </c>
      <c r="CL766" t="s">
        <v>14346</v>
      </c>
      <c r="CM766" t="s">
        <v>4121</v>
      </c>
      <c r="CN766" t="s">
        <v>232</v>
      </c>
      <c r="CO766" t="s">
        <v>14345</v>
      </c>
      <c r="CP766" t="s">
        <v>4121</v>
      </c>
      <c r="CR766" t="s">
        <v>8543</v>
      </c>
      <c r="CS766" t="s">
        <v>4030</v>
      </c>
      <c r="CT766" t="s">
        <v>4027</v>
      </c>
      <c r="CU766" t="s">
        <v>15434</v>
      </c>
      <c r="CV766" t="s">
        <v>4636</v>
      </c>
      <c r="CX766" t="s">
        <v>4105</v>
      </c>
      <c r="CY766" s="17">
        <v>0.2</v>
      </c>
      <c r="CZ766" t="s">
        <v>4133</v>
      </c>
      <c r="DA766">
        <v>1</v>
      </c>
      <c r="DB766" t="s">
        <v>8544</v>
      </c>
      <c r="DC766" t="s">
        <v>880</v>
      </c>
      <c r="DD766" t="s">
        <v>15434</v>
      </c>
      <c r="DE766" t="s">
        <v>4158</v>
      </c>
    </row>
    <row r="767" spans="58:109" x14ac:dyDescent="0.25">
      <c r="BF767" t="s">
        <v>11267</v>
      </c>
      <c r="BG767" t="s">
        <v>11268</v>
      </c>
      <c r="BH767" t="s">
        <v>4311</v>
      </c>
      <c r="BI767" t="s">
        <v>11269</v>
      </c>
      <c r="BJ767" t="s">
        <v>4032</v>
      </c>
      <c r="BK767">
        <v>94.92</v>
      </c>
      <c r="BL767">
        <v>1</v>
      </c>
      <c r="BM767">
        <v>1</v>
      </c>
      <c r="BN767" t="s">
        <v>4056</v>
      </c>
      <c r="BO767">
        <v>1</v>
      </c>
      <c r="BP767" t="s">
        <v>4029</v>
      </c>
      <c r="BQ767" t="s">
        <v>4030</v>
      </c>
      <c r="BR767" t="s">
        <v>4031</v>
      </c>
      <c r="BS767" s="124">
        <v>46147</v>
      </c>
      <c r="BT767" t="s">
        <v>392</v>
      </c>
      <c r="BU767" t="s">
        <v>1720</v>
      </c>
      <c r="BW767" t="s">
        <v>20394</v>
      </c>
      <c r="BX767" t="s">
        <v>4108</v>
      </c>
      <c r="BY767" t="s">
        <v>4109</v>
      </c>
      <c r="BZ767" t="s">
        <v>20396</v>
      </c>
      <c r="CA767" t="s">
        <v>20396</v>
      </c>
      <c r="CB767" t="s">
        <v>8531</v>
      </c>
      <c r="CC767" t="s">
        <v>4111</v>
      </c>
      <c r="CD767">
        <v>335.88</v>
      </c>
      <c r="CE767">
        <v>27.99</v>
      </c>
      <c r="CG767">
        <v>0</v>
      </c>
      <c r="CH767">
        <v>335.88</v>
      </c>
      <c r="CK767">
        <v>1</v>
      </c>
      <c r="CL767" t="s">
        <v>20392</v>
      </c>
      <c r="CM767" t="s">
        <v>4106</v>
      </c>
      <c r="CN767" t="s">
        <v>80</v>
      </c>
      <c r="CO767" t="s">
        <v>20396</v>
      </c>
      <c r="CP767" t="s">
        <v>4107</v>
      </c>
      <c r="CR767" t="s">
        <v>16775</v>
      </c>
      <c r="CS767" t="s">
        <v>4030</v>
      </c>
      <c r="CT767" t="s">
        <v>4032</v>
      </c>
      <c r="CU767" t="s">
        <v>16776</v>
      </c>
      <c r="CV767" t="s">
        <v>8850</v>
      </c>
      <c r="CW767" t="s">
        <v>4274</v>
      </c>
      <c r="CX767" t="s">
        <v>4105</v>
      </c>
      <c r="CZ767" t="s">
        <v>4133</v>
      </c>
      <c r="DA767">
        <v>1</v>
      </c>
      <c r="DB767" t="s">
        <v>16777</v>
      </c>
      <c r="DC767" t="s">
        <v>880</v>
      </c>
      <c r="DD767" t="s">
        <v>16776</v>
      </c>
      <c r="DE767" t="s">
        <v>4158</v>
      </c>
    </row>
    <row r="768" spans="58:109" x14ac:dyDescent="0.25">
      <c r="BF768" t="s">
        <v>11270</v>
      </c>
      <c r="BH768" t="s">
        <v>4311</v>
      </c>
      <c r="BL768">
        <v>0</v>
      </c>
      <c r="BM768">
        <v>0</v>
      </c>
      <c r="BR768" t="s">
        <v>4031</v>
      </c>
      <c r="BS768" s="124">
        <v>46147</v>
      </c>
      <c r="BT768" t="s">
        <v>392</v>
      </c>
      <c r="BU768" t="s">
        <v>1720</v>
      </c>
      <c r="BW768" t="s">
        <v>20397</v>
      </c>
      <c r="BX768" t="s">
        <v>4108</v>
      </c>
      <c r="BY768" t="s">
        <v>4109</v>
      </c>
      <c r="BZ768" t="s">
        <v>20398</v>
      </c>
      <c r="CA768" t="s">
        <v>20398</v>
      </c>
      <c r="CB768" t="s">
        <v>13687</v>
      </c>
      <c r="CC768" t="s">
        <v>4111</v>
      </c>
      <c r="CD768">
        <v>239.88</v>
      </c>
      <c r="CE768">
        <v>19.989999999999998</v>
      </c>
      <c r="CG768">
        <v>0</v>
      </c>
      <c r="CH768">
        <v>239.88</v>
      </c>
      <c r="CK768">
        <v>1</v>
      </c>
      <c r="CL768" t="s">
        <v>20399</v>
      </c>
      <c r="CM768" t="s">
        <v>4106</v>
      </c>
      <c r="CN768" t="s">
        <v>80</v>
      </c>
      <c r="CO768" t="s">
        <v>20398</v>
      </c>
      <c r="CP768" t="s">
        <v>4107</v>
      </c>
      <c r="CR768" t="s">
        <v>16772</v>
      </c>
      <c r="CS768" t="s">
        <v>4030</v>
      </c>
      <c r="CT768" t="s">
        <v>4034</v>
      </c>
      <c r="CU768" t="s">
        <v>16773</v>
      </c>
      <c r="CV768" t="s">
        <v>4636</v>
      </c>
      <c r="CW768" t="s">
        <v>4504</v>
      </c>
      <c r="CX768" t="s">
        <v>4105</v>
      </c>
      <c r="CZ768" t="s">
        <v>4133</v>
      </c>
      <c r="DA768">
        <v>1</v>
      </c>
      <c r="DB768" t="s">
        <v>16774</v>
      </c>
      <c r="DC768" t="s">
        <v>880</v>
      </c>
      <c r="DD768" t="s">
        <v>16773</v>
      </c>
      <c r="DE768" t="s">
        <v>4158</v>
      </c>
    </row>
    <row r="769" spans="58:109" x14ac:dyDescent="0.25">
      <c r="BF769" t="s">
        <v>11271</v>
      </c>
      <c r="BH769" t="s">
        <v>4311</v>
      </c>
      <c r="BL769">
        <v>0</v>
      </c>
      <c r="BM769">
        <v>1</v>
      </c>
      <c r="BR769" t="s">
        <v>4031</v>
      </c>
      <c r="BS769" s="124">
        <v>46147</v>
      </c>
      <c r="BT769" t="s">
        <v>392</v>
      </c>
      <c r="BU769" t="s">
        <v>1720</v>
      </c>
      <c r="BW769" t="s">
        <v>21558</v>
      </c>
      <c r="BX769" t="s">
        <v>4030</v>
      </c>
      <c r="BY769" t="s">
        <v>4032</v>
      </c>
      <c r="BZ769" t="s">
        <v>21559</v>
      </c>
      <c r="CA769" t="s">
        <v>21559</v>
      </c>
      <c r="CB769" t="s">
        <v>4204</v>
      </c>
      <c r="CC769" t="s">
        <v>4105</v>
      </c>
      <c r="CD769">
        <v>179.88</v>
      </c>
      <c r="CE769">
        <v>14.99</v>
      </c>
      <c r="CG769">
        <v>0</v>
      </c>
      <c r="CH769">
        <v>179.88</v>
      </c>
      <c r="CK769">
        <v>1</v>
      </c>
      <c r="CL769" t="s">
        <v>21560</v>
      </c>
      <c r="CM769" t="s">
        <v>4106</v>
      </c>
      <c r="CN769" t="s">
        <v>80</v>
      </c>
      <c r="CO769" t="s">
        <v>21559</v>
      </c>
      <c r="CP769" t="s">
        <v>4107</v>
      </c>
      <c r="CR769" t="s">
        <v>9193</v>
      </c>
      <c r="CS769" t="s">
        <v>4030</v>
      </c>
      <c r="CT769" t="s">
        <v>4104</v>
      </c>
      <c r="CU769" t="s">
        <v>9194</v>
      </c>
      <c r="CV769" t="s">
        <v>8521</v>
      </c>
      <c r="CW769" t="s">
        <v>4204</v>
      </c>
      <c r="CX769" t="s">
        <v>4105</v>
      </c>
      <c r="CZ769" t="s">
        <v>4133</v>
      </c>
      <c r="DA769">
        <v>1</v>
      </c>
      <c r="DB769" t="s">
        <v>9195</v>
      </c>
      <c r="DC769" t="s">
        <v>880</v>
      </c>
      <c r="DD769" t="s">
        <v>9194</v>
      </c>
      <c r="DE769" t="s">
        <v>4158</v>
      </c>
    </row>
    <row r="770" spans="58:109" x14ac:dyDescent="0.25">
      <c r="BF770" t="s">
        <v>11272</v>
      </c>
      <c r="BH770" t="s">
        <v>4036</v>
      </c>
      <c r="BL770">
        <v>0</v>
      </c>
      <c r="BM770">
        <v>1</v>
      </c>
      <c r="BR770" t="s">
        <v>4031</v>
      </c>
      <c r="BS770" s="124">
        <v>46147</v>
      </c>
      <c r="BT770" t="s">
        <v>384</v>
      </c>
      <c r="BU770" t="s">
        <v>1720</v>
      </c>
      <c r="BW770" t="s">
        <v>21561</v>
      </c>
      <c r="BX770" t="s">
        <v>4030</v>
      </c>
      <c r="BY770" t="s">
        <v>4034</v>
      </c>
      <c r="BZ770" t="s">
        <v>21559</v>
      </c>
      <c r="CA770" t="s">
        <v>21559</v>
      </c>
      <c r="CB770" t="s">
        <v>4143</v>
      </c>
      <c r="CC770" t="s">
        <v>4105</v>
      </c>
      <c r="CD770">
        <v>83.88</v>
      </c>
      <c r="CE770">
        <v>6.99</v>
      </c>
      <c r="CG770">
        <v>0</v>
      </c>
      <c r="CH770">
        <v>83.88</v>
      </c>
      <c r="CK770">
        <v>1</v>
      </c>
      <c r="CL770" t="s">
        <v>21560</v>
      </c>
      <c r="CM770" t="s">
        <v>4106</v>
      </c>
      <c r="CN770" t="s">
        <v>80</v>
      </c>
      <c r="CO770" t="s">
        <v>21559</v>
      </c>
      <c r="CP770" t="s">
        <v>4107</v>
      </c>
      <c r="CR770" t="s">
        <v>9196</v>
      </c>
      <c r="CS770" t="s">
        <v>4050</v>
      </c>
      <c r="CT770" t="s">
        <v>4032</v>
      </c>
      <c r="CU770" t="s">
        <v>9197</v>
      </c>
      <c r="CV770" t="s">
        <v>4571</v>
      </c>
      <c r="CW770" t="s">
        <v>8377</v>
      </c>
      <c r="CX770" t="s">
        <v>4105</v>
      </c>
      <c r="CZ770" t="s">
        <v>4133</v>
      </c>
      <c r="DA770">
        <v>1</v>
      </c>
      <c r="DB770" t="s">
        <v>9198</v>
      </c>
      <c r="DC770" t="s">
        <v>880</v>
      </c>
      <c r="DD770" t="s">
        <v>9197</v>
      </c>
      <c r="DE770" t="s">
        <v>4158</v>
      </c>
    </row>
    <row r="771" spans="58:109" x14ac:dyDescent="0.25">
      <c r="BF771" t="s">
        <v>11273</v>
      </c>
      <c r="BG771" t="s">
        <v>11274</v>
      </c>
      <c r="BH771" t="s">
        <v>4313</v>
      </c>
      <c r="BI771" t="s">
        <v>11275</v>
      </c>
      <c r="BJ771" t="s">
        <v>4032</v>
      </c>
      <c r="BK771">
        <v>219.44</v>
      </c>
      <c r="BL771">
        <v>1</v>
      </c>
      <c r="BM771">
        <v>1</v>
      </c>
      <c r="BN771" t="s">
        <v>4028</v>
      </c>
      <c r="BO771">
        <v>1</v>
      </c>
      <c r="BP771" t="s">
        <v>4029</v>
      </c>
      <c r="BQ771" t="s">
        <v>4030</v>
      </c>
      <c r="BR771" t="s">
        <v>4031</v>
      </c>
      <c r="BS771" s="124">
        <v>46147</v>
      </c>
      <c r="BT771" t="s">
        <v>432</v>
      </c>
      <c r="BU771" t="s">
        <v>1381</v>
      </c>
      <c r="BW771" t="s">
        <v>21562</v>
      </c>
      <c r="BX771" t="s">
        <v>4030</v>
      </c>
      <c r="BY771" t="s">
        <v>4034</v>
      </c>
      <c r="BZ771" t="s">
        <v>21563</v>
      </c>
      <c r="CA771" t="s">
        <v>21563</v>
      </c>
      <c r="CB771" t="s">
        <v>4143</v>
      </c>
      <c r="CC771" t="s">
        <v>4105</v>
      </c>
      <c r="CD771">
        <v>104.88</v>
      </c>
      <c r="CE771">
        <v>8.74</v>
      </c>
      <c r="CG771">
        <v>0</v>
      </c>
      <c r="CH771">
        <v>104.88</v>
      </c>
      <c r="CK771">
        <v>1</v>
      </c>
      <c r="CL771" t="s">
        <v>21560</v>
      </c>
      <c r="CM771" t="s">
        <v>4106</v>
      </c>
      <c r="CN771" t="s">
        <v>80</v>
      </c>
      <c r="CO771" t="s">
        <v>21563</v>
      </c>
      <c r="CP771" t="s">
        <v>4107</v>
      </c>
      <c r="CR771" t="s">
        <v>9957</v>
      </c>
      <c r="CS771" t="s">
        <v>4050</v>
      </c>
      <c r="CT771" t="s">
        <v>4109</v>
      </c>
      <c r="CU771" t="s">
        <v>9958</v>
      </c>
      <c r="CV771" t="s">
        <v>4571</v>
      </c>
      <c r="CX771" t="s">
        <v>4105</v>
      </c>
      <c r="CY771" s="17">
        <v>0.5</v>
      </c>
      <c r="CZ771" t="s">
        <v>4133</v>
      </c>
      <c r="DA771">
        <v>1</v>
      </c>
      <c r="DB771" t="s">
        <v>9959</v>
      </c>
      <c r="DC771" t="s">
        <v>880</v>
      </c>
      <c r="DD771" t="s">
        <v>9958</v>
      </c>
      <c r="DE771" t="s">
        <v>4158</v>
      </c>
    </row>
    <row r="772" spans="58:109" x14ac:dyDescent="0.25">
      <c r="BF772" t="s">
        <v>11276</v>
      </c>
      <c r="BG772" t="s">
        <v>11277</v>
      </c>
      <c r="BH772" t="s">
        <v>4313</v>
      </c>
      <c r="BI772" t="s">
        <v>11278</v>
      </c>
      <c r="BJ772" t="s">
        <v>4034</v>
      </c>
      <c r="BK772">
        <v>55.98</v>
      </c>
      <c r="BL772">
        <v>1</v>
      </c>
      <c r="BM772">
        <v>1</v>
      </c>
      <c r="BN772" t="s">
        <v>4028</v>
      </c>
      <c r="BO772">
        <v>1</v>
      </c>
      <c r="BP772" t="s">
        <v>4029</v>
      </c>
      <c r="BQ772" t="s">
        <v>4030</v>
      </c>
      <c r="BR772" t="s">
        <v>4031</v>
      </c>
      <c r="BS772" s="124">
        <v>46147</v>
      </c>
      <c r="BT772" t="s">
        <v>432</v>
      </c>
      <c r="BU772" t="s">
        <v>1381</v>
      </c>
      <c r="BW772" t="s">
        <v>21564</v>
      </c>
      <c r="BX772" t="s">
        <v>4030</v>
      </c>
      <c r="BY772" t="s">
        <v>4032</v>
      </c>
      <c r="BZ772" t="s">
        <v>21563</v>
      </c>
      <c r="CA772" t="s">
        <v>21563</v>
      </c>
      <c r="CC772" t="s">
        <v>4105</v>
      </c>
      <c r="CD772">
        <v>147.12</v>
      </c>
      <c r="CE772">
        <v>12.26</v>
      </c>
      <c r="CF772">
        <v>0.85819999999999996</v>
      </c>
      <c r="CG772">
        <v>0</v>
      </c>
      <c r="CH772">
        <v>147.12</v>
      </c>
      <c r="CJ772">
        <v>18.89</v>
      </c>
      <c r="CK772">
        <v>1</v>
      </c>
      <c r="CL772" t="s">
        <v>21560</v>
      </c>
      <c r="CM772" t="s">
        <v>4106</v>
      </c>
      <c r="CN772" t="s">
        <v>80</v>
      </c>
      <c r="CO772" t="s">
        <v>21563</v>
      </c>
      <c r="CP772" t="s">
        <v>4107</v>
      </c>
      <c r="CR772" t="s">
        <v>9960</v>
      </c>
      <c r="CS772" t="s">
        <v>4050</v>
      </c>
      <c r="CT772" t="s">
        <v>4027</v>
      </c>
      <c r="CU772" t="s">
        <v>9841</v>
      </c>
      <c r="CV772" t="s">
        <v>4701</v>
      </c>
      <c r="CW772" t="s">
        <v>4342</v>
      </c>
      <c r="CX772" t="s">
        <v>4105</v>
      </c>
      <c r="CZ772" t="s">
        <v>4133</v>
      </c>
      <c r="DA772">
        <v>1</v>
      </c>
      <c r="DB772" t="s">
        <v>9961</v>
      </c>
      <c r="DC772" t="s">
        <v>880</v>
      </c>
      <c r="DD772" t="s">
        <v>9841</v>
      </c>
      <c r="DE772" t="s">
        <v>4158</v>
      </c>
    </row>
    <row r="773" spans="58:109" x14ac:dyDescent="0.25">
      <c r="BF773" t="s">
        <v>11279</v>
      </c>
      <c r="BH773" t="s">
        <v>4313</v>
      </c>
      <c r="BL773">
        <v>0</v>
      </c>
      <c r="BM773">
        <v>1</v>
      </c>
      <c r="BR773" t="s">
        <v>4031</v>
      </c>
      <c r="BS773" s="124">
        <v>46147</v>
      </c>
      <c r="BT773" t="s">
        <v>432</v>
      </c>
      <c r="BU773" t="s">
        <v>1381</v>
      </c>
      <c r="BW773" t="s">
        <v>20400</v>
      </c>
      <c r="BX773" t="s">
        <v>4030</v>
      </c>
      <c r="BY773" t="s">
        <v>4109</v>
      </c>
      <c r="BZ773" t="s">
        <v>20401</v>
      </c>
      <c r="CA773" t="s">
        <v>8552</v>
      </c>
      <c r="CC773" t="s">
        <v>4105</v>
      </c>
      <c r="CD773">
        <v>131.88</v>
      </c>
      <c r="CE773">
        <v>5.99</v>
      </c>
      <c r="CF773">
        <v>4.7949999999999999</v>
      </c>
      <c r="CG773">
        <v>1</v>
      </c>
      <c r="CH773">
        <v>131.88</v>
      </c>
      <c r="CI773" s="17">
        <v>0.2</v>
      </c>
      <c r="CJ773">
        <v>48.55</v>
      </c>
      <c r="CK773">
        <v>1</v>
      </c>
      <c r="CL773" t="s">
        <v>20402</v>
      </c>
      <c r="CM773" t="s">
        <v>4133</v>
      </c>
      <c r="CN773" t="s">
        <v>80</v>
      </c>
      <c r="CO773" t="s">
        <v>20401</v>
      </c>
      <c r="CP773" t="s">
        <v>4121</v>
      </c>
      <c r="CR773" t="s">
        <v>10392</v>
      </c>
      <c r="CS773" t="s">
        <v>4030</v>
      </c>
      <c r="CT773" t="s">
        <v>4109</v>
      </c>
      <c r="CU773" t="s">
        <v>10393</v>
      </c>
      <c r="CV773" t="s">
        <v>8454</v>
      </c>
      <c r="CX773" t="s">
        <v>4105</v>
      </c>
      <c r="CZ773" t="s">
        <v>4133</v>
      </c>
      <c r="DA773">
        <v>1</v>
      </c>
      <c r="DB773" t="s">
        <v>10394</v>
      </c>
      <c r="DC773" t="s">
        <v>880</v>
      </c>
      <c r="DD773" t="s">
        <v>10393</v>
      </c>
      <c r="DE773" t="s">
        <v>4158</v>
      </c>
    </row>
    <row r="774" spans="58:109" x14ac:dyDescent="0.25">
      <c r="BF774" t="s">
        <v>11280</v>
      </c>
      <c r="BH774" t="s">
        <v>4313</v>
      </c>
      <c r="BL774">
        <v>0</v>
      </c>
      <c r="BM774">
        <v>1</v>
      </c>
      <c r="BR774" t="s">
        <v>4031</v>
      </c>
      <c r="BS774" s="124">
        <v>46147</v>
      </c>
      <c r="BT774" t="s">
        <v>432</v>
      </c>
      <c r="BU774" t="s">
        <v>1381</v>
      </c>
      <c r="BW774" t="s">
        <v>20403</v>
      </c>
      <c r="BX774" t="s">
        <v>4030</v>
      </c>
      <c r="BY774" t="s">
        <v>4109</v>
      </c>
      <c r="BZ774" t="s">
        <v>20404</v>
      </c>
      <c r="CA774" t="s">
        <v>8552</v>
      </c>
      <c r="CC774" t="s">
        <v>4105</v>
      </c>
      <c r="CD774">
        <v>104.38</v>
      </c>
      <c r="CE774">
        <v>4.74</v>
      </c>
      <c r="CF774">
        <v>3.7949999999999999</v>
      </c>
      <c r="CG774">
        <v>1</v>
      </c>
      <c r="CH774">
        <v>104.38</v>
      </c>
      <c r="CI774" s="17">
        <v>0.2</v>
      </c>
      <c r="CJ774">
        <v>38.43</v>
      </c>
      <c r="CK774">
        <v>1</v>
      </c>
      <c r="CL774" t="s">
        <v>20402</v>
      </c>
      <c r="CM774" t="s">
        <v>4133</v>
      </c>
      <c r="CN774" t="s">
        <v>80</v>
      </c>
      <c r="CO774" t="s">
        <v>20404</v>
      </c>
      <c r="CP774" t="s">
        <v>4121</v>
      </c>
      <c r="CR774" t="s">
        <v>16778</v>
      </c>
      <c r="CS774" t="s">
        <v>4030</v>
      </c>
      <c r="CT774" t="s">
        <v>4104</v>
      </c>
      <c r="CU774" t="s">
        <v>16779</v>
      </c>
      <c r="CV774" t="s">
        <v>8558</v>
      </c>
      <c r="CW774" t="s">
        <v>4281</v>
      </c>
      <c r="CX774" t="s">
        <v>4105</v>
      </c>
      <c r="CZ774" t="s">
        <v>4133</v>
      </c>
      <c r="DA774">
        <v>1</v>
      </c>
      <c r="DB774" t="s">
        <v>16780</v>
      </c>
      <c r="DC774" t="s">
        <v>880</v>
      </c>
      <c r="DD774" t="s">
        <v>16779</v>
      </c>
      <c r="DE774" t="s">
        <v>4158</v>
      </c>
    </row>
    <row r="775" spans="58:109" x14ac:dyDescent="0.25">
      <c r="BF775" t="s">
        <v>11281</v>
      </c>
      <c r="BH775" t="s">
        <v>4313</v>
      </c>
      <c r="BL775">
        <v>0</v>
      </c>
      <c r="BM775">
        <v>1</v>
      </c>
      <c r="BR775" t="s">
        <v>4031</v>
      </c>
      <c r="BS775" s="124">
        <v>46147</v>
      </c>
      <c r="BT775" t="s">
        <v>432</v>
      </c>
      <c r="BU775" t="s">
        <v>1381</v>
      </c>
      <c r="BW775" t="s">
        <v>20919</v>
      </c>
      <c r="BX775" t="s">
        <v>4030</v>
      </c>
      <c r="BY775" t="s">
        <v>4034</v>
      </c>
      <c r="BZ775" t="s">
        <v>20920</v>
      </c>
      <c r="CA775" t="s">
        <v>8297</v>
      </c>
      <c r="CC775" t="s">
        <v>4105</v>
      </c>
      <c r="CD775">
        <v>59.28</v>
      </c>
      <c r="CE775">
        <v>2.96</v>
      </c>
      <c r="CF775">
        <v>0.71099999999999997</v>
      </c>
      <c r="CG775">
        <v>1</v>
      </c>
      <c r="CH775">
        <v>59.28</v>
      </c>
      <c r="CI775" s="17">
        <v>0.2</v>
      </c>
      <c r="CJ775">
        <v>7.2</v>
      </c>
      <c r="CK775">
        <v>1</v>
      </c>
      <c r="CL775" t="s">
        <v>20921</v>
      </c>
      <c r="CM775" t="s">
        <v>4121</v>
      </c>
      <c r="CN775" t="s">
        <v>80</v>
      </c>
      <c r="CO775" t="s">
        <v>20920</v>
      </c>
      <c r="CP775" t="s">
        <v>4121</v>
      </c>
      <c r="CR775" t="s">
        <v>16781</v>
      </c>
      <c r="CS775" t="s">
        <v>4050</v>
      </c>
      <c r="CT775" t="s">
        <v>4109</v>
      </c>
      <c r="CU775" t="s">
        <v>14760</v>
      </c>
      <c r="CV775" t="s">
        <v>4615</v>
      </c>
      <c r="CX775" t="s">
        <v>4111</v>
      </c>
      <c r="CZ775" t="s">
        <v>4133</v>
      </c>
      <c r="DA775">
        <v>1</v>
      </c>
      <c r="DB775" t="s">
        <v>16782</v>
      </c>
      <c r="DC775" t="s">
        <v>880</v>
      </c>
      <c r="DD775" t="s">
        <v>14760</v>
      </c>
      <c r="DE775" t="s">
        <v>4158</v>
      </c>
    </row>
    <row r="776" spans="58:109" x14ac:dyDescent="0.25">
      <c r="BF776" t="s">
        <v>11282</v>
      </c>
      <c r="BH776" t="s">
        <v>4313</v>
      </c>
      <c r="BL776">
        <v>0</v>
      </c>
      <c r="BM776">
        <v>1</v>
      </c>
      <c r="BR776" t="s">
        <v>4031</v>
      </c>
      <c r="BS776" s="124">
        <v>46147</v>
      </c>
      <c r="BT776" t="s">
        <v>432</v>
      </c>
      <c r="BU776" t="s">
        <v>1381</v>
      </c>
      <c r="BW776" t="s">
        <v>20913</v>
      </c>
      <c r="BX776" t="s">
        <v>4030</v>
      </c>
      <c r="BY776" t="s">
        <v>4034</v>
      </c>
      <c r="BZ776" t="s">
        <v>20902</v>
      </c>
      <c r="CA776" t="s">
        <v>8590</v>
      </c>
      <c r="CB776" t="s">
        <v>4132</v>
      </c>
      <c r="CC776" t="s">
        <v>4105</v>
      </c>
      <c r="CD776">
        <v>107.88</v>
      </c>
      <c r="CE776">
        <v>8.99</v>
      </c>
      <c r="CF776">
        <v>0.86280000000000001</v>
      </c>
      <c r="CG776">
        <v>1</v>
      </c>
      <c r="CH776">
        <v>107.88</v>
      </c>
      <c r="CI776" s="17">
        <v>0.2</v>
      </c>
      <c r="CJ776">
        <v>12.51</v>
      </c>
      <c r="CK776">
        <v>1</v>
      </c>
      <c r="CL776" t="s">
        <v>20914</v>
      </c>
      <c r="CM776" t="s">
        <v>4121</v>
      </c>
      <c r="CN776" t="s">
        <v>80</v>
      </c>
      <c r="CO776" t="s">
        <v>20902</v>
      </c>
      <c r="CP776" t="s">
        <v>4121</v>
      </c>
      <c r="CR776" t="s">
        <v>16783</v>
      </c>
      <c r="CS776" t="s">
        <v>4050</v>
      </c>
      <c r="CT776" t="s">
        <v>4109</v>
      </c>
      <c r="CU776" t="s">
        <v>16784</v>
      </c>
      <c r="CV776" t="s">
        <v>8280</v>
      </c>
      <c r="CX776" t="s">
        <v>4105</v>
      </c>
      <c r="CZ776" t="s">
        <v>4133</v>
      </c>
      <c r="DA776">
        <v>1</v>
      </c>
      <c r="DB776" t="s">
        <v>16785</v>
      </c>
      <c r="DC776" t="s">
        <v>880</v>
      </c>
      <c r="DD776" t="s">
        <v>16784</v>
      </c>
      <c r="DE776" t="s">
        <v>4158</v>
      </c>
    </row>
    <row r="777" spans="58:109" x14ac:dyDescent="0.25">
      <c r="BF777" t="s">
        <v>11283</v>
      </c>
      <c r="BH777" t="s">
        <v>4313</v>
      </c>
      <c r="BL777">
        <v>0</v>
      </c>
      <c r="BM777">
        <v>1</v>
      </c>
      <c r="BR777" t="s">
        <v>4031</v>
      </c>
      <c r="BS777" s="124">
        <v>46147</v>
      </c>
      <c r="BT777" t="s">
        <v>432</v>
      </c>
      <c r="BU777" t="s">
        <v>1381</v>
      </c>
      <c r="BW777" t="s">
        <v>20915</v>
      </c>
      <c r="BX777" t="s">
        <v>4030</v>
      </c>
      <c r="BY777" t="s">
        <v>4034</v>
      </c>
      <c r="BZ777" t="s">
        <v>20902</v>
      </c>
      <c r="CA777" t="s">
        <v>8590</v>
      </c>
      <c r="CB777" t="s">
        <v>4132</v>
      </c>
      <c r="CC777" t="s">
        <v>4105</v>
      </c>
      <c r="CD777">
        <v>155.88</v>
      </c>
      <c r="CE777">
        <v>12.99</v>
      </c>
      <c r="CF777">
        <v>1.2467999999999999</v>
      </c>
      <c r="CG777">
        <v>1</v>
      </c>
      <c r="CH777">
        <v>155.88</v>
      </c>
      <c r="CI777" s="17">
        <v>0.2</v>
      </c>
      <c r="CJ777">
        <v>18.079999999999998</v>
      </c>
      <c r="CK777">
        <v>1</v>
      </c>
      <c r="CL777" t="s">
        <v>20914</v>
      </c>
      <c r="CM777" t="s">
        <v>4121</v>
      </c>
      <c r="CN777" t="s">
        <v>80</v>
      </c>
      <c r="CO777" t="s">
        <v>20902</v>
      </c>
      <c r="CP777" t="s">
        <v>4121</v>
      </c>
      <c r="CR777" t="s">
        <v>16786</v>
      </c>
      <c r="CS777" t="s">
        <v>4030</v>
      </c>
      <c r="CT777" t="s">
        <v>4027</v>
      </c>
      <c r="CU777" t="s">
        <v>16787</v>
      </c>
      <c r="CV777" t="s">
        <v>8908</v>
      </c>
      <c r="CW777" t="s">
        <v>4373</v>
      </c>
      <c r="CX777" t="s">
        <v>4105</v>
      </c>
      <c r="CZ777" t="s">
        <v>4133</v>
      </c>
      <c r="DA777">
        <v>1</v>
      </c>
      <c r="DB777" t="s">
        <v>16788</v>
      </c>
      <c r="DC777" t="s">
        <v>880</v>
      </c>
      <c r="DD777" t="s">
        <v>16787</v>
      </c>
      <c r="DE777" t="s">
        <v>4158</v>
      </c>
    </row>
    <row r="778" spans="58:109" x14ac:dyDescent="0.25">
      <c r="BF778" t="s">
        <v>11284</v>
      </c>
      <c r="BH778" t="s">
        <v>4313</v>
      </c>
      <c r="BL778">
        <v>0</v>
      </c>
      <c r="BM778">
        <v>1</v>
      </c>
      <c r="BR778" t="s">
        <v>4031</v>
      </c>
      <c r="BS778" s="124">
        <v>46147</v>
      </c>
      <c r="BT778" t="s">
        <v>432</v>
      </c>
      <c r="BU778" t="s">
        <v>1381</v>
      </c>
      <c r="BW778" t="s">
        <v>20916</v>
      </c>
      <c r="BX778" t="s">
        <v>4030</v>
      </c>
      <c r="BY778" t="s">
        <v>4034</v>
      </c>
      <c r="BZ778" t="s">
        <v>20917</v>
      </c>
      <c r="CA778" t="s">
        <v>8590</v>
      </c>
      <c r="CB778" t="s">
        <v>4132</v>
      </c>
      <c r="CC778" t="s">
        <v>4105</v>
      </c>
      <c r="CD778">
        <v>134.88</v>
      </c>
      <c r="CE778">
        <v>11.24</v>
      </c>
      <c r="CF778">
        <v>1.0788</v>
      </c>
      <c r="CG778">
        <v>1</v>
      </c>
      <c r="CH778">
        <v>134.88</v>
      </c>
      <c r="CI778" s="17">
        <v>0.2</v>
      </c>
      <c r="CJ778">
        <v>15.65</v>
      </c>
      <c r="CK778">
        <v>1</v>
      </c>
      <c r="CL778" t="s">
        <v>20914</v>
      </c>
      <c r="CM778" t="s">
        <v>4121</v>
      </c>
      <c r="CN778" t="s">
        <v>80</v>
      </c>
      <c r="CO778" t="s">
        <v>20917</v>
      </c>
      <c r="CP778" t="s">
        <v>4121</v>
      </c>
      <c r="CR778" t="s">
        <v>16789</v>
      </c>
      <c r="CS778" t="s">
        <v>4050</v>
      </c>
      <c r="CT778" t="s">
        <v>4142</v>
      </c>
      <c r="CU778" t="s">
        <v>16790</v>
      </c>
      <c r="CV778" t="s">
        <v>4615</v>
      </c>
      <c r="CW778" t="s">
        <v>4200</v>
      </c>
      <c r="CX778" t="s">
        <v>4105</v>
      </c>
      <c r="CZ778" t="s">
        <v>4133</v>
      </c>
      <c r="DA778">
        <v>1</v>
      </c>
      <c r="DB778" t="s">
        <v>16791</v>
      </c>
      <c r="DC778" t="s">
        <v>880</v>
      </c>
      <c r="DD778" t="s">
        <v>16790</v>
      </c>
      <c r="DE778" t="s">
        <v>4158</v>
      </c>
    </row>
    <row r="779" spans="58:109" x14ac:dyDescent="0.25">
      <c r="BF779" t="s">
        <v>11285</v>
      </c>
      <c r="BH779" t="s">
        <v>4313</v>
      </c>
      <c r="BL779">
        <v>0</v>
      </c>
      <c r="BM779">
        <v>1</v>
      </c>
      <c r="BR779" t="s">
        <v>4031</v>
      </c>
      <c r="BS779" s="124">
        <v>46147</v>
      </c>
      <c r="BT779" t="s">
        <v>432</v>
      </c>
      <c r="BU779" t="s">
        <v>1381</v>
      </c>
      <c r="BW779" t="s">
        <v>20918</v>
      </c>
      <c r="BX779" t="s">
        <v>4030</v>
      </c>
      <c r="BY779" t="s">
        <v>4034</v>
      </c>
      <c r="BZ779" t="s">
        <v>20917</v>
      </c>
      <c r="CA779" t="s">
        <v>8590</v>
      </c>
      <c r="CB779" t="s">
        <v>4132</v>
      </c>
      <c r="CC779" t="s">
        <v>4105</v>
      </c>
      <c r="CD779">
        <v>134.88</v>
      </c>
      <c r="CE779">
        <v>11.24</v>
      </c>
      <c r="CF779">
        <v>1.0788</v>
      </c>
      <c r="CG779">
        <v>1</v>
      </c>
      <c r="CH779">
        <v>134.88</v>
      </c>
      <c r="CI779" s="17">
        <v>0.2</v>
      </c>
      <c r="CJ779">
        <v>15.65</v>
      </c>
      <c r="CK779">
        <v>1</v>
      </c>
      <c r="CL779" t="s">
        <v>20914</v>
      </c>
      <c r="CM779" t="s">
        <v>4121</v>
      </c>
      <c r="CN779" t="s">
        <v>80</v>
      </c>
      <c r="CO779" t="s">
        <v>20917</v>
      </c>
      <c r="CP779" t="s">
        <v>4121</v>
      </c>
      <c r="CR779" t="s">
        <v>16792</v>
      </c>
      <c r="CS779" t="s">
        <v>4030</v>
      </c>
      <c r="CT779" t="s">
        <v>4034</v>
      </c>
      <c r="CU779" t="s">
        <v>15676</v>
      </c>
      <c r="CV779" t="s">
        <v>8593</v>
      </c>
      <c r="CW779" t="s">
        <v>4283</v>
      </c>
      <c r="CX779" t="s">
        <v>4105</v>
      </c>
      <c r="CZ779" t="s">
        <v>4133</v>
      </c>
      <c r="DA779">
        <v>1</v>
      </c>
      <c r="DB779" t="s">
        <v>16793</v>
      </c>
      <c r="DC779" t="s">
        <v>880</v>
      </c>
      <c r="DD779" t="s">
        <v>15676</v>
      </c>
      <c r="DE779" t="s">
        <v>4158</v>
      </c>
    </row>
    <row r="780" spans="58:109" x14ac:dyDescent="0.25">
      <c r="BF780" t="s">
        <v>11286</v>
      </c>
      <c r="BH780" t="s">
        <v>4313</v>
      </c>
      <c r="BL780">
        <v>0</v>
      </c>
      <c r="BM780">
        <v>1</v>
      </c>
      <c r="BR780" t="s">
        <v>4031</v>
      </c>
      <c r="BS780" s="124">
        <v>46147</v>
      </c>
      <c r="BT780" t="s">
        <v>432</v>
      </c>
      <c r="BU780" t="s">
        <v>1381</v>
      </c>
      <c r="BW780" t="s">
        <v>20922</v>
      </c>
      <c r="BX780" t="s">
        <v>4030</v>
      </c>
      <c r="BY780" t="s">
        <v>4034</v>
      </c>
      <c r="BZ780" t="s">
        <v>20923</v>
      </c>
      <c r="CA780" t="s">
        <v>8297</v>
      </c>
      <c r="CC780" t="s">
        <v>4105</v>
      </c>
      <c r="CD780">
        <v>53.88</v>
      </c>
      <c r="CE780">
        <v>2.69</v>
      </c>
      <c r="CF780">
        <v>0.64649999999999996</v>
      </c>
      <c r="CG780">
        <v>1</v>
      </c>
      <c r="CH780">
        <v>53.88</v>
      </c>
      <c r="CI780" s="17">
        <v>0.2</v>
      </c>
      <c r="CJ780">
        <v>6.55</v>
      </c>
      <c r="CK780">
        <v>1</v>
      </c>
      <c r="CL780" t="s">
        <v>20921</v>
      </c>
      <c r="CM780" t="s">
        <v>4121</v>
      </c>
      <c r="CN780" t="s">
        <v>80</v>
      </c>
      <c r="CO780" t="s">
        <v>20923</v>
      </c>
      <c r="CP780" t="s">
        <v>4121</v>
      </c>
      <c r="CR780" t="s">
        <v>16797</v>
      </c>
      <c r="CS780" t="s">
        <v>4050</v>
      </c>
      <c r="CT780" t="s">
        <v>4109</v>
      </c>
      <c r="CU780" t="s">
        <v>16798</v>
      </c>
      <c r="CV780" t="s">
        <v>4614</v>
      </c>
      <c r="CX780" t="s">
        <v>4105</v>
      </c>
      <c r="CZ780" t="s">
        <v>4133</v>
      </c>
      <c r="DA780">
        <v>1</v>
      </c>
      <c r="DB780" t="s">
        <v>16799</v>
      </c>
      <c r="DC780" t="s">
        <v>880</v>
      </c>
      <c r="DD780" t="s">
        <v>16798</v>
      </c>
      <c r="DE780" t="s">
        <v>4158</v>
      </c>
    </row>
    <row r="781" spans="58:109" x14ac:dyDescent="0.25">
      <c r="BF781" t="s">
        <v>11287</v>
      </c>
      <c r="BH781" t="s">
        <v>4313</v>
      </c>
      <c r="BL781">
        <v>0</v>
      </c>
      <c r="BM781">
        <v>1</v>
      </c>
      <c r="BR781" t="s">
        <v>4031</v>
      </c>
      <c r="BS781" s="124">
        <v>46147</v>
      </c>
      <c r="BT781" t="s">
        <v>432</v>
      </c>
      <c r="BU781" t="s">
        <v>1381</v>
      </c>
      <c r="BW781" t="s">
        <v>20924</v>
      </c>
      <c r="BX781" t="s">
        <v>4050</v>
      </c>
      <c r="BY781" t="s">
        <v>4034</v>
      </c>
      <c r="BZ781" t="s">
        <v>20923</v>
      </c>
      <c r="CA781" t="s">
        <v>8297</v>
      </c>
      <c r="CC781" t="s">
        <v>4105</v>
      </c>
      <c r="CD781">
        <v>50.48</v>
      </c>
      <c r="CE781">
        <v>2.52</v>
      </c>
      <c r="CF781">
        <v>0.60599999999999998</v>
      </c>
      <c r="CG781">
        <v>1</v>
      </c>
      <c r="CH781">
        <v>50.48</v>
      </c>
      <c r="CI781" s="17">
        <v>0.2</v>
      </c>
      <c r="CJ781">
        <v>6.14</v>
      </c>
      <c r="CK781">
        <v>1</v>
      </c>
      <c r="CL781" t="s">
        <v>20921</v>
      </c>
      <c r="CM781" t="s">
        <v>4133</v>
      </c>
      <c r="CN781" t="s">
        <v>80</v>
      </c>
      <c r="CO781" t="s">
        <v>20923</v>
      </c>
      <c r="CP781" t="s">
        <v>4121</v>
      </c>
      <c r="CR781" t="s">
        <v>16800</v>
      </c>
      <c r="CS781" t="s">
        <v>4030</v>
      </c>
      <c r="CT781" t="s">
        <v>4032</v>
      </c>
      <c r="CU781" t="s">
        <v>16801</v>
      </c>
      <c r="CV781" t="s">
        <v>8388</v>
      </c>
      <c r="CX781" t="s">
        <v>4105</v>
      </c>
      <c r="CY781" s="17">
        <v>0.5</v>
      </c>
      <c r="CZ781" t="s">
        <v>4133</v>
      </c>
      <c r="DA781">
        <v>1</v>
      </c>
      <c r="DB781" t="s">
        <v>16802</v>
      </c>
      <c r="DC781" t="s">
        <v>880</v>
      </c>
      <c r="DD781" t="s">
        <v>16801</v>
      </c>
      <c r="DE781" t="s">
        <v>4158</v>
      </c>
    </row>
    <row r="782" spans="58:109" x14ac:dyDescent="0.25">
      <c r="BF782" t="s">
        <v>11288</v>
      </c>
      <c r="BH782" t="s">
        <v>4339</v>
      </c>
      <c r="BL782">
        <v>0</v>
      </c>
      <c r="BM782">
        <v>1</v>
      </c>
      <c r="BR782" t="s">
        <v>4031</v>
      </c>
      <c r="BS782" s="124">
        <v>46147</v>
      </c>
      <c r="BT782" t="s">
        <v>4340</v>
      </c>
      <c r="BU782" t="s">
        <v>1720</v>
      </c>
      <c r="BW782" t="s">
        <v>20925</v>
      </c>
      <c r="BX782" t="s">
        <v>4030</v>
      </c>
      <c r="BY782" t="s">
        <v>4034</v>
      </c>
      <c r="BZ782" t="s">
        <v>20926</v>
      </c>
      <c r="CA782" t="s">
        <v>8297</v>
      </c>
      <c r="CC782" t="s">
        <v>4105</v>
      </c>
      <c r="CD782">
        <v>58.6</v>
      </c>
      <c r="CE782">
        <v>2.93</v>
      </c>
      <c r="CF782">
        <v>0.70350000000000001</v>
      </c>
      <c r="CG782">
        <v>1</v>
      </c>
      <c r="CH782">
        <v>58.6</v>
      </c>
      <c r="CI782" s="17">
        <v>0.2</v>
      </c>
      <c r="CJ782">
        <v>7.12</v>
      </c>
      <c r="CK782">
        <v>1</v>
      </c>
      <c r="CL782" t="s">
        <v>20921</v>
      </c>
      <c r="CM782" t="s">
        <v>4121</v>
      </c>
      <c r="CN782" t="s">
        <v>80</v>
      </c>
      <c r="CO782" t="s">
        <v>20926</v>
      </c>
      <c r="CP782" t="s">
        <v>4121</v>
      </c>
      <c r="CR782" t="s">
        <v>16794</v>
      </c>
      <c r="CS782" t="s">
        <v>4050</v>
      </c>
      <c r="CT782" t="s">
        <v>4032</v>
      </c>
      <c r="CU782" t="s">
        <v>16795</v>
      </c>
      <c r="CV782" t="s">
        <v>4184</v>
      </c>
      <c r="CX782" t="s">
        <v>4105</v>
      </c>
      <c r="CY782" s="17">
        <v>0.5</v>
      </c>
      <c r="CZ782" t="s">
        <v>4133</v>
      </c>
      <c r="DA782">
        <v>1</v>
      </c>
      <c r="DB782" t="s">
        <v>16796</v>
      </c>
      <c r="DC782" t="s">
        <v>880</v>
      </c>
      <c r="DD782" t="s">
        <v>16795</v>
      </c>
      <c r="DE782" t="s">
        <v>4158</v>
      </c>
    </row>
    <row r="783" spans="58:109" x14ac:dyDescent="0.25">
      <c r="BF783" t="s">
        <v>11289</v>
      </c>
      <c r="BH783" t="s">
        <v>643</v>
      </c>
      <c r="BL783">
        <v>0</v>
      </c>
      <c r="BM783">
        <v>1</v>
      </c>
      <c r="BR783" t="s">
        <v>69</v>
      </c>
      <c r="BS783" s="124">
        <v>46147</v>
      </c>
      <c r="BT783" t="s">
        <v>79</v>
      </c>
      <c r="BU783" t="s">
        <v>2650</v>
      </c>
      <c r="BW783" t="s">
        <v>14347</v>
      </c>
      <c r="BX783" t="s">
        <v>4030</v>
      </c>
      <c r="BY783" t="s">
        <v>4109</v>
      </c>
      <c r="BZ783" t="s">
        <v>14348</v>
      </c>
      <c r="CA783" t="s">
        <v>14348</v>
      </c>
      <c r="CC783" t="s">
        <v>4105</v>
      </c>
      <c r="CD783">
        <v>239.88</v>
      </c>
      <c r="CE783">
        <v>19.989999999999998</v>
      </c>
      <c r="CG783">
        <v>0</v>
      </c>
      <c r="CH783">
        <v>239.88</v>
      </c>
      <c r="CK783">
        <v>1</v>
      </c>
      <c r="CL783" t="s">
        <v>14349</v>
      </c>
      <c r="CM783" t="s">
        <v>4106</v>
      </c>
      <c r="CN783" t="s">
        <v>80</v>
      </c>
      <c r="CO783" t="s">
        <v>14348</v>
      </c>
      <c r="CP783" t="s">
        <v>4107</v>
      </c>
      <c r="CR783" t="s">
        <v>20555</v>
      </c>
      <c r="CS783" t="s">
        <v>4030</v>
      </c>
      <c r="CT783" t="s">
        <v>4109</v>
      </c>
      <c r="CU783" t="s">
        <v>20556</v>
      </c>
      <c r="CV783" t="s">
        <v>20513</v>
      </c>
      <c r="CX783" t="s">
        <v>4105</v>
      </c>
      <c r="CZ783" t="s">
        <v>4133</v>
      </c>
      <c r="DA783">
        <v>1</v>
      </c>
      <c r="DB783" t="s">
        <v>9293</v>
      </c>
      <c r="DC783" t="s">
        <v>214</v>
      </c>
      <c r="DD783" t="s">
        <v>20556</v>
      </c>
      <c r="DE783" t="s">
        <v>4158</v>
      </c>
    </row>
    <row r="784" spans="58:109" x14ac:dyDescent="0.25">
      <c r="BF784" t="s">
        <v>11290</v>
      </c>
      <c r="BG784" t="s">
        <v>11291</v>
      </c>
      <c r="BH784" t="s">
        <v>4580</v>
      </c>
      <c r="BI784" t="s">
        <v>11292</v>
      </c>
      <c r="BJ784" t="s">
        <v>4034</v>
      </c>
      <c r="BK784">
        <v>48.42</v>
      </c>
      <c r="BL784">
        <v>1</v>
      </c>
      <c r="BM784">
        <v>1</v>
      </c>
      <c r="BN784" t="s">
        <v>4028</v>
      </c>
      <c r="BO784">
        <v>1</v>
      </c>
      <c r="BP784" t="s">
        <v>4029</v>
      </c>
      <c r="BQ784" t="s">
        <v>4030</v>
      </c>
      <c r="BR784" t="s">
        <v>4031</v>
      </c>
      <c r="BS784" s="124">
        <v>46147</v>
      </c>
      <c r="BT784" t="s">
        <v>73</v>
      </c>
      <c r="BU784" t="s">
        <v>1720</v>
      </c>
      <c r="BW784" t="s">
        <v>14350</v>
      </c>
      <c r="BX784" t="s">
        <v>4030</v>
      </c>
      <c r="BY784" t="s">
        <v>4109</v>
      </c>
      <c r="BZ784" t="s">
        <v>14351</v>
      </c>
      <c r="CA784" t="s">
        <v>14351</v>
      </c>
      <c r="CC784" t="s">
        <v>4111</v>
      </c>
      <c r="CD784">
        <v>383.88</v>
      </c>
      <c r="CE784">
        <v>31.99</v>
      </c>
      <c r="CG784">
        <v>0</v>
      </c>
      <c r="CH784">
        <v>383.88</v>
      </c>
      <c r="CK784">
        <v>1</v>
      </c>
      <c r="CL784" t="s">
        <v>14352</v>
      </c>
      <c r="CM784" t="s">
        <v>4106</v>
      </c>
      <c r="CN784" t="s">
        <v>80</v>
      </c>
      <c r="CO784" t="s">
        <v>14351</v>
      </c>
      <c r="CP784" t="s">
        <v>4107</v>
      </c>
      <c r="CR784" t="s">
        <v>20557</v>
      </c>
      <c r="CS784" t="s">
        <v>4030</v>
      </c>
      <c r="CT784" t="s">
        <v>4142</v>
      </c>
      <c r="CU784" t="s">
        <v>20558</v>
      </c>
      <c r="CV784" t="s">
        <v>8850</v>
      </c>
      <c r="CW784" t="s">
        <v>4116</v>
      </c>
      <c r="CX784" t="s">
        <v>4105</v>
      </c>
      <c r="CZ784" t="s">
        <v>4133</v>
      </c>
      <c r="DA784">
        <v>1</v>
      </c>
      <c r="DB784" t="s">
        <v>20559</v>
      </c>
      <c r="DC784" t="s">
        <v>214</v>
      </c>
      <c r="DD784" t="s">
        <v>20558</v>
      </c>
      <c r="DE784" t="s">
        <v>4158</v>
      </c>
    </row>
    <row r="785" spans="58:109" x14ac:dyDescent="0.25">
      <c r="BF785" t="s">
        <v>11293</v>
      </c>
      <c r="BG785" t="s">
        <v>11294</v>
      </c>
      <c r="BH785" t="s">
        <v>684</v>
      </c>
      <c r="BI785" t="s">
        <v>11295</v>
      </c>
      <c r="BJ785" t="s">
        <v>4034</v>
      </c>
      <c r="BK785">
        <v>53.88</v>
      </c>
      <c r="BL785">
        <v>1</v>
      </c>
      <c r="BM785">
        <v>1</v>
      </c>
      <c r="BN785" t="s">
        <v>4028</v>
      </c>
      <c r="BO785">
        <v>1</v>
      </c>
      <c r="BP785" t="s">
        <v>4029</v>
      </c>
      <c r="BQ785" t="s">
        <v>4030</v>
      </c>
      <c r="BR785" t="s">
        <v>69</v>
      </c>
      <c r="BS785" s="124">
        <v>46147</v>
      </c>
      <c r="BT785" t="s">
        <v>683</v>
      </c>
      <c r="BU785" t="s">
        <v>2171</v>
      </c>
      <c r="BW785" t="s">
        <v>14353</v>
      </c>
      <c r="BX785" t="s">
        <v>4030</v>
      </c>
      <c r="BY785" t="s">
        <v>4109</v>
      </c>
      <c r="BZ785" t="s">
        <v>14354</v>
      </c>
      <c r="CA785" t="s">
        <v>14354</v>
      </c>
      <c r="CC785" t="s">
        <v>4111</v>
      </c>
      <c r="CD785">
        <v>395.88</v>
      </c>
      <c r="CE785">
        <v>32.99</v>
      </c>
      <c r="CG785">
        <v>0</v>
      </c>
      <c r="CH785">
        <v>395.88</v>
      </c>
      <c r="CK785">
        <v>1</v>
      </c>
      <c r="CL785" t="s">
        <v>14355</v>
      </c>
      <c r="CM785" t="s">
        <v>4106</v>
      </c>
      <c r="CN785" t="s">
        <v>80</v>
      </c>
      <c r="CO785" t="s">
        <v>14354</v>
      </c>
      <c r="CP785" t="s">
        <v>4107</v>
      </c>
      <c r="CR785" t="s">
        <v>21064</v>
      </c>
      <c r="CS785" t="s">
        <v>4050</v>
      </c>
      <c r="CT785" t="s">
        <v>4032</v>
      </c>
      <c r="CU785" t="s">
        <v>20558</v>
      </c>
      <c r="CV785" t="s">
        <v>8391</v>
      </c>
      <c r="CX785" t="s">
        <v>4105</v>
      </c>
      <c r="CZ785" t="s">
        <v>4133</v>
      </c>
      <c r="DA785">
        <v>1</v>
      </c>
      <c r="DB785" t="s">
        <v>20559</v>
      </c>
      <c r="DC785" t="s">
        <v>214</v>
      </c>
      <c r="DD785" t="s">
        <v>20558</v>
      </c>
      <c r="DE785" t="s">
        <v>4158</v>
      </c>
    </row>
    <row r="786" spans="58:109" x14ac:dyDescent="0.25">
      <c r="BF786" t="s">
        <v>11296</v>
      </c>
      <c r="BH786" t="s">
        <v>684</v>
      </c>
      <c r="BL786">
        <v>0</v>
      </c>
      <c r="BM786">
        <v>1</v>
      </c>
      <c r="BR786" t="s">
        <v>69</v>
      </c>
      <c r="BS786" s="124">
        <v>46147</v>
      </c>
      <c r="BT786" t="s">
        <v>683</v>
      </c>
      <c r="BU786" t="s">
        <v>2171</v>
      </c>
      <c r="BW786" t="s">
        <v>14356</v>
      </c>
      <c r="BX786" t="s">
        <v>4030</v>
      </c>
      <c r="BY786" t="s">
        <v>4109</v>
      </c>
      <c r="BZ786" t="s">
        <v>14357</v>
      </c>
      <c r="CA786" t="s">
        <v>14357</v>
      </c>
      <c r="CC786" t="s">
        <v>4111</v>
      </c>
      <c r="CD786">
        <v>527.88</v>
      </c>
      <c r="CE786">
        <v>43.99</v>
      </c>
      <c r="CG786">
        <v>0</v>
      </c>
      <c r="CH786">
        <v>527.88</v>
      </c>
      <c r="CK786">
        <v>1</v>
      </c>
      <c r="CL786" t="s">
        <v>14358</v>
      </c>
      <c r="CM786" t="s">
        <v>4106</v>
      </c>
      <c r="CN786" t="s">
        <v>80</v>
      </c>
      <c r="CO786" t="s">
        <v>14357</v>
      </c>
      <c r="CP786" t="s">
        <v>4107</v>
      </c>
      <c r="CR786" t="s">
        <v>21065</v>
      </c>
      <c r="CS786" t="s">
        <v>4030</v>
      </c>
      <c r="CT786" t="s">
        <v>4034</v>
      </c>
      <c r="CU786" t="s">
        <v>20944</v>
      </c>
      <c r="CV786" t="s">
        <v>8595</v>
      </c>
      <c r="CW786" t="s">
        <v>4410</v>
      </c>
      <c r="CX786" t="s">
        <v>4105</v>
      </c>
      <c r="CZ786" t="s">
        <v>4133</v>
      </c>
      <c r="DA786">
        <v>1</v>
      </c>
      <c r="DB786" t="s">
        <v>21066</v>
      </c>
      <c r="DC786" t="s">
        <v>214</v>
      </c>
      <c r="DD786" t="s">
        <v>20944</v>
      </c>
      <c r="DE786" t="s">
        <v>4158</v>
      </c>
    </row>
    <row r="787" spans="58:109" x14ac:dyDescent="0.25">
      <c r="BF787" t="s">
        <v>11297</v>
      </c>
      <c r="BG787" t="s">
        <v>11298</v>
      </c>
      <c r="BH787" t="s">
        <v>709</v>
      </c>
      <c r="BI787" t="s">
        <v>11299</v>
      </c>
      <c r="BJ787" t="s">
        <v>4032</v>
      </c>
      <c r="BK787">
        <v>194.14</v>
      </c>
      <c r="BL787">
        <v>1</v>
      </c>
      <c r="BM787">
        <v>1</v>
      </c>
      <c r="BN787" t="s">
        <v>4387</v>
      </c>
      <c r="BO787">
        <v>1</v>
      </c>
      <c r="BP787" t="s">
        <v>4029</v>
      </c>
      <c r="BQ787" t="s">
        <v>4030</v>
      </c>
      <c r="BR787" t="s">
        <v>4042</v>
      </c>
      <c r="BS787" s="124">
        <v>46147</v>
      </c>
      <c r="BT787" t="s">
        <v>708</v>
      </c>
      <c r="BU787" t="s">
        <v>1096</v>
      </c>
      <c r="BW787" t="s">
        <v>14359</v>
      </c>
      <c r="BX787" t="s">
        <v>4050</v>
      </c>
      <c r="BY787" t="s">
        <v>4109</v>
      </c>
      <c r="BZ787" t="s">
        <v>14360</v>
      </c>
      <c r="CA787" t="s">
        <v>14360</v>
      </c>
      <c r="CB787" t="s">
        <v>5917</v>
      </c>
      <c r="CC787" t="s">
        <v>4111</v>
      </c>
      <c r="CD787">
        <v>299.88</v>
      </c>
      <c r="CE787">
        <v>24.99</v>
      </c>
      <c r="CG787">
        <v>0</v>
      </c>
      <c r="CH787">
        <v>299.88</v>
      </c>
      <c r="CK787">
        <v>1</v>
      </c>
      <c r="CL787" t="s">
        <v>14361</v>
      </c>
      <c r="CM787" t="s">
        <v>4133</v>
      </c>
      <c r="CN787" t="s">
        <v>80</v>
      </c>
      <c r="CO787" t="s">
        <v>14360</v>
      </c>
      <c r="CP787" t="s">
        <v>4107</v>
      </c>
      <c r="CR787" t="s">
        <v>21067</v>
      </c>
      <c r="CS787" t="s">
        <v>4030</v>
      </c>
      <c r="CT787" t="s">
        <v>4034</v>
      </c>
      <c r="CU787" t="s">
        <v>21068</v>
      </c>
      <c r="CV787" t="s">
        <v>8595</v>
      </c>
      <c r="CW787" t="s">
        <v>4410</v>
      </c>
      <c r="CX787" t="s">
        <v>4105</v>
      </c>
      <c r="CZ787" t="s">
        <v>4133</v>
      </c>
      <c r="DA787">
        <v>1</v>
      </c>
      <c r="DB787" t="s">
        <v>21066</v>
      </c>
      <c r="DC787" t="s">
        <v>214</v>
      </c>
      <c r="DD787" t="s">
        <v>21068</v>
      </c>
      <c r="DE787" t="s">
        <v>4158</v>
      </c>
    </row>
    <row r="788" spans="58:109" x14ac:dyDescent="0.25">
      <c r="BF788" t="s">
        <v>11300</v>
      </c>
      <c r="BG788" t="s">
        <v>11301</v>
      </c>
      <c r="BH788" t="s">
        <v>851</v>
      </c>
      <c r="BI788" t="s">
        <v>11302</v>
      </c>
      <c r="BJ788" t="s">
        <v>4032</v>
      </c>
      <c r="BK788">
        <v>161.46</v>
      </c>
      <c r="BL788">
        <v>1</v>
      </c>
      <c r="BM788">
        <v>1</v>
      </c>
      <c r="BN788" t="s">
        <v>4065</v>
      </c>
      <c r="BO788">
        <v>1</v>
      </c>
      <c r="BP788" t="s">
        <v>4029</v>
      </c>
      <c r="BQ788" t="s">
        <v>4030</v>
      </c>
      <c r="BR788" t="s">
        <v>69</v>
      </c>
      <c r="BS788" s="124">
        <v>46147</v>
      </c>
      <c r="BT788" t="s">
        <v>4367</v>
      </c>
      <c r="BU788" t="s">
        <v>4368</v>
      </c>
      <c r="BW788" t="s">
        <v>14362</v>
      </c>
      <c r="BX788" t="s">
        <v>4030</v>
      </c>
      <c r="BY788" t="s">
        <v>4109</v>
      </c>
      <c r="BZ788" t="s">
        <v>14363</v>
      </c>
      <c r="CA788" t="s">
        <v>14363</v>
      </c>
      <c r="CC788" t="s">
        <v>4111</v>
      </c>
      <c r="CD788">
        <v>491.88</v>
      </c>
      <c r="CE788">
        <v>40.99</v>
      </c>
      <c r="CG788">
        <v>0</v>
      </c>
      <c r="CH788">
        <v>491.88</v>
      </c>
      <c r="CK788">
        <v>1</v>
      </c>
      <c r="CL788" t="s">
        <v>14364</v>
      </c>
      <c r="CM788" t="s">
        <v>4106</v>
      </c>
      <c r="CN788" t="s">
        <v>80</v>
      </c>
      <c r="CO788" t="s">
        <v>14363</v>
      </c>
      <c r="CP788" t="s">
        <v>4107</v>
      </c>
      <c r="CR788" t="s">
        <v>21069</v>
      </c>
      <c r="CS788" t="s">
        <v>4030</v>
      </c>
      <c r="CT788" t="s">
        <v>4034</v>
      </c>
      <c r="CU788" t="s">
        <v>21070</v>
      </c>
      <c r="CV788" t="s">
        <v>8595</v>
      </c>
      <c r="CW788" t="s">
        <v>4410</v>
      </c>
      <c r="CX788" t="s">
        <v>4105</v>
      </c>
      <c r="CZ788" t="s">
        <v>4133</v>
      </c>
      <c r="DA788">
        <v>1</v>
      </c>
      <c r="DB788" t="s">
        <v>21066</v>
      </c>
      <c r="DC788" t="s">
        <v>214</v>
      </c>
      <c r="DD788" t="s">
        <v>21070</v>
      </c>
      <c r="DE788" t="s">
        <v>4158</v>
      </c>
    </row>
    <row r="789" spans="58:109" x14ac:dyDescent="0.25">
      <c r="BF789" t="s">
        <v>11303</v>
      </c>
      <c r="BG789" t="s">
        <v>11304</v>
      </c>
      <c r="BH789" t="s">
        <v>4494</v>
      </c>
      <c r="BI789" t="s">
        <v>11305</v>
      </c>
      <c r="BJ789" t="s">
        <v>4032</v>
      </c>
      <c r="BK789">
        <v>170.28</v>
      </c>
      <c r="BL789">
        <v>1</v>
      </c>
      <c r="BM789">
        <v>1</v>
      </c>
      <c r="BN789" t="s">
        <v>4064</v>
      </c>
      <c r="BO789">
        <v>1</v>
      </c>
      <c r="BP789" t="s">
        <v>4029</v>
      </c>
      <c r="BQ789" t="s">
        <v>4030</v>
      </c>
      <c r="BR789" t="s">
        <v>4031</v>
      </c>
      <c r="BS789" s="124">
        <v>46147</v>
      </c>
      <c r="BT789" t="s">
        <v>868</v>
      </c>
      <c r="BU789" t="s">
        <v>2171</v>
      </c>
      <c r="BW789" t="s">
        <v>14365</v>
      </c>
      <c r="BX789" t="s">
        <v>4030</v>
      </c>
      <c r="BY789" t="s">
        <v>4032</v>
      </c>
      <c r="BZ789" t="s">
        <v>14366</v>
      </c>
      <c r="CA789" t="s">
        <v>14366</v>
      </c>
      <c r="CC789" t="s">
        <v>4105</v>
      </c>
      <c r="CG789">
        <v>0</v>
      </c>
      <c r="CK789">
        <v>1</v>
      </c>
      <c r="CL789" t="s">
        <v>14367</v>
      </c>
      <c r="CM789" t="s">
        <v>4106</v>
      </c>
      <c r="CN789" t="s">
        <v>80</v>
      </c>
      <c r="CO789" t="s">
        <v>14366</v>
      </c>
      <c r="CP789" t="s">
        <v>4107</v>
      </c>
      <c r="CR789" t="s">
        <v>16803</v>
      </c>
      <c r="CS789" t="s">
        <v>4050</v>
      </c>
      <c r="CT789" t="s">
        <v>4109</v>
      </c>
      <c r="CU789" t="s">
        <v>14348</v>
      </c>
      <c r="CV789" t="s">
        <v>4701</v>
      </c>
      <c r="CX789" t="s">
        <v>4111</v>
      </c>
      <c r="CZ789" t="s">
        <v>4133</v>
      </c>
      <c r="DA789">
        <v>1</v>
      </c>
      <c r="DB789" t="s">
        <v>16804</v>
      </c>
      <c r="DC789" t="s">
        <v>214</v>
      </c>
      <c r="DD789" t="s">
        <v>14348</v>
      </c>
      <c r="DE789" t="s">
        <v>4158</v>
      </c>
    </row>
    <row r="790" spans="58:109" x14ac:dyDescent="0.25">
      <c r="BF790" t="s">
        <v>11306</v>
      </c>
      <c r="BG790" t="s">
        <v>11307</v>
      </c>
      <c r="BH790" t="s">
        <v>4494</v>
      </c>
      <c r="BI790" t="s">
        <v>11308</v>
      </c>
      <c r="BJ790" t="s">
        <v>4034</v>
      </c>
      <c r="BK790">
        <v>92.4</v>
      </c>
      <c r="BL790">
        <v>1</v>
      </c>
      <c r="BM790">
        <v>1</v>
      </c>
      <c r="BN790" t="s">
        <v>4043</v>
      </c>
      <c r="BO790">
        <v>1</v>
      </c>
      <c r="BP790" t="s">
        <v>4029</v>
      </c>
      <c r="BQ790" t="s">
        <v>4030</v>
      </c>
      <c r="BR790" t="s">
        <v>4031</v>
      </c>
      <c r="BS790" s="124">
        <v>46147</v>
      </c>
      <c r="BT790" t="s">
        <v>868</v>
      </c>
      <c r="BU790" t="s">
        <v>2171</v>
      </c>
      <c r="BW790" t="s">
        <v>14368</v>
      </c>
      <c r="BX790" t="s">
        <v>4030</v>
      </c>
      <c r="BY790" t="s">
        <v>4034</v>
      </c>
      <c r="BZ790" t="s">
        <v>14366</v>
      </c>
      <c r="CA790" t="s">
        <v>14366</v>
      </c>
      <c r="CC790" t="s">
        <v>4105</v>
      </c>
      <c r="CG790">
        <v>0</v>
      </c>
      <c r="CK790">
        <v>1</v>
      </c>
      <c r="CL790" t="s">
        <v>14367</v>
      </c>
      <c r="CM790" t="s">
        <v>4106</v>
      </c>
      <c r="CN790" t="s">
        <v>80</v>
      </c>
      <c r="CO790" t="s">
        <v>14366</v>
      </c>
      <c r="CP790" t="s">
        <v>4107</v>
      </c>
      <c r="CR790" t="s">
        <v>16805</v>
      </c>
      <c r="CS790" t="s">
        <v>4050</v>
      </c>
      <c r="CT790" t="s">
        <v>4109</v>
      </c>
      <c r="CU790" t="s">
        <v>16806</v>
      </c>
      <c r="CV790" t="s">
        <v>4701</v>
      </c>
      <c r="CW790" t="s">
        <v>8410</v>
      </c>
      <c r="CX790" t="s">
        <v>4111</v>
      </c>
      <c r="CZ790" t="s">
        <v>4133</v>
      </c>
      <c r="DA790">
        <v>1</v>
      </c>
      <c r="DB790" t="s">
        <v>16807</v>
      </c>
      <c r="DC790" t="s">
        <v>214</v>
      </c>
      <c r="DD790" t="s">
        <v>16806</v>
      </c>
      <c r="DE790" t="s">
        <v>4158</v>
      </c>
    </row>
    <row r="791" spans="58:109" x14ac:dyDescent="0.25">
      <c r="BF791" t="s">
        <v>11309</v>
      </c>
      <c r="BG791" t="s">
        <v>11310</v>
      </c>
      <c r="BH791" t="s">
        <v>4377</v>
      </c>
      <c r="BI791" t="s">
        <v>11311</v>
      </c>
      <c r="BJ791" t="s">
        <v>4032</v>
      </c>
      <c r="BK791">
        <v>172.58</v>
      </c>
      <c r="BL791">
        <v>1</v>
      </c>
      <c r="BM791">
        <v>1</v>
      </c>
      <c r="BN791" t="s">
        <v>4028</v>
      </c>
      <c r="BO791">
        <v>1</v>
      </c>
      <c r="BP791" t="s">
        <v>4029</v>
      </c>
      <c r="BQ791" t="s">
        <v>4030</v>
      </c>
      <c r="BR791" t="s">
        <v>4031</v>
      </c>
      <c r="BS791" s="124">
        <v>46147</v>
      </c>
      <c r="BT791" t="s">
        <v>214</v>
      </c>
      <c r="BU791" t="s">
        <v>1720</v>
      </c>
      <c r="BW791" t="s">
        <v>9873</v>
      </c>
      <c r="BX791" t="s">
        <v>4030</v>
      </c>
      <c r="BY791" t="s">
        <v>4109</v>
      </c>
      <c r="BZ791" t="s">
        <v>14369</v>
      </c>
      <c r="CA791" t="s">
        <v>14369</v>
      </c>
      <c r="CC791" t="s">
        <v>4111</v>
      </c>
      <c r="CD791">
        <v>395.88</v>
      </c>
      <c r="CE791">
        <v>32.99</v>
      </c>
      <c r="CG791">
        <v>0</v>
      </c>
      <c r="CH791">
        <v>395.88</v>
      </c>
      <c r="CK791">
        <v>1</v>
      </c>
      <c r="CL791" t="s">
        <v>9874</v>
      </c>
      <c r="CM791" t="s">
        <v>4106</v>
      </c>
      <c r="CN791" t="s">
        <v>80</v>
      </c>
      <c r="CO791" t="s">
        <v>14369</v>
      </c>
      <c r="CP791" t="s">
        <v>4107</v>
      </c>
      <c r="CR791" t="s">
        <v>16808</v>
      </c>
      <c r="CS791" t="s">
        <v>4030</v>
      </c>
      <c r="CT791" t="s">
        <v>4034</v>
      </c>
      <c r="CU791" t="s">
        <v>15704</v>
      </c>
      <c r="CV791" t="s">
        <v>8595</v>
      </c>
      <c r="CX791" t="s">
        <v>4105</v>
      </c>
      <c r="CZ791" t="s">
        <v>4133</v>
      </c>
      <c r="DA791">
        <v>1</v>
      </c>
      <c r="DB791" t="s">
        <v>16809</v>
      </c>
      <c r="DC791" t="s">
        <v>214</v>
      </c>
      <c r="DD791" t="s">
        <v>15704</v>
      </c>
      <c r="DE791" t="s">
        <v>4158</v>
      </c>
    </row>
    <row r="792" spans="58:109" x14ac:dyDescent="0.25">
      <c r="BF792" t="s">
        <v>11312</v>
      </c>
      <c r="BG792" t="s">
        <v>11313</v>
      </c>
      <c r="BH792" t="s">
        <v>4377</v>
      </c>
      <c r="BI792" t="s">
        <v>11314</v>
      </c>
      <c r="BJ792" t="s">
        <v>4032</v>
      </c>
      <c r="BK792">
        <v>168.96</v>
      </c>
      <c r="BL792">
        <v>1</v>
      </c>
      <c r="BM792">
        <v>1</v>
      </c>
      <c r="BN792" t="s">
        <v>4060</v>
      </c>
      <c r="BO792">
        <v>1</v>
      </c>
      <c r="BP792" t="s">
        <v>4029</v>
      </c>
      <c r="BQ792" t="s">
        <v>4030</v>
      </c>
      <c r="BR792" t="s">
        <v>4031</v>
      </c>
      <c r="BS792" s="124">
        <v>46147</v>
      </c>
      <c r="BT792" t="s">
        <v>214</v>
      </c>
      <c r="BU792" t="s">
        <v>1720</v>
      </c>
      <c r="BW792" t="s">
        <v>14370</v>
      </c>
      <c r="BX792" t="s">
        <v>4030</v>
      </c>
      <c r="BY792" t="s">
        <v>4109</v>
      </c>
      <c r="BZ792" t="s">
        <v>14371</v>
      </c>
      <c r="CA792" t="s">
        <v>14371</v>
      </c>
      <c r="CB792" t="s">
        <v>4502</v>
      </c>
      <c r="CC792" t="s">
        <v>4111</v>
      </c>
      <c r="CD792">
        <v>263.88</v>
      </c>
      <c r="CE792">
        <v>21.99</v>
      </c>
      <c r="CG792">
        <v>0</v>
      </c>
      <c r="CH792">
        <v>263.88</v>
      </c>
      <c r="CK792">
        <v>1</v>
      </c>
      <c r="CL792" t="s">
        <v>14372</v>
      </c>
      <c r="CM792" t="s">
        <v>4106</v>
      </c>
      <c r="CN792" t="s">
        <v>80</v>
      </c>
      <c r="CO792" t="s">
        <v>14371</v>
      </c>
      <c r="CP792" t="s">
        <v>4107</v>
      </c>
      <c r="CR792" t="s">
        <v>4703</v>
      </c>
      <c r="CS792" t="s">
        <v>4050</v>
      </c>
      <c r="CT792" t="s">
        <v>4109</v>
      </c>
      <c r="CU792" t="s">
        <v>9199</v>
      </c>
      <c r="CV792" t="s">
        <v>4615</v>
      </c>
      <c r="CX792" t="s">
        <v>4111</v>
      </c>
      <c r="CZ792" t="s">
        <v>4133</v>
      </c>
      <c r="DA792">
        <v>1</v>
      </c>
      <c r="DB792" t="s">
        <v>4704</v>
      </c>
      <c r="DC792" t="s">
        <v>214</v>
      </c>
      <c r="DD792" t="s">
        <v>9199</v>
      </c>
      <c r="DE792" t="s">
        <v>4158</v>
      </c>
    </row>
    <row r="793" spans="58:109" x14ac:dyDescent="0.25">
      <c r="BF793" t="s">
        <v>11315</v>
      </c>
      <c r="BG793" t="s">
        <v>11316</v>
      </c>
      <c r="BH793" t="s">
        <v>4377</v>
      </c>
      <c r="BI793" t="s">
        <v>11317</v>
      </c>
      <c r="BJ793" t="s">
        <v>4032</v>
      </c>
      <c r="BK793">
        <v>189.52</v>
      </c>
      <c r="BL793">
        <v>1</v>
      </c>
      <c r="BM793">
        <v>1</v>
      </c>
      <c r="BN793" t="s">
        <v>4028</v>
      </c>
      <c r="BO793">
        <v>1</v>
      </c>
      <c r="BP793" t="s">
        <v>4029</v>
      </c>
      <c r="BQ793" t="s">
        <v>4030</v>
      </c>
      <c r="BR793" t="s">
        <v>4031</v>
      </c>
      <c r="BS793" s="124">
        <v>46147</v>
      </c>
      <c r="BT793" t="s">
        <v>214</v>
      </c>
      <c r="BU793" t="s">
        <v>1720</v>
      </c>
      <c r="BW793" t="s">
        <v>14373</v>
      </c>
      <c r="BX793" t="s">
        <v>4030</v>
      </c>
      <c r="BY793" t="s">
        <v>4034</v>
      </c>
      <c r="BZ793" t="s">
        <v>14374</v>
      </c>
      <c r="CA793" t="s">
        <v>14374</v>
      </c>
      <c r="CB793" t="s">
        <v>4327</v>
      </c>
      <c r="CC793" t="s">
        <v>4105</v>
      </c>
      <c r="CD793">
        <v>131.88</v>
      </c>
      <c r="CE793">
        <v>10.99</v>
      </c>
      <c r="CG793">
        <v>0</v>
      </c>
      <c r="CH793">
        <v>131.88</v>
      </c>
      <c r="CK793">
        <v>1</v>
      </c>
      <c r="CL793" t="s">
        <v>14375</v>
      </c>
      <c r="CM793" t="s">
        <v>4106</v>
      </c>
      <c r="CN793" t="s">
        <v>80</v>
      </c>
      <c r="CO793" t="s">
        <v>14374</v>
      </c>
      <c r="CP793" t="s">
        <v>4107</v>
      </c>
      <c r="CR793" t="s">
        <v>16812</v>
      </c>
      <c r="CS793" t="s">
        <v>4050</v>
      </c>
      <c r="CT793" t="s">
        <v>4034</v>
      </c>
      <c r="CU793" t="s">
        <v>15770</v>
      </c>
      <c r="CV793" t="s">
        <v>8257</v>
      </c>
      <c r="CX793" t="s">
        <v>4105</v>
      </c>
      <c r="CZ793" t="s">
        <v>4133</v>
      </c>
      <c r="DA793">
        <v>1</v>
      </c>
      <c r="DB793" t="s">
        <v>16813</v>
      </c>
      <c r="DC793" t="s">
        <v>214</v>
      </c>
      <c r="DD793" t="s">
        <v>15770</v>
      </c>
      <c r="DE793" t="s">
        <v>4158</v>
      </c>
    </row>
    <row r="794" spans="58:109" x14ac:dyDescent="0.25">
      <c r="BF794" t="s">
        <v>11318</v>
      </c>
      <c r="BG794" t="s">
        <v>11319</v>
      </c>
      <c r="BH794" t="s">
        <v>4377</v>
      </c>
      <c r="BI794" t="s">
        <v>11320</v>
      </c>
      <c r="BJ794" t="s">
        <v>4032</v>
      </c>
      <c r="BK794">
        <v>152.02000000000001</v>
      </c>
      <c r="BL794">
        <v>1</v>
      </c>
      <c r="BM794">
        <v>1</v>
      </c>
      <c r="BN794" t="s">
        <v>4060</v>
      </c>
      <c r="BO794">
        <v>1</v>
      </c>
      <c r="BP794" t="s">
        <v>4029</v>
      </c>
      <c r="BQ794" t="s">
        <v>4030</v>
      </c>
      <c r="BR794" t="s">
        <v>4031</v>
      </c>
      <c r="BS794" s="124">
        <v>46147</v>
      </c>
      <c r="BT794" t="s">
        <v>214</v>
      </c>
      <c r="BU794" t="s">
        <v>1720</v>
      </c>
      <c r="BW794" t="s">
        <v>14376</v>
      </c>
      <c r="BX794" t="s">
        <v>4108</v>
      </c>
      <c r="BY794" t="s">
        <v>4109</v>
      </c>
      <c r="BZ794" t="s">
        <v>14374</v>
      </c>
      <c r="CA794" t="s">
        <v>14374</v>
      </c>
      <c r="CB794" t="s">
        <v>8360</v>
      </c>
      <c r="CC794" t="s">
        <v>4111</v>
      </c>
      <c r="CD794">
        <v>263.88</v>
      </c>
      <c r="CE794">
        <v>21.99</v>
      </c>
      <c r="CG794">
        <v>0</v>
      </c>
      <c r="CH794">
        <v>263.88</v>
      </c>
      <c r="CK794">
        <v>1</v>
      </c>
      <c r="CL794" t="s">
        <v>14377</v>
      </c>
      <c r="CM794" t="s">
        <v>4106</v>
      </c>
      <c r="CN794" t="s">
        <v>80</v>
      </c>
      <c r="CO794" t="s">
        <v>14374</v>
      </c>
      <c r="CP794" t="s">
        <v>4107</v>
      </c>
      <c r="CR794" t="s">
        <v>16810</v>
      </c>
      <c r="CS794" t="s">
        <v>4050</v>
      </c>
      <c r="CT794" t="s">
        <v>4109</v>
      </c>
      <c r="CU794" t="s">
        <v>14106</v>
      </c>
      <c r="CV794" t="s">
        <v>4615</v>
      </c>
      <c r="CX794" t="s">
        <v>4111</v>
      </c>
      <c r="CZ794" t="s">
        <v>4133</v>
      </c>
      <c r="DA794">
        <v>1</v>
      </c>
      <c r="DB794" t="s">
        <v>16811</v>
      </c>
      <c r="DC794" t="s">
        <v>214</v>
      </c>
      <c r="DD794" t="s">
        <v>14106</v>
      </c>
      <c r="DE794" t="s">
        <v>4158</v>
      </c>
    </row>
    <row r="795" spans="58:109" x14ac:dyDescent="0.25">
      <c r="BF795" t="s">
        <v>11321</v>
      </c>
      <c r="BG795" t="s">
        <v>11322</v>
      </c>
      <c r="BH795" t="s">
        <v>4564</v>
      </c>
      <c r="BI795" t="s">
        <v>11323</v>
      </c>
      <c r="BJ795" t="s">
        <v>4032</v>
      </c>
      <c r="BK795">
        <v>147.4</v>
      </c>
      <c r="BL795">
        <v>1</v>
      </c>
      <c r="BM795">
        <v>1</v>
      </c>
      <c r="BN795" t="s">
        <v>4028</v>
      </c>
      <c r="BO795">
        <v>1</v>
      </c>
      <c r="BP795" t="s">
        <v>4029</v>
      </c>
      <c r="BQ795" t="s">
        <v>4030</v>
      </c>
      <c r="BR795" t="s">
        <v>69</v>
      </c>
      <c r="BS795" s="124">
        <v>46147</v>
      </c>
      <c r="BT795" t="s">
        <v>965</v>
      </c>
      <c r="BU795" t="s">
        <v>1096</v>
      </c>
      <c r="BW795" t="s">
        <v>9794</v>
      </c>
      <c r="BX795" t="s">
        <v>4030</v>
      </c>
      <c r="BY795" t="s">
        <v>4126</v>
      </c>
      <c r="BZ795" t="s">
        <v>9736</v>
      </c>
      <c r="CA795" t="s">
        <v>9736</v>
      </c>
      <c r="CB795" t="s">
        <v>4441</v>
      </c>
      <c r="CC795" t="s">
        <v>4105</v>
      </c>
      <c r="CD795">
        <v>140.88</v>
      </c>
      <c r="CE795">
        <v>11.74</v>
      </c>
      <c r="CG795">
        <v>0</v>
      </c>
      <c r="CH795">
        <v>140.88</v>
      </c>
      <c r="CK795">
        <v>1</v>
      </c>
      <c r="CL795" t="s">
        <v>9795</v>
      </c>
      <c r="CM795" t="s">
        <v>4133</v>
      </c>
      <c r="CN795" t="s">
        <v>80</v>
      </c>
      <c r="CO795" t="s">
        <v>9736</v>
      </c>
      <c r="CP795" t="s">
        <v>4107</v>
      </c>
      <c r="CR795" t="s">
        <v>16814</v>
      </c>
      <c r="CS795" t="s">
        <v>4030</v>
      </c>
      <c r="CT795" t="s">
        <v>4027</v>
      </c>
      <c r="CU795" t="s">
        <v>16815</v>
      </c>
      <c r="CV795" t="s">
        <v>8646</v>
      </c>
      <c r="CX795" t="s">
        <v>4105</v>
      </c>
      <c r="CZ795" t="s">
        <v>4133</v>
      </c>
      <c r="DA795">
        <v>1</v>
      </c>
      <c r="DB795" t="s">
        <v>16816</v>
      </c>
      <c r="DC795" t="s">
        <v>214</v>
      </c>
      <c r="DD795" t="s">
        <v>16815</v>
      </c>
      <c r="DE795" t="s">
        <v>4158</v>
      </c>
    </row>
    <row r="796" spans="58:109" x14ac:dyDescent="0.25">
      <c r="BF796" t="s">
        <v>11324</v>
      </c>
      <c r="BG796" t="s">
        <v>11325</v>
      </c>
      <c r="BH796" t="s">
        <v>4564</v>
      </c>
      <c r="BI796" t="s">
        <v>11326</v>
      </c>
      <c r="BJ796" t="s">
        <v>4032</v>
      </c>
      <c r="BK796">
        <v>161.58000000000001</v>
      </c>
      <c r="BL796">
        <v>1</v>
      </c>
      <c r="BM796">
        <v>1</v>
      </c>
      <c r="BN796" t="s">
        <v>4028</v>
      </c>
      <c r="BO796">
        <v>1</v>
      </c>
      <c r="BP796" t="s">
        <v>4029</v>
      </c>
      <c r="BQ796" t="s">
        <v>4030</v>
      </c>
      <c r="BR796" t="s">
        <v>69</v>
      </c>
      <c r="BS796" s="124">
        <v>46147</v>
      </c>
      <c r="BT796" t="s">
        <v>965</v>
      </c>
      <c r="BU796" t="s">
        <v>1096</v>
      </c>
      <c r="BW796" t="s">
        <v>4677</v>
      </c>
      <c r="BX796" t="s">
        <v>4030</v>
      </c>
      <c r="BY796" t="s">
        <v>4109</v>
      </c>
      <c r="BZ796" t="s">
        <v>9796</v>
      </c>
      <c r="CA796" t="s">
        <v>9796</v>
      </c>
      <c r="CC796" t="s">
        <v>4111</v>
      </c>
      <c r="CD796">
        <v>539.88</v>
      </c>
      <c r="CE796">
        <v>44.99</v>
      </c>
      <c r="CG796">
        <v>0</v>
      </c>
      <c r="CH796">
        <v>539.88</v>
      </c>
      <c r="CK796">
        <v>1</v>
      </c>
      <c r="CL796" t="s">
        <v>4678</v>
      </c>
      <c r="CM796" t="s">
        <v>4106</v>
      </c>
      <c r="CN796" t="s">
        <v>80</v>
      </c>
      <c r="CO796" t="s">
        <v>9796</v>
      </c>
      <c r="CP796" t="s">
        <v>4107</v>
      </c>
      <c r="CR796" t="s">
        <v>16817</v>
      </c>
      <c r="CS796" t="s">
        <v>4030</v>
      </c>
      <c r="CT796" t="s">
        <v>4027</v>
      </c>
      <c r="CU796" t="s">
        <v>16815</v>
      </c>
      <c r="CV796" t="s">
        <v>8646</v>
      </c>
      <c r="CX796" t="s">
        <v>4105</v>
      </c>
      <c r="CZ796" t="s">
        <v>4133</v>
      </c>
      <c r="DA796">
        <v>1</v>
      </c>
      <c r="DB796" t="s">
        <v>16816</v>
      </c>
      <c r="DC796" t="s">
        <v>214</v>
      </c>
      <c r="DD796" t="s">
        <v>16815</v>
      </c>
      <c r="DE796" t="s">
        <v>4158</v>
      </c>
    </row>
    <row r="797" spans="58:109" x14ac:dyDescent="0.25">
      <c r="BF797" t="s">
        <v>11327</v>
      </c>
      <c r="BG797" t="s">
        <v>11328</v>
      </c>
      <c r="BH797" t="s">
        <v>4564</v>
      </c>
      <c r="BI797" t="s">
        <v>11329</v>
      </c>
      <c r="BJ797" t="s">
        <v>4032</v>
      </c>
      <c r="BK797">
        <v>105</v>
      </c>
      <c r="BL797">
        <v>1</v>
      </c>
      <c r="BM797">
        <v>1</v>
      </c>
      <c r="BN797" t="s">
        <v>4028</v>
      </c>
      <c r="BO797">
        <v>1</v>
      </c>
      <c r="BP797" t="s">
        <v>4029</v>
      </c>
      <c r="BQ797" t="s">
        <v>4030</v>
      </c>
      <c r="BR797" t="s">
        <v>69</v>
      </c>
      <c r="BS797" s="124">
        <v>46147</v>
      </c>
      <c r="BT797" t="s">
        <v>965</v>
      </c>
      <c r="BU797" t="s">
        <v>1096</v>
      </c>
      <c r="BW797" t="s">
        <v>9797</v>
      </c>
      <c r="BX797" t="s">
        <v>4030</v>
      </c>
      <c r="BY797" t="s">
        <v>4032</v>
      </c>
      <c r="BZ797" t="s">
        <v>9798</v>
      </c>
      <c r="CA797" t="s">
        <v>9798</v>
      </c>
      <c r="CB797" t="s">
        <v>4464</v>
      </c>
      <c r="CC797" t="s">
        <v>4105</v>
      </c>
      <c r="CD797">
        <v>203.88</v>
      </c>
      <c r="CE797">
        <v>16.989999999999998</v>
      </c>
      <c r="CG797">
        <v>0</v>
      </c>
      <c r="CH797">
        <v>203.88</v>
      </c>
      <c r="CK797">
        <v>1</v>
      </c>
      <c r="CL797" t="s">
        <v>9799</v>
      </c>
      <c r="CM797" t="s">
        <v>4106</v>
      </c>
      <c r="CN797" t="s">
        <v>80</v>
      </c>
      <c r="CO797" t="s">
        <v>9798</v>
      </c>
      <c r="CP797" t="s">
        <v>4107</v>
      </c>
      <c r="CR797" t="s">
        <v>16818</v>
      </c>
      <c r="CS797" t="s">
        <v>4050</v>
      </c>
      <c r="CT797" t="s">
        <v>4109</v>
      </c>
      <c r="CU797" t="s">
        <v>15455</v>
      </c>
      <c r="CV797" t="s">
        <v>4615</v>
      </c>
      <c r="CX797" t="s">
        <v>4105</v>
      </c>
      <c r="CY797" s="17">
        <v>0.5</v>
      </c>
      <c r="CZ797" t="s">
        <v>4133</v>
      </c>
      <c r="DA797">
        <v>1</v>
      </c>
      <c r="DB797" t="s">
        <v>13667</v>
      </c>
      <c r="DC797" t="s">
        <v>214</v>
      </c>
      <c r="DD797" t="s">
        <v>15455</v>
      </c>
      <c r="DE797" t="s">
        <v>4158</v>
      </c>
    </row>
    <row r="798" spans="58:109" x14ac:dyDescent="0.25">
      <c r="BF798" t="s">
        <v>11330</v>
      </c>
      <c r="BH798" t="s">
        <v>4564</v>
      </c>
      <c r="BL798">
        <v>0</v>
      </c>
      <c r="BM798">
        <v>1</v>
      </c>
      <c r="BR798" t="s">
        <v>69</v>
      </c>
      <c r="BS798" s="124">
        <v>46147</v>
      </c>
      <c r="BT798" t="s">
        <v>965</v>
      </c>
      <c r="BU798" t="s">
        <v>1096</v>
      </c>
      <c r="BW798" t="s">
        <v>9800</v>
      </c>
      <c r="BX798" t="s">
        <v>4030</v>
      </c>
      <c r="BY798" t="s">
        <v>4032</v>
      </c>
      <c r="BZ798" t="s">
        <v>9798</v>
      </c>
      <c r="CA798" t="s">
        <v>9798</v>
      </c>
      <c r="CB798" t="s">
        <v>4464</v>
      </c>
      <c r="CC798" t="s">
        <v>4105</v>
      </c>
      <c r="CD798">
        <v>203.88</v>
      </c>
      <c r="CE798">
        <v>16.989999999999998</v>
      </c>
      <c r="CG798">
        <v>0</v>
      </c>
      <c r="CH798">
        <v>203.88</v>
      </c>
      <c r="CK798">
        <v>1</v>
      </c>
      <c r="CL798" t="s">
        <v>9799</v>
      </c>
      <c r="CM798" t="s">
        <v>4106</v>
      </c>
      <c r="CN798" t="s">
        <v>80</v>
      </c>
      <c r="CO798" t="s">
        <v>9798</v>
      </c>
      <c r="CP798" t="s">
        <v>4107</v>
      </c>
      <c r="CR798" t="s">
        <v>16820</v>
      </c>
      <c r="CS798" t="s">
        <v>4050</v>
      </c>
      <c r="CT798" t="s">
        <v>4109</v>
      </c>
      <c r="CU798" t="s">
        <v>14743</v>
      </c>
      <c r="CV798" t="s">
        <v>4615</v>
      </c>
      <c r="CX798" t="s">
        <v>4105</v>
      </c>
      <c r="CY798" s="17">
        <v>0.5</v>
      </c>
      <c r="CZ798" t="s">
        <v>4133</v>
      </c>
      <c r="DA798">
        <v>1</v>
      </c>
      <c r="DB798" t="s">
        <v>13667</v>
      </c>
      <c r="DC798" t="s">
        <v>214</v>
      </c>
      <c r="DD798" t="s">
        <v>14743</v>
      </c>
      <c r="DE798" t="s">
        <v>4158</v>
      </c>
    </row>
    <row r="799" spans="58:109" x14ac:dyDescent="0.25">
      <c r="BF799" t="s">
        <v>11331</v>
      </c>
      <c r="BG799" t="s">
        <v>11332</v>
      </c>
      <c r="BH799" t="s">
        <v>4386</v>
      </c>
      <c r="BI799" t="s">
        <v>11333</v>
      </c>
      <c r="BJ799" t="s">
        <v>4032</v>
      </c>
      <c r="BK799">
        <v>225.82</v>
      </c>
      <c r="BL799">
        <v>1</v>
      </c>
      <c r="BM799">
        <v>1</v>
      </c>
      <c r="BN799" t="s">
        <v>4045</v>
      </c>
      <c r="BO799">
        <v>1</v>
      </c>
      <c r="BP799" t="s">
        <v>4029</v>
      </c>
      <c r="BQ799" t="s">
        <v>4030</v>
      </c>
      <c r="BR799" t="s">
        <v>4031</v>
      </c>
      <c r="BS799" s="124">
        <v>46147</v>
      </c>
      <c r="BT799" t="s">
        <v>1005</v>
      </c>
      <c r="BU799" t="s">
        <v>1720</v>
      </c>
      <c r="BW799" t="s">
        <v>9801</v>
      </c>
      <c r="BX799" t="s">
        <v>4030</v>
      </c>
      <c r="BY799" t="s">
        <v>4032</v>
      </c>
      <c r="BZ799" t="s">
        <v>9798</v>
      </c>
      <c r="CA799" t="s">
        <v>9798</v>
      </c>
      <c r="CB799" t="s">
        <v>4464</v>
      </c>
      <c r="CC799" t="s">
        <v>4105</v>
      </c>
      <c r="CD799">
        <v>155.88</v>
      </c>
      <c r="CE799">
        <v>12.99</v>
      </c>
      <c r="CG799">
        <v>0</v>
      </c>
      <c r="CH799">
        <v>155.88</v>
      </c>
      <c r="CK799">
        <v>1</v>
      </c>
      <c r="CL799" t="s">
        <v>9799</v>
      </c>
      <c r="CM799" t="s">
        <v>4106</v>
      </c>
      <c r="CN799" t="s">
        <v>80</v>
      </c>
      <c r="CO799" t="s">
        <v>9798</v>
      </c>
      <c r="CP799" t="s">
        <v>4107</v>
      </c>
      <c r="CR799" t="s">
        <v>16821</v>
      </c>
      <c r="CS799" t="s">
        <v>4050</v>
      </c>
      <c r="CT799" t="s">
        <v>4109</v>
      </c>
      <c r="CU799" t="s">
        <v>16822</v>
      </c>
      <c r="CV799" t="s">
        <v>4615</v>
      </c>
      <c r="CX799" t="s">
        <v>4105</v>
      </c>
      <c r="CY799" s="17">
        <v>0.5</v>
      </c>
      <c r="CZ799" t="s">
        <v>4133</v>
      </c>
      <c r="DA799">
        <v>1</v>
      </c>
      <c r="DB799" t="s">
        <v>13667</v>
      </c>
      <c r="DC799" t="s">
        <v>214</v>
      </c>
      <c r="DD799" t="s">
        <v>16822</v>
      </c>
      <c r="DE799" t="s">
        <v>4158</v>
      </c>
    </row>
    <row r="800" spans="58:109" x14ac:dyDescent="0.25">
      <c r="BF800" t="s">
        <v>11334</v>
      </c>
      <c r="BG800" t="s">
        <v>11335</v>
      </c>
      <c r="BH800" t="s">
        <v>4386</v>
      </c>
      <c r="BI800" t="s">
        <v>11336</v>
      </c>
      <c r="BJ800" t="s">
        <v>4032</v>
      </c>
      <c r="BK800">
        <v>138.26</v>
      </c>
      <c r="BL800">
        <v>1</v>
      </c>
      <c r="BM800">
        <v>1</v>
      </c>
      <c r="BN800" t="s">
        <v>4045</v>
      </c>
      <c r="BO800">
        <v>1</v>
      </c>
      <c r="BP800" t="s">
        <v>4029</v>
      </c>
      <c r="BQ800" t="s">
        <v>4030</v>
      </c>
      <c r="BR800" t="s">
        <v>4031</v>
      </c>
      <c r="BS800" s="124">
        <v>46147</v>
      </c>
      <c r="BT800" t="s">
        <v>1005</v>
      </c>
      <c r="BU800" t="s">
        <v>1720</v>
      </c>
      <c r="BW800" t="s">
        <v>9802</v>
      </c>
      <c r="BX800" t="s">
        <v>4030</v>
      </c>
      <c r="BY800" t="s">
        <v>4032</v>
      </c>
      <c r="BZ800" t="s">
        <v>9803</v>
      </c>
      <c r="CA800" t="s">
        <v>9803</v>
      </c>
      <c r="CB800" t="s">
        <v>4464</v>
      </c>
      <c r="CC800" t="s">
        <v>4105</v>
      </c>
      <c r="CD800">
        <v>179.88</v>
      </c>
      <c r="CE800">
        <v>14.99</v>
      </c>
      <c r="CG800">
        <v>0</v>
      </c>
      <c r="CH800">
        <v>179.88</v>
      </c>
      <c r="CK800">
        <v>1</v>
      </c>
      <c r="CL800" t="s">
        <v>9799</v>
      </c>
      <c r="CM800" t="s">
        <v>4106</v>
      </c>
      <c r="CN800" t="s">
        <v>80</v>
      </c>
      <c r="CO800" t="s">
        <v>9803</v>
      </c>
      <c r="CP800" t="s">
        <v>4107</v>
      </c>
      <c r="CR800" t="s">
        <v>16823</v>
      </c>
      <c r="CS800" t="s">
        <v>4050</v>
      </c>
      <c r="CT800" t="s">
        <v>4109</v>
      </c>
      <c r="CU800" t="s">
        <v>13528</v>
      </c>
      <c r="CV800" t="s">
        <v>4615</v>
      </c>
      <c r="CX800" t="s">
        <v>4105</v>
      </c>
      <c r="CY800" s="17">
        <v>0.5</v>
      </c>
      <c r="CZ800" t="s">
        <v>4133</v>
      </c>
      <c r="DA800">
        <v>1</v>
      </c>
      <c r="DB800" t="s">
        <v>13667</v>
      </c>
      <c r="DC800" t="s">
        <v>214</v>
      </c>
      <c r="DD800" t="s">
        <v>13528</v>
      </c>
      <c r="DE800" t="s">
        <v>4158</v>
      </c>
    </row>
    <row r="801" spans="58:109" x14ac:dyDescent="0.25">
      <c r="BF801" t="s">
        <v>11337</v>
      </c>
      <c r="BG801" t="s">
        <v>11338</v>
      </c>
      <c r="BH801" t="s">
        <v>4386</v>
      </c>
      <c r="BI801" t="s">
        <v>11339</v>
      </c>
      <c r="BJ801" t="s">
        <v>4032</v>
      </c>
      <c r="BK801">
        <v>162.68</v>
      </c>
      <c r="BL801">
        <v>1</v>
      </c>
      <c r="BM801">
        <v>1</v>
      </c>
      <c r="BN801" t="s">
        <v>4045</v>
      </c>
      <c r="BO801">
        <v>1</v>
      </c>
      <c r="BP801" t="s">
        <v>4029</v>
      </c>
      <c r="BQ801" t="s">
        <v>4030</v>
      </c>
      <c r="BR801" t="s">
        <v>4031</v>
      </c>
      <c r="BS801" s="124">
        <v>46147</v>
      </c>
      <c r="BT801" t="s">
        <v>1005</v>
      </c>
      <c r="BU801" t="s">
        <v>1720</v>
      </c>
      <c r="BW801" t="s">
        <v>9804</v>
      </c>
      <c r="BX801" t="s">
        <v>4030</v>
      </c>
      <c r="BY801" t="s">
        <v>4034</v>
      </c>
      <c r="BZ801" t="s">
        <v>9803</v>
      </c>
      <c r="CA801" t="s">
        <v>9803</v>
      </c>
      <c r="CB801" t="s">
        <v>4536</v>
      </c>
      <c r="CC801" t="s">
        <v>4105</v>
      </c>
      <c r="CD801">
        <v>176.88</v>
      </c>
      <c r="CE801">
        <v>14.74</v>
      </c>
      <c r="CG801">
        <v>0</v>
      </c>
      <c r="CH801">
        <v>176.88</v>
      </c>
      <c r="CK801">
        <v>1</v>
      </c>
      <c r="CL801" t="s">
        <v>9799</v>
      </c>
      <c r="CM801" t="s">
        <v>4106</v>
      </c>
      <c r="CN801" t="s">
        <v>80</v>
      </c>
      <c r="CO801" t="s">
        <v>9803</v>
      </c>
      <c r="CP801" t="s">
        <v>4107</v>
      </c>
      <c r="CR801" t="s">
        <v>16819</v>
      </c>
      <c r="CS801" t="s">
        <v>4050</v>
      </c>
      <c r="CT801" t="s">
        <v>4109</v>
      </c>
      <c r="CU801" t="s">
        <v>14752</v>
      </c>
      <c r="CV801" t="s">
        <v>4615</v>
      </c>
      <c r="CX801" t="s">
        <v>4105</v>
      </c>
      <c r="CY801" s="17">
        <v>0.5</v>
      </c>
      <c r="CZ801" t="s">
        <v>4133</v>
      </c>
      <c r="DA801">
        <v>1</v>
      </c>
      <c r="DB801" t="s">
        <v>13667</v>
      </c>
      <c r="DC801" t="s">
        <v>214</v>
      </c>
      <c r="DD801" t="s">
        <v>14752</v>
      </c>
      <c r="DE801" t="s">
        <v>4158</v>
      </c>
    </row>
    <row r="802" spans="58:109" x14ac:dyDescent="0.25">
      <c r="BF802" t="s">
        <v>11340</v>
      </c>
      <c r="BG802" t="s">
        <v>11341</v>
      </c>
      <c r="BH802" t="s">
        <v>4386</v>
      </c>
      <c r="BI802" t="s">
        <v>11342</v>
      </c>
      <c r="BJ802" t="s">
        <v>4032</v>
      </c>
      <c r="BK802">
        <v>165.1</v>
      </c>
      <c r="BL802">
        <v>1</v>
      </c>
      <c r="BM802">
        <v>1</v>
      </c>
      <c r="BN802" t="s">
        <v>4035</v>
      </c>
      <c r="BO802">
        <v>1</v>
      </c>
      <c r="BP802" t="s">
        <v>4029</v>
      </c>
      <c r="BQ802" t="s">
        <v>4030</v>
      </c>
      <c r="BR802" t="s">
        <v>4031</v>
      </c>
      <c r="BS802" s="124">
        <v>46147</v>
      </c>
      <c r="BT802" t="s">
        <v>1005</v>
      </c>
      <c r="BU802" t="s">
        <v>1720</v>
      </c>
      <c r="BW802" t="s">
        <v>9805</v>
      </c>
      <c r="BX802" t="s">
        <v>4030</v>
      </c>
      <c r="BY802" t="s">
        <v>4109</v>
      </c>
      <c r="BZ802" t="s">
        <v>9806</v>
      </c>
      <c r="CA802" t="s">
        <v>9806</v>
      </c>
      <c r="CC802" t="s">
        <v>4111</v>
      </c>
      <c r="CD802">
        <v>395.88</v>
      </c>
      <c r="CE802">
        <v>32.99</v>
      </c>
      <c r="CG802">
        <v>0</v>
      </c>
      <c r="CH802">
        <v>395.88</v>
      </c>
      <c r="CK802">
        <v>1</v>
      </c>
      <c r="CL802" t="s">
        <v>9807</v>
      </c>
      <c r="CM802" t="s">
        <v>4106</v>
      </c>
      <c r="CN802" t="s">
        <v>80</v>
      </c>
      <c r="CO802" t="s">
        <v>9806</v>
      </c>
      <c r="CP802" t="s">
        <v>4107</v>
      </c>
      <c r="CR802" t="s">
        <v>16824</v>
      </c>
      <c r="CS802" t="s">
        <v>4050</v>
      </c>
      <c r="CT802" t="s">
        <v>4109</v>
      </c>
      <c r="CU802" t="s">
        <v>14752</v>
      </c>
      <c r="CV802" t="s">
        <v>4615</v>
      </c>
      <c r="CX802" t="s">
        <v>4105</v>
      </c>
      <c r="CY802" s="17">
        <v>0.5</v>
      </c>
      <c r="CZ802" t="s">
        <v>4133</v>
      </c>
      <c r="DA802">
        <v>1</v>
      </c>
      <c r="DB802" t="s">
        <v>13667</v>
      </c>
      <c r="DC802" t="s">
        <v>214</v>
      </c>
      <c r="DD802" t="s">
        <v>14752</v>
      </c>
      <c r="DE802" t="s">
        <v>4158</v>
      </c>
    </row>
    <row r="803" spans="58:109" x14ac:dyDescent="0.25">
      <c r="BF803" t="s">
        <v>11343</v>
      </c>
      <c r="BG803" t="s">
        <v>11344</v>
      </c>
      <c r="BH803" t="s">
        <v>4386</v>
      </c>
      <c r="BI803" t="s">
        <v>11345</v>
      </c>
      <c r="BJ803" t="s">
        <v>4032</v>
      </c>
      <c r="BK803">
        <v>162.9</v>
      </c>
      <c r="BL803">
        <v>1</v>
      </c>
      <c r="BM803">
        <v>1</v>
      </c>
      <c r="BN803" t="s">
        <v>4035</v>
      </c>
      <c r="BO803">
        <v>1</v>
      </c>
      <c r="BP803" t="s">
        <v>4029</v>
      </c>
      <c r="BQ803" t="s">
        <v>4030</v>
      </c>
      <c r="BR803" t="s">
        <v>4031</v>
      </c>
      <c r="BS803" s="124">
        <v>46147</v>
      </c>
      <c r="BT803" t="s">
        <v>1005</v>
      </c>
      <c r="BU803" t="s">
        <v>1720</v>
      </c>
      <c r="BW803" t="s">
        <v>10314</v>
      </c>
      <c r="BX803" t="s">
        <v>4050</v>
      </c>
      <c r="BY803" t="s">
        <v>4034</v>
      </c>
      <c r="BZ803" t="s">
        <v>10315</v>
      </c>
      <c r="CA803" t="s">
        <v>10315</v>
      </c>
      <c r="CC803" t="s">
        <v>4105</v>
      </c>
      <c r="CD803">
        <v>62.76</v>
      </c>
      <c r="CE803">
        <v>5.23</v>
      </c>
      <c r="CF803">
        <v>0.39224999999999999</v>
      </c>
      <c r="CG803">
        <v>0</v>
      </c>
      <c r="CH803">
        <v>62.76</v>
      </c>
      <c r="CJ803">
        <v>8.6199999999999992</v>
      </c>
      <c r="CK803">
        <v>1</v>
      </c>
      <c r="CL803" t="s">
        <v>10316</v>
      </c>
      <c r="CM803" t="s">
        <v>4133</v>
      </c>
      <c r="CN803" t="s">
        <v>80</v>
      </c>
      <c r="CO803" t="s">
        <v>10315</v>
      </c>
      <c r="CP803" t="s">
        <v>4107</v>
      </c>
      <c r="CR803" t="s">
        <v>16825</v>
      </c>
      <c r="CS803" t="s">
        <v>4050</v>
      </c>
      <c r="CT803" t="s">
        <v>4027</v>
      </c>
      <c r="CU803" t="s">
        <v>16826</v>
      </c>
      <c r="CV803" t="s">
        <v>4615</v>
      </c>
      <c r="CW803" t="s">
        <v>4120</v>
      </c>
      <c r="CX803" t="s">
        <v>4105</v>
      </c>
      <c r="CZ803" t="s">
        <v>4133</v>
      </c>
      <c r="DA803">
        <v>1</v>
      </c>
      <c r="DB803" t="s">
        <v>16827</v>
      </c>
      <c r="DC803" t="s">
        <v>214</v>
      </c>
      <c r="DD803" t="s">
        <v>16826</v>
      </c>
      <c r="DE803" t="s">
        <v>4158</v>
      </c>
    </row>
    <row r="804" spans="58:109" x14ac:dyDescent="0.25">
      <c r="BF804" t="s">
        <v>11346</v>
      </c>
      <c r="BG804" t="s">
        <v>11347</v>
      </c>
      <c r="BH804" t="s">
        <v>4386</v>
      </c>
      <c r="BI804" t="s">
        <v>11348</v>
      </c>
      <c r="BJ804" t="s">
        <v>4034</v>
      </c>
      <c r="BK804">
        <v>47.52</v>
      </c>
      <c r="BL804">
        <v>1</v>
      </c>
      <c r="BM804">
        <v>1</v>
      </c>
      <c r="BN804" t="s">
        <v>4035</v>
      </c>
      <c r="BO804">
        <v>1</v>
      </c>
      <c r="BP804" t="s">
        <v>4029</v>
      </c>
      <c r="BQ804" t="s">
        <v>4030</v>
      </c>
      <c r="BR804" t="s">
        <v>4031</v>
      </c>
      <c r="BS804" s="124">
        <v>46147</v>
      </c>
      <c r="BT804" t="s">
        <v>1005</v>
      </c>
      <c r="BU804" t="s">
        <v>1720</v>
      </c>
      <c r="BW804" t="s">
        <v>10317</v>
      </c>
      <c r="BX804" t="s">
        <v>4030</v>
      </c>
      <c r="BY804" t="s">
        <v>4109</v>
      </c>
      <c r="BZ804" t="s">
        <v>10318</v>
      </c>
      <c r="CA804" t="s">
        <v>10318</v>
      </c>
      <c r="CC804" t="s">
        <v>4111</v>
      </c>
      <c r="CD804">
        <v>383.88</v>
      </c>
      <c r="CE804">
        <v>31.99</v>
      </c>
      <c r="CG804">
        <v>0</v>
      </c>
      <c r="CH804">
        <v>383.88</v>
      </c>
      <c r="CK804">
        <v>1</v>
      </c>
      <c r="CL804" t="s">
        <v>10319</v>
      </c>
      <c r="CM804" t="s">
        <v>4106</v>
      </c>
      <c r="CN804" t="s">
        <v>80</v>
      </c>
      <c r="CO804" t="s">
        <v>10318</v>
      </c>
      <c r="CP804" t="s">
        <v>4107</v>
      </c>
      <c r="CR804" t="s">
        <v>16828</v>
      </c>
      <c r="CS804" t="s">
        <v>4050</v>
      </c>
      <c r="CT804" t="s">
        <v>4034</v>
      </c>
      <c r="CU804" t="s">
        <v>13830</v>
      </c>
      <c r="CV804" t="s">
        <v>8280</v>
      </c>
      <c r="CX804" t="s">
        <v>4105</v>
      </c>
      <c r="CZ804" t="s">
        <v>4133</v>
      </c>
      <c r="DA804">
        <v>1</v>
      </c>
      <c r="DB804" t="s">
        <v>16829</v>
      </c>
      <c r="DC804" t="s">
        <v>214</v>
      </c>
      <c r="DD804" t="s">
        <v>13830</v>
      </c>
      <c r="DE804" t="s">
        <v>4158</v>
      </c>
    </row>
    <row r="805" spans="58:109" x14ac:dyDescent="0.25">
      <c r="BF805" t="s">
        <v>11349</v>
      </c>
      <c r="BG805" t="s">
        <v>11350</v>
      </c>
      <c r="BH805" t="s">
        <v>4386</v>
      </c>
      <c r="BI805" t="s">
        <v>11351</v>
      </c>
      <c r="BJ805" t="s">
        <v>4034</v>
      </c>
      <c r="BK805">
        <v>54.22</v>
      </c>
      <c r="BL805">
        <v>1</v>
      </c>
      <c r="BM805">
        <v>1</v>
      </c>
      <c r="BN805" t="s">
        <v>4043</v>
      </c>
      <c r="BO805">
        <v>1</v>
      </c>
      <c r="BP805" t="s">
        <v>4029</v>
      </c>
      <c r="BQ805" t="s">
        <v>4030</v>
      </c>
      <c r="BR805" t="s">
        <v>4031</v>
      </c>
      <c r="BS805" s="124">
        <v>46147</v>
      </c>
      <c r="BT805" t="s">
        <v>1005</v>
      </c>
      <c r="BU805" t="s">
        <v>1720</v>
      </c>
      <c r="BW805" t="s">
        <v>10320</v>
      </c>
      <c r="BX805" t="s">
        <v>4030</v>
      </c>
      <c r="BY805" t="s">
        <v>4034</v>
      </c>
      <c r="BZ805" t="s">
        <v>10321</v>
      </c>
      <c r="CA805" t="s">
        <v>10321</v>
      </c>
      <c r="CC805" t="s">
        <v>4105</v>
      </c>
      <c r="CD805">
        <v>51.84</v>
      </c>
      <c r="CE805">
        <v>4.32</v>
      </c>
      <c r="CF805">
        <v>0.32400000000000001</v>
      </c>
      <c r="CG805">
        <v>0</v>
      </c>
      <c r="CH805">
        <v>51.84</v>
      </c>
      <c r="CJ805">
        <v>6.47</v>
      </c>
      <c r="CK805">
        <v>1</v>
      </c>
      <c r="CL805" t="s">
        <v>10322</v>
      </c>
      <c r="CM805" t="s">
        <v>4106</v>
      </c>
      <c r="CN805" t="s">
        <v>80</v>
      </c>
      <c r="CO805" t="s">
        <v>10321</v>
      </c>
      <c r="CP805" t="s">
        <v>4107</v>
      </c>
      <c r="CR805" t="s">
        <v>16830</v>
      </c>
      <c r="CS805" t="s">
        <v>4050</v>
      </c>
      <c r="CT805" t="s">
        <v>4034</v>
      </c>
      <c r="CU805" t="s">
        <v>16315</v>
      </c>
      <c r="CV805" t="s">
        <v>8280</v>
      </c>
      <c r="CX805" t="s">
        <v>4105</v>
      </c>
      <c r="CZ805" t="s">
        <v>4133</v>
      </c>
      <c r="DA805">
        <v>1</v>
      </c>
      <c r="DB805" t="s">
        <v>16829</v>
      </c>
      <c r="DC805" t="s">
        <v>214</v>
      </c>
      <c r="DD805" t="s">
        <v>16315</v>
      </c>
      <c r="DE805" t="s">
        <v>4158</v>
      </c>
    </row>
    <row r="806" spans="58:109" x14ac:dyDescent="0.25">
      <c r="BF806" t="s">
        <v>11352</v>
      </c>
      <c r="BG806" t="s">
        <v>11353</v>
      </c>
      <c r="BH806" t="s">
        <v>4386</v>
      </c>
      <c r="BI806" t="s">
        <v>11354</v>
      </c>
      <c r="BJ806" t="s">
        <v>4032</v>
      </c>
      <c r="BK806">
        <v>150.54</v>
      </c>
      <c r="BL806">
        <v>1</v>
      </c>
      <c r="BM806">
        <v>1</v>
      </c>
      <c r="BN806" t="s">
        <v>4035</v>
      </c>
      <c r="BO806">
        <v>1</v>
      </c>
      <c r="BP806" t="s">
        <v>4029</v>
      </c>
      <c r="BQ806" t="s">
        <v>4030</v>
      </c>
      <c r="BR806" t="s">
        <v>4031</v>
      </c>
      <c r="BS806" s="124">
        <v>46147</v>
      </c>
      <c r="BT806" t="s">
        <v>1005</v>
      </c>
      <c r="BU806" t="s">
        <v>1720</v>
      </c>
      <c r="BW806" t="s">
        <v>14378</v>
      </c>
      <c r="BX806" t="s">
        <v>4030</v>
      </c>
      <c r="BY806" t="s">
        <v>4034</v>
      </c>
      <c r="BZ806" t="s">
        <v>14379</v>
      </c>
      <c r="CA806" t="s">
        <v>14379</v>
      </c>
      <c r="CC806" t="s">
        <v>4105</v>
      </c>
      <c r="CD806">
        <v>66.72</v>
      </c>
      <c r="CE806">
        <v>5.56</v>
      </c>
      <c r="CF806">
        <v>0.41699999999999998</v>
      </c>
      <c r="CG806">
        <v>0</v>
      </c>
      <c r="CH806">
        <v>66.72</v>
      </c>
      <c r="CJ806">
        <v>8.35</v>
      </c>
      <c r="CK806">
        <v>1</v>
      </c>
      <c r="CL806" t="s">
        <v>14380</v>
      </c>
      <c r="CM806" t="s">
        <v>4106</v>
      </c>
      <c r="CN806" t="s">
        <v>80</v>
      </c>
      <c r="CO806" t="s">
        <v>14379</v>
      </c>
      <c r="CP806" t="s">
        <v>4107</v>
      </c>
      <c r="CR806" t="s">
        <v>16838</v>
      </c>
      <c r="CS806" t="s">
        <v>4050</v>
      </c>
      <c r="CT806" t="s">
        <v>4109</v>
      </c>
      <c r="CU806" t="s">
        <v>16839</v>
      </c>
      <c r="CV806" t="s">
        <v>4615</v>
      </c>
      <c r="CW806" t="s">
        <v>4143</v>
      </c>
      <c r="CX806" t="s">
        <v>4111</v>
      </c>
      <c r="CZ806" t="s">
        <v>4133</v>
      </c>
      <c r="DA806">
        <v>1</v>
      </c>
      <c r="DB806" t="s">
        <v>16840</v>
      </c>
      <c r="DC806" t="s">
        <v>214</v>
      </c>
      <c r="DD806" t="s">
        <v>16839</v>
      </c>
      <c r="DE806" t="s">
        <v>4158</v>
      </c>
    </row>
    <row r="807" spans="58:109" x14ac:dyDescent="0.25">
      <c r="BF807" t="s">
        <v>11355</v>
      </c>
      <c r="BG807" t="s">
        <v>11356</v>
      </c>
      <c r="BH807" t="s">
        <v>4386</v>
      </c>
      <c r="BI807" t="s">
        <v>11357</v>
      </c>
      <c r="BJ807" t="s">
        <v>4034</v>
      </c>
      <c r="BK807">
        <v>36.36</v>
      </c>
      <c r="BL807">
        <v>1</v>
      </c>
      <c r="BM807">
        <v>1</v>
      </c>
      <c r="BN807" t="s">
        <v>4028</v>
      </c>
      <c r="BO807">
        <v>1</v>
      </c>
      <c r="BP807" t="s">
        <v>4029</v>
      </c>
      <c r="BQ807" t="s">
        <v>4030</v>
      </c>
      <c r="BR807" t="s">
        <v>4031</v>
      </c>
      <c r="BS807" s="124">
        <v>46147</v>
      </c>
      <c r="BT807" t="s">
        <v>1005</v>
      </c>
      <c r="BU807" t="s">
        <v>1720</v>
      </c>
      <c r="BW807" t="s">
        <v>14381</v>
      </c>
      <c r="BX807" t="s">
        <v>4030</v>
      </c>
      <c r="BY807" t="s">
        <v>4034</v>
      </c>
      <c r="BZ807" t="s">
        <v>14379</v>
      </c>
      <c r="CA807" t="s">
        <v>14379</v>
      </c>
      <c r="CC807" t="s">
        <v>4105</v>
      </c>
      <c r="CD807">
        <v>79.2</v>
      </c>
      <c r="CE807">
        <v>6.6</v>
      </c>
      <c r="CF807">
        <v>0.495</v>
      </c>
      <c r="CG807">
        <v>0</v>
      </c>
      <c r="CH807">
        <v>79.2</v>
      </c>
      <c r="CJ807">
        <v>9.92</v>
      </c>
      <c r="CK807">
        <v>1</v>
      </c>
      <c r="CL807" t="s">
        <v>14380</v>
      </c>
      <c r="CM807" t="s">
        <v>4106</v>
      </c>
      <c r="CN807" t="s">
        <v>80</v>
      </c>
      <c r="CO807" t="s">
        <v>14379</v>
      </c>
      <c r="CP807" t="s">
        <v>4107</v>
      </c>
      <c r="CR807" t="s">
        <v>8858</v>
      </c>
      <c r="CS807" t="s">
        <v>4030</v>
      </c>
      <c r="CT807" t="s">
        <v>4032</v>
      </c>
      <c r="CU807" t="s">
        <v>16100</v>
      </c>
      <c r="CV807" t="s">
        <v>8648</v>
      </c>
      <c r="CX807" t="s">
        <v>4105</v>
      </c>
      <c r="CY807" s="17">
        <v>0.5</v>
      </c>
      <c r="CZ807" t="s">
        <v>4133</v>
      </c>
      <c r="DA807">
        <v>1</v>
      </c>
      <c r="DB807" t="s">
        <v>13676</v>
      </c>
      <c r="DC807" t="s">
        <v>214</v>
      </c>
      <c r="DD807" t="s">
        <v>16100</v>
      </c>
      <c r="DE807" t="s">
        <v>4158</v>
      </c>
    </row>
    <row r="808" spans="58:109" x14ac:dyDescent="0.25">
      <c r="BF808" t="s">
        <v>11358</v>
      </c>
      <c r="BG808" t="s">
        <v>11359</v>
      </c>
      <c r="BH808" t="s">
        <v>4386</v>
      </c>
      <c r="BI808" t="s">
        <v>11360</v>
      </c>
      <c r="BJ808" t="s">
        <v>4034</v>
      </c>
      <c r="BK808">
        <v>39.479999999999997</v>
      </c>
      <c r="BL808">
        <v>1</v>
      </c>
      <c r="BM808">
        <v>1</v>
      </c>
      <c r="BN808" t="s">
        <v>4064</v>
      </c>
      <c r="BO808">
        <v>1</v>
      </c>
      <c r="BP808" t="s">
        <v>4029</v>
      </c>
      <c r="BQ808" t="s">
        <v>4030</v>
      </c>
      <c r="BR808" t="s">
        <v>4031</v>
      </c>
      <c r="BS808" s="124">
        <v>46147</v>
      </c>
      <c r="BT808" t="s">
        <v>1005</v>
      </c>
      <c r="BU808" t="s">
        <v>1720</v>
      </c>
      <c r="BW808" t="s">
        <v>14382</v>
      </c>
      <c r="BX808" t="s">
        <v>4030</v>
      </c>
      <c r="BY808" t="s">
        <v>4109</v>
      </c>
      <c r="BZ808" t="s">
        <v>14383</v>
      </c>
      <c r="CA808" t="s">
        <v>14383</v>
      </c>
      <c r="CB808" t="s">
        <v>4478</v>
      </c>
      <c r="CC808" t="s">
        <v>4105</v>
      </c>
      <c r="CD808">
        <v>167.88</v>
      </c>
      <c r="CE808">
        <v>13.99</v>
      </c>
      <c r="CG808">
        <v>0</v>
      </c>
      <c r="CH808">
        <v>167.88</v>
      </c>
      <c r="CK808">
        <v>1</v>
      </c>
      <c r="CL808" t="s">
        <v>8833</v>
      </c>
      <c r="CM808" t="s">
        <v>4106</v>
      </c>
      <c r="CN808" t="s">
        <v>80</v>
      </c>
      <c r="CO808" t="s">
        <v>14383</v>
      </c>
      <c r="CP808" t="s">
        <v>4107</v>
      </c>
      <c r="CR808" t="s">
        <v>16834</v>
      </c>
      <c r="CS808" t="s">
        <v>4050</v>
      </c>
      <c r="CT808" t="s">
        <v>4126</v>
      </c>
      <c r="CU808" t="s">
        <v>13277</v>
      </c>
      <c r="CV808" t="s">
        <v>4219</v>
      </c>
      <c r="CW808" t="s">
        <v>4183</v>
      </c>
      <c r="CX808" t="s">
        <v>4105</v>
      </c>
      <c r="CZ808" t="s">
        <v>4133</v>
      </c>
      <c r="DA808">
        <v>1</v>
      </c>
      <c r="DB808" t="s">
        <v>16835</v>
      </c>
      <c r="DC808" t="s">
        <v>214</v>
      </c>
      <c r="DD808" t="s">
        <v>13277</v>
      </c>
      <c r="DE808" t="s">
        <v>4158</v>
      </c>
    </row>
    <row r="809" spans="58:109" x14ac:dyDescent="0.25">
      <c r="BF809" t="s">
        <v>11361</v>
      </c>
      <c r="BG809" t="s">
        <v>11362</v>
      </c>
      <c r="BH809" t="s">
        <v>4386</v>
      </c>
      <c r="BI809" t="s">
        <v>11363</v>
      </c>
      <c r="BJ809" t="s">
        <v>4034</v>
      </c>
      <c r="BK809">
        <v>62.7</v>
      </c>
      <c r="BL809">
        <v>1</v>
      </c>
      <c r="BM809">
        <v>1</v>
      </c>
      <c r="BN809" t="s">
        <v>4028</v>
      </c>
      <c r="BO809">
        <v>1</v>
      </c>
      <c r="BP809" t="s">
        <v>4029</v>
      </c>
      <c r="BQ809" t="s">
        <v>4030</v>
      </c>
      <c r="BR809" t="s">
        <v>4031</v>
      </c>
      <c r="BS809" s="124">
        <v>46147</v>
      </c>
      <c r="BT809" t="s">
        <v>1005</v>
      </c>
      <c r="BU809" t="s">
        <v>1720</v>
      </c>
      <c r="BW809" t="s">
        <v>9808</v>
      </c>
      <c r="BX809" t="s">
        <v>4030</v>
      </c>
      <c r="BY809" t="s">
        <v>4032</v>
      </c>
      <c r="BZ809" t="s">
        <v>9809</v>
      </c>
      <c r="CA809" t="s">
        <v>8920</v>
      </c>
      <c r="CC809" t="s">
        <v>4105</v>
      </c>
      <c r="CD809">
        <v>207.08</v>
      </c>
      <c r="CE809">
        <v>10.35</v>
      </c>
      <c r="CF809">
        <v>2.3197999999999999</v>
      </c>
      <c r="CG809">
        <v>1</v>
      </c>
      <c r="CH809">
        <v>207.08</v>
      </c>
      <c r="CI809" s="17">
        <v>0.2</v>
      </c>
      <c r="CJ809">
        <v>22.62</v>
      </c>
      <c r="CK809">
        <v>1</v>
      </c>
      <c r="CL809" t="s">
        <v>9810</v>
      </c>
      <c r="CM809" t="s">
        <v>4121</v>
      </c>
      <c r="CN809" t="s">
        <v>80</v>
      </c>
      <c r="CO809" t="s">
        <v>9809</v>
      </c>
      <c r="CP809" t="s">
        <v>4121</v>
      </c>
      <c r="CR809" t="s">
        <v>16831</v>
      </c>
      <c r="CS809" t="s">
        <v>4050</v>
      </c>
      <c r="CT809" t="s">
        <v>4142</v>
      </c>
      <c r="CU809" t="s">
        <v>14867</v>
      </c>
      <c r="CV809" t="s">
        <v>4615</v>
      </c>
      <c r="CW809" t="s">
        <v>4274</v>
      </c>
      <c r="CX809" t="s">
        <v>4105</v>
      </c>
      <c r="CZ809" t="s">
        <v>4133</v>
      </c>
      <c r="DA809">
        <v>1</v>
      </c>
      <c r="DB809" t="s">
        <v>16832</v>
      </c>
      <c r="DC809" t="s">
        <v>214</v>
      </c>
      <c r="DD809" t="s">
        <v>14867</v>
      </c>
      <c r="DE809" t="s">
        <v>4158</v>
      </c>
    </row>
    <row r="810" spans="58:109" x14ac:dyDescent="0.25">
      <c r="BF810" t="s">
        <v>11364</v>
      </c>
      <c r="BG810" t="s">
        <v>11365</v>
      </c>
      <c r="BH810" t="s">
        <v>4386</v>
      </c>
      <c r="BI810" t="s">
        <v>11366</v>
      </c>
      <c r="BJ810" t="s">
        <v>4034</v>
      </c>
      <c r="BK810">
        <v>44.52</v>
      </c>
      <c r="BL810">
        <v>1</v>
      </c>
      <c r="BM810">
        <v>0</v>
      </c>
      <c r="BN810" t="s">
        <v>4028</v>
      </c>
      <c r="BO810">
        <v>1</v>
      </c>
      <c r="BP810" t="s">
        <v>4029</v>
      </c>
      <c r="BQ810" t="s">
        <v>4030</v>
      </c>
      <c r="BR810" t="s">
        <v>4031</v>
      </c>
      <c r="BS810" s="124">
        <v>46147</v>
      </c>
      <c r="BT810" t="s">
        <v>1005</v>
      </c>
      <c r="BU810" t="s">
        <v>1720</v>
      </c>
      <c r="BW810" t="s">
        <v>14384</v>
      </c>
      <c r="BX810" t="s">
        <v>4030</v>
      </c>
      <c r="BY810" t="s">
        <v>4034</v>
      </c>
      <c r="BZ810" t="s">
        <v>14385</v>
      </c>
      <c r="CA810" t="s">
        <v>14385</v>
      </c>
      <c r="CB810" t="s">
        <v>4415</v>
      </c>
      <c r="CC810" t="s">
        <v>4105</v>
      </c>
      <c r="CD810">
        <v>119.89</v>
      </c>
      <c r="CE810">
        <v>9.99</v>
      </c>
      <c r="CF810">
        <v>0.95879999999999999</v>
      </c>
      <c r="CG810">
        <v>1</v>
      </c>
      <c r="CH810">
        <v>119.89</v>
      </c>
      <c r="CI810" s="17">
        <v>0.2</v>
      </c>
      <c r="CJ810">
        <v>13.67</v>
      </c>
      <c r="CK810">
        <v>1</v>
      </c>
      <c r="CL810" t="s">
        <v>14386</v>
      </c>
      <c r="CM810" t="s">
        <v>4106</v>
      </c>
      <c r="CN810" t="s">
        <v>80</v>
      </c>
      <c r="CO810" t="s">
        <v>14385</v>
      </c>
      <c r="CP810" t="s">
        <v>4107</v>
      </c>
      <c r="CR810" t="s">
        <v>16833</v>
      </c>
      <c r="CS810" t="s">
        <v>4050</v>
      </c>
      <c r="CT810" t="s">
        <v>4142</v>
      </c>
      <c r="CU810" t="s">
        <v>13283</v>
      </c>
      <c r="CV810" t="s">
        <v>4615</v>
      </c>
      <c r="CW810" t="s">
        <v>4274</v>
      </c>
      <c r="CX810" t="s">
        <v>4105</v>
      </c>
      <c r="CZ810" t="s">
        <v>4133</v>
      </c>
      <c r="DA810">
        <v>1</v>
      </c>
      <c r="DB810" t="s">
        <v>16832</v>
      </c>
      <c r="DC810" t="s">
        <v>214</v>
      </c>
      <c r="DD810" t="s">
        <v>13283</v>
      </c>
      <c r="DE810" t="s">
        <v>4158</v>
      </c>
    </row>
    <row r="811" spans="58:109" x14ac:dyDescent="0.25">
      <c r="BF811" t="s">
        <v>11367</v>
      </c>
      <c r="BG811" t="s">
        <v>11368</v>
      </c>
      <c r="BH811" t="s">
        <v>4386</v>
      </c>
      <c r="BI811" t="s">
        <v>11369</v>
      </c>
      <c r="BJ811" t="s">
        <v>4034</v>
      </c>
      <c r="BK811">
        <v>35.82</v>
      </c>
      <c r="BL811">
        <v>1</v>
      </c>
      <c r="BM811">
        <v>1</v>
      </c>
      <c r="BN811" t="s">
        <v>4028</v>
      </c>
      <c r="BO811">
        <v>1</v>
      </c>
      <c r="BP811" t="s">
        <v>4029</v>
      </c>
      <c r="BQ811" t="s">
        <v>4030</v>
      </c>
      <c r="BR811" t="s">
        <v>4031</v>
      </c>
      <c r="BS811" s="124">
        <v>46147</v>
      </c>
      <c r="BT811" t="s">
        <v>1005</v>
      </c>
      <c r="BU811" t="s">
        <v>1720</v>
      </c>
      <c r="BW811" t="s">
        <v>14387</v>
      </c>
      <c r="BX811" t="s">
        <v>4030</v>
      </c>
      <c r="BY811" t="s">
        <v>4109</v>
      </c>
      <c r="BZ811" t="s">
        <v>14388</v>
      </c>
      <c r="CA811" t="s">
        <v>14388</v>
      </c>
      <c r="CC811" t="s">
        <v>4111</v>
      </c>
      <c r="CD811">
        <v>383.88</v>
      </c>
      <c r="CE811">
        <v>31.99</v>
      </c>
      <c r="CG811">
        <v>0</v>
      </c>
      <c r="CH811">
        <v>383.88</v>
      </c>
      <c r="CK811">
        <v>1</v>
      </c>
      <c r="CL811" t="s">
        <v>14389</v>
      </c>
      <c r="CM811" t="s">
        <v>4106</v>
      </c>
      <c r="CN811" t="s">
        <v>80</v>
      </c>
      <c r="CO811" t="s">
        <v>14388</v>
      </c>
      <c r="CP811" t="s">
        <v>4107</v>
      </c>
      <c r="CR811" t="s">
        <v>16836</v>
      </c>
      <c r="CS811" t="s">
        <v>4050</v>
      </c>
      <c r="CT811" t="s">
        <v>4142</v>
      </c>
      <c r="CU811" t="s">
        <v>16837</v>
      </c>
      <c r="CV811" t="s">
        <v>4615</v>
      </c>
      <c r="CW811" t="s">
        <v>4274</v>
      </c>
      <c r="CX811" t="s">
        <v>4105</v>
      </c>
      <c r="CZ811" t="s">
        <v>4133</v>
      </c>
      <c r="DA811">
        <v>1</v>
      </c>
      <c r="DB811" t="s">
        <v>16832</v>
      </c>
      <c r="DC811" t="s">
        <v>214</v>
      </c>
      <c r="DD811" t="s">
        <v>16837</v>
      </c>
      <c r="DE811" t="s">
        <v>4158</v>
      </c>
    </row>
    <row r="812" spans="58:109" x14ac:dyDescent="0.25">
      <c r="BF812" t="s">
        <v>11370</v>
      </c>
      <c r="BG812" t="s">
        <v>11371</v>
      </c>
      <c r="BH812" t="s">
        <v>4386</v>
      </c>
      <c r="BI812" t="s">
        <v>11372</v>
      </c>
      <c r="BJ812" t="s">
        <v>4034</v>
      </c>
      <c r="BK812">
        <v>43.02</v>
      </c>
      <c r="BL812">
        <v>1</v>
      </c>
      <c r="BM812">
        <v>1</v>
      </c>
      <c r="BN812" t="s">
        <v>4028</v>
      </c>
      <c r="BO812">
        <v>1</v>
      </c>
      <c r="BP812" t="s">
        <v>4029</v>
      </c>
      <c r="BQ812" t="s">
        <v>4030</v>
      </c>
      <c r="BR812" t="s">
        <v>4031</v>
      </c>
      <c r="BS812" s="124">
        <v>46147</v>
      </c>
      <c r="BT812" t="s">
        <v>1005</v>
      </c>
      <c r="BU812" t="s">
        <v>1720</v>
      </c>
      <c r="BW812" t="s">
        <v>14390</v>
      </c>
      <c r="BX812" t="s">
        <v>4030</v>
      </c>
      <c r="BY812" t="s">
        <v>4109</v>
      </c>
      <c r="BZ812" t="s">
        <v>14391</v>
      </c>
      <c r="CA812" t="s">
        <v>14391</v>
      </c>
      <c r="CC812" t="s">
        <v>4111</v>
      </c>
      <c r="CD812">
        <v>395.88</v>
      </c>
      <c r="CE812">
        <v>32.99</v>
      </c>
      <c r="CG812">
        <v>0</v>
      </c>
      <c r="CH812">
        <v>395.88</v>
      </c>
      <c r="CK812">
        <v>1</v>
      </c>
      <c r="CL812" t="s">
        <v>14392</v>
      </c>
      <c r="CM812" t="s">
        <v>4106</v>
      </c>
      <c r="CN812" t="s">
        <v>80</v>
      </c>
      <c r="CO812" t="s">
        <v>14391</v>
      </c>
      <c r="CP812" t="s">
        <v>4107</v>
      </c>
      <c r="CR812" t="s">
        <v>16841</v>
      </c>
      <c r="CS812" t="s">
        <v>4050</v>
      </c>
      <c r="CT812" t="s">
        <v>4109</v>
      </c>
      <c r="CU812" t="s">
        <v>16842</v>
      </c>
      <c r="CV812" t="s">
        <v>4615</v>
      </c>
      <c r="CW812" t="s">
        <v>4232</v>
      </c>
      <c r="CX812" t="s">
        <v>4111</v>
      </c>
      <c r="CZ812" t="s">
        <v>4133</v>
      </c>
      <c r="DA812">
        <v>1</v>
      </c>
      <c r="DB812" t="s">
        <v>16843</v>
      </c>
      <c r="DC812" t="s">
        <v>214</v>
      </c>
      <c r="DD812" t="s">
        <v>16842</v>
      </c>
      <c r="DE812" t="s">
        <v>4158</v>
      </c>
    </row>
    <row r="813" spans="58:109" x14ac:dyDescent="0.25">
      <c r="BF813" t="s">
        <v>11373</v>
      </c>
      <c r="BG813" t="s">
        <v>11374</v>
      </c>
      <c r="BH813" t="s">
        <v>4386</v>
      </c>
      <c r="BI813" t="s">
        <v>11375</v>
      </c>
      <c r="BJ813" t="s">
        <v>4034</v>
      </c>
      <c r="BK813">
        <v>44.88</v>
      </c>
      <c r="BL813">
        <v>1</v>
      </c>
      <c r="BM813">
        <v>1</v>
      </c>
      <c r="BN813" t="s">
        <v>4028</v>
      </c>
      <c r="BO813">
        <v>1</v>
      </c>
      <c r="BP813" t="s">
        <v>4029</v>
      </c>
      <c r="BQ813" t="s">
        <v>4030</v>
      </c>
      <c r="BR813" t="s">
        <v>4031</v>
      </c>
      <c r="BS813" s="124">
        <v>46147</v>
      </c>
      <c r="BT813" t="s">
        <v>1005</v>
      </c>
      <c r="BU813" t="s">
        <v>1720</v>
      </c>
      <c r="BW813" t="s">
        <v>14393</v>
      </c>
      <c r="BX813" t="s">
        <v>4050</v>
      </c>
      <c r="BY813" t="s">
        <v>4109</v>
      </c>
      <c r="BZ813" t="s">
        <v>14391</v>
      </c>
      <c r="CA813" t="s">
        <v>14391</v>
      </c>
      <c r="CC813" t="s">
        <v>4111</v>
      </c>
      <c r="CD813">
        <v>431.88</v>
      </c>
      <c r="CE813">
        <v>35.99</v>
      </c>
      <c r="CG813">
        <v>0</v>
      </c>
      <c r="CH813">
        <v>431.88</v>
      </c>
      <c r="CK813">
        <v>1</v>
      </c>
      <c r="CL813" t="s">
        <v>14392</v>
      </c>
      <c r="CM813" t="s">
        <v>4133</v>
      </c>
      <c r="CN813" t="s">
        <v>80</v>
      </c>
      <c r="CO813" t="s">
        <v>14391</v>
      </c>
      <c r="CP813" t="s">
        <v>4107</v>
      </c>
      <c r="CR813" t="s">
        <v>16844</v>
      </c>
      <c r="CS813" t="s">
        <v>4050</v>
      </c>
      <c r="CT813" t="s">
        <v>4109</v>
      </c>
      <c r="CU813" t="s">
        <v>16845</v>
      </c>
      <c r="CV813" t="s">
        <v>4615</v>
      </c>
      <c r="CX813" t="s">
        <v>4111</v>
      </c>
      <c r="CZ813" t="s">
        <v>4133</v>
      </c>
      <c r="DA813">
        <v>1</v>
      </c>
      <c r="DB813" t="s">
        <v>16846</v>
      </c>
      <c r="DC813" t="s">
        <v>214</v>
      </c>
      <c r="DD813" t="s">
        <v>16845</v>
      </c>
      <c r="DE813" t="s">
        <v>4158</v>
      </c>
    </row>
    <row r="814" spans="58:109" x14ac:dyDescent="0.25">
      <c r="BF814" t="s">
        <v>11376</v>
      </c>
      <c r="BG814" t="s">
        <v>11377</v>
      </c>
      <c r="BH814" t="s">
        <v>4386</v>
      </c>
      <c r="BI814" t="s">
        <v>11378</v>
      </c>
      <c r="BJ814" t="s">
        <v>4034</v>
      </c>
      <c r="BK814">
        <v>43.2</v>
      </c>
      <c r="BL814">
        <v>1</v>
      </c>
      <c r="BM814">
        <v>1</v>
      </c>
      <c r="BN814" t="s">
        <v>4028</v>
      </c>
      <c r="BO814">
        <v>1</v>
      </c>
      <c r="BP814" t="s">
        <v>4029</v>
      </c>
      <c r="BQ814" t="s">
        <v>4030</v>
      </c>
      <c r="BR814" t="s">
        <v>4031</v>
      </c>
      <c r="BS814" s="124">
        <v>46147</v>
      </c>
      <c r="BT814" t="s">
        <v>1005</v>
      </c>
      <c r="BU814" t="s">
        <v>1720</v>
      </c>
      <c r="BW814" t="s">
        <v>14394</v>
      </c>
      <c r="BX814" t="s">
        <v>4030</v>
      </c>
      <c r="BY814" t="s">
        <v>4126</v>
      </c>
      <c r="BZ814" t="s">
        <v>14395</v>
      </c>
      <c r="CA814" t="s">
        <v>14395</v>
      </c>
      <c r="CB814" t="s">
        <v>4226</v>
      </c>
      <c r="CC814" t="s">
        <v>4105</v>
      </c>
      <c r="CD814">
        <v>89.88</v>
      </c>
      <c r="CE814">
        <v>7.49</v>
      </c>
      <c r="CG814">
        <v>0</v>
      </c>
      <c r="CH814">
        <v>89.88</v>
      </c>
      <c r="CK814">
        <v>1</v>
      </c>
      <c r="CL814" t="s">
        <v>14396</v>
      </c>
      <c r="CM814" t="s">
        <v>4106</v>
      </c>
      <c r="CN814" t="s">
        <v>80</v>
      </c>
      <c r="CO814" t="s">
        <v>14395</v>
      </c>
      <c r="CP814" t="s">
        <v>4107</v>
      </c>
      <c r="CR814" t="s">
        <v>16847</v>
      </c>
      <c r="CS814" t="s">
        <v>4030</v>
      </c>
      <c r="CT814" t="s">
        <v>4109</v>
      </c>
      <c r="CU814" t="s">
        <v>16848</v>
      </c>
      <c r="CV814" t="s">
        <v>8646</v>
      </c>
      <c r="CX814" t="s">
        <v>4111</v>
      </c>
      <c r="CZ814" t="s">
        <v>4133</v>
      </c>
      <c r="DA814">
        <v>1</v>
      </c>
      <c r="DB814" t="s">
        <v>16849</v>
      </c>
      <c r="DC814" t="s">
        <v>214</v>
      </c>
      <c r="DD814" t="s">
        <v>16848</v>
      </c>
      <c r="DE814" t="s">
        <v>4158</v>
      </c>
    </row>
    <row r="815" spans="58:109" x14ac:dyDescent="0.25">
      <c r="BF815" t="s">
        <v>11379</v>
      </c>
      <c r="BG815" t="s">
        <v>11380</v>
      </c>
      <c r="BH815" t="s">
        <v>4386</v>
      </c>
      <c r="BI815" t="s">
        <v>11381</v>
      </c>
      <c r="BJ815" t="s">
        <v>4032</v>
      </c>
      <c r="BK815">
        <v>100.86</v>
      </c>
      <c r="BL815">
        <v>1</v>
      </c>
      <c r="BM815">
        <v>1</v>
      </c>
      <c r="BN815" t="s">
        <v>4045</v>
      </c>
      <c r="BO815">
        <v>1</v>
      </c>
      <c r="BP815" t="s">
        <v>4029</v>
      </c>
      <c r="BQ815" t="s">
        <v>4030</v>
      </c>
      <c r="BR815" t="s">
        <v>4031</v>
      </c>
      <c r="BS815" s="124">
        <v>46147</v>
      </c>
      <c r="BT815" t="s">
        <v>1005</v>
      </c>
      <c r="BU815" t="s">
        <v>1720</v>
      </c>
      <c r="BW815" t="s">
        <v>14397</v>
      </c>
      <c r="BX815" t="s">
        <v>4050</v>
      </c>
      <c r="BY815" t="s">
        <v>4027</v>
      </c>
      <c r="BZ815" t="s">
        <v>14398</v>
      </c>
      <c r="CA815" t="s">
        <v>14398</v>
      </c>
      <c r="CB815" t="s">
        <v>4338</v>
      </c>
      <c r="CC815" t="s">
        <v>4105</v>
      </c>
      <c r="CD815">
        <v>131.88</v>
      </c>
      <c r="CE815">
        <v>10.99</v>
      </c>
      <c r="CG815">
        <v>0</v>
      </c>
      <c r="CH815">
        <v>131.88</v>
      </c>
      <c r="CK815">
        <v>1</v>
      </c>
      <c r="CL815" t="s">
        <v>14399</v>
      </c>
      <c r="CM815" t="s">
        <v>4133</v>
      </c>
      <c r="CN815" t="s">
        <v>80</v>
      </c>
      <c r="CO815" t="s">
        <v>14398</v>
      </c>
      <c r="CP815" t="s">
        <v>4107</v>
      </c>
      <c r="CR815" t="s">
        <v>16850</v>
      </c>
      <c r="CS815" t="s">
        <v>4050</v>
      </c>
      <c r="CT815" t="s">
        <v>4109</v>
      </c>
      <c r="CU815" t="s">
        <v>16851</v>
      </c>
      <c r="CV815" t="s">
        <v>4614</v>
      </c>
      <c r="CX815" t="s">
        <v>4105</v>
      </c>
      <c r="CZ815" t="s">
        <v>4133</v>
      </c>
      <c r="DA815">
        <v>1</v>
      </c>
      <c r="DB815" t="s">
        <v>16852</v>
      </c>
      <c r="DC815" t="s">
        <v>214</v>
      </c>
      <c r="DD815" t="s">
        <v>16851</v>
      </c>
      <c r="DE815" t="s">
        <v>4158</v>
      </c>
    </row>
    <row r="816" spans="58:109" x14ac:dyDescent="0.25">
      <c r="BF816" t="s">
        <v>11382</v>
      </c>
      <c r="BG816" t="s">
        <v>11383</v>
      </c>
      <c r="BH816" t="s">
        <v>4386</v>
      </c>
      <c r="BI816" t="s">
        <v>11384</v>
      </c>
      <c r="BJ816" t="s">
        <v>4034</v>
      </c>
      <c r="BK816">
        <v>49.32</v>
      </c>
      <c r="BL816">
        <v>1</v>
      </c>
      <c r="BM816">
        <v>1</v>
      </c>
      <c r="BN816" t="s">
        <v>4028</v>
      </c>
      <c r="BO816">
        <v>1</v>
      </c>
      <c r="BP816" t="s">
        <v>4029</v>
      </c>
      <c r="BQ816" t="s">
        <v>4030</v>
      </c>
      <c r="BR816" t="s">
        <v>4031</v>
      </c>
      <c r="BS816" s="124">
        <v>46147</v>
      </c>
      <c r="BT816" t="s">
        <v>1005</v>
      </c>
      <c r="BU816" t="s">
        <v>1720</v>
      </c>
      <c r="BW816" t="s">
        <v>14400</v>
      </c>
      <c r="BX816" t="s">
        <v>4030</v>
      </c>
      <c r="BY816" t="s">
        <v>4104</v>
      </c>
      <c r="BZ816" t="s">
        <v>14401</v>
      </c>
      <c r="CA816" t="s">
        <v>14401</v>
      </c>
      <c r="CC816" t="s">
        <v>4105</v>
      </c>
      <c r="CD816">
        <v>215.88</v>
      </c>
      <c r="CE816">
        <v>17.989999999999998</v>
      </c>
      <c r="CF816">
        <v>3.5979999999999999</v>
      </c>
      <c r="CG816">
        <v>0</v>
      </c>
      <c r="CH816">
        <v>215.88</v>
      </c>
      <c r="CI816" s="17">
        <v>0.2</v>
      </c>
      <c r="CJ816">
        <v>48.59</v>
      </c>
      <c r="CK816">
        <v>1</v>
      </c>
      <c r="CL816" t="s">
        <v>14402</v>
      </c>
      <c r="CM816" t="s">
        <v>4106</v>
      </c>
      <c r="CN816" t="s">
        <v>80</v>
      </c>
      <c r="CO816" t="s">
        <v>14401</v>
      </c>
      <c r="CP816" t="s">
        <v>4107</v>
      </c>
      <c r="CR816" t="s">
        <v>16853</v>
      </c>
      <c r="CS816" t="s">
        <v>4050</v>
      </c>
      <c r="CT816" t="s">
        <v>4027</v>
      </c>
      <c r="CU816" t="s">
        <v>16379</v>
      </c>
      <c r="CV816" t="s">
        <v>4615</v>
      </c>
      <c r="CW816" t="s">
        <v>4562</v>
      </c>
      <c r="CX816" t="s">
        <v>4105</v>
      </c>
      <c r="CZ816" t="s">
        <v>4133</v>
      </c>
      <c r="DA816">
        <v>1</v>
      </c>
      <c r="DB816" t="s">
        <v>16854</v>
      </c>
      <c r="DC816" t="s">
        <v>214</v>
      </c>
      <c r="DD816" t="s">
        <v>16379</v>
      </c>
      <c r="DE816" t="s">
        <v>4158</v>
      </c>
    </row>
    <row r="817" spans="58:109" x14ac:dyDescent="0.25">
      <c r="BF817" t="s">
        <v>11385</v>
      </c>
      <c r="BH817" t="s">
        <v>4386</v>
      </c>
      <c r="BL817">
        <v>0</v>
      </c>
      <c r="BM817">
        <v>1</v>
      </c>
      <c r="BR817" t="s">
        <v>4031</v>
      </c>
      <c r="BS817" s="124">
        <v>46147</v>
      </c>
      <c r="BT817" t="s">
        <v>1005</v>
      </c>
      <c r="BU817" t="s">
        <v>1720</v>
      </c>
      <c r="BW817" t="s">
        <v>14403</v>
      </c>
      <c r="BX817" t="s">
        <v>4030</v>
      </c>
      <c r="BY817" t="s">
        <v>4109</v>
      </c>
      <c r="BZ817" t="s">
        <v>14004</v>
      </c>
      <c r="CA817" t="s">
        <v>14004</v>
      </c>
      <c r="CC817" t="s">
        <v>4111</v>
      </c>
      <c r="CD817">
        <v>479.88</v>
      </c>
      <c r="CE817">
        <v>39.99</v>
      </c>
      <c r="CG817">
        <v>0</v>
      </c>
      <c r="CH817">
        <v>479.88</v>
      </c>
      <c r="CK817">
        <v>1</v>
      </c>
      <c r="CL817" t="s">
        <v>14404</v>
      </c>
      <c r="CM817" t="s">
        <v>4106</v>
      </c>
      <c r="CN817" t="s">
        <v>80</v>
      </c>
      <c r="CO817" t="s">
        <v>14004</v>
      </c>
      <c r="CP817" t="s">
        <v>4107</v>
      </c>
      <c r="CR817" t="s">
        <v>16855</v>
      </c>
      <c r="CS817" t="s">
        <v>4030</v>
      </c>
      <c r="CT817" t="s">
        <v>4034</v>
      </c>
      <c r="CU817" t="s">
        <v>16393</v>
      </c>
      <c r="CV817" t="s">
        <v>8850</v>
      </c>
      <c r="CX817" t="s">
        <v>4105</v>
      </c>
      <c r="CZ817" t="s">
        <v>4133</v>
      </c>
      <c r="DA817">
        <v>1</v>
      </c>
      <c r="DB817" t="s">
        <v>16856</v>
      </c>
      <c r="DC817" t="s">
        <v>214</v>
      </c>
      <c r="DD817" t="s">
        <v>16393</v>
      </c>
      <c r="DE817" t="s">
        <v>4158</v>
      </c>
    </row>
    <row r="818" spans="58:109" x14ac:dyDescent="0.25">
      <c r="BF818" t="s">
        <v>11386</v>
      </c>
      <c r="BH818" t="s">
        <v>4386</v>
      </c>
      <c r="BL818">
        <v>0</v>
      </c>
      <c r="BM818">
        <v>1</v>
      </c>
      <c r="BR818" t="s">
        <v>4031</v>
      </c>
      <c r="BS818" s="124">
        <v>46147</v>
      </c>
      <c r="BT818" t="s">
        <v>1005</v>
      </c>
      <c r="BU818" t="s">
        <v>1720</v>
      </c>
      <c r="BW818" t="s">
        <v>14405</v>
      </c>
      <c r="BX818" t="s">
        <v>4030</v>
      </c>
      <c r="BY818" t="s">
        <v>4034</v>
      </c>
      <c r="BZ818" t="s">
        <v>14406</v>
      </c>
      <c r="CA818" t="s">
        <v>14406</v>
      </c>
      <c r="CC818" t="s">
        <v>4105</v>
      </c>
      <c r="CD818">
        <v>91.8</v>
      </c>
      <c r="CE818">
        <v>7.65</v>
      </c>
      <c r="CF818">
        <v>0.57374999999999998</v>
      </c>
      <c r="CG818">
        <v>0</v>
      </c>
      <c r="CH818">
        <v>91.8</v>
      </c>
      <c r="CJ818">
        <v>11.46</v>
      </c>
      <c r="CK818">
        <v>1</v>
      </c>
      <c r="CL818" t="s">
        <v>14407</v>
      </c>
      <c r="CM818" t="s">
        <v>4106</v>
      </c>
      <c r="CN818" t="s">
        <v>80</v>
      </c>
      <c r="CO818" t="s">
        <v>14406</v>
      </c>
      <c r="CP818" t="s">
        <v>4107</v>
      </c>
      <c r="CR818" t="s">
        <v>16857</v>
      </c>
      <c r="CS818" t="s">
        <v>4050</v>
      </c>
      <c r="CT818" t="s">
        <v>4126</v>
      </c>
      <c r="CU818" t="s">
        <v>16858</v>
      </c>
      <c r="CV818" t="s">
        <v>4614</v>
      </c>
      <c r="CW818" t="s">
        <v>8255</v>
      </c>
      <c r="CX818" t="s">
        <v>4105</v>
      </c>
      <c r="CZ818" t="s">
        <v>4133</v>
      </c>
      <c r="DA818">
        <v>1</v>
      </c>
      <c r="DB818" t="s">
        <v>16859</v>
      </c>
      <c r="DC818" t="s">
        <v>214</v>
      </c>
      <c r="DD818" t="s">
        <v>16858</v>
      </c>
      <c r="DE818" t="s">
        <v>4158</v>
      </c>
    </row>
    <row r="819" spans="58:109" x14ac:dyDescent="0.25">
      <c r="BF819" t="s">
        <v>11387</v>
      </c>
      <c r="BH819" t="s">
        <v>4386</v>
      </c>
      <c r="BL819">
        <v>0</v>
      </c>
      <c r="BM819">
        <v>1</v>
      </c>
      <c r="BR819" t="s">
        <v>4031</v>
      </c>
      <c r="BS819" s="124">
        <v>46147</v>
      </c>
      <c r="BT819" t="s">
        <v>1005</v>
      </c>
      <c r="BU819" t="s">
        <v>1720</v>
      </c>
      <c r="BW819" t="s">
        <v>14408</v>
      </c>
      <c r="BX819" t="s">
        <v>4030</v>
      </c>
      <c r="BY819" t="s">
        <v>4034</v>
      </c>
      <c r="BZ819" t="s">
        <v>14406</v>
      </c>
      <c r="CA819" t="s">
        <v>14406</v>
      </c>
      <c r="CC819" t="s">
        <v>4105</v>
      </c>
      <c r="CD819">
        <v>62.4</v>
      </c>
      <c r="CE819">
        <v>5.2</v>
      </c>
      <c r="CF819">
        <v>0.39</v>
      </c>
      <c r="CG819">
        <v>0</v>
      </c>
      <c r="CH819">
        <v>62.4</v>
      </c>
      <c r="CJ819">
        <v>7.8</v>
      </c>
      <c r="CK819">
        <v>1</v>
      </c>
      <c r="CL819" t="s">
        <v>14407</v>
      </c>
      <c r="CM819" t="s">
        <v>4106</v>
      </c>
      <c r="CN819" t="s">
        <v>80</v>
      </c>
      <c r="CO819" t="s">
        <v>14406</v>
      </c>
      <c r="CP819" t="s">
        <v>4107</v>
      </c>
      <c r="CR819" t="s">
        <v>16860</v>
      </c>
      <c r="CS819" t="s">
        <v>4050</v>
      </c>
      <c r="CT819" t="s">
        <v>4109</v>
      </c>
      <c r="CU819" t="s">
        <v>16861</v>
      </c>
      <c r="CV819" t="s">
        <v>4614</v>
      </c>
      <c r="CW819" t="s">
        <v>4499</v>
      </c>
      <c r="CX819" t="s">
        <v>4105</v>
      </c>
      <c r="CY819" s="17">
        <v>0.2</v>
      </c>
      <c r="CZ819" t="s">
        <v>4133</v>
      </c>
      <c r="DA819">
        <v>1</v>
      </c>
      <c r="DB819" t="s">
        <v>16862</v>
      </c>
      <c r="DC819" t="s">
        <v>214</v>
      </c>
      <c r="DD819" t="s">
        <v>16861</v>
      </c>
      <c r="DE819" t="s">
        <v>4158</v>
      </c>
    </row>
    <row r="820" spans="58:109" x14ac:dyDescent="0.25">
      <c r="BF820" t="s">
        <v>11388</v>
      </c>
      <c r="BH820" t="s">
        <v>4386</v>
      </c>
      <c r="BL820">
        <v>0</v>
      </c>
      <c r="BM820">
        <v>1</v>
      </c>
      <c r="BR820" t="s">
        <v>4031</v>
      </c>
      <c r="BS820" s="124">
        <v>46147</v>
      </c>
      <c r="BT820" t="s">
        <v>1005</v>
      </c>
      <c r="BU820" t="s">
        <v>1720</v>
      </c>
      <c r="BW820" t="s">
        <v>14409</v>
      </c>
      <c r="BX820" t="s">
        <v>4030</v>
      </c>
      <c r="BY820" t="s">
        <v>4034</v>
      </c>
      <c r="BZ820" t="s">
        <v>14410</v>
      </c>
      <c r="CA820" t="s">
        <v>14410</v>
      </c>
      <c r="CC820" t="s">
        <v>4105</v>
      </c>
      <c r="CD820">
        <v>48</v>
      </c>
      <c r="CE820">
        <v>4</v>
      </c>
      <c r="CF820">
        <v>0.3</v>
      </c>
      <c r="CG820">
        <v>0</v>
      </c>
      <c r="CH820">
        <v>48</v>
      </c>
      <c r="CJ820">
        <v>6</v>
      </c>
      <c r="CK820">
        <v>1</v>
      </c>
      <c r="CL820" t="s">
        <v>14407</v>
      </c>
      <c r="CM820" t="s">
        <v>4106</v>
      </c>
      <c r="CN820" t="s">
        <v>80</v>
      </c>
      <c r="CO820" t="s">
        <v>14410</v>
      </c>
      <c r="CP820" t="s">
        <v>4107</v>
      </c>
      <c r="CR820" t="s">
        <v>16865</v>
      </c>
      <c r="CS820" t="s">
        <v>4030</v>
      </c>
      <c r="CT820" t="s">
        <v>4034</v>
      </c>
      <c r="CU820" t="s">
        <v>16866</v>
      </c>
      <c r="CV820" t="s">
        <v>8429</v>
      </c>
      <c r="CX820" t="s">
        <v>4105</v>
      </c>
      <c r="CZ820" t="s">
        <v>4133</v>
      </c>
      <c r="DA820">
        <v>1</v>
      </c>
      <c r="DB820" t="s">
        <v>16867</v>
      </c>
      <c r="DC820" t="s">
        <v>214</v>
      </c>
      <c r="DD820" t="s">
        <v>16866</v>
      </c>
      <c r="DE820" t="s">
        <v>4158</v>
      </c>
    </row>
    <row r="821" spans="58:109" x14ac:dyDescent="0.25">
      <c r="BF821" t="s">
        <v>11389</v>
      </c>
      <c r="BH821" t="s">
        <v>4386</v>
      </c>
      <c r="BL821">
        <v>0</v>
      </c>
      <c r="BM821">
        <v>1</v>
      </c>
      <c r="BR821" t="s">
        <v>4031</v>
      </c>
      <c r="BS821" s="124">
        <v>46147</v>
      </c>
      <c r="BT821" t="s">
        <v>1005</v>
      </c>
      <c r="BU821" t="s">
        <v>1720</v>
      </c>
      <c r="BW821" t="s">
        <v>14411</v>
      </c>
      <c r="BX821" t="s">
        <v>4030</v>
      </c>
      <c r="BY821" t="s">
        <v>4034</v>
      </c>
      <c r="BZ821" t="s">
        <v>14410</v>
      </c>
      <c r="CA821" t="s">
        <v>14410</v>
      </c>
      <c r="CC821" t="s">
        <v>4105</v>
      </c>
      <c r="CD821">
        <v>82.2</v>
      </c>
      <c r="CE821">
        <v>6.85</v>
      </c>
      <c r="CF821">
        <v>0.51375000000000004</v>
      </c>
      <c r="CG821">
        <v>0</v>
      </c>
      <c r="CH821">
        <v>82.2</v>
      </c>
      <c r="CJ821">
        <v>10.26</v>
      </c>
      <c r="CK821">
        <v>1</v>
      </c>
      <c r="CL821" t="s">
        <v>14407</v>
      </c>
      <c r="CM821" t="s">
        <v>4106</v>
      </c>
      <c r="CN821" t="s">
        <v>80</v>
      </c>
      <c r="CO821" t="s">
        <v>14410</v>
      </c>
      <c r="CP821" t="s">
        <v>4107</v>
      </c>
      <c r="CR821" t="s">
        <v>16863</v>
      </c>
      <c r="CS821" t="s">
        <v>4050</v>
      </c>
      <c r="CT821" t="s">
        <v>4034</v>
      </c>
      <c r="CU821" t="s">
        <v>15674</v>
      </c>
      <c r="CV821" t="s">
        <v>4614</v>
      </c>
      <c r="CW821" t="s">
        <v>4507</v>
      </c>
      <c r="CX821" t="s">
        <v>4105</v>
      </c>
      <c r="CZ821" t="s">
        <v>4133</v>
      </c>
      <c r="DA821">
        <v>1</v>
      </c>
      <c r="DB821" t="s">
        <v>16864</v>
      </c>
      <c r="DC821" t="s">
        <v>214</v>
      </c>
      <c r="DD821" t="s">
        <v>15674</v>
      </c>
      <c r="DE821" t="s">
        <v>4158</v>
      </c>
    </row>
    <row r="822" spans="58:109" x14ac:dyDescent="0.25">
      <c r="BF822" t="s">
        <v>11390</v>
      </c>
      <c r="BH822" t="s">
        <v>4386</v>
      </c>
      <c r="BL822">
        <v>0</v>
      </c>
      <c r="BM822">
        <v>1</v>
      </c>
      <c r="BR822" t="s">
        <v>4031</v>
      </c>
      <c r="BS822" s="124">
        <v>46147</v>
      </c>
      <c r="BT822" t="s">
        <v>1005</v>
      </c>
      <c r="BU822" t="s">
        <v>1720</v>
      </c>
      <c r="BW822" t="s">
        <v>14412</v>
      </c>
      <c r="BX822" t="s">
        <v>4030</v>
      </c>
      <c r="BY822" t="s">
        <v>4034</v>
      </c>
      <c r="BZ822" t="s">
        <v>14023</v>
      </c>
      <c r="CA822" t="s">
        <v>14023</v>
      </c>
      <c r="CC822" t="s">
        <v>4105</v>
      </c>
      <c r="CD822">
        <v>74.64</v>
      </c>
      <c r="CE822">
        <v>6.22</v>
      </c>
      <c r="CF822">
        <v>0.46650000000000003</v>
      </c>
      <c r="CG822">
        <v>0</v>
      </c>
      <c r="CH822">
        <v>74.64</v>
      </c>
      <c r="CJ822">
        <v>9.35</v>
      </c>
      <c r="CK822">
        <v>1</v>
      </c>
      <c r="CL822" t="s">
        <v>14407</v>
      </c>
      <c r="CM822" t="s">
        <v>4106</v>
      </c>
      <c r="CN822" t="s">
        <v>80</v>
      </c>
      <c r="CO822" t="s">
        <v>14023</v>
      </c>
      <c r="CP822" t="s">
        <v>4107</v>
      </c>
      <c r="CR822" t="s">
        <v>16868</v>
      </c>
      <c r="CS822" t="s">
        <v>4050</v>
      </c>
      <c r="CT822" t="s">
        <v>4109</v>
      </c>
      <c r="CU822" t="s">
        <v>16869</v>
      </c>
      <c r="CV822" t="s">
        <v>4571</v>
      </c>
      <c r="CX822" t="s">
        <v>4111</v>
      </c>
      <c r="CZ822" t="s">
        <v>4133</v>
      </c>
      <c r="DA822">
        <v>1</v>
      </c>
      <c r="DB822" t="s">
        <v>16870</v>
      </c>
      <c r="DC822" t="s">
        <v>214</v>
      </c>
      <c r="DD822" t="s">
        <v>16869</v>
      </c>
      <c r="DE822" t="s">
        <v>4158</v>
      </c>
    </row>
    <row r="823" spans="58:109" x14ac:dyDescent="0.25">
      <c r="BF823" t="s">
        <v>11391</v>
      </c>
      <c r="BH823" t="s">
        <v>4386</v>
      </c>
      <c r="BL823">
        <v>0</v>
      </c>
      <c r="BM823">
        <v>1</v>
      </c>
      <c r="BR823" t="s">
        <v>4031</v>
      </c>
      <c r="BS823" s="124">
        <v>46147</v>
      </c>
      <c r="BT823" t="s">
        <v>1005</v>
      </c>
      <c r="BU823" t="s">
        <v>1720</v>
      </c>
      <c r="BW823" t="s">
        <v>14413</v>
      </c>
      <c r="BX823" t="s">
        <v>4030</v>
      </c>
      <c r="BY823" t="s">
        <v>4034</v>
      </c>
      <c r="BZ823" t="s">
        <v>14414</v>
      </c>
      <c r="CA823" t="s">
        <v>14414</v>
      </c>
      <c r="CC823" t="s">
        <v>4105</v>
      </c>
      <c r="CD823">
        <v>56.88</v>
      </c>
      <c r="CE823">
        <v>4.74</v>
      </c>
      <c r="CF823">
        <v>0.35549999999999998</v>
      </c>
      <c r="CG823">
        <v>0</v>
      </c>
      <c r="CH823">
        <v>56.88</v>
      </c>
      <c r="CJ823">
        <v>7.13</v>
      </c>
      <c r="CK823">
        <v>1</v>
      </c>
      <c r="CL823" t="s">
        <v>14407</v>
      </c>
      <c r="CM823" t="s">
        <v>4106</v>
      </c>
      <c r="CN823" t="s">
        <v>80</v>
      </c>
      <c r="CO823" t="s">
        <v>14414</v>
      </c>
      <c r="CP823" t="s">
        <v>4107</v>
      </c>
      <c r="CR823" t="s">
        <v>16871</v>
      </c>
      <c r="CS823" t="s">
        <v>4030</v>
      </c>
      <c r="CT823" t="s">
        <v>4109</v>
      </c>
      <c r="CU823" t="s">
        <v>16148</v>
      </c>
      <c r="CV823" t="s">
        <v>8389</v>
      </c>
      <c r="CX823" t="s">
        <v>4105</v>
      </c>
      <c r="CZ823" t="s">
        <v>4133</v>
      </c>
      <c r="DA823">
        <v>1</v>
      </c>
      <c r="DB823" t="s">
        <v>16872</v>
      </c>
      <c r="DC823" t="s">
        <v>214</v>
      </c>
      <c r="DD823" t="s">
        <v>16148</v>
      </c>
      <c r="DE823" t="s">
        <v>4158</v>
      </c>
    </row>
    <row r="824" spans="58:109" x14ac:dyDescent="0.25">
      <c r="BF824" t="s">
        <v>11392</v>
      </c>
      <c r="BH824" t="s">
        <v>4386</v>
      </c>
      <c r="BL824">
        <v>0</v>
      </c>
      <c r="BM824">
        <v>1</v>
      </c>
      <c r="BR824" t="s">
        <v>4031</v>
      </c>
      <c r="BS824" s="124">
        <v>46147</v>
      </c>
      <c r="BT824" t="s">
        <v>1005</v>
      </c>
      <c r="BU824" t="s">
        <v>1720</v>
      </c>
      <c r="BW824" t="s">
        <v>14384</v>
      </c>
      <c r="BX824" t="s">
        <v>4030</v>
      </c>
      <c r="BY824" t="s">
        <v>4034</v>
      </c>
      <c r="BZ824" t="s">
        <v>14415</v>
      </c>
      <c r="CA824" t="s">
        <v>8647</v>
      </c>
      <c r="CB824" t="s">
        <v>4415</v>
      </c>
      <c r="CC824" t="s">
        <v>4105</v>
      </c>
      <c r="CD824">
        <v>119.89</v>
      </c>
      <c r="CE824">
        <v>9.99</v>
      </c>
      <c r="CF824">
        <v>0.95879999999999999</v>
      </c>
      <c r="CG824">
        <v>1</v>
      </c>
      <c r="CH824">
        <v>119.89</v>
      </c>
      <c r="CI824" s="17">
        <v>0.2</v>
      </c>
      <c r="CJ824">
        <v>13.67</v>
      </c>
      <c r="CK824">
        <v>1</v>
      </c>
      <c r="CL824" t="s">
        <v>14386</v>
      </c>
      <c r="CM824" t="s">
        <v>4106</v>
      </c>
      <c r="CN824" t="s">
        <v>80</v>
      </c>
      <c r="CO824" t="s">
        <v>14415</v>
      </c>
      <c r="CP824" t="s">
        <v>4121</v>
      </c>
      <c r="CR824" t="s">
        <v>16873</v>
      </c>
      <c r="CS824" t="s">
        <v>4050</v>
      </c>
      <c r="CT824" t="s">
        <v>4109</v>
      </c>
      <c r="CU824" t="s">
        <v>14556</v>
      </c>
      <c r="CV824" t="s">
        <v>4571</v>
      </c>
      <c r="CX824" t="s">
        <v>4111</v>
      </c>
      <c r="CZ824" t="s">
        <v>4133</v>
      </c>
      <c r="DA824">
        <v>1</v>
      </c>
      <c r="DB824" t="s">
        <v>16874</v>
      </c>
      <c r="DC824" t="s">
        <v>214</v>
      </c>
      <c r="DD824" t="s">
        <v>14556</v>
      </c>
      <c r="DE824" t="s">
        <v>4158</v>
      </c>
    </row>
    <row r="825" spans="58:109" x14ac:dyDescent="0.25">
      <c r="BF825" t="s">
        <v>11393</v>
      </c>
      <c r="BH825" t="s">
        <v>4386</v>
      </c>
      <c r="BL825">
        <v>0</v>
      </c>
      <c r="BM825">
        <v>1</v>
      </c>
      <c r="BR825" t="s">
        <v>4031</v>
      </c>
      <c r="BS825" s="124">
        <v>46147</v>
      </c>
      <c r="BT825" t="s">
        <v>1005</v>
      </c>
      <c r="BU825" t="s">
        <v>1720</v>
      </c>
      <c r="BW825" t="s">
        <v>14416</v>
      </c>
      <c r="BX825" t="s">
        <v>4030</v>
      </c>
      <c r="BY825" t="s">
        <v>4034</v>
      </c>
      <c r="BZ825" t="s">
        <v>14415</v>
      </c>
      <c r="CA825" t="s">
        <v>8647</v>
      </c>
      <c r="CB825" t="s">
        <v>4415</v>
      </c>
      <c r="CC825" t="s">
        <v>4105</v>
      </c>
      <c r="CD825">
        <v>170.88</v>
      </c>
      <c r="CE825">
        <v>14.24</v>
      </c>
      <c r="CF825">
        <v>1.3668</v>
      </c>
      <c r="CG825">
        <v>1</v>
      </c>
      <c r="CH825">
        <v>170.88</v>
      </c>
      <c r="CI825" s="17">
        <v>0.2</v>
      </c>
      <c r="CJ825">
        <v>19.48</v>
      </c>
      <c r="CK825">
        <v>1</v>
      </c>
      <c r="CL825" t="s">
        <v>14386</v>
      </c>
      <c r="CM825" t="s">
        <v>4133</v>
      </c>
      <c r="CN825" t="s">
        <v>80</v>
      </c>
      <c r="CO825" t="s">
        <v>14415</v>
      </c>
      <c r="CP825" t="s">
        <v>4121</v>
      </c>
      <c r="CR825" t="s">
        <v>16875</v>
      </c>
      <c r="CS825" t="s">
        <v>4030</v>
      </c>
      <c r="CT825" t="s">
        <v>4034</v>
      </c>
      <c r="CU825" t="s">
        <v>16876</v>
      </c>
      <c r="CV825" t="s">
        <v>8429</v>
      </c>
      <c r="CX825" t="s">
        <v>4105</v>
      </c>
      <c r="CZ825" t="s">
        <v>4133</v>
      </c>
      <c r="DA825">
        <v>1</v>
      </c>
      <c r="DB825" t="s">
        <v>16877</v>
      </c>
      <c r="DC825" t="s">
        <v>214</v>
      </c>
      <c r="DD825" t="s">
        <v>16876</v>
      </c>
      <c r="DE825" t="s">
        <v>4158</v>
      </c>
    </row>
    <row r="826" spans="58:109" x14ac:dyDescent="0.25">
      <c r="BF826" t="s">
        <v>11394</v>
      </c>
      <c r="BH826" t="s">
        <v>1007</v>
      </c>
      <c r="BL826">
        <v>0</v>
      </c>
      <c r="BM826">
        <v>1</v>
      </c>
      <c r="BR826" t="s">
        <v>69</v>
      </c>
      <c r="BS826" s="124">
        <v>46147</v>
      </c>
      <c r="BT826" t="s">
        <v>220</v>
      </c>
      <c r="BU826" t="s">
        <v>1096</v>
      </c>
      <c r="BW826" t="s">
        <v>14417</v>
      </c>
      <c r="BX826" t="s">
        <v>4030</v>
      </c>
      <c r="BY826" t="s">
        <v>4034</v>
      </c>
      <c r="BZ826" t="s">
        <v>14418</v>
      </c>
      <c r="CA826" t="s">
        <v>8298</v>
      </c>
      <c r="CC826" t="s">
        <v>4105</v>
      </c>
      <c r="CD826">
        <v>105.7</v>
      </c>
      <c r="CE826">
        <v>4.8</v>
      </c>
      <c r="CF826">
        <v>1.1535</v>
      </c>
      <c r="CG826">
        <v>1</v>
      </c>
      <c r="CH826">
        <v>105.7</v>
      </c>
      <c r="CI826" s="17">
        <v>0.2</v>
      </c>
      <c r="CJ826">
        <v>9.9499999999999993</v>
      </c>
      <c r="CK826">
        <v>1</v>
      </c>
      <c r="CL826" t="s">
        <v>14419</v>
      </c>
      <c r="CM826" t="s">
        <v>4121</v>
      </c>
      <c r="CN826" t="s">
        <v>80</v>
      </c>
      <c r="CO826" t="s">
        <v>14418</v>
      </c>
      <c r="CP826" t="s">
        <v>4121</v>
      </c>
      <c r="CR826" t="s">
        <v>16878</v>
      </c>
      <c r="CS826" t="s">
        <v>4050</v>
      </c>
      <c r="CT826" t="s">
        <v>4109</v>
      </c>
      <c r="CU826" t="s">
        <v>13476</v>
      </c>
      <c r="CV826" t="s">
        <v>4614</v>
      </c>
      <c r="CX826" t="s">
        <v>4111</v>
      </c>
      <c r="CZ826" t="s">
        <v>4133</v>
      </c>
      <c r="DA826">
        <v>1</v>
      </c>
      <c r="DB826" t="s">
        <v>16879</v>
      </c>
      <c r="DC826" t="s">
        <v>214</v>
      </c>
      <c r="DD826" t="s">
        <v>13476</v>
      </c>
      <c r="DE826" t="s">
        <v>4158</v>
      </c>
    </row>
    <row r="827" spans="58:109" x14ac:dyDescent="0.25">
      <c r="BF827" t="s">
        <v>11395</v>
      </c>
      <c r="BH827" t="s">
        <v>1007</v>
      </c>
      <c r="BL827">
        <v>0</v>
      </c>
      <c r="BM827">
        <v>1</v>
      </c>
      <c r="BR827" t="s">
        <v>69</v>
      </c>
      <c r="BS827" s="124">
        <v>46147</v>
      </c>
      <c r="BT827" t="s">
        <v>220</v>
      </c>
      <c r="BU827" t="s">
        <v>1096</v>
      </c>
      <c r="BW827" t="s">
        <v>14420</v>
      </c>
      <c r="BX827" t="s">
        <v>4030</v>
      </c>
      <c r="BY827" t="s">
        <v>4126</v>
      </c>
      <c r="BZ827" t="s">
        <v>14421</v>
      </c>
      <c r="CA827" t="s">
        <v>8456</v>
      </c>
      <c r="CC827" t="s">
        <v>4105</v>
      </c>
      <c r="CD827">
        <v>116.38</v>
      </c>
      <c r="CE827">
        <v>5.29</v>
      </c>
      <c r="CF827">
        <v>3.8069999999999999</v>
      </c>
      <c r="CG827">
        <v>1</v>
      </c>
      <c r="CH827">
        <v>116.38</v>
      </c>
      <c r="CI827" s="17">
        <v>0.2</v>
      </c>
      <c r="CJ827">
        <v>29.99</v>
      </c>
      <c r="CK827">
        <v>1</v>
      </c>
      <c r="CL827" t="s">
        <v>14422</v>
      </c>
      <c r="CM827" t="s">
        <v>4121</v>
      </c>
      <c r="CN827" t="s">
        <v>80</v>
      </c>
      <c r="CO827" t="s">
        <v>14421</v>
      </c>
      <c r="CP827" t="s">
        <v>4121</v>
      </c>
      <c r="CR827" t="s">
        <v>16882</v>
      </c>
      <c r="CS827" t="s">
        <v>4050</v>
      </c>
      <c r="CT827" t="s">
        <v>4027</v>
      </c>
      <c r="CU827" t="s">
        <v>13882</v>
      </c>
      <c r="CV827" t="s">
        <v>8391</v>
      </c>
      <c r="CX827" t="s">
        <v>4105</v>
      </c>
      <c r="CZ827" t="s">
        <v>4133</v>
      </c>
      <c r="DA827">
        <v>1</v>
      </c>
      <c r="DB827" t="s">
        <v>16883</v>
      </c>
      <c r="DC827" t="s">
        <v>214</v>
      </c>
      <c r="DD827" t="s">
        <v>13882</v>
      </c>
      <c r="DE827" t="s">
        <v>4158</v>
      </c>
    </row>
    <row r="828" spans="58:109" x14ac:dyDescent="0.25">
      <c r="BF828" t="s">
        <v>11396</v>
      </c>
      <c r="BH828" t="s">
        <v>4501</v>
      </c>
      <c r="BL828">
        <v>0</v>
      </c>
      <c r="BM828">
        <v>0</v>
      </c>
      <c r="BR828" t="s">
        <v>4031</v>
      </c>
      <c r="BS828" s="124">
        <v>46147</v>
      </c>
      <c r="BT828" t="s">
        <v>1124</v>
      </c>
      <c r="BU828" t="s">
        <v>2409</v>
      </c>
      <c r="BW828" t="s">
        <v>14423</v>
      </c>
      <c r="BX828" t="s">
        <v>4030</v>
      </c>
      <c r="BY828" t="s">
        <v>4032</v>
      </c>
      <c r="BZ828" t="s">
        <v>13597</v>
      </c>
      <c r="CA828" t="s">
        <v>8292</v>
      </c>
      <c r="CC828" t="s">
        <v>4105</v>
      </c>
      <c r="CD828">
        <v>168.48</v>
      </c>
      <c r="CE828">
        <v>8.42</v>
      </c>
      <c r="CF828">
        <v>1.8872</v>
      </c>
      <c r="CG828">
        <v>1</v>
      </c>
      <c r="CH828">
        <v>168.48</v>
      </c>
      <c r="CI828" s="17">
        <v>0.2</v>
      </c>
      <c r="CJ828">
        <v>19.11</v>
      </c>
      <c r="CK828">
        <v>1</v>
      </c>
      <c r="CL828" t="s">
        <v>14402</v>
      </c>
      <c r="CM828" t="s">
        <v>4121</v>
      </c>
      <c r="CN828" t="s">
        <v>80</v>
      </c>
      <c r="CO828" t="s">
        <v>13597</v>
      </c>
      <c r="CP828" t="s">
        <v>4121</v>
      </c>
      <c r="CR828" t="s">
        <v>16884</v>
      </c>
      <c r="CS828" t="s">
        <v>4030</v>
      </c>
      <c r="CT828" t="s">
        <v>4109</v>
      </c>
      <c r="CU828" t="s">
        <v>16885</v>
      </c>
      <c r="CV828" t="s">
        <v>8521</v>
      </c>
      <c r="CX828" t="s">
        <v>4111</v>
      </c>
      <c r="CZ828" t="s">
        <v>4133</v>
      </c>
      <c r="DA828">
        <v>1</v>
      </c>
      <c r="DB828" t="s">
        <v>16886</v>
      </c>
      <c r="DC828" t="s">
        <v>214</v>
      </c>
      <c r="DD828" t="s">
        <v>16885</v>
      </c>
      <c r="DE828" t="s">
        <v>4158</v>
      </c>
    </row>
    <row r="829" spans="58:109" x14ac:dyDescent="0.25">
      <c r="BF829" t="s">
        <v>11397</v>
      </c>
      <c r="BG829" t="s">
        <v>11398</v>
      </c>
      <c r="BH829" t="s">
        <v>1133</v>
      </c>
      <c r="BI829" t="s">
        <v>11399</v>
      </c>
      <c r="BJ829" t="s">
        <v>4032</v>
      </c>
      <c r="BK829">
        <v>173.46</v>
      </c>
      <c r="BL829">
        <v>1</v>
      </c>
      <c r="BM829">
        <v>1</v>
      </c>
      <c r="BN829" t="s">
        <v>4028</v>
      </c>
      <c r="BO829">
        <v>1</v>
      </c>
      <c r="BP829" t="s">
        <v>4029</v>
      </c>
      <c r="BQ829" t="s">
        <v>4030</v>
      </c>
      <c r="BR829" t="s">
        <v>69</v>
      </c>
      <c r="BS829" s="124">
        <v>46147</v>
      </c>
      <c r="BT829" t="s">
        <v>1132</v>
      </c>
      <c r="BU829" t="s">
        <v>2409</v>
      </c>
      <c r="BW829" t="s">
        <v>14424</v>
      </c>
      <c r="BX829" t="s">
        <v>4030</v>
      </c>
      <c r="BY829" t="s">
        <v>4104</v>
      </c>
      <c r="BZ829" t="s">
        <v>14425</v>
      </c>
      <c r="CA829" t="s">
        <v>8442</v>
      </c>
      <c r="CB829" t="s">
        <v>4502</v>
      </c>
      <c r="CC829" t="s">
        <v>4105</v>
      </c>
      <c r="CD829">
        <v>143.88</v>
      </c>
      <c r="CE829">
        <v>11.99</v>
      </c>
      <c r="CF829">
        <v>2.3975</v>
      </c>
      <c r="CG829">
        <v>1</v>
      </c>
      <c r="CH829">
        <v>143.88</v>
      </c>
      <c r="CI829" s="17">
        <v>0.2</v>
      </c>
      <c r="CJ829">
        <v>31.77</v>
      </c>
      <c r="CK829">
        <v>1</v>
      </c>
      <c r="CL829" t="s">
        <v>14426</v>
      </c>
      <c r="CM829" t="s">
        <v>4121</v>
      </c>
      <c r="CN829" t="s">
        <v>80</v>
      </c>
      <c r="CO829" t="s">
        <v>14425</v>
      </c>
      <c r="CP829" t="s">
        <v>4121</v>
      </c>
      <c r="CR829" t="s">
        <v>16880</v>
      </c>
      <c r="CS829" t="s">
        <v>4050</v>
      </c>
      <c r="CT829" t="s">
        <v>4109</v>
      </c>
      <c r="CU829" t="s">
        <v>16421</v>
      </c>
      <c r="CV829" t="s">
        <v>4614</v>
      </c>
      <c r="CX829" t="s">
        <v>4111</v>
      </c>
      <c r="CZ829" t="s">
        <v>4133</v>
      </c>
      <c r="DA829">
        <v>1</v>
      </c>
      <c r="DB829" t="s">
        <v>16881</v>
      </c>
      <c r="DC829" t="s">
        <v>214</v>
      </c>
      <c r="DD829" t="s">
        <v>16421</v>
      </c>
      <c r="DE829" t="s">
        <v>4158</v>
      </c>
    </row>
    <row r="830" spans="58:109" x14ac:dyDescent="0.25">
      <c r="BF830" t="s">
        <v>11400</v>
      </c>
      <c r="BH830" t="s">
        <v>1133</v>
      </c>
      <c r="BL830">
        <v>0</v>
      </c>
      <c r="BM830">
        <v>1</v>
      </c>
      <c r="BR830" t="s">
        <v>69</v>
      </c>
      <c r="BS830" s="124">
        <v>46147</v>
      </c>
      <c r="BT830" t="s">
        <v>1132</v>
      </c>
      <c r="BU830" t="s">
        <v>2409</v>
      </c>
      <c r="BW830" t="s">
        <v>14427</v>
      </c>
      <c r="BX830" t="s">
        <v>4030</v>
      </c>
      <c r="BY830" t="s">
        <v>4104</v>
      </c>
      <c r="BZ830" t="s">
        <v>14428</v>
      </c>
      <c r="CA830" t="s">
        <v>8911</v>
      </c>
      <c r="CB830" t="s">
        <v>4627</v>
      </c>
      <c r="CC830" t="s">
        <v>4105</v>
      </c>
      <c r="CD830">
        <v>125.88</v>
      </c>
      <c r="CE830">
        <v>10.49</v>
      </c>
      <c r="CF830">
        <v>2.0975000000000001</v>
      </c>
      <c r="CG830">
        <v>1</v>
      </c>
      <c r="CH830">
        <v>125.88</v>
      </c>
      <c r="CI830" s="17">
        <v>0.2</v>
      </c>
      <c r="CJ830">
        <v>25.7</v>
      </c>
      <c r="CK830">
        <v>1</v>
      </c>
      <c r="CL830" t="s">
        <v>14429</v>
      </c>
      <c r="CM830" t="s">
        <v>4121</v>
      </c>
      <c r="CN830" t="s">
        <v>80</v>
      </c>
      <c r="CO830" t="s">
        <v>14428</v>
      </c>
      <c r="CP830" t="s">
        <v>4121</v>
      </c>
      <c r="CR830" t="s">
        <v>16887</v>
      </c>
      <c r="CS830" t="s">
        <v>4030</v>
      </c>
      <c r="CT830" t="s">
        <v>4034</v>
      </c>
      <c r="CU830" t="s">
        <v>16013</v>
      </c>
      <c r="CV830" t="s">
        <v>8389</v>
      </c>
      <c r="CX830" t="s">
        <v>4105</v>
      </c>
      <c r="CZ830" t="s">
        <v>4133</v>
      </c>
      <c r="DA830">
        <v>1</v>
      </c>
      <c r="DB830" t="s">
        <v>16888</v>
      </c>
      <c r="DC830" t="s">
        <v>214</v>
      </c>
      <c r="DD830" t="s">
        <v>16013</v>
      </c>
      <c r="DE830" t="s">
        <v>4158</v>
      </c>
    </row>
    <row r="831" spans="58:109" x14ac:dyDescent="0.25">
      <c r="BF831" t="s">
        <v>11401</v>
      </c>
      <c r="BH831" t="s">
        <v>1133</v>
      </c>
      <c r="BL831">
        <v>0</v>
      </c>
      <c r="BM831">
        <v>1</v>
      </c>
      <c r="BR831" t="s">
        <v>69</v>
      </c>
      <c r="BS831" s="124">
        <v>46147</v>
      </c>
      <c r="BT831" t="s">
        <v>1132</v>
      </c>
      <c r="BU831" t="s">
        <v>2409</v>
      </c>
      <c r="BW831" t="s">
        <v>14430</v>
      </c>
      <c r="BX831" t="s">
        <v>4030</v>
      </c>
      <c r="BY831" t="s">
        <v>4032</v>
      </c>
      <c r="BZ831" t="s">
        <v>14431</v>
      </c>
      <c r="CA831" t="s">
        <v>14431</v>
      </c>
      <c r="CC831" t="s">
        <v>4105</v>
      </c>
      <c r="CD831">
        <v>246.96</v>
      </c>
      <c r="CE831">
        <v>20.58</v>
      </c>
      <c r="CF831">
        <v>1.4406000000000001</v>
      </c>
      <c r="CG831">
        <v>0</v>
      </c>
      <c r="CH831">
        <v>246.96</v>
      </c>
      <c r="CJ831">
        <v>28.81</v>
      </c>
      <c r="CK831">
        <v>1</v>
      </c>
      <c r="CL831" t="s">
        <v>14432</v>
      </c>
      <c r="CM831" t="s">
        <v>4133</v>
      </c>
      <c r="CN831" t="s">
        <v>80</v>
      </c>
      <c r="CO831" t="s">
        <v>14431</v>
      </c>
      <c r="CP831" t="s">
        <v>4107</v>
      </c>
      <c r="CR831" t="s">
        <v>16891</v>
      </c>
      <c r="CS831" t="s">
        <v>4030</v>
      </c>
      <c r="CT831" t="s">
        <v>4034</v>
      </c>
      <c r="CU831" t="s">
        <v>16892</v>
      </c>
      <c r="CV831" t="s">
        <v>8389</v>
      </c>
      <c r="CX831" t="s">
        <v>4105</v>
      </c>
      <c r="CZ831" t="s">
        <v>4133</v>
      </c>
      <c r="DA831">
        <v>1</v>
      </c>
      <c r="DB831" t="s">
        <v>16888</v>
      </c>
      <c r="DC831" t="s">
        <v>214</v>
      </c>
      <c r="DD831" t="s">
        <v>16892</v>
      </c>
      <c r="DE831" t="s">
        <v>4158</v>
      </c>
    </row>
    <row r="832" spans="58:109" x14ac:dyDescent="0.25">
      <c r="BF832" t="s">
        <v>11402</v>
      </c>
      <c r="BH832" t="s">
        <v>4389</v>
      </c>
      <c r="BL832">
        <v>0</v>
      </c>
      <c r="BM832">
        <v>1</v>
      </c>
      <c r="BR832" t="s">
        <v>4041</v>
      </c>
      <c r="BS832" s="124">
        <v>46147</v>
      </c>
      <c r="BT832" t="s">
        <v>223</v>
      </c>
      <c r="BU832" t="s">
        <v>1720</v>
      </c>
      <c r="BW832" t="s">
        <v>14433</v>
      </c>
      <c r="BX832" t="s">
        <v>4030</v>
      </c>
      <c r="BY832" t="s">
        <v>4032</v>
      </c>
      <c r="BZ832" t="s">
        <v>14434</v>
      </c>
      <c r="CA832" t="s">
        <v>14434</v>
      </c>
      <c r="CC832" t="s">
        <v>4105</v>
      </c>
      <c r="CD832">
        <v>111.96</v>
      </c>
      <c r="CE832">
        <v>9.33</v>
      </c>
      <c r="CF832">
        <v>0.65310000000000001</v>
      </c>
      <c r="CG832">
        <v>0</v>
      </c>
      <c r="CH832">
        <v>111.96</v>
      </c>
      <c r="CJ832">
        <v>13.05</v>
      </c>
      <c r="CK832">
        <v>1</v>
      </c>
      <c r="CL832" t="s">
        <v>14432</v>
      </c>
      <c r="CM832" t="s">
        <v>4106</v>
      </c>
      <c r="CN832" t="s">
        <v>80</v>
      </c>
      <c r="CO832" t="s">
        <v>14434</v>
      </c>
      <c r="CP832" t="s">
        <v>4107</v>
      </c>
      <c r="CR832" t="s">
        <v>16893</v>
      </c>
      <c r="CS832" t="s">
        <v>4030</v>
      </c>
      <c r="CT832" t="s">
        <v>4142</v>
      </c>
      <c r="CU832" t="s">
        <v>16894</v>
      </c>
      <c r="CV832" t="s">
        <v>8429</v>
      </c>
      <c r="CX832" t="s">
        <v>4105</v>
      </c>
      <c r="CY832" s="17">
        <v>0.2</v>
      </c>
      <c r="CZ832" t="s">
        <v>4133</v>
      </c>
      <c r="DA832">
        <v>1</v>
      </c>
      <c r="DB832" t="s">
        <v>16895</v>
      </c>
      <c r="DC832" t="s">
        <v>214</v>
      </c>
      <c r="DD832" t="s">
        <v>16894</v>
      </c>
      <c r="DE832" t="s">
        <v>4158</v>
      </c>
    </row>
    <row r="833" spans="58:109" x14ac:dyDescent="0.25">
      <c r="BF833" t="s">
        <v>11403</v>
      </c>
      <c r="BG833" t="s">
        <v>11404</v>
      </c>
      <c r="BH833" t="s">
        <v>4049</v>
      </c>
      <c r="BI833" t="s">
        <v>11405</v>
      </c>
      <c r="BJ833" t="s">
        <v>4032</v>
      </c>
      <c r="BK833">
        <v>250.02</v>
      </c>
      <c r="BL833">
        <v>1</v>
      </c>
      <c r="BM833">
        <v>1</v>
      </c>
      <c r="BN833" t="s">
        <v>4028</v>
      </c>
      <c r="BO833">
        <v>1</v>
      </c>
      <c r="BP833" t="s">
        <v>4029</v>
      </c>
      <c r="BQ833" t="s">
        <v>4030</v>
      </c>
      <c r="BR833" t="s">
        <v>4031</v>
      </c>
      <c r="BS833" s="124">
        <v>46147</v>
      </c>
      <c r="BT833" t="s">
        <v>1220</v>
      </c>
      <c r="BU833" t="s">
        <v>1381</v>
      </c>
      <c r="BW833" t="s">
        <v>14435</v>
      </c>
      <c r="BX833" t="s">
        <v>4030</v>
      </c>
      <c r="BY833" t="s">
        <v>4027</v>
      </c>
      <c r="BZ833" t="s">
        <v>14436</v>
      </c>
      <c r="CA833" t="s">
        <v>14436</v>
      </c>
      <c r="CC833" t="s">
        <v>4105</v>
      </c>
      <c r="CD833">
        <v>155.88</v>
      </c>
      <c r="CE833">
        <v>12.99</v>
      </c>
      <c r="CF833">
        <v>2.5979999999999999</v>
      </c>
      <c r="CG833">
        <v>0</v>
      </c>
      <c r="CH833">
        <v>155.88</v>
      </c>
      <c r="CI833" s="17">
        <v>0.2</v>
      </c>
      <c r="CJ833">
        <v>35.090000000000003</v>
      </c>
      <c r="CK833">
        <v>1</v>
      </c>
      <c r="CL833" t="s">
        <v>14437</v>
      </c>
      <c r="CM833" t="s">
        <v>4106</v>
      </c>
      <c r="CN833" t="s">
        <v>80</v>
      </c>
      <c r="CO833" t="s">
        <v>14436</v>
      </c>
      <c r="CP833" t="s">
        <v>4107</v>
      </c>
      <c r="CR833" t="s">
        <v>16896</v>
      </c>
      <c r="CS833" t="s">
        <v>4050</v>
      </c>
      <c r="CT833" t="s">
        <v>4104</v>
      </c>
      <c r="CU833" t="s">
        <v>15497</v>
      </c>
      <c r="CV833" t="s">
        <v>4614</v>
      </c>
      <c r="CW833" t="s">
        <v>4473</v>
      </c>
      <c r="CX833" t="s">
        <v>4105</v>
      </c>
      <c r="CZ833" t="s">
        <v>4133</v>
      </c>
      <c r="DA833">
        <v>1</v>
      </c>
      <c r="DB833" t="s">
        <v>16897</v>
      </c>
      <c r="DC833" t="s">
        <v>214</v>
      </c>
      <c r="DD833" t="s">
        <v>15497</v>
      </c>
      <c r="DE833" t="s">
        <v>4158</v>
      </c>
    </row>
    <row r="834" spans="58:109" x14ac:dyDescent="0.25">
      <c r="BF834" t="s">
        <v>11406</v>
      </c>
      <c r="BG834" t="s">
        <v>11407</v>
      </c>
      <c r="BH834" t="s">
        <v>4049</v>
      </c>
      <c r="BI834" t="s">
        <v>11408</v>
      </c>
      <c r="BJ834" t="s">
        <v>4032</v>
      </c>
      <c r="BK834">
        <v>170.28</v>
      </c>
      <c r="BL834">
        <v>1</v>
      </c>
      <c r="BM834">
        <v>1</v>
      </c>
      <c r="BN834" t="s">
        <v>4060</v>
      </c>
      <c r="BO834">
        <v>1</v>
      </c>
      <c r="BP834" t="s">
        <v>4029</v>
      </c>
      <c r="BQ834" t="s">
        <v>4030</v>
      </c>
      <c r="BR834" t="s">
        <v>4031</v>
      </c>
      <c r="BS834" s="124">
        <v>46147</v>
      </c>
      <c r="BT834" t="s">
        <v>1220</v>
      </c>
      <c r="BU834" t="s">
        <v>1381</v>
      </c>
      <c r="BW834" t="s">
        <v>14438</v>
      </c>
      <c r="BX834" t="s">
        <v>4030</v>
      </c>
      <c r="BY834" t="s">
        <v>4142</v>
      </c>
      <c r="BZ834" t="s">
        <v>14439</v>
      </c>
      <c r="CA834" t="s">
        <v>14439</v>
      </c>
      <c r="CC834" t="s">
        <v>4105</v>
      </c>
      <c r="CE834">
        <v>9.49</v>
      </c>
      <c r="CG834">
        <v>0</v>
      </c>
      <c r="CK834">
        <v>1</v>
      </c>
      <c r="CL834" t="s">
        <v>14440</v>
      </c>
      <c r="CM834" t="s">
        <v>4106</v>
      </c>
      <c r="CN834" t="s">
        <v>80</v>
      </c>
      <c r="CO834" t="s">
        <v>14439</v>
      </c>
      <c r="CP834" t="s">
        <v>4107</v>
      </c>
      <c r="CR834" t="s">
        <v>16898</v>
      </c>
      <c r="CS834" t="s">
        <v>4050</v>
      </c>
      <c r="CT834" t="s">
        <v>4109</v>
      </c>
      <c r="CU834" t="s">
        <v>16899</v>
      </c>
      <c r="CV834" t="s">
        <v>4615</v>
      </c>
      <c r="CX834" t="s">
        <v>4111</v>
      </c>
      <c r="CZ834" t="s">
        <v>4133</v>
      </c>
      <c r="DA834">
        <v>1</v>
      </c>
      <c r="DB834" t="s">
        <v>16900</v>
      </c>
      <c r="DC834" t="s">
        <v>214</v>
      </c>
      <c r="DD834" t="s">
        <v>16899</v>
      </c>
      <c r="DE834" t="s">
        <v>4158</v>
      </c>
    </row>
    <row r="835" spans="58:109" x14ac:dyDescent="0.25">
      <c r="BF835" t="s">
        <v>11409</v>
      </c>
      <c r="BG835" t="s">
        <v>11410</v>
      </c>
      <c r="BH835" t="s">
        <v>4049</v>
      </c>
      <c r="BI835" t="s">
        <v>11411</v>
      </c>
      <c r="BJ835" t="s">
        <v>4032</v>
      </c>
      <c r="BK835">
        <v>131.76</v>
      </c>
      <c r="BL835">
        <v>1</v>
      </c>
      <c r="BM835">
        <v>1</v>
      </c>
      <c r="BN835" t="s">
        <v>4035</v>
      </c>
      <c r="BO835">
        <v>1</v>
      </c>
      <c r="BP835" t="s">
        <v>4029</v>
      </c>
      <c r="BQ835" t="s">
        <v>4030</v>
      </c>
      <c r="BR835" t="s">
        <v>4031</v>
      </c>
      <c r="BS835" s="124">
        <v>46147</v>
      </c>
      <c r="BT835" t="s">
        <v>1220</v>
      </c>
      <c r="BU835" t="s">
        <v>1381</v>
      </c>
      <c r="BW835" t="s">
        <v>14441</v>
      </c>
      <c r="BX835" t="s">
        <v>4030</v>
      </c>
      <c r="BY835" t="s">
        <v>4034</v>
      </c>
      <c r="BZ835" t="s">
        <v>14442</v>
      </c>
      <c r="CA835" t="s">
        <v>14442</v>
      </c>
      <c r="CB835" t="s">
        <v>4395</v>
      </c>
      <c r="CC835" t="s">
        <v>4105</v>
      </c>
      <c r="CD835">
        <v>131.88</v>
      </c>
      <c r="CE835">
        <v>10.99</v>
      </c>
      <c r="CG835">
        <v>0</v>
      </c>
      <c r="CH835">
        <v>131.88</v>
      </c>
      <c r="CK835">
        <v>1</v>
      </c>
      <c r="CL835" t="s">
        <v>14443</v>
      </c>
      <c r="CM835" t="s">
        <v>4106</v>
      </c>
      <c r="CN835" t="s">
        <v>80</v>
      </c>
      <c r="CO835" t="s">
        <v>14442</v>
      </c>
      <c r="CP835" t="s">
        <v>4107</v>
      </c>
      <c r="CR835" t="s">
        <v>16901</v>
      </c>
      <c r="CS835" t="s">
        <v>4030</v>
      </c>
      <c r="CT835" t="s">
        <v>4032</v>
      </c>
      <c r="CU835" t="s">
        <v>15126</v>
      </c>
      <c r="CV835" t="s">
        <v>8593</v>
      </c>
      <c r="CW835" t="s">
        <v>4537</v>
      </c>
      <c r="CX835" t="s">
        <v>4105</v>
      </c>
      <c r="CZ835" t="s">
        <v>4133</v>
      </c>
      <c r="DA835">
        <v>1</v>
      </c>
      <c r="DB835" t="s">
        <v>16902</v>
      </c>
      <c r="DC835" t="s">
        <v>214</v>
      </c>
      <c r="DD835" t="s">
        <v>15126</v>
      </c>
      <c r="DE835" t="s">
        <v>4158</v>
      </c>
    </row>
    <row r="836" spans="58:109" x14ac:dyDescent="0.25">
      <c r="BF836" t="s">
        <v>11412</v>
      </c>
      <c r="BH836" t="s">
        <v>4049</v>
      </c>
      <c r="BL836">
        <v>0</v>
      </c>
      <c r="BM836">
        <v>1</v>
      </c>
      <c r="BR836" t="s">
        <v>4031</v>
      </c>
      <c r="BS836" s="124">
        <v>46147</v>
      </c>
      <c r="BT836" t="s">
        <v>1220</v>
      </c>
      <c r="BU836" t="s">
        <v>1381</v>
      </c>
      <c r="BW836" t="s">
        <v>14444</v>
      </c>
      <c r="BX836" t="s">
        <v>4030</v>
      </c>
      <c r="BY836" t="s">
        <v>4034</v>
      </c>
      <c r="BZ836" t="s">
        <v>14442</v>
      </c>
      <c r="CA836" t="s">
        <v>14442</v>
      </c>
      <c r="CB836" t="s">
        <v>4395</v>
      </c>
      <c r="CC836" t="s">
        <v>4105</v>
      </c>
      <c r="CD836">
        <v>125.88</v>
      </c>
      <c r="CE836">
        <v>10.49</v>
      </c>
      <c r="CG836">
        <v>0</v>
      </c>
      <c r="CH836">
        <v>125.88</v>
      </c>
      <c r="CK836">
        <v>1</v>
      </c>
      <c r="CL836" t="s">
        <v>14443</v>
      </c>
      <c r="CM836" t="s">
        <v>4106</v>
      </c>
      <c r="CN836" t="s">
        <v>80</v>
      </c>
      <c r="CO836" t="s">
        <v>14442</v>
      </c>
      <c r="CP836" t="s">
        <v>4107</v>
      </c>
      <c r="CR836" t="s">
        <v>16903</v>
      </c>
      <c r="CS836" t="s">
        <v>4030</v>
      </c>
      <c r="CT836" t="s">
        <v>4034</v>
      </c>
      <c r="CU836" t="s">
        <v>16904</v>
      </c>
      <c r="CV836" t="s">
        <v>8537</v>
      </c>
      <c r="CW836" t="s">
        <v>4183</v>
      </c>
      <c r="CX836" t="s">
        <v>4105</v>
      </c>
      <c r="CZ836" t="s">
        <v>4133</v>
      </c>
      <c r="DA836">
        <v>1</v>
      </c>
      <c r="DB836" t="s">
        <v>16902</v>
      </c>
      <c r="DC836" t="s">
        <v>214</v>
      </c>
      <c r="DD836" t="s">
        <v>16904</v>
      </c>
      <c r="DE836" t="s">
        <v>4158</v>
      </c>
    </row>
    <row r="837" spans="58:109" x14ac:dyDescent="0.25">
      <c r="BF837" t="s">
        <v>11413</v>
      </c>
      <c r="BG837" t="s">
        <v>11414</v>
      </c>
      <c r="BH837" t="s">
        <v>4399</v>
      </c>
      <c r="BI837" t="s">
        <v>11415</v>
      </c>
      <c r="BJ837" t="s">
        <v>4032</v>
      </c>
      <c r="BK837">
        <v>146.96</v>
      </c>
      <c r="BL837">
        <v>1</v>
      </c>
      <c r="BM837">
        <v>1</v>
      </c>
      <c r="BN837" t="s">
        <v>4028</v>
      </c>
      <c r="BO837">
        <v>1</v>
      </c>
      <c r="BP837" t="s">
        <v>4029</v>
      </c>
      <c r="BQ837" t="s">
        <v>4030</v>
      </c>
      <c r="BR837" t="s">
        <v>4031</v>
      </c>
      <c r="BS837" s="124">
        <v>46147</v>
      </c>
      <c r="BT837" t="s">
        <v>1276</v>
      </c>
      <c r="BU837" t="s">
        <v>1720</v>
      </c>
      <c r="BW837" t="s">
        <v>14445</v>
      </c>
      <c r="BX837" t="s">
        <v>4030</v>
      </c>
      <c r="BY837" t="s">
        <v>4034</v>
      </c>
      <c r="BZ837" t="s">
        <v>13624</v>
      </c>
      <c r="CA837" t="s">
        <v>13624</v>
      </c>
      <c r="CC837" t="s">
        <v>4105</v>
      </c>
      <c r="CD837">
        <v>101.52</v>
      </c>
      <c r="CE837">
        <v>8.4600000000000009</v>
      </c>
      <c r="CF837">
        <v>0.63449999999999995</v>
      </c>
      <c r="CG837">
        <v>0</v>
      </c>
      <c r="CH837">
        <v>101.52</v>
      </c>
      <c r="CJ837">
        <v>13.95</v>
      </c>
      <c r="CK837">
        <v>1</v>
      </c>
      <c r="CL837" t="s">
        <v>14446</v>
      </c>
      <c r="CM837" t="s">
        <v>4106</v>
      </c>
      <c r="CN837" t="s">
        <v>80</v>
      </c>
      <c r="CO837" t="s">
        <v>13624</v>
      </c>
      <c r="CP837" t="s">
        <v>4107</v>
      </c>
      <c r="CR837" t="s">
        <v>16905</v>
      </c>
      <c r="CS837" t="s">
        <v>4030</v>
      </c>
      <c r="CT837" t="s">
        <v>4034</v>
      </c>
      <c r="CU837" t="s">
        <v>16427</v>
      </c>
      <c r="CV837" t="s">
        <v>8537</v>
      </c>
      <c r="CW837" t="s">
        <v>4183</v>
      </c>
      <c r="CX837" t="s">
        <v>4105</v>
      </c>
      <c r="CZ837" t="s">
        <v>4133</v>
      </c>
      <c r="DA837">
        <v>1</v>
      </c>
      <c r="DB837" t="s">
        <v>16902</v>
      </c>
      <c r="DC837" t="s">
        <v>214</v>
      </c>
      <c r="DD837" t="s">
        <v>16427</v>
      </c>
      <c r="DE837" t="s">
        <v>4158</v>
      </c>
    </row>
    <row r="838" spans="58:109" x14ac:dyDescent="0.25">
      <c r="BF838" t="s">
        <v>11416</v>
      </c>
      <c r="BG838" t="s">
        <v>11417</v>
      </c>
      <c r="BH838" t="s">
        <v>4399</v>
      </c>
      <c r="BI838" t="s">
        <v>11418</v>
      </c>
      <c r="BJ838" t="s">
        <v>4032</v>
      </c>
      <c r="BK838">
        <v>128.58000000000001</v>
      </c>
      <c r="BL838">
        <v>1</v>
      </c>
      <c r="BM838">
        <v>1</v>
      </c>
      <c r="BN838" t="s">
        <v>4028</v>
      </c>
      <c r="BO838">
        <v>1</v>
      </c>
      <c r="BP838" t="s">
        <v>4029</v>
      </c>
      <c r="BQ838" t="s">
        <v>4030</v>
      </c>
      <c r="BR838" t="s">
        <v>4031</v>
      </c>
      <c r="BS838" s="124">
        <v>46147</v>
      </c>
      <c r="BT838" t="s">
        <v>1276</v>
      </c>
      <c r="BU838" t="s">
        <v>1720</v>
      </c>
      <c r="BW838" t="s">
        <v>14447</v>
      </c>
      <c r="BX838" t="s">
        <v>4030</v>
      </c>
      <c r="BY838" t="s">
        <v>4109</v>
      </c>
      <c r="BZ838" t="s">
        <v>13626</v>
      </c>
      <c r="CA838" t="s">
        <v>13626</v>
      </c>
      <c r="CC838" t="s">
        <v>4111</v>
      </c>
      <c r="CD838">
        <v>491.88</v>
      </c>
      <c r="CE838">
        <v>40.99</v>
      </c>
      <c r="CG838">
        <v>0</v>
      </c>
      <c r="CH838">
        <v>491.88</v>
      </c>
      <c r="CK838">
        <v>1</v>
      </c>
      <c r="CL838" t="s">
        <v>14448</v>
      </c>
      <c r="CM838" t="s">
        <v>4106</v>
      </c>
      <c r="CN838" t="s">
        <v>80</v>
      </c>
      <c r="CO838" t="s">
        <v>13626</v>
      </c>
      <c r="CP838" t="s">
        <v>4107</v>
      </c>
      <c r="CR838" t="s">
        <v>16906</v>
      </c>
      <c r="CS838" t="s">
        <v>4030</v>
      </c>
      <c r="CT838" t="s">
        <v>4109</v>
      </c>
      <c r="CU838" t="s">
        <v>14485</v>
      </c>
      <c r="CV838" t="s">
        <v>8593</v>
      </c>
      <c r="CW838" t="s">
        <v>4275</v>
      </c>
      <c r="CX838" t="s">
        <v>4105</v>
      </c>
      <c r="CZ838" t="s">
        <v>4133</v>
      </c>
      <c r="DA838">
        <v>1</v>
      </c>
      <c r="DB838" t="s">
        <v>16907</v>
      </c>
      <c r="DC838" t="s">
        <v>214</v>
      </c>
      <c r="DD838" t="s">
        <v>14485</v>
      </c>
      <c r="DE838" t="s">
        <v>4158</v>
      </c>
    </row>
    <row r="839" spans="58:109" x14ac:dyDescent="0.25">
      <c r="BF839" t="s">
        <v>11419</v>
      </c>
      <c r="BG839" t="s">
        <v>11420</v>
      </c>
      <c r="BH839" t="s">
        <v>4399</v>
      </c>
      <c r="BI839" t="s">
        <v>11421</v>
      </c>
      <c r="BJ839" t="s">
        <v>4032</v>
      </c>
      <c r="BK839">
        <v>159.06</v>
      </c>
      <c r="BL839">
        <v>1</v>
      </c>
      <c r="BM839">
        <v>1</v>
      </c>
      <c r="BN839" t="s">
        <v>4028</v>
      </c>
      <c r="BO839">
        <v>1</v>
      </c>
      <c r="BP839" t="s">
        <v>4029</v>
      </c>
      <c r="BQ839" t="s">
        <v>4030</v>
      </c>
      <c r="BR839" t="s">
        <v>4031</v>
      </c>
      <c r="BS839" s="124">
        <v>46147</v>
      </c>
      <c r="BT839" t="s">
        <v>1276</v>
      </c>
      <c r="BU839" t="s">
        <v>1720</v>
      </c>
      <c r="BW839" t="s">
        <v>14449</v>
      </c>
      <c r="BX839" t="s">
        <v>4030</v>
      </c>
      <c r="BY839" t="s">
        <v>4032</v>
      </c>
      <c r="BZ839" t="s">
        <v>14450</v>
      </c>
      <c r="CA839" t="s">
        <v>14450</v>
      </c>
      <c r="CB839" t="s">
        <v>4511</v>
      </c>
      <c r="CC839" t="s">
        <v>4105</v>
      </c>
      <c r="CD839">
        <v>251.88</v>
      </c>
      <c r="CE839">
        <v>20.99</v>
      </c>
      <c r="CG839">
        <v>0</v>
      </c>
      <c r="CH839">
        <v>251.88</v>
      </c>
      <c r="CK839">
        <v>1</v>
      </c>
      <c r="CL839" t="s">
        <v>14451</v>
      </c>
      <c r="CM839" t="s">
        <v>4106</v>
      </c>
      <c r="CN839" t="s">
        <v>80</v>
      </c>
      <c r="CO839" t="s">
        <v>14450</v>
      </c>
      <c r="CP839" t="s">
        <v>4107</v>
      </c>
      <c r="CR839" t="s">
        <v>16889</v>
      </c>
      <c r="CS839" t="s">
        <v>4050</v>
      </c>
      <c r="CT839" t="s">
        <v>4109</v>
      </c>
      <c r="CU839" t="s">
        <v>14262</v>
      </c>
      <c r="CV839" t="s">
        <v>4701</v>
      </c>
      <c r="CX839" t="s">
        <v>4111</v>
      </c>
      <c r="CZ839" t="s">
        <v>4133</v>
      </c>
      <c r="DA839">
        <v>1</v>
      </c>
      <c r="DB839" t="s">
        <v>16890</v>
      </c>
      <c r="DC839" t="s">
        <v>214</v>
      </c>
      <c r="DD839" t="s">
        <v>14262</v>
      </c>
      <c r="DE839" t="s">
        <v>4158</v>
      </c>
    </row>
    <row r="840" spans="58:109" x14ac:dyDescent="0.25">
      <c r="BF840" t="s">
        <v>11422</v>
      </c>
      <c r="BG840" t="s">
        <v>11423</v>
      </c>
      <c r="BH840" t="s">
        <v>4399</v>
      </c>
      <c r="BI840" t="s">
        <v>11424</v>
      </c>
      <c r="BJ840" t="s">
        <v>4032</v>
      </c>
      <c r="BK840">
        <v>126.28</v>
      </c>
      <c r="BL840">
        <v>1</v>
      </c>
      <c r="BM840">
        <v>1</v>
      </c>
      <c r="BN840" t="s">
        <v>4028</v>
      </c>
      <c r="BO840">
        <v>1</v>
      </c>
      <c r="BP840" t="s">
        <v>4029</v>
      </c>
      <c r="BQ840" t="s">
        <v>4030</v>
      </c>
      <c r="BR840" t="s">
        <v>4031</v>
      </c>
      <c r="BS840" s="124">
        <v>46147</v>
      </c>
      <c r="BT840" t="s">
        <v>1276</v>
      </c>
      <c r="BU840" t="s">
        <v>1720</v>
      </c>
      <c r="BW840" t="s">
        <v>14452</v>
      </c>
      <c r="BX840" t="s">
        <v>4030</v>
      </c>
      <c r="BY840" t="s">
        <v>4109</v>
      </c>
      <c r="BZ840" t="s">
        <v>14453</v>
      </c>
      <c r="CA840" t="s">
        <v>14453</v>
      </c>
      <c r="CC840" t="s">
        <v>4111</v>
      </c>
      <c r="CD840">
        <v>395.88</v>
      </c>
      <c r="CE840">
        <v>32.99</v>
      </c>
      <c r="CG840">
        <v>0</v>
      </c>
      <c r="CH840">
        <v>395.88</v>
      </c>
      <c r="CK840">
        <v>1</v>
      </c>
      <c r="CL840" t="s">
        <v>14454</v>
      </c>
      <c r="CM840" t="s">
        <v>4106</v>
      </c>
      <c r="CN840" t="s">
        <v>80</v>
      </c>
      <c r="CO840" t="s">
        <v>14453</v>
      </c>
      <c r="CP840" t="s">
        <v>4107</v>
      </c>
      <c r="CR840" t="s">
        <v>8325</v>
      </c>
      <c r="CS840" t="s">
        <v>4050</v>
      </c>
      <c r="CT840" t="s">
        <v>4109</v>
      </c>
      <c r="CU840" t="s">
        <v>16030</v>
      </c>
      <c r="CV840" t="s">
        <v>4169</v>
      </c>
      <c r="CX840" t="s">
        <v>4111</v>
      </c>
      <c r="CZ840" t="s">
        <v>4133</v>
      </c>
      <c r="DA840">
        <v>1</v>
      </c>
      <c r="DB840" t="s">
        <v>8326</v>
      </c>
      <c r="DC840" t="s">
        <v>214</v>
      </c>
      <c r="DD840" t="s">
        <v>16030</v>
      </c>
      <c r="DE840" t="s">
        <v>4158</v>
      </c>
    </row>
    <row r="841" spans="58:109" x14ac:dyDescent="0.25">
      <c r="BF841" t="s">
        <v>11425</v>
      </c>
      <c r="BG841" t="s">
        <v>11426</v>
      </c>
      <c r="BH841" t="s">
        <v>4400</v>
      </c>
      <c r="BI841" t="s">
        <v>11427</v>
      </c>
      <c r="BJ841" t="s">
        <v>4032</v>
      </c>
      <c r="BK841">
        <v>126.5</v>
      </c>
      <c r="BL841">
        <v>1</v>
      </c>
      <c r="BM841">
        <v>1</v>
      </c>
      <c r="BN841" t="s">
        <v>4028</v>
      </c>
      <c r="BO841">
        <v>1</v>
      </c>
      <c r="BP841" t="s">
        <v>4029</v>
      </c>
      <c r="BQ841" t="s">
        <v>4030</v>
      </c>
      <c r="BR841" t="s">
        <v>4031</v>
      </c>
      <c r="BS841" s="124">
        <v>46147</v>
      </c>
      <c r="BT841" t="s">
        <v>1284</v>
      </c>
      <c r="BU841" t="s">
        <v>1381</v>
      </c>
      <c r="BW841" t="s">
        <v>14455</v>
      </c>
      <c r="BX841" t="s">
        <v>4030</v>
      </c>
      <c r="BY841" t="s">
        <v>4034</v>
      </c>
      <c r="BZ841" t="s">
        <v>14456</v>
      </c>
      <c r="CA841" t="s">
        <v>14456</v>
      </c>
      <c r="CC841" t="s">
        <v>4105</v>
      </c>
      <c r="CD841">
        <v>67.56</v>
      </c>
      <c r="CE841">
        <v>5.63</v>
      </c>
      <c r="CF841">
        <v>0.42225000000000001</v>
      </c>
      <c r="CG841">
        <v>0</v>
      </c>
      <c r="CH841">
        <v>67.56</v>
      </c>
      <c r="CJ841">
        <v>9.2799999999999994</v>
      </c>
      <c r="CK841">
        <v>1</v>
      </c>
      <c r="CL841" t="s">
        <v>14457</v>
      </c>
      <c r="CM841" t="s">
        <v>4106</v>
      </c>
      <c r="CN841" t="s">
        <v>80</v>
      </c>
      <c r="CO841" t="s">
        <v>14456</v>
      </c>
      <c r="CP841" t="s">
        <v>4107</v>
      </c>
      <c r="CR841" t="s">
        <v>16915</v>
      </c>
      <c r="CS841" t="s">
        <v>4050</v>
      </c>
      <c r="CT841" t="s">
        <v>4027</v>
      </c>
      <c r="CU841" t="s">
        <v>13814</v>
      </c>
      <c r="CV841" t="s">
        <v>4169</v>
      </c>
      <c r="CW841" t="s">
        <v>4366</v>
      </c>
      <c r="CX841" t="s">
        <v>4105</v>
      </c>
      <c r="CZ841" t="s">
        <v>4133</v>
      </c>
      <c r="DA841">
        <v>1</v>
      </c>
      <c r="DB841" t="s">
        <v>16916</v>
      </c>
      <c r="DC841" t="s">
        <v>214</v>
      </c>
      <c r="DD841" t="s">
        <v>13814</v>
      </c>
      <c r="DE841" t="s">
        <v>4158</v>
      </c>
    </row>
    <row r="842" spans="58:109" x14ac:dyDescent="0.25">
      <c r="BF842" t="s">
        <v>11428</v>
      </c>
      <c r="BG842" t="s">
        <v>11429</v>
      </c>
      <c r="BH842" t="s">
        <v>4051</v>
      </c>
      <c r="BI842" t="s">
        <v>11430</v>
      </c>
      <c r="BJ842" t="s">
        <v>4032</v>
      </c>
      <c r="BK842">
        <v>117.18</v>
      </c>
      <c r="BL842">
        <v>1</v>
      </c>
      <c r="BM842">
        <v>1</v>
      </c>
      <c r="BN842" t="s">
        <v>4064</v>
      </c>
      <c r="BO842">
        <v>1</v>
      </c>
      <c r="BP842" t="s">
        <v>4029</v>
      </c>
      <c r="BQ842" t="s">
        <v>4030</v>
      </c>
      <c r="BR842" t="s">
        <v>4031</v>
      </c>
      <c r="BS842" s="124">
        <v>46147</v>
      </c>
      <c r="BT842" t="s">
        <v>1292</v>
      </c>
      <c r="BU842" t="s">
        <v>1381</v>
      </c>
      <c r="BW842" t="s">
        <v>14458</v>
      </c>
      <c r="BX842" t="s">
        <v>4030</v>
      </c>
      <c r="BY842" t="s">
        <v>4034</v>
      </c>
      <c r="BZ842" t="s">
        <v>14456</v>
      </c>
      <c r="CA842" t="s">
        <v>14456</v>
      </c>
      <c r="CC842" t="s">
        <v>4105</v>
      </c>
      <c r="CD842">
        <v>55.08</v>
      </c>
      <c r="CE842">
        <v>4.59</v>
      </c>
      <c r="CF842">
        <v>0.34425</v>
      </c>
      <c r="CG842">
        <v>0</v>
      </c>
      <c r="CH842">
        <v>55.08</v>
      </c>
      <c r="CJ842">
        <v>7.56</v>
      </c>
      <c r="CK842">
        <v>1</v>
      </c>
      <c r="CL842" t="s">
        <v>14457</v>
      </c>
      <c r="CM842" t="s">
        <v>4106</v>
      </c>
      <c r="CN842" t="s">
        <v>80</v>
      </c>
      <c r="CO842" t="s">
        <v>14456</v>
      </c>
      <c r="CP842" t="s">
        <v>4107</v>
      </c>
      <c r="CR842" t="s">
        <v>16917</v>
      </c>
      <c r="CS842" t="s">
        <v>4030</v>
      </c>
      <c r="CT842" t="s">
        <v>4027</v>
      </c>
      <c r="CU842" t="s">
        <v>16036</v>
      </c>
      <c r="CV842" t="s">
        <v>8429</v>
      </c>
      <c r="CW842" t="s">
        <v>4456</v>
      </c>
      <c r="CX842" t="s">
        <v>4105</v>
      </c>
      <c r="CZ842" t="s">
        <v>4133</v>
      </c>
      <c r="DA842">
        <v>1</v>
      </c>
      <c r="DB842" t="s">
        <v>16916</v>
      </c>
      <c r="DC842" t="s">
        <v>214</v>
      </c>
      <c r="DD842" t="s">
        <v>16036</v>
      </c>
      <c r="DE842" t="s">
        <v>4158</v>
      </c>
    </row>
    <row r="843" spans="58:109" x14ac:dyDescent="0.25">
      <c r="BF843" t="s">
        <v>11431</v>
      </c>
      <c r="BG843" t="s">
        <v>11432</v>
      </c>
      <c r="BH843" t="s">
        <v>4051</v>
      </c>
      <c r="BI843" t="s">
        <v>11433</v>
      </c>
      <c r="BJ843" t="s">
        <v>4032</v>
      </c>
      <c r="BK843">
        <v>118.44</v>
      </c>
      <c r="BL843">
        <v>1</v>
      </c>
      <c r="BM843">
        <v>1</v>
      </c>
      <c r="BN843" t="s">
        <v>4064</v>
      </c>
      <c r="BO843">
        <v>1</v>
      </c>
      <c r="BP843" t="s">
        <v>4029</v>
      </c>
      <c r="BQ843" t="s">
        <v>4030</v>
      </c>
      <c r="BR843" t="s">
        <v>4031</v>
      </c>
      <c r="BS843" s="124">
        <v>46147</v>
      </c>
      <c r="BT843" t="s">
        <v>1292</v>
      </c>
      <c r="BU843" t="s">
        <v>1381</v>
      </c>
      <c r="BW843" t="s">
        <v>14459</v>
      </c>
      <c r="BX843" t="s">
        <v>4030</v>
      </c>
      <c r="BY843" t="s">
        <v>4034</v>
      </c>
      <c r="BZ843" t="s">
        <v>14460</v>
      </c>
      <c r="CA843" t="s">
        <v>14460</v>
      </c>
      <c r="CC843" t="s">
        <v>4105</v>
      </c>
      <c r="CD843">
        <v>53.4</v>
      </c>
      <c r="CE843">
        <v>4.45</v>
      </c>
      <c r="CF843">
        <v>0.33374999999999999</v>
      </c>
      <c r="CG843">
        <v>0</v>
      </c>
      <c r="CH843">
        <v>53.4</v>
      </c>
      <c r="CJ843">
        <v>7.34</v>
      </c>
      <c r="CK843">
        <v>1</v>
      </c>
      <c r="CL843" t="s">
        <v>14457</v>
      </c>
      <c r="CM843" t="s">
        <v>4106</v>
      </c>
      <c r="CN843" t="s">
        <v>80</v>
      </c>
      <c r="CO843" t="s">
        <v>14460</v>
      </c>
      <c r="CP843" t="s">
        <v>4107</v>
      </c>
      <c r="CR843" t="s">
        <v>16910</v>
      </c>
      <c r="CS843" t="s">
        <v>4050</v>
      </c>
      <c r="CT843" t="s">
        <v>4109</v>
      </c>
      <c r="CU843" t="s">
        <v>16911</v>
      </c>
      <c r="CV843" t="s">
        <v>4169</v>
      </c>
      <c r="CX843" t="s">
        <v>4111</v>
      </c>
      <c r="CZ843" t="s">
        <v>4133</v>
      </c>
      <c r="DA843">
        <v>1</v>
      </c>
      <c r="DB843" t="s">
        <v>16912</v>
      </c>
      <c r="DC843" t="s">
        <v>214</v>
      </c>
      <c r="DD843" t="s">
        <v>16911</v>
      </c>
      <c r="DE843" t="s">
        <v>4158</v>
      </c>
    </row>
    <row r="844" spans="58:109" x14ac:dyDescent="0.25">
      <c r="BF844" t="s">
        <v>11434</v>
      </c>
      <c r="BG844" t="s">
        <v>11435</v>
      </c>
      <c r="BH844" t="s">
        <v>4051</v>
      </c>
      <c r="BI844" t="s">
        <v>11436</v>
      </c>
      <c r="BJ844" t="s">
        <v>4032</v>
      </c>
      <c r="BK844">
        <v>212.52</v>
      </c>
      <c r="BL844">
        <v>1</v>
      </c>
      <c r="BM844">
        <v>1</v>
      </c>
      <c r="BN844" t="s">
        <v>4035</v>
      </c>
      <c r="BO844">
        <v>1</v>
      </c>
      <c r="BP844" t="s">
        <v>4029</v>
      </c>
      <c r="BQ844" t="s">
        <v>4030</v>
      </c>
      <c r="BR844" t="s">
        <v>4031</v>
      </c>
      <c r="BS844" s="124">
        <v>46147</v>
      </c>
      <c r="BT844" t="s">
        <v>1292</v>
      </c>
      <c r="BU844" t="s">
        <v>1381</v>
      </c>
      <c r="BW844" t="s">
        <v>14461</v>
      </c>
      <c r="BX844" t="s">
        <v>4030</v>
      </c>
      <c r="BY844" t="s">
        <v>4104</v>
      </c>
      <c r="BZ844" t="s">
        <v>14462</v>
      </c>
      <c r="CA844" t="s">
        <v>14462</v>
      </c>
      <c r="CB844" t="s">
        <v>4328</v>
      </c>
      <c r="CC844" t="s">
        <v>4105</v>
      </c>
      <c r="CD844">
        <v>143.88</v>
      </c>
      <c r="CE844">
        <v>11.99</v>
      </c>
      <c r="CG844">
        <v>0</v>
      </c>
      <c r="CH844">
        <v>143.88</v>
      </c>
      <c r="CK844">
        <v>1</v>
      </c>
      <c r="CL844" t="s">
        <v>14463</v>
      </c>
      <c r="CM844" t="s">
        <v>4106</v>
      </c>
      <c r="CN844" t="s">
        <v>80</v>
      </c>
      <c r="CO844" t="s">
        <v>14462</v>
      </c>
      <c r="CP844" t="s">
        <v>4107</v>
      </c>
      <c r="CR844" t="s">
        <v>16908</v>
      </c>
      <c r="CS844" t="s">
        <v>4050</v>
      </c>
      <c r="CT844" t="s">
        <v>4032</v>
      </c>
      <c r="CU844" t="s">
        <v>16909</v>
      </c>
      <c r="CV844" t="s">
        <v>4169</v>
      </c>
      <c r="CX844" t="s">
        <v>4105</v>
      </c>
      <c r="CZ844" t="s">
        <v>4133</v>
      </c>
      <c r="DA844">
        <v>1</v>
      </c>
      <c r="DB844" t="s">
        <v>13723</v>
      </c>
      <c r="DC844" t="s">
        <v>214</v>
      </c>
      <c r="DD844" t="s">
        <v>16909</v>
      </c>
      <c r="DE844" t="s">
        <v>4158</v>
      </c>
    </row>
    <row r="845" spans="58:109" x14ac:dyDescent="0.25">
      <c r="BF845" t="s">
        <v>11437</v>
      </c>
      <c r="BH845" t="s">
        <v>4051</v>
      </c>
      <c r="BL845">
        <v>0</v>
      </c>
      <c r="BM845">
        <v>1</v>
      </c>
      <c r="BR845" t="s">
        <v>4031</v>
      </c>
      <c r="BS845" s="124">
        <v>46147</v>
      </c>
      <c r="BT845" t="s">
        <v>1292</v>
      </c>
      <c r="BU845" t="s">
        <v>1381</v>
      </c>
      <c r="BW845" t="s">
        <v>14464</v>
      </c>
      <c r="BX845" t="s">
        <v>4030</v>
      </c>
      <c r="BY845" t="s">
        <v>4032</v>
      </c>
      <c r="BZ845" t="s">
        <v>14465</v>
      </c>
      <c r="CA845" t="s">
        <v>14465</v>
      </c>
      <c r="CB845" t="s">
        <v>4335</v>
      </c>
      <c r="CC845" t="s">
        <v>4105</v>
      </c>
      <c r="CD845">
        <v>275.88</v>
      </c>
      <c r="CE845">
        <v>22.99</v>
      </c>
      <c r="CG845">
        <v>0</v>
      </c>
      <c r="CH845">
        <v>275.88</v>
      </c>
      <c r="CK845">
        <v>1</v>
      </c>
      <c r="CL845" t="s">
        <v>14466</v>
      </c>
      <c r="CM845" t="s">
        <v>4106</v>
      </c>
      <c r="CN845" t="s">
        <v>80</v>
      </c>
      <c r="CO845" t="s">
        <v>14465</v>
      </c>
      <c r="CP845" t="s">
        <v>4107</v>
      </c>
      <c r="CR845" t="s">
        <v>16913</v>
      </c>
      <c r="CS845" t="s">
        <v>4050</v>
      </c>
      <c r="CT845" t="s">
        <v>4034</v>
      </c>
      <c r="CU845" t="s">
        <v>14575</v>
      </c>
      <c r="CV845" t="s">
        <v>4182</v>
      </c>
      <c r="CW845" t="s">
        <v>4145</v>
      </c>
      <c r="CX845" t="s">
        <v>4105</v>
      </c>
      <c r="CZ845" t="s">
        <v>4133</v>
      </c>
      <c r="DA845">
        <v>1</v>
      </c>
      <c r="DB845" t="s">
        <v>16914</v>
      </c>
      <c r="DC845" t="s">
        <v>214</v>
      </c>
      <c r="DD845" t="s">
        <v>14575</v>
      </c>
      <c r="DE845" t="s">
        <v>4158</v>
      </c>
    </row>
    <row r="846" spans="58:109" x14ac:dyDescent="0.25">
      <c r="BF846" t="s">
        <v>11438</v>
      </c>
      <c r="BH846" t="s">
        <v>4051</v>
      </c>
      <c r="BL846">
        <v>0</v>
      </c>
      <c r="BM846">
        <v>1</v>
      </c>
      <c r="BR846" t="s">
        <v>4031</v>
      </c>
      <c r="BS846" s="124">
        <v>46147</v>
      </c>
      <c r="BT846" t="s">
        <v>1292</v>
      </c>
      <c r="BU846" t="s">
        <v>1381</v>
      </c>
      <c r="BW846" t="s">
        <v>14467</v>
      </c>
      <c r="BX846" t="s">
        <v>4030</v>
      </c>
      <c r="BY846" t="s">
        <v>4109</v>
      </c>
      <c r="BZ846" t="s">
        <v>14468</v>
      </c>
      <c r="CA846" t="s">
        <v>14468</v>
      </c>
      <c r="CC846" t="s">
        <v>4111</v>
      </c>
      <c r="CD846">
        <v>491.88</v>
      </c>
      <c r="CE846">
        <v>40.99</v>
      </c>
      <c r="CG846">
        <v>0</v>
      </c>
      <c r="CH846">
        <v>491.88</v>
      </c>
      <c r="CK846">
        <v>1</v>
      </c>
      <c r="CL846" t="s">
        <v>14469</v>
      </c>
      <c r="CM846" t="s">
        <v>4106</v>
      </c>
      <c r="CN846" t="s">
        <v>80</v>
      </c>
      <c r="CO846" t="s">
        <v>14468</v>
      </c>
      <c r="CP846" t="s">
        <v>4107</v>
      </c>
      <c r="CR846" t="s">
        <v>16918</v>
      </c>
      <c r="CS846" t="s">
        <v>4050</v>
      </c>
      <c r="CT846" t="s">
        <v>4034</v>
      </c>
      <c r="CU846" t="s">
        <v>14578</v>
      </c>
      <c r="CV846" t="s">
        <v>4182</v>
      </c>
      <c r="CW846" t="s">
        <v>4145</v>
      </c>
      <c r="CX846" t="s">
        <v>4105</v>
      </c>
      <c r="CZ846" t="s">
        <v>4133</v>
      </c>
      <c r="DA846">
        <v>1</v>
      </c>
      <c r="DB846" t="s">
        <v>16914</v>
      </c>
      <c r="DC846" t="s">
        <v>214</v>
      </c>
      <c r="DD846" t="s">
        <v>14578</v>
      </c>
      <c r="DE846" t="s">
        <v>4158</v>
      </c>
    </row>
    <row r="847" spans="58:109" x14ac:dyDescent="0.25">
      <c r="BF847" t="s">
        <v>11439</v>
      </c>
      <c r="BH847" t="s">
        <v>4051</v>
      </c>
      <c r="BL847">
        <v>0</v>
      </c>
      <c r="BM847">
        <v>1</v>
      </c>
      <c r="BR847" t="s">
        <v>4031</v>
      </c>
      <c r="BS847" s="124">
        <v>46147</v>
      </c>
      <c r="BT847" t="s">
        <v>1292</v>
      </c>
      <c r="BU847" t="s">
        <v>1381</v>
      </c>
      <c r="BW847" t="s">
        <v>14470</v>
      </c>
      <c r="BX847" t="s">
        <v>4030</v>
      </c>
      <c r="BY847" t="s">
        <v>4034</v>
      </c>
      <c r="BZ847" t="s">
        <v>13429</v>
      </c>
      <c r="CA847" t="s">
        <v>8906</v>
      </c>
      <c r="CC847" t="s">
        <v>4105</v>
      </c>
      <c r="CD847">
        <v>94.82</v>
      </c>
      <c r="CE847">
        <v>4.3099999999999996</v>
      </c>
      <c r="CF847">
        <v>1.0349999999999999</v>
      </c>
      <c r="CG847">
        <v>1</v>
      </c>
      <c r="CH847">
        <v>94.82</v>
      </c>
      <c r="CI847" s="17">
        <v>0.2</v>
      </c>
      <c r="CJ847">
        <v>11.25</v>
      </c>
      <c r="CK847">
        <v>1</v>
      </c>
      <c r="CL847" t="s">
        <v>14471</v>
      </c>
      <c r="CM847" t="s">
        <v>4121</v>
      </c>
      <c r="CN847" t="s">
        <v>80</v>
      </c>
      <c r="CO847" t="s">
        <v>13429</v>
      </c>
      <c r="CP847" t="s">
        <v>4121</v>
      </c>
      <c r="CR847" t="s">
        <v>16919</v>
      </c>
      <c r="CS847" t="s">
        <v>4030</v>
      </c>
      <c r="CT847" t="s">
        <v>4032</v>
      </c>
      <c r="CU847" t="s">
        <v>15805</v>
      </c>
      <c r="CV847" t="s">
        <v>4636</v>
      </c>
      <c r="CX847" t="s">
        <v>4105</v>
      </c>
      <c r="CZ847" t="s">
        <v>4133</v>
      </c>
      <c r="DA847">
        <v>1</v>
      </c>
      <c r="DB847" t="s">
        <v>16920</v>
      </c>
      <c r="DC847" t="s">
        <v>214</v>
      </c>
      <c r="DD847" t="s">
        <v>15805</v>
      </c>
      <c r="DE847" t="s">
        <v>4158</v>
      </c>
    </row>
    <row r="848" spans="58:109" x14ac:dyDescent="0.25">
      <c r="BF848" t="s">
        <v>11440</v>
      </c>
      <c r="BH848" t="s">
        <v>4401</v>
      </c>
      <c r="BL848">
        <v>0</v>
      </c>
      <c r="BM848">
        <v>1</v>
      </c>
      <c r="BR848" t="s">
        <v>4031</v>
      </c>
      <c r="BS848" s="124">
        <v>46147</v>
      </c>
      <c r="BT848" t="s">
        <v>226</v>
      </c>
      <c r="BU848" t="s">
        <v>1720</v>
      </c>
      <c r="BW848" t="s">
        <v>14472</v>
      </c>
      <c r="BX848" t="s">
        <v>4108</v>
      </c>
      <c r="BY848" t="s">
        <v>4032</v>
      </c>
      <c r="BZ848" t="s">
        <v>14473</v>
      </c>
      <c r="CA848" t="s">
        <v>14474</v>
      </c>
      <c r="CB848" t="s">
        <v>14475</v>
      </c>
      <c r="CC848" t="s">
        <v>4105</v>
      </c>
      <c r="CD848">
        <v>208.08</v>
      </c>
      <c r="CE848">
        <v>17.34</v>
      </c>
      <c r="CF848">
        <v>1.94208</v>
      </c>
      <c r="CG848">
        <v>1</v>
      </c>
      <c r="CH848">
        <v>208.08</v>
      </c>
      <c r="CI848" s="17">
        <v>0.2</v>
      </c>
      <c r="CJ848">
        <v>23.3</v>
      </c>
      <c r="CK848">
        <v>1</v>
      </c>
      <c r="CL848" t="s">
        <v>14476</v>
      </c>
      <c r="CM848" t="s">
        <v>4121</v>
      </c>
      <c r="CN848" t="s">
        <v>80</v>
      </c>
      <c r="CO848" t="s">
        <v>14473</v>
      </c>
      <c r="CP848" t="s">
        <v>4121</v>
      </c>
      <c r="CR848" t="s">
        <v>16921</v>
      </c>
      <c r="CS848" t="s">
        <v>4050</v>
      </c>
      <c r="CT848" t="s">
        <v>4104</v>
      </c>
      <c r="CU848" t="s">
        <v>16922</v>
      </c>
      <c r="CV848" t="s">
        <v>4169</v>
      </c>
      <c r="CX848" t="s">
        <v>4105</v>
      </c>
      <c r="CY848" s="17">
        <v>0.2</v>
      </c>
      <c r="CZ848" t="s">
        <v>4133</v>
      </c>
      <c r="DA848">
        <v>1</v>
      </c>
      <c r="DB848" t="s">
        <v>16923</v>
      </c>
      <c r="DC848" t="s">
        <v>214</v>
      </c>
      <c r="DD848" t="s">
        <v>16922</v>
      </c>
      <c r="DE848" t="s">
        <v>4158</v>
      </c>
    </row>
    <row r="849" spans="58:109" x14ac:dyDescent="0.25">
      <c r="BF849" t="s">
        <v>11441</v>
      </c>
      <c r="BH849" t="s">
        <v>4401</v>
      </c>
      <c r="BL849">
        <v>0</v>
      </c>
      <c r="BM849">
        <v>1</v>
      </c>
      <c r="BR849" t="s">
        <v>4031</v>
      </c>
      <c r="BS849" s="124">
        <v>46147</v>
      </c>
      <c r="BT849" t="s">
        <v>226</v>
      </c>
      <c r="BU849" t="s">
        <v>1720</v>
      </c>
      <c r="BW849" t="s">
        <v>14477</v>
      </c>
      <c r="BX849" t="s">
        <v>4108</v>
      </c>
      <c r="BY849" t="s">
        <v>4034</v>
      </c>
      <c r="BZ849" t="s">
        <v>14478</v>
      </c>
      <c r="CA849" t="s">
        <v>14474</v>
      </c>
      <c r="CB849" t="s">
        <v>14475</v>
      </c>
      <c r="CC849" t="s">
        <v>4105</v>
      </c>
      <c r="CD849">
        <v>140.28</v>
      </c>
      <c r="CE849">
        <v>11.69</v>
      </c>
      <c r="CF849">
        <v>1.4028</v>
      </c>
      <c r="CG849">
        <v>1</v>
      </c>
      <c r="CH849">
        <v>140.28</v>
      </c>
      <c r="CI849" s="17">
        <v>0.2</v>
      </c>
      <c r="CJ849">
        <v>16.829999999999998</v>
      </c>
      <c r="CK849">
        <v>1</v>
      </c>
      <c r="CL849" t="s">
        <v>14476</v>
      </c>
      <c r="CM849" t="s">
        <v>4121</v>
      </c>
      <c r="CN849" t="s">
        <v>80</v>
      </c>
      <c r="CO849" t="s">
        <v>14478</v>
      </c>
      <c r="CP849" t="s">
        <v>4121</v>
      </c>
      <c r="CR849" t="s">
        <v>16924</v>
      </c>
      <c r="CS849" t="s">
        <v>4050</v>
      </c>
      <c r="CT849" t="s">
        <v>4104</v>
      </c>
      <c r="CU849" t="s">
        <v>16925</v>
      </c>
      <c r="CV849" t="s">
        <v>4169</v>
      </c>
      <c r="CX849" t="s">
        <v>4105</v>
      </c>
      <c r="CY849" s="17">
        <v>0.2</v>
      </c>
      <c r="CZ849" t="s">
        <v>4133</v>
      </c>
      <c r="DA849">
        <v>1</v>
      </c>
      <c r="DB849" t="s">
        <v>16923</v>
      </c>
      <c r="DC849" t="s">
        <v>214</v>
      </c>
      <c r="DD849" t="s">
        <v>16925</v>
      </c>
      <c r="DE849" t="s">
        <v>4158</v>
      </c>
    </row>
    <row r="850" spans="58:109" x14ac:dyDescent="0.25">
      <c r="BF850" t="s">
        <v>11442</v>
      </c>
      <c r="BH850" t="s">
        <v>4401</v>
      </c>
      <c r="BL850">
        <v>0</v>
      </c>
      <c r="BM850">
        <v>1</v>
      </c>
      <c r="BR850" t="s">
        <v>4031</v>
      </c>
      <c r="BS850" s="124">
        <v>46147</v>
      </c>
      <c r="BT850" t="s">
        <v>226</v>
      </c>
      <c r="BU850" t="s">
        <v>1720</v>
      </c>
      <c r="BW850" t="s">
        <v>14479</v>
      </c>
      <c r="BX850" t="s">
        <v>4030</v>
      </c>
      <c r="BY850" t="s">
        <v>4027</v>
      </c>
      <c r="BZ850" t="s">
        <v>14135</v>
      </c>
      <c r="CA850" t="s">
        <v>8456</v>
      </c>
      <c r="CB850" t="s">
        <v>4136</v>
      </c>
      <c r="CC850" t="s">
        <v>4105</v>
      </c>
      <c r="CD850">
        <v>179.88</v>
      </c>
      <c r="CE850">
        <v>14.99</v>
      </c>
      <c r="CF850">
        <v>2.9975000000000001</v>
      </c>
      <c r="CG850">
        <v>1</v>
      </c>
      <c r="CH850">
        <v>179.88</v>
      </c>
      <c r="CI850" s="17">
        <v>0.2</v>
      </c>
      <c r="CJ850">
        <v>37.47</v>
      </c>
      <c r="CK850">
        <v>1</v>
      </c>
      <c r="CL850" t="s">
        <v>14480</v>
      </c>
      <c r="CM850" t="s">
        <v>4121</v>
      </c>
      <c r="CN850" t="s">
        <v>80</v>
      </c>
      <c r="CO850" t="s">
        <v>14135</v>
      </c>
      <c r="CP850" t="s">
        <v>4121</v>
      </c>
      <c r="CR850" t="s">
        <v>16926</v>
      </c>
      <c r="CS850" t="s">
        <v>4050</v>
      </c>
      <c r="CT850" t="s">
        <v>4104</v>
      </c>
      <c r="CU850" t="s">
        <v>16927</v>
      </c>
      <c r="CV850" t="s">
        <v>4169</v>
      </c>
      <c r="CX850" t="s">
        <v>4105</v>
      </c>
      <c r="CY850" s="17">
        <v>0.2</v>
      </c>
      <c r="CZ850" t="s">
        <v>4133</v>
      </c>
      <c r="DA850">
        <v>1</v>
      </c>
      <c r="DB850" t="s">
        <v>16923</v>
      </c>
      <c r="DC850" t="s">
        <v>214</v>
      </c>
      <c r="DD850" t="s">
        <v>16927</v>
      </c>
      <c r="DE850" t="s">
        <v>4158</v>
      </c>
    </row>
    <row r="851" spans="58:109" x14ac:dyDescent="0.25">
      <c r="BF851" t="s">
        <v>11443</v>
      </c>
      <c r="BH851" t="s">
        <v>4401</v>
      </c>
      <c r="BL851">
        <v>0</v>
      </c>
      <c r="BM851">
        <v>1</v>
      </c>
      <c r="BR851" t="s">
        <v>4031</v>
      </c>
      <c r="BS851" s="124">
        <v>46147</v>
      </c>
      <c r="BT851" t="s">
        <v>226</v>
      </c>
      <c r="BU851" t="s">
        <v>1720</v>
      </c>
      <c r="BW851" t="s">
        <v>14481</v>
      </c>
      <c r="BX851" t="s">
        <v>4030</v>
      </c>
      <c r="BY851" t="s">
        <v>4104</v>
      </c>
      <c r="BZ851" t="s">
        <v>14482</v>
      </c>
      <c r="CA851" t="s">
        <v>8905</v>
      </c>
      <c r="CC851" t="s">
        <v>4105</v>
      </c>
      <c r="CD851">
        <v>86.28</v>
      </c>
      <c r="CE851">
        <v>6.39</v>
      </c>
      <c r="CF851">
        <v>1.5974999999999999</v>
      </c>
      <c r="CG851">
        <v>1</v>
      </c>
      <c r="CH851">
        <v>86.28</v>
      </c>
      <c r="CI851" s="17">
        <v>0.2</v>
      </c>
      <c r="CJ851">
        <v>19.18</v>
      </c>
      <c r="CK851">
        <v>1</v>
      </c>
      <c r="CL851" t="s">
        <v>14483</v>
      </c>
      <c r="CM851" t="s">
        <v>4121</v>
      </c>
      <c r="CN851" t="s">
        <v>80</v>
      </c>
      <c r="CO851" t="s">
        <v>14482</v>
      </c>
      <c r="CP851" t="s">
        <v>4121</v>
      </c>
      <c r="CR851" t="s">
        <v>16928</v>
      </c>
      <c r="CS851" t="s">
        <v>4050</v>
      </c>
      <c r="CT851" t="s">
        <v>4104</v>
      </c>
      <c r="CU851" t="s">
        <v>16927</v>
      </c>
      <c r="CV851" t="s">
        <v>4169</v>
      </c>
      <c r="CX851" t="s">
        <v>4105</v>
      </c>
      <c r="CZ851" t="s">
        <v>4133</v>
      </c>
      <c r="DA851">
        <v>1</v>
      </c>
      <c r="DB851" t="s">
        <v>16923</v>
      </c>
      <c r="DC851" t="s">
        <v>214</v>
      </c>
      <c r="DD851" t="s">
        <v>16927</v>
      </c>
      <c r="DE851" t="s">
        <v>4158</v>
      </c>
    </row>
    <row r="852" spans="58:109" x14ac:dyDescent="0.25">
      <c r="BF852" t="s">
        <v>11444</v>
      </c>
      <c r="BG852" t="s">
        <v>11445</v>
      </c>
      <c r="BH852" t="s">
        <v>4416</v>
      </c>
      <c r="BI852" t="s">
        <v>11446</v>
      </c>
      <c r="BJ852" t="s">
        <v>4034</v>
      </c>
      <c r="BK852">
        <v>44.34</v>
      </c>
      <c r="BL852">
        <v>1</v>
      </c>
      <c r="BM852">
        <v>1</v>
      </c>
      <c r="BN852" t="s">
        <v>4035</v>
      </c>
      <c r="BO852">
        <v>1</v>
      </c>
      <c r="BP852" t="s">
        <v>4029</v>
      </c>
      <c r="BQ852" t="s">
        <v>4030</v>
      </c>
      <c r="BR852" t="s">
        <v>4041</v>
      </c>
      <c r="BS852" s="124">
        <v>46147</v>
      </c>
      <c r="BT852" t="s">
        <v>1385</v>
      </c>
      <c r="BU852" t="s">
        <v>1720</v>
      </c>
      <c r="BW852" t="s">
        <v>14484</v>
      </c>
      <c r="BX852" t="s">
        <v>4030</v>
      </c>
      <c r="BY852" t="s">
        <v>4032</v>
      </c>
      <c r="BZ852" t="s">
        <v>14485</v>
      </c>
      <c r="CA852" t="s">
        <v>8298</v>
      </c>
      <c r="CB852" t="s">
        <v>4206</v>
      </c>
      <c r="CC852" t="s">
        <v>4105</v>
      </c>
      <c r="CD852">
        <v>251.88</v>
      </c>
      <c r="CE852">
        <v>20.99</v>
      </c>
      <c r="CF852">
        <v>2.3506</v>
      </c>
      <c r="CG852">
        <v>1</v>
      </c>
      <c r="CH852">
        <v>251.88</v>
      </c>
      <c r="CI852" s="17">
        <v>0.2</v>
      </c>
      <c r="CJ852">
        <v>32.909999999999997</v>
      </c>
      <c r="CK852">
        <v>1</v>
      </c>
      <c r="CL852" t="s">
        <v>14486</v>
      </c>
      <c r="CM852" t="s">
        <v>4133</v>
      </c>
      <c r="CN852" t="s">
        <v>80</v>
      </c>
      <c r="CO852" t="s">
        <v>14485</v>
      </c>
      <c r="CP852" t="s">
        <v>4121</v>
      </c>
      <c r="CR852" t="s">
        <v>16929</v>
      </c>
      <c r="CS852" t="s">
        <v>4050</v>
      </c>
      <c r="CT852" t="s">
        <v>4109</v>
      </c>
      <c r="CU852" t="s">
        <v>16930</v>
      </c>
      <c r="CV852" t="s">
        <v>4169</v>
      </c>
      <c r="CX852" t="s">
        <v>4111</v>
      </c>
      <c r="CZ852" t="s">
        <v>4133</v>
      </c>
      <c r="DA852">
        <v>1</v>
      </c>
      <c r="DB852" t="s">
        <v>16931</v>
      </c>
      <c r="DC852" t="s">
        <v>214</v>
      </c>
      <c r="DD852" t="s">
        <v>16930</v>
      </c>
      <c r="DE852" t="s">
        <v>4158</v>
      </c>
    </row>
    <row r="853" spans="58:109" x14ac:dyDescent="0.25">
      <c r="BF853" t="s">
        <v>11447</v>
      </c>
      <c r="BG853" t="s">
        <v>11448</v>
      </c>
      <c r="BH853" t="s">
        <v>4416</v>
      </c>
      <c r="BI853" t="s">
        <v>11449</v>
      </c>
      <c r="BJ853" t="s">
        <v>4032</v>
      </c>
      <c r="BK853">
        <v>183.48</v>
      </c>
      <c r="BL853">
        <v>1</v>
      </c>
      <c r="BM853">
        <v>1</v>
      </c>
      <c r="BN853" t="s">
        <v>4045</v>
      </c>
      <c r="BO853">
        <v>1</v>
      </c>
      <c r="BP853" t="s">
        <v>4029</v>
      </c>
      <c r="BQ853" t="s">
        <v>4030</v>
      </c>
      <c r="BR853" t="s">
        <v>4041</v>
      </c>
      <c r="BS853" s="124">
        <v>46147</v>
      </c>
      <c r="BT853" t="s">
        <v>1385</v>
      </c>
      <c r="BU853" t="s">
        <v>1720</v>
      </c>
      <c r="BW853" t="s">
        <v>14487</v>
      </c>
      <c r="BX853" t="s">
        <v>4030</v>
      </c>
      <c r="BY853" t="s">
        <v>4034</v>
      </c>
      <c r="BZ853" t="s">
        <v>14488</v>
      </c>
      <c r="CA853" t="s">
        <v>8826</v>
      </c>
      <c r="CB853" t="s">
        <v>4113</v>
      </c>
      <c r="CC853" t="s">
        <v>4105</v>
      </c>
      <c r="CD853">
        <v>102.36</v>
      </c>
      <c r="CE853">
        <v>8.5299999999999994</v>
      </c>
      <c r="CF853">
        <v>1.0229999999999999</v>
      </c>
      <c r="CG853">
        <v>1</v>
      </c>
      <c r="CH853">
        <v>102.36</v>
      </c>
      <c r="CI853" s="17">
        <v>0.2</v>
      </c>
      <c r="CJ853">
        <v>13.3</v>
      </c>
      <c r="CK853">
        <v>1</v>
      </c>
      <c r="CL853" t="s">
        <v>14489</v>
      </c>
      <c r="CM853" t="s">
        <v>4121</v>
      </c>
      <c r="CN853" t="s">
        <v>80</v>
      </c>
      <c r="CO853" t="s">
        <v>14488</v>
      </c>
      <c r="CP853" t="s">
        <v>4121</v>
      </c>
      <c r="CR853" t="s">
        <v>8349</v>
      </c>
      <c r="CS853" t="s">
        <v>4030</v>
      </c>
      <c r="CT853" t="s">
        <v>4109</v>
      </c>
      <c r="CU853" t="s">
        <v>16932</v>
      </c>
      <c r="CV853" t="s">
        <v>8648</v>
      </c>
      <c r="CX853" t="s">
        <v>4111</v>
      </c>
      <c r="CZ853" t="s">
        <v>4133</v>
      </c>
      <c r="DA853">
        <v>1</v>
      </c>
      <c r="DB853" t="s">
        <v>8350</v>
      </c>
      <c r="DC853" t="s">
        <v>214</v>
      </c>
      <c r="DD853" t="s">
        <v>16932</v>
      </c>
      <c r="DE853" t="s">
        <v>4158</v>
      </c>
    </row>
    <row r="854" spans="58:109" x14ac:dyDescent="0.25">
      <c r="BF854" t="s">
        <v>11450</v>
      </c>
      <c r="BH854" t="s">
        <v>4416</v>
      </c>
      <c r="BL854">
        <v>0</v>
      </c>
      <c r="BM854">
        <v>1</v>
      </c>
      <c r="BR854" t="s">
        <v>4041</v>
      </c>
      <c r="BS854" s="124">
        <v>46147</v>
      </c>
      <c r="BT854" t="s">
        <v>1385</v>
      </c>
      <c r="BU854" t="s">
        <v>1720</v>
      </c>
      <c r="BW854" t="s">
        <v>14490</v>
      </c>
      <c r="BX854" t="s">
        <v>4030</v>
      </c>
      <c r="BY854" t="s">
        <v>4034</v>
      </c>
      <c r="BZ854" t="s">
        <v>14491</v>
      </c>
      <c r="CA854" t="s">
        <v>8826</v>
      </c>
      <c r="CB854" t="s">
        <v>4113</v>
      </c>
      <c r="CC854" t="s">
        <v>4105</v>
      </c>
      <c r="CD854">
        <v>102.36</v>
      </c>
      <c r="CE854">
        <v>8.5299999999999994</v>
      </c>
      <c r="CF854">
        <v>1.0229999999999999</v>
      </c>
      <c r="CG854">
        <v>1</v>
      </c>
      <c r="CH854">
        <v>102.36</v>
      </c>
      <c r="CI854" s="17">
        <v>0.2</v>
      </c>
      <c r="CJ854">
        <v>13.3</v>
      </c>
      <c r="CK854">
        <v>1</v>
      </c>
      <c r="CL854" t="s">
        <v>14489</v>
      </c>
      <c r="CM854" t="s">
        <v>4121</v>
      </c>
      <c r="CN854" t="s">
        <v>80</v>
      </c>
      <c r="CO854" t="s">
        <v>14491</v>
      </c>
      <c r="CP854" t="s">
        <v>4121</v>
      </c>
      <c r="CR854" t="s">
        <v>13742</v>
      </c>
      <c r="CS854" t="s">
        <v>4030</v>
      </c>
      <c r="CT854" t="s">
        <v>4027</v>
      </c>
      <c r="CU854" t="s">
        <v>14066</v>
      </c>
      <c r="CV854" t="s">
        <v>8648</v>
      </c>
      <c r="CW854" t="s">
        <v>4476</v>
      </c>
      <c r="CX854" t="s">
        <v>4105</v>
      </c>
      <c r="CY854" s="17">
        <v>0.2</v>
      </c>
      <c r="CZ854" t="s">
        <v>4133</v>
      </c>
      <c r="DA854">
        <v>1</v>
      </c>
      <c r="DB854" t="s">
        <v>13741</v>
      </c>
      <c r="DC854" t="s">
        <v>214</v>
      </c>
      <c r="DD854" t="s">
        <v>14066</v>
      </c>
      <c r="DE854" t="s">
        <v>4158</v>
      </c>
    </row>
    <row r="855" spans="58:109" x14ac:dyDescent="0.25">
      <c r="BF855" t="s">
        <v>11451</v>
      </c>
      <c r="BG855" t="s">
        <v>11452</v>
      </c>
      <c r="BH855" t="s">
        <v>4417</v>
      </c>
      <c r="BI855" t="s">
        <v>11453</v>
      </c>
      <c r="BJ855" t="s">
        <v>4032</v>
      </c>
      <c r="BK855">
        <v>102.12</v>
      </c>
      <c r="BL855">
        <v>1</v>
      </c>
      <c r="BM855">
        <v>1</v>
      </c>
      <c r="BN855" t="s">
        <v>4028</v>
      </c>
      <c r="BO855">
        <v>1</v>
      </c>
      <c r="BP855" t="s">
        <v>4029</v>
      </c>
      <c r="BQ855" t="s">
        <v>4030</v>
      </c>
      <c r="BR855" t="s">
        <v>4031</v>
      </c>
      <c r="BS855" s="124">
        <v>46147</v>
      </c>
      <c r="BT855" t="s">
        <v>1391</v>
      </c>
      <c r="BU855" t="s">
        <v>2171</v>
      </c>
      <c r="BW855" t="s">
        <v>8605</v>
      </c>
      <c r="BX855" t="s">
        <v>4030</v>
      </c>
      <c r="BY855" t="s">
        <v>4032</v>
      </c>
      <c r="BZ855" t="s">
        <v>21565</v>
      </c>
      <c r="CA855" t="s">
        <v>21565</v>
      </c>
      <c r="CC855" t="s">
        <v>4105</v>
      </c>
      <c r="CD855">
        <v>152.4</v>
      </c>
      <c r="CE855">
        <v>12.7</v>
      </c>
      <c r="CF855">
        <v>0.88900000000000001</v>
      </c>
      <c r="CG855">
        <v>0</v>
      </c>
      <c r="CH855">
        <v>152.4</v>
      </c>
      <c r="CJ855">
        <v>16.010000000000002</v>
      </c>
      <c r="CK855">
        <v>1</v>
      </c>
      <c r="CL855" t="s">
        <v>8606</v>
      </c>
      <c r="CM855" t="s">
        <v>4106</v>
      </c>
      <c r="CN855" t="s">
        <v>84</v>
      </c>
      <c r="CO855" t="s">
        <v>21565</v>
      </c>
      <c r="CP855" t="s">
        <v>4107</v>
      </c>
      <c r="CR855" t="s">
        <v>13744</v>
      </c>
      <c r="CS855" t="s">
        <v>4030</v>
      </c>
      <c r="CT855" t="s">
        <v>4027</v>
      </c>
      <c r="CU855" t="s">
        <v>14063</v>
      </c>
      <c r="CV855" t="s">
        <v>8648</v>
      </c>
      <c r="CW855" t="s">
        <v>4476</v>
      </c>
      <c r="CX855" t="s">
        <v>4105</v>
      </c>
      <c r="CY855" s="17">
        <v>0.2</v>
      </c>
      <c r="CZ855" t="s">
        <v>4133</v>
      </c>
      <c r="DA855">
        <v>1</v>
      </c>
      <c r="DB855" t="s">
        <v>13741</v>
      </c>
      <c r="DC855" t="s">
        <v>214</v>
      </c>
      <c r="DD855" t="s">
        <v>14063</v>
      </c>
      <c r="DE855" t="s">
        <v>4158</v>
      </c>
    </row>
    <row r="856" spans="58:109" x14ac:dyDescent="0.25">
      <c r="BF856" t="s">
        <v>11454</v>
      </c>
      <c r="BG856" t="s">
        <v>11455</v>
      </c>
      <c r="BH856" t="s">
        <v>4417</v>
      </c>
      <c r="BI856" t="s">
        <v>11456</v>
      </c>
      <c r="BJ856" t="s">
        <v>4032</v>
      </c>
      <c r="BK856">
        <v>138.06</v>
      </c>
      <c r="BL856">
        <v>1</v>
      </c>
      <c r="BM856">
        <v>1</v>
      </c>
      <c r="BN856" t="s">
        <v>4028</v>
      </c>
      <c r="BO856">
        <v>1</v>
      </c>
      <c r="BP856" t="s">
        <v>4029</v>
      </c>
      <c r="BQ856" t="s">
        <v>4030</v>
      </c>
      <c r="BR856" t="s">
        <v>4031</v>
      </c>
      <c r="BS856" s="124">
        <v>46147</v>
      </c>
      <c r="BT856" t="s">
        <v>1391</v>
      </c>
      <c r="BU856" t="s">
        <v>2171</v>
      </c>
      <c r="BW856" t="s">
        <v>8607</v>
      </c>
      <c r="BX856" t="s">
        <v>4030</v>
      </c>
      <c r="BY856" t="s">
        <v>4032</v>
      </c>
      <c r="BZ856" t="s">
        <v>21565</v>
      </c>
      <c r="CA856" t="s">
        <v>21565</v>
      </c>
      <c r="CC856" t="s">
        <v>4105</v>
      </c>
      <c r="CD856">
        <v>178.08</v>
      </c>
      <c r="CE856">
        <v>14.84</v>
      </c>
      <c r="CF856">
        <v>1.0387999999999999</v>
      </c>
      <c r="CG856">
        <v>0</v>
      </c>
      <c r="CH856">
        <v>178.08</v>
      </c>
      <c r="CJ856">
        <v>18.7</v>
      </c>
      <c r="CK856">
        <v>1</v>
      </c>
      <c r="CL856" t="s">
        <v>8606</v>
      </c>
      <c r="CM856" t="s">
        <v>4106</v>
      </c>
      <c r="CN856" t="s">
        <v>84</v>
      </c>
      <c r="CO856" t="s">
        <v>21565</v>
      </c>
      <c r="CP856" t="s">
        <v>4107</v>
      </c>
      <c r="CR856" t="s">
        <v>13746</v>
      </c>
      <c r="CS856" t="s">
        <v>4030</v>
      </c>
      <c r="CT856" t="s">
        <v>4027</v>
      </c>
      <c r="CU856" t="s">
        <v>16933</v>
      </c>
      <c r="CV856" t="s">
        <v>8648</v>
      </c>
      <c r="CW856" t="s">
        <v>4476</v>
      </c>
      <c r="CX856" t="s">
        <v>4105</v>
      </c>
      <c r="CY856" s="17">
        <v>0.2</v>
      </c>
      <c r="CZ856" t="s">
        <v>4133</v>
      </c>
      <c r="DA856">
        <v>1</v>
      </c>
      <c r="DB856" t="s">
        <v>13741</v>
      </c>
      <c r="DC856" t="s">
        <v>214</v>
      </c>
      <c r="DD856" t="s">
        <v>16933</v>
      </c>
      <c r="DE856" t="s">
        <v>4158</v>
      </c>
    </row>
    <row r="857" spans="58:109" x14ac:dyDescent="0.25">
      <c r="BF857" t="s">
        <v>11457</v>
      </c>
      <c r="BG857" t="s">
        <v>11458</v>
      </c>
      <c r="BH857" t="s">
        <v>4053</v>
      </c>
      <c r="BI857" t="s">
        <v>11459</v>
      </c>
      <c r="BJ857" t="s">
        <v>4032</v>
      </c>
      <c r="BK857">
        <v>123.84</v>
      </c>
      <c r="BL857">
        <v>1</v>
      </c>
      <c r="BM857">
        <v>1</v>
      </c>
      <c r="BN857" t="s">
        <v>4047</v>
      </c>
      <c r="BO857">
        <v>1</v>
      </c>
      <c r="BP857" t="s">
        <v>4029</v>
      </c>
      <c r="BQ857" t="s">
        <v>4030</v>
      </c>
      <c r="BR857" t="s">
        <v>69</v>
      </c>
      <c r="BS857" s="124">
        <v>46147</v>
      </c>
      <c r="BT857" t="s">
        <v>1507</v>
      </c>
      <c r="BU857" t="s">
        <v>2409</v>
      </c>
      <c r="BW857" t="s">
        <v>8447</v>
      </c>
      <c r="BX857" t="s">
        <v>4030</v>
      </c>
      <c r="BY857" t="s">
        <v>4109</v>
      </c>
      <c r="BZ857" t="s">
        <v>21566</v>
      </c>
      <c r="CA857" t="s">
        <v>21566</v>
      </c>
      <c r="CC857" t="s">
        <v>4111</v>
      </c>
      <c r="CD857">
        <v>479.88</v>
      </c>
      <c r="CE857">
        <v>39.99</v>
      </c>
      <c r="CG857">
        <v>0</v>
      </c>
      <c r="CH857">
        <v>479.88</v>
      </c>
      <c r="CK857">
        <v>1</v>
      </c>
      <c r="CL857" t="s">
        <v>21567</v>
      </c>
      <c r="CM857" t="s">
        <v>4106</v>
      </c>
      <c r="CN857" t="s">
        <v>84</v>
      </c>
      <c r="CO857" t="s">
        <v>21566</v>
      </c>
      <c r="CP857" t="s">
        <v>4107</v>
      </c>
      <c r="CR857" t="s">
        <v>13747</v>
      </c>
      <c r="CS857" t="s">
        <v>4030</v>
      </c>
      <c r="CT857" t="s">
        <v>4027</v>
      </c>
      <c r="CU857" t="s">
        <v>16933</v>
      </c>
      <c r="CV857" t="s">
        <v>8648</v>
      </c>
      <c r="CW857" t="s">
        <v>4476</v>
      </c>
      <c r="CX857" t="s">
        <v>4105</v>
      </c>
      <c r="CY857" s="17">
        <v>0.2</v>
      </c>
      <c r="CZ857" t="s">
        <v>4133</v>
      </c>
      <c r="DA857">
        <v>1</v>
      </c>
      <c r="DB857" t="s">
        <v>13741</v>
      </c>
      <c r="DC857" t="s">
        <v>214</v>
      </c>
      <c r="DD857" t="s">
        <v>16933</v>
      </c>
      <c r="DE857" t="s">
        <v>4158</v>
      </c>
    </row>
    <row r="858" spans="58:109" x14ac:dyDescent="0.25">
      <c r="BF858" t="s">
        <v>11460</v>
      </c>
      <c r="BG858" t="s">
        <v>11461</v>
      </c>
      <c r="BH858" t="s">
        <v>4053</v>
      </c>
      <c r="BI858" t="s">
        <v>11462</v>
      </c>
      <c r="BJ858" t="s">
        <v>4032</v>
      </c>
      <c r="BK858">
        <v>99.6</v>
      </c>
      <c r="BL858">
        <v>1</v>
      </c>
      <c r="BM858">
        <v>1</v>
      </c>
      <c r="BN858" t="s">
        <v>4047</v>
      </c>
      <c r="BO858">
        <v>1</v>
      </c>
      <c r="BP858" t="s">
        <v>4029</v>
      </c>
      <c r="BQ858" t="s">
        <v>4030</v>
      </c>
      <c r="BR858" t="s">
        <v>69</v>
      </c>
      <c r="BS858" s="124">
        <v>46147</v>
      </c>
      <c r="BT858" t="s">
        <v>1507</v>
      </c>
      <c r="BU858" t="s">
        <v>2409</v>
      </c>
      <c r="BW858" t="s">
        <v>21568</v>
      </c>
      <c r="BX858" t="s">
        <v>4030</v>
      </c>
      <c r="BY858" t="s">
        <v>4109</v>
      </c>
      <c r="BZ858" t="s">
        <v>21569</v>
      </c>
      <c r="CA858" t="s">
        <v>21569</v>
      </c>
      <c r="CC858" t="s">
        <v>4111</v>
      </c>
      <c r="CD858">
        <v>395.88</v>
      </c>
      <c r="CE858">
        <v>32.99</v>
      </c>
      <c r="CG858">
        <v>0</v>
      </c>
      <c r="CH858">
        <v>395.88</v>
      </c>
      <c r="CK858">
        <v>1</v>
      </c>
      <c r="CL858" t="s">
        <v>21570</v>
      </c>
      <c r="CM858" t="s">
        <v>4106</v>
      </c>
      <c r="CN858" t="s">
        <v>84</v>
      </c>
      <c r="CO858" t="s">
        <v>21569</v>
      </c>
      <c r="CP858" t="s">
        <v>4107</v>
      </c>
      <c r="CR858" t="s">
        <v>13748</v>
      </c>
      <c r="CS858" t="s">
        <v>4030</v>
      </c>
      <c r="CT858" t="s">
        <v>4027</v>
      </c>
      <c r="CU858" t="s">
        <v>16934</v>
      </c>
      <c r="CV858" t="s">
        <v>8648</v>
      </c>
      <c r="CW858" t="s">
        <v>4476</v>
      </c>
      <c r="CX858" t="s">
        <v>4105</v>
      </c>
      <c r="CY858" s="17">
        <v>0.2</v>
      </c>
      <c r="CZ858" t="s">
        <v>4133</v>
      </c>
      <c r="DA858">
        <v>1</v>
      </c>
      <c r="DB858" t="s">
        <v>13741</v>
      </c>
      <c r="DC858" t="s">
        <v>214</v>
      </c>
      <c r="DD858" t="s">
        <v>16934</v>
      </c>
      <c r="DE858" t="s">
        <v>4158</v>
      </c>
    </row>
    <row r="859" spans="58:109" x14ac:dyDescent="0.25">
      <c r="BF859" t="s">
        <v>11463</v>
      </c>
      <c r="BG859" t="s">
        <v>11464</v>
      </c>
      <c r="BH859" t="s">
        <v>4053</v>
      </c>
      <c r="BI859" t="s">
        <v>11465</v>
      </c>
      <c r="BJ859" t="s">
        <v>4032</v>
      </c>
      <c r="BK859">
        <v>80.52</v>
      </c>
      <c r="BL859">
        <v>1</v>
      </c>
      <c r="BM859">
        <v>1</v>
      </c>
      <c r="BN859" t="s">
        <v>4047</v>
      </c>
      <c r="BO859">
        <v>1</v>
      </c>
      <c r="BP859" t="s">
        <v>4029</v>
      </c>
      <c r="BQ859" t="s">
        <v>4030</v>
      </c>
      <c r="BR859" t="s">
        <v>69</v>
      </c>
      <c r="BS859" s="124">
        <v>46147</v>
      </c>
      <c r="BT859" t="s">
        <v>1507</v>
      </c>
      <c r="BU859" t="s">
        <v>2409</v>
      </c>
      <c r="BW859" t="s">
        <v>20405</v>
      </c>
      <c r="BX859" t="s">
        <v>4108</v>
      </c>
      <c r="BY859" t="s">
        <v>4109</v>
      </c>
      <c r="BZ859" t="s">
        <v>20335</v>
      </c>
      <c r="CA859" t="s">
        <v>20335</v>
      </c>
      <c r="CB859" t="s">
        <v>13687</v>
      </c>
      <c r="CC859" t="s">
        <v>4105</v>
      </c>
      <c r="CD859">
        <v>89.88</v>
      </c>
      <c r="CE859">
        <v>7.49</v>
      </c>
      <c r="CG859">
        <v>0</v>
      </c>
      <c r="CH859">
        <v>89.88</v>
      </c>
      <c r="CK859">
        <v>1</v>
      </c>
      <c r="CL859" t="s">
        <v>20406</v>
      </c>
      <c r="CM859" t="s">
        <v>4106</v>
      </c>
      <c r="CN859" t="s">
        <v>84</v>
      </c>
      <c r="CO859" t="s">
        <v>20335</v>
      </c>
      <c r="CP859" t="s">
        <v>4107</v>
      </c>
      <c r="CR859" t="s">
        <v>13739</v>
      </c>
      <c r="CS859" t="s">
        <v>4030</v>
      </c>
      <c r="CT859" t="s">
        <v>4027</v>
      </c>
      <c r="CU859" t="s">
        <v>16935</v>
      </c>
      <c r="CV859" t="s">
        <v>8648</v>
      </c>
      <c r="CW859" t="s">
        <v>4476</v>
      </c>
      <c r="CX859" t="s">
        <v>4105</v>
      </c>
      <c r="CY859" s="17">
        <v>0.2</v>
      </c>
      <c r="CZ859" t="s">
        <v>4133</v>
      </c>
      <c r="DA859">
        <v>1</v>
      </c>
      <c r="DB859" t="s">
        <v>13741</v>
      </c>
      <c r="DC859" t="s">
        <v>214</v>
      </c>
      <c r="DD859" t="s">
        <v>16935</v>
      </c>
      <c r="DE859" t="s">
        <v>4158</v>
      </c>
    </row>
    <row r="860" spans="58:109" x14ac:dyDescent="0.25">
      <c r="BF860" t="s">
        <v>11466</v>
      </c>
      <c r="BG860" t="s">
        <v>11467</v>
      </c>
      <c r="BH860" t="s">
        <v>4053</v>
      </c>
      <c r="BI860" t="s">
        <v>11468</v>
      </c>
      <c r="BJ860" t="s">
        <v>4032</v>
      </c>
      <c r="BK860">
        <v>148.72</v>
      </c>
      <c r="BL860">
        <v>1</v>
      </c>
      <c r="BM860">
        <v>1</v>
      </c>
      <c r="BN860" t="s">
        <v>4035</v>
      </c>
      <c r="BO860">
        <v>1</v>
      </c>
      <c r="BP860" t="s">
        <v>4029</v>
      </c>
      <c r="BQ860" t="s">
        <v>4030</v>
      </c>
      <c r="BR860" t="s">
        <v>69</v>
      </c>
      <c r="BS860" s="124">
        <v>46147</v>
      </c>
      <c r="BT860" t="s">
        <v>1507</v>
      </c>
      <c r="BU860" t="s">
        <v>2409</v>
      </c>
      <c r="BW860" t="s">
        <v>20927</v>
      </c>
      <c r="BX860" t="s">
        <v>4030</v>
      </c>
      <c r="BY860" t="s">
        <v>4109</v>
      </c>
      <c r="BZ860" t="s">
        <v>20928</v>
      </c>
      <c r="CA860" t="s">
        <v>20928</v>
      </c>
      <c r="CC860" t="s">
        <v>4111</v>
      </c>
      <c r="CD860">
        <v>491.88</v>
      </c>
      <c r="CE860">
        <v>40.99</v>
      </c>
      <c r="CG860">
        <v>0</v>
      </c>
      <c r="CH860">
        <v>491.88</v>
      </c>
      <c r="CK860">
        <v>1</v>
      </c>
      <c r="CL860" t="s">
        <v>20929</v>
      </c>
      <c r="CM860" t="s">
        <v>4106</v>
      </c>
      <c r="CN860" t="s">
        <v>84</v>
      </c>
      <c r="CO860" t="s">
        <v>20928</v>
      </c>
      <c r="CP860" t="s">
        <v>4107</v>
      </c>
      <c r="CR860" t="s">
        <v>16936</v>
      </c>
      <c r="CS860" t="s">
        <v>4050</v>
      </c>
      <c r="CT860" t="s">
        <v>4109</v>
      </c>
      <c r="CU860" t="s">
        <v>16937</v>
      </c>
      <c r="CV860" t="s">
        <v>4169</v>
      </c>
      <c r="CW860" t="s">
        <v>4110</v>
      </c>
      <c r="CX860" t="s">
        <v>4111</v>
      </c>
      <c r="CZ860" t="s">
        <v>4133</v>
      </c>
      <c r="DA860">
        <v>1</v>
      </c>
      <c r="DB860" t="s">
        <v>16938</v>
      </c>
      <c r="DC860" t="s">
        <v>214</v>
      </c>
      <c r="DD860" t="s">
        <v>16937</v>
      </c>
      <c r="DE860" t="s">
        <v>4158</v>
      </c>
    </row>
    <row r="861" spans="58:109" x14ac:dyDescent="0.25">
      <c r="BF861" t="s">
        <v>11469</v>
      </c>
      <c r="BG861" t="s">
        <v>11470</v>
      </c>
      <c r="BH861" t="s">
        <v>4053</v>
      </c>
      <c r="BI861" t="s">
        <v>11471</v>
      </c>
      <c r="BJ861" t="s">
        <v>4032</v>
      </c>
      <c r="BK861">
        <v>132.76</v>
      </c>
      <c r="BL861">
        <v>1</v>
      </c>
      <c r="BM861">
        <v>1</v>
      </c>
      <c r="BN861" t="s">
        <v>4056</v>
      </c>
      <c r="BO861">
        <v>1</v>
      </c>
      <c r="BP861" t="s">
        <v>4029</v>
      </c>
      <c r="BQ861" t="s">
        <v>4030</v>
      </c>
      <c r="BR861" t="s">
        <v>69</v>
      </c>
      <c r="BS861" s="124">
        <v>46147</v>
      </c>
      <c r="BT861" t="s">
        <v>1507</v>
      </c>
      <c r="BU861" t="s">
        <v>2409</v>
      </c>
      <c r="BW861" t="s">
        <v>20930</v>
      </c>
      <c r="BX861" t="s">
        <v>4030</v>
      </c>
      <c r="BY861" t="s">
        <v>4032</v>
      </c>
      <c r="BZ861" t="s">
        <v>20931</v>
      </c>
      <c r="CA861" t="s">
        <v>20931</v>
      </c>
      <c r="CC861" t="s">
        <v>4105</v>
      </c>
      <c r="CD861">
        <v>162.12</v>
      </c>
      <c r="CE861">
        <v>13.51</v>
      </c>
      <c r="CF861">
        <v>0.94569999999999999</v>
      </c>
      <c r="CG861">
        <v>0</v>
      </c>
      <c r="CH861">
        <v>162.12</v>
      </c>
      <c r="CJ861">
        <v>20.82</v>
      </c>
      <c r="CK861">
        <v>1</v>
      </c>
      <c r="CL861" t="s">
        <v>20932</v>
      </c>
      <c r="CM861" t="s">
        <v>4106</v>
      </c>
      <c r="CN861" t="s">
        <v>84</v>
      </c>
      <c r="CO861" t="s">
        <v>20931</v>
      </c>
      <c r="CP861" t="s">
        <v>4107</v>
      </c>
      <c r="CR861" t="s">
        <v>4655</v>
      </c>
      <c r="CS861" t="s">
        <v>4030</v>
      </c>
      <c r="CT861" t="s">
        <v>4109</v>
      </c>
      <c r="CU861" t="s">
        <v>16939</v>
      </c>
      <c r="CV861" t="s">
        <v>8455</v>
      </c>
      <c r="CX861" t="s">
        <v>4111</v>
      </c>
      <c r="CZ861" t="s">
        <v>4133</v>
      </c>
      <c r="DA861">
        <v>1</v>
      </c>
      <c r="DB861" t="s">
        <v>4656</v>
      </c>
      <c r="DC861" t="s">
        <v>214</v>
      </c>
      <c r="DD861" t="s">
        <v>16939</v>
      </c>
      <c r="DE861" t="s">
        <v>4158</v>
      </c>
    </row>
    <row r="862" spans="58:109" x14ac:dyDescent="0.25">
      <c r="BF862" t="s">
        <v>11472</v>
      </c>
      <c r="BG862" t="s">
        <v>11473</v>
      </c>
      <c r="BH862" t="s">
        <v>4053</v>
      </c>
      <c r="BI862" t="s">
        <v>11474</v>
      </c>
      <c r="BJ862" t="s">
        <v>4032</v>
      </c>
      <c r="BK862">
        <v>152.68</v>
      </c>
      <c r="BL862">
        <v>1</v>
      </c>
      <c r="BM862">
        <v>1</v>
      </c>
      <c r="BN862" t="s">
        <v>4035</v>
      </c>
      <c r="BO862">
        <v>1</v>
      </c>
      <c r="BP862" t="s">
        <v>4029</v>
      </c>
      <c r="BQ862" t="s">
        <v>4030</v>
      </c>
      <c r="BR862" t="s">
        <v>69</v>
      </c>
      <c r="BS862" s="124">
        <v>46147</v>
      </c>
      <c r="BT862" t="s">
        <v>1507</v>
      </c>
      <c r="BU862" t="s">
        <v>2409</v>
      </c>
      <c r="BW862" t="s">
        <v>20933</v>
      </c>
      <c r="BX862" t="s">
        <v>4030</v>
      </c>
      <c r="BY862" t="s">
        <v>4032</v>
      </c>
      <c r="BZ862" t="s">
        <v>20931</v>
      </c>
      <c r="CA862" t="s">
        <v>20931</v>
      </c>
      <c r="CC862" t="s">
        <v>4105</v>
      </c>
      <c r="CD862">
        <v>161.16</v>
      </c>
      <c r="CE862">
        <v>13.43</v>
      </c>
      <c r="CF862">
        <v>0.94010000000000005</v>
      </c>
      <c r="CG862">
        <v>0</v>
      </c>
      <c r="CH862">
        <v>161.16</v>
      </c>
      <c r="CJ862">
        <v>20.68</v>
      </c>
      <c r="CK862">
        <v>1</v>
      </c>
      <c r="CL862" t="s">
        <v>20932</v>
      </c>
      <c r="CM862" t="s">
        <v>4106</v>
      </c>
      <c r="CN862" t="s">
        <v>84</v>
      </c>
      <c r="CO862" t="s">
        <v>20931</v>
      </c>
      <c r="CP862" t="s">
        <v>4107</v>
      </c>
      <c r="CR862" t="s">
        <v>16940</v>
      </c>
      <c r="CS862" t="s">
        <v>4050</v>
      </c>
      <c r="CT862" t="s">
        <v>4109</v>
      </c>
      <c r="CU862" t="s">
        <v>16941</v>
      </c>
      <c r="CV862" t="s">
        <v>4169</v>
      </c>
      <c r="CW862" t="s">
        <v>4437</v>
      </c>
      <c r="CX862" t="s">
        <v>4105</v>
      </c>
      <c r="CZ862" t="s">
        <v>4133</v>
      </c>
      <c r="DA862">
        <v>1</v>
      </c>
      <c r="DB862" t="s">
        <v>16942</v>
      </c>
      <c r="DC862" t="s">
        <v>214</v>
      </c>
      <c r="DD862" t="s">
        <v>16941</v>
      </c>
      <c r="DE862" t="s">
        <v>4158</v>
      </c>
    </row>
    <row r="863" spans="58:109" x14ac:dyDescent="0.25">
      <c r="BF863" t="s">
        <v>11475</v>
      </c>
      <c r="BG863" t="s">
        <v>11476</v>
      </c>
      <c r="BH863" t="s">
        <v>4053</v>
      </c>
      <c r="BI863" t="s">
        <v>11477</v>
      </c>
      <c r="BJ863" t="s">
        <v>4032</v>
      </c>
      <c r="BK863">
        <v>175.56</v>
      </c>
      <c r="BL863">
        <v>0</v>
      </c>
      <c r="BM863">
        <v>1</v>
      </c>
      <c r="BN863" t="s">
        <v>4035</v>
      </c>
      <c r="BO863">
        <v>1</v>
      </c>
      <c r="BP863" t="s">
        <v>4029</v>
      </c>
      <c r="BQ863" t="s">
        <v>4030</v>
      </c>
      <c r="BR863" t="s">
        <v>69</v>
      </c>
      <c r="BS863" s="124">
        <v>46147</v>
      </c>
      <c r="BT863" t="s">
        <v>1507</v>
      </c>
      <c r="BU863" t="s">
        <v>2409</v>
      </c>
      <c r="BW863" t="s">
        <v>20934</v>
      </c>
      <c r="BX863" t="s">
        <v>4030</v>
      </c>
      <c r="BY863" t="s">
        <v>4032</v>
      </c>
      <c r="BZ863" t="s">
        <v>20935</v>
      </c>
      <c r="CA863" t="s">
        <v>20935</v>
      </c>
      <c r="CC863" t="s">
        <v>4105</v>
      </c>
      <c r="CD863">
        <v>212.04</v>
      </c>
      <c r="CE863">
        <v>17.670000000000002</v>
      </c>
      <c r="CF863">
        <v>1.2369000000000001</v>
      </c>
      <c r="CG863">
        <v>0</v>
      </c>
      <c r="CH863">
        <v>212.04</v>
      </c>
      <c r="CJ863">
        <v>27.22</v>
      </c>
      <c r="CK863">
        <v>1</v>
      </c>
      <c r="CL863" t="s">
        <v>20936</v>
      </c>
      <c r="CM863" t="s">
        <v>4133</v>
      </c>
      <c r="CN863" t="s">
        <v>84</v>
      </c>
      <c r="CO863" t="s">
        <v>20935</v>
      </c>
      <c r="CP863" t="s">
        <v>4107</v>
      </c>
      <c r="CR863" t="s">
        <v>16943</v>
      </c>
      <c r="CS863" t="s">
        <v>4050</v>
      </c>
      <c r="CT863" t="s">
        <v>4034</v>
      </c>
      <c r="CU863" t="s">
        <v>16944</v>
      </c>
      <c r="CV863" t="s">
        <v>4194</v>
      </c>
      <c r="CX863" t="s">
        <v>4105</v>
      </c>
      <c r="CZ863" t="s">
        <v>4133</v>
      </c>
      <c r="DA863">
        <v>1</v>
      </c>
      <c r="DB863" t="s">
        <v>16945</v>
      </c>
      <c r="DC863" t="s">
        <v>214</v>
      </c>
      <c r="DD863" t="s">
        <v>16944</v>
      </c>
      <c r="DE863" t="s">
        <v>4158</v>
      </c>
    </row>
    <row r="864" spans="58:109" x14ac:dyDescent="0.25">
      <c r="BF864" t="s">
        <v>11478</v>
      </c>
      <c r="BG864" t="s">
        <v>11479</v>
      </c>
      <c r="BH864" t="s">
        <v>4508</v>
      </c>
      <c r="BI864" t="s">
        <v>11480</v>
      </c>
      <c r="BJ864" t="s">
        <v>4034</v>
      </c>
      <c r="BK864">
        <v>30.42</v>
      </c>
      <c r="BL864">
        <v>1</v>
      </c>
      <c r="BM864">
        <v>1</v>
      </c>
      <c r="BN864" t="s">
        <v>4028</v>
      </c>
      <c r="BO864">
        <v>1</v>
      </c>
      <c r="BP864" t="s">
        <v>4029</v>
      </c>
      <c r="BQ864" t="s">
        <v>4030</v>
      </c>
      <c r="BR864" t="s">
        <v>4031</v>
      </c>
      <c r="BS864" s="124">
        <v>46147</v>
      </c>
      <c r="BT864" t="s">
        <v>1531</v>
      </c>
      <c r="BU864" t="s">
        <v>1381</v>
      </c>
      <c r="BW864" t="s">
        <v>20407</v>
      </c>
      <c r="BX864" t="s">
        <v>4030</v>
      </c>
      <c r="BY864" t="s">
        <v>4109</v>
      </c>
      <c r="BZ864" t="s">
        <v>20408</v>
      </c>
      <c r="CA864" t="s">
        <v>8485</v>
      </c>
      <c r="CC864" t="s">
        <v>4105</v>
      </c>
      <c r="CD864">
        <v>137.88</v>
      </c>
      <c r="CE864">
        <v>11.49</v>
      </c>
      <c r="CF864">
        <v>4.5949999999999998</v>
      </c>
      <c r="CG864">
        <v>1</v>
      </c>
      <c r="CH864">
        <v>137.88</v>
      </c>
      <c r="CI864" s="17">
        <v>0.2</v>
      </c>
      <c r="CJ864">
        <v>65.489999999999995</v>
      </c>
      <c r="CK864">
        <v>1</v>
      </c>
      <c r="CL864" t="s">
        <v>20409</v>
      </c>
      <c r="CM864" t="s">
        <v>4121</v>
      </c>
      <c r="CN864" t="s">
        <v>84</v>
      </c>
      <c r="CO864" t="s">
        <v>20408</v>
      </c>
      <c r="CP864" t="s">
        <v>4121</v>
      </c>
      <c r="CR864" t="s">
        <v>16946</v>
      </c>
      <c r="CS864" t="s">
        <v>4050</v>
      </c>
      <c r="CT864" t="s">
        <v>4109</v>
      </c>
      <c r="CU864" t="s">
        <v>16947</v>
      </c>
      <c r="CV864" t="s">
        <v>4169</v>
      </c>
      <c r="CX864" t="s">
        <v>4111</v>
      </c>
      <c r="CZ864" t="s">
        <v>4133</v>
      </c>
      <c r="DA864">
        <v>1</v>
      </c>
      <c r="DB864" t="s">
        <v>16948</v>
      </c>
      <c r="DC864" t="s">
        <v>214</v>
      </c>
      <c r="DD864" t="s">
        <v>16947</v>
      </c>
      <c r="DE864" t="s">
        <v>4158</v>
      </c>
    </row>
    <row r="865" spans="58:109" x14ac:dyDescent="0.25">
      <c r="BF865" t="s">
        <v>11481</v>
      </c>
      <c r="BG865" t="s">
        <v>11482</v>
      </c>
      <c r="BH865" t="s">
        <v>4508</v>
      </c>
      <c r="BI865" t="s">
        <v>11483</v>
      </c>
      <c r="BJ865" t="s">
        <v>4034</v>
      </c>
      <c r="BK865">
        <v>79.8</v>
      </c>
      <c r="BL865">
        <v>1</v>
      </c>
      <c r="BM865">
        <v>1</v>
      </c>
      <c r="BN865" t="s">
        <v>4028</v>
      </c>
      <c r="BO865">
        <v>1</v>
      </c>
      <c r="BP865" t="s">
        <v>4029</v>
      </c>
      <c r="BQ865" t="s">
        <v>4030</v>
      </c>
      <c r="BR865" t="s">
        <v>4031</v>
      </c>
      <c r="BS865" s="124">
        <v>46147</v>
      </c>
      <c r="BT865" t="s">
        <v>1531</v>
      </c>
      <c r="BU865" t="s">
        <v>1381</v>
      </c>
      <c r="BW865" t="s">
        <v>20410</v>
      </c>
      <c r="BX865" t="s">
        <v>4030</v>
      </c>
      <c r="BY865" t="s">
        <v>4109</v>
      </c>
      <c r="BZ865" t="s">
        <v>20408</v>
      </c>
      <c r="CA865" t="s">
        <v>8485</v>
      </c>
      <c r="CC865" t="s">
        <v>4105</v>
      </c>
      <c r="CD865">
        <v>113.88</v>
      </c>
      <c r="CE865">
        <v>9.49</v>
      </c>
      <c r="CF865">
        <v>3.7949999999999999</v>
      </c>
      <c r="CG865">
        <v>1</v>
      </c>
      <c r="CH865">
        <v>113.88</v>
      </c>
      <c r="CI865" s="17">
        <v>0.2</v>
      </c>
      <c r="CJ865">
        <v>54.09</v>
      </c>
      <c r="CK865">
        <v>1</v>
      </c>
      <c r="CL865" t="s">
        <v>20409</v>
      </c>
      <c r="CM865" t="s">
        <v>4121</v>
      </c>
      <c r="CN865" t="s">
        <v>84</v>
      </c>
      <c r="CO865" t="s">
        <v>20408</v>
      </c>
      <c r="CP865" t="s">
        <v>4121</v>
      </c>
      <c r="CR865" t="s">
        <v>16949</v>
      </c>
      <c r="CS865" t="s">
        <v>4050</v>
      </c>
      <c r="CT865" t="s">
        <v>4032</v>
      </c>
      <c r="CU865" t="s">
        <v>16950</v>
      </c>
      <c r="CV865" t="s">
        <v>8257</v>
      </c>
      <c r="CX865" t="s">
        <v>4105</v>
      </c>
      <c r="CY865" s="17">
        <v>0.5</v>
      </c>
      <c r="CZ865" t="s">
        <v>4133</v>
      </c>
      <c r="DA865">
        <v>1</v>
      </c>
      <c r="DB865" t="s">
        <v>8413</v>
      </c>
      <c r="DC865" t="s">
        <v>214</v>
      </c>
      <c r="DD865" t="s">
        <v>16950</v>
      </c>
      <c r="DE865" t="s">
        <v>4158</v>
      </c>
    </row>
    <row r="866" spans="58:109" x14ac:dyDescent="0.25">
      <c r="BF866" t="s">
        <v>11484</v>
      </c>
      <c r="BG866" t="s">
        <v>11485</v>
      </c>
      <c r="BH866" t="s">
        <v>4508</v>
      </c>
      <c r="BI866" t="s">
        <v>11486</v>
      </c>
      <c r="BJ866" t="s">
        <v>4034</v>
      </c>
      <c r="BK866">
        <v>45.72</v>
      </c>
      <c r="BL866">
        <v>1</v>
      </c>
      <c r="BM866">
        <v>1</v>
      </c>
      <c r="BN866" t="s">
        <v>4028</v>
      </c>
      <c r="BO866">
        <v>1</v>
      </c>
      <c r="BP866" t="s">
        <v>4029</v>
      </c>
      <c r="BQ866" t="s">
        <v>4030</v>
      </c>
      <c r="BR866" t="s">
        <v>4031</v>
      </c>
      <c r="BS866" s="124">
        <v>46147</v>
      </c>
      <c r="BT866" t="s">
        <v>1531</v>
      </c>
      <c r="BU866" t="s">
        <v>1381</v>
      </c>
      <c r="BW866" t="s">
        <v>20415</v>
      </c>
      <c r="BX866" t="s">
        <v>4030</v>
      </c>
      <c r="BY866" t="s">
        <v>4109</v>
      </c>
      <c r="BZ866" t="s">
        <v>20416</v>
      </c>
      <c r="CA866" t="s">
        <v>8297</v>
      </c>
      <c r="CB866" t="s">
        <v>4384</v>
      </c>
      <c r="CC866" t="s">
        <v>4105</v>
      </c>
      <c r="CD866">
        <v>161.88</v>
      </c>
      <c r="CE866">
        <v>13.49</v>
      </c>
      <c r="CF866">
        <v>1.2948</v>
      </c>
      <c r="CG866">
        <v>1</v>
      </c>
      <c r="CH866">
        <v>161.88</v>
      </c>
      <c r="CI866" s="17">
        <v>0.2</v>
      </c>
      <c r="CJ866">
        <v>19.100000000000001</v>
      </c>
      <c r="CK866">
        <v>1</v>
      </c>
      <c r="CL866" t="s">
        <v>20417</v>
      </c>
      <c r="CM866" t="s">
        <v>4121</v>
      </c>
      <c r="CN866" t="s">
        <v>84</v>
      </c>
      <c r="CO866" t="s">
        <v>20416</v>
      </c>
      <c r="CP866" t="s">
        <v>4121</v>
      </c>
      <c r="CR866" t="s">
        <v>16951</v>
      </c>
      <c r="CS866" t="s">
        <v>4050</v>
      </c>
      <c r="CT866" t="s">
        <v>4032</v>
      </c>
      <c r="CU866" t="s">
        <v>14587</v>
      </c>
      <c r="CV866" t="s">
        <v>8257</v>
      </c>
      <c r="CX866" t="s">
        <v>4105</v>
      </c>
      <c r="CY866" s="17">
        <v>0.5</v>
      </c>
      <c r="CZ866" t="s">
        <v>4133</v>
      </c>
      <c r="DA866">
        <v>1</v>
      </c>
      <c r="DB866" t="s">
        <v>8413</v>
      </c>
      <c r="DC866" t="s">
        <v>214</v>
      </c>
      <c r="DD866" t="s">
        <v>14587</v>
      </c>
      <c r="DE866" t="s">
        <v>4158</v>
      </c>
    </row>
    <row r="867" spans="58:109" x14ac:dyDescent="0.25">
      <c r="BF867" t="s">
        <v>11487</v>
      </c>
      <c r="BG867" t="s">
        <v>11488</v>
      </c>
      <c r="BH867" t="s">
        <v>4508</v>
      </c>
      <c r="BI867" t="s">
        <v>11489</v>
      </c>
      <c r="BJ867" t="s">
        <v>4034</v>
      </c>
      <c r="BK867">
        <v>51.54</v>
      </c>
      <c r="BL867">
        <v>1</v>
      </c>
      <c r="BM867">
        <v>1</v>
      </c>
      <c r="BN867" t="s">
        <v>4028</v>
      </c>
      <c r="BO867">
        <v>1</v>
      </c>
      <c r="BP867" t="s">
        <v>4029</v>
      </c>
      <c r="BQ867" t="s">
        <v>4030</v>
      </c>
      <c r="BR867" t="s">
        <v>4031</v>
      </c>
      <c r="BS867" s="124">
        <v>46147</v>
      </c>
      <c r="BT867" t="s">
        <v>1531</v>
      </c>
      <c r="BU867" t="s">
        <v>1381</v>
      </c>
      <c r="BW867" t="s">
        <v>20411</v>
      </c>
      <c r="BX867" t="s">
        <v>4108</v>
      </c>
      <c r="BY867" t="s">
        <v>4109</v>
      </c>
      <c r="BZ867" t="s">
        <v>20412</v>
      </c>
      <c r="CA867" t="s">
        <v>20413</v>
      </c>
      <c r="CB867" t="s">
        <v>13687</v>
      </c>
      <c r="CC867" t="s">
        <v>4105</v>
      </c>
      <c r="CD867">
        <v>143.88</v>
      </c>
      <c r="CE867">
        <v>11.99</v>
      </c>
      <c r="CF867">
        <v>1.1510400000000001</v>
      </c>
      <c r="CG867">
        <v>1</v>
      </c>
      <c r="CH867">
        <v>143.88</v>
      </c>
      <c r="CI867" s="17">
        <v>0.2</v>
      </c>
      <c r="CJ867">
        <v>13.81</v>
      </c>
      <c r="CK867">
        <v>1</v>
      </c>
      <c r="CL867" t="s">
        <v>20406</v>
      </c>
      <c r="CM867" t="s">
        <v>4121</v>
      </c>
      <c r="CN867" t="s">
        <v>84</v>
      </c>
      <c r="CO867" t="s">
        <v>20412</v>
      </c>
      <c r="CP867" t="s">
        <v>4121</v>
      </c>
      <c r="CR867" t="s">
        <v>16952</v>
      </c>
      <c r="CS867" t="s">
        <v>4050</v>
      </c>
      <c r="CT867" t="s">
        <v>4109</v>
      </c>
      <c r="CU867" t="s">
        <v>16953</v>
      </c>
      <c r="CV867" t="s">
        <v>4615</v>
      </c>
      <c r="CX867" t="s">
        <v>4111</v>
      </c>
      <c r="CZ867" t="s">
        <v>4133</v>
      </c>
      <c r="DA867">
        <v>1</v>
      </c>
      <c r="DB867" t="s">
        <v>16954</v>
      </c>
      <c r="DC867" t="s">
        <v>214</v>
      </c>
      <c r="DD867" t="s">
        <v>16953</v>
      </c>
      <c r="DE867" t="s">
        <v>4158</v>
      </c>
    </row>
    <row r="868" spans="58:109" x14ac:dyDescent="0.25">
      <c r="BF868" t="s">
        <v>11490</v>
      </c>
      <c r="BG868" t="s">
        <v>11491</v>
      </c>
      <c r="BH868" t="s">
        <v>4508</v>
      </c>
      <c r="BI868" t="s">
        <v>11492</v>
      </c>
      <c r="BJ868" t="s">
        <v>4034</v>
      </c>
      <c r="BK868">
        <v>56.4</v>
      </c>
      <c r="BL868">
        <v>1</v>
      </c>
      <c r="BM868">
        <v>1</v>
      </c>
      <c r="BN868" t="s">
        <v>4028</v>
      </c>
      <c r="BO868">
        <v>1</v>
      </c>
      <c r="BP868" t="s">
        <v>4029</v>
      </c>
      <c r="BQ868" t="s">
        <v>4030</v>
      </c>
      <c r="BR868" t="s">
        <v>4031</v>
      </c>
      <c r="BS868" s="124">
        <v>46147</v>
      </c>
      <c r="BT868" t="s">
        <v>1531</v>
      </c>
      <c r="BU868" t="s">
        <v>1381</v>
      </c>
      <c r="BW868" t="s">
        <v>20414</v>
      </c>
      <c r="BX868" t="s">
        <v>4108</v>
      </c>
      <c r="BY868" t="s">
        <v>4109</v>
      </c>
      <c r="BZ868" t="s">
        <v>20398</v>
      </c>
      <c r="CA868" t="s">
        <v>20413</v>
      </c>
      <c r="CB868" t="s">
        <v>13687</v>
      </c>
      <c r="CC868" t="s">
        <v>4105</v>
      </c>
      <c r="CD868">
        <v>71.88</v>
      </c>
      <c r="CE868">
        <v>5.99</v>
      </c>
      <c r="CF868">
        <v>0.57504</v>
      </c>
      <c r="CG868">
        <v>1</v>
      </c>
      <c r="CH868">
        <v>71.88</v>
      </c>
      <c r="CI868" s="17">
        <v>0.2</v>
      </c>
      <c r="CJ868">
        <v>6.9</v>
      </c>
      <c r="CK868">
        <v>1</v>
      </c>
      <c r="CL868" t="s">
        <v>20406</v>
      </c>
      <c r="CM868" t="s">
        <v>4121</v>
      </c>
      <c r="CN868" t="s">
        <v>84</v>
      </c>
      <c r="CO868" t="s">
        <v>20398</v>
      </c>
      <c r="CP868" t="s">
        <v>4121</v>
      </c>
      <c r="CR868" t="s">
        <v>16955</v>
      </c>
      <c r="CS868" t="s">
        <v>4030</v>
      </c>
      <c r="CT868" t="s">
        <v>4034</v>
      </c>
      <c r="CU868" t="s">
        <v>16956</v>
      </c>
      <c r="CV868" t="s">
        <v>8593</v>
      </c>
      <c r="CX868" t="s">
        <v>4105</v>
      </c>
      <c r="CY868" s="17">
        <v>0.5</v>
      </c>
      <c r="CZ868" t="s">
        <v>4133</v>
      </c>
      <c r="DA868">
        <v>1</v>
      </c>
      <c r="DB868" t="s">
        <v>16957</v>
      </c>
      <c r="DC868" t="s">
        <v>214</v>
      </c>
      <c r="DD868" t="s">
        <v>16956</v>
      </c>
      <c r="DE868" t="s">
        <v>4158</v>
      </c>
    </row>
    <row r="869" spans="58:109" x14ac:dyDescent="0.25">
      <c r="BF869" t="s">
        <v>11493</v>
      </c>
      <c r="BG869" t="s">
        <v>11494</v>
      </c>
      <c r="BH869" t="s">
        <v>4508</v>
      </c>
      <c r="BI869" t="s">
        <v>11495</v>
      </c>
      <c r="BJ869" t="s">
        <v>4034</v>
      </c>
      <c r="BK869">
        <v>45.24</v>
      </c>
      <c r="BL869">
        <v>1</v>
      </c>
      <c r="BM869">
        <v>1</v>
      </c>
      <c r="BN869" t="s">
        <v>4028</v>
      </c>
      <c r="BO869">
        <v>1</v>
      </c>
      <c r="BP869" t="s">
        <v>4029</v>
      </c>
      <c r="BQ869" t="s">
        <v>4030</v>
      </c>
      <c r="BR869" t="s">
        <v>4031</v>
      </c>
      <c r="BS869" s="124">
        <v>46147</v>
      </c>
      <c r="BT869" t="s">
        <v>1531</v>
      </c>
      <c r="BU869" t="s">
        <v>1381</v>
      </c>
      <c r="BW869" t="s">
        <v>14492</v>
      </c>
      <c r="BX869" t="s">
        <v>4030</v>
      </c>
      <c r="BY869" t="s">
        <v>4109</v>
      </c>
      <c r="BZ869" t="s">
        <v>14493</v>
      </c>
      <c r="CA869" t="s">
        <v>14493</v>
      </c>
      <c r="CC869" t="s">
        <v>4111</v>
      </c>
      <c r="CD869">
        <v>383.88</v>
      </c>
      <c r="CE869">
        <v>31.99</v>
      </c>
      <c r="CG869">
        <v>0</v>
      </c>
      <c r="CH869">
        <v>383.88</v>
      </c>
      <c r="CK869">
        <v>1</v>
      </c>
      <c r="CL869" t="s">
        <v>14494</v>
      </c>
      <c r="CM869" t="s">
        <v>4106</v>
      </c>
      <c r="CN869" t="s">
        <v>84</v>
      </c>
      <c r="CO869" t="s">
        <v>14493</v>
      </c>
      <c r="CP869" t="s">
        <v>4107</v>
      </c>
      <c r="CR869" t="s">
        <v>16961</v>
      </c>
      <c r="CS869" t="s">
        <v>4030</v>
      </c>
      <c r="CT869" t="s">
        <v>4034</v>
      </c>
      <c r="CU869" t="s">
        <v>16962</v>
      </c>
      <c r="CV869" t="s">
        <v>8646</v>
      </c>
      <c r="CW869" t="s">
        <v>4216</v>
      </c>
      <c r="CX869" t="s">
        <v>4105</v>
      </c>
      <c r="CZ869" t="s">
        <v>4133</v>
      </c>
      <c r="DA869">
        <v>1</v>
      </c>
      <c r="DB869" t="s">
        <v>16963</v>
      </c>
      <c r="DC869" t="s">
        <v>214</v>
      </c>
      <c r="DD869" t="s">
        <v>16962</v>
      </c>
      <c r="DE869" t="s">
        <v>4158</v>
      </c>
    </row>
    <row r="870" spans="58:109" x14ac:dyDescent="0.25">
      <c r="BF870" t="s">
        <v>11496</v>
      </c>
      <c r="BH870" t="s">
        <v>4054</v>
      </c>
      <c r="BL870">
        <v>0</v>
      </c>
      <c r="BM870">
        <v>1</v>
      </c>
      <c r="BR870" t="s">
        <v>4031</v>
      </c>
      <c r="BS870" s="124">
        <v>46147</v>
      </c>
      <c r="BT870" t="s">
        <v>1559</v>
      </c>
      <c r="BU870" t="s">
        <v>1720</v>
      </c>
      <c r="BW870" t="s">
        <v>14495</v>
      </c>
      <c r="BX870" t="s">
        <v>4030</v>
      </c>
      <c r="BY870" t="s">
        <v>4034</v>
      </c>
      <c r="BZ870" t="s">
        <v>14496</v>
      </c>
      <c r="CA870" t="s">
        <v>14496</v>
      </c>
      <c r="CB870" t="s">
        <v>8376</v>
      </c>
      <c r="CC870" t="s">
        <v>4105</v>
      </c>
      <c r="CD870">
        <v>104.88</v>
      </c>
      <c r="CE870">
        <v>8.74</v>
      </c>
      <c r="CF870">
        <v>0.83879999999999999</v>
      </c>
      <c r="CG870">
        <v>1</v>
      </c>
      <c r="CH870">
        <v>104.88</v>
      </c>
      <c r="CI870" s="17">
        <v>0.2</v>
      </c>
      <c r="CJ870">
        <v>10.28</v>
      </c>
      <c r="CK870">
        <v>1</v>
      </c>
      <c r="CL870" t="s">
        <v>14497</v>
      </c>
      <c r="CM870" t="s">
        <v>4106</v>
      </c>
      <c r="CN870" t="s">
        <v>84</v>
      </c>
      <c r="CO870" t="s">
        <v>14496</v>
      </c>
      <c r="CP870" t="s">
        <v>4107</v>
      </c>
      <c r="CR870" t="s">
        <v>16958</v>
      </c>
      <c r="CS870" t="s">
        <v>4050</v>
      </c>
      <c r="CT870" t="s">
        <v>4109</v>
      </c>
      <c r="CU870" t="s">
        <v>16959</v>
      </c>
      <c r="CV870" t="s">
        <v>4222</v>
      </c>
      <c r="CW870" t="s">
        <v>8331</v>
      </c>
      <c r="CX870" t="s">
        <v>4111</v>
      </c>
      <c r="CZ870" t="s">
        <v>4133</v>
      </c>
      <c r="DA870">
        <v>1</v>
      </c>
      <c r="DB870" t="s">
        <v>16960</v>
      </c>
      <c r="DC870" t="s">
        <v>214</v>
      </c>
      <c r="DD870" t="s">
        <v>16959</v>
      </c>
      <c r="DE870" t="s">
        <v>4158</v>
      </c>
    </row>
    <row r="871" spans="58:109" x14ac:dyDescent="0.25">
      <c r="BF871" t="s">
        <v>11497</v>
      </c>
      <c r="BH871" t="s">
        <v>4054</v>
      </c>
      <c r="BL871">
        <v>0</v>
      </c>
      <c r="BM871">
        <v>1</v>
      </c>
      <c r="BR871" t="s">
        <v>4031</v>
      </c>
      <c r="BS871" s="124">
        <v>46147</v>
      </c>
      <c r="BT871" t="s">
        <v>1559</v>
      </c>
      <c r="BU871" t="s">
        <v>1720</v>
      </c>
      <c r="BW871" t="s">
        <v>14498</v>
      </c>
      <c r="BX871" t="s">
        <v>4030</v>
      </c>
      <c r="BY871" t="s">
        <v>4034</v>
      </c>
      <c r="BZ871" t="s">
        <v>14496</v>
      </c>
      <c r="CA871" t="s">
        <v>14496</v>
      </c>
      <c r="CB871" t="s">
        <v>8376</v>
      </c>
      <c r="CC871" t="s">
        <v>4105</v>
      </c>
      <c r="CD871">
        <v>137.88</v>
      </c>
      <c r="CE871">
        <v>11.49</v>
      </c>
      <c r="CF871">
        <v>1.1028</v>
      </c>
      <c r="CG871">
        <v>1</v>
      </c>
      <c r="CH871">
        <v>137.88</v>
      </c>
      <c r="CI871" s="17">
        <v>0.2</v>
      </c>
      <c r="CJ871">
        <v>13.51</v>
      </c>
      <c r="CK871">
        <v>1</v>
      </c>
      <c r="CL871" t="s">
        <v>14497</v>
      </c>
      <c r="CM871" t="s">
        <v>4106</v>
      </c>
      <c r="CN871" t="s">
        <v>84</v>
      </c>
      <c r="CO871" t="s">
        <v>14496</v>
      </c>
      <c r="CP871" t="s">
        <v>4107</v>
      </c>
      <c r="CR871" t="s">
        <v>16964</v>
      </c>
      <c r="CS871" t="s">
        <v>4050</v>
      </c>
      <c r="CT871" t="s">
        <v>4109</v>
      </c>
      <c r="CU871" t="s">
        <v>16965</v>
      </c>
      <c r="CV871" t="s">
        <v>4222</v>
      </c>
      <c r="CW871" t="s">
        <v>8331</v>
      </c>
      <c r="CX871" t="s">
        <v>4111</v>
      </c>
      <c r="CZ871" t="s">
        <v>4133</v>
      </c>
      <c r="DA871">
        <v>1</v>
      </c>
      <c r="DB871" t="s">
        <v>16960</v>
      </c>
      <c r="DC871" t="s">
        <v>214</v>
      </c>
      <c r="DD871" t="s">
        <v>16965</v>
      </c>
      <c r="DE871" t="s">
        <v>4158</v>
      </c>
    </row>
    <row r="872" spans="58:109" x14ac:dyDescent="0.25">
      <c r="BF872" t="s">
        <v>11498</v>
      </c>
      <c r="BG872" t="s">
        <v>11499</v>
      </c>
      <c r="BH872" t="s">
        <v>1585</v>
      </c>
      <c r="BI872" t="s">
        <v>11500</v>
      </c>
      <c r="BJ872" t="s">
        <v>4032</v>
      </c>
      <c r="BK872">
        <v>161.36000000000001</v>
      </c>
      <c r="BL872">
        <v>1</v>
      </c>
      <c r="BM872">
        <v>1</v>
      </c>
      <c r="BN872" t="s">
        <v>4047</v>
      </c>
      <c r="BO872">
        <v>1</v>
      </c>
      <c r="BP872" t="s">
        <v>4029</v>
      </c>
      <c r="BQ872" t="s">
        <v>4030</v>
      </c>
      <c r="BR872" t="s">
        <v>69</v>
      </c>
      <c r="BS872" s="124">
        <v>46147</v>
      </c>
      <c r="BT872" t="s">
        <v>1584</v>
      </c>
      <c r="BU872" t="s">
        <v>1381</v>
      </c>
      <c r="BW872" t="s">
        <v>14499</v>
      </c>
      <c r="BX872" t="s">
        <v>4030</v>
      </c>
      <c r="BY872" t="s">
        <v>4034</v>
      </c>
      <c r="BZ872" t="s">
        <v>14496</v>
      </c>
      <c r="CA872" t="s">
        <v>14496</v>
      </c>
      <c r="CB872" t="s">
        <v>8376</v>
      </c>
      <c r="CC872" t="s">
        <v>4105</v>
      </c>
      <c r="CD872">
        <v>152.88</v>
      </c>
      <c r="CE872">
        <v>12.74</v>
      </c>
      <c r="CF872">
        <v>1.2228000000000001</v>
      </c>
      <c r="CG872">
        <v>1</v>
      </c>
      <c r="CH872">
        <v>152.88</v>
      </c>
      <c r="CI872" s="17">
        <v>0.2</v>
      </c>
      <c r="CJ872">
        <v>14.98</v>
      </c>
      <c r="CK872">
        <v>1</v>
      </c>
      <c r="CL872" t="s">
        <v>14497</v>
      </c>
      <c r="CM872" t="s">
        <v>4106</v>
      </c>
      <c r="CN872" t="s">
        <v>84</v>
      </c>
      <c r="CO872" t="s">
        <v>14496</v>
      </c>
      <c r="CP872" t="s">
        <v>4107</v>
      </c>
      <c r="CR872" t="s">
        <v>16966</v>
      </c>
      <c r="CS872" t="s">
        <v>4050</v>
      </c>
      <c r="CT872" t="s">
        <v>4126</v>
      </c>
      <c r="CU872" t="s">
        <v>16967</v>
      </c>
      <c r="CV872" t="s">
        <v>4169</v>
      </c>
      <c r="CX872" t="s">
        <v>4105</v>
      </c>
      <c r="CZ872" t="s">
        <v>4133</v>
      </c>
      <c r="DA872">
        <v>1</v>
      </c>
      <c r="DB872" t="s">
        <v>8520</v>
      </c>
      <c r="DC872" t="s">
        <v>214</v>
      </c>
      <c r="DD872" t="s">
        <v>16967</v>
      </c>
      <c r="DE872" t="s">
        <v>4158</v>
      </c>
    </row>
    <row r="873" spans="58:109" x14ac:dyDescent="0.25">
      <c r="BF873" t="s">
        <v>11501</v>
      </c>
      <c r="BH873" t="s">
        <v>1585</v>
      </c>
      <c r="BL873">
        <v>0</v>
      </c>
      <c r="BM873">
        <v>1</v>
      </c>
      <c r="BR873" t="s">
        <v>69</v>
      </c>
      <c r="BS873" s="124">
        <v>46147</v>
      </c>
      <c r="BT873" t="s">
        <v>1584</v>
      </c>
      <c r="BU873" t="s">
        <v>1381</v>
      </c>
      <c r="BW873" t="s">
        <v>14500</v>
      </c>
      <c r="BX873" t="s">
        <v>4030</v>
      </c>
      <c r="BY873" t="s">
        <v>4109</v>
      </c>
      <c r="BZ873" t="s">
        <v>14501</v>
      </c>
      <c r="CA873" t="s">
        <v>14501</v>
      </c>
      <c r="CC873" t="s">
        <v>4111</v>
      </c>
      <c r="CD873">
        <v>383.88</v>
      </c>
      <c r="CE873">
        <v>31.99</v>
      </c>
      <c r="CG873">
        <v>0</v>
      </c>
      <c r="CH873">
        <v>383.88</v>
      </c>
      <c r="CK873">
        <v>1</v>
      </c>
      <c r="CL873" t="s">
        <v>14502</v>
      </c>
      <c r="CM873" t="s">
        <v>4106</v>
      </c>
      <c r="CN873" t="s">
        <v>84</v>
      </c>
      <c r="CO873" t="s">
        <v>14501</v>
      </c>
      <c r="CP873" t="s">
        <v>4107</v>
      </c>
      <c r="CR873" t="s">
        <v>16968</v>
      </c>
      <c r="CS873" t="s">
        <v>4030</v>
      </c>
      <c r="CT873" t="s">
        <v>4109</v>
      </c>
      <c r="CU873" t="s">
        <v>16969</v>
      </c>
      <c r="CV873" t="s">
        <v>8646</v>
      </c>
      <c r="CX873" t="s">
        <v>4111</v>
      </c>
      <c r="CZ873" t="s">
        <v>4133</v>
      </c>
      <c r="DA873">
        <v>1</v>
      </c>
      <c r="DB873" t="s">
        <v>16970</v>
      </c>
      <c r="DC873" t="s">
        <v>214</v>
      </c>
      <c r="DD873" t="s">
        <v>16969</v>
      </c>
      <c r="DE873" t="s">
        <v>4158</v>
      </c>
    </row>
    <row r="874" spans="58:109" x14ac:dyDescent="0.25">
      <c r="BF874" t="s">
        <v>11502</v>
      </c>
      <c r="BG874" t="s">
        <v>11503</v>
      </c>
      <c r="BH874" t="s">
        <v>4422</v>
      </c>
      <c r="BI874" t="s">
        <v>11504</v>
      </c>
      <c r="BJ874" t="s">
        <v>4034</v>
      </c>
      <c r="BK874">
        <v>145.08000000000001</v>
      </c>
      <c r="BL874">
        <v>1</v>
      </c>
      <c r="BM874">
        <v>1</v>
      </c>
      <c r="BN874" t="s">
        <v>4028</v>
      </c>
      <c r="BO874">
        <v>1</v>
      </c>
      <c r="BP874" t="s">
        <v>4029</v>
      </c>
      <c r="BQ874" t="s">
        <v>4030</v>
      </c>
      <c r="BR874" t="s">
        <v>4031</v>
      </c>
      <c r="BS874" s="124">
        <v>46147</v>
      </c>
      <c r="BT874" t="s">
        <v>72</v>
      </c>
      <c r="BU874" t="s">
        <v>1720</v>
      </c>
      <c r="BW874" t="s">
        <v>14503</v>
      </c>
      <c r="BX874" t="s">
        <v>4030</v>
      </c>
      <c r="BY874" t="s">
        <v>4034</v>
      </c>
      <c r="BZ874" t="s">
        <v>14504</v>
      </c>
      <c r="CA874" t="s">
        <v>14504</v>
      </c>
      <c r="CC874" t="s">
        <v>4105</v>
      </c>
      <c r="CD874">
        <v>64.08</v>
      </c>
      <c r="CE874">
        <v>5.34</v>
      </c>
      <c r="CF874">
        <v>0.40050000000000002</v>
      </c>
      <c r="CG874">
        <v>0</v>
      </c>
      <c r="CH874">
        <v>64.08</v>
      </c>
      <c r="CJ874">
        <v>8.81</v>
      </c>
      <c r="CK874">
        <v>1</v>
      </c>
      <c r="CL874" t="s">
        <v>14505</v>
      </c>
      <c r="CM874" t="s">
        <v>4106</v>
      </c>
      <c r="CN874" t="s">
        <v>84</v>
      </c>
      <c r="CO874" t="s">
        <v>14504</v>
      </c>
      <c r="CP874" t="s">
        <v>4107</v>
      </c>
      <c r="CR874" t="s">
        <v>16971</v>
      </c>
      <c r="CS874" t="s">
        <v>4050</v>
      </c>
      <c r="CT874" t="s">
        <v>4109</v>
      </c>
      <c r="CU874" t="s">
        <v>16972</v>
      </c>
      <c r="CV874" t="s">
        <v>4169</v>
      </c>
      <c r="CW874" t="s">
        <v>4287</v>
      </c>
      <c r="CX874" t="s">
        <v>4111</v>
      </c>
      <c r="CZ874" t="s">
        <v>4133</v>
      </c>
      <c r="DA874">
        <v>1</v>
      </c>
      <c r="DB874" t="s">
        <v>4578</v>
      </c>
      <c r="DC874" t="s">
        <v>214</v>
      </c>
      <c r="DD874" t="s">
        <v>16972</v>
      </c>
      <c r="DE874" t="s">
        <v>4158</v>
      </c>
    </row>
    <row r="875" spans="58:109" x14ac:dyDescent="0.25">
      <c r="BF875" t="s">
        <v>11505</v>
      </c>
      <c r="BG875" t="s">
        <v>11506</v>
      </c>
      <c r="BH875" t="s">
        <v>4422</v>
      </c>
      <c r="BI875" t="s">
        <v>11507</v>
      </c>
      <c r="BJ875" t="s">
        <v>4032</v>
      </c>
      <c r="BK875">
        <v>170.82</v>
      </c>
      <c r="BL875">
        <v>0</v>
      </c>
      <c r="BM875">
        <v>1</v>
      </c>
      <c r="BN875" t="s">
        <v>4047</v>
      </c>
      <c r="BO875">
        <v>1</v>
      </c>
      <c r="BP875" t="s">
        <v>4029</v>
      </c>
      <c r="BQ875" t="s">
        <v>4030</v>
      </c>
      <c r="BR875" t="s">
        <v>4031</v>
      </c>
      <c r="BS875" s="124">
        <v>46147</v>
      </c>
      <c r="BT875" t="s">
        <v>72</v>
      </c>
      <c r="BU875" t="s">
        <v>1720</v>
      </c>
      <c r="BW875" t="s">
        <v>14506</v>
      </c>
      <c r="BX875" t="s">
        <v>4030</v>
      </c>
      <c r="BY875" t="s">
        <v>4034</v>
      </c>
      <c r="BZ875" t="s">
        <v>14504</v>
      </c>
      <c r="CA875" t="s">
        <v>14504</v>
      </c>
      <c r="CC875" t="s">
        <v>4105</v>
      </c>
      <c r="CD875">
        <v>43.2</v>
      </c>
      <c r="CE875">
        <v>3.6</v>
      </c>
      <c r="CF875">
        <v>0.27</v>
      </c>
      <c r="CG875">
        <v>0</v>
      </c>
      <c r="CH875">
        <v>43.2</v>
      </c>
      <c r="CJ875">
        <v>5.94</v>
      </c>
      <c r="CK875">
        <v>1</v>
      </c>
      <c r="CL875" t="s">
        <v>14505</v>
      </c>
      <c r="CM875" t="s">
        <v>4106</v>
      </c>
      <c r="CN875" t="s">
        <v>84</v>
      </c>
      <c r="CO875" t="s">
        <v>14504</v>
      </c>
      <c r="CP875" t="s">
        <v>4107</v>
      </c>
      <c r="CR875" t="s">
        <v>21915</v>
      </c>
      <c r="CS875" t="s">
        <v>4050</v>
      </c>
      <c r="CT875" t="s">
        <v>4034</v>
      </c>
      <c r="CU875" t="s">
        <v>21916</v>
      </c>
      <c r="CV875" t="s">
        <v>8387</v>
      </c>
      <c r="CW875" t="s">
        <v>4402</v>
      </c>
      <c r="CX875" t="s">
        <v>4105</v>
      </c>
      <c r="CZ875" t="s">
        <v>4133</v>
      </c>
      <c r="DA875">
        <v>1</v>
      </c>
      <c r="DB875" t="s">
        <v>21917</v>
      </c>
      <c r="DC875" t="s">
        <v>217</v>
      </c>
      <c r="DD875" t="s">
        <v>21916</v>
      </c>
      <c r="DE875" t="s">
        <v>4158</v>
      </c>
    </row>
    <row r="876" spans="58:109" x14ac:dyDescent="0.25">
      <c r="BF876" t="s">
        <v>11508</v>
      </c>
      <c r="BG876" t="s">
        <v>11509</v>
      </c>
      <c r="BH876" t="s">
        <v>4422</v>
      </c>
      <c r="BI876" t="s">
        <v>11510</v>
      </c>
      <c r="BJ876" t="s">
        <v>4032</v>
      </c>
      <c r="BK876">
        <v>187.88</v>
      </c>
      <c r="BL876">
        <v>1</v>
      </c>
      <c r="BM876">
        <v>1</v>
      </c>
      <c r="BN876" t="s">
        <v>4047</v>
      </c>
      <c r="BO876">
        <v>1</v>
      </c>
      <c r="BP876" t="s">
        <v>4029</v>
      </c>
      <c r="BQ876" t="s">
        <v>4030</v>
      </c>
      <c r="BR876" t="s">
        <v>4031</v>
      </c>
      <c r="BS876" s="124">
        <v>46147</v>
      </c>
      <c r="BT876" t="s">
        <v>72</v>
      </c>
      <c r="BU876" t="s">
        <v>1720</v>
      </c>
      <c r="BW876" t="s">
        <v>14507</v>
      </c>
      <c r="BX876" t="s">
        <v>4030</v>
      </c>
      <c r="BY876" t="s">
        <v>4109</v>
      </c>
      <c r="BZ876" t="s">
        <v>14508</v>
      </c>
      <c r="CA876" t="s">
        <v>14508</v>
      </c>
      <c r="CC876" t="s">
        <v>4105</v>
      </c>
      <c r="CD876">
        <v>203.88</v>
      </c>
      <c r="CE876">
        <v>16.989999999999998</v>
      </c>
      <c r="CF876">
        <v>2.5485000000000002</v>
      </c>
      <c r="CG876">
        <v>0</v>
      </c>
      <c r="CH876">
        <v>203.88</v>
      </c>
      <c r="CJ876">
        <v>56.06</v>
      </c>
      <c r="CK876">
        <v>1</v>
      </c>
      <c r="CL876" t="s">
        <v>14509</v>
      </c>
      <c r="CM876" t="s">
        <v>4106</v>
      </c>
      <c r="CN876" t="s">
        <v>84</v>
      </c>
      <c r="CO876" t="s">
        <v>14508</v>
      </c>
      <c r="CP876" t="s">
        <v>4107</v>
      </c>
      <c r="CR876" t="s">
        <v>21918</v>
      </c>
      <c r="CS876" t="s">
        <v>4050</v>
      </c>
      <c r="CT876" t="s">
        <v>4034</v>
      </c>
      <c r="CU876" t="s">
        <v>21476</v>
      </c>
      <c r="CV876" t="s">
        <v>8387</v>
      </c>
      <c r="CW876" t="s">
        <v>4402</v>
      </c>
      <c r="CX876" t="s">
        <v>4105</v>
      </c>
      <c r="CZ876" t="s">
        <v>4133</v>
      </c>
      <c r="DA876">
        <v>1</v>
      </c>
      <c r="DB876" t="s">
        <v>21917</v>
      </c>
      <c r="DC876" t="s">
        <v>217</v>
      </c>
      <c r="DD876" t="s">
        <v>21476</v>
      </c>
      <c r="DE876" t="s">
        <v>4158</v>
      </c>
    </row>
    <row r="877" spans="58:109" x14ac:dyDescent="0.25">
      <c r="BF877" t="s">
        <v>11511</v>
      </c>
      <c r="BG877" t="s">
        <v>11512</v>
      </c>
      <c r="BH877" t="s">
        <v>4559</v>
      </c>
      <c r="BI877" t="s">
        <v>11513</v>
      </c>
      <c r="BJ877" t="s">
        <v>4032</v>
      </c>
      <c r="BK877">
        <v>168.52</v>
      </c>
      <c r="BL877">
        <v>1</v>
      </c>
      <c r="BM877">
        <v>1</v>
      </c>
      <c r="BN877" t="s">
        <v>4035</v>
      </c>
      <c r="BO877">
        <v>1</v>
      </c>
      <c r="BP877" t="s">
        <v>4029</v>
      </c>
      <c r="BQ877" t="s">
        <v>4030</v>
      </c>
      <c r="BR877" t="s">
        <v>4031</v>
      </c>
      <c r="BS877" s="124">
        <v>46147</v>
      </c>
      <c r="BT877" t="s">
        <v>1688</v>
      </c>
      <c r="BU877" t="s">
        <v>2409</v>
      </c>
      <c r="BW877" t="s">
        <v>14510</v>
      </c>
      <c r="BX877" t="s">
        <v>4030</v>
      </c>
      <c r="BY877" t="s">
        <v>4109</v>
      </c>
      <c r="BZ877" t="s">
        <v>13974</v>
      </c>
      <c r="CA877" t="s">
        <v>13974</v>
      </c>
      <c r="CC877" t="s">
        <v>4111</v>
      </c>
      <c r="CD877">
        <v>431.88</v>
      </c>
      <c r="CE877">
        <v>35.99</v>
      </c>
      <c r="CG877">
        <v>0</v>
      </c>
      <c r="CH877">
        <v>431.88</v>
      </c>
      <c r="CK877">
        <v>1</v>
      </c>
      <c r="CL877" t="s">
        <v>14509</v>
      </c>
      <c r="CM877" t="s">
        <v>4106</v>
      </c>
      <c r="CN877" t="s">
        <v>84</v>
      </c>
      <c r="CO877" t="s">
        <v>13974</v>
      </c>
      <c r="CP877" t="s">
        <v>4107</v>
      </c>
      <c r="CR877" t="s">
        <v>21919</v>
      </c>
      <c r="CS877" t="s">
        <v>4050</v>
      </c>
      <c r="CT877" t="s">
        <v>4034</v>
      </c>
      <c r="CU877" t="s">
        <v>21920</v>
      </c>
      <c r="CV877" t="s">
        <v>8387</v>
      </c>
      <c r="CW877" t="s">
        <v>4402</v>
      </c>
      <c r="CX877" t="s">
        <v>4105</v>
      </c>
      <c r="CZ877" t="s">
        <v>4133</v>
      </c>
      <c r="DA877">
        <v>1</v>
      </c>
      <c r="DB877" t="s">
        <v>21917</v>
      </c>
      <c r="DC877" t="s">
        <v>217</v>
      </c>
      <c r="DD877" t="s">
        <v>21920</v>
      </c>
      <c r="DE877" t="s">
        <v>4158</v>
      </c>
    </row>
    <row r="878" spans="58:109" x14ac:dyDescent="0.25">
      <c r="BF878" t="s">
        <v>11514</v>
      </c>
      <c r="BG878" t="s">
        <v>11515</v>
      </c>
      <c r="BH878" t="s">
        <v>4559</v>
      </c>
      <c r="BI878" t="s">
        <v>11516</v>
      </c>
      <c r="BJ878" t="s">
        <v>4032</v>
      </c>
      <c r="BK878">
        <v>229.12</v>
      </c>
      <c r="BL878">
        <v>1</v>
      </c>
      <c r="BM878">
        <v>1</v>
      </c>
      <c r="BN878" t="s">
        <v>4056</v>
      </c>
      <c r="BO878">
        <v>1</v>
      </c>
      <c r="BP878" t="s">
        <v>4029</v>
      </c>
      <c r="BQ878" t="s">
        <v>4030</v>
      </c>
      <c r="BR878" t="s">
        <v>4031</v>
      </c>
      <c r="BS878" s="124">
        <v>46147</v>
      </c>
      <c r="BT878" t="s">
        <v>1688</v>
      </c>
      <c r="BU878" t="s">
        <v>2409</v>
      </c>
      <c r="BW878" t="s">
        <v>14511</v>
      </c>
      <c r="BX878" t="s">
        <v>4030</v>
      </c>
      <c r="BY878" t="s">
        <v>4027</v>
      </c>
      <c r="BZ878" t="s">
        <v>14512</v>
      </c>
      <c r="CA878" t="s">
        <v>14512</v>
      </c>
      <c r="CB878" t="s">
        <v>4208</v>
      </c>
      <c r="CC878" t="s">
        <v>4105</v>
      </c>
      <c r="CD878">
        <v>227.88</v>
      </c>
      <c r="CE878">
        <v>18.989999999999998</v>
      </c>
      <c r="CF878">
        <v>3.7974999999999999</v>
      </c>
      <c r="CG878">
        <v>1</v>
      </c>
      <c r="CH878">
        <v>227.88</v>
      </c>
      <c r="CI878" s="17">
        <v>0.2</v>
      </c>
      <c r="CJ878">
        <v>46.52</v>
      </c>
      <c r="CK878">
        <v>1</v>
      </c>
      <c r="CL878" t="s">
        <v>14513</v>
      </c>
      <c r="CM878" t="s">
        <v>4106</v>
      </c>
      <c r="CN878" t="s">
        <v>84</v>
      </c>
      <c r="CO878" t="s">
        <v>14512</v>
      </c>
      <c r="CP878" t="s">
        <v>4107</v>
      </c>
      <c r="CR878" t="s">
        <v>21921</v>
      </c>
      <c r="CS878" t="s">
        <v>4030</v>
      </c>
      <c r="CT878" t="s">
        <v>4032</v>
      </c>
      <c r="CU878" t="s">
        <v>21922</v>
      </c>
      <c r="CV878" t="s">
        <v>8850</v>
      </c>
      <c r="CX878" t="s">
        <v>4105</v>
      </c>
      <c r="CZ878" t="s">
        <v>4133</v>
      </c>
      <c r="DA878">
        <v>1</v>
      </c>
      <c r="DB878" t="s">
        <v>21923</v>
      </c>
      <c r="DC878" t="s">
        <v>217</v>
      </c>
      <c r="DD878" t="s">
        <v>21922</v>
      </c>
      <c r="DE878" t="s">
        <v>4158</v>
      </c>
    </row>
    <row r="879" spans="58:109" x14ac:dyDescent="0.25">
      <c r="BF879" t="s">
        <v>11517</v>
      </c>
      <c r="BG879" t="s">
        <v>11518</v>
      </c>
      <c r="BH879" t="s">
        <v>4559</v>
      </c>
      <c r="BI879" t="s">
        <v>11519</v>
      </c>
      <c r="BJ879" t="s">
        <v>4032</v>
      </c>
      <c r="BK879">
        <v>189.64</v>
      </c>
      <c r="BL879">
        <v>1</v>
      </c>
      <c r="BM879">
        <v>1</v>
      </c>
      <c r="BN879" t="s">
        <v>4387</v>
      </c>
      <c r="BO879">
        <v>1</v>
      </c>
      <c r="BP879" t="s">
        <v>4029</v>
      </c>
      <c r="BQ879" t="s">
        <v>4030</v>
      </c>
      <c r="BR879" t="s">
        <v>4031</v>
      </c>
      <c r="BS879" s="124">
        <v>46147</v>
      </c>
      <c r="BT879" t="s">
        <v>1688</v>
      </c>
      <c r="BU879" t="s">
        <v>2409</v>
      </c>
      <c r="BW879" t="s">
        <v>14514</v>
      </c>
      <c r="BX879" t="s">
        <v>4030</v>
      </c>
      <c r="BY879" t="s">
        <v>4034</v>
      </c>
      <c r="BZ879" t="s">
        <v>14515</v>
      </c>
      <c r="CA879" t="s">
        <v>8292</v>
      </c>
      <c r="CC879" t="s">
        <v>4105</v>
      </c>
      <c r="CD879">
        <v>131.28</v>
      </c>
      <c r="CE879">
        <v>6.56</v>
      </c>
      <c r="CF879">
        <v>1.575</v>
      </c>
      <c r="CG879">
        <v>1</v>
      </c>
      <c r="CH879">
        <v>131.28</v>
      </c>
      <c r="CI879" s="17">
        <v>0.2</v>
      </c>
      <c r="CJ879">
        <v>15.36</v>
      </c>
      <c r="CK879">
        <v>1</v>
      </c>
      <c r="CL879" t="s">
        <v>14516</v>
      </c>
      <c r="CM879" t="s">
        <v>4121</v>
      </c>
      <c r="CN879" t="s">
        <v>84</v>
      </c>
      <c r="CO879" t="s">
        <v>14515</v>
      </c>
      <c r="CP879" t="s">
        <v>4121</v>
      </c>
      <c r="CR879" t="s">
        <v>21924</v>
      </c>
      <c r="CS879" t="s">
        <v>4030</v>
      </c>
      <c r="CT879" t="s">
        <v>4032</v>
      </c>
      <c r="CU879" t="s">
        <v>21925</v>
      </c>
      <c r="CV879" t="s">
        <v>8850</v>
      </c>
      <c r="CX879" t="s">
        <v>4105</v>
      </c>
      <c r="CZ879" t="s">
        <v>4133</v>
      </c>
      <c r="DA879">
        <v>1</v>
      </c>
      <c r="DB879" t="s">
        <v>21923</v>
      </c>
      <c r="DC879" t="s">
        <v>217</v>
      </c>
      <c r="DD879" t="s">
        <v>21925</v>
      </c>
      <c r="DE879" t="s">
        <v>4158</v>
      </c>
    </row>
    <row r="880" spans="58:109" x14ac:dyDescent="0.25">
      <c r="BF880" t="s">
        <v>11520</v>
      </c>
      <c r="BG880" t="s">
        <v>11521</v>
      </c>
      <c r="BH880" t="s">
        <v>4559</v>
      </c>
      <c r="BI880" t="s">
        <v>11522</v>
      </c>
      <c r="BJ880" t="s">
        <v>4032</v>
      </c>
      <c r="BK880">
        <v>186.12</v>
      </c>
      <c r="BL880">
        <v>1</v>
      </c>
      <c r="BM880">
        <v>1</v>
      </c>
      <c r="BN880" t="s">
        <v>4387</v>
      </c>
      <c r="BO880">
        <v>1</v>
      </c>
      <c r="BP880" t="s">
        <v>4029</v>
      </c>
      <c r="BQ880" t="s">
        <v>4030</v>
      </c>
      <c r="BR880" t="s">
        <v>4031</v>
      </c>
      <c r="BS880" s="124">
        <v>46147</v>
      </c>
      <c r="BT880" t="s">
        <v>1688</v>
      </c>
      <c r="BU880" t="s">
        <v>2409</v>
      </c>
      <c r="BW880" t="s">
        <v>14517</v>
      </c>
      <c r="BX880" t="s">
        <v>4030</v>
      </c>
      <c r="BY880" t="s">
        <v>4104</v>
      </c>
      <c r="BZ880" t="s">
        <v>14518</v>
      </c>
      <c r="CA880" t="s">
        <v>13375</v>
      </c>
      <c r="CB880" t="s">
        <v>4702</v>
      </c>
      <c r="CC880" t="s">
        <v>4105</v>
      </c>
      <c r="CD880">
        <v>251.88</v>
      </c>
      <c r="CE880">
        <v>20.99</v>
      </c>
      <c r="CF880">
        <v>4.1974999999999998</v>
      </c>
      <c r="CG880">
        <v>1</v>
      </c>
      <c r="CH880">
        <v>251.88</v>
      </c>
      <c r="CI880" s="17">
        <v>0.2</v>
      </c>
      <c r="CJ880">
        <v>51.42</v>
      </c>
      <c r="CK880">
        <v>1</v>
      </c>
      <c r="CL880" t="s">
        <v>14519</v>
      </c>
      <c r="CM880" t="s">
        <v>4121</v>
      </c>
      <c r="CN880" t="s">
        <v>84</v>
      </c>
      <c r="CO880" t="s">
        <v>14518</v>
      </c>
      <c r="CP880" t="s">
        <v>4121</v>
      </c>
      <c r="CR880" t="s">
        <v>21926</v>
      </c>
      <c r="CS880" t="s">
        <v>4030</v>
      </c>
      <c r="CT880" t="s">
        <v>4032</v>
      </c>
      <c r="CU880" t="s">
        <v>21530</v>
      </c>
      <c r="CV880" t="s">
        <v>8850</v>
      </c>
      <c r="CX880" t="s">
        <v>4105</v>
      </c>
      <c r="CZ880" t="s">
        <v>4133</v>
      </c>
      <c r="DA880">
        <v>1</v>
      </c>
      <c r="DB880" t="s">
        <v>21923</v>
      </c>
      <c r="DC880" t="s">
        <v>217</v>
      </c>
      <c r="DD880" t="s">
        <v>21530</v>
      </c>
      <c r="DE880" t="s">
        <v>4158</v>
      </c>
    </row>
    <row r="881" spans="58:109" x14ac:dyDescent="0.25">
      <c r="BF881" t="s">
        <v>11523</v>
      </c>
      <c r="BG881" t="s">
        <v>11524</v>
      </c>
      <c r="BH881" t="s">
        <v>4559</v>
      </c>
      <c r="BI881" t="s">
        <v>11525</v>
      </c>
      <c r="BJ881" t="s">
        <v>4032</v>
      </c>
      <c r="BK881">
        <v>148.38</v>
      </c>
      <c r="BL881">
        <v>1</v>
      </c>
      <c r="BM881">
        <v>1</v>
      </c>
      <c r="BN881" t="s">
        <v>4047</v>
      </c>
      <c r="BO881">
        <v>1</v>
      </c>
      <c r="BP881" t="s">
        <v>4029</v>
      </c>
      <c r="BQ881" t="s">
        <v>4030</v>
      </c>
      <c r="BR881" t="s">
        <v>4031</v>
      </c>
      <c r="BS881" s="124">
        <v>46147</v>
      </c>
      <c r="BT881" t="s">
        <v>1688</v>
      </c>
      <c r="BU881" t="s">
        <v>2409</v>
      </c>
      <c r="BW881" t="s">
        <v>14520</v>
      </c>
      <c r="BX881" t="s">
        <v>4030</v>
      </c>
      <c r="BY881" t="s">
        <v>4027</v>
      </c>
      <c r="BZ881" t="s">
        <v>14521</v>
      </c>
      <c r="CA881" t="s">
        <v>8308</v>
      </c>
      <c r="CB881" t="s">
        <v>8295</v>
      </c>
      <c r="CC881" t="s">
        <v>4105</v>
      </c>
      <c r="CD881">
        <v>82.92</v>
      </c>
      <c r="CE881">
        <v>6.91</v>
      </c>
      <c r="CF881">
        <v>1.3819999999999999</v>
      </c>
      <c r="CG881">
        <v>1</v>
      </c>
      <c r="CH881">
        <v>82.92</v>
      </c>
      <c r="CI881" s="17">
        <v>0.2</v>
      </c>
      <c r="CJ881">
        <v>16.579999999999998</v>
      </c>
      <c r="CK881">
        <v>1</v>
      </c>
      <c r="CL881" t="s">
        <v>14513</v>
      </c>
      <c r="CM881" t="s">
        <v>4121</v>
      </c>
      <c r="CN881" t="s">
        <v>84</v>
      </c>
      <c r="CO881" t="s">
        <v>14521</v>
      </c>
      <c r="CP881" t="s">
        <v>4121</v>
      </c>
      <c r="CR881" t="s">
        <v>21927</v>
      </c>
      <c r="CS881" t="s">
        <v>4030</v>
      </c>
      <c r="CT881" t="s">
        <v>4032</v>
      </c>
      <c r="CU881" t="s">
        <v>21530</v>
      </c>
      <c r="CV881" t="s">
        <v>8850</v>
      </c>
      <c r="CX881" t="s">
        <v>4105</v>
      </c>
      <c r="CZ881" t="s">
        <v>4133</v>
      </c>
      <c r="DA881">
        <v>1</v>
      </c>
      <c r="DB881" t="s">
        <v>21923</v>
      </c>
      <c r="DC881" t="s">
        <v>217</v>
      </c>
      <c r="DD881" t="s">
        <v>21530</v>
      </c>
      <c r="DE881" t="s">
        <v>4158</v>
      </c>
    </row>
    <row r="882" spans="58:109" x14ac:dyDescent="0.25">
      <c r="BF882" t="s">
        <v>11526</v>
      </c>
      <c r="BG882" t="s">
        <v>11527</v>
      </c>
      <c r="BH882" t="s">
        <v>4559</v>
      </c>
      <c r="BI882" t="s">
        <v>11528</v>
      </c>
      <c r="BJ882" t="s">
        <v>4032</v>
      </c>
      <c r="BK882">
        <v>82.26</v>
      </c>
      <c r="BL882">
        <v>1</v>
      </c>
      <c r="BM882">
        <v>1</v>
      </c>
      <c r="BN882" t="s">
        <v>4028</v>
      </c>
      <c r="BO882">
        <v>1</v>
      </c>
      <c r="BP882" t="s">
        <v>4029</v>
      </c>
      <c r="BQ882" t="s">
        <v>4030</v>
      </c>
      <c r="BR882" t="s">
        <v>4031</v>
      </c>
      <c r="BS882" s="124">
        <v>46147</v>
      </c>
      <c r="BT882" t="s">
        <v>1688</v>
      </c>
      <c r="BU882" t="s">
        <v>2409</v>
      </c>
      <c r="BW882" t="s">
        <v>9046</v>
      </c>
      <c r="BX882" t="s">
        <v>4030</v>
      </c>
      <c r="BY882" t="s">
        <v>4109</v>
      </c>
      <c r="BZ882" t="s">
        <v>9029</v>
      </c>
      <c r="CA882" t="s">
        <v>9029</v>
      </c>
      <c r="CC882" t="s">
        <v>4111</v>
      </c>
      <c r="CD882">
        <v>395.88</v>
      </c>
      <c r="CE882">
        <v>32.99</v>
      </c>
      <c r="CG882">
        <v>0</v>
      </c>
      <c r="CH882">
        <v>395.88</v>
      </c>
      <c r="CK882">
        <v>1</v>
      </c>
      <c r="CL882" t="s">
        <v>9048</v>
      </c>
      <c r="CM882" t="s">
        <v>4106</v>
      </c>
      <c r="CN882" t="s">
        <v>84</v>
      </c>
      <c r="CO882" t="s">
        <v>9029</v>
      </c>
      <c r="CP882" t="s">
        <v>4107</v>
      </c>
      <c r="CR882" t="s">
        <v>21928</v>
      </c>
      <c r="CS882" t="s">
        <v>4030</v>
      </c>
      <c r="CT882" t="s">
        <v>4032</v>
      </c>
      <c r="CU882" t="s">
        <v>21532</v>
      </c>
      <c r="CV882" t="s">
        <v>8850</v>
      </c>
      <c r="CX882" t="s">
        <v>4105</v>
      </c>
      <c r="CZ882" t="s">
        <v>4133</v>
      </c>
      <c r="DA882">
        <v>1</v>
      </c>
      <c r="DB882" t="s">
        <v>21923</v>
      </c>
      <c r="DC882" t="s">
        <v>217</v>
      </c>
      <c r="DD882" t="s">
        <v>21532</v>
      </c>
      <c r="DE882" t="s">
        <v>4158</v>
      </c>
    </row>
    <row r="883" spans="58:109" x14ac:dyDescent="0.25">
      <c r="BF883" t="s">
        <v>11529</v>
      </c>
      <c r="BG883" t="s">
        <v>11530</v>
      </c>
      <c r="BH883" t="s">
        <v>4559</v>
      </c>
      <c r="BI883" t="s">
        <v>11531</v>
      </c>
      <c r="BJ883" t="s">
        <v>4032</v>
      </c>
      <c r="BK883">
        <v>100.8</v>
      </c>
      <c r="BL883">
        <v>1</v>
      </c>
      <c r="BM883">
        <v>1</v>
      </c>
      <c r="BN883" t="s">
        <v>4047</v>
      </c>
      <c r="BO883">
        <v>1</v>
      </c>
      <c r="BP883" t="s">
        <v>4029</v>
      </c>
      <c r="BQ883" t="s">
        <v>4030</v>
      </c>
      <c r="BR883" t="s">
        <v>4031</v>
      </c>
      <c r="BS883" s="124">
        <v>46147</v>
      </c>
      <c r="BT883" t="s">
        <v>1688</v>
      </c>
      <c r="BU883" t="s">
        <v>2409</v>
      </c>
      <c r="BW883" t="s">
        <v>9083</v>
      </c>
      <c r="BX883" t="s">
        <v>4030</v>
      </c>
      <c r="BY883" t="s">
        <v>4034</v>
      </c>
      <c r="BZ883" t="s">
        <v>9050</v>
      </c>
      <c r="CA883" t="s">
        <v>9050</v>
      </c>
      <c r="CC883" t="s">
        <v>4105</v>
      </c>
      <c r="CD883">
        <v>62.04</v>
      </c>
      <c r="CE883">
        <v>5.17</v>
      </c>
      <c r="CF883">
        <v>0.38774999999999998</v>
      </c>
      <c r="CG883">
        <v>0</v>
      </c>
      <c r="CH883">
        <v>62.04</v>
      </c>
      <c r="CJ883">
        <v>8.5399999999999991</v>
      </c>
      <c r="CK883">
        <v>1</v>
      </c>
      <c r="CL883" t="s">
        <v>9084</v>
      </c>
      <c r="CM883" t="s">
        <v>4106</v>
      </c>
      <c r="CN883" t="s">
        <v>84</v>
      </c>
      <c r="CO883" t="s">
        <v>9050</v>
      </c>
      <c r="CP883" t="s">
        <v>4107</v>
      </c>
      <c r="CR883" t="s">
        <v>21929</v>
      </c>
      <c r="CS883" t="s">
        <v>4030</v>
      </c>
      <c r="CT883" t="s">
        <v>4032</v>
      </c>
      <c r="CU883" t="s">
        <v>21532</v>
      </c>
      <c r="CV883" t="s">
        <v>8850</v>
      </c>
      <c r="CX883" t="s">
        <v>4105</v>
      </c>
      <c r="CZ883" t="s">
        <v>4133</v>
      </c>
      <c r="DA883">
        <v>1</v>
      </c>
      <c r="DB883" t="s">
        <v>21923</v>
      </c>
      <c r="DC883" t="s">
        <v>217</v>
      </c>
      <c r="DD883" t="s">
        <v>21532</v>
      </c>
      <c r="DE883" t="s">
        <v>4158</v>
      </c>
    </row>
    <row r="884" spans="58:109" x14ac:dyDescent="0.25">
      <c r="BF884" t="s">
        <v>11532</v>
      </c>
      <c r="BH884" t="s">
        <v>4559</v>
      </c>
      <c r="BL884">
        <v>0</v>
      </c>
      <c r="BM884">
        <v>1</v>
      </c>
      <c r="BR884" t="s">
        <v>4031</v>
      </c>
      <c r="BS884" s="124">
        <v>46147</v>
      </c>
      <c r="BT884" t="s">
        <v>1688</v>
      </c>
      <c r="BU884" t="s">
        <v>2409</v>
      </c>
      <c r="BW884" t="s">
        <v>9811</v>
      </c>
      <c r="BX884" t="s">
        <v>4030</v>
      </c>
      <c r="BY884" t="s">
        <v>4034</v>
      </c>
      <c r="BZ884" t="s">
        <v>9812</v>
      </c>
      <c r="CA884" t="s">
        <v>9812</v>
      </c>
      <c r="CC884" t="s">
        <v>4105</v>
      </c>
      <c r="CD884">
        <v>62.76</v>
      </c>
      <c r="CE884">
        <v>5.23</v>
      </c>
      <c r="CF884">
        <v>0.39224999999999999</v>
      </c>
      <c r="CG884">
        <v>0</v>
      </c>
      <c r="CH884">
        <v>62.76</v>
      </c>
      <c r="CJ884">
        <v>8.6199999999999992</v>
      </c>
      <c r="CK884">
        <v>1</v>
      </c>
      <c r="CL884" t="s">
        <v>9813</v>
      </c>
      <c r="CM884" t="s">
        <v>4106</v>
      </c>
      <c r="CN884" t="s">
        <v>84</v>
      </c>
      <c r="CO884" t="s">
        <v>9812</v>
      </c>
      <c r="CP884" t="s">
        <v>4107</v>
      </c>
      <c r="CR884" t="s">
        <v>21930</v>
      </c>
      <c r="CS884" t="s">
        <v>4050</v>
      </c>
      <c r="CT884" t="s">
        <v>4126</v>
      </c>
      <c r="CU884" t="s">
        <v>21651</v>
      </c>
      <c r="CV884" t="s">
        <v>8387</v>
      </c>
      <c r="CW884" t="s">
        <v>4261</v>
      </c>
      <c r="CX884" t="s">
        <v>4105</v>
      </c>
      <c r="CZ884" t="s">
        <v>4133</v>
      </c>
      <c r="DA884">
        <v>1</v>
      </c>
      <c r="DB884" t="s">
        <v>21931</v>
      </c>
      <c r="DC884" t="s">
        <v>217</v>
      </c>
      <c r="DD884" t="s">
        <v>21651</v>
      </c>
      <c r="DE884" t="s">
        <v>4158</v>
      </c>
    </row>
    <row r="885" spans="58:109" x14ac:dyDescent="0.25">
      <c r="BF885" t="s">
        <v>11533</v>
      </c>
      <c r="BH885" t="s">
        <v>4559</v>
      </c>
      <c r="BL885">
        <v>0</v>
      </c>
      <c r="BM885">
        <v>1</v>
      </c>
      <c r="BR885" t="s">
        <v>4031</v>
      </c>
      <c r="BS885" s="124">
        <v>46147</v>
      </c>
      <c r="BT885" t="s">
        <v>1688</v>
      </c>
      <c r="BU885" t="s">
        <v>2409</v>
      </c>
      <c r="BW885" t="s">
        <v>9814</v>
      </c>
      <c r="BX885" t="s">
        <v>4030</v>
      </c>
      <c r="BY885" t="s">
        <v>4034</v>
      </c>
      <c r="BZ885" t="s">
        <v>9712</v>
      </c>
      <c r="CA885" t="s">
        <v>9712</v>
      </c>
      <c r="CC885" t="s">
        <v>4105</v>
      </c>
      <c r="CD885">
        <v>60.36</v>
      </c>
      <c r="CE885">
        <v>5.03</v>
      </c>
      <c r="CF885">
        <v>0.37724999999999997</v>
      </c>
      <c r="CG885">
        <v>0</v>
      </c>
      <c r="CH885">
        <v>60.36</v>
      </c>
      <c r="CJ885">
        <v>7.55</v>
      </c>
      <c r="CK885">
        <v>1</v>
      </c>
      <c r="CL885" t="s">
        <v>9815</v>
      </c>
      <c r="CM885" t="s">
        <v>4133</v>
      </c>
      <c r="CN885" t="s">
        <v>84</v>
      </c>
      <c r="CO885" t="s">
        <v>9712</v>
      </c>
      <c r="CP885" t="s">
        <v>4107</v>
      </c>
      <c r="CR885" t="s">
        <v>21932</v>
      </c>
      <c r="CS885" t="s">
        <v>4050</v>
      </c>
      <c r="CT885" t="s">
        <v>4142</v>
      </c>
      <c r="CU885" t="s">
        <v>21933</v>
      </c>
      <c r="CV885" t="s">
        <v>8387</v>
      </c>
      <c r="CW885" t="s">
        <v>4274</v>
      </c>
      <c r="CX885" t="s">
        <v>4105</v>
      </c>
      <c r="CZ885" t="s">
        <v>4133</v>
      </c>
      <c r="DA885">
        <v>1</v>
      </c>
      <c r="DB885" t="s">
        <v>21934</v>
      </c>
      <c r="DC885" t="s">
        <v>217</v>
      </c>
      <c r="DD885" t="s">
        <v>21933</v>
      </c>
      <c r="DE885" t="s">
        <v>4158</v>
      </c>
    </row>
    <row r="886" spans="58:109" x14ac:dyDescent="0.25">
      <c r="BF886" t="s">
        <v>11534</v>
      </c>
      <c r="BH886" t="s">
        <v>4058</v>
      </c>
      <c r="BL886">
        <v>0</v>
      </c>
      <c r="BM886">
        <v>1</v>
      </c>
      <c r="BR886" t="s">
        <v>4031</v>
      </c>
      <c r="BS886" s="124">
        <v>46147</v>
      </c>
      <c r="BT886" t="s">
        <v>1894</v>
      </c>
      <c r="BU886" t="s">
        <v>1720</v>
      </c>
      <c r="BW886" t="s">
        <v>14522</v>
      </c>
      <c r="BX886" t="s">
        <v>4030</v>
      </c>
      <c r="BY886" t="s">
        <v>4142</v>
      </c>
      <c r="BZ886" t="s">
        <v>14523</v>
      </c>
      <c r="CA886" t="s">
        <v>14523</v>
      </c>
      <c r="CB886" t="s">
        <v>4519</v>
      </c>
      <c r="CC886" t="s">
        <v>4105</v>
      </c>
      <c r="CD886">
        <v>167.88</v>
      </c>
      <c r="CE886">
        <v>13.99</v>
      </c>
      <c r="CG886">
        <v>0</v>
      </c>
      <c r="CH886">
        <v>167.88</v>
      </c>
      <c r="CK886">
        <v>1</v>
      </c>
      <c r="CL886" t="s">
        <v>8584</v>
      </c>
      <c r="CM886" t="s">
        <v>4106</v>
      </c>
      <c r="CN886" t="s">
        <v>84</v>
      </c>
      <c r="CO886" t="s">
        <v>14523</v>
      </c>
      <c r="CP886" t="s">
        <v>4107</v>
      </c>
      <c r="CR886" t="s">
        <v>21935</v>
      </c>
      <c r="CS886" t="s">
        <v>4030</v>
      </c>
      <c r="CT886" t="s">
        <v>4109</v>
      </c>
      <c r="CU886" t="s">
        <v>21936</v>
      </c>
      <c r="CV886" t="s">
        <v>21828</v>
      </c>
      <c r="CX886" t="s">
        <v>4111</v>
      </c>
      <c r="CZ886" t="s">
        <v>4133</v>
      </c>
      <c r="DA886">
        <v>1</v>
      </c>
      <c r="DB886" t="s">
        <v>21937</v>
      </c>
      <c r="DC886" t="s">
        <v>217</v>
      </c>
      <c r="DD886" t="s">
        <v>21936</v>
      </c>
      <c r="DE886" t="s">
        <v>4158</v>
      </c>
    </row>
    <row r="887" spans="58:109" x14ac:dyDescent="0.25">
      <c r="BF887" t="s">
        <v>11535</v>
      </c>
      <c r="BH887" t="s">
        <v>4058</v>
      </c>
      <c r="BL887">
        <v>0</v>
      </c>
      <c r="BM887">
        <v>1</v>
      </c>
      <c r="BR887" t="s">
        <v>4031</v>
      </c>
      <c r="BS887" s="124">
        <v>46147</v>
      </c>
      <c r="BT887" t="s">
        <v>1894</v>
      </c>
      <c r="BU887" t="s">
        <v>1720</v>
      </c>
      <c r="BW887" t="s">
        <v>14524</v>
      </c>
      <c r="BX887" t="s">
        <v>4030</v>
      </c>
      <c r="BY887" t="s">
        <v>4032</v>
      </c>
      <c r="BZ887" t="s">
        <v>14525</v>
      </c>
      <c r="CA887" t="s">
        <v>14525</v>
      </c>
      <c r="CB887" t="s">
        <v>4183</v>
      </c>
      <c r="CC887" t="s">
        <v>4105</v>
      </c>
      <c r="CD887">
        <v>251.88</v>
      </c>
      <c r="CE887">
        <v>20.99</v>
      </c>
      <c r="CG887">
        <v>0</v>
      </c>
      <c r="CH887">
        <v>251.88</v>
      </c>
      <c r="CK887">
        <v>1</v>
      </c>
      <c r="CL887" t="s">
        <v>14526</v>
      </c>
      <c r="CM887" t="s">
        <v>4133</v>
      </c>
      <c r="CN887" t="s">
        <v>84</v>
      </c>
      <c r="CO887" t="s">
        <v>14525</v>
      </c>
      <c r="CP887" t="s">
        <v>4107</v>
      </c>
      <c r="CR887" t="s">
        <v>21938</v>
      </c>
      <c r="CS887" t="s">
        <v>4030</v>
      </c>
      <c r="CT887" t="s">
        <v>4027</v>
      </c>
      <c r="CU887" t="s">
        <v>21499</v>
      </c>
      <c r="CV887" t="s">
        <v>8390</v>
      </c>
      <c r="CW887" t="s">
        <v>4349</v>
      </c>
      <c r="CX887" t="s">
        <v>4105</v>
      </c>
      <c r="CZ887" t="s">
        <v>4133</v>
      </c>
      <c r="DA887">
        <v>1</v>
      </c>
      <c r="DB887" t="s">
        <v>21939</v>
      </c>
      <c r="DC887" t="s">
        <v>217</v>
      </c>
      <c r="DD887" t="s">
        <v>21499</v>
      </c>
      <c r="DE887" t="s">
        <v>4158</v>
      </c>
    </row>
    <row r="888" spans="58:109" x14ac:dyDescent="0.25">
      <c r="BF888" t="s">
        <v>11536</v>
      </c>
      <c r="BH888" t="s">
        <v>4058</v>
      </c>
      <c r="BL888">
        <v>0</v>
      </c>
      <c r="BM888">
        <v>1</v>
      </c>
      <c r="BR888" t="s">
        <v>4031</v>
      </c>
      <c r="BS888" s="124">
        <v>46147</v>
      </c>
      <c r="BT888" t="s">
        <v>1894</v>
      </c>
      <c r="BU888" t="s">
        <v>1720</v>
      </c>
      <c r="BW888" t="s">
        <v>14527</v>
      </c>
      <c r="BX888" t="s">
        <v>4030</v>
      </c>
      <c r="BY888" t="s">
        <v>4142</v>
      </c>
      <c r="BZ888" t="s">
        <v>13406</v>
      </c>
      <c r="CA888" t="s">
        <v>13406</v>
      </c>
      <c r="CC888" t="s">
        <v>4105</v>
      </c>
      <c r="CE888">
        <v>15.99</v>
      </c>
      <c r="CG888">
        <v>0</v>
      </c>
      <c r="CK888">
        <v>1</v>
      </c>
      <c r="CL888" t="s">
        <v>14528</v>
      </c>
      <c r="CM888" t="s">
        <v>4106</v>
      </c>
      <c r="CN888" t="s">
        <v>84</v>
      </c>
      <c r="CO888" t="s">
        <v>13406</v>
      </c>
      <c r="CP888" t="s">
        <v>4107</v>
      </c>
      <c r="CR888" t="s">
        <v>16973</v>
      </c>
      <c r="CS888" t="s">
        <v>4030</v>
      </c>
      <c r="CT888" t="s">
        <v>4126</v>
      </c>
      <c r="CU888" t="s">
        <v>16974</v>
      </c>
      <c r="CV888" t="s">
        <v>4690</v>
      </c>
      <c r="CX888" t="s">
        <v>4105</v>
      </c>
      <c r="CZ888" t="s">
        <v>4133</v>
      </c>
      <c r="DA888">
        <v>1</v>
      </c>
      <c r="DB888" t="s">
        <v>16975</v>
      </c>
      <c r="DC888" t="s">
        <v>217</v>
      </c>
      <c r="DD888" t="s">
        <v>16974</v>
      </c>
      <c r="DE888" t="s">
        <v>4158</v>
      </c>
    </row>
    <row r="889" spans="58:109" x14ac:dyDescent="0.25">
      <c r="BF889" t="s">
        <v>11537</v>
      </c>
      <c r="BH889" t="s">
        <v>4058</v>
      </c>
      <c r="BL889">
        <v>0</v>
      </c>
      <c r="BM889">
        <v>1</v>
      </c>
      <c r="BR889" t="s">
        <v>4031</v>
      </c>
      <c r="BS889" s="124">
        <v>46147</v>
      </c>
      <c r="BT889" t="s">
        <v>1894</v>
      </c>
      <c r="BU889" t="s">
        <v>1720</v>
      </c>
      <c r="BW889" t="s">
        <v>14529</v>
      </c>
      <c r="BX889" t="s">
        <v>4030</v>
      </c>
      <c r="BY889" t="s">
        <v>4104</v>
      </c>
      <c r="BZ889" t="s">
        <v>13406</v>
      </c>
      <c r="CA889" t="s">
        <v>13406</v>
      </c>
      <c r="CC889" t="s">
        <v>4105</v>
      </c>
      <c r="CD889">
        <v>131.88</v>
      </c>
      <c r="CG889">
        <v>0</v>
      </c>
      <c r="CH889">
        <v>131.88</v>
      </c>
      <c r="CK889">
        <v>1</v>
      </c>
      <c r="CL889" t="s">
        <v>14528</v>
      </c>
      <c r="CM889" t="s">
        <v>4106</v>
      </c>
      <c r="CN889" t="s">
        <v>84</v>
      </c>
      <c r="CO889" t="s">
        <v>13406</v>
      </c>
      <c r="CP889" t="s">
        <v>4107</v>
      </c>
      <c r="CR889" t="s">
        <v>16976</v>
      </c>
      <c r="CS889" t="s">
        <v>4050</v>
      </c>
      <c r="CT889" t="s">
        <v>4109</v>
      </c>
      <c r="CU889" t="s">
        <v>16977</v>
      </c>
      <c r="CV889" t="s">
        <v>4701</v>
      </c>
      <c r="CW889" t="s">
        <v>4155</v>
      </c>
      <c r="CX889" t="s">
        <v>4105</v>
      </c>
      <c r="CZ889" t="s">
        <v>4133</v>
      </c>
      <c r="DA889">
        <v>1</v>
      </c>
      <c r="DB889" t="s">
        <v>16978</v>
      </c>
      <c r="DC889" t="s">
        <v>217</v>
      </c>
      <c r="DD889" t="s">
        <v>16977</v>
      </c>
      <c r="DE889" t="s">
        <v>4158</v>
      </c>
    </row>
    <row r="890" spans="58:109" x14ac:dyDescent="0.25">
      <c r="BF890" t="s">
        <v>11538</v>
      </c>
      <c r="BH890" t="s">
        <v>4058</v>
      </c>
      <c r="BL890">
        <v>0</v>
      </c>
      <c r="BM890">
        <v>1</v>
      </c>
      <c r="BR890" t="s">
        <v>4031</v>
      </c>
      <c r="BS890" s="124">
        <v>46147</v>
      </c>
      <c r="BT890" t="s">
        <v>1894</v>
      </c>
      <c r="BU890" t="s">
        <v>1720</v>
      </c>
      <c r="BW890" t="s">
        <v>14530</v>
      </c>
      <c r="BX890" t="s">
        <v>4030</v>
      </c>
      <c r="BY890" t="s">
        <v>4142</v>
      </c>
      <c r="BZ890" t="s">
        <v>14531</v>
      </c>
      <c r="CA890" t="s">
        <v>14531</v>
      </c>
      <c r="CC890" t="s">
        <v>4105</v>
      </c>
      <c r="CD890">
        <v>77.88</v>
      </c>
      <c r="CE890">
        <v>6.49</v>
      </c>
      <c r="CG890">
        <v>0</v>
      </c>
      <c r="CH890">
        <v>77.88</v>
      </c>
      <c r="CK890">
        <v>1</v>
      </c>
      <c r="CL890" t="s">
        <v>14528</v>
      </c>
      <c r="CM890" t="s">
        <v>4106</v>
      </c>
      <c r="CN890" t="s">
        <v>84</v>
      </c>
      <c r="CO890" t="s">
        <v>14531</v>
      </c>
      <c r="CP890" t="s">
        <v>4107</v>
      </c>
      <c r="CR890" t="s">
        <v>16979</v>
      </c>
      <c r="CS890" t="s">
        <v>4030</v>
      </c>
      <c r="CT890" t="s">
        <v>4109</v>
      </c>
      <c r="CU890" t="s">
        <v>16980</v>
      </c>
      <c r="CV890" t="s">
        <v>8438</v>
      </c>
      <c r="CX890" t="s">
        <v>4111</v>
      </c>
      <c r="CZ890" t="s">
        <v>4133</v>
      </c>
      <c r="DA890">
        <v>1</v>
      </c>
      <c r="DB890" t="s">
        <v>16981</v>
      </c>
      <c r="DC890" t="s">
        <v>217</v>
      </c>
      <c r="DD890" t="s">
        <v>16980</v>
      </c>
      <c r="DE890" t="s">
        <v>4158</v>
      </c>
    </row>
    <row r="891" spans="58:109" x14ac:dyDescent="0.25">
      <c r="BF891" t="s">
        <v>11539</v>
      </c>
      <c r="BG891" t="s">
        <v>11540</v>
      </c>
      <c r="BH891" t="s">
        <v>1911</v>
      </c>
      <c r="BI891" t="s">
        <v>11541</v>
      </c>
      <c r="BJ891" t="s">
        <v>4032</v>
      </c>
      <c r="BK891">
        <v>137.76</v>
      </c>
      <c r="BL891">
        <v>1</v>
      </c>
      <c r="BM891">
        <v>1</v>
      </c>
      <c r="BN891" t="s">
        <v>4028</v>
      </c>
      <c r="BO891">
        <v>1</v>
      </c>
      <c r="BP891" t="s">
        <v>4029</v>
      </c>
      <c r="BQ891" t="s">
        <v>4030</v>
      </c>
      <c r="BR891" t="s">
        <v>69</v>
      </c>
      <c r="BS891" s="124">
        <v>46147</v>
      </c>
      <c r="BT891" t="s">
        <v>1910</v>
      </c>
      <c r="BU891" t="s">
        <v>2409</v>
      </c>
      <c r="BW891" t="s">
        <v>14532</v>
      </c>
      <c r="BX891" t="s">
        <v>4030</v>
      </c>
      <c r="BY891" t="s">
        <v>4142</v>
      </c>
      <c r="BZ891" t="s">
        <v>14531</v>
      </c>
      <c r="CA891" t="s">
        <v>14531</v>
      </c>
      <c r="CC891" t="s">
        <v>4105</v>
      </c>
      <c r="CE891">
        <v>6.49</v>
      </c>
      <c r="CG891">
        <v>0</v>
      </c>
      <c r="CK891">
        <v>1</v>
      </c>
      <c r="CL891" t="s">
        <v>14528</v>
      </c>
      <c r="CM891" t="s">
        <v>4106</v>
      </c>
      <c r="CN891" t="s">
        <v>84</v>
      </c>
      <c r="CO891" t="s">
        <v>14531</v>
      </c>
      <c r="CP891" t="s">
        <v>4107</v>
      </c>
      <c r="CR891" t="s">
        <v>4638</v>
      </c>
      <c r="CS891" t="s">
        <v>4030</v>
      </c>
      <c r="CT891" t="s">
        <v>4034</v>
      </c>
      <c r="CU891" t="s">
        <v>13638</v>
      </c>
      <c r="CV891" t="s">
        <v>8907</v>
      </c>
      <c r="CX891" t="s">
        <v>4105</v>
      </c>
      <c r="CY891" s="17">
        <v>0.5</v>
      </c>
      <c r="CZ891" t="s">
        <v>4133</v>
      </c>
      <c r="DA891">
        <v>1</v>
      </c>
      <c r="DB891" t="s">
        <v>16982</v>
      </c>
      <c r="DC891" t="s">
        <v>217</v>
      </c>
      <c r="DD891" t="s">
        <v>13638</v>
      </c>
      <c r="DE891" t="s">
        <v>4158</v>
      </c>
    </row>
    <row r="892" spans="58:109" x14ac:dyDescent="0.25">
      <c r="BF892" t="s">
        <v>11542</v>
      </c>
      <c r="BH892" t="s">
        <v>1911</v>
      </c>
      <c r="BL892">
        <v>0</v>
      </c>
      <c r="BM892">
        <v>1</v>
      </c>
      <c r="BR892" t="s">
        <v>69</v>
      </c>
      <c r="BS892" s="124">
        <v>46147</v>
      </c>
      <c r="BT892" t="s">
        <v>1910</v>
      </c>
      <c r="BU892" t="s">
        <v>2409</v>
      </c>
      <c r="BW892" t="s">
        <v>14533</v>
      </c>
      <c r="BX892" t="s">
        <v>4050</v>
      </c>
      <c r="BY892" t="s">
        <v>4109</v>
      </c>
      <c r="BZ892" t="s">
        <v>13377</v>
      </c>
      <c r="CA892" t="s">
        <v>13377</v>
      </c>
      <c r="CB892" t="s">
        <v>4548</v>
      </c>
      <c r="CC892" t="s">
        <v>4111</v>
      </c>
      <c r="CD892">
        <v>227.88</v>
      </c>
      <c r="CE892">
        <v>18.989999999999998</v>
      </c>
      <c r="CG892">
        <v>0</v>
      </c>
      <c r="CH892">
        <v>227.88</v>
      </c>
      <c r="CK892">
        <v>1</v>
      </c>
      <c r="CL892" t="s">
        <v>14534</v>
      </c>
      <c r="CM892" t="s">
        <v>4133</v>
      </c>
      <c r="CN892" t="s">
        <v>84</v>
      </c>
      <c r="CO892" t="s">
        <v>13377</v>
      </c>
      <c r="CP892" t="s">
        <v>4107</v>
      </c>
      <c r="CR892" t="s">
        <v>4637</v>
      </c>
      <c r="CS892" t="s">
        <v>4030</v>
      </c>
      <c r="CT892" t="s">
        <v>4034</v>
      </c>
      <c r="CU892" t="s">
        <v>13638</v>
      </c>
      <c r="CV892" t="s">
        <v>8907</v>
      </c>
      <c r="CX892" t="s">
        <v>4105</v>
      </c>
      <c r="CY892" s="17">
        <v>0.5</v>
      </c>
      <c r="CZ892" t="s">
        <v>4133</v>
      </c>
      <c r="DA892">
        <v>1</v>
      </c>
      <c r="DB892" t="s">
        <v>16982</v>
      </c>
      <c r="DC892" t="s">
        <v>217</v>
      </c>
      <c r="DD892" t="s">
        <v>13638</v>
      </c>
      <c r="DE892" t="s">
        <v>4158</v>
      </c>
    </row>
    <row r="893" spans="58:109" x14ac:dyDescent="0.25">
      <c r="BF893" t="s">
        <v>11543</v>
      </c>
      <c r="BG893" t="s">
        <v>11544</v>
      </c>
      <c r="BH893" t="s">
        <v>1928</v>
      </c>
      <c r="BI893" t="s">
        <v>11545</v>
      </c>
      <c r="BJ893" t="s">
        <v>4032</v>
      </c>
      <c r="BK893">
        <v>145.63999999999999</v>
      </c>
      <c r="BL893">
        <v>1</v>
      </c>
      <c r="BM893">
        <v>1</v>
      </c>
      <c r="BN893" t="s">
        <v>4045</v>
      </c>
      <c r="BO893">
        <v>1</v>
      </c>
      <c r="BP893" t="s">
        <v>4029</v>
      </c>
      <c r="BQ893" t="s">
        <v>4030</v>
      </c>
      <c r="BR893" t="s">
        <v>4031</v>
      </c>
      <c r="BS893" s="124">
        <v>46147</v>
      </c>
      <c r="BT893" t="s">
        <v>77</v>
      </c>
      <c r="BU893" t="s">
        <v>1720</v>
      </c>
      <c r="BW893" t="s">
        <v>14535</v>
      </c>
      <c r="BX893" t="s">
        <v>4030</v>
      </c>
      <c r="BY893" t="s">
        <v>4034</v>
      </c>
      <c r="BZ893" t="s">
        <v>14536</v>
      </c>
      <c r="CA893" t="s">
        <v>8911</v>
      </c>
      <c r="CC893" t="s">
        <v>4105</v>
      </c>
      <c r="CD893">
        <v>61.82</v>
      </c>
      <c r="CE893">
        <v>2.81</v>
      </c>
      <c r="CF893">
        <v>0.67500000000000004</v>
      </c>
      <c r="CG893">
        <v>1</v>
      </c>
      <c r="CH893">
        <v>61.82</v>
      </c>
      <c r="CI893" s="17">
        <v>0.2</v>
      </c>
      <c r="CJ893">
        <v>7.09</v>
      </c>
      <c r="CK893">
        <v>1</v>
      </c>
      <c r="CL893" t="s">
        <v>14537</v>
      </c>
      <c r="CM893" t="s">
        <v>4121</v>
      </c>
      <c r="CN893" t="s">
        <v>84</v>
      </c>
      <c r="CO893" t="s">
        <v>14536</v>
      </c>
      <c r="CP893" t="s">
        <v>4121</v>
      </c>
      <c r="CR893" t="s">
        <v>16983</v>
      </c>
      <c r="CS893" t="s">
        <v>4050</v>
      </c>
      <c r="CT893" t="s">
        <v>4104</v>
      </c>
      <c r="CU893" t="s">
        <v>13585</v>
      </c>
      <c r="CV893" t="s">
        <v>4701</v>
      </c>
      <c r="CW893" t="s">
        <v>4347</v>
      </c>
      <c r="CX893" t="s">
        <v>4105</v>
      </c>
      <c r="CZ893" t="s">
        <v>4133</v>
      </c>
      <c r="DA893">
        <v>1</v>
      </c>
      <c r="DB893" t="s">
        <v>16984</v>
      </c>
      <c r="DC893" t="s">
        <v>217</v>
      </c>
      <c r="DD893" t="s">
        <v>13585</v>
      </c>
      <c r="DE893" t="s">
        <v>4158</v>
      </c>
    </row>
    <row r="894" spans="58:109" x14ac:dyDescent="0.25">
      <c r="BF894" t="s">
        <v>11546</v>
      </c>
      <c r="BG894" t="s">
        <v>11547</v>
      </c>
      <c r="BH894" t="s">
        <v>4438</v>
      </c>
      <c r="BI894" t="s">
        <v>11548</v>
      </c>
      <c r="BJ894" t="s">
        <v>4027</v>
      </c>
      <c r="BK894">
        <v>143.88</v>
      </c>
      <c r="BL894">
        <v>1</v>
      </c>
      <c r="BM894">
        <v>1</v>
      </c>
      <c r="BN894" t="s">
        <v>4028</v>
      </c>
      <c r="BO894">
        <v>1</v>
      </c>
      <c r="BP894" t="s">
        <v>4029</v>
      </c>
      <c r="BQ894" t="s">
        <v>4030</v>
      </c>
      <c r="BR894" t="s">
        <v>4031</v>
      </c>
      <c r="BS894" s="124">
        <v>46147</v>
      </c>
      <c r="BT894" t="s">
        <v>1985</v>
      </c>
      <c r="BU894" t="s">
        <v>1720</v>
      </c>
      <c r="BW894" t="s">
        <v>14538</v>
      </c>
      <c r="BX894" t="s">
        <v>4030</v>
      </c>
      <c r="BY894" t="s">
        <v>4034</v>
      </c>
      <c r="BZ894" t="s">
        <v>14539</v>
      </c>
      <c r="CA894" t="s">
        <v>8911</v>
      </c>
      <c r="CC894" t="s">
        <v>4105</v>
      </c>
      <c r="CD894">
        <v>114.5</v>
      </c>
      <c r="CE894">
        <v>5.2</v>
      </c>
      <c r="CF894">
        <v>1.2495000000000001</v>
      </c>
      <c r="CG894">
        <v>1</v>
      </c>
      <c r="CH894">
        <v>114.5</v>
      </c>
      <c r="CI894" s="17">
        <v>0.2</v>
      </c>
      <c r="CJ894">
        <v>13.12</v>
      </c>
      <c r="CK894">
        <v>1</v>
      </c>
      <c r="CL894" t="s">
        <v>14537</v>
      </c>
      <c r="CM894" t="s">
        <v>4121</v>
      </c>
      <c r="CN894" t="s">
        <v>84</v>
      </c>
      <c r="CO894" t="s">
        <v>14539</v>
      </c>
      <c r="CP894" t="s">
        <v>4121</v>
      </c>
      <c r="CR894" t="s">
        <v>16985</v>
      </c>
      <c r="CS894" t="s">
        <v>4030</v>
      </c>
      <c r="CT894" t="s">
        <v>4109</v>
      </c>
      <c r="CU894" t="s">
        <v>15752</v>
      </c>
      <c r="CV894" t="s">
        <v>8646</v>
      </c>
      <c r="CW894" t="s">
        <v>4648</v>
      </c>
      <c r="CX894" t="s">
        <v>4105</v>
      </c>
      <c r="CZ894" t="s">
        <v>4133</v>
      </c>
      <c r="DA894">
        <v>1</v>
      </c>
      <c r="DB894" t="s">
        <v>16986</v>
      </c>
      <c r="DC894" t="s">
        <v>217</v>
      </c>
      <c r="DD894" t="s">
        <v>15752</v>
      </c>
      <c r="DE894" t="s">
        <v>4158</v>
      </c>
    </row>
    <row r="895" spans="58:109" x14ac:dyDescent="0.25">
      <c r="BF895" t="s">
        <v>11549</v>
      </c>
      <c r="BG895" t="s">
        <v>11550</v>
      </c>
      <c r="BH895" t="s">
        <v>4438</v>
      </c>
      <c r="BI895" t="s">
        <v>11551</v>
      </c>
      <c r="BJ895" t="s">
        <v>4027</v>
      </c>
      <c r="BK895">
        <v>119.88</v>
      </c>
      <c r="BL895">
        <v>1</v>
      </c>
      <c r="BM895">
        <v>1</v>
      </c>
      <c r="BN895" t="s">
        <v>4028</v>
      </c>
      <c r="BO895">
        <v>1</v>
      </c>
      <c r="BP895" t="s">
        <v>4029</v>
      </c>
      <c r="BQ895" t="s">
        <v>4030</v>
      </c>
      <c r="BR895" t="s">
        <v>4031</v>
      </c>
      <c r="BS895" s="124">
        <v>46147</v>
      </c>
      <c r="BT895" t="s">
        <v>1985</v>
      </c>
      <c r="BU895" t="s">
        <v>1720</v>
      </c>
      <c r="BW895" t="s">
        <v>14540</v>
      </c>
      <c r="BX895" t="s">
        <v>4030</v>
      </c>
      <c r="BY895" t="s">
        <v>4034</v>
      </c>
      <c r="BZ895" t="s">
        <v>14536</v>
      </c>
      <c r="CA895" t="s">
        <v>8911</v>
      </c>
      <c r="CC895" t="s">
        <v>4105</v>
      </c>
      <c r="CD895">
        <v>78.2</v>
      </c>
      <c r="CE895">
        <v>3.55</v>
      </c>
      <c r="CF895">
        <v>0.85350000000000004</v>
      </c>
      <c r="CG895">
        <v>1</v>
      </c>
      <c r="CH895">
        <v>78.2</v>
      </c>
      <c r="CI895" s="17">
        <v>0.2</v>
      </c>
      <c r="CJ895">
        <v>8.9600000000000009</v>
      </c>
      <c r="CK895">
        <v>1</v>
      </c>
      <c r="CL895" t="s">
        <v>14537</v>
      </c>
      <c r="CM895" t="s">
        <v>4121</v>
      </c>
      <c r="CN895" t="s">
        <v>84</v>
      </c>
      <c r="CO895" t="s">
        <v>14536</v>
      </c>
      <c r="CP895" t="s">
        <v>4121</v>
      </c>
      <c r="CR895" t="s">
        <v>16987</v>
      </c>
      <c r="CS895" t="s">
        <v>4030</v>
      </c>
      <c r="CT895" t="s">
        <v>4034</v>
      </c>
      <c r="CU895" t="s">
        <v>16988</v>
      </c>
      <c r="CV895" t="s">
        <v>8454</v>
      </c>
      <c r="CW895" t="s">
        <v>8369</v>
      </c>
      <c r="CX895" t="s">
        <v>4105</v>
      </c>
      <c r="CZ895" t="s">
        <v>4133</v>
      </c>
      <c r="DA895">
        <v>1</v>
      </c>
      <c r="DB895" t="s">
        <v>16989</v>
      </c>
      <c r="DC895" t="s">
        <v>217</v>
      </c>
      <c r="DD895" t="s">
        <v>16988</v>
      </c>
      <c r="DE895" t="s">
        <v>4158</v>
      </c>
    </row>
    <row r="896" spans="58:109" x14ac:dyDescent="0.25">
      <c r="BF896" t="s">
        <v>11552</v>
      </c>
      <c r="BG896" t="s">
        <v>11553</v>
      </c>
      <c r="BH896" t="s">
        <v>4438</v>
      </c>
      <c r="BI896" t="s">
        <v>11554</v>
      </c>
      <c r="BJ896" t="s">
        <v>4032</v>
      </c>
      <c r="BK896">
        <v>170.38</v>
      </c>
      <c r="BL896">
        <v>1</v>
      </c>
      <c r="BM896">
        <v>1</v>
      </c>
      <c r="BN896" t="s">
        <v>4028</v>
      </c>
      <c r="BO896">
        <v>1</v>
      </c>
      <c r="BP896" t="s">
        <v>4029</v>
      </c>
      <c r="BQ896" t="s">
        <v>4030</v>
      </c>
      <c r="BR896" t="s">
        <v>4031</v>
      </c>
      <c r="BS896" s="124">
        <v>46147</v>
      </c>
      <c r="BT896" t="s">
        <v>1985</v>
      </c>
      <c r="BU896" t="s">
        <v>1720</v>
      </c>
      <c r="BW896" t="s">
        <v>14541</v>
      </c>
      <c r="BX896" t="s">
        <v>4030</v>
      </c>
      <c r="BY896" t="s">
        <v>4034</v>
      </c>
      <c r="BZ896" t="s">
        <v>13839</v>
      </c>
      <c r="CA896" t="s">
        <v>8911</v>
      </c>
      <c r="CC896" t="s">
        <v>4105</v>
      </c>
      <c r="CD896">
        <v>86.9</v>
      </c>
      <c r="CE896">
        <v>3.95</v>
      </c>
      <c r="CF896">
        <v>0.94799999999999995</v>
      </c>
      <c r="CG896">
        <v>1</v>
      </c>
      <c r="CH896">
        <v>86.9</v>
      </c>
      <c r="CI896" s="17">
        <v>0.2</v>
      </c>
      <c r="CJ896">
        <v>9.9499999999999993</v>
      </c>
      <c r="CK896">
        <v>1</v>
      </c>
      <c r="CL896" t="s">
        <v>14537</v>
      </c>
      <c r="CM896" t="s">
        <v>4121</v>
      </c>
      <c r="CN896" t="s">
        <v>84</v>
      </c>
      <c r="CO896" t="s">
        <v>13839</v>
      </c>
      <c r="CP896" t="s">
        <v>4121</v>
      </c>
      <c r="CR896" t="s">
        <v>16990</v>
      </c>
      <c r="CS896" t="s">
        <v>4030</v>
      </c>
      <c r="CT896" t="s">
        <v>4034</v>
      </c>
      <c r="CU896" t="s">
        <v>16991</v>
      </c>
      <c r="CV896" t="s">
        <v>8454</v>
      </c>
      <c r="CW896" t="s">
        <v>8369</v>
      </c>
      <c r="CX896" t="s">
        <v>4105</v>
      </c>
      <c r="CZ896" t="s">
        <v>4133</v>
      </c>
      <c r="DA896">
        <v>1</v>
      </c>
      <c r="DB896" t="s">
        <v>16989</v>
      </c>
      <c r="DC896" t="s">
        <v>217</v>
      </c>
      <c r="DD896" t="s">
        <v>16991</v>
      </c>
      <c r="DE896" t="s">
        <v>4158</v>
      </c>
    </row>
    <row r="897" spans="58:109" x14ac:dyDescent="0.25">
      <c r="BF897" t="s">
        <v>11555</v>
      </c>
      <c r="BH897" t="s">
        <v>4438</v>
      </c>
      <c r="BL897">
        <v>0</v>
      </c>
      <c r="BM897">
        <v>1</v>
      </c>
      <c r="BR897" t="s">
        <v>4031</v>
      </c>
      <c r="BS897" s="124">
        <v>46147</v>
      </c>
      <c r="BT897" t="s">
        <v>1985</v>
      </c>
      <c r="BU897" t="s">
        <v>1720</v>
      </c>
      <c r="BW897" t="s">
        <v>14542</v>
      </c>
      <c r="BX897" t="s">
        <v>4030</v>
      </c>
      <c r="BY897" t="s">
        <v>4034</v>
      </c>
      <c r="BZ897" t="s">
        <v>13678</v>
      </c>
      <c r="CA897" t="s">
        <v>8292</v>
      </c>
      <c r="CC897" t="s">
        <v>4105</v>
      </c>
      <c r="CD897">
        <v>51.6</v>
      </c>
      <c r="CE897">
        <v>2.58</v>
      </c>
      <c r="CF897">
        <v>0.61950000000000005</v>
      </c>
      <c r="CG897">
        <v>1</v>
      </c>
      <c r="CH897">
        <v>51.6</v>
      </c>
      <c r="CI897" s="17">
        <v>0.2</v>
      </c>
      <c r="CJ897">
        <v>6.04</v>
      </c>
      <c r="CK897">
        <v>1</v>
      </c>
      <c r="CL897" t="s">
        <v>14543</v>
      </c>
      <c r="CM897" t="s">
        <v>4133</v>
      </c>
      <c r="CN897" t="s">
        <v>84</v>
      </c>
      <c r="CO897" t="s">
        <v>13678</v>
      </c>
      <c r="CP897" t="s">
        <v>4121</v>
      </c>
      <c r="CR897" t="s">
        <v>16992</v>
      </c>
      <c r="CS897" t="s">
        <v>4050</v>
      </c>
      <c r="CT897" t="s">
        <v>4109</v>
      </c>
      <c r="CU897" t="s">
        <v>16993</v>
      </c>
      <c r="CV897" t="s">
        <v>4701</v>
      </c>
      <c r="CW897" t="s">
        <v>4321</v>
      </c>
      <c r="CX897" t="s">
        <v>4111</v>
      </c>
      <c r="CZ897" t="s">
        <v>4133</v>
      </c>
      <c r="DA897">
        <v>1</v>
      </c>
      <c r="DB897" t="s">
        <v>16994</v>
      </c>
      <c r="DC897" t="s">
        <v>217</v>
      </c>
      <c r="DD897" t="s">
        <v>16993</v>
      </c>
      <c r="DE897" t="s">
        <v>4158</v>
      </c>
    </row>
    <row r="898" spans="58:109" x14ac:dyDescent="0.25">
      <c r="BF898" t="s">
        <v>11556</v>
      </c>
      <c r="BG898" t="s">
        <v>11557</v>
      </c>
      <c r="BH898" t="s">
        <v>8281</v>
      </c>
      <c r="BI898" t="s">
        <v>11558</v>
      </c>
      <c r="BJ898" t="s">
        <v>4034</v>
      </c>
      <c r="BK898">
        <v>47.16</v>
      </c>
      <c r="BL898">
        <v>1</v>
      </c>
      <c r="BM898">
        <v>1</v>
      </c>
      <c r="BN898" t="s">
        <v>4028</v>
      </c>
      <c r="BO898">
        <v>1</v>
      </c>
      <c r="BP898" t="s">
        <v>4029</v>
      </c>
      <c r="BQ898" t="s">
        <v>4030</v>
      </c>
      <c r="BR898" t="s">
        <v>4031</v>
      </c>
      <c r="BS898" s="124">
        <v>46147</v>
      </c>
      <c r="BT898" t="s">
        <v>8282</v>
      </c>
      <c r="BU898" t="s">
        <v>1720</v>
      </c>
      <c r="BW898" t="s">
        <v>14544</v>
      </c>
      <c r="BX898" t="s">
        <v>4030</v>
      </c>
      <c r="BY898" t="s">
        <v>4109</v>
      </c>
      <c r="BZ898" t="s">
        <v>14545</v>
      </c>
      <c r="CA898" t="s">
        <v>14545</v>
      </c>
      <c r="CC898" t="s">
        <v>4111</v>
      </c>
      <c r="CD898">
        <v>383.88</v>
      </c>
      <c r="CE898">
        <v>31.99</v>
      </c>
      <c r="CG898">
        <v>0</v>
      </c>
      <c r="CH898">
        <v>383.88</v>
      </c>
      <c r="CK898">
        <v>1</v>
      </c>
      <c r="CL898" t="s">
        <v>14546</v>
      </c>
      <c r="CM898" t="s">
        <v>4106</v>
      </c>
      <c r="CN898" t="s">
        <v>84</v>
      </c>
      <c r="CO898" t="s">
        <v>14545</v>
      </c>
      <c r="CP898" t="s">
        <v>4107</v>
      </c>
      <c r="CR898" t="s">
        <v>16995</v>
      </c>
      <c r="CS898" t="s">
        <v>4030</v>
      </c>
      <c r="CT898" t="s">
        <v>4109</v>
      </c>
      <c r="CU898" t="s">
        <v>16996</v>
      </c>
      <c r="CV898" t="s">
        <v>8389</v>
      </c>
      <c r="CX898" t="s">
        <v>4105</v>
      </c>
      <c r="CZ898" t="s">
        <v>4133</v>
      </c>
      <c r="DA898">
        <v>1</v>
      </c>
      <c r="DB898" t="s">
        <v>16997</v>
      </c>
      <c r="DC898" t="s">
        <v>217</v>
      </c>
      <c r="DD898" t="s">
        <v>16996</v>
      </c>
      <c r="DE898" t="s">
        <v>4158</v>
      </c>
    </row>
    <row r="899" spans="58:109" x14ac:dyDescent="0.25">
      <c r="BF899" t="s">
        <v>11559</v>
      </c>
      <c r="BG899" t="s">
        <v>11560</v>
      </c>
      <c r="BH899" t="s">
        <v>4553</v>
      </c>
      <c r="BI899" t="s">
        <v>11561</v>
      </c>
      <c r="BJ899" t="s">
        <v>4034</v>
      </c>
      <c r="BK899">
        <v>74.239999999999995</v>
      </c>
      <c r="BL899">
        <v>1</v>
      </c>
      <c r="BM899">
        <v>1</v>
      </c>
      <c r="BN899" t="s">
        <v>4064</v>
      </c>
      <c r="BO899">
        <v>1</v>
      </c>
      <c r="BP899" t="s">
        <v>4029</v>
      </c>
      <c r="BQ899" t="s">
        <v>4030</v>
      </c>
      <c r="BR899" t="s">
        <v>4031</v>
      </c>
      <c r="BS899" s="124">
        <v>46147</v>
      </c>
      <c r="BT899" t="s">
        <v>2069</v>
      </c>
      <c r="BU899" t="s">
        <v>1720</v>
      </c>
      <c r="BW899" t="s">
        <v>14547</v>
      </c>
      <c r="BX899" t="s">
        <v>4030</v>
      </c>
      <c r="BY899" t="s">
        <v>4032</v>
      </c>
      <c r="BZ899" t="s">
        <v>14548</v>
      </c>
      <c r="CA899" t="s">
        <v>14548</v>
      </c>
      <c r="CC899" t="s">
        <v>4105</v>
      </c>
      <c r="CD899">
        <v>216.2</v>
      </c>
      <c r="CE899">
        <v>10.81</v>
      </c>
      <c r="CF899">
        <v>2.4220000000000002</v>
      </c>
      <c r="CG899">
        <v>1</v>
      </c>
      <c r="CH899">
        <v>216.2</v>
      </c>
      <c r="CI899" s="17">
        <v>0.2</v>
      </c>
      <c r="CJ899">
        <v>22.7</v>
      </c>
      <c r="CK899">
        <v>1</v>
      </c>
      <c r="CL899" t="s">
        <v>14549</v>
      </c>
      <c r="CM899" t="s">
        <v>4106</v>
      </c>
      <c r="CN899" t="s">
        <v>84</v>
      </c>
      <c r="CO899" t="s">
        <v>14548</v>
      </c>
      <c r="CP899" t="s">
        <v>4107</v>
      </c>
      <c r="CR899" t="s">
        <v>16998</v>
      </c>
      <c r="CS899" t="s">
        <v>4030</v>
      </c>
      <c r="CT899" t="s">
        <v>4109</v>
      </c>
      <c r="CU899" t="s">
        <v>16996</v>
      </c>
      <c r="CV899" t="s">
        <v>8389</v>
      </c>
      <c r="CX899" t="s">
        <v>4105</v>
      </c>
      <c r="CZ899" t="s">
        <v>4133</v>
      </c>
      <c r="DA899">
        <v>1</v>
      </c>
      <c r="DB899" t="s">
        <v>16997</v>
      </c>
      <c r="DC899" t="s">
        <v>217</v>
      </c>
      <c r="DD899" t="s">
        <v>16996</v>
      </c>
      <c r="DE899" t="s">
        <v>4158</v>
      </c>
    </row>
    <row r="900" spans="58:109" x14ac:dyDescent="0.25">
      <c r="BF900" t="s">
        <v>11562</v>
      </c>
      <c r="BG900" t="s">
        <v>11563</v>
      </c>
      <c r="BH900" t="s">
        <v>4553</v>
      </c>
      <c r="BI900" t="s">
        <v>11564</v>
      </c>
      <c r="BJ900" t="s">
        <v>4034</v>
      </c>
      <c r="BK900">
        <v>58.4</v>
      </c>
      <c r="BL900">
        <v>0</v>
      </c>
      <c r="BM900">
        <v>1</v>
      </c>
      <c r="BN900" t="s">
        <v>4035</v>
      </c>
      <c r="BO900">
        <v>0</v>
      </c>
      <c r="BP900" t="s">
        <v>4029</v>
      </c>
      <c r="BQ900" t="s">
        <v>4050</v>
      </c>
      <c r="BR900" t="s">
        <v>4031</v>
      </c>
      <c r="BS900" s="124">
        <v>46147</v>
      </c>
      <c r="BT900" t="s">
        <v>2069</v>
      </c>
      <c r="BU900" t="s">
        <v>1720</v>
      </c>
      <c r="BW900" t="s">
        <v>14550</v>
      </c>
      <c r="BX900" t="s">
        <v>4030</v>
      </c>
      <c r="BY900" t="s">
        <v>4034</v>
      </c>
      <c r="BZ900" t="s">
        <v>14551</v>
      </c>
      <c r="CA900" t="s">
        <v>14551</v>
      </c>
      <c r="CC900" t="s">
        <v>4105</v>
      </c>
      <c r="CD900">
        <v>64.8</v>
      </c>
      <c r="CE900">
        <v>3.24</v>
      </c>
      <c r="CF900">
        <v>0.77700000000000002</v>
      </c>
      <c r="CG900">
        <v>1</v>
      </c>
      <c r="CH900">
        <v>64.8</v>
      </c>
      <c r="CI900" s="17">
        <v>0.2</v>
      </c>
      <c r="CJ900">
        <v>7.29</v>
      </c>
      <c r="CK900">
        <v>1</v>
      </c>
      <c r="CL900" t="s">
        <v>14549</v>
      </c>
      <c r="CM900" t="s">
        <v>4106</v>
      </c>
      <c r="CN900" t="s">
        <v>84</v>
      </c>
      <c r="CO900" t="s">
        <v>14551</v>
      </c>
      <c r="CP900" t="s">
        <v>4107</v>
      </c>
      <c r="CR900" t="s">
        <v>16999</v>
      </c>
      <c r="CS900" t="s">
        <v>4050</v>
      </c>
      <c r="CT900" t="s">
        <v>4109</v>
      </c>
      <c r="CU900" t="s">
        <v>16711</v>
      </c>
      <c r="CV900" t="s">
        <v>4701</v>
      </c>
      <c r="CX900" t="s">
        <v>4111</v>
      </c>
      <c r="CZ900" t="s">
        <v>4133</v>
      </c>
      <c r="DA900">
        <v>1</v>
      </c>
      <c r="DB900" t="s">
        <v>17000</v>
      </c>
      <c r="DC900" t="s">
        <v>217</v>
      </c>
      <c r="DD900" t="s">
        <v>16711</v>
      </c>
      <c r="DE900" t="s">
        <v>4158</v>
      </c>
    </row>
    <row r="901" spans="58:109" x14ac:dyDescent="0.25">
      <c r="BF901" t="s">
        <v>11565</v>
      </c>
      <c r="BG901" t="s">
        <v>11566</v>
      </c>
      <c r="BH901" t="s">
        <v>4553</v>
      </c>
      <c r="BI901" t="s">
        <v>11567</v>
      </c>
      <c r="BJ901" t="s">
        <v>4034</v>
      </c>
      <c r="BK901">
        <v>52.14</v>
      </c>
      <c r="BL901">
        <v>0</v>
      </c>
      <c r="BM901">
        <v>1</v>
      </c>
      <c r="BN901" t="s">
        <v>4035</v>
      </c>
      <c r="BO901">
        <v>0</v>
      </c>
      <c r="BP901" t="s">
        <v>4029</v>
      </c>
      <c r="BQ901" t="s">
        <v>4050</v>
      </c>
      <c r="BR901" t="s">
        <v>4031</v>
      </c>
      <c r="BS901" s="124">
        <v>46147</v>
      </c>
      <c r="BT901" t="s">
        <v>2069</v>
      </c>
      <c r="BU901" t="s">
        <v>1720</v>
      </c>
      <c r="BW901" t="s">
        <v>14552</v>
      </c>
      <c r="BX901" t="s">
        <v>4030</v>
      </c>
      <c r="BY901" t="s">
        <v>4032</v>
      </c>
      <c r="BZ901" t="s">
        <v>14553</v>
      </c>
      <c r="CA901" t="s">
        <v>14553</v>
      </c>
      <c r="CC901" t="s">
        <v>4105</v>
      </c>
      <c r="CD901">
        <v>138.6</v>
      </c>
      <c r="CE901">
        <v>6.93</v>
      </c>
      <c r="CF901">
        <v>1.5526</v>
      </c>
      <c r="CG901">
        <v>1</v>
      </c>
      <c r="CH901">
        <v>138.6</v>
      </c>
      <c r="CI901" s="17">
        <v>0.2</v>
      </c>
      <c r="CJ901">
        <v>15.14</v>
      </c>
      <c r="CK901">
        <v>1</v>
      </c>
      <c r="CL901" t="s">
        <v>14549</v>
      </c>
      <c r="CM901" t="s">
        <v>4106</v>
      </c>
      <c r="CN901" t="s">
        <v>84</v>
      </c>
      <c r="CO901" t="s">
        <v>14553</v>
      </c>
      <c r="CP901" t="s">
        <v>4107</v>
      </c>
      <c r="CR901" t="s">
        <v>17001</v>
      </c>
      <c r="CS901" t="s">
        <v>4050</v>
      </c>
      <c r="CT901" t="s">
        <v>4034</v>
      </c>
      <c r="CU901" t="s">
        <v>17002</v>
      </c>
      <c r="CV901" t="s">
        <v>4701</v>
      </c>
      <c r="CW901" t="s">
        <v>4506</v>
      </c>
      <c r="CX901" t="s">
        <v>4105</v>
      </c>
      <c r="CZ901" t="s">
        <v>4133</v>
      </c>
      <c r="DA901">
        <v>1</v>
      </c>
      <c r="DB901" t="s">
        <v>17003</v>
      </c>
      <c r="DC901" t="s">
        <v>217</v>
      </c>
      <c r="DD901" t="s">
        <v>17002</v>
      </c>
      <c r="DE901" t="s">
        <v>4158</v>
      </c>
    </row>
    <row r="902" spans="58:109" x14ac:dyDescent="0.25">
      <c r="BF902" t="s">
        <v>11568</v>
      </c>
      <c r="BG902" t="s">
        <v>11569</v>
      </c>
      <c r="BH902" t="s">
        <v>4553</v>
      </c>
      <c r="BI902" t="s">
        <v>11570</v>
      </c>
      <c r="BJ902" t="s">
        <v>4034</v>
      </c>
      <c r="BK902">
        <v>54.18</v>
      </c>
      <c r="BL902">
        <v>1</v>
      </c>
      <c r="BM902">
        <v>1</v>
      </c>
      <c r="BN902" t="s">
        <v>4035</v>
      </c>
      <c r="BO902">
        <v>1</v>
      </c>
      <c r="BP902" t="s">
        <v>4029</v>
      </c>
      <c r="BQ902" t="s">
        <v>4030</v>
      </c>
      <c r="BR902" t="s">
        <v>4031</v>
      </c>
      <c r="BS902" s="124">
        <v>46147</v>
      </c>
      <c r="BT902" t="s">
        <v>2069</v>
      </c>
      <c r="BU902" t="s">
        <v>1720</v>
      </c>
      <c r="BW902" t="s">
        <v>14554</v>
      </c>
      <c r="BX902" t="s">
        <v>4030</v>
      </c>
      <c r="BY902" t="s">
        <v>4032</v>
      </c>
      <c r="BZ902" t="s">
        <v>14548</v>
      </c>
      <c r="CA902" t="s">
        <v>14548</v>
      </c>
      <c r="CC902" t="s">
        <v>4105</v>
      </c>
      <c r="CD902">
        <v>163.68</v>
      </c>
      <c r="CE902">
        <v>8.18</v>
      </c>
      <c r="CF902">
        <v>1.8340000000000001</v>
      </c>
      <c r="CG902">
        <v>1</v>
      </c>
      <c r="CH902">
        <v>163.68</v>
      </c>
      <c r="CI902" s="17">
        <v>0.2</v>
      </c>
      <c r="CJ902">
        <v>17.88</v>
      </c>
      <c r="CK902">
        <v>1</v>
      </c>
      <c r="CL902" t="s">
        <v>14549</v>
      </c>
      <c r="CM902" t="s">
        <v>4106</v>
      </c>
      <c r="CN902" t="s">
        <v>84</v>
      </c>
      <c r="CO902" t="s">
        <v>14548</v>
      </c>
      <c r="CP902" t="s">
        <v>4107</v>
      </c>
      <c r="CR902" t="s">
        <v>9200</v>
      </c>
      <c r="CS902" t="s">
        <v>4050</v>
      </c>
      <c r="CT902" t="s">
        <v>4034</v>
      </c>
      <c r="CU902" t="s">
        <v>9201</v>
      </c>
      <c r="CV902" t="s">
        <v>8280</v>
      </c>
      <c r="CX902" t="s">
        <v>4105</v>
      </c>
      <c r="CY902" s="17">
        <v>0.5</v>
      </c>
      <c r="CZ902" t="s">
        <v>4133</v>
      </c>
      <c r="DA902">
        <v>1</v>
      </c>
      <c r="DB902" t="s">
        <v>9202</v>
      </c>
      <c r="DC902" t="s">
        <v>217</v>
      </c>
      <c r="DD902" t="s">
        <v>9201</v>
      </c>
      <c r="DE902" t="s">
        <v>4158</v>
      </c>
    </row>
    <row r="903" spans="58:109" x14ac:dyDescent="0.25">
      <c r="BF903" t="s">
        <v>11571</v>
      </c>
      <c r="BH903" t="s">
        <v>4553</v>
      </c>
      <c r="BL903">
        <v>0</v>
      </c>
      <c r="BM903">
        <v>1</v>
      </c>
      <c r="BR903" t="s">
        <v>4031</v>
      </c>
      <c r="BS903" s="124">
        <v>46147</v>
      </c>
      <c r="BT903" t="s">
        <v>2069</v>
      </c>
      <c r="BU903" t="s">
        <v>1720</v>
      </c>
      <c r="BW903" t="s">
        <v>14555</v>
      </c>
      <c r="BX903" t="s">
        <v>4030</v>
      </c>
      <c r="BY903" t="s">
        <v>4032</v>
      </c>
      <c r="BZ903" t="s">
        <v>14556</v>
      </c>
      <c r="CA903" t="s">
        <v>14556</v>
      </c>
      <c r="CC903" t="s">
        <v>4105</v>
      </c>
      <c r="CD903">
        <v>89.68</v>
      </c>
      <c r="CE903">
        <v>4.4800000000000004</v>
      </c>
      <c r="CF903">
        <v>1.0052000000000001</v>
      </c>
      <c r="CG903">
        <v>1</v>
      </c>
      <c r="CH903">
        <v>89.68</v>
      </c>
      <c r="CI903" s="17">
        <v>0.2</v>
      </c>
      <c r="CJ903">
        <v>9.8000000000000007</v>
      </c>
      <c r="CK903">
        <v>1</v>
      </c>
      <c r="CL903" t="s">
        <v>14549</v>
      </c>
      <c r="CM903" t="s">
        <v>4106</v>
      </c>
      <c r="CN903" t="s">
        <v>84</v>
      </c>
      <c r="CO903" t="s">
        <v>14556</v>
      </c>
      <c r="CP903" t="s">
        <v>4107</v>
      </c>
      <c r="CR903" t="s">
        <v>9203</v>
      </c>
      <c r="CS903" t="s">
        <v>4030</v>
      </c>
      <c r="CT903" t="s">
        <v>4032</v>
      </c>
      <c r="CU903" t="s">
        <v>9167</v>
      </c>
      <c r="CV903" t="s">
        <v>4690</v>
      </c>
      <c r="CX903" t="s">
        <v>4105</v>
      </c>
      <c r="CZ903" t="s">
        <v>4133</v>
      </c>
      <c r="DA903">
        <v>1</v>
      </c>
      <c r="DB903" t="s">
        <v>9204</v>
      </c>
      <c r="DC903" t="s">
        <v>217</v>
      </c>
      <c r="DD903" t="s">
        <v>9167</v>
      </c>
      <c r="DE903" t="s">
        <v>4158</v>
      </c>
    </row>
    <row r="904" spans="58:109" x14ac:dyDescent="0.25">
      <c r="BF904" t="s">
        <v>11572</v>
      </c>
      <c r="BH904" t="s">
        <v>4553</v>
      </c>
      <c r="BL904">
        <v>0</v>
      </c>
      <c r="BM904">
        <v>1</v>
      </c>
      <c r="BR904" t="s">
        <v>4031</v>
      </c>
      <c r="BS904" s="124">
        <v>46147</v>
      </c>
      <c r="BT904" t="s">
        <v>2069</v>
      </c>
      <c r="BU904" t="s">
        <v>1720</v>
      </c>
      <c r="BW904" t="s">
        <v>14557</v>
      </c>
      <c r="BX904" t="s">
        <v>4030</v>
      </c>
      <c r="BY904" t="s">
        <v>4032</v>
      </c>
      <c r="BZ904" t="s">
        <v>13470</v>
      </c>
      <c r="CA904" t="s">
        <v>13470</v>
      </c>
      <c r="CC904" t="s">
        <v>4105</v>
      </c>
      <c r="CD904">
        <v>200.64</v>
      </c>
      <c r="CE904">
        <v>16.72</v>
      </c>
      <c r="CF904">
        <v>1.1704000000000001</v>
      </c>
      <c r="CG904">
        <v>0</v>
      </c>
      <c r="CH904">
        <v>200.64</v>
      </c>
      <c r="CJ904">
        <v>25.75</v>
      </c>
      <c r="CK904">
        <v>1</v>
      </c>
      <c r="CL904" t="s">
        <v>14558</v>
      </c>
      <c r="CM904" t="s">
        <v>4106</v>
      </c>
      <c r="CN904" t="s">
        <v>84</v>
      </c>
      <c r="CO904" t="s">
        <v>13470</v>
      </c>
      <c r="CP904" t="s">
        <v>4107</v>
      </c>
      <c r="CR904" t="s">
        <v>9205</v>
      </c>
      <c r="CS904" t="s">
        <v>4050</v>
      </c>
      <c r="CT904" t="s">
        <v>4034</v>
      </c>
      <c r="CU904" t="s">
        <v>9206</v>
      </c>
      <c r="CV904" t="s">
        <v>4571</v>
      </c>
      <c r="CX904" t="s">
        <v>4105</v>
      </c>
      <c r="CZ904" t="s">
        <v>4133</v>
      </c>
      <c r="DA904">
        <v>1</v>
      </c>
      <c r="DB904" t="s">
        <v>9204</v>
      </c>
      <c r="DC904" t="s">
        <v>217</v>
      </c>
      <c r="DD904" t="s">
        <v>9206</v>
      </c>
      <c r="DE904" t="s">
        <v>4158</v>
      </c>
    </row>
    <row r="905" spans="58:109" x14ac:dyDescent="0.25">
      <c r="BF905" t="s">
        <v>11573</v>
      </c>
      <c r="BH905" t="s">
        <v>4553</v>
      </c>
      <c r="BL905">
        <v>0</v>
      </c>
      <c r="BM905">
        <v>1</v>
      </c>
      <c r="BR905" t="s">
        <v>4031</v>
      </c>
      <c r="BS905" s="124">
        <v>46147</v>
      </c>
      <c r="BT905" t="s">
        <v>2069</v>
      </c>
      <c r="BU905" t="s">
        <v>1720</v>
      </c>
      <c r="BW905" t="s">
        <v>14559</v>
      </c>
      <c r="BX905" t="s">
        <v>4030</v>
      </c>
      <c r="BY905" t="s">
        <v>4027</v>
      </c>
      <c r="BZ905" t="s">
        <v>13470</v>
      </c>
      <c r="CA905" t="s">
        <v>13470</v>
      </c>
      <c r="CC905" t="s">
        <v>4105</v>
      </c>
      <c r="CD905">
        <v>215.88</v>
      </c>
      <c r="CE905">
        <v>17.989999999999998</v>
      </c>
      <c r="CG905">
        <v>0</v>
      </c>
      <c r="CH905">
        <v>215.88</v>
      </c>
      <c r="CK905">
        <v>1</v>
      </c>
      <c r="CL905" t="s">
        <v>14558</v>
      </c>
      <c r="CM905" t="s">
        <v>4106</v>
      </c>
      <c r="CN905" t="s">
        <v>84</v>
      </c>
      <c r="CO905" t="s">
        <v>13470</v>
      </c>
      <c r="CP905" t="s">
        <v>4107</v>
      </c>
      <c r="CR905" t="s">
        <v>9207</v>
      </c>
      <c r="CS905" t="s">
        <v>4050</v>
      </c>
      <c r="CT905" t="s">
        <v>4032</v>
      </c>
      <c r="CU905" t="s">
        <v>9029</v>
      </c>
      <c r="CV905" t="s">
        <v>4255</v>
      </c>
      <c r="CX905" t="s">
        <v>4105</v>
      </c>
      <c r="CZ905" t="s">
        <v>4133</v>
      </c>
      <c r="DA905">
        <v>1</v>
      </c>
      <c r="DB905" t="s">
        <v>9208</v>
      </c>
      <c r="DC905" t="s">
        <v>217</v>
      </c>
      <c r="DD905" t="s">
        <v>9029</v>
      </c>
      <c r="DE905" t="s">
        <v>4158</v>
      </c>
    </row>
    <row r="906" spans="58:109" x14ac:dyDescent="0.25">
      <c r="BF906" t="s">
        <v>11574</v>
      </c>
      <c r="BH906" t="s">
        <v>4553</v>
      </c>
      <c r="BL906">
        <v>0</v>
      </c>
      <c r="BM906">
        <v>1</v>
      </c>
      <c r="BR906" t="s">
        <v>4031</v>
      </c>
      <c r="BS906" s="124">
        <v>46147</v>
      </c>
      <c r="BT906" t="s">
        <v>2069</v>
      </c>
      <c r="BU906" t="s">
        <v>1720</v>
      </c>
      <c r="BW906" t="s">
        <v>14560</v>
      </c>
      <c r="BX906" t="s">
        <v>4030</v>
      </c>
      <c r="BY906" t="s">
        <v>4034</v>
      </c>
      <c r="BZ906" t="s">
        <v>14561</v>
      </c>
      <c r="CA906" t="s">
        <v>8449</v>
      </c>
      <c r="CC906" t="s">
        <v>4105</v>
      </c>
      <c r="CD906">
        <v>64.78</v>
      </c>
      <c r="CE906">
        <v>2.94</v>
      </c>
      <c r="CF906">
        <v>0.70650000000000002</v>
      </c>
      <c r="CG906">
        <v>1</v>
      </c>
      <c r="CH906">
        <v>64.78</v>
      </c>
      <c r="CI906" s="17">
        <v>0.2</v>
      </c>
      <c r="CJ906">
        <v>6.89</v>
      </c>
      <c r="CK906">
        <v>1</v>
      </c>
      <c r="CL906" t="s">
        <v>14562</v>
      </c>
      <c r="CM906" t="s">
        <v>4121</v>
      </c>
      <c r="CN906" t="s">
        <v>84</v>
      </c>
      <c r="CO906" t="s">
        <v>14561</v>
      </c>
      <c r="CP906" t="s">
        <v>4121</v>
      </c>
      <c r="CR906" t="s">
        <v>9209</v>
      </c>
      <c r="CS906" t="s">
        <v>4030</v>
      </c>
      <c r="CT906" t="s">
        <v>4104</v>
      </c>
      <c r="CU906" t="s">
        <v>9210</v>
      </c>
      <c r="CV906" t="s">
        <v>8850</v>
      </c>
      <c r="CX906" t="s">
        <v>4105</v>
      </c>
      <c r="CZ906" t="s">
        <v>4133</v>
      </c>
      <c r="DA906">
        <v>1</v>
      </c>
      <c r="DB906" t="s">
        <v>9211</v>
      </c>
      <c r="DC906" t="s">
        <v>217</v>
      </c>
      <c r="DD906" t="s">
        <v>9210</v>
      </c>
      <c r="DE906" t="s">
        <v>4158</v>
      </c>
    </row>
    <row r="907" spans="58:109" x14ac:dyDescent="0.25">
      <c r="BF907" t="s">
        <v>11575</v>
      </c>
      <c r="BH907" t="s">
        <v>4553</v>
      </c>
      <c r="BL907">
        <v>0</v>
      </c>
      <c r="BM907">
        <v>1</v>
      </c>
      <c r="BR907" t="s">
        <v>4031</v>
      </c>
      <c r="BS907" s="124">
        <v>46147</v>
      </c>
      <c r="BT907" t="s">
        <v>2069</v>
      </c>
      <c r="BU907" t="s">
        <v>1720</v>
      </c>
      <c r="BW907" t="s">
        <v>14563</v>
      </c>
      <c r="BX907" t="s">
        <v>4030</v>
      </c>
      <c r="BY907" t="s">
        <v>4034</v>
      </c>
      <c r="BZ907" t="s">
        <v>14564</v>
      </c>
      <c r="CA907" t="s">
        <v>8449</v>
      </c>
      <c r="CC907" t="s">
        <v>4105</v>
      </c>
      <c r="CD907">
        <v>49.6</v>
      </c>
      <c r="CE907">
        <v>2.25</v>
      </c>
      <c r="CF907">
        <v>0.54149999999999998</v>
      </c>
      <c r="CG907">
        <v>1</v>
      </c>
      <c r="CH907">
        <v>49.6</v>
      </c>
      <c r="CI907" s="17">
        <v>0.2</v>
      </c>
      <c r="CJ907">
        <v>5.28</v>
      </c>
      <c r="CK907">
        <v>1</v>
      </c>
      <c r="CL907" t="s">
        <v>14562</v>
      </c>
      <c r="CM907" t="s">
        <v>4121</v>
      </c>
      <c r="CN907" t="s">
        <v>84</v>
      </c>
      <c r="CO907" t="s">
        <v>14564</v>
      </c>
      <c r="CP907" t="s">
        <v>4121</v>
      </c>
      <c r="CR907" t="s">
        <v>9962</v>
      </c>
      <c r="CS907" t="s">
        <v>4030</v>
      </c>
      <c r="CT907" t="s">
        <v>4027</v>
      </c>
      <c r="CU907" t="s">
        <v>9963</v>
      </c>
      <c r="CV907" t="s">
        <v>8446</v>
      </c>
      <c r="CX907" t="s">
        <v>4105</v>
      </c>
      <c r="CY907" s="17">
        <v>0.2</v>
      </c>
      <c r="CZ907" t="s">
        <v>4133</v>
      </c>
      <c r="DA907">
        <v>1</v>
      </c>
      <c r="DB907" t="s">
        <v>9964</v>
      </c>
      <c r="DC907" t="s">
        <v>217</v>
      </c>
      <c r="DD907" t="s">
        <v>9963</v>
      </c>
      <c r="DE907" t="s">
        <v>4158</v>
      </c>
    </row>
    <row r="908" spans="58:109" x14ac:dyDescent="0.25">
      <c r="BF908" t="s">
        <v>11576</v>
      </c>
      <c r="BH908" t="s">
        <v>4553</v>
      </c>
      <c r="BL908">
        <v>0</v>
      </c>
      <c r="BM908">
        <v>1</v>
      </c>
      <c r="BR908" t="s">
        <v>4031</v>
      </c>
      <c r="BS908" s="124">
        <v>46147</v>
      </c>
      <c r="BT908" t="s">
        <v>2069</v>
      </c>
      <c r="BU908" t="s">
        <v>1720</v>
      </c>
      <c r="BW908" t="s">
        <v>14565</v>
      </c>
      <c r="BX908" t="s">
        <v>4030</v>
      </c>
      <c r="BY908" t="s">
        <v>4104</v>
      </c>
      <c r="BZ908" t="s">
        <v>14566</v>
      </c>
      <c r="CA908" t="s">
        <v>14566</v>
      </c>
      <c r="CC908" t="s">
        <v>4105</v>
      </c>
      <c r="CD908">
        <v>203.88</v>
      </c>
      <c r="CE908">
        <v>16.989999999999998</v>
      </c>
      <c r="CF908">
        <v>3.3980000000000001</v>
      </c>
      <c r="CG908">
        <v>0</v>
      </c>
      <c r="CH908">
        <v>203.88</v>
      </c>
      <c r="CI908" s="17">
        <v>0.2</v>
      </c>
      <c r="CJ908">
        <v>45.89</v>
      </c>
      <c r="CK908">
        <v>1</v>
      </c>
      <c r="CL908" t="s">
        <v>14567</v>
      </c>
      <c r="CM908" t="s">
        <v>4106</v>
      </c>
      <c r="CN908" t="s">
        <v>84</v>
      </c>
      <c r="CO908" t="s">
        <v>14566</v>
      </c>
      <c r="CP908" t="s">
        <v>4107</v>
      </c>
      <c r="CR908" t="s">
        <v>9965</v>
      </c>
      <c r="CS908" t="s">
        <v>4030</v>
      </c>
      <c r="CT908" t="s">
        <v>4027</v>
      </c>
      <c r="CU908" t="s">
        <v>9966</v>
      </c>
      <c r="CV908" t="s">
        <v>8648</v>
      </c>
      <c r="CX908" t="s">
        <v>4105</v>
      </c>
      <c r="CZ908" t="s">
        <v>4133</v>
      </c>
      <c r="DA908">
        <v>1</v>
      </c>
      <c r="DB908" t="s">
        <v>9967</v>
      </c>
      <c r="DC908" t="s">
        <v>217</v>
      </c>
      <c r="DD908" t="s">
        <v>9966</v>
      </c>
      <c r="DE908" t="s">
        <v>4158</v>
      </c>
    </row>
    <row r="909" spans="58:109" x14ac:dyDescent="0.25">
      <c r="BF909" t="s">
        <v>11577</v>
      </c>
      <c r="BH909" t="s">
        <v>4553</v>
      </c>
      <c r="BL909">
        <v>0</v>
      </c>
      <c r="BM909">
        <v>1</v>
      </c>
      <c r="BR909" t="s">
        <v>4031</v>
      </c>
      <c r="BS909" s="124">
        <v>46147</v>
      </c>
      <c r="BT909" t="s">
        <v>2069</v>
      </c>
      <c r="BU909" t="s">
        <v>1720</v>
      </c>
      <c r="BW909" t="s">
        <v>14568</v>
      </c>
      <c r="BX909" t="s">
        <v>4030</v>
      </c>
      <c r="BY909" t="s">
        <v>4104</v>
      </c>
      <c r="BZ909" t="s">
        <v>14569</v>
      </c>
      <c r="CA909" t="s">
        <v>14569</v>
      </c>
      <c r="CC909" t="s">
        <v>4105</v>
      </c>
      <c r="CD909">
        <v>107.88</v>
      </c>
      <c r="CE909">
        <v>8.99</v>
      </c>
      <c r="CF909">
        <v>1.798</v>
      </c>
      <c r="CG909">
        <v>0</v>
      </c>
      <c r="CH909">
        <v>107.88</v>
      </c>
      <c r="CI909" s="17">
        <v>0.2</v>
      </c>
      <c r="CJ909">
        <v>24.29</v>
      </c>
      <c r="CK909">
        <v>1</v>
      </c>
      <c r="CL909" t="s">
        <v>14567</v>
      </c>
      <c r="CM909" t="s">
        <v>4106</v>
      </c>
      <c r="CN909" t="s">
        <v>84</v>
      </c>
      <c r="CO909" t="s">
        <v>14569</v>
      </c>
      <c r="CP909" t="s">
        <v>4107</v>
      </c>
      <c r="CR909" t="s">
        <v>9968</v>
      </c>
      <c r="CS909" t="s">
        <v>4030</v>
      </c>
      <c r="CT909" t="s">
        <v>4034</v>
      </c>
      <c r="CU909" t="s">
        <v>9784</v>
      </c>
      <c r="CV909" t="s">
        <v>8388</v>
      </c>
      <c r="CX909" t="s">
        <v>4105</v>
      </c>
      <c r="CZ909" t="s">
        <v>4133</v>
      </c>
      <c r="DA909">
        <v>1</v>
      </c>
      <c r="DB909" t="s">
        <v>9969</v>
      </c>
      <c r="DC909" t="s">
        <v>217</v>
      </c>
      <c r="DD909" t="s">
        <v>9784</v>
      </c>
      <c r="DE909" t="s">
        <v>4158</v>
      </c>
    </row>
    <row r="910" spans="58:109" x14ac:dyDescent="0.25">
      <c r="BF910" t="s">
        <v>11578</v>
      </c>
      <c r="BH910" t="s">
        <v>4553</v>
      </c>
      <c r="BL910">
        <v>0</v>
      </c>
      <c r="BM910">
        <v>1</v>
      </c>
      <c r="BR910" t="s">
        <v>4031</v>
      </c>
      <c r="BS910" s="124">
        <v>46147</v>
      </c>
      <c r="BT910" t="s">
        <v>2069</v>
      </c>
      <c r="BU910" t="s">
        <v>1720</v>
      </c>
      <c r="BW910" t="s">
        <v>14570</v>
      </c>
      <c r="BX910" t="s">
        <v>4030</v>
      </c>
      <c r="BY910" t="s">
        <v>4104</v>
      </c>
      <c r="BZ910" t="s">
        <v>14571</v>
      </c>
      <c r="CA910" t="s">
        <v>14571</v>
      </c>
      <c r="CC910" t="s">
        <v>4105</v>
      </c>
      <c r="CD910">
        <v>119.88</v>
      </c>
      <c r="CE910">
        <v>9.99</v>
      </c>
      <c r="CF910">
        <v>1.998</v>
      </c>
      <c r="CG910">
        <v>0</v>
      </c>
      <c r="CH910">
        <v>119.88</v>
      </c>
      <c r="CI910" s="17">
        <v>0.2</v>
      </c>
      <c r="CJ910">
        <v>26.99</v>
      </c>
      <c r="CK910">
        <v>1</v>
      </c>
      <c r="CL910" t="s">
        <v>14567</v>
      </c>
      <c r="CM910" t="s">
        <v>4106</v>
      </c>
      <c r="CN910" t="s">
        <v>84</v>
      </c>
      <c r="CO910" t="s">
        <v>14571</v>
      </c>
      <c r="CP910" t="s">
        <v>4107</v>
      </c>
      <c r="CR910" t="s">
        <v>9970</v>
      </c>
      <c r="CS910" t="s">
        <v>4030</v>
      </c>
      <c r="CT910" t="s">
        <v>4034</v>
      </c>
      <c r="CU910" t="s">
        <v>9971</v>
      </c>
      <c r="CV910" t="s">
        <v>8388</v>
      </c>
      <c r="CX910" t="s">
        <v>4105</v>
      </c>
      <c r="CZ910" t="s">
        <v>4133</v>
      </c>
      <c r="DA910">
        <v>1</v>
      </c>
      <c r="DB910" t="s">
        <v>9969</v>
      </c>
      <c r="DC910" t="s">
        <v>217</v>
      </c>
      <c r="DD910" t="s">
        <v>9971</v>
      </c>
      <c r="DE910" t="s">
        <v>4158</v>
      </c>
    </row>
    <row r="911" spans="58:109" x14ac:dyDescent="0.25">
      <c r="BF911" t="s">
        <v>11579</v>
      </c>
      <c r="BH911" t="s">
        <v>4442</v>
      </c>
      <c r="BL911">
        <v>0</v>
      </c>
      <c r="BM911">
        <v>1</v>
      </c>
      <c r="BR911" t="s">
        <v>4031</v>
      </c>
      <c r="BS911" s="124">
        <v>46147</v>
      </c>
      <c r="BT911" t="s">
        <v>2080</v>
      </c>
      <c r="BU911" t="s">
        <v>1720</v>
      </c>
      <c r="BW911" t="s">
        <v>14572</v>
      </c>
      <c r="BX911" t="s">
        <v>4030</v>
      </c>
      <c r="BY911" t="s">
        <v>4104</v>
      </c>
      <c r="BZ911" t="s">
        <v>14571</v>
      </c>
      <c r="CA911" t="s">
        <v>14571</v>
      </c>
      <c r="CC911" t="s">
        <v>4105</v>
      </c>
      <c r="CD911">
        <v>131.88</v>
      </c>
      <c r="CE911">
        <v>10.99</v>
      </c>
      <c r="CF911">
        <v>2.198</v>
      </c>
      <c r="CG911">
        <v>0</v>
      </c>
      <c r="CH911">
        <v>131.88</v>
      </c>
      <c r="CI911" s="17">
        <v>0.2</v>
      </c>
      <c r="CJ911">
        <v>29.69</v>
      </c>
      <c r="CK911">
        <v>1</v>
      </c>
      <c r="CL911" t="s">
        <v>14567</v>
      </c>
      <c r="CM911" t="s">
        <v>4106</v>
      </c>
      <c r="CN911" t="s">
        <v>84</v>
      </c>
      <c r="CO911" t="s">
        <v>14571</v>
      </c>
      <c r="CP911" t="s">
        <v>4107</v>
      </c>
      <c r="CR911" t="s">
        <v>9972</v>
      </c>
      <c r="CS911" t="s">
        <v>4050</v>
      </c>
      <c r="CT911" t="s">
        <v>4034</v>
      </c>
      <c r="CU911" t="s">
        <v>9796</v>
      </c>
      <c r="CV911" t="s">
        <v>4571</v>
      </c>
      <c r="CW911" t="s">
        <v>4310</v>
      </c>
      <c r="CX911" t="s">
        <v>4105</v>
      </c>
      <c r="CZ911" t="s">
        <v>4133</v>
      </c>
      <c r="DA911">
        <v>1</v>
      </c>
      <c r="DB911" t="s">
        <v>9973</v>
      </c>
      <c r="DC911" t="s">
        <v>217</v>
      </c>
      <c r="DD911" t="s">
        <v>9796</v>
      </c>
      <c r="DE911" t="s">
        <v>4158</v>
      </c>
    </row>
    <row r="912" spans="58:109" x14ac:dyDescent="0.25">
      <c r="BF912" t="s">
        <v>11580</v>
      </c>
      <c r="BG912" t="s">
        <v>11581</v>
      </c>
      <c r="BH912" t="s">
        <v>4517</v>
      </c>
      <c r="BI912" t="s">
        <v>11582</v>
      </c>
      <c r="BJ912" t="s">
        <v>4032</v>
      </c>
      <c r="BK912">
        <v>198.72</v>
      </c>
      <c r="BL912">
        <v>1</v>
      </c>
      <c r="BM912">
        <v>1</v>
      </c>
      <c r="BN912" t="s">
        <v>4028</v>
      </c>
      <c r="BO912">
        <v>1</v>
      </c>
      <c r="BP912" t="s">
        <v>4029</v>
      </c>
      <c r="BQ912" t="s">
        <v>4030</v>
      </c>
      <c r="BR912" t="s">
        <v>4031</v>
      </c>
      <c r="BS912" s="124">
        <v>46147</v>
      </c>
      <c r="BT912" t="s">
        <v>85</v>
      </c>
      <c r="BU912" t="s">
        <v>1720</v>
      </c>
      <c r="BW912" t="s">
        <v>14573</v>
      </c>
      <c r="BX912" t="s">
        <v>4030</v>
      </c>
      <c r="BY912" t="s">
        <v>4104</v>
      </c>
      <c r="BZ912" t="s">
        <v>14569</v>
      </c>
      <c r="CA912" t="s">
        <v>14569</v>
      </c>
      <c r="CC912" t="s">
        <v>4105</v>
      </c>
      <c r="CD912">
        <v>107.88</v>
      </c>
      <c r="CE912">
        <v>8.99</v>
      </c>
      <c r="CF912">
        <v>1.798</v>
      </c>
      <c r="CG912">
        <v>0</v>
      </c>
      <c r="CH912">
        <v>107.88</v>
      </c>
      <c r="CI912" s="17">
        <v>0.2</v>
      </c>
      <c r="CJ912">
        <v>24.29</v>
      </c>
      <c r="CK912">
        <v>1</v>
      </c>
      <c r="CL912" t="s">
        <v>14567</v>
      </c>
      <c r="CM912" t="s">
        <v>4106</v>
      </c>
      <c r="CN912" t="s">
        <v>84</v>
      </c>
      <c r="CO912" t="s">
        <v>14569</v>
      </c>
      <c r="CP912" t="s">
        <v>4107</v>
      </c>
      <c r="CR912" t="s">
        <v>9974</v>
      </c>
      <c r="CS912" t="s">
        <v>4030</v>
      </c>
      <c r="CT912" t="s">
        <v>4027</v>
      </c>
      <c r="CU912" t="s">
        <v>9774</v>
      </c>
      <c r="CV912" t="s">
        <v>8558</v>
      </c>
      <c r="CW912" t="s">
        <v>4449</v>
      </c>
      <c r="CX912" t="s">
        <v>4105</v>
      </c>
      <c r="CZ912" t="s">
        <v>4133</v>
      </c>
      <c r="DA912">
        <v>1</v>
      </c>
      <c r="DB912" t="s">
        <v>9975</v>
      </c>
      <c r="DC912" t="s">
        <v>217</v>
      </c>
      <c r="DD912" t="s">
        <v>9774</v>
      </c>
      <c r="DE912" t="s">
        <v>4158</v>
      </c>
    </row>
    <row r="913" spans="58:109" x14ac:dyDescent="0.25">
      <c r="BF913" t="s">
        <v>11583</v>
      </c>
      <c r="BG913" t="s">
        <v>11584</v>
      </c>
      <c r="BH913" t="s">
        <v>4517</v>
      </c>
      <c r="BI913" t="s">
        <v>11585</v>
      </c>
      <c r="BJ913" t="s">
        <v>4032</v>
      </c>
      <c r="BK913">
        <v>168.84</v>
      </c>
      <c r="BL913">
        <v>1</v>
      </c>
      <c r="BM913">
        <v>1</v>
      </c>
      <c r="BN913" t="s">
        <v>4560</v>
      </c>
      <c r="BO913">
        <v>1</v>
      </c>
      <c r="BP913" t="s">
        <v>4029</v>
      </c>
      <c r="BQ913" t="s">
        <v>4030</v>
      </c>
      <c r="BR913" t="s">
        <v>4031</v>
      </c>
      <c r="BS913" s="124">
        <v>46147</v>
      </c>
      <c r="BT913" t="s">
        <v>85</v>
      </c>
      <c r="BU913" t="s">
        <v>1720</v>
      </c>
      <c r="BW913" t="s">
        <v>14574</v>
      </c>
      <c r="BX913" t="s">
        <v>4030</v>
      </c>
      <c r="BY913" t="s">
        <v>4034</v>
      </c>
      <c r="BZ913" t="s">
        <v>14575</v>
      </c>
      <c r="CA913" t="s">
        <v>14575</v>
      </c>
      <c r="CC913" t="s">
        <v>4105</v>
      </c>
      <c r="CD913">
        <v>65.760000000000005</v>
      </c>
      <c r="CE913">
        <v>5.48</v>
      </c>
      <c r="CF913">
        <v>0.41099999999999998</v>
      </c>
      <c r="CG913">
        <v>0</v>
      </c>
      <c r="CH913">
        <v>65.760000000000005</v>
      </c>
      <c r="CJ913">
        <v>9.0399999999999991</v>
      </c>
      <c r="CK913">
        <v>1</v>
      </c>
      <c r="CL913" t="s">
        <v>14576</v>
      </c>
      <c r="CM913" t="s">
        <v>4106</v>
      </c>
      <c r="CN913" t="s">
        <v>84</v>
      </c>
      <c r="CO913" t="s">
        <v>14575</v>
      </c>
      <c r="CP913" t="s">
        <v>4107</v>
      </c>
      <c r="CR913" t="s">
        <v>9976</v>
      </c>
      <c r="CS913" t="s">
        <v>4030</v>
      </c>
      <c r="CT913" t="s">
        <v>4104</v>
      </c>
      <c r="CU913" t="s">
        <v>9977</v>
      </c>
      <c r="CV913" t="s">
        <v>8850</v>
      </c>
      <c r="CW913" t="s">
        <v>4190</v>
      </c>
      <c r="CX913" t="s">
        <v>4105</v>
      </c>
      <c r="CZ913" t="s">
        <v>4133</v>
      </c>
      <c r="DA913">
        <v>1</v>
      </c>
      <c r="DB913" t="s">
        <v>9975</v>
      </c>
      <c r="DC913" t="s">
        <v>217</v>
      </c>
      <c r="DD913" t="s">
        <v>9977</v>
      </c>
      <c r="DE913" t="s">
        <v>4158</v>
      </c>
    </row>
    <row r="914" spans="58:109" x14ac:dyDescent="0.25">
      <c r="BF914" t="s">
        <v>11586</v>
      </c>
      <c r="BH914" t="s">
        <v>4517</v>
      </c>
      <c r="BL914">
        <v>0</v>
      </c>
      <c r="BM914">
        <v>1</v>
      </c>
      <c r="BR914" t="s">
        <v>4031</v>
      </c>
      <c r="BS914" s="124">
        <v>46147</v>
      </c>
      <c r="BT914" t="s">
        <v>85</v>
      </c>
      <c r="BU914" t="s">
        <v>1720</v>
      </c>
      <c r="BW914" t="s">
        <v>14577</v>
      </c>
      <c r="BX914" t="s">
        <v>4030</v>
      </c>
      <c r="BY914" t="s">
        <v>4109</v>
      </c>
      <c r="BZ914" t="s">
        <v>14578</v>
      </c>
      <c r="CA914" t="s">
        <v>14578</v>
      </c>
      <c r="CB914" t="s">
        <v>4425</v>
      </c>
      <c r="CC914" t="s">
        <v>4111</v>
      </c>
      <c r="CD914">
        <v>275.88</v>
      </c>
      <c r="CE914">
        <v>22.99</v>
      </c>
      <c r="CG914">
        <v>0</v>
      </c>
      <c r="CH914">
        <v>275.88</v>
      </c>
      <c r="CK914">
        <v>1</v>
      </c>
      <c r="CL914" t="s">
        <v>14576</v>
      </c>
      <c r="CM914" t="s">
        <v>4106</v>
      </c>
      <c r="CN914" t="s">
        <v>84</v>
      </c>
      <c r="CO914" t="s">
        <v>14578</v>
      </c>
      <c r="CP914" t="s">
        <v>4107</v>
      </c>
      <c r="CR914" t="s">
        <v>9978</v>
      </c>
      <c r="CS914" t="s">
        <v>4050</v>
      </c>
      <c r="CT914" t="s">
        <v>4032</v>
      </c>
      <c r="CU914" t="s">
        <v>9905</v>
      </c>
      <c r="CV914" t="s">
        <v>4198</v>
      </c>
      <c r="CW914" t="s">
        <v>4287</v>
      </c>
      <c r="CX914" t="s">
        <v>4105</v>
      </c>
      <c r="CZ914" t="s">
        <v>4133</v>
      </c>
      <c r="DA914">
        <v>1</v>
      </c>
      <c r="DB914" t="s">
        <v>9979</v>
      </c>
      <c r="DC914" t="s">
        <v>217</v>
      </c>
      <c r="DD914" t="s">
        <v>9905</v>
      </c>
      <c r="DE914" t="s">
        <v>4158</v>
      </c>
    </row>
    <row r="915" spans="58:109" x14ac:dyDescent="0.25">
      <c r="BF915" t="s">
        <v>11587</v>
      </c>
      <c r="BH915" t="s">
        <v>4517</v>
      </c>
      <c r="BL915">
        <v>0</v>
      </c>
      <c r="BM915">
        <v>1</v>
      </c>
      <c r="BR915" t="s">
        <v>4031</v>
      </c>
      <c r="BS915" s="124">
        <v>46147</v>
      </c>
      <c r="BT915" t="s">
        <v>85</v>
      </c>
      <c r="BU915" t="s">
        <v>1720</v>
      </c>
      <c r="BW915" t="s">
        <v>14579</v>
      </c>
      <c r="BX915" t="s">
        <v>4030</v>
      </c>
      <c r="BY915" t="s">
        <v>4027</v>
      </c>
      <c r="BZ915" t="s">
        <v>14580</v>
      </c>
      <c r="CA915" t="s">
        <v>8292</v>
      </c>
      <c r="CB915" t="s">
        <v>4505</v>
      </c>
      <c r="CC915" t="s">
        <v>4105</v>
      </c>
      <c r="CD915">
        <v>119.88</v>
      </c>
      <c r="CE915">
        <v>9.99</v>
      </c>
      <c r="CF915">
        <v>1.9975000000000001</v>
      </c>
      <c r="CG915">
        <v>1</v>
      </c>
      <c r="CH915">
        <v>119.88</v>
      </c>
      <c r="CI915" s="17">
        <v>0.2</v>
      </c>
      <c r="CJ915">
        <v>27.47</v>
      </c>
      <c r="CK915">
        <v>1</v>
      </c>
      <c r="CL915" t="s">
        <v>14581</v>
      </c>
      <c r="CM915" t="s">
        <v>4121</v>
      </c>
      <c r="CN915" t="s">
        <v>84</v>
      </c>
      <c r="CO915" t="s">
        <v>14580</v>
      </c>
      <c r="CP915" t="s">
        <v>4121</v>
      </c>
      <c r="CR915" t="s">
        <v>9980</v>
      </c>
      <c r="CS915" t="s">
        <v>4050</v>
      </c>
      <c r="CT915" t="s">
        <v>4034</v>
      </c>
      <c r="CU915" t="s">
        <v>9981</v>
      </c>
      <c r="CV915" t="s">
        <v>4194</v>
      </c>
      <c r="CX915" t="s">
        <v>4105</v>
      </c>
      <c r="CZ915" t="s">
        <v>4133</v>
      </c>
      <c r="DA915">
        <v>1</v>
      </c>
      <c r="DB915" t="s">
        <v>9982</v>
      </c>
      <c r="DC915" t="s">
        <v>217</v>
      </c>
      <c r="DD915" t="s">
        <v>9981</v>
      </c>
      <c r="DE915" t="s">
        <v>4158</v>
      </c>
    </row>
    <row r="916" spans="58:109" x14ac:dyDescent="0.25">
      <c r="BF916" t="s">
        <v>11588</v>
      </c>
      <c r="BG916" t="s">
        <v>11589</v>
      </c>
      <c r="BH916" t="s">
        <v>8260</v>
      </c>
      <c r="BI916" t="s">
        <v>11590</v>
      </c>
      <c r="BJ916" t="s">
        <v>4034</v>
      </c>
      <c r="BK916">
        <v>41.22</v>
      </c>
      <c r="BL916">
        <v>1</v>
      </c>
      <c r="BM916">
        <v>1</v>
      </c>
      <c r="BN916" t="s">
        <v>4028</v>
      </c>
      <c r="BO916">
        <v>1</v>
      </c>
      <c r="BP916" t="s">
        <v>4029</v>
      </c>
      <c r="BQ916" t="s">
        <v>4030</v>
      </c>
      <c r="BR916" t="s">
        <v>4031</v>
      </c>
      <c r="BS916" s="124">
        <v>46147</v>
      </c>
      <c r="BT916" t="s">
        <v>2142</v>
      </c>
      <c r="BU916" t="s">
        <v>2171</v>
      </c>
      <c r="BW916" t="s">
        <v>14582</v>
      </c>
      <c r="BX916" t="s">
        <v>4030</v>
      </c>
      <c r="BY916" t="s">
        <v>4027</v>
      </c>
      <c r="BZ916" t="s">
        <v>13216</v>
      </c>
      <c r="CA916" t="s">
        <v>8604</v>
      </c>
      <c r="CC916" t="s">
        <v>4105</v>
      </c>
      <c r="CD916">
        <v>335.88</v>
      </c>
      <c r="CE916">
        <v>27.99</v>
      </c>
      <c r="CF916">
        <v>5.5975000000000001</v>
      </c>
      <c r="CG916">
        <v>1</v>
      </c>
      <c r="CH916">
        <v>335.88</v>
      </c>
      <c r="CI916" s="17">
        <v>0.2</v>
      </c>
      <c r="CJ916">
        <v>81.17</v>
      </c>
      <c r="CK916">
        <v>1</v>
      </c>
      <c r="CL916" t="s">
        <v>14583</v>
      </c>
      <c r="CM916" t="s">
        <v>4121</v>
      </c>
      <c r="CN916" t="s">
        <v>84</v>
      </c>
      <c r="CO916" t="s">
        <v>13216</v>
      </c>
      <c r="CP916" t="s">
        <v>4121</v>
      </c>
      <c r="CR916" t="s">
        <v>10395</v>
      </c>
      <c r="CS916" t="s">
        <v>4030</v>
      </c>
      <c r="CT916" t="s">
        <v>4027</v>
      </c>
      <c r="CU916" t="s">
        <v>10396</v>
      </c>
      <c r="CV916" t="s">
        <v>8595</v>
      </c>
      <c r="CW916" t="s">
        <v>4511</v>
      </c>
      <c r="CX916" t="s">
        <v>4105</v>
      </c>
      <c r="CZ916" t="s">
        <v>4133</v>
      </c>
      <c r="DA916">
        <v>1</v>
      </c>
      <c r="DB916" t="s">
        <v>10397</v>
      </c>
      <c r="DC916" t="s">
        <v>217</v>
      </c>
      <c r="DD916" t="s">
        <v>10396</v>
      </c>
      <c r="DE916" t="s">
        <v>4158</v>
      </c>
    </row>
    <row r="917" spans="58:109" x14ac:dyDescent="0.25">
      <c r="BF917" t="s">
        <v>11591</v>
      </c>
      <c r="BG917" t="s">
        <v>11592</v>
      </c>
      <c r="BH917" t="s">
        <v>8260</v>
      </c>
      <c r="BI917" t="s">
        <v>11593</v>
      </c>
      <c r="BJ917" t="s">
        <v>4034</v>
      </c>
      <c r="BK917">
        <v>54.06</v>
      </c>
      <c r="BL917">
        <v>1</v>
      </c>
      <c r="BM917">
        <v>1</v>
      </c>
      <c r="BN917" t="s">
        <v>4028</v>
      </c>
      <c r="BO917">
        <v>1</v>
      </c>
      <c r="BP917" t="s">
        <v>4029</v>
      </c>
      <c r="BQ917" t="s">
        <v>4030</v>
      </c>
      <c r="BR917" t="s">
        <v>4031</v>
      </c>
      <c r="BS917" s="124">
        <v>46147</v>
      </c>
      <c r="BT917" t="s">
        <v>2142</v>
      </c>
      <c r="BU917" t="s">
        <v>2171</v>
      </c>
      <c r="BW917" t="s">
        <v>14584</v>
      </c>
      <c r="BX917" t="s">
        <v>4030</v>
      </c>
      <c r="BY917" t="s">
        <v>4027</v>
      </c>
      <c r="BZ917" t="s">
        <v>14585</v>
      </c>
      <c r="CA917" t="s">
        <v>8604</v>
      </c>
      <c r="CC917" t="s">
        <v>4105</v>
      </c>
      <c r="CD917">
        <v>131.88</v>
      </c>
      <c r="CE917">
        <v>10.99</v>
      </c>
      <c r="CF917">
        <v>2.1974999999999998</v>
      </c>
      <c r="CG917">
        <v>1</v>
      </c>
      <c r="CH917">
        <v>131.88</v>
      </c>
      <c r="CI917" s="17">
        <v>0.2</v>
      </c>
      <c r="CJ917">
        <v>31.87</v>
      </c>
      <c r="CK917">
        <v>1</v>
      </c>
      <c r="CL917" t="s">
        <v>14583</v>
      </c>
      <c r="CM917" t="s">
        <v>4121</v>
      </c>
      <c r="CN917" t="s">
        <v>84</v>
      </c>
      <c r="CO917" t="s">
        <v>14585</v>
      </c>
      <c r="CP917" t="s">
        <v>4121</v>
      </c>
      <c r="CR917" t="s">
        <v>17007</v>
      </c>
      <c r="CS917" t="s">
        <v>4050</v>
      </c>
      <c r="CT917" t="s">
        <v>4034</v>
      </c>
      <c r="CU917" t="s">
        <v>14104</v>
      </c>
      <c r="CV917" t="s">
        <v>4197</v>
      </c>
      <c r="CX917" t="s">
        <v>4105</v>
      </c>
      <c r="CY917" s="17">
        <v>0.5</v>
      </c>
      <c r="CZ917" t="s">
        <v>4133</v>
      </c>
      <c r="DA917">
        <v>1</v>
      </c>
      <c r="DB917" t="s">
        <v>17008</v>
      </c>
      <c r="DC917" t="s">
        <v>217</v>
      </c>
      <c r="DD917" t="s">
        <v>14104</v>
      </c>
      <c r="DE917" t="s">
        <v>4158</v>
      </c>
    </row>
    <row r="918" spans="58:109" x14ac:dyDescent="0.25">
      <c r="BF918" t="s">
        <v>11594</v>
      </c>
      <c r="BG918" t="s">
        <v>11595</v>
      </c>
      <c r="BH918" t="s">
        <v>8260</v>
      </c>
      <c r="BI918" t="s">
        <v>11596</v>
      </c>
      <c r="BJ918" t="s">
        <v>4034</v>
      </c>
      <c r="BK918">
        <v>49.14</v>
      </c>
      <c r="BL918">
        <v>1</v>
      </c>
      <c r="BM918">
        <v>1</v>
      </c>
      <c r="BN918" t="s">
        <v>4028</v>
      </c>
      <c r="BO918">
        <v>1</v>
      </c>
      <c r="BP918" t="s">
        <v>4029</v>
      </c>
      <c r="BQ918" t="s">
        <v>4030</v>
      </c>
      <c r="BR918" t="s">
        <v>4031</v>
      </c>
      <c r="BS918" s="124">
        <v>46147</v>
      </c>
      <c r="BT918" t="s">
        <v>2142</v>
      </c>
      <c r="BU918" t="s">
        <v>2171</v>
      </c>
      <c r="BW918" t="s">
        <v>14586</v>
      </c>
      <c r="BX918" t="s">
        <v>4030</v>
      </c>
      <c r="BY918" t="s">
        <v>4034</v>
      </c>
      <c r="BZ918" t="s">
        <v>14587</v>
      </c>
      <c r="CA918" t="s">
        <v>4626</v>
      </c>
      <c r="CC918" t="s">
        <v>4105</v>
      </c>
      <c r="CD918">
        <v>59.4</v>
      </c>
      <c r="CE918">
        <v>2.7</v>
      </c>
      <c r="CF918">
        <v>0.64800000000000002</v>
      </c>
      <c r="CG918">
        <v>1</v>
      </c>
      <c r="CH918">
        <v>59.4</v>
      </c>
      <c r="CI918" s="17">
        <v>0.2</v>
      </c>
      <c r="CJ918">
        <v>6.32</v>
      </c>
      <c r="CK918">
        <v>1</v>
      </c>
      <c r="CL918" t="s">
        <v>14588</v>
      </c>
      <c r="CM918" t="s">
        <v>4121</v>
      </c>
      <c r="CN918" t="s">
        <v>84</v>
      </c>
      <c r="CO918" t="s">
        <v>14587</v>
      </c>
      <c r="CP918" t="s">
        <v>4121</v>
      </c>
      <c r="CR918" t="s">
        <v>17009</v>
      </c>
      <c r="CS918" t="s">
        <v>4030</v>
      </c>
      <c r="CT918" t="s">
        <v>4034</v>
      </c>
      <c r="CU918" t="s">
        <v>17010</v>
      </c>
      <c r="CV918" t="s">
        <v>8594</v>
      </c>
      <c r="CW918" t="s">
        <v>4354</v>
      </c>
      <c r="CX918" t="s">
        <v>4105</v>
      </c>
      <c r="CZ918" t="s">
        <v>4133</v>
      </c>
      <c r="DA918">
        <v>1</v>
      </c>
      <c r="DB918" t="s">
        <v>17011</v>
      </c>
      <c r="DC918" t="s">
        <v>217</v>
      </c>
      <c r="DD918" t="s">
        <v>17010</v>
      </c>
      <c r="DE918" t="s">
        <v>4158</v>
      </c>
    </row>
    <row r="919" spans="58:109" x14ac:dyDescent="0.25">
      <c r="BF919" t="s">
        <v>11597</v>
      </c>
      <c r="BH919" t="s">
        <v>8260</v>
      </c>
      <c r="BL919">
        <v>0</v>
      </c>
      <c r="BM919">
        <v>1</v>
      </c>
      <c r="BR919" t="s">
        <v>4031</v>
      </c>
      <c r="BS919" s="124">
        <v>46147</v>
      </c>
      <c r="BT919" t="s">
        <v>2142</v>
      </c>
      <c r="BU919" t="s">
        <v>2171</v>
      </c>
      <c r="BW919" t="s">
        <v>14589</v>
      </c>
      <c r="BX919" t="s">
        <v>4030</v>
      </c>
      <c r="BY919" t="s">
        <v>4034</v>
      </c>
      <c r="BZ919" t="s">
        <v>14590</v>
      </c>
      <c r="CA919" t="s">
        <v>8614</v>
      </c>
      <c r="CB919" t="s">
        <v>4362</v>
      </c>
      <c r="CC919" t="s">
        <v>4105</v>
      </c>
      <c r="CD919">
        <v>125.88</v>
      </c>
      <c r="CE919">
        <v>10.49</v>
      </c>
      <c r="CF919">
        <v>1.0067999999999999</v>
      </c>
      <c r="CG919">
        <v>1</v>
      </c>
      <c r="CH919">
        <v>125.88</v>
      </c>
      <c r="CI919" s="17">
        <v>0.2</v>
      </c>
      <c r="CJ919">
        <v>13.09</v>
      </c>
      <c r="CK919">
        <v>1</v>
      </c>
      <c r="CL919" t="s">
        <v>14591</v>
      </c>
      <c r="CM919" t="s">
        <v>4121</v>
      </c>
      <c r="CN919" t="s">
        <v>84</v>
      </c>
      <c r="CO919" t="s">
        <v>14590</v>
      </c>
      <c r="CP919" t="s">
        <v>4121</v>
      </c>
      <c r="CR919" t="s">
        <v>17012</v>
      </c>
      <c r="CS919" t="s">
        <v>4050</v>
      </c>
      <c r="CT919" t="s">
        <v>4034</v>
      </c>
      <c r="CU919" t="s">
        <v>17013</v>
      </c>
      <c r="CV919" t="s">
        <v>4571</v>
      </c>
      <c r="CX919" t="s">
        <v>4105</v>
      </c>
      <c r="CZ919" t="s">
        <v>4133</v>
      </c>
      <c r="DA919">
        <v>1</v>
      </c>
      <c r="DB919" t="s">
        <v>17014</v>
      </c>
      <c r="DC919" t="s">
        <v>217</v>
      </c>
      <c r="DD919" t="s">
        <v>17013</v>
      </c>
      <c r="DE919" t="s">
        <v>4158</v>
      </c>
    </row>
    <row r="920" spans="58:109" x14ac:dyDescent="0.25">
      <c r="BF920" t="s">
        <v>11598</v>
      </c>
      <c r="BH920" t="s">
        <v>8260</v>
      </c>
      <c r="BL920">
        <v>0</v>
      </c>
      <c r="BM920">
        <v>1</v>
      </c>
      <c r="BR920" t="s">
        <v>4031</v>
      </c>
      <c r="BS920" s="124">
        <v>46147</v>
      </c>
      <c r="BT920" t="s">
        <v>2142</v>
      </c>
      <c r="BU920" t="s">
        <v>2171</v>
      </c>
      <c r="BW920" t="s">
        <v>21571</v>
      </c>
      <c r="BX920" t="s">
        <v>4030</v>
      </c>
      <c r="BY920" t="s">
        <v>4032</v>
      </c>
      <c r="BZ920" t="s">
        <v>21572</v>
      </c>
      <c r="CA920" t="s">
        <v>21572</v>
      </c>
      <c r="CC920" t="s">
        <v>4105</v>
      </c>
      <c r="CD920">
        <v>129.58000000000001</v>
      </c>
      <c r="CE920">
        <v>5.89</v>
      </c>
      <c r="CF920">
        <v>1.3188</v>
      </c>
      <c r="CG920">
        <v>1</v>
      </c>
      <c r="CH920">
        <v>129.58000000000001</v>
      </c>
      <c r="CI920" s="17">
        <v>0.2</v>
      </c>
      <c r="CJ920">
        <v>14.34</v>
      </c>
      <c r="CK920">
        <v>1</v>
      </c>
      <c r="CL920" t="s">
        <v>21573</v>
      </c>
      <c r="CM920" t="s">
        <v>4106</v>
      </c>
      <c r="CN920" t="s">
        <v>1891</v>
      </c>
      <c r="CO920" t="s">
        <v>21572</v>
      </c>
      <c r="CP920" t="s">
        <v>4107</v>
      </c>
      <c r="CR920" t="s">
        <v>13769</v>
      </c>
      <c r="CS920" t="s">
        <v>4050</v>
      </c>
      <c r="CT920" t="s">
        <v>4034</v>
      </c>
      <c r="CU920" t="s">
        <v>17015</v>
      </c>
      <c r="CV920" t="s">
        <v>8257</v>
      </c>
      <c r="CX920" t="s">
        <v>4105</v>
      </c>
      <c r="CY920" s="17">
        <v>0.2</v>
      </c>
      <c r="CZ920" t="s">
        <v>4133</v>
      </c>
      <c r="DA920">
        <v>1</v>
      </c>
      <c r="DB920" t="s">
        <v>13771</v>
      </c>
      <c r="DC920" t="s">
        <v>217</v>
      </c>
      <c r="DD920" t="s">
        <v>17015</v>
      </c>
      <c r="DE920" t="s">
        <v>4158</v>
      </c>
    </row>
    <row r="921" spans="58:109" x14ac:dyDescent="0.25">
      <c r="BF921" t="s">
        <v>11599</v>
      </c>
      <c r="BH921" t="s">
        <v>8260</v>
      </c>
      <c r="BL921">
        <v>0</v>
      </c>
      <c r="BM921">
        <v>1</v>
      </c>
      <c r="BR921" t="s">
        <v>4031</v>
      </c>
      <c r="BS921" s="124">
        <v>46147</v>
      </c>
      <c r="BT921" t="s">
        <v>2142</v>
      </c>
      <c r="BU921" t="s">
        <v>2171</v>
      </c>
      <c r="BW921" t="s">
        <v>21574</v>
      </c>
      <c r="BX921" t="s">
        <v>4030</v>
      </c>
      <c r="BY921" t="s">
        <v>4032</v>
      </c>
      <c r="BZ921" t="s">
        <v>21575</v>
      </c>
      <c r="CA921" t="s">
        <v>21575</v>
      </c>
      <c r="CC921" t="s">
        <v>4105</v>
      </c>
      <c r="CD921">
        <v>156.19999999999999</v>
      </c>
      <c r="CE921">
        <v>7.1</v>
      </c>
      <c r="CF921">
        <v>1.5904</v>
      </c>
      <c r="CG921">
        <v>1</v>
      </c>
      <c r="CH921">
        <v>156.19999999999999</v>
      </c>
      <c r="CI921" s="17">
        <v>0.2</v>
      </c>
      <c r="CJ921">
        <v>17.3</v>
      </c>
      <c r="CK921">
        <v>1</v>
      </c>
      <c r="CL921" t="s">
        <v>21573</v>
      </c>
      <c r="CM921" t="s">
        <v>4121</v>
      </c>
      <c r="CN921" t="s">
        <v>1891</v>
      </c>
      <c r="CO921" t="s">
        <v>21575</v>
      </c>
      <c r="CP921" t="s">
        <v>4107</v>
      </c>
      <c r="CR921" t="s">
        <v>17004</v>
      </c>
      <c r="CS921" t="s">
        <v>4050</v>
      </c>
      <c r="CT921" t="s">
        <v>4109</v>
      </c>
      <c r="CU921" t="s">
        <v>17005</v>
      </c>
      <c r="CV921" t="s">
        <v>4571</v>
      </c>
      <c r="CX921" t="s">
        <v>4111</v>
      </c>
      <c r="CZ921" t="s">
        <v>4133</v>
      </c>
      <c r="DA921">
        <v>1</v>
      </c>
      <c r="DB921" t="s">
        <v>17006</v>
      </c>
      <c r="DC921" t="s">
        <v>217</v>
      </c>
      <c r="DD921" t="s">
        <v>17005</v>
      </c>
      <c r="DE921" t="s">
        <v>4158</v>
      </c>
    </row>
    <row r="922" spans="58:109" x14ac:dyDescent="0.25">
      <c r="BF922" t="s">
        <v>11600</v>
      </c>
      <c r="BH922" t="s">
        <v>8260</v>
      </c>
      <c r="BL922">
        <v>0</v>
      </c>
      <c r="BM922">
        <v>1</v>
      </c>
      <c r="BR922" t="s">
        <v>4031</v>
      </c>
      <c r="BS922" s="124">
        <v>46147</v>
      </c>
      <c r="BT922" t="s">
        <v>2142</v>
      </c>
      <c r="BU922" t="s">
        <v>2171</v>
      </c>
      <c r="BW922" t="s">
        <v>21571</v>
      </c>
      <c r="BX922" t="s">
        <v>4030</v>
      </c>
      <c r="BY922" t="s">
        <v>4032</v>
      </c>
      <c r="BZ922" t="s">
        <v>21576</v>
      </c>
      <c r="CA922" t="s">
        <v>21576</v>
      </c>
      <c r="CC922" t="s">
        <v>4105</v>
      </c>
      <c r="CD922">
        <v>129.58000000000001</v>
      </c>
      <c r="CE922">
        <v>5.89</v>
      </c>
      <c r="CF922">
        <v>1.3188</v>
      </c>
      <c r="CG922">
        <v>1</v>
      </c>
      <c r="CH922">
        <v>129.58000000000001</v>
      </c>
      <c r="CI922" s="17">
        <v>0.2</v>
      </c>
      <c r="CJ922">
        <v>14.34</v>
      </c>
      <c r="CK922">
        <v>1</v>
      </c>
      <c r="CL922" t="s">
        <v>21573</v>
      </c>
      <c r="CM922" t="s">
        <v>4106</v>
      </c>
      <c r="CN922" t="s">
        <v>1891</v>
      </c>
      <c r="CO922" t="s">
        <v>21576</v>
      </c>
      <c r="CP922" t="s">
        <v>4107</v>
      </c>
      <c r="CR922" t="s">
        <v>17019</v>
      </c>
      <c r="CS922" t="s">
        <v>4050</v>
      </c>
      <c r="CT922" t="s">
        <v>4126</v>
      </c>
      <c r="CU922" t="s">
        <v>17020</v>
      </c>
      <c r="CV922" t="s">
        <v>4571</v>
      </c>
      <c r="CW922" t="s">
        <v>4319</v>
      </c>
      <c r="CX922" t="s">
        <v>4105</v>
      </c>
      <c r="CZ922" t="s">
        <v>4133</v>
      </c>
      <c r="DA922">
        <v>1</v>
      </c>
      <c r="DB922" t="s">
        <v>17021</v>
      </c>
      <c r="DC922" t="s">
        <v>217</v>
      </c>
      <c r="DD922" t="s">
        <v>17020</v>
      </c>
      <c r="DE922" t="s">
        <v>4158</v>
      </c>
    </row>
    <row r="923" spans="58:109" x14ac:dyDescent="0.25">
      <c r="BF923" t="s">
        <v>11601</v>
      </c>
      <c r="BH923" t="s">
        <v>8260</v>
      </c>
      <c r="BL923">
        <v>0</v>
      </c>
      <c r="BM923">
        <v>1</v>
      </c>
      <c r="BR923" t="s">
        <v>4031</v>
      </c>
      <c r="BS923" s="124">
        <v>46147</v>
      </c>
      <c r="BT923" t="s">
        <v>2142</v>
      </c>
      <c r="BU923" t="s">
        <v>2171</v>
      </c>
      <c r="BW923" t="s">
        <v>20937</v>
      </c>
      <c r="BX923" t="s">
        <v>4030</v>
      </c>
      <c r="BY923" t="s">
        <v>4126</v>
      </c>
      <c r="BZ923" t="s">
        <v>20938</v>
      </c>
      <c r="CA923" t="s">
        <v>8298</v>
      </c>
      <c r="CC923" t="s">
        <v>4105</v>
      </c>
      <c r="CD923">
        <v>141.33000000000001</v>
      </c>
      <c r="CE923">
        <v>6.73</v>
      </c>
      <c r="CF923">
        <v>4.8464999999999998</v>
      </c>
      <c r="CG923">
        <v>1</v>
      </c>
      <c r="CH923">
        <v>141.33000000000001</v>
      </c>
      <c r="CI923" s="17">
        <v>0.2</v>
      </c>
      <c r="CJ923">
        <v>45.43</v>
      </c>
      <c r="CK923">
        <v>1</v>
      </c>
      <c r="CL923" t="s">
        <v>20939</v>
      </c>
      <c r="CM923" t="s">
        <v>4121</v>
      </c>
      <c r="CN923" t="s">
        <v>1891</v>
      </c>
      <c r="CO923" t="s">
        <v>20938</v>
      </c>
      <c r="CP923" t="s">
        <v>4121</v>
      </c>
      <c r="CR923" t="s">
        <v>17022</v>
      </c>
      <c r="CS923" t="s">
        <v>4050</v>
      </c>
      <c r="CT923" t="s">
        <v>4126</v>
      </c>
      <c r="CU923" t="s">
        <v>17020</v>
      </c>
      <c r="CV923" t="s">
        <v>4571</v>
      </c>
      <c r="CW923" t="s">
        <v>4319</v>
      </c>
      <c r="CX923" t="s">
        <v>4105</v>
      </c>
      <c r="CZ923" t="s">
        <v>4133</v>
      </c>
      <c r="DA923">
        <v>1</v>
      </c>
      <c r="DB923" t="s">
        <v>17021</v>
      </c>
      <c r="DC923" t="s">
        <v>217</v>
      </c>
      <c r="DD923" t="s">
        <v>17020</v>
      </c>
      <c r="DE923" t="s">
        <v>4158</v>
      </c>
    </row>
    <row r="924" spans="58:109" x14ac:dyDescent="0.25">
      <c r="BF924" t="s">
        <v>11602</v>
      </c>
      <c r="BH924" t="s">
        <v>8260</v>
      </c>
      <c r="BL924">
        <v>0</v>
      </c>
      <c r="BM924">
        <v>1</v>
      </c>
      <c r="BR924" t="s">
        <v>4031</v>
      </c>
      <c r="BS924" s="124">
        <v>46147</v>
      </c>
      <c r="BT924" t="s">
        <v>2142</v>
      </c>
      <c r="BU924" t="s">
        <v>2171</v>
      </c>
      <c r="BW924" t="s">
        <v>21571</v>
      </c>
      <c r="BX924" t="s">
        <v>4030</v>
      </c>
      <c r="BY924" t="s">
        <v>4032</v>
      </c>
      <c r="BZ924" t="s">
        <v>21577</v>
      </c>
      <c r="CA924" t="s">
        <v>8448</v>
      </c>
      <c r="CC924" t="s">
        <v>4105</v>
      </c>
      <c r="CD924">
        <v>129.58000000000001</v>
      </c>
      <c r="CE924">
        <v>5.89</v>
      </c>
      <c r="CF924">
        <v>1.3188</v>
      </c>
      <c r="CG924">
        <v>1</v>
      </c>
      <c r="CH924">
        <v>129.58000000000001</v>
      </c>
      <c r="CI924" s="17">
        <v>0.2</v>
      </c>
      <c r="CJ924">
        <v>14.34</v>
      </c>
      <c r="CK924">
        <v>1</v>
      </c>
      <c r="CL924" t="s">
        <v>21573</v>
      </c>
      <c r="CM924" t="s">
        <v>4106</v>
      </c>
      <c r="CN924" t="s">
        <v>1891</v>
      </c>
      <c r="CO924" t="s">
        <v>21577</v>
      </c>
      <c r="CP924" t="s">
        <v>4121</v>
      </c>
      <c r="CR924" t="s">
        <v>17016</v>
      </c>
      <c r="CS924" t="s">
        <v>4030</v>
      </c>
      <c r="CT924" t="s">
        <v>4032</v>
      </c>
      <c r="CU924" t="s">
        <v>17017</v>
      </c>
      <c r="CV924" t="s">
        <v>8558</v>
      </c>
      <c r="CX924" t="s">
        <v>4105</v>
      </c>
      <c r="CZ924" t="s">
        <v>4133</v>
      </c>
      <c r="DA924">
        <v>1</v>
      </c>
      <c r="DB924" t="s">
        <v>17018</v>
      </c>
      <c r="DC924" t="s">
        <v>217</v>
      </c>
      <c r="DD924" t="s">
        <v>17017</v>
      </c>
      <c r="DE924" t="s">
        <v>4158</v>
      </c>
    </row>
    <row r="925" spans="58:109" x14ac:dyDescent="0.25">
      <c r="BF925" t="s">
        <v>11603</v>
      </c>
      <c r="BH925" t="s">
        <v>4445</v>
      </c>
      <c r="BL925">
        <v>0</v>
      </c>
      <c r="BM925">
        <v>1</v>
      </c>
      <c r="BR925" t="s">
        <v>4031</v>
      </c>
      <c r="BS925" s="124">
        <v>46147</v>
      </c>
      <c r="BT925" t="s">
        <v>75</v>
      </c>
      <c r="BU925" t="s">
        <v>1720</v>
      </c>
      <c r="BW925" t="s">
        <v>21574</v>
      </c>
      <c r="BX925" t="s">
        <v>4030</v>
      </c>
      <c r="BY925" t="s">
        <v>4032</v>
      </c>
      <c r="BZ925" t="s">
        <v>21575</v>
      </c>
      <c r="CA925" t="s">
        <v>8448</v>
      </c>
      <c r="CC925" t="s">
        <v>4105</v>
      </c>
      <c r="CD925">
        <v>156.19999999999999</v>
      </c>
      <c r="CE925">
        <v>7.1</v>
      </c>
      <c r="CF925">
        <v>1.5904</v>
      </c>
      <c r="CG925">
        <v>1</v>
      </c>
      <c r="CH925">
        <v>156.19999999999999</v>
      </c>
      <c r="CI925" s="17">
        <v>0.2</v>
      </c>
      <c r="CJ925">
        <v>17.3</v>
      </c>
      <c r="CK925">
        <v>1</v>
      </c>
      <c r="CL925" t="s">
        <v>21573</v>
      </c>
      <c r="CM925" t="s">
        <v>4121</v>
      </c>
      <c r="CN925" t="s">
        <v>1891</v>
      </c>
      <c r="CO925" t="s">
        <v>21575</v>
      </c>
      <c r="CP925" t="s">
        <v>4121</v>
      </c>
      <c r="CR925" t="s">
        <v>17023</v>
      </c>
      <c r="CS925" t="s">
        <v>4030</v>
      </c>
      <c r="CT925" t="s">
        <v>4032</v>
      </c>
      <c r="CU925" t="s">
        <v>17017</v>
      </c>
      <c r="CV925" t="s">
        <v>8558</v>
      </c>
      <c r="CX925" t="s">
        <v>4105</v>
      </c>
      <c r="CZ925" t="s">
        <v>4133</v>
      </c>
      <c r="DA925">
        <v>1</v>
      </c>
      <c r="DB925" t="s">
        <v>17018</v>
      </c>
      <c r="DC925" t="s">
        <v>217</v>
      </c>
      <c r="DD925" t="s">
        <v>17017</v>
      </c>
      <c r="DE925" t="s">
        <v>4158</v>
      </c>
    </row>
    <row r="926" spans="58:109" x14ac:dyDescent="0.25">
      <c r="BF926" t="s">
        <v>11604</v>
      </c>
      <c r="BG926" t="s">
        <v>11605</v>
      </c>
      <c r="BH926" t="s">
        <v>8278</v>
      </c>
      <c r="BI926" t="s">
        <v>11606</v>
      </c>
      <c r="BJ926" t="s">
        <v>4032</v>
      </c>
      <c r="BK926">
        <v>153.72</v>
      </c>
      <c r="BL926">
        <v>1</v>
      </c>
      <c r="BM926">
        <v>1</v>
      </c>
      <c r="BN926" t="s">
        <v>4035</v>
      </c>
      <c r="BO926">
        <v>1</v>
      </c>
      <c r="BP926" t="s">
        <v>4029</v>
      </c>
      <c r="BQ926" t="s">
        <v>4030</v>
      </c>
      <c r="BR926" t="s">
        <v>4031</v>
      </c>
      <c r="BS926" s="124">
        <v>46147</v>
      </c>
      <c r="BT926" t="s">
        <v>2197</v>
      </c>
      <c r="BU926" t="s">
        <v>1381</v>
      </c>
      <c r="BW926" t="s">
        <v>21578</v>
      </c>
      <c r="BX926" t="s">
        <v>4030</v>
      </c>
      <c r="BY926" t="s">
        <v>4032</v>
      </c>
      <c r="BZ926" t="s">
        <v>21579</v>
      </c>
      <c r="CA926" t="s">
        <v>8448</v>
      </c>
      <c r="CC926" t="s">
        <v>4105</v>
      </c>
      <c r="CD926">
        <v>148.06</v>
      </c>
      <c r="CE926">
        <v>6.73</v>
      </c>
      <c r="CF926">
        <v>1.5078</v>
      </c>
      <c r="CG926">
        <v>1</v>
      </c>
      <c r="CH926">
        <v>148.06</v>
      </c>
      <c r="CI926" s="17">
        <v>0.2</v>
      </c>
      <c r="CJ926">
        <v>16.399999999999999</v>
      </c>
      <c r="CK926">
        <v>1</v>
      </c>
      <c r="CL926" t="s">
        <v>21573</v>
      </c>
      <c r="CM926" t="s">
        <v>4121</v>
      </c>
      <c r="CN926" t="s">
        <v>1891</v>
      </c>
      <c r="CO926" t="s">
        <v>21579</v>
      </c>
      <c r="CP926" t="s">
        <v>4121</v>
      </c>
      <c r="CR926" t="s">
        <v>17024</v>
      </c>
      <c r="CS926" t="s">
        <v>4050</v>
      </c>
      <c r="CT926" t="s">
        <v>4034</v>
      </c>
      <c r="CU926" t="s">
        <v>17025</v>
      </c>
      <c r="CV926" t="s">
        <v>4615</v>
      </c>
      <c r="CX926" t="s">
        <v>4105</v>
      </c>
      <c r="CZ926" t="s">
        <v>4133</v>
      </c>
      <c r="DA926">
        <v>1</v>
      </c>
      <c r="DB926" t="s">
        <v>17026</v>
      </c>
      <c r="DC926" t="s">
        <v>217</v>
      </c>
      <c r="DD926" t="s">
        <v>17025</v>
      </c>
      <c r="DE926" t="s">
        <v>4158</v>
      </c>
    </row>
    <row r="927" spans="58:109" x14ac:dyDescent="0.25">
      <c r="BF927" t="s">
        <v>11607</v>
      </c>
      <c r="BG927" t="s">
        <v>11608</v>
      </c>
      <c r="BH927" t="s">
        <v>8278</v>
      </c>
      <c r="BI927" t="s">
        <v>11609</v>
      </c>
      <c r="BJ927" t="s">
        <v>4032</v>
      </c>
      <c r="BK927">
        <v>116.7</v>
      </c>
      <c r="BL927">
        <v>1</v>
      </c>
      <c r="BM927">
        <v>1</v>
      </c>
      <c r="BN927" t="s">
        <v>4028</v>
      </c>
      <c r="BO927">
        <v>1</v>
      </c>
      <c r="BP927" t="s">
        <v>4029</v>
      </c>
      <c r="BQ927" t="s">
        <v>4030</v>
      </c>
      <c r="BR927" t="s">
        <v>4031</v>
      </c>
      <c r="BS927" s="124">
        <v>46147</v>
      </c>
      <c r="BT927" t="s">
        <v>2197</v>
      </c>
      <c r="BU927" t="s">
        <v>1381</v>
      </c>
      <c r="BW927" t="s">
        <v>21580</v>
      </c>
      <c r="BX927" t="s">
        <v>4030</v>
      </c>
      <c r="BY927" t="s">
        <v>4032</v>
      </c>
      <c r="BZ927" t="s">
        <v>21581</v>
      </c>
      <c r="CA927" t="s">
        <v>8448</v>
      </c>
      <c r="CC927" t="s">
        <v>4105</v>
      </c>
      <c r="CD927">
        <v>190.62</v>
      </c>
      <c r="CE927">
        <v>8.66</v>
      </c>
      <c r="CF927">
        <v>1.9403999999999999</v>
      </c>
      <c r="CG927">
        <v>1</v>
      </c>
      <c r="CH927">
        <v>190.62</v>
      </c>
      <c r="CI927" s="17">
        <v>0.2</v>
      </c>
      <c r="CJ927">
        <v>21.1</v>
      </c>
      <c r="CK927">
        <v>1</v>
      </c>
      <c r="CL927" t="s">
        <v>21573</v>
      </c>
      <c r="CM927" t="s">
        <v>4121</v>
      </c>
      <c r="CN927" t="s">
        <v>1891</v>
      </c>
      <c r="CO927" t="s">
        <v>21581</v>
      </c>
      <c r="CP927" t="s">
        <v>4121</v>
      </c>
      <c r="CR927" t="s">
        <v>17027</v>
      </c>
      <c r="CS927" t="s">
        <v>4050</v>
      </c>
      <c r="CT927" t="s">
        <v>4034</v>
      </c>
      <c r="CU927" t="s">
        <v>14746</v>
      </c>
      <c r="CV927" t="s">
        <v>4615</v>
      </c>
      <c r="CX927" t="s">
        <v>4105</v>
      </c>
      <c r="CZ927" t="s">
        <v>4133</v>
      </c>
      <c r="DA927">
        <v>1</v>
      </c>
      <c r="DB927" t="s">
        <v>17026</v>
      </c>
      <c r="DC927" t="s">
        <v>217</v>
      </c>
      <c r="DD927" t="s">
        <v>14746</v>
      </c>
      <c r="DE927" t="s">
        <v>4158</v>
      </c>
    </row>
    <row r="928" spans="58:109" x14ac:dyDescent="0.25">
      <c r="BF928" t="s">
        <v>11610</v>
      </c>
      <c r="BG928" t="s">
        <v>11611</v>
      </c>
      <c r="BH928" t="s">
        <v>4066</v>
      </c>
      <c r="BI928" t="s">
        <v>11612</v>
      </c>
      <c r="BJ928" t="s">
        <v>4027</v>
      </c>
      <c r="BK928">
        <v>71.88</v>
      </c>
      <c r="BL928">
        <v>1</v>
      </c>
      <c r="BM928">
        <v>1</v>
      </c>
      <c r="BN928" t="s">
        <v>4035</v>
      </c>
      <c r="BO928">
        <v>1</v>
      </c>
      <c r="BP928" t="s">
        <v>4029</v>
      </c>
      <c r="BQ928" t="s">
        <v>4030</v>
      </c>
      <c r="BR928" t="s">
        <v>4031</v>
      </c>
      <c r="BS928" s="124">
        <v>46147</v>
      </c>
      <c r="BT928" t="s">
        <v>2207</v>
      </c>
      <c r="BU928" t="s">
        <v>1720</v>
      </c>
      <c r="BW928" t="s">
        <v>21582</v>
      </c>
      <c r="BX928" t="s">
        <v>4030</v>
      </c>
      <c r="BY928" t="s">
        <v>4032</v>
      </c>
      <c r="BZ928" t="s">
        <v>21583</v>
      </c>
      <c r="CA928" t="s">
        <v>8448</v>
      </c>
      <c r="CC928" t="s">
        <v>4105</v>
      </c>
      <c r="CD928">
        <v>81.72</v>
      </c>
      <c r="CE928">
        <v>3.71</v>
      </c>
      <c r="CF928">
        <v>0.83160000000000001</v>
      </c>
      <c r="CG928">
        <v>1</v>
      </c>
      <c r="CH928">
        <v>81.72</v>
      </c>
      <c r="CI928" s="17">
        <v>0.2</v>
      </c>
      <c r="CJ928">
        <v>9.0399999999999991</v>
      </c>
      <c r="CK928">
        <v>1</v>
      </c>
      <c r="CL928" t="s">
        <v>21573</v>
      </c>
      <c r="CM928" t="s">
        <v>4121</v>
      </c>
      <c r="CN928" t="s">
        <v>1891</v>
      </c>
      <c r="CO928" t="s">
        <v>21583</v>
      </c>
      <c r="CP928" t="s">
        <v>4121</v>
      </c>
      <c r="CR928" t="s">
        <v>17028</v>
      </c>
      <c r="CS928" t="s">
        <v>4050</v>
      </c>
      <c r="CT928" t="s">
        <v>4109</v>
      </c>
      <c r="CU928" t="s">
        <v>17029</v>
      </c>
      <c r="CV928" t="s">
        <v>4615</v>
      </c>
      <c r="CX928" t="s">
        <v>4111</v>
      </c>
      <c r="CZ928" t="s">
        <v>4133</v>
      </c>
      <c r="DA928">
        <v>1</v>
      </c>
      <c r="DB928" t="s">
        <v>17030</v>
      </c>
      <c r="DC928" t="s">
        <v>217</v>
      </c>
      <c r="DD928" t="s">
        <v>17029</v>
      </c>
      <c r="DE928" t="s">
        <v>4158</v>
      </c>
    </row>
    <row r="929" spans="58:109" x14ac:dyDescent="0.25">
      <c r="BF929" t="s">
        <v>11613</v>
      </c>
      <c r="BG929" t="s">
        <v>11614</v>
      </c>
      <c r="BH929" t="s">
        <v>4066</v>
      </c>
      <c r="BI929" t="s">
        <v>11615</v>
      </c>
      <c r="BJ929" t="s">
        <v>4027</v>
      </c>
      <c r="BK929">
        <v>65.88</v>
      </c>
      <c r="BL929">
        <v>1</v>
      </c>
      <c r="BM929">
        <v>1</v>
      </c>
      <c r="BN929" t="s">
        <v>4035</v>
      </c>
      <c r="BO929">
        <v>1</v>
      </c>
      <c r="BP929" t="s">
        <v>4029</v>
      </c>
      <c r="BQ929" t="s">
        <v>4030</v>
      </c>
      <c r="BR929" t="s">
        <v>4031</v>
      </c>
      <c r="BS929" s="124">
        <v>46147</v>
      </c>
      <c r="BT929" t="s">
        <v>2207</v>
      </c>
      <c r="BU929" t="s">
        <v>1720</v>
      </c>
      <c r="BW929" t="s">
        <v>14592</v>
      </c>
      <c r="BX929" t="s">
        <v>4030</v>
      </c>
      <c r="BY929" t="s">
        <v>4034</v>
      </c>
      <c r="BZ929" t="s">
        <v>14593</v>
      </c>
      <c r="CA929" t="s">
        <v>8426</v>
      </c>
      <c r="CC929" t="s">
        <v>4105</v>
      </c>
      <c r="CD929">
        <v>87.34</v>
      </c>
      <c r="CE929">
        <v>3.97</v>
      </c>
      <c r="CF929">
        <v>0.95250000000000001</v>
      </c>
      <c r="CG929">
        <v>1</v>
      </c>
      <c r="CH929">
        <v>87.34</v>
      </c>
      <c r="CI929" s="17">
        <v>0.2</v>
      </c>
      <c r="CJ929">
        <v>10.36</v>
      </c>
      <c r="CK929">
        <v>1</v>
      </c>
      <c r="CL929" t="s">
        <v>14594</v>
      </c>
      <c r="CM929" t="s">
        <v>4121</v>
      </c>
      <c r="CN929" t="s">
        <v>1891</v>
      </c>
      <c r="CO929" t="s">
        <v>14593</v>
      </c>
      <c r="CP929" t="s">
        <v>4121</v>
      </c>
      <c r="CR929" t="s">
        <v>11477</v>
      </c>
      <c r="CS929" t="s">
        <v>4030</v>
      </c>
      <c r="CT929" t="s">
        <v>4032</v>
      </c>
      <c r="CU929" t="s">
        <v>17031</v>
      </c>
      <c r="CV929" t="s">
        <v>8912</v>
      </c>
      <c r="CX929" t="s">
        <v>4105</v>
      </c>
      <c r="CY929" s="17">
        <v>0.5</v>
      </c>
      <c r="CZ929" t="s">
        <v>4133</v>
      </c>
      <c r="DA929">
        <v>1</v>
      </c>
      <c r="DB929" t="s">
        <v>17032</v>
      </c>
      <c r="DC929" t="s">
        <v>217</v>
      </c>
      <c r="DD929" t="s">
        <v>17031</v>
      </c>
      <c r="DE929" t="s">
        <v>4158</v>
      </c>
    </row>
    <row r="930" spans="58:109" x14ac:dyDescent="0.25">
      <c r="BF930" t="s">
        <v>11616</v>
      </c>
      <c r="BG930" t="s">
        <v>11617</v>
      </c>
      <c r="BH930" t="s">
        <v>4066</v>
      </c>
      <c r="BI930" t="s">
        <v>11618</v>
      </c>
      <c r="BJ930" t="s">
        <v>4027</v>
      </c>
      <c r="BK930">
        <v>97.08</v>
      </c>
      <c r="BL930">
        <v>1</v>
      </c>
      <c r="BM930">
        <v>1</v>
      </c>
      <c r="BN930" t="s">
        <v>4035</v>
      </c>
      <c r="BO930">
        <v>1</v>
      </c>
      <c r="BP930" t="s">
        <v>4029</v>
      </c>
      <c r="BQ930" t="s">
        <v>4030</v>
      </c>
      <c r="BR930" t="s">
        <v>4031</v>
      </c>
      <c r="BS930" s="124">
        <v>46147</v>
      </c>
      <c r="BT930" t="s">
        <v>2207</v>
      </c>
      <c r="BU930" t="s">
        <v>1720</v>
      </c>
      <c r="BW930" t="s">
        <v>14595</v>
      </c>
      <c r="BX930" t="s">
        <v>4030</v>
      </c>
      <c r="BY930" t="s">
        <v>4032</v>
      </c>
      <c r="BZ930" t="s">
        <v>14593</v>
      </c>
      <c r="CA930" t="s">
        <v>8426</v>
      </c>
      <c r="CC930" t="s">
        <v>4105</v>
      </c>
      <c r="CD930">
        <v>152.68</v>
      </c>
      <c r="CE930">
        <v>6.94</v>
      </c>
      <c r="CF930">
        <v>1.554</v>
      </c>
      <c r="CG930">
        <v>1</v>
      </c>
      <c r="CH930">
        <v>152.68</v>
      </c>
      <c r="CI930" s="17">
        <v>0.2</v>
      </c>
      <c r="CJ930">
        <v>16.899999999999999</v>
      </c>
      <c r="CK930">
        <v>1</v>
      </c>
      <c r="CL930" t="s">
        <v>14594</v>
      </c>
      <c r="CM930" t="s">
        <v>4121</v>
      </c>
      <c r="CN930" t="s">
        <v>1891</v>
      </c>
      <c r="CO930" t="s">
        <v>14593</v>
      </c>
      <c r="CP930" t="s">
        <v>4121</v>
      </c>
      <c r="CR930" t="s">
        <v>17033</v>
      </c>
      <c r="CS930" t="s">
        <v>4030</v>
      </c>
      <c r="CT930" t="s">
        <v>4034</v>
      </c>
      <c r="CU930" t="s">
        <v>17034</v>
      </c>
      <c r="CV930" t="s">
        <v>8429</v>
      </c>
      <c r="CX930" t="s">
        <v>4105</v>
      </c>
      <c r="CZ930" t="s">
        <v>4133</v>
      </c>
      <c r="DA930">
        <v>1</v>
      </c>
      <c r="DB930" t="s">
        <v>17035</v>
      </c>
      <c r="DC930" t="s">
        <v>217</v>
      </c>
      <c r="DD930" t="s">
        <v>17034</v>
      </c>
      <c r="DE930" t="s">
        <v>4158</v>
      </c>
    </row>
    <row r="931" spans="58:109" x14ac:dyDescent="0.25">
      <c r="BF931" t="s">
        <v>11619</v>
      </c>
      <c r="BG931" t="s">
        <v>11620</v>
      </c>
      <c r="BH931" t="s">
        <v>4066</v>
      </c>
      <c r="BI931" t="s">
        <v>11621</v>
      </c>
      <c r="BJ931" t="s">
        <v>4027</v>
      </c>
      <c r="BK931">
        <v>118.68</v>
      </c>
      <c r="BL931">
        <v>1</v>
      </c>
      <c r="BM931">
        <v>1</v>
      </c>
      <c r="BN931" t="s">
        <v>4035</v>
      </c>
      <c r="BO931">
        <v>1</v>
      </c>
      <c r="BP931" t="s">
        <v>4029</v>
      </c>
      <c r="BQ931" t="s">
        <v>4030</v>
      </c>
      <c r="BR931" t="s">
        <v>4031</v>
      </c>
      <c r="BS931" s="124">
        <v>46147</v>
      </c>
      <c r="BT931" t="s">
        <v>2207</v>
      </c>
      <c r="BU931" t="s">
        <v>1720</v>
      </c>
      <c r="BW931" t="s">
        <v>14596</v>
      </c>
      <c r="BX931" t="s">
        <v>4030</v>
      </c>
      <c r="BY931" t="s">
        <v>4032</v>
      </c>
      <c r="BZ931" t="s">
        <v>13517</v>
      </c>
      <c r="CA931" t="s">
        <v>8426</v>
      </c>
      <c r="CC931" t="s">
        <v>4105</v>
      </c>
      <c r="CD931">
        <v>149.91999999999999</v>
      </c>
      <c r="CE931">
        <v>6.81</v>
      </c>
      <c r="CF931">
        <v>1.526</v>
      </c>
      <c r="CG931">
        <v>1</v>
      </c>
      <c r="CH931">
        <v>149.91999999999999</v>
      </c>
      <c r="CI931" s="17">
        <v>0.2</v>
      </c>
      <c r="CJ931">
        <v>16.600000000000001</v>
      </c>
      <c r="CK931">
        <v>1</v>
      </c>
      <c r="CL931" t="s">
        <v>14594</v>
      </c>
      <c r="CM931" t="s">
        <v>4121</v>
      </c>
      <c r="CN931" t="s">
        <v>1891</v>
      </c>
      <c r="CO931" t="s">
        <v>13517</v>
      </c>
      <c r="CP931" t="s">
        <v>4121</v>
      </c>
      <c r="CR931" t="s">
        <v>17036</v>
      </c>
      <c r="CS931" t="s">
        <v>4030</v>
      </c>
      <c r="CT931" t="s">
        <v>4034</v>
      </c>
      <c r="CU931" t="s">
        <v>17034</v>
      </c>
      <c r="CV931" t="s">
        <v>8429</v>
      </c>
      <c r="CX931" t="s">
        <v>4105</v>
      </c>
      <c r="CZ931" t="s">
        <v>4133</v>
      </c>
      <c r="DA931">
        <v>1</v>
      </c>
      <c r="DB931" t="s">
        <v>17035</v>
      </c>
      <c r="DC931" t="s">
        <v>217</v>
      </c>
      <c r="DD931" t="s">
        <v>17034</v>
      </c>
      <c r="DE931" t="s">
        <v>4158</v>
      </c>
    </row>
    <row r="932" spans="58:109" x14ac:dyDescent="0.25">
      <c r="BF932" t="s">
        <v>11622</v>
      </c>
      <c r="BH932" t="s">
        <v>4066</v>
      </c>
      <c r="BL932">
        <v>0</v>
      </c>
      <c r="BM932">
        <v>1</v>
      </c>
      <c r="BR932" t="s">
        <v>4031</v>
      </c>
      <c r="BS932" s="124">
        <v>46147</v>
      </c>
      <c r="BT932" t="s">
        <v>2207</v>
      </c>
      <c r="BU932" t="s">
        <v>1720</v>
      </c>
      <c r="BW932" t="s">
        <v>14597</v>
      </c>
      <c r="BX932" t="s">
        <v>4030</v>
      </c>
      <c r="BY932" t="s">
        <v>4032</v>
      </c>
      <c r="BZ932" t="s">
        <v>13514</v>
      </c>
      <c r="CA932" t="s">
        <v>8426</v>
      </c>
      <c r="CC932" t="s">
        <v>4105</v>
      </c>
      <c r="CD932">
        <v>127.38</v>
      </c>
      <c r="CE932">
        <v>5.79</v>
      </c>
      <c r="CF932">
        <v>1.2964</v>
      </c>
      <c r="CG932">
        <v>1</v>
      </c>
      <c r="CH932">
        <v>127.38</v>
      </c>
      <c r="CI932" s="17">
        <v>0.2</v>
      </c>
      <c r="CJ932">
        <v>14.1</v>
      </c>
      <c r="CK932">
        <v>1</v>
      </c>
      <c r="CL932" t="s">
        <v>14594</v>
      </c>
      <c r="CM932" t="s">
        <v>4121</v>
      </c>
      <c r="CN932" t="s">
        <v>1891</v>
      </c>
      <c r="CO932" t="s">
        <v>13514</v>
      </c>
      <c r="CP932" t="s">
        <v>4121</v>
      </c>
      <c r="CR932" t="s">
        <v>17037</v>
      </c>
      <c r="CS932" t="s">
        <v>4030</v>
      </c>
      <c r="CT932" t="s">
        <v>4126</v>
      </c>
      <c r="CU932" t="s">
        <v>14428</v>
      </c>
      <c r="CV932" t="s">
        <v>8515</v>
      </c>
      <c r="CW932" t="s">
        <v>4562</v>
      </c>
      <c r="CX932" t="s">
        <v>4105</v>
      </c>
      <c r="CZ932" t="s">
        <v>4133</v>
      </c>
      <c r="DA932">
        <v>1</v>
      </c>
      <c r="DB932" t="s">
        <v>17038</v>
      </c>
      <c r="DC932" t="s">
        <v>217</v>
      </c>
      <c r="DD932" t="s">
        <v>14428</v>
      </c>
      <c r="DE932" t="s">
        <v>4158</v>
      </c>
    </row>
    <row r="933" spans="58:109" x14ac:dyDescent="0.25">
      <c r="BF933" t="s">
        <v>11623</v>
      </c>
      <c r="BH933" t="s">
        <v>4066</v>
      </c>
      <c r="BL933">
        <v>0</v>
      </c>
      <c r="BM933">
        <v>1</v>
      </c>
      <c r="BR933" t="s">
        <v>4031</v>
      </c>
      <c r="BS933" s="124">
        <v>46147</v>
      </c>
      <c r="BT933" t="s">
        <v>2207</v>
      </c>
      <c r="BU933" t="s">
        <v>1720</v>
      </c>
      <c r="BW933" t="s">
        <v>14598</v>
      </c>
      <c r="BX933" t="s">
        <v>4030</v>
      </c>
      <c r="BY933" t="s">
        <v>4027</v>
      </c>
      <c r="BZ933" t="s">
        <v>14599</v>
      </c>
      <c r="CA933" t="s">
        <v>8826</v>
      </c>
      <c r="CB933" t="s">
        <v>4539</v>
      </c>
      <c r="CC933" t="s">
        <v>4105</v>
      </c>
      <c r="CD933">
        <v>131.88</v>
      </c>
      <c r="CE933">
        <v>10.99</v>
      </c>
      <c r="CF933">
        <v>2.1974999999999998</v>
      </c>
      <c r="CG933">
        <v>1</v>
      </c>
      <c r="CH933">
        <v>131.88</v>
      </c>
      <c r="CI933" s="17">
        <v>0.2</v>
      </c>
      <c r="CJ933">
        <v>31.87</v>
      </c>
      <c r="CK933">
        <v>1</v>
      </c>
      <c r="CL933" t="s">
        <v>14600</v>
      </c>
      <c r="CM933" t="s">
        <v>4121</v>
      </c>
      <c r="CN933" t="s">
        <v>1891</v>
      </c>
      <c r="CO933" t="s">
        <v>14599</v>
      </c>
      <c r="CP933" t="s">
        <v>4121</v>
      </c>
      <c r="CR933" t="s">
        <v>17039</v>
      </c>
      <c r="CS933" t="s">
        <v>4030</v>
      </c>
      <c r="CT933" t="s">
        <v>4027</v>
      </c>
      <c r="CU933" t="s">
        <v>17040</v>
      </c>
      <c r="CV933" t="s">
        <v>8593</v>
      </c>
      <c r="CX933" t="s">
        <v>4105</v>
      </c>
      <c r="CZ933" t="s">
        <v>4133</v>
      </c>
      <c r="DA933">
        <v>1</v>
      </c>
      <c r="DB933" t="s">
        <v>17041</v>
      </c>
      <c r="DC933" t="s">
        <v>217</v>
      </c>
      <c r="DD933" t="s">
        <v>17040</v>
      </c>
      <c r="DE933" t="s">
        <v>4158</v>
      </c>
    </row>
    <row r="934" spans="58:109" x14ac:dyDescent="0.25">
      <c r="BF934" t="s">
        <v>11624</v>
      </c>
      <c r="BG934" t="s">
        <v>11625</v>
      </c>
      <c r="BH934" t="s">
        <v>4067</v>
      </c>
      <c r="BI934" t="s">
        <v>11626</v>
      </c>
      <c r="BJ934" t="s">
        <v>4032</v>
      </c>
      <c r="BK934">
        <v>135.06</v>
      </c>
      <c r="BL934">
        <v>1</v>
      </c>
      <c r="BM934">
        <v>1</v>
      </c>
      <c r="BN934" t="s">
        <v>4047</v>
      </c>
      <c r="BO934">
        <v>1</v>
      </c>
      <c r="BP934" t="s">
        <v>4029</v>
      </c>
      <c r="BQ934" t="s">
        <v>4030</v>
      </c>
      <c r="BR934" t="s">
        <v>4041</v>
      </c>
      <c r="BS934" s="124">
        <v>46147</v>
      </c>
      <c r="BT934" t="s">
        <v>2229</v>
      </c>
      <c r="BU934" t="s">
        <v>1720</v>
      </c>
      <c r="BW934" t="s">
        <v>14601</v>
      </c>
      <c r="BX934" t="s">
        <v>4030</v>
      </c>
      <c r="BY934" t="s">
        <v>4142</v>
      </c>
      <c r="BZ934" t="s">
        <v>14004</v>
      </c>
      <c r="CA934" t="s">
        <v>8604</v>
      </c>
      <c r="CB934" t="s">
        <v>4168</v>
      </c>
      <c r="CC934" t="s">
        <v>4105</v>
      </c>
      <c r="CD934">
        <v>113.88</v>
      </c>
      <c r="CE934">
        <v>9.49</v>
      </c>
      <c r="CF934">
        <v>1.8975</v>
      </c>
      <c r="CG934">
        <v>1</v>
      </c>
      <c r="CH934">
        <v>113.88</v>
      </c>
      <c r="CI934" s="17">
        <v>0.2</v>
      </c>
      <c r="CJ934">
        <v>26.57</v>
      </c>
      <c r="CK934">
        <v>1</v>
      </c>
      <c r="CL934" t="s">
        <v>14602</v>
      </c>
      <c r="CM934" t="s">
        <v>4121</v>
      </c>
      <c r="CN934" t="s">
        <v>1891</v>
      </c>
      <c r="CO934" t="s">
        <v>14004</v>
      </c>
      <c r="CP934" t="s">
        <v>4121</v>
      </c>
      <c r="CR934" t="s">
        <v>17042</v>
      </c>
      <c r="CS934" t="s">
        <v>4050</v>
      </c>
      <c r="CT934" t="s">
        <v>4034</v>
      </c>
      <c r="CU934" t="s">
        <v>17043</v>
      </c>
      <c r="CV934" t="s">
        <v>4615</v>
      </c>
      <c r="CX934" t="s">
        <v>4105</v>
      </c>
      <c r="CZ934" t="s">
        <v>4133</v>
      </c>
      <c r="DA934">
        <v>1</v>
      </c>
      <c r="DB934" t="s">
        <v>17044</v>
      </c>
      <c r="DC934" t="s">
        <v>217</v>
      </c>
      <c r="DD934" t="s">
        <v>17043</v>
      </c>
      <c r="DE934" t="s">
        <v>4158</v>
      </c>
    </row>
    <row r="935" spans="58:109" x14ac:dyDescent="0.25">
      <c r="BF935" t="s">
        <v>11627</v>
      </c>
      <c r="BG935" t="s">
        <v>11628</v>
      </c>
      <c r="BH935" t="s">
        <v>4067</v>
      </c>
      <c r="BI935" t="s">
        <v>11629</v>
      </c>
      <c r="BJ935" t="s">
        <v>4032</v>
      </c>
      <c r="BK935">
        <v>130.91999999999999</v>
      </c>
      <c r="BL935">
        <v>1</v>
      </c>
      <c r="BM935">
        <v>1</v>
      </c>
      <c r="BN935" t="s">
        <v>4047</v>
      </c>
      <c r="BO935">
        <v>1</v>
      </c>
      <c r="BP935" t="s">
        <v>4029</v>
      </c>
      <c r="BQ935" t="s">
        <v>4030</v>
      </c>
      <c r="BR935" t="s">
        <v>4041</v>
      </c>
      <c r="BS935" s="124">
        <v>46147</v>
      </c>
      <c r="BT935" t="s">
        <v>2229</v>
      </c>
      <c r="BU935" t="s">
        <v>1720</v>
      </c>
      <c r="BW935" t="s">
        <v>14603</v>
      </c>
      <c r="BX935" t="s">
        <v>4030</v>
      </c>
      <c r="BY935" t="s">
        <v>4034</v>
      </c>
      <c r="BZ935" t="s">
        <v>14604</v>
      </c>
      <c r="CA935" t="s">
        <v>8591</v>
      </c>
      <c r="CC935" t="s">
        <v>4105</v>
      </c>
      <c r="CD935">
        <v>79.599999999999994</v>
      </c>
      <c r="CE935">
        <v>3.98</v>
      </c>
      <c r="CF935">
        <v>0.95550000000000002</v>
      </c>
      <c r="CG935">
        <v>1</v>
      </c>
      <c r="CH935">
        <v>79.599999999999994</v>
      </c>
      <c r="CI935" s="17">
        <v>0.2</v>
      </c>
      <c r="CJ935">
        <v>9.67</v>
      </c>
      <c r="CK935">
        <v>1</v>
      </c>
      <c r="CL935" t="s">
        <v>14605</v>
      </c>
      <c r="CM935" t="s">
        <v>4121</v>
      </c>
      <c r="CN935" t="s">
        <v>1891</v>
      </c>
      <c r="CO935" t="s">
        <v>14604</v>
      </c>
      <c r="CP935" t="s">
        <v>4121</v>
      </c>
      <c r="CR935" t="s">
        <v>17045</v>
      </c>
      <c r="CS935" t="s">
        <v>4050</v>
      </c>
      <c r="CT935" t="s">
        <v>4034</v>
      </c>
      <c r="CU935" t="s">
        <v>17046</v>
      </c>
      <c r="CV935" t="s">
        <v>4615</v>
      </c>
      <c r="CX935" t="s">
        <v>4105</v>
      </c>
      <c r="CZ935" t="s">
        <v>4133</v>
      </c>
      <c r="DA935">
        <v>1</v>
      </c>
      <c r="DB935" t="s">
        <v>17044</v>
      </c>
      <c r="DC935" t="s">
        <v>217</v>
      </c>
      <c r="DD935" t="s">
        <v>17046</v>
      </c>
      <c r="DE935" t="s">
        <v>4158</v>
      </c>
    </row>
    <row r="936" spans="58:109" x14ac:dyDescent="0.25">
      <c r="BF936" t="s">
        <v>11630</v>
      </c>
      <c r="BG936" t="s">
        <v>11631</v>
      </c>
      <c r="BH936" t="s">
        <v>4067</v>
      </c>
      <c r="BI936" t="s">
        <v>11632</v>
      </c>
      <c r="BJ936" t="s">
        <v>4034</v>
      </c>
      <c r="BK936">
        <v>63.96</v>
      </c>
      <c r="BL936">
        <v>1</v>
      </c>
      <c r="BM936">
        <v>1</v>
      </c>
      <c r="BN936" t="s">
        <v>4035</v>
      </c>
      <c r="BO936">
        <v>1</v>
      </c>
      <c r="BP936" t="s">
        <v>4029</v>
      </c>
      <c r="BQ936" t="s">
        <v>4030</v>
      </c>
      <c r="BR936" t="s">
        <v>4041</v>
      </c>
      <c r="BS936" s="124">
        <v>46147</v>
      </c>
      <c r="BT936" t="s">
        <v>2229</v>
      </c>
      <c r="BU936" t="s">
        <v>1720</v>
      </c>
      <c r="BW936" t="s">
        <v>14606</v>
      </c>
      <c r="BX936" t="s">
        <v>4030</v>
      </c>
      <c r="BY936" t="s">
        <v>4034</v>
      </c>
      <c r="BZ936" t="s">
        <v>14604</v>
      </c>
      <c r="CA936" t="s">
        <v>8591</v>
      </c>
      <c r="CC936" t="s">
        <v>4105</v>
      </c>
      <c r="CD936">
        <v>75.400000000000006</v>
      </c>
      <c r="CE936">
        <v>3.77</v>
      </c>
      <c r="CF936">
        <v>0.90449999999999997</v>
      </c>
      <c r="CG936">
        <v>1</v>
      </c>
      <c r="CH936">
        <v>75.400000000000006</v>
      </c>
      <c r="CI936" s="17">
        <v>0.2</v>
      </c>
      <c r="CJ936">
        <v>9.16</v>
      </c>
      <c r="CK936">
        <v>1</v>
      </c>
      <c r="CL936" t="s">
        <v>14605</v>
      </c>
      <c r="CM936" t="s">
        <v>4121</v>
      </c>
      <c r="CN936" t="s">
        <v>1891</v>
      </c>
      <c r="CO936" t="s">
        <v>14604</v>
      </c>
      <c r="CP936" t="s">
        <v>4121</v>
      </c>
      <c r="CR936" t="s">
        <v>17047</v>
      </c>
      <c r="CS936" t="s">
        <v>4050</v>
      </c>
      <c r="CT936" t="s">
        <v>4034</v>
      </c>
      <c r="CU936" t="s">
        <v>17048</v>
      </c>
      <c r="CV936" t="s">
        <v>4221</v>
      </c>
      <c r="CW936" t="s">
        <v>4141</v>
      </c>
      <c r="CX936" t="s">
        <v>4105</v>
      </c>
      <c r="CZ936" t="s">
        <v>4133</v>
      </c>
      <c r="DA936">
        <v>1</v>
      </c>
      <c r="DB936" t="s">
        <v>17049</v>
      </c>
      <c r="DC936" t="s">
        <v>217</v>
      </c>
      <c r="DD936" t="s">
        <v>17048</v>
      </c>
      <c r="DE936" t="s">
        <v>4158</v>
      </c>
    </row>
    <row r="937" spans="58:109" x14ac:dyDescent="0.25">
      <c r="BF937" t="s">
        <v>11633</v>
      </c>
      <c r="BH937" t="s">
        <v>4067</v>
      </c>
      <c r="BL937">
        <v>0</v>
      </c>
      <c r="BM937">
        <v>1</v>
      </c>
      <c r="BR937" t="s">
        <v>4041</v>
      </c>
      <c r="BS937" s="124">
        <v>46147</v>
      </c>
      <c r="BT937" t="s">
        <v>2229</v>
      </c>
      <c r="BU937" t="s">
        <v>1720</v>
      </c>
      <c r="BW937" t="s">
        <v>14607</v>
      </c>
      <c r="BX937" t="s">
        <v>4030</v>
      </c>
      <c r="BY937" t="s">
        <v>4034</v>
      </c>
      <c r="BZ937" t="s">
        <v>14604</v>
      </c>
      <c r="CA937" t="s">
        <v>8591</v>
      </c>
      <c r="CC937" t="s">
        <v>4105</v>
      </c>
      <c r="CD937">
        <v>55.68</v>
      </c>
      <c r="CE937">
        <v>2.78</v>
      </c>
      <c r="CF937">
        <v>0.66900000000000004</v>
      </c>
      <c r="CG937">
        <v>1</v>
      </c>
      <c r="CH937">
        <v>55.68</v>
      </c>
      <c r="CI937" s="17">
        <v>0.2</v>
      </c>
      <c r="CJ937">
        <v>6.77</v>
      </c>
      <c r="CK937">
        <v>1</v>
      </c>
      <c r="CL937" t="s">
        <v>14605</v>
      </c>
      <c r="CM937" t="s">
        <v>4121</v>
      </c>
      <c r="CN937" t="s">
        <v>1891</v>
      </c>
      <c r="CO937" t="s">
        <v>14604</v>
      </c>
      <c r="CP937" t="s">
        <v>4121</v>
      </c>
      <c r="CR937" t="s">
        <v>8513</v>
      </c>
      <c r="CS937" t="s">
        <v>4030</v>
      </c>
      <c r="CT937" t="s">
        <v>4034</v>
      </c>
      <c r="CU937" t="s">
        <v>21940</v>
      </c>
      <c r="CV937" t="s">
        <v>21778</v>
      </c>
      <c r="CX937" t="s">
        <v>4105</v>
      </c>
      <c r="CZ937" t="s">
        <v>4133</v>
      </c>
      <c r="DA937">
        <v>1</v>
      </c>
      <c r="DB937" t="s">
        <v>8504</v>
      </c>
      <c r="DC937" t="s">
        <v>71</v>
      </c>
      <c r="DD937" t="s">
        <v>21940</v>
      </c>
      <c r="DE937" t="s">
        <v>4158</v>
      </c>
    </row>
    <row r="938" spans="58:109" x14ac:dyDescent="0.25">
      <c r="BF938" t="s">
        <v>11634</v>
      </c>
      <c r="BH938" t="s">
        <v>4067</v>
      </c>
      <c r="BL938">
        <v>0</v>
      </c>
      <c r="BM938">
        <v>1</v>
      </c>
      <c r="BR938" t="s">
        <v>4041</v>
      </c>
      <c r="BS938" s="124">
        <v>46147</v>
      </c>
      <c r="BT938" t="s">
        <v>2229</v>
      </c>
      <c r="BU938" t="s">
        <v>1720</v>
      </c>
      <c r="BW938" t="s">
        <v>14608</v>
      </c>
      <c r="BX938" t="s">
        <v>4030</v>
      </c>
      <c r="BY938" t="s">
        <v>4034</v>
      </c>
      <c r="BZ938" t="s">
        <v>14609</v>
      </c>
      <c r="CA938" t="s">
        <v>8591</v>
      </c>
      <c r="CC938" t="s">
        <v>4105</v>
      </c>
      <c r="CD938">
        <v>49.4</v>
      </c>
      <c r="CE938">
        <v>2.4700000000000002</v>
      </c>
      <c r="CF938">
        <v>0.59250000000000003</v>
      </c>
      <c r="CG938">
        <v>1</v>
      </c>
      <c r="CH938">
        <v>49.4</v>
      </c>
      <c r="CI938" s="17">
        <v>0.2</v>
      </c>
      <c r="CJ938">
        <v>6</v>
      </c>
      <c r="CK938">
        <v>1</v>
      </c>
      <c r="CL938" t="s">
        <v>14605</v>
      </c>
      <c r="CM938" t="s">
        <v>4121</v>
      </c>
      <c r="CN938" t="s">
        <v>1891</v>
      </c>
      <c r="CO938" t="s">
        <v>14609</v>
      </c>
      <c r="CP938" t="s">
        <v>4121</v>
      </c>
      <c r="CR938" t="s">
        <v>8512</v>
      </c>
      <c r="CS938" t="s">
        <v>4030</v>
      </c>
      <c r="CT938" t="s">
        <v>4034</v>
      </c>
      <c r="CU938" t="s">
        <v>21940</v>
      </c>
      <c r="CV938" t="s">
        <v>21778</v>
      </c>
      <c r="CX938" t="s">
        <v>4105</v>
      </c>
      <c r="CZ938" t="s">
        <v>4133</v>
      </c>
      <c r="DA938">
        <v>1</v>
      </c>
      <c r="DB938" t="s">
        <v>8504</v>
      </c>
      <c r="DC938" t="s">
        <v>71</v>
      </c>
      <c r="DD938" t="s">
        <v>21940</v>
      </c>
      <c r="DE938" t="s">
        <v>4158</v>
      </c>
    </row>
    <row r="939" spans="58:109" x14ac:dyDescent="0.25">
      <c r="BF939" t="s">
        <v>11635</v>
      </c>
      <c r="BH939" t="s">
        <v>4067</v>
      </c>
      <c r="BL939">
        <v>0</v>
      </c>
      <c r="BM939">
        <v>1</v>
      </c>
      <c r="BR939" t="s">
        <v>4041</v>
      </c>
      <c r="BS939" s="124">
        <v>46147</v>
      </c>
      <c r="BT939" t="s">
        <v>2229</v>
      </c>
      <c r="BU939" t="s">
        <v>1720</v>
      </c>
      <c r="BW939" t="s">
        <v>14610</v>
      </c>
      <c r="BX939" t="s">
        <v>4030</v>
      </c>
      <c r="BY939" t="s">
        <v>4034</v>
      </c>
      <c r="BZ939" t="s">
        <v>14611</v>
      </c>
      <c r="CA939" t="s">
        <v>8906</v>
      </c>
      <c r="CB939" t="s">
        <v>4562</v>
      </c>
      <c r="CC939" t="s">
        <v>4105</v>
      </c>
      <c r="CD939">
        <v>167.88</v>
      </c>
      <c r="CE939">
        <v>13.99</v>
      </c>
      <c r="CF939">
        <v>1.3428</v>
      </c>
      <c r="CG939">
        <v>1</v>
      </c>
      <c r="CH939">
        <v>167.88</v>
      </c>
      <c r="CI939" s="17">
        <v>0.2</v>
      </c>
      <c r="CJ939">
        <v>16.45</v>
      </c>
      <c r="CK939">
        <v>1</v>
      </c>
      <c r="CL939" t="s">
        <v>14612</v>
      </c>
      <c r="CM939" t="s">
        <v>4121</v>
      </c>
      <c r="CN939" t="s">
        <v>1891</v>
      </c>
      <c r="CO939" t="s">
        <v>14611</v>
      </c>
      <c r="CP939" t="s">
        <v>4121</v>
      </c>
      <c r="CR939" t="s">
        <v>21941</v>
      </c>
      <c r="CS939" t="s">
        <v>4050</v>
      </c>
      <c r="CT939" t="s">
        <v>4109</v>
      </c>
      <c r="CU939" t="s">
        <v>21942</v>
      </c>
      <c r="CV939" t="s">
        <v>8387</v>
      </c>
      <c r="CX939" t="s">
        <v>4111</v>
      </c>
      <c r="CZ939" t="s">
        <v>4133</v>
      </c>
      <c r="DA939">
        <v>1</v>
      </c>
      <c r="DB939" t="s">
        <v>21943</v>
      </c>
      <c r="DC939" t="s">
        <v>71</v>
      </c>
      <c r="DD939" t="s">
        <v>21942</v>
      </c>
      <c r="DE939" t="s">
        <v>4158</v>
      </c>
    </row>
    <row r="940" spans="58:109" x14ac:dyDescent="0.25">
      <c r="BF940" t="s">
        <v>11636</v>
      </c>
      <c r="BH940" t="s">
        <v>4067</v>
      </c>
      <c r="BL940">
        <v>0</v>
      </c>
      <c r="BM940">
        <v>1</v>
      </c>
      <c r="BR940" t="s">
        <v>4041</v>
      </c>
      <c r="BS940" s="124">
        <v>46147</v>
      </c>
      <c r="BT940" t="s">
        <v>2229</v>
      </c>
      <c r="BU940" t="s">
        <v>1720</v>
      </c>
      <c r="BW940" t="s">
        <v>14613</v>
      </c>
      <c r="BX940" t="s">
        <v>4030</v>
      </c>
      <c r="BY940" t="s">
        <v>4034</v>
      </c>
      <c r="BZ940" t="s">
        <v>14614</v>
      </c>
      <c r="CA940" t="s">
        <v>8906</v>
      </c>
      <c r="CB940" t="s">
        <v>4562</v>
      </c>
      <c r="CC940" t="s">
        <v>4105</v>
      </c>
      <c r="CD940">
        <v>122.88</v>
      </c>
      <c r="CE940">
        <v>10.24</v>
      </c>
      <c r="CF940">
        <v>0.98280000000000001</v>
      </c>
      <c r="CG940">
        <v>1</v>
      </c>
      <c r="CH940">
        <v>122.88</v>
      </c>
      <c r="CI940" s="17">
        <v>0.2</v>
      </c>
      <c r="CJ940">
        <v>12.04</v>
      </c>
      <c r="CK940">
        <v>1</v>
      </c>
      <c r="CL940" t="s">
        <v>14612</v>
      </c>
      <c r="CM940" t="s">
        <v>4121</v>
      </c>
      <c r="CN940" t="s">
        <v>1891</v>
      </c>
      <c r="CO940" t="s">
        <v>14614</v>
      </c>
      <c r="CP940" t="s">
        <v>4121</v>
      </c>
      <c r="CR940" t="s">
        <v>21944</v>
      </c>
      <c r="CS940" t="s">
        <v>4030</v>
      </c>
      <c r="CT940" t="s">
        <v>4032</v>
      </c>
      <c r="CU940" t="s">
        <v>21945</v>
      </c>
      <c r="CV940" t="s">
        <v>21828</v>
      </c>
      <c r="CW940" t="s">
        <v>8295</v>
      </c>
      <c r="CX940" t="s">
        <v>4105</v>
      </c>
      <c r="CZ940" t="s">
        <v>4133</v>
      </c>
      <c r="DA940">
        <v>1</v>
      </c>
      <c r="DB940" t="s">
        <v>21946</v>
      </c>
      <c r="DC940" t="s">
        <v>71</v>
      </c>
      <c r="DD940" t="s">
        <v>21945</v>
      </c>
      <c r="DE940" t="s">
        <v>4158</v>
      </c>
    </row>
    <row r="941" spans="58:109" x14ac:dyDescent="0.25">
      <c r="BF941" t="s">
        <v>11637</v>
      </c>
      <c r="BG941" t="s">
        <v>11638</v>
      </c>
      <c r="BH941" t="s">
        <v>4068</v>
      </c>
      <c r="BI941" t="s">
        <v>11639</v>
      </c>
      <c r="BJ941" t="s">
        <v>4032</v>
      </c>
      <c r="BK941">
        <v>149.82</v>
      </c>
      <c r="BL941">
        <v>1</v>
      </c>
      <c r="BM941">
        <v>1</v>
      </c>
      <c r="BN941" t="s">
        <v>4045</v>
      </c>
      <c r="BO941">
        <v>1</v>
      </c>
      <c r="BP941" t="s">
        <v>4029</v>
      </c>
      <c r="BQ941" t="s">
        <v>4030</v>
      </c>
      <c r="BR941" t="s">
        <v>4031</v>
      </c>
      <c r="BS941" s="124">
        <v>46147</v>
      </c>
      <c r="BT941" t="s">
        <v>2259</v>
      </c>
      <c r="BU941" t="s">
        <v>2409</v>
      </c>
      <c r="BW941" t="s">
        <v>14615</v>
      </c>
      <c r="BX941" t="s">
        <v>4030</v>
      </c>
      <c r="BY941" t="s">
        <v>4034</v>
      </c>
      <c r="BZ941" t="s">
        <v>14616</v>
      </c>
      <c r="CA941" t="s">
        <v>8906</v>
      </c>
      <c r="CB941" t="s">
        <v>4562</v>
      </c>
      <c r="CC941" t="s">
        <v>4105</v>
      </c>
      <c r="CD941">
        <v>119.88</v>
      </c>
      <c r="CE941">
        <v>9.99</v>
      </c>
      <c r="CF941">
        <v>0.95879999999999999</v>
      </c>
      <c r="CG941">
        <v>1</v>
      </c>
      <c r="CH941">
        <v>119.88</v>
      </c>
      <c r="CI941" s="17">
        <v>0.2</v>
      </c>
      <c r="CJ941">
        <v>11.75</v>
      </c>
      <c r="CK941">
        <v>1</v>
      </c>
      <c r="CL941" t="s">
        <v>14612</v>
      </c>
      <c r="CM941" t="s">
        <v>4121</v>
      </c>
      <c r="CN941" t="s">
        <v>1891</v>
      </c>
      <c r="CO941" t="s">
        <v>14616</v>
      </c>
      <c r="CP941" t="s">
        <v>4121</v>
      </c>
      <c r="CR941" t="s">
        <v>21947</v>
      </c>
      <c r="CS941" t="s">
        <v>4030</v>
      </c>
      <c r="CT941" t="s">
        <v>4126</v>
      </c>
      <c r="CU941" t="s">
        <v>21948</v>
      </c>
      <c r="CV941" t="s">
        <v>8557</v>
      </c>
      <c r="CW941" t="s">
        <v>8270</v>
      </c>
      <c r="CX941" t="s">
        <v>4105</v>
      </c>
      <c r="CZ941" t="s">
        <v>4133</v>
      </c>
      <c r="DA941">
        <v>1</v>
      </c>
      <c r="DB941" t="s">
        <v>21949</v>
      </c>
      <c r="DC941" t="s">
        <v>71</v>
      </c>
      <c r="DD941" t="s">
        <v>21948</v>
      </c>
      <c r="DE941" t="s">
        <v>4158</v>
      </c>
    </row>
    <row r="942" spans="58:109" x14ac:dyDescent="0.25">
      <c r="BF942" t="s">
        <v>11640</v>
      </c>
      <c r="BH942" t="s">
        <v>4068</v>
      </c>
      <c r="BL942">
        <v>0</v>
      </c>
      <c r="BM942">
        <v>1</v>
      </c>
      <c r="BR942" t="s">
        <v>4031</v>
      </c>
      <c r="BS942" s="124">
        <v>46147</v>
      </c>
      <c r="BT942" t="s">
        <v>2259</v>
      </c>
      <c r="BU942" t="s">
        <v>2409</v>
      </c>
      <c r="BW942" t="s">
        <v>14617</v>
      </c>
      <c r="BX942" t="s">
        <v>4030</v>
      </c>
      <c r="BY942" t="s">
        <v>4034</v>
      </c>
      <c r="BZ942" t="s">
        <v>14618</v>
      </c>
      <c r="CA942" t="s">
        <v>8906</v>
      </c>
      <c r="CB942" t="s">
        <v>4562</v>
      </c>
      <c r="CC942" t="s">
        <v>4105</v>
      </c>
      <c r="CD942">
        <v>107.88</v>
      </c>
      <c r="CE942">
        <v>8.99</v>
      </c>
      <c r="CF942">
        <v>0.86280000000000001</v>
      </c>
      <c r="CG942">
        <v>1</v>
      </c>
      <c r="CH942">
        <v>107.88</v>
      </c>
      <c r="CI942" s="17">
        <v>0.2</v>
      </c>
      <c r="CJ942">
        <v>10.57</v>
      </c>
      <c r="CK942">
        <v>1</v>
      </c>
      <c r="CL942" t="s">
        <v>14612</v>
      </c>
      <c r="CM942" t="s">
        <v>4121</v>
      </c>
      <c r="CN942" t="s">
        <v>1891</v>
      </c>
      <c r="CO942" t="s">
        <v>14618</v>
      </c>
      <c r="CP942" t="s">
        <v>4121</v>
      </c>
      <c r="CR942" t="s">
        <v>21950</v>
      </c>
      <c r="CS942" t="s">
        <v>4050</v>
      </c>
      <c r="CT942" t="s">
        <v>4027</v>
      </c>
      <c r="CU942" t="s">
        <v>8387</v>
      </c>
      <c r="CV942" t="s">
        <v>8387</v>
      </c>
      <c r="CW942" t="s">
        <v>4370</v>
      </c>
      <c r="CX942" t="s">
        <v>4105</v>
      </c>
      <c r="CZ942" t="s">
        <v>4133</v>
      </c>
      <c r="DA942">
        <v>1</v>
      </c>
      <c r="DB942" t="s">
        <v>21951</v>
      </c>
      <c r="DC942" t="s">
        <v>71</v>
      </c>
      <c r="DD942" t="s">
        <v>8387</v>
      </c>
      <c r="DE942" t="s">
        <v>4158</v>
      </c>
    </row>
    <row r="943" spans="58:109" x14ac:dyDescent="0.25">
      <c r="BF943" t="s">
        <v>11641</v>
      </c>
      <c r="BG943" t="s">
        <v>11642</v>
      </c>
      <c r="BH943" t="s">
        <v>4524</v>
      </c>
      <c r="BI943" t="s">
        <v>11643</v>
      </c>
      <c r="BJ943" t="s">
        <v>4032</v>
      </c>
      <c r="BK943">
        <v>117</v>
      </c>
      <c r="BL943">
        <v>1</v>
      </c>
      <c r="BM943">
        <v>1</v>
      </c>
      <c r="BN943" t="s">
        <v>4056</v>
      </c>
      <c r="BO943">
        <v>1</v>
      </c>
      <c r="BP943" t="s">
        <v>4029</v>
      </c>
      <c r="BQ943" t="s">
        <v>4030</v>
      </c>
      <c r="BR943" t="s">
        <v>4031</v>
      </c>
      <c r="BS943" s="124">
        <v>46147</v>
      </c>
      <c r="BT943" t="s">
        <v>2265</v>
      </c>
      <c r="BU943" t="s">
        <v>1720</v>
      </c>
      <c r="BW943" t="s">
        <v>14619</v>
      </c>
      <c r="BX943" t="s">
        <v>4030</v>
      </c>
      <c r="BY943" t="s">
        <v>4032</v>
      </c>
      <c r="BZ943" t="s">
        <v>13487</v>
      </c>
      <c r="CA943" t="s">
        <v>8456</v>
      </c>
      <c r="CB943" t="s">
        <v>4136</v>
      </c>
      <c r="CC943" t="s">
        <v>4105</v>
      </c>
      <c r="CD943">
        <v>257.88</v>
      </c>
      <c r="CE943">
        <v>21.49</v>
      </c>
      <c r="CF943">
        <v>2.4066000000000001</v>
      </c>
      <c r="CG943">
        <v>1</v>
      </c>
      <c r="CH943">
        <v>257.88</v>
      </c>
      <c r="CI943" s="17">
        <v>0.2</v>
      </c>
      <c r="CJ943">
        <v>30.08</v>
      </c>
      <c r="CK943">
        <v>1</v>
      </c>
      <c r="CL943" t="s">
        <v>14620</v>
      </c>
      <c r="CM943" t="s">
        <v>4121</v>
      </c>
      <c r="CN943" t="s">
        <v>1891</v>
      </c>
      <c r="CO943" t="s">
        <v>13487</v>
      </c>
      <c r="CP943" t="s">
        <v>4121</v>
      </c>
      <c r="CR943" t="s">
        <v>21952</v>
      </c>
      <c r="CS943" t="s">
        <v>4050</v>
      </c>
      <c r="CT943" t="s">
        <v>4027</v>
      </c>
      <c r="CU943" t="s">
        <v>21490</v>
      </c>
      <c r="CV943" t="s">
        <v>8387</v>
      </c>
      <c r="CW943" t="s">
        <v>4370</v>
      </c>
      <c r="CX943" t="s">
        <v>4105</v>
      </c>
      <c r="CZ943" t="s">
        <v>4133</v>
      </c>
      <c r="DA943">
        <v>1</v>
      </c>
      <c r="DB943" t="s">
        <v>21951</v>
      </c>
      <c r="DC943" t="s">
        <v>71</v>
      </c>
      <c r="DD943" t="s">
        <v>21490</v>
      </c>
      <c r="DE943" t="s">
        <v>4158</v>
      </c>
    </row>
    <row r="944" spans="58:109" x14ac:dyDescent="0.25">
      <c r="BF944" t="s">
        <v>11644</v>
      </c>
      <c r="BH944" t="s">
        <v>4069</v>
      </c>
      <c r="BL944">
        <v>0</v>
      </c>
      <c r="BM944">
        <v>1</v>
      </c>
      <c r="BR944" t="s">
        <v>4031</v>
      </c>
      <c r="BS944" s="124">
        <v>46147</v>
      </c>
      <c r="BT944" t="s">
        <v>2327</v>
      </c>
      <c r="BU944" t="s">
        <v>1720</v>
      </c>
      <c r="BW944" t="s">
        <v>14621</v>
      </c>
      <c r="BX944" t="s">
        <v>4030</v>
      </c>
      <c r="BY944" t="s">
        <v>4032</v>
      </c>
      <c r="BZ944" t="s">
        <v>14622</v>
      </c>
      <c r="CA944" t="s">
        <v>8843</v>
      </c>
      <c r="CB944" t="s">
        <v>4127</v>
      </c>
      <c r="CC944" t="s">
        <v>4105</v>
      </c>
      <c r="CD944">
        <v>251.88</v>
      </c>
      <c r="CE944">
        <v>20.99</v>
      </c>
      <c r="CF944">
        <v>2.3506</v>
      </c>
      <c r="CG944">
        <v>1</v>
      </c>
      <c r="CH944">
        <v>251.88</v>
      </c>
      <c r="CI944" s="17">
        <v>0.2</v>
      </c>
      <c r="CJ944">
        <v>29.38</v>
      </c>
      <c r="CK944">
        <v>1</v>
      </c>
      <c r="CL944" t="s">
        <v>14623</v>
      </c>
      <c r="CM944" t="s">
        <v>4121</v>
      </c>
      <c r="CN944" t="s">
        <v>1891</v>
      </c>
      <c r="CO944" t="s">
        <v>14622</v>
      </c>
      <c r="CP944" t="s">
        <v>4121</v>
      </c>
      <c r="CR944" t="s">
        <v>17050</v>
      </c>
      <c r="CS944" t="s">
        <v>4030</v>
      </c>
      <c r="CT944" t="s">
        <v>4109</v>
      </c>
      <c r="CU944" t="s">
        <v>16770</v>
      </c>
      <c r="CV944" t="s">
        <v>8558</v>
      </c>
      <c r="CX944" t="s">
        <v>4105</v>
      </c>
      <c r="CZ944" t="s">
        <v>4133</v>
      </c>
      <c r="DA944">
        <v>1</v>
      </c>
      <c r="DB944" t="s">
        <v>17051</v>
      </c>
      <c r="DC944" t="s">
        <v>71</v>
      </c>
      <c r="DD944" t="s">
        <v>16770</v>
      </c>
      <c r="DE944" t="s">
        <v>4158</v>
      </c>
    </row>
    <row r="945" spans="58:109" x14ac:dyDescent="0.25">
      <c r="BF945" t="s">
        <v>11645</v>
      </c>
      <c r="BH945" t="s">
        <v>4069</v>
      </c>
      <c r="BL945">
        <v>0</v>
      </c>
      <c r="BM945">
        <v>1</v>
      </c>
      <c r="BR945" t="s">
        <v>4031</v>
      </c>
      <c r="BS945" s="124">
        <v>46147</v>
      </c>
      <c r="BT945" t="s">
        <v>2327</v>
      </c>
      <c r="BU945" t="s">
        <v>1720</v>
      </c>
      <c r="BW945" t="s">
        <v>14624</v>
      </c>
      <c r="BX945" t="s">
        <v>4030</v>
      </c>
      <c r="BY945" t="s">
        <v>4032</v>
      </c>
      <c r="BZ945" t="s">
        <v>14625</v>
      </c>
      <c r="CA945" t="s">
        <v>4712</v>
      </c>
      <c r="CC945" t="s">
        <v>4105</v>
      </c>
      <c r="CD945">
        <v>165.54</v>
      </c>
      <c r="CE945">
        <v>7.52</v>
      </c>
      <c r="CF945">
        <v>1.6856</v>
      </c>
      <c r="CG945">
        <v>1</v>
      </c>
      <c r="CH945">
        <v>165.54</v>
      </c>
      <c r="CI945" s="17">
        <v>0.2</v>
      </c>
      <c r="CJ945">
        <v>17.7</v>
      </c>
      <c r="CK945">
        <v>1</v>
      </c>
      <c r="CL945" t="s">
        <v>8545</v>
      </c>
      <c r="CM945" t="s">
        <v>4121</v>
      </c>
      <c r="CN945" t="s">
        <v>1891</v>
      </c>
      <c r="CO945" t="s">
        <v>14625</v>
      </c>
      <c r="CP945" t="s">
        <v>4121</v>
      </c>
      <c r="CR945" t="s">
        <v>17052</v>
      </c>
      <c r="CS945" t="s">
        <v>4030</v>
      </c>
      <c r="CT945" t="s">
        <v>4034</v>
      </c>
      <c r="CU945" t="s">
        <v>17053</v>
      </c>
      <c r="CV945" t="s">
        <v>8438</v>
      </c>
      <c r="CW945" t="s">
        <v>4452</v>
      </c>
      <c r="CX945" t="s">
        <v>4105</v>
      </c>
      <c r="CZ945" t="s">
        <v>4133</v>
      </c>
      <c r="DA945">
        <v>1</v>
      </c>
      <c r="DB945" t="s">
        <v>17054</v>
      </c>
      <c r="DC945" t="s">
        <v>71</v>
      </c>
      <c r="DD945" t="s">
        <v>17053</v>
      </c>
      <c r="DE945" t="s">
        <v>4158</v>
      </c>
    </row>
    <row r="946" spans="58:109" x14ac:dyDescent="0.25">
      <c r="BF946" t="s">
        <v>11646</v>
      </c>
      <c r="BH946" t="s">
        <v>4069</v>
      </c>
      <c r="BL946">
        <v>0</v>
      </c>
      <c r="BM946">
        <v>1</v>
      </c>
      <c r="BR946" t="s">
        <v>4031</v>
      </c>
      <c r="BS946" s="124">
        <v>46147</v>
      </c>
      <c r="BT946" t="s">
        <v>2327</v>
      </c>
      <c r="BU946" t="s">
        <v>1720</v>
      </c>
      <c r="BW946" t="s">
        <v>14626</v>
      </c>
      <c r="BX946" t="s">
        <v>4030</v>
      </c>
      <c r="BY946" t="s">
        <v>4109</v>
      </c>
      <c r="BZ946" t="s">
        <v>14627</v>
      </c>
      <c r="CA946" t="s">
        <v>10304</v>
      </c>
      <c r="CB946" t="s">
        <v>4484</v>
      </c>
      <c r="CC946" t="s">
        <v>4105</v>
      </c>
      <c r="CD946">
        <v>203.88</v>
      </c>
      <c r="CE946">
        <v>16.989999999999998</v>
      </c>
      <c r="CF946">
        <v>1.6308</v>
      </c>
      <c r="CG946">
        <v>1</v>
      </c>
      <c r="CH946">
        <v>203.88</v>
      </c>
      <c r="CI946" s="17">
        <v>0.2</v>
      </c>
      <c r="CJ946">
        <v>23.65</v>
      </c>
      <c r="CK946">
        <v>1</v>
      </c>
      <c r="CL946" t="s">
        <v>14628</v>
      </c>
      <c r="CM946" t="s">
        <v>4121</v>
      </c>
      <c r="CN946" t="s">
        <v>1891</v>
      </c>
      <c r="CO946" t="s">
        <v>14627</v>
      </c>
      <c r="CP946" t="s">
        <v>4121</v>
      </c>
      <c r="CR946" t="s">
        <v>20560</v>
      </c>
      <c r="CS946" t="s">
        <v>4030</v>
      </c>
      <c r="CT946" t="s">
        <v>4034</v>
      </c>
      <c r="CU946" t="s">
        <v>20477</v>
      </c>
      <c r="CV946" t="s">
        <v>8515</v>
      </c>
      <c r="CW946" t="s">
        <v>4562</v>
      </c>
      <c r="CX946" t="s">
        <v>4105</v>
      </c>
      <c r="CZ946" t="s">
        <v>4133</v>
      </c>
      <c r="DA946">
        <v>1</v>
      </c>
      <c r="DB946" t="s">
        <v>20561</v>
      </c>
      <c r="DC946" t="s">
        <v>71</v>
      </c>
      <c r="DD946" t="s">
        <v>20477</v>
      </c>
      <c r="DE946" t="s">
        <v>4158</v>
      </c>
    </row>
    <row r="947" spans="58:109" x14ac:dyDescent="0.25">
      <c r="BF947" t="s">
        <v>11647</v>
      </c>
      <c r="BH947" t="s">
        <v>4451</v>
      </c>
      <c r="BL947">
        <v>0</v>
      </c>
      <c r="BM947">
        <v>1</v>
      </c>
      <c r="BR947" t="s">
        <v>4031</v>
      </c>
      <c r="BS947" s="124">
        <v>46147</v>
      </c>
      <c r="BT947" t="s">
        <v>2391</v>
      </c>
      <c r="BU947" t="s">
        <v>2171</v>
      </c>
      <c r="BW947" t="s">
        <v>14629</v>
      </c>
      <c r="BX947" t="s">
        <v>4030</v>
      </c>
      <c r="BY947" t="s">
        <v>4034</v>
      </c>
      <c r="BZ947" t="s">
        <v>14630</v>
      </c>
      <c r="CA947" t="s">
        <v>4619</v>
      </c>
      <c r="CB947" t="s">
        <v>4232</v>
      </c>
      <c r="CC947" t="s">
        <v>4105</v>
      </c>
      <c r="CD947">
        <v>113.88</v>
      </c>
      <c r="CE947">
        <v>9.49</v>
      </c>
      <c r="CF947">
        <v>1.1385000000000001</v>
      </c>
      <c r="CG947">
        <v>1</v>
      </c>
      <c r="CH947">
        <v>113.88</v>
      </c>
      <c r="CI947" s="17">
        <v>0.2</v>
      </c>
      <c r="CJ947">
        <v>14.23</v>
      </c>
      <c r="CK947">
        <v>1</v>
      </c>
      <c r="CL947" t="s">
        <v>8545</v>
      </c>
      <c r="CM947" t="s">
        <v>4121</v>
      </c>
      <c r="CN947" t="s">
        <v>1891</v>
      </c>
      <c r="CO947" t="s">
        <v>14630</v>
      </c>
      <c r="CP947" t="s">
        <v>4121</v>
      </c>
      <c r="CR947" t="s">
        <v>20562</v>
      </c>
      <c r="CS947" t="s">
        <v>4050</v>
      </c>
      <c r="CT947" t="s">
        <v>4109</v>
      </c>
      <c r="CU947" t="s">
        <v>20563</v>
      </c>
      <c r="CV947" t="s">
        <v>8257</v>
      </c>
      <c r="CW947" t="s">
        <v>4264</v>
      </c>
      <c r="CX947" t="s">
        <v>4111</v>
      </c>
      <c r="CZ947" t="s">
        <v>4133</v>
      </c>
      <c r="DA947">
        <v>1</v>
      </c>
      <c r="DB947" t="s">
        <v>20564</v>
      </c>
      <c r="DC947" t="s">
        <v>71</v>
      </c>
      <c r="DD947" t="s">
        <v>20563</v>
      </c>
      <c r="DE947" t="s">
        <v>4158</v>
      </c>
    </row>
    <row r="948" spans="58:109" x14ac:dyDescent="0.25">
      <c r="BF948" t="s">
        <v>11648</v>
      </c>
      <c r="BH948" t="s">
        <v>4451</v>
      </c>
      <c r="BL948">
        <v>0</v>
      </c>
      <c r="BM948">
        <v>1</v>
      </c>
      <c r="BR948" t="s">
        <v>4031</v>
      </c>
      <c r="BS948" s="124">
        <v>46147</v>
      </c>
      <c r="BT948" t="s">
        <v>2391</v>
      </c>
      <c r="BU948" t="s">
        <v>2171</v>
      </c>
      <c r="BW948" t="s">
        <v>14631</v>
      </c>
      <c r="BX948" t="s">
        <v>4108</v>
      </c>
      <c r="BY948" t="s">
        <v>4034</v>
      </c>
      <c r="BZ948" t="s">
        <v>14632</v>
      </c>
      <c r="CA948" t="s">
        <v>8919</v>
      </c>
      <c r="CB948" t="s">
        <v>8620</v>
      </c>
      <c r="CC948" t="s">
        <v>4105</v>
      </c>
      <c r="CD948">
        <v>98.3</v>
      </c>
      <c r="CE948">
        <v>8.19</v>
      </c>
      <c r="CF948">
        <v>0.98304000000000002</v>
      </c>
      <c r="CG948">
        <v>1</v>
      </c>
      <c r="CH948">
        <v>98.3</v>
      </c>
      <c r="CI948" s="17">
        <v>0.2</v>
      </c>
      <c r="CJ948">
        <v>11.8</v>
      </c>
      <c r="CK948">
        <v>1</v>
      </c>
      <c r="CL948" t="s">
        <v>8545</v>
      </c>
      <c r="CM948" t="s">
        <v>4121</v>
      </c>
      <c r="CN948" t="s">
        <v>1891</v>
      </c>
      <c r="CO948" t="s">
        <v>14632</v>
      </c>
      <c r="CP948" t="s">
        <v>4121</v>
      </c>
      <c r="CR948" t="s">
        <v>20565</v>
      </c>
      <c r="CS948" t="s">
        <v>4050</v>
      </c>
      <c r="CT948" t="s">
        <v>4027</v>
      </c>
      <c r="CU948" t="s">
        <v>20359</v>
      </c>
      <c r="CV948" t="s">
        <v>8257</v>
      </c>
      <c r="CX948" t="s">
        <v>4105</v>
      </c>
      <c r="CZ948" t="s">
        <v>4133</v>
      </c>
      <c r="DA948">
        <v>1</v>
      </c>
      <c r="DB948" t="s">
        <v>20566</v>
      </c>
      <c r="DC948" t="s">
        <v>71</v>
      </c>
      <c r="DD948" t="s">
        <v>20359</v>
      </c>
      <c r="DE948" t="s">
        <v>4158</v>
      </c>
    </row>
    <row r="949" spans="58:109" x14ac:dyDescent="0.25">
      <c r="BF949" t="s">
        <v>11649</v>
      </c>
      <c r="BH949" t="s">
        <v>4451</v>
      </c>
      <c r="BL949">
        <v>0</v>
      </c>
      <c r="BM949">
        <v>1</v>
      </c>
      <c r="BR949" t="s">
        <v>4031</v>
      </c>
      <c r="BS949" s="124">
        <v>46147</v>
      </c>
      <c r="BT949" t="s">
        <v>2391</v>
      </c>
      <c r="BU949" t="s">
        <v>2171</v>
      </c>
      <c r="BW949" t="s">
        <v>14631</v>
      </c>
      <c r="BX949" t="s">
        <v>4108</v>
      </c>
      <c r="BY949" t="s">
        <v>4034</v>
      </c>
      <c r="BZ949" t="s">
        <v>14633</v>
      </c>
      <c r="CA949" t="s">
        <v>8919</v>
      </c>
      <c r="CB949" t="s">
        <v>8620</v>
      </c>
      <c r="CC949" t="s">
        <v>4105</v>
      </c>
      <c r="CD949">
        <v>98.3</v>
      </c>
      <c r="CE949">
        <v>8.19</v>
      </c>
      <c r="CF949">
        <v>0.98304000000000002</v>
      </c>
      <c r="CG949">
        <v>1</v>
      </c>
      <c r="CH949">
        <v>98.3</v>
      </c>
      <c r="CI949" s="17">
        <v>0.2</v>
      </c>
      <c r="CJ949">
        <v>11.8</v>
      </c>
      <c r="CK949">
        <v>1</v>
      </c>
      <c r="CL949" t="s">
        <v>8545</v>
      </c>
      <c r="CM949" t="s">
        <v>4121</v>
      </c>
      <c r="CN949" t="s">
        <v>1891</v>
      </c>
      <c r="CO949" t="s">
        <v>14633</v>
      </c>
      <c r="CP949" t="s">
        <v>4121</v>
      </c>
      <c r="CR949" t="s">
        <v>20567</v>
      </c>
      <c r="CS949" t="s">
        <v>4050</v>
      </c>
      <c r="CT949" t="s">
        <v>4027</v>
      </c>
      <c r="CU949" t="s">
        <v>20362</v>
      </c>
      <c r="CV949" t="s">
        <v>8257</v>
      </c>
      <c r="CX949" t="s">
        <v>4105</v>
      </c>
      <c r="CZ949" t="s">
        <v>4133</v>
      </c>
      <c r="DA949">
        <v>1</v>
      </c>
      <c r="DB949" t="s">
        <v>20566</v>
      </c>
      <c r="DC949" t="s">
        <v>71</v>
      </c>
      <c r="DD949" t="s">
        <v>20362</v>
      </c>
      <c r="DE949" t="s">
        <v>4158</v>
      </c>
    </row>
    <row r="950" spans="58:109" x14ac:dyDescent="0.25">
      <c r="BF950" t="s">
        <v>11650</v>
      </c>
      <c r="BH950" t="s">
        <v>4075</v>
      </c>
      <c r="BL950">
        <v>0</v>
      </c>
      <c r="BM950">
        <v>1</v>
      </c>
      <c r="BR950" t="s">
        <v>4041</v>
      </c>
      <c r="BS950" s="124">
        <v>46147</v>
      </c>
      <c r="BT950" t="s">
        <v>2403</v>
      </c>
      <c r="BU950" t="s">
        <v>1720</v>
      </c>
      <c r="BW950" t="s">
        <v>20420</v>
      </c>
      <c r="BX950" t="s">
        <v>4030</v>
      </c>
      <c r="BY950" t="s">
        <v>4126</v>
      </c>
      <c r="BZ950" t="s">
        <v>20421</v>
      </c>
      <c r="CA950" t="s">
        <v>20421</v>
      </c>
      <c r="CC950" t="s">
        <v>4105</v>
      </c>
      <c r="CD950">
        <v>65.28</v>
      </c>
      <c r="CE950">
        <v>5.44</v>
      </c>
      <c r="CF950">
        <v>1.224</v>
      </c>
      <c r="CG950">
        <v>0</v>
      </c>
      <c r="CH950">
        <v>65.28</v>
      </c>
      <c r="CJ950">
        <v>22.01</v>
      </c>
      <c r="CK950">
        <v>1</v>
      </c>
      <c r="CL950" t="s">
        <v>20422</v>
      </c>
      <c r="CM950" t="s">
        <v>4106</v>
      </c>
      <c r="CN950" t="s">
        <v>235</v>
      </c>
      <c r="CO950" t="s">
        <v>20421</v>
      </c>
      <c r="CP950" t="s">
        <v>4107</v>
      </c>
      <c r="CR950" t="s">
        <v>21071</v>
      </c>
      <c r="CS950" t="s">
        <v>4030</v>
      </c>
      <c r="CT950" t="s">
        <v>4142</v>
      </c>
      <c r="CU950" t="s">
        <v>21072</v>
      </c>
      <c r="CV950" t="s">
        <v>15643</v>
      </c>
      <c r="CW950" t="s">
        <v>4128</v>
      </c>
      <c r="CX950" t="s">
        <v>4105</v>
      </c>
      <c r="CZ950" t="s">
        <v>4133</v>
      </c>
      <c r="DA950">
        <v>1</v>
      </c>
      <c r="DB950" t="s">
        <v>21073</v>
      </c>
      <c r="DC950" t="s">
        <v>71</v>
      </c>
      <c r="DD950" t="s">
        <v>21072</v>
      </c>
      <c r="DE950" t="s">
        <v>4158</v>
      </c>
    </row>
    <row r="951" spans="58:109" x14ac:dyDescent="0.25">
      <c r="BF951" t="s">
        <v>11651</v>
      </c>
      <c r="BG951" t="s">
        <v>11652</v>
      </c>
      <c r="BH951" t="s">
        <v>4076</v>
      </c>
      <c r="BI951" t="s">
        <v>11653</v>
      </c>
      <c r="BJ951" t="s">
        <v>4032</v>
      </c>
      <c r="BK951">
        <v>200.2</v>
      </c>
      <c r="BL951">
        <v>1</v>
      </c>
      <c r="BM951">
        <v>1</v>
      </c>
      <c r="BN951" t="s">
        <v>4045</v>
      </c>
      <c r="BO951">
        <v>1</v>
      </c>
      <c r="BP951" t="s">
        <v>4029</v>
      </c>
      <c r="BQ951" t="s">
        <v>4030</v>
      </c>
      <c r="BR951" t="s">
        <v>4031</v>
      </c>
      <c r="BS951" s="124">
        <v>46147</v>
      </c>
      <c r="BT951" t="s">
        <v>2429</v>
      </c>
      <c r="BU951" t="s">
        <v>1720</v>
      </c>
      <c r="BW951" t="s">
        <v>20418</v>
      </c>
      <c r="BX951" t="s">
        <v>4030</v>
      </c>
      <c r="BY951" t="s">
        <v>4109</v>
      </c>
      <c r="BZ951" t="s">
        <v>20364</v>
      </c>
      <c r="CA951" t="s">
        <v>20364</v>
      </c>
      <c r="CC951" t="s">
        <v>4111</v>
      </c>
      <c r="CD951">
        <v>419.88</v>
      </c>
      <c r="CE951">
        <v>34.99</v>
      </c>
      <c r="CG951">
        <v>0</v>
      </c>
      <c r="CH951">
        <v>419.88</v>
      </c>
      <c r="CK951">
        <v>1</v>
      </c>
      <c r="CL951" t="s">
        <v>20419</v>
      </c>
      <c r="CM951" t="s">
        <v>4106</v>
      </c>
      <c r="CN951" t="s">
        <v>235</v>
      </c>
      <c r="CO951" t="s">
        <v>20364</v>
      </c>
      <c r="CP951" t="s">
        <v>4107</v>
      </c>
      <c r="CR951" t="s">
        <v>21074</v>
      </c>
      <c r="CS951" t="s">
        <v>4050</v>
      </c>
      <c r="CT951" t="s">
        <v>4126</v>
      </c>
      <c r="CU951" t="s">
        <v>21075</v>
      </c>
      <c r="CV951" t="s">
        <v>4614</v>
      </c>
      <c r="CW951" t="s">
        <v>4225</v>
      </c>
      <c r="CX951" t="s">
        <v>4105</v>
      </c>
      <c r="CZ951" t="s">
        <v>4133</v>
      </c>
      <c r="DA951">
        <v>1</v>
      </c>
      <c r="DB951" t="s">
        <v>21076</v>
      </c>
      <c r="DC951" t="s">
        <v>71</v>
      </c>
      <c r="DD951" t="s">
        <v>21075</v>
      </c>
      <c r="DE951" t="s">
        <v>4158</v>
      </c>
    </row>
    <row r="952" spans="58:109" x14ac:dyDescent="0.25">
      <c r="BF952" t="s">
        <v>11654</v>
      </c>
      <c r="BG952" t="s">
        <v>11655</v>
      </c>
      <c r="BH952" t="s">
        <v>4076</v>
      </c>
      <c r="BI952" t="s">
        <v>11656</v>
      </c>
      <c r="BJ952" t="s">
        <v>4032</v>
      </c>
      <c r="BK952">
        <v>162.58000000000001</v>
      </c>
      <c r="BL952">
        <v>1</v>
      </c>
      <c r="BM952">
        <v>1</v>
      </c>
      <c r="BN952" t="s">
        <v>4045</v>
      </c>
      <c r="BO952">
        <v>1</v>
      </c>
      <c r="BP952" t="s">
        <v>4029</v>
      </c>
      <c r="BQ952" t="s">
        <v>4030</v>
      </c>
      <c r="BR952" t="s">
        <v>4031</v>
      </c>
      <c r="BS952" s="124">
        <v>46147</v>
      </c>
      <c r="BT952" t="s">
        <v>2429</v>
      </c>
      <c r="BU952" t="s">
        <v>1720</v>
      </c>
      <c r="BW952" t="s">
        <v>20940</v>
      </c>
      <c r="BX952" t="s">
        <v>4030</v>
      </c>
      <c r="BY952" t="s">
        <v>4109</v>
      </c>
      <c r="BZ952" t="s">
        <v>20941</v>
      </c>
      <c r="CA952" t="s">
        <v>20941</v>
      </c>
      <c r="CB952" t="s">
        <v>4355</v>
      </c>
      <c r="CC952" t="s">
        <v>4105</v>
      </c>
      <c r="CD952">
        <v>107.88</v>
      </c>
      <c r="CE952">
        <v>8.99</v>
      </c>
      <c r="CG952">
        <v>0</v>
      </c>
      <c r="CH952">
        <v>107.88</v>
      </c>
      <c r="CK952">
        <v>1</v>
      </c>
      <c r="CL952" t="s">
        <v>20942</v>
      </c>
      <c r="CM952" t="s">
        <v>4106</v>
      </c>
      <c r="CN952" t="s">
        <v>235</v>
      </c>
      <c r="CO952" t="s">
        <v>20941</v>
      </c>
      <c r="CP952" t="s">
        <v>4107</v>
      </c>
      <c r="CR952" t="s">
        <v>21077</v>
      </c>
      <c r="CS952" t="s">
        <v>4030</v>
      </c>
      <c r="CT952" t="s">
        <v>4034</v>
      </c>
      <c r="CU952" t="s">
        <v>21078</v>
      </c>
      <c r="CV952" t="s">
        <v>8454</v>
      </c>
      <c r="CX952" t="s">
        <v>4105</v>
      </c>
      <c r="CY952" s="17">
        <v>0.5</v>
      </c>
      <c r="CZ952" t="s">
        <v>4133</v>
      </c>
      <c r="DA952">
        <v>1</v>
      </c>
      <c r="DB952" t="s">
        <v>10021</v>
      </c>
      <c r="DC952" t="s">
        <v>71</v>
      </c>
      <c r="DD952" t="s">
        <v>21078</v>
      </c>
      <c r="DE952" t="s">
        <v>4158</v>
      </c>
    </row>
    <row r="953" spans="58:109" x14ac:dyDescent="0.25">
      <c r="BF953" t="s">
        <v>11657</v>
      </c>
      <c r="BG953" t="s">
        <v>11658</v>
      </c>
      <c r="BH953" t="s">
        <v>4076</v>
      </c>
      <c r="BI953" t="s">
        <v>11659</v>
      </c>
      <c r="BJ953" t="s">
        <v>4032</v>
      </c>
      <c r="BK953">
        <v>90.3</v>
      </c>
      <c r="BL953">
        <v>1</v>
      </c>
      <c r="BM953">
        <v>1</v>
      </c>
      <c r="BN953" t="s">
        <v>4045</v>
      </c>
      <c r="BO953">
        <v>1</v>
      </c>
      <c r="BP953" t="s">
        <v>4029</v>
      </c>
      <c r="BQ953" t="s">
        <v>4030</v>
      </c>
      <c r="BR953" t="s">
        <v>4031</v>
      </c>
      <c r="BS953" s="124">
        <v>46147</v>
      </c>
      <c r="BT953" t="s">
        <v>2429</v>
      </c>
      <c r="BU953" t="s">
        <v>1720</v>
      </c>
      <c r="BW953" t="s">
        <v>21584</v>
      </c>
      <c r="BX953" t="s">
        <v>4108</v>
      </c>
      <c r="BY953" t="s">
        <v>4109</v>
      </c>
      <c r="BZ953" t="s">
        <v>21585</v>
      </c>
      <c r="CA953" t="s">
        <v>21585</v>
      </c>
      <c r="CB953" t="s">
        <v>8506</v>
      </c>
      <c r="CC953" t="s">
        <v>4105</v>
      </c>
      <c r="CD953">
        <v>203.88</v>
      </c>
      <c r="CE953">
        <v>16.989999999999998</v>
      </c>
      <c r="CF953">
        <v>1.6308</v>
      </c>
      <c r="CG953">
        <v>1</v>
      </c>
      <c r="CH953">
        <v>203.88</v>
      </c>
      <c r="CI953" s="17">
        <v>0.2</v>
      </c>
      <c r="CJ953">
        <v>19.57</v>
      </c>
      <c r="CK953">
        <v>1</v>
      </c>
      <c r="CL953" t="s">
        <v>21586</v>
      </c>
      <c r="CM953" t="s">
        <v>4106</v>
      </c>
      <c r="CN953" t="s">
        <v>235</v>
      </c>
      <c r="CO953" t="s">
        <v>21585</v>
      </c>
      <c r="CP953" t="s">
        <v>4107</v>
      </c>
      <c r="CR953" t="s">
        <v>9623</v>
      </c>
      <c r="CS953" t="s">
        <v>4050</v>
      </c>
      <c r="CT953" t="s">
        <v>4034</v>
      </c>
      <c r="CU953" t="s">
        <v>21036</v>
      </c>
      <c r="CV953" t="s">
        <v>4571</v>
      </c>
      <c r="CX953" t="s">
        <v>4105</v>
      </c>
      <c r="CY953" s="17">
        <v>0.5</v>
      </c>
      <c r="CZ953" t="s">
        <v>4133</v>
      </c>
      <c r="DA953">
        <v>1</v>
      </c>
      <c r="DB953" t="s">
        <v>10021</v>
      </c>
      <c r="DC953" t="s">
        <v>71</v>
      </c>
      <c r="DD953" t="s">
        <v>21036</v>
      </c>
      <c r="DE953" t="s">
        <v>4158</v>
      </c>
    </row>
    <row r="954" spans="58:109" x14ac:dyDescent="0.25">
      <c r="BF954" t="s">
        <v>11660</v>
      </c>
      <c r="BG954" t="s">
        <v>11661</v>
      </c>
      <c r="BH954" t="s">
        <v>4076</v>
      </c>
      <c r="BI954" t="s">
        <v>11662</v>
      </c>
      <c r="BJ954" t="s">
        <v>4032</v>
      </c>
      <c r="BK954">
        <v>142.12</v>
      </c>
      <c r="BL954">
        <v>1</v>
      </c>
      <c r="BM954">
        <v>1</v>
      </c>
      <c r="BN954" t="s">
        <v>4045</v>
      </c>
      <c r="BO954">
        <v>1</v>
      </c>
      <c r="BP954" t="s">
        <v>4029</v>
      </c>
      <c r="BQ954" t="s">
        <v>4030</v>
      </c>
      <c r="BR954" t="s">
        <v>4031</v>
      </c>
      <c r="BS954" s="124">
        <v>46147</v>
      </c>
      <c r="BT954" t="s">
        <v>2429</v>
      </c>
      <c r="BU954" t="s">
        <v>1720</v>
      </c>
      <c r="BW954" t="s">
        <v>21587</v>
      </c>
      <c r="BX954" t="s">
        <v>4030</v>
      </c>
      <c r="BY954" t="s">
        <v>4034</v>
      </c>
      <c r="BZ954" t="s">
        <v>21588</v>
      </c>
      <c r="CA954" t="s">
        <v>8294</v>
      </c>
      <c r="CC954" t="s">
        <v>4105</v>
      </c>
      <c r="CD954">
        <v>56.86</v>
      </c>
      <c r="CE954">
        <v>2.58</v>
      </c>
      <c r="CF954">
        <v>0.621</v>
      </c>
      <c r="CG954">
        <v>1</v>
      </c>
      <c r="CH954">
        <v>56.86</v>
      </c>
      <c r="CI954" s="17">
        <v>0.2</v>
      </c>
      <c r="CJ954">
        <v>5.59</v>
      </c>
      <c r="CK954">
        <v>1</v>
      </c>
      <c r="CL954" t="s">
        <v>21586</v>
      </c>
      <c r="CM954" t="s">
        <v>4121</v>
      </c>
      <c r="CN954" t="s">
        <v>235</v>
      </c>
      <c r="CO954" t="s">
        <v>21588</v>
      </c>
      <c r="CP954" t="s">
        <v>4121</v>
      </c>
      <c r="CR954" t="s">
        <v>17055</v>
      </c>
      <c r="CS954" t="s">
        <v>4050</v>
      </c>
      <c r="CT954" t="s">
        <v>4032</v>
      </c>
      <c r="CU954" t="s">
        <v>14939</v>
      </c>
      <c r="CV954" t="s">
        <v>4701</v>
      </c>
      <c r="CW954" t="s">
        <v>4543</v>
      </c>
      <c r="CX954" t="s">
        <v>4105</v>
      </c>
      <c r="CZ954" t="s">
        <v>4133</v>
      </c>
      <c r="DA954">
        <v>1</v>
      </c>
      <c r="DB954" t="s">
        <v>13778</v>
      </c>
      <c r="DC954" t="s">
        <v>71</v>
      </c>
      <c r="DD954" t="s">
        <v>14939</v>
      </c>
      <c r="DE954" t="s">
        <v>4158</v>
      </c>
    </row>
    <row r="955" spans="58:109" x14ac:dyDescent="0.25">
      <c r="BF955" t="s">
        <v>11663</v>
      </c>
      <c r="BG955" t="s">
        <v>11664</v>
      </c>
      <c r="BH955" t="s">
        <v>4076</v>
      </c>
      <c r="BI955" t="s">
        <v>11665</v>
      </c>
      <c r="BJ955" t="s">
        <v>4032</v>
      </c>
      <c r="BK955">
        <v>113.18</v>
      </c>
      <c r="BL955">
        <v>1</v>
      </c>
      <c r="BM955">
        <v>1</v>
      </c>
      <c r="BN955" t="s">
        <v>4045</v>
      </c>
      <c r="BO955">
        <v>1</v>
      </c>
      <c r="BP955" t="s">
        <v>4029</v>
      </c>
      <c r="BQ955" t="s">
        <v>4030</v>
      </c>
      <c r="BR955" t="s">
        <v>4031</v>
      </c>
      <c r="BS955" s="124">
        <v>46147</v>
      </c>
      <c r="BT955" t="s">
        <v>2429</v>
      </c>
      <c r="BU955" t="s">
        <v>1720</v>
      </c>
      <c r="BW955" t="s">
        <v>21589</v>
      </c>
      <c r="BX955" t="s">
        <v>4030</v>
      </c>
      <c r="BY955" t="s">
        <v>4034</v>
      </c>
      <c r="BZ955" t="s">
        <v>21588</v>
      </c>
      <c r="CA955" t="s">
        <v>8294</v>
      </c>
      <c r="CC955" t="s">
        <v>4105</v>
      </c>
      <c r="CD955">
        <v>64.56</v>
      </c>
      <c r="CE955">
        <v>2.93</v>
      </c>
      <c r="CF955">
        <v>0.70499999999999996</v>
      </c>
      <c r="CG955">
        <v>1</v>
      </c>
      <c r="CH955">
        <v>64.56</v>
      </c>
      <c r="CI955" s="17">
        <v>0.2</v>
      </c>
      <c r="CJ955">
        <v>6.34</v>
      </c>
      <c r="CK955">
        <v>1</v>
      </c>
      <c r="CL955" t="s">
        <v>21586</v>
      </c>
      <c r="CM955" t="s">
        <v>4121</v>
      </c>
      <c r="CN955" t="s">
        <v>235</v>
      </c>
      <c r="CO955" t="s">
        <v>21588</v>
      </c>
      <c r="CP955" t="s">
        <v>4121</v>
      </c>
      <c r="CR955" t="s">
        <v>17056</v>
      </c>
      <c r="CS955" t="s">
        <v>4050</v>
      </c>
      <c r="CT955" t="s">
        <v>4034</v>
      </c>
      <c r="CU955" t="s">
        <v>17057</v>
      </c>
      <c r="CV955" t="s">
        <v>8391</v>
      </c>
      <c r="CX955" t="s">
        <v>4105</v>
      </c>
      <c r="CY955" s="17">
        <v>0.5</v>
      </c>
      <c r="CZ955" t="s">
        <v>4133</v>
      </c>
      <c r="DA955">
        <v>1</v>
      </c>
      <c r="DB955" t="s">
        <v>17058</v>
      </c>
      <c r="DC955" t="s">
        <v>71</v>
      </c>
      <c r="DD955" t="s">
        <v>17057</v>
      </c>
      <c r="DE955" t="s">
        <v>4158</v>
      </c>
    </row>
    <row r="956" spans="58:109" x14ac:dyDescent="0.25">
      <c r="BF956" t="s">
        <v>11666</v>
      </c>
      <c r="BH956" t="s">
        <v>4076</v>
      </c>
      <c r="BL956">
        <v>0</v>
      </c>
      <c r="BM956">
        <v>1</v>
      </c>
      <c r="BR956" t="s">
        <v>4031</v>
      </c>
      <c r="BS956" s="124">
        <v>46147</v>
      </c>
      <c r="BT956" t="s">
        <v>2429</v>
      </c>
      <c r="BU956" t="s">
        <v>1720</v>
      </c>
      <c r="BW956" t="s">
        <v>9085</v>
      </c>
      <c r="BX956" t="s">
        <v>4030</v>
      </c>
      <c r="BY956" t="s">
        <v>4034</v>
      </c>
      <c r="BZ956" t="s">
        <v>9086</v>
      </c>
      <c r="CA956" t="s">
        <v>9086</v>
      </c>
      <c r="CC956" t="s">
        <v>4105</v>
      </c>
      <c r="CD956">
        <v>70.319999999999993</v>
      </c>
      <c r="CE956">
        <v>5.86</v>
      </c>
      <c r="CF956">
        <v>0.4395</v>
      </c>
      <c r="CG956">
        <v>0</v>
      </c>
      <c r="CH956">
        <v>70.319999999999993</v>
      </c>
      <c r="CJ956">
        <v>9.67</v>
      </c>
      <c r="CK956">
        <v>1</v>
      </c>
      <c r="CL956" t="s">
        <v>9087</v>
      </c>
      <c r="CM956" t="s">
        <v>4106</v>
      </c>
      <c r="CN956" t="s">
        <v>235</v>
      </c>
      <c r="CO956" t="s">
        <v>9086</v>
      </c>
      <c r="CP956" t="s">
        <v>4107</v>
      </c>
      <c r="CR956" t="s">
        <v>17059</v>
      </c>
      <c r="CS956" t="s">
        <v>4050</v>
      </c>
      <c r="CT956" t="s">
        <v>4034</v>
      </c>
      <c r="CU956" t="s">
        <v>17057</v>
      </c>
      <c r="CV956" t="s">
        <v>8391</v>
      </c>
      <c r="CX956" t="s">
        <v>4105</v>
      </c>
      <c r="CY956" s="17">
        <v>0.5</v>
      </c>
      <c r="CZ956" t="s">
        <v>4133</v>
      </c>
      <c r="DA956">
        <v>1</v>
      </c>
      <c r="DB956" t="s">
        <v>17058</v>
      </c>
      <c r="DC956" t="s">
        <v>71</v>
      </c>
      <c r="DD956" t="s">
        <v>17057</v>
      </c>
      <c r="DE956" t="s">
        <v>4158</v>
      </c>
    </row>
    <row r="957" spans="58:109" x14ac:dyDescent="0.25">
      <c r="BF957" t="s">
        <v>11667</v>
      </c>
      <c r="BG957" t="s">
        <v>11668</v>
      </c>
      <c r="BH957" t="s">
        <v>4460</v>
      </c>
      <c r="BI957" t="s">
        <v>11669</v>
      </c>
      <c r="BJ957" t="s">
        <v>4027</v>
      </c>
      <c r="BK957">
        <v>302.27999999999997</v>
      </c>
      <c r="BL957">
        <v>1</v>
      </c>
      <c r="BM957">
        <v>1</v>
      </c>
      <c r="BN957" t="s">
        <v>4043</v>
      </c>
      <c r="BO957">
        <v>1</v>
      </c>
      <c r="BP957" t="s">
        <v>4029</v>
      </c>
      <c r="BQ957" t="s">
        <v>4030</v>
      </c>
      <c r="BR957" t="s">
        <v>4061</v>
      </c>
      <c r="BS957" s="124">
        <v>46147</v>
      </c>
      <c r="BT957" t="s">
        <v>2451</v>
      </c>
      <c r="BU957" t="s">
        <v>1720</v>
      </c>
      <c r="BW957" t="s">
        <v>9088</v>
      </c>
      <c r="BX957" t="s">
        <v>4030</v>
      </c>
      <c r="BY957" t="s">
        <v>4126</v>
      </c>
      <c r="BZ957" t="s">
        <v>9075</v>
      </c>
      <c r="CA957" t="s">
        <v>9075</v>
      </c>
      <c r="CB957" t="s">
        <v>4522</v>
      </c>
      <c r="CC957" t="s">
        <v>4105</v>
      </c>
      <c r="CD957">
        <v>164.88</v>
      </c>
      <c r="CE957">
        <v>13.74</v>
      </c>
      <c r="CG957">
        <v>0</v>
      </c>
      <c r="CH957">
        <v>164.88</v>
      </c>
      <c r="CK957">
        <v>1</v>
      </c>
      <c r="CL957" t="s">
        <v>8548</v>
      </c>
      <c r="CM957" t="s">
        <v>4106</v>
      </c>
      <c r="CN957" t="s">
        <v>235</v>
      </c>
      <c r="CO957" t="s">
        <v>9075</v>
      </c>
      <c r="CP957" t="s">
        <v>4107</v>
      </c>
      <c r="CR957" t="s">
        <v>8430</v>
      </c>
      <c r="CS957" t="s">
        <v>4050</v>
      </c>
      <c r="CT957" t="s">
        <v>4109</v>
      </c>
      <c r="CU957" t="s">
        <v>17060</v>
      </c>
      <c r="CV957" t="s">
        <v>8257</v>
      </c>
      <c r="CX957" t="s">
        <v>4111</v>
      </c>
      <c r="CZ957" t="s">
        <v>4133</v>
      </c>
      <c r="DA957">
        <v>1</v>
      </c>
      <c r="DB957" t="s">
        <v>8431</v>
      </c>
      <c r="DC957" t="s">
        <v>71</v>
      </c>
      <c r="DD957" t="s">
        <v>17060</v>
      </c>
      <c r="DE957" t="s">
        <v>4158</v>
      </c>
    </row>
    <row r="958" spans="58:109" x14ac:dyDescent="0.25">
      <c r="BF958" t="s">
        <v>11670</v>
      </c>
      <c r="BG958" t="s">
        <v>11671</v>
      </c>
      <c r="BH958" t="s">
        <v>4460</v>
      </c>
      <c r="BI958" t="s">
        <v>11672</v>
      </c>
      <c r="BJ958" t="s">
        <v>4027</v>
      </c>
      <c r="BK958">
        <v>97.08</v>
      </c>
      <c r="BL958">
        <v>1</v>
      </c>
      <c r="BM958">
        <v>1</v>
      </c>
      <c r="BN958" t="s">
        <v>4028</v>
      </c>
      <c r="BO958">
        <v>1</v>
      </c>
      <c r="BP958" t="s">
        <v>4029</v>
      </c>
      <c r="BQ958" t="s">
        <v>4030</v>
      </c>
      <c r="BR958" t="s">
        <v>4061</v>
      </c>
      <c r="BS958" s="124">
        <v>46147</v>
      </c>
      <c r="BT958" t="s">
        <v>2451</v>
      </c>
      <c r="BU958" t="s">
        <v>1720</v>
      </c>
      <c r="BW958" t="s">
        <v>9089</v>
      </c>
      <c r="BX958" t="s">
        <v>4030</v>
      </c>
      <c r="BY958" t="s">
        <v>4109</v>
      </c>
      <c r="BZ958" t="s">
        <v>9090</v>
      </c>
      <c r="CA958" t="s">
        <v>9090</v>
      </c>
      <c r="CC958" t="s">
        <v>4111</v>
      </c>
      <c r="CD958">
        <v>431.88</v>
      </c>
      <c r="CE958">
        <v>35.99</v>
      </c>
      <c r="CG958">
        <v>0</v>
      </c>
      <c r="CH958">
        <v>431.88</v>
      </c>
      <c r="CK958">
        <v>1</v>
      </c>
      <c r="CL958" t="s">
        <v>9091</v>
      </c>
      <c r="CM958" t="s">
        <v>4106</v>
      </c>
      <c r="CN958" t="s">
        <v>235</v>
      </c>
      <c r="CO958" t="s">
        <v>9090</v>
      </c>
      <c r="CP958" t="s">
        <v>4107</v>
      </c>
      <c r="CR958" t="s">
        <v>17061</v>
      </c>
      <c r="CS958" t="s">
        <v>4050</v>
      </c>
      <c r="CT958" t="s">
        <v>4109</v>
      </c>
      <c r="CU958" t="s">
        <v>17062</v>
      </c>
      <c r="CV958" t="s">
        <v>4701</v>
      </c>
      <c r="CX958" t="s">
        <v>4111</v>
      </c>
      <c r="CZ958" t="s">
        <v>4133</v>
      </c>
      <c r="DA958">
        <v>1</v>
      </c>
      <c r="DB958" t="s">
        <v>17063</v>
      </c>
      <c r="DC958" t="s">
        <v>71</v>
      </c>
      <c r="DD958" t="s">
        <v>17062</v>
      </c>
      <c r="DE958" t="s">
        <v>4158</v>
      </c>
    </row>
    <row r="959" spans="58:109" x14ac:dyDescent="0.25">
      <c r="BF959" t="s">
        <v>11673</v>
      </c>
      <c r="BG959" t="s">
        <v>11674</v>
      </c>
      <c r="BH959" t="s">
        <v>4460</v>
      </c>
      <c r="BI959" t="s">
        <v>11675</v>
      </c>
      <c r="BJ959" t="s">
        <v>4027</v>
      </c>
      <c r="BK959">
        <v>97.08</v>
      </c>
      <c r="BL959">
        <v>1</v>
      </c>
      <c r="BM959">
        <v>1</v>
      </c>
      <c r="BN959" t="s">
        <v>4028</v>
      </c>
      <c r="BO959">
        <v>1</v>
      </c>
      <c r="BP959" t="s">
        <v>4029</v>
      </c>
      <c r="BQ959" t="s">
        <v>4030</v>
      </c>
      <c r="BR959" t="s">
        <v>4061</v>
      </c>
      <c r="BS959" s="124">
        <v>46147</v>
      </c>
      <c r="BT959" t="s">
        <v>2451</v>
      </c>
      <c r="BU959" t="s">
        <v>1720</v>
      </c>
      <c r="BW959" t="s">
        <v>14634</v>
      </c>
      <c r="BX959" t="s">
        <v>4030</v>
      </c>
      <c r="BY959" t="s">
        <v>4034</v>
      </c>
      <c r="BZ959" t="s">
        <v>14635</v>
      </c>
      <c r="CA959" t="s">
        <v>8906</v>
      </c>
      <c r="CB959" t="s">
        <v>4141</v>
      </c>
      <c r="CC959" t="s">
        <v>4105</v>
      </c>
      <c r="CD959">
        <v>113.88</v>
      </c>
      <c r="CE959">
        <v>9.49</v>
      </c>
      <c r="CF959">
        <v>1.1385000000000001</v>
      </c>
      <c r="CG959">
        <v>1</v>
      </c>
      <c r="CH959">
        <v>113.88</v>
      </c>
      <c r="CI959" s="17">
        <v>0.2</v>
      </c>
      <c r="CJ959">
        <v>14.23</v>
      </c>
      <c r="CK959">
        <v>1</v>
      </c>
      <c r="CL959" t="s">
        <v>14636</v>
      </c>
      <c r="CM959" t="s">
        <v>4121</v>
      </c>
      <c r="CN959" t="s">
        <v>235</v>
      </c>
      <c r="CO959" t="s">
        <v>14635</v>
      </c>
      <c r="CP959" t="s">
        <v>4121</v>
      </c>
      <c r="CR959" t="s">
        <v>17064</v>
      </c>
      <c r="CS959" t="s">
        <v>4050</v>
      </c>
      <c r="CT959" t="s">
        <v>4034</v>
      </c>
      <c r="CU959" t="s">
        <v>15429</v>
      </c>
      <c r="CV959" t="s">
        <v>4202</v>
      </c>
      <c r="CX959" t="s">
        <v>4105</v>
      </c>
      <c r="CZ959" t="s">
        <v>4133</v>
      </c>
      <c r="DA959">
        <v>1</v>
      </c>
      <c r="DB959" t="s">
        <v>13784</v>
      </c>
      <c r="DC959" t="s">
        <v>71</v>
      </c>
      <c r="DD959" t="s">
        <v>15429</v>
      </c>
      <c r="DE959" t="s">
        <v>4158</v>
      </c>
    </row>
    <row r="960" spans="58:109" x14ac:dyDescent="0.25">
      <c r="BF960" t="s">
        <v>11676</v>
      </c>
      <c r="BG960" t="s">
        <v>11677</v>
      </c>
      <c r="BH960" t="s">
        <v>4460</v>
      </c>
      <c r="BI960" t="s">
        <v>11678</v>
      </c>
      <c r="BJ960" t="s">
        <v>4027</v>
      </c>
      <c r="BK960">
        <v>118.68</v>
      </c>
      <c r="BL960">
        <v>1</v>
      </c>
      <c r="BM960">
        <v>1</v>
      </c>
      <c r="BN960" t="s">
        <v>4043</v>
      </c>
      <c r="BO960">
        <v>1</v>
      </c>
      <c r="BP960" t="s">
        <v>4029</v>
      </c>
      <c r="BQ960" t="s">
        <v>4030</v>
      </c>
      <c r="BR960" t="s">
        <v>4061</v>
      </c>
      <c r="BS960" s="124">
        <v>46147</v>
      </c>
      <c r="BT960" t="s">
        <v>2451</v>
      </c>
      <c r="BU960" t="s">
        <v>1720</v>
      </c>
      <c r="BW960" t="s">
        <v>14637</v>
      </c>
      <c r="BX960" t="s">
        <v>4030</v>
      </c>
      <c r="BY960" t="s">
        <v>4034</v>
      </c>
      <c r="BZ960" t="s">
        <v>14638</v>
      </c>
      <c r="CA960" t="s">
        <v>13375</v>
      </c>
      <c r="CC960" t="s">
        <v>4105</v>
      </c>
      <c r="CD960">
        <v>72.819999999999993</v>
      </c>
      <c r="CE960">
        <v>3.31</v>
      </c>
      <c r="CF960">
        <v>0.79500000000000004</v>
      </c>
      <c r="CG960">
        <v>1</v>
      </c>
      <c r="CH960">
        <v>72.819999999999993</v>
      </c>
      <c r="CI960" s="17">
        <v>0.2</v>
      </c>
      <c r="CJ960">
        <v>7.15</v>
      </c>
      <c r="CK960">
        <v>1</v>
      </c>
      <c r="CL960" t="s">
        <v>14639</v>
      </c>
      <c r="CM960" t="s">
        <v>4121</v>
      </c>
      <c r="CN960" t="s">
        <v>235</v>
      </c>
      <c r="CO960" t="s">
        <v>14638</v>
      </c>
      <c r="CP960" t="s">
        <v>4121</v>
      </c>
      <c r="CR960" t="s">
        <v>17065</v>
      </c>
      <c r="CS960" t="s">
        <v>4030</v>
      </c>
      <c r="CT960" t="s">
        <v>4032</v>
      </c>
      <c r="CU960" t="s">
        <v>17066</v>
      </c>
      <c r="CV960" t="s">
        <v>8912</v>
      </c>
      <c r="CX960" t="s">
        <v>4105</v>
      </c>
      <c r="CY960" s="17">
        <v>0.5</v>
      </c>
      <c r="CZ960" t="s">
        <v>4133</v>
      </c>
      <c r="DA960">
        <v>1</v>
      </c>
      <c r="DB960" t="s">
        <v>17067</v>
      </c>
      <c r="DC960" t="s">
        <v>71</v>
      </c>
      <c r="DD960" t="s">
        <v>17066</v>
      </c>
      <c r="DE960" t="s">
        <v>4158</v>
      </c>
    </row>
    <row r="961" spans="58:109" x14ac:dyDescent="0.25">
      <c r="BF961" t="s">
        <v>11679</v>
      </c>
      <c r="BG961" t="s">
        <v>11680</v>
      </c>
      <c r="BH961" t="s">
        <v>4460</v>
      </c>
      <c r="BI961" t="s">
        <v>11681</v>
      </c>
      <c r="BJ961" t="s">
        <v>4027</v>
      </c>
      <c r="BK961">
        <v>172.68</v>
      </c>
      <c r="BL961">
        <v>1</v>
      </c>
      <c r="BM961">
        <v>1</v>
      </c>
      <c r="BN961" t="s">
        <v>4043</v>
      </c>
      <c r="BO961">
        <v>1</v>
      </c>
      <c r="BP961" t="s">
        <v>4029</v>
      </c>
      <c r="BQ961" t="s">
        <v>4030</v>
      </c>
      <c r="BR961" t="s">
        <v>4061</v>
      </c>
      <c r="BS961" s="124">
        <v>46147</v>
      </c>
      <c r="BT961" t="s">
        <v>2451</v>
      </c>
      <c r="BU961" t="s">
        <v>1720</v>
      </c>
      <c r="BW961" t="s">
        <v>14640</v>
      </c>
      <c r="BX961" t="s">
        <v>4030</v>
      </c>
      <c r="BY961" t="s">
        <v>4034</v>
      </c>
      <c r="BZ961" t="s">
        <v>13255</v>
      </c>
      <c r="CA961" t="s">
        <v>13375</v>
      </c>
      <c r="CC961" t="s">
        <v>4105</v>
      </c>
      <c r="CD961">
        <v>74.900000000000006</v>
      </c>
      <c r="CE961">
        <v>3.4</v>
      </c>
      <c r="CF961">
        <v>0.8175</v>
      </c>
      <c r="CG961">
        <v>1</v>
      </c>
      <c r="CH961">
        <v>74.900000000000006</v>
      </c>
      <c r="CI961" s="17">
        <v>0.2</v>
      </c>
      <c r="CJ961">
        <v>7.36</v>
      </c>
      <c r="CK961">
        <v>1</v>
      </c>
      <c r="CL961" t="s">
        <v>14639</v>
      </c>
      <c r="CM961" t="s">
        <v>4121</v>
      </c>
      <c r="CN961" t="s">
        <v>235</v>
      </c>
      <c r="CO961" t="s">
        <v>13255</v>
      </c>
      <c r="CP961" t="s">
        <v>4121</v>
      </c>
      <c r="CR961" t="s">
        <v>17068</v>
      </c>
      <c r="CS961" t="s">
        <v>4030</v>
      </c>
      <c r="CT961" t="s">
        <v>4032</v>
      </c>
      <c r="CU961" t="s">
        <v>13136</v>
      </c>
      <c r="CV961" t="s">
        <v>8912</v>
      </c>
      <c r="CX961" t="s">
        <v>4105</v>
      </c>
      <c r="CY961" s="17">
        <v>0.5</v>
      </c>
      <c r="CZ961" t="s">
        <v>4133</v>
      </c>
      <c r="DA961">
        <v>1</v>
      </c>
      <c r="DB961" t="s">
        <v>17067</v>
      </c>
      <c r="DC961" t="s">
        <v>71</v>
      </c>
      <c r="DD961" t="s">
        <v>13136</v>
      </c>
      <c r="DE961" t="s">
        <v>4158</v>
      </c>
    </row>
    <row r="962" spans="58:109" x14ac:dyDescent="0.25">
      <c r="BF962" t="s">
        <v>11682</v>
      </c>
      <c r="BG962" t="s">
        <v>11683</v>
      </c>
      <c r="BH962" t="s">
        <v>4460</v>
      </c>
      <c r="BI962" t="s">
        <v>11684</v>
      </c>
      <c r="BJ962" t="s">
        <v>4027</v>
      </c>
      <c r="BK962">
        <v>80.88</v>
      </c>
      <c r="BL962">
        <v>1</v>
      </c>
      <c r="BM962">
        <v>1</v>
      </c>
      <c r="BN962" t="s">
        <v>4043</v>
      </c>
      <c r="BO962">
        <v>1</v>
      </c>
      <c r="BP962" t="s">
        <v>4029</v>
      </c>
      <c r="BQ962" t="s">
        <v>4030</v>
      </c>
      <c r="BR962" t="s">
        <v>4061</v>
      </c>
      <c r="BS962" s="124">
        <v>46147</v>
      </c>
      <c r="BT962" t="s">
        <v>2451</v>
      </c>
      <c r="BU962" t="s">
        <v>1720</v>
      </c>
      <c r="BW962" t="s">
        <v>14641</v>
      </c>
      <c r="BX962" t="s">
        <v>4030</v>
      </c>
      <c r="BY962" t="s">
        <v>4032</v>
      </c>
      <c r="BZ962" t="s">
        <v>14642</v>
      </c>
      <c r="CA962" t="s">
        <v>14642</v>
      </c>
      <c r="CC962" t="s">
        <v>4105</v>
      </c>
      <c r="CD962">
        <v>160.80000000000001</v>
      </c>
      <c r="CE962">
        <v>13.4</v>
      </c>
      <c r="CF962">
        <v>0.93799999999999994</v>
      </c>
      <c r="CG962">
        <v>0</v>
      </c>
      <c r="CH962">
        <v>160.80000000000001</v>
      </c>
      <c r="CJ962">
        <v>18.77</v>
      </c>
      <c r="CK962">
        <v>1</v>
      </c>
      <c r="CL962" t="s">
        <v>14643</v>
      </c>
      <c r="CM962" t="s">
        <v>4106</v>
      </c>
      <c r="CN962" t="s">
        <v>235</v>
      </c>
      <c r="CO962" t="s">
        <v>14642</v>
      </c>
      <c r="CP962" t="s">
        <v>4107</v>
      </c>
      <c r="CR962" t="s">
        <v>17069</v>
      </c>
      <c r="CS962" t="s">
        <v>4050</v>
      </c>
      <c r="CT962" t="s">
        <v>4109</v>
      </c>
      <c r="CU962" t="s">
        <v>17070</v>
      </c>
      <c r="CV962" t="s">
        <v>4701</v>
      </c>
      <c r="CW962" t="s">
        <v>4380</v>
      </c>
      <c r="CX962" t="s">
        <v>4111</v>
      </c>
      <c r="CZ962" t="s">
        <v>4133</v>
      </c>
      <c r="DA962">
        <v>1</v>
      </c>
      <c r="DB962" t="s">
        <v>17071</v>
      </c>
      <c r="DC962" t="s">
        <v>71</v>
      </c>
      <c r="DD962" t="s">
        <v>17070</v>
      </c>
      <c r="DE962" t="s">
        <v>4158</v>
      </c>
    </row>
    <row r="963" spans="58:109" x14ac:dyDescent="0.25">
      <c r="BF963" t="s">
        <v>11685</v>
      </c>
      <c r="BG963" t="s">
        <v>11686</v>
      </c>
      <c r="BH963" t="s">
        <v>4465</v>
      </c>
      <c r="BI963" t="s">
        <v>11687</v>
      </c>
      <c r="BJ963" t="s">
        <v>4032</v>
      </c>
      <c r="BK963">
        <v>166.56</v>
      </c>
      <c r="BL963">
        <v>1</v>
      </c>
      <c r="BM963">
        <v>1</v>
      </c>
      <c r="BN963" t="s">
        <v>4047</v>
      </c>
      <c r="BO963">
        <v>1</v>
      </c>
      <c r="BP963" t="s">
        <v>4029</v>
      </c>
      <c r="BQ963" t="s">
        <v>4030</v>
      </c>
      <c r="BR963" t="s">
        <v>4041</v>
      </c>
      <c r="BS963" s="124">
        <v>46147</v>
      </c>
      <c r="BT963" t="s">
        <v>2497</v>
      </c>
      <c r="BU963" t="s">
        <v>1720</v>
      </c>
      <c r="BW963" t="s">
        <v>14644</v>
      </c>
      <c r="BX963" t="s">
        <v>4030</v>
      </c>
      <c r="BY963" t="s">
        <v>4034</v>
      </c>
      <c r="BZ963" t="s">
        <v>14645</v>
      </c>
      <c r="CA963" t="s">
        <v>14645</v>
      </c>
      <c r="CB963" t="s">
        <v>4195</v>
      </c>
      <c r="CC963" t="s">
        <v>4105</v>
      </c>
      <c r="CD963">
        <v>131.88</v>
      </c>
      <c r="CE963">
        <v>10.99</v>
      </c>
      <c r="CG963">
        <v>0</v>
      </c>
      <c r="CH963">
        <v>131.88</v>
      </c>
      <c r="CK963">
        <v>1</v>
      </c>
      <c r="CL963" t="s">
        <v>14646</v>
      </c>
      <c r="CM963" t="s">
        <v>4106</v>
      </c>
      <c r="CN963" t="s">
        <v>235</v>
      </c>
      <c r="CO963" t="s">
        <v>14645</v>
      </c>
      <c r="CP963" t="s">
        <v>4107</v>
      </c>
      <c r="CR963" t="s">
        <v>17072</v>
      </c>
      <c r="CS963" t="s">
        <v>4030</v>
      </c>
      <c r="CT963" t="s">
        <v>4109</v>
      </c>
      <c r="CU963" t="s">
        <v>17073</v>
      </c>
      <c r="CV963" t="s">
        <v>8454</v>
      </c>
      <c r="CX963" t="s">
        <v>4105</v>
      </c>
      <c r="CY963" s="17">
        <v>0.5</v>
      </c>
      <c r="CZ963" t="s">
        <v>4133</v>
      </c>
      <c r="DA963">
        <v>1</v>
      </c>
      <c r="DB963" t="s">
        <v>13787</v>
      </c>
      <c r="DC963" t="s">
        <v>71</v>
      </c>
      <c r="DD963" t="s">
        <v>17073</v>
      </c>
      <c r="DE963" t="s">
        <v>4158</v>
      </c>
    </row>
    <row r="964" spans="58:109" x14ac:dyDescent="0.25">
      <c r="BF964" t="s">
        <v>11688</v>
      </c>
      <c r="BG964" t="s">
        <v>11689</v>
      </c>
      <c r="BH964" t="s">
        <v>4465</v>
      </c>
      <c r="BI964" t="s">
        <v>11690</v>
      </c>
      <c r="BJ964" t="s">
        <v>4032</v>
      </c>
      <c r="BK964">
        <v>145.86000000000001</v>
      </c>
      <c r="BL964">
        <v>1</v>
      </c>
      <c r="BM964">
        <v>1</v>
      </c>
      <c r="BN964" t="s">
        <v>4028</v>
      </c>
      <c r="BO964">
        <v>1</v>
      </c>
      <c r="BP964" t="s">
        <v>4029</v>
      </c>
      <c r="BQ964" t="s">
        <v>4030</v>
      </c>
      <c r="BR964" t="s">
        <v>4041</v>
      </c>
      <c r="BS964" s="124">
        <v>46147</v>
      </c>
      <c r="BT964" t="s">
        <v>2497</v>
      </c>
      <c r="BU964" t="s">
        <v>1720</v>
      </c>
      <c r="BW964" t="s">
        <v>14647</v>
      </c>
      <c r="BX964" t="s">
        <v>4030</v>
      </c>
      <c r="BY964" t="s">
        <v>4034</v>
      </c>
      <c r="BZ964" t="s">
        <v>14648</v>
      </c>
      <c r="CA964" t="s">
        <v>8294</v>
      </c>
      <c r="CC964" t="s">
        <v>4105</v>
      </c>
      <c r="CD964">
        <v>66.319999999999993</v>
      </c>
      <c r="CE964">
        <v>3.01</v>
      </c>
      <c r="CF964">
        <v>0.72299999999999998</v>
      </c>
      <c r="CG964">
        <v>1</v>
      </c>
      <c r="CH964">
        <v>66.319999999999993</v>
      </c>
      <c r="CI964" s="17">
        <v>0.2</v>
      </c>
      <c r="CJ964">
        <v>6.78</v>
      </c>
      <c r="CK964">
        <v>1</v>
      </c>
      <c r="CL964" t="s">
        <v>14649</v>
      </c>
      <c r="CM964" t="s">
        <v>4121</v>
      </c>
      <c r="CN964" t="s">
        <v>235</v>
      </c>
      <c r="CO964" t="s">
        <v>14648</v>
      </c>
      <c r="CP964" t="s">
        <v>4121</v>
      </c>
      <c r="CR964" t="s">
        <v>17074</v>
      </c>
      <c r="CS964" t="s">
        <v>4050</v>
      </c>
      <c r="CT964" t="s">
        <v>4034</v>
      </c>
      <c r="CU964" t="s">
        <v>17075</v>
      </c>
      <c r="CV964" t="s">
        <v>8387</v>
      </c>
      <c r="CX964" t="s">
        <v>4105</v>
      </c>
      <c r="CZ964" t="s">
        <v>4133</v>
      </c>
      <c r="DA964">
        <v>1</v>
      </c>
      <c r="DB964" t="s">
        <v>17076</v>
      </c>
      <c r="DC964" t="s">
        <v>71</v>
      </c>
      <c r="DD964" t="s">
        <v>17075</v>
      </c>
      <c r="DE964" t="s">
        <v>4158</v>
      </c>
    </row>
    <row r="965" spans="58:109" x14ac:dyDescent="0.25">
      <c r="BF965" t="s">
        <v>11691</v>
      </c>
      <c r="BH965" t="s">
        <v>4465</v>
      </c>
      <c r="BL965">
        <v>0</v>
      </c>
      <c r="BM965">
        <v>1</v>
      </c>
      <c r="BR965" t="s">
        <v>4041</v>
      </c>
      <c r="BS965" s="124">
        <v>46147</v>
      </c>
      <c r="BT965" t="s">
        <v>2497</v>
      </c>
      <c r="BU965" t="s">
        <v>1720</v>
      </c>
      <c r="BW965" t="s">
        <v>14650</v>
      </c>
      <c r="BX965" t="s">
        <v>4030</v>
      </c>
      <c r="BY965" t="s">
        <v>4027</v>
      </c>
      <c r="BZ965" t="s">
        <v>14651</v>
      </c>
      <c r="CA965" t="s">
        <v>14651</v>
      </c>
      <c r="CB965" t="s">
        <v>4543</v>
      </c>
      <c r="CC965" t="s">
        <v>4105</v>
      </c>
      <c r="CD965">
        <v>149.88</v>
      </c>
      <c r="CE965">
        <v>12.49</v>
      </c>
      <c r="CG965">
        <v>0</v>
      </c>
      <c r="CH965">
        <v>149.88</v>
      </c>
      <c r="CK965">
        <v>1</v>
      </c>
      <c r="CL965" t="s">
        <v>14652</v>
      </c>
      <c r="CM965" t="s">
        <v>4106</v>
      </c>
      <c r="CN965" t="s">
        <v>235</v>
      </c>
      <c r="CO965" t="s">
        <v>14651</v>
      </c>
      <c r="CP965" t="s">
        <v>4107</v>
      </c>
      <c r="CR965" t="s">
        <v>17077</v>
      </c>
      <c r="CS965" t="s">
        <v>4050</v>
      </c>
      <c r="CT965" t="s">
        <v>4034</v>
      </c>
      <c r="CU965" t="s">
        <v>13116</v>
      </c>
      <c r="CV965" t="s">
        <v>8387</v>
      </c>
      <c r="CX965" t="s">
        <v>4105</v>
      </c>
      <c r="CZ965" t="s">
        <v>4133</v>
      </c>
      <c r="DA965">
        <v>1</v>
      </c>
      <c r="DB965" t="s">
        <v>17076</v>
      </c>
      <c r="DC965" t="s">
        <v>71</v>
      </c>
      <c r="DD965" t="s">
        <v>13116</v>
      </c>
      <c r="DE965" t="s">
        <v>4158</v>
      </c>
    </row>
    <row r="966" spans="58:109" x14ac:dyDescent="0.25">
      <c r="BF966" t="s">
        <v>11692</v>
      </c>
      <c r="BH966" t="s">
        <v>4469</v>
      </c>
      <c r="BL966">
        <v>0</v>
      </c>
      <c r="BM966">
        <v>1</v>
      </c>
      <c r="BR966" t="s">
        <v>4031</v>
      </c>
      <c r="BS966" s="124">
        <v>46147</v>
      </c>
      <c r="BT966" t="s">
        <v>2510</v>
      </c>
      <c r="BU966" t="s">
        <v>2171</v>
      </c>
      <c r="BW966" t="s">
        <v>14653</v>
      </c>
      <c r="BX966" t="s">
        <v>4030</v>
      </c>
      <c r="BY966" t="s">
        <v>4032</v>
      </c>
      <c r="BZ966" t="s">
        <v>14654</v>
      </c>
      <c r="CA966" t="s">
        <v>8442</v>
      </c>
      <c r="CB966" t="s">
        <v>4394</v>
      </c>
      <c r="CC966" t="s">
        <v>4105</v>
      </c>
      <c r="CD966">
        <v>185.88</v>
      </c>
      <c r="CE966">
        <v>15.49</v>
      </c>
      <c r="CF966">
        <v>1.7345999999999999</v>
      </c>
      <c r="CG966">
        <v>1</v>
      </c>
      <c r="CH966">
        <v>185.88</v>
      </c>
      <c r="CI966" s="17">
        <v>0.2</v>
      </c>
      <c r="CJ966">
        <v>25.59</v>
      </c>
      <c r="CK966">
        <v>1</v>
      </c>
      <c r="CL966" t="s">
        <v>14655</v>
      </c>
      <c r="CM966" t="s">
        <v>4121</v>
      </c>
      <c r="CN966" t="s">
        <v>1910</v>
      </c>
      <c r="CO966" t="s">
        <v>14654</v>
      </c>
      <c r="CP966" t="s">
        <v>4121</v>
      </c>
      <c r="CR966" t="s">
        <v>17078</v>
      </c>
      <c r="CS966" t="s">
        <v>4050</v>
      </c>
      <c r="CT966" t="s">
        <v>4034</v>
      </c>
      <c r="CU966" t="s">
        <v>17079</v>
      </c>
      <c r="CV966" t="s">
        <v>8387</v>
      </c>
      <c r="CX966" t="s">
        <v>4105</v>
      </c>
      <c r="CZ966" t="s">
        <v>4133</v>
      </c>
      <c r="DA966">
        <v>1</v>
      </c>
      <c r="DB966" t="s">
        <v>17076</v>
      </c>
      <c r="DC966" t="s">
        <v>71</v>
      </c>
      <c r="DD966" t="s">
        <v>17079</v>
      </c>
      <c r="DE966" t="s">
        <v>4158</v>
      </c>
    </row>
    <row r="967" spans="58:109" x14ac:dyDescent="0.25">
      <c r="BF967" t="s">
        <v>11693</v>
      </c>
      <c r="BH967" t="s">
        <v>4469</v>
      </c>
      <c r="BL967">
        <v>0</v>
      </c>
      <c r="BM967">
        <v>1</v>
      </c>
      <c r="BR967" t="s">
        <v>4031</v>
      </c>
      <c r="BS967" s="124">
        <v>46147</v>
      </c>
      <c r="BT967" t="s">
        <v>2510</v>
      </c>
      <c r="BU967" t="s">
        <v>2171</v>
      </c>
      <c r="BW967" t="s">
        <v>14656</v>
      </c>
      <c r="BX967" t="s">
        <v>4030</v>
      </c>
      <c r="BY967" t="s">
        <v>4032</v>
      </c>
      <c r="BZ967" t="s">
        <v>14342</v>
      </c>
      <c r="CA967" t="s">
        <v>8442</v>
      </c>
      <c r="CB967" t="s">
        <v>4394</v>
      </c>
      <c r="CC967" t="s">
        <v>4105</v>
      </c>
      <c r="CD967">
        <v>221.88</v>
      </c>
      <c r="CE967">
        <v>18.489999999999998</v>
      </c>
      <c r="CF967">
        <v>2.0706000000000002</v>
      </c>
      <c r="CG967">
        <v>1</v>
      </c>
      <c r="CH967">
        <v>221.88</v>
      </c>
      <c r="CI967" s="17">
        <v>0.2</v>
      </c>
      <c r="CJ967">
        <v>30.55</v>
      </c>
      <c r="CK967">
        <v>1</v>
      </c>
      <c r="CL967" t="s">
        <v>14655</v>
      </c>
      <c r="CM967" t="s">
        <v>4121</v>
      </c>
      <c r="CN967" t="s">
        <v>1910</v>
      </c>
      <c r="CO967" t="s">
        <v>14342</v>
      </c>
      <c r="CP967" t="s">
        <v>4121</v>
      </c>
      <c r="CR967" t="s">
        <v>17080</v>
      </c>
      <c r="CS967" t="s">
        <v>4050</v>
      </c>
      <c r="CT967" t="s">
        <v>4034</v>
      </c>
      <c r="CU967" t="s">
        <v>17081</v>
      </c>
      <c r="CV967" t="s">
        <v>4172</v>
      </c>
      <c r="CX967" t="s">
        <v>4105</v>
      </c>
      <c r="CZ967" t="s">
        <v>4133</v>
      </c>
      <c r="DA967">
        <v>1</v>
      </c>
      <c r="DB967" t="s">
        <v>17082</v>
      </c>
      <c r="DC967" t="s">
        <v>71</v>
      </c>
      <c r="DD967" t="s">
        <v>17081</v>
      </c>
      <c r="DE967" t="s">
        <v>4158</v>
      </c>
    </row>
    <row r="968" spans="58:109" x14ac:dyDescent="0.25">
      <c r="BF968" t="s">
        <v>11694</v>
      </c>
      <c r="BH968" t="s">
        <v>4469</v>
      </c>
      <c r="BL968">
        <v>0</v>
      </c>
      <c r="BM968">
        <v>1</v>
      </c>
      <c r="BR968" t="s">
        <v>4031</v>
      </c>
      <c r="BS968" s="124">
        <v>46147</v>
      </c>
      <c r="BT968" t="s">
        <v>2510</v>
      </c>
      <c r="BU968" t="s">
        <v>2171</v>
      </c>
      <c r="BW968" t="s">
        <v>14657</v>
      </c>
      <c r="BX968" t="s">
        <v>4030</v>
      </c>
      <c r="BY968" t="s">
        <v>4032</v>
      </c>
      <c r="BZ968" t="s">
        <v>14342</v>
      </c>
      <c r="CA968" t="s">
        <v>8442</v>
      </c>
      <c r="CB968" t="s">
        <v>4394</v>
      </c>
      <c r="CC968" t="s">
        <v>4105</v>
      </c>
      <c r="CD968">
        <v>215.88</v>
      </c>
      <c r="CE968">
        <v>17.989999999999998</v>
      </c>
      <c r="CF968">
        <v>2.0146000000000002</v>
      </c>
      <c r="CG968">
        <v>1</v>
      </c>
      <c r="CH968">
        <v>215.88</v>
      </c>
      <c r="CI968" s="17">
        <v>0.2</v>
      </c>
      <c r="CJ968">
        <v>29.72</v>
      </c>
      <c r="CK968">
        <v>1</v>
      </c>
      <c r="CL968" t="s">
        <v>14655</v>
      </c>
      <c r="CM968" t="s">
        <v>4121</v>
      </c>
      <c r="CN968" t="s">
        <v>1910</v>
      </c>
      <c r="CO968" t="s">
        <v>14342</v>
      </c>
      <c r="CP968" t="s">
        <v>4121</v>
      </c>
      <c r="CR968" t="s">
        <v>9212</v>
      </c>
      <c r="CS968" t="s">
        <v>4030</v>
      </c>
      <c r="CT968" t="s">
        <v>4104</v>
      </c>
      <c r="CU968" t="s">
        <v>9197</v>
      </c>
      <c r="CV968" t="s">
        <v>8438</v>
      </c>
      <c r="CW968" t="s">
        <v>4452</v>
      </c>
      <c r="CX968" t="s">
        <v>4105</v>
      </c>
      <c r="CZ968" t="s">
        <v>4133</v>
      </c>
      <c r="DA968">
        <v>1</v>
      </c>
      <c r="DB968" t="s">
        <v>9213</v>
      </c>
      <c r="DC968" t="s">
        <v>71</v>
      </c>
      <c r="DD968" t="s">
        <v>9197</v>
      </c>
      <c r="DE968" t="s">
        <v>4158</v>
      </c>
    </row>
    <row r="969" spans="58:109" x14ac:dyDescent="0.25">
      <c r="BF969" t="s">
        <v>11695</v>
      </c>
      <c r="BH969" t="s">
        <v>4077</v>
      </c>
      <c r="BL969">
        <v>0</v>
      </c>
      <c r="BM969">
        <v>1</v>
      </c>
      <c r="BR969" t="s">
        <v>4041</v>
      </c>
      <c r="BS969" s="124">
        <v>46147</v>
      </c>
      <c r="BT969" t="s">
        <v>247</v>
      </c>
      <c r="BU969" t="s">
        <v>1720</v>
      </c>
      <c r="BW969" t="s">
        <v>14658</v>
      </c>
      <c r="BX969" t="s">
        <v>4115</v>
      </c>
      <c r="BY969" t="s">
        <v>4027</v>
      </c>
      <c r="BZ969" t="s">
        <v>14659</v>
      </c>
      <c r="CA969" t="s">
        <v>8530</v>
      </c>
      <c r="CB969" t="s">
        <v>8531</v>
      </c>
      <c r="CC969" t="s">
        <v>4105</v>
      </c>
      <c r="CD969">
        <v>131.88</v>
      </c>
      <c r="CE969">
        <v>10.99</v>
      </c>
      <c r="CF969">
        <v>2.198</v>
      </c>
      <c r="CG969">
        <v>1</v>
      </c>
      <c r="CH969">
        <v>131.88</v>
      </c>
      <c r="CI969" s="17">
        <v>0.2</v>
      </c>
      <c r="CJ969">
        <v>26.38</v>
      </c>
      <c r="CK969">
        <v>1</v>
      </c>
      <c r="CL969" t="s">
        <v>14660</v>
      </c>
      <c r="CM969" t="s">
        <v>4121</v>
      </c>
      <c r="CN969" t="s">
        <v>1910</v>
      </c>
      <c r="CO969" t="s">
        <v>14659</v>
      </c>
      <c r="CP969" t="s">
        <v>4121</v>
      </c>
      <c r="CR969" t="s">
        <v>9214</v>
      </c>
      <c r="CS969" t="s">
        <v>4030</v>
      </c>
      <c r="CT969" t="s">
        <v>4034</v>
      </c>
      <c r="CU969" t="s">
        <v>9215</v>
      </c>
      <c r="CV969" t="s">
        <v>8455</v>
      </c>
      <c r="CX969" t="s">
        <v>4105</v>
      </c>
      <c r="CZ969" t="s">
        <v>4133</v>
      </c>
      <c r="DA969">
        <v>1</v>
      </c>
      <c r="DB969" t="s">
        <v>9216</v>
      </c>
      <c r="DC969" t="s">
        <v>71</v>
      </c>
      <c r="DD969" t="s">
        <v>9215</v>
      </c>
      <c r="DE969" t="s">
        <v>4158</v>
      </c>
    </row>
    <row r="970" spans="58:109" x14ac:dyDescent="0.25">
      <c r="BF970" t="s">
        <v>11696</v>
      </c>
      <c r="BG970" t="s">
        <v>11697</v>
      </c>
      <c r="BH970" t="s">
        <v>4079</v>
      </c>
      <c r="BI970" t="s">
        <v>11698</v>
      </c>
      <c r="BJ970" t="s">
        <v>4034</v>
      </c>
      <c r="BK970">
        <v>63.58</v>
      </c>
      <c r="BL970">
        <v>1</v>
      </c>
      <c r="BM970">
        <v>1</v>
      </c>
      <c r="BN970" t="s">
        <v>4043</v>
      </c>
      <c r="BO970">
        <v>1</v>
      </c>
      <c r="BP970" t="s">
        <v>4029</v>
      </c>
      <c r="BQ970" t="s">
        <v>4030</v>
      </c>
      <c r="BR970" t="s">
        <v>4041</v>
      </c>
      <c r="BS970" s="124">
        <v>46147</v>
      </c>
      <c r="BT970" t="s">
        <v>4080</v>
      </c>
      <c r="BU970" t="s">
        <v>1720</v>
      </c>
      <c r="BW970" t="s">
        <v>13489</v>
      </c>
      <c r="BX970" t="s">
        <v>4030</v>
      </c>
      <c r="BY970" t="s">
        <v>4027</v>
      </c>
      <c r="BZ970" t="s">
        <v>14661</v>
      </c>
      <c r="CA970" t="s">
        <v>4619</v>
      </c>
      <c r="CB970" t="s">
        <v>4203</v>
      </c>
      <c r="CC970" t="s">
        <v>4105</v>
      </c>
      <c r="CD970">
        <v>200.88</v>
      </c>
      <c r="CE970">
        <v>16.739999999999998</v>
      </c>
      <c r="CF970">
        <v>3.3475000000000001</v>
      </c>
      <c r="CG970">
        <v>1</v>
      </c>
      <c r="CH970">
        <v>200.88</v>
      </c>
      <c r="CI970" s="17">
        <v>0.2</v>
      </c>
      <c r="CJ970">
        <v>48.55</v>
      </c>
      <c r="CK970">
        <v>1</v>
      </c>
      <c r="CL970" t="s">
        <v>13491</v>
      </c>
      <c r="CM970" t="s">
        <v>4121</v>
      </c>
      <c r="CN970" t="s">
        <v>1910</v>
      </c>
      <c r="CO970" t="s">
        <v>14661</v>
      </c>
      <c r="CP970" t="s">
        <v>4121</v>
      </c>
      <c r="CR970" t="s">
        <v>9217</v>
      </c>
      <c r="CS970" t="s">
        <v>4050</v>
      </c>
      <c r="CT970" t="s">
        <v>4109</v>
      </c>
      <c r="CU970" t="s">
        <v>9218</v>
      </c>
      <c r="CV970" t="s">
        <v>8387</v>
      </c>
      <c r="CX970" t="s">
        <v>4105</v>
      </c>
      <c r="CZ970" t="s">
        <v>4133</v>
      </c>
      <c r="DA970">
        <v>1</v>
      </c>
      <c r="DB970" t="s">
        <v>9219</v>
      </c>
      <c r="DC970" t="s">
        <v>71</v>
      </c>
      <c r="DD970" t="s">
        <v>9218</v>
      </c>
      <c r="DE970" t="s">
        <v>4158</v>
      </c>
    </row>
    <row r="971" spans="58:109" x14ac:dyDescent="0.25">
      <c r="BF971" t="s">
        <v>11699</v>
      </c>
      <c r="BG971" t="s">
        <v>11700</v>
      </c>
      <c r="BH971" t="s">
        <v>4079</v>
      </c>
      <c r="BI971" t="s">
        <v>11701</v>
      </c>
      <c r="BJ971" t="s">
        <v>4034</v>
      </c>
      <c r="BK971">
        <v>50.82</v>
      </c>
      <c r="BL971">
        <v>1</v>
      </c>
      <c r="BM971">
        <v>1</v>
      </c>
      <c r="BN971" t="s">
        <v>4064</v>
      </c>
      <c r="BO971">
        <v>1</v>
      </c>
      <c r="BP971" t="s">
        <v>4029</v>
      </c>
      <c r="BQ971" t="s">
        <v>4030</v>
      </c>
      <c r="BR971" t="s">
        <v>4041</v>
      </c>
      <c r="BS971" s="124">
        <v>46147</v>
      </c>
      <c r="BT971" t="s">
        <v>4080</v>
      </c>
      <c r="BU971" t="s">
        <v>1720</v>
      </c>
      <c r="BW971" t="s">
        <v>21590</v>
      </c>
      <c r="BX971" t="s">
        <v>4030</v>
      </c>
      <c r="BY971" t="s">
        <v>4027</v>
      </c>
      <c r="BZ971" t="s">
        <v>21591</v>
      </c>
      <c r="CA971" t="s">
        <v>21591</v>
      </c>
      <c r="CB971" t="s">
        <v>8386</v>
      </c>
      <c r="CC971" t="s">
        <v>4105</v>
      </c>
      <c r="CD971">
        <v>82.92</v>
      </c>
      <c r="CE971">
        <v>6.91</v>
      </c>
      <c r="CG971">
        <v>0</v>
      </c>
      <c r="CH971">
        <v>82.92</v>
      </c>
      <c r="CK971">
        <v>1</v>
      </c>
      <c r="CL971" t="s">
        <v>21592</v>
      </c>
      <c r="CM971" t="s">
        <v>4106</v>
      </c>
      <c r="CN971" t="s">
        <v>77</v>
      </c>
      <c r="CO971" t="s">
        <v>21591</v>
      </c>
      <c r="CP971" t="s">
        <v>4107</v>
      </c>
      <c r="CR971" t="s">
        <v>9983</v>
      </c>
      <c r="CS971" t="s">
        <v>4050</v>
      </c>
      <c r="CT971" t="s">
        <v>4109</v>
      </c>
      <c r="CU971" t="s">
        <v>9984</v>
      </c>
      <c r="CV971" t="s">
        <v>4571</v>
      </c>
      <c r="CW971" t="s">
        <v>4143</v>
      </c>
      <c r="CX971" t="s">
        <v>4111</v>
      </c>
      <c r="CZ971" t="s">
        <v>4133</v>
      </c>
      <c r="DA971">
        <v>1</v>
      </c>
      <c r="DB971" t="s">
        <v>9985</v>
      </c>
      <c r="DC971" t="s">
        <v>71</v>
      </c>
      <c r="DD971" t="s">
        <v>9984</v>
      </c>
      <c r="DE971" t="s">
        <v>4158</v>
      </c>
    </row>
    <row r="972" spans="58:109" x14ac:dyDescent="0.25">
      <c r="BF972" t="s">
        <v>11702</v>
      </c>
      <c r="BG972" t="s">
        <v>11703</v>
      </c>
      <c r="BH972" t="s">
        <v>4079</v>
      </c>
      <c r="BI972" t="s">
        <v>11704</v>
      </c>
      <c r="BJ972" t="s">
        <v>4034</v>
      </c>
      <c r="BK972">
        <v>56.52</v>
      </c>
      <c r="BL972">
        <v>1</v>
      </c>
      <c r="BM972">
        <v>1</v>
      </c>
      <c r="BN972" t="s">
        <v>4043</v>
      </c>
      <c r="BO972">
        <v>1</v>
      </c>
      <c r="BP972" t="s">
        <v>4029</v>
      </c>
      <c r="BQ972" t="s">
        <v>4030</v>
      </c>
      <c r="BR972" t="s">
        <v>4041</v>
      </c>
      <c r="BS972" s="124">
        <v>46147</v>
      </c>
      <c r="BT972" t="s">
        <v>4080</v>
      </c>
      <c r="BU972" t="s">
        <v>1720</v>
      </c>
      <c r="BW972" t="s">
        <v>8879</v>
      </c>
      <c r="BX972" t="s">
        <v>4030</v>
      </c>
      <c r="BY972" t="s">
        <v>4032</v>
      </c>
      <c r="BZ972" t="s">
        <v>21593</v>
      </c>
      <c r="CA972" t="s">
        <v>21593</v>
      </c>
      <c r="CC972" t="s">
        <v>4105</v>
      </c>
      <c r="CD972">
        <v>129</v>
      </c>
      <c r="CE972">
        <v>10.75</v>
      </c>
      <c r="CF972">
        <v>0.75249999999999995</v>
      </c>
      <c r="CG972">
        <v>0</v>
      </c>
      <c r="CH972">
        <v>129</v>
      </c>
      <c r="CI972" s="17">
        <v>0.5</v>
      </c>
      <c r="CJ972">
        <v>16.55</v>
      </c>
      <c r="CK972">
        <v>1</v>
      </c>
      <c r="CL972" t="s">
        <v>8402</v>
      </c>
      <c r="CM972" t="s">
        <v>4106</v>
      </c>
      <c r="CN972" t="s">
        <v>77</v>
      </c>
      <c r="CO972" t="s">
        <v>21593</v>
      </c>
      <c r="CP972" t="s">
        <v>4107</v>
      </c>
      <c r="CR972" t="s">
        <v>9986</v>
      </c>
      <c r="CS972" t="s">
        <v>4050</v>
      </c>
      <c r="CT972" t="s">
        <v>4034</v>
      </c>
      <c r="CU972" t="s">
        <v>9910</v>
      </c>
      <c r="CV972" t="s">
        <v>8391</v>
      </c>
      <c r="CX972" t="s">
        <v>4105</v>
      </c>
      <c r="CY972" s="17">
        <v>0.5</v>
      </c>
      <c r="CZ972" t="s">
        <v>4133</v>
      </c>
      <c r="DA972">
        <v>1</v>
      </c>
      <c r="DB972" t="s">
        <v>9987</v>
      </c>
      <c r="DC972" t="s">
        <v>71</v>
      </c>
      <c r="DD972" t="s">
        <v>9910</v>
      </c>
      <c r="DE972" t="s">
        <v>4158</v>
      </c>
    </row>
    <row r="973" spans="58:109" x14ac:dyDescent="0.25">
      <c r="BF973" t="s">
        <v>11705</v>
      </c>
      <c r="BG973" t="s">
        <v>11706</v>
      </c>
      <c r="BH973" t="s">
        <v>4079</v>
      </c>
      <c r="BI973" t="s">
        <v>11707</v>
      </c>
      <c r="BJ973" t="s">
        <v>4034</v>
      </c>
      <c r="BK973">
        <v>61.92</v>
      </c>
      <c r="BL973">
        <v>1</v>
      </c>
      <c r="BM973">
        <v>1</v>
      </c>
      <c r="BN973" t="s">
        <v>4035</v>
      </c>
      <c r="BO973">
        <v>1</v>
      </c>
      <c r="BP973" t="s">
        <v>4029</v>
      </c>
      <c r="BQ973" t="s">
        <v>4030</v>
      </c>
      <c r="BR973" t="s">
        <v>4041</v>
      </c>
      <c r="BS973" s="124">
        <v>46147</v>
      </c>
      <c r="BT973" t="s">
        <v>4080</v>
      </c>
      <c r="BU973" t="s">
        <v>1720</v>
      </c>
      <c r="BW973" t="s">
        <v>21594</v>
      </c>
      <c r="BX973" t="s">
        <v>4030</v>
      </c>
      <c r="BY973" t="s">
        <v>4104</v>
      </c>
      <c r="BZ973" t="s">
        <v>21595</v>
      </c>
      <c r="CA973" t="s">
        <v>21595</v>
      </c>
      <c r="CC973" t="s">
        <v>4105</v>
      </c>
      <c r="CD973">
        <v>131.88</v>
      </c>
      <c r="CE973">
        <v>10.99</v>
      </c>
      <c r="CF973">
        <v>2.198</v>
      </c>
      <c r="CG973">
        <v>0</v>
      </c>
      <c r="CH973">
        <v>131.88</v>
      </c>
      <c r="CI973" s="17">
        <v>0.2</v>
      </c>
      <c r="CJ973">
        <v>29.69</v>
      </c>
      <c r="CK973">
        <v>1</v>
      </c>
      <c r="CL973" t="s">
        <v>4692</v>
      </c>
      <c r="CM973" t="s">
        <v>4106</v>
      </c>
      <c r="CN973" t="s">
        <v>77</v>
      </c>
      <c r="CO973" t="s">
        <v>21595</v>
      </c>
      <c r="CP973" t="s">
        <v>4107</v>
      </c>
      <c r="CR973" t="s">
        <v>9988</v>
      </c>
      <c r="CS973" t="s">
        <v>4050</v>
      </c>
      <c r="CT973" t="s">
        <v>4034</v>
      </c>
      <c r="CU973" t="s">
        <v>9912</v>
      </c>
      <c r="CV973" t="s">
        <v>8391</v>
      </c>
      <c r="CX973" t="s">
        <v>4105</v>
      </c>
      <c r="CY973" s="17">
        <v>0.5</v>
      </c>
      <c r="CZ973" t="s">
        <v>4133</v>
      </c>
      <c r="DA973">
        <v>1</v>
      </c>
      <c r="DB973" t="s">
        <v>9987</v>
      </c>
      <c r="DC973" t="s">
        <v>71</v>
      </c>
      <c r="DD973" t="s">
        <v>9912</v>
      </c>
      <c r="DE973" t="s">
        <v>4158</v>
      </c>
    </row>
    <row r="974" spans="58:109" x14ac:dyDescent="0.25">
      <c r="BF974" t="s">
        <v>11708</v>
      </c>
      <c r="BH974" t="s">
        <v>4079</v>
      </c>
      <c r="BL974">
        <v>0</v>
      </c>
      <c r="BM974">
        <v>1</v>
      </c>
      <c r="BR974" t="s">
        <v>4041</v>
      </c>
      <c r="BS974" s="124">
        <v>46147</v>
      </c>
      <c r="BT974" t="s">
        <v>4080</v>
      </c>
      <c r="BU974" t="s">
        <v>1720</v>
      </c>
      <c r="BW974" t="s">
        <v>21596</v>
      </c>
      <c r="BX974" t="s">
        <v>4030</v>
      </c>
      <c r="BY974" t="s">
        <v>4109</v>
      </c>
      <c r="BZ974" t="s">
        <v>21597</v>
      </c>
      <c r="CA974" t="s">
        <v>21597</v>
      </c>
      <c r="CC974" t="s">
        <v>4111</v>
      </c>
      <c r="CD974">
        <v>383.88</v>
      </c>
      <c r="CE974">
        <v>31.99</v>
      </c>
      <c r="CG974">
        <v>0</v>
      </c>
      <c r="CH974">
        <v>383.88</v>
      </c>
      <c r="CK974">
        <v>1</v>
      </c>
      <c r="CL974" t="s">
        <v>21598</v>
      </c>
      <c r="CM974" t="s">
        <v>4106</v>
      </c>
      <c r="CN974" t="s">
        <v>77</v>
      </c>
      <c r="CO974" t="s">
        <v>21597</v>
      </c>
      <c r="CP974" t="s">
        <v>4107</v>
      </c>
      <c r="CR974" t="s">
        <v>9989</v>
      </c>
      <c r="CS974" t="s">
        <v>4030</v>
      </c>
      <c r="CT974" t="s">
        <v>4109</v>
      </c>
      <c r="CU974" t="s">
        <v>9990</v>
      </c>
      <c r="CV974" t="s">
        <v>8389</v>
      </c>
      <c r="CX974" t="s">
        <v>4111</v>
      </c>
      <c r="CZ974" t="s">
        <v>4133</v>
      </c>
      <c r="DA974">
        <v>1</v>
      </c>
      <c r="DB974" t="s">
        <v>9991</v>
      </c>
      <c r="DC974" t="s">
        <v>71</v>
      </c>
      <c r="DD974" t="s">
        <v>9990</v>
      </c>
      <c r="DE974" t="s">
        <v>4158</v>
      </c>
    </row>
    <row r="975" spans="58:109" x14ac:dyDescent="0.25">
      <c r="BF975" t="s">
        <v>11709</v>
      </c>
      <c r="BH975" t="s">
        <v>4079</v>
      </c>
      <c r="BL975">
        <v>0</v>
      </c>
      <c r="BM975">
        <v>1</v>
      </c>
      <c r="BR975" t="s">
        <v>4041</v>
      </c>
      <c r="BS975" s="124">
        <v>46147</v>
      </c>
      <c r="BT975" t="s">
        <v>4080</v>
      </c>
      <c r="BU975" t="s">
        <v>1720</v>
      </c>
      <c r="BW975" t="s">
        <v>21599</v>
      </c>
      <c r="BX975" t="s">
        <v>4030</v>
      </c>
      <c r="BY975" t="s">
        <v>4032</v>
      </c>
      <c r="BZ975" t="s">
        <v>8387</v>
      </c>
      <c r="CA975" t="s">
        <v>8905</v>
      </c>
      <c r="CB975" t="s">
        <v>4227</v>
      </c>
      <c r="CC975" t="s">
        <v>4105</v>
      </c>
      <c r="CD975">
        <v>173.88</v>
      </c>
      <c r="CE975">
        <v>14.49</v>
      </c>
      <c r="CF975">
        <v>1.6226</v>
      </c>
      <c r="CG975">
        <v>1</v>
      </c>
      <c r="CH975">
        <v>173.88</v>
      </c>
      <c r="CI975" s="17">
        <v>0.2</v>
      </c>
      <c r="CJ975">
        <v>21.1</v>
      </c>
      <c r="CK975">
        <v>1</v>
      </c>
      <c r="CL975" t="s">
        <v>21600</v>
      </c>
      <c r="CM975" t="s">
        <v>4121</v>
      </c>
      <c r="CN975" t="s">
        <v>77</v>
      </c>
      <c r="CO975" t="s">
        <v>8387</v>
      </c>
      <c r="CP975" t="s">
        <v>4121</v>
      </c>
      <c r="CR975" t="s">
        <v>10398</v>
      </c>
      <c r="CS975" t="s">
        <v>4030</v>
      </c>
      <c r="CT975" t="s">
        <v>4032</v>
      </c>
      <c r="CU975" t="s">
        <v>10399</v>
      </c>
      <c r="CV975" t="s">
        <v>8438</v>
      </c>
      <c r="CX975" t="s">
        <v>4105</v>
      </c>
      <c r="CZ975" t="s">
        <v>4133</v>
      </c>
      <c r="DA975">
        <v>1</v>
      </c>
      <c r="DB975" t="s">
        <v>10287</v>
      </c>
      <c r="DC975" t="s">
        <v>71</v>
      </c>
      <c r="DD975" t="s">
        <v>10399</v>
      </c>
      <c r="DE975" t="s">
        <v>4158</v>
      </c>
    </row>
    <row r="976" spans="58:109" x14ac:dyDescent="0.25">
      <c r="BF976" t="s">
        <v>11710</v>
      </c>
      <c r="BH976" t="s">
        <v>4079</v>
      </c>
      <c r="BL976">
        <v>0</v>
      </c>
      <c r="BM976">
        <v>1</v>
      </c>
      <c r="BR976" t="s">
        <v>4041</v>
      </c>
      <c r="BS976" s="124">
        <v>46147</v>
      </c>
      <c r="BT976" t="s">
        <v>4080</v>
      </c>
      <c r="BU976" t="s">
        <v>1720</v>
      </c>
      <c r="BW976" t="s">
        <v>21601</v>
      </c>
      <c r="BX976" t="s">
        <v>4030</v>
      </c>
      <c r="BY976" t="s">
        <v>4032</v>
      </c>
      <c r="BZ976" t="s">
        <v>21490</v>
      </c>
      <c r="CA976" t="s">
        <v>8920</v>
      </c>
      <c r="CB976" t="s">
        <v>4131</v>
      </c>
      <c r="CC976" t="s">
        <v>4105</v>
      </c>
      <c r="CD976">
        <v>221.88</v>
      </c>
      <c r="CE976">
        <v>18.489999999999998</v>
      </c>
      <c r="CF976">
        <v>2.0706000000000002</v>
      </c>
      <c r="CG976">
        <v>1</v>
      </c>
      <c r="CH976">
        <v>221.88</v>
      </c>
      <c r="CI976" s="17">
        <v>0.2</v>
      </c>
      <c r="CJ976">
        <v>26.4</v>
      </c>
      <c r="CK976">
        <v>1</v>
      </c>
      <c r="CL976" t="s">
        <v>21600</v>
      </c>
      <c r="CM976" t="s">
        <v>4121</v>
      </c>
      <c r="CN976" t="s">
        <v>77</v>
      </c>
      <c r="CO976" t="s">
        <v>21490</v>
      </c>
      <c r="CP976" t="s">
        <v>4121</v>
      </c>
      <c r="CR976" t="s">
        <v>10400</v>
      </c>
      <c r="CS976" t="s">
        <v>4030</v>
      </c>
      <c r="CT976" t="s">
        <v>4126</v>
      </c>
      <c r="CU976" t="s">
        <v>10401</v>
      </c>
      <c r="CV976" t="s">
        <v>8389</v>
      </c>
      <c r="CX976" t="s">
        <v>4105</v>
      </c>
      <c r="CZ976" t="s">
        <v>4133</v>
      </c>
      <c r="DA976">
        <v>1</v>
      </c>
      <c r="DB976" t="s">
        <v>10402</v>
      </c>
      <c r="DC976" t="s">
        <v>71</v>
      </c>
      <c r="DD976" t="s">
        <v>10401</v>
      </c>
      <c r="DE976" t="s">
        <v>4158</v>
      </c>
    </row>
    <row r="977" spans="58:109" x14ac:dyDescent="0.25">
      <c r="BF977" t="s">
        <v>11711</v>
      </c>
      <c r="BH977" t="s">
        <v>4079</v>
      </c>
      <c r="BL977">
        <v>0</v>
      </c>
      <c r="BM977">
        <v>1</v>
      </c>
      <c r="BR977" t="s">
        <v>4041</v>
      </c>
      <c r="BS977" s="124">
        <v>46147</v>
      </c>
      <c r="BT977" t="s">
        <v>4080</v>
      </c>
      <c r="BU977" t="s">
        <v>1720</v>
      </c>
      <c r="BW977" t="s">
        <v>21602</v>
      </c>
      <c r="BX977" t="s">
        <v>4030</v>
      </c>
      <c r="BY977" t="s">
        <v>4032</v>
      </c>
      <c r="BZ977" t="s">
        <v>21537</v>
      </c>
      <c r="CA977" t="s">
        <v>8920</v>
      </c>
      <c r="CB977" t="s">
        <v>4131</v>
      </c>
      <c r="CC977" t="s">
        <v>4105</v>
      </c>
      <c r="CD977">
        <v>221.88</v>
      </c>
      <c r="CE977">
        <v>18.489999999999998</v>
      </c>
      <c r="CF977">
        <v>2.0706000000000002</v>
      </c>
      <c r="CG977">
        <v>1</v>
      </c>
      <c r="CH977">
        <v>221.88</v>
      </c>
      <c r="CI977" s="17">
        <v>0.2</v>
      </c>
      <c r="CJ977">
        <v>26.4</v>
      </c>
      <c r="CK977">
        <v>1</v>
      </c>
      <c r="CL977" t="s">
        <v>21600</v>
      </c>
      <c r="CM977" t="s">
        <v>4121</v>
      </c>
      <c r="CN977" t="s">
        <v>77</v>
      </c>
      <c r="CO977" t="s">
        <v>21537</v>
      </c>
      <c r="CP977" t="s">
        <v>4121</v>
      </c>
      <c r="CR977" t="s">
        <v>10403</v>
      </c>
      <c r="CS977" t="s">
        <v>4050</v>
      </c>
      <c r="CT977" t="s">
        <v>4034</v>
      </c>
      <c r="CU977" t="s">
        <v>10354</v>
      </c>
      <c r="CV977" t="s">
        <v>4240</v>
      </c>
      <c r="CX977" t="s">
        <v>4105</v>
      </c>
      <c r="CZ977" t="s">
        <v>4133</v>
      </c>
      <c r="DA977">
        <v>1</v>
      </c>
      <c r="DB977" t="s">
        <v>10404</v>
      </c>
      <c r="DC977" t="s">
        <v>71</v>
      </c>
      <c r="DD977" t="s">
        <v>10354</v>
      </c>
      <c r="DE977" t="s">
        <v>4158</v>
      </c>
    </row>
    <row r="978" spans="58:109" x14ac:dyDescent="0.25">
      <c r="BF978" t="s">
        <v>11712</v>
      </c>
      <c r="BH978" t="s">
        <v>4079</v>
      </c>
      <c r="BL978">
        <v>0</v>
      </c>
      <c r="BM978">
        <v>1</v>
      </c>
      <c r="BR978" t="s">
        <v>4041</v>
      </c>
      <c r="BS978" s="124">
        <v>46147</v>
      </c>
      <c r="BT978" t="s">
        <v>4080</v>
      </c>
      <c r="BU978" t="s">
        <v>1720</v>
      </c>
      <c r="BW978" t="s">
        <v>14662</v>
      </c>
      <c r="BX978" t="s">
        <v>4108</v>
      </c>
      <c r="BY978" t="s">
        <v>4027</v>
      </c>
      <c r="BZ978" t="s">
        <v>14663</v>
      </c>
      <c r="CA978" t="s">
        <v>14663</v>
      </c>
      <c r="CB978" t="s">
        <v>8531</v>
      </c>
      <c r="CC978" t="s">
        <v>4105</v>
      </c>
      <c r="CD978">
        <v>119.88</v>
      </c>
      <c r="CE978">
        <v>9.99</v>
      </c>
      <c r="CG978">
        <v>0</v>
      </c>
      <c r="CH978">
        <v>119.88</v>
      </c>
      <c r="CK978">
        <v>1</v>
      </c>
      <c r="CL978" t="s">
        <v>14664</v>
      </c>
      <c r="CM978" t="s">
        <v>4106</v>
      </c>
      <c r="CN978" t="s">
        <v>77</v>
      </c>
      <c r="CO978" t="s">
        <v>14663</v>
      </c>
      <c r="CP978" t="s">
        <v>4107</v>
      </c>
      <c r="CR978" t="s">
        <v>10405</v>
      </c>
      <c r="CS978" t="s">
        <v>4050</v>
      </c>
      <c r="CT978" t="s">
        <v>4034</v>
      </c>
      <c r="CU978" t="s">
        <v>10354</v>
      </c>
      <c r="CV978" t="s">
        <v>4240</v>
      </c>
      <c r="CX978" t="s">
        <v>4105</v>
      </c>
      <c r="CZ978" t="s">
        <v>4133</v>
      </c>
      <c r="DA978">
        <v>1</v>
      </c>
      <c r="DB978" t="s">
        <v>10404</v>
      </c>
      <c r="DC978" t="s">
        <v>71</v>
      </c>
      <c r="DD978" t="s">
        <v>10354</v>
      </c>
      <c r="DE978" t="s">
        <v>4158</v>
      </c>
    </row>
    <row r="979" spans="58:109" x14ac:dyDescent="0.25">
      <c r="BF979" t="s">
        <v>11713</v>
      </c>
      <c r="BH979" t="s">
        <v>4079</v>
      </c>
      <c r="BL979">
        <v>0</v>
      </c>
      <c r="BM979">
        <v>1</v>
      </c>
      <c r="BR979" t="s">
        <v>4041</v>
      </c>
      <c r="BS979" s="124">
        <v>46147</v>
      </c>
      <c r="BT979" t="s">
        <v>4080</v>
      </c>
      <c r="BU979" t="s">
        <v>1720</v>
      </c>
      <c r="BW979" t="s">
        <v>14665</v>
      </c>
      <c r="BX979" t="s">
        <v>4108</v>
      </c>
      <c r="BY979" t="s">
        <v>4027</v>
      </c>
      <c r="BZ979" t="s">
        <v>14666</v>
      </c>
      <c r="CA979" t="s">
        <v>14666</v>
      </c>
      <c r="CB979" t="s">
        <v>8531</v>
      </c>
      <c r="CC979" t="s">
        <v>4105</v>
      </c>
      <c r="CD979">
        <v>101.88</v>
      </c>
      <c r="CE979">
        <v>8.49</v>
      </c>
      <c r="CG979">
        <v>0</v>
      </c>
      <c r="CH979">
        <v>101.88</v>
      </c>
      <c r="CK979">
        <v>1</v>
      </c>
      <c r="CL979" t="s">
        <v>14664</v>
      </c>
      <c r="CM979" t="s">
        <v>4106</v>
      </c>
      <c r="CN979" t="s">
        <v>77</v>
      </c>
      <c r="CO979" t="s">
        <v>14666</v>
      </c>
      <c r="CP979" t="s">
        <v>4107</v>
      </c>
      <c r="CR979" t="s">
        <v>10406</v>
      </c>
      <c r="CS979" t="s">
        <v>4050</v>
      </c>
      <c r="CT979" t="s">
        <v>4034</v>
      </c>
      <c r="CU979" t="s">
        <v>10259</v>
      </c>
      <c r="CV979" t="s">
        <v>4571</v>
      </c>
      <c r="CX979" t="s">
        <v>4105</v>
      </c>
      <c r="CZ979" t="s">
        <v>4133</v>
      </c>
      <c r="DA979">
        <v>1</v>
      </c>
      <c r="DB979" t="s">
        <v>10407</v>
      </c>
      <c r="DC979" t="s">
        <v>71</v>
      </c>
      <c r="DD979" t="s">
        <v>10259</v>
      </c>
      <c r="DE979" t="s">
        <v>4158</v>
      </c>
    </row>
    <row r="980" spans="58:109" x14ac:dyDescent="0.25">
      <c r="BF980" t="s">
        <v>11714</v>
      </c>
      <c r="BH980" t="s">
        <v>4079</v>
      </c>
      <c r="BL980">
        <v>0</v>
      </c>
      <c r="BM980">
        <v>1</v>
      </c>
      <c r="BR980" t="s">
        <v>4041</v>
      </c>
      <c r="BS980" s="124">
        <v>46147</v>
      </c>
      <c r="BT980" t="s">
        <v>4080</v>
      </c>
      <c r="BU980" t="s">
        <v>1720</v>
      </c>
      <c r="BW980" t="s">
        <v>14667</v>
      </c>
      <c r="BX980" t="s">
        <v>4108</v>
      </c>
      <c r="BY980" t="s">
        <v>4027</v>
      </c>
      <c r="BZ980" t="s">
        <v>14668</v>
      </c>
      <c r="CA980" t="s">
        <v>14668</v>
      </c>
      <c r="CB980" t="s">
        <v>9890</v>
      </c>
      <c r="CC980" t="s">
        <v>4105</v>
      </c>
      <c r="CD980">
        <v>179.88</v>
      </c>
      <c r="CE980">
        <v>14.99</v>
      </c>
      <c r="CG980">
        <v>0</v>
      </c>
      <c r="CH980">
        <v>179.88</v>
      </c>
      <c r="CK980">
        <v>1</v>
      </c>
      <c r="CL980" t="s">
        <v>14669</v>
      </c>
      <c r="CM980" t="s">
        <v>4106</v>
      </c>
      <c r="CN980" t="s">
        <v>77</v>
      </c>
      <c r="CO980" t="s">
        <v>14668</v>
      </c>
      <c r="CP980" t="s">
        <v>4107</v>
      </c>
      <c r="CR980" t="s">
        <v>17083</v>
      </c>
      <c r="CS980" t="s">
        <v>4050</v>
      </c>
      <c r="CT980" t="s">
        <v>4032</v>
      </c>
      <c r="CU980" t="s">
        <v>17084</v>
      </c>
      <c r="CV980" t="s">
        <v>8257</v>
      </c>
      <c r="CW980" t="s">
        <v>4380</v>
      </c>
      <c r="CX980" t="s">
        <v>4105</v>
      </c>
      <c r="CZ980" t="s">
        <v>4133</v>
      </c>
      <c r="DA980">
        <v>1</v>
      </c>
      <c r="DB980" t="s">
        <v>17085</v>
      </c>
      <c r="DC980" t="s">
        <v>71</v>
      </c>
      <c r="DD980" t="s">
        <v>17084</v>
      </c>
      <c r="DE980" t="s">
        <v>4158</v>
      </c>
    </row>
    <row r="981" spans="58:109" x14ac:dyDescent="0.25">
      <c r="BF981" t="s">
        <v>11715</v>
      </c>
      <c r="BH981" t="s">
        <v>4079</v>
      </c>
      <c r="BL981">
        <v>0</v>
      </c>
      <c r="BM981">
        <v>1</v>
      </c>
      <c r="BR981" t="s">
        <v>4041</v>
      </c>
      <c r="BS981" s="124">
        <v>46147</v>
      </c>
      <c r="BT981" t="s">
        <v>4080</v>
      </c>
      <c r="BU981" t="s">
        <v>1720</v>
      </c>
      <c r="BW981" t="s">
        <v>14670</v>
      </c>
      <c r="BX981" t="s">
        <v>4108</v>
      </c>
      <c r="BY981" t="s">
        <v>4027</v>
      </c>
      <c r="BZ981" t="s">
        <v>14668</v>
      </c>
      <c r="CA981" t="s">
        <v>14668</v>
      </c>
      <c r="CB981" t="s">
        <v>9890</v>
      </c>
      <c r="CC981" t="s">
        <v>4105</v>
      </c>
      <c r="CD981">
        <v>161.88</v>
      </c>
      <c r="CE981">
        <v>13.49</v>
      </c>
      <c r="CG981">
        <v>0</v>
      </c>
      <c r="CH981">
        <v>161.88</v>
      </c>
      <c r="CK981">
        <v>1</v>
      </c>
      <c r="CL981" t="s">
        <v>14669</v>
      </c>
      <c r="CM981" t="s">
        <v>4106</v>
      </c>
      <c r="CN981" t="s">
        <v>77</v>
      </c>
      <c r="CO981" t="s">
        <v>14668</v>
      </c>
      <c r="CP981" t="s">
        <v>4107</v>
      </c>
      <c r="CR981" t="s">
        <v>17086</v>
      </c>
      <c r="CS981" t="s">
        <v>4050</v>
      </c>
      <c r="CT981" t="s">
        <v>4032</v>
      </c>
      <c r="CU981" t="s">
        <v>17084</v>
      </c>
      <c r="CV981" t="s">
        <v>8257</v>
      </c>
      <c r="CW981" t="s">
        <v>4380</v>
      </c>
      <c r="CX981" t="s">
        <v>4105</v>
      </c>
      <c r="CZ981" t="s">
        <v>4133</v>
      </c>
      <c r="DA981">
        <v>1</v>
      </c>
      <c r="DB981" t="s">
        <v>17085</v>
      </c>
      <c r="DC981" t="s">
        <v>71</v>
      </c>
      <c r="DD981" t="s">
        <v>17084</v>
      </c>
      <c r="DE981" t="s">
        <v>4158</v>
      </c>
    </row>
    <row r="982" spans="58:109" x14ac:dyDescent="0.25">
      <c r="BF982" t="s">
        <v>11716</v>
      </c>
      <c r="BH982" t="s">
        <v>4079</v>
      </c>
      <c r="BL982">
        <v>0</v>
      </c>
      <c r="BM982">
        <v>1</v>
      </c>
      <c r="BR982" t="s">
        <v>4041</v>
      </c>
      <c r="BS982" s="124">
        <v>46147</v>
      </c>
      <c r="BT982" t="s">
        <v>4080</v>
      </c>
      <c r="BU982" t="s">
        <v>1720</v>
      </c>
      <c r="BW982" t="s">
        <v>14671</v>
      </c>
      <c r="BX982" t="s">
        <v>4030</v>
      </c>
      <c r="BY982" t="s">
        <v>4034</v>
      </c>
      <c r="BZ982" t="s">
        <v>14672</v>
      </c>
      <c r="CA982" t="s">
        <v>14672</v>
      </c>
      <c r="CC982" t="s">
        <v>4105</v>
      </c>
      <c r="CD982">
        <v>65.8</v>
      </c>
      <c r="CE982">
        <v>3.29</v>
      </c>
      <c r="CF982">
        <v>0.78900000000000003</v>
      </c>
      <c r="CG982">
        <v>1</v>
      </c>
      <c r="CH982">
        <v>65.8</v>
      </c>
      <c r="CI982" s="17">
        <v>0.2</v>
      </c>
      <c r="CJ982">
        <v>6.81</v>
      </c>
      <c r="CK982">
        <v>1</v>
      </c>
      <c r="CL982" t="s">
        <v>14673</v>
      </c>
      <c r="CM982" t="s">
        <v>4106</v>
      </c>
      <c r="CN982" t="s">
        <v>77</v>
      </c>
      <c r="CO982" t="s">
        <v>14672</v>
      </c>
      <c r="CP982" t="s">
        <v>4107</v>
      </c>
      <c r="CR982" t="s">
        <v>17087</v>
      </c>
      <c r="CS982" t="s">
        <v>4050</v>
      </c>
      <c r="CT982" t="s">
        <v>4032</v>
      </c>
      <c r="CU982" t="s">
        <v>17088</v>
      </c>
      <c r="CV982" t="s">
        <v>8257</v>
      </c>
      <c r="CW982" t="s">
        <v>4380</v>
      </c>
      <c r="CX982" t="s">
        <v>4105</v>
      </c>
      <c r="CZ982" t="s">
        <v>4133</v>
      </c>
      <c r="DA982">
        <v>1</v>
      </c>
      <c r="DB982" t="s">
        <v>17085</v>
      </c>
      <c r="DC982" t="s">
        <v>71</v>
      </c>
      <c r="DD982" t="s">
        <v>17088</v>
      </c>
      <c r="DE982" t="s">
        <v>4158</v>
      </c>
    </row>
    <row r="983" spans="58:109" x14ac:dyDescent="0.25">
      <c r="BF983" t="s">
        <v>11717</v>
      </c>
      <c r="BH983" t="s">
        <v>4079</v>
      </c>
      <c r="BL983">
        <v>0</v>
      </c>
      <c r="BM983">
        <v>1</v>
      </c>
      <c r="BR983" t="s">
        <v>4041</v>
      </c>
      <c r="BS983" s="124">
        <v>46147</v>
      </c>
      <c r="BT983" t="s">
        <v>4080</v>
      </c>
      <c r="BU983" t="s">
        <v>1720</v>
      </c>
      <c r="BW983" t="s">
        <v>14674</v>
      </c>
      <c r="BX983" t="s">
        <v>4030</v>
      </c>
      <c r="BY983" t="s">
        <v>4027</v>
      </c>
      <c r="BZ983" t="s">
        <v>14675</v>
      </c>
      <c r="CA983" t="s">
        <v>14675</v>
      </c>
      <c r="CB983" t="s">
        <v>4476</v>
      </c>
      <c r="CC983" t="s">
        <v>4105</v>
      </c>
      <c r="CD983">
        <v>131.88</v>
      </c>
      <c r="CE983">
        <v>10.99</v>
      </c>
      <c r="CG983">
        <v>0</v>
      </c>
      <c r="CH983">
        <v>131.88</v>
      </c>
      <c r="CK983">
        <v>1</v>
      </c>
      <c r="CL983" t="s">
        <v>14676</v>
      </c>
      <c r="CM983" t="s">
        <v>4106</v>
      </c>
      <c r="CN983" t="s">
        <v>77</v>
      </c>
      <c r="CO983" t="s">
        <v>14675</v>
      </c>
      <c r="CP983" t="s">
        <v>4107</v>
      </c>
      <c r="CR983" t="s">
        <v>17089</v>
      </c>
      <c r="CS983" t="s">
        <v>4030</v>
      </c>
      <c r="CT983" t="s">
        <v>4027</v>
      </c>
      <c r="CU983" t="s">
        <v>17090</v>
      </c>
      <c r="CV983" t="s">
        <v>8648</v>
      </c>
      <c r="CW983" t="s">
        <v>4473</v>
      </c>
      <c r="CX983" t="s">
        <v>4105</v>
      </c>
      <c r="CZ983" t="s">
        <v>4133</v>
      </c>
      <c r="DA983">
        <v>1</v>
      </c>
      <c r="DB983" t="s">
        <v>17085</v>
      </c>
      <c r="DC983" t="s">
        <v>71</v>
      </c>
      <c r="DD983" t="s">
        <v>17090</v>
      </c>
      <c r="DE983" t="s">
        <v>4158</v>
      </c>
    </row>
    <row r="984" spans="58:109" x14ac:dyDescent="0.25">
      <c r="BF984" t="s">
        <v>11718</v>
      </c>
      <c r="BH984" t="s">
        <v>4079</v>
      </c>
      <c r="BL984">
        <v>0</v>
      </c>
      <c r="BM984">
        <v>1</v>
      </c>
      <c r="BR984" t="s">
        <v>4041</v>
      </c>
      <c r="BS984" s="124">
        <v>46147</v>
      </c>
      <c r="BT984" t="s">
        <v>4080</v>
      </c>
      <c r="BU984" t="s">
        <v>1720</v>
      </c>
      <c r="BW984" t="s">
        <v>14677</v>
      </c>
      <c r="BX984" t="s">
        <v>4030</v>
      </c>
      <c r="BY984" t="s">
        <v>4109</v>
      </c>
      <c r="BZ984" t="s">
        <v>14077</v>
      </c>
      <c r="CA984" t="s">
        <v>14077</v>
      </c>
      <c r="CB984" t="s">
        <v>8259</v>
      </c>
      <c r="CC984" t="s">
        <v>4111</v>
      </c>
      <c r="CD984">
        <v>305.88</v>
      </c>
      <c r="CE984">
        <v>25.49</v>
      </c>
      <c r="CG984">
        <v>0</v>
      </c>
      <c r="CH984">
        <v>305.88</v>
      </c>
      <c r="CK984">
        <v>1</v>
      </c>
      <c r="CL984" t="s">
        <v>14678</v>
      </c>
      <c r="CM984" t="s">
        <v>4106</v>
      </c>
      <c r="CN984" t="s">
        <v>77</v>
      </c>
      <c r="CO984" t="s">
        <v>14077</v>
      </c>
      <c r="CP984" t="s">
        <v>4107</v>
      </c>
      <c r="CR984" t="s">
        <v>17091</v>
      </c>
      <c r="CS984" t="s">
        <v>4030</v>
      </c>
      <c r="CT984" t="s">
        <v>4027</v>
      </c>
      <c r="CU984" t="s">
        <v>13591</v>
      </c>
      <c r="CV984" t="s">
        <v>8648</v>
      </c>
      <c r="CW984" t="s">
        <v>4473</v>
      </c>
      <c r="CX984" t="s">
        <v>4105</v>
      </c>
      <c r="CZ984" t="s">
        <v>4133</v>
      </c>
      <c r="DA984">
        <v>1</v>
      </c>
      <c r="DB984" t="s">
        <v>17085</v>
      </c>
      <c r="DC984" t="s">
        <v>71</v>
      </c>
      <c r="DD984" t="s">
        <v>13591</v>
      </c>
      <c r="DE984" t="s">
        <v>4158</v>
      </c>
    </row>
    <row r="985" spans="58:109" x14ac:dyDescent="0.25">
      <c r="BF985" t="s">
        <v>11719</v>
      </c>
      <c r="BH985" t="s">
        <v>4079</v>
      </c>
      <c r="BL985">
        <v>0</v>
      </c>
      <c r="BM985">
        <v>1</v>
      </c>
      <c r="BR985" t="s">
        <v>4041</v>
      </c>
      <c r="BS985" s="124">
        <v>46147</v>
      </c>
      <c r="BT985" t="s">
        <v>4080</v>
      </c>
      <c r="BU985" t="s">
        <v>1720</v>
      </c>
      <c r="BW985" t="s">
        <v>4693</v>
      </c>
      <c r="BX985" t="s">
        <v>4030</v>
      </c>
      <c r="BY985" t="s">
        <v>4027</v>
      </c>
      <c r="BZ985" t="s">
        <v>20430</v>
      </c>
      <c r="CA985" t="s">
        <v>20430</v>
      </c>
      <c r="CC985" t="s">
        <v>4105</v>
      </c>
      <c r="CD985">
        <v>131.88</v>
      </c>
      <c r="CE985">
        <v>10.99</v>
      </c>
      <c r="CF985">
        <v>2.198</v>
      </c>
      <c r="CG985">
        <v>0</v>
      </c>
      <c r="CH985">
        <v>131.88</v>
      </c>
      <c r="CI985" s="17">
        <v>0.2</v>
      </c>
      <c r="CJ985">
        <v>29.69</v>
      </c>
      <c r="CK985">
        <v>1</v>
      </c>
      <c r="CL985" t="s">
        <v>20431</v>
      </c>
      <c r="CM985" t="s">
        <v>4106</v>
      </c>
      <c r="CN985" t="s">
        <v>77</v>
      </c>
      <c r="CO985" t="s">
        <v>20430</v>
      </c>
      <c r="CP985" t="s">
        <v>4107</v>
      </c>
      <c r="CR985" t="s">
        <v>17092</v>
      </c>
      <c r="CS985" t="s">
        <v>4030</v>
      </c>
      <c r="CT985" t="s">
        <v>4034</v>
      </c>
      <c r="CU985" t="s">
        <v>13646</v>
      </c>
      <c r="CV985" t="s">
        <v>8646</v>
      </c>
      <c r="CX985" t="s">
        <v>4105</v>
      </c>
      <c r="CZ985" t="s">
        <v>4133</v>
      </c>
      <c r="DA985">
        <v>1</v>
      </c>
      <c r="DB985" t="s">
        <v>17093</v>
      </c>
      <c r="DC985" t="s">
        <v>71</v>
      </c>
      <c r="DD985" t="s">
        <v>13646</v>
      </c>
      <c r="DE985" t="s">
        <v>4158</v>
      </c>
    </row>
    <row r="986" spans="58:109" x14ac:dyDescent="0.25">
      <c r="BF986" t="s">
        <v>11720</v>
      </c>
      <c r="BH986" t="s">
        <v>4079</v>
      </c>
      <c r="BL986">
        <v>0</v>
      </c>
      <c r="BM986">
        <v>1</v>
      </c>
      <c r="BR986" t="s">
        <v>4041</v>
      </c>
      <c r="BS986" s="124">
        <v>46147</v>
      </c>
      <c r="BT986" t="s">
        <v>4080</v>
      </c>
      <c r="BU986" t="s">
        <v>1720</v>
      </c>
      <c r="BW986" t="s">
        <v>20429</v>
      </c>
      <c r="BX986" t="s">
        <v>4030</v>
      </c>
      <c r="BY986" t="s">
        <v>4126</v>
      </c>
      <c r="BZ986" t="s">
        <v>20396</v>
      </c>
      <c r="CA986" t="s">
        <v>20396</v>
      </c>
      <c r="CC986" t="s">
        <v>4105</v>
      </c>
      <c r="CD986">
        <v>90.24</v>
      </c>
      <c r="CE986">
        <v>7.52</v>
      </c>
      <c r="CF986">
        <v>1.6919999999999999</v>
      </c>
      <c r="CG986">
        <v>0</v>
      </c>
      <c r="CH986">
        <v>90.24</v>
      </c>
      <c r="CJ986">
        <v>30.45</v>
      </c>
      <c r="CK986">
        <v>1</v>
      </c>
      <c r="CL986" t="s">
        <v>20422</v>
      </c>
      <c r="CM986" t="s">
        <v>4133</v>
      </c>
      <c r="CN986" t="s">
        <v>77</v>
      </c>
      <c r="CO986" t="s">
        <v>20396</v>
      </c>
      <c r="CP986" t="s">
        <v>4107</v>
      </c>
      <c r="CR986" t="s">
        <v>17094</v>
      </c>
      <c r="CS986" t="s">
        <v>4030</v>
      </c>
      <c r="CT986" t="s">
        <v>4034</v>
      </c>
      <c r="CU986" t="s">
        <v>17095</v>
      </c>
      <c r="CV986" t="s">
        <v>8646</v>
      </c>
      <c r="CX986" t="s">
        <v>4105</v>
      </c>
      <c r="CY986" s="17">
        <v>0.2</v>
      </c>
      <c r="CZ986" t="s">
        <v>4133</v>
      </c>
      <c r="DA986">
        <v>1</v>
      </c>
      <c r="DB986" t="s">
        <v>17093</v>
      </c>
      <c r="DC986" t="s">
        <v>71</v>
      </c>
      <c r="DD986" t="s">
        <v>17095</v>
      </c>
      <c r="DE986" t="s">
        <v>4158</v>
      </c>
    </row>
    <row r="987" spans="58:109" x14ac:dyDescent="0.25">
      <c r="BF987" t="s">
        <v>11721</v>
      </c>
      <c r="BH987" t="s">
        <v>4079</v>
      </c>
      <c r="BL987">
        <v>0</v>
      </c>
      <c r="BM987">
        <v>1</v>
      </c>
      <c r="BR987" t="s">
        <v>4041</v>
      </c>
      <c r="BS987" s="124">
        <v>46147</v>
      </c>
      <c r="BT987" t="s">
        <v>4080</v>
      </c>
      <c r="BU987" t="s">
        <v>1720</v>
      </c>
      <c r="BW987" t="s">
        <v>8529</v>
      </c>
      <c r="BX987" t="s">
        <v>4030</v>
      </c>
      <c r="BY987" t="s">
        <v>4034</v>
      </c>
      <c r="BZ987" t="s">
        <v>20349</v>
      </c>
      <c r="CA987" t="s">
        <v>20349</v>
      </c>
      <c r="CC987" t="s">
        <v>4105</v>
      </c>
      <c r="CD987">
        <v>61.08</v>
      </c>
      <c r="CE987">
        <v>5.09</v>
      </c>
      <c r="CF987">
        <v>0.38174999999999998</v>
      </c>
      <c r="CG987">
        <v>0</v>
      </c>
      <c r="CH987">
        <v>61.08</v>
      </c>
      <c r="CI987" s="17">
        <v>0.5</v>
      </c>
      <c r="CJ987">
        <v>6.86</v>
      </c>
      <c r="CK987">
        <v>1</v>
      </c>
      <c r="CL987" t="s">
        <v>20433</v>
      </c>
      <c r="CM987" t="s">
        <v>4106</v>
      </c>
      <c r="CN987" t="s">
        <v>77</v>
      </c>
      <c r="CO987" t="s">
        <v>20349</v>
      </c>
      <c r="CP987" t="s">
        <v>4107</v>
      </c>
      <c r="CR987" t="s">
        <v>17096</v>
      </c>
      <c r="CS987" t="s">
        <v>4030</v>
      </c>
      <c r="CT987" t="s">
        <v>4109</v>
      </c>
      <c r="CU987" t="s">
        <v>15621</v>
      </c>
      <c r="CV987" t="s">
        <v>8446</v>
      </c>
      <c r="CX987" t="s">
        <v>4105</v>
      </c>
      <c r="CZ987" t="s">
        <v>4133</v>
      </c>
      <c r="DA987">
        <v>1</v>
      </c>
      <c r="DB987" t="s">
        <v>17097</v>
      </c>
      <c r="DC987" t="s">
        <v>71</v>
      </c>
      <c r="DD987" t="s">
        <v>15621</v>
      </c>
      <c r="DE987" t="s">
        <v>4158</v>
      </c>
    </row>
    <row r="988" spans="58:109" x14ac:dyDescent="0.25">
      <c r="BF988" t="s">
        <v>11722</v>
      </c>
      <c r="BH988" t="s">
        <v>4079</v>
      </c>
      <c r="BL988">
        <v>0</v>
      </c>
      <c r="BM988">
        <v>1</v>
      </c>
      <c r="BR988" t="s">
        <v>4041</v>
      </c>
      <c r="BS988" s="124">
        <v>46147</v>
      </c>
      <c r="BT988" t="s">
        <v>4080</v>
      </c>
      <c r="BU988" t="s">
        <v>1720</v>
      </c>
      <c r="BW988" t="s">
        <v>20425</v>
      </c>
      <c r="BX988" t="s">
        <v>4030</v>
      </c>
      <c r="BY988" t="s">
        <v>4109</v>
      </c>
      <c r="BZ988" t="s">
        <v>20426</v>
      </c>
      <c r="CA988" t="s">
        <v>20426</v>
      </c>
      <c r="CC988" t="s">
        <v>4111</v>
      </c>
      <c r="CD988">
        <v>383.88</v>
      </c>
      <c r="CE988">
        <v>31.99</v>
      </c>
      <c r="CG988">
        <v>0</v>
      </c>
      <c r="CH988">
        <v>383.88</v>
      </c>
      <c r="CK988">
        <v>1</v>
      </c>
      <c r="CL988" t="s">
        <v>20427</v>
      </c>
      <c r="CM988" t="s">
        <v>4106</v>
      </c>
      <c r="CN988" t="s">
        <v>77</v>
      </c>
      <c r="CO988" t="s">
        <v>20426</v>
      </c>
      <c r="CP988" t="s">
        <v>4107</v>
      </c>
      <c r="CR988" t="s">
        <v>17098</v>
      </c>
      <c r="CS988" t="s">
        <v>4030</v>
      </c>
      <c r="CT988" t="s">
        <v>4109</v>
      </c>
      <c r="CU988" t="s">
        <v>15621</v>
      </c>
      <c r="CV988" t="s">
        <v>8446</v>
      </c>
      <c r="CX988" t="s">
        <v>4105</v>
      </c>
      <c r="CZ988" t="s">
        <v>4133</v>
      </c>
      <c r="DA988">
        <v>1</v>
      </c>
      <c r="DB988" t="s">
        <v>17097</v>
      </c>
      <c r="DC988" t="s">
        <v>71</v>
      </c>
      <c r="DD988" t="s">
        <v>15621</v>
      </c>
      <c r="DE988" t="s">
        <v>4158</v>
      </c>
    </row>
    <row r="989" spans="58:109" x14ac:dyDescent="0.25">
      <c r="BF989" t="s">
        <v>11723</v>
      </c>
      <c r="BH989" t="s">
        <v>4079</v>
      </c>
      <c r="BL989">
        <v>0</v>
      </c>
      <c r="BM989">
        <v>1</v>
      </c>
      <c r="BR989" t="s">
        <v>4041</v>
      </c>
      <c r="BS989" s="124">
        <v>46147</v>
      </c>
      <c r="BT989" t="s">
        <v>4080</v>
      </c>
      <c r="BU989" t="s">
        <v>1720</v>
      </c>
      <c r="BW989" t="s">
        <v>20428</v>
      </c>
      <c r="BX989" t="s">
        <v>4115</v>
      </c>
      <c r="BY989" t="s">
        <v>4126</v>
      </c>
      <c r="BZ989" t="s">
        <v>20395</v>
      </c>
      <c r="CA989" t="s">
        <v>20395</v>
      </c>
      <c r="CB989" t="s">
        <v>20307</v>
      </c>
      <c r="CC989" t="s">
        <v>4105</v>
      </c>
      <c r="CD989">
        <v>110.88</v>
      </c>
      <c r="CE989">
        <v>9.24</v>
      </c>
      <c r="CG989">
        <v>0</v>
      </c>
      <c r="CH989">
        <v>110.88</v>
      </c>
      <c r="CK989">
        <v>1</v>
      </c>
      <c r="CL989" t="s">
        <v>20422</v>
      </c>
      <c r="CM989" t="s">
        <v>4106</v>
      </c>
      <c r="CN989" t="s">
        <v>77</v>
      </c>
      <c r="CO989" t="s">
        <v>20395</v>
      </c>
      <c r="CP989" t="s">
        <v>4107</v>
      </c>
      <c r="CR989" t="s">
        <v>17099</v>
      </c>
      <c r="CS989" t="s">
        <v>4030</v>
      </c>
      <c r="CT989" t="s">
        <v>4109</v>
      </c>
      <c r="CU989" t="s">
        <v>17100</v>
      </c>
      <c r="CV989" t="s">
        <v>8446</v>
      </c>
      <c r="CX989" t="s">
        <v>4105</v>
      </c>
      <c r="CZ989" t="s">
        <v>4133</v>
      </c>
      <c r="DA989">
        <v>1</v>
      </c>
      <c r="DB989" t="s">
        <v>17097</v>
      </c>
      <c r="DC989" t="s">
        <v>71</v>
      </c>
      <c r="DD989" t="s">
        <v>17100</v>
      </c>
      <c r="DE989" t="s">
        <v>4158</v>
      </c>
    </row>
    <row r="990" spans="58:109" x14ac:dyDescent="0.25">
      <c r="BF990" t="s">
        <v>11724</v>
      </c>
      <c r="BH990" t="s">
        <v>4079</v>
      </c>
      <c r="BL990">
        <v>0</v>
      </c>
      <c r="BM990">
        <v>1</v>
      </c>
      <c r="BR990" t="s">
        <v>4041</v>
      </c>
      <c r="BS990" s="124">
        <v>46147</v>
      </c>
      <c r="BT990" t="s">
        <v>4080</v>
      </c>
      <c r="BU990" t="s">
        <v>1720</v>
      </c>
      <c r="BW990" t="s">
        <v>20420</v>
      </c>
      <c r="BX990" t="s">
        <v>4030</v>
      </c>
      <c r="BY990" t="s">
        <v>4126</v>
      </c>
      <c r="BZ990" t="s">
        <v>20395</v>
      </c>
      <c r="CA990" t="s">
        <v>20395</v>
      </c>
      <c r="CC990" t="s">
        <v>4105</v>
      </c>
      <c r="CD990">
        <v>65.28</v>
      </c>
      <c r="CE990">
        <v>5.44</v>
      </c>
      <c r="CF990">
        <v>1.224</v>
      </c>
      <c r="CG990">
        <v>0</v>
      </c>
      <c r="CH990">
        <v>65.28</v>
      </c>
      <c r="CJ990">
        <v>22.01</v>
      </c>
      <c r="CK990">
        <v>1</v>
      </c>
      <c r="CL990" t="s">
        <v>20422</v>
      </c>
      <c r="CM990" t="s">
        <v>4106</v>
      </c>
      <c r="CN990" t="s">
        <v>77</v>
      </c>
      <c r="CO990" t="s">
        <v>20395</v>
      </c>
      <c r="CP990" t="s">
        <v>4107</v>
      </c>
      <c r="CR990" t="s">
        <v>17101</v>
      </c>
      <c r="CS990" t="s">
        <v>4050</v>
      </c>
      <c r="CT990" t="s">
        <v>4109</v>
      </c>
      <c r="CU990" t="s">
        <v>13122</v>
      </c>
      <c r="CV990" t="s">
        <v>4615</v>
      </c>
      <c r="CX990" t="s">
        <v>4111</v>
      </c>
      <c r="CZ990" t="s">
        <v>4133</v>
      </c>
      <c r="DA990">
        <v>1</v>
      </c>
      <c r="DB990" t="s">
        <v>17097</v>
      </c>
      <c r="DC990" t="s">
        <v>71</v>
      </c>
      <c r="DD990" t="s">
        <v>13122</v>
      </c>
      <c r="DE990" t="s">
        <v>4158</v>
      </c>
    </row>
    <row r="991" spans="58:109" x14ac:dyDescent="0.25">
      <c r="BF991" t="s">
        <v>11725</v>
      </c>
      <c r="BH991" t="s">
        <v>4079</v>
      </c>
      <c r="BL991">
        <v>0</v>
      </c>
      <c r="BM991">
        <v>1</v>
      </c>
      <c r="BR991" t="s">
        <v>4041</v>
      </c>
      <c r="BS991" s="124">
        <v>46147</v>
      </c>
      <c r="BT991" t="s">
        <v>4080</v>
      </c>
      <c r="BU991" t="s">
        <v>1720</v>
      </c>
      <c r="BW991" t="s">
        <v>20423</v>
      </c>
      <c r="BX991" t="s">
        <v>4030</v>
      </c>
      <c r="BY991" t="s">
        <v>4142</v>
      </c>
      <c r="BZ991" t="s">
        <v>20320</v>
      </c>
      <c r="CA991" t="s">
        <v>20320</v>
      </c>
      <c r="CC991" t="s">
        <v>4105</v>
      </c>
      <c r="CD991">
        <v>161.88</v>
      </c>
      <c r="CE991">
        <v>13.49</v>
      </c>
      <c r="CF991">
        <v>2.698</v>
      </c>
      <c r="CG991">
        <v>0</v>
      </c>
      <c r="CH991">
        <v>161.88</v>
      </c>
      <c r="CI991" s="17">
        <v>0.2</v>
      </c>
      <c r="CJ991">
        <v>36.44</v>
      </c>
      <c r="CK991">
        <v>1</v>
      </c>
      <c r="CL991" t="s">
        <v>20424</v>
      </c>
      <c r="CM991" t="s">
        <v>4106</v>
      </c>
      <c r="CN991" t="s">
        <v>77</v>
      </c>
      <c r="CO991" t="s">
        <v>20320</v>
      </c>
      <c r="CP991" t="s">
        <v>4107</v>
      </c>
      <c r="CR991" t="s">
        <v>17102</v>
      </c>
      <c r="CS991" t="s">
        <v>4030</v>
      </c>
      <c r="CT991" t="s">
        <v>4109</v>
      </c>
      <c r="CU991" t="s">
        <v>15928</v>
      </c>
      <c r="CV991" t="s">
        <v>8388</v>
      </c>
      <c r="CX991" t="s">
        <v>4105</v>
      </c>
      <c r="CZ991" t="s">
        <v>4133</v>
      </c>
      <c r="DA991">
        <v>1</v>
      </c>
      <c r="DB991" t="s">
        <v>4718</v>
      </c>
      <c r="DC991" t="s">
        <v>71</v>
      </c>
      <c r="DD991" t="s">
        <v>15928</v>
      </c>
      <c r="DE991" t="s">
        <v>4158</v>
      </c>
    </row>
    <row r="992" spans="58:109" x14ac:dyDescent="0.25">
      <c r="BF992" t="s">
        <v>11726</v>
      </c>
      <c r="BH992" t="s">
        <v>4079</v>
      </c>
      <c r="BL992">
        <v>0</v>
      </c>
      <c r="BM992">
        <v>1</v>
      </c>
      <c r="BR992" t="s">
        <v>4041</v>
      </c>
      <c r="BS992" s="124">
        <v>46147</v>
      </c>
      <c r="BT992" t="s">
        <v>4080</v>
      </c>
      <c r="BU992" t="s">
        <v>1720</v>
      </c>
      <c r="BW992" t="s">
        <v>20432</v>
      </c>
      <c r="BX992" t="s">
        <v>4030</v>
      </c>
      <c r="BY992" t="s">
        <v>4027</v>
      </c>
      <c r="BZ992" t="s">
        <v>20430</v>
      </c>
      <c r="CA992" t="s">
        <v>20430</v>
      </c>
      <c r="CB992" t="s">
        <v>4464</v>
      </c>
      <c r="CC992" t="s">
        <v>4105</v>
      </c>
      <c r="CD992">
        <v>131.88</v>
      </c>
      <c r="CE992">
        <v>10.99</v>
      </c>
      <c r="CF992">
        <v>2.1974999999999998</v>
      </c>
      <c r="CG992">
        <v>1</v>
      </c>
      <c r="CH992">
        <v>131.88</v>
      </c>
      <c r="CI992" s="17">
        <v>0.2</v>
      </c>
      <c r="CJ992">
        <v>26.37</v>
      </c>
      <c r="CK992">
        <v>1</v>
      </c>
      <c r="CL992" t="s">
        <v>20431</v>
      </c>
      <c r="CM992" t="s">
        <v>4106</v>
      </c>
      <c r="CN992" t="s">
        <v>77</v>
      </c>
      <c r="CO992" t="s">
        <v>20430</v>
      </c>
      <c r="CP992" t="s">
        <v>4107</v>
      </c>
      <c r="CR992" t="s">
        <v>17103</v>
      </c>
      <c r="CS992" t="s">
        <v>4050</v>
      </c>
      <c r="CT992" t="s">
        <v>4109</v>
      </c>
      <c r="CU992" t="s">
        <v>17104</v>
      </c>
      <c r="CV992" t="s">
        <v>4615</v>
      </c>
      <c r="CX992" t="s">
        <v>4111</v>
      </c>
      <c r="CZ992" t="s">
        <v>4133</v>
      </c>
      <c r="DA992">
        <v>1</v>
      </c>
      <c r="DB992" t="s">
        <v>4718</v>
      </c>
      <c r="DC992" t="s">
        <v>71</v>
      </c>
      <c r="DD992" t="s">
        <v>17104</v>
      </c>
      <c r="DE992" t="s">
        <v>4158</v>
      </c>
    </row>
    <row r="993" spans="58:109" x14ac:dyDescent="0.25">
      <c r="BF993" t="s">
        <v>11727</v>
      </c>
      <c r="BH993" t="s">
        <v>4079</v>
      </c>
      <c r="BL993">
        <v>0</v>
      </c>
      <c r="BM993">
        <v>1</v>
      </c>
      <c r="BR993" t="s">
        <v>4041</v>
      </c>
      <c r="BS993" s="124">
        <v>46147</v>
      </c>
      <c r="BT993" t="s">
        <v>4080</v>
      </c>
      <c r="BU993" t="s">
        <v>1720</v>
      </c>
      <c r="BW993" t="s">
        <v>20943</v>
      </c>
      <c r="BX993" t="s">
        <v>4030</v>
      </c>
      <c r="BY993" t="s">
        <v>4034</v>
      </c>
      <c r="BZ993" t="s">
        <v>20944</v>
      </c>
      <c r="CA993" t="s">
        <v>20944</v>
      </c>
      <c r="CC993" t="s">
        <v>4105</v>
      </c>
      <c r="CD993">
        <v>67.92</v>
      </c>
      <c r="CE993">
        <v>5.66</v>
      </c>
      <c r="CF993">
        <v>0.42449999999999999</v>
      </c>
      <c r="CG993">
        <v>0</v>
      </c>
      <c r="CH993">
        <v>67.92</v>
      </c>
      <c r="CI993" s="17">
        <v>0.5</v>
      </c>
      <c r="CJ993">
        <v>8.4700000000000006</v>
      </c>
      <c r="CK993">
        <v>1</v>
      </c>
      <c r="CL993" t="s">
        <v>20945</v>
      </c>
      <c r="CM993" t="s">
        <v>4106</v>
      </c>
      <c r="CN993" t="s">
        <v>77</v>
      </c>
      <c r="CO993" t="s">
        <v>20944</v>
      </c>
      <c r="CP993" t="s">
        <v>4107</v>
      </c>
      <c r="CR993" t="s">
        <v>17105</v>
      </c>
      <c r="CS993" t="s">
        <v>4050</v>
      </c>
      <c r="CT993" t="s">
        <v>4034</v>
      </c>
      <c r="CU993" t="s">
        <v>17106</v>
      </c>
      <c r="CV993" t="s">
        <v>4615</v>
      </c>
      <c r="CW993" t="s">
        <v>4321</v>
      </c>
      <c r="CX993" t="s">
        <v>4105</v>
      </c>
      <c r="CZ993" t="s">
        <v>4133</v>
      </c>
      <c r="DA993">
        <v>1</v>
      </c>
      <c r="DB993" t="s">
        <v>17107</v>
      </c>
      <c r="DC993" t="s">
        <v>71</v>
      </c>
      <c r="DD993" t="s">
        <v>17106</v>
      </c>
      <c r="DE993" t="s">
        <v>4158</v>
      </c>
    </row>
    <row r="994" spans="58:109" x14ac:dyDescent="0.25">
      <c r="BF994" t="s">
        <v>11728</v>
      </c>
      <c r="BH994" t="s">
        <v>4079</v>
      </c>
      <c r="BL994">
        <v>0</v>
      </c>
      <c r="BM994">
        <v>1</v>
      </c>
      <c r="BR994" t="s">
        <v>4041</v>
      </c>
      <c r="BS994" s="124">
        <v>46147</v>
      </c>
      <c r="BT994" t="s">
        <v>4080</v>
      </c>
      <c r="BU994" t="s">
        <v>1720</v>
      </c>
      <c r="BW994" t="s">
        <v>20949</v>
      </c>
      <c r="BX994" t="s">
        <v>4030</v>
      </c>
      <c r="BY994" t="s">
        <v>4142</v>
      </c>
      <c r="BZ994" t="s">
        <v>20950</v>
      </c>
      <c r="CA994" t="s">
        <v>20950</v>
      </c>
      <c r="CC994" t="s">
        <v>4105</v>
      </c>
      <c r="CE994">
        <v>6.99</v>
      </c>
      <c r="CG994">
        <v>0</v>
      </c>
      <c r="CK994">
        <v>1</v>
      </c>
      <c r="CL994" t="s">
        <v>20951</v>
      </c>
      <c r="CM994" t="s">
        <v>4106</v>
      </c>
      <c r="CN994" t="s">
        <v>77</v>
      </c>
      <c r="CO994" t="s">
        <v>20950</v>
      </c>
      <c r="CP994" t="s">
        <v>4107</v>
      </c>
      <c r="CR994" t="s">
        <v>17108</v>
      </c>
      <c r="CS994" t="s">
        <v>4050</v>
      </c>
      <c r="CT994" t="s">
        <v>4034</v>
      </c>
      <c r="CU994" t="s">
        <v>17109</v>
      </c>
      <c r="CV994" t="s">
        <v>4615</v>
      </c>
      <c r="CW994" t="s">
        <v>4321</v>
      </c>
      <c r="CX994" t="s">
        <v>4105</v>
      </c>
      <c r="CZ994" t="s">
        <v>4133</v>
      </c>
      <c r="DA994">
        <v>1</v>
      </c>
      <c r="DB994" t="s">
        <v>17107</v>
      </c>
      <c r="DC994" t="s">
        <v>71</v>
      </c>
      <c r="DD994" t="s">
        <v>17109</v>
      </c>
      <c r="DE994" t="s">
        <v>4158</v>
      </c>
    </row>
    <row r="995" spans="58:109" x14ac:dyDescent="0.25">
      <c r="BF995" t="s">
        <v>11729</v>
      </c>
      <c r="BH995" t="s">
        <v>4079</v>
      </c>
      <c r="BL995">
        <v>0</v>
      </c>
      <c r="BM995">
        <v>1</v>
      </c>
      <c r="BR995" t="s">
        <v>4041</v>
      </c>
      <c r="BS995" s="124">
        <v>46147</v>
      </c>
      <c r="BT995" t="s">
        <v>4080</v>
      </c>
      <c r="BU995" t="s">
        <v>1720</v>
      </c>
      <c r="BW995" t="s">
        <v>20946</v>
      </c>
      <c r="BX995" t="s">
        <v>4030</v>
      </c>
      <c r="BY995" t="s">
        <v>4034</v>
      </c>
      <c r="BZ995" t="s">
        <v>20947</v>
      </c>
      <c r="CA995" t="s">
        <v>20947</v>
      </c>
      <c r="CB995" t="s">
        <v>4203</v>
      </c>
      <c r="CC995" t="s">
        <v>4105</v>
      </c>
      <c r="CD995">
        <v>125.88</v>
      </c>
      <c r="CE995">
        <v>10.49</v>
      </c>
      <c r="CF995">
        <v>1.2587999999999999</v>
      </c>
      <c r="CG995">
        <v>1</v>
      </c>
      <c r="CH995">
        <v>125.88</v>
      </c>
      <c r="CI995" s="17">
        <v>0.2</v>
      </c>
      <c r="CJ995">
        <v>15.11</v>
      </c>
      <c r="CK995">
        <v>1</v>
      </c>
      <c r="CL995" t="s">
        <v>20948</v>
      </c>
      <c r="CM995" t="s">
        <v>4106</v>
      </c>
      <c r="CN995" t="s">
        <v>77</v>
      </c>
      <c r="CO995" t="s">
        <v>20947</v>
      </c>
      <c r="CP995" t="s">
        <v>4107</v>
      </c>
      <c r="CR995" t="s">
        <v>17110</v>
      </c>
      <c r="CS995" t="s">
        <v>4050</v>
      </c>
      <c r="CT995" t="s">
        <v>4034</v>
      </c>
      <c r="CU995" t="s">
        <v>17109</v>
      </c>
      <c r="CV995" t="s">
        <v>4571</v>
      </c>
      <c r="CW995" t="s">
        <v>4321</v>
      </c>
      <c r="CX995" t="s">
        <v>4105</v>
      </c>
      <c r="CZ995" t="s">
        <v>4133</v>
      </c>
      <c r="DA995">
        <v>1</v>
      </c>
      <c r="DB995" t="s">
        <v>17107</v>
      </c>
      <c r="DC995" t="s">
        <v>71</v>
      </c>
      <c r="DD995" t="s">
        <v>17109</v>
      </c>
      <c r="DE995" t="s">
        <v>4158</v>
      </c>
    </row>
    <row r="996" spans="58:109" x14ac:dyDescent="0.25">
      <c r="BF996" t="s">
        <v>11730</v>
      </c>
      <c r="BH996" t="s">
        <v>4079</v>
      </c>
      <c r="BL996">
        <v>0</v>
      </c>
      <c r="BM996">
        <v>1</v>
      </c>
      <c r="BR996" t="s">
        <v>4041</v>
      </c>
      <c r="BS996" s="124">
        <v>46147</v>
      </c>
      <c r="BT996" t="s">
        <v>4080</v>
      </c>
      <c r="BU996" t="s">
        <v>1720</v>
      </c>
      <c r="BW996" t="s">
        <v>20934</v>
      </c>
      <c r="BX996" t="s">
        <v>4030</v>
      </c>
      <c r="BY996" t="s">
        <v>4032</v>
      </c>
      <c r="BZ996" t="s">
        <v>20952</v>
      </c>
      <c r="CA996" t="s">
        <v>20952</v>
      </c>
      <c r="CC996" t="s">
        <v>4105</v>
      </c>
      <c r="CD996">
        <v>212.04</v>
      </c>
      <c r="CE996">
        <v>17.670000000000002</v>
      </c>
      <c r="CF996">
        <v>1.2369000000000001</v>
      </c>
      <c r="CG996">
        <v>0</v>
      </c>
      <c r="CH996">
        <v>212.04</v>
      </c>
      <c r="CJ996">
        <v>27.22</v>
      </c>
      <c r="CK996">
        <v>1</v>
      </c>
      <c r="CL996" t="s">
        <v>20936</v>
      </c>
      <c r="CM996" t="s">
        <v>4133</v>
      </c>
      <c r="CN996" t="s">
        <v>77</v>
      </c>
      <c r="CO996" t="s">
        <v>20952</v>
      </c>
      <c r="CP996" t="s">
        <v>4107</v>
      </c>
      <c r="CR996" t="s">
        <v>17111</v>
      </c>
      <c r="CS996" t="s">
        <v>4050</v>
      </c>
      <c r="CT996" t="s">
        <v>4109</v>
      </c>
      <c r="CU996" t="s">
        <v>16333</v>
      </c>
      <c r="CV996" t="s">
        <v>4615</v>
      </c>
      <c r="CX996" t="s">
        <v>4111</v>
      </c>
      <c r="CZ996" t="s">
        <v>4133</v>
      </c>
      <c r="DA996">
        <v>1</v>
      </c>
      <c r="DB996" t="s">
        <v>17112</v>
      </c>
      <c r="DC996" t="s">
        <v>71</v>
      </c>
      <c r="DD996" t="s">
        <v>16333</v>
      </c>
      <c r="DE996" t="s">
        <v>4158</v>
      </c>
    </row>
    <row r="997" spans="58:109" x14ac:dyDescent="0.25">
      <c r="BF997" t="s">
        <v>11731</v>
      </c>
      <c r="BH997" t="s">
        <v>4079</v>
      </c>
      <c r="BL997">
        <v>0</v>
      </c>
      <c r="BM997">
        <v>1</v>
      </c>
      <c r="BR997" t="s">
        <v>4041</v>
      </c>
      <c r="BS997" s="124">
        <v>46147</v>
      </c>
      <c r="BT997" t="s">
        <v>4080</v>
      </c>
      <c r="BU997" t="s">
        <v>1720</v>
      </c>
      <c r="BW997" t="s">
        <v>20953</v>
      </c>
      <c r="BX997" t="s">
        <v>4108</v>
      </c>
      <c r="BY997" t="s">
        <v>4109</v>
      </c>
      <c r="BZ997" t="s">
        <v>20954</v>
      </c>
      <c r="CA997" t="s">
        <v>20954</v>
      </c>
      <c r="CB997" t="s">
        <v>13687</v>
      </c>
      <c r="CC997" t="s">
        <v>4105</v>
      </c>
      <c r="CD997">
        <v>203.88</v>
      </c>
      <c r="CE997">
        <v>16.989999999999998</v>
      </c>
      <c r="CG997">
        <v>0</v>
      </c>
      <c r="CH997">
        <v>203.88</v>
      </c>
      <c r="CK997">
        <v>1</v>
      </c>
      <c r="CL997" t="s">
        <v>20955</v>
      </c>
      <c r="CM997" t="s">
        <v>4106</v>
      </c>
      <c r="CN997" t="s">
        <v>77</v>
      </c>
      <c r="CO997" t="s">
        <v>20954</v>
      </c>
      <c r="CP997" t="s">
        <v>4107</v>
      </c>
      <c r="CR997" t="s">
        <v>17113</v>
      </c>
      <c r="CS997" t="s">
        <v>4030</v>
      </c>
      <c r="CT997" t="s">
        <v>4027</v>
      </c>
      <c r="CU997" t="s">
        <v>17114</v>
      </c>
      <c r="CV997" t="s">
        <v>8646</v>
      </c>
      <c r="CW997" t="s">
        <v>4124</v>
      </c>
      <c r="CX997" t="s">
        <v>4105</v>
      </c>
      <c r="CZ997" t="s">
        <v>4133</v>
      </c>
      <c r="DA997">
        <v>1</v>
      </c>
      <c r="DB997" t="s">
        <v>17115</v>
      </c>
      <c r="DC997" t="s">
        <v>71</v>
      </c>
      <c r="DD997" t="s">
        <v>17114</v>
      </c>
      <c r="DE997" t="s">
        <v>4158</v>
      </c>
    </row>
    <row r="998" spans="58:109" x14ac:dyDescent="0.25">
      <c r="BF998" t="s">
        <v>11732</v>
      </c>
      <c r="BH998" t="s">
        <v>4079</v>
      </c>
      <c r="BL998">
        <v>0</v>
      </c>
      <c r="BM998">
        <v>1</v>
      </c>
      <c r="BR998" t="s">
        <v>4041</v>
      </c>
      <c r="BS998" s="124">
        <v>46147</v>
      </c>
      <c r="BT998" t="s">
        <v>4080</v>
      </c>
      <c r="BU998" t="s">
        <v>1720</v>
      </c>
      <c r="BW998" t="s">
        <v>14641</v>
      </c>
      <c r="BX998" t="s">
        <v>4030</v>
      </c>
      <c r="BY998" t="s">
        <v>4032</v>
      </c>
      <c r="BZ998" t="s">
        <v>21603</v>
      </c>
      <c r="CA998" t="s">
        <v>21603</v>
      </c>
      <c r="CC998" t="s">
        <v>4105</v>
      </c>
      <c r="CD998">
        <v>160.80000000000001</v>
      </c>
      <c r="CE998">
        <v>13.4</v>
      </c>
      <c r="CF998">
        <v>0.93799999999999994</v>
      </c>
      <c r="CG998">
        <v>0</v>
      </c>
      <c r="CH998">
        <v>160.80000000000001</v>
      </c>
      <c r="CJ998">
        <v>18.77</v>
      </c>
      <c r="CK998">
        <v>1</v>
      </c>
      <c r="CL998" t="s">
        <v>14643</v>
      </c>
      <c r="CM998" t="s">
        <v>4106</v>
      </c>
      <c r="CN998" t="s">
        <v>77</v>
      </c>
      <c r="CO998" t="s">
        <v>21603</v>
      </c>
      <c r="CP998" t="s">
        <v>4107</v>
      </c>
      <c r="CR998" t="s">
        <v>17118</v>
      </c>
      <c r="CS998" t="s">
        <v>4030</v>
      </c>
      <c r="CT998" t="s">
        <v>4032</v>
      </c>
      <c r="CU998" t="s">
        <v>14120</v>
      </c>
      <c r="CV998" t="s">
        <v>8594</v>
      </c>
      <c r="CX998" t="s">
        <v>4105</v>
      </c>
      <c r="CZ998" t="s">
        <v>4133</v>
      </c>
      <c r="DA998">
        <v>1</v>
      </c>
      <c r="DB998" t="s">
        <v>17117</v>
      </c>
      <c r="DC998" t="s">
        <v>71</v>
      </c>
      <c r="DD998" t="s">
        <v>14120</v>
      </c>
      <c r="DE998" t="s">
        <v>4158</v>
      </c>
    </row>
    <row r="999" spans="58:109" x14ac:dyDescent="0.25">
      <c r="BF999" t="s">
        <v>11733</v>
      </c>
      <c r="BH999" t="s">
        <v>4079</v>
      </c>
      <c r="BL999">
        <v>0</v>
      </c>
      <c r="BM999">
        <v>1</v>
      </c>
      <c r="BR999" t="s">
        <v>4041</v>
      </c>
      <c r="BS999" s="124">
        <v>46147</v>
      </c>
      <c r="BT999" t="s">
        <v>4080</v>
      </c>
      <c r="BU999" t="s">
        <v>1720</v>
      </c>
      <c r="BW999" t="s">
        <v>14679</v>
      </c>
      <c r="BX999" t="s">
        <v>4030</v>
      </c>
      <c r="BY999" t="s">
        <v>4109</v>
      </c>
      <c r="BZ999" t="s">
        <v>14680</v>
      </c>
      <c r="CA999" t="s">
        <v>14680</v>
      </c>
      <c r="CC999" t="s">
        <v>4111</v>
      </c>
      <c r="CD999">
        <v>431.88</v>
      </c>
      <c r="CE999">
        <v>35.99</v>
      </c>
      <c r="CG999">
        <v>0</v>
      </c>
      <c r="CH999">
        <v>431.88</v>
      </c>
      <c r="CK999">
        <v>1</v>
      </c>
      <c r="CL999" t="s">
        <v>14681</v>
      </c>
      <c r="CM999" t="s">
        <v>4106</v>
      </c>
      <c r="CN999" t="s">
        <v>77</v>
      </c>
      <c r="CO999" t="s">
        <v>14680</v>
      </c>
      <c r="CP999" t="s">
        <v>4107</v>
      </c>
      <c r="CR999" t="s">
        <v>17119</v>
      </c>
      <c r="CS999" t="s">
        <v>4050</v>
      </c>
      <c r="CT999" t="s">
        <v>4032</v>
      </c>
      <c r="CU999" t="s">
        <v>14120</v>
      </c>
      <c r="CV999" t="s">
        <v>4615</v>
      </c>
      <c r="CX999" t="s">
        <v>4105</v>
      </c>
      <c r="CZ999" t="s">
        <v>4133</v>
      </c>
      <c r="DA999">
        <v>1</v>
      </c>
      <c r="DB999" t="s">
        <v>17117</v>
      </c>
      <c r="DC999" t="s">
        <v>71</v>
      </c>
      <c r="DD999" t="s">
        <v>14120</v>
      </c>
      <c r="DE999" t="s">
        <v>4158</v>
      </c>
    </row>
    <row r="1000" spans="58:109" x14ac:dyDescent="0.25">
      <c r="BF1000" t="s">
        <v>11734</v>
      </c>
      <c r="BH1000" t="s">
        <v>4079</v>
      </c>
      <c r="BL1000">
        <v>0</v>
      </c>
      <c r="BM1000">
        <v>1</v>
      </c>
      <c r="BR1000" t="s">
        <v>4041</v>
      </c>
      <c r="BS1000" s="124">
        <v>46147</v>
      </c>
      <c r="BT1000" t="s">
        <v>4080</v>
      </c>
      <c r="BU1000" t="s">
        <v>1720</v>
      </c>
      <c r="BW1000" t="s">
        <v>14682</v>
      </c>
      <c r="BX1000" t="s">
        <v>4030</v>
      </c>
      <c r="BY1000" t="s">
        <v>4109</v>
      </c>
      <c r="BZ1000" t="s">
        <v>14683</v>
      </c>
      <c r="CA1000" t="s">
        <v>14683</v>
      </c>
      <c r="CC1000" t="s">
        <v>4111</v>
      </c>
      <c r="CD1000">
        <v>395.88</v>
      </c>
      <c r="CE1000">
        <v>32.99</v>
      </c>
      <c r="CG1000">
        <v>0</v>
      </c>
      <c r="CH1000">
        <v>395.88</v>
      </c>
      <c r="CK1000">
        <v>1</v>
      </c>
      <c r="CL1000" t="s">
        <v>14684</v>
      </c>
      <c r="CM1000" t="s">
        <v>4106</v>
      </c>
      <c r="CN1000" t="s">
        <v>77</v>
      </c>
      <c r="CO1000" t="s">
        <v>14683</v>
      </c>
      <c r="CP1000" t="s">
        <v>4107</v>
      </c>
      <c r="CR1000" t="s">
        <v>17116</v>
      </c>
      <c r="CS1000" t="s">
        <v>4030</v>
      </c>
      <c r="CT1000" t="s">
        <v>4032</v>
      </c>
      <c r="CU1000" t="s">
        <v>15868</v>
      </c>
      <c r="CV1000" t="s">
        <v>8594</v>
      </c>
      <c r="CX1000" t="s">
        <v>4105</v>
      </c>
      <c r="CZ1000" t="s">
        <v>4133</v>
      </c>
      <c r="DA1000">
        <v>1</v>
      </c>
      <c r="DB1000" t="s">
        <v>17117</v>
      </c>
      <c r="DC1000" t="s">
        <v>71</v>
      </c>
      <c r="DD1000" t="s">
        <v>15868</v>
      </c>
      <c r="DE1000" t="s">
        <v>4158</v>
      </c>
    </row>
    <row r="1001" spans="58:109" x14ac:dyDescent="0.25">
      <c r="BF1001" t="s">
        <v>11735</v>
      </c>
      <c r="BH1001" t="s">
        <v>4079</v>
      </c>
      <c r="BL1001">
        <v>0</v>
      </c>
      <c r="BM1001">
        <v>1</v>
      </c>
      <c r="BR1001" t="s">
        <v>4041</v>
      </c>
      <c r="BS1001" s="124">
        <v>46147</v>
      </c>
      <c r="BT1001" t="s">
        <v>4080</v>
      </c>
      <c r="BU1001" t="s">
        <v>1720</v>
      </c>
      <c r="BW1001" t="s">
        <v>11803</v>
      </c>
      <c r="BX1001" t="s">
        <v>4030</v>
      </c>
      <c r="BY1001" t="s">
        <v>4032</v>
      </c>
      <c r="BZ1001" t="s">
        <v>14685</v>
      </c>
      <c r="CA1001" t="s">
        <v>14685</v>
      </c>
      <c r="CC1001" t="s">
        <v>4105</v>
      </c>
      <c r="CD1001">
        <v>192.72</v>
      </c>
      <c r="CE1001">
        <v>16.059999999999999</v>
      </c>
      <c r="CF1001">
        <v>1.1242000000000001</v>
      </c>
      <c r="CG1001">
        <v>0</v>
      </c>
      <c r="CH1001">
        <v>192.72</v>
      </c>
      <c r="CI1001" s="17">
        <v>0.5</v>
      </c>
      <c r="CJ1001">
        <v>20.21</v>
      </c>
      <c r="CK1001">
        <v>1</v>
      </c>
      <c r="CL1001" t="s">
        <v>14684</v>
      </c>
      <c r="CM1001" t="s">
        <v>4106</v>
      </c>
      <c r="CN1001" t="s">
        <v>77</v>
      </c>
      <c r="CO1001" t="s">
        <v>14685</v>
      </c>
      <c r="CP1001" t="s">
        <v>4107</v>
      </c>
      <c r="CR1001" t="s">
        <v>17120</v>
      </c>
      <c r="CS1001" t="s">
        <v>4050</v>
      </c>
      <c r="CT1001" t="s">
        <v>4032</v>
      </c>
      <c r="CU1001" t="s">
        <v>17121</v>
      </c>
      <c r="CV1001" t="s">
        <v>4615</v>
      </c>
      <c r="CX1001" t="s">
        <v>4105</v>
      </c>
      <c r="CZ1001" t="s">
        <v>4133</v>
      </c>
      <c r="DA1001">
        <v>1</v>
      </c>
      <c r="DB1001" t="s">
        <v>17117</v>
      </c>
      <c r="DC1001" t="s">
        <v>71</v>
      </c>
      <c r="DD1001" t="s">
        <v>17121</v>
      </c>
      <c r="DE1001" t="s">
        <v>4158</v>
      </c>
    </row>
    <row r="1002" spans="58:109" x14ac:dyDescent="0.25">
      <c r="BF1002" t="s">
        <v>11736</v>
      </c>
      <c r="BH1002" t="s">
        <v>4079</v>
      </c>
      <c r="BL1002">
        <v>0</v>
      </c>
      <c r="BM1002">
        <v>1</v>
      </c>
      <c r="BR1002" t="s">
        <v>4041</v>
      </c>
      <c r="BS1002" s="124">
        <v>46147</v>
      </c>
      <c r="BT1002" t="s">
        <v>4080</v>
      </c>
      <c r="BU1002" t="s">
        <v>1720</v>
      </c>
      <c r="BW1002" t="s">
        <v>11806</v>
      </c>
      <c r="BX1002" t="s">
        <v>4030</v>
      </c>
      <c r="BY1002" t="s">
        <v>4032</v>
      </c>
      <c r="BZ1002" t="s">
        <v>14685</v>
      </c>
      <c r="CA1002" t="s">
        <v>14685</v>
      </c>
      <c r="CC1002" t="s">
        <v>4105</v>
      </c>
      <c r="CD1002">
        <v>115.92</v>
      </c>
      <c r="CE1002">
        <v>9.66</v>
      </c>
      <c r="CF1002">
        <v>0.67620000000000002</v>
      </c>
      <c r="CG1002">
        <v>0</v>
      </c>
      <c r="CH1002">
        <v>115.92</v>
      </c>
      <c r="CI1002" s="17">
        <v>0.5</v>
      </c>
      <c r="CJ1002">
        <v>12.2</v>
      </c>
      <c r="CK1002">
        <v>1</v>
      </c>
      <c r="CL1002" t="s">
        <v>14684</v>
      </c>
      <c r="CM1002" t="s">
        <v>4106</v>
      </c>
      <c r="CN1002" t="s">
        <v>77</v>
      </c>
      <c r="CO1002" t="s">
        <v>14685</v>
      </c>
      <c r="CP1002" t="s">
        <v>4107</v>
      </c>
      <c r="CR1002" t="s">
        <v>17122</v>
      </c>
      <c r="CS1002" t="s">
        <v>4050</v>
      </c>
      <c r="CT1002" t="s">
        <v>4032</v>
      </c>
      <c r="CU1002" t="s">
        <v>17121</v>
      </c>
      <c r="CV1002" t="s">
        <v>4615</v>
      </c>
      <c r="CX1002" t="s">
        <v>4105</v>
      </c>
      <c r="CZ1002" t="s">
        <v>4133</v>
      </c>
      <c r="DA1002">
        <v>1</v>
      </c>
      <c r="DB1002" t="s">
        <v>17117</v>
      </c>
      <c r="DC1002" t="s">
        <v>71</v>
      </c>
      <c r="DD1002" t="s">
        <v>17121</v>
      </c>
      <c r="DE1002" t="s">
        <v>4158</v>
      </c>
    </row>
    <row r="1003" spans="58:109" x14ac:dyDescent="0.25">
      <c r="BF1003" t="s">
        <v>11737</v>
      </c>
      <c r="BH1003" t="s">
        <v>4079</v>
      </c>
      <c r="BL1003">
        <v>0</v>
      </c>
      <c r="BM1003">
        <v>1</v>
      </c>
      <c r="BR1003" t="s">
        <v>4041</v>
      </c>
      <c r="BS1003" s="124">
        <v>46147</v>
      </c>
      <c r="BT1003" t="s">
        <v>4080</v>
      </c>
      <c r="BU1003" t="s">
        <v>1720</v>
      </c>
      <c r="BW1003" t="s">
        <v>14686</v>
      </c>
      <c r="BX1003" t="s">
        <v>4030</v>
      </c>
      <c r="BY1003" t="s">
        <v>4126</v>
      </c>
      <c r="BZ1003" t="s">
        <v>13947</v>
      </c>
      <c r="CA1003" t="s">
        <v>13947</v>
      </c>
      <c r="CB1003" t="s">
        <v>4543</v>
      </c>
      <c r="CC1003" t="s">
        <v>4105</v>
      </c>
      <c r="CD1003">
        <v>101.88</v>
      </c>
      <c r="CE1003">
        <v>8.49</v>
      </c>
      <c r="CG1003">
        <v>0</v>
      </c>
      <c r="CH1003">
        <v>101.88</v>
      </c>
      <c r="CK1003">
        <v>1</v>
      </c>
      <c r="CL1003" t="s">
        <v>14687</v>
      </c>
      <c r="CM1003" t="s">
        <v>4106</v>
      </c>
      <c r="CN1003" t="s">
        <v>77</v>
      </c>
      <c r="CO1003" t="s">
        <v>13947</v>
      </c>
      <c r="CP1003" t="s">
        <v>4107</v>
      </c>
      <c r="CR1003" t="s">
        <v>17123</v>
      </c>
      <c r="CS1003" t="s">
        <v>4030</v>
      </c>
      <c r="CT1003" t="s">
        <v>4034</v>
      </c>
      <c r="CU1003" t="s">
        <v>17124</v>
      </c>
      <c r="CV1003" t="s">
        <v>8455</v>
      </c>
      <c r="CX1003" t="s">
        <v>4105</v>
      </c>
      <c r="CZ1003" t="s">
        <v>4133</v>
      </c>
      <c r="DA1003">
        <v>1</v>
      </c>
      <c r="DB1003" t="s">
        <v>17125</v>
      </c>
      <c r="DC1003" t="s">
        <v>71</v>
      </c>
      <c r="DD1003" t="s">
        <v>17124</v>
      </c>
      <c r="DE1003" t="s">
        <v>4158</v>
      </c>
    </row>
    <row r="1004" spans="58:109" x14ac:dyDescent="0.25">
      <c r="BF1004" t="s">
        <v>11738</v>
      </c>
      <c r="BH1004" t="s">
        <v>4079</v>
      </c>
      <c r="BL1004">
        <v>0</v>
      </c>
      <c r="BM1004">
        <v>1</v>
      </c>
      <c r="BR1004" t="s">
        <v>4041</v>
      </c>
      <c r="BS1004" s="124">
        <v>46147</v>
      </c>
      <c r="BT1004" t="s">
        <v>4080</v>
      </c>
      <c r="BU1004" t="s">
        <v>1720</v>
      </c>
      <c r="BW1004" t="s">
        <v>14688</v>
      </c>
      <c r="BX1004" t="s">
        <v>4030</v>
      </c>
      <c r="BY1004" t="s">
        <v>4027</v>
      </c>
      <c r="BZ1004" t="s">
        <v>14689</v>
      </c>
      <c r="CA1004" t="s">
        <v>14689</v>
      </c>
      <c r="CB1004" t="s">
        <v>4131</v>
      </c>
      <c r="CC1004" t="s">
        <v>4105</v>
      </c>
      <c r="CD1004">
        <v>131.88</v>
      </c>
      <c r="CE1004">
        <v>10.99</v>
      </c>
      <c r="CF1004">
        <v>2.1974999999999998</v>
      </c>
      <c r="CG1004">
        <v>1</v>
      </c>
      <c r="CH1004">
        <v>131.88</v>
      </c>
      <c r="CI1004" s="17">
        <v>0.2</v>
      </c>
      <c r="CJ1004">
        <v>28.02</v>
      </c>
      <c r="CK1004">
        <v>1</v>
      </c>
      <c r="CL1004" t="s">
        <v>14690</v>
      </c>
      <c r="CM1004" t="s">
        <v>4106</v>
      </c>
      <c r="CN1004" t="s">
        <v>77</v>
      </c>
      <c r="CO1004" t="s">
        <v>14689</v>
      </c>
      <c r="CP1004" t="s">
        <v>4107</v>
      </c>
      <c r="CR1004" t="s">
        <v>17126</v>
      </c>
      <c r="CS1004" t="s">
        <v>4030</v>
      </c>
      <c r="CT1004" t="s">
        <v>4034</v>
      </c>
      <c r="CU1004" t="s">
        <v>15782</v>
      </c>
      <c r="CV1004" t="s">
        <v>8455</v>
      </c>
      <c r="CX1004" t="s">
        <v>4105</v>
      </c>
      <c r="CZ1004" t="s">
        <v>4133</v>
      </c>
      <c r="DA1004">
        <v>1</v>
      </c>
      <c r="DB1004" t="s">
        <v>17125</v>
      </c>
      <c r="DC1004" t="s">
        <v>71</v>
      </c>
      <c r="DD1004" t="s">
        <v>15782</v>
      </c>
      <c r="DE1004" t="s">
        <v>4158</v>
      </c>
    </row>
    <row r="1005" spans="58:109" x14ac:dyDescent="0.25">
      <c r="BF1005" t="s">
        <v>11739</v>
      </c>
      <c r="BH1005" t="s">
        <v>4079</v>
      </c>
      <c r="BL1005">
        <v>0</v>
      </c>
      <c r="BM1005">
        <v>1</v>
      </c>
      <c r="BR1005" t="s">
        <v>4041</v>
      </c>
      <c r="BS1005" s="124">
        <v>46147</v>
      </c>
      <c r="BT1005" t="s">
        <v>4080</v>
      </c>
      <c r="BU1005" t="s">
        <v>1720</v>
      </c>
      <c r="BW1005" t="s">
        <v>14691</v>
      </c>
      <c r="BX1005" t="s">
        <v>4030</v>
      </c>
      <c r="BY1005" t="s">
        <v>4032</v>
      </c>
      <c r="BZ1005" t="s">
        <v>14692</v>
      </c>
      <c r="CA1005" t="s">
        <v>14692</v>
      </c>
      <c r="CC1005" t="s">
        <v>4105</v>
      </c>
      <c r="CD1005">
        <v>145.80000000000001</v>
      </c>
      <c r="CE1005">
        <v>12.15</v>
      </c>
      <c r="CF1005">
        <v>0.85050000000000003</v>
      </c>
      <c r="CG1005">
        <v>0</v>
      </c>
      <c r="CH1005">
        <v>145.80000000000001</v>
      </c>
      <c r="CJ1005">
        <v>18.71</v>
      </c>
      <c r="CK1005">
        <v>1</v>
      </c>
      <c r="CL1005" t="s">
        <v>14693</v>
      </c>
      <c r="CM1005" t="s">
        <v>4106</v>
      </c>
      <c r="CN1005" t="s">
        <v>77</v>
      </c>
      <c r="CO1005" t="s">
        <v>14692</v>
      </c>
      <c r="CP1005" t="s">
        <v>4107</v>
      </c>
      <c r="CR1005" t="s">
        <v>17128</v>
      </c>
      <c r="CS1005" t="s">
        <v>4030</v>
      </c>
      <c r="CT1005" t="s">
        <v>4034</v>
      </c>
      <c r="CU1005" t="s">
        <v>15779</v>
      </c>
      <c r="CV1005" t="s">
        <v>8455</v>
      </c>
      <c r="CX1005" t="s">
        <v>4105</v>
      </c>
      <c r="CZ1005" t="s">
        <v>4133</v>
      </c>
      <c r="DA1005">
        <v>1</v>
      </c>
      <c r="DB1005" t="s">
        <v>17125</v>
      </c>
      <c r="DC1005" t="s">
        <v>71</v>
      </c>
      <c r="DD1005" t="s">
        <v>15779</v>
      </c>
      <c r="DE1005" t="s">
        <v>4158</v>
      </c>
    </row>
    <row r="1006" spans="58:109" x14ac:dyDescent="0.25">
      <c r="BF1006" t="s">
        <v>11740</v>
      </c>
      <c r="BH1006" t="s">
        <v>4079</v>
      </c>
      <c r="BL1006">
        <v>0</v>
      </c>
      <c r="BM1006">
        <v>1</v>
      </c>
      <c r="BR1006" t="s">
        <v>4041</v>
      </c>
      <c r="BS1006" s="124">
        <v>46147</v>
      </c>
      <c r="BT1006" t="s">
        <v>4080</v>
      </c>
      <c r="BU1006" t="s">
        <v>1720</v>
      </c>
      <c r="BW1006" t="s">
        <v>14694</v>
      </c>
      <c r="BX1006" t="s">
        <v>4030</v>
      </c>
      <c r="BY1006" t="s">
        <v>4034</v>
      </c>
      <c r="BZ1006" t="s">
        <v>14695</v>
      </c>
      <c r="CA1006" t="s">
        <v>14695</v>
      </c>
      <c r="CC1006" t="s">
        <v>4105</v>
      </c>
      <c r="CD1006">
        <v>40.44</v>
      </c>
      <c r="CE1006">
        <v>3.37</v>
      </c>
      <c r="CF1006">
        <v>0.25274999999999997</v>
      </c>
      <c r="CG1006">
        <v>0</v>
      </c>
      <c r="CH1006">
        <v>40.44</v>
      </c>
      <c r="CJ1006">
        <v>5.05</v>
      </c>
      <c r="CK1006">
        <v>1</v>
      </c>
      <c r="CL1006" t="s">
        <v>14696</v>
      </c>
      <c r="CM1006" t="s">
        <v>4106</v>
      </c>
      <c r="CN1006" t="s">
        <v>77</v>
      </c>
      <c r="CO1006" t="s">
        <v>14695</v>
      </c>
      <c r="CP1006" t="s">
        <v>4107</v>
      </c>
      <c r="CR1006" t="s">
        <v>17127</v>
      </c>
      <c r="CS1006" t="s">
        <v>4030</v>
      </c>
      <c r="CT1006" t="s">
        <v>4034</v>
      </c>
      <c r="CU1006" t="s">
        <v>15785</v>
      </c>
      <c r="CV1006" t="s">
        <v>8455</v>
      </c>
      <c r="CX1006" t="s">
        <v>4105</v>
      </c>
      <c r="CZ1006" t="s">
        <v>4133</v>
      </c>
      <c r="DA1006">
        <v>1</v>
      </c>
      <c r="DB1006" t="s">
        <v>17125</v>
      </c>
      <c r="DC1006" t="s">
        <v>71</v>
      </c>
      <c r="DD1006" t="s">
        <v>15785</v>
      </c>
      <c r="DE1006" t="s">
        <v>4158</v>
      </c>
    </row>
    <row r="1007" spans="58:109" x14ac:dyDescent="0.25">
      <c r="BF1007" t="s">
        <v>11741</v>
      </c>
      <c r="BH1007" t="s">
        <v>4079</v>
      </c>
      <c r="BL1007">
        <v>0</v>
      </c>
      <c r="BM1007">
        <v>1</v>
      </c>
      <c r="BR1007" t="s">
        <v>4041</v>
      </c>
      <c r="BS1007" s="124">
        <v>46147</v>
      </c>
      <c r="BT1007" t="s">
        <v>4080</v>
      </c>
      <c r="BU1007" t="s">
        <v>1720</v>
      </c>
      <c r="BW1007" t="s">
        <v>14697</v>
      </c>
      <c r="BX1007" t="s">
        <v>4030</v>
      </c>
      <c r="BY1007" t="s">
        <v>4034</v>
      </c>
      <c r="BZ1007" t="s">
        <v>14698</v>
      </c>
      <c r="CA1007" t="s">
        <v>14698</v>
      </c>
      <c r="CC1007" t="s">
        <v>4105</v>
      </c>
      <c r="CD1007">
        <v>93.84</v>
      </c>
      <c r="CE1007">
        <v>7.82</v>
      </c>
      <c r="CF1007">
        <v>0.58650000000000002</v>
      </c>
      <c r="CG1007">
        <v>0</v>
      </c>
      <c r="CH1007">
        <v>93.84</v>
      </c>
      <c r="CJ1007">
        <v>11.75</v>
      </c>
      <c r="CK1007">
        <v>1</v>
      </c>
      <c r="CL1007" t="s">
        <v>14696</v>
      </c>
      <c r="CM1007" t="s">
        <v>4106</v>
      </c>
      <c r="CN1007" t="s">
        <v>77</v>
      </c>
      <c r="CO1007" t="s">
        <v>14698</v>
      </c>
      <c r="CP1007" t="s">
        <v>4107</v>
      </c>
      <c r="CR1007" t="s">
        <v>17129</v>
      </c>
      <c r="CS1007" t="s">
        <v>4030</v>
      </c>
      <c r="CT1007" t="s">
        <v>4034</v>
      </c>
      <c r="CU1007" t="s">
        <v>17130</v>
      </c>
      <c r="CV1007" t="s">
        <v>8446</v>
      </c>
      <c r="CX1007" t="s">
        <v>4105</v>
      </c>
      <c r="CZ1007" t="s">
        <v>4133</v>
      </c>
      <c r="DA1007">
        <v>1</v>
      </c>
      <c r="DB1007" t="s">
        <v>17131</v>
      </c>
      <c r="DC1007" t="s">
        <v>71</v>
      </c>
      <c r="DD1007" t="s">
        <v>17130</v>
      </c>
      <c r="DE1007" t="s">
        <v>4158</v>
      </c>
    </row>
    <row r="1008" spans="58:109" x14ac:dyDescent="0.25">
      <c r="BF1008" t="s">
        <v>11742</v>
      </c>
      <c r="BG1008" t="s">
        <v>11743</v>
      </c>
      <c r="BH1008" t="s">
        <v>4081</v>
      </c>
      <c r="BI1008" t="s">
        <v>11744</v>
      </c>
      <c r="BJ1008" t="s">
        <v>4032</v>
      </c>
      <c r="BK1008">
        <v>152.88</v>
      </c>
      <c r="BL1008">
        <v>1</v>
      </c>
      <c r="BM1008">
        <v>1</v>
      </c>
      <c r="BN1008" t="s">
        <v>4047</v>
      </c>
      <c r="BO1008">
        <v>1</v>
      </c>
      <c r="BP1008" t="s">
        <v>4029</v>
      </c>
      <c r="BQ1008" t="s">
        <v>4030</v>
      </c>
      <c r="BR1008" t="s">
        <v>4031</v>
      </c>
      <c r="BS1008" s="124">
        <v>46147</v>
      </c>
      <c r="BT1008" t="s">
        <v>2561</v>
      </c>
      <c r="BU1008" t="s">
        <v>2409</v>
      </c>
      <c r="BW1008" t="s">
        <v>14699</v>
      </c>
      <c r="BX1008" t="s">
        <v>4030</v>
      </c>
      <c r="BY1008" t="s">
        <v>4034</v>
      </c>
      <c r="BZ1008" t="s">
        <v>14698</v>
      </c>
      <c r="CA1008" t="s">
        <v>14698</v>
      </c>
      <c r="CC1008" t="s">
        <v>4105</v>
      </c>
      <c r="CD1008">
        <v>60.12</v>
      </c>
      <c r="CE1008">
        <v>5.01</v>
      </c>
      <c r="CF1008">
        <v>0.37574999999999997</v>
      </c>
      <c r="CG1008">
        <v>0</v>
      </c>
      <c r="CH1008">
        <v>60.12</v>
      </c>
      <c r="CJ1008">
        <v>7.53</v>
      </c>
      <c r="CK1008">
        <v>1</v>
      </c>
      <c r="CL1008" t="s">
        <v>14696</v>
      </c>
      <c r="CM1008" t="s">
        <v>4106</v>
      </c>
      <c r="CN1008" t="s">
        <v>77</v>
      </c>
      <c r="CO1008" t="s">
        <v>14698</v>
      </c>
      <c r="CP1008" t="s">
        <v>4107</v>
      </c>
      <c r="CR1008" t="s">
        <v>17132</v>
      </c>
      <c r="CS1008" t="s">
        <v>4050</v>
      </c>
      <c r="CT1008" t="s">
        <v>4109</v>
      </c>
      <c r="CU1008" t="s">
        <v>14785</v>
      </c>
      <c r="CV1008" t="s">
        <v>4615</v>
      </c>
      <c r="CW1008" t="s">
        <v>4285</v>
      </c>
      <c r="CX1008" t="s">
        <v>4111</v>
      </c>
      <c r="CZ1008" t="s">
        <v>4133</v>
      </c>
      <c r="DA1008">
        <v>1</v>
      </c>
      <c r="DB1008" t="s">
        <v>17133</v>
      </c>
      <c r="DC1008" t="s">
        <v>71</v>
      </c>
      <c r="DD1008" t="s">
        <v>14785</v>
      </c>
      <c r="DE1008" t="s">
        <v>4158</v>
      </c>
    </row>
    <row r="1009" spans="58:109" x14ac:dyDescent="0.25">
      <c r="BF1009" t="s">
        <v>11745</v>
      </c>
      <c r="BG1009" t="s">
        <v>11746</v>
      </c>
      <c r="BH1009" t="s">
        <v>4081</v>
      </c>
      <c r="BI1009" t="s">
        <v>11747</v>
      </c>
      <c r="BJ1009" t="s">
        <v>4032</v>
      </c>
      <c r="BK1009">
        <v>152.88</v>
      </c>
      <c r="BL1009">
        <v>1</v>
      </c>
      <c r="BM1009">
        <v>1</v>
      </c>
      <c r="BN1009" t="s">
        <v>4047</v>
      </c>
      <c r="BO1009">
        <v>1</v>
      </c>
      <c r="BP1009" t="s">
        <v>4029</v>
      </c>
      <c r="BQ1009" t="s">
        <v>4030</v>
      </c>
      <c r="BR1009" t="s">
        <v>4031</v>
      </c>
      <c r="BS1009" s="124">
        <v>46147</v>
      </c>
      <c r="BT1009" t="s">
        <v>2561</v>
      </c>
      <c r="BU1009" t="s">
        <v>2409</v>
      </c>
      <c r="BW1009" t="s">
        <v>14700</v>
      </c>
      <c r="BX1009" t="s">
        <v>4030</v>
      </c>
      <c r="BY1009" t="s">
        <v>4034</v>
      </c>
      <c r="BZ1009" t="s">
        <v>14701</v>
      </c>
      <c r="CA1009" t="s">
        <v>14701</v>
      </c>
      <c r="CC1009" t="s">
        <v>4105</v>
      </c>
      <c r="CD1009">
        <v>62.64</v>
      </c>
      <c r="CE1009">
        <v>5.22</v>
      </c>
      <c r="CF1009">
        <v>0.39150000000000001</v>
      </c>
      <c r="CG1009">
        <v>0</v>
      </c>
      <c r="CH1009">
        <v>62.64</v>
      </c>
      <c r="CJ1009">
        <v>7.83</v>
      </c>
      <c r="CK1009">
        <v>1</v>
      </c>
      <c r="CL1009" t="s">
        <v>14696</v>
      </c>
      <c r="CM1009" t="s">
        <v>4106</v>
      </c>
      <c r="CN1009" t="s">
        <v>77</v>
      </c>
      <c r="CO1009" t="s">
        <v>14701</v>
      </c>
      <c r="CP1009" t="s">
        <v>4107</v>
      </c>
      <c r="CR1009" t="s">
        <v>17134</v>
      </c>
      <c r="CS1009" t="s">
        <v>4030</v>
      </c>
      <c r="CT1009" t="s">
        <v>4034</v>
      </c>
      <c r="CU1009" t="s">
        <v>17135</v>
      </c>
      <c r="CV1009" t="s">
        <v>8907</v>
      </c>
      <c r="CW1009" t="s">
        <v>4437</v>
      </c>
      <c r="CX1009" t="s">
        <v>4105</v>
      </c>
      <c r="CZ1009" t="s">
        <v>4133</v>
      </c>
      <c r="DA1009">
        <v>1</v>
      </c>
      <c r="DB1009" t="s">
        <v>17136</v>
      </c>
      <c r="DC1009" t="s">
        <v>71</v>
      </c>
      <c r="DD1009" t="s">
        <v>17135</v>
      </c>
      <c r="DE1009" t="s">
        <v>4158</v>
      </c>
    </row>
    <row r="1010" spans="58:109" x14ac:dyDescent="0.25">
      <c r="BF1010" t="s">
        <v>11748</v>
      </c>
      <c r="BG1010" t="s">
        <v>11749</v>
      </c>
      <c r="BH1010" t="s">
        <v>2577</v>
      </c>
      <c r="BI1010" t="s">
        <v>11750</v>
      </c>
      <c r="BJ1010" t="s">
        <v>4032</v>
      </c>
      <c r="BK1010">
        <v>150.54</v>
      </c>
      <c r="BL1010">
        <v>1</v>
      </c>
      <c r="BM1010">
        <v>1</v>
      </c>
      <c r="BN1010" t="s">
        <v>4035</v>
      </c>
      <c r="BO1010">
        <v>1</v>
      </c>
      <c r="BP1010" t="s">
        <v>4029</v>
      </c>
      <c r="BQ1010" t="s">
        <v>4030</v>
      </c>
      <c r="BR1010" t="s">
        <v>69</v>
      </c>
      <c r="BS1010" s="124">
        <v>46147</v>
      </c>
      <c r="BT1010" t="s">
        <v>256</v>
      </c>
      <c r="BU1010" t="s">
        <v>1096</v>
      </c>
      <c r="BW1010" t="s">
        <v>14702</v>
      </c>
      <c r="BX1010" t="s">
        <v>4030</v>
      </c>
      <c r="BY1010" t="s">
        <v>4142</v>
      </c>
      <c r="BZ1010" t="s">
        <v>14703</v>
      </c>
      <c r="CA1010" t="s">
        <v>14703</v>
      </c>
      <c r="CC1010" t="s">
        <v>4105</v>
      </c>
      <c r="CD1010">
        <v>119.88</v>
      </c>
      <c r="CE1010">
        <v>9.99</v>
      </c>
      <c r="CF1010">
        <v>1.998</v>
      </c>
      <c r="CG1010">
        <v>0</v>
      </c>
      <c r="CH1010">
        <v>119.88</v>
      </c>
      <c r="CI1010" s="17">
        <v>0.2</v>
      </c>
      <c r="CJ1010">
        <v>26.99</v>
      </c>
      <c r="CK1010">
        <v>1</v>
      </c>
      <c r="CL1010" t="s">
        <v>14704</v>
      </c>
      <c r="CM1010" t="s">
        <v>4106</v>
      </c>
      <c r="CN1010" t="s">
        <v>77</v>
      </c>
      <c r="CO1010" t="s">
        <v>14703</v>
      </c>
      <c r="CP1010" t="s">
        <v>4107</v>
      </c>
      <c r="CR1010" t="s">
        <v>17137</v>
      </c>
      <c r="CS1010" t="s">
        <v>4030</v>
      </c>
      <c r="CT1010" t="s">
        <v>4034</v>
      </c>
      <c r="CU1010" t="s">
        <v>17135</v>
      </c>
      <c r="CV1010" t="s">
        <v>8907</v>
      </c>
      <c r="CW1010" t="s">
        <v>4437</v>
      </c>
      <c r="CX1010" t="s">
        <v>4105</v>
      </c>
      <c r="CZ1010" t="s">
        <v>4133</v>
      </c>
      <c r="DA1010">
        <v>1</v>
      </c>
      <c r="DB1010" t="s">
        <v>17136</v>
      </c>
      <c r="DC1010" t="s">
        <v>71</v>
      </c>
      <c r="DD1010" t="s">
        <v>17135</v>
      </c>
      <c r="DE1010" t="s">
        <v>4158</v>
      </c>
    </row>
    <row r="1011" spans="58:109" x14ac:dyDescent="0.25">
      <c r="BF1011" t="s">
        <v>11751</v>
      </c>
      <c r="BG1011" t="s">
        <v>11752</v>
      </c>
      <c r="BH1011" t="s">
        <v>4082</v>
      </c>
      <c r="BI1011" t="s">
        <v>11753</v>
      </c>
      <c r="BJ1011" t="s">
        <v>4032</v>
      </c>
      <c r="BK1011">
        <v>105.26</v>
      </c>
      <c r="BL1011">
        <v>1</v>
      </c>
      <c r="BM1011">
        <v>1</v>
      </c>
      <c r="BN1011" t="s">
        <v>4064</v>
      </c>
      <c r="BO1011">
        <v>1</v>
      </c>
      <c r="BP1011" t="s">
        <v>4029</v>
      </c>
      <c r="BQ1011" t="s">
        <v>4030</v>
      </c>
      <c r="BR1011" t="s">
        <v>4031</v>
      </c>
      <c r="BS1011" s="124">
        <v>46147</v>
      </c>
      <c r="BT1011" t="s">
        <v>2600</v>
      </c>
      <c r="BU1011" t="s">
        <v>2171</v>
      </c>
      <c r="BW1011" t="s">
        <v>14705</v>
      </c>
      <c r="BX1011" t="s">
        <v>4030</v>
      </c>
      <c r="BY1011" t="s">
        <v>4142</v>
      </c>
      <c r="BZ1011" t="s">
        <v>14706</v>
      </c>
      <c r="CA1011" t="s">
        <v>14706</v>
      </c>
      <c r="CC1011" t="s">
        <v>4105</v>
      </c>
      <c r="CD1011">
        <v>107.88</v>
      </c>
      <c r="CE1011">
        <v>8.99</v>
      </c>
      <c r="CF1011">
        <v>1.798</v>
      </c>
      <c r="CG1011">
        <v>0</v>
      </c>
      <c r="CH1011">
        <v>107.88</v>
      </c>
      <c r="CI1011" s="17">
        <v>0.2</v>
      </c>
      <c r="CJ1011">
        <v>24.29</v>
      </c>
      <c r="CK1011">
        <v>1</v>
      </c>
      <c r="CL1011" t="s">
        <v>14704</v>
      </c>
      <c r="CM1011" t="s">
        <v>4106</v>
      </c>
      <c r="CN1011" t="s">
        <v>77</v>
      </c>
      <c r="CO1011" t="s">
        <v>14706</v>
      </c>
      <c r="CP1011" t="s">
        <v>4107</v>
      </c>
      <c r="CR1011" t="s">
        <v>17138</v>
      </c>
      <c r="CS1011" t="s">
        <v>4050</v>
      </c>
      <c r="CT1011" t="s">
        <v>4109</v>
      </c>
      <c r="CU1011" t="s">
        <v>15030</v>
      </c>
      <c r="CV1011" t="s">
        <v>4614</v>
      </c>
      <c r="CW1011" t="s">
        <v>4648</v>
      </c>
      <c r="CX1011" t="s">
        <v>4111</v>
      </c>
      <c r="CZ1011" t="s">
        <v>4133</v>
      </c>
      <c r="DA1011">
        <v>1</v>
      </c>
      <c r="DB1011" t="s">
        <v>17139</v>
      </c>
      <c r="DC1011" t="s">
        <v>71</v>
      </c>
      <c r="DD1011" t="s">
        <v>15030</v>
      </c>
      <c r="DE1011" t="s">
        <v>4158</v>
      </c>
    </row>
    <row r="1012" spans="58:109" x14ac:dyDescent="0.25">
      <c r="BF1012" t="s">
        <v>11754</v>
      </c>
      <c r="BG1012" t="s">
        <v>11755</v>
      </c>
      <c r="BH1012" t="s">
        <v>4082</v>
      </c>
      <c r="BI1012" t="s">
        <v>11756</v>
      </c>
      <c r="BJ1012" t="s">
        <v>4032</v>
      </c>
      <c r="BK1012">
        <v>132.22</v>
      </c>
      <c r="BL1012">
        <v>1</v>
      </c>
      <c r="BM1012">
        <v>1</v>
      </c>
      <c r="BN1012" t="s">
        <v>4045</v>
      </c>
      <c r="BO1012">
        <v>1</v>
      </c>
      <c r="BP1012" t="s">
        <v>4029</v>
      </c>
      <c r="BQ1012" t="s">
        <v>4030</v>
      </c>
      <c r="BR1012" t="s">
        <v>4031</v>
      </c>
      <c r="BS1012" s="124">
        <v>46147</v>
      </c>
      <c r="BT1012" t="s">
        <v>2600</v>
      </c>
      <c r="BU1012" t="s">
        <v>2171</v>
      </c>
      <c r="BW1012" t="s">
        <v>14707</v>
      </c>
      <c r="BX1012" t="s">
        <v>4030</v>
      </c>
      <c r="BY1012" t="s">
        <v>4142</v>
      </c>
      <c r="BZ1012" t="s">
        <v>14706</v>
      </c>
      <c r="CA1012" t="s">
        <v>14706</v>
      </c>
      <c r="CC1012" t="s">
        <v>4105</v>
      </c>
      <c r="CD1012">
        <v>131.88</v>
      </c>
      <c r="CE1012">
        <v>10.99</v>
      </c>
      <c r="CF1012">
        <v>2.198</v>
      </c>
      <c r="CG1012">
        <v>0</v>
      </c>
      <c r="CH1012">
        <v>131.88</v>
      </c>
      <c r="CI1012" s="17">
        <v>0.2</v>
      </c>
      <c r="CJ1012">
        <v>29.69</v>
      </c>
      <c r="CK1012">
        <v>1</v>
      </c>
      <c r="CL1012" t="s">
        <v>14704</v>
      </c>
      <c r="CM1012" t="s">
        <v>4106</v>
      </c>
      <c r="CN1012" t="s">
        <v>77</v>
      </c>
      <c r="CO1012" t="s">
        <v>14706</v>
      </c>
      <c r="CP1012" t="s">
        <v>4107</v>
      </c>
      <c r="CR1012" t="s">
        <v>17140</v>
      </c>
      <c r="CS1012" t="s">
        <v>4050</v>
      </c>
      <c r="CT1012" t="s">
        <v>4109</v>
      </c>
      <c r="CU1012" t="s">
        <v>15978</v>
      </c>
      <c r="CV1012" t="s">
        <v>4614</v>
      </c>
      <c r="CW1012" t="s">
        <v>4562</v>
      </c>
      <c r="CX1012" t="s">
        <v>4111</v>
      </c>
      <c r="CZ1012" t="s">
        <v>4133</v>
      </c>
      <c r="DA1012">
        <v>1</v>
      </c>
      <c r="DB1012" t="s">
        <v>17141</v>
      </c>
      <c r="DC1012" t="s">
        <v>71</v>
      </c>
      <c r="DD1012" t="s">
        <v>15978</v>
      </c>
      <c r="DE1012" t="s">
        <v>4158</v>
      </c>
    </row>
    <row r="1013" spans="58:109" x14ac:dyDescent="0.25">
      <c r="BF1013" t="s">
        <v>11757</v>
      </c>
      <c r="BH1013" t="s">
        <v>2625</v>
      </c>
      <c r="BL1013">
        <v>0</v>
      </c>
      <c r="BM1013">
        <v>1</v>
      </c>
      <c r="BR1013" t="s">
        <v>69</v>
      </c>
      <c r="BS1013" s="124">
        <v>46147</v>
      </c>
      <c r="BT1013" t="s">
        <v>2624</v>
      </c>
      <c r="BU1013" t="s">
        <v>1381</v>
      </c>
      <c r="BW1013" t="s">
        <v>14708</v>
      </c>
      <c r="BX1013" t="s">
        <v>4030</v>
      </c>
      <c r="BY1013" t="s">
        <v>4142</v>
      </c>
      <c r="BZ1013" t="s">
        <v>14709</v>
      </c>
      <c r="CA1013" t="s">
        <v>14709</v>
      </c>
      <c r="CB1013" t="s">
        <v>8270</v>
      </c>
      <c r="CC1013" t="s">
        <v>4105</v>
      </c>
      <c r="CD1013">
        <v>119.88</v>
      </c>
      <c r="CE1013">
        <v>9.99</v>
      </c>
      <c r="CG1013">
        <v>0</v>
      </c>
      <c r="CH1013">
        <v>119.88</v>
      </c>
      <c r="CK1013">
        <v>1</v>
      </c>
      <c r="CL1013" t="s">
        <v>14704</v>
      </c>
      <c r="CM1013" t="s">
        <v>4106</v>
      </c>
      <c r="CN1013" t="s">
        <v>77</v>
      </c>
      <c r="CO1013" t="s">
        <v>14709</v>
      </c>
      <c r="CP1013" t="s">
        <v>4107</v>
      </c>
      <c r="CR1013" t="s">
        <v>17142</v>
      </c>
      <c r="CS1013" t="s">
        <v>4050</v>
      </c>
      <c r="CT1013" t="s">
        <v>4109</v>
      </c>
      <c r="CU1013" t="s">
        <v>17143</v>
      </c>
      <c r="CV1013" t="s">
        <v>4614</v>
      </c>
      <c r="CX1013" t="s">
        <v>4105</v>
      </c>
      <c r="CZ1013" t="s">
        <v>4133</v>
      </c>
      <c r="DA1013">
        <v>1</v>
      </c>
      <c r="DB1013" t="s">
        <v>17144</v>
      </c>
      <c r="DC1013" t="s">
        <v>71</v>
      </c>
      <c r="DD1013" t="s">
        <v>17143</v>
      </c>
      <c r="DE1013" t="s">
        <v>4158</v>
      </c>
    </row>
    <row r="1014" spans="58:109" x14ac:dyDescent="0.25">
      <c r="BF1014" t="s">
        <v>11758</v>
      </c>
      <c r="BH1014" t="s">
        <v>2625</v>
      </c>
      <c r="BL1014">
        <v>0</v>
      </c>
      <c r="BM1014">
        <v>1</v>
      </c>
      <c r="BR1014" t="s">
        <v>69</v>
      </c>
      <c r="BS1014" s="124">
        <v>46147</v>
      </c>
      <c r="BT1014" t="s">
        <v>2624</v>
      </c>
      <c r="BU1014" t="s">
        <v>1381</v>
      </c>
      <c r="BW1014" t="s">
        <v>14710</v>
      </c>
      <c r="BX1014" t="s">
        <v>4030</v>
      </c>
      <c r="BY1014" t="s">
        <v>4104</v>
      </c>
      <c r="BZ1014" t="s">
        <v>14711</v>
      </c>
      <c r="CA1014" t="s">
        <v>14711</v>
      </c>
      <c r="CB1014" t="s">
        <v>4436</v>
      </c>
      <c r="CC1014" t="s">
        <v>4105</v>
      </c>
      <c r="CD1014">
        <v>107.88</v>
      </c>
      <c r="CE1014">
        <v>8.99</v>
      </c>
      <c r="CG1014">
        <v>0</v>
      </c>
      <c r="CH1014">
        <v>107.88</v>
      </c>
      <c r="CK1014">
        <v>1</v>
      </c>
      <c r="CL1014" t="s">
        <v>14712</v>
      </c>
      <c r="CM1014" t="s">
        <v>4106</v>
      </c>
      <c r="CN1014" t="s">
        <v>77</v>
      </c>
      <c r="CO1014" t="s">
        <v>14711</v>
      </c>
      <c r="CP1014" t="s">
        <v>4107</v>
      </c>
      <c r="CR1014" t="s">
        <v>17148</v>
      </c>
      <c r="CS1014" t="s">
        <v>4050</v>
      </c>
      <c r="CT1014" t="s">
        <v>4109</v>
      </c>
      <c r="CU1014" t="s">
        <v>15587</v>
      </c>
      <c r="CV1014" t="s">
        <v>4614</v>
      </c>
      <c r="CX1014" t="s">
        <v>4111</v>
      </c>
      <c r="CZ1014" t="s">
        <v>4133</v>
      </c>
      <c r="DA1014">
        <v>1</v>
      </c>
      <c r="DB1014" t="s">
        <v>17147</v>
      </c>
      <c r="DC1014" t="s">
        <v>71</v>
      </c>
      <c r="DD1014" t="s">
        <v>15587</v>
      </c>
      <c r="DE1014" t="s">
        <v>4158</v>
      </c>
    </row>
    <row r="1015" spans="58:109" x14ac:dyDescent="0.25">
      <c r="BF1015" t="s">
        <v>11759</v>
      </c>
      <c r="BH1015" t="s">
        <v>2625</v>
      </c>
      <c r="BL1015">
        <v>0</v>
      </c>
      <c r="BM1015">
        <v>1</v>
      </c>
      <c r="BR1015" t="s">
        <v>69</v>
      </c>
      <c r="BS1015" s="124">
        <v>46147</v>
      </c>
      <c r="BT1015" t="s">
        <v>2624</v>
      </c>
      <c r="BU1015" t="s">
        <v>1381</v>
      </c>
      <c r="BW1015" t="s">
        <v>14713</v>
      </c>
      <c r="BX1015" t="s">
        <v>4030</v>
      </c>
      <c r="BY1015" t="s">
        <v>4109</v>
      </c>
      <c r="BZ1015" t="s">
        <v>14714</v>
      </c>
      <c r="CA1015" t="s">
        <v>14714</v>
      </c>
      <c r="CC1015" t="s">
        <v>4111</v>
      </c>
      <c r="CD1015">
        <v>395.88</v>
      </c>
      <c r="CE1015">
        <v>32.99</v>
      </c>
      <c r="CG1015">
        <v>0</v>
      </c>
      <c r="CH1015">
        <v>395.88</v>
      </c>
      <c r="CK1015">
        <v>1</v>
      </c>
      <c r="CL1015" t="s">
        <v>14715</v>
      </c>
      <c r="CM1015" t="s">
        <v>4106</v>
      </c>
      <c r="CN1015" t="s">
        <v>77</v>
      </c>
      <c r="CO1015" t="s">
        <v>14714</v>
      </c>
      <c r="CP1015" t="s">
        <v>4107</v>
      </c>
      <c r="CR1015" t="s">
        <v>17145</v>
      </c>
      <c r="CS1015" t="s">
        <v>4030</v>
      </c>
      <c r="CT1015" t="s">
        <v>4032</v>
      </c>
      <c r="CU1015" t="s">
        <v>17146</v>
      </c>
      <c r="CV1015" t="s">
        <v>8829</v>
      </c>
      <c r="CX1015" t="s">
        <v>4105</v>
      </c>
      <c r="CY1015" s="17">
        <v>0.5</v>
      </c>
      <c r="CZ1015" t="s">
        <v>4133</v>
      </c>
      <c r="DA1015">
        <v>1</v>
      </c>
      <c r="DB1015" t="s">
        <v>17147</v>
      </c>
      <c r="DC1015" t="s">
        <v>71</v>
      </c>
      <c r="DD1015" t="s">
        <v>17146</v>
      </c>
      <c r="DE1015" t="s">
        <v>4158</v>
      </c>
    </row>
    <row r="1016" spans="58:109" x14ac:dyDescent="0.25">
      <c r="BF1016" t="s">
        <v>11760</v>
      </c>
      <c r="BH1016" t="s">
        <v>2625</v>
      </c>
      <c r="BL1016">
        <v>0</v>
      </c>
      <c r="BM1016">
        <v>1</v>
      </c>
      <c r="BR1016" t="s">
        <v>69</v>
      </c>
      <c r="BS1016" s="124">
        <v>46147</v>
      </c>
      <c r="BT1016" t="s">
        <v>2624</v>
      </c>
      <c r="BU1016" t="s">
        <v>1381</v>
      </c>
      <c r="BW1016" t="s">
        <v>14688</v>
      </c>
      <c r="BX1016" t="s">
        <v>4030</v>
      </c>
      <c r="BY1016" t="s">
        <v>4027</v>
      </c>
      <c r="BZ1016" t="s">
        <v>14716</v>
      </c>
      <c r="CA1016" t="s">
        <v>8920</v>
      </c>
      <c r="CB1016" t="s">
        <v>4131</v>
      </c>
      <c r="CC1016" t="s">
        <v>4105</v>
      </c>
      <c r="CD1016">
        <v>131.88</v>
      </c>
      <c r="CE1016">
        <v>10.99</v>
      </c>
      <c r="CF1016">
        <v>2.1974999999999998</v>
      </c>
      <c r="CG1016">
        <v>1</v>
      </c>
      <c r="CH1016">
        <v>131.88</v>
      </c>
      <c r="CI1016" s="17">
        <v>0.2</v>
      </c>
      <c r="CJ1016">
        <v>28.02</v>
      </c>
      <c r="CK1016">
        <v>1</v>
      </c>
      <c r="CL1016" t="s">
        <v>14690</v>
      </c>
      <c r="CM1016" t="s">
        <v>4106</v>
      </c>
      <c r="CN1016" t="s">
        <v>77</v>
      </c>
      <c r="CO1016" t="s">
        <v>14716</v>
      </c>
      <c r="CP1016" t="s">
        <v>4121</v>
      </c>
      <c r="CR1016" t="s">
        <v>17149</v>
      </c>
      <c r="CS1016" t="s">
        <v>4050</v>
      </c>
      <c r="CT1016" t="s">
        <v>4034</v>
      </c>
      <c r="CU1016" t="s">
        <v>16885</v>
      </c>
      <c r="CV1016" t="s">
        <v>8387</v>
      </c>
      <c r="CX1016" t="s">
        <v>4105</v>
      </c>
      <c r="CZ1016" t="s">
        <v>4133</v>
      </c>
      <c r="DA1016">
        <v>1</v>
      </c>
      <c r="DB1016" t="s">
        <v>17150</v>
      </c>
      <c r="DC1016" t="s">
        <v>71</v>
      </c>
      <c r="DD1016" t="s">
        <v>16885</v>
      </c>
      <c r="DE1016" t="s">
        <v>4158</v>
      </c>
    </row>
    <row r="1017" spans="58:109" x14ac:dyDescent="0.25">
      <c r="BF1017" t="s">
        <v>11761</v>
      </c>
      <c r="BH1017" t="s">
        <v>2625</v>
      </c>
      <c r="BL1017">
        <v>0</v>
      </c>
      <c r="BM1017">
        <v>1</v>
      </c>
      <c r="BR1017" t="s">
        <v>69</v>
      </c>
      <c r="BS1017" s="124">
        <v>46147</v>
      </c>
      <c r="BT1017" t="s">
        <v>2624</v>
      </c>
      <c r="BU1017" t="s">
        <v>1381</v>
      </c>
      <c r="BW1017" t="s">
        <v>14717</v>
      </c>
      <c r="BX1017" t="s">
        <v>4030</v>
      </c>
      <c r="BY1017" t="s">
        <v>4034</v>
      </c>
      <c r="BZ1017" t="s">
        <v>14091</v>
      </c>
      <c r="CA1017" t="s">
        <v>8294</v>
      </c>
      <c r="CB1017" t="s">
        <v>4110</v>
      </c>
      <c r="CC1017" t="s">
        <v>4105</v>
      </c>
      <c r="CD1017">
        <v>113.88</v>
      </c>
      <c r="CE1017">
        <v>9.49</v>
      </c>
      <c r="CF1017">
        <v>0.91080000000000005</v>
      </c>
      <c r="CG1017">
        <v>1</v>
      </c>
      <c r="CH1017">
        <v>113.88</v>
      </c>
      <c r="CI1017" s="17">
        <v>0.2</v>
      </c>
      <c r="CJ1017">
        <v>11.16</v>
      </c>
      <c r="CK1017">
        <v>1</v>
      </c>
      <c r="CL1017" t="s">
        <v>14718</v>
      </c>
      <c r="CM1017" t="s">
        <v>4121</v>
      </c>
      <c r="CN1017" t="s">
        <v>77</v>
      </c>
      <c r="CO1017" t="s">
        <v>14091</v>
      </c>
      <c r="CP1017" t="s">
        <v>4121</v>
      </c>
      <c r="CR1017" t="s">
        <v>17151</v>
      </c>
      <c r="CS1017" t="s">
        <v>4050</v>
      </c>
      <c r="CT1017" t="s">
        <v>4109</v>
      </c>
      <c r="CU1017" t="s">
        <v>15049</v>
      </c>
      <c r="CV1017" t="s">
        <v>4169</v>
      </c>
      <c r="CX1017" t="s">
        <v>4111</v>
      </c>
      <c r="CZ1017" t="s">
        <v>4133</v>
      </c>
      <c r="DA1017">
        <v>1</v>
      </c>
      <c r="DB1017" t="s">
        <v>17152</v>
      </c>
      <c r="DC1017" t="s">
        <v>71</v>
      </c>
      <c r="DD1017" t="s">
        <v>15049</v>
      </c>
      <c r="DE1017" t="s">
        <v>4158</v>
      </c>
    </row>
    <row r="1018" spans="58:109" x14ac:dyDescent="0.25">
      <c r="BF1018" t="s">
        <v>11762</v>
      </c>
      <c r="BH1018" t="s">
        <v>2625</v>
      </c>
      <c r="BL1018">
        <v>0</v>
      </c>
      <c r="BM1018">
        <v>1</v>
      </c>
      <c r="BR1018" t="s">
        <v>69</v>
      </c>
      <c r="BS1018" s="124">
        <v>46147</v>
      </c>
      <c r="BT1018" t="s">
        <v>2624</v>
      </c>
      <c r="BU1018" t="s">
        <v>1381</v>
      </c>
      <c r="BW1018" t="s">
        <v>14719</v>
      </c>
      <c r="BX1018" t="s">
        <v>4030</v>
      </c>
      <c r="BY1018" t="s">
        <v>4104</v>
      </c>
      <c r="BZ1018" t="s">
        <v>14720</v>
      </c>
      <c r="CA1018" t="s">
        <v>13247</v>
      </c>
      <c r="CC1018" t="s">
        <v>4105</v>
      </c>
      <c r="CD1018">
        <v>83.88</v>
      </c>
      <c r="CE1018">
        <v>6.99</v>
      </c>
      <c r="CF1018">
        <v>1.3975</v>
      </c>
      <c r="CG1018">
        <v>1</v>
      </c>
      <c r="CH1018">
        <v>83.88</v>
      </c>
      <c r="CI1018" s="17">
        <v>0.2</v>
      </c>
      <c r="CJ1018">
        <v>18.170000000000002</v>
      </c>
      <c r="CK1018">
        <v>1</v>
      </c>
      <c r="CL1018" t="s">
        <v>14704</v>
      </c>
      <c r="CM1018" t="s">
        <v>4121</v>
      </c>
      <c r="CN1018" t="s">
        <v>77</v>
      </c>
      <c r="CO1018" t="s">
        <v>14720</v>
      </c>
      <c r="CP1018" t="s">
        <v>4121</v>
      </c>
      <c r="CR1018" t="s">
        <v>17153</v>
      </c>
      <c r="CS1018" t="s">
        <v>4050</v>
      </c>
      <c r="CT1018" t="s">
        <v>4034</v>
      </c>
      <c r="CU1018" t="s">
        <v>17154</v>
      </c>
      <c r="CV1018" t="s">
        <v>4169</v>
      </c>
      <c r="CW1018" t="s">
        <v>4134</v>
      </c>
      <c r="CX1018" t="s">
        <v>4105</v>
      </c>
      <c r="CZ1018" t="s">
        <v>4133</v>
      </c>
      <c r="DA1018">
        <v>1</v>
      </c>
      <c r="DB1018" t="s">
        <v>17155</v>
      </c>
      <c r="DC1018" t="s">
        <v>71</v>
      </c>
      <c r="DD1018" t="s">
        <v>17154</v>
      </c>
      <c r="DE1018" t="s">
        <v>4158</v>
      </c>
    </row>
    <row r="1019" spans="58:109" x14ac:dyDescent="0.25">
      <c r="BF1019" t="s">
        <v>11763</v>
      </c>
      <c r="BH1019" t="s">
        <v>2625</v>
      </c>
      <c r="BL1019">
        <v>0</v>
      </c>
      <c r="BM1019">
        <v>1</v>
      </c>
      <c r="BR1019" t="s">
        <v>69</v>
      </c>
      <c r="BS1019" s="124">
        <v>46147</v>
      </c>
      <c r="BT1019" t="s">
        <v>2624</v>
      </c>
      <c r="BU1019" t="s">
        <v>1381</v>
      </c>
      <c r="BW1019" t="s">
        <v>14721</v>
      </c>
      <c r="BX1019" t="s">
        <v>4030</v>
      </c>
      <c r="BY1019" t="s">
        <v>4032</v>
      </c>
      <c r="BZ1019" t="s">
        <v>14512</v>
      </c>
      <c r="CA1019" t="s">
        <v>8590</v>
      </c>
      <c r="CB1019" t="s">
        <v>4132</v>
      </c>
      <c r="CC1019" t="s">
        <v>4105</v>
      </c>
      <c r="CD1019">
        <v>278.88</v>
      </c>
      <c r="CE1019">
        <v>23.24</v>
      </c>
      <c r="CF1019">
        <v>4.6475</v>
      </c>
      <c r="CG1019">
        <v>1</v>
      </c>
      <c r="CH1019">
        <v>278.88</v>
      </c>
      <c r="CI1019" s="17">
        <v>0.2</v>
      </c>
      <c r="CJ1019">
        <v>67.400000000000006</v>
      </c>
      <c r="CK1019">
        <v>1</v>
      </c>
      <c r="CL1019" t="s">
        <v>14722</v>
      </c>
      <c r="CM1019" t="s">
        <v>4121</v>
      </c>
      <c r="CN1019" t="s">
        <v>77</v>
      </c>
      <c r="CO1019" t="s">
        <v>14512</v>
      </c>
      <c r="CP1019" t="s">
        <v>4121</v>
      </c>
      <c r="CR1019" t="s">
        <v>17158</v>
      </c>
      <c r="CS1019" t="s">
        <v>4050</v>
      </c>
      <c r="CT1019" t="s">
        <v>4104</v>
      </c>
      <c r="CU1019" t="s">
        <v>15805</v>
      </c>
      <c r="CV1019" t="s">
        <v>4571</v>
      </c>
      <c r="CX1019" t="s">
        <v>4105</v>
      </c>
      <c r="CZ1019" t="s">
        <v>4133</v>
      </c>
      <c r="DA1019">
        <v>1</v>
      </c>
      <c r="DB1019" t="s">
        <v>17159</v>
      </c>
      <c r="DC1019" t="s">
        <v>71</v>
      </c>
      <c r="DD1019" t="s">
        <v>15805</v>
      </c>
      <c r="DE1019" t="s">
        <v>4158</v>
      </c>
    </row>
    <row r="1020" spans="58:109" x14ac:dyDescent="0.25">
      <c r="BF1020" t="s">
        <v>11764</v>
      </c>
      <c r="BH1020" t="s">
        <v>2625</v>
      </c>
      <c r="BL1020">
        <v>0</v>
      </c>
      <c r="BM1020">
        <v>1</v>
      </c>
      <c r="BR1020" t="s">
        <v>69</v>
      </c>
      <c r="BS1020" s="124">
        <v>46147</v>
      </c>
      <c r="BT1020" t="s">
        <v>2624</v>
      </c>
      <c r="BU1020" t="s">
        <v>1381</v>
      </c>
      <c r="BW1020" t="s">
        <v>14723</v>
      </c>
      <c r="BX1020" t="s">
        <v>4108</v>
      </c>
      <c r="BY1020" t="s">
        <v>4027</v>
      </c>
      <c r="BZ1020" t="s">
        <v>14724</v>
      </c>
      <c r="CA1020" t="s">
        <v>8530</v>
      </c>
      <c r="CB1020" t="s">
        <v>8531</v>
      </c>
      <c r="CC1020" t="s">
        <v>4105</v>
      </c>
      <c r="CD1020">
        <v>206.88</v>
      </c>
      <c r="CE1020">
        <v>17.239999999999998</v>
      </c>
      <c r="CF1020">
        <v>3.448</v>
      </c>
      <c r="CG1020">
        <v>1</v>
      </c>
      <c r="CH1020">
        <v>206.88</v>
      </c>
      <c r="CI1020" s="17">
        <v>0.2</v>
      </c>
      <c r="CJ1020">
        <v>41.38</v>
      </c>
      <c r="CK1020">
        <v>1</v>
      </c>
      <c r="CL1020" t="s">
        <v>14725</v>
      </c>
      <c r="CM1020" t="s">
        <v>4121</v>
      </c>
      <c r="CN1020" t="s">
        <v>77</v>
      </c>
      <c r="CO1020" t="s">
        <v>14724</v>
      </c>
      <c r="CP1020" t="s">
        <v>4121</v>
      </c>
      <c r="CR1020" t="s">
        <v>17160</v>
      </c>
      <c r="CS1020" t="s">
        <v>4050</v>
      </c>
      <c r="CT1020" t="s">
        <v>4109</v>
      </c>
      <c r="CU1020" t="s">
        <v>16550</v>
      </c>
      <c r="CV1020" t="s">
        <v>4169</v>
      </c>
      <c r="CW1020" t="s">
        <v>8301</v>
      </c>
      <c r="CX1020" t="s">
        <v>4111</v>
      </c>
      <c r="CZ1020" t="s">
        <v>4133</v>
      </c>
      <c r="DA1020">
        <v>1</v>
      </c>
      <c r="DB1020" t="s">
        <v>17161</v>
      </c>
      <c r="DC1020" t="s">
        <v>71</v>
      </c>
      <c r="DD1020" t="s">
        <v>16550</v>
      </c>
      <c r="DE1020" t="s">
        <v>4158</v>
      </c>
    </row>
    <row r="1021" spans="58:109" x14ac:dyDescent="0.25">
      <c r="BF1021" t="s">
        <v>11765</v>
      </c>
      <c r="BG1021" t="s">
        <v>11766</v>
      </c>
      <c r="BH1021" t="s">
        <v>4253</v>
      </c>
      <c r="BI1021" t="s">
        <v>11767</v>
      </c>
      <c r="BJ1021" t="s">
        <v>4034</v>
      </c>
      <c r="BK1021">
        <v>40.380000000000003</v>
      </c>
      <c r="BL1021">
        <v>1</v>
      </c>
      <c r="BM1021">
        <v>1</v>
      </c>
      <c r="BN1021" t="s">
        <v>4028</v>
      </c>
      <c r="BO1021">
        <v>1</v>
      </c>
      <c r="BP1021" t="s">
        <v>4029</v>
      </c>
      <c r="BQ1021" t="s">
        <v>4030</v>
      </c>
      <c r="BR1021" t="s">
        <v>4031</v>
      </c>
      <c r="BS1021" s="124">
        <v>46146</v>
      </c>
      <c r="BT1021" t="s">
        <v>181</v>
      </c>
      <c r="BU1021" t="s">
        <v>1720</v>
      </c>
      <c r="BW1021" t="s">
        <v>9092</v>
      </c>
      <c r="BX1021" t="s">
        <v>4030</v>
      </c>
      <c r="BY1021" t="s">
        <v>4027</v>
      </c>
      <c r="BZ1021" t="s">
        <v>9093</v>
      </c>
      <c r="CA1021" t="s">
        <v>9093</v>
      </c>
      <c r="CB1021" t="s">
        <v>4238</v>
      </c>
      <c r="CC1021" t="s">
        <v>4105</v>
      </c>
      <c r="CD1021">
        <v>137.88</v>
      </c>
      <c r="CE1021">
        <v>11.49</v>
      </c>
      <c r="CG1021">
        <v>0</v>
      </c>
      <c r="CH1021">
        <v>137.88</v>
      </c>
      <c r="CK1021">
        <v>1</v>
      </c>
      <c r="CL1021" t="s">
        <v>9094</v>
      </c>
      <c r="CM1021" t="s">
        <v>4106</v>
      </c>
      <c r="CN1021" t="s">
        <v>77</v>
      </c>
      <c r="CO1021" t="s">
        <v>9093</v>
      </c>
      <c r="CP1021" t="s">
        <v>4107</v>
      </c>
      <c r="CR1021" t="s">
        <v>17156</v>
      </c>
      <c r="CS1021" t="s">
        <v>4030</v>
      </c>
      <c r="CT1021" t="s">
        <v>4109</v>
      </c>
      <c r="CU1021" t="s">
        <v>13740</v>
      </c>
      <c r="CV1021" t="s">
        <v>8594</v>
      </c>
      <c r="CX1021" t="s">
        <v>4111</v>
      </c>
      <c r="CZ1021" t="s">
        <v>4133</v>
      </c>
      <c r="DA1021">
        <v>1</v>
      </c>
      <c r="DB1021" t="s">
        <v>17157</v>
      </c>
      <c r="DC1021" t="s">
        <v>71</v>
      </c>
      <c r="DD1021" t="s">
        <v>13740</v>
      </c>
      <c r="DE1021" t="s">
        <v>4158</v>
      </c>
    </row>
    <row r="1022" spans="58:109" x14ac:dyDescent="0.25">
      <c r="BF1022" t="s">
        <v>11768</v>
      </c>
      <c r="BG1022" t="s">
        <v>11769</v>
      </c>
      <c r="BH1022" t="s">
        <v>4253</v>
      </c>
      <c r="BI1022" t="s">
        <v>11770</v>
      </c>
      <c r="BJ1022" t="s">
        <v>4034</v>
      </c>
      <c r="BK1022">
        <v>48.06</v>
      </c>
      <c r="BL1022">
        <v>1</v>
      </c>
      <c r="BM1022">
        <v>1</v>
      </c>
      <c r="BN1022" t="s">
        <v>4035</v>
      </c>
      <c r="BO1022">
        <v>1</v>
      </c>
      <c r="BP1022" t="s">
        <v>4029</v>
      </c>
      <c r="BQ1022" t="s">
        <v>4030</v>
      </c>
      <c r="BR1022" t="s">
        <v>4031</v>
      </c>
      <c r="BS1022" s="124">
        <v>46146</v>
      </c>
      <c r="BT1022" t="s">
        <v>181</v>
      </c>
      <c r="BU1022" t="s">
        <v>1720</v>
      </c>
      <c r="BW1022" t="s">
        <v>9095</v>
      </c>
      <c r="BX1022" t="s">
        <v>4030</v>
      </c>
      <c r="BY1022" t="s">
        <v>4027</v>
      </c>
      <c r="BZ1022" t="s">
        <v>9096</v>
      </c>
      <c r="CA1022" t="s">
        <v>9096</v>
      </c>
      <c r="CB1022" t="s">
        <v>4238</v>
      </c>
      <c r="CC1022" t="s">
        <v>4105</v>
      </c>
      <c r="CD1022">
        <v>113.88</v>
      </c>
      <c r="CE1022">
        <v>9.49</v>
      </c>
      <c r="CG1022">
        <v>0</v>
      </c>
      <c r="CH1022">
        <v>113.88</v>
      </c>
      <c r="CK1022">
        <v>1</v>
      </c>
      <c r="CL1022" t="s">
        <v>9094</v>
      </c>
      <c r="CM1022" t="s">
        <v>4106</v>
      </c>
      <c r="CN1022" t="s">
        <v>77</v>
      </c>
      <c r="CO1022" t="s">
        <v>9096</v>
      </c>
      <c r="CP1022" t="s">
        <v>4107</v>
      </c>
      <c r="CR1022" t="s">
        <v>17164</v>
      </c>
      <c r="CS1022" t="s">
        <v>4050</v>
      </c>
      <c r="CT1022" t="s">
        <v>4034</v>
      </c>
      <c r="CU1022" t="s">
        <v>14622</v>
      </c>
      <c r="CV1022" t="s">
        <v>4169</v>
      </c>
      <c r="CX1022" t="s">
        <v>4105</v>
      </c>
      <c r="CZ1022" t="s">
        <v>4133</v>
      </c>
      <c r="DA1022">
        <v>1</v>
      </c>
      <c r="DB1022" t="s">
        <v>17163</v>
      </c>
      <c r="DC1022" t="s">
        <v>71</v>
      </c>
      <c r="DD1022" t="s">
        <v>14622</v>
      </c>
      <c r="DE1022" t="s">
        <v>4158</v>
      </c>
    </row>
    <row r="1023" spans="58:109" x14ac:dyDescent="0.25">
      <c r="BF1023" t="s">
        <v>11771</v>
      </c>
      <c r="BG1023" t="s">
        <v>11772</v>
      </c>
      <c r="BH1023" t="s">
        <v>4253</v>
      </c>
      <c r="BI1023" t="s">
        <v>11773</v>
      </c>
      <c r="BJ1023" t="s">
        <v>4034</v>
      </c>
      <c r="BK1023">
        <v>54.96</v>
      </c>
      <c r="BL1023">
        <v>1</v>
      </c>
      <c r="BM1023">
        <v>1</v>
      </c>
      <c r="BN1023" t="s">
        <v>4035</v>
      </c>
      <c r="BO1023">
        <v>1</v>
      </c>
      <c r="BP1023" t="s">
        <v>4029</v>
      </c>
      <c r="BQ1023" t="s">
        <v>4030</v>
      </c>
      <c r="BR1023" t="s">
        <v>4031</v>
      </c>
      <c r="BS1023" s="124">
        <v>46146</v>
      </c>
      <c r="BT1023" t="s">
        <v>181</v>
      </c>
      <c r="BU1023" t="s">
        <v>1720</v>
      </c>
      <c r="BW1023" t="s">
        <v>9831</v>
      </c>
      <c r="BX1023" t="s">
        <v>4030</v>
      </c>
      <c r="BY1023" t="s">
        <v>4034</v>
      </c>
      <c r="BZ1023" t="s">
        <v>9832</v>
      </c>
      <c r="CA1023" t="s">
        <v>9832</v>
      </c>
      <c r="CC1023" t="s">
        <v>4105</v>
      </c>
      <c r="CD1023">
        <v>79.319999999999993</v>
      </c>
      <c r="CE1023">
        <v>6.61</v>
      </c>
      <c r="CF1023">
        <v>0.49575000000000002</v>
      </c>
      <c r="CG1023">
        <v>0</v>
      </c>
      <c r="CH1023">
        <v>79.319999999999993</v>
      </c>
      <c r="CJ1023">
        <v>10.92</v>
      </c>
      <c r="CK1023">
        <v>1</v>
      </c>
      <c r="CL1023" t="s">
        <v>9833</v>
      </c>
      <c r="CM1023" t="s">
        <v>4106</v>
      </c>
      <c r="CN1023" t="s">
        <v>77</v>
      </c>
      <c r="CO1023" t="s">
        <v>9832</v>
      </c>
      <c r="CP1023" t="s">
        <v>4107</v>
      </c>
      <c r="CR1023" t="s">
        <v>17165</v>
      </c>
      <c r="CS1023" t="s">
        <v>4050</v>
      </c>
      <c r="CT1023" t="s">
        <v>4034</v>
      </c>
      <c r="CU1023" t="s">
        <v>17166</v>
      </c>
      <c r="CV1023" t="s">
        <v>4169</v>
      </c>
      <c r="CX1023" t="s">
        <v>4105</v>
      </c>
      <c r="CZ1023" t="s">
        <v>4133</v>
      </c>
      <c r="DA1023">
        <v>1</v>
      </c>
      <c r="DB1023" t="s">
        <v>17163</v>
      </c>
      <c r="DC1023" t="s">
        <v>71</v>
      </c>
      <c r="DD1023" t="s">
        <v>17166</v>
      </c>
      <c r="DE1023" t="s">
        <v>4158</v>
      </c>
    </row>
    <row r="1024" spans="58:109" x14ac:dyDescent="0.25">
      <c r="BF1024" t="s">
        <v>11774</v>
      </c>
      <c r="BG1024" t="s">
        <v>11775</v>
      </c>
      <c r="BH1024" t="s">
        <v>4253</v>
      </c>
      <c r="BI1024" t="s">
        <v>11776</v>
      </c>
      <c r="BJ1024" t="s">
        <v>4034</v>
      </c>
      <c r="BK1024">
        <v>66.3</v>
      </c>
      <c r="BL1024">
        <v>0</v>
      </c>
      <c r="BM1024">
        <v>1</v>
      </c>
      <c r="BN1024" t="s">
        <v>4035</v>
      </c>
      <c r="BO1024">
        <v>0</v>
      </c>
      <c r="BP1024" t="s">
        <v>4029</v>
      </c>
      <c r="BQ1024" t="s">
        <v>4050</v>
      </c>
      <c r="BR1024" t="s">
        <v>4031</v>
      </c>
      <c r="BS1024" s="124">
        <v>46146</v>
      </c>
      <c r="BT1024" t="s">
        <v>181</v>
      </c>
      <c r="BU1024" t="s">
        <v>1720</v>
      </c>
      <c r="BW1024" t="s">
        <v>9816</v>
      </c>
      <c r="BX1024" t="s">
        <v>4030</v>
      </c>
      <c r="BY1024" t="s">
        <v>4034</v>
      </c>
      <c r="BZ1024" t="s">
        <v>9817</v>
      </c>
      <c r="CA1024" t="s">
        <v>9817</v>
      </c>
      <c r="CC1024" t="s">
        <v>4105</v>
      </c>
      <c r="CD1024">
        <v>121.68</v>
      </c>
      <c r="CE1024">
        <v>10.14</v>
      </c>
      <c r="CF1024">
        <v>0.76049999999999995</v>
      </c>
      <c r="CG1024">
        <v>0</v>
      </c>
      <c r="CH1024">
        <v>121.68</v>
      </c>
      <c r="CJ1024">
        <v>16.73</v>
      </c>
      <c r="CK1024">
        <v>1</v>
      </c>
      <c r="CL1024" t="s">
        <v>9818</v>
      </c>
      <c r="CM1024" t="s">
        <v>4106</v>
      </c>
      <c r="CN1024" t="s">
        <v>77</v>
      </c>
      <c r="CO1024" t="s">
        <v>9817</v>
      </c>
      <c r="CP1024" t="s">
        <v>4107</v>
      </c>
      <c r="CR1024" t="s">
        <v>17167</v>
      </c>
      <c r="CS1024" t="s">
        <v>4050</v>
      </c>
      <c r="CT1024" t="s">
        <v>4034</v>
      </c>
      <c r="CU1024" t="s">
        <v>16937</v>
      </c>
      <c r="CV1024" t="s">
        <v>4169</v>
      </c>
      <c r="CX1024" t="s">
        <v>4105</v>
      </c>
      <c r="CZ1024" t="s">
        <v>4133</v>
      </c>
      <c r="DA1024">
        <v>1</v>
      </c>
      <c r="DB1024" t="s">
        <v>17163</v>
      </c>
      <c r="DC1024" t="s">
        <v>71</v>
      </c>
      <c r="DD1024" t="s">
        <v>16937</v>
      </c>
      <c r="DE1024" t="s">
        <v>4158</v>
      </c>
    </row>
    <row r="1025" spans="58:109" x14ac:dyDescent="0.25">
      <c r="BF1025" t="s">
        <v>11777</v>
      </c>
      <c r="BH1025" t="s">
        <v>4253</v>
      </c>
      <c r="BL1025">
        <v>0</v>
      </c>
      <c r="BM1025">
        <v>1</v>
      </c>
      <c r="BR1025" t="s">
        <v>4031</v>
      </c>
      <c r="BS1025" s="124">
        <v>46146</v>
      </c>
      <c r="BT1025" t="s">
        <v>181</v>
      </c>
      <c r="BU1025" t="s">
        <v>1720</v>
      </c>
      <c r="BW1025" t="s">
        <v>9819</v>
      </c>
      <c r="BX1025" t="s">
        <v>4030</v>
      </c>
      <c r="BY1025" t="s">
        <v>4034</v>
      </c>
      <c r="BZ1025" t="s">
        <v>9820</v>
      </c>
      <c r="CA1025" t="s">
        <v>9820</v>
      </c>
      <c r="CB1025" t="s">
        <v>4321</v>
      </c>
      <c r="CC1025" t="s">
        <v>4105</v>
      </c>
      <c r="CD1025">
        <v>149.88</v>
      </c>
      <c r="CE1025">
        <v>12.49</v>
      </c>
      <c r="CG1025">
        <v>0</v>
      </c>
      <c r="CH1025">
        <v>149.88</v>
      </c>
      <c r="CK1025">
        <v>1</v>
      </c>
      <c r="CL1025" t="s">
        <v>9818</v>
      </c>
      <c r="CM1025" t="s">
        <v>4106</v>
      </c>
      <c r="CN1025" t="s">
        <v>77</v>
      </c>
      <c r="CO1025" t="s">
        <v>9820</v>
      </c>
      <c r="CP1025" t="s">
        <v>4107</v>
      </c>
      <c r="CR1025" t="s">
        <v>17162</v>
      </c>
      <c r="CS1025" t="s">
        <v>4050</v>
      </c>
      <c r="CT1025" t="s">
        <v>4032</v>
      </c>
      <c r="CU1025" t="s">
        <v>16214</v>
      </c>
      <c r="CV1025" t="s">
        <v>4169</v>
      </c>
      <c r="CX1025" t="s">
        <v>4105</v>
      </c>
      <c r="CZ1025" t="s">
        <v>4133</v>
      </c>
      <c r="DA1025">
        <v>1</v>
      </c>
      <c r="DB1025" t="s">
        <v>17163</v>
      </c>
      <c r="DC1025" t="s">
        <v>71</v>
      </c>
      <c r="DD1025" t="s">
        <v>16214</v>
      </c>
      <c r="DE1025" t="s">
        <v>4158</v>
      </c>
    </row>
    <row r="1026" spans="58:109" x14ac:dyDescent="0.25">
      <c r="BF1026" t="s">
        <v>11778</v>
      </c>
      <c r="BH1026" t="s">
        <v>4253</v>
      </c>
      <c r="BL1026">
        <v>0</v>
      </c>
      <c r="BM1026">
        <v>1</v>
      </c>
      <c r="BR1026" t="s">
        <v>4031</v>
      </c>
      <c r="BS1026" s="124">
        <v>46146</v>
      </c>
      <c r="BT1026" t="s">
        <v>181</v>
      </c>
      <c r="BU1026" t="s">
        <v>1720</v>
      </c>
      <c r="BW1026" t="s">
        <v>9821</v>
      </c>
      <c r="BX1026" t="s">
        <v>4030</v>
      </c>
      <c r="BY1026" t="s">
        <v>4034</v>
      </c>
      <c r="BZ1026" t="s">
        <v>9820</v>
      </c>
      <c r="CA1026" t="s">
        <v>9820</v>
      </c>
      <c r="CB1026" t="s">
        <v>4321</v>
      </c>
      <c r="CC1026" t="s">
        <v>4105</v>
      </c>
      <c r="CD1026">
        <v>102.36</v>
      </c>
      <c r="CE1026">
        <v>8.5299999999999994</v>
      </c>
      <c r="CG1026">
        <v>0</v>
      </c>
      <c r="CH1026">
        <v>102.36</v>
      </c>
      <c r="CK1026">
        <v>1</v>
      </c>
      <c r="CL1026" t="s">
        <v>9818</v>
      </c>
      <c r="CM1026" t="s">
        <v>4106</v>
      </c>
      <c r="CN1026" t="s">
        <v>77</v>
      </c>
      <c r="CO1026" t="s">
        <v>9820</v>
      </c>
      <c r="CP1026" t="s">
        <v>4107</v>
      </c>
      <c r="CR1026" t="s">
        <v>8440</v>
      </c>
      <c r="CS1026" t="s">
        <v>4030</v>
      </c>
      <c r="CT1026" t="s">
        <v>4109</v>
      </c>
      <c r="CU1026" t="s">
        <v>17168</v>
      </c>
      <c r="CV1026" t="s">
        <v>8646</v>
      </c>
      <c r="CX1026" t="s">
        <v>4111</v>
      </c>
      <c r="CZ1026" t="s">
        <v>4133</v>
      </c>
      <c r="DA1026">
        <v>1</v>
      </c>
      <c r="DB1026" t="s">
        <v>8441</v>
      </c>
      <c r="DC1026" t="s">
        <v>71</v>
      </c>
      <c r="DD1026" t="s">
        <v>17168</v>
      </c>
      <c r="DE1026" t="s">
        <v>4158</v>
      </c>
    </row>
    <row r="1027" spans="58:109" x14ac:dyDescent="0.25">
      <c r="BF1027" t="s">
        <v>11779</v>
      </c>
      <c r="BH1027" t="s">
        <v>4253</v>
      </c>
      <c r="BL1027">
        <v>0</v>
      </c>
      <c r="BM1027">
        <v>1</v>
      </c>
      <c r="BR1027" t="s">
        <v>4031</v>
      </c>
      <c r="BS1027" s="124">
        <v>46146</v>
      </c>
      <c r="BT1027" t="s">
        <v>181</v>
      </c>
      <c r="BU1027" t="s">
        <v>1720</v>
      </c>
      <c r="BW1027" t="s">
        <v>9822</v>
      </c>
      <c r="BX1027" t="s">
        <v>4030</v>
      </c>
      <c r="BY1027" t="s">
        <v>4034</v>
      </c>
      <c r="BZ1027" t="s">
        <v>9823</v>
      </c>
      <c r="CA1027" t="s">
        <v>9823</v>
      </c>
      <c r="CB1027" t="s">
        <v>4321</v>
      </c>
      <c r="CC1027" t="s">
        <v>4105</v>
      </c>
      <c r="CD1027">
        <v>102.36</v>
      </c>
      <c r="CE1027">
        <v>8.5299999999999994</v>
      </c>
      <c r="CG1027">
        <v>0</v>
      </c>
      <c r="CH1027">
        <v>102.36</v>
      </c>
      <c r="CK1027">
        <v>1</v>
      </c>
      <c r="CL1027" t="s">
        <v>9818</v>
      </c>
      <c r="CM1027" t="s">
        <v>4106</v>
      </c>
      <c r="CN1027" t="s">
        <v>77</v>
      </c>
      <c r="CO1027" t="s">
        <v>9823</v>
      </c>
      <c r="CP1027" t="s">
        <v>4107</v>
      </c>
      <c r="CR1027" t="s">
        <v>17169</v>
      </c>
      <c r="CS1027" t="s">
        <v>4030</v>
      </c>
      <c r="CT1027" t="s">
        <v>4027</v>
      </c>
      <c r="CU1027" t="s">
        <v>16743</v>
      </c>
      <c r="CV1027" t="s">
        <v>8593</v>
      </c>
      <c r="CX1027" t="s">
        <v>4105</v>
      </c>
      <c r="CY1027" s="17">
        <v>0.2</v>
      </c>
      <c r="CZ1027" t="s">
        <v>4133</v>
      </c>
      <c r="DA1027">
        <v>1</v>
      </c>
      <c r="DB1027" t="s">
        <v>17170</v>
      </c>
      <c r="DC1027" t="s">
        <v>71</v>
      </c>
      <c r="DD1027" t="s">
        <v>16743</v>
      </c>
      <c r="DE1027" t="s">
        <v>4158</v>
      </c>
    </row>
    <row r="1028" spans="58:109" x14ac:dyDescent="0.25">
      <c r="BF1028" t="s">
        <v>11780</v>
      </c>
      <c r="BH1028" t="s">
        <v>4253</v>
      </c>
      <c r="BL1028">
        <v>0</v>
      </c>
      <c r="BM1028">
        <v>1</v>
      </c>
      <c r="BR1028" t="s">
        <v>4031</v>
      </c>
      <c r="BS1028" s="124">
        <v>46146</v>
      </c>
      <c r="BT1028" t="s">
        <v>181</v>
      </c>
      <c r="BU1028" t="s">
        <v>1720</v>
      </c>
      <c r="BW1028" t="s">
        <v>9824</v>
      </c>
      <c r="BX1028" t="s">
        <v>4030</v>
      </c>
      <c r="BY1028" t="s">
        <v>4034</v>
      </c>
      <c r="BZ1028" t="s">
        <v>9823</v>
      </c>
      <c r="CA1028" t="s">
        <v>9823</v>
      </c>
      <c r="CB1028" t="s">
        <v>4321</v>
      </c>
      <c r="CC1028" t="s">
        <v>4105</v>
      </c>
      <c r="CD1028">
        <v>65.88</v>
      </c>
      <c r="CE1028">
        <v>5.49</v>
      </c>
      <c r="CG1028">
        <v>0</v>
      </c>
      <c r="CH1028">
        <v>65.88</v>
      </c>
      <c r="CK1028">
        <v>1</v>
      </c>
      <c r="CL1028" t="s">
        <v>9818</v>
      </c>
      <c r="CM1028" t="s">
        <v>4106</v>
      </c>
      <c r="CN1028" t="s">
        <v>77</v>
      </c>
      <c r="CO1028" t="s">
        <v>9823</v>
      </c>
      <c r="CP1028" t="s">
        <v>4107</v>
      </c>
      <c r="CR1028" t="s">
        <v>17171</v>
      </c>
      <c r="CS1028" t="s">
        <v>4030</v>
      </c>
      <c r="CT1028" t="s">
        <v>4142</v>
      </c>
      <c r="CU1028" t="s">
        <v>17172</v>
      </c>
      <c r="CV1028" t="s">
        <v>8646</v>
      </c>
      <c r="CX1028" t="s">
        <v>4105</v>
      </c>
      <c r="CZ1028" t="s">
        <v>4133</v>
      </c>
      <c r="DA1028">
        <v>1</v>
      </c>
      <c r="DB1028" t="s">
        <v>17170</v>
      </c>
      <c r="DC1028" t="s">
        <v>71</v>
      </c>
      <c r="DD1028" t="s">
        <v>17172</v>
      </c>
      <c r="DE1028" t="s">
        <v>4158</v>
      </c>
    </row>
    <row r="1029" spans="58:109" x14ac:dyDescent="0.25">
      <c r="BF1029" t="s">
        <v>11781</v>
      </c>
      <c r="BH1029" t="s">
        <v>4253</v>
      </c>
      <c r="BL1029">
        <v>0</v>
      </c>
      <c r="BM1029">
        <v>1</v>
      </c>
      <c r="BR1029" t="s">
        <v>4031</v>
      </c>
      <c r="BS1029" s="124">
        <v>46146</v>
      </c>
      <c r="BT1029" t="s">
        <v>181</v>
      </c>
      <c r="BU1029" t="s">
        <v>1720</v>
      </c>
      <c r="BW1029" t="s">
        <v>9825</v>
      </c>
      <c r="BX1029" t="s">
        <v>4030</v>
      </c>
      <c r="BY1029" t="s">
        <v>4034</v>
      </c>
      <c r="BZ1029" t="s">
        <v>9826</v>
      </c>
      <c r="CA1029" t="s">
        <v>9826</v>
      </c>
      <c r="CB1029" t="s">
        <v>4321</v>
      </c>
      <c r="CC1029" t="s">
        <v>4105</v>
      </c>
      <c r="CD1029">
        <v>53.88</v>
      </c>
      <c r="CE1029">
        <v>4.49</v>
      </c>
      <c r="CG1029">
        <v>0</v>
      </c>
      <c r="CH1029">
        <v>53.88</v>
      </c>
      <c r="CK1029">
        <v>1</v>
      </c>
      <c r="CL1029" t="s">
        <v>9818</v>
      </c>
      <c r="CM1029" t="s">
        <v>4106</v>
      </c>
      <c r="CN1029" t="s">
        <v>77</v>
      </c>
      <c r="CO1029" t="s">
        <v>9826</v>
      </c>
      <c r="CP1029" t="s">
        <v>4107</v>
      </c>
      <c r="CR1029" t="s">
        <v>17173</v>
      </c>
      <c r="CS1029" t="s">
        <v>4050</v>
      </c>
      <c r="CT1029" t="s">
        <v>4109</v>
      </c>
      <c r="CU1029" t="s">
        <v>17174</v>
      </c>
      <c r="CV1029" t="s">
        <v>4169</v>
      </c>
      <c r="CX1029" t="s">
        <v>4105</v>
      </c>
      <c r="CZ1029" t="s">
        <v>4133</v>
      </c>
      <c r="DA1029">
        <v>1</v>
      </c>
      <c r="DB1029" t="s">
        <v>8400</v>
      </c>
      <c r="DC1029" t="s">
        <v>71</v>
      </c>
      <c r="DD1029" t="s">
        <v>17174</v>
      </c>
      <c r="DE1029" t="s">
        <v>4158</v>
      </c>
    </row>
    <row r="1030" spans="58:109" x14ac:dyDescent="0.25">
      <c r="BF1030" t="s">
        <v>11782</v>
      </c>
      <c r="BH1030" t="s">
        <v>4253</v>
      </c>
      <c r="BL1030">
        <v>0</v>
      </c>
      <c r="BM1030">
        <v>1</v>
      </c>
      <c r="BR1030" t="s">
        <v>4031</v>
      </c>
      <c r="BS1030" s="124">
        <v>46146</v>
      </c>
      <c r="BT1030" t="s">
        <v>181</v>
      </c>
      <c r="BU1030" t="s">
        <v>1720</v>
      </c>
      <c r="BW1030" t="s">
        <v>9827</v>
      </c>
      <c r="BX1030" t="s">
        <v>4030</v>
      </c>
      <c r="BY1030" t="s">
        <v>4034</v>
      </c>
      <c r="BZ1030" t="s">
        <v>9722</v>
      </c>
      <c r="CA1030" t="s">
        <v>9722</v>
      </c>
      <c r="CC1030" t="s">
        <v>4105</v>
      </c>
      <c r="CD1030">
        <v>51.24</v>
      </c>
      <c r="CE1030">
        <v>4.2699999999999996</v>
      </c>
      <c r="CF1030">
        <v>0.32024999999999998</v>
      </c>
      <c r="CG1030">
        <v>0</v>
      </c>
      <c r="CH1030">
        <v>51.24</v>
      </c>
      <c r="CI1030" s="17">
        <v>0.5</v>
      </c>
      <c r="CJ1030">
        <v>7.05</v>
      </c>
      <c r="CK1030">
        <v>1</v>
      </c>
      <c r="CL1030" t="s">
        <v>9828</v>
      </c>
      <c r="CM1030" t="s">
        <v>4106</v>
      </c>
      <c r="CN1030" t="s">
        <v>77</v>
      </c>
      <c r="CO1030" t="s">
        <v>9722</v>
      </c>
      <c r="CP1030" t="s">
        <v>4107</v>
      </c>
      <c r="CR1030" t="s">
        <v>17175</v>
      </c>
      <c r="CS1030" t="s">
        <v>4030</v>
      </c>
      <c r="CT1030" t="s">
        <v>4126</v>
      </c>
      <c r="CU1030" t="s">
        <v>16219</v>
      </c>
      <c r="CV1030" t="s">
        <v>8521</v>
      </c>
      <c r="CX1030" t="s">
        <v>4105</v>
      </c>
      <c r="CZ1030" t="s">
        <v>4133</v>
      </c>
      <c r="DA1030">
        <v>1</v>
      </c>
      <c r="DB1030" t="s">
        <v>8400</v>
      </c>
      <c r="DC1030" t="s">
        <v>71</v>
      </c>
      <c r="DD1030" t="s">
        <v>16219</v>
      </c>
      <c r="DE1030" t="s">
        <v>4158</v>
      </c>
    </row>
    <row r="1031" spans="58:109" x14ac:dyDescent="0.25">
      <c r="BF1031" t="s">
        <v>11783</v>
      </c>
      <c r="BH1031" t="s">
        <v>4253</v>
      </c>
      <c r="BL1031">
        <v>0</v>
      </c>
      <c r="BM1031">
        <v>1</v>
      </c>
      <c r="BR1031" t="s">
        <v>4031</v>
      </c>
      <c r="BS1031" s="124">
        <v>46146</v>
      </c>
      <c r="BT1031" t="s">
        <v>181</v>
      </c>
      <c r="BU1031" t="s">
        <v>1720</v>
      </c>
      <c r="BW1031" t="s">
        <v>9829</v>
      </c>
      <c r="BX1031" t="s">
        <v>4030</v>
      </c>
      <c r="BY1031" t="s">
        <v>4109</v>
      </c>
      <c r="BZ1031" t="s">
        <v>9784</v>
      </c>
      <c r="CA1031" t="s">
        <v>9784</v>
      </c>
      <c r="CB1031" t="s">
        <v>4116</v>
      </c>
      <c r="CC1031" t="s">
        <v>4111</v>
      </c>
      <c r="CD1031">
        <v>299.88</v>
      </c>
      <c r="CE1031">
        <v>24.99</v>
      </c>
      <c r="CG1031">
        <v>0</v>
      </c>
      <c r="CH1031">
        <v>299.88</v>
      </c>
      <c r="CK1031">
        <v>1</v>
      </c>
      <c r="CL1031" t="s">
        <v>9830</v>
      </c>
      <c r="CM1031" t="s">
        <v>4106</v>
      </c>
      <c r="CN1031" t="s">
        <v>77</v>
      </c>
      <c r="CO1031" t="s">
        <v>9784</v>
      </c>
      <c r="CP1031" t="s">
        <v>4107</v>
      </c>
      <c r="CR1031" t="s">
        <v>17176</v>
      </c>
      <c r="CS1031" t="s">
        <v>4030</v>
      </c>
      <c r="CT1031" t="s">
        <v>4034</v>
      </c>
      <c r="CU1031" t="s">
        <v>17177</v>
      </c>
      <c r="CV1031" t="s">
        <v>8389</v>
      </c>
      <c r="CX1031" t="s">
        <v>4105</v>
      </c>
      <c r="CY1031" s="17">
        <v>0.5</v>
      </c>
      <c r="CZ1031" t="s">
        <v>4133</v>
      </c>
      <c r="DA1031">
        <v>1</v>
      </c>
      <c r="DB1031" t="s">
        <v>17178</v>
      </c>
      <c r="DC1031" t="s">
        <v>71</v>
      </c>
      <c r="DD1031" t="s">
        <v>17177</v>
      </c>
      <c r="DE1031" t="s">
        <v>4158</v>
      </c>
    </row>
    <row r="1032" spans="58:109" x14ac:dyDescent="0.25">
      <c r="BF1032" t="s">
        <v>11784</v>
      </c>
      <c r="BH1032" t="s">
        <v>4253</v>
      </c>
      <c r="BL1032">
        <v>0</v>
      </c>
      <c r="BM1032">
        <v>1</v>
      </c>
      <c r="BR1032" t="s">
        <v>4031</v>
      </c>
      <c r="BS1032" s="124">
        <v>46146</v>
      </c>
      <c r="BT1032" t="s">
        <v>181</v>
      </c>
      <c r="BU1032" t="s">
        <v>1720</v>
      </c>
      <c r="BW1032" t="s">
        <v>9834</v>
      </c>
      <c r="BX1032" t="s">
        <v>4030</v>
      </c>
      <c r="BY1032" t="s">
        <v>4027</v>
      </c>
      <c r="BZ1032" t="s">
        <v>9835</v>
      </c>
      <c r="CA1032" t="s">
        <v>9835</v>
      </c>
      <c r="CB1032" t="s">
        <v>4627</v>
      </c>
      <c r="CC1032" t="s">
        <v>4105</v>
      </c>
      <c r="CD1032">
        <v>82.92</v>
      </c>
      <c r="CE1032">
        <v>6.91</v>
      </c>
      <c r="CG1032">
        <v>0</v>
      </c>
      <c r="CH1032">
        <v>82.92</v>
      </c>
      <c r="CK1032">
        <v>1</v>
      </c>
      <c r="CL1032" t="s">
        <v>9836</v>
      </c>
      <c r="CM1032" t="s">
        <v>4106</v>
      </c>
      <c r="CN1032" t="s">
        <v>77</v>
      </c>
      <c r="CO1032" t="s">
        <v>9835</v>
      </c>
      <c r="CP1032" t="s">
        <v>4107</v>
      </c>
      <c r="CR1032" t="s">
        <v>8497</v>
      </c>
      <c r="CS1032" t="s">
        <v>4030</v>
      </c>
      <c r="CT1032" t="s">
        <v>4032</v>
      </c>
      <c r="CU1032" t="s">
        <v>17179</v>
      </c>
      <c r="CV1032" t="s">
        <v>8521</v>
      </c>
      <c r="CX1032" t="s">
        <v>4105</v>
      </c>
      <c r="CY1032" s="17">
        <v>0.5</v>
      </c>
      <c r="CZ1032" t="s">
        <v>4133</v>
      </c>
      <c r="DA1032">
        <v>1</v>
      </c>
      <c r="DB1032" t="s">
        <v>17180</v>
      </c>
      <c r="DC1032" t="s">
        <v>71</v>
      </c>
      <c r="DD1032" t="s">
        <v>17179</v>
      </c>
      <c r="DE1032" t="s">
        <v>4158</v>
      </c>
    </row>
    <row r="1033" spans="58:109" x14ac:dyDescent="0.25">
      <c r="BF1033" t="s">
        <v>11785</v>
      </c>
      <c r="BH1033" t="s">
        <v>4253</v>
      </c>
      <c r="BL1033">
        <v>0</v>
      </c>
      <c r="BM1033">
        <v>1</v>
      </c>
      <c r="BR1033" t="s">
        <v>4031</v>
      </c>
      <c r="BS1033" s="124">
        <v>46146</v>
      </c>
      <c r="BT1033" t="s">
        <v>181</v>
      </c>
      <c r="BU1033" t="s">
        <v>1720</v>
      </c>
      <c r="BW1033" t="s">
        <v>9837</v>
      </c>
      <c r="BX1033" t="s">
        <v>4030</v>
      </c>
      <c r="BY1033" t="s">
        <v>4027</v>
      </c>
      <c r="BZ1033" t="s">
        <v>9835</v>
      </c>
      <c r="CA1033" t="s">
        <v>9835</v>
      </c>
      <c r="CB1033" t="s">
        <v>4627</v>
      </c>
      <c r="CC1033" t="s">
        <v>4105</v>
      </c>
      <c r="CD1033">
        <v>82.92</v>
      </c>
      <c r="CE1033">
        <v>6.91</v>
      </c>
      <c r="CG1033">
        <v>0</v>
      </c>
      <c r="CH1033">
        <v>82.92</v>
      </c>
      <c r="CK1033">
        <v>1</v>
      </c>
      <c r="CL1033" t="s">
        <v>9836</v>
      </c>
      <c r="CM1033" t="s">
        <v>4106</v>
      </c>
      <c r="CN1033" t="s">
        <v>77</v>
      </c>
      <c r="CO1033" t="s">
        <v>9835</v>
      </c>
      <c r="CP1033" t="s">
        <v>4107</v>
      </c>
      <c r="CR1033" t="s">
        <v>17181</v>
      </c>
      <c r="CS1033" t="s">
        <v>4050</v>
      </c>
      <c r="CT1033" t="s">
        <v>4109</v>
      </c>
      <c r="CU1033" t="s">
        <v>17182</v>
      </c>
      <c r="CV1033" t="s">
        <v>4169</v>
      </c>
      <c r="CW1033" t="s">
        <v>4533</v>
      </c>
      <c r="CX1033" t="s">
        <v>4111</v>
      </c>
      <c r="CZ1033" t="s">
        <v>4133</v>
      </c>
      <c r="DA1033">
        <v>1</v>
      </c>
      <c r="DB1033" t="s">
        <v>17180</v>
      </c>
      <c r="DC1033" t="s">
        <v>71</v>
      </c>
      <c r="DD1033" t="s">
        <v>17182</v>
      </c>
      <c r="DE1033" t="s">
        <v>4158</v>
      </c>
    </row>
    <row r="1034" spans="58:109" x14ac:dyDescent="0.25">
      <c r="BF1034" t="s">
        <v>11786</v>
      </c>
      <c r="BH1034" t="s">
        <v>4253</v>
      </c>
      <c r="BL1034">
        <v>0</v>
      </c>
      <c r="BM1034">
        <v>1</v>
      </c>
      <c r="BR1034" t="s">
        <v>4031</v>
      </c>
      <c r="BS1034" s="124">
        <v>46146</v>
      </c>
      <c r="BT1034" t="s">
        <v>181</v>
      </c>
      <c r="BU1034" t="s">
        <v>1720</v>
      </c>
      <c r="BW1034" t="s">
        <v>10323</v>
      </c>
      <c r="BX1034" t="s">
        <v>4030</v>
      </c>
      <c r="BY1034" t="s">
        <v>4032</v>
      </c>
      <c r="BZ1034" t="s">
        <v>10324</v>
      </c>
      <c r="CA1034" t="s">
        <v>10324</v>
      </c>
      <c r="CC1034" t="s">
        <v>4105</v>
      </c>
      <c r="CD1034">
        <v>142.91999999999999</v>
      </c>
      <c r="CE1034">
        <v>11.91</v>
      </c>
      <c r="CF1034">
        <v>0.8337</v>
      </c>
      <c r="CG1034">
        <v>0</v>
      </c>
      <c r="CH1034">
        <v>142.91999999999999</v>
      </c>
      <c r="CJ1034">
        <v>18.34</v>
      </c>
      <c r="CK1034">
        <v>1</v>
      </c>
      <c r="CL1034" t="s">
        <v>10325</v>
      </c>
      <c r="CM1034" t="s">
        <v>4106</v>
      </c>
      <c r="CN1034" t="s">
        <v>77</v>
      </c>
      <c r="CO1034" t="s">
        <v>10324</v>
      </c>
      <c r="CP1034" t="s">
        <v>4107</v>
      </c>
      <c r="CR1034" t="s">
        <v>8482</v>
      </c>
      <c r="CS1034" t="s">
        <v>4050</v>
      </c>
      <c r="CT1034" t="s">
        <v>4034</v>
      </c>
      <c r="CU1034" t="s">
        <v>9220</v>
      </c>
      <c r="CV1034" t="s">
        <v>4213</v>
      </c>
      <c r="CX1034" t="s">
        <v>4105</v>
      </c>
      <c r="CY1034" s="17">
        <v>0.5</v>
      </c>
      <c r="CZ1034" t="s">
        <v>4133</v>
      </c>
      <c r="DA1034">
        <v>1</v>
      </c>
      <c r="DB1034" t="s">
        <v>9221</v>
      </c>
      <c r="DC1034" t="s">
        <v>220</v>
      </c>
      <c r="DD1034" t="s">
        <v>9220</v>
      </c>
      <c r="DE1034" t="s">
        <v>4158</v>
      </c>
    </row>
    <row r="1035" spans="58:109" x14ac:dyDescent="0.25">
      <c r="BF1035" t="s">
        <v>11787</v>
      </c>
      <c r="BH1035" t="s">
        <v>4253</v>
      </c>
      <c r="BL1035">
        <v>0</v>
      </c>
      <c r="BM1035">
        <v>0</v>
      </c>
      <c r="BR1035" t="s">
        <v>4031</v>
      </c>
      <c r="BS1035" s="124">
        <v>46146</v>
      </c>
      <c r="BT1035" t="s">
        <v>181</v>
      </c>
      <c r="BU1035" t="s">
        <v>1720</v>
      </c>
      <c r="BW1035" t="s">
        <v>10326</v>
      </c>
      <c r="BX1035" t="s">
        <v>4108</v>
      </c>
      <c r="BY1035" t="s">
        <v>4109</v>
      </c>
      <c r="BZ1035" t="s">
        <v>10327</v>
      </c>
      <c r="CA1035" t="s">
        <v>10327</v>
      </c>
      <c r="CB1035" t="s">
        <v>8360</v>
      </c>
      <c r="CC1035" t="s">
        <v>4111</v>
      </c>
      <c r="CD1035">
        <v>263.88</v>
      </c>
      <c r="CE1035">
        <v>21.99</v>
      </c>
      <c r="CG1035">
        <v>0</v>
      </c>
      <c r="CH1035">
        <v>263.88</v>
      </c>
      <c r="CK1035">
        <v>1</v>
      </c>
      <c r="CL1035" t="s">
        <v>10328</v>
      </c>
      <c r="CM1035" t="s">
        <v>4106</v>
      </c>
      <c r="CN1035" t="s">
        <v>77</v>
      </c>
      <c r="CO1035" t="s">
        <v>10327</v>
      </c>
      <c r="CP1035" t="s">
        <v>4107</v>
      </c>
      <c r="CR1035" t="s">
        <v>9992</v>
      </c>
      <c r="CS1035" t="s">
        <v>4050</v>
      </c>
      <c r="CT1035" t="s">
        <v>4032</v>
      </c>
      <c r="CU1035" t="s">
        <v>9798</v>
      </c>
      <c r="CV1035" t="s">
        <v>4187</v>
      </c>
      <c r="CX1035" t="s">
        <v>4105</v>
      </c>
      <c r="CY1035" s="17">
        <v>0.5</v>
      </c>
      <c r="CZ1035" t="s">
        <v>4133</v>
      </c>
      <c r="DA1035">
        <v>1</v>
      </c>
      <c r="DB1035" t="s">
        <v>9755</v>
      </c>
      <c r="DC1035" t="s">
        <v>220</v>
      </c>
      <c r="DD1035" t="s">
        <v>9798</v>
      </c>
      <c r="DE1035" t="s">
        <v>4158</v>
      </c>
    </row>
    <row r="1036" spans="58:109" x14ac:dyDescent="0.25">
      <c r="BF1036" t="s">
        <v>11788</v>
      </c>
      <c r="BH1036" t="s">
        <v>4253</v>
      </c>
      <c r="BL1036">
        <v>0</v>
      </c>
      <c r="BM1036">
        <v>1</v>
      </c>
      <c r="BR1036" t="s">
        <v>4031</v>
      </c>
      <c r="BS1036" s="124">
        <v>46146</v>
      </c>
      <c r="BT1036" t="s">
        <v>181</v>
      </c>
      <c r="BU1036" t="s">
        <v>1720</v>
      </c>
      <c r="BW1036" t="s">
        <v>9097</v>
      </c>
      <c r="BX1036" t="s">
        <v>4030</v>
      </c>
      <c r="BY1036" t="s">
        <v>4126</v>
      </c>
      <c r="BZ1036" t="s">
        <v>9098</v>
      </c>
      <c r="CA1036" t="s">
        <v>8604</v>
      </c>
      <c r="CB1036" t="s">
        <v>4390</v>
      </c>
      <c r="CC1036" t="s">
        <v>4105</v>
      </c>
      <c r="CD1036">
        <v>107.88</v>
      </c>
      <c r="CE1036">
        <v>8.99</v>
      </c>
      <c r="CF1036">
        <v>3.2355</v>
      </c>
      <c r="CG1036">
        <v>1</v>
      </c>
      <c r="CH1036">
        <v>107.88</v>
      </c>
      <c r="CI1036" s="17">
        <v>0.2</v>
      </c>
      <c r="CJ1036">
        <v>40.450000000000003</v>
      </c>
      <c r="CK1036">
        <v>1</v>
      </c>
      <c r="CL1036" t="s">
        <v>9099</v>
      </c>
      <c r="CM1036" t="s">
        <v>4121</v>
      </c>
      <c r="CN1036" t="s">
        <v>77</v>
      </c>
      <c r="CO1036" t="s">
        <v>9098</v>
      </c>
      <c r="CP1036" t="s">
        <v>4121</v>
      </c>
      <c r="CR1036" t="s">
        <v>9993</v>
      </c>
      <c r="CS1036" t="s">
        <v>4030</v>
      </c>
      <c r="CT1036" t="s">
        <v>4027</v>
      </c>
      <c r="CU1036" t="s">
        <v>9905</v>
      </c>
      <c r="CV1036" t="s">
        <v>8454</v>
      </c>
      <c r="CX1036" t="s">
        <v>4105</v>
      </c>
      <c r="CY1036" s="17">
        <v>0.2</v>
      </c>
      <c r="CZ1036" t="s">
        <v>4133</v>
      </c>
      <c r="DA1036">
        <v>1</v>
      </c>
      <c r="DB1036" t="s">
        <v>9755</v>
      </c>
      <c r="DC1036" t="s">
        <v>220</v>
      </c>
      <c r="DD1036" t="s">
        <v>9905</v>
      </c>
      <c r="DE1036" t="s">
        <v>4158</v>
      </c>
    </row>
    <row r="1037" spans="58:109" x14ac:dyDescent="0.25">
      <c r="BF1037" t="s">
        <v>11789</v>
      </c>
      <c r="BG1037" t="s">
        <v>11790</v>
      </c>
      <c r="BH1037" t="s">
        <v>4278</v>
      </c>
      <c r="BI1037" t="s">
        <v>11791</v>
      </c>
      <c r="BJ1037" t="s">
        <v>4032</v>
      </c>
      <c r="BK1037">
        <v>73.14</v>
      </c>
      <c r="BL1037">
        <v>0</v>
      </c>
      <c r="BM1037">
        <v>1</v>
      </c>
      <c r="BN1037" t="s">
        <v>4060</v>
      </c>
      <c r="BO1037">
        <v>1</v>
      </c>
      <c r="BP1037" t="s">
        <v>4029</v>
      </c>
      <c r="BQ1037" t="s">
        <v>4030</v>
      </c>
      <c r="BR1037" t="s">
        <v>4041</v>
      </c>
      <c r="BS1037" s="124">
        <v>46146</v>
      </c>
      <c r="BT1037" t="s">
        <v>264</v>
      </c>
      <c r="BU1037" t="s">
        <v>1720</v>
      </c>
      <c r="BW1037" t="s">
        <v>9100</v>
      </c>
      <c r="BX1037" t="s">
        <v>4030</v>
      </c>
      <c r="BY1037" t="s">
        <v>4126</v>
      </c>
      <c r="BZ1037" t="s">
        <v>9098</v>
      </c>
      <c r="CA1037" t="s">
        <v>8604</v>
      </c>
      <c r="CB1037" t="s">
        <v>4390</v>
      </c>
      <c r="CC1037" t="s">
        <v>4105</v>
      </c>
      <c r="CD1037">
        <v>107.88</v>
      </c>
      <c r="CE1037">
        <v>8.99</v>
      </c>
      <c r="CF1037">
        <v>3.2355</v>
      </c>
      <c r="CG1037">
        <v>1</v>
      </c>
      <c r="CH1037">
        <v>107.88</v>
      </c>
      <c r="CI1037" s="17">
        <v>0.2</v>
      </c>
      <c r="CJ1037">
        <v>40.450000000000003</v>
      </c>
      <c r="CK1037">
        <v>1</v>
      </c>
      <c r="CL1037" t="s">
        <v>9099</v>
      </c>
      <c r="CM1037" t="s">
        <v>4121</v>
      </c>
      <c r="CN1037" t="s">
        <v>77</v>
      </c>
      <c r="CO1037" t="s">
        <v>9098</v>
      </c>
      <c r="CP1037" t="s">
        <v>4121</v>
      </c>
      <c r="CR1037" t="s">
        <v>17183</v>
      </c>
      <c r="CS1037" t="s">
        <v>4050</v>
      </c>
      <c r="CT1037" t="s">
        <v>4126</v>
      </c>
      <c r="CU1037" t="s">
        <v>14733</v>
      </c>
      <c r="CV1037" t="s">
        <v>4615</v>
      </c>
      <c r="CW1037" t="s">
        <v>4258</v>
      </c>
      <c r="CX1037" t="s">
        <v>4105</v>
      </c>
      <c r="CZ1037" t="s">
        <v>4133</v>
      </c>
      <c r="DA1037">
        <v>1</v>
      </c>
      <c r="DB1037" t="s">
        <v>17184</v>
      </c>
      <c r="DC1037" t="s">
        <v>220</v>
      </c>
      <c r="DD1037" t="s">
        <v>14733</v>
      </c>
      <c r="DE1037" t="s">
        <v>4158</v>
      </c>
    </row>
    <row r="1038" spans="58:109" x14ac:dyDescent="0.25">
      <c r="BF1038" t="s">
        <v>11792</v>
      </c>
      <c r="BG1038" t="s">
        <v>11793</v>
      </c>
      <c r="BH1038" t="s">
        <v>4278</v>
      </c>
      <c r="BI1038" t="s">
        <v>11794</v>
      </c>
      <c r="BJ1038" t="s">
        <v>4032</v>
      </c>
      <c r="BK1038">
        <v>134.1</v>
      </c>
      <c r="BL1038">
        <v>0</v>
      </c>
      <c r="BM1038">
        <v>1</v>
      </c>
      <c r="BN1038" t="s">
        <v>4060</v>
      </c>
      <c r="BO1038">
        <v>1</v>
      </c>
      <c r="BP1038" t="s">
        <v>4029</v>
      </c>
      <c r="BQ1038" t="s">
        <v>4030</v>
      </c>
      <c r="BR1038" t="s">
        <v>4041</v>
      </c>
      <c r="BS1038" s="124">
        <v>46146</v>
      </c>
      <c r="BT1038" t="s">
        <v>264</v>
      </c>
      <c r="BU1038" t="s">
        <v>1720</v>
      </c>
      <c r="BW1038" t="s">
        <v>9838</v>
      </c>
      <c r="BX1038" t="s">
        <v>4030</v>
      </c>
      <c r="BY1038" t="s">
        <v>4142</v>
      </c>
      <c r="BZ1038" t="s">
        <v>9736</v>
      </c>
      <c r="CA1038" t="s">
        <v>8590</v>
      </c>
      <c r="CB1038" t="s">
        <v>4537</v>
      </c>
      <c r="CC1038" t="s">
        <v>4105</v>
      </c>
      <c r="CD1038">
        <v>82.92</v>
      </c>
      <c r="CE1038">
        <v>6.91</v>
      </c>
      <c r="CF1038">
        <v>1.3825000000000001</v>
      </c>
      <c r="CG1038">
        <v>1</v>
      </c>
      <c r="CH1038">
        <v>82.92</v>
      </c>
      <c r="CI1038" s="17">
        <v>0.2</v>
      </c>
      <c r="CJ1038">
        <v>16.940000000000001</v>
      </c>
      <c r="CK1038">
        <v>1</v>
      </c>
      <c r="CL1038" t="s">
        <v>9839</v>
      </c>
      <c r="CM1038" t="s">
        <v>4121</v>
      </c>
      <c r="CN1038" t="s">
        <v>77</v>
      </c>
      <c r="CO1038" t="s">
        <v>9736</v>
      </c>
      <c r="CP1038" t="s">
        <v>4121</v>
      </c>
      <c r="CR1038" t="s">
        <v>17189</v>
      </c>
      <c r="CS1038" t="s">
        <v>4050</v>
      </c>
      <c r="CT1038" t="s">
        <v>4109</v>
      </c>
      <c r="CU1038" t="s">
        <v>17190</v>
      </c>
      <c r="CV1038" t="s">
        <v>4615</v>
      </c>
      <c r="CX1038" t="s">
        <v>4111</v>
      </c>
      <c r="CZ1038" t="s">
        <v>4133</v>
      </c>
      <c r="DA1038">
        <v>1</v>
      </c>
      <c r="DB1038" t="s">
        <v>17187</v>
      </c>
      <c r="DC1038" t="s">
        <v>220</v>
      </c>
      <c r="DD1038" t="s">
        <v>17190</v>
      </c>
      <c r="DE1038" t="s">
        <v>4158</v>
      </c>
    </row>
    <row r="1039" spans="58:109" x14ac:dyDescent="0.25">
      <c r="BF1039" t="s">
        <v>11795</v>
      </c>
      <c r="BG1039" t="s">
        <v>11796</v>
      </c>
      <c r="BH1039" t="s">
        <v>4278</v>
      </c>
      <c r="BI1039" t="s">
        <v>11797</v>
      </c>
      <c r="BJ1039" t="s">
        <v>4032</v>
      </c>
      <c r="BK1039">
        <v>95.76</v>
      </c>
      <c r="BL1039">
        <v>1</v>
      </c>
      <c r="BM1039">
        <v>1</v>
      </c>
      <c r="BN1039" t="s">
        <v>4060</v>
      </c>
      <c r="BO1039">
        <v>1</v>
      </c>
      <c r="BP1039" t="s">
        <v>4029</v>
      </c>
      <c r="BQ1039" t="s">
        <v>4030</v>
      </c>
      <c r="BR1039" t="s">
        <v>4041</v>
      </c>
      <c r="BS1039" s="124">
        <v>46146</v>
      </c>
      <c r="BT1039" t="s">
        <v>264</v>
      </c>
      <c r="BU1039" t="s">
        <v>1720</v>
      </c>
      <c r="BW1039" t="s">
        <v>9840</v>
      </c>
      <c r="BX1039" t="s">
        <v>4030</v>
      </c>
      <c r="BY1039" t="s">
        <v>4032</v>
      </c>
      <c r="BZ1039" t="s">
        <v>9841</v>
      </c>
      <c r="CA1039" t="s">
        <v>8298</v>
      </c>
      <c r="CB1039" t="s">
        <v>4247</v>
      </c>
      <c r="CC1039" t="s">
        <v>4105</v>
      </c>
      <c r="CD1039">
        <v>197.88</v>
      </c>
      <c r="CE1039">
        <v>16.489999999999998</v>
      </c>
      <c r="CF1039">
        <v>1.8466</v>
      </c>
      <c r="CG1039">
        <v>1</v>
      </c>
      <c r="CH1039">
        <v>197.88</v>
      </c>
      <c r="CI1039" s="17">
        <v>0.2</v>
      </c>
      <c r="CJ1039">
        <v>23.08</v>
      </c>
      <c r="CK1039">
        <v>1</v>
      </c>
      <c r="CL1039" t="s">
        <v>9842</v>
      </c>
      <c r="CM1039" t="s">
        <v>4121</v>
      </c>
      <c r="CN1039" t="s">
        <v>77</v>
      </c>
      <c r="CO1039" t="s">
        <v>9841</v>
      </c>
      <c r="CP1039" t="s">
        <v>4121</v>
      </c>
      <c r="CR1039" t="s">
        <v>17185</v>
      </c>
      <c r="CS1039" t="s">
        <v>4050</v>
      </c>
      <c r="CT1039" t="s">
        <v>4109</v>
      </c>
      <c r="CU1039" t="s">
        <v>17186</v>
      </c>
      <c r="CV1039" t="s">
        <v>4615</v>
      </c>
      <c r="CX1039" t="s">
        <v>4111</v>
      </c>
      <c r="CZ1039" t="s">
        <v>4133</v>
      </c>
      <c r="DA1039">
        <v>1</v>
      </c>
      <c r="DB1039" t="s">
        <v>17187</v>
      </c>
      <c r="DC1039" t="s">
        <v>220</v>
      </c>
      <c r="DD1039" t="s">
        <v>17186</v>
      </c>
      <c r="DE1039" t="s">
        <v>4158</v>
      </c>
    </row>
    <row r="1040" spans="58:109" x14ac:dyDescent="0.25">
      <c r="BF1040" t="s">
        <v>11798</v>
      </c>
      <c r="BG1040" t="s">
        <v>11799</v>
      </c>
      <c r="BH1040" t="s">
        <v>4278</v>
      </c>
      <c r="BI1040" t="s">
        <v>11800</v>
      </c>
      <c r="BJ1040" t="s">
        <v>4032</v>
      </c>
      <c r="BK1040">
        <v>114.9</v>
      </c>
      <c r="BL1040">
        <v>0</v>
      </c>
      <c r="BM1040">
        <v>1</v>
      </c>
      <c r="BN1040" t="s">
        <v>4060</v>
      </c>
      <c r="BO1040">
        <v>1</v>
      </c>
      <c r="BP1040" t="s">
        <v>4029</v>
      </c>
      <c r="BQ1040" t="s">
        <v>4030</v>
      </c>
      <c r="BR1040" t="s">
        <v>4041</v>
      </c>
      <c r="BS1040" s="124">
        <v>46146</v>
      </c>
      <c r="BT1040" t="s">
        <v>264</v>
      </c>
      <c r="BU1040" t="s">
        <v>1720</v>
      </c>
      <c r="BW1040" t="s">
        <v>9843</v>
      </c>
      <c r="BX1040" t="s">
        <v>4030</v>
      </c>
      <c r="BY1040" t="s">
        <v>4032</v>
      </c>
      <c r="BZ1040" t="s">
        <v>9844</v>
      </c>
      <c r="CA1040" t="s">
        <v>8298</v>
      </c>
      <c r="CB1040" t="s">
        <v>4247</v>
      </c>
      <c r="CC1040" t="s">
        <v>4105</v>
      </c>
      <c r="CD1040">
        <v>197.88</v>
      </c>
      <c r="CE1040">
        <v>16.489999999999998</v>
      </c>
      <c r="CF1040">
        <v>1.8466</v>
      </c>
      <c r="CG1040">
        <v>1</v>
      </c>
      <c r="CH1040">
        <v>197.88</v>
      </c>
      <c r="CI1040" s="17">
        <v>0.2</v>
      </c>
      <c r="CJ1040">
        <v>23.08</v>
      </c>
      <c r="CK1040">
        <v>1</v>
      </c>
      <c r="CL1040" t="s">
        <v>9842</v>
      </c>
      <c r="CM1040" t="s">
        <v>4121</v>
      </c>
      <c r="CN1040" t="s">
        <v>77</v>
      </c>
      <c r="CO1040" t="s">
        <v>9844</v>
      </c>
      <c r="CP1040" t="s">
        <v>4121</v>
      </c>
      <c r="CR1040" t="s">
        <v>17188</v>
      </c>
      <c r="CS1040" t="s">
        <v>4050</v>
      </c>
      <c r="CT1040" t="s">
        <v>4032</v>
      </c>
      <c r="CU1040" t="s">
        <v>17186</v>
      </c>
      <c r="CV1040" t="s">
        <v>4571</v>
      </c>
      <c r="CX1040" t="s">
        <v>4105</v>
      </c>
      <c r="CY1040" s="17">
        <v>0.5</v>
      </c>
      <c r="CZ1040" t="s">
        <v>4133</v>
      </c>
      <c r="DA1040">
        <v>1</v>
      </c>
      <c r="DB1040" t="s">
        <v>17187</v>
      </c>
      <c r="DC1040" t="s">
        <v>220</v>
      </c>
      <c r="DD1040" t="s">
        <v>17186</v>
      </c>
      <c r="DE1040" t="s">
        <v>4158</v>
      </c>
    </row>
    <row r="1041" spans="58:109" x14ac:dyDescent="0.25">
      <c r="BF1041" t="s">
        <v>11801</v>
      </c>
      <c r="BG1041" t="s">
        <v>11802</v>
      </c>
      <c r="BH1041" t="s">
        <v>4278</v>
      </c>
      <c r="BI1041" t="s">
        <v>11803</v>
      </c>
      <c r="BJ1041" t="s">
        <v>4032</v>
      </c>
      <c r="BK1041">
        <v>144.54</v>
      </c>
      <c r="BL1041">
        <v>1</v>
      </c>
      <c r="BM1041">
        <v>1</v>
      </c>
      <c r="BN1041" t="s">
        <v>4035</v>
      </c>
      <c r="BO1041">
        <v>1</v>
      </c>
      <c r="BP1041" t="s">
        <v>4029</v>
      </c>
      <c r="BQ1041" t="s">
        <v>4030</v>
      </c>
      <c r="BR1041" t="s">
        <v>4041</v>
      </c>
      <c r="BS1041" s="124">
        <v>46146</v>
      </c>
      <c r="BT1041" t="s">
        <v>264</v>
      </c>
      <c r="BU1041" t="s">
        <v>1720</v>
      </c>
      <c r="BW1041" t="s">
        <v>14726</v>
      </c>
      <c r="BX1041" t="s">
        <v>4030</v>
      </c>
      <c r="BY1041" t="s">
        <v>4032</v>
      </c>
      <c r="BZ1041" t="s">
        <v>14727</v>
      </c>
      <c r="CA1041" t="s">
        <v>14727</v>
      </c>
      <c r="CC1041" t="s">
        <v>4105</v>
      </c>
      <c r="CD1041">
        <v>192.12</v>
      </c>
      <c r="CE1041">
        <v>16.010000000000002</v>
      </c>
      <c r="CF1041">
        <v>1.1207</v>
      </c>
      <c r="CG1041">
        <v>0</v>
      </c>
      <c r="CH1041">
        <v>192.12</v>
      </c>
      <c r="CJ1041">
        <v>24.66</v>
      </c>
      <c r="CK1041">
        <v>1</v>
      </c>
      <c r="CL1041" t="s">
        <v>14728</v>
      </c>
      <c r="CM1041" t="s">
        <v>4106</v>
      </c>
      <c r="CN1041" t="s">
        <v>77</v>
      </c>
      <c r="CO1041" t="s">
        <v>14727</v>
      </c>
      <c r="CP1041" t="s">
        <v>4107</v>
      </c>
      <c r="CR1041" t="s">
        <v>17191</v>
      </c>
      <c r="CS1041" t="s">
        <v>4050</v>
      </c>
      <c r="CT1041" t="s">
        <v>4034</v>
      </c>
      <c r="CU1041" t="s">
        <v>17192</v>
      </c>
      <c r="CV1041" t="s">
        <v>4615</v>
      </c>
      <c r="CX1041" t="s">
        <v>4105</v>
      </c>
      <c r="CZ1041" t="s">
        <v>4133</v>
      </c>
      <c r="DA1041">
        <v>1</v>
      </c>
      <c r="DB1041" t="s">
        <v>17193</v>
      </c>
      <c r="DC1041" t="s">
        <v>220</v>
      </c>
      <c r="DD1041" t="s">
        <v>17192</v>
      </c>
      <c r="DE1041" t="s">
        <v>4158</v>
      </c>
    </row>
    <row r="1042" spans="58:109" x14ac:dyDescent="0.25">
      <c r="BF1042" t="s">
        <v>11804</v>
      </c>
      <c r="BG1042" t="s">
        <v>11805</v>
      </c>
      <c r="BH1042" t="s">
        <v>4278</v>
      </c>
      <c r="BI1042" t="s">
        <v>11806</v>
      </c>
      <c r="BJ1042" t="s">
        <v>4032</v>
      </c>
      <c r="BK1042">
        <v>86.94</v>
      </c>
      <c r="BL1042">
        <v>1</v>
      </c>
      <c r="BM1042">
        <v>1</v>
      </c>
      <c r="BN1042" t="s">
        <v>4035</v>
      </c>
      <c r="BO1042">
        <v>1</v>
      </c>
      <c r="BP1042" t="s">
        <v>4029</v>
      </c>
      <c r="BQ1042" t="s">
        <v>4030</v>
      </c>
      <c r="BR1042" t="s">
        <v>4041</v>
      </c>
      <c r="BS1042" s="124">
        <v>46146</v>
      </c>
      <c r="BT1042" t="s">
        <v>264</v>
      </c>
      <c r="BU1042" t="s">
        <v>1720</v>
      </c>
      <c r="BW1042" t="s">
        <v>14729</v>
      </c>
      <c r="BX1042" t="s">
        <v>4030</v>
      </c>
      <c r="BY1042" t="s">
        <v>4032</v>
      </c>
      <c r="BZ1042" t="s">
        <v>14730</v>
      </c>
      <c r="CA1042" t="s">
        <v>14730</v>
      </c>
      <c r="CC1042" t="s">
        <v>4105</v>
      </c>
      <c r="CD1042">
        <v>119.64</v>
      </c>
      <c r="CE1042">
        <v>9.9700000000000006</v>
      </c>
      <c r="CF1042">
        <v>0.69789999999999996</v>
      </c>
      <c r="CG1042">
        <v>0</v>
      </c>
      <c r="CH1042">
        <v>119.64</v>
      </c>
      <c r="CJ1042">
        <v>13.97</v>
      </c>
      <c r="CK1042">
        <v>1</v>
      </c>
      <c r="CL1042" t="s">
        <v>14731</v>
      </c>
      <c r="CM1042" t="s">
        <v>4106</v>
      </c>
      <c r="CN1042" t="s">
        <v>77</v>
      </c>
      <c r="CO1042" t="s">
        <v>14730</v>
      </c>
      <c r="CP1042" t="s">
        <v>4107</v>
      </c>
      <c r="CR1042" t="s">
        <v>17194</v>
      </c>
      <c r="CS1042" t="s">
        <v>4050</v>
      </c>
      <c r="CT1042" t="s">
        <v>4034</v>
      </c>
      <c r="CU1042" t="s">
        <v>17192</v>
      </c>
      <c r="CV1042" t="s">
        <v>4615</v>
      </c>
      <c r="CX1042" t="s">
        <v>4105</v>
      </c>
      <c r="CZ1042" t="s">
        <v>4133</v>
      </c>
      <c r="DA1042">
        <v>1</v>
      </c>
      <c r="DB1042" t="s">
        <v>17193</v>
      </c>
      <c r="DC1042" t="s">
        <v>220</v>
      </c>
      <c r="DD1042" t="s">
        <v>17192</v>
      </c>
      <c r="DE1042" t="s">
        <v>4158</v>
      </c>
    </row>
    <row r="1043" spans="58:109" x14ac:dyDescent="0.25">
      <c r="BF1043" t="s">
        <v>11807</v>
      </c>
      <c r="BH1043" t="s">
        <v>4278</v>
      </c>
      <c r="BL1043">
        <v>0</v>
      </c>
      <c r="BM1043">
        <v>0</v>
      </c>
      <c r="BR1043" t="s">
        <v>4041</v>
      </c>
      <c r="BS1043" s="124">
        <v>46146</v>
      </c>
      <c r="BT1043" t="s">
        <v>264</v>
      </c>
      <c r="BU1043" t="s">
        <v>1720</v>
      </c>
      <c r="BW1043" t="s">
        <v>14732</v>
      </c>
      <c r="BX1043" t="s">
        <v>4030</v>
      </c>
      <c r="BY1043" t="s">
        <v>4032</v>
      </c>
      <c r="BZ1043" t="s">
        <v>14733</v>
      </c>
      <c r="CA1043" t="s">
        <v>14733</v>
      </c>
      <c r="CC1043" t="s">
        <v>4105</v>
      </c>
      <c r="CD1043">
        <v>141.96</v>
      </c>
      <c r="CE1043">
        <v>11.83</v>
      </c>
      <c r="CF1043">
        <v>0.82809999999999995</v>
      </c>
      <c r="CG1043">
        <v>0</v>
      </c>
      <c r="CH1043">
        <v>141.96</v>
      </c>
      <c r="CJ1043">
        <v>16.57</v>
      </c>
      <c r="CK1043">
        <v>1</v>
      </c>
      <c r="CL1043" t="s">
        <v>14731</v>
      </c>
      <c r="CM1043" t="s">
        <v>4106</v>
      </c>
      <c r="CN1043" t="s">
        <v>77</v>
      </c>
      <c r="CO1043" t="s">
        <v>14733</v>
      </c>
      <c r="CP1043" t="s">
        <v>4107</v>
      </c>
      <c r="CR1043" t="s">
        <v>17195</v>
      </c>
      <c r="CS1043" t="s">
        <v>4050</v>
      </c>
      <c r="CT1043" t="s">
        <v>4034</v>
      </c>
      <c r="CU1043" t="s">
        <v>17196</v>
      </c>
      <c r="CV1043" t="s">
        <v>4615</v>
      </c>
      <c r="CX1043" t="s">
        <v>4105</v>
      </c>
      <c r="CZ1043" t="s">
        <v>4133</v>
      </c>
      <c r="DA1043">
        <v>1</v>
      </c>
      <c r="DB1043" t="s">
        <v>17193</v>
      </c>
      <c r="DC1043" t="s">
        <v>220</v>
      </c>
      <c r="DD1043" t="s">
        <v>17196</v>
      </c>
      <c r="DE1043" t="s">
        <v>4158</v>
      </c>
    </row>
    <row r="1044" spans="58:109" x14ac:dyDescent="0.25">
      <c r="BF1044" t="s">
        <v>11808</v>
      </c>
      <c r="BH1044" t="s">
        <v>4278</v>
      </c>
      <c r="BL1044">
        <v>0</v>
      </c>
      <c r="BM1044">
        <v>0</v>
      </c>
      <c r="BR1044" t="s">
        <v>4041</v>
      </c>
      <c r="BS1044" s="124">
        <v>46146</v>
      </c>
      <c r="BT1044" t="s">
        <v>264</v>
      </c>
      <c r="BU1044" t="s">
        <v>1720</v>
      </c>
      <c r="BW1044" t="s">
        <v>14734</v>
      </c>
      <c r="BX1044" t="s">
        <v>4030</v>
      </c>
      <c r="BY1044" t="s">
        <v>4032</v>
      </c>
      <c r="BZ1044" t="s">
        <v>14735</v>
      </c>
      <c r="CA1044" t="s">
        <v>14735</v>
      </c>
      <c r="CC1044" t="s">
        <v>4105</v>
      </c>
      <c r="CD1044">
        <v>170.76</v>
      </c>
      <c r="CE1044">
        <v>14.23</v>
      </c>
      <c r="CF1044">
        <v>0.99609999999999999</v>
      </c>
      <c r="CG1044">
        <v>0</v>
      </c>
      <c r="CH1044">
        <v>170.76</v>
      </c>
      <c r="CJ1044">
        <v>19.940000000000001</v>
      </c>
      <c r="CK1044">
        <v>1</v>
      </c>
      <c r="CL1044" t="s">
        <v>14731</v>
      </c>
      <c r="CM1044" t="s">
        <v>4106</v>
      </c>
      <c r="CN1044" t="s">
        <v>77</v>
      </c>
      <c r="CO1044" t="s">
        <v>14735</v>
      </c>
      <c r="CP1044" t="s">
        <v>4107</v>
      </c>
      <c r="CR1044" t="s">
        <v>17197</v>
      </c>
      <c r="CS1044" t="s">
        <v>4050</v>
      </c>
      <c r="CT1044" t="s">
        <v>4032</v>
      </c>
      <c r="CU1044" t="s">
        <v>17198</v>
      </c>
      <c r="CV1044" t="s">
        <v>4615</v>
      </c>
      <c r="CX1044" t="s">
        <v>4105</v>
      </c>
      <c r="CZ1044" t="s">
        <v>4133</v>
      </c>
      <c r="DA1044">
        <v>1</v>
      </c>
      <c r="DB1044" t="s">
        <v>17193</v>
      </c>
      <c r="DC1044" t="s">
        <v>220</v>
      </c>
      <c r="DD1044" t="s">
        <v>17198</v>
      </c>
      <c r="DE1044" t="s">
        <v>4158</v>
      </c>
    </row>
    <row r="1045" spans="58:109" x14ac:dyDescent="0.25">
      <c r="BF1045" t="s">
        <v>11809</v>
      </c>
      <c r="BH1045" t="s">
        <v>4278</v>
      </c>
      <c r="BL1045">
        <v>0</v>
      </c>
      <c r="BM1045">
        <v>1</v>
      </c>
      <c r="BR1045" t="s">
        <v>4041</v>
      </c>
      <c r="BS1045" s="124">
        <v>46146</v>
      </c>
      <c r="BT1045" t="s">
        <v>264</v>
      </c>
      <c r="BU1045" t="s">
        <v>1720</v>
      </c>
      <c r="BW1045" t="s">
        <v>14736</v>
      </c>
      <c r="BX1045" t="s">
        <v>4030</v>
      </c>
      <c r="BY1045" t="s">
        <v>4027</v>
      </c>
      <c r="BZ1045" t="s">
        <v>14735</v>
      </c>
      <c r="CA1045" t="s">
        <v>14735</v>
      </c>
      <c r="CB1045" t="s">
        <v>4141</v>
      </c>
      <c r="CC1045" t="s">
        <v>4105</v>
      </c>
      <c r="CD1045">
        <v>113.88</v>
      </c>
      <c r="CE1045">
        <v>9.49</v>
      </c>
      <c r="CG1045">
        <v>0</v>
      </c>
      <c r="CH1045">
        <v>113.88</v>
      </c>
      <c r="CK1045">
        <v>1</v>
      </c>
      <c r="CL1045" t="s">
        <v>14731</v>
      </c>
      <c r="CM1045" t="s">
        <v>4106</v>
      </c>
      <c r="CN1045" t="s">
        <v>77</v>
      </c>
      <c r="CO1045" t="s">
        <v>14735</v>
      </c>
      <c r="CP1045" t="s">
        <v>4107</v>
      </c>
      <c r="CR1045" t="s">
        <v>17199</v>
      </c>
      <c r="CS1045" t="s">
        <v>4030</v>
      </c>
      <c r="CT1045" t="s">
        <v>4126</v>
      </c>
      <c r="CU1045" t="s">
        <v>17200</v>
      </c>
      <c r="CV1045" t="s">
        <v>8429</v>
      </c>
      <c r="CW1045" t="s">
        <v>4394</v>
      </c>
      <c r="CX1045" t="s">
        <v>4105</v>
      </c>
      <c r="CZ1045" t="s">
        <v>4133</v>
      </c>
      <c r="DA1045">
        <v>1</v>
      </c>
      <c r="DB1045" t="s">
        <v>17201</v>
      </c>
      <c r="DC1045" t="s">
        <v>220</v>
      </c>
      <c r="DD1045" t="s">
        <v>17200</v>
      </c>
      <c r="DE1045" t="s">
        <v>4158</v>
      </c>
    </row>
    <row r="1046" spans="58:109" x14ac:dyDescent="0.25">
      <c r="BF1046" t="s">
        <v>11810</v>
      </c>
      <c r="BG1046" t="s">
        <v>11811</v>
      </c>
      <c r="BH1046" t="s">
        <v>4026</v>
      </c>
      <c r="BI1046" t="s">
        <v>11812</v>
      </c>
      <c r="BJ1046" t="s">
        <v>4032</v>
      </c>
      <c r="BK1046">
        <v>71.819999999999993</v>
      </c>
      <c r="BL1046">
        <v>1</v>
      </c>
      <c r="BM1046">
        <v>1</v>
      </c>
      <c r="BN1046" t="s">
        <v>4028</v>
      </c>
      <c r="BO1046">
        <v>1</v>
      </c>
      <c r="BP1046" t="s">
        <v>4029</v>
      </c>
      <c r="BQ1046" t="s">
        <v>4030</v>
      </c>
      <c r="BR1046" t="s">
        <v>4031</v>
      </c>
      <c r="BS1046" s="124">
        <v>46146</v>
      </c>
      <c r="BT1046" t="s">
        <v>272</v>
      </c>
      <c r="BU1046" t="s">
        <v>1720</v>
      </c>
      <c r="BW1046" t="s">
        <v>14737</v>
      </c>
      <c r="BX1046" t="s">
        <v>4030</v>
      </c>
      <c r="BY1046" t="s">
        <v>4032</v>
      </c>
      <c r="BZ1046" t="s">
        <v>14738</v>
      </c>
      <c r="CA1046" t="s">
        <v>14738</v>
      </c>
      <c r="CB1046" t="s">
        <v>4562</v>
      </c>
      <c r="CC1046" t="s">
        <v>4105</v>
      </c>
      <c r="CD1046">
        <v>263.88</v>
      </c>
      <c r="CE1046">
        <v>21.99</v>
      </c>
      <c r="CG1046">
        <v>0</v>
      </c>
      <c r="CH1046">
        <v>263.88</v>
      </c>
      <c r="CK1046">
        <v>1</v>
      </c>
      <c r="CL1046" t="s">
        <v>14731</v>
      </c>
      <c r="CM1046" t="s">
        <v>4106</v>
      </c>
      <c r="CN1046" t="s">
        <v>77</v>
      </c>
      <c r="CO1046" t="s">
        <v>14738</v>
      </c>
      <c r="CP1046" t="s">
        <v>4107</v>
      </c>
      <c r="CR1046" t="s">
        <v>17202</v>
      </c>
      <c r="CS1046" t="s">
        <v>4030</v>
      </c>
      <c r="CT1046" t="s">
        <v>4289</v>
      </c>
      <c r="CU1046" t="s">
        <v>17203</v>
      </c>
      <c r="CV1046" t="s">
        <v>17204</v>
      </c>
      <c r="CX1046" t="s">
        <v>4149</v>
      </c>
      <c r="CZ1046" t="s">
        <v>4133</v>
      </c>
      <c r="DA1046">
        <v>1</v>
      </c>
      <c r="DB1046" t="s">
        <v>17205</v>
      </c>
      <c r="DC1046" t="s">
        <v>220</v>
      </c>
      <c r="DD1046" t="s">
        <v>17203</v>
      </c>
      <c r="DE1046" t="s">
        <v>4158</v>
      </c>
    </row>
    <row r="1047" spans="58:109" x14ac:dyDescent="0.25">
      <c r="BF1047" t="s">
        <v>11813</v>
      </c>
      <c r="BG1047" t="s">
        <v>11814</v>
      </c>
      <c r="BH1047" t="s">
        <v>4026</v>
      </c>
      <c r="BI1047" t="s">
        <v>11815</v>
      </c>
      <c r="BJ1047" t="s">
        <v>4027</v>
      </c>
      <c r="BK1047">
        <v>107.88</v>
      </c>
      <c r="BL1047">
        <v>1</v>
      </c>
      <c r="BM1047">
        <v>1</v>
      </c>
      <c r="BN1047" t="s">
        <v>4028</v>
      </c>
      <c r="BO1047">
        <v>1</v>
      </c>
      <c r="BP1047" t="s">
        <v>4029</v>
      </c>
      <c r="BQ1047" t="s">
        <v>4030</v>
      </c>
      <c r="BR1047" t="s">
        <v>4031</v>
      </c>
      <c r="BS1047" s="124">
        <v>46146</v>
      </c>
      <c r="BT1047" t="s">
        <v>272</v>
      </c>
      <c r="BU1047" t="s">
        <v>1720</v>
      </c>
      <c r="BW1047" t="s">
        <v>14739</v>
      </c>
      <c r="BX1047" t="s">
        <v>4030</v>
      </c>
      <c r="BY1047" t="s">
        <v>4109</v>
      </c>
      <c r="BZ1047" t="s">
        <v>14740</v>
      </c>
      <c r="CA1047" t="s">
        <v>14740</v>
      </c>
      <c r="CC1047" t="s">
        <v>4105</v>
      </c>
      <c r="CD1047">
        <v>335.88</v>
      </c>
      <c r="CE1047">
        <v>27.99</v>
      </c>
      <c r="CF1047">
        <v>4.1985000000000001</v>
      </c>
      <c r="CG1047">
        <v>0</v>
      </c>
      <c r="CH1047">
        <v>335.88</v>
      </c>
      <c r="CI1047" s="17">
        <v>0.5</v>
      </c>
      <c r="CJ1047">
        <v>83.97</v>
      </c>
      <c r="CK1047">
        <v>1</v>
      </c>
      <c r="CL1047" t="s">
        <v>14741</v>
      </c>
      <c r="CM1047" t="s">
        <v>4106</v>
      </c>
      <c r="CN1047" t="s">
        <v>77</v>
      </c>
      <c r="CO1047" t="s">
        <v>14740</v>
      </c>
      <c r="CP1047" t="s">
        <v>4107</v>
      </c>
      <c r="CR1047" t="s">
        <v>17206</v>
      </c>
      <c r="CS1047" t="s">
        <v>4050</v>
      </c>
      <c r="CT1047" t="s">
        <v>4109</v>
      </c>
      <c r="CU1047" t="s">
        <v>17207</v>
      </c>
      <c r="CV1047" t="s">
        <v>4614</v>
      </c>
      <c r="CX1047" t="s">
        <v>4111</v>
      </c>
      <c r="CZ1047" t="s">
        <v>4133</v>
      </c>
      <c r="DA1047">
        <v>1</v>
      </c>
      <c r="DB1047" t="s">
        <v>17208</v>
      </c>
      <c r="DC1047" t="s">
        <v>220</v>
      </c>
      <c r="DD1047" t="s">
        <v>17207</v>
      </c>
      <c r="DE1047" t="s">
        <v>4158</v>
      </c>
    </row>
    <row r="1048" spans="58:109" x14ac:dyDescent="0.25">
      <c r="BF1048" t="s">
        <v>11816</v>
      </c>
      <c r="BG1048" t="s">
        <v>11817</v>
      </c>
      <c r="BH1048" t="s">
        <v>4026</v>
      </c>
      <c r="BI1048" t="s">
        <v>11818</v>
      </c>
      <c r="BJ1048" t="s">
        <v>4027</v>
      </c>
      <c r="BK1048">
        <v>129.47999999999999</v>
      </c>
      <c r="BL1048">
        <v>1</v>
      </c>
      <c r="BM1048">
        <v>1</v>
      </c>
      <c r="BN1048" t="s">
        <v>4028</v>
      </c>
      <c r="BO1048">
        <v>1</v>
      </c>
      <c r="BP1048" t="s">
        <v>4029</v>
      </c>
      <c r="BQ1048" t="s">
        <v>4030</v>
      </c>
      <c r="BR1048" t="s">
        <v>4031</v>
      </c>
      <c r="BS1048" s="124">
        <v>46146</v>
      </c>
      <c r="BT1048" t="s">
        <v>272</v>
      </c>
      <c r="BU1048" t="s">
        <v>1720</v>
      </c>
      <c r="BW1048" t="s">
        <v>14742</v>
      </c>
      <c r="BX1048" t="s">
        <v>4030</v>
      </c>
      <c r="BY1048" t="s">
        <v>4126</v>
      </c>
      <c r="BZ1048" t="s">
        <v>14743</v>
      </c>
      <c r="CA1048" t="s">
        <v>14743</v>
      </c>
      <c r="CC1048" t="s">
        <v>4105</v>
      </c>
      <c r="CD1048">
        <v>21.48</v>
      </c>
      <c r="CE1048">
        <v>1.79</v>
      </c>
      <c r="CG1048">
        <v>0</v>
      </c>
      <c r="CH1048">
        <v>21.48</v>
      </c>
      <c r="CK1048">
        <v>1</v>
      </c>
      <c r="CL1048" t="s">
        <v>14744</v>
      </c>
      <c r="CM1048" t="s">
        <v>4106</v>
      </c>
      <c r="CN1048" t="s">
        <v>77</v>
      </c>
      <c r="CO1048" t="s">
        <v>14743</v>
      </c>
      <c r="CP1048" t="s">
        <v>4107</v>
      </c>
      <c r="CR1048" t="s">
        <v>17211</v>
      </c>
      <c r="CS1048" t="s">
        <v>4030</v>
      </c>
      <c r="CT1048" t="s">
        <v>4034</v>
      </c>
      <c r="CU1048" t="s">
        <v>17212</v>
      </c>
      <c r="CV1048" t="s">
        <v>8557</v>
      </c>
      <c r="CX1048" t="s">
        <v>4105</v>
      </c>
      <c r="CZ1048" t="s">
        <v>4133</v>
      </c>
      <c r="DA1048">
        <v>1</v>
      </c>
      <c r="DB1048" t="s">
        <v>17210</v>
      </c>
      <c r="DC1048" t="s">
        <v>220</v>
      </c>
      <c r="DD1048" t="s">
        <v>17212</v>
      </c>
      <c r="DE1048" t="s">
        <v>4158</v>
      </c>
    </row>
    <row r="1049" spans="58:109" x14ac:dyDescent="0.25">
      <c r="BF1049" t="s">
        <v>11819</v>
      </c>
      <c r="BG1049" t="s">
        <v>11820</v>
      </c>
      <c r="BH1049" t="s">
        <v>4026</v>
      </c>
      <c r="BI1049" t="s">
        <v>11821</v>
      </c>
      <c r="BJ1049" t="s">
        <v>4027</v>
      </c>
      <c r="BK1049">
        <v>161.88</v>
      </c>
      <c r="BL1049">
        <v>1</v>
      </c>
      <c r="BM1049">
        <v>1</v>
      </c>
      <c r="BN1049" t="s">
        <v>4028</v>
      </c>
      <c r="BO1049">
        <v>1</v>
      </c>
      <c r="BP1049" t="s">
        <v>4029</v>
      </c>
      <c r="BQ1049" t="s">
        <v>4030</v>
      </c>
      <c r="BR1049" t="s">
        <v>4031</v>
      </c>
      <c r="BS1049" s="124">
        <v>46146</v>
      </c>
      <c r="BT1049" t="s">
        <v>272</v>
      </c>
      <c r="BU1049" t="s">
        <v>1720</v>
      </c>
      <c r="BW1049" t="s">
        <v>14745</v>
      </c>
      <c r="BX1049" t="s">
        <v>4030</v>
      </c>
      <c r="BY1049" t="s">
        <v>4126</v>
      </c>
      <c r="BZ1049" t="s">
        <v>14746</v>
      </c>
      <c r="CA1049" t="s">
        <v>14746</v>
      </c>
      <c r="CB1049" t="s">
        <v>4304</v>
      </c>
      <c r="CC1049" t="s">
        <v>4105</v>
      </c>
      <c r="CD1049">
        <v>113.88</v>
      </c>
      <c r="CE1049">
        <v>9.49</v>
      </c>
      <c r="CG1049">
        <v>0</v>
      </c>
      <c r="CH1049">
        <v>113.88</v>
      </c>
      <c r="CK1049">
        <v>1</v>
      </c>
      <c r="CL1049" t="s">
        <v>14747</v>
      </c>
      <c r="CM1049" t="s">
        <v>4106</v>
      </c>
      <c r="CN1049" t="s">
        <v>77</v>
      </c>
      <c r="CO1049" t="s">
        <v>14746</v>
      </c>
      <c r="CP1049" t="s">
        <v>4107</v>
      </c>
      <c r="CR1049" t="s">
        <v>17209</v>
      </c>
      <c r="CS1049" t="s">
        <v>4030</v>
      </c>
      <c r="CT1049" t="s">
        <v>4034</v>
      </c>
      <c r="CU1049" t="s">
        <v>16048</v>
      </c>
      <c r="CV1049" t="s">
        <v>8557</v>
      </c>
      <c r="CX1049" t="s">
        <v>4105</v>
      </c>
      <c r="CZ1049" t="s">
        <v>4133</v>
      </c>
      <c r="DA1049">
        <v>1</v>
      </c>
      <c r="DB1049" t="s">
        <v>17210</v>
      </c>
      <c r="DC1049" t="s">
        <v>220</v>
      </c>
      <c r="DD1049" t="s">
        <v>16048</v>
      </c>
      <c r="DE1049" t="s">
        <v>4158</v>
      </c>
    </row>
    <row r="1050" spans="58:109" x14ac:dyDescent="0.25">
      <c r="BF1050" t="s">
        <v>11822</v>
      </c>
      <c r="BG1050" t="s">
        <v>11823</v>
      </c>
      <c r="BH1050" t="s">
        <v>4026</v>
      </c>
      <c r="BI1050" t="s">
        <v>11824</v>
      </c>
      <c r="BJ1050" t="s">
        <v>4027</v>
      </c>
      <c r="BK1050">
        <v>173.88</v>
      </c>
      <c r="BL1050">
        <v>1</v>
      </c>
      <c r="BM1050">
        <v>1</v>
      </c>
      <c r="BN1050" t="s">
        <v>4043</v>
      </c>
      <c r="BO1050">
        <v>1</v>
      </c>
      <c r="BP1050" t="s">
        <v>4029</v>
      </c>
      <c r="BQ1050" t="s">
        <v>4030</v>
      </c>
      <c r="BR1050" t="s">
        <v>4031</v>
      </c>
      <c r="BS1050" s="124">
        <v>46146</v>
      </c>
      <c r="BT1050" t="s">
        <v>272</v>
      </c>
      <c r="BU1050" t="s">
        <v>1720</v>
      </c>
      <c r="BW1050" t="s">
        <v>14748</v>
      </c>
      <c r="BX1050" t="s">
        <v>4030</v>
      </c>
      <c r="BY1050" t="s">
        <v>4109</v>
      </c>
      <c r="BZ1050" t="s">
        <v>14749</v>
      </c>
      <c r="CA1050" t="s">
        <v>14749</v>
      </c>
      <c r="CB1050" t="s">
        <v>4355</v>
      </c>
      <c r="CC1050" t="s">
        <v>4111</v>
      </c>
      <c r="CD1050">
        <v>254.88</v>
      </c>
      <c r="CE1050">
        <v>21.24</v>
      </c>
      <c r="CG1050">
        <v>0</v>
      </c>
      <c r="CH1050">
        <v>254.88</v>
      </c>
      <c r="CK1050">
        <v>1</v>
      </c>
      <c r="CL1050" t="s">
        <v>14747</v>
      </c>
      <c r="CM1050" t="s">
        <v>4106</v>
      </c>
      <c r="CN1050" t="s">
        <v>77</v>
      </c>
      <c r="CO1050" t="s">
        <v>14749</v>
      </c>
      <c r="CP1050" t="s">
        <v>4107</v>
      </c>
      <c r="CR1050" t="s">
        <v>17213</v>
      </c>
      <c r="CS1050" t="s">
        <v>4030</v>
      </c>
      <c r="CT1050" t="s">
        <v>4126</v>
      </c>
      <c r="CU1050" t="s">
        <v>13941</v>
      </c>
      <c r="CV1050" t="s">
        <v>8648</v>
      </c>
      <c r="CW1050" t="s">
        <v>4358</v>
      </c>
      <c r="CX1050" t="s">
        <v>4105</v>
      </c>
      <c r="CZ1050" t="s">
        <v>4133</v>
      </c>
      <c r="DA1050">
        <v>1</v>
      </c>
      <c r="DB1050" t="s">
        <v>13939</v>
      </c>
      <c r="DC1050" t="s">
        <v>220</v>
      </c>
      <c r="DD1050" t="s">
        <v>13941</v>
      </c>
      <c r="DE1050" t="s">
        <v>4158</v>
      </c>
    </row>
    <row r="1051" spans="58:109" x14ac:dyDescent="0.25">
      <c r="BF1051" t="s">
        <v>11825</v>
      </c>
      <c r="BG1051" t="s">
        <v>11826</v>
      </c>
      <c r="BH1051" t="s">
        <v>4026</v>
      </c>
      <c r="BI1051" t="s">
        <v>11827</v>
      </c>
      <c r="BJ1051" t="s">
        <v>4032</v>
      </c>
      <c r="BK1051">
        <v>200.08</v>
      </c>
      <c r="BL1051">
        <v>1</v>
      </c>
      <c r="BM1051">
        <v>1</v>
      </c>
      <c r="BN1051" t="s">
        <v>4047</v>
      </c>
      <c r="BO1051">
        <v>1</v>
      </c>
      <c r="BP1051" t="s">
        <v>4029</v>
      </c>
      <c r="BQ1051" t="s">
        <v>4030</v>
      </c>
      <c r="BR1051" t="s">
        <v>4031</v>
      </c>
      <c r="BS1051" s="124">
        <v>46146</v>
      </c>
      <c r="BT1051" t="s">
        <v>272</v>
      </c>
      <c r="BU1051" t="s">
        <v>1720</v>
      </c>
      <c r="BW1051" t="s">
        <v>14750</v>
      </c>
      <c r="BX1051" t="s">
        <v>4030</v>
      </c>
      <c r="BY1051" t="s">
        <v>4032</v>
      </c>
      <c r="BZ1051" t="s">
        <v>14749</v>
      </c>
      <c r="CA1051" t="s">
        <v>14749</v>
      </c>
      <c r="CC1051" t="s">
        <v>4105</v>
      </c>
      <c r="CD1051">
        <v>209.88</v>
      </c>
      <c r="CE1051">
        <v>17.489999999999998</v>
      </c>
      <c r="CF1051">
        <v>1.95888</v>
      </c>
      <c r="CG1051">
        <v>0</v>
      </c>
      <c r="CH1051">
        <v>209.88</v>
      </c>
      <c r="CJ1051">
        <v>26.44</v>
      </c>
      <c r="CK1051">
        <v>1</v>
      </c>
      <c r="CL1051" t="s">
        <v>14747</v>
      </c>
      <c r="CM1051" t="s">
        <v>4106</v>
      </c>
      <c r="CN1051" t="s">
        <v>77</v>
      </c>
      <c r="CO1051" t="s">
        <v>14749</v>
      </c>
      <c r="CP1051" t="s">
        <v>4107</v>
      </c>
      <c r="CR1051" t="s">
        <v>10408</v>
      </c>
      <c r="CS1051" t="s">
        <v>4050</v>
      </c>
      <c r="CT1051" t="s">
        <v>4027</v>
      </c>
      <c r="CU1051" t="s">
        <v>10409</v>
      </c>
      <c r="CV1051" t="s">
        <v>4571</v>
      </c>
      <c r="CW1051" t="s">
        <v>4244</v>
      </c>
      <c r="CX1051" t="s">
        <v>4105</v>
      </c>
      <c r="CY1051" s="17">
        <v>0.2</v>
      </c>
      <c r="CZ1051" t="s">
        <v>4133</v>
      </c>
      <c r="DA1051">
        <v>1</v>
      </c>
      <c r="DB1051" t="s">
        <v>10410</v>
      </c>
      <c r="DC1051" t="s">
        <v>4542</v>
      </c>
      <c r="DD1051" t="s">
        <v>10409</v>
      </c>
      <c r="DE1051" t="s">
        <v>4158</v>
      </c>
    </row>
    <row r="1052" spans="58:109" x14ac:dyDescent="0.25">
      <c r="BF1052" t="s">
        <v>11828</v>
      </c>
      <c r="BG1052" t="s">
        <v>11829</v>
      </c>
      <c r="BH1052" t="s">
        <v>4026</v>
      </c>
      <c r="BI1052" t="s">
        <v>11830</v>
      </c>
      <c r="BJ1052" t="s">
        <v>4027</v>
      </c>
      <c r="BK1052">
        <v>129.47999999999999</v>
      </c>
      <c r="BL1052">
        <v>1</v>
      </c>
      <c r="BM1052">
        <v>1</v>
      </c>
      <c r="BN1052" t="s">
        <v>4035</v>
      </c>
      <c r="BO1052">
        <v>1</v>
      </c>
      <c r="BP1052" t="s">
        <v>4029</v>
      </c>
      <c r="BQ1052" t="s">
        <v>4030</v>
      </c>
      <c r="BR1052" t="s">
        <v>4031</v>
      </c>
      <c r="BS1052" s="124">
        <v>46146</v>
      </c>
      <c r="BT1052" t="s">
        <v>272</v>
      </c>
      <c r="BU1052" t="s">
        <v>1720</v>
      </c>
      <c r="BW1052" t="s">
        <v>14751</v>
      </c>
      <c r="BX1052" t="s">
        <v>4030</v>
      </c>
      <c r="BY1052" t="s">
        <v>4126</v>
      </c>
      <c r="BZ1052" t="s">
        <v>14752</v>
      </c>
      <c r="CA1052" t="s">
        <v>14752</v>
      </c>
      <c r="CC1052" t="s">
        <v>4105</v>
      </c>
      <c r="CD1052">
        <v>33.479999999999997</v>
      </c>
      <c r="CE1052">
        <v>2.79</v>
      </c>
      <c r="CG1052">
        <v>0</v>
      </c>
      <c r="CH1052">
        <v>33.479999999999997</v>
      </c>
      <c r="CK1052">
        <v>1</v>
      </c>
      <c r="CL1052" t="s">
        <v>14744</v>
      </c>
      <c r="CM1052" t="s">
        <v>4106</v>
      </c>
      <c r="CN1052" t="s">
        <v>77</v>
      </c>
      <c r="CO1052" t="s">
        <v>14752</v>
      </c>
      <c r="CP1052" t="s">
        <v>4107</v>
      </c>
      <c r="CR1052" t="s">
        <v>10411</v>
      </c>
      <c r="CS1052" t="s">
        <v>4050</v>
      </c>
      <c r="CT1052" t="s">
        <v>4027</v>
      </c>
      <c r="CU1052" t="s">
        <v>10412</v>
      </c>
      <c r="CV1052" t="s">
        <v>4571</v>
      </c>
      <c r="CW1052" t="s">
        <v>4244</v>
      </c>
      <c r="CX1052" t="s">
        <v>4105</v>
      </c>
      <c r="CY1052" s="17">
        <v>0.2</v>
      </c>
      <c r="CZ1052" t="s">
        <v>4133</v>
      </c>
      <c r="DA1052">
        <v>1</v>
      </c>
      <c r="DB1052" t="s">
        <v>10410</v>
      </c>
      <c r="DC1052" t="s">
        <v>4542</v>
      </c>
      <c r="DD1052" t="s">
        <v>10412</v>
      </c>
      <c r="DE1052" t="s">
        <v>4158</v>
      </c>
    </row>
    <row r="1053" spans="58:109" x14ac:dyDescent="0.25">
      <c r="BF1053" t="s">
        <v>11831</v>
      </c>
      <c r="BG1053" t="s">
        <v>11832</v>
      </c>
      <c r="BH1053" t="s">
        <v>4026</v>
      </c>
      <c r="BI1053" t="s">
        <v>11833</v>
      </c>
      <c r="BJ1053" t="s">
        <v>4027</v>
      </c>
      <c r="BK1053">
        <v>143.88</v>
      </c>
      <c r="BL1053">
        <v>1</v>
      </c>
      <c r="BM1053">
        <v>1</v>
      </c>
      <c r="BN1053" t="s">
        <v>4043</v>
      </c>
      <c r="BO1053">
        <v>1</v>
      </c>
      <c r="BP1053" t="s">
        <v>4029</v>
      </c>
      <c r="BQ1053" t="s">
        <v>4030</v>
      </c>
      <c r="BR1053" t="s">
        <v>4031</v>
      </c>
      <c r="BS1053" s="124">
        <v>46146</v>
      </c>
      <c r="BT1053" t="s">
        <v>272</v>
      </c>
      <c r="BU1053" t="s">
        <v>1720</v>
      </c>
      <c r="BW1053" t="s">
        <v>14753</v>
      </c>
      <c r="BX1053" t="s">
        <v>4030</v>
      </c>
      <c r="BY1053" t="s">
        <v>4126</v>
      </c>
      <c r="BZ1053" t="s">
        <v>14743</v>
      </c>
      <c r="CA1053" t="s">
        <v>14743</v>
      </c>
      <c r="CC1053" t="s">
        <v>4105</v>
      </c>
      <c r="CD1053">
        <v>33.479999999999997</v>
      </c>
      <c r="CE1053">
        <v>2.79</v>
      </c>
      <c r="CG1053">
        <v>0</v>
      </c>
      <c r="CH1053">
        <v>33.479999999999997</v>
      </c>
      <c r="CK1053">
        <v>1</v>
      </c>
      <c r="CL1053" t="s">
        <v>14744</v>
      </c>
      <c r="CM1053" t="s">
        <v>4106</v>
      </c>
      <c r="CN1053" t="s">
        <v>77</v>
      </c>
      <c r="CO1053" t="s">
        <v>14743</v>
      </c>
      <c r="CP1053" t="s">
        <v>4107</v>
      </c>
      <c r="CR1053" t="s">
        <v>10413</v>
      </c>
      <c r="CS1053" t="s">
        <v>4050</v>
      </c>
      <c r="CT1053" t="s">
        <v>4109</v>
      </c>
      <c r="CU1053" t="s">
        <v>10414</v>
      </c>
      <c r="CV1053" t="s">
        <v>4571</v>
      </c>
      <c r="CW1053" t="s">
        <v>4200</v>
      </c>
      <c r="CX1053" t="s">
        <v>4111</v>
      </c>
      <c r="CZ1053" t="s">
        <v>4133</v>
      </c>
      <c r="DA1053">
        <v>1</v>
      </c>
      <c r="DB1053" t="s">
        <v>10415</v>
      </c>
      <c r="DC1053" t="s">
        <v>4542</v>
      </c>
      <c r="DD1053" t="s">
        <v>10414</v>
      </c>
      <c r="DE1053" t="s">
        <v>4158</v>
      </c>
    </row>
    <row r="1054" spans="58:109" x14ac:dyDescent="0.25">
      <c r="BF1054" t="s">
        <v>11834</v>
      </c>
      <c r="BG1054" t="s">
        <v>11835</v>
      </c>
      <c r="BH1054" t="s">
        <v>4026</v>
      </c>
      <c r="BI1054" t="s">
        <v>11836</v>
      </c>
      <c r="BJ1054" t="s">
        <v>4027</v>
      </c>
      <c r="BK1054">
        <v>203.88</v>
      </c>
      <c r="BL1054">
        <v>1</v>
      </c>
      <c r="BM1054">
        <v>1</v>
      </c>
      <c r="BN1054" t="s">
        <v>4043</v>
      </c>
      <c r="BO1054">
        <v>1</v>
      </c>
      <c r="BP1054" t="s">
        <v>4029</v>
      </c>
      <c r="BQ1054" t="s">
        <v>4030</v>
      </c>
      <c r="BR1054" t="s">
        <v>4031</v>
      </c>
      <c r="BS1054" s="124">
        <v>46146</v>
      </c>
      <c r="BT1054" t="s">
        <v>272</v>
      </c>
      <c r="BU1054" t="s">
        <v>1720</v>
      </c>
      <c r="BW1054" t="s">
        <v>14754</v>
      </c>
      <c r="BX1054" t="s">
        <v>4030</v>
      </c>
      <c r="BY1054" t="s">
        <v>4126</v>
      </c>
      <c r="BZ1054" t="s">
        <v>13528</v>
      </c>
      <c r="CA1054" t="s">
        <v>13528</v>
      </c>
      <c r="CC1054" t="s">
        <v>4105</v>
      </c>
      <c r="CD1054">
        <v>46.68</v>
      </c>
      <c r="CE1054">
        <v>3.89</v>
      </c>
      <c r="CG1054">
        <v>0</v>
      </c>
      <c r="CH1054">
        <v>46.68</v>
      </c>
      <c r="CK1054">
        <v>1</v>
      </c>
      <c r="CL1054" t="s">
        <v>14744</v>
      </c>
      <c r="CM1054" t="s">
        <v>4106</v>
      </c>
      <c r="CN1054" t="s">
        <v>77</v>
      </c>
      <c r="CO1054" t="s">
        <v>13528</v>
      </c>
      <c r="CP1054" t="s">
        <v>4107</v>
      </c>
      <c r="CR1054" t="s">
        <v>17214</v>
      </c>
      <c r="CS1054" t="s">
        <v>4030</v>
      </c>
      <c r="CT1054" t="s">
        <v>4109</v>
      </c>
      <c r="CU1054" t="s">
        <v>17215</v>
      </c>
      <c r="CV1054" t="s">
        <v>8912</v>
      </c>
      <c r="CX1054" t="s">
        <v>4105</v>
      </c>
      <c r="CZ1054" t="s">
        <v>4133</v>
      </c>
      <c r="DA1054">
        <v>1</v>
      </c>
      <c r="DB1054" t="s">
        <v>17216</v>
      </c>
      <c r="DC1054" t="s">
        <v>4542</v>
      </c>
      <c r="DD1054" t="s">
        <v>17215</v>
      </c>
      <c r="DE1054" t="s">
        <v>4158</v>
      </c>
    </row>
    <row r="1055" spans="58:109" x14ac:dyDescent="0.25">
      <c r="BF1055" t="s">
        <v>11837</v>
      </c>
      <c r="BG1055" t="s">
        <v>11838</v>
      </c>
      <c r="BH1055" t="s">
        <v>4026</v>
      </c>
      <c r="BI1055" t="s">
        <v>11839</v>
      </c>
      <c r="BJ1055" t="s">
        <v>4027</v>
      </c>
      <c r="BK1055">
        <v>215.88</v>
      </c>
      <c r="BL1055">
        <v>1</v>
      </c>
      <c r="BM1055">
        <v>1</v>
      </c>
      <c r="BN1055" t="s">
        <v>4043</v>
      </c>
      <c r="BO1055">
        <v>1</v>
      </c>
      <c r="BP1055" t="s">
        <v>4029</v>
      </c>
      <c r="BQ1055" t="s">
        <v>4030</v>
      </c>
      <c r="BR1055" t="s">
        <v>4031</v>
      </c>
      <c r="BS1055" s="124">
        <v>46146</v>
      </c>
      <c r="BT1055" t="s">
        <v>272</v>
      </c>
      <c r="BU1055" t="s">
        <v>1720</v>
      </c>
      <c r="BW1055" t="s">
        <v>14755</v>
      </c>
      <c r="BX1055" t="s">
        <v>4030</v>
      </c>
      <c r="BY1055" t="s">
        <v>4104</v>
      </c>
      <c r="BZ1055" t="s">
        <v>14756</v>
      </c>
      <c r="CA1055" t="s">
        <v>14756</v>
      </c>
      <c r="CB1055" t="s">
        <v>4436</v>
      </c>
      <c r="CC1055" t="s">
        <v>4105</v>
      </c>
      <c r="CD1055">
        <v>161.88</v>
      </c>
      <c r="CE1055">
        <v>13.49</v>
      </c>
      <c r="CG1055">
        <v>0</v>
      </c>
      <c r="CH1055">
        <v>161.88</v>
      </c>
      <c r="CK1055">
        <v>1</v>
      </c>
      <c r="CL1055" t="s">
        <v>14744</v>
      </c>
      <c r="CM1055" t="s">
        <v>4106</v>
      </c>
      <c r="CN1055" t="s">
        <v>77</v>
      </c>
      <c r="CO1055" t="s">
        <v>14756</v>
      </c>
      <c r="CP1055" t="s">
        <v>4107</v>
      </c>
      <c r="CR1055" t="s">
        <v>17217</v>
      </c>
      <c r="CS1055" t="s">
        <v>4050</v>
      </c>
      <c r="CT1055" t="s">
        <v>4109</v>
      </c>
      <c r="CU1055" t="s">
        <v>14205</v>
      </c>
      <c r="CV1055" t="s">
        <v>4571</v>
      </c>
      <c r="CW1055" t="s">
        <v>4195</v>
      </c>
      <c r="CX1055" t="s">
        <v>4111</v>
      </c>
      <c r="CZ1055" t="s">
        <v>4133</v>
      </c>
      <c r="DA1055">
        <v>1</v>
      </c>
      <c r="DB1055" t="s">
        <v>17218</v>
      </c>
      <c r="DC1055" t="s">
        <v>4542</v>
      </c>
      <c r="DD1055" t="s">
        <v>14205</v>
      </c>
      <c r="DE1055" t="s">
        <v>4158</v>
      </c>
    </row>
    <row r="1056" spans="58:109" x14ac:dyDescent="0.25">
      <c r="BF1056" t="s">
        <v>11840</v>
      </c>
      <c r="BG1056" t="s">
        <v>11841</v>
      </c>
      <c r="BH1056" t="s">
        <v>4026</v>
      </c>
      <c r="BI1056" t="s">
        <v>11842</v>
      </c>
      <c r="BJ1056" t="s">
        <v>4032</v>
      </c>
      <c r="BK1056">
        <v>108.12</v>
      </c>
      <c r="BL1056">
        <v>1</v>
      </c>
      <c r="BM1056">
        <v>1</v>
      </c>
      <c r="BN1056" t="s">
        <v>4028</v>
      </c>
      <c r="BO1056">
        <v>1</v>
      </c>
      <c r="BP1056" t="s">
        <v>4029</v>
      </c>
      <c r="BQ1056" t="s">
        <v>4030</v>
      </c>
      <c r="BR1056" t="s">
        <v>4031</v>
      </c>
      <c r="BS1056" s="124">
        <v>46146</v>
      </c>
      <c r="BT1056" t="s">
        <v>272</v>
      </c>
      <c r="BU1056" t="s">
        <v>1720</v>
      </c>
      <c r="BW1056" t="s">
        <v>14757</v>
      </c>
      <c r="BX1056" t="s">
        <v>4030</v>
      </c>
      <c r="BY1056" t="s">
        <v>4126</v>
      </c>
      <c r="BZ1056" t="s">
        <v>14758</v>
      </c>
      <c r="CA1056" t="s">
        <v>14758</v>
      </c>
      <c r="CC1056" t="s">
        <v>4105</v>
      </c>
      <c r="CD1056">
        <v>34.68</v>
      </c>
      <c r="CE1056">
        <v>2.89</v>
      </c>
      <c r="CG1056">
        <v>0</v>
      </c>
      <c r="CH1056">
        <v>34.68</v>
      </c>
      <c r="CK1056">
        <v>1</v>
      </c>
      <c r="CL1056" t="s">
        <v>14744</v>
      </c>
      <c r="CM1056" t="s">
        <v>4106</v>
      </c>
      <c r="CN1056" t="s">
        <v>77</v>
      </c>
      <c r="CO1056" t="s">
        <v>14758</v>
      </c>
      <c r="CP1056" t="s">
        <v>4107</v>
      </c>
      <c r="CR1056" t="s">
        <v>17219</v>
      </c>
      <c r="CS1056" t="s">
        <v>4050</v>
      </c>
      <c r="CT1056" t="s">
        <v>4034</v>
      </c>
      <c r="CU1056" t="s">
        <v>17220</v>
      </c>
      <c r="CV1056" t="s">
        <v>4571</v>
      </c>
      <c r="CW1056" t="s">
        <v>4551</v>
      </c>
      <c r="CX1056" t="s">
        <v>4105</v>
      </c>
      <c r="CZ1056" t="s">
        <v>4133</v>
      </c>
      <c r="DA1056">
        <v>1</v>
      </c>
      <c r="DB1056" t="s">
        <v>17221</v>
      </c>
      <c r="DC1056" t="s">
        <v>4542</v>
      </c>
      <c r="DD1056" t="s">
        <v>17220</v>
      </c>
      <c r="DE1056" t="s">
        <v>4158</v>
      </c>
    </row>
    <row r="1057" spans="58:109" x14ac:dyDescent="0.25">
      <c r="BF1057" t="s">
        <v>11843</v>
      </c>
      <c r="BH1057" t="s">
        <v>4026</v>
      </c>
      <c r="BL1057">
        <v>0</v>
      </c>
      <c r="BM1057">
        <v>1</v>
      </c>
      <c r="BR1057" t="s">
        <v>4031</v>
      </c>
      <c r="BS1057" s="124">
        <v>46146</v>
      </c>
      <c r="BT1057" t="s">
        <v>272</v>
      </c>
      <c r="BU1057" t="s">
        <v>1720</v>
      </c>
      <c r="BW1057" t="s">
        <v>14759</v>
      </c>
      <c r="BX1057" t="s">
        <v>4030</v>
      </c>
      <c r="BY1057" t="s">
        <v>4034</v>
      </c>
      <c r="BZ1057" t="s">
        <v>14760</v>
      </c>
      <c r="CA1057" t="s">
        <v>14760</v>
      </c>
      <c r="CB1057" t="s">
        <v>4165</v>
      </c>
      <c r="CC1057" t="s">
        <v>4105</v>
      </c>
      <c r="CD1057">
        <v>119.88</v>
      </c>
      <c r="CE1057">
        <v>9.99</v>
      </c>
      <c r="CG1057">
        <v>0</v>
      </c>
      <c r="CH1057">
        <v>119.88</v>
      </c>
      <c r="CK1057">
        <v>1</v>
      </c>
      <c r="CL1057" t="s">
        <v>14761</v>
      </c>
      <c r="CM1057" t="s">
        <v>4106</v>
      </c>
      <c r="CN1057" t="s">
        <v>77</v>
      </c>
      <c r="CO1057" t="s">
        <v>14760</v>
      </c>
      <c r="CP1057" t="s">
        <v>4107</v>
      </c>
      <c r="CR1057" t="s">
        <v>17222</v>
      </c>
      <c r="CS1057" t="s">
        <v>4050</v>
      </c>
      <c r="CT1057" t="s">
        <v>4109</v>
      </c>
      <c r="CU1057" t="s">
        <v>17223</v>
      </c>
      <c r="CV1057" t="s">
        <v>4614</v>
      </c>
      <c r="CX1057" t="s">
        <v>4111</v>
      </c>
      <c r="CZ1057" t="s">
        <v>4133</v>
      </c>
      <c r="DA1057">
        <v>1</v>
      </c>
      <c r="DB1057" t="s">
        <v>17224</v>
      </c>
      <c r="DC1057" t="s">
        <v>4542</v>
      </c>
      <c r="DD1057" t="s">
        <v>17223</v>
      </c>
      <c r="DE1057" t="s">
        <v>4158</v>
      </c>
    </row>
    <row r="1058" spans="58:109" x14ac:dyDescent="0.25">
      <c r="BF1058" t="s">
        <v>11844</v>
      </c>
      <c r="BH1058" t="s">
        <v>4026</v>
      </c>
      <c r="BL1058">
        <v>0</v>
      </c>
      <c r="BM1058">
        <v>1</v>
      </c>
      <c r="BR1058" t="s">
        <v>4031</v>
      </c>
      <c r="BS1058" s="124">
        <v>46146</v>
      </c>
      <c r="BT1058" t="s">
        <v>272</v>
      </c>
      <c r="BU1058" t="s">
        <v>1720</v>
      </c>
      <c r="BW1058" t="s">
        <v>14762</v>
      </c>
      <c r="BX1058" t="s">
        <v>4030</v>
      </c>
      <c r="BY1058" t="s">
        <v>4027</v>
      </c>
      <c r="BZ1058" t="s">
        <v>14763</v>
      </c>
      <c r="CA1058" t="s">
        <v>14763</v>
      </c>
      <c r="CB1058" t="s">
        <v>8386</v>
      </c>
      <c r="CC1058" t="s">
        <v>4105</v>
      </c>
      <c r="CD1058">
        <v>263.88</v>
      </c>
      <c r="CE1058">
        <v>21.99</v>
      </c>
      <c r="CG1058">
        <v>0</v>
      </c>
      <c r="CH1058">
        <v>263.88</v>
      </c>
      <c r="CK1058">
        <v>1</v>
      </c>
      <c r="CL1058" t="s">
        <v>14764</v>
      </c>
      <c r="CM1058" t="s">
        <v>4106</v>
      </c>
      <c r="CN1058" t="s">
        <v>77</v>
      </c>
      <c r="CO1058" t="s">
        <v>14763</v>
      </c>
      <c r="CP1058" t="s">
        <v>4107</v>
      </c>
      <c r="CR1058" t="s">
        <v>9994</v>
      </c>
      <c r="CS1058" t="s">
        <v>4050</v>
      </c>
      <c r="CT1058" t="s">
        <v>4109</v>
      </c>
      <c r="CU1058" t="s">
        <v>9914</v>
      </c>
      <c r="CV1058" t="s">
        <v>8890</v>
      </c>
      <c r="CX1058" t="s">
        <v>4111</v>
      </c>
      <c r="CZ1058" t="s">
        <v>4133</v>
      </c>
      <c r="DA1058">
        <v>1</v>
      </c>
      <c r="DB1058" t="s">
        <v>9995</v>
      </c>
      <c r="DC1058" t="s">
        <v>1120</v>
      </c>
      <c r="DD1058" t="s">
        <v>9914</v>
      </c>
      <c r="DE1058" t="s">
        <v>4158</v>
      </c>
    </row>
    <row r="1059" spans="58:109" x14ac:dyDescent="0.25">
      <c r="BF1059" t="s">
        <v>11845</v>
      </c>
      <c r="BH1059" t="s">
        <v>4026</v>
      </c>
      <c r="BL1059">
        <v>0</v>
      </c>
      <c r="BM1059">
        <v>1</v>
      </c>
      <c r="BR1059" t="s">
        <v>4031</v>
      </c>
      <c r="BS1059" s="124">
        <v>46146</v>
      </c>
      <c r="BT1059" t="s">
        <v>272</v>
      </c>
      <c r="BU1059" t="s">
        <v>1720</v>
      </c>
      <c r="BW1059" t="s">
        <v>14765</v>
      </c>
      <c r="BX1059" t="s">
        <v>4030</v>
      </c>
      <c r="BY1059" t="s">
        <v>4104</v>
      </c>
      <c r="BZ1059" t="s">
        <v>14766</v>
      </c>
      <c r="CA1059" t="s">
        <v>8911</v>
      </c>
      <c r="CC1059" t="s">
        <v>4105</v>
      </c>
      <c r="CD1059">
        <v>97.08</v>
      </c>
      <c r="CE1059">
        <v>7.19</v>
      </c>
      <c r="CF1059">
        <v>1.7975000000000001</v>
      </c>
      <c r="CG1059">
        <v>1</v>
      </c>
      <c r="CH1059">
        <v>97.08</v>
      </c>
      <c r="CI1059" s="17">
        <v>0.2</v>
      </c>
      <c r="CJ1059">
        <v>21.57</v>
      </c>
      <c r="CK1059">
        <v>1</v>
      </c>
      <c r="CL1059" t="s">
        <v>14767</v>
      </c>
      <c r="CM1059" t="s">
        <v>4121</v>
      </c>
      <c r="CN1059" t="s">
        <v>77</v>
      </c>
      <c r="CO1059" t="s">
        <v>14766</v>
      </c>
      <c r="CP1059" t="s">
        <v>4121</v>
      </c>
      <c r="CR1059" t="s">
        <v>8508</v>
      </c>
      <c r="CS1059" t="s">
        <v>4050</v>
      </c>
      <c r="CT1059" t="s">
        <v>4109</v>
      </c>
      <c r="CU1059" t="s">
        <v>9996</v>
      </c>
      <c r="CV1059" t="s">
        <v>4571</v>
      </c>
      <c r="CX1059" t="s">
        <v>4111</v>
      </c>
      <c r="CZ1059" t="s">
        <v>4133</v>
      </c>
      <c r="DA1059">
        <v>1</v>
      </c>
      <c r="DB1059" t="s">
        <v>8509</v>
      </c>
      <c r="DC1059" t="s">
        <v>1120</v>
      </c>
      <c r="DD1059" t="s">
        <v>9996</v>
      </c>
      <c r="DE1059" t="s">
        <v>4158</v>
      </c>
    </row>
    <row r="1060" spans="58:109" x14ac:dyDescent="0.25">
      <c r="BF1060" t="s">
        <v>11846</v>
      </c>
      <c r="BH1060" t="s">
        <v>4026</v>
      </c>
      <c r="BL1060">
        <v>0</v>
      </c>
      <c r="BM1060">
        <v>1</v>
      </c>
      <c r="BR1060" t="s">
        <v>4031</v>
      </c>
      <c r="BS1060" s="124">
        <v>46146</v>
      </c>
      <c r="BT1060" t="s">
        <v>272</v>
      </c>
      <c r="BU1060" t="s">
        <v>1720</v>
      </c>
      <c r="BW1060" t="s">
        <v>14768</v>
      </c>
      <c r="BX1060" t="s">
        <v>4030</v>
      </c>
      <c r="BY1060" t="s">
        <v>4104</v>
      </c>
      <c r="BZ1060" t="s">
        <v>14769</v>
      </c>
      <c r="CA1060" t="s">
        <v>8911</v>
      </c>
      <c r="CC1060" t="s">
        <v>4105</v>
      </c>
      <c r="CD1060">
        <v>118.68</v>
      </c>
      <c r="CE1060">
        <v>8.7899999999999991</v>
      </c>
      <c r="CF1060">
        <v>2.1974999999999998</v>
      </c>
      <c r="CG1060">
        <v>1</v>
      </c>
      <c r="CH1060">
        <v>118.68</v>
      </c>
      <c r="CI1060" s="17">
        <v>0.2</v>
      </c>
      <c r="CJ1060">
        <v>26.37</v>
      </c>
      <c r="CK1060">
        <v>1</v>
      </c>
      <c r="CL1060" t="s">
        <v>14767</v>
      </c>
      <c r="CM1060" t="s">
        <v>4121</v>
      </c>
      <c r="CN1060" t="s">
        <v>77</v>
      </c>
      <c r="CO1060" t="s">
        <v>14769</v>
      </c>
      <c r="CP1060" t="s">
        <v>4121</v>
      </c>
      <c r="CR1060" t="s">
        <v>17225</v>
      </c>
      <c r="CS1060" t="s">
        <v>4030</v>
      </c>
      <c r="CT1060" t="s">
        <v>4032</v>
      </c>
      <c r="CU1060" t="s">
        <v>17226</v>
      </c>
      <c r="CV1060" t="s">
        <v>8908</v>
      </c>
      <c r="CW1060" t="s">
        <v>4157</v>
      </c>
      <c r="CX1060" t="s">
        <v>4105</v>
      </c>
      <c r="CZ1060" t="s">
        <v>4133</v>
      </c>
      <c r="DA1060">
        <v>1</v>
      </c>
      <c r="DB1060" t="s">
        <v>17227</v>
      </c>
      <c r="DC1060" t="s">
        <v>1120</v>
      </c>
      <c r="DD1060" t="s">
        <v>17226</v>
      </c>
      <c r="DE1060" t="s">
        <v>4158</v>
      </c>
    </row>
    <row r="1061" spans="58:109" x14ac:dyDescent="0.25">
      <c r="BF1061" t="s">
        <v>11847</v>
      </c>
      <c r="BH1061" t="s">
        <v>4026</v>
      </c>
      <c r="BL1061">
        <v>0</v>
      </c>
      <c r="BM1061">
        <v>1</v>
      </c>
      <c r="BR1061" t="s">
        <v>4031</v>
      </c>
      <c r="BS1061" s="124">
        <v>46146</v>
      </c>
      <c r="BT1061" t="s">
        <v>272</v>
      </c>
      <c r="BU1061" t="s">
        <v>1720</v>
      </c>
      <c r="BW1061" t="s">
        <v>14770</v>
      </c>
      <c r="BX1061" t="s">
        <v>4030</v>
      </c>
      <c r="BY1061" t="s">
        <v>4109</v>
      </c>
      <c r="BZ1061" t="s">
        <v>14771</v>
      </c>
      <c r="CA1061" t="s">
        <v>8442</v>
      </c>
      <c r="CB1061" t="s">
        <v>4394</v>
      </c>
      <c r="CC1061" t="s">
        <v>4105</v>
      </c>
      <c r="CD1061">
        <v>98.88</v>
      </c>
      <c r="CE1061">
        <v>8.24</v>
      </c>
      <c r="CF1061">
        <v>0.79079999999999995</v>
      </c>
      <c r="CG1061">
        <v>1</v>
      </c>
      <c r="CH1061">
        <v>98.88</v>
      </c>
      <c r="CI1061" s="17">
        <v>0.2</v>
      </c>
      <c r="CJ1061">
        <v>11.67</v>
      </c>
      <c r="CK1061">
        <v>1</v>
      </c>
      <c r="CL1061" t="s">
        <v>14772</v>
      </c>
      <c r="CM1061" t="s">
        <v>4133</v>
      </c>
      <c r="CN1061" t="s">
        <v>77</v>
      </c>
      <c r="CO1061" t="s">
        <v>14771</v>
      </c>
      <c r="CP1061" t="s">
        <v>4121</v>
      </c>
      <c r="CR1061" t="s">
        <v>17228</v>
      </c>
      <c r="CS1061" t="s">
        <v>4030</v>
      </c>
      <c r="CT1061" t="s">
        <v>4032</v>
      </c>
      <c r="CU1061" t="s">
        <v>14539</v>
      </c>
      <c r="CV1061" t="s">
        <v>8389</v>
      </c>
      <c r="CW1061" t="s">
        <v>4206</v>
      </c>
      <c r="CX1061" t="s">
        <v>4105</v>
      </c>
      <c r="CZ1061" t="s">
        <v>4133</v>
      </c>
      <c r="DA1061">
        <v>1</v>
      </c>
      <c r="DB1061" t="s">
        <v>17229</v>
      </c>
      <c r="DC1061" t="s">
        <v>1120</v>
      </c>
      <c r="DD1061" t="s">
        <v>14539</v>
      </c>
      <c r="DE1061" t="s">
        <v>4158</v>
      </c>
    </row>
    <row r="1062" spans="58:109" x14ac:dyDescent="0.25">
      <c r="BF1062" t="s">
        <v>11848</v>
      </c>
      <c r="BH1062" t="s">
        <v>4026</v>
      </c>
      <c r="BL1062">
        <v>0</v>
      </c>
      <c r="BM1062">
        <v>1</v>
      </c>
      <c r="BR1062" t="s">
        <v>4031</v>
      </c>
      <c r="BS1062" s="124">
        <v>46146</v>
      </c>
      <c r="BT1062" t="s">
        <v>272</v>
      </c>
      <c r="BU1062" t="s">
        <v>1720</v>
      </c>
      <c r="BW1062" t="s">
        <v>14773</v>
      </c>
      <c r="BX1062" t="s">
        <v>4030</v>
      </c>
      <c r="BY1062" t="s">
        <v>4126</v>
      </c>
      <c r="BZ1062" t="s">
        <v>14774</v>
      </c>
      <c r="CA1062" t="s">
        <v>8906</v>
      </c>
      <c r="CB1062" t="s">
        <v>4144</v>
      </c>
      <c r="CC1062" t="s">
        <v>4105</v>
      </c>
      <c r="CD1062">
        <v>107.88</v>
      </c>
      <c r="CE1062">
        <v>8.99</v>
      </c>
      <c r="CF1062">
        <v>3.2355</v>
      </c>
      <c r="CG1062">
        <v>1</v>
      </c>
      <c r="CH1062">
        <v>107.88</v>
      </c>
      <c r="CI1062" s="17">
        <v>0.2</v>
      </c>
      <c r="CJ1062">
        <v>42.88</v>
      </c>
      <c r="CK1062">
        <v>1</v>
      </c>
      <c r="CL1062" t="s">
        <v>14775</v>
      </c>
      <c r="CM1062" t="s">
        <v>4121</v>
      </c>
      <c r="CN1062" t="s">
        <v>77</v>
      </c>
      <c r="CO1062" t="s">
        <v>14774</v>
      </c>
      <c r="CP1062" t="s">
        <v>4121</v>
      </c>
      <c r="CR1062" t="s">
        <v>8598</v>
      </c>
      <c r="CS1062" t="s">
        <v>4050</v>
      </c>
      <c r="CT1062" t="s">
        <v>4032</v>
      </c>
      <c r="CU1062" t="s">
        <v>17230</v>
      </c>
      <c r="CV1062" t="s">
        <v>4615</v>
      </c>
      <c r="CX1062" t="s">
        <v>4105</v>
      </c>
      <c r="CY1062" s="17">
        <v>0.2</v>
      </c>
      <c r="CZ1062" t="s">
        <v>4133</v>
      </c>
      <c r="DA1062">
        <v>1</v>
      </c>
      <c r="DB1062" t="s">
        <v>8597</v>
      </c>
      <c r="DC1062" t="s">
        <v>1120</v>
      </c>
      <c r="DD1062" t="s">
        <v>17230</v>
      </c>
      <c r="DE1062" t="s">
        <v>4158</v>
      </c>
    </row>
    <row r="1063" spans="58:109" x14ac:dyDescent="0.25">
      <c r="BF1063" t="s">
        <v>11849</v>
      </c>
      <c r="BH1063" t="s">
        <v>4026</v>
      </c>
      <c r="BL1063">
        <v>0</v>
      </c>
      <c r="BM1063">
        <v>1</v>
      </c>
      <c r="BR1063" t="s">
        <v>4031</v>
      </c>
      <c r="BS1063" s="124">
        <v>46146</v>
      </c>
      <c r="BT1063" t="s">
        <v>272</v>
      </c>
      <c r="BU1063" t="s">
        <v>1720</v>
      </c>
      <c r="BW1063" t="s">
        <v>14776</v>
      </c>
      <c r="BX1063" t="s">
        <v>4030</v>
      </c>
      <c r="BY1063" t="s">
        <v>4142</v>
      </c>
      <c r="BZ1063" t="s">
        <v>13845</v>
      </c>
      <c r="CA1063" t="s">
        <v>8552</v>
      </c>
      <c r="CB1063" t="s">
        <v>4125</v>
      </c>
      <c r="CC1063" t="s">
        <v>4105</v>
      </c>
      <c r="CD1063">
        <v>155.88</v>
      </c>
      <c r="CE1063">
        <v>12.99</v>
      </c>
      <c r="CF1063">
        <v>2.5975000000000001</v>
      </c>
      <c r="CG1063">
        <v>1</v>
      </c>
      <c r="CH1063">
        <v>155.88</v>
      </c>
      <c r="CI1063" s="17">
        <v>0.2</v>
      </c>
      <c r="CJ1063">
        <v>31.82</v>
      </c>
      <c r="CK1063">
        <v>1</v>
      </c>
      <c r="CL1063" t="s">
        <v>14777</v>
      </c>
      <c r="CM1063" t="s">
        <v>4121</v>
      </c>
      <c r="CN1063" t="s">
        <v>77</v>
      </c>
      <c r="CO1063" t="s">
        <v>13845</v>
      </c>
      <c r="CP1063" t="s">
        <v>4121</v>
      </c>
      <c r="CR1063" t="s">
        <v>17231</v>
      </c>
      <c r="CS1063" t="s">
        <v>4030</v>
      </c>
      <c r="CT1063" t="s">
        <v>4032</v>
      </c>
      <c r="CU1063" t="s">
        <v>16670</v>
      </c>
      <c r="CV1063" t="s">
        <v>8389</v>
      </c>
      <c r="CX1063" t="s">
        <v>4105</v>
      </c>
      <c r="CZ1063" t="s">
        <v>4133</v>
      </c>
      <c r="DA1063">
        <v>1</v>
      </c>
      <c r="DB1063" t="s">
        <v>17232</v>
      </c>
      <c r="DC1063" t="s">
        <v>1120</v>
      </c>
      <c r="DD1063" t="s">
        <v>16670</v>
      </c>
      <c r="DE1063" t="s">
        <v>4158</v>
      </c>
    </row>
    <row r="1064" spans="58:109" x14ac:dyDescent="0.25">
      <c r="BF1064" t="s">
        <v>11850</v>
      </c>
      <c r="BH1064" t="s">
        <v>4026</v>
      </c>
      <c r="BL1064">
        <v>0</v>
      </c>
      <c r="BM1064">
        <v>1</v>
      </c>
      <c r="BR1064" t="s">
        <v>4031</v>
      </c>
      <c r="BS1064" s="124">
        <v>46146</v>
      </c>
      <c r="BT1064" t="s">
        <v>272</v>
      </c>
      <c r="BU1064" t="s">
        <v>1720</v>
      </c>
      <c r="BW1064" t="s">
        <v>14778</v>
      </c>
      <c r="BX1064" t="s">
        <v>4030</v>
      </c>
      <c r="BY1064" t="s">
        <v>4142</v>
      </c>
      <c r="BZ1064" t="s">
        <v>13845</v>
      </c>
      <c r="CA1064" t="s">
        <v>8552</v>
      </c>
      <c r="CB1064" t="s">
        <v>4125</v>
      </c>
      <c r="CC1064" t="s">
        <v>4105</v>
      </c>
      <c r="CD1064">
        <v>143.88</v>
      </c>
      <c r="CE1064">
        <v>11.99</v>
      </c>
      <c r="CF1064">
        <v>2.3975</v>
      </c>
      <c r="CG1064">
        <v>1</v>
      </c>
      <c r="CH1064">
        <v>143.88</v>
      </c>
      <c r="CI1064" s="17">
        <v>0.2</v>
      </c>
      <c r="CJ1064">
        <v>29.37</v>
      </c>
      <c r="CK1064">
        <v>1</v>
      </c>
      <c r="CL1064" t="s">
        <v>14777</v>
      </c>
      <c r="CM1064" t="s">
        <v>4121</v>
      </c>
      <c r="CN1064" t="s">
        <v>77</v>
      </c>
      <c r="CO1064" t="s">
        <v>13845</v>
      </c>
      <c r="CP1064" t="s">
        <v>4121</v>
      </c>
      <c r="CR1064" t="s">
        <v>15418</v>
      </c>
      <c r="CS1064" t="s">
        <v>4050</v>
      </c>
      <c r="CT1064" t="s">
        <v>4034</v>
      </c>
      <c r="CU1064" t="s">
        <v>17233</v>
      </c>
      <c r="CV1064" t="s">
        <v>4701</v>
      </c>
      <c r="CW1064" t="s">
        <v>4423</v>
      </c>
      <c r="CX1064" t="s">
        <v>4105</v>
      </c>
      <c r="CZ1064" t="s">
        <v>4133</v>
      </c>
      <c r="DA1064">
        <v>1</v>
      </c>
      <c r="DB1064" t="s">
        <v>15420</v>
      </c>
      <c r="DC1064" t="s">
        <v>1124</v>
      </c>
      <c r="DD1064" t="s">
        <v>17233</v>
      </c>
      <c r="DE1064" t="s">
        <v>4158</v>
      </c>
    </row>
    <row r="1065" spans="58:109" x14ac:dyDescent="0.25">
      <c r="BF1065" t="s">
        <v>11851</v>
      </c>
      <c r="BH1065" t="s">
        <v>4026</v>
      </c>
      <c r="BL1065">
        <v>0</v>
      </c>
      <c r="BM1065">
        <v>1</v>
      </c>
      <c r="BR1065" t="s">
        <v>4031</v>
      </c>
      <c r="BS1065" s="124">
        <v>46146</v>
      </c>
      <c r="BT1065" t="s">
        <v>272</v>
      </c>
      <c r="BU1065" t="s">
        <v>1720</v>
      </c>
      <c r="BW1065" t="s">
        <v>14779</v>
      </c>
      <c r="BX1065" t="s">
        <v>4030</v>
      </c>
      <c r="BY1065" t="s">
        <v>4034</v>
      </c>
      <c r="BZ1065" t="s">
        <v>14780</v>
      </c>
      <c r="CA1065" t="s">
        <v>8920</v>
      </c>
      <c r="CB1065" t="s">
        <v>4364</v>
      </c>
      <c r="CC1065" t="s">
        <v>4105</v>
      </c>
      <c r="CD1065">
        <v>71.88</v>
      </c>
      <c r="CE1065">
        <v>5.99</v>
      </c>
      <c r="CF1065">
        <v>0.71850000000000003</v>
      </c>
      <c r="CG1065">
        <v>1</v>
      </c>
      <c r="CH1065">
        <v>71.88</v>
      </c>
      <c r="CI1065" s="17">
        <v>0.2</v>
      </c>
      <c r="CJ1065">
        <v>9.34</v>
      </c>
      <c r="CK1065">
        <v>1</v>
      </c>
      <c r="CL1065" t="s">
        <v>14781</v>
      </c>
      <c r="CM1065" t="s">
        <v>4121</v>
      </c>
      <c r="CN1065" t="s">
        <v>77</v>
      </c>
      <c r="CO1065" t="s">
        <v>14780</v>
      </c>
      <c r="CP1065" t="s">
        <v>4121</v>
      </c>
      <c r="CR1065" t="s">
        <v>17234</v>
      </c>
      <c r="CS1065" t="s">
        <v>4050</v>
      </c>
      <c r="CT1065" t="s">
        <v>4032</v>
      </c>
      <c r="CU1065" t="s">
        <v>17235</v>
      </c>
      <c r="CV1065" t="s">
        <v>4701</v>
      </c>
      <c r="CX1065" t="s">
        <v>4105</v>
      </c>
      <c r="CZ1065" t="s">
        <v>4133</v>
      </c>
      <c r="DA1065">
        <v>1</v>
      </c>
      <c r="DB1065" t="s">
        <v>4617</v>
      </c>
      <c r="DC1065" t="s">
        <v>1124</v>
      </c>
      <c r="DD1065" t="s">
        <v>17235</v>
      </c>
      <c r="DE1065" t="s">
        <v>4158</v>
      </c>
    </row>
    <row r="1066" spans="58:109" x14ac:dyDescent="0.25">
      <c r="BF1066" t="s">
        <v>11852</v>
      </c>
      <c r="BH1066" t="s">
        <v>4026</v>
      </c>
      <c r="BL1066">
        <v>0</v>
      </c>
      <c r="BM1066">
        <v>1</v>
      </c>
      <c r="BR1066" t="s">
        <v>4031</v>
      </c>
      <c r="BS1066" s="124">
        <v>46146</v>
      </c>
      <c r="BT1066" t="s">
        <v>272</v>
      </c>
      <c r="BU1066" t="s">
        <v>1720</v>
      </c>
      <c r="BW1066" t="s">
        <v>14782</v>
      </c>
      <c r="BX1066" t="s">
        <v>4030</v>
      </c>
      <c r="BY1066" t="s">
        <v>4034</v>
      </c>
      <c r="BZ1066" t="s">
        <v>14783</v>
      </c>
      <c r="CA1066" t="s">
        <v>8920</v>
      </c>
      <c r="CB1066" t="s">
        <v>4364</v>
      </c>
      <c r="CC1066" t="s">
        <v>4105</v>
      </c>
      <c r="CD1066">
        <v>143.88</v>
      </c>
      <c r="CE1066">
        <v>11.99</v>
      </c>
      <c r="CF1066">
        <v>1.4384999999999999</v>
      </c>
      <c r="CG1066">
        <v>1</v>
      </c>
      <c r="CH1066">
        <v>143.88</v>
      </c>
      <c r="CI1066" s="17">
        <v>0.2</v>
      </c>
      <c r="CJ1066">
        <v>18.7</v>
      </c>
      <c r="CK1066">
        <v>1</v>
      </c>
      <c r="CL1066" t="s">
        <v>14781</v>
      </c>
      <c r="CM1066" t="s">
        <v>4121</v>
      </c>
      <c r="CN1066" t="s">
        <v>77</v>
      </c>
      <c r="CO1066" t="s">
        <v>14783</v>
      </c>
      <c r="CP1066" t="s">
        <v>4121</v>
      </c>
      <c r="CR1066" t="s">
        <v>9997</v>
      </c>
      <c r="CS1066" t="s">
        <v>4030</v>
      </c>
      <c r="CT1066" t="s">
        <v>4109</v>
      </c>
      <c r="CU1066" t="s">
        <v>9939</v>
      </c>
      <c r="CV1066" t="s">
        <v>8515</v>
      </c>
      <c r="CX1066" t="s">
        <v>4111</v>
      </c>
      <c r="CZ1066" t="s">
        <v>4133</v>
      </c>
      <c r="DA1066">
        <v>1</v>
      </c>
      <c r="DB1066" t="s">
        <v>9998</v>
      </c>
      <c r="DC1066" t="s">
        <v>1124</v>
      </c>
      <c r="DD1066" t="s">
        <v>9939</v>
      </c>
      <c r="DE1066" t="s">
        <v>4158</v>
      </c>
    </row>
    <row r="1067" spans="58:109" x14ac:dyDescent="0.25">
      <c r="BF1067" t="s">
        <v>11853</v>
      </c>
      <c r="BG1067" t="s">
        <v>11854</v>
      </c>
      <c r="BH1067" t="s">
        <v>4293</v>
      </c>
      <c r="BI1067" t="s">
        <v>11855</v>
      </c>
      <c r="BJ1067" t="s">
        <v>4027</v>
      </c>
      <c r="BK1067">
        <v>118.68</v>
      </c>
      <c r="BL1067">
        <v>1</v>
      </c>
      <c r="BM1067">
        <v>1</v>
      </c>
      <c r="BN1067" t="s">
        <v>4028</v>
      </c>
      <c r="BO1067">
        <v>1</v>
      </c>
      <c r="BP1067" t="s">
        <v>4029</v>
      </c>
      <c r="BQ1067" t="s">
        <v>4030</v>
      </c>
      <c r="BR1067" t="s">
        <v>4041</v>
      </c>
      <c r="BS1067" s="124">
        <v>46146</v>
      </c>
      <c r="BT1067" t="s">
        <v>308</v>
      </c>
      <c r="BU1067" t="s">
        <v>1720</v>
      </c>
      <c r="BW1067" t="s">
        <v>14784</v>
      </c>
      <c r="BX1067" t="s">
        <v>4030</v>
      </c>
      <c r="BY1067" t="s">
        <v>4034</v>
      </c>
      <c r="BZ1067" t="s">
        <v>14785</v>
      </c>
      <c r="CA1067" t="s">
        <v>8920</v>
      </c>
      <c r="CB1067" t="s">
        <v>4364</v>
      </c>
      <c r="CC1067" t="s">
        <v>4105</v>
      </c>
      <c r="CD1067">
        <v>59.88</v>
      </c>
      <c r="CE1067">
        <v>4.99</v>
      </c>
      <c r="CF1067">
        <v>0.59850000000000003</v>
      </c>
      <c r="CG1067">
        <v>1</v>
      </c>
      <c r="CH1067">
        <v>59.88</v>
      </c>
      <c r="CI1067" s="17">
        <v>0.2</v>
      </c>
      <c r="CJ1067">
        <v>7.78</v>
      </c>
      <c r="CK1067">
        <v>1</v>
      </c>
      <c r="CL1067" t="s">
        <v>14781</v>
      </c>
      <c r="CM1067" t="s">
        <v>4121</v>
      </c>
      <c r="CN1067" t="s">
        <v>77</v>
      </c>
      <c r="CO1067" t="s">
        <v>14785</v>
      </c>
      <c r="CP1067" t="s">
        <v>4121</v>
      </c>
      <c r="CR1067" t="s">
        <v>10416</v>
      </c>
      <c r="CS1067" t="s">
        <v>4050</v>
      </c>
      <c r="CT1067" t="s">
        <v>4126</v>
      </c>
      <c r="CU1067" t="s">
        <v>10417</v>
      </c>
      <c r="CV1067" t="s">
        <v>4571</v>
      </c>
      <c r="CX1067" t="s">
        <v>4105</v>
      </c>
      <c r="CY1067" s="17">
        <v>0.2</v>
      </c>
      <c r="CZ1067" t="s">
        <v>4133</v>
      </c>
      <c r="DA1067">
        <v>1</v>
      </c>
      <c r="DB1067" t="s">
        <v>10418</v>
      </c>
      <c r="DC1067" t="s">
        <v>1124</v>
      </c>
      <c r="DD1067" t="s">
        <v>10417</v>
      </c>
      <c r="DE1067" t="s">
        <v>4158</v>
      </c>
    </row>
    <row r="1068" spans="58:109" x14ac:dyDescent="0.25">
      <c r="BF1068" t="s">
        <v>11856</v>
      </c>
      <c r="BG1068" t="s">
        <v>11857</v>
      </c>
      <c r="BH1068" t="s">
        <v>4293</v>
      </c>
      <c r="BI1068" t="s">
        <v>11858</v>
      </c>
      <c r="BJ1068" t="s">
        <v>4027</v>
      </c>
      <c r="BK1068">
        <v>97.08</v>
      </c>
      <c r="BL1068">
        <v>1</v>
      </c>
      <c r="BM1068">
        <v>1</v>
      </c>
      <c r="BN1068" t="s">
        <v>4028</v>
      </c>
      <c r="BO1068">
        <v>1</v>
      </c>
      <c r="BP1068" t="s">
        <v>4029</v>
      </c>
      <c r="BQ1068" t="s">
        <v>4030</v>
      </c>
      <c r="BR1068" t="s">
        <v>4041</v>
      </c>
      <c r="BS1068" s="124">
        <v>46146</v>
      </c>
      <c r="BT1068" t="s">
        <v>308</v>
      </c>
      <c r="BU1068" t="s">
        <v>1720</v>
      </c>
      <c r="BW1068" t="s">
        <v>14786</v>
      </c>
      <c r="BX1068" t="s">
        <v>4030</v>
      </c>
      <c r="BY1068" t="s">
        <v>4034</v>
      </c>
      <c r="BZ1068" t="s">
        <v>14785</v>
      </c>
      <c r="CA1068" t="s">
        <v>8920</v>
      </c>
      <c r="CB1068" t="s">
        <v>4364</v>
      </c>
      <c r="CC1068" t="s">
        <v>4105</v>
      </c>
      <c r="CD1068">
        <v>59.88</v>
      </c>
      <c r="CE1068">
        <v>4.99</v>
      </c>
      <c r="CF1068">
        <v>0.59850000000000003</v>
      </c>
      <c r="CG1068">
        <v>1</v>
      </c>
      <c r="CH1068">
        <v>59.88</v>
      </c>
      <c r="CI1068" s="17">
        <v>0.2</v>
      </c>
      <c r="CJ1068">
        <v>7.78</v>
      </c>
      <c r="CK1068">
        <v>1</v>
      </c>
      <c r="CL1068" t="s">
        <v>14781</v>
      </c>
      <c r="CM1068" t="s">
        <v>4121</v>
      </c>
      <c r="CN1068" t="s">
        <v>77</v>
      </c>
      <c r="CO1068" t="s">
        <v>14785</v>
      </c>
      <c r="CP1068" t="s">
        <v>4121</v>
      </c>
      <c r="CR1068" t="s">
        <v>10419</v>
      </c>
      <c r="CS1068" t="s">
        <v>4050</v>
      </c>
      <c r="CT1068" t="s">
        <v>4027</v>
      </c>
      <c r="CU1068" t="s">
        <v>10385</v>
      </c>
      <c r="CV1068" t="s">
        <v>4571</v>
      </c>
      <c r="CX1068" t="s">
        <v>4105</v>
      </c>
      <c r="CZ1068" t="s">
        <v>4133</v>
      </c>
      <c r="DA1068">
        <v>1</v>
      </c>
      <c r="DB1068" t="s">
        <v>10420</v>
      </c>
      <c r="DC1068" t="s">
        <v>1124</v>
      </c>
      <c r="DD1068" t="s">
        <v>10385</v>
      </c>
      <c r="DE1068" t="s">
        <v>4158</v>
      </c>
    </row>
    <row r="1069" spans="58:109" x14ac:dyDescent="0.25">
      <c r="BF1069" t="s">
        <v>11859</v>
      </c>
      <c r="BH1069" t="s">
        <v>4293</v>
      </c>
      <c r="BL1069">
        <v>0</v>
      </c>
      <c r="BM1069">
        <v>1</v>
      </c>
      <c r="BR1069" t="s">
        <v>4041</v>
      </c>
      <c r="BS1069" s="124">
        <v>46146</v>
      </c>
      <c r="BT1069" t="s">
        <v>308</v>
      </c>
      <c r="BU1069" t="s">
        <v>1720</v>
      </c>
      <c r="BW1069" t="s">
        <v>14787</v>
      </c>
      <c r="BX1069" t="s">
        <v>4050</v>
      </c>
      <c r="BY1069" t="s">
        <v>4032</v>
      </c>
      <c r="BZ1069" t="s">
        <v>14788</v>
      </c>
      <c r="CA1069" t="s">
        <v>14788</v>
      </c>
      <c r="CC1069" t="s">
        <v>4105</v>
      </c>
      <c r="CD1069">
        <v>197.4</v>
      </c>
      <c r="CE1069">
        <v>16.45</v>
      </c>
      <c r="CF1069">
        <v>1.1515</v>
      </c>
      <c r="CG1069">
        <v>0</v>
      </c>
      <c r="CH1069">
        <v>197.4</v>
      </c>
      <c r="CJ1069">
        <v>23.03</v>
      </c>
      <c r="CK1069">
        <v>1</v>
      </c>
      <c r="CL1069" t="s">
        <v>14789</v>
      </c>
      <c r="CM1069" t="s">
        <v>4133</v>
      </c>
      <c r="CN1069" t="s">
        <v>77</v>
      </c>
      <c r="CO1069" t="s">
        <v>14788</v>
      </c>
      <c r="CP1069" t="s">
        <v>4107</v>
      </c>
      <c r="CR1069" t="s">
        <v>17236</v>
      </c>
      <c r="CS1069" t="s">
        <v>4050</v>
      </c>
      <c r="CT1069" t="s">
        <v>4027</v>
      </c>
      <c r="CU1069" t="s">
        <v>14593</v>
      </c>
      <c r="CV1069" t="s">
        <v>4176</v>
      </c>
      <c r="CW1069" t="s">
        <v>8377</v>
      </c>
      <c r="CX1069" t="s">
        <v>4105</v>
      </c>
      <c r="CZ1069" t="s">
        <v>4133</v>
      </c>
      <c r="DA1069">
        <v>1</v>
      </c>
      <c r="DB1069" t="s">
        <v>17237</v>
      </c>
      <c r="DC1069" t="s">
        <v>1124</v>
      </c>
      <c r="DD1069" t="s">
        <v>14593</v>
      </c>
      <c r="DE1069" t="s">
        <v>4158</v>
      </c>
    </row>
    <row r="1070" spans="58:109" x14ac:dyDescent="0.25">
      <c r="BF1070" t="s">
        <v>11860</v>
      </c>
      <c r="BH1070" t="s">
        <v>4293</v>
      </c>
      <c r="BL1070">
        <v>0</v>
      </c>
      <c r="BM1070">
        <v>1</v>
      </c>
      <c r="BR1070" t="s">
        <v>4041</v>
      </c>
      <c r="BS1070" s="124">
        <v>46146</v>
      </c>
      <c r="BT1070" t="s">
        <v>308</v>
      </c>
      <c r="BU1070" t="s">
        <v>1720</v>
      </c>
      <c r="BW1070" t="s">
        <v>14790</v>
      </c>
      <c r="BX1070" t="s">
        <v>4050</v>
      </c>
      <c r="BY1070" t="s">
        <v>4034</v>
      </c>
      <c r="BZ1070" t="s">
        <v>14791</v>
      </c>
      <c r="CA1070" t="s">
        <v>14791</v>
      </c>
      <c r="CC1070" t="s">
        <v>4105</v>
      </c>
      <c r="CD1070">
        <v>41.4</v>
      </c>
      <c r="CE1070">
        <v>3.45</v>
      </c>
      <c r="CF1070">
        <v>0.25874999999999998</v>
      </c>
      <c r="CG1070">
        <v>0</v>
      </c>
      <c r="CH1070">
        <v>41.4</v>
      </c>
      <c r="CJ1070">
        <v>5.18</v>
      </c>
      <c r="CK1070">
        <v>1</v>
      </c>
      <c r="CL1070" t="s">
        <v>14789</v>
      </c>
      <c r="CM1070" t="s">
        <v>4133</v>
      </c>
      <c r="CN1070" t="s">
        <v>77</v>
      </c>
      <c r="CO1070" t="s">
        <v>14791</v>
      </c>
      <c r="CP1070" t="s">
        <v>4107</v>
      </c>
      <c r="CR1070" t="s">
        <v>17238</v>
      </c>
      <c r="CS1070" t="s">
        <v>4050</v>
      </c>
      <c r="CT1070" t="s">
        <v>4109</v>
      </c>
      <c r="CU1070" t="s">
        <v>17239</v>
      </c>
      <c r="CV1070" t="s">
        <v>4571</v>
      </c>
      <c r="CX1070" t="s">
        <v>4111</v>
      </c>
      <c r="CZ1070" t="s">
        <v>4133</v>
      </c>
      <c r="DA1070">
        <v>1</v>
      </c>
      <c r="DB1070" t="s">
        <v>17240</v>
      </c>
      <c r="DC1070" t="s">
        <v>1124</v>
      </c>
      <c r="DD1070" t="s">
        <v>17239</v>
      </c>
      <c r="DE1070" t="s">
        <v>4158</v>
      </c>
    </row>
    <row r="1071" spans="58:109" x14ac:dyDescent="0.25">
      <c r="BF1071" t="s">
        <v>11861</v>
      </c>
      <c r="BH1071" t="s">
        <v>4293</v>
      </c>
      <c r="BL1071">
        <v>0</v>
      </c>
      <c r="BM1071">
        <v>1</v>
      </c>
      <c r="BR1071" t="s">
        <v>4041</v>
      </c>
      <c r="BS1071" s="124">
        <v>46146</v>
      </c>
      <c r="BT1071" t="s">
        <v>308</v>
      </c>
      <c r="BU1071" t="s">
        <v>1720</v>
      </c>
      <c r="BW1071" t="s">
        <v>14792</v>
      </c>
      <c r="BX1071" t="s">
        <v>4030</v>
      </c>
      <c r="BY1071" t="s">
        <v>4034</v>
      </c>
      <c r="BZ1071" t="s">
        <v>14793</v>
      </c>
      <c r="CA1071" t="s">
        <v>14793</v>
      </c>
      <c r="CC1071" t="s">
        <v>4105</v>
      </c>
      <c r="CD1071">
        <v>92.04</v>
      </c>
      <c r="CE1071">
        <v>7.67</v>
      </c>
      <c r="CF1071">
        <v>0.57525000000000004</v>
      </c>
      <c r="CG1071">
        <v>0</v>
      </c>
      <c r="CH1071">
        <v>92.04</v>
      </c>
      <c r="CJ1071">
        <v>11.53</v>
      </c>
      <c r="CK1071">
        <v>1</v>
      </c>
      <c r="CL1071" t="s">
        <v>14789</v>
      </c>
      <c r="CM1071" t="s">
        <v>4106</v>
      </c>
      <c r="CN1071" t="s">
        <v>77</v>
      </c>
      <c r="CO1071" t="s">
        <v>14793</v>
      </c>
      <c r="CP1071" t="s">
        <v>4107</v>
      </c>
      <c r="CR1071" t="s">
        <v>21079</v>
      </c>
      <c r="CS1071" t="s">
        <v>4050</v>
      </c>
      <c r="CT1071" t="s">
        <v>4034</v>
      </c>
      <c r="CU1071" t="s">
        <v>21080</v>
      </c>
      <c r="CV1071" t="s">
        <v>4470</v>
      </c>
      <c r="CX1071" t="s">
        <v>4105</v>
      </c>
      <c r="CZ1071" t="s">
        <v>4133</v>
      </c>
      <c r="DA1071">
        <v>1</v>
      </c>
      <c r="DB1071" t="s">
        <v>21081</v>
      </c>
      <c r="DC1071" t="s">
        <v>1132</v>
      </c>
      <c r="DD1071" t="s">
        <v>21080</v>
      </c>
      <c r="DE1071" t="s">
        <v>4158</v>
      </c>
    </row>
    <row r="1072" spans="58:109" x14ac:dyDescent="0.25">
      <c r="BF1072" t="s">
        <v>11862</v>
      </c>
      <c r="BH1072" t="s">
        <v>4293</v>
      </c>
      <c r="BL1072">
        <v>0</v>
      </c>
      <c r="BM1072">
        <v>1</v>
      </c>
      <c r="BR1072" t="s">
        <v>4041</v>
      </c>
      <c r="BS1072" s="124">
        <v>46146</v>
      </c>
      <c r="BT1072" t="s">
        <v>308</v>
      </c>
      <c r="BU1072" t="s">
        <v>1720</v>
      </c>
      <c r="BW1072" t="s">
        <v>14794</v>
      </c>
      <c r="BX1072" t="s">
        <v>4050</v>
      </c>
      <c r="BY1072" t="s">
        <v>4032</v>
      </c>
      <c r="BZ1072" t="s">
        <v>14793</v>
      </c>
      <c r="CA1072" t="s">
        <v>14793</v>
      </c>
      <c r="CC1072" t="s">
        <v>4105</v>
      </c>
      <c r="CD1072">
        <v>256.32</v>
      </c>
      <c r="CE1072">
        <v>21.36</v>
      </c>
      <c r="CF1072">
        <v>1.4952000000000001</v>
      </c>
      <c r="CG1072">
        <v>0</v>
      </c>
      <c r="CH1072">
        <v>256.32</v>
      </c>
      <c r="CJ1072">
        <v>29.92</v>
      </c>
      <c r="CK1072">
        <v>1</v>
      </c>
      <c r="CL1072" t="s">
        <v>14789</v>
      </c>
      <c r="CM1072" t="s">
        <v>4133</v>
      </c>
      <c r="CN1072" t="s">
        <v>77</v>
      </c>
      <c r="CO1072" t="s">
        <v>14793</v>
      </c>
      <c r="CP1072" t="s">
        <v>4107</v>
      </c>
      <c r="CR1072" t="s">
        <v>17241</v>
      </c>
      <c r="CS1072" t="s">
        <v>4050</v>
      </c>
      <c r="CT1072" t="s">
        <v>4109</v>
      </c>
      <c r="CU1072" t="s">
        <v>17242</v>
      </c>
      <c r="CV1072" t="s">
        <v>4701</v>
      </c>
      <c r="CX1072" t="s">
        <v>4111</v>
      </c>
      <c r="CZ1072" t="s">
        <v>4133</v>
      </c>
      <c r="DA1072">
        <v>1</v>
      </c>
      <c r="DB1072" t="s">
        <v>17243</v>
      </c>
      <c r="DC1072" t="s">
        <v>1132</v>
      </c>
      <c r="DD1072" t="s">
        <v>17242</v>
      </c>
      <c r="DE1072" t="s">
        <v>4158</v>
      </c>
    </row>
    <row r="1073" spans="58:109" x14ac:dyDescent="0.25">
      <c r="BF1073" t="s">
        <v>11863</v>
      </c>
      <c r="BG1073" t="s">
        <v>11864</v>
      </c>
      <c r="BH1073" t="s">
        <v>330</v>
      </c>
      <c r="BI1073" t="s">
        <v>11865</v>
      </c>
      <c r="BJ1073" t="s">
        <v>4034</v>
      </c>
      <c r="BK1073">
        <v>75.680000000000007</v>
      </c>
      <c r="BL1073">
        <v>1</v>
      </c>
      <c r="BM1073">
        <v>1</v>
      </c>
      <c r="BN1073" t="s">
        <v>4035</v>
      </c>
      <c r="BO1073">
        <v>1</v>
      </c>
      <c r="BP1073" t="s">
        <v>4029</v>
      </c>
      <c r="BQ1073" t="s">
        <v>4030</v>
      </c>
      <c r="BR1073" t="s">
        <v>69</v>
      </c>
      <c r="BS1073" s="124">
        <v>46146</v>
      </c>
      <c r="BT1073" t="s">
        <v>329</v>
      </c>
      <c r="BU1073" t="s">
        <v>1096</v>
      </c>
      <c r="BW1073" t="s">
        <v>14795</v>
      </c>
      <c r="BX1073" t="s">
        <v>4050</v>
      </c>
      <c r="BY1073" t="s">
        <v>4032</v>
      </c>
      <c r="BZ1073" t="s">
        <v>14788</v>
      </c>
      <c r="CA1073" t="s">
        <v>14788</v>
      </c>
      <c r="CC1073" t="s">
        <v>4105</v>
      </c>
      <c r="CD1073">
        <v>172.68</v>
      </c>
      <c r="CE1073">
        <v>14.39</v>
      </c>
      <c r="CF1073">
        <v>1.0073000000000001</v>
      </c>
      <c r="CG1073">
        <v>0</v>
      </c>
      <c r="CH1073">
        <v>172.68</v>
      </c>
      <c r="CJ1073">
        <v>20.16</v>
      </c>
      <c r="CK1073">
        <v>1</v>
      </c>
      <c r="CL1073" t="s">
        <v>14789</v>
      </c>
      <c r="CM1073" t="s">
        <v>4133</v>
      </c>
      <c r="CN1073" t="s">
        <v>77</v>
      </c>
      <c r="CO1073" t="s">
        <v>14788</v>
      </c>
      <c r="CP1073" t="s">
        <v>4107</v>
      </c>
      <c r="CR1073" t="s">
        <v>17244</v>
      </c>
      <c r="CS1073" t="s">
        <v>4030</v>
      </c>
      <c r="CT1073" t="s">
        <v>4034</v>
      </c>
      <c r="CU1073" t="s">
        <v>14482</v>
      </c>
      <c r="CV1073" t="s">
        <v>8515</v>
      </c>
      <c r="CX1073" t="s">
        <v>4105</v>
      </c>
      <c r="CZ1073" t="s">
        <v>4133</v>
      </c>
      <c r="DA1073">
        <v>1</v>
      </c>
      <c r="DB1073" t="s">
        <v>17245</v>
      </c>
      <c r="DC1073" t="s">
        <v>1132</v>
      </c>
      <c r="DD1073" t="s">
        <v>14482</v>
      </c>
      <c r="DE1073" t="s">
        <v>4158</v>
      </c>
    </row>
    <row r="1074" spans="58:109" x14ac:dyDescent="0.25">
      <c r="BF1074" t="s">
        <v>11866</v>
      </c>
      <c r="BG1074" t="s">
        <v>11867</v>
      </c>
      <c r="BH1074" t="s">
        <v>375</v>
      </c>
      <c r="BI1074" t="s">
        <v>11868</v>
      </c>
      <c r="BJ1074" t="s">
        <v>4032</v>
      </c>
      <c r="BK1074">
        <v>144.24</v>
      </c>
      <c r="BL1074">
        <v>1</v>
      </c>
      <c r="BM1074">
        <v>1</v>
      </c>
      <c r="BN1074" t="s">
        <v>4387</v>
      </c>
      <c r="BO1074">
        <v>1</v>
      </c>
      <c r="BP1074" t="s">
        <v>4029</v>
      </c>
      <c r="BQ1074" t="s">
        <v>4030</v>
      </c>
      <c r="BR1074" t="s">
        <v>69</v>
      </c>
      <c r="BS1074" s="124">
        <v>46146</v>
      </c>
      <c r="BT1074" t="s">
        <v>76</v>
      </c>
      <c r="BU1074" t="s">
        <v>2650</v>
      </c>
      <c r="BW1074" t="s">
        <v>14796</v>
      </c>
      <c r="BX1074" t="s">
        <v>4030</v>
      </c>
      <c r="BY1074" t="s">
        <v>4126</v>
      </c>
      <c r="BZ1074" t="s">
        <v>13699</v>
      </c>
      <c r="CA1074" t="s">
        <v>13699</v>
      </c>
      <c r="CB1074" t="s">
        <v>4358</v>
      </c>
      <c r="CC1074" t="s">
        <v>4105</v>
      </c>
      <c r="CD1074">
        <v>143.88</v>
      </c>
      <c r="CE1074">
        <v>11.99</v>
      </c>
      <c r="CG1074">
        <v>0</v>
      </c>
      <c r="CH1074">
        <v>143.88</v>
      </c>
      <c r="CK1074">
        <v>1</v>
      </c>
      <c r="CL1074" t="s">
        <v>14797</v>
      </c>
      <c r="CM1074" t="s">
        <v>4106</v>
      </c>
      <c r="CN1074" t="s">
        <v>77</v>
      </c>
      <c r="CO1074" t="s">
        <v>13699</v>
      </c>
      <c r="CP1074" t="s">
        <v>4107</v>
      </c>
      <c r="CR1074" t="s">
        <v>17246</v>
      </c>
      <c r="CS1074" t="s">
        <v>4050</v>
      </c>
      <c r="CT1074" t="s">
        <v>4109</v>
      </c>
      <c r="CU1074" t="s">
        <v>17247</v>
      </c>
      <c r="CV1074" t="s">
        <v>4614</v>
      </c>
      <c r="CX1074" t="s">
        <v>4111</v>
      </c>
      <c r="CZ1074" t="s">
        <v>4133</v>
      </c>
      <c r="DA1074">
        <v>1</v>
      </c>
      <c r="DB1074" t="s">
        <v>17248</v>
      </c>
      <c r="DC1074" t="s">
        <v>1132</v>
      </c>
      <c r="DD1074" t="s">
        <v>17247</v>
      </c>
      <c r="DE1074" t="s">
        <v>4158</v>
      </c>
    </row>
    <row r="1075" spans="58:109" x14ac:dyDescent="0.25">
      <c r="BF1075" t="s">
        <v>11869</v>
      </c>
      <c r="BG1075" t="s">
        <v>11870</v>
      </c>
      <c r="BH1075" t="s">
        <v>4036</v>
      </c>
      <c r="BI1075" t="s">
        <v>11871</v>
      </c>
      <c r="BJ1075" t="s">
        <v>4034</v>
      </c>
      <c r="BK1075">
        <v>36.06</v>
      </c>
      <c r="BL1075">
        <v>1</v>
      </c>
      <c r="BM1075">
        <v>1</v>
      </c>
      <c r="BN1075" t="s">
        <v>4028</v>
      </c>
      <c r="BO1075">
        <v>1</v>
      </c>
      <c r="BP1075" t="s">
        <v>4029</v>
      </c>
      <c r="BQ1075" t="s">
        <v>4030</v>
      </c>
      <c r="BR1075" t="s">
        <v>4031</v>
      </c>
      <c r="BS1075" s="124">
        <v>46146</v>
      </c>
      <c r="BT1075" t="s">
        <v>384</v>
      </c>
      <c r="BU1075" t="s">
        <v>1720</v>
      </c>
      <c r="BW1075" t="s">
        <v>14798</v>
      </c>
      <c r="BX1075" t="s">
        <v>4030</v>
      </c>
      <c r="BY1075" t="s">
        <v>4104</v>
      </c>
      <c r="BZ1075" t="s">
        <v>13457</v>
      </c>
      <c r="CA1075" t="s">
        <v>13457</v>
      </c>
      <c r="CC1075" t="s">
        <v>4105</v>
      </c>
      <c r="CD1075">
        <v>119.88</v>
      </c>
      <c r="CE1075">
        <v>9.99</v>
      </c>
      <c r="CF1075">
        <v>1.998</v>
      </c>
      <c r="CG1075">
        <v>0</v>
      </c>
      <c r="CH1075">
        <v>119.88</v>
      </c>
      <c r="CJ1075">
        <v>26.99</v>
      </c>
      <c r="CK1075">
        <v>1</v>
      </c>
      <c r="CL1075" t="s">
        <v>14799</v>
      </c>
      <c r="CM1075" t="s">
        <v>4133</v>
      </c>
      <c r="CN1075" t="s">
        <v>77</v>
      </c>
      <c r="CO1075" t="s">
        <v>13457</v>
      </c>
      <c r="CP1075" t="s">
        <v>4107</v>
      </c>
      <c r="CR1075" t="s">
        <v>17249</v>
      </c>
      <c r="CS1075" t="s">
        <v>4030</v>
      </c>
      <c r="CT1075" t="s">
        <v>4027</v>
      </c>
      <c r="CU1075" t="s">
        <v>17250</v>
      </c>
      <c r="CV1075" t="s">
        <v>8646</v>
      </c>
      <c r="CW1075" t="s">
        <v>4648</v>
      </c>
      <c r="CX1075" t="s">
        <v>4105</v>
      </c>
      <c r="CZ1075" t="s">
        <v>4133</v>
      </c>
      <c r="DA1075">
        <v>1</v>
      </c>
      <c r="DB1075" t="s">
        <v>17251</v>
      </c>
      <c r="DC1075" t="s">
        <v>1132</v>
      </c>
      <c r="DD1075" t="s">
        <v>17250</v>
      </c>
      <c r="DE1075" t="s">
        <v>4158</v>
      </c>
    </row>
    <row r="1076" spans="58:109" x14ac:dyDescent="0.25">
      <c r="BF1076" t="s">
        <v>11872</v>
      </c>
      <c r="BH1076" t="s">
        <v>4036</v>
      </c>
      <c r="BL1076">
        <v>0</v>
      </c>
      <c r="BM1076">
        <v>1</v>
      </c>
      <c r="BR1076" t="s">
        <v>4031</v>
      </c>
      <c r="BS1076" s="124">
        <v>46146</v>
      </c>
      <c r="BT1076" t="s">
        <v>384</v>
      </c>
      <c r="BU1076" t="s">
        <v>1720</v>
      </c>
      <c r="BW1076" t="s">
        <v>8353</v>
      </c>
      <c r="BX1076" t="s">
        <v>4030</v>
      </c>
      <c r="BY1076" t="s">
        <v>4109</v>
      </c>
      <c r="BZ1076" t="s">
        <v>14800</v>
      </c>
      <c r="CA1076" t="s">
        <v>14800</v>
      </c>
      <c r="CC1076" t="s">
        <v>4111</v>
      </c>
      <c r="CD1076">
        <v>383.88</v>
      </c>
      <c r="CE1076">
        <v>31.99</v>
      </c>
      <c r="CG1076">
        <v>0</v>
      </c>
      <c r="CH1076">
        <v>383.88</v>
      </c>
      <c r="CK1076">
        <v>1</v>
      </c>
      <c r="CL1076" t="s">
        <v>8354</v>
      </c>
      <c r="CM1076" t="s">
        <v>4106</v>
      </c>
      <c r="CN1076" t="s">
        <v>77</v>
      </c>
      <c r="CO1076" t="s">
        <v>14800</v>
      </c>
      <c r="CP1076" t="s">
        <v>4107</v>
      </c>
      <c r="CR1076" t="s">
        <v>17252</v>
      </c>
      <c r="CS1076" t="s">
        <v>4030</v>
      </c>
      <c r="CT1076" t="s">
        <v>4027</v>
      </c>
      <c r="CU1076" t="s">
        <v>17250</v>
      </c>
      <c r="CV1076" t="s">
        <v>8646</v>
      </c>
      <c r="CW1076" t="s">
        <v>4648</v>
      </c>
      <c r="CX1076" t="s">
        <v>4105</v>
      </c>
      <c r="CZ1076" t="s">
        <v>4133</v>
      </c>
      <c r="DA1076">
        <v>1</v>
      </c>
      <c r="DB1076" t="s">
        <v>17251</v>
      </c>
      <c r="DC1076" t="s">
        <v>1132</v>
      </c>
      <c r="DD1076" t="s">
        <v>17250</v>
      </c>
      <c r="DE1076" t="s">
        <v>4158</v>
      </c>
    </row>
    <row r="1077" spans="58:109" x14ac:dyDescent="0.25">
      <c r="BF1077" t="s">
        <v>11873</v>
      </c>
      <c r="BH1077" t="s">
        <v>4036</v>
      </c>
      <c r="BL1077">
        <v>0</v>
      </c>
      <c r="BM1077">
        <v>1</v>
      </c>
      <c r="BR1077" t="s">
        <v>4031</v>
      </c>
      <c r="BS1077" s="124">
        <v>46146</v>
      </c>
      <c r="BT1077" t="s">
        <v>384</v>
      </c>
      <c r="BU1077" t="s">
        <v>1720</v>
      </c>
      <c r="BW1077" t="s">
        <v>14801</v>
      </c>
      <c r="BX1077" t="s">
        <v>4050</v>
      </c>
      <c r="BY1077" t="s">
        <v>4032</v>
      </c>
      <c r="BZ1077" t="s">
        <v>14802</v>
      </c>
      <c r="CA1077" t="s">
        <v>14802</v>
      </c>
      <c r="CC1077" t="s">
        <v>4105</v>
      </c>
      <c r="CD1077">
        <v>163.32</v>
      </c>
      <c r="CE1077">
        <v>13.61</v>
      </c>
      <c r="CF1077">
        <v>0.95269999999999999</v>
      </c>
      <c r="CG1077">
        <v>0</v>
      </c>
      <c r="CH1077">
        <v>163.32</v>
      </c>
      <c r="CJ1077">
        <v>19.04</v>
      </c>
      <c r="CK1077">
        <v>1</v>
      </c>
      <c r="CL1077" t="s">
        <v>14803</v>
      </c>
      <c r="CM1077" t="s">
        <v>4133</v>
      </c>
      <c r="CN1077" t="s">
        <v>77</v>
      </c>
      <c r="CO1077" t="s">
        <v>14802</v>
      </c>
      <c r="CP1077" t="s">
        <v>4107</v>
      </c>
      <c r="CR1077" t="s">
        <v>17253</v>
      </c>
      <c r="CS1077" t="s">
        <v>4050</v>
      </c>
      <c r="CT1077" t="s">
        <v>4034</v>
      </c>
      <c r="CU1077" t="s">
        <v>17254</v>
      </c>
      <c r="CV1077" t="s">
        <v>4169</v>
      </c>
      <c r="CX1077" t="s">
        <v>4105</v>
      </c>
      <c r="CZ1077" t="s">
        <v>4133</v>
      </c>
      <c r="DA1077">
        <v>1</v>
      </c>
      <c r="DB1077" t="s">
        <v>17255</v>
      </c>
      <c r="DC1077" t="s">
        <v>1132</v>
      </c>
      <c r="DD1077" t="s">
        <v>17254</v>
      </c>
      <c r="DE1077" t="s">
        <v>4158</v>
      </c>
    </row>
    <row r="1078" spans="58:109" x14ac:dyDescent="0.25">
      <c r="BF1078" t="s">
        <v>11874</v>
      </c>
      <c r="BH1078" t="s">
        <v>4036</v>
      </c>
      <c r="BL1078">
        <v>0</v>
      </c>
      <c r="BM1078">
        <v>1</v>
      </c>
      <c r="BR1078" t="s">
        <v>4031</v>
      </c>
      <c r="BS1078" s="124">
        <v>46146</v>
      </c>
      <c r="BT1078" t="s">
        <v>384</v>
      </c>
      <c r="BU1078" t="s">
        <v>1720</v>
      </c>
      <c r="BW1078" t="s">
        <v>14804</v>
      </c>
      <c r="BX1078" t="s">
        <v>4050</v>
      </c>
      <c r="BY1078" t="s">
        <v>4126</v>
      </c>
      <c r="BZ1078" t="s">
        <v>13876</v>
      </c>
      <c r="CA1078" t="s">
        <v>13876</v>
      </c>
      <c r="CC1078" t="s">
        <v>4105</v>
      </c>
      <c r="CD1078">
        <v>32.28</v>
      </c>
      <c r="CE1078">
        <v>2.69</v>
      </c>
      <c r="CF1078">
        <v>0.96840000000000004</v>
      </c>
      <c r="CG1078">
        <v>0</v>
      </c>
      <c r="CH1078">
        <v>32.28</v>
      </c>
      <c r="CI1078" s="17">
        <v>0.2</v>
      </c>
      <c r="CJ1078">
        <v>13.09</v>
      </c>
      <c r="CK1078">
        <v>1</v>
      </c>
      <c r="CL1078" t="s">
        <v>14805</v>
      </c>
      <c r="CM1078" t="s">
        <v>4133</v>
      </c>
      <c r="CN1078" t="s">
        <v>77</v>
      </c>
      <c r="CO1078" t="s">
        <v>13876</v>
      </c>
      <c r="CP1078" t="s">
        <v>4107</v>
      </c>
      <c r="CR1078" t="s">
        <v>17256</v>
      </c>
      <c r="CS1078" t="s">
        <v>4050</v>
      </c>
      <c r="CT1078" t="s">
        <v>4109</v>
      </c>
      <c r="CU1078" t="s">
        <v>14829</v>
      </c>
      <c r="CV1078" t="s">
        <v>4571</v>
      </c>
      <c r="CX1078" t="s">
        <v>4111</v>
      </c>
      <c r="CZ1078" t="s">
        <v>4133</v>
      </c>
      <c r="DA1078">
        <v>1</v>
      </c>
      <c r="DB1078" t="s">
        <v>17257</v>
      </c>
      <c r="DC1078" t="s">
        <v>1132</v>
      </c>
      <c r="DD1078" t="s">
        <v>14829</v>
      </c>
      <c r="DE1078" t="s">
        <v>4158</v>
      </c>
    </row>
    <row r="1079" spans="58:109" x14ac:dyDescent="0.25">
      <c r="BF1079" t="s">
        <v>11875</v>
      </c>
      <c r="BH1079" t="s">
        <v>4036</v>
      </c>
      <c r="BL1079">
        <v>0</v>
      </c>
      <c r="BM1079">
        <v>1</v>
      </c>
      <c r="BR1079" t="s">
        <v>4031</v>
      </c>
      <c r="BS1079" s="124">
        <v>46146</v>
      </c>
      <c r="BT1079" t="s">
        <v>384</v>
      </c>
      <c r="BU1079" t="s">
        <v>1720</v>
      </c>
      <c r="BW1079" t="s">
        <v>8880</v>
      </c>
      <c r="BX1079" t="s">
        <v>4030</v>
      </c>
      <c r="BY1079" t="s">
        <v>4032</v>
      </c>
      <c r="BZ1079" t="s">
        <v>14806</v>
      </c>
      <c r="CA1079" t="s">
        <v>14806</v>
      </c>
      <c r="CB1079" t="s">
        <v>8295</v>
      </c>
      <c r="CC1079" t="s">
        <v>4105</v>
      </c>
      <c r="CD1079">
        <v>227.88</v>
      </c>
      <c r="CE1079">
        <v>18.989999999999998</v>
      </c>
      <c r="CG1079">
        <v>0</v>
      </c>
      <c r="CH1079">
        <v>227.88</v>
      </c>
      <c r="CK1079">
        <v>1</v>
      </c>
      <c r="CL1079" t="s">
        <v>8881</v>
      </c>
      <c r="CM1079" t="s">
        <v>4106</v>
      </c>
      <c r="CN1079" t="s">
        <v>77</v>
      </c>
      <c r="CO1079" t="s">
        <v>14806</v>
      </c>
      <c r="CP1079" t="s">
        <v>4107</v>
      </c>
      <c r="CR1079" t="s">
        <v>17258</v>
      </c>
      <c r="CS1079" t="s">
        <v>4030</v>
      </c>
      <c r="CT1079" t="s">
        <v>4104</v>
      </c>
      <c r="CU1079" t="s">
        <v>15298</v>
      </c>
      <c r="CV1079" t="s">
        <v>8648</v>
      </c>
      <c r="CX1079" t="s">
        <v>4105</v>
      </c>
      <c r="CZ1079" t="s">
        <v>4133</v>
      </c>
      <c r="DA1079">
        <v>1</v>
      </c>
      <c r="DB1079" t="s">
        <v>17259</v>
      </c>
      <c r="DC1079" t="s">
        <v>1132</v>
      </c>
      <c r="DD1079" t="s">
        <v>15298</v>
      </c>
      <c r="DE1079" t="s">
        <v>4158</v>
      </c>
    </row>
    <row r="1080" spans="58:109" x14ac:dyDescent="0.25">
      <c r="BF1080" t="s">
        <v>11876</v>
      </c>
      <c r="BH1080" t="s">
        <v>4036</v>
      </c>
      <c r="BL1080">
        <v>0</v>
      </c>
      <c r="BM1080">
        <v>1</v>
      </c>
      <c r="BR1080" t="s">
        <v>4031</v>
      </c>
      <c r="BS1080" s="124">
        <v>46146</v>
      </c>
      <c r="BT1080" t="s">
        <v>384</v>
      </c>
      <c r="BU1080" t="s">
        <v>1720</v>
      </c>
      <c r="BW1080" t="s">
        <v>14807</v>
      </c>
      <c r="BX1080" t="s">
        <v>4030</v>
      </c>
      <c r="BY1080" t="s">
        <v>4032</v>
      </c>
      <c r="BZ1080" t="s">
        <v>14808</v>
      </c>
      <c r="CA1080" t="s">
        <v>14808</v>
      </c>
      <c r="CB1080" t="s">
        <v>4474</v>
      </c>
      <c r="CC1080" t="s">
        <v>4105</v>
      </c>
      <c r="CD1080">
        <v>275.88</v>
      </c>
      <c r="CE1080">
        <v>22.99</v>
      </c>
      <c r="CG1080">
        <v>0</v>
      </c>
      <c r="CH1080">
        <v>275.88</v>
      </c>
      <c r="CK1080">
        <v>1</v>
      </c>
      <c r="CL1080" t="s">
        <v>14809</v>
      </c>
      <c r="CM1080" t="s">
        <v>4106</v>
      </c>
      <c r="CN1080" t="s">
        <v>77</v>
      </c>
      <c r="CO1080" t="s">
        <v>14808</v>
      </c>
      <c r="CP1080" t="s">
        <v>4107</v>
      </c>
      <c r="CR1080" t="s">
        <v>17260</v>
      </c>
      <c r="CS1080" t="s">
        <v>4030</v>
      </c>
      <c r="CT1080" t="s">
        <v>4104</v>
      </c>
      <c r="CU1080" t="s">
        <v>17261</v>
      </c>
      <c r="CV1080" t="s">
        <v>8648</v>
      </c>
      <c r="CX1080" t="s">
        <v>4105</v>
      </c>
      <c r="CZ1080" t="s">
        <v>4133</v>
      </c>
      <c r="DA1080">
        <v>1</v>
      </c>
      <c r="DB1080" t="s">
        <v>17259</v>
      </c>
      <c r="DC1080" t="s">
        <v>1132</v>
      </c>
      <c r="DD1080" t="s">
        <v>17261</v>
      </c>
      <c r="DE1080" t="s">
        <v>4158</v>
      </c>
    </row>
    <row r="1081" spans="58:109" x14ac:dyDescent="0.25">
      <c r="BF1081" t="s">
        <v>11877</v>
      </c>
      <c r="BH1081" t="s">
        <v>4036</v>
      </c>
      <c r="BL1081">
        <v>0</v>
      </c>
      <c r="BM1081">
        <v>1</v>
      </c>
      <c r="BR1081" t="s">
        <v>4031</v>
      </c>
      <c r="BS1081" s="124">
        <v>46146</v>
      </c>
      <c r="BT1081" t="s">
        <v>384</v>
      </c>
      <c r="BU1081" t="s">
        <v>1720</v>
      </c>
      <c r="BW1081" t="s">
        <v>14810</v>
      </c>
      <c r="BX1081" t="s">
        <v>4030</v>
      </c>
      <c r="BY1081" t="s">
        <v>4034</v>
      </c>
      <c r="BZ1081" t="s">
        <v>14811</v>
      </c>
      <c r="CA1081" t="s">
        <v>14811</v>
      </c>
      <c r="CB1081" t="s">
        <v>4356</v>
      </c>
      <c r="CC1081" t="s">
        <v>4105</v>
      </c>
      <c r="CD1081">
        <v>89.88</v>
      </c>
      <c r="CE1081">
        <v>7.49</v>
      </c>
      <c r="CG1081">
        <v>0</v>
      </c>
      <c r="CH1081">
        <v>89.88</v>
      </c>
      <c r="CK1081">
        <v>1</v>
      </c>
      <c r="CL1081" t="s">
        <v>14809</v>
      </c>
      <c r="CM1081" t="s">
        <v>4106</v>
      </c>
      <c r="CN1081" t="s">
        <v>77</v>
      </c>
      <c r="CO1081" t="s">
        <v>14811</v>
      </c>
      <c r="CP1081" t="s">
        <v>4107</v>
      </c>
      <c r="CR1081" t="s">
        <v>17262</v>
      </c>
      <c r="CS1081" t="s">
        <v>4050</v>
      </c>
      <c r="CT1081" t="s">
        <v>4109</v>
      </c>
      <c r="CU1081" t="s">
        <v>16089</v>
      </c>
      <c r="CV1081" t="s">
        <v>4169</v>
      </c>
      <c r="CW1081" t="s">
        <v>4193</v>
      </c>
      <c r="CX1081" t="s">
        <v>4111</v>
      </c>
      <c r="CZ1081" t="s">
        <v>4133</v>
      </c>
      <c r="DA1081">
        <v>1</v>
      </c>
      <c r="DB1081" t="s">
        <v>17263</v>
      </c>
      <c r="DC1081" t="s">
        <v>1132</v>
      </c>
      <c r="DD1081" t="s">
        <v>16089</v>
      </c>
      <c r="DE1081" t="s">
        <v>4158</v>
      </c>
    </row>
    <row r="1082" spans="58:109" x14ac:dyDescent="0.25">
      <c r="BF1082" t="s">
        <v>11878</v>
      </c>
      <c r="BH1082" t="s">
        <v>4036</v>
      </c>
      <c r="BL1082">
        <v>0</v>
      </c>
      <c r="BM1082">
        <v>1</v>
      </c>
      <c r="BR1082" t="s">
        <v>4031</v>
      </c>
      <c r="BS1082" s="124">
        <v>46146</v>
      </c>
      <c r="BT1082" t="s">
        <v>384</v>
      </c>
      <c r="BU1082" t="s">
        <v>1720</v>
      </c>
      <c r="BW1082" t="s">
        <v>14807</v>
      </c>
      <c r="BX1082" t="s">
        <v>4030</v>
      </c>
      <c r="BY1082" t="s">
        <v>4032</v>
      </c>
      <c r="BZ1082" t="s">
        <v>14812</v>
      </c>
      <c r="CA1082" t="s">
        <v>14812</v>
      </c>
      <c r="CB1082" t="s">
        <v>4474</v>
      </c>
      <c r="CC1082" t="s">
        <v>4105</v>
      </c>
      <c r="CD1082">
        <v>275.88</v>
      </c>
      <c r="CE1082">
        <v>22.99</v>
      </c>
      <c r="CG1082">
        <v>0</v>
      </c>
      <c r="CH1082">
        <v>275.88</v>
      </c>
      <c r="CK1082">
        <v>1</v>
      </c>
      <c r="CL1082" t="s">
        <v>14809</v>
      </c>
      <c r="CM1082" t="s">
        <v>4106</v>
      </c>
      <c r="CN1082" t="s">
        <v>77</v>
      </c>
      <c r="CO1082" t="s">
        <v>14812</v>
      </c>
      <c r="CP1082" t="s">
        <v>4107</v>
      </c>
      <c r="CR1082" t="s">
        <v>21953</v>
      </c>
      <c r="CS1082" t="s">
        <v>4050</v>
      </c>
      <c r="CT1082" t="s">
        <v>4034</v>
      </c>
      <c r="CU1082" t="s">
        <v>21954</v>
      </c>
      <c r="CV1082" t="s">
        <v>8387</v>
      </c>
      <c r="CW1082" t="s">
        <v>4309</v>
      </c>
      <c r="CX1082" t="s">
        <v>4105</v>
      </c>
      <c r="CZ1082" t="s">
        <v>4133</v>
      </c>
      <c r="DA1082">
        <v>1</v>
      </c>
      <c r="DB1082" t="s">
        <v>21955</v>
      </c>
      <c r="DC1082" t="s">
        <v>1134</v>
      </c>
      <c r="DD1082" t="s">
        <v>21954</v>
      </c>
      <c r="DE1082" t="s">
        <v>4158</v>
      </c>
    </row>
    <row r="1083" spans="58:109" x14ac:dyDescent="0.25">
      <c r="BF1083" t="s">
        <v>11879</v>
      </c>
      <c r="BH1083" t="s">
        <v>4036</v>
      </c>
      <c r="BL1083">
        <v>0</v>
      </c>
      <c r="BM1083">
        <v>1</v>
      </c>
      <c r="BR1083" t="s">
        <v>4031</v>
      </c>
      <c r="BS1083" s="124">
        <v>46146</v>
      </c>
      <c r="BT1083" t="s">
        <v>384</v>
      </c>
      <c r="BU1083" t="s">
        <v>1720</v>
      </c>
      <c r="BW1083" t="s">
        <v>14813</v>
      </c>
      <c r="BX1083" t="s">
        <v>4030</v>
      </c>
      <c r="BY1083" t="s">
        <v>4126</v>
      </c>
      <c r="BZ1083" t="s">
        <v>14814</v>
      </c>
      <c r="CA1083" t="s">
        <v>14814</v>
      </c>
      <c r="CB1083" t="s">
        <v>4369</v>
      </c>
      <c r="CC1083" t="s">
        <v>4105</v>
      </c>
      <c r="CD1083">
        <v>131.88</v>
      </c>
      <c r="CE1083">
        <v>10.99</v>
      </c>
      <c r="CG1083">
        <v>0</v>
      </c>
      <c r="CH1083">
        <v>131.88</v>
      </c>
      <c r="CK1083">
        <v>1</v>
      </c>
      <c r="CL1083" t="s">
        <v>14815</v>
      </c>
      <c r="CM1083" t="s">
        <v>4106</v>
      </c>
      <c r="CN1083" t="s">
        <v>77</v>
      </c>
      <c r="CO1083" t="s">
        <v>14814</v>
      </c>
      <c r="CP1083" t="s">
        <v>4107</v>
      </c>
      <c r="CR1083" t="s">
        <v>17264</v>
      </c>
      <c r="CS1083" t="s">
        <v>4050</v>
      </c>
      <c r="CT1083" t="s">
        <v>4109</v>
      </c>
      <c r="CU1083" t="s">
        <v>16255</v>
      </c>
      <c r="CV1083" t="s">
        <v>8257</v>
      </c>
      <c r="CX1083" t="s">
        <v>4111</v>
      </c>
      <c r="CZ1083" t="s">
        <v>4133</v>
      </c>
      <c r="DA1083">
        <v>1</v>
      </c>
      <c r="DB1083" t="s">
        <v>17265</v>
      </c>
      <c r="DC1083" t="s">
        <v>1134</v>
      </c>
      <c r="DD1083" t="s">
        <v>16255</v>
      </c>
      <c r="DE1083" t="s">
        <v>4158</v>
      </c>
    </row>
    <row r="1084" spans="58:109" x14ac:dyDescent="0.25">
      <c r="BF1084" t="s">
        <v>11880</v>
      </c>
      <c r="BH1084" t="s">
        <v>4036</v>
      </c>
      <c r="BL1084">
        <v>0</v>
      </c>
      <c r="BM1084">
        <v>1</v>
      </c>
      <c r="BR1084" t="s">
        <v>4031</v>
      </c>
      <c r="BS1084" s="124">
        <v>46146</v>
      </c>
      <c r="BT1084" t="s">
        <v>384</v>
      </c>
      <c r="BU1084" t="s">
        <v>1720</v>
      </c>
      <c r="BW1084" t="s">
        <v>14816</v>
      </c>
      <c r="BX1084" t="s">
        <v>4030</v>
      </c>
      <c r="BY1084" t="s">
        <v>4109</v>
      </c>
      <c r="BZ1084" t="s">
        <v>14817</v>
      </c>
      <c r="CA1084" t="s">
        <v>8906</v>
      </c>
      <c r="CB1084" t="s">
        <v>4562</v>
      </c>
      <c r="CC1084" t="s">
        <v>4111</v>
      </c>
      <c r="CD1084">
        <v>263.88</v>
      </c>
      <c r="CE1084">
        <v>21.99</v>
      </c>
      <c r="CF1084">
        <v>1.0416700000000001</v>
      </c>
      <c r="CG1084">
        <v>1</v>
      </c>
      <c r="CH1084">
        <v>263.88</v>
      </c>
      <c r="CI1084" s="17">
        <v>0.2</v>
      </c>
      <c r="CJ1084">
        <v>12.5</v>
      </c>
      <c r="CK1084">
        <v>1</v>
      </c>
      <c r="CL1084" t="s">
        <v>14818</v>
      </c>
      <c r="CM1084" t="s">
        <v>4121</v>
      </c>
      <c r="CN1084" t="s">
        <v>77</v>
      </c>
      <c r="CO1084" t="s">
        <v>14817</v>
      </c>
      <c r="CP1084" t="s">
        <v>4121</v>
      </c>
      <c r="CR1084" t="s">
        <v>21082</v>
      </c>
      <c r="CS1084" t="s">
        <v>4050</v>
      </c>
      <c r="CT1084" t="s">
        <v>4034</v>
      </c>
      <c r="CU1084" t="s">
        <v>21001</v>
      </c>
      <c r="CV1084" t="s">
        <v>4176</v>
      </c>
      <c r="CW1084" t="s">
        <v>21083</v>
      </c>
      <c r="CX1084" t="s">
        <v>4105</v>
      </c>
      <c r="CZ1084" t="s">
        <v>4133</v>
      </c>
      <c r="DA1084">
        <v>1</v>
      </c>
      <c r="DB1084" t="s">
        <v>21084</v>
      </c>
      <c r="DC1084" t="s">
        <v>1134</v>
      </c>
      <c r="DD1084" t="s">
        <v>21001</v>
      </c>
      <c r="DE1084" t="s">
        <v>4158</v>
      </c>
    </row>
    <row r="1085" spans="58:109" x14ac:dyDescent="0.25">
      <c r="BF1085" t="s">
        <v>11881</v>
      </c>
      <c r="BH1085" t="s">
        <v>4036</v>
      </c>
      <c r="BL1085">
        <v>0</v>
      </c>
      <c r="BM1085">
        <v>1</v>
      </c>
      <c r="BR1085" t="s">
        <v>4031</v>
      </c>
      <c r="BS1085" s="124">
        <v>46146</v>
      </c>
      <c r="BT1085" t="s">
        <v>384</v>
      </c>
      <c r="BU1085" t="s">
        <v>1720</v>
      </c>
      <c r="BW1085" t="s">
        <v>14819</v>
      </c>
      <c r="BX1085" t="s">
        <v>4030</v>
      </c>
      <c r="BY1085" t="s">
        <v>4034</v>
      </c>
      <c r="BZ1085" t="s">
        <v>14820</v>
      </c>
      <c r="CA1085" t="s">
        <v>8553</v>
      </c>
      <c r="CC1085" t="s">
        <v>4105</v>
      </c>
      <c r="CD1085">
        <v>83.2</v>
      </c>
      <c r="CE1085">
        <v>4.16</v>
      </c>
      <c r="CF1085">
        <v>0.999</v>
      </c>
      <c r="CG1085">
        <v>1</v>
      </c>
      <c r="CH1085">
        <v>83.2</v>
      </c>
      <c r="CI1085" s="17">
        <v>0.2</v>
      </c>
      <c r="CJ1085">
        <v>9.36</v>
      </c>
      <c r="CK1085">
        <v>1</v>
      </c>
      <c r="CL1085" t="s">
        <v>14821</v>
      </c>
      <c r="CM1085" t="s">
        <v>4121</v>
      </c>
      <c r="CN1085" t="s">
        <v>77</v>
      </c>
      <c r="CO1085" t="s">
        <v>14820</v>
      </c>
      <c r="CP1085" t="s">
        <v>4121</v>
      </c>
      <c r="CR1085" t="s">
        <v>21085</v>
      </c>
      <c r="CS1085" t="s">
        <v>4050</v>
      </c>
      <c r="CT1085" t="s">
        <v>4034</v>
      </c>
      <c r="CU1085" t="s">
        <v>21086</v>
      </c>
      <c r="CV1085" t="s">
        <v>4176</v>
      </c>
      <c r="CW1085" t="s">
        <v>21083</v>
      </c>
      <c r="CX1085" t="s">
        <v>4105</v>
      </c>
      <c r="CZ1085" t="s">
        <v>4133</v>
      </c>
      <c r="DA1085">
        <v>1</v>
      </c>
      <c r="DB1085" t="s">
        <v>21084</v>
      </c>
      <c r="DC1085" t="s">
        <v>1134</v>
      </c>
      <c r="DD1085" t="s">
        <v>21086</v>
      </c>
      <c r="DE1085" t="s">
        <v>4158</v>
      </c>
    </row>
    <row r="1086" spans="58:109" x14ac:dyDescent="0.25">
      <c r="BF1086" t="s">
        <v>11882</v>
      </c>
      <c r="BH1086" t="s">
        <v>4036</v>
      </c>
      <c r="BL1086">
        <v>0</v>
      </c>
      <c r="BM1086">
        <v>1</v>
      </c>
      <c r="BR1086" t="s">
        <v>4031</v>
      </c>
      <c r="BS1086" s="124">
        <v>46146</v>
      </c>
      <c r="BT1086" t="s">
        <v>384</v>
      </c>
      <c r="BU1086" t="s">
        <v>1720</v>
      </c>
      <c r="BW1086" t="s">
        <v>14822</v>
      </c>
      <c r="BX1086" t="s">
        <v>4030</v>
      </c>
      <c r="BY1086" t="s">
        <v>4034</v>
      </c>
      <c r="BZ1086" t="s">
        <v>14823</v>
      </c>
      <c r="CA1086" t="s">
        <v>8590</v>
      </c>
      <c r="CB1086" t="s">
        <v>4277</v>
      </c>
      <c r="CC1086" t="s">
        <v>4105</v>
      </c>
      <c r="CD1086">
        <v>215.88</v>
      </c>
      <c r="CE1086">
        <v>17.989999999999998</v>
      </c>
      <c r="CF1086">
        <v>1.7267999999999999</v>
      </c>
      <c r="CG1086">
        <v>1</v>
      </c>
      <c r="CH1086">
        <v>215.88</v>
      </c>
      <c r="CI1086" s="17">
        <v>0.2</v>
      </c>
      <c r="CJ1086">
        <v>22.45</v>
      </c>
      <c r="CK1086">
        <v>1</v>
      </c>
      <c r="CL1086" t="s">
        <v>14824</v>
      </c>
      <c r="CM1086" t="s">
        <v>4121</v>
      </c>
      <c r="CN1086" t="s">
        <v>77</v>
      </c>
      <c r="CO1086" t="s">
        <v>14823</v>
      </c>
      <c r="CP1086" t="s">
        <v>4121</v>
      </c>
      <c r="CR1086" t="s">
        <v>21087</v>
      </c>
      <c r="CS1086" t="s">
        <v>4050</v>
      </c>
      <c r="CT1086" t="s">
        <v>4034</v>
      </c>
      <c r="CU1086" t="s">
        <v>21086</v>
      </c>
      <c r="CV1086" t="s">
        <v>4176</v>
      </c>
      <c r="CW1086" t="s">
        <v>21083</v>
      </c>
      <c r="CX1086" t="s">
        <v>4105</v>
      </c>
      <c r="CZ1086" t="s">
        <v>4133</v>
      </c>
      <c r="DA1086">
        <v>1</v>
      </c>
      <c r="DB1086" t="s">
        <v>21084</v>
      </c>
      <c r="DC1086" t="s">
        <v>1134</v>
      </c>
      <c r="DD1086" t="s">
        <v>21086</v>
      </c>
      <c r="DE1086" t="s">
        <v>4158</v>
      </c>
    </row>
    <row r="1087" spans="58:109" x14ac:dyDescent="0.25">
      <c r="BF1087" t="s">
        <v>11883</v>
      </c>
      <c r="BH1087" t="s">
        <v>4036</v>
      </c>
      <c r="BL1087">
        <v>0</v>
      </c>
      <c r="BM1087">
        <v>1</v>
      </c>
      <c r="BR1087" t="s">
        <v>4031</v>
      </c>
      <c r="BS1087" s="124">
        <v>46146</v>
      </c>
      <c r="BT1087" t="s">
        <v>384</v>
      </c>
      <c r="BU1087" t="s">
        <v>1720</v>
      </c>
      <c r="BW1087" t="s">
        <v>14825</v>
      </c>
      <c r="BX1087" t="s">
        <v>4030</v>
      </c>
      <c r="BY1087" t="s">
        <v>4109</v>
      </c>
      <c r="BZ1087" t="s">
        <v>14826</v>
      </c>
      <c r="CA1087" t="s">
        <v>14826</v>
      </c>
      <c r="CC1087" t="s">
        <v>4111</v>
      </c>
      <c r="CD1087">
        <v>383.88</v>
      </c>
      <c r="CE1087">
        <v>31.99</v>
      </c>
      <c r="CG1087">
        <v>0</v>
      </c>
      <c r="CH1087">
        <v>383.88</v>
      </c>
      <c r="CK1087">
        <v>1</v>
      </c>
      <c r="CL1087" t="s">
        <v>14827</v>
      </c>
      <c r="CM1087" t="s">
        <v>4106</v>
      </c>
      <c r="CN1087" t="s">
        <v>77</v>
      </c>
      <c r="CO1087" t="s">
        <v>14826</v>
      </c>
      <c r="CP1087" t="s">
        <v>4107</v>
      </c>
      <c r="CR1087" t="s">
        <v>21088</v>
      </c>
      <c r="CS1087" t="s">
        <v>4050</v>
      </c>
      <c r="CT1087" t="s">
        <v>4034</v>
      </c>
      <c r="CU1087" t="s">
        <v>21004</v>
      </c>
      <c r="CV1087" t="s">
        <v>4176</v>
      </c>
      <c r="CW1087" t="s">
        <v>21083</v>
      </c>
      <c r="CX1087" t="s">
        <v>4105</v>
      </c>
      <c r="CZ1087" t="s">
        <v>4133</v>
      </c>
      <c r="DA1087">
        <v>1</v>
      </c>
      <c r="DB1087" t="s">
        <v>21084</v>
      </c>
      <c r="DC1087" t="s">
        <v>1134</v>
      </c>
      <c r="DD1087" t="s">
        <v>21004</v>
      </c>
      <c r="DE1087" t="s">
        <v>4158</v>
      </c>
    </row>
    <row r="1088" spans="58:109" x14ac:dyDescent="0.25">
      <c r="BF1088" t="s">
        <v>11884</v>
      </c>
      <c r="BH1088" t="s">
        <v>4036</v>
      </c>
      <c r="BL1088">
        <v>0</v>
      </c>
      <c r="BM1088">
        <v>1</v>
      </c>
      <c r="BR1088" t="s">
        <v>4031</v>
      </c>
      <c r="BS1088" s="124">
        <v>46146</v>
      </c>
      <c r="BT1088" t="s">
        <v>384</v>
      </c>
      <c r="BU1088" t="s">
        <v>1720</v>
      </c>
      <c r="BW1088" t="s">
        <v>14828</v>
      </c>
      <c r="BX1088" t="s">
        <v>4030</v>
      </c>
      <c r="BY1088" t="s">
        <v>4109</v>
      </c>
      <c r="BZ1088" t="s">
        <v>14829</v>
      </c>
      <c r="CA1088" t="s">
        <v>14829</v>
      </c>
      <c r="CC1088" t="s">
        <v>4111</v>
      </c>
      <c r="CD1088">
        <v>383.88</v>
      </c>
      <c r="CE1088">
        <v>31.99</v>
      </c>
      <c r="CG1088">
        <v>0</v>
      </c>
      <c r="CH1088">
        <v>383.88</v>
      </c>
      <c r="CK1088">
        <v>1</v>
      </c>
      <c r="CL1088" t="s">
        <v>14830</v>
      </c>
      <c r="CM1088" t="s">
        <v>4106</v>
      </c>
      <c r="CN1088" t="s">
        <v>77</v>
      </c>
      <c r="CO1088" t="s">
        <v>14829</v>
      </c>
      <c r="CP1088" t="s">
        <v>4107</v>
      </c>
      <c r="CR1088" t="s">
        <v>21089</v>
      </c>
      <c r="CS1088" t="s">
        <v>4050</v>
      </c>
      <c r="CT1088" t="s">
        <v>4034</v>
      </c>
      <c r="CU1088" t="s">
        <v>20957</v>
      </c>
      <c r="CV1088" t="s">
        <v>4176</v>
      </c>
      <c r="CW1088" t="s">
        <v>21083</v>
      </c>
      <c r="CX1088" t="s">
        <v>4105</v>
      </c>
      <c r="CZ1088" t="s">
        <v>4133</v>
      </c>
      <c r="DA1088">
        <v>1</v>
      </c>
      <c r="DB1088" t="s">
        <v>21084</v>
      </c>
      <c r="DC1088" t="s">
        <v>1134</v>
      </c>
      <c r="DD1088" t="s">
        <v>20957</v>
      </c>
      <c r="DE1088" t="s">
        <v>4158</v>
      </c>
    </row>
    <row r="1089" spans="58:109" x14ac:dyDescent="0.25">
      <c r="BF1089" t="s">
        <v>11885</v>
      </c>
      <c r="BH1089" t="s">
        <v>4036</v>
      </c>
      <c r="BL1089">
        <v>0</v>
      </c>
      <c r="BM1089">
        <v>1</v>
      </c>
      <c r="BR1089" t="s">
        <v>4031</v>
      </c>
      <c r="BS1089" s="124">
        <v>46146</v>
      </c>
      <c r="BT1089" t="s">
        <v>384</v>
      </c>
      <c r="BU1089" t="s">
        <v>1720</v>
      </c>
      <c r="BW1089" t="s">
        <v>14831</v>
      </c>
      <c r="BX1089" t="s">
        <v>4030</v>
      </c>
      <c r="BY1089" t="s">
        <v>4109</v>
      </c>
      <c r="BZ1089" t="s">
        <v>14832</v>
      </c>
      <c r="CA1089" t="s">
        <v>14832</v>
      </c>
      <c r="CC1089" t="s">
        <v>4111</v>
      </c>
      <c r="CD1089">
        <v>395.88</v>
      </c>
      <c r="CE1089">
        <v>32.99</v>
      </c>
      <c r="CG1089">
        <v>0</v>
      </c>
      <c r="CH1089">
        <v>395.88</v>
      </c>
      <c r="CK1089">
        <v>1</v>
      </c>
      <c r="CL1089" t="s">
        <v>14833</v>
      </c>
      <c r="CM1089" t="s">
        <v>4106</v>
      </c>
      <c r="CN1089" t="s">
        <v>77</v>
      </c>
      <c r="CO1089" t="s">
        <v>14832</v>
      </c>
      <c r="CP1089" t="s">
        <v>4107</v>
      </c>
      <c r="CR1089" t="s">
        <v>21090</v>
      </c>
      <c r="CS1089" t="s">
        <v>4050</v>
      </c>
      <c r="CT1089" t="s">
        <v>4034</v>
      </c>
      <c r="CU1089" t="s">
        <v>20905</v>
      </c>
      <c r="CV1089" t="s">
        <v>4176</v>
      </c>
      <c r="CW1089" t="s">
        <v>21083</v>
      </c>
      <c r="CX1089" t="s">
        <v>4105</v>
      </c>
      <c r="CZ1089" t="s">
        <v>4133</v>
      </c>
      <c r="DA1089">
        <v>1</v>
      </c>
      <c r="DB1089" t="s">
        <v>21084</v>
      </c>
      <c r="DC1089" t="s">
        <v>1134</v>
      </c>
      <c r="DD1089" t="s">
        <v>20905</v>
      </c>
      <c r="DE1089" t="s">
        <v>4158</v>
      </c>
    </row>
    <row r="1090" spans="58:109" x14ac:dyDescent="0.25">
      <c r="BF1090" t="s">
        <v>11886</v>
      </c>
      <c r="BH1090" t="s">
        <v>4036</v>
      </c>
      <c r="BL1090">
        <v>0</v>
      </c>
      <c r="BM1090">
        <v>1</v>
      </c>
      <c r="BR1090" t="s">
        <v>4031</v>
      </c>
      <c r="BS1090" s="124">
        <v>46146</v>
      </c>
      <c r="BT1090" t="s">
        <v>384</v>
      </c>
      <c r="BU1090" t="s">
        <v>1720</v>
      </c>
      <c r="BW1090" t="s">
        <v>14834</v>
      </c>
      <c r="BX1090" t="s">
        <v>4030</v>
      </c>
      <c r="BY1090" t="s">
        <v>4104</v>
      </c>
      <c r="BZ1090" t="s">
        <v>14835</v>
      </c>
      <c r="CA1090" t="s">
        <v>14835</v>
      </c>
      <c r="CB1090" t="s">
        <v>4183</v>
      </c>
      <c r="CC1090" t="s">
        <v>4105</v>
      </c>
      <c r="CD1090">
        <v>82.92</v>
      </c>
      <c r="CE1090">
        <v>6.91</v>
      </c>
      <c r="CG1090">
        <v>0</v>
      </c>
      <c r="CH1090">
        <v>82.92</v>
      </c>
      <c r="CK1090">
        <v>1</v>
      </c>
      <c r="CL1090" t="s">
        <v>14836</v>
      </c>
      <c r="CM1090" t="s">
        <v>4106</v>
      </c>
      <c r="CN1090" t="s">
        <v>77</v>
      </c>
      <c r="CO1090" t="s">
        <v>14835</v>
      </c>
      <c r="CP1090" t="s">
        <v>4107</v>
      </c>
      <c r="CR1090" t="s">
        <v>21091</v>
      </c>
      <c r="CS1090" t="s">
        <v>4050</v>
      </c>
      <c r="CT1090" t="s">
        <v>4034</v>
      </c>
      <c r="CU1090" t="s">
        <v>20905</v>
      </c>
      <c r="CV1090" t="s">
        <v>4176</v>
      </c>
      <c r="CW1090" t="s">
        <v>21083</v>
      </c>
      <c r="CX1090" t="s">
        <v>4105</v>
      </c>
      <c r="CZ1090" t="s">
        <v>4133</v>
      </c>
      <c r="DA1090">
        <v>1</v>
      </c>
      <c r="DB1090" t="s">
        <v>21084</v>
      </c>
      <c r="DC1090" t="s">
        <v>1134</v>
      </c>
      <c r="DD1090" t="s">
        <v>20905</v>
      </c>
      <c r="DE1090" t="s">
        <v>4158</v>
      </c>
    </row>
    <row r="1091" spans="58:109" x14ac:dyDescent="0.25">
      <c r="BF1091" t="s">
        <v>11887</v>
      </c>
      <c r="BG1091" t="s">
        <v>11888</v>
      </c>
      <c r="BH1091" t="s">
        <v>4313</v>
      </c>
      <c r="BI1091" t="s">
        <v>11889</v>
      </c>
      <c r="BJ1091" t="s">
        <v>4034</v>
      </c>
      <c r="BK1091">
        <v>153.56</v>
      </c>
      <c r="BL1091">
        <v>1</v>
      </c>
      <c r="BM1091">
        <v>1</v>
      </c>
      <c r="BN1091" t="s">
        <v>4028</v>
      </c>
      <c r="BO1091">
        <v>1</v>
      </c>
      <c r="BP1091" t="s">
        <v>4029</v>
      </c>
      <c r="BQ1091" t="s">
        <v>4030</v>
      </c>
      <c r="BR1091" t="s">
        <v>4031</v>
      </c>
      <c r="BS1091" s="124">
        <v>46146</v>
      </c>
      <c r="BT1091" t="s">
        <v>432</v>
      </c>
      <c r="BU1091" t="s">
        <v>1381</v>
      </c>
      <c r="BW1091" t="s">
        <v>13553</v>
      </c>
      <c r="BX1091" t="s">
        <v>4030</v>
      </c>
      <c r="BY1091" t="s">
        <v>4032</v>
      </c>
      <c r="BZ1091" t="s">
        <v>13357</v>
      </c>
      <c r="CA1091" t="s">
        <v>13357</v>
      </c>
      <c r="CC1091" t="s">
        <v>4105</v>
      </c>
      <c r="CD1091">
        <v>149.28</v>
      </c>
      <c r="CE1091">
        <v>12.44</v>
      </c>
      <c r="CF1091">
        <v>0.87080000000000002</v>
      </c>
      <c r="CG1091">
        <v>0</v>
      </c>
      <c r="CH1091">
        <v>149.28</v>
      </c>
      <c r="CI1091" s="17">
        <v>0.5</v>
      </c>
      <c r="CJ1091">
        <v>17.41</v>
      </c>
      <c r="CK1091">
        <v>1</v>
      </c>
      <c r="CL1091" t="s">
        <v>13555</v>
      </c>
      <c r="CM1091" t="s">
        <v>4133</v>
      </c>
      <c r="CN1091" t="s">
        <v>77</v>
      </c>
      <c r="CO1091" t="s">
        <v>13357</v>
      </c>
      <c r="CP1091" t="s">
        <v>4107</v>
      </c>
      <c r="CR1091" t="s">
        <v>17266</v>
      </c>
      <c r="CS1091" t="s">
        <v>4030</v>
      </c>
      <c r="CT1091" t="s">
        <v>4034</v>
      </c>
      <c r="CU1091" t="s">
        <v>13789</v>
      </c>
      <c r="CV1091" t="s">
        <v>8912</v>
      </c>
      <c r="CX1091" t="s">
        <v>4105</v>
      </c>
      <c r="CZ1091" t="s">
        <v>4133</v>
      </c>
      <c r="DA1091">
        <v>1</v>
      </c>
      <c r="DB1091" t="s">
        <v>17267</v>
      </c>
      <c r="DC1091" t="s">
        <v>1134</v>
      </c>
      <c r="DD1091" t="s">
        <v>13789</v>
      </c>
      <c r="DE1091" t="s">
        <v>4158</v>
      </c>
    </row>
    <row r="1092" spans="58:109" x14ac:dyDescent="0.25">
      <c r="BF1092" t="s">
        <v>11890</v>
      </c>
      <c r="BG1092" t="s">
        <v>11891</v>
      </c>
      <c r="BH1092" t="s">
        <v>4313</v>
      </c>
      <c r="BI1092" t="s">
        <v>11892</v>
      </c>
      <c r="BJ1092" t="s">
        <v>4034</v>
      </c>
      <c r="BK1092">
        <v>103.4</v>
      </c>
      <c r="BL1092">
        <v>1</v>
      </c>
      <c r="BM1092">
        <v>1</v>
      </c>
      <c r="BN1092" t="s">
        <v>4028</v>
      </c>
      <c r="BO1092">
        <v>1</v>
      </c>
      <c r="BP1092" t="s">
        <v>4029</v>
      </c>
      <c r="BQ1092" t="s">
        <v>4030</v>
      </c>
      <c r="BR1092" t="s">
        <v>4031</v>
      </c>
      <c r="BS1092" s="124">
        <v>46146</v>
      </c>
      <c r="BT1092" t="s">
        <v>432</v>
      </c>
      <c r="BU1092" t="s">
        <v>1381</v>
      </c>
      <c r="BW1092" t="s">
        <v>13558</v>
      </c>
      <c r="BX1092" t="s">
        <v>4030</v>
      </c>
      <c r="BY1092" t="s">
        <v>4032</v>
      </c>
      <c r="BZ1092" t="s">
        <v>13357</v>
      </c>
      <c r="CA1092" t="s">
        <v>13357</v>
      </c>
      <c r="CC1092" t="s">
        <v>4105</v>
      </c>
      <c r="CD1092">
        <v>154.91999999999999</v>
      </c>
      <c r="CE1092">
        <v>12.91</v>
      </c>
      <c r="CF1092">
        <v>0.90369999999999995</v>
      </c>
      <c r="CG1092">
        <v>0</v>
      </c>
      <c r="CH1092">
        <v>154.91999999999999</v>
      </c>
      <c r="CI1092" s="17">
        <v>0.5</v>
      </c>
      <c r="CJ1092">
        <v>18.059999999999999</v>
      </c>
      <c r="CK1092">
        <v>1</v>
      </c>
      <c r="CL1092" t="s">
        <v>13555</v>
      </c>
      <c r="CM1092" t="s">
        <v>4133</v>
      </c>
      <c r="CN1092" t="s">
        <v>77</v>
      </c>
      <c r="CO1092" t="s">
        <v>13357</v>
      </c>
      <c r="CP1092" t="s">
        <v>4107</v>
      </c>
      <c r="CR1092" t="s">
        <v>17268</v>
      </c>
      <c r="CS1092" t="s">
        <v>4030</v>
      </c>
      <c r="CT1092" t="s">
        <v>4109</v>
      </c>
      <c r="CU1092" t="s">
        <v>17269</v>
      </c>
      <c r="CV1092" t="s">
        <v>8829</v>
      </c>
      <c r="CW1092" t="s">
        <v>4127</v>
      </c>
      <c r="CX1092" t="s">
        <v>4105</v>
      </c>
      <c r="CZ1092" t="s">
        <v>4133</v>
      </c>
      <c r="DA1092">
        <v>1</v>
      </c>
      <c r="DB1092" t="s">
        <v>17270</v>
      </c>
      <c r="DC1092" t="s">
        <v>1134</v>
      </c>
      <c r="DD1092" t="s">
        <v>17269</v>
      </c>
      <c r="DE1092" t="s">
        <v>4158</v>
      </c>
    </row>
    <row r="1093" spans="58:109" x14ac:dyDescent="0.25">
      <c r="BF1093" t="s">
        <v>11893</v>
      </c>
      <c r="BH1093" t="s">
        <v>4320</v>
      </c>
      <c r="BL1093">
        <v>0</v>
      </c>
      <c r="BM1093">
        <v>1</v>
      </c>
      <c r="BR1093" t="s">
        <v>4031</v>
      </c>
      <c r="BS1093" s="124">
        <v>46146</v>
      </c>
      <c r="BT1093" t="s">
        <v>496</v>
      </c>
      <c r="BU1093" t="s">
        <v>1720</v>
      </c>
      <c r="BW1093" t="s">
        <v>8599</v>
      </c>
      <c r="BX1093" t="s">
        <v>4030</v>
      </c>
      <c r="BY1093" t="s">
        <v>4032</v>
      </c>
      <c r="BZ1093" t="s">
        <v>14837</v>
      </c>
      <c r="CA1093" t="s">
        <v>14837</v>
      </c>
      <c r="CC1093" t="s">
        <v>4105</v>
      </c>
      <c r="CD1093">
        <v>153.47999999999999</v>
      </c>
      <c r="CE1093">
        <v>12.79</v>
      </c>
      <c r="CF1093">
        <v>0.89529999999999998</v>
      </c>
      <c r="CG1093">
        <v>0</v>
      </c>
      <c r="CH1093">
        <v>153.47999999999999</v>
      </c>
      <c r="CI1093" s="17">
        <v>0.5</v>
      </c>
      <c r="CJ1093">
        <v>19.71</v>
      </c>
      <c r="CK1093">
        <v>1</v>
      </c>
      <c r="CL1093" t="s">
        <v>8328</v>
      </c>
      <c r="CM1093" t="s">
        <v>4106</v>
      </c>
      <c r="CN1093" t="s">
        <v>77</v>
      </c>
      <c r="CO1093" t="s">
        <v>14837</v>
      </c>
      <c r="CP1093" t="s">
        <v>4107</v>
      </c>
      <c r="CR1093" t="s">
        <v>17274</v>
      </c>
      <c r="CS1093" t="s">
        <v>4050</v>
      </c>
      <c r="CT1093" t="s">
        <v>4034</v>
      </c>
      <c r="CU1093" t="s">
        <v>14007</v>
      </c>
      <c r="CV1093" t="s">
        <v>4135</v>
      </c>
      <c r="CX1093" t="s">
        <v>4105</v>
      </c>
      <c r="CZ1093" t="s">
        <v>4133</v>
      </c>
      <c r="DA1093">
        <v>1</v>
      </c>
      <c r="DB1093" t="s">
        <v>17273</v>
      </c>
      <c r="DC1093" t="s">
        <v>1134</v>
      </c>
      <c r="DD1093" t="s">
        <v>14007</v>
      </c>
      <c r="DE1093" t="s">
        <v>4158</v>
      </c>
    </row>
    <row r="1094" spans="58:109" x14ac:dyDescent="0.25">
      <c r="BF1094" t="s">
        <v>11894</v>
      </c>
      <c r="BG1094" t="s">
        <v>11895</v>
      </c>
      <c r="BH1094" t="s">
        <v>4339</v>
      </c>
      <c r="BI1094" t="s">
        <v>11896</v>
      </c>
      <c r="BJ1094" t="s">
        <v>4032</v>
      </c>
      <c r="BK1094">
        <v>170.72</v>
      </c>
      <c r="BL1094">
        <v>1</v>
      </c>
      <c r="BM1094">
        <v>1</v>
      </c>
      <c r="BN1094" t="s">
        <v>4028</v>
      </c>
      <c r="BO1094">
        <v>1</v>
      </c>
      <c r="BP1094" t="s">
        <v>4029</v>
      </c>
      <c r="BQ1094" t="s">
        <v>4030</v>
      </c>
      <c r="BR1094" t="s">
        <v>4031</v>
      </c>
      <c r="BS1094" s="124">
        <v>46146</v>
      </c>
      <c r="BT1094" t="s">
        <v>4340</v>
      </c>
      <c r="BU1094" t="s">
        <v>1720</v>
      </c>
      <c r="BW1094" t="s">
        <v>8327</v>
      </c>
      <c r="BX1094" t="s">
        <v>4030</v>
      </c>
      <c r="BY1094" t="s">
        <v>4032</v>
      </c>
      <c r="BZ1094" t="s">
        <v>14838</v>
      </c>
      <c r="CA1094" t="s">
        <v>14838</v>
      </c>
      <c r="CB1094" t="s">
        <v>4381</v>
      </c>
      <c r="CC1094" t="s">
        <v>4105</v>
      </c>
      <c r="CD1094">
        <v>227.88</v>
      </c>
      <c r="CE1094">
        <v>18.989999999999998</v>
      </c>
      <c r="CG1094">
        <v>0</v>
      </c>
      <c r="CH1094">
        <v>227.88</v>
      </c>
      <c r="CK1094">
        <v>1</v>
      </c>
      <c r="CL1094" t="s">
        <v>8328</v>
      </c>
      <c r="CM1094" t="s">
        <v>4106</v>
      </c>
      <c r="CN1094" t="s">
        <v>77</v>
      </c>
      <c r="CO1094" t="s">
        <v>14838</v>
      </c>
      <c r="CP1094" t="s">
        <v>4107</v>
      </c>
      <c r="CR1094" t="s">
        <v>17275</v>
      </c>
      <c r="CS1094" t="s">
        <v>4050</v>
      </c>
      <c r="CT1094" t="s">
        <v>4034</v>
      </c>
      <c r="CU1094" t="s">
        <v>17272</v>
      </c>
      <c r="CV1094" t="s">
        <v>4135</v>
      </c>
      <c r="CX1094" t="s">
        <v>4105</v>
      </c>
      <c r="CZ1094" t="s">
        <v>4133</v>
      </c>
      <c r="DA1094">
        <v>1</v>
      </c>
      <c r="DB1094" t="s">
        <v>17273</v>
      </c>
      <c r="DC1094" t="s">
        <v>1134</v>
      </c>
      <c r="DD1094" t="s">
        <v>17272</v>
      </c>
      <c r="DE1094" t="s">
        <v>4158</v>
      </c>
    </row>
    <row r="1095" spans="58:109" x14ac:dyDescent="0.25">
      <c r="BF1095" t="s">
        <v>11897</v>
      </c>
      <c r="BG1095" t="s">
        <v>11898</v>
      </c>
      <c r="BH1095" t="s">
        <v>4339</v>
      </c>
      <c r="BI1095" t="s">
        <v>11899</v>
      </c>
      <c r="BJ1095" t="s">
        <v>4032</v>
      </c>
      <c r="BK1095">
        <v>106.62</v>
      </c>
      <c r="BL1095">
        <v>1</v>
      </c>
      <c r="BM1095">
        <v>1</v>
      </c>
      <c r="BN1095" t="s">
        <v>4028</v>
      </c>
      <c r="BO1095">
        <v>1</v>
      </c>
      <c r="BP1095" t="s">
        <v>4029</v>
      </c>
      <c r="BQ1095" t="s">
        <v>4030</v>
      </c>
      <c r="BR1095" t="s">
        <v>4031</v>
      </c>
      <c r="BS1095" s="124">
        <v>46146</v>
      </c>
      <c r="BT1095" t="s">
        <v>4340</v>
      </c>
      <c r="BU1095" t="s">
        <v>1720</v>
      </c>
      <c r="BW1095" t="s">
        <v>14839</v>
      </c>
      <c r="BX1095" t="s">
        <v>4030</v>
      </c>
      <c r="BY1095" t="s">
        <v>4104</v>
      </c>
      <c r="BZ1095" t="s">
        <v>14840</v>
      </c>
      <c r="CA1095" t="s">
        <v>14840</v>
      </c>
      <c r="CB1095" t="s">
        <v>4183</v>
      </c>
      <c r="CC1095" t="s">
        <v>4105</v>
      </c>
      <c r="CD1095">
        <v>82.92</v>
      </c>
      <c r="CE1095">
        <v>6.91</v>
      </c>
      <c r="CG1095">
        <v>0</v>
      </c>
      <c r="CH1095">
        <v>82.92</v>
      </c>
      <c r="CK1095">
        <v>1</v>
      </c>
      <c r="CL1095" t="s">
        <v>14836</v>
      </c>
      <c r="CM1095" t="s">
        <v>4106</v>
      </c>
      <c r="CN1095" t="s">
        <v>77</v>
      </c>
      <c r="CO1095" t="s">
        <v>14840</v>
      </c>
      <c r="CP1095" t="s">
        <v>4107</v>
      </c>
      <c r="CR1095" t="s">
        <v>17271</v>
      </c>
      <c r="CS1095" t="s">
        <v>4050</v>
      </c>
      <c r="CT1095" t="s">
        <v>4034</v>
      </c>
      <c r="CU1095" t="s">
        <v>17272</v>
      </c>
      <c r="CV1095" t="s">
        <v>4135</v>
      </c>
      <c r="CX1095" t="s">
        <v>4105</v>
      </c>
      <c r="CZ1095" t="s">
        <v>4133</v>
      </c>
      <c r="DA1095">
        <v>1</v>
      </c>
      <c r="DB1095" t="s">
        <v>17273</v>
      </c>
      <c r="DC1095" t="s">
        <v>1134</v>
      </c>
      <c r="DD1095" t="s">
        <v>17272</v>
      </c>
      <c r="DE1095" t="s">
        <v>4158</v>
      </c>
    </row>
    <row r="1096" spans="58:109" x14ac:dyDescent="0.25">
      <c r="BF1096" t="s">
        <v>11900</v>
      </c>
      <c r="BG1096" t="s">
        <v>11901</v>
      </c>
      <c r="BH1096" t="s">
        <v>4339</v>
      </c>
      <c r="BI1096" t="s">
        <v>11902</v>
      </c>
      <c r="BJ1096" t="s">
        <v>4027</v>
      </c>
      <c r="BK1096">
        <v>97.08</v>
      </c>
      <c r="BL1096">
        <v>1</v>
      </c>
      <c r="BM1096">
        <v>1</v>
      </c>
      <c r="BN1096" t="s">
        <v>4035</v>
      </c>
      <c r="BO1096">
        <v>1</v>
      </c>
      <c r="BP1096" t="s">
        <v>4029</v>
      </c>
      <c r="BQ1096" t="s">
        <v>4030</v>
      </c>
      <c r="BR1096" t="s">
        <v>4031</v>
      </c>
      <c r="BS1096" s="124">
        <v>46146</v>
      </c>
      <c r="BT1096" t="s">
        <v>4340</v>
      </c>
      <c r="BU1096" t="s">
        <v>1720</v>
      </c>
      <c r="BW1096" t="s">
        <v>13556</v>
      </c>
      <c r="BX1096" t="s">
        <v>4030</v>
      </c>
      <c r="BY1096" t="s">
        <v>4032</v>
      </c>
      <c r="BZ1096" t="s">
        <v>14841</v>
      </c>
      <c r="CA1096" t="s">
        <v>14841</v>
      </c>
      <c r="CC1096" t="s">
        <v>4105</v>
      </c>
      <c r="CD1096">
        <v>126.36</v>
      </c>
      <c r="CE1096">
        <v>10.53</v>
      </c>
      <c r="CF1096">
        <v>0.73709999999999998</v>
      </c>
      <c r="CG1096">
        <v>0</v>
      </c>
      <c r="CH1096">
        <v>126.36</v>
      </c>
      <c r="CI1096" s="17">
        <v>0.5</v>
      </c>
      <c r="CJ1096">
        <v>14.75</v>
      </c>
      <c r="CK1096">
        <v>1</v>
      </c>
      <c r="CL1096" t="s">
        <v>13555</v>
      </c>
      <c r="CM1096" t="s">
        <v>4133</v>
      </c>
      <c r="CN1096" t="s">
        <v>77</v>
      </c>
      <c r="CO1096" t="s">
        <v>14841</v>
      </c>
      <c r="CP1096" t="s">
        <v>4107</v>
      </c>
      <c r="CR1096" t="s">
        <v>17276</v>
      </c>
      <c r="CS1096" t="s">
        <v>4050</v>
      </c>
      <c r="CT1096" t="s">
        <v>4034</v>
      </c>
      <c r="CU1096" t="s">
        <v>14521</v>
      </c>
      <c r="CV1096" t="s">
        <v>4135</v>
      </c>
      <c r="CX1096" t="s">
        <v>4105</v>
      </c>
      <c r="CZ1096" t="s">
        <v>4133</v>
      </c>
      <c r="DA1096">
        <v>1</v>
      </c>
      <c r="DB1096" t="s">
        <v>17273</v>
      </c>
      <c r="DC1096" t="s">
        <v>1134</v>
      </c>
      <c r="DD1096" t="s">
        <v>14521</v>
      </c>
      <c r="DE1096" t="s">
        <v>4158</v>
      </c>
    </row>
    <row r="1097" spans="58:109" x14ac:dyDescent="0.25">
      <c r="BF1097" t="s">
        <v>11903</v>
      </c>
      <c r="BG1097" t="s">
        <v>11904</v>
      </c>
      <c r="BH1097" t="s">
        <v>4575</v>
      </c>
      <c r="BI1097" t="s">
        <v>11905</v>
      </c>
      <c r="BJ1097" t="s">
        <v>4032</v>
      </c>
      <c r="BK1097">
        <v>82.38</v>
      </c>
      <c r="BL1097">
        <v>1</v>
      </c>
      <c r="BM1097">
        <v>1</v>
      </c>
      <c r="BN1097" t="s">
        <v>4028</v>
      </c>
      <c r="BO1097">
        <v>1</v>
      </c>
      <c r="BP1097" t="s">
        <v>4029</v>
      </c>
      <c r="BQ1097" t="s">
        <v>4030</v>
      </c>
      <c r="BR1097" t="s">
        <v>4031</v>
      </c>
      <c r="BS1097" s="124">
        <v>46146</v>
      </c>
      <c r="BT1097" t="s">
        <v>637</v>
      </c>
      <c r="BU1097" t="s">
        <v>2171</v>
      </c>
      <c r="BW1097" t="s">
        <v>8329</v>
      </c>
      <c r="BX1097" t="s">
        <v>4030</v>
      </c>
      <c r="BY1097" t="s">
        <v>4032</v>
      </c>
      <c r="BZ1097" t="s">
        <v>14837</v>
      </c>
      <c r="CA1097" t="s">
        <v>14837</v>
      </c>
      <c r="CB1097" t="s">
        <v>4381</v>
      </c>
      <c r="CC1097" t="s">
        <v>4105</v>
      </c>
      <c r="CD1097">
        <v>173.88</v>
      </c>
      <c r="CE1097">
        <v>14.49</v>
      </c>
      <c r="CG1097">
        <v>0</v>
      </c>
      <c r="CH1097">
        <v>173.88</v>
      </c>
      <c r="CK1097">
        <v>1</v>
      </c>
      <c r="CL1097" t="s">
        <v>8328</v>
      </c>
      <c r="CM1097" t="s">
        <v>4106</v>
      </c>
      <c r="CN1097" t="s">
        <v>77</v>
      </c>
      <c r="CO1097" t="s">
        <v>14837</v>
      </c>
      <c r="CP1097" t="s">
        <v>4107</v>
      </c>
      <c r="CR1097" t="s">
        <v>17277</v>
      </c>
      <c r="CS1097" t="s">
        <v>4050</v>
      </c>
      <c r="CT1097" t="s">
        <v>4034</v>
      </c>
      <c r="CU1097" t="s">
        <v>17278</v>
      </c>
      <c r="CV1097" t="s">
        <v>4135</v>
      </c>
      <c r="CX1097" t="s">
        <v>4105</v>
      </c>
      <c r="CZ1097" t="s">
        <v>4133</v>
      </c>
      <c r="DA1097">
        <v>1</v>
      </c>
      <c r="DB1097" t="s">
        <v>17273</v>
      </c>
      <c r="DC1097" t="s">
        <v>1134</v>
      </c>
      <c r="DD1097" t="s">
        <v>17278</v>
      </c>
      <c r="DE1097" t="s">
        <v>4158</v>
      </c>
    </row>
    <row r="1098" spans="58:109" x14ac:dyDescent="0.25">
      <c r="BF1098" t="s">
        <v>11906</v>
      </c>
      <c r="BG1098" t="s">
        <v>11907</v>
      </c>
      <c r="BH1098" t="s">
        <v>684</v>
      </c>
      <c r="BI1098" t="s">
        <v>11908</v>
      </c>
      <c r="BJ1098" t="s">
        <v>4032</v>
      </c>
      <c r="BK1098">
        <v>105.66</v>
      </c>
      <c r="BL1098">
        <v>1</v>
      </c>
      <c r="BM1098">
        <v>1</v>
      </c>
      <c r="BN1098" t="s">
        <v>4028</v>
      </c>
      <c r="BO1098">
        <v>1</v>
      </c>
      <c r="BP1098" t="s">
        <v>4029</v>
      </c>
      <c r="BQ1098" t="s">
        <v>4030</v>
      </c>
      <c r="BR1098" t="s">
        <v>69</v>
      </c>
      <c r="BS1098" s="124">
        <v>46146</v>
      </c>
      <c r="BT1098" t="s">
        <v>683</v>
      </c>
      <c r="BU1098" t="s">
        <v>2171</v>
      </c>
      <c r="BW1098" t="s">
        <v>14842</v>
      </c>
      <c r="BX1098" t="s">
        <v>4030</v>
      </c>
      <c r="BY1098" t="s">
        <v>4032</v>
      </c>
      <c r="BZ1098" t="s">
        <v>14843</v>
      </c>
      <c r="CA1098" t="s">
        <v>14843</v>
      </c>
      <c r="CC1098" t="s">
        <v>4105</v>
      </c>
      <c r="CD1098">
        <v>207.96</v>
      </c>
      <c r="CE1098">
        <v>17.329999999999998</v>
      </c>
      <c r="CF1098">
        <v>1.2131000000000001</v>
      </c>
      <c r="CG1098">
        <v>0</v>
      </c>
      <c r="CH1098">
        <v>207.96</v>
      </c>
      <c r="CJ1098">
        <v>26.68</v>
      </c>
      <c r="CK1098">
        <v>1</v>
      </c>
      <c r="CL1098" t="s">
        <v>14844</v>
      </c>
      <c r="CM1098" t="s">
        <v>4106</v>
      </c>
      <c r="CN1098" t="s">
        <v>77</v>
      </c>
      <c r="CO1098" t="s">
        <v>14843</v>
      </c>
      <c r="CP1098" t="s">
        <v>4107</v>
      </c>
      <c r="CR1098" t="s">
        <v>9222</v>
      </c>
      <c r="CS1098" t="s">
        <v>4030</v>
      </c>
      <c r="CT1098" t="s">
        <v>4109</v>
      </c>
      <c r="CU1098" t="s">
        <v>9223</v>
      </c>
      <c r="CV1098" t="s">
        <v>4690</v>
      </c>
      <c r="CX1098" t="s">
        <v>4111</v>
      </c>
      <c r="CZ1098" t="s">
        <v>4133</v>
      </c>
      <c r="DA1098">
        <v>1</v>
      </c>
      <c r="DB1098" t="s">
        <v>9224</v>
      </c>
      <c r="DC1098" t="s">
        <v>1134</v>
      </c>
      <c r="DD1098" t="s">
        <v>9223</v>
      </c>
      <c r="DE1098" t="s">
        <v>4158</v>
      </c>
    </row>
    <row r="1099" spans="58:109" x14ac:dyDescent="0.25">
      <c r="BF1099" t="s">
        <v>11909</v>
      </c>
      <c r="BG1099" t="s">
        <v>11910</v>
      </c>
      <c r="BH1099" t="s">
        <v>684</v>
      </c>
      <c r="BI1099" t="s">
        <v>11911</v>
      </c>
      <c r="BJ1099" t="s">
        <v>4032</v>
      </c>
      <c r="BK1099">
        <v>128.94</v>
      </c>
      <c r="BL1099">
        <v>1</v>
      </c>
      <c r="BM1099">
        <v>1</v>
      </c>
      <c r="BN1099" t="s">
        <v>4035</v>
      </c>
      <c r="BO1099">
        <v>1</v>
      </c>
      <c r="BP1099" t="s">
        <v>4029</v>
      </c>
      <c r="BQ1099" t="s">
        <v>4030</v>
      </c>
      <c r="BR1099" t="s">
        <v>69</v>
      </c>
      <c r="BS1099" s="124">
        <v>46146</v>
      </c>
      <c r="BT1099" t="s">
        <v>683</v>
      </c>
      <c r="BU1099" t="s">
        <v>2171</v>
      </c>
      <c r="BW1099" t="s">
        <v>14845</v>
      </c>
      <c r="BX1099" t="s">
        <v>4030</v>
      </c>
      <c r="BY1099" t="s">
        <v>4032</v>
      </c>
      <c r="BZ1099" t="s">
        <v>14846</v>
      </c>
      <c r="CA1099" t="s">
        <v>14846</v>
      </c>
      <c r="CC1099" t="s">
        <v>4105</v>
      </c>
      <c r="CD1099">
        <v>192.5</v>
      </c>
      <c r="CE1099">
        <v>8.75</v>
      </c>
      <c r="CF1099">
        <v>1.96</v>
      </c>
      <c r="CG1099">
        <v>1</v>
      </c>
      <c r="CH1099">
        <v>192.5</v>
      </c>
      <c r="CI1099" s="17">
        <v>0.2</v>
      </c>
      <c r="CJ1099">
        <v>19.850000000000001</v>
      </c>
      <c r="CK1099">
        <v>1</v>
      </c>
      <c r="CL1099" t="s">
        <v>13734</v>
      </c>
      <c r="CM1099" t="s">
        <v>4121</v>
      </c>
      <c r="CN1099" t="s">
        <v>77</v>
      </c>
      <c r="CO1099" t="s">
        <v>14846</v>
      </c>
      <c r="CP1099" t="s">
        <v>4107</v>
      </c>
      <c r="CR1099" t="s">
        <v>17279</v>
      </c>
      <c r="CS1099" t="s">
        <v>4030</v>
      </c>
      <c r="CT1099" t="s">
        <v>4032</v>
      </c>
      <c r="CU1099" t="s">
        <v>17280</v>
      </c>
      <c r="CV1099" t="s">
        <v>8595</v>
      </c>
      <c r="CW1099" t="s">
        <v>4120</v>
      </c>
      <c r="CX1099" t="s">
        <v>4105</v>
      </c>
      <c r="CY1099" s="17">
        <v>0.2</v>
      </c>
      <c r="CZ1099" t="s">
        <v>4133</v>
      </c>
      <c r="DA1099">
        <v>1</v>
      </c>
      <c r="DB1099" t="s">
        <v>17281</v>
      </c>
      <c r="DC1099" t="s">
        <v>1134</v>
      </c>
      <c r="DD1099" t="s">
        <v>17280</v>
      </c>
      <c r="DE1099" t="s">
        <v>4158</v>
      </c>
    </row>
    <row r="1100" spans="58:109" x14ac:dyDescent="0.25">
      <c r="BF1100" t="s">
        <v>11912</v>
      </c>
      <c r="BG1100" t="s">
        <v>11913</v>
      </c>
      <c r="BH1100" t="s">
        <v>709</v>
      </c>
      <c r="BI1100" t="s">
        <v>11914</v>
      </c>
      <c r="BJ1100" t="s">
        <v>4032</v>
      </c>
      <c r="BK1100">
        <v>157.74</v>
      </c>
      <c r="BL1100">
        <v>1</v>
      </c>
      <c r="BM1100">
        <v>1</v>
      </c>
      <c r="BN1100" t="s">
        <v>4064</v>
      </c>
      <c r="BO1100">
        <v>1</v>
      </c>
      <c r="BP1100" t="s">
        <v>4029</v>
      </c>
      <c r="BQ1100" t="s">
        <v>4030</v>
      </c>
      <c r="BR1100" t="s">
        <v>4042</v>
      </c>
      <c r="BS1100" s="124">
        <v>46146</v>
      </c>
      <c r="BT1100" t="s">
        <v>708</v>
      </c>
      <c r="BU1100" t="s">
        <v>1096</v>
      </c>
      <c r="BW1100" t="s">
        <v>14847</v>
      </c>
      <c r="BX1100" t="s">
        <v>4030</v>
      </c>
      <c r="BY1100" t="s">
        <v>4032</v>
      </c>
      <c r="BZ1100" t="s">
        <v>14848</v>
      </c>
      <c r="CA1100" t="s">
        <v>14848</v>
      </c>
      <c r="CC1100" t="s">
        <v>4105</v>
      </c>
      <c r="CD1100">
        <v>160.26</v>
      </c>
      <c r="CE1100">
        <v>7.28</v>
      </c>
      <c r="CF1100">
        <v>1.6324000000000001</v>
      </c>
      <c r="CG1100">
        <v>1</v>
      </c>
      <c r="CH1100">
        <v>160.26</v>
      </c>
      <c r="CI1100" s="17">
        <v>0.2</v>
      </c>
      <c r="CJ1100">
        <v>16.53</v>
      </c>
      <c r="CK1100">
        <v>1</v>
      </c>
      <c r="CL1100" t="s">
        <v>13734</v>
      </c>
      <c r="CM1100" t="s">
        <v>4121</v>
      </c>
      <c r="CN1100" t="s">
        <v>77</v>
      </c>
      <c r="CO1100" t="s">
        <v>14848</v>
      </c>
      <c r="CP1100" t="s">
        <v>4107</v>
      </c>
      <c r="CR1100" t="s">
        <v>17282</v>
      </c>
      <c r="CS1100" t="s">
        <v>4050</v>
      </c>
      <c r="CT1100" t="s">
        <v>4109</v>
      </c>
      <c r="CU1100" t="s">
        <v>17280</v>
      </c>
      <c r="CV1100" t="s">
        <v>4614</v>
      </c>
      <c r="CW1100" t="s">
        <v>4402</v>
      </c>
      <c r="CX1100" t="s">
        <v>4111</v>
      </c>
      <c r="CY1100" s="17">
        <v>0.2</v>
      </c>
      <c r="CZ1100" t="s">
        <v>4133</v>
      </c>
      <c r="DA1100">
        <v>1</v>
      </c>
      <c r="DB1100" t="s">
        <v>17281</v>
      </c>
      <c r="DC1100" t="s">
        <v>1134</v>
      </c>
      <c r="DD1100" t="s">
        <v>17280</v>
      </c>
      <c r="DE1100" t="s">
        <v>4158</v>
      </c>
    </row>
    <row r="1101" spans="58:109" x14ac:dyDescent="0.25">
      <c r="BF1101" t="s">
        <v>11915</v>
      </c>
      <c r="BG1101" t="s">
        <v>11916</v>
      </c>
      <c r="BH1101" t="s">
        <v>709</v>
      </c>
      <c r="BI1101" t="s">
        <v>11917</v>
      </c>
      <c r="BJ1101" t="s">
        <v>4034</v>
      </c>
      <c r="BK1101">
        <v>64.319999999999993</v>
      </c>
      <c r="BL1101">
        <v>1</v>
      </c>
      <c r="BM1101">
        <v>1</v>
      </c>
      <c r="BN1101" t="s">
        <v>4035</v>
      </c>
      <c r="BO1101">
        <v>1</v>
      </c>
      <c r="BP1101" t="s">
        <v>4029</v>
      </c>
      <c r="BQ1101" t="s">
        <v>4030</v>
      </c>
      <c r="BR1101" t="s">
        <v>4042</v>
      </c>
      <c r="BS1101" s="124">
        <v>46146</v>
      </c>
      <c r="BT1101" t="s">
        <v>708</v>
      </c>
      <c r="BU1101" t="s">
        <v>1096</v>
      </c>
      <c r="BW1101" t="s">
        <v>13732</v>
      </c>
      <c r="BX1101" t="s">
        <v>4030</v>
      </c>
      <c r="BY1101" t="s">
        <v>4034</v>
      </c>
      <c r="BZ1101" t="s">
        <v>14848</v>
      </c>
      <c r="CA1101" t="s">
        <v>14848</v>
      </c>
      <c r="CB1101" t="s">
        <v>4274</v>
      </c>
      <c r="CC1101" t="s">
        <v>4105</v>
      </c>
      <c r="CD1101">
        <v>110.88</v>
      </c>
      <c r="CE1101">
        <v>9.24</v>
      </c>
      <c r="CF1101">
        <v>0.88680000000000003</v>
      </c>
      <c r="CG1101">
        <v>1</v>
      </c>
      <c r="CH1101">
        <v>110.88</v>
      </c>
      <c r="CI1101" s="17">
        <v>0.2</v>
      </c>
      <c r="CJ1101">
        <v>11.53</v>
      </c>
      <c r="CK1101">
        <v>1</v>
      </c>
      <c r="CL1101" t="s">
        <v>13734</v>
      </c>
      <c r="CM1101" t="s">
        <v>4121</v>
      </c>
      <c r="CN1101" t="s">
        <v>77</v>
      </c>
      <c r="CO1101" t="s">
        <v>14848</v>
      </c>
      <c r="CP1101" t="s">
        <v>4107</v>
      </c>
      <c r="CR1101" t="s">
        <v>17283</v>
      </c>
      <c r="CS1101" t="s">
        <v>4050</v>
      </c>
      <c r="CT1101" t="s">
        <v>4109</v>
      </c>
      <c r="CU1101" t="s">
        <v>17284</v>
      </c>
      <c r="CV1101" t="s">
        <v>4169</v>
      </c>
      <c r="CX1101" t="s">
        <v>4111</v>
      </c>
      <c r="CZ1101" t="s">
        <v>4133</v>
      </c>
      <c r="DA1101">
        <v>1</v>
      </c>
      <c r="DB1101" t="s">
        <v>17285</v>
      </c>
      <c r="DC1101" t="s">
        <v>1134</v>
      </c>
      <c r="DD1101" t="s">
        <v>17284</v>
      </c>
      <c r="DE1101" t="s">
        <v>4158</v>
      </c>
    </row>
    <row r="1102" spans="58:109" x14ac:dyDescent="0.25">
      <c r="BF1102" t="s">
        <v>11918</v>
      </c>
      <c r="BG1102" t="s">
        <v>11919</v>
      </c>
      <c r="BH1102" t="s">
        <v>851</v>
      </c>
      <c r="BI1102" t="s">
        <v>11920</v>
      </c>
      <c r="BJ1102" t="s">
        <v>4032</v>
      </c>
      <c r="BK1102">
        <v>170.06</v>
      </c>
      <c r="BL1102">
        <v>1</v>
      </c>
      <c r="BM1102">
        <v>1</v>
      </c>
      <c r="BN1102" t="s">
        <v>4035</v>
      </c>
      <c r="BO1102">
        <v>1</v>
      </c>
      <c r="BP1102" t="s">
        <v>4029</v>
      </c>
      <c r="BQ1102" t="s">
        <v>4030</v>
      </c>
      <c r="BR1102" t="s">
        <v>69</v>
      </c>
      <c r="BS1102" s="124">
        <v>46146</v>
      </c>
      <c r="BT1102" t="s">
        <v>4367</v>
      </c>
      <c r="BU1102" t="s">
        <v>4368</v>
      </c>
      <c r="BW1102" t="s">
        <v>13735</v>
      </c>
      <c r="BX1102" t="s">
        <v>4030</v>
      </c>
      <c r="BY1102" t="s">
        <v>4034</v>
      </c>
      <c r="BZ1102" t="s">
        <v>13941</v>
      </c>
      <c r="CA1102" t="s">
        <v>13941</v>
      </c>
      <c r="CB1102" t="s">
        <v>4274</v>
      </c>
      <c r="CC1102" t="s">
        <v>4105</v>
      </c>
      <c r="CD1102">
        <v>161.88</v>
      </c>
      <c r="CE1102">
        <v>13.49</v>
      </c>
      <c r="CF1102">
        <v>1.2948</v>
      </c>
      <c r="CG1102">
        <v>1</v>
      </c>
      <c r="CH1102">
        <v>161.88</v>
      </c>
      <c r="CI1102" s="17">
        <v>0.2</v>
      </c>
      <c r="CJ1102">
        <v>16.829999999999998</v>
      </c>
      <c r="CK1102">
        <v>1</v>
      </c>
      <c r="CL1102" t="s">
        <v>13734</v>
      </c>
      <c r="CM1102" t="s">
        <v>4121</v>
      </c>
      <c r="CN1102" t="s">
        <v>77</v>
      </c>
      <c r="CO1102" t="s">
        <v>13941</v>
      </c>
      <c r="CP1102" t="s">
        <v>4107</v>
      </c>
      <c r="CR1102" t="s">
        <v>17288</v>
      </c>
      <c r="CS1102" t="s">
        <v>4050</v>
      </c>
      <c r="CT1102" t="s">
        <v>4109</v>
      </c>
      <c r="CU1102" t="s">
        <v>17289</v>
      </c>
      <c r="CV1102" t="s">
        <v>4169</v>
      </c>
      <c r="CX1102" t="s">
        <v>4105</v>
      </c>
      <c r="CZ1102" t="s">
        <v>4133</v>
      </c>
      <c r="DA1102">
        <v>1</v>
      </c>
      <c r="DB1102" t="s">
        <v>17287</v>
      </c>
      <c r="DC1102" t="s">
        <v>1134</v>
      </c>
      <c r="DD1102" t="s">
        <v>17289</v>
      </c>
      <c r="DE1102" t="s">
        <v>4158</v>
      </c>
    </row>
    <row r="1103" spans="58:109" x14ac:dyDescent="0.25">
      <c r="BF1103" t="s">
        <v>11921</v>
      </c>
      <c r="BG1103" t="s">
        <v>11922</v>
      </c>
      <c r="BH1103" t="s">
        <v>851</v>
      </c>
      <c r="BI1103" t="s">
        <v>11923</v>
      </c>
      <c r="BJ1103" t="s">
        <v>4032</v>
      </c>
      <c r="BK1103">
        <v>115.98</v>
      </c>
      <c r="BL1103">
        <v>1</v>
      </c>
      <c r="BM1103">
        <v>1</v>
      </c>
      <c r="BN1103" t="s">
        <v>4035</v>
      </c>
      <c r="BO1103">
        <v>1</v>
      </c>
      <c r="BP1103" t="s">
        <v>4029</v>
      </c>
      <c r="BQ1103" t="s">
        <v>4030</v>
      </c>
      <c r="BR1103" t="s">
        <v>69</v>
      </c>
      <c r="BS1103" s="124">
        <v>46146</v>
      </c>
      <c r="BT1103" t="s">
        <v>4367</v>
      </c>
      <c r="BU1103" t="s">
        <v>4368</v>
      </c>
      <c r="BW1103" t="s">
        <v>13736</v>
      </c>
      <c r="BX1103" t="s">
        <v>4030</v>
      </c>
      <c r="BY1103" t="s">
        <v>4034</v>
      </c>
      <c r="BZ1103" t="s">
        <v>13371</v>
      </c>
      <c r="CA1103" t="s">
        <v>13371</v>
      </c>
      <c r="CB1103" t="s">
        <v>4274</v>
      </c>
      <c r="CC1103" t="s">
        <v>4105</v>
      </c>
      <c r="CD1103">
        <v>131.88</v>
      </c>
      <c r="CE1103">
        <v>10.99</v>
      </c>
      <c r="CF1103">
        <v>1.0548</v>
      </c>
      <c r="CG1103">
        <v>1</v>
      </c>
      <c r="CH1103">
        <v>131.88</v>
      </c>
      <c r="CI1103" s="17">
        <v>0.2</v>
      </c>
      <c r="CJ1103">
        <v>13.71</v>
      </c>
      <c r="CK1103">
        <v>1</v>
      </c>
      <c r="CL1103" t="s">
        <v>13734</v>
      </c>
      <c r="CM1103" t="s">
        <v>4121</v>
      </c>
      <c r="CN1103" t="s">
        <v>77</v>
      </c>
      <c r="CO1103" t="s">
        <v>13371</v>
      </c>
      <c r="CP1103" t="s">
        <v>4107</v>
      </c>
      <c r="CR1103" t="s">
        <v>17286</v>
      </c>
      <c r="CS1103" t="s">
        <v>4050</v>
      </c>
      <c r="CT1103" t="s">
        <v>4109</v>
      </c>
      <c r="CU1103" t="s">
        <v>13351</v>
      </c>
      <c r="CV1103" t="s">
        <v>4169</v>
      </c>
      <c r="CX1103" t="s">
        <v>4105</v>
      </c>
      <c r="CZ1103" t="s">
        <v>4133</v>
      </c>
      <c r="DA1103">
        <v>1</v>
      </c>
      <c r="DB1103" t="s">
        <v>17287</v>
      </c>
      <c r="DC1103" t="s">
        <v>1134</v>
      </c>
      <c r="DD1103" t="s">
        <v>13351</v>
      </c>
      <c r="DE1103" t="s">
        <v>4158</v>
      </c>
    </row>
    <row r="1104" spans="58:109" x14ac:dyDescent="0.25">
      <c r="BF1104" t="s">
        <v>11924</v>
      </c>
      <c r="BG1104" t="s">
        <v>11925</v>
      </c>
      <c r="BH1104" t="s">
        <v>851</v>
      </c>
      <c r="BI1104" t="s">
        <v>11926</v>
      </c>
      <c r="BJ1104" t="s">
        <v>4032</v>
      </c>
      <c r="BK1104">
        <v>172.48</v>
      </c>
      <c r="BL1104">
        <v>1</v>
      </c>
      <c r="BM1104">
        <v>1</v>
      </c>
      <c r="BN1104" t="s">
        <v>4028</v>
      </c>
      <c r="BO1104">
        <v>1</v>
      </c>
      <c r="BP1104" t="s">
        <v>4029</v>
      </c>
      <c r="BQ1104" t="s">
        <v>4030</v>
      </c>
      <c r="BR1104" t="s">
        <v>69</v>
      </c>
      <c r="BS1104" s="124">
        <v>46146</v>
      </c>
      <c r="BT1104" t="s">
        <v>4367</v>
      </c>
      <c r="BU1104" t="s">
        <v>4368</v>
      </c>
      <c r="BW1104" t="s">
        <v>13737</v>
      </c>
      <c r="BX1104" t="s">
        <v>4030</v>
      </c>
      <c r="BY1104" t="s">
        <v>4034</v>
      </c>
      <c r="BZ1104" t="s">
        <v>13371</v>
      </c>
      <c r="CA1104" t="s">
        <v>13371</v>
      </c>
      <c r="CB1104" t="s">
        <v>4274</v>
      </c>
      <c r="CC1104" t="s">
        <v>4105</v>
      </c>
      <c r="CD1104">
        <v>158.88</v>
      </c>
      <c r="CE1104">
        <v>13.24</v>
      </c>
      <c r="CF1104">
        <v>1.2707999999999999</v>
      </c>
      <c r="CG1104">
        <v>1</v>
      </c>
      <c r="CH1104">
        <v>158.88</v>
      </c>
      <c r="CI1104" s="17">
        <v>0.2</v>
      </c>
      <c r="CJ1104">
        <v>16.52</v>
      </c>
      <c r="CK1104">
        <v>1</v>
      </c>
      <c r="CL1104" t="s">
        <v>13734</v>
      </c>
      <c r="CM1104" t="s">
        <v>4121</v>
      </c>
      <c r="CN1104" t="s">
        <v>77</v>
      </c>
      <c r="CO1104" t="s">
        <v>13371</v>
      </c>
      <c r="CP1104" t="s">
        <v>4107</v>
      </c>
      <c r="CR1104" t="s">
        <v>17290</v>
      </c>
      <c r="CS1104" t="s">
        <v>4030</v>
      </c>
      <c r="CT1104" t="s">
        <v>4034</v>
      </c>
      <c r="CU1104" t="s">
        <v>15046</v>
      </c>
      <c r="CV1104" t="s">
        <v>8593</v>
      </c>
      <c r="CX1104" t="s">
        <v>4105</v>
      </c>
      <c r="CZ1104" t="s">
        <v>4133</v>
      </c>
      <c r="DA1104">
        <v>1</v>
      </c>
      <c r="DB1104" t="s">
        <v>17291</v>
      </c>
      <c r="DC1104" t="s">
        <v>1134</v>
      </c>
      <c r="DD1104" t="s">
        <v>15046</v>
      </c>
      <c r="DE1104" t="s">
        <v>4158</v>
      </c>
    </row>
    <row r="1105" spans="58:109" x14ac:dyDescent="0.25">
      <c r="BF1105" t="s">
        <v>11927</v>
      </c>
      <c r="BG1105" t="s">
        <v>11928</v>
      </c>
      <c r="BH1105" t="s">
        <v>853</v>
      </c>
      <c r="BI1105" t="s">
        <v>11929</v>
      </c>
      <c r="BJ1105" t="s">
        <v>4032</v>
      </c>
      <c r="BK1105">
        <v>142.97999999999999</v>
      </c>
      <c r="BL1105">
        <v>1</v>
      </c>
      <c r="BM1105">
        <v>1</v>
      </c>
      <c r="BN1105" t="s">
        <v>4035</v>
      </c>
      <c r="BO1105">
        <v>1</v>
      </c>
      <c r="BP1105" t="s">
        <v>4029</v>
      </c>
      <c r="BQ1105" t="s">
        <v>4030</v>
      </c>
      <c r="BR1105" t="s">
        <v>69</v>
      </c>
      <c r="BS1105" s="124">
        <v>46146</v>
      </c>
      <c r="BT1105" t="s">
        <v>852</v>
      </c>
      <c r="BU1105" t="s">
        <v>2171</v>
      </c>
      <c r="BW1105" t="s">
        <v>14849</v>
      </c>
      <c r="BX1105" t="s">
        <v>4030</v>
      </c>
      <c r="BY1105" t="s">
        <v>4027</v>
      </c>
      <c r="BZ1105" t="s">
        <v>14850</v>
      </c>
      <c r="CA1105" t="s">
        <v>4608</v>
      </c>
      <c r="CB1105" t="s">
        <v>4165</v>
      </c>
      <c r="CC1105" t="s">
        <v>4105</v>
      </c>
      <c r="CD1105">
        <v>179.88</v>
      </c>
      <c r="CE1105">
        <v>14.99</v>
      </c>
      <c r="CF1105">
        <v>2.9975000000000001</v>
      </c>
      <c r="CG1105">
        <v>1</v>
      </c>
      <c r="CH1105">
        <v>179.88</v>
      </c>
      <c r="CI1105" s="17">
        <v>0.2</v>
      </c>
      <c r="CJ1105">
        <v>39.72</v>
      </c>
      <c r="CK1105">
        <v>1</v>
      </c>
      <c r="CL1105" t="s">
        <v>14851</v>
      </c>
      <c r="CM1105" t="s">
        <v>4121</v>
      </c>
      <c r="CN1105" t="s">
        <v>77</v>
      </c>
      <c r="CO1105" t="s">
        <v>14850</v>
      </c>
      <c r="CP1105" t="s">
        <v>4121</v>
      </c>
      <c r="CR1105" t="s">
        <v>17292</v>
      </c>
      <c r="CS1105" t="s">
        <v>4050</v>
      </c>
      <c r="CT1105" t="s">
        <v>4109</v>
      </c>
      <c r="CU1105" t="s">
        <v>17293</v>
      </c>
      <c r="CV1105" t="s">
        <v>4615</v>
      </c>
      <c r="CW1105" t="s">
        <v>4141</v>
      </c>
      <c r="CX1105" t="s">
        <v>4105</v>
      </c>
      <c r="CZ1105" t="s">
        <v>4133</v>
      </c>
      <c r="DA1105">
        <v>1</v>
      </c>
      <c r="DB1105" t="s">
        <v>17294</v>
      </c>
      <c r="DC1105" t="s">
        <v>223</v>
      </c>
      <c r="DD1105" t="s">
        <v>17293</v>
      </c>
      <c r="DE1105" t="s">
        <v>4158</v>
      </c>
    </row>
    <row r="1106" spans="58:109" x14ac:dyDescent="0.25">
      <c r="BF1106" t="s">
        <v>11930</v>
      </c>
      <c r="BG1106" t="s">
        <v>11931</v>
      </c>
      <c r="BH1106" t="s">
        <v>867</v>
      </c>
      <c r="BI1106" t="s">
        <v>11932</v>
      </c>
      <c r="BJ1106" t="s">
        <v>4027</v>
      </c>
      <c r="BK1106">
        <v>151.08000000000001</v>
      </c>
      <c r="BL1106">
        <v>1</v>
      </c>
      <c r="BM1106">
        <v>1</v>
      </c>
      <c r="BN1106" t="s">
        <v>4064</v>
      </c>
      <c r="BO1106">
        <v>1</v>
      </c>
      <c r="BP1106" t="s">
        <v>4029</v>
      </c>
      <c r="BQ1106" t="s">
        <v>4030</v>
      </c>
      <c r="BR1106" t="s">
        <v>4042</v>
      </c>
      <c r="BS1106" s="124">
        <v>46146</v>
      </c>
      <c r="BT1106" t="s">
        <v>866</v>
      </c>
      <c r="BU1106" t="s">
        <v>1096</v>
      </c>
      <c r="BW1106" t="s">
        <v>14852</v>
      </c>
      <c r="BX1106" t="s">
        <v>4030</v>
      </c>
      <c r="BY1106" t="s">
        <v>4032</v>
      </c>
      <c r="BZ1106" t="s">
        <v>13911</v>
      </c>
      <c r="CA1106" t="s">
        <v>8298</v>
      </c>
      <c r="CC1106" t="s">
        <v>4105</v>
      </c>
      <c r="CD1106">
        <v>121.6</v>
      </c>
      <c r="CE1106">
        <v>6.08</v>
      </c>
      <c r="CF1106">
        <v>1.3622000000000001</v>
      </c>
      <c r="CG1106">
        <v>1</v>
      </c>
      <c r="CH1106">
        <v>121.6</v>
      </c>
      <c r="CI1106" s="17">
        <v>0.2</v>
      </c>
      <c r="CJ1106">
        <v>11.24</v>
      </c>
      <c r="CK1106">
        <v>1</v>
      </c>
      <c r="CL1106" t="s">
        <v>14853</v>
      </c>
      <c r="CM1106" t="s">
        <v>4121</v>
      </c>
      <c r="CN1106" t="s">
        <v>77</v>
      </c>
      <c r="CO1106" t="s">
        <v>13911</v>
      </c>
      <c r="CP1106" t="s">
        <v>4121</v>
      </c>
      <c r="CR1106" t="s">
        <v>17295</v>
      </c>
      <c r="CS1106" t="s">
        <v>4050</v>
      </c>
      <c r="CT1106" t="s">
        <v>4034</v>
      </c>
      <c r="CU1106" t="s">
        <v>13669</v>
      </c>
      <c r="CV1106" t="s">
        <v>4615</v>
      </c>
      <c r="CX1106" t="s">
        <v>4105</v>
      </c>
      <c r="CZ1106" t="s">
        <v>4133</v>
      </c>
      <c r="DA1106">
        <v>1</v>
      </c>
      <c r="DB1106" t="s">
        <v>17296</v>
      </c>
      <c r="DC1106" t="s">
        <v>223</v>
      </c>
      <c r="DD1106" t="s">
        <v>13669</v>
      </c>
      <c r="DE1106" t="s">
        <v>4158</v>
      </c>
    </row>
    <row r="1107" spans="58:109" x14ac:dyDescent="0.25">
      <c r="BF1107" t="s">
        <v>11933</v>
      </c>
      <c r="BG1107" t="s">
        <v>11934</v>
      </c>
      <c r="BH1107" t="s">
        <v>4386</v>
      </c>
      <c r="BI1107" t="s">
        <v>11935</v>
      </c>
      <c r="BJ1107" t="s">
        <v>4034</v>
      </c>
      <c r="BK1107">
        <v>58.18</v>
      </c>
      <c r="BL1107">
        <v>1</v>
      </c>
      <c r="BM1107">
        <v>1</v>
      </c>
      <c r="BN1107" t="s">
        <v>4028</v>
      </c>
      <c r="BO1107">
        <v>1</v>
      </c>
      <c r="BP1107" t="s">
        <v>4029</v>
      </c>
      <c r="BQ1107" t="s">
        <v>4030</v>
      </c>
      <c r="BR1107" t="s">
        <v>4031</v>
      </c>
      <c r="BS1107" s="124">
        <v>46146</v>
      </c>
      <c r="BT1107" t="s">
        <v>1005</v>
      </c>
      <c r="BU1107" t="s">
        <v>1720</v>
      </c>
      <c r="BW1107" t="s">
        <v>14854</v>
      </c>
      <c r="BX1107" t="s">
        <v>4030</v>
      </c>
      <c r="BY1107" t="s">
        <v>4027</v>
      </c>
      <c r="BZ1107" t="s">
        <v>13743</v>
      </c>
      <c r="CA1107" t="s">
        <v>8456</v>
      </c>
      <c r="CB1107" t="s">
        <v>4385</v>
      </c>
      <c r="CC1107" t="s">
        <v>4105</v>
      </c>
      <c r="CD1107">
        <v>143.88</v>
      </c>
      <c r="CE1107">
        <v>11.99</v>
      </c>
      <c r="CF1107">
        <v>2.3975</v>
      </c>
      <c r="CG1107">
        <v>1</v>
      </c>
      <c r="CH1107">
        <v>143.88</v>
      </c>
      <c r="CI1107" s="17">
        <v>0.2</v>
      </c>
      <c r="CJ1107">
        <v>29.37</v>
      </c>
      <c r="CK1107">
        <v>1</v>
      </c>
      <c r="CL1107" t="s">
        <v>14855</v>
      </c>
      <c r="CM1107" t="s">
        <v>4121</v>
      </c>
      <c r="CN1107" t="s">
        <v>77</v>
      </c>
      <c r="CO1107" t="s">
        <v>13743</v>
      </c>
      <c r="CP1107" t="s">
        <v>4121</v>
      </c>
      <c r="CR1107" t="s">
        <v>17297</v>
      </c>
      <c r="CS1107" t="s">
        <v>4030</v>
      </c>
      <c r="CT1107" t="s">
        <v>4104</v>
      </c>
      <c r="CU1107" t="s">
        <v>16731</v>
      </c>
      <c r="CV1107" t="s">
        <v>8907</v>
      </c>
      <c r="CW1107" t="s">
        <v>4424</v>
      </c>
      <c r="CX1107" t="s">
        <v>4105</v>
      </c>
      <c r="CZ1107" t="s">
        <v>4133</v>
      </c>
      <c r="DA1107">
        <v>1</v>
      </c>
      <c r="DB1107" t="s">
        <v>17298</v>
      </c>
      <c r="DC1107" t="s">
        <v>223</v>
      </c>
      <c r="DD1107" t="s">
        <v>16731</v>
      </c>
      <c r="DE1107" t="s">
        <v>4158</v>
      </c>
    </row>
    <row r="1108" spans="58:109" x14ac:dyDescent="0.25">
      <c r="BF1108" t="s">
        <v>11936</v>
      </c>
      <c r="BG1108" t="s">
        <v>11937</v>
      </c>
      <c r="BH1108" t="s">
        <v>4386</v>
      </c>
      <c r="BI1108" t="s">
        <v>11938</v>
      </c>
      <c r="BJ1108" t="s">
        <v>4034</v>
      </c>
      <c r="BK1108">
        <v>86.12</v>
      </c>
      <c r="BL1108">
        <v>1</v>
      </c>
      <c r="BM1108">
        <v>0</v>
      </c>
      <c r="BN1108" t="s">
        <v>4035</v>
      </c>
      <c r="BO1108">
        <v>1</v>
      </c>
      <c r="BP1108" t="s">
        <v>4029</v>
      </c>
      <c r="BQ1108" t="s">
        <v>4030</v>
      </c>
      <c r="BR1108" t="s">
        <v>4031</v>
      </c>
      <c r="BS1108" s="124">
        <v>46146</v>
      </c>
      <c r="BT1108" t="s">
        <v>1005</v>
      </c>
      <c r="BU1108" t="s">
        <v>1720</v>
      </c>
      <c r="BW1108" t="s">
        <v>14170</v>
      </c>
      <c r="BX1108" t="s">
        <v>4030</v>
      </c>
      <c r="BY1108" t="s">
        <v>4027</v>
      </c>
      <c r="BZ1108" t="s">
        <v>14856</v>
      </c>
      <c r="CA1108" t="s">
        <v>10304</v>
      </c>
      <c r="CB1108" t="s">
        <v>4472</v>
      </c>
      <c r="CC1108" t="s">
        <v>4105</v>
      </c>
      <c r="CD1108">
        <v>131.88</v>
      </c>
      <c r="CE1108">
        <v>10.99</v>
      </c>
      <c r="CF1108">
        <v>2.1974999999999998</v>
      </c>
      <c r="CG1108">
        <v>1</v>
      </c>
      <c r="CH1108">
        <v>131.88</v>
      </c>
      <c r="CI1108" s="17">
        <v>0.2</v>
      </c>
      <c r="CJ1108">
        <v>27.47</v>
      </c>
      <c r="CK1108">
        <v>1</v>
      </c>
      <c r="CL1108" t="s">
        <v>14172</v>
      </c>
      <c r="CM1108" t="s">
        <v>4106</v>
      </c>
      <c r="CN1108" t="s">
        <v>77</v>
      </c>
      <c r="CO1108" t="s">
        <v>14856</v>
      </c>
      <c r="CP1108" t="s">
        <v>4121</v>
      </c>
      <c r="CR1108" t="s">
        <v>17299</v>
      </c>
      <c r="CS1108" t="s">
        <v>4030</v>
      </c>
      <c r="CT1108" t="s">
        <v>4104</v>
      </c>
      <c r="CU1108" t="s">
        <v>17300</v>
      </c>
      <c r="CV1108" t="s">
        <v>8390</v>
      </c>
      <c r="CX1108" t="s">
        <v>4105</v>
      </c>
      <c r="CY1108" s="17">
        <v>0.2</v>
      </c>
      <c r="CZ1108" t="s">
        <v>4133</v>
      </c>
      <c r="DA1108">
        <v>1</v>
      </c>
      <c r="DB1108" t="s">
        <v>17301</v>
      </c>
      <c r="DC1108" t="s">
        <v>223</v>
      </c>
      <c r="DD1108" t="s">
        <v>17300</v>
      </c>
      <c r="DE1108" t="s">
        <v>4158</v>
      </c>
    </row>
    <row r="1109" spans="58:109" x14ac:dyDescent="0.25">
      <c r="BF1109" t="s">
        <v>11939</v>
      </c>
      <c r="BG1109" t="s">
        <v>11940</v>
      </c>
      <c r="BH1109" t="s">
        <v>4386</v>
      </c>
      <c r="BI1109" t="s">
        <v>11941</v>
      </c>
      <c r="BJ1109" t="s">
        <v>4034</v>
      </c>
      <c r="BK1109">
        <v>51.66</v>
      </c>
      <c r="BL1109">
        <v>1</v>
      </c>
      <c r="BM1109">
        <v>1</v>
      </c>
      <c r="BN1109" t="s">
        <v>4028</v>
      </c>
      <c r="BO1109">
        <v>1</v>
      </c>
      <c r="BP1109" t="s">
        <v>4029</v>
      </c>
      <c r="BQ1109" t="s">
        <v>4030</v>
      </c>
      <c r="BR1109" t="s">
        <v>4031</v>
      </c>
      <c r="BS1109" s="124">
        <v>46146</v>
      </c>
      <c r="BT1109" t="s">
        <v>1005</v>
      </c>
      <c r="BU1109" t="s">
        <v>1720</v>
      </c>
      <c r="BW1109" t="s">
        <v>14857</v>
      </c>
      <c r="BX1109" t="s">
        <v>4030</v>
      </c>
      <c r="BY1109" t="s">
        <v>4034</v>
      </c>
      <c r="BZ1109" t="s">
        <v>14858</v>
      </c>
      <c r="CA1109" t="s">
        <v>8604</v>
      </c>
      <c r="CC1109" t="s">
        <v>4105</v>
      </c>
      <c r="CD1109">
        <v>55.22</v>
      </c>
      <c r="CE1109">
        <v>2.5099999999999998</v>
      </c>
      <c r="CF1109">
        <v>0.60299999999999998</v>
      </c>
      <c r="CG1109">
        <v>1</v>
      </c>
      <c r="CH1109">
        <v>55.22</v>
      </c>
      <c r="CI1109" s="17">
        <v>0.2</v>
      </c>
      <c r="CJ1109">
        <v>6.56</v>
      </c>
      <c r="CK1109">
        <v>1</v>
      </c>
      <c r="CL1109" t="s">
        <v>14859</v>
      </c>
      <c r="CM1109" t="s">
        <v>4121</v>
      </c>
      <c r="CN1109" t="s">
        <v>77</v>
      </c>
      <c r="CO1109" t="s">
        <v>14858</v>
      </c>
      <c r="CP1109" t="s">
        <v>4121</v>
      </c>
      <c r="CR1109" t="s">
        <v>17302</v>
      </c>
      <c r="CS1109" t="s">
        <v>4030</v>
      </c>
      <c r="CT1109" t="s">
        <v>4034</v>
      </c>
      <c r="CU1109" t="s">
        <v>17303</v>
      </c>
      <c r="CV1109" t="s">
        <v>8446</v>
      </c>
      <c r="CW1109" t="s">
        <v>4531</v>
      </c>
      <c r="CX1109" t="s">
        <v>4105</v>
      </c>
      <c r="CZ1109" t="s">
        <v>4133</v>
      </c>
      <c r="DA1109">
        <v>1</v>
      </c>
      <c r="DB1109" t="s">
        <v>17304</v>
      </c>
      <c r="DC1109" t="s">
        <v>223</v>
      </c>
      <c r="DD1109" t="s">
        <v>17303</v>
      </c>
      <c r="DE1109" t="s">
        <v>4158</v>
      </c>
    </row>
    <row r="1110" spans="58:109" x14ac:dyDescent="0.25">
      <c r="BF1110" t="s">
        <v>11942</v>
      </c>
      <c r="BG1110" t="s">
        <v>11943</v>
      </c>
      <c r="BH1110" t="s">
        <v>4386</v>
      </c>
      <c r="BI1110" t="s">
        <v>11944</v>
      </c>
      <c r="BJ1110" t="s">
        <v>4034</v>
      </c>
      <c r="BK1110">
        <v>55.62</v>
      </c>
      <c r="BL1110">
        <v>1</v>
      </c>
      <c r="BM1110">
        <v>1</v>
      </c>
      <c r="BN1110" t="s">
        <v>4028</v>
      </c>
      <c r="BO1110">
        <v>1</v>
      </c>
      <c r="BP1110" t="s">
        <v>4029</v>
      </c>
      <c r="BQ1110" t="s">
        <v>4030</v>
      </c>
      <c r="BR1110" t="s">
        <v>4031</v>
      </c>
      <c r="BS1110" s="124">
        <v>46146</v>
      </c>
      <c r="BT1110" t="s">
        <v>1005</v>
      </c>
      <c r="BU1110" t="s">
        <v>1720</v>
      </c>
      <c r="BW1110" t="s">
        <v>8634</v>
      </c>
      <c r="BX1110" t="s">
        <v>4030</v>
      </c>
      <c r="BY1110" t="s">
        <v>4032</v>
      </c>
      <c r="BZ1110" t="s">
        <v>14860</v>
      </c>
      <c r="CA1110" t="s">
        <v>8911</v>
      </c>
      <c r="CC1110" t="s">
        <v>4105</v>
      </c>
      <c r="CD1110">
        <v>182.6</v>
      </c>
      <c r="CE1110">
        <v>8.3000000000000007</v>
      </c>
      <c r="CF1110">
        <v>1.8592</v>
      </c>
      <c r="CG1110">
        <v>1</v>
      </c>
      <c r="CH1110">
        <v>182.6</v>
      </c>
      <c r="CI1110" s="17">
        <v>0.2</v>
      </c>
      <c r="CJ1110">
        <v>20.22</v>
      </c>
      <c r="CK1110">
        <v>1</v>
      </c>
      <c r="CL1110" t="s">
        <v>8635</v>
      </c>
      <c r="CM1110" t="s">
        <v>4121</v>
      </c>
      <c r="CN1110" t="s">
        <v>1941</v>
      </c>
      <c r="CO1110" t="s">
        <v>14860</v>
      </c>
      <c r="CP1110" t="s">
        <v>4121</v>
      </c>
      <c r="CR1110" t="s">
        <v>17305</v>
      </c>
      <c r="CS1110" t="s">
        <v>4030</v>
      </c>
      <c r="CT1110" t="s">
        <v>4034</v>
      </c>
      <c r="CU1110" t="s">
        <v>17306</v>
      </c>
      <c r="CV1110" t="s">
        <v>8446</v>
      </c>
      <c r="CW1110" t="s">
        <v>4531</v>
      </c>
      <c r="CX1110" t="s">
        <v>4105</v>
      </c>
      <c r="CZ1110" t="s">
        <v>4133</v>
      </c>
      <c r="DA1110">
        <v>1</v>
      </c>
      <c r="DB1110" t="s">
        <v>17304</v>
      </c>
      <c r="DC1110" t="s">
        <v>223</v>
      </c>
      <c r="DD1110" t="s">
        <v>17306</v>
      </c>
      <c r="DE1110" t="s">
        <v>4158</v>
      </c>
    </row>
    <row r="1111" spans="58:109" x14ac:dyDescent="0.25">
      <c r="BF1111" t="s">
        <v>11945</v>
      </c>
      <c r="BG1111" t="s">
        <v>11946</v>
      </c>
      <c r="BH1111" t="s">
        <v>4386</v>
      </c>
      <c r="BI1111" t="s">
        <v>11947</v>
      </c>
      <c r="BJ1111" t="s">
        <v>4034</v>
      </c>
      <c r="BK1111">
        <v>65</v>
      </c>
      <c r="BL1111">
        <v>1</v>
      </c>
      <c r="BM1111">
        <v>1</v>
      </c>
      <c r="BN1111" t="s">
        <v>4028</v>
      </c>
      <c r="BO1111">
        <v>1</v>
      </c>
      <c r="BP1111" t="s">
        <v>4029</v>
      </c>
      <c r="BQ1111" t="s">
        <v>4030</v>
      </c>
      <c r="BR1111" t="s">
        <v>4031</v>
      </c>
      <c r="BS1111" s="124">
        <v>46146</v>
      </c>
      <c r="BT1111" t="s">
        <v>1005</v>
      </c>
      <c r="BU1111" t="s">
        <v>1720</v>
      </c>
      <c r="BW1111" t="s">
        <v>8636</v>
      </c>
      <c r="BX1111" t="s">
        <v>4030</v>
      </c>
      <c r="BY1111" t="s">
        <v>4034</v>
      </c>
      <c r="BZ1111" t="s">
        <v>14861</v>
      </c>
      <c r="CA1111" t="s">
        <v>8911</v>
      </c>
      <c r="CC1111" t="s">
        <v>4105</v>
      </c>
      <c r="CD1111">
        <v>59.4</v>
      </c>
      <c r="CE1111">
        <v>2.7</v>
      </c>
      <c r="CF1111">
        <v>0.64800000000000002</v>
      </c>
      <c r="CG1111">
        <v>1</v>
      </c>
      <c r="CH1111">
        <v>59.4</v>
      </c>
      <c r="CI1111" s="17">
        <v>0.2</v>
      </c>
      <c r="CJ1111">
        <v>7.05</v>
      </c>
      <c r="CK1111">
        <v>1</v>
      </c>
      <c r="CL1111" t="s">
        <v>8635</v>
      </c>
      <c r="CM1111" t="s">
        <v>4121</v>
      </c>
      <c r="CN1111" t="s">
        <v>1941</v>
      </c>
      <c r="CO1111" t="s">
        <v>14861</v>
      </c>
      <c r="CP1111" t="s">
        <v>4121</v>
      </c>
      <c r="CR1111" t="s">
        <v>17307</v>
      </c>
      <c r="CS1111" t="s">
        <v>4030</v>
      </c>
      <c r="CT1111" t="s">
        <v>4034</v>
      </c>
      <c r="CU1111" t="s">
        <v>17308</v>
      </c>
      <c r="CV1111" t="s">
        <v>8446</v>
      </c>
      <c r="CW1111" t="s">
        <v>4531</v>
      </c>
      <c r="CX1111" t="s">
        <v>4105</v>
      </c>
      <c r="CZ1111" t="s">
        <v>4133</v>
      </c>
      <c r="DA1111">
        <v>1</v>
      </c>
      <c r="DB1111" t="s">
        <v>17304</v>
      </c>
      <c r="DC1111" t="s">
        <v>223</v>
      </c>
      <c r="DD1111" t="s">
        <v>17308</v>
      </c>
      <c r="DE1111" t="s">
        <v>4158</v>
      </c>
    </row>
    <row r="1112" spans="58:109" x14ac:dyDescent="0.25">
      <c r="BF1112" t="s">
        <v>11948</v>
      </c>
      <c r="BH1112" t="s">
        <v>4386</v>
      </c>
      <c r="BL1112">
        <v>0</v>
      </c>
      <c r="BM1112">
        <v>1</v>
      </c>
      <c r="BR1112" t="s">
        <v>4031</v>
      </c>
      <c r="BS1112" s="124">
        <v>46146</v>
      </c>
      <c r="BT1112" t="s">
        <v>1005</v>
      </c>
      <c r="BU1112" t="s">
        <v>1720</v>
      </c>
      <c r="BW1112" t="s">
        <v>8640</v>
      </c>
      <c r="BX1112" t="s">
        <v>4030</v>
      </c>
      <c r="BY1112" t="s">
        <v>4034</v>
      </c>
      <c r="BZ1112" t="s">
        <v>14862</v>
      </c>
      <c r="CA1112" t="s">
        <v>8911</v>
      </c>
      <c r="CC1112" t="s">
        <v>4105</v>
      </c>
      <c r="CD1112">
        <v>62.7</v>
      </c>
      <c r="CE1112">
        <v>2.85</v>
      </c>
      <c r="CF1112">
        <v>0.68400000000000005</v>
      </c>
      <c r="CG1112">
        <v>1</v>
      </c>
      <c r="CH1112">
        <v>62.7</v>
      </c>
      <c r="CI1112" s="17">
        <v>0.2</v>
      </c>
      <c r="CJ1112">
        <v>7.44</v>
      </c>
      <c r="CK1112">
        <v>1</v>
      </c>
      <c r="CL1112" t="s">
        <v>8635</v>
      </c>
      <c r="CM1112" t="s">
        <v>4121</v>
      </c>
      <c r="CN1112" t="s">
        <v>1941</v>
      </c>
      <c r="CO1112" t="s">
        <v>14862</v>
      </c>
      <c r="CP1112" t="s">
        <v>4121</v>
      </c>
      <c r="CR1112" t="s">
        <v>17309</v>
      </c>
      <c r="CS1112" t="s">
        <v>4030</v>
      </c>
      <c r="CT1112" t="s">
        <v>4034</v>
      </c>
      <c r="CU1112" t="s">
        <v>17308</v>
      </c>
      <c r="CV1112" t="s">
        <v>8446</v>
      </c>
      <c r="CW1112" t="s">
        <v>4531</v>
      </c>
      <c r="CX1112" t="s">
        <v>4105</v>
      </c>
      <c r="CZ1112" t="s">
        <v>4133</v>
      </c>
      <c r="DA1112">
        <v>1</v>
      </c>
      <c r="DB1112" t="s">
        <v>17304</v>
      </c>
      <c r="DC1112" t="s">
        <v>223</v>
      </c>
      <c r="DD1112" t="s">
        <v>17308</v>
      </c>
      <c r="DE1112" t="s">
        <v>4158</v>
      </c>
    </row>
    <row r="1113" spans="58:109" x14ac:dyDescent="0.25">
      <c r="BF1113" t="s">
        <v>11949</v>
      </c>
      <c r="BH1113" t="s">
        <v>4386</v>
      </c>
      <c r="BL1113">
        <v>0</v>
      </c>
      <c r="BM1113">
        <v>1</v>
      </c>
      <c r="BR1113" t="s">
        <v>4031</v>
      </c>
      <c r="BS1113" s="124">
        <v>46146</v>
      </c>
      <c r="BT1113" t="s">
        <v>1005</v>
      </c>
      <c r="BU1113" t="s">
        <v>1720</v>
      </c>
      <c r="BW1113" t="s">
        <v>8639</v>
      </c>
      <c r="BX1113" t="s">
        <v>4030</v>
      </c>
      <c r="BY1113" t="s">
        <v>4034</v>
      </c>
      <c r="BZ1113" t="s">
        <v>14863</v>
      </c>
      <c r="CA1113" t="s">
        <v>8911</v>
      </c>
      <c r="CC1113" t="s">
        <v>4105</v>
      </c>
      <c r="CD1113">
        <v>96.58</v>
      </c>
      <c r="CE1113">
        <v>4.3899999999999997</v>
      </c>
      <c r="CF1113">
        <v>1.0529999999999999</v>
      </c>
      <c r="CG1113">
        <v>1</v>
      </c>
      <c r="CH1113">
        <v>96.58</v>
      </c>
      <c r="CI1113" s="17">
        <v>0.2</v>
      </c>
      <c r="CJ1113">
        <v>11.45</v>
      </c>
      <c r="CK1113">
        <v>1</v>
      </c>
      <c r="CL1113" t="s">
        <v>8635</v>
      </c>
      <c r="CM1113" t="s">
        <v>4121</v>
      </c>
      <c r="CN1113" t="s">
        <v>1941</v>
      </c>
      <c r="CO1113" t="s">
        <v>14863</v>
      </c>
      <c r="CP1113" t="s">
        <v>4121</v>
      </c>
      <c r="CR1113" t="s">
        <v>17310</v>
      </c>
      <c r="CS1113" t="s">
        <v>4050</v>
      </c>
      <c r="CT1113" t="s">
        <v>4104</v>
      </c>
      <c r="CU1113" t="s">
        <v>17311</v>
      </c>
      <c r="CV1113" t="s">
        <v>4556</v>
      </c>
      <c r="CX1113" t="s">
        <v>4105</v>
      </c>
      <c r="CY1113" s="17">
        <v>0.2</v>
      </c>
      <c r="CZ1113" t="s">
        <v>4133</v>
      </c>
      <c r="DA1113">
        <v>1</v>
      </c>
      <c r="DB1113" t="s">
        <v>17312</v>
      </c>
      <c r="DC1113" t="s">
        <v>223</v>
      </c>
      <c r="DD1113" t="s">
        <v>17311</v>
      </c>
      <c r="DE1113" t="s">
        <v>4158</v>
      </c>
    </row>
    <row r="1114" spans="58:109" x14ac:dyDescent="0.25">
      <c r="BF1114" t="s">
        <v>11950</v>
      </c>
      <c r="BH1114" t="s">
        <v>4386</v>
      </c>
      <c r="BL1114">
        <v>0</v>
      </c>
      <c r="BM1114">
        <v>1</v>
      </c>
      <c r="BR1114" t="s">
        <v>4031</v>
      </c>
      <c r="BS1114" s="124">
        <v>46146</v>
      </c>
      <c r="BT1114" t="s">
        <v>1005</v>
      </c>
      <c r="BU1114" t="s">
        <v>1720</v>
      </c>
      <c r="BW1114" t="s">
        <v>8637</v>
      </c>
      <c r="BX1114" t="s">
        <v>4030</v>
      </c>
      <c r="BY1114" t="s">
        <v>4034</v>
      </c>
      <c r="BZ1114" t="s">
        <v>14864</v>
      </c>
      <c r="CA1114" t="s">
        <v>8911</v>
      </c>
      <c r="CC1114" t="s">
        <v>4105</v>
      </c>
      <c r="CD1114">
        <v>37.18</v>
      </c>
      <c r="CE1114">
        <v>1.69</v>
      </c>
      <c r="CF1114">
        <v>0.40500000000000003</v>
      </c>
      <c r="CG1114">
        <v>1</v>
      </c>
      <c r="CH1114">
        <v>37.18</v>
      </c>
      <c r="CI1114" s="17">
        <v>0.2</v>
      </c>
      <c r="CJ1114">
        <v>4.41</v>
      </c>
      <c r="CK1114">
        <v>1</v>
      </c>
      <c r="CL1114" t="s">
        <v>8635</v>
      </c>
      <c r="CM1114" t="s">
        <v>4121</v>
      </c>
      <c r="CN1114" t="s">
        <v>1941</v>
      </c>
      <c r="CO1114" t="s">
        <v>14864</v>
      </c>
      <c r="CP1114" t="s">
        <v>4121</v>
      </c>
      <c r="CR1114" t="s">
        <v>17313</v>
      </c>
      <c r="CS1114" t="s">
        <v>4050</v>
      </c>
      <c r="CT1114" t="s">
        <v>4034</v>
      </c>
      <c r="CU1114" t="s">
        <v>15981</v>
      </c>
      <c r="CV1114" t="s">
        <v>4701</v>
      </c>
      <c r="CW1114" t="s">
        <v>4360</v>
      </c>
      <c r="CX1114" t="s">
        <v>4105</v>
      </c>
      <c r="CZ1114" t="s">
        <v>4133</v>
      </c>
      <c r="DA1114">
        <v>1</v>
      </c>
      <c r="DB1114" t="s">
        <v>17314</v>
      </c>
      <c r="DC1114" t="s">
        <v>223</v>
      </c>
      <c r="DD1114" t="s">
        <v>15981</v>
      </c>
      <c r="DE1114" t="s">
        <v>4158</v>
      </c>
    </row>
    <row r="1115" spans="58:109" x14ac:dyDescent="0.25">
      <c r="BF1115" t="s">
        <v>11951</v>
      </c>
      <c r="BH1115" t="s">
        <v>4386</v>
      </c>
      <c r="BL1115">
        <v>0</v>
      </c>
      <c r="BM1115">
        <v>1</v>
      </c>
      <c r="BR1115" t="s">
        <v>4031</v>
      </c>
      <c r="BS1115" s="124">
        <v>46146</v>
      </c>
      <c r="BT1115" t="s">
        <v>1005</v>
      </c>
      <c r="BU1115" t="s">
        <v>1720</v>
      </c>
      <c r="BW1115" t="s">
        <v>8638</v>
      </c>
      <c r="BX1115" t="s">
        <v>4030</v>
      </c>
      <c r="BY1115" t="s">
        <v>4032</v>
      </c>
      <c r="BZ1115" t="s">
        <v>14865</v>
      </c>
      <c r="CA1115" t="s">
        <v>8911</v>
      </c>
      <c r="CC1115" t="s">
        <v>4105</v>
      </c>
      <c r="CD1115">
        <v>187.98</v>
      </c>
      <c r="CE1115">
        <v>8.5399999999999991</v>
      </c>
      <c r="CF1115">
        <v>1.9137999999999999</v>
      </c>
      <c r="CG1115">
        <v>1</v>
      </c>
      <c r="CH1115">
        <v>187.98</v>
      </c>
      <c r="CI1115" s="17">
        <v>0.2</v>
      </c>
      <c r="CJ1115">
        <v>20.81</v>
      </c>
      <c r="CK1115">
        <v>1</v>
      </c>
      <c r="CL1115" t="s">
        <v>8635</v>
      </c>
      <c r="CM1115" t="s">
        <v>4121</v>
      </c>
      <c r="CN1115" t="s">
        <v>1941</v>
      </c>
      <c r="CO1115" t="s">
        <v>14865</v>
      </c>
      <c r="CP1115" t="s">
        <v>4121</v>
      </c>
      <c r="CR1115" t="s">
        <v>17315</v>
      </c>
      <c r="CS1115" t="s">
        <v>4030</v>
      </c>
      <c r="CT1115" t="s">
        <v>4109</v>
      </c>
      <c r="CU1115" t="s">
        <v>14817</v>
      </c>
      <c r="CV1115" t="s">
        <v>8537</v>
      </c>
      <c r="CX1115" t="s">
        <v>4111</v>
      </c>
      <c r="CZ1115" t="s">
        <v>4133</v>
      </c>
      <c r="DA1115">
        <v>1</v>
      </c>
      <c r="DB1115" t="s">
        <v>17316</v>
      </c>
      <c r="DC1115" t="s">
        <v>223</v>
      </c>
      <c r="DD1115" t="s">
        <v>14817</v>
      </c>
      <c r="DE1115" t="s">
        <v>4158</v>
      </c>
    </row>
    <row r="1116" spans="58:109" x14ac:dyDescent="0.25">
      <c r="BF1116" t="s">
        <v>11952</v>
      </c>
      <c r="BH1116" t="s">
        <v>4386</v>
      </c>
      <c r="BL1116">
        <v>0</v>
      </c>
      <c r="BM1116">
        <v>1</v>
      </c>
      <c r="BR1116" t="s">
        <v>4031</v>
      </c>
      <c r="BS1116" s="124">
        <v>46146</v>
      </c>
      <c r="BT1116" t="s">
        <v>1005</v>
      </c>
      <c r="BU1116" t="s">
        <v>1720</v>
      </c>
      <c r="BW1116" t="s">
        <v>20956</v>
      </c>
      <c r="BX1116" t="s">
        <v>4050</v>
      </c>
      <c r="BY1116" t="s">
        <v>4032</v>
      </c>
      <c r="BZ1116" t="s">
        <v>20957</v>
      </c>
      <c r="CA1116" t="s">
        <v>8293</v>
      </c>
      <c r="CC1116" t="s">
        <v>4105</v>
      </c>
      <c r="CD1116">
        <v>211.74</v>
      </c>
      <c r="CE1116">
        <v>9.6199999999999992</v>
      </c>
      <c r="CF1116">
        <v>2.1560000000000001</v>
      </c>
      <c r="CG1116">
        <v>1</v>
      </c>
      <c r="CH1116">
        <v>211.74</v>
      </c>
      <c r="CI1116" s="17">
        <v>0.2</v>
      </c>
      <c r="CJ1116">
        <v>21.02</v>
      </c>
      <c r="CK1116">
        <v>1</v>
      </c>
      <c r="CL1116" t="s">
        <v>20958</v>
      </c>
      <c r="CM1116" t="s">
        <v>4133</v>
      </c>
      <c r="CN1116" t="s">
        <v>4063</v>
      </c>
      <c r="CO1116" t="s">
        <v>20957</v>
      </c>
      <c r="CP1116" t="s">
        <v>4121</v>
      </c>
      <c r="CR1116" t="s">
        <v>17317</v>
      </c>
      <c r="CS1116" t="s">
        <v>4030</v>
      </c>
      <c r="CT1116" t="s">
        <v>4109</v>
      </c>
      <c r="CU1116" t="s">
        <v>17318</v>
      </c>
      <c r="CV1116" t="s">
        <v>8648</v>
      </c>
      <c r="CX1116" t="s">
        <v>4111</v>
      </c>
      <c r="CZ1116" t="s">
        <v>4133</v>
      </c>
      <c r="DA1116">
        <v>1</v>
      </c>
      <c r="DB1116" t="s">
        <v>17319</v>
      </c>
      <c r="DC1116" t="s">
        <v>223</v>
      </c>
      <c r="DD1116" t="s">
        <v>17318</v>
      </c>
      <c r="DE1116" t="s">
        <v>4158</v>
      </c>
    </row>
    <row r="1117" spans="58:109" x14ac:dyDescent="0.25">
      <c r="BF1117" t="s">
        <v>11953</v>
      </c>
      <c r="BH1117" t="s">
        <v>4386</v>
      </c>
      <c r="BL1117">
        <v>0</v>
      </c>
      <c r="BM1117">
        <v>1</v>
      </c>
      <c r="BR1117" t="s">
        <v>4031</v>
      </c>
      <c r="BS1117" s="124">
        <v>46146</v>
      </c>
      <c r="BT1117" t="s">
        <v>1005</v>
      </c>
      <c r="BU1117" t="s">
        <v>1720</v>
      </c>
      <c r="BW1117" t="s">
        <v>14866</v>
      </c>
      <c r="BX1117" t="s">
        <v>4030</v>
      </c>
      <c r="BY1117" t="s">
        <v>4109</v>
      </c>
      <c r="BZ1117" t="s">
        <v>14867</v>
      </c>
      <c r="CA1117" t="s">
        <v>8843</v>
      </c>
      <c r="CB1117" t="s">
        <v>4127</v>
      </c>
      <c r="CC1117" t="s">
        <v>4111</v>
      </c>
      <c r="CD1117">
        <v>245.88</v>
      </c>
      <c r="CE1117">
        <v>20.49</v>
      </c>
      <c r="CF1117">
        <v>1.0416700000000001</v>
      </c>
      <c r="CG1117">
        <v>1</v>
      </c>
      <c r="CH1117">
        <v>245.88</v>
      </c>
      <c r="CI1117" s="17">
        <v>0.2</v>
      </c>
      <c r="CJ1117">
        <v>12.5</v>
      </c>
      <c r="CK1117">
        <v>1</v>
      </c>
      <c r="CL1117" t="s">
        <v>14868</v>
      </c>
      <c r="CM1117" t="s">
        <v>4121</v>
      </c>
      <c r="CN1117" t="s">
        <v>4063</v>
      </c>
      <c r="CO1117" t="s">
        <v>14867</v>
      </c>
      <c r="CP1117" t="s">
        <v>4121</v>
      </c>
      <c r="CR1117" t="s">
        <v>4645</v>
      </c>
      <c r="CS1117" t="s">
        <v>4050</v>
      </c>
      <c r="CT1117" t="s">
        <v>4034</v>
      </c>
      <c r="CU1117" t="s">
        <v>14228</v>
      </c>
      <c r="CV1117" t="s">
        <v>4614</v>
      </c>
      <c r="CX1117" t="s">
        <v>4105</v>
      </c>
      <c r="CY1117" s="17">
        <v>0.5</v>
      </c>
      <c r="CZ1117" t="s">
        <v>4133</v>
      </c>
      <c r="DA1117">
        <v>1</v>
      </c>
      <c r="DB1117" t="s">
        <v>17322</v>
      </c>
      <c r="DC1117" t="s">
        <v>223</v>
      </c>
      <c r="DD1117" t="s">
        <v>14228</v>
      </c>
      <c r="DE1117" t="s">
        <v>4158</v>
      </c>
    </row>
    <row r="1118" spans="58:109" x14ac:dyDescent="0.25">
      <c r="BF1118" t="s">
        <v>11954</v>
      </c>
      <c r="BH1118" t="s">
        <v>4386</v>
      </c>
      <c r="BL1118">
        <v>0</v>
      </c>
      <c r="BM1118">
        <v>1</v>
      </c>
      <c r="BR1118" t="s">
        <v>4031</v>
      </c>
      <c r="BS1118" s="124">
        <v>46146</v>
      </c>
      <c r="BT1118" t="s">
        <v>1005</v>
      </c>
      <c r="BU1118" t="s">
        <v>1720</v>
      </c>
      <c r="BW1118" t="s">
        <v>14869</v>
      </c>
      <c r="BX1118" t="s">
        <v>4030</v>
      </c>
      <c r="BY1118" t="s">
        <v>4034</v>
      </c>
      <c r="BZ1118" t="s">
        <v>13283</v>
      </c>
      <c r="CA1118" t="s">
        <v>8906</v>
      </c>
      <c r="CC1118" t="s">
        <v>4105</v>
      </c>
      <c r="CD1118">
        <v>139.4</v>
      </c>
      <c r="CE1118">
        <v>6.97</v>
      </c>
      <c r="CF1118">
        <v>1.6725000000000001</v>
      </c>
      <c r="CG1118">
        <v>1</v>
      </c>
      <c r="CH1118">
        <v>139.4</v>
      </c>
      <c r="CI1118" s="17">
        <v>0.2</v>
      </c>
      <c r="CJ1118">
        <v>13.17</v>
      </c>
      <c r="CK1118">
        <v>1</v>
      </c>
      <c r="CL1118" t="s">
        <v>14868</v>
      </c>
      <c r="CM1118" t="s">
        <v>4121</v>
      </c>
      <c r="CN1118" t="s">
        <v>4063</v>
      </c>
      <c r="CO1118" t="s">
        <v>13283</v>
      </c>
      <c r="CP1118" t="s">
        <v>4121</v>
      </c>
      <c r="CR1118" t="s">
        <v>4646</v>
      </c>
      <c r="CS1118" t="s">
        <v>4050</v>
      </c>
      <c r="CT1118" t="s">
        <v>4034</v>
      </c>
      <c r="CU1118" t="s">
        <v>17326</v>
      </c>
      <c r="CV1118" t="s">
        <v>4614</v>
      </c>
      <c r="CX1118" t="s">
        <v>4105</v>
      </c>
      <c r="CY1118" s="17">
        <v>0.5</v>
      </c>
      <c r="CZ1118" t="s">
        <v>4133</v>
      </c>
      <c r="DA1118">
        <v>1</v>
      </c>
      <c r="DB1118" t="s">
        <v>17322</v>
      </c>
      <c r="DC1118" t="s">
        <v>223</v>
      </c>
      <c r="DD1118" t="s">
        <v>17326</v>
      </c>
      <c r="DE1118" t="s">
        <v>4158</v>
      </c>
    </row>
    <row r="1119" spans="58:109" x14ac:dyDescent="0.25">
      <c r="BF1119" t="s">
        <v>11955</v>
      </c>
      <c r="BH1119" t="s">
        <v>4386</v>
      </c>
      <c r="BL1119">
        <v>0</v>
      </c>
      <c r="BM1119">
        <v>1</v>
      </c>
      <c r="BR1119" t="s">
        <v>4031</v>
      </c>
      <c r="BS1119" s="124">
        <v>46146</v>
      </c>
      <c r="BT1119" t="s">
        <v>1005</v>
      </c>
      <c r="BU1119" t="s">
        <v>1720</v>
      </c>
      <c r="BW1119" t="s">
        <v>20959</v>
      </c>
      <c r="BX1119" t="s">
        <v>4030</v>
      </c>
      <c r="BY1119" t="s">
        <v>4034</v>
      </c>
      <c r="BZ1119" t="s">
        <v>20960</v>
      </c>
      <c r="CA1119" t="s">
        <v>20371</v>
      </c>
      <c r="CC1119" t="s">
        <v>4105</v>
      </c>
      <c r="CD1119">
        <v>123.88</v>
      </c>
      <c r="CE1119">
        <v>6.19</v>
      </c>
      <c r="CF1119">
        <v>1.4864999999999999</v>
      </c>
      <c r="CG1119">
        <v>1</v>
      </c>
      <c r="CH1119">
        <v>123.88</v>
      </c>
      <c r="CI1119" s="17">
        <v>0.2</v>
      </c>
      <c r="CJ1119">
        <v>11.71</v>
      </c>
      <c r="CK1119">
        <v>1</v>
      </c>
      <c r="CL1119" t="s">
        <v>20961</v>
      </c>
      <c r="CM1119" t="s">
        <v>4121</v>
      </c>
      <c r="CN1119" t="s">
        <v>1985</v>
      </c>
      <c r="CO1119" t="s">
        <v>20960</v>
      </c>
      <c r="CP1119" t="s">
        <v>4121</v>
      </c>
      <c r="CR1119" t="s">
        <v>17323</v>
      </c>
      <c r="CS1119" t="s">
        <v>4030</v>
      </c>
      <c r="CT1119" t="s">
        <v>4109</v>
      </c>
      <c r="CU1119" t="s">
        <v>13803</v>
      </c>
      <c r="CV1119" t="s">
        <v>8438</v>
      </c>
      <c r="CX1119" t="s">
        <v>4111</v>
      </c>
      <c r="CZ1119" t="s">
        <v>4133</v>
      </c>
      <c r="DA1119">
        <v>1</v>
      </c>
      <c r="DB1119" t="s">
        <v>17324</v>
      </c>
      <c r="DC1119" t="s">
        <v>223</v>
      </c>
      <c r="DD1119" t="s">
        <v>13803</v>
      </c>
      <c r="DE1119" t="s">
        <v>4158</v>
      </c>
    </row>
    <row r="1120" spans="58:109" x14ac:dyDescent="0.25">
      <c r="BF1120" t="s">
        <v>11956</v>
      </c>
      <c r="BH1120" t="s">
        <v>4386</v>
      </c>
      <c r="BL1120">
        <v>0</v>
      </c>
      <c r="BM1120">
        <v>1</v>
      </c>
      <c r="BR1120" t="s">
        <v>4031</v>
      </c>
      <c r="BS1120" s="124">
        <v>46146</v>
      </c>
      <c r="BT1120" t="s">
        <v>1005</v>
      </c>
      <c r="BU1120" t="s">
        <v>1720</v>
      </c>
      <c r="BW1120" t="s">
        <v>21604</v>
      </c>
      <c r="BX1120" t="s">
        <v>4030</v>
      </c>
      <c r="BY1120" t="s">
        <v>4032</v>
      </c>
      <c r="BZ1120" t="s">
        <v>21605</v>
      </c>
      <c r="CA1120" t="s">
        <v>8456</v>
      </c>
      <c r="CC1120" t="s">
        <v>4105</v>
      </c>
      <c r="CD1120">
        <v>177</v>
      </c>
      <c r="CE1120">
        <v>8.85</v>
      </c>
      <c r="CF1120">
        <v>1.9823999999999999</v>
      </c>
      <c r="CG1120">
        <v>1</v>
      </c>
      <c r="CH1120">
        <v>177</v>
      </c>
      <c r="CI1120" s="17">
        <v>0.2</v>
      </c>
      <c r="CJ1120">
        <v>17.84</v>
      </c>
      <c r="CK1120">
        <v>1</v>
      </c>
      <c r="CL1120" t="s">
        <v>21606</v>
      </c>
      <c r="CM1120" t="s">
        <v>4121</v>
      </c>
      <c r="CN1120" t="s">
        <v>1985</v>
      </c>
      <c r="CO1120" t="s">
        <v>21605</v>
      </c>
      <c r="CP1120" t="s">
        <v>4121</v>
      </c>
      <c r="CR1120" t="s">
        <v>17333</v>
      </c>
      <c r="CS1120" t="s">
        <v>4030</v>
      </c>
      <c r="CT1120" t="s">
        <v>4032</v>
      </c>
      <c r="CU1120" t="s">
        <v>17334</v>
      </c>
      <c r="CV1120" t="s">
        <v>8850</v>
      </c>
      <c r="CW1120" t="s">
        <v>4116</v>
      </c>
      <c r="CX1120" t="s">
        <v>4105</v>
      </c>
      <c r="CZ1120" t="s">
        <v>4133</v>
      </c>
      <c r="DA1120">
        <v>1</v>
      </c>
      <c r="DB1120" t="s">
        <v>17335</v>
      </c>
      <c r="DC1120" t="s">
        <v>223</v>
      </c>
      <c r="DD1120" t="s">
        <v>17334</v>
      </c>
      <c r="DE1120" t="s">
        <v>4158</v>
      </c>
    </row>
    <row r="1121" spans="58:109" x14ac:dyDescent="0.25">
      <c r="BF1121" t="s">
        <v>11957</v>
      </c>
      <c r="BH1121" t="s">
        <v>4386</v>
      </c>
      <c r="BL1121">
        <v>0</v>
      </c>
      <c r="BM1121">
        <v>1</v>
      </c>
      <c r="BR1121" t="s">
        <v>4031</v>
      </c>
      <c r="BS1121" s="124">
        <v>46146</v>
      </c>
      <c r="BT1121" t="s">
        <v>1005</v>
      </c>
      <c r="BU1121" t="s">
        <v>1720</v>
      </c>
      <c r="BW1121" t="s">
        <v>21607</v>
      </c>
      <c r="BX1121" t="s">
        <v>4030</v>
      </c>
      <c r="BY1121" t="s">
        <v>4032</v>
      </c>
      <c r="BZ1121" t="s">
        <v>21605</v>
      </c>
      <c r="CA1121" t="s">
        <v>8456</v>
      </c>
      <c r="CC1121" t="s">
        <v>4105</v>
      </c>
      <c r="CD1121">
        <v>198.6</v>
      </c>
      <c r="CE1121">
        <v>9.93</v>
      </c>
      <c r="CF1121">
        <v>2.2246000000000001</v>
      </c>
      <c r="CG1121">
        <v>1</v>
      </c>
      <c r="CH1121">
        <v>198.6</v>
      </c>
      <c r="CI1121" s="17">
        <v>0.2</v>
      </c>
      <c r="CJ1121">
        <v>20.02</v>
      </c>
      <c r="CK1121">
        <v>1</v>
      </c>
      <c r="CL1121" t="s">
        <v>21606</v>
      </c>
      <c r="CM1121" t="s">
        <v>4121</v>
      </c>
      <c r="CN1121" t="s">
        <v>1985</v>
      </c>
      <c r="CO1121" t="s">
        <v>21605</v>
      </c>
      <c r="CP1121" t="s">
        <v>4121</v>
      </c>
      <c r="CR1121" t="s">
        <v>17320</v>
      </c>
      <c r="CS1121" t="s">
        <v>4050</v>
      </c>
      <c r="CT1121" t="s">
        <v>4109</v>
      </c>
      <c r="CU1121" t="s">
        <v>13539</v>
      </c>
      <c r="CV1121" t="s">
        <v>4614</v>
      </c>
      <c r="CW1121" t="s">
        <v>4327</v>
      </c>
      <c r="CX1121" t="s">
        <v>4111</v>
      </c>
      <c r="CZ1121" t="s">
        <v>4133</v>
      </c>
      <c r="DA1121">
        <v>1</v>
      </c>
      <c r="DB1121" t="s">
        <v>17321</v>
      </c>
      <c r="DC1121" t="s">
        <v>223</v>
      </c>
      <c r="DD1121" t="s">
        <v>13539</v>
      </c>
      <c r="DE1121" t="s">
        <v>4158</v>
      </c>
    </row>
    <row r="1122" spans="58:109" x14ac:dyDescent="0.25">
      <c r="BF1122" t="s">
        <v>11958</v>
      </c>
      <c r="BH1122" t="s">
        <v>4386</v>
      </c>
      <c r="BL1122">
        <v>0</v>
      </c>
      <c r="BM1122">
        <v>1</v>
      </c>
      <c r="BR1122" t="s">
        <v>4031</v>
      </c>
      <c r="BS1122" s="124">
        <v>46146</v>
      </c>
      <c r="BT1122" t="s">
        <v>1005</v>
      </c>
      <c r="BU1122" t="s">
        <v>1720</v>
      </c>
      <c r="BW1122" t="s">
        <v>21608</v>
      </c>
      <c r="BX1122" t="s">
        <v>4030</v>
      </c>
      <c r="BY1122" t="s">
        <v>4032</v>
      </c>
      <c r="BZ1122" t="s">
        <v>21609</v>
      </c>
      <c r="CA1122" t="s">
        <v>8456</v>
      </c>
      <c r="CC1122" t="s">
        <v>4105</v>
      </c>
      <c r="CD1122">
        <v>163.68</v>
      </c>
      <c r="CE1122">
        <v>8.18</v>
      </c>
      <c r="CF1122">
        <v>1.8340000000000001</v>
      </c>
      <c r="CG1122">
        <v>1</v>
      </c>
      <c r="CH1122">
        <v>163.68</v>
      </c>
      <c r="CI1122" s="17">
        <v>0.2</v>
      </c>
      <c r="CJ1122">
        <v>16.5</v>
      </c>
      <c r="CK1122">
        <v>1</v>
      </c>
      <c r="CL1122" t="s">
        <v>21606</v>
      </c>
      <c r="CM1122" t="s">
        <v>4121</v>
      </c>
      <c r="CN1122" t="s">
        <v>1985</v>
      </c>
      <c r="CO1122" t="s">
        <v>21609</v>
      </c>
      <c r="CP1122" t="s">
        <v>4121</v>
      </c>
      <c r="CR1122" t="s">
        <v>17331</v>
      </c>
      <c r="CS1122" t="s">
        <v>4050</v>
      </c>
      <c r="CT1122" t="s">
        <v>4109</v>
      </c>
      <c r="CU1122" t="s">
        <v>14434</v>
      </c>
      <c r="CV1122" t="s">
        <v>4615</v>
      </c>
      <c r="CX1122" t="s">
        <v>4105</v>
      </c>
      <c r="CY1122" s="17">
        <v>0.5</v>
      </c>
      <c r="CZ1122" t="s">
        <v>4133</v>
      </c>
      <c r="DA1122">
        <v>1</v>
      </c>
      <c r="DB1122" t="s">
        <v>17330</v>
      </c>
      <c r="DC1122" t="s">
        <v>223</v>
      </c>
      <c r="DD1122" t="s">
        <v>14434</v>
      </c>
      <c r="DE1122" t="s">
        <v>4158</v>
      </c>
    </row>
    <row r="1123" spans="58:109" x14ac:dyDescent="0.25">
      <c r="BF1123" t="s">
        <v>11959</v>
      </c>
      <c r="BH1123" t="s">
        <v>4386</v>
      </c>
      <c r="BL1123">
        <v>0</v>
      </c>
      <c r="BM1123">
        <v>0</v>
      </c>
      <c r="BR1123" t="s">
        <v>4031</v>
      </c>
      <c r="BS1123" s="124">
        <v>46146</v>
      </c>
      <c r="BT1123" t="s">
        <v>1005</v>
      </c>
      <c r="BU1123" t="s">
        <v>1720</v>
      </c>
      <c r="BW1123" t="s">
        <v>21610</v>
      </c>
      <c r="BX1123" t="s">
        <v>4030</v>
      </c>
      <c r="BY1123" t="s">
        <v>4034</v>
      </c>
      <c r="BZ1123" t="s">
        <v>21611</v>
      </c>
      <c r="CA1123" t="s">
        <v>8590</v>
      </c>
      <c r="CC1123" t="s">
        <v>4105</v>
      </c>
      <c r="CD1123">
        <v>76.88</v>
      </c>
      <c r="CE1123">
        <v>3.49</v>
      </c>
      <c r="CF1123">
        <v>0.83850000000000002</v>
      </c>
      <c r="CG1123">
        <v>1</v>
      </c>
      <c r="CH1123">
        <v>76.88</v>
      </c>
      <c r="CI1123" s="17">
        <v>0.2</v>
      </c>
      <c r="CJ1123">
        <v>7.23</v>
      </c>
      <c r="CK1123">
        <v>1</v>
      </c>
      <c r="CL1123" t="s">
        <v>21612</v>
      </c>
      <c r="CM1123" t="s">
        <v>4121</v>
      </c>
      <c r="CN1123" t="s">
        <v>1985</v>
      </c>
      <c r="CO1123" t="s">
        <v>21611</v>
      </c>
      <c r="CP1123" t="s">
        <v>4121</v>
      </c>
      <c r="CR1123" t="s">
        <v>17329</v>
      </c>
      <c r="CS1123" t="s">
        <v>4050</v>
      </c>
      <c r="CT1123" t="s">
        <v>4109</v>
      </c>
      <c r="CU1123" t="s">
        <v>14434</v>
      </c>
      <c r="CV1123" t="s">
        <v>4615</v>
      </c>
      <c r="CX1123" t="s">
        <v>4105</v>
      </c>
      <c r="CY1123" s="17">
        <v>0.5</v>
      </c>
      <c r="CZ1123" t="s">
        <v>4133</v>
      </c>
      <c r="DA1123">
        <v>1</v>
      </c>
      <c r="DB1123" t="s">
        <v>17330</v>
      </c>
      <c r="DC1123" t="s">
        <v>223</v>
      </c>
      <c r="DD1123" t="s">
        <v>14434</v>
      </c>
      <c r="DE1123" t="s">
        <v>4158</v>
      </c>
    </row>
    <row r="1124" spans="58:109" x14ac:dyDescent="0.25">
      <c r="BF1124" t="s">
        <v>11960</v>
      </c>
      <c r="BH1124" t="s">
        <v>4386</v>
      </c>
      <c r="BL1124">
        <v>0</v>
      </c>
      <c r="BM1124">
        <v>1</v>
      </c>
      <c r="BR1124" t="s">
        <v>4031</v>
      </c>
      <c r="BS1124" s="124">
        <v>46146</v>
      </c>
      <c r="BT1124" t="s">
        <v>1005</v>
      </c>
      <c r="BU1124" t="s">
        <v>1720</v>
      </c>
      <c r="BW1124" t="s">
        <v>14870</v>
      </c>
      <c r="BX1124" t="s">
        <v>4030</v>
      </c>
      <c r="BY1124" t="s">
        <v>4109</v>
      </c>
      <c r="BZ1124" t="s">
        <v>14871</v>
      </c>
      <c r="CA1124" t="s">
        <v>8647</v>
      </c>
      <c r="CC1124" t="s">
        <v>4105</v>
      </c>
      <c r="CD1124">
        <v>69.88</v>
      </c>
      <c r="CE1124">
        <v>3.49</v>
      </c>
      <c r="CF1124">
        <v>2.7949999999999999</v>
      </c>
      <c r="CG1124">
        <v>1</v>
      </c>
      <c r="CH1124">
        <v>69.88</v>
      </c>
      <c r="CI1124" s="17">
        <v>0.2</v>
      </c>
      <c r="CJ1124">
        <v>28.3</v>
      </c>
      <c r="CK1124">
        <v>1</v>
      </c>
      <c r="CL1124" t="s">
        <v>14872</v>
      </c>
      <c r="CM1124" t="s">
        <v>4121</v>
      </c>
      <c r="CN1124" t="s">
        <v>1985</v>
      </c>
      <c r="CO1124" t="s">
        <v>14871</v>
      </c>
      <c r="CP1124" t="s">
        <v>4121</v>
      </c>
      <c r="CR1124" t="s">
        <v>17327</v>
      </c>
      <c r="CS1124" t="s">
        <v>4050</v>
      </c>
      <c r="CT1124" t="s">
        <v>4027</v>
      </c>
      <c r="CU1124" t="s">
        <v>16136</v>
      </c>
      <c r="CV1124" t="s">
        <v>4614</v>
      </c>
      <c r="CW1124" t="s">
        <v>4531</v>
      </c>
      <c r="CX1124" t="s">
        <v>4105</v>
      </c>
      <c r="CZ1124" t="s">
        <v>4133</v>
      </c>
      <c r="DA1124">
        <v>1</v>
      </c>
      <c r="DB1124" t="s">
        <v>17328</v>
      </c>
      <c r="DC1124" t="s">
        <v>223</v>
      </c>
      <c r="DD1124" t="s">
        <v>16136</v>
      </c>
      <c r="DE1124" t="s">
        <v>4158</v>
      </c>
    </row>
    <row r="1125" spans="58:109" x14ac:dyDescent="0.25">
      <c r="BF1125" t="s">
        <v>11961</v>
      </c>
      <c r="BH1125" t="s">
        <v>4386</v>
      </c>
      <c r="BL1125">
        <v>0</v>
      </c>
      <c r="BM1125">
        <v>1</v>
      </c>
      <c r="BR1125" t="s">
        <v>4031</v>
      </c>
      <c r="BS1125" s="124">
        <v>46146</v>
      </c>
      <c r="BT1125" t="s">
        <v>1005</v>
      </c>
      <c r="BU1125" t="s">
        <v>1720</v>
      </c>
      <c r="BW1125" t="s">
        <v>14873</v>
      </c>
      <c r="BX1125" t="s">
        <v>4030</v>
      </c>
      <c r="BY1125" t="s">
        <v>4109</v>
      </c>
      <c r="BZ1125" t="s">
        <v>14874</v>
      </c>
      <c r="CA1125" t="s">
        <v>8647</v>
      </c>
      <c r="CC1125" t="s">
        <v>4105</v>
      </c>
      <c r="CD1125">
        <v>74.88</v>
      </c>
      <c r="CE1125">
        <v>3.74</v>
      </c>
      <c r="CF1125">
        <v>2.9950000000000001</v>
      </c>
      <c r="CG1125">
        <v>1</v>
      </c>
      <c r="CH1125">
        <v>74.88</v>
      </c>
      <c r="CI1125" s="17">
        <v>0.2</v>
      </c>
      <c r="CJ1125">
        <v>30.33</v>
      </c>
      <c r="CK1125">
        <v>1</v>
      </c>
      <c r="CL1125" t="s">
        <v>14872</v>
      </c>
      <c r="CM1125" t="s">
        <v>4121</v>
      </c>
      <c r="CN1125" t="s">
        <v>1985</v>
      </c>
      <c r="CO1125" t="s">
        <v>14874</v>
      </c>
      <c r="CP1125" t="s">
        <v>4121</v>
      </c>
      <c r="CR1125" t="s">
        <v>14229</v>
      </c>
      <c r="CS1125" t="s">
        <v>4030</v>
      </c>
      <c r="CT1125" t="s">
        <v>4109</v>
      </c>
      <c r="CU1125" t="s">
        <v>17325</v>
      </c>
      <c r="CV1125" t="s">
        <v>8455</v>
      </c>
      <c r="CX1125" t="s">
        <v>4111</v>
      </c>
      <c r="CZ1125" t="s">
        <v>4133</v>
      </c>
      <c r="DA1125">
        <v>1</v>
      </c>
      <c r="DB1125" t="s">
        <v>14231</v>
      </c>
      <c r="DC1125" t="s">
        <v>223</v>
      </c>
      <c r="DD1125" t="s">
        <v>17325</v>
      </c>
      <c r="DE1125" t="s">
        <v>4158</v>
      </c>
    </row>
    <row r="1126" spans="58:109" x14ac:dyDescent="0.25">
      <c r="BF1126" t="s">
        <v>11962</v>
      </c>
      <c r="BH1126" t="s">
        <v>4386</v>
      </c>
      <c r="BL1126">
        <v>0</v>
      </c>
      <c r="BM1126">
        <v>1</v>
      </c>
      <c r="BR1126" t="s">
        <v>4031</v>
      </c>
      <c r="BS1126" s="124">
        <v>46146</v>
      </c>
      <c r="BT1126" t="s">
        <v>1005</v>
      </c>
      <c r="BU1126" t="s">
        <v>1720</v>
      </c>
      <c r="BW1126" t="s">
        <v>14875</v>
      </c>
      <c r="BX1126" t="s">
        <v>4030</v>
      </c>
      <c r="BY1126" t="s">
        <v>4032</v>
      </c>
      <c r="BZ1126" t="s">
        <v>14876</v>
      </c>
      <c r="CA1126" t="s">
        <v>8647</v>
      </c>
      <c r="CB1126" t="s">
        <v>4291</v>
      </c>
      <c r="CC1126" t="s">
        <v>4105</v>
      </c>
      <c r="CD1126">
        <v>221.88</v>
      </c>
      <c r="CE1126">
        <v>18.489999999999998</v>
      </c>
      <c r="CF1126">
        <v>2.0706000000000002</v>
      </c>
      <c r="CG1126">
        <v>1</v>
      </c>
      <c r="CH1126">
        <v>221.88</v>
      </c>
      <c r="CI1126" s="17">
        <v>0.2</v>
      </c>
      <c r="CJ1126">
        <v>28.99</v>
      </c>
      <c r="CK1126">
        <v>1</v>
      </c>
      <c r="CL1126" t="s">
        <v>14877</v>
      </c>
      <c r="CM1126" t="s">
        <v>4121</v>
      </c>
      <c r="CN1126" t="s">
        <v>1985</v>
      </c>
      <c r="CO1126" t="s">
        <v>14876</v>
      </c>
      <c r="CP1126" t="s">
        <v>4121</v>
      </c>
      <c r="CR1126" t="s">
        <v>4669</v>
      </c>
      <c r="CS1126" t="s">
        <v>4050</v>
      </c>
      <c r="CT1126" t="s">
        <v>4027</v>
      </c>
      <c r="CU1126" t="s">
        <v>17332</v>
      </c>
      <c r="CV1126" t="s">
        <v>4614</v>
      </c>
      <c r="CW1126" t="s">
        <v>4344</v>
      </c>
      <c r="CX1126" t="s">
        <v>4105</v>
      </c>
      <c r="CZ1126" t="s">
        <v>4133</v>
      </c>
      <c r="DA1126">
        <v>1</v>
      </c>
      <c r="DB1126" t="s">
        <v>4670</v>
      </c>
      <c r="DC1126" t="s">
        <v>223</v>
      </c>
      <c r="DD1126" t="s">
        <v>17332</v>
      </c>
      <c r="DE1126" t="s">
        <v>4158</v>
      </c>
    </row>
    <row r="1127" spans="58:109" x14ac:dyDescent="0.25">
      <c r="BF1127" t="s">
        <v>11963</v>
      </c>
      <c r="BH1127" t="s">
        <v>4386</v>
      </c>
      <c r="BL1127">
        <v>0</v>
      </c>
      <c r="BM1127">
        <v>1</v>
      </c>
      <c r="BR1127" t="s">
        <v>4031</v>
      </c>
      <c r="BS1127" s="124">
        <v>46146</v>
      </c>
      <c r="BT1127" t="s">
        <v>1005</v>
      </c>
      <c r="BU1127" t="s">
        <v>1720</v>
      </c>
      <c r="BW1127" t="s">
        <v>14878</v>
      </c>
      <c r="BX1127" t="s">
        <v>4030</v>
      </c>
      <c r="BY1127" t="s">
        <v>4109</v>
      </c>
      <c r="BZ1127" t="s">
        <v>14879</v>
      </c>
      <c r="CA1127" t="s">
        <v>8826</v>
      </c>
      <c r="CB1127" t="s">
        <v>4539</v>
      </c>
      <c r="CC1127" t="s">
        <v>4111</v>
      </c>
      <c r="CD1127">
        <v>221.88</v>
      </c>
      <c r="CE1127">
        <v>18.489999999999998</v>
      </c>
      <c r="CF1127">
        <v>1.0416700000000001</v>
      </c>
      <c r="CG1127">
        <v>1</v>
      </c>
      <c r="CH1127">
        <v>221.88</v>
      </c>
      <c r="CI1127" s="17">
        <v>0.2</v>
      </c>
      <c r="CJ1127">
        <v>12.5</v>
      </c>
      <c r="CK1127">
        <v>1</v>
      </c>
      <c r="CL1127" t="s">
        <v>14877</v>
      </c>
      <c r="CM1127" t="s">
        <v>4121</v>
      </c>
      <c r="CN1127" t="s">
        <v>1985</v>
      </c>
      <c r="CO1127" t="s">
        <v>14879</v>
      </c>
      <c r="CP1127" t="s">
        <v>4121</v>
      </c>
      <c r="CR1127" t="s">
        <v>17336</v>
      </c>
      <c r="CS1127" t="s">
        <v>4030</v>
      </c>
      <c r="CT1127" t="s">
        <v>4126</v>
      </c>
      <c r="CU1127" t="s">
        <v>16138</v>
      </c>
      <c r="CV1127" t="s">
        <v>8908</v>
      </c>
      <c r="CX1127" t="s">
        <v>4105</v>
      </c>
      <c r="CZ1127" t="s">
        <v>4133</v>
      </c>
      <c r="DA1127">
        <v>1</v>
      </c>
      <c r="DB1127" t="s">
        <v>17337</v>
      </c>
      <c r="DC1127" t="s">
        <v>223</v>
      </c>
      <c r="DD1127" t="s">
        <v>16138</v>
      </c>
      <c r="DE1127" t="s">
        <v>4158</v>
      </c>
    </row>
    <row r="1128" spans="58:109" x14ac:dyDescent="0.25">
      <c r="BF1128" t="s">
        <v>11964</v>
      </c>
      <c r="BG1128" t="s">
        <v>11965</v>
      </c>
      <c r="BH1128" t="s">
        <v>1007</v>
      </c>
      <c r="BI1128" t="s">
        <v>11966</v>
      </c>
      <c r="BJ1128" t="s">
        <v>4032</v>
      </c>
      <c r="BK1128">
        <v>127.86</v>
      </c>
      <c r="BL1128">
        <v>1</v>
      </c>
      <c r="BM1128">
        <v>1</v>
      </c>
      <c r="BN1128" t="s">
        <v>4028</v>
      </c>
      <c r="BO1128">
        <v>1</v>
      </c>
      <c r="BP1128" t="s">
        <v>4029</v>
      </c>
      <c r="BQ1128" t="s">
        <v>4030</v>
      </c>
      <c r="BR1128" t="s">
        <v>69</v>
      </c>
      <c r="BS1128" s="124">
        <v>46146</v>
      </c>
      <c r="BT1128" t="s">
        <v>220</v>
      </c>
      <c r="BU1128" t="s">
        <v>1096</v>
      </c>
      <c r="BW1128" t="s">
        <v>14880</v>
      </c>
      <c r="BX1128" t="s">
        <v>4030</v>
      </c>
      <c r="BY1128" t="s">
        <v>4027</v>
      </c>
      <c r="BZ1128" t="s">
        <v>14881</v>
      </c>
      <c r="CA1128" t="s">
        <v>8256</v>
      </c>
      <c r="CB1128" t="s">
        <v>4543</v>
      </c>
      <c r="CC1128" t="s">
        <v>4105</v>
      </c>
      <c r="CD1128">
        <v>110.28</v>
      </c>
      <c r="CE1128">
        <v>9.19</v>
      </c>
      <c r="CF1128">
        <v>1.8380000000000001</v>
      </c>
      <c r="CG1128">
        <v>1</v>
      </c>
      <c r="CH1128">
        <v>110.28</v>
      </c>
      <c r="CI1128" s="17">
        <v>0.2</v>
      </c>
      <c r="CJ1128">
        <v>22.06</v>
      </c>
      <c r="CK1128">
        <v>1</v>
      </c>
      <c r="CL1128" t="s">
        <v>14882</v>
      </c>
      <c r="CM1128" t="s">
        <v>4121</v>
      </c>
      <c r="CN1128" t="s">
        <v>1985</v>
      </c>
      <c r="CO1128" t="s">
        <v>14881</v>
      </c>
      <c r="CP1128" t="s">
        <v>4121</v>
      </c>
      <c r="CR1128" t="s">
        <v>17338</v>
      </c>
      <c r="CS1128" t="s">
        <v>4050</v>
      </c>
      <c r="CT1128" t="s">
        <v>4034</v>
      </c>
      <c r="CU1128" t="s">
        <v>15099</v>
      </c>
      <c r="CV1128" t="s">
        <v>4614</v>
      </c>
      <c r="CW1128" t="s">
        <v>4512</v>
      </c>
      <c r="CX1128" t="s">
        <v>4105</v>
      </c>
      <c r="CZ1128" t="s">
        <v>4133</v>
      </c>
      <c r="DA1128">
        <v>1</v>
      </c>
      <c r="DB1128" t="s">
        <v>17339</v>
      </c>
      <c r="DC1128" t="s">
        <v>223</v>
      </c>
      <c r="DD1128" t="s">
        <v>15099</v>
      </c>
      <c r="DE1128" t="s">
        <v>4158</v>
      </c>
    </row>
    <row r="1129" spans="58:109" x14ac:dyDescent="0.25">
      <c r="BF1129" t="s">
        <v>11967</v>
      </c>
      <c r="BG1129" t="s">
        <v>11968</v>
      </c>
      <c r="BH1129" t="s">
        <v>1007</v>
      </c>
      <c r="BI1129" t="s">
        <v>11969</v>
      </c>
      <c r="BJ1129" t="s">
        <v>4032</v>
      </c>
      <c r="BK1129">
        <v>101.94</v>
      </c>
      <c r="BL1129">
        <v>1</v>
      </c>
      <c r="BM1129">
        <v>1</v>
      </c>
      <c r="BN1129" t="s">
        <v>4028</v>
      </c>
      <c r="BO1129">
        <v>1</v>
      </c>
      <c r="BP1129" t="s">
        <v>4029</v>
      </c>
      <c r="BQ1129" t="s">
        <v>4030</v>
      </c>
      <c r="BR1129" t="s">
        <v>69</v>
      </c>
      <c r="BS1129" s="124">
        <v>46146</v>
      </c>
      <c r="BT1129" t="s">
        <v>220</v>
      </c>
      <c r="BU1129" t="s">
        <v>1096</v>
      </c>
      <c r="BW1129" t="s">
        <v>14883</v>
      </c>
      <c r="BX1129" t="s">
        <v>4030</v>
      </c>
      <c r="BY1129" t="s">
        <v>4109</v>
      </c>
      <c r="BZ1129" t="s">
        <v>13531</v>
      </c>
      <c r="CA1129" t="s">
        <v>8292</v>
      </c>
      <c r="CC1129" t="s">
        <v>4105</v>
      </c>
      <c r="CD1129">
        <v>215.88</v>
      </c>
      <c r="CE1129">
        <v>17.989999999999998</v>
      </c>
      <c r="CF1129">
        <v>4.3170000000000002</v>
      </c>
      <c r="CG1129">
        <v>1</v>
      </c>
      <c r="CH1129">
        <v>215.88</v>
      </c>
      <c r="CI1129" s="17">
        <v>0.2</v>
      </c>
      <c r="CJ1129">
        <v>58.28</v>
      </c>
      <c r="CK1129">
        <v>1</v>
      </c>
      <c r="CL1129" t="s">
        <v>14884</v>
      </c>
      <c r="CM1129" t="s">
        <v>4121</v>
      </c>
      <c r="CN1129" t="s">
        <v>1985</v>
      </c>
      <c r="CO1129" t="s">
        <v>13531</v>
      </c>
      <c r="CP1129" t="s">
        <v>4121</v>
      </c>
      <c r="CR1129" t="s">
        <v>17340</v>
      </c>
      <c r="CS1129" t="s">
        <v>4050</v>
      </c>
      <c r="CT1129" t="s">
        <v>4034</v>
      </c>
      <c r="CU1129" t="s">
        <v>17341</v>
      </c>
      <c r="CV1129" t="s">
        <v>4614</v>
      </c>
      <c r="CW1129" t="s">
        <v>4512</v>
      </c>
      <c r="CX1129" t="s">
        <v>4105</v>
      </c>
      <c r="CZ1129" t="s">
        <v>4133</v>
      </c>
      <c r="DA1129">
        <v>1</v>
      </c>
      <c r="DB1129" t="s">
        <v>17339</v>
      </c>
      <c r="DC1129" t="s">
        <v>223</v>
      </c>
      <c r="DD1129" t="s">
        <v>17341</v>
      </c>
      <c r="DE1129" t="s">
        <v>4158</v>
      </c>
    </row>
    <row r="1130" spans="58:109" x14ac:dyDescent="0.25">
      <c r="BF1130" t="s">
        <v>11970</v>
      </c>
      <c r="BG1130" t="s">
        <v>11971</v>
      </c>
      <c r="BH1130" t="s">
        <v>1007</v>
      </c>
      <c r="BI1130" t="s">
        <v>11972</v>
      </c>
      <c r="BJ1130" t="s">
        <v>4032</v>
      </c>
      <c r="BK1130">
        <v>212.74</v>
      </c>
      <c r="BL1130">
        <v>1</v>
      </c>
      <c r="BM1130">
        <v>1</v>
      </c>
      <c r="BN1130" t="s">
        <v>4028</v>
      </c>
      <c r="BO1130">
        <v>1</v>
      </c>
      <c r="BP1130" t="s">
        <v>4029</v>
      </c>
      <c r="BQ1130" t="s">
        <v>4030</v>
      </c>
      <c r="BR1130" t="s">
        <v>69</v>
      </c>
      <c r="BS1130" s="124">
        <v>46146</v>
      </c>
      <c r="BT1130" t="s">
        <v>220</v>
      </c>
      <c r="BU1130" t="s">
        <v>1096</v>
      </c>
      <c r="BW1130" t="s">
        <v>14885</v>
      </c>
      <c r="BX1130" t="s">
        <v>4030</v>
      </c>
      <c r="BY1130" t="s">
        <v>4109</v>
      </c>
      <c r="BZ1130" t="s">
        <v>14886</v>
      </c>
      <c r="CA1130" t="s">
        <v>8622</v>
      </c>
      <c r="CB1130" t="s">
        <v>4288</v>
      </c>
      <c r="CC1130" t="s">
        <v>4111</v>
      </c>
      <c r="CD1130">
        <v>299.88</v>
      </c>
      <c r="CE1130">
        <v>24.99</v>
      </c>
      <c r="CF1130">
        <v>1.0416700000000001</v>
      </c>
      <c r="CG1130">
        <v>1</v>
      </c>
      <c r="CH1130">
        <v>299.88</v>
      </c>
      <c r="CI1130" s="17">
        <v>0.2</v>
      </c>
      <c r="CJ1130">
        <v>12.5</v>
      </c>
      <c r="CK1130">
        <v>1</v>
      </c>
      <c r="CL1130" t="s">
        <v>14887</v>
      </c>
      <c r="CM1130" t="s">
        <v>4121</v>
      </c>
      <c r="CN1130" t="s">
        <v>1985</v>
      </c>
      <c r="CO1130" t="s">
        <v>14886</v>
      </c>
      <c r="CP1130" t="s">
        <v>4121</v>
      </c>
      <c r="CR1130" t="s">
        <v>17342</v>
      </c>
      <c r="CS1130" t="s">
        <v>4050</v>
      </c>
      <c r="CT1130" t="s">
        <v>4034</v>
      </c>
      <c r="CU1130" t="s">
        <v>13322</v>
      </c>
      <c r="CV1130" t="s">
        <v>4614</v>
      </c>
      <c r="CW1130" t="s">
        <v>4512</v>
      </c>
      <c r="CX1130" t="s">
        <v>4105</v>
      </c>
      <c r="CZ1130" t="s">
        <v>4133</v>
      </c>
      <c r="DA1130">
        <v>1</v>
      </c>
      <c r="DB1130" t="s">
        <v>17339</v>
      </c>
      <c r="DC1130" t="s">
        <v>223</v>
      </c>
      <c r="DD1130" t="s">
        <v>13322</v>
      </c>
      <c r="DE1130" t="s">
        <v>4158</v>
      </c>
    </row>
    <row r="1131" spans="58:109" x14ac:dyDescent="0.25">
      <c r="BF1131" t="s">
        <v>11973</v>
      </c>
      <c r="BG1131" t="s">
        <v>11974</v>
      </c>
      <c r="BH1131" t="s">
        <v>4579</v>
      </c>
      <c r="BI1131" t="s">
        <v>11975</v>
      </c>
      <c r="BJ1131" t="s">
        <v>4032</v>
      </c>
      <c r="BK1131">
        <v>108.24</v>
      </c>
      <c r="BL1131">
        <v>1</v>
      </c>
      <c r="BM1131">
        <v>1</v>
      </c>
      <c r="BN1131" t="s">
        <v>4060</v>
      </c>
      <c r="BO1131">
        <v>1</v>
      </c>
      <c r="BP1131" t="s">
        <v>4029</v>
      </c>
      <c r="BQ1131" t="s">
        <v>4030</v>
      </c>
      <c r="BR1131" t="s">
        <v>4031</v>
      </c>
      <c r="BS1131" s="124">
        <v>46146</v>
      </c>
      <c r="BT1131" t="s">
        <v>4542</v>
      </c>
      <c r="BU1131" t="s">
        <v>1720</v>
      </c>
      <c r="BW1131" t="s">
        <v>14888</v>
      </c>
      <c r="BX1131" t="s">
        <v>4030</v>
      </c>
      <c r="BY1131" t="s">
        <v>4032</v>
      </c>
      <c r="BZ1131" t="s">
        <v>14889</v>
      </c>
      <c r="CA1131" t="s">
        <v>8456</v>
      </c>
      <c r="CB1131" t="s">
        <v>4385</v>
      </c>
      <c r="CC1131" t="s">
        <v>4105</v>
      </c>
      <c r="CD1131">
        <v>245.88</v>
      </c>
      <c r="CE1131">
        <v>20.49</v>
      </c>
      <c r="CF1131">
        <v>2.2946</v>
      </c>
      <c r="CG1131">
        <v>1</v>
      </c>
      <c r="CH1131">
        <v>245.88</v>
      </c>
      <c r="CI1131" s="17">
        <v>0.2</v>
      </c>
      <c r="CJ1131">
        <v>28.11</v>
      </c>
      <c r="CK1131">
        <v>1</v>
      </c>
      <c r="CL1131" t="s">
        <v>14890</v>
      </c>
      <c r="CM1131" t="s">
        <v>4121</v>
      </c>
      <c r="CN1131" t="s">
        <v>1985</v>
      </c>
      <c r="CO1131" t="s">
        <v>14889</v>
      </c>
      <c r="CP1131" t="s">
        <v>4121</v>
      </c>
      <c r="CR1131" t="s">
        <v>17343</v>
      </c>
      <c r="CS1131" t="s">
        <v>4050</v>
      </c>
      <c r="CT1131" t="s">
        <v>4034</v>
      </c>
      <c r="CU1131" t="s">
        <v>17344</v>
      </c>
      <c r="CV1131" t="s">
        <v>4614</v>
      </c>
      <c r="CW1131" t="s">
        <v>4144</v>
      </c>
      <c r="CX1131" t="s">
        <v>4105</v>
      </c>
      <c r="CZ1131" t="s">
        <v>4133</v>
      </c>
      <c r="DA1131">
        <v>1</v>
      </c>
      <c r="DB1131" t="s">
        <v>17345</v>
      </c>
      <c r="DC1131" t="s">
        <v>223</v>
      </c>
      <c r="DD1131" t="s">
        <v>17344</v>
      </c>
      <c r="DE1131" t="s">
        <v>4158</v>
      </c>
    </row>
    <row r="1132" spans="58:109" x14ac:dyDescent="0.25">
      <c r="BF1132" t="s">
        <v>11976</v>
      </c>
      <c r="BG1132" t="s">
        <v>11977</v>
      </c>
      <c r="BH1132" t="s">
        <v>4579</v>
      </c>
      <c r="BI1132" t="s">
        <v>11978</v>
      </c>
      <c r="BJ1132" t="s">
        <v>4032</v>
      </c>
      <c r="BK1132">
        <v>162.72</v>
      </c>
      <c r="BL1132">
        <v>1</v>
      </c>
      <c r="BM1132">
        <v>1</v>
      </c>
      <c r="BN1132" t="s">
        <v>4045</v>
      </c>
      <c r="BO1132">
        <v>1</v>
      </c>
      <c r="BP1132" t="s">
        <v>4029</v>
      </c>
      <c r="BQ1132" t="s">
        <v>4030</v>
      </c>
      <c r="BR1132" t="s">
        <v>4031</v>
      </c>
      <c r="BS1132" s="124">
        <v>46146</v>
      </c>
      <c r="BT1132" t="s">
        <v>4542</v>
      </c>
      <c r="BU1132" t="s">
        <v>1720</v>
      </c>
      <c r="BW1132" t="s">
        <v>14891</v>
      </c>
      <c r="BX1132" t="s">
        <v>4030</v>
      </c>
      <c r="BY1132" t="s">
        <v>4032</v>
      </c>
      <c r="BZ1132" t="s">
        <v>14892</v>
      </c>
      <c r="CA1132" t="s">
        <v>8448</v>
      </c>
      <c r="CC1132" t="s">
        <v>4105</v>
      </c>
      <c r="CD1132">
        <v>158.6</v>
      </c>
      <c r="CE1132">
        <v>7.93</v>
      </c>
      <c r="CF1132">
        <v>1.7766</v>
      </c>
      <c r="CG1132">
        <v>1</v>
      </c>
      <c r="CH1132">
        <v>158.6</v>
      </c>
      <c r="CI1132" s="17">
        <v>0.2</v>
      </c>
      <c r="CJ1132">
        <v>16.649999999999999</v>
      </c>
      <c r="CK1132">
        <v>1</v>
      </c>
      <c r="CL1132" t="s">
        <v>14893</v>
      </c>
      <c r="CM1132" t="s">
        <v>4121</v>
      </c>
      <c r="CN1132" t="s">
        <v>1985</v>
      </c>
      <c r="CO1132" t="s">
        <v>14892</v>
      </c>
      <c r="CP1132" t="s">
        <v>4121</v>
      </c>
      <c r="CR1132" t="s">
        <v>17346</v>
      </c>
      <c r="CS1132" t="s">
        <v>4050</v>
      </c>
      <c r="CT1132" t="s">
        <v>4034</v>
      </c>
      <c r="CU1132" t="s">
        <v>14811</v>
      </c>
      <c r="CV1132" t="s">
        <v>4614</v>
      </c>
      <c r="CX1132" t="s">
        <v>4105</v>
      </c>
      <c r="CZ1132" t="s">
        <v>4133</v>
      </c>
      <c r="DA1132">
        <v>1</v>
      </c>
      <c r="DB1132" t="s">
        <v>17347</v>
      </c>
      <c r="DC1132" t="s">
        <v>223</v>
      </c>
      <c r="DD1132" t="s">
        <v>14811</v>
      </c>
      <c r="DE1132" t="s">
        <v>4158</v>
      </c>
    </row>
    <row r="1133" spans="58:109" x14ac:dyDescent="0.25">
      <c r="BF1133" t="s">
        <v>11979</v>
      </c>
      <c r="BG1133" t="s">
        <v>11980</v>
      </c>
      <c r="BH1133" t="s">
        <v>4579</v>
      </c>
      <c r="BI1133" t="s">
        <v>11981</v>
      </c>
      <c r="BJ1133" t="s">
        <v>4032</v>
      </c>
      <c r="BK1133">
        <v>103.74</v>
      </c>
      <c r="BL1133">
        <v>1</v>
      </c>
      <c r="BM1133">
        <v>1</v>
      </c>
      <c r="BN1133" t="s">
        <v>4045</v>
      </c>
      <c r="BO1133">
        <v>1</v>
      </c>
      <c r="BP1133" t="s">
        <v>4029</v>
      </c>
      <c r="BQ1133" t="s">
        <v>4030</v>
      </c>
      <c r="BR1133" t="s">
        <v>4031</v>
      </c>
      <c r="BS1133" s="124">
        <v>46146</v>
      </c>
      <c r="BT1133" t="s">
        <v>4542</v>
      </c>
      <c r="BU1133" t="s">
        <v>1720</v>
      </c>
      <c r="BW1133" t="s">
        <v>14894</v>
      </c>
      <c r="BX1133" t="s">
        <v>4030</v>
      </c>
      <c r="BY1133" t="s">
        <v>4032</v>
      </c>
      <c r="BZ1133" t="s">
        <v>14895</v>
      </c>
      <c r="CA1133" t="s">
        <v>8448</v>
      </c>
      <c r="CC1133" t="s">
        <v>4105</v>
      </c>
      <c r="CD1133">
        <v>144.47999999999999</v>
      </c>
      <c r="CE1133">
        <v>7.22</v>
      </c>
      <c r="CF1133">
        <v>1.6184000000000001</v>
      </c>
      <c r="CG1133">
        <v>1</v>
      </c>
      <c r="CH1133">
        <v>144.47999999999999</v>
      </c>
      <c r="CI1133" s="17">
        <v>0.2</v>
      </c>
      <c r="CJ1133">
        <v>15.17</v>
      </c>
      <c r="CK1133">
        <v>1</v>
      </c>
      <c r="CL1133" t="s">
        <v>14893</v>
      </c>
      <c r="CM1133" t="s">
        <v>4121</v>
      </c>
      <c r="CN1133" t="s">
        <v>1985</v>
      </c>
      <c r="CO1133" t="s">
        <v>14895</v>
      </c>
      <c r="CP1133" t="s">
        <v>4121</v>
      </c>
      <c r="CR1133" t="s">
        <v>17348</v>
      </c>
      <c r="CS1133" t="s">
        <v>4050</v>
      </c>
      <c r="CT1133" t="s">
        <v>4109</v>
      </c>
      <c r="CU1133" t="s">
        <v>17057</v>
      </c>
      <c r="CV1133" t="s">
        <v>4701</v>
      </c>
      <c r="CX1133" t="s">
        <v>4111</v>
      </c>
      <c r="CZ1133" t="s">
        <v>4133</v>
      </c>
      <c r="DA1133">
        <v>1</v>
      </c>
      <c r="DB1133" t="s">
        <v>17349</v>
      </c>
      <c r="DC1133" t="s">
        <v>1220</v>
      </c>
      <c r="DD1133" t="s">
        <v>17057</v>
      </c>
      <c r="DE1133" t="s">
        <v>4158</v>
      </c>
    </row>
    <row r="1134" spans="58:109" x14ac:dyDescent="0.25">
      <c r="BF1134" t="s">
        <v>11982</v>
      </c>
      <c r="BG1134" t="s">
        <v>11983</v>
      </c>
      <c r="BH1134" t="s">
        <v>4579</v>
      </c>
      <c r="BI1134" t="s">
        <v>11984</v>
      </c>
      <c r="BJ1134" t="s">
        <v>4034</v>
      </c>
      <c r="BK1134">
        <v>103.62</v>
      </c>
      <c r="BL1134">
        <v>1</v>
      </c>
      <c r="BM1134">
        <v>1</v>
      </c>
      <c r="BN1134" t="s">
        <v>4035</v>
      </c>
      <c r="BO1134">
        <v>1</v>
      </c>
      <c r="BP1134" t="s">
        <v>4029</v>
      </c>
      <c r="BQ1134" t="s">
        <v>4030</v>
      </c>
      <c r="BR1134" t="s">
        <v>4031</v>
      </c>
      <c r="BS1134" s="124">
        <v>46146</v>
      </c>
      <c r="BT1134" t="s">
        <v>4542</v>
      </c>
      <c r="BU1134" t="s">
        <v>1720</v>
      </c>
      <c r="BW1134" t="s">
        <v>14896</v>
      </c>
      <c r="BX1134" t="s">
        <v>4030</v>
      </c>
      <c r="BY1134" t="s">
        <v>4032</v>
      </c>
      <c r="BZ1134" t="s">
        <v>14897</v>
      </c>
      <c r="CA1134" t="s">
        <v>8448</v>
      </c>
      <c r="CC1134" t="s">
        <v>4105</v>
      </c>
      <c r="CD1134">
        <v>165.48</v>
      </c>
      <c r="CE1134">
        <v>8.27</v>
      </c>
      <c r="CF1134">
        <v>1.8535999999999999</v>
      </c>
      <c r="CG1134">
        <v>1</v>
      </c>
      <c r="CH1134">
        <v>165.48</v>
      </c>
      <c r="CI1134" s="17">
        <v>0.2</v>
      </c>
      <c r="CJ1134">
        <v>17.38</v>
      </c>
      <c r="CK1134">
        <v>1</v>
      </c>
      <c r="CL1134" t="s">
        <v>14893</v>
      </c>
      <c r="CM1134" t="s">
        <v>4121</v>
      </c>
      <c r="CN1134" t="s">
        <v>1985</v>
      </c>
      <c r="CO1134" t="s">
        <v>14897</v>
      </c>
      <c r="CP1134" t="s">
        <v>4121</v>
      </c>
      <c r="CR1134" t="s">
        <v>17350</v>
      </c>
      <c r="CS1134" t="s">
        <v>4050</v>
      </c>
      <c r="CT1134" t="s">
        <v>4109</v>
      </c>
      <c r="CU1134" t="s">
        <v>15602</v>
      </c>
      <c r="CV1134" t="s">
        <v>4701</v>
      </c>
      <c r="CW1134" t="s">
        <v>4504</v>
      </c>
      <c r="CX1134" t="s">
        <v>4111</v>
      </c>
      <c r="CZ1134" t="s">
        <v>4133</v>
      </c>
      <c r="DA1134">
        <v>1</v>
      </c>
      <c r="DB1134" t="s">
        <v>17351</v>
      </c>
      <c r="DC1134" t="s">
        <v>1220</v>
      </c>
      <c r="DD1134" t="s">
        <v>15602</v>
      </c>
      <c r="DE1134" t="s">
        <v>4158</v>
      </c>
    </row>
    <row r="1135" spans="58:109" x14ac:dyDescent="0.25">
      <c r="BF1135" t="s">
        <v>11985</v>
      </c>
      <c r="BH1135" t="s">
        <v>4501</v>
      </c>
      <c r="BL1135">
        <v>0</v>
      </c>
      <c r="BM1135">
        <v>1</v>
      </c>
      <c r="BR1135" t="s">
        <v>4031</v>
      </c>
      <c r="BS1135" s="124">
        <v>46146</v>
      </c>
      <c r="BT1135" t="s">
        <v>1124</v>
      </c>
      <c r="BU1135" t="s">
        <v>2409</v>
      </c>
      <c r="BW1135" t="s">
        <v>14898</v>
      </c>
      <c r="BX1135" t="s">
        <v>4030</v>
      </c>
      <c r="BY1135" t="s">
        <v>4034</v>
      </c>
      <c r="BZ1135" t="s">
        <v>14899</v>
      </c>
      <c r="CA1135" t="s">
        <v>8448</v>
      </c>
      <c r="CC1135" t="s">
        <v>4105</v>
      </c>
      <c r="CD1135">
        <v>83.48</v>
      </c>
      <c r="CE1135">
        <v>4.17</v>
      </c>
      <c r="CF1135">
        <v>1.002</v>
      </c>
      <c r="CG1135">
        <v>1</v>
      </c>
      <c r="CH1135">
        <v>83.48</v>
      </c>
      <c r="CI1135" s="17">
        <v>0.2</v>
      </c>
      <c r="CJ1135">
        <v>9.02</v>
      </c>
      <c r="CK1135">
        <v>1</v>
      </c>
      <c r="CL1135" t="s">
        <v>14893</v>
      </c>
      <c r="CM1135" t="s">
        <v>4121</v>
      </c>
      <c r="CN1135" t="s">
        <v>1985</v>
      </c>
      <c r="CO1135" t="s">
        <v>14899</v>
      </c>
      <c r="CP1135" t="s">
        <v>4121</v>
      </c>
      <c r="CR1135" t="s">
        <v>9225</v>
      </c>
      <c r="CS1135" t="s">
        <v>4050</v>
      </c>
      <c r="CT1135" t="s">
        <v>4034</v>
      </c>
      <c r="CU1135" t="s">
        <v>9226</v>
      </c>
      <c r="CV1135" t="s">
        <v>8257</v>
      </c>
      <c r="CX1135" t="s">
        <v>4105</v>
      </c>
      <c r="CZ1135" t="s">
        <v>4133</v>
      </c>
      <c r="DA1135">
        <v>1</v>
      </c>
      <c r="DB1135" t="s">
        <v>9227</v>
      </c>
      <c r="DC1135" t="s">
        <v>1220</v>
      </c>
      <c r="DD1135" t="s">
        <v>9226</v>
      </c>
      <c r="DE1135" t="s">
        <v>4158</v>
      </c>
    </row>
    <row r="1136" spans="58:109" x14ac:dyDescent="0.25">
      <c r="BF1136" t="s">
        <v>11986</v>
      </c>
      <c r="BG1136" t="s">
        <v>11987</v>
      </c>
      <c r="BH1136" t="s">
        <v>1133</v>
      </c>
      <c r="BI1136" t="s">
        <v>11988</v>
      </c>
      <c r="BJ1136" t="s">
        <v>4034</v>
      </c>
      <c r="BK1136">
        <v>63.24</v>
      </c>
      <c r="BL1136">
        <v>1</v>
      </c>
      <c r="BM1136">
        <v>1</v>
      </c>
      <c r="BN1136" t="s">
        <v>4028</v>
      </c>
      <c r="BO1136">
        <v>1</v>
      </c>
      <c r="BP1136" t="s">
        <v>4029</v>
      </c>
      <c r="BQ1136" t="s">
        <v>4030</v>
      </c>
      <c r="BR1136" t="s">
        <v>69</v>
      </c>
      <c r="BS1136" s="124">
        <v>46146</v>
      </c>
      <c r="BT1136" t="s">
        <v>1132</v>
      </c>
      <c r="BU1136" t="s">
        <v>2409</v>
      </c>
      <c r="BW1136" t="s">
        <v>14900</v>
      </c>
      <c r="BX1136" t="s">
        <v>4030</v>
      </c>
      <c r="BY1136" t="s">
        <v>4109</v>
      </c>
      <c r="BZ1136" t="s">
        <v>14901</v>
      </c>
      <c r="CA1136" t="s">
        <v>8300</v>
      </c>
      <c r="CC1136" t="s">
        <v>4105</v>
      </c>
      <c r="CD1136">
        <v>83.88</v>
      </c>
      <c r="CE1136">
        <v>6.99</v>
      </c>
      <c r="CF1136">
        <v>2.7949999999999999</v>
      </c>
      <c r="CG1136">
        <v>1</v>
      </c>
      <c r="CH1136">
        <v>83.88</v>
      </c>
      <c r="CI1136" s="17">
        <v>0.2</v>
      </c>
      <c r="CJ1136">
        <v>37.74</v>
      </c>
      <c r="CK1136">
        <v>1</v>
      </c>
      <c r="CL1136" t="s">
        <v>14902</v>
      </c>
      <c r="CM1136" t="s">
        <v>4121</v>
      </c>
      <c r="CN1136" t="s">
        <v>1985</v>
      </c>
      <c r="CO1136" t="s">
        <v>14901</v>
      </c>
      <c r="CP1136" t="s">
        <v>4121</v>
      </c>
      <c r="CR1136" t="s">
        <v>17352</v>
      </c>
      <c r="CS1136" t="s">
        <v>4030</v>
      </c>
      <c r="CT1136" t="s">
        <v>4034</v>
      </c>
      <c r="CU1136" t="s">
        <v>16722</v>
      </c>
      <c r="CV1136" t="s">
        <v>8912</v>
      </c>
      <c r="CX1136" t="s">
        <v>4105</v>
      </c>
      <c r="CZ1136" t="s">
        <v>4133</v>
      </c>
      <c r="DA1136">
        <v>1</v>
      </c>
      <c r="DB1136" t="s">
        <v>17353</v>
      </c>
      <c r="DC1136" t="s">
        <v>1220</v>
      </c>
      <c r="DD1136" t="s">
        <v>16722</v>
      </c>
      <c r="DE1136" t="s">
        <v>4158</v>
      </c>
    </row>
    <row r="1137" spans="58:109" x14ac:dyDescent="0.25">
      <c r="BF1137" t="s">
        <v>11989</v>
      </c>
      <c r="BG1137" t="s">
        <v>11990</v>
      </c>
      <c r="BH1137" t="s">
        <v>1133</v>
      </c>
      <c r="BI1137" t="s">
        <v>11991</v>
      </c>
      <c r="BJ1137" t="s">
        <v>4034</v>
      </c>
      <c r="BK1137">
        <v>43.44</v>
      </c>
      <c r="BL1137">
        <v>1</v>
      </c>
      <c r="BM1137">
        <v>1</v>
      </c>
      <c r="BN1137" t="s">
        <v>4028</v>
      </c>
      <c r="BO1137">
        <v>1</v>
      </c>
      <c r="BP1137" t="s">
        <v>4029</v>
      </c>
      <c r="BQ1137" t="s">
        <v>4030</v>
      </c>
      <c r="BR1137" t="s">
        <v>69</v>
      </c>
      <c r="BS1137" s="124">
        <v>46146</v>
      </c>
      <c r="BT1137" t="s">
        <v>1132</v>
      </c>
      <c r="BU1137" t="s">
        <v>2409</v>
      </c>
      <c r="BW1137" t="s">
        <v>14903</v>
      </c>
      <c r="BX1137" t="s">
        <v>4030</v>
      </c>
      <c r="BY1137" t="s">
        <v>4109</v>
      </c>
      <c r="BZ1137" t="s">
        <v>14904</v>
      </c>
      <c r="CA1137" t="s">
        <v>8826</v>
      </c>
      <c r="CB1137" t="s">
        <v>4539</v>
      </c>
      <c r="CC1137" t="s">
        <v>4111</v>
      </c>
      <c r="CD1137">
        <v>239.88</v>
      </c>
      <c r="CE1137">
        <v>19.989999999999998</v>
      </c>
      <c r="CF1137">
        <v>1.0416700000000001</v>
      </c>
      <c r="CG1137">
        <v>1</v>
      </c>
      <c r="CH1137">
        <v>239.88</v>
      </c>
      <c r="CI1137" s="17">
        <v>0.2</v>
      </c>
      <c r="CJ1137">
        <v>12.5</v>
      </c>
      <c r="CK1137">
        <v>1</v>
      </c>
      <c r="CL1137" t="s">
        <v>14905</v>
      </c>
      <c r="CM1137" t="s">
        <v>4121</v>
      </c>
      <c r="CN1137" t="s">
        <v>1985</v>
      </c>
      <c r="CO1137" t="s">
        <v>14904</v>
      </c>
      <c r="CP1137" t="s">
        <v>4121</v>
      </c>
      <c r="CR1137" t="s">
        <v>17354</v>
      </c>
      <c r="CS1137" t="s">
        <v>4030</v>
      </c>
      <c r="CT1137" t="s">
        <v>4034</v>
      </c>
      <c r="CU1137" t="s">
        <v>17355</v>
      </c>
      <c r="CV1137" t="s">
        <v>8515</v>
      </c>
      <c r="CX1137" t="s">
        <v>4105</v>
      </c>
      <c r="CZ1137" t="s">
        <v>4133</v>
      </c>
      <c r="DA1137">
        <v>1</v>
      </c>
      <c r="DB1137" t="s">
        <v>17356</v>
      </c>
      <c r="DC1137" t="s">
        <v>1220</v>
      </c>
      <c r="DD1137" t="s">
        <v>17355</v>
      </c>
      <c r="DE1137" t="s">
        <v>4158</v>
      </c>
    </row>
    <row r="1138" spans="58:109" x14ac:dyDescent="0.25">
      <c r="BF1138" t="s">
        <v>11992</v>
      </c>
      <c r="BG1138" t="s">
        <v>11993</v>
      </c>
      <c r="BH1138" t="s">
        <v>1133</v>
      </c>
      <c r="BI1138" t="s">
        <v>11994</v>
      </c>
      <c r="BJ1138" t="s">
        <v>4032</v>
      </c>
      <c r="BK1138">
        <v>94.04</v>
      </c>
      <c r="BL1138">
        <v>1</v>
      </c>
      <c r="BM1138">
        <v>1</v>
      </c>
      <c r="BN1138" t="s">
        <v>4028</v>
      </c>
      <c r="BO1138">
        <v>1</v>
      </c>
      <c r="BP1138" t="s">
        <v>4029</v>
      </c>
      <c r="BQ1138" t="s">
        <v>4030</v>
      </c>
      <c r="BR1138" t="s">
        <v>69</v>
      </c>
      <c r="BS1138" s="124">
        <v>46146</v>
      </c>
      <c r="BT1138" t="s">
        <v>1132</v>
      </c>
      <c r="BU1138" t="s">
        <v>2409</v>
      </c>
      <c r="BW1138" t="s">
        <v>14906</v>
      </c>
      <c r="BX1138" t="s">
        <v>4030</v>
      </c>
      <c r="BY1138" t="s">
        <v>4032</v>
      </c>
      <c r="BZ1138" t="s">
        <v>14907</v>
      </c>
      <c r="CA1138" t="s">
        <v>4608</v>
      </c>
      <c r="CC1138" t="s">
        <v>4105</v>
      </c>
      <c r="CD1138">
        <v>183.92</v>
      </c>
      <c r="CE1138">
        <v>8.36</v>
      </c>
      <c r="CF1138">
        <v>1.8732</v>
      </c>
      <c r="CG1138">
        <v>1</v>
      </c>
      <c r="CH1138">
        <v>183.92</v>
      </c>
      <c r="CI1138" s="17">
        <v>0.2</v>
      </c>
      <c r="CJ1138">
        <v>19.670000000000002</v>
      </c>
      <c r="CK1138">
        <v>1</v>
      </c>
      <c r="CL1138" t="s">
        <v>14908</v>
      </c>
      <c r="CM1138" t="s">
        <v>4121</v>
      </c>
      <c r="CN1138" t="s">
        <v>1985</v>
      </c>
      <c r="CO1138" t="s">
        <v>14907</v>
      </c>
      <c r="CP1138" t="s">
        <v>4121</v>
      </c>
      <c r="CR1138" t="s">
        <v>17357</v>
      </c>
      <c r="CS1138" t="s">
        <v>4050</v>
      </c>
      <c r="CT1138" t="s">
        <v>4109</v>
      </c>
      <c r="CU1138" t="s">
        <v>13842</v>
      </c>
      <c r="CV1138" t="s">
        <v>4615</v>
      </c>
      <c r="CX1138" t="s">
        <v>4111</v>
      </c>
      <c r="CZ1138" t="s">
        <v>4133</v>
      </c>
      <c r="DA1138">
        <v>1</v>
      </c>
      <c r="DB1138" t="s">
        <v>17358</v>
      </c>
      <c r="DC1138" t="s">
        <v>1220</v>
      </c>
      <c r="DD1138" t="s">
        <v>13842</v>
      </c>
      <c r="DE1138" t="s">
        <v>4158</v>
      </c>
    </row>
    <row r="1139" spans="58:109" x14ac:dyDescent="0.25">
      <c r="BF1139" t="s">
        <v>11995</v>
      </c>
      <c r="BH1139" t="s">
        <v>1133</v>
      </c>
      <c r="BL1139">
        <v>0</v>
      </c>
      <c r="BM1139">
        <v>1</v>
      </c>
      <c r="BR1139" t="s">
        <v>69</v>
      </c>
      <c r="BS1139" s="124">
        <v>46146</v>
      </c>
      <c r="BT1139" t="s">
        <v>1132</v>
      </c>
      <c r="BU1139" t="s">
        <v>2409</v>
      </c>
      <c r="BW1139" t="s">
        <v>14909</v>
      </c>
      <c r="BX1139" t="s">
        <v>4030</v>
      </c>
      <c r="BY1139" t="s">
        <v>4032</v>
      </c>
      <c r="BZ1139" t="s">
        <v>14910</v>
      </c>
      <c r="CA1139" t="s">
        <v>8622</v>
      </c>
      <c r="CC1139" t="s">
        <v>4105</v>
      </c>
      <c r="CD1139">
        <v>110.66</v>
      </c>
      <c r="CE1139">
        <v>5.03</v>
      </c>
      <c r="CF1139">
        <v>1.127</v>
      </c>
      <c r="CG1139">
        <v>1</v>
      </c>
      <c r="CH1139">
        <v>110.66</v>
      </c>
      <c r="CI1139" s="17">
        <v>0.2</v>
      </c>
      <c r="CJ1139">
        <v>9.7200000000000006</v>
      </c>
      <c r="CK1139">
        <v>1</v>
      </c>
      <c r="CL1139" t="s">
        <v>14911</v>
      </c>
      <c r="CM1139" t="s">
        <v>4121</v>
      </c>
      <c r="CN1139" t="s">
        <v>1985</v>
      </c>
      <c r="CO1139" t="s">
        <v>14910</v>
      </c>
      <c r="CP1139" t="s">
        <v>4121</v>
      </c>
      <c r="CR1139" t="s">
        <v>17359</v>
      </c>
      <c r="CS1139" t="s">
        <v>4050</v>
      </c>
      <c r="CT1139" t="s">
        <v>4032</v>
      </c>
      <c r="CU1139" t="s">
        <v>17360</v>
      </c>
      <c r="CV1139" t="s">
        <v>4187</v>
      </c>
      <c r="CX1139" t="s">
        <v>4105</v>
      </c>
      <c r="CY1139" s="17">
        <v>0.5</v>
      </c>
      <c r="CZ1139" t="s">
        <v>4133</v>
      </c>
      <c r="DA1139">
        <v>1</v>
      </c>
      <c r="DB1139" t="s">
        <v>17361</v>
      </c>
      <c r="DC1139" t="s">
        <v>1220</v>
      </c>
      <c r="DD1139" t="s">
        <v>17360</v>
      </c>
      <c r="DE1139" t="s">
        <v>4158</v>
      </c>
    </row>
    <row r="1140" spans="58:109" x14ac:dyDescent="0.25">
      <c r="BF1140" t="s">
        <v>11996</v>
      </c>
      <c r="BH1140" t="s">
        <v>1133</v>
      </c>
      <c r="BL1140">
        <v>0</v>
      </c>
      <c r="BM1140">
        <v>1</v>
      </c>
      <c r="BR1140" t="s">
        <v>69</v>
      </c>
      <c r="BS1140" s="124">
        <v>46146</v>
      </c>
      <c r="BT1140" t="s">
        <v>1132</v>
      </c>
      <c r="BU1140" t="s">
        <v>2409</v>
      </c>
      <c r="BW1140" t="s">
        <v>14912</v>
      </c>
      <c r="BX1140" t="s">
        <v>4030</v>
      </c>
      <c r="BY1140" t="s">
        <v>4109</v>
      </c>
      <c r="BZ1140" t="s">
        <v>14913</v>
      </c>
      <c r="CA1140" t="s">
        <v>8590</v>
      </c>
      <c r="CB1140" t="s">
        <v>4283</v>
      </c>
      <c r="CC1140" t="s">
        <v>4111</v>
      </c>
      <c r="CD1140">
        <v>251.88</v>
      </c>
      <c r="CE1140">
        <v>20.99</v>
      </c>
      <c r="CF1140">
        <v>1.0416700000000001</v>
      </c>
      <c r="CG1140">
        <v>1</v>
      </c>
      <c r="CH1140">
        <v>251.88</v>
      </c>
      <c r="CI1140" s="17">
        <v>0.2</v>
      </c>
      <c r="CJ1140">
        <v>12.5</v>
      </c>
      <c r="CK1140">
        <v>1</v>
      </c>
      <c r="CL1140" t="s">
        <v>14911</v>
      </c>
      <c r="CM1140" t="s">
        <v>4121</v>
      </c>
      <c r="CN1140" t="s">
        <v>1985</v>
      </c>
      <c r="CO1140" t="s">
        <v>14913</v>
      </c>
      <c r="CP1140" t="s">
        <v>4121</v>
      </c>
      <c r="CR1140" t="s">
        <v>17362</v>
      </c>
      <c r="CS1140" t="s">
        <v>4030</v>
      </c>
      <c r="CT1140" t="s">
        <v>4142</v>
      </c>
      <c r="CU1140" t="s">
        <v>15676</v>
      </c>
      <c r="CV1140" t="s">
        <v>17363</v>
      </c>
      <c r="CX1140" t="s">
        <v>4149</v>
      </c>
      <c r="CZ1140" t="s">
        <v>4133</v>
      </c>
      <c r="DA1140">
        <v>1</v>
      </c>
      <c r="DB1140" t="s">
        <v>17364</v>
      </c>
      <c r="DC1140" t="s">
        <v>1220</v>
      </c>
      <c r="DD1140" t="s">
        <v>15676</v>
      </c>
      <c r="DE1140" t="s">
        <v>4158</v>
      </c>
    </row>
    <row r="1141" spans="58:109" x14ac:dyDescent="0.25">
      <c r="BF1141" t="s">
        <v>11997</v>
      </c>
      <c r="BH1141" t="s">
        <v>1133</v>
      </c>
      <c r="BL1141">
        <v>0</v>
      </c>
      <c r="BM1141">
        <v>1</v>
      </c>
      <c r="BR1141" t="s">
        <v>69</v>
      </c>
      <c r="BS1141" s="124">
        <v>46146</v>
      </c>
      <c r="BT1141" t="s">
        <v>1132</v>
      </c>
      <c r="BU1141" t="s">
        <v>2409</v>
      </c>
      <c r="BW1141" t="s">
        <v>14914</v>
      </c>
      <c r="BX1141" t="s">
        <v>4030</v>
      </c>
      <c r="BY1141" t="s">
        <v>4032</v>
      </c>
      <c r="BZ1141" t="s">
        <v>14915</v>
      </c>
      <c r="CA1141" t="s">
        <v>8622</v>
      </c>
      <c r="CC1141" t="s">
        <v>4105</v>
      </c>
      <c r="CD1141">
        <v>140.58000000000001</v>
      </c>
      <c r="CE1141">
        <v>6.39</v>
      </c>
      <c r="CF1141">
        <v>1.4308000000000001</v>
      </c>
      <c r="CG1141">
        <v>1</v>
      </c>
      <c r="CH1141">
        <v>140.58000000000001</v>
      </c>
      <c r="CI1141" s="17">
        <v>0.2</v>
      </c>
      <c r="CJ1141">
        <v>12.34</v>
      </c>
      <c r="CK1141">
        <v>1</v>
      </c>
      <c r="CL1141" t="s">
        <v>14911</v>
      </c>
      <c r="CM1141" t="s">
        <v>4121</v>
      </c>
      <c r="CN1141" t="s">
        <v>1985</v>
      </c>
      <c r="CO1141" t="s">
        <v>14915</v>
      </c>
      <c r="CP1141" t="s">
        <v>4121</v>
      </c>
      <c r="CR1141" t="s">
        <v>17365</v>
      </c>
      <c r="CS1141" t="s">
        <v>4030</v>
      </c>
      <c r="CT1141" t="s">
        <v>4034</v>
      </c>
      <c r="CU1141" t="s">
        <v>17366</v>
      </c>
      <c r="CV1141" t="s">
        <v>8594</v>
      </c>
      <c r="CX1141" t="s">
        <v>4105</v>
      </c>
      <c r="CZ1141" t="s">
        <v>4133</v>
      </c>
      <c r="DA1141">
        <v>1</v>
      </c>
      <c r="DB1141" t="s">
        <v>17367</v>
      </c>
      <c r="DC1141" t="s">
        <v>1220</v>
      </c>
      <c r="DD1141" t="s">
        <v>17366</v>
      </c>
      <c r="DE1141" t="s">
        <v>4158</v>
      </c>
    </row>
    <row r="1142" spans="58:109" x14ac:dyDescent="0.25">
      <c r="BF1142" t="s">
        <v>11998</v>
      </c>
      <c r="BH1142" t="s">
        <v>1133</v>
      </c>
      <c r="BL1142">
        <v>0</v>
      </c>
      <c r="BM1142">
        <v>1</v>
      </c>
      <c r="BR1142" t="s">
        <v>69</v>
      </c>
      <c r="BS1142" s="124">
        <v>46146</v>
      </c>
      <c r="BT1142" t="s">
        <v>1132</v>
      </c>
      <c r="BU1142" t="s">
        <v>2409</v>
      </c>
      <c r="BW1142" t="s">
        <v>14916</v>
      </c>
      <c r="BX1142" t="s">
        <v>4030</v>
      </c>
      <c r="BY1142" t="s">
        <v>4032</v>
      </c>
      <c r="BZ1142" t="s">
        <v>14917</v>
      </c>
      <c r="CA1142" t="s">
        <v>8622</v>
      </c>
      <c r="CC1142" t="s">
        <v>4105</v>
      </c>
      <c r="CD1142">
        <v>196.12</v>
      </c>
      <c r="CE1142">
        <v>8.91</v>
      </c>
      <c r="CF1142">
        <v>1.9964</v>
      </c>
      <c r="CG1142">
        <v>1</v>
      </c>
      <c r="CH1142">
        <v>196.12</v>
      </c>
      <c r="CI1142" s="17">
        <v>0.2</v>
      </c>
      <c r="CJ1142">
        <v>17.22</v>
      </c>
      <c r="CK1142">
        <v>1</v>
      </c>
      <c r="CL1142" t="s">
        <v>14911</v>
      </c>
      <c r="CM1142" t="s">
        <v>4121</v>
      </c>
      <c r="CN1142" t="s">
        <v>1985</v>
      </c>
      <c r="CO1142" t="s">
        <v>14917</v>
      </c>
      <c r="CP1142" t="s">
        <v>4121</v>
      </c>
      <c r="CR1142" t="s">
        <v>17368</v>
      </c>
      <c r="CS1142" t="s">
        <v>4050</v>
      </c>
      <c r="CT1142" t="s">
        <v>4034</v>
      </c>
      <c r="CU1142" t="s">
        <v>17369</v>
      </c>
      <c r="CV1142" t="s">
        <v>4169</v>
      </c>
      <c r="CX1142" t="s">
        <v>4105</v>
      </c>
      <c r="CY1142" s="17">
        <v>0.5</v>
      </c>
      <c r="CZ1142" t="s">
        <v>4133</v>
      </c>
      <c r="DA1142">
        <v>1</v>
      </c>
      <c r="DB1142" t="s">
        <v>17370</v>
      </c>
      <c r="DC1142" t="s">
        <v>1220</v>
      </c>
      <c r="DD1142" t="s">
        <v>17369</v>
      </c>
      <c r="DE1142" t="s">
        <v>4158</v>
      </c>
    </row>
    <row r="1143" spans="58:109" x14ac:dyDescent="0.25">
      <c r="BF1143" t="s">
        <v>11999</v>
      </c>
      <c r="BH1143" t="s">
        <v>1133</v>
      </c>
      <c r="BL1143">
        <v>0</v>
      </c>
      <c r="BM1143">
        <v>1</v>
      </c>
      <c r="BR1143" t="s">
        <v>69</v>
      </c>
      <c r="BS1143" s="124">
        <v>46146</v>
      </c>
      <c r="BT1143" t="s">
        <v>1132</v>
      </c>
      <c r="BU1143" t="s">
        <v>2409</v>
      </c>
      <c r="BW1143" t="s">
        <v>14918</v>
      </c>
      <c r="BX1143" t="s">
        <v>4030</v>
      </c>
      <c r="BY1143" t="s">
        <v>4032</v>
      </c>
      <c r="BZ1143" t="s">
        <v>14919</v>
      </c>
      <c r="CA1143" t="s">
        <v>8622</v>
      </c>
      <c r="CC1143" t="s">
        <v>4105</v>
      </c>
      <c r="CD1143">
        <v>157.30000000000001</v>
      </c>
      <c r="CE1143">
        <v>7.15</v>
      </c>
      <c r="CF1143">
        <v>1.6015999999999999</v>
      </c>
      <c r="CG1143">
        <v>1</v>
      </c>
      <c r="CH1143">
        <v>157.30000000000001</v>
      </c>
      <c r="CI1143" s="17">
        <v>0.2</v>
      </c>
      <c r="CJ1143">
        <v>13.81</v>
      </c>
      <c r="CK1143">
        <v>1</v>
      </c>
      <c r="CL1143" t="s">
        <v>14911</v>
      </c>
      <c r="CM1143" t="s">
        <v>4121</v>
      </c>
      <c r="CN1143" t="s">
        <v>1985</v>
      </c>
      <c r="CO1143" t="s">
        <v>14919</v>
      </c>
      <c r="CP1143" t="s">
        <v>4121</v>
      </c>
      <c r="CR1143" t="s">
        <v>17371</v>
      </c>
      <c r="CS1143" t="s">
        <v>4030</v>
      </c>
      <c r="CT1143" t="s">
        <v>4109</v>
      </c>
      <c r="CU1143" t="s">
        <v>13733</v>
      </c>
      <c r="CV1143" t="s">
        <v>8389</v>
      </c>
      <c r="CX1143" t="s">
        <v>4111</v>
      </c>
      <c r="CZ1143" t="s">
        <v>4133</v>
      </c>
      <c r="DA1143">
        <v>1</v>
      </c>
      <c r="DB1143" t="s">
        <v>17372</v>
      </c>
      <c r="DC1143" t="s">
        <v>1220</v>
      </c>
      <c r="DD1143" t="s">
        <v>13733</v>
      </c>
      <c r="DE1143" t="s">
        <v>4158</v>
      </c>
    </row>
    <row r="1144" spans="58:109" x14ac:dyDescent="0.25">
      <c r="BF1144" t="s">
        <v>12000</v>
      </c>
      <c r="BH1144" t="s">
        <v>1133</v>
      </c>
      <c r="BL1144">
        <v>0</v>
      </c>
      <c r="BM1144">
        <v>1</v>
      </c>
      <c r="BR1144" t="s">
        <v>69</v>
      </c>
      <c r="BS1144" s="124">
        <v>46146</v>
      </c>
      <c r="BT1144" t="s">
        <v>1132</v>
      </c>
      <c r="BU1144" t="s">
        <v>2409</v>
      </c>
      <c r="BW1144" t="s">
        <v>14920</v>
      </c>
      <c r="BX1144" t="s">
        <v>4030</v>
      </c>
      <c r="BY1144" t="s">
        <v>4034</v>
      </c>
      <c r="BZ1144" t="s">
        <v>14921</v>
      </c>
      <c r="CA1144" t="s">
        <v>8843</v>
      </c>
      <c r="CB1144" t="s">
        <v>4127</v>
      </c>
      <c r="CC1144" t="s">
        <v>4105</v>
      </c>
      <c r="CD1144">
        <v>134.88</v>
      </c>
      <c r="CE1144">
        <v>11.24</v>
      </c>
      <c r="CF1144">
        <v>1.0788</v>
      </c>
      <c r="CG1144">
        <v>1</v>
      </c>
      <c r="CH1144">
        <v>134.88</v>
      </c>
      <c r="CI1144" s="17">
        <v>0.2</v>
      </c>
      <c r="CJ1144">
        <v>13.49</v>
      </c>
      <c r="CK1144">
        <v>1</v>
      </c>
      <c r="CL1144" t="s">
        <v>14922</v>
      </c>
      <c r="CM1144" t="s">
        <v>4121</v>
      </c>
      <c r="CN1144" t="s">
        <v>1985</v>
      </c>
      <c r="CO1144" t="s">
        <v>14921</v>
      </c>
      <c r="CP1144" t="s">
        <v>4121</v>
      </c>
      <c r="CR1144" t="s">
        <v>20568</v>
      </c>
      <c r="CS1144" t="s">
        <v>4030</v>
      </c>
      <c r="CT1144" t="s">
        <v>4109</v>
      </c>
      <c r="CU1144" t="s">
        <v>20569</v>
      </c>
      <c r="CV1144" t="s">
        <v>8907</v>
      </c>
      <c r="CX1144" t="s">
        <v>4105</v>
      </c>
      <c r="CY1144" s="17">
        <v>0.5</v>
      </c>
      <c r="CZ1144" t="s">
        <v>4133</v>
      </c>
      <c r="DA1144">
        <v>1</v>
      </c>
      <c r="DB1144" t="s">
        <v>20570</v>
      </c>
      <c r="DC1144" t="s">
        <v>1276</v>
      </c>
      <c r="DD1144" t="s">
        <v>20569</v>
      </c>
      <c r="DE1144" t="s">
        <v>4158</v>
      </c>
    </row>
    <row r="1145" spans="58:109" x14ac:dyDescent="0.25">
      <c r="BF1145" t="s">
        <v>12001</v>
      </c>
      <c r="BH1145" t="s">
        <v>1133</v>
      </c>
      <c r="BL1145">
        <v>0</v>
      </c>
      <c r="BM1145">
        <v>1</v>
      </c>
      <c r="BR1145" t="s">
        <v>69</v>
      </c>
      <c r="BS1145" s="124">
        <v>46146</v>
      </c>
      <c r="BT1145" t="s">
        <v>1132</v>
      </c>
      <c r="BU1145" t="s">
        <v>2409</v>
      </c>
      <c r="BW1145" t="s">
        <v>14923</v>
      </c>
      <c r="BX1145" t="s">
        <v>4030</v>
      </c>
      <c r="BY1145" t="s">
        <v>4034</v>
      </c>
      <c r="BZ1145" t="s">
        <v>14924</v>
      </c>
      <c r="CA1145" t="s">
        <v>8843</v>
      </c>
      <c r="CB1145" t="s">
        <v>4127</v>
      </c>
      <c r="CC1145" t="s">
        <v>4105</v>
      </c>
      <c r="CD1145">
        <v>167.88</v>
      </c>
      <c r="CE1145">
        <v>13.99</v>
      </c>
      <c r="CF1145">
        <v>1.3428</v>
      </c>
      <c r="CG1145">
        <v>1</v>
      </c>
      <c r="CH1145">
        <v>167.88</v>
      </c>
      <c r="CI1145" s="17">
        <v>0.2</v>
      </c>
      <c r="CJ1145">
        <v>16.79</v>
      </c>
      <c r="CK1145">
        <v>1</v>
      </c>
      <c r="CL1145" t="s">
        <v>14922</v>
      </c>
      <c r="CM1145" t="s">
        <v>4121</v>
      </c>
      <c r="CN1145" t="s">
        <v>1985</v>
      </c>
      <c r="CO1145" t="s">
        <v>14924</v>
      </c>
      <c r="CP1145" t="s">
        <v>4121</v>
      </c>
      <c r="CR1145" t="s">
        <v>8324</v>
      </c>
      <c r="CS1145" t="s">
        <v>4030</v>
      </c>
      <c r="CT1145" t="s">
        <v>4034</v>
      </c>
      <c r="CU1145" t="s">
        <v>20571</v>
      </c>
      <c r="CV1145" t="s">
        <v>8593</v>
      </c>
      <c r="CW1145" t="s">
        <v>4537</v>
      </c>
      <c r="CX1145" t="s">
        <v>4105</v>
      </c>
      <c r="CY1145" s="17">
        <v>0.2</v>
      </c>
      <c r="CZ1145" t="s">
        <v>4133</v>
      </c>
      <c r="DA1145">
        <v>1</v>
      </c>
      <c r="DB1145" t="s">
        <v>8320</v>
      </c>
      <c r="DC1145" t="s">
        <v>1276</v>
      </c>
      <c r="DD1145" t="s">
        <v>20571</v>
      </c>
      <c r="DE1145" t="s">
        <v>4158</v>
      </c>
    </row>
    <row r="1146" spans="58:109" x14ac:dyDescent="0.25">
      <c r="BF1146" t="s">
        <v>12002</v>
      </c>
      <c r="BH1146" t="s">
        <v>1133</v>
      </c>
      <c r="BL1146">
        <v>0</v>
      </c>
      <c r="BM1146">
        <v>1</v>
      </c>
      <c r="BR1146" t="s">
        <v>69</v>
      </c>
      <c r="BS1146" s="124">
        <v>46146</v>
      </c>
      <c r="BT1146" t="s">
        <v>1132</v>
      </c>
      <c r="BU1146" t="s">
        <v>2409</v>
      </c>
      <c r="BW1146" t="s">
        <v>14925</v>
      </c>
      <c r="BX1146" t="s">
        <v>4030</v>
      </c>
      <c r="BY1146" t="s">
        <v>4034</v>
      </c>
      <c r="BZ1146" t="s">
        <v>14926</v>
      </c>
      <c r="CA1146" t="s">
        <v>8843</v>
      </c>
      <c r="CB1146" t="s">
        <v>4127</v>
      </c>
      <c r="CC1146" t="s">
        <v>4105</v>
      </c>
      <c r="CD1146">
        <v>149.88</v>
      </c>
      <c r="CE1146">
        <v>12.49</v>
      </c>
      <c r="CF1146">
        <v>1.1988000000000001</v>
      </c>
      <c r="CG1146">
        <v>1</v>
      </c>
      <c r="CH1146">
        <v>149.88</v>
      </c>
      <c r="CI1146" s="17">
        <v>0.2</v>
      </c>
      <c r="CJ1146">
        <v>14.99</v>
      </c>
      <c r="CK1146">
        <v>1</v>
      </c>
      <c r="CL1146" t="s">
        <v>14922</v>
      </c>
      <c r="CM1146" t="s">
        <v>4121</v>
      </c>
      <c r="CN1146" t="s">
        <v>1985</v>
      </c>
      <c r="CO1146" t="s">
        <v>14926</v>
      </c>
      <c r="CP1146" t="s">
        <v>4121</v>
      </c>
      <c r="CR1146" t="s">
        <v>8319</v>
      </c>
      <c r="CS1146" t="s">
        <v>4030</v>
      </c>
      <c r="CT1146" t="s">
        <v>4034</v>
      </c>
      <c r="CU1146" t="s">
        <v>20572</v>
      </c>
      <c r="CV1146" t="s">
        <v>8907</v>
      </c>
      <c r="CW1146" t="s">
        <v>4122</v>
      </c>
      <c r="CX1146" t="s">
        <v>4105</v>
      </c>
      <c r="CY1146" s="17">
        <v>0.2</v>
      </c>
      <c r="CZ1146" t="s">
        <v>4133</v>
      </c>
      <c r="DA1146">
        <v>1</v>
      </c>
      <c r="DB1146" t="s">
        <v>8320</v>
      </c>
      <c r="DC1146" t="s">
        <v>1276</v>
      </c>
      <c r="DD1146" t="s">
        <v>20572</v>
      </c>
      <c r="DE1146" t="s">
        <v>4158</v>
      </c>
    </row>
    <row r="1147" spans="58:109" x14ac:dyDescent="0.25">
      <c r="BF1147" t="s">
        <v>12003</v>
      </c>
      <c r="BH1147" t="s">
        <v>1133</v>
      </c>
      <c r="BL1147">
        <v>0</v>
      </c>
      <c r="BM1147">
        <v>1</v>
      </c>
      <c r="BR1147" t="s">
        <v>69</v>
      </c>
      <c r="BS1147" s="124">
        <v>46146</v>
      </c>
      <c r="BT1147" t="s">
        <v>1132</v>
      </c>
      <c r="BU1147" t="s">
        <v>2409</v>
      </c>
      <c r="BW1147" t="s">
        <v>14927</v>
      </c>
      <c r="BX1147" t="s">
        <v>4030</v>
      </c>
      <c r="BY1147" t="s">
        <v>4034</v>
      </c>
      <c r="BZ1147" t="s">
        <v>14928</v>
      </c>
      <c r="CA1147" t="s">
        <v>8843</v>
      </c>
      <c r="CB1147" t="s">
        <v>4127</v>
      </c>
      <c r="CC1147" t="s">
        <v>4105</v>
      </c>
      <c r="CD1147">
        <v>134.88</v>
      </c>
      <c r="CE1147">
        <v>11.24</v>
      </c>
      <c r="CF1147">
        <v>1.0788</v>
      </c>
      <c r="CG1147">
        <v>1</v>
      </c>
      <c r="CH1147">
        <v>134.88</v>
      </c>
      <c r="CI1147" s="17">
        <v>0.2</v>
      </c>
      <c r="CJ1147">
        <v>13.49</v>
      </c>
      <c r="CK1147">
        <v>1</v>
      </c>
      <c r="CL1147" t="s">
        <v>14922</v>
      </c>
      <c r="CM1147" t="s">
        <v>4121</v>
      </c>
      <c r="CN1147" t="s">
        <v>1985</v>
      </c>
      <c r="CO1147" t="s">
        <v>14928</v>
      </c>
      <c r="CP1147" t="s">
        <v>4121</v>
      </c>
      <c r="CR1147" t="s">
        <v>8321</v>
      </c>
      <c r="CS1147" t="s">
        <v>4030</v>
      </c>
      <c r="CT1147" t="s">
        <v>4034</v>
      </c>
      <c r="CU1147" t="s">
        <v>20531</v>
      </c>
      <c r="CV1147" t="s">
        <v>8907</v>
      </c>
      <c r="CW1147" t="s">
        <v>4122</v>
      </c>
      <c r="CX1147" t="s">
        <v>4105</v>
      </c>
      <c r="CY1147" s="17">
        <v>0.2</v>
      </c>
      <c r="CZ1147" t="s">
        <v>4133</v>
      </c>
      <c r="DA1147">
        <v>1</v>
      </c>
      <c r="DB1147" t="s">
        <v>8320</v>
      </c>
      <c r="DC1147" t="s">
        <v>1276</v>
      </c>
      <c r="DD1147" t="s">
        <v>20531</v>
      </c>
      <c r="DE1147" t="s">
        <v>4158</v>
      </c>
    </row>
    <row r="1148" spans="58:109" x14ac:dyDescent="0.25">
      <c r="BF1148" t="s">
        <v>12004</v>
      </c>
      <c r="BH1148" t="s">
        <v>1133</v>
      </c>
      <c r="BL1148">
        <v>0</v>
      </c>
      <c r="BM1148">
        <v>1</v>
      </c>
      <c r="BR1148" t="s">
        <v>69</v>
      </c>
      <c r="BS1148" s="124">
        <v>46146</v>
      </c>
      <c r="BT1148" t="s">
        <v>1132</v>
      </c>
      <c r="BU1148" t="s">
        <v>2409</v>
      </c>
      <c r="BW1148" t="s">
        <v>14929</v>
      </c>
      <c r="BX1148" t="s">
        <v>4050</v>
      </c>
      <c r="BY1148" t="s">
        <v>4034</v>
      </c>
      <c r="BZ1148" t="s">
        <v>14278</v>
      </c>
      <c r="CA1148" t="s">
        <v>8843</v>
      </c>
      <c r="CB1148" t="s">
        <v>4127</v>
      </c>
      <c r="CC1148" t="s">
        <v>4105</v>
      </c>
      <c r="CD1148">
        <v>167.88</v>
      </c>
      <c r="CE1148">
        <v>13.99</v>
      </c>
      <c r="CF1148">
        <v>1.3428</v>
      </c>
      <c r="CG1148">
        <v>1</v>
      </c>
      <c r="CH1148">
        <v>167.88</v>
      </c>
      <c r="CI1148" s="17">
        <v>0.2</v>
      </c>
      <c r="CJ1148">
        <v>16.79</v>
      </c>
      <c r="CK1148">
        <v>1</v>
      </c>
      <c r="CL1148" t="s">
        <v>14922</v>
      </c>
      <c r="CM1148" t="s">
        <v>4133</v>
      </c>
      <c r="CN1148" t="s">
        <v>1985</v>
      </c>
      <c r="CO1148" t="s">
        <v>14278</v>
      </c>
      <c r="CP1148" t="s">
        <v>4121</v>
      </c>
      <c r="CR1148" t="s">
        <v>8322</v>
      </c>
      <c r="CS1148" t="s">
        <v>4030</v>
      </c>
      <c r="CT1148" t="s">
        <v>4034</v>
      </c>
      <c r="CU1148" t="s">
        <v>20573</v>
      </c>
      <c r="CV1148" t="s">
        <v>8438</v>
      </c>
      <c r="CW1148" t="s">
        <v>4336</v>
      </c>
      <c r="CX1148" t="s">
        <v>4105</v>
      </c>
      <c r="CY1148" s="17">
        <v>0.2</v>
      </c>
      <c r="CZ1148" t="s">
        <v>4133</v>
      </c>
      <c r="DA1148">
        <v>1</v>
      </c>
      <c r="DB1148" t="s">
        <v>8320</v>
      </c>
      <c r="DC1148" t="s">
        <v>1276</v>
      </c>
      <c r="DD1148" t="s">
        <v>20573</v>
      </c>
      <c r="DE1148" t="s">
        <v>4158</v>
      </c>
    </row>
    <row r="1149" spans="58:109" x14ac:dyDescent="0.25">
      <c r="BF1149" t="s">
        <v>12005</v>
      </c>
      <c r="BH1149" t="s">
        <v>1133</v>
      </c>
      <c r="BL1149">
        <v>0</v>
      </c>
      <c r="BM1149">
        <v>1</v>
      </c>
      <c r="BR1149" t="s">
        <v>69</v>
      </c>
      <c r="BS1149" s="124">
        <v>46146</v>
      </c>
      <c r="BT1149" t="s">
        <v>1132</v>
      </c>
      <c r="BU1149" t="s">
        <v>2409</v>
      </c>
      <c r="BW1149" t="s">
        <v>14930</v>
      </c>
      <c r="BX1149" t="s">
        <v>4030</v>
      </c>
      <c r="BY1149" t="s">
        <v>4034</v>
      </c>
      <c r="BZ1149" t="s">
        <v>14931</v>
      </c>
      <c r="CA1149" t="s">
        <v>8553</v>
      </c>
      <c r="CB1149" t="s">
        <v>4281</v>
      </c>
      <c r="CC1149" t="s">
        <v>4105</v>
      </c>
      <c r="CD1149">
        <v>179.88</v>
      </c>
      <c r="CE1149">
        <v>14.99</v>
      </c>
      <c r="CF1149">
        <v>1.4388000000000001</v>
      </c>
      <c r="CG1149">
        <v>1</v>
      </c>
      <c r="CH1149">
        <v>179.88</v>
      </c>
      <c r="CI1149" s="17">
        <v>0.2</v>
      </c>
      <c r="CJ1149">
        <v>18.350000000000001</v>
      </c>
      <c r="CK1149">
        <v>1</v>
      </c>
      <c r="CL1149" t="s">
        <v>14922</v>
      </c>
      <c r="CM1149" t="s">
        <v>4121</v>
      </c>
      <c r="CN1149" t="s">
        <v>1985</v>
      </c>
      <c r="CO1149" t="s">
        <v>14931</v>
      </c>
      <c r="CP1149" t="s">
        <v>4121</v>
      </c>
      <c r="CR1149" t="s">
        <v>8323</v>
      </c>
      <c r="CS1149" t="s">
        <v>4030</v>
      </c>
      <c r="CT1149" t="s">
        <v>4034</v>
      </c>
      <c r="CU1149" t="s">
        <v>20574</v>
      </c>
      <c r="CV1149" t="s">
        <v>8438</v>
      </c>
      <c r="CW1149" t="s">
        <v>4336</v>
      </c>
      <c r="CX1149" t="s">
        <v>4105</v>
      </c>
      <c r="CY1149" s="17">
        <v>0.2</v>
      </c>
      <c r="CZ1149" t="s">
        <v>4133</v>
      </c>
      <c r="DA1149">
        <v>1</v>
      </c>
      <c r="DB1149" t="s">
        <v>8320</v>
      </c>
      <c r="DC1149" t="s">
        <v>1276</v>
      </c>
      <c r="DD1149" t="s">
        <v>20574</v>
      </c>
      <c r="DE1149" t="s">
        <v>4158</v>
      </c>
    </row>
    <row r="1150" spans="58:109" x14ac:dyDescent="0.25">
      <c r="BF1150" t="s">
        <v>12006</v>
      </c>
      <c r="BH1150" t="s">
        <v>1133</v>
      </c>
      <c r="BL1150">
        <v>0</v>
      </c>
      <c r="BM1150">
        <v>1</v>
      </c>
      <c r="BR1150" t="s">
        <v>69</v>
      </c>
      <c r="BS1150" s="124">
        <v>46146</v>
      </c>
      <c r="BT1150" t="s">
        <v>1132</v>
      </c>
      <c r="BU1150" t="s">
        <v>2409</v>
      </c>
      <c r="BW1150" t="s">
        <v>14932</v>
      </c>
      <c r="BX1150" t="s">
        <v>4030</v>
      </c>
      <c r="BY1150" t="s">
        <v>4109</v>
      </c>
      <c r="BZ1150" t="s">
        <v>14933</v>
      </c>
      <c r="CA1150" t="s">
        <v>8843</v>
      </c>
      <c r="CB1150" t="s">
        <v>4127</v>
      </c>
      <c r="CC1150" t="s">
        <v>4111</v>
      </c>
      <c r="CD1150">
        <v>245.88</v>
      </c>
      <c r="CE1150">
        <v>20.49</v>
      </c>
      <c r="CF1150">
        <v>1.0416700000000001</v>
      </c>
      <c r="CG1150">
        <v>1</v>
      </c>
      <c r="CH1150">
        <v>245.88</v>
      </c>
      <c r="CI1150" s="17">
        <v>0.2</v>
      </c>
      <c r="CJ1150">
        <v>12.5</v>
      </c>
      <c r="CK1150">
        <v>1</v>
      </c>
      <c r="CL1150" t="s">
        <v>14934</v>
      </c>
      <c r="CM1150" t="s">
        <v>4121</v>
      </c>
      <c r="CN1150" t="s">
        <v>1985</v>
      </c>
      <c r="CO1150" t="s">
        <v>14933</v>
      </c>
      <c r="CP1150" t="s">
        <v>4121</v>
      </c>
      <c r="CR1150" t="s">
        <v>17373</v>
      </c>
      <c r="CS1150" t="s">
        <v>4050</v>
      </c>
      <c r="CT1150" t="s">
        <v>4034</v>
      </c>
      <c r="CU1150" t="s">
        <v>14360</v>
      </c>
      <c r="CV1150" t="s">
        <v>8391</v>
      </c>
      <c r="CX1150" t="s">
        <v>4105</v>
      </c>
      <c r="CY1150" s="17">
        <v>0.5</v>
      </c>
      <c r="CZ1150" t="s">
        <v>4133</v>
      </c>
      <c r="DA1150">
        <v>1</v>
      </c>
      <c r="DB1150" t="s">
        <v>13404</v>
      </c>
      <c r="DC1150" t="s">
        <v>1276</v>
      </c>
      <c r="DD1150" t="s">
        <v>14360</v>
      </c>
      <c r="DE1150" t="s">
        <v>4158</v>
      </c>
    </row>
    <row r="1151" spans="58:109" x14ac:dyDescent="0.25">
      <c r="BF1151" t="s">
        <v>12007</v>
      </c>
      <c r="BG1151" t="s">
        <v>12008</v>
      </c>
      <c r="BH1151" t="s">
        <v>4046</v>
      </c>
      <c r="BI1151" t="s">
        <v>12009</v>
      </c>
      <c r="BJ1151" t="s">
        <v>4032</v>
      </c>
      <c r="BK1151">
        <v>132.54</v>
      </c>
      <c r="BL1151">
        <v>1</v>
      </c>
      <c r="BM1151">
        <v>1</v>
      </c>
      <c r="BN1151" t="s">
        <v>4035</v>
      </c>
      <c r="BO1151">
        <v>1</v>
      </c>
      <c r="BP1151" t="s">
        <v>4029</v>
      </c>
      <c r="BQ1151" t="s">
        <v>4030</v>
      </c>
      <c r="BR1151" t="s">
        <v>4031</v>
      </c>
      <c r="BS1151" s="124">
        <v>46146</v>
      </c>
      <c r="BT1151" t="s">
        <v>1134</v>
      </c>
      <c r="BU1151" t="s">
        <v>1720</v>
      </c>
      <c r="BW1151" t="s">
        <v>21613</v>
      </c>
      <c r="BX1151" t="s">
        <v>4030</v>
      </c>
      <c r="BY1151" t="s">
        <v>4032</v>
      </c>
      <c r="BZ1151" t="s">
        <v>21593</v>
      </c>
      <c r="CA1151" t="s">
        <v>21593</v>
      </c>
      <c r="CC1151" t="s">
        <v>4105</v>
      </c>
      <c r="CD1151">
        <v>220.68</v>
      </c>
      <c r="CE1151">
        <v>18.39</v>
      </c>
      <c r="CF1151">
        <v>1.2873000000000001</v>
      </c>
      <c r="CG1151">
        <v>0</v>
      </c>
      <c r="CH1151">
        <v>220.68</v>
      </c>
      <c r="CJ1151">
        <v>28.33</v>
      </c>
      <c r="CK1151">
        <v>1</v>
      </c>
      <c r="CL1151" t="s">
        <v>21614</v>
      </c>
      <c r="CM1151" t="s">
        <v>4106</v>
      </c>
      <c r="CN1151" t="s">
        <v>85</v>
      </c>
      <c r="CO1151" t="s">
        <v>21593</v>
      </c>
      <c r="CP1151" t="s">
        <v>4107</v>
      </c>
      <c r="CR1151" t="s">
        <v>17374</v>
      </c>
      <c r="CS1151" t="s">
        <v>4050</v>
      </c>
      <c r="CT1151" t="s">
        <v>4034</v>
      </c>
      <c r="CU1151" t="s">
        <v>16374</v>
      </c>
      <c r="CV1151" t="s">
        <v>4614</v>
      </c>
      <c r="CX1151" t="s">
        <v>4105</v>
      </c>
      <c r="CY1151" s="17">
        <v>0.5</v>
      </c>
      <c r="CZ1151" t="s">
        <v>4133</v>
      </c>
      <c r="DA1151">
        <v>1</v>
      </c>
      <c r="DB1151" t="s">
        <v>17375</v>
      </c>
      <c r="DC1151" t="s">
        <v>1276</v>
      </c>
      <c r="DD1151" t="s">
        <v>16374</v>
      </c>
      <c r="DE1151" t="s">
        <v>4158</v>
      </c>
    </row>
    <row r="1152" spans="58:109" x14ac:dyDescent="0.25">
      <c r="BF1152" t="s">
        <v>12010</v>
      </c>
      <c r="BG1152" t="s">
        <v>12011</v>
      </c>
      <c r="BH1152" t="s">
        <v>4046</v>
      </c>
      <c r="BI1152" t="s">
        <v>12012</v>
      </c>
      <c r="BJ1152" t="s">
        <v>4032</v>
      </c>
      <c r="BK1152">
        <v>135</v>
      </c>
      <c r="BL1152">
        <v>1</v>
      </c>
      <c r="BM1152">
        <v>1</v>
      </c>
      <c r="BN1152" t="s">
        <v>4035</v>
      </c>
      <c r="BO1152">
        <v>1</v>
      </c>
      <c r="BP1152" t="s">
        <v>4029</v>
      </c>
      <c r="BQ1152" t="s">
        <v>4030</v>
      </c>
      <c r="BR1152" t="s">
        <v>4031</v>
      </c>
      <c r="BS1152" s="124">
        <v>46146</v>
      </c>
      <c r="BT1152" t="s">
        <v>1134</v>
      </c>
      <c r="BU1152" t="s">
        <v>1720</v>
      </c>
      <c r="BW1152" t="s">
        <v>21615</v>
      </c>
      <c r="BX1152" t="s">
        <v>4030</v>
      </c>
      <c r="BY1152" t="s">
        <v>4032</v>
      </c>
      <c r="BZ1152" t="s">
        <v>21593</v>
      </c>
      <c r="CA1152" t="s">
        <v>21593</v>
      </c>
      <c r="CC1152" t="s">
        <v>4105</v>
      </c>
      <c r="CD1152">
        <v>148.44</v>
      </c>
      <c r="CE1152">
        <v>12.37</v>
      </c>
      <c r="CF1152">
        <v>0.8659</v>
      </c>
      <c r="CG1152">
        <v>0</v>
      </c>
      <c r="CH1152">
        <v>148.44</v>
      </c>
      <c r="CJ1152">
        <v>19.059999999999999</v>
      </c>
      <c r="CK1152">
        <v>1</v>
      </c>
      <c r="CL1152" t="s">
        <v>21614</v>
      </c>
      <c r="CM1152" t="s">
        <v>4106</v>
      </c>
      <c r="CN1152" t="s">
        <v>85</v>
      </c>
      <c r="CO1152" t="s">
        <v>21593</v>
      </c>
      <c r="CP1152" t="s">
        <v>4107</v>
      </c>
      <c r="CR1152" t="s">
        <v>17376</v>
      </c>
      <c r="CS1152" t="s">
        <v>4050</v>
      </c>
      <c r="CT1152" t="s">
        <v>4109</v>
      </c>
      <c r="CU1152" t="s">
        <v>17377</v>
      </c>
      <c r="CV1152" t="s">
        <v>4169</v>
      </c>
      <c r="CW1152" t="s">
        <v>4358</v>
      </c>
      <c r="CX1152" t="s">
        <v>4111</v>
      </c>
      <c r="CZ1152" t="s">
        <v>4133</v>
      </c>
      <c r="DA1152">
        <v>1</v>
      </c>
      <c r="DB1152" t="s">
        <v>17378</v>
      </c>
      <c r="DC1152" t="s">
        <v>1276</v>
      </c>
      <c r="DD1152" t="s">
        <v>17377</v>
      </c>
      <c r="DE1152" t="s">
        <v>4158</v>
      </c>
    </row>
    <row r="1153" spans="58:109" x14ac:dyDescent="0.25">
      <c r="BF1153" t="s">
        <v>12013</v>
      </c>
      <c r="BG1153" t="s">
        <v>12014</v>
      </c>
      <c r="BH1153" t="s">
        <v>4046</v>
      </c>
      <c r="BI1153" t="s">
        <v>12015</v>
      </c>
      <c r="BJ1153" t="s">
        <v>4032</v>
      </c>
      <c r="BK1153">
        <v>91.5</v>
      </c>
      <c r="BL1153">
        <v>1</v>
      </c>
      <c r="BM1153">
        <v>1</v>
      </c>
      <c r="BN1153" t="s">
        <v>4028</v>
      </c>
      <c r="BO1153">
        <v>1</v>
      </c>
      <c r="BP1153" t="s">
        <v>4029</v>
      </c>
      <c r="BQ1153" t="s">
        <v>4030</v>
      </c>
      <c r="BR1153" t="s">
        <v>4031</v>
      </c>
      <c r="BS1153" s="124">
        <v>46146</v>
      </c>
      <c r="BT1153" t="s">
        <v>1134</v>
      </c>
      <c r="BU1153" t="s">
        <v>1720</v>
      </c>
      <c r="BW1153" t="s">
        <v>21616</v>
      </c>
      <c r="BX1153" t="s">
        <v>4030</v>
      </c>
      <c r="BY1153" t="s">
        <v>4032</v>
      </c>
      <c r="BZ1153" t="s">
        <v>21617</v>
      </c>
      <c r="CA1153" t="s">
        <v>21617</v>
      </c>
      <c r="CC1153" t="s">
        <v>4105</v>
      </c>
      <c r="CD1153">
        <v>102.24</v>
      </c>
      <c r="CE1153">
        <v>8.52</v>
      </c>
      <c r="CF1153">
        <v>0.59640000000000004</v>
      </c>
      <c r="CG1153">
        <v>0</v>
      </c>
      <c r="CH1153">
        <v>102.24</v>
      </c>
      <c r="CJ1153">
        <v>13.12</v>
      </c>
      <c r="CK1153">
        <v>1</v>
      </c>
      <c r="CL1153" t="s">
        <v>21614</v>
      </c>
      <c r="CM1153" t="s">
        <v>4106</v>
      </c>
      <c r="CN1153" t="s">
        <v>85</v>
      </c>
      <c r="CO1153" t="s">
        <v>21617</v>
      </c>
      <c r="CP1153" t="s">
        <v>4107</v>
      </c>
      <c r="CR1153" t="s">
        <v>20575</v>
      </c>
      <c r="CS1153" t="s">
        <v>4050</v>
      </c>
      <c r="CT1153" t="s">
        <v>4109</v>
      </c>
      <c r="CU1153" t="s">
        <v>20333</v>
      </c>
      <c r="CV1153" t="s">
        <v>8257</v>
      </c>
      <c r="CW1153" t="s">
        <v>4147</v>
      </c>
      <c r="CX1153" t="s">
        <v>4111</v>
      </c>
      <c r="CZ1153" t="s">
        <v>4133</v>
      </c>
      <c r="DA1153">
        <v>1</v>
      </c>
      <c r="DB1153" t="s">
        <v>20576</v>
      </c>
      <c r="DC1153" t="s">
        <v>1284</v>
      </c>
      <c r="DD1153" t="s">
        <v>20333</v>
      </c>
      <c r="DE1153" t="s">
        <v>4158</v>
      </c>
    </row>
    <row r="1154" spans="58:109" x14ac:dyDescent="0.25">
      <c r="BF1154" t="s">
        <v>12016</v>
      </c>
      <c r="BG1154" t="s">
        <v>12017</v>
      </c>
      <c r="BH1154" t="s">
        <v>4046</v>
      </c>
      <c r="BI1154" t="s">
        <v>12018</v>
      </c>
      <c r="BJ1154" t="s">
        <v>4032</v>
      </c>
      <c r="BK1154">
        <v>96.72</v>
      </c>
      <c r="BL1154">
        <v>1</v>
      </c>
      <c r="BM1154">
        <v>1</v>
      </c>
      <c r="BN1154" t="s">
        <v>4045</v>
      </c>
      <c r="BO1154">
        <v>1</v>
      </c>
      <c r="BP1154" t="s">
        <v>4029</v>
      </c>
      <c r="BQ1154" t="s">
        <v>4030</v>
      </c>
      <c r="BR1154" t="s">
        <v>4031</v>
      </c>
      <c r="BS1154" s="124">
        <v>46146</v>
      </c>
      <c r="BT1154" t="s">
        <v>1134</v>
      </c>
      <c r="BU1154" t="s">
        <v>1720</v>
      </c>
      <c r="BW1154" t="s">
        <v>21618</v>
      </c>
      <c r="BX1154" t="s">
        <v>4030</v>
      </c>
      <c r="BY1154" t="s">
        <v>4032</v>
      </c>
      <c r="BZ1154" t="s">
        <v>21617</v>
      </c>
      <c r="CA1154" t="s">
        <v>21617</v>
      </c>
      <c r="CC1154" t="s">
        <v>4105</v>
      </c>
      <c r="CD1154">
        <v>143.76</v>
      </c>
      <c r="CE1154">
        <v>11.98</v>
      </c>
      <c r="CF1154">
        <v>0.83860000000000001</v>
      </c>
      <c r="CG1154">
        <v>0</v>
      </c>
      <c r="CH1154">
        <v>143.76</v>
      </c>
      <c r="CJ1154">
        <v>18.46</v>
      </c>
      <c r="CK1154">
        <v>1</v>
      </c>
      <c r="CL1154" t="s">
        <v>21614</v>
      </c>
      <c r="CM1154" t="s">
        <v>4106</v>
      </c>
      <c r="CN1154" t="s">
        <v>85</v>
      </c>
      <c r="CO1154" t="s">
        <v>21617</v>
      </c>
      <c r="CP1154" t="s">
        <v>4107</v>
      </c>
      <c r="CR1154" t="s">
        <v>17379</v>
      </c>
      <c r="CS1154" t="s">
        <v>4030</v>
      </c>
      <c r="CT1154" t="s">
        <v>4034</v>
      </c>
      <c r="CU1154" t="s">
        <v>16672</v>
      </c>
      <c r="CV1154" t="s">
        <v>8908</v>
      </c>
      <c r="CX1154" t="s">
        <v>4105</v>
      </c>
      <c r="CZ1154" t="s">
        <v>4133</v>
      </c>
      <c r="DA1154">
        <v>1</v>
      </c>
      <c r="DB1154" t="s">
        <v>17380</v>
      </c>
      <c r="DC1154" t="s">
        <v>1284</v>
      </c>
      <c r="DD1154" t="s">
        <v>16672</v>
      </c>
      <c r="DE1154" t="s">
        <v>4158</v>
      </c>
    </row>
    <row r="1155" spans="58:109" x14ac:dyDescent="0.25">
      <c r="BF1155" t="s">
        <v>12019</v>
      </c>
      <c r="BG1155" t="s">
        <v>12020</v>
      </c>
      <c r="BH1155" t="s">
        <v>4046</v>
      </c>
      <c r="BI1155" t="s">
        <v>12021</v>
      </c>
      <c r="BJ1155" t="s">
        <v>4032</v>
      </c>
      <c r="BK1155">
        <v>179.52</v>
      </c>
      <c r="BL1155">
        <v>1</v>
      </c>
      <c r="BM1155">
        <v>1</v>
      </c>
      <c r="BN1155" t="s">
        <v>4028</v>
      </c>
      <c r="BO1155">
        <v>1</v>
      </c>
      <c r="BP1155" t="s">
        <v>4029</v>
      </c>
      <c r="BQ1155" t="s">
        <v>4030</v>
      </c>
      <c r="BR1155" t="s">
        <v>4031</v>
      </c>
      <c r="BS1155" s="124">
        <v>46146</v>
      </c>
      <c r="BT1155" t="s">
        <v>1134</v>
      </c>
      <c r="BU1155" t="s">
        <v>1720</v>
      </c>
      <c r="BW1155" t="s">
        <v>21619</v>
      </c>
      <c r="BX1155" t="s">
        <v>4030</v>
      </c>
      <c r="BY1155" t="s">
        <v>4027</v>
      </c>
      <c r="BZ1155" t="s">
        <v>21620</v>
      </c>
      <c r="CA1155" t="s">
        <v>21620</v>
      </c>
      <c r="CB1155" t="s">
        <v>8310</v>
      </c>
      <c r="CC1155" t="s">
        <v>4105</v>
      </c>
      <c r="CD1155">
        <v>131.88</v>
      </c>
      <c r="CE1155">
        <v>10.99</v>
      </c>
      <c r="CF1155">
        <v>2.198</v>
      </c>
      <c r="CG1155">
        <v>1</v>
      </c>
      <c r="CH1155">
        <v>131.88</v>
      </c>
      <c r="CI1155" s="17">
        <v>0.2</v>
      </c>
      <c r="CJ1155">
        <v>26.38</v>
      </c>
      <c r="CK1155">
        <v>1</v>
      </c>
      <c r="CL1155" t="s">
        <v>21614</v>
      </c>
      <c r="CM1155" t="s">
        <v>4106</v>
      </c>
      <c r="CN1155" t="s">
        <v>85</v>
      </c>
      <c r="CO1155" t="s">
        <v>21620</v>
      </c>
      <c r="CP1155" t="s">
        <v>4107</v>
      </c>
      <c r="CR1155" t="s">
        <v>17381</v>
      </c>
      <c r="CS1155" t="s">
        <v>4050</v>
      </c>
      <c r="CT1155" t="s">
        <v>4109</v>
      </c>
      <c r="CU1155" t="s">
        <v>17382</v>
      </c>
      <c r="CV1155" t="s">
        <v>4614</v>
      </c>
      <c r="CX1155" t="s">
        <v>4105</v>
      </c>
      <c r="CZ1155" t="s">
        <v>4133</v>
      </c>
      <c r="DA1155">
        <v>1</v>
      </c>
      <c r="DB1155" t="s">
        <v>17383</v>
      </c>
      <c r="DC1155" t="s">
        <v>1284</v>
      </c>
      <c r="DD1155" t="s">
        <v>17382</v>
      </c>
      <c r="DE1155" t="s">
        <v>4158</v>
      </c>
    </row>
    <row r="1156" spans="58:109" x14ac:dyDescent="0.25">
      <c r="BF1156" t="s">
        <v>12022</v>
      </c>
      <c r="BG1156" t="s">
        <v>12023</v>
      </c>
      <c r="BH1156" t="s">
        <v>4046</v>
      </c>
      <c r="BI1156" t="s">
        <v>12024</v>
      </c>
      <c r="BJ1156" t="s">
        <v>4027</v>
      </c>
      <c r="BK1156">
        <v>83.88</v>
      </c>
      <c r="BL1156">
        <v>1</v>
      </c>
      <c r="BM1156">
        <v>1</v>
      </c>
      <c r="BN1156" t="s">
        <v>4028</v>
      </c>
      <c r="BO1156">
        <v>1</v>
      </c>
      <c r="BP1156" t="s">
        <v>4029</v>
      </c>
      <c r="BQ1156" t="s">
        <v>4030</v>
      </c>
      <c r="BR1156" t="s">
        <v>4031</v>
      </c>
      <c r="BS1156" s="124">
        <v>46146</v>
      </c>
      <c r="BT1156" t="s">
        <v>1134</v>
      </c>
      <c r="BU1156" t="s">
        <v>1720</v>
      </c>
      <c r="BW1156" t="s">
        <v>21621</v>
      </c>
      <c r="BX1156" t="s">
        <v>4030</v>
      </c>
      <c r="BY1156" t="s">
        <v>4027</v>
      </c>
      <c r="BZ1156" t="s">
        <v>21622</v>
      </c>
      <c r="CA1156" t="s">
        <v>21622</v>
      </c>
      <c r="CB1156" t="s">
        <v>8310</v>
      </c>
      <c r="CC1156" t="s">
        <v>4105</v>
      </c>
      <c r="CD1156">
        <v>155.88</v>
      </c>
      <c r="CE1156">
        <v>12.99</v>
      </c>
      <c r="CF1156">
        <v>2.5979999999999999</v>
      </c>
      <c r="CG1156">
        <v>1</v>
      </c>
      <c r="CH1156">
        <v>155.88</v>
      </c>
      <c r="CI1156" s="17">
        <v>0.2</v>
      </c>
      <c r="CJ1156">
        <v>31.18</v>
      </c>
      <c r="CK1156">
        <v>1</v>
      </c>
      <c r="CL1156" t="s">
        <v>21614</v>
      </c>
      <c r="CM1156" t="s">
        <v>4106</v>
      </c>
      <c r="CN1156" t="s">
        <v>85</v>
      </c>
      <c r="CO1156" t="s">
        <v>21622</v>
      </c>
      <c r="CP1156" t="s">
        <v>4107</v>
      </c>
      <c r="CR1156" t="s">
        <v>17384</v>
      </c>
      <c r="CS1156" t="s">
        <v>4050</v>
      </c>
      <c r="CT1156" t="s">
        <v>4109</v>
      </c>
      <c r="CU1156" t="s">
        <v>17207</v>
      </c>
      <c r="CV1156" t="s">
        <v>4614</v>
      </c>
      <c r="CX1156" t="s">
        <v>4105</v>
      </c>
      <c r="CZ1156" t="s">
        <v>4133</v>
      </c>
      <c r="DA1156">
        <v>1</v>
      </c>
      <c r="DB1156" t="s">
        <v>17383</v>
      </c>
      <c r="DC1156" t="s">
        <v>1284</v>
      </c>
      <c r="DD1156" t="s">
        <v>17207</v>
      </c>
      <c r="DE1156" t="s">
        <v>4158</v>
      </c>
    </row>
    <row r="1157" spans="58:109" x14ac:dyDescent="0.25">
      <c r="BF1157" t="s">
        <v>12025</v>
      </c>
      <c r="BH1157" t="s">
        <v>4046</v>
      </c>
      <c r="BL1157">
        <v>0</v>
      </c>
      <c r="BM1157">
        <v>1</v>
      </c>
      <c r="BR1157" t="s">
        <v>4031</v>
      </c>
      <c r="BS1157" s="124">
        <v>46146</v>
      </c>
      <c r="BT1157" t="s">
        <v>1134</v>
      </c>
      <c r="BU1157" t="s">
        <v>1720</v>
      </c>
      <c r="BW1157" t="s">
        <v>21623</v>
      </c>
      <c r="BX1157" t="s">
        <v>4030</v>
      </c>
      <c r="BY1157" t="s">
        <v>4032</v>
      </c>
      <c r="BZ1157" t="s">
        <v>21622</v>
      </c>
      <c r="CA1157" t="s">
        <v>21622</v>
      </c>
      <c r="CC1157" t="s">
        <v>4105</v>
      </c>
      <c r="CD1157">
        <v>123.12</v>
      </c>
      <c r="CE1157">
        <v>10.26</v>
      </c>
      <c r="CF1157">
        <v>0.71819999999999995</v>
      </c>
      <c r="CG1157">
        <v>0</v>
      </c>
      <c r="CH1157">
        <v>123.12</v>
      </c>
      <c r="CJ1157">
        <v>15.81</v>
      </c>
      <c r="CK1157">
        <v>1</v>
      </c>
      <c r="CL1157" t="s">
        <v>21614</v>
      </c>
      <c r="CM1157" t="s">
        <v>4106</v>
      </c>
      <c r="CN1157" t="s">
        <v>85</v>
      </c>
      <c r="CO1157" t="s">
        <v>21622</v>
      </c>
      <c r="CP1157" t="s">
        <v>4107</v>
      </c>
      <c r="CR1157" t="s">
        <v>17385</v>
      </c>
      <c r="CS1157" t="s">
        <v>4050</v>
      </c>
      <c r="CT1157" t="s">
        <v>4109</v>
      </c>
      <c r="CU1157" t="s">
        <v>13969</v>
      </c>
      <c r="CV1157" t="s">
        <v>4614</v>
      </c>
      <c r="CX1157" t="s">
        <v>4105</v>
      </c>
      <c r="CZ1157" t="s">
        <v>4133</v>
      </c>
      <c r="DA1157">
        <v>1</v>
      </c>
      <c r="DB1157" t="s">
        <v>17383</v>
      </c>
      <c r="DC1157" t="s">
        <v>1284</v>
      </c>
      <c r="DD1157" t="s">
        <v>13969</v>
      </c>
      <c r="DE1157" t="s">
        <v>4158</v>
      </c>
    </row>
    <row r="1158" spans="58:109" x14ac:dyDescent="0.25">
      <c r="BF1158" t="s">
        <v>12026</v>
      </c>
      <c r="BH1158" t="s">
        <v>4046</v>
      </c>
      <c r="BL1158">
        <v>0</v>
      </c>
      <c r="BM1158">
        <v>1</v>
      </c>
      <c r="BR1158" t="s">
        <v>4031</v>
      </c>
      <c r="BS1158" s="124">
        <v>46146</v>
      </c>
      <c r="BT1158" t="s">
        <v>1134</v>
      </c>
      <c r="BU1158" t="s">
        <v>1720</v>
      </c>
      <c r="BW1158" t="s">
        <v>21624</v>
      </c>
      <c r="BX1158" t="s">
        <v>4030</v>
      </c>
      <c r="BY1158" t="s">
        <v>4032</v>
      </c>
      <c r="BZ1158" t="s">
        <v>21622</v>
      </c>
      <c r="CA1158" t="s">
        <v>21622</v>
      </c>
      <c r="CC1158" t="s">
        <v>4105</v>
      </c>
      <c r="CD1158">
        <v>204.96</v>
      </c>
      <c r="CE1158">
        <v>17.079999999999998</v>
      </c>
      <c r="CF1158">
        <v>1.1956</v>
      </c>
      <c r="CG1158">
        <v>0</v>
      </c>
      <c r="CH1158">
        <v>204.96</v>
      </c>
      <c r="CJ1158">
        <v>26.31</v>
      </c>
      <c r="CK1158">
        <v>1</v>
      </c>
      <c r="CL1158" t="s">
        <v>21614</v>
      </c>
      <c r="CM1158" t="s">
        <v>4106</v>
      </c>
      <c r="CN1158" t="s">
        <v>85</v>
      </c>
      <c r="CO1158" t="s">
        <v>21622</v>
      </c>
      <c r="CP1158" t="s">
        <v>4107</v>
      </c>
      <c r="CR1158" t="s">
        <v>17386</v>
      </c>
      <c r="CS1158" t="s">
        <v>4050</v>
      </c>
      <c r="CT1158" t="s">
        <v>4109</v>
      </c>
      <c r="CU1158" t="s">
        <v>17387</v>
      </c>
      <c r="CV1158" t="s">
        <v>4614</v>
      </c>
      <c r="CX1158" t="s">
        <v>4105</v>
      </c>
      <c r="CZ1158" t="s">
        <v>4133</v>
      </c>
      <c r="DA1158">
        <v>1</v>
      </c>
      <c r="DB1158" t="s">
        <v>17383</v>
      </c>
      <c r="DC1158" t="s">
        <v>1284</v>
      </c>
      <c r="DD1158" t="s">
        <v>17387</v>
      </c>
      <c r="DE1158" t="s">
        <v>4158</v>
      </c>
    </row>
    <row r="1159" spans="58:109" x14ac:dyDescent="0.25">
      <c r="BF1159" t="s">
        <v>12027</v>
      </c>
      <c r="BH1159" t="s">
        <v>4046</v>
      </c>
      <c r="BL1159">
        <v>0</v>
      </c>
      <c r="BM1159">
        <v>1</v>
      </c>
      <c r="BR1159" t="s">
        <v>4031</v>
      </c>
      <c r="BS1159" s="124">
        <v>46146</v>
      </c>
      <c r="BT1159" t="s">
        <v>1134</v>
      </c>
      <c r="BU1159" t="s">
        <v>1720</v>
      </c>
      <c r="BW1159" t="s">
        <v>21625</v>
      </c>
      <c r="BX1159" t="s">
        <v>4030</v>
      </c>
      <c r="BY1159" t="s">
        <v>4032</v>
      </c>
      <c r="BZ1159" t="s">
        <v>21626</v>
      </c>
      <c r="CA1159" t="s">
        <v>21626</v>
      </c>
      <c r="CC1159" t="s">
        <v>4105</v>
      </c>
      <c r="CD1159">
        <v>114.12</v>
      </c>
      <c r="CE1159">
        <v>9.51</v>
      </c>
      <c r="CF1159">
        <v>0.66569999999999996</v>
      </c>
      <c r="CG1159">
        <v>0</v>
      </c>
      <c r="CH1159">
        <v>114.12</v>
      </c>
      <c r="CJ1159">
        <v>14.66</v>
      </c>
      <c r="CK1159">
        <v>1</v>
      </c>
      <c r="CL1159" t="s">
        <v>21614</v>
      </c>
      <c r="CM1159" t="s">
        <v>4106</v>
      </c>
      <c r="CN1159" t="s">
        <v>85</v>
      </c>
      <c r="CO1159" t="s">
        <v>21626</v>
      </c>
      <c r="CP1159" t="s">
        <v>4107</v>
      </c>
      <c r="CR1159" t="s">
        <v>17388</v>
      </c>
      <c r="CS1159" t="s">
        <v>4050</v>
      </c>
      <c r="CT1159" t="s">
        <v>4126</v>
      </c>
      <c r="CU1159" t="s">
        <v>17389</v>
      </c>
      <c r="CV1159" t="s">
        <v>4169</v>
      </c>
      <c r="CX1159" t="s">
        <v>4105</v>
      </c>
      <c r="CZ1159" t="s">
        <v>4133</v>
      </c>
      <c r="DA1159">
        <v>1</v>
      </c>
      <c r="DB1159" t="s">
        <v>17390</v>
      </c>
      <c r="DC1159" t="s">
        <v>1284</v>
      </c>
      <c r="DD1159" t="s">
        <v>17389</v>
      </c>
      <c r="DE1159" t="s">
        <v>4158</v>
      </c>
    </row>
    <row r="1160" spans="58:109" x14ac:dyDescent="0.25">
      <c r="BF1160" t="s">
        <v>12028</v>
      </c>
      <c r="BH1160" t="s">
        <v>4046</v>
      </c>
      <c r="BL1160">
        <v>0</v>
      </c>
      <c r="BM1160">
        <v>1</v>
      </c>
      <c r="BR1160" t="s">
        <v>4031</v>
      </c>
      <c r="BS1160" s="124">
        <v>46146</v>
      </c>
      <c r="BT1160" t="s">
        <v>1134</v>
      </c>
      <c r="BU1160" t="s">
        <v>1720</v>
      </c>
      <c r="BW1160" t="s">
        <v>21627</v>
      </c>
      <c r="BX1160" t="s">
        <v>4030</v>
      </c>
      <c r="BY1160" t="s">
        <v>4032</v>
      </c>
      <c r="BZ1160" t="s">
        <v>21626</v>
      </c>
      <c r="CA1160" t="s">
        <v>21626</v>
      </c>
      <c r="CC1160" t="s">
        <v>4105</v>
      </c>
      <c r="CD1160">
        <v>171.84</v>
      </c>
      <c r="CE1160">
        <v>14.32</v>
      </c>
      <c r="CF1160">
        <v>1.0024</v>
      </c>
      <c r="CG1160">
        <v>0</v>
      </c>
      <c r="CH1160">
        <v>171.84</v>
      </c>
      <c r="CJ1160">
        <v>22.05</v>
      </c>
      <c r="CK1160">
        <v>1</v>
      </c>
      <c r="CL1160" t="s">
        <v>21614</v>
      </c>
      <c r="CM1160" t="s">
        <v>4106</v>
      </c>
      <c r="CN1160" t="s">
        <v>85</v>
      </c>
      <c r="CO1160" t="s">
        <v>21626</v>
      </c>
      <c r="CP1160" t="s">
        <v>4107</v>
      </c>
      <c r="CR1160" t="s">
        <v>17396</v>
      </c>
      <c r="CS1160" t="s">
        <v>4030</v>
      </c>
      <c r="CT1160" t="s">
        <v>4126</v>
      </c>
      <c r="CU1160" t="s">
        <v>17212</v>
      </c>
      <c r="CV1160" t="s">
        <v>8429</v>
      </c>
      <c r="CX1160" t="s">
        <v>4105</v>
      </c>
      <c r="CZ1160" t="s">
        <v>4133</v>
      </c>
      <c r="DA1160">
        <v>1</v>
      </c>
      <c r="DB1160" t="s">
        <v>17395</v>
      </c>
      <c r="DC1160" t="s">
        <v>1284</v>
      </c>
      <c r="DD1160" t="s">
        <v>17212</v>
      </c>
      <c r="DE1160" t="s">
        <v>4158</v>
      </c>
    </row>
    <row r="1161" spans="58:109" x14ac:dyDescent="0.25">
      <c r="BF1161" t="s">
        <v>12029</v>
      </c>
      <c r="BH1161" t="s">
        <v>4046</v>
      </c>
      <c r="BL1161">
        <v>0</v>
      </c>
      <c r="BM1161">
        <v>1</v>
      </c>
      <c r="BR1161" t="s">
        <v>4031</v>
      </c>
      <c r="BS1161" s="124">
        <v>46146</v>
      </c>
      <c r="BT1161" t="s">
        <v>1134</v>
      </c>
      <c r="BU1161" t="s">
        <v>1720</v>
      </c>
      <c r="BW1161" t="s">
        <v>21628</v>
      </c>
      <c r="BX1161" t="s">
        <v>4030</v>
      </c>
      <c r="BY1161" t="s">
        <v>4032</v>
      </c>
      <c r="BZ1161" t="s">
        <v>21629</v>
      </c>
      <c r="CA1161" t="s">
        <v>21629</v>
      </c>
      <c r="CC1161" t="s">
        <v>4105</v>
      </c>
      <c r="CD1161">
        <v>159.47999999999999</v>
      </c>
      <c r="CE1161">
        <v>13.29</v>
      </c>
      <c r="CF1161">
        <v>0.93030000000000002</v>
      </c>
      <c r="CG1161">
        <v>0</v>
      </c>
      <c r="CH1161">
        <v>159.47999999999999</v>
      </c>
      <c r="CJ1161">
        <v>20.47</v>
      </c>
      <c r="CK1161">
        <v>1</v>
      </c>
      <c r="CL1161" t="s">
        <v>21614</v>
      </c>
      <c r="CM1161" t="s">
        <v>4106</v>
      </c>
      <c r="CN1161" t="s">
        <v>85</v>
      </c>
      <c r="CO1161" t="s">
        <v>21629</v>
      </c>
      <c r="CP1161" t="s">
        <v>4107</v>
      </c>
      <c r="CR1161" t="s">
        <v>17393</v>
      </c>
      <c r="CS1161" t="s">
        <v>4030</v>
      </c>
      <c r="CT1161" t="s">
        <v>4126</v>
      </c>
      <c r="CU1161" t="s">
        <v>17394</v>
      </c>
      <c r="CV1161" t="s">
        <v>8454</v>
      </c>
      <c r="CX1161" t="s">
        <v>4105</v>
      </c>
      <c r="CZ1161" t="s">
        <v>4133</v>
      </c>
      <c r="DA1161">
        <v>1</v>
      </c>
      <c r="DB1161" t="s">
        <v>17395</v>
      </c>
      <c r="DC1161" t="s">
        <v>1284</v>
      </c>
      <c r="DD1161" t="s">
        <v>17394</v>
      </c>
      <c r="DE1161" t="s">
        <v>4158</v>
      </c>
    </row>
    <row r="1162" spans="58:109" x14ac:dyDescent="0.25">
      <c r="BF1162" t="s">
        <v>12030</v>
      </c>
      <c r="BH1162" t="s">
        <v>4046</v>
      </c>
      <c r="BL1162">
        <v>0</v>
      </c>
      <c r="BM1162">
        <v>1</v>
      </c>
      <c r="BR1162" t="s">
        <v>4031</v>
      </c>
      <c r="BS1162" s="124">
        <v>46146</v>
      </c>
      <c r="BT1162" t="s">
        <v>1134</v>
      </c>
      <c r="BU1162" t="s">
        <v>1720</v>
      </c>
      <c r="BW1162" t="s">
        <v>21618</v>
      </c>
      <c r="BX1162" t="s">
        <v>4030</v>
      </c>
      <c r="BY1162" t="s">
        <v>4032</v>
      </c>
      <c r="BZ1162" t="s">
        <v>21629</v>
      </c>
      <c r="CA1162" t="s">
        <v>21629</v>
      </c>
      <c r="CC1162" t="s">
        <v>4105</v>
      </c>
      <c r="CD1162">
        <v>143.76</v>
      </c>
      <c r="CE1162">
        <v>11.98</v>
      </c>
      <c r="CF1162">
        <v>0.83860000000000001</v>
      </c>
      <c r="CG1162">
        <v>0</v>
      </c>
      <c r="CH1162">
        <v>143.76</v>
      </c>
      <c r="CJ1162">
        <v>18.46</v>
      </c>
      <c r="CK1162">
        <v>1</v>
      </c>
      <c r="CL1162" t="s">
        <v>21614</v>
      </c>
      <c r="CM1162" t="s">
        <v>4106</v>
      </c>
      <c r="CN1162" t="s">
        <v>85</v>
      </c>
      <c r="CO1162" t="s">
        <v>21629</v>
      </c>
      <c r="CP1162" t="s">
        <v>4107</v>
      </c>
      <c r="CR1162" t="s">
        <v>17391</v>
      </c>
      <c r="CS1162" t="s">
        <v>4050</v>
      </c>
      <c r="CT1162" t="s">
        <v>4109</v>
      </c>
      <c r="CU1162" t="s">
        <v>14322</v>
      </c>
      <c r="CV1162" t="s">
        <v>4169</v>
      </c>
      <c r="CW1162" t="s">
        <v>4326</v>
      </c>
      <c r="CX1162" t="s">
        <v>4111</v>
      </c>
      <c r="CZ1162" t="s">
        <v>4133</v>
      </c>
      <c r="DA1162">
        <v>1</v>
      </c>
      <c r="DB1162" t="s">
        <v>17392</v>
      </c>
      <c r="DC1162" t="s">
        <v>1284</v>
      </c>
      <c r="DD1162" t="s">
        <v>14322</v>
      </c>
      <c r="DE1162" t="s">
        <v>4158</v>
      </c>
    </row>
    <row r="1163" spans="58:109" x14ac:dyDescent="0.25">
      <c r="BF1163" t="s">
        <v>12031</v>
      </c>
      <c r="BG1163" t="s">
        <v>12032</v>
      </c>
      <c r="BH1163" t="s">
        <v>4048</v>
      </c>
      <c r="BI1163" t="s">
        <v>12033</v>
      </c>
      <c r="BJ1163" t="s">
        <v>4032</v>
      </c>
      <c r="BK1163">
        <v>150.66</v>
      </c>
      <c r="BL1163">
        <v>1</v>
      </c>
      <c r="BM1163">
        <v>1</v>
      </c>
      <c r="BN1163" t="s">
        <v>4448</v>
      </c>
      <c r="BO1163">
        <v>1</v>
      </c>
      <c r="BP1163" t="s">
        <v>4029</v>
      </c>
      <c r="BQ1163" t="s">
        <v>4030</v>
      </c>
      <c r="BR1163" t="s">
        <v>4031</v>
      </c>
      <c r="BS1163" s="124">
        <v>46146</v>
      </c>
      <c r="BT1163" t="s">
        <v>1156</v>
      </c>
      <c r="BU1163" t="s">
        <v>1720</v>
      </c>
      <c r="BW1163" t="s">
        <v>21630</v>
      </c>
      <c r="BX1163" t="s">
        <v>4030</v>
      </c>
      <c r="BY1163" t="s">
        <v>4317</v>
      </c>
      <c r="BZ1163" t="s">
        <v>21631</v>
      </c>
      <c r="CA1163" t="s">
        <v>21631</v>
      </c>
      <c r="CB1163" t="s">
        <v>4116</v>
      </c>
      <c r="CC1163" t="s">
        <v>4105</v>
      </c>
      <c r="CD1163">
        <v>287.88</v>
      </c>
      <c r="CE1163">
        <v>23.99</v>
      </c>
      <c r="CG1163">
        <v>0</v>
      </c>
      <c r="CH1163">
        <v>287.88</v>
      </c>
      <c r="CK1163">
        <v>1</v>
      </c>
      <c r="CL1163" t="s">
        <v>21632</v>
      </c>
      <c r="CM1163" t="s">
        <v>4106</v>
      </c>
      <c r="CN1163" t="s">
        <v>85</v>
      </c>
      <c r="CO1163" t="s">
        <v>21631</v>
      </c>
      <c r="CP1163" t="s">
        <v>4107</v>
      </c>
      <c r="CR1163" t="s">
        <v>20577</v>
      </c>
      <c r="CS1163" t="s">
        <v>4050</v>
      </c>
      <c r="CT1163" t="s">
        <v>4032</v>
      </c>
      <c r="CU1163" t="s">
        <v>20450</v>
      </c>
      <c r="CV1163" t="s">
        <v>4135</v>
      </c>
      <c r="CX1163" t="s">
        <v>4105</v>
      </c>
      <c r="CY1163" s="17">
        <v>0.5</v>
      </c>
      <c r="CZ1163" t="s">
        <v>4133</v>
      </c>
      <c r="DA1163">
        <v>1</v>
      </c>
      <c r="DB1163" t="s">
        <v>20578</v>
      </c>
      <c r="DC1163" t="s">
        <v>1292</v>
      </c>
      <c r="DD1163" t="s">
        <v>20450</v>
      </c>
      <c r="DE1163" t="s">
        <v>4158</v>
      </c>
    </row>
    <row r="1164" spans="58:109" x14ac:dyDescent="0.25">
      <c r="BF1164" t="s">
        <v>12034</v>
      </c>
      <c r="BG1164" t="s">
        <v>12035</v>
      </c>
      <c r="BH1164" t="s">
        <v>4048</v>
      </c>
      <c r="BI1164" t="s">
        <v>12036</v>
      </c>
      <c r="BJ1164" t="s">
        <v>4032</v>
      </c>
      <c r="BK1164">
        <v>173.58</v>
      </c>
      <c r="BL1164">
        <v>1</v>
      </c>
      <c r="BM1164">
        <v>1</v>
      </c>
      <c r="BN1164" t="s">
        <v>4028</v>
      </c>
      <c r="BO1164">
        <v>1</v>
      </c>
      <c r="BP1164" t="s">
        <v>4029</v>
      </c>
      <c r="BQ1164" t="s">
        <v>4030</v>
      </c>
      <c r="BR1164" t="s">
        <v>4031</v>
      </c>
      <c r="BS1164" s="124">
        <v>46146</v>
      </c>
      <c r="BT1164" t="s">
        <v>1156</v>
      </c>
      <c r="BU1164" t="s">
        <v>1720</v>
      </c>
      <c r="BW1164" t="s">
        <v>21633</v>
      </c>
      <c r="BX1164" t="s">
        <v>4030</v>
      </c>
      <c r="BY1164" t="s">
        <v>4109</v>
      </c>
      <c r="BZ1164" t="s">
        <v>21552</v>
      </c>
      <c r="CA1164" t="s">
        <v>21552</v>
      </c>
      <c r="CC1164" t="s">
        <v>4111</v>
      </c>
      <c r="CD1164">
        <v>395.88</v>
      </c>
      <c r="CE1164">
        <v>32.99</v>
      </c>
      <c r="CG1164">
        <v>0</v>
      </c>
      <c r="CH1164">
        <v>395.88</v>
      </c>
      <c r="CK1164">
        <v>1</v>
      </c>
      <c r="CL1164" t="s">
        <v>21634</v>
      </c>
      <c r="CM1164" t="s">
        <v>4106</v>
      </c>
      <c r="CN1164" t="s">
        <v>85</v>
      </c>
      <c r="CO1164" t="s">
        <v>21552</v>
      </c>
      <c r="CP1164" t="s">
        <v>4107</v>
      </c>
      <c r="CR1164" t="s">
        <v>20579</v>
      </c>
      <c r="CS1164" t="s">
        <v>4030</v>
      </c>
      <c r="CT1164" t="s">
        <v>4034</v>
      </c>
      <c r="CU1164" t="s">
        <v>20457</v>
      </c>
      <c r="CV1164" t="s">
        <v>8907</v>
      </c>
      <c r="CX1164" t="s">
        <v>4105</v>
      </c>
      <c r="CZ1164" t="s">
        <v>4133</v>
      </c>
      <c r="DA1164">
        <v>1</v>
      </c>
      <c r="DB1164" t="s">
        <v>20578</v>
      </c>
      <c r="DC1164" t="s">
        <v>1292</v>
      </c>
      <c r="DD1164" t="s">
        <v>20457</v>
      </c>
      <c r="DE1164" t="s">
        <v>4158</v>
      </c>
    </row>
    <row r="1165" spans="58:109" x14ac:dyDescent="0.25">
      <c r="BF1165" t="s">
        <v>12037</v>
      </c>
      <c r="BG1165" t="s">
        <v>12038</v>
      </c>
      <c r="BH1165" t="s">
        <v>4049</v>
      </c>
      <c r="BI1165" t="s">
        <v>12039</v>
      </c>
      <c r="BJ1165" t="s">
        <v>4032</v>
      </c>
      <c r="BK1165">
        <v>145.63999999999999</v>
      </c>
      <c r="BL1165">
        <v>1</v>
      </c>
      <c r="BM1165">
        <v>1</v>
      </c>
      <c r="BN1165" t="s">
        <v>4028</v>
      </c>
      <c r="BO1165">
        <v>1</v>
      </c>
      <c r="BP1165" t="s">
        <v>4029</v>
      </c>
      <c r="BQ1165" t="s">
        <v>4030</v>
      </c>
      <c r="BR1165" t="s">
        <v>4031</v>
      </c>
      <c r="BS1165" s="124">
        <v>46146</v>
      </c>
      <c r="BT1165" t="s">
        <v>1220</v>
      </c>
      <c r="BU1165" t="s">
        <v>1381</v>
      </c>
      <c r="BW1165" t="s">
        <v>21633</v>
      </c>
      <c r="BX1165" t="s">
        <v>4030</v>
      </c>
      <c r="BY1165" t="s">
        <v>4109</v>
      </c>
      <c r="BZ1165" t="s">
        <v>21635</v>
      </c>
      <c r="CA1165" t="s">
        <v>21635</v>
      </c>
      <c r="CC1165" t="s">
        <v>4111</v>
      </c>
      <c r="CD1165">
        <v>395.88</v>
      </c>
      <c r="CE1165">
        <v>32.99</v>
      </c>
      <c r="CG1165">
        <v>0</v>
      </c>
      <c r="CH1165">
        <v>395.88</v>
      </c>
      <c r="CK1165">
        <v>1</v>
      </c>
      <c r="CL1165" t="s">
        <v>21634</v>
      </c>
      <c r="CM1165" t="s">
        <v>4106</v>
      </c>
      <c r="CN1165" t="s">
        <v>85</v>
      </c>
      <c r="CO1165" t="s">
        <v>21635</v>
      </c>
      <c r="CP1165" t="s">
        <v>4107</v>
      </c>
      <c r="CR1165" t="s">
        <v>20580</v>
      </c>
      <c r="CS1165" t="s">
        <v>4030</v>
      </c>
      <c r="CT1165" t="s">
        <v>4034</v>
      </c>
      <c r="CU1165" t="s">
        <v>20457</v>
      </c>
      <c r="CV1165" t="s">
        <v>8907</v>
      </c>
      <c r="CX1165" t="s">
        <v>4105</v>
      </c>
      <c r="CZ1165" t="s">
        <v>4133</v>
      </c>
      <c r="DA1165">
        <v>1</v>
      </c>
      <c r="DB1165" t="s">
        <v>20578</v>
      </c>
      <c r="DC1165" t="s">
        <v>1292</v>
      </c>
      <c r="DD1165" t="s">
        <v>20457</v>
      </c>
      <c r="DE1165" t="s">
        <v>4158</v>
      </c>
    </row>
    <row r="1166" spans="58:109" x14ac:dyDescent="0.25">
      <c r="BF1166" t="s">
        <v>12040</v>
      </c>
      <c r="BG1166" t="s">
        <v>12041</v>
      </c>
      <c r="BH1166" t="s">
        <v>4049</v>
      </c>
      <c r="BI1166" t="s">
        <v>12042</v>
      </c>
      <c r="BJ1166" t="s">
        <v>4032</v>
      </c>
      <c r="BK1166">
        <v>125.88</v>
      </c>
      <c r="BL1166">
        <v>1</v>
      </c>
      <c r="BM1166">
        <v>1</v>
      </c>
      <c r="BN1166" t="s">
        <v>4056</v>
      </c>
      <c r="BO1166">
        <v>1</v>
      </c>
      <c r="BP1166" t="s">
        <v>4029</v>
      </c>
      <c r="BQ1166" t="s">
        <v>4030</v>
      </c>
      <c r="BR1166" t="s">
        <v>4031</v>
      </c>
      <c r="BS1166" s="124">
        <v>46146</v>
      </c>
      <c r="BT1166" t="s">
        <v>1220</v>
      </c>
      <c r="BU1166" t="s">
        <v>1381</v>
      </c>
      <c r="BW1166" t="s">
        <v>21636</v>
      </c>
      <c r="BX1166" t="s">
        <v>4030</v>
      </c>
      <c r="BY1166" t="s">
        <v>4034</v>
      </c>
      <c r="BZ1166" t="s">
        <v>21637</v>
      </c>
      <c r="CA1166" t="s">
        <v>21637</v>
      </c>
      <c r="CC1166" t="s">
        <v>4105</v>
      </c>
      <c r="CD1166">
        <v>72.239999999999995</v>
      </c>
      <c r="CE1166">
        <v>6.02</v>
      </c>
      <c r="CF1166">
        <v>0.45150000000000001</v>
      </c>
      <c r="CG1166">
        <v>0</v>
      </c>
      <c r="CH1166">
        <v>72.239999999999995</v>
      </c>
      <c r="CJ1166">
        <v>9.93</v>
      </c>
      <c r="CK1166">
        <v>1</v>
      </c>
      <c r="CL1166" t="s">
        <v>21638</v>
      </c>
      <c r="CM1166" t="s">
        <v>4106</v>
      </c>
      <c r="CN1166" t="s">
        <v>85</v>
      </c>
      <c r="CO1166" t="s">
        <v>21637</v>
      </c>
      <c r="CP1166" t="s">
        <v>4107</v>
      </c>
      <c r="CR1166" t="s">
        <v>8834</v>
      </c>
      <c r="CS1166" t="s">
        <v>4030</v>
      </c>
      <c r="CT1166" t="s">
        <v>4032</v>
      </c>
      <c r="CU1166" t="s">
        <v>21956</v>
      </c>
      <c r="CV1166" t="s">
        <v>8829</v>
      </c>
      <c r="CX1166" t="s">
        <v>4105</v>
      </c>
      <c r="CZ1166" t="s">
        <v>4133</v>
      </c>
      <c r="DA1166">
        <v>1</v>
      </c>
      <c r="DB1166" t="s">
        <v>21957</v>
      </c>
      <c r="DC1166" t="s">
        <v>1292</v>
      </c>
      <c r="DD1166" t="s">
        <v>21956</v>
      </c>
      <c r="DE1166" t="s">
        <v>4158</v>
      </c>
    </row>
    <row r="1167" spans="58:109" x14ac:dyDescent="0.25">
      <c r="BF1167" t="s">
        <v>12043</v>
      </c>
      <c r="BG1167" t="s">
        <v>12044</v>
      </c>
      <c r="BH1167" t="s">
        <v>4051</v>
      </c>
      <c r="BI1167" t="s">
        <v>12045</v>
      </c>
      <c r="BJ1167" t="s">
        <v>4032</v>
      </c>
      <c r="BK1167">
        <v>131.88</v>
      </c>
      <c r="BL1167">
        <v>1</v>
      </c>
      <c r="BM1167">
        <v>1</v>
      </c>
      <c r="BN1167" t="s">
        <v>4035</v>
      </c>
      <c r="BO1167">
        <v>1</v>
      </c>
      <c r="BP1167" t="s">
        <v>4029</v>
      </c>
      <c r="BQ1167" t="s">
        <v>4030</v>
      </c>
      <c r="BR1167" t="s">
        <v>4031</v>
      </c>
      <c r="BS1167" s="124">
        <v>46146</v>
      </c>
      <c r="BT1167" t="s">
        <v>1292</v>
      </c>
      <c r="BU1167" t="s">
        <v>1381</v>
      </c>
      <c r="BW1167" t="s">
        <v>14935</v>
      </c>
      <c r="BX1167" t="s">
        <v>4030</v>
      </c>
      <c r="BY1167" t="s">
        <v>4109</v>
      </c>
      <c r="BZ1167" t="s">
        <v>14936</v>
      </c>
      <c r="CA1167" t="s">
        <v>14936</v>
      </c>
      <c r="CC1167" t="s">
        <v>4111</v>
      </c>
      <c r="CD1167">
        <v>383.88</v>
      </c>
      <c r="CE1167">
        <v>31.99</v>
      </c>
      <c r="CG1167">
        <v>0</v>
      </c>
      <c r="CH1167">
        <v>383.88</v>
      </c>
      <c r="CK1167">
        <v>1</v>
      </c>
      <c r="CL1167" t="s">
        <v>14937</v>
      </c>
      <c r="CM1167" t="s">
        <v>4106</v>
      </c>
      <c r="CN1167" t="s">
        <v>85</v>
      </c>
      <c r="CO1167" t="s">
        <v>14936</v>
      </c>
      <c r="CP1167" t="s">
        <v>4107</v>
      </c>
      <c r="CR1167" t="s">
        <v>13976</v>
      </c>
      <c r="CS1167" t="s">
        <v>4030</v>
      </c>
      <c r="CT1167" t="s">
        <v>4126</v>
      </c>
      <c r="CU1167" t="s">
        <v>17397</v>
      </c>
      <c r="CV1167" t="s">
        <v>15643</v>
      </c>
      <c r="CX1167" t="s">
        <v>4105</v>
      </c>
      <c r="CY1167" s="17">
        <v>0.2</v>
      </c>
      <c r="CZ1167" t="s">
        <v>4133</v>
      </c>
      <c r="DA1167">
        <v>1</v>
      </c>
      <c r="DB1167" t="s">
        <v>13978</v>
      </c>
      <c r="DC1167" t="s">
        <v>1292</v>
      </c>
      <c r="DD1167" t="s">
        <v>17397</v>
      </c>
      <c r="DE1167" t="s">
        <v>4158</v>
      </c>
    </row>
    <row r="1168" spans="58:109" x14ac:dyDescent="0.25">
      <c r="BF1168" t="s">
        <v>12046</v>
      </c>
      <c r="BG1168" t="s">
        <v>12047</v>
      </c>
      <c r="BH1168" t="s">
        <v>4051</v>
      </c>
      <c r="BI1168" t="s">
        <v>12048</v>
      </c>
      <c r="BJ1168" t="s">
        <v>4032</v>
      </c>
      <c r="BK1168">
        <v>164.88</v>
      </c>
      <c r="BL1168">
        <v>1</v>
      </c>
      <c r="BM1168">
        <v>1</v>
      </c>
      <c r="BN1168" t="s">
        <v>4043</v>
      </c>
      <c r="BO1168">
        <v>1</v>
      </c>
      <c r="BP1168" t="s">
        <v>4029</v>
      </c>
      <c r="BQ1168" t="s">
        <v>4030</v>
      </c>
      <c r="BR1168" t="s">
        <v>4031</v>
      </c>
      <c r="BS1168" s="124">
        <v>46146</v>
      </c>
      <c r="BT1168" t="s">
        <v>1292</v>
      </c>
      <c r="BU1168" t="s">
        <v>1381</v>
      </c>
      <c r="BW1168" t="s">
        <v>20434</v>
      </c>
      <c r="BX1168" t="s">
        <v>4030</v>
      </c>
      <c r="BY1168" t="s">
        <v>4034</v>
      </c>
      <c r="BZ1168" t="s">
        <v>20435</v>
      </c>
      <c r="CA1168" t="s">
        <v>20435</v>
      </c>
      <c r="CC1168" t="s">
        <v>4105</v>
      </c>
      <c r="CD1168">
        <v>76.44</v>
      </c>
      <c r="CE1168">
        <v>6.37</v>
      </c>
      <c r="CF1168">
        <v>0.47775000000000001</v>
      </c>
      <c r="CG1168">
        <v>0</v>
      </c>
      <c r="CH1168">
        <v>76.44</v>
      </c>
      <c r="CJ1168">
        <v>10.52</v>
      </c>
      <c r="CK1168">
        <v>1</v>
      </c>
      <c r="CL1168" t="s">
        <v>20436</v>
      </c>
      <c r="CM1168" t="s">
        <v>4106</v>
      </c>
      <c r="CN1168" t="s">
        <v>85</v>
      </c>
      <c r="CO1168" t="s">
        <v>20435</v>
      </c>
      <c r="CP1168" t="s">
        <v>4107</v>
      </c>
      <c r="CR1168" t="s">
        <v>9814</v>
      </c>
      <c r="CS1168" t="s">
        <v>4030</v>
      </c>
      <c r="CT1168" t="s">
        <v>4034</v>
      </c>
      <c r="CU1168" t="s">
        <v>9803</v>
      </c>
      <c r="CV1168" t="s">
        <v>4690</v>
      </c>
      <c r="CX1168" t="s">
        <v>4105</v>
      </c>
      <c r="CZ1168" t="s">
        <v>4133</v>
      </c>
      <c r="DA1168">
        <v>1</v>
      </c>
      <c r="DB1168" t="s">
        <v>9815</v>
      </c>
      <c r="DC1168" t="s">
        <v>1292</v>
      </c>
      <c r="DD1168" t="s">
        <v>9803</v>
      </c>
      <c r="DE1168" t="s">
        <v>4158</v>
      </c>
    </row>
    <row r="1169" spans="58:109" x14ac:dyDescent="0.25">
      <c r="BF1169" t="s">
        <v>12049</v>
      </c>
      <c r="BG1169" t="s">
        <v>12050</v>
      </c>
      <c r="BH1169" t="s">
        <v>4051</v>
      </c>
      <c r="BI1169" t="s">
        <v>12051</v>
      </c>
      <c r="BJ1169" t="s">
        <v>4032</v>
      </c>
      <c r="BK1169">
        <v>125.5</v>
      </c>
      <c r="BL1169">
        <v>1</v>
      </c>
      <c r="BM1169">
        <v>1</v>
      </c>
      <c r="BN1169" t="s">
        <v>4056</v>
      </c>
      <c r="BO1169">
        <v>1</v>
      </c>
      <c r="BP1169" t="s">
        <v>4029</v>
      </c>
      <c r="BQ1169" t="s">
        <v>4030</v>
      </c>
      <c r="BR1169" t="s">
        <v>4031</v>
      </c>
      <c r="BS1169" s="124">
        <v>46146</v>
      </c>
      <c r="BT1169" t="s">
        <v>1292</v>
      </c>
      <c r="BU1169" t="s">
        <v>1381</v>
      </c>
      <c r="BW1169" t="s">
        <v>20437</v>
      </c>
      <c r="BX1169" t="s">
        <v>4030</v>
      </c>
      <c r="BY1169" t="s">
        <v>4126</v>
      </c>
      <c r="BZ1169" t="s">
        <v>20335</v>
      </c>
      <c r="CA1169" t="s">
        <v>20335</v>
      </c>
      <c r="CC1169" t="s">
        <v>4105</v>
      </c>
      <c r="CD1169">
        <v>34.68</v>
      </c>
      <c r="CE1169">
        <v>2.89</v>
      </c>
      <c r="CF1169">
        <v>1.0404</v>
      </c>
      <c r="CG1169">
        <v>0</v>
      </c>
      <c r="CH1169">
        <v>34.68</v>
      </c>
      <c r="CI1169" s="17">
        <v>0.2</v>
      </c>
      <c r="CJ1169">
        <v>14.05</v>
      </c>
      <c r="CK1169">
        <v>1</v>
      </c>
      <c r="CL1169" t="s">
        <v>20438</v>
      </c>
      <c r="CM1169" t="s">
        <v>4106</v>
      </c>
      <c r="CN1169" t="s">
        <v>85</v>
      </c>
      <c r="CO1169" t="s">
        <v>20335</v>
      </c>
      <c r="CP1169" t="s">
        <v>4107</v>
      </c>
      <c r="CR1169" t="s">
        <v>17398</v>
      </c>
      <c r="CS1169" t="s">
        <v>4050</v>
      </c>
      <c r="CT1169" t="s">
        <v>4034</v>
      </c>
      <c r="CU1169" t="s">
        <v>17399</v>
      </c>
      <c r="CV1169" t="s">
        <v>4571</v>
      </c>
      <c r="CW1169" t="s">
        <v>8304</v>
      </c>
      <c r="CX1169" t="s">
        <v>4105</v>
      </c>
      <c r="CZ1169" t="s">
        <v>4133</v>
      </c>
      <c r="DA1169">
        <v>1</v>
      </c>
      <c r="DB1169" t="s">
        <v>17400</v>
      </c>
      <c r="DC1169" t="s">
        <v>1292</v>
      </c>
      <c r="DD1169" t="s">
        <v>17399</v>
      </c>
      <c r="DE1169" t="s">
        <v>4158</v>
      </c>
    </row>
    <row r="1170" spans="58:109" x14ac:dyDescent="0.25">
      <c r="BF1170" t="s">
        <v>12052</v>
      </c>
      <c r="BG1170" t="s">
        <v>12053</v>
      </c>
      <c r="BH1170" t="s">
        <v>4051</v>
      </c>
      <c r="BI1170" t="s">
        <v>12054</v>
      </c>
      <c r="BJ1170" t="s">
        <v>4032</v>
      </c>
      <c r="BK1170">
        <v>120</v>
      </c>
      <c r="BL1170">
        <v>1</v>
      </c>
      <c r="BM1170">
        <v>1</v>
      </c>
      <c r="BN1170" t="s">
        <v>4045</v>
      </c>
      <c r="BO1170">
        <v>1</v>
      </c>
      <c r="BP1170" t="s">
        <v>4029</v>
      </c>
      <c r="BQ1170" t="s">
        <v>4030</v>
      </c>
      <c r="BR1170" t="s">
        <v>4031</v>
      </c>
      <c r="BS1170" s="124">
        <v>46146</v>
      </c>
      <c r="BT1170" t="s">
        <v>1292</v>
      </c>
      <c r="BU1170" t="s">
        <v>1381</v>
      </c>
      <c r="BW1170" t="s">
        <v>8367</v>
      </c>
      <c r="BX1170" t="s">
        <v>4030</v>
      </c>
      <c r="BY1170" t="s">
        <v>4034</v>
      </c>
      <c r="BZ1170" t="s">
        <v>20962</v>
      </c>
      <c r="CA1170" t="s">
        <v>20962</v>
      </c>
      <c r="CC1170" t="s">
        <v>4105</v>
      </c>
      <c r="CD1170">
        <v>58.3</v>
      </c>
      <c r="CE1170">
        <v>2.65</v>
      </c>
      <c r="CF1170">
        <v>0.63600000000000001</v>
      </c>
      <c r="CG1170">
        <v>1</v>
      </c>
      <c r="CH1170">
        <v>58.3</v>
      </c>
      <c r="CI1170" s="17">
        <v>0.2</v>
      </c>
      <c r="CJ1170">
        <v>5.25</v>
      </c>
      <c r="CK1170">
        <v>1</v>
      </c>
      <c r="CL1170" t="s">
        <v>8365</v>
      </c>
      <c r="CM1170" t="s">
        <v>4106</v>
      </c>
      <c r="CN1170" t="s">
        <v>85</v>
      </c>
      <c r="CO1170" t="s">
        <v>20962</v>
      </c>
      <c r="CP1170" t="s">
        <v>4107</v>
      </c>
      <c r="CR1170" t="s">
        <v>17401</v>
      </c>
      <c r="CS1170" t="s">
        <v>4050</v>
      </c>
      <c r="CT1170" t="s">
        <v>4034</v>
      </c>
      <c r="CU1170" t="s">
        <v>17399</v>
      </c>
      <c r="CV1170" t="s">
        <v>4571</v>
      </c>
      <c r="CW1170" t="s">
        <v>4309</v>
      </c>
      <c r="CX1170" t="s">
        <v>4105</v>
      </c>
      <c r="CZ1170" t="s">
        <v>4133</v>
      </c>
      <c r="DA1170">
        <v>1</v>
      </c>
      <c r="DB1170" t="s">
        <v>17400</v>
      </c>
      <c r="DC1170" t="s">
        <v>1292</v>
      </c>
      <c r="DD1170" t="s">
        <v>17399</v>
      </c>
      <c r="DE1170" t="s">
        <v>4158</v>
      </c>
    </row>
    <row r="1171" spans="58:109" x14ac:dyDescent="0.25">
      <c r="BF1171" t="s">
        <v>12055</v>
      </c>
      <c r="BG1171" t="s">
        <v>12056</v>
      </c>
      <c r="BH1171" t="s">
        <v>4051</v>
      </c>
      <c r="BI1171" t="s">
        <v>12057</v>
      </c>
      <c r="BJ1171" t="s">
        <v>4032</v>
      </c>
      <c r="BK1171">
        <v>124.02</v>
      </c>
      <c r="BL1171">
        <v>1</v>
      </c>
      <c r="BM1171">
        <v>1</v>
      </c>
      <c r="BN1171" t="s">
        <v>4028</v>
      </c>
      <c r="BO1171">
        <v>1</v>
      </c>
      <c r="BP1171" t="s">
        <v>4029</v>
      </c>
      <c r="BQ1171" t="s">
        <v>4030</v>
      </c>
      <c r="BR1171" t="s">
        <v>4031</v>
      </c>
      <c r="BS1171" s="124">
        <v>46146</v>
      </c>
      <c r="BT1171" t="s">
        <v>1292</v>
      </c>
      <c r="BU1171" t="s">
        <v>1381</v>
      </c>
      <c r="BW1171" t="s">
        <v>20963</v>
      </c>
      <c r="BX1171" t="s">
        <v>4030</v>
      </c>
      <c r="BY1171" t="s">
        <v>4109</v>
      </c>
      <c r="BZ1171" t="s">
        <v>20964</v>
      </c>
      <c r="CA1171" t="s">
        <v>20964</v>
      </c>
      <c r="CC1171" t="s">
        <v>4111</v>
      </c>
      <c r="CD1171">
        <v>431.88</v>
      </c>
      <c r="CE1171">
        <v>35.99</v>
      </c>
      <c r="CG1171">
        <v>0</v>
      </c>
      <c r="CH1171">
        <v>431.88</v>
      </c>
      <c r="CK1171">
        <v>1</v>
      </c>
      <c r="CL1171" t="s">
        <v>20965</v>
      </c>
      <c r="CM1171" t="s">
        <v>4106</v>
      </c>
      <c r="CN1171" t="s">
        <v>85</v>
      </c>
      <c r="CO1171" t="s">
        <v>20964</v>
      </c>
      <c r="CP1171" t="s">
        <v>4107</v>
      </c>
      <c r="CR1171" t="s">
        <v>8466</v>
      </c>
      <c r="CS1171" t="s">
        <v>4050</v>
      </c>
      <c r="CT1171" t="s">
        <v>4109</v>
      </c>
      <c r="CU1171" t="s">
        <v>13879</v>
      </c>
      <c r="CV1171" t="s">
        <v>4614</v>
      </c>
      <c r="CX1171" t="s">
        <v>4111</v>
      </c>
      <c r="CZ1171" t="s">
        <v>4133</v>
      </c>
      <c r="DA1171">
        <v>1</v>
      </c>
      <c r="DB1171" t="s">
        <v>8467</v>
      </c>
      <c r="DC1171" t="s">
        <v>1292</v>
      </c>
      <c r="DD1171" t="s">
        <v>13879</v>
      </c>
      <c r="DE1171" t="s">
        <v>4158</v>
      </c>
    </row>
    <row r="1172" spans="58:109" x14ac:dyDescent="0.25">
      <c r="BF1172" t="s">
        <v>12058</v>
      </c>
      <c r="BG1172" t="s">
        <v>12059</v>
      </c>
      <c r="BH1172" t="s">
        <v>4051</v>
      </c>
      <c r="BI1172" t="s">
        <v>12060</v>
      </c>
      <c r="BJ1172" t="s">
        <v>4032</v>
      </c>
      <c r="BK1172">
        <v>87.3</v>
      </c>
      <c r="BL1172">
        <v>1</v>
      </c>
      <c r="BM1172">
        <v>1</v>
      </c>
      <c r="BN1172" t="s">
        <v>4028</v>
      </c>
      <c r="BO1172">
        <v>1</v>
      </c>
      <c r="BP1172" t="s">
        <v>4029</v>
      </c>
      <c r="BQ1172" t="s">
        <v>4030</v>
      </c>
      <c r="BR1172" t="s">
        <v>4031</v>
      </c>
      <c r="BS1172" s="124">
        <v>46146</v>
      </c>
      <c r="BT1172" t="s">
        <v>1292</v>
      </c>
      <c r="BU1172" t="s">
        <v>1381</v>
      </c>
      <c r="BW1172" t="s">
        <v>4572</v>
      </c>
      <c r="BX1172" t="s">
        <v>4030</v>
      </c>
      <c r="BY1172" t="s">
        <v>4109</v>
      </c>
      <c r="BZ1172" t="s">
        <v>21639</v>
      </c>
      <c r="CA1172" t="s">
        <v>21639</v>
      </c>
      <c r="CC1172" t="s">
        <v>4111</v>
      </c>
      <c r="CD1172">
        <v>491.88</v>
      </c>
      <c r="CE1172">
        <v>40.99</v>
      </c>
      <c r="CG1172">
        <v>0</v>
      </c>
      <c r="CH1172">
        <v>491.88</v>
      </c>
      <c r="CK1172">
        <v>1</v>
      </c>
      <c r="CL1172" t="s">
        <v>4573</v>
      </c>
      <c r="CM1172" t="s">
        <v>4106</v>
      </c>
      <c r="CN1172" t="s">
        <v>85</v>
      </c>
      <c r="CO1172" t="s">
        <v>21639</v>
      </c>
      <c r="CP1172" t="s">
        <v>4107</v>
      </c>
      <c r="CR1172" t="s">
        <v>17402</v>
      </c>
      <c r="CS1172" t="s">
        <v>4050</v>
      </c>
      <c r="CT1172" t="s">
        <v>4034</v>
      </c>
      <c r="CU1172" t="s">
        <v>13332</v>
      </c>
      <c r="CV1172" t="s">
        <v>4615</v>
      </c>
      <c r="CW1172" t="s">
        <v>4257</v>
      </c>
      <c r="CX1172" t="s">
        <v>4105</v>
      </c>
      <c r="CZ1172" t="s">
        <v>4133</v>
      </c>
      <c r="DA1172">
        <v>1</v>
      </c>
      <c r="DB1172" t="s">
        <v>17403</v>
      </c>
      <c r="DC1172" t="s">
        <v>1292</v>
      </c>
      <c r="DD1172" t="s">
        <v>13332</v>
      </c>
      <c r="DE1172" t="s">
        <v>4158</v>
      </c>
    </row>
    <row r="1173" spans="58:109" x14ac:dyDescent="0.25">
      <c r="BF1173" t="s">
        <v>12061</v>
      </c>
      <c r="BH1173" t="s">
        <v>4051</v>
      </c>
      <c r="BL1173">
        <v>0</v>
      </c>
      <c r="BM1173">
        <v>1</v>
      </c>
      <c r="BR1173" t="s">
        <v>4031</v>
      </c>
      <c r="BS1173" s="124">
        <v>46146</v>
      </c>
      <c r="BT1173" t="s">
        <v>1292</v>
      </c>
      <c r="BU1173" t="s">
        <v>1381</v>
      </c>
      <c r="BW1173" t="s">
        <v>20442</v>
      </c>
      <c r="BX1173" t="s">
        <v>4030</v>
      </c>
      <c r="BY1173" t="s">
        <v>4027</v>
      </c>
      <c r="BZ1173" t="s">
        <v>20440</v>
      </c>
      <c r="CA1173" t="s">
        <v>8442</v>
      </c>
      <c r="CC1173" t="s">
        <v>4105</v>
      </c>
      <c r="CD1173">
        <v>77.88</v>
      </c>
      <c r="CE1173">
        <v>6.49</v>
      </c>
      <c r="CF1173">
        <v>1.2975000000000001</v>
      </c>
      <c r="CG1173">
        <v>1</v>
      </c>
      <c r="CH1173">
        <v>77.88</v>
      </c>
      <c r="CI1173" s="17">
        <v>0.2</v>
      </c>
      <c r="CJ1173">
        <v>19.149999999999999</v>
      </c>
      <c r="CK1173">
        <v>1</v>
      </c>
      <c r="CL1173" t="s">
        <v>20441</v>
      </c>
      <c r="CM1173" t="s">
        <v>4121</v>
      </c>
      <c r="CN1173" t="s">
        <v>85</v>
      </c>
      <c r="CO1173" t="s">
        <v>20440</v>
      </c>
      <c r="CP1173" t="s">
        <v>4121</v>
      </c>
      <c r="CR1173" t="s">
        <v>17404</v>
      </c>
      <c r="CS1173" t="s">
        <v>4050</v>
      </c>
      <c r="CT1173" t="s">
        <v>4142</v>
      </c>
      <c r="CU1173" t="s">
        <v>13335</v>
      </c>
      <c r="CV1173" t="s">
        <v>8257</v>
      </c>
      <c r="CX1173" t="s">
        <v>4105</v>
      </c>
      <c r="CZ1173" t="s">
        <v>4133</v>
      </c>
      <c r="DA1173">
        <v>1</v>
      </c>
      <c r="DB1173" t="s">
        <v>17403</v>
      </c>
      <c r="DC1173" t="s">
        <v>1292</v>
      </c>
      <c r="DD1173" t="s">
        <v>13335</v>
      </c>
      <c r="DE1173" t="s">
        <v>4158</v>
      </c>
    </row>
    <row r="1174" spans="58:109" x14ac:dyDescent="0.25">
      <c r="BF1174" t="s">
        <v>12062</v>
      </c>
      <c r="BG1174" t="s">
        <v>12063</v>
      </c>
      <c r="BH1174" t="s">
        <v>4401</v>
      </c>
      <c r="BI1174" t="s">
        <v>12064</v>
      </c>
      <c r="BJ1174" t="s">
        <v>4027</v>
      </c>
      <c r="BK1174">
        <v>89.88</v>
      </c>
      <c r="BL1174">
        <v>1</v>
      </c>
      <c r="BM1174">
        <v>1</v>
      </c>
      <c r="BN1174" t="s">
        <v>4028</v>
      </c>
      <c r="BO1174">
        <v>1</v>
      </c>
      <c r="BP1174" t="s">
        <v>4029</v>
      </c>
      <c r="BQ1174" t="s">
        <v>4030</v>
      </c>
      <c r="BR1174" t="s">
        <v>4031</v>
      </c>
      <c r="BS1174" s="124">
        <v>46146</v>
      </c>
      <c r="BT1174" t="s">
        <v>226</v>
      </c>
      <c r="BU1174" t="s">
        <v>1720</v>
      </c>
      <c r="BW1174" t="s">
        <v>20439</v>
      </c>
      <c r="BX1174" t="s">
        <v>4030</v>
      </c>
      <c r="BY1174" t="s">
        <v>4027</v>
      </c>
      <c r="BZ1174" t="s">
        <v>20440</v>
      </c>
      <c r="CA1174" t="s">
        <v>8442</v>
      </c>
      <c r="CC1174" t="s">
        <v>4105</v>
      </c>
      <c r="CD1174">
        <v>113.88</v>
      </c>
      <c r="CE1174">
        <v>9.49</v>
      </c>
      <c r="CF1174">
        <v>1.8975</v>
      </c>
      <c r="CG1174">
        <v>1</v>
      </c>
      <c r="CH1174">
        <v>113.88</v>
      </c>
      <c r="CI1174" s="17">
        <v>0.2</v>
      </c>
      <c r="CJ1174">
        <v>28</v>
      </c>
      <c r="CK1174">
        <v>1</v>
      </c>
      <c r="CL1174" t="s">
        <v>20441</v>
      </c>
      <c r="CM1174" t="s">
        <v>4121</v>
      </c>
      <c r="CN1174" t="s">
        <v>85</v>
      </c>
      <c r="CO1174" t="s">
        <v>20440</v>
      </c>
      <c r="CP1174" t="s">
        <v>4121</v>
      </c>
      <c r="CR1174" t="s">
        <v>12231</v>
      </c>
      <c r="CS1174" t="s">
        <v>4030</v>
      </c>
      <c r="CT1174" t="s">
        <v>4027</v>
      </c>
      <c r="CU1174" t="s">
        <v>15108</v>
      </c>
      <c r="CV1174" t="s">
        <v>8907</v>
      </c>
      <c r="CX1174" t="s">
        <v>4105</v>
      </c>
      <c r="CY1174" s="17">
        <v>0.2</v>
      </c>
      <c r="CZ1174" t="s">
        <v>4133</v>
      </c>
      <c r="DA1174">
        <v>1</v>
      </c>
      <c r="DB1174" t="s">
        <v>17405</v>
      </c>
      <c r="DC1174" t="s">
        <v>1292</v>
      </c>
      <c r="DD1174" t="s">
        <v>15108</v>
      </c>
      <c r="DE1174" t="s">
        <v>4158</v>
      </c>
    </row>
    <row r="1175" spans="58:109" x14ac:dyDescent="0.25">
      <c r="BF1175" t="s">
        <v>12065</v>
      </c>
      <c r="BG1175" t="s">
        <v>12066</v>
      </c>
      <c r="BH1175" t="s">
        <v>4401</v>
      </c>
      <c r="BI1175" t="s">
        <v>12067</v>
      </c>
      <c r="BJ1175" t="s">
        <v>4027</v>
      </c>
      <c r="BK1175">
        <v>113.88</v>
      </c>
      <c r="BL1175">
        <v>1</v>
      </c>
      <c r="BM1175">
        <v>1</v>
      </c>
      <c r="BN1175" t="s">
        <v>4028</v>
      </c>
      <c r="BO1175">
        <v>1</v>
      </c>
      <c r="BP1175" t="s">
        <v>4029</v>
      </c>
      <c r="BQ1175" t="s">
        <v>4030</v>
      </c>
      <c r="BR1175" t="s">
        <v>4031</v>
      </c>
      <c r="BS1175" s="124">
        <v>46146</v>
      </c>
      <c r="BT1175" t="s">
        <v>226</v>
      </c>
      <c r="BU1175" t="s">
        <v>1720</v>
      </c>
      <c r="BW1175" t="s">
        <v>14938</v>
      </c>
      <c r="BX1175" t="s">
        <v>4030</v>
      </c>
      <c r="BY1175" t="s">
        <v>4034</v>
      </c>
      <c r="BZ1175" t="s">
        <v>14939</v>
      </c>
      <c r="CA1175" t="s">
        <v>14939</v>
      </c>
      <c r="CC1175" t="s">
        <v>4105</v>
      </c>
      <c r="CD1175">
        <v>41.28</v>
      </c>
      <c r="CE1175">
        <v>3.44</v>
      </c>
      <c r="CF1175">
        <v>0.25800000000000001</v>
      </c>
      <c r="CG1175">
        <v>0</v>
      </c>
      <c r="CH1175">
        <v>41.28</v>
      </c>
      <c r="CJ1175">
        <v>5.17</v>
      </c>
      <c r="CK1175">
        <v>1</v>
      </c>
      <c r="CL1175" t="s">
        <v>14940</v>
      </c>
      <c r="CM1175" t="s">
        <v>4106</v>
      </c>
      <c r="CN1175" t="s">
        <v>85</v>
      </c>
      <c r="CO1175" t="s">
        <v>14939</v>
      </c>
      <c r="CP1175" t="s">
        <v>4107</v>
      </c>
      <c r="CR1175" t="s">
        <v>21092</v>
      </c>
      <c r="CS1175" t="s">
        <v>4050</v>
      </c>
      <c r="CT1175" t="s">
        <v>4109</v>
      </c>
      <c r="CU1175" t="s">
        <v>21050</v>
      </c>
      <c r="CV1175" t="s">
        <v>8257</v>
      </c>
      <c r="CX1175" t="s">
        <v>4105</v>
      </c>
      <c r="CZ1175" t="s">
        <v>4133</v>
      </c>
      <c r="DA1175">
        <v>1</v>
      </c>
      <c r="DB1175" t="s">
        <v>21093</v>
      </c>
      <c r="DC1175" t="s">
        <v>226</v>
      </c>
      <c r="DD1175" t="s">
        <v>21050</v>
      </c>
      <c r="DE1175" t="s">
        <v>4158</v>
      </c>
    </row>
    <row r="1176" spans="58:109" x14ac:dyDescent="0.25">
      <c r="BF1176" t="s">
        <v>12068</v>
      </c>
      <c r="BG1176" t="s">
        <v>12069</v>
      </c>
      <c r="BH1176" t="s">
        <v>4401</v>
      </c>
      <c r="BI1176" t="s">
        <v>12070</v>
      </c>
      <c r="BJ1176" t="s">
        <v>4027</v>
      </c>
      <c r="BK1176">
        <v>120.86</v>
      </c>
      <c r="BL1176">
        <v>1</v>
      </c>
      <c r="BM1176">
        <v>1</v>
      </c>
      <c r="BN1176" t="s">
        <v>4035</v>
      </c>
      <c r="BO1176">
        <v>1</v>
      </c>
      <c r="BP1176" t="s">
        <v>4029</v>
      </c>
      <c r="BQ1176" t="s">
        <v>4030</v>
      </c>
      <c r="BR1176" t="s">
        <v>4031</v>
      </c>
      <c r="BS1176" s="124">
        <v>46146</v>
      </c>
      <c r="BT1176" t="s">
        <v>226</v>
      </c>
      <c r="BU1176" t="s">
        <v>1720</v>
      </c>
      <c r="BW1176" t="s">
        <v>14941</v>
      </c>
      <c r="BX1176" t="s">
        <v>4030</v>
      </c>
      <c r="BY1176" t="s">
        <v>4034</v>
      </c>
      <c r="BZ1176" t="s">
        <v>14942</v>
      </c>
      <c r="CA1176" t="s">
        <v>14942</v>
      </c>
      <c r="CC1176" t="s">
        <v>4105</v>
      </c>
      <c r="CD1176">
        <v>103.56</v>
      </c>
      <c r="CE1176">
        <v>8.6300000000000008</v>
      </c>
      <c r="CF1176">
        <v>0.64724999999999999</v>
      </c>
      <c r="CG1176">
        <v>0</v>
      </c>
      <c r="CH1176">
        <v>103.56</v>
      </c>
      <c r="CJ1176">
        <v>12.95</v>
      </c>
      <c r="CK1176">
        <v>1</v>
      </c>
      <c r="CL1176" t="s">
        <v>14940</v>
      </c>
      <c r="CM1176" t="s">
        <v>4106</v>
      </c>
      <c r="CN1176" t="s">
        <v>85</v>
      </c>
      <c r="CO1176" t="s">
        <v>14942</v>
      </c>
      <c r="CP1176" t="s">
        <v>4107</v>
      </c>
      <c r="CR1176" t="s">
        <v>21094</v>
      </c>
      <c r="CS1176" t="s">
        <v>4050</v>
      </c>
      <c r="CT1176" t="s">
        <v>4109</v>
      </c>
      <c r="CU1176" t="s">
        <v>21095</v>
      </c>
      <c r="CV1176" t="s">
        <v>8257</v>
      </c>
      <c r="CX1176" t="s">
        <v>4111</v>
      </c>
      <c r="CZ1176" t="s">
        <v>4133</v>
      </c>
      <c r="DA1176">
        <v>1</v>
      </c>
      <c r="DB1176" t="s">
        <v>21096</v>
      </c>
      <c r="DC1176" t="s">
        <v>226</v>
      </c>
      <c r="DD1176" t="s">
        <v>21095</v>
      </c>
      <c r="DE1176" t="s">
        <v>4158</v>
      </c>
    </row>
    <row r="1177" spans="58:109" x14ac:dyDescent="0.25">
      <c r="BF1177" t="s">
        <v>12071</v>
      </c>
      <c r="BH1177" t="s">
        <v>4401</v>
      </c>
      <c r="BL1177">
        <v>0</v>
      </c>
      <c r="BM1177">
        <v>1</v>
      </c>
      <c r="BR1177" t="s">
        <v>4031</v>
      </c>
      <c r="BS1177" s="124">
        <v>46146</v>
      </c>
      <c r="BT1177" t="s">
        <v>226</v>
      </c>
      <c r="BU1177" t="s">
        <v>1720</v>
      </c>
      <c r="BW1177" t="s">
        <v>14943</v>
      </c>
      <c r="BX1177" t="s">
        <v>4030</v>
      </c>
      <c r="BY1177" t="s">
        <v>4034</v>
      </c>
      <c r="BZ1177" t="s">
        <v>14939</v>
      </c>
      <c r="CA1177" t="s">
        <v>14939</v>
      </c>
      <c r="CC1177" t="s">
        <v>4105</v>
      </c>
      <c r="CD1177">
        <v>70.319999999999993</v>
      </c>
      <c r="CE1177">
        <v>5.86</v>
      </c>
      <c r="CF1177">
        <v>0.4395</v>
      </c>
      <c r="CG1177">
        <v>0</v>
      </c>
      <c r="CH1177">
        <v>70.319999999999993</v>
      </c>
      <c r="CJ1177">
        <v>8.7899999999999991</v>
      </c>
      <c r="CK1177">
        <v>1</v>
      </c>
      <c r="CL1177" t="s">
        <v>14940</v>
      </c>
      <c r="CM1177" t="s">
        <v>4106</v>
      </c>
      <c r="CN1177" t="s">
        <v>85</v>
      </c>
      <c r="CO1177" t="s">
        <v>14939</v>
      </c>
      <c r="CP1177" t="s">
        <v>4107</v>
      </c>
      <c r="CR1177" t="s">
        <v>21958</v>
      </c>
      <c r="CS1177" t="s">
        <v>4030</v>
      </c>
      <c r="CT1177" t="s">
        <v>4034</v>
      </c>
      <c r="CU1177" t="s">
        <v>21959</v>
      </c>
      <c r="CV1177" t="s">
        <v>8908</v>
      </c>
      <c r="CX1177" t="s">
        <v>4105</v>
      </c>
      <c r="CZ1177" t="s">
        <v>4133</v>
      </c>
      <c r="DA1177">
        <v>1</v>
      </c>
      <c r="DB1177" t="s">
        <v>21960</v>
      </c>
      <c r="DC1177" t="s">
        <v>226</v>
      </c>
      <c r="DD1177" t="s">
        <v>21959</v>
      </c>
      <c r="DE1177" t="s">
        <v>4158</v>
      </c>
    </row>
    <row r="1178" spans="58:109" x14ac:dyDescent="0.25">
      <c r="BF1178" t="s">
        <v>12072</v>
      </c>
      <c r="BG1178" t="s">
        <v>12073</v>
      </c>
      <c r="BH1178" t="s">
        <v>1380</v>
      </c>
      <c r="BI1178" t="s">
        <v>12074</v>
      </c>
      <c r="BJ1178" t="s">
        <v>4034</v>
      </c>
      <c r="BK1178">
        <v>40.32</v>
      </c>
      <c r="BL1178">
        <v>1</v>
      </c>
      <c r="BM1178">
        <v>1</v>
      </c>
      <c r="BN1178" t="s">
        <v>4043</v>
      </c>
      <c r="BO1178">
        <v>1</v>
      </c>
      <c r="BP1178" t="s">
        <v>4029</v>
      </c>
      <c r="BQ1178" t="s">
        <v>4030</v>
      </c>
      <c r="BR1178" t="s">
        <v>4031</v>
      </c>
      <c r="BS1178" s="124">
        <v>46146</v>
      </c>
      <c r="BT1178" t="s">
        <v>1379</v>
      </c>
      <c r="BU1178" t="s">
        <v>2171</v>
      </c>
      <c r="BW1178" t="s">
        <v>14944</v>
      </c>
      <c r="BX1178" t="s">
        <v>4030</v>
      </c>
      <c r="BY1178" t="s">
        <v>4034</v>
      </c>
      <c r="BZ1178" t="s">
        <v>14942</v>
      </c>
      <c r="CA1178" t="s">
        <v>14942</v>
      </c>
      <c r="CC1178" t="s">
        <v>4105</v>
      </c>
      <c r="CD1178">
        <v>50.28</v>
      </c>
      <c r="CE1178">
        <v>4.1900000000000004</v>
      </c>
      <c r="CF1178">
        <v>0.31424999999999997</v>
      </c>
      <c r="CG1178">
        <v>0</v>
      </c>
      <c r="CH1178">
        <v>50.28</v>
      </c>
      <c r="CJ1178">
        <v>6.27</v>
      </c>
      <c r="CK1178">
        <v>1</v>
      </c>
      <c r="CL1178" t="s">
        <v>14940</v>
      </c>
      <c r="CM1178" t="s">
        <v>4106</v>
      </c>
      <c r="CN1178" t="s">
        <v>85</v>
      </c>
      <c r="CO1178" t="s">
        <v>14942</v>
      </c>
      <c r="CP1178" t="s">
        <v>4107</v>
      </c>
      <c r="CR1178" t="s">
        <v>21961</v>
      </c>
      <c r="CS1178" t="s">
        <v>4030</v>
      </c>
      <c r="CT1178" t="s">
        <v>4034</v>
      </c>
      <c r="CU1178" t="s">
        <v>21959</v>
      </c>
      <c r="CV1178" t="s">
        <v>8908</v>
      </c>
      <c r="CX1178" t="s">
        <v>4105</v>
      </c>
      <c r="CZ1178" t="s">
        <v>4133</v>
      </c>
      <c r="DA1178">
        <v>1</v>
      </c>
      <c r="DB1178" t="s">
        <v>21960</v>
      </c>
      <c r="DC1178" t="s">
        <v>226</v>
      </c>
      <c r="DD1178" t="s">
        <v>21959</v>
      </c>
      <c r="DE1178" t="s">
        <v>4158</v>
      </c>
    </row>
    <row r="1179" spans="58:109" x14ac:dyDescent="0.25">
      <c r="BF1179" t="s">
        <v>12075</v>
      </c>
      <c r="BG1179" t="s">
        <v>12076</v>
      </c>
      <c r="BH1179" t="s">
        <v>4416</v>
      </c>
      <c r="BI1179" t="s">
        <v>12077</v>
      </c>
      <c r="BJ1179" t="s">
        <v>4034</v>
      </c>
      <c r="BK1179">
        <v>57.42</v>
      </c>
      <c r="BL1179">
        <v>1</v>
      </c>
      <c r="BM1179">
        <v>1</v>
      </c>
      <c r="BN1179" t="s">
        <v>4028</v>
      </c>
      <c r="BO1179">
        <v>1</v>
      </c>
      <c r="BP1179" t="s">
        <v>4029</v>
      </c>
      <c r="BQ1179" t="s">
        <v>4030</v>
      </c>
      <c r="BR1179" t="s">
        <v>4041</v>
      </c>
      <c r="BS1179" s="124">
        <v>46146</v>
      </c>
      <c r="BT1179" t="s">
        <v>1385</v>
      </c>
      <c r="BU1179" t="s">
        <v>1720</v>
      </c>
      <c r="BW1179" t="s">
        <v>14945</v>
      </c>
      <c r="BX1179" t="s">
        <v>4030</v>
      </c>
      <c r="BY1179" t="s">
        <v>4034</v>
      </c>
      <c r="BZ1179" t="s">
        <v>14942</v>
      </c>
      <c r="CA1179" t="s">
        <v>14942</v>
      </c>
      <c r="CC1179" t="s">
        <v>4105</v>
      </c>
      <c r="CD1179">
        <v>38.520000000000003</v>
      </c>
      <c r="CE1179">
        <v>3.21</v>
      </c>
      <c r="CF1179">
        <v>0.24074999999999999</v>
      </c>
      <c r="CG1179">
        <v>0</v>
      </c>
      <c r="CH1179">
        <v>38.520000000000003</v>
      </c>
      <c r="CJ1179">
        <v>4.8099999999999996</v>
      </c>
      <c r="CK1179">
        <v>1</v>
      </c>
      <c r="CL1179" t="s">
        <v>14940</v>
      </c>
      <c r="CM1179" t="s">
        <v>4106</v>
      </c>
      <c r="CN1179" t="s">
        <v>85</v>
      </c>
      <c r="CO1179" t="s">
        <v>14942</v>
      </c>
      <c r="CP1179" t="s">
        <v>4107</v>
      </c>
      <c r="CR1179" t="s">
        <v>17408</v>
      </c>
      <c r="CS1179" t="s">
        <v>4030</v>
      </c>
      <c r="CT1179" t="s">
        <v>4034</v>
      </c>
      <c r="CU1179" t="s">
        <v>14007</v>
      </c>
      <c r="CV1179" t="s">
        <v>8907</v>
      </c>
      <c r="CX1179" t="s">
        <v>4105</v>
      </c>
      <c r="CZ1179" t="s">
        <v>4133</v>
      </c>
      <c r="DA1179">
        <v>1</v>
      </c>
      <c r="DB1179" t="s">
        <v>14008</v>
      </c>
      <c r="DC1179" t="s">
        <v>226</v>
      </c>
      <c r="DD1179" t="s">
        <v>14007</v>
      </c>
      <c r="DE1179" t="s">
        <v>4158</v>
      </c>
    </row>
    <row r="1180" spans="58:109" x14ac:dyDescent="0.25">
      <c r="BF1180" t="s">
        <v>12078</v>
      </c>
      <c r="BG1180" t="s">
        <v>12079</v>
      </c>
      <c r="BH1180" t="s">
        <v>4416</v>
      </c>
      <c r="BI1180" t="s">
        <v>12080</v>
      </c>
      <c r="BJ1180" t="s">
        <v>4032</v>
      </c>
      <c r="BK1180">
        <v>136.86000000000001</v>
      </c>
      <c r="BL1180">
        <v>1</v>
      </c>
      <c r="BM1180">
        <v>1</v>
      </c>
      <c r="BN1180" t="s">
        <v>4047</v>
      </c>
      <c r="BO1180">
        <v>1</v>
      </c>
      <c r="BP1180" t="s">
        <v>4029</v>
      </c>
      <c r="BQ1180" t="s">
        <v>4030</v>
      </c>
      <c r="BR1180" t="s">
        <v>4041</v>
      </c>
      <c r="BS1180" s="124">
        <v>46146</v>
      </c>
      <c r="BT1180" t="s">
        <v>1385</v>
      </c>
      <c r="BU1180" t="s">
        <v>1720</v>
      </c>
      <c r="BW1180" t="s">
        <v>14946</v>
      </c>
      <c r="BX1180" t="s">
        <v>4030</v>
      </c>
      <c r="BY1180" t="s">
        <v>4109</v>
      </c>
      <c r="BZ1180" t="s">
        <v>14947</v>
      </c>
      <c r="CA1180" t="s">
        <v>14947</v>
      </c>
      <c r="CC1180" t="s">
        <v>4111</v>
      </c>
      <c r="CD1180">
        <v>395.88</v>
      </c>
      <c r="CE1180">
        <v>32.99</v>
      </c>
      <c r="CG1180">
        <v>0</v>
      </c>
      <c r="CH1180">
        <v>395.88</v>
      </c>
      <c r="CK1180">
        <v>1</v>
      </c>
      <c r="CL1180" t="s">
        <v>14948</v>
      </c>
      <c r="CM1180" t="s">
        <v>4106</v>
      </c>
      <c r="CN1180" t="s">
        <v>85</v>
      </c>
      <c r="CO1180" t="s">
        <v>14947</v>
      </c>
      <c r="CP1180" t="s">
        <v>4107</v>
      </c>
      <c r="CR1180" t="s">
        <v>17409</v>
      </c>
      <c r="CS1180" t="s">
        <v>4030</v>
      </c>
      <c r="CT1180" t="s">
        <v>4109</v>
      </c>
      <c r="CU1180" t="s">
        <v>16806</v>
      </c>
      <c r="CV1180" t="s">
        <v>8388</v>
      </c>
      <c r="CX1180" t="s">
        <v>4105</v>
      </c>
      <c r="CZ1180" t="s">
        <v>4133</v>
      </c>
      <c r="DA1180">
        <v>1</v>
      </c>
      <c r="DB1180" t="s">
        <v>17407</v>
      </c>
      <c r="DC1180" t="s">
        <v>226</v>
      </c>
      <c r="DD1180" t="s">
        <v>16806</v>
      </c>
      <c r="DE1180" t="s">
        <v>4158</v>
      </c>
    </row>
    <row r="1181" spans="58:109" x14ac:dyDescent="0.25">
      <c r="BF1181" t="s">
        <v>12081</v>
      </c>
      <c r="BG1181" t="s">
        <v>12082</v>
      </c>
      <c r="BH1181" t="s">
        <v>4416</v>
      </c>
      <c r="BI1181" t="s">
        <v>12083</v>
      </c>
      <c r="BJ1181" t="s">
        <v>4032</v>
      </c>
      <c r="BK1181">
        <v>167.82</v>
      </c>
      <c r="BL1181">
        <v>1</v>
      </c>
      <c r="BM1181">
        <v>1</v>
      </c>
      <c r="BN1181" t="s">
        <v>4047</v>
      </c>
      <c r="BO1181">
        <v>1</v>
      </c>
      <c r="BP1181" t="s">
        <v>4029</v>
      </c>
      <c r="BQ1181" t="s">
        <v>4030</v>
      </c>
      <c r="BR1181" t="s">
        <v>4041</v>
      </c>
      <c r="BS1181" s="124">
        <v>46146</v>
      </c>
      <c r="BT1181" t="s">
        <v>1385</v>
      </c>
      <c r="BU1181" t="s">
        <v>1720</v>
      </c>
      <c r="BW1181" t="s">
        <v>14949</v>
      </c>
      <c r="BX1181" t="s">
        <v>4050</v>
      </c>
      <c r="BY1181" t="s">
        <v>4034</v>
      </c>
      <c r="BZ1181" t="s">
        <v>14950</v>
      </c>
      <c r="CA1181" t="s">
        <v>14950</v>
      </c>
      <c r="CC1181" t="s">
        <v>4105</v>
      </c>
      <c r="CD1181">
        <v>55.08</v>
      </c>
      <c r="CE1181">
        <v>4.59</v>
      </c>
      <c r="CF1181">
        <v>0.34425</v>
      </c>
      <c r="CG1181">
        <v>0</v>
      </c>
      <c r="CH1181">
        <v>55.08</v>
      </c>
      <c r="CJ1181">
        <v>6.87</v>
      </c>
      <c r="CK1181">
        <v>1</v>
      </c>
      <c r="CL1181" t="s">
        <v>14951</v>
      </c>
      <c r="CM1181" t="s">
        <v>4133</v>
      </c>
      <c r="CN1181" t="s">
        <v>85</v>
      </c>
      <c r="CO1181" t="s">
        <v>14950</v>
      </c>
      <c r="CP1181" t="s">
        <v>4107</v>
      </c>
      <c r="CR1181" t="s">
        <v>17410</v>
      </c>
      <c r="CS1181" t="s">
        <v>4030</v>
      </c>
      <c r="CT1181" t="s">
        <v>4109</v>
      </c>
      <c r="CU1181" t="s">
        <v>17411</v>
      </c>
      <c r="CV1181" t="s">
        <v>8388</v>
      </c>
      <c r="CX1181" t="s">
        <v>4105</v>
      </c>
      <c r="CZ1181" t="s">
        <v>4133</v>
      </c>
      <c r="DA1181">
        <v>1</v>
      </c>
      <c r="DB1181" t="s">
        <v>17407</v>
      </c>
      <c r="DC1181" t="s">
        <v>226</v>
      </c>
      <c r="DD1181" t="s">
        <v>17411</v>
      </c>
      <c r="DE1181" t="s">
        <v>4158</v>
      </c>
    </row>
    <row r="1182" spans="58:109" x14ac:dyDescent="0.25">
      <c r="BF1182" t="s">
        <v>12084</v>
      </c>
      <c r="BH1182" t="s">
        <v>4416</v>
      </c>
      <c r="BL1182">
        <v>0</v>
      </c>
      <c r="BM1182">
        <v>1</v>
      </c>
      <c r="BR1182" t="s">
        <v>4041</v>
      </c>
      <c r="BS1182" s="124">
        <v>46146</v>
      </c>
      <c r="BT1182" t="s">
        <v>1385</v>
      </c>
      <c r="BU1182" t="s">
        <v>1720</v>
      </c>
      <c r="BW1182" t="s">
        <v>14952</v>
      </c>
      <c r="BX1182" t="s">
        <v>4030</v>
      </c>
      <c r="BY1182" t="s">
        <v>4034</v>
      </c>
      <c r="BZ1182" t="s">
        <v>14953</v>
      </c>
      <c r="CA1182" t="s">
        <v>14953</v>
      </c>
      <c r="CC1182" t="s">
        <v>4105</v>
      </c>
      <c r="CD1182">
        <v>85.32</v>
      </c>
      <c r="CE1182">
        <v>7.11</v>
      </c>
      <c r="CF1182">
        <v>0.53325</v>
      </c>
      <c r="CG1182">
        <v>0</v>
      </c>
      <c r="CH1182">
        <v>85.32</v>
      </c>
      <c r="CJ1182">
        <v>10.65</v>
      </c>
      <c r="CK1182">
        <v>1</v>
      </c>
      <c r="CL1182" t="s">
        <v>14951</v>
      </c>
      <c r="CM1182" t="s">
        <v>4133</v>
      </c>
      <c r="CN1182" t="s">
        <v>85</v>
      </c>
      <c r="CO1182" t="s">
        <v>14953</v>
      </c>
      <c r="CP1182" t="s">
        <v>4107</v>
      </c>
      <c r="CR1182" t="s">
        <v>17412</v>
      </c>
      <c r="CS1182" t="s">
        <v>4030</v>
      </c>
      <c r="CT1182" t="s">
        <v>4109</v>
      </c>
      <c r="CU1182" t="s">
        <v>14714</v>
      </c>
      <c r="CV1182" t="s">
        <v>8388</v>
      </c>
      <c r="CX1182" t="s">
        <v>4105</v>
      </c>
      <c r="CZ1182" t="s">
        <v>4133</v>
      </c>
      <c r="DA1182">
        <v>1</v>
      </c>
      <c r="DB1182" t="s">
        <v>17407</v>
      </c>
      <c r="DC1182" t="s">
        <v>226</v>
      </c>
      <c r="DD1182" t="s">
        <v>14714</v>
      </c>
      <c r="DE1182" t="s">
        <v>4158</v>
      </c>
    </row>
    <row r="1183" spans="58:109" x14ac:dyDescent="0.25">
      <c r="BF1183" t="s">
        <v>12085</v>
      </c>
      <c r="BH1183" t="s">
        <v>4416</v>
      </c>
      <c r="BL1183">
        <v>0</v>
      </c>
      <c r="BM1183">
        <v>1</v>
      </c>
      <c r="BR1183" t="s">
        <v>4041</v>
      </c>
      <c r="BS1183" s="124">
        <v>46146</v>
      </c>
      <c r="BT1183" t="s">
        <v>1385</v>
      </c>
      <c r="BU1183" t="s">
        <v>1720</v>
      </c>
      <c r="BW1183" t="s">
        <v>14954</v>
      </c>
      <c r="BX1183" t="s">
        <v>4030</v>
      </c>
      <c r="BY1183" t="s">
        <v>4032</v>
      </c>
      <c r="BZ1183" t="s">
        <v>14953</v>
      </c>
      <c r="CA1183" t="s">
        <v>14953</v>
      </c>
      <c r="CC1183" t="s">
        <v>4105</v>
      </c>
      <c r="CD1183">
        <v>204.12</v>
      </c>
      <c r="CE1183">
        <v>17.010000000000002</v>
      </c>
      <c r="CF1183">
        <v>1.1907000000000001</v>
      </c>
      <c r="CG1183">
        <v>0</v>
      </c>
      <c r="CH1183">
        <v>204.12</v>
      </c>
      <c r="CJ1183">
        <v>23.81</v>
      </c>
      <c r="CK1183">
        <v>1</v>
      </c>
      <c r="CL1183" t="s">
        <v>14951</v>
      </c>
      <c r="CM1183" t="s">
        <v>4133</v>
      </c>
      <c r="CN1183" t="s">
        <v>85</v>
      </c>
      <c r="CO1183" t="s">
        <v>14953</v>
      </c>
      <c r="CP1183" t="s">
        <v>4107</v>
      </c>
      <c r="CR1183" t="s">
        <v>17406</v>
      </c>
      <c r="CS1183" t="s">
        <v>4030</v>
      </c>
      <c r="CT1183" t="s">
        <v>4109</v>
      </c>
      <c r="CU1183" t="s">
        <v>16294</v>
      </c>
      <c r="CV1183" t="s">
        <v>8388</v>
      </c>
      <c r="CX1183" t="s">
        <v>4105</v>
      </c>
      <c r="CZ1183" t="s">
        <v>4133</v>
      </c>
      <c r="DA1183">
        <v>1</v>
      </c>
      <c r="DB1183" t="s">
        <v>17407</v>
      </c>
      <c r="DC1183" t="s">
        <v>226</v>
      </c>
      <c r="DD1183" t="s">
        <v>16294</v>
      </c>
      <c r="DE1183" t="s">
        <v>4158</v>
      </c>
    </row>
    <row r="1184" spans="58:109" x14ac:dyDescent="0.25">
      <c r="BF1184" t="s">
        <v>12086</v>
      </c>
      <c r="BH1184" t="s">
        <v>4416</v>
      </c>
      <c r="BL1184">
        <v>0</v>
      </c>
      <c r="BM1184">
        <v>1</v>
      </c>
      <c r="BR1184" t="s">
        <v>4041</v>
      </c>
      <c r="BS1184" s="124">
        <v>46146</v>
      </c>
      <c r="BT1184" t="s">
        <v>1385</v>
      </c>
      <c r="BU1184" t="s">
        <v>1720</v>
      </c>
      <c r="BW1184" t="s">
        <v>14955</v>
      </c>
      <c r="BX1184" t="s">
        <v>4030</v>
      </c>
      <c r="BY1184" t="s">
        <v>4027</v>
      </c>
      <c r="BZ1184" t="s">
        <v>14956</v>
      </c>
      <c r="CA1184" t="s">
        <v>14956</v>
      </c>
      <c r="CB1184" t="s">
        <v>4275</v>
      </c>
      <c r="CC1184" t="s">
        <v>4105</v>
      </c>
      <c r="CD1184">
        <v>203.88</v>
      </c>
      <c r="CE1184">
        <v>16.989999999999998</v>
      </c>
      <c r="CF1184">
        <v>3.3975</v>
      </c>
      <c r="CG1184">
        <v>1</v>
      </c>
      <c r="CH1184">
        <v>203.88</v>
      </c>
      <c r="CI1184" s="17">
        <v>0.2</v>
      </c>
      <c r="CJ1184">
        <v>44.17</v>
      </c>
      <c r="CK1184">
        <v>1</v>
      </c>
      <c r="CL1184" t="s">
        <v>14957</v>
      </c>
      <c r="CM1184" t="s">
        <v>4106</v>
      </c>
      <c r="CN1184" t="s">
        <v>85</v>
      </c>
      <c r="CO1184" t="s">
        <v>14956</v>
      </c>
      <c r="CP1184" t="s">
        <v>4107</v>
      </c>
      <c r="CR1184" t="s">
        <v>17413</v>
      </c>
      <c r="CS1184" t="s">
        <v>4030</v>
      </c>
      <c r="CT1184" t="s">
        <v>4109</v>
      </c>
      <c r="CU1184" t="s">
        <v>17414</v>
      </c>
      <c r="CV1184" t="s">
        <v>8388</v>
      </c>
      <c r="CX1184" t="s">
        <v>4105</v>
      </c>
      <c r="CZ1184" t="s">
        <v>4133</v>
      </c>
      <c r="DA1184">
        <v>1</v>
      </c>
      <c r="DB1184" t="s">
        <v>17407</v>
      </c>
      <c r="DC1184" t="s">
        <v>226</v>
      </c>
      <c r="DD1184" t="s">
        <v>17414</v>
      </c>
      <c r="DE1184" t="s">
        <v>4158</v>
      </c>
    </row>
    <row r="1185" spans="58:109" x14ac:dyDescent="0.25">
      <c r="BF1185" t="s">
        <v>12087</v>
      </c>
      <c r="BH1185" t="s">
        <v>4416</v>
      </c>
      <c r="BL1185">
        <v>0</v>
      </c>
      <c r="BM1185">
        <v>1</v>
      </c>
      <c r="BR1185" t="s">
        <v>4041</v>
      </c>
      <c r="BS1185" s="124">
        <v>46146</v>
      </c>
      <c r="BT1185" t="s">
        <v>1385</v>
      </c>
      <c r="BU1185" t="s">
        <v>1720</v>
      </c>
      <c r="BW1185" t="s">
        <v>14958</v>
      </c>
      <c r="BX1185" t="s">
        <v>4030</v>
      </c>
      <c r="BY1185" t="s">
        <v>4027</v>
      </c>
      <c r="BZ1185" t="s">
        <v>14959</v>
      </c>
      <c r="CA1185" t="s">
        <v>14959</v>
      </c>
      <c r="CC1185" t="s">
        <v>4105</v>
      </c>
      <c r="CD1185">
        <v>107.88</v>
      </c>
      <c r="CE1185">
        <v>8.99</v>
      </c>
      <c r="CF1185">
        <v>1.798</v>
      </c>
      <c r="CG1185">
        <v>0</v>
      </c>
      <c r="CH1185">
        <v>107.88</v>
      </c>
      <c r="CJ1185">
        <v>24.29</v>
      </c>
      <c r="CK1185">
        <v>1</v>
      </c>
      <c r="CL1185" t="s">
        <v>14960</v>
      </c>
      <c r="CM1185" t="s">
        <v>4106</v>
      </c>
      <c r="CN1185" t="s">
        <v>85</v>
      </c>
      <c r="CO1185" t="s">
        <v>14959</v>
      </c>
      <c r="CP1185" t="s">
        <v>4107</v>
      </c>
      <c r="CR1185" t="s">
        <v>17415</v>
      </c>
      <c r="CS1185" t="s">
        <v>4030</v>
      </c>
      <c r="CT1185" t="s">
        <v>4109</v>
      </c>
      <c r="CU1185" t="s">
        <v>17416</v>
      </c>
      <c r="CV1185" t="s">
        <v>8388</v>
      </c>
      <c r="CX1185" t="s">
        <v>4105</v>
      </c>
      <c r="CZ1185" t="s">
        <v>4133</v>
      </c>
      <c r="DA1185">
        <v>1</v>
      </c>
      <c r="DB1185" t="s">
        <v>17407</v>
      </c>
      <c r="DC1185" t="s">
        <v>226</v>
      </c>
      <c r="DD1185" t="s">
        <v>17416</v>
      </c>
      <c r="DE1185" t="s">
        <v>4158</v>
      </c>
    </row>
    <row r="1186" spans="58:109" x14ac:dyDescent="0.25">
      <c r="BF1186" t="s">
        <v>12088</v>
      </c>
      <c r="BH1186" t="s">
        <v>4417</v>
      </c>
      <c r="BL1186">
        <v>0</v>
      </c>
      <c r="BM1186">
        <v>1</v>
      </c>
      <c r="BR1186" t="s">
        <v>4031</v>
      </c>
      <c r="BS1186" s="124">
        <v>46146</v>
      </c>
      <c r="BT1186" t="s">
        <v>1391</v>
      </c>
      <c r="BU1186" t="s">
        <v>2171</v>
      </c>
      <c r="BW1186" t="s">
        <v>14961</v>
      </c>
      <c r="BX1186" t="s">
        <v>4030</v>
      </c>
      <c r="BY1186" t="s">
        <v>4027</v>
      </c>
      <c r="BZ1186" t="s">
        <v>14959</v>
      </c>
      <c r="CA1186" t="s">
        <v>14959</v>
      </c>
      <c r="CC1186" t="s">
        <v>4105</v>
      </c>
      <c r="CD1186">
        <v>143.88</v>
      </c>
      <c r="CE1186">
        <v>11.99</v>
      </c>
      <c r="CF1186">
        <v>2.3980000000000001</v>
      </c>
      <c r="CG1186">
        <v>0</v>
      </c>
      <c r="CH1186">
        <v>143.88</v>
      </c>
      <c r="CJ1186">
        <v>32.39</v>
      </c>
      <c r="CK1186">
        <v>1</v>
      </c>
      <c r="CL1186" t="s">
        <v>14960</v>
      </c>
      <c r="CM1186" t="s">
        <v>4106</v>
      </c>
      <c r="CN1186" t="s">
        <v>85</v>
      </c>
      <c r="CO1186" t="s">
        <v>14959</v>
      </c>
      <c r="CP1186" t="s">
        <v>4107</v>
      </c>
      <c r="CR1186" t="s">
        <v>17417</v>
      </c>
      <c r="CS1186" t="s">
        <v>4050</v>
      </c>
      <c r="CT1186" t="s">
        <v>4032</v>
      </c>
      <c r="CU1186" t="s">
        <v>17418</v>
      </c>
      <c r="CV1186" t="s">
        <v>4701</v>
      </c>
      <c r="CW1186" t="s">
        <v>4500</v>
      </c>
      <c r="CX1186" t="s">
        <v>4111</v>
      </c>
      <c r="CZ1186" t="s">
        <v>4133</v>
      </c>
      <c r="DA1186">
        <v>1</v>
      </c>
      <c r="DB1186" t="s">
        <v>17419</v>
      </c>
      <c r="DC1186" t="s">
        <v>226</v>
      </c>
      <c r="DD1186" t="s">
        <v>17418</v>
      </c>
      <c r="DE1186" t="s">
        <v>4158</v>
      </c>
    </row>
    <row r="1187" spans="58:109" x14ac:dyDescent="0.25">
      <c r="BF1187" t="s">
        <v>12089</v>
      </c>
      <c r="BH1187" t="s">
        <v>4417</v>
      </c>
      <c r="BL1187">
        <v>0</v>
      </c>
      <c r="BM1187">
        <v>1</v>
      </c>
      <c r="BR1187" t="s">
        <v>4031</v>
      </c>
      <c r="BS1187" s="124">
        <v>46146</v>
      </c>
      <c r="BT1187" t="s">
        <v>1391</v>
      </c>
      <c r="BU1187" t="s">
        <v>2171</v>
      </c>
      <c r="BW1187" t="s">
        <v>14962</v>
      </c>
      <c r="BX1187" t="s">
        <v>4030</v>
      </c>
      <c r="BY1187" t="s">
        <v>4034</v>
      </c>
      <c r="BZ1187" t="s">
        <v>14963</v>
      </c>
      <c r="CA1187" t="s">
        <v>14963</v>
      </c>
      <c r="CC1187" t="s">
        <v>4105</v>
      </c>
      <c r="CD1187">
        <v>58.92</v>
      </c>
      <c r="CE1187">
        <v>4.91</v>
      </c>
      <c r="CF1187">
        <v>0.36825000000000002</v>
      </c>
      <c r="CG1187">
        <v>0</v>
      </c>
      <c r="CH1187">
        <v>58.92</v>
      </c>
      <c r="CI1187" s="17">
        <v>0.5</v>
      </c>
      <c r="CJ1187">
        <v>8.11</v>
      </c>
      <c r="CK1187">
        <v>1</v>
      </c>
      <c r="CL1187" t="s">
        <v>14964</v>
      </c>
      <c r="CM1187" t="s">
        <v>4106</v>
      </c>
      <c r="CN1187" t="s">
        <v>85</v>
      </c>
      <c r="CO1187" t="s">
        <v>14963</v>
      </c>
      <c r="CP1187" t="s">
        <v>4107</v>
      </c>
      <c r="CR1187" t="s">
        <v>17420</v>
      </c>
      <c r="CS1187" t="s">
        <v>4050</v>
      </c>
      <c r="CT1187" t="s">
        <v>4126</v>
      </c>
      <c r="CU1187" t="s">
        <v>17421</v>
      </c>
      <c r="CV1187" t="s">
        <v>8280</v>
      </c>
      <c r="CX1187" t="s">
        <v>4105</v>
      </c>
      <c r="CZ1187" t="s">
        <v>4133</v>
      </c>
      <c r="DA1187">
        <v>1</v>
      </c>
      <c r="DB1187" t="s">
        <v>17422</v>
      </c>
      <c r="DC1187" t="s">
        <v>226</v>
      </c>
      <c r="DD1187" t="s">
        <v>17421</v>
      </c>
      <c r="DE1187" t="s">
        <v>4158</v>
      </c>
    </row>
    <row r="1188" spans="58:109" x14ac:dyDescent="0.25">
      <c r="BF1188" t="s">
        <v>12090</v>
      </c>
      <c r="BH1188" t="s">
        <v>4417</v>
      </c>
      <c r="BL1188">
        <v>0</v>
      </c>
      <c r="BM1188">
        <v>1</v>
      </c>
      <c r="BR1188" t="s">
        <v>4031</v>
      </c>
      <c r="BS1188" s="124">
        <v>46146</v>
      </c>
      <c r="BT1188" t="s">
        <v>1391</v>
      </c>
      <c r="BU1188" t="s">
        <v>2171</v>
      </c>
      <c r="BW1188" t="s">
        <v>14965</v>
      </c>
      <c r="BX1188" t="s">
        <v>4030</v>
      </c>
      <c r="BY1188" t="s">
        <v>4109</v>
      </c>
      <c r="BZ1188" t="s">
        <v>14966</v>
      </c>
      <c r="CA1188" t="s">
        <v>14966</v>
      </c>
      <c r="CC1188" t="s">
        <v>4105</v>
      </c>
      <c r="CD1188">
        <v>143.88</v>
      </c>
      <c r="CE1188">
        <v>11.99</v>
      </c>
      <c r="CF1188">
        <v>2.9975000000000001</v>
      </c>
      <c r="CG1188">
        <v>0</v>
      </c>
      <c r="CH1188">
        <v>143.88</v>
      </c>
      <c r="CI1188" s="17">
        <v>0.5</v>
      </c>
      <c r="CJ1188">
        <v>59.96</v>
      </c>
      <c r="CK1188">
        <v>1</v>
      </c>
      <c r="CL1188" t="s">
        <v>14967</v>
      </c>
      <c r="CM1188" t="s">
        <v>4106</v>
      </c>
      <c r="CN1188" t="s">
        <v>85</v>
      </c>
      <c r="CO1188" t="s">
        <v>14966</v>
      </c>
      <c r="CP1188" t="s">
        <v>4107</v>
      </c>
      <c r="CR1188" t="s">
        <v>17423</v>
      </c>
      <c r="CS1188" t="s">
        <v>4030</v>
      </c>
      <c r="CT1188" t="s">
        <v>4032</v>
      </c>
      <c r="CU1188" t="s">
        <v>17424</v>
      </c>
      <c r="CV1188" t="s">
        <v>4690</v>
      </c>
      <c r="CX1188" t="s">
        <v>4105</v>
      </c>
      <c r="CY1188" s="17">
        <v>0.5</v>
      </c>
      <c r="CZ1188" t="s">
        <v>4133</v>
      </c>
      <c r="DA1188">
        <v>1</v>
      </c>
      <c r="DB1188" t="s">
        <v>14011</v>
      </c>
      <c r="DC1188" t="s">
        <v>226</v>
      </c>
      <c r="DD1188" t="s">
        <v>17424</v>
      </c>
      <c r="DE1188" t="s">
        <v>4158</v>
      </c>
    </row>
    <row r="1189" spans="58:109" x14ac:dyDescent="0.25">
      <c r="BF1189" t="s">
        <v>12091</v>
      </c>
      <c r="BH1189" t="s">
        <v>4417</v>
      </c>
      <c r="BL1189">
        <v>0</v>
      </c>
      <c r="BM1189">
        <v>1</v>
      </c>
      <c r="BR1189" t="s">
        <v>4031</v>
      </c>
      <c r="BS1189" s="124">
        <v>46146</v>
      </c>
      <c r="BT1189" t="s">
        <v>1391</v>
      </c>
      <c r="BU1189" t="s">
        <v>2171</v>
      </c>
      <c r="BW1189" t="s">
        <v>14968</v>
      </c>
      <c r="BX1189" t="s">
        <v>4030</v>
      </c>
      <c r="BY1189" t="s">
        <v>4109</v>
      </c>
      <c r="BZ1189" t="s">
        <v>14969</v>
      </c>
      <c r="CA1189" t="s">
        <v>14969</v>
      </c>
      <c r="CC1189" t="s">
        <v>4111</v>
      </c>
      <c r="CD1189">
        <v>395.88</v>
      </c>
      <c r="CE1189">
        <v>32.99</v>
      </c>
      <c r="CG1189">
        <v>0</v>
      </c>
      <c r="CH1189">
        <v>395.88</v>
      </c>
      <c r="CK1189">
        <v>1</v>
      </c>
      <c r="CL1189" t="s">
        <v>14970</v>
      </c>
      <c r="CM1189" t="s">
        <v>4106</v>
      </c>
      <c r="CN1189" t="s">
        <v>85</v>
      </c>
      <c r="CO1189" t="s">
        <v>14969</v>
      </c>
      <c r="CP1189" t="s">
        <v>4107</v>
      </c>
      <c r="CR1189" t="s">
        <v>17425</v>
      </c>
      <c r="CS1189" t="s">
        <v>4050</v>
      </c>
      <c r="CT1189" t="s">
        <v>4109</v>
      </c>
      <c r="CU1189" t="s">
        <v>17426</v>
      </c>
      <c r="CV1189" t="s">
        <v>4615</v>
      </c>
      <c r="CW1189" t="s">
        <v>4148</v>
      </c>
      <c r="CX1189" t="s">
        <v>4105</v>
      </c>
      <c r="CZ1189" t="s">
        <v>4133</v>
      </c>
      <c r="DA1189">
        <v>1</v>
      </c>
      <c r="DB1189" t="s">
        <v>17427</v>
      </c>
      <c r="DC1189" t="s">
        <v>226</v>
      </c>
      <c r="DD1189" t="s">
        <v>17426</v>
      </c>
      <c r="DE1189" t="s">
        <v>4158</v>
      </c>
    </row>
    <row r="1190" spans="58:109" x14ac:dyDescent="0.25">
      <c r="BF1190" t="s">
        <v>12092</v>
      </c>
      <c r="BH1190" t="s">
        <v>4417</v>
      </c>
      <c r="BL1190">
        <v>0</v>
      </c>
      <c r="BM1190">
        <v>1</v>
      </c>
      <c r="BR1190" t="s">
        <v>4031</v>
      </c>
      <c r="BS1190" s="124">
        <v>46146</v>
      </c>
      <c r="BT1190" t="s">
        <v>1391</v>
      </c>
      <c r="BU1190" t="s">
        <v>2171</v>
      </c>
      <c r="BW1190" t="s">
        <v>4566</v>
      </c>
      <c r="BX1190" t="s">
        <v>4050</v>
      </c>
      <c r="BY1190" t="s">
        <v>4109</v>
      </c>
      <c r="BZ1190" t="s">
        <v>14971</v>
      </c>
      <c r="CA1190" t="s">
        <v>13247</v>
      </c>
      <c r="CB1190" t="s">
        <v>4543</v>
      </c>
      <c r="CC1190" t="s">
        <v>4111</v>
      </c>
      <c r="CD1190">
        <v>227.88</v>
      </c>
      <c r="CE1190">
        <v>18.989999999999998</v>
      </c>
      <c r="CF1190">
        <v>1.0416700000000001</v>
      </c>
      <c r="CG1190">
        <v>1</v>
      </c>
      <c r="CH1190">
        <v>227.88</v>
      </c>
      <c r="CI1190" s="17">
        <v>0.2</v>
      </c>
      <c r="CJ1190">
        <v>12.5</v>
      </c>
      <c r="CK1190">
        <v>1</v>
      </c>
      <c r="CL1190" t="s">
        <v>4567</v>
      </c>
      <c r="CM1190" t="s">
        <v>4133</v>
      </c>
      <c r="CN1190" t="s">
        <v>85</v>
      </c>
      <c r="CO1190" t="s">
        <v>14971</v>
      </c>
      <c r="CP1190" t="s">
        <v>4121</v>
      </c>
      <c r="CR1190" t="s">
        <v>17428</v>
      </c>
      <c r="CS1190" t="s">
        <v>4050</v>
      </c>
      <c r="CT1190" t="s">
        <v>4034</v>
      </c>
      <c r="CU1190" t="s">
        <v>17429</v>
      </c>
      <c r="CV1190" t="s">
        <v>4170</v>
      </c>
      <c r="CW1190" t="s">
        <v>4195</v>
      </c>
      <c r="CX1190" t="s">
        <v>4105</v>
      </c>
      <c r="CZ1190" t="s">
        <v>4133</v>
      </c>
      <c r="DA1190">
        <v>1</v>
      </c>
      <c r="DB1190" t="s">
        <v>17430</v>
      </c>
      <c r="DC1190" t="s">
        <v>226</v>
      </c>
      <c r="DD1190" t="s">
        <v>17429</v>
      </c>
      <c r="DE1190" t="s">
        <v>4158</v>
      </c>
    </row>
    <row r="1191" spans="58:109" x14ac:dyDescent="0.25">
      <c r="BF1191" t="s">
        <v>12093</v>
      </c>
      <c r="BG1191" t="s">
        <v>12094</v>
      </c>
      <c r="BH1191" t="s">
        <v>4558</v>
      </c>
      <c r="BI1191" t="s">
        <v>12095</v>
      </c>
      <c r="BJ1191" t="s">
        <v>4027</v>
      </c>
      <c r="BK1191">
        <v>97.08</v>
      </c>
      <c r="BL1191">
        <v>1</v>
      </c>
      <c r="BM1191">
        <v>1</v>
      </c>
      <c r="BN1191" t="s">
        <v>4028</v>
      </c>
      <c r="BO1191">
        <v>1</v>
      </c>
      <c r="BP1191" t="s">
        <v>4029</v>
      </c>
      <c r="BQ1191" t="s">
        <v>4030</v>
      </c>
      <c r="BR1191" t="s">
        <v>4031</v>
      </c>
      <c r="BS1191" s="124">
        <v>46146</v>
      </c>
      <c r="BT1191" t="s">
        <v>1416</v>
      </c>
      <c r="BU1191" t="s">
        <v>1720</v>
      </c>
      <c r="BW1191" t="s">
        <v>14972</v>
      </c>
      <c r="BX1191" t="s">
        <v>4030</v>
      </c>
      <c r="BY1191" t="s">
        <v>4034</v>
      </c>
      <c r="BZ1191" t="s">
        <v>14973</v>
      </c>
      <c r="CA1191" t="s">
        <v>10304</v>
      </c>
      <c r="CC1191" t="s">
        <v>4105</v>
      </c>
      <c r="CD1191">
        <v>55.88</v>
      </c>
      <c r="CE1191">
        <v>2.54</v>
      </c>
      <c r="CF1191">
        <v>0.61050000000000004</v>
      </c>
      <c r="CG1191">
        <v>1</v>
      </c>
      <c r="CH1191">
        <v>55.88</v>
      </c>
      <c r="CI1191" s="17">
        <v>0.2</v>
      </c>
      <c r="CJ1191">
        <v>5.03</v>
      </c>
      <c r="CK1191">
        <v>1</v>
      </c>
      <c r="CL1191" t="s">
        <v>14974</v>
      </c>
      <c r="CM1191" t="s">
        <v>4121</v>
      </c>
      <c r="CN1191" t="s">
        <v>85</v>
      </c>
      <c r="CO1191" t="s">
        <v>14973</v>
      </c>
      <c r="CP1191" t="s">
        <v>4121</v>
      </c>
      <c r="CR1191" t="s">
        <v>17431</v>
      </c>
      <c r="CS1191" t="s">
        <v>4050</v>
      </c>
      <c r="CT1191" t="s">
        <v>4034</v>
      </c>
      <c r="CU1191" t="s">
        <v>17432</v>
      </c>
      <c r="CV1191" t="s">
        <v>4170</v>
      </c>
      <c r="CW1191" t="s">
        <v>4195</v>
      </c>
      <c r="CX1191" t="s">
        <v>4105</v>
      </c>
      <c r="CZ1191" t="s">
        <v>4133</v>
      </c>
      <c r="DA1191">
        <v>1</v>
      </c>
      <c r="DB1191" t="s">
        <v>17430</v>
      </c>
      <c r="DC1191" t="s">
        <v>226</v>
      </c>
      <c r="DD1191" t="s">
        <v>17432</v>
      </c>
      <c r="DE1191" t="s">
        <v>4158</v>
      </c>
    </row>
    <row r="1192" spans="58:109" x14ac:dyDescent="0.25">
      <c r="BF1192" t="s">
        <v>12096</v>
      </c>
      <c r="BG1192" t="s">
        <v>12097</v>
      </c>
      <c r="BH1192" t="s">
        <v>4558</v>
      </c>
      <c r="BI1192" t="s">
        <v>12098</v>
      </c>
      <c r="BJ1192" t="s">
        <v>4027</v>
      </c>
      <c r="BK1192">
        <v>97.08</v>
      </c>
      <c r="BL1192">
        <v>1</v>
      </c>
      <c r="BM1192">
        <v>1</v>
      </c>
      <c r="BN1192" t="s">
        <v>4028</v>
      </c>
      <c r="BO1192">
        <v>1</v>
      </c>
      <c r="BP1192" t="s">
        <v>4029</v>
      </c>
      <c r="BQ1192" t="s">
        <v>4030</v>
      </c>
      <c r="BR1192" t="s">
        <v>4031</v>
      </c>
      <c r="BS1192" s="124">
        <v>46146</v>
      </c>
      <c r="BT1192" t="s">
        <v>1416</v>
      </c>
      <c r="BU1192" t="s">
        <v>1720</v>
      </c>
      <c r="BW1192" t="s">
        <v>14975</v>
      </c>
      <c r="BX1192" t="s">
        <v>4030</v>
      </c>
      <c r="BY1192" t="s">
        <v>4034</v>
      </c>
      <c r="BZ1192" t="s">
        <v>14976</v>
      </c>
      <c r="CA1192" t="s">
        <v>10304</v>
      </c>
      <c r="CC1192" t="s">
        <v>4105</v>
      </c>
      <c r="CD1192">
        <v>65.56</v>
      </c>
      <c r="CE1192">
        <v>2.98</v>
      </c>
      <c r="CF1192">
        <v>0.71550000000000002</v>
      </c>
      <c r="CG1192">
        <v>1</v>
      </c>
      <c r="CH1192">
        <v>65.56</v>
      </c>
      <c r="CI1192" s="17">
        <v>0.2</v>
      </c>
      <c r="CJ1192">
        <v>5.9</v>
      </c>
      <c r="CK1192">
        <v>1</v>
      </c>
      <c r="CL1192" t="s">
        <v>14974</v>
      </c>
      <c r="CM1192" t="s">
        <v>4121</v>
      </c>
      <c r="CN1192" t="s">
        <v>85</v>
      </c>
      <c r="CO1192" t="s">
        <v>14976</v>
      </c>
      <c r="CP1192" t="s">
        <v>4121</v>
      </c>
      <c r="CR1192" t="s">
        <v>17433</v>
      </c>
      <c r="CS1192" t="s">
        <v>4030</v>
      </c>
      <c r="CT1192" t="s">
        <v>4034</v>
      </c>
      <c r="CU1192" t="s">
        <v>17434</v>
      </c>
      <c r="CV1192" t="s">
        <v>8850</v>
      </c>
      <c r="CX1192" t="s">
        <v>4105</v>
      </c>
      <c r="CZ1192" t="s">
        <v>4133</v>
      </c>
      <c r="DA1192">
        <v>1</v>
      </c>
      <c r="DB1192" t="s">
        <v>17435</v>
      </c>
      <c r="DC1192" t="s">
        <v>226</v>
      </c>
      <c r="DD1192" t="s">
        <v>17434</v>
      </c>
      <c r="DE1192" t="s">
        <v>4158</v>
      </c>
    </row>
    <row r="1193" spans="58:109" x14ac:dyDescent="0.25">
      <c r="BF1193" t="s">
        <v>12099</v>
      </c>
      <c r="BG1193" t="s">
        <v>12100</v>
      </c>
      <c r="BH1193" t="s">
        <v>4558</v>
      </c>
      <c r="BI1193" t="s">
        <v>12101</v>
      </c>
      <c r="BJ1193" t="s">
        <v>4032</v>
      </c>
      <c r="BK1193">
        <v>173.88</v>
      </c>
      <c r="BL1193">
        <v>1</v>
      </c>
      <c r="BM1193">
        <v>1</v>
      </c>
      <c r="BN1193" t="s">
        <v>4028</v>
      </c>
      <c r="BO1193">
        <v>1</v>
      </c>
      <c r="BP1193" t="s">
        <v>4029</v>
      </c>
      <c r="BQ1193" t="s">
        <v>4030</v>
      </c>
      <c r="BR1193" t="s">
        <v>4031</v>
      </c>
      <c r="BS1193" s="124">
        <v>46146</v>
      </c>
      <c r="BT1193" t="s">
        <v>1416</v>
      </c>
      <c r="BU1193" t="s">
        <v>1720</v>
      </c>
      <c r="BW1193" t="s">
        <v>9101</v>
      </c>
      <c r="BX1193" t="s">
        <v>4050</v>
      </c>
      <c r="BY1193" t="s">
        <v>4109</v>
      </c>
      <c r="BZ1193" t="s">
        <v>9027</v>
      </c>
      <c r="CA1193" t="s">
        <v>9027</v>
      </c>
      <c r="CB1193" t="s">
        <v>4203</v>
      </c>
      <c r="CC1193" t="s">
        <v>4111</v>
      </c>
      <c r="CD1193">
        <v>233.88</v>
      </c>
      <c r="CE1193">
        <v>19.489999999999998</v>
      </c>
      <c r="CG1193">
        <v>0</v>
      </c>
      <c r="CH1193">
        <v>233.88</v>
      </c>
      <c r="CK1193">
        <v>1</v>
      </c>
      <c r="CL1193" t="s">
        <v>9102</v>
      </c>
      <c r="CM1193" t="s">
        <v>4133</v>
      </c>
      <c r="CN1193" t="s">
        <v>85</v>
      </c>
      <c r="CO1193" t="s">
        <v>9027</v>
      </c>
      <c r="CP1193" t="s">
        <v>4107</v>
      </c>
      <c r="CR1193" t="s">
        <v>17436</v>
      </c>
      <c r="CS1193" t="s">
        <v>4030</v>
      </c>
      <c r="CT1193" t="s">
        <v>4034</v>
      </c>
      <c r="CU1193" t="s">
        <v>17437</v>
      </c>
      <c r="CV1193" t="s">
        <v>8850</v>
      </c>
      <c r="CX1193" t="s">
        <v>4105</v>
      </c>
      <c r="CZ1193" t="s">
        <v>4133</v>
      </c>
      <c r="DA1193">
        <v>1</v>
      </c>
      <c r="DB1193" t="s">
        <v>17435</v>
      </c>
      <c r="DC1193" t="s">
        <v>226</v>
      </c>
      <c r="DD1193" t="s">
        <v>17437</v>
      </c>
      <c r="DE1193" t="s">
        <v>4158</v>
      </c>
    </row>
    <row r="1194" spans="58:109" x14ac:dyDescent="0.25">
      <c r="BF1194" t="s">
        <v>12102</v>
      </c>
      <c r="BH1194" t="s">
        <v>4418</v>
      </c>
      <c r="BL1194">
        <v>0</v>
      </c>
      <c r="BM1194">
        <v>1</v>
      </c>
      <c r="BR1194" t="s">
        <v>4031</v>
      </c>
      <c r="BS1194" s="124">
        <v>46146</v>
      </c>
      <c r="BT1194" t="s">
        <v>1481</v>
      </c>
      <c r="BU1194" t="s">
        <v>1381</v>
      </c>
      <c r="BW1194" t="s">
        <v>9845</v>
      </c>
      <c r="BX1194" t="s">
        <v>4030</v>
      </c>
      <c r="BY1194" t="s">
        <v>4109</v>
      </c>
      <c r="BZ1194" t="s">
        <v>9832</v>
      </c>
      <c r="CA1194" t="s">
        <v>9832</v>
      </c>
      <c r="CC1194" t="s">
        <v>4111</v>
      </c>
      <c r="CD1194">
        <v>551.88</v>
      </c>
      <c r="CE1194">
        <v>45.99</v>
      </c>
      <c r="CG1194">
        <v>0</v>
      </c>
      <c r="CH1194">
        <v>551.88</v>
      </c>
      <c r="CK1194">
        <v>1</v>
      </c>
      <c r="CL1194" t="s">
        <v>9846</v>
      </c>
      <c r="CM1194" t="s">
        <v>4106</v>
      </c>
      <c r="CN1194" t="s">
        <v>85</v>
      </c>
      <c r="CO1194" t="s">
        <v>9832</v>
      </c>
      <c r="CP1194" t="s">
        <v>4107</v>
      </c>
      <c r="CR1194" t="s">
        <v>17438</v>
      </c>
      <c r="CS1194" t="s">
        <v>4030</v>
      </c>
      <c r="CT1194" t="s">
        <v>4034</v>
      </c>
      <c r="CU1194" t="s">
        <v>17439</v>
      </c>
      <c r="CV1194" t="s">
        <v>8850</v>
      </c>
      <c r="CX1194" t="s">
        <v>4105</v>
      </c>
      <c r="CZ1194" t="s">
        <v>4133</v>
      </c>
      <c r="DA1194">
        <v>1</v>
      </c>
      <c r="DB1194" t="s">
        <v>17435</v>
      </c>
      <c r="DC1194" t="s">
        <v>226</v>
      </c>
      <c r="DD1194" t="s">
        <v>17439</v>
      </c>
      <c r="DE1194" t="s">
        <v>4158</v>
      </c>
    </row>
    <row r="1195" spans="58:109" x14ac:dyDescent="0.25">
      <c r="BF1195" t="s">
        <v>12103</v>
      </c>
      <c r="BG1195" t="s">
        <v>12104</v>
      </c>
      <c r="BH1195" t="s">
        <v>4053</v>
      </c>
      <c r="BI1195" t="s">
        <v>12105</v>
      </c>
      <c r="BJ1195" t="s">
        <v>4032</v>
      </c>
      <c r="BK1195">
        <v>227.48</v>
      </c>
      <c r="BL1195">
        <v>1</v>
      </c>
      <c r="BM1195">
        <v>1</v>
      </c>
      <c r="BN1195" t="s">
        <v>4387</v>
      </c>
      <c r="BO1195">
        <v>1</v>
      </c>
      <c r="BP1195" t="s">
        <v>4029</v>
      </c>
      <c r="BQ1195" t="s">
        <v>4030</v>
      </c>
      <c r="BR1195" t="s">
        <v>69</v>
      </c>
      <c r="BS1195" s="124">
        <v>46146</v>
      </c>
      <c r="BT1195" t="s">
        <v>1507</v>
      </c>
      <c r="BU1195" t="s">
        <v>2409</v>
      </c>
      <c r="BW1195" t="s">
        <v>10329</v>
      </c>
      <c r="BX1195" t="s">
        <v>4030</v>
      </c>
      <c r="BY1195" t="s">
        <v>4109</v>
      </c>
      <c r="BZ1195" t="s">
        <v>10330</v>
      </c>
      <c r="CA1195" t="s">
        <v>10330</v>
      </c>
      <c r="CC1195" t="s">
        <v>4111</v>
      </c>
      <c r="CD1195">
        <v>395.88</v>
      </c>
      <c r="CE1195">
        <v>32.99</v>
      </c>
      <c r="CG1195">
        <v>0</v>
      </c>
      <c r="CH1195">
        <v>395.88</v>
      </c>
      <c r="CK1195">
        <v>1</v>
      </c>
      <c r="CL1195" t="s">
        <v>10331</v>
      </c>
      <c r="CM1195" t="s">
        <v>4106</v>
      </c>
      <c r="CN1195" t="s">
        <v>85</v>
      </c>
      <c r="CO1195" t="s">
        <v>10330</v>
      </c>
      <c r="CP1195" t="s">
        <v>4107</v>
      </c>
      <c r="CR1195" t="s">
        <v>17440</v>
      </c>
      <c r="CS1195" t="s">
        <v>4030</v>
      </c>
      <c r="CT1195" t="s">
        <v>4034</v>
      </c>
      <c r="CU1195" t="s">
        <v>17441</v>
      </c>
      <c r="CV1195" t="s">
        <v>8850</v>
      </c>
      <c r="CX1195" t="s">
        <v>4105</v>
      </c>
      <c r="CZ1195" t="s">
        <v>4133</v>
      </c>
      <c r="DA1195">
        <v>1</v>
      </c>
      <c r="DB1195" t="s">
        <v>17435</v>
      </c>
      <c r="DC1195" t="s">
        <v>226</v>
      </c>
      <c r="DD1195" t="s">
        <v>17441</v>
      </c>
      <c r="DE1195" t="s">
        <v>4158</v>
      </c>
    </row>
    <row r="1196" spans="58:109" x14ac:dyDescent="0.25">
      <c r="BF1196" t="s">
        <v>12106</v>
      </c>
      <c r="BH1196" t="s">
        <v>4053</v>
      </c>
      <c r="BL1196">
        <v>0</v>
      </c>
      <c r="BM1196">
        <v>1</v>
      </c>
      <c r="BR1196" t="s">
        <v>69</v>
      </c>
      <c r="BS1196" s="124">
        <v>46146</v>
      </c>
      <c r="BT1196" t="s">
        <v>1507</v>
      </c>
      <c r="BU1196" t="s">
        <v>2409</v>
      </c>
      <c r="BW1196" t="s">
        <v>9103</v>
      </c>
      <c r="BX1196" t="s">
        <v>4030</v>
      </c>
      <c r="BY1196" t="s">
        <v>4104</v>
      </c>
      <c r="BZ1196" t="s">
        <v>9104</v>
      </c>
      <c r="CA1196" t="s">
        <v>8448</v>
      </c>
      <c r="CC1196" t="s">
        <v>4105</v>
      </c>
      <c r="CD1196">
        <v>118.68</v>
      </c>
      <c r="CE1196">
        <v>8.7899999999999991</v>
      </c>
      <c r="CF1196">
        <v>2.1974999999999998</v>
      </c>
      <c r="CG1196">
        <v>1</v>
      </c>
      <c r="CH1196">
        <v>118.68</v>
      </c>
      <c r="CI1196" s="17">
        <v>0.2</v>
      </c>
      <c r="CJ1196">
        <v>26.38</v>
      </c>
      <c r="CK1196">
        <v>1</v>
      </c>
      <c r="CL1196" t="s">
        <v>9105</v>
      </c>
      <c r="CM1196" t="s">
        <v>4133</v>
      </c>
      <c r="CN1196" t="s">
        <v>85</v>
      </c>
      <c r="CO1196" t="s">
        <v>9104</v>
      </c>
      <c r="CP1196" t="s">
        <v>4121</v>
      </c>
      <c r="CR1196" t="s">
        <v>17442</v>
      </c>
      <c r="CS1196" t="s">
        <v>4050</v>
      </c>
      <c r="CT1196" t="s">
        <v>4032</v>
      </c>
      <c r="CU1196" t="s">
        <v>17443</v>
      </c>
      <c r="CV1196" t="s">
        <v>4614</v>
      </c>
      <c r="CX1196" t="s">
        <v>4105</v>
      </c>
      <c r="CZ1196" t="s">
        <v>4133</v>
      </c>
      <c r="DA1196">
        <v>1</v>
      </c>
      <c r="DB1196" t="s">
        <v>17444</v>
      </c>
      <c r="DC1196" t="s">
        <v>226</v>
      </c>
      <c r="DD1196" t="s">
        <v>17443</v>
      </c>
      <c r="DE1196" t="s">
        <v>4158</v>
      </c>
    </row>
    <row r="1197" spans="58:109" x14ac:dyDescent="0.25">
      <c r="BF1197" t="s">
        <v>12107</v>
      </c>
      <c r="BH1197" t="s">
        <v>4053</v>
      </c>
      <c r="BL1197">
        <v>0</v>
      </c>
      <c r="BM1197">
        <v>1</v>
      </c>
      <c r="BR1197" t="s">
        <v>69</v>
      </c>
      <c r="BS1197" s="124">
        <v>46146</v>
      </c>
      <c r="BT1197" t="s">
        <v>1507</v>
      </c>
      <c r="BU1197" t="s">
        <v>2409</v>
      </c>
      <c r="BW1197" t="s">
        <v>14977</v>
      </c>
      <c r="BX1197" t="s">
        <v>4030</v>
      </c>
      <c r="BY1197" t="s">
        <v>4109</v>
      </c>
      <c r="BZ1197" t="s">
        <v>13158</v>
      </c>
      <c r="CA1197" t="s">
        <v>8256</v>
      </c>
      <c r="CB1197" t="s">
        <v>4543</v>
      </c>
      <c r="CC1197" t="s">
        <v>4105</v>
      </c>
      <c r="CD1197">
        <v>131.88</v>
      </c>
      <c r="CE1197">
        <v>10.99</v>
      </c>
      <c r="CF1197">
        <v>1.05504</v>
      </c>
      <c r="CG1197">
        <v>1</v>
      </c>
      <c r="CH1197">
        <v>131.88</v>
      </c>
      <c r="CI1197" s="17">
        <v>0.2</v>
      </c>
      <c r="CJ1197">
        <v>12.66</v>
      </c>
      <c r="CK1197">
        <v>1</v>
      </c>
      <c r="CL1197" t="s">
        <v>14978</v>
      </c>
      <c r="CM1197" t="s">
        <v>4121</v>
      </c>
      <c r="CN1197" t="s">
        <v>85</v>
      </c>
      <c r="CO1197" t="s">
        <v>13158</v>
      </c>
      <c r="CP1197" t="s">
        <v>4121</v>
      </c>
      <c r="CR1197" t="s">
        <v>17445</v>
      </c>
      <c r="CS1197" t="s">
        <v>4050</v>
      </c>
      <c r="CT1197" t="s">
        <v>4032</v>
      </c>
      <c r="CU1197" t="s">
        <v>16899</v>
      </c>
      <c r="CV1197" t="s">
        <v>4194</v>
      </c>
      <c r="CX1197" t="s">
        <v>4105</v>
      </c>
      <c r="CZ1197" t="s">
        <v>4133</v>
      </c>
      <c r="DA1197">
        <v>1</v>
      </c>
      <c r="DB1197" t="s">
        <v>17446</v>
      </c>
      <c r="DC1197" t="s">
        <v>226</v>
      </c>
      <c r="DD1197" t="s">
        <v>16899</v>
      </c>
      <c r="DE1197" t="s">
        <v>4158</v>
      </c>
    </row>
    <row r="1198" spans="58:109" x14ac:dyDescent="0.25">
      <c r="BF1198" t="s">
        <v>12108</v>
      </c>
      <c r="BH1198" t="s">
        <v>4508</v>
      </c>
      <c r="BL1198">
        <v>0</v>
      </c>
      <c r="BM1198">
        <v>1</v>
      </c>
      <c r="BR1198" t="s">
        <v>4031</v>
      </c>
      <c r="BS1198" s="124">
        <v>46146</v>
      </c>
      <c r="BT1198" t="s">
        <v>1531</v>
      </c>
      <c r="BU1198" t="s">
        <v>1381</v>
      </c>
      <c r="BW1198" t="s">
        <v>14979</v>
      </c>
      <c r="BX1198" t="s">
        <v>4030</v>
      </c>
      <c r="BY1198" t="s">
        <v>4109</v>
      </c>
      <c r="BZ1198" t="s">
        <v>13161</v>
      </c>
      <c r="CA1198" t="s">
        <v>8256</v>
      </c>
      <c r="CB1198" t="s">
        <v>4543</v>
      </c>
      <c r="CC1198" t="s">
        <v>4105</v>
      </c>
      <c r="CD1198">
        <v>167.88</v>
      </c>
      <c r="CE1198">
        <v>13.99</v>
      </c>
      <c r="CF1198">
        <v>1.34304</v>
      </c>
      <c r="CG1198">
        <v>1</v>
      </c>
      <c r="CH1198">
        <v>167.88</v>
      </c>
      <c r="CI1198" s="17">
        <v>0.2</v>
      </c>
      <c r="CJ1198">
        <v>16.12</v>
      </c>
      <c r="CK1198">
        <v>1</v>
      </c>
      <c r="CL1198" t="s">
        <v>14978</v>
      </c>
      <c r="CM1198" t="s">
        <v>4121</v>
      </c>
      <c r="CN1198" t="s">
        <v>85</v>
      </c>
      <c r="CO1198" t="s">
        <v>13161</v>
      </c>
      <c r="CP1198" t="s">
        <v>4121</v>
      </c>
      <c r="CR1198" t="s">
        <v>17447</v>
      </c>
      <c r="CS1198" t="s">
        <v>4030</v>
      </c>
      <c r="CT1198" t="s">
        <v>4034</v>
      </c>
      <c r="CU1198" t="s">
        <v>17448</v>
      </c>
      <c r="CV1198" t="s">
        <v>8558</v>
      </c>
      <c r="CX1198" t="s">
        <v>4105</v>
      </c>
      <c r="CY1198" s="17">
        <v>0.5</v>
      </c>
      <c r="CZ1198" t="s">
        <v>4133</v>
      </c>
      <c r="DA1198">
        <v>1</v>
      </c>
      <c r="DB1198" t="s">
        <v>17449</v>
      </c>
      <c r="DC1198" t="s">
        <v>226</v>
      </c>
      <c r="DD1198" t="s">
        <v>17448</v>
      </c>
      <c r="DE1198" t="s">
        <v>4158</v>
      </c>
    </row>
    <row r="1199" spans="58:109" x14ac:dyDescent="0.25">
      <c r="BF1199" t="s">
        <v>12109</v>
      </c>
      <c r="BG1199" t="s">
        <v>12110</v>
      </c>
      <c r="BH1199" t="s">
        <v>1585</v>
      </c>
      <c r="BI1199" t="s">
        <v>12111</v>
      </c>
      <c r="BJ1199" t="s">
        <v>4032</v>
      </c>
      <c r="BK1199">
        <v>137.16</v>
      </c>
      <c r="BL1199">
        <v>1</v>
      </c>
      <c r="BM1199">
        <v>1</v>
      </c>
      <c r="BN1199" t="s">
        <v>4028</v>
      </c>
      <c r="BO1199">
        <v>1</v>
      </c>
      <c r="BP1199" t="s">
        <v>4029</v>
      </c>
      <c r="BQ1199" t="s">
        <v>4030</v>
      </c>
      <c r="BR1199" t="s">
        <v>69</v>
      </c>
      <c r="BS1199" s="124">
        <v>46146</v>
      </c>
      <c r="BT1199" t="s">
        <v>1584</v>
      </c>
      <c r="BU1199" t="s">
        <v>1381</v>
      </c>
      <c r="BW1199" t="s">
        <v>14980</v>
      </c>
      <c r="BX1199" t="s">
        <v>4030</v>
      </c>
      <c r="BY1199" t="s">
        <v>4109</v>
      </c>
      <c r="BZ1199" t="s">
        <v>13161</v>
      </c>
      <c r="CA1199" t="s">
        <v>8256</v>
      </c>
      <c r="CB1199" t="s">
        <v>4543</v>
      </c>
      <c r="CC1199" t="s">
        <v>4105</v>
      </c>
      <c r="CD1199">
        <v>119.88</v>
      </c>
      <c r="CE1199">
        <v>9.99</v>
      </c>
      <c r="CF1199">
        <v>0.95904</v>
      </c>
      <c r="CG1199">
        <v>1</v>
      </c>
      <c r="CH1199">
        <v>119.88</v>
      </c>
      <c r="CI1199" s="17">
        <v>0.2</v>
      </c>
      <c r="CJ1199">
        <v>11.51</v>
      </c>
      <c r="CK1199">
        <v>1</v>
      </c>
      <c r="CL1199" t="s">
        <v>14978</v>
      </c>
      <c r="CM1199" t="s">
        <v>4121</v>
      </c>
      <c r="CN1199" t="s">
        <v>85</v>
      </c>
      <c r="CO1199" t="s">
        <v>13161</v>
      </c>
      <c r="CP1199" t="s">
        <v>4121</v>
      </c>
      <c r="CR1199" t="s">
        <v>17452</v>
      </c>
      <c r="CS1199" t="s">
        <v>4030</v>
      </c>
      <c r="CT1199" t="s">
        <v>4034</v>
      </c>
      <c r="CU1199" t="s">
        <v>17453</v>
      </c>
      <c r="CV1199" t="s">
        <v>8558</v>
      </c>
      <c r="CX1199" t="s">
        <v>4105</v>
      </c>
      <c r="CY1199" s="17">
        <v>0.5</v>
      </c>
      <c r="CZ1199" t="s">
        <v>4133</v>
      </c>
      <c r="DA1199">
        <v>1</v>
      </c>
      <c r="DB1199" t="s">
        <v>17449</v>
      </c>
      <c r="DC1199" t="s">
        <v>226</v>
      </c>
      <c r="DD1199" t="s">
        <v>17453</v>
      </c>
      <c r="DE1199" t="s">
        <v>4158</v>
      </c>
    </row>
    <row r="1200" spans="58:109" x14ac:dyDescent="0.25">
      <c r="BF1200" t="s">
        <v>12112</v>
      </c>
      <c r="BG1200" t="s">
        <v>12113</v>
      </c>
      <c r="BH1200" t="s">
        <v>1585</v>
      </c>
      <c r="BI1200" t="s">
        <v>12114</v>
      </c>
      <c r="BJ1200" t="s">
        <v>4032</v>
      </c>
      <c r="BK1200">
        <v>174.68</v>
      </c>
      <c r="BL1200">
        <v>1</v>
      </c>
      <c r="BM1200">
        <v>1</v>
      </c>
      <c r="BN1200" t="s">
        <v>4056</v>
      </c>
      <c r="BO1200">
        <v>1</v>
      </c>
      <c r="BP1200" t="s">
        <v>4029</v>
      </c>
      <c r="BQ1200" t="s">
        <v>4030</v>
      </c>
      <c r="BR1200" t="s">
        <v>69</v>
      </c>
      <c r="BS1200" s="124">
        <v>46146</v>
      </c>
      <c r="BT1200" t="s">
        <v>1584</v>
      </c>
      <c r="BU1200" t="s">
        <v>1381</v>
      </c>
      <c r="BW1200" t="s">
        <v>14981</v>
      </c>
      <c r="BX1200" t="s">
        <v>4030</v>
      </c>
      <c r="BY1200" t="s">
        <v>4109</v>
      </c>
      <c r="BZ1200" t="s">
        <v>13149</v>
      </c>
      <c r="CA1200" t="s">
        <v>8256</v>
      </c>
      <c r="CB1200" t="s">
        <v>4543</v>
      </c>
      <c r="CC1200" t="s">
        <v>4105</v>
      </c>
      <c r="CD1200">
        <v>143.88</v>
      </c>
      <c r="CE1200">
        <v>11.99</v>
      </c>
      <c r="CF1200">
        <v>1.1510400000000001</v>
      </c>
      <c r="CG1200">
        <v>1</v>
      </c>
      <c r="CH1200">
        <v>143.88</v>
      </c>
      <c r="CI1200" s="17">
        <v>0.2</v>
      </c>
      <c r="CJ1200">
        <v>13.81</v>
      </c>
      <c r="CK1200">
        <v>1</v>
      </c>
      <c r="CL1200" t="s">
        <v>14978</v>
      </c>
      <c r="CM1200" t="s">
        <v>4121</v>
      </c>
      <c r="CN1200" t="s">
        <v>85</v>
      </c>
      <c r="CO1200" t="s">
        <v>13149</v>
      </c>
      <c r="CP1200" t="s">
        <v>4121</v>
      </c>
      <c r="CR1200" t="s">
        <v>17450</v>
      </c>
      <c r="CS1200" t="s">
        <v>4030</v>
      </c>
      <c r="CT1200" t="s">
        <v>4034</v>
      </c>
      <c r="CU1200" t="s">
        <v>17451</v>
      </c>
      <c r="CV1200" t="s">
        <v>8558</v>
      </c>
      <c r="CX1200" t="s">
        <v>4105</v>
      </c>
      <c r="CY1200" s="17">
        <v>0.5</v>
      </c>
      <c r="CZ1200" t="s">
        <v>4133</v>
      </c>
      <c r="DA1200">
        <v>1</v>
      </c>
      <c r="DB1200" t="s">
        <v>17449</v>
      </c>
      <c r="DC1200" t="s">
        <v>226</v>
      </c>
      <c r="DD1200" t="s">
        <v>17451</v>
      </c>
      <c r="DE1200" t="s">
        <v>4158</v>
      </c>
    </row>
    <row r="1201" spans="58:109" x14ac:dyDescent="0.25">
      <c r="BF1201" t="s">
        <v>12115</v>
      </c>
      <c r="BH1201" t="s">
        <v>1585</v>
      </c>
      <c r="BL1201">
        <v>0</v>
      </c>
      <c r="BM1201">
        <v>1</v>
      </c>
      <c r="BR1201" t="s">
        <v>69</v>
      </c>
      <c r="BS1201" s="124">
        <v>46146</v>
      </c>
      <c r="BT1201" t="s">
        <v>1584</v>
      </c>
      <c r="BU1201" t="s">
        <v>1381</v>
      </c>
      <c r="BW1201" t="s">
        <v>14982</v>
      </c>
      <c r="BX1201" t="s">
        <v>4030</v>
      </c>
      <c r="BY1201" t="s">
        <v>4109</v>
      </c>
      <c r="BZ1201" t="s">
        <v>13149</v>
      </c>
      <c r="CA1201" t="s">
        <v>8256</v>
      </c>
      <c r="CB1201" t="s">
        <v>4543</v>
      </c>
      <c r="CC1201" t="s">
        <v>4105</v>
      </c>
      <c r="CD1201">
        <v>131.88</v>
      </c>
      <c r="CE1201">
        <v>10.99</v>
      </c>
      <c r="CF1201">
        <v>1.05504</v>
      </c>
      <c r="CG1201">
        <v>1</v>
      </c>
      <c r="CH1201">
        <v>131.88</v>
      </c>
      <c r="CI1201" s="17">
        <v>0.2</v>
      </c>
      <c r="CJ1201">
        <v>12.66</v>
      </c>
      <c r="CK1201">
        <v>1</v>
      </c>
      <c r="CL1201" t="s">
        <v>14978</v>
      </c>
      <c r="CM1201" t="s">
        <v>4121</v>
      </c>
      <c r="CN1201" t="s">
        <v>85</v>
      </c>
      <c r="CO1201" t="s">
        <v>13149</v>
      </c>
      <c r="CP1201" t="s">
        <v>4121</v>
      </c>
      <c r="CR1201" t="s">
        <v>17454</v>
      </c>
      <c r="CS1201" t="s">
        <v>4030</v>
      </c>
      <c r="CT1201" t="s">
        <v>4034</v>
      </c>
      <c r="CU1201" t="s">
        <v>17451</v>
      </c>
      <c r="CV1201" t="s">
        <v>8558</v>
      </c>
      <c r="CX1201" t="s">
        <v>4105</v>
      </c>
      <c r="CY1201" s="17">
        <v>0.5</v>
      </c>
      <c r="CZ1201" t="s">
        <v>4133</v>
      </c>
      <c r="DA1201">
        <v>1</v>
      </c>
      <c r="DB1201" t="s">
        <v>17449</v>
      </c>
      <c r="DC1201" t="s">
        <v>226</v>
      </c>
      <c r="DD1201" t="s">
        <v>17451</v>
      </c>
      <c r="DE1201" t="s">
        <v>4158</v>
      </c>
    </row>
    <row r="1202" spans="58:109" x14ac:dyDescent="0.25">
      <c r="BF1202" t="s">
        <v>12116</v>
      </c>
      <c r="BH1202" t="s">
        <v>4055</v>
      </c>
      <c r="BL1202">
        <v>0</v>
      </c>
      <c r="BM1202">
        <v>1</v>
      </c>
      <c r="BR1202" t="s">
        <v>4031</v>
      </c>
      <c r="BS1202" s="124">
        <v>46146</v>
      </c>
      <c r="BT1202" t="s">
        <v>78</v>
      </c>
      <c r="BU1202" t="s">
        <v>1720</v>
      </c>
      <c r="BW1202" t="s">
        <v>14983</v>
      </c>
      <c r="BX1202" t="s">
        <v>4030</v>
      </c>
      <c r="BY1202" t="s">
        <v>4109</v>
      </c>
      <c r="BZ1202" t="s">
        <v>14984</v>
      </c>
      <c r="CA1202" t="s">
        <v>8256</v>
      </c>
      <c r="CB1202" t="s">
        <v>4543</v>
      </c>
      <c r="CC1202" t="s">
        <v>4105</v>
      </c>
      <c r="CD1202">
        <v>163.1</v>
      </c>
      <c r="CE1202">
        <v>13.59</v>
      </c>
      <c r="CF1202">
        <v>1.63104</v>
      </c>
      <c r="CG1202">
        <v>1</v>
      </c>
      <c r="CH1202">
        <v>163.1</v>
      </c>
      <c r="CI1202" s="17">
        <v>0.2</v>
      </c>
      <c r="CJ1202">
        <v>19.57</v>
      </c>
      <c r="CK1202">
        <v>1</v>
      </c>
      <c r="CL1202" t="s">
        <v>14978</v>
      </c>
      <c r="CM1202" t="s">
        <v>4121</v>
      </c>
      <c r="CN1202" t="s">
        <v>85</v>
      </c>
      <c r="CO1202" t="s">
        <v>14984</v>
      </c>
      <c r="CP1202" t="s">
        <v>4121</v>
      </c>
      <c r="CR1202" t="s">
        <v>17455</v>
      </c>
      <c r="CS1202" t="s">
        <v>4030</v>
      </c>
      <c r="CT1202" t="s">
        <v>4034</v>
      </c>
      <c r="CU1202" t="s">
        <v>17456</v>
      </c>
      <c r="CV1202" t="s">
        <v>8558</v>
      </c>
      <c r="CX1202" t="s">
        <v>4105</v>
      </c>
      <c r="CY1202" s="17">
        <v>0.5</v>
      </c>
      <c r="CZ1202" t="s">
        <v>4133</v>
      </c>
      <c r="DA1202">
        <v>1</v>
      </c>
      <c r="DB1202" t="s">
        <v>17449</v>
      </c>
      <c r="DC1202" t="s">
        <v>226</v>
      </c>
      <c r="DD1202" t="s">
        <v>17456</v>
      </c>
      <c r="DE1202" t="s">
        <v>4158</v>
      </c>
    </row>
    <row r="1203" spans="58:109" x14ac:dyDescent="0.25">
      <c r="BF1203" t="s">
        <v>12117</v>
      </c>
      <c r="BH1203" t="s">
        <v>4559</v>
      </c>
      <c r="BL1203">
        <v>0</v>
      </c>
      <c r="BM1203">
        <v>1</v>
      </c>
      <c r="BR1203" t="s">
        <v>4031</v>
      </c>
      <c r="BS1203" s="124">
        <v>46146</v>
      </c>
      <c r="BT1203" t="s">
        <v>1688</v>
      </c>
      <c r="BU1203" t="s">
        <v>2409</v>
      </c>
      <c r="BW1203" t="s">
        <v>14983</v>
      </c>
      <c r="BX1203" t="s">
        <v>4030</v>
      </c>
      <c r="BY1203" t="s">
        <v>4109</v>
      </c>
      <c r="BZ1203" t="s">
        <v>14985</v>
      </c>
      <c r="CA1203" t="s">
        <v>8256</v>
      </c>
      <c r="CB1203" t="s">
        <v>4543</v>
      </c>
      <c r="CC1203" t="s">
        <v>4105</v>
      </c>
      <c r="CD1203">
        <v>163.1</v>
      </c>
      <c r="CE1203">
        <v>13.59</v>
      </c>
      <c r="CF1203">
        <v>1.63104</v>
      </c>
      <c r="CG1203">
        <v>1</v>
      </c>
      <c r="CH1203">
        <v>163.1</v>
      </c>
      <c r="CI1203" s="17">
        <v>0.2</v>
      </c>
      <c r="CJ1203">
        <v>19.57</v>
      </c>
      <c r="CK1203">
        <v>1</v>
      </c>
      <c r="CL1203" t="s">
        <v>14978</v>
      </c>
      <c r="CM1203" t="s">
        <v>4121</v>
      </c>
      <c r="CN1203" t="s">
        <v>85</v>
      </c>
      <c r="CO1203" t="s">
        <v>14985</v>
      </c>
      <c r="CP1203" t="s">
        <v>4121</v>
      </c>
      <c r="CR1203" t="s">
        <v>17457</v>
      </c>
      <c r="CS1203" t="s">
        <v>4030</v>
      </c>
      <c r="CT1203" t="s">
        <v>4034</v>
      </c>
      <c r="CU1203" t="s">
        <v>17458</v>
      </c>
      <c r="CV1203" t="s">
        <v>8558</v>
      </c>
      <c r="CX1203" t="s">
        <v>4105</v>
      </c>
      <c r="CY1203" s="17">
        <v>0.5</v>
      </c>
      <c r="CZ1203" t="s">
        <v>4133</v>
      </c>
      <c r="DA1203">
        <v>1</v>
      </c>
      <c r="DB1203" t="s">
        <v>17449</v>
      </c>
      <c r="DC1203" t="s">
        <v>226</v>
      </c>
      <c r="DD1203" t="s">
        <v>17458</v>
      </c>
      <c r="DE1203" t="s">
        <v>4158</v>
      </c>
    </row>
    <row r="1204" spans="58:109" x14ac:dyDescent="0.25">
      <c r="BF1204" t="s">
        <v>12118</v>
      </c>
      <c r="BG1204" t="s">
        <v>12119</v>
      </c>
      <c r="BH1204" t="s">
        <v>4510</v>
      </c>
      <c r="BI1204" t="s">
        <v>12120</v>
      </c>
      <c r="BJ1204" t="s">
        <v>4032</v>
      </c>
      <c r="BK1204">
        <v>103.92</v>
      </c>
      <c r="BL1204">
        <v>1</v>
      </c>
      <c r="BM1204">
        <v>1</v>
      </c>
      <c r="BN1204" t="s">
        <v>4045</v>
      </c>
      <c r="BO1204">
        <v>1</v>
      </c>
      <c r="BP1204" t="s">
        <v>4029</v>
      </c>
      <c r="BQ1204" t="s">
        <v>4030</v>
      </c>
      <c r="BR1204" t="s">
        <v>4031</v>
      </c>
      <c r="BS1204" s="124">
        <v>46146</v>
      </c>
      <c r="BT1204" t="s">
        <v>1706</v>
      </c>
      <c r="BU1204" t="s">
        <v>2171</v>
      </c>
      <c r="BW1204" t="s">
        <v>14986</v>
      </c>
      <c r="BX1204" t="s">
        <v>4030</v>
      </c>
      <c r="BY1204" t="s">
        <v>4109</v>
      </c>
      <c r="BZ1204" t="s">
        <v>14985</v>
      </c>
      <c r="CA1204" t="s">
        <v>8256</v>
      </c>
      <c r="CB1204" t="s">
        <v>4543</v>
      </c>
      <c r="CC1204" t="s">
        <v>4105</v>
      </c>
      <c r="CD1204">
        <v>143.88</v>
      </c>
      <c r="CE1204">
        <v>11.99</v>
      </c>
      <c r="CF1204">
        <v>1.1510400000000001</v>
      </c>
      <c r="CG1204">
        <v>1</v>
      </c>
      <c r="CH1204">
        <v>143.88</v>
      </c>
      <c r="CI1204" s="17">
        <v>0.2</v>
      </c>
      <c r="CJ1204">
        <v>13.81</v>
      </c>
      <c r="CK1204">
        <v>1</v>
      </c>
      <c r="CL1204" t="s">
        <v>14978</v>
      </c>
      <c r="CM1204" t="s">
        <v>4121</v>
      </c>
      <c r="CN1204" t="s">
        <v>85</v>
      </c>
      <c r="CO1204" t="s">
        <v>14985</v>
      </c>
      <c r="CP1204" t="s">
        <v>4121</v>
      </c>
      <c r="CR1204" t="s">
        <v>17459</v>
      </c>
      <c r="CS1204" t="s">
        <v>4050</v>
      </c>
      <c r="CT1204" t="s">
        <v>4032</v>
      </c>
      <c r="CU1204" t="s">
        <v>17460</v>
      </c>
      <c r="CV1204" t="s">
        <v>4219</v>
      </c>
      <c r="CX1204" t="s">
        <v>4105</v>
      </c>
      <c r="CY1204" s="17">
        <v>0.5</v>
      </c>
      <c r="CZ1204" t="s">
        <v>4133</v>
      </c>
      <c r="DA1204">
        <v>1</v>
      </c>
      <c r="DB1204" t="s">
        <v>17461</v>
      </c>
      <c r="DC1204" t="s">
        <v>226</v>
      </c>
      <c r="DD1204" t="s">
        <v>17460</v>
      </c>
      <c r="DE1204" t="s">
        <v>4158</v>
      </c>
    </row>
    <row r="1205" spans="58:109" x14ac:dyDescent="0.25">
      <c r="BF1205" t="s">
        <v>12121</v>
      </c>
      <c r="BG1205" t="s">
        <v>12122</v>
      </c>
      <c r="BH1205" t="s">
        <v>4510</v>
      </c>
      <c r="BI1205" t="s">
        <v>12123</v>
      </c>
      <c r="BJ1205" t="s">
        <v>4032</v>
      </c>
      <c r="BK1205">
        <v>189.08</v>
      </c>
      <c r="BL1205">
        <v>1</v>
      </c>
      <c r="BM1205">
        <v>1</v>
      </c>
      <c r="BN1205" t="s">
        <v>4028</v>
      </c>
      <c r="BO1205">
        <v>1</v>
      </c>
      <c r="BP1205" t="s">
        <v>4029</v>
      </c>
      <c r="BQ1205" t="s">
        <v>4030</v>
      </c>
      <c r="BR1205" t="s">
        <v>4031</v>
      </c>
      <c r="BS1205" s="124">
        <v>46146</v>
      </c>
      <c r="BT1205" t="s">
        <v>1706</v>
      </c>
      <c r="BU1205" t="s">
        <v>2171</v>
      </c>
      <c r="BW1205" t="s">
        <v>14987</v>
      </c>
      <c r="BX1205" t="s">
        <v>4030</v>
      </c>
      <c r="BY1205" t="s">
        <v>4034</v>
      </c>
      <c r="BZ1205" t="s">
        <v>14988</v>
      </c>
      <c r="CA1205" t="s">
        <v>14988</v>
      </c>
      <c r="CC1205" t="s">
        <v>4105</v>
      </c>
      <c r="CD1205">
        <v>57.72</v>
      </c>
      <c r="CE1205">
        <v>4.8099999999999996</v>
      </c>
      <c r="CF1205">
        <v>0.36075000000000002</v>
      </c>
      <c r="CG1205">
        <v>0</v>
      </c>
      <c r="CH1205">
        <v>57.72</v>
      </c>
      <c r="CJ1205">
        <v>7.94</v>
      </c>
      <c r="CK1205">
        <v>1</v>
      </c>
      <c r="CL1205" t="s">
        <v>14989</v>
      </c>
      <c r="CM1205" t="s">
        <v>4106</v>
      </c>
      <c r="CN1205" t="s">
        <v>85</v>
      </c>
      <c r="CO1205" t="s">
        <v>14988</v>
      </c>
      <c r="CP1205" t="s">
        <v>4107</v>
      </c>
      <c r="CR1205" t="s">
        <v>17462</v>
      </c>
      <c r="CS1205" t="s">
        <v>4050</v>
      </c>
      <c r="CT1205" t="s">
        <v>4032</v>
      </c>
      <c r="CU1205" t="s">
        <v>17463</v>
      </c>
      <c r="CV1205" t="s">
        <v>4219</v>
      </c>
      <c r="CX1205" t="s">
        <v>4105</v>
      </c>
      <c r="CY1205" s="17">
        <v>0.5</v>
      </c>
      <c r="CZ1205" t="s">
        <v>4133</v>
      </c>
      <c r="DA1205">
        <v>1</v>
      </c>
      <c r="DB1205" t="s">
        <v>17461</v>
      </c>
      <c r="DC1205" t="s">
        <v>226</v>
      </c>
      <c r="DD1205" t="s">
        <v>17463</v>
      </c>
      <c r="DE1205" t="s">
        <v>4158</v>
      </c>
    </row>
    <row r="1206" spans="58:109" x14ac:dyDescent="0.25">
      <c r="BF1206" t="s">
        <v>12124</v>
      </c>
      <c r="BG1206" t="s">
        <v>12125</v>
      </c>
      <c r="BH1206" t="s">
        <v>4510</v>
      </c>
      <c r="BI1206" t="s">
        <v>12126</v>
      </c>
      <c r="BJ1206" t="s">
        <v>4032</v>
      </c>
      <c r="BK1206">
        <v>98.64</v>
      </c>
      <c r="BL1206">
        <v>1</v>
      </c>
      <c r="BM1206">
        <v>1</v>
      </c>
      <c r="BN1206" t="s">
        <v>4028</v>
      </c>
      <c r="BO1206">
        <v>1</v>
      </c>
      <c r="BP1206" t="s">
        <v>4029</v>
      </c>
      <c r="BQ1206" t="s">
        <v>4030</v>
      </c>
      <c r="BR1206" t="s">
        <v>4031</v>
      </c>
      <c r="BS1206" s="124">
        <v>46146</v>
      </c>
      <c r="BT1206" t="s">
        <v>1706</v>
      </c>
      <c r="BU1206" t="s">
        <v>2171</v>
      </c>
      <c r="BW1206" t="s">
        <v>14990</v>
      </c>
      <c r="BX1206" t="s">
        <v>4030</v>
      </c>
      <c r="BY1206" t="s">
        <v>4034</v>
      </c>
      <c r="BZ1206" t="s">
        <v>14991</v>
      </c>
      <c r="CA1206" t="s">
        <v>14991</v>
      </c>
      <c r="CC1206" t="s">
        <v>4105</v>
      </c>
      <c r="CD1206">
        <v>120.96</v>
      </c>
      <c r="CE1206">
        <v>10.08</v>
      </c>
      <c r="CF1206">
        <v>0.75600000000000001</v>
      </c>
      <c r="CG1206">
        <v>0</v>
      </c>
      <c r="CH1206">
        <v>120.96</v>
      </c>
      <c r="CI1206" s="17">
        <v>0.5</v>
      </c>
      <c r="CJ1206">
        <v>15.13</v>
      </c>
      <c r="CK1206">
        <v>1</v>
      </c>
      <c r="CL1206" t="s">
        <v>14992</v>
      </c>
      <c r="CM1206" t="s">
        <v>4106</v>
      </c>
      <c r="CN1206" t="s">
        <v>85</v>
      </c>
      <c r="CO1206" t="s">
        <v>14991</v>
      </c>
      <c r="CP1206" t="s">
        <v>4107</v>
      </c>
      <c r="CR1206" t="s">
        <v>17464</v>
      </c>
      <c r="CS1206" t="s">
        <v>4050</v>
      </c>
      <c r="CT1206" t="s">
        <v>4109</v>
      </c>
      <c r="CU1206" t="s">
        <v>17465</v>
      </c>
      <c r="CV1206" t="s">
        <v>4169</v>
      </c>
      <c r="CW1206" t="s">
        <v>4227</v>
      </c>
      <c r="CX1206" t="s">
        <v>4111</v>
      </c>
      <c r="CZ1206" t="s">
        <v>4133</v>
      </c>
      <c r="DA1206">
        <v>1</v>
      </c>
      <c r="DB1206" t="s">
        <v>17466</v>
      </c>
      <c r="DC1206" t="s">
        <v>226</v>
      </c>
      <c r="DD1206" t="s">
        <v>17465</v>
      </c>
      <c r="DE1206" t="s">
        <v>4158</v>
      </c>
    </row>
    <row r="1207" spans="58:109" x14ac:dyDescent="0.25">
      <c r="BF1207" t="s">
        <v>12127</v>
      </c>
      <c r="BH1207" t="s">
        <v>4510</v>
      </c>
      <c r="BL1207">
        <v>0</v>
      </c>
      <c r="BM1207">
        <v>1</v>
      </c>
      <c r="BR1207" t="s">
        <v>4031</v>
      </c>
      <c r="BS1207" s="124">
        <v>46146</v>
      </c>
      <c r="BT1207" t="s">
        <v>1706</v>
      </c>
      <c r="BU1207" t="s">
        <v>2171</v>
      </c>
      <c r="BW1207" t="s">
        <v>14993</v>
      </c>
      <c r="BX1207" t="s">
        <v>4030</v>
      </c>
      <c r="BY1207" t="s">
        <v>4034</v>
      </c>
      <c r="BZ1207" t="s">
        <v>14991</v>
      </c>
      <c r="CA1207" t="s">
        <v>14991</v>
      </c>
      <c r="CC1207" t="s">
        <v>4105</v>
      </c>
      <c r="CD1207">
        <v>117.12</v>
      </c>
      <c r="CE1207">
        <v>9.76</v>
      </c>
      <c r="CF1207">
        <v>0.73199999999999998</v>
      </c>
      <c r="CG1207">
        <v>0</v>
      </c>
      <c r="CH1207">
        <v>117.12</v>
      </c>
      <c r="CI1207" s="17">
        <v>0.5</v>
      </c>
      <c r="CJ1207">
        <v>14.63</v>
      </c>
      <c r="CK1207">
        <v>1</v>
      </c>
      <c r="CL1207" t="s">
        <v>14992</v>
      </c>
      <c r="CM1207" t="s">
        <v>4106</v>
      </c>
      <c r="CN1207" t="s">
        <v>85</v>
      </c>
      <c r="CO1207" t="s">
        <v>14991</v>
      </c>
      <c r="CP1207" t="s">
        <v>4107</v>
      </c>
      <c r="CR1207" t="s">
        <v>17467</v>
      </c>
      <c r="CS1207" t="s">
        <v>4050</v>
      </c>
      <c r="CT1207" t="s">
        <v>4289</v>
      </c>
      <c r="CU1207" t="s">
        <v>13119</v>
      </c>
      <c r="CV1207" t="s">
        <v>4701</v>
      </c>
      <c r="CX1207" t="s">
        <v>4149</v>
      </c>
      <c r="CZ1207" t="s">
        <v>4133</v>
      </c>
      <c r="DA1207">
        <v>1</v>
      </c>
      <c r="DB1207" t="s">
        <v>17468</v>
      </c>
      <c r="DC1207" t="s">
        <v>1379</v>
      </c>
      <c r="DD1207" t="s">
        <v>13119</v>
      </c>
      <c r="DE1207" t="s">
        <v>4158</v>
      </c>
    </row>
    <row r="1208" spans="58:109" x14ac:dyDescent="0.25">
      <c r="BF1208" t="s">
        <v>12128</v>
      </c>
      <c r="BH1208" t="s">
        <v>4510</v>
      </c>
      <c r="BL1208">
        <v>0</v>
      </c>
      <c r="BM1208">
        <v>1</v>
      </c>
      <c r="BR1208" t="s">
        <v>4031</v>
      </c>
      <c r="BS1208" s="124">
        <v>46146</v>
      </c>
      <c r="BT1208" t="s">
        <v>1706</v>
      </c>
      <c r="BU1208" t="s">
        <v>2171</v>
      </c>
      <c r="BW1208" t="s">
        <v>14994</v>
      </c>
      <c r="BX1208" t="s">
        <v>4030</v>
      </c>
      <c r="BY1208" t="s">
        <v>4032</v>
      </c>
      <c r="BZ1208" t="s">
        <v>14995</v>
      </c>
      <c r="CA1208" t="s">
        <v>8614</v>
      </c>
      <c r="CC1208" t="s">
        <v>4105</v>
      </c>
      <c r="CD1208">
        <v>227.8</v>
      </c>
      <c r="CE1208">
        <v>10.35</v>
      </c>
      <c r="CF1208">
        <v>2.3197999999999999</v>
      </c>
      <c r="CG1208">
        <v>1</v>
      </c>
      <c r="CH1208">
        <v>227.8</v>
      </c>
      <c r="CI1208" s="17">
        <v>0.2</v>
      </c>
      <c r="CJ1208">
        <v>25.23</v>
      </c>
      <c r="CK1208">
        <v>1</v>
      </c>
      <c r="CL1208" t="s">
        <v>14996</v>
      </c>
      <c r="CM1208" t="s">
        <v>4133</v>
      </c>
      <c r="CN1208" t="s">
        <v>85</v>
      </c>
      <c r="CO1208" t="s">
        <v>14995</v>
      </c>
      <c r="CP1208" t="s">
        <v>4121</v>
      </c>
      <c r="CR1208" t="s">
        <v>17469</v>
      </c>
      <c r="CS1208" t="s">
        <v>4050</v>
      </c>
      <c r="CT1208" t="s">
        <v>4032</v>
      </c>
      <c r="CU1208" t="s">
        <v>17470</v>
      </c>
      <c r="CV1208" t="s">
        <v>4571</v>
      </c>
      <c r="CW1208" t="s">
        <v>4491</v>
      </c>
      <c r="CX1208" t="s">
        <v>4105</v>
      </c>
      <c r="CZ1208" t="s">
        <v>4133</v>
      </c>
      <c r="DA1208">
        <v>1</v>
      </c>
      <c r="DB1208" t="s">
        <v>17471</v>
      </c>
      <c r="DC1208" t="s">
        <v>1379</v>
      </c>
      <c r="DD1208" t="s">
        <v>17470</v>
      </c>
      <c r="DE1208" t="s">
        <v>4158</v>
      </c>
    </row>
    <row r="1209" spans="58:109" x14ac:dyDescent="0.25">
      <c r="BF1209" t="s">
        <v>12129</v>
      </c>
      <c r="BG1209" t="s">
        <v>12130</v>
      </c>
      <c r="BH1209" t="s">
        <v>4427</v>
      </c>
      <c r="BI1209" t="s">
        <v>12131</v>
      </c>
      <c r="BJ1209" t="s">
        <v>4032</v>
      </c>
      <c r="BK1209">
        <v>108.56</v>
      </c>
      <c r="BL1209">
        <v>0</v>
      </c>
      <c r="BM1209">
        <v>1</v>
      </c>
      <c r="BN1209" t="s">
        <v>4028</v>
      </c>
      <c r="BO1209">
        <v>1</v>
      </c>
      <c r="BP1209" t="s">
        <v>4029</v>
      </c>
      <c r="BQ1209" t="s">
        <v>4030</v>
      </c>
      <c r="BR1209" t="s">
        <v>4031</v>
      </c>
      <c r="BS1209" s="124">
        <v>46146</v>
      </c>
      <c r="BT1209" t="s">
        <v>232</v>
      </c>
      <c r="BU1209" t="s">
        <v>1720</v>
      </c>
      <c r="BW1209" t="s">
        <v>14997</v>
      </c>
      <c r="BX1209" t="s">
        <v>4030</v>
      </c>
      <c r="BY1209" t="s">
        <v>4034</v>
      </c>
      <c r="BZ1209" t="s">
        <v>14998</v>
      </c>
      <c r="CA1209" t="s">
        <v>8293</v>
      </c>
      <c r="CC1209" t="s">
        <v>4105</v>
      </c>
      <c r="CD1209">
        <v>70.28</v>
      </c>
      <c r="CE1209">
        <v>3.19</v>
      </c>
      <c r="CF1209">
        <v>0.38250000000000001</v>
      </c>
      <c r="CG1209">
        <v>1</v>
      </c>
      <c r="CH1209">
        <v>70.28</v>
      </c>
      <c r="CI1209" s="17">
        <v>0.2</v>
      </c>
      <c r="CJ1209">
        <v>5.65</v>
      </c>
      <c r="CK1209">
        <v>1</v>
      </c>
      <c r="CL1209" t="s">
        <v>14999</v>
      </c>
      <c r="CM1209" t="s">
        <v>4121</v>
      </c>
      <c r="CN1209" t="s">
        <v>85</v>
      </c>
      <c r="CO1209" t="s">
        <v>14998</v>
      </c>
      <c r="CP1209" t="s">
        <v>4121</v>
      </c>
      <c r="CR1209" t="s">
        <v>17472</v>
      </c>
      <c r="CS1209" t="s">
        <v>4050</v>
      </c>
      <c r="CT1209" t="s">
        <v>4109</v>
      </c>
      <c r="CU1209" t="s">
        <v>14270</v>
      </c>
      <c r="CV1209" t="s">
        <v>4159</v>
      </c>
      <c r="CX1209" t="s">
        <v>4111</v>
      </c>
      <c r="CZ1209" t="s">
        <v>4133</v>
      </c>
      <c r="DA1209">
        <v>1</v>
      </c>
      <c r="DB1209" t="s">
        <v>17473</v>
      </c>
      <c r="DC1209" t="s">
        <v>1379</v>
      </c>
      <c r="DD1209" t="s">
        <v>14270</v>
      </c>
      <c r="DE1209" t="s">
        <v>4158</v>
      </c>
    </row>
    <row r="1210" spans="58:109" x14ac:dyDescent="0.25">
      <c r="BF1210" t="s">
        <v>12132</v>
      </c>
      <c r="BG1210" t="s">
        <v>12133</v>
      </c>
      <c r="BH1210" t="s">
        <v>4427</v>
      </c>
      <c r="BI1210" t="s">
        <v>12134</v>
      </c>
      <c r="BJ1210" t="s">
        <v>4032</v>
      </c>
      <c r="BK1210">
        <v>136.84</v>
      </c>
      <c r="BL1210">
        <v>0</v>
      </c>
      <c r="BM1210">
        <v>1</v>
      </c>
      <c r="BN1210" t="s">
        <v>4028</v>
      </c>
      <c r="BO1210">
        <v>1</v>
      </c>
      <c r="BP1210" t="s">
        <v>4029</v>
      </c>
      <c r="BQ1210" t="s">
        <v>4030</v>
      </c>
      <c r="BR1210" t="s">
        <v>4031</v>
      </c>
      <c r="BS1210" s="124">
        <v>46146</v>
      </c>
      <c r="BT1210" t="s">
        <v>232</v>
      </c>
      <c r="BU1210" t="s">
        <v>1720</v>
      </c>
      <c r="BW1210" t="s">
        <v>15000</v>
      </c>
      <c r="BX1210" t="s">
        <v>4030</v>
      </c>
      <c r="BY1210" t="s">
        <v>4034</v>
      </c>
      <c r="BZ1210" t="s">
        <v>14998</v>
      </c>
      <c r="CA1210" t="s">
        <v>8293</v>
      </c>
      <c r="CC1210" t="s">
        <v>4105</v>
      </c>
      <c r="CD1210">
        <v>61.6</v>
      </c>
      <c r="CE1210">
        <v>2.8</v>
      </c>
      <c r="CF1210">
        <v>0.33600000000000002</v>
      </c>
      <c r="CG1210">
        <v>1</v>
      </c>
      <c r="CH1210">
        <v>61.6</v>
      </c>
      <c r="CI1210" s="17">
        <v>0.2</v>
      </c>
      <c r="CJ1210">
        <v>4.96</v>
      </c>
      <c r="CK1210">
        <v>1</v>
      </c>
      <c r="CL1210" t="s">
        <v>14999</v>
      </c>
      <c r="CM1210" t="s">
        <v>4121</v>
      </c>
      <c r="CN1210" t="s">
        <v>85</v>
      </c>
      <c r="CO1210" t="s">
        <v>14998</v>
      </c>
      <c r="CP1210" t="s">
        <v>4121</v>
      </c>
      <c r="CR1210" t="s">
        <v>21962</v>
      </c>
      <c r="CS1210" t="s">
        <v>4050</v>
      </c>
      <c r="CT1210" t="s">
        <v>4109</v>
      </c>
      <c r="CU1210" t="s">
        <v>21963</v>
      </c>
      <c r="CV1210" t="s">
        <v>8257</v>
      </c>
      <c r="CX1210" t="s">
        <v>4111</v>
      </c>
      <c r="CZ1210" t="s">
        <v>4133</v>
      </c>
      <c r="DA1210">
        <v>1</v>
      </c>
      <c r="DB1210" t="s">
        <v>21964</v>
      </c>
      <c r="DC1210" t="s">
        <v>1385</v>
      </c>
      <c r="DD1210" t="s">
        <v>21963</v>
      </c>
      <c r="DE1210" t="s">
        <v>4158</v>
      </c>
    </row>
    <row r="1211" spans="58:109" x14ac:dyDescent="0.25">
      <c r="BF1211" t="s">
        <v>12135</v>
      </c>
      <c r="BG1211" t="s">
        <v>12136</v>
      </c>
      <c r="BH1211" t="s">
        <v>4427</v>
      </c>
      <c r="BI1211" t="s">
        <v>12137</v>
      </c>
      <c r="BJ1211" t="s">
        <v>4032</v>
      </c>
      <c r="BK1211">
        <v>102.18</v>
      </c>
      <c r="BL1211">
        <v>0</v>
      </c>
      <c r="BM1211">
        <v>1</v>
      </c>
      <c r="BN1211" t="s">
        <v>4028</v>
      </c>
      <c r="BO1211">
        <v>1</v>
      </c>
      <c r="BP1211" t="s">
        <v>4029</v>
      </c>
      <c r="BQ1211" t="s">
        <v>4030</v>
      </c>
      <c r="BR1211" t="s">
        <v>4031</v>
      </c>
      <c r="BS1211" s="124">
        <v>46146</v>
      </c>
      <c r="BT1211" t="s">
        <v>232</v>
      </c>
      <c r="BU1211" t="s">
        <v>1720</v>
      </c>
      <c r="BW1211" t="s">
        <v>15001</v>
      </c>
      <c r="BX1211" t="s">
        <v>4030</v>
      </c>
      <c r="BY1211" t="s">
        <v>4109</v>
      </c>
      <c r="BZ1211" t="s">
        <v>13675</v>
      </c>
      <c r="CA1211" t="s">
        <v>8905</v>
      </c>
      <c r="CB1211" t="s">
        <v>4210</v>
      </c>
      <c r="CC1211" t="s">
        <v>4111</v>
      </c>
      <c r="CD1211">
        <v>290.88</v>
      </c>
      <c r="CE1211">
        <v>24.24</v>
      </c>
      <c r="CF1211">
        <v>1.9390000000000001</v>
      </c>
      <c r="CG1211">
        <v>1</v>
      </c>
      <c r="CH1211">
        <v>290.88</v>
      </c>
      <c r="CI1211" s="17">
        <v>0.2</v>
      </c>
      <c r="CJ1211">
        <v>28.12</v>
      </c>
      <c r="CK1211">
        <v>1</v>
      </c>
      <c r="CL1211" t="s">
        <v>15002</v>
      </c>
      <c r="CM1211" t="s">
        <v>4121</v>
      </c>
      <c r="CN1211" t="s">
        <v>85</v>
      </c>
      <c r="CO1211" t="s">
        <v>13675</v>
      </c>
      <c r="CP1211" t="s">
        <v>4121</v>
      </c>
      <c r="CR1211" t="s">
        <v>10421</v>
      </c>
      <c r="CS1211" t="s">
        <v>4050</v>
      </c>
      <c r="CT1211" t="s">
        <v>4109</v>
      </c>
      <c r="CU1211" t="s">
        <v>10422</v>
      </c>
      <c r="CV1211" t="s">
        <v>4571</v>
      </c>
      <c r="CW1211" t="s">
        <v>4702</v>
      </c>
      <c r="CX1211" t="s">
        <v>4111</v>
      </c>
      <c r="CZ1211" t="s">
        <v>4133</v>
      </c>
      <c r="DA1211">
        <v>1</v>
      </c>
      <c r="DB1211" t="s">
        <v>10423</v>
      </c>
      <c r="DC1211" t="s">
        <v>1385</v>
      </c>
      <c r="DD1211" t="s">
        <v>10422</v>
      </c>
      <c r="DE1211" t="s">
        <v>4158</v>
      </c>
    </row>
    <row r="1212" spans="58:109" x14ac:dyDescent="0.25">
      <c r="BF1212" t="s">
        <v>12138</v>
      </c>
      <c r="BH1212" t="s">
        <v>4428</v>
      </c>
      <c r="BL1212">
        <v>0</v>
      </c>
      <c r="BM1212">
        <v>1</v>
      </c>
      <c r="BR1212" t="s">
        <v>4031</v>
      </c>
      <c r="BS1212" s="124">
        <v>46146</v>
      </c>
      <c r="BT1212" t="s">
        <v>80</v>
      </c>
      <c r="BU1212" t="s">
        <v>1720</v>
      </c>
      <c r="BW1212" t="s">
        <v>15003</v>
      </c>
      <c r="BX1212" t="s">
        <v>4030</v>
      </c>
      <c r="BY1212" t="s">
        <v>4034</v>
      </c>
      <c r="BZ1212" t="s">
        <v>14783</v>
      </c>
      <c r="CA1212" t="s">
        <v>8485</v>
      </c>
      <c r="CB1212" t="s">
        <v>8301</v>
      </c>
      <c r="CC1212" t="s">
        <v>4105</v>
      </c>
      <c r="CD1212">
        <v>125.88</v>
      </c>
      <c r="CE1212">
        <v>10.49</v>
      </c>
      <c r="CF1212">
        <v>1.2585</v>
      </c>
      <c r="CG1212">
        <v>1</v>
      </c>
      <c r="CH1212">
        <v>125.88</v>
      </c>
      <c r="CI1212" s="17">
        <v>0.2</v>
      </c>
      <c r="CJ1212">
        <v>15.42</v>
      </c>
      <c r="CK1212">
        <v>1</v>
      </c>
      <c r="CL1212" t="s">
        <v>15004</v>
      </c>
      <c r="CM1212" t="s">
        <v>4121</v>
      </c>
      <c r="CN1212" t="s">
        <v>85</v>
      </c>
      <c r="CO1212" t="s">
        <v>14783</v>
      </c>
      <c r="CP1212" t="s">
        <v>4121</v>
      </c>
      <c r="CR1212" t="s">
        <v>10424</v>
      </c>
      <c r="CS1212" t="s">
        <v>4050</v>
      </c>
      <c r="CT1212" t="s">
        <v>4032</v>
      </c>
      <c r="CU1212" t="s">
        <v>10425</v>
      </c>
      <c r="CV1212" t="s">
        <v>4192</v>
      </c>
      <c r="CW1212" t="s">
        <v>4423</v>
      </c>
      <c r="CX1212" t="s">
        <v>4105</v>
      </c>
      <c r="CZ1212" t="s">
        <v>4133</v>
      </c>
      <c r="DA1212">
        <v>1</v>
      </c>
      <c r="DB1212" t="s">
        <v>10301</v>
      </c>
      <c r="DC1212" t="s">
        <v>1385</v>
      </c>
      <c r="DD1212" t="s">
        <v>10425</v>
      </c>
      <c r="DE1212" t="s">
        <v>4158</v>
      </c>
    </row>
    <row r="1213" spans="58:109" x14ac:dyDescent="0.25">
      <c r="BF1213" t="s">
        <v>12139</v>
      </c>
      <c r="BH1213" t="s">
        <v>4428</v>
      </c>
      <c r="BL1213">
        <v>0</v>
      </c>
      <c r="BM1213">
        <v>1</v>
      </c>
      <c r="BR1213" t="s">
        <v>4031</v>
      </c>
      <c r="BS1213" s="124">
        <v>46146</v>
      </c>
      <c r="BT1213" t="s">
        <v>80</v>
      </c>
      <c r="BU1213" t="s">
        <v>1720</v>
      </c>
      <c r="BW1213" t="s">
        <v>15005</v>
      </c>
      <c r="BX1213" t="s">
        <v>4030</v>
      </c>
      <c r="BY1213" t="s">
        <v>4034</v>
      </c>
      <c r="BZ1213" t="s">
        <v>14785</v>
      </c>
      <c r="CA1213" t="s">
        <v>8485</v>
      </c>
      <c r="CB1213" t="s">
        <v>8301</v>
      </c>
      <c r="CC1213" t="s">
        <v>4105</v>
      </c>
      <c r="CD1213">
        <v>53.88</v>
      </c>
      <c r="CE1213">
        <v>4.49</v>
      </c>
      <c r="CF1213">
        <v>0.53849999999999998</v>
      </c>
      <c r="CG1213">
        <v>1</v>
      </c>
      <c r="CH1213">
        <v>53.88</v>
      </c>
      <c r="CI1213" s="17">
        <v>0.2</v>
      </c>
      <c r="CJ1213">
        <v>6.6</v>
      </c>
      <c r="CK1213">
        <v>1</v>
      </c>
      <c r="CL1213" t="s">
        <v>15004</v>
      </c>
      <c r="CM1213" t="s">
        <v>4121</v>
      </c>
      <c r="CN1213" t="s">
        <v>85</v>
      </c>
      <c r="CO1213" t="s">
        <v>14785</v>
      </c>
      <c r="CP1213" t="s">
        <v>4121</v>
      </c>
      <c r="CR1213" t="s">
        <v>17474</v>
      </c>
      <c r="CS1213" t="s">
        <v>4050</v>
      </c>
      <c r="CT1213" t="s">
        <v>4034</v>
      </c>
      <c r="CU1213" t="s">
        <v>17475</v>
      </c>
      <c r="CV1213" t="s">
        <v>4224</v>
      </c>
      <c r="CW1213" t="s">
        <v>4383</v>
      </c>
      <c r="CX1213" t="s">
        <v>4105</v>
      </c>
      <c r="CZ1213" t="s">
        <v>4133</v>
      </c>
      <c r="DA1213">
        <v>1</v>
      </c>
      <c r="DB1213" t="s">
        <v>17476</v>
      </c>
      <c r="DC1213" t="s">
        <v>1385</v>
      </c>
      <c r="DD1213" t="s">
        <v>17475</v>
      </c>
      <c r="DE1213" t="s">
        <v>4158</v>
      </c>
    </row>
    <row r="1214" spans="58:109" x14ac:dyDescent="0.25">
      <c r="BF1214" t="s">
        <v>12140</v>
      </c>
      <c r="BH1214" t="s">
        <v>4428</v>
      </c>
      <c r="BL1214">
        <v>0</v>
      </c>
      <c r="BM1214">
        <v>1</v>
      </c>
      <c r="BR1214" t="s">
        <v>4031</v>
      </c>
      <c r="BS1214" s="124">
        <v>46146</v>
      </c>
      <c r="BT1214" t="s">
        <v>80</v>
      </c>
      <c r="BU1214" t="s">
        <v>1720</v>
      </c>
      <c r="BW1214" t="s">
        <v>15006</v>
      </c>
      <c r="BX1214" t="s">
        <v>4030</v>
      </c>
      <c r="BY1214" t="s">
        <v>4032</v>
      </c>
      <c r="BZ1214" t="s">
        <v>15007</v>
      </c>
      <c r="CA1214" t="s">
        <v>15007</v>
      </c>
      <c r="CB1214" t="s">
        <v>4356</v>
      </c>
      <c r="CC1214" t="s">
        <v>4105</v>
      </c>
      <c r="CD1214">
        <v>185.88</v>
      </c>
      <c r="CE1214">
        <v>15.49</v>
      </c>
      <c r="CF1214">
        <v>2.1686000000000001</v>
      </c>
      <c r="CG1214">
        <v>1</v>
      </c>
      <c r="CH1214">
        <v>185.88</v>
      </c>
      <c r="CI1214" t="s">
        <v>8469</v>
      </c>
      <c r="CJ1214">
        <v>26.02</v>
      </c>
      <c r="CK1214">
        <v>1</v>
      </c>
      <c r="CL1214" t="s">
        <v>15008</v>
      </c>
      <c r="CM1214" t="s">
        <v>4106</v>
      </c>
      <c r="CN1214" t="s">
        <v>85</v>
      </c>
      <c r="CO1214" t="s">
        <v>15007</v>
      </c>
      <c r="CP1214" t="s">
        <v>4107</v>
      </c>
      <c r="CR1214" t="s">
        <v>17477</v>
      </c>
      <c r="CS1214" t="s">
        <v>4050</v>
      </c>
      <c r="CT1214" t="s">
        <v>4034</v>
      </c>
      <c r="CU1214" t="s">
        <v>13511</v>
      </c>
      <c r="CV1214" t="s">
        <v>4224</v>
      </c>
      <c r="CW1214" t="s">
        <v>4383</v>
      </c>
      <c r="CX1214" t="s">
        <v>4105</v>
      </c>
      <c r="CZ1214" t="s">
        <v>4133</v>
      </c>
      <c r="DA1214">
        <v>1</v>
      </c>
      <c r="DB1214" t="s">
        <v>17476</v>
      </c>
      <c r="DC1214" t="s">
        <v>1385</v>
      </c>
      <c r="DD1214" t="s">
        <v>13511</v>
      </c>
      <c r="DE1214" t="s">
        <v>4158</v>
      </c>
    </row>
    <row r="1215" spans="58:109" x14ac:dyDescent="0.25">
      <c r="BF1215" t="s">
        <v>12141</v>
      </c>
      <c r="BH1215" t="s">
        <v>4428</v>
      </c>
      <c r="BL1215">
        <v>0</v>
      </c>
      <c r="BM1215">
        <v>1</v>
      </c>
      <c r="BR1215" t="s">
        <v>4031</v>
      </c>
      <c r="BS1215" s="124">
        <v>46146</v>
      </c>
      <c r="BT1215" t="s">
        <v>80</v>
      </c>
      <c r="BU1215" t="s">
        <v>1720</v>
      </c>
      <c r="BW1215" t="s">
        <v>15009</v>
      </c>
      <c r="BX1215" t="s">
        <v>4030</v>
      </c>
      <c r="BY1215" t="s">
        <v>4027</v>
      </c>
      <c r="BZ1215" t="s">
        <v>15010</v>
      </c>
      <c r="CA1215" t="s">
        <v>15010</v>
      </c>
      <c r="CB1215" t="s">
        <v>4116</v>
      </c>
      <c r="CC1215" t="s">
        <v>4105</v>
      </c>
      <c r="CD1215">
        <v>155.88</v>
      </c>
      <c r="CE1215">
        <v>12.99</v>
      </c>
      <c r="CG1215">
        <v>0</v>
      </c>
      <c r="CH1215">
        <v>155.88</v>
      </c>
      <c r="CK1215">
        <v>1</v>
      </c>
      <c r="CL1215" t="s">
        <v>15011</v>
      </c>
      <c r="CM1215" t="s">
        <v>4106</v>
      </c>
      <c r="CN1215" t="s">
        <v>85</v>
      </c>
      <c r="CO1215" t="s">
        <v>15010</v>
      </c>
      <c r="CP1215" t="s">
        <v>4107</v>
      </c>
      <c r="CR1215" t="s">
        <v>17478</v>
      </c>
      <c r="CS1215" t="s">
        <v>4050</v>
      </c>
      <c r="CT1215" t="s">
        <v>4034</v>
      </c>
      <c r="CU1215" t="s">
        <v>17479</v>
      </c>
      <c r="CV1215" t="s">
        <v>4224</v>
      </c>
      <c r="CW1215" t="s">
        <v>4383</v>
      </c>
      <c r="CX1215" t="s">
        <v>4105</v>
      </c>
      <c r="CZ1215" t="s">
        <v>4133</v>
      </c>
      <c r="DA1215">
        <v>1</v>
      </c>
      <c r="DB1215" t="s">
        <v>17476</v>
      </c>
      <c r="DC1215" t="s">
        <v>1385</v>
      </c>
      <c r="DD1215" t="s">
        <v>17479</v>
      </c>
      <c r="DE1215" t="s">
        <v>4158</v>
      </c>
    </row>
    <row r="1216" spans="58:109" x14ac:dyDescent="0.25">
      <c r="BF1216" t="s">
        <v>12142</v>
      </c>
      <c r="BH1216" t="s">
        <v>4428</v>
      </c>
      <c r="BL1216">
        <v>0</v>
      </c>
      <c r="BM1216">
        <v>1</v>
      </c>
      <c r="BR1216" t="s">
        <v>4031</v>
      </c>
      <c r="BS1216" s="124">
        <v>46146</v>
      </c>
      <c r="BT1216" t="s">
        <v>80</v>
      </c>
      <c r="BU1216" t="s">
        <v>1720</v>
      </c>
      <c r="BW1216" t="s">
        <v>15012</v>
      </c>
      <c r="BX1216" t="s">
        <v>4030</v>
      </c>
      <c r="BY1216" t="s">
        <v>4034</v>
      </c>
      <c r="BZ1216" t="s">
        <v>15013</v>
      </c>
      <c r="CA1216" t="s">
        <v>15013</v>
      </c>
      <c r="CC1216" t="s">
        <v>4105</v>
      </c>
      <c r="CD1216">
        <v>63.84</v>
      </c>
      <c r="CE1216">
        <v>5.32</v>
      </c>
      <c r="CF1216">
        <v>0.39900000000000002</v>
      </c>
      <c r="CG1216">
        <v>0</v>
      </c>
      <c r="CH1216">
        <v>63.84</v>
      </c>
      <c r="CJ1216">
        <v>8.7799999999999994</v>
      </c>
      <c r="CK1216">
        <v>1</v>
      </c>
      <c r="CL1216" t="s">
        <v>15011</v>
      </c>
      <c r="CM1216" t="s">
        <v>4106</v>
      </c>
      <c r="CN1216" t="s">
        <v>85</v>
      </c>
      <c r="CO1216" t="s">
        <v>15013</v>
      </c>
      <c r="CP1216" t="s">
        <v>4107</v>
      </c>
      <c r="CR1216" t="s">
        <v>17480</v>
      </c>
      <c r="CS1216" t="s">
        <v>4050</v>
      </c>
      <c r="CT1216" t="s">
        <v>4032</v>
      </c>
      <c r="CU1216" t="s">
        <v>16353</v>
      </c>
      <c r="CV1216" t="s">
        <v>4615</v>
      </c>
      <c r="CX1216" t="s">
        <v>4105</v>
      </c>
      <c r="CY1216" s="17">
        <v>0.5</v>
      </c>
      <c r="CZ1216" t="s">
        <v>4133</v>
      </c>
      <c r="DA1216">
        <v>1</v>
      </c>
      <c r="DB1216" t="s">
        <v>14045</v>
      </c>
      <c r="DC1216" t="s">
        <v>1385</v>
      </c>
      <c r="DD1216" t="s">
        <v>16353</v>
      </c>
      <c r="DE1216" t="s">
        <v>4158</v>
      </c>
    </row>
    <row r="1217" spans="58:109" x14ac:dyDescent="0.25">
      <c r="BF1217" t="s">
        <v>12143</v>
      </c>
      <c r="BH1217" t="s">
        <v>4428</v>
      </c>
      <c r="BL1217">
        <v>0</v>
      </c>
      <c r="BM1217">
        <v>1</v>
      </c>
      <c r="BR1217" t="s">
        <v>4031</v>
      </c>
      <c r="BS1217" s="124">
        <v>46146</v>
      </c>
      <c r="BT1217" t="s">
        <v>80</v>
      </c>
      <c r="BU1217" t="s">
        <v>1720</v>
      </c>
      <c r="BW1217" t="s">
        <v>15014</v>
      </c>
      <c r="BX1217" t="s">
        <v>4030</v>
      </c>
      <c r="BY1217" t="s">
        <v>4109</v>
      </c>
      <c r="BZ1217" t="s">
        <v>13703</v>
      </c>
      <c r="CA1217" t="s">
        <v>13703</v>
      </c>
      <c r="CC1217" t="s">
        <v>4111</v>
      </c>
      <c r="CD1217">
        <v>395.88</v>
      </c>
      <c r="CE1217">
        <v>32.99</v>
      </c>
      <c r="CG1217">
        <v>0</v>
      </c>
      <c r="CH1217">
        <v>395.88</v>
      </c>
      <c r="CK1217">
        <v>1</v>
      </c>
      <c r="CL1217" t="s">
        <v>15015</v>
      </c>
      <c r="CM1217" t="s">
        <v>4106</v>
      </c>
      <c r="CN1217" t="s">
        <v>85</v>
      </c>
      <c r="CO1217" t="s">
        <v>13703</v>
      </c>
      <c r="CP1217" t="s">
        <v>4107</v>
      </c>
      <c r="CR1217" t="s">
        <v>17481</v>
      </c>
      <c r="CS1217" t="s">
        <v>4050</v>
      </c>
      <c r="CT1217" t="s">
        <v>4032</v>
      </c>
      <c r="CU1217" t="s">
        <v>13853</v>
      </c>
      <c r="CV1217" t="s">
        <v>4615</v>
      </c>
      <c r="CX1217" t="s">
        <v>4105</v>
      </c>
      <c r="CY1217" s="17">
        <v>0.5</v>
      </c>
      <c r="CZ1217" t="s">
        <v>4133</v>
      </c>
      <c r="DA1217">
        <v>1</v>
      </c>
      <c r="DB1217" t="s">
        <v>14045</v>
      </c>
      <c r="DC1217" t="s">
        <v>1385</v>
      </c>
      <c r="DD1217" t="s">
        <v>13853</v>
      </c>
      <c r="DE1217" t="s">
        <v>4158</v>
      </c>
    </row>
    <row r="1218" spans="58:109" x14ac:dyDescent="0.25">
      <c r="BF1218" t="s">
        <v>12144</v>
      </c>
      <c r="BG1218" t="s">
        <v>12145</v>
      </c>
      <c r="BH1218" t="s">
        <v>4577</v>
      </c>
      <c r="BI1218" t="s">
        <v>12146</v>
      </c>
      <c r="BJ1218" t="s">
        <v>4032</v>
      </c>
      <c r="BK1218">
        <v>93.12</v>
      </c>
      <c r="BL1218">
        <v>1</v>
      </c>
      <c r="BM1218">
        <v>1</v>
      </c>
      <c r="BN1218" t="s">
        <v>4028</v>
      </c>
      <c r="BO1218">
        <v>1</v>
      </c>
      <c r="BP1218" t="s">
        <v>4029</v>
      </c>
      <c r="BQ1218" t="s">
        <v>4030</v>
      </c>
      <c r="BR1218" t="s">
        <v>4031</v>
      </c>
      <c r="BS1218" s="124">
        <v>46146</v>
      </c>
      <c r="BT1218" t="s">
        <v>1891</v>
      </c>
      <c r="BU1218" t="s">
        <v>1381</v>
      </c>
      <c r="BW1218" t="s">
        <v>15016</v>
      </c>
      <c r="BX1218" t="s">
        <v>4030</v>
      </c>
      <c r="BY1218" t="s">
        <v>4032</v>
      </c>
      <c r="BZ1218" t="s">
        <v>15017</v>
      </c>
      <c r="CA1218" t="s">
        <v>15017</v>
      </c>
      <c r="CB1218" t="s">
        <v>4536</v>
      </c>
      <c r="CC1218" t="s">
        <v>4105</v>
      </c>
      <c r="CD1218">
        <v>224.88</v>
      </c>
      <c r="CE1218">
        <v>18.739999999999998</v>
      </c>
      <c r="CF1218">
        <v>2.0985999999999998</v>
      </c>
      <c r="CG1218">
        <v>1</v>
      </c>
      <c r="CH1218">
        <v>224.88</v>
      </c>
      <c r="CI1218" s="17">
        <v>0.2</v>
      </c>
      <c r="CJ1218">
        <v>29.38</v>
      </c>
      <c r="CK1218">
        <v>1</v>
      </c>
      <c r="CL1218" t="s">
        <v>15018</v>
      </c>
      <c r="CM1218" t="s">
        <v>4106</v>
      </c>
      <c r="CN1218" t="s">
        <v>85</v>
      </c>
      <c r="CO1218" t="s">
        <v>15017</v>
      </c>
      <c r="CP1218" t="s">
        <v>4107</v>
      </c>
      <c r="CR1218" t="s">
        <v>17482</v>
      </c>
      <c r="CS1218" t="s">
        <v>4050</v>
      </c>
      <c r="CT1218" t="s">
        <v>4109</v>
      </c>
      <c r="CU1218" t="s">
        <v>14561</v>
      </c>
      <c r="CV1218" t="s">
        <v>4614</v>
      </c>
      <c r="CW1218" t="s">
        <v>4505</v>
      </c>
      <c r="CX1218" t="s">
        <v>4105</v>
      </c>
      <c r="CZ1218" t="s">
        <v>4133</v>
      </c>
      <c r="DA1218">
        <v>1</v>
      </c>
      <c r="DB1218" t="s">
        <v>17483</v>
      </c>
      <c r="DC1218" t="s">
        <v>1385</v>
      </c>
      <c r="DD1218" t="s">
        <v>14561</v>
      </c>
      <c r="DE1218" t="s">
        <v>4158</v>
      </c>
    </row>
    <row r="1219" spans="58:109" x14ac:dyDescent="0.25">
      <c r="BF1219" t="s">
        <v>12147</v>
      </c>
      <c r="BH1219" t="s">
        <v>4577</v>
      </c>
      <c r="BL1219">
        <v>0</v>
      </c>
      <c r="BM1219">
        <v>1</v>
      </c>
      <c r="BR1219" t="s">
        <v>4031</v>
      </c>
      <c r="BS1219" s="124">
        <v>46146</v>
      </c>
      <c r="BT1219" t="s">
        <v>1891</v>
      </c>
      <c r="BU1219" t="s">
        <v>1381</v>
      </c>
      <c r="BW1219" t="s">
        <v>15019</v>
      </c>
      <c r="BX1219" t="s">
        <v>4030</v>
      </c>
      <c r="BY1219" t="s">
        <v>4032</v>
      </c>
      <c r="BZ1219" t="s">
        <v>15020</v>
      </c>
      <c r="CA1219" t="s">
        <v>15020</v>
      </c>
      <c r="CB1219" t="s">
        <v>4536</v>
      </c>
      <c r="CC1219" t="s">
        <v>4105</v>
      </c>
      <c r="CD1219">
        <v>218.88</v>
      </c>
      <c r="CE1219">
        <v>18.239999999999998</v>
      </c>
      <c r="CF1219">
        <v>2.0426000000000002</v>
      </c>
      <c r="CG1219">
        <v>1</v>
      </c>
      <c r="CH1219">
        <v>218.88</v>
      </c>
      <c r="CI1219" s="17">
        <v>0.2</v>
      </c>
      <c r="CJ1219">
        <v>28.6</v>
      </c>
      <c r="CK1219">
        <v>1</v>
      </c>
      <c r="CL1219" t="s">
        <v>15018</v>
      </c>
      <c r="CM1219" t="s">
        <v>4106</v>
      </c>
      <c r="CN1219" t="s">
        <v>85</v>
      </c>
      <c r="CO1219" t="s">
        <v>15020</v>
      </c>
      <c r="CP1219" t="s">
        <v>4107</v>
      </c>
      <c r="CR1219" t="s">
        <v>17484</v>
      </c>
      <c r="CS1219" t="s">
        <v>4050</v>
      </c>
      <c r="CT1219" t="s">
        <v>4109</v>
      </c>
      <c r="CU1219" t="s">
        <v>14564</v>
      </c>
      <c r="CV1219" t="s">
        <v>4614</v>
      </c>
      <c r="CW1219" t="s">
        <v>4505</v>
      </c>
      <c r="CX1219" t="s">
        <v>4105</v>
      </c>
      <c r="CZ1219" t="s">
        <v>4133</v>
      </c>
      <c r="DA1219">
        <v>1</v>
      </c>
      <c r="DB1219" t="s">
        <v>17483</v>
      </c>
      <c r="DC1219" t="s">
        <v>1385</v>
      </c>
      <c r="DD1219" t="s">
        <v>14564</v>
      </c>
      <c r="DE1219" t="s">
        <v>4158</v>
      </c>
    </row>
    <row r="1220" spans="58:109" x14ac:dyDescent="0.25">
      <c r="BF1220" t="s">
        <v>12148</v>
      </c>
      <c r="BG1220" t="s">
        <v>12149</v>
      </c>
      <c r="BH1220" t="s">
        <v>1911</v>
      </c>
      <c r="BI1220" t="s">
        <v>12150</v>
      </c>
      <c r="BJ1220" t="s">
        <v>4032</v>
      </c>
      <c r="BK1220">
        <v>132.18</v>
      </c>
      <c r="BL1220">
        <v>1</v>
      </c>
      <c r="BM1220">
        <v>1</v>
      </c>
      <c r="BN1220" t="s">
        <v>4060</v>
      </c>
      <c r="BO1220">
        <v>1</v>
      </c>
      <c r="BP1220" t="s">
        <v>4029</v>
      </c>
      <c r="BQ1220" t="s">
        <v>4030</v>
      </c>
      <c r="BR1220" t="s">
        <v>69</v>
      </c>
      <c r="BS1220" s="124">
        <v>46146</v>
      </c>
      <c r="BT1220" t="s">
        <v>1910</v>
      </c>
      <c r="BU1220" t="s">
        <v>2409</v>
      </c>
      <c r="BW1220" t="s">
        <v>15021</v>
      </c>
      <c r="BX1220" t="s">
        <v>4030</v>
      </c>
      <c r="BY1220" t="s">
        <v>4104</v>
      </c>
      <c r="BZ1220" t="s">
        <v>15022</v>
      </c>
      <c r="CA1220" t="s">
        <v>15022</v>
      </c>
      <c r="CB1220" t="s">
        <v>4557</v>
      </c>
      <c r="CC1220" t="s">
        <v>4105</v>
      </c>
      <c r="CD1220">
        <v>155.88</v>
      </c>
      <c r="CE1220">
        <v>12.99</v>
      </c>
      <c r="CF1220">
        <v>2.5975000000000001</v>
      </c>
      <c r="CG1220">
        <v>1</v>
      </c>
      <c r="CH1220">
        <v>155.88</v>
      </c>
      <c r="CI1220" s="17">
        <v>0.2</v>
      </c>
      <c r="CJ1220">
        <v>31.82</v>
      </c>
      <c r="CK1220">
        <v>1</v>
      </c>
      <c r="CL1220" t="s">
        <v>15023</v>
      </c>
      <c r="CM1220" t="s">
        <v>4106</v>
      </c>
      <c r="CN1220" t="s">
        <v>85</v>
      </c>
      <c r="CO1220" t="s">
        <v>15022</v>
      </c>
      <c r="CP1220" t="s">
        <v>4107</v>
      </c>
      <c r="CR1220" t="s">
        <v>17485</v>
      </c>
      <c r="CS1220" t="s">
        <v>4050</v>
      </c>
      <c r="CT1220" t="s">
        <v>4109</v>
      </c>
      <c r="CU1220" t="s">
        <v>17486</v>
      </c>
      <c r="CV1220" t="s">
        <v>4614</v>
      </c>
      <c r="CX1220" t="s">
        <v>4105</v>
      </c>
      <c r="CZ1220" t="s">
        <v>4133</v>
      </c>
      <c r="DA1220">
        <v>1</v>
      </c>
      <c r="DB1220" t="s">
        <v>17487</v>
      </c>
      <c r="DC1220" t="s">
        <v>1385</v>
      </c>
      <c r="DD1220" t="s">
        <v>17486</v>
      </c>
      <c r="DE1220" t="s">
        <v>4158</v>
      </c>
    </row>
    <row r="1221" spans="58:109" x14ac:dyDescent="0.25">
      <c r="BF1221" t="s">
        <v>12151</v>
      </c>
      <c r="BG1221" t="s">
        <v>12152</v>
      </c>
      <c r="BH1221" t="s">
        <v>1911</v>
      </c>
      <c r="BI1221" t="s">
        <v>12153</v>
      </c>
      <c r="BJ1221" t="s">
        <v>4032</v>
      </c>
      <c r="BK1221">
        <v>145.68</v>
      </c>
      <c r="BL1221">
        <v>1</v>
      </c>
      <c r="BM1221">
        <v>1</v>
      </c>
      <c r="BN1221" t="s">
        <v>4060</v>
      </c>
      <c r="BO1221">
        <v>1</v>
      </c>
      <c r="BP1221" t="s">
        <v>4029</v>
      </c>
      <c r="BQ1221" t="s">
        <v>4030</v>
      </c>
      <c r="BR1221" t="s">
        <v>69</v>
      </c>
      <c r="BS1221" s="124">
        <v>46146</v>
      </c>
      <c r="BT1221" t="s">
        <v>1910</v>
      </c>
      <c r="BU1221" t="s">
        <v>2409</v>
      </c>
      <c r="BW1221" t="s">
        <v>15024</v>
      </c>
      <c r="BX1221" t="s">
        <v>4030</v>
      </c>
      <c r="BY1221" t="s">
        <v>4034</v>
      </c>
      <c r="BZ1221" t="s">
        <v>15025</v>
      </c>
      <c r="CA1221" t="s">
        <v>8591</v>
      </c>
      <c r="CC1221" t="s">
        <v>4105</v>
      </c>
      <c r="CD1221">
        <v>76.12</v>
      </c>
      <c r="CE1221">
        <v>3.46</v>
      </c>
      <c r="CF1221">
        <v>0.83099999999999996</v>
      </c>
      <c r="CG1221">
        <v>1</v>
      </c>
      <c r="CH1221">
        <v>76.12</v>
      </c>
      <c r="CI1221" s="17">
        <v>0.2</v>
      </c>
      <c r="CJ1221">
        <v>8.7200000000000006</v>
      </c>
      <c r="CK1221">
        <v>1</v>
      </c>
      <c r="CL1221" t="s">
        <v>15026</v>
      </c>
      <c r="CM1221" t="s">
        <v>4121</v>
      </c>
      <c r="CN1221" t="s">
        <v>85</v>
      </c>
      <c r="CO1221" t="s">
        <v>15025</v>
      </c>
      <c r="CP1221" t="s">
        <v>4121</v>
      </c>
      <c r="CR1221" t="s">
        <v>17491</v>
      </c>
      <c r="CS1221" t="s">
        <v>4030</v>
      </c>
      <c r="CT1221" t="s">
        <v>4109</v>
      </c>
      <c r="CU1221" t="s">
        <v>17492</v>
      </c>
      <c r="CV1221" t="s">
        <v>8429</v>
      </c>
      <c r="CW1221" t="s">
        <v>4394</v>
      </c>
      <c r="CX1221" t="s">
        <v>4105</v>
      </c>
      <c r="CZ1221" t="s">
        <v>4133</v>
      </c>
      <c r="DA1221">
        <v>1</v>
      </c>
      <c r="DB1221" t="s">
        <v>17493</v>
      </c>
      <c r="DC1221" t="s">
        <v>1385</v>
      </c>
      <c r="DD1221" t="s">
        <v>17492</v>
      </c>
      <c r="DE1221" t="s">
        <v>4158</v>
      </c>
    </row>
    <row r="1222" spans="58:109" x14ac:dyDescent="0.25">
      <c r="BF1222" t="s">
        <v>12154</v>
      </c>
      <c r="BG1222" t="s">
        <v>12155</v>
      </c>
      <c r="BH1222" t="s">
        <v>1928</v>
      </c>
      <c r="BI1222" t="s">
        <v>12156</v>
      </c>
      <c r="BJ1222" t="s">
        <v>4032</v>
      </c>
      <c r="BK1222">
        <v>184.46</v>
      </c>
      <c r="BL1222">
        <v>1</v>
      </c>
      <c r="BM1222">
        <v>1</v>
      </c>
      <c r="BN1222" t="s">
        <v>4060</v>
      </c>
      <c r="BO1222">
        <v>1</v>
      </c>
      <c r="BP1222" t="s">
        <v>4029</v>
      </c>
      <c r="BQ1222" t="s">
        <v>4030</v>
      </c>
      <c r="BR1222" t="s">
        <v>4031</v>
      </c>
      <c r="BS1222" s="124">
        <v>46146</v>
      </c>
      <c r="BT1222" t="s">
        <v>77</v>
      </c>
      <c r="BU1222" t="s">
        <v>1720</v>
      </c>
      <c r="BW1222" t="s">
        <v>15027</v>
      </c>
      <c r="BX1222" t="s">
        <v>4030</v>
      </c>
      <c r="BY1222" t="s">
        <v>4034</v>
      </c>
      <c r="BZ1222" t="s">
        <v>15028</v>
      </c>
      <c r="CA1222" t="s">
        <v>8591</v>
      </c>
      <c r="CC1222" t="s">
        <v>4105</v>
      </c>
      <c r="CD1222">
        <v>58.52</v>
      </c>
      <c r="CE1222">
        <v>2.66</v>
      </c>
      <c r="CF1222">
        <v>0.63900000000000001</v>
      </c>
      <c r="CG1222">
        <v>1</v>
      </c>
      <c r="CH1222">
        <v>58.52</v>
      </c>
      <c r="CI1222" s="17">
        <v>0.2</v>
      </c>
      <c r="CJ1222">
        <v>6.71</v>
      </c>
      <c r="CK1222">
        <v>1</v>
      </c>
      <c r="CL1222" t="s">
        <v>15026</v>
      </c>
      <c r="CM1222" t="s">
        <v>4121</v>
      </c>
      <c r="CN1222" t="s">
        <v>85</v>
      </c>
      <c r="CO1222" t="s">
        <v>15028</v>
      </c>
      <c r="CP1222" t="s">
        <v>4121</v>
      </c>
      <c r="CR1222" t="s">
        <v>17494</v>
      </c>
      <c r="CS1222" t="s">
        <v>4030</v>
      </c>
      <c r="CT1222" t="s">
        <v>4034</v>
      </c>
      <c r="CU1222" t="s">
        <v>14026</v>
      </c>
      <c r="CV1222" t="s">
        <v>8907</v>
      </c>
      <c r="CX1222" t="s">
        <v>4105</v>
      </c>
      <c r="CZ1222" t="s">
        <v>4133</v>
      </c>
      <c r="DA1222">
        <v>1</v>
      </c>
      <c r="DB1222" t="s">
        <v>17490</v>
      </c>
      <c r="DC1222" t="s">
        <v>1385</v>
      </c>
      <c r="DD1222" t="s">
        <v>14026</v>
      </c>
      <c r="DE1222" t="s">
        <v>4158</v>
      </c>
    </row>
    <row r="1223" spans="58:109" x14ac:dyDescent="0.25">
      <c r="BF1223" t="s">
        <v>12157</v>
      </c>
      <c r="BG1223" t="s">
        <v>12158</v>
      </c>
      <c r="BH1223" t="s">
        <v>1928</v>
      </c>
      <c r="BI1223" t="s">
        <v>12159</v>
      </c>
      <c r="BJ1223" t="s">
        <v>4032</v>
      </c>
      <c r="BK1223">
        <v>127.38</v>
      </c>
      <c r="BL1223">
        <v>1</v>
      </c>
      <c r="BM1223">
        <v>1</v>
      </c>
      <c r="BN1223" t="s">
        <v>4028</v>
      </c>
      <c r="BO1223">
        <v>1</v>
      </c>
      <c r="BP1223" t="s">
        <v>4029</v>
      </c>
      <c r="BQ1223" t="s">
        <v>4030</v>
      </c>
      <c r="BR1223" t="s">
        <v>4031</v>
      </c>
      <c r="BS1223" s="124">
        <v>46146</v>
      </c>
      <c r="BT1223" t="s">
        <v>77</v>
      </c>
      <c r="BU1223" t="s">
        <v>1720</v>
      </c>
      <c r="BW1223" t="s">
        <v>15029</v>
      </c>
      <c r="BX1223" t="s">
        <v>4030</v>
      </c>
      <c r="BY1223" t="s">
        <v>4027</v>
      </c>
      <c r="BZ1223" t="s">
        <v>15030</v>
      </c>
      <c r="CA1223" t="s">
        <v>8905</v>
      </c>
      <c r="CC1223" t="s">
        <v>4105</v>
      </c>
      <c r="CD1223">
        <v>203.88</v>
      </c>
      <c r="CE1223">
        <v>16.989999999999998</v>
      </c>
      <c r="CF1223">
        <v>3.3975</v>
      </c>
      <c r="CG1223">
        <v>1</v>
      </c>
      <c r="CH1223">
        <v>203.88</v>
      </c>
      <c r="CI1223" s="17">
        <v>0.2</v>
      </c>
      <c r="CJ1223">
        <v>48.42</v>
      </c>
      <c r="CK1223">
        <v>1</v>
      </c>
      <c r="CL1223" t="s">
        <v>15031</v>
      </c>
      <c r="CM1223" t="s">
        <v>4121</v>
      </c>
      <c r="CN1223" t="s">
        <v>85</v>
      </c>
      <c r="CO1223" t="s">
        <v>15030</v>
      </c>
      <c r="CP1223" t="s">
        <v>4121</v>
      </c>
      <c r="CR1223" t="s">
        <v>17488</v>
      </c>
      <c r="CS1223" t="s">
        <v>4030</v>
      </c>
      <c r="CT1223" t="s">
        <v>4034</v>
      </c>
      <c r="CU1223" t="s">
        <v>17489</v>
      </c>
      <c r="CV1223" t="s">
        <v>8907</v>
      </c>
      <c r="CX1223" t="s">
        <v>4105</v>
      </c>
      <c r="CZ1223" t="s">
        <v>4133</v>
      </c>
      <c r="DA1223">
        <v>1</v>
      </c>
      <c r="DB1223" t="s">
        <v>17490</v>
      </c>
      <c r="DC1223" t="s">
        <v>1385</v>
      </c>
      <c r="DD1223" t="s">
        <v>17489</v>
      </c>
      <c r="DE1223" t="s">
        <v>4158</v>
      </c>
    </row>
    <row r="1224" spans="58:109" x14ac:dyDescent="0.25">
      <c r="BF1224" t="s">
        <v>12160</v>
      </c>
      <c r="BG1224" t="s">
        <v>12161</v>
      </c>
      <c r="BH1224" t="s">
        <v>1928</v>
      </c>
      <c r="BI1224" t="s">
        <v>12162</v>
      </c>
      <c r="BJ1224" t="s">
        <v>4032</v>
      </c>
      <c r="BK1224">
        <v>102.4</v>
      </c>
      <c r="BL1224">
        <v>1</v>
      </c>
      <c r="BM1224">
        <v>1</v>
      </c>
      <c r="BN1224" t="s">
        <v>4570</v>
      </c>
      <c r="BO1224">
        <v>1</v>
      </c>
      <c r="BP1224" t="s">
        <v>4029</v>
      </c>
      <c r="BQ1224" t="s">
        <v>4030</v>
      </c>
      <c r="BR1224" t="s">
        <v>4031</v>
      </c>
      <c r="BS1224" s="124">
        <v>46146</v>
      </c>
      <c r="BT1224" t="s">
        <v>77</v>
      </c>
      <c r="BU1224" t="s">
        <v>1720</v>
      </c>
      <c r="BW1224" t="s">
        <v>15032</v>
      </c>
      <c r="BX1224" t="s">
        <v>4112</v>
      </c>
      <c r="BY1224" t="s">
        <v>4109</v>
      </c>
      <c r="BZ1224" t="s">
        <v>15033</v>
      </c>
      <c r="CA1224" t="s">
        <v>15033</v>
      </c>
      <c r="CC1224" t="s">
        <v>4105</v>
      </c>
      <c r="CD1224">
        <v>143.88</v>
      </c>
      <c r="CE1224">
        <v>11.99</v>
      </c>
      <c r="CG1224">
        <v>0</v>
      </c>
      <c r="CH1224">
        <v>143.88</v>
      </c>
      <c r="CK1224">
        <v>1</v>
      </c>
      <c r="CL1224" t="s">
        <v>15034</v>
      </c>
      <c r="CM1224" t="s">
        <v>4106</v>
      </c>
      <c r="CN1224" t="s">
        <v>85</v>
      </c>
      <c r="CO1224" t="s">
        <v>15033</v>
      </c>
      <c r="CP1224" t="s">
        <v>4107</v>
      </c>
      <c r="CR1224" t="s">
        <v>17495</v>
      </c>
      <c r="CS1224" t="s">
        <v>4050</v>
      </c>
      <c r="CT1224" t="s">
        <v>4109</v>
      </c>
      <c r="CU1224" t="s">
        <v>13364</v>
      </c>
      <c r="CV1224" t="s">
        <v>4169</v>
      </c>
      <c r="CX1224" t="s">
        <v>4105</v>
      </c>
      <c r="CZ1224" t="s">
        <v>4133</v>
      </c>
      <c r="DA1224">
        <v>1</v>
      </c>
      <c r="DB1224" t="s">
        <v>17496</v>
      </c>
      <c r="DC1224" t="s">
        <v>1385</v>
      </c>
      <c r="DD1224" t="s">
        <v>13364</v>
      </c>
      <c r="DE1224" t="s">
        <v>4158</v>
      </c>
    </row>
    <row r="1225" spans="58:109" x14ac:dyDescent="0.25">
      <c r="BF1225" t="s">
        <v>12163</v>
      </c>
      <c r="BG1225" t="s">
        <v>12164</v>
      </c>
      <c r="BH1225" t="s">
        <v>4059</v>
      </c>
      <c r="BI1225" t="s">
        <v>12165</v>
      </c>
      <c r="BJ1225" t="s">
        <v>4032</v>
      </c>
      <c r="BK1225">
        <v>104.82</v>
      </c>
      <c r="BL1225">
        <v>1</v>
      </c>
      <c r="BM1225">
        <v>1</v>
      </c>
      <c r="BN1225" t="s">
        <v>4043</v>
      </c>
      <c r="BO1225">
        <v>1</v>
      </c>
      <c r="BP1225" t="s">
        <v>4029</v>
      </c>
      <c r="BQ1225" t="s">
        <v>4030</v>
      </c>
      <c r="BR1225" t="s">
        <v>4061</v>
      </c>
      <c r="BS1225" s="124">
        <v>46146</v>
      </c>
      <c r="BT1225" t="s">
        <v>1941</v>
      </c>
      <c r="BU1225" t="s">
        <v>1720</v>
      </c>
      <c r="BW1225" t="s">
        <v>15035</v>
      </c>
      <c r="BX1225" t="s">
        <v>4030</v>
      </c>
      <c r="BY1225" t="s">
        <v>4142</v>
      </c>
      <c r="BZ1225" t="s">
        <v>13362</v>
      </c>
      <c r="CA1225" t="s">
        <v>13362</v>
      </c>
      <c r="CC1225" t="s">
        <v>4105</v>
      </c>
      <c r="CE1225">
        <v>13.49</v>
      </c>
      <c r="CG1225">
        <v>0</v>
      </c>
      <c r="CK1225">
        <v>1</v>
      </c>
      <c r="CL1225" t="s">
        <v>15036</v>
      </c>
      <c r="CM1225" t="s">
        <v>4106</v>
      </c>
      <c r="CN1225" t="s">
        <v>85</v>
      </c>
      <c r="CO1225" t="s">
        <v>13362</v>
      </c>
      <c r="CP1225" t="s">
        <v>4107</v>
      </c>
      <c r="CR1225" t="s">
        <v>17497</v>
      </c>
      <c r="CS1225" t="s">
        <v>4050</v>
      </c>
      <c r="CT1225" t="s">
        <v>4109</v>
      </c>
      <c r="CU1225" t="s">
        <v>13360</v>
      </c>
      <c r="CV1225" t="s">
        <v>4169</v>
      </c>
      <c r="CX1225" t="s">
        <v>4105</v>
      </c>
      <c r="CZ1225" t="s">
        <v>4133</v>
      </c>
      <c r="DA1225">
        <v>1</v>
      </c>
      <c r="DB1225" t="s">
        <v>17496</v>
      </c>
      <c r="DC1225" t="s">
        <v>1385</v>
      </c>
      <c r="DD1225" t="s">
        <v>13360</v>
      </c>
      <c r="DE1225" t="s">
        <v>4158</v>
      </c>
    </row>
    <row r="1226" spans="58:109" x14ac:dyDescent="0.25">
      <c r="BF1226" t="s">
        <v>12166</v>
      </c>
      <c r="BG1226" t="s">
        <v>12167</v>
      </c>
      <c r="BH1226" t="s">
        <v>4059</v>
      </c>
      <c r="BI1226" t="s">
        <v>12168</v>
      </c>
      <c r="BJ1226" t="s">
        <v>4032</v>
      </c>
      <c r="BK1226">
        <v>171.6</v>
      </c>
      <c r="BL1226">
        <v>1</v>
      </c>
      <c r="BM1226">
        <v>1</v>
      </c>
      <c r="BN1226" t="s">
        <v>4035</v>
      </c>
      <c r="BO1226">
        <v>1</v>
      </c>
      <c r="BP1226" t="s">
        <v>4029</v>
      </c>
      <c r="BQ1226" t="s">
        <v>4030</v>
      </c>
      <c r="BR1226" t="s">
        <v>4061</v>
      </c>
      <c r="BS1226" s="124">
        <v>46146</v>
      </c>
      <c r="BT1226" t="s">
        <v>1941</v>
      </c>
      <c r="BU1226" t="s">
        <v>1720</v>
      </c>
      <c r="BW1226" t="s">
        <v>15037</v>
      </c>
      <c r="BX1226" t="s">
        <v>4030</v>
      </c>
      <c r="BY1226" t="s">
        <v>4126</v>
      </c>
      <c r="BZ1226" t="s">
        <v>15038</v>
      </c>
      <c r="CA1226" t="s">
        <v>15038</v>
      </c>
      <c r="CB1226" t="s">
        <v>4276</v>
      </c>
      <c r="CC1226" t="s">
        <v>4105</v>
      </c>
      <c r="CD1226">
        <v>116.88</v>
      </c>
      <c r="CE1226">
        <v>9.74</v>
      </c>
      <c r="CG1226">
        <v>0</v>
      </c>
      <c r="CH1226">
        <v>116.88</v>
      </c>
      <c r="CK1226">
        <v>1</v>
      </c>
      <c r="CL1226" t="s">
        <v>15039</v>
      </c>
      <c r="CM1226" t="s">
        <v>4106</v>
      </c>
      <c r="CN1226" t="s">
        <v>85</v>
      </c>
      <c r="CO1226" t="s">
        <v>15038</v>
      </c>
      <c r="CP1226" t="s">
        <v>4107</v>
      </c>
      <c r="CR1226" t="s">
        <v>17498</v>
      </c>
      <c r="CS1226" t="s">
        <v>4050</v>
      </c>
      <c r="CT1226" t="s">
        <v>4032</v>
      </c>
      <c r="CU1226" t="s">
        <v>17499</v>
      </c>
      <c r="CV1226" t="s">
        <v>8280</v>
      </c>
      <c r="CX1226" t="s">
        <v>4105</v>
      </c>
      <c r="CY1226" s="17">
        <v>0.5</v>
      </c>
      <c r="CZ1226" t="s">
        <v>4133</v>
      </c>
      <c r="DA1226">
        <v>1</v>
      </c>
      <c r="DB1226" t="s">
        <v>8398</v>
      </c>
      <c r="DC1226" t="s">
        <v>1385</v>
      </c>
      <c r="DD1226" t="s">
        <v>17499</v>
      </c>
      <c r="DE1226" t="s">
        <v>4158</v>
      </c>
    </row>
    <row r="1227" spans="58:109" x14ac:dyDescent="0.25">
      <c r="BF1227" t="s">
        <v>12169</v>
      </c>
      <c r="BG1227" t="s">
        <v>12170</v>
      </c>
      <c r="BH1227" t="s">
        <v>4059</v>
      </c>
      <c r="BI1227" t="s">
        <v>12171</v>
      </c>
      <c r="BJ1227" t="s">
        <v>4032</v>
      </c>
      <c r="BK1227">
        <v>164.4</v>
      </c>
      <c r="BL1227">
        <v>1</v>
      </c>
      <c r="BM1227">
        <v>1</v>
      </c>
      <c r="BN1227" t="s">
        <v>4035</v>
      </c>
      <c r="BO1227">
        <v>1</v>
      </c>
      <c r="BP1227" t="s">
        <v>4029</v>
      </c>
      <c r="BQ1227" t="s">
        <v>4030</v>
      </c>
      <c r="BR1227" t="s">
        <v>4061</v>
      </c>
      <c r="BS1227" s="124">
        <v>46146</v>
      </c>
      <c r="BT1227" t="s">
        <v>1941</v>
      </c>
      <c r="BU1227" t="s">
        <v>1720</v>
      </c>
      <c r="BW1227" t="s">
        <v>15040</v>
      </c>
      <c r="BX1227" t="s">
        <v>4050</v>
      </c>
      <c r="BY1227" t="s">
        <v>4109</v>
      </c>
      <c r="BZ1227" t="s">
        <v>13493</v>
      </c>
      <c r="CA1227" t="s">
        <v>13493</v>
      </c>
      <c r="CC1227" t="s">
        <v>4111</v>
      </c>
      <c r="CD1227">
        <v>479.88</v>
      </c>
      <c r="CE1227">
        <v>39.99</v>
      </c>
      <c r="CG1227">
        <v>0</v>
      </c>
      <c r="CH1227">
        <v>479.88</v>
      </c>
      <c r="CK1227">
        <v>1</v>
      </c>
      <c r="CL1227" t="s">
        <v>15041</v>
      </c>
      <c r="CM1227" t="s">
        <v>4133</v>
      </c>
      <c r="CN1227" t="s">
        <v>85</v>
      </c>
      <c r="CO1227" t="s">
        <v>13493</v>
      </c>
      <c r="CP1227" t="s">
        <v>4107</v>
      </c>
      <c r="CR1227" t="s">
        <v>20581</v>
      </c>
      <c r="CS1227" t="s">
        <v>4050</v>
      </c>
      <c r="CT1227" t="s">
        <v>4109</v>
      </c>
      <c r="CU1227" t="s">
        <v>20582</v>
      </c>
      <c r="CV1227" t="s">
        <v>4271</v>
      </c>
      <c r="CX1227" t="s">
        <v>4111</v>
      </c>
      <c r="CZ1227" t="s">
        <v>4133</v>
      </c>
      <c r="DA1227">
        <v>1</v>
      </c>
      <c r="DB1227" t="s">
        <v>20583</v>
      </c>
      <c r="DC1227" t="s">
        <v>1391</v>
      </c>
      <c r="DD1227" t="s">
        <v>20582</v>
      </c>
      <c r="DE1227" t="s">
        <v>4158</v>
      </c>
    </row>
    <row r="1228" spans="58:109" x14ac:dyDescent="0.25">
      <c r="BF1228" t="s">
        <v>12172</v>
      </c>
      <c r="BH1228" t="s">
        <v>4059</v>
      </c>
      <c r="BL1228">
        <v>0</v>
      </c>
      <c r="BM1228">
        <v>1</v>
      </c>
      <c r="BR1228" t="s">
        <v>4061</v>
      </c>
      <c r="BS1228" s="124">
        <v>46146</v>
      </c>
      <c r="BT1228" t="s">
        <v>1941</v>
      </c>
      <c r="BU1228" t="s">
        <v>1720</v>
      </c>
      <c r="BW1228" t="s">
        <v>15042</v>
      </c>
      <c r="BX1228" t="s">
        <v>4108</v>
      </c>
      <c r="BY1228" t="s">
        <v>4027</v>
      </c>
      <c r="BZ1228" t="s">
        <v>15043</v>
      </c>
      <c r="CA1228" t="s">
        <v>15043</v>
      </c>
      <c r="CB1228" t="s">
        <v>8592</v>
      </c>
      <c r="CC1228" t="s">
        <v>4105</v>
      </c>
      <c r="CD1228">
        <v>155.88</v>
      </c>
      <c r="CE1228">
        <v>12.99</v>
      </c>
      <c r="CG1228">
        <v>0</v>
      </c>
      <c r="CH1228">
        <v>155.88</v>
      </c>
      <c r="CK1228">
        <v>1</v>
      </c>
      <c r="CL1228" t="s">
        <v>15044</v>
      </c>
      <c r="CM1228" t="s">
        <v>4106</v>
      </c>
      <c r="CN1228" t="s">
        <v>85</v>
      </c>
      <c r="CO1228" t="s">
        <v>15043</v>
      </c>
      <c r="CP1228" t="s">
        <v>4107</v>
      </c>
      <c r="CR1228" t="s">
        <v>21965</v>
      </c>
      <c r="CS1228" t="s">
        <v>4030</v>
      </c>
      <c r="CT1228" t="s">
        <v>4126</v>
      </c>
      <c r="CU1228" t="s">
        <v>21683</v>
      </c>
      <c r="CV1228" t="s">
        <v>15643</v>
      </c>
      <c r="CX1228" t="s">
        <v>4105</v>
      </c>
      <c r="CZ1228" t="s">
        <v>4133</v>
      </c>
      <c r="DA1228">
        <v>1</v>
      </c>
      <c r="DB1228" t="s">
        <v>21966</v>
      </c>
      <c r="DC1228" t="s">
        <v>1391</v>
      </c>
      <c r="DD1228" t="s">
        <v>21683</v>
      </c>
      <c r="DE1228" t="s">
        <v>4158</v>
      </c>
    </row>
    <row r="1229" spans="58:109" x14ac:dyDescent="0.25">
      <c r="BF1229" t="s">
        <v>12173</v>
      </c>
      <c r="BG1229" t="s">
        <v>12174</v>
      </c>
      <c r="BH1229" t="s">
        <v>4438</v>
      </c>
      <c r="BI1229" t="s">
        <v>12175</v>
      </c>
      <c r="BJ1229" t="s">
        <v>4027</v>
      </c>
      <c r="BK1229">
        <v>119.88</v>
      </c>
      <c r="BL1229">
        <v>1</v>
      </c>
      <c r="BM1229">
        <v>1</v>
      </c>
      <c r="BN1229" t="s">
        <v>4035</v>
      </c>
      <c r="BO1229">
        <v>1</v>
      </c>
      <c r="BP1229" t="s">
        <v>4029</v>
      </c>
      <c r="BQ1229" t="s">
        <v>4030</v>
      </c>
      <c r="BR1229" t="s">
        <v>4031</v>
      </c>
      <c r="BS1229" s="124">
        <v>46146</v>
      </c>
      <c r="BT1229" t="s">
        <v>1985</v>
      </c>
      <c r="BU1229" t="s">
        <v>1720</v>
      </c>
      <c r="BW1229" t="s">
        <v>15045</v>
      </c>
      <c r="BX1229" t="s">
        <v>4030</v>
      </c>
      <c r="BY1229" t="s">
        <v>4109</v>
      </c>
      <c r="BZ1229" t="s">
        <v>15046</v>
      </c>
      <c r="CA1229" t="s">
        <v>15046</v>
      </c>
      <c r="CC1229" t="s">
        <v>4111</v>
      </c>
      <c r="CD1229">
        <v>383.88</v>
      </c>
      <c r="CE1229">
        <v>31.99</v>
      </c>
      <c r="CG1229">
        <v>0</v>
      </c>
      <c r="CH1229">
        <v>383.88</v>
      </c>
      <c r="CK1229">
        <v>1</v>
      </c>
      <c r="CL1229" t="s">
        <v>15047</v>
      </c>
      <c r="CM1229" t="s">
        <v>4106</v>
      </c>
      <c r="CN1229" t="s">
        <v>85</v>
      </c>
      <c r="CO1229" t="s">
        <v>15046</v>
      </c>
      <c r="CP1229" t="s">
        <v>4107</v>
      </c>
      <c r="CR1229" t="s">
        <v>21967</v>
      </c>
      <c r="CS1229" t="s">
        <v>4030</v>
      </c>
      <c r="CT1229" t="s">
        <v>4126</v>
      </c>
      <c r="CU1229" t="s">
        <v>21968</v>
      </c>
      <c r="CV1229" t="s">
        <v>15643</v>
      </c>
      <c r="CX1229" t="s">
        <v>4105</v>
      </c>
      <c r="CZ1229" t="s">
        <v>4133</v>
      </c>
      <c r="DA1229">
        <v>1</v>
      </c>
      <c r="DB1229" t="s">
        <v>21966</v>
      </c>
      <c r="DC1229" t="s">
        <v>1391</v>
      </c>
      <c r="DD1229" t="s">
        <v>21968</v>
      </c>
      <c r="DE1229" t="s">
        <v>4158</v>
      </c>
    </row>
    <row r="1230" spans="58:109" x14ac:dyDescent="0.25">
      <c r="BF1230" t="s">
        <v>12176</v>
      </c>
      <c r="BG1230" t="s">
        <v>12177</v>
      </c>
      <c r="BH1230" t="s">
        <v>4438</v>
      </c>
      <c r="BI1230" t="s">
        <v>12178</v>
      </c>
      <c r="BJ1230" t="s">
        <v>4032</v>
      </c>
      <c r="BK1230">
        <v>124.84</v>
      </c>
      <c r="BL1230">
        <v>1</v>
      </c>
      <c r="BM1230">
        <v>1</v>
      </c>
      <c r="BN1230" t="s">
        <v>4028</v>
      </c>
      <c r="BO1230">
        <v>1</v>
      </c>
      <c r="BP1230" t="s">
        <v>4029</v>
      </c>
      <c r="BQ1230" t="s">
        <v>4030</v>
      </c>
      <c r="BR1230" t="s">
        <v>4031</v>
      </c>
      <c r="BS1230" s="124">
        <v>46146</v>
      </c>
      <c r="BT1230" t="s">
        <v>1985</v>
      </c>
      <c r="BU1230" t="s">
        <v>1720</v>
      </c>
      <c r="BW1230" t="s">
        <v>15048</v>
      </c>
      <c r="BX1230" t="s">
        <v>4030</v>
      </c>
      <c r="BY1230" t="s">
        <v>4034</v>
      </c>
      <c r="BZ1230" t="s">
        <v>15049</v>
      </c>
      <c r="CA1230" t="s">
        <v>8293</v>
      </c>
      <c r="CB1230" t="s">
        <v>4226</v>
      </c>
      <c r="CC1230" t="s">
        <v>4105</v>
      </c>
      <c r="CD1230">
        <v>113.88</v>
      </c>
      <c r="CE1230">
        <v>9.49</v>
      </c>
      <c r="CF1230">
        <v>0.91080000000000005</v>
      </c>
      <c r="CG1230">
        <v>1</v>
      </c>
      <c r="CH1230">
        <v>113.88</v>
      </c>
      <c r="CI1230" s="17">
        <v>0.2</v>
      </c>
      <c r="CJ1230">
        <v>12.98</v>
      </c>
      <c r="CK1230">
        <v>1</v>
      </c>
      <c r="CL1230" t="s">
        <v>15050</v>
      </c>
      <c r="CM1230" t="s">
        <v>4121</v>
      </c>
      <c r="CN1230" t="s">
        <v>85</v>
      </c>
      <c r="CO1230" t="s">
        <v>15049</v>
      </c>
      <c r="CP1230" t="s">
        <v>4121</v>
      </c>
      <c r="CR1230" t="s">
        <v>17500</v>
      </c>
      <c r="CS1230" t="s">
        <v>4030</v>
      </c>
      <c r="CT1230" t="s">
        <v>4034</v>
      </c>
      <c r="CU1230" t="s">
        <v>17114</v>
      </c>
      <c r="CV1230" t="s">
        <v>8455</v>
      </c>
      <c r="CX1230" t="s">
        <v>4105</v>
      </c>
      <c r="CZ1230" t="s">
        <v>4133</v>
      </c>
      <c r="DA1230">
        <v>1</v>
      </c>
      <c r="DB1230" t="s">
        <v>17501</v>
      </c>
      <c r="DC1230" t="s">
        <v>1391</v>
      </c>
      <c r="DD1230" t="s">
        <v>17114</v>
      </c>
      <c r="DE1230" t="s">
        <v>4158</v>
      </c>
    </row>
    <row r="1231" spans="58:109" x14ac:dyDescent="0.25">
      <c r="BF1231" t="s">
        <v>12179</v>
      </c>
      <c r="BG1231" t="s">
        <v>12180</v>
      </c>
      <c r="BH1231" t="s">
        <v>4438</v>
      </c>
      <c r="BI1231" t="s">
        <v>12181</v>
      </c>
      <c r="BJ1231" t="s">
        <v>4032</v>
      </c>
      <c r="BK1231">
        <v>126.28</v>
      </c>
      <c r="BL1231">
        <v>1</v>
      </c>
      <c r="BM1231">
        <v>1</v>
      </c>
      <c r="BN1231" t="s">
        <v>4028</v>
      </c>
      <c r="BO1231">
        <v>1</v>
      </c>
      <c r="BP1231" t="s">
        <v>4029</v>
      </c>
      <c r="BQ1231" t="s">
        <v>4030</v>
      </c>
      <c r="BR1231" t="s">
        <v>4031</v>
      </c>
      <c r="BS1231" s="124">
        <v>46146</v>
      </c>
      <c r="BT1231" t="s">
        <v>1985</v>
      </c>
      <c r="BU1231" t="s">
        <v>1720</v>
      </c>
      <c r="BW1231" t="s">
        <v>15051</v>
      </c>
      <c r="BX1231" t="s">
        <v>4050</v>
      </c>
      <c r="BY1231" t="s">
        <v>4034</v>
      </c>
      <c r="BZ1231" t="s">
        <v>15052</v>
      </c>
      <c r="CA1231" t="s">
        <v>8293</v>
      </c>
      <c r="CB1231" t="s">
        <v>4226</v>
      </c>
      <c r="CC1231" t="s">
        <v>4105</v>
      </c>
      <c r="CD1231">
        <v>119.88</v>
      </c>
      <c r="CE1231">
        <v>9.99</v>
      </c>
      <c r="CF1231">
        <v>0.95879999999999999</v>
      </c>
      <c r="CG1231">
        <v>1</v>
      </c>
      <c r="CH1231">
        <v>119.88</v>
      </c>
      <c r="CI1231" s="17">
        <v>0.2</v>
      </c>
      <c r="CJ1231">
        <v>13.67</v>
      </c>
      <c r="CK1231">
        <v>1</v>
      </c>
      <c r="CL1231" t="s">
        <v>15050</v>
      </c>
      <c r="CM1231" t="s">
        <v>4133</v>
      </c>
      <c r="CN1231" t="s">
        <v>85</v>
      </c>
      <c r="CO1231" t="s">
        <v>15052</v>
      </c>
      <c r="CP1231" t="s">
        <v>4121</v>
      </c>
      <c r="CR1231" t="s">
        <v>17502</v>
      </c>
      <c r="CS1231" t="s">
        <v>4030</v>
      </c>
      <c r="CT1231" t="s">
        <v>4034</v>
      </c>
      <c r="CU1231" t="s">
        <v>17503</v>
      </c>
      <c r="CV1231" t="s">
        <v>8593</v>
      </c>
      <c r="CW1231" t="s">
        <v>4258</v>
      </c>
      <c r="CX1231" t="s">
        <v>4105</v>
      </c>
      <c r="CZ1231" t="s">
        <v>4133</v>
      </c>
      <c r="DA1231">
        <v>1</v>
      </c>
      <c r="DB1231" t="s">
        <v>17501</v>
      </c>
      <c r="DC1231" t="s">
        <v>1391</v>
      </c>
      <c r="DD1231" t="s">
        <v>17503</v>
      </c>
      <c r="DE1231" t="s">
        <v>4158</v>
      </c>
    </row>
    <row r="1232" spans="58:109" x14ac:dyDescent="0.25">
      <c r="BF1232" t="s">
        <v>12182</v>
      </c>
      <c r="BG1232" t="s">
        <v>12183</v>
      </c>
      <c r="BH1232" t="s">
        <v>8281</v>
      </c>
      <c r="BI1232" t="s">
        <v>12184</v>
      </c>
      <c r="BJ1232" t="s">
        <v>4032</v>
      </c>
      <c r="BK1232">
        <v>108.72</v>
      </c>
      <c r="BL1232">
        <v>1</v>
      </c>
      <c r="BM1232">
        <v>1</v>
      </c>
      <c r="BN1232" t="s">
        <v>4045</v>
      </c>
      <c r="BO1232">
        <v>1</v>
      </c>
      <c r="BP1232" t="s">
        <v>4029</v>
      </c>
      <c r="BQ1232" t="s">
        <v>4030</v>
      </c>
      <c r="BR1232" t="s">
        <v>4031</v>
      </c>
      <c r="BS1232" s="124">
        <v>46146</v>
      </c>
      <c r="BT1232" t="s">
        <v>8282</v>
      </c>
      <c r="BU1232" t="s">
        <v>1720</v>
      </c>
      <c r="BW1232" t="s">
        <v>20448</v>
      </c>
      <c r="BX1232" t="s">
        <v>4030</v>
      </c>
      <c r="BY1232" t="s">
        <v>4032</v>
      </c>
      <c r="BZ1232" t="s">
        <v>20447</v>
      </c>
      <c r="CA1232" t="s">
        <v>20447</v>
      </c>
      <c r="CC1232" t="s">
        <v>4105</v>
      </c>
      <c r="CD1232">
        <v>175.32</v>
      </c>
      <c r="CE1232">
        <v>14.61</v>
      </c>
      <c r="CF1232">
        <v>1.0226999999999999</v>
      </c>
      <c r="CG1232">
        <v>0</v>
      </c>
      <c r="CH1232">
        <v>175.32</v>
      </c>
      <c r="CJ1232">
        <v>20.440000000000001</v>
      </c>
      <c r="CK1232">
        <v>1</v>
      </c>
      <c r="CL1232" t="s">
        <v>20445</v>
      </c>
      <c r="CM1232" t="s">
        <v>4133</v>
      </c>
      <c r="CN1232" t="s">
        <v>241</v>
      </c>
      <c r="CO1232" t="s">
        <v>20447</v>
      </c>
      <c r="CP1232" t="s">
        <v>4107</v>
      </c>
      <c r="CR1232" t="s">
        <v>17504</v>
      </c>
      <c r="CS1232" t="s">
        <v>4030</v>
      </c>
      <c r="CT1232" t="s">
        <v>4142</v>
      </c>
      <c r="CU1232" t="s">
        <v>14223</v>
      </c>
      <c r="CV1232" t="s">
        <v>4636</v>
      </c>
      <c r="CW1232" t="s">
        <v>4328</v>
      </c>
      <c r="CX1232" t="s">
        <v>4105</v>
      </c>
      <c r="CZ1232" t="s">
        <v>4133</v>
      </c>
      <c r="DA1232">
        <v>1</v>
      </c>
      <c r="DB1232" t="s">
        <v>17505</v>
      </c>
      <c r="DC1232" t="s">
        <v>1391</v>
      </c>
      <c r="DD1232" t="s">
        <v>14223</v>
      </c>
      <c r="DE1232" t="s">
        <v>4158</v>
      </c>
    </row>
    <row r="1233" spans="58:109" x14ac:dyDescent="0.25">
      <c r="BF1233" t="s">
        <v>12185</v>
      </c>
      <c r="BG1233" t="s">
        <v>12186</v>
      </c>
      <c r="BH1233" t="s">
        <v>4442</v>
      </c>
      <c r="BI1233" t="s">
        <v>12187</v>
      </c>
      <c r="BJ1233" t="s">
        <v>4032</v>
      </c>
      <c r="BK1233">
        <v>126.72</v>
      </c>
      <c r="BL1233">
        <v>1</v>
      </c>
      <c r="BM1233">
        <v>1</v>
      </c>
      <c r="BN1233" t="s">
        <v>4028</v>
      </c>
      <c r="BO1233">
        <v>1</v>
      </c>
      <c r="BP1233" t="s">
        <v>4029</v>
      </c>
      <c r="BQ1233" t="s">
        <v>4030</v>
      </c>
      <c r="BR1233" t="s">
        <v>4031</v>
      </c>
      <c r="BS1233" s="124">
        <v>46146</v>
      </c>
      <c r="BT1233" t="s">
        <v>2080</v>
      </c>
      <c r="BU1233" t="s">
        <v>1720</v>
      </c>
      <c r="BW1233" t="s">
        <v>20443</v>
      </c>
      <c r="BX1233" t="s">
        <v>4030</v>
      </c>
      <c r="BY1233" t="s">
        <v>4032</v>
      </c>
      <c r="BZ1233" t="s">
        <v>20444</v>
      </c>
      <c r="CA1233" t="s">
        <v>20444</v>
      </c>
      <c r="CC1233" t="s">
        <v>4105</v>
      </c>
      <c r="CD1233">
        <v>170.28</v>
      </c>
      <c r="CE1233">
        <v>14.19</v>
      </c>
      <c r="CF1233">
        <v>0.99329999999999996</v>
      </c>
      <c r="CG1233">
        <v>0</v>
      </c>
      <c r="CH1233">
        <v>170.28</v>
      </c>
      <c r="CJ1233">
        <v>19.850000000000001</v>
      </c>
      <c r="CK1233">
        <v>1</v>
      </c>
      <c r="CL1233" t="s">
        <v>20445</v>
      </c>
      <c r="CM1233" t="s">
        <v>4133</v>
      </c>
      <c r="CN1233" t="s">
        <v>241</v>
      </c>
      <c r="CO1233" t="s">
        <v>20444</v>
      </c>
      <c r="CP1233" t="s">
        <v>4107</v>
      </c>
      <c r="CR1233" t="s">
        <v>17506</v>
      </c>
      <c r="CS1233" t="s">
        <v>4030</v>
      </c>
      <c r="CT1233" t="s">
        <v>4142</v>
      </c>
      <c r="CU1233" t="s">
        <v>17507</v>
      </c>
      <c r="CV1233" t="s">
        <v>8389</v>
      </c>
      <c r="CX1233" t="s">
        <v>4105</v>
      </c>
      <c r="CY1233" s="17">
        <v>0.2</v>
      </c>
      <c r="CZ1233" t="s">
        <v>4133</v>
      </c>
      <c r="DA1233">
        <v>1</v>
      </c>
      <c r="DB1233" t="s">
        <v>17508</v>
      </c>
      <c r="DC1233" t="s">
        <v>1391</v>
      </c>
      <c r="DD1233" t="s">
        <v>17507</v>
      </c>
      <c r="DE1233" t="s">
        <v>4158</v>
      </c>
    </row>
    <row r="1234" spans="58:109" x14ac:dyDescent="0.25">
      <c r="BF1234" t="s">
        <v>12188</v>
      </c>
      <c r="BG1234" t="s">
        <v>12189</v>
      </c>
      <c r="BH1234" t="s">
        <v>4442</v>
      </c>
      <c r="BI1234" t="s">
        <v>12190</v>
      </c>
      <c r="BJ1234" t="s">
        <v>4027</v>
      </c>
      <c r="BK1234">
        <v>118.68</v>
      </c>
      <c r="BL1234">
        <v>1</v>
      </c>
      <c r="BM1234">
        <v>1</v>
      </c>
      <c r="BN1234" t="s">
        <v>4028</v>
      </c>
      <c r="BO1234">
        <v>1</v>
      </c>
      <c r="BP1234" t="s">
        <v>4029</v>
      </c>
      <c r="BQ1234" t="s">
        <v>4030</v>
      </c>
      <c r="BR1234" t="s">
        <v>4031</v>
      </c>
      <c r="BS1234" s="124">
        <v>46146</v>
      </c>
      <c r="BT1234" t="s">
        <v>2080</v>
      </c>
      <c r="BU1234" t="s">
        <v>1720</v>
      </c>
      <c r="BW1234" t="s">
        <v>20446</v>
      </c>
      <c r="BX1234" t="s">
        <v>4030</v>
      </c>
      <c r="BY1234" t="s">
        <v>4032</v>
      </c>
      <c r="BZ1234" t="s">
        <v>20447</v>
      </c>
      <c r="CA1234" t="s">
        <v>20447</v>
      </c>
      <c r="CC1234" t="s">
        <v>4105</v>
      </c>
      <c r="CD1234">
        <v>179.04</v>
      </c>
      <c r="CE1234">
        <v>14.92</v>
      </c>
      <c r="CF1234">
        <v>1.0444</v>
      </c>
      <c r="CG1234">
        <v>0</v>
      </c>
      <c r="CH1234">
        <v>179.04</v>
      </c>
      <c r="CJ1234">
        <v>20.87</v>
      </c>
      <c r="CK1234">
        <v>1</v>
      </c>
      <c r="CL1234" t="s">
        <v>20445</v>
      </c>
      <c r="CM1234" t="s">
        <v>4133</v>
      </c>
      <c r="CN1234" t="s">
        <v>241</v>
      </c>
      <c r="CO1234" t="s">
        <v>20447</v>
      </c>
      <c r="CP1234" t="s">
        <v>4107</v>
      </c>
      <c r="CR1234" t="s">
        <v>17509</v>
      </c>
      <c r="CS1234" t="s">
        <v>4050</v>
      </c>
      <c r="CT1234" t="s">
        <v>4034</v>
      </c>
      <c r="CU1234" t="s">
        <v>17510</v>
      </c>
      <c r="CV1234" t="s">
        <v>8392</v>
      </c>
      <c r="CX1234" t="s">
        <v>4105</v>
      </c>
      <c r="CZ1234" t="s">
        <v>4133</v>
      </c>
      <c r="DA1234">
        <v>1</v>
      </c>
      <c r="DB1234" t="s">
        <v>17511</v>
      </c>
      <c r="DC1234" t="s">
        <v>1391</v>
      </c>
      <c r="DD1234" t="s">
        <v>17510</v>
      </c>
      <c r="DE1234" t="s">
        <v>4158</v>
      </c>
    </row>
    <row r="1235" spans="58:109" x14ac:dyDescent="0.25">
      <c r="BF1235" t="s">
        <v>12191</v>
      </c>
      <c r="BG1235" t="s">
        <v>12192</v>
      </c>
      <c r="BH1235" t="s">
        <v>4442</v>
      </c>
      <c r="BI1235" t="s">
        <v>12193</v>
      </c>
      <c r="BJ1235" t="s">
        <v>4027</v>
      </c>
      <c r="BK1235">
        <v>97.08</v>
      </c>
      <c r="BL1235">
        <v>1</v>
      </c>
      <c r="BM1235">
        <v>1</v>
      </c>
      <c r="BN1235" t="s">
        <v>4028</v>
      </c>
      <c r="BO1235">
        <v>1</v>
      </c>
      <c r="BP1235" t="s">
        <v>4029</v>
      </c>
      <c r="BQ1235" t="s">
        <v>4030</v>
      </c>
      <c r="BR1235" t="s">
        <v>4031</v>
      </c>
      <c r="BS1235" s="124">
        <v>46146</v>
      </c>
      <c r="BT1235" t="s">
        <v>2080</v>
      </c>
      <c r="BU1235" t="s">
        <v>1720</v>
      </c>
      <c r="BW1235" t="s">
        <v>20449</v>
      </c>
      <c r="BX1235" t="s">
        <v>4030</v>
      </c>
      <c r="BY1235" t="s">
        <v>4032</v>
      </c>
      <c r="BZ1235" t="s">
        <v>20447</v>
      </c>
      <c r="CA1235" t="s">
        <v>20447</v>
      </c>
      <c r="CC1235" t="s">
        <v>4105</v>
      </c>
      <c r="CD1235">
        <v>97.8</v>
      </c>
      <c r="CE1235">
        <v>8.15</v>
      </c>
      <c r="CF1235">
        <v>0.57050000000000001</v>
      </c>
      <c r="CG1235">
        <v>0</v>
      </c>
      <c r="CH1235">
        <v>97.8</v>
      </c>
      <c r="CJ1235">
        <v>11.41</v>
      </c>
      <c r="CK1235">
        <v>1</v>
      </c>
      <c r="CL1235" t="s">
        <v>20445</v>
      </c>
      <c r="CM1235" t="s">
        <v>4133</v>
      </c>
      <c r="CN1235" t="s">
        <v>241</v>
      </c>
      <c r="CO1235" t="s">
        <v>20447</v>
      </c>
      <c r="CP1235" t="s">
        <v>4107</v>
      </c>
      <c r="CR1235" t="s">
        <v>17512</v>
      </c>
      <c r="CS1235" t="s">
        <v>4030</v>
      </c>
      <c r="CT1235" t="s">
        <v>4032</v>
      </c>
      <c r="CU1235" t="s">
        <v>13476</v>
      </c>
      <c r="CV1235" t="s">
        <v>8557</v>
      </c>
      <c r="CX1235" t="s">
        <v>4105</v>
      </c>
      <c r="CY1235" s="17">
        <v>0.5</v>
      </c>
      <c r="CZ1235" t="s">
        <v>4133</v>
      </c>
      <c r="DA1235">
        <v>1</v>
      </c>
      <c r="DB1235" t="s">
        <v>17513</v>
      </c>
      <c r="DC1235" t="s">
        <v>1391</v>
      </c>
      <c r="DD1235" t="s">
        <v>13476</v>
      </c>
      <c r="DE1235" t="s">
        <v>4158</v>
      </c>
    </row>
    <row r="1236" spans="58:109" x14ac:dyDescent="0.25">
      <c r="BF1236" t="s">
        <v>12194</v>
      </c>
      <c r="BH1236" t="s">
        <v>4442</v>
      </c>
      <c r="BL1236">
        <v>0</v>
      </c>
      <c r="BM1236">
        <v>1</v>
      </c>
      <c r="BR1236" t="s">
        <v>4031</v>
      </c>
      <c r="BS1236" s="124">
        <v>46146</v>
      </c>
      <c r="BT1236" t="s">
        <v>2080</v>
      </c>
      <c r="BU1236" t="s">
        <v>1720</v>
      </c>
      <c r="BW1236" t="s">
        <v>8581</v>
      </c>
      <c r="BX1236" t="s">
        <v>4030</v>
      </c>
      <c r="BY1236" t="s">
        <v>4109</v>
      </c>
      <c r="BZ1236" t="s">
        <v>20450</v>
      </c>
      <c r="CA1236" t="s">
        <v>20450</v>
      </c>
      <c r="CC1236" t="s">
        <v>4111</v>
      </c>
      <c r="CD1236">
        <v>395.88</v>
      </c>
      <c r="CE1236">
        <v>32.99</v>
      </c>
      <c r="CG1236">
        <v>0</v>
      </c>
      <c r="CH1236">
        <v>395.88</v>
      </c>
      <c r="CK1236">
        <v>1</v>
      </c>
      <c r="CL1236" t="s">
        <v>8582</v>
      </c>
      <c r="CM1236" t="s">
        <v>4106</v>
      </c>
      <c r="CN1236" t="s">
        <v>241</v>
      </c>
      <c r="CO1236" t="s">
        <v>20450</v>
      </c>
      <c r="CP1236" t="s">
        <v>4107</v>
      </c>
      <c r="CR1236" t="s">
        <v>17514</v>
      </c>
      <c r="CS1236" t="s">
        <v>4030</v>
      </c>
      <c r="CT1236" t="s">
        <v>4034</v>
      </c>
      <c r="CU1236" t="s">
        <v>17344</v>
      </c>
      <c r="CV1236" t="s">
        <v>8521</v>
      </c>
      <c r="CX1236" t="s">
        <v>4105</v>
      </c>
      <c r="CY1236" s="17">
        <v>0.5</v>
      </c>
      <c r="CZ1236" t="s">
        <v>4133</v>
      </c>
      <c r="DA1236">
        <v>1</v>
      </c>
      <c r="DB1236" t="s">
        <v>17515</v>
      </c>
      <c r="DC1236" t="s">
        <v>1391</v>
      </c>
      <c r="DD1236" t="s">
        <v>17344</v>
      </c>
      <c r="DE1236" t="s">
        <v>4158</v>
      </c>
    </row>
    <row r="1237" spans="58:109" x14ac:dyDescent="0.25">
      <c r="BF1237" t="s">
        <v>12195</v>
      </c>
      <c r="BH1237" t="s">
        <v>4442</v>
      </c>
      <c r="BL1237">
        <v>0</v>
      </c>
      <c r="BM1237">
        <v>1</v>
      </c>
      <c r="BR1237" t="s">
        <v>4031</v>
      </c>
      <c r="BS1237" s="124">
        <v>46146</v>
      </c>
      <c r="BT1237" t="s">
        <v>2080</v>
      </c>
      <c r="BU1237" t="s">
        <v>1720</v>
      </c>
      <c r="BW1237" t="s">
        <v>20379</v>
      </c>
      <c r="BX1237" t="s">
        <v>4030</v>
      </c>
      <c r="BY1237" t="s">
        <v>4109</v>
      </c>
      <c r="BZ1237" t="s">
        <v>20966</v>
      </c>
      <c r="CA1237" t="s">
        <v>20966</v>
      </c>
      <c r="CB1237" t="s">
        <v>4189</v>
      </c>
      <c r="CC1237" t="s">
        <v>4111</v>
      </c>
      <c r="CD1237">
        <v>227.88</v>
      </c>
      <c r="CE1237">
        <v>18.989999999999998</v>
      </c>
      <c r="CG1237">
        <v>0</v>
      </c>
      <c r="CH1237">
        <v>227.88</v>
      </c>
      <c r="CK1237">
        <v>1</v>
      </c>
      <c r="CL1237" t="s">
        <v>20381</v>
      </c>
      <c r="CM1237" t="s">
        <v>4106</v>
      </c>
      <c r="CN1237" t="s">
        <v>241</v>
      </c>
      <c r="CO1237" t="s">
        <v>20966</v>
      </c>
      <c r="CP1237" t="s">
        <v>4107</v>
      </c>
      <c r="CR1237" t="s">
        <v>17516</v>
      </c>
      <c r="CS1237" t="s">
        <v>4030</v>
      </c>
      <c r="CT1237" t="s">
        <v>4034</v>
      </c>
      <c r="CU1237" t="s">
        <v>17517</v>
      </c>
      <c r="CV1237" t="s">
        <v>4636</v>
      </c>
      <c r="CX1237" t="s">
        <v>4105</v>
      </c>
      <c r="CY1237" s="17">
        <v>0.5</v>
      </c>
      <c r="CZ1237" t="s">
        <v>4133</v>
      </c>
      <c r="DA1237">
        <v>1</v>
      </c>
      <c r="DB1237" t="s">
        <v>17515</v>
      </c>
      <c r="DC1237" t="s">
        <v>1391</v>
      </c>
      <c r="DD1237" t="s">
        <v>17517</v>
      </c>
      <c r="DE1237" t="s">
        <v>4158</v>
      </c>
    </row>
    <row r="1238" spans="58:109" x14ac:dyDescent="0.25">
      <c r="BF1238" t="s">
        <v>12196</v>
      </c>
      <c r="BH1238" t="s">
        <v>4442</v>
      </c>
      <c r="BL1238">
        <v>0</v>
      </c>
      <c r="BM1238">
        <v>1</v>
      </c>
      <c r="BR1238" t="s">
        <v>4031</v>
      </c>
      <c r="BS1238" s="124">
        <v>46146</v>
      </c>
      <c r="BT1238" t="s">
        <v>2080</v>
      </c>
      <c r="BU1238" t="s">
        <v>1720</v>
      </c>
      <c r="BW1238" t="s">
        <v>20967</v>
      </c>
      <c r="BX1238" t="s">
        <v>4030</v>
      </c>
      <c r="BY1238" t="s">
        <v>4142</v>
      </c>
      <c r="BZ1238" t="s">
        <v>20968</v>
      </c>
      <c r="CA1238" t="s">
        <v>20968</v>
      </c>
      <c r="CB1238" t="s">
        <v>4388</v>
      </c>
      <c r="CC1238" t="s">
        <v>4105</v>
      </c>
      <c r="CD1238">
        <v>239.88</v>
      </c>
      <c r="CE1238">
        <v>19.989999999999998</v>
      </c>
      <c r="CG1238">
        <v>0</v>
      </c>
      <c r="CH1238">
        <v>239.88</v>
      </c>
      <c r="CK1238">
        <v>1</v>
      </c>
      <c r="CL1238" t="s">
        <v>20969</v>
      </c>
      <c r="CM1238" t="s">
        <v>4106</v>
      </c>
      <c r="CN1238" t="s">
        <v>241</v>
      </c>
      <c r="CO1238" t="s">
        <v>20968</v>
      </c>
      <c r="CP1238" t="s">
        <v>4107</v>
      </c>
      <c r="CR1238" t="s">
        <v>17518</v>
      </c>
      <c r="CS1238" t="s">
        <v>4030</v>
      </c>
      <c r="CT1238" t="s">
        <v>4032</v>
      </c>
      <c r="CU1238" t="s">
        <v>16004</v>
      </c>
      <c r="CV1238" t="s">
        <v>8907</v>
      </c>
      <c r="CW1238" t="s">
        <v>4437</v>
      </c>
      <c r="CX1238" t="s">
        <v>4105</v>
      </c>
      <c r="CZ1238" t="s">
        <v>4133</v>
      </c>
      <c r="DA1238">
        <v>1</v>
      </c>
      <c r="DB1238" t="s">
        <v>17519</v>
      </c>
      <c r="DC1238" t="s">
        <v>1391</v>
      </c>
      <c r="DD1238" t="s">
        <v>16004</v>
      </c>
      <c r="DE1238" t="s">
        <v>4158</v>
      </c>
    </row>
    <row r="1239" spans="58:109" x14ac:dyDescent="0.25">
      <c r="BF1239" t="s">
        <v>12197</v>
      </c>
      <c r="BH1239" t="s">
        <v>4442</v>
      </c>
      <c r="BL1239">
        <v>0</v>
      </c>
      <c r="BM1239">
        <v>1</v>
      </c>
      <c r="BR1239" t="s">
        <v>4031</v>
      </c>
      <c r="BS1239" s="124">
        <v>46146</v>
      </c>
      <c r="BT1239" t="s">
        <v>2080</v>
      </c>
      <c r="BU1239" t="s">
        <v>1720</v>
      </c>
      <c r="BW1239" t="s">
        <v>20970</v>
      </c>
      <c r="BX1239" t="s">
        <v>4030</v>
      </c>
      <c r="BY1239" t="s">
        <v>4109</v>
      </c>
      <c r="BZ1239" t="s">
        <v>20971</v>
      </c>
      <c r="CA1239" t="s">
        <v>20971</v>
      </c>
      <c r="CC1239" t="s">
        <v>4111</v>
      </c>
      <c r="CD1239">
        <v>491.88</v>
      </c>
      <c r="CE1239">
        <v>40.99</v>
      </c>
      <c r="CG1239">
        <v>0</v>
      </c>
      <c r="CH1239">
        <v>491.88</v>
      </c>
      <c r="CK1239">
        <v>1</v>
      </c>
      <c r="CL1239" t="s">
        <v>20972</v>
      </c>
      <c r="CM1239" t="s">
        <v>4106</v>
      </c>
      <c r="CN1239" t="s">
        <v>241</v>
      </c>
      <c r="CO1239" t="s">
        <v>20971</v>
      </c>
      <c r="CP1239" t="s">
        <v>4107</v>
      </c>
      <c r="CR1239" t="s">
        <v>15471</v>
      </c>
      <c r="CS1239" t="s">
        <v>4050</v>
      </c>
      <c r="CT1239" t="s">
        <v>4109</v>
      </c>
      <c r="CU1239" t="s">
        <v>15715</v>
      </c>
      <c r="CV1239" t="s">
        <v>4614</v>
      </c>
      <c r="CX1239" t="s">
        <v>4111</v>
      </c>
      <c r="CZ1239" t="s">
        <v>4133</v>
      </c>
      <c r="DA1239">
        <v>1</v>
      </c>
      <c r="DB1239" t="s">
        <v>15473</v>
      </c>
      <c r="DC1239" t="s">
        <v>1391</v>
      </c>
      <c r="DD1239" t="s">
        <v>15715</v>
      </c>
      <c r="DE1239" t="s">
        <v>4158</v>
      </c>
    </row>
    <row r="1240" spans="58:109" x14ac:dyDescent="0.25">
      <c r="BF1240" t="s">
        <v>12198</v>
      </c>
      <c r="BG1240" t="s">
        <v>12199</v>
      </c>
      <c r="BH1240" t="s">
        <v>4574</v>
      </c>
      <c r="BI1240" t="s">
        <v>12200</v>
      </c>
      <c r="BJ1240" t="s">
        <v>4032</v>
      </c>
      <c r="BK1240">
        <v>164</v>
      </c>
      <c r="BL1240">
        <v>0</v>
      </c>
      <c r="BM1240">
        <v>1</v>
      </c>
      <c r="BN1240" t="s">
        <v>4028</v>
      </c>
      <c r="BO1240">
        <v>1</v>
      </c>
      <c r="BP1240" t="s">
        <v>4029</v>
      </c>
      <c r="BQ1240" t="s">
        <v>4030</v>
      </c>
      <c r="BR1240" t="s">
        <v>4031</v>
      </c>
      <c r="BS1240" s="124">
        <v>46146</v>
      </c>
      <c r="BT1240" t="s">
        <v>241</v>
      </c>
      <c r="BU1240" t="s">
        <v>1720</v>
      </c>
      <c r="BW1240" t="s">
        <v>8831</v>
      </c>
      <c r="BX1240" t="s">
        <v>4030</v>
      </c>
      <c r="BY1240" t="s">
        <v>4109</v>
      </c>
      <c r="BZ1240" t="s">
        <v>21585</v>
      </c>
      <c r="CA1240" t="s">
        <v>21585</v>
      </c>
      <c r="CC1240" t="s">
        <v>4111</v>
      </c>
      <c r="CD1240">
        <v>539.88</v>
      </c>
      <c r="CE1240">
        <v>44.99</v>
      </c>
      <c r="CG1240">
        <v>0</v>
      </c>
      <c r="CH1240">
        <v>539.88</v>
      </c>
      <c r="CK1240">
        <v>1</v>
      </c>
      <c r="CL1240" t="s">
        <v>8832</v>
      </c>
      <c r="CM1240" t="s">
        <v>4106</v>
      </c>
      <c r="CN1240" t="s">
        <v>241</v>
      </c>
      <c r="CO1240" t="s">
        <v>21585</v>
      </c>
      <c r="CP1240" t="s">
        <v>4107</v>
      </c>
      <c r="CR1240" t="s">
        <v>17520</v>
      </c>
      <c r="CS1240" t="s">
        <v>4030</v>
      </c>
      <c r="CT1240" t="s">
        <v>4034</v>
      </c>
      <c r="CU1240" t="s">
        <v>17521</v>
      </c>
      <c r="CV1240" t="s">
        <v>8390</v>
      </c>
      <c r="CX1240" t="s">
        <v>4105</v>
      </c>
      <c r="CY1240" s="17">
        <v>0.5</v>
      </c>
      <c r="CZ1240" t="s">
        <v>4133</v>
      </c>
      <c r="DA1240">
        <v>1</v>
      </c>
      <c r="DB1240" t="s">
        <v>17522</v>
      </c>
      <c r="DC1240" t="s">
        <v>1391</v>
      </c>
      <c r="DD1240" t="s">
        <v>17521</v>
      </c>
      <c r="DE1240" t="s">
        <v>4158</v>
      </c>
    </row>
    <row r="1241" spans="58:109" x14ac:dyDescent="0.25">
      <c r="BF1241" t="s">
        <v>12201</v>
      </c>
      <c r="BG1241" t="s">
        <v>12202</v>
      </c>
      <c r="BH1241" t="s">
        <v>4574</v>
      </c>
      <c r="BI1241" t="s">
        <v>12203</v>
      </c>
      <c r="BJ1241" t="s">
        <v>4032</v>
      </c>
      <c r="BK1241">
        <v>149.94</v>
      </c>
      <c r="BL1241">
        <v>1</v>
      </c>
      <c r="BM1241">
        <v>1</v>
      </c>
      <c r="BN1241" t="s">
        <v>4028</v>
      </c>
      <c r="BO1241">
        <v>1</v>
      </c>
      <c r="BP1241" t="s">
        <v>4029</v>
      </c>
      <c r="BQ1241" t="s">
        <v>4030</v>
      </c>
      <c r="BR1241" t="s">
        <v>4031</v>
      </c>
      <c r="BS1241" s="124">
        <v>46146</v>
      </c>
      <c r="BT1241" t="s">
        <v>241</v>
      </c>
      <c r="BU1241" t="s">
        <v>1720</v>
      </c>
      <c r="BW1241" t="s">
        <v>21640</v>
      </c>
      <c r="BX1241" t="s">
        <v>4030</v>
      </c>
      <c r="BY1241" t="s">
        <v>4032</v>
      </c>
      <c r="BZ1241" t="s">
        <v>21641</v>
      </c>
      <c r="CA1241" t="s">
        <v>21641</v>
      </c>
      <c r="CC1241" t="s">
        <v>4105</v>
      </c>
      <c r="CD1241">
        <v>100.44</v>
      </c>
      <c r="CE1241">
        <v>8.3699999999999992</v>
      </c>
      <c r="CF1241">
        <v>0.58589999999999998</v>
      </c>
      <c r="CG1241">
        <v>0</v>
      </c>
      <c r="CH1241">
        <v>100.44</v>
      </c>
      <c r="CI1241" s="17">
        <v>0.5</v>
      </c>
      <c r="CJ1241">
        <v>12.9</v>
      </c>
      <c r="CK1241">
        <v>1</v>
      </c>
      <c r="CL1241" t="s">
        <v>21642</v>
      </c>
      <c r="CM1241" t="s">
        <v>4106</v>
      </c>
      <c r="CN1241" t="s">
        <v>241</v>
      </c>
      <c r="CO1241" t="s">
        <v>21641</v>
      </c>
      <c r="CP1241" t="s">
        <v>4107</v>
      </c>
      <c r="CR1241" t="s">
        <v>17523</v>
      </c>
      <c r="CS1241" t="s">
        <v>4050</v>
      </c>
      <c r="CT1241" t="s">
        <v>4034</v>
      </c>
      <c r="CU1241" t="s">
        <v>17524</v>
      </c>
      <c r="CV1241" t="s">
        <v>4615</v>
      </c>
      <c r="CX1241" t="s">
        <v>4105</v>
      </c>
      <c r="CZ1241" t="s">
        <v>4133</v>
      </c>
      <c r="DA1241">
        <v>1</v>
      </c>
      <c r="DB1241" t="s">
        <v>17525</v>
      </c>
      <c r="DC1241" t="s">
        <v>1391</v>
      </c>
      <c r="DD1241" t="s">
        <v>17524</v>
      </c>
      <c r="DE1241" t="s">
        <v>4158</v>
      </c>
    </row>
    <row r="1242" spans="58:109" x14ac:dyDescent="0.25">
      <c r="BF1242" t="s">
        <v>12204</v>
      </c>
      <c r="BG1242" t="s">
        <v>12205</v>
      </c>
      <c r="BH1242" t="s">
        <v>8260</v>
      </c>
      <c r="BI1242" t="s">
        <v>12206</v>
      </c>
      <c r="BJ1242" t="s">
        <v>4032</v>
      </c>
      <c r="BK1242">
        <v>193.6</v>
      </c>
      <c r="BL1242">
        <v>1</v>
      </c>
      <c r="BM1242">
        <v>1</v>
      </c>
      <c r="BN1242" t="s">
        <v>4047</v>
      </c>
      <c r="BO1242">
        <v>1</v>
      </c>
      <c r="BP1242" t="s">
        <v>4029</v>
      </c>
      <c r="BQ1242" t="s">
        <v>4030</v>
      </c>
      <c r="BR1242" t="s">
        <v>4031</v>
      </c>
      <c r="BS1242" s="124">
        <v>46146</v>
      </c>
      <c r="BT1242" t="s">
        <v>2142</v>
      </c>
      <c r="BU1242" t="s">
        <v>2171</v>
      </c>
      <c r="BW1242" t="s">
        <v>21643</v>
      </c>
      <c r="BX1242" t="s">
        <v>4030</v>
      </c>
      <c r="BY1242" t="s">
        <v>4034</v>
      </c>
      <c r="BZ1242" t="s">
        <v>21644</v>
      </c>
      <c r="CA1242" t="s">
        <v>21644</v>
      </c>
      <c r="CC1242" t="s">
        <v>4105</v>
      </c>
      <c r="CD1242">
        <v>69.12</v>
      </c>
      <c r="CE1242">
        <v>5.76</v>
      </c>
      <c r="CF1242">
        <v>0.432</v>
      </c>
      <c r="CG1242">
        <v>0</v>
      </c>
      <c r="CH1242">
        <v>69.12</v>
      </c>
      <c r="CJ1242">
        <v>9.5</v>
      </c>
      <c r="CK1242">
        <v>1</v>
      </c>
      <c r="CL1242" t="s">
        <v>21645</v>
      </c>
      <c r="CM1242" t="s">
        <v>4106</v>
      </c>
      <c r="CN1242" t="s">
        <v>241</v>
      </c>
      <c r="CO1242" t="s">
        <v>21644</v>
      </c>
      <c r="CP1242" t="s">
        <v>4107</v>
      </c>
      <c r="CR1242" t="s">
        <v>15272</v>
      </c>
      <c r="CS1242" t="s">
        <v>4050</v>
      </c>
      <c r="CT1242" t="s">
        <v>4027</v>
      </c>
      <c r="CU1242" t="s">
        <v>17526</v>
      </c>
      <c r="CV1242" t="s">
        <v>4614</v>
      </c>
      <c r="CX1242" t="s">
        <v>4105</v>
      </c>
      <c r="CZ1242" t="s">
        <v>4133</v>
      </c>
      <c r="DA1242">
        <v>1</v>
      </c>
      <c r="DB1242" t="s">
        <v>15267</v>
      </c>
      <c r="DC1242" t="s">
        <v>1391</v>
      </c>
      <c r="DD1242" t="s">
        <v>17526</v>
      </c>
      <c r="DE1242" t="s">
        <v>4158</v>
      </c>
    </row>
    <row r="1243" spans="58:109" x14ac:dyDescent="0.25">
      <c r="BF1243" t="s">
        <v>12207</v>
      </c>
      <c r="BG1243" t="s">
        <v>12208</v>
      </c>
      <c r="BH1243" t="s">
        <v>8260</v>
      </c>
      <c r="BI1243" t="s">
        <v>12209</v>
      </c>
      <c r="BJ1243" t="s">
        <v>4027</v>
      </c>
      <c r="BK1243">
        <v>215.88</v>
      </c>
      <c r="BL1243">
        <v>1</v>
      </c>
      <c r="BM1243">
        <v>1</v>
      </c>
      <c r="BN1243" t="s">
        <v>4043</v>
      </c>
      <c r="BO1243">
        <v>1</v>
      </c>
      <c r="BP1243" t="s">
        <v>4029</v>
      </c>
      <c r="BQ1243" t="s">
        <v>4030</v>
      </c>
      <c r="BR1243" t="s">
        <v>4031</v>
      </c>
      <c r="BS1243" s="124">
        <v>46146</v>
      </c>
      <c r="BT1243" t="s">
        <v>2142</v>
      </c>
      <c r="BU1243" t="s">
        <v>2171</v>
      </c>
      <c r="BW1243" t="s">
        <v>4152</v>
      </c>
      <c r="BX1243" t="s">
        <v>4030</v>
      </c>
      <c r="BY1243" t="s">
        <v>4109</v>
      </c>
      <c r="BZ1243" t="s">
        <v>21646</v>
      </c>
      <c r="CA1243" t="s">
        <v>21646</v>
      </c>
      <c r="CC1243" t="s">
        <v>4111</v>
      </c>
      <c r="CD1243">
        <v>395.88</v>
      </c>
      <c r="CE1243">
        <v>32.99</v>
      </c>
      <c r="CG1243">
        <v>0</v>
      </c>
      <c r="CH1243">
        <v>395.88</v>
      </c>
      <c r="CK1243">
        <v>1</v>
      </c>
      <c r="CL1243" t="s">
        <v>4153</v>
      </c>
      <c r="CM1243" t="s">
        <v>4106</v>
      </c>
      <c r="CN1243" t="s">
        <v>241</v>
      </c>
      <c r="CO1243" t="s">
        <v>21646</v>
      </c>
      <c r="CP1243" t="s">
        <v>4107</v>
      </c>
      <c r="CR1243" t="s">
        <v>17527</v>
      </c>
      <c r="CS1243" t="s">
        <v>4030</v>
      </c>
      <c r="CT1243" t="s">
        <v>4034</v>
      </c>
      <c r="CU1243" t="s">
        <v>17528</v>
      </c>
      <c r="CV1243" t="s">
        <v>8595</v>
      </c>
      <c r="CX1243" t="s">
        <v>4105</v>
      </c>
      <c r="CZ1243" t="s">
        <v>4133</v>
      </c>
      <c r="DA1243">
        <v>1</v>
      </c>
      <c r="DB1243" t="s">
        <v>17529</v>
      </c>
      <c r="DC1243" t="s">
        <v>1481</v>
      </c>
      <c r="DD1243" t="s">
        <v>17528</v>
      </c>
      <c r="DE1243" t="s">
        <v>4158</v>
      </c>
    </row>
    <row r="1244" spans="58:109" x14ac:dyDescent="0.25">
      <c r="BF1244" t="s">
        <v>12210</v>
      </c>
      <c r="BG1244" t="s">
        <v>12211</v>
      </c>
      <c r="BH1244" t="s">
        <v>8260</v>
      </c>
      <c r="BI1244" t="s">
        <v>12212</v>
      </c>
      <c r="BJ1244" t="s">
        <v>4032</v>
      </c>
      <c r="BK1244">
        <v>157.5</v>
      </c>
      <c r="BL1244">
        <v>1</v>
      </c>
      <c r="BM1244">
        <v>1</v>
      </c>
      <c r="BN1244" t="s">
        <v>4028</v>
      </c>
      <c r="BO1244">
        <v>1</v>
      </c>
      <c r="BP1244" t="s">
        <v>4029</v>
      </c>
      <c r="BQ1244" t="s">
        <v>4030</v>
      </c>
      <c r="BR1244" t="s">
        <v>4031</v>
      </c>
      <c r="BS1244" s="124">
        <v>46146</v>
      </c>
      <c r="BT1244" t="s">
        <v>2142</v>
      </c>
      <c r="BU1244" t="s">
        <v>2171</v>
      </c>
      <c r="BW1244" t="s">
        <v>15053</v>
      </c>
      <c r="BX1244" t="s">
        <v>4030</v>
      </c>
      <c r="BY1244" t="s">
        <v>4109</v>
      </c>
      <c r="BZ1244" t="s">
        <v>13638</v>
      </c>
      <c r="CA1244" t="s">
        <v>13638</v>
      </c>
      <c r="CC1244" t="s">
        <v>4111</v>
      </c>
      <c r="CD1244">
        <v>383.88</v>
      </c>
      <c r="CE1244">
        <v>31.99</v>
      </c>
      <c r="CG1244">
        <v>0</v>
      </c>
      <c r="CH1244">
        <v>383.88</v>
      </c>
      <c r="CK1244">
        <v>1</v>
      </c>
      <c r="CL1244" t="s">
        <v>15054</v>
      </c>
      <c r="CM1244" t="s">
        <v>4106</v>
      </c>
      <c r="CN1244" t="s">
        <v>241</v>
      </c>
      <c r="CO1244" t="s">
        <v>13638</v>
      </c>
      <c r="CP1244" t="s">
        <v>4107</v>
      </c>
      <c r="CR1244" t="s">
        <v>9113</v>
      </c>
      <c r="CS1244" t="s">
        <v>4050</v>
      </c>
      <c r="CT1244" t="s">
        <v>4109</v>
      </c>
      <c r="CU1244" t="s">
        <v>17530</v>
      </c>
      <c r="CV1244" t="s">
        <v>8257</v>
      </c>
      <c r="CX1244" t="s">
        <v>4111</v>
      </c>
      <c r="CZ1244" t="s">
        <v>4133</v>
      </c>
      <c r="DA1244">
        <v>1</v>
      </c>
      <c r="DB1244" t="s">
        <v>9115</v>
      </c>
      <c r="DC1244" t="s">
        <v>1481</v>
      </c>
      <c r="DD1244" t="s">
        <v>17530</v>
      </c>
      <c r="DE1244" t="s">
        <v>4158</v>
      </c>
    </row>
    <row r="1245" spans="58:109" x14ac:dyDescent="0.25">
      <c r="BF1245" t="s">
        <v>12213</v>
      </c>
      <c r="BH1245" t="s">
        <v>8260</v>
      </c>
      <c r="BL1245">
        <v>0</v>
      </c>
      <c r="BM1245">
        <v>1</v>
      </c>
      <c r="BR1245" t="s">
        <v>4031</v>
      </c>
      <c r="BS1245" s="124">
        <v>46146</v>
      </c>
      <c r="BT1245" t="s">
        <v>2142</v>
      </c>
      <c r="BU1245" t="s">
        <v>2171</v>
      </c>
      <c r="BW1245" t="s">
        <v>15055</v>
      </c>
      <c r="BX1245" t="s">
        <v>4030</v>
      </c>
      <c r="BY1245" t="s">
        <v>4109</v>
      </c>
      <c r="BZ1245" t="s">
        <v>15056</v>
      </c>
      <c r="CA1245" t="s">
        <v>15056</v>
      </c>
      <c r="CB1245" t="s">
        <v>4403</v>
      </c>
      <c r="CC1245" t="s">
        <v>4111</v>
      </c>
      <c r="CD1245">
        <v>257.88</v>
      </c>
      <c r="CE1245">
        <v>21.49</v>
      </c>
      <c r="CF1245">
        <v>1.7192000000000001</v>
      </c>
      <c r="CG1245">
        <v>1</v>
      </c>
      <c r="CH1245">
        <v>257.88</v>
      </c>
      <c r="CI1245" s="17">
        <v>0.2</v>
      </c>
      <c r="CJ1245">
        <v>20.63</v>
      </c>
      <c r="CK1245">
        <v>1</v>
      </c>
      <c r="CL1245" t="s">
        <v>15057</v>
      </c>
      <c r="CM1245" t="s">
        <v>4106</v>
      </c>
      <c r="CN1245" t="s">
        <v>241</v>
      </c>
      <c r="CO1245" t="s">
        <v>15056</v>
      </c>
      <c r="CP1245" t="s">
        <v>4107</v>
      </c>
      <c r="CR1245" t="s">
        <v>17531</v>
      </c>
      <c r="CS1245" t="s">
        <v>4050</v>
      </c>
      <c r="CT1245" t="s">
        <v>4109</v>
      </c>
      <c r="CU1245" t="s">
        <v>13260</v>
      </c>
      <c r="CV1245" t="s">
        <v>4284</v>
      </c>
      <c r="CW1245" t="s">
        <v>8255</v>
      </c>
      <c r="CX1245" t="s">
        <v>4111</v>
      </c>
      <c r="CZ1245" t="s">
        <v>4133</v>
      </c>
      <c r="DA1245">
        <v>1</v>
      </c>
      <c r="DB1245" t="s">
        <v>17532</v>
      </c>
      <c r="DC1245" t="s">
        <v>1481</v>
      </c>
      <c r="DD1245" t="s">
        <v>13260</v>
      </c>
      <c r="DE1245" t="s">
        <v>4158</v>
      </c>
    </row>
    <row r="1246" spans="58:109" x14ac:dyDescent="0.25">
      <c r="BF1246" t="s">
        <v>12214</v>
      </c>
      <c r="BH1246" t="s">
        <v>8260</v>
      </c>
      <c r="BL1246">
        <v>0</v>
      </c>
      <c r="BM1246">
        <v>1</v>
      </c>
      <c r="BR1246" t="s">
        <v>4031</v>
      </c>
      <c r="BS1246" s="124">
        <v>46146</v>
      </c>
      <c r="BT1246" t="s">
        <v>2142</v>
      </c>
      <c r="BU1246" t="s">
        <v>2171</v>
      </c>
      <c r="BW1246" t="s">
        <v>15058</v>
      </c>
      <c r="BX1246" t="s">
        <v>4030</v>
      </c>
      <c r="BY1246" t="s">
        <v>4109</v>
      </c>
      <c r="BZ1246" t="s">
        <v>14969</v>
      </c>
      <c r="CA1246" t="s">
        <v>14969</v>
      </c>
      <c r="CC1246" t="s">
        <v>4111</v>
      </c>
      <c r="CD1246">
        <v>395.88</v>
      </c>
      <c r="CE1246">
        <v>32.99</v>
      </c>
      <c r="CG1246">
        <v>0</v>
      </c>
      <c r="CH1246">
        <v>395.88</v>
      </c>
      <c r="CK1246">
        <v>1</v>
      </c>
      <c r="CL1246" t="s">
        <v>15059</v>
      </c>
      <c r="CM1246" t="s">
        <v>4106</v>
      </c>
      <c r="CN1246" t="s">
        <v>241</v>
      </c>
      <c r="CO1246" t="s">
        <v>14969</v>
      </c>
      <c r="CP1246" t="s">
        <v>4107</v>
      </c>
      <c r="CR1246" t="s">
        <v>17533</v>
      </c>
      <c r="CS1246" t="s">
        <v>4050</v>
      </c>
      <c r="CT1246" t="s">
        <v>4034</v>
      </c>
      <c r="CU1246" t="s">
        <v>17534</v>
      </c>
      <c r="CV1246" t="s">
        <v>4170</v>
      </c>
      <c r="CW1246" t="s">
        <v>4396</v>
      </c>
      <c r="CX1246" t="s">
        <v>4105</v>
      </c>
      <c r="CZ1246" t="s">
        <v>4133</v>
      </c>
      <c r="DA1246">
        <v>1</v>
      </c>
      <c r="DB1246" t="s">
        <v>17535</v>
      </c>
      <c r="DC1246" t="s">
        <v>1481</v>
      </c>
      <c r="DD1246" t="s">
        <v>17534</v>
      </c>
      <c r="DE1246" t="s">
        <v>4158</v>
      </c>
    </row>
    <row r="1247" spans="58:109" x14ac:dyDescent="0.25">
      <c r="BF1247" t="s">
        <v>12215</v>
      </c>
      <c r="BH1247" t="s">
        <v>8260</v>
      </c>
      <c r="BL1247">
        <v>0</v>
      </c>
      <c r="BM1247">
        <v>1</v>
      </c>
      <c r="BR1247" t="s">
        <v>4031</v>
      </c>
      <c r="BS1247" s="124">
        <v>46146</v>
      </c>
      <c r="BT1247" t="s">
        <v>2142</v>
      </c>
      <c r="BU1247" t="s">
        <v>2171</v>
      </c>
      <c r="BW1247" t="s">
        <v>15060</v>
      </c>
      <c r="BX1247" t="s">
        <v>4030</v>
      </c>
      <c r="BY1247" t="s">
        <v>4034</v>
      </c>
      <c r="BZ1247" t="s">
        <v>15061</v>
      </c>
      <c r="CA1247" t="s">
        <v>15061</v>
      </c>
      <c r="CB1247" t="s">
        <v>4522</v>
      </c>
      <c r="CC1247" t="s">
        <v>4105</v>
      </c>
      <c r="CD1247">
        <v>65.88</v>
      </c>
      <c r="CE1247">
        <v>5.49</v>
      </c>
      <c r="CG1247">
        <v>0</v>
      </c>
      <c r="CH1247">
        <v>65.88</v>
      </c>
      <c r="CK1247">
        <v>1</v>
      </c>
      <c r="CL1247" t="s">
        <v>15062</v>
      </c>
      <c r="CM1247" t="s">
        <v>4106</v>
      </c>
      <c r="CN1247" t="s">
        <v>241</v>
      </c>
      <c r="CO1247" t="s">
        <v>15061</v>
      </c>
      <c r="CP1247" t="s">
        <v>4107</v>
      </c>
      <c r="CR1247" t="s">
        <v>17536</v>
      </c>
      <c r="CS1247" t="s">
        <v>4030</v>
      </c>
      <c r="CT1247" t="s">
        <v>4034</v>
      </c>
      <c r="CU1247" t="s">
        <v>17537</v>
      </c>
      <c r="CV1247" t="s">
        <v>8521</v>
      </c>
      <c r="CX1247" t="s">
        <v>4105</v>
      </c>
      <c r="CY1247" s="17">
        <v>0.5</v>
      </c>
      <c r="CZ1247" t="s">
        <v>4133</v>
      </c>
      <c r="DA1247">
        <v>1</v>
      </c>
      <c r="DB1247" t="s">
        <v>17538</v>
      </c>
      <c r="DC1247" t="s">
        <v>1481</v>
      </c>
      <c r="DD1247" t="s">
        <v>17537</v>
      </c>
      <c r="DE1247" t="s">
        <v>4158</v>
      </c>
    </row>
    <row r="1248" spans="58:109" x14ac:dyDescent="0.25">
      <c r="BF1248" t="s">
        <v>12216</v>
      </c>
      <c r="BH1248" t="s">
        <v>8260</v>
      </c>
      <c r="BL1248">
        <v>0</v>
      </c>
      <c r="BM1248">
        <v>1</v>
      </c>
      <c r="BR1248" t="s">
        <v>4031</v>
      </c>
      <c r="BS1248" s="124">
        <v>46146</v>
      </c>
      <c r="BT1248" t="s">
        <v>2142</v>
      </c>
      <c r="BU1248" t="s">
        <v>2171</v>
      </c>
      <c r="BW1248" t="s">
        <v>15063</v>
      </c>
      <c r="BX1248" t="s">
        <v>4030</v>
      </c>
      <c r="BY1248" t="s">
        <v>4034</v>
      </c>
      <c r="BZ1248" t="s">
        <v>15064</v>
      </c>
      <c r="CA1248" t="s">
        <v>15064</v>
      </c>
      <c r="CB1248" t="s">
        <v>4522</v>
      </c>
      <c r="CC1248" t="s">
        <v>4105</v>
      </c>
      <c r="CD1248">
        <v>65.88</v>
      </c>
      <c r="CE1248">
        <v>5.49</v>
      </c>
      <c r="CG1248">
        <v>0</v>
      </c>
      <c r="CH1248">
        <v>65.88</v>
      </c>
      <c r="CK1248">
        <v>1</v>
      </c>
      <c r="CL1248" t="s">
        <v>15062</v>
      </c>
      <c r="CM1248" t="s">
        <v>4106</v>
      </c>
      <c r="CN1248" t="s">
        <v>241</v>
      </c>
      <c r="CO1248" t="s">
        <v>15064</v>
      </c>
      <c r="CP1248" t="s">
        <v>4107</v>
      </c>
      <c r="CR1248" t="s">
        <v>17539</v>
      </c>
      <c r="CS1248" t="s">
        <v>4050</v>
      </c>
      <c r="CT1248" t="s">
        <v>4109</v>
      </c>
      <c r="CU1248" t="s">
        <v>17540</v>
      </c>
      <c r="CV1248" t="s">
        <v>4614</v>
      </c>
      <c r="CX1248" t="s">
        <v>4111</v>
      </c>
      <c r="CZ1248" t="s">
        <v>4133</v>
      </c>
      <c r="DA1248">
        <v>1</v>
      </c>
      <c r="DB1248" t="s">
        <v>17541</v>
      </c>
      <c r="DC1248" t="s">
        <v>1481</v>
      </c>
      <c r="DD1248" t="s">
        <v>17540</v>
      </c>
      <c r="DE1248" t="s">
        <v>4158</v>
      </c>
    </row>
    <row r="1249" spans="58:109" x14ac:dyDescent="0.25">
      <c r="BF1249" t="s">
        <v>12217</v>
      </c>
      <c r="BG1249" t="s">
        <v>12218</v>
      </c>
      <c r="BH1249" t="s">
        <v>8278</v>
      </c>
      <c r="BI1249" t="s">
        <v>12219</v>
      </c>
      <c r="BJ1249" t="s">
        <v>4032</v>
      </c>
      <c r="BK1249">
        <v>152.1</v>
      </c>
      <c r="BL1249">
        <v>1</v>
      </c>
      <c r="BM1249">
        <v>1</v>
      </c>
      <c r="BN1249" t="s">
        <v>4045</v>
      </c>
      <c r="BO1249">
        <v>1</v>
      </c>
      <c r="BP1249" t="s">
        <v>4029</v>
      </c>
      <c r="BQ1249" t="s">
        <v>4030</v>
      </c>
      <c r="BR1249" t="s">
        <v>4031</v>
      </c>
      <c r="BS1249" s="124">
        <v>46146</v>
      </c>
      <c r="BT1249" t="s">
        <v>2197</v>
      </c>
      <c r="BU1249" t="s">
        <v>1381</v>
      </c>
      <c r="BW1249" t="s">
        <v>15065</v>
      </c>
      <c r="BX1249" t="s">
        <v>4030</v>
      </c>
      <c r="BY1249" t="s">
        <v>4034</v>
      </c>
      <c r="BZ1249" t="s">
        <v>15064</v>
      </c>
      <c r="CA1249" t="s">
        <v>15064</v>
      </c>
      <c r="CB1249" t="s">
        <v>4522</v>
      </c>
      <c r="CC1249" t="s">
        <v>4105</v>
      </c>
      <c r="CD1249">
        <v>137.88</v>
      </c>
      <c r="CE1249">
        <v>11.49</v>
      </c>
      <c r="CG1249">
        <v>0</v>
      </c>
      <c r="CH1249">
        <v>137.88</v>
      </c>
      <c r="CK1249">
        <v>1</v>
      </c>
      <c r="CL1249" t="s">
        <v>15062</v>
      </c>
      <c r="CM1249" t="s">
        <v>4106</v>
      </c>
      <c r="CN1249" t="s">
        <v>241</v>
      </c>
      <c r="CO1249" t="s">
        <v>15064</v>
      </c>
      <c r="CP1249" t="s">
        <v>4107</v>
      </c>
      <c r="CR1249" t="s">
        <v>4672</v>
      </c>
      <c r="CS1249" t="s">
        <v>4030</v>
      </c>
      <c r="CT1249" t="s">
        <v>4126</v>
      </c>
      <c r="CU1249" t="s">
        <v>14342</v>
      </c>
      <c r="CV1249" t="s">
        <v>8455</v>
      </c>
      <c r="CW1249" t="s">
        <v>4136</v>
      </c>
      <c r="CX1249" t="s">
        <v>4105</v>
      </c>
      <c r="CZ1249" t="s">
        <v>4133</v>
      </c>
      <c r="DA1249">
        <v>1</v>
      </c>
      <c r="DB1249" t="s">
        <v>4671</v>
      </c>
      <c r="DC1249" t="s">
        <v>1481</v>
      </c>
      <c r="DD1249" t="s">
        <v>14342</v>
      </c>
      <c r="DE1249" t="s">
        <v>4158</v>
      </c>
    </row>
    <row r="1250" spans="58:109" x14ac:dyDescent="0.25">
      <c r="BF1250" t="s">
        <v>12220</v>
      </c>
      <c r="BG1250" t="s">
        <v>12221</v>
      </c>
      <c r="BH1250" t="s">
        <v>8278</v>
      </c>
      <c r="BI1250" t="s">
        <v>12222</v>
      </c>
      <c r="BJ1250" t="s">
        <v>4032</v>
      </c>
      <c r="BK1250">
        <v>150.66</v>
      </c>
      <c r="BL1250">
        <v>1</v>
      </c>
      <c r="BM1250">
        <v>1</v>
      </c>
      <c r="BN1250" t="s">
        <v>4028</v>
      </c>
      <c r="BO1250">
        <v>1</v>
      </c>
      <c r="BP1250" t="s">
        <v>4029</v>
      </c>
      <c r="BQ1250" t="s">
        <v>4030</v>
      </c>
      <c r="BR1250" t="s">
        <v>4031</v>
      </c>
      <c r="BS1250" s="124">
        <v>46146</v>
      </c>
      <c r="BT1250" t="s">
        <v>2197</v>
      </c>
      <c r="BU1250" t="s">
        <v>1381</v>
      </c>
      <c r="BW1250" t="s">
        <v>15066</v>
      </c>
      <c r="BX1250" t="s">
        <v>4030</v>
      </c>
      <c r="BY1250" t="s">
        <v>4034</v>
      </c>
      <c r="BZ1250" t="s">
        <v>15064</v>
      </c>
      <c r="CA1250" t="s">
        <v>15064</v>
      </c>
      <c r="CB1250" t="s">
        <v>4522</v>
      </c>
      <c r="CC1250" t="s">
        <v>4105</v>
      </c>
      <c r="CD1250">
        <v>65.88</v>
      </c>
      <c r="CE1250">
        <v>5.49</v>
      </c>
      <c r="CG1250">
        <v>0</v>
      </c>
      <c r="CH1250">
        <v>65.88</v>
      </c>
      <c r="CK1250">
        <v>1</v>
      </c>
      <c r="CL1250" t="s">
        <v>15062</v>
      </c>
      <c r="CM1250" t="s">
        <v>4106</v>
      </c>
      <c r="CN1250" t="s">
        <v>241</v>
      </c>
      <c r="CO1250" t="s">
        <v>15064</v>
      </c>
      <c r="CP1250" t="s">
        <v>4107</v>
      </c>
      <c r="CR1250" t="s">
        <v>4297</v>
      </c>
      <c r="CS1250" t="s">
        <v>4030</v>
      </c>
      <c r="CT1250" t="s">
        <v>4034</v>
      </c>
      <c r="CU1250" t="s">
        <v>14812</v>
      </c>
      <c r="CV1250" t="s">
        <v>8829</v>
      </c>
      <c r="CX1250" t="s">
        <v>4105</v>
      </c>
      <c r="CY1250" s="17">
        <v>0.5</v>
      </c>
      <c r="CZ1250" t="s">
        <v>4133</v>
      </c>
      <c r="DA1250">
        <v>1</v>
      </c>
      <c r="DB1250" t="s">
        <v>4671</v>
      </c>
      <c r="DC1250" t="s">
        <v>1481</v>
      </c>
      <c r="DD1250" t="s">
        <v>14812</v>
      </c>
      <c r="DE1250" t="s">
        <v>4158</v>
      </c>
    </row>
    <row r="1251" spans="58:109" x14ac:dyDescent="0.25">
      <c r="BF1251" t="s">
        <v>12223</v>
      </c>
      <c r="BG1251" t="s">
        <v>12224</v>
      </c>
      <c r="BH1251" t="s">
        <v>8278</v>
      </c>
      <c r="BI1251" t="s">
        <v>12225</v>
      </c>
      <c r="BJ1251" t="s">
        <v>4032</v>
      </c>
      <c r="BK1251">
        <v>143.28</v>
      </c>
      <c r="BL1251">
        <v>1</v>
      </c>
      <c r="BM1251">
        <v>1</v>
      </c>
      <c r="BN1251" t="s">
        <v>4565</v>
      </c>
      <c r="BO1251">
        <v>1</v>
      </c>
      <c r="BP1251" t="s">
        <v>4029</v>
      </c>
      <c r="BQ1251" t="s">
        <v>4030</v>
      </c>
      <c r="BR1251" t="s">
        <v>4031</v>
      </c>
      <c r="BS1251" s="124">
        <v>46146</v>
      </c>
      <c r="BT1251" t="s">
        <v>2197</v>
      </c>
      <c r="BU1251" t="s">
        <v>1381</v>
      </c>
      <c r="BW1251" t="s">
        <v>15067</v>
      </c>
      <c r="BX1251" t="s">
        <v>4030</v>
      </c>
      <c r="BY1251" t="s">
        <v>4034</v>
      </c>
      <c r="BZ1251" t="s">
        <v>15068</v>
      </c>
      <c r="CA1251" t="s">
        <v>15068</v>
      </c>
      <c r="CB1251" t="s">
        <v>4522</v>
      </c>
      <c r="CC1251" t="s">
        <v>4105</v>
      </c>
      <c r="CD1251">
        <v>53.88</v>
      </c>
      <c r="CE1251">
        <v>4.49</v>
      </c>
      <c r="CG1251">
        <v>0</v>
      </c>
      <c r="CH1251">
        <v>53.88</v>
      </c>
      <c r="CK1251">
        <v>1</v>
      </c>
      <c r="CL1251" t="s">
        <v>15062</v>
      </c>
      <c r="CM1251" t="s">
        <v>4106</v>
      </c>
      <c r="CN1251" t="s">
        <v>241</v>
      </c>
      <c r="CO1251" t="s">
        <v>15068</v>
      </c>
      <c r="CP1251" t="s">
        <v>4107</v>
      </c>
      <c r="CR1251" t="s">
        <v>17542</v>
      </c>
      <c r="CS1251" t="s">
        <v>4050</v>
      </c>
      <c r="CT1251" t="s">
        <v>4109</v>
      </c>
      <c r="CU1251" t="s">
        <v>16892</v>
      </c>
      <c r="CV1251" t="s">
        <v>4614</v>
      </c>
      <c r="CX1251" t="s">
        <v>4111</v>
      </c>
      <c r="CZ1251" t="s">
        <v>4133</v>
      </c>
      <c r="DA1251">
        <v>1</v>
      </c>
      <c r="DB1251" t="s">
        <v>17543</v>
      </c>
      <c r="DC1251" t="s">
        <v>1481</v>
      </c>
      <c r="DD1251" t="s">
        <v>16892</v>
      </c>
      <c r="DE1251" t="s">
        <v>4158</v>
      </c>
    </row>
    <row r="1252" spans="58:109" x14ac:dyDescent="0.25">
      <c r="BF1252" t="s">
        <v>12226</v>
      </c>
      <c r="BG1252" t="s">
        <v>12227</v>
      </c>
      <c r="BH1252" t="s">
        <v>4066</v>
      </c>
      <c r="BI1252" t="s">
        <v>12228</v>
      </c>
      <c r="BJ1252" t="s">
        <v>4027</v>
      </c>
      <c r="BK1252">
        <v>97.08</v>
      </c>
      <c r="BL1252">
        <v>1</v>
      </c>
      <c r="BM1252">
        <v>1</v>
      </c>
      <c r="BN1252" t="s">
        <v>4028</v>
      </c>
      <c r="BO1252">
        <v>1</v>
      </c>
      <c r="BP1252" t="s">
        <v>4029</v>
      </c>
      <c r="BQ1252" t="s">
        <v>4030</v>
      </c>
      <c r="BR1252" t="s">
        <v>4031</v>
      </c>
      <c r="BS1252" s="124">
        <v>46146</v>
      </c>
      <c r="BT1252" t="s">
        <v>2207</v>
      </c>
      <c r="BU1252" t="s">
        <v>1720</v>
      </c>
      <c r="BW1252" t="s">
        <v>15069</v>
      </c>
      <c r="BX1252" t="s">
        <v>4030</v>
      </c>
      <c r="BY1252" t="s">
        <v>4034</v>
      </c>
      <c r="BZ1252" t="s">
        <v>14041</v>
      </c>
      <c r="CA1252" t="s">
        <v>14041</v>
      </c>
      <c r="CC1252" t="s">
        <v>4105</v>
      </c>
      <c r="CD1252">
        <v>77.52</v>
      </c>
      <c r="CE1252">
        <v>6.46</v>
      </c>
      <c r="CF1252">
        <v>0.48449999999999999</v>
      </c>
      <c r="CG1252">
        <v>0</v>
      </c>
      <c r="CH1252">
        <v>77.52</v>
      </c>
      <c r="CJ1252">
        <v>10.65</v>
      </c>
      <c r="CK1252">
        <v>1</v>
      </c>
      <c r="CL1252" t="s">
        <v>15070</v>
      </c>
      <c r="CM1252" t="s">
        <v>4106</v>
      </c>
      <c r="CN1252" t="s">
        <v>241</v>
      </c>
      <c r="CO1252" t="s">
        <v>14041</v>
      </c>
      <c r="CP1252" t="s">
        <v>4107</v>
      </c>
      <c r="CR1252" t="s">
        <v>20584</v>
      </c>
      <c r="CS1252" t="s">
        <v>4030</v>
      </c>
      <c r="CT1252" t="s">
        <v>4109</v>
      </c>
      <c r="CU1252" t="s">
        <v>20525</v>
      </c>
      <c r="CV1252" t="s">
        <v>8908</v>
      </c>
      <c r="CX1252" t="s">
        <v>4105</v>
      </c>
      <c r="CY1252" s="17">
        <v>0.5</v>
      </c>
      <c r="CZ1252" t="s">
        <v>4133</v>
      </c>
      <c r="DA1252">
        <v>1</v>
      </c>
      <c r="DB1252" t="s">
        <v>20585</v>
      </c>
      <c r="DC1252" t="s">
        <v>1507</v>
      </c>
      <c r="DD1252" t="s">
        <v>20525</v>
      </c>
      <c r="DE1252" t="s">
        <v>4158</v>
      </c>
    </row>
    <row r="1253" spans="58:109" x14ac:dyDescent="0.25">
      <c r="BF1253" t="s">
        <v>12229</v>
      </c>
      <c r="BG1253" t="s">
        <v>12230</v>
      </c>
      <c r="BH1253" t="s">
        <v>4066</v>
      </c>
      <c r="BI1253" t="s">
        <v>12231</v>
      </c>
      <c r="BJ1253" t="s">
        <v>4027</v>
      </c>
      <c r="BK1253">
        <v>118.68</v>
      </c>
      <c r="BL1253">
        <v>0</v>
      </c>
      <c r="BM1253">
        <v>1</v>
      </c>
      <c r="BN1253" t="s">
        <v>4035</v>
      </c>
      <c r="BO1253">
        <v>1</v>
      </c>
      <c r="BP1253" t="s">
        <v>4029</v>
      </c>
      <c r="BQ1253" t="s">
        <v>4030</v>
      </c>
      <c r="BR1253" t="s">
        <v>4031</v>
      </c>
      <c r="BS1253" s="124">
        <v>46146</v>
      </c>
      <c r="BT1253" t="s">
        <v>2207</v>
      </c>
      <c r="BU1253" t="s">
        <v>1720</v>
      </c>
      <c r="BW1253" t="s">
        <v>15071</v>
      </c>
      <c r="BX1253" t="s">
        <v>4030</v>
      </c>
      <c r="BY1253" t="s">
        <v>4109</v>
      </c>
      <c r="BZ1253" t="s">
        <v>15072</v>
      </c>
      <c r="CA1253" t="s">
        <v>15072</v>
      </c>
      <c r="CC1253" t="s">
        <v>4111</v>
      </c>
      <c r="CD1253">
        <v>479.88</v>
      </c>
      <c r="CE1253">
        <v>39.99</v>
      </c>
      <c r="CG1253">
        <v>0</v>
      </c>
      <c r="CH1253">
        <v>479.88</v>
      </c>
      <c r="CK1253">
        <v>1</v>
      </c>
      <c r="CL1253" t="s">
        <v>15073</v>
      </c>
      <c r="CM1253" t="s">
        <v>4106</v>
      </c>
      <c r="CN1253" t="s">
        <v>241</v>
      </c>
      <c r="CO1253" t="s">
        <v>15072</v>
      </c>
      <c r="CP1253" t="s">
        <v>4107</v>
      </c>
      <c r="CR1253" t="s">
        <v>17544</v>
      </c>
      <c r="CS1253" t="s">
        <v>4050</v>
      </c>
      <c r="CT1253" t="s">
        <v>4109</v>
      </c>
      <c r="CU1253" t="s">
        <v>17545</v>
      </c>
      <c r="CV1253" t="s">
        <v>4701</v>
      </c>
      <c r="CX1253" t="s">
        <v>4111</v>
      </c>
      <c r="CZ1253" t="s">
        <v>4133</v>
      </c>
      <c r="DA1253">
        <v>1</v>
      </c>
      <c r="DB1253" t="s">
        <v>17546</v>
      </c>
      <c r="DC1253" t="s">
        <v>1507</v>
      </c>
      <c r="DD1253" t="s">
        <v>17545</v>
      </c>
      <c r="DE1253" t="s">
        <v>4158</v>
      </c>
    </row>
    <row r="1254" spans="58:109" x14ac:dyDescent="0.25">
      <c r="BF1254" t="s">
        <v>12232</v>
      </c>
      <c r="BG1254" t="s">
        <v>12233</v>
      </c>
      <c r="BH1254" t="s">
        <v>4066</v>
      </c>
      <c r="BI1254" t="s">
        <v>12234</v>
      </c>
      <c r="BJ1254" t="s">
        <v>4027</v>
      </c>
      <c r="BK1254">
        <v>64.680000000000007</v>
      </c>
      <c r="BL1254">
        <v>1</v>
      </c>
      <c r="BM1254">
        <v>1</v>
      </c>
      <c r="BN1254" t="s">
        <v>4028</v>
      </c>
      <c r="BO1254">
        <v>1</v>
      </c>
      <c r="BP1254" t="s">
        <v>4029</v>
      </c>
      <c r="BQ1254" t="s">
        <v>4030</v>
      </c>
      <c r="BR1254" t="s">
        <v>4031</v>
      </c>
      <c r="BS1254" s="124">
        <v>46146</v>
      </c>
      <c r="BT1254" t="s">
        <v>2207</v>
      </c>
      <c r="BU1254" t="s">
        <v>1720</v>
      </c>
      <c r="BW1254" t="s">
        <v>15074</v>
      </c>
      <c r="BX1254" t="s">
        <v>4030</v>
      </c>
      <c r="BY1254" t="s">
        <v>4109</v>
      </c>
      <c r="BZ1254" t="s">
        <v>15075</v>
      </c>
      <c r="CA1254" t="s">
        <v>15075</v>
      </c>
      <c r="CC1254" t="s">
        <v>4111</v>
      </c>
      <c r="CD1254">
        <v>383.88</v>
      </c>
      <c r="CE1254">
        <v>31.99</v>
      </c>
      <c r="CG1254">
        <v>0</v>
      </c>
      <c r="CH1254">
        <v>383.88</v>
      </c>
      <c r="CK1254">
        <v>1</v>
      </c>
      <c r="CL1254" t="s">
        <v>15076</v>
      </c>
      <c r="CM1254" t="s">
        <v>4106</v>
      </c>
      <c r="CN1254" t="s">
        <v>241</v>
      </c>
      <c r="CO1254" t="s">
        <v>15075</v>
      </c>
      <c r="CP1254" t="s">
        <v>4107</v>
      </c>
      <c r="CR1254" t="s">
        <v>17547</v>
      </c>
      <c r="CS1254" t="s">
        <v>4050</v>
      </c>
      <c r="CT1254" t="s">
        <v>4109</v>
      </c>
      <c r="CU1254" t="s">
        <v>15434</v>
      </c>
      <c r="CV1254" t="s">
        <v>4701</v>
      </c>
      <c r="CW1254" t="s">
        <v>4375</v>
      </c>
      <c r="CX1254" t="s">
        <v>4111</v>
      </c>
      <c r="CY1254" s="17">
        <v>0.2</v>
      </c>
      <c r="CZ1254" t="s">
        <v>4133</v>
      </c>
      <c r="DA1254">
        <v>1</v>
      </c>
      <c r="DB1254" t="s">
        <v>17548</v>
      </c>
      <c r="DC1254" t="s">
        <v>1507</v>
      </c>
      <c r="DD1254" t="s">
        <v>15434</v>
      </c>
      <c r="DE1254" t="s">
        <v>4158</v>
      </c>
    </row>
    <row r="1255" spans="58:109" x14ac:dyDescent="0.25">
      <c r="BF1255" t="s">
        <v>12235</v>
      </c>
      <c r="BG1255" t="s">
        <v>12236</v>
      </c>
      <c r="BH1255" t="s">
        <v>4066</v>
      </c>
      <c r="BI1255" t="s">
        <v>12237</v>
      </c>
      <c r="BJ1255" t="s">
        <v>4027</v>
      </c>
      <c r="BK1255">
        <v>140.28</v>
      </c>
      <c r="BL1255">
        <v>1</v>
      </c>
      <c r="BM1255">
        <v>1</v>
      </c>
      <c r="BN1255" t="s">
        <v>4028</v>
      </c>
      <c r="BO1255">
        <v>1</v>
      </c>
      <c r="BP1255" t="s">
        <v>4029</v>
      </c>
      <c r="BQ1255" t="s">
        <v>4030</v>
      </c>
      <c r="BR1255" t="s">
        <v>4031</v>
      </c>
      <c r="BS1255" s="124">
        <v>46146</v>
      </c>
      <c r="BT1255" t="s">
        <v>2207</v>
      </c>
      <c r="BU1255" t="s">
        <v>1720</v>
      </c>
      <c r="BW1255" t="s">
        <v>15077</v>
      </c>
      <c r="BX1255" t="s">
        <v>4030</v>
      </c>
      <c r="BY1255" t="s">
        <v>4034</v>
      </c>
      <c r="BZ1255" t="s">
        <v>15078</v>
      </c>
      <c r="CA1255" t="s">
        <v>15078</v>
      </c>
      <c r="CB1255" t="s">
        <v>4376</v>
      </c>
      <c r="CC1255" t="s">
        <v>4105</v>
      </c>
      <c r="CD1255">
        <v>89.88</v>
      </c>
      <c r="CE1255">
        <v>7.49</v>
      </c>
      <c r="CG1255">
        <v>0</v>
      </c>
      <c r="CH1255">
        <v>89.88</v>
      </c>
      <c r="CK1255">
        <v>1</v>
      </c>
      <c r="CL1255" t="s">
        <v>15079</v>
      </c>
      <c r="CM1255" t="s">
        <v>4106</v>
      </c>
      <c r="CN1255" t="s">
        <v>241</v>
      </c>
      <c r="CO1255" t="s">
        <v>15078</v>
      </c>
      <c r="CP1255" t="s">
        <v>4107</v>
      </c>
      <c r="CR1255" t="s">
        <v>17549</v>
      </c>
      <c r="CS1255" t="s">
        <v>4030</v>
      </c>
      <c r="CT1255" t="s">
        <v>4109</v>
      </c>
      <c r="CU1255" t="s">
        <v>17550</v>
      </c>
      <c r="CV1255" t="s">
        <v>8455</v>
      </c>
      <c r="CX1255" t="s">
        <v>4111</v>
      </c>
      <c r="CZ1255" t="s">
        <v>4133</v>
      </c>
      <c r="DA1255">
        <v>1</v>
      </c>
      <c r="DB1255" t="s">
        <v>17551</v>
      </c>
      <c r="DC1255" t="s">
        <v>1507</v>
      </c>
      <c r="DD1255" t="s">
        <v>17550</v>
      </c>
      <c r="DE1255" t="s">
        <v>4158</v>
      </c>
    </row>
    <row r="1256" spans="58:109" x14ac:dyDescent="0.25">
      <c r="BF1256" t="s">
        <v>12238</v>
      </c>
      <c r="BG1256" t="s">
        <v>12239</v>
      </c>
      <c r="BH1256" t="s">
        <v>4066</v>
      </c>
      <c r="BI1256" t="s">
        <v>12240</v>
      </c>
      <c r="BJ1256" t="s">
        <v>4027</v>
      </c>
      <c r="BK1256">
        <v>161.88</v>
      </c>
      <c r="BL1256">
        <v>1</v>
      </c>
      <c r="BM1256">
        <v>1</v>
      </c>
      <c r="BN1256" t="s">
        <v>4028</v>
      </c>
      <c r="BO1256">
        <v>1</v>
      </c>
      <c r="BP1256" t="s">
        <v>4029</v>
      </c>
      <c r="BQ1256" t="s">
        <v>4030</v>
      </c>
      <c r="BR1256" t="s">
        <v>4031</v>
      </c>
      <c r="BS1256" s="124">
        <v>46146</v>
      </c>
      <c r="BT1256" t="s">
        <v>2207</v>
      </c>
      <c r="BU1256" t="s">
        <v>1720</v>
      </c>
      <c r="BW1256" t="s">
        <v>9847</v>
      </c>
      <c r="BX1256" t="s">
        <v>4108</v>
      </c>
      <c r="BY1256" t="s">
        <v>4027</v>
      </c>
      <c r="BZ1256" t="s">
        <v>9763</v>
      </c>
      <c r="CA1256" t="s">
        <v>8359</v>
      </c>
      <c r="CB1256" t="s">
        <v>8360</v>
      </c>
      <c r="CC1256" t="s">
        <v>4105</v>
      </c>
      <c r="CD1256">
        <v>143.88</v>
      </c>
      <c r="CE1256">
        <v>11.99</v>
      </c>
      <c r="CF1256">
        <v>2.3980000000000001</v>
      </c>
      <c r="CG1256">
        <v>1</v>
      </c>
      <c r="CH1256">
        <v>143.88</v>
      </c>
      <c r="CI1256" s="17">
        <v>0.2</v>
      </c>
      <c r="CJ1256">
        <v>28.78</v>
      </c>
      <c r="CK1256">
        <v>1</v>
      </c>
      <c r="CL1256" t="s">
        <v>9848</v>
      </c>
      <c r="CM1256" t="s">
        <v>4121</v>
      </c>
      <c r="CN1256" t="s">
        <v>241</v>
      </c>
      <c r="CO1256" t="s">
        <v>9763</v>
      </c>
      <c r="CP1256" t="s">
        <v>4121</v>
      </c>
      <c r="CR1256" t="s">
        <v>9228</v>
      </c>
      <c r="CS1256" t="s">
        <v>4030</v>
      </c>
      <c r="CT1256" t="s">
        <v>4109</v>
      </c>
      <c r="CU1256" t="s">
        <v>9229</v>
      </c>
      <c r="CV1256" t="s">
        <v>8907</v>
      </c>
      <c r="CX1256" t="s">
        <v>4111</v>
      </c>
      <c r="CZ1256" t="s">
        <v>4133</v>
      </c>
      <c r="DA1256">
        <v>1</v>
      </c>
      <c r="DB1256" t="s">
        <v>9230</v>
      </c>
      <c r="DC1256" t="s">
        <v>1507</v>
      </c>
      <c r="DD1256" t="s">
        <v>9229</v>
      </c>
      <c r="DE1256" t="s">
        <v>4158</v>
      </c>
    </row>
    <row r="1257" spans="58:109" x14ac:dyDescent="0.25">
      <c r="BF1257" t="s">
        <v>12241</v>
      </c>
      <c r="BG1257" t="s">
        <v>12242</v>
      </c>
      <c r="BH1257" t="s">
        <v>4066</v>
      </c>
      <c r="BI1257" t="s">
        <v>12243</v>
      </c>
      <c r="BJ1257" t="s">
        <v>4027</v>
      </c>
      <c r="BK1257">
        <v>140.28</v>
      </c>
      <c r="BL1257">
        <v>1</v>
      </c>
      <c r="BM1257">
        <v>1</v>
      </c>
      <c r="BN1257" t="s">
        <v>4035</v>
      </c>
      <c r="BO1257">
        <v>1</v>
      </c>
      <c r="BP1257" t="s">
        <v>4029</v>
      </c>
      <c r="BQ1257" t="s">
        <v>4030</v>
      </c>
      <c r="BR1257" t="s">
        <v>4031</v>
      </c>
      <c r="BS1257" s="124">
        <v>46146</v>
      </c>
      <c r="BT1257" t="s">
        <v>2207</v>
      </c>
      <c r="BU1257" t="s">
        <v>1720</v>
      </c>
      <c r="BW1257" t="s">
        <v>15080</v>
      </c>
      <c r="BX1257" t="s">
        <v>4030</v>
      </c>
      <c r="BY1257" t="s">
        <v>4109</v>
      </c>
      <c r="BZ1257" t="s">
        <v>15081</v>
      </c>
      <c r="CA1257" t="s">
        <v>15081</v>
      </c>
      <c r="CC1257" t="s">
        <v>4111</v>
      </c>
      <c r="CD1257">
        <v>395.88</v>
      </c>
      <c r="CE1257">
        <v>32.99</v>
      </c>
      <c r="CG1257">
        <v>0</v>
      </c>
      <c r="CH1257">
        <v>395.88</v>
      </c>
      <c r="CK1257">
        <v>1</v>
      </c>
      <c r="CL1257" t="s">
        <v>15082</v>
      </c>
      <c r="CM1257" t="s">
        <v>4106</v>
      </c>
      <c r="CN1257" t="s">
        <v>241</v>
      </c>
      <c r="CO1257" t="s">
        <v>15081</v>
      </c>
      <c r="CP1257" t="s">
        <v>4107</v>
      </c>
      <c r="CR1257" t="s">
        <v>9999</v>
      </c>
      <c r="CS1257" t="s">
        <v>4030</v>
      </c>
      <c r="CT1257" t="s">
        <v>4027</v>
      </c>
      <c r="CU1257" t="s">
        <v>9966</v>
      </c>
      <c r="CV1257" t="s">
        <v>8850</v>
      </c>
      <c r="CX1257" t="s">
        <v>4105</v>
      </c>
      <c r="CZ1257" t="s">
        <v>4133</v>
      </c>
      <c r="DA1257">
        <v>1</v>
      </c>
      <c r="DB1257" t="s">
        <v>10000</v>
      </c>
      <c r="DC1257" t="s">
        <v>1507</v>
      </c>
      <c r="DD1257" t="s">
        <v>9966</v>
      </c>
      <c r="DE1257" t="s">
        <v>4158</v>
      </c>
    </row>
    <row r="1258" spans="58:109" x14ac:dyDescent="0.25">
      <c r="BF1258" t="s">
        <v>12244</v>
      </c>
      <c r="BG1258" t="s">
        <v>12245</v>
      </c>
      <c r="BH1258" t="s">
        <v>4066</v>
      </c>
      <c r="BI1258" t="s">
        <v>12246</v>
      </c>
      <c r="BJ1258" t="s">
        <v>4027</v>
      </c>
      <c r="BK1258">
        <v>203.88</v>
      </c>
      <c r="BL1258">
        <v>1</v>
      </c>
      <c r="BM1258">
        <v>1</v>
      </c>
      <c r="BN1258" t="s">
        <v>4028</v>
      </c>
      <c r="BO1258">
        <v>1</v>
      </c>
      <c r="BP1258" t="s">
        <v>4029</v>
      </c>
      <c r="BQ1258" t="s">
        <v>4030</v>
      </c>
      <c r="BR1258" t="s">
        <v>4031</v>
      </c>
      <c r="BS1258" s="124">
        <v>46146</v>
      </c>
      <c r="BT1258" t="s">
        <v>2207</v>
      </c>
      <c r="BU1258" t="s">
        <v>1720</v>
      </c>
      <c r="BW1258" t="s">
        <v>15083</v>
      </c>
      <c r="BX1258" t="s">
        <v>4030</v>
      </c>
      <c r="BY1258" t="s">
        <v>4034</v>
      </c>
      <c r="BZ1258" t="s">
        <v>15084</v>
      </c>
      <c r="CA1258" t="s">
        <v>15084</v>
      </c>
      <c r="CC1258" t="s">
        <v>4105</v>
      </c>
      <c r="CD1258">
        <v>53.52</v>
      </c>
      <c r="CE1258">
        <v>4.46</v>
      </c>
      <c r="CF1258">
        <v>0.33450000000000002</v>
      </c>
      <c r="CG1258">
        <v>0</v>
      </c>
      <c r="CH1258">
        <v>53.52</v>
      </c>
      <c r="CJ1258">
        <v>6.67</v>
      </c>
      <c r="CK1258">
        <v>1</v>
      </c>
      <c r="CL1258" t="s">
        <v>15085</v>
      </c>
      <c r="CM1258" t="s">
        <v>4106</v>
      </c>
      <c r="CN1258" t="s">
        <v>241</v>
      </c>
      <c r="CO1258" t="s">
        <v>15084</v>
      </c>
      <c r="CP1258" t="s">
        <v>4107</v>
      </c>
      <c r="CR1258" t="s">
        <v>17552</v>
      </c>
      <c r="CS1258" t="s">
        <v>4050</v>
      </c>
      <c r="CT1258" t="s">
        <v>4109</v>
      </c>
      <c r="CU1258" t="s">
        <v>14385</v>
      </c>
      <c r="CV1258" t="s">
        <v>4615</v>
      </c>
      <c r="CX1258" t="s">
        <v>4111</v>
      </c>
      <c r="CZ1258" t="s">
        <v>4133</v>
      </c>
      <c r="DA1258">
        <v>1</v>
      </c>
      <c r="DB1258" t="s">
        <v>17553</v>
      </c>
      <c r="DC1258" t="s">
        <v>1507</v>
      </c>
      <c r="DD1258" t="s">
        <v>14385</v>
      </c>
      <c r="DE1258" t="s">
        <v>4158</v>
      </c>
    </row>
    <row r="1259" spans="58:109" x14ac:dyDescent="0.25">
      <c r="BF1259" t="s">
        <v>12247</v>
      </c>
      <c r="BG1259" t="s">
        <v>12248</v>
      </c>
      <c r="BH1259" t="s">
        <v>4066</v>
      </c>
      <c r="BI1259" t="s">
        <v>12249</v>
      </c>
      <c r="BJ1259" t="s">
        <v>4027</v>
      </c>
      <c r="BK1259">
        <v>131.88</v>
      </c>
      <c r="BL1259">
        <v>1</v>
      </c>
      <c r="BM1259">
        <v>1</v>
      </c>
      <c r="BN1259" t="s">
        <v>4028</v>
      </c>
      <c r="BO1259">
        <v>1</v>
      </c>
      <c r="BP1259" t="s">
        <v>4029</v>
      </c>
      <c r="BQ1259" t="s">
        <v>4030</v>
      </c>
      <c r="BR1259" t="s">
        <v>4031</v>
      </c>
      <c r="BS1259" s="124">
        <v>46146</v>
      </c>
      <c r="BT1259" t="s">
        <v>2207</v>
      </c>
      <c r="BU1259" t="s">
        <v>1720</v>
      </c>
      <c r="BW1259" t="s">
        <v>15086</v>
      </c>
      <c r="BX1259" t="s">
        <v>4108</v>
      </c>
      <c r="BY1259" t="s">
        <v>4034</v>
      </c>
      <c r="BZ1259" t="s">
        <v>15087</v>
      </c>
      <c r="CA1259" t="s">
        <v>15087</v>
      </c>
      <c r="CB1259" t="s">
        <v>8460</v>
      </c>
      <c r="CC1259" t="s">
        <v>4105</v>
      </c>
      <c r="CD1259">
        <v>64.08</v>
      </c>
      <c r="CE1259">
        <v>5.34</v>
      </c>
      <c r="CG1259">
        <v>0</v>
      </c>
      <c r="CH1259">
        <v>64.08</v>
      </c>
      <c r="CK1259">
        <v>1</v>
      </c>
      <c r="CL1259" t="s">
        <v>15088</v>
      </c>
      <c r="CM1259" t="s">
        <v>4106</v>
      </c>
      <c r="CN1259" t="s">
        <v>241</v>
      </c>
      <c r="CO1259" t="s">
        <v>15087</v>
      </c>
      <c r="CP1259" t="s">
        <v>4107</v>
      </c>
      <c r="CR1259" t="s">
        <v>17554</v>
      </c>
      <c r="CS1259" t="s">
        <v>4050</v>
      </c>
      <c r="CT1259" t="s">
        <v>4109</v>
      </c>
      <c r="CU1259" t="s">
        <v>17555</v>
      </c>
      <c r="CV1259" t="s">
        <v>4615</v>
      </c>
      <c r="CW1259" t="s">
        <v>4225</v>
      </c>
      <c r="CX1259" t="s">
        <v>4111</v>
      </c>
      <c r="CZ1259" t="s">
        <v>4133</v>
      </c>
      <c r="DA1259">
        <v>1</v>
      </c>
      <c r="DB1259" t="s">
        <v>17556</v>
      </c>
      <c r="DC1259" t="s">
        <v>1507</v>
      </c>
      <c r="DD1259" t="s">
        <v>17555</v>
      </c>
      <c r="DE1259" t="s">
        <v>4158</v>
      </c>
    </row>
    <row r="1260" spans="58:109" x14ac:dyDescent="0.25">
      <c r="BF1260" t="s">
        <v>12250</v>
      </c>
      <c r="BG1260" t="s">
        <v>12251</v>
      </c>
      <c r="BH1260" t="s">
        <v>4066</v>
      </c>
      <c r="BI1260" t="s">
        <v>12252</v>
      </c>
      <c r="BJ1260" t="s">
        <v>4027</v>
      </c>
      <c r="BK1260">
        <v>137.88</v>
      </c>
      <c r="BL1260">
        <v>1</v>
      </c>
      <c r="BM1260">
        <v>1</v>
      </c>
      <c r="BN1260" t="s">
        <v>4028</v>
      </c>
      <c r="BO1260">
        <v>1</v>
      </c>
      <c r="BP1260" t="s">
        <v>4029</v>
      </c>
      <c r="BQ1260" t="s">
        <v>4030</v>
      </c>
      <c r="BR1260" t="s">
        <v>4031</v>
      </c>
      <c r="BS1260" s="124">
        <v>46146</v>
      </c>
      <c r="BT1260" t="s">
        <v>2207</v>
      </c>
      <c r="BU1260" t="s">
        <v>1720</v>
      </c>
      <c r="BW1260" t="s">
        <v>15089</v>
      </c>
      <c r="BX1260" t="s">
        <v>4030</v>
      </c>
      <c r="BY1260" t="s">
        <v>4032</v>
      </c>
      <c r="BZ1260" t="s">
        <v>15090</v>
      </c>
      <c r="CA1260" t="s">
        <v>15090</v>
      </c>
      <c r="CB1260" t="s">
        <v>4360</v>
      </c>
      <c r="CC1260" t="s">
        <v>4105</v>
      </c>
      <c r="CD1260">
        <v>191.88</v>
      </c>
      <c r="CE1260">
        <v>15.99</v>
      </c>
      <c r="CG1260">
        <v>0</v>
      </c>
      <c r="CH1260">
        <v>191.88</v>
      </c>
      <c r="CK1260">
        <v>1</v>
      </c>
      <c r="CL1260" t="s">
        <v>15091</v>
      </c>
      <c r="CM1260" t="s">
        <v>4106</v>
      </c>
      <c r="CN1260" t="s">
        <v>241</v>
      </c>
      <c r="CO1260" t="s">
        <v>15090</v>
      </c>
      <c r="CP1260" t="s">
        <v>4107</v>
      </c>
      <c r="CR1260" t="s">
        <v>17557</v>
      </c>
      <c r="CS1260" t="s">
        <v>4030</v>
      </c>
      <c r="CT1260" t="s">
        <v>4034</v>
      </c>
      <c r="CU1260" t="s">
        <v>17558</v>
      </c>
      <c r="CV1260" t="s">
        <v>8593</v>
      </c>
      <c r="CW1260" t="s">
        <v>4361</v>
      </c>
      <c r="CX1260" t="s">
        <v>4105</v>
      </c>
      <c r="CZ1260" t="s">
        <v>4133</v>
      </c>
      <c r="DA1260">
        <v>1</v>
      </c>
      <c r="DB1260" t="s">
        <v>17559</v>
      </c>
      <c r="DC1260" t="s">
        <v>1507</v>
      </c>
      <c r="DD1260" t="s">
        <v>17558</v>
      </c>
      <c r="DE1260" t="s">
        <v>4158</v>
      </c>
    </row>
    <row r="1261" spans="58:109" x14ac:dyDescent="0.25">
      <c r="BF1261" t="s">
        <v>12253</v>
      </c>
      <c r="BH1261" t="s">
        <v>4066</v>
      </c>
      <c r="BL1261">
        <v>0</v>
      </c>
      <c r="BM1261">
        <v>1</v>
      </c>
      <c r="BR1261" t="s">
        <v>4031</v>
      </c>
      <c r="BS1261" s="124">
        <v>46146</v>
      </c>
      <c r="BT1261" t="s">
        <v>2207</v>
      </c>
      <c r="BU1261" t="s">
        <v>1720</v>
      </c>
      <c r="BW1261" t="s">
        <v>15092</v>
      </c>
      <c r="BX1261" t="s">
        <v>4030</v>
      </c>
      <c r="BY1261" t="s">
        <v>4027</v>
      </c>
      <c r="BZ1261" t="s">
        <v>15090</v>
      </c>
      <c r="CA1261" t="s">
        <v>15090</v>
      </c>
      <c r="CB1261" t="s">
        <v>4360</v>
      </c>
      <c r="CC1261" t="s">
        <v>4105</v>
      </c>
      <c r="CD1261">
        <v>227.88</v>
      </c>
      <c r="CE1261">
        <v>18.989999999999998</v>
      </c>
      <c r="CG1261">
        <v>0</v>
      </c>
      <c r="CH1261">
        <v>227.88</v>
      </c>
      <c r="CK1261">
        <v>1</v>
      </c>
      <c r="CL1261" t="s">
        <v>15091</v>
      </c>
      <c r="CM1261" t="s">
        <v>4106</v>
      </c>
      <c r="CN1261" t="s">
        <v>241</v>
      </c>
      <c r="CO1261" t="s">
        <v>15090</v>
      </c>
      <c r="CP1261" t="s">
        <v>4107</v>
      </c>
      <c r="CR1261" t="s">
        <v>17560</v>
      </c>
      <c r="CS1261" t="s">
        <v>4030</v>
      </c>
      <c r="CT1261" t="s">
        <v>4034</v>
      </c>
      <c r="CU1261" t="s">
        <v>17558</v>
      </c>
      <c r="CV1261" t="s">
        <v>8593</v>
      </c>
      <c r="CW1261" t="s">
        <v>4361</v>
      </c>
      <c r="CX1261" t="s">
        <v>4105</v>
      </c>
      <c r="CZ1261" t="s">
        <v>4133</v>
      </c>
      <c r="DA1261">
        <v>1</v>
      </c>
      <c r="DB1261" t="s">
        <v>17559</v>
      </c>
      <c r="DC1261" t="s">
        <v>1507</v>
      </c>
      <c r="DD1261" t="s">
        <v>17558</v>
      </c>
      <c r="DE1261" t="s">
        <v>4158</v>
      </c>
    </row>
    <row r="1262" spans="58:109" x14ac:dyDescent="0.25">
      <c r="BF1262" t="s">
        <v>12254</v>
      </c>
      <c r="BH1262" t="s">
        <v>4066</v>
      </c>
      <c r="BL1262">
        <v>0</v>
      </c>
      <c r="BM1262">
        <v>1</v>
      </c>
      <c r="BR1262" t="s">
        <v>4031</v>
      </c>
      <c r="BS1262" s="124">
        <v>46146</v>
      </c>
      <c r="BT1262" t="s">
        <v>2207</v>
      </c>
      <c r="BU1262" t="s">
        <v>1720</v>
      </c>
      <c r="BW1262" t="s">
        <v>15093</v>
      </c>
      <c r="BX1262" t="s">
        <v>4030</v>
      </c>
      <c r="BY1262" t="s">
        <v>4109</v>
      </c>
      <c r="BZ1262" t="s">
        <v>13283</v>
      </c>
      <c r="CA1262" t="s">
        <v>8920</v>
      </c>
      <c r="CB1262" t="s">
        <v>4550</v>
      </c>
      <c r="CC1262" t="s">
        <v>4111</v>
      </c>
      <c r="CD1262">
        <v>299.88</v>
      </c>
      <c r="CE1262">
        <v>24.99</v>
      </c>
      <c r="CF1262">
        <v>1.0416700000000001</v>
      </c>
      <c r="CG1262">
        <v>1</v>
      </c>
      <c r="CH1262">
        <v>299.88</v>
      </c>
      <c r="CI1262" s="17">
        <v>0.2</v>
      </c>
      <c r="CJ1262">
        <v>12.5</v>
      </c>
      <c r="CK1262">
        <v>1</v>
      </c>
      <c r="CL1262" t="s">
        <v>15094</v>
      </c>
      <c r="CM1262" t="s">
        <v>4121</v>
      </c>
      <c r="CN1262" t="s">
        <v>241</v>
      </c>
      <c r="CO1262" t="s">
        <v>13283</v>
      </c>
      <c r="CP1262" t="s">
        <v>4121</v>
      </c>
      <c r="CR1262" t="s">
        <v>17561</v>
      </c>
      <c r="CS1262" t="s">
        <v>4030</v>
      </c>
      <c r="CT1262" t="s">
        <v>4034</v>
      </c>
      <c r="CU1262" t="s">
        <v>14223</v>
      </c>
      <c r="CV1262" t="s">
        <v>8593</v>
      </c>
      <c r="CW1262" t="s">
        <v>4361</v>
      </c>
      <c r="CX1262" t="s">
        <v>4105</v>
      </c>
      <c r="CZ1262" t="s">
        <v>4133</v>
      </c>
      <c r="DA1262">
        <v>1</v>
      </c>
      <c r="DB1262" t="s">
        <v>17559</v>
      </c>
      <c r="DC1262" t="s">
        <v>1507</v>
      </c>
      <c r="DD1262" t="s">
        <v>14223</v>
      </c>
      <c r="DE1262" t="s">
        <v>4158</v>
      </c>
    </row>
    <row r="1263" spans="58:109" x14ac:dyDescent="0.25">
      <c r="BF1263" t="s">
        <v>12255</v>
      </c>
      <c r="BG1263" t="s">
        <v>12256</v>
      </c>
      <c r="BH1263" t="s">
        <v>4067</v>
      </c>
      <c r="BI1263" t="s">
        <v>12257</v>
      </c>
      <c r="BJ1263" t="s">
        <v>4032</v>
      </c>
      <c r="BK1263">
        <v>128.26</v>
      </c>
      <c r="BL1263">
        <v>1</v>
      </c>
      <c r="BM1263">
        <v>1</v>
      </c>
      <c r="BN1263" t="s">
        <v>4043</v>
      </c>
      <c r="BO1263">
        <v>1</v>
      </c>
      <c r="BP1263" t="s">
        <v>4029</v>
      </c>
      <c r="BQ1263" t="s">
        <v>4030</v>
      </c>
      <c r="BR1263" t="s">
        <v>4041</v>
      </c>
      <c r="BS1263" s="124">
        <v>46146</v>
      </c>
      <c r="BT1263" t="s">
        <v>2229</v>
      </c>
      <c r="BU1263" t="s">
        <v>1720</v>
      </c>
      <c r="BW1263" t="s">
        <v>15095</v>
      </c>
      <c r="BX1263" t="s">
        <v>4030</v>
      </c>
      <c r="BY1263" t="s">
        <v>4032</v>
      </c>
      <c r="BZ1263" t="s">
        <v>15096</v>
      </c>
      <c r="CA1263" t="s">
        <v>8292</v>
      </c>
      <c r="CC1263" t="s">
        <v>4105</v>
      </c>
      <c r="CD1263">
        <v>127.26</v>
      </c>
      <c r="CE1263">
        <v>5.78</v>
      </c>
      <c r="CF1263">
        <v>1.2964</v>
      </c>
      <c r="CG1263">
        <v>1</v>
      </c>
      <c r="CH1263">
        <v>127.26</v>
      </c>
      <c r="CI1263" s="17">
        <v>0.2</v>
      </c>
      <c r="CJ1263">
        <v>14.1</v>
      </c>
      <c r="CK1263">
        <v>1</v>
      </c>
      <c r="CL1263" t="s">
        <v>15097</v>
      </c>
      <c r="CM1263" t="s">
        <v>4121</v>
      </c>
      <c r="CN1263" t="s">
        <v>241</v>
      </c>
      <c r="CO1263" t="s">
        <v>15096</v>
      </c>
      <c r="CP1263" t="s">
        <v>4121</v>
      </c>
      <c r="CR1263" t="s">
        <v>17562</v>
      </c>
      <c r="CS1263" t="s">
        <v>4050</v>
      </c>
      <c r="CT1263" t="s">
        <v>4027</v>
      </c>
      <c r="CU1263" t="s">
        <v>13324</v>
      </c>
      <c r="CV1263" t="s">
        <v>17563</v>
      </c>
      <c r="CX1263" t="s">
        <v>4105</v>
      </c>
      <c r="CZ1263" t="s">
        <v>4133</v>
      </c>
      <c r="DA1263">
        <v>1</v>
      </c>
      <c r="DB1263" t="s">
        <v>17564</v>
      </c>
      <c r="DC1263" t="s">
        <v>1507</v>
      </c>
      <c r="DD1263" t="s">
        <v>13324</v>
      </c>
      <c r="DE1263" t="s">
        <v>4158</v>
      </c>
    </row>
    <row r="1264" spans="58:109" x14ac:dyDescent="0.25">
      <c r="BF1264" t="s">
        <v>12258</v>
      </c>
      <c r="BG1264" t="s">
        <v>12259</v>
      </c>
      <c r="BH1264" t="s">
        <v>4067</v>
      </c>
      <c r="BI1264" t="s">
        <v>12260</v>
      </c>
      <c r="BJ1264" t="s">
        <v>4034</v>
      </c>
      <c r="BK1264">
        <v>81.06</v>
      </c>
      <c r="BL1264">
        <v>1</v>
      </c>
      <c r="BM1264">
        <v>1</v>
      </c>
      <c r="BN1264" t="s">
        <v>4028</v>
      </c>
      <c r="BO1264">
        <v>1</v>
      </c>
      <c r="BP1264" t="s">
        <v>4029</v>
      </c>
      <c r="BQ1264" t="s">
        <v>4030</v>
      </c>
      <c r="BR1264" t="s">
        <v>4041</v>
      </c>
      <c r="BS1264" s="124">
        <v>46146</v>
      </c>
      <c r="BT1264" t="s">
        <v>2229</v>
      </c>
      <c r="BU1264" t="s">
        <v>1720</v>
      </c>
      <c r="BW1264" t="s">
        <v>15098</v>
      </c>
      <c r="BX1264" t="s">
        <v>4030</v>
      </c>
      <c r="BY1264" t="s">
        <v>4109</v>
      </c>
      <c r="BZ1264" t="s">
        <v>15099</v>
      </c>
      <c r="CA1264" t="s">
        <v>15099</v>
      </c>
      <c r="CC1264" t="s">
        <v>4111</v>
      </c>
      <c r="CD1264">
        <v>539.88</v>
      </c>
      <c r="CE1264">
        <v>44.99</v>
      </c>
      <c r="CG1264">
        <v>0</v>
      </c>
      <c r="CH1264">
        <v>539.88</v>
      </c>
      <c r="CK1264">
        <v>1</v>
      </c>
      <c r="CL1264" t="s">
        <v>15100</v>
      </c>
      <c r="CM1264" t="s">
        <v>4106</v>
      </c>
      <c r="CN1264" t="s">
        <v>241</v>
      </c>
      <c r="CO1264" t="s">
        <v>15099</v>
      </c>
      <c r="CP1264" t="s">
        <v>4107</v>
      </c>
      <c r="CR1264" t="s">
        <v>17565</v>
      </c>
      <c r="CS1264" t="s">
        <v>4050</v>
      </c>
      <c r="CT1264" t="s">
        <v>4027</v>
      </c>
      <c r="CU1264" t="s">
        <v>13476</v>
      </c>
      <c r="CV1264" t="s">
        <v>4167</v>
      </c>
      <c r="CW1264" t="s">
        <v>4562</v>
      </c>
      <c r="CX1264" t="s">
        <v>4105</v>
      </c>
      <c r="CZ1264" t="s">
        <v>4133</v>
      </c>
      <c r="DA1264">
        <v>1</v>
      </c>
      <c r="DB1264" t="s">
        <v>17566</v>
      </c>
      <c r="DC1264" t="s">
        <v>1507</v>
      </c>
      <c r="DD1264" t="s">
        <v>13476</v>
      </c>
      <c r="DE1264" t="s">
        <v>4158</v>
      </c>
    </row>
    <row r="1265" spans="58:109" x14ac:dyDescent="0.25">
      <c r="BF1265" t="s">
        <v>12261</v>
      </c>
      <c r="BG1265" t="s">
        <v>12262</v>
      </c>
      <c r="BH1265" t="s">
        <v>4067</v>
      </c>
      <c r="BI1265" t="s">
        <v>12263</v>
      </c>
      <c r="BJ1265" t="s">
        <v>4032</v>
      </c>
      <c r="BK1265">
        <v>186.88</v>
      </c>
      <c r="BL1265">
        <v>1</v>
      </c>
      <c r="BM1265">
        <v>1</v>
      </c>
      <c r="BN1265" t="s">
        <v>4045</v>
      </c>
      <c r="BO1265">
        <v>1</v>
      </c>
      <c r="BP1265" t="s">
        <v>4029</v>
      </c>
      <c r="BQ1265" t="s">
        <v>4030</v>
      </c>
      <c r="BR1265" t="s">
        <v>4041</v>
      </c>
      <c r="BS1265" s="124">
        <v>46146</v>
      </c>
      <c r="BT1265" t="s">
        <v>2229</v>
      </c>
      <c r="BU1265" t="s">
        <v>1720</v>
      </c>
      <c r="BW1265" t="s">
        <v>4695</v>
      </c>
      <c r="BX1265" t="s">
        <v>4030</v>
      </c>
      <c r="BY1265" t="s">
        <v>4109</v>
      </c>
      <c r="BZ1265" t="s">
        <v>15101</v>
      </c>
      <c r="CA1265" t="s">
        <v>15101</v>
      </c>
      <c r="CC1265" t="s">
        <v>4111</v>
      </c>
      <c r="CD1265">
        <v>395.88</v>
      </c>
      <c r="CE1265">
        <v>32.99</v>
      </c>
      <c r="CG1265">
        <v>0</v>
      </c>
      <c r="CH1265">
        <v>395.88</v>
      </c>
      <c r="CK1265">
        <v>1</v>
      </c>
      <c r="CL1265" t="s">
        <v>4696</v>
      </c>
      <c r="CM1265" t="s">
        <v>4106</v>
      </c>
      <c r="CN1265" t="s">
        <v>241</v>
      </c>
      <c r="CO1265" t="s">
        <v>15101</v>
      </c>
      <c r="CP1265" t="s">
        <v>4107</v>
      </c>
      <c r="CR1265" t="s">
        <v>17567</v>
      </c>
      <c r="CS1265" t="s">
        <v>4050</v>
      </c>
      <c r="CT1265" t="s">
        <v>4027</v>
      </c>
      <c r="CU1265" t="s">
        <v>17146</v>
      </c>
      <c r="CV1265" t="s">
        <v>4167</v>
      </c>
      <c r="CW1265" t="s">
        <v>4562</v>
      </c>
      <c r="CX1265" t="s">
        <v>4105</v>
      </c>
      <c r="CZ1265" t="s">
        <v>4133</v>
      </c>
      <c r="DA1265">
        <v>1</v>
      </c>
      <c r="DB1265" t="s">
        <v>17566</v>
      </c>
      <c r="DC1265" t="s">
        <v>1507</v>
      </c>
      <c r="DD1265" t="s">
        <v>17146</v>
      </c>
      <c r="DE1265" t="s">
        <v>4158</v>
      </c>
    </row>
    <row r="1266" spans="58:109" x14ac:dyDescent="0.25">
      <c r="BF1266" t="s">
        <v>12264</v>
      </c>
      <c r="BH1266" t="s">
        <v>4067</v>
      </c>
      <c r="BL1266">
        <v>0</v>
      </c>
      <c r="BM1266">
        <v>1</v>
      </c>
      <c r="BR1266" t="s">
        <v>4041</v>
      </c>
      <c r="BS1266" s="124">
        <v>46146</v>
      </c>
      <c r="BT1266" t="s">
        <v>2229</v>
      </c>
      <c r="BU1266" t="s">
        <v>1720</v>
      </c>
      <c r="BW1266" t="s">
        <v>15102</v>
      </c>
      <c r="BX1266" t="s">
        <v>4030</v>
      </c>
      <c r="BY1266" t="s">
        <v>4032</v>
      </c>
      <c r="BZ1266" t="s">
        <v>13439</v>
      </c>
      <c r="CA1266" t="s">
        <v>13439</v>
      </c>
      <c r="CC1266" t="s">
        <v>4105</v>
      </c>
      <c r="CD1266">
        <v>142.80000000000001</v>
      </c>
      <c r="CE1266">
        <v>11.9</v>
      </c>
      <c r="CF1266">
        <v>0.83299999999999996</v>
      </c>
      <c r="CG1266">
        <v>0</v>
      </c>
      <c r="CH1266">
        <v>142.80000000000001</v>
      </c>
      <c r="CJ1266">
        <v>16.649999999999999</v>
      </c>
      <c r="CK1266">
        <v>1</v>
      </c>
      <c r="CL1266" t="s">
        <v>15103</v>
      </c>
      <c r="CM1266" t="s">
        <v>4106</v>
      </c>
      <c r="CN1266" t="s">
        <v>241</v>
      </c>
      <c r="CO1266" t="s">
        <v>13439</v>
      </c>
      <c r="CP1266" t="s">
        <v>4107</v>
      </c>
      <c r="CR1266" t="s">
        <v>17568</v>
      </c>
      <c r="CS1266" t="s">
        <v>4030</v>
      </c>
      <c r="CT1266" t="s">
        <v>4034</v>
      </c>
      <c r="CU1266" t="s">
        <v>14456</v>
      </c>
      <c r="CV1266" t="s">
        <v>8455</v>
      </c>
      <c r="CX1266" t="s">
        <v>4105</v>
      </c>
      <c r="CY1266" s="17">
        <v>0.5</v>
      </c>
      <c r="CZ1266" t="s">
        <v>4133</v>
      </c>
      <c r="DA1266">
        <v>1</v>
      </c>
      <c r="DB1266" t="s">
        <v>17569</v>
      </c>
      <c r="DC1266" t="s">
        <v>1507</v>
      </c>
      <c r="DD1266" t="s">
        <v>14456</v>
      </c>
      <c r="DE1266" t="s">
        <v>4158</v>
      </c>
    </row>
    <row r="1267" spans="58:109" x14ac:dyDescent="0.25">
      <c r="BF1267" t="s">
        <v>12265</v>
      </c>
      <c r="BH1267" t="s">
        <v>4067</v>
      </c>
      <c r="BL1267">
        <v>0</v>
      </c>
      <c r="BM1267">
        <v>1</v>
      </c>
      <c r="BR1267" t="s">
        <v>4041</v>
      </c>
      <c r="BS1267" s="124">
        <v>46146</v>
      </c>
      <c r="BT1267" t="s">
        <v>2229</v>
      </c>
      <c r="BU1267" t="s">
        <v>1720</v>
      </c>
      <c r="BW1267" t="s">
        <v>15104</v>
      </c>
      <c r="BX1267" t="s">
        <v>4030</v>
      </c>
      <c r="BY1267" t="s">
        <v>4034</v>
      </c>
      <c r="BZ1267" t="s">
        <v>15105</v>
      </c>
      <c r="CA1267" t="s">
        <v>15105</v>
      </c>
      <c r="CC1267" t="s">
        <v>4105</v>
      </c>
      <c r="CD1267">
        <v>124.28</v>
      </c>
      <c r="CE1267">
        <v>6.21</v>
      </c>
      <c r="CF1267">
        <v>1.4924999999999999</v>
      </c>
      <c r="CG1267">
        <v>1</v>
      </c>
      <c r="CH1267">
        <v>124.28</v>
      </c>
      <c r="CI1267" s="17">
        <v>0.2</v>
      </c>
      <c r="CJ1267">
        <v>12.31</v>
      </c>
      <c r="CK1267">
        <v>1</v>
      </c>
      <c r="CL1267" t="s">
        <v>15106</v>
      </c>
      <c r="CM1267" t="s">
        <v>4121</v>
      </c>
      <c r="CN1267" t="s">
        <v>241</v>
      </c>
      <c r="CO1267" t="s">
        <v>15105</v>
      </c>
      <c r="CP1267" t="s">
        <v>4107</v>
      </c>
      <c r="CR1267" t="s">
        <v>17570</v>
      </c>
      <c r="CS1267" t="s">
        <v>4030</v>
      </c>
      <c r="CT1267" t="s">
        <v>4034</v>
      </c>
      <c r="CU1267" t="s">
        <v>14460</v>
      </c>
      <c r="CV1267" t="s">
        <v>8388</v>
      </c>
      <c r="CX1267" t="s">
        <v>4105</v>
      </c>
      <c r="CY1267" s="17">
        <v>0.5</v>
      </c>
      <c r="CZ1267" t="s">
        <v>4133</v>
      </c>
      <c r="DA1267">
        <v>1</v>
      </c>
      <c r="DB1267" t="s">
        <v>17569</v>
      </c>
      <c r="DC1267" t="s">
        <v>1507</v>
      </c>
      <c r="DD1267" t="s">
        <v>14460</v>
      </c>
      <c r="DE1267" t="s">
        <v>4158</v>
      </c>
    </row>
    <row r="1268" spans="58:109" x14ac:dyDescent="0.25">
      <c r="BF1268" t="s">
        <v>12266</v>
      </c>
      <c r="BH1268" t="s">
        <v>4067</v>
      </c>
      <c r="BL1268">
        <v>0</v>
      </c>
      <c r="BM1268">
        <v>1</v>
      </c>
      <c r="BR1268" t="s">
        <v>4041</v>
      </c>
      <c r="BS1268" s="124">
        <v>46146</v>
      </c>
      <c r="BT1268" t="s">
        <v>2229</v>
      </c>
      <c r="BU1268" t="s">
        <v>1720</v>
      </c>
      <c r="BW1268" t="s">
        <v>15107</v>
      </c>
      <c r="BX1268" t="s">
        <v>4030</v>
      </c>
      <c r="BY1268" t="s">
        <v>4034</v>
      </c>
      <c r="BZ1268" t="s">
        <v>15108</v>
      </c>
      <c r="CA1268" t="s">
        <v>15108</v>
      </c>
      <c r="CC1268" t="s">
        <v>4105</v>
      </c>
      <c r="CD1268">
        <v>63.48</v>
      </c>
      <c r="CE1268">
        <v>5.29</v>
      </c>
      <c r="CF1268">
        <v>0.39674999999999999</v>
      </c>
      <c r="CG1268">
        <v>0</v>
      </c>
      <c r="CH1268">
        <v>63.48</v>
      </c>
      <c r="CJ1268">
        <v>7.95</v>
      </c>
      <c r="CK1268">
        <v>1</v>
      </c>
      <c r="CL1268" t="s">
        <v>15109</v>
      </c>
      <c r="CM1268" t="s">
        <v>4106</v>
      </c>
      <c r="CN1268" t="s">
        <v>241</v>
      </c>
      <c r="CO1268" t="s">
        <v>15108</v>
      </c>
      <c r="CP1268" t="s">
        <v>4107</v>
      </c>
      <c r="CR1268" t="s">
        <v>17571</v>
      </c>
      <c r="CS1268" t="s">
        <v>4030</v>
      </c>
      <c r="CT1268" t="s">
        <v>4034</v>
      </c>
      <c r="CU1268" t="s">
        <v>17572</v>
      </c>
      <c r="CV1268" t="s">
        <v>8558</v>
      </c>
      <c r="CX1268" t="s">
        <v>4105</v>
      </c>
      <c r="CZ1268" t="s">
        <v>4133</v>
      </c>
      <c r="DA1268">
        <v>1</v>
      </c>
      <c r="DB1268" t="s">
        <v>17573</v>
      </c>
      <c r="DC1268" t="s">
        <v>1507</v>
      </c>
      <c r="DD1268" t="s">
        <v>17572</v>
      </c>
      <c r="DE1268" t="s">
        <v>4158</v>
      </c>
    </row>
    <row r="1269" spans="58:109" x14ac:dyDescent="0.25">
      <c r="BF1269" t="s">
        <v>12267</v>
      </c>
      <c r="BH1269" t="s">
        <v>4067</v>
      </c>
      <c r="BL1269">
        <v>0</v>
      </c>
      <c r="BM1269">
        <v>1</v>
      </c>
      <c r="BR1269" t="s">
        <v>4041</v>
      </c>
      <c r="BS1269" s="124">
        <v>46146</v>
      </c>
      <c r="BT1269" t="s">
        <v>2229</v>
      </c>
      <c r="BU1269" t="s">
        <v>1720</v>
      </c>
      <c r="BW1269" t="s">
        <v>15110</v>
      </c>
      <c r="BX1269" t="s">
        <v>4030</v>
      </c>
      <c r="BY1269" t="s">
        <v>4034</v>
      </c>
      <c r="BZ1269" t="s">
        <v>15108</v>
      </c>
      <c r="CA1269" t="s">
        <v>15108</v>
      </c>
      <c r="CC1269" t="s">
        <v>4105</v>
      </c>
      <c r="CD1269">
        <v>89.16</v>
      </c>
      <c r="CE1269">
        <v>7.43</v>
      </c>
      <c r="CF1269">
        <v>0.55725000000000002</v>
      </c>
      <c r="CG1269">
        <v>0</v>
      </c>
      <c r="CH1269">
        <v>89.16</v>
      </c>
      <c r="CJ1269">
        <v>11.15</v>
      </c>
      <c r="CK1269">
        <v>1</v>
      </c>
      <c r="CL1269" t="s">
        <v>15109</v>
      </c>
      <c r="CM1269" t="s">
        <v>4106</v>
      </c>
      <c r="CN1269" t="s">
        <v>241</v>
      </c>
      <c r="CO1269" t="s">
        <v>15108</v>
      </c>
      <c r="CP1269" t="s">
        <v>4107</v>
      </c>
      <c r="CR1269" t="s">
        <v>17574</v>
      </c>
      <c r="CS1269" t="s">
        <v>4050</v>
      </c>
      <c r="CT1269" t="s">
        <v>4109</v>
      </c>
      <c r="CU1269" t="s">
        <v>14832</v>
      </c>
      <c r="CV1269" t="s">
        <v>4169</v>
      </c>
      <c r="CX1269" t="s">
        <v>4111</v>
      </c>
      <c r="CZ1269" t="s">
        <v>4133</v>
      </c>
      <c r="DA1269">
        <v>1</v>
      </c>
      <c r="DB1269" t="s">
        <v>17575</v>
      </c>
      <c r="DC1269" t="s">
        <v>1507</v>
      </c>
      <c r="DD1269" t="s">
        <v>14832</v>
      </c>
      <c r="DE1269" t="s">
        <v>4158</v>
      </c>
    </row>
    <row r="1270" spans="58:109" x14ac:dyDescent="0.25">
      <c r="BF1270" t="s">
        <v>12268</v>
      </c>
      <c r="BH1270" t="s">
        <v>4067</v>
      </c>
      <c r="BL1270">
        <v>0</v>
      </c>
      <c r="BM1270">
        <v>1</v>
      </c>
      <c r="BR1270" t="s">
        <v>4041</v>
      </c>
      <c r="BS1270" s="124">
        <v>46146</v>
      </c>
      <c r="BT1270" t="s">
        <v>2229</v>
      </c>
      <c r="BU1270" t="s">
        <v>1720</v>
      </c>
      <c r="BW1270" t="s">
        <v>15111</v>
      </c>
      <c r="BX1270" t="s">
        <v>4030</v>
      </c>
      <c r="BY1270" t="s">
        <v>4034</v>
      </c>
      <c r="BZ1270" t="s">
        <v>15108</v>
      </c>
      <c r="CA1270" t="s">
        <v>15108</v>
      </c>
      <c r="CC1270" t="s">
        <v>4105</v>
      </c>
      <c r="CD1270">
        <v>43.32</v>
      </c>
      <c r="CE1270">
        <v>3.61</v>
      </c>
      <c r="CF1270">
        <v>0.27074999999999999</v>
      </c>
      <c r="CG1270">
        <v>0</v>
      </c>
      <c r="CH1270">
        <v>43.32</v>
      </c>
      <c r="CJ1270">
        <v>5.41</v>
      </c>
      <c r="CK1270">
        <v>1</v>
      </c>
      <c r="CL1270" t="s">
        <v>15109</v>
      </c>
      <c r="CM1270" t="s">
        <v>4106</v>
      </c>
      <c r="CN1270" t="s">
        <v>241</v>
      </c>
      <c r="CO1270" t="s">
        <v>15108</v>
      </c>
      <c r="CP1270" t="s">
        <v>4107</v>
      </c>
      <c r="CR1270" t="s">
        <v>10426</v>
      </c>
      <c r="CS1270" t="s">
        <v>4030</v>
      </c>
      <c r="CT1270" t="s">
        <v>4027</v>
      </c>
      <c r="CU1270" t="s">
        <v>10427</v>
      </c>
      <c r="CV1270" t="s">
        <v>8438</v>
      </c>
      <c r="CW1270" t="s">
        <v>4452</v>
      </c>
      <c r="CX1270" t="s">
        <v>4105</v>
      </c>
      <c r="CY1270" s="17">
        <v>0.2</v>
      </c>
      <c r="CZ1270" t="s">
        <v>4133</v>
      </c>
      <c r="DA1270">
        <v>1</v>
      </c>
      <c r="DB1270" t="s">
        <v>10428</v>
      </c>
      <c r="DC1270" t="s">
        <v>1531</v>
      </c>
      <c r="DD1270" t="s">
        <v>10427</v>
      </c>
      <c r="DE1270" t="s">
        <v>4158</v>
      </c>
    </row>
    <row r="1271" spans="58:109" x14ac:dyDescent="0.25">
      <c r="BF1271" t="s">
        <v>12269</v>
      </c>
      <c r="BH1271" t="s">
        <v>4067</v>
      </c>
      <c r="BL1271">
        <v>0</v>
      </c>
      <c r="BM1271">
        <v>1</v>
      </c>
      <c r="BR1271" t="s">
        <v>4041</v>
      </c>
      <c r="BS1271" s="124">
        <v>46146</v>
      </c>
      <c r="BT1271" t="s">
        <v>2229</v>
      </c>
      <c r="BU1271" t="s">
        <v>1720</v>
      </c>
      <c r="BW1271" t="s">
        <v>15112</v>
      </c>
      <c r="BX1271" t="s">
        <v>4030</v>
      </c>
      <c r="BY1271" t="s">
        <v>4032</v>
      </c>
      <c r="BZ1271" t="s">
        <v>15113</v>
      </c>
      <c r="CA1271" t="s">
        <v>15113</v>
      </c>
      <c r="CC1271" t="s">
        <v>4105</v>
      </c>
      <c r="CD1271">
        <v>216.96</v>
      </c>
      <c r="CE1271">
        <v>18.079999999999998</v>
      </c>
      <c r="CF1271">
        <v>1.2656000000000001</v>
      </c>
      <c r="CG1271">
        <v>0</v>
      </c>
      <c r="CH1271">
        <v>216.96</v>
      </c>
      <c r="CJ1271">
        <v>27.85</v>
      </c>
      <c r="CK1271">
        <v>1</v>
      </c>
      <c r="CL1271" t="s">
        <v>8307</v>
      </c>
      <c r="CM1271" t="s">
        <v>4106</v>
      </c>
      <c r="CN1271" t="s">
        <v>241</v>
      </c>
      <c r="CO1271" t="s">
        <v>15113</v>
      </c>
      <c r="CP1271" t="s">
        <v>4107</v>
      </c>
      <c r="CR1271" t="s">
        <v>17576</v>
      </c>
      <c r="CS1271" t="s">
        <v>4030</v>
      </c>
      <c r="CT1271" t="s">
        <v>4034</v>
      </c>
      <c r="CU1271" t="s">
        <v>17577</v>
      </c>
      <c r="CV1271" t="s">
        <v>8912</v>
      </c>
      <c r="CX1271" t="s">
        <v>4105</v>
      </c>
      <c r="CZ1271" t="s">
        <v>4133</v>
      </c>
      <c r="DA1271">
        <v>1</v>
      </c>
      <c r="DB1271" t="s">
        <v>17578</v>
      </c>
      <c r="DC1271" t="s">
        <v>1531</v>
      </c>
      <c r="DD1271" t="s">
        <v>17577</v>
      </c>
      <c r="DE1271" t="s">
        <v>4158</v>
      </c>
    </row>
    <row r="1272" spans="58:109" x14ac:dyDescent="0.25">
      <c r="BF1272" t="s">
        <v>12270</v>
      </c>
      <c r="BH1272" t="s">
        <v>4067</v>
      </c>
      <c r="BL1272">
        <v>0</v>
      </c>
      <c r="BM1272">
        <v>1</v>
      </c>
      <c r="BR1272" t="s">
        <v>4041</v>
      </c>
      <c r="BS1272" s="124">
        <v>46146</v>
      </c>
      <c r="BT1272" t="s">
        <v>2229</v>
      </c>
      <c r="BU1272" t="s">
        <v>1720</v>
      </c>
      <c r="BW1272" t="s">
        <v>15114</v>
      </c>
      <c r="BX1272" t="s">
        <v>4030</v>
      </c>
      <c r="BY1272" t="s">
        <v>4032</v>
      </c>
      <c r="BZ1272" t="s">
        <v>15115</v>
      </c>
      <c r="CA1272" t="s">
        <v>15115</v>
      </c>
      <c r="CC1272" t="s">
        <v>4105</v>
      </c>
      <c r="CD1272">
        <v>197.88</v>
      </c>
      <c r="CE1272">
        <v>16.489999999999998</v>
      </c>
      <c r="CF1272">
        <v>1.1543000000000001</v>
      </c>
      <c r="CG1272">
        <v>0</v>
      </c>
      <c r="CH1272">
        <v>197.88</v>
      </c>
      <c r="CJ1272">
        <v>25.38</v>
      </c>
      <c r="CK1272">
        <v>1</v>
      </c>
      <c r="CL1272" t="s">
        <v>8307</v>
      </c>
      <c r="CM1272" t="s">
        <v>4106</v>
      </c>
      <c r="CN1272" t="s">
        <v>241</v>
      </c>
      <c r="CO1272" t="s">
        <v>15115</v>
      </c>
      <c r="CP1272" t="s">
        <v>4107</v>
      </c>
      <c r="CR1272" t="s">
        <v>17579</v>
      </c>
      <c r="CS1272" t="s">
        <v>4030</v>
      </c>
      <c r="CT1272" t="s">
        <v>4034</v>
      </c>
      <c r="CU1272" t="s">
        <v>13800</v>
      </c>
      <c r="CV1272" t="s">
        <v>8558</v>
      </c>
      <c r="CW1272" t="s">
        <v>4138</v>
      </c>
      <c r="CX1272" t="s">
        <v>4105</v>
      </c>
      <c r="CZ1272" t="s">
        <v>4133</v>
      </c>
      <c r="DA1272">
        <v>1</v>
      </c>
      <c r="DB1272" t="s">
        <v>17580</v>
      </c>
      <c r="DC1272" t="s">
        <v>1531</v>
      </c>
      <c r="DD1272" t="s">
        <v>13800</v>
      </c>
      <c r="DE1272" t="s">
        <v>4158</v>
      </c>
    </row>
    <row r="1273" spans="58:109" x14ac:dyDescent="0.25">
      <c r="BF1273" t="s">
        <v>12271</v>
      </c>
      <c r="BH1273" t="s">
        <v>4067</v>
      </c>
      <c r="BL1273">
        <v>0</v>
      </c>
      <c r="BM1273">
        <v>1</v>
      </c>
      <c r="BR1273" t="s">
        <v>4041</v>
      </c>
      <c r="BS1273" s="124">
        <v>46146</v>
      </c>
      <c r="BT1273" t="s">
        <v>2229</v>
      </c>
      <c r="BU1273" t="s">
        <v>1720</v>
      </c>
      <c r="BW1273" t="s">
        <v>15116</v>
      </c>
      <c r="BX1273" t="s">
        <v>4030</v>
      </c>
      <c r="BY1273" t="s">
        <v>4032</v>
      </c>
      <c r="BZ1273" t="s">
        <v>15115</v>
      </c>
      <c r="CA1273" t="s">
        <v>15115</v>
      </c>
      <c r="CC1273" t="s">
        <v>4105</v>
      </c>
      <c r="CD1273">
        <v>205.68</v>
      </c>
      <c r="CE1273">
        <v>17.14</v>
      </c>
      <c r="CF1273">
        <v>1.1998</v>
      </c>
      <c r="CG1273">
        <v>0</v>
      </c>
      <c r="CH1273">
        <v>205.68</v>
      </c>
      <c r="CJ1273">
        <v>26.4</v>
      </c>
      <c r="CK1273">
        <v>1</v>
      </c>
      <c r="CL1273" t="s">
        <v>8307</v>
      </c>
      <c r="CM1273" t="s">
        <v>4106</v>
      </c>
      <c r="CN1273" t="s">
        <v>241</v>
      </c>
      <c r="CO1273" t="s">
        <v>15115</v>
      </c>
      <c r="CP1273" t="s">
        <v>4107</v>
      </c>
      <c r="CR1273" t="s">
        <v>17581</v>
      </c>
      <c r="CS1273" t="s">
        <v>4050</v>
      </c>
      <c r="CT1273" t="s">
        <v>4109</v>
      </c>
      <c r="CU1273" t="s">
        <v>13422</v>
      </c>
      <c r="CV1273" t="s">
        <v>4615</v>
      </c>
      <c r="CX1273" t="s">
        <v>4111</v>
      </c>
      <c r="CZ1273" t="s">
        <v>4133</v>
      </c>
      <c r="DA1273">
        <v>1</v>
      </c>
      <c r="DB1273" t="s">
        <v>17582</v>
      </c>
      <c r="DC1273" t="s">
        <v>1531</v>
      </c>
      <c r="DD1273" t="s">
        <v>13422</v>
      </c>
      <c r="DE1273" t="s">
        <v>4158</v>
      </c>
    </row>
    <row r="1274" spans="58:109" x14ac:dyDescent="0.25">
      <c r="BF1274" t="s">
        <v>12272</v>
      </c>
      <c r="BH1274" t="s">
        <v>4067</v>
      </c>
      <c r="BL1274">
        <v>0</v>
      </c>
      <c r="BM1274">
        <v>1</v>
      </c>
      <c r="BR1274" t="s">
        <v>4041</v>
      </c>
      <c r="BS1274" s="124">
        <v>46146</v>
      </c>
      <c r="BT1274" t="s">
        <v>2229</v>
      </c>
      <c r="BU1274" t="s">
        <v>1720</v>
      </c>
      <c r="BW1274" t="s">
        <v>15117</v>
      </c>
      <c r="BX1274" t="s">
        <v>4030</v>
      </c>
      <c r="BY1274" t="s">
        <v>4109</v>
      </c>
      <c r="BZ1274" t="s">
        <v>15115</v>
      </c>
      <c r="CA1274" t="s">
        <v>15115</v>
      </c>
      <c r="CC1274" t="s">
        <v>4111</v>
      </c>
      <c r="CD1274">
        <v>431.88</v>
      </c>
      <c r="CE1274">
        <v>35.99</v>
      </c>
      <c r="CG1274">
        <v>0</v>
      </c>
      <c r="CH1274">
        <v>431.88</v>
      </c>
      <c r="CK1274">
        <v>1</v>
      </c>
      <c r="CL1274" t="s">
        <v>8307</v>
      </c>
      <c r="CM1274" t="s">
        <v>4106</v>
      </c>
      <c r="CN1274" t="s">
        <v>241</v>
      </c>
      <c r="CO1274" t="s">
        <v>15115</v>
      </c>
      <c r="CP1274" t="s">
        <v>4107</v>
      </c>
      <c r="CR1274" t="s">
        <v>17583</v>
      </c>
      <c r="CS1274" t="s">
        <v>4030</v>
      </c>
      <c r="CT1274" t="s">
        <v>4032</v>
      </c>
      <c r="CU1274" t="s">
        <v>13464</v>
      </c>
      <c r="CV1274" t="s">
        <v>8907</v>
      </c>
      <c r="CX1274" t="s">
        <v>4105</v>
      </c>
      <c r="CZ1274" t="s">
        <v>4133</v>
      </c>
      <c r="DA1274">
        <v>1</v>
      </c>
      <c r="DB1274" t="s">
        <v>17584</v>
      </c>
      <c r="DC1274" t="s">
        <v>1531</v>
      </c>
      <c r="DD1274" t="s">
        <v>13464</v>
      </c>
      <c r="DE1274" t="s">
        <v>4158</v>
      </c>
    </row>
    <row r="1275" spans="58:109" x14ac:dyDescent="0.25">
      <c r="BF1275" t="s">
        <v>12273</v>
      </c>
      <c r="BH1275" t="s">
        <v>4067</v>
      </c>
      <c r="BL1275">
        <v>0</v>
      </c>
      <c r="BM1275">
        <v>1</v>
      </c>
      <c r="BR1275" t="s">
        <v>4041</v>
      </c>
      <c r="BS1275" s="124">
        <v>46146</v>
      </c>
      <c r="BT1275" t="s">
        <v>2229</v>
      </c>
      <c r="BU1275" t="s">
        <v>1720</v>
      </c>
      <c r="BW1275" t="s">
        <v>15118</v>
      </c>
      <c r="BX1275" t="s">
        <v>4030</v>
      </c>
      <c r="BY1275" t="s">
        <v>4034</v>
      </c>
      <c r="BZ1275" t="s">
        <v>15119</v>
      </c>
      <c r="CA1275" t="s">
        <v>15119</v>
      </c>
      <c r="CC1275" t="s">
        <v>4105</v>
      </c>
      <c r="CD1275">
        <v>68.760000000000005</v>
      </c>
      <c r="CE1275">
        <v>5.73</v>
      </c>
      <c r="CF1275">
        <v>0.42975000000000002</v>
      </c>
      <c r="CG1275">
        <v>0</v>
      </c>
      <c r="CH1275">
        <v>68.760000000000005</v>
      </c>
      <c r="CJ1275">
        <v>9.4499999999999993</v>
      </c>
      <c r="CK1275">
        <v>1</v>
      </c>
      <c r="CL1275" t="s">
        <v>15120</v>
      </c>
      <c r="CM1275" t="s">
        <v>4106</v>
      </c>
      <c r="CN1275" t="s">
        <v>241</v>
      </c>
      <c r="CO1275" t="s">
        <v>15119</v>
      </c>
      <c r="CP1275" t="s">
        <v>4107</v>
      </c>
      <c r="CR1275" t="s">
        <v>17585</v>
      </c>
      <c r="CS1275" t="s">
        <v>4050</v>
      </c>
      <c r="CT1275" t="s">
        <v>4034</v>
      </c>
      <c r="CU1275" t="s">
        <v>17586</v>
      </c>
      <c r="CV1275" t="s">
        <v>4378</v>
      </c>
      <c r="CW1275" t="s">
        <v>4363</v>
      </c>
      <c r="CX1275" t="s">
        <v>4105</v>
      </c>
      <c r="CZ1275" t="s">
        <v>4133</v>
      </c>
      <c r="DA1275">
        <v>1</v>
      </c>
      <c r="DB1275" t="s">
        <v>17587</v>
      </c>
      <c r="DC1275" t="s">
        <v>1559</v>
      </c>
      <c r="DD1275" t="s">
        <v>17586</v>
      </c>
      <c r="DE1275" t="s">
        <v>4158</v>
      </c>
    </row>
    <row r="1276" spans="58:109" x14ac:dyDescent="0.25">
      <c r="BF1276" t="s">
        <v>12274</v>
      </c>
      <c r="BH1276" t="s">
        <v>4067</v>
      </c>
      <c r="BL1276">
        <v>0</v>
      </c>
      <c r="BM1276">
        <v>1</v>
      </c>
      <c r="BR1276" t="s">
        <v>4041</v>
      </c>
      <c r="BS1276" s="124">
        <v>46146</v>
      </c>
      <c r="BT1276" t="s">
        <v>2229</v>
      </c>
      <c r="BU1276" t="s">
        <v>1720</v>
      </c>
      <c r="BW1276" t="s">
        <v>15121</v>
      </c>
      <c r="BX1276" t="s">
        <v>4030</v>
      </c>
      <c r="BY1276" t="s">
        <v>4109</v>
      </c>
      <c r="BZ1276" t="s">
        <v>13322</v>
      </c>
      <c r="CA1276" t="s">
        <v>8294</v>
      </c>
      <c r="CC1276" t="s">
        <v>4105</v>
      </c>
      <c r="CD1276">
        <v>137.88</v>
      </c>
      <c r="CE1276">
        <v>11.49</v>
      </c>
      <c r="CF1276">
        <v>4.5949999999999998</v>
      </c>
      <c r="CG1276">
        <v>1</v>
      </c>
      <c r="CH1276">
        <v>137.88</v>
      </c>
      <c r="CI1276" s="17">
        <v>0.2</v>
      </c>
      <c r="CJ1276">
        <v>66.64</v>
      </c>
      <c r="CK1276">
        <v>1</v>
      </c>
      <c r="CL1276" t="s">
        <v>15122</v>
      </c>
      <c r="CM1276" t="s">
        <v>4121</v>
      </c>
      <c r="CN1276" t="s">
        <v>241</v>
      </c>
      <c r="CO1276" t="s">
        <v>13322</v>
      </c>
      <c r="CP1276" t="s">
        <v>4121</v>
      </c>
      <c r="CR1276" t="s">
        <v>20586</v>
      </c>
      <c r="CS1276" t="s">
        <v>4050</v>
      </c>
      <c r="CT1276" t="s">
        <v>4109</v>
      </c>
      <c r="CU1276" t="s">
        <v>20587</v>
      </c>
      <c r="CV1276" t="s">
        <v>8257</v>
      </c>
      <c r="CX1276" t="s">
        <v>4111</v>
      </c>
      <c r="CZ1276" t="s">
        <v>4133</v>
      </c>
      <c r="DA1276">
        <v>1</v>
      </c>
      <c r="DB1276" t="s">
        <v>20588</v>
      </c>
      <c r="DC1276" t="s">
        <v>1559</v>
      </c>
      <c r="DD1276" t="s">
        <v>20587</v>
      </c>
      <c r="DE1276" t="s">
        <v>4158</v>
      </c>
    </row>
    <row r="1277" spans="58:109" x14ac:dyDescent="0.25">
      <c r="BF1277" t="s">
        <v>12275</v>
      </c>
      <c r="BH1277" t="s">
        <v>4067</v>
      </c>
      <c r="BL1277">
        <v>0</v>
      </c>
      <c r="BM1277">
        <v>1</v>
      </c>
      <c r="BR1277" t="s">
        <v>4041</v>
      </c>
      <c r="BS1277" s="124">
        <v>46146</v>
      </c>
      <c r="BT1277" t="s">
        <v>2229</v>
      </c>
      <c r="BU1277" t="s">
        <v>1720</v>
      </c>
      <c r="BW1277" t="s">
        <v>15123</v>
      </c>
      <c r="BX1277" t="s">
        <v>4030</v>
      </c>
      <c r="BY1277" t="s">
        <v>4109</v>
      </c>
      <c r="BZ1277" t="s">
        <v>13873</v>
      </c>
      <c r="CA1277" t="s">
        <v>8294</v>
      </c>
      <c r="CC1277" t="s">
        <v>4105</v>
      </c>
      <c r="CD1277">
        <v>125.88</v>
      </c>
      <c r="CE1277">
        <v>10.49</v>
      </c>
      <c r="CF1277">
        <v>4.1950000000000003</v>
      </c>
      <c r="CG1277">
        <v>1</v>
      </c>
      <c r="CH1277">
        <v>125.88</v>
      </c>
      <c r="CI1277" s="17">
        <v>0.2</v>
      </c>
      <c r="CJ1277">
        <v>60.84</v>
      </c>
      <c r="CK1277">
        <v>1</v>
      </c>
      <c r="CL1277" t="s">
        <v>15122</v>
      </c>
      <c r="CM1277" t="s">
        <v>4121</v>
      </c>
      <c r="CN1277" t="s">
        <v>241</v>
      </c>
      <c r="CO1277" t="s">
        <v>13873</v>
      </c>
      <c r="CP1277" t="s">
        <v>4121</v>
      </c>
      <c r="CR1277" t="s">
        <v>21969</v>
      </c>
      <c r="CS1277" t="s">
        <v>4050</v>
      </c>
      <c r="CT1277" t="s">
        <v>4109</v>
      </c>
      <c r="CU1277" t="s">
        <v>21970</v>
      </c>
      <c r="CV1277" t="s">
        <v>8257</v>
      </c>
      <c r="CX1277" t="s">
        <v>4111</v>
      </c>
      <c r="CZ1277" t="s">
        <v>4133</v>
      </c>
      <c r="DA1277">
        <v>1</v>
      </c>
      <c r="DB1277" t="s">
        <v>21971</v>
      </c>
      <c r="DC1277" t="s">
        <v>1559</v>
      </c>
      <c r="DD1277" t="s">
        <v>21970</v>
      </c>
      <c r="DE1277" t="s">
        <v>4158</v>
      </c>
    </row>
    <row r="1278" spans="58:109" x14ac:dyDescent="0.25">
      <c r="BF1278" t="s">
        <v>12276</v>
      </c>
      <c r="BH1278" t="s">
        <v>4067</v>
      </c>
      <c r="BL1278">
        <v>0</v>
      </c>
      <c r="BM1278">
        <v>1</v>
      </c>
      <c r="BR1278" t="s">
        <v>4041</v>
      </c>
      <c r="BS1278" s="124">
        <v>46146</v>
      </c>
      <c r="BT1278" t="s">
        <v>2229</v>
      </c>
      <c r="BU1278" t="s">
        <v>1720</v>
      </c>
      <c r="BW1278" t="s">
        <v>15124</v>
      </c>
      <c r="BX1278" t="s">
        <v>4030</v>
      </c>
      <c r="BY1278" t="s">
        <v>4126</v>
      </c>
      <c r="BZ1278" t="s">
        <v>13542</v>
      </c>
      <c r="CA1278" t="s">
        <v>8449</v>
      </c>
      <c r="CB1278" t="s">
        <v>8369</v>
      </c>
      <c r="CC1278" t="s">
        <v>4105</v>
      </c>
      <c r="CD1278">
        <v>107.88</v>
      </c>
      <c r="CE1278">
        <v>8.99</v>
      </c>
      <c r="CF1278">
        <v>3.2355</v>
      </c>
      <c r="CG1278">
        <v>1</v>
      </c>
      <c r="CH1278">
        <v>107.88</v>
      </c>
      <c r="CI1278" s="17">
        <v>0.2</v>
      </c>
      <c r="CJ1278">
        <v>47.74</v>
      </c>
      <c r="CK1278">
        <v>1</v>
      </c>
      <c r="CL1278" t="s">
        <v>15125</v>
      </c>
      <c r="CM1278" t="s">
        <v>4121</v>
      </c>
      <c r="CN1278" t="s">
        <v>241</v>
      </c>
      <c r="CO1278" t="s">
        <v>13542</v>
      </c>
      <c r="CP1278" t="s">
        <v>4121</v>
      </c>
      <c r="CR1278" t="s">
        <v>21972</v>
      </c>
      <c r="CS1278" t="s">
        <v>4050</v>
      </c>
      <c r="CT1278" t="s">
        <v>4109</v>
      </c>
      <c r="CU1278" t="s">
        <v>21973</v>
      </c>
      <c r="CV1278" t="s">
        <v>8257</v>
      </c>
      <c r="CX1278" t="s">
        <v>4111</v>
      </c>
      <c r="CZ1278" t="s">
        <v>4133</v>
      </c>
      <c r="DA1278">
        <v>1</v>
      </c>
      <c r="DB1278" t="s">
        <v>21974</v>
      </c>
      <c r="DC1278" t="s">
        <v>1559</v>
      </c>
      <c r="DD1278" t="s">
        <v>21973</v>
      </c>
      <c r="DE1278" t="s">
        <v>4158</v>
      </c>
    </row>
    <row r="1279" spans="58:109" x14ac:dyDescent="0.25">
      <c r="BF1279" t="s">
        <v>12277</v>
      </c>
      <c r="BG1279" t="s">
        <v>12278</v>
      </c>
      <c r="BH1279" t="s">
        <v>4068</v>
      </c>
      <c r="BI1279" t="s">
        <v>12279</v>
      </c>
      <c r="BJ1279" t="s">
        <v>4027</v>
      </c>
      <c r="BK1279">
        <v>131.88</v>
      </c>
      <c r="BL1279">
        <v>1</v>
      </c>
      <c r="BM1279">
        <v>1</v>
      </c>
      <c r="BN1279" t="s">
        <v>4043</v>
      </c>
      <c r="BO1279">
        <v>1</v>
      </c>
      <c r="BP1279" t="s">
        <v>4029</v>
      </c>
      <c r="BQ1279" t="s">
        <v>4030</v>
      </c>
      <c r="BR1279" t="s">
        <v>4031</v>
      </c>
      <c r="BS1279" s="124">
        <v>46146</v>
      </c>
      <c r="BT1279" t="s">
        <v>2259</v>
      </c>
      <c r="BU1279" t="s">
        <v>2409</v>
      </c>
      <c r="BW1279" t="s">
        <v>15104</v>
      </c>
      <c r="BX1279" t="s">
        <v>4030</v>
      </c>
      <c r="BY1279" t="s">
        <v>4034</v>
      </c>
      <c r="BZ1279" t="s">
        <v>15126</v>
      </c>
      <c r="CA1279" t="s">
        <v>8911</v>
      </c>
      <c r="CC1279" t="s">
        <v>4105</v>
      </c>
      <c r="CD1279">
        <v>124.28</v>
      </c>
      <c r="CE1279">
        <v>6.21</v>
      </c>
      <c r="CF1279">
        <v>1.4924999999999999</v>
      </c>
      <c r="CG1279">
        <v>1</v>
      </c>
      <c r="CH1279">
        <v>124.28</v>
      </c>
      <c r="CI1279" s="17">
        <v>0.2</v>
      </c>
      <c r="CJ1279">
        <v>12.31</v>
      </c>
      <c r="CK1279">
        <v>1</v>
      </c>
      <c r="CL1279" t="s">
        <v>15106</v>
      </c>
      <c r="CM1279" t="s">
        <v>4121</v>
      </c>
      <c r="CN1279" t="s">
        <v>241</v>
      </c>
      <c r="CO1279" t="s">
        <v>15126</v>
      </c>
      <c r="CP1279" t="s">
        <v>4121</v>
      </c>
      <c r="CR1279" t="s">
        <v>10001</v>
      </c>
      <c r="CS1279" t="s">
        <v>4050</v>
      </c>
      <c r="CT1279" t="s">
        <v>4032</v>
      </c>
      <c r="CU1279" t="s">
        <v>10002</v>
      </c>
      <c r="CV1279" t="s">
        <v>8391</v>
      </c>
      <c r="CW1279" t="s">
        <v>4576</v>
      </c>
      <c r="CX1279" t="s">
        <v>4105</v>
      </c>
      <c r="CZ1279" t="s">
        <v>4133</v>
      </c>
      <c r="DA1279">
        <v>1</v>
      </c>
      <c r="DB1279" t="s">
        <v>10003</v>
      </c>
      <c r="DC1279" t="s">
        <v>1559</v>
      </c>
      <c r="DD1279" t="s">
        <v>10002</v>
      </c>
      <c r="DE1279" t="s">
        <v>4158</v>
      </c>
    </row>
    <row r="1280" spans="58:109" x14ac:dyDescent="0.25">
      <c r="BF1280" t="s">
        <v>12280</v>
      </c>
      <c r="BG1280" t="s">
        <v>12281</v>
      </c>
      <c r="BH1280" t="s">
        <v>4524</v>
      </c>
      <c r="BI1280" t="s">
        <v>12282</v>
      </c>
      <c r="BJ1280" t="s">
        <v>4027</v>
      </c>
      <c r="BK1280">
        <v>91.68</v>
      </c>
      <c r="BL1280">
        <v>1</v>
      </c>
      <c r="BM1280">
        <v>1</v>
      </c>
      <c r="BN1280" t="s">
        <v>4028</v>
      </c>
      <c r="BO1280">
        <v>1</v>
      </c>
      <c r="BP1280" t="s">
        <v>4029</v>
      </c>
      <c r="BQ1280" t="s">
        <v>4030</v>
      </c>
      <c r="BR1280" t="s">
        <v>4031</v>
      </c>
      <c r="BS1280" s="124">
        <v>46146</v>
      </c>
      <c r="BT1280" t="s">
        <v>2265</v>
      </c>
      <c r="BU1280" t="s">
        <v>1720</v>
      </c>
      <c r="BW1280" t="s">
        <v>15127</v>
      </c>
      <c r="BX1280" t="s">
        <v>4030</v>
      </c>
      <c r="BY1280" t="s">
        <v>4109</v>
      </c>
      <c r="BZ1280" t="s">
        <v>15128</v>
      </c>
      <c r="CA1280" t="s">
        <v>8911</v>
      </c>
      <c r="CB1280" t="s">
        <v>4239</v>
      </c>
      <c r="CC1280" t="s">
        <v>4111</v>
      </c>
      <c r="CD1280">
        <v>245.88</v>
      </c>
      <c r="CE1280">
        <v>20.49</v>
      </c>
      <c r="CF1280">
        <v>1.0416700000000001</v>
      </c>
      <c r="CG1280">
        <v>1</v>
      </c>
      <c r="CH1280">
        <v>245.88</v>
      </c>
      <c r="CI1280" s="17">
        <v>0.2</v>
      </c>
      <c r="CJ1280">
        <v>12.5</v>
      </c>
      <c r="CK1280">
        <v>1</v>
      </c>
      <c r="CL1280" t="s">
        <v>15129</v>
      </c>
      <c r="CM1280" t="s">
        <v>4121</v>
      </c>
      <c r="CN1280" t="s">
        <v>241</v>
      </c>
      <c r="CO1280" t="s">
        <v>15128</v>
      </c>
      <c r="CP1280" t="s">
        <v>4121</v>
      </c>
      <c r="CR1280" t="s">
        <v>14533</v>
      </c>
      <c r="CS1280" t="s">
        <v>4050</v>
      </c>
      <c r="CT1280" t="s">
        <v>4109</v>
      </c>
      <c r="CU1280" t="s">
        <v>17588</v>
      </c>
      <c r="CV1280" t="s">
        <v>4615</v>
      </c>
      <c r="CW1280" t="s">
        <v>4548</v>
      </c>
      <c r="CX1280" t="s">
        <v>4111</v>
      </c>
      <c r="CZ1280" t="s">
        <v>4133</v>
      </c>
      <c r="DA1280">
        <v>1</v>
      </c>
      <c r="DB1280" t="s">
        <v>14534</v>
      </c>
      <c r="DC1280" t="s">
        <v>1559</v>
      </c>
      <c r="DD1280" t="s">
        <v>17588</v>
      </c>
      <c r="DE1280" t="s">
        <v>4158</v>
      </c>
    </row>
    <row r="1281" spans="58:109" x14ac:dyDescent="0.25">
      <c r="BF1281" t="s">
        <v>12283</v>
      </c>
      <c r="BG1281" t="s">
        <v>12284</v>
      </c>
      <c r="BH1281" t="s">
        <v>2336</v>
      </c>
      <c r="BI1281" t="s">
        <v>12285</v>
      </c>
      <c r="BJ1281" t="s">
        <v>4032</v>
      </c>
      <c r="BK1281">
        <v>171.04</v>
      </c>
      <c r="BL1281">
        <v>1</v>
      </c>
      <c r="BM1281">
        <v>1</v>
      </c>
      <c r="BN1281" t="s">
        <v>4028</v>
      </c>
      <c r="BO1281">
        <v>1</v>
      </c>
      <c r="BP1281" t="s">
        <v>4029</v>
      </c>
      <c r="BQ1281" t="s">
        <v>4030</v>
      </c>
      <c r="BR1281" t="s">
        <v>69</v>
      </c>
      <c r="BS1281" s="124">
        <v>46146</v>
      </c>
      <c r="BT1281" t="s">
        <v>2335</v>
      </c>
      <c r="BU1281" t="s">
        <v>2171</v>
      </c>
      <c r="BW1281" t="s">
        <v>15130</v>
      </c>
      <c r="BX1281" t="s">
        <v>4030</v>
      </c>
      <c r="BY1281" t="s">
        <v>4027</v>
      </c>
      <c r="BZ1281" t="s">
        <v>13566</v>
      </c>
      <c r="CA1281" t="s">
        <v>13566</v>
      </c>
      <c r="CC1281" t="s">
        <v>4105</v>
      </c>
      <c r="CG1281">
        <v>0</v>
      </c>
      <c r="CK1281">
        <v>1</v>
      </c>
      <c r="CL1281" t="s">
        <v>15131</v>
      </c>
      <c r="CM1281" t="s">
        <v>4106</v>
      </c>
      <c r="CN1281" t="s">
        <v>241</v>
      </c>
      <c r="CO1281" t="s">
        <v>13566</v>
      </c>
      <c r="CP1281" t="s">
        <v>4107</v>
      </c>
      <c r="CR1281" t="s">
        <v>17589</v>
      </c>
      <c r="CS1281" t="s">
        <v>4050</v>
      </c>
      <c r="CT1281" t="s">
        <v>4034</v>
      </c>
      <c r="CU1281" t="s">
        <v>17590</v>
      </c>
      <c r="CV1281" t="s">
        <v>4240</v>
      </c>
      <c r="CX1281" t="s">
        <v>4105</v>
      </c>
      <c r="CZ1281" t="s">
        <v>4133</v>
      </c>
      <c r="DA1281">
        <v>1</v>
      </c>
      <c r="DB1281" t="s">
        <v>17591</v>
      </c>
      <c r="DC1281" t="s">
        <v>1559</v>
      </c>
      <c r="DD1281" t="s">
        <v>17590</v>
      </c>
      <c r="DE1281" t="s">
        <v>4158</v>
      </c>
    </row>
    <row r="1282" spans="58:109" x14ac:dyDescent="0.25">
      <c r="BF1282" t="s">
        <v>12286</v>
      </c>
      <c r="BG1282" t="s">
        <v>12287</v>
      </c>
      <c r="BH1282" t="s">
        <v>2336</v>
      </c>
      <c r="BI1282" t="s">
        <v>12288</v>
      </c>
      <c r="BJ1282" t="s">
        <v>4032</v>
      </c>
      <c r="BK1282">
        <v>187.44</v>
      </c>
      <c r="BL1282">
        <v>1</v>
      </c>
      <c r="BM1282">
        <v>1</v>
      </c>
      <c r="BN1282" t="s">
        <v>4028</v>
      </c>
      <c r="BO1282">
        <v>1</v>
      </c>
      <c r="BP1282" t="s">
        <v>4029</v>
      </c>
      <c r="BQ1282" t="s">
        <v>4030</v>
      </c>
      <c r="BR1282" t="s">
        <v>69</v>
      </c>
      <c r="BS1282" s="124">
        <v>46146</v>
      </c>
      <c r="BT1282" t="s">
        <v>2335</v>
      </c>
      <c r="BU1282" t="s">
        <v>2171</v>
      </c>
      <c r="BW1282" t="s">
        <v>15130</v>
      </c>
      <c r="BX1282" t="s">
        <v>4030</v>
      </c>
      <c r="BY1282" t="s">
        <v>4027</v>
      </c>
      <c r="BZ1282" t="s">
        <v>14622</v>
      </c>
      <c r="CA1282" t="s">
        <v>14622</v>
      </c>
      <c r="CC1282" t="s">
        <v>4105</v>
      </c>
      <c r="CG1282">
        <v>0</v>
      </c>
      <c r="CK1282">
        <v>1</v>
      </c>
      <c r="CL1282" t="s">
        <v>15131</v>
      </c>
      <c r="CM1282" t="s">
        <v>4106</v>
      </c>
      <c r="CN1282" t="s">
        <v>241</v>
      </c>
      <c r="CO1282" t="s">
        <v>14622</v>
      </c>
      <c r="CP1282" t="s">
        <v>4107</v>
      </c>
      <c r="CR1282" t="s">
        <v>17592</v>
      </c>
      <c r="CS1282" t="s">
        <v>4050</v>
      </c>
      <c r="CT1282" t="s">
        <v>4034</v>
      </c>
      <c r="CU1282" t="s">
        <v>17593</v>
      </c>
      <c r="CV1282" t="s">
        <v>4240</v>
      </c>
      <c r="CX1282" t="s">
        <v>4105</v>
      </c>
      <c r="CZ1282" t="s">
        <v>4133</v>
      </c>
      <c r="DA1282">
        <v>1</v>
      </c>
      <c r="DB1282" t="s">
        <v>17591</v>
      </c>
      <c r="DC1282" t="s">
        <v>1559</v>
      </c>
      <c r="DD1282" t="s">
        <v>17593</v>
      </c>
      <c r="DE1282" t="s">
        <v>4158</v>
      </c>
    </row>
    <row r="1283" spans="58:109" x14ac:dyDescent="0.25">
      <c r="BF1283" t="s">
        <v>12289</v>
      </c>
      <c r="BG1283" t="s">
        <v>12290</v>
      </c>
      <c r="BH1283" t="s">
        <v>2336</v>
      </c>
      <c r="BI1283" t="s">
        <v>12291</v>
      </c>
      <c r="BJ1283" t="s">
        <v>4032</v>
      </c>
      <c r="BK1283">
        <v>131.1</v>
      </c>
      <c r="BL1283">
        <v>1</v>
      </c>
      <c r="BM1283">
        <v>1</v>
      </c>
      <c r="BN1283" t="s">
        <v>4028</v>
      </c>
      <c r="BO1283">
        <v>1</v>
      </c>
      <c r="BP1283" t="s">
        <v>4029</v>
      </c>
      <c r="BQ1283" t="s">
        <v>4030</v>
      </c>
      <c r="BR1283" t="s">
        <v>69</v>
      </c>
      <c r="BS1283" s="124">
        <v>46146</v>
      </c>
      <c r="BT1283" t="s">
        <v>2335</v>
      </c>
      <c r="BU1283" t="s">
        <v>2171</v>
      </c>
      <c r="BW1283" t="s">
        <v>15132</v>
      </c>
      <c r="BX1283" t="s">
        <v>4030</v>
      </c>
      <c r="BY1283" t="s">
        <v>4109</v>
      </c>
      <c r="BZ1283" t="s">
        <v>15133</v>
      </c>
      <c r="CA1283" t="s">
        <v>15133</v>
      </c>
      <c r="CC1283" t="s">
        <v>4111</v>
      </c>
      <c r="CD1283">
        <v>395.88</v>
      </c>
      <c r="CE1283">
        <v>32.99</v>
      </c>
      <c r="CG1283">
        <v>0</v>
      </c>
      <c r="CH1283">
        <v>395.88</v>
      </c>
      <c r="CK1283">
        <v>1</v>
      </c>
      <c r="CL1283" t="s">
        <v>15134</v>
      </c>
      <c r="CM1283" t="s">
        <v>4106</v>
      </c>
      <c r="CN1283" t="s">
        <v>241</v>
      </c>
      <c r="CO1283" t="s">
        <v>15133</v>
      </c>
      <c r="CP1283" t="s">
        <v>4107</v>
      </c>
      <c r="CR1283" t="s">
        <v>17594</v>
      </c>
      <c r="CS1283" t="s">
        <v>4050</v>
      </c>
      <c r="CT1283" t="s">
        <v>4109</v>
      </c>
      <c r="CU1283" t="s">
        <v>17595</v>
      </c>
      <c r="CV1283" t="s">
        <v>8387</v>
      </c>
      <c r="CX1283" t="s">
        <v>4111</v>
      </c>
      <c r="CZ1283" t="s">
        <v>4133</v>
      </c>
      <c r="DA1283">
        <v>1</v>
      </c>
      <c r="DB1283" t="s">
        <v>17596</v>
      </c>
      <c r="DC1283" t="s">
        <v>1559</v>
      </c>
      <c r="DD1283" t="s">
        <v>17595</v>
      </c>
      <c r="DE1283" t="s">
        <v>4158</v>
      </c>
    </row>
    <row r="1284" spans="58:109" x14ac:dyDescent="0.25">
      <c r="BF1284" t="s">
        <v>12292</v>
      </c>
      <c r="BG1284" t="s">
        <v>12293</v>
      </c>
      <c r="BH1284" t="s">
        <v>2336</v>
      </c>
      <c r="BI1284" t="s">
        <v>12294</v>
      </c>
      <c r="BJ1284" t="s">
        <v>4032</v>
      </c>
      <c r="BK1284">
        <v>120.84</v>
      </c>
      <c r="BL1284">
        <v>1</v>
      </c>
      <c r="BM1284">
        <v>1</v>
      </c>
      <c r="BN1284" t="s">
        <v>4028</v>
      </c>
      <c r="BO1284">
        <v>1</v>
      </c>
      <c r="BP1284" t="s">
        <v>4029</v>
      </c>
      <c r="BQ1284" t="s">
        <v>4030</v>
      </c>
      <c r="BR1284" t="s">
        <v>69</v>
      </c>
      <c r="BS1284" s="124">
        <v>46146</v>
      </c>
      <c r="BT1284" t="s">
        <v>2335</v>
      </c>
      <c r="BU1284" t="s">
        <v>2171</v>
      </c>
      <c r="BW1284" t="s">
        <v>15135</v>
      </c>
      <c r="BX1284" t="s">
        <v>4030</v>
      </c>
      <c r="BY1284" t="s">
        <v>4034</v>
      </c>
      <c r="BZ1284" t="s">
        <v>15136</v>
      </c>
      <c r="CA1284" t="s">
        <v>15136</v>
      </c>
      <c r="CC1284" t="s">
        <v>4105</v>
      </c>
      <c r="CD1284">
        <v>64.48</v>
      </c>
      <c r="CE1284">
        <v>3.22</v>
      </c>
      <c r="CF1284">
        <v>0.77400000000000002</v>
      </c>
      <c r="CG1284">
        <v>1</v>
      </c>
      <c r="CH1284">
        <v>64.48</v>
      </c>
      <c r="CI1284" s="17">
        <v>0.2</v>
      </c>
      <c r="CJ1284">
        <v>6.39</v>
      </c>
      <c r="CK1284">
        <v>1</v>
      </c>
      <c r="CL1284" t="s">
        <v>15137</v>
      </c>
      <c r="CM1284" t="s">
        <v>4106</v>
      </c>
      <c r="CN1284" t="s">
        <v>241</v>
      </c>
      <c r="CO1284" t="s">
        <v>15136</v>
      </c>
      <c r="CP1284" t="s">
        <v>4107</v>
      </c>
      <c r="CR1284" t="s">
        <v>17597</v>
      </c>
      <c r="CS1284" t="s">
        <v>4030</v>
      </c>
      <c r="CT1284" t="s">
        <v>4034</v>
      </c>
      <c r="CU1284" t="s">
        <v>17598</v>
      </c>
      <c r="CV1284" t="s">
        <v>8429</v>
      </c>
      <c r="CX1284" t="s">
        <v>4105</v>
      </c>
      <c r="CZ1284" t="s">
        <v>4133</v>
      </c>
      <c r="DA1284">
        <v>1</v>
      </c>
      <c r="DB1284" t="s">
        <v>17599</v>
      </c>
      <c r="DC1284" t="s">
        <v>1559</v>
      </c>
      <c r="DD1284" t="s">
        <v>17598</v>
      </c>
      <c r="DE1284" t="s">
        <v>4158</v>
      </c>
    </row>
    <row r="1285" spans="58:109" x14ac:dyDescent="0.25">
      <c r="BF1285" t="s">
        <v>12295</v>
      </c>
      <c r="BG1285" t="s">
        <v>12296</v>
      </c>
      <c r="BH1285" t="s">
        <v>2336</v>
      </c>
      <c r="BI1285" t="s">
        <v>12297</v>
      </c>
      <c r="BJ1285" t="s">
        <v>4032</v>
      </c>
      <c r="BK1285">
        <v>71.34</v>
      </c>
      <c r="BL1285">
        <v>1</v>
      </c>
      <c r="BM1285">
        <v>1</v>
      </c>
      <c r="BN1285" t="s">
        <v>4028</v>
      </c>
      <c r="BO1285">
        <v>1</v>
      </c>
      <c r="BP1285" t="s">
        <v>4029</v>
      </c>
      <c r="BQ1285" t="s">
        <v>4030</v>
      </c>
      <c r="BR1285" t="s">
        <v>69</v>
      </c>
      <c r="BS1285" s="124">
        <v>46146</v>
      </c>
      <c r="BT1285" t="s">
        <v>2335</v>
      </c>
      <c r="BU1285" t="s">
        <v>2171</v>
      </c>
      <c r="BW1285" t="s">
        <v>15138</v>
      </c>
      <c r="BX1285" t="s">
        <v>4030</v>
      </c>
      <c r="BY1285" t="s">
        <v>4109</v>
      </c>
      <c r="BZ1285" t="s">
        <v>15139</v>
      </c>
      <c r="CA1285" t="s">
        <v>15139</v>
      </c>
      <c r="CC1285" t="s">
        <v>4111</v>
      </c>
      <c r="CD1285">
        <v>491.88</v>
      </c>
      <c r="CE1285">
        <v>40.99</v>
      </c>
      <c r="CG1285">
        <v>0</v>
      </c>
      <c r="CH1285">
        <v>491.88</v>
      </c>
      <c r="CK1285">
        <v>1</v>
      </c>
      <c r="CL1285" t="s">
        <v>15140</v>
      </c>
      <c r="CM1285" t="s">
        <v>4106</v>
      </c>
      <c r="CN1285" t="s">
        <v>241</v>
      </c>
      <c r="CO1285" t="s">
        <v>15139</v>
      </c>
      <c r="CP1285" t="s">
        <v>4107</v>
      </c>
      <c r="CR1285" t="s">
        <v>17600</v>
      </c>
      <c r="CS1285" t="s">
        <v>4050</v>
      </c>
      <c r="CT1285" t="s">
        <v>4034</v>
      </c>
      <c r="CU1285" t="s">
        <v>16899</v>
      </c>
      <c r="CV1285" t="s">
        <v>4614</v>
      </c>
      <c r="CX1285" t="s">
        <v>4105</v>
      </c>
      <c r="CZ1285" t="s">
        <v>4133</v>
      </c>
      <c r="DA1285">
        <v>1</v>
      </c>
      <c r="DB1285" t="s">
        <v>17599</v>
      </c>
      <c r="DC1285" t="s">
        <v>1559</v>
      </c>
      <c r="DD1285" t="s">
        <v>16899</v>
      </c>
      <c r="DE1285" t="s">
        <v>4158</v>
      </c>
    </row>
    <row r="1286" spans="58:109" x14ac:dyDescent="0.25">
      <c r="BF1286" t="s">
        <v>12298</v>
      </c>
      <c r="BG1286" t="s">
        <v>12299</v>
      </c>
      <c r="BH1286" t="s">
        <v>4073</v>
      </c>
      <c r="BI1286" t="s">
        <v>12300</v>
      </c>
      <c r="BJ1286" t="s">
        <v>4032</v>
      </c>
      <c r="BK1286">
        <v>117.04</v>
      </c>
      <c r="BL1286">
        <v>1</v>
      </c>
      <c r="BM1286">
        <v>1</v>
      </c>
      <c r="BN1286" t="s">
        <v>12301</v>
      </c>
      <c r="BO1286">
        <v>1</v>
      </c>
      <c r="BP1286" t="s">
        <v>4029</v>
      </c>
      <c r="BQ1286" t="s">
        <v>4030</v>
      </c>
      <c r="BR1286" t="s">
        <v>4031</v>
      </c>
      <c r="BS1286" s="124">
        <v>46146</v>
      </c>
      <c r="BT1286" t="s">
        <v>2383</v>
      </c>
      <c r="BU1286" t="s">
        <v>1720</v>
      </c>
      <c r="BW1286" t="s">
        <v>8246</v>
      </c>
      <c r="BX1286" t="s">
        <v>4030</v>
      </c>
      <c r="BY1286" t="s">
        <v>4034</v>
      </c>
      <c r="BZ1286" t="s">
        <v>15141</v>
      </c>
      <c r="CA1286" t="s">
        <v>15141</v>
      </c>
      <c r="CC1286" t="s">
        <v>4105</v>
      </c>
      <c r="CD1286">
        <v>91.08</v>
      </c>
      <c r="CE1286">
        <v>7.59</v>
      </c>
      <c r="CF1286">
        <v>0.56925000000000003</v>
      </c>
      <c r="CG1286">
        <v>0</v>
      </c>
      <c r="CH1286">
        <v>91.08</v>
      </c>
      <c r="CI1286" s="17">
        <v>0.5</v>
      </c>
      <c r="CJ1286">
        <v>10.25</v>
      </c>
      <c r="CK1286">
        <v>1</v>
      </c>
      <c r="CL1286" t="s">
        <v>15142</v>
      </c>
      <c r="CM1286" t="s">
        <v>4106</v>
      </c>
      <c r="CN1286" t="s">
        <v>241</v>
      </c>
      <c r="CO1286" t="s">
        <v>15141</v>
      </c>
      <c r="CP1286" t="s">
        <v>4107</v>
      </c>
      <c r="CR1286" t="s">
        <v>17601</v>
      </c>
      <c r="CS1286" t="s">
        <v>4050</v>
      </c>
      <c r="CT1286" t="s">
        <v>4109</v>
      </c>
      <c r="CU1286" t="s">
        <v>14936</v>
      </c>
      <c r="CV1286" t="s">
        <v>8257</v>
      </c>
      <c r="CX1286" t="s">
        <v>4111</v>
      </c>
      <c r="CZ1286" t="s">
        <v>4133</v>
      </c>
      <c r="DA1286">
        <v>1</v>
      </c>
      <c r="DB1286" t="s">
        <v>17602</v>
      </c>
      <c r="DC1286" t="s">
        <v>1584</v>
      </c>
      <c r="DD1286" t="s">
        <v>14936</v>
      </c>
      <c r="DE1286" t="s">
        <v>4158</v>
      </c>
    </row>
    <row r="1287" spans="58:109" x14ac:dyDescent="0.25">
      <c r="BF1287" t="s">
        <v>12302</v>
      </c>
      <c r="BH1287" t="s">
        <v>4073</v>
      </c>
      <c r="BL1287">
        <v>0</v>
      </c>
      <c r="BM1287">
        <v>1</v>
      </c>
      <c r="BR1287" t="s">
        <v>4031</v>
      </c>
      <c r="BS1287" s="124">
        <v>46146</v>
      </c>
      <c r="BT1287" t="s">
        <v>2383</v>
      </c>
      <c r="BU1287" t="s">
        <v>1720</v>
      </c>
      <c r="BW1287" t="s">
        <v>15143</v>
      </c>
      <c r="BX1287" t="s">
        <v>4108</v>
      </c>
      <c r="BY1287" t="s">
        <v>4109</v>
      </c>
      <c r="BZ1287" t="s">
        <v>14630</v>
      </c>
      <c r="CA1287" t="s">
        <v>14630</v>
      </c>
      <c r="CB1287" t="s">
        <v>8506</v>
      </c>
      <c r="CC1287" t="s">
        <v>4111</v>
      </c>
      <c r="CD1287">
        <v>305.88</v>
      </c>
      <c r="CE1287">
        <v>25.49</v>
      </c>
      <c r="CG1287">
        <v>0</v>
      </c>
      <c r="CH1287">
        <v>305.88</v>
      </c>
      <c r="CK1287">
        <v>1</v>
      </c>
      <c r="CL1287" t="s">
        <v>8867</v>
      </c>
      <c r="CM1287" t="s">
        <v>4106</v>
      </c>
      <c r="CN1287" t="s">
        <v>241</v>
      </c>
      <c r="CO1287" t="s">
        <v>14630</v>
      </c>
      <c r="CP1287" t="s">
        <v>4107</v>
      </c>
      <c r="CR1287" t="s">
        <v>21097</v>
      </c>
      <c r="CS1287" t="s">
        <v>4030</v>
      </c>
      <c r="CT1287" t="s">
        <v>4032</v>
      </c>
      <c r="CU1287" t="s">
        <v>21098</v>
      </c>
      <c r="CV1287" t="s">
        <v>8389</v>
      </c>
      <c r="CW1287" t="s">
        <v>4463</v>
      </c>
      <c r="CX1287" t="s">
        <v>4105</v>
      </c>
      <c r="CZ1287" t="s">
        <v>4133</v>
      </c>
      <c r="DA1287">
        <v>1</v>
      </c>
      <c r="DB1287" t="s">
        <v>20900</v>
      </c>
      <c r="DC1287" t="s">
        <v>1584</v>
      </c>
      <c r="DD1287" t="s">
        <v>21098</v>
      </c>
      <c r="DE1287" t="s">
        <v>4158</v>
      </c>
    </row>
    <row r="1288" spans="58:109" x14ac:dyDescent="0.25">
      <c r="BF1288" t="s">
        <v>12303</v>
      </c>
      <c r="BH1288" t="s">
        <v>4073</v>
      </c>
      <c r="BL1288">
        <v>0</v>
      </c>
      <c r="BM1288">
        <v>1</v>
      </c>
      <c r="BR1288" t="s">
        <v>4031</v>
      </c>
      <c r="BS1288" s="124">
        <v>46146</v>
      </c>
      <c r="BT1288" t="s">
        <v>2383</v>
      </c>
      <c r="BU1288" t="s">
        <v>1720</v>
      </c>
      <c r="BW1288" t="s">
        <v>8866</v>
      </c>
      <c r="BX1288" t="s">
        <v>4030</v>
      </c>
      <c r="BY1288" t="s">
        <v>4032</v>
      </c>
      <c r="BZ1288" t="s">
        <v>14630</v>
      </c>
      <c r="CA1288" t="s">
        <v>14630</v>
      </c>
      <c r="CC1288" t="s">
        <v>4105</v>
      </c>
      <c r="CD1288">
        <v>178.86</v>
      </c>
      <c r="CE1288">
        <v>8.1300000000000008</v>
      </c>
      <c r="CF1288">
        <v>1.8213999999999999</v>
      </c>
      <c r="CG1288">
        <v>1</v>
      </c>
      <c r="CH1288">
        <v>178.86</v>
      </c>
      <c r="CI1288" s="17">
        <v>0.2</v>
      </c>
      <c r="CJ1288">
        <v>14.34</v>
      </c>
      <c r="CK1288">
        <v>1</v>
      </c>
      <c r="CL1288" t="s">
        <v>8867</v>
      </c>
      <c r="CM1288" t="s">
        <v>4106</v>
      </c>
      <c r="CN1288" t="s">
        <v>241</v>
      </c>
      <c r="CO1288" t="s">
        <v>14630</v>
      </c>
      <c r="CP1288" t="s">
        <v>4107</v>
      </c>
      <c r="CR1288" t="s">
        <v>21099</v>
      </c>
      <c r="CS1288" t="s">
        <v>4030</v>
      </c>
      <c r="CT1288" t="s">
        <v>4034</v>
      </c>
      <c r="CU1288" t="s">
        <v>21100</v>
      </c>
      <c r="CV1288" t="s">
        <v>8389</v>
      </c>
      <c r="CW1288" t="s">
        <v>4463</v>
      </c>
      <c r="CX1288" t="s">
        <v>4105</v>
      </c>
      <c r="CZ1288" t="s">
        <v>4133</v>
      </c>
      <c r="DA1288">
        <v>1</v>
      </c>
      <c r="DB1288" t="s">
        <v>20900</v>
      </c>
      <c r="DC1288" t="s">
        <v>1584</v>
      </c>
      <c r="DD1288" t="s">
        <v>21100</v>
      </c>
      <c r="DE1288" t="s">
        <v>4158</v>
      </c>
    </row>
    <row r="1289" spans="58:109" x14ac:dyDescent="0.25">
      <c r="BF1289" t="s">
        <v>12304</v>
      </c>
      <c r="BH1289" t="s">
        <v>4073</v>
      </c>
      <c r="BL1289">
        <v>0</v>
      </c>
      <c r="BM1289">
        <v>1</v>
      </c>
      <c r="BR1289" t="s">
        <v>4031</v>
      </c>
      <c r="BS1289" s="124">
        <v>46146</v>
      </c>
      <c r="BT1289" t="s">
        <v>2383</v>
      </c>
      <c r="BU1289" t="s">
        <v>1720</v>
      </c>
      <c r="BW1289" t="s">
        <v>15144</v>
      </c>
      <c r="BX1289" t="s">
        <v>4030</v>
      </c>
      <c r="BY1289" t="s">
        <v>4109</v>
      </c>
      <c r="BZ1289" t="s">
        <v>13932</v>
      </c>
      <c r="CA1289" t="s">
        <v>8826</v>
      </c>
      <c r="CC1289" t="s">
        <v>4105</v>
      </c>
      <c r="CD1289">
        <v>143.88</v>
      </c>
      <c r="CE1289">
        <v>11.99</v>
      </c>
      <c r="CF1289">
        <v>4.7949999999999999</v>
      </c>
      <c r="CG1289">
        <v>1</v>
      </c>
      <c r="CH1289">
        <v>143.88</v>
      </c>
      <c r="CI1289" s="17">
        <v>0.2</v>
      </c>
      <c r="CJ1289">
        <v>65.94</v>
      </c>
      <c r="CK1289">
        <v>1</v>
      </c>
      <c r="CL1289" t="s">
        <v>15145</v>
      </c>
      <c r="CM1289" t="s">
        <v>4121</v>
      </c>
      <c r="CN1289" t="s">
        <v>241</v>
      </c>
      <c r="CO1289" t="s">
        <v>13932</v>
      </c>
      <c r="CP1289" t="s">
        <v>4121</v>
      </c>
      <c r="CR1289" t="s">
        <v>21101</v>
      </c>
      <c r="CS1289" t="s">
        <v>4030</v>
      </c>
      <c r="CT1289" t="s">
        <v>4034</v>
      </c>
      <c r="CU1289" t="s">
        <v>20899</v>
      </c>
      <c r="CV1289" t="s">
        <v>8389</v>
      </c>
      <c r="CW1289" t="s">
        <v>4463</v>
      </c>
      <c r="CX1289" t="s">
        <v>4105</v>
      </c>
      <c r="CZ1289" t="s">
        <v>4133</v>
      </c>
      <c r="DA1289">
        <v>1</v>
      </c>
      <c r="DB1289" t="s">
        <v>20900</v>
      </c>
      <c r="DC1289" t="s">
        <v>1584</v>
      </c>
      <c r="DD1289" t="s">
        <v>20899</v>
      </c>
      <c r="DE1289" t="s">
        <v>4158</v>
      </c>
    </row>
    <row r="1290" spans="58:109" x14ac:dyDescent="0.25">
      <c r="BF1290" t="s">
        <v>12305</v>
      </c>
      <c r="BH1290" t="s">
        <v>4073</v>
      </c>
      <c r="BL1290">
        <v>0</v>
      </c>
      <c r="BM1290">
        <v>1</v>
      </c>
      <c r="BR1290" t="s">
        <v>4031</v>
      </c>
      <c r="BS1290" s="124">
        <v>46146</v>
      </c>
      <c r="BT1290" t="s">
        <v>2383</v>
      </c>
      <c r="BU1290" t="s">
        <v>1720</v>
      </c>
      <c r="BW1290" t="s">
        <v>15146</v>
      </c>
      <c r="BX1290" t="s">
        <v>4030</v>
      </c>
      <c r="BY1290" t="s">
        <v>4109</v>
      </c>
      <c r="BZ1290" t="s">
        <v>13932</v>
      </c>
      <c r="CA1290" t="s">
        <v>8826</v>
      </c>
      <c r="CC1290" t="s">
        <v>4105</v>
      </c>
      <c r="CD1290">
        <v>125.88</v>
      </c>
      <c r="CE1290">
        <v>10.49</v>
      </c>
      <c r="CF1290">
        <v>4.1950000000000003</v>
      </c>
      <c r="CG1290">
        <v>1</v>
      </c>
      <c r="CH1290">
        <v>125.88</v>
      </c>
      <c r="CI1290" s="17">
        <v>0.2</v>
      </c>
      <c r="CJ1290">
        <v>57.69</v>
      </c>
      <c r="CK1290">
        <v>1</v>
      </c>
      <c r="CL1290" t="s">
        <v>15145</v>
      </c>
      <c r="CM1290" t="s">
        <v>4121</v>
      </c>
      <c r="CN1290" t="s">
        <v>241</v>
      </c>
      <c r="CO1290" t="s">
        <v>13932</v>
      </c>
      <c r="CP1290" t="s">
        <v>4121</v>
      </c>
      <c r="CR1290" t="s">
        <v>21102</v>
      </c>
      <c r="CS1290" t="s">
        <v>4030</v>
      </c>
      <c r="CT1290" t="s">
        <v>4126</v>
      </c>
      <c r="CU1290" t="s">
        <v>21103</v>
      </c>
      <c r="CV1290" t="s">
        <v>8389</v>
      </c>
      <c r="CW1290" t="s">
        <v>4463</v>
      </c>
      <c r="CX1290" t="s">
        <v>4105</v>
      </c>
      <c r="CZ1290" t="s">
        <v>4133</v>
      </c>
      <c r="DA1290">
        <v>1</v>
      </c>
      <c r="DB1290" t="s">
        <v>20900</v>
      </c>
      <c r="DC1290" t="s">
        <v>1584</v>
      </c>
      <c r="DD1290" t="s">
        <v>21103</v>
      </c>
      <c r="DE1290" t="s">
        <v>4158</v>
      </c>
    </row>
    <row r="1291" spans="58:109" x14ac:dyDescent="0.25">
      <c r="BF1291" t="s">
        <v>12306</v>
      </c>
      <c r="BH1291" t="s">
        <v>4073</v>
      </c>
      <c r="BL1291">
        <v>0</v>
      </c>
      <c r="BM1291">
        <v>1</v>
      </c>
      <c r="BR1291" t="s">
        <v>4031</v>
      </c>
      <c r="BS1291" s="124">
        <v>46146</v>
      </c>
      <c r="BT1291" t="s">
        <v>2383</v>
      </c>
      <c r="BU1291" t="s">
        <v>1720</v>
      </c>
      <c r="BW1291" t="s">
        <v>15147</v>
      </c>
      <c r="BX1291" t="s">
        <v>4030</v>
      </c>
      <c r="BY1291" t="s">
        <v>4109</v>
      </c>
      <c r="BZ1291" t="s">
        <v>15148</v>
      </c>
      <c r="CA1291" t="s">
        <v>8826</v>
      </c>
      <c r="CC1291" t="s">
        <v>4105</v>
      </c>
      <c r="CD1291">
        <v>89.88</v>
      </c>
      <c r="CE1291">
        <v>7.49</v>
      </c>
      <c r="CF1291">
        <v>2.9950000000000001</v>
      </c>
      <c r="CG1291">
        <v>1</v>
      </c>
      <c r="CH1291">
        <v>89.88</v>
      </c>
      <c r="CI1291" s="17">
        <v>0.2</v>
      </c>
      <c r="CJ1291">
        <v>41.19</v>
      </c>
      <c r="CK1291">
        <v>1</v>
      </c>
      <c r="CL1291" t="s">
        <v>15145</v>
      </c>
      <c r="CM1291" t="s">
        <v>4121</v>
      </c>
      <c r="CN1291" t="s">
        <v>241</v>
      </c>
      <c r="CO1291" t="s">
        <v>15148</v>
      </c>
      <c r="CP1291" t="s">
        <v>4121</v>
      </c>
      <c r="CR1291" t="s">
        <v>8968</v>
      </c>
      <c r="CS1291" t="s">
        <v>4030</v>
      </c>
      <c r="CT1291" t="s">
        <v>4027</v>
      </c>
      <c r="CU1291" t="s">
        <v>9151</v>
      </c>
      <c r="CV1291" t="s">
        <v>9231</v>
      </c>
      <c r="CX1291" t="s">
        <v>4105</v>
      </c>
      <c r="CY1291" s="17">
        <v>0.2</v>
      </c>
      <c r="CZ1291" t="s">
        <v>4133</v>
      </c>
      <c r="DA1291">
        <v>1</v>
      </c>
      <c r="DB1291" t="s">
        <v>9232</v>
      </c>
      <c r="DC1291" t="s">
        <v>1584</v>
      </c>
      <c r="DD1291" t="s">
        <v>9151</v>
      </c>
      <c r="DE1291" t="s">
        <v>4158</v>
      </c>
    </row>
    <row r="1292" spans="58:109" x14ac:dyDescent="0.25">
      <c r="BF1292" t="s">
        <v>12307</v>
      </c>
      <c r="BG1292" t="s">
        <v>12308</v>
      </c>
      <c r="BH1292" t="s">
        <v>4451</v>
      </c>
      <c r="BI1292" t="s">
        <v>12309</v>
      </c>
      <c r="BJ1292" t="s">
        <v>4032</v>
      </c>
      <c r="BK1292">
        <v>142.56</v>
      </c>
      <c r="BL1292">
        <v>1</v>
      </c>
      <c r="BM1292">
        <v>1</v>
      </c>
      <c r="BN1292" t="s">
        <v>4035</v>
      </c>
      <c r="BO1292">
        <v>1</v>
      </c>
      <c r="BP1292" t="s">
        <v>4029</v>
      </c>
      <c r="BQ1292" t="s">
        <v>4030</v>
      </c>
      <c r="BR1292" t="s">
        <v>4031</v>
      </c>
      <c r="BS1292" s="124">
        <v>46146</v>
      </c>
      <c r="BT1292" t="s">
        <v>2391</v>
      </c>
      <c r="BU1292" t="s">
        <v>2171</v>
      </c>
      <c r="BW1292" t="s">
        <v>13735</v>
      </c>
      <c r="BX1292" t="s">
        <v>4030</v>
      </c>
      <c r="BY1292" t="s">
        <v>4034</v>
      </c>
      <c r="BZ1292" t="s">
        <v>15149</v>
      </c>
      <c r="CA1292" t="s">
        <v>10304</v>
      </c>
      <c r="CB1292" t="s">
        <v>4274</v>
      </c>
      <c r="CC1292" t="s">
        <v>4105</v>
      </c>
      <c r="CD1292">
        <v>161.88</v>
      </c>
      <c r="CE1292">
        <v>13.49</v>
      </c>
      <c r="CF1292">
        <v>1.2948</v>
      </c>
      <c r="CG1292">
        <v>1</v>
      </c>
      <c r="CH1292">
        <v>161.88</v>
      </c>
      <c r="CI1292" s="17">
        <v>0.2</v>
      </c>
      <c r="CJ1292">
        <v>16.829999999999998</v>
      </c>
      <c r="CK1292">
        <v>1</v>
      </c>
      <c r="CL1292" t="s">
        <v>13734</v>
      </c>
      <c r="CM1292" t="s">
        <v>4121</v>
      </c>
      <c r="CN1292" t="s">
        <v>241</v>
      </c>
      <c r="CO1292" t="s">
        <v>15149</v>
      </c>
      <c r="CP1292" t="s">
        <v>4121</v>
      </c>
      <c r="CR1292" t="s">
        <v>8971</v>
      </c>
      <c r="CS1292" t="s">
        <v>4030</v>
      </c>
      <c r="CT1292" t="s">
        <v>4027</v>
      </c>
      <c r="CU1292" t="s">
        <v>9154</v>
      </c>
      <c r="CV1292" t="s">
        <v>9233</v>
      </c>
      <c r="CX1292" t="s">
        <v>4105</v>
      </c>
      <c r="CY1292" s="17">
        <v>0.2</v>
      </c>
      <c r="CZ1292" t="s">
        <v>4133</v>
      </c>
      <c r="DA1292">
        <v>1</v>
      </c>
      <c r="DB1292" t="s">
        <v>9232</v>
      </c>
      <c r="DC1292" t="s">
        <v>1584</v>
      </c>
      <c r="DD1292" t="s">
        <v>9154</v>
      </c>
      <c r="DE1292" t="s">
        <v>4158</v>
      </c>
    </row>
    <row r="1293" spans="58:109" x14ac:dyDescent="0.25">
      <c r="BF1293" t="s">
        <v>12310</v>
      </c>
      <c r="BG1293" t="s">
        <v>12311</v>
      </c>
      <c r="BH1293" t="s">
        <v>4451</v>
      </c>
      <c r="BI1293" t="s">
        <v>12312</v>
      </c>
      <c r="BJ1293" t="s">
        <v>4034</v>
      </c>
      <c r="BK1293">
        <v>36</v>
      </c>
      <c r="BL1293">
        <v>1</v>
      </c>
      <c r="BM1293">
        <v>1</v>
      </c>
      <c r="BN1293" t="s">
        <v>4028</v>
      </c>
      <c r="BO1293">
        <v>1</v>
      </c>
      <c r="BP1293" t="s">
        <v>4029</v>
      </c>
      <c r="BQ1293" t="s">
        <v>4030</v>
      </c>
      <c r="BR1293" t="s">
        <v>4031</v>
      </c>
      <c r="BS1293" s="124">
        <v>46146</v>
      </c>
      <c r="BT1293" t="s">
        <v>2391</v>
      </c>
      <c r="BU1293" t="s">
        <v>2171</v>
      </c>
      <c r="BW1293" t="s">
        <v>15135</v>
      </c>
      <c r="BX1293" t="s">
        <v>4030</v>
      </c>
      <c r="BY1293" t="s">
        <v>4034</v>
      </c>
      <c r="BZ1293" t="s">
        <v>15150</v>
      </c>
      <c r="CA1293" t="s">
        <v>8449</v>
      </c>
      <c r="CC1293" t="s">
        <v>4105</v>
      </c>
      <c r="CD1293">
        <v>64.48</v>
      </c>
      <c r="CE1293">
        <v>3.22</v>
      </c>
      <c r="CF1293">
        <v>0.77400000000000002</v>
      </c>
      <c r="CG1293">
        <v>1</v>
      </c>
      <c r="CH1293">
        <v>64.48</v>
      </c>
      <c r="CI1293" s="17">
        <v>0.2</v>
      </c>
      <c r="CJ1293">
        <v>6.39</v>
      </c>
      <c r="CK1293">
        <v>1</v>
      </c>
      <c r="CL1293" t="s">
        <v>15137</v>
      </c>
      <c r="CM1293" t="s">
        <v>4106</v>
      </c>
      <c r="CN1293" t="s">
        <v>241</v>
      </c>
      <c r="CO1293" t="s">
        <v>15150</v>
      </c>
      <c r="CP1293" t="s">
        <v>4121</v>
      </c>
      <c r="CR1293" t="s">
        <v>14105</v>
      </c>
      <c r="CS1293" t="s">
        <v>4050</v>
      </c>
      <c r="CT1293" t="s">
        <v>4142</v>
      </c>
      <c r="CU1293" t="s">
        <v>15928</v>
      </c>
      <c r="CV1293" t="s">
        <v>4571</v>
      </c>
      <c r="CW1293" t="s">
        <v>4444</v>
      </c>
      <c r="CX1293" t="s">
        <v>4105</v>
      </c>
      <c r="CZ1293" t="s">
        <v>4133</v>
      </c>
      <c r="DA1293">
        <v>1</v>
      </c>
      <c r="DB1293" t="s">
        <v>14107</v>
      </c>
      <c r="DC1293" t="s">
        <v>1584</v>
      </c>
      <c r="DD1293" t="s">
        <v>15928</v>
      </c>
      <c r="DE1293" t="s">
        <v>4158</v>
      </c>
    </row>
    <row r="1294" spans="58:109" x14ac:dyDescent="0.25">
      <c r="BF1294" t="s">
        <v>12313</v>
      </c>
      <c r="BG1294" t="s">
        <v>12314</v>
      </c>
      <c r="BH1294" t="s">
        <v>4075</v>
      </c>
      <c r="BI1294" t="s">
        <v>12315</v>
      </c>
      <c r="BJ1294" t="s">
        <v>4034</v>
      </c>
      <c r="BK1294">
        <v>102.6</v>
      </c>
      <c r="BL1294">
        <v>1</v>
      </c>
      <c r="BM1294">
        <v>1</v>
      </c>
      <c r="BN1294" t="s">
        <v>4028</v>
      </c>
      <c r="BO1294">
        <v>1</v>
      </c>
      <c r="BP1294" t="s">
        <v>4029</v>
      </c>
      <c r="BQ1294" t="s">
        <v>4030</v>
      </c>
      <c r="BR1294" t="s">
        <v>4041</v>
      </c>
      <c r="BS1294" s="124">
        <v>46146</v>
      </c>
      <c r="BT1294" t="s">
        <v>2403</v>
      </c>
      <c r="BU1294" t="s">
        <v>1720</v>
      </c>
      <c r="BW1294" t="s">
        <v>15151</v>
      </c>
      <c r="BX1294" t="s">
        <v>4030</v>
      </c>
      <c r="BY1294" t="s">
        <v>4034</v>
      </c>
      <c r="BZ1294" t="s">
        <v>15150</v>
      </c>
      <c r="CA1294" t="s">
        <v>8449</v>
      </c>
      <c r="CC1294" t="s">
        <v>4105</v>
      </c>
      <c r="CD1294">
        <v>69.08</v>
      </c>
      <c r="CE1294">
        <v>3.45</v>
      </c>
      <c r="CF1294">
        <v>0.82950000000000002</v>
      </c>
      <c r="CG1294">
        <v>1</v>
      </c>
      <c r="CH1294">
        <v>69.08</v>
      </c>
      <c r="CI1294" s="17">
        <v>0.2</v>
      </c>
      <c r="CJ1294">
        <v>6.84</v>
      </c>
      <c r="CK1294">
        <v>1</v>
      </c>
      <c r="CL1294" t="s">
        <v>15137</v>
      </c>
      <c r="CM1294" t="s">
        <v>4121</v>
      </c>
      <c r="CN1294" t="s">
        <v>241</v>
      </c>
      <c r="CO1294" t="s">
        <v>15150</v>
      </c>
      <c r="CP1294" t="s">
        <v>4121</v>
      </c>
      <c r="CR1294" t="s">
        <v>17603</v>
      </c>
      <c r="CS1294" t="s">
        <v>4030</v>
      </c>
      <c r="CT1294" t="s">
        <v>4034</v>
      </c>
      <c r="CU1294" t="s">
        <v>17604</v>
      </c>
      <c r="CV1294" t="s">
        <v>8829</v>
      </c>
      <c r="CX1294" t="s">
        <v>4105</v>
      </c>
      <c r="CZ1294" t="s">
        <v>4133</v>
      </c>
      <c r="DA1294">
        <v>1</v>
      </c>
      <c r="DB1294" t="s">
        <v>17605</v>
      </c>
      <c r="DC1294" t="s">
        <v>1584</v>
      </c>
      <c r="DD1294" t="s">
        <v>17604</v>
      </c>
      <c r="DE1294" t="s">
        <v>4158</v>
      </c>
    </row>
    <row r="1295" spans="58:109" x14ac:dyDescent="0.25">
      <c r="BF1295" t="s">
        <v>12316</v>
      </c>
      <c r="BH1295" t="s">
        <v>4075</v>
      </c>
      <c r="BL1295">
        <v>0</v>
      </c>
      <c r="BM1295">
        <v>1</v>
      </c>
      <c r="BR1295" t="s">
        <v>4041</v>
      </c>
      <c r="BS1295" s="124">
        <v>46146</v>
      </c>
      <c r="BT1295" t="s">
        <v>2403</v>
      </c>
      <c r="BU1295" t="s">
        <v>1720</v>
      </c>
      <c r="BW1295" t="s">
        <v>13732</v>
      </c>
      <c r="BX1295" t="s">
        <v>4030</v>
      </c>
      <c r="BY1295" t="s">
        <v>4034</v>
      </c>
      <c r="BZ1295" t="s">
        <v>13938</v>
      </c>
      <c r="CA1295" t="s">
        <v>10304</v>
      </c>
      <c r="CB1295" t="s">
        <v>4274</v>
      </c>
      <c r="CC1295" t="s">
        <v>4105</v>
      </c>
      <c r="CD1295">
        <v>110.88</v>
      </c>
      <c r="CE1295">
        <v>9.24</v>
      </c>
      <c r="CF1295">
        <v>0.88680000000000003</v>
      </c>
      <c r="CG1295">
        <v>1</v>
      </c>
      <c r="CH1295">
        <v>110.88</v>
      </c>
      <c r="CI1295" s="17">
        <v>0.2</v>
      </c>
      <c r="CJ1295">
        <v>11.53</v>
      </c>
      <c r="CK1295">
        <v>1</v>
      </c>
      <c r="CL1295" t="s">
        <v>13734</v>
      </c>
      <c r="CM1295" t="s">
        <v>4121</v>
      </c>
      <c r="CN1295" t="s">
        <v>241</v>
      </c>
      <c r="CO1295" t="s">
        <v>13938</v>
      </c>
      <c r="CP1295" t="s">
        <v>4121</v>
      </c>
      <c r="CR1295" t="s">
        <v>17606</v>
      </c>
      <c r="CS1295" t="s">
        <v>4050</v>
      </c>
      <c r="CT1295" t="s">
        <v>4109</v>
      </c>
      <c r="CU1295" t="s">
        <v>17607</v>
      </c>
      <c r="CV1295" t="s">
        <v>8387</v>
      </c>
      <c r="CX1295" t="s">
        <v>4111</v>
      </c>
      <c r="CZ1295" t="s">
        <v>4133</v>
      </c>
      <c r="DA1295">
        <v>1</v>
      </c>
      <c r="DB1295" t="s">
        <v>17608</v>
      </c>
      <c r="DC1295" t="s">
        <v>1584</v>
      </c>
      <c r="DD1295" t="s">
        <v>17607</v>
      </c>
      <c r="DE1295" t="s">
        <v>4158</v>
      </c>
    </row>
    <row r="1296" spans="58:109" x14ac:dyDescent="0.25">
      <c r="BF1296" t="s">
        <v>12317</v>
      </c>
      <c r="BH1296" t="s">
        <v>4075</v>
      </c>
      <c r="BL1296">
        <v>0</v>
      </c>
      <c r="BM1296">
        <v>1</v>
      </c>
      <c r="BR1296" t="s">
        <v>4041</v>
      </c>
      <c r="BS1296" s="124">
        <v>46146</v>
      </c>
      <c r="BT1296" t="s">
        <v>2403</v>
      </c>
      <c r="BU1296" t="s">
        <v>1720</v>
      </c>
      <c r="BW1296" t="s">
        <v>13736</v>
      </c>
      <c r="BX1296" t="s">
        <v>4030</v>
      </c>
      <c r="BY1296" t="s">
        <v>4034</v>
      </c>
      <c r="BZ1296" t="s">
        <v>15152</v>
      </c>
      <c r="CA1296" t="s">
        <v>10304</v>
      </c>
      <c r="CB1296" t="s">
        <v>4274</v>
      </c>
      <c r="CC1296" t="s">
        <v>4105</v>
      </c>
      <c r="CD1296">
        <v>131.88</v>
      </c>
      <c r="CE1296">
        <v>10.99</v>
      </c>
      <c r="CF1296">
        <v>1.0548</v>
      </c>
      <c r="CG1296">
        <v>1</v>
      </c>
      <c r="CH1296">
        <v>131.88</v>
      </c>
      <c r="CI1296" s="17">
        <v>0.2</v>
      </c>
      <c r="CJ1296">
        <v>13.71</v>
      </c>
      <c r="CK1296">
        <v>1</v>
      </c>
      <c r="CL1296" t="s">
        <v>13734</v>
      </c>
      <c r="CM1296" t="s">
        <v>4121</v>
      </c>
      <c r="CN1296" t="s">
        <v>241</v>
      </c>
      <c r="CO1296" t="s">
        <v>15152</v>
      </c>
      <c r="CP1296" t="s">
        <v>4121</v>
      </c>
      <c r="CR1296" t="s">
        <v>17609</v>
      </c>
      <c r="CS1296" t="s">
        <v>4030</v>
      </c>
      <c r="CT1296" t="s">
        <v>4109</v>
      </c>
      <c r="CU1296" t="s">
        <v>17610</v>
      </c>
      <c r="CV1296" t="s">
        <v>8388</v>
      </c>
      <c r="CX1296" t="s">
        <v>4111</v>
      </c>
      <c r="CZ1296" t="s">
        <v>4133</v>
      </c>
      <c r="DA1296">
        <v>1</v>
      </c>
      <c r="DB1296" t="s">
        <v>17611</v>
      </c>
      <c r="DC1296" t="s">
        <v>1584</v>
      </c>
      <c r="DD1296" t="s">
        <v>17610</v>
      </c>
      <c r="DE1296" t="s">
        <v>4158</v>
      </c>
    </row>
    <row r="1297" spans="58:109" x14ac:dyDescent="0.25">
      <c r="BF1297" t="s">
        <v>12318</v>
      </c>
      <c r="BG1297" t="s">
        <v>12319</v>
      </c>
      <c r="BH1297" t="s">
        <v>4529</v>
      </c>
      <c r="BI1297" t="s">
        <v>12320</v>
      </c>
      <c r="BJ1297" t="s">
        <v>4032</v>
      </c>
      <c r="BK1297">
        <v>146.58000000000001</v>
      </c>
      <c r="BL1297">
        <v>1</v>
      </c>
      <c r="BM1297">
        <v>1</v>
      </c>
      <c r="BN1297" t="s">
        <v>4056</v>
      </c>
      <c r="BO1297">
        <v>1</v>
      </c>
      <c r="BP1297" t="s">
        <v>4029</v>
      </c>
      <c r="BQ1297" t="s">
        <v>4030</v>
      </c>
      <c r="BR1297" t="s">
        <v>4031</v>
      </c>
      <c r="BS1297" s="124">
        <v>46146</v>
      </c>
      <c r="BT1297" t="s">
        <v>2447</v>
      </c>
      <c r="BU1297" t="s">
        <v>1720</v>
      </c>
      <c r="BW1297" t="s">
        <v>13737</v>
      </c>
      <c r="BX1297" t="s">
        <v>4030</v>
      </c>
      <c r="BY1297" t="s">
        <v>4034</v>
      </c>
      <c r="BZ1297" t="s">
        <v>15152</v>
      </c>
      <c r="CA1297" t="s">
        <v>10304</v>
      </c>
      <c r="CB1297" t="s">
        <v>4274</v>
      </c>
      <c r="CC1297" t="s">
        <v>4105</v>
      </c>
      <c r="CD1297">
        <v>158.88</v>
      </c>
      <c r="CE1297">
        <v>13.24</v>
      </c>
      <c r="CF1297">
        <v>1.2707999999999999</v>
      </c>
      <c r="CG1297">
        <v>1</v>
      </c>
      <c r="CH1297">
        <v>158.88</v>
      </c>
      <c r="CI1297" s="17">
        <v>0.2</v>
      </c>
      <c r="CJ1297">
        <v>16.52</v>
      </c>
      <c r="CK1297">
        <v>1</v>
      </c>
      <c r="CL1297" t="s">
        <v>13734</v>
      </c>
      <c r="CM1297" t="s">
        <v>4121</v>
      </c>
      <c r="CN1297" t="s">
        <v>241</v>
      </c>
      <c r="CO1297" t="s">
        <v>15152</v>
      </c>
      <c r="CP1297" t="s">
        <v>4121</v>
      </c>
      <c r="CR1297" t="s">
        <v>17612</v>
      </c>
      <c r="CS1297" t="s">
        <v>4030</v>
      </c>
      <c r="CT1297" t="s">
        <v>4109</v>
      </c>
      <c r="CU1297" t="s">
        <v>17613</v>
      </c>
      <c r="CV1297" t="s">
        <v>8537</v>
      </c>
      <c r="CX1297" t="s">
        <v>4111</v>
      </c>
      <c r="CZ1297" t="s">
        <v>4133</v>
      </c>
      <c r="DA1297">
        <v>1</v>
      </c>
      <c r="DB1297" t="s">
        <v>17614</v>
      </c>
      <c r="DC1297" t="s">
        <v>1584</v>
      </c>
      <c r="DD1297" t="s">
        <v>17613</v>
      </c>
      <c r="DE1297" t="s">
        <v>4158</v>
      </c>
    </row>
    <row r="1298" spans="58:109" x14ac:dyDescent="0.25">
      <c r="BF1298" t="s">
        <v>12321</v>
      </c>
      <c r="BG1298" t="s">
        <v>12322</v>
      </c>
      <c r="BH1298" t="s">
        <v>4465</v>
      </c>
      <c r="BI1298" t="s">
        <v>12323</v>
      </c>
      <c r="BJ1298" t="s">
        <v>4034</v>
      </c>
      <c r="BK1298">
        <v>83.58</v>
      </c>
      <c r="BL1298">
        <v>1</v>
      </c>
      <c r="BM1298">
        <v>1</v>
      </c>
      <c r="BN1298" t="s">
        <v>4028</v>
      </c>
      <c r="BO1298">
        <v>1</v>
      </c>
      <c r="BP1298" t="s">
        <v>4029</v>
      </c>
      <c r="BQ1298" t="s">
        <v>4030</v>
      </c>
      <c r="BR1298" t="s">
        <v>4041</v>
      </c>
      <c r="BS1298" s="124">
        <v>46146</v>
      </c>
      <c r="BT1298" t="s">
        <v>2497</v>
      </c>
      <c r="BU1298" t="s">
        <v>1720</v>
      </c>
      <c r="BW1298" t="s">
        <v>14847</v>
      </c>
      <c r="BX1298" t="s">
        <v>4030</v>
      </c>
      <c r="BY1298" t="s">
        <v>4032</v>
      </c>
      <c r="BZ1298" t="s">
        <v>14189</v>
      </c>
      <c r="CA1298" t="s">
        <v>8843</v>
      </c>
      <c r="CC1298" t="s">
        <v>4105</v>
      </c>
      <c r="CD1298">
        <v>160.26</v>
      </c>
      <c r="CE1298">
        <v>7.28</v>
      </c>
      <c r="CF1298">
        <v>1.6324000000000001</v>
      </c>
      <c r="CG1298">
        <v>1</v>
      </c>
      <c r="CH1298">
        <v>160.26</v>
      </c>
      <c r="CI1298" s="17">
        <v>0.2</v>
      </c>
      <c r="CJ1298">
        <v>16.53</v>
      </c>
      <c r="CK1298">
        <v>1</v>
      </c>
      <c r="CL1298" t="s">
        <v>13734</v>
      </c>
      <c r="CM1298" t="s">
        <v>4121</v>
      </c>
      <c r="CN1298" t="s">
        <v>241</v>
      </c>
      <c r="CO1298" t="s">
        <v>14189</v>
      </c>
      <c r="CP1298" t="s">
        <v>4121</v>
      </c>
      <c r="CR1298" t="s">
        <v>17615</v>
      </c>
      <c r="CS1298" t="s">
        <v>4050</v>
      </c>
      <c r="CT1298" t="s">
        <v>4104</v>
      </c>
      <c r="CU1298" t="s">
        <v>17616</v>
      </c>
      <c r="CV1298" t="s">
        <v>4169</v>
      </c>
      <c r="CW1298" t="s">
        <v>4514</v>
      </c>
      <c r="CX1298" t="s">
        <v>4105</v>
      </c>
      <c r="CZ1298" t="s">
        <v>4133</v>
      </c>
      <c r="DA1298">
        <v>1</v>
      </c>
      <c r="DB1298" t="s">
        <v>17617</v>
      </c>
      <c r="DC1298" t="s">
        <v>1584</v>
      </c>
      <c r="DD1298" t="s">
        <v>17616</v>
      </c>
      <c r="DE1298" t="s">
        <v>4158</v>
      </c>
    </row>
    <row r="1299" spans="58:109" x14ac:dyDescent="0.25">
      <c r="BF1299" t="s">
        <v>12324</v>
      </c>
      <c r="BG1299" t="s">
        <v>12325</v>
      </c>
      <c r="BH1299" t="s">
        <v>4465</v>
      </c>
      <c r="BI1299" t="s">
        <v>12326</v>
      </c>
      <c r="BJ1299" t="s">
        <v>4027</v>
      </c>
      <c r="BK1299">
        <v>118.68</v>
      </c>
      <c r="BL1299">
        <v>1</v>
      </c>
      <c r="BM1299">
        <v>1</v>
      </c>
      <c r="BN1299" t="s">
        <v>4028</v>
      </c>
      <c r="BO1299">
        <v>1</v>
      </c>
      <c r="BP1299" t="s">
        <v>4029</v>
      </c>
      <c r="BQ1299" t="s">
        <v>4030</v>
      </c>
      <c r="BR1299" t="s">
        <v>4041</v>
      </c>
      <c r="BS1299" s="124">
        <v>46146</v>
      </c>
      <c r="BT1299" t="s">
        <v>2497</v>
      </c>
      <c r="BU1299" t="s">
        <v>1720</v>
      </c>
      <c r="BW1299" t="s">
        <v>14845</v>
      </c>
      <c r="BX1299" t="s">
        <v>4030</v>
      </c>
      <c r="BY1299" t="s">
        <v>4032</v>
      </c>
      <c r="BZ1299" t="s">
        <v>14291</v>
      </c>
      <c r="CA1299" t="s">
        <v>8843</v>
      </c>
      <c r="CC1299" t="s">
        <v>4105</v>
      </c>
      <c r="CD1299">
        <v>192.5</v>
      </c>
      <c r="CE1299">
        <v>8.75</v>
      </c>
      <c r="CF1299">
        <v>1.96</v>
      </c>
      <c r="CG1299">
        <v>1</v>
      </c>
      <c r="CH1299">
        <v>192.5</v>
      </c>
      <c r="CI1299" s="17">
        <v>0.2</v>
      </c>
      <c r="CJ1299">
        <v>19.850000000000001</v>
      </c>
      <c r="CK1299">
        <v>1</v>
      </c>
      <c r="CL1299" t="s">
        <v>13734</v>
      </c>
      <c r="CM1299" t="s">
        <v>4121</v>
      </c>
      <c r="CN1299" t="s">
        <v>241</v>
      </c>
      <c r="CO1299" t="s">
        <v>14291</v>
      </c>
      <c r="CP1299" t="s">
        <v>4121</v>
      </c>
      <c r="CR1299" t="s">
        <v>21975</v>
      </c>
      <c r="CS1299" t="s">
        <v>4030</v>
      </c>
      <c r="CT1299" t="s">
        <v>4032</v>
      </c>
      <c r="CU1299" t="s">
        <v>21745</v>
      </c>
      <c r="CV1299" t="s">
        <v>8388</v>
      </c>
      <c r="CX1299" t="s">
        <v>4105</v>
      </c>
      <c r="CZ1299" t="s">
        <v>4133</v>
      </c>
      <c r="DA1299">
        <v>1</v>
      </c>
      <c r="DB1299" t="s">
        <v>21976</v>
      </c>
      <c r="DC1299" t="s">
        <v>72</v>
      </c>
      <c r="DD1299" t="s">
        <v>21745</v>
      </c>
      <c r="DE1299" t="s">
        <v>4158</v>
      </c>
    </row>
    <row r="1300" spans="58:109" x14ac:dyDescent="0.25">
      <c r="BF1300" t="s">
        <v>12327</v>
      </c>
      <c r="BG1300" t="s">
        <v>12328</v>
      </c>
      <c r="BH1300" t="s">
        <v>4465</v>
      </c>
      <c r="BI1300" t="s">
        <v>12329</v>
      </c>
      <c r="BJ1300" t="s">
        <v>4027</v>
      </c>
      <c r="BK1300">
        <v>86.28</v>
      </c>
      <c r="BL1300">
        <v>1</v>
      </c>
      <c r="BM1300">
        <v>1</v>
      </c>
      <c r="BN1300" t="s">
        <v>4028</v>
      </c>
      <c r="BO1300">
        <v>1</v>
      </c>
      <c r="BP1300" t="s">
        <v>4029</v>
      </c>
      <c r="BQ1300" t="s">
        <v>4030</v>
      </c>
      <c r="BR1300" t="s">
        <v>4041</v>
      </c>
      <c r="BS1300" s="124">
        <v>46146</v>
      </c>
      <c r="BT1300" t="s">
        <v>2497</v>
      </c>
      <c r="BU1300" t="s">
        <v>1720</v>
      </c>
      <c r="BW1300" t="s">
        <v>21647</v>
      </c>
      <c r="BX1300" t="s">
        <v>4030</v>
      </c>
      <c r="BY1300" t="s">
        <v>4027</v>
      </c>
      <c r="BZ1300" t="s">
        <v>21648</v>
      </c>
      <c r="CA1300" t="s">
        <v>21648</v>
      </c>
      <c r="CB1300" t="s">
        <v>8336</v>
      </c>
      <c r="CC1300" t="s">
        <v>4105</v>
      </c>
      <c r="CD1300">
        <v>131.88</v>
      </c>
      <c r="CE1300">
        <v>10.99</v>
      </c>
      <c r="CG1300">
        <v>0</v>
      </c>
      <c r="CH1300">
        <v>131.88</v>
      </c>
      <c r="CK1300">
        <v>1</v>
      </c>
      <c r="CL1300" t="s">
        <v>21649</v>
      </c>
      <c r="CM1300" t="s">
        <v>4133</v>
      </c>
      <c r="CN1300" t="s">
        <v>2142</v>
      </c>
      <c r="CO1300" t="s">
        <v>21648</v>
      </c>
      <c r="CP1300" t="s">
        <v>4107</v>
      </c>
      <c r="CR1300" t="s">
        <v>21977</v>
      </c>
      <c r="CS1300" t="s">
        <v>4050</v>
      </c>
      <c r="CT1300" t="s">
        <v>4034</v>
      </c>
      <c r="CU1300" t="s">
        <v>21753</v>
      </c>
      <c r="CV1300" t="s">
        <v>8387</v>
      </c>
      <c r="CW1300" t="s">
        <v>4403</v>
      </c>
      <c r="CX1300" t="s">
        <v>4105</v>
      </c>
      <c r="CZ1300" t="s">
        <v>4133</v>
      </c>
      <c r="DA1300">
        <v>1</v>
      </c>
      <c r="DB1300" t="s">
        <v>21978</v>
      </c>
      <c r="DC1300" t="s">
        <v>72</v>
      </c>
      <c r="DD1300" t="s">
        <v>21753</v>
      </c>
      <c r="DE1300" t="s">
        <v>4158</v>
      </c>
    </row>
    <row r="1301" spans="58:109" x14ac:dyDescent="0.25">
      <c r="BF1301" t="s">
        <v>12330</v>
      </c>
      <c r="BG1301" t="s">
        <v>12331</v>
      </c>
      <c r="BH1301" t="s">
        <v>4465</v>
      </c>
      <c r="BI1301" t="s">
        <v>12332</v>
      </c>
      <c r="BJ1301" t="s">
        <v>4027</v>
      </c>
      <c r="BK1301">
        <v>80.88</v>
      </c>
      <c r="BL1301">
        <v>1</v>
      </c>
      <c r="BM1301">
        <v>1</v>
      </c>
      <c r="BN1301" t="s">
        <v>4028</v>
      </c>
      <c r="BO1301">
        <v>1</v>
      </c>
      <c r="BP1301" t="s">
        <v>4029</v>
      </c>
      <c r="BQ1301" t="s">
        <v>4030</v>
      </c>
      <c r="BR1301" t="s">
        <v>4041</v>
      </c>
      <c r="BS1301" s="124">
        <v>46146</v>
      </c>
      <c r="BT1301" t="s">
        <v>2497</v>
      </c>
      <c r="BU1301" t="s">
        <v>1720</v>
      </c>
      <c r="BW1301" t="s">
        <v>15153</v>
      </c>
      <c r="BX1301" t="s">
        <v>4030</v>
      </c>
      <c r="BY1301" t="s">
        <v>4034</v>
      </c>
      <c r="BZ1301" t="s">
        <v>15154</v>
      </c>
      <c r="CA1301" t="s">
        <v>15154</v>
      </c>
      <c r="CC1301" t="s">
        <v>4105</v>
      </c>
      <c r="CD1301">
        <v>65.28</v>
      </c>
      <c r="CE1301">
        <v>5.44</v>
      </c>
      <c r="CF1301">
        <v>0.40799999999999997</v>
      </c>
      <c r="CG1301">
        <v>0</v>
      </c>
      <c r="CH1301">
        <v>65.28</v>
      </c>
      <c r="CJ1301">
        <v>8.17</v>
      </c>
      <c r="CK1301">
        <v>1</v>
      </c>
      <c r="CL1301" t="s">
        <v>8403</v>
      </c>
      <c r="CM1301" t="s">
        <v>4106</v>
      </c>
      <c r="CN1301" t="s">
        <v>2142</v>
      </c>
      <c r="CO1301" t="s">
        <v>15154</v>
      </c>
      <c r="CP1301" t="s">
        <v>4107</v>
      </c>
      <c r="CR1301" t="s">
        <v>21979</v>
      </c>
      <c r="CS1301" t="s">
        <v>4030</v>
      </c>
      <c r="CT1301" t="s">
        <v>4104</v>
      </c>
      <c r="CU1301" t="s">
        <v>21518</v>
      </c>
      <c r="CV1301" t="s">
        <v>21828</v>
      </c>
      <c r="CX1301" t="s">
        <v>4105</v>
      </c>
      <c r="CZ1301" t="s">
        <v>4133</v>
      </c>
      <c r="DA1301">
        <v>1</v>
      </c>
      <c r="DB1301" t="s">
        <v>21980</v>
      </c>
      <c r="DC1301" t="s">
        <v>72</v>
      </c>
      <c r="DD1301" t="s">
        <v>21518</v>
      </c>
      <c r="DE1301" t="s">
        <v>4158</v>
      </c>
    </row>
    <row r="1302" spans="58:109" x14ac:dyDescent="0.25">
      <c r="BF1302" t="s">
        <v>12333</v>
      </c>
      <c r="BG1302" t="s">
        <v>12334</v>
      </c>
      <c r="BH1302" t="s">
        <v>4465</v>
      </c>
      <c r="BI1302" t="s">
        <v>12335</v>
      </c>
      <c r="BJ1302" t="s">
        <v>4027</v>
      </c>
      <c r="BK1302">
        <v>59.28</v>
      </c>
      <c r="BL1302">
        <v>1</v>
      </c>
      <c r="BM1302">
        <v>1</v>
      </c>
      <c r="BN1302" t="s">
        <v>4028</v>
      </c>
      <c r="BO1302">
        <v>1</v>
      </c>
      <c r="BP1302" t="s">
        <v>4029</v>
      </c>
      <c r="BQ1302" t="s">
        <v>4030</v>
      </c>
      <c r="BR1302" t="s">
        <v>4041</v>
      </c>
      <c r="BS1302" s="124">
        <v>46146</v>
      </c>
      <c r="BT1302" t="s">
        <v>2497</v>
      </c>
      <c r="BU1302" t="s">
        <v>1720</v>
      </c>
      <c r="BW1302" t="s">
        <v>15155</v>
      </c>
      <c r="BX1302" t="s">
        <v>4030</v>
      </c>
      <c r="BY1302" t="s">
        <v>4034</v>
      </c>
      <c r="BZ1302" t="s">
        <v>15154</v>
      </c>
      <c r="CA1302" t="s">
        <v>15154</v>
      </c>
      <c r="CC1302" t="s">
        <v>4105</v>
      </c>
      <c r="CD1302">
        <v>53.76</v>
      </c>
      <c r="CE1302">
        <v>4.4800000000000004</v>
      </c>
      <c r="CF1302">
        <v>0.33600000000000002</v>
      </c>
      <c r="CG1302">
        <v>0</v>
      </c>
      <c r="CH1302">
        <v>53.76</v>
      </c>
      <c r="CJ1302">
        <v>6.73</v>
      </c>
      <c r="CK1302">
        <v>1</v>
      </c>
      <c r="CL1302" t="s">
        <v>8403</v>
      </c>
      <c r="CM1302" t="s">
        <v>4106</v>
      </c>
      <c r="CN1302" t="s">
        <v>2142</v>
      </c>
      <c r="CO1302" t="s">
        <v>15154</v>
      </c>
      <c r="CP1302" t="s">
        <v>4107</v>
      </c>
      <c r="CR1302" t="s">
        <v>21981</v>
      </c>
      <c r="CS1302" t="s">
        <v>4030</v>
      </c>
      <c r="CT1302" t="s">
        <v>4104</v>
      </c>
      <c r="CU1302" t="s">
        <v>21982</v>
      </c>
      <c r="CV1302" t="s">
        <v>21828</v>
      </c>
      <c r="CX1302" t="s">
        <v>4105</v>
      </c>
      <c r="CZ1302" t="s">
        <v>4133</v>
      </c>
      <c r="DA1302">
        <v>1</v>
      </c>
      <c r="DB1302" t="s">
        <v>21980</v>
      </c>
      <c r="DC1302" t="s">
        <v>72</v>
      </c>
      <c r="DD1302" t="s">
        <v>21982</v>
      </c>
      <c r="DE1302" t="s">
        <v>4158</v>
      </c>
    </row>
    <row r="1303" spans="58:109" x14ac:dyDescent="0.25">
      <c r="BF1303" t="s">
        <v>12336</v>
      </c>
      <c r="BG1303" t="s">
        <v>12337</v>
      </c>
      <c r="BH1303" t="s">
        <v>4465</v>
      </c>
      <c r="BI1303" t="s">
        <v>12338</v>
      </c>
      <c r="BJ1303" t="s">
        <v>4027</v>
      </c>
      <c r="BK1303">
        <v>102.48</v>
      </c>
      <c r="BL1303">
        <v>1</v>
      </c>
      <c r="BM1303">
        <v>1</v>
      </c>
      <c r="BN1303" t="s">
        <v>4028</v>
      </c>
      <c r="BO1303">
        <v>1</v>
      </c>
      <c r="BP1303" t="s">
        <v>4029</v>
      </c>
      <c r="BQ1303" t="s">
        <v>4030</v>
      </c>
      <c r="BR1303" t="s">
        <v>4041</v>
      </c>
      <c r="BS1303" s="124">
        <v>46146</v>
      </c>
      <c r="BT1303" t="s">
        <v>2497</v>
      </c>
      <c r="BU1303" t="s">
        <v>1720</v>
      </c>
      <c r="BW1303" t="s">
        <v>15156</v>
      </c>
      <c r="BX1303" t="s">
        <v>4030</v>
      </c>
      <c r="BY1303" t="s">
        <v>4034</v>
      </c>
      <c r="BZ1303" t="s">
        <v>15157</v>
      </c>
      <c r="CA1303" t="s">
        <v>15157</v>
      </c>
      <c r="CC1303" t="s">
        <v>4105</v>
      </c>
      <c r="CD1303">
        <v>42.84</v>
      </c>
      <c r="CE1303">
        <v>3.57</v>
      </c>
      <c r="CF1303">
        <v>0.26774999999999999</v>
      </c>
      <c r="CG1303">
        <v>0</v>
      </c>
      <c r="CH1303">
        <v>42.84</v>
      </c>
      <c r="CJ1303">
        <v>5.37</v>
      </c>
      <c r="CK1303">
        <v>1</v>
      </c>
      <c r="CL1303" t="s">
        <v>8403</v>
      </c>
      <c r="CM1303" t="s">
        <v>4106</v>
      </c>
      <c r="CN1303" t="s">
        <v>2142</v>
      </c>
      <c r="CO1303" t="s">
        <v>15157</v>
      </c>
      <c r="CP1303" t="s">
        <v>4107</v>
      </c>
      <c r="CR1303" t="s">
        <v>21983</v>
      </c>
      <c r="CS1303" t="s">
        <v>4050</v>
      </c>
      <c r="CT1303" t="s">
        <v>4109</v>
      </c>
      <c r="CU1303" t="s">
        <v>21984</v>
      </c>
      <c r="CV1303" t="s">
        <v>8387</v>
      </c>
      <c r="CX1303" t="s">
        <v>4111</v>
      </c>
      <c r="CZ1303" t="s">
        <v>4133</v>
      </c>
      <c r="DA1303">
        <v>1</v>
      </c>
      <c r="DB1303" t="s">
        <v>21985</v>
      </c>
      <c r="DC1303" t="s">
        <v>72</v>
      </c>
      <c r="DD1303" t="s">
        <v>21984</v>
      </c>
      <c r="DE1303" t="s">
        <v>4158</v>
      </c>
    </row>
    <row r="1304" spans="58:109" x14ac:dyDescent="0.25">
      <c r="BF1304" t="s">
        <v>12339</v>
      </c>
      <c r="BG1304" t="s">
        <v>12340</v>
      </c>
      <c r="BH1304" t="s">
        <v>4465</v>
      </c>
      <c r="BI1304" t="s">
        <v>12341</v>
      </c>
      <c r="BJ1304" t="s">
        <v>4027</v>
      </c>
      <c r="BK1304">
        <v>101.88</v>
      </c>
      <c r="BL1304">
        <v>1</v>
      </c>
      <c r="BM1304">
        <v>1</v>
      </c>
      <c r="BN1304" t="s">
        <v>4035</v>
      </c>
      <c r="BO1304">
        <v>1</v>
      </c>
      <c r="BP1304" t="s">
        <v>4029</v>
      </c>
      <c r="BQ1304" t="s">
        <v>4030</v>
      </c>
      <c r="BR1304" t="s">
        <v>4041</v>
      </c>
      <c r="BS1304" s="124">
        <v>46146</v>
      </c>
      <c r="BT1304" t="s">
        <v>2497</v>
      </c>
      <c r="BU1304" t="s">
        <v>1720</v>
      </c>
      <c r="BW1304" t="s">
        <v>15158</v>
      </c>
      <c r="BX1304" t="s">
        <v>4030</v>
      </c>
      <c r="BY1304" t="s">
        <v>4034</v>
      </c>
      <c r="BZ1304" t="s">
        <v>15157</v>
      </c>
      <c r="CA1304" t="s">
        <v>15157</v>
      </c>
      <c r="CC1304" t="s">
        <v>4105</v>
      </c>
      <c r="CD1304">
        <v>96.6</v>
      </c>
      <c r="CE1304">
        <v>8.0500000000000007</v>
      </c>
      <c r="CF1304">
        <v>0.60375000000000001</v>
      </c>
      <c r="CG1304">
        <v>0</v>
      </c>
      <c r="CH1304">
        <v>96.6</v>
      </c>
      <c r="CJ1304">
        <v>12.06</v>
      </c>
      <c r="CK1304">
        <v>1</v>
      </c>
      <c r="CL1304" t="s">
        <v>8403</v>
      </c>
      <c r="CM1304" t="s">
        <v>4106</v>
      </c>
      <c r="CN1304" t="s">
        <v>2142</v>
      </c>
      <c r="CO1304" t="s">
        <v>15157</v>
      </c>
      <c r="CP1304" t="s">
        <v>4107</v>
      </c>
      <c r="CR1304" t="s">
        <v>21986</v>
      </c>
      <c r="CS1304" t="s">
        <v>4030</v>
      </c>
      <c r="CT1304" t="s">
        <v>4126</v>
      </c>
      <c r="CU1304" t="s">
        <v>21487</v>
      </c>
      <c r="CV1304" t="s">
        <v>8521</v>
      </c>
      <c r="CW1304" t="s">
        <v>4471</v>
      </c>
      <c r="CX1304" t="s">
        <v>4105</v>
      </c>
      <c r="CZ1304" t="s">
        <v>4133</v>
      </c>
      <c r="DA1304">
        <v>1</v>
      </c>
      <c r="DB1304" t="s">
        <v>21488</v>
      </c>
      <c r="DC1304" t="s">
        <v>72</v>
      </c>
      <c r="DD1304" t="s">
        <v>21487</v>
      </c>
      <c r="DE1304" t="s">
        <v>4158</v>
      </c>
    </row>
    <row r="1305" spans="58:109" x14ac:dyDescent="0.25">
      <c r="BF1305" t="s">
        <v>12342</v>
      </c>
      <c r="BG1305" t="s">
        <v>12343</v>
      </c>
      <c r="BH1305" t="s">
        <v>4465</v>
      </c>
      <c r="BI1305" t="s">
        <v>12344</v>
      </c>
      <c r="BJ1305" t="s">
        <v>4027</v>
      </c>
      <c r="BK1305">
        <v>119.88</v>
      </c>
      <c r="BL1305">
        <v>1</v>
      </c>
      <c r="BM1305">
        <v>1</v>
      </c>
      <c r="BN1305" t="s">
        <v>4028</v>
      </c>
      <c r="BO1305">
        <v>1</v>
      </c>
      <c r="BP1305" t="s">
        <v>4029</v>
      </c>
      <c r="BQ1305" t="s">
        <v>4030</v>
      </c>
      <c r="BR1305" t="s">
        <v>4041</v>
      </c>
      <c r="BS1305" s="124">
        <v>46146</v>
      </c>
      <c r="BT1305" t="s">
        <v>2497</v>
      </c>
      <c r="BU1305" t="s">
        <v>1720</v>
      </c>
      <c r="BW1305" t="s">
        <v>15159</v>
      </c>
      <c r="BX1305" t="s">
        <v>4030</v>
      </c>
      <c r="BY1305" t="s">
        <v>4034</v>
      </c>
      <c r="BZ1305" t="s">
        <v>15160</v>
      </c>
      <c r="CA1305" t="s">
        <v>15160</v>
      </c>
      <c r="CC1305" t="s">
        <v>4105</v>
      </c>
      <c r="CD1305">
        <v>123.72</v>
      </c>
      <c r="CE1305">
        <v>10.31</v>
      </c>
      <c r="CF1305">
        <v>0.77324999999999999</v>
      </c>
      <c r="CG1305">
        <v>0</v>
      </c>
      <c r="CH1305">
        <v>123.72</v>
      </c>
      <c r="CJ1305">
        <v>15.45</v>
      </c>
      <c r="CK1305">
        <v>1</v>
      </c>
      <c r="CL1305" t="s">
        <v>15161</v>
      </c>
      <c r="CM1305" t="s">
        <v>4106</v>
      </c>
      <c r="CN1305" t="s">
        <v>2142</v>
      </c>
      <c r="CO1305" t="s">
        <v>15160</v>
      </c>
      <c r="CP1305" t="s">
        <v>4107</v>
      </c>
      <c r="CR1305" t="s">
        <v>21486</v>
      </c>
      <c r="CS1305" t="s">
        <v>4030</v>
      </c>
      <c r="CT1305" t="s">
        <v>4126</v>
      </c>
      <c r="CU1305" t="s">
        <v>21734</v>
      </c>
      <c r="CV1305" t="s">
        <v>8521</v>
      </c>
      <c r="CW1305" t="s">
        <v>4471</v>
      </c>
      <c r="CX1305" t="s">
        <v>4105</v>
      </c>
      <c r="CZ1305" t="s">
        <v>4133</v>
      </c>
      <c r="DA1305">
        <v>1</v>
      </c>
      <c r="DB1305" t="s">
        <v>21488</v>
      </c>
      <c r="DC1305" t="s">
        <v>72</v>
      </c>
      <c r="DD1305" t="s">
        <v>21734</v>
      </c>
      <c r="DE1305" t="s">
        <v>4158</v>
      </c>
    </row>
    <row r="1306" spans="58:109" x14ac:dyDescent="0.25">
      <c r="BF1306" t="s">
        <v>12345</v>
      </c>
      <c r="BG1306" t="s">
        <v>12346</v>
      </c>
      <c r="BH1306" t="s">
        <v>4465</v>
      </c>
      <c r="BI1306" t="s">
        <v>12347</v>
      </c>
      <c r="BJ1306" t="s">
        <v>4032</v>
      </c>
      <c r="BK1306">
        <v>147.18</v>
      </c>
      <c r="BL1306">
        <v>1</v>
      </c>
      <c r="BM1306">
        <v>1</v>
      </c>
      <c r="BN1306" t="s">
        <v>4035</v>
      </c>
      <c r="BO1306">
        <v>1</v>
      </c>
      <c r="BP1306" t="s">
        <v>4029</v>
      </c>
      <c r="BQ1306" t="s">
        <v>4030</v>
      </c>
      <c r="BR1306" t="s">
        <v>4041</v>
      </c>
      <c r="BS1306" s="124">
        <v>46146</v>
      </c>
      <c r="BT1306" t="s">
        <v>2497</v>
      </c>
      <c r="BU1306" t="s">
        <v>1720</v>
      </c>
      <c r="BW1306" t="s">
        <v>15162</v>
      </c>
      <c r="BX1306" t="s">
        <v>4030</v>
      </c>
      <c r="BY1306" t="s">
        <v>4034</v>
      </c>
      <c r="BZ1306" t="s">
        <v>15163</v>
      </c>
      <c r="CA1306" t="s">
        <v>15163</v>
      </c>
      <c r="CC1306" t="s">
        <v>4105</v>
      </c>
      <c r="CD1306">
        <v>85.44</v>
      </c>
      <c r="CE1306">
        <v>7.12</v>
      </c>
      <c r="CF1306">
        <v>0.53400000000000003</v>
      </c>
      <c r="CG1306">
        <v>0</v>
      </c>
      <c r="CH1306">
        <v>85.44</v>
      </c>
      <c r="CJ1306">
        <v>10.67</v>
      </c>
      <c r="CK1306">
        <v>1</v>
      </c>
      <c r="CL1306" t="s">
        <v>15161</v>
      </c>
      <c r="CM1306" t="s">
        <v>4106</v>
      </c>
      <c r="CN1306" t="s">
        <v>2142</v>
      </c>
      <c r="CO1306" t="s">
        <v>15163</v>
      </c>
      <c r="CP1306" t="s">
        <v>4107</v>
      </c>
      <c r="CR1306" t="s">
        <v>21987</v>
      </c>
      <c r="CS1306" t="s">
        <v>4030</v>
      </c>
      <c r="CT1306" t="s">
        <v>4027</v>
      </c>
      <c r="CU1306" t="s">
        <v>21656</v>
      </c>
      <c r="CV1306" t="s">
        <v>15643</v>
      </c>
      <c r="CW1306" t="s">
        <v>4174</v>
      </c>
      <c r="CX1306" t="s">
        <v>4105</v>
      </c>
      <c r="CZ1306" t="s">
        <v>4133</v>
      </c>
      <c r="DA1306">
        <v>1</v>
      </c>
      <c r="DB1306" t="s">
        <v>21988</v>
      </c>
      <c r="DC1306" t="s">
        <v>72</v>
      </c>
      <c r="DD1306" t="s">
        <v>21656</v>
      </c>
      <c r="DE1306" t="s">
        <v>4158</v>
      </c>
    </row>
    <row r="1307" spans="58:109" x14ac:dyDescent="0.25">
      <c r="BF1307" t="s">
        <v>12348</v>
      </c>
      <c r="BG1307" t="s">
        <v>12349</v>
      </c>
      <c r="BH1307" t="s">
        <v>4465</v>
      </c>
      <c r="BI1307" t="s">
        <v>12350</v>
      </c>
      <c r="BJ1307" t="s">
        <v>4027</v>
      </c>
      <c r="BK1307">
        <v>83.88</v>
      </c>
      <c r="BL1307">
        <v>1</v>
      </c>
      <c r="BM1307">
        <v>1</v>
      </c>
      <c r="BN1307" t="s">
        <v>4028</v>
      </c>
      <c r="BO1307">
        <v>1</v>
      </c>
      <c r="BP1307" t="s">
        <v>4029</v>
      </c>
      <c r="BQ1307" t="s">
        <v>4030</v>
      </c>
      <c r="BR1307" t="s">
        <v>4041</v>
      </c>
      <c r="BS1307" s="124">
        <v>46146</v>
      </c>
      <c r="BT1307" t="s">
        <v>2497</v>
      </c>
      <c r="BU1307" t="s">
        <v>1720</v>
      </c>
      <c r="BW1307" t="s">
        <v>15164</v>
      </c>
      <c r="BX1307" t="s">
        <v>4030</v>
      </c>
      <c r="BY1307" t="s">
        <v>4034</v>
      </c>
      <c r="BZ1307" t="s">
        <v>15163</v>
      </c>
      <c r="CA1307" t="s">
        <v>15163</v>
      </c>
      <c r="CC1307" t="s">
        <v>4105</v>
      </c>
      <c r="CD1307">
        <v>84</v>
      </c>
      <c r="CE1307">
        <v>7</v>
      </c>
      <c r="CF1307">
        <v>0.52500000000000002</v>
      </c>
      <c r="CG1307">
        <v>0</v>
      </c>
      <c r="CH1307">
        <v>84</v>
      </c>
      <c r="CJ1307">
        <v>10.52</v>
      </c>
      <c r="CK1307">
        <v>1</v>
      </c>
      <c r="CL1307" t="s">
        <v>15161</v>
      </c>
      <c r="CM1307" t="s">
        <v>4106</v>
      </c>
      <c r="CN1307" t="s">
        <v>2142</v>
      </c>
      <c r="CO1307" t="s">
        <v>15163</v>
      </c>
      <c r="CP1307" t="s">
        <v>4107</v>
      </c>
      <c r="CR1307" t="s">
        <v>21989</v>
      </c>
      <c r="CS1307" t="s">
        <v>4030</v>
      </c>
      <c r="CT1307" t="s">
        <v>4027</v>
      </c>
      <c r="CU1307" t="s">
        <v>21637</v>
      </c>
      <c r="CV1307" t="s">
        <v>8850</v>
      </c>
      <c r="CW1307" t="s">
        <v>4413</v>
      </c>
      <c r="CX1307" t="s">
        <v>4105</v>
      </c>
      <c r="CZ1307" t="s">
        <v>4133</v>
      </c>
      <c r="DA1307">
        <v>1</v>
      </c>
      <c r="DB1307" t="s">
        <v>21988</v>
      </c>
      <c r="DC1307" t="s">
        <v>72</v>
      </c>
      <c r="DD1307" t="s">
        <v>21637</v>
      </c>
      <c r="DE1307" t="s">
        <v>4158</v>
      </c>
    </row>
    <row r="1308" spans="58:109" x14ac:dyDescent="0.25">
      <c r="BF1308" t="s">
        <v>12351</v>
      </c>
      <c r="BH1308" t="s">
        <v>4465</v>
      </c>
      <c r="BL1308">
        <v>0</v>
      </c>
      <c r="BM1308">
        <v>1</v>
      </c>
      <c r="BR1308" t="s">
        <v>4041</v>
      </c>
      <c r="BS1308" s="124">
        <v>46146</v>
      </c>
      <c r="BT1308" t="s">
        <v>2497</v>
      </c>
      <c r="BU1308" t="s">
        <v>1720</v>
      </c>
      <c r="BW1308" t="s">
        <v>15165</v>
      </c>
      <c r="BX1308" t="s">
        <v>4030</v>
      </c>
      <c r="BY1308" t="s">
        <v>4034</v>
      </c>
      <c r="BZ1308" t="s">
        <v>15166</v>
      </c>
      <c r="CA1308" t="s">
        <v>15166</v>
      </c>
      <c r="CC1308" t="s">
        <v>4105</v>
      </c>
      <c r="CD1308">
        <v>75</v>
      </c>
      <c r="CE1308">
        <v>6.25</v>
      </c>
      <c r="CF1308">
        <v>0.46875</v>
      </c>
      <c r="CG1308">
        <v>0</v>
      </c>
      <c r="CH1308">
        <v>75</v>
      </c>
      <c r="CJ1308">
        <v>9.3800000000000008</v>
      </c>
      <c r="CK1308">
        <v>1</v>
      </c>
      <c r="CL1308" t="s">
        <v>15161</v>
      </c>
      <c r="CM1308" t="s">
        <v>4106</v>
      </c>
      <c r="CN1308" t="s">
        <v>2142</v>
      </c>
      <c r="CO1308" t="s">
        <v>15166</v>
      </c>
      <c r="CP1308" t="s">
        <v>4107</v>
      </c>
      <c r="CR1308" t="s">
        <v>4679</v>
      </c>
      <c r="CS1308" t="s">
        <v>4030</v>
      </c>
      <c r="CT1308" t="s">
        <v>4109</v>
      </c>
      <c r="CU1308" t="s">
        <v>17618</v>
      </c>
      <c r="CV1308" t="s">
        <v>8389</v>
      </c>
      <c r="CX1308" t="s">
        <v>4111</v>
      </c>
      <c r="CZ1308" t="s">
        <v>4133</v>
      </c>
      <c r="DA1308">
        <v>1</v>
      </c>
      <c r="DB1308" t="s">
        <v>4680</v>
      </c>
      <c r="DC1308" t="s">
        <v>72</v>
      </c>
      <c r="DD1308" t="s">
        <v>17618</v>
      </c>
      <c r="DE1308" t="s">
        <v>4158</v>
      </c>
    </row>
    <row r="1309" spans="58:109" x14ac:dyDescent="0.25">
      <c r="BF1309" t="s">
        <v>12352</v>
      </c>
      <c r="BH1309" t="s">
        <v>4465</v>
      </c>
      <c r="BL1309">
        <v>0</v>
      </c>
      <c r="BM1309">
        <v>1</v>
      </c>
      <c r="BR1309" t="s">
        <v>4041</v>
      </c>
      <c r="BS1309" s="124">
        <v>46146</v>
      </c>
      <c r="BT1309" t="s">
        <v>2497</v>
      </c>
      <c r="BU1309" t="s">
        <v>1720</v>
      </c>
      <c r="BW1309" t="s">
        <v>14094</v>
      </c>
      <c r="BX1309" t="s">
        <v>4030</v>
      </c>
      <c r="BY1309" t="s">
        <v>4126</v>
      </c>
      <c r="BZ1309" t="s">
        <v>15167</v>
      </c>
      <c r="CA1309" t="s">
        <v>15167</v>
      </c>
      <c r="CB1309" t="s">
        <v>4391</v>
      </c>
      <c r="CC1309" t="s">
        <v>4105</v>
      </c>
      <c r="CD1309">
        <v>116.88</v>
      </c>
      <c r="CE1309">
        <v>9.74</v>
      </c>
      <c r="CG1309">
        <v>0</v>
      </c>
      <c r="CH1309">
        <v>116.88</v>
      </c>
      <c r="CK1309">
        <v>1</v>
      </c>
      <c r="CL1309" t="s">
        <v>14096</v>
      </c>
      <c r="CM1309" t="s">
        <v>4133</v>
      </c>
      <c r="CN1309" t="s">
        <v>2142</v>
      </c>
      <c r="CO1309" t="s">
        <v>15167</v>
      </c>
      <c r="CP1309" t="s">
        <v>4107</v>
      </c>
      <c r="CR1309" t="s">
        <v>17619</v>
      </c>
      <c r="CS1309" t="s">
        <v>4030</v>
      </c>
      <c r="CT1309" t="s">
        <v>4032</v>
      </c>
      <c r="CU1309" t="s">
        <v>17620</v>
      </c>
      <c r="CV1309" t="s">
        <v>8912</v>
      </c>
      <c r="CW1309" t="s">
        <v>4383</v>
      </c>
      <c r="CX1309" t="s">
        <v>4105</v>
      </c>
      <c r="CZ1309" t="s">
        <v>4133</v>
      </c>
      <c r="DA1309">
        <v>1</v>
      </c>
      <c r="DB1309" t="s">
        <v>14078</v>
      </c>
      <c r="DC1309" t="s">
        <v>72</v>
      </c>
      <c r="DD1309" t="s">
        <v>17620</v>
      </c>
      <c r="DE1309" t="s">
        <v>4158</v>
      </c>
    </row>
    <row r="1310" spans="58:109" x14ac:dyDescent="0.25">
      <c r="BF1310" t="s">
        <v>12353</v>
      </c>
      <c r="BH1310" t="s">
        <v>4465</v>
      </c>
      <c r="BL1310">
        <v>0</v>
      </c>
      <c r="BM1310">
        <v>1</v>
      </c>
      <c r="BR1310" t="s">
        <v>4041</v>
      </c>
      <c r="BS1310" s="124">
        <v>46146</v>
      </c>
      <c r="BT1310" t="s">
        <v>2497</v>
      </c>
      <c r="BU1310" t="s">
        <v>1720</v>
      </c>
      <c r="BW1310" t="s">
        <v>15168</v>
      </c>
      <c r="BX1310" t="s">
        <v>4030</v>
      </c>
      <c r="BY1310" t="s">
        <v>4032</v>
      </c>
      <c r="BZ1310" t="s">
        <v>13842</v>
      </c>
      <c r="CA1310" t="s">
        <v>13842</v>
      </c>
      <c r="CC1310" t="s">
        <v>4105</v>
      </c>
      <c r="CD1310">
        <v>223.08</v>
      </c>
      <c r="CE1310">
        <v>18.59</v>
      </c>
      <c r="CF1310">
        <v>1.3012999999999999</v>
      </c>
      <c r="CG1310">
        <v>0</v>
      </c>
      <c r="CH1310">
        <v>223.08</v>
      </c>
      <c r="CJ1310">
        <v>26.02</v>
      </c>
      <c r="CK1310">
        <v>1</v>
      </c>
      <c r="CL1310" t="s">
        <v>15169</v>
      </c>
      <c r="CM1310" t="s">
        <v>4106</v>
      </c>
      <c r="CN1310" t="s">
        <v>2142</v>
      </c>
      <c r="CO1310" t="s">
        <v>13842</v>
      </c>
      <c r="CP1310" t="s">
        <v>4107</v>
      </c>
      <c r="CR1310" t="s">
        <v>20589</v>
      </c>
      <c r="CS1310" t="s">
        <v>4050</v>
      </c>
      <c r="CT1310" t="s">
        <v>4034</v>
      </c>
      <c r="CU1310" t="s">
        <v>20590</v>
      </c>
      <c r="CV1310" t="s">
        <v>8387</v>
      </c>
      <c r="CX1310" t="s">
        <v>4105</v>
      </c>
      <c r="CZ1310" t="s">
        <v>4133</v>
      </c>
      <c r="DA1310">
        <v>1</v>
      </c>
      <c r="DB1310" t="s">
        <v>20591</v>
      </c>
      <c r="DC1310" t="s">
        <v>72</v>
      </c>
      <c r="DD1310" t="s">
        <v>20590</v>
      </c>
      <c r="DE1310" t="s">
        <v>4158</v>
      </c>
    </row>
    <row r="1311" spans="58:109" x14ac:dyDescent="0.25">
      <c r="BF1311" t="s">
        <v>12354</v>
      </c>
      <c r="BH1311" t="s">
        <v>4465</v>
      </c>
      <c r="BL1311">
        <v>0</v>
      </c>
      <c r="BM1311">
        <v>1</v>
      </c>
      <c r="BR1311" t="s">
        <v>4041</v>
      </c>
      <c r="BS1311" s="124">
        <v>46146</v>
      </c>
      <c r="BT1311" t="s">
        <v>2497</v>
      </c>
      <c r="BU1311" t="s">
        <v>1720</v>
      </c>
      <c r="BW1311" t="s">
        <v>15170</v>
      </c>
      <c r="BX1311" t="s">
        <v>4030</v>
      </c>
      <c r="BY1311" t="s">
        <v>4109</v>
      </c>
      <c r="BZ1311" t="s">
        <v>15171</v>
      </c>
      <c r="CA1311" t="s">
        <v>15171</v>
      </c>
      <c r="CB1311" t="s">
        <v>4464</v>
      </c>
      <c r="CC1311" t="s">
        <v>4111</v>
      </c>
      <c r="CD1311">
        <v>263.88</v>
      </c>
      <c r="CE1311">
        <v>21.99</v>
      </c>
      <c r="CG1311">
        <v>0</v>
      </c>
      <c r="CH1311">
        <v>263.88</v>
      </c>
      <c r="CK1311">
        <v>1</v>
      </c>
      <c r="CL1311" t="s">
        <v>15172</v>
      </c>
      <c r="CM1311" t="s">
        <v>4106</v>
      </c>
      <c r="CN1311" t="s">
        <v>2142</v>
      </c>
      <c r="CO1311" t="s">
        <v>15171</v>
      </c>
      <c r="CP1311" t="s">
        <v>4107</v>
      </c>
      <c r="CR1311" t="s">
        <v>20592</v>
      </c>
      <c r="CS1311" t="s">
        <v>4030</v>
      </c>
      <c r="CT1311" t="s">
        <v>4109</v>
      </c>
      <c r="CU1311" t="s">
        <v>20593</v>
      </c>
      <c r="CV1311" t="s">
        <v>15643</v>
      </c>
      <c r="CW1311" t="s">
        <v>4321</v>
      </c>
      <c r="CX1311" t="s">
        <v>4105</v>
      </c>
      <c r="CZ1311" t="s">
        <v>4133</v>
      </c>
      <c r="DA1311">
        <v>1</v>
      </c>
      <c r="DB1311" t="s">
        <v>20594</v>
      </c>
      <c r="DC1311" t="s">
        <v>72</v>
      </c>
      <c r="DD1311" t="s">
        <v>20593</v>
      </c>
      <c r="DE1311" t="s">
        <v>4158</v>
      </c>
    </row>
    <row r="1312" spans="58:109" x14ac:dyDescent="0.25">
      <c r="BF1312" t="s">
        <v>12355</v>
      </c>
      <c r="BH1312" t="s">
        <v>4465</v>
      </c>
      <c r="BL1312">
        <v>0</v>
      </c>
      <c r="BM1312">
        <v>1</v>
      </c>
      <c r="BR1312" t="s">
        <v>4041</v>
      </c>
      <c r="BS1312" s="124">
        <v>46146</v>
      </c>
      <c r="BT1312" t="s">
        <v>2497</v>
      </c>
      <c r="BU1312" t="s">
        <v>1720</v>
      </c>
      <c r="BW1312" t="s">
        <v>15173</v>
      </c>
      <c r="BX1312" t="s">
        <v>4030</v>
      </c>
      <c r="BY1312" t="s">
        <v>4032</v>
      </c>
      <c r="BZ1312" t="s">
        <v>15174</v>
      </c>
      <c r="CA1312" t="s">
        <v>15174</v>
      </c>
      <c r="CC1312" t="s">
        <v>4105</v>
      </c>
      <c r="CD1312">
        <v>209.28</v>
      </c>
      <c r="CE1312">
        <v>17.440000000000001</v>
      </c>
      <c r="CF1312">
        <v>1.2208000000000001</v>
      </c>
      <c r="CG1312">
        <v>0</v>
      </c>
      <c r="CH1312">
        <v>209.28</v>
      </c>
      <c r="CJ1312">
        <v>24.41</v>
      </c>
      <c r="CK1312">
        <v>1</v>
      </c>
      <c r="CL1312" t="s">
        <v>15169</v>
      </c>
      <c r="CM1312" t="s">
        <v>4106</v>
      </c>
      <c r="CN1312" t="s">
        <v>2142</v>
      </c>
      <c r="CO1312" t="s">
        <v>15174</v>
      </c>
      <c r="CP1312" t="s">
        <v>4107</v>
      </c>
      <c r="CR1312" t="s">
        <v>20595</v>
      </c>
      <c r="CS1312" t="s">
        <v>4030</v>
      </c>
      <c r="CT1312" t="s">
        <v>4109</v>
      </c>
      <c r="CU1312" t="s">
        <v>20522</v>
      </c>
      <c r="CV1312" t="s">
        <v>15643</v>
      </c>
      <c r="CW1312" t="s">
        <v>4321</v>
      </c>
      <c r="CX1312" t="s">
        <v>4105</v>
      </c>
      <c r="CZ1312" t="s">
        <v>4133</v>
      </c>
      <c r="DA1312">
        <v>1</v>
      </c>
      <c r="DB1312" t="s">
        <v>20594</v>
      </c>
      <c r="DC1312" t="s">
        <v>72</v>
      </c>
      <c r="DD1312" t="s">
        <v>20522</v>
      </c>
      <c r="DE1312" t="s">
        <v>4158</v>
      </c>
    </row>
    <row r="1313" spans="58:109" x14ac:dyDescent="0.25">
      <c r="BF1313" t="s">
        <v>12356</v>
      </c>
      <c r="BG1313" t="s">
        <v>12357</v>
      </c>
      <c r="BH1313" t="s">
        <v>4469</v>
      </c>
      <c r="BI1313" t="s">
        <v>12358</v>
      </c>
      <c r="BJ1313" t="s">
        <v>4032</v>
      </c>
      <c r="BK1313">
        <v>140.9</v>
      </c>
      <c r="BL1313">
        <v>1</v>
      </c>
      <c r="BM1313">
        <v>1</v>
      </c>
      <c r="BN1313" t="s">
        <v>4028</v>
      </c>
      <c r="BO1313">
        <v>1</v>
      </c>
      <c r="BP1313" t="s">
        <v>4029</v>
      </c>
      <c r="BQ1313" t="s">
        <v>4030</v>
      </c>
      <c r="BR1313" t="s">
        <v>4031</v>
      </c>
      <c r="BS1313" s="124">
        <v>46146</v>
      </c>
      <c r="BT1313" t="s">
        <v>2510</v>
      </c>
      <c r="BU1313" t="s">
        <v>2171</v>
      </c>
      <c r="BW1313" t="s">
        <v>15175</v>
      </c>
      <c r="BX1313" t="s">
        <v>4030</v>
      </c>
      <c r="BY1313" t="s">
        <v>4126</v>
      </c>
      <c r="BZ1313" t="s">
        <v>15176</v>
      </c>
      <c r="CA1313" t="s">
        <v>15176</v>
      </c>
      <c r="CB1313" t="s">
        <v>4472</v>
      </c>
      <c r="CC1313" t="s">
        <v>4105</v>
      </c>
      <c r="CD1313">
        <v>125.88</v>
      </c>
      <c r="CE1313">
        <v>10.49</v>
      </c>
      <c r="CG1313">
        <v>0</v>
      </c>
      <c r="CH1313">
        <v>125.88</v>
      </c>
      <c r="CK1313">
        <v>1</v>
      </c>
      <c r="CL1313" t="s">
        <v>15177</v>
      </c>
      <c r="CM1313" t="s">
        <v>4106</v>
      </c>
      <c r="CN1313" t="s">
        <v>2142</v>
      </c>
      <c r="CO1313" t="s">
        <v>15176</v>
      </c>
      <c r="CP1313" t="s">
        <v>4107</v>
      </c>
      <c r="CR1313" t="s">
        <v>20596</v>
      </c>
      <c r="CS1313" t="s">
        <v>4050</v>
      </c>
      <c r="CT1313" t="s">
        <v>4109</v>
      </c>
      <c r="CU1313" t="s">
        <v>20597</v>
      </c>
      <c r="CV1313" t="s">
        <v>8257</v>
      </c>
      <c r="CW1313" t="s">
        <v>4648</v>
      </c>
      <c r="CX1313" t="s">
        <v>4111</v>
      </c>
      <c r="CZ1313" t="s">
        <v>4133</v>
      </c>
      <c r="DA1313">
        <v>1</v>
      </c>
      <c r="DB1313" t="s">
        <v>20598</v>
      </c>
      <c r="DC1313" t="s">
        <v>72</v>
      </c>
      <c r="DD1313" t="s">
        <v>20597</v>
      </c>
      <c r="DE1313" t="s">
        <v>4158</v>
      </c>
    </row>
    <row r="1314" spans="58:109" x14ac:dyDescent="0.25">
      <c r="BF1314" t="s">
        <v>12359</v>
      </c>
      <c r="BG1314" t="s">
        <v>12360</v>
      </c>
      <c r="BH1314" t="s">
        <v>4469</v>
      </c>
      <c r="BI1314" t="s">
        <v>12361</v>
      </c>
      <c r="BJ1314" t="s">
        <v>4032</v>
      </c>
      <c r="BK1314">
        <v>204.6</v>
      </c>
      <c r="BL1314">
        <v>1</v>
      </c>
      <c r="BM1314">
        <v>1</v>
      </c>
      <c r="BN1314" t="s">
        <v>4028</v>
      </c>
      <c r="BO1314">
        <v>1</v>
      </c>
      <c r="BP1314" t="s">
        <v>4029</v>
      </c>
      <c r="BQ1314" t="s">
        <v>4030</v>
      </c>
      <c r="BR1314" t="s">
        <v>4031</v>
      </c>
      <c r="BS1314" s="124">
        <v>46146</v>
      </c>
      <c r="BT1314" t="s">
        <v>2510</v>
      </c>
      <c r="BU1314" t="s">
        <v>2171</v>
      </c>
      <c r="BW1314" t="s">
        <v>15178</v>
      </c>
      <c r="BX1314" t="s">
        <v>4030</v>
      </c>
      <c r="BY1314" t="s">
        <v>4034</v>
      </c>
      <c r="BZ1314" t="s">
        <v>15179</v>
      </c>
      <c r="CA1314" t="s">
        <v>8911</v>
      </c>
      <c r="CC1314" t="s">
        <v>4105</v>
      </c>
      <c r="CD1314">
        <v>53.48</v>
      </c>
      <c r="CE1314">
        <v>2.67</v>
      </c>
      <c r="CF1314">
        <v>0.64200000000000002</v>
      </c>
      <c r="CG1314">
        <v>1</v>
      </c>
      <c r="CH1314">
        <v>53.48</v>
      </c>
      <c r="CI1314" s="17">
        <v>0.2</v>
      </c>
      <c r="CJ1314">
        <v>6.26</v>
      </c>
      <c r="CK1314">
        <v>1</v>
      </c>
      <c r="CL1314" t="s">
        <v>15180</v>
      </c>
      <c r="CM1314" t="s">
        <v>4121</v>
      </c>
      <c r="CN1314" t="s">
        <v>2142</v>
      </c>
      <c r="CO1314" t="s">
        <v>15179</v>
      </c>
      <c r="CP1314" t="s">
        <v>4121</v>
      </c>
      <c r="CR1314" t="s">
        <v>20599</v>
      </c>
      <c r="CS1314" t="s">
        <v>4050</v>
      </c>
      <c r="CT1314" t="s">
        <v>4109</v>
      </c>
      <c r="CU1314" t="s">
        <v>20600</v>
      </c>
      <c r="CV1314" t="s">
        <v>8257</v>
      </c>
      <c r="CW1314" t="s">
        <v>4648</v>
      </c>
      <c r="CX1314" t="s">
        <v>4111</v>
      </c>
      <c r="CZ1314" t="s">
        <v>4133</v>
      </c>
      <c r="DA1314">
        <v>1</v>
      </c>
      <c r="DB1314" t="s">
        <v>20598</v>
      </c>
      <c r="DC1314" t="s">
        <v>72</v>
      </c>
      <c r="DD1314" t="s">
        <v>20600</v>
      </c>
      <c r="DE1314" t="s">
        <v>4158</v>
      </c>
    </row>
    <row r="1315" spans="58:109" x14ac:dyDescent="0.25">
      <c r="BF1315" t="s">
        <v>12362</v>
      </c>
      <c r="BG1315" t="s">
        <v>12363</v>
      </c>
      <c r="BH1315" t="s">
        <v>4469</v>
      </c>
      <c r="BI1315" t="s">
        <v>12364</v>
      </c>
      <c r="BJ1315" t="s">
        <v>4032</v>
      </c>
      <c r="BK1315">
        <v>161.80000000000001</v>
      </c>
      <c r="BL1315">
        <v>1</v>
      </c>
      <c r="BM1315">
        <v>1</v>
      </c>
      <c r="BN1315" t="s">
        <v>4028</v>
      </c>
      <c r="BO1315">
        <v>1</v>
      </c>
      <c r="BP1315" t="s">
        <v>4029</v>
      </c>
      <c r="BQ1315" t="s">
        <v>4030</v>
      </c>
      <c r="BR1315" t="s">
        <v>4031</v>
      </c>
      <c r="BS1315" s="124">
        <v>46146</v>
      </c>
      <c r="BT1315" t="s">
        <v>2510</v>
      </c>
      <c r="BU1315" t="s">
        <v>2171</v>
      </c>
      <c r="BW1315" t="s">
        <v>15181</v>
      </c>
      <c r="BX1315" t="s">
        <v>4030</v>
      </c>
      <c r="BY1315" t="s">
        <v>4034</v>
      </c>
      <c r="BZ1315" t="s">
        <v>15182</v>
      </c>
      <c r="CA1315" t="s">
        <v>8911</v>
      </c>
      <c r="CC1315" t="s">
        <v>4105</v>
      </c>
      <c r="CD1315">
        <v>53.08</v>
      </c>
      <c r="CE1315">
        <v>2.65</v>
      </c>
      <c r="CF1315">
        <v>0.63749999999999996</v>
      </c>
      <c r="CG1315">
        <v>1</v>
      </c>
      <c r="CH1315">
        <v>53.08</v>
      </c>
      <c r="CI1315" s="17">
        <v>0.2</v>
      </c>
      <c r="CJ1315">
        <v>6.21</v>
      </c>
      <c r="CK1315">
        <v>1</v>
      </c>
      <c r="CL1315" t="s">
        <v>15180</v>
      </c>
      <c r="CM1315" t="s">
        <v>4121</v>
      </c>
      <c r="CN1315" t="s">
        <v>2142</v>
      </c>
      <c r="CO1315" t="s">
        <v>15182</v>
      </c>
      <c r="CP1315" t="s">
        <v>4121</v>
      </c>
      <c r="CR1315" t="s">
        <v>21104</v>
      </c>
      <c r="CS1315" t="s">
        <v>4030</v>
      </c>
      <c r="CT1315" t="s">
        <v>4034</v>
      </c>
      <c r="CU1315" t="s">
        <v>20997</v>
      </c>
      <c r="CV1315" t="s">
        <v>4690</v>
      </c>
      <c r="CX1315" t="s">
        <v>4105</v>
      </c>
      <c r="CZ1315" t="s">
        <v>4133</v>
      </c>
      <c r="DA1315">
        <v>1</v>
      </c>
      <c r="DB1315" t="s">
        <v>21105</v>
      </c>
      <c r="DC1315" t="s">
        <v>72</v>
      </c>
      <c r="DD1315" t="s">
        <v>20997</v>
      </c>
      <c r="DE1315" t="s">
        <v>4158</v>
      </c>
    </row>
    <row r="1316" spans="58:109" x14ac:dyDescent="0.25">
      <c r="BF1316" t="s">
        <v>12365</v>
      </c>
      <c r="BG1316" t="s">
        <v>12366</v>
      </c>
      <c r="BH1316" t="s">
        <v>4469</v>
      </c>
      <c r="BI1316" t="s">
        <v>12367</v>
      </c>
      <c r="BJ1316" t="s">
        <v>4032</v>
      </c>
      <c r="BK1316">
        <v>97.78</v>
      </c>
      <c r="BL1316">
        <v>1</v>
      </c>
      <c r="BM1316">
        <v>1</v>
      </c>
      <c r="BN1316" t="s">
        <v>4028</v>
      </c>
      <c r="BO1316">
        <v>1</v>
      </c>
      <c r="BP1316" t="s">
        <v>4029</v>
      </c>
      <c r="BQ1316" t="s">
        <v>4030</v>
      </c>
      <c r="BR1316" t="s">
        <v>4031</v>
      </c>
      <c r="BS1316" s="124">
        <v>46146</v>
      </c>
      <c r="BT1316" t="s">
        <v>2510</v>
      </c>
      <c r="BU1316" t="s">
        <v>2171</v>
      </c>
      <c r="BW1316" t="s">
        <v>15183</v>
      </c>
      <c r="BX1316" t="s">
        <v>4030</v>
      </c>
      <c r="BY1316" t="s">
        <v>4032</v>
      </c>
      <c r="BZ1316" t="s">
        <v>15184</v>
      </c>
      <c r="CA1316" t="s">
        <v>15184</v>
      </c>
      <c r="CC1316" t="s">
        <v>4105</v>
      </c>
      <c r="CD1316">
        <v>149.52000000000001</v>
      </c>
      <c r="CE1316">
        <v>12.46</v>
      </c>
      <c r="CF1316">
        <v>0.87219999999999998</v>
      </c>
      <c r="CG1316">
        <v>0</v>
      </c>
      <c r="CH1316">
        <v>149.52000000000001</v>
      </c>
      <c r="CI1316" s="17">
        <v>0.5</v>
      </c>
      <c r="CJ1316">
        <v>17.43</v>
      </c>
      <c r="CK1316">
        <v>1</v>
      </c>
      <c r="CL1316" t="s">
        <v>15185</v>
      </c>
      <c r="CM1316" t="s">
        <v>4106</v>
      </c>
      <c r="CN1316" t="s">
        <v>2142</v>
      </c>
      <c r="CO1316" t="s">
        <v>15184</v>
      </c>
      <c r="CP1316" t="s">
        <v>4107</v>
      </c>
      <c r="CR1316" t="s">
        <v>21106</v>
      </c>
      <c r="CS1316" t="s">
        <v>4030</v>
      </c>
      <c r="CT1316" t="s">
        <v>4034</v>
      </c>
      <c r="CU1316" t="s">
        <v>21107</v>
      </c>
      <c r="CV1316" t="s">
        <v>4690</v>
      </c>
      <c r="CX1316" t="s">
        <v>4105</v>
      </c>
      <c r="CZ1316" t="s">
        <v>4133</v>
      </c>
      <c r="DA1316">
        <v>1</v>
      </c>
      <c r="DB1316" t="s">
        <v>21105</v>
      </c>
      <c r="DC1316" t="s">
        <v>72</v>
      </c>
      <c r="DD1316" t="s">
        <v>21107</v>
      </c>
      <c r="DE1316" t="s">
        <v>4158</v>
      </c>
    </row>
    <row r="1317" spans="58:109" x14ac:dyDescent="0.25">
      <c r="BF1317" t="s">
        <v>12368</v>
      </c>
      <c r="BG1317" t="s">
        <v>12369</v>
      </c>
      <c r="BH1317" t="s">
        <v>4469</v>
      </c>
      <c r="BI1317" t="s">
        <v>12370</v>
      </c>
      <c r="BJ1317" t="s">
        <v>4032</v>
      </c>
      <c r="BK1317">
        <v>153.22</v>
      </c>
      <c r="BL1317">
        <v>1</v>
      </c>
      <c r="BM1317">
        <v>1</v>
      </c>
      <c r="BN1317" t="s">
        <v>4028</v>
      </c>
      <c r="BO1317">
        <v>1</v>
      </c>
      <c r="BP1317" t="s">
        <v>4029</v>
      </c>
      <c r="BQ1317" t="s">
        <v>4030</v>
      </c>
      <c r="BR1317" t="s">
        <v>4031</v>
      </c>
      <c r="BS1317" s="124">
        <v>46146</v>
      </c>
      <c r="BT1317" t="s">
        <v>2510</v>
      </c>
      <c r="BU1317" t="s">
        <v>2171</v>
      </c>
      <c r="BW1317" t="s">
        <v>15186</v>
      </c>
      <c r="BX1317" t="s">
        <v>4030</v>
      </c>
      <c r="BY1317" t="s">
        <v>4034</v>
      </c>
      <c r="BZ1317" t="s">
        <v>13865</v>
      </c>
      <c r="CA1317" t="s">
        <v>13865</v>
      </c>
      <c r="CB1317" t="s">
        <v>4244</v>
      </c>
      <c r="CC1317" t="s">
        <v>4105</v>
      </c>
      <c r="CD1317">
        <v>143.88</v>
      </c>
      <c r="CE1317">
        <v>11.99</v>
      </c>
      <c r="CF1317">
        <v>1.1508</v>
      </c>
      <c r="CG1317">
        <v>1</v>
      </c>
      <c r="CH1317">
        <v>143.88</v>
      </c>
      <c r="CI1317" s="17">
        <v>0.2</v>
      </c>
      <c r="CJ1317">
        <v>14.67</v>
      </c>
      <c r="CK1317">
        <v>1</v>
      </c>
      <c r="CL1317" t="s">
        <v>15187</v>
      </c>
      <c r="CM1317" t="s">
        <v>4121</v>
      </c>
      <c r="CN1317" t="s">
        <v>2142</v>
      </c>
      <c r="CO1317" t="s">
        <v>13865</v>
      </c>
      <c r="CP1317" t="s">
        <v>4107</v>
      </c>
      <c r="CR1317" t="s">
        <v>21108</v>
      </c>
      <c r="CS1317" t="s">
        <v>4030</v>
      </c>
      <c r="CT1317" t="s">
        <v>4032</v>
      </c>
      <c r="CU1317" t="s">
        <v>21109</v>
      </c>
      <c r="CV1317" t="s">
        <v>8648</v>
      </c>
      <c r="CX1317" t="s">
        <v>4105</v>
      </c>
      <c r="CZ1317" t="s">
        <v>4133</v>
      </c>
      <c r="DA1317">
        <v>1</v>
      </c>
      <c r="DB1317" t="s">
        <v>21110</v>
      </c>
      <c r="DC1317" t="s">
        <v>72</v>
      </c>
      <c r="DD1317" t="s">
        <v>21109</v>
      </c>
      <c r="DE1317" t="s">
        <v>4158</v>
      </c>
    </row>
    <row r="1318" spans="58:109" x14ac:dyDescent="0.25">
      <c r="BF1318" t="s">
        <v>12371</v>
      </c>
      <c r="BG1318" t="s">
        <v>12372</v>
      </c>
      <c r="BH1318" t="s">
        <v>4079</v>
      </c>
      <c r="BI1318" t="s">
        <v>12373</v>
      </c>
      <c r="BJ1318" t="s">
        <v>4034</v>
      </c>
      <c r="BK1318">
        <v>95.58</v>
      </c>
      <c r="BL1318">
        <v>1</v>
      </c>
      <c r="BM1318">
        <v>1</v>
      </c>
      <c r="BN1318" t="s">
        <v>4028</v>
      </c>
      <c r="BO1318">
        <v>1</v>
      </c>
      <c r="BP1318" t="s">
        <v>4029</v>
      </c>
      <c r="BQ1318" t="s">
        <v>4030</v>
      </c>
      <c r="BR1318" t="s">
        <v>4041</v>
      </c>
      <c r="BS1318" s="124">
        <v>46146</v>
      </c>
      <c r="BT1318" t="s">
        <v>4080</v>
      </c>
      <c r="BU1318" t="s">
        <v>1720</v>
      </c>
      <c r="BW1318" t="s">
        <v>15186</v>
      </c>
      <c r="BX1318" t="s">
        <v>4030</v>
      </c>
      <c r="BY1318" t="s">
        <v>4034</v>
      </c>
      <c r="BZ1318" t="s">
        <v>15188</v>
      </c>
      <c r="CA1318" t="s">
        <v>15188</v>
      </c>
      <c r="CB1318" t="s">
        <v>4244</v>
      </c>
      <c r="CC1318" t="s">
        <v>4105</v>
      </c>
      <c r="CD1318">
        <v>143.88</v>
      </c>
      <c r="CE1318">
        <v>11.99</v>
      </c>
      <c r="CF1318">
        <v>1.1508</v>
      </c>
      <c r="CG1318">
        <v>1</v>
      </c>
      <c r="CH1318">
        <v>143.88</v>
      </c>
      <c r="CI1318" s="17">
        <v>0.2</v>
      </c>
      <c r="CJ1318">
        <v>14.67</v>
      </c>
      <c r="CK1318">
        <v>1</v>
      </c>
      <c r="CL1318" t="s">
        <v>15187</v>
      </c>
      <c r="CM1318" t="s">
        <v>4121</v>
      </c>
      <c r="CN1318" t="s">
        <v>2142</v>
      </c>
      <c r="CO1318" t="s">
        <v>15188</v>
      </c>
      <c r="CP1318" t="s">
        <v>4107</v>
      </c>
      <c r="CR1318" t="s">
        <v>14108</v>
      </c>
      <c r="CS1318" t="s">
        <v>4030</v>
      </c>
      <c r="CT1318" t="s">
        <v>4109</v>
      </c>
      <c r="CU1318" t="s">
        <v>21098</v>
      </c>
      <c r="CV1318" t="s">
        <v>8912</v>
      </c>
      <c r="CX1318" t="s">
        <v>4111</v>
      </c>
      <c r="CZ1318" t="s">
        <v>4133</v>
      </c>
      <c r="DA1318">
        <v>1</v>
      </c>
      <c r="DB1318" t="s">
        <v>14110</v>
      </c>
      <c r="DC1318" t="s">
        <v>72</v>
      </c>
      <c r="DD1318" t="s">
        <v>21098</v>
      </c>
      <c r="DE1318" t="s">
        <v>4158</v>
      </c>
    </row>
    <row r="1319" spans="58:109" x14ac:dyDescent="0.25">
      <c r="BF1319" t="s">
        <v>12374</v>
      </c>
      <c r="BG1319" t="s">
        <v>12375</v>
      </c>
      <c r="BH1319" t="s">
        <v>4079</v>
      </c>
      <c r="BI1319" t="s">
        <v>12376</v>
      </c>
      <c r="BJ1319" t="s">
        <v>4034</v>
      </c>
      <c r="BK1319">
        <v>112.32</v>
      </c>
      <c r="BL1319">
        <v>1</v>
      </c>
      <c r="BM1319">
        <v>1</v>
      </c>
      <c r="BN1319" t="s">
        <v>4028</v>
      </c>
      <c r="BO1319">
        <v>1</v>
      </c>
      <c r="BP1319" t="s">
        <v>4029</v>
      </c>
      <c r="BQ1319" t="s">
        <v>4030</v>
      </c>
      <c r="BR1319" t="s">
        <v>4041</v>
      </c>
      <c r="BS1319" s="124">
        <v>46146</v>
      </c>
      <c r="BT1319" t="s">
        <v>4080</v>
      </c>
      <c r="BU1319" t="s">
        <v>1720</v>
      </c>
      <c r="BW1319" t="s">
        <v>15189</v>
      </c>
      <c r="BX1319" t="s">
        <v>4030</v>
      </c>
      <c r="BY1319" t="s">
        <v>4032</v>
      </c>
      <c r="BZ1319" t="s">
        <v>15190</v>
      </c>
      <c r="CA1319" t="s">
        <v>15190</v>
      </c>
      <c r="CC1319" t="s">
        <v>4105</v>
      </c>
      <c r="CD1319">
        <v>126</v>
      </c>
      <c r="CE1319">
        <v>10.5</v>
      </c>
      <c r="CF1319">
        <v>0.73499999999999999</v>
      </c>
      <c r="CG1319">
        <v>0</v>
      </c>
      <c r="CH1319">
        <v>126</v>
      </c>
      <c r="CI1319" s="17">
        <v>0.5</v>
      </c>
      <c r="CJ1319">
        <v>14.72</v>
      </c>
      <c r="CK1319">
        <v>1</v>
      </c>
      <c r="CL1319" t="s">
        <v>15185</v>
      </c>
      <c r="CM1319" t="s">
        <v>4106</v>
      </c>
      <c r="CN1319" t="s">
        <v>2142</v>
      </c>
      <c r="CO1319" t="s">
        <v>15190</v>
      </c>
      <c r="CP1319" t="s">
        <v>4107</v>
      </c>
      <c r="CR1319" t="s">
        <v>21111</v>
      </c>
      <c r="CS1319" t="s">
        <v>4050</v>
      </c>
      <c r="CT1319" t="s">
        <v>4034</v>
      </c>
      <c r="CU1319" t="s">
        <v>21112</v>
      </c>
      <c r="CV1319" t="s">
        <v>8257</v>
      </c>
      <c r="CX1319" t="s">
        <v>4105</v>
      </c>
      <c r="CY1319" s="17">
        <v>0.5</v>
      </c>
      <c r="CZ1319" t="s">
        <v>4133</v>
      </c>
      <c r="DA1319">
        <v>1</v>
      </c>
      <c r="DB1319" t="s">
        <v>21113</v>
      </c>
      <c r="DC1319" t="s">
        <v>72</v>
      </c>
      <c r="DD1319" t="s">
        <v>21112</v>
      </c>
      <c r="DE1319" t="s">
        <v>4158</v>
      </c>
    </row>
    <row r="1320" spans="58:109" x14ac:dyDescent="0.25">
      <c r="BF1320" t="s">
        <v>12377</v>
      </c>
      <c r="BG1320" t="s">
        <v>12378</v>
      </c>
      <c r="BH1320" t="s">
        <v>4079</v>
      </c>
      <c r="BI1320" t="s">
        <v>12379</v>
      </c>
      <c r="BJ1320" t="s">
        <v>4034</v>
      </c>
      <c r="BK1320">
        <v>53.24</v>
      </c>
      <c r="BL1320">
        <v>1</v>
      </c>
      <c r="BM1320">
        <v>1</v>
      </c>
      <c r="BN1320" t="s">
        <v>4028</v>
      </c>
      <c r="BO1320">
        <v>1</v>
      </c>
      <c r="BP1320" t="s">
        <v>4029</v>
      </c>
      <c r="BQ1320" t="s">
        <v>4030</v>
      </c>
      <c r="BR1320" t="s">
        <v>4041</v>
      </c>
      <c r="BS1320" s="124">
        <v>46146</v>
      </c>
      <c r="BT1320" t="s">
        <v>4080</v>
      </c>
      <c r="BU1320" t="s">
        <v>1720</v>
      </c>
      <c r="BW1320" t="s">
        <v>15191</v>
      </c>
      <c r="BX1320" t="s">
        <v>4030</v>
      </c>
      <c r="BY1320" t="s">
        <v>4032</v>
      </c>
      <c r="BZ1320" t="s">
        <v>15190</v>
      </c>
      <c r="CA1320" t="s">
        <v>15190</v>
      </c>
      <c r="CC1320" t="s">
        <v>4105</v>
      </c>
      <c r="CD1320">
        <v>136.44</v>
      </c>
      <c r="CE1320">
        <v>11.37</v>
      </c>
      <c r="CF1320">
        <v>0.79590000000000005</v>
      </c>
      <c r="CG1320">
        <v>0</v>
      </c>
      <c r="CH1320">
        <v>136.44</v>
      </c>
      <c r="CI1320" s="17">
        <v>0.5</v>
      </c>
      <c r="CJ1320">
        <v>15.93</v>
      </c>
      <c r="CK1320">
        <v>1</v>
      </c>
      <c r="CL1320" t="s">
        <v>15185</v>
      </c>
      <c r="CM1320" t="s">
        <v>4106</v>
      </c>
      <c r="CN1320" t="s">
        <v>2142</v>
      </c>
      <c r="CO1320" t="s">
        <v>15190</v>
      </c>
      <c r="CP1320" t="s">
        <v>4107</v>
      </c>
      <c r="CR1320" t="s">
        <v>20934</v>
      </c>
      <c r="CS1320" t="s">
        <v>4030</v>
      </c>
      <c r="CT1320" t="s">
        <v>4032</v>
      </c>
      <c r="CU1320" t="s">
        <v>21012</v>
      </c>
      <c r="CV1320" t="s">
        <v>8438</v>
      </c>
      <c r="CX1320" t="s">
        <v>4105</v>
      </c>
      <c r="CZ1320" t="s">
        <v>4133</v>
      </c>
      <c r="DA1320">
        <v>1</v>
      </c>
      <c r="DB1320" t="s">
        <v>20936</v>
      </c>
      <c r="DC1320" t="s">
        <v>72</v>
      </c>
      <c r="DD1320" t="s">
        <v>21012</v>
      </c>
      <c r="DE1320" t="s">
        <v>4158</v>
      </c>
    </row>
    <row r="1321" spans="58:109" x14ac:dyDescent="0.25">
      <c r="BF1321" t="s">
        <v>12380</v>
      </c>
      <c r="BG1321" t="s">
        <v>12381</v>
      </c>
      <c r="BH1321" t="s">
        <v>4079</v>
      </c>
      <c r="BI1321" t="s">
        <v>12382</v>
      </c>
      <c r="BJ1321" t="s">
        <v>4034</v>
      </c>
      <c r="BK1321">
        <v>57.42</v>
      </c>
      <c r="BL1321">
        <v>1</v>
      </c>
      <c r="BM1321">
        <v>1</v>
      </c>
      <c r="BN1321" t="s">
        <v>4028</v>
      </c>
      <c r="BO1321">
        <v>1</v>
      </c>
      <c r="BP1321" t="s">
        <v>4029</v>
      </c>
      <c r="BQ1321" t="s">
        <v>4030</v>
      </c>
      <c r="BR1321" t="s">
        <v>4041</v>
      </c>
      <c r="BS1321" s="124">
        <v>46146</v>
      </c>
      <c r="BT1321" t="s">
        <v>4080</v>
      </c>
      <c r="BU1321" t="s">
        <v>1720</v>
      </c>
      <c r="BW1321" t="s">
        <v>15192</v>
      </c>
      <c r="BX1321" t="s">
        <v>4030</v>
      </c>
      <c r="BY1321" t="s">
        <v>4032</v>
      </c>
      <c r="BZ1321" t="s">
        <v>13447</v>
      </c>
      <c r="CA1321" t="s">
        <v>13447</v>
      </c>
      <c r="CC1321" t="s">
        <v>4105</v>
      </c>
      <c r="CD1321">
        <v>213.72</v>
      </c>
      <c r="CE1321">
        <v>17.809999999999999</v>
      </c>
      <c r="CF1321">
        <v>1.2466999999999999</v>
      </c>
      <c r="CG1321">
        <v>0</v>
      </c>
      <c r="CH1321">
        <v>213.72</v>
      </c>
      <c r="CI1321" s="17">
        <v>0.5</v>
      </c>
      <c r="CJ1321">
        <v>24.95</v>
      </c>
      <c r="CK1321">
        <v>1</v>
      </c>
      <c r="CL1321" t="s">
        <v>15185</v>
      </c>
      <c r="CM1321" t="s">
        <v>4106</v>
      </c>
      <c r="CN1321" t="s">
        <v>2142</v>
      </c>
      <c r="CO1321" t="s">
        <v>13447</v>
      </c>
      <c r="CP1321" t="s">
        <v>4107</v>
      </c>
      <c r="CR1321" t="s">
        <v>17621</v>
      </c>
      <c r="CS1321" t="s">
        <v>4030</v>
      </c>
      <c r="CT1321" t="s">
        <v>4034</v>
      </c>
      <c r="CU1321" t="s">
        <v>14192</v>
      </c>
      <c r="CV1321" t="s">
        <v>8454</v>
      </c>
      <c r="CX1321" t="s">
        <v>4105</v>
      </c>
      <c r="CZ1321" t="s">
        <v>4133</v>
      </c>
      <c r="DA1321">
        <v>1</v>
      </c>
      <c r="DB1321" t="s">
        <v>14087</v>
      </c>
      <c r="DC1321" t="s">
        <v>72</v>
      </c>
      <c r="DD1321" t="s">
        <v>14192</v>
      </c>
      <c r="DE1321" t="s">
        <v>4158</v>
      </c>
    </row>
    <row r="1322" spans="58:109" x14ac:dyDescent="0.25">
      <c r="BF1322" t="s">
        <v>12383</v>
      </c>
      <c r="BG1322" t="s">
        <v>12384</v>
      </c>
      <c r="BH1322" t="s">
        <v>4079</v>
      </c>
      <c r="BI1322" t="s">
        <v>12385</v>
      </c>
      <c r="BJ1322" t="s">
        <v>4034</v>
      </c>
      <c r="BK1322">
        <v>74.239999999999995</v>
      </c>
      <c r="BL1322">
        <v>1</v>
      </c>
      <c r="BM1322">
        <v>1</v>
      </c>
      <c r="BN1322" t="s">
        <v>4035</v>
      </c>
      <c r="BO1322">
        <v>1</v>
      </c>
      <c r="BP1322" t="s">
        <v>4029</v>
      </c>
      <c r="BQ1322" t="s">
        <v>4030</v>
      </c>
      <c r="BR1322" t="s">
        <v>4041</v>
      </c>
      <c r="BS1322" s="124">
        <v>46146</v>
      </c>
      <c r="BT1322" t="s">
        <v>4080</v>
      </c>
      <c r="BU1322" t="s">
        <v>1720</v>
      </c>
      <c r="BW1322" t="s">
        <v>15193</v>
      </c>
      <c r="BX1322" t="s">
        <v>4030</v>
      </c>
      <c r="BY1322" t="s">
        <v>4032</v>
      </c>
      <c r="BZ1322" t="s">
        <v>15194</v>
      </c>
      <c r="CA1322" t="s">
        <v>8456</v>
      </c>
      <c r="CB1322" t="s">
        <v>4250</v>
      </c>
      <c r="CC1322" t="s">
        <v>4105</v>
      </c>
      <c r="CD1322">
        <v>209.88</v>
      </c>
      <c r="CE1322">
        <v>17.489999999999998</v>
      </c>
      <c r="CF1322">
        <v>1.9585999999999999</v>
      </c>
      <c r="CG1322">
        <v>1</v>
      </c>
      <c r="CH1322">
        <v>209.88</v>
      </c>
      <c r="CI1322" s="17">
        <v>0.2</v>
      </c>
      <c r="CJ1322">
        <v>28.89</v>
      </c>
      <c r="CK1322">
        <v>1</v>
      </c>
      <c r="CL1322" t="s">
        <v>15187</v>
      </c>
      <c r="CM1322" t="s">
        <v>4121</v>
      </c>
      <c r="CN1322" t="s">
        <v>2142</v>
      </c>
      <c r="CO1322" t="s">
        <v>15194</v>
      </c>
      <c r="CP1322" t="s">
        <v>4121</v>
      </c>
      <c r="CR1322" t="s">
        <v>17622</v>
      </c>
      <c r="CS1322" t="s">
        <v>4050</v>
      </c>
      <c r="CT1322" t="s">
        <v>4109</v>
      </c>
      <c r="CU1322" t="s">
        <v>16980</v>
      </c>
      <c r="CV1322" t="s">
        <v>4701</v>
      </c>
      <c r="CW1322" t="s">
        <v>4434</v>
      </c>
      <c r="CX1322" t="s">
        <v>4111</v>
      </c>
      <c r="CZ1322" t="s">
        <v>4133</v>
      </c>
      <c r="DA1322">
        <v>1</v>
      </c>
      <c r="DB1322" t="s">
        <v>17623</v>
      </c>
      <c r="DC1322" t="s">
        <v>72</v>
      </c>
      <c r="DD1322" t="s">
        <v>16980</v>
      </c>
      <c r="DE1322" t="s">
        <v>4158</v>
      </c>
    </row>
    <row r="1323" spans="58:109" x14ac:dyDescent="0.25">
      <c r="BF1323" t="s">
        <v>12386</v>
      </c>
      <c r="BG1323" t="s">
        <v>12387</v>
      </c>
      <c r="BH1323" t="s">
        <v>4079</v>
      </c>
      <c r="BI1323" t="s">
        <v>12388</v>
      </c>
      <c r="BJ1323" t="s">
        <v>4032</v>
      </c>
      <c r="BK1323">
        <v>156.30000000000001</v>
      </c>
      <c r="BL1323">
        <v>0</v>
      </c>
      <c r="BM1323">
        <v>1</v>
      </c>
      <c r="BN1323" t="s">
        <v>4060</v>
      </c>
      <c r="BO1323">
        <v>0</v>
      </c>
      <c r="BP1323" t="s">
        <v>4029</v>
      </c>
      <c r="BQ1323" t="s">
        <v>4050</v>
      </c>
      <c r="BR1323" t="s">
        <v>4041</v>
      </c>
      <c r="BS1323" s="124">
        <v>46146</v>
      </c>
      <c r="BT1323" t="s">
        <v>4080</v>
      </c>
      <c r="BU1323" t="s">
        <v>1720</v>
      </c>
      <c r="BW1323" t="s">
        <v>15195</v>
      </c>
      <c r="BX1323" t="s">
        <v>4030</v>
      </c>
      <c r="BY1323" t="s">
        <v>4032</v>
      </c>
      <c r="BZ1323" t="s">
        <v>15196</v>
      </c>
      <c r="CA1323" t="s">
        <v>8456</v>
      </c>
      <c r="CB1323" t="s">
        <v>4250</v>
      </c>
      <c r="CC1323" t="s">
        <v>4105</v>
      </c>
      <c r="CD1323">
        <v>218.88</v>
      </c>
      <c r="CE1323">
        <v>18.239999999999998</v>
      </c>
      <c r="CF1323">
        <v>2.0426000000000002</v>
      </c>
      <c r="CG1323">
        <v>1</v>
      </c>
      <c r="CH1323">
        <v>218.88</v>
      </c>
      <c r="CI1323" s="17">
        <v>0.2</v>
      </c>
      <c r="CJ1323">
        <v>30.13</v>
      </c>
      <c r="CK1323">
        <v>1</v>
      </c>
      <c r="CL1323" t="s">
        <v>15187</v>
      </c>
      <c r="CM1323" t="s">
        <v>4121</v>
      </c>
      <c r="CN1323" t="s">
        <v>2142</v>
      </c>
      <c r="CO1323" t="s">
        <v>15196</v>
      </c>
      <c r="CP1323" t="s">
        <v>4121</v>
      </c>
      <c r="CR1323" t="s">
        <v>17624</v>
      </c>
      <c r="CS1323" t="s">
        <v>4030</v>
      </c>
      <c r="CT1323" t="s">
        <v>4109</v>
      </c>
      <c r="CU1323" t="s">
        <v>17625</v>
      </c>
      <c r="CV1323" t="s">
        <v>8558</v>
      </c>
      <c r="CX1323" t="s">
        <v>4111</v>
      </c>
      <c r="CZ1323" t="s">
        <v>4133</v>
      </c>
      <c r="DA1323">
        <v>1</v>
      </c>
      <c r="DB1323" t="s">
        <v>17626</v>
      </c>
      <c r="DC1323" t="s">
        <v>72</v>
      </c>
      <c r="DD1323" t="s">
        <v>17625</v>
      </c>
      <c r="DE1323" t="s">
        <v>4158</v>
      </c>
    </row>
    <row r="1324" spans="58:109" x14ac:dyDescent="0.25">
      <c r="BF1324" t="s">
        <v>12389</v>
      </c>
      <c r="BH1324" t="s">
        <v>4079</v>
      </c>
      <c r="BL1324">
        <v>0</v>
      </c>
      <c r="BM1324">
        <v>1</v>
      </c>
      <c r="BR1324" t="s">
        <v>4041</v>
      </c>
      <c r="BS1324" s="124">
        <v>46146</v>
      </c>
      <c r="BT1324" t="s">
        <v>4080</v>
      </c>
      <c r="BU1324" t="s">
        <v>1720</v>
      </c>
      <c r="BW1324" t="s">
        <v>15197</v>
      </c>
      <c r="BX1324" t="s">
        <v>4030</v>
      </c>
      <c r="BY1324" t="s">
        <v>4032</v>
      </c>
      <c r="BZ1324" t="s">
        <v>15010</v>
      </c>
      <c r="CA1324" t="s">
        <v>8456</v>
      </c>
      <c r="CB1324" t="s">
        <v>4250</v>
      </c>
      <c r="CC1324" t="s">
        <v>4105</v>
      </c>
      <c r="CD1324">
        <v>206.88</v>
      </c>
      <c r="CE1324">
        <v>17.239999999999998</v>
      </c>
      <c r="CF1324">
        <v>1.9306000000000001</v>
      </c>
      <c r="CG1324">
        <v>1</v>
      </c>
      <c r="CH1324">
        <v>206.88</v>
      </c>
      <c r="CI1324" s="17">
        <v>0.2</v>
      </c>
      <c r="CJ1324">
        <v>28.48</v>
      </c>
      <c r="CK1324">
        <v>1</v>
      </c>
      <c r="CL1324" t="s">
        <v>15187</v>
      </c>
      <c r="CM1324" t="s">
        <v>4121</v>
      </c>
      <c r="CN1324" t="s">
        <v>2142</v>
      </c>
      <c r="CO1324" t="s">
        <v>15010</v>
      </c>
      <c r="CP1324" t="s">
        <v>4121</v>
      </c>
      <c r="CR1324" t="s">
        <v>17627</v>
      </c>
      <c r="CS1324" t="s">
        <v>4030</v>
      </c>
      <c r="CT1324" t="s">
        <v>4032</v>
      </c>
      <c r="CU1324" t="s">
        <v>15432</v>
      </c>
      <c r="CV1324" t="s">
        <v>8907</v>
      </c>
      <c r="CW1324" t="s">
        <v>4230</v>
      </c>
      <c r="CX1324" t="s">
        <v>4105</v>
      </c>
      <c r="CZ1324" t="s">
        <v>4133</v>
      </c>
      <c r="DA1324">
        <v>1</v>
      </c>
      <c r="DB1324" t="s">
        <v>17628</v>
      </c>
      <c r="DC1324" t="s">
        <v>72</v>
      </c>
      <c r="DD1324" t="s">
        <v>15432</v>
      </c>
      <c r="DE1324" t="s">
        <v>4158</v>
      </c>
    </row>
    <row r="1325" spans="58:109" x14ac:dyDescent="0.25">
      <c r="BF1325" t="s">
        <v>12390</v>
      </c>
      <c r="BH1325" t="s">
        <v>4079</v>
      </c>
      <c r="BL1325">
        <v>0</v>
      </c>
      <c r="BM1325">
        <v>1</v>
      </c>
      <c r="BR1325" t="s">
        <v>4041</v>
      </c>
      <c r="BS1325" s="124">
        <v>46146</v>
      </c>
      <c r="BT1325" t="s">
        <v>4080</v>
      </c>
      <c r="BU1325" t="s">
        <v>1720</v>
      </c>
      <c r="BW1325" t="s">
        <v>15198</v>
      </c>
      <c r="BX1325" t="s">
        <v>4030</v>
      </c>
      <c r="BY1325" t="s">
        <v>4032</v>
      </c>
      <c r="BZ1325" t="s">
        <v>15199</v>
      </c>
      <c r="CA1325" t="s">
        <v>8456</v>
      </c>
      <c r="CB1325" t="s">
        <v>4250</v>
      </c>
      <c r="CC1325" t="s">
        <v>4105</v>
      </c>
      <c r="CD1325">
        <v>182.88</v>
      </c>
      <c r="CE1325">
        <v>15.24</v>
      </c>
      <c r="CF1325">
        <v>1.7065999999999999</v>
      </c>
      <c r="CG1325">
        <v>1</v>
      </c>
      <c r="CH1325">
        <v>182.88</v>
      </c>
      <c r="CI1325" s="17">
        <v>0.2</v>
      </c>
      <c r="CJ1325">
        <v>25.18</v>
      </c>
      <c r="CK1325">
        <v>1</v>
      </c>
      <c r="CL1325" t="s">
        <v>15187</v>
      </c>
      <c r="CM1325" t="s">
        <v>4121</v>
      </c>
      <c r="CN1325" t="s">
        <v>2142</v>
      </c>
      <c r="CO1325" t="s">
        <v>15199</v>
      </c>
      <c r="CP1325" t="s">
        <v>4121</v>
      </c>
      <c r="CR1325" t="s">
        <v>17629</v>
      </c>
      <c r="CS1325" t="s">
        <v>4030</v>
      </c>
      <c r="CT1325" t="s">
        <v>4032</v>
      </c>
      <c r="CU1325" t="s">
        <v>14351</v>
      </c>
      <c r="CV1325" t="s">
        <v>8907</v>
      </c>
      <c r="CW1325" t="s">
        <v>4230</v>
      </c>
      <c r="CX1325" t="s">
        <v>4105</v>
      </c>
      <c r="CZ1325" t="s">
        <v>4133</v>
      </c>
      <c r="DA1325">
        <v>1</v>
      </c>
      <c r="DB1325" t="s">
        <v>17628</v>
      </c>
      <c r="DC1325" t="s">
        <v>72</v>
      </c>
      <c r="DD1325" t="s">
        <v>14351</v>
      </c>
      <c r="DE1325" t="s">
        <v>4158</v>
      </c>
    </row>
    <row r="1326" spans="58:109" x14ac:dyDescent="0.25">
      <c r="BF1326" t="s">
        <v>12391</v>
      </c>
      <c r="BH1326" t="s">
        <v>4079</v>
      </c>
      <c r="BL1326">
        <v>0</v>
      </c>
      <c r="BM1326">
        <v>1</v>
      </c>
      <c r="BR1326" t="s">
        <v>4041</v>
      </c>
      <c r="BS1326" s="124">
        <v>46146</v>
      </c>
      <c r="BT1326" t="s">
        <v>4080</v>
      </c>
      <c r="BU1326" t="s">
        <v>1720</v>
      </c>
      <c r="BW1326" t="s">
        <v>15186</v>
      </c>
      <c r="BX1326" t="s">
        <v>4030</v>
      </c>
      <c r="BY1326" t="s">
        <v>4034</v>
      </c>
      <c r="BZ1326" t="s">
        <v>15013</v>
      </c>
      <c r="CA1326" t="s">
        <v>8298</v>
      </c>
      <c r="CB1326" t="s">
        <v>4244</v>
      </c>
      <c r="CC1326" t="s">
        <v>4105</v>
      </c>
      <c r="CD1326">
        <v>143.88</v>
      </c>
      <c r="CE1326">
        <v>11.99</v>
      </c>
      <c r="CF1326">
        <v>1.1508</v>
      </c>
      <c r="CG1326">
        <v>1</v>
      </c>
      <c r="CH1326">
        <v>143.88</v>
      </c>
      <c r="CI1326" s="17">
        <v>0.2</v>
      </c>
      <c r="CJ1326">
        <v>14.67</v>
      </c>
      <c r="CK1326">
        <v>1</v>
      </c>
      <c r="CL1326" t="s">
        <v>15187</v>
      </c>
      <c r="CM1326" t="s">
        <v>4121</v>
      </c>
      <c r="CN1326" t="s">
        <v>2142</v>
      </c>
      <c r="CO1326" t="s">
        <v>15013</v>
      </c>
      <c r="CP1326" t="s">
        <v>4121</v>
      </c>
      <c r="CR1326" t="s">
        <v>17630</v>
      </c>
      <c r="CS1326" t="s">
        <v>4030</v>
      </c>
      <c r="CT1326" t="s">
        <v>4034</v>
      </c>
      <c r="CU1326" t="s">
        <v>17631</v>
      </c>
      <c r="CV1326" t="s">
        <v>4690</v>
      </c>
      <c r="CW1326" t="s">
        <v>4333</v>
      </c>
      <c r="CX1326" t="s">
        <v>4105</v>
      </c>
      <c r="CZ1326" t="s">
        <v>4133</v>
      </c>
      <c r="DA1326">
        <v>1</v>
      </c>
      <c r="DB1326" t="s">
        <v>17632</v>
      </c>
      <c r="DC1326" t="s">
        <v>72</v>
      </c>
      <c r="DD1326" t="s">
        <v>17631</v>
      </c>
      <c r="DE1326" t="s">
        <v>4158</v>
      </c>
    </row>
    <row r="1327" spans="58:109" x14ac:dyDescent="0.25">
      <c r="BF1327" t="s">
        <v>12392</v>
      </c>
      <c r="BH1327" t="s">
        <v>4079</v>
      </c>
      <c r="BL1327">
        <v>0</v>
      </c>
      <c r="BM1327">
        <v>1</v>
      </c>
      <c r="BR1327" t="s">
        <v>4041</v>
      </c>
      <c r="BS1327" s="124">
        <v>46146</v>
      </c>
      <c r="BT1327" t="s">
        <v>4080</v>
      </c>
      <c r="BU1327" t="s">
        <v>1720</v>
      </c>
      <c r="BW1327" t="s">
        <v>15200</v>
      </c>
      <c r="BX1327" t="s">
        <v>4030</v>
      </c>
      <c r="BY1327" t="s">
        <v>4034</v>
      </c>
      <c r="BZ1327" t="s">
        <v>15194</v>
      </c>
      <c r="CA1327" t="s">
        <v>8298</v>
      </c>
      <c r="CB1327" t="s">
        <v>4244</v>
      </c>
      <c r="CC1327" t="s">
        <v>4105</v>
      </c>
      <c r="CD1327">
        <v>182.88</v>
      </c>
      <c r="CE1327">
        <v>15.24</v>
      </c>
      <c r="CF1327">
        <v>1.4628000000000001</v>
      </c>
      <c r="CG1327">
        <v>1</v>
      </c>
      <c r="CH1327">
        <v>182.88</v>
      </c>
      <c r="CI1327" s="17">
        <v>0.2</v>
      </c>
      <c r="CJ1327">
        <v>18.649999999999999</v>
      </c>
      <c r="CK1327">
        <v>1</v>
      </c>
      <c r="CL1327" t="s">
        <v>15187</v>
      </c>
      <c r="CM1327" t="s">
        <v>4121</v>
      </c>
      <c r="CN1327" t="s">
        <v>2142</v>
      </c>
      <c r="CO1327" t="s">
        <v>15194</v>
      </c>
      <c r="CP1327" t="s">
        <v>4121</v>
      </c>
      <c r="CR1327" t="s">
        <v>17633</v>
      </c>
      <c r="CS1327" t="s">
        <v>4030</v>
      </c>
      <c r="CT1327" t="s">
        <v>4034</v>
      </c>
      <c r="CU1327" t="s">
        <v>14501</v>
      </c>
      <c r="CV1327" t="s">
        <v>4690</v>
      </c>
      <c r="CW1327" t="s">
        <v>4333</v>
      </c>
      <c r="CX1327" t="s">
        <v>4105</v>
      </c>
      <c r="CZ1327" t="s">
        <v>4133</v>
      </c>
      <c r="DA1327">
        <v>1</v>
      </c>
      <c r="DB1327" t="s">
        <v>17632</v>
      </c>
      <c r="DC1327" t="s">
        <v>72</v>
      </c>
      <c r="DD1327" t="s">
        <v>14501</v>
      </c>
      <c r="DE1327" t="s">
        <v>4158</v>
      </c>
    </row>
    <row r="1328" spans="58:109" x14ac:dyDescent="0.25">
      <c r="BF1328" t="s">
        <v>12393</v>
      </c>
      <c r="BH1328" t="s">
        <v>4079</v>
      </c>
      <c r="BL1328">
        <v>0</v>
      </c>
      <c r="BM1328">
        <v>1</v>
      </c>
      <c r="BR1328" t="s">
        <v>4041</v>
      </c>
      <c r="BS1328" s="124">
        <v>46146</v>
      </c>
      <c r="BT1328" t="s">
        <v>4080</v>
      </c>
      <c r="BU1328" t="s">
        <v>1720</v>
      </c>
      <c r="BW1328" t="s">
        <v>15201</v>
      </c>
      <c r="BX1328" t="s">
        <v>4030</v>
      </c>
      <c r="BY1328" t="s">
        <v>4034</v>
      </c>
      <c r="BZ1328" t="s">
        <v>15202</v>
      </c>
      <c r="CA1328" t="s">
        <v>15202</v>
      </c>
      <c r="CC1328" t="s">
        <v>4105</v>
      </c>
      <c r="CD1328">
        <v>74.040000000000006</v>
      </c>
      <c r="CE1328">
        <v>6.17</v>
      </c>
      <c r="CF1328">
        <v>0.46274999999999999</v>
      </c>
      <c r="CG1328">
        <v>0</v>
      </c>
      <c r="CH1328">
        <v>74.040000000000006</v>
      </c>
      <c r="CJ1328">
        <v>10.18</v>
      </c>
      <c r="CK1328">
        <v>1</v>
      </c>
      <c r="CL1328" t="s">
        <v>15203</v>
      </c>
      <c r="CM1328" t="s">
        <v>4106</v>
      </c>
      <c r="CN1328" t="s">
        <v>2142</v>
      </c>
      <c r="CO1328" t="s">
        <v>15202</v>
      </c>
      <c r="CP1328" t="s">
        <v>4107</v>
      </c>
      <c r="CR1328" t="s">
        <v>17634</v>
      </c>
      <c r="CS1328" t="s">
        <v>4050</v>
      </c>
      <c r="CT1328" t="s">
        <v>4032</v>
      </c>
      <c r="CU1328" t="s">
        <v>17635</v>
      </c>
      <c r="CV1328" t="s">
        <v>4219</v>
      </c>
      <c r="CX1328" t="s">
        <v>4105</v>
      </c>
      <c r="CY1328" s="17">
        <v>0.5</v>
      </c>
      <c r="CZ1328" t="s">
        <v>4133</v>
      </c>
      <c r="DA1328">
        <v>1</v>
      </c>
      <c r="DB1328" t="s">
        <v>17636</v>
      </c>
      <c r="DC1328" t="s">
        <v>72</v>
      </c>
      <c r="DD1328" t="s">
        <v>17635</v>
      </c>
      <c r="DE1328" t="s">
        <v>4158</v>
      </c>
    </row>
    <row r="1329" spans="58:109" x14ac:dyDescent="0.25">
      <c r="BF1329" t="s">
        <v>12394</v>
      </c>
      <c r="BH1329" t="s">
        <v>4079</v>
      </c>
      <c r="BL1329">
        <v>0</v>
      </c>
      <c r="BM1329">
        <v>1</v>
      </c>
      <c r="BR1329" t="s">
        <v>4041</v>
      </c>
      <c r="BS1329" s="124">
        <v>46146</v>
      </c>
      <c r="BT1329" t="s">
        <v>4080</v>
      </c>
      <c r="BU1329" t="s">
        <v>1720</v>
      </c>
      <c r="BW1329" t="s">
        <v>15204</v>
      </c>
      <c r="BX1329" t="s">
        <v>4030</v>
      </c>
      <c r="BY1329" t="s">
        <v>4104</v>
      </c>
      <c r="BZ1329" t="s">
        <v>15205</v>
      </c>
      <c r="CA1329" t="s">
        <v>15205</v>
      </c>
      <c r="CB1329" t="s">
        <v>4536</v>
      </c>
      <c r="CC1329" t="s">
        <v>4105</v>
      </c>
      <c r="CD1329">
        <v>77.88</v>
      </c>
      <c r="CE1329">
        <v>6.49</v>
      </c>
      <c r="CG1329">
        <v>0</v>
      </c>
      <c r="CH1329">
        <v>77.88</v>
      </c>
      <c r="CK1329">
        <v>1</v>
      </c>
      <c r="CL1329" t="s">
        <v>15206</v>
      </c>
      <c r="CM1329" t="s">
        <v>4106</v>
      </c>
      <c r="CN1329" t="s">
        <v>2142</v>
      </c>
      <c r="CO1329" t="s">
        <v>15205</v>
      </c>
      <c r="CP1329" t="s">
        <v>4107</v>
      </c>
      <c r="CR1329" t="s">
        <v>17639</v>
      </c>
      <c r="CS1329" t="s">
        <v>4030</v>
      </c>
      <c r="CT1329" t="s">
        <v>4032</v>
      </c>
      <c r="CU1329" t="s">
        <v>17640</v>
      </c>
      <c r="CV1329" t="s">
        <v>4690</v>
      </c>
      <c r="CX1329" t="s">
        <v>4105</v>
      </c>
      <c r="CY1329" s="17">
        <v>0.5</v>
      </c>
      <c r="CZ1329" t="s">
        <v>4133</v>
      </c>
      <c r="DA1329">
        <v>1</v>
      </c>
      <c r="DB1329" t="s">
        <v>17638</v>
      </c>
      <c r="DC1329" t="s">
        <v>72</v>
      </c>
      <c r="DD1329" t="s">
        <v>17640</v>
      </c>
      <c r="DE1329" t="s">
        <v>4158</v>
      </c>
    </row>
    <row r="1330" spans="58:109" x14ac:dyDescent="0.25">
      <c r="BF1330" t="s">
        <v>12395</v>
      </c>
      <c r="BH1330" t="s">
        <v>4079</v>
      </c>
      <c r="BL1330">
        <v>0</v>
      </c>
      <c r="BM1330">
        <v>1</v>
      </c>
      <c r="BR1330" t="s">
        <v>4041</v>
      </c>
      <c r="BS1330" s="124">
        <v>46146</v>
      </c>
      <c r="BT1330" t="s">
        <v>4080</v>
      </c>
      <c r="BU1330" t="s">
        <v>1720</v>
      </c>
      <c r="BW1330" t="s">
        <v>15207</v>
      </c>
      <c r="BX1330" t="s">
        <v>4030</v>
      </c>
      <c r="BY1330" t="s">
        <v>4109</v>
      </c>
      <c r="BZ1330" t="s">
        <v>15208</v>
      </c>
      <c r="CA1330" t="s">
        <v>15208</v>
      </c>
      <c r="CB1330" t="s">
        <v>4384</v>
      </c>
      <c r="CC1330" t="s">
        <v>4111</v>
      </c>
      <c r="CD1330">
        <v>239.88</v>
      </c>
      <c r="CE1330">
        <v>19.989999999999998</v>
      </c>
      <c r="CG1330">
        <v>0</v>
      </c>
      <c r="CH1330">
        <v>239.88</v>
      </c>
      <c r="CK1330">
        <v>1</v>
      </c>
      <c r="CL1330" t="s">
        <v>15209</v>
      </c>
      <c r="CM1330" t="s">
        <v>4106</v>
      </c>
      <c r="CN1330" t="s">
        <v>2142</v>
      </c>
      <c r="CO1330" t="s">
        <v>15208</v>
      </c>
      <c r="CP1330" t="s">
        <v>4107</v>
      </c>
      <c r="CR1330" t="s">
        <v>17641</v>
      </c>
      <c r="CS1330" t="s">
        <v>4030</v>
      </c>
      <c r="CT1330" t="s">
        <v>4032</v>
      </c>
      <c r="CU1330" t="s">
        <v>17642</v>
      </c>
      <c r="CV1330" t="s">
        <v>4690</v>
      </c>
      <c r="CX1330" t="s">
        <v>4105</v>
      </c>
      <c r="CY1330" s="17">
        <v>0.5</v>
      </c>
      <c r="CZ1330" t="s">
        <v>4133</v>
      </c>
      <c r="DA1330">
        <v>1</v>
      </c>
      <c r="DB1330" t="s">
        <v>17638</v>
      </c>
      <c r="DC1330" t="s">
        <v>72</v>
      </c>
      <c r="DD1330" t="s">
        <v>17642</v>
      </c>
      <c r="DE1330" t="s">
        <v>4158</v>
      </c>
    </row>
    <row r="1331" spans="58:109" x14ac:dyDescent="0.25">
      <c r="BF1331" t="s">
        <v>12396</v>
      </c>
      <c r="BH1331" t="s">
        <v>4079</v>
      </c>
      <c r="BL1331">
        <v>0</v>
      </c>
      <c r="BM1331">
        <v>1</v>
      </c>
      <c r="BR1331" t="s">
        <v>4041</v>
      </c>
      <c r="BS1331" s="124">
        <v>46146</v>
      </c>
      <c r="BT1331" t="s">
        <v>4080</v>
      </c>
      <c r="BU1331" t="s">
        <v>1720</v>
      </c>
      <c r="BW1331" t="s">
        <v>15210</v>
      </c>
      <c r="BX1331" t="s">
        <v>4030</v>
      </c>
      <c r="BY1331" t="s">
        <v>4027</v>
      </c>
      <c r="BZ1331" t="s">
        <v>15211</v>
      </c>
      <c r="CA1331" t="s">
        <v>15211</v>
      </c>
      <c r="CB1331" t="s">
        <v>4543</v>
      </c>
      <c r="CC1331" t="s">
        <v>4105</v>
      </c>
      <c r="CD1331">
        <v>143.88</v>
      </c>
      <c r="CE1331">
        <v>11.99</v>
      </c>
      <c r="CG1331">
        <v>0</v>
      </c>
      <c r="CH1331">
        <v>143.88</v>
      </c>
      <c r="CK1331">
        <v>1</v>
      </c>
      <c r="CL1331" t="s">
        <v>15212</v>
      </c>
      <c r="CM1331" t="s">
        <v>4106</v>
      </c>
      <c r="CN1331" t="s">
        <v>2142</v>
      </c>
      <c r="CO1331" t="s">
        <v>15211</v>
      </c>
      <c r="CP1331" t="s">
        <v>4107</v>
      </c>
      <c r="CR1331" t="s">
        <v>17637</v>
      </c>
      <c r="CS1331" t="s">
        <v>4030</v>
      </c>
      <c r="CT1331" t="s">
        <v>4034</v>
      </c>
      <c r="CU1331" t="s">
        <v>16613</v>
      </c>
      <c r="CV1331" t="s">
        <v>8648</v>
      </c>
      <c r="CX1331" t="s">
        <v>4105</v>
      </c>
      <c r="CZ1331" t="s">
        <v>4133</v>
      </c>
      <c r="DA1331">
        <v>1</v>
      </c>
      <c r="DB1331" t="s">
        <v>17638</v>
      </c>
      <c r="DC1331" t="s">
        <v>72</v>
      </c>
      <c r="DD1331" t="s">
        <v>16613</v>
      </c>
      <c r="DE1331" t="s">
        <v>4158</v>
      </c>
    </row>
    <row r="1332" spans="58:109" x14ac:dyDescent="0.25">
      <c r="BF1332" t="s">
        <v>12397</v>
      </c>
      <c r="BH1332" t="s">
        <v>4079</v>
      </c>
      <c r="BL1332">
        <v>0</v>
      </c>
      <c r="BM1332">
        <v>1</v>
      </c>
      <c r="BR1332" t="s">
        <v>4041</v>
      </c>
      <c r="BS1332" s="124">
        <v>46146</v>
      </c>
      <c r="BT1332" t="s">
        <v>4080</v>
      </c>
      <c r="BU1332" t="s">
        <v>1720</v>
      </c>
      <c r="BW1332" t="s">
        <v>15213</v>
      </c>
      <c r="BX1332" t="s">
        <v>4030</v>
      </c>
      <c r="BY1332" t="s">
        <v>4034</v>
      </c>
      <c r="BZ1332" t="s">
        <v>15214</v>
      </c>
      <c r="CA1332" t="s">
        <v>15214</v>
      </c>
      <c r="CC1332" t="s">
        <v>4105</v>
      </c>
      <c r="CD1332">
        <v>129.24</v>
      </c>
      <c r="CE1332">
        <v>10.77</v>
      </c>
      <c r="CF1332">
        <v>0.80774999999999997</v>
      </c>
      <c r="CG1332">
        <v>0</v>
      </c>
      <c r="CH1332">
        <v>129.24</v>
      </c>
      <c r="CJ1332">
        <v>16.170000000000002</v>
      </c>
      <c r="CK1332">
        <v>1</v>
      </c>
      <c r="CL1332" t="s">
        <v>15215</v>
      </c>
      <c r="CM1332" t="s">
        <v>4106</v>
      </c>
      <c r="CN1332" t="s">
        <v>2142</v>
      </c>
      <c r="CO1332" t="s">
        <v>15214</v>
      </c>
      <c r="CP1332" t="s">
        <v>4107</v>
      </c>
      <c r="CR1332" t="s">
        <v>17643</v>
      </c>
      <c r="CS1332" t="s">
        <v>4030</v>
      </c>
      <c r="CT1332" t="s">
        <v>4034</v>
      </c>
      <c r="CU1332" t="s">
        <v>17644</v>
      </c>
      <c r="CV1332" t="s">
        <v>8648</v>
      </c>
      <c r="CX1332" t="s">
        <v>4105</v>
      </c>
      <c r="CZ1332" t="s">
        <v>4133</v>
      </c>
      <c r="DA1332">
        <v>1</v>
      </c>
      <c r="DB1332" t="s">
        <v>17638</v>
      </c>
      <c r="DC1332" t="s">
        <v>72</v>
      </c>
      <c r="DD1332" t="s">
        <v>17644</v>
      </c>
      <c r="DE1332" t="s">
        <v>4158</v>
      </c>
    </row>
    <row r="1333" spans="58:109" x14ac:dyDescent="0.25">
      <c r="BF1333" t="s">
        <v>12398</v>
      </c>
      <c r="BH1333" t="s">
        <v>4079</v>
      </c>
      <c r="BL1333">
        <v>0</v>
      </c>
      <c r="BM1333">
        <v>1</v>
      </c>
      <c r="BR1333" t="s">
        <v>4041</v>
      </c>
      <c r="BS1333" s="124">
        <v>46146</v>
      </c>
      <c r="BT1333" t="s">
        <v>4080</v>
      </c>
      <c r="BU1333" t="s">
        <v>1720</v>
      </c>
      <c r="BW1333" t="s">
        <v>15216</v>
      </c>
      <c r="BX1333" t="s">
        <v>4030</v>
      </c>
      <c r="BY1333" t="s">
        <v>4032</v>
      </c>
      <c r="BZ1333" t="s">
        <v>15214</v>
      </c>
      <c r="CA1333" t="s">
        <v>15214</v>
      </c>
      <c r="CC1333" t="s">
        <v>4105</v>
      </c>
      <c r="CD1333">
        <v>159.96</v>
      </c>
      <c r="CE1333">
        <v>13.33</v>
      </c>
      <c r="CF1333">
        <v>0.93310000000000004</v>
      </c>
      <c r="CG1333">
        <v>0</v>
      </c>
      <c r="CH1333">
        <v>159.96</v>
      </c>
      <c r="CJ1333">
        <v>18.649999999999999</v>
      </c>
      <c r="CK1333">
        <v>1</v>
      </c>
      <c r="CL1333" t="s">
        <v>15215</v>
      </c>
      <c r="CM1333" t="s">
        <v>4106</v>
      </c>
      <c r="CN1333" t="s">
        <v>2142</v>
      </c>
      <c r="CO1333" t="s">
        <v>15214</v>
      </c>
      <c r="CP1333" t="s">
        <v>4107</v>
      </c>
      <c r="CR1333" t="s">
        <v>17648</v>
      </c>
      <c r="CS1333" t="s">
        <v>4050</v>
      </c>
      <c r="CT1333" t="s">
        <v>4027</v>
      </c>
      <c r="CU1333" t="s">
        <v>17649</v>
      </c>
      <c r="CV1333" t="s">
        <v>4701</v>
      </c>
      <c r="CX1333" t="s">
        <v>4105</v>
      </c>
      <c r="CZ1333" t="s">
        <v>4133</v>
      </c>
      <c r="DA1333">
        <v>1</v>
      </c>
      <c r="DB1333" t="s">
        <v>17650</v>
      </c>
      <c r="DC1333" t="s">
        <v>72</v>
      </c>
      <c r="DD1333" t="s">
        <v>17649</v>
      </c>
      <c r="DE1333" t="s">
        <v>4158</v>
      </c>
    </row>
    <row r="1334" spans="58:109" x14ac:dyDescent="0.25">
      <c r="BF1334" t="s">
        <v>12399</v>
      </c>
      <c r="BH1334" t="s">
        <v>4079</v>
      </c>
      <c r="BL1334">
        <v>0</v>
      </c>
      <c r="BM1334">
        <v>1</v>
      </c>
      <c r="BR1334" t="s">
        <v>4041</v>
      </c>
      <c r="BS1334" s="124">
        <v>46146</v>
      </c>
      <c r="BT1334" t="s">
        <v>4080</v>
      </c>
      <c r="BU1334" t="s">
        <v>1720</v>
      </c>
      <c r="BW1334" t="s">
        <v>15217</v>
      </c>
      <c r="BX1334" t="s">
        <v>4030</v>
      </c>
      <c r="BY1334" t="s">
        <v>4317</v>
      </c>
      <c r="BZ1334" t="s">
        <v>15214</v>
      </c>
      <c r="CA1334" t="s">
        <v>15214</v>
      </c>
      <c r="CC1334" t="s">
        <v>4105</v>
      </c>
      <c r="CD1334">
        <v>131.88</v>
      </c>
      <c r="CE1334">
        <v>10.99</v>
      </c>
      <c r="CF1334">
        <v>2.198</v>
      </c>
      <c r="CG1334">
        <v>0</v>
      </c>
      <c r="CH1334">
        <v>131.88</v>
      </c>
      <c r="CJ1334">
        <v>29.69</v>
      </c>
      <c r="CK1334">
        <v>1</v>
      </c>
      <c r="CL1334" t="s">
        <v>15215</v>
      </c>
      <c r="CM1334" t="s">
        <v>4106</v>
      </c>
      <c r="CN1334" t="s">
        <v>2142</v>
      </c>
      <c r="CO1334" t="s">
        <v>15214</v>
      </c>
      <c r="CP1334" t="s">
        <v>4107</v>
      </c>
      <c r="CR1334" t="s">
        <v>17651</v>
      </c>
      <c r="CS1334" t="s">
        <v>4050</v>
      </c>
      <c r="CT1334" t="s">
        <v>4126</v>
      </c>
      <c r="CU1334" t="s">
        <v>17652</v>
      </c>
      <c r="CV1334" t="s">
        <v>4701</v>
      </c>
      <c r="CX1334" t="s">
        <v>4105</v>
      </c>
      <c r="CZ1334" t="s">
        <v>4133</v>
      </c>
      <c r="DA1334">
        <v>1</v>
      </c>
      <c r="DB1334" t="s">
        <v>17650</v>
      </c>
      <c r="DC1334" t="s">
        <v>72</v>
      </c>
      <c r="DD1334" t="s">
        <v>17652</v>
      </c>
      <c r="DE1334" t="s">
        <v>4158</v>
      </c>
    </row>
    <row r="1335" spans="58:109" x14ac:dyDescent="0.25">
      <c r="BF1335" t="s">
        <v>12400</v>
      </c>
      <c r="BH1335" t="s">
        <v>4079</v>
      </c>
      <c r="BL1335">
        <v>0</v>
      </c>
      <c r="BM1335">
        <v>1</v>
      </c>
      <c r="BR1335" t="s">
        <v>4041</v>
      </c>
      <c r="BS1335" s="124">
        <v>46146</v>
      </c>
      <c r="BT1335" t="s">
        <v>4080</v>
      </c>
      <c r="BU1335" t="s">
        <v>1720</v>
      </c>
      <c r="BW1335" t="s">
        <v>21650</v>
      </c>
      <c r="BX1335" t="s">
        <v>4030</v>
      </c>
      <c r="BY1335" t="s">
        <v>4109</v>
      </c>
      <c r="BZ1335" t="s">
        <v>21651</v>
      </c>
      <c r="CA1335" t="s">
        <v>21651</v>
      </c>
      <c r="CC1335" t="s">
        <v>4111</v>
      </c>
      <c r="CD1335">
        <v>491.88</v>
      </c>
      <c r="CE1335">
        <v>40.99</v>
      </c>
      <c r="CG1335">
        <v>0</v>
      </c>
      <c r="CH1335">
        <v>491.88</v>
      </c>
      <c r="CK1335">
        <v>1</v>
      </c>
      <c r="CL1335" t="s">
        <v>21652</v>
      </c>
      <c r="CM1335" t="s">
        <v>4106</v>
      </c>
      <c r="CN1335" t="s">
        <v>75</v>
      </c>
      <c r="CO1335" t="s">
        <v>21651</v>
      </c>
      <c r="CP1335" t="s">
        <v>4107</v>
      </c>
      <c r="CR1335" t="s">
        <v>17653</v>
      </c>
      <c r="CS1335" t="s">
        <v>4030</v>
      </c>
      <c r="CT1335" t="s">
        <v>4109</v>
      </c>
      <c r="CU1335" t="s">
        <v>15518</v>
      </c>
      <c r="CV1335" t="s">
        <v>8595</v>
      </c>
      <c r="CX1335" t="s">
        <v>4105</v>
      </c>
      <c r="CZ1335" t="s">
        <v>4133</v>
      </c>
      <c r="DA1335">
        <v>1</v>
      </c>
      <c r="DB1335" t="s">
        <v>17654</v>
      </c>
      <c r="DC1335" t="s">
        <v>72</v>
      </c>
      <c r="DD1335" t="s">
        <v>15518</v>
      </c>
      <c r="DE1335" t="s">
        <v>4158</v>
      </c>
    </row>
    <row r="1336" spans="58:109" x14ac:dyDescent="0.25">
      <c r="BF1336" t="s">
        <v>12401</v>
      </c>
      <c r="BH1336" t="s">
        <v>4079</v>
      </c>
      <c r="BL1336">
        <v>0</v>
      </c>
      <c r="BM1336">
        <v>1</v>
      </c>
      <c r="BR1336" t="s">
        <v>4041</v>
      </c>
      <c r="BS1336" s="124">
        <v>46146</v>
      </c>
      <c r="BT1336" t="s">
        <v>4080</v>
      </c>
      <c r="BU1336" t="s">
        <v>1720</v>
      </c>
      <c r="BW1336" t="s">
        <v>21650</v>
      </c>
      <c r="BX1336" t="s">
        <v>4030</v>
      </c>
      <c r="BY1336" t="s">
        <v>4109</v>
      </c>
      <c r="BZ1336" t="s">
        <v>21653</v>
      </c>
      <c r="CA1336" t="s">
        <v>21653</v>
      </c>
      <c r="CC1336" t="s">
        <v>4111</v>
      </c>
      <c r="CD1336">
        <v>491.88</v>
      </c>
      <c r="CE1336">
        <v>40.99</v>
      </c>
      <c r="CG1336">
        <v>0</v>
      </c>
      <c r="CH1336">
        <v>491.88</v>
      </c>
      <c r="CK1336">
        <v>1</v>
      </c>
      <c r="CL1336" t="s">
        <v>21652</v>
      </c>
      <c r="CM1336" t="s">
        <v>4106</v>
      </c>
      <c r="CN1336" t="s">
        <v>75</v>
      </c>
      <c r="CO1336" t="s">
        <v>21653</v>
      </c>
      <c r="CP1336" t="s">
        <v>4107</v>
      </c>
      <c r="CR1336" t="s">
        <v>17655</v>
      </c>
      <c r="CS1336" t="s">
        <v>4030</v>
      </c>
      <c r="CT1336" t="s">
        <v>4126</v>
      </c>
      <c r="CU1336" t="s">
        <v>16091</v>
      </c>
      <c r="CV1336" t="s">
        <v>8646</v>
      </c>
      <c r="CW1336" t="s">
        <v>4124</v>
      </c>
      <c r="CX1336" t="s">
        <v>4105</v>
      </c>
      <c r="CZ1336" t="s">
        <v>4133</v>
      </c>
      <c r="DA1336">
        <v>1</v>
      </c>
      <c r="DB1336" t="s">
        <v>17656</v>
      </c>
      <c r="DC1336" t="s">
        <v>72</v>
      </c>
      <c r="DD1336" t="s">
        <v>16091</v>
      </c>
      <c r="DE1336" t="s">
        <v>4158</v>
      </c>
    </row>
    <row r="1337" spans="58:109" x14ac:dyDescent="0.25">
      <c r="BF1337" t="s">
        <v>12402</v>
      </c>
      <c r="BH1337" t="s">
        <v>4079</v>
      </c>
      <c r="BL1337">
        <v>0</v>
      </c>
      <c r="BM1337">
        <v>1</v>
      </c>
      <c r="BR1337" t="s">
        <v>4041</v>
      </c>
      <c r="BS1337" s="124">
        <v>46146</v>
      </c>
      <c r="BT1337" t="s">
        <v>4080</v>
      </c>
      <c r="BU1337" t="s">
        <v>1720</v>
      </c>
      <c r="BW1337" t="s">
        <v>21654</v>
      </c>
      <c r="BX1337" t="s">
        <v>4030</v>
      </c>
      <c r="BY1337" t="s">
        <v>4109</v>
      </c>
      <c r="BZ1337" t="s">
        <v>21549</v>
      </c>
      <c r="CA1337" t="s">
        <v>21549</v>
      </c>
      <c r="CC1337" t="s">
        <v>4111</v>
      </c>
      <c r="CD1337">
        <v>383.88</v>
      </c>
      <c r="CE1337">
        <v>31.99</v>
      </c>
      <c r="CG1337">
        <v>0</v>
      </c>
      <c r="CH1337">
        <v>383.88</v>
      </c>
      <c r="CK1337">
        <v>1</v>
      </c>
      <c r="CL1337" t="s">
        <v>21655</v>
      </c>
      <c r="CM1337" t="s">
        <v>4106</v>
      </c>
      <c r="CN1337" t="s">
        <v>75</v>
      </c>
      <c r="CO1337" t="s">
        <v>21549</v>
      </c>
      <c r="CP1337" t="s">
        <v>4107</v>
      </c>
      <c r="CR1337" t="s">
        <v>17657</v>
      </c>
      <c r="CS1337" t="s">
        <v>4030</v>
      </c>
      <c r="CT1337" t="s">
        <v>4032</v>
      </c>
      <c r="CU1337" t="s">
        <v>13604</v>
      </c>
      <c r="CV1337" t="s">
        <v>8558</v>
      </c>
      <c r="CX1337" t="s">
        <v>4105</v>
      </c>
      <c r="CZ1337" t="s">
        <v>4133</v>
      </c>
      <c r="DA1337">
        <v>1</v>
      </c>
      <c r="DB1337" t="s">
        <v>17647</v>
      </c>
      <c r="DC1337" t="s">
        <v>72</v>
      </c>
      <c r="DD1337" t="s">
        <v>13604</v>
      </c>
      <c r="DE1337" t="s">
        <v>4158</v>
      </c>
    </row>
    <row r="1338" spans="58:109" x14ac:dyDescent="0.25">
      <c r="BF1338" t="s">
        <v>12403</v>
      </c>
      <c r="BH1338" t="s">
        <v>4079</v>
      </c>
      <c r="BL1338">
        <v>0</v>
      </c>
      <c r="BM1338">
        <v>1</v>
      </c>
      <c r="BR1338" t="s">
        <v>4041</v>
      </c>
      <c r="BS1338" s="124">
        <v>46146</v>
      </c>
      <c r="BT1338" t="s">
        <v>4080</v>
      </c>
      <c r="BU1338" t="s">
        <v>1720</v>
      </c>
      <c r="BW1338" t="s">
        <v>21654</v>
      </c>
      <c r="BX1338" t="s">
        <v>4030</v>
      </c>
      <c r="BY1338" t="s">
        <v>4109</v>
      </c>
      <c r="BZ1338" t="s">
        <v>21656</v>
      </c>
      <c r="CA1338" t="s">
        <v>21656</v>
      </c>
      <c r="CC1338" t="s">
        <v>4111</v>
      </c>
      <c r="CD1338">
        <v>383.88</v>
      </c>
      <c r="CE1338">
        <v>31.99</v>
      </c>
      <c r="CG1338">
        <v>0</v>
      </c>
      <c r="CH1338">
        <v>383.88</v>
      </c>
      <c r="CK1338">
        <v>1</v>
      </c>
      <c r="CL1338" t="s">
        <v>21655</v>
      </c>
      <c r="CM1338" t="s">
        <v>4106</v>
      </c>
      <c r="CN1338" t="s">
        <v>75</v>
      </c>
      <c r="CO1338" t="s">
        <v>21656</v>
      </c>
      <c r="CP1338" t="s">
        <v>4107</v>
      </c>
      <c r="CR1338" t="s">
        <v>17645</v>
      </c>
      <c r="CS1338" t="s">
        <v>4030</v>
      </c>
      <c r="CT1338" t="s">
        <v>4034</v>
      </c>
      <c r="CU1338" t="s">
        <v>17646</v>
      </c>
      <c r="CV1338" t="s">
        <v>8558</v>
      </c>
      <c r="CX1338" t="s">
        <v>4105</v>
      </c>
      <c r="CZ1338" t="s">
        <v>4133</v>
      </c>
      <c r="DA1338">
        <v>1</v>
      </c>
      <c r="DB1338" t="s">
        <v>17647</v>
      </c>
      <c r="DC1338" t="s">
        <v>72</v>
      </c>
      <c r="DD1338" t="s">
        <v>17646</v>
      </c>
      <c r="DE1338" t="s">
        <v>4158</v>
      </c>
    </row>
    <row r="1339" spans="58:109" x14ac:dyDescent="0.25">
      <c r="BF1339" t="s">
        <v>12404</v>
      </c>
      <c r="BH1339" t="s">
        <v>4079</v>
      </c>
      <c r="BL1339">
        <v>0</v>
      </c>
      <c r="BM1339">
        <v>1</v>
      </c>
      <c r="BR1339" t="s">
        <v>4041</v>
      </c>
      <c r="BS1339" s="124">
        <v>46146</v>
      </c>
      <c r="BT1339" t="s">
        <v>4080</v>
      </c>
      <c r="BU1339" t="s">
        <v>1720</v>
      </c>
      <c r="BW1339" t="s">
        <v>21568</v>
      </c>
      <c r="BX1339" t="s">
        <v>4030</v>
      </c>
      <c r="BY1339" t="s">
        <v>4109</v>
      </c>
      <c r="BZ1339" t="s">
        <v>8387</v>
      </c>
      <c r="CA1339" t="s">
        <v>8387</v>
      </c>
      <c r="CC1339" t="s">
        <v>4111</v>
      </c>
      <c r="CD1339">
        <v>395.88</v>
      </c>
      <c r="CE1339">
        <v>32.99</v>
      </c>
      <c r="CG1339">
        <v>0</v>
      </c>
      <c r="CH1339">
        <v>395.88</v>
      </c>
      <c r="CK1339">
        <v>1</v>
      </c>
      <c r="CL1339" t="s">
        <v>21570</v>
      </c>
      <c r="CM1339" t="s">
        <v>4106</v>
      </c>
      <c r="CN1339" t="s">
        <v>75</v>
      </c>
      <c r="CO1339" t="s">
        <v>8387</v>
      </c>
      <c r="CP1339" t="s">
        <v>4107</v>
      </c>
      <c r="CR1339" t="s">
        <v>17658</v>
      </c>
      <c r="CS1339" t="s">
        <v>4030</v>
      </c>
      <c r="CT1339" t="s">
        <v>4027</v>
      </c>
      <c r="CU1339" t="s">
        <v>17659</v>
      </c>
      <c r="CV1339" t="s">
        <v>8850</v>
      </c>
      <c r="CW1339" t="s">
        <v>4423</v>
      </c>
      <c r="CX1339" t="s">
        <v>4105</v>
      </c>
      <c r="CZ1339" t="s">
        <v>4133</v>
      </c>
      <c r="DA1339">
        <v>1</v>
      </c>
      <c r="DB1339" t="s">
        <v>17660</v>
      </c>
      <c r="DC1339" t="s">
        <v>72</v>
      </c>
      <c r="DD1339" t="s">
        <v>17659</v>
      </c>
      <c r="DE1339" t="s">
        <v>4158</v>
      </c>
    </row>
    <row r="1340" spans="58:109" x14ac:dyDescent="0.25">
      <c r="BF1340" t="s">
        <v>12405</v>
      </c>
      <c r="BH1340" t="s">
        <v>4079</v>
      </c>
      <c r="BL1340">
        <v>0</v>
      </c>
      <c r="BM1340">
        <v>1</v>
      </c>
      <c r="BR1340" t="s">
        <v>4041</v>
      </c>
      <c r="BS1340" s="124">
        <v>46146</v>
      </c>
      <c r="BT1340" t="s">
        <v>4080</v>
      </c>
      <c r="BU1340" t="s">
        <v>1720</v>
      </c>
      <c r="BW1340" t="s">
        <v>20973</v>
      </c>
      <c r="BX1340" t="s">
        <v>4030</v>
      </c>
      <c r="BY1340" t="s">
        <v>4109</v>
      </c>
      <c r="BZ1340" t="s">
        <v>20974</v>
      </c>
      <c r="CA1340" t="s">
        <v>20974</v>
      </c>
      <c r="CB1340" t="s">
        <v>4454</v>
      </c>
      <c r="CC1340" t="s">
        <v>4111</v>
      </c>
      <c r="CD1340">
        <v>305.88</v>
      </c>
      <c r="CE1340">
        <v>25.49</v>
      </c>
      <c r="CG1340">
        <v>0</v>
      </c>
      <c r="CH1340">
        <v>305.88</v>
      </c>
      <c r="CK1340">
        <v>1</v>
      </c>
      <c r="CL1340" t="s">
        <v>20975</v>
      </c>
      <c r="CM1340" t="s">
        <v>4106</v>
      </c>
      <c r="CN1340" t="s">
        <v>75</v>
      </c>
      <c r="CO1340" t="s">
        <v>20974</v>
      </c>
      <c r="CP1340" t="s">
        <v>4107</v>
      </c>
      <c r="CR1340" t="s">
        <v>17661</v>
      </c>
      <c r="CS1340" t="s">
        <v>4050</v>
      </c>
      <c r="CT1340" t="s">
        <v>4109</v>
      </c>
      <c r="CU1340" t="s">
        <v>14714</v>
      </c>
      <c r="CV1340" t="s">
        <v>4701</v>
      </c>
      <c r="CX1340" t="s">
        <v>4111</v>
      </c>
      <c r="CZ1340" t="s">
        <v>4133</v>
      </c>
      <c r="DA1340">
        <v>1</v>
      </c>
      <c r="DB1340" t="s">
        <v>17662</v>
      </c>
      <c r="DC1340" t="s">
        <v>72</v>
      </c>
      <c r="DD1340" t="s">
        <v>14714</v>
      </c>
      <c r="DE1340" t="s">
        <v>4158</v>
      </c>
    </row>
    <row r="1341" spans="58:109" x14ac:dyDescent="0.25">
      <c r="BF1341" t="s">
        <v>12406</v>
      </c>
      <c r="BH1341" t="s">
        <v>4079</v>
      </c>
      <c r="BL1341">
        <v>0</v>
      </c>
      <c r="BM1341">
        <v>1</v>
      </c>
      <c r="BR1341" t="s">
        <v>4041</v>
      </c>
      <c r="BS1341" s="124">
        <v>46146</v>
      </c>
      <c r="BT1341" t="s">
        <v>4080</v>
      </c>
      <c r="BU1341" t="s">
        <v>1720</v>
      </c>
      <c r="BW1341" t="s">
        <v>4644</v>
      </c>
      <c r="BX1341" t="s">
        <v>4030</v>
      </c>
      <c r="BY1341" t="s">
        <v>4032</v>
      </c>
      <c r="BZ1341" t="s">
        <v>20974</v>
      </c>
      <c r="CA1341" t="s">
        <v>20974</v>
      </c>
      <c r="CC1341" t="s">
        <v>4105</v>
      </c>
      <c r="CD1341">
        <v>131.4</v>
      </c>
      <c r="CE1341">
        <v>10.95</v>
      </c>
      <c r="CF1341">
        <v>0.76649999999999996</v>
      </c>
      <c r="CG1341">
        <v>0</v>
      </c>
      <c r="CH1341">
        <v>131.4</v>
      </c>
      <c r="CI1341" s="17">
        <v>0.5</v>
      </c>
      <c r="CJ1341">
        <v>13.82</v>
      </c>
      <c r="CK1341">
        <v>1</v>
      </c>
      <c r="CL1341" t="s">
        <v>20975</v>
      </c>
      <c r="CM1341" t="s">
        <v>4106</v>
      </c>
      <c r="CN1341" t="s">
        <v>75</v>
      </c>
      <c r="CO1341" t="s">
        <v>20974</v>
      </c>
      <c r="CP1341" t="s">
        <v>4107</v>
      </c>
      <c r="CR1341" t="s">
        <v>17663</v>
      </c>
      <c r="CS1341" t="s">
        <v>4050</v>
      </c>
      <c r="CT1341" t="s">
        <v>4027</v>
      </c>
      <c r="CU1341" t="s">
        <v>17664</v>
      </c>
      <c r="CV1341" t="s">
        <v>4701</v>
      </c>
      <c r="CW1341" t="s">
        <v>4310</v>
      </c>
      <c r="CX1341" t="s">
        <v>4105</v>
      </c>
      <c r="CZ1341" t="s">
        <v>4133</v>
      </c>
      <c r="DA1341">
        <v>1</v>
      </c>
      <c r="DB1341" t="s">
        <v>17665</v>
      </c>
      <c r="DC1341" t="s">
        <v>72</v>
      </c>
      <c r="DD1341" t="s">
        <v>17664</v>
      </c>
      <c r="DE1341" t="s">
        <v>4158</v>
      </c>
    </row>
    <row r="1342" spans="58:109" x14ac:dyDescent="0.25">
      <c r="BF1342" t="s">
        <v>12407</v>
      </c>
      <c r="BH1342" t="s">
        <v>4079</v>
      </c>
      <c r="BL1342">
        <v>0</v>
      </c>
      <c r="BM1342">
        <v>1</v>
      </c>
      <c r="BR1342" t="s">
        <v>4041</v>
      </c>
      <c r="BS1342" s="124">
        <v>46146</v>
      </c>
      <c r="BT1342" t="s">
        <v>4080</v>
      </c>
      <c r="BU1342" t="s">
        <v>1720</v>
      </c>
      <c r="BW1342" t="s">
        <v>4643</v>
      </c>
      <c r="BX1342" t="s">
        <v>4030</v>
      </c>
      <c r="BY1342" t="s">
        <v>4032</v>
      </c>
      <c r="BZ1342" t="s">
        <v>20974</v>
      </c>
      <c r="CA1342" t="s">
        <v>20974</v>
      </c>
      <c r="CC1342" t="s">
        <v>4105</v>
      </c>
      <c r="CD1342">
        <v>162.6</v>
      </c>
      <c r="CE1342">
        <v>13.55</v>
      </c>
      <c r="CF1342">
        <v>0.94850000000000001</v>
      </c>
      <c r="CG1342">
        <v>0</v>
      </c>
      <c r="CH1342">
        <v>162.6</v>
      </c>
      <c r="CI1342" s="17">
        <v>0.5</v>
      </c>
      <c r="CJ1342">
        <v>17.079999999999998</v>
      </c>
      <c r="CK1342">
        <v>1</v>
      </c>
      <c r="CL1342" t="s">
        <v>20975</v>
      </c>
      <c r="CM1342" t="s">
        <v>4106</v>
      </c>
      <c r="CN1342" t="s">
        <v>75</v>
      </c>
      <c r="CO1342" t="s">
        <v>20974</v>
      </c>
      <c r="CP1342" t="s">
        <v>4107</v>
      </c>
      <c r="CR1342" t="s">
        <v>9234</v>
      </c>
      <c r="CS1342" t="s">
        <v>4050</v>
      </c>
      <c r="CT1342" t="s">
        <v>4109</v>
      </c>
      <c r="CU1342" t="s">
        <v>9156</v>
      </c>
      <c r="CV1342" t="s">
        <v>8387</v>
      </c>
      <c r="CW1342" t="s">
        <v>4326</v>
      </c>
      <c r="CX1342" t="s">
        <v>4105</v>
      </c>
      <c r="CZ1342" t="s">
        <v>4133</v>
      </c>
      <c r="DA1342">
        <v>1</v>
      </c>
      <c r="DB1342" t="s">
        <v>9235</v>
      </c>
      <c r="DC1342" t="s">
        <v>72</v>
      </c>
      <c r="DD1342" t="s">
        <v>9156</v>
      </c>
      <c r="DE1342" t="s">
        <v>4158</v>
      </c>
    </row>
    <row r="1343" spans="58:109" x14ac:dyDescent="0.25">
      <c r="BF1343" t="s">
        <v>12408</v>
      </c>
      <c r="BH1343" t="s">
        <v>4079</v>
      </c>
      <c r="BL1343">
        <v>0</v>
      </c>
      <c r="BM1343">
        <v>1</v>
      </c>
      <c r="BR1343" t="s">
        <v>4041</v>
      </c>
      <c r="BS1343" s="124">
        <v>46146</v>
      </c>
      <c r="BT1343" t="s">
        <v>4080</v>
      </c>
      <c r="BU1343" t="s">
        <v>1720</v>
      </c>
      <c r="BW1343" t="s">
        <v>20454</v>
      </c>
      <c r="BX1343" t="s">
        <v>4030</v>
      </c>
      <c r="BY1343" t="s">
        <v>4142</v>
      </c>
      <c r="BZ1343" t="s">
        <v>20455</v>
      </c>
      <c r="CA1343" t="s">
        <v>8906</v>
      </c>
      <c r="CB1343" t="s">
        <v>4181</v>
      </c>
      <c r="CC1343" t="s">
        <v>4105</v>
      </c>
      <c r="CD1343">
        <v>227.88</v>
      </c>
      <c r="CE1343">
        <v>18.989999999999998</v>
      </c>
      <c r="CF1343">
        <v>3.7974999999999999</v>
      </c>
      <c r="CG1343">
        <v>1</v>
      </c>
      <c r="CH1343">
        <v>227.88</v>
      </c>
      <c r="CI1343" s="17">
        <v>0.2</v>
      </c>
      <c r="CJ1343">
        <v>51.27</v>
      </c>
      <c r="CK1343">
        <v>1</v>
      </c>
      <c r="CL1343" t="s">
        <v>20453</v>
      </c>
      <c r="CM1343" t="s">
        <v>4121</v>
      </c>
      <c r="CN1343" t="s">
        <v>75</v>
      </c>
      <c r="CO1343" t="s">
        <v>20455</v>
      </c>
      <c r="CP1343" t="s">
        <v>4121</v>
      </c>
      <c r="CR1343" t="s">
        <v>9236</v>
      </c>
      <c r="CS1343" t="s">
        <v>4030</v>
      </c>
      <c r="CT1343" t="s">
        <v>4109</v>
      </c>
      <c r="CU1343" t="s">
        <v>9237</v>
      </c>
      <c r="CV1343" t="s">
        <v>8907</v>
      </c>
      <c r="CX1343" t="s">
        <v>4105</v>
      </c>
      <c r="CZ1343" t="s">
        <v>4133</v>
      </c>
      <c r="DA1343">
        <v>1</v>
      </c>
      <c r="DB1343" t="s">
        <v>9238</v>
      </c>
      <c r="DC1343" t="s">
        <v>72</v>
      </c>
      <c r="DD1343" t="s">
        <v>9237</v>
      </c>
      <c r="DE1343" t="s">
        <v>4158</v>
      </c>
    </row>
    <row r="1344" spans="58:109" x14ac:dyDescent="0.25">
      <c r="BF1344" t="s">
        <v>12409</v>
      </c>
      <c r="BH1344" t="s">
        <v>4079</v>
      </c>
      <c r="BL1344">
        <v>0</v>
      </c>
      <c r="BM1344">
        <v>1</v>
      </c>
      <c r="BR1344" t="s">
        <v>4041</v>
      </c>
      <c r="BS1344" s="124">
        <v>46146</v>
      </c>
      <c r="BT1344" t="s">
        <v>4080</v>
      </c>
      <c r="BU1344" t="s">
        <v>1720</v>
      </c>
      <c r="BW1344" t="s">
        <v>20451</v>
      </c>
      <c r="BX1344" t="s">
        <v>4030</v>
      </c>
      <c r="BY1344" t="s">
        <v>4142</v>
      </c>
      <c r="BZ1344" t="s">
        <v>20452</v>
      </c>
      <c r="CA1344" t="s">
        <v>8553</v>
      </c>
      <c r="CB1344" t="s">
        <v>4449</v>
      </c>
      <c r="CC1344" t="s">
        <v>4105</v>
      </c>
      <c r="CD1344">
        <v>149.88</v>
      </c>
      <c r="CE1344">
        <v>12.49</v>
      </c>
      <c r="CF1344">
        <v>2.4975000000000001</v>
      </c>
      <c r="CG1344">
        <v>1</v>
      </c>
      <c r="CH1344">
        <v>149.88</v>
      </c>
      <c r="CI1344" s="17">
        <v>0.2</v>
      </c>
      <c r="CJ1344">
        <v>31.22</v>
      </c>
      <c r="CK1344">
        <v>1</v>
      </c>
      <c r="CL1344" t="s">
        <v>20453</v>
      </c>
      <c r="CM1344" t="s">
        <v>4121</v>
      </c>
      <c r="CN1344" t="s">
        <v>75</v>
      </c>
      <c r="CO1344" t="s">
        <v>20452</v>
      </c>
      <c r="CP1344" t="s">
        <v>4121</v>
      </c>
      <c r="CR1344" t="s">
        <v>9239</v>
      </c>
      <c r="CS1344" t="s">
        <v>4030</v>
      </c>
      <c r="CT1344" t="s">
        <v>4034</v>
      </c>
      <c r="CU1344" t="s">
        <v>9240</v>
      </c>
      <c r="CV1344" t="s">
        <v>8446</v>
      </c>
      <c r="CX1344" t="s">
        <v>4105</v>
      </c>
      <c r="CZ1344" t="s">
        <v>4133</v>
      </c>
      <c r="DA1344">
        <v>1</v>
      </c>
      <c r="DB1344" t="s">
        <v>9241</v>
      </c>
      <c r="DC1344" t="s">
        <v>72</v>
      </c>
      <c r="DD1344" t="s">
        <v>9240</v>
      </c>
      <c r="DE1344" t="s">
        <v>4158</v>
      </c>
    </row>
    <row r="1345" spans="58:109" x14ac:dyDescent="0.25">
      <c r="BF1345" t="s">
        <v>12410</v>
      </c>
      <c r="BH1345" t="s">
        <v>4079</v>
      </c>
      <c r="BL1345">
        <v>0</v>
      </c>
      <c r="BM1345">
        <v>1</v>
      </c>
      <c r="BR1345" t="s">
        <v>4041</v>
      </c>
      <c r="BS1345" s="124">
        <v>46146</v>
      </c>
      <c r="BT1345" t="s">
        <v>4080</v>
      </c>
      <c r="BU1345" t="s">
        <v>1720</v>
      </c>
      <c r="BW1345" t="s">
        <v>20908</v>
      </c>
      <c r="BX1345" t="s">
        <v>4030</v>
      </c>
      <c r="BY1345" t="s">
        <v>4109</v>
      </c>
      <c r="BZ1345" t="s">
        <v>20976</v>
      </c>
      <c r="CA1345" t="s">
        <v>13375</v>
      </c>
      <c r="CB1345" t="s">
        <v>4702</v>
      </c>
      <c r="CC1345" t="s">
        <v>4105</v>
      </c>
      <c r="CD1345">
        <v>89.88</v>
      </c>
      <c r="CE1345">
        <v>7.49</v>
      </c>
      <c r="CF1345">
        <v>0.71879999999999999</v>
      </c>
      <c r="CG1345">
        <v>1</v>
      </c>
      <c r="CH1345">
        <v>89.88</v>
      </c>
      <c r="CI1345" s="17">
        <v>0.2</v>
      </c>
      <c r="CJ1345">
        <v>8.81</v>
      </c>
      <c r="CK1345">
        <v>1</v>
      </c>
      <c r="CL1345" t="s">
        <v>20910</v>
      </c>
      <c r="CM1345" t="s">
        <v>4121</v>
      </c>
      <c r="CN1345" t="s">
        <v>75</v>
      </c>
      <c r="CO1345" t="s">
        <v>20976</v>
      </c>
      <c r="CP1345" t="s">
        <v>4121</v>
      </c>
      <c r="CR1345" t="s">
        <v>9242</v>
      </c>
      <c r="CS1345" t="s">
        <v>4050</v>
      </c>
      <c r="CT1345" t="s">
        <v>4126</v>
      </c>
      <c r="CU1345" t="s">
        <v>9243</v>
      </c>
      <c r="CV1345" t="s">
        <v>4571</v>
      </c>
      <c r="CW1345" t="s">
        <v>4523</v>
      </c>
      <c r="CX1345" t="s">
        <v>4105</v>
      </c>
      <c r="CZ1345" t="s">
        <v>4133</v>
      </c>
      <c r="DA1345">
        <v>1</v>
      </c>
      <c r="DB1345" t="s">
        <v>9244</v>
      </c>
      <c r="DC1345" t="s">
        <v>72</v>
      </c>
      <c r="DD1345" t="s">
        <v>9243</v>
      </c>
      <c r="DE1345" t="s">
        <v>4158</v>
      </c>
    </row>
    <row r="1346" spans="58:109" x14ac:dyDescent="0.25">
      <c r="BF1346" t="s">
        <v>12411</v>
      </c>
      <c r="BH1346" t="s">
        <v>4079</v>
      </c>
      <c r="BL1346">
        <v>0</v>
      </c>
      <c r="BM1346">
        <v>1</v>
      </c>
      <c r="BR1346" t="s">
        <v>4041</v>
      </c>
      <c r="BS1346" s="124">
        <v>46146</v>
      </c>
      <c r="BT1346" t="s">
        <v>4080</v>
      </c>
      <c r="BU1346" t="s">
        <v>1720</v>
      </c>
      <c r="BW1346" t="s">
        <v>9106</v>
      </c>
      <c r="BX1346" t="s">
        <v>4030</v>
      </c>
      <c r="BY1346" t="s">
        <v>4109</v>
      </c>
      <c r="BZ1346" t="s">
        <v>9107</v>
      </c>
      <c r="CA1346" t="s">
        <v>9107</v>
      </c>
      <c r="CC1346" t="s">
        <v>4111</v>
      </c>
      <c r="CD1346">
        <v>431.88</v>
      </c>
      <c r="CE1346">
        <v>35.99</v>
      </c>
      <c r="CG1346">
        <v>0</v>
      </c>
      <c r="CH1346">
        <v>431.88</v>
      </c>
      <c r="CK1346">
        <v>1</v>
      </c>
      <c r="CL1346" t="s">
        <v>9108</v>
      </c>
      <c r="CM1346" t="s">
        <v>4106</v>
      </c>
      <c r="CN1346" t="s">
        <v>75</v>
      </c>
      <c r="CO1346" t="s">
        <v>9107</v>
      </c>
      <c r="CP1346" t="s">
        <v>4107</v>
      </c>
      <c r="CR1346" t="s">
        <v>9245</v>
      </c>
      <c r="CS1346" t="s">
        <v>4030</v>
      </c>
      <c r="CT1346" t="s">
        <v>4126</v>
      </c>
      <c r="CU1346" t="s">
        <v>9246</v>
      </c>
      <c r="CV1346" t="s">
        <v>8446</v>
      </c>
      <c r="CW1346" t="s">
        <v>4212</v>
      </c>
      <c r="CX1346" t="s">
        <v>4105</v>
      </c>
      <c r="CZ1346" t="s">
        <v>4133</v>
      </c>
      <c r="DA1346">
        <v>1</v>
      </c>
      <c r="DB1346" t="s">
        <v>9247</v>
      </c>
      <c r="DC1346" t="s">
        <v>72</v>
      </c>
      <c r="DD1346" t="s">
        <v>9246</v>
      </c>
      <c r="DE1346" t="s">
        <v>4158</v>
      </c>
    </row>
    <row r="1347" spans="58:109" x14ac:dyDescent="0.25">
      <c r="BF1347" t="s">
        <v>12412</v>
      </c>
      <c r="BH1347" t="s">
        <v>4079</v>
      </c>
      <c r="BL1347">
        <v>0</v>
      </c>
      <c r="BM1347">
        <v>1</v>
      </c>
      <c r="BR1347" t="s">
        <v>4041</v>
      </c>
      <c r="BS1347" s="124">
        <v>46146</v>
      </c>
      <c r="BT1347" t="s">
        <v>4080</v>
      </c>
      <c r="BU1347" t="s">
        <v>1720</v>
      </c>
      <c r="BW1347" t="s">
        <v>4703</v>
      </c>
      <c r="BX1347" t="s">
        <v>4050</v>
      </c>
      <c r="BY1347" t="s">
        <v>4109</v>
      </c>
      <c r="BZ1347" t="s">
        <v>9109</v>
      </c>
      <c r="CA1347" t="s">
        <v>9109</v>
      </c>
      <c r="CC1347" t="s">
        <v>4111</v>
      </c>
      <c r="CD1347">
        <v>599.88</v>
      </c>
      <c r="CE1347">
        <v>49.99</v>
      </c>
      <c r="CG1347">
        <v>0</v>
      </c>
      <c r="CH1347">
        <v>599.88</v>
      </c>
      <c r="CK1347">
        <v>1</v>
      </c>
      <c r="CL1347" t="s">
        <v>4704</v>
      </c>
      <c r="CM1347" t="s">
        <v>4133</v>
      </c>
      <c r="CN1347" t="s">
        <v>75</v>
      </c>
      <c r="CO1347" t="s">
        <v>9109</v>
      </c>
      <c r="CP1347" t="s">
        <v>4107</v>
      </c>
      <c r="CR1347" t="s">
        <v>8526</v>
      </c>
      <c r="CS1347" t="s">
        <v>4050</v>
      </c>
      <c r="CT1347" t="s">
        <v>4034</v>
      </c>
      <c r="CU1347" t="s">
        <v>9131</v>
      </c>
      <c r="CV1347" t="s">
        <v>4213</v>
      </c>
      <c r="CX1347" t="s">
        <v>4105</v>
      </c>
      <c r="CY1347" s="17">
        <v>0.5</v>
      </c>
      <c r="CZ1347" t="s">
        <v>4133</v>
      </c>
      <c r="DA1347">
        <v>1</v>
      </c>
      <c r="DB1347" t="s">
        <v>9248</v>
      </c>
      <c r="DC1347" t="s">
        <v>72</v>
      </c>
      <c r="DD1347" t="s">
        <v>9131</v>
      </c>
      <c r="DE1347" t="s">
        <v>4158</v>
      </c>
    </row>
    <row r="1348" spans="58:109" x14ac:dyDescent="0.25">
      <c r="BF1348" t="s">
        <v>12413</v>
      </c>
      <c r="BH1348" t="s">
        <v>4079</v>
      </c>
      <c r="BL1348">
        <v>0</v>
      </c>
      <c r="BM1348">
        <v>1</v>
      </c>
      <c r="BR1348" t="s">
        <v>4041</v>
      </c>
      <c r="BS1348" s="124">
        <v>46146</v>
      </c>
      <c r="BT1348" t="s">
        <v>4080</v>
      </c>
      <c r="BU1348" t="s">
        <v>1720</v>
      </c>
      <c r="BW1348" t="s">
        <v>4703</v>
      </c>
      <c r="BX1348" t="s">
        <v>4050</v>
      </c>
      <c r="BY1348" t="s">
        <v>4109</v>
      </c>
      <c r="BZ1348" t="s">
        <v>9110</v>
      </c>
      <c r="CA1348" t="s">
        <v>9110</v>
      </c>
      <c r="CC1348" t="s">
        <v>4111</v>
      </c>
      <c r="CD1348">
        <v>599.88</v>
      </c>
      <c r="CE1348">
        <v>49.99</v>
      </c>
      <c r="CG1348">
        <v>0</v>
      </c>
      <c r="CH1348">
        <v>599.88</v>
      </c>
      <c r="CK1348">
        <v>1</v>
      </c>
      <c r="CL1348" t="s">
        <v>4704</v>
      </c>
      <c r="CM1348" t="s">
        <v>4133</v>
      </c>
      <c r="CN1348" t="s">
        <v>75</v>
      </c>
      <c r="CO1348" t="s">
        <v>9110</v>
      </c>
      <c r="CP1348" t="s">
        <v>4107</v>
      </c>
      <c r="CR1348" t="s">
        <v>9249</v>
      </c>
      <c r="CS1348" t="s">
        <v>4050</v>
      </c>
      <c r="CT1348" t="s">
        <v>4109</v>
      </c>
      <c r="CU1348" t="s">
        <v>9250</v>
      </c>
      <c r="CV1348" t="s">
        <v>4571</v>
      </c>
      <c r="CW1348" t="s">
        <v>4702</v>
      </c>
      <c r="CX1348" t="s">
        <v>4111</v>
      </c>
      <c r="CZ1348" t="s">
        <v>4133</v>
      </c>
      <c r="DA1348">
        <v>1</v>
      </c>
      <c r="DB1348" t="s">
        <v>9251</v>
      </c>
      <c r="DC1348" t="s">
        <v>72</v>
      </c>
      <c r="DD1348" t="s">
        <v>9250</v>
      </c>
      <c r="DE1348" t="s">
        <v>4158</v>
      </c>
    </row>
    <row r="1349" spans="58:109" x14ac:dyDescent="0.25">
      <c r="BF1349" t="s">
        <v>12414</v>
      </c>
      <c r="BH1349" t="s">
        <v>4079</v>
      </c>
      <c r="BL1349">
        <v>0</v>
      </c>
      <c r="BM1349">
        <v>1</v>
      </c>
      <c r="BR1349" t="s">
        <v>4041</v>
      </c>
      <c r="BS1349" s="124">
        <v>46146</v>
      </c>
      <c r="BT1349" t="s">
        <v>4080</v>
      </c>
      <c r="BU1349" t="s">
        <v>1720</v>
      </c>
      <c r="BW1349" t="s">
        <v>9111</v>
      </c>
      <c r="BX1349" t="s">
        <v>4030</v>
      </c>
      <c r="BY1349" t="s">
        <v>4109</v>
      </c>
      <c r="BZ1349" t="s">
        <v>9104</v>
      </c>
      <c r="CA1349" t="s">
        <v>9104</v>
      </c>
      <c r="CC1349" t="s">
        <v>4111</v>
      </c>
      <c r="CD1349">
        <v>431.88</v>
      </c>
      <c r="CE1349">
        <v>35.99</v>
      </c>
      <c r="CG1349">
        <v>0</v>
      </c>
      <c r="CH1349">
        <v>431.88</v>
      </c>
      <c r="CK1349">
        <v>1</v>
      </c>
      <c r="CL1349" t="s">
        <v>9112</v>
      </c>
      <c r="CM1349" t="s">
        <v>4106</v>
      </c>
      <c r="CN1349" t="s">
        <v>75</v>
      </c>
      <c r="CO1349" t="s">
        <v>9104</v>
      </c>
      <c r="CP1349" t="s">
        <v>4107</v>
      </c>
      <c r="CR1349" t="s">
        <v>10004</v>
      </c>
      <c r="CS1349" t="s">
        <v>4050</v>
      </c>
      <c r="CT1349" t="s">
        <v>4126</v>
      </c>
      <c r="CU1349" t="s">
        <v>9787</v>
      </c>
      <c r="CV1349" t="s">
        <v>4571</v>
      </c>
      <c r="CX1349" t="s">
        <v>4105</v>
      </c>
      <c r="CZ1349" t="s">
        <v>4133</v>
      </c>
      <c r="DA1349">
        <v>1</v>
      </c>
      <c r="DB1349" t="s">
        <v>10005</v>
      </c>
      <c r="DC1349" t="s">
        <v>72</v>
      </c>
      <c r="DD1349" t="s">
        <v>9787</v>
      </c>
      <c r="DE1349" t="s">
        <v>4158</v>
      </c>
    </row>
    <row r="1350" spans="58:109" x14ac:dyDescent="0.25">
      <c r="BF1350" t="s">
        <v>12415</v>
      </c>
      <c r="BH1350" t="s">
        <v>4079</v>
      </c>
      <c r="BL1350">
        <v>0</v>
      </c>
      <c r="BM1350">
        <v>1</v>
      </c>
      <c r="BR1350" t="s">
        <v>4041</v>
      </c>
      <c r="BS1350" s="124">
        <v>46146</v>
      </c>
      <c r="BT1350" t="s">
        <v>4080</v>
      </c>
      <c r="BU1350" t="s">
        <v>1720</v>
      </c>
      <c r="BW1350" t="s">
        <v>9113</v>
      </c>
      <c r="BX1350" t="s">
        <v>4050</v>
      </c>
      <c r="BY1350" t="s">
        <v>4109</v>
      </c>
      <c r="BZ1350" t="s">
        <v>9114</v>
      </c>
      <c r="CA1350" t="s">
        <v>9114</v>
      </c>
      <c r="CC1350" t="s">
        <v>4111</v>
      </c>
      <c r="CD1350">
        <v>431.88</v>
      </c>
      <c r="CE1350">
        <v>35.99</v>
      </c>
      <c r="CG1350">
        <v>0</v>
      </c>
      <c r="CH1350">
        <v>431.88</v>
      </c>
      <c r="CK1350">
        <v>1</v>
      </c>
      <c r="CL1350" t="s">
        <v>9115</v>
      </c>
      <c r="CM1350" t="s">
        <v>4133</v>
      </c>
      <c r="CN1350" t="s">
        <v>75</v>
      </c>
      <c r="CO1350" t="s">
        <v>9114</v>
      </c>
      <c r="CP1350" t="s">
        <v>4107</v>
      </c>
      <c r="CR1350" t="s">
        <v>10429</v>
      </c>
      <c r="CS1350" t="s">
        <v>4030</v>
      </c>
      <c r="CT1350" t="s">
        <v>4317</v>
      </c>
      <c r="CU1350" t="s">
        <v>10430</v>
      </c>
      <c r="CV1350" t="s">
        <v>8515</v>
      </c>
      <c r="CW1350" t="s">
        <v>4130</v>
      </c>
      <c r="CX1350" t="s">
        <v>4105</v>
      </c>
      <c r="CZ1350" t="s">
        <v>4133</v>
      </c>
      <c r="DA1350">
        <v>1</v>
      </c>
      <c r="DB1350" t="s">
        <v>10431</v>
      </c>
      <c r="DC1350" t="s">
        <v>72</v>
      </c>
      <c r="DD1350" t="s">
        <v>10430</v>
      </c>
      <c r="DE1350" t="s">
        <v>4158</v>
      </c>
    </row>
    <row r="1351" spans="58:109" x14ac:dyDescent="0.25">
      <c r="BF1351" t="s">
        <v>12416</v>
      </c>
      <c r="BH1351" t="s">
        <v>4079</v>
      </c>
      <c r="BL1351">
        <v>0</v>
      </c>
      <c r="BM1351">
        <v>1</v>
      </c>
      <c r="BR1351" t="s">
        <v>4041</v>
      </c>
      <c r="BS1351" s="124">
        <v>46146</v>
      </c>
      <c r="BT1351" t="s">
        <v>4080</v>
      </c>
      <c r="BU1351" t="s">
        <v>1720</v>
      </c>
      <c r="BW1351" t="s">
        <v>9116</v>
      </c>
      <c r="BX1351" t="s">
        <v>4030</v>
      </c>
      <c r="BY1351" t="s">
        <v>4126</v>
      </c>
      <c r="BZ1351" t="s">
        <v>9117</v>
      </c>
      <c r="CA1351" t="s">
        <v>9117</v>
      </c>
      <c r="CC1351" t="s">
        <v>4105</v>
      </c>
      <c r="CD1351">
        <v>67.56</v>
      </c>
      <c r="CE1351">
        <v>5.63</v>
      </c>
      <c r="CF1351">
        <v>1.26675</v>
      </c>
      <c r="CG1351">
        <v>0</v>
      </c>
      <c r="CH1351">
        <v>67.56</v>
      </c>
      <c r="CJ1351">
        <v>26.61</v>
      </c>
      <c r="CK1351">
        <v>1</v>
      </c>
      <c r="CL1351" t="s">
        <v>9118</v>
      </c>
      <c r="CM1351" t="s">
        <v>4106</v>
      </c>
      <c r="CN1351" t="s">
        <v>75</v>
      </c>
      <c r="CO1351" t="s">
        <v>9117</v>
      </c>
      <c r="CP1351" t="s">
        <v>4107</v>
      </c>
      <c r="CR1351" t="s">
        <v>17666</v>
      </c>
      <c r="CS1351" t="s">
        <v>4030</v>
      </c>
      <c r="CT1351" t="s">
        <v>4034</v>
      </c>
      <c r="CU1351" t="s">
        <v>15455</v>
      </c>
      <c r="CV1351" t="s">
        <v>8850</v>
      </c>
      <c r="CX1351" t="s">
        <v>4105</v>
      </c>
      <c r="CZ1351" t="s">
        <v>4133</v>
      </c>
      <c r="DA1351">
        <v>1</v>
      </c>
      <c r="DB1351" t="s">
        <v>17667</v>
      </c>
      <c r="DC1351" t="s">
        <v>72</v>
      </c>
      <c r="DD1351" t="s">
        <v>15455</v>
      </c>
      <c r="DE1351" t="s">
        <v>4158</v>
      </c>
    </row>
    <row r="1352" spans="58:109" x14ac:dyDescent="0.25">
      <c r="BF1352" t="s">
        <v>12417</v>
      </c>
      <c r="BH1352" t="s">
        <v>4079</v>
      </c>
      <c r="BL1352">
        <v>0</v>
      </c>
      <c r="BM1352">
        <v>1</v>
      </c>
      <c r="BR1352" t="s">
        <v>4041</v>
      </c>
      <c r="BS1352" s="124">
        <v>46146</v>
      </c>
      <c r="BT1352" t="s">
        <v>4080</v>
      </c>
      <c r="BU1352" t="s">
        <v>1720</v>
      </c>
      <c r="BW1352" t="s">
        <v>9119</v>
      </c>
      <c r="BX1352" t="s">
        <v>4030</v>
      </c>
      <c r="BY1352" t="s">
        <v>4126</v>
      </c>
      <c r="BZ1352" t="s">
        <v>9120</v>
      </c>
      <c r="CA1352" t="s">
        <v>9120</v>
      </c>
      <c r="CC1352" t="s">
        <v>4105</v>
      </c>
      <c r="CD1352">
        <v>90.96</v>
      </c>
      <c r="CE1352">
        <v>7.58</v>
      </c>
      <c r="CF1352">
        <v>1.7055</v>
      </c>
      <c r="CG1352">
        <v>0</v>
      </c>
      <c r="CH1352">
        <v>90.96</v>
      </c>
      <c r="CJ1352">
        <v>35.83</v>
      </c>
      <c r="CK1352">
        <v>1</v>
      </c>
      <c r="CL1352" t="s">
        <v>9118</v>
      </c>
      <c r="CM1352" t="s">
        <v>4106</v>
      </c>
      <c r="CN1352" t="s">
        <v>75</v>
      </c>
      <c r="CO1352" t="s">
        <v>9120</v>
      </c>
      <c r="CP1352" t="s">
        <v>4107</v>
      </c>
      <c r="CR1352" t="s">
        <v>17668</v>
      </c>
      <c r="CS1352" t="s">
        <v>4050</v>
      </c>
      <c r="CT1352" t="s">
        <v>4109</v>
      </c>
      <c r="CU1352" t="s">
        <v>17106</v>
      </c>
      <c r="CV1352" t="s">
        <v>4199</v>
      </c>
      <c r="CW1352" t="s">
        <v>4375</v>
      </c>
      <c r="CX1352" t="s">
        <v>4111</v>
      </c>
      <c r="CZ1352" t="s">
        <v>4133</v>
      </c>
      <c r="DA1352">
        <v>1</v>
      </c>
      <c r="DB1352" t="s">
        <v>17669</v>
      </c>
      <c r="DC1352" t="s">
        <v>72</v>
      </c>
      <c r="DD1352" t="s">
        <v>17106</v>
      </c>
      <c r="DE1352" t="s">
        <v>4158</v>
      </c>
    </row>
    <row r="1353" spans="58:109" x14ac:dyDescent="0.25">
      <c r="BF1353" t="s">
        <v>12418</v>
      </c>
      <c r="BH1353" t="s">
        <v>4079</v>
      </c>
      <c r="BL1353">
        <v>0</v>
      </c>
      <c r="BM1353">
        <v>1</v>
      </c>
      <c r="BR1353" t="s">
        <v>4041</v>
      </c>
      <c r="BS1353" s="124">
        <v>46146</v>
      </c>
      <c r="BT1353" t="s">
        <v>4080</v>
      </c>
      <c r="BU1353" t="s">
        <v>1720</v>
      </c>
      <c r="BW1353" t="s">
        <v>9849</v>
      </c>
      <c r="BX1353" t="s">
        <v>4030</v>
      </c>
      <c r="BY1353" t="s">
        <v>4034</v>
      </c>
      <c r="BZ1353" t="s">
        <v>9850</v>
      </c>
      <c r="CA1353" t="s">
        <v>9850</v>
      </c>
      <c r="CB1353" t="s">
        <v>4227</v>
      </c>
      <c r="CC1353" t="s">
        <v>4105</v>
      </c>
      <c r="CD1353">
        <v>107.88</v>
      </c>
      <c r="CE1353">
        <v>8.99</v>
      </c>
      <c r="CG1353">
        <v>0</v>
      </c>
      <c r="CH1353">
        <v>107.88</v>
      </c>
      <c r="CK1353">
        <v>1</v>
      </c>
      <c r="CL1353" t="s">
        <v>9851</v>
      </c>
      <c r="CM1353" t="s">
        <v>4106</v>
      </c>
      <c r="CN1353" t="s">
        <v>75</v>
      </c>
      <c r="CO1353" t="s">
        <v>9850</v>
      </c>
      <c r="CP1353" t="s">
        <v>4107</v>
      </c>
      <c r="CR1353" t="s">
        <v>11507</v>
      </c>
      <c r="CS1353" t="s">
        <v>4030</v>
      </c>
      <c r="CT1353" t="s">
        <v>4032</v>
      </c>
      <c r="CU1353" t="s">
        <v>17670</v>
      </c>
      <c r="CV1353" t="s">
        <v>8912</v>
      </c>
      <c r="CX1353" t="s">
        <v>4105</v>
      </c>
      <c r="CY1353" s="17">
        <v>0.5</v>
      </c>
      <c r="CZ1353" t="s">
        <v>4133</v>
      </c>
      <c r="DA1353">
        <v>1</v>
      </c>
      <c r="DB1353" t="s">
        <v>17669</v>
      </c>
      <c r="DC1353" t="s">
        <v>72</v>
      </c>
      <c r="DD1353" t="s">
        <v>17670</v>
      </c>
      <c r="DE1353" t="s">
        <v>4158</v>
      </c>
    </row>
    <row r="1354" spans="58:109" x14ac:dyDescent="0.25">
      <c r="BF1354" t="s">
        <v>12419</v>
      </c>
      <c r="BH1354" t="s">
        <v>4079</v>
      </c>
      <c r="BL1354">
        <v>0</v>
      </c>
      <c r="BM1354">
        <v>1</v>
      </c>
      <c r="BR1354" t="s">
        <v>4041</v>
      </c>
      <c r="BS1354" s="124">
        <v>46146</v>
      </c>
      <c r="BT1354" t="s">
        <v>4080</v>
      </c>
      <c r="BU1354" t="s">
        <v>1720</v>
      </c>
      <c r="BW1354" t="s">
        <v>10332</v>
      </c>
      <c r="BX1354" t="s">
        <v>4030</v>
      </c>
      <c r="BY1354" t="s">
        <v>4034</v>
      </c>
      <c r="BZ1354" t="s">
        <v>10333</v>
      </c>
      <c r="CA1354" t="s">
        <v>10333</v>
      </c>
      <c r="CC1354" t="s">
        <v>4105</v>
      </c>
      <c r="CD1354">
        <v>49.94</v>
      </c>
      <c r="CE1354">
        <v>2.27</v>
      </c>
      <c r="CF1354">
        <v>0.54449999999999998</v>
      </c>
      <c r="CG1354">
        <v>1</v>
      </c>
      <c r="CH1354">
        <v>49.94</v>
      </c>
      <c r="CI1354" s="17">
        <v>0.2</v>
      </c>
      <c r="CJ1354">
        <v>5.92</v>
      </c>
      <c r="CK1354">
        <v>1</v>
      </c>
      <c r="CL1354" t="s">
        <v>10334</v>
      </c>
      <c r="CM1354" t="s">
        <v>4106</v>
      </c>
      <c r="CN1354" t="s">
        <v>75</v>
      </c>
      <c r="CO1354" t="s">
        <v>10333</v>
      </c>
      <c r="CP1354" t="s">
        <v>4107</v>
      </c>
      <c r="CR1354" t="s">
        <v>17671</v>
      </c>
      <c r="CS1354" t="s">
        <v>4050</v>
      </c>
      <c r="CT1354" t="s">
        <v>4109</v>
      </c>
      <c r="CU1354" t="s">
        <v>17672</v>
      </c>
      <c r="CV1354" t="s">
        <v>4615</v>
      </c>
      <c r="CW1354" t="s">
        <v>4489</v>
      </c>
      <c r="CX1354" t="s">
        <v>4111</v>
      </c>
      <c r="CZ1354" t="s">
        <v>4133</v>
      </c>
      <c r="DA1354">
        <v>1</v>
      </c>
      <c r="DB1354" t="s">
        <v>17673</v>
      </c>
      <c r="DC1354" t="s">
        <v>72</v>
      </c>
      <c r="DD1354" t="s">
        <v>17672</v>
      </c>
      <c r="DE1354" t="s">
        <v>4158</v>
      </c>
    </row>
    <row r="1355" spans="58:109" x14ac:dyDescent="0.25">
      <c r="BF1355" t="s">
        <v>12420</v>
      </c>
      <c r="BH1355" t="s">
        <v>4079</v>
      </c>
      <c r="BL1355">
        <v>0</v>
      </c>
      <c r="BM1355">
        <v>1</v>
      </c>
      <c r="BR1355" t="s">
        <v>4041</v>
      </c>
      <c r="BS1355" s="124">
        <v>46146</v>
      </c>
      <c r="BT1355" t="s">
        <v>4080</v>
      </c>
      <c r="BU1355" t="s">
        <v>1720</v>
      </c>
      <c r="BW1355" t="s">
        <v>9852</v>
      </c>
      <c r="BX1355" t="s">
        <v>4030</v>
      </c>
      <c r="BY1355" t="s">
        <v>4032</v>
      </c>
      <c r="BZ1355" t="s">
        <v>9733</v>
      </c>
      <c r="CA1355" t="s">
        <v>9733</v>
      </c>
      <c r="CC1355" t="s">
        <v>4105</v>
      </c>
      <c r="CD1355">
        <v>170.16</v>
      </c>
      <c r="CE1355">
        <v>14.18</v>
      </c>
      <c r="CF1355">
        <v>0.99260000000000004</v>
      </c>
      <c r="CG1355">
        <v>0</v>
      </c>
      <c r="CH1355">
        <v>170.16</v>
      </c>
      <c r="CJ1355">
        <v>21.83</v>
      </c>
      <c r="CK1355">
        <v>1</v>
      </c>
      <c r="CL1355" t="s">
        <v>9853</v>
      </c>
      <c r="CM1355" t="s">
        <v>4106</v>
      </c>
      <c r="CN1355" t="s">
        <v>75</v>
      </c>
      <c r="CO1355" t="s">
        <v>9733</v>
      </c>
      <c r="CP1355" t="s">
        <v>4107</v>
      </c>
      <c r="CR1355" t="s">
        <v>17674</v>
      </c>
      <c r="CS1355" t="s">
        <v>4030</v>
      </c>
      <c r="CT1355" t="s">
        <v>4032</v>
      </c>
      <c r="CU1355" t="s">
        <v>15241</v>
      </c>
      <c r="CV1355" t="s">
        <v>8908</v>
      </c>
      <c r="CW1355" t="s">
        <v>4356</v>
      </c>
      <c r="CX1355" t="s">
        <v>4105</v>
      </c>
      <c r="CZ1355" t="s">
        <v>4133</v>
      </c>
      <c r="DA1355">
        <v>1</v>
      </c>
      <c r="DB1355" t="s">
        <v>17675</v>
      </c>
      <c r="DC1355" t="s">
        <v>72</v>
      </c>
      <c r="DD1355" t="s">
        <v>15241</v>
      </c>
      <c r="DE1355" t="s">
        <v>4158</v>
      </c>
    </row>
    <row r="1356" spans="58:109" x14ac:dyDescent="0.25">
      <c r="BF1356" t="s">
        <v>12421</v>
      </c>
      <c r="BH1356" t="s">
        <v>4079</v>
      </c>
      <c r="BL1356">
        <v>0</v>
      </c>
      <c r="BM1356">
        <v>1</v>
      </c>
      <c r="BR1356" t="s">
        <v>4041</v>
      </c>
      <c r="BS1356" s="124">
        <v>46146</v>
      </c>
      <c r="BT1356" t="s">
        <v>4080</v>
      </c>
      <c r="BU1356" t="s">
        <v>1720</v>
      </c>
      <c r="BW1356" t="s">
        <v>10335</v>
      </c>
      <c r="BX1356" t="s">
        <v>4030</v>
      </c>
      <c r="BY1356" t="s">
        <v>4034</v>
      </c>
      <c r="BZ1356" t="s">
        <v>10333</v>
      </c>
      <c r="CA1356" t="s">
        <v>10333</v>
      </c>
      <c r="CC1356" t="s">
        <v>4105</v>
      </c>
      <c r="CD1356">
        <v>72.16</v>
      </c>
      <c r="CE1356">
        <v>3.28</v>
      </c>
      <c r="CF1356">
        <v>0.78749999999999998</v>
      </c>
      <c r="CG1356">
        <v>1</v>
      </c>
      <c r="CH1356">
        <v>72.16</v>
      </c>
      <c r="CI1356" s="17">
        <v>0.2</v>
      </c>
      <c r="CJ1356">
        <v>8.56</v>
      </c>
      <c r="CK1356">
        <v>1</v>
      </c>
      <c r="CL1356" t="s">
        <v>10334</v>
      </c>
      <c r="CM1356" t="s">
        <v>4106</v>
      </c>
      <c r="CN1356" t="s">
        <v>75</v>
      </c>
      <c r="CO1356" t="s">
        <v>10333</v>
      </c>
      <c r="CP1356" t="s">
        <v>4107</v>
      </c>
      <c r="CR1356" t="s">
        <v>17676</v>
      </c>
      <c r="CS1356" t="s">
        <v>4050</v>
      </c>
      <c r="CT1356" t="s">
        <v>4032</v>
      </c>
      <c r="CU1356" t="s">
        <v>13795</v>
      </c>
      <c r="CV1356" t="s">
        <v>4615</v>
      </c>
      <c r="CW1356" t="s">
        <v>4356</v>
      </c>
      <c r="CX1356" t="s">
        <v>4105</v>
      </c>
      <c r="CZ1356" t="s">
        <v>4133</v>
      </c>
      <c r="DA1356">
        <v>1</v>
      </c>
      <c r="DB1356" t="s">
        <v>17675</v>
      </c>
      <c r="DC1356" t="s">
        <v>72</v>
      </c>
      <c r="DD1356" t="s">
        <v>13795</v>
      </c>
      <c r="DE1356" t="s">
        <v>4158</v>
      </c>
    </row>
    <row r="1357" spans="58:109" x14ac:dyDescent="0.25">
      <c r="BF1357" t="s">
        <v>12422</v>
      </c>
      <c r="BH1357" t="s">
        <v>4079</v>
      </c>
      <c r="BL1357">
        <v>0</v>
      </c>
      <c r="BM1357">
        <v>1</v>
      </c>
      <c r="BR1357" t="s">
        <v>4041</v>
      </c>
      <c r="BS1357" s="124">
        <v>46146</v>
      </c>
      <c r="BT1357" t="s">
        <v>4080</v>
      </c>
      <c r="BU1357" t="s">
        <v>1720</v>
      </c>
      <c r="BW1357" t="s">
        <v>10336</v>
      </c>
      <c r="BX1357" t="s">
        <v>4030</v>
      </c>
      <c r="BY1357" t="s">
        <v>4034</v>
      </c>
      <c r="BZ1357" t="s">
        <v>10337</v>
      </c>
      <c r="CA1357" t="s">
        <v>10337</v>
      </c>
      <c r="CC1357" t="s">
        <v>4105</v>
      </c>
      <c r="CD1357">
        <v>57.84</v>
      </c>
      <c r="CE1357">
        <v>4.82</v>
      </c>
      <c r="CF1357">
        <v>0.36149999999999999</v>
      </c>
      <c r="CG1357">
        <v>0</v>
      </c>
      <c r="CH1357">
        <v>57.84</v>
      </c>
      <c r="CI1357" s="17">
        <v>0.5</v>
      </c>
      <c r="CJ1357">
        <v>6.5</v>
      </c>
      <c r="CK1357">
        <v>1</v>
      </c>
      <c r="CL1357" t="s">
        <v>10338</v>
      </c>
      <c r="CM1357" t="s">
        <v>4106</v>
      </c>
      <c r="CN1357" t="s">
        <v>75</v>
      </c>
      <c r="CO1357" t="s">
        <v>10337</v>
      </c>
      <c r="CP1357" t="s">
        <v>4107</v>
      </c>
      <c r="CR1357" t="s">
        <v>17677</v>
      </c>
      <c r="CS1357" t="s">
        <v>4050</v>
      </c>
      <c r="CT1357" t="s">
        <v>4032</v>
      </c>
      <c r="CU1357" t="s">
        <v>17678</v>
      </c>
      <c r="CV1357" t="s">
        <v>4615</v>
      </c>
      <c r="CX1357" t="s">
        <v>4105</v>
      </c>
      <c r="CZ1357" t="s">
        <v>4133</v>
      </c>
      <c r="DA1357">
        <v>1</v>
      </c>
      <c r="DB1357" t="s">
        <v>17679</v>
      </c>
      <c r="DC1357" t="s">
        <v>72</v>
      </c>
      <c r="DD1357" t="s">
        <v>17678</v>
      </c>
      <c r="DE1357" t="s">
        <v>4158</v>
      </c>
    </row>
    <row r="1358" spans="58:109" x14ac:dyDescent="0.25">
      <c r="BF1358" t="s">
        <v>12423</v>
      </c>
      <c r="BH1358" t="s">
        <v>4079</v>
      </c>
      <c r="BL1358">
        <v>0</v>
      </c>
      <c r="BM1358">
        <v>1</v>
      </c>
      <c r="BR1358" t="s">
        <v>4041</v>
      </c>
      <c r="BS1358" s="124">
        <v>46146</v>
      </c>
      <c r="BT1358" t="s">
        <v>4080</v>
      </c>
      <c r="BU1358" t="s">
        <v>1720</v>
      </c>
      <c r="BW1358" t="s">
        <v>10336</v>
      </c>
      <c r="BX1358" t="s">
        <v>4030</v>
      </c>
      <c r="BY1358" t="s">
        <v>4034</v>
      </c>
      <c r="BZ1358" t="s">
        <v>10339</v>
      </c>
      <c r="CA1358" t="s">
        <v>10339</v>
      </c>
      <c r="CC1358" t="s">
        <v>4105</v>
      </c>
      <c r="CD1358">
        <v>57.84</v>
      </c>
      <c r="CE1358">
        <v>4.82</v>
      </c>
      <c r="CF1358">
        <v>0.36149999999999999</v>
      </c>
      <c r="CG1358">
        <v>0</v>
      </c>
      <c r="CH1358">
        <v>57.84</v>
      </c>
      <c r="CI1358" s="17">
        <v>0.5</v>
      </c>
      <c r="CJ1358">
        <v>6.5</v>
      </c>
      <c r="CK1358">
        <v>1</v>
      </c>
      <c r="CL1358" t="s">
        <v>10338</v>
      </c>
      <c r="CM1358" t="s">
        <v>4106</v>
      </c>
      <c r="CN1358" t="s">
        <v>75</v>
      </c>
      <c r="CO1358" t="s">
        <v>10339</v>
      </c>
      <c r="CP1358" t="s">
        <v>4107</v>
      </c>
      <c r="CR1358" t="s">
        <v>17680</v>
      </c>
      <c r="CS1358" t="s">
        <v>4050</v>
      </c>
      <c r="CT1358" t="s">
        <v>4109</v>
      </c>
      <c r="CU1358" t="s">
        <v>15868</v>
      </c>
      <c r="CV1358" t="s">
        <v>4615</v>
      </c>
      <c r="CX1358" t="s">
        <v>4111</v>
      </c>
      <c r="CZ1358" t="s">
        <v>4133</v>
      </c>
      <c r="DA1358">
        <v>1</v>
      </c>
      <c r="DB1358" t="s">
        <v>17681</v>
      </c>
      <c r="DC1358" t="s">
        <v>72</v>
      </c>
      <c r="DD1358" t="s">
        <v>15868</v>
      </c>
      <c r="DE1358" t="s">
        <v>4158</v>
      </c>
    </row>
    <row r="1359" spans="58:109" x14ac:dyDescent="0.25">
      <c r="BF1359" t="s">
        <v>12424</v>
      </c>
      <c r="BH1359" t="s">
        <v>4079</v>
      </c>
      <c r="BL1359">
        <v>0</v>
      </c>
      <c r="BM1359">
        <v>1</v>
      </c>
      <c r="BR1359" t="s">
        <v>4041</v>
      </c>
      <c r="BS1359" s="124">
        <v>46146</v>
      </c>
      <c r="BT1359" t="s">
        <v>4080</v>
      </c>
      <c r="BU1359" t="s">
        <v>1720</v>
      </c>
      <c r="BW1359" t="s">
        <v>9854</v>
      </c>
      <c r="BX1359" t="s">
        <v>4030</v>
      </c>
      <c r="BY1359" t="s">
        <v>4034</v>
      </c>
      <c r="BZ1359" t="s">
        <v>9855</v>
      </c>
      <c r="CA1359" t="s">
        <v>8293</v>
      </c>
      <c r="CC1359" t="s">
        <v>4105</v>
      </c>
      <c r="CD1359">
        <v>61.52</v>
      </c>
      <c r="CE1359">
        <v>3.07</v>
      </c>
      <c r="CF1359">
        <v>0.73799999999999999</v>
      </c>
      <c r="CG1359">
        <v>1</v>
      </c>
      <c r="CH1359">
        <v>61.52</v>
      </c>
      <c r="CI1359" s="17">
        <v>0.2</v>
      </c>
      <c r="CJ1359">
        <v>5.81</v>
      </c>
      <c r="CK1359">
        <v>1</v>
      </c>
      <c r="CL1359" t="s">
        <v>9856</v>
      </c>
      <c r="CM1359" t="s">
        <v>4121</v>
      </c>
      <c r="CN1359" t="s">
        <v>75</v>
      </c>
      <c r="CO1359" t="s">
        <v>9855</v>
      </c>
      <c r="CP1359" t="s">
        <v>4121</v>
      </c>
      <c r="CR1359" t="s">
        <v>17682</v>
      </c>
      <c r="CS1359" t="s">
        <v>4050</v>
      </c>
      <c r="CT1359" t="s">
        <v>4104</v>
      </c>
      <c r="CU1359" t="s">
        <v>13303</v>
      </c>
      <c r="CV1359" t="s">
        <v>4615</v>
      </c>
      <c r="CX1359" t="s">
        <v>4105</v>
      </c>
      <c r="CZ1359" t="s">
        <v>4133</v>
      </c>
      <c r="DA1359">
        <v>1</v>
      </c>
      <c r="DB1359" t="s">
        <v>17683</v>
      </c>
      <c r="DC1359" t="s">
        <v>72</v>
      </c>
      <c r="DD1359" t="s">
        <v>13303</v>
      </c>
      <c r="DE1359" t="s">
        <v>4158</v>
      </c>
    </row>
    <row r="1360" spans="58:109" x14ac:dyDescent="0.25">
      <c r="BF1360" t="s">
        <v>12425</v>
      </c>
      <c r="BH1360" t="s">
        <v>4079</v>
      </c>
      <c r="BL1360">
        <v>0</v>
      </c>
      <c r="BM1360">
        <v>1</v>
      </c>
      <c r="BR1360" t="s">
        <v>4041</v>
      </c>
      <c r="BS1360" s="124">
        <v>46146</v>
      </c>
      <c r="BT1360" t="s">
        <v>4080</v>
      </c>
      <c r="BU1360" t="s">
        <v>1720</v>
      </c>
      <c r="BW1360" t="s">
        <v>9857</v>
      </c>
      <c r="BX1360" t="s">
        <v>4030</v>
      </c>
      <c r="BY1360" t="s">
        <v>4032</v>
      </c>
      <c r="BZ1360" t="s">
        <v>9733</v>
      </c>
      <c r="CA1360" t="s">
        <v>8911</v>
      </c>
      <c r="CC1360" t="s">
        <v>4105</v>
      </c>
      <c r="CD1360">
        <v>170.94</v>
      </c>
      <c r="CE1360">
        <v>7.77</v>
      </c>
      <c r="CF1360">
        <v>1.7402</v>
      </c>
      <c r="CG1360">
        <v>1</v>
      </c>
      <c r="CH1360">
        <v>170.94</v>
      </c>
      <c r="CI1360" s="17">
        <v>0.2</v>
      </c>
      <c r="CJ1360">
        <v>18.27</v>
      </c>
      <c r="CK1360">
        <v>1</v>
      </c>
      <c r="CL1360" t="s">
        <v>9853</v>
      </c>
      <c r="CM1360" t="s">
        <v>4121</v>
      </c>
      <c r="CN1360" t="s">
        <v>75</v>
      </c>
      <c r="CO1360" t="s">
        <v>9733</v>
      </c>
      <c r="CP1360" t="s">
        <v>4121</v>
      </c>
      <c r="CR1360" t="s">
        <v>17686</v>
      </c>
      <c r="CS1360" t="s">
        <v>4030</v>
      </c>
      <c r="CT1360" t="s">
        <v>4142</v>
      </c>
      <c r="CU1360" t="s">
        <v>14783</v>
      </c>
      <c r="CV1360" t="s">
        <v>8912</v>
      </c>
      <c r="CW1360" t="s">
        <v>4550</v>
      </c>
      <c r="CX1360" t="s">
        <v>4105</v>
      </c>
      <c r="CZ1360" t="s">
        <v>4133</v>
      </c>
      <c r="DA1360">
        <v>1</v>
      </c>
      <c r="DB1360" t="s">
        <v>17687</v>
      </c>
      <c r="DC1360" t="s">
        <v>72</v>
      </c>
      <c r="DD1360" t="s">
        <v>14783</v>
      </c>
      <c r="DE1360" t="s">
        <v>4158</v>
      </c>
    </row>
    <row r="1361" spans="58:109" x14ac:dyDescent="0.25">
      <c r="BF1361" t="s">
        <v>12426</v>
      </c>
      <c r="BH1361" t="s">
        <v>4079</v>
      </c>
      <c r="BL1361">
        <v>0</v>
      </c>
      <c r="BM1361">
        <v>1</v>
      </c>
      <c r="BR1361" t="s">
        <v>4041</v>
      </c>
      <c r="BS1361" s="124">
        <v>46146</v>
      </c>
      <c r="BT1361" t="s">
        <v>4080</v>
      </c>
      <c r="BU1361" t="s">
        <v>1720</v>
      </c>
      <c r="BW1361" t="s">
        <v>10343</v>
      </c>
      <c r="BX1361" t="s">
        <v>4030</v>
      </c>
      <c r="BY1361" t="s">
        <v>4034</v>
      </c>
      <c r="BZ1361" t="s">
        <v>10341</v>
      </c>
      <c r="CA1361" t="s">
        <v>8920</v>
      </c>
      <c r="CB1361" t="s">
        <v>4546</v>
      </c>
      <c r="CC1361" t="s">
        <v>4105</v>
      </c>
      <c r="CD1361">
        <v>65.88</v>
      </c>
      <c r="CE1361">
        <v>5.49</v>
      </c>
      <c r="CF1361">
        <v>0.65849999999999997</v>
      </c>
      <c r="CG1361">
        <v>1</v>
      </c>
      <c r="CH1361">
        <v>65.88</v>
      </c>
      <c r="CI1361" s="17">
        <v>0.2</v>
      </c>
      <c r="CJ1361">
        <v>8.23</v>
      </c>
      <c r="CK1361">
        <v>1</v>
      </c>
      <c r="CL1361" t="s">
        <v>10342</v>
      </c>
      <c r="CM1361" t="s">
        <v>4121</v>
      </c>
      <c r="CN1361" t="s">
        <v>75</v>
      </c>
      <c r="CO1361" t="s">
        <v>10341</v>
      </c>
      <c r="CP1361" t="s">
        <v>4121</v>
      </c>
      <c r="CR1361" t="s">
        <v>17688</v>
      </c>
      <c r="CS1361" t="s">
        <v>4030</v>
      </c>
      <c r="CT1361" t="s">
        <v>4142</v>
      </c>
      <c r="CU1361" t="s">
        <v>16688</v>
      </c>
      <c r="CV1361" t="s">
        <v>8594</v>
      </c>
      <c r="CX1361" t="s">
        <v>4105</v>
      </c>
      <c r="CZ1361" t="s">
        <v>4133</v>
      </c>
      <c r="DA1361">
        <v>1</v>
      </c>
      <c r="DB1361" t="s">
        <v>17687</v>
      </c>
      <c r="DC1361" t="s">
        <v>72</v>
      </c>
      <c r="DD1361" t="s">
        <v>16688</v>
      </c>
      <c r="DE1361" t="s">
        <v>4158</v>
      </c>
    </row>
    <row r="1362" spans="58:109" x14ac:dyDescent="0.25">
      <c r="BF1362" t="s">
        <v>12427</v>
      </c>
      <c r="BH1362" t="s">
        <v>4079</v>
      </c>
      <c r="BL1362">
        <v>0</v>
      </c>
      <c r="BM1362">
        <v>1</v>
      </c>
      <c r="BR1362" t="s">
        <v>4041</v>
      </c>
      <c r="BS1362" s="124">
        <v>46146</v>
      </c>
      <c r="BT1362" t="s">
        <v>4080</v>
      </c>
      <c r="BU1362" t="s">
        <v>1720</v>
      </c>
      <c r="BW1362" t="s">
        <v>10340</v>
      </c>
      <c r="BX1362" t="s">
        <v>4030</v>
      </c>
      <c r="BY1362" t="s">
        <v>4034</v>
      </c>
      <c r="BZ1362" t="s">
        <v>10341</v>
      </c>
      <c r="CA1362" t="s">
        <v>8920</v>
      </c>
      <c r="CB1362" t="s">
        <v>4546</v>
      </c>
      <c r="CC1362" t="s">
        <v>4105</v>
      </c>
      <c r="CD1362">
        <v>101.88</v>
      </c>
      <c r="CE1362">
        <v>8.49</v>
      </c>
      <c r="CF1362">
        <v>1.0185</v>
      </c>
      <c r="CG1362">
        <v>1</v>
      </c>
      <c r="CH1362">
        <v>101.88</v>
      </c>
      <c r="CI1362" s="17">
        <v>0.2</v>
      </c>
      <c r="CJ1362">
        <v>12.73</v>
      </c>
      <c r="CK1362">
        <v>1</v>
      </c>
      <c r="CL1362" t="s">
        <v>10342</v>
      </c>
      <c r="CM1362" t="s">
        <v>4121</v>
      </c>
      <c r="CN1362" t="s">
        <v>75</v>
      </c>
      <c r="CO1362" t="s">
        <v>10341</v>
      </c>
      <c r="CP1362" t="s">
        <v>4121</v>
      </c>
      <c r="CR1362" t="s">
        <v>17684</v>
      </c>
      <c r="CS1362" t="s">
        <v>4050</v>
      </c>
      <c r="CT1362" t="s">
        <v>4034</v>
      </c>
      <c r="CU1362" t="s">
        <v>17198</v>
      </c>
      <c r="CV1362" t="s">
        <v>4615</v>
      </c>
      <c r="CX1362" t="s">
        <v>4105</v>
      </c>
      <c r="CZ1362" t="s">
        <v>4133</v>
      </c>
      <c r="DA1362">
        <v>1</v>
      </c>
      <c r="DB1362" t="s">
        <v>17685</v>
      </c>
      <c r="DC1362" t="s">
        <v>72</v>
      </c>
      <c r="DD1362" t="s">
        <v>17198</v>
      </c>
      <c r="DE1362" t="s">
        <v>4158</v>
      </c>
    </row>
    <row r="1363" spans="58:109" x14ac:dyDescent="0.25">
      <c r="BF1363" t="s">
        <v>12428</v>
      </c>
      <c r="BH1363" t="s">
        <v>4079</v>
      </c>
      <c r="BL1363">
        <v>0</v>
      </c>
      <c r="BM1363">
        <v>1</v>
      </c>
      <c r="BR1363" t="s">
        <v>4041</v>
      </c>
      <c r="BS1363" s="124">
        <v>46146</v>
      </c>
      <c r="BT1363" t="s">
        <v>4080</v>
      </c>
      <c r="BU1363" t="s">
        <v>1720</v>
      </c>
      <c r="BW1363" t="s">
        <v>10344</v>
      </c>
      <c r="BX1363" t="s">
        <v>4030</v>
      </c>
      <c r="BY1363" t="s">
        <v>4034</v>
      </c>
      <c r="BZ1363" t="s">
        <v>10345</v>
      </c>
      <c r="CA1363" t="s">
        <v>8622</v>
      </c>
      <c r="CB1363" t="s">
        <v>4288</v>
      </c>
      <c r="CC1363" t="s">
        <v>4105</v>
      </c>
      <c r="CD1363">
        <v>89.88</v>
      </c>
      <c r="CE1363">
        <v>7.49</v>
      </c>
      <c r="CF1363">
        <v>0.89849999999999997</v>
      </c>
      <c r="CG1363">
        <v>1</v>
      </c>
      <c r="CH1363">
        <v>89.88</v>
      </c>
      <c r="CI1363" s="17">
        <v>0.2</v>
      </c>
      <c r="CJ1363">
        <v>11.23</v>
      </c>
      <c r="CK1363">
        <v>1</v>
      </c>
      <c r="CL1363" t="s">
        <v>10342</v>
      </c>
      <c r="CM1363" t="s">
        <v>4121</v>
      </c>
      <c r="CN1363" t="s">
        <v>75</v>
      </c>
      <c r="CO1363" t="s">
        <v>10345</v>
      </c>
      <c r="CP1363" t="s">
        <v>4121</v>
      </c>
      <c r="CR1363" t="s">
        <v>17689</v>
      </c>
      <c r="CS1363" t="s">
        <v>4030</v>
      </c>
      <c r="CT1363" t="s">
        <v>4109</v>
      </c>
      <c r="CU1363" t="s">
        <v>14398</v>
      </c>
      <c r="CV1363" t="s">
        <v>8594</v>
      </c>
      <c r="CX1363" t="s">
        <v>4111</v>
      </c>
      <c r="CZ1363" t="s">
        <v>4133</v>
      </c>
      <c r="DA1363">
        <v>1</v>
      </c>
      <c r="DB1363" t="s">
        <v>17690</v>
      </c>
      <c r="DC1363" t="s">
        <v>72</v>
      </c>
      <c r="DD1363" t="s">
        <v>14398</v>
      </c>
      <c r="DE1363" t="s">
        <v>4158</v>
      </c>
    </row>
    <row r="1364" spans="58:109" x14ac:dyDescent="0.25">
      <c r="BF1364" t="s">
        <v>12429</v>
      </c>
      <c r="BH1364" t="s">
        <v>4079</v>
      </c>
      <c r="BL1364">
        <v>0</v>
      </c>
      <c r="BM1364">
        <v>1</v>
      </c>
      <c r="BR1364" t="s">
        <v>4041</v>
      </c>
      <c r="BS1364" s="124">
        <v>46146</v>
      </c>
      <c r="BT1364" t="s">
        <v>4080</v>
      </c>
      <c r="BU1364" t="s">
        <v>1720</v>
      </c>
      <c r="BW1364" t="s">
        <v>10346</v>
      </c>
      <c r="BX1364" t="s">
        <v>4030</v>
      </c>
      <c r="BY1364" t="s">
        <v>4034</v>
      </c>
      <c r="BZ1364" t="s">
        <v>10345</v>
      </c>
      <c r="CA1364" t="s">
        <v>8622</v>
      </c>
      <c r="CB1364" t="s">
        <v>4288</v>
      </c>
      <c r="CC1364" t="s">
        <v>4105</v>
      </c>
      <c r="CD1364">
        <v>113.88</v>
      </c>
      <c r="CE1364">
        <v>9.49</v>
      </c>
      <c r="CF1364">
        <v>1.1385000000000001</v>
      </c>
      <c r="CG1364">
        <v>1</v>
      </c>
      <c r="CH1364">
        <v>113.88</v>
      </c>
      <c r="CI1364" s="17">
        <v>0.2</v>
      </c>
      <c r="CJ1364">
        <v>14.23</v>
      </c>
      <c r="CK1364">
        <v>1</v>
      </c>
      <c r="CL1364" t="s">
        <v>10342</v>
      </c>
      <c r="CM1364" t="s">
        <v>4121</v>
      </c>
      <c r="CN1364" t="s">
        <v>75</v>
      </c>
      <c r="CO1364" t="s">
        <v>10345</v>
      </c>
      <c r="CP1364" t="s">
        <v>4121</v>
      </c>
      <c r="CR1364" t="s">
        <v>17691</v>
      </c>
      <c r="CS1364" t="s">
        <v>4050</v>
      </c>
      <c r="CT1364" t="s">
        <v>4109</v>
      </c>
      <c r="CU1364" t="s">
        <v>17692</v>
      </c>
      <c r="CV1364" t="s">
        <v>4196</v>
      </c>
      <c r="CW1364" t="s">
        <v>4505</v>
      </c>
      <c r="CX1364" t="s">
        <v>4111</v>
      </c>
      <c r="CZ1364" t="s">
        <v>4133</v>
      </c>
      <c r="DA1364">
        <v>1</v>
      </c>
      <c r="DB1364" t="s">
        <v>14130</v>
      </c>
      <c r="DC1364" t="s">
        <v>72</v>
      </c>
      <c r="DD1364" t="s">
        <v>17692</v>
      </c>
      <c r="DE1364" t="s">
        <v>4158</v>
      </c>
    </row>
    <row r="1365" spans="58:109" x14ac:dyDescent="0.25">
      <c r="BF1365" t="s">
        <v>12430</v>
      </c>
      <c r="BH1365" t="s">
        <v>4079</v>
      </c>
      <c r="BL1365">
        <v>0</v>
      </c>
      <c r="BM1365">
        <v>1</v>
      </c>
      <c r="BR1365" t="s">
        <v>4041</v>
      </c>
      <c r="BS1365" s="124">
        <v>46146</v>
      </c>
      <c r="BT1365" t="s">
        <v>4080</v>
      </c>
      <c r="BU1365" t="s">
        <v>1720</v>
      </c>
      <c r="BW1365" t="s">
        <v>15218</v>
      </c>
      <c r="BX1365" t="s">
        <v>4030</v>
      </c>
      <c r="BY1365" t="s">
        <v>4034</v>
      </c>
      <c r="BZ1365" t="s">
        <v>13763</v>
      </c>
      <c r="CA1365" t="s">
        <v>8843</v>
      </c>
      <c r="CC1365" t="s">
        <v>4105</v>
      </c>
      <c r="CD1365">
        <v>54.48</v>
      </c>
      <c r="CE1365">
        <v>2.72</v>
      </c>
      <c r="CF1365">
        <v>0.65400000000000003</v>
      </c>
      <c r="CG1365">
        <v>1</v>
      </c>
      <c r="CH1365">
        <v>54.48</v>
      </c>
      <c r="CI1365" s="17">
        <v>0.2</v>
      </c>
      <c r="CJ1365">
        <v>6.62</v>
      </c>
      <c r="CK1365">
        <v>1</v>
      </c>
      <c r="CL1365" t="s">
        <v>15219</v>
      </c>
      <c r="CM1365" t="s">
        <v>4121</v>
      </c>
      <c r="CN1365" t="s">
        <v>75</v>
      </c>
      <c r="CO1365" t="s">
        <v>13763</v>
      </c>
      <c r="CP1365" t="s">
        <v>4121</v>
      </c>
      <c r="CR1365" t="s">
        <v>17693</v>
      </c>
      <c r="CS1365" t="s">
        <v>4050</v>
      </c>
      <c r="CT1365" t="s">
        <v>4034</v>
      </c>
      <c r="CU1365" t="s">
        <v>17694</v>
      </c>
      <c r="CV1365" t="s">
        <v>4571</v>
      </c>
      <c r="CX1365" t="s">
        <v>4105</v>
      </c>
      <c r="CZ1365" t="s">
        <v>4133</v>
      </c>
      <c r="DA1365">
        <v>1</v>
      </c>
      <c r="DB1365" t="s">
        <v>17695</v>
      </c>
      <c r="DC1365" t="s">
        <v>72</v>
      </c>
      <c r="DD1365" t="s">
        <v>17694</v>
      </c>
      <c r="DE1365" t="s">
        <v>4158</v>
      </c>
    </row>
    <row r="1366" spans="58:109" x14ac:dyDescent="0.25">
      <c r="BF1366" t="s">
        <v>12431</v>
      </c>
      <c r="BH1366" t="s">
        <v>4079</v>
      </c>
      <c r="BL1366">
        <v>0</v>
      </c>
      <c r="BM1366">
        <v>1</v>
      </c>
      <c r="BR1366" t="s">
        <v>4041</v>
      </c>
      <c r="BS1366" s="124">
        <v>46146</v>
      </c>
      <c r="BT1366" t="s">
        <v>4080</v>
      </c>
      <c r="BU1366" t="s">
        <v>1720</v>
      </c>
      <c r="BW1366" t="s">
        <v>15220</v>
      </c>
      <c r="BX1366" t="s">
        <v>4030</v>
      </c>
      <c r="BY1366" t="s">
        <v>4034</v>
      </c>
      <c r="BZ1366" t="s">
        <v>13763</v>
      </c>
      <c r="CA1366" t="s">
        <v>8843</v>
      </c>
      <c r="CC1366" t="s">
        <v>4105</v>
      </c>
      <c r="CD1366">
        <v>54.88</v>
      </c>
      <c r="CE1366">
        <v>2.74</v>
      </c>
      <c r="CF1366">
        <v>0.65849999999999997</v>
      </c>
      <c r="CG1366">
        <v>1</v>
      </c>
      <c r="CH1366">
        <v>54.88</v>
      </c>
      <c r="CI1366" s="17">
        <v>0.2</v>
      </c>
      <c r="CJ1366">
        <v>6.67</v>
      </c>
      <c r="CK1366">
        <v>1</v>
      </c>
      <c r="CL1366" t="s">
        <v>15219</v>
      </c>
      <c r="CM1366" t="s">
        <v>4121</v>
      </c>
      <c r="CN1366" t="s">
        <v>75</v>
      </c>
      <c r="CO1366" t="s">
        <v>13763</v>
      </c>
      <c r="CP1366" t="s">
        <v>4121</v>
      </c>
      <c r="CR1366" t="s">
        <v>17696</v>
      </c>
      <c r="CS1366" t="s">
        <v>4030</v>
      </c>
      <c r="CT1366" t="s">
        <v>4109</v>
      </c>
      <c r="CU1366" t="s">
        <v>16165</v>
      </c>
      <c r="CV1366" t="s">
        <v>8594</v>
      </c>
      <c r="CX1366" t="s">
        <v>4111</v>
      </c>
      <c r="CZ1366" t="s">
        <v>4133</v>
      </c>
      <c r="DA1366">
        <v>1</v>
      </c>
      <c r="DB1366" t="s">
        <v>17697</v>
      </c>
      <c r="DC1366" t="s">
        <v>72</v>
      </c>
      <c r="DD1366" t="s">
        <v>16165</v>
      </c>
      <c r="DE1366" t="s">
        <v>4158</v>
      </c>
    </row>
    <row r="1367" spans="58:109" x14ac:dyDescent="0.25">
      <c r="BF1367" t="s">
        <v>12432</v>
      </c>
      <c r="BH1367" t="s">
        <v>4079</v>
      </c>
      <c r="BL1367">
        <v>0</v>
      </c>
      <c r="BM1367">
        <v>1</v>
      </c>
      <c r="BR1367" t="s">
        <v>4041</v>
      </c>
      <c r="BS1367" s="124">
        <v>46146</v>
      </c>
      <c r="BT1367" t="s">
        <v>4080</v>
      </c>
      <c r="BU1367" t="s">
        <v>1720</v>
      </c>
      <c r="BW1367" t="s">
        <v>15221</v>
      </c>
      <c r="BX1367" t="s">
        <v>4030</v>
      </c>
      <c r="BY1367" t="s">
        <v>4034</v>
      </c>
      <c r="BZ1367" t="s">
        <v>15222</v>
      </c>
      <c r="CA1367" t="s">
        <v>15222</v>
      </c>
      <c r="CC1367" t="s">
        <v>4105</v>
      </c>
      <c r="CD1367">
        <v>60.12</v>
      </c>
      <c r="CE1367">
        <v>5.01</v>
      </c>
      <c r="CF1367">
        <v>0.37574999999999997</v>
      </c>
      <c r="CG1367">
        <v>0</v>
      </c>
      <c r="CH1367">
        <v>60.12</v>
      </c>
      <c r="CI1367" s="17">
        <v>0.5</v>
      </c>
      <c r="CJ1367">
        <v>6.79</v>
      </c>
      <c r="CK1367">
        <v>1</v>
      </c>
      <c r="CL1367" t="s">
        <v>15223</v>
      </c>
      <c r="CM1367" t="s">
        <v>4106</v>
      </c>
      <c r="CN1367" t="s">
        <v>75</v>
      </c>
      <c r="CO1367" t="s">
        <v>15222</v>
      </c>
      <c r="CP1367" t="s">
        <v>4107</v>
      </c>
      <c r="CR1367" t="s">
        <v>17699</v>
      </c>
      <c r="CS1367" t="s">
        <v>4030</v>
      </c>
      <c r="CT1367" t="s">
        <v>4034</v>
      </c>
      <c r="CU1367" t="s">
        <v>16007</v>
      </c>
      <c r="CV1367" t="s">
        <v>8646</v>
      </c>
      <c r="CX1367" t="s">
        <v>4105</v>
      </c>
      <c r="CZ1367" t="s">
        <v>4133</v>
      </c>
      <c r="DA1367">
        <v>1</v>
      </c>
      <c r="DB1367" t="s">
        <v>17700</v>
      </c>
      <c r="DC1367" t="s">
        <v>72</v>
      </c>
      <c r="DD1367" t="s">
        <v>16007</v>
      </c>
      <c r="DE1367" t="s">
        <v>4158</v>
      </c>
    </row>
    <row r="1368" spans="58:109" x14ac:dyDescent="0.25">
      <c r="BF1368" t="s">
        <v>12433</v>
      </c>
      <c r="BH1368" t="s">
        <v>4079</v>
      </c>
      <c r="BL1368">
        <v>0</v>
      </c>
      <c r="BM1368">
        <v>1</v>
      </c>
      <c r="BR1368" t="s">
        <v>4041</v>
      </c>
      <c r="BS1368" s="124">
        <v>46146</v>
      </c>
      <c r="BT1368" t="s">
        <v>4080</v>
      </c>
      <c r="BU1368" t="s">
        <v>1720</v>
      </c>
      <c r="BW1368" t="s">
        <v>15224</v>
      </c>
      <c r="BX1368" t="s">
        <v>4030</v>
      </c>
      <c r="BY1368" t="s">
        <v>4109</v>
      </c>
      <c r="BZ1368" t="s">
        <v>15225</v>
      </c>
      <c r="CA1368" t="s">
        <v>15225</v>
      </c>
      <c r="CC1368" t="s">
        <v>4111</v>
      </c>
      <c r="CD1368">
        <v>491.88</v>
      </c>
      <c r="CE1368">
        <v>40.99</v>
      </c>
      <c r="CG1368">
        <v>0</v>
      </c>
      <c r="CH1368">
        <v>491.88</v>
      </c>
      <c r="CK1368">
        <v>1</v>
      </c>
      <c r="CL1368" t="s">
        <v>15226</v>
      </c>
      <c r="CM1368" t="s">
        <v>4106</v>
      </c>
      <c r="CN1368" t="s">
        <v>75</v>
      </c>
      <c r="CO1368" t="s">
        <v>15225</v>
      </c>
      <c r="CP1368" t="s">
        <v>4107</v>
      </c>
      <c r="CR1368" t="s">
        <v>12137</v>
      </c>
      <c r="CS1368" t="s">
        <v>4030</v>
      </c>
      <c r="CT1368" t="s">
        <v>4032</v>
      </c>
      <c r="CU1368" t="s">
        <v>14460</v>
      </c>
      <c r="CV1368" t="s">
        <v>8907</v>
      </c>
      <c r="CX1368" t="s">
        <v>4105</v>
      </c>
      <c r="CY1368" s="17">
        <v>0.5</v>
      </c>
      <c r="CZ1368" t="s">
        <v>4133</v>
      </c>
      <c r="DA1368">
        <v>1</v>
      </c>
      <c r="DB1368" t="s">
        <v>17698</v>
      </c>
      <c r="DC1368" t="s">
        <v>72</v>
      </c>
      <c r="DD1368" t="s">
        <v>14460</v>
      </c>
      <c r="DE1368" t="s">
        <v>4158</v>
      </c>
    </row>
    <row r="1369" spans="58:109" x14ac:dyDescent="0.25">
      <c r="BF1369" t="s">
        <v>12434</v>
      </c>
      <c r="BG1369" t="s">
        <v>12435</v>
      </c>
      <c r="BH1369" t="s">
        <v>4081</v>
      </c>
      <c r="BI1369" t="s">
        <v>12436</v>
      </c>
      <c r="BJ1369" t="s">
        <v>4032</v>
      </c>
      <c r="BK1369">
        <v>164.4</v>
      </c>
      <c r="BL1369">
        <v>1</v>
      </c>
      <c r="BM1369">
        <v>1</v>
      </c>
      <c r="BN1369" t="s">
        <v>4060</v>
      </c>
      <c r="BO1369">
        <v>1</v>
      </c>
      <c r="BP1369" t="s">
        <v>4029</v>
      </c>
      <c r="BQ1369" t="s">
        <v>4030</v>
      </c>
      <c r="BR1369" t="s">
        <v>4031</v>
      </c>
      <c r="BS1369" s="124">
        <v>46146</v>
      </c>
      <c r="BT1369" t="s">
        <v>2561</v>
      </c>
      <c r="BU1369" t="s">
        <v>2409</v>
      </c>
      <c r="BW1369" t="s">
        <v>13308</v>
      </c>
      <c r="BX1369" t="s">
        <v>4108</v>
      </c>
      <c r="BY1369" t="s">
        <v>4034</v>
      </c>
      <c r="BZ1369" t="s">
        <v>15227</v>
      </c>
      <c r="CA1369" t="s">
        <v>15227</v>
      </c>
      <c r="CB1369" t="s">
        <v>8840</v>
      </c>
      <c r="CC1369" t="s">
        <v>4105</v>
      </c>
      <c r="CD1369">
        <v>101.52</v>
      </c>
      <c r="CE1369">
        <v>8.4600000000000009</v>
      </c>
      <c r="CF1369">
        <v>1.0152000000000001</v>
      </c>
      <c r="CG1369">
        <v>1</v>
      </c>
      <c r="CH1369">
        <v>101.52</v>
      </c>
      <c r="CI1369" s="17">
        <v>0.2</v>
      </c>
      <c r="CJ1369">
        <v>12.18</v>
      </c>
      <c r="CK1369">
        <v>1</v>
      </c>
      <c r="CL1369" t="s">
        <v>4697</v>
      </c>
      <c r="CM1369" t="s">
        <v>4106</v>
      </c>
      <c r="CN1369" t="s">
        <v>75</v>
      </c>
      <c r="CO1369" t="s">
        <v>15227</v>
      </c>
      <c r="CP1369" t="s">
        <v>4107</v>
      </c>
      <c r="CR1369" t="s">
        <v>12134</v>
      </c>
      <c r="CS1369" t="s">
        <v>4030</v>
      </c>
      <c r="CT1369" t="s">
        <v>4032</v>
      </c>
      <c r="CU1369" t="s">
        <v>15320</v>
      </c>
      <c r="CV1369" t="s">
        <v>8907</v>
      </c>
      <c r="CX1369" t="s">
        <v>4105</v>
      </c>
      <c r="CY1369" s="17">
        <v>0.5</v>
      </c>
      <c r="CZ1369" t="s">
        <v>4133</v>
      </c>
      <c r="DA1369">
        <v>1</v>
      </c>
      <c r="DB1369" t="s">
        <v>17698</v>
      </c>
      <c r="DC1369" t="s">
        <v>72</v>
      </c>
      <c r="DD1369" t="s">
        <v>15320</v>
      </c>
      <c r="DE1369" t="s">
        <v>4158</v>
      </c>
    </row>
    <row r="1370" spans="58:109" x14ac:dyDescent="0.25">
      <c r="BF1370" t="s">
        <v>12437</v>
      </c>
      <c r="BG1370" t="s">
        <v>12438</v>
      </c>
      <c r="BH1370" t="s">
        <v>4081</v>
      </c>
      <c r="BI1370" t="s">
        <v>12439</v>
      </c>
      <c r="BJ1370" t="s">
        <v>4032</v>
      </c>
      <c r="BK1370">
        <v>187.74</v>
      </c>
      <c r="BL1370">
        <v>1</v>
      </c>
      <c r="BM1370">
        <v>1</v>
      </c>
      <c r="BN1370" t="s">
        <v>4056</v>
      </c>
      <c r="BO1370">
        <v>1</v>
      </c>
      <c r="BP1370" t="s">
        <v>4029</v>
      </c>
      <c r="BQ1370" t="s">
        <v>4030</v>
      </c>
      <c r="BR1370" t="s">
        <v>4031</v>
      </c>
      <c r="BS1370" s="124">
        <v>46146</v>
      </c>
      <c r="BT1370" t="s">
        <v>2561</v>
      </c>
      <c r="BU1370" t="s">
        <v>2409</v>
      </c>
      <c r="BW1370" t="s">
        <v>15224</v>
      </c>
      <c r="BX1370" t="s">
        <v>4030</v>
      </c>
      <c r="BY1370" t="s">
        <v>4109</v>
      </c>
      <c r="BZ1370" t="s">
        <v>15228</v>
      </c>
      <c r="CA1370" t="s">
        <v>15228</v>
      </c>
      <c r="CC1370" t="s">
        <v>4111</v>
      </c>
      <c r="CD1370">
        <v>491.88</v>
      </c>
      <c r="CE1370">
        <v>40.99</v>
      </c>
      <c r="CG1370">
        <v>0</v>
      </c>
      <c r="CH1370">
        <v>491.88</v>
      </c>
      <c r="CK1370">
        <v>1</v>
      </c>
      <c r="CL1370" t="s">
        <v>15226</v>
      </c>
      <c r="CM1370" t="s">
        <v>4106</v>
      </c>
      <c r="CN1370" t="s">
        <v>75</v>
      </c>
      <c r="CO1370" t="s">
        <v>15228</v>
      </c>
      <c r="CP1370" t="s">
        <v>4107</v>
      </c>
      <c r="CR1370" t="s">
        <v>12131</v>
      </c>
      <c r="CS1370" t="s">
        <v>4030</v>
      </c>
      <c r="CT1370" t="s">
        <v>4032</v>
      </c>
      <c r="CU1370" t="s">
        <v>13618</v>
      </c>
      <c r="CV1370" t="s">
        <v>8907</v>
      </c>
      <c r="CX1370" t="s">
        <v>4105</v>
      </c>
      <c r="CY1370" s="17">
        <v>0.5</v>
      </c>
      <c r="CZ1370" t="s">
        <v>4133</v>
      </c>
      <c r="DA1370">
        <v>1</v>
      </c>
      <c r="DB1370" t="s">
        <v>17698</v>
      </c>
      <c r="DC1370" t="s">
        <v>72</v>
      </c>
      <c r="DD1370" t="s">
        <v>13618</v>
      </c>
      <c r="DE1370" t="s">
        <v>4158</v>
      </c>
    </row>
    <row r="1371" spans="58:109" x14ac:dyDescent="0.25">
      <c r="BF1371" t="s">
        <v>12440</v>
      </c>
      <c r="BG1371" t="s">
        <v>12441</v>
      </c>
      <c r="BH1371" t="s">
        <v>4081</v>
      </c>
      <c r="BI1371" t="s">
        <v>12442</v>
      </c>
      <c r="BJ1371" t="s">
        <v>4032</v>
      </c>
      <c r="BK1371">
        <v>165.24</v>
      </c>
      <c r="BL1371">
        <v>1</v>
      </c>
      <c r="BM1371">
        <v>1</v>
      </c>
      <c r="BN1371" t="s">
        <v>4047</v>
      </c>
      <c r="BO1371">
        <v>1</v>
      </c>
      <c r="BP1371" t="s">
        <v>4029</v>
      </c>
      <c r="BQ1371" t="s">
        <v>4030</v>
      </c>
      <c r="BR1371" t="s">
        <v>4031</v>
      </c>
      <c r="BS1371" s="124">
        <v>46146</v>
      </c>
      <c r="BT1371" t="s">
        <v>2561</v>
      </c>
      <c r="BU1371" t="s">
        <v>2409</v>
      </c>
      <c r="BW1371" t="s">
        <v>15229</v>
      </c>
      <c r="BX1371" t="s">
        <v>4030</v>
      </c>
      <c r="BY1371" t="s">
        <v>4109</v>
      </c>
      <c r="BZ1371" t="s">
        <v>13631</v>
      </c>
      <c r="CA1371" t="s">
        <v>13631</v>
      </c>
      <c r="CC1371" t="s">
        <v>4111</v>
      </c>
      <c r="CD1371">
        <v>383.88</v>
      </c>
      <c r="CE1371">
        <v>31.99</v>
      </c>
      <c r="CG1371">
        <v>0</v>
      </c>
      <c r="CH1371">
        <v>383.88</v>
      </c>
      <c r="CK1371">
        <v>1</v>
      </c>
      <c r="CL1371" t="s">
        <v>15230</v>
      </c>
      <c r="CM1371" t="s">
        <v>4106</v>
      </c>
      <c r="CN1371" t="s">
        <v>75</v>
      </c>
      <c r="CO1371" t="s">
        <v>13631</v>
      </c>
      <c r="CP1371" t="s">
        <v>4107</v>
      </c>
      <c r="CR1371" t="s">
        <v>17701</v>
      </c>
      <c r="CS1371" t="s">
        <v>4050</v>
      </c>
      <c r="CT1371" t="s">
        <v>4109</v>
      </c>
      <c r="CU1371" t="s">
        <v>17702</v>
      </c>
      <c r="CV1371" t="s">
        <v>4614</v>
      </c>
      <c r="CX1371" t="s">
        <v>4111</v>
      </c>
      <c r="CZ1371" t="s">
        <v>4133</v>
      </c>
      <c r="DA1371">
        <v>1</v>
      </c>
      <c r="DB1371" t="s">
        <v>17703</v>
      </c>
      <c r="DC1371" t="s">
        <v>72</v>
      </c>
      <c r="DD1371" t="s">
        <v>17702</v>
      </c>
      <c r="DE1371" t="s">
        <v>4158</v>
      </c>
    </row>
    <row r="1372" spans="58:109" x14ac:dyDescent="0.25">
      <c r="BF1372" t="s">
        <v>12443</v>
      </c>
      <c r="BG1372" t="s">
        <v>12444</v>
      </c>
      <c r="BH1372" t="s">
        <v>4081</v>
      </c>
      <c r="BI1372" t="s">
        <v>12445</v>
      </c>
      <c r="BJ1372" t="s">
        <v>4032</v>
      </c>
      <c r="BK1372">
        <v>143.88</v>
      </c>
      <c r="BL1372">
        <v>1</v>
      </c>
      <c r="BM1372">
        <v>1</v>
      </c>
      <c r="BN1372" t="s">
        <v>4028</v>
      </c>
      <c r="BO1372">
        <v>1</v>
      </c>
      <c r="BP1372" t="s">
        <v>4029</v>
      </c>
      <c r="BQ1372" t="s">
        <v>4030</v>
      </c>
      <c r="BR1372" t="s">
        <v>4031</v>
      </c>
      <c r="BS1372" s="124">
        <v>46146</v>
      </c>
      <c r="BT1372" t="s">
        <v>2561</v>
      </c>
      <c r="BU1372" t="s">
        <v>2409</v>
      </c>
      <c r="BW1372" t="s">
        <v>15231</v>
      </c>
      <c r="BX1372" t="s">
        <v>4030</v>
      </c>
      <c r="BY1372" t="s">
        <v>4032</v>
      </c>
      <c r="BZ1372" t="s">
        <v>13273</v>
      </c>
      <c r="CA1372" t="s">
        <v>13273</v>
      </c>
      <c r="CC1372" t="s">
        <v>4105</v>
      </c>
      <c r="CD1372">
        <v>130.44</v>
      </c>
      <c r="CE1372">
        <v>10.87</v>
      </c>
      <c r="CF1372">
        <v>0.76090000000000002</v>
      </c>
      <c r="CG1372">
        <v>0</v>
      </c>
      <c r="CH1372">
        <v>130.44</v>
      </c>
      <c r="CI1372" s="17">
        <v>0.5</v>
      </c>
      <c r="CJ1372">
        <v>16.739999999999998</v>
      </c>
      <c r="CK1372">
        <v>1</v>
      </c>
      <c r="CL1372" t="s">
        <v>15230</v>
      </c>
      <c r="CM1372" t="s">
        <v>4106</v>
      </c>
      <c r="CN1372" t="s">
        <v>75</v>
      </c>
      <c r="CO1372" t="s">
        <v>13273</v>
      </c>
      <c r="CP1372" t="s">
        <v>4107</v>
      </c>
      <c r="CR1372" t="s">
        <v>8337</v>
      </c>
      <c r="CS1372" t="s">
        <v>4050</v>
      </c>
      <c r="CT1372" t="s">
        <v>4109</v>
      </c>
      <c r="CU1372" t="s">
        <v>17704</v>
      </c>
      <c r="CV1372" t="s">
        <v>4614</v>
      </c>
      <c r="CW1372" t="s">
        <v>4116</v>
      </c>
      <c r="CX1372" t="s">
        <v>4111</v>
      </c>
      <c r="CZ1372" t="s">
        <v>4133</v>
      </c>
      <c r="DA1372">
        <v>1</v>
      </c>
      <c r="DB1372" t="s">
        <v>8338</v>
      </c>
      <c r="DC1372" t="s">
        <v>72</v>
      </c>
      <c r="DD1372" t="s">
        <v>17704</v>
      </c>
      <c r="DE1372" t="s">
        <v>4158</v>
      </c>
    </row>
    <row r="1373" spans="58:109" x14ac:dyDescent="0.25">
      <c r="BF1373" t="s">
        <v>12446</v>
      </c>
      <c r="BG1373" t="s">
        <v>12447</v>
      </c>
      <c r="BH1373" t="s">
        <v>4081</v>
      </c>
      <c r="BI1373" t="s">
        <v>12448</v>
      </c>
      <c r="BJ1373" t="s">
        <v>4032</v>
      </c>
      <c r="BK1373">
        <v>275.22000000000003</v>
      </c>
      <c r="BL1373">
        <v>1</v>
      </c>
      <c r="BM1373">
        <v>1</v>
      </c>
      <c r="BN1373" t="s">
        <v>4045</v>
      </c>
      <c r="BO1373">
        <v>1</v>
      </c>
      <c r="BP1373" t="s">
        <v>4029</v>
      </c>
      <c r="BQ1373" t="s">
        <v>4030</v>
      </c>
      <c r="BR1373" t="s">
        <v>4031</v>
      </c>
      <c r="BS1373" s="124">
        <v>46146</v>
      </c>
      <c r="BT1373" t="s">
        <v>2561</v>
      </c>
      <c r="BU1373" t="s">
        <v>2409</v>
      </c>
      <c r="BW1373" t="s">
        <v>15232</v>
      </c>
      <c r="BX1373" t="s">
        <v>4030</v>
      </c>
      <c r="BY1373" t="s">
        <v>4034</v>
      </c>
      <c r="BZ1373" t="s">
        <v>15233</v>
      </c>
      <c r="CA1373" t="s">
        <v>15233</v>
      </c>
      <c r="CB1373" t="s">
        <v>8261</v>
      </c>
      <c r="CC1373" t="s">
        <v>4105</v>
      </c>
      <c r="CD1373">
        <v>102.36</v>
      </c>
      <c r="CE1373">
        <v>8.5299999999999994</v>
      </c>
      <c r="CG1373">
        <v>0</v>
      </c>
      <c r="CH1373">
        <v>102.36</v>
      </c>
      <c r="CK1373">
        <v>1</v>
      </c>
      <c r="CL1373" t="s">
        <v>8394</v>
      </c>
      <c r="CM1373" t="s">
        <v>4106</v>
      </c>
      <c r="CN1373" t="s">
        <v>75</v>
      </c>
      <c r="CO1373" t="s">
        <v>15233</v>
      </c>
      <c r="CP1373" t="s">
        <v>4107</v>
      </c>
      <c r="CR1373" t="s">
        <v>8427</v>
      </c>
      <c r="CS1373" t="s">
        <v>4030</v>
      </c>
      <c r="CT1373" t="s">
        <v>4109</v>
      </c>
      <c r="CU1373" t="s">
        <v>17705</v>
      </c>
      <c r="CV1373" t="s">
        <v>8648</v>
      </c>
      <c r="CX1373" t="s">
        <v>4111</v>
      </c>
      <c r="CZ1373" t="s">
        <v>4133</v>
      </c>
      <c r="DA1373">
        <v>1</v>
      </c>
      <c r="DB1373" t="s">
        <v>8428</v>
      </c>
      <c r="DC1373" t="s">
        <v>72</v>
      </c>
      <c r="DD1373" t="s">
        <v>17705</v>
      </c>
      <c r="DE1373" t="s">
        <v>4158</v>
      </c>
    </row>
    <row r="1374" spans="58:109" x14ac:dyDescent="0.25">
      <c r="BF1374" t="s">
        <v>12449</v>
      </c>
      <c r="BH1374" t="s">
        <v>4081</v>
      </c>
      <c r="BL1374">
        <v>0</v>
      </c>
      <c r="BM1374">
        <v>1</v>
      </c>
      <c r="BR1374" t="s">
        <v>4031</v>
      </c>
      <c r="BS1374" s="124">
        <v>46146</v>
      </c>
      <c r="BT1374" t="s">
        <v>2561</v>
      </c>
      <c r="BU1374" t="s">
        <v>2409</v>
      </c>
      <c r="BW1374" t="s">
        <v>15232</v>
      </c>
      <c r="BX1374" t="s">
        <v>4030</v>
      </c>
      <c r="BY1374" t="s">
        <v>4034</v>
      </c>
      <c r="BZ1374" t="s">
        <v>14642</v>
      </c>
      <c r="CA1374" t="s">
        <v>14642</v>
      </c>
      <c r="CB1374" t="s">
        <v>8261</v>
      </c>
      <c r="CC1374" t="s">
        <v>4105</v>
      </c>
      <c r="CD1374">
        <v>102.36</v>
      </c>
      <c r="CE1374">
        <v>8.5299999999999994</v>
      </c>
      <c r="CG1374">
        <v>0</v>
      </c>
      <c r="CH1374">
        <v>102.36</v>
      </c>
      <c r="CK1374">
        <v>1</v>
      </c>
      <c r="CL1374" t="s">
        <v>8394</v>
      </c>
      <c r="CM1374" t="s">
        <v>4106</v>
      </c>
      <c r="CN1374" t="s">
        <v>75</v>
      </c>
      <c r="CO1374" t="s">
        <v>14642</v>
      </c>
      <c r="CP1374" t="s">
        <v>4107</v>
      </c>
      <c r="CR1374" t="s">
        <v>17706</v>
      </c>
      <c r="CS1374" t="s">
        <v>4030</v>
      </c>
      <c r="CT1374" t="s">
        <v>4034</v>
      </c>
      <c r="CU1374" t="s">
        <v>17707</v>
      </c>
      <c r="CV1374" t="s">
        <v>8595</v>
      </c>
      <c r="CW1374" t="s">
        <v>4536</v>
      </c>
      <c r="CX1374" t="s">
        <v>4105</v>
      </c>
      <c r="CZ1374" t="s">
        <v>4133</v>
      </c>
      <c r="DA1374">
        <v>1</v>
      </c>
      <c r="DB1374" t="s">
        <v>17708</v>
      </c>
      <c r="DC1374" t="s">
        <v>72</v>
      </c>
      <c r="DD1374" t="s">
        <v>17707</v>
      </c>
      <c r="DE1374" t="s">
        <v>4158</v>
      </c>
    </row>
    <row r="1375" spans="58:109" x14ac:dyDescent="0.25">
      <c r="BF1375" t="s">
        <v>12450</v>
      </c>
      <c r="BH1375" t="s">
        <v>4082</v>
      </c>
      <c r="BL1375">
        <v>0</v>
      </c>
      <c r="BM1375">
        <v>1</v>
      </c>
      <c r="BR1375" t="s">
        <v>4031</v>
      </c>
      <c r="BS1375" s="124">
        <v>46146</v>
      </c>
      <c r="BT1375" t="s">
        <v>2600</v>
      </c>
      <c r="BU1375" t="s">
        <v>2171</v>
      </c>
      <c r="BW1375" t="s">
        <v>15234</v>
      </c>
      <c r="BX1375" t="s">
        <v>4030</v>
      </c>
      <c r="BY1375" t="s">
        <v>4034</v>
      </c>
      <c r="BZ1375" t="s">
        <v>15235</v>
      </c>
      <c r="CA1375" t="s">
        <v>8425</v>
      </c>
      <c r="CB1375" t="s">
        <v>5917</v>
      </c>
      <c r="CC1375" t="s">
        <v>4105</v>
      </c>
      <c r="CD1375">
        <v>155.88</v>
      </c>
      <c r="CE1375">
        <v>12.99</v>
      </c>
      <c r="CF1375">
        <v>1.5588</v>
      </c>
      <c r="CG1375">
        <v>1</v>
      </c>
      <c r="CH1375">
        <v>155.88</v>
      </c>
      <c r="CI1375" s="17">
        <v>0.2</v>
      </c>
      <c r="CJ1375">
        <v>18.71</v>
      </c>
      <c r="CK1375">
        <v>1</v>
      </c>
      <c r="CL1375" t="s">
        <v>15236</v>
      </c>
      <c r="CM1375" t="s">
        <v>4121</v>
      </c>
      <c r="CN1375" t="s">
        <v>75</v>
      </c>
      <c r="CO1375" t="s">
        <v>15235</v>
      </c>
      <c r="CP1375" t="s">
        <v>4121</v>
      </c>
      <c r="CR1375" t="s">
        <v>17709</v>
      </c>
      <c r="CS1375" t="s">
        <v>4030</v>
      </c>
      <c r="CT1375" t="s">
        <v>4034</v>
      </c>
      <c r="CU1375" t="s">
        <v>17710</v>
      </c>
      <c r="CV1375" t="s">
        <v>8595</v>
      </c>
      <c r="CW1375" t="s">
        <v>4536</v>
      </c>
      <c r="CX1375" t="s">
        <v>4105</v>
      </c>
      <c r="CZ1375" t="s">
        <v>4133</v>
      </c>
      <c r="DA1375">
        <v>1</v>
      </c>
      <c r="DB1375" t="s">
        <v>17708</v>
      </c>
      <c r="DC1375" t="s">
        <v>72</v>
      </c>
      <c r="DD1375" t="s">
        <v>17710</v>
      </c>
      <c r="DE1375" t="s">
        <v>4158</v>
      </c>
    </row>
    <row r="1376" spans="58:109" x14ac:dyDescent="0.25">
      <c r="BF1376" t="s">
        <v>12451</v>
      </c>
      <c r="BG1376" t="s">
        <v>12452</v>
      </c>
      <c r="BH1376" t="s">
        <v>4532</v>
      </c>
      <c r="BI1376" t="s">
        <v>12453</v>
      </c>
      <c r="BJ1376" t="s">
        <v>4027</v>
      </c>
      <c r="BK1376">
        <v>131.88</v>
      </c>
      <c r="BL1376">
        <v>1</v>
      </c>
      <c r="BM1376">
        <v>1</v>
      </c>
      <c r="BN1376" t="s">
        <v>4028</v>
      </c>
      <c r="BO1376">
        <v>1</v>
      </c>
      <c r="BP1376" t="s">
        <v>4029</v>
      </c>
      <c r="BQ1376" t="s">
        <v>4030</v>
      </c>
      <c r="BR1376" t="s">
        <v>4031</v>
      </c>
      <c r="BS1376" s="124">
        <v>46146</v>
      </c>
      <c r="BT1376" t="s">
        <v>2614</v>
      </c>
      <c r="BU1376" t="s">
        <v>1720</v>
      </c>
      <c r="BW1376" t="s">
        <v>15237</v>
      </c>
      <c r="BX1376" t="s">
        <v>4108</v>
      </c>
      <c r="BY1376" t="s">
        <v>4034</v>
      </c>
      <c r="BZ1376" t="s">
        <v>15238</v>
      </c>
      <c r="CA1376" t="s">
        <v>13448</v>
      </c>
      <c r="CB1376" t="s">
        <v>8889</v>
      </c>
      <c r="CC1376" t="s">
        <v>4105</v>
      </c>
      <c r="CD1376">
        <v>149.88</v>
      </c>
      <c r="CE1376">
        <v>12.49</v>
      </c>
      <c r="CF1376">
        <v>1.1990400000000001</v>
      </c>
      <c r="CG1376">
        <v>1</v>
      </c>
      <c r="CH1376">
        <v>149.88</v>
      </c>
      <c r="CI1376" s="17">
        <v>0.2</v>
      </c>
      <c r="CJ1376">
        <v>14.39</v>
      </c>
      <c r="CK1376">
        <v>1</v>
      </c>
      <c r="CL1376" t="s">
        <v>15239</v>
      </c>
      <c r="CM1376" t="s">
        <v>4121</v>
      </c>
      <c r="CN1376" t="s">
        <v>75</v>
      </c>
      <c r="CO1376" t="s">
        <v>15238</v>
      </c>
      <c r="CP1376" t="s">
        <v>4121</v>
      </c>
      <c r="CR1376" t="s">
        <v>17711</v>
      </c>
      <c r="CS1376" t="s">
        <v>4030</v>
      </c>
      <c r="CT1376" t="s">
        <v>4034</v>
      </c>
      <c r="CU1376" t="s">
        <v>17712</v>
      </c>
      <c r="CV1376" t="s">
        <v>8595</v>
      </c>
      <c r="CW1376" t="s">
        <v>4536</v>
      </c>
      <c r="CX1376" t="s">
        <v>4105</v>
      </c>
      <c r="CZ1376" t="s">
        <v>4133</v>
      </c>
      <c r="DA1376">
        <v>1</v>
      </c>
      <c r="DB1376" t="s">
        <v>17708</v>
      </c>
      <c r="DC1376" t="s">
        <v>72</v>
      </c>
      <c r="DD1376" t="s">
        <v>17712</v>
      </c>
      <c r="DE1376" t="s">
        <v>4158</v>
      </c>
    </row>
    <row r="1377" spans="58:109" x14ac:dyDescent="0.25">
      <c r="BF1377" t="s">
        <v>12454</v>
      </c>
      <c r="BG1377" t="s">
        <v>12455</v>
      </c>
      <c r="BH1377" t="s">
        <v>4532</v>
      </c>
      <c r="BI1377" t="s">
        <v>12456</v>
      </c>
      <c r="BJ1377" t="s">
        <v>4027</v>
      </c>
      <c r="BK1377">
        <v>155.88</v>
      </c>
      <c r="BL1377">
        <v>1</v>
      </c>
      <c r="BM1377">
        <v>1</v>
      </c>
      <c r="BN1377" t="s">
        <v>4028</v>
      </c>
      <c r="BO1377">
        <v>1</v>
      </c>
      <c r="BP1377" t="s">
        <v>4029</v>
      </c>
      <c r="BQ1377" t="s">
        <v>4030</v>
      </c>
      <c r="BR1377" t="s">
        <v>4031</v>
      </c>
      <c r="BS1377" s="124">
        <v>46146</v>
      </c>
      <c r="BT1377" t="s">
        <v>2614</v>
      </c>
      <c r="BU1377" t="s">
        <v>1720</v>
      </c>
      <c r="BW1377" t="s">
        <v>15240</v>
      </c>
      <c r="BX1377" t="s">
        <v>4030</v>
      </c>
      <c r="BY1377" t="s">
        <v>4034</v>
      </c>
      <c r="BZ1377" t="s">
        <v>15241</v>
      </c>
      <c r="CA1377" t="s">
        <v>8604</v>
      </c>
      <c r="CB1377" t="s">
        <v>8270</v>
      </c>
      <c r="CC1377" t="s">
        <v>4105</v>
      </c>
      <c r="CD1377">
        <v>101.88</v>
      </c>
      <c r="CE1377">
        <v>8.49</v>
      </c>
      <c r="CF1377">
        <v>1.0185</v>
      </c>
      <c r="CG1377">
        <v>1</v>
      </c>
      <c r="CH1377">
        <v>101.88</v>
      </c>
      <c r="CI1377" s="17">
        <v>0.2</v>
      </c>
      <c r="CJ1377">
        <v>15.03</v>
      </c>
      <c r="CK1377">
        <v>1</v>
      </c>
      <c r="CL1377" t="s">
        <v>15242</v>
      </c>
      <c r="CM1377" t="s">
        <v>4121</v>
      </c>
      <c r="CN1377" t="s">
        <v>75</v>
      </c>
      <c r="CO1377" t="s">
        <v>15241</v>
      </c>
      <c r="CP1377" t="s">
        <v>4121</v>
      </c>
      <c r="CR1377" t="s">
        <v>17713</v>
      </c>
      <c r="CS1377" t="s">
        <v>4030</v>
      </c>
      <c r="CT1377" t="s">
        <v>4034</v>
      </c>
      <c r="CU1377" t="s">
        <v>16894</v>
      </c>
      <c r="CV1377" t="s">
        <v>8595</v>
      </c>
      <c r="CW1377" t="s">
        <v>4536</v>
      </c>
      <c r="CX1377" t="s">
        <v>4105</v>
      </c>
      <c r="CZ1377" t="s">
        <v>4133</v>
      </c>
      <c r="DA1377">
        <v>1</v>
      </c>
      <c r="DB1377" t="s">
        <v>17708</v>
      </c>
      <c r="DC1377" t="s">
        <v>72</v>
      </c>
      <c r="DD1377" t="s">
        <v>16894</v>
      </c>
      <c r="DE1377" t="s">
        <v>4158</v>
      </c>
    </row>
    <row r="1378" spans="58:109" x14ac:dyDescent="0.25">
      <c r="BF1378" t="s">
        <v>12457</v>
      </c>
      <c r="BG1378" t="s">
        <v>12458</v>
      </c>
      <c r="BH1378" t="s">
        <v>4532</v>
      </c>
      <c r="BI1378" t="s">
        <v>12459</v>
      </c>
      <c r="BJ1378" t="s">
        <v>4027</v>
      </c>
      <c r="BK1378">
        <v>97.08</v>
      </c>
      <c r="BL1378">
        <v>1</v>
      </c>
      <c r="BM1378">
        <v>1</v>
      </c>
      <c r="BN1378" t="s">
        <v>4035</v>
      </c>
      <c r="BO1378">
        <v>1</v>
      </c>
      <c r="BP1378" t="s">
        <v>4029</v>
      </c>
      <c r="BQ1378" t="s">
        <v>4030</v>
      </c>
      <c r="BR1378" t="s">
        <v>4031</v>
      </c>
      <c r="BS1378" s="124">
        <v>46146</v>
      </c>
      <c r="BT1378" t="s">
        <v>2614</v>
      </c>
      <c r="BU1378" t="s">
        <v>1720</v>
      </c>
      <c r="BW1378" t="s">
        <v>15243</v>
      </c>
      <c r="BX1378" t="s">
        <v>4030</v>
      </c>
      <c r="BY1378" t="s">
        <v>4034</v>
      </c>
      <c r="BZ1378" t="s">
        <v>15244</v>
      </c>
      <c r="CA1378" t="s">
        <v>8911</v>
      </c>
      <c r="CC1378" t="s">
        <v>4105</v>
      </c>
      <c r="CD1378">
        <v>67.2</v>
      </c>
      <c r="CE1378">
        <v>3.36</v>
      </c>
      <c r="CF1378">
        <v>0.80700000000000005</v>
      </c>
      <c r="CG1378">
        <v>1</v>
      </c>
      <c r="CH1378">
        <v>67.2</v>
      </c>
      <c r="CI1378" s="17">
        <v>0.2</v>
      </c>
      <c r="CJ1378">
        <v>8.17</v>
      </c>
      <c r="CK1378">
        <v>1</v>
      </c>
      <c r="CL1378" t="s">
        <v>15245</v>
      </c>
      <c r="CM1378" t="s">
        <v>4121</v>
      </c>
      <c r="CN1378" t="s">
        <v>75</v>
      </c>
      <c r="CO1378" t="s">
        <v>15244</v>
      </c>
      <c r="CP1378" t="s">
        <v>4121</v>
      </c>
      <c r="CR1378" t="s">
        <v>17714</v>
      </c>
      <c r="CS1378" t="s">
        <v>4050</v>
      </c>
      <c r="CT1378" t="s">
        <v>4034</v>
      </c>
      <c r="CU1378" t="s">
        <v>14488</v>
      </c>
      <c r="CV1378" t="s">
        <v>8387</v>
      </c>
      <c r="CW1378" t="s">
        <v>4243</v>
      </c>
      <c r="CX1378" t="s">
        <v>4105</v>
      </c>
      <c r="CZ1378" t="s">
        <v>4133</v>
      </c>
      <c r="DA1378">
        <v>1</v>
      </c>
      <c r="DB1378" t="s">
        <v>17715</v>
      </c>
      <c r="DC1378" t="s">
        <v>72</v>
      </c>
      <c r="DD1378" t="s">
        <v>14488</v>
      </c>
      <c r="DE1378" t="s">
        <v>4158</v>
      </c>
    </row>
    <row r="1379" spans="58:109" x14ac:dyDescent="0.25">
      <c r="BF1379" t="s">
        <v>12460</v>
      </c>
      <c r="BG1379" t="s">
        <v>12461</v>
      </c>
      <c r="BH1379" t="s">
        <v>4532</v>
      </c>
      <c r="BI1379" t="s">
        <v>12462</v>
      </c>
      <c r="BJ1379" t="s">
        <v>4027</v>
      </c>
      <c r="BK1379">
        <v>107.88</v>
      </c>
      <c r="BL1379">
        <v>1</v>
      </c>
      <c r="BM1379">
        <v>1</v>
      </c>
      <c r="BN1379" t="s">
        <v>4035</v>
      </c>
      <c r="BO1379">
        <v>1</v>
      </c>
      <c r="BP1379" t="s">
        <v>4029</v>
      </c>
      <c r="BQ1379" t="s">
        <v>4030</v>
      </c>
      <c r="BR1379" t="s">
        <v>4031</v>
      </c>
      <c r="BS1379" s="124">
        <v>46146</v>
      </c>
      <c r="BT1379" t="s">
        <v>2614</v>
      </c>
      <c r="BU1379" t="s">
        <v>1720</v>
      </c>
      <c r="BW1379" t="s">
        <v>15246</v>
      </c>
      <c r="BX1379" t="s">
        <v>4030</v>
      </c>
      <c r="BY1379" t="s">
        <v>4034</v>
      </c>
      <c r="BZ1379" t="s">
        <v>15247</v>
      </c>
      <c r="CA1379" t="s">
        <v>8449</v>
      </c>
      <c r="CC1379" t="s">
        <v>4105</v>
      </c>
      <c r="CD1379">
        <v>53.34</v>
      </c>
      <c r="CE1379">
        <v>2.42</v>
      </c>
      <c r="CF1379">
        <v>0.58199999999999996</v>
      </c>
      <c r="CG1379">
        <v>1</v>
      </c>
      <c r="CH1379">
        <v>53.34</v>
      </c>
      <c r="CI1379" s="17">
        <v>0.2</v>
      </c>
      <c r="CJ1379">
        <v>6.11</v>
      </c>
      <c r="CK1379">
        <v>1</v>
      </c>
      <c r="CL1379" t="s">
        <v>15248</v>
      </c>
      <c r="CM1379" t="s">
        <v>4121</v>
      </c>
      <c r="CN1379" t="s">
        <v>75</v>
      </c>
      <c r="CO1379" t="s">
        <v>15247</v>
      </c>
      <c r="CP1379" t="s">
        <v>4121</v>
      </c>
      <c r="CR1379" t="s">
        <v>17716</v>
      </c>
      <c r="CS1379" t="s">
        <v>4050</v>
      </c>
      <c r="CT1379" t="s">
        <v>4126</v>
      </c>
      <c r="CU1379" t="s">
        <v>17717</v>
      </c>
      <c r="CV1379" t="s">
        <v>8391</v>
      </c>
      <c r="CX1379" t="s">
        <v>4105</v>
      </c>
      <c r="CZ1379" t="s">
        <v>4133</v>
      </c>
      <c r="DA1379">
        <v>1</v>
      </c>
      <c r="DB1379" t="s">
        <v>17718</v>
      </c>
      <c r="DC1379" t="s">
        <v>72</v>
      </c>
      <c r="DD1379" t="s">
        <v>17717</v>
      </c>
      <c r="DE1379" t="s">
        <v>4158</v>
      </c>
    </row>
    <row r="1380" spans="58:109" x14ac:dyDescent="0.25">
      <c r="BF1380" t="s">
        <v>12463</v>
      </c>
      <c r="BG1380" t="s">
        <v>12464</v>
      </c>
      <c r="BH1380" t="s">
        <v>4532</v>
      </c>
      <c r="BI1380" t="s">
        <v>12465</v>
      </c>
      <c r="BJ1380" t="s">
        <v>4032</v>
      </c>
      <c r="BK1380">
        <v>196.08</v>
      </c>
      <c r="BL1380">
        <v>1</v>
      </c>
      <c r="BM1380">
        <v>1</v>
      </c>
      <c r="BN1380" t="s">
        <v>4028</v>
      </c>
      <c r="BO1380">
        <v>1</v>
      </c>
      <c r="BP1380" t="s">
        <v>4029</v>
      </c>
      <c r="BQ1380" t="s">
        <v>4030</v>
      </c>
      <c r="BR1380" t="s">
        <v>4031</v>
      </c>
      <c r="BS1380" s="124">
        <v>46146</v>
      </c>
      <c r="BT1380" t="s">
        <v>2614</v>
      </c>
      <c r="BU1380" t="s">
        <v>1720</v>
      </c>
      <c r="BW1380" t="s">
        <v>15249</v>
      </c>
      <c r="BX1380" t="s">
        <v>4030</v>
      </c>
      <c r="BY1380" t="s">
        <v>4034</v>
      </c>
      <c r="BZ1380" t="s">
        <v>15247</v>
      </c>
      <c r="CA1380" t="s">
        <v>8449</v>
      </c>
      <c r="CC1380" t="s">
        <v>4105</v>
      </c>
      <c r="CD1380">
        <v>50.48</v>
      </c>
      <c r="CE1380">
        <v>2.29</v>
      </c>
      <c r="CF1380">
        <v>0.55049999999999999</v>
      </c>
      <c r="CG1380">
        <v>1</v>
      </c>
      <c r="CH1380">
        <v>50.48</v>
      </c>
      <c r="CI1380" s="17">
        <v>0.2</v>
      </c>
      <c r="CJ1380">
        <v>5.78</v>
      </c>
      <c r="CK1380">
        <v>1</v>
      </c>
      <c r="CL1380" t="s">
        <v>15248</v>
      </c>
      <c r="CM1380" t="s">
        <v>4121</v>
      </c>
      <c r="CN1380" t="s">
        <v>75</v>
      </c>
      <c r="CO1380" t="s">
        <v>15247</v>
      </c>
      <c r="CP1380" t="s">
        <v>4121</v>
      </c>
      <c r="CR1380" t="s">
        <v>17719</v>
      </c>
      <c r="CS1380" t="s">
        <v>4050</v>
      </c>
      <c r="CT1380" t="s">
        <v>4126</v>
      </c>
      <c r="CU1380" t="s">
        <v>17720</v>
      </c>
      <c r="CV1380" t="s">
        <v>8391</v>
      </c>
      <c r="CX1380" t="s">
        <v>4105</v>
      </c>
      <c r="CZ1380" t="s">
        <v>4133</v>
      </c>
      <c r="DA1380">
        <v>1</v>
      </c>
      <c r="DB1380" t="s">
        <v>17718</v>
      </c>
      <c r="DC1380" t="s">
        <v>72</v>
      </c>
      <c r="DD1380" t="s">
        <v>17720</v>
      </c>
      <c r="DE1380" t="s">
        <v>4158</v>
      </c>
    </row>
    <row r="1381" spans="58:109" x14ac:dyDescent="0.25">
      <c r="BF1381" t="s">
        <v>12466</v>
      </c>
      <c r="BH1381" t="s">
        <v>4532</v>
      </c>
      <c r="BL1381">
        <v>0</v>
      </c>
      <c r="BM1381">
        <v>1</v>
      </c>
      <c r="BR1381" t="s">
        <v>4031</v>
      </c>
      <c r="BS1381" s="124">
        <v>46146</v>
      </c>
      <c r="BT1381" t="s">
        <v>2614</v>
      </c>
      <c r="BU1381" t="s">
        <v>1720</v>
      </c>
      <c r="BW1381" t="s">
        <v>15250</v>
      </c>
      <c r="BX1381" t="s">
        <v>4030</v>
      </c>
      <c r="BY1381" t="s">
        <v>4126</v>
      </c>
      <c r="BZ1381" t="s">
        <v>15251</v>
      </c>
      <c r="CA1381" t="s">
        <v>8826</v>
      </c>
      <c r="CC1381" t="s">
        <v>4105</v>
      </c>
      <c r="CD1381">
        <v>83.94</v>
      </c>
      <c r="CE1381">
        <v>3.82</v>
      </c>
      <c r="CF1381">
        <v>2.7450000000000001</v>
      </c>
      <c r="CG1381">
        <v>1</v>
      </c>
      <c r="CH1381">
        <v>83.94</v>
      </c>
      <c r="CI1381" s="17">
        <v>0.2</v>
      </c>
      <c r="CJ1381">
        <v>23.69</v>
      </c>
      <c r="CK1381">
        <v>1</v>
      </c>
      <c r="CL1381" t="s">
        <v>15252</v>
      </c>
      <c r="CM1381" t="s">
        <v>4121</v>
      </c>
      <c r="CN1381" t="s">
        <v>75</v>
      </c>
      <c r="CO1381" t="s">
        <v>15251</v>
      </c>
      <c r="CP1381" t="s">
        <v>4121</v>
      </c>
      <c r="CR1381" t="s">
        <v>17723</v>
      </c>
      <c r="CS1381" t="s">
        <v>4030</v>
      </c>
      <c r="CT1381" t="s">
        <v>4032</v>
      </c>
      <c r="CU1381" t="s">
        <v>14066</v>
      </c>
      <c r="CV1381" t="s">
        <v>8537</v>
      </c>
      <c r="CX1381" t="s">
        <v>4105</v>
      </c>
      <c r="CZ1381" t="s">
        <v>4133</v>
      </c>
      <c r="DA1381">
        <v>1</v>
      </c>
      <c r="DB1381" t="s">
        <v>17722</v>
      </c>
      <c r="DC1381" t="s">
        <v>72</v>
      </c>
      <c r="DD1381" t="s">
        <v>14066</v>
      </c>
      <c r="DE1381" t="s">
        <v>4158</v>
      </c>
    </row>
    <row r="1382" spans="58:109" x14ac:dyDescent="0.25">
      <c r="BF1382" t="s">
        <v>12467</v>
      </c>
      <c r="BH1382" t="s">
        <v>4532</v>
      </c>
      <c r="BL1382">
        <v>0</v>
      </c>
      <c r="BM1382">
        <v>1</v>
      </c>
      <c r="BR1382" t="s">
        <v>4031</v>
      </c>
      <c r="BS1382" s="124">
        <v>46146</v>
      </c>
      <c r="BT1382" t="s">
        <v>2614</v>
      </c>
      <c r="BU1382" t="s">
        <v>1720</v>
      </c>
      <c r="BW1382" t="s">
        <v>15253</v>
      </c>
      <c r="BX1382" t="s">
        <v>4030</v>
      </c>
      <c r="BY1382" t="s">
        <v>4032</v>
      </c>
      <c r="BZ1382" t="s">
        <v>15254</v>
      </c>
      <c r="CA1382" t="s">
        <v>8297</v>
      </c>
      <c r="CC1382" t="s">
        <v>4105</v>
      </c>
      <c r="CD1382">
        <v>178.08</v>
      </c>
      <c r="CE1382">
        <v>13.19</v>
      </c>
      <c r="CF1382">
        <v>1.8466</v>
      </c>
      <c r="CG1382">
        <v>1</v>
      </c>
      <c r="CH1382">
        <v>178.08</v>
      </c>
      <c r="CI1382" s="17">
        <v>0.2</v>
      </c>
      <c r="CJ1382">
        <v>22.16</v>
      </c>
      <c r="CK1382">
        <v>1</v>
      </c>
      <c r="CL1382" t="s">
        <v>15255</v>
      </c>
      <c r="CM1382" t="s">
        <v>4121</v>
      </c>
      <c r="CN1382" t="s">
        <v>75</v>
      </c>
      <c r="CO1382" t="s">
        <v>15254</v>
      </c>
      <c r="CP1382" t="s">
        <v>4121</v>
      </c>
      <c r="CR1382" t="s">
        <v>17721</v>
      </c>
      <c r="CS1382" t="s">
        <v>4030</v>
      </c>
      <c r="CT1382" t="s">
        <v>4032</v>
      </c>
      <c r="CU1382" t="s">
        <v>16934</v>
      </c>
      <c r="CV1382" t="s">
        <v>8537</v>
      </c>
      <c r="CX1382" t="s">
        <v>4105</v>
      </c>
      <c r="CZ1382" t="s">
        <v>4133</v>
      </c>
      <c r="DA1382">
        <v>1</v>
      </c>
      <c r="DB1382" t="s">
        <v>17722</v>
      </c>
      <c r="DC1382" t="s">
        <v>72</v>
      </c>
      <c r="DD1382" t="s">
        <v>16934</v>
      </c>
      <c r="DE1382" t="s">
        <v>4158</v>
      </c>
    </row>
    <row r="1383" spans="58:109" x14ac:dyDescent="0.25">
      <c r="BF1383" t="s">
        <v>12468</v>
      </c>
      <c r="BH1383" t="s">
        <v>4532</v>
      </c>
      <c r="BL1383">
        <v>0</v>
      </c>
      <c r="BM1383">
        <v>1</v>
      </c>
      <c r="BR1383" t="s">
        <v>4031</v>
      </c>
      <c r="BS1383" s="124">
        <v>46146</v>
      </c>
      <c r="BT1383" t="s">
        <v>2614</v>
      </c>
      <c r="BU1383" t="s">
        <v>1720</v>
      </c>
      <c r="BW1383" t="s">
        <v>15256</v>
      </c>
      <c r="BX1383" t="s">
        <v>4108</v>
      </c>
      <c r="BY1383" t="s">
        <v>4109</v>
      </c>
      <c r="BZ1383" t="s">
        <v>15257</v>
      </c>
      <c r="CA1383" t="s">
        <v>15257</v>
      </c>
      <c r="CB1383" t="s">
        <v>8889</v>
      </c>
      <c r="CC1383" t="s">
        <v>4111</v>
      </c>
      <c r="CD1383">
        <v>257.88</v>
      </c>
      <c r="CE1383">
        <v>21.49</v>
      </c>
      <c r="CG1383">
        <v>0</v>
      </c>
      <c r="CH1383">
        <v>257.88</v>
      </c>
      <c r="CK1383">
        <v>1</v>
      </c>
      <c r="CL1383" t="s">
        <v>15258</v>
      </c>
      <c r="CM1383" t="s">
        <v>4106</v>
      </c>
      <c r="CN1383" t="s">
        <v>75</v>
      </c>
      <c r="CO1383" t="s">
        <v>15257</v>
      </c>
      <c r="CP1383" t="s">
        <v>4107</v>
      </c>
      <c r="CR1383" t="s">
        <v>17724</v>
      </c>
      <c r="CS1383" t="s">
        <v>4030</v>
      </c>
      <c r="CT1383" t="s">
        <v>4032</v>
      </c>
      <c r="CU1383" t="s">
        <v>17725</v>
      </c>
      <c r="CV1383" t="s">
        <v>8537</v>
      </c>
      <c r="CX1383" t="s">
        <v>4105</v>
      </c>
      <c r="CZ1383" t="s">
        <v>4133</v>
      </c>
      <c r="DA1383">
        <v>1</v>
      </c>
      <c r="DB1383" t="s">
        <v>17722</v>
      </c>
      <c r="DC1383" t="s">
        <v>72</v>
      </c>
      <c r="DD1383" t="s">
        <v>17725</v>
      </c>
      <c r="DE1383" t="s">
        <v>4158</v>
      </c>
    </row>
    <row r="1384" spans="58:109" x14ac:dyDescent="0.25">
      <c r="BF1384" t="s">
        <v>12469</v>
      </c>
      <c r="BH1384" t="s">
        <v>4532</v>
      </c>
      <c r="BL1384">
        <v>0</v>
      </c>
      <c r="BM1384">
        <v>1</v>
      </c>
      <c r="BR1384" t="s">
        <v>4031</v>
      </c>
      <c r="BS1384" s="124">
        <v>46146</v>
      </c>
      <c r="BT1384" t="s">
        <v>2614</v>
      </c>
      <c r="BU1384" t="s">
        <v>1720</v>
      </c>
      <c r="BW1384" t="s">
        <v>15259</v>
      </c>
      <c r="BX1384" t="s">
        <v>4030</v>
      </c>
      <c r="BY1384" t="s">
        <v>4034</v>
      </c>
      <c r="BZ1384" t="s">
        <v>15260</v>
      </c>
      <c r="CA1384" t="s">
        <v>15260</v>
      </c>
      <c r="CB1384" t="s">
        <v>4279</v>
      </c>
      <c r="CC1384" t="s">
        <v>4105</v>
      </c>
      <c r="CD1384">
        <v>113.88</v>
      </c>
      <c r="CE1384">
        <v>9.49</v>
      </c>
      <c r="CF1384">
        <v>0.91103999999999996</v>
      </c>
      <c r="CG1384">
        <v>1</v>
      </c>
      <c r="CH1384">
        <v>113.88</v>
      </c>
      <c r="CI1384" s="17">
        <v>0.2</v>
      </c>
      <c r="CJ1384">
        <v>10.93</v>
      </c>
      <c r="CK1384">
        <v>1</v>
      </c>
      <c r="CL1384" t="s">
        <v>15261</v>
      </c>
      <c r="CM1384" t="s">
        <v>4106</v>
      </c>
      <c r="CN1384" t="s">
        <v>75</v>
      </c>
      <c r="CO1384" t="s">
        <v>15260</v>
      </c>
      <c r="CP1384" t="s">
        <v>4107</v>
      </c>
      <c r="CR1384" t="s">
        <v>17726</v>
      </c>
      <c r="CS1384" t="s">
        <v>4030</v>
      </c>
      <c r="CT1384" t="s">
        <v>4027</v>
      </c>
      <c r="CU1384" t="s">
        <v>15235</v>
      </c>
      <c r="CV1384" t="s">
        <v>8648</v>
      </c>
      <c r="CX1384" t="s">
        <v>4105</v>
      </c>
      <c r="CY1384" s="17">
        <v>0.2</v>
      </c>
      <c r="CZ1384" t="s">
        <v>4133</v>
      </c>
      <c r="DA1384">
        <v>1</v>
      </c>
      <c r="DB1384" t="s">
        <v>17727</v>
      </c>
      <c r="DC1384" t="s">
        <v>1625</v>
      </c>
      <c r="DD1384" t="s">
        <v>15235</v>
      </c>
      <c r="DE1384" t="s">
        <v>4158</v>
      </c>
    </row>
    <row r="1385" spans="58:109" x14ac:dyDescent="0.25">
      <c r="BF1385" t="s">
        <v>12470</v>
      </c>
      <c r="BH1385" t="s">
        <v>4532</v>
      </c>
      <c r="BL1385">
        <v>0</v>
      </c>
      <c r="BM1385">
        <v>1</v>
      </c>
      <c r="BR1385" t="s">
        <v>4031</v>
      </c>
      <c r="BS1385" s="124">
        <v>46146</v>
      </c>
      <c r="BT1385" t="s">
        <v>2614</v>
      </c>
      <c r="BU1385" t="s">
        <v>1720</v>
      </c>
      <c r="BW1385" t="s">
        <v>15262</v>
      </c>
      <c r="BX1385" t="s">
        <v>4030</v>
      </c>
      <c r="BY1385" t="s">
        <v>4032</v>
      </c>
      <c r="BZ1385" t="s">
        <v>15260</v>
      </c>
      <c r="CA1385" t="s">
        <v>15260</v>
      </c>
      <c r="CB1385" t="s">
        <v>4279</v>
      </c>
      <c r="CC1385" t="s">
        <v>4105</v>
      </c>
      <c r="CD1385">
        <v>203.88</v>
      </c>
      <c r="CE1385">
        <v>16.989999999999998</v>
      </c>
      <c r="CF1385">
        <v>1.9028799999999999</v>
      </c>
      <c r="CG1385">
        <v>1</v>
      </c>
      <c r="CH1385">
        <v>203.88</v>
      </c>
      <c r="CI1385" s="17">
        <v>0.2</v>
      </c>
      <c r="CJ1385">
        <v>22.83</v>
      </c>
      <c r="CK1385">
        <v>1</v>
      </c>
      <c r="CL1385" t="s">
        <v>15261</v>
      </c>
      <c r="CM1385" t="s">
        <v>4106</v>
      </c>
      <c r="CN1385" t="s">
        <v>75</v>
      </c>
      <c r="CO1385" t="s">
        <v>15260</v>
      </c>
      <c r="CP1385" t="s">
        <v>4107</v>
      </c>
      <c r="CR1385" t="s">
        <v>17728</v>
      </c>
      <c r="CS1385" t="s">
        <v>4050</v>
      </c>
      <c r="CT1385" t="s">
        <v>4109</v>
      </c>
      <c r="CU1385" t="s">
        <v>17729</v>
      </c>
      <c r="CV1385" t="s">
        <v>4615</v>
      </c>
      <c r="CX1385" t="s">
        <v>4111</v>
      </c>
      <c r="CZ1385" t="s">
        <v>4133</v>
      </c>
      <c r="DA1385">
        <v>1</v>
      </c>
      <c r="DB1385" t="s">
        <v>17730</v>
      </c>
      <c r="DC1385" t="s">
        <v>1625</v>
      </c>
      <c r="DD1385" t="s">
        <v>17729</v>
      </c>
      <c r="DE1385" t="s">
        <v>4158</v>
      </c>
    </row>
    <row r="1386" spans="58:109" x14ac:dyDescent="0.25">
      <c r="BF1386" t="s">
        <v>12471</v>
      </c>
      <c r="BH1386" t="s">
        <v>4532</v>
      </c>
      <c r="BL1386">
        <v>0</v>
      </c>
      <c r="BM1386">
        <v>1</v>
      </c>
      <c r="BR1386" t="s">
        <v>4031</v>
      </c>
      <c r="BS1386" s="124">
        <v>46146</v>
      </c>
      <c r="BT1386" t="s">
        <v>2614</v>
      </c>
      <c r="BU1386" t="s">
        <v>1720</v>
      </c>
      <c r="BW1386" t="s">
        <v>15263</v>
      </c>
      <c r="BX1386" t="s">
        <v>4030</v>
      </c>
      <c r="BY1386" t="s">
        <v>4034</v>
      </c>
      <c r="BZ1386" t="s">
        <v>15260</v>
      </c>
      <c r="CA1386" t="s">
        <v>15260</v>
      </c>
      <c r="CB1386" t="s">
        <v>4354</v>
      </c>
      <c r="CC1386" t="s">
        <v>4105</v>
      </c>
      <c r="CD1386">
        <v>113.88</v>
      </c>
      <c r="CE1386">
        <v>9.49</v>
      </c>
      <c r="CF1386">
        <v>1.1385000000000001</v>
      </c>
      <c r="CG1386">
        <v>1</v>
      </c>
      <c r="CH1386">
        <v>113.88</v>
      </c>
      <c r="CI1386" s="17">
        <v>0.2</v>
      </c>
      <c r="CJ1386">
        <v>13.66</v>
      </c>
      <c r="CK1386">
        <v>1</v>
      </c>
      <c r="CL1386" t="s">
        <v>15261</v>
      </c>
      <c r="CM1386" t="s">
        <v>4106</v>
      </c>
      <c r="CN1386" t="s">
        <v>75</v>
      </c>
      <c r="CO1386" t="s">
        <v>15260</v>
      </c>
      <c r="CP1386" t="s">
        <v>4107</v>
      </c>
      <c r="CR1386" t="s">
        <v>17731</v>
      </c>
      <c r="CS1386" t="s">
        <v>4050</v>
      </c>
      <c r="CT1386" t="s">
        <v>4109</v>
      </c>
      <c r="CU1386" t="s">
        <v>14109</v>
      </c>
      <c r="CV1386" t="s">
        <v>4615</v>
      </c>
      <c r="CX1386" t="s">
        <v>4111</v>
      </c>
      <c r="CZ1386" t="s">
        <v>4133</v>
      </c>
      <c r="DA1386">
        <v>1</v>
      </c>
      <c r="DB1386" t="s">
        <v>17732</v>
      </c>
      <c r="DC1386" t="s">
        <v>1625</v>
      </c>
      <c r="DD1386" t="s">
        <v>14109</v>
      </c>
      <c r="DE1386" t="s">
        <v>4158</v>
      </c>
    </row>
    <row r="1387" spans="58:109" x14ac:dyDescent="0.25">
      <c r="BF1387" t="s">
        <v>12472</v>
      </c>
      <c r="BH1387" t="s">
        <v>4532</v>
      </c>
      <c r="BL1387">
        <v>0</v>
      </c>
      <c r="BM1387">
        <v>1</v>
      </c>
      <c r="BR1387" t="s">
        <v>4031</v>
      </c>
      <c r="BS1387" s="124">
        <v>46146</v>
      </c>
      <c r="BT1387" t="s">
        <v>2614</v>
      </c>
      <c r="BU1387" t="s">
        <v>1720</v>
      </c>
      <c r="BW1387" t="s">
        <v>15264</v>
      </c>
      <c r="BX1387" t="s">
        <v>4030</v>
      </c>
      <c r="BY1387" t="s">
        <v>4034</v>
      </c>
      <c r="BZ1387" t="s">
        <v>15265</v>
      </c>
      <c r="CA1387" t="s">
        <v>15265</v>
      </c>
      <c r="CC1387" t="s">
        <v>4105</v>
      </c>
      <c r="CD1387">
        <v>71.06</v>
      </c>
      <c r="CE1387">
        <v>3.23</v>
      </c>
      <c r="CF1387">
        <v>0.77549999999999997</v>
      </c>
      <c r="CG1387">
        <v>1</v>
      </c>
      <c r="CH1387">
        <v>71.06</v>
      </c>
      <c r="CI1387" s="17">
        <v>0.2</v>
      </c>
      <c r="CJ1387">
        <v>7.27</v>
      </c>
      <c r="CK1387">
        <v>1</v>
      </c>
      <c r="CL1387" t="s">
        <v>15261</v>
      </c>
      <c r="CM1387" t="s">
        <v>4106</v>
      </c>
      <c r="CN1387" t="s">
        <v>75</v>
      </c>
      <c r="CO1387" t="s">
        <v>15265</v>
      </c>
      <c r="CP1387" t="s">
        <v>4107</v>
      </c>
      <c r="CR1387" t="s">
        <v>21990</v>
      </c>
      <c r="CS1387" t="s">
        <v>4050</v>
      </c>
      <c r="CT1387" t="s">
        <v>4034</v>
      </c>
      <c r="CU1387" t="s">
        <v>21485</v>
      </c>
      <c r="CV1387" t="s">
        <v>8387</v>
      </c>
      <c r="CW1387" t="s">
        <v>4148</v>
      </c>
      <c r="CX1387" t="s">
        <v>4105</v>
      </c>
      <c r="CZ1387" t="s">
        <v>4133</v>
      </c>
      <c r="DA1387">
        <v>1</v>
      </c>
      <c r="DB1387" t="s">
        <v>21991</v>
      </c>
      <c r="DC1387" t="s">
        <v>78</v>
      </c>
      <c r="DD1387" t="s">
        <v>21485</v>
      </c>
      <c r="DE1387" t="s">
        <v>4158</v>
      </c>
    </row>
    <row r="1388" spans="58:109" x14ac:dyDescent="0.25">
      <c r="BF1388" t="s">
        <v>12473</v>
      </c>
      <c r="BH1388" t="s">
        <v>4532</v>
      </c>
      <c r="BL1388">
        <v>0</v>
      </c>
      <c r="BM1388">
        <v>1</v>
      </c>
      <c r="BR1388" t="s">
        <v>4031</v>
      </c>
      <c r="BS1388" s="124">
        <v>46146</v>
      </c>
      <c r="BT1388" t="s">
        <v>2614</v>
      </c>
      <c r="BU1388" t="s">
        <v>1720</v>
      </c>
      <c r="BW1388" t="s">
        <v>15266</v>
      </c>
      <c r="BX1388" t="s">
        <v>4115</v>
      </c>
      <c r="BY1388" t="s">
        <v>4027</v>
      </c>
      <c r="BZ1388" t="s">
        <v>13429</v>
      </c>
      <c r="CA1388" t="s">
        <v>8253</v>
      </c>
      <c r="CB1388" t="s">
        <v>4550</v>
      </c>
      <c r="CC1388" t="s">
        <v>4105</v>
      </c>
      <c r="CD1388">
        <v>66.34</v>
      </c>
      <c r="CE1388">
        <v>5.53</v>
      </c>
      <c r="CF1388">
        <v>1.3819999999999999</v>
      </c>
      <c r="CG1388">
        <v>1</v>
      </c>
      <c r="CH1388">
        <v>66.34</v>
      </c>
      <c r="CI1388" s="17">
        <v>0.2</v>
      </c>
      <c r="CJ1388">
        <v>16.579999999999998</v>
      </c>
      <c r="CK1388">
        <v>1</v>
      </c>
      <c r="CL1388" t="s">
        <v>15267</v>
      </c>
      <c r="CM1388" t="s">
        <v>4121</v>
      </c>
      <c r="CN1388" t="s">
        <v>75</v>
      </c>
      <c r="CO1388" t="s">
        <v>13429</v>
      </c>
      <c r="CP1388" t="s">
        <v>4121</v>
      </c>
      <c r="CR1388" t="s">
        <v>17733</v>
      </c>
      <c r="CS1388" t="s">
        <v>4030</v>
      </c>
      <c r="CT1388" t="s">
        <v>4032</v>
      </c>
      <c r="CU1388" t="s">
        <v>17734</v>
      </c>
      <c r="CV1388" t="s">
        <v>4636</v>
      </c>
      <c r="CX1388" t="s">
        <v>4105</v>
      </c>
      <c r="CZ1388" t="s">
        <v>4133</v>
      </c>
      <c r="DA1388">
        <v>1</v>
      </c>
      <c r="DB1388" t="s">
        <v>14193</v>
      </c>
      <c r="DC1388" t="s">
        <v>78</v>
      </c>
      <c r="DD1388" t="s">
        <v>17734</v>
      </c>
      <c r="DE1388" t="s">
        <v>4158</v>
      </c>
    </row>
    <row r="1389" spans="58:109" x14ac:dyDescent="0.25">
      <c r="BF1389" t="s">
        <v>12474</v>
      </c>
      <c r="BH1389" t="s">
        <v>4532</v>
      </c>
      <c r="BL1389">
        <v>0</v>
      </c>
      <c r="BM1389">
        <v>1</v>
      </c>
      <c r="BR1389" t="s">
        <v>4031</v>
      </c>
      <c r="BS1389" s="124">
        <v>46146</v>
      </c>
      <c r="BT1389" t="s">
        <v>2614</v>
      </c>
      <c r="BU1389" t="s">
        <v>1720</v>
      </c>
      <c r="BW1389" t="s">
        <v>15268</v>
      </c>
      <c r="BX1389" t="s">
        <v>4115</v>
      </c>
      <c r="BY1389" t="s">
        <v>4027</v>
      </c>
      <c r="BZ1389" t="s">
        <v>13429</v>
      </c>
      <c r="CA1389" t="s">
        <v>8253</v>
      </c>
      <c r="CB1389" t="s">
        <v>4550</v>
      </c>
      <c r="CC1389" t="s">
        <v>4105</v>
      </c>
      <c r="CD1389">
        <v>66.34</v>
      </c>
      <c r="CE1389">
        <v>5.53</v>
      </c>
      <c r="CF1389">
        <v>1.3819999999999999</v>
      </c>
      <c r="CG1389">
        <v>1</v>
      </c>
      <c r="CH1389">
        <v>66.34</v>
      </c>
      <c r="CI1389" s="17">
        <v>0.2</v>
      </c>
      <c r="CJ1389">
        <v>16.579999999999998</v>
      </c>
      <c r="CK1389">
        <v>1</v>
      </c>
      <c r="CL1389" t="s">
        <v>15267</v>
      </c>
      <c r="CM1389" t="s">
        <v>4121</v>
      </c>
      <c r="CN1389" t="s">
        <v>75</v>
      </c>
      <c r="CO1389" t="s">
        <v>13429</v>
      </c>
      <c r="CP1389" t="s">
        <v>4121</v>
      </c>
      <c r="CR1389" t="s">
        <v>17735</v>
      </c>
      <c r="CS1389" t="s">
        <v>4030</v>
      </c>
      <c r="CT1389" t="s">
        <v>4032</v>
      </c>
      <c r="CU1389" t="s">
        <v>14192</v>
      </c>
      <c r="CV1389" t="s">
        <v>4636</v>
      </c>
      <c r="CX1389" t="s">
        <v>4105</v>
      </c>
      <c r="CZ1389" t="s">
        <v>4133</v>
      </c>
      <c r="DA1389">
        <v>1</v>
      </c>
      <c r="DB1389" t="s">
        <v>14193</v>
      </c>
      <c r="DC1389" t="s">
        <v>78</v>
      </c>
      <c r="DD1389" t="s">
        <v>14192</v>
      </c>
      <c r="DE1389" t="s">
        <v>4158</v>
      </c>
    </row>
    <row r="1390" spans="58:109" x14ac:dyDescent="0.25">
      <c r="BF1390" t="s">
        <v>12475</v>
      </c>
      <c r="BH1390" t="s">
        <v>2625</v>
      </c>
      <c r="BL1390">
        <v>0</v>
      </c>
      <c r="BM1390">
        <v>1</v>
      </c>
      <c r="BR1390" t="s">
        <v>69</v>
      </c>
      <c r="BS1390" s="124">
        <v>46146</v>
      </c>
      <c r="BT1390" t="s">
        <v>2624</v>
      </c>
      <c r="BU1390" t="s">
        <v>1381</v>
      </c>
      <c r="BW1390" t="s">
        <v>15269</v>
      </c>
      <c r="BX1390" t="s">
        <v>4115</v>
      </c>
      <c r="BY1390" t="s">
        <v>4027</v>
      </c>
      <c r="BZ1390" t="s">
        <v>14817</v>
      </c>
      <c r="CA1390" t="s">
        <v>8253</v>
      </c>
      <c r="CB1390" t="s">
        <v>4550</v>
      </c>
      <c r="CC1390" t="s">
        <v>4105</v>
      </c>
      <c r="CD1390">
        <v>66.34</v>
      </c>
      <c r="CE1390">
        <v>5.53</v>
      </c>
      <c r="CF1390">
        <v>1.3819999999999999</v>
      </c>
      <c r="CG1390">
        <v>1</v>
      </c>
      <c r="CH1390">
        <v>66.34</v>
      </c>
      <c r="CI1390" s="17">
        <v>0.2</v>
      </c>
      <c r="CJ1390">
        <v>16.579999999999998</v>
      </c>
      <c r="CK1390">
        <v>1</v>
      </c>
      <c r="CL1390" t="s">
        <v>15267</v>
      </c>
      <c r="CM1390" t="s">
        <v>4106</v>
      </c>
      <c r="CN1390" t="s">
        <v>75</v>
      </c>
      <c r="CO1390" t="s">
        <v>14817</v>
      </c>
      <c r="CP1390" t="s">
        <v>4121</v>
      </c>
      <c r="CR1390" t="s">
        <v>8510</v>
      </c>
      <c r="CS1390" t="s">
        <v>4030</v>
      </c>
      <c r="CT1390" t="s">
        <v>4109</v>
      </c>
      <c r="CU1390" t="s">
        <v>15733</v>
      </c>
      <c r="CV1390" t="s">
        <v>8908</v>
      </c>
      <c r="CX1390" t="s">
        <v>4111</v>
      </c>
      <c r="CZ1390" t="s">
        <v>4133</v>
      </c>
      <c r="DA1390">
        <v>1</v>
      </c>
      <c r="DB1390" t="s">
        <v>8511</v>
      </c>
      <c r="DC1390" t="s">
        <v>78</v>
      </c>
      <c r="DD1390" t="s">
        <v>15733</v>
      </c>
      <c r="DE1390" t="s">
        <v>4158</v>
      </c>
    </row>
    <row r="1391" spans="58:109" x14ac:dyDescent="0.25">
      <c r="BF1391" t="s">
        <v>12476</v>
      </c>
      <c r="BH1391" t="s">
        <v>2625</v>
      </c>
      <c r="BL1391">
        <v>0</v>
      </c>
      <c r="BM1391">
        <v>1</v>
      </c>
      <c r="BR1391" t="s">
        <v>69</v>
      </c>
      <c r="BS1391" s="124">
        <v>46146</v>
      </c>
      <c r="BT1391" t="s">
        <v>2624</v>
      </c>
      <c r="BU1391" t="s">
        <v>1381</v>
      </c>
      <c r="BW1391" t="s">
        <v>15270</v>
      </c>
      <c r="BX1391" t="s">
        <v>4115</v>
      </c>
      <c r="BY1391" t="s">
        <v>4027</v>
      </c>
      <c r="BZ1391" t="s">
        <v>15271</v>
      </c>
      <c r="CA1391" t="s">
        <v>8253</v>
      </c>
      <c r="CB1391" t="s">
        <v>4550</v>
      </c>
      <c r="CC1391" t="s">
        <v>4105</v>
      </c>
      <c r="CD1391">
        <v>66.34</v>
      </c>
      <c r="CE1391">
        <v>5.53</v>
      </c>
      <c r="CF1391">
        <v>1.3819999999999999</v>
      </c>
      <c r="CG1391">
        <v>1</v>
      </c>
      <c r="CH1391">
        <v>66.34</v>
      </c>
      <c r="CI1391" s="17">
        <v>0.2</v>
      </c>
      <c r="CJ1391">
        <v>16.579999999999998</v>
      </c>
      <c r="CK1391">
        <v>1</v>
      </c>
      <c r="CL1391" t="s">
        <v>15267</v>
      </c>
      <c r="CM1391" t="s">
        <v>4121</v>
      </c>
      <c r="CN1391" t="s">
        <v>75</v>
      </c>
      <c r="CO1391" t="s">
        <v>15271</v>
      </c>
      <c r="CP1391" t="s">
        <v>4121</v>
      </c>
      <c r="CR1391" t="s">
        <v>17736</v>
      </c>
      <c r="CS1391" t="s">
        <v>4030</v>
      </c>
      <c r="CT1391" t="s">
        <v>4034</v>
      </c>
      <c r="CU1391" t="s">
        <v>17737</v>
      </c>
      <c r="CV1391" t="s">
        <v>8454</v>
      </c>
      <c r="CW1391" t="s">
        <v>4146</v>
      </c>
      <c r="CX1391" t="s">
        <v>4105</v>
      </c>
      <c r="CZ1391" t="s">
        <v>4133</v>
      </c>
      <c r="DA1391">
        <v>1</v>
      </c>
      <c r="DB1391" t="s">
        <v>17738</v>
      </c>
      <c r="DC1391" t="s">
        <v>78</v>
      </c>
      <c r="DD1391" t="s">
        <v>17737</v>
      </c>
      <c r="DE1391" t="s">
        <v>4158</v>
      </c>
    </row>
    <row r="1392" spans="58:109" x14ac:dyDescent="0.25">
      <c r="BF1392" t="s">
        <v>12477</v>
      </c>
      <c r="BG1392" t="s">
        <v>12478</v>
      </c>
      <c r="BH1392" t="s">
        <v>4083</v>
      </c>
      <c r="BI1392" t="s">
        <v>12479</v>
      </c>
      <c r="BJ1392" t="s">
        <v>4032</v>
      </c>
      <c r="BK1392">
        <v>147.47999999999999</v>
      </c>
      <c r="BL1392">
        <v>1</v>
      </c>
      <c r="BM1392">
        <v>1</v>
      </c>
      <c r="BN1392" t="s">
        <v>4035</v>
      </c>
      <c r="BO1392">
        <v>1</v>
      </c>
      <c r="BP1392" t="s">
        <v>4029</v>
      </c>
      <c r="BQ1392" t="s">
        <v>4030</v>
      </c>
      <c r="BR1392" t="s">
        <v>4031</v>
      </c>
      <c r="BS1392" s="124">
        <v>46146</v>
      </c>
      <c r="BT1392" t="s">
        <v>2676</v>
      </c>
      <c r="BU1392" t="s">
        <v>1720</v>
      </c>
      <c r="BW1392" t="s">
        <v>15272</v>
      </c>
      <c r="BX1392" t="s">
        <v>4115</v>
      </c>
      <c r="BY1392" t="s">
        <v>4027</v>
      </c>
      <c r="BZ1392" t="s">
        <v>15273</v>
      </c>
      <c r="CA1392" t="s">
        <v>8253</v>
      </c>
      <c r="CB1392" t="s">
        <v>4550</v>
      </c>
      <c r="CC1392" t="s">
        <v>4105</v>
      </c>
      <c r="CD1392">
        <v>66.34</v>
      </c>
      <c r="CE1392">
        <v>5.53</v>
      </c>
      <c r="CF1392">
        <v>1.3819999999999999</v>
      </c>
      <c r="CG1392">
        <v>1</v>
      </c>
      <c r="CH1392">
        <v>66.34</v>
      </c>
      <c r="CI1392" s="17">
        <v>0.2</v>
      </c>
      <c r="CJ1392">
        <v>16.579999999999998</v>
      </c>
      <c r="CK1392">
        <v>1</v>
      </c>
      <c r="CL1392" t="s">
        <v>15267</v>
      </c>
      <c r="CM1392" t="s">
        <v>4106</v>
      </c>
      <c r="CN1392" t="s">
        <v>75</v>
      </c>
      <c r="CO1392" t="s">
        <v>15273</v>
      </c>
      <c r="CP1392" t="s">
        <v>4121</v>
      </c>
      <c r="CR1392" t="s">
        <v>17739</v>
      </c>
      <c r="CS1392" t="s">
        <v>4030</v>
      </c>
      <c r="CT1392" t="s">
        <v>4034</v>
      </c>
      <c r="CU1392" t="s">
        <v>17740</v>
      </c>
      <c r="CV1392" t="s">
        <v>8454</v>
      </c>
      <c r="CW1392" t="s">
        <v>4146</v>
      </c>
      <c r="CX1392" t="s">
        <v>4105</v>
      </c>
      <c r="CZ1392" t="s">
        <v>4133</v>
      </c>
      <c r="DA1392">
        <v>1</v>
      </c>
      <c r="DB1392" t="s">
        <v>17738</v>
      </c>
      <c r="DC1392" t="s">
        <v>78</v>
      </c>
      <c r="DD1392" t="s">
        <v>17740</v>
      </c>
      <c r="DE1392" t="s">
        <v>4158</v>
      </c>
    </row>
    <row r="1393" spans="58:109" x14ac:dyDescent="0.25">
      <c r="BF1393" t="s">
        <v>12480</v>
      </c>
      <c r="BG1393" t="s">
        <v>12481</v>
      </c>
      <c r="BH1393" t="s">
        <v>4083</v>
      </c>
      <c r="BI1393" t="s">
        <v>12482</v>
      </c>
      <c r="BJ1393" t="s">
        <v>4032</v>
      </c>
      <c r="BK1393">
        <v>133.02000000000001</v>
      </c>
      <c r="BL1393">
        <v>1</v>
      </c>
      <c r="BM1393">
        <v>1</v>
      </c>
      <c r="BN1393" t="s">
        <v>4035</v>
      </c>
      <c r="BO1393">
        <v>1</v>
      </c>
      <c r="BP1393" t="s">
        <v>4029</v>
      </c>
      <c r="BQ1393" t="s">
        <v>4030</v>
      </c>
      <c r="BR1393" t="s">
        <v>4031</v>
      </c>
      <c r="BS1393" s="124">
        <v>46146</v>
      </c>
      <c r="BT1393" t="s">
        <v>2676</v>
      </c>
      <c r="BU1393" t="s">
        <v>1720</v>
      </c>
      <c r="BW1393" t="s">
        <v>15270</v>
      </c>
      <c r="BX1393" t="s">
        <v>4115</v>
      </c>
      <c r="BY1393" t="s">
        <v>4027</v>
      </c>
      <c r="BZ1393" t="s">
        <v>14611</v>
      </c>
      <c r="CA1393" t="s">
        <v>8253</v>
      </c>
      <c r="CB1393" t="s">
        <v>4550</v>
      </c>
      <c r="CC1393" t="s">
        <v>4105</v>
      </c>
      <c r="CD1393">
        <v>66.34</v>
      </c>
      <c r="CE1393">
        <v>5.53</v>
      </c>
      <c r="CF1393">
        <v>1.3819999999999999</v>
      </c>
      <c r="CG1393">
        <v>1</v>
      </c>
      <c r="CH1393">
        <v>66.34</v>
      </c>
      <c r="CI1393" s="17">
        <v>0.2</v>
      </c>
      <c r="CJ1393">
        <v>16.579999999999998</v>
      </c>
      <c r="CK1393">
        <v>1</v>
      </c>
      <c r="CL1393" t="s">
        <v>15267</v>
      </c>
      <c r="CM1393" t="s">
        <v>4121</v>
      </c>
      <c r="CN1393" t="s">
        <v>75</v>
      </c>
      <c r="CO1393" t="s">
        <v>14611</v>
      </c>
      <c r="CP1393" t="s">
        <v>4121</v>
      </c>
      <c r="CR1393" t="s">
        <v>17741</v>
      </c>
      <c r="CS1393" t="s">
        <v>4050</v>
      </c>
      <c r="CT1393" t="s">
        <v>4032</v>
      </c>
      <c r="CU1393" t="s">
        <v>17742</v>
      </c>
      <c r="CV1393" t="s">
        <v>4169</v>
      </c>
      <c r="CW1393" t="s">
        <v>4335</v>
      </c>
      <c r="CX1393" t="s">
        <v>4111</v>
      </c>
      <c r="CZ1393" t="s">
        <v>4133</v>
      </c>
      <c r="DA1393">
        <v>1</v>
      </c>
      <c r="DB1393" t="s">
        <v>17743</v>
      </c>
      <c r="DC1393" t="s">
        <v>78</v>
      </c>
      <c r="DD1393" t="s">
        <v>17742</v>
      </c>
      <c r="DE1393" t="s">
        <v>4158</v>
      </c>
    </row>
    <row r="1394" spans="58:109" x14ac:dyDescent="0.25">
      <c r="BF1394" t="s">
        <v>12483</v>
      </c>
      <c r="BH1394" t="s">
        <v>4442</v>
      </c>
      <c r="BL1394">
        <v>0</v>
      </c>
      <c r="BM1394">
        <v>1</v>
      </c>
      <c r="BR1394" t="s">
        <v>4031</v>
      </c>
      <c r="BS1394" s="124">
        <v>46145</v>
      </c>
      <c r="BT1394" t="s">
        <v>2080</v>
      </c>
      <c r="BU1394" t="s">
        <v>1720</v>
      </c>
      <c r="BW1394" t="s">
        <v>15269</v>
      </c>
      <c r="BX1394" t="s">
        <v>4115</v>
      </c>
      <c r="BY1394" t="s">
        <v>4027</v>
      </c>
      <c r="BZ1394" t="s">
        <v>14611</v>
      </c>
      <c r="CA1394" t="s">
        <v>8253</v>
      </c>
      <c r="CB1394" t="s">
        <v>4550</v>
      </c>
      <c r="CC1394" t="s">
        <v>4105</v>
      </c>
      <c r="CD1394">
        <v>66.34</v>
      </c>
      <c r="CE1394">
        <v>5.53</v>
      </c>
      <c r="CF1394">
        <v>1.3819999999999999</v>
      </c>
      <c r="CG1394">
        <v>1</v>
      </c>
      <c r="CH1394">
        <v>66.34</v>
      </c>
      <c r="CI1394" s="17">
        <v>0.2</v>
      </c>
      <c r="CJ1394">
        <v>16.579999999999998</v>
      </c>
      <c r="CK1394">
        <v>1</v>
      </c>
      <c r="CL1394" t="s">
        <v>15267</v>
      </c>
      <c r="CM1394" t="s">
        <v>4106</v>
      </c>
      <c r="CN1394" t="s">
        <v>75</v>
      </c>
      <c r="CO1394" t="s">
        <v>14611</v>
      </c>
      <c r="CP1394" t="s">
        <v>4121</v>
      </c>
      <c r="CR1394" t="s">
        <v>17744</v>
      </c>
      <c r="CS1394" t="s">
        <v>4050</v>
      </c>
      <c r="CT1394" t="s">
        <v>4032</v>
      </c>
      <c r="CU1394" t="s">
        <v>17745</v>
      </c>
      <c r="CV1394" t="s">
        <v>4571</v>
      </c>
      <c r="CW1394" t="s">
        <v>4174</v>
      </c>
      <c r="CX1394" t="s">
        <v>4111</v>
      </c>
      <c r="CZ1394" t="s">
        <v>4133</v>
      </c>
      <c r="DA1394">
        <v>1</v>
      </c>
      <c r="DB1394" t="s">
        <v>17743</v>
      </c>
      <c r="DC1394" t="s">
        <v>78</v>
      </c>
      <c r="DD1394" t="s">
        <v>17745</v>
      </c>
      <c r="DE1394" t="s">
        <v>4158</v>
      </c>
    </row>
    <row r="1395" spans="58:109" x14ac:dyDescent="0.25">
      <c r="BF1395" t="s">
        <v>12484</v>
      </c>
      <c r="BH1395" t="s">
        <v>4442</v>
      </c>
      <c r="BL1395">
        <v>0</v>
      </c>
      <c r="BM1395">
        <v>1</v>
      </c>
      <c r="BR1395" t="s">
        <v>4031</v>
      </c>
      <c r="BS1395" s="124">
        <v>46145</v>
      </c>
      <c r="BT1395" t="s">
        <v>2080</v>
      </c>
      <c r="BU1395" t="s">
        <v>1720</v>
      </c>
      <c r="BW1395" t="s">
        <v>15266</v>
      </c>
      <c r="BX1395" t="s">
        <v>4115</v>
      </c>
      <c r="BY1395" t="s">
        <v>4027</v>
      </c>
      <c r="BZ1395" t="s">
        <v>14611</v>
      </c>
      <c r="CA1395" t="s">
        <v>8253</v>
      </c>
      <c r="CB1395" t="s">
        <v>4550</v>
      </c>
      <c r="CC1395" t="s">
        <v>4105</v>
      </c>
      <c r="CD1395">
        <v>66.34</v>
      </c>
      <c r="CE1395">
        <v>5.53</v>
      </c>
      <c r="CF1395">
        <v>1.3819999999999999</v>
      </c>
      <c r="CG1395">
        <v>1</v>
      </c>
      <c r="CH1395">
        <v>66.34</v>
      </c>
      <c r="CI1395" s="17">
        <v>0.2</v>
      </c>
      <c r="CJ1395">
        <v>16.579999999999998</v>
      </c>
      <c r="CK1395">
        <v>1</v>
      </c>
      <c r="CL1395" t="s">
        <v>15267</v>
      </c>
      <c r="CM1395" t="s">
        <v>4121</v>
      </c>
      <c r="CN1395" t="s">
        <v>75</v>
      </c>
      <c r="CO1395" t="s">
        <v>14611</v>
      </c>
      <c r="CP1395" t="s">
        <v>4121</v>
      </c>
      <c r="CR1395" t="s">
        <v>17746</v>
      </c>
      <c r="CS1395" t="s">
        <v>4030</v>
      </c>
      <c r="CT1395" t="s">
        <v>4109</v>
      </c>
      <c r="CU1395" t="s">
        <v>13585</v>
      </c>
      <c r="CV1395" t="s">
        <v>8390</v>
      </c>
      <c r="CW1395" t="s">
        <v>4468</v>
      </c>
      <c r="CX1395" t="s">
        <v>4105</v>
      </c>
      <c r="CZ1395" t="s">
        <v>4133</v>
      </c>
      <c r="DA1395">
        <v>1</v>
      </c>
      <c r="DB1395" t="s">
        <v>17747</v>
      </c>
      <c r="DC1395" t="s">
        <v>78</v>
      </c>
      <c r="DD1395" t="s">
        <v>13585</v>
      </c>
      <c r="DE1395" t="s">
        <v>4158</v>
      </c>
    </row>
    <row r="1396" spans="58:109" x14ac:dyDescent="0.25">
      <c r="BF1396" t="s">
        <v>12485</v>
      </c>
      <c r="BG1396" t="s">
        <v>12486</v>
      </c>
      <c r="BH1396" t="s">
        <v>4253</v>
      </c>
      <c r="BI1396" t="s">
        <v>12487</v>
      </c>
      <c r="BJ1396" t="s">
        <v>4034</v>
      </c>
      <c r="BK1396">
        <v>56.34</v>
      </c>
      <c r="BL1396">
        <v>1</v>
      </c>
      <c r="BM1396">
        <v>1</v>
      </c>
      <c r="BN1396" t="s">
        <v>4043</v>
      </c>
      <c r="BO1396">
        <v>1</v>
      </c>
      <c r="BP1396" t="s">
        <v>4029</v>
      </c>
      <c r="BQ1396" t="s">
        <v>4030</v>
      </c>
      <c r="BR1396" t="s">
        <v>4031</v>
      </c>
      <c r="BS1396" s="124">
        <v>46144</v>
      </c>
      <c r="BT1396" t="s">
        <v>181</v>
      </c>
      <c r="BU1396" t="s">
        <v>1720</v>
      </c>
      <c r="BW1396" t="s">
        <v>15274</v>
      </c>
      <c r="BX1396" t="s">
        <v>4030</v>
      </c>
      <c r="BY1396" t="s">
        <v>4034</v>
      </c>
      <c r="BZ1396" t="s">
        <v>13712</v>
      </c>
      <c r="CA1396" t="s">
        <v>8590</v>
      </c>
      <c r="CB1396" t="s">
        <v>4195</v>
      </c>
      <c r="CC1396" t="s">
        <v>4105</v>
      </c>
      <c r="CD1396">
        <v>119.88</v>
      </c>
      <c r="CE1396">
        <v>9.99</v>
      </c>
      <c r="CF1396">
        <v>0.95879999999999999</v>
      </c>
      <c r="CG1396">
        <v>1</v>
      </c>
      <c r="CH1396">
        <v>119.88</v>
      </c>
      <c r="CI1396" s="17">
        <v>0.2</v>
      </c>
      <c r="CJ1396">
        <v>11.99</v>
      </c>
      <c r="CK1396">
        <v>1</v>
      </c>
      <c r="CL1396" t="s">
        <v>15275</v>
      </c>
      <c r="CM1396" t="s">
        <v>4121</v>
      </c>
      <c r="CN1396" t="s">
        <v>75</v>
      </c>
      <c r="CO1396" t="s">
        <v>13712</v>
      </c>
      <c r="CP1396" t="s">
        <v>4121</v>
      </c>
      <c r="CR1396" t="s">
        <v>17748</v>
      </c>
      <c r="CS1396" t="s">
        <v>4050</v>
      </c>
      <c r="CT1396" t="s">
        <v>4109</v>
      </c>
      <c r="CU1396" t="s">
        <v>15744</v>
      </c>
      <c r="CV1396" t="s">
        <v>4701</v>
      </c>
      <c r="CX1396" t="s">
        <v>4111</v>
      </c>
      <c r="CZ1396" t="s">
        <v>4133</v>
      </c>
      <c r="DA1396">
        <v>1</v>
      </c>
      <c r="DB1396" t="s">
        <v>17749</v>
      </c>
      <c r="DC1396" t="s">
        <v>78</v>
      </c>
      <c r="DD1396" t="s">
        <v>15744</v>
      </c>
      <c r="DE1396" t="s">
        <v>4158</v>
      </c>
    </row>
    <row r="1397" spans="58:109" x14ac:dyDescent="0.25">
      <c r="BF1397" t="s">
        <v>12488</v>
      </c>
      <c r="BG1397" t="s">
        <v>12489</v>
      </c>
      <c r="BH1397" t="s">
        <v>4253</v>
      </c>
      <c r="BI1397" t="s">
        <v>12490</v>
      </c>
      <c r="BJ1397" t="s">
        <v>4034</v>
      </c>
      <c r="BK1397">
        <v>59.22</v>
      </c>
      <c r="BL1397">
        <v>1</v>
      </c>
      <c r="BM1397">
        <v>1</v>
      </c>
      <c r="BN1397" t="s">
        <v>4028</v>
      </c>
      <c r="BO1397">
        <v>1</v>
      </c>
      <c r="BP1397" t="s">
        <v>4029</v>
      </c>
      <c r="BQ1397" t="s">
        <v>4030</v>
      </c>
      <c r="BR1397" t="s">
        <v>4031</v>
      </c>
      <c r="BS1397" s="124">
        <v>46144</v>
      </c>
      <c r="BT1397" t="s">
        <v>181</v>
      </c>
      <c r="BU1397" t="s">
        <v>1720</v>
      </c>
      <c r="BW1397" t="s">
        <v>15268</v>
      </c>
      <c r="BX1397" t="s">
        <v>4115</v>
      </c>
      <c r="BY1397" t="s">
        <v>4027</v>
      </c>
      <c r="BZ1397" t="s">
        <v>14616</v>
      </c>
      <c r="CA1397" t="s">
        <v>8253</v>
      </c>
      <c r="CB1397" t="s">
        <v>4550</v>
      </c>
      <c r="CC1397" t="s">
        <v>4105</v>
      </c>
      <c r="CD1397">
        <v>66.34</v>
      </c>
      <c r="CE1397">
        <v>5.53</v>
      </c>
      <c r="CF1397">
        <v>1.3819999999999999</v>
      </c>
      <c r="CG1397">
        <v>1</v>
      </c>
      <c r="CH1397">
        <v>66.34</v>
      </c>
      <c r="CI1397" s="17">
        <v>0.2</v>
      </c>
      <c r="CJ1397">
        <v>16.579999999999998</v>
      </c>
      <c r="CK1397">
        <v>1</v>
      </c>
      <c r="CL1397" t="s">
        <v>15267</v>
      </c>
      <c r="CM1397" t="s">
        <v>4121</v>
      </c>
      <c r="CN1397" t="s">
        <v>75</v>
      </c>
      <c r="CO1397" t="s">
        <v>14616</v>
      </c>
      <c r="CP1397" t="s">
        <v>4121</v>
      </c>
      <c r="CR1397" t="s">
        <v>17750</v>
      </c>
      <c r="CS1397" t="s">
        <v>4050</v>
      </c>
      <c r="CT1397" t="s">
        <v>4109</v>
      </c>
      <c r="CU1397" t="s">
        <v>17751</v>
      </c>
      <c r="CV1397" t="s">
        <v>4701</v>
      </c>
      <c r="CW1397" t="s">
        <v>4543</v>
      </c>
      <c r="CX1397" t="s">
        <v>4111</v>
      </c>
      <c r="CZ1397" t="s">
        <v>4133</v>
      </c>
      <c r="DA1397">
        <v>1</v>
      </c>
      <c r="DB1397" t="s">
        <v>17752</v>
      </c>
      <c r="DC1397" t="s">
        <v>78</v>
      </c>
      <c r="DD1397" t="s">
        <v>17751</v>
      </c>
      <c r="DE1397" t="s">
        <v>4158</v>
      </c>
    </row>
    <row r="1398" spans="58:109" x14ac:dyDescent="0.25">
      <c r="BF1398" t="s">
        <v>12491</v>
      </c>
      <c r="BG1398" t="s">
        <v>12492</v>
      </c>
      <c r="BH1398" t="s">
        <v>4253</v>
      </c>
      <c r="BI1398" t="s">
        <v>12493</v>
      </c>
      <c r="BJ1398" t="s">
        <v>4034</v>
      </c>
      <c r="BK1398">
        <v>116.88</v>
      </c>
      <c r="BL1398">
        <v>1</v>
      </c>
      <c r="BM1398">
        <v>1</v>
      </c>
      <c r="BN1398" t="s">
        <v>4043</v>
      </c>
      <c r="BO1398">
        <v>1</v>
      </c>
      <c r="BP1398" t="s">
        <v>4029</v>
      </c>
      <c r="BQ1398" t="s">
        <v>4030</v>
      </c>
      <c r="BR1398" t="s">
        <v>4031</v>
      </c>
      <c r="BS1398" s="124">
        <v>46144</v>
      </c>
      <c r="BT1398" t="s">
        <v>181</v>
      </c>
      <c r="BU1398" t="s">
        <v>1720</v>
      </c>
      <c r="BW1398" t="s">
        <v>15272</v>
      </c>
      <c r="BX1398" t="s">
        <v>4115</v>
      </c>
      <c r="BY1398" t="s">
        <v>4027</v>
      </c>
      <c r="BZ1398" t="s">
        <v>13806</v>
      </c>
      <c r="CA1398" t="s">
        <v>8253</v>
      </c>
      <c r="CB1398" t="s">
        <v>4550</v>
      </c>
      <c r="CC1398" t="s">
        <v>4105</v>
      </c>
      <c r="CD1398">
        <v>66.34</v>
      </c>
      <c r="CE1398">
        <v>5.53</v>
      </c>
      <c r="CF1398">
        <v>1.3819999999999999</v>
      </c>
      <c r="CG1398">
        <v>1</v>
      </c>
      <c r="CH1398">
        <v>66.34</v>
      </c>
      <c r="CI1398" s="17">
        <v>0.2</v>
      </c>
      <c r="CJ1398">
        <v>16.579999999999998</v>
      </c>
      <c r="CK1398">
        <v>1</v>
      </c>
      <c r="CL1398" t="s">
        <v>15267</v>
      </c>
      <c r="CM1398" t="s">
        <v>4106</v>
      </c>
      <c r="CN1398" t="s">
        <v>75</v>
      </c>
      <c r="CO1398" t="s">
        <v>13806</v>
      </c>
      <c r="CP1398" t="s">
        <v>4121</v>
      </c>
      <c r="CR1398" t="s">
        <v>17753</v>
      </c>
      <c r="CS1398" t="s">
        <v>4030</v>
      </c>
      <c r="CT1398" t="s">
        <v>4027</v>
      </c>
      <c r="CU1398" t="s">
        <v>17754</v>
      </c>
      <c r="CV1398" t="s">
        <v>8908</v>
      </c>
      <c r="CX1398" t="s">
        <v>4105</v>
      </c>
      <c r="CY1398" s="17">
        <v>0.2</v>
      </c>
      <c r="CZ1398" t="s">
        <v>4133</v>
      </c>
      <c r="DA1398">
        <v>1</v>
      </c>
      <c r="DB1398" t="s">
        <v>17755</v>
      </c>
      <c r="DC1398" t="s">
        <v>78</v>
      </c>
      <c r="DD1398" t="s">
        <v>17754</v>
      </c>
      <c r="DE1398" t="s">
        <v>4158</v>
      </c>
    </row>
    <row r="1399" spans="58:109" x14ac:dyDescent="0.25">
      <c r="BF1399" t="s">
        <v>12494</v>
      </c>
      <c r="BG1399" t="s">
        <v>12495</v>
      </c>
      <c r="BH1399" t="s">
        <v>4253</v>
      </c>
      <c r="BI1399" t="s">
        <v>12496</v>
      </c>
      <c r="BJ1399" t="s">
        <v>4034</v>
      </c>
      <c r="BK1399">
        <v>59.04</v>
      </c>
      <c r="BL1399">
        <v>1</v>
      </c>
      <c r="BM1399">
        <v>1</v>
      </c>
      <c r="BN1399" t="s">
        <v>4043</v>
      </c>
      <c r="BO1399">
        <v>1</v>
      </c>
      <c r="BP1399" t="s">
        <v>4029</v>
      </c>
      <c r="BQ1399" t="s">
        <v>4030</v>
      </c>
      <c r="BR1399" t="s">
        <v>4031</v>
      </c>
      <c r="BS1399" s="124">
        <v>46144</v>
      </c>
      <c r="BT1399" t="s">
        <v>181</v>
      </c>
      <c r="BU1399" t="s">
        <v>1720</v>
      </c>
      <c r="BW1399" t="s">
        <v>15276</v>
      </c>
      <c r="BX1399" t="s">
        <v>4030</v>
      </c>
      <c r="BY1399" t="s">
        <v>4034</v>
      </c>
      <c r="BZ1399" t="s">
        <v>13709</v>
      </c>
      <c r="CA1399" t="s">
        <v>8590</v>
      </c>
      <c r="CB1399" t="s">
        <v>4195</v>
      </c>
      <c r="CC1399" t="s">
        <v>4105</v>
      </c>
      <c r="CD1399">
        <v>119.88</v>
      </c>
      <c r="CE1399">
        <v>9.99</v>
      </c>
      <c r="CF1399">
        <v>0.95879999999999999</v>
      </c>
      <c r="CG1399">
        <v>1</v>
      </c>
      <c r="CH1399">
        <v>119.88</v>
      </c>
      <c r="CI1399" s="17">
        <v>0.2</v>
      </c>
      <c r="CJ1399">
        <v>11.99</v>
      </c>
      <c r="CK1399">
        <v>1</v>
      </c>
      <c r="CL1399" t="s">
        <v>15275</v>
      </c>
      <c r="CM1399" t="s">
        <v>4121</v>
      </c>
      <c r="CN1399" t="s">
        <v>75</v>
      </c>
      <c r="CO1399" t="s">
        <v>13709</v>
      </c>
      <c r="CP1399" t="s">
        <v>4121</v>
      </c>
      <c r="CR1399" t="s">
        <v>17756</v>
      </c>
      <c r="CS1399" t="s">
        <v>4030</v>
      </c>
      <c r="CT1399" t="s">
        <v>4032</v>
      </c>
      <c r="CU1399" t="s">
        <v>17757</v>
      </c>
      <c r="CV1399" t="s">
        <v>8515</v>
      </c>
      <c r="CX1399" t="s">
        <v>4105</v>
      </c>
      <c r="CZ1399" t="s">
        <v>4133</v>
      </c>
      <c r="DA1399">
        <v>1</v>
      </c>
      <c r="DB1399" t="s">
        <v>17755</v>
      </c>
      <c r="DC1399" t="s">
        <v>78</v>
      </c>
      <c r="DD1399" t="s">
        <v>17757</v>
      </c>
      <c r="DE1399" t="s">
        <v>4158</v>
      </c>
    </row>
    <row r="1400" spans="58:109" x14ac:dyDescent="0.25">
      <c r="BF1400" t="s">
        <v>12497</v>
      </c>
      <c r="BG1400" t="s">
        <v>12498</v>
      </c>
      <c r="BH1400" t="s">
        <v>4253</v>
      </c>
      <c r="BI1400" t="s">
        <v>12499</v>
      </c>
      <c r="BJ1400" t="s">
        <v>4034</v>
      </c>
      <c r="BK1400">
        <v>79.56</v>
      </c>
      <c r="BL1400">
        <v>1</v>
      </c>
      <c r="BM1400">
        <v>1</v>
      </c>
      <c r="BN1400" t="s">
        <v>4043</v>
      </c>
      <c r="BO1400">
        <v>1</v>
      </c>
      <c r="BP1400" t="s">
        <v>4029</v>
      </c>
      <c r="BQ1400" t="s">
        <v>4030</v>
      </c>
      <c r="BR1400" t="s">
        <v>4031</v>
      </c>
      <c r="BS1400" s="124">
        <v>46144</v>
      </c>
      <c r="BT1400" t="s">
        <v>181</v>
      </c>
      <c r="BU1400" t="s">
        <v>1720</v>
      </c>
      <c r="BW1400" t="s">
        <v>15277</v>
      </c>
      <c r="BX1400" t="s">
        <v>4030</v>
      </c>
      <c r="BY1400" t="s">
        <v>4034</v>
      </c>
      <c r="BZ1400" t="s">
        <v>14236</v>
      </c>
      <c r="CA1400" t="s">
        <v>8293</v>
      </c>
      <c r="CB1400" t="s">
        <v>4326</v>
      </c>
      <c r="CC1400" t="s">
        <v>4105</v>
      </c>
      <c r="CD1400">
        <v>83.88</v>
      </c>
      <c r="CE1400">
        <v>6.99</v>
      </c>
      <c r="CF1400">
        <v>0.83850000000000002</v>
      </c>
      <c r="CG1400">
        <v>1</v>
      </c>
      <c r="CH1400">
        <v>83.88</v>
      </c>
      <c r="CI1400" s="17">
        <v>0.2</v>
      </c>
      <c r="CJ1400">
        <v>11.32</v>
      </c>
      <c r="CK1400">
        <v>1</v>
      </c>
      <c r="CL1400" t="s">
        <v>15278</v>
      </c>
      <c r="CM1400" t="s">
        <v>4121</v>
      </c>
      <c r="CN1400" t="s">
        <v>75</v>
      </c>
      <c r="CO1400" t="s">
        <v>14236</v>
      </c>
      <c r="CP1400" t="s">
        <v>4121</v>
      </c>
      <c r="CR1400" t="s">
        <v>17758</v>
      </c>
      <c r="CS1400" t="s">
        <v>4050</v>
      </c>
      <c r="CT1400" t="s">
        <v>4109</v>
      </c>
      <c r="CU1400" t="s">
        <v>15610</v>
      </c>
      <c r="CV1400" t="s">
        <v>4701</v>
      </c>
      <c r="CW1400" t="s">
        <v>4181</v>
      </c>
      <c r="CX1400" t="s">
        <v>4111</v>
      </c>
      <c r="CZ1400" t="s">
        <v>4133</v>
      </c>
      <c r="DA1400">
        <v>1</v>
      </c>
      <c r="DB1400" t="s">
        <v>8549</v>
      </c>
      <c r="DC1400" t="s">
        <v>78</v>
      </c>
      <c r="DD1400" t="s">
        <v>15610</v>
      </c>
      <c r="DE1400" t="s">
        <v>4158</v>
      </c>
    </row>
    <row r="1401" spans="58:109" x14ac:dyDescent="0.25">
      <c r="BF1401" t="s">
        <v>12500</v>
      </c>
      <c r="BH1401" t="s">
        <v>4253</v>
      </c>
      <c r="BL1401">
        <v>0</v>
      </c>
      <c r="BM1401">
        <v>1</v>
      </c>
      <c r="BR1401" t="s">
        <v>4031</v>
      </c>
      <c r="BS1401" s="124">
        <v>46144</v>
      </c>
      <c r="BT1401" t="s">
        <v>181</v>
      </c>
      <c r="BU1401" t="s">
        <v>1720</v>
      </c>
      <c r="BW1401" t="s">
        <v>15279</v>
      </c>
      <c r="BX1401" t="s">
        <v>4030</v>
      </c>
      <c r="BY1401" t="s">
        <v>4109</v>
      </c>
      <c r="BZ1401" t="s">
        <v>15280</v>
      </c>
      <c r="CA1401" t="s">
        <v>15280</v>
      </c>
      <c r="CC1401" t="s">
        <v>4111</v>
      </c>
      <c r="CD1401">
        <v>419.88</v>
      </c>
      <c r="CE1401">
        <v>34.99</v>
      </c>
      <c r="CG1401">
        <v>0</v>
      </c>
      <c r="CH1401">
        <v>419.88</v>
      </c>
      <c r="CK1401">
        <v>1</v>
      </c>
      <c r="CL1401" t="s">
        <v>15281</v>
      </c>
      <c r="CM1401" t="s">
        <v>4106</v>
      </c>
      <c r="CN1401" t="s">
        <v>75</v>
      </c>
      <c r="CO1401" t="s">
        <v>15280</v>
      </c>
      <c r="CP1401" t="s">
        <v>4107</v>
      </c>
      <c r="CR1401" t="s">
        <v>17759</v>
      </c>
      <c r="CS1401" t="s">
        <v>4030</v>
      </c>
      <c r="CT1401" t="s">
        <v>4027</v>
      </c>
      <c r="CU1401" t="s">
        <v>17760</v>
      </c>
      <c r="CV1401" t="s">
        <v>8558</v>
      </c>
      <c r="CW1401" t="s">
        <v>4496</v>
      </c>
      <c r="CX1401" t="s">
        <v>4105</v>
      </c>
      <c r="CZ1401" t="s">
        <v>4133</v>
      </c>
      <c r="DA1401">
        <v>1</v>
      </c>
      <c r="DB1401" t="s">
        <v>17761</v>
      </c>
      <c r="DC1401" t="s">
        <v>78</v>
      </c>
      <c r="DD1401" t="s">
        <v>17760</v>
      </c>
      <c r="DE1401" t="s">
        <v>4158</v>
      </c>
    </row>
    <row r="1402" spans="58:109" x14ac:dyDescent="0.25">
      <c r="BF1402" t="s">
        <v>12501</v>
      </c>
      <c r="BH1402" t="s">
        <v>4253</v>
      </c>
      <c r="BL1402">
        <v>0</v>
      </c>
      <c r="BM1402">
        <v>1</v>
      </c>
      <c r="BR1402" t="s">
        <v>4031</v>
      </c>
      <c r="BS1402" s="124">
        <v>46144</v>
      </c>
      <c r="BT1402" t="s">
        <v>181</v>
      </c>
      <c r="BU1402" t="s">
        <v>1720</v>
      </c>
      <c r="BW1402" t="s">
        <v>15282</v>
      </c>
      <c r="BX1402" t="s">
        <v>4030</v>
      </c>
      <c r="BY1402" t="s">
        <v>4034</v>
      </c>
      <c r="BZ1402" t="s">
        <v>13918</v>
      </c>
      <c r="CA1402" t="s">
        <v>13918</v>
      </c>
      <c r="CB1402" t="s">
        <v>4546</v>
      </c>
      <c r="CC1402" t="s">
        <v>4105</v>
      </c>
      <c r="CD1402">
        <v>137.88999999999999</v>
      </c>
      <c r="CE1402">
        <v>11.49</v>
      </c>
      <c r="CF1402">
        <v>1.1028</v>
      </c>
      <c r="CG1402">
        <v>1</v>
      </c>
      <c r="CH1402">
        <v>137.88999999999999</v>
      </c>
      <c r="CI1402" s="17">
        <v>0.2</v>
      </c>
      <c r="CJ1402">
        <v>13.51</v>
      </c>
      <c r="CK1402">
        <v>1</v>
      </c>
      <c r="CL1402" t="s">
        <v>15283</v>
      </c>
      <c r="CM1402" t="s">
        <v>4121</v>
      </c>
      <c r="CN1402" t="s">
        <v>75</v>
      </c>
      <c r="CO1402" t="s">
        <v>13918</v>
      </c>
      <c r="CP1402" t="s">
        <v>4107</v>
      </c>
      <c r="CR1402" t="s">
        <v>17762</v>
      </c>
      <c r="CS1402" t="s">
        <v>4050</v>
      </c>
      <c r="CT1402" t="s">
        <v>4034</v>
      </c>
      <c r="CU1402" t="s">
        <v>17081</v>
      </c>
      <c r="CV1402" t="s">
        <v>4224</v>
      </c>
      <c r="CX1402" t="s">
        <v>4105</v>
      </c>
      <c r="CZ1402" t="s">
        <v>4133</v>
      </c>
      <c r="DA1402">
        <v>1</v>
      </c>
      <c r="DB1402" t="s">
        <v>17763</v>
      </c>
      <c r="DC1402" t="s">
        <v>78</v>
      </c>
      <c r="DD1402" t="s">
        <v>17081</v>
      </c>
      <c r="DE1402" t="s">
        <v>4158</v>
      </c>
    </row>
    <row r="1403" spans="58:109" x14ac:dyDescent="0.25">
      <c r="BF1403" t="s">
        <v>12502</v>
      </c>
      <c r="BH1403" t="s">
        <v>4253</v>
      </c>
      <c r="BL1403">
        <v>0</v>
      </c>
      <c r="BM1403">
        <v>1</v>
      </c>
      <c r="BR1403" t="s">
        <v>4031</v>
      </c>
      <c r="BS1403" s="124">
        <v>46144</v>
      </c>
      <c r="BT1403" t="s">
        <v>181</v>
      </c>
      <c r="BU1403" t="s">
        <v>1720</v>
      </c>
      <c r="BW1403" t="s">
        <v>15284</v>
      </c>
      <c r="BX1403" t="s">
        <v>4030</v>
      </c>
      <c r="BY1403" t="s">
        <v>4027</v>
      </c>
      <c r="BZ1403" t="s">
        <v>15285</v>
      </c>
      <c r="CA1403" t="s">
        <v>15285</v>
      </c>
      <c r="CB1403" t="s">
        <v>4537</v>
      </c>
      <c r="CC1403" t="s">
        <v>4105</v>
      </c>
      <c r="CD1403">
        <v>143.88</v>
      </c>
      <c r="CE1403">
        <v>11.99</v>
      </c>
      <c r="CG1403">
        <v>0</v>
      </c>
      <c r="CH1403">
        <v>143.88</v>
      </c>
      <c r="CK1403">
        <v>1</v>
      </c>
      <c r="CL1403" t="s">
        <v>15286</v>
      </c>
      <c r="CM1403" t="s">
        <v>4106</v>
      </c>
      <c r="CN1403" t="s">
        <v>75</v>
      </c>
      <c r="CO1403" t="s">
        <v>15285</v>
      </c>
      <c r="CP1403" t="s">
        <v>4107</v>
      </c>
      <c r="CR1403" t="s">
        <v>17764</v>
      </c>
      <c r="CS1403" t="s">
        <v>4030</v>
      </c>
      <c r="CT1403" t="s">
        <v>4109</v>
      </c>
      <c r="CU1403" t="s">
        <v>17765</v>
      </c>
      <c r="CV1403" t="s">
        <v>8515</v>
      </c>
      <c r="CX1403" t="s">
        <v>4105</v>
      </c>
      <c r="CZ1403" t="s">
        <v>4133</v>
      </c>
      <c r="DA1403">
        <v>1</v>
      </c>
      <c r="DB1403" t="s">
        <v>17766</v>
      </c>
      <c r="DC1403" t="s">
        <v>78</v>
      </c>
      <c r="DD1403" t="s">
        <v>17765</v>
      </c>
      <c r="DE1403" t="s">
        <v>4158</v>
      </c>
    </row>
    <row r="1404" spans="58:109" x14ac:dyDescent="0.25">
      <c r="BF1404" t="s">
        <v>12503</v>
      </c>
      <c r="BH1404" t="s">
        <v>4253</v>
      </c>
      <c r="BL1404">
        <v>0</v>
      </c>
      <c r="BM1404">
        <v>1</v>
      </c>
      <c r="BR1404" t="s">
        <v>4031</v>
      </c>
      <c r="BS1404" s="124">
        <v>46144</v>
      </c>
      <c r="BT1404" t="s">
        <v>181</v>
      </c>
      <c r="BU1404" t="s">
        <v>1720</v>
      </c>
      <c r="BW1404" t="s">
        <v>15284</v>
      </c>
      <c r="BX1404" t="s">
        <v>4030</v>
      </c>
      <c r="BY1404" t="s">
        <v>4027</v>
      </c>
      <c r="BZ1404" t="s">
        <v>15287</v>
      </c>
      <c r="CA1404" t="s">
        <v>15287</v>
      </c>
      <c r="CB1404" t="s">
        <v>4537</v>
      </c>
      <c r="CC1404" t="s">
        <v>4105</v>
      </c>
      <c r="CD1404">
        <v>143.88</v>
      </c>
      <c r="CE1404">
        <v>11.99</v>
      </c>
      <c r="CG1404">
        <v>0</v>
      </c>
      <c r="CH1404">
        <v>143.88</v>
      </c>
      <c r="CK1404">
        <v>1</v>
      </c>
      <c r="CL1404" t="s">
        <v>15286</v>
      </c>
      <c r="CM1404" t="s">
        <v>4106</v>
      </c>
      <c r="CN1404" t="s">
        <v>75</v>
      </c>
      <c r="CO1404" t="s">
        <v>15287</v>
      </c>
      <c r="CP1404" t="s">
        <v>4107</v>
      </c>
      <c r="CR1404" t="s">
        <v>17767</v>
      </c>
      <c r="CS1404" t="s">
        <v>4030</v>
      </c>
      <c r="CT1404" t="s">
        <v>4034</v>
      </c>
      <c r="CU1404" t="s">
        <v>17768</v>
      </c>
      <c r="CV1404" t="s">
        <v>8515</v>
      </c>
      <c r="CX1404" t="s">
        <v>4105</v>
      </c>
      <c r="CZ1404" t="s">
        <v>4133</v>
      </c>
      <c r="DA1404">
        <v>1</v>
      </c>
      <c r="DB1404" t="s">
        <v>17769</v>
      </c>
      <c r="DC1404" t="s">
        <v>78</v>
      </c>
      <c r="DD1404" t="s">
        <v>17768</v>
      </c>
      <c r="DE1404" t="s">
        <v>4158</v>
      </c>
    </row>
    <row r="1405" spans="58:109" x14ac:dyDescent="0.25">
      <c r="BF1405" t="s">
        <v>12504</v>
      </c>
      <c r="BH1405" t="s">
        <v>4253</v>
      </c>
      <c r="BL1405">
        <v>0</v>
      </c>
      <c r="BM1405">
        <v>1</v>
      </c>
      <c r="BR1405" t="s">
        <v>4031</v>
      </c>
      <c r="BS1405" s="124">
        <v>46144</v>
      </c>
      <c r="BT1405" t="s">
        <v>181</v>
      </c>
      <c r="BU1405" t="s">
        <v>1720</v>
      </c>
      <c r="BW1405" t="s">
        <v>4659</v>
      </c>
      <c r="BX1405" t="s">
        <v>4050</v>
      </c>
      <c r="BY1405" t="s">
        <v>4109</v>
      </c>
      <c r="BZ1405" t="s">
        <v>15288</v>
      </c>
      <c r="CA1405" t="s">
        <v>15288</v>
      </c>
      <c r="CB1405" t="s">
        <v>4403</v>
      </c>
      <c r="CC1405" t="s">
        <v>4111</v>
      </c>
      <c r="CD1405">
        <v>227.88</v>
      </c>
      <c r="CE1405">
        <v>18.989999999999998</v>
      </c>
      <c r="CF1405">
        <v>1.0416700000000001</v>
      </c>
      <c r="CG1405">
        <v>1</v>
      </c>
      <c r="CH1405">
        <v>227.88</v>
      </c>
      <c r="CI1405" s="17">
        <v>0.2</v>
      </c>
      <c r="CJ1405">
        <v>12.5</v>
      </c>
      <c r="CK1405">
        <v>1</v>
      </c>
      <c r="CL1405" t="s">
        <v>4660</v>
      </c>
      <c r="CM1405" t="s">
        <v>4133</v>
      </c>
      <c r="CN1405" t="s">
        <v>75</v>
      </c>
      <c r="CO1405" t="s">
        <v>15288</v>
      </c>
      <c r="CP1405" t="s">
        <v>4107</v>
      </c>
      <c r="CR1405" t="s">
        <v>17770</v>
      </c>
      <c r="CS1405" t="s">
        <v>4030</v>
      </c>
      <c r="CT1405" t="s">
        <v>4034</v>
      </c>
      <c r="CU1405" t="s">
        <v>17771</v>
      </c>
      <c r="CV1405" t="s">
        <v>8515</v>
      </c>
      <c r="CX1405" t="s">
        <v>4105</v>
      </c>
      <c r="CZ1405" t="s">
        <v>4133</v>
      </c>
      <c r="DA1405">
        <v>1</v>
      </c>
      <c r="DB1405" t="s">
        <v>17769</v>
      </c>
      <c r="DC1405" t="s">
        <v>78</v>
      </c>
      <c r="DD1405" t="s">
        <v>17771</v>
      </c>
      <c r="DE1405" t="s">
        <v>4158</v>
      </c>
    </row>
    <row r="1406" spans="58:109" x14ac:dyDescent="0.25">
      <c r="BF1406" t="s">
        <v>12505</v>
      </c>
      <c r="BH1406" t="s">
        <v>4253</v>
      </c>
      <c r="BL1406">
        <v>0</v>
      </c>
      <c r="BM1406">
        <v>1</v>
      </c>
      <c r="BR1406" t="s">
        <v>4031</v>
      </c>
      <c r="BS1406" s="124">
        <v>46144</v>
      </c>
      <c r="BT1406" t="s">
        <v>181</v>
      </c>
      <c r="BU1406" t="s">
        <v>1720</v>
      </c>
      <c r="BW1406" t="s">
        <v>15289</v>
      </c>
      <c r="BX1406" t="s">
        <v>4030</v>
      </c>
      <c r="BY1406" t="s">
        <v>4109</v>
      </c>
      <c r="BZ1406" t="s">
        <v>15290</v>
      </c>
      <c r="CA1406" t="s">
        <v>4712</v>
      </c>
      <c r="CC1406" t="s">
        <v>4105</v>
      </c>
      <c r="CD1406">
        <v>107.88</v>
      </c>
      <c r="CE1406">
        <v>8.99</v>
      </c>
      <c r="CF1406">
        <v>2.157</v>
      </c>
      <c r="CG1406">
        <v>1</v>
      </c>
      <c r="CH1406">
        <v>107.88</v>
      </c>
      <c r="CI1406" s="17">
        <v>0.2</v>
      </c>
      <c r="CJ1406">
        <v>28.58</v>
      </c>
      <c r="CK1406">
        <v>1</v>
      </c>
      <c r="CL1406" t="s">
        <v>8849</v>
      </c>
      <c r="CM1406" t="s">
        <v>4121</v>
      </c>
      <c r="CN1406" t="s">
        <v>75</v>
      </c>
      <c r="CO1406" t="s">
        <v>15290</v>
      </c>
      <c r="CP1406" t="s">
        <v>4121</v>
      </c>
      <c r="CR1406" t="s">
        <v>17772</v>
      </c>
      <c r="CS1406" t="s">
        <v>4050</v>
      </c>
      <c r="CT1406" t="s">
        <v>4034</v>
      </c>
      <c r="CU1406" t="s">
        <v>17771</v>
      </c>
      <c r="CV1406" t="s">
        <v>4701</v>
      </c>
      <c r="CX1406" t="s">
        <v>4105</v>
      </c>
      <c r="CZ1406" t="s">
        <v>4133</v>
      </c>
      <c r="DA1406">
        <v>1</v>
      </c>
      <c r="DB1406" t="s">
        <v>17769</v>
      </c>
      <c r="DC1406" t="s">
        <v>78</v>
      </c>
      <c r="DD1406" t="s">
        <v>17771</v>
      </c>
      <c r="DE1406" t="s">
        <v>4158</v>
      </c>
    </row>
    <row r="1407" spans="58:109" x14ac:dyDescent="0.25">
      <c r="BF1407" t="s">
        <v>12506</v>
      </c>
      <c r="BH1407" t="s">
        <v>4253</v>
      </c>
      <c r="BL1407">
        <v>0</v>
      </c>
      <c r="BM1407">
        <v>1</v>
      </c>
      <c r="BR1407" t="s">
        <v>4031</v>
      </c>
      <c r="BS1407" s="124">
        <v>46144</v>
      </c>
      <c r="BT1407" t="s">
        <v>181</v>
      </c>
      <c r="BU1407" t="s">
        <v>1720</v>
      </c>
      <c r="BW1407" t="s">
        <v>15291</v>
      </c>
      <c r="BX1407" t="s">
        <v>4030</v>
      </c>
      <c r="BY1407" t="s">
        <v>4109</v>
      </c>
      <c r="BZ1407" t="s">
        <v>13894</v>
      </c>
      <c r="CA1407" t="s">
        <v>4712</v>
      </c>
      <c r="CC1407" t="s">
        <v>4105</v>
      </c>
      <c r="CD1407">
        <v>179.88</v>
      </c>
      <c r="CE1407">
        <v>14.99</v>
      </c>
      <c r="CF1407">
        <v>3.597</v>
      </c>
      <c r="CG1407">
        <v>1</v>
      </c>
      <c r="CH1407">
        <v>179.88</v>
      </c>
      <c r="CI1407" s="17">
        <v>0.2</v>
      </c>
      <c r="CJ1407">
        <v>47.66</v>
      </c>
      <c r="CK1407">
        <v>1</v>
      </c>
      <c r="CL1407" t="s">
        <v>8849</v>
      </c>
      <c r="CM1407" t="s">
        <v>4121</v>
      </c>
      <c r="CN1407" t="s">
        <v>75</v>
      </c>
      <c r="CO1407" t="s">
        <v>13894</v>
      </c>
      <c r="CP1407" t="s">
        <v>4121</v>
      </c>
      <c r="CR1407" t="s">
        <v>17773</v>
      </c>
      <c r="CS1407" t="s">
        <v>4050</v>
      </c>
      <c r="CT1407" t="s">
        <v>4034</v>
      </c>
      <c r="CU1407" t="s">
        <v>17774</v>
      </c>
      <c r="CV1407" t="s">
        <v>4701</v>
      </c>
      <c r="CX1407" t="s">
        <v>4105</v>
      </c>
      <c r="CZ1407" t="s">
        <v>4133</v>
      </c>
      <c r="DA1407">
        <v>1</v>
      </c>
      <c r="DB1407" t="s">
        <v>17769</v>
      </c>
      <c r="DC1407" t="s">
        <v>78</v>
      </c>
      <c r="DD1407" t="s">
        <v>17774</v>
      </c>
      <c r="DE1407" t="s">
        <v>4158</v>
      </c>
    </row>
    <row r="1408" spans="58:109" x14ac:dyDescent="0.25">
      <c r="BF1408" t="s">
        <v>12507</v>
      </c>
      <c r="BH1408" t="s">
        <v>4253</v>
      </c>
      <c r="BL1408">
        <v>0</v>
      </c>
      <c r="BM1408">
        <v>1</v>
      </c>
      <c r="BR1408" t="s">
        <v>4031</v>
      </c>
      <c r="BS1408" s="124">
        <v>46144</v>
      </c>
      <c r="BT1408" t="s">
        <v>181</v>
      </c>
      <c r="BU1408" t="s">
        <v>1720</v>
      </c>
      <c r="BW1408" t="s">
        <v>15292</v>
      </c>
      <c r="BX1408" t="s">
        <v>4030</v>
      </c>
      <c r="BY1408" t="s">
        <v>4109</v>
      </c>
      <c r="BZ1408" t="s">
        <v>13894</v>
      </c>
      <c r="CA1408" t="s">
        <v>4712</v>
      </c>
      <c r="CC1408" t="s">
        <v>4105</v>
      </c>
      <c r="CD1408">
        <v>155.88</v>
      </c>
      <c r="CE1408">
        <v>12.99</v>
      </c>
      <c r="CF1408">
        <v>3.117</v>
      </c>
      <c r="CG1408">
        <v>1</v>
      </c>
      <c r="CH1408">
        <v>155.88</v>
      </c>
      <c r="CI1408" s="17">
        <v>0.2</v>
      </c>
      <c r="CJ1408">
        <v>41.3</v>
      </c>
      <c r="CK1408">
        <v>1</v>
      </c>
      <c r="CL1408" t="s">
        <v>8849</v>
      </c>
      <c r="CM1408" t="s">
        <v>4121</v>
      </c>
      <c r="CN1408" t="s">
        <v>75</v>
      </c>
      <c r="CO1408" t="s">
        <v>13894</v>
      </c>
      <c r="CP1408" t="s">
        <v>4121</v>
      </c>
      <c r="CR1408" t="s">
        <v>8588</v>
      </c>
      <c r="CS1408" t="s">
        <v>4030</v>
      </c>
      <c r="CT1408" t="s">
        <v>4109</v>
      </c>
      <c r="CU1408" t="s">
        <v>9120</v>
      </c>
      <c r="CV1408" t="s">
        <v>8648</v>
      </c>
      <c r="CX1408" t="s">
        <v>4111</v>
      </c>
      <c r="CZ1408" t="s">
        <v>4133</v>
      </c>
      <c r="DA1408">
        <v>1</v>
      </c>
      <c r="DB1408" t="s">
        <v>8589</v>
      </c>
      <c r="DC1408" t="s">
        <v>78</v>
      </c>
      <c r="DD1408" t="s">
        <v>9120</v>
      </c>
      <c r="DE1408" t="s">
        <v>4158</v>
      </c>
    </row>
    <row r="1409" spans="58:109" x14ac:dyDescent="0.25">
      <c r="BF1409" t="s">
        <v>12508</v>
      </c>
      <c r="BH1409" t="s">
        <v>4253</v>
      </c>
      <c r="BL1409">
        <v>0</v>
      </c>
      <c r="BM1409">
        <v>1</v>
      </c>
      <c r="BR1409" t="s">
        <v>4031</v>
      </c>
      <c r="BS1409" s="124">
        <v>46144</v>
      </c>
      <c r="BT1409" t="s">
        <v>181</v>
      </c>
      <c r="BU1409" t="s">
        <v>1720</v>
      </c>
      <c r="BW1409" t="s">
        <v>15293</v>
      </c>
      <c r="BX1409" t="s">
        <v>4030</v>
      </c>
      <c r="BY1409" t="s">
        <v>4032</v>
      </c>
      <c r="BZ1409" t="s">
        <v>13817</v>
      </c>
      <c r="CA1409" t="s">
        <v>8253</v>
      </c>
      <c r="CB1409" t="s">
        <v>4550</v>
      </c>
      <c r="CC1409" t="s">
        <v>4111</v>
      </c>
      <c r="CD1409">
        <v>184.24</v>
      </c>
      <c r="CE1409">
        <v>15.35</v>
      </c>
      <c r="CF1409">
        <v>1.9192</v>
      </c>
      <c r="CG1409">
        <v>1</v>
      </c>
      <c r="CH1409">
        <v>184.24</v>
      </c>
      <c r="CI1409" s="17">
        <v>0.2</v>
      </c>
      <c r="CJ1409">
        <v>23.03</v>
      </c>
      <c r="CK1409">
        <v>1</v>
      </c>
      <c r="CL1409" t="s">
        <v>15283</v>
      </c>
      <c r="CM1409" t="s">
        <v>4121</v>
      </c>
      <c r="CN1409" t="s">
        <v>75</v>
      </c>
      <c r="CO1409" t="s">
        <v>13817</v>
      </c>
      <c r="CP1409" t="s">
        <v>4121</v>
      </c>
      <c r="CR1409" t="s">
        <v>10006</v>
      </c>
      <c r="CS1409" t="s">
        <v>4050</v>
      </c>
      <c r="CT1409" t="s">
        <v>4034</v>
      </c>
      <c r="CU1409" t="s">
        <v>9939</v>
      </c>
      <c r="CV1409" t="s">
        <v>4571</v>
      </c>
      <c r="CX1409" t="s">
        <v>4105</v>
      </c>
      <c r="CZ1409" t="s">
        <v>4133</v>
      </c>
      <c r="DA1409">
        <v>1</v>
      </c>
      <c r="DB1409" t="s">
        <v>10007</v>
      </c>
      <c r="DC1409" t="s">
        <v>78</v>
      </c>
      <c r="DD1409" t="s">
        <v>9939</v>
      </c>
      <c r="DE1409" t="s">
        <v>4158</v>
      </c>
    </row>
    <row r="1410" spans="58:109" x14ac:dyDescent="0.25">
      <c r="BF1410" t="s">
        <v>12509</v>
      </c>
      <c r="BH1410" t="s">
        <v>4253</v>
      </c>
      <c r="BL1410">
        <v>0</v>
      </c>
      <c r="BM1410">
        <v>1</v>
      </c>
      <c r="BR1410" t="s">
        <v>4031</v>
      </c>
      <c r="BS1410" s="124">
        <v>46144</v>
      </c>
      <c r="BT1410" t="s">
        <v>181</v>
      </c>
      <c r="BU1410" t="s">
        <v>1720</v>
      </c>
      <c r="BW1410" t="s">
        <v>15294</v>
      </c>
      <c r="BX1410" t="s">
        <v>4030</v>
      </c>
      <c r="BY1410" t="s">
        <v>4034</v>
      </c>
      <c r="BZ1410" t="s">
        <v>15295</v>
      </c>
      <c r="CA1410" t="s">
        <v>8552</v>
      </c>
      <c r="CC1410" t="s">
        <v>4105</v>
      </c>
      <c r="CD1410">
        <v>57.08</v>
      </c>
      <c r="CE1410">
        <v>2.59</v>
      </c>
      <c r="CF1410">
        <v>0.62250000000000005</v>
      </c>
      <c r="CG1410">
        <v>1</v>
      </c>
      <c r="CH1410">
        <v>57.08</v>
      </c>
      <c r="CI1410" s="17">
        <v>0.2</v>
      </c>
      <c r="CJ1410">
        <v>5.6</v>
      </c>
      <c r="CK1410">
        <v>1</v>
      </c>
      <c r="CL1410" t="s">
        <v>15296</v>
      </c>
      <c r="CM1410" t="s">
        <v>4121</v>
      </c>
      <c r="CN1410" t="s">
        <v>75</v>
      </c>
      <c r="CO1410" t="s">
        <v>15295</v>
      </c>
      <c r="CP1410" t="s">
        <v>4121</v>
      </c>
      <c r="CR1410" t="s">
        <v>10008</v>
      </c>
      <c r="CS1410" t="s">
        <v>4030</v>
      </c>
      <c r="CT1410" t="s">
        <v>4034</v>
      </c>
      <c r="CU1410" t="s">
        <v>10009</v>
      </c>
      <c r="CV1410" t="s">
        <v>8521</v>
      </c>
      <c r="CW1410" t="s">
        <v>4464</v>
      </c>
      <c r="CX1410" t="s">
        <v>4105</v>
      </c>
      <c r="CZ1410" t="s">
        <v>4133</v>
      </c>
      <c r="DA1410">
        <v>1</v>
      </c>
      <c r="DB1410" t="s">
        <v>9791</v>
      </c>
      <c r="DC1410" t="s">
        <v>78</v>
      </c>
      <c r="DD1410" t="s">
        <v>10009</v>
      </c>
      <c r="DE1410" t="s">
        <v>4158</v>
      </c>
    </row>
    <row r="1411" spans="58:109" x14ac:dyDescent="0.25">
      <c r="BF1411" t="s">
        <v>12510</v>
      </c>
      <c r="BH1411" t="s">
        <v>4253</v>
      </c>
      <c r="BL1411">
        <v>0</v>
      </c>
      <c r="BM1411">
        <v>1</v>
      </c>
      <c r="BR1411" t="s">
        <v>4031</v>
      </c>
      <c r="BS1411" s="124">
        <v>46144</v>
      </c>
      <c r="BT1411" t="s">
        <v>181</v>
      </c>
      <c r="BU1411" t="s">
        <v>1720</v>
      </c>
      <c r="BW1411" t="s">
        <v>15282</v>
      </c>
      <c r="BX1411" t="s">
        <v>4030</v>
      </c>
      <c r="BY1411" t="s">
        <v>4034</v>
      </c>
      <c r="BZ1411" t="s">
        <v>13817</v>
      </c>
      <c r="CA1411" t="s">
        <v>4626</v>
      </c>
      <c r="CB1411" t="s">
        <v>4546</v>
      </c>
      <c r="CC1411" t="s">
        <v>4105</v>
      </c>
      <c r="CD1411">
        <v>137.88999999999999</v>
      </c>
      <c r="CE1411">
        <v>11.49</v>
      </c>
      <c r="CF1411">
        <v>1.1028</v>
      </c>
      <c r="CG1411">
        <v>1</v>
      </c>
      <c r="CH1411">
        <v>137.88999999999999</v>
      </c>
      <c r="CI1411" s="17">
        <v>0.2</v>
      </c>
      <c r="CJ1411">
        <v>13.51</v>
      </c>
      <c r="CK1411">
        <v>1</v>
      </c>
      <c r="CL1411" t="s">
        <v>15283</v>
      </c>
      <c r="CM1411" t="s">
        <v>4121</v>
      </c>
      <c r="CN1411" t="s">
        <v>75</v>
      </c>
      <c r="CO1411" t="s">
        <v>13817</v>
      </c>
      <c r="CP1411" t="s">
        <v>4121</v>
      </c>
      <c r="CR1411" t="s">
        <v>9101</v>
      </c>
      <c r="CS1411" t="s">
        <v>4050</v>
      </c>
      <c r="CT1411" t="s">
        <v>4109</v>
      </c>
      <c r="CU1411" t="s">
        <v>10010</v>
      </c>
      <c r="CV1411" t="s">
        <v>4221</v>
      </c>
      <c r="CW1411" t="s">
        <v>4203</v>
      </c>
      <c r="CX1411" t="s">
        <v>4111</v>
      </c>
      <c r="CZ1411" t="s">
        <v>4133</v>
      </c>
      <c r="DA1411">
        <v>1</v>
      </c>
      <c r="DB1411" t="s">
        <v>9102</v>
      </c>
      <c r="DC1411" t="s">
        <v>78</v>
      </c>
      <c r="DD1411" t="s">
        <v>10010</v>
      </c>
      <c r="DE1411" t="s">
        <v>4158</v>
      </c>
    </row>
    <row r="1412" spans="58:109" x14ac:dyDescent="0.25">
      <c r="BF1412" t="s">
        <v>12511</v>
      </c>
      <c r="BH1412" t="s">
        <v>4253</v>
      </c>
      <c r="BL1412">
        <v>0</v>
      </c>
      <c r="BM1412">
        <v>1</v>
      </c>
      <c r="BR1412" t="s">
        <v>4031</v>
      </c>
      <c r="BS1412" s="124">
        <v>46144</v>
      </c>
      <c r="BT1412" t="s">
        <v>181</v>
      </c>
      <c r="BU1412" t="s">
        <v>1720</v>
      </c>
      <c r="BW1412" t="s">
        <v>15293</v>
      </c>
      <c r="BX1412" t="s">
        <v>4030</v>
      </c>
      <c r="BY1412" t="s">
        <v>4032</v>
      </c>
      <c r="BZ1412" t="s">
        <v>13820</v>
      </c>
      <c r="CA1412" t="s">
        <v>8253</v>
      </c>
      <c r="CB1412" t="s">
        <v>4550</v>
      </c>
      <c r="CC1412" t="s">
        <v>4111</v>
      </c>
      <c r="CD1412">
        <v>184.24</v>
      </c>
      <c r="CE1412">
        <v>15.35</v>
      </c>
      <c r="CF1412">
        <v>1.9192</v>
      </c>
      <c r="CG1412">
        <v>1</v>
      </c>
      <c r="CH1412">
        <v>184.24</v>
      </c>
      <c r="CI1412" s="17">
        <v>0.2</v>
      </c>
      <c r="CJ1412">
        <v>23.03</v>
      </c>
      <c r="CK1412">
        <v>1</v>
      </c>
      <c r="CL1412" t="s">
        <v>15283</v>
      </c>
      <c r="CM1412" t="s">
        <v>4121</v>
      </c>
      <c r="CN1412" t="s">
        <v>75</v>
      </c>
      <c r="CO1412" t="s">
        <v>13820</v>
      </c>
      <c r="CP1412" t="s">
        <v>4121</v>
      </c>
      <c r="CR1412" t="s">
        <v>17775</v>
      </c>
      <c r="CS1412" t="s">
        <v>4050</v>
      </c>
      <c r="CT1412" t="s">
        <v>4034</v>
      </c>
      <c r="CU1412" t="s">
        <v>17776</v>
      </c>
      <c r="CV1412" t="s">
        <v>4571</v>
      </c>
      <c r="CW1412" t="s">
        <v>4528</v>
      </c>
      <c r="CX1412" t="s">
        <v>4105</v>
      </c>
      <c r="CZ1412" t="s">
        <v>4133</v>
      </c>
      <c r="DA1412">
        <v>1</v>
      </c>
      <c r="DB1412" t="s">
        <v>4658</v>
      </c>
      <c r="DC1412" t="s">
        <v>78</v>
      </c>
      <c r="DD1412" t="s">
        <v>17776</v>
      </c>
      <c r="DE1412" t="s">
        <v>4158</v>
      </c>
    </row>
    <row r="1413" spans="58:109" x14ac:dyDescent="0.25">
      <c r="BF1413" t="s">
        <v>12512</v>
      </c>
      <c r="BH1413" t="s">
        <v>4253</v>
      </c>
      <c r="BL1413">
        <v>0</v>
      </c>
      <c r="BM1413">
        <v>1</v>
      </c>
      <c r="BR1413" t="s">
        <v>4031</v>
      </c>
      <c r="BS1413" s="124">
        <v>46144</v>
      </c>
      <c r="BT1413" t="s">
        <v>181</v>
      </c>
      <c r="BU1413" t="s">
        <v>1720</v>
      </c>
      <c r="BW1413" t="s">
        <v>15297</v>
      </c>
      <c r="BX1413" t="s">
        <v>4030</v>
      </c>
      <c r="BY1413" t="s">
        <v>4032</v>
      </c>
      <c r="BZ1413" t="s">
        <v>13820</v>
      </c>
      <c r="CA1413" t="s">
        <v>8253</v>
      </c>
      <c r="CB1413" t="s">
        <v>4550</v>
      </c>
      <c r="CC1413" t="s">
        <v>4111</v>
      </c>
      <c r="CD1413">
        <v>124.72</v>
      </c>
      <c r="CE1413">
        <v>10.39</v>
      </c>
      <c r="CF1413">
        <v>1.2991999999999999</v>
      </c>
      <c r="CG1413">
        <v>1</v>
      </c>
      <c r="CH1413">
        <v>124.72</v>
      </c>
      <c r="CI1413" s="17">
        <v>0.2</v>
      </c>
      <c r="CJ1413">
        <v>15.59</v>
      </c>
      <c r="CK1413">
        <v>1</v>
      </c>
      <c r="CL1413" t="s">
        <v>15283</v>
      </c>
      <c r="CM1413" t="s">
        <v>4121</v>
      </c>
      <c r="CN1413" t="s">
        <v>75</v>
      </c>
      <c r="CO1413" t="s">
        <v>13820</v>
      </c>
      <c r="CP1413" t="s">
        <v>4121</v>
      </c>
      <c r="CR1413" t="s">
        <v>17777</v>
      </c>
      <c r="CS1413" t="s">
        <v>4030</v>
      </c>
      <c r="CT1413" t="s">
        <v>4034</v>
      </c>
      <c r="CU1413" t="s">
        <v>17778</v>
      </c>
      <c r="CV1413" t="s">
        <v>8438</v>
      </c>
      <c r="CW1413" t="s">
        <v>4490</v>
      </c>
      <c r="CX1413" t="s">
        <v>4105</v>
      </c>
      <c r="CZ1413" t="s">
        <v>4133</v>
      </c>
      <c r="DA1413">
        <v>1</v>
      </c>
      <c r="DB1413" t="s">
        <v>17779</v>
      </c>
      <c r="DC1413" t="s">
        <v>78</v>
      </c>
      <c r="DD1413" t="s">
        <v>17778</v>
      </c>
      <c r="DE1413" t="s">
        <v>4158</v>
      </c>
    </row>
    <row r="1414" spans="58:109" x14ac:dyDescent="0.25">
      <c r="BF1414" t="s">
        <v>12513</v>
      </c>
      <c r="BG1414" t="s">
        <v>12514</v>
      </c>
      <c r="BH1414" t="s">
        <v>1263</v>
      </c>
      <c r="BI1414" t="s">
        <v>12515</v>
      </c>
      <c r="BJ1414" t="s">
        <v>4027</v>
      </c>
      <c r="BK1414">
        <v>151.08000000000001</v>
      </c>
      <c r="BL1414">
        <v>1</v>
      </c>
      <c r="BM1414">
        <v>1</v>
      </c>
      <c r="BN1414" t="s">
        <v>4043</v>
      </c>
      <c r="BO1414">
        <v>1</v>
      </c>
      <c r="BP1414" t="s">
        <v>4029</v>
      </c>
      <c r="BQ1414" t="s">
        <v>4030</v>
      </c>
      <c r="BR1414" t="s">
        <v>4031</v>
      </c>
      <c r="BS1414" s="124">
        <v>46144</v>
      </c>
      <c r="BT1414" t="s">
        <v>1262</v>
      </c>
      <c r="BU1414" t="s">
        <v>1720</v>
      </c>
      <c r="BW1414" t="s">
        <v>15297</v>
      </c>
      <c r="BX1414" t="s">
        <v>4030</v>
      </c>
      <c r="BY1414" t="s">
        <v>4032</v>
      </c>
      <c r="BZ1414" t="s">
        <v>15298</v>
      </c>
      <c r="CA1414" t="s">
        <v>8253</v>
      </c>
      <c r="CB1414" t="s">
        <v>4550</v>
      </c>
      <c r="CC1414" t="s">
        <v>4111</v>
      </c>
      <c r="CD1414">
        <v>124.72</v>
      </c>
      <c r="CE1414">
        <v>10.39</v>
      </c>
      <c r="CF1414">
        <v>1.2991999999999999</v>
      </c>
      <c r="CG1414">
        <v>1</v>
      </c>
      <c r="CH1414">
        <v>124.72</v>
      </c>
      <c r="CI1414" s="17">
        <v>0.2</v>
      </c>
      <c r="CJ1414">
        <v>15.59</v>
      </c>
      <c r="CK1414">
        <v>1</v>
      </c>
      <c r="CL1414" t="s">
        <v>15283</v>
      </c>
      <c r="CM1414" t="s">
        <v>4121</v>
      </c>
      <c r="CN1414" t="s">
        <v>75</v>
      </c>
      <c r="CO1414" t="s">
        <v>15298</v>
      </c>
      <c r="CP1414" t="s">
        <v>4121</v>
      </c>
      <c r="CR1414" t="s">
        <v>17780</v>
      </c>
      <c r="CS1414" t="s">
        <v>4030</v>
      </c>
      <c r="CT1414" t="s">
        <v>4034</v>
      </c>
      <c r="CU1414" t="s">
        <v>17781</v>
      </c>
      <c r="CV1414" t="s">
        <v>8646</v>
      </c>
      <c r="CW1414" t="s">
        <v>4455</v>
      </c>
      <c r="CX1414" t="s">
        <v>4105</v>
      </c>
      <c r="CZ1414" t="s">
        <v>4133</v>
      </c>
      <c r="DA1414">
        <v>1</v>
      </c>
      <c r="DB1414" t="s">
        <v>17782</v>
      </c>
      <c r="DC1414" t="s">
        <v>78</v>
      </c>
      <c r="DD1414" t="s">
        <v>17781</v>
      </c>
      <c r="DE1414" t="s">
        <v>4158</v>
      </c>
    </row>
    <row r="1415" spans="58:109" x14ac:dyDescent="0.25">
      <c r="BF1415" t="s">
        <v>12516</v>
      </c>
      <c r="BG1415" t="s">
        <v>12517</v>
      </c>
      <c r="BH1415" t="s">
        <v>1263</v>
      </c>
      <c r="BI1415" t="s">
        <v>12518</v>
      </c>
      <c r="BJ1415" t="s">
        <v>4027</v>
      </c>
      <c r="BK1415">
        <v>137.88</v>
      </c>
      <c r="BL1415">
        <v>1</v>
      </c>
      <c r="BM1415">
        <v>1</v>
      </c>
      <c r="BN1415" t="s">
        <v>4028</v>
      </c>
      <c r="BO1415">
        <v>1</v>
      </c>
      <c r="BP1415" t="s">
        <v>4029</v>
      </c>
      <c r="BQ1415" t="s">
        <v>4030</v>
      </c>
      <c r="BR1415" t="s">
        <v>4031</v>
      </c>
      <c r="BS1415" s="124">
        <v>46144</v>
      </c>
      <c r="BT1415" t="s">
        <v>1262</v>
      </c>
      <c r="BU1415" t="s">
        <v>1720</v>
      </c>
      <c r="BW1415" t="s">
        <v>15297</v>
      </c>
      <c r="BX1415" t="s">
        <v>4030</v>
      </c>
      <c r="BY1415" t="s">
        <v>4032</v>
      </c>
      <c r="BZ1415" t="s">
        <v>15299</v>
      </c>
      <c r="CA1415" t="s">
        <v>8253</v>
      </c>
      <c r="CB1415" t="s">
        <v>4550</v>
      </c>
      <c r="CC1415" t="s">
        <v>4111</v>
      </c>
      <c r="CD1415">
        <v>124.72</v>
      </c>
      <c r="CE1415">
        <v>10.39</v>
      </c>
      <c r="CF1415">
        <v>1.2991999999999999</v>
      </c>
      <c r="CG1415">
        <v>1</v>
      </c>
      <c r="CH1415">
        <v>124.72</v>
      </c>
      <c r="CI1415" s="17">
        <v>0.2</v>
      </c>
      <c r="CJ1415">
        <v>15.59</v>
      </c>
      <c r="CK1415">
        <v>1</v>
      </c>
      <c r="CL1415" t="s">
        <v>15283</v>
      </c>
      <c r="CM1415" t="s">
        <v>4121</v>
      </c>
      <c r="CN1415" t="s">
        <v>75</v>
      </c>
      <c r="CO1415" t="s">
        <v>15299</v>
      </c>
      <c r="CP1415" t="s">
        <v>4121</v>
      </c>
      <c r="CR1415" t="s">
        <v>17783</v>
      </c>
      <c r="CS1415" t="s">
        <v>4030</v>
      </c>
      <c r="CT1415" t="s">
        <v>4109</v>
      </c>
      <c r="CU1415" t="s">
        <v>17784</v>
      </c>
      <c r="CV1415" t="s">
        <v>8388</v>
      </c>
      <c r="CX1415" t="s">
        <v>4111</v>
      </c>
      <c r="CZ1415" t="s">
        <v>4133</v>
      </c>
      <c r="DA1415">
        <v>1</v>
      </c>
      <c r="DB1415" t="s">
        <v>17785</v>
      </c>
      <c r="DC1415" t="s">
        <v>78</v>
      </c>
      <c r="DD1415" t="s">
        <v>17784</v>
      </c>
      <c r="DE1415" t="s">
        <v>4158</v>
      </c>
    </row>
    <row r="1416" spans="58:109" x14ac:dyDescent="0.25">
      <c r="BF1416" t="s">
        <v>12519</v>
      </c>
      <c r="BH1416" t="s">
        <v>1263</v>
      </c>
      <c r="BL1416">
        <v>0</v>
      </c>
      <c r="BM1416">
        <v>1</v>
      </c>
      <c r="BR1416" t="s">
        <v>4031</v>
      </c>
      <c r="BS1416" s="124">
        <v>46144</v>
      </c>
      <c r="BT1416" t="s">
        <v>1262</v>
      </c>
      <c r="BU1416" t="s">
        <v>1720</v>
      </c>
      <c r="BW1416" t="s">
        <v>15293</v>
      </c>
      <c r="BX1416" t="s">
        <v>4030</v>
      </c>
      <c r="BY1416" t="s">
        <v>4032</v>
      </c>
      <c r="BZ1416" t="s">
        <v>15299</v>
      </c>
      <c r="CA1416" t="s">
        <v>8253</v>
      </c>
      <c r="CB1416" t="s">
        <v>4550</v>
      </c>
      <c r="CC1416" t="s">
        <v>4111</v>
      </c>
      <c r="CD1416">
        <v>184.24</v>
      </c>
      <c r="CE1416">
        <v>15.35</v>
      </c>
      <c r="CF1416">
        <v>1.9192</v>
      </c>
      <c r="CG1416">
        <v>1</v>
      </c>
      <c r="CH1416">
        <v>184.24</v>
      </c>
      <c r="CI1416" s="17">
        <v>0.2</v>
      </c>
      <c r="CJ1416">
        <v>23.03</v>
      </c>
      <c r="CK1416">
        <v>1</v>
      </c>
      <c r="CL1416" t="s">
        <v>15283</v>
      </c>
      <c r="CM1416" t="s">
        <v>4121</v>
      </c>
      <c r="CN1416" t="s">
        <v>75</v>
      </c>
      <c r="CO1416" t="s">
        <v>15299</v>
      </c>
      <c r="CP1416" t="s">
        <v>4121</v>
      </c>
      <c r="CR1416" t="s">
        <v>17786</v>
      </c>
      <c r="CS1416" t="s">
        <v>4050</v>
      </c>
      <c r="CT1416" t="s">
        <v>4034</v>
      </c>
      <c r="CU1416" t="s">
        <v>17787</v>
      </c>
      <c r="CV1416" t="s">
        <v>4240</v>
      </c>
      <c r="CW1416" t="s">
        <v>4314</v>
      </c>
      <c r="CX1416" t="s">
        <v>4105</v>
      </c>
      <c r="CY1416" s="17">
        <v>0.2</v>
      </c>
      <c r="CZ1416" t="s">
        <v>4133</v>
      </c>
      <c r="DA1416">
        <v>1</v>
      </c>
      <c r="DB1416" t="s">
        <v>17788</v>
      </c>
      <c r="DC1416" t="s">
        <v>78</v>
      </c>
      <c r="DD1416" t="s">
        <v>17787</v>
      </c>
      <c r="DE1416" t="s">
        <v>4158</v>
      </c>
    </row>
    <row r="1417" spans="58:109" x14ac:dyDescent="0.25">
      <c r="BF1417" t="s">
        <v>12520</v>
      </c>
      <c r="BH1417" t="s">
        <v>12521</v>
      </c>
      <c r="BL1417">
        <v>0</v>
      </c>
      <c r="BM1417">
        <v>1</v>
      </c>
      <c r="BR1417" t="s">
        <v>4031</v>
      </c>
      <c r="BS1417" s="124">
        <v>46144</v>
      </c>
      <c r="BT1417" t="s">
        <v>1327</v>
      </c>
      <c r="BU1417" t="s">
        <v>1720</v>
      </c>
      <c r="BW1417" t="s">
        <v>15300</v>
      </c>
      <c r="BX1417" t="s">
        <v>4030</v>
      </c>
      <c r="BY1417" t="s">
        <v>4034</v>
      </c>
      <c r="BZ1417" t="s">
        <v>14289</v>
      </c>
      <c r="CA1417" t="s">
        <v>8614</v>
      </c>
      <c r="CB1417" t="s">
        <v>4120</v>
      </c>
      <c r="CC1417" t="s">
        <v>4105</v>
      </c>
      <c r="CD1417">
        <v>116.88</v>
      </c>
      <c r="CE1417">
        <v>9.74</v>
      </c>
      <c r="CF1417">
        <v>0.93479999999999996</v>
      </c>
      <c r="CG1417">
        <v>1</v>
      </c>
      <c r="CH1417">
        <v>116.88</v>
      </c>
      <c r="CI1417" s="17">
        <v>0.2</v>
      </c>
      <c r="CJ1417">
        <v>11.45</v>
      </c>
      <c r="CK1417">
        <v>1</v>
      </c>
      <c r="CL1417" t="s">
        <v>15301</v>
      </c>
      <c r="CM1417" t="s">
        <v>4121</v>
      </c>
      <c r="CN1417" t="s">
        <v>75</v>
      </c>
      <c r="CO1417" t="s">
        <v>14289</v>
      </c>
      <c r="CP1417" t="s">
        <v>4121</v>
      </c>
      <c r="CR1417" t="s">
        <v>17789</v>
      </c>
      <c r="CS1417" t="s">
        <v>4050</v>
      </c>
      <c r="CT1417" t="s">
        <v>4032</v>
      </c>
      <c r="CU1417" t="s">
        <v>17790</v>
      </c>
      <c r="CV1417" t="s">
        <v>4255</v>
      </c>
      <c r="CX1417" t="s">
        <v>4105</v>
      </c>
      <c r="CZ1417" t="s">
        <v>4133</v>
      </c>
      <c r="DA1417">
        <v>1</v>
      </c>
      <c r="DB1417" t="s">
        <v>17788</v>
      </c>
      <c r="DC1417" t="s">
        <v>78</v>
      </c>
      <c r="DD1417" t="s">
        <v>17790</v>
      </c>
      <c r="DE1417" t="s">
        <v>4158</v>
      </c>
    </row>
    <row r="1418" spans="58:109" x14ac:dyDescent="0.25">
      <c r="BF1418" t="s">
        <v>12522</v>
      </c>
      <c r="BG1418" t="s">
        <v>12523</v>
      </c>
      <c r="BH1418" t="s">
        <v>4553</v>
      </c>
      <c r="BI1418" t="s">
        <v>12524</v>
      </c>
      <c r="BJ1418" t="s">
        <v>4034</v>
      </c>
      <c r="BK1418">
        <v>104.38</v>
      </c>
      <c r="BL1418">
        <v>1</v>
      </c>
      <c r="BM1418">
        <v>1</v>
      </c>
      <c r="BN1418" t="s">
        <v>4028</v>
      </c>
      <c r="BO1418">
        <v>1</v>
      </c>
      <c r="BP1418" t="s">
        <v>4029</v>
      </c>
      <c r="BQ1418" t="s">
        <v>4030</v>
      </c>
      <c r="BR1418" t="s">
        <v>4031</v>
      </c>
      <c r="BS1418" s="124">
        <v>46144</v>
      </c>
      <c r="BT1418" t="s">
        <v>2069</v>
      </c>
      <c r="BU1418" t="s">
        <v>1720</v>
      </c>
      <c r="BW1418" t="s">
        <v>15302</v>
      </c>
      <c r="BX1418" t="s">
        <v>4030</v>
      </c>
      <c r="BY1418" t="s">
        <v>4034</v>
      </c>
      <c r="BZ1418" t="s">
        <v>14289</v>
      </c>
      <c r="CA1418" t="s">
        <v>8614</v>
      </c>
      <c r="CB1418" t="s">
        <v>4120</v>
      </c>
      <c r="CC1418" t="s">
        <v>4105</v>
      </c>
      <c r="CD1418">
        <v>137.88</v>
      </c>
      <c r="CE1418">
        <v>11.49</v>
      </c>
      <c r="CF1418">
        <v>1.1028</v>
      </c>
      <c r="CG1418">
        <v>1</v>
      </c>
      <c r="CH1418">
        <v>137.88</v>
      </c>
      <c r="CI1418" s="17">
        <v>0.2</v>
      </c>
      <c r="CJ1418">
        <v>13.51</v>
      </c>
      <c r="CK1418">
        <v>1</v>
      </c>
      <c r="CL1418" t="s">
        <v>15301</v>
      </c>
      <c r="CM1418" t="s">
        <v>4121</v>
      </c>
      <c r="CN1418" t="s">
        <v>75</v>
      </c>
      <c r="CO1418" t="s">
        <v>14289</v>
      </c>
      <c r="CP1418" t="s">
        <v>4121</v>
      </c>
      <c r="CR1418" t="s">
        <v>17791</v>
      </c>
      <c r="CS1418" t="s">
        <v>4050</v>
      </c>
      <c r="CT1418" t="s">
        <v>4032</v>
      </c>
      <c r="CU1418" t="s">
        <v>17790</v>
      </c>
      <c r="CV1418" t="s">
        <v>4255</v>
      </c>
      <c r="CX1418" t="s">
        <v>4105</v>
      </c>
      <c r="CZ1418" t="s">
        <v>4133</v>
      </c>
      <c r="DA1418">
        <v>1</v>
      </c>
      <c r="DB1418" t="s">
        <v>17788</v>
      </c>
      <c r="DC1418" t="s">
        <v>78</v>
      </c>
      <c r="DD1418" t="s">
        <v>17790</v>
      </c>
      <c r="DE1418" t="s">
        <v>4158</v>
      </c>
    </row>
    <row r="1419" spans="58:109" x14ac:dyDescent="0.25">
      <c r="BF1419" t="s">
        <v>12525</v>
      </c>
      <c r="BG1419" t="s">
        <v>12526</v>
      </c>
      <c r="BH1419" t="s">
        <v>4553</v>
      </c>
      <c r="BI1419" t="s">
        <v>12527</v>
      </c>
      <c r="BJ1419" t="s">
        <v>4034</v>
      </c>
      <c r="BK1419">
        <v>59.04</v>
      </c>
      <c r="BL1419">
        <v>1</v>
      </c>
      <c r="BM1419">
        <v>1</v>
      </c>
      <c r="BN1419" t="s">
        <v>4035</v>
      </c>
      <c r="BO1419">
        <v>1</v>
      </c>
      <c r="BP1419" t="s">
        <v>4029</v>
      </c>
      <c r="BQ1419" t="s">
        <v>4030</v>
      </c>
      <c r="BR1419" t="s">
        <v>4031</v>
      </c>
      <c r="BS1419" s="124">
        <v>46144</v>
      </c>
      <c r="BT1419" t="s">
        <v>2069</v>
      </c>
      <c r="BU1419" t="s">
        <v>1720</v>
      </c>
      <c r="BW1419" t="s">
        <v>15303</v>
      </c>
      <c r="BX1419" t="s">
        <v>4030</v>
      </c>
      <c r="BY1419" t="s">
        <v>4034</v>
      </c>
      <c r="BZ1419" t="s">
        <v>13519</v>
      </c>
      <c r="CA1419" t="s">
        <v>13519</v>
      </c>
      <c r="CB1419" t="s">
        <v>4483</v>
      </c>
      <c r="CC1419" t="s">
        <v>4105</v>
      </c>
      <c r="CD1419">
        <v>83.88</v>
      </c>
      <c r="CE1419">
        <v>6.99</v>
      </c>
      <c r="CF1419">
        <v>0.83850000000000002</v>
      </c>
      <c r="CG1419">
        <v>1</v>
      </c>
      <c r="CH1419">
        <v>83.88</v>
      </c>
      <c r="CI1419" s="17">
        <v>0.2</v>
      </c>
      <c r="CJ1419">
        <v>12.37</v>
      </c>
      <c r="CK1419">
        <v>1</v>
      </c>
      <c r="CL1419" t="s">
        <v>15304</v>
      </c>
      <c r="CM1419" t="s">
        <v>4121</v>
      </c>
      <c r="CN1419" t="s">
        <v>2259</v>
      </c>
      <c r="CO1419" t="s">
        <v>13519</v>
      </c>
      <c r="CP1419" t="s">
        <v>4107</v>
      </c>
      <c r="CR1419" t="s">
        <v>17792</v>
      </c>
      <c r="CS1419" t="s">
        <v>4050</v>
      </c>
      <c r="CT1419" t="s">
        <v>4032</v>
      </c>
      <c r="CU1419" t="s">
        <v>17793</v>
      </c>
      <c r="CV1419" t="s">
        <v>4194</v>
      </c>
      <c r="CX1419" t="s">
        <v>4105</v>
      </c>
      <c r="CZ1419" t="s">
        <v>4133</v>
      </c>
      <c r="DA1419">
        <v>1</v>
      </c>
      <c r="DB1419" t="s">
        <v>17788</v>
      </c>
      <c r="DC1419" t="s">
        <v>78</v>
      </c>
      <c r="DD1419" t="s">
        <v>17793</v>
      </c>
      <c r="DE1419" t="s">
        <v>4158</v>
      </c>
    </row>
    <row r="1420" spans="58:109" x14ac:dyDescent="0.25">
      <c r="BF1420" t="s">
        <v>12528</v>
      </c>
      <c r="BG1420" t="s">
        <v>12529</v>
      </c>
      <c r="BH1420" t="s">
        <v>4553</v>
      </c>
      <c r="BI1420" t="s">
        <v>12530</v>
      </c>
      <c r="BJ1420" t="s">
        <v>4034</v>
      </c>
      <c r="BK1420">
        <v>50.64</v>
      </c>
      <c r="BL1420">
        <v>1</v>
      </c>
      <c r="BM1420">
        <v>1</v>
      </c>
      <c r="BN1420" t="s">
        <v>4028</v>
      </c>
      <c r="BO1420">
        <v>1</v>
      </c>
      <c r="BP1420" t="s">
        <v>4029</v>
      </c>
      <c r="BQ1420" t="s">
        <v>4030</v>
      </c>
      <c r="BR1420" t="s">
        <v>4031</v>
      </c>
      <c r="BS1420" s="124">
        <v>46144</v>
      </c>
      <c r="BT1420" t="s">
        <v>2069</v>
      </c>
      <c r="BU1420" t="s">
        <v>1720</v>
      </c>
      <c r="BW1420" t="s">
        <v>15305</v>
      </c>
      <c r="BX1420" t="s">
        <v>4030</v>
      </c>
      <c r="BY1420" t="s">
        <v>4027</v>
      </c>
      <c r="BZ1420" t="s">
        <v>13277</v>
      </c>
      <c r="CA1420" t="s">
        <v>8292</v>
      </c>
      <c r="CB1420" t="s">
        <v>4483</v>
      </c>
      <c r="CC1420" t="s">
        <v>4105</v>
      </c>
      <c r="CD1420">
        <v>152.88</v>
      </c>
      <c r="CE1420">
        <v>12.74</v>
      </c>
      <c r="CF1420">
        <v>2.5474999999999999</v>
      </c>
      <c r="CG1420">
        <v>1</v>
      </c>
      <c r="CH1420">
        <v>152.88</v>
      </c>
      <c r="CI1420" s="17">
        <v>0.2</v>
      </c>
      <c r="CJ1420">
        <v>37.58</v>
      </c>
      <c r="CK1420">
        <v>1</v>
      </c>
      <c r="CL1420" t="s">
        <v>15304</v>
      </c>
      <c r="CM1420" t="s">
        <v>4121</v>
      </c>
      <c r="CN1420" t="s">
        <v>2259</v>
      </c>
      <c r="CO1420" t="s">
        <v>13277</v>
      </c>
      <c r="CP1420" t="s">
        <v>4121</v>
      </c>
      <c r="CR1420" t="s">
        <v>12200</v>
      </c>
      <c r="CS1420" t="s">
        <v>4030</v>
      </c>
      <c r="CT1420" t="s">
        <v>4032</v>
      </c>
      <c r="CU1420" t="s">
        <v>17794</v>
      </c>
      <c r="CV1420" t="s">
        <v>8907</v>
      </c>
      <c r="CX1420" t="s">
        <v>4105</v>
      </c>
      <c r="CY1420" s="17">
        <v>0.5</v>
      </c>
      <c r="CZ1420" t="s">
        <v>4133</v>
      </c>
      <c r="DA1420">
        <v>1</v>
      </c>
      <c r="DB1420" t="s">
        <v>17795</v>
      </c>
      <c r="DC1420" t="s">
        <v>78</v>
      </c>
      <c r="DD1420" t="s">
        <v>17794</v>
      </c>
      <c r="DE1420" t="s">
        <v>4158</v>
      </c>
    </row>
    <row r="1421" spans="58:109" x14ac:dyDescent="0.25">
      <c r="BF1421" t="s">
        <v>12531</v>
      </c>
      <c r="BH1421" t="s">
        <v>4553</v>
      </c>
      <c r="BL1421">
        <v>0</v>
      </c>
      <c r="BM1421">
        <v>1</v>
      </c>
      <c r="BR1421" t="s">
        <v>4031</v>
      </c>
      <c r="BS1421" s="124">
        <v>46144</v>
      </c>
      <c r="BT1421" t="s">
        <v>2069</v>
      </c>
      <c r="BU1421" t="s">
        <v>1720</v>
      </c>
      <c r="BW1421" t="s">
        <v>15303</v>
      </c>
      <c r="BX1421" t="s">
        <v>4030</v>
      </c>
      <c r="BY1421" t="s">
        <v>4034</v>
      </c>
      <c r="BZ1421" t="s">
        <v>15306</v>
      </c>
      <c r="CA1421" t="s">
        <v>8292</v>
      </c>
      <c r="CB1421" t="s">
        <v>4483</v>
      </c>
      <c r="CC1421" t="s">
        <v>4105</v>
      </c>
      <c r="CD1421">
        <v>83.88</v>
      </c>
      <c r="CE1421">
        <v>6.99</v>
      </c>
      <c r="CF1421">
        <v>0.83850000000000002</v>
      </c>
      <c r="CG1421">
        <v>1</v>
      </c>
      <c r="CH1421">
        <v>83.88</v>
      </c>
      <c r="CI1421" s="17">
        <v>0.2</v>
      </c>
      <c r="CJ1421">
        <v>12.37</v>
      </c>
      <c r="CK1421">
        <v>1</v>
      </c>
      <c r="CL1421" t="s">
        <v>15304</v>
      </c>
      <c r="CM1421" t="s">
        <v>4121</v>
      </c>
      <c r="CN1421" t="s">
        <v>2259</v>
      </c>
      <c r="CO1421" t="s">
        <v>15306</v>
      </c>
      <c r="CP1421" t="s">
        <v>4121</v>
      </c>
      <c r="CR1421" t="s">
        <v>17796</v>
      </c>
      <c r="CS1421" t="s">
        <v>4030</v>
      </c>
      <c r="CT1421" t="s">
        <v>4126</v>
      </c>
      <c r="CU1421" t="s">
        <v>13528</v>
      </c>
      <c r="CV1421" t="s">
        <v>8455</v>
      </c>
      <c r="CW1421" t="s">
        <v>4250</v>
      </c>
      <c r="CX1421" t="s">
        <v>4105</v>
      </c>
      <c r="CZ1421" t="s">
        <v>4133</v>
      </c>
      <c r="DA1421">
        <v>1</v>
      </c>
      <c r="DB1421" t="s">
        <v>17797</v>
      </c>
      <c r="DC1421" t="s">
        <v>78</v>
      </c>
      <c r="DD1421" t="s">
        <v>13528</v>
      </c>
      <c r="DE1421" t="s">
        <v>4158</v>
      </c>
    </row>
    <row r="1422" spans="58:109" x14ac:dyDescent="0.25">
      <c r="BF1422" t="s">
        <v>12532</v>
      </c>
      <c r="BH1422" t="s">
        <v>4553</v>
      </c>
      <c r="BL1422">
        <v>0</v>
      </c>
      <c r="BM1422">
        <v>1</v>
      </c>
      <c r="BR1422" t="s">
        <v>4031</v>
      </c>
      <c r="BS1422" s="124">
        <v>46144</v>
      </c>
      <c r="BT1422" t="s">
        <v>2069</v>
      </c>
      <c r="BU1422" t="s">
        <v>1720</v>
      </c>
      <c r="BW1422" t="s">
        <v>15307</v>
      </c>
      <c r="BX1422" t="s">
        <v>4108</v>
      </c>
      <c r="BY1422" t="s">
        <v>4109</v>
      </c>
      <c r="BZ1422" t="s">
        <v>15308</v>
      </c>
      <c r="CA1422" t="s">
        <v>8872</v>
      </c>
      <c r="CB1422" t="s">
        <v>8873</v>
      </c>
      <c r="CC1422" t="s">
        <v>4111</v>
      </c>
      <c r="CD1422">
        <v>323.88</v>
      </c>
      <c r="CE1422">
        <v>26.99</v>
      </c>
      <c r="CG1422">
        <v>1</v>
      </c>
      <c r="CH1422">
        <v>323.88</v>
      </c>
      <c r="CI1422" s="17">
        <v>0.2</v>
      </c>
      <c r="CK1422">
        <v>1</v>
      </c>
      <c r="CL1422" t="s">
        <v>15309</v>
      </c>
      <c r="CM1422" t="s">
        <v>4121</v>
      </c>
      <c r="CN1422" t="s">
        <v>2335</v>
      </c>
      <c r="CO1422" t="s">
        <v>15308</v>
      </c>
      <c r="CP1422" t="s">
        <v>4121</v>
      </c>
      <c r="CR1422" t="s">
        <v>17798</v>
      </c>
      <c r="CS1422" t="s">
        <v>4050</v>
      </c>
      <c r="CT1422" t="s">
        <v>4126</v>
      </c>
      <c r="CU1422" t="s">
        <v>17799</v>
      </c>
      <c r="CV1422" t="s">
        <v>4615</v>
      </c>
      <c r="CW1422" t="s">
        <v>4562</v>
      </c>
      <c r="CX1422" t="s">
        <v>4105</v>
      </c>
      <c r="CZ1422" t="s">
        <v>4133</v>
      </c>
      <c r="DA1422">
        <v>1</v>
      </c>
      <c r="DB1422" t="s">
        <v>17800</v>
      </c>
      <c r="DC1422" t="s">
        <v>78</v>
      </c>
      <c r="DD1422" t="s">
        <v>17799</v>
      </c>
      <c r="DE1422" t="s">
        <v>4158</v>
      </c>
    </row>
    <row r="1423" spans="58:109" x14ac:dyDescent="0.25">
      <c r="BF1423" t="s">
        <v>12533</v>
      </c>
      <c r="BH1423" t="s">
        <v>4553</v>
      </c>
      <c r="BL1423">
        <v>0</v>
      </c>
      <c r="BM1423">
        <v>1</v>
      </c>
      <c r="BR1423" t="s">
        <v>4031</v>
      </c>
      <c r="BS1423" s="124">
        <v>46144</v>
      </c>
      <c r="BT1423" t="s">
        <v>2069</v>
      </c>
      <c r="BU1423" t="s">
        <v>1720</v>
      </c>
      <c r="BW1423" t="s">
        <v>21657</v>
      </c>
      <c r="BX1423" t="s">
        <v>4030</v>
      </c>
      <c r="BY1423" t="s">
        <v>4034</v>
      </c>
      <c r="BZ1423" t="s">
        <v>21572</v>
      </c>
      <c r="CA1423" t="s">
        <v>21572</v>
      </c>
      <c r="CB1423" t="s">
        <v>4434</v>
      </c>
      <c r="CC1423" t="s">
        <v>4105</v>
      </c>
      <c r="CD1423">
        <v>104.88</v>
      </c>
      <c r="CE1423">
        <v>8.74</v>
      </c>
      <c r="CG1423">
        <v>0</v>
      </c>
      <c r="CH1423">
        <v>104.88</v>
      </c>
      <c r="CK1423">
        <v>1</v>
      </c>
      <c r="CL1423" t="s">
        <v>21658</v>
      </c>
      <c r="CM1423" t="s">
        <v>4106</v>
      </c>
      <c r="CN1423" t="s">
        <v>2345</v>
      </c>
      <c r="CO1423" t="s">
        <v>21572</v>
      </c>
      <c r="CP1423" t="s">
        <v>4107</v>
      </c>
      <c r="CR1423" t="s">
        <v>17801</v>
      </c>
      <c r="CS1423" t="s">
        <v>4050</v>
      </c>
      <c r="CT1423" t="s">
        <v>4109</v>
      </c>
      <c r="CU1423" t="s">
        <v>16837</v>
      </c>
      <c r="CV1423" t="s">
        <v>4615</v>
      </c>
      <c r="CW1423" t="s">
        <v>4238</v>
      </c>
      <c r="CX1423" t="s">
        <v>4111</v>
      </c>
      <c r="CZ1423" t="s">
        <v>4133</v>
      </c>
      <c r="DA1423">
        <v>1</v>
      </c>
      <c r="DB1423" t="s">
        <v>17802</v>
      </c>
      <c r="DC1423" t="s">
        <v>78</v>
      </c>
      <c r="DD1423" t="s">
        <v>16837</v>
      </c>
      <c r="DE1423" t="s">
        <v>4158</v>
      </c>
    </row>
    <row r="1424" spans="58:109" x14ac:dyDescent="0.25">
      <c r="BF1424" t="s">
        <v>12534</v>
      </c>
      <c r="BH1424" t="s">
        <v>4553</v>
      </c>
      <c r="BL1424">
        <v>0</v>
      </c>
      <c r="BM1424">
        <v>1</v>
      </c>
      <c r="BR1424" t="s">
        <v>4031</v>
      </c>
      <c r="BS1424" s="124">
        <v>46144</v>
      </c>
      <c r="BT1424" t="s">
        <v>2069</v>
      </c>
      <c r="BU1424" t="s">
        <v>1720</v>
      </c>
      <c r="BW1424" t="s">
        <v>21659</v>
      </c>
      <c r="BX1424" t="s">
        <v>4030</v>
      </c>
      <c r="BY1424" t="s">
        <v>4034</v>
      </c>
      <c r="BZ1424" t="s">
        <v>21583</v>
      </c>
      <c r="CA1424" t="s">
        <v>8293</v>
      </c>
      <c r="CB1424" t="s">
        <v>4434</v>
      </c>
      <c r="CC1424" t="s">
        <v>4105</v>
      </c>
      <c r="CD1424">
        <v>86.88</v>
      </c>
      <c r="CE1424">
        <v>7.24</v>
      </c>
      <c r="CF1424">
        <v>0.69479999999999997</v>
      </c>
      <c r="CG1424">
        <v>1</v>
      </c>
      <c r="CH1424">
        <v>86.88</v>
      </c>
      <c r="CI1424" s="17">
        <v>0.2</v>
      </c>
      <c r="CJ1424">
        <v>10.25</v>
      </c>
      <c r="CK1424">
        <v>1</v>
      </c>
      <c r="CL1424" t="s">
        <v>21658</v>
      </c>
      <c r="CM1424" t="s">
        <v>4121</v>
      </c>
      <c r="CN1424" t="s">
        <v>2345</v>
      </c>
      <c r="CO1424" t="s">
        <v>21583</v>
      </c>
      <c r="CP1424" t="s">
        <v>4121</v>
      </c>
      <c r="CR1424" t="s">
        <v>5914</v>
      </c>
      <c r="CS1424" t="s">
        <v>4050</v>
      </c>
      <c r="CT1424" t="s">
        <v>4034</v>
      </c>
      <c r="CU1424" t="s">
        <v>15847</v>
      </c>
      <c r="CV1424" t="s">
        <v>4197</v>
      </c>
      <c r="CX1424" t="s">
        <v>4105</v>
      </c>
      <c r="CZ1424" t="s">
        <v>4133</v>
      </c>
      <c r="DA1424">
        <v>1</v>
      </c>
      <c r="DB1424" t="s">
        <v>5915</v>
      </c>
      <c r="DC1424" t="s">
        <v>78</v>
      </c>
      <c r="DD1424" t="s">
        <v>15847</v>
      </c>
      <c r="DE1424" t="s">
        <v>4158</v>
      </c>
    </row>
    <row r="1425" spans="58:109" x14ac:dyDescent="0.25">
      <c r="BF1425" t="s">
        <v>12535</v>
      </c>
      <c r="BH1425" t="s">
        <v>4553</v>
      </c>
      <c r="BL1425">
        <v>0</v>
      </c>
      <c r="BM1425">
        <v>1</v>
      </c>
      <c r="BR1425" t="s">
        <v>4031</v>
      </c>
      <c r="BS1425" s="124">
        <v>46144</v>
      </c>
      <c r="BT1425" t="s">
        <v>2069</v>
      </c>
      <c r="BU1425" t="s">
        <v>1720</v>
      </c>
      <c r="BW1425" t="s">
        <v>21660</v>
      </c>
      <c r="BX1425" t="s">
        <v>4030</v>
      </c>
      <c r="BY1425" t="s">
        <v>4034</v>
      </c>
      <c r="BZ1425" t="s">
        <v>21661</v>
      </c>
      <c r="CA1425" t="s">
        <v>8293</v>
      </c>
      <c r="CB1425" t="s">
        <v>4434</v>
      </c>
      <c r="CC1425" t="s">
        <v>4105</v>
      </c>
      <c r="CD1425">
        <v>98.89</v>
      </c>
      <c r="CE1425">
        <v>8.24</v>
      </c>
      <c r="CF1425">
        <v>0.79079999999999995</v>
      </c>
      <c r="CG1425">
        <v>1</v>
      </c>
      <c r="CH1425">
        <v>98.89</v>
      </c>
      <c r="CI1425" s="17">
        <v>0.2</v>
      </c>
      <c r="CJ1425">
        <v>11.67</v>
      </c>
      <c r="CK1425">
        <v>1</v>
      </c>
      <c r="CL1425" t="s">
        <v>21658</v>
      </c>
      <c r="CM1425" t="s">
        <v>4121</v>
      </c>
      <c r="CN1425" t="s">
        <v>2345</v>
      </c>
      <c r="CO1425" t="s">
        <v>21661</v>
      </c>
      <c r="CP1425" t="s">
        <v>4121</v>
      </c>
      <c r="CR1425" t="s">
        <v>17809</v>
      </c>
      <c r="CS1425" t="s">
        <v>4030</v>
      </c>
      <c r="CT1425" t="s">
        <v>4034</v>
      </c>
      <c r="CU1425" t="s">
        <v>16686</v>
      </c>
      <c r="CV1425" t="s">
        <v>8850</v>
      </c>
      <c r="CX1425" t="s">
        <v>4105</v>
      </c>
      <c r="CZ1425" t="s">
        <v>4133</v>
      </c>
      <c r="DA1425">
        <v>1</v>
      </c>
      <c r="DB1425" t="s">
        <v>17808</v>
      </c>
      <c r="DC1425" t="s">
        <v>78</v>
      </c>
      <c r="DD1425" t="s">
        <v>16686</v>
      </c>
      <c r="DE1425" t="s">
        <v>4158</v>
      </c>
    </row>
    <row r="1426" spans="58:109" x14ac:dyDescent="0.25">
      <c r="BF1426" t="s">
        <v>12536</v>
      </c>
      <c r="BH1426" t="s">
        <v>4553</v>
      </c>
      <c r="BL1426">
        <v>0</v>
      </c>
      <c r="BM1426">
        <v>1</v>
      </c>
      <c r="BR1426" t="s">
        <v>4031</v>
      </c>
      <c r="BS1426" s="124">
        <v>46144</v>
      </c>
      <c r="BT1426" t="s">
        <v>2069</v>
      </c>
      <c r="BU1426" t="s">
        <v>1720</v>
      </c>
      <c r="BW1426" t="s">
        <v>21662</v>
      </c>
      <c r="BX1426" t="s">
        <v>4030</v>
      </c>
      <c r="BY1426" t="s">
        <v>4034</v>
      </c>
      <c r="BZ1426" t="s">
        <v>21581</v>
      </c>
      <c r="CA1426" t="s">
        <v>8293</v>
      </c>
      <c r="CB1426" t="s">
        <v>4434</v>
      </c>
      <c r="CC1426" t="s">
        <v>4105</v>
      </c>
      <c r="CD1426">
        <v>119.88</v>
      </c>
      <c r="CE1426">
        <v>9.99</v>
      </c>
      <c r="CF1426">
        <v>0.95879999999999999</v>
      </c>
      <c r="CG1426">
        <v>1</v>
      </c>
      <c r="CH1426">
        <v>119.88</v>
      </c>
      <c r="CI1426" s="17">
        <v>0.2</v>
      </c>
      <c r="CJ1426">
        <v>14.15</v>
      </c>
      <c r="CK1426">
        <v>1</v>
      </c>
      <c r="CL1426" t="s">
        <v>21658</v>
      </c>
      <c r="CM1426" t="s">
        <v>4121</v>
      </c>
      <c r="CN1426" t="s">
        <v>2345</v>
      </c>
      <c r="CO1426" t="s">
        <v>21581</v>
      </c>
      <c r="CP1426" t="s">
        <v>4121</v>
      </c>
      <c r="CR1426" t="s">
        <v>17806</v>
      </c>
      <c r="CS1426" t="s">
        <v>4030</v>
      </c>
      <c r="CT1426" t="s">
        <v>4034</v>
      </c>
      <c r="CU1426" t="s">
        <v>17807</v>
      </c>
      <c r="CV1426" t="s">
        <v>8646</v>
      </c>
      <c r="CX1426" t="s">
        <v>4105</v>
      </c>
      <c r="CZ1426" t="s">
        <v>4133</v>
      </c>
      <c r="DA1426">
        <v>1</v>
      </c>
      <c r="DB1426" t="s">
        <v>17808</v>
      </c>
      <c r="DC1426" t="s">
        <v>78</v>
      </c>
      <c r="DD1426" t="s">
        <v>17807</v>
      </c>
      <c r="DE1426" t="s">
        <v>4158</v>
      </c>
    </row>
    <row r="1427" spans="58:109" x14ac:dyDescent="0.25">
      <c r="BF1427" t="s">
        <v>12537</v>
      </c>
      <c r="BH1427" t="s">
        <v>4553</v>
      </c>
      <c r="BL1427">
        <v>0</v>
      </c>
      <c r="BM1427">
        <v>1</v>
      </c>
      <c r="BR1427" t="s">
        <v>4031</v>
      </c>
      <c r="BS1427" s="124">
        <v>46144</v>
      </c>
      <c r="BT1427" t="s">
        <v>2069</v>
      </c>
      <c r="BU1427" t="s">
        <v>1720</v>
      </c>
      <c r="BW1427" t="s">
        <v>21663</v>
      </c>
      <c r="BX1427" t="s">
        <v>4030</v>
      </c>
      <c r="BY1427" t="s">
        <v>4034</v>
      </c>
      <c r="BZ1427" t="s">
        <v>21581</v>
      </c>
      <c r="CA1427" t="s">
        <v>8293</v>
      </c>
      <c r="CB1427" t="s">
        <v>4434</v>
      </c>
      <c r="CC1427" t="s">
        <v>4105</v>
      </c>
      <c r="CD1427">
        <v>107.88</v>
      </c>
      <c r="CE1427">
        <v>8.99</v>
      </c>
      <c r="CF1427">
        <v>0.86280000000000001</v>
      </c>
      <c r="CG1427">
        <v>1</v>
      </c>
      <c r="CH1427">
        <v>107.88</v>
      </c>
      <c r="CI1427" s="17">
        <v>0.2</v>
      </c>
      <c r="CJ1427">
        <v>12.73</v>
      </c>
      <c r="CK1427">
        <v>1</v>
      </c>
      <c r="CL1427" t="s">
        <v>21658</v>
      </c>
      <c r="CM1427" t="s">
        <v>4121</v>
      </c>
      <c r="CN1427" t="s">
        <v>2345</v>
      </c>
      <c r="CO1427" t="s">
        <v>21581</v>
      </c>
      <c r="CP1427" t="s">
        <v>4121</v>
      </c>
      <c r="CR1427" t="s">
        <v>13302</v>
      </c>
      <c r="CS1427" t="s">
        <v>4030</v>
      </c>
      <c r="CT1427" t="s">
        <v>4034</v>
      </c>
      <c r="CU1427" t="s">
        <v>17810</v>
      </c>
      <c r="CV1427" t="s">
        <v>8912</v>
      </c>
      <c r="CX1427" t="s">
        <v>4105</v>
      </c>
      <c r="CZ1427" t="s">
        <v>4133</v>
      </c>
      <c r="DA1427">
        <v>1</v>
      </c>
      <c r="DB1427" t="s">
        <v>13304</v>
      </c>
      <c r="DC1427" t="s">
        <v>78</v>
      </c>
      <c r="DD1427" t="s">
        <v>17810</v>
      </c>
      <c r="DE1427" t="s">
        <v>4158</v>
      </c>
    </row>
    <row r="1428" spans="58:109" x14ac:dyDescent="0.25">
      <c r="BF1428" t="s">
        <v>12538</v>
      </c>
      <c r="BH1428" t="s">
        <v>4553</v>
      </c>
      <c r="BL1428">
        <v>0</v>
      </c>
      <c r="BM1428">
        <v>0</v>
      </c>
      <c r="BR1428" t="s">
        <v>4031</v>
      </c>
      <c r="BS1428" s="124">
        <v>46144</v>
      </c>
      <c r="BT1428" t="s">
        <v>2069</v>
      </c>
      <c r="BU1428" t="s">
        <v>1720</v>
      </c>
      <c r="BW1428" t="s">
        <v>15310</v>
      </c>
      <c r="BX1428" t="s">
        <v>4030</v>
      </c>
      <c r="BY1428" t="s">
        <v>4032</v>
      </c>
      <c r="BZ1428" t="s">
        <v>15311</v>
      </c>
      <c r="CA1428" t="s">
        <v>10304</v>
      </c>
      <c r="CC1428" t="s">
        <v>4105</v>
      </c>
      <c r="CD1428">
        <v>170.94</v>
      </c>
      <c r="CE1428">
        <v>7.77</v>
      </c>
      <c r="CF1428">
        <v>1.7402</v>
      </c>
      <c r="CG1428">
        <v>1</v>
      </c>
      <c r="CH1428">
        <v>170.94</v>
      </c>
      <c r="CI1428" s="17">
        <v>0.2</v>
      </c>
      <c r="CJ1428">
        <v>16.32</v>
      </c>
      <c r="CK1428">
        <v>1</v>
      </c>
      <c r="CL1428" t="s">
        <v>15312</v>
      </c>
      <c r="CM1428" t="s">
        <v>4121</v>
      </c>
      <c r="CN1428" t="s">
        <v>2345</v>
      </c>
      <c r="CO1428" t="s">
        <v>15311</v>
      </c>
      <c r="CP1428" t="s">
        <v>4121</v>
      </c>
      <c r="CR1428" t="s">
        <v>17803</v>
      </c>
      <c r="CS1428" t="s">
        <v>4030</v>
      </c>
      <c r="CT1428" t="s">
        <v>4034</v>
      </c>
      <c r="CU1428" t="s">
        <v>17804</v>
      </c>
      <c r="CV1428" t="s">
        <v>8515</v>
      </c>
      <c r="CX1428" t="s">
        <v>4105</v>
      </c>
      <c r="CY1428" s="17">
        <v>0.5</v>
      </c>
      <c r="CZ1428" t="s">
        <v>4133</v>
      </c>
      <c r="DA1428">
        <v>1</v>
      </c>
      <c r="DB1428" t="s">
        <v>17805</v>
      </c>
      <c r="DC1428" t="s">
        <v>78</v>
      </c>
      <c r="DD1428" t="s">
        <v>17804</v>
      </c>
      <c r="DE1428" t="s">
        <v>4158</v>
      </c>
    </row>
    <row r="1429" spans="58:109" x14ac:dyDescent="0.25">
      <c r="BF1429" t="s">
        <v>12539</v>
      </c>
      <c r="BH1429" t="s">
        <v>4553</v>
      </c>
      <c r="BL1429">
        <v>0</v>
      </c>
      <c r="BM1429">
        <v>1</v>
      </c>
      <c r="BR1429" t="s">
        <v>4031</v>
      </c>
      <c r="BS1429" s="124">
        <v>46144</v>
      </c>
      <c r="BT1429" t="s">
        <v>2069</v>
      </c>
      <c r="BU1429" t="s">
        <v>1720</v>
      </c>
      <c r="BW1429" t="s">
        <v>15313</v>
      </c>
      <c r="BX1429" t="s">
        <v>4030</v>
      </c>
      <c r="BY1429" t="s">
        <v>4032</v>
      </c>
      <c r="BZ1429" t="s">
        <v>15314</v>
      </c>
      <c r="CA1429" t="s">
        <v>8920</v>
      </c>
      <c r="CC1429" t="s">
        <v>4105</v>
      </c>
      <c r="CD1429">
        <v>112.42</v>
      </c>
      <c r="CE1429">
        <v>5.1100000000000003</v>
      </c>
      <c r="CF1429">
        <v>1.1452</v>
      </c>
      <c r="CG1429">
        <v>1</v>
      </c>
      <c r="CH1429">
        <v>112.42</v>
      </c>
      <c r="CI1429" s="17">
        <v>0.2</v>
      </c>
      <c r="CJ1429">
        <v>12.45</v>
      </c>
      <c r="CK1429">
        <v>1</v>
      </c>
      <c r="CL1429" t="s">
        <v>15315</v>
      </c>
      <c r="CM1429" t="s">
        <v>4121</v>
      </c>
      <c r="CN1429" t="s">
        <v>2345</v>
      </c>
      <c r="CO1429" t="s">
        <v>15314</v>
      </c>
      <c r="CP1429" t="s">
        <v>4121</v>
      </c>
      <c r="CR1429" t="s">
        <v>17811</v>
      </c>
      <c r="CS1429" t="s">
        <v>4030</v>
      </c>
      <c r="CT1429" t="s">
        <v>4034</v>
      </c>
      <c r="CU1429" t="s">
        <v>16731</v>
      </c>
      <c r="CV1429" t="s">
        <v>8515</v>
      </c>
      <c r="CX1429" t="s">
        <v>4105</v>
      </c>
      <c r="CY1429" s="17">
        <v>0.5</v>
      </c>
      <c r="CZ1429" t="s">
        <v>4133</v>
      </c>
      <c r="DA1429">
        <v>1</v>
      </c>
      <c r="DB1429" t="s">
        <v>17805</v>
      </c>
      <c r="DC1429" t="s">
        <v>78</v>
      </c>
      <c r="DD1429" t="s">
        <v>16731</v>
      </c>
      <c r="DE1429" t="s">
        <v>4158</v>
      </c>
    </row>
    <row r="1430" spans="58:109" x14ac:dyDescent="0.25">
      <c r="BF1430" t="s">
        <v>12540</v>
      </c>
      <c r="BH1430" t="s">
        <v>4553</v>
      </c>
      <c r="BL1430">
        <v>0</v>
      </c>
      <c r="BM1430">
        <v>1</v>
      </c>
      <c r="BR1430" t="s">
        <v>4031</v>
      </c>
      <c r="BS1430" s="124">
        <v>46144</v>
      </c>
      <c r="BT1430" t="s">
        <v>2069</v>
      </c>
      <c r="BU1430" t="s">
        <v>1720</v>
      </c>
      <c r="BW1430" t="s">
        <v>15316</v>
      </c>
      <c r="BX1430" t="s">
        <v>4030</v>
      </c>
      <c r="BY1430" t="s">
        <v>4109</v>
      </c>
      <c r="BZ1430" t="s">
        <v>15317</v>
      </c>
      <c r="CA1430" t="s">
        <v>8456</v>
      </c>
      <c r="CB1430" t="s">
        <v>4500</v>
      </c>
      <c r="CC1430" t="s">
        <v>4111</v>
      </c>
      <c r="CD1430">
        <v>263.88</v>
      </c>
      <c r="CE1430">
        <v>21.99</v>
      </c>
      <c r="CF1430">
        <v>1.0416700000000001</v>
      </c>
      <c r="CG1430">
        <v>1</v>
      </c>
      <c r="CH1430">
        <v>263.88</v>
      </c>
      <c r="CI1430" s="17">
        <v>0.2</v>
      </c>
      <c r="CJ1430">
        <v>12.5</v>
      </c>
      <c r="CK1430">
        <v>1</v>
      </c>
      <c r="CL1430" t="s">
        <v>15318</v>
      </c>
      <c r="CM1430" t="s">
        <v>4121</v>
      </c>
      <c r="CN1430" t="s">
        <v>2345</v>
      </c>
      <c r="CO1430" t="s">
        <v>15317</v>
      </c>
      <c r="CP1430" t="s">
        <v>4121</v>
      </c>
      <c r="CR1430" t="s">
        <v>17812</v>
      </c>
      <c r="CS1430" t="s">
        <v>4050</v>
      </c>
      <c r="CT1430" t="s">
        <v>4034</v>
      </c>
      <c r="CU1430" t="s">
        <v>17813</v>
      </c>
      <c r="CV1430" t="s">
        <v>8280</v>
      </c>
      <c r="CW1430" t="s">
        <v>4329</v>
      </c>
      <c r="CX1430" t="s">
        <v>4105</v>
      </c>
      <c r="CZ1430" t="s">
        <v>4133</v>
      </c>
      <c r="DA1430">
        <v>1</v>
      </c>
      <c r="DB1430" t="s">
        <v>17814</v>
      </c>
      <c r="DC1430" t="s">
        <v>78</v>
      </c>
      <c r="DD1430" t="s">
        <v>17813</v>
      </c>
      <c r="DE1430" t="s">
        <v>4158</v>
      </c>
    </row>
    <row r="1431" spans="58:109" x14ac:dyDescent="0.25">
      <c r="BF1431" t="s">
        <v>12541</v>
      </c>
      <c r="BG1431" t="s">
        <v>12542</v>
      </c>
      <c r="BH1431" t="s">
        <v>4465</v>
      </c>
      <c r="BI1431" t="s">
        <v>12543</v>
      </c>
      <c r="BJ1431" t="s">
        <v>4027</v>
      </c>
      <c r="BK1431">
        <v>161.88</v>
      </c>
      <c r="BL1431">
        <v>1</v>
      </c>
      <c r="BM1431">
        <v>1</v>
      </c>
      <c r="BN1431" t="s">
        <v>4028</v>
      </c>
      <c r="BO1431">
        <v>1</v>
      </c>
      <c r="BP1431" t="s">
        <v>4029</v>
      </c>
      <c r="BQ1431" t="s">
        <v>4030</v>
      </c>
      <c r="BR1431" t="s">
        <v>4041</v>
      </c>
      <c r="BS1431" s="124">
        <v>46144</v>
      </c>
      <c r="BT1431" t="s">
        <v>2497</v>
      </c>
      <c r="BU1431" t="s">
        <v>1720</v>
      </c>
      <c r="BW1431" t="s">
        <v>15319</v>
      </c>
      <c r="BX1431" t="s">
        <v>4108</v>
      </c>
      <c r="BY1431" t="s">
        <v>4034</v>
      </c>
      <c r="BZ1431" t="s">
        <v>15320</v>
      </c>
      <c r="CA1431" t="s">
        <v>8459</v>
      </c>
      <c r="CB1431" t="s">
        <v>8460</v>
      </c>
      <c r="CC1431" t="s">
        <v>4105</v>
      </c>
      <c r="CD1431">
        <v>120.96</v>
      </c>
      <c r="CE1431">
        <v>10.08</v>
      </c>
      <c r="CF1431">
        <v>1.2096</v>
      </c>
      <c r="CG1431">
        <v>1</v>
      </c>
      <c r="CH1431">
        <v>120.96</v>
      </c>
      <c r="CI1431" s="17">
        <v>0.2</v>
      </c>
      <c r="CJ1431">
        <v>14.52</v>
      </c>
      <c r="CK1431">
        <v>1</v>
      </c>
      <c r="CL1431" t="s">
        <v>15321</v>
      </c>
      <c r="CM1431" t="s">
        <v>4121</v>
      </c>
      <c r="CN1431" t="s">
        <v>2345</v>
      </c>
      <c r="CO1431" t="s">
        <v>15320</v>
      </c>
      <c r="CP1431" t="s">
        <v>4121</v>
      </c>
      <c r="CR1431" t="s">
        <v>17815</v>
      </c>
      <c r="CS1431" t="s">
        <v>4050</v>
      </c>
      <c r="CT1431" t="s">
        <v>4109</v>
      </c>
      <c r="CU1431" t="s">
        <v>17816</v>
      </c>
      <c r="CV1431" t="s">
        <v>4615</v>
      </c>
      <c r="CX1431" t="s">
        <v>4105</v>
      </c>
      <c r="CZ1431" t="s">
        <v>4133</v>
      </c>
      <c r="DA1431">
        <v>1</v>
      </c>
      <c r="DB1431" t="s">
        <v>17817</v>
      </c>
      <c r="DC1431" t="s">
        <v>78</v>
      </c>
      <c r="DD1431" t="s">
        <v>17816</v>
      </c>
      <c r="DE1431" t="s">
        <v>4158</v>
      </c>
    </row>
    <row r="1432" spans="58:109" x14ac:dyDescent="0.25">
      <c r="BF1432" t="s">
        <v>12544</v>
      </c>
      <c r="BG1432" t="s">
        <v>12545</v>
      </c>
      <c r="BH1432" t="s">
        <v>4465</v>
      </c>
      <c r="BI1432" t="s">
        <v>12546</v>
      </c>
      <c r="BJ1432" t="s">
        <v>4027</v>
      </c>
      <c r="BK1432">
        <v>93.48</v>
      </c>
      <c r="BL1432">
        <v>1</v>
      </c>
      <c r="BM1432">
        <v>1</v>
      </c>
      <c r="BN1432" t="s">
        <v>4028</v>
      </c>
      <c r="BO1432">
        <v>1</v>
      </c>
      <c r="BP1432" t="s">
        <v>4029</v>
      </c>
      <c r="BQ1432" t="s">
        <v>4030</v>
      </c>
      <c r="BR1432" t="s">
        <v>4041</v>
      </c>
      <c r="BS1432" s="124">
        <v>46144</v>
      </c>
      <c r="BT1432" t="s">
        <v>2497</v>
      </c>
      <c r="BU1432" t="s">
        <v>1720</v>
      </c>
      <c r="BW1432" t="s">
        <v>15322</v>
      </c>
      <c r="BX1432" t="s">
        <v>4108</v>
      </c>
      <c r="BY1432" t="s">
        <v>4034</v>
      </c>
      <c r="BZ1432" t="s">
        <v>15323</v>
      </c>
      <c r="CA1432" t="s">
        <v>8459</v>
      </c>
      <c r="CB1432" t="s">
        <v>8460</v>
      </c>
      <c r="CC1432" t="s">
        <v>4105</v>
      </c>
      <c r="CD1432">
        <v>138.96</v>
      </c>
      <c r="CE1432">
        <v>11.58</v>
      </c>
      <c r="CF1432">
        <v>1.3895999999999999</v>
      </c>
      <c r="CG1432">
        <v>1</v>
      </c>
      <c r="CH1432">
        <v>138.96</v>
      </c>
      <c r="CI1432" s="17">
        <v>0.2</v>
      </c>
      <c r="CJ1432">
        <v>16.68</v>
      </c>
      <c r="CK1432">
        <v>1</v>
      </c>
      <c r="CL1432" t="s">
        <v>15321</v>
      </c>
      <c r="CM1432" t="s">
        <v>4121</v>
      </c>
      <c r="CN1432" t="s">
        <v>2345</v>
      </c>
      <c r="CO1432" t="s">
        <v>15323</v>
      </c>
      <c r="CP1432" t="s">
        <v>4121</v>
      </c>
      <c r="CR1432" t="s">
        <v>17818</v>
      </c>
      <c r="CS1432" t="s">
        <v>4030</v>
      </c>
      <c r="CT1432" t="s">
        <v>4034</v>
      </c>
      <c r="CU1432" t="s">
        <v>14892</v>
      </c>
      <c r="CV1432" t="s">
        <v>8907</v>
      </c>
      <c r="CX1432" t="s">
        <v>4105</v>
      </c>
      <c r="CZ1432" t="s">
        <v>4133</v>
      </c>
      <c r="DA1432">
        <v>1</v>
      </c>
      <c r="DB1432" t="s">
        <v>17819</v>
      </c>
      <c r="DC1432" t="s">
        <v>78</v>
      </c>
      <c r="DD1432" t="s">
        <v>14892</v>
      </c>
      <c r="DE1432" t="s">
        <v>4158</v>
      </c>
    </row>
    <row r="1433" spans="58:109" x14ac:dyDescent="0.25">
      <c r="BF1433" t="s">
        <v>12547</v>
      </c>
      <c r="BG1433" t="s">
        <v>12548</v>
      </c>
      <c r="BH1433" t="s">
        <v>4465</v>
      </c>
      <c r="BI1433" t="s">
        <v>12549</v>
      </c>
      <c r="BJ1433" t="s">
        <v>4027</v>
      </c>
      <c r="BK1433">
        <v>119.88</v>
      </c>
      <c r="BL1433">
        <v>1</v>
      </c>
      <c r="BM1433">
        <v>1</v>
      </c>
      <c r="BN1433" t="s">
        <v>4035</v>
      </c>
      <c r="BO1433">
        <v>1</v>
      </c>
      <c r="BP1433" t="s">
        <v>4029</v>
      </c>
      <c r="BQ1433" t="s">
        <v>4030</v>
      </c>
      <c r="BR1433" t="s">
        <v>4041</v>
      </c>
      <c r="BS1433" s="124">
        <v>46144</v>
      </c>
      <c r="BT1433" t="s">
        <v>2497</v>
      </c>
      <c r="BU1433" t="s">
        <v>1720</v>
      </c>
      <c r="BW1433" t="s">
        <v>15324</v>
      </c>
      <c r="BX1433" t="s">
        <v>4108</v>
      </c>
      <c r="BY1433" t="s">
        <v>4034</v>
      </c>
      <c r="BZ1433" t="s">
        <v>15325</v>
      </c>
      <c r="CA1433" t="s">
        <v>8459</v>
      </c>
      <c r="CB1433" t="s">
        <v>8460</v>
      </c>
      <c r="CC1433" t="s">
        <v>4105</v>
      </c>
      <c r="CD1433">
        <v>178.68</v>
      </c>
      <c r="CE1433">
        <v>14.89</v>
      </c>
      <c r="CF1433">
        <v>1.7867999999999999</v>
      </c>
      <c r="CG1433">
        <v>1</v>
      </c>
      <c r="CH1433">
        <v>178.68</v>
      </c>
      <c r="CI1433" s="17">
        <v>0.2</v>
      </c>
      <c r="CJ1433">
        <v>21.44</v>
      </c>
      <c r="CK1433">
        <v>1</v>
      </c>
      <c r="CL1433" t="s">
        <v>15321</v>
      </c>
      <c r="CM1433" t="s">
        <v>4121</v>
      </c>
      <c r="CN1433" t="s">
        <v>2345</v>
      </c>
      <c r="CO1433" t="s">
        <v>15325</v>
      </c>
      <c r="CP1433" t="s">
        <v>4121</v>
      </c>
      <c r="CR1433" t="s">
        <v>17820</v>
      </c>
      <c r="CS1433" t="s">
        <v>4030</v>
      </c>
      <c r="CT1433" t="s">
        <v>4034</v>
      </c>
      <c r="CU1433" t="s">
        <v>17821</v>
      </c>
      <c r="CV1433" t="s">
        <v>8907</v>
      </c>
      <c r="CX1433" t="s">
        <v>4105</v>
      </c>
      <c r="CZ1433" t="s">
        <v>4133</v>
      </c>
      <c r="DA1433">
        <v>1</v>
      </c>
      <c r="DB1433" t="s">
        <v>17819</v>
      </c>
      <c r="DC1433" t="s">
        <v>78</v>
      </c>
      <c r="DD1433" t="s">
        <v>17821</v>
      </c>
      <c r="DE1433" t="s">
        <v>4158</v>
      </c>
    </row>
    <row r="1434" spans="58:109" x14ac:dyDescent="0.25">
      <c r="BF1434" t="s">
        <v>12550</v>
      </c>
      <c r="BG1434" t="s">
        <v>12551</v>
      </c>
      <c r="BH1434" t="s">
        <v>4465</v>
      </c>
      <c r="BI1434" t="s">
        <v>12552</v>
      </c>
      <c r="BJ1434" t="s">
        <v>4027</v>
      </c>
      <c r="BK1434">
        <v>155.88</v>
      </c>
      <c r="BL1434">
        <v>1</v>
      </c>
      <c r="BM1434">
        <v>1</v>
      </c>
      <c r="BN1434" t="s">
        <v>4035</v>
      </c>
      <c r="BO1434">
        <v>1</v>
      </c>
      <c r="BP1434" t="s">
        <v>4029</v>
      </c>
      <c r="BQ1434" t="s">
        <v>4030</v>
      </c>
      <c r="BR1434" t="s">
        <v>4041</v>
      </c>
      <c r="BS1434" s="124">
        <v>46144</v>
      </c>
      <c r="BT1434" t="s">
        <v>2497</v>
      </c>
      <c r="BU1434" t="s">
        <v>1720</v>
      </c>
      <c r="BW1434" t="s">
        <v>15326</v>
      </c>
      <c r="BX1434" t="s">
        <v>4030</v>
      </c>
      <c r="BY1434" t="s">
        <v>4032</v>
      </c>
      <c r="BZ1434" t="s">
        <v>15327</v>
      </c>
      <c r="CA1434" t="s">
        <v>8449</v>
      </c>
      <c r="CB1434" t="s">
        <v>8369</v>
      </c>
      <c r="CC1434" t="s">
        <v>4105</v>
      </c>
      <c r="CD1434">
        <v>287.88</v>
      </c>
      <c r="CE1434">
        <v>23.99</v>
      </c>
      <c r="CF1434">
        <v>2.6865999999999999</v>
      </c>
      <c r="CG1434">
        <v>1</v>
      </c>
      <c r="CH1434">
        <v>287.88</v>
      </c>
      <c r="CI1434" s="17">
        <v>0.2</v>
      </c>
      <c r="CJ1434">
        <v>39.630000000000003</v>
      </c>
      <c r="CK1434">
        <v>1</v>
      </c>
      <c r="CL1434" t="s">
        <v>15328</v>
      </c>
      <c r="CM1434" t="s">
        <v>4121</v>
      </c>
      <c r="CN1434" t="s">
        <v>2345</v>
      </c>
      <c r="CO1434" t="s">
        <v>15327</v>
      </c>
      <c r="CP1434" t="s">
        <v>4121</v>
      </c>
      <c r="CR1434" t="s">
        <v>17822</v>
      </c>
      <c r="CS1434" t="s">
        <v>4050</v>
      </c>
      <c r="CT1434" t="s">
        <v>4109</v>
      </c>
      <c r="CU1434" t="s">
        <v>15981</v>
      </c>
      <c r="CV1434" t="s">
        <v>4614</v>
      </c>
      <c r="CX1434" t="s">
        <v>4111</v>
      </c>
      <c r="CZ1434" t="s">
        <v>4133</v>
      </c>
      <c r="DA1434">
        <v>1</v>
      </c>
      <c r="DB1434" t="s">
        <v>17823</v>
      </c>
      <c r="DC1434" t="s">
        <v>78</v>
      </c>
      <c r="DD1434" t="s">
        <v>15981</v>
      </c>
      <c r="DE1434" t="s">
        <v>4158</v>
      </c>
    </row>
    <row r="1435" spans="58:109" x14ac:dyDescent="0.25">
      <c r="BF1435" t="s">
        <v>12553</v>
      </c>
      <c r="BG1435" t="s">
        <v>12554</v>
      </c>
      <c r="BH1435" t="s">
        <v>4465</v>
      </c>
      <c r="BI1435" t="s">
        <v>12555</v>
      </c>
      <c r="BJ1435" t="s">
        <v>4032</v>
      </c>
      <c r="BK1435">
        <v>150.13999999999999</v>
      </c>
      <c r="BL1435">
        <v>1</v>
      </c>
      <c r="BM1435">
        <v>1</v>
      </c>
      <c r="BN1435" t="s">
        <v>4028</v>
      </c>
      <c r="BO1435">
        <v>1</v>
      </c>
      <c r="BP1435" t="s">
        <v>4029</v>
      </c>
      <c r="BQ1435" t="s">
        <v>4030</v>
      </c>
      <c r="BR1435" t="s">
        <v>4041</v>
      </c>
      <c r="BS1435" s="124">
        <v>46144</v>
      </c>
      <c r="BT1435" t="s">
        <v>2497</v>
      </c>
      <c r="BU1435" t="s">
        <v>1720</v>
      </c>
      <c r="BW1435" t="s">
        <v>15329</v>
      </c>
      <c r="BX1435" t="s">
        <v>4030</v>
      </c>
      <c r="BY1435" t="s">
        <v>4032</v>
      </c>
      <c r="BZ1435" t="s">
        <v>15330</v>
      </c>
      <c r="CA1435" t="s">
        <v>8449</v>
      </c>
      <c r="CB1435" t="s">
        <v>8369</v>
      </c>
      <c r="CC1435" t="s">
        <v>4105</v>
      </c>
      <c r="CD1435">
        <v>197.88</v>
      </c>
      <c r="CE1435">
        <v>16.489999999999998</v>
      </c>
      <c r="CF1435">
        <v>1.8466</v>
      </c>
      <c r="CG1435">
        <v>1</v>
      </c>
      <c r="CH1435">
        <v>197.88</v>
      </c>
      <c r="CI1435" s="17">
        <v>0.2</v>
      </c>
      <c r="CJ1435">
        <v>27.24</v>
      </c>
      <c r="CK1435">
        <v>1</v>
      </c>
      <c r="CL1435" t="s">
        <v>15328</v>
      </c>
      <c r="CM1435" t="s">
        <v>4121</v>
      </c>
      <c r="CN1435" t="s">
        <v>2345</v>
      </c>
      <c r="CO1435" t="s">
        <v>15330</v>
      </c>
      <c r="CP1435" t="s">
        <v>4121</v>
      </c>
      <c r="CR1435" t="s">
        <v>17829</v>
      </c>
      <c r="CS1435" t="s">
        <v>4050</v>
      </c>
      <c r="CT1435" t="s">
        <v>4109</v>
      </c>
      <c r="CU1435" t="s">
        <v>14802</v>
      </c>
      <c r="CV1435" t="s">
        <v>4614</v>
      </c>
      <c r="CX1435" t="s">
        <v>4111</v>
      </c>
      <c r="CZ1435" t="s">
        <v>4133</v>
      </c>
      <c r="DA1435">
        <v>1</v>
      </c>
      <c r="DB1435" t="s">
        <v>17830</v>
      </c>
      <c r="DC1435" t="s">
        <v>78</v>
      </c>
      <c r="DD1435" t="s">
        <v>14802</v>
      </c>
      <c r="DE1435" t="s">
        <v>4158</v>
      </c>
    </row>
    <row r="1436" spans="58:109" x14ac:dyDescent="0.25">
      <c r="BF1436" t="s">
        <v>12556</v>
      </c>
      <c r="BH1436" t="s">
        <v>4465</v>
      </c>
      <c r="BL1436">
        <v>0</v>
      </c>
      <c r="BM1436">
        <v>1</v>
      </c>
      <c r="BR1436" t="s">
        <v>4041</v>
      </c>
      <c r="BS1436" s="124">
        <v>46144</v>
      </c>
      <c r="BT1436" t="s">
        <v>2497</v>
      </c>
      <c r="BU1436" t="s">
        <v>1720</v>
      </c>
      <c r="BW1436" t="s">
        <v>15331</v>
      </c>
      <c r="BX1436" t="s">
        <v>4030</v>
      </c>
      <c r="BY1436" t="s">
        <v>4109</v>
      </c>
      <c r="BZ1436" t="s">
        <v>15332</v>
      </c>
      <c r="CA1436" t="s">
        <v>8456</v>
      </c>
      <c r="CC1436" t="s">
        <v>4105</v>
      </c>
      <c r="CD1436">
        <v>65.88</v>
      </c>
      <c r="CE1436">
        <v>5.49</v>
      </c>
      <c r="CF1436">
        <v>2.1949999999999998</v>
      </c>
      <c r="CG1436">
        <v>1</v>
      </c>
      <c r="CH1436">
        <v>65.88</v>
      </c>
      <c r="CI1436" s="17">
        <v>0.2</v>
      </c>
      <c r="CJ1436">
        <v>32.39</v>
      </c>
      <c r="CK1436">
        <v>1</v>
      </c>
      <c r="CL1436" t="s">
        <v>15333</v>
      </c>
      <c r="CM1436" t="s">
        <v>4121</v>
      </c>
      <c r="CN1436" t="s">
        <v>2373</v>
      </c>
      <c r="CO1436" t="s">
        <v>15332</v>
      </c>
      <c r="CP1436" t="s">
        <v>4121</v>
      </c>
      <c r="CR1436" t="s">
        <v>17824</v>
      </c>
      <c r="CS1436" t="s">
        <v>4050</v>
      </c>
      <c r="CT1436" t="s">
        <v>4032</v>
      </c>
      <c r="CU1436" t="s">
        <v>14135</v>
      </c>
      <c r="CV1436" t="s">
        <v>4614</v>
      </c>
      <c r="CX1436" t="s">
        <v>4105</v>
      </c>
      <c r="CY1436" s="17">
        <v>0.5</v>
      </c>
      <c r="CZ1436" t="s">
        <v>4133</v>
      </c>
      <c r="DA1436">
        <v>1</v>
      </c>
      <c r="DB1436" t="s">
        <v>17825</v>
      </c>
      <c r="DC1436" t="s">
        <v>78</v>
      </c>
      <c r="DD1436" t="s">
        <v>14135</v>
      </c>
      <c r="DE1436" t="s">
        <v>4158</v>
      </c>
    </row>
    <row r="1437" spans="58:109" x14ac:dyDescent="0.25">
      <c r="BF1437" t="s">
        <v>12557</v>
      </c>
      <c r="BH1437" t="s">
        <v>4465</v>
      </c>
      <c r="BL1437">
        <v>0</v>
      </c>
      <c r="BM1437">
        <v>1</v>
      </c>
      <c r="BR1437" t="s">
        <v>4041</v>
      </c>
      <c r="BS1437" s="124">
        <v>46144</v>
      </c>
      <c r="BT1437" t="s">
        <v>2497</v>
      </c>
      <c r="BU1437" t="s">
        <v>1720</v>
      </c>
      <c r="BW1437" t="s">
        <v>15334</v>
      </c>
      <c r="BX1437" t="s">
        <v>4030</v>
      </c>
      <c r="BY1437" t="s">
        <v>4109</v>
      </c>
      <c r="BZ1437" t="s">
        <v>15332</v>
      </c>
      <c r="CA1437" t="s">
        <v>8456</v>
      </c>
      <c r="CC1437" t="s">
        <v>4105</v>
      </c>
      <c r="CD1437">
        <v>143.88</v>
      </c>
      <c r="CE1437">
        <v>11.99</v>
      </c>
      <c r="CF1437">
        <v>4.7949999999999999</v>
      </c>
      <c r="CG1437">
        <v>1</v>
      </c>
      <c r="CH1437">
        <v>143.88</v>
      </c>
      <c r="CI1437" s="17">
        <v>0.2</v>
      </c>
      <c r="CJ1437">
        <v>70.739999999999995</v>
      </c>
      <c r="CK1437">
        <v>1</v>
      </c>
      <c r="CL1437" t="s">
        <v>15333</v>
      </c>
      <c r="CM1437" t="s">
        <v>4121</v>
      </c>
      <c r="CN1437" t="s">
        <v>2373</v>
      </c>
      <c r="CO1437" t="s">
        <v>15332</v>
      </c>
      <c r="CP1437" t="s">
        <v>4121</v>
      </c>
      <c r="CR1437" t="s">
        <v>17828</v>
      </c>
      <c r="CS1437" t="s">
        <v>4050</v>
      </c>
      <c r="CT1437" t="s">
        <v>4104</v>
      </c>
      <c r="CU1437" t="s">
        <v>16399</v>
      </c>
      <c r="CV1437" t="s">
        <v>4614</v>
      </c>
      <c r="CX1437" t="s">
        <v>4105</v>
      </c>
      <c r="CZ1437" t="s">
        <v>4133</v>
      </c>
      <c r="DA1437">
        <v>1</v>
      </c>
      <c r="DB1437" t="s">
        <v>17825</v>
      </c>
      <c r="DC1437" t="s">
        <v>78</v>
      </c>
      <c r="DD1437" t="s">
        <v>16399</v>
      </c>
      <c r="DE1437" t="s">
        <v>4158</v>
      </c>
    </row>
    <row r="1438" spans="58:109" x14ac:dyDescent="0.25">
      <c r="BF1438" t="s">
        <v>12558</v>
      </c>
      <c r="BH1438" t="s">
        <v>4465</v>
      </c>
      <c r="BL1438">
        <v>0</v>
      </c>
      <c r="BM1438">
        <v>1</v>
      </c>
      <c r="BR1438" t="s">
        <v>4041</v>
      </c>
      <c r="BS1438" s="124">
        <v>46144</v>
      </c>
      <c r="BT1438" t="s">
        <v>2497</v>
      </c>
      <c r="BU1438" t="s">
        <v>1720</v>
      </c>
      <c r="BW1438" t="s">
        <v>13610</v>
      </c>
      <c r="BX1438" t="s">
        <v>4030</v>
      </c>
      <c r="BY1438" t="s">
        <v>4034</v>
      </c>
      <c r="BZ1438" t="s">
        <v>15335</v>
      </c>
      <c r="CA1438" t="s">
        <v>15335</v>
      </c>
      <c r="CC1438" t="s">
        <v>4105</v>
      </c>
      <c r="CD1438">
        <v>138.82</v>
      </c>
      <c r="CE1438">
        <v>6.31</v>
      </c>
      <c r="CF1438">
        <v>1.5149999999999999</v>
      </c>
      <c r="CG1438">
        <v>1</v>
      </c>
      <c r="CH1438">
        <v>138.82</v>
      </c>
      <c r="CI1438" s="17">
        <v>0.2</v>
      </c>
      <c r="CJ1438">
        <v>16.47</v>
      </c>
      <c r="CK1438">
        <v>1</v>
      </c>
      <c r="CL1438" t="s">
        <v>13607</v>
      </c>
      <c r="CM1438" t="s">
        <v>4121</v>
      </c>
      <c r="CN1438" t="s">
        <v>2383</v>
      </c>
      <c r="CO1438" t="s">
        <v>15335</v>
      </c>
      <c r="CP1438" t="s">
        <v>4107</v>
      </c>
      <c r="CR1438" t="s">
        <v>17826</v>
      </c>
      <c r="CS1438" t="s">
        <v>4030</v>
      </c>
      <c r="CT1438" t="s">
        <v>4034</v>
      </c>
      <c r="CU1438" t="s">
        <v>13464</v>
      </c>
      <c r="CV1438" t="s">
        <v>8454</v>
      </c>
      <c r="CX1438" t="s">
        <v>4105</v>
      </c>
      <c r="CZ1438" t="s">
        <v>4133</v>
      </c>
      <c r="DA1438">
        <v>1</v>
      </c>
      <c r="DB1438" t="s">
        <v>17827</v>
      </c>
      <c r="DC1438" t="s">
        <v>78</v>
      </c>
      <c r="DD1438" t="s">
        <v>13464</v>
      </c>
      <c r="DE1438" t="s">
        <v>4158</v>
      </c>
    </row>
    <row r="1439" spans="58:109" x14ac:dyDescent="0.25">
      <c r="BF1439" t="s">
        <v>12559</v>
      </c>
      <c r="BH1439" t="s">
        <v>4465</v>
      </c>
      <c r="BL1439">
        <v>0</v>
      </c>
      <c r="BM1439">
        <v>1</v>
      </c>
      <c r="BR1439" t="s">
        <v>4041</v>
      </c>
      <c r="BS1439" s="124">
        <v>46144</v>
      </c>
      <c r="BT1439" t="s">
        <v>2497</v>
      </c>
      <c r="BU1439" t="s">
        <v>1720</v>
      </c>
      <c r="BW1439" t="s">
        <v>15336</v>
      </c>
      <c r="BX1439" t="s">
        <v>4030</v>
      </c>
      <c r="BY1439" t="s">
        <v>4034</v>
      </c>
      <c r="BZ1439" t="s">
        <v>15337</v>
      </c>
      <c r="CA1439" t="s">
        <v>8553</v>
      </c>
      <c r="CB1439" t="s">
        <v>4379</v>
      </c>
      <c r="CC1439" t="s">
        <v>4105</v>
      </c>
      <c r="CD1439">
        <v>128.88</v>
      </c>
      <c r="CE1439">
        <v>10.74</v>
      </c>
      <c r="CF1439">
        <v>1.0307999999999999</v>
      </c>
      <c r="CG1439">
        <v>1</v>
      </c>
      <c r="CH1439">
        <v>128.88</v>
      </c>
      <c r="CI1439" s="17">
        <v>0.2</v>
      </c>
      <c r="CJ1439">
        <v>13.92</v>
      </c>
      <c r="CK1439">
        <v>1</v>
      </c>
      <c r="CL1439" t="s">
        <v>15338</v>
      </c>
      <c r="CM1439" t="s">
        <v>4121</v>
      </c>
      <c r="CN1439" t="s">
        <v>2391</v>
      </c>
      <c r="CO1439" t="s">
        <v>15337</v>
      </c>
      <c r="CP1439" t="s">
        <v>4121</v>
      </c>
      <c r="CR1439" t="s">
        <v>17834</v>
      </c>
      <c r="CS1439" t="s">
        <v>4030</v>
      </c>
      <c r="CT1439" t="s">
        <v>4032</v>
      </c>
      <c r="CU1439" t="s">
        <v>15791</v>
      </c>
      <c r="CV1439" t="s">
        <v>8446</v>
      </c>
      <c r="CX1439" t="s">
        <v>4105</v>
      </c>
      <c r="CY1439" s="17">
        <v>0.2</v>
      </c>
      <c r="CZ1439" t="s">
        <v>4133</v>
      </c>
      <c r="DA1439">
        <v>1</v>
      </c>
      <c r="DB1439" t="s">
        <v>17835</v>
      </c>
      <c r="DC1439" t="s">
        <v>78</v>
      </c>
      <c r="DD1439" t="s">
        <v>15791</v>
      </c>
      <c r="DE1439" t="s">
        <v>4158</v>
      </c>
    </row>
    <row r="1440" spans="58:109" x14ac:dyDescent="0.25">
      <c r="BF1440" t="s">
        <v>12560</v>
      </c>
      <c r="BH1440" t="s">
        <v>4278</v>
      </c>
      <c r="BL1440">
        <v>0</v>
      </c>
      <c r="BM1440">
        <v>0</v>
      </c>
      <c r="BR1440" t="s">
        <v>4041</v>
      </c>
      <c r="BS1440" s="124">
        <v>46143</v>
      </c>
      <c r="BT1440" t="s">
        <v>264</v>
      </c>
      <c r="BU1440" t="s">
        <v>1720</v>
      </c>
      <c r="BW1440" t="s">
        <v>15339</v>
      </c>
      <c r="BX1440" t="s">
        <v>4030</v>
      </c>
      <c r="BY1440" t="s">
        <v>4032</v>
      </c>
      <c r="BZ1440" t="s">
        <v>15340</v>
      </c>
      <c r="CA1440" t="s">
        <v>10304</v>
      </c>
      <c r="CC1440" t="s">
        <v>4105</v>
      </c>
      <c r="CD1440">
        <v>89.2</v>
      </c>
      <c r="CE1440">
        <v>4.46</v>
      </c>
      <c r="CF1440">
        <v>0.99960000000000004</v>
      </c>
      <c r="CG1440">
        <v>1</v>
      </c>
      <c r="CH1440">
        <v>89.2</v>
      </c>
      <c r="CI1440" s="17">
        <v>0.2</v>
      </c>
      <c r="CJ1440">
        <v>9.74</v>
      </c>
      <c r="CK1440">
        <v>1</v>
      </c>
      <c r="CL1440" t="s">
        <v>15341</v>
      </c>
      <c r="CM1440" t="s">
        <v>4121</v>
      </c>
      <c r="CN1440" t="s">
        <v>2403</v>
      </c>
      <c r="CO1440" t="s">
        <v>15340</v>
      </c>
      <c r="CP1440" t="s">
        <v>4121</v>
      </c>
      <c r="CR1440" t="s">
        <v>17836</v>
      </c>
      <c r="CS1440" t="s">
        <v>4030</v>
      </c>
      <c r="CT1440" t="s">
        <v>4109</v>
      </c>
      <c r="CU1440" t="s">
        <v>14556</v>
      </c>
      <c r="CV1440" t="s">
        <v>8454</v>
      </c>
      <c r="CX1440" t="s">
        <v>4111</v>
      </c>
      <c r="CZ1440" t="s">
        <v>4133</v>
      </c>
      <c r="DA1440">
        <v>1</v>
      </c>
      <c r="DB1440" t="s">
        <v>17835</v>
      </c>
      <c r="DC1440" t="s">
        <v>78</v>
      </c>
      <c r="DD1440" t="s">
        <v>14556</v>
      </c>
      <c r="DE1440" t="s">
        <v>4158</v>
      </c>
    </row>
    <row r="1441" spans="58:109" x14ac:dyDescent="0.25">
      <c r="BF1441" t="s">
        <v>12561</v>
      </c>
      <c r="BH1441" t="s">
        <v>4278</v>
      </c>
      <c r="BL1441">
        <v>0</v>
      </c>
      <c r="BM1441">
        <v>0</v>
      </c>
      <c r="BR1441" t="s">
        <v>4041</v>
      </c>
      <c r="BS1441" s="124">
        <v>46143</v>
      </c>
      <c r="BT1441" t="s">
        <v>264</v>
      </c>
      <c r="BU1441" t="s">
        <v>1720</v>
      </c>
      <c r="BW1441" t="s">
        <v>15342</v>
      </c>
      <c r="BX1441" t="s">
        <v>4030</v>
      </c>
      <c r="BY1441" t="s">
        <v>4032</v>
      </c>
      <c r="BZ1441" t="s">
        <v>15343</v>
      </c>
      <c r="CA1441" t="s">
        <v>10304</v>
      </c>
      <c r="CC1441" t="s">
        <v>4105</v>
      </c>
      <c r="CD1441">
        <v>115.4</v>
      </c>
      <c r="CE1441">
        <v>5.77</v>
      </c>
      <c r="CF1441">
        <v>1.2922</v>
      </c>
      <c r="CG1441">
        <v>1</v>
      </c>
      <c r="CH1441">
        <v>115.4</v>
      </c>
      <c r="CI1441" s="17">
        <v>0.2</v>
      </c>
      <c r="CJ1441">
        <v>12.6</v>
      </c>
      <c r="CK1441">
        <v>1</v>
      </c>
      <c r="CL1441" t="s">
        <v>15341</v>
      </c>
      <c r="CM1441" t="s">
        <v>4121</v>
      </c>
      <c r="CN1441" t="s">
        <v>2403</v>
      </c>
      <c r="CO1441" t="s">
        <v>15343</v>
      </c>
      <c r="CP1441" t="s">
        <v>4121</v>
      </c>
      <c r="CR1441" t="s">
        <v>17837</v>
      </c>
      <c r="CS1441" t="s">
        <v>4050</v>
      </c>
      <c r="CT1441" t="s">
        <v>4034</v>
      </c>
      <c r="CU1441" t="s">
        <v>15017</v>
      </c>
      <c r="CV1441" t="s">
        <v>4614</v>
      </c>
      <c r="CW1441" t="s">
        <v>4546</v>
      </c>
      <c r="CX1441" t="s">
        <v>4105</v>
      </c>
      <c r="CZ1441" t="s">
        <v>4133</v>
      </c>
      <c r="DA1441">
        <v>1</v>
      </c>
      <c r="DB1441" t="s">
        <v>4652</v>
      </c>
      <c r="DC1441" t="s">
        <v>78</v>
      </c>
      <c r="DD1441" t="s">
        <v>15017</v>
      </c>
      <c r="DE1441" t="s">
        <v>4158</v>
      </c>
    </row>
    <row r="1442" spans="58:109" x14ac:dyDescent="0.25">
      <c r="BF1442" t="s">
        <v>12562</v>
      </c>
      <c r="BH1442" t="s">
        <v>4278</v>
      </c>
      <c r="BL1442">
        <v>0</v>
      </c>
      <c r="BM1442">
        <v>1</v>
      </c>
      <c r="BR1442" t="s">
        <v>4041</v>
      </c>
      <c r="BS1442" s="124">
        <v>46143</v>
      </c>
      <c r="BT1442" t="s">
        <v>264</v>
      </c>
      <c r="BU1442" t="s">
        <v>1720</v>
      </c>
      <c r="BW1442" t="s">
        <v>15344</v>
      </c>
      <c r="BX1442" t="s">
        <v>4030</v>
      </c>
      <c r="BY1442" t="s">
        <v>4032</v>
      </c>
      <c r="BZ1442" t="s">
        <v>15343</v>
      </c>
      <c r="CA1442" t="s">
        <v>10304</v>
      </c>
      <c r="CC1442" t="s">
        <v>4105</v>
      </c>
      <c r="CD1442">
        <v>87.48</v>
      </c>
      <c r="CE1442">
        <v>4.37</v>
      </c>
      <c r="CF1442">
        <v>0.98</v>
      </c>
      <c r="CG1442">
        <v>1</v>
      </c>
      <c r="CH1442">
        <v>87.48</v>
      </c>
      <c r="CI1442" s="17">
        <v>0.2</v>
      </c>
      <c r="CJ1442">
        <v>9.56</v>
      </c>
      <c r="CK1442">
        <v>1</v>
      </c>
      <c r="CL1442" t="s">
        <v>15341</v>
      </c>
      <c r="CM1442" t="s">
        <v>4121</v>
      </c>
      <c r="CN1442" t="s">
        <v>2403</v>
      </c>
      <c r="CO1442" t="s">
        <v>15343</v>
      </c>
      <c r="CP1442" t="s">
        <v>4121</v>
      </c>
      <c r="CR1442" t="s">
        <v>17831</v>
      </c>
      <c r="CS1442" t="s">
        <v>4030</v>
      </c>
      <c r="CT1442" t="s">
        <v>4109</v>
      </c>
      <c r="CU1442" t="s">
        <v>17832</v>
      </c>
      <c r="CV1442" t="s">
        <v>8850</v>
      </c>
      <c r="CW1442" t="s">
        <v>4116</v>
      </c>
      <c r="CX1442" t="s">
        <v>4105</v>
      </c>
      <c r="CZ1442" t="s">
        <v>4133</v>
      </c>
      <c r="DA1442">
        <v>1</v>
      </c>
      <c r="DB1442" t="s">
        <v>17833</v>
      </c>
      <c r="DC1442" t="s">
        <v>78</v>
      </c>
      <c r="DD1442" t="s">
        <v>17832</v>
      </c>
      <c r="DE1442" t="s">
        <v>4158</v>
      </c>
    </row>
    <row r="1443" spans="58:109" x14ac:dyDescent="0.25">
      <c r="BF1443" t="s">
        <v>12563</v>
      </c>
      <c r="BH1443" t="s">
        <v>4278</v>
      </c>
      <c r="BL1443">
        <v>0</v>
      </c>
      <c r="BM1443">
        <v>1</v>
      </c>
      <c r="BR1443" t="s">
        <v>4041</v>
      </c>
      <c r="BS1443" s="124">
        <v>46143</v>
      </c>
      <c r="BT1443" t="s">
        <v>264</v>
      </c>
      <c r="BU1443" t="s">
        <v>1720</v>
      </c>
      <c r="BW1443" t="s">
        <v>15345</v>
      </c>
      <c r="BX1443" t="s">
        <v>4030</v>
      </c>
      <c r="BY1443" t="s">
        <v>4032</v>
      </c>
      <c r="BZ1443" t="s">
        <v>15346</v>
      </c>
      <c r="CA1443" t="s">
        <v>10304</v>
      </c>
      <c r="CC1443" t="s">
        <v>4105</v>
      </c>
      <c r="CD1443">
        <v>181.6</v>
      </c>
      <c r="CE1443">
        <v>9.08</v>
      </c>
      <c r="CF1443">
        <v>2.0341999999999998</v>
      </c>
      <c r="CG1443">
        <v>1</v>
      </c>
      <c r="CH1443">
        <v>181.6</v>
      </c>
      <c r="CI1443" s="17">
        <v>0.2</v>
      </c>
      <c r="CJ1443">
        <v>19.829999999999998</v>
      </c>
      <c r="CK1443">
        <v>1</v>
      </c>
      <c r="CL1443" t="s">
        <v>15341</v>
      </c>
      <c r="CM1443" t="s">
        <v>4121</v>
      </c>
      <c r="CN1443" t="s">
        <v>2403</v>
      </c>
      <c r="CO1443" t="s">
        <v>15346</v>
      </c>
      <c r="CP1443" t="s">
        <v>4121</v>
      </c>
      <c r="CR1443" t="s">
        <v>17838</v>
      </c>
      <c r="CS1443" t="s">
        <v>4050</v>
      </c>
      <c r="CT1443" t="s">
        <v>4032</v>
      </c>
      <c r="CU1443" t="s">
        <v>17839</v>
      </c>
      <c r="CV1443" t="s">
        <v>8391</v>
      </c>
      <c r="CW1443" t="s">
        <v>4346</v>
      </c>
      <c r="CX1443" t="s">
        <v>4105</v>
      </c>
      <c r="CZ1443" t="s">
        <v>4133</v>
      </c>
      <c r="DA1443">
        <v>1</v>
      </c>
      <c r="DB1443" t="s">
        <v>17840</v>
      </c>
      <c r="DC1443" t="s">
        <v>78</v>
      </c>
      <c r="DD1443" t="s">
        <v>17839</v>
      </c>
      <c r="DE1443" t="s">
        <v>4158</v>
      </c>
    </row>
    <row r="1444" spans="58:109" x14ac:dyDescent="0.25">
      <c r="BF1444" t="s">
        <v>12564</v>
      </c>
      <c r="BH1444" t="s">
        <v>4278</v>
      </c>
      <c r="BL1444">
        <v>0</v>
      </c>
      <c r="BM1444">
        <v>1</v>
      </c>
      <c r="BR1444" t="s">
        <v>4041</v>
      </c>
      <c r="BS1444" s="124">
        <v>46143</v>
      </c>
      <c r="BT1444" t="s">
        <v>264</v>
      </c>
      <c r="BU1444" t="s">
        <v>1720</v>
      </c>
      <c r="BW1444" t="s">
        <v>21664</v>
      </c>
      <c r="BX1444" t="s">
        <v>4030</v>
      </c>
      <c r="BY1444" t="s">
        <v>4034</v>
      </c>
      <c r="BZ1444" t="s">
        <v>21665</v>
      </c>
      <c r="CA1444" t="s">
        <v>13247</v>
      </c>
      <c r="CB1444" t="s">
        <v>4543</v>
      </c>
      <c r="CC1444" t="s">
        <v>4105</v>
      </c>
      <c r="CD1444">
        <v>102.36</v>
      </c>
      <c r="CE1444">
        <v>8.5299999999999994</v>
      </c>
      <c r="CF1444">
        <v>1.0229999999999999</v>
      </c>
      <c r="CG1444">
        <v>1</v>
      </c>
      <c r="CH1444">
        <v>102.36</v>
      </c>
      <c r="CI1444" s="17">
        <v>0.2</v>
      </c>
      <c r="CJ1444">
        <v>12.53</v>
      </c>
      <c r="CK1444">
        <v>1</v>
      </c>
      <c r="CL1444" t="s">
        <v>21666</v>
      </c>
      <c r="CM1444" t="s">
        <v>4121</v>
      </c>
      <c r="CN1444" t="s">
        <v>2407</v>
      </c>
      <c r="CO1444" t="s">
        <v>21665</v>
      </c>
      <c r="CP1444" t="s">
        <v>4121</v>
      </c>
      <c r="CR1444" t="s">
        <v>17841</v>
      </c>
      <c r="CS1444" t="s">
        <v>4050</v>
      </c>
      <c r="CT1444" t="s">
        <v>4032</v>
      </c>
      <c r="CU1444" t="s">
        <v>17842</v>
      </c>
      <c r="CV1444" t="s">
        <v>8391</v>
      </c>
      <c r="CW1444" t="s">
        <v>4346</v>
      </c>
      <c r="CX1444" t="s">
        <v>4105</v>
      </c>
      <c r="CZ1444" t="s">
        <v>4133</v>
      </c>
      <c r="DA1444">
        <v>1</v>
      </c>
      <c r="DB1444" t="s">
        <v>17840</v>
      </c>
      <c r="DC1444" t="s">
        <v>78</v>
      </c>
      <c r="DD1444" t="s">
        <v>17842</v>
      </c>
      <c r="DE1444" t="s">
        <v>4158</v>
      </c>
    </row>
    <row r="1445" spans="58:109" x14ac:dyDescent="0.25">
      <c r="BF1445" t="s">
        <v>12565</v>
      </c>
      <c r="BH1445" t="s">
        <v>4278</v>
      </c>
      <c r="BL1445">
        <v>0</v>
      </c>
      <c r="BM1445">
        <v>1</v>
      </c>
      <c r="BR1445" t="s">
        <v>4041</v>
      </c>
      <c r="BS1445" s="124">
        <v>46143</v>
      </c>
      <c r="BT1445" t="s">
        <v>264</v>
      </c>
      <c r="BU1445" t="s">
        <v>1720</v>
      </c>
      <c r="BW1445" t="s">
        <v>21667</v>
      </c>
      <c r="BX1445" t="s">
        <v>4030</v>
      </c>
      <c r="BY1445" t="s">
        <v>4034</v>
      </c>
      <c r="BZ1445" t="s">
        <v>21668</v>
      </c>
      <c r="CA1445" t="s">
        <v>13247</v>
      </c>
      <c r="CB1445" t="s">
        <v>4543</v>
      </c>
      <c r="CC1445" t="s">
        <v>4105</v>
      </c>
      <c r="CD1445">
        <v>102.36</v>
      </c>
      <c r="CE1445">
        <v>8.5299999999999994</v>
      </c>
      <c r="CF1445">
        <v>1.0229999999999999</v>
      </c>
      <c r="CG1445">
        <v>1</v>
      </c>
      <c r="CH1445">
        <v>102.36</v>
      </c>
      <c r="CI1445" s="17">
        <v>0.2</v>
      </c>
      <c r="CJ1445">
        <v>12.53</v>
      </c>
      <c r="CK1445">
        <v>1</v>
      </c>
      <c r="CL1445" t="s">
        <v>21666</v>
      </c>
      <c r="CM1445" t="s">
        <v>4121</v>
      </c>
      <c r="CN1445" t="s">
        <v>2407</v>
      </c>
      <c r="CO1445" t="s">
        <v>21668</v>
      </c>
      <c r="CP1445" t="s">
        <v>4121</v>
      </c>
      <c r="CR1445" t="s">
        <v>17843</v>
      </c>
      <c r="CS1445" t="s">
        <v>4050</v>
      </c>
      <c r="CT1445" t="s">
        <v>4032</v>
      </c>
      <c r="CU1445" t="s">
        <v>17842</v>
      </c>
      <c r="CV1445" t="s">
        <v>8391</v>
      </c>
      <c r="CW1445" t="s">
        <v>4346</v>
      </c>
      <c r="CX1445" t="s">
        <v>4105</v>
      </c>
      <c r="CZ1445" t="s">
        <v>4133</v>
      </c>
      <c r="DA1445">
        <v>1</v>
      </c>
      <c r="DB1445" t="s">
        <v>17840</v>
      </c>
      <c r="DC1445" t="s">
        <v>78</v>
      </c>
      <c r="DD1445" t="s">
        <v>17842</v>
      </c>
      <c r="DE1445" t="s">
        <v>4158</v>
      </c>
    </row>
    <row r="1446" spans="58:109" x14ac:dyDescent="0.25">
      <c r="BF1446" t="s">
        <v>12566</v>
      </c>
      <c r="BG1446" t="s">
        <v>12567</v>
      </c>
      <c r="BH1446" t="s">
        <v>4026</v>
      </c>
      <c r="BI1446" t="s">
        <v>12568</v>
      </c>
      <c r="BJ1446" t="s">
        <v>4027</v>
      </c>
      <c r="BK1446">
        <v>89.88</v>
      </c>
      <c r="BL1446">
        <v>1</v>
      </c>
      <c r="BM1446">
        <v>1</v>
      </c>
      <c r="BN1446" t="s">
        <v>4028</v>
      </c>
      <c r="BO1446">
        <v>1</v>
      </c>
      <c r="BP1446" t="s">
        <v>4029</v>
      </c>
      <c r="BQ1446" t="s">
        <v>4030</v>
      </c>
      <c r="BR1446" t="s">
        <v>4031</v>
      </c>
      <c r="BS1446" s="124">
        <v>46143</v>
      </c>
      <c r="BT1446" t="s">
        <v>272</v>
      </c>
      <c r="BU1446" t="s">
        <v>1720</v>
      </c>
      <c r="BW1446" t="s">
        <v>8341</v>
      </c>
      <c r="BX1446" t="s">
        <v>4030</v>
      </c>
      <c r="BY1446" t="s">
        <v>4032</v>
      </c>
      <c r="BZ1446" t="s">
        <v>20450</v>
      </c>
      <c r="CA1446" t="s">
        <v>13375</v>
      </c>
      <c r="CC1446" t="s">
        <v>4105</v>
      </c>
      <c r="CD1446">
        <v>138.38</v>
      </c>
      <c r="CE1446">
        <v>6.29</v>
      </c>
      <c r="CF1446">
        <v>1.4084000000000001</v>
      </c>
      <c r="CG1446">
        <v>1</v>
      </c>
      <c r="CH1446">
        <v>138.38</v>
      </c>
      <c r="CI1446" s="17">
        <v>0.2</v>
      </c>
      <c r="CJ1446">
        <v>15.32</v>
      </c>
      <c r="CK1446">
        <v>1</v>
      </c>
      <c r="CL1446" t="s">
        <v>8342</v>
      </c>
      <c r="CM1446" t="s">
        <v>4121</v>
      </c>
      <c r="CN1446" t="s">
        <v>2429</v>
      </c>
      <c r="CO1446" t="s">
        <v>20450</v>
      </c>
      <c r="CP1446" t="s">
        <v>4121</v>
      </c>
      <c r="CR1446" t="s">
        <v>17844</v>
      </c>
      <c r="CS1446" t="s">
        <v>4050</v>
      </c>
      <c r="CT1446" t="s">
        <v>4032</v>
      </c>
      <c r="CU1446" t="s">
        <v>17845</v>
      </c>
      <c r="CV1446" t="s">
        <v>8391</v>
      </c>
      <c r="CW1446" t="s">
        <v>4346</v>
      </c>
      <c r="CX1446" t="s">
        <v>4105</v>
      </c>
      <c r="CZ1446" t="s">
        <v>4133</v>
      </c>
      <c r="DA1446">
        <v>1</v>
      </c>
      <c r="DB1446" t="s">
        <v>17840</v>
      </c>
      <c r="DC1446" t="s">
        <v>78</v>
      </c>
      <c r="DD1446" t="s">
        <v>17845</v>
      </c>
      <c r="DE1446" t="s">
        <v>4158</v>
      </c>
    </row>
    <row r="1447" spans="58:109" x14ac:dyDescent="0.25">
      <c r="BF1447" t="s">
        <v>12569</v>
      </c>
      <c r="BG1447" t="s">
        <v>12570</v>
      </c>
      <c r="BH1447" t="s">
        <v>4026</v>
      </c>
      <c r="BI1447" t="s">
        <v>12571</v>
      </c>
      <c r="BJ1447" t="s">
        <v>4034</v>
      </c>
      <c r="BK1447">
        <v>84.36</v>
      </c>
      <c r="BL1447">
        <v>1</v>
      </c>
      <c r="BM1447">
        <v>1</v>
      </c>
      <c r="BN1447" t="s">
        <v>4043</v>
      </c>
      <c r="BO1447">
        <v>1</v>
      </c>
      <c r="BP1447" t="s">
        <v>4029</v>
      </c>
      <c r="BQ1447" t="s">
        <v>4030</v>
      </c>
      <c r="BR1447" t="s">
        <v>4031</v>
      </c>
      <c r="BS1447" s="124">
        <v>46143</v>
      </c>
      <c r="BT1447" t="s">
        <v>272</v>
      </c>
      <c r="BU1447" t="s">
        <v>1720</v>
      </c>
      <c r="BW1447" t="s">
        <v>21669</v>
      </c>
      <c r="BX1447" t="s">
        <v>4030</v>
      </c>
      <c r="BY1447" t="s">
        <v>4034</v>
      </c>
      <c r="BZ1447" t="s">
        <v>21670</v>
      </c>
      <c r="CA1447" t="s">
        <v>8297</v>
      </c>
      <c r="CB1447" t="s">
        <v>4480</v>
      </c>
      <c r="CC1447" t="s">
        <v>4105</v>
      </c>
      <c r="CD1447">
        <v>119.88</v>
      </c>
      <c r="CE1447">
        <v>9.99</v>
      </c>
      <c r="CF1447">
        <v>0.95879999999999999</v>
      </c>
      <c r="CG1447">
        <v>1</v>
      </c>
      <c r="CH1447">
        <v>119.88</v>
      </c>
      <c r="CI1447" s="17">
        <v>0.2</v>
      </c>
      <c r="CJ1447">
        <v>13.43</v>
      </c>
      <c r="CK1447">
        <v>1</v>
      </c>
      <c r="CL1447" t="s">
        <v>21671</v>
      </c>
      <c r="CM1447" t="s">
        <v>4121</v>
      </c>
      <c r="CN1447" t="s">
        <v>2429</v>
      </c>
      <c r="CO1447" t="s">
        <v>21670</v>
      </c>
      <c r="CP1447" t="s">
        <v>4121</v>
      </c>
      <c r="CR1447" t="s">
        <v>17846</v>
      </c>
      <c r="CS1447" t="s">
        <v>4050</v>
      </c>
      <c r="CT1447" t="s">
        <v>4032</v>
      </c>
      <c r="CU1447" t="s">
        <v>14146</v>
      </c>
      <c r="CV1447" t="s">
        <v>8391</v>
      </c>
      <c r="CW1447" t="s">
        <v>4346</v>
      </c>
      <c r="CX1447" t="s">
        <v>4105</v>
      </c>
      <c r="CZ1447" t="s">
        <v>4133</v>
      </c>
      <c r="DA1447">
        <v>1</v>
      </c>
      <c r="DB1447" t="s">
        <v>17840</v>
      </c>
      <c r="DC1447" t="s">
        <v>78</v>
      </c>
      <c r="DD1447" t="s">
        <v>14146</v>
      </c>
      <c r="DE1447" t="s">
        <v>4158</v>
      </c>
    </row>
    <row r="1448" spans="58:109" x14ac:dyDescent="0.25">
      <c r="BF1448" t="s">
        <v>12572</v>
      </c>
      <c r="BH1448" t="s">
        <v>4026</v>
      </c>
      <c r="BL1448">
        <v>0</v>
      </c>
      <c r="BM1448">
        <v>1</v>
      </c>
      <c r="BR1448" t="s">
        <v>4031</v>
      </c>
      <c r="BS1448" s="124">
        <v>46143</v>
      </c>
      <c r="BT1448" t="s">
        <v>272</v>
      </c>
      <c r="BU1448" t="s">
        <v>1720</v>
      </c>
      <c r="BW1448" t="s">
        <v>21672</v>
      </c>
      <c r="BX1448" t="s">
        <v>4030</v>
      </c>
      <c r="BY1448" t="s">
        <v>4034</v>
      </c>
      <c r="BZ1448" t="s">
        <v>21670</v>
      </c>
      <c r="CA1448" t="s">
        <v>20371</v>
      </c>
      <c r="CB1448" t="s">
        <v>8279</v>
      </c>
      <c r="CC1448" t="s">
        <v>4105</v>
      </c>
      <c r="CD1448">
        <v>155.88</v>
      </c>
      <c r="CE1448">
        <v>12.99</v>
      </c>
      <c r="CF1448">
        <v>1.2467999999999999</v>
      </c>
      <c r="CG1448">
        <v>1</v>
      </c>
      <c r="CH1448">
        <v>155.88</v>
      </c>
      <c r="CI1448" s="17">
        <v>0.2</v>
      </c>
      <c r="CJ1448">
        <v>17.77</v>
      </c>
      <c r="CK1448">
        <v>1</v>
      </c>
      <c r="CL1448" t="s">
        <v>21671</v>
      </c>
      <c r="CM1448" t="s">
        <v>4121</v>
      </c>
      <c r="CN1448" t="s">
        <v>2429</v>
      </c>
      <c r="CO1448" t="s">
        <v>21670</v>
      </c>
      <c r="CP1448" t="s">
        <v>4121</v>
      </c>
      <c r="CR1448" t="s">
        <v>17847</v>
      </c>
      <c r="CS1448" t="s">
        <v>4050</v>
      </c>
      <c r="CT1448" t="s">
        <v>4034</v>
      </c>
      <c r="CU1448" t="s">
        <v>17443</v>
      </c>
      <c r="CV1448" t="s">
        <v>4614</v>
      </c>
      <c r="CX1448" t="s">
        <v>4105</v>
      </c>
      <c r="CY1448" s="17">
        <v>0.5</v>
      </c>
      <c r="CZ1448" t="s">
        <v>4133</v>
      </c>
      <c r="DA1448">
        <v>1</v>
      </c>
      <c r="DB1448" t="s">
        <v>17848</v>
      </c>
      <c r="DC1448" t="s">
        <v>78</v>
      </c>
      <c r="DD1448" t="s">
        <v>17443</v>
      </c>
      <c r="DE1448" t="s">
        <v>4158</v>
      </c>
    </row>
    <row r="1449" spans="58:109" x14ac:dyDescent="0.25">
      <c r="BF1449" t="s">
        <v>12573</v>
      </c>
      <c r="BH1449" t="s">
        <v>4026</v>
      </c>
      <c r="BL1449">
        <v>0</v>
      </c>
      <c r="BM1449">
        <v>1</v>
      </c>
      <c r="BR1449" t="s">
        <v>4031</v>
      </c>
      <c r="BS1449" s="124">
        <v>46143</v>
      </c>
      <c r="BT1449" t="s">
        <v>272</v>
      </c>
      <c r="BU1449" t="s">
        <v>1720</v>
      </c>
      <c r="BW1449" t="s">
        <v>21673</v>
      </c>
      <c r="BX1449" t="s">
        <v>4030</v>
      </c>
      <c r="BY1449" t="s">
        <v>4032</v>
      </c>
      <c r="BZ1449" t="s">
        <v>21674</v>
      </c>
      <c r="CA1449" t="s">
        <v>8604</v>
      </c>
      <c r="CB1449" t="s">
        <v>4481</v>
      </c>
      <c r="CC1449" t="s">
        <v>4105</v>
      </c>
      <c r="CD1449">
        <v>266.88</v>
      </c>
      <c r="CE1449">
        <v>22.24</v>
      </c>
      <c r="CF1449">
        <v>2.4906000000000001</v>
      </c>
      <c r="CG1449">
        <v>1</v>
      </c>
      <c r="CH1449">
        <v>266.88</v>
      </c>
      <c r="CI1449" s="17">
        <v>0.2</v>
      </c>
      <c r="CJ1449">
        <v>36.119999999999997</v>
      </c>
      <c r="CK1449">
        <v>1</v>
      </c>
      <c r="CL1449" t="s">
        <v>21671</v>
      </c>
      <c r="CM1449" t="s">
        <v>4121</v>
      </c>
      <c r="CN1449" t="s">
        <v>2429</v>
      </c>
      <c r="CO1449" t="s">
        <v>21674</v>
      </c>
      <c r="CP1449" t="s">
        <v>4121</v>
      </c>
      <c r="CR1449" t="s">
        <v>17852</v>
      </c>
      <c r="CS1449" t="s">
        <v>4050</v>
      </c>
      <c r="CT1449" t="s">
        <v>4034</v>
      </c>
      <c r="CU1449" t="s">
        <v>17443</v>
      </c>
      <c r="CV1449" t="s">
        <v>4614</v>
      </c>
      <c r="CX1449" t="s">
        <v>4105</v>
      </c>
      <c r="CY1449" s="17">
        <v>0.5</v>
      </c>
      <c r="CZ1449" t="s">
        <v>4133</v>
      </c>
      <c r="DA1449">
        <v>1</v>
      </c>
      <c r="DB1449" t="s">
        <v>17848</v>
      </c>
      <c r="DC1449" t="s">
        <v>78</v>
      </c>
      <c r="DD1449" t="s">
        <v>17443</v>
      </c>
      <c r="DE1449" t="s">
        <v>4158</v>
      </c>
    </row>
    <row r="1450" spans="58:109" x14ac:dyDescent="0.25">
      <c r="BF1450" t="s">
        <v>12574</v>
      </c>
      <c r="BH1450" t="s">
        <v>4026</v>
      </c>
      <c r="BL1450">
        <v>0</v>
      </c>
      <c r="BM1450">
        <v>1</v>
      </c>
      <c r="BR1450" t="s">
        <v>4031</v>
      </c>
      <c r="BS1450" s="124">
        <v>46143</v>
      </c>
      <c r="BT1450" t="s">
        <v>272</v>
      </c>
      <c r="BU1450" t="s">
        <v>1720</v>
      </c>
      <c r="BW1450" t="s">
        <v>15347</v>
      </c>
      <c r="BX1450" t="s">
        <v>4050</v>
      </c>
      <c r="BY1450" t="s">
        <v>4034</v>
      </c>
      <c r="BZ1450" t="s">
        <v>15348</v>
      </c>
      <c r="CA1450" t="s">
        <v>15348</v>
      </c>
      <c r="CB1450" t="s">
        <v>4113</v>
      </c>
      <c r="CC1450" t="s">
        <v>4105</v>
      </c>
      <c r="CD1450">
        <v>164.88</v>
      </c>
      <c r="CE1450">
        <v>13.74</v>
      </c>
      <c r="CG1450">
        <v>0</v>
      </c>
      <c r="CH1450">
        <v>164.88</v>
      </c>
      <c r="CK1450">
        <v>1</v>
      </c>
      <c r="CL1450" t="s">
        <v>15349</v>
      </c>
      <c r="CM1450" t="s">
        <v>4133</v>
      </c>
      <c r="CN1450" t="s">
        <v>2429</v>
      </c>
      <c r="CO1450" t="s">
        <v>15348</v>
      </c>
      <c r="CP1450" t="s">
        <v>4107</v>
      </c>
      <c r="CR1450" t="s">
        <v>17853</v>
      </c>
      <c r="CS1450" t="s">
        <v>4050</v>
      </c>
      <c r="CT1450" t="s">
        <v>4034</v>
      </c>
      <c r="CU1450" t="s">
        <v>17854</v>
      </c>
      <c r="CV1450" t="s">
        <v>4614</v>
      </c>
      <c r="CX1450" t="s">
        <v>4105</v>
      </c>
      <c r="CY1450" s="17">
        <v>0.5</v>
      </c>
      <c r="CZ1450" t="s">
        <v>4133</v>
      </c>
      <c r="DA1450">
        <v>1</v>
      </c>
      <c r="DB1450" t="s">
        <v>17848</v>
      </c>
      <c r="DC1450" t="s">
        <v>78</v>
      </c>
      <c r="DD1450" t="s">
        <v>17854</v>
      </c>
      <c r="DE1450" t="s">
        <v>4158</v>
      </c>
    </row>
    <row r="1451" spans="58:109" x14ac:dyDescent="0.25">
      <c r="BF1451" t="s">
        <v>12575</v>
      </c>
      <c r="BH1451" t="s">
        <v>4026</v>
      </c>
      <c r="BL1451">
        <v>0</v>
      </c>
      <c r="BM1451">
        <v>1</v>
      </c>
      <c r="BR1451" t="s">
        <v>4031</v>
      </c>
      <c r="BS1451" s="124">
        <v>46143</v>
      </c>
      <c r="BT1451" t="s">
        <v>272</v>
      </c>
      <c r="BU1451" t="s">
        <v>1720</v>
      </c>
      <c r="BW1451" t="s">
        <v>9858</v>
      </c>
      <c r="BX1451" t="s">
        <v>4030</v>
      </c>
      <c r="BY1451" t="s">
        <v>4109</v>
      </c>
      <c r="BZ1451" t="s">
        <v>10347</v>
      </c>
      <c r="CA1451" t="s">
        <v>10347</v>
      </c>
      <c r="CB1451" t="s">
        <v>4286</v>
      </c>
      <c r="CC1451" t="s">
        <v>4105</v>
      </c>
      <c r="CD1451">
        <v>203.88</v>
      </c>
      <c r="CE1451">
        <v>16.989999999999998</v>
      </c>
      <c r="CG1451">
        <v>0</v>
      </c>
      <c r="CH1451">
        <v>203.88</v>
      </c>
      <c r="CK1451">
        <v>1</v>
      </c>
      <c r="CL1451" t="s">
        <v>9860</v>
      </c>
      <c r="CM1451" t="s">
        <v>4106</v>
      </c>
      <c r="CN1451" t="s">
        <v>2429</v>
      </c>
      <c r="CO1451" t="s">
        <v>10347</v>
      </c>
      <c r="CP1451" t="s">
        <v>4107</v>
      </c>
      <c r="CR1451" t="s">
        <v>17855</v>
      </c>
      <c r="CS1451" t="s">
        <v>4050</v>
      </c>
      <c r="CT1451" t="s">
        <v>4126</v>
      </c>
      <c r="CU1451" t="s">
        <v>16173</v>
      </c>
      <c r="CV1451" t="s">
        <v>4614</v>
      </c>
      <c r="CW1451" t="s">
        <v>4496</v>
      </c>
      <c r="CX1451" t="s">
        <v>4105</v>
      </c>
      <c r="CZ1451" t="s">
        <v>4133</v>
      </c>
      <c r="DA1451">
        <v>1</v>
      </c>
      <c r="DB1451" t="s">
        <v>17856</v>
      </c>
      <c r="DC1451" t="s">
        <v>78</v>
      </c>
      <c r="DD1451" t="s">
        <v>16173</v>
      </c>
      <c r="DE1451" t="s">
        <v>4158</v>
      </c>
    </row>
    <row r="1452" spans="58:109" x14ac:dyDescent="0.25">
      <c r="BF1452" t="s">
        <v>12576</v>
      </c>
      <c r="BH1452" t="s">
        <v>4293</v>
      </c>
      <c r="BL1452">
        <v>0</v>
      </c>
      <c r="BM1452">
        <v>1</v>
      </c>
      <c r="BR1452" t="s">
        <v>4041</v>
      </c>
      <c r="BS1452" s="124">
        <v>46143</v>
      </c>
      <c r="BT1452" t="s">
        <v>308</v>
      </c>
      <c r="BU1452" t="s">
        <v>1720</v>
      </c>
      <c r="BW1452" t="s">
        <v>9858</v>
      </c>
      <c r="BX1452" t="s">
        <v>4030</v>
      </c>
      <c r="BY1452" t="s">
        <v>4109</v>
      </c>
      <c r="BZ1452" t="s">
        <v>9859</v>
      </c>
      <c r="CA1452" t="s">
        <v>9859</v>
      </c>
      <c r="CB1452" t="s">
        <v>4286</v>
      </c>
      <c r="CC1452" t="s">
        <v>4105</v>
      </c>
      <c r="CD1452">
        <v>203.88</v>
      </c>
      <c r="CE1452">
        <v>16.989999999999998</v>
      </c>
      <c r="CG1452">
        <v>0</v>
      </c>
      <c r="CH1452">
        <v>203.88</v>
      </c>
      <c r="CK1452">
        <v>1</v>
      </c>
      <c r="CL1452" t="s">
        <v>9860</v>
      </c>
      <c r="CM1452" t="s">
        <v>4106</v>
      </c>
      <c r="CN1452" t="s">
        <v>2429</v>
      </c>
      <c r="CO1452" t="s">
        <v>9859</v>
      </c>
      <c r="CP1452" t="s">
        <v>4107</v>
      </c>
      <c r="CR1452" t="s">
        <v>8540</v>
      </c>
      <c r="CS1452" t="s">
        <v>4050</v>
      </c>
      <c r="CT1452" t="s">
        <v>4034</v>
      </c>
      <c r="CU1452" t="s">
        <v>13621</v>
      </c>
      <c r="CV1452" t="s">
        <v>4211</v>
      </c>
      <c r="CX1452" t="s">
        <v>4105</v>
      </c>
      <c r="CY1452" s="17">
        <v>0.5</v>
      </c>
      <c r="CZ1452" t="s">
        <v>4133</v>
      </c>
      <c r="DA1452">
        <v>1</v>
      </c>
      <c r="DB1452" t="s">
        <v>17857</v>
      </c>
      <c r="DC1452" t="s">
        <v>78</v>
      </c>
      <c r="DD1452" t="s">
        <v>13621</v>
      </c>
      <c r="DE1452" t="s">
        <v>4158</v>
      </c>
    </row>
    <row r="1453" spans="58:109" x14ac:dyDescent="0.25">
      <c r="BF1453" t="s">
        <v>12577</v>
      </c>
      <c r="BG1453" t="s">
        <v>12578</v>
      </c>
      <c r="BH1453" t="s">
        <v>4033</v>
      </c>
      <c r="BI1453" t="s">
        <v>12579</v>
      </c>
      <c r="BJ1453" t="s">
        <v>4027</v>
      </c>
      <c r="BK1453">
        <v>107.88</v>
      </c>
      <c r="BL1453">
        <v>1</v>
      </c>
      <c r="BM1453">
        <v>1</v>
      </c>
      <c r="BN1453" t="s">
        <v>4028</v>
      </c>
      <c r="BO1453">
        <v>1</v>
      </c>
      <c r="BP1453" t="s">
        <v>4029</v>
      </c>
      <c r="BQ1453" t="s">
        <v>4030</v>
      </c>
      <c r="BR1453" t="s">
        <v>4031</v>
      </c>
      <c r="BS1453" s="124">
        <v>46143</v>
      </c>
      <c r="BT1453" t="s">
        <v>318</v>
      </c>
      <c r="BU1453" t="s">
        <v>1720</v>
      </c>
      <c r="BW1453" t="s">
        <v>10348</v>
      </c>
      <c r="BX1453" t="s">
        <v>4112</v>
      </c>
      <c r="BY1453" t="s">
        <v>4109</v>
      </c>
      <c r="BZ1453" t="s">
        <v>10349</v>
      </c>
      <c r="CA1453" t="s">
        <v>10349</v>
      </c>
      <c r="CC1453" t="s">
        <v>4111</v>
      </c>
      <c r="CD1453">
        <v>551.88</v>
      </c>
      <c r="CE1453">
        <v>45.99</v>
      </c>
      <c r="CG1453">
        <v>0</v>
      </c>
      <c r="CH1453">
        <v>551.88</v>
      </c>
      <c r="CK1453">
        <v>1</v>
      </c>
      <c r="CL1453" t="s">
        <v>10350</v>
      </c>
      <c r="CM1453" t="s">
        <v>4106</v>
      </c>
      <c r="CN1453" t="s">
        <v>2429</v>
      </c>
      <c r="CO1453" t="s">
        <v>10349</v>
      </c>
      <c r="CP1453" t="s">
        <v>4107</v>
      </c>
      <c r="CR1453" t="s">
        <v>17849</v>
      </c>
      <c r="CS1453" t="s">
        <v>4030</v>
      </c>
      <c r="CT1453" t="s">
        <v>4126</v>
      </c>
      <c r="CU1453" t="s">
        <v>17850</v>
      </c>
      <c r="CV1453" t="s">
        <v>8907</v>
      </c>
      <c r="CX1453" t="s">
        <v>4105</v>
      </c>
      <c r="CY1453" s="17">
        <v>0.2</v>
      </c>
      <c r="CZ1453" t="s">
        <v>4133</v>
      </c>
      <c r="DA1453">
        <v>1</v>
      </c>
      <c r="DB1453" t="s">
        <v>17851</v>
      </c>
      <c r="DC1453" t="s">
        <v>78</v>
      </c>
      <c r="DD1453" t="s">
        <v>17850</v>
      </c>
      <c r="DE1453" t="s">
        <v>4158</v>
      </c>
    </row>
    <row r="1454" spans="58:109" x14ac:dyDescent="0.25">
      <c r="BF1454" t="s">
        <v>12580</v>
      </c>
      <c r="BG1454" t="s">
        <v>12581</v>
      </c>
      <c r="BH1454" t="s">
        <v>4033</v>
      </c>
      <c r="BI1454" t="s">
        <v>12582</v>
      </c>
      <c r="BJ1454" t="s">
        <v>4027</v>
      </c>
      <c r="BK1454">
        <v>131.88</v>
      </c>
      <c r="BL1454">
        <v>1</v>
      </c>
      <c r="BM1454">
        <v>1</v>
      </c>
      <c r="BN1454" t="s">
        <v>4028</v>
      </c>
      <c r="BO1454">
        <v>1</v>
      </c>
      <c r="BP1454" t="s">
        <v>4029</v>
      </c>
      <c r="BQ1454" t="s">
        <v>4030</v>
      </c>
      <c r="BR1454" t="s">
        <v>4031</v>
      </c>
      <c r="BS1454" s="124">
        <v>46143</v>
      </c>
      <c r="BT1454" t="s">
        <v>318</v>
      </c>
      <c r="BU1454" t="s">
        <v>1720</v>
      </c>
      <c r="BW1454" t="s">
        <v>15350</v>
      </c>
      <c r="BX1454" t="s">
        <v>4030</v>
      </c>
      <c r="BY1454" t="s">
        <v>4034</v>
      </c>
      <c r="BZ1454" t="s">
        <v>15351</v>
      </c>
      <c r="CA1454" t="s">
        <v>8622</v>
      </c>
      <c r="CB1454" t="s">
        <v>4288</v>
      </c>
      <c r="CC1454" t="s">
        <v>4105</v>
      </c>
      <c r="CD1454">
        <v>119.88</v>
      </c>
      <c r="CE1454">
        <v>9.99</v>
      </c>
      <c r="CF1454">
        <v>0.95879999999999999</v>
      </c>
      <c r="CG1454">
        <v>1</v>
      </c>
      <c r="CH1454">
        <v>119.88</v>
      </c>
      <c r="CI1454" s="17">
        <v>0.2</v>
      </c>
      <c r="CJ1454">
        <v>11.99</v>
      </c>
      <c r="CK1454">
        <v>1</v>
      </c>
      <c r="CL1454" t="s">
        <v>15352</v>
      </c>
      <c r="CM1454" t="s">
        <v>4121</v>
      </c>
      <c r="CN1454" t="s">
        <v>2510</v>
      </c>
      <c r="CO1454" t="s">
        <v>15351</v>
      </c>
      <c r="CP1454" t="s">
        <v>4121</v>
      </c>
      <c r="CR1454" t="s">
        <v>17858</v>
      </c>
      <c r="CS1454" t="s">
        <v>4030</v>
      </c>
      <c r="CT1454" t="s">
        <v>4109</v>
      </c>
      <c r="CU1454" t="s">
        <v>17859</v>
      </c>
      <c r="CV1454" t="s">
        <v>8438</v>
      </c>
      <c r="CX1454" t="s">
        <v>4111</v>
      </c>
      <c r="CZ1454" t="s">
        <v>4133</v>
      </c>
      <c r="DA1454">
        <v>1</v>
      </c>
      <c r="DB1454" t="s">
        <v>17860</v>
      </c>
      <c r="DC1454" t="s">
        <v>78</v>
      </c>
      <c r="DD1454" t="s">
        <v>17859</v>
      </c>
      <c r="DE1454" t="s">
        <v>4158</v>
      </c>
    </row>
    <row r="1455" spans="58:109" x14ac:dyDescent="0.25">
      <c r="BF1455" t="s">
        <v>12583</v>
      </c>
      <c r="BG1455" t="s">
        <v>12584</v>
      </c>
      <c r="BH1455" t="s">
        <v>322</v>
      </c>
      <c r="BI1455" t="s">
        <v>12585</v>
      </c>
      <c r="BJ1455" t="s">
        <v>4032</v>
      </c>
      <c r="BK1455">
        <v>122.64</v>
      </c>
      <c r="BL1455">
        <v>1</v>
      </c>
      <c r="BM1455">
        <v>1</v>
      </c>
      <c r="BN1455" t="s">
        <v>4045</v>
      </c>
      <c r="BO1455">
        <v>1</v>
      </c>
      <c r="BP1455" t="s">
        <v>4029</v>
      </c>
      <c r="BQ1455" t="s">
        <v>4030</v>
      </c>
      <c r="BR1455" t="s">
        <v>69</v>
      </c>
      <c r="BS1455" s="124">
        <v>46143</v>
      </c>
      <c r="BT1455" t="s">
        <v>74</v>
      </c>
      <c r="BU1455" t="s">
        <v>2650</v>
      </c>
      <c r="BW1455" t="s">
        <v>15353</v>
      </c>
      <c r="BX1455" t="s">
        <v>4030</v>
      </c>
      <c r="BY1455" t="s">
        <v>4034</v>
      </c>
      <c r="BZ1455" t="s">
        <v>15354</v>
      </c>
      <c r="CA1455" t="s">
        <v>8622</v>
      </c>
      <c r="CB1455" t="s">
        <v>4288</v>
      </c>
      <c r="CC1455" t="s">
        <v>4105</v>
      </c>
      <c r="CD1455">
        <v>155.88</v>
      </c>
      <c r="CE1455">
        <v>12.99</v>
      </c>
      <c r="CF1455">
        <v>1.2467999999999999</v>
      </c>
      <c r="CG1455">
        <v>1</v>
      </c>
      <c r="CH1455">
        <v>155.88</v>
      </c>
      <c r="CI1455" s="17">
        <v>0.2</v>
      </c>
      <c r="CJ1455">
        <v>15.59</v>
      </c>
      <c r="CK1455">
        <v>1</v>
      </c>
      <c r="CL1455" t="s">
        <v>15352</v>
      </c>
      <c r="CM1455" t="s">
        <v>4121</v>
      </c>
      <c r="CN1455" t="s">
        <v>2510</v>
      </c>
      <c r="CO1455" t="s">
        <v>15354</v>
      </c>
      <c r="CP1455" t="s">
        <v>4121</v>
      </c>
      <c r="CR1455" t="s">
        <v>17861</v>
      </c>
      <c r="CS1455" t="s">
        <v>4050</v>
      </c>
      <c r="CT1455" t="s">
        <v>4032</v>
      </c>
      <c r="CU1455" t="s">
        <v>17862</v>
      </c>
      <c r="CV1455" t="s">
        <v>4169</v>
      </c>
      <c r="CX1455" t="s">
        <v>4105</v>
      </c>
      <c r="CY1455" s="17">
        <v>0.5</v>
      </c>
      <c r="CZ1455" t="s">
        <v>4133</v>
      </c>
      <c r="DA1455">
        <v>1</v>
      </c>
      <c r="DB1455" t="s">
        <v>4691</v>
      </c>
      <c r="DC1455" t="s">
        <v>78</v>
      </c>
      <c r="DD1455" t="s">
        <v>17862</v>
      </c>
      <c r="DE1455" t="s">
        <v>4158</v>
      </c>
    </row>
    <row r="1456" spans="58:109" x14ac:dyDescent="0.25">
      <c r="BF1456" t="s">
        <v>12586</v>
      </c>
      <c r="BG1456" t="s">
        <v>12587</v>
      </c>
      <c r="BH1456" t="s">
        <v>375</v>
      </c>
      <c r="BI1456" t="s">
        <v>12588</v>
      </c>
      <c r="BJ1456" t="s">
        <v>4032</v>
      </c>
      <c r="BK1456">
        <v>161.34</v>
      </c>
      <c r="BL1456">
        <v>1</v>
      </c>
      <c r="BM1456">
        <v>1</v>
      </c>
      <c r="BN1456" t="s">
        <v>4047</v>
      </c>
      <c r="BO1456">
        <v>1</v>
      </c>
      <c r="BP1456" t="s">
        <v>4029</v>
      </c>
      <c r="BQ1456" t="s">
        <v>4030</v>
      </c>
      <c r="BR1456" t="s">
        <v>69</v>
      </c>
      <c r="BS1456" s="124">
        <v>46143</v>
      </c>
      <c r="BT1456" t="s">
        <v>76</v>
      </c>
      <c r="BU1456" t="s">
        <v>2650</v>
      </c>
      <c r="BW1456" t="s">
        <v>15355</v>
      </c>
      <c r="BX1456" t="s">
        <v>4030</v>
      </c>
      <c r="BY1456" t="s">
        <v>4034</v>
      </c>
      <c r="BZ1456" t="s">
        <v>15356</v>
      </c>
      <c r="CA1456" t="s">
        <v>8622</v>
      </c>
      <c r="CB1456" t="s">
        <v>4288</v>
      </c>
      <c r="CC1456" t="s">
        <v>4105</v>
      </c>
      <c r="CD1456">
        <v>158.88</v>
      </c>
      <c r="CE1456">
        <v>13.24</v>
      </c>
      <c r="CF1456">
        <v>1.2707999999999999</v>
      </c>
      <c r="CG1456">
        <v>1</v>
      </c>
      <c r="CH1456">
        <v>158.88</v>
      </c>
      <c r="CI1456" s="17">
        <v>0.2</v>
      </c>
      <c r="CJ1456">
        <v>15.89</v>
      </c>
      <c r="CK1456">
        <v>1</v>
      </c>
      <c r="CL1456" t="s">
        <v>15352</v>
      </c>
      <c r="CM1456" t="s">
        <v>4121</v>
      </c>
      <c r="CN1456" t="s">
        <v>2510</v>
      </c>
      <c r="CO1456" t="s">
        <v>15356</v>
      </c>
      <c r="CP1456" t="s">
        <v>4121</v>
      </c>
      <c r="CR1456" t="s">
        <v>8436</v>
      </c>
      <c r="CS1456" t="s">
        <v>4030</v>
      </c>
      <c r="CT1456" t="s">
        <v>4032</v>
      </c>
      <c r="CU1456" t="s">
        <v>17863</v>
      </c>
      <c r="CV1456" t="s">
        <v>8829</v>
      </c>
      <c r="CW1456" t="s">
        <v>4485</v>
      </c>
      <c r="CX1456" t="s">
        <v>4105</v>
      </c>
      <c r="CY1456" s="17">
        <v>0.2</v>
      </c>
      <c r="CZ1456" t="s">
        <v>4133</v>
      </c>
      <c r="DA1456">
        <v>1</v>
      </c>
      <c r="DB1456" t="s">
        <v>8435</v>
      </c>
      <c r="DC1456" t="s">
        <v>78</v>
      </c>
      <c r="DD1456" t="s">
        <v>17863</v>
      </c>
      <c r="DE1456" t="s">
        <v>4158</v>
      </c>
    </row>
    <row r="1457" spans="58:109" x14ac:dyDescent="0.25">
      <c r="BF1457" t="s">
        <v>12589</v>
      </c>
      <c r="BH1457" t="s">
        <v>375</v>
      </c>
      <c r="BL1457">
        <v>0</v>
      </c>
      <c r="BM1457">
        <v>1</v>
      </c>
      <c r="BR1457" t="s">
        <v>69</v>
      </c>
      <c r="BS1457" s="124">
        <v>46143</v>
      </c>
      <c r="BT1457" t="s">
        <v>76</v>
      </c>
      <c r="BU1457" t="s">
        <v>2650</v>
      </c>
      <c r="BW1457" t="s">
        <v>4588</v>
      </c>
      <c r="BX1457" t="s">
        <v>4030</v>
      </c>
      <c r="BY1457" t="s">
        <v>4034</v>
      </c>
      <c r="BZ1457" t="s">
        <v>20456</v>
      </c>
      <c r="CA1457" t="s">
        <v>20456</v>
      </c>
      <c r="CC1457" t="s">
        <v>4105</v>
      </c>
      <c r="CD1457">
        <v>78.64</v>
      </c>
      <c r="CE1457">
        <v>3.57</v>
      </c>
      <c r="CF1457">
        <v>0.85799999999999998</v>
      </c>
      <c r="CG1457">
        <v>1</v>
      </c>
      <c r="CH1457">
        <v>78.64</v>
      </c>
      <c r="CI1457" s="17">
        <v>0.2</v>
      </c>
      <c r="CJ1457">
        <v>9.33</v>
      </c>
      <c r="CK1457">
        <v>1</v>
      </c>
      <c r="CL1457" t="s">
        <v>4625</v>
      </c>
      <c r="CM1457" t="s">
        <v>4106</v>
      </c>
      <c r="CN1457" t="s">
        <v>247</v>
      </c>
      <c r="CO1457" t="s">
        <v>20456</v>
      </c>
      <c r="CP1457" t="s">
        <v>4107</v>
      </c>
      <c r="CR1457" t="s">
        <v>12833</v>
      </c>
      <c r="CS1457" t="s">
        <v>4030</v>
      </c>
      <c r="CT1457" t="s">
        <v>4032</v>
      </c>
      <c r="CU1457" t="s">
        <v>17864</v>
      </c>
      <c r="CV1457" t="s">
        <v>8850</v>
      </c>
      <c r="CX1457" t="s">
        <v>4105</v>
      </c>
      <c r="CY1457" s="17">
        <v>0.5</v>
      </c>
      <c r="CZ1457" t="s">
        <v>4133</v>
      </c>
      <c r="DA1457">
        <v>1</v>
      </c>
      <c r="DB1457" t="s">
        <v>14271</v>
      </c>
      <c r="DC1457" t="s">
        <v>78</v>
      </c>
      <c r="DD1457" t="s">
        <v>17864</v>
      </c>
      <c r="DE1457" t="s">
        <v>4158</v>
      </c>
    </row>
    <row r="1458" spans="58:109" x14ac:dyDescent="0.25">
      <c r="BF1458" t="s">
        <v>12590</v>
      </c>
      <c r="BH1458" t="s">
        <v>4311</v>
      </c>
      <c r="BL1458">
        <v>0</v>
      </c>
      <c r="BM1458">
        <v>1</v>
      </c>
      <c r="BR1458" t="s">
        <v>4031</v>
      </c>
      <c r="BS1458" s="124">
        <v>46143</v>
      </c>
      <c r="BT1458" t="s">
        <v>392</v>
      </c>
      <c r="BU1458" t="s">
        <v>1720</v>
      </c>
      <c r="BW1458" t="s">
        <v>4586</v>
      </c>
      <c r="BX1458" t="s">
        <v>4030</v>
      </c>
      <c r="BY1458" t="s">
        <v>4034</v>
      </c>
      <c r="BZ1458" t="s">
        <v>20457</v>
      </c>
      <c r="CA1458" t="s">
        <v>8906</v>
      </c>
      <c r="CC1458" t="s">
        <v>4105</v>
      </c>
      <c r="CD1458">
        <v>45.76</v>
      </c>
      <c r="CE1458">
        <v>2.08</v>
      </c>
      <c r="CF1458">
        <v>0.4995</v>
      </c>
      <c r="CG1458">
        <v>1</v>
      </c>
      <c r="CH1458">
        <v>45.76</v>
      </c>
      <c r="CI1458" s="17">
        <v>0.2</v>
      </c>
      <c r="CJ1458">
        <v>5.43</v>
      </c>
      <c r="CK1458">
        <v>1</v>
      </c>
      <c r="CL1458" t="s">
        <v>4625</v>
      </c>
      <c r="CM1458" t="s">
        <v>4121</v>
      </c>
      <c r="CN1458" t="s">
        <v>247</v>
      </c>
      <c r="CO1458" t="s">
        <v>20457</v>
      </c>
      <c r="CP1458" t="s">
        <v>4121</v>
      </c>
      <c r="CR1458" t="s">
        <v>8818</v>
      </c>
      <c r="CS1458" t="s">
        <v>4030</v>
      </c>
      <c r="CT1458" t="s">
        <v>4032</v>
      </c>
      <c r="CU1458" t="s">
        <v>17865</v>
      </c>
      <c r="CV1458" t="s">
        <v>8829</v>
      </c>
      <c r="CX1458" t="s">
        <v>4105</v>
      </c>
      <c r="CY1458" s="17">
        <v>0.5</v>
      </c>
      <c r="CZ1458" t="s">
        <v>4133</v>
      </c>
      <c r="DA1458">
        <v>1</v>
      </c>
      <c r="DB1458" t="s">
        <v>14271</v>
      </c>
      <c r="DC1458" t="s">
        <v>78</v>
      </c>
      <c r="DD1458" t="s">
        <v>17865</v>
      </c>
      <c r="DE1458" t="s">
        <v>4158</v>
      </c>
    </row>
    <row r="1459" spans="58:109" x14ac:dyDescent="0.25">
      <c r="BF1459" t="s">
        <v>12591</v>
      </c>
      <c r="BG1459" t="s">
        <v>12592</v>
      </c>
      <c r="BH1459" t="s">
        <v>4037</v>
      </c>
      <c r="BI1459" t="s">
        <v>12593</v>
      </c>
      <c r="BJ1459" t="s">
        <v>4034</v>
      </c>
      <c r="BK1459">
        <v>84.48</v>
      </c>
      <c r="BL1459">
        <v>1</v>
      </c>
      <c r="BM1459">
        <v>1</v>
      </c>
      <c r="BN1459" t="s">
        <v>4043</v>
      </c>
      <c r="BO1459">
        <v>1</v>
      </c>
      <c r="BP1459" t="s">
        <v>4029</v>
      </c>
      <c r="BQ1459" t="s">
        <v>4030</v>
      </c>
      <c r="BR1459" t="s">
        <v>4031</v>
      </c>
      <c r="BS1459" s="124">
        <v>46143</v>
      </c>
      <c r="BT1459" t="s">
        <v>414</v>
      </c>
      <c r="BU1459" t="s">
        <v>1720</v>
      </c>
      <c r="BW1459" t="s">
        <v>4584</v>
      </c>
      <c r="BX1459" t="s">
        <v>4030</v>
      </c>
      <c r="BY1459" t="s">
        <v>4034</v>
      </c>
      <c r="BZ1459" t="s">
        <v>20450</v>
      </c>
      <c r="CA1459" t="s">
        <v>8911</v>
      </c>
      <c r="CC1459" t="s">
        <v>4105</v>
      </c>
      <c r="CD1459">
        <v>70.400000000000006</v>
      </c>
      <c r="CE1459">
        <v>3.2</v>
      </c>
      <c r="CF1459">
        <v>0.76800000000000002</v>
      </c>
      <c r="CG1459">
        <v>1</v>
      </c>
      <c r="CH1459">
        <v>70.400000000000006</v>
      </c>
      <c r="CI1459" s="17">
        <v>0.2</v>
      </c>
      <c r="CJ1459">
        <v>8.35</v>
      </c>
      <c r="CK1459">
        <v>1</v>
      </c>
      <c r="CL1459" t="s">
        <v>4625</v>
      </c>
      <c r="CM1459" t="s">
        <v>4121</v>
      </c>
      <c r="CN1459" t="s">
        <v>247</v>
      </c>
      <c r="CO1459" t="s">
        <v>20450</v>
      </c>
      <c r="CP1459" t="s">
        <v>4121</v>
      </c>
      <c r="CR1459" t="s">
        <v>17866</v>
      </c>
      <c r="CS1459" t="s">
        <v>4030</v>
      </c>
      <c r="CT1459" t="s">
        <v>4032</v>
      </c>
      <c r="CU1459" t="s">
        <v>17867</v>
      </c>
      <c r="CV1459" t="s">
        <v>8438</v>
      </c>
      <c r="CW1459" t="s">
        <v>4527</v>
      </c>
      <c r="CX1459" t="s">
        <v>4105</v>
      </c>
      <c r="CZ1459" t="s">
        <v>4133</v>
      </c>
      <c r="DA1459">
        <v>1</v>
      </c>
      <c r="DB1459" t="s">
        <v>17868</v>
      </c>
      <c r="DC1459" t="s">
        <v>78</v>
      </c>
      <c r="DD1459" t="s">
        <v>17867</v>
      </c>
      <c r="DE1459" t="s">
        <v>4158</v>
      </c>
    </row>
    <row r="1460" spans="58:109" x14ac:dyDescent="0.25">
      <c r="BF1460" t="s">
        <v>12594</v>
      </c>
      <c r="BG1460" t="s">
        <v>12595</v>
      </c>
      <c r="BH1460" t="s">
        <v>4037</v>
      </c>
      <c r="BI1460" t="s">
        <v>12596</v>
      </c>
      <c r="BJ1460" t="s">
        <v>4034</v>
      </c>
      <c r="BK1460">
        <v>96.66</v>
      </c>
      <c r="BL1460">
        <v>1</v>
      </c>
      <c r="BM1460">
        <v>1</v>
      </c>
      <c r="BN1460" t="s">
        <v>4043</v>
      </c>
      <c r="BO1460">
        <v>1</v>
      </c>
      <c r="BP1460" t="s">
        <v>4029</v>
      </c>
      <c r="BQ1460" t="s">
        <v>4030</v>
      </c>
      <c r="BR1460" t="s">
        <v>4031</v>
      </c>
      <c r="BS1460" s="124">
        <v>46143</v>
      </c>
      <c r="BT1460" t="s">
        <v>414</v>
      </c>
      <c r="BU1460" t="s">
        <v>1720</v>
      </c>
      <c r="BW1460" t="s">
        <v>4585</v>
      </c>
      <c r="BX1460" t="s">
        <v>4030</v>
      </c>
      <c r="BY1460" t="s">
        <v>4034</v>
      </c>
      <c r="BZ1460" t="s">
        <v>20450</v>
      </c>
      <c r="CA1460" t="s">
        <v>8911</v>
      </c>
      <c r="CC1460" t="s">
        <v>4105</v>
      </c>
      <c r="CD1460">
        <v>56.32</v>
      </c>
      <c r="CE1460">
        <v>2.56</v>
      </c>
      <c r="CF1460">
        <v>0.61499999999999999</v>
      </c>
      <c r="CG1460">
        <v>1</v>
      </c>
      <c r="CH1460">
        <v>56.32</v>
      </c>
      <c r="CI1460" s="17">
        <v>0.2</v>
      </c>
      <c r="CJ1460">
        <v>6.69</v>
      </c>
      <c r="CK1460">
        <v>1</v>
      </c>
      <c r="CL1460" t="s">
        <v>4625</v>
      </c>
      <c r="CM1460" t="s">
        <v>4121</v>
      </c>
      <c r="CN1460" t="s">
        <v>247</v>
      </c>
      <c r="CO1460" t="s">
        <v>20450</v>
      </c>
      <c r="CP1460" t="s">
        <v>4121</v>
      </c>
      <c r="CR1460" t="s">
        <v>17869</v>
      </c>
      <c r="CS1460" t="s">
        <v>4030</v>
      </c>
      <c r="CT1460" t="s">
        <v>4109</v>
      </c>
      <c r="CU1460" t="s">
        <v>17870</v>
      </c>
      <c r="CV1460" t="s">
        <v>8648</v>
      </c>
      <c r="CW1460" t="s">
        <v>4254</v>
      </c>
      <c r="CX1460" t="s">
        <v>4111</v>
      </c>
      <c r="CZ1460" t="s">
        <v>4133</v>
      </c>
      <c r="DA1460">
        <v>1</v>
      </c>
      <c r="DB1460" t="s">
        <v>17871</v>
      </c>
      <c r="DC1460" t="s">
        <v>78</v>
      </c>
      <c r="DD1460" t="s">
        <v>17870</v>
      </c>
      <c r="DE1460" t="s">
        <v>4158</v>
      </c>
    </row>
    <row r="1461" spans="58:109" x14ac:dyDescent="0.25">
      <c r="BF1461" t="s">
        <v>12597</v>
      </c>
      <c r="BG1461" t="s">
        <v>12598</v>
      </c>
      <c r="BH1461" t="s">
        <v>4037</v>
      </c>
      <c r="BI1461" t="s">
        <v>12599</v>
      </c>
      <c r="BJ1461" t="s">
        <v>4034</v>
      </c>
      <c r="BK1461">
        <v>195.18</v>
      </c>
      <c r="BL1461">
        <v>1</v>
      </c>
      <c r="BM1461">
        <v>1</v>
      </c>
      <c r="BN1461" t="s">
        <v>4043</v>
      </c>
      <c r="BO1461">
        <v>1</v>
      </c>
      <c r="BP1461" t="s">
        <v>4029</v>
      </c>
      <c r="BQ1461" t="s">
        <v>4030</v>
      </c>
      <c r="BR1461" t="s">
        <v>4031</v>
      </c>
      <c r="BS1461" s="124">
        <v>46143</v>
      </c>
      <c r="BT1461" t="s">
        <v>414</v>
      </c>
      <c r="BU1461" t="s">
        <v>1720</v>
      </c>
      <c r="BW1461" t="s">
        <v>4587</v>
      </c>
      <c r="BX1461" t="s">
        <v>4030</v>
      </c>
      <c r="BY1461" t="s">
        <v>4034</v>
      </c>
      <c r="BZ1461" t="s">
        <v>20457</v>
      </c>
      <c r="CA1461" t="s">
        <v>8906</v>
      </c>
      <c r="CC1461" t="s">
        <v>4105</v>
      </c>
      <c r="CD1461">
        <v>58.4</v>
      </c>
      <c r="CE1461">
        <v>2.65</v>
      </c>
      <c r="CF1461">
        <v>0.63749999999999996</v>
      </c>
      <c r="CG1461">
        <v>1</v>
      </c>
      <c r="CH1461">
        <v>58.4</v>
      </c>
      <c r="CI1461" s="17">
        <v>0.2</v>
      </c>
      <c r="CJ1461">
        <v>6.93</v>
      </c>
      <c r="CK1461">
        <v>1</v>
      </c>
      <c r="CL1461" t="s">
        <v>4625</v>
      </c>
      <c r="CM1461" t="s">
        <v>4121</v>
      </c>
      <c r="CN1461" t="s">
        <v>247</v>
      </c>
      <c r="CO1461" t="s">
        <v>20457</v>
      </c>
      <c r="CP1461" t="s">
        <v>4121</v>
      </c>
      <c r="CR1461" t="s">
        <v>21992</v>
      </c>
      <c r="CS1461" t="s">
        <v>4030</v>
      </c>
      <c r="CT1461" t="s">
        <v>4034</v>
      </c>
      <c r="CU1461" t="s">
        <v>21993</v>
      </c>
      <c r="CV1461" t="s">
        <v>8446</v>
      </c>
      <c r="CW1461" t="s">
        <v>4327</v>
      </c>
      <c r="CX1461" t="s">
        <v>4105</v>
      </c>
      <c r="CZ1461" t="s">
        <v>4133</v>
      </c>
      <c r="DA1461">
        <v>1</v>
      </c>
      <c r="DB1461" t="s">
        <v>21994</v>
      </c>
      <c r="DC1461" t="s">
        <v>1688</v>
      </c>
      <c r="DD1461" t="s">
        <v>21993</v>
      </c>
      <c r="DE1461" t="s">
        <v>4158</v>
      </c>
    </row>
    <row r="1462" spans="58:109" x14ac:dyDescent="0.25">
      <c r="BF1462" t="s">
        <v>12600</v>
      </c>
      <c r="BG1462" t="s">
        <v>12601</v>
      </c>
      <c r="BH1462" t="s">
        <v>4037</v>
      </c>
      <c r="BI1462" t="s">
        <v>12602</v>
      </c>
      <c r="BJ1462" t="s">
        <v>4034</v>
      </c>
      <c r="BK1462">
        <v>112.2</v>
      </c>
      <c r="BL1462">
        <v>1</v>
      </c>
      <c r="BM1462">
        <v>1</v>
      </c>
      <c r="BN1462" t="s">
        <v>4043</v>
      </c>
      <c r="BO1462">
        <v>1</v>
      </c>
      <c r="BP1462" t="s">
        <v>4029</v>
      </c>
      <c r="BQ1462" t="s">
        <v>4030</v>
      </c>
      <c r="BR1462" t="s">
        <v>4031</v>
      </c>
      <c r="BS1462" s="124">
        <v>46143</v>
      </c>
      <c r="BT1462" t="s">
        <v>414</v>
      </c>
      <c r="BU1462" t="s">
        <v>1720</v>
      </c>
      <c r="BW1462" t="s">
        <v>4588</v>
      </c>
      <c r="BX1462" t="s">
        <v>4030</v>
      </c>
      <c r="BY1462" t="s">
        <v>4034</v>
      </c>
      <c r="BZ1462" t="s">
        <v>20440</v>
      </c>
      <c r="CA1462" t="s">
        <v>8906</v>
      </c>
      <c r="CC1462" t="s">
        <v>4105</v>
      </c>
      <c r="CD1462">
        <v>78.64</v>
      </c>
      <c r="CE1462">
        <v>3.57</v>
      </c>
      <c r="CF1462">
        <v>0.85799999999999998</v>
      </c>
      <c r="CG1462">
        <v>1</v>
      </c>
      <c r="CH1462">
        <v>78.64</v>
      </c>
      <c r="CI1462" s="17">
        <v>0.2</v>
      </c>
      <c r="CJ1462">
        <v>9.33</v>
      </c>
      <c r="CK1462">
        <v>1</v>
      </c>
      <c r="CL1462" t="s">
        <v>4625</v>
      </c>
      <c r="CM1462" t="s">
        <v>4106</v>
      </c>
      <c r="CN1462" t="s">
        <v>247</v>
      </c>
      <c r="CO1462" t="s">
        <v>20440</v>
      </c>
      <c r="CP1462" t="s">
        <v>4121</v>
      </c>
      <c r="CR1462" t="s">
        <v>17872</v>
      </c>
      <c r="CS1462" t="s">
        <v>4050</v>
      </c>
      <c r="CT1462" t="s">
        <v>4109</v>
      </c>
      <c r="CU1462" t="s">
        <v>17873</v>
      </c>
      <c r="CV1462" t="s">
        <v>8257</v>
      </c>
      <c r="CX1462" t="s">
        <v>4111</v>
      </c>
      <c r="CZ1462" t="s">
        <v>4133</v>
      </c>
      <c r="DA1462">
        <v>1</v>
      </c>
      <c r="DB1462" t="s">
        <v>17874</v>
      </c>
      <c r="DC1462" t="s">
        <v>1688</v>
      </c>
      <c r="DD1462" t="s">
        <v>17873</v>
      </c>
      <c r="DE1462" t="s">
        <v>4158</v>
      </c>
    </row>
    <row r="1463" spans="58:109" x14ac:dyDescent="0.25">
      <c r="BF1463" t="s">
        <v>12603</v>
      </c>
      <c r="BG1463" t="s">
        <v>12604</v>
      </c>
      <c r="BH1463" t="s">
        <v>4037</v>
      </c>
      <c r="BI1463" t="s">
        <v>12605</v>
      </c>
      <c r="BJ1463" t="s">
        <v>4034</v>
      </c>
      <c r="BK1463">
        <v>100.44</v>
      </c>
      <c r="BL1463">
        <v>1</v>
      </c>
      <c r="BM1463">
        <v>1</v>
      </c>
      <c r="BN1463" t="s">
        <v>4035</v>
      </c>
      <c r="BO1463">
        <v>1</v>
      </c>
      <c r="BP1463" t="s">
        <v>4029</v>
      </c>
      <c r="BQ1463" t="s">
        <v>4030</v>
      </c>
      <c r="BR1463" t="s">
        <v>4031</v>
      </c>
      <c r="BS1463" s="124">
        <v>46143</v>
      </c>
      <c r="BT1463" t="s">
        <v>414</v>
      </c>
      <c r="BU1463" t="s">
        <v>1720</v>
      </c>
      <c r="BW1463" t="s">
        <v>20977</v>
      </c>
      <c r="BX1463" t="s">
        <v>4030</v>
      </c>
      <c r="BY1463" t="s">
        <v>4027</v>
      </c>
      <c r="BZ1463" t="s">
        <v>20978</v>
      </c>
      <c r="CA1463" t="s">
        <v>8911</v>
      </c>
      <c r="CC1463" t="s">
        <v>4105</v>
      </c>
      <c r="CD1463">
        <v>95.88</v>
      </c>
      <c r="CE1463">
        <v>7.99</v>
      </c>
      <c r="CF1463">
        <v>1.5974999999999999</v>
      </c>
      <c r="CG1463">
        <v>1</v>
      </c>
      <c r="CH1463">
        <v>95.88</v>
      </c>
      <c r="CI1463" s="17">
        <v>0.2</v>
      </c>
      <c r="CJ1463">
        <v>23.57</v>
      </c>
      <c r="CK1463">
        <v>1</v>
      </c>
      <c r="CL1463" t="s">
        <v>20979</v>
      </c>
      <c r="CM1463" t="s">
        <v>4133</v>
      </c>
      <c r="CN1463" t="s">
        <v>247</v>
      </c>
      <c r="CO1463" t="s">
        <v>20978</v>
      </c>
      <c r="CP1463" t="s">
        <v>4121</v>
      </c>
      <c r="CR1463" t="s">
        <v>20601</v>
      </c>
      <c r="CS1463" t="s">
        <v>4050</v>
      </c>
      <c r="CT1463" t="s">
        <v>4109</v>
      </c>
      <c r="CU1463" t="s">
        <v>20602</v>
      </c>
      <c r="CV1463" t="s">
        <v>4701</v>
      </c>
      <c r="CW1463" t="s">
        <v>4543</v>
      </c>
      <c r="CX1463" t="s">
        <v>4111</v>
      </c>
      <c r="CZ1463" t="s">
        <v>4133</v>
      </c>
      <c r="DA1463">
        <v>1</v>
      </c>
      <c r="DB1463" t="s">
        <v>20603</v>
      </c>
      <c r="DC1463" t="s">
        <v>1688</v>
      </c>
      <c r="DD1463" t="s">
        <v>20602</v>
      </c>
      <c r="DE1463" t="s">
        <v>4158</v>
      </c>
    </row>
    <row r="1464" spans="58:109" x14ac:dyDescent="0.25">
      <c r="BF1464" t="s">
        <v>12606</v>
      </c>
      <c r="BG1464" t="s">
        <v>12607</v>
      </c>
      <c r="BH1464" t="s">
        <v>4037</v>
      </c>
      <c r="BI1464" t="s">
        <v>12608</v>
      </c>
      <c r="BJ1464" t="s">
        <v>4034</v>
      </c>
      <c r="BK1464">
        <v>81</v>
      </c>
      <c r="BL1464">
        <v>1</v>
      </c>
      <c r="BM1464">
        <v>1</v>
      </c>
      <c r="BN1464" t="s">
        <v>4043</v>
      </c>
      <c r="BO1464">
        <v>1</v>
      </c>
      <c r="BP1464" t="s">
        <v>4029</v>
      </c>
      <c r="BQ1464" t="s">
        <v>4030</v>
      </c>
      <c r="BR1464" t="s">
        <v>4031</v>
      </c>
      <c r="BS1464" s="124">
        <v>46143</v>
      </c>
      <c r="BT1464" t="s">
        <v>414</v>
      </c>
      <c r="BU1464" t="s">
        <v>1720</v>
      </c>
      <c r="BW1464" t="s">
        <v>21675</v>
      </c>
      <c r="BX1464" t="s">
        <v>4030</v>
      </c>
      <c r="BY1464" t="s">
        <v>4104</v>
      </c>
      <c r="BZ1464" t="s">
        <v>21676</v>
      </c>
      <c r="CA1464" t="s">
        <v>8590</v>
      </c>
      <c r="CC1464" t="s">
        <v>4105</v>
      </c>
      <c r="CD1464">
        <v>161.88</v>
      </c>
      <c r="CE1464">
        <v>11.99</v>
      </c>
      <c r="CF1464">
        <v>2.9975000000000001</v>
      </c>
      <c r="CG1464">
        <v>1</v>
      </c>
      <c r="CH1464">
        <v>161.88</v>
      </c>
      <c r="CI1464" s="17">
        <v>0.2</v>
      </c>
      <c r="CJ1464">
        <v>35.97</v>
      </c>
      <c r="CK1464">
        <v>1</v>
      </c>
      <c r="CL1464" t="s">
        <v>21677</v>
      </c>
      <c r="CM1464" t="s">
        <v>4121</v>
      </c>
      <c r="CN1464" t="s">
        <v>247</v>
      </c>
      <c r="CO1464" t="s">
        <v>21676</v>
      </c>
      <c r="CP1464" t="s">
        <v>4121</v>
      </c>
      <c r="CR1464" t="s">
        <v>20604</v>
      </c>
      <c r="CS1464" t="s">
        <v>4050</v>
      </c>
      <c r="CT1464" t="s">
        <v>4109</v>
      </c>
      <c r="CU1464" t="s">
        <v>20572</v>
      </c>
      <c r="CV1464" t="s">
        <v>8257</v>
      </c>
      <c r="CX1464" t="s">
        <v>4111</v>
      </c>
      <c r="CZ1464" t="s">
        <v>4133</v>
      </c>
      <c r="DA1464">
        <v>1</v>
      </c>
      <c r="DB1464" t="s">
        <v>20605</v>
      </c>
      <c r="DC1464" t="s">
        <v>1688</v>
      </c>
      <c r="DD1464" t="s">
        <v>20572</v>
      </c>
      <c r="DE1464" t="s">
        <v>4158</v>
      </c>
    </row>
    <row r="1465" spans="58:109" x14ac:dyDescent="0.25">
      <c r="BF1465" t="s">
        <v>12609</v>
      </c>
      <c r="BG1465" t="s">
        <v>12610</v>
      </c>
      <c r="BH1465" t="s">
        <v>4037</v>
      </c>
      <c r="BI1465" t="s">
        <v>12611</v>
      </c>
      <c r="BJ1465" t="s">
        <v>4034</v>
      </c>
      <c r="BK1465">
        <v>100.26</v>
      </c>
      <c r="BL1465">
        <v>1</v>
      </c>
      <c r="BM1465">
        <v>1</v>
      </c>
      <c r="BN1465" t="s">
        <v>4035</v>
      </c>
      <c r="BO1465">
        <v>1</v>
      </c>
      <c r="BP1465" t="s">
        <v>4029</v>
      </c>
      <c r="BQ1465" t="s">
        <v>4030</v>
      </c>
      <c r="BR1465" t="s">
        <v>4031</v>
      </c>
      <c r="BS1465" s="124">
        <v>46143</v>
      </c>
      <c r="BT1465" t="s">
        <v>414</v>
      </c>
      <c r="BU1465" t="s">
        <v>1720</v>
      </c>
      <c r="BW1465" t="s">
        <v>15357</v>
      </c>
      <c r="BX1465" t="s">
        <v>4030</v>
      </c>
      <c r="BY1465" t="s">
        <v>4032</v>
      </c>
      <c r="BZ1465" t="s">
        <v>15358</v>
      </c>
      <c r="CA1465" t="s">
        <v>8614</v>
      </c>
      <c r="CC1465" t="s">
        <v>4105</v>
      </c>
      <c r="CD1465">
        <v>111.2</v>
      </c>
      <c r="CE1465">
        <v>5.05</v>
      </c>
      <c r="CF1465">
        <v>1.1326000000000001</v>
      </c>
      <c r="CG1465">
        <v>1</v>
      </c>
      <c r="CH1465">
        <v>111.2</v>
      </c>
      <c r="CI1465" s="17">
        <v>0.2</v>
      </c>
      <c r="CJ1465">
        <v>10.19</v>
      </c>
      <c r="CK1465">
        <v>1</v>
      </c>
      <c r="CL1465" t="s">
        <v>8444</v>
      </c>
      <c r="CM1465" t="s">
        <v>4121</v>
      </c>
      <c r="CN1465" t="s">
        <v>247</v>
      </c>
      <c r="CO1465" t="s">
        <v>15358</v>
      </c>
      <c r="CP1465" t="s">
        <v>4121</v>
      </c>
      <c r="CR1465" t="s">
        <v>17875</v>
      </c>
      <c r="CS1465" t="s">
        <v>4030</v>
      </c>
      <c r="CT1465" t="s">
        <v>4109</v>
      </c>
      <c r="CU1465" t="s">
        <v>17057</v>
      </c>
      <c r="CV1465" t="s">
        <v>8850</v>
      </c>
      <c r="CX1465" t="s">
        <v>4105</v>
      </c>
      <c r="CZ1465" t="s">
        <v>4133</v>
      </c>
      <c r="DA1465">
        <v>1</v>
      </c>
      <c r="DB1465" t="s">
        <v>17876</v>
      </c>
      <c r="DC1465" t="s">
        <v>1688</v>
      </c>
      <c r="DD1465" t="s">
        <v>17057</v>
      </c>
      <c r="DE1465" t="s">
        <v>4158</v>
      </c>
    </row>
    <row r="1466" spans="58:109" x14ac:dyDescent="0.25">
      <c r="BF1466" t="s">
        <v>12612</v>
      </c>
      <c r="BH1466" t="s">
        <v>4037</v>
      </c>
      <c r="BL1466">
        <v>0</v>
      </c>
      <c r="BM1466">
        <v>1</v>
      </c>
      <c r="BR1466" t="s">
        <v>4031</v>
      </c>
      <c r="BS1466" s="124">
        <v>46143</v>
      </c>
      <c r="BT1466" t="s">
        <v>414</v>
      </c>
      <c r="BU1466" t="s">
        <v>1720</v>
      </c>
      <c r="BW1466" t="s">
        <v>15359</v>
      </c>
      <c r="BX1466" t="s">
        <v>4030</v>
      </c>
      <c r="BY1466" t="s">
        <v>4034</v>
      </c>
      <c r="BZ1466" t="s">
        <v>15360</v>
      </c>
      <c r="CA1466" t="s">
        <v>8590</v>
      </c>
      <c r="CC1466" t="s">
        <v>4105</v>
      </c>
      <c r="CD1466">
        <v>110.22</v>
      </c>
      <c r="CE1466">
        <v>5.01</v>
      </c>
      <c r="CF1466">
        <v>1.2030000000000001</v>
      </c>
      <c r="CG1466">
        <v>1</v>
      </c>
      <c r="CH1466">
        <v>110.22</v>
      </c>
      <c r="CI1466" s="17">
        <v>0.2</v>
      </c>
      <c r="CJ1466">
        <v>10.37</v>
      </c>
      <c r="CK1466">
        <v>1</v>
      </c>
      <c r="CL1466" t="s">
        <v>8444</v>
      </c>
      <c r="CM1466" t="s">
        <v>4121</v>
      </c>
      <c r="CN1466" t="s">
        <v>247</v>
      </c>
      <c r="CO1466" t="s">
        <v>15360</v>
      </c>
      <c r="CP1466" t="s">
        <v>4121</v>
      </c>
      <c r="CR1466" t="s">
        <v>17877</v>
      </c>
      <c r="CS1466" t="s">
        <v>4030</v>
      </c>
      <c r="CT1466" t="s">
        <v>4109</v>
      </c>
      <c r="CU1466" t="s">
        <v>17057</v>
      </c>
      <c r="CV1466" t="s">
        <v>8850</v>
      </c>
      <c r="CX1466" t="s">
        <v>4105</v>
      </c>
      <c r="CZ1466" t="s">
        <v>4133</v>
      </c>
      <c r="DA1466">
        <v>1</v>
      </c>
      <c r="DB1466" t="s">
        <v>17876</v>
      </c>
      <c r="DC1466" t="s">
        <v>1688</v>
      </c>
      <c r="DD1466" t="s">
        <v>17057</v>
      </c>
      <c r="DE1466" t="s">
        <v>4158</v>
      </c>
    </row>
    <row r="1467" spans="58:109" x14ac:dyDescent="0.25">
      <c r="BF1467" t="s">
        <v>12613</v>
      </c>
      <c r="BH1467" t="s">
        <v>4037</v>
      </c>
      <c r="BL1467">
        <v>0</v>
      </c>
      <c r="BM1467">
        <v>1</v>
      </c>
      <c r="BR1467" t="s">
        <v>4031</v>
      </c>
      <c r="BS1467" s="124">
        <v>46143</v>
      </c>
      <c r="BT1467" t="s">
        <v>414</v>
      </c>
      <c r="BU1467" t="s">
        <v>1720</v>
      </c>
      <c r="BW1467" t="s">
        <v>15361</v>
      </c>
      <c r="BX1467" t="s">
        <v>4030</v>
      </c>
      <c r="BY1467" t="s">
        <v>4034</v>
      </c>
      <c r="BZ1467" t="s">
        <v>15362</v>
      </c>
      <c r="CA1467" t="s">
        <v>13247</v>
      </c>
      <c r="CC1467" t="s">
        <v>4105</v>
      </c>
      <c r="CD1467">
        <v>46.28</v>
      </c>
      <c r="CE1467">
        <v>2.31</v>
      </c>
      <c r="CF1467">
        <v>0.55500000000000005</v>
      </c>
      <c r="CG1467">
        <v>1</v>
      </c>
      <c r="CH1467">
        <v>46.28</v>
      </c>
      <c r="CI1467" s="17">
        <v>0.2</v>
      </c>
      <c r="CJ1467">
        <v>5.62</v>
      </c>
      <c r="CK1467">
        <v>1</v>
      </c>
      <c r="CL1467" t="s">
        <v>15363</v>
      </c>
      <c r="CM1467" t="s">
        <v>4121</v>
      </c>
      <c r="CN1467" t="s">
        <v>247</v>
      </c>
      <c r="CO1467" t="s">
        <v>15362</v>
      </c>
      <c r="CP1467" t="s">
        <v>4121</v>
      </c>
      <c r="CR1467" t="s">
        <v>17878</v>
      </c>
      <c r="CS1467" t="s">
        <v>4050</v>
      </c>
      <c r="CT1467" t="s">
        <v>4109</v>
      </c>
      <c r="CU1467" t="s">
        <v>15335</v>
      </c>
      <c r="CV1467" t="s">
        <v>4701</v>
      </c>
      <c r="CX1467" t="s">
        <v>4111</v>
      </c>
      <c r="CZ1467" t="s">
        <v>4133</v>
      </c>
      <c r="DA1467">
        <v>1</v>
      </c>
      <c r="DB1467" t="s">
        <v>17879</v>
      </c>
      <c r="DC1467" t="s">
        <v>1688</v>
      </c>
      <c r="DD1467" t="s">
        <v>15335</v>
      </c>
      <c r="DE1467" t="s">
        <v>4158</v>
      </c>
    </row>
    <row r="1468" spans="58:109" x14ac:dyDescent="0.25">
      <c r="BF1468" t="s">
        <v>12614</v>
      </c>
      <c r="BG1468" t="s">
        <v>12615</v>
      </c>
      <c r="BH1468" t="s">
        <v>4313</v>
      </c>
      <c r="BI1468" t="s">
        <v>12616</v>
      </c>
      <c r="BJ1468" t="s">
        <v>4032</v>
      </c>
      <c r="BK1468">
        <v>199.86</v>
      </c>
      <c r="BL1468">
        <v>1</v>
      </c>
      <c r="BM1468">
        <v>1</v>
      </c>
      <c r="BN1468" t="s">
        <v>4028</v>
      </c>
      <c r="BO1468">
        <v>1</v>
      </c>
      <c r="BP1468" t="s">
        <v>4029</v>
      </c>
      <c r="BQ1468" t="s">
        <v>4030</v>
      </c>
      <c r="BR1468" t="s">
        <v>4031</v>
      </c>
      <c r="BS1468" s="124">
        <v>46143</v>
      </c>
      <c r="BT1468" t="s">
        <v>432</v>
      </c>
      <c r="BU1468" t="s">
        <v>1381</v>
      </c>
      <c r="BW1468" t="s">
        <v>15364</v>
      </c>
      <c r="BX1468" t="s">
        <v>4030</v>
      </c>
      <c r="BY1468" t="s">
        <v>4034</v>
      </c>
      <c r="BZ1468" t="s">
        <v>15362</v>
      </c>
      <c r="CA1468" t="s">
        <v>13247</v>
      </c>
      <c r="CC1468" t="s">
        <v>4105</v>
      </c>
      <c r="CD1468">
        <v>53.88</v>
      </c>
      <c r="CE1468">
        <v>2.69</v>
      </c>
      <c r="CF1468">
        <v>0.64649999999999996</v>
      </c>
      <c r="CG1468">
        <v>1</v>
      </c>
      <c r="CH1468">
        <v>53.88</v>
      </c>
      <c r="CI1468" s="17">
        <v>0.2</v>
      </c>
      <c r="CJ1468">
        <v>6.55</v>
      </c>
      <c r="CK1468">
        <v>1</v>
      </c>
      <c r="CL1468" t="s">
        <v>15363</v>
      </c>
      <c r="CM1468" t="s">
        <v>4121</v>
      </c>
      <c r="CN1468" t="s">
        <v>247</v>
      </c>
      <c r="CO1468" t="s">
        <v>15362</v>
      </c>
      <c r="CP1468" t="s">
        <v>4121</v>
      </c>
      <c r="CR1468" t="s">
        <v>13361</v>
      </c>
      <c r="CS1468" t="s">
        <v>4030</v>
      </c>
      <c r="CT1468" t="s">
        <v>4109</v>
      </c>
      <c r="CU1468" t="s">
        <v>13606</v>
      </c>
      <c r="CV1468" t="s">
        <v>8912</v>
      </c>
      <c r="CX1468" t="s">
        <v>4111</v>
      </c>
      <c r="CZ1468" t="s">
        <v>4133</v>
      </c>
      <c r="DA1468">
        <v>1</v>
      </c>
      <c r="DB1468" t="s">
        <v>13363</v>
      </c>
      <c r="DC1468" t="s">
        <v>1688</v>
      </c>
      <c r="DD1468" t="s">
        <v>13606</v>
      </c>
      <c r="DE1468" t="s">
        <v>4158</v>
      </c>
    </row>
    <row r="1469" spans="58:109" x14ac:dyDescent="0.25">
      <c r="BF1469" t="s">
        <v>12617</v>
      </c>
      <c r="BG1469" t="s">
        <v>12618</v>
      </c>
      <c r="BH1469" t="s">
        <v>4038</v>
      </c>
      <c r="BI1469" t="s">
        <v>12619</v>
      </c>
      <c r="BJ1469" t="s">
        <v>4027</v>
      </c>
      <c r="BK1469">
        <v>140.28</v>
      </c>
      <c r="BL1469">
        <v>1</v>
      </c>
      <c r="BM1469">
        <v>1</v>
      </c>
      <c r="BN1469" t="s">
        <v>4043</v>
      </c>
      <c r="BO1469">
        <v>1</v>
      </c>
      <c r="BP1469" t="s">
        <v>4029</v>
      </c>
      <c r="BQ1469" t="s">
        <v>4030</v>
      </c>
      <c r="BR1469" t="s">
        <v>4031</v>
      </c>
      <c r="BS1469" s="124">
        <v>46143</v>
      </c>
      <c r="BT1469" t="s">
        <v>4039</v>
      </c>
      <c r="BU1469" t="s">
        <v>1720</v>
      </c>
      <c r="BW1469" t="s">
        <v>9861</v>
      </c>
      <c r="BX1469" t="s">
        <v>4030</v>
      </c>
      <c r="BY1469" t="s">
        <v>4034</v>
      </c>
      <c r="BZ1469" t="s">
        <v>9731</v>
      </c>
      <c r="CA1469" t="s">
        <v>9731</v>
      </c>
      <c r="CC1469" t="s">
        <v>4105</v>
      </c>
      <c r="CD1469">
        <v>78.2</v>
      </c>
      <c r="CE1469">
        <v>3.55</v>
      </c>
      <c r="CF1469">
        <v>0.85350000000000004</v>
      </c>
      <c r="CG1469">
        <v>1</v>
      </c>
      <c r="CH1469">
        <v>78.2</v>
      </c>
      <c r="CI1469" s="17">
        <v>0.2</v>
      </c>
      <c r="CJ1469">
        <v>8.64</v>
      </c>
      <c r="CK1469">
        <v>1</v>
      </c>
      <c r="CL1469" t="s">
        <v>9862</v>
      </c>
      <c r="CM1469" t="s">
        <v>4121</v>
      </c>
      <c r="CN1469" t="s">
        <v>247</v>
      </c>
      <c r="CO1469" t="s">
        <v>9731</v>
      </c>
      <c r="CP1469" t="s">
        <v>4107</v>
      </c>
      <c r="CR1469" t="s">
        <v>9252</v>
      </c>
      <c r="CS1469" t="s">
        <v>4030</v>
      </c>
      <c r="CT1469" t="s">
        <v>4109</v>
      </c>
      <c r="CU1469" t="s">
        <v>9253</v>
      </c>
      <c r="CV1469" t="s">
        <v>8389</v>
      </c>
      <c r="CX1469" t="s">
        <v>4111</v>
      </c>
      <c r="CZ1469" t="s">
        <v>4133</v>
      </c>
      <c r="DA1469">
        <v>1</v>
      </c>
      <c r="DB1469" t="s">
        <v>9254</v>
      </c>
      <c r="DC1469" t="s">
        <v>1688</v>
      </c>
      <c r="DD1469" t="s">
        <v>9253</v>
      </c>
      <c r="DE1469" t="s">
        <v>4158</v>
      </c>
    </row>
    <row r="1470" spans="58:109" x14ac:dyDescent="0.25">
      <c r="BF1470" t="s">
        <v>12620</v>
      </c>
      <c r="BG1470" t="s">
        <v>12621</v>
      </c>
      <c r="BH1470" t="s">
        <v>4038</v>
      </c>
      <c r="BI1470" t="s">
        <v>12622</v>
      </c>
      <c r="BJ1470" t="s">
        <v>4027</v>
      </c>
      <c r="BK1470">
        <v>97.08</v>
      </c>
      <c r="BL1470">
        <v>1</v>
      </c>
      <c r="BM1470">
        <v>1</v>
      </c>
      <c r="BN1470" t="s">
        <v>4043</v>
      </c>
      <c r="BO1470">
        <v>1</v>
      </c>
      <c r="BP1470" t="s">
        <v>4029</v>
      </c>
      <c r="BQ1470" t="s">
        <v>4030</v>
      </c>
      <c r="BR1470" t="s">
        <v>4031</v>
      </c>
      <c r="BS1470" s="124">
        <v>46143</v>
      </c>
      <c r="BT1470" t="s">
        <v>4039</v>
      </c>
      <c r="BU1470" t="s">
        <v>1720</v>
      </c>
      <c r="BW1470" t="s">
        <v>9863</v>
      </c>
      <c r="BX1470" t="s">
        <v>4030</v>
      </c>
      <c r="BY1470" t="s">
        <v>4109</v>
      </c>
      <c r="BZ1470" t="s">
        <v>9864</v>
      </c>
      <c r="CA1470" t="s">
        <v>9864</v>
      </c>
      <c r="CC1470" t="s">
        <v>4111</v>
      </c>
      <c r="CD1470">
        <v>383.88</v>
      </c>
      <c r="CE1470">
        <v>31.99</v>
      </c>
      <c r="CG1470">
        <v>0</v>
      </c>
      <c r="CH1470">
        <v>383.88</v>
      </c>
      <c r="CK1470">
        <v>1</v>
      </c>
      <c r="CL1470" t="s">
        <v>9865</v>
      </c>
      <c r="CM1470" t="s">
        <v>4106</v>
      </c>
      <c r="CN1470" t="s">
        <v>247</v>
      </c>
      <c r="CO1470" t="s">
        <v>9864</v>
      </c>
      <c r="CP1470" t="s">
        <v>4107</v>
      </c>
      <c r="CR1470" t="s">
        <v>9255</v>
      </c>
      <c r="CS1470" t="s">
        <v>4030</v>
      </c>
      <c r="CT1470" t="s">
        <v>4109</v>
      </c>
      <c r="CU1470" t="s">
        <v>9253</v>
      </c>
      <c r="CV1470" t="s">
        <v>8389</v>
      </c>
      <c r="CX1470" t="s">
        <v>4111</v>
      </c>
      <c r="CZ1470" t="s">
        <v>4133</v>
      </c>
      <c r="DA1470">
        <v>1</v>
      </c>
      <c r="DB1470" t="s">
        <v>9254</v>
      </c>
      <c r="DC1470" t="s">
        <v>1688</v>
      </c>
      <c r="DD1470" t="s">
        <v>9253</v>
      </c>
      <c r="DE1470" t="s">
        <v>4158</v>
      </c>
    </row>
    <row r="1471" spans="58:109" x14ac:dyDescent="0.25">
      <c r="BF1471" t="s">
        <v>12623</v>
      </c>
      <c r="BG1471" t="s">
        <v>12624</v>
      </c>
      <c r="BH1471" t="s">
        <v>4038</v>
      </c>
      <c r="BI1471" t="s">
        <v>12625</v>
      </c>
      <c r="BJ1471" t="s">
        <v>4032</v>
      </c>
      <c r="BK1471">
        <v>120.96</v>
      </c>
      <c r="BL1471">
        <v>1</v>
      </c>
      <c r="BM1471">
        <v>1</v>
      </c>
      <c r="BN1471" t="s">
        <v>4028</v>
      </c>
      <c r="BO1471">
        <v>1</v>
      </c>
      <c r="BP1471" t="s">
        <v>4029</v>
      </c>
      <c r="BQ1471" t="s">
        <v>4030</v>
      </c>
      <c r="BR1471" t="s">
        <v>4031</v>
      </c>
      <c r="BS1471" s="124">
        <v>46143</v>
      </c>
      <c r="BT1471" t="s">
        <v>4039</v>
      </c>
      <c r="BU1471" t="s">
        <v>1720</v>
      </c>
      <c r="BW1471" t="s">
        <v>15365</v>
      </c>
      <c r="BX1471" t="s">
        <v>4115</v>
      </c>
      <c r="BY1471" t="s">
        <v>4104</v>
      </c>
      <c r="BZ1471" t="s">
        <v>15366</v>
      </c>
      <c r="CA1471" t="s">
        <v>15366</v>
      </c>
      <c r="CB1471" t="s">
        <v>8252</v>
      </c>
      <c r="CC1471" t="s">
        <v>4105</v>
      </c>
      <c r="CD1471">
        <v>82.92</v>
      </c>
      <c r="CE1471">
        <v>6.91</v>
      </c>
      <c r="CG1471">
        <v>0</v>
      </c>
      <c r="CH1471">
        <v>82.92</v>
      </c>
      <c r="CK1471">
        <v>1</v>
      </c>
      <c r="CL1471" t="s">
        <v>15367</v>
      </c>
      <c r="CM1471" t="s">
        <v>4106</v>
      </c>
      <c r="CN1471" t="s">
        <v>247</v>
      </c>
      <c r="CO1471" t="s">
        <v>15366</v>
      </c>
      <c r="CP1471" t="s">
        <v>4107</v>
      </c>
      <c r="CR1471" t="s">
        <v>10011</v>
      </c>
      <c r="CS1471" t="s">
        <v>4050</v>
      </c>
      <c r="CT1471" t="s">
        <v>4109</v>
      </c>
      <c r="CU1471" t="s">
        <v>10012</v>
      </c>
      <c r="CV1471" t="s">
        <v>4616</v>
      </c>
      <c r="CX1471" t="s">
        <v>4105</v>
      </c>
      <c r="CZ1471" t="s">
        <v>4133</v>
      </c>
      <c r="DA1471">
        <v>1</v>
      </c>
      <c r="DB1471" t="s">
        <v>10013</v>
      </c>
      <c r="DC1471" t="s">
        <v>1688</v>
      </c>
      <c r="DD1471" t="s">
        <v>10012</v>
      </c>
      <c r="DE1471" t="s">
        <v>4158</v>
      </c>
    </row>
    <row r="1472" spans="58:109" x14ac:dyDescent="0.25">
      <c r="BF1472" t="s">
        <v>12626</v>
      </c>
      <c r="BG1472" t="s">
        <v>12627</v>
      </c>
      <c r="BH1472" t="s">
        <v>4038</v>
      </c>
      <c r="BI1472" t="s">
        <v>12628</v>
      </c>
      <c r="BJ1472" t="s">
        <v>4032</v>
      </c>
      <c r="BK1472">
        <v>137.58000000000001</v>
      </c>
      <c r="BL1472">
        <v>1</v>
      </c>
      <c r="BM1472">
        <v>1</v>
      </c>
      <c r="BN1472" t="s">
        <v>4028</v>
      </c>
      <c r="BO1472">
        <v>1</v>
      </c>
      <c r="BP1472" t="s">
        <v>4029</v>
      </c>
      <c r="BQ1472" t="s">
        <v>4030</v>
      </c>
      <c r="BR1472" t="s">
        <v>4031</v>
      </c>
      <c r="BS1472" s="124">
        <v>46143</v>
      </c>
      <c r="BT1472" t="s">
        <v>4039</v>
      </c>
      <c r="BU1472" t="s">
        <v>1720</v>
      </c>
      <c r="BW1472" t="s">
        <v>15368</v>
      </c>
      <c r="BX1472" t="s">
        <v>4030</v>
      </c>
      <c r="BY1472" t="s">
        <v>4109</v>
      </c>
      <c r="BZ1472" t="s">
        <v>15369</v>
      </c>
      <c r="CA1472" t="s">
        <v>15369</v>
      </c>
      <c r="CC1472" t="s">
        <v>4111</v>
      </c>
      <c r="CD1472">
        <v>383.88</v>
      </c>
      <c r="CE1472">
        <v>31.99</v>
      </c>
      <c r="CG1472">
        <v>0</v>
      </c>
      <c r="CH1472">
        <v>383.88</v>
      </c>
      <c r="CK1472">
        <v>1</v>
      </c>
      <c r="CL1472" t="s">
        <v>15370</v>
      </c>
      <c r="CM1472" t="s">
        <v>4106</v>
      </c>
      <c r="CN1472" t="s">
        <v>247</v>
      </c>
      <c r="CO1472" t="s">
        <v>15369</v>
      </c>
      <c r="CP1472" t="s">
        <v>4107</v>
      </c>
      <c r="CR1472" t="s">
        <v>10014</v>
      </c>
      <c r="CS1472" t="s">
        <v>4030</v>
      </c>
      <c r="CT1472" t="s">
        <v>4034</v>
      </c>
      <c r="CU1472" t="s">
        <v>9981</v>
      </c>
      <c r="CV1472" t="s">
        <v>8429</v>
      </c>
      <c r="CW1472" t="s">
        <v>4119</v>
      </c>
      <c r="CX1472" t="s">
        <v>4105</v>
      </c>
      <c r="CZ1472" t="s">
        <v>4133</v>
      </c>
      <c r="DA1472">
        <v>1</v>
      </c>
      <c r="DB1472" t="s">
        <v>10015</v>
      </c>
      <c r="DC1472" t="s">
        <v>1688</v>
      </c>
      <c r="DD1472" t="s">
        <v>9981</v>
      </c>
      <c r="DE1472" t="s">
        <v>4158</v>
      </c>
    </row>
    <row r="1473" spans="58:109" x14ac:dyDescent="0.25">
      <c r="BF1473" t="s">
        <v>12629</v>
      </c>
      <c r="BG1473" t="s">
        <v>12630</v>
      </c>
      <c r="BH1473" t="s">
        <v>4038</v>
      </c>
      <c r="BI1473" t="s">
        <v>12631</v>
      </c>
      <c r="BJ1473" t="s">
        <v>4032</v>
      </c>
      <c r="BK1473">
        <v>118.8</v>
      </c>
      <c r="BL1473">
        <v>1</v>
      </c>
      <c r="BM1473">
        <v>1</v>
      </c>
      <c r="BN1473" t="s">
        <v>4560</v>
      </c>
      <c r="BO1473">
        <v>1</v>
      </c>
      <c r="BP1473" t="s">
        <v>4029</v>
      </c>
      <c r="BQ1473" t="s">
        <v>4030</v>
      </c>
      <c r="BR1473" t="s">
        <v>4031</v>
      </c>
      <c r="BS1473" s="124">
        <v>46143</v>
      </c>
      <c r="BT1473" t="s">
        <v>4039</v>
      </c>
      <c r="BU1473" t="s">
        <v>1720</v>
      </c>
      <c r="BW1473" t="s">
        <v>9866</v>
      </c>
      <c r="BX1473" t="s">
        <v>4030</v>
      </c>
      <c r="BY1473" t="s">
        <v>4034</v>
      </c>
      <c r="BZ1473" t="s">
        <v>9731</v>
      </c>
      <c r="CA1473" t="s">
        <v>8456</v>
      </c>
      <c r="CC1473" t="s">
        <v>4105</v>
      </c>
      <c r="CD1473">
        <v>61.38</v>
      </c>
      <c r="CE1473">
        <v>2.79</v>
      </c>
      <c r="CF1473">
        <v>0.66900000000000004</v>
      </c>
      <c r="CG1473">
        <v>1</v>
      </c>
      <c r="CH1473">
        <v>61.38</v>
      </c>
      <c r="CI1473" s="17">
        <v>0.2</v>
      </c>
      <c r="CJ1473">
        <v>6.78</v>
      </c>
      <c r="CK1473">
        <v>1</v>
      </c>
      <c r="CL1473" t="s">
        <v>9862</v>
      </c>
      <c r="CM1473" t="s">
        <v>4121</v>
      </c>
      <c r="CN1473" t="s">
        <v>247</v>
      </c>
      <c r="CO1473" t="s">
        <v>9731</v>
      </c>
      <c r="CP1473" t="s">
        <v>4121</v>
      </c>
      <c r="CR1473" t="s">
        <v>10016</v>
      </c>
      <c r="CS1473" t="s">
        <v>4030</v>
      </c>
      <c r="CT1473" t="s">
        <v>4034</v>
      </c>
      <c r="CU1473" t="s">
        <v>10017</v>
      </c>
      <c r="CV1473" t="s">
        <v>8429</v>
      </c>
      <c r="CW1473" t="s">
        <v>4119</v>
      </c>
      <c r="CX1473" t="s">
        <v>4105</v>
      </c>
      <c r="CZ1473" t="s">
        <v>4133</v>
      </c>
      <c r="DA1473">
        <v>1</v>
      </c>
      <c r="DB1473" t="s">
        <v>10015</v>
      </c>
      <c r="DC1473" t="s">
        <v>1688</v>
      </c>
      <c r="DD1473" t="s">
        <v>10017</v>
      </c>
      <c r="DE1473" t="s">
        <v>4158</v>
      </c>
    </row>
    <row r="1474" spans="58:109" x14ac:dyDescent="0.25">
      <c r="BF1474" t="s">
        <v>12632</v>
      </c>
      <c r="BG1474" t="s">
        <v>12633</v>
      </c>
      <c r="BH1474" t="s">
        <v>4038</v>
      </c>
      <c r="BI1474" t="s">
        <v>12634</v>
      </c>
      <c r="BJ1474" t="s">
        <v>4027</v>
      </c>
      <c r="BK1474">
        <v>124.08</v>
      </c>
      <c r="BL1474">
        <v>1</v>
      </c>
      <c r="BM1474">
        <v>1</v>
      </c>
      <c r="BN1474" t="s">
        <v>4028</v>
      </c>
      <c r="BO1474">
        <v>1</v>
      </c>
      <c r="BP1474" t="s">
        <v>4029</v>
      </c>
      <c r="BQ1474" t="s">
        <v>4030</v>
      </c>
      <c r="BR1474" t="s">
        <v>4031</v>
      </c>
      <c r="BS1474" s="124">
        <v>46143</v>
      </c>
      <c r="BT1474" t="s">
        <v>4039</v>
      </c>
      <c r="BU1474" t="s">
        <v>1720</v>
      </c>
      <c r="BW1474" t="s">
        <v>9861</v>
      </c>
      <c r="BX1474" t="s">
        <v>4030</v>
      </c>
      <c r="BY1474" t="s">
        <v>4034</v>
      </c>
      <c r="BZ1474" t="s">
        <v>9733</v>
      </c>
      <c r="CA1474" t="s">
        <v>8905</v>
      </c>
      <c r="CC1474" t="s">
        <v>4105</v>
      </c>
      <c r="CD1474">
        <v>78.2</v>
      </c>
      <c r="CE1474">
        <v>3.55</v>
      </c>
      <c r="CF1474">
        <v>0.85350000000000004</v>
      </c>
      <c r="CG1474">
        <v>1</v>
      </c>
      <c r="CH1474">
        <v>78.2</v>
      </c>
      <c r="CI1474" s="17">
        <v>0.2</v>
      </c>
      <c r="CJ1474">
        <v>8.64</v>
      </c>
      <c r="CK1474">
        <v>1</v>
      </c>
      <c r="CL1474" t="s">
        <v>9862</v>
      </c>
      <c r="CM1474" t="s">
        <v>4121</v>
      </c>
      <c r="CN1474" t="s">
        <v>247</v>
      </c>
      <c r="CO1474" t="s">
        <v>9733</v>
      </c>
      <c r="CP1474" t="s">
        <v>4121</v>
      </c>
      <c r="CR1474" t="s">
        <v>10018</v>
      </c>
      <c r="CS1474" t="s">
        <v>4050</v>
      </c>
      <c r="CT1474" t="s">
        <v>4034</v>
      </c>
      <c r="CU1474" t="s">
        <v>10017</v>
      </c>
      <c r="CV1474" t="s">
        <v>8387</v>
      </c>
      <c r="CX1474" t="s">
        <v>4105</v>
      </c>
      <c r="CZ1474" t="s">
        <v>4133</v>
      </c>
      <c r="DA1474">
        <v>1</v>
      </c>
      <c r="DB1474" t="s">
        <v>10015</v>
      </c>
      <c r="DC1474" t="s">
        <v>1688</v>
      </c>
      <c r="DD1474" t="s">
        <v>10017</v>
      </c>
      <c r="DE1474" t="s">
        <v>4158</v>
      </c>
    </row>
    <row r="1475" spans="58:109" x14ac:dyDescent="0.25">
      <c r="BF1475" t="s">
        <v>12635</v>
      </c>
      <c r="BG1475" t="s">
        <v>12636</v>
      </c>
      <c r="BH1475" t="s">
        <v>4038</v>
      </c>
      <c r="BI1475" t="s">
        <v>12637</v>
      </c>
      <c r="BJ1475" t="s">
        <v>4027</v>
      </c>
      <c r="BK1475">
        <v>107.88</v>
      </c>
      <c r="BL1475">
        <v>1</v>
      </c>
      <c r="BM1475">
        <v>1</v>
      </c>
      <c r="BN1475" t="s">
        <v>4028</v>
      </c>
      <c r="BO1475">
        <v>1</v>
      </c>
      <c r="BP1475" t="s">
        <v>4029</v>
      </c>
      <c r="BQ1475" t="s">
        <v>4030</v>
      </c>
      <c r="BR1475" t="s">
        <v>4031</v>
      </c>
      <c r="BS1475" s="124">
        <v>46143</v>
      </c>
      <c r="BT1475" t="s">
        <v>4039</v>
      </c>
      <c r="BU1475" t="s">
        <v>1720</v>
      </c>
      <c r="BW1475" t="s">
        <v>10351</v>
      </c>
      <c r="BX1475" t="s">
        <v>4030</v>
      </c>
      <c r="BY1475" t="s">
        <v>4126</v>
      </c>
      <c r="BZ1475" t="s">
        <v>10286</v>
      </c>
      <c r="CA1475" t="s">
        <v>10304</v>
      </c>
      <c r="CC1475" t="s">
        <v>4105</v>
      </c>
      <c r="CD1475">
        <v>61.82</v>
      </c>
      <c r="CE1475">
        <v>2.81</v>
      </c>
      <c r="CF1475">
        <v>2.0249999999999999</v>
      </c>
      <c r="CG1475">
        <v>1</v>
      </c>
      <c r="CH1475">
        <v>61.82</v>
      </c>
      <c r="CI1475" s="17">
        <v>0.2</v>
      </c>
      <c r="CJ1475">
        <v>17.46</v>
      </c>
      <c r="CK1475">
        <v>1</v>
      </c>
      <c r="CL1475" t="s">
        <v>10352</v>
      </c>
      <c r="CM1475" t="s">
        <v>4133</v>
      </c>
      <c r="CN1475" t="s">
        <v>247</v>
      </c>
      <c r="CO1475" t="s">
        <v>10286</v>
      </c>
      <c r="CP1475" t="s">
        <v>4121</v>
      </c>
      <c r="CR1475" t="s">
        <v>10432</v>
      </c>
      <c r="CS1475" t="s">
        <v>4050</v>
      </c>
      <c r="CT1475" t="s">
        <v>4142</v>
      </c>
      <c r="CU1475" t="s">
        <v>10433</v>
      </c>
      <c r="CV1475" t="s">
        <v>4236</v>
      </c>
      <c r="CW1475" t="s">
        <v>8386</v>
      </c>
      <c r="CX1475" t="s">
        <v>4105</v>
      </c>
      <c r="CZ1475" t="s">
        <v>4133</v>
      </c>
      <c r="DA1475">
        <v>1</v>
      </c>
      <c r="DB1475" t="s">
        <v>10434</v>
      </c>
      <c r="DC1475" t="s">
        <v>1688</v>
      </c>
      <c r="DD1475" t="s">
        <v>10433</v>
      </c>
      <c r="DE1475" t="s">
        <v>4158</v>
      </c>
    </row>
    <row r="1476" spans="58:109" x14ac:dyDescent="0.25">
      <c r="BF1476" t="s">
        <v>12638</v>
      </c>
      <c r="BH1476" t="s">
        <v>4038</v>
      </c>
      <c r="BL1476">
        <v>0</v>
      </c>
      <c r="BM1476">
        <v>1</v>
      </c>
      <c r="BR1476" t="s">
        <v>4031</v>
      </c>
      <c r="BS1476" s="124">
        <v>46143</v>
      </c>
      <c r="BT1476" t="s">
        <v>4039</v>
      </c>
      <c r="BU1476" t="s">
        <v>1720</v>
      </c>
      <c r="BW1476" t="s">
        <v>15371</v>
      </c>
      <c r="BX1476" t="s">
        <v>4030</v>
      </c>
      <c r="BY1476" t="s">
        <v>4034</v>
      </c>
      <c r="BZ1476" t="s">
        <v>15372</v>
      </c>
      <c r="CA1476" t="s">
        <v>8591</v>
      </c>
      <c r="CB1476" t="s">
        <v>4525</v>
      </c>
      <c r="CC1476" t="s">
        <v>4105</v>
      </c>
      <c r="CD1476">
        <v>113.88</v>
      </c>
      <c r="CE1476">
        <v>9.49</v>
      </c>
      <c r="CF1476">
        <v>0.91080000000000005</v>
      </c>
      <c r="CG1476">
        <v>1</v>
      </c>
      <c r="CH1476">
        <v>113.88</v>
      </c>
      <c r="CI1476" s="17">
        <v>0.2</v>
      </c>
      <c r="CJ1476">
        <v>13.21</v>
      </c>
      <c r="CK1476">
        <v>1</v>
      </c>
      <c r="CL1476" t="s">
        <v>15373</v>
      </c>
      <c r="CM1476" t="s">
        <v>4121</v>
      </c>
      <c r="CN1476" t="s">
        <v>247</v>
      </c>
      <c r="CO1476" t="s">
        <v>15372</v>
      </c>
      <c r="CP1476" t="s">
        <v>4121</v>
      </c>
      <c r="CR1476" t="s">
        <v>10435</v>
      </c>
      <c r="CS1476" t="s">
        <v>4050</v>
      </c>
      <c r="CT1476" t="s">
        <v>4109</v>
      </c>
      <c r="CU1476" t="s">
        <v>10436</v>
      </c>
      <c r="CV1476" t="s">
        <v>4571</v>
      </c>
      <c r="CX1476" t="s">
        <v>4111</v>
      </c>
      <c r="CZ1476" t="s">
        <v>4133</v>
      </c>
      <c r="DA1476">
        <v>1</v>
      </c>
      <c r="DB1476" t="s">
        <v>10437</v>
      </c>
      <c r="DC1476" t="s">
        <v>1688</v>
      </c>
      <c r="DD1476" t="s">
        <v>10436</v>
      </c>
      <c r="DE1476" t="s">
        <v>4158</v>
      </c>
    </row>
    <row r="1477" spans="58:109" x14ac:dyDescent="0.25">
      <c r="BF1477" t="s">
        <v>12639</v>
      </c>
      <c r="BH1477" t="s">
        <v>4038</v>
      </c>
      <c r="BL1477">
        <v>0</v>
      </c>
      <c r="BM1477">
        <v>1</v>
      </c>
      <c r="BR1477" t="s">
        <v>4031</v>
      </c>
      <c r="BS1477" s="124">
        <v>46143</v>
      </c>
      <c r="BT1477" t="s">
        <v>4039</v>
      </c>
      <c r="BU1477" t="s">
        <v>1720</v>
      </c>
      <c r="BW1477" t="s">
        <v>15374</v>
      </c>
      <c r="BX1477" t="s">
        <v>4030</v>
      </c>
      <c r="BY1477" t="s">
        <v>4109</v>
      </c>
      <c r="BZ1477" t="s">
        <v>15375</v>
      </c>
      <c r="CA1477" t="s">
        <v>8485</v>
      </c>
      <c r="CB1477" t="s">
        <v>4452</v>
      </c>
      <c r="CC1477" t="s">
        <v>4105</v>
      </c>
      <c r="CD1477">
        <v>107.88</v>
      </c>
      <c r="CE1477">
        <v>8.99</v>
      </c>
      <c r="CF1477">
        <v>0.86280000000000001</v>
      </c>
      <c r="CG1477">
        <v>1</v>
      </c>
      <c r="CH1477">
        <v>107.88</v>
      </c>
      <c r="CI1477" s="17">
        <v>0.2</v>
      </c>
      <c r="CJ1477">
        <v>12.73</v>
      </c>
      <c r="CK1477">
        <v>1</v>
      </c>
      <c r="CL1477" t="s">
        <v>15376</v>
      </c>
      <c r="CM1477" t="s">
        <v>4121</v>
      </c>
      <c r="CN1477" t="s">
        <v>247</v>
      </c>
      <c r="CO1477" t="s">
        <v>15375</v>
      </c>
      <c r="CP1477" t="s">
        <v>4121</v>
      </c>
      <c r="CR1477" t="s">
        <v>17880</v>
      </c>
      <c r="CS1477" t="s">
        <v>4030</v>
      </c>
      <c r="CT1477" t="s">
        <v>4109</v>
      </c>
      <c r="CU1477" t="s">
        <v>14991</v>
      </c>
      <c r="CV1477" t="s">
        <v>8429</v>
      </c>
      <c r="CW1477" t="s">
        <v>8261</v>
      </c>
      <c r="CX1477" t="s">
        <v>4105</v>
      </c>
      <c r="CZ1477" t="s">
        <v>4133</v>
      </c>
      <c r="DA1477">
        <v>1</v>
      </c>
      <c r="DB1477" t="s">
        <v>17881</v>
      </c>
      <c r="DC1477" t="s">
        <v>1688</v>
      </c>
      <c r="DD1477" t="s">
        <v>14991</v>
      </c>
      <c r="DE1477" t="s">
        <v>4158</v>
      </c>
    </row>
    <row r="1478" spans="58:109" x14ac:dyDescent="0.25">
      <c r="BF1478" t="s">
        <v>12640</v>
      </c>
      <c r="BH1478" t="s">
        <v>12641</v>
      </c>
      <c r="BL1478">
        <v>0</v>
      </c>
      <c r="BM1478">
        <v>1</v>
      </c>
      <c r="BR1478" t="s">
        <v>4031</v>
      </c>
      <c r="BS1478" s="124">
        <v>46143</v>
      </c>
      <c r="BT1478" t="s">
        <v>498</v>
      </c>
      <c r="BU1478" t="s">
        <v>1720</v>
      </c>
      <c r="BW1478" t="s">
        <v>15377</v>
      </c>
      <c r="BX1478" t="s">
        <v>4030</v>
      </c>
      <c r="BY1478" t="s">
        <v>4034</v>
      </c>
      <c r="BZ1478" t="s">
        <v>15378</v>
      </c>
      <c r="CA1478" t="s">
        <v>15378</v>
      </c>
      <c r="CC1478" t="s">
        <v>4105</v>
      </c>
      <c r="CD1478">
        <v>67.319999999999993</v>
      </c>
      <c r="CE1478">
        <v>5.61</v>
      </c>
      <c r="CF1478">
        <v>0.42075000000000001</v>
      </c>
      <c r="CG1478">
        <v>0</v>
      </c>
      <c r="CH1478">
        <v>67.319999999999993</v>
      </c>
      <c r="CI1478" s="17">
        <v>0.5</v>
      </c>
      <c r="CJ1478">
        <v>9.26</v>
      </c>
      <c r="CK1478">
        <v>1</v>
      </c>
      <c r="CL1478" t="s">
        <v>15379</v>
      </c>
      <c r="CM1478" t="s">
        <v>4106</v>
      </c>
      <c r="CN1478" t="s">
        <v>247</v>
      </c>
      <c r="CO1478" t="s">
        <v>15378</v>
      </c>
      <c r="CP1478" t="s">
        <v>4107</v>
      </c>
      <c r="CR1478" t="s">
        <v>17882</v>
      </c>
      <c r="CS1478" t="s">
        <v>4050</v>
      </c>
      <c r="CT1478" t="s">
        <v>4109</v>
      </c>
      <c r="CU1478" t="s">
        <v>17883</v>
      </c>
      <c r="CV1478" t="s">
        <v>4615</v>
      </c>
      <c r="CX1478" t="s">
        <v>4111</v>
      </c>
      <c r="CZ1478" t="s">
        <v>4133</v>
      </c>
      <c r="DA1478">
        <v>1</v>
      </c>
      <c r="DB1478" t="s">
        <v>17884</v>
      </c>
      <c r="DC1478" t="s">
        <v>1688</v>
      </c>
      <c r="DD1478" t="s">
        <v>17883</v>
      </c>
      <c r="DE1478" t="s">
        <v>4158</v>
      </c>
    </row>
    <row r="1479" spans="58:109" x14ac:dyDescent="0.25">
      <c r="BF1479" t="s">
        <v>12642</v>
      </c>
      <c r="BH1479" t="s">
        <v>12641</v>
      </c>
      <c r="BL1479">
        <v>0</v>
      </c>
      <c r="BM1479">
        <v>1</v>
      </c>
      <c r="BR1479" t="s">
        <v>4031</v>
      </c>
      <c r="BS1479" s="124">
        <v>46143</v>
      </c>
      <c r="BT1479" t="s">
        <v>498</v>
      </c>
      <c r="BU1479" t="s">
        <v>1720</v>
      </c>
      <c r="BW1479" t="s">
        <v>15380</v>
      </c>
      <c r="BX1479" t="s">
        <v>4030</v>
      </c>
      <c r="BY1479" t="s">
        <v>4034</v>
      </c>
      <c r="BZ1479" t="s">
        <v>15381</v>
      </c>
      <c r="CA1479" t="s">
        <v>4712</v>
      </c>
      <c r="CC1479" t="s">
        <v>4105</v>
      </c>
      <c r="CD1479">
        <v>94.6</v>
      </c>
      <c r="CE1479">
        <v>4.3</v>
      </c>
      <c r="CF1479">
        <v>1.032</v>
      </c>
      <c r="CG1479">
        <v>1</v>
      </c>
      <c r="CH1479">
        <v>94.6</v>
      </c>
      <c r="CI1479" s="17">
        <v>0.2</v>
      </c>
      <c r="CJ1479">
        <v>10.84</v>
      </c>
      <c r="CK1479">
        <v>1</v>
      </c>
      <c r="CL1479" t="s">
        <v>15382</v>
      </c>
      <c r="CM1479" t="s">
        <v>4121</v>
      </c>
      <c r="CN1479" t="s">
        <v>247</v>
      </c>
      <c r="CO1479" t="s">
        <v>15381</v>
      </c>
      <c r="CP1479" t="s">
        <v>4121</v>
      </c>
      <c r="CR1479" t="s">
        <v>8854</v>
      </c>
      <c r="CS1479" t="s">
        <v>4030</v>
      </c>
      <c r="CT1479" t="s">
        <v>4032</v>
      </c>
      <c r="CU1479" t="s">
        <v>17885</v>
      </c>
      <c r="CV1479" t="s">
        <v>8850</v>
      </c>
      <c r="CX1479" t="s">
        <v>4105</v>
      </c>
      <c r="CY1479" s="17">
        <v>0.5</v>
      </c>
      <c r="CZ1479" t="s">
        <v>4133</v>
      </c>
      <c r="DA1479">
        <v>1</v>
      </c>
      <c r="DB1479" t="s">
        <v>17886</v>
      </c>
      <c r="DC1479" t="s">
        <v>1688</v>
      </c>
      <c r="DD1479" t="s">
        <v>17885</v>
      </c>
      <c r="DE1479" t="s">
        <v>4158</v>
      </c>
    </row>
    <row r="1480" spans="58:109" x14ac:dyDescent="0.25">
      <c r="BF1480" t="s">
        <v>12643</v>
      </c>
      <c r="BH1480" t="s">
        <v>12641</v>
      </c>
      <c r="BL1480">
        <v>0</v>
      </c>
      <c r="BM1480">
        <v>1</v>
      </c>
      <c r="BR1480" t="s">
        <v>4031</v>
      </c>
      <c r="BS1480" s="124">
        <v>46143</v>
      </c>
      <c r="BT1480" t="s">
        <v>498</v>
      </c>
      <c r="BU1480" t="s">
        <v>1720</v>
      </c>
      <c r="BW1480" t="s">
        <v>15383</v>
      </c>
      <c r="BX1480" t="s">
        <v>4030</v>
      </c>
      <c r="BY1480" t="s">
        <v>4034</v>
      </c>
      <c r="BZ1480" t="s">
        <v>15384</v>
      </c>
      <c r="CA1480" t="s">
        <v>4712</v>
      </c>
      <c r="CC1480" t="s">
        <v>4105</v>
      </c>
      <c r="CD1480">
        <v>56.54</v>
      </c>
      <c r="CE1480">
        <v>2.57</v>
      </c>
      <c r="CF1480">
        <v>0.61650000000000005</v>
      </c>
      <c r="CG1480">
        <v>1</v>
      </c>
      <c r="CH1480">
        <v>56.54</v>
      </c>
      <c r="CI1480" s="17">
        <v>0.2</v>
      </c>
      <c r="CJ1480">
        <v>6.47</v>
      </c>
      <c r="CK1480">
        <v>1</v>
      </c>
      <c r="CL1480" t="s">
        <v>15382</v>
      </c>
      <c r="CM1480" t="s">
        <v>4121</v>
      </c>
      <c r="CN1480" t="s">
        <v>247</v>
      </c>
      <c r="CO1480" t="s">
        <v>15384</v>
      </c>
      <c r="CP1480" t="s">
        <v>4121</v>
      </c>
      <c r="CR1480" t="s">
        <v>8852</v>
      </c>
      <c r="CS1480" t="s">
        <v>4030</v>
      </c>
      <c r="CT1480" t="s">
        <v>4032</v>
      </c>
      <c r="CU1480" t="s">
        <v>17887</v>
      </c>
      <c r="CV1480" t="s">
        <v>8850</v>
      </c>
      <c r="CX1480" t="s">
        <v>4105</v>
      </c>
      <c r="CY1480" s="17">
        <v>0.5</v>
      </c>
      <c r="CZ1480" t="s">
        <v>4133</v>
      </c>
      <c r="DA1480">
        <v>1</v>
      </c>
      <c r="DB1480" t="s">
        <v>17886</v>
      </c>
      <c r="DC1480" t="s">
        <v>1688</v>
      </c>
      <c r="DD1480" t="s">
        <v>17887</v>
      </c>
      <c r="DE1480" t="s">
        <v>4158</v>
      </c>
    </row>
    <row r="1481" spans="58:109" x14ac:dyDescent="0.25">
      <c r="BF1481" t="s">
        <v>12644</v>
      </c>
      <c r="BG1481" t="s">
        <v>12645</v>
      </c>
      <c r="BH1481" t="s">
        <v>4322</v>
      </c>
      <c r="BI1481" t="s">
        <v>12646</v>
      </c>
      <c r="BJ1481" t="s">
        <v>4032</v>
      </c>
      <c r="BK1481">
        <v>190.3</v>
      </c>
      <c r="BL1481">
        <v>1</v>
      </c>
      <c r="BM1481">
        <v>1</v>
      </c>
      <c r="BN1481" t="s">
        <v>4047</v>
      </c>
      <c r="BO1481">
        <v>1</v>
      </c>
      <c r="BP1481" t="s">
        <v>4029</v>
      </c>
      <c r="BQ1481" t="s">
        <v>4030</v>
      </c>
      <c r="BR1481" t="s">
        <v>4031</v>
      </c>
      <c r="BS1481" s="124">
        <v>46143</v>
      </c>
      <c r="BT1481" t="s">
        <v>516</v>
      </c>
      <c r="BU1481" t="s">
        <v>1381</v>
      </c>
      <c r="BW1481" t="s">
        <v>15385</v>
      </c>
      <c r="BX1481" t="s">
        <v>4030</v>
      </c>
      <c r="BY1481" t="s">
        <v>4034</v>
      </c>
      <c r="BZ1481" t="s">
        <v>15384</v>
      </c>
      <c r="CA1481" t="s">
        <v>4712</v>
      </c>
      <c r="CC1481" t="s">
        <v>4105</v>
      </c>
      <c r="CD1481">
        <v>43.78</v>
      </c>
      <c r="CE1481">
        <v>1.99</v>
      </c>
      <c r="CF1481">
        <v>0.47699999999999998</v>
      </c>
      <c r="CG1481">
        <v>1</v>
      </c>
      <c r="CH1481">
        <v>43.78</v>
      </c>
      <c r="CI1481" s="17">
        <v>0.2</v>
      </c>
      <c r="CJ1481">
        <v>5.01</v>
      </c>
      <c r="CK1481">
        <v>1</v>
      </c>
      <c r="CL1481" t="s">
        <v>15382</v>
      </c>
      <c r="CM1481" t="s">
        <v>4121</v>
      </c>
      <c r="CN1481" t="s">
        <v>247</v>
      </c>
      <c r="CO1481" t="s">
        <v>15384</v>
      </c>
      <c r="CP1481" t="s">
        <v>4121</v>
      </c>
      <c r="CR1481" t="s">
        <v>8857</v>
      </c>
      <c r="CS1481" t="s">
        <v>4030</v>
      </c>
      <c r="CT1481" t="s">
        <v>4032</v>
      </c>
      <c r="CU1481" t="s">
        <v>17887</v>
      </c>
      <c r="CV1481" t="s">
        <v>8850</v>
      </c>
      <c r="CX1481" t="s">
        <v>4105</v>
      </c>
      <c r="CY1481" s="17">
        <v>0.5</v>
      </c>
      <c r="CZ1481" t="s">
        <v>4133</v>
      </c>
      <c r="DA1481">
        <v>1</v>
      </c>
      <c r="DB1481" t="s">
        <v>17886</v>
      </c>
      <c r="DC1481" t="s">
        <v>1688</v>
      </c>
      <c r="DD1481" t="s">
        <v>17887</v>
      </c>
      <c r="DE1481" t="s">
        <v>4158</v>
      </c>
    </row>
    <row r="1482" spans="58:109" x14ac:dyDescent="0.25">
      <c r="BF1482" t="s">
        <v>12647</v>
      </c>
      <c r="BG1482" t="s">
        <v>12648</v>
      </c>
      <c r="BH1482" t="s">
        <v>4322</v>
      </c>
      <c r="BI1482" t="s">
        <v>12649</v>
      </c>
      <c r="BJ1482" t="s">
        <v>4032</v>
      </c>
      <c r="BK1482">
        <v>186.56</v>
      </c>
      <c r="BL1482">
        <v>1</v>
      </c>
      <c r="BM1482">
        <v>1</v>
      </c>
      <c r="BN1482" t="s">
        <v>4047</v>
      </c>
      <c r="BO1482">
        <v>1</v>
      </c>
      <c r="BP1482" t="s">
        <v>4029</v>
      </c>
      <c r="BQ1482" t="s">
        <v>4030</v>
      </c>
      <c r="BR1482" t="s">
        <v>4031</v>
      </c>
      <c r="BS1482" s="124">
        <v>46143</v>
      </c>
      <c r="BT1482" t="s">
        <v>516</v>
      </c>
      <c r="BU1482" t="s">
        <v>1381</v>
      </c>
      <c r="BW1482" t="s">
        <v>15386</v>
      </c>
      <c r="BX1482" t="s">
        <v>4030</v>
      </c>
      <c r="BY1482" t="s">
        <v>4109</v>
      </c>
      <c r="BZ1482" t="s">
        <v>14645</v>
      </c>
      <c r="CA1482" t="s">
        <v>8905</v>
      </c>
      <c r="CC1482" t="s">
        <v>4105</v>
      </c>
      <c r="CD1482">
        <v>175.88</v>
      </c>
      <c r="CE1482">
        <v>7.99</v>
      </c>
      <c r="CF1482">
        <v>3.8370000000000002</v>
      </c>
      <c r="CG1482">
        <v>1</v>
      </c>
      <c r="CH1482">
        <v>175.88</v>
      </c>
      <c r="CI1482" s="17">
        <v>0.2</v>
      </c>
      <c r="CJ1482">
        <v>38.85</v>
      </c>
      <c r="CK1482">
        <v>1</v>
      </c>
      <c r="CL1482" t="s">
        <v>15387</v>
      </c>
      <c r="CM1482" t="s">
        <v>4121</v>
      </c>
      <c r="CN1482" t="s">
        <v>247</v>
      </c>
      <c r="CO1482" t="s">
        <v>14645</v>
      </c>
      <c r="CP1482" t="s">
        <v>4121</v>
      </c>
      <c r="CR1482" t="s">
        <v>17888</v>
      </c>
      <c r="CS1482" t="s">
        <v>4050</v>
      </c>
      <c r="CT1482" t="s">
        <v>4032</v>
      </c>
      <c r="CU1482" t="s">
        <v>17889</v>
      </c>
      <c r="CV1482" t="s">
        <v>4234</v>
      </c>
      <c r="CX1482" t="s">
        <v>4105</v>
      </c>
      <c r="CY1482" s="17">
        <v>0.5</v>
      </c>
      <c r="CZ1482" t="s">
        <v>4133</v>
      </c>
      <c r="DA1482">
        <v>1</v>
      </c>
      <c r="DB1482" t="s">
        <v>17890</v>
      </c>
      <c r="DC1482" t="s">
        <v>1688</v>
      </c>
      <c r="DD1482" t="s">
        <v>17889</v>
      </c>
      <c r="DE1482" t="s">
        <v>4158</v>
      </c>
    </row>
    <row r="1483" spans="58:109" x14ac:dyDescent="0.25">
      <c r="BF1483" t="s">
        <v>12650</v>
      </c>
      <c r="BH1483" t="s">
        <v>4322</v>
      </c>
      <c r="BL1483">
        <v>0</v>
      </c>
      <c r="BM1483">
        <v>1</v>
      </c>
      <c r="BR1483" t="s">
        <v>4031</v>
      </c>
      <c r="BS1483" s="124">
        <v>46143</v>
      </c>
      <c r="BT1483" t="s">
        <v>516</v>
      </c>
      <c r="BU1483" t="s">
        <v>1381</v>
      </c>
      <c r="BW1483" t="s">
        <v>15388</v>
      </c>
      <c r="BX1483" t="s">
        <v>4030</v>
      </c>
      <c r="BY1483" t="s">
        <v>4109</v>
      </c>
      <c r="BZ1483" t="s">
        <v>15389</v>
      </c>
      <c r="CA1483" t="s">
        <v>8456</v>
      </c>
      <c r="CB1483" t="s">
        <v>4136</v>
      </c>
      <c r="CC1483" t="s">
        <v>4111</v>
      </c>
      <c r="CD1483">
        <v>239.88</v>
      </c>
      <c r="CE1483">
        <v>19.989999999999998</v>
      </c>
      <c r="CF1483">
        <v>1.0416700000000001</v>
      </c>
      <c r="CG1483">
        <v>1</v>
      </c>
      <c r="CH1483">
        <v>239.88</v>
      </c>
      <c r="CI1483" s="17">
        <v>0.2</v>
      </c>
      <c r="CJ1483">
        <v>12.5</v>
      </c>
      <c r="CK1483">
        <v>1</v>
      </c>
      <c r="CL1483" t="s">
        <v>15390</v>
      </c>
      <c r="CM1483" t="s">
        <v>4121</v>
      </c>
      <c r="CN1483" t="s">
        <v>247</v>
      </c>
      <c r="CO1483" t="s">
        <v>15389</v>
      </c>
      <c r="CP1483" t="s">
        <v>4121</v>
      </c>
      <c r="CR1483" t="s">
        <v>17891</v>
      </c>
      <c r="CS1483" t="s">
        <v>4050</v>
      </c>
      <c r="CT1483" t="s">
        <v>4032</v>
      </c>
      <c r="CU1483" t="s">
        <v>17892</v>
      </c>
      <c r="CV1483" t="s">
        <v>4234</v>
      </c>
      <c r="CX1483" t="s">
        <v>4105</v>
      </c>
      <c r="CY1483" s="17">
        <v>0.5</v>
      </c>
      <c r="CZ1483" t="s">
        <v>4133</v>
      </c>
      <c r="DA1483">
        <v>1</v>
      </c>
      <c r="DB1483" t="s">
        <v>17890</v>
      </c>
      <c r="DC1483" t="s">
        <v>1688</v>
      </c>
      <c r="DD1483" t="s">
        <v>17892</v>
      </c>
      <c r="DE1483" t="s">
        <v>4158</v>
      </c>
    </row>
    <row r="1484" spans="58:109" x14ac:dyDescent="0.25">
      <c r="BF1484" t="s">
        <v>12651</v>
      </c>
      <c r="BG1484" t="s">
        <v>12652</v>
      </c>
      <c r="BH1484" t="s">
        <v>4040</v>
      </c>
      <c r="BI1484" t="s">
        <v>12653</v>
      </c>
      <c r="BJ1484" t="s">
        <v>4032</v>
      </c>
      <c r="BK1484">
        <v>150.36000000000001</v>
      </c>
      <c r="BL1484">
        <v>1</v>
      </c>
      <c r="BM1484">
        <v>1</v>
      </c>
      <c r="BN1484" t="s">
        <v>4028</v>
      </c>
      <c r="BO1484">
        <v>1</v>
      </c>
      <c r="BP1484" t="s">
        <v>4029</v>
      </c>
      <c r="BQ1484" t="s">
        <v>4030</v>
      </c>
      <c r="BR1484" t="s">
        <v>4031</v>
      </c>
      <c r="BS1484" s="124">
        <v>46143</v>
      </c>
      <c r="BT1484" t="s">
        <v>551</v>
      </c>
      <c r="BU1484" t="s">
        <v>1381</v>
      </c>
      <c r="BW1484" t="s">
        <v>15391</v>
      </c>
      <c r="BX1484" t="s">
        <v>4030</v>
      </c>
      <c r="BY1484" t="s">
        <v>4109</v>
      </c>
      <c r="BZ1484" t="s">
        <v>15392</v>
      </c>
      <c r="CA1484" t="s">
        <v>15392</v>
      </c>
      <c r="CB1484" t="s">
        <v>4262</v>
      </c>
      <c r="CC1484" t="s">
        <v>4111</v>
      </c>
      <c r="CD1484">
        <v>239.88</v>
      </c>
      <c r="CE1484">
        <v>19.989999999999998</v>
      </c>
      <c r="CF1484">
        <v>1.0416700000000001</v>
      </c>
      <c r="CG1484">
        <v>1</v>
      </c>
      <c r="CH1484">
        <v>239.88</v>
      </c>
      <c r="CI1484" s="17">
        <v>0.2</v>
      </c>
      <c r="CJ1484">
        <v>12.5</v>
      </c>
      <c r="CK1484">
        <v>1</v>
      </c>
      <c r="CL1484" t="s">
        <v>15393</v>
      </c>
      <c r="CM1484" t="s">
        <v>4106</v>
      </c>
      <c r="CN1484" t="s">
        <v>247</v>
      </c>
      <c r="CO1484" t="s">
        <v>15392</v>
      </c>
      <c r="CP1484" t="s">
        <v>4107</v>
      </c>
      <c r="CR1484" t="s">
        <v>17893</v>
      </c>
      <c r="CS1484" t="s">
        <v>4050</v>
      </c>
      <c r="CT1484" t="s">
        <v>4032</v>
      </c>
      <c r="CU1484" t="s">
        <v>17894</v>
      </c>
      <c r="CV1484" t="s">
        <v>4187</v>
      </c>
      <c r="CX1484" t="s">
        <v>4105</v>
      </c>
      <c r="CY1484" s="17">
        <v>0.5</v>
      </c>
      <c r="CZ1484" t="s">
        <v>4133</v>
      </c>
      <c r="DA1484">
        <v>1</v>
      </c>
      <c r="DB1484" t="s">
        <v>14314</v>
      </c>
      <c r="DC1484" t="s">
        <v>1688</v>
      </c>
      <c r="DD1484" t="s">
        <v>17894</v>
      </c>
      <c r="DE1484" t="s">
        <v>4158</v>
      </c>
    </row>
    <row r="1485" spans="58:109" x14ac:dyDescent="0.25">
      <c r="BF1485" t="s">
        <v>12654</v>
      </c>
      <c r="BH1485" t="s">
        <v>4040</v>
      </c>
      <c r="BL1485">
        <v>0</v>
      </c>
      <c r="BM1485">
        <v>1</v>
      </c>
      <c r="BR1485" t="s">
        <v>4031</v>
      </c>
      <c r="BS1485" s="124">
        <v>46143</v>
      </c>
      <c r="BT1485" t="s">
        <v>551</v>
      </c>
      <c r="BU1485" t="s">
        <v>1381</v>
      </c>
      <c r="BW1485" t="s">
        <v>8608</v>
      </c>
      <c r="BX1485" t="s">
        <v>4030</v>
      </c>
      <c r="BY1485" t="s">
        <v>4109</v>
      </c>
      <c r="BZ1485" t="s">
        <v>15394</v>
      </c>
      <c r="CA1485" t="s">
        <v>15394</v>
      </c>
      <c r="CC1485" t="s">
        <v>4111</v>
      </c>
      <c r="CD1485">
        <v>383.88</v>
      </c>
      <c r="CE1485">
        <v>31.99</v>
      </c>
      <c r="CG1485">
        <v>0</v>
      </c>
      <c r="CH1485">
        <v>383.88</v>
      </c>
      <c r="CK1485">
        <v>1</v>
      </c>
      <c r="CL1485" t="s">
        <v>8609</v>
      </c>
      <c r="CM1485" t="s">
        <v>4106</v>
      </c>
      <c r="CN1485" t="s">
        <v>247</v>
      </c>
      <c r="CO1485" t="s">
        <v>15394</v>
      </c>
      <c r="CP1485" t="s">
        <v>4107</v>
      </c>
      <c r="CR1485" t="s">
        <v>17895</v>
      </c>
      <c r="CS1485" t="s">
        <v>4030</v>
      </c>
      <c r="CT1485" t="s">
        <v>4109</v>
      </c>
      <c r="CU1485" t="s">
        <v>16007</v>
      </c>
      <c r="CV1485" t="s">
        <v>8908</v>
      </c>
      <c r="CW1485" t="s">
        <v>4157</v>
      </c>
      <c r="CX1485" t="s">
        <v>4105</v>
      </c>
      <c r="CZ1485" t="s">
        <v>4133</v>
      </c>
      <c r="DA1485">
        <v>1</v>
      </c>
      <c r="DB1485" t="s">
        <v>17896</v>
      </c>
      <c r="DC1485" t="s">
        <v>1688</v>
      </c>
      <c r="DD1485" t="s">
        <v>16007</v>
      </c>
      <c r="DE1485" t="s">
        <v>4158</v>
      </c>
    </row>
    <row r="1486" spans="58:109" x14ac:dyDescent="0.25">
      <c r="BF1486" t="s">
        <v>12655</v>
      </c>
      <c r="BH1486" t="s">
        <v>4040</v>
      </c>
      <c r="BL1486">
        <v>0</v>
      </c>
      <c r="BM1486">
        <v>1</v>
      </c>
      <c r="BR1486" t="s">
        <v>4031</v>
      </c>
      <c r="BS1486" s="124">
        <v>46143</v>
      </c>
      <c r="BT1486" t="s">
        <v>551</v>
      </c>
      <c r="BU1486" t="s">
        <v>1381</v>
      </c>
      <c r="BW1486" t="s">
        <v>15395</v>
      </c>
      <c r="BX1486" t="s">
        <v>4108</v>
      </c>
      <c r="BY1486" t="s">
        <v>4109</v>
      </c>
      <c r="BZ1486" t="s">
        <v>15396</v>
      </c>
      <c r="CA1486" t="s">
        <v>15396</v>
      </c>
      <c r="CB1486" t="s">
        <v>8822</v>
      </c>
      <c r="CC1486" t="s">
        <v>4111</v>
      </c>
      <c r="CD1486">
        <v>293.88</v>
      </c>
      <c r="CE1486">
        <v>24.49</v>
      </c>
      <c r="CG1486">
        <v>0</v>
      </c>
      <c r="CH1486">
        <v>293.88</v>
      </c>
      <c r="CK1486">
        <v>1</v>
      </c>
      <c r="CL1486" t="s">
        <v>15397</v>
      </c>
      <c r="CM1486" t="s">
        <v>4106</v>
      </c>
      <c r="CN1486" t="s">
        <v>247</v>
      </c>
      <c r="CO1486" t="s">
        <v>15396</v>
      </c>
      <c r="CP1486" t="s">
        <v>4107</v>
      </c>
      <c r="CR1486" t="s">
        <v>17897</v>
      </c>
      <c r="CS1486" t="s">
        <v>4050</v>
      </c>
      <c r="CT1486" t="s">
        <v>4109</v>
      </c>
      <c r="CU1486" t="s">
        <v>17898</v>
      </c>
      <c r="CV1486" t="s">
        <v>4614</v>
      </c>
      <c r="CX1486" t="s">
        <v>4111</v>
      </c>
      <c r="CZ1486" t="s">
        <v>4133</v>
      </c>
      <c r="DA1486">
        <v>1</v>
      </c>
      <c r="DB1486" t="s">
        <v>17899</v>
      </c>
      <c r="DC1486" t="s">
        <v>1688</v>
      </c>
      <c r="DD1486" t="s">
        <v>17898</v>
      </c>
      <c r="DE1486" t="s">
        <v>4158</v>
      </c>
    </row>
    <row r="1487" spans="58:109" x14ac:dyDescent="0.25">
      <c r="BF1487" t="s">
        <v>12656</v>
      </c>
      <c r="BG1487" t="s">
        <v>12657</v>
      </c>
      <c r="BH1487" t="s">
        <v>643</v>
      </c>
      <c r="BI1487" t="s">
        <v>12658</v>
      </c>
      <c r="BJ1487" t="s">
        <v>4032</v>
      </c>
      <c r="BK1487">
        <v>153.06</v>
      </c>
      <c r="BL1487">
        <v>1</v>
      </c>
      <c r="BM1487">
        <v>1</v>
      </c>
      <c r="BN1487" t="s">
        <v>4028</v>
      </c>
      <c r="BO1487">
        <v>1</v>
      </c>
      <c r="BP1487" t="s">
        <v>4029</v>
      </c>
      <c r="BQ1487" t="s">
        <v>4030</v>
      </c>
      <c r="BR1487" t="s">
        <v>69</v>
      </c>
      <c r="BS1487" s="124">
        <v>46143</v>
      </c>
      <c r="BT1487" t="s">
        <v>79</v>
      </c>
      <c r="BU1487" t="s">
        <v>2650</v>
      </c>
      <c r="BW1487" t="s">
        <v>15391</v>
      </c>
      <c r="BX1487" t="s">
        <v>4030</v>
      </c>
      <c r="BY1487" t="s">
        <v>4109</v>
      </c>
      <c r="BZ1487" t="s">
        <v>15398</v>
      </c>
      <c r="CA1487" t="s">
        <v>8298</v>
      </c>
      <c r="CB1487" t="s">
        <v>4262</v>
      </c>
      <c r="CC1487" t="s">
        <v>4111</v>
      </c>
      <c r="CD1487">
        <v>239.88</v>
      </c>
      <c r="CE1487">
        <v>19.989999999999998</v>
      </c>
      <c r="CF1487">
        <v>1.0416700000000001</v>
      </c>
      <c r="CG1487">
        <v>1</v>
      </c>
      <c r="CH1487">
        <v>239.88</v>
      </c>
      <c r="CI1487" s="17">
        <v>0.2</v>
      </c>
      <c r="CJ1487">
        <v>12.5</v>
      </c>
      <c r="CK1487">
        <v>1</v>
      </c>
      <c r="CL1487" t="s">
        <v>15393</v>
      </c>
      <c r="CM1487" t="s">
        <v>4106</v>
      </c>
      <c r="CN1487" t="s">
        <v>247</v>
      </c>
      <c r="CO1487" t="s">
        <v>15398</v>
      </c>
      <c r="CP1487" t="s">
        <v>4121</v>
      </c>
      <c r="CR1487" t="s">
        <v>17900</v>
      </c>
      <c r="CS1487" t="s">
        <v>4030</v>
      </c>
      <c r="CT1487" t="s">
        <v>4126</v>
      </c>
      <c r="CU1487" t="s">
        <v>14453</v>
      </c>
      <c r="CV1487" t="s">
        <v>8455</v>
      </c>
      <c r="CX1487" t="s">
        <v>4105</v>
      </c>
      <c r="CZ1487" t="s">
        <v>4133</v>
      </c>
      <c r="DA1487">
        <v>1</v>
      </c>
      <c r="DB1487" t="s">
        <v>17901</v>
      </c>
      <c r="DC1487" t="s">
        <v>1688</v>
      </c>
      <c r="DD1487" t="s">
        <v>14453</v>
      </c>
      <c r="DE1487" t="s">
        <v>4158</v>
      </c>
    </row>
    <row r="1488" spans="58:109" x14ac:dyDescent="0.25">
      <c r="BF1488" t="s">
        <v>12659</v>
      </c>
      <c r="BH1488" t="s">
        <v>684</v>
      </c>
      <c r="BL1488">
        <v>0</v>
      </c>
      <c r="BM1488">
        <v>1</v>
      </c>
      <c r="BR1488" t="s">
        <v>69</v>
      </c>
      <c r="BS1488" s="124">
        <v>46143</v>
      </c>
      <c r="BT1488" t="s">
        <v>683</v>
      </c>
      <c r="BU1488" t="s">
        <v>2171</v>
      </c>
      <c r="BW1488" t="s">
        <v>15399</v>
      </c>
      <c r="BX1488" t="s">
        <v>4030</v>
      </c>
      <c r="BY1488" t="s">
        <v>4126</v>
      </c>
      <c r="BZ1488" t="s">
        <v>15400</v>
      </c>
      <c r="CA1488" t="s">
        <v>10304</v>
      </c>
      <c r="CB1488" t="s">
        <v>4116</v>
      </c>
      <c r="CC1488" t="s">
        <v>4105</v>
      </c>
      <c r="CD1488">
        <v>101.88</v>
      </c>
      <c r="CE1488">
        <v>8.49</v>
      </c>
      <c r="CF1488">
        <v>3.0554999999999999</v>
      </c>
      <c r="CG1488">
        <v>1</v>
      </c>
      <c r="CH1488">
        <v>101.88</v>
      </c>
      <c r="CI1488" s="17">
        <v>0.2</v>
      </c>
      <c r="CJ1488">
        <v>37.43</v>
      </c>
      <c r="CK1488">
        <v>1</v>
      </c>
      <c r="CL1488" t="s">
        <v>15401</v>
      </c>
      <c r="CM1488" t="s">
        <v>4133</v>
      </c>
      <c r="CN1488" t="s">
        <v>247</v>
      </c>
      <c r="CO1488" t="s">
        <v>15400</v>
      </c>
      <c r="CP1488" t="s">
        <v>4121</v>
      </c>
      <c r="CR1488" t="s">
        <v>17902</v>
      </c>
      <c r="CS1488" t="s">
        <v>4050</v>
      </c>
      <c r="CT1488" t="s">
        <v>4126</v>
      </c>
      <c r="CU1488" t="s">
        <v>17903</v>
      </c>
      <c r="CV1488" t="s">
        <v>4263</v>
      </c>
      <c r="CX1488" t="s">
        <v>4105</v>
      </c>
      <c r="CZ1488" t="s">
        <v>4133</v>
      </c>
      <c r="DA1488">
        <v>1</v>
      </c>
      <c r="DB1488" t="s">
        <v>17901</v>
      </c>
      <c r="DC1488" t="s">
        <v>1688</v>
      </c>
      <c r="DD1488" t="s">
        <v>17903</v>
      </c>
      <c r="DE1488" t="s">
        <v>4158</v>
      </c>
    </row>
    <row r="1489" spans="58:109" x14ac:dyDescent="0.25">
      <c r="BF1489" t="s">
        <v>12660</v>
      </c>
      <c r="BG1489" t="s">
        <v>12661</v>
      </c>
      <c r="BH1489" t="s">
        <v>4044</v>
      </c>
      <c r="BI1489" t="s">
        <v>12662</v>
      </c>
      <c r="BJ1489" t="s">
        <v>4027</v>
      </c>
      <c r="BK1489">
        <v>80.88</v>
      </c>
      <c r="BL1489">
        <v>1</v>
      </c>
      <c r="BM1489">
        <v>1</v>
      </c>
      <c r="BN1489" t="s">
        <v>4028</v>
      </c>
      <c r="BO1489">
        <v>1</v>
      </c>
      <c r="BP1489" t="s">
        <v>4029</v>
      </c>
      <c r="BQ1489" t="s">
        <v>4030</v>
      </c>
      <c r="BR1489" t="s">
        <v>4031</v>
      </c>
      <c r="BS1489" s="124">
        <v>46143</v>
      </c>
      <c r="BT1489" t="s">
        <v>836</v>
      </c>
      <c r="BU1489" t="s">
        <v>2171</v>
      </c>
      <c r="BW1489" t="s">
        <v>15402</v>
      </c>
      <c r="BX1489" t="s">
        <v>4030</v>
      </c>
      <c r="BY1489" t="s">
        <v>4109</v>
      </c>
      <c r="BZ1489" t="s">
        <v>14907</v>
      </c>
      <c r="CA1489" t="s">
        <v>14907</v>
      </c>
      <c r="CC1489" t="s">
        <v>4111</v>
      </c>
      <c r="CD1489">
        <v>539.88</v>
      </c>
      <c r="CE1489">
        <v>44.99</v>
      </c>
      <c r="CG1489">
        <v>0</v>
      </c>
      <c r="CH1489">
        <v>539.88</v>
      </c>
      <c r="CK1489">
        <v>1</v>
      </c>
      <c r="CL1489" t="s">
        <v>15403</v>
      </c>
      <c r="CM1489" t="s">
        <v>4106</v>
      </c>
      <c r="CN1489" t="s">
        <v>247</v>
      </c>
      <c r="CO1489" t="s">
        <v>14907</v>
      </c>
      <c r="CP1489" t="s">
        <v>4107</v>
      </c>
      <c r="CR1489" t="s">
        <v>17904</v>
      </c>
      <c r="CS1489" t="s">
        <v>4050</v>
      </c>
      <c r="CT1489" t="s">
        <v>4126</v>
      </c>
      <c r="CU1489" t="s">
        <v>17905</v>
      </c>
      <c r="CV1489" t="s">
        <v>4263</v>
      </c>
      <c r="CX1489" t="s">
        <v>4105</v>
      </c>
      <c r="CZ1489" t="s">
        <v>4133</v>
      </c>
      <c r="DA1489">
        <v>1</v>
      </c>
      <c r="DB1489" t="s">
        <v>17901</v>
      </c>
      <c r="DC1489" t="s">
        <v>1688</v>
      </c>
      <c r="DD1489" t="s">
        <v>17905</v>
      </c>
      <c r="DE1489" t="s">
        <v>4158</v>
      </c>
    </row>
    <row r="1490" spans="58:109" x14ac:dyDescent="0.25">
      <c r="BF1490" t="s">
        <v>12663</v>
      </c>
      <c r="BG1490" t="s">
        <v>12664</v>
      </c>
      <c r="BH1490" t="s">
        <v>4044</v>
      </c>
      <c r="BI1490" t="s">
        <v>12665</v>
      </c>
      <c r="BJ1490" t="s">
        <v>4027</v>
      </c>
      <c r="BK1490">
        <v>59.28</v>
      </c>
      <c r="BL1490">
        <v>1</v>
      </c>
      <c r="BM1490">
        <v>1</v>
      </c>
      <c r="BN1490" t="s">
        <v>4028</v>
      </c>
      <c r="BO1490">
        <v>1</v>
      </c>
      <c r="BP1490" t="s">
        <v>4029</v>
      </c>
      <c r="BQ1490" t="s">
        <v>4030</v>
      </c>
      <c r="BR1490" t="s">
        <v>4031</v>
      </c>
      <c r="BS1490" s="124">
        <v>46143</v>
      </c>
      <c r="BT1490" t="s">
        <v>836</v>
      </c>
      <c r="BU1490" t="s">
        <v>2171</v>
      </c>
      <c r="BW1490" t="s">
        <v>15404</v>
      </c>
      <c r="BX1490" t="s">
        <v>4030</v>
      </c>
      <c r="BY1490" t="s">
        <v>4034</v>
      </c>
      <c r="BZ1490" t="s">
        <v>14630</v>
      </c>
      <c r="CA1490" t="s">
        <v>14630</v>
      </c>
      <c r="CC1490" t="s">
        <v>4105</v>
      </c>
      <c r="CD1490">
        <v>64.8</v>
      </c>
      <c r="CE1490">
        <v>5.4</v>
      </c>
      <c r="CF1490">
        <v>0.40500000000000003</v>
      </c>
      <c r="CG1490">
        <v>0</v>
      </c>
      <c r="CH1490">
        <v>64.8</v>
      </c>
      <c r="CI1490" s="17">
        <v>0.5</v>
      </c>
      <c r="CJ1490">
        <v>8.92</v>
      </c>
      <c r="CK1490">
        <v>1</v>
      </c>
      <c r="CL1490" t="s">
        <v>15405</v>
      </c>
      <c r="CM1490" t="s">
        <v>4133</v>
      </c>
      <c r="CN1490" t="s">
        <v>247</v>
      </c>
      <c r="CO1490" t="s">
        <v>14630</v>
      </c>
      <c r="CP1490" t="s">
        <v>4107</v>
      </c>
      <c r="CR1490" t="s">
        <v>17908</v>
      </c>
      <c r="CS1490" t="s">
        <v>4050</v>
      </c>
      <c r="CT1490" t="s">
        <v>4034</v>
      </c>
      <c r="CU1490" t="s">
        <v>17909</v>
      </c>
      <c r="CV1490" t="s">
        <v>4701</v>
      </c>
      <c r="CX1490" t="s">
        <v>4105</v>
      </c>
      <c r="CZ1490" t="s">
        <v>4133</v>
      </c>
      <c r="DA1490">
        <v>1</v>
      </c>
      <c r="DB1490" t="s">
        <v>17910</v>
      </c>
      <c r="DC1490" t="s">
        <v>1688</v>
      </c>
      <c r="DD1490" t="s">
        <v>17909</v>
      </c>
      <c r="DE1490" t="s">
        <v>4158</v>
      </c>
    </row>
    <row r="1491" spans="58:109" x14ac:dyDescent="0.25">
      <c r="BF1491" t="s">
        <v>12666</v>
      </c>
      <c r="BG1491" t="s">
        <v>12667</v>
      </c>
      <c r="BH1491" t="s">
        <v>4044</v>
      </c>
      <c r="BI1491" t="s">
        <v>12668</v>
      </c>
      <c r="BJ1491" t="s">
        <v>4027</v>
      </c>
      <c r="BK1491">
        <v>86.28</v>
      </c>
      <c r="BL1491">
        <v>1</v>
      </c>
      <c r="BM1491">
        <v>1</v>
      </c>
      <c r="BN1491" t="s">
        <v>4028</v>
      </c>
      <c r="BO1491">
        <v>1</v>
      </c>
      <c r="BP1491" t="s">
        <v>4029</v>
      </c>
      <c r="BQ1491" t="s">
        <v>4030</v>
      </c>
      <c r="BR1491" t="s">
        <v>4031</v>
      </c>
      <c r="BS1491" s="124">
        <v>46143</v>
      </c>
      <c r="BT1491" t="s">
        <v>836</v>
      </c>
      <c r="BU1491" t="s">
        <v>2171</v>
      </c>
      <c r="BW1491" t="s">
        <v>8346</v>
      </c>
      <c r="BX1491" t="s">
        <v>4030</v>
      </c>
      <c r="BY1491" t="s">
        <v>4109</v>
      </c>
      <c r="BZ1491" t="s">
        <v>15406</v>
      </c>
      <c r="CA1491" t="s">
        <v>15406</v>
      </c>
      <c r="CC1491" t="s">
        <v>4111</v>
      </c>
      <c r="CD1491">
        <v>395.88</v>
      </c>
      <c r="CE1491">
        <v>32.99</v>
      </c>
      <c r="CG1491">
        <v>0</v>
      </c>
      <c r="CH1491">
        <v>395.88</v>
      </c>
      <c r="CK1491">
        <v>1</v>
      </c>
      <c r="CL1491" t="s">
        <v>8347</v>
      </c>
      <c r="CM1491" t="s">
        <v>4106</v>
      </c>
      <c r="CN1491" t="s">
        <v>247</v>
      </c>
      <c r="CO1491" t="s">
        <v>15406</v>
      </c>
      <c r="CP1491" t="s">
        <v>4107</v>
      </c>
      <c r="CR1491" t="s">
        <v>8528</v>
      </c>
      <c r="CS1491" t="s">
        <v>4030</v>
      </c>
      <c r="CT1491" t="s">
        <v>4032</v>
      </c>
      <c r="CU1491" t="s">
        <v>17906</v>
      </c>
      <c r="CV1491" t="s">
        <v>8438</v>
      </c>
      <c r="CX1491" t="s">
        <v>4105</v>
      </c>
      <c r="CY1491" s="17">
        <v>0.5</v>
      </c>
      <c r="CZ1491" t="s">
        <v>4133</v>
      </c>
      <c r="DA1491">
        <v>1</v>
      </c>
      <c r="DB1491" t="s">
        <v>17907</v>
      </c>
      <c r="DC1491" t="s">
        <v>1688</v>
      </c>
      <c r="DD1491" t="s">
        <v>17906</v>
      </c>
      <c r="DE1491" t="s">
        <v>4158</v>
      </c>
    </row>
    <row r="1492" spans="58:109" x14ac:dyDescent="0.25">
      <c r="BF1492" t="s">
        <v>12669</v>
      </c>
      <c r="BH1492" t="s">
        <v>4044</v>
      </c>
      <c r="BL1492">
        <v>0</v>
      </c>
      <c r="BM1492">
        <v>1</v>
      </c>
      <c r="BR1492" t="s">
        <v>4031</v>
      </c>
      <c r="BS1492" s="124">
        <v>46143</v>
      </c>
      <c r="BT1492" t="s">
        <v>836</v>
      </c>
      <c r="BU1492" t="s">
        <v>2171</v>
      </c>
      <c r="BW1492" t="s">
        <v>8348</v>
      </c>
      <c r="BX1492" t="s">
        <v>4030</v>
      </c>
      <c r="BY1492" t="s">
        <v>4109</v>
      </c>
      <c r="BZ1492" t="s">
        <v>15406</v>
      </c>
      <c r="CA1492" t="s">
        <v>15406</v>
      </c>
      <c r="CC1492" t="s">
        <v>4111</v>
      </c>
      <c r="CD1492">
        <v>395.88</v>
      </c>
      <c r="CE1492">
        <v>32.99</v>
      </c>
      <c r="CG1492">
        <v>0</v>
      </c>
      <c r="CH1492">
        <v>395.88</v>
      </c>
      <c r="CK1492">
        <v>1</v>
      </c>
      <c r="CL1492" t="s">
        <v>8347</v>
      </c>
      <c r="CM1492" t="s">
        <v>4106</v>
      </c>
      <c r="CN1492" t="s">
        <v>247</v>
      </c>
      <c r="CO1492" t="s">
        <v>15406</v>
      </c>
      <c r="CP1492" t="s">
        <v>4107</v>
      </c>
      <c r="CR1492" t="s">
        <v>17911</v>
      </c>
      <c r="CS1492" t="s">
        <v>4050</v>
      </c>
      <c r="CT1492" t="s">
        <v>4027</v>
      </c>
      <c r="CU1492" t="s">
        <v>17912</v>
      </c>
      <c r="CV1492" t="s">
        <v>4215</v>
      </c>
      <c r="CX1492" t="s">
        <v>4105</v>
      </c>
      <c r="CZ1492" t="s">
        <v>4133</v>
      </c>
      <c r="DA1492">
        <v>1</v>
      </c>
      <c r="DB1492" t="s">
        <v>17913</v>
      </c>
      <c r="DC1492" t="s">
        <v>1688</v>
      </c>
      <c r="DD1492" t="s">
        <v>17912</v>
      </c>
      <c r="DE1492" t="s">
        <v>4158</v>
      </c>
    </row>
    <row r="1493" spans="58:109" x14ac:dyDescent="0.25">
      <c r="BF1493" t="s">
        <v>12670</v>
      </c>
      <c r="BH1493" t="s">
        <v>4044</v>
      </c>
      <c r="BL1493">
        <v>0</v>
      </c>
      <c r="BM1493">
        <v>1</v>
      </c>
      <c r="BR1493" t="s">
        <v>4031</v>
      </c>
      <c r="BS1493" s="124">
        <v>46143</v>
      </c>
      <c r="BT1493" t="s">
        <v>836</v>
      </c>
      <c r="BU1493" t="s">
        <v>2171</v>
      </c>
      <c r="BW1493" t="s">
        <v>15407</v>
      </c>
      <c r="BX1493" t="s">
        <v>4030</v>
      </c>
      <c r="BY1493" t="s">
        <v>4109</v>
      </c>
      <c r="BZ1493" t="s">
        <v>15408</v>
      </c>
      <c r="CA1493" t="s">
        <v>8449</v>
      </c>
      <c r="CB1493" t="s">
        <v>8374</v>
      </c>
      <c r="CC1493" t="s">
        <v>4111</v>
      </c>
      <c r="CD1493">
        <v>245.88</v>
      </c>
      <c r="CE1493">
        <v>20.49</v>
      </c>
      <c r="CF1493">
        <v>1.0416700000000001</v>
      </c>
      <c r="CG1493">
        <v>1</v>
      </c>
      <c r="CH1493">
        <v>245.88</v>
      </c>
      <c r="CI1493" s="17">
        <v>0.2</v>
      </c>
      <c r="CJ1493">
        <v>12.5</v>
      </c>
      <c r="CK1493">
        <v>1</v>
      </c>
      <c r="CL1493" t="s">
        <v>15409</v>
      </c>
      <c r="CM1493" t="s">
        <v>4121</v>
      </c>
      <c r="CN1493" t="s">
        <v>247</v>
      </c>
      <c r="CO1493" t="s">
        <v>15408</v>
      </c>
      <c r="CP1493" t="s">
        <v>4121</v>
      </c>
      <c r="CR1493" t="s">
        <v>17914</v>
      </c>
      <c r="CS1493" t="s">
        <v>4030</v>
      </c>
      <c r="CT1493" t="s">
        <v>4034</v>
      </c>
      <c r="CU1493" t="s">
        <v>17453</v>
      </c>
      <c r="CV1493" t="s">
        <v>8593</v>
      </c>
      <c r="CW1493" t="s">
        <v>4396</v>
      </c>
      <c r="CX1493" t="s">
        <v>4105</v>
      </c>
      <c r="CY1493" s="17">
        <v>0.2</v>
      </c>
      <c r="CZ1493" t="s">
        <v>4133</v>
      </c>
      <c r="DA1493">
        <v>1</v>
      </c>
      <c r="DB1493" t="s">
        <v>17915</v>
      </c>
      <c r="DC1493" t="s">
        <v>1688</v>
      </c>
      <c r="DD1493" t="s">
        <v>17453</v>
      </c>
      <c r="DE1493" t="s">
        <v>4158</v>
      </c>
    </row>
    <row r="1494" spans="58:109" x14ac:dyDescent="0.25">
      <c r="BF1494" t="s">
        <v>12671</v>
      </c>
      <c r="BH1494" t="s">
        <v>4044</v>
      </c>
      <c r="BL1494">
        <v>0</v>
      </c>
      <c r="BM1494">
        <v>1</v>
      </c>
      <c r="BR1494" t="s">
        <v>4031</v>
      </c>
      <c r="BS1494" s="124">
        <v>46143</v>
      </c>
      <c r="BT1494" t="s">
        <v>836</v>
      </c>
      <c r="BU1494" t="s">
        <v>2171</v>
      </c>
      <c r="BW1494" t="s">
        <v>15410</v>
      </c>
      <c r="BX1494" t="s">
        <v>4030</v>
      </c>
      <c r="BY1494" t="s">
        <v>4032</v>
      </c>
      <c r="BZ1494" t="s">
        <v>15411</v>
      </c>
      <c r="CA1494" t="s">
        <v>8442</v>
      </c>
      <c r="CB1494" t="s">
        <v>8261</v>
      </c>
      <c r="CC1494" t="s">
        <v>4105</v>
      </c>
      <c r="CD1494">
        <v>263.88</v>
      </c>
      <c r="CE1494">
        <v>21.99</v>
      </c>
      <c r="CF1494">
        <v>2.4626000000000001</v>
      </c>
      <c r="CG1494">
        <v>1</v>
      </c>
      <c r="CH1494">
        <v>263.88</v>
      </c>
      <c r="CI1494" s="17">
        <v>0.2</v>
      </c>
      <c r="CJ1494">
        <v>30.17</v>
      </c>
      <c r="CK1494">
        <v>1</v>
      </c>
      <c r="CL1494" t="s">
        <v>15412</v>
      </c>
      <c r="CM1494" t="s">
        <v>4121</v>
      </c>
      <c r="CN1494" t="s">
        <v>247</v>
      </c>
      <c r="CO1494" t="s">
        <v>15411</v>
      </c>
      <c r="CP1494" t="s">
        <v>4121</v>
      </c>
      <c r="CR1494" t="s">
        <v>21995</v>
      </c>
      <c r="CS1494" t="s">
        <v>4030</v>
      </c>
      <c r="CT1494" t="s">
        <v>4126</v>
      </c>
      <c r="CU1494" t="s">
        <v>21996</v>
      </c>
      <c r="CV1494" t="s">
        <v>8557</v>
      </c>
      <c r="CX1494" t="s">
        <v>4105</v>
      </c>
      <c r="CZ1494" t="s">
        <v>4133</v>
      </c>
      <c r="DA1494">
        <v>1</v>
      </c>
      <c r="DB1494" t="s">
        <v>21997</v>
      </c>
      <c r="DC1494" t="s">
        <v>1706</v>
      </c>
      <c r="DD1494" t="s">
        <v>21996</v>
      </c>
      <c r="DE1494" t="s">
        <v>4158</v>
      </c>
    </row>
    <row r="1495" spans="58:109" x14ac:dyDescent="0.25">
      <c r="BF1495" t="s">
        <v>12672</v>
      </c>
      <c r="BH1495" t="s">
        <v>4044</v>
      </c>
      <c r="BL1495">
        <v>0</v>
      </c>
      <c r="BM1495">
        <v>1</v>
      </c>
      <c r="BR1495" t="s">
        <v>4031</v>
      </c>
      <c r="BS1495" s="124">
        <v>46143</v>
      </c>
      <c r="BT1495" t="s">
        <v>836</v>
      </c>
      <c r="BU1495" t="s">
        <v>2171</v>
      </c>
      <c r="BW1495" t="s">
        <v>15413</v>
      </c>
      <c r="BX1495" t="s">
        <v>4050</v>
      </c>
      <c r="BY1495" t="s">
        <v>4109</v>
      </c>
      <c r="BZ1495" t="s">
        <v>15414</v>
      </c>
      <c r="CA1495" t="s">
        <v>15414</v>
      </c>
      <c r="CC1495" t="s">
        <v>4111</v>
      </c>
      <c r="CD1495">
        <v>539.88</v>
      </c>
      <c r="CE1495">
        <v>44.99</v>
      </c>
      <c r="CG1495">
        <v>0</v>
      </c>
      <c r="CH1495">
        <v>539.88</v>
      </c>
      <c r="CK1495">
        <v>1</v>
      </c>
      <c r="CL1495" t="s">
        <v>8837</v>
      </c>
      <c r="CM1495" t="s">
        <v>4133</v>
      </c>
      <c r="CN1495" t="s">
        <v>250</v>
      </c>
      <c r="CO1495" t="s">
        <v>15414</v>
      </c>
      <c r="CP1495" t="s">
        <v>4107</v>
      </c>
      <c r="CR1495" t="s">
        <v>21998</v>
      </c>
      <c r="CS1495" t="s">
        <v>4030</v>
      </c>
      <c r="CT1495" t="s">
        <v>4027</v>
      </c>
      <c r="CU1495" t="s">
        <v>21696</v>
      </c>
      <c r="CV1495" t="s">
        <v>21778</v>
      </c>
      <c r="CX1495" t="s">
        <v>4105</v>
      </c>
      <c r="CZ1495" t="s">
        <v>4133</v>
      </c>
      <c r="DA1495">
        <v>1</v>
      </c>
      <c r="DB1495" t="s">
        <v>21999</v>
      </c>
      <c r="DC1495" t="s">
        <v>1706</v>
      </c>
      <c r="DD1495" t="s">
        <v>21696</v>
      </c>
      <c r="DE1495" t="s">
        <v>4158</v>
      </c>
    </row>
    <row r="1496" spans="58:109" x14ac:dyDescent="0.25">
      <c r="BF1496" t="s">
        <v>12673</v>
      </c>
      <c r="BH1496" t="s">
        <v>4044</v>
      </c>
      <c r="BL1496">
        <v>0</v>
      </c>
      <c r="BM1496">
        <v>1</v>
      </c>
      <c r="BR1496" t="s">
        <v>4031</v>
      </c>
      <c r="BS1496" s="124">
        <v>46143</v>
      </c>
      <c r="BT1496" t="s">
        <v>836</v>
      </c>
      <c r="BU1496" t="s">
        <v>2171</v>
      </c>
      <c r="BW1496" t="s">
        <v>20316</v>
      </c>
      <c r="BX1496" t="s">
        <v>4030</v>
      </c>
      <c r="BY1496" t="s">
        <v>4109</v>
      </c>
      <c r="BZ1496" t="s">
        <v>20458</v>
      </c>
      <c r="CA1496" t="s">
        <v>20458</v>
      </c>
      <c r="CC1496" t="s">
        <v>4111</v>
      </c>
      <c r="CD1496">
        <v>431.88</v>
      </c>
      <c r="CE1496">
        <v>35.99</v>
      </c>
      <c r="CG1496">
        <v>0</v>
      </c>
      <c r="CH1496">
        <v>431.88</v>
      </c>
      <c r="CK1496">
        <v>1</v>
      </c>
      <c r="CL1496" t="s">
        <v>20318</v>
      </c>
      <c r="CM1496" t="s">
        <v>4106</v>
      </c>
      <c r="CN1496" t="s">
        <v>250</v>
      </c>
      <c r="CO1496" t="s">
        <v>20458</v>
      </c>
      <c r="CP1496" t="s">
        <v>4107</v>
      </c>
      <c r="CR1496" t="s">
        <v>20606</v>
      </c>
      <c r="CS1496" t="s">
        <v>4050</v>
      </c>
      <c r="CT1496" t="s">
        <v>4142</v>
      </c>
      <c r="CU1496" t="s">
        <v>20607</v>
      </c>
      <c r="CV1496" t="s">
        <v>4470</v>
      </c>
      <c r="CW1496" t="s">
        <v>4174</v>
      </c>
      <c r="CX1496" t="s">
        <v>4105</v>
      </c>
      <c r="CZ1496" t="s">
        <v>4133</v>
      </c>
      <c r="DA1496">
        <v>1</v>
      </c>
      <c r="DB1496" t="s">
        <v>20608</v>
      </c>
      <c r="DC1496" t="s">
        <v>1706</v>
      </c>
      <c r="DD1496" t="s">
        <v>20607</v>
      </c>
      <c r="DE1496" t="s">
        <v>4158</v>
      </c>
    </row>
    <row r="1497" spans="58:109" x14ac:dyDescent="0.25">
      <c r="BF1497" t="s">
        <v>12674</v>
      </c>
      <c r="BH1497" t="s">
        <v>4044</v>
      </c>
      <c r="BL1497">
        <v>0</v>
      </c>
      <c r="BM1497">
        <v>1</v>
      </c>
      <c r="BR1497" t="s">
        <v>4031</v>
      </c>
      <c r="BS1497" s="124">
        <v>46143</v>
      </c>
      <c r="BT1497" t="s">
        <v>836</v>
      </c>
      <c r="BU1497" t="s">
        <v>2171</v>
      </c>
      <c r="BW1497" t="s">
        <v>20463</v>
      </c>
      <c r="BX1497" t="s">
        <v>4030</v>
      </c>
      <c r="BY1497" t="s">
        <v>4034</v>
      </c>
      <c r="BZ1497" t="s">
        <v>20464</v>
      </c>
      <c r="CA1497" t="s">
        <v>20464</v>
      </c>
      <c r="CC1497" t="s">
        <v>4105</v>
      </c>
      <c r="CD1497">
        <v>60.84</v>
      </c>
      <c r="CE1497">
        <v>5.07</v>
      </c>
      <c r="CF1497">
        <v>0.38024999999999998</v>
      </c>
      <c r="CG1497">
        <v>0</v>
      </c>
      <c r="CH1497">
        <v>60.84</v>
      </c>
      <c r="CJ1497">
        <v>8.3699999999999992</v>
      </c>
      <c r="CK1497">
        <v>1</v>
      </c>
      <c r="CL1497" t="s">
        <v>20465</v>
      </c>
      <c r="CM1497" t="s">
        <v>4106</v>
      </c>
      <c r="CN1497" t="s">
        <v>250</v>
      </c>
      <c r="CO1497" t="s">
        <v>20464</v>
      </c>
      <c r="CP1497" t="s">
        <v>4107</v>
      </c>
      <c r="CR1497" t="s">
        <v>21114</v>
      </c>
      <c r="CS1497" t="s">
        <v>4050</v>
      </c>
      <c r="CT1497" t="s">
        <v>4034</v>
      </c>
      <c r="CU1497" t="s">
        <v>21115</v>
      </c>
      <c r="CV1497" t="s">
        <v>8280</v>
      </c>
      <c r="CW1497" t="s">
        <v>4337</v>
      </c>
      <c r="CX1497" t="s">
        <v>4105</v>
      </c>
      <c r="CZ1497" t="s">
        <v>4133</v>
      </c>
      <c r="DA1497">
        <v>1</v>
      </c>
      <c r="DB1497" t="s">
        <v>21116</v>
      </c>
      <c r="DC1497" t="s">
        <v>1706</v>
      </c>
      <c r="DD1497" t="s">
        <v>21115</v>
      </c>
      <c r="DE1497" t="s">
        <v>4158</v>
      </c>
    </row>
    <row r="1498" spans="58:109" x14ac:dyDescent="0.25">
      <c r="BF1498" t="s">
        <v>12675</v>
      </c>
      <c r="BH1498" t="s">
        <v>4044</v>
      </c>
      <c r="BL1498">
        <v>0</v>
      </c>
      <c r="BM1498">
        <v>1</v>
      </c>
      <c r="BR1498" t="s">
        <v>4031</v>
      </c>
      <c r="BS1498" s="124">
        <v>46143</v>
      </c>
      <c r="BT1498" t="s">
        <v>836</v>
      </c>
      <c r="BU1498" t="s">
        <v>2171</v>
      </c>
      <c r="BW1498" t="s">
        <v>20459</v>
      </c>
      <c r="BX1498" t="s">
        <v>4030</v>
      </c>
      <c r="BY1498" t="s">
        <v>4032</v>
      </c>
      <c r="BZ1498" t="s">
        <v>20401</v>
      </c>
      <c r="CA1498" t="s">
        <v>20401</v>
      </c>
      <c r="CC1498" t="s">
        <v>4105</v>
      </c>
      <c r="CD1498">
        <v>114.84</v>
      </c>
      <c r="CE1498">
        <v>9.57</v>
      </c>
      <c r="CF1498">
        <v>0.66990000000000005</v>
      </c>
      <c r="CG1498">
        <v>0</v>
      </c>
      <c r="CH1498">
        <v>114.84</v>
      </c>
      <c r="CI1498" s="17">
        <v>0.5</v>
      </c>
      <c r="CJ1498">
        <v>12.06</v>
      </c>
      <c r="CK1498">
        <v>1</v>
      </c>
      <c r="CL1498" t="s">
        <v>20460</v>
      </c>
      <c r="CM1498" t="s">
        <v>4106</v>
      </c>
      <c r="CN1498" t="s">
        <v>250</v>
      </c>
      <c r="CO1498" t="s">
        <v>20401</v>
      </c>
      <c r="CP1498" t="s">
        <v>4107</v>
      </c>
      <c r="CR1498" t="s">
        <v>17916</v>
      </c>
      <c r="CS1498" t="s">
        <v>4030</v>
      </c>
      <c r="CT1498" t="s">
        <v>4109</v>
      </c>
      <c r="CU1498" t="s">
        <v>13235</v>
      </c>
      <c r="CV1498" t="s">
        <v>8850</v>
      </c>
      <c r="CX1498" t="s">
        <v>4105</v>
      </c>
      <c r="CZ1498" t="s">
        <v>4133</v>
      </c>
      <c r="DA1498">
        <v>1</v>
      </c>
      <c r="DB1498" t="s">
        <v>17917</v>
      </c>
      <c r="DC1498" t="s">
        <v>1706</v>
      </c>
      <c r="DD1498" t="s">
        <v>13235</v>
      </c>
      <c r="DE1498" t="s">
        <v>4158</v>
      </c>
    </row>
    <row r="1499" spans="58:109" x14ac:dyDescent="0.25">
      <c r="BF1499" t="s">
        <v>12676</v>
      </c>
      <c r="BH1499" t="s">
        <v>851</v>
      </c>
      <c r="BL1499">
        <v>0</v>
      </c>
      <c r="BM1499">
        <v>1</v>
      </c>
      <c r="BR1499" t="s">
        <v>69</v>
      </c>
      <c r="BS1499" s="124">
        <v>46143</v>
      </c>
      <c r="BT1499" t="s">
        <v>4367</v>
      </c>
      <c r="BU1499" t="s">
        <v>4368</v>
      </c>
      <c r="BW1499" t="s">
        <v>20461</v>
      </c>
      <c r="BX1499" t="s">
        <v>4030</v>
      </c>
      <c r="BY1499" t="s">
        <v>4032</v>
      </c>
      <c r="BZ1499" t="s">
        <v>20404</v>
      </c>
      <c r="CA1499" t="s">
        <v>20404</v>
      </c>
      <c r="CC1499" t="s">
        <v>4105</v>
      </c>
      <c r="CD1499">
        <v>139.19999999999999</v>
      </c>
      <c r="CE1499">
        <v>11.6</v>
      </c>
      <c r="CF1499">
        <v>0.81200000000000006</v>
      </c>
      <c r="CG1499">
        <v>0</v>
      </c>
      <c r="CH1499">
        <v>139.19999999999999</v>
      </c>
      <c r="CI1499" s="17">
        <v>0.5</v>
      </c>
      <c r="CJ1499">
        <v>14.61</v>
      </c>
      <c r="CK1499">
        <v>1</v>
      </c>
      <c r="CL1499" t="s">
        <v>20460</v>
      </c>
      <c r="CM1499" t="s">
        <v>4106</v>
      </c>
      <c r="CN1499" t="s">
        <v>250</v>
      </c>
      <c r="CO1499" t="s">
        <v>20404</v>
      </c>
      <c r="CP1499" t="s">
        <v>4107</v>
      </c>
      <c r="CR1499" t="s">
        <v>17918</v>
      </c>
      <c r="CS1499" t="s">
        <v>4050</v>
      </c>
      <c r="CT1499" t="s">
        <v>4109</v>
      </c>
      <c r="CU1499" t="s">
        <v>17919</v>
      </c>
      <c r="CV1499" t="s">
        <v>4199</v>
      </c>
      <c r="CW1499" t="s">
        <v>4435</v>
      </c>
      <c r="CX1499" t="s">
        <v>4111</v>
      </c>
      <c r="CZ1499" t="s">
        <v>4133</v>
      </c>
      <c r="DA1499">
        <v>1</v>
      </c>
      <c r="DB1499" t="s">
        <v>17920</v>
      </c>
      <c r="DC1499" t="s">
        <v>1706</v>
      </c>
      <c r="DD1499" t="s">
        <v>17919</v>
      </c>
      <c r="DE1499" t="s">
        <v>4158</v>
      </c>
    </row>
    <row r="1500" spans="58:109" x14ac:dyDescent="0.25">
      <c r="BF1500" t="s">
        <v>12677</v>
      </c>
      <c r="BH1500" t="s">
        <v>851</v>
      </c>
      <c r="BL1500">
        <v>0</v>
      </c>
      <c r="BM1500">
        <v>1</v>
      </c>
      <c r="BR1500" t="s">
        <v>69</v>
      </c>
      <c r="BS1500" s="124">
        <v>46143</v>
      </c>
      <c r="BT1500" t="s">
        <v>4367</v>
      </c>
      <c r="BU1500" t="s">
        <v>4368</v>
      </c>
      <c r="BW1500" t="s">
        <v>20462</v>
      </c>
      <c r="BX1500" t="s">
        <v>4030</v>
      </c>
      <c r="BY1500" t="s">
        <v>4034</v>
      </c>
      <c r="BZ1500" t="s">
        <v>20404</v>
      </c>
      <c r="CA1500" t="s">
        <v>20404</v>
      </c>
      <c r="CB1500" t="s">
        <v>8536</v>
      </c>
      <c r="CC1500" t="s">
        <v>4105</v>
      </c>
      <c r="CD1500">
        <v>122.88</v>
      </c>
      <c r="CE1500">
        <v>10.24</v>
      </c>
      <c r="CF1500">
        <v>0.98280000000000001</v>
      </c>
      <c r="CG1500">
        <v>1</v>
      </c>
      <c r="CH1500">
        <v>122.88</v>
      </c>
      <c r="CI1500" s="17">
        <v>0.2</v>
      </c>
      <c r="CJ1500">
        <v>14.01</v>
      </c>
      <c r="CK1500">
        <v>1</v>
      </c>
      <c r="CL1500" t="s">
        <v>20460</v>
      </c>
      <c r="CM1500" t="s">
        <v>4106</v>
      </c>
      <c r="CN1500" t="s">
        <v>250</v>
      </c>
      <c r="CO1500" t="s">
        <v>20404</v>
      </c>
      <c r="CP1500" t="s">
        <v>4107</v>
      </c>
      <c r="CR1500" t="s">
        <v>10019</v>
      </c>
      <c r="CS1500" t="s">
        <v>4050</v>
      </c>
      <c r="CT1500" t="s">
        <v>4034</v>
      </c>
      <c r="CU1500" t="s">
        <v>10020</v>
      </c>
      <c r="CV1500" t="s">
        <v>4571</v>
      </c>
      <c r="CX1500" t="s">
        <v>4105</v>
      </c>
      <c r="CY1500" s="17">
        <v>0.5</v>
      </c>
      <c r="CZ1500" t="s">
        <v>4133</v>
      </c>
      <c r="DA1500">
        <v>1</v>
      </c>
      <c r="DB1500" t="s">
        <v>10021</v>
      </c>
      <c r="DC1500" t="s">
        <v>1706</v>
      </c>
      <c r="DD1500" t="s">
        <v>10020</v>
      </c>
      <c r="DE1500" t="s">
        <v>4158</v>
      </c>
    </row>
    <row r="1501" spans="58:109" x14ac:dyDescent="0.25">
      <c r="BF1501" t="s">
        <v>12678</v>
      </c>
      <c r="BH1501" t="s">
        <v>851</v>
      </c>
      <c r="BL1501">
        <v>0</v>
      </c>
      <c r="BM1501">
        <v>1</v>
      </c>
      <c r="BR1501" t="s">
        <v>69</v>
      </c>
      <c r="BS1501" s="124">
        <v>46143</v>
      </c>
      <c r="BT1501" t="s">
        <v>4367</v>
      </c>
      <c r="BU1501" t="s">
        <v>4368</v>
      </c>
      <c r="BW1501" t="s">
        <v>20463</v>
      </c>
      <c r="BX1501" t="s">
        <v>4030</v>
      </c>
      <c r="BY1501" t="s">
        <v>4034</v>
      </c>
      <c r="BZ1501" t="s">
        <v>20466</v>
      </c>
      <c r="CA1501" t="s">
        <v>20466</v>
      </c>
      <c r="CC1501" t="s">
        <v>4105</v>
      </c>
      <c r="CD1501">
        <v>60.84</v>
      </c>
      <c r="CE1501">
        <v>5.07</v>
      </c>
      <c r="CF1501">
        <v>0.38024999999999998</v>
      </c>
      <c r="CG1501">
        <v>0</v>
      </c>
      <c r="CH1501">
        <v>60.84</v>
      </c>
      <c r="CJ1501">
        <v>8.3699999999999992</v>
      </c>
      <c r="CK1501">
        <v>1</v>
      </c>
      <c r="CL1501" t="s">
        <v>20465</v>
      </c>
      <c r="CM1501" t="s">
        <v>4106</v>
      </c>
      <c r="CN1501" t="s">
        <v>250</v>
      </c>
      <c r="CO1501" t="s">
        <v>20466</v>
      </c>
      <c r="CP1501" t="s">
        <v>4107</v>
      </c>
      <c r="CR1501" t="s">
        <v>10438</v>
      </c>
      <c r="CS1501" t="s">
        <v>4030</v>
      </c>
      <c r="CT1501" t="s">
        <v>4109</v>
      </c>
      <c r="CU1501" t="s">
        <v>10377</v>
      </c>
      <c r="CV1501" t="s">
        <v>8648</v>
      </c>
      <c r="CX1501" t="s">
        <v>4111</v>
      </c>
      <c r="CZ1501" t="s">
        <v>4133</v>
      </c>
      <c r="DA1501">
        <v>1</v>
      </c>
      <c r="DB1501" t="s">
        <v>10439</v>
      </c>
      <c r="DC1501" t="s">
        <v>1706</v>
      </c>
      <c r="DD1501" t="s">
        <v>10377</v>
      </c>
      <c r="DE1501" t="s">
        <v>4158</v>
      </c>
    </row>
    <row r="1502" spans="58:109" x14ac:dyDescent="0.25">
      <c r="BF1502" t="s">
        <v>12679</v>
      </c>
      <c r="BH1502" t="s">
        <v>851</v>
      </c>
      <c r="BL1502">
        <v>0</v>
      </c>
      <c r="BM1502">
        <v>1</v>
      </c>
      <c r="BR1502" t="s">
        <v>69</v>
      </c>
      <c r="BS1502" s="124">
        <v>46143</v>
      </c>
      <c r="BT1502" t="s">
        <v>4367</v>
      </c>
      <c r="BU1502" t="s">
        <v>4368</v>
      </c>
      <c r="BW1502" t="s">
        <v>20980</v>
      </c>
      <c r="BX1502" t="s">
        <v>4030</v>
      </c>
      <c r="BY1502" t="s">
        <v>4109</v>
      </c>
      <c r="BZ1502" t="s">
        <v>20981</v>
      </c>
      <c r="CA1502" t="s">
        <v>20981</v>
      </c>
      <c r="CC1502" t="s">
        <v>4111</v>
      </c>
      <c r="CD1502">
        <v>647.88</v>
      </c>
      <c r="CE1502">
        <v>53.99</v>
      </c>
      <c r="CG1502">
        <v>0</v>
      </c>
      <c r="CH1502">
        <v>647.88</v>
      </c>
      <c r="CK1502">
        <v>1</v>
      </c>
      <c r="CL1502" t="s">
        <v>20982</v>
      </c>
      <c r="CM1502" t="s">
        <v>4106</v>
      </c>
      <c r="CN1502" t="s">
        <v>250</v>
      </c>
      <c r="CO1502" t="s">
        <v>20981</v>
      </c>
      <c r="CP1502" t="s">
        <v>4107</v>
      </c>
      <c r="CR1502" t="s">
        <v>17921</v>
      </c>
      <c r="CS1502" t="s">
        <v>4050</v>
      </c>
      <c r="CT1502" t="s">
        <v>4109</v>
      </c>
      <c r="CU1502" t="s">
        <v>15228</v>
      </c>
      <c r="CV1502" t="s">
        <v>4615</v>
      </c>
      <c r="CW1502" t="s">
        <v>4325</v>
      </c>
      <c r="CX1502" t="s">
        <v>4111</v>
      </c>
      <c r="CZ1502" t="s">
        <v>4133</v>
      </c>
      <c r="DA1502">
        <v>1</v>
      </c>
      <c r="DB1502" t="s">
        <v>17922</v>
      </c>
      <c r="DC1502" t="s">
        <v>1706</v>
      </c>
      <c r="DD1502" t="s">
        <v>15228</v>
      </c>
      <c r="DE1502" t="s">
        <v>4158</v>
      </c>
    </row>
    <row r="1503" spans="58:109" x14ac:dyDescent="0.25">
      <c r="BF1503" t="s">
        <v>12680</v>
      </c>
      <c r="BG1503" t="s">
        <v>12681</v>
      </c>
      <c r="BH1503" t="s">
        <v>4377</v>
      </c>
      <c r="BI1503" t="s">
        <v>12682</v>
      </c>
      <c r="BJ1503" t="s">
        <v>4032</v>
      </c>
      <c r="BK1503">
        <v>163.68</v>
      </c>
      <c r="BL1503">
        <v>1</v>
      </c>
      <c r="BM1503">
        <v>1</v>
      </c>
      <c r="BN1503" t="s">
        <v>4028</v>
      </c>
      <c r="BO1503">
        <v>1</v>
      </c>
      <c r="BP1503" t="s">
        <v>4029</v>
      </c>
      <c r="BQ1503" t="s">
        <v>4030</v>
      </c>
      <c r="BR1503" t="s">
        <v>4031</v>
      </c>
      <c r="BS1503" s="124">
        <v>46143</v>
      </c>
      <c r="BT1503" t="s">
        <v>214</v>
      </c>
      <c r="BU1503" t="s">
        <v>1720</v>
      </c>
      <c r="BW1503" t="s">
        <v>20980</v>
      </c>
      <c r="BX1503" t="s">
        <v>4030</v>
      </c>
      <c r="BY1503" t="s">
        <v>4109</v>
      </c>
      <c r="BZ1503" t="s">
        <v>20935</v>
      </c>
      <c r="CA1503" t="s">
        <v>20935</v>
      </c>
      <c r="CC1503" t="s">
        <v>4111</v>
      </c>
      <c r="CD1503">
        <v>647.88</v>
      </c>
      <c r="CE1503">
        <v>53.99</v>
      </c>
      <c r="CG1503">
        <v>0</v>
      </c>
      <c r="CH1503">
        <v>647.88</v>
      </c>
      <c r="CK1503">
        <v>1</v>
      </c>
      <c r="CL1503" t="s">
        <v>20982</v>
      </c>
      <c r="CM1503" t="s">
        <v>4106</v>
      </c>
      <c r="CN1503" t="s">
        <v>250</v>
      </c>
      <c r="CO1503" t="s">
        <v>20935</v>
      </c>
      <c r="CP1503" t="s">
        <v>4107</v>
      </c>
      <c r="CR1503" t="s">
        <v>17923</v>
      </c>
      <c r="CS1503" t="s">
        <v>4050</v>
      </c>
      <c r="CT1503" t="s">
        <v>4032</v>
      </c>
      <c r="CU1503" t="s">
        <v>13309</v>
      </c>
      <c r="CV1503" t="s">
        <v>17924</v>
      </c>
      <c r="CX1503" t="s">
        <v>4105</v>
      </c>
      <c r="CZ1503" t="s">
        <v>4133</v>
      </c>
      <c r="DA1503">
        <v>1</v>
      </c>
      <c r="DB1503" t="s">
        <v>17925</v>
      </c>
      <c r="DC1503" t="s">
        <v>1706</v>
      </c>
      <c r="DD1503" t="s">
        <v>13309</v>
      </c>
      <c r="DE1503" t="s">
        <v>4158</v>
      </c>
    </row>
    <row r="1504" spans="58:109" x14ac:dyDescent="0.25">
      <c r="BF1504" t="s">
        <v>12683</v>
      </c>
      <c r="BG1504" t="s">
        <v>12684</v>
      </c>
      <c r="BH1504" t="s">
        <v>4377</v>
      </c>
      <c r="BI1504" t="s">
        <v>12685</v>
      </c>
      <c r="BJ1504" t="s">
        <v>4032</v>
      </c>
      <c r="BK1504">
        <v>84.7</v>
      </c>
      <c r="BL1504">
        <v>1</v>
      </c>
      <c r="BM1504">
        <v>1</v>
      </c>
      <c r="BN1504" t="s">
        <v>4028</v>
      </c>
      <c r="BO1504">
        <v>1</v>
      </c>
      <c r="BP1504" t="s">
        <v>4029</v>
      </c>
      <c r="BQ1504" t="s">
        <v>4030</v>
      </c>
      <c r="BR1504" t="s">
        <v>4031</v>
      </c>
      <c r="BS1504" s="124">
        <v>46143</v>
      </c>
      <c r="BT1504" t="s">
        <v>214</v>
      </c>
      <c r="BU1504" t="s">
        <v>1720</v>
      </c>
      <c r="BW1504" t="s">
        <v>20983</v>
      </c>
      <c r="BX1504" t="s">
        <v>4112</v>
      </c>
      <c r="BY1504" t="s">
        <v>4027</v>
      </c>
      <c r="BZ1504" t="s">
        <v>20984</v>
      </c>
      <c r="CA1504" t="s">
        <v>20984</v>
      </c>
      <c r="CB1504" t="s">
        <v>4200</v>
      </c>
      <c r="CC1504" t="s">
        <v>4105</v>
      </c>
      <c r="CD1504">
        <v>191.88</v>
      </c>
      <c r="CE1504">
        <v>15.99</v>
      </c>
      <c r="CG1504">
        <v>0</v>
      </c>
      <c r="CH1504">
        <v>191.88</v>
      </c>
      <c r="CK1504">
        <v>1</v>
      </c>
      <c r="CL1504" t="s">
        <v>9126</v>
      </c>
      <c r="CM1504" t="s">
        <v>4106</v>
      </c>
      <c r="CN1504" t="s">
        <v>250</v>
      </c>
      <c r="CO1504" t="s">
        <v>20984</v>
      </c>
      <c r="CP1504" t="s">
        <v>4107</v>
      </c>
      <c r="CR1504" t="s">
        <v>17926</v>
      </c>
      <c r="CS1504" t="s">
        <v>4030</v>
      </c>
      <c r="CT1504" t="s">
        <v>4109</v>
      </c>
      <c r="CU1504" t="s">
        <v>17593</v>
      </c>
      <c r="CV1504" t="s">
        <v>8389</v>
      </c>
      <c r="CX1504" t="s">
        <v>4105</v>
      </c>
      <c r="CZ1504" t="s">
        <v>4133</v>
      </c>
      <c r="DA1504">
        <v>1</v>
      </c>
      <c r="DB1504" t="s">
        <v>17927</v>
      </c>
      <c r="DC1504" t="s">
        <v>1706</v>
      </c>
      <c r="DD1504" t="s">
        <v>17593</v>
      </c>
      <c r="DE1504" t="s">
        <v>4158</v>
      </c>
    </row>
    <row r="1505" spans="58:109" x14ac:dyDescent="0.25">
      <c r="BF1505" t="s">
        <v>12686</v>
      </c>
      <c r="BG1505" t="s">
        <v>12687</v>
      </c>
      <c r="BH1505" t="s">
        <v>4377</v>
      </c>
      <c r="BI1505" t="s">
        <v>12688</v>
      </c>
      <c r="BJ1505" t="s">
        <v>4032</v>
      </c>
      <c r="BK1505">
        <v>139.80000000000001</v>
      </c>
      <c r="BL1505">
        <v>1</v>
      </c>
      <c r="BM1505">
        <v>1</v>
      </c>
      <c r="BN1505" t="s">
        <v>4028</v>
      </c>
      <c r="BO1505">
        <v>1</v>
      </c>
      <c r="BP1505" t="s">
        <v>4029</v>
      </c>
      <c r="BQ1505" t="s">
        <v>4030</v>
      </c>
      <c r="BR1505" t="s">
        <v>4031</v>
      </c>
      <c r="BS1505" s="124">
        <v>46143</v>
      </c>
      <c r="BT1505" t="s">
        <v>214</v>
      </c>
      <c r="BU1505" t="s">
        <v>1720</v>
      </c>
      <c r="BW1505" t="s">
        <v>20985</v>
      </c>
      <c r="BX1505" t="s">
        <v>4112</v>
      </c>
      <c r="BY1505" t="s">
        <v>4027</v>
      </c>
      <c r="BZ1505" t="s">
        <v>20984</v>
      </c>
      <c r="CA1505" t="s">
        <v>20984</v>
      </c>
      <c r="CB1505" t="s">
        <v>4200</v>
      </c>
      <c r="CC1505" t="s">
        <v>4105</v>
      </c>
      <c r="CD1505">
        <v>215.88</v>
      </c>
      <c r="CE1505">
        <v>17.989999999999998</v>
      </c>
      <c r="CG1505">
        <v>0</v>
      </c>
      <c r="CH1505">
        <v>215.88</v>
      </c>
      <c r="CK1505">
        <v>1</v>
      </c>
      <c r="CL1505" t="s">
        <v>9126</v>
      </c>
      <c r="CM1505" t="s">
        <v>4106</v>
      </c>
      <c r="CN1505" t="s">
        <v>250</v>
      </c>
      <c r="CO1505" t="s">
        <v>20984</v>
      </c>
      <c r="CP1505" t="s">
        <v>4107</v>
      </c>
      <c r="CR1505" t="s">
        <v>15559</v>
      </c>
      <c r="CS1505" t="s">
        <v>4050</v>
      </c>
      <c r="CT1505" t="s">
        <v>4109</v>
      </c>
      <c r="CU1505" t="s">
        <v>17928</v>
      </c>
      <c r="CV1505" t="s">
        <v>4615</v>
      </c>
      <c r="CW1505" t="s">
        <v>4283</v>
      </c>
      <c r="CX1505" t="s">
        <v>4111</v>
      </c>
      <c r="CZ1505" t="s">
        <v>4133</v>
      </c>
      <c r="DA1505">
        <v>1</v>
      </c>
      <c r="DB1505" t="s">
        <v>15561</v>
      </c>
      <c r="DC1505" t="s">
        <v>1706</v>
      </c>
      <c r="DD1505" t="s">
        <v>17928</v>
      </c>
      <c r="DE1505" t="s">
        <v>4158</v>
      </c>
    </row>
    <row r="1506" spans="58:109" x14ac:dyDescent="0.25">
      <c r="BF1506" t="s">
        <v>12689</v>
      </c>
      <c r="BG1506" t="s">
        <v>12690</v>
      </c>
      <c r="BH1506" t="s">
        <v>912</v>
      </c>
      <c r="BI1506" t="s">
        <v>12691</v>
      </c>
      <c r="BJ1506" t="s">
        <v>4032</v>
      </c>
      <c r="BK1506">
        <v>144.41999999999999</v>
      </c>
      <c r="BL1506">
        <v>1</v>
      </c>
      <c r="BM1506">
        <v>1</v>
      </c>
      <c r="BN1506" t="s">
        <v>4056</v>
      </c>
      <c r="BO1506">
        <v>1</v>
      </c>
      <c r="BP1506" t="s">
        <v>4029</v>
      </c>
      <c r="BQ1506" t="s">
        <v>4030</v>
      </c>
      <c r="BR1506" t="s">
        <v>69</v>
      </c>
      <c r="BS1506" s="124">
        <v>46143</v>
      </c>
      <c r="BT1506" t="s">
        <v>71</v>
      </c>
      <c r="BU1506" t="s">
        <v>1720</v>
      </c>
      <c r="BW1506" t="s">
        <v>20986</v>
      </c>
      <c r="BX1506" t="s">
        <v>4030</v>
      </c>
      <c r="BY1506" t="s">
        <v>4032</v>
      </c>
      <c r="BZ1506" t="s">
        <v>20987</v>
      </c>
      <c r="CA1506" t="s">
        <v>20987</v>
      </c>
      <c r="CB1506" t="s">
        <v>4504</v>
      </c>
      <c r="CC1506" t="s">
        <v>4105</v>
      </c>
      <c r="CD1506">
        <v>260.88</v>
      </c>
      <c r="CE1506">
        <v>21.74</v>
      </c>
      <c r="CF1506">
        <v>2.4346000000000001</v>
      </c>
      <c r="CG1506">
        <v>1</v>
      </c>
      <c r="CH1506">
        <v>260.88</v>
      </c>
      <c r="CI1506" s="17">
        <v>0.2</v>
      </c>
      <c r="CJ1506">
        <v>33.479999999999997</v>
      </c>
      <c r="CK1506">
        <v>1</v>
      </c>
      <c r="CL1506" t="s">
        <v>20988</v>
      </c>
      <c r="CM1506" t="s">
        <v>4106</v>
      </c>
      <c r="CN1506" t="s">
        <v>250</v>
      </c>
      <c r="CO1506" t="s">
        <v>20987</v>
      </c>
      <c r="CP1506" t="s">
        <v>4107</v>
      </c>
      <c r="CR1506" t="s">
        <v>17929</v>
      </c>
      <c r="CS1506" t="s">
        <v>4050</v>
      </c>
      <c r="CT1506" t="s">
        <v>4109</v>
      </c>
      <c r="CU1506" t="s">
        <v>13353</v>
      </c>
      <c r="CV1506" t="s">
        <v>4169</v>
      </c>
      <c r="CX1506" t="s">
        <v>4111</v>
      </c>
      <c r="CZ1506" t="s">
        <v>4133</v>
      </c>
      <c r="DA1506">
        <v>1</v>
      </c>
      <c r="DB1506" t="s">
        <v>17930</v>
      </c>
      <c r="DC1506" t="s">
        <v>1706</v>
      </c>
      <c r="DD1506" t="s">
        <v>13353</v>
      </c>
      <c r="DE1506" t="s">
        <v>4158</v>
      </c>
    </row>
    <row r="1507" spans="58:109" x14ac:dyDescent="0.25">
      <c r="BF1507" t="s">
        <v>12692</v>
      </c>
      <c r="BG1507" t="s">
        <v>12693</v>
      </c>
      <c r="BH1507" t="s">
        <v>912</v>
      </c>
      <c r="BI1507" t="s">
        <v>12694</v>
      </c>
      <c r="BJ1507" t="s">
        <v>4032</v>
      </c>
      <c r="BK1507">
        <v>140.4</v>
      </c>
      <c r="BL1507">
        <v>1</v>
      </c>
      <c r="BM1507">
        <v>1</v>
      </c>
      <c r="BN1507" t="s">
        <v>4056</v>
      </c>
      <c r="BO1507">
        <v>1</v>
      </c>
      <c r="BP1507" t="s">
        <v>4029</v>
      </c>
      <c r="BQ1507" t="s">
        <v>4030</v>
      </c>
      <c r="BR1507" t="s">
        <v>69</v>
      </c>
      <c r="BS1507" s="124">
        <v>46143</v>
      </c>
      <c r="BT1507" t="s">
        <v>71</v>
      </c>
      <c r="BU1507" t="s">
        <v>1720</v>
      </c>
      <c r="BW1507" t="s">
        <v>21678</v>
      </c>
      <c r="BX1507" t="s">
        <v>4030</v>
      </c>
      <c r="BY1507" t="s">
        <v>4034</v>
      </c>
      <c r="BZ1507" t="s">
        <v>21576</v>
      </c>
      <c r="CA1507" t="s">
        <v>21576</v>
      </c>
      <c r="CC1507" t="s">
        <v>4105</v>
      </c>
      <c r="CD1507">
        <v>58.08</v>
      </c>
      <c r="CE1507">
        <v>4.84</v>
      </c>
      <c r="CF1507">
        <v>0.36299999999999999</v>
      </c>
      <c r="CG1507">
        <v>0</v>
      </c>
      <c r="CH1507">
        <v>58.08</v>
      </c>
      <c r="CJ1507">
        <v>7.98</v>
      </c>
      <c r="CK1507">
        <v>1</v>
      </c>
      <c r="CL1507" t="s">
        <v>21679</v>
      </c>
      <c r="CM1507" t="s">
        <v>4106</v>
      </c>
      <c r="CN1507" t="s">
        <v>250</v>
      </c>
      <c r="CO1507" t="s">
        <v>21576</v>
      </c>
      <c r="CP1507" t="s">
        <v>4107</v>
      </c>
      <c r="CR1507" t="s">
        <v>22000</v>
      </c>
      <c r="CS1507" t="s">
        <v>4030</v>
      </c>
      <c r="CT1507" t="s">
        <v>4034</v>
      </c>
      <c r="CU1507" t="s">
        <v>21942</v>
      </c>
      <c r="CV1507" t="s">
        <v>8515</v>
      </c>
      <c r="CX1507" t="s">
        <v>4105</v>
      </c>
      <c r="CZ1507" t="s">
        <v>4133</v>
      </c>
      <c r="DA1507">
        <v>1</v>
      </c>
      <c r="DB1507" t="s">
        <v>22001</v>
      </c>
      <c r="DC1507" t="s">
        <v>4205</v>
      </c>
      <c r="DD1507" t="s">
        <v>21942</v>
      </c>
      <c r="DE1507" t="s">
        <v>4158</v>
      </c>
    </row>
    <row r="1508" spans="58:109" x14ac:dyDescent="0.25">
      <c r="BF1508" t="s">
        <v>12695</v>
      </c>
      <c r="BH1508" t="s">
        <v>912</v>
      </c>
      <c r="BL1508">
        <v>0</v>
      </c>
      <c r="BM1508">
        <v>1</v>
      </c>
      <c r="BR1508" t="s">
        <v>69</v>
      </c>
      <c r="BS1508" s="124">
        <v>46143</v>
      </c>
      <c r="BT1508" t="s">
        <v>71</v>
      </c>
      <c r="BU1508" t="s">
        <v>1720</v>
      </c>
      <c r="BW1508" t="s">
        <v>21680</v>
      </c>
      <c r="BX1508" t="s">
        <v>4050</v>
      </c>
      <c r="BY1508" t="s">
        <v>4109</v>
      </c>
      <c r="BZ1508" t="s">
        <v>21681</v>
      </c>
      <c r="CA1508" t="s">
        <v>21681</v>
      </c>
      <c r="CC1508" t="s">
        <v>4105</v>
      </c>
      <c r="CD1508">
        <v>143.88</v>
      </c>
      <c r="CE1508">
        <v>11.99</v>
      </c>
      <c r="CF1508">
        <v>2.9975000000000001</v>
      </c>
      <c r="CG1508">
        <v>0</v>
      </c>
      <c r="CH1508">
        <v>143.88</v>
      </c>
      <c r="CJ1508">
        <v>65.94</v>
      </c>
      <c r="CK1508">
        <v>1</v>
      </c>
      <c r="CL1508" t="s">
        <v>21682</v>
      </c>
      <c r="CM1508" t="s">
        <v>4133</v>
      </c>
      <c r="CN1508" t="s">
        <v>250</v>
      </c>
      <c r="CO1508" t="s">
        <v>21681</v>
      </c>
      <c r="CP1508" t="s">
        <v>4107</v>
      </c>
      <c r="CR1508" t="s">
        <v>22002</v>
      </c>
      <c r="CS1508" t="s">
        <v>4030</v>
      </c>
      <c r="CT1508" t="s">
        <v>4034</v>
      </c>
      <c r="CU1508" t="s">
        <v>22003</v>
      </c>
      <c r="CV1508" t="s">
        <v>8515</v>
      </c>
      <c r="CX1508" t="s">
        <v>4105</v>
      </c>
      <c r="CZ1508" t="s">
        <v>4133</v>
      </c>
      <c r="DA1508">
        <v>1</v>
      </c>
      <c r="DB1508" t="s">
        <v>22001</v>
      </c>
      <c r="DC1508" t="s">
        <v>4205</v>
      </c>
      <c r="DD1508" t="s">
        <v>22003</v>
      </c>
      <c r="DE1508" t="s">
        <v>4158</v>
      </c>
    </row>
    <row r="1509" spans="58:109" x14ac:dyDescent="0.25">
      <c r="BF1509" t="s">
        <v>12696</v>
      </c>
      <c r="BH1509" t="s">
        <v>8277</v>
      </c>
      <c r="BL1509">
        <v>0</v>
      </c>
      <c r="BM1509">
        <v>1</v>
      </c>
      <c r="BR1509" t="s">
        <v>4031</v>
      </c>
      <c r="BS1509" s="124">
        <v>46143</v>
      </c>
      <c r="BT1509" t="s">
        <v>925</v>
      </c>
      <c r="BU1509" t="s">
        <v>1720</v>
      </c>
      <c r="BW1509" t="s">
        <v>9135</v>
      </c>
      <c r="BX1509" t="s">
        <v>4030</v>
      </c>
      <c r="BY1509" t="s">
        <v>4109</v>
      </c>
      <c r="BZ1509" t="s">
        <v>21683</v>
      </c>
      <c r="CA1509" t="s">
        <v>21683</v>
      </c>
      <c r="CC1509" t="s">
        <v>4111</v>
      </c>
      <c r="CD1509">
        <v>527.88</v>
      </c>
      <c r="CE1509">
        <v>43.99</v>
      </c>
      <c r="CG1509">
        <v>0</v>
      </c>
      <c r="CH1509">
        <v>527.88</v>
      </c>
      <c r="CK1509">
        <v>1</v>
      </c>
      <c r="CL1509" t="s">
        <v>9137</v>
      </c>
      <c r="CM1509" t="s">
        <v>4106</v>
      </c>
      <c r="CN1509" t="s">
        <v>250</v>
      </c>
      <c r="CO1509" t="s">
        <v>21683</v>
      </c>
      <c r="CP1509" t="s">
        <v>4107</v>
      </c>
      <c r="CR1509" t="s">
        <v>22004</v>
      </c>
      <c r="CS1509" t="s">
        <v>4050</v>
      </c>
      <c r="CT1509" t="s">
        <v>4126</v>
      </c>
      <c r="CU1509" t="s">
        <v>22005</v>
      </c>
      <c r="CV1509" t="s">
        <v>8387</v>
      </c>
      <c r="CW1509" t="s">
        <v>4235</v>
      </c>
      <c r="CX1509" t="s">
        <v>4105</v>
      </c>
      <c r="CZ1509" t="s">
        <v>4133</v>
      </c>
      <c r="DA1509">
        <v>1</v>
      </c>
      <c r="DB1509" t="s">
        <v>22006</v>
      </c>
      <c r="DC1509" t="s">
        <v>4205</v>
      </c>
      <c r="DD1509" t="s">
        <v>22005</v>
      </c>
      <c r="DE1509" t="s">
        <v>4158</v>
      </c>
    </row>
    <row r="1510" spans="58:109" x14ac:dyDescent="0.25">
      <c r="BF1510" t="s">
        <v>12697</v>
      </c>
      <c r="BH1510" t="s">
        <v>8277</v>
      </c>
      <c r="BL1510">
        <v>0</v>
      </c>
      <c r="BM1510">
        <v>1</v>
      </c>
      <c r="BR1510" t="s">
        <v>4031</v>
      </c>
      <c r="BS1510" s="124">
        <v>46143</v>
      </c>
      <c r="BT1510" t="s">
        <v>925</v>
      </c>
      <c r="BU1510" t="s">
        <v>1720</v>
      </c>
      <c r="BW1510" t="s">
        <v>15415</v>
      </c>
      <c r="BX1510" t="s">
        <v>4030</v>
      </c>
      <c r="BY1510" t="s">
        <v>4126</v>
      </c>
      <c r="BZ1510" t="s">
        <v>15416</v>
      </c>
      <c r="CA1510" t="s">
        <v>15416</v>
      </c>
      <c r="CC1510" t="s">
        <v>4105</v>
      </c>
      <c r="CD1510">
        <v>50.28</v>
      </c>
      <c r="CE1510">
        <v>4.1900000000000004</v>
      </c>
      <c r="CG1510">
        <v>0</v>
      </c>
      <c r="CH1510">
        <v>50.28</v>
      </c>
      <c r="CK1510">
        <v>1</v>
      </c>
      <c r="CL1510" t="s">
        <v>15417</v>
      </c>
      <c r="CM1510" t="s">
        <v>4106</v>
      </c>
      <c r="CN1510" t="s">
        <v>250</v>
      </c>
      <c r="CO1510" t="s">
        <v>15416</v>
      </c>
      <c r="CP1510" t="s">
        <v>4107</v>
      </c>
      <c r="CR1510" t="s">
        <v>22007</v>
      </c>
      <c r="CS1510" t="s">
        <v>4030</v>
      </c>
      <c r="CT1510" t="s">
        <v>4126</v>
      </c>
      <c r="CU1510" t="s">
        <v>22008</v>
      </c>
      <c r="CV1510" t="s">
        <v>4636</v>
      </c>
      <c r="CW1510" t="s">
        <v>4110</v>
      </c>
      <c r="CX1510" t="s">
        <v>4105</v>
      </c>
      <c r="CZ1510" t="s">
        <v>4133</v>
      </c>
      <c r="DA1510">
        <v>1</v>
      </c>
      <c r="DB1510" t="s">
        <v>22009</v>
      </c>
      <c r="DC1510" t="s">
        <v>4205</v>
      </c>
      <c r="DD1510" t="s">
        <v>22008</v>
      </c>
      <c r="DE1510" t="s">
        <v>4158</v>
      </c>
    </row>
    <row r="1511" spans="58:109" x14ac:dyDescent="0.25">
      <c r="BF1511" t="s">
        <v>12698</v>
      </c>
      <c r="BG1511" t="s">
        <v>12699</v>
      </c>
      <c r="BH1511" t="s">
        <v>4386</v>
      </c>
      <c r="BI1511" t="s">
        <v>12700</v>
      </c>
      <c r="BJ1511" t="s">
        <v>4034</v>
      </c>
      <c r="BK1511">
        <v>65.22</v>
      </c>
      <c r="BL1511">
        <v>1</v>
      </c>
      <c r="BM1511">
        <v>1</v>
      </c>
      <c r="BN1511" t="s">
        <v>4028</v>
      </c>
      <c r="BO1511">
        <v>1</v>
      </c>
      <c r="BP1511" t="s">
        <v>4029</v>
      </c>
      <c r="BQ1511" t="s">
        <v>4030</v>
      </c>
      <c r="BR1511" t="s">
        <v>4031</v>
      </c>
      <c r="BS1511" s="124">
        <v>46143</v>
      </c>
      <c r="BT1511" t="s">
        <v>1005</v>
      </c>
      <c r="BU1511" t="s">
        <v>1720</v>
      </c>
      <c r="BW1511" t="s">
        <v>15418</v>
      </c>
      <c r="BX1511" t="s">
        <v>4050</v>
      </c>
      <c r="BY1511" t="s">
        <v>4034</v>
      </c>
      <c r="BZ1511" t="s">
        <v>15419</v>
      </c>
      <c r="CA1511" t="s">
        <v>15419</v>
      </c>
      <c r="CB1511" t="s">
        <v>4423</v>
      </c>
      <c r="CC1511" t="s">
        <v>4105</v>
      </c>
      <c r="CD1511">
        <v>101.88</v>
      </c>
      <c r="CE1511">
        <v>8.49</v>
      </c>
      <c r="CG1511">
        <v>0</v>
      </c>
      <c r="CH1511">
        <v>101.88</v>
      </c>
      <c r="CK1511">
        <v>1</v>
      </c>
      <c r="CL1511" t="s">
        <v>15420</v>
      </c>
      <c r="CM1511" t="s">
        <v>4133</v>
      </c>
      <c r="CN1511" t="s">
        <v>250</v>
      </c>
      <c r="CO1511" t="s">
        <v>15419</v>
      </c>
      <c r="CP1511" t="s">
        <v>4107</v>
      </c>
      <c r="CR1511" t="s">
        <v>22010</v>
      </c>
      <c r="CS1511" t="s">
        <v>4030</v>
      </c>
      <c r="CT1511" t="s">
        <v>4142</v>
      </c>
      <c r="CU1511" t="s">
        <v>21723</v>
      </c>
      <c r="CV1511" t="s">
        <v>8850</v>
      </c>
      <c r="CX1511" t="s">
        <v>4105</v>
      </c>
      <c r="CY1511" s="17">
        <v>0.2</v>
      </c>
      <c r="CZ1511" t="s">
        <v>4133</v>
      </c>
      <c r="DA1511">
        <v>1</v>
      </c>
      <c r="DB1511" t="s">
        <v>22011</v>
      </c>
      <c r="DC1511" t="s">
        <v>4205</v>
      </c>
      <c r="DD1511" t="s">
        <v>21723</v>
      </c>
      <c r="DE1511" t="s">
        <v>4158</v>
      </c>
    </row>
    <row r="1512" spans="58:109" x14ac:dyDescent="0.25">
      <c r="BF1512" t="s">
        <v>12701</v>
      </c>
      <c r="BG1512" t="s">
        <v>12702</v>
      </c>
      <c r="BH1512" t="s">
        <v>4386</v>
      </c>
      <c r="BI1512" t="s">
        <v>12703</v>
      </c>
      <c r="BJ1512" t="s">
        <v>4034</v>
      </c>
      <c r="BK1512">
        <v>82.14</v>
      </c>
      <c r="BL1512">
        <v>1</v>
      </c>
      <c r="BM1512">
        <v>1</v>
      </c>
      <c r="BN1512" t="s">
        <v>4043</v>
      </c>
      <c r="BO1512">
        <v>1</v>
      </c>
      <c r="BP1512" t="s">
        <v>4029</v>
      </c>
      <c r="BQ1512" t="s">
        <v>4030</v>
      </c>
      <c r="BR1512" t="s">
        <v>4031</v>
      </c>
      <c r="BS1512" s="124">
        <v>46143</v>
      </c>
      <c r="BT1512" t="s">
        <v>1005</v>
      </c>
      <c r="BU1512" t="s">
        <v>1720</v>
      </c>
      <c r="BW1512" t="s">
        <v>15421</v>
      </c>
      <c r="BX1512" t="s">
        <v>4030</v>
      </c>
      <c r="BY1512" t="s">
        <v>4109</v>
      </c>
      <c r="BZ1512" t="s">
        <v>15422</v>
      </c>
      <c r="CA1512" t="s">
        <v>15422</v>
      </c>
      <c r="CC1512" t="s">
        <v>4105</v>
      </c>
      <c r="CD1512">
        <v>155.88</v>
      </c>
      <c r="CE1512">
        <v>12.99</v>
      </c>
      <c r="CG1512">
        <v>0</v>
      </c>
      <c r="CH1512">
        <v>155.88</v>
      </c>
      <c r="CK1512">
        <v>1</v>
      </c>
      <c r="CL1512" t="s">
        <v>15423</v>
      </c>
      <c r="CM1512" t="s">
        <v>4106</v>
      </c>
      <c r="CN1512" t="s">
        <v>250</v>
      </c>
      <c r="CO1512" t="s">
        <v>15422</v>
      </c>
      <c r="CP1512" t="s">
        <v>4107</v>
      </c>
      <c r="CR1512" t="s">
        <v>22012</v>
      </c>
      <c r="CS1512" t="s">
        <v>4030</v>
      </c>
      <c r="CT1512" t="s">
        <v>4034</v>
      </c>
      <c r="CU1512" t="s">
        <v>22013</v>
      </c>
      <c r="CV1512" t="s">
        <v>21694</v>
      </c>
      <c r="CX1512" t="s">
        <v>4105</v>
      </c>
      <c r="CZ1512" t="s">
        <v>4133</v>
      </c>
      <c r="DA1512">
        <v>1</v>
      </c>
      <c r="DB1512" t="s">
        <v>22014</v>
      </c>
      <c r="DC1512" t="s">
        <v>4205</v>
      </c>
      <c r="DD1512" t="s">
        <v>22013</v>
      </c>
      <c r="DE1512" t="s">
        <v>4158</v>
      </c>
    </row>
    <row r="1513" spans="58:109" x14ac:dyDescent="0.25">
      <c r="BF1513" t="s">
        <v>12704</v>
      </c>
      <c r="BG1513" t="s">
        <v>12705</v>
      </c>
      <c r="BH1513" t="s">
        <v>4386</v>
      </c>
      <c r="BI1513" t="s">
        <v>12706</v>
      </c>
      <c r="BJ1513" t="s">
        <v>4034</v>
      </c>
      <c r="BK1513">
        <v>63.58</v>
      </c>
      <c r="BL1513">
        <v>1</v>
      </c>
      <c r="BM1513">
        <v>1</v>
      </c>
      <c r="BN1513" t="s">
        <v>4035</v>
      </c>
      <c r="BO1513">
        <v>1</v>
      </c>
      <c r="BP1513" t="s">
        <v>4029</v>
      </c>
      <c r="BQ1513" t="s">
        <v>4030</v>
      </c>
      <c r="BR1513" t="s">
        <v>4031</v>
      </c>
      <c r="BS1513" s="124">
        <v>46143</v>
      </c>
      <c r="BT1513" t="s">
        <v>1005</v>
      </c>
      <c r="BU1513" t="s">
        <v>1720</v>
      </c>
      <c r="BW1513" t="s">
        <v>15424</v>
      </c>
      <c r="BX1513" t="s">
        <v>4030</v>
      </c>
      <c r="BY1513" t="s">
        <v>4109</v>
      </c>
      <c r="BZ1513" t="s">
        <v>14689</v>
      </c>
      <c r="CA1513" t="s">
        <v>14689</v>
      </c>
      <c r="CC1513" t="s">
        <v>4111</v>
      </c>
      <c r="CD1513">
        <v>431.88</v>
      </c>
      <c r="CE1513">
        <v>35.99</v>
      </c>
      <c r="CG1513">
        <v>0</v>
      </c>
      <c r="CH1513">
        <v>431.88</v>
      </c>
      <c r="CK1513">
        <v>1</v>
      </c>
      <c r="CL1513" t="s">
        <v>15425</v>
      </c>
      <c r="CM1513" t="s">
        <v>4106</v>
      </c>
      <c r="CN1513" t="s">
        <v>250</v>
      </c>
      <c r="CO1513" t="s">
        <v>14689</v>
      </c>
      <c r="CP1513" t="s">
        <v>4107</v>
      </c>
      <c r="CR1513" t="s">
        <v>8305</v>
      </c>
      <c r="CS1513" t="s">
        <v>4050</v>
      </c>
      <c r="CT1513" t="s">
        <v>4109</v>
      </c>
      <c r="CU1513" t="s">
        <v>20609</v>
      </c>
      <c r="CV1513" t="s">
        <v>4282</v>
      </c>
      <c r="CX1513" t="s">
        <v>4111</v>
      </c>
      <c r="CZ1513" t="s">
        <v>4133</v>
      </c>
      <c r="DA1513">
        <v>1</v>
      </c>
      <c r="DB1513" t="s">
        <v>8306</v>
      </c>
      <c r="DC1513" t="s">
        <v>4205</v>
      </c>
      <c r="DD1513" t="s">
        <v>20609</v>
      </c>
      <c r="DE1513" t="s">
        <v>4158</v>
      </c>
    </row>
    <row r="1514" spans="58:109" x14ac:dyDescent="0.25">
      <c r="BF1514" t="s">
        <v>12707</v>
      </c>
      <c r="BG1514" t="s">
        <v>12708</v>
      </c>
      <c r="BH1514" t="s">
        <v>4386</v>
      </c>
      <c r="BI1514" t="s">
        <v>12709</v>
      </c>
      <c r="BJ1514" t="s">
        <v>4034</v>
      </c>
      <c r="BK1514">
        <v>57.2</v>
      </c>
      <c r="BL1514">
        <v>1</v>
      </c>
      <c r="BM1514">
        <v>1</v>
      </c>
      <c r="BN1514" t="s">
        <v>4028</v>
      </c>
      <c r="BO1514">
        <v>1</v>
      </c>
      <c r="BP1514" t="s">
        <v>4029</v>
      </c>
      <c r="BQ1514" t="s">
        <v>4030</v>
      </c>
      <c r="BR1514" t="s">
        <v>4031</v>
      </c>
      <c r="BS1514" s="124">
        <v>46143</v>
      </c>
      <c r="BT1514" t="s">
        <v>1005</v>
      </c>
      <c r="BU1514" t="s">
        <v>1720</v>
      </c>
      <c r="BW1514" t="s">
        <v>15426</v>
      </c>
      <c r="BX1514" t="s">
        <v>4050</v>
      </c>
      <c r="BY1514" t="s">
        <v>4142</v>
      </c>
      <c r="BZ1514" t="s">
        <v>13780</v>
      </c>
      <c r="CA1514" t="s">
        <v>13780</v>
      </c>
      <c r="CC1514" t="s">
        <v>4105</v>
      </c>
      <c r="CE1514">
        <v>8.49</v>
      </c>
      <c r="CG1514">
        <v>0</v>
      </c>
      <c r="CK1514">
        <v>1</v>
      </c>
      <c r="CL1514" t="s">
        <v>15427</v>
      </c>
      <c r="CM1514" t="s">
        <v>4133</v>
      </c>
      <c r="CN1514" t="s">
        <v>250</v>
      </c>
      <c r="CO1514" t="s">
        <v>13780</v>
      </c>
      <c r="CP1514" t="s">
        <v>4107</v>
      </c>
      <c r="CR1514" t="s">
        <v>20610</v>
      </c>
      <c r="CS1514" t="s">
        <v>4030</v>
      </c>
      <c r="CT1514" t="s">
        <v>4034</v>
      </c>
      <c r="CU1514" t="s">
        <v>20496</v>
      </c>
      <c r="CV1514" t="s">
        <v>15643</v>
      </c>
      <c r="CW1514" t="s">
        <v>4543</v>
      </c>
      <c r="CX1514" t="s">
        <v>4105</v>
      </c>
      <c r="CZ1514" t="s">
        <v>4133</v>
      </c>
      <c r="DA1514">
        <v>1</v>
      </c>
      <c r="DB1514" t="s">
        <v>20611</v>
      </c>
      <c r="DC1514" t="s">
        <v>4205</v>
      </c>
      <c r="DD1514" t="s">
        <v>20496</v>
      </c>
      <c r="DE1514" t="s">
        <v>4158</v>
      </c>
    </row>
    <row r="1515" spans="58:109" x14ac:dyDescent="0.25">
      <c r="BF1515" t="s">
        <v>12710</v>
      </c>
      <c r="BG1515" t="s">
        <v>12711</v>
      </c>
      <c r="BH1515" t="s">
        <v>4386</v>
      </c>
      <c r="BI1515" t="s">
        <v>12712</v>
      </c>
      <c r="BJ1515" t="s">
        <v>4034</v>
      </c>
      <c r="BK1515">
        <v>46.52</v>
      </c>
      <c r="BL1515">
        <v>1</v>
      </c>
      <c r="BM1515">
        <v>1</v>
      </c>
      <c r="BN1515" t="s">
        <v>4028</v>
      </c>
      <c r="BO1515">
        <v>1</v>
      </c>
      <c r="BP1515" t="s">
        <v>4029</v>
      </c>
      <c r="BQ1515" t="s">
        <v>4030</v>
      </c>
      <c r="BR1515" t="s">
        <v>4031</v>
      </c>
      <c r="BS1515" s="124">
        <v>46143</v>
      </c>
      <c r="BT1515" t="s">
        <v>1005</v>
      </c>
      <c r="BU1515" t="s">
        <v>1720</v>
      </c>
      <c r="BW1515" t="s">
        <v>15428</v>
      </c>
      <c r="BX1515" t="s">
        <v>4030</v>
      </c>
      <c r="BY1515" t="s">
        <v>4109</v>
      </c>
      <c r="BZ1515" t="s">
        <v>15429</v>
      </c>
      <c r="CA1515" t="s">
        <v>15429</v>
      </c>
      <c r="CC1515" t="s">
        <v>4111</v>
      </c>
      <c r="CD1515">
        <v>491.88</v>
      </c>
      <c r="CE1515">
        <v>40.99</v>
      </c>
      <c r="CG1515">
        <v>0</v>
      </c>
      <c r="CH1515">
        <v>491.88</v>
      </c>
      <c r="CK1515">
        <v>1</v>
      </c>
      <c r="CL1515" t="s">
        <v>15430</v>
      </c>
      <c r="CM1515" t="s">
        <v>4106</v>
      </c>
      <c r="CN1515" t="s">
        <v>250</v>
      </c>
      <c r="CO1515" t="s">
        <v>15429</v>
      </c>
      <c r="CP1515" t="s">
        <v>4107</v>
      </c>
      <c r="CR1515" t="s">
        <v>20612</v>
      </c>
      <c r="CS1515" t="s">
        <v>4030</v>
      </c>
      <c r="CT1515" t="s">
        <v>4126</v>
      </c>
      <c r="CU1515" t="s">
        <v>20479</v>
      </c>
      <c r="CV1515" t="s">
        <v>8593</v>
      </c>
      <c r="CX1515" t="s">
        <v>4105</v>
      </c>
      <c r="CY1515" s="17">
        <v>0.2</v>
      </c>
      <c r="CZ1515" t="s">
        <v>4133</v>
      </c>
      <c r="DA1515">
        <v>1</v>
      </c>
      <c r="DB1515" t="s">
        <v>20613</v>
      </c>
      <c r="DC1515" t="s">
        <v>4205</v>
      </c>
      <c r="DD1515" t="s">
        <v>20479</v>
      </c>
      <c r="DE1515" t="s">
        <v>4158</v>
      </c>
    </row>
    <row r="1516" spans="58:109" x14ac:dyDescent="0.25">
      <c r="BF1516" t="s">
        <v>12713</v>
      </c>
      <c r="BG1516" t="s">
        <v>12714</v>
      </c>
      <c r="BH1516" t="s">
        <v>4386</v>
      </c>
      <c r="BI1516" t="s">
        <v>12715</v>
      </c>
      <c r="BJ1516" t="s">
        <v>4034</v>
      </c>
      <c r="BK1516">
        <v>55.98</v>
      </c>
      <c r="BL1516">
        <v>1</v>
      </c>
      <c r="BM1516">
        <v>1</v>
      </c>
      <c r="BN1516" t="s">
        <v>4028</v>
      </c>
      <c r="BO1516">
        <v>1</v>
      </c>
      <c r="BP1516" t="s">
        <v>4029</v>
      </c>
      <c r="BQ1516" t="s">
        <v>4030</v>
      </c>
      <c r="BR1516" t="s">
        <v>4031</v>
      </c>
      <c r="BS1516" s="124">
        <v>46143</v>
      </c>
      <c r="BT1516" t="s">
        <v>1005</v>
      </c>
      <c r="BU1516" t="s">
        <v>1720</v>
      </c>
      <c r="BW1516" t="s">
        <v>15431</v>
      </c>
      <c r="BX1516" t="s">
        <v>4108</v>
      </c>
      <c r="BY1516" t="s">
        <v>4109</v>
      </c>
      <c r="BZ1516" t="s">
        <v>15432</v>
      </c>
      <c r="CA1516" t="s">
        <v>15432</v>
      </c>
      <c r="CB1516" t="s">
        <v>8360</v>
      </c>
      <c r="CC1516" t="s">
        <v>4111</v>
      </c>
      <c r="CD1516">
        <v>227.88</v>
      </c>
      <c r="CE1516">
        <v>18.989999999999998</v>
      </c>
      <c r="CG1516">
        <v>0</v>
      </c>
      <c r="CH1516">
        <v>227.88</v>
      </c>
      <c r="CK1516">
        <v>1</v>
      </c>
      <c r="CL1516" t="s">
        <v>15423</v>
      </c>
      <c r="CM1516" t="s">
        <v>4106</v>
      </c>
      <c r="CN1516" t="s">
        <v>250</v>
      </c>
      <c r="CO1516" t="s">
        <v>15432</v>
      </c>
      <c r="CP1516" t="s">
        <v>4107</v>
      </c>
      <c r="CR1516" t="s">
        <v>20614</v>
      </c>
      <c r="CS1516" t="s">
        <v>4030</v>
      </c>
      <c r="CT1516" t="s">
        <v>4032</v>
      </c>
      <c r="CU1516" t="s">
        <v>20615</v>
      </c>
      <c r="CV1516" t="s">
        <v>8557</v>
      </c>
      <c r="CW1516" t="s">
        <v>4259</v>
      </c>
      <c r="CX1516" t="s">
        <v>4105</v>
      </c>
      <c r="CZ1516" t="s">
        <v>4133</v>
      </c>
      <c r="DA1516">
        <v>1</v>
      </c>
      <c r="DB1516" t="s">
        <v>20616</v>
      </c>
      <c r="DC1516" t="s">
        <v>4205</v>
      </c>
      <c r="DD1516" t="s">
        <v>20615</v>
      </c>
      <c r="DE1516" t="s">
        <v>4158</v>
      </c>
    </row>
    <row r="1517" spans="58:109" x14ac:dyDescent="0.25">
      <c r="BF1517" t="s">
        <v>12716</v>
      </c>
      <c r="BH1517" t="s">
        <v>4386</v>
      </c>
      <c r="BL1517">
        <v>0</v>
      </c>
      <c r="BM1517">
        <v>1</v>
      </c>
      <c r="BR1517" t="s">
        <v>4031</v>
      </c>
      <c r="BS1517" s="124">
        <v>46143</v>
      </c>
      <c r="BT1517" t="s">
        <v>1005</v>
      </c>
      <c r="BU1517" t="s">
        <v>1720</v>
      </c>
      <c r="BW1517" t="s">
        <v>15433</v>
      </c>
      <c r="BX1517" t="s">
        <v>4030</v>
      </c>
      <c r="BY1517" t="s">
        <v>4109</v>
      </c>
      <c r="BZ1517" t="s">
        <v>15434</v>
      </c>
      <c r="CA1517" t="s">
        <v>15434</v>
      </c>
      <c r="CC1517" t="s">
        <v>4105</v>
      </c>
      <c r="CD1517">
        <v>65.88</v>
      </c>
      <c r="CE1517">
        <v>5.49</v>
      </c>
      <c r="CF1517">
        <v>1.3725000000000001</v>
      </c>
      <c r="CG1517">
        <v>0</v>
      </c>
      <c r="CH1517">
        <v>65.88</v>
      </c>
      <c r="CI1517" s="17">
        <v>0.5</v>
      </c>
      <c r="CJ1517">
        <v>27.44</v>
      </c>
      <c r="CK1517">
        <v>1</v>
      </c>
      <c r="CL1517" t="s">
        <v>15435</v>
      </c>
      <c r="CM1517" t="s">
        <v>4106</v>
      </c>
      <c r="CN1517" t="s">
        <v>250</v>
      </c>
      <c r="CO1517" t="s">
        <v>15434</v>
      </c>
      <c r="CP1517" t="s">
        <v>4107</v>
      </c>
      <c r="CR1517" t="s">
        <v>20617</v>
      </c>
      <c r="CS1517" t="s">
        <v>4050</v>
      </c>
      <c r="CT1517" t="s">
        <v>4034</v>
      </c>
      <c r="CU1517" t="s">
        <v>20618</v>
      </c>
      <c r="CV1517" t="s">
        <v>8257</v>
      </c>
      <c r="CW1517" t="s">
        <v>4168</v>
      </c>
      <c r="CX1517" t="s">
        <v>4105</v>
      </c>
      <c r="CZ1517" t="s">
        <v>4133</v>
      </c>
      <c r="DA1517">
        <v>1</v>
      </c>
      <c r="DB1517" t="s">
        <v>20616</v>
      </c>
      <c r="DC1517" t="s">
        <v>4205</v>
      </c>
      <c r="DD1517" t="s">
        <v>20618</v>
      </c>
      <c r="DE1517" t="s">
        <v>4158</v>
      </c>
    </row>
    <row r="1518" spans="58:109" x14ac:dyDescent="0.25">
      <c r="BF1518" t="s">
        <v>12717</v>
      </c>
      <c r="BH1518" t="s">
        <v>4386</v>
      </c>
      <c r="BL1518">
        <v>0</v>
      </c>
      <c r="BM1518">
        <v>1</v>
      </c>
      <c r="BR1518" t="s">
        <v>4031</v>
      </c>
      <c r="BS1518" s="124">
        <v>46143</v>
      </c>
      <c r="BT1518" t="s">
        <v>1005</v>
      </c>
      <c r="BU1518" t="s">
        <v>1720</v>
      </c>
      <c r="BW1518" t="s">
        <v>15436</v>
      </c>
      <c r="BX1518" t="s">
        <v>4030</v>
      </c>
      <c r="BY1518" t="s">
        <v>4104</v>
      </c>
      <c r="BZ1518" t="s">
        <v>15437</v>
      </c>
      <c r="CA1518" t="s">
        <v>15437</v>
      </c>
      <c r="CB1518" t="s">
        <v>8422</v>
      </c>
      <c r="CC1518" t="s">
        <v>4105</v>
      </c>
      <c r="CD1518">
        <v>107.88</v>
      </c>
      <c r="CE1518">
        <v>8.99</v>
      </c>
      <c r="CG1518">
        <v>0</v>
      </c>
      <c r="CH1518">
        <v>107.88</v>
      </c>
      <c r="CK1518">
        <v>1</v>
      </c>
      <c r="CL1518" t="s">
        <v>15438</v>
      </c>
      <c r="CM1518" t="s">
        <v>4106</v>
      </c>
      <c r="CN1518" t="s">
        <v>250</v>
      </c>
      <c r="CO1518" t="s">
        <v>15437</v>
      </c>
      <c r="CP1518" t="s">
        <v>4107</v>
      </c>
      <c r="CR1518" t="s">
        <v>21117</v>
      </c>
      <c r="CS1518" t="s">
        <v>4050</v>
      </c>
      <c r="CT1518" t="s">
        <v>4109</v>
      </c>
      <c r="CU1518" t="s">
        <v>21118</v>
      </c>
      <c r="CV1518" t="s">
        <v>8437</v>
      </c>
      <c r="CX1518" t="s">
        <v>4111</v>
      </c>
      <c r="CZ1518" t="s">
        <v>4133</v>
      </c>
      <c r="DA1518">
        <v>1</v>
      </c>
      <c r="DB1518" t="s">
        <v>21119</v>
      </c>
      <c r="DC1518" t="s">
        <v>4205</v>
      </c>
      <c r="DD1518" t="s">
        <v>21118</v>
      </c>
      <c r="DE1518" t="s">
        <v>4158</v>
      </c>
    </row>
    <row r="1519" spans="58:109" x14ac:dyDescent="0.25">
      <c r="BF1519" t="s">
        <v>12718</v>
      </c>
      <c r="BH1519" t="s">
        <v>4386</v>
      </c>
      <c r="BL1519">
        <v>0</v>
      </c>
      <c r="BM1519">
        <v>1</v>
      </c>
      <c r="BR1519" t="s">
        <v>4031</v>
      </c>
      <c r="BS1519" s="124">
        <v>46143</v>
      </c>
      <c r="BT1519" t="s">
        <v>1005</v>
      </c>
      <c r="BU1519" t="s">
        <v>1720</v>
      </c>
      <c r="BW1519" t="s">
        <v>15439</v>
      </c>
      <c r="BX1519" t="s">
        <v>4030</v>
      </c>
      <c r="BY1519" t="s">
        <v>4034</v>
      </c>
      <c r="BZ1519" t="s">
        <v>15440</v>
      </c>
      <c r="CA1519" t="s">
        <v>15440</v>
      </c>
      <c r="CB1519" t="s">
        <v>4546</v>
      </c>
      <c r="CC1519" t="s">
        <v>4105</v>
      </c>
      <c r="CD1519">
        <v>155.88</v>
      </c>
      <c r="CE1519">
        <v>12.99</v>
      </c>
      <c r="CG1519">
        <v>0</v>
      </c>
      <c r="CH1519">
        <v>155.88</v>
      </c>
      <c r="CK1519">
        <v>1</v>
      </c>
      <c r="CL1519" t="s">
        <v>15441</v>
      </c>
      <c r="CM1519" t="s">
        <v>4133</v>
      </c>
      <c r="CN1519" t="s">
        <v>250</v>
      </c>
      <c r="CO1519" t="s">
        <v>15440</v>
      </c>
      <c r="CP1519" t="s">
        <v>4107</v>
      </c>
      <c r="CR1519" t="s">
        <v>8370</v>
      </c>
      <c r="CS1519" t="s">
        <v>4050</v>
      </c>
      <c r="CT1519" t="s">
        <v>4109</v>
      </c>
      <c r="CU1519" t="s">
        <v>20883</v>
      </c>
      <c r="CV1519" t="s">
        <v>4178</v>
      </c>
      <c r="CX1519" t="s">
        <v>4111</v>
      </c>
      <c r="CZ1519" t="s">
        <v>4133</v>
      </c>
      <c r="DA1519">
        <v>1</v>
      </c>
      <c r="DB1519" t="s">
        <v>8371</v>
      </c>
      <c r="DC1519" t="s">
        <v>4205</v>
      </c>
      <c r="DD1519" t="s">
        <v>20883</v>
      </c>
      <c r="DE1519" t="s">
        <v>4158</v>
      </c>
    </row>
    <row r="1520" spans="58:109" x14ac:dyDescent="0.25">
      <c r="BF1520" t="s">
        <v>12719</v>
      </c>
      <c r="BH1520" t="s">
        <v>4386</v>
      </c>
      <c r="BL1520">
        <v>0</v>
      </c>
      <c r="BM1520">
        <v>1</v>
      </c>
      <c r="BR1520" t="s">
        <v>4031</v>
      </c>
      <c r="BS1520" s="124">
        <v>46143</v>
      </c>
      <c r="BT1520" t="s">
        <v>1005</v>
      </c>
      <c r="BU1520" t="s">
        <v>1720</v>
      </c>
      <c r="BW1520" t="s">
        <v>15442</v>
      </c>
      <c r="BX1520" t="s">
        <v>4030</v>
      </c>
      <c r="BY1520" t="s">
        <v>4034</v>
      </c>
      <c r="BZ1520" t="s">
        <v>15440</v>
      </c>
      <c r="CA1520" t="s">
        <v>15440</v>
      </c>
      <c r="CB1520" t="s">
        <v>4546</v>
      </c>
      <c r="CC1520" t="s">
        <v>4105</v>
      </c>
      <c r="CD1520">
        <v>152.88</v>
      </c>
      <c r="CE1520">
        <v>12.74</v>
      </c>
      <c r="CG1520">
        <v>0</v>
      </c>
      <c r="CH1520">
        <v>152.88</v>
      </c>
      <c r="CK1520">
        <v>1</v>
      </c>
      <c r="CL1520" t="s">
        <v>15441</v>
      </c>
      <c r="CM1520" t="s">
        <v>4133</v>
      </c>
      <c r="CN1520" t="s">
        <v>250</v>
      </c>
      <c r="CO1520" t="s">
        <v>15440</v>
      </c>
      <c r="CP1520" t="s">
        <v>4107</v>
      </c>
      <c r="CR1520" t="s">
        <v>13524</v>
      </c>
      <c r="CS1520" t="s">
        <v>4050</v>
      </c>
      <c r="CT1520" t="s">
        <v>4109</v>
      </c>
      <c r="CU1520" t="s">
        <v>20896</v>
      </c>
      <c r="CV1520" t="s">
        <v>8257</v>
      </c>
      <c r="CX1520" t="s">
        <v>4111</v>
      </c>
      <c r="CZ1520" t="s">
        <v>4133</v>
      </c>
      <c r="DA1520">
        <v>1</v>
      </c>
      <c r="DB1520" t="s">
        <v>13526</v>
      </c>
      <c r="DC1520" t="s">
        <v>4205</v>
      </c>
      <c r="DD1520" t="s">
        <v>20896</v>
      </c>
      <c r="DE1520" t="s">
        <v>4158</v>
      </c>
    </row>
    <row r="1521" spans="58:109" x14ac:dyDescent="0.25">
      <c r="BF1521" t="s">
        <v>12720</v>
      </c>
      <c r="BH1521" t="s">
        <v>4386</v>
      </c>
      <c r="BL1521">
        <v>0</v>
      </c>
      <c r="BM1521">
        <v>1</v>
      </c>
      <c r="BR1521" t="s">
        <v>4031</v>
      </c>
      <c r="BS1521" s="124">
        <v>46143</v>
      </c>
      <c r="BT1521" t="s">
        <v>1005</v>
      </c>
      <c r="BU1521" t="s">
        <v>1720</v>
      </c>
      <c r="BW1521" t="s">
        <v>15439</v>
      </c>
      <c r="BX1521" t="s">
        <v>4030</v>
      </c>
      <c r="BY1521" t="s">
        <v>4034</v>
      </c>
      <c r="BZ1521" t="s">
        <v>15440</v>
      </c>
      <c r="CA1521" t="s">
        <v>15440</v>
      </c>
      <c r="CB1521" t="s">
        <v>4546</v>
      </c>
      <c r="CC1521" t="s">
        <v>4105</v>
      </c>
      <c r="CD1521">
        <v>155.88</v>
      </c>
      <c r="CE1521">
        <v>12.99</v>
      </c>
      <c r="CG1521">
        <v>0</v>
      </c>
      <c r="CH1521">
        <v>155.88</v>
      </c>
      <c r="CK1521">
        <v>1</v>
      </c>
      <c r="CL1521" t="s">
        <v>15441</v>
      </c>
      <c r="CM1521" t="s">
        <v>4133</v>
      </c>
      <c r="CN1521" t="s">
        <v>250</v>
      </c>
      <c r="CO1521" t="s">
        <v>15440</v>
      </c>
      <c r="CP1521" t="s">
        <v>4107</v>
      </c>
      <c r="CR1521" t="s">
        <v>9794</v>
      </c>
      <c r="CS1521" t="s">
        <v>4030</v>
      </c>
      <c r="CT1521" t="s">
        <v>4126</v>
      </c>
      <c r="CU1521" t="s">
        <v>21017</v>
      </c>
      <c r="CV1521" t="s">
        <v>8537</v>
      </c>
      <c r="CW1521" t="s">
        <v>4441</v>
      </c>
      <c r="CX1521" t="s">
        <v>4105</v>
      </c>
      <c r="CZ1521" t="s">
        <v>4133</v>
      </c>
      <c r="DA1521">
        <v>1</v>
      </c>
      <c r="DB1521" t="s">
        <v>9795</v>
      </c>
      <c r="DC1521" t="s">
        <v>4205</v>
      </c>
      <c r="DD1521" t="s">
        <v>21017</v>
      </c>
      <c r="DE1521" t="s">
        <v>4158</v>
      </c>
    </row>
    <row r="1522" spans="58:109" x14ac:dyDescent="0.25">
      <c r="BF1522" t="s">
        <v>12721</v>
      </c>
      <c r="BH1522" t="s">
        <v>4386</v>
      </c>
      <c r="BL1522">
        <v>0</v>
      </c>
      <c r="BM1522">
        <v>1</v>
      </c>
      <c r="BR1522" t="s">
        <v>4031</v>
      </c>
      <c r="BS1522" s="124">
        <v>46143</v>
      </c>
      <c r="BT1522" t="s">
        <v>1005</v>
      </c>
      <c r="BU1522" t="s">
        <v>1720</v>
      </c>
      <c r="BW1522" t="s">
        <v>15443</v>
      </c>
      <c r="BX1522" t="s">
        <v>4030</v>
      </c>
      <c r="BY1522" t="s">
        <v>4034</v>
      </c>
      <c r="BZ1522" t="s">
        <v>15444</v>
      </c>
      <c r="CA1522" t="s">
        <v>15444</v>
      </c>
      <c r="CB1522" t="s">
        <v>4546</v>
      </c>
      <c r="CC1522" t="s">
        <v>4105</v>
      </c>
      <c r="CD1522">
        <v>158.88</v>
      </c>
      <c r="CE1522">
        <v>13.24</v>
      </c>
      <c r="CG1522">
        <v>0</v>
      </c>
      <c r="CH1522">
        <v>158.88</v>
      </c>
      <c r="CK1522">
        <v>1</v>
      </c>
      <c r="CL1522" t="s">
        <v>15441</v>
      </c>
      <c r="CM1522" t="s">
        <v>4133</v>
      </c>
      <c r="CN1522" t="s">
        <v>250</v>
      </c>
      <c r="CO1522" t="s">
        <v>15444</v>
      </c>
      <c r="CP1522" t="s">
        <v>4107</v>
      </c>
      <c r="CR1522" t="s">
        <v>22015</v>
      </c>
      <c r="CS1522" t="s">
        <v>4030</v>
      </c>
      <c r="CT1522" t="s">
        <v>4109</v>
      </c>
      <c r="CU1522" t="s">
        <v>22016</v>
      </c>
      <c r="CV1522" t="s">
        <v>8595</v>
      </c>
      <c r="CX1522" t="s">
        <v>4105</v>
      </c>
      <c r="CY1522" s="17">
        <v>0.5</v>
      </c>
      <c r="CZ1522" t="s">
        <v>4133</v>
      </c>
      <c r="DA1522">
        <v>1</v>
      </c>
      <c r="DB1522" t="s">
        <v>22017</v>
      </c>
      <c r="DC1522" t="s">
        <v>4205</v>
      </c>
      <c r="DD1522" t="s">
        <v>22016</v>
      </c>
      <c r="DE1522" t="s">
        <v>4158</v>
      </c>
    </row>
    <row r="1523" spans="58:109" x14ac:dyDescent="0.25">
      <c r="BF1523" t="s">
        <v>12722</v>
      </c>
      <c r="BH1523" t="s">
        <v>4386</v>
      </c>
      <c r="BL1523">
        <v>0</v>
      </c>
      <c r="BM1523">
        <v>1</v>
      </c>
      <c r="BR1523" t="s">
        <v>4031</v>
      </c>
      <c r="BS1523" s="124">
        <v>46143</v>
      </c>
      <c r="BT1523" t="s">
        <v>1005</v>
      </c>
      <c r="BU1523" t="s">
        <v>1720</v>
      </c>
      <c r="BW1523" t="s">
        <v>15445</v>
      </c>
      <c r="BX1523" t="s">
        <v>4030</v>
      </c>
      <c r="BY1523" t="s">
        <v>4032</v>
      </c>
      <c r="BZ1523" t="s">
        <v>15446</v>
      </c>
      <c r="CA1523" t="s">
        <v>15446</v>
      </c>
      <c r="CC1523" t="s">
        <v>4105</v>
      </c>
      <c r="CD1523">
        <v>192.84</v>
      </c>
      <c r="CE1523">
        <v>16.07</v>
      </c>
      <c r="CF1523">
        <v>1.1249</v>
      </c>
      <c r="CG1523">
        <v>0</v>
      </c>
      <c r="CH1523">
        <v>192.84</v>
      </c>
      <c r="CJ1523">
        <v>24.74</v>
      </c>
      <c r="CK1523">
        <v>1</v>
      </c>
      <c r="CL1523" t="s">
        <v>15447</v>
      </c>
      <c r="CM1523" t="s">
        <v>4133</v>
      </c>
      <c r="CN1523" t="s">
        <v>250</v>
      </c>
      <c r="CO1523" t="s">
        <v>15446</v>
      </c>
      <c r="CP1523" t="s">
        <v>4107</v>
      </c>
      <c r="CR1523" t="s">
        <v>17931</v>
      </c>
      <c r="CS1523" t="s">
        <v>4050</v>
      </c>
      <c r="CT1523" t="s">
        <v>4104</v>
      </c>
      <c r="CU1523" t="s">
        <v>17932</v>
      </c>
      <c r="CV1523" t="s">
        <v>4701</v>
      </c>
      <c r="CW1523" t="s">
        <v>4437</v>
      </c>
      <c r="CX1523" t="s">
        <v>4105</v>
      </c>
      <c r="CZ1523" t="s">
        <v>4133</v>
      </c>
      <c r="DA1523">
        <v>1</v>
      </c>
      <c r="DB1523" t="s">
        <v>17933</v>
      </c>
      <c r="DC1523" t="s">
        <v>4205</v>
      </c>
      <c r="DD1523" t="s">
        <v>17932</v>
      </c>
      <c r="DE1523" t="s">
        <v>4158</v>
      </c>
    </row>
    <row r="1524" spans="58:109" x14ac:dyDescent="0.25">
      <c r="BF1524" t="s">
        <v>12723</v>
      </c>
      <c r="BH1524" t="s">
        <v>4386</v>
      </c>
      <c r="BL1524">
        <v>0</v>
      </c>
      <c r="BM1524">
        <v>1</v>
      </c>
      <c r="BR1524" t="s">
        <v>4031</v>
      </c>
      <c r="BS1524" s="124">
        <v>46143</v>
      </c>
      <c r="BT1524" t="s">
        <v>1005</v>
      </c>
      <c r="BU1524" t="s">
        <v>1720</v>
      </c>
      <c r="BW1524" t="s">
        <v>15448</v>
      </c>
      <c r="BX1524" t="s">
        <v>4030</v>
      </c>
      <c r="BY1524" t="s">
        <v>4034</v>
      </c>
      <c r="BZ1524" t="s">
        <v>15449</v>
      </c>
      <c r="CA1524" t="s">
        <v>15449</v>
      </c>
      <c r="CC1524" t="s">
        <v>4105</v>
      </c>
      <c r="CD1524">
        <v>85.68</v>
      </c>
      <c r="CE1524">
        <v>7.14</v>
      </c>
      <c r="CF1524">
        <v>0.53549999999999998</v>
      </c>
      <c r="CG1524">
        <v>0</v>
      </c>
      <c r="CH1524">
        <v>85.68</v>
      </c>
      <c r="CJ1524">
        <v>11.79</v>
      </c>
      <c r="CK1524">
        <v>1</v>
      </c>
      <c r="CL1524" t="s">
        <v>15447</v>
      </c>
      <c r="CM1524" t="s">
        <v>4133</v>
      </c>
      <c r="CN1524" t="s">
        <v>250</v>
      </c>
      <c r="CO1524" t="s">
        <v>15449</v>
      </c>
      <c r="CP1524" t="s">
        <v>4107</v>
      </c>
      <c r="CR1524" t="s">
        <v>17934</v>
      </c>
      <c r="CS1524" t="s">
        <v>4030</v>
      </c>
      <c r="CT1524" t="s">
        <v>4034</v>
      </c>
      <c r="CU1524" t="s">
        <v>17935</v>
      </c>
      <c r="CV1524" t="s">
        <v>8912</v>
      </c>
      <c r="CX1524" t="s">
        <v>4105</v>
      </c>
      <c r="CZ1524" t="s">
        <v>4133</v>
      </c>
      <c r="DA1524">
        <v>1</v>
      </c>
      <c r="DB1524" t="s">
        <v>17936</v>
      </c>
      <c r="DC1524" t="s">
        <v>4205</v>
      </c>
      <c r="DD1524" t="s">
        <v>17935</v>
      </c>
      <c r="DE1524" t="s">
        <v>4158</v>
      </c>
    </row>
    <row r="1525" spans="58:109" x14ac:dyDescent="0.25">
      <c r="BF1525" t="s">
        <v>12724</v>
      </c>
      <c r="BH1525" t="s">
        <v>4386</v>
      </c>
      <c r="BL1525">
        <v>0</v>
      </c>
      <c r="BM1525">
        <v>1</v>
      </c>
      <c r="BR1525" t="s">
        <v>4031</v>
      </c>
      <c r="BS1525" s="124">
        <v>46143</v>
      </c>
      <c r="BT1525" t="s">
        <v>1005</v>
      </c>
      <c r="BU1525" t="s">
        <v>1720</v>
      </c>
      <c r="BW1525" t="s">
        <v>15450</v>
      </c>
      <c r="BX1525" t="s">
        <v>4030</v>
      </c>
      <c r="BY1525" t="s">
        <v>4126</v>
      </c>
      <c r="BZ1525" t="s">
        <v>15449</v>
      </c>
      <c r="CA1525" t="s">
        <v>15449</v>
      </c>
      <c r="CC1525" t="s">
        <v>4105</v>
      </c>
      <c r="CD1525">
        <v>71.64</v>
      </c>
      <c r="CE1525">
        <v>5.97</v>
      </c>
      <c r="CF1525">
        <v>1.3432500000000001</v>
      </c>
      <c r="CG1525">
        <v>0</v>
      </c>
      <c r="CH1525">
        <v>71.64</v>
      </c>
      <c r="CJ1525">
        <v>29.55</v>
      </c>
      <c r="CK1525">
        <v>1</v>
      </c>
      <c r="CL1525" t="s">
        <v>15447</v>
      </c>
      <c r="CM1525" t="s">
        <v>4133</v>
      </c>
      <c r="CN1525" t="s">
        <v>250</v>
      </c>
      <c r="CO1525" t="s">
        <v>15449</v>
      </c>
      <c r="CP1525" t="s">
        <v>4107</v>
      </c>
      <c r="CR1525" t="s">
        <v>17937</v>
      </c>
      <c r="CS1525" t="s">
        <v>4030</v>
      </c>
      <c r="CT1525" t="s">
        <v>4034</v>
      </c>
      <c r="CU1525" t="s">
        <v>17935</v>
      </c>
      <c r="CV1525" t="s">
        <v>8912</v>
      </c>
      <c r="CX1525" t="s">
        <v>4105</v>
      </c>
      <c r="CZ1525" t="s">
        <v>4133</v>
      </c>
      <c r="DA1525">
        <v>1</v>
      </c>
      <c r="DB1525" t="s">
        <v>17936</v>
      </c>
      <c r="DC1525" t="s">
        <v>4205</v>
      </c>
      <c r="DD1525" t="s">
        <v>17935</v>
      </c>
      <c r="DE1525" t="s">
        <v>4158</v>
      </c>
    </row>
    <row r="1526" spans="58:109" x14ac:dyDescent="0.25">
      <c r="BF1526" t="s">
        <v>12725</v>
      </c>
      <c r="BH1526" t="s">
        <v>4386</v>
      </c>
      <c r="BL1526">
        <v>0</v>
      </c>
      <c r="BM1526">
        <v>1</v>
      </c>
      <c r="BR1526" t="s">
        <v>4031</v>
      </c>
      <c r="BS1526" s="124">
        <v>46143</v>
      </c>
      <c r="BT1526" t="s">
        <v>1005</v>
      </c>
      <c r="BU1526" t="s">
        <v>1720</v>
      </c>
      <c r="BW1526" t="s">
        <v>9124</v>
      </c>
      <c r="BX1526" t="s">
        <v>4030</v>
      </c>
      <c r="BY1526" t="s">
        <v>4126</v>
      </c>
      <c r="BZ1526" t="s">
        <v>9125</v>
      </c>
      <c r="CA1526" t="s">
        <v>9125</v>
      </c>
      <c r="CB1526" t="s">
        <v>4455</v>
      </c>
      <c r="CC1526" t="s">
        <v>4105</v>
      </c>
      <c r="CD1526">
        <v>137.88</v>
      </c>
      <c r="CE1526">
        <v>11.49</v>
      </c>
      <c r="CG1526">
        <v>0</v>
      </c>
      <c r="CH1526">
        <v>137.88</v>
      </c>
      <c r="CK1526">
        <v>1</v>
      </c>
      <c r="CL1526" t="s">
        <v>9126</v>
      </c>
      <c r="CM1526" t="s">
        <v>4106</v>
      </c>
      <c r="CN1526" t="s">
        <v>250</v>
      </c>
      <c r="CO1526" t="s">
        <v>9125</v>
      </c>
      <c r="CP1526" t="s">
        <v>4107</v>
      </c>
      <c r="CR1526" t="s">
        <v>17938</v>
      </c>
      <c r="CS1526" t="s">
        <v>4030</v>
      </c>
      <c r="CT1526" t="s">
        <v>4034</v>
      </c>
      <c r="CU1526" t="s">
        <v>14716</v>
      </c>
      <c r="CV1526" t="s">
        <v>8912</v>
      </c>
      <c r="CX1526" t="s">
        <v>4105</v>
      </c>
      <c r="CZ1526" t="s">
        <v>4133</v>
      </c>
      <c r="DA1526">
        <v>1</v>
      </c>
      <c r="DB1526" t="s">
        <v>17936</v>
      </c>
      <c r="DC1526" t="s">
        <v>4205</v>
      </c>
      <c r="DD1526" t="s">
        <v>14716</v>
      </c>
      <c r="DE1526" t="s">
        <v>4158</v>
      </c>
    </row>
    <row r="1527" spans="58:109" x14ac:dyDescent="0.25">
      <c r="BF1527" t="s">
        <v>12726</v>
      </c>
      <c r="BH1527" t="s">
        <v>4386</v>
      </c>
      <c r="BL1527">
        <v>0</v>
      </c>
      <c r="BM1527">
        <v>1</v>
      </c>
      <c r="BR1527" t="s">
        <v>4031</v>
      </c>
      <c r="BS1527" s="124">
        <v>46143</v>
      </c>
      <c r="BT1527" t="s">
        <v>1005</v>
      </c>
      <c r="BU1527" t="s">
        <v>1720</v>
      </c>
      <c r="BW1527" t="s">
        <v>9121</v>
      </c>
      <c r="BX1527" t="s">
        <v>4030</v>
      </c>
      <c r="BY1527" t="s">
        <v>4032</v>
      </c>
      <c r="BZ1527" t="s">
        <v>9122</v>
      </c>
      <c r="CA1527" t="s">
        <v>9122</v>
      </c>
      <c r="CC1527" t="s">
        <v>4105</v>
      </c>
      <c r="CD1527">
        <v>188.88</v>
      </c>
      <c r="CE1527">
        <v>15.74</v>
      </c>
      <c r="CF1527">
        <v>1.1017999999999999</v>
      </c>
      <c r="CG1527">
        <v>0</v>
      </c>
      <c r="CH1527">
        <v>188.88</v>
      </c>
      <c r="CI1527" s="17">
        <v>0.5</v>
      </c>
      <c r="CJ1527">
        <v>22.03</v>
      </c>
      <c r="CK1527">
        <v>1</v>
      </c>
      <c r="CL1527" t="s">
        <v>9123</v>
      </c>
      <c r="CM1527" t="s">
        <v>4106</v>
      </c>
      <c r="CN1527" t="s">
        <v>250</v>
      </c>
      <c r="CO1527" t="s">
        <v>9122</v>
      </c>
      <c r="CP1527" t="s">
        <v>4107</v>
      </c>
      <c r="CR1527" t="s">
        <v>17939</v>
      </c>
      <c r="CS1527" t="s">
        <v>4050</v>
      </c>
      <c r="CT1527" t="s">
        <v>4027</v>
      </c>
      <c r="CU1527" t="s">
        <v>13130</v>
      </c>
      <c r="CV1527" t="s">
        <v>8257</v>
      </c>
      <c r="CW1527" t="s">
        <v>4549</v>
      </c>
      <c r="CX1527" t="s">
        <v>4105</v>
      </c>
      <c r="CZ1527" t="s">
        <v>4133</v>
      </c>
      <c r="DA1527">
        <v>1</v>
      </c>
      <c r="DB1527" t="s">
        <v>17940</v>
      </c>
      <c r="DC1527" t="s">
        <v>4205</v>
      </c>
      <c r="DD1527" t="s">
        <v>13130</v>
      </c>
      <c r="DE1527" t="s">
        <v>4158</v>
      </c>
    </row>
    <row r="1528" spans="58:109" x14ac:dyDescent="0.25">
      <c r="BF1528" t="s">
        <v>12727</v>
      </c>
      <c r="BH1528" t="s">
        <v>4386</v>
      </c>
      <c r="BL1528">
        <v>0</v>
      </c>
      <c r="BM1528">
        <v>1</v>
      </c>
      <c r="BR1528" t="s">
        <v>4031</v>
      </c>
      <c r="BS1528" s="124">
        <v>46143</v>
      </c>
      <c r="BT1528" t="s">
        <v>1005</v>
      </c>
      <c r="BU1528" t="s">
        <v>1720</v>
      </c>
      <c r="BW1528" t="s">
        <v>9780</v>
      </c>
      <c r="BX1528" t="s">
        <v>4050</v>
      </c>
      <c r="BY1528" t="s">
        <v>4034</v>
      </c>
      <c r="BZ1528" t="s">
        <v>9872</v>
      </c>
      <c r="CA1528" t="s">
        <v>9872</v>
      </c>
      <c r="CC1528" t="s">
        <v>4105</v>
      </c>
      <c r="CD1528">
        <v>80.040000000000006</v>
      </c>
      <c r="CE1528">
        <v>6.67</v>
      </c>
      <c r="CF1528">
        <v>0.50024999999999997</v>
      </c>
      <c r="CG1528">
        <v>0</v>
      </c>
      <c r="CH1528">
        <v>80.040000000000006</v>
      </c>
      <c r="CJ1528">
        <v>11.01</v>
      </c>
      <c r="CK1528">
        <v>1</v>
      </c>
      <c r="CL1528" t="s">
        <v>9782</v>
      </c>
      <c r="CM1528" t="s">
        <v>4133</v>
      </c>
      <c r="CN1528" t="s">
        <v>250</v>
      </c>
      <c r="CO1528" t="s">
        <v>9872</v>
      </c>
      <c r="CP1528" t="s">
        <v>4107</v>
      </c>
      <c r="CR1528" t="s">
        <v>17941</v>
      </c>
      <c r="CS1528" t="s">
        <v>4030</v>
      </c>
      <c r="CT1528" t="s">
        <v>4109</v>
      </c>
      <c r="CU1528" t="s">
        <v>13643</v>
      </c>
      <c r="CV1528" t="s">
        <v>4690</v>
      </c>
      <c r="CX1528" t="s">
        <v>4111</v>
      </c>
      <c r="CZ1528" t="s">
        <v>4133</v>
      </c>
      <c r="DA1528">
        <v>1</v>
      </c>
      <c r="DB1528" t="s">
        <v>17942</v>
      </c>
      <c r="DC1528" t="s">
        <v>4205</v>
      </c>
      <c r="DD1528" t="s">
        <v>13643</v>
      </c>
      <c r="DE1528" t="s">
        <v>4158</v>
      </c>
    </row>
    <row r="1529" spans="58:109" x14ac:dyDescent="0.25">
      <c r="BF1529" t="s">
        <v>12728</v>
      </c>
      <c r="BH1529" t="s">
        <v>4386</v>
      </c>
      <c r="BL1529">
        <v>0</v>
      </c>
      <c r="BM1529">
        <v>1</v>
      </c>
      <c r="BR1529" t="s">
        <v>4031</v>
      </c>
      <c r="BS1529" s="124">
        <v>46143</v>
      </c>
      <c r="BT1529" t="s">
        <v>1005</v>
      </c>
      <c r="BU1529" t="s">
        <v>1720</v>
      </c>
      <c r="BW1529" t="s">
        <v>9127</v>
      </c>
      <c r="BX1529" t="s">
        <v>4030</v>
      </c>
      <c r="BY1529" t="s">
        <v>4126</v>
      </c>
      <c r="BZ1529" t="s">
        <v>9125</v>
      </c>
      <c r="CA1529" t="s">
        <v>9125</v>
      </c>
      <c r="CB1529" t="s">
        <v>4432</v>
      </c>
      <c r="CC1529" t="s">
        <v>4105</v>
      </c>
      <c r="CD1529">
        <v>125.88</v>
      </c>
      <c r="CE1529">
        <v>10.49</v>
      </c>
      <c r="CG1529">
        <v>0</v>
      </c>
      <c r="CH1529">
        <v>125.88</v>
      </c>
      <c r="CK1529">
        <v>1</v>
      </c>
      <c r="CL1529" t="s">
        <v>9126</v>
      </c>
      <c r="CM1529" t="s">
        <v>4106</v>
      </c>
      <c r="CN1529" t="s">
        <v>250</v>
      </c>
      <c r="CO1529" t="s">
        <v>9125</v>
      </c>
      <c r="CP1529" t="s">
        <v>4107</v>
      </c>
      <c r="CR1529" t="s">
        <v>17943</v>
      </c>
      <c r="CS1529" t="s">
        <v>4050</v>
      </c>
      <c r="CT1529" t="s">
        <v>4109</v>
      </c>
      <c r="CU1529" t="s">
        <v>17944</v>
      </c>
      <c r="CV1529" t="s">
        <v>4341</v>
      </c>
      <c r="CX1529" t="s">
        <v>4111</v>
      </c>
      <c r="CZ1529" t="s">
        <v>4133</v>
      </c>
      <c r="DA1529">
        <v>1</v>
      </c>
      <c r="DB1529" t="s">
        <v>17945</v>
      </c>
      <c r="DC1529" t="s">
        <v>4205</v>
      </c>
      <c r="DD1529" t="s">
        <v>17944</v>
      </c>
      <c r="DE1529" t="s">
        <v>4158</v>
      </c>
    </row>
    <row r="1530" spans="58:109" x14ac:dyDescent="0.25">
      <c r="BF1530" t="s">
        <v>12729</v>
      </c>
      <c r="BG1530" t="s">
        <v>12730</v>
      </c>
      <c r="BH1530" t="s">
        <v>1133</v>
      </c>
      <c r="BI1530" t="s">
        <v>12731</v>
      </c>
      <c r="BJ1530" t="s">
        <v>4032</v>
      </c>
      <c r="BK1530">
        <v>135.41999999999999</v>
      </c>
      <c r="BL1530">
        <v>1</v>
      </c>
      <c r="BM1530">
        <v>1</v>
      </c>
      <c r="BN1530" t="s">
        <v>4045</v>
      </c>
      <c r="BO1530">
        <v>1</v>
      </c>
      <c r="BP1530" t="s">
        <v>4029</v>
      </c>
      <c r="BQ1530" t="s">
        <v>4030</v>
      </c>
      <c r="BR1530" t="s">
        <v>69</v>
      </c>
      <c r="BS1530" s="124">
        <v>46143</v>
      </c>
      <c r="BT1530" t="s">
        <v>1132</v>
      </c>
      <c r="BU1530" t="s">
        <v>2409</v>
      </c>
      <c r="BW1530" t="s">
        <v>8291</v>
      </c>
      <c r="BX1530" t="s">
        <v>4030</v>
      </c>
      <c r="BY1530" t="s">
        <v>4032</v>
      </c>
      <c r="BZ1530" t="s">
        <v>9134</v>
      </c>
      <c r="CA1530" t="s">
        <v>9134</v>
      </c>
      <c r="CC1530" t="s">
        <v>4105</v>
      </c>
      <c r="CD1530">
        <v>216.72</v>
      </c>
      <c r="CE1530">
        <v>18.059999999999999</v>
      </c>
      <c r="CF1530">
        <v>1.2642</v>
      </c>
      <c r="CG1530">
        <v>0</v>
      </c>
      <c r="CH1530">
        <v>216.72</v>
      </c>
      <c r="CI1530" s="17">
        <v>0.5</v>
      </c>
      <c r="CJ1530">
        <v>22.73</v>
      </c>
      <c r="CK1530">
        <v>1</v>
      </c>
      <c r="CL1530" t="s">
        <v>8383</v>
      </c>
      <c r="CM1530" t="s">
        <v>4106</v>
      </c>
      <c r="CN1530" t="s">
        <v>250</v>
      </c>
      <c r="CO1530" t="s">
        <v>9134</v>
      </c>
      <c r="CP1530" t="s">
        <v>4107</v>
      </c>
      <c r="CR1530" t="s">
        <v>15474</v>
      </c>
      <c r="CS1530" t="s">
        <v>4050</v>
      </c>
      <c r="CT1530" t="s">
        <v>4109</v>
      </c>
      <c r="CU1530" t="s">
        <v>14298</v>
      </c>
      <c r="CV1530" t="s">
        <v>4196</v>
      </c>
      <c r="CX1530" t="s">
        <v>4111</v>
      </c>
      <c r="CZ1530" t="s">
        <v>4133</v>
      </c>
      <c r="DA1530">
        <v>1</v>
      </c>
      <c r="DB1530" t="s">
        <v>15476</v>
      </c>
      <c r="DC1530" t="s">
        <v>4205</v>
      </c>
      <c r="DD1530" t="s">
        <v>14298</v>
      </c>
      <c r="DE1530" t="s">
        <v>4158</v>
      </c>
    </row>
    <row r="1531" spans="58:109" x14ac:dyDescent="0.25">
      <c r="BF1531" t="s">
        <v>12732</v>
      </c>
      <c r="BH1531" t="s">
        <v>1133</v>
      </c>
      <c r="BL1531">
        <v>0</v>
      </c>
      <c r="BM1531">
        <v>1</v>
      </c>
      <c r="BR1531" t="s">
        <v>69</v>
      </c>
      <c r="BS1531" s="124">
        <v>46143</v>
      </c>
      <c r="BT1531" t="s">
        <v>1132</v>
      </c>
      <c r="BU1531" t="s">
        <v>2409</v>
      </c>
      <c r="BW1531" t="s">
        <v>9130</v>
      </c>
      <c r="BX1531" t="s">
        <v>4112</v>
      </c>
      <c r="BY1531" t="s">
        <v>4109</v>
      </c>
      <c r="BZ1531" t="s">
        <v>9131</v>
      </c>
      <c r="CA1531" t="s">
        <v>9131</v>
      </c>
      <c r="CC1531" t="s">
        <v>4111</v>
      </c>
      <c r="CD1531">
        <v>539.88</v>
      </c>
      <c r="CE1531">
        <v>44.99</v>
      </c>
      <c r="CG1531">
        <v>0</v>
      </c>
      <c r="CH1531">
        <v>539.88</v>
      </c>
      <c r="CK1531">
        <v>1</v>
      </c>
      <c r="CL1531" t="s">
        <v>9132</v>
      </c>
      <c r="CM1531" t="s">
        <v>4106</v>
      </c>
      <c r="CN1531" t="s">
        <v>250</v>
      </c>
      <c r="CO1531" t="s">
        <v>9131</v>
      </c>
      <c r="CP1531" t="s">
        <v>4107</v>
      </c>
      <c r="CR1531" t="s">
        <v>14994</v>
      </c>
      <c r="CS1531" t="s">
        <v>4030</v>
      </c>
      <c r="CT1531" t="s">
        <v>4032</v>
      </c>
      <c r="CU1531" t="s">
        <v>17946</v>
      </c>
      <c r="CV1531" t="s">
        <v>8595</v>
      </c>
      <c r="CX1531" t="s">
        <v>4105</v>
      </c>
      <c r="CY1531" s="17">
        <v>0.2</v>
      </c>
      <c r="CZ1531" t="s">
        <v>4133</v>
      </c>
      <c r="DA1531">
        <v>1</v>
      </c>
      <c r="DB1531" t="s">
        <v>14996</v>
      </c>
      <c r="DC1531" t="s">
        <v>4205</v>
      </c>
      <c r="DD1531" t="s">
        <v>17946</v>
      </c>
      <c r="DE1531" t="s">
        <v>4158</v>
      </c>
    </row>
    <row r="1532" spans="58:109" x14ac:dyDescent="0.25">
      <c r="BF1532" t="s">
        <v>12733</v>
      </c>
      <c r="BG1532" t="s">
        <v>12734</v>
      </c>
      <c r="BH1532" t="s">
        <v>4046</v>
      </c>
      <c r="BI1532" t="s">
        <v>12735</v>
      </c>
      <c r="BJ1532" t="s">
        <v>4032</v>
      </c>
      <c r="BK1532">
        <v>146.96</v>
      </c>
      <c r="BL1532">
        <v>1</v>
      </c>
      <c r="BM1532">
        <v>1</v>
      </c>
      <c r="BN1532" t="s">
        <v>4045</v>
      </c>
      <c r="BO1532">
        <v>1</v>
      </c>
      <c r="BP1532" t="s">
        <v>4029</v>
      </c>
      <c r="BQ1532" t="s">
        <v>4030</v>
      </c>
      <c r="BR1532" t="s">
        <v>4031</v>
      </c>
      <c r="BS1532" s="124">
        <v>46143</v>
      </c>
      <c r="BT1532" t="s">
        <v>1134</v>
      </c>
      <c r="BU1532" t="s">
        <v>1720</v>
      </c>
      <c r="BW1532" t="s">
        <v>9128</v>
      </c>
      <c r="BX1532" t="s">
        <v>4030</v>
      </c>
      <c r="BY1532" t="s">
        <v>4109</v>
      </c>
      <c r="BZ1532" t="s">
        <v>9104</v>
      </c>
      <c r="CA1532" t="s">
        <v>9104</v>
      </c>
      <c r="CC1532" t="s">
        <v>4111</v>
      </c>
      <c r="CD1532">
        <v>431.88</v>
      </c>
      <c r="CE1532">
        <v>35.99</v>
      </c>
      <c r="CG1532">
        <v>0</v>
      </c>
      <c r="CH1532">
        <v>431.88</v>
      </c>
      <c r="CK1532">
        <v>1</v>
      </c>
      <c r="CL1532" t="s">
        <v>9129</v>
      </c>
      <c r="CM1532" t="s">
        <v>4106</v>
      </c>
      <c r="CN1532" t="s">
        <v>250</v>
      </c>
      <c r="CO1532" t="s">
        <v>9104</v>
      </c>
      <c r="CP1532" t="s">
        <v>4107</v>
      </c>
      <c r="CR1532" t="s">
        <v>15454</v>
      </c>
      <c r="CS1532" t="s">
        <v>4030</v>
      </c>
      <c r="CT1532" t="s">
        <v>4034</v>
      </c>
      <c r="CU1532" t="s">
        <v>17947</v>
      </c>
      <c r="CV1532" t="s">
        <v>8454</v>
      </c>
      <c r="CW1532" t="s">
        <v>8374</v>
      </c>
      <c r="CX1532" t="s">
        <v>4105</v>
      </c>
      <c r="CZ1532" t="s">
        <v>4133</v>
      </c>
      <c r="DA1532">
        <v>1</v>
      </c>
      <c r="DB1532" t="s">
        <v>15456</v>
      </c>
      <c r="DC1532" t="s">
        <v>4205</v>
      </c>
      <c r="DD1532" t="s">
        <v>17947</v>
      </c>
      <c r="DE1532" t="s">
        <v>4158</v>
      </c>
    </row>
    <row r="1533" spans="58:109" x14ac:dyDescent="0.25">
      <c r="BF1533" t="s">
        <v>12736</v>
      </c>
      <c r="BG1533" t="s">
        <v>12737</v>
      </c>
      <c r="BH1533" t="s">
        <v>4046</v>
      </c>
      <c r="BI1533" t="s">
        <v>12738</v>
      </c>
      <c r="BJ1533" t="s">
        <v>4032</v>
      </c>
      <c r="BK1533">
        <v>131.34</v>
      </c>
      <c r="BL1533">
        <v>1</v>
      </c>
      <c r="BM1533">
        <v>1</v>
      </c>
      <c r="BN1533" t="s">
        <v>4045</v>
      </c>
      <c r="BO1533">
        <v>1</v>
      </c>
      <c r="BP1533" t="s">
        <v>4029</v>
      </c>
      <c r="BQ1533" t="s">
        <v>4030</v>
      </c>
      <c r="BR1533" t="s">
        <v>4031</v>
      </c>
      <c r="BS1533" s="124">
        <v>46143</v>
      </c>
      <c r="BT1533" t="s">
        <v>1134</v>
      </c>
      <c r="BU1533" t="s">
        <v>1720</v>
      </c>
      <c r="BW1533" t="s">
        <v>8481</v>
      </c>
      <c r="BX1533" t="s">
        <v>4030</v>
      </c>
      <c r="BY1533" t="s">
        <v>4032</v>
      </c>
      <c r="BZ1533" t="s">
        <v>9133</v>
      </c>
      <c r="CA1533" t="s">
        <v>9133</v>
      </c>
      <c r="CC1533" t="s">
        <v>4105</v>
      </c>
      <c r="CD1533">
        <v>174.48</v>
      </c>
      <c r="CE1533">
        <v>14.54</v>
      </c>
      <c r="CF1533">
        <v>1.0178</v>
      </c>
      <c r="CG1533">
        <v>0</v>
      </c>
      <c r="CH1533">
        <v>174.48</v>
      </c>
      <c r="CI1533" s="17">
        <v>0.5</v>
      </c>
      <c r="CJ1533">
        <v>18.34</v>
      </c>
      <c r="CK1533">
        <v>1</v>
      </c>
      <c r="CL1533" t="s">
        <v>8383</v>
      </c>
      <c r="CM1533" t="s">
        <v>4106</v>
      </c>
      <c r="CN1533" t="s">
        <v>250</v>
      </c>
      <c r="CO1533" t="s">
        <v>9133</v>
      </c>
      <c r="CP1533" t="s">
        <v>4107</v>
      </c>
      <c r="CR1533" t="s">
        <v>9256</v>
      </c>
      <c r="CS1533" t="s">
        <v>4050</v>
      </c>
      <c r="CT1533" t="s">
        <v>4109</v>
      </c>
      <c r="CU1533" t="s">
        <v>9257</v>
      </c>
      <c r="CV1533" t="s">
        <v>4615</v>
      </c>
      <c r="CW1533" t="s">
        <v>4562</v>
      </c>
      <c r="CX1533" t="s">
        <v>4111</v>
      </c>
      <c r="CZ1533" t="s">
        <v>4133</v>
      </c>
      <c r="DA1533">
        <v>1</v>
      </c>
      <c r="DB1533" t="s">
        <v>9258</v>
      </c>
      <c r="DC1533" t="s">
        <v>4205</v>
      </c>
      <c r="DD1533" t="s">
        <v>9257</v>
      </c>
      <c r="DE1533" t="s">
        <v>4158</v>
      </c>
    </row>
    <row r="1534" spans="58:109" x14ac:dyDescent="0.25">
      <c r="BF1534" t="s">
        <v>12739</v>
      </c>
      <c r="BG1534" t="s">
        <v>12740</v>
      </c>
      <c r="BH1534" t="s">
        <v>4046</v>
      </c>
      <c r="BI1534" t="s">
        <v>12741</v>
      </c>
      <c r="BJ1534" t="s">
        <v>4032</v>
      </c>
      <c r="BK1534">
        <v>176.1</v>
      </c>
      <c r="BL1534">
        <v>1</v>
      </c>
      <c r="BM1534">
        <v>1</v>
      </c>
      <c r="BN1534" t="s">
        <v>4035</v>
      </c>
      <c r="BO1534">
        <v>1</v>
      </c>
      <c r="BP1534" t="s">
        <v>4029</v>
      </c>
      <c r="BQ1534" t="s">
        <v>4030</v>
      </c>
      <c r="BR1534" t="s">
        <v>4031</v>
      </c>
      <c r="BS1534" s="124">
        <v>46143</v>
      </c>
      <c r="BT1534" t="s">
        <v>1134</v>
      </c>
      <c r="BU1534" t="s">
        <v>1720</v>
      </c>
      <c r="BW1534" t="s">
        <v>8480</v>
      </c>
      <c r="BX1534" t="s">
        <v>4030</v>
      </c>
      <c r="BY1534" t="s">
        <v>4032</v>
      </c>
      <c r="BZ1534" t="s">
        <v>9133</v>
      </c>
      <c r="CA1534" t="s">
        <v>9133</v>
      </c>
      <c r="CC1534" t="s">
        <v>4105</v>
      </c>
      <c r="CD1534">
        <v>184.92</v>
      </c>
      <c r="CE1534">
        <v>15.41</v>
      </c>
      <c r="CF1534">
        <v>1.0787</v>
      </c>
      <c r="CG1534">
        <v>0</v>
      </c>
      <c r="CH1534">
        <v>184.92</v>
      </c>
      <c r="CI1534" s="17">
        <v>0.5</v>
      </c>
      <c r="CJ1534">
        <v>19.43</v>
      </c>
      <c r="CK1534">
        <v>1</v>
      </c>
      <c r="CL1534" t="s">
        <v>8383</v>
      </c>
      <c r="CM1534" t="s">
        <v>4106</v>
      </c>
      <c r="CN1534" t="s">
        <v>250</v>
      </c>
      <c r="CO1534" t="s">
        <v>9133</v>
      </c>
      <c r="CP1534" t="s">
        <v>4107</v>
      </c>
      <c r="CR1534" t="s">
        <v>9259</v>
      </c>
      <c r="CS1534" t="s">
        <v>4050</v>
      </c>
      <c r="CT1534" t="s">
        <v>4034</v>
      </c>
      <c r="CU1534" t="s">
        <v>9250</v>
      </c>
      <c r="CV1534" t="s">
        <v>4199</v>
      </c>
      <c r="CX1534" t="s">
        <v>4105</v>
      </c>
      <c r="CZ1534" t="s">
        <v>4133</v>
      </c>
      <c r="DA1534">
        <v>1</v>
      </c>
      <c r="DB1534" t="s">
        <v>9260</v>
      </c>
      <c r="DC1534" t="s">
        <v>4205</v>
      </c>
      <c r="DD1534" t="s">
        <v>9250</v>
      </c>
      <c r="DE1534" t="s">
        <v>4158</v>
      </c>
    </row>
    <row r="1535" spans="58:109" x14ac:dyDescent="0.25">
      <c r="BF1535" t="s">
        <v>12742</v>
      </c>
      <c r="BG1535" t="s">
        <v>12743</v>
      </c>
      <c r="BH1535" t="s">
        <v>4046</v>
      </c>
      <c r="BI1535" t="s">
        <v>12744</v>
      </c>
      <c r="BJ1535" t="s">
        <v>4032</v>
      </c>
      <c r="BK1535">
        <v>123.9</v>
      </c>
      <c r="BL1535">
        <v>1</v>
      </c>
      <c r="BM1535">
        <v>1</v>
      </c>
      <c r="BN1535" t="s">
        <v>4028</v>
      </c>
      <c r="BO1535">
        <v>1</v>
      </c>
      <c r="BP1535" t="s">
        <v>4029</v>
      </c>
      <c r="BQ1535" t="s">
        <v>4030</v>
      </c>
      <c r="BR1535" t="s">
        <v>4031</v>
      </c>
      <c r="BS1535" s="124">
        <v>46143</v>
      </c>
      <c r="BT1535" t="s">
        <v>1134</v>
      </c>
      <c r="BU1535" t="s">
        <v>1720</v>
      </c>
      <c r="BW1535" t="s">
        <v>8382</v>
      </c>
      <c r="BX1535" t="s">
        <v>4030</v>
      </c>
      <c r="BY1535" t="s">
        <v>4109</v>
      </c>
      <c r="BZ1535" t="s">
        <v>9134</v>
      </c>
      <c r="CA1535" t="s">
        <v>9134</v>
      </c>
      <c r="CB1535" t="s">
        <v>4407</v>
      </c>
      <c r="CC1535" t="s">
        <v>4111</v>
      </c>
      <c r="CD1535">
        <v>317.88</v>
      </c>
      <c r="CE1535">
        <v>26.49</v>
      </c>
      <c r="CG1535">
        <v>0</v>
      </c>
      <c r="CH1535">
        <v>317.88</v>
      </c>
      <c r="CK1535">
        <v>1</v>
      </c>
      <c r="CL1535" t="s">
        <v>8383</v>
      </c>
      <c r="CM1535" t="s">
        <v>4106</v>
      </c>
      <c r="CN1535" t="s">
        <v>250</v>
      </c>
      <c r="CO1535" t="s">
        <v>9134</v>
      </c>
      <c r="CP1535" t="s">
        <v>4107</v>
      </c>
      <c r="CR1535" t="s">
        <v>10022</v>
      </c>
      <c r="CS1535" t="s">
        <v>4030</v>
      </c>
      <c r="CT1535" t="s">
        <v>4109</v>
      </c>
      <c r="CU1535" t="s">
        <v>9722</v>
      </c>
      <c r="CV1535" t="s">
        <v>8537</v>
      </c>
      <c r="CX1535" t="s">
        <v>4105</v>
      </c>
      <c r="CZ1535" t="s">
        <v>4133</v>
      </c>
      <c r="DA1535">
        <v>1</v>
      </c>
      <c r="DB1535" t="s">
        <v>10023</v>
      </c>
      <c r="DC1535" t="s">
        <v>4205</v>
      </c>
      <c r="DD1535" t="s">
        <v>9722</v>
      </c>
      <c r="DE1535" t="s">
        <v>4158</v>
      </c>
    </row>
    <row r="1536" spans="58:109" x14ac:dyDescent="0.25">
      <c r="BF1536" t="s">
        <v>12745</v>
      </c>
      <c r="BG1536" t="s">
        <v>12746</v>
      </c>
      <c r="BH1536" t="s">
        <v>4046</v>
      </c>
      <c r="BI1536" t="s">
        <v>12747</v>
      </c>
      <c r="BJ1536" t="s">
        <v>4032</v>
      </c>
      <c r="BK1536">
        <v>134.34</v>
      </c>
      <c r="BL1536">
        <v>1</v>
      </c>
      <c r="BM1536">
        <v>1</v>
      </c>
      <c r="BN1536" t="s">
        <v>4028</v>
      </c>
      <c r="BO1536">
        <v>1</v>
      </c>
      <c r="BP1536" t="s">
        <v>4029</v>
      </c>
      <c r="BQ1536" t="s">
        <v>4030</v>
      </c>
      <c r="BR1536" t="s">
        <v>4031</v>
      </c>
      <c r="BS1536" s="124">
        <v>46143</v>
      </c>
      <c r="BT1536" t="s">
        <v>1134</v>
      </c>
      <c r="BU1536" t="s">
        <v>1720</v>
      </c>
      <c r="BW1536" t="s">
        <v>9870</v>
      </c>
      <c r="BX1536" t="s">
        <v>4030</v>
      </c>
      <c r="BY1536" t="s">
        <v>4032</v>
      </c>
      <c r="BZ1536" t="s">
        <v>9868</v>
      </c>
      <c r="CA1536" t="s">
        <v>9868</v>
      </c>
      <c r="CC1536" t="s">
        <v>4105</v>
      </c>
      <c r="CD1536">
        <v>178.56</v>
      </c>
      <c r="CE1536">
        <v>14.88</v>
      </c>
      <c r="CF1536">
        <v>1.0416000000000001</v>
      </c>
      <c r="CG1536">
        <v>0</v>
      </c>
      <c r="CH1536">
        <v>178.56</v>
      </c>
      <c r="CI1536" s="17">
        <v>0.5</v>
      </c>
      <c r="CJ1536">
        <v>22.91</v>
      </c>
      <c r="CK1536">
        <v>1</v>
      </c>
      <c r="CL1536" t="s">
        <v>9869</v>
      </c>
      <c r="CM1536" t="s">
        <v>4106</v>
      </c>
      <c r="CN1536" t="s">
        <v>250</v>
      </c>
      <c r="CO1536" t="s">
        <v>9868</v>
      </c>
      <c r="CP1536" t="s">
        <v>4107</v>
      </c>
      <c r="CR1536" t="s">
        <v>10024</v>
      </c>
      <c r="CS1536" t="s">
        <v>4050</v>
      </c>
      <c r="CT1536" t="s">
        <v>4109</v>
      </c>
      <c r="CU1536" t="s">
        <v>10025</v>
      </c>
      <c r="CV1536" t="s">
        <v>4571</v>
      </c>
      <c r="CX1536" t="s">
        <v>4111</v>
      </c>
      <c r="CZ1536" t="s">
        <v>4133</v>
      </c>
      <c r="DA1536">
        <v>1</v>
      </c>
      <c r="DB1536" t="s">
        <v>10026</v>
      </c>
      <c r="DC1536" t="s">
        <v>4205</v>
      </c>
      <c r="DD1536" t="s">
        <v>10025</v>
      </c>
      <c r="DE1536" t="s">
        <v>4158</v>
      </c>
    </row>
    <row r="1537" spans="58:109" x14ac:dyDescent="0.25">
      <c r="BF1537" t="s">
        <v>12748</v>
      </c>
      <c r="BH1537" t="s">
        <v>4046</v>
      </c>
      <c r="BL1537">
        <v>0</v>
      </c>
      <c r="BM1537">
        <v>1</v>
      </c>
      <c r="BR1537" t="s">
        <v>4031</v>
      </c>
      <c r="BS1537" s="124">
        <v>46143</v>
      </c>
      <c r="BT1537" t="s">
        <v>1134</v>
      </c>
      <c r="BU1537" t="s">
        <v>1720</v>
      </c>
      <c r="BW1537" t="s">
        <v>9867</v>
      </c>
      <c r="BX1537" t="s">
        <v>4030</v>
      </c>
      <c r="BY1537" t="s">
        <v>4109</v>
      </c>
      <c r="BZ1537" t="s">
        <v>9868</v>
      </c>
      <c r="CA1537" t="s">
        <v>9868</v>
      </c>
      <c r="CC1537" t="s">
        <v>4111</v>
      </c>
      <c r="CD1537">
        <v>431.88</v>
      </c>
      <c r="CE1537">
        <v>35.99</v>
      </c>
      <c r="CG1537">
        <v>0</v>
      </c>
      <c r="CH1537">
        <v>431.88</v>
      </c>
      <c r="CK1537">
        <v>1</v>
      </c>
      <c r="CL1537" t="s">
        <v>9869</v>
      </c>
      <c r="CM1537" t="s">
        <v>4106</v>
      </c>
      <c r="CN1537" t="s">
        <v>250</v>
      </c>
      <c r="CO1537" t="s">
        <v>9868</v>
      </c>
      <c r="CP1537" t="s">
        <v>4107</v>
      </c>
      <c r="CR1537" t="s">
        <v>9783</v>
      </c>
      <c r="CS1537" t="s">
        <v>4050</v>
      </c>
      <c r="CT1537" t="s">
        <v>4109</v>
      </c>
      <c r="CU1537" t="s">
        <v>10440</v>
      </c>
      <c r="CV1537" t="s">
        <v>4249</v>
      </c>
      <c r="CX1537" t="s">
        <v>4105</v>
      </c>
      <c r="CZ1537" t="s">
        <v>4133</v>
      </c>
      <c r="DA1537">
        <v>1</v>
      </c>
      <c r="DB1537" t="s">
        <v>9785</v>
      </c>
      <c r="DC1537" t="s">
        <v>4205</v>
      </c>
      <c r="DD1537" t="s">
        <v>10440</v>
      </c>
      <c r="DE1537" t="s">
        <v>4158</v>
      </c>
    </row>
    <row r="1538" spans="58:109" x14ac:dyDescent="0.25">
      <c r="BF1538" t="s">
        <v>12749</v>
      </c>
      <c r="BH1538" t="s">
        <v>4046</v>
      </c>
      <c r="BL1538">
        <v>0</v>
      </c>
      <c r="BM1538">
        <v>1</v>
      </c>
      <c r="BR1538" t="s">
        <v>4031</v>
      </c>
      <c r="BS1538" s="124">
        <v>46143</v>
      </c>
      <c r="BT1538" t="s">
        <v>1134</v>
      </c>
      <c r="BU1538" t="s">
        <v>1720</v>
      </c>
      <c r="BW1538" t="s">
        <v>9871</v>
      </c>
      <c r="BX1538" t="s">
        <v>4030</v>
      </c>
      <c r="BY1538" t="s">
        <v>4289</v>
      </c>
      <c r="BZ1538" t="s">
        <v>9781</v>
      </c>
      <c r="CA1538" t="s">
        <v>9781</v>
      </c>
      <c r="CC1538" t="s">
        <v>4149</v>
      </c>
      <c r="CG1538">
        <v>0</v>
      </c>
      <c r="CK1538">
        <v>1</v>
      </c>
      <c r="CL1538" t="s">
        <v>9869</v>
      </c>
      <c r="CM1538" t="s">
        <v>4106</v>
      </c>
      <c r="CN1538" t="s">
        <v>250</v>
      </c>
      <c r="CO1538" t="s">
        <v>9781</v>
      </c>
      <c r="CP1538" t="s">
        <v>4107</v>
      </c>
      <c r="CR1538" t="s">
        <v>10441</v>
      </c>
      <c r="CS1538" t="s">
        <v>4050</v>
      </c>
      <c r="CT1538" t="s">
        <v>4109</v>
      </c>
      <c r="CU1538" t="s">
        <v>10442</v>
      </c>
      <c r="CV1538" t="s">
        <v>4571</v>
      </c>
      <c r="CW1538" t="s">
        <v>4333</v>
      </c>
      <c r="CX1538" t="s">
        <v>4111</v>
      </c>
      <c r="CZ1538" t="s">
        <v>4133</v>
      </c>
      <c r="DA1538">
        <v>1</v>
      </c>
      <c r="DB1538" t="s">
        <v>10443</v>
      </c>
      <c r="DC1538" t="s">
        <v>4205</v>
      </c>
      <c r="DD1538" t="s">
        <v>10442</v>
      </c>
      <c r="DE1538" t="s">
        <v>4158</v>
      </c>
    </row>
    <row r="1539" spans="58:109" x14ac:dyDescent="0.25">
      <c r="BF1539" t="s">
        <v>12750</v>
      </c>
      <c r="BH1539" t="s">
        <v>4049</v>
      </c>
      <c r="BL1539">
        <v>0</v>
      </c>
      <c r="BM1539">
        <v>1</v>
      </c>
      <c r="BR1539" t="s">
        <v>4031</v>
      </c>
      <c r="BS1539" s="124">
        <v>46143</v>
      </c>
      <c r="BT1539" t="s">
        <v>1220</v>
      </c>
      <c r="BU1539" t="s">
        <v>1381</v>
      </c>
      <c r="BW1539" t="s">
        <v>9873</v>
      </c>
      <c r="BX1539" t="s">
        <v>4030</v>
      </c>
      <c r="BY1539" t="s">
        <v>4109</v>
      </c>
      <c r="BZ1539" t="s">
        <v>9747</v>
      </c>
      <c r="CA1539" t="s">
        <v>9747</v>
      </c>
      <c r="CC1539" t="s">
        <v>4111</v>
      </c>
      <c r="CD1539">
        <v>395.88</v>
      </c>
      <c r="CE1539">
        <v>32.99</v>
      </c>
      <c r="CG1539">
        <v>0</v>
      </c>
      <c r="CH1539">
        <v>395.88</v>
      </c>
      <c r="CK1539">
        <v>1</v>
      </c>
      <c r="CL1539" t="s">
        <v>9874</v>
      </c>
      <c r="CM1539" t="s">
        <v>4106</v>
      </c>
      <c r="CN1539" t="s">
        <v>250</v>
      </c>
      <c r="CO1539" t="s">
        <v>9747</v>
      </c>
      <c r="CP1539" t="s">
        <v>4107</v>
      </c>
      <c r="CR1539" t="s">
        <v>17948</v>
      </c>
      <c r="CS1539" t="s">
        <v>4030</v>
      </c>
      <c r="CT1539" t="s">
        <v>4109</v>
      </c>
      <c r="CU1539" t="s">
        <v>17949</v>
      </c>
      <c r="CV1539" t="s">
        <v>8912</v>
      </c>
      <c r="CW1539" t="s">
        <v>4538</v>
      </c>
      <c r="CX1539" t="s">
        <v>4105</v>
      </c>
      <c r="CZ1539" t="s">
        <v>4133</v>
      </c>
      <c r="DA1539">
        <v>1</v>
      </c>
      <c r="DB1539" t="s">
        <v>17950</v>
      </c>
      <c r="DC1539" t="s">
        <v>4205</v>
      </c>
      <c r="DD1539" t="s">
        <v>17949</v>
      </c>
      <c r="DE1539" t="s">
        <v>4158</v>
      </c>
    </row>
    <row r="1540" spans="58:109" x14ac:dyDescent="0.25">
      <c r="BF1540" t="s">
        <v>12751</v>
      </c>
      <c r="BH1540" t="s">
        <v>4049</v>
      </c>
      <c r="BL1540">
        <v>0</v>
      </c>
      <c r="BM1540">
        <v>1</v>
      </c>
      <c r="BR1540" t="s">
        <v>4031</v>
      </c>
      <c r="BS1540" s="124">
        <v>46143</v>
      </c>
      <c r="BT1540" t="s">
        <v>1220</v>
      </c>
      <c r="BU1540" t="s">
        <v>1381</v>
      </c>
      <c r="BW1540" t="s">
        <v>10353</v>
      </c>
      <c r="BX1540" t="s">
        <v>4108</v>
      </c>
      <c r="BY1540" t="s">
        <v>4034</v>
      </c>
      <c r="BZ1540" t="s">
        <v>10354</v>
      </c>
      <c r="CA1540" t="s">
        <v>10354</v>
      </c>
      <c r="CB1540" t="s">
        <v>8620</v>
      </c>
      <c r="CC1540" t="s">
        <v>4105</v>
      </c>
      <c r="CD1540">
        <v>125.88</v>
      </c>
      <c r="CE1540">
        <v>10.49</v>
      </c>
      <c r="CG1540">
        <v>0</v>
      </c>
      <c r="CH1540">
        <v>125.88</v>
      </c>
      <c r="CK1540">
        <v>1</v>
      </c>
      <c r="CL1540" t="s">
        <v>10355</v>
      </c>
      <c r="CM1540" t="s">
        <v>4106</v>
      </c>
      <c r="CN1540" t="s">
        <v>250</v>
      </c>
      <c r="CO1540" t="s">
        <v>10354</v>
      </c>
      <c r="CP1540" t="s">
        <v>4107</v>
      </c>
      <c r="CR1540" t="s">
        <v>17951</v>
      </c>
      <c r="CS1540" t="s">
        <v>4030</v>
      </c>
      <c r="CT1540" t="s">
        <v>4109</v>
      </c>
      <c r="CU1540" t="s">
        <v>14727</v>
      </c>
      <c r="CV1540" t="s">
        <v>8912</v>
      </c>
      <c r="CW1540" t="s">
        <v>4538</v>
      </c>
      <c r="CX1540" t="s">
        <v>4105</v>
      </c>
      <c r="CZ1540" t="s">
        <v>4133</v>
      </c>
      <c r="DA1540">
        <v>1</v>
      </c>
      <c r="DB1540" t="s">
        <v>17950</v>
      </c>
      <c r="DC1540" t="s">
        <v>4205</v>
      </c>
      <c r="DD1540" t="s">
        <v>14727</v>
      </c>
      <c r="DE1540" t="s">
        <v>4158</v>
      </c>
    </row>
    <row r="1541" spans="58:109" x14ac:dyDescent="0.25">
      <c r="BF1541" t="s">
        <v>12752</v>
      </c>
      <c r="BG1541" t="s">
        <v>12753</v>
      </c>
      <c r="BH1541" t="s">
        <v>4400</v>
      </c>
      <c r="BI1541" t="s">
        <v>12754</v>
      </c>
      <c r="BJ1541" t="s">
        <v>4032</v>
      </c>
      <c r="BK1541">
        <v>137.34</v>
      </c>
      <c r="BL1541">
        <v>1</v>
      </c>
      <c r="BM1541">
        <v>1</v>
      </c>
      <c r="BN1541" t="s">
        <v>4028</v>
      </c>
      <c r="BO1541">
        <v>1</v>
      </c>
      <c r="BP1541" t="s">
        <v>4029</v>
      </c>
      <c r="BQ1541" t="s">
        <v>4030</v>
      </c>
      <c r="BR1541" t="s">
        <v>4031</v>
      </c>
      <c r="BS1541" s="124">
        <v>46143</v>
      </c>
      <c r="BT1541" t="s">
        <v>1284</v>
      </c>
      <c r="BU1541" t="s">
        <v>1381</v>
      </c>
      <c r="BW1541" t="s">
        <v>15451</v>
      </c>
      <c r="BX1541" t="s">
        <v>4050</v>
      </c>
      <c r="BY1541" t="s">
        <v>4126</v>
      </c>
      <c r="BZ1541" t="s">
        <v>15452</v>
      </c>
      <c r="CA1541" t="s">
        <v>15452</v>
      </c>
      <c r="CC1541" t="s">
        <v>4105</v>
      </c>
      <c r="CD1541">
        <v>34.68</v>
      </c>
      <c r="CE1541">
        <v>2.89</v>
      </c>
      <c r="CG1541">
        <v>0</v>
      </c>
      <c r="CH1541">
        <v>34.68</v>
      </c>
      <c r="CK1541">
        <v>1</v>
      </c>
      <c r="CL1541" t="s">
        <v>15453</v>
      </c>
      <c r="CM1541" t="s">
        <v>4133</v>
      </c>
      <c r="CN1541" t="s">
        <v>250</v>
      </c>
      <c r="CO1541" t="s">
        <v>15452</v>
      </c>
      <c r="CP1541" t="s">
        <v>4107</v>
      </c>
      <c r="CR1541" t="s">
        <v>17952</v>
      </c>
      <c r="CS1541" t="s">
        <v>4030</v>
      </c>
      <c r="CT1541" t="s">
        <v>4109</v>
      </c>
      <c r="CU1541" t="s">
        <v>14727</v>
      </c>
      <c r="CV1541" t="s">
        <v>8912</v>
      </c>
      <c r="CW1541" t="s">
        <v>4538</v>
      </c>
      <c r="CX1541" t="s">
        <v>4105</v>
      </c>
      <c r="CZ1541" t="s">
        <v>4133</v>
      </c>
      <c r="DA1541">
        <v>1</v>
      </c>
      <c r="DB1541" t="s">
        <v>17950</v>
      </c>
      <c r="DC1541" t="s">
        <v>4205</v>
      </c>
      <c r="DD1541" t="s">
        <v>14727</v>
      </c>
      <c r="DE1541" t="s">
        <v>4158</v>
      </c>
    </row>
    <row r="1542" spans="58:109" x14ac:dyDescent="0.25">
      <c r="BF1542" t="s">
        <v>12755</v>
      </c>
      <c r="BG1542" t="s">
        <v>12756</v>
      </c>
      <c r="BH1542" t="s">
        <v>4400</v>
      </c>
      <c r="BI1542" t="s">
        <v>12757</v>
      </c>
      <c r="BJ1542" t="s">
        <v>4032</v>
      </c>
      <c r="BK1542">
        <v>116.16</v>
      </c>
      <c r="BL1542">
        <v>1</v>
      </c>
      <c r="BM1542">
        <v>1</v>
      </c>
      <c r="BN1542" t="s">
        <v>4028</v>
      </c>
      <c r="BO1542">
        <v>1</v>
      </c>
      <c r="BP1542" t="s">
        <v>4029</v>
      </c>
      <c r="BQ1542" t="s">
        <v>4030</v>
      </c>
      <c r="BR1542" t="s">
        <v>4031</v>
      </c>
      <c r="BS1542" s="124">
        <v>46143</v>
      </c>
      <c r="BT1542" t="s">
        <v>1284</v>
      </c>
      <c r="BU1542" t="s">
        <v>1381</v>
      </c>
      <c r="BW1542" t="s">
        <v>15454</v>
      </c>
      <c r="BX1542" t="s">
        <v>4030</v>
      </c>
      <c r="BY1542" t="s">
        <v>4034</v>
      </c>
      <c r="BZ1542" t="s">
        <v>15455</v>
      </c>
      <c r="CA1542" t="s">
        <v>15455</v>
      </c>
      <c r="CB1542" t="s">
        <v>8374</v>
      </c>
      <c r="CC1542" t="s">
        <v>4105</v>
      </c>
      <c r="CD1542">
        <v>161.88</v>
      </c>
      <c r="CE1542">
        <v>13.49</v>
      </c>
      <c r="CG1542">
        <v>0</v>
      </c>
      <c r="CH1542">
        <v>161.88</v>
      </c>
      <c r="CK1542">
        <v>1</v>
      </c>
      <c r="CL1542" t="s">
        <v>15456</v>
      </c>
      <c r="CM1542" t="s">
        <v>4133</v>
      </c>
      <c r="CN1542" t="s">
        <v>250</v>
      </c>
      <c r="CO1542" t="s">
        <v>15455</v>
      </c>
      <c r="CP1542" t="s">
        <v>4107</v>
      </c>
      <c r="CR1542" t="s">
        <v>17953</v>
      </c>
      <c r="CS1542" t="s">
        <v>4050</v>
      </c>
      <c r="CT1542" t="s">
        <v>4034</v>
      </c>
      <c r="CU1542" t="s">
        <v>17954</v>
      </c>
      <c r="CV1542" t="s">
        <v>4615</v>
      </c>
      <c r="CX1542" t="s">
        <v>4105</v>
      </c>
      <c r="CY1542" s="17">
        <v>0.5</v>
      </c>
      <c r="CZ1542" t="s">
        <v>4133</v>
      </c>
      <c r="DA1542">
        <v>1</v>
      </c>
      <c r="DB1542" t="s">
        <v>17955</v>
      </c>
      <c r="DC1542" t="s">
        <v>4205</v>
      </c>
      <c r="DD1542" t="s">
        <v>17954</v>
      </c>
      <c r="DE1542" t="s">
        <v>4158</v>
      </c>
    </row>
    <row r="1543" spans="58:109" x14ac:dyDescent="0.25">
      <c r="BF1543" t="s">
        <v>12758</v>
      </c>
      <c r="BG1543" t="s">
        <v>12759</v>
      </c>
      <c r="BH1543" t="s">
        <v>4400</v>
      </c>
      <c r="BI1543" t="s">
        <v>12760</v>
      </c>
      <c r="BJ1543" t="s">
        <v>4027</v>
      </c>
      <c r="BK1543">
        <v>143.88</v>
      </c>
      <c r="BL1543">
        <v>1</v>
      </c>
      <c r="BM1543">
        <v>1</v>
      </c>
      <c r="BN1543" t="s">
        <v>4028</v>
      </c>
      <c r="BO1543">
        <v>1</v>
      </c>
      <c r="BP1543" t="s">
        <v>4029</v>
      </c>
      <c r="BQ1543" t="s">
        <v>4030</v>
      </c>
      <c r="BR1543" t="s">
        <v>4031</v>
      </c>
      <c r="BS1543" s="124">
        <v>46143</v>
      </c>
      <c r="BT1543" t="s">
        <v>1284</v>
      </c>
      <c r="BU1543" t="s">
        <v>1381</v>
      </c>
      <c r="BW1543" t="s">
        <v>15457</v>
      </c>
      <c r="BX1543" t="s">
        <v>4108</v>
      </c>
      <c r="BY1543" t="s">
        <v>4109</v>
      </c>
      <c r="BZ1543" t="s">
        <v>13269</v>
      </c>
      <c r="CA1543" t="s">
        <v>13269</v>
      </c>
      <c r="CB1543" t="s">
        <v>8592</v>
      </c>
      <c r="CC1543" t="s">
        <v>4111</v>
      </c>
      <c r="CD1543">
        <v>239.88</v>
      </c>
      <c r="CE1543">
        <v>19.989999999999998</v>
      </c>
      <c r="CG1543">
        <v>0</v>
      </c>
      <c r="CH1543">
        <v>239.88</v>
      </c>
      <c r="CK1543">
        <v>1</v>
      </c>
      <c r="CL1543" t="s">
        <v>15458</v>
      </c>
      <c r="CM1543" t="s">
        <v>4106</v>
      </c>
      <c r="CN1543" t="s">
        <v>250</v>
      </c>
      <c r="CO1543" t="s">
        <v>13269</v>
      </c>
      <c r="CP1543" t="s">
        <v>4107</v>
      </c>
      <c r="CR1543" t="s">
        <v>17956</v>
      </c>
      <c r="CS1543" t="s">
        <v>4050</v>
      </c>
      <c r="CT1543" t="s">
        <v>4034</v>
      </c>
      <c r="CU1543" t="s">
        <v>17954</v>
      </c>
      <c r="CV1543" t="s">
        <v>4615</v>
      </c>
      <c r="CX1543" t="s">
        <v>4105</v>
      </c>
      <c r="CY1543" s="17">
        <v>0.5</v>
      </c>
      <c r="CZ1543" t="s">
        <v>4133</v>
      </c>
      <c r="DA1543">
        <v>1</v>
      </c>
      <c r="DB1543" t="s">
        <v>17955</v>
      </c>
      <c r="DC1543" t="s">
        <v>4205</v>
      </c>
      <c r="DD1543" t="s">
        <v>17954</v>
      </c>
      <c r="DE1543" t="s">
        <v>4158</v>
      </c>
    </row>
    <row r="1544" spans="58:109" x14ac:dyDescent="0.25">
      <c r="BF1544" t="s">
        <v>12761</v>
      </c>
      <c r="BG1544" t="s">
        <v>12762</v>
      </c>
      <c r="BH1544" t="s">
        <v>4400</v>
      </c>
      <c r="BI1544" t="s">
        <v>12763</v>
      </c>
      <c r="BJ1544" t="s">
        <v>4027</v>
      </c>
      <c r="BK1544">
        <v>107.88</v>
      </c>
      <c r="BL1544">
        <v>1</v>
      </c>
      <c r="BM1544">
        <v>1</v>
      </c>
      <c r="BN1544" t="s">
        <v>4028</v>
      </c>
      <c r="BO1544">
        <v>1</v>
      </c>
      <c r="BP1544" t="s">
        <v>4029</v>
      </c>
      <c r="BQ1544" t="s">
        <v>4030</v>
      </c>
      <c r="BR1544" t="s">
        <v>4031</v>
      </c>
      <c r="BS1544" s="124">
        <v>46143</v>
      </c>
      <c r="BT1544" t="s">
        <v>1284</v>
      </c>
      <c r="BU1544" t="s">
        <v>1381</v>
      </c>
      <c r="BW1544" t="s">
        <v>14384</v>
      </c>
      <c r="BX1544" t="s">
        <v>4030</v>
      </c>
      <c r="BY1544" t="s">
        <v>4034</v>
      </c>
      <c r="BZ1544" t="s">
        <v>15459</v>
      </c>
      <c r="CA1544" t="s">
        <v>15459</v>
      </c>
      <c r="CB1544" t="s">
        <v>4415</v>
      </c>
      <c r="CC1544" t="s">
        <v>4105</v>
      </c>
      <c r="CD1544">
        <v>119.89</v>
      </c>
      <c r="CE1544">
        <v>9.99</v>
      </c>
      <c r="CF1544">
        <v>0.95879999999999999</v>
      </c>
      <c r="CG1544">
        <v>1</v>
      </c>
      <c r="CH1544">
        <v>119.89</v>
      </c>
      <c r="CI1544" s="17">
        <v>0.2</v>
      </c>
      <c r="CJ1544">
        <v>13.67</v>
      </c>
      <c r="CK1544">
        <v>1</v>
      </c>
      <c r="CL1544" t="s">
        <v>14386</v>
      </c>
      <c r="CM1544" t="s">
        <v>4106</v>
      </c>
      <c r="CN1544" t="s">
        <v>250</v>
      </c>
      <c r="CO1544" t="s">
        <v>15459</v>
      </c>
      <c r="CP1544" t="s">
        <v>4107</v>
      </c>
      <c r="CR1544" t="s">
        <v>17957</v>
      </c>
      <c r="CS1544" t="s">
        <v>4030</v>
      </c>
      <c r="CT1544" t="s">
        <v>4032</v>
      </c>
      <c r="CU1544" t="s">
        <v>17729</v>
      </c>
      <c r="CV1544" t="s">
        <v>8537</v>
      </c>
      <c r="CX1544" t="s">
        <v>4105</v>
      </c>
      <c r="CY1544" s="17">
        <v>0.5</v>
      </c>
      <c r="CZ1544" t="s">
        <v>4133</v>
      </c>
      <c r="DA1544">
        <v>1</v>
      </c>
      <c r="DB1544" t="s">
        <v>17958</v>
      </c>
      <c r="DC1544" t="s">
        <v>4205</v>
      </c>
      <c r="DD1544" t="s">
        <v>17729</v>
      </c>
      <c r="DE1544" t="s">
        <v>4158</v>
      </c>
    </row>
    <row r="1545" spans="58:109" x14ac:dyDescent="0.25">
      <c r="BF1545" t="s">
        <v>12764</v>
      </c>
      <c r="BG1545" t="s">
        <v>12765</v>
      </c>
      <c r="BH1545" t="s">
        <v>4400</v>
      </c>
      <c r="BI1545" t="s">
        <v>12766</v>
      </c>
      <c r="BJ1545" t="s">
        <v>4032</v>
      </c>
      <c r="BK1545">
        <v>161.91999999999999</v>
      </c>
      <c r="BL1545">
        <v>1</v>
      </c>
      <c r="BM1545">
        <v>1</v>
      </c>
      <c r="BN1545" t="s">
        <v>12767</v>
      </c>
      <c r="BO1545">
        <v>1</v>
      </c>
      <c r="BP1545" t="s">
        <v>4029</v>
      </c>
      <c r="BQ1545" t="s">
        <v>4030</v>
      </c>
      <c r="BR1545" t="s">
        <v>4031</v>
      </c>
      <c r="BS1545" s="124">
        <v>46143</v>
      </c>
      <c r="BT1545" t="s">
        <v>1284</v>
      </c>
      <c r="BU1545" t="s">
        <v>1381</v>
      </c>
      <c r="BW1545" t="s">
        <v>14416</v>
      </c>
      <c r="BX1545" t="s">
        <v>4030</v>
      </c>
      <c r="BY1545" t="s">
        <v>4034</v>
      </c>
      <c r="BZ1545" t="s">
        <v>15459</v>
      </c>
      <c r="CA1545" t="s">
        <v>15459</v>
      </c>
      <c r="CB1545" t="s">
        <v>4415</v>
      </c>
      <c r="CC1545" t="s">
        <v>4105</v>
      </c>
      <c r="CD1545">
        <v>170.88</v>
      </c>
      <c r="CE1545">
        <v>14.24</v>
      </c>
      <c r="CF1545">
        <v>1.3668</v>
      </c>
      <c r="CG1545">
        <v>1</v>
      </c>
      <c r="CH1545">
        <v>170.88</v>
      </c>
      <c r="CI1545" s="17">
        <v>0.2</v>
      </c>
      <c r="CJ1545">
        <v>19.48</v>
      </c>
      <c r="CK1545">
        <v>1</v>
      </c>
      <c r="CL1545" t="s">
        <v>14386</v>
      </c>
      <c r="CM1545" t="s">
        <v>4133</v>
      </c>
      <c r="CN1545" t="s">
        <v>250</v>
      </c>
      <c r="CO1545" t="s">
        <v>15459</v>
      </c>
      <c r="CP1545" t="s">
        <v>4107</v>
      </c>
      <c r="CR1545" t="s">
        <v>17959</v>
      </c>
      <c r="CS1545" t="s">
        <v>4050</v>
      </c>
      <c r="CT1545" t="s">
        <v>4032</v>
      </c>
      <c r="CU1545" t="s">
        <v>17960</v>
      </c>
      <c r="CV1545" t="s">
        <v>4615</v>
      </c>
      <c r="CW1545" t="s">
        <v>4381</v>
      </c>
      <c r="CX1545" t="s">
        <v>4105</v>
      </c>
      <c r="CZ1545" t="s">
        <v>4133</v>
      </c>
      <c r="DA1545">
        <v>1</v>
      </c>
      <c r="DB1545" t="s">
        <v>17961</v>
      </c>
      <c r="DC1545" t="s">
        <v>4205</v>
      </c>
      <c r="DD1545" t="s">
        <v>17960</v>
      </c>
      <c r="DE1545" t="s">
        <v>4158</v>
      </c>
    </row>
    <row r="1546" spans="58:109" x14ac:dyDescent="0.25">
      <c r="BF1546" t="s">
        <v>12768</v>
      </c>
      <c r="BH1546" t="s">
        <v>4400</v>
      </c>
      <c r="BL1546">
        <v>0</v>
      </c>
      <c r="BM1546">
        <v>1</v>
      </c>
      <c r="BR1546" t="s">
        <v>4031</v>
      </c>
      <c r="BS1546" s="124">
        <v>46143</v>
      </c>
      <c r="BT1546" t="s">
        <v>1284</v>
      </c>
      <c r="BU1546" t="s">
        <v>1381</v>
      </c>
      <c r="BW1546" t="s">
        <v>15460</v>
      </c>
      <c r="BX1546" t="s">
        <v>4030</v>
      </c>
      <c r="BY1546" t="s">
        <v>4034</v>
      </c>
      <c r="BZ1546" t="s">
        <v>15461</v>
      </c>
      <c r="CA1546" t="s">
        <v>15461</v>
      </c>
      <c r="CC1546" t="s">
        <v>4105</v>
      </c>
      <c r="CD1546">
        <v>90.6</v>
      </c>
      <c r="CE1546">
        <v>7.55</v>
      </c>
      <c r="CF1546">
        <v>0.56625000000000003</v>
      </c>
      <c r="CG1546">
        <v>0</v>
      </c>
      <c r="CH1546">
        <v>90.6</v>
      </c>
      <c r="CJ1546">
        <v>12.47</v>
      </c>
      <c r="CK1546">
        <v>1</v>
      </c>
      <c r="CL1546" t="s">
        <v>15462</v>
      </c>
      <c r="CM1546" t="s">
        <v>4106</v>
      </c>
      <c r="CN1546" t="s">
        <v>250</v>
      </c>
      <c r="CO1546" t="s">
        <v>15461</v>
      </c>
      <c r="CP1546" t="s">
        <v>4107</v>
      </c>
      <c r="CR1546" t="s">
        <v>17962</v>
      </c>
      <c r="CS1546" t="s">
        <v>4050</v>
      </c>
      <c r="CT1546" t="s">
        <v>4032</v>
      </c>
      <c r="CU1546" t="s">
        <v>17960</v>
      </c>
      <c r="CV1546" t="s">
        <v>4615</v>
      </c>
      <c r="CW1546" t="s">
        <v>4381</v>
      </c>
      <c r="CX1546" t="s">
        <v>4105</v>
      </c>
      <c r="CZ1546" t="s">
        <v>4133</v>
      </c>
      <c r="DA1546">
        <v>1</v>
      </c>
      <c r="DB1546" t="s">
        <v>17961</v>
      </c>
      <c r="DC1546" t="s">
        <v>4205</v>
      </c>
      <c r="DD1546" t="s">
        <v>17960</v>
      </c>
      <c r="DE1546" t="s">
        <v>4158</v>
      </c>
    </row>
    <row r="1547" spans="58:109" x14ac:dyDescent="0.25">
      <c r="BF1547" t="s">
        <v>12769</v>
      </c>
      <c r="BH1547" t="s">
        <v>4400</v>
      </c>
      <c r="BL1547">
        <v>0</v>
      </c>
      <c r="BM1547">
        <v>1</v>
      </c>
      <c r="BR1547" t="s">
        <v>4031</v>
      </c>
      <c r="BS1547" s="124">
        <v>46143</v>
      </c>
      <c r="BT1547" t="s">
        <v>1284</v>
      </c>
      <c r="BU1547" t="s">
        <v>1381</v>
      </c>
      <c r="BW1547" t="s">
        <v>15463</v>
      </c>
      <c r="BX1547" t="s">
        <v>4030</v>
      </c>
      <c r="BY1547" t="s">
        <v>4027</v>
      </c>
      <c r="BZ1547" t="s">
        <v>14132</v>
      </c>
      <c r="CA1547" t="s">
        <v>14132</v>
      </c>
      <c r="CB1547" t="s">
        <v>4562</v>
      </c>
      <c r="CC1547" t="s">
        <v>4105</v>
      </c>
      <c r="CD1547">
        <v>191.88</v>
      </c>
      <c r="CE1547">
        <v>15.99</v>
      </c>
      <c r="CG1547">
        <v>0</v>
      </c>
      <c r="CH1547">
        <v>191.88</v>
      </c>
      <c r="CK1547">
        <v>1</v>
      </c>
      <c r="CL1547" t="s">
        <v>15464</v>
      </c>
      <c r="CM1547" t="s">
        <v>4106</v>
      </c>
      <c r="CN1547" t="s">
        <v>250</v>
      </c>
      <c r="CO1547" t="s">
        <v>14132</v>
      </c>
      <c r="CP1547" t="s">
        <v>4107</v>
      </c>
      <c r="CR1547" t="s">
        <v>17963</v>
      </c>
      <c r="CS1547" t="s">
        <v>4030</v>
      </c>
      <c r="CT1547" t="s">
        <v>4034</v>
      </c>
      <c r="CU1547" t="s">
        <v>17964</v>
      </c>
      <c r="CV1547" t="s">
        <v>4636</v>
      </c>
      <c r="CX1547" t="s">
        <v>4105</v>
      </c>
      <c r="CZ1547" t="s">
        <v>4133</v>
      </c>
      <c r="DA1547">
        <v>1</v>
      </c>
      <c r="DB1547" t="s">
        <v>17965</v>
      </c>
      <c r="DC1547" t="s">
        <v>4205</v>
      </c>
      <c r="DD1547" t="s">
        <v>17964</v>
      </c>
      <c r="DE1547" t="s">
        <v>4158</v>
      </c>
    </row>
    <row r="1548" spans="58:109" x14ac:dyDescent="0.25">
      <c r="BF1548" t="s">
        <v>12770</v>
      </c>
      <c r="BH1548" t="s">
        <v>4400</v>
      </c>
      <c r="BL1548">
        <v>0</v>
      </c>
      <c r="BM1548">
        <v>1</v>
      </c>
      <c r="BR1548" t="s">
        <v>4031</v>
      </c>
      <c r="BS1548" s="124">
        <v>46143</v>
      </c>
      <c r="BT1548" t="s">
        <v>1284</v>
      </c>
      <c r="BU1548" t="s">
        <v>1381</v>
      </c>
      <c r="BW1548" t="s">
        <v>15465</v>
      </c>
      <c r="BX1548" t="s">
        <v>4030</v>
      </c>
      <c r="BY1548" t="s">
        <v>4027</v>
      </c>
      <c r="BZ1548" t="s">
        <v>14132</v>
      </c>
      <c r="CA1548" t="s">
        <v>14132</v>
      </c>
      <c r="CB1548" t="s">
        <v>4562</v>
      </c>
      <c r="CC1548" t="s">
        <v>4105</v>
      </c>
      <c r="CD1548">
        <v>275.88</v>
      </c>
      <c r="CE1548">
        <v>22.99</v>
      </c>
      <c r="CG1548">
        <v>0</v>
      </c>
      <c r="CH1548">
        <v>275.88</v>
      </c>
      <c r="CK1548">
        <v>1</v>
      </c>
      <c r="CL1548" t="s">
        <v>15464</v>
      </c>
      <c r="CM1548" t="s">
        <v>4106</v>
      </c>
      <c r="CN1548" t="s">
        <v>250</v>
      </c>
      <c r="CO1548" t="s">
        <v>14132</v>
      </c>
      <c r="CP1548" t="s">
        <v>4107</v>
      </c>
      <c r="CR1548" t="s">
        <v>17966</v>
      </c>
      <c r="CS1548" t="s">
        <v>4030</v>
      </c>
      <c r="CT1548" t="s">
        <v>4032</v>
      </c>
      <c r="CU1548" t="s">
        <v>17967</v>
      </c>
      <c r="CV1548" t="s">
        <v>8446</v>
      </c>
      <c r="CX1548" t="s">
        <v>4105</v>
      </c>
      <c r="CY1548" s="17">
        <v>0.5</v>
      </c>
      <c r="CZ1548" t="s">
        <v>4133</v>
      </c>
      <c r="DA1548">
        <v>1</v>
      </c>
      <c r="DB1548" t="s">
        <v>17968</v>
      </c>
      <c r="DC1548" t="s">
        <v>4205</v>
      </c>
      <c r="DD1548" t="s">
        <v>17967</v>
      </c>
      <c r="DE1548" t="s">
        <v>4158</v>
      </c>
    </row>
    <row r="1549" spans="58:109" x14ac:dyDescent="0.25">
      <c r="BF1549" t="s">
        <v>12771</v>
      </c>
      <c r="BH1549" t="s">
        <v>4400</v>
      </c>
      <c r="BL1549">
        <v>0</v>
      </c>
      <c r="BM1549">
        <v>1</v>
      </c>
      <c r="BR1549" t="s">
        <v>4031</v>
      </c>
      <c r="BS1549" s="124">
        <v>46143</v>
      </c>
      <c r="BT1549" t="s">
        <v>1284</v>
      </c>
      <c r="BU1549" t="s">
        <v>1381</v>
      </c>
      <c r="BW1549" t="s">
        <v>15466</v>
      </c>
      <c r="BX1549" t="s">
        <v>4030</v>
      </c>
      <c r="BY1549" t="s">
        <v>4109</v>
      </c>
      <c r="BZ1549" t="s">
        <v>15467</v>
      </c>
      <c r="CA1549" t="s">
        <v>15467</v>
      </c>
      <c r="CC1549" t="s">
        <v>4111</v>
      </c>
      <c r="CD1549">
        <v>479.88</v>
      </c>
      <c r="CE1549">
        <v>39.99</v>
      </c>
      <c r="CG1549">
        <v>0</v>
      </c>
      <c r="CH1549">
        <v>479.88</v>
      </c>
      <c r="CK1549">
        <v>1</v>
      </c>
      <c r="CL1549" t="s">
        <v>15468</v>
      </c>
      <c r="CM1549" t="s">
        <v>4133</v>
      </c>
      <c r="CN1549" t="s">
        <v>250</v>
      </c>
      <c r="CO1549" t="s">
        <v>15467</v>
      </c>
      <c r="CP1549" t="s">
        <v>4107</v>
      </c>
      <c r="CR1549" t="s">
        <v>17971</v>
      </c>
      <c r="CS1549" t="s">
        <v>4050</v>
      </c>
      <c r="CT1549" t="s">
        <v>4126</v>
      </c>
      <c r="CU1549" t="s">
        <v>15030</v>
      </c>
      <c r="CV1549" t="s">
        <v>4614</v>
      </c>
      <c r="CX1549" t="s">
        <v>4105</v>
      </c>
      <c r="CZ1549" t="s">
        <v>4133</v>
      </c>
      <c r="DA1549">
        <v>1</v>
      </c>
      <c r="DB1549" t="s">
        <v>17972</v>
      </c>
      <c r="DC1549" t="s">
        <v>4205</v>
      </c>
      <c r="DD1549" t="s">
        <v>15030</v>
      </c>
      <c r="DE1549" t="s">
        <v>4158</v>
      </c>
    </row>
    <row r="1550" spans="58:109" x14ac:dyDescent="0.25">
      <c r="BF1550" t="s">
        <v>12772</v>
      </c>
      <c r="BH1550" t="s">
        <v>4400</v>
      </c>
      <c r="BL1550">
        <v>0</v>
      </c>
      <c r="BM1550">
        <v>1</v>
      </c>
      <c r="BR1550" t="s">
        <v>4031</v>
      </c>
      <c r="BS1550" s="124">
        <v>46143</v>
      </c>
      <c r="BT1550" t="s">
        <v>1284</v>
      </c>
      <c r="BU1550" t="s">
        <v>1381</v>
      </c>
      <c r="BW1550" t="s">
        <v>15469</v>
      </c>
      <c r="BX1550" t="s">
        <v>4030</v>
      </c>
      <c r="BY1550" t="s">
        <v>4032</v>
      </c>
      <c r="BZ1550" t="s">
        <v>15199</v>
      </c>
      <c r="CA1550" t="s">
        <v>15199</v>
      </c>
      <c r="CC1550" t="s">
        <v>4105</v>
      </c>
      <c r="CD1550">
        <v>147.24</v>
      </c>
      <c r="CE1550">
        <v>12.27</v>
      </c>
      <c r="CF1550">
        <v>0.8589</v>
      </c>
      <c r="CG1550">
        <v>0</v>
      </c>
      <c r="CH1550">
        <v>147.24</v>
      </c>
      <c r="CJ1550">
        <v>18.89</v>
      </c>
      <c r="CK1550">
        <v>1</v>
      </c>
      <c r="CL1550" t="s">
        <v>15470</v>
      </c>
      <c r="CM1550" t="s">
        <v>4106</v>
      </c>
      <c r="CN1550" t="s">
        <v>250</v>
      </c>
      <c r="CO1550" t="s">
        <v>15199</v>
      </c>
      <c r="CP1550" t="s">
        <v>4107</v>
      </c>
      <c r="CR1550" t="s">
        <v>17969</v>
      </c>
      <c r="CS1550" t="s">
        <v>4050</v>
      </c>
      <c r="CT1550" t="s">
        <v>4109</v>
      </c>
      <c r="CU1550" t="s">
        <v>13444</v>
      </c>
      <c r="CV1550" t="s">
        <v>17924</v>
      </c>
      <c r="CX1550" t="s">
        <v>4111</v>
      </c>
      <c r="CZ1550" t="s">
        <v>4133</v>
      </c>
      <c r="DA1550">
        <v>1</v>
      </c>
      <c r="DB1550" t="s">
        <v>17970</v>
      </c>
      <c r="DC1550" t="s">
        <v>4205</v>
      </c>
      <c r="DD1550" t="s">
        <v>13444</v>
      </c>
      <c r="DE1550" t="s">
        <v>4158</v>
      </c>
    </row>
    <row r="1551" spans="58:109" x14ac:dyDescent="0.25">
      <c r="BF1551" t="s">
        <v>12773</v>
      </c>
      <c r="BH1551" t="s">
        <v>4400</v>
      </c>
      <c r="BL1551">
        <v>0</v>
      </c>
      <c r="BM1551">
        <v>1</v>
      </c>
      <c r="BR1551" t="s">
        <v>4031</v>
      </c>
      <c r="BS1551" s="124">
        <v>46143</v>
      </c>
      <c r="BT1551" t="s">
        <v>1284</v>
      </c>
      <c r="BU1551" t="s">
        <v>1381</v>
      </c>
      <c r="BW1551" t="s">
        <v>4582</v>
      </c>
      <c r="BX1551" t="s">
        <v>4030</v>
      </c>
      <c r="BY1551" t="s">
        <v>4027</v>
      </c>
      <c r="BZ1551" t="s">
        <v>13539</v>
      </c>
      <c r="CA1551" t="s">
        <v>13539</v>
      </c>
      <c r="CC1551" t="s">
        <v>4105</v>
      </c>
      <c r="CD1551">
        <v>107.88</v>
      </c>
      <c r="CE1551">
        <v>8.99</v>
      </c>
      <c r="CG1551">
        <v>0</v>
      </c>
      <c r="CH1551">
        <v>107.88</v>
      </c>
      <c r="CK1551">
        <v>1</v>
      </c>
      <c r="CL1551" t="s">
        <v>4649</v>
      </c>
      <c r="CM1551" t="s">
        <v>4106</v>
      </c>
      <c r="CN1551" t="s">
        <v>250</v>
      </c>
      <c r="CO1551" t="s">
        <v>13539</v>
      </c>
      <c r="CP1551" t="s">
        <v>4107</v>
      </c>
      <c r="CR1551" t="s">
        <v>17973</v>
      </c>
      <c r="CS1551" t="s">
        <v>4050</v>
      </c>
      <c r="CT1551" t="s">
        <v>4034</v>
      </c>
      <c r="CU1551" t="s">
        <v>17311</v>
      </c>
      <c r="CV1551" t="s">
        <v>4207</v>
      </c>
      <c r="CW1551" t="s">
        <v>4426</v>
      </c>
      <c r="CX1551" t="s">
        <v>4105</v>
      </c>
      <c r="CZ1551" t="s">
        <v>4133</v>
      </c>
      <c r="DA1551">
        <v>1</v>
      </c>
      <c r="DB1551" t="s">
        <v>17974</v>
      </c>
      <c r="DC1551" t="s">
        <v>4205</v>
      </c>
      <c r="DD1551" t="s">
        <v>17311</v>
      </c>
      <c r="DE1551" t="s">
        <v>4158</v>
      </c>
    </row>
    <row r="1552" spans="58:109" x14ac:dyDescent="0.25">
      <c r="BF1552" t="s">
        <v>12774</v>
      </c>
      <c r="BH1552" t="s">
        <v>4400</v>
      </c>
      <c r="BL1552">
        <v>0</v>
      </c>
      <c r="BM1552">
        <v>1</v>
      </c>
      <c r="BR1552" t="s">
        <v>4031</v>
      </c>
      <c r="BS1552" s="124">
        <v>46143</v>
      </c>
      <c r="BT1552" t="s">
        <v>1284</v>
      </c>
      <c r="BU1552" t="s">
        <v>1381</v>
      </c>
      <c r="BW1552" t="s">
        <v>15471</v>
      </c>
      <c r="BX1552" t="s">
        <v>4050</v>
      </c>
      <c r="BY1552" t="s">
        <v>4109</v>
      </c>
      <c r="BZ1552" t="s">
        <v>15472</v>
      </c>
      <c r="CA1552" t="s">
        <v>15472</v>
      </c>
      <c r="CC1552" t="s">
        <v>4111</v>
      </c>
      <c r="CD1552">
        <v>395.88</v>
      </c>
      <c r="CE1552">
        <v>32.99</v>
      </c>
      <c r="CG1552">
        <v>0</v>
      </c>
      <c r="CH1552">
        <v>395.88</v>
      </c>
      <c r="CK1552">
        <v>1</v>
      </c>
      <c r="CL1552" t="s">
        <v>15473</v>
      </c>
      <c r="CM1552" t="s">
        <v>4133</v>
      </c>
      <c r="CN1552" t="s">
        <v>250</v>
      </c>
      <c r="CO1552" t="s">
        <v>15472</v>
      </c>
      <c r="CP1552" t="s">
        <v>4107</v>
      </c>
      <c r="CR1552" t="s">
        <v>17975</v>
      </c>
      <c r="CS1552" t="s">
        <v>4050</v>
      </c>
      <c r="CT1552" t="s">
        <v>4034</v>
      </c>
      <c r="CU1552" t="s">
        <v>17976</v>
      </c>
      <c r="CV1552" t="s">
        <v>4614</v>
      </c>
      <c r="CW1552" t="s">
        <v>8386</v>
      </c>
      <c r="CX1552" t="s">
        <v>4105</v>
      </c>
      <c r="CZ1552" t="s">
        <v>4133</v>
      </c>
      <c r="DA1552">
        <v>1</v>
      </c>
      <c r="DB1552" t="s">
        <v>17977</v>
      </c>
      <c r="DC1552" t="s">
        <v>4205</v>
      </c>
      <c r="DD1552" t="s">
        <v>17976</v>
      </c>
      <c r="DE1552" t="s">
        <v>4158</v>
      </c>
    </row>
    <row r="1553" spans="58:109" x14ac:dyDescent="0.25">
      <c r="BF1553" t="s">
        <v>12775</v>
      </c>
      <c r="BH1553" t="s">
        <v>4400</v>
      </c>
      <c r="BL1553">
        <v>0</v>
      </c>
      <c r="BM1553">
        <v>1</v>
      </c>
      <c r="BR1553" t="s">
        <v>4031</v>
      </c>
      <c r="BS1553" s="124">
        <v>46143</v>
      </c>
      <c r="BT1553" t="s">
        <v>1284</v>
      </c>
      <c r="BU1553" t="s">
        <v>1381</v>
      </c>
      <c r="BW1553" t="s">
        <v>8874</v>
      </c>
      <c r="BX1553" t="s">
        <v>4030</v>
      </c>
      <c r="BY1553" t="s">
        <v>4109</v>
      </c>
      <c r="BZ1553" t="s">
        <v>13432</v>
      </c>
      <c r="CA1553" t="s">
        <v>13432</v>
      </c>
      <c r="CC1553" t="s">
        <v>4111</v>
      </c>
      <c r="CD1553">
        <v>395.88</v>
      </c>
      <c r="CE1553">
        <v>32.99</v>
      </c>
      <c r="CG1553">
        <v>0</v>
      </c>
      <c r="CH1553">
        <v>395.88</v>
      </c>
      <c r="CK1553">
        <v>1</v>
      </c>
      <c r="CL1553" t="s">
        <v>8875</v>
      </c>
      <c r="CM1553" t="s">
        <v>4106</v>
      </c>
      <c r="CN1553" t="s">
        <v>250</v>
      </c>
      <c r="CO1553" t="s">
        <v>13432</v>
      </c>
      <c r="CP1553" t="s">
        <v>4107</v>
      </c>
      <c r="CR1553" t="s">
        <v>17978</v>
      </c>
      <c r="CS1553" t="s">
        <v>4030</v>
      </c>
      <c r="CT1553" t="s">
        <v>4104</v>
      </c>
      <c r="CU1553" t="s">
        <v>16374</v>
      </c>
      <c r="CV1553" t="s">
        <v>8850</v>
      </c>
      <c r="CX1553" t="s">
        <v>4105</v>
      </c>
      <c r="CZ1553" t="s">
        <v>4133</v>
      </c>
      <c r="DA1553">
        <v>1</v>
      </c>
      <c r="DB1553" t="s">
        <v>17979</v>
      </c>
      <c r="DC1553" t="s">
        <v>4205</v>
      </c>
      <c r="DD1553" t="s">
        <v>16374</v>
      </c>
      <c r="DE1553" t="s">
        <v>4158</v>
      </c>
    </row>
    <row r="1554" spans="58:109" x14ac:dyDescent="0.25">
      <c r="BF1554" t="s">
        <v>12776</v>
      </c>
      <c r="BH1554" t="s">
        <v>4400</v>
      </c>
      <c r="BL1554">
        <v>0</v>
      </c>
      <c r="BM1554">
        <v>1</v>
      </c>
      <c r="BR1554" t="s">
        <v>4031</v>
      </c>
      <c r="BS1554" s="124">
        <v>46143</v>
      </c>
      <c r="BT1554" t="s">
        <v>1284</v>
      </c>
      <c r="BU1554" t="s">
        <v>1381</v>
      </c>
      <c r="BW1554" t="s">
        <v>15474</v>
      </c>
      <c r="BX1554" t="s">
        <v>4050</v>
      </c>
      <c r="BY1554" t="s">
        <v>4109</v>
      </c>
      <c r="BZ1554" t="s">
        <v>15475</v>
      </c>
      <c r="CA1554" t="s">
        <v>15475</v>
      </c>
      <c r="CC1554" t="s">
        <v>4111</v>
      </c>
      <c r="CD1554">
        <v>395.88</v>
      </c>
      <c r="CE1554">
        <v>32.99</v>
      </c>
      <c r="CG1554">
        <v>0</v>
      </c>
      <c r="CH1554">
        <v>395.88</v>
      </c>
      <c r="CK1554">
        <v>1</v>
      </c>
      <c r="CL1554" t="s">
        <v>15476</v>
      </c>
      <c r="CM1554" t="s">
        <v>4133</v>
      </c>
      <c r="CN1554" t="s">
        <v>250</v>
      </c>
      <c r="CO1554" t="s">
        <v>15475</v>
      </c>
      <c r="CP1554" t="s">
        <v>4107</v>
      </c>
      <c r="CR1554" t="s">
        <v>17980</v>
      </c>
      <c r="CS1554" t="s">
        <v>4050</v>
      </c>
      <c r="CT1554" t="s">
        <v>4027</v>
      </c>
      <c r="CU1554" t="s">
        <v>16379</v>
      </c>
      <c r="CV1554" t="s">
        <v>4614</v>
      </c>
      <c r="CW1554" t="s">
        <v>4260</v>
      </c>
      <c r="CX1554" t="s">
        <v>4105</v>
      </c>
      <c r="CZ1554" t="s">
        <v>4133</v>
      </c>
      <c r="DA1554">
        <v>1</v>
      </c>
      <c r="DB1554" t="s">
        <v>17981</v>
      </c>
      <c r="DC1554" t="s">
        <v>4205</v>
      </c>
      <c r="DD1554" t="s">
        <v>16379</v>
      </c>
      <c r="DE1554" t="s">
        <v>4158</v>
      </c>
    </row>
    <row r="1555" spans="58:109" x14ac:dyDescent="0.25">
      <c r="BF1555" t="s">
        <v>12777</v>
      </c>
      <c r="BH1555" t="s">
        <v>4400</v>
      </c>
      <c r="BL1555">
        <v>0</v>
      </c>
      <c r="BM1555">
        <v>1</v>
      </c>
      <c r="BR1555" t="s">
        <v>4031</v>
      </c>
      <c r="BS1555" s="124">
        <v>46143</v>
      </c>
      <c r="BT1555" t="s">
        <v>1284</v>
      </c>
      <c r="BU1555" t="s">
        <v>1381</v>
      </c>
      <c r="BW1555" t="s">
        <v>15474</v>
      </c>
      <c r="BX1555" t="s">
        <v>4050</v>
      </c>
      <c r="BY1555" t="s">
        <v>4109</v>
      </c>
      <c r="BZ1555" t="s">
        <v>14434</v>
      </c>
      <c r="CA1555" t="s">
        <v>14434</v>
      </c>
      <c r="CC1555" t="s">
        <v>4111</v>
      </c>
      <c r="CD1555">
        <v>395.88</v>
      </c>
      <c r="CE1555">
        <v>32.99</v>
      </c>
      <c r="CG1555">
        <v>0</v>
      </c>
      <c r="CH1555">
        <v>395.88</v>
      </c>
      <c r="CK1555">
        <v>1</v>
      </c>
      <c r="CL1555" t="s">
        <v>15476</v>
      </c>
      <c r="CM1555" t="s">
        <v>4133</v>
      </c>
      <c r="CN1555" t="s">
        <v>250</v>
      </c>
      <c r="CO1555" t="s">
        <v>14434</v>
      </c>
      <c r="CP1555" t="s">
        <v>4107</v>
      </c>
      <c r="CR1555" t="s">
        <v>17982</v>
      </c>
      <c r="CS1555" t="s">
        <v>4050</v>
      </c>
      <c r="CT1555" t="s">
        <v>4034</v>
      </c>
      <c r="CU1555" t="s">
        <v>13548</v>
      </c>
      <c r="CV1555" t="s">
        <v>4614</v>
      </c>
      <c r="CW1555" t="s">
        <v>4181</v>
      </c>
      <c r="CX1555" t="s">
        <v>4105</v>
      </c>
      <c r="CZ1555" t="s">
        <v>4133</v>
      </c>
      <c r="DA1555">
        <v>1</v>
      </c>
      <c r="DB1555" t="s">
        <v>17983</v>
      </c>
      <c r="DC1555" t="s">
        <v>4205</v>
      </c>
      <c r="DD1555" t="s">
        <v>13548</v>
      </c>
      <c r="DE1555" t="s">
        <v>4158</v>
      </c>
    </row>
    <row r="1556" spans="58:109" x14ac:dyDescent="0.25">
      <c r="BF1556" t="s">
        <v>12778</v>
      </c>
      <c r="BH1556" t="s">
        <v>4400</v>
      </c>
      <c r="BL1556">
        <v>0</v>
      </c>
      <c r="BM1556">
        <v>1</v>
      </c>
      <c r="BR1556" t="s">
        <v>4031</v>
      </c>
      <c r="BS1556" s="124">
        <v>46143</v>
      </c>
      <c r="BT1556" t="s">
        <v>1284</v>
      </c>
      <c r="BU1556" t="s">
        <v>1381</v>
      </c>
      <c r="BW1556" t="s">
        <v>4583</v>
      </c>
      <c r="BX1556" t="s">
        <v>4030</v>
      </c>
      <c r="BY1556" t="s">
        <v>4032</v>
      </c>
      <c r="BZ1556" t="s">
        <v>13539</v>
      </c>
      <c r="CA1556" t="s">
        <v>13539</v>
      </c>
      <c r="CC1556" t="s">
        <v>4105</v>
      </c>
      <c r="CD1556">
        <v>172.08</v>
      </c>
      <c r="CE1556">
        <v>14.34</v>
      </c>
      <c r="CF1556">
        <v>1.0038</v>
      </c>
      <c r="CG1556">
        <v>0</v>
      </c>
      <c r="CH1556">
        <v>172.08</v>
      </c>
      <c r="CI1556" s="17">
        <v>0.5</v>
      </c>
      <c r="CJ1556">
        <v>22.07</v>
      </c>
      <c r="CK1556">
        <v>1</v>
      </c>
      <c r="CL1556" t="s">
        <v>4649</v>
      </c>
      <c r="CM1556" t="s">
        <v>4106</v>
      </c>
      <c r="CN1556" t="s">
        <v>250</v>
      </c>
      <c r="CO1556" t="s">
        <v>13539</v>
      </c>
      <c r="CP1556" t="s">
        <v>4107</v>
      </c>
      <c r="CR1556" t="s">
        <v>17984</v>
      </c>
      <c r="CS1556" t="s">
        <v>4050</v>
      </c>
      <c r="CT1556" t="s">
        <v>4109</v>
      </c>
      <c r="CU1556" t="s">
        <v>16858</v>
      </c>
      <c r="CV1556" t="s">
        <v>4614</v>
      </c>
      <c r="CX1556" t="s">
        <v>4105</v>
      </c>
      <c r="CZ1556" t="s">
        <v>4133</v>
      </c>
      <c r="DA1556">
        <v>1</v>
      </c>
      <c r="DB1556" t="s">
        <v>17985</v>
      </c>
      <c r="DC1556" t="s">
        <v>4205</v>
      </c>
      <c r="DD1556" t="s">
        <v>16858</v>
      </c>
      <c r="DE1556" t="s">
        <v>4158</v>
      </c>
    </row>
    <row r="1557" spans="58:109" x14ac:dyDescent="0.25">
      <c r="BF1557" t="s">
        <v>12779</v>
      </c>
      <c r="BG1557" t="s">
        <v>12780</v>
      </c>
      <c r="BH1557" t="s">
        <v>4401</v>
      </c>
      <c r="BI1557" t="s">
        <v>12781</v>
      </c>
      <c r="BJ1557" t="s">
        <v>4032</v>
      </c>
      <c r="BK1557">
        <v>139.32</v>
      </c>
      <c r="BL1557">
        <v>1</v>
      </c>
      <c r="BM1557">
        <v>1</v>
      </c>
      <c r="BN1557" t="s">
        <v>4056</v>
      </c>
      <c r="BO1557">
        <v>1</v>
      </c>
      <c r="BP1557" t="s">
        <v>4029</v>
      </c>
      <c r="BQ1557" t="s">
        <v>4030</v>
      </c>
      <c r="BR1557" t="s">
        <v>4031</v>
      </c>
      <c r="BS1557" s="124">
        <v>46143</v>
      </c>
      <c r="BT1557" t="s">
        <v>226</v>
      </c>
      <c r="BU1557" t="s">
        <v>1720</v>
      </c>
      <c r="BW1557" t="s">
        <v>15477</v>
      </c>
      <c r="BX1557" t="s">
        <v>4050</v>
      </c>
      <c r="BY1557" t="s">
        <v>4034</v>
      </c>
      <c r="BZ1557" t="s">
        <v>13882</v>
      </c>
      <c r="CA1557" t="s">
        <v>13882</v>
      </c>
      <c r="CB1557" t="s">
        <v>4484</v>
      </c>
      <c r="CC1557" t="s">
        <v>4105</v>
      </c>
      <c r="CD1557">
        <v>119.88</v>
      </c>
      <c r="CE1557">
        <v>9.99</v>
      </c>
      <c r="CG1557">
        <v>0</v>
      </c>
      <c r="CH1557">
        <v>119.88</v>
      </c>
      <c r="CK1557">
        <v>1</v>
      </c>
      <c r="CL1557" t="s">
        <v>15478</v>
      </c>
      <c r="CM1557" t="s">
        <v>4133</v>
      </c>
      <c r="CN1557" t="s">
        <v>250</v>
      </c>
      <c r="CO1557" t="s">
        <v>13882</v>
      </c>
      <c r="CP1557" t="s">
        <v>4107</v>
      </c>
      <c r="CR1557" t="s">
        <v>8877</v>
      </c>
      <c r="CS1557" t="s">
        <v>4050</v>
      </c>
      <c r="CT1557" t="s">
        <v>4109</v>
      </c>
      <c r="CU1557" t="s">
        <v>13803</v>
      </c>
      <c r="CV1557" t="s">
        <v>4614</v>
      </c>
      <c r="CX1557" t="s">
        <v>4111</v>
      </c>
      <c r="CZ1557" t="s">
        <v>4133</v>
      </c>
      <c r="DA1557">
        <v>1</v>
      </c>
      <c r="DB1557" t="s">
        <v>8878</v>
      </c>
      <c r="DC1557" t="s">
        <v>4205</v>
      </c>
      <c r="DD1557" t="s">
        <v>13803</v>
      </c>
      <c r="DE1557" t="s">
        <v>4158</v>
      </c>
    </row>
    <row r="1558" spans="58:109" x14ac:dyDescent="0.25">
      <c r="BF1558" t="s">
        <v>12782</v>
      </c>
      <c r="BG1558" t="s">
        <v>12783</v>
      </c>
      <c r="BH1558" t="s">
        <v>4401</v>
      </c>
      <c r="BI1558" t="s">
        <v>12784</v>
      </c>
      <c r="BJ1558" t="s">
        <v>4032</v>
      </c>
      <c r="BK1558">
        <v>135.18</v>
      </c>
      <c r="BL1558">
        <v>1</v>
      </c>
      <c r="BM1558">
        <v>1</v>
      </c>
      <c r="BN1558" t="s">
        <v>4056</v>
      </c>
      <c r="BO1558">
        <v>1</v>
      </c>
      <c r="BP1558" t="s">
        <v>4029</v>
      </c>
      <c r="BQ1558" t="s">
        <v>4030</v>
      </c>
      <c r="BR1558" t="s">
        <v>4031</v>
      </c>
      <c r="BS1558" s="124">
        <v>46143</v>
      </c>
      <c r="BT1558" t="s">
        <v>226</v>
      </c>
      <c r="BU1558" t="s">
        <v>1720</v>
      </c>
      <c r="BW1558" t="s">
        <v>15479</v>
      </c>
      <c r="BX1558" t="s">
        <v>4030</v>
      </c>
      <c r="BY1558" t="s">
        <v>4109</v>
      </c>
      <c r="BZ1558" t="s">
        <v>14548</v>
      </c>
      <c r="CA1558" t="s">
        <v>14548</v>
      </c>
      <c r="CC1558" t="s">
        <v>4111</v>
      </c>
      <c r="CD1558">
        <v>491.88</v>
      </c>
      <c r="CE1558">
        <v>40.99</v>
      </c>
      <c r="CG1558">
        <v>0</v>
      </c>
      <c r="CH1558">
        <v>491.88</v>
      </c>
      <c r="CK1558">
        <v>1</v>
      </c>
      <c r="CL1558" t="s">
        <v>15480</v>
      </c>
      <c r="CM1558" t="s">
        <v>4106</v>
      </c>
      <c r="CN1558" t="s">
        <v>250</v>
      </c>
      <c r="CO1558" t="s">
        <v>14548</v>
      </c>
      <c r="CP1558" t="s">
        <v>4107</v>
      </c>
      <c r="CR1558" t="s">
        <v>8827</v>
      </c>
      <c r="CS1558" t="s">
        <v>4050</v>
      </c>
      <c r="CT1558" t="s">
        <v>4109</v>
      </c>
      <c r="CU1558" t="s">
        <v>17989</v>
      </c>
      <c r="CV1558" t="s">
        <v>4209</v>
      </c>
      <c r="CX1558" t="s">
        <v>4111</v>
      </c>
      <c r="CZ1558" t="s">
        <v>4133</v>
      </c>
      <c r="DA1558">
        <v>1</v>
      </c>
      <c r="DB1558" t="s">
        <v>8828</v>
      </c>
      <c r="DC1558" t="s">
        <v>4205</v>
      </c>
      <c r="DD1558" t="s">
        <v>17989</v>
      </c>
      <c r="DE1558" t="s">
        <v>4158</v>
      </c>
    </row>
    <row r="1559" spans="58:109" x14ac:dyDescent="0.25">
      <c r="BF1559" t="s">
        <v>12785</v>
      </c>
      <c r="BH1559" t="s">
        <v>4401</v>
      </c>
      <c r="BL1559">
        <v>0</v>
      </c>
      <c r="BM1559">
        <v>1</v>
      </c>
      <c r="BR1559" t="s">
        <v>4031</v>
      </c>
      <c r="BS1559" s="124">
        <v>46143</v>
      </c>
      <c r="BT1559" t="s">
        <v>226</v>
      </c>
      <c r="BU1559" t="s">
        <v>1720</v>
      </c>
      <c r="BW1559" t="s">
        <v>15481</v>
      </c>
      <c r="BX1559" t="s">
        <v>4030</v>
      </c>
      <c r="BY1559" t="s">
        <v>4109</v>
      </c>
      <c r="BZ1559" t="s">
        <v>15482</v>
      </c>
      <c r="CA1559" t="s">
        <v>15482</v>
      </c>
      <c r="CB1559" t="s">
        <v>4151</v>
      </c>
      <c r="CC1559" t="s">
        <v>4111</v>
      </c>
      <c r="CD1559">
        <v>245.88</v>
      </c>
      <c r="CE1559">
        <v>20.49</v>
      </c>
      <c r="CG1559">
        <v>0</v>
      </c>
      <c r="CH1559">
        <v>245.88</v>
      </c>
      <c r="CK1559">
        <v>1</v>
      </c>
      <c r="CL1559" t="s">
        <v>15483</v>
      </c>
      <c r="CM1559" t="s">
        <v>4106</v>
      </c>
      <c r="CN1559" t="s">
        <v>250</v>
      </c>
      <c r="CO1559" t="s">
        <v>15482</v>
      </c>
      <c r="CP1559" t="s">
        <v>4107</v>
      </c>
      <c r="CR1559" t="s">
        <v>15507</v>
      </c>
      <c r="CS1559" t="s">
        <v>4050</v>
      </c>
      <c r="CT1559" t="s">
        <v>4027</v>
      </c>
      <c r="CU1559" t="s">
        <v>14431</v>
      </c>
      <c r="CV1559" t="s">
        <v>8387</v>
      </c>
      <c r="CX1559" t="s">
        <v>4105</v>
      </c>
      <c r="CZ1559" t="s">
        <v>4133</v>
      </c>
      <c r="DA1559">
        <v>1</v>
      </c>
      <c r="DB1559" t="s">
        <v>15508</v>
      </c>
      <c r="DC1559" t="s">
        <v>4205</v>
      </c>
      <c r="DD1559" t="s">
        <v>14431</v>
      </c>
      <c r="DE1559" t="s">
        <v>4158</v>
      </c>
    </row>
    <row r="1560" spans="58:109" x14ac:dyDescent="0.25">
      <c r="BF1560" t="s">
        <v>12786</v>
      </c>
      <c r="BH1560" t="s">
        <v>4052</v>
      </c>
      <c r="BL1560">
        <v>0</v>
      </c>
      <c r="BM1560">
        <v>1</v>
      </c>
      <c r="BR1560" t="s">
        <v>69</v>
      </c>
      <c r="BS1560" s="124">
        <v>46143</v>
      </c>
      <c r="BT1560" t="s">
        <v>1349</v>
      </c>
      <c r="BU1560" t="s">
        <v>1096</v>
      </c>
      <c r="BW1560" t="s">
        <v>15484</v>
      </c>
      <c r="BX1560" t="s">
        <v>4050</v>
      </c>
      <c r="BY1560" t="s">
        <v>4034</v>
      </c>
      <c r="BZ1560" t="s">
        <v>15485</v>
      </c>
      <c r="CA1560" t="s">
        <v>15485</v>
      </c>
      <c r="CB1560" t="s">
        <v>4484</v>
      </c>
      <c r="CC1560" t="s">
        <v>4105</v>
      </c>
      <c r="CD1560">
        <v>95.88</v>
      </c>
      <c r="CE1560">
        <v>7.99</v>
      </c>
      <c r="CG1560">
        <v>0</v>
      </c>
      <c r="CH1560">
        <v>95.88</v>
      </c>
      <c r="CK1560">
        <v>1</v>
      </c>
      <c r="CL1560" t="s">
        <v>15478</v>
      </c>
      <c r="CM1560" t="s">
        <v>4133</v>
      </c>
      <c r="CN1560" t="s">
        <v>250</v>
      </c>
      <c r="CO1560" t="s">
        <v>15485</v>
      </c>
      <c r="CP1560" t="s">
        <v>4107</v>
      </c>
      <c r="CR1560" t="s">
        <v>17986</v>
      </c>
      <c r="CS1560" t="s">
        <v>4050</v>
      </c>
      <c r="CT1560" t="s">
        <v>4034</v>
      </c>
      <c r="CU1560" t="s">
        <v>17987</v>
      </c>
      <c r="CV1560" t="s">
        <v>4614</v>
      </c>
      <c r="CX1560" t="s">
        <v>4105</v>
      </c>
      <c r="CZ1560" t="s">
        <v>4133</v>
      </c>
      <c r="DA1560">
        <v>1</v>
      </c>
      <c r="DB1560" t="s">
        <v>17988</v>
      </c>
      <c r="DC1560" t="s">
        <v>4205</v>
      </c>
      <c r="DD1560" t="s">
        <v>17987</v>
      </c>
      <c r="DE1560" t="s">
        <v>4158</v>
      </c>
    </row>
    <row r="1561" spans="58:109" x14ac:dyDescent="0.25">
      <c r="BF1561" t="s">
        <v>12787</v>
      </c>
      <c r="BG1561" t="s">
        <v>12788</v>
      </c>
      <c r="BH1561" t="s">
        <v>4416</v>
      </c>
      <c r="BI1561" t="s">
        <v>12789</v>
      </c>
      <c r="BJ1561" t="s">
        <v>4032</v>
      </c>
      <c r="BK1561">
        <v>92.76</v>
      </c>
      <c r="BL1561">
        <v>1</v>
      </c>
      <c r="BM1561">
        <v>1</v>
      </c>
      <c r="BN1561" t="s">
        <v>4028</v>
      </c>
      <c r="BO1561">
        <v>1</v>
      </c>
      <c r="BP1561" t="s">
        <v>4029</v>
      </c>
      <c r="BQ1561" t="s">
        <v>4030</v>
      </c>
      <c r="BR1561" t="s">
        <v>4041</v>
      </c>
      <c r="BS1561" s="124">
        <v>46143</v>
      </c>
      <c r="BT1561" t="s">
        <v>1385</v>
      </c>
      <c r="BU1561" t="s">
        <v>1720</v>
      </c>
      <c r="BW1561" t="s">
        <v>15486</v>
      </c>
      <c r="BX1561" t="s">
        <v>4030</v>
      </c>
      <c r="BY1561" t="s">
        <v>4034</v>
      </c>
      <c r="BZ1561" t="s">
        <v>14339</v>
      </c>
      <c r="CA1561" t="s">
        <v>14339</v>
      </c>
      <c r="CC1561" t="s">
        <v>4105</v>
      </c>
      <c r="CD1561">
        <v>73.8</v>
      </c>
      <c r="CE1561">
        <v>6.15</v>
      </c>
      <c r="CF1561">
        <v>0.46124999999999999</v>
      </c>
      <c r="CG1561">
        <v>0</v>
      </c>
      <c r="CH1561">
        <v>73.8</v>
      </c>
      <c r="CJ1561">
        <v>10.15</v>
      </c>
      <c r="CK1561">
        <v>1</v>
      </c>
      <c r="CL1561" t="s">
        <v>15487</v>
      </c>
      <c r="CM1561" t="s">
        <v>4106</v>
      </c>
      <c r="CN1561" t="s">
        <v>250</v>
      </c>
      <c r="CO1561" t="s">
        <v>14339</v>
      </c>
      <c r="CP1561" t="s">
        <v>4107</v>
      </c>
      <c r="CR1561" t="s">
        <v>8838</v>
      </c>
      <c r="CS1561" t="s">
        <v>4050</v>
      </c>
      <c r="CT1561" t="s">
        <v>4109</v>
      </c>
      <c r="CU1561" t="s">
        <v>15101</v>
      </c>
      <c r="CV1561" t="s">
        <v>4614</v>
      </c>
      <c r="CX1561" t="s">
        <v>4111</v>
      </c>
      <c r="CZ1561" t="s">
        <v>4133</v>
      </c>
      <c r="DA1561">
        <v>1</v>
      </c>
      <c r="DB1561" t="s">
        <v>8839</v>
      </c>
      <c r="DC1561" t="s">
        <v>4205</v>
      </c>
      <c r="DD1561" t="s">
        <v>15101</v>
      </c>
      <c r="DE1561" t="s">
        <v>4158</v>
      </c>
    </row>
    <row r="1562" spans="58:109" x14ac:dyDescent="0.25">
      <c r="BF1562" t="s">
        <v>12790</v>
      </c>
      <c r="BG1562" t="s">
        <v>12791</v>
      </c>
      <c r="BH1562" t="s">
        <v>4416</v>
      </c>
      <c r="BI1562" t="s">
        <v>12792</v>
      </c>
      <c r="BJ1562" t="s">
        <v>4034</v>
      </c>
      <c r="BK1562">
        <v>36.74</v>
      </c>
      <c r="BL1562">
        <v>1</v>
      </c>
      <c r="BM1562">
        <v>1</v>
      </c>
      <c r="BN1562" t="s">
        <v>4028</v>
      </c>
      <c r="BO1562">
        <v>1</v>
      </c>
      <c r="BP1562" t="s">
        <v>4029</v>
      </c>
      <c r="BQ1562" t="s">
        <v>4030</v>
      </c>
      <c r="BR1562" t="s">
        <v>4041</v>
      </c>
      <c r="BS1562" s="124">
        <v>46143</v>
      </c>
      <c r="BT1562" t="s">
        <v>1385</v>
      </c>
      <c r="BU1562" t="s">
        <v>1720</v>
      </c>
      <c r="BW1562" t="s">
        <v>15488</v>
      </c>
      <c r="BX1562" t="s">
        <v>4050</v>
      </c>
      <c r="BY1562" t="s">
        <v>4034</v>
      </c>
      <c r="BZ1562" t="s">
        <v>15489</v>
      </c>
      <c r="CA1562" t="s">
        <v>15489</v>
      </c>
      <c r="CB1562" t="s">
        <v>4484</v>
      </c>
      <c r="CC1562" t="s">
        <v>4105</v>
      </c>
      <c r="CD1562">
        <v>95.88</v>
      </c>
      <c r="CE1562">
        <v>7.99</v>
      </c>
      <c r="CG1562">
        <v>0</v>
      </c>
      <c r="CH1562">
        <v>95.88</v>
      </c>
      <c r="CK1562">
        <v>1</v>
      </c>
      <c r="CL1562" t="s">
        <v>15478</v>
      </c>
      <c r="CM1562" t="s">
        <v>4133</v>
      </c>
      <c r="CN1562" t="s">
        <v>250</v>
      </c>
      <c r="CO1562" t="s">
        <v>15489</v>
      </c>
      <c r="CP1562" t="s">
        <v>4107</v>
      </c>
      <c r="CR1562" t="s">
        <v>17990</v>
      </c>
      <c r="CS1562" t="s">
        <v>4050</v>
      </c>
      <c r="CT1562" t="s">
        <v>4032</v>
      </c>
      <c r="CU1562" t="s">
        <v>15572</v>
      </c>
      <c r="CV1562" t="s">
        <v>17991</v>
      </c>
      <c r="CX1562" t="s">
        <v>4105</v>
      </c>
      <c r="CZ1562" t="s">
        <v>4133</v>
      </c>
      <c r="DA1562">
        <v>1</v>
      </c>
      <c r="DB1562" t="s">
        <v>17992</v>
      </c>
      <c r="DC1562" t="s">
        <v>4205</v>
      </c>
      <c r="DD1562" t="s">
        <v>15572</v>
      </c>
      <c r="DE1562" t="s">
        <v>4158</v>
      </c>
    </row>
    <row r="1563" spans="58:109" x14ac:dyDescent="0.25">
      <c r="BF1563" t="s">
        <v>12793</v>
      </c>
      <c r="BG1563" t="s">
        <v>12794</v>
      </c>
      <c r="BH1563" t="s">
        <v>4416</v>
      </c>
      <c r="BI1563" t="s">
        <v>12795</v>
      </c>
      <c r="BJ1563" t="s">
        <v>4034</v>
      </c>
      <c r="BK1563">
        <v>64.12</v>
      </c>
      <c r="BL1563">
        <v>1</v>
      </c>
      <c r="BM1563">
        <v>1</v>
      </c>
      <c r="BN1563" t="s">
        <v>4028</v>
      </c>
      <c r="BO1563">
        <v>1</v>
      </c>
      <c r="BP1563" t="s">
        <v>4029</v>
      </c>
      <c r="BQ1563" t="s">
        <v>4030</v>
      </c>
      <c r="BR1563" t="s">
        <v>4041</v>
      </c>
      <c r="BS1563" s="124">
        <v>46143</v>
      </c>
      <c r="BT1563" t="s">
        <v>1385</v>
      </c>
      <c r="BU1563" t="s">
        <v>1720</v>
      </c>
      <c r="BW1563" t="s">
        <v>15490</v>
      </c>
      <c r="BX1563" t="s">
        <v>4050</v>
      </c>
      <c r="BY1563" t="s">
        <v>4034</v>
      </c>
      <c r="BZ1563" t="s">
        <v>15485</v>
      </c>
      <c r="CA1563" t="s">
        <v>15485</v>
      </c>
      <c r="CB1563" t="s">
        <v>4484</v>
      </c>
      <c r="CC1563" t="s">
        <v>4105</v>
      </c>
      <c r="CD1563">
        <v>98.88</v>
      </c>
      <c r="CE1563">
        <v>8.24</v>
      </c>
      <c r="CG1563">
        <v>0</v>
      </c>
      <c r="CH1563">
        <v>98.88</v>
      </c>
      <c r="CK1563">
        <v>1</v>
      </c>
      <c r="CL1563" t="s">
        <v>15478</v>
      </c>
      <c r="CM1563" t="s">
        <v>4133</v>
      </c>
      <c r="CN1563" t="s">
        <v>250</v>
      </c>
      <c r="CO1563" t="s">
        <v>15485</v>
      </c>
      <c r="CP1563" t="s">
        <v>4107</v>
      </c>
      <c r="CR1563" t="s">
        <v>17993</v>
      </c>
      <c r="CS1563" t="s">
        <v>4050</v>
      </c>
      <c r="CT1563" t="s">
        <v>4109</v>
      </c>
      <c r="CU1563" t="s">
        <v>15715</v>
      </c>
      <c r="CV1563" t="s">
        <v>4614</v>
      </c>
      <c r="CX1563" t="s">
        <v>4111</v>
      </c>
      <c r="CZ1563" t="s">
        <v>4133</v>
      </c>
      <c r="DA1563">
        <v>1</v>
      </c>
      <c r="DB1563" t="s">
        <v>17992</v>
      </c>
      <c r="DC1563" t="s">
        <v>4205</v>
      </c>
      <c r="DD1563" t="s">
        <v>15715</v>
      </c>
      <c r="DE1563" t="s">
        <v>4158</v>
      </c>
    </row>
    <row r="1564" spans="58:109" x14ac:dyDescent="0.25">
      <c r="BF1564" t="s">
        <v>12796</v>
      </c>
      <c r="BG1564" t="s">
        <v>12797</v>
      </c>
      <c r="BH1564" t="s">
        <v>4416</v>
      </c>
      <c r="BI1564" t="s">
        <v>12798</v>
      </c>
      <c r="BJ1564" t="s">
        <v>4034</v>
      </c>
      <c r="BK1564">
        <v>85.68</v>
      </c>
      <c r="BL1564">
        <v>1</v>
      </c>
      <c r="BM1564">
        <v>1</v>
      </c>
      <c r="BN1564" t="s">
        <v>4028</v>
      </c>
      <c r="BO1564">
        <v>1</v>
      </c>
      <c r="BP1564" t="s">
        <v>4029</v>
      </c>
      <c r="BQ1564" t="s">
        <v>4030</v>
      </c>
      <c r="BR1564" t="s">
        <v>4041</v>
      </c>
      <c r="BS1564" s="124">
        <v>46143</v>
      </c>
      <c r="BT1564" t="s">
        <v>1385</v>
      </c>
      <c r="BU1564" t="s">
        <v>1720</v>
      </c>
      <c r="BW1564" t="s">
        <v>15491</v>
      </c>
      <c r="BX1564" t="s">
        <v>4050</v>
      </c>
      <c r="BY1564" t="s">
        <v>4034</v>
      </c>
      <c r="BZ1564" t="s">
        <v>13882</v>
      </c>
      <c r="CA1564" t="s">
        <v>13882</v>
      </c>
      <c r="CB1564" t="s">
        <v>4484</v>
      </c>
      <c r="CC1564" t="s">
        <v>4105</v>
      </c>
      <c r="CD1564">
        <v>89.88</v>
      </c>
      <c r="CE1564">
        <v>7.49</v>
      </c>
      <c r="CG1564">
        <v>0</v>
      </c>
      <c r="CH1564">
        <v>89.88</v>
      </c>
      <c r="CK1564">
        <v>1</v>
      </c>
      <c r="CL1564" t="s">
        <v>15478</v>
      </c>
      <c r="CM1564" t="s">
        <v>4133</v>
      </c>
      <c r="CN1564" t="s">
        <v>250</v>
      </c>
      <c r="CO1564" t="s">
        <v>13882</v>
      </c>
      <c r="CP1564" t="s">
        <v>4107</v>
      </c>
      <c r="CR1564" t="s">
        <v>17994</v>
      </c>
      <c r="CS1564" t="s">
        <v>4030</v>
      </c>
      <c r="CT1564" t="s">
        <v>4126</v>
      </c>
      <c r="CU1564" t="s">
        <v>14904</v>
      </c>
      <c r="CV1564" t="s">
        <v>8648</v>
      </c>
      <c r="CW1564" t="s">
        <v>4473</v>
      </c>
      <c r="CX1564" t="s">
        <v>4105</v>
      </c>
      <c r="CZ1564" t="s">
        <v>4133</v>
      </c>
      <c r="DA1564">
        <v>1</v>
      </c>
      <c r="DB1564" t="s">
        <v>17995</v>
      </c>
      <c r="DC1564" t="s">
        <v>4205</v>
      </c>
      <c r="DD1564" t="s">
        <v>14904</v>
      </c>
      <c r="DE1564" t="s">
        <v>4158</v>
      </c>
    </row>
    <row r="1565" spans="58:109" x14ac:dyDescent="0.25">
      <c r="BF1565" t="s">
        <v>12799</v>
      </c>
      <c r="BG1565" t="s">
        <v>12800</v>
      </c>
      <c r="BH1565" t="s">
        <v>4416</v>
      </c>
      <c r="BI1565" t="s">
        <v>12801</v>
      </c>
      <c r="BJ1565" t="s">
        <v>4034</v>
      </c>
      <c r="BK1565">
        <v>94.7</v>
      </c>
      <c r="BL1565">
        <v>1</v>
      </c>
      <c r="BM1565">
        <v>1</v>
      </c>
      <c r="BN1565" t="s">
        <v>4028</v>
      </c>
      <c r="BO1565">
        <v>1</v>
      </c>
      <c r="BP1565" t="s">
        <v>4029</v>
      </c>
      <c r="BQ1565" t="s">
        <v>4030</v>
      </c>
      <c r="BR1565" t="s">
        <v>4041</v>
      </c>
      <c r="BS1565" s="124">
        <v>46143</v>
      </c>
      <c r="BT1565" t="s">
        <v>1385</v>
      </c>
      <c r="BU1565" t="s">
        <v>1720</v>
      </c>
      <c r="BW1565" t="s">
        <v>15492</v>
      </c>
      <c r="BX1565" t="s">
        <v>4050</v>
      </c>
      <c r="BY1565" t="s">
        <v>4034</v>
      </c>
      <c r="BZ1565" t="s">
        <v>15493</v>
      </c>
      <c r="CA1565" t="s">
        <v>15493</v>
      </c>
      <c r="CB1565" t="s">
        <v>4484</v>
      </c>
      <c r="CC1565" t="s">
        <v>4105</v>
      </c>
      <c r="CD1565">
        <v>107.88</v>
      </c>
      <c r="CE1565">
        <v>8.99</v>
      </c>
      <c r="CG1565">
        <v>0</v>
      </c>
      <c r="CH1565">
        <v>107.88</v>
      </c>
      <c r="CK1565">
        <v>1</v>
      </c>
      <c r="CL1565" t="s">
        <v>15478</v>
      </c>
      <c r="CM1565" t="s">
        <v>4133</v>
      </c>
      <c r="CN1565" t="s">
        <v>250</v>
      </c>
      <c r="CO1565" t="s">
        <v>15493</v>
      </c>
      <c r="CP1565" t="s">
        <v>4107</v>
      </c>
      <c r="CR1565" t="s">
        <v>17996</v>
      </c>
      <c r="CS1565" t="s">
        <v>4030</v>
      </c>
      <c r="CT1565" t="s">
        <v>4109</v>
      </c>
      <c r="CU1565" t="s">
        <v>15202</v>
      </c>
      <c r="CV1565" t="s">
        <v>8521</v>
      </c>
      <c r="CX1565" t="s">
        <v>4111</v>
      </c>
      <c r="CZ1565" t="s">
        <v>4133</v>
      </c>
      <c r="DA1565">
        <v>1</v>
      </c>
      <c r="DB1565" t="s">
        <v>17997</v>
      </c>
      <c r="DC1565" t="s">
        <v>4205</v>
      </c>
      <c r="DD1565" t="s">
        <v>15202</v>
      </c>
      <c r="DE1565" t="s">
        <v>4158</v>
      </c>
    </row>
    <row r="1566" spans="58:109" x14ac:dyDescent="0.25">
      <c r="BF1566" t="s">
        <v>12802</v>
      </c>
      <c r="BG1566" t="s">
        <v>12803</v>
      </c>
      <c r="BH1566" t="s">
        <v>4416</v>
      </c>
      <c r="BI1566" t="s">
        <v>12804</v>
      </c>
      <c r="BJ1566" t="s">
        <v>4034</v>
      </c>
      <c r="BK1566">
        <v>55.44</v>
      </c>
      <c r="BL1566">
        <v>1</v>
      </c>
      <c r="BM1566">
        <v>1</v>
      </c>
      <c r="BN1566" t="s">
        <v>4028</v>
      </c>
      <c r="BO1566">
        <v>1</v>
      </c>
      <c r="BP1566" t="s">
        <v>4029</v>
      </c>
      <c r="BQ1566" t="s">
        <v>4030</v>
      </c>
      <c r="BR1566" t="s">
        <v>4041</v>
      </c>
      <c r="BS1566" s="124">
        <v>46143</v>
      </c>
      <c r="BT1566" t="s">
        <v>1385</v>
      </c>
      <c r="BU1566" t="s">
        <v>1720</v>
      </c>
      <c r="BW1566" t="s">
        <v>15494</v>
      </c>
      <c r="BX1566" t="s">
        <v>4030</v>
      </c>
      <c r="BY1566" t="s">
        <v>4109</v>
      </c>
      <c r="BZ1566" t="s">
        <v>15495</v>
      </c>
      <c r="CA1566" t="s">
        <v>15495</v>
      </c>
      <c r="CC1566" t="s">
        <v>4111</v>
      </c>
      <c r="CD1566">
        <v>395.88</v>
      </c>
      <c r="CE1566">
        <v>32.99</v>
      </c>
      <c r="CG1566">
        <v>0</v>
      </c>
      <c r="CH1566">
        <v>395.88</v>
      </c>
      <c r="CK1566">
        <v>1</v>
      </c>
      <c r="CL1566" t="s">
        <v>15496</v>
      </c>
      <c r="CM1566" t="s">
        <v>4106</v>
      </c>
      <c r="CN1566" t="s">
        <v>250</v>
      </c>
      <c r="CO1566" t="s">
        <v>15495</v>
      </c>
      <c r="CP1566" t="s">
        <v>4107</v>
      </c>
      <c r="CR1566" t="s">
        <v>17998</v>
      </c>
      <c r="CS1566" t="s">
        <v>4050</v>
      </c>
      <c r="CT1566" t="s">
        <v>4104</v>
      </c>
      <c r="CU1566" t="s">
        <v>13811</v>
      </c>
      <c r="CV1566" t="s">
        <v>4236</v>
      </c>
      <c r="CW1566" t="s">
        <v>4239</v>
      </c>
      <c r="CX1566" t="s">
        <v>4105</v>
      </c>
      <c r="CZ1566" t="s">
        <v>4133</v>
      </c>
      <c r="DA1566">
        <v>1</v>
      </c>
      <c r="DB1566" t="s">
        <v>17999</v>
      </c>
      <c r="DC1566" t="s">
        <v>4205</v>
      </c>
      <c r="DD1566" t="s">
        <v>13811</v>
      </c>
      <c r="DE1566" t="s">
        <v>4158</v>
      </c>
    </row>
    <row r="1567" spans="58:109" x14ac:dyDescent="0.25">
      <c r="BF1567" t="s">
        <v>12805</v>
      </c>
      <c r="BG1567" t="s">
        <v>12806</v>
      </c>
      <c r="BH1567" t="s">
        <v>4416</v>
      </c>
      <c r="BI1567" t="s">
        <v>12807</v>
      </c>
      <c r="BJ1567" t="s">
        <v>4034</v>
      </c>
      <c r="BK1567">
        <v>64.239999999999995</v>
      </c>
      <c r="BL1567">
        <v>1</v>
      </c>
      <c r="BM1567">
        <v>1</v>
      </c>
      <c r="BN1567" t="s">
        <v>4028</v>
      </c>
      <c r="BO1567">
        <v>1</v>
      </c>
      <c r="BP1567" t="s">
        <v>4029</v>
      </c>
      <c r="BQ1567" t="s">
        <v>4030</v>
      </c>
      <c r="BR1567" t="s">
        <v>4041</v>
      </c>
      <c r="BS1567" s="124">
        <v>46143</v>
      </c>
      <c r="BT1567" t="s">
        <v>1385</v>
      </c>
      <c r="BU1567" t="s">
        <v>1720</v>
      </c>
      <c r="BW1567" t="s">
        <v>15269</v>
      </c>
      <c r="BX1567" t="s">
        <v>4115</v>
      </c>
      <c r="BY1567" t="s">
        <v>4027</v>
      </c>
      <c r="BZ1567" t="s">
        <v>15497</v>
      </c>
      <c r="CA1567" t="s">
        <v>15497</v>
      </c>
      <c r="CB1567" t="s">
        <v>4550</v>
      </c>
      <c r="CC1567" t="s">
        <v>4105</v>
      </c>
      <c r="CD1567">
        <v>66.34</v>
      </c>
      <c r="CE1567">
        <v>5.53</v>
      </c>
      <c r="CF1567">
        <v>1.3819999999999999</v>
      </c>
      <c r="CG1567">
        <v>1</v>
      </c>
      <c r="CH1567">
        <v>66.34</v>
      </c>
      <c r="CI1567" s="17">
        <v>0.2</v>
      </c>
      <c r="CJ1567">
        <v>16.579999999999998</v>
      </c>
      <c r="CK1567">
        <v>1</v>
      </c>
      <c r="CL1567" t="s">
        <v>15267</v>
      </c>
      <c r="CM1567" t="s">
        <v>4106</v>
      </c>
      <c r="CN1567" t="s">
        <v>250</v>
      </c>
      <c r="CO1567" t="s">
        <v>15497</v>
      </c>
      <c r="CP1567" t="s">
        <v>4107</v>
      </c>
      <c r="CR1567" t="s">
        <v>18000</v>
      </c>
      <c r="CS1567" t="s">
        <v>4050</v>
      </c>
      <c r="CT1567" t="s">
        <v>4104</v>
      </c>
      <c r="CU1567" t="s">
        <v>13811</v>
      </c>
      <c r="CV1567" t="s">
        <v>4236</v>
      </c>
      <c r="CW1567" t="s">
        <v>4239</v>
      </c>
      <c r="CX1567" t="s">
        <v>4105</v>
      </c>
      <c r="CZ1567" t="s">
        <v>4133</v>
      </c>
      <c r="DA1567">
        <v>1</v>
      </c>
      <c r="DB1567" t="s">
        <v>17999</v>
      </c>
      <c r="DC1567" t="s">
        <v>4205</v>
      </c>
      <c r="DD1567" t="s">
        <v>13811</v>
      </c>
      <c r="DE1567" t="s">
        <v>4158</v>
      </c>
    </row>
    <row r="1568" spans="58:109" x14ac:dyDescent="0.25">
      <c r="BF1568" t="s">
        <v>12808</v>
      </c>
      <c r="BG1568" t="s">
        <v>12809</v>
      </c>
      <c r="BH1568" t="s">
        <v>4416</v>
      </c>
      <c r="BI1568" t="s">
        <v>12810</v>
      </c>
      <c r="BJ1568" t="s">
        <v>4034</v>
      </c>
      <c r="BK1568">
        <v>104.46</v>
      </c>
      <c r="BL1568">
        <v>1</v>
      </c>
      <c r="BM1568">
        <v>1</v>
      </c>
      <c r="BN1568" t="s">
        <v>4028</v>
      </c>
      <c r="BO1568">
        <v>1</v>
      </c>
      <c r="BP1568" t="s">
        <v>4029</v>
      </c>
      <c r="BQ1568" t="s">
        <v>4030</v>
      </c>
      <c r="BR1568" t="s">
        <v>4041</v>
      </c>
      <c r="BS1568" s="124">
        <v>46143</v>
      </c>
      <c r="BT1568" t="s">
        <v>1385</v>
      </c>
      <c r="BU1568" t="s">
        <v>1720</v>
      </c>
      <c r="BW1568" t="s">
        <v>15272</v>
      </c>
      <c r="BX1568" t="s">
        <v>4115</v>
      </c>
      <c r="BY1568" t="s">
        <v>4027</v>
      </c>
      <c r="BZ1568" t="s">
        <v>14651</v>
      </c>
      <c r="CA1568" t="s">
        <v>14651</v>
      </c>
      <c r="CB1568" t="s">
        <v>4550</v>
      </c>
      <c r="CC1568" t="s">
        <v>4105</v>
      </c>
      <c r="CD1568">
        <v>66.34</v>
      </c>
      <c r="CE1568">
        <v>5.53</v>
      </c>
      <c r="CF1568">
        <v>1.3819999999999999</v>
      </c>
      <c r="CG1568">
        <v>1</v>
      </c>
      <c r="CH1568">
        <v>66.34</v>
      </c>
      <c r="CI1568" s="17">
        <v>0.2</v>
      </c>
      <c r="CJ1568">
        <v>16.579999999999998</v>
      </c>
      <c r="CK1568">
        <v>1</v>
      </c>
      <c r="CL1568" t="s">
        <v>15267</v>
      </c>
      <c r="CM1568" t="s">
        <v>4106</v>
      </c>
      <c r="CN1568" t="s">
        <v>250</v>
      </c>
      <c r="CO1568" t="s">
        <v>14651</v>
      </c>
      <c r="CP1568" t="s">
        <v>4107</v>
      </c>
      <c r="CR1568" t="s">
        <v>8356</v>
      </c>
      <c r="CS1568" t="s">
        <v>4050</v>
      </c>
      <c r="CT1568" t="s">
        <v>4109</v>
      </c>
      <c r="CU1568" t="s">
        <v>18002</v>
      </c>
      <c r="CV1568" t="s">
        <v>4265</v>
      </c>
      <c r="CX1568" t="s">
        <v>4111</v>
      </c>
      <c r="CZ1568" t="s">
        <v>4133</v>
      </c>
      <c r="DA1568">
        <v>1</v>
      </c>
      <c r="DB1568" t="s">
        <v>8357</v>
      </c>
      <c r="DC1568" t="s">
        <v>4205</v>
      </c>
      <c r="DD1568" t="s">
        <v>18002</v>
      </c>
      <c r="DE1568" t="s">
        <v>4158</v>
      </c>
    </row>
    <row r="1569" spans="58:109" x14ac:dyDescent="0.25">
      <c r="BF1569" t="s">
        <v>12811</v>
      </c>
      <c r="BG1569" t="s">
        <v>12812</v>
      </c>
      <c r="BH1569" t="s">
        <v>4053</v>
      </c>
      <c r="BI1569" t="s">
        <v>12813</v>
      </c>
      <c r="BJ1569" t="s">
        <v>4032</v>
      </c>
      <c r="BK1569">
        <v>173.58</v>
      </c>
      <c r="BL1569">
        <v>1</v>
      </c>
      <c r="BM1569">
        <v>1</v>
      </c>
      <c r="BN1569" t="s">
        <v>4028</v>
      </c>
      <c r="BO1569">
        <v>1</v>
      </c>
      <c r="BP1569" t="s">
        <v>4029</v>
      </c>
      <c r="BQ1569" t="s">
        <v>4030</v>
      </c>
      <c r="BR1569" t="s">
        <v>69</v>
      </c>
      <c r="BS1569" s="124">
        <v>46143</v>
      </c>
      <c r="BT1569" t="s">
        <v>1507</v>
      </c>
      <c r="BU1569" t="s">
        <v>2409</v>
      </c>
      <c r="BW1569" t="s">
        <v>15498</v>
      </c>
      <c r="BX1569" t="s">
        <v>4030</v>
      </c>
      <c r="BY1569" t="s">
        <v>4034</v>
      </c>
      <c r="BZ1569" t="s">
        <v>15499</v>
      </c>
      <c r="CA1569" t="s">
        <v>8292</v>
      </c>
      <c r="CB1569" t="s">
        <v>4483</v>
      </c>
      <c r="CC1569" t="s">
        <v>4105</v>
      </c>
      <c r="CD1569">
        <v>125.88</v>
      </c>
      <c r="CE1569">
        <v>10.49</v>
      </c>
      <c r="CF1569">
        <v>1.2585</v>
      </c>
      <c r="CG1569">
        <v>1</v>
      </c>
      <c r="CH1569">
        <v>125.88</v>
      </c>
      <c r="CI1569" s="17">
        <v>0.2</v>
      </c>
      <c r="CJ1569">
        <v>18.57</v>
      </c>
      <c r="CK1569">
        <v>1</v>
      </c>
      <c r="CL1569" t="s">
        <v>15500</v>
      </c>
      <c r="CM1569" t="s">
        <v>4121</v>
      </c>
      <c r="CN1569" t="s">
        <v>250</v>
      </c>
      <c r="CO1569" t="s">
        <v>15499</v>
      </c>
      <c r="CP1569" t="s">
        <v>4121</v>
      </c>
      <c r="CR1569" t="s">
        <v>8423</v>
      </c>
      <c r="CS1569" t="s">
        <v>4050</v>
      </c>
      <c r="CT1569" t="s">
        <v>4109</v>
      </c>
      <c r="CU1569" t="s">
        <v>18001</v>
      </c>
      <c r="CV1569" t="s">
        <v>4169</v>
      </c>
      <c r="CX1569" t="s">
        <v>4111</v>
      </c>
      <c r="CZ1569" t="s">
        <v>4133</v>
      </c>
      <c r="DA1569">
        <v>1</v>
      </c>
      <c r="DB1569" t="s">
        <v>8424</v>
      </c>
      <c r="DC1569" t="s">
        <v>4205</v>
      </c>
      <c r="DD1569" t="s">
        <v>18001</v>
      </c>
      <c r="DE1569" t="s">
        <v>4158</v>
      </c>
    </row>
    <row r="1570" spans="58:109" x14ac:dyDescent="0.25">
      <c r="BF1570" t="s">
        <v>12814</v>
      </c>
      <c r="BG1570" t="s">
        <v>12815</v>
      </c>
      <c r="BH1570" t="s">
        <v>4053</v>
      </c>
      <c r="BI1570" t="s">
        <v>12816</v>
      </c>
      <c r="BJ1570" t="s">
        <v>4032</v>
      </c>
      <c r="BK1570">
        <v>162</v>
      </c>
      <c r="BL1570">
        <v>1</v>
      </c>
      <c r="BM1570">
        <v>1</v>
      </c>
      <c r="BN1570" t="s">
        <v>4047</v>
      </c>
      <c r="BO1570">
        <v>1</v>
      </c>
      <c r="BP1570" t="s">
        <v>4029</v>
      </c>
      <c r="BQ1570" t="s">
        <v>4030</v>
      </c>
      <c r="BR1570" t="s">
        <v>69</v>
      </c>
      <c r="BS1570" s="124">
        <v>46143</v>
      </c>
      <c r="BT1570" t="s">
        <v>1507</v>
      </c>
      <c r="BU1570" t="s">
        <v>2409</v>
      </c>
      <c r="BW1570" t="s">
        <v>13556</v>
      </c>
      <c r="BX1570" t="s">
        <v>4030</v>
      </c>
      <c r="BY1570" t="s">
        <v>4032</v>
      </c>
      <c r="BZ1570" t="s">
        <v>13560</v>
      </c>
      <c r="CA1570" t="s">
        <v>13560</v>
      </c>
      <c r="CC1570" t="s">
        <v>4105</v>
      </c>
      <c r="CD1570">
        <v>126.36</v>
      </c>
      <c r="CE1570">
        <v>10.53</v>
      </c>
      <c r="CF1570">
        <v>0.73709999999999998</v>
      </c>
      <c r="CG1570">
        <v>0</v>
      </c>
      <c r="CH1570">
        <v>126.36</v>
      </c>
      <c r="CI1570" s="17">
        <v>0.5</v>
      </c>
      <c r="CJ1570">
        <v>14.75</v>
      </c>
      <c r="CK1570">
        <v>1</v>
      </c>
      <c r="CL1570" t="s">
        <v>13555</v>
      </c>
      <c r="CM1570" t="s">
        <v>4133</v>
      </c>
      <c r="CN1570" t="s">
        <v>250</v>
      </c>
      <c r="CO1570" t="s">
        <v>13560</v>
      </c>
      <c r="CP1570" t="s">
        <v>4107</v>
      </c>
      <c r="CR1570" t="s">
        <v>18003</v>
      </c>
      <c r="CS1570" t="s">
        <v>4030</v>
      </c>
      <c r="CT1570" t="s">
        <v>4104</v>
      </c>
      <c r="CU1570" t="s">
        <v>17906</v>
      </c>
      <c r="CV1570" t="s">
        <v>8829</v>
      </c>
      <c r="CW1570" t="s">
        <v>4241</v>
      </c>
      <c r="CX1570" t="s">
        <v>4105</v>
      </c>
      <c r="CZ1570" t="s">
        <v>4133</v>
      </c>
      <c r="DA1570">
        <v>1</v>
      </c>
      <c r="DB1570" t="s">
        <v>18004</v>
      </c>
      <c r="DC1570" t="s">
        <v>4205</v>
      </c>
      <c r="DD1570" t="s">
        <v>17906</v>
      </c>
      <c r="DE1570" t="s">
        <v>4158</v>
      </c>
    </row>
    <row r="1571" spans="58:109" x14ac:dyDescent="0.25">
      <c r="BF1571" t="s">
        <v>12817</v>
      </c>
      <c r="BG1571" t="s">
        <v>12818</v>
      </c>
      <c r="BH1571" t="s">
        <v>4053</v>
      </c>
      <c r="BI1571" t="s">
        <v>12819</v>
      </c>
      <c r="BJ1571" t="s">
        <v>4032</v>
      </c>
      <c r="BK1571">
        <v>86.68</v>
      </c>
      <c r="BL1571">
        <v>1</v>
      </c>
      <c r="BM1571">
        <v>1</v>
      </c>
      <c r="BN1571" t="s">
        <v>4028</v>
      </c>
      <c r="BO1571">
        <v>1</v>
      </c>
      <c r="BP1571" t="s">
        <v>4029</v>
      </c>
      <c r="BQ1571" t="s">
        <v>4030</v>
      </c>
      <c r="BR1571" t="s">
        <v>69</v>
      </c>
      <c r="BS1571" s="124">
        <v>46143</v>
      </c>
      <c r="BT1571" t="s">
        <v>1507</v>
      </c>
      <c r="BU1571" t="s">
        <v>2409</v>
      </c>
      <c r="BW1571" t="s">
        <v>15501</v>
      </c>
      <c r="BX1571" t="s">
        <v>4030</v>
      </c>
      <c r="BY1571" t="s">
        <v>4109</v>
      </c>
      <c r="BZ1571" t="s">
        <v>13357</v>
      </c>
      <c r="CA1571" t="s">
        <v>13357</v>
      </c>
      <c r="CC1571" t="s">
        <v>4111</v>
      </c>
      <c r="CD1571">
        <v>455.88</v>
      </c>
      <c r="CE1571">
        <v>37.99</v>
      </c>
      <c r="CG1571">
        <v>0</v>
      </c>
      <c r="CH1571">
        <v>455.88</v>
      </c>
      <c r="CK1571">
        <v>1</v>
      </c>
      <c r="CL1571" t="s">
        <v>15502</v>
      </c>
      <c r="CM1571" t="s">
        <v>4106</v>
      </c>
      <c r="CN1571" t="s">
        <v>250</v>
      </c>
      <c r="CO1571" t="s">
        <v>13357</v>
      </c>
      <c r="CP1571" t="s">
        <v>4107</v>
      </c>
      <c r="CR1571" t="s">
        <v>18005</v>
      </c>
      <c r="CS1571" t="s">
        <v>4050</v>
      </c>
      <c r="CT1571" t="s">
        <v>4109</v>
      </c>
      <c r="CU1571" t="s">
        <v>15033</v>
      </c>
      <c r="CV1571" t="s">
        <v>4295</v>
      </c>
      <c r="CX1571" t="s">
        <v>4111</v>
      </c>
      <c r="CZ1571" t="s">
        <v>4133</v>
      </c>
      <c r="DA1571">
        <v>1</v>
      </c>
      <c r="DB1571" t="s">
        <v>18006</v>
      </c>
      <c r="DC1571" t="s">
        <v>4205</v>
      </c>
      <c r="DD1571" t="s">
        <v>15033</v>
      </c>
      <c r="DE1571" t="s">
        <v>4158</v>
      </c>
    </row>
    <row r="1572" spans="58:109" x14ac:dyDescent="0.25">
      <c r="BF1572" t="s">
        <v>12820</v>
      </c>
      <c r="BG1572" t="s">
        <v>12821</v>
      </c>
      <c r="BH1572" t="s">
        <v>4053</v>
      </c>
      <c r="BI1572" t="s">
        <v>12822</v>
      </c>
      <c r="BJ1572" t="s">
        <v>4032</v>
      </c>
      <c r="BK1572">
        <v>113.4</v>
      </c>
      <c r="BL1572">
        <v>1</v>
      </c>
      <c r="BM1572">
        <v>1</v>
      </c>
      <c r="BN1572" t="s">
        <v>4028</v>
      </c>
      <c r="BO1572">
        <v>1</v>
      </c>
      <c r="BP1572" t="s">
        <v>4029</v>
      </c>
      <c r="BQ1572" t="s">
        <v>4030</v>
      </c>
      <c r="BR1572" t="s">
        <v>69</v>
      </c>
      <c r="BS1572" s="124">
        <v>46143</v>
      </c>
      <c r="BT1572" t="s">
        <v>1507</v>
      </c>
      <c r="BU1572" t="s">
        <v>2409</v>
      </c>
      <c r="BW1572" t="s">
        <v>15503</v>
      </c>
      <c r="BX1572" t="s">
        <v>4030</v>
      </c>
      <c r="BY1572" t="s">
        <v>4032</v>
      </c>
      <c r="BZ1572" t="s">
        <v>14841</v>
      </c>
      <c r="CA1572" t="s">
        <v>14841</v>
      </c>
      <c r="CC1572" t="s">
        <v>4105</v>
      </c>
      <c r="CD1572">
        <v>195.84</v>
      </c>
      <c r="CE1572">
        <v>16.32</v>
      </c>
      <c r="CF1572">
        <v>1.1424000000000001</v>
      </c>
      <c r="CG1572">
        <v>0</v>
      </c>
      <c r="CH1572">
        <v>195.84</v>
      </c>
      <c r="CJ1572">
        <v>22.84</v>
      </c>
      <c r="CK1572">
        <v>1</v>
      </c>
      <c r="CL1572" t="s">
        <v>15502</v>
      </c>
      <c r="CM1572" t="s">
        <v>4106</v>
      </c>
      <c r="CN1572" t="s">
        <v>250</v>
      </c>
      <c r="CO1572" t="s">
        <v>14841</v>
      </c>
      <c r="CP1572" t="s">
        <v>4107</v>
      </c>
      <c r="CR1572" t="s">
        <v>8464</v>
      </c>
      <c r="CS1572" t="s">
        <v>4030</v>
      </c>
      <c r="CT1572" t="s">
        <v>4027</v>
      </c>
      <c r="CU1572" t="s">
        <v>17720</v>
      </c>
      <c r="CV1572" t="s">
        <v>8388</v>
      </c>
      <c r="CW1572" t="s">
        <v>4134</v>
      </c>
      <c r="CX1572" t="s">
        <v>4105</v>
      </c>
      <c r="CZ1572" t="s">
        <v>4133</v>
      </c>
      <c r="DA1572">
        <v>1</v>
      </c>
      <c r="DB1572" t="s">
        <v>8465</v>
      </c>
      <c r="DC1572" t="s">
        <v>4205</v>
      </c>
      <c r="DD1572" t="s">
        <v>17720</v>
      </c>
      <c r="DE1572" t="s">
        <v>4158</v>
      </c>
    </row>
    <row r="1573" spans="58:109" x14ac:dyDescent="0.25">
      <c r="BF1573" t="s">
        <v>12823</v>
      </c>
      <c r="BG1573" t="s">
        <v>12824</v>
      </c>
      <c r="BH1573" t="s">
        <v>4053</v>
      </c>
      <c r="BI1573" t="s">
        <v>12825</v>
      </c>
      <c r="BJ1573" t="s">
        <v>4032</v>
      </c>
      <c r="BK1573">
        <v>125.18</v>
      </c>
      <c r="BL1573">
        <v>1</v>
      </c>
      <c r="BM1573">
        <v>1</v>
      </c>
      <c r="BN1573" t="s">
        <v>4028</v>
      </c>
      <c r="BO1573">
        <v>1</v>
      </c>
      <c r="BP1573" t="s">
        <v>4029</v>
      </c>
      <c r="BQ1573" t="s">
        <v>4030</v>
      </c>
      <c r="BR1573" t="s">
        <v>69</v>
      </c>
      <c r="BS1573" s="124">
        <v>46143</v>
      </c>
      <c r="BT1573" t="s">
        <v>1507</v>
      </c>
      <c r="BU1573" t="s">
        <v>2409</v>
      </c>
      <c r="BW1573" t="s">
        <v>13553</v>
      </c>
      <c r="BX1573" t="s">
        <v>4030</v>
      </c>
      <c r="BY1573" t="s">
        <v>4032</v>
      </c>
      <c r="BZ1573" t="s">
        <v>13560</v>
      </c>
      <c r="CA1573" t="s">
        <v>13560</v>
      </c>
      <c r="CC1573" t="s">
        <v>4105</v>
      </c>
      <c r="CD1573">
        <v>149.28</v>
      </c>
      <c r="CE1573">
        <v>12.44</v>
      </c>
      <c r="CF1573">
        <v>0.87080000000000002</v>
      </c>
      <c r="CG1573">
        <v>0</v>
      </c>
      <c r="CH1573">
        <v>149.28</v>
      </c>
      <c r="CI1573" s="17">
        <v>0.5</v>
      </c>
      <c r="CJ1573">
        <v>17.41</v>
      </c>
      <c r="CK1573">
        <v>1</v>
      </c>
      <c r="CL1573" t="s">
        <v>13555</v>
      </c>
      <c r="CM1573" t="s">
        <v>4133</v>
      </c>
      <c r="CN1573" t="s">
        <v>250</v>
      </c>
      <c r="CO1573" t="s">
        <v>13560</v>
      </c>
      <c r="CP1573" t="s">
        <v>4107</v>
      </c>
      <c r="CR1573" t="s">
        <v>18007</v>
      </c>
      <c r="CS1573" t="s">
        <v>4050</v>
      </c>
      <c r="CT1573" t="s">
        <v>4109</v>
      </c>
      <c r="CU1573" t="s">
        <v>18008</v>
      </c>
      <c r="CV1573" t="s">
        <v>4282</v>
      </c>
      <c r="CX1573" t="s">
        <v>4111</v>
      </c>
      <c r="CZ1573" t="s">
        <v>4133</v>
      </c>
      <c r="DA1573">
        <v>1</v>
      </c>
      <c r="DB1573" t="s">
        <v>18009</v>
      </c>
      <c r="DC1573" t="s">
        <v>4205</v>
      </c>
      <c r="DD1573" t="s">
        <v>18008</v>
      </c>
      <c r="DE1573" t="s">
        <v>4158</v>
      </c>
    </row>
    <row r="1574" spans="58:109" x14ac:dyDescent="0.25">
      <c r="BF1574" t="s">
        <v>12826</v>
      </c>
      <c r="BH1574" t="s">
        <v>4422</v>
      </c>
      <c r="BL1574">
        <v>0</v>
      </c>
      <c r="BM1574">
        <v>1</v>
      </c>
      <c r="BR1574" t="s">
        <v>4031</v>
      </c>
      <c r="BS1574" s="124">
        <v>46143</v>
      </c>
      <c r="BT1574" t="s">
        <v>72</v>
      </c>
      <c r="BU1574" t="s">
        <v>1720</v>
      </c>
      <c r="BW1574" t="s">
        <v>13558</v>
      </c>
      <c r="BX1574" t="s">
        <v>4030</v>
      </c>
      <c r="BY1574" t="s">
        <v>4032</v>
      </c>
      <c r="BZ1574" t="s">
        <v>13560</v>
      </c>
      <c r="CA1574" t="s">
        <v>13560</v>
      </c>
      <c r="CC1574" t="s">
        <v>4105</v>
      </c>
      <c r="CD1574">
        <v>154.91999999999999</v>
      </c>
      <c r="CE1574">
        <v>12.91</v>
      </c>
      <c r="CF1574">
        <v>0.90369999999999995</v>
      </c>
      <c r="CG1574">
        <v>0</v>
      </c>
      <c r="CH1574">
        <v>154.91999999999999</v>
      </c>
      <c r="CI1574" s="17">
        <v>0.5</v>
      </c>
      <c r="CJ1574">
        <v>18.059999999999999</v>
      </c>
      <c r="CK1574">
        <v>1</v>
      </c>
      <c r="CL1574" t="s">
        <v>13555</v>
      </c>
      <c r="CM1574" t="s">
        <v>4133</v>
      </c>
      <c r="CN1574" t="s">
        <v>250</v>
      </c>
      <c r="CO1574" t="s">
        <v>13560</v>
      </c>
      <c r="CP1574" t="s">
        <v>4107</v>
      </c>
      <c r="CR1574" t="s">
        <v>18010</v>
      </c>
      <c r="CS1574" t="s">
        <v>4050</v>
      </c>
      <c r="CT1574" t="s">
        <v>4109</v>
      </c>
      <c r="CU1574" t="s">
        <v>15038</v>
      </c>
      <c r="CV1574" t="s">
        <v>4169</v>
      </c>
      <c r="CX1574" t="s">
        <v>4111</v>
      </c>
      <c r="CZ1574" t="s">
        <v>4133</v>
      </c>
      <c r="DA1574">
        <v>1</v>
      </c>
      <c r="DB1574" t="s">
        <v>18011</v>
      </c>
      <c r="DC1574" t="s">
        <v>4205</v>
      </c>
      <c r="DD1574" t="s">
        <v>15038</v>
      </c>
      <c r="DE1574" t="s">
        <v>4158</v>
      </c>
    </row>
    <row r="1575" spans="58:109" x14ac:dyDescent="0.25">
      <c r="BF1575" t="s">
        <v>12827</v>
      </c>
      <c r="BH1575" t="s">
        <v>4422</v>
      </c>
      <c r="BL1575">
        <v>0</v>
      </c>
      <c r="BM1575">
        <v>1</v>
      </c>
      <c r="BR1575" t="s">
        <v>4031</v>
      </c>
      <c r="BS1575" s="124">
        <v>46143</v>
      </c>
      <c r="BT1575" t="s">
        <v>72</v>
      </c>
      <c r="BU1575" t="s">
        <v>1720</v>
      </c>
      <c r="BW1575" t="s">
        <v>15504</v>
      </c>
      <c r="BX1575" t="s">
        <v>4030</v>
      </c>
      <c r="BY1575" t="s">
        <v>4032</v>
      </c>
      <c r="BZ1575" t="s">
        <v>14841</v>
      </c>
      <c r="CA1575" t="s">
        <v>14841</v>
      </c>
      <c r="CC1575" t="s">
        <v>4105</v>
      </c>
      <c r="CD1575">
        <v>197.76</v>
      </c>
      <c r="CE1575">
        <v>16.48</v>
      </c>
      <c r="CF1575">
        <v>1.1536</v>
      </c>
      <c r="CG1575">
        <v>0</v>
      </c>
      <c r="CH1575">
        <v>197.76</v>
      </c>
      <c r="CJ1575">
        <v>23.06</v>
      </c>
      <c r="CK1575">
        <v>1</v>
      </c>
      <c r="CL1575" t="s">
        <v>15502</v>
      </c>
      <c r="CM1575" t="s">
        <v>4106</v>
      </c>
      <c r="CN1575" t="s">
        <v>250</v>
      </c>
      <c r="CO1575" t="s">
        <v>14841</v>
      </c>
      <c r="CP1575" t="s">
        <v>4107</v>
      </c>
      <c r="CR1575" t="s">
        <v>18012</v>
      </c>
      <c r="CS1575" t="s">
        <v>4030</v>
      </c>
      <c r="CT1575" t="s">
        <v>4034</v>
      </c>
      <c r="CU1575" t="s">
        <v>15288</v>
      </c>
      <c r="CV1575" t="s">
        <v>8829</v>
      </c>
      <c r="CW1575" t="s">
        <v>4310</v>
      </c>
      <c r="CX1575" t="s">
        <v>4105</v>
      </c>
      <c r="CZ1575" t="s">
        <v>4133</v>
      </c>
      <c r="DA1575">
        <v>1</v>
      </c>
      <c r="DB1575" t="s">
        <v>18013</v>
      </c>
      <c r="DC1575" t="s">
        <v>4205</v>
      </c>
      <c r="DD1575" t="s">
        <v>15288</v>
      </c>
      <c r="DE1575" t="s">
        <v>4158</v>
      </c>
    </row>
    <row r="1576" spans="58:109" x14ac:dyDescent="0.25">
      <c r="BF1576" t="s">
        <v>12828</v>
      </c>
      <c r="BG1576" t="s">
        <v>12829</v>
      </c>
      <c r="BH1576" t="s">
        <v>4055</v>
      </c>
      <c r="BI1576" t="s">
        <v>12830</v>
      </c>
      <c r="BJ1576" t="s">
        <v>4032</v>
      </c>
      <c r="BK1576">
        <v>145.44</v>
      </c>
      <c r="BL1576">
        <v>1</v>
      </c>
      <c r="BM1576">
        <v>1</v>
      </c>
      <c r="BN1576" t="s">
        <v>4047</v>
      </c>
      <c r="BO1576">
        <v>1</v>
      </c>
      <c r="BP1576" t="s">
        <v>4029</v>
      </c>
      <c r="BQ1576" t="s">
        <v>4030</v>
      </c>
      <c r="BR1576" t="s">
        <v>4031</v>
      </c>
      <c r="BS1576" s="124">
        <v>46143</v>
      </c>
      <c r="BT1576" t="s">
        <v>78</v>
      </c>
      <c r="BU1576" t="s">
        <v>1720</v>
      </c>
      <c r="BW1576" t="s">
        <v>15505</v>
      </c>
      <c r="BX1576" t="s">
        <v>4030</v>
      </c>
      <c r="BY1576" t="s">
        <v>4109</v>
      </c>
      <c r="BZ1576" t="s">
        <v>13814</v>
      </c>
      <c r="CA1576" t="s">
        <v>13814</v>
      </c>
      <c r="CC1576" t="s">
        <v>4111</v>
      </c>
      <c r="CD1576">
        <v>383.88</v>
      </c>
      <c r="CE1576">
        <v>31.99</v>
      </c>
      <c r="CG1576">
        <v>0</v>
      </c>
      <c r="CH1576">
        <v>383.88</v>
      </c>
      <c r="CK1576">
        <v>1</v>
      </c>
      <c r="CL1576" t="s">
        <v>15506</v>
      </c>
      <c r="CM1576" t="s">
        <v>4106</v>
      </c>
      <c r="CN1576" t="s">
        <v>250</v>
      </c>
      <c r="CO1576" t="s">
        <v>13814</v>
      </c>
      <c r="CP1576" t="s">
        <v>4107</v>
      </c>
      <c r="CR1576" t="s">
        <v>14949</v>
      </c>
      <c r="CS1576" t="s">
        <v>4050</v>
      </c>
      <c r="CT1576" t="s">
        <v>4034</v>
      </c>
      <c r="CU1576" t="s">
        <v>14692</v>
      </c>
      <c r="CV1576" t="s">
        <v>4701</v>
      </c>
      <c r="CX1576" t="s">
        <v>4105</v>
      </c>
      <c r="CZ1576" t="s">
        <v>4133</v>
      </c>
      <c r="DA1576">
        <v>1</v>
      </c>
      <c r="DB1576" t="s">
        <v>14951</v>
      </c>
      <c r="DC1576" t="s">
        <v>232</v>
      </c>
      <c r="DD1576" t="s">
        <v>14692</v>
      </c>
      <c r="DE1576" t="s">
        <v>4158</v>
      </c>
    </row>
    <row r="1577" spans="58:109" x14ac:dyDescent="0.25">
      <c r="BF1577" t="s">
        <v>12831</v>
      </c>
      <c r="BG1577" t="s">
        <v>12832</v>
      </c>
      <c r="BH1577" t="s">
        <v>4055</v>
      </c>
      <c r="BI1577" t="s">
        <v>12833</v>
      </c>
      <c r="BJ1577" t="s">
        <v>4032</v>
      </c>
      <c r="BK1577">
        <v>145.44</v>
      </c>
      <c r="BL1577">
        <v>0</v>
      </c>
      <c r="BM1577">
        <v>1</v>
      </c>
      <c r="BN1577" t="s">
        <v>4047</v>
      </c>
      <c r="BO1577">
        <v>1</v>
      </c>
      <c r="BP1577" t="s">
        <v>4029</v>
      </c>
      <c r="BQ1577" t="s">
        <v>4030</v>
      </c>
      <c r="BR1577" t="s">
        <v>4031</v>
      </c>
      <c r="BS1577" s="124">
        <v>46143</v>
      </c>
      <c r="BT1577" t="s">
        <v>78</v>
      </c>
      <c r="BU1577" t="s">
        <v>1720</v>
      </c>
      <c r="BW1577" t="s">
        <v>15507</v>
      </c>
      <c r="BX1577" t="s">
        <v>4050</v>
      </c>
      <c r="BY1577" t="s">
        <v>4027</v>
      </c>
      <c r="BZ1577" t="s">
        <v>13490</v>
      </c>
      <c r="CA1577" t="s">
        <v>13490</v>
      </c>
      <c r="CC1577" t="s">
        <v>4105</v>
      </c>
      <c r="CD1577">
        <v>269.88</v>
      </c>
      <c r="CE1577">
        <v>22.49</v>
      </c>
      <c r="CG1577">
        <v>0</v>
      </c>
      <c r="CH1577">
        <v>269.88</v>
      </c>
      <c r="CK1577">
        <v>1</v>
      </c>
      <c r="CL1577" t="s">
        <v>15508</v>
      </c>
      <c r="CM1577" t="s">
        <v>4133</v>
      </c>
      <c r="CN1577" t="s">
        <v>250</v>
      </c>
      <c r="CO1577" t="s">
        <v>13490</v>
      </c>
      <c r="CP1577" t="s">
        <v>4107</v>
      </c>
      <c r="CR1577" t="s">
        <v>9261</v>
      </c>
      <c r="CS1577" t="s">
        <v>4030</v>
      </c>
      <c r="CT1577" t="s">
        <v>4032</v>
      </c>
      <c r="CU1577" t="s">
        <v>9206</v>
      </c>
      <c r="CV1577" t="s">
        <v>8537</v>
      </c>
      <c r="CX1577" t="s">
        <v>4105</v>
      </c>
      <c r="CZ1577" t="s">
        <v>4133</v>
      </c>
      <c r="DA1577">
        <v>1</v>
      </c>
      <c r="DB1577" t="s">
        <v>9262</v>
      </c>
      <c r="DC1577" t="s">
        <v>232</v>
      </c>
      <c r="DD1577" t="s">
        <v>9206</v>
      </c>
      <c r="DE1577" t="s">
        <v>4158</v>
      </c>
    </row>
    <row r="1578" spans="58:109" x14ac:dyDescent="0.25">
      <c r="BF1578" t="s">
        <v>12834</v>
      </c>
      <c r="BG1578" t="s">
        <v>12835</v>
      </c>
      <c r="BH1578" t="s">
        <v>4559</v>
      </c>
      <c r="BI1578" t="s">
        <v>12836</v>
      </c>
      <c r="BJ1578" t="s">
        <v>4032</v>
      </c>
      <c r="BK1578">
        <v>158.28</v>
      </c>
      <c r="BL1578">
        <v>1</v>
      </c>
      <c r="BM1578">
        <v>1</v>
      </c>
      <c r="BN1578" t="s">
        <v>4056</v>
      </c>
      <c r="BO1578">
        <v>1</v>
      </c>
      <c r="BP1578" t="s">
        <v>4029</v>
      </c>
      <c r="BQ1578" t="s">
        <v>4030</v>
      </c>
      <c r="BR1578" t="s">
        <v>4031</v>
      </c>
      <c r="BS1578" s="124">
        <v>46143</v>
      </c>
      <c r="BT1578" t="s">
        <v>1688</v>
      </c>
      <c r="BU1578" t="s">
        <v>2409</v>
      </c>
      <c r="BW1578" t="s">
        <v>8568</v>
      </c>
      <c r="BX1578" t="s">
        <v>4030</v>
      </c>
      <c r="BY1578" t="s">
        <v>4109</v>
      </c>
      <c r="BZ1578" t="s">
        <v>15509</v>
      </c>
      <c r="CA1578" t="s">
        <v>15509</v>
      </c>
      <c r="CC1578" t="s">
        <v>4111</v>
      </c>
      <c r="CD1578">
        <v>395.88</v>
      </c>
      <c r="CE1578">
        <v>32.99</v>
      </c>
      <c r="CG1578">
        <v>0</v>
      </c>
      <c r="CH1578">
        <v>395.88</v>
      </c>
      <c r="CK1578">
        <v>1</v>
      </c>
      <c r="CL1578" t="s">
        <v>8569</v>
      </c>
      <c r="CM1578" t="s">
        <v>4106</v>
      </c>
      <c r="CN1578" t="s">
        <v>250</v>
      </c>
      <c r="CO1578" t="s">
        <v>15509</v>
      </c>
      <c r="CP1578" t="s">
        <v>4107</v>
      </c>
      <c r="CR1578" t="s">
        <v>9263</v>
      </c>
      <c r="CS1578" t="s">
        <v>4030</v>
      </c>
      <c r="CT1578" t="s">
        <v>4032</v>
      </c>
      <c r="CU1578" t="s">
        <v>9206</v>
      </c>
      <c r="CV1578" t="s">
        <v>8537</v>
      </c>
      <c r="CX1578" t="s">
        <v>4105</v>
      </c>
      <c r="CZ1578" t="s">
        <v>4133</v>
      </c>
      <c r="DA1578">
        <v>1</v>
      </c>
      <c r="DB1578" t="s">
        <v>9262</v>
      </c>
      <c r="DC1578" t="s">
        <v>232</v>
      </c>
      <c r="DD1578" t="s">
        <v>9206</v>
      </c>
      <c r="DE1578" t="s">
        <v>4158</v>
      </c>
    </row>
    <row r="1579" spans="58:109" x14ac:dyDescent="0.25">
      <c r="BF1579" t="s">
        <v>12837</v>
      </c>
      <c r="BG1579" t="s">
        <v>12838</v>
      </c>
      <c r="BH1579" t="s">
        <v>4559</v>
      </c>
      <c r="BI1579" t="s">
        <v>12839</v>
      </c>
      <c r="BJ1579" t="s">
        <v>4032</v>
      </c>
      <c r="BK1579">
        <v>117.6</v>
      </c>
      <c r="BL1579">
        <v>1</v>
      </c>
      <c r="BM1579">
        <v>1</v>
      </c>
      <c r="BN1579" t="s">
        <v>4064</v>
      </c>
      <c r="BO1579">
        <v>1</v>
      </c>
      <c r="BP1579" t="s">
        <v>4029</v>
      </c>
      <c r="BQ1579" t="s">
        <v>4030</v>
      </c>
      <c r="BR1579" t="s">
        <v>4031</v>
      </c>
      <c r="BS1579" s="124">
        <v>46143</v>
      </c>
      <c r="BT1579" t="s">
        <v>1688</v>
      </c>
      <c r="BU1579" t="s">
        <v>2409</v>
      </c>
      <c r="BW1579" t="s">
        <v>15510</v>
      </c>
      <c r="BX1579" t="s">
        <v>4030</v>
      </c>
      <c r="BY1579" t="s">
        <v>4104</v>
      </c>
      <c r="BZ1579" t="s">
        <v>15511</v>
      </c>
      <c r="CA1579" t="s">
        <v>15511</v>
      </c>
      <c r="CC1579" t="s">
        <v>4105</v>
      </c>
      <c r="CD1579">
        <v>101.88</v>
      </c>
      <c r="CG1579">
        <v>0</v>
      </c>
      <c r="CH1579">
        <v>101.88</v>
      </c>
      <c r="CK1579">
        <v>1</v>
      </c>
      <c r="CL1579" t="s">
        <v>15512</v>
      </c>
      <c r="CM1579" t="s">
        <v>4106</v>
      </c>
      <c r="CN1579" t="s">
        <v>250</v>
      </c>
      <c r="CO1579" t="s">
        <v>15511</v>
      </c>
      <c r="CP1579" t="s">
        <v>4107</v>
      </c>
      <c r="CR1579" t="s">
        <v>9264</v>
      </c>
      <c r="CS1579" t="s">
        <v>4030</v>
      </c>
      <c r="CT1579" t="s">
        <v>4034</v>
      </c>
      <c r="CU1579" t="s">
        <v>9206</v>
      </c>
      <c r="CV1579" t="s">
        <v>8537</v>
      </c>
      <c r="CX1579" t="s">
        <v>4105</v>
      </c>
      <c r="CZ1579" t="s">
        <v>4133</v>
      </c>
      <c r="DA1579">
        <v>1</v>
      </c>
      <c r="DB1579" t="s">
        <v>9262</v>
      </c>
      <c r="DC1579" t="s">
        <v>232</v>
      </c>
      <c r="DD1579" t="s">
        <v>9206</v>
      </c>
      <c r="DE1579" t="s">
        <v>4158</v>
      </c>
    </row>
    <row r="1580" spans="58:109" x14ac:dyDescent="0.25">
      <c r="BF1580" t="s">
        <v>12840</v>
      </c>
      <c r="BH1580" t="s">
        <v>4559</v>
      </c>
      <c r="BL1580">
        <v>0</v>
      </c>
      <c r="BM1580">
        <v>1</v>
      </c>
      <c r="BR1580" t="s">
        <v>4031</v>
      </c>
      <c r="BS1580" s="124">
        <v>46143</v>
      </c>
      <c r="BT1580" t="s">
        <v>1688</v>
      </c>
      <c r="BU1580" t="s">
        <v>2409</v>
      </c>
      <c r="BW1580" t="s">
        <v>15513</v>
      </c>
      <c r="BX1580" t="s">
        <v>4030</v>
      </c>
      <c r="BY1580" t="s">
        <v>4034</v>
      </c>
      <c r="BZ1580" t="s">
        <v>13772</v>
      </c>
      <c r="CA1580" t="s">
        <v>8920</v>
      </c>
      <c r="CC1580" t="s">
        <v>4105</v>
      </c>
      <c r="CD1580">
        <v>47.4</v>
      </c>
      <c r="CE1580">
        <v>2.15</v>
      </c>
      <c r="CF1580">
        <v>0.51749999999999996</v>
      </c>
      <c r="CG1580">
        <v>1</v>
      </c>
      <c r="CH1580">
        <v>47.4</v>
      </c>
      <c r="CI1580" s="17">
        <v>0.2</v>
      </c>
      <c r="CJ1580">
        <v>5.63</v>
      </c>
      <c r="CK1580">
        <v>1</v>
      </c>
      <c r="CL1580" t="s">
        <v>15514</v>
      </c>
      <c r="CM1580" t="s">
        <v>4121</v>
      </c>
      <c r="CN1580" t="s">
        <v>253</v>
      </c>
      <c r="CO1580" t="s">
        <v>13772</v>
      </c>
      <c r="CP1580" t="s">
        <v>4121</v>
      </c>
      <c r="CR1580" t="s">
        <v>9265</v>
      </c>
      <c r="CS1580" t="s">
        <v>4030</v>
      </c>
      <c r="CT1580" t="s">
        <v>4034</v>
      </c>
      <c r="CU1580" t="s">
        <v>9266</v>
      </c>
      <c r="CV1580" t="s">
        <v>8537</v>
      </c>
      <c r="CX1580" t="s">
        <v>4105</v>
      </c>
      <c r="CZ1580" t="s">
        <v>4133</v>
      </c>
      <c r="DA1580">
        <v>1</v>
      </c>
      <c r="DB1580" t="s">
        <v>9262</v>
      </c>
      <c r="DC1580" t="s">
        <v>232</v>
      </c>
      <c r="DD1580" t="s">
        <v>9266</v>
      </c>
      <c r="DE1580" t="s">
        <v>4158</v>
      </c>
    </row>
    <row r="1581" spans="58:109" x14ac:dyDescent="0.25">
      <c r="BF1581" t="s">
        <v>12841</v>
      </c>
      <c r="BH1581" t="s">
        <v>4559</v>
      </c>
      <c r="BL1581">
        <v>0</v>
      </c>
      <c r="BM1581">
        <v>1</v>
      </c>
      <c r="BR1581" t="s">
        <v>4031</v>
      </c>
      <c r="BS1581" s="124">
        <v>46143</v>
      </c>
      <c r="BT1581" t="s">
        <v>1688</v>
      </c>
      <c r="BU1581" t="s">
        <v>2409</v>
      </c>
      <c r="BW1581" t="s">
        <v>15515</v>
      </c>
      <c r="BX1581" t="s">
        <v>4050</v>
      </c>
      <c r="BY1581" t="s">
        <v>4109</v>
      </c>
      <c r="BZ1581" t="s">
        <v>13235</v>
      </c>
      <c r="CA1581" t="s">
        <v>8297</v>
      </c>
      <c r="CB1581" t="s">
        <v>4285</v>
      </c>
      <c r="CC1581" t="s">
        <v>4111</v>
      </c>
      <c r="CD1581">
        <v>263.88</v>
      </c>
      <c r="CE1581">
        <v>21.99</v>
      </c>
      <c r="CF1581">
        <v>1.0416700000000001</v>
      </c>
      <c r="CG1581">
        <v>1</v>
      </c>
      <c r="CH1581">
        <v>263.88</v>
      </c>
      <c r="CI1581" s="17">
        <v>0.2</v>
      </c>
      <c r="CJ1581">
        <v>12.5</v>
      </c>
      <c r="CK1581">
        <v>1</v>
      </c>
      <c r="CL1581" t="s">
        <v>15516</v>
      </c>
      <c r="CM1581" t="s">
        <v>4133</v>
      </c>
      <c r="CN1581" t="s">
        <v>2561</v>
      </c>
      <c r="CO1581" t="s">
        <v>13235</v>
      </c>
      <c r="CP1581" t="s">
        <v>4121</v>
      </c>
      <c r="CR1581" t="s">
        <v>9267</v>
      </c>
      <c r="CS1581" t="s">
        <v>4030</v>
      </c>
      <c r="CT1581" t="s">
        <v>4034</v>
      </c>
      <c r="CU1581" t="s">
        <v>9170</v>
      </c>
      <c r="CV1581" t="s">
        <v>8537</v>
      </c>
      <c r="CX1581" t="s">
        <v>4105</v>
      </c>
      <c r="CZ1581" t="s">
        <v>4133</v>
      </c>
      <c r="DA1581">
        <v>1</v>
      </c>
      <c r="DB1581" t="s">
        <v>9262</v>
      </c>
      <c r="DC1581" t="s">
        <v>232</v>
      </c>
      <c r="DD1581" t="s">
        <v>9170</v>
      </c>
      <c r="DE1581" t="s">
        <v>4158</v>
      </c>
    </row>
    <row r="1582" spans="58:109" x14ac:dyDescent="0.25">
      <c r="BF1582" t="s">
        <v>12842</v>
      </c>
      <c r="BH1582" t="s">
        <v>4510</v>
      </c>
      <c r="BL1582">
        <v>0</v>
      </c>
      <c r="BM1582">
        <v>1</v>
      </c>
      <c r="BR1582" t="s">
        <v>4031</v>
      </c>
      <c r="BS1582" s="124">
        <v>46143</v>
      </c>
      <c r="BT1582" t="s">
        <v>1706</v>
      </c>
      <c r="BU1582" t="s">
        <v>2171</v>
      </c>
      <c r="BW1582" t="s">
        <v>21684</v>
      </c>
      <c r="BX1582" t="s">
        <v>4030</v>
      </c>
      <c r="BY1582" t="s">
        <v>4126</v>
      </c>
      <c r="BZ1582" t="s">
        <v>21685</v>
      </c>
      <c r="CA1582" t="s">
        <v>21685</v>
      </c>
      <c r="CC1582" t="s">
        <v>4105</v>
      </c>
      <c r="CD1582">
        <v>35.880000000000003</v>
      </c>
      <c r="CE1582">
        <v>2.99</v>
      </c>
      <c r="CF1582">
        <v>1.0764</v>
      </c>
      <c r="CG1582">
        <v>0</v>
      </c>
      <c r="CH1582">
        <v>35.880000000000003</v>
      </c>
      <c r="CI1582" s="17">
        <v>0.2</v>
      </c>
      <c r="CJ1582">
        <v>14.56</v>
      </c>
      <c r="CK1582">
        <v>1</v>
      </c>
      <c r="CL1582" t="s">
        <v>21686</v>
      </c>
      <c r="CM1582" t="s">
        <v>4106</v>
      </c>
      <c r="CN1582" t="s">
        <v>256</v>
      </c>
      <c r="CO1582" t="s">
        <v>21685</v>
      </c>
      <c r="CP1582" t="s">
        <v>4107</v>
      </c>
      <c r="CR1582" t="s">
        <v>9268</v>
      </c>
      <c r="CS1582" t="s">
        <v>4030</v>
      </c>
      <c r="CT1582" t="s">
        <v>4034</v>
      </c>
      <c r="CU1582" t="s">
        <v>9170</v>
      </c>
      <c r="CV1582" t="s">
        <v>8537</v>
      </c>
      <c r="CX1582" t="s">
        <v>4105</v>
      </c>
      <c r="CZ1582" t="s">
        <v>4133</v>
      </c>
      <c r="DA1582">
        <v>1</v>
      </c>
      <c r="DB1582" t="s">
        <v>9262</v>
      </c>
      <c r="DC1582" t="s">
        <v>232</v>
      </c>
      <c r="DD1582" t="s">
        <v>9170</v>
      </c>
      <c r="DE1582" t="s">
        <v>4158</v>
      </c>
    </row>
    <row r="1583" spans="58:109" x14ac:dyDescent="0.25">
      <c r="BF1583" t="s">
        <v>12843</v>
      </c>
      <c r="BG1583" t="s">
        <v>12844</v>
      </c>
      <c r="BH1583" t="s">
        <v>4577</v>
      </c>
      <c r="BI1583" t="s">
        <v>12845</v>
      </c>
      <c r="BJ1583" t="s">
        <v>4032</v>
      </c>
      <c r="BK1583">
        <v>162.80000000000001</v>
      </c>
      <c r="BL1583">
        <v>1</v>
      </c>
      <c r="BM1583">
        <v>1</v>
      </c>
      <c r="BN1583" t="s">
        <v>4035</v>
      </c>
      <c r="BO1583">
        <v>1</v>
      </c>
      <c r="BP1583" t="s">
        <v>4029</v>
      </c>
      <c r="BQ1583" t="s">
        <v>4030</v>
      </c>
      <c r="BR1583" t="s">
        <v>4031</v>
      </c>
      <c r="BS1583" s="124">
        <v>46143</v>
      </c>
      <c r="BT1583" t="s">
        <v>1891</v>
      </c>
      <c r="BU1583" t="s">
        <v>1381</v>
      </c>
      <c r="BW1583" t="s">
        <v>20989</v>
      </c>
      <c r="BX1583" t="s">
        <v>4030</v>
      </c>
      <c r="BY1583" t="s">
        <v>4109</v>
      </c>
      <c r="BZ1583" t="s">
        <v>20990</v>
      </c>
      <c r="CA1583" t="s">
        <v>20990</v>
      </c>
      <c r="CC1583" t="s">
        <v>4111</v>
      </c>
      <c r="CD1583">
        <v>395.88</v>
      </c>
      <c r="CE1583">
        <v>32.99</v>
      </c>
      <c r="CG1583">
        <v>0</v>
      </c>
      <c r="CH1583">
        <v>395.88</v>
      </c>
      <c r="CK1583">
        <v>1</v>
      </c>
      <c r="CL1583" t="s">
        <v>20991</v>
      </c>
      <c r="CM1583" t="s">
        <v>4106</v>
      </c>
      <c r="CN1583" t="s">
        <v>256</v>
      </c>
      <c r="CO1583" t="s">
        <v>20990</v>
      </c>
      <c r="CP1583" t="s">
        <v>4107</v>
      </c>
      <c r="CR1583" t="s">
        <v>10027</v>
      </c>
      <c r="CS1583" t="s">
        <v>4050</v>
      </c>
      <c r="CT1583" t="s">
        <v>4109</v>
      </c>
      <c r="CU1583" t="s">
        <v>9806</v>
      </c>
      <c r="CV1583" t="s">
        <v>4571</v>
      </c>
      <c r="CX1583" t="s">
        <v>4111</v>
      </c>
      <c r="CZ1583" t="s">
        <v>4133</v>
      </c>
      <c r="DA1583">
        <v>1</v>
      </c>
      <c r="DB1583" t="s">
        <v>10028</v>
      </c>
      <c r="DC1583" t="s">
        <v>232</v>
      </c>
      <c r="DD1583" t="s">
        <v>9806</v>
      </c>
      <c r="DE1583" t="s">
        <v>4158</v>
      </c>
    </row>
    <row r="1584" spans="58:109" x14ac:dyDescent="0.25">
      <c r="BF1584" t="s">
        <v>12846</v>
      </c>
      <c r="BG1584" t="s">
        <v>12847</v>
      </c>
      <c r="BH1584" t="s">
        <v>4577</v>
      </c>
      <c r="BI1584" t="s">
        <v>12848</v>
      </c>
      <c r="BJ1584" t="s">
        <v>4032</v>
      </c>
      <c r="BK1584">
        <v>108.34</v>
      </c>
      <c r="BL1584">
        <v>1</v>
      </c>
      <c r="BM1584">
        <v>1</v>
      </c>
      <c r="BN1584" t="s">
        <v>4028</v>
      </c>
      <c r="BO1584">
        <v>1</v>
      </c>
      <c r="BP1584" t="s">
        <v>4029</v>
      </c>
      <c r="BQ1584" t="s">
        <v>4030</v>
      </c>
      <c r="BR1584" t="s">
        <v>4031</v>
      </c>
      <c r="BS1584" s="124">
        <v>46143</v>
      </c>
      <c r="BT1584" t="s">
        <v>1891</v>
      </c>
      <c r="BU1584" t="s">
        <v>1381</v>
      </c>
      <c r="BW1584" t="s">
        <v>15517</v>
      </c>
      <c r="BX1584" t="s">
        <v>4030</v>
      </c>
      <c r="BY1584" t="s">
        <v>4104</v>
      </c>
      <c r="BZ1584" t="s">
        <v>15518</v>
      </c>
      <c r="CA1584" t="s">
        <v>15518</v>
      </c>
      <c r="CC1584" t="s">
        <v>4105</v>
      </c>
      <c r="CD1584">
        <v>119.88</v>
      </c>
      <c r="CG1584">
        <v>0</v>
      </c>
      <c r="CH1584">
        <v>119.88</v>
      </c>
      <c r="CK1584">
        <v>1</v>
      </c>
      <c r="CL1584" t="s">
        <v>15519</v>
      </c>
      <c r="CM1584" t="s">
        <v>4106</v>
      </c>
      <c r="CN1584" t="s">
        <v>256</v>
      </c>
      <c r="CO1584" t="s">
        <v>15518</v>
      </c>
      <c r="CP1584" t="s">
        <v>4107</v>
      </c>
      <c r="CR1584" t="s">
        <v>10444</v>
      </c>
      <c r="CS1584" t="s">
        <v>4050</v>
      </c>
      <c r="CT1584" t="s">
        <v>4034</v>
      </c>
      <c r="CU1584" t="s">
        <v>10318</v>
      </c>
      <c r="CV1584" t="s">
        <v>4135</v>
      </c>
      <c r="CX1584" t="s">
        <v>4105</v>
      </c>
      <c r="CZ1584" t="s">
        <v>4133</v>
      </c>
      <c r="DA1584">
        <v>1</v>
      </c>
      <c r="DB1584" t="s">
        <v>10445</v>
      </c>
      <c r="DC1584" t="s">
        <v>232</v>
      </c>
      <c r="DD1584" t="s">
        <v>10318</v>
      </c>
      <c r="DE1584" t="s">
        <v>4158</v>
      </c>
    </row>
    <row r="1585" spans="58:109" x14ac:dyDescent="0.25">
      <c r="BF1585" t="s">
        <v>12849</v>
      </c>
      <c r="BG1585" t="s">
        <v>12850</v>
      </c>
      <c r="BH1585" t="s">
        <v>4058</v>
      </c>
      <c r="BI1585" t="s">
        <v>12851</v>
      </c>
      <c r="BJ1585" t="s">
        <v>4032</v>
      </c>
      <c r="BK1585">
        <v>130.02000000000001</v>
      </c>
      <c r="BL1585">
        <v>1</v>
      </c>
      <c r="BM1585">
        <v>1</v>
      </c>
      <c r="BN1585" t="s">
        <v>4028</v>
      </c>
      <c r="BO1585">
        <v>1</v>
      </c>
      <c r="BP1585" t="s">
        <v>4029</v>
      </c>
      <c r="BQ1585" t="s">
        <v>4030</v>
      </c>
      <c r="BR1585" t="s">
        <v>4031</v>
      </c>
      <c r="BS1585" s="124">
        <v>46143</v>
      </c>
      <c r="BT1585" t="s">
        <v>1894</v>
      </c>
      <c r="BU1585" t="s">
        <v>1720</v>
      </c>
      <c r="BW1585" t="s">
        <v>15520</v>
      </c>
      <c r="BX1585" t="s">
        <v>4030</v>
      </c>
      <c r="BY1585" t="s">
        <v>4104</v>
      </c>
      <c r="BZ1585" t="s">
        <v>15521</v>
      </c>
      <c r="CA1585" t="s">
        <v>15521</v>
      </c>
      <c r="CC1585" t="s">
        <v>4105</v>
      </c>
      <c r="CD1585">
        <v>95.88</v>
      </c>
      <c r="CG1585">
        <v>0</v>
      </c>
      <c r="CH1585">
        <v>95.88</v>
      </c>
      <c r="CK1585">
        <v>1</v>
      </c>
      <c r="CL1585" t="s">
        <v>15519</v>
      </c>
      <c r="CM1585" t="s">
        <v>4106</v>
      </c>
      <c r="CN1585" t="s">
        <v>256</v>
      </c>
      <c r="CO1585" t="s">
        <v>15521</v>
      </c>
      <c r="CP1585" t="s">
        <v>4107</v>
      </c>
      <c r="CR1585" t="s">
        <v>18014</v>
      </c>
      <c r="CS1585" t="s">
        <v>4030</v>
      </c>
      <c r="CT1585" t="s">
        <v>4109</v>
      </c>
      <c r="CU1585" t="s">
        <v>18015</v>
      </c>
      <c r="CV1585" t="s">
        <v>8388</v>
      </c>
      <c r="CX1585" t="s">
        <v>4105</v>
      </c>
      <c r="CZ1585" t="s">
        <v>4133</v>
      </c>
      <c r="DA1585">
        <v>1</v>
      </c>
      <c r="DB1585" t="s">
        <v>18016</v>
      </c>
      <c r="DC1585" t="s">
        <v>232</v>
      </c>
      <c r="DD1585" t="s">
        <v>18015</v>
      </c>
      <c r="DE1585" t="s">
        <v>4158</v>
      </c>
    </row>
    <row r="1586" spans="58:109" x14ac:dyDescent="0.25">
      <c r="BF1586" t="s">
        <v>12852</v>
      </c>
      <c r="BG1586" t="s">
        <v>12853</v>
      </c>
      <c r="BH1586" t="s">
        <v>4058</v>
      </c>
      <c r="BI1586" t="s">
        <v>12854</v>
      </c>
      <c r="BJ1586" t="s">
        <v>4032</v>
      </c>
      <c r="BK1586">
        <v>99.54</v>
      </c>
      <c r="BL1586">
        <v>1</v>
      </c>
      <c r="BM1586">
        <v>1</v>
      </c>
      <c r="BN1586" t="s">
        <v>4028</v>
      </c>
      <c r="BO1586">
        <v>1</v>
      </c>
      <c r="BP1586" t="s">
        <v>4029</v>
      </c>
      <c r="BQ1586" t="s">
        <v>4030</v>
      </c>
      <c r="BR1586" t="s">
        <v>4031</v>
      </c>
      <c r="BS1586" s="124">
        <v>46143</v>
      </c>
      <c r="BT1586" t="s">
        <v>1894</v>
      </c>
      <c r="BU1586" t="s">
        <v>1720</v>
      </c>
      <c r="BW1586" t="s">
        <v>15522</v>
      </c>
      <c r="BX1586" t="s">
        <v>4030</v>
      </c>
      <c r="BY1586" t="s">
        <v>4034</v>
      </c>
      <c r="BZ1586" t="s">
        <v>15446</v>
      </c>
      <c r="CA1586" t="s">
        <v>15446</v>
      </c>
      <c r="CC1586" t="s">
        <v>4105</v>
      </c>
      <c r="CD1586">
        <v>113.88</v>
      </c>
      <c r="CE1586">
        <v>9.49</v>
      </c>
      <c r="CF1586">
        <v>0.71174999999999999</v>
      </c>
      <c r="CG1586">
        <v>0</v>
      </c>
      <c r="CH1586">
        <v>113.88</v>
      </c>
      <c r="CJ1586">
        <v>14.23</v>
      </c>
      <c r="CK1586">
        <v>1</v>
      </c>
      <c r="CL1586" t="s">
        <v>15523</v>
      </c>
      <c r="CM1586" t="s">
        <v>4106</v>
      </c>
      <c r="CN1586" t="s">
        <v>256</v>
      </c>
      <c r="CO1586" t="s">
        <v>15446</v>
      </c>
      <c r="CP1586" t="s">
        <v>4107</v>
      </c>
      <c r="CR1586" t="s">
        <v>18017</v>
      </c>
      <c r="CS1586" t="s">
        <v>4050</v>
      </c>
      <c r="CT1586" t="s">
        <v>4034</v>
      </c>
      <c r="CU1586" t="s">
        <v>15228</v>
      </c>
      <c r="CV1586" t="s">
        <v>8280</v>
      </c>
      <c r="CW1586" t="s">
        <v>4329</v>
      </c>
      <c r="CX1586" t="s">
        <v>4105</v>
      </c>
      <c r="CY1586" s="17">
        <v>0.2</v>
      </c>
      <c r="CZ1586" t="s">
        <v>4133</v>
      </c>
      <c r="DA1586">
        <v>1</v>
      </c>
      <c r="DB1586" t="s">
        <v>18018</v>
      </c>
      <c r="DC1586" t="s">
        <v>232</v>
      </c>
      <c r="DD1586" t="s">
        <v>15228</v>
      </c>
      <c r="DE1586" t="s">
        <v>4158</v>
      </c>
    </row>
    <row r="1587" spans="58:109" x14ac:dyDescent="0.25">
      <c r="BF1587" t="s">
        <v>12855</v>
      </c>
      <c r="BG1587" t="s">
        <v>12856</v>
      </c>
      <c r="BH1587" t="s">
        <v>4058</v>
      </c>
      <c r="BI1587" t="s">
        <v>12857</v>
      </c>
      <c r="BJ1587" t="s">
        <v>4032</v>
      </c>
      <c r="BK1587">
        <v>147.84</v>
      </c>
      <c r="BL1587">
        <v>1</v>
      </c>
      <c r="BM1587">
        <v>1</v>
      </c>
      <c r="BN1587" t="s">
        <v>4028</v>
      </c>
      <c r="BO1587">
        <v>1</v>
      </c>
      <c r="BP1587" t="s">
        <v>4029</v>
      </c>
      <c r="BQ1587" t="s">
        <v>4030</v>
      </c>
      <c r="BR1587" t="s">
        <v>4031</v>
      </c>
      <c r="BS1587" s="124">
        <v>46143</v>
      </c>
      <c r="BT1587" t="s">
        <v>1894</v>
      </c>
      <c r="BU1587" t="s">
        <v>1720</v>
      </c>
      <c r="BW1587" t="s">
        <v>15524</v>
      </c>
      <c r="BX1587" t="s">
        <v>4108</v>
      </c>
      <c r="BY1587" t="s">
        <v>4032</v>
      </c>
      <c r="BZ1587" t="s">
        <v>15525</v>
      </c>
      <c r="CA1587" t="s">
        <v>15525</v>
      </c>
      <c r="CB1587" t="s">
        <v>15526</v>
      </c>
      <c r="CC1587" t="s">
        <v>4105</v>
      </c>
      <c r="CD1587">
        <v>234.36</v>
      </c>
      <c r="CE1587">
        <v>19.53</v>
      </c>
      <c r="CG1587">
        <v>0</v>
      </c>
      <c r="CH1587">
        <v>234.36</v>
      </c>
      <c r="CK1587">
        <v>1</v>
      </c>
      <c r="CL1587" t="s">
        <v>15527</v>
      </c>
      <c r="CM1587" t="s">
        <v>4106</v>
      </c>
      <c r="CN1587" t="s">
        <v>256</v>
      </c>
      <c r="CO1587" t="s">
        <v>15525</v>
      </c>
      <c r="CP1587" t="s">
        <v>4107</v>
      </c>
      <c r="CR1587" t="s">
        <v>18019</v>
      </c>
      <c r="CS1587" t="s">
        <v>4050</v>
      </c>
      <c r="CT1587" t="s">
        <v>4034</v>
      </c>
      <c r="CU1587" t="s">
        <v>15662</v>
      </c>
      <c r="CV1587" t="s">
        <v>8280</v>
      </c>
      <c r="CW1587" t="s">
        <v>4329</v>
      </c>
      <c r="CX1587" t="s">
        <v>4105</v>
      </c>
      <c r="CY1587" s="17">
        <v>0.2</v>
      </c>
      <c r="CZ1587" t="s">
        <v>4133</v>
      </c>
      <c r="DA1587">
        <v>1</v>
      </c>
      <c r="DB1587" t="s">
        <v>18018</v>
      </c>
      <c r="DC1587" t="s">
        <v>232</v>
      </c>
      <c r="DD1587" t="s">
        <v>15662</v>
      </c>
      <c r="DE1587" t="s">
        <v>4158</v>
      </c>
    </row>
    <row r="1588" spans="58:109" x14ac:dyDescent="0.25">
      <c r="BF1588" t="s">
        <v>12858</v>
      </c>
      <c r="BH1588" t="s">
        <v>4058</v>
      </c>
      <c r="BL1588">
        <v>0</v>
      </c>
      <c r="BM1588">
        <v>1</v>
      </c>
      <c r="BR1588" t="s">
        <v>4031</v>
      </c>
      <c r="BS1588" s="124">
        <v>46143</v>
      </c>
      <c r="BT1588" t="s">
        <v>1894</v>
      </c>
      <c r="BU1588" t="s">
        <v>1720</v>
      </c>
      <c r="BW1588" t="s">
        <v>15528</v>
      </c>
      <c r="BX1588" t="s">
        <v>4108</v>
      </c>
      <c r="BY1588" t="s">
        <v>4027</v>
      </c>
      <c r="BZ1588" t="s">
        <v>15348</v>
      </c>
      <c r="CA1588" t="s">
        <v>15348</v>
      </c>
      <c r="CB1588" t="s">
        <v>8840</v>
      </c>
      <c r="CC1588" t="s">
        <v>4105</v>
      </c>
      <c r="CD1588">
        <v>143.88</v>
      </c>
      <c r="CE1588">
        <v>11.99</v>
      </c>
      <c r="CG1588">
        <v>0</v>
      </c>
      <c r="CH1588">
        <v>143.88</v>
      </c>
      <c r="CK1588">
        <v>1</v>
      </c>
      <c r="CL1588" t="s">
        <v>15527</v>
      </c>
      <c r="CM1588" t="s">
        <v>4106</v>
      </c>
      <c r="CN1588" t="s">
        <v>256</v>
      </c>
      <c r="CO1588" t="s">
        <v>15348</v>
      </c>
      <c r="CP1588" t="s">
        <v>4107</v>
      </c>
      <c r="CR1588" t="s">
        <v>18020</v>
      </c>
      <c r="CS1588" t="s">
        <v>4050</v>
      </c>
      <c r="CT1588" t="s">
        <v>4109</v>
      </c>
      <c r="CU1588" t="s">
        <v>18021</v>
      </c>
      <c r="CV1588" t="s">
        <v>4221</v>
      </c>
      <c r="CX1588" t="s">
        <v>4111</v>
      </c>
      <c r="CZ1588" t="s">
        <v>4133</v>
      </c>
      <c r="DA1588">
        <v>1</v>
      </c>
      <c r="DB1588" t="s">
        <v>18022</v>
      </c>
      <c r="DC1588" t="s">
        <v>232</v>
      </c>
      <c r="DD1588" t="s">
        <v>18021</v>
      </c>
      <c r="DE1588" t="s">
        <v>4158</v>
      </c>
    </row>
    <row r="1589" spans="58:109" x14ac:dyDescent="0.25">
      <c r="BF1589" t="s">
        <v>12859</v>
      </c>
      <c r="BH1589" t="s">
        <v>4058</v>
      </c>
      <c r="BL1589">
        <v>0</v>
      </c>
      <c r="BM1589">
        <v>1</v>
      </c>
      <c r="BR1589" t="s">
        <v>4031</v>
      </c>
      <c r="BS1589" s="124">
        <v>46143</v>
      </c>
      <c r="BT1589" t="s">
        <v>1894</v>
      </c>
      <c r="BU1589" t="s">
        <v>1720</v>
      </c>
      <c r="BW1589" t="s">
        <v>15529</v>
      </c>
      <c r="BX1589" t="s">
        <v>4030</v>
      </c>
      <c r="BY1589" t="s">
        <v>4027</v>
      </c>
      <c r="BZ1589" t="s">
        <v>15530</v>
      </c>
      <c r="CA1589" t="s">
        <v>8449</v>
      </c>
      <c r="CC1589" t="s">
        <v>4105</v>
      </c>
      <c r="CD1589">
        <v>143.88</v>
      </c>
      <c r="CE1589">
        <v>11.99</v>
      </c>
      <c r="CF1589">
        <v>2.3975</v>
      </c>
      <c r="CG1589">
        <v>1</v>
      </c>
      <c r="CH1589">
        <v>143.88</v>
      </c>
      <c r="CI1589" s="17">
        <v>0.2</v>
      </c>
      <c r="CJ1589">
        <v>32.369999999999997</v>
      </c>
      <c r="CK1589">
        <v>1</v>
      </c>
      <c r="CL1589" t="s">
        <v>15531</v>
      </c>
      <c r="CM1589" t="s">
        <v>4121</v>
      </c>
      <c r="CN1589" t="s">
        <v>256</v>
      </c>
      <c r="CO1589" t="s">
        <v>15530</v>
      </c>
      <c r="CP1589" t="s">
        <v>4121</v>
      </c>
      <c r="CR1589" t="s">
        <v>18023</v>
      </c>
      <c r="CS1589" t="s">
        <v>4050</v>
      </c>
      <c r="CT1589" t="s">
        <v>4034</v>
      </c>
      <c r="CU1589" t="s">
        <v>16326</v>
      </c>
      <c r="CV1589" t="s">
        <v>4615</v>
      </c>
      <c r="CW1589" t="s">
        <v>4145</v>
      </c>
      <c r="CX1589" t="s">
        <v>4105</v>
      </c>
      <c r="CZ1589" t="s">
        <v>4133</v>
      </c>
      <c r="DA1589">
        <v>1</v>
      </c>
      <c r="DB1589" t="s">
        <v>18024</v>
      </c>
      <c r="DC1589" t="s">
        <v>232</v>
      </c>
      <c r="DD1589" t="s">
        <v>16326</v>
      </c>
      <c r="DE1589" t="s">
        <v>4158</v>
      </c>
    </row>
    <row r="1590" spans="58:109" x14ac:dyDescent="0.25">
      <c r="BF1590" t="s">
        <v>12860</v>
      </c>
      <c r="BG1590" t="s">
        <v>12861</v>
      </c>
      <c r="BH1590" t="s">
        <v>1911</v>
      </c>
      <c r="BI1590" t="s">
        <v>12862</v>
      </c>
      <c r="BJ1590" t="s">
        <v>4032</v>
      </c>
      <c r="BK1590">
        <v>188.86</v>
      </c>
      <c r="BL1590">
        <v>1</v>
      </c>
      <c r="BM1590">
        <v>1</v>
      </c>
      <c r="BN1590" t="s">
        <v>4047</v>
      </c>
      <c r="BO1590">
        <v>1</v>
      </c>
      <c r="BP1590" t="s">
        <v>4029</v>
      </c>
      <c r="BQ1590" t="s">
        <v>4030</v>
      </c>
      <c r="BR1590" t="s">
        <v>69</v>
      </c>
      <c r="BS1590" s="124">
        <v>46143</v>
      </c>
      <c r="BT1590" t="s">
        <v>1910</v>
      </c>
      <c r="BU1590" t="s">
        <v>2409</v>
      </c>
      <c r="BW1590" t="s">
        <v>9135</v>
      </c>
      <c r="BX1590" t="s">
        <v>4030</v>
      </c>
      <c r="BY1590" t="s">
        <v>4109</v>
      </c>
      <c r="BZ1590" t="s">
        <v>9136</v>
      </c>
      <c r="CA1590" t="s">
        <v>9136</v>
      </c>
      <c r="CC1590" t="s">
        <v>4111</v>
      </c>
      <c r="CD1590">
        <v>527.88</v>
      </c>
      <c r="CE1590">
        <v>43.99</v>
      </c>
      <c r="CG1590">
        <v>0</v>
      </c>
      <c r="CH1590">
        <v>527.88</v>
      </c>
      <c r="CK1590">
        <v>1</v>
      </c>
      <c r="CL1590" t="s">
        <v>9137</v>
      </c>
      <c r="CM1590" t="s">
        <v>4106</v>
      </c>
      <c r="CN1590" t="s">
        <v>256</v>
      </c>
      <c r="CO1590" t="s">
        <v>9136</v>
      </c>
      <c r="CP1590" t="s">
        <v>4107</v>
      </c>
      <c r="CR1590" t="s">
        <v>18025</v>
      </c>
      <c r="CS1590" t="s">
        <v>4030</v>
      </c>
      <c r="CT1590" t="s">
        <v>4034</v>
      </c>
      <c r="CU1590" t="s">
        <v>15787</v>
      </c>
      <c r="CV1590" t="s">
        <v>8907</v>
      </c>
      <c r="CX1590" t="s">
        <v>4105</v>
      </c>
      <c r="CZ1590" t="s">
        <v>4133</v>
      </c>
      <c r="DA1590">
        <v>1</v>
      </c>
      <c r="DB1590" t="s">
        <v>18026</v>
      </c>
      <c r="DC1590" t="s">
        <v>232</v>
      </c>
      <c r="DD1590" t="s">
        <v>15787</v>
      </c>
      <c r="DE1590" t="s">
        <v>4158</v>
      </c>
    </row>
    <row r="1591" spans="58:109" x14ac:dyDescent="0.25">
      <c r="BF1591" t="s">
        <v>12863</v>
      </c>
      <c r="BG1591" t="s">
        <v>12864</v>
      </c>
      <c r="BH1591" t="s">
        <v>4059</v>
      </c>
      <c r="BI1591" t="s">
        <v>12865</v>
      </c>
      <c r="BJ1591" t="s">
        <v>4032</v>
      </c>
      <c r="BK1591">
        <v>136.80000000000001</v>
      </c>
      <c r="BL1591">
        <v>1</v>
      </c>
      <c r="BM1591">
        <v>1</v>
      </c>
      <c r="BN1591" t="s">
        <v>4064</v>
      </c>
      <c r="BO1591">
        <v>1</v>
      </c>
      <c r="BP1591" t="s">
        <v>4029</v>
      </c>
      <c r="BQ1591" t="s">
        <v>4030</v>
      </c>
      <c r="BR1591" t="s">
        <v>4061</v>
      </c>
      <c r="BS1591" s="124">
        <v>46143</v>
      </c>
      <c r="BT1591" t="s">
        <v>1941</v>
      </c>
      <c r="BU1591" t="s">
        <v>1720</v>
      </c>
      <c r="BW1591" t="s">
        <v>15532</v>
      </c>
      <c r="BX1591" t="s">
        <v>4030</v>
      </c>
      <c r="BY1591" t="s">
        <v>4109</v>
      </c>
      <c r="BZ1591" t="s">
        <v>15533</v>
      </c>
      <c r="CA1591" t="s">
        <v>15533</v>
      </c>
      <c r="CC1591" t="s">
        <v>4111</v>
      </c>
      <c r="CD1591">
        <v>431.88</v>
      </c>
      <c r="CE1591">
        <v>35.99</v>
      </c>
      <c r="CG1591">
        <v>0</v>
      </c>
      <c r="CH1591">
        <v>431.88</v>
      </c>
      <c r="CK1591">
        <v>1</v>
      </c>
      <c r="CL1591" t="s">
        <v>15534</v>
      </c>
      <c r="CM1591" t="s">
        <v>4106</v>
      </c>
      <c r="CN1591" t="s">
        <v>256</v>
      </c>
      <c r="CO1591" t="s">
        <v>15533</v>
      </c>
      <c r="CP1591" t="s">
        <v>4107</v>
      </c>
      <c r="CR1591" t="s">
        <v>18027</v>
      </c>
      <c r="CS1591" t="s">
        <v>4030</v>
      </c>
      <c r="CT1591" t="s">
        <v>4034</v>
      </c>
      <c r="CU1591" t="s">
        <v>15787</v>
      </c>
      <c r="CV1591" t="s">
        <v>8907</v>
      </c>
      <c r="CX1591" t="s">
        <v>4105</v>
      </c>
      <c r="CZ1591" t="s">
        <v>4133</v>
      </c>
      <c r="DA1591">
        <v>1</v>
      </c>
      <c r="DB1591" t="s">
        <v>18026</v>
      </c>
      <c r="DC1591" t="s">
        <v>232</v>
      </c>
      <c r="DD1591" t="s">
        <v>15787</v>
      </c>
      <c r="DE1591" t="s">
        <v>4158</v>
      </c>
    </row>
    <row r="1592" spans="58:109" x14ac:dyDescent="0.25">
      <c r="BF1592" t="s">
        <v>12866</v>
      </c>
      <c r="BG1592" t="s">
        <v>12867</v>
      </c>
      <c r="BH1592" t="s">
        <v>4059</v>
      </c>
      <c r="BI1592" t="s">
        <v>12868</v>
      </c>
      <c r="BJ1592" t="s">
        <v>4032</v>
      </c>
      <c r="BK1592">
        <v>121.38</v>
      </c>
      <c r="BL1592">
        <v>1</v>
      </c>
      <c r="BM1592">
        <v>1</v>
      </c>
      <c r="BN1592" t="s">
        <v>4035</v>
      </c>
      <c r="BO1592">
        <v>1</v>
      </c>
      <c r="BP1592" t="s">
        <v>4029</v>
      </c>
      <c r="BQ1592" t="s">
        <v>4030</v>
      </c>
      <c r="BR1592" t="s">
        <v>4061</v>
      </c>
      <c r="BS1592" s="124">
        <v>46143</v>
      </c>
      <c r="BT1592" t="s">
        <v>1941</v>
      </c>
      <c r="BU1592" t="s">
        <v>1720</v>
      </c>
      <c r="BW1592" t="s">
        <v>9138</v>
      </c>
      <c r="BX1592" t="s">
        <v>4030</v>
      </c>
      <c r="BY1592" t="s">
        <v>4032</v>
      </c>
      <c r="BZ1592" t="s">
        <v>9139</v>
      </c>
      <c r="CA1592" t="s">
        <v>8826</v>
      </c>
      <c r="CB1592" t="s">
        <v>4476</v>
      </c>
      <c r="CC1592" t="s">
        <v>4111</v>
      </c>
      <c r="CD1592">
        <v>167.88</v>
      </c>
      <c r="CE1592">
        <v>13.99</v>
      </c>
      <c r="CF1592">
        <v>1.119</v>
      </c>
      <c r="CG1592">
        <v>1</v>
      </c>
      <c r="CH1592">
        <v>167.88</v>
      </c>
      <c r="CI1592" s="17">
        <v>0.2</v>
      </c>
      <c r="CJ1592">
        <v>13.71</v>
      </c>
      <c r="CK1592">
        <v>1</v>
      </c>
      <c r="CL1592" t="s">
        <v>9140</v>
      </c>
      <c r="CM1592" t="s">
        <v>4121</v>
      </c>
      <c r="CN1592" t="s">
        <v>256</v>
      </c>
      <c r="CO1592" t="s">
        <v>9139</v>
      </c>
      <c r="CP1592" t="s">
        <v>4121</v>
      </c>
      <c r="CR1592" t="s">
        <v>8477</v>
      </c>
      <c r="CS1592" t="s">
        <v>4030</v>
      </c>
      <c r="CT1592" t="s">
        <v>4032</v>
      </c>
      <c r="CU1592" t="s">
        <v>14329</v>
      </c>
      <c r="CV1592" t="s">
        <v>8521</v>
      </c>
      <c r="CX1592" t="s">
        <v>4105</v>
      </c>
      <c r="CY1592" s="17">
        <v>0.5</v>
      </c>
      <c r="CZ1592" t="s">
        <v>4133</v>
      </c>
      <c r="DA1592">
        <v>1</v>
      </c>
      <c r="DB1592" t="s">
        <v>8495</v>
      </c>
      <c r="DC1592" t="s">
        <v>232</v>
      </c>
      <c r="DD1592" t="s">
        <v>14329</v>
      </c>
      <c r="DE1592" t="s">
        <v>4158</v>
      </c>
    </row>
    <row r="1593" spans="58:109" x14ac:dyDescent="0.25">
      <c r="BF1593" t="s">
        <v>12869</v>
      </c>
      <c r="BH1593" t="s">
        <v>4059</v>
      </c>
      <c r="BL1593">
        <v>0</v>
      </c>
      <c r="BM1593">
        <v>1</v>
      </c>
      <c r="BR1593" t="s">
        <v>4061</v>
      </c>
      <c r="BS1593" s="124">
        <v>46143</v>
      </c>
      <c r="BT1593" t="s">
        <v>1941</v>
      </c>
      <c r="BU1593" t="s">
        <v>1720</v>
      </c>
      <c r="BW1593" t="s">
        <v>9141</v>
      </c>
      <c r="BX1593" t="s">
        <v>4030</v>
      </c>
      <c r="BY1593" t="s">
        <v>4032</v>
      </c>
      <c r="BZ1593" t="s">
        <v>9142</v>
      </c>
      <c r="CA1593" t="s">
        <v>8826</v>
      </c>
      <c r="CB1593" t="s">
        <v>4476</v>
      </c>
      <c r="CC1593" t="s">
        <v>4111</v>
      </c>
      <c r="CD1593">
        <v>170.88</v>
      </c>
      <c r="CE1593">
        <v>14.24</v>
      </c>
      <c r="CF1593">
        <v>1.139</v>
      </c>
      <c r="CG1593">
        <v>1</v>
      </c>
      <c r="CH1593">
        <v>170.88</v>
      </c>
      <c r="CI1593" s="17">
        <v>0.2</v>
      </c>
      <c r="CJ1593">
        <v>13.95</v>
      </c>
      <c r="CK1593">
        <v>1</v>
      </c>
      <c r="CL1593" t="s">
        <v>9140</v>
      </c>
      <c r="CM1593" t="s">
        <v>4121</v>
      </c>
      <c r="CN1593" t="s">
        <v>256</v>
      </c>
      <c r="CO1593" t="s">
        <v>9142</v>
      </c>
      <c r="CP1593" t="s">
        <v>4121</v>
      </c>
      <c r="CR1593" t="s">
        <v>18028</v>
      </c>
      <c r="CS1593" t="s">
        <v>4050</v>
      </c>
      <c r="CT1593" t="s">
        <v>4032</v>
      </c>
      <c r="CU1593" t="s">
        <v>18029</v>
      </c>
      <c r="CV1593" t="s">
        <v>4701</v>
      </c>
      <c r="CX1593" t="s">
        <v>4105</v>
      </c>
      <c r="CZ1593" t="s">
        <v>4133</v>
      </c>
      <c r="DA1593">
        <v>1</v>
      </c>
      <c r="DB1593" t="s">
        <v>18030</v>
      </c>
      <c r="DC1593" t="s">
        <v>232</v>
      </c>
      <c r="DD1593" t="s">
        <v>18029</v>
      </c>
      <c r="DE1593" t="s">
        <v>4158</v>
      </c>
    </row>
    <row r="1594" spans="58:109" x14ac:dyDescent="0.25">
      <c r="BF1594" t="s">
        <v>12870</v>
      </c>
      <c r="BG1594" t="s">
        <v>12871</v>
      </c>
      <c r="BH1594" t="s">
        <v>4062</v>
      </c>
      <c r="BI1594" t="s">
        <v>12872</v>
      </c>
      <c r="BJ1594" t="s">
        <v>4032</v>
      </c>
      <c r="BK1594">
        <v>161.82</v>
      </c>
      <c r="BL1594">
        <v>1</v>
      </c>
      <c r="BM1594">
        <v>1</v>
      </c>
      <c r="BN1594" t="s">
        <v>4047</v>
      </c>
      <c r="BO1594">
        <v>1</v>
      </c>
      <c r="BP1594" t="s">
        <v>4029</v>
      </c>
      <c r="BQ1594" t="s">
        <v>4030</v>
      </c>
      <c r="BR1594" t="s">
        <v>4031</v>
      </c>
      <c r="BS1594" s="124">
        <v>46143</v>
      </c>
      <c r="BT1594" t="s">
        <v>4063</v>
      </c>
      <c r="BU1594" t="s">
        <v>2409</v>
      </c>
      <c r="BW1594" t="s">
        <v>9875</v>
      </c>
      <c r="BX1594" t="s">
        <v>4030</v>
      </c>
      <c r="BY1594" t="s">
        <v>4034</v>
      </c>
      <c r="BZ1594" t="s">
        <v>9876</v>
      </c>
      <c r="CA1594" t="s">
        <v>8553</v>
      </c>
      <c r="CC1594" t="s">
        <v>4105</v>
      </c>
      <c r="CD1594">
        <v>52.68</v>
      </c>
      <c r="CE1594">
        <v>2.63</v>
      </c>
      <c r="CF1594">
        <v>0.63300000000000001</v>
      </c>
      <c r="CG1594">
        <v>1</v>
      </c>
      <c r="CH1594">
        <v>52.68</v>
      </c>
      <c r="CI1594" s="17">
        <v>0.2</v>
      </c>
      <c r="CJ1594">
        <v>6.41</v>
      </c>
      <c r="CK1594">
        <v>1</v>
      </c>
      <c r="CL1594" t="s">
        <v>9877</v>
      </c>
      <c r="CM1594" t="s">
        <v>4133</v>
      </c>
      <c r="CN1594" t="s">
        <v>256</v>
      </c>
      <c r="CO1594" t="s">
        <v>9876</v>
      </c>
      <c r="CP1594" t="s">
        <v>4121</v>
      </c>
      <c r="CR1594" t="s">
        <v>18033</v>
      </c>
      <c r="CS1594" t="s">
        <v>4030</v>
      </c>
      <c r="CT1594" t="s">
        <v>4034</v>
      </c>
      <c r="CU1594" t="s">
        <v>17196</v>
      </c>
      <c r="CV1594" t="s">
        <v>8595</v>
      </c>
      <c r="CW1594" t="s">
        <v>4120</v>
      </c>
      <c r="CX1594" t="s">
        <v>4105</v>
      </c>
      <c r="CZ1594" t="s">
        <v>4133</v>
      </c>
      <c r="DA1594">
        <v>1</v>
      </c>
      <c r="DB1594" t="s">
        <v>18034</v>
      </c>
      <c r="DC1594" t="s">
        <v>232</v>
      </c>
      <c r="DD1594" t="s">
        <v>17196</v>
      </c>
      <c r="DE1594" t="s">
        <v>4158</v>
      </c>
    </row>
    <row r="1595" spans="58:109" x14ac:dyDescent="0.25">
      <c r="BF1595" t="s">
        <v>12873</v>
      </c>
      <c r="BG1595" t="s">
        <v>12874</v>
      </c>
      <c r="BH1595" t="s">
        <v>4438</v>
      </c>
      <c r="BI1595" t="s">
        <v>12875</v>
      </c>
      <c r="BJ1595" t="s">
        <v>4032</v>
      </c>
      <c r="BK1595">
        <v>155.86000000000001</v>
      </c>
      <c r="BL1595">
        <v>1</v>
      </c>
      <c r="BM1595">
        <v>1</v>
      </c>
      <c r="BN1595" t="s">
        <v>4028</v>
      </c>
      <c r="BO1595">
        <v>1</v>
      </c>
      <c r="BP1595" t="s">
        <v>4029</v>
      </c>
      <c r="BQ1595" t="s">
        <v>4030</v>
      </c>
      <c r="BR1595" t="s">
        <v>4031</v>
      </c>
      <c r="BS1595" s="124">
        <v>46143</v>
      </c>
      <c r="BT1595" t="s">
        <v>1985</v>
      </c>
      <c r="BU1595" t="s">
        <v>1720</v>
      </c>
      <c r="BW1595" t="s">
        <v>10257</v>
      </c>
      <c r="BX1595" t="s">
        <v>4030</v>
      </c>
      <c r="BY1595" t="s">
        <v>4034</v>
      </c>
      <c r="BZ1595" t="s">
        <v>10356</v>
      </c>
      <c r="CA1595" t="s">
        <v>8826</v>
      </c>
      <c r="CC1595" t="s">
        <v>4105</v>
      </c>
      <c r="CD1595">
        <v>77.98</v>
      </c>
      <c r="CE1595">
        <v>3.54</v>
      </c>
      <c r="CF1595">
        <v>0.85050000000000003</v>
      </c>
      <c r="CG1595">
        <v>1</v>
      </c>
      <c r="CH1595">
        <v>77.98</v>
      </c>
      <c r="CI1595" s="17">
        <v>0.2</v>
      </c>
      <c r="CJ1595">
        <v>8.61</v>
      </c>
      <c r="CK1595">
        <v>1</v>
      </c>
      <c r="CL1595" t="s">
        <v>10253</v>
      </c>
      <c r="CM1595" t="s">
        <v>4121</v>
      </c>
      <c r="CN1595" t="s">
        <v>256</v>
      </c>
      <c r="CO1595" t="s">
        <v>10356</v>
      </c>
      <c r="CP1595" t="s">
        <v>4121</v>
      </c>
      <c r="CR1595" t="s">
        <v>18035</v>
      </c>
      <c r="CS1595" t="s">
        <v>4050</v>
      </c>
      <c r="CT1595" t="s">
        <v>4109</v>
      </c>
      <c r="CU1595" t="s">
        <v>18036</v>
      </c>
      <c r="CV1595" t="s">
        <v>4615</v>
      </c>
      <c r="CX1595" t="s">
        <v>4111</v>
      </c>
      <c r="CZ1595" t="s">
        <v>4133</v>
      </c>
      <c r="DA1595">
        <v>1</v>
      </c>
      <c r="DB1595" t="s">
        <v>18037</v>
      </c>
      <c r="DC1595" t="s">
        <v>232</v>
      </c>
      <c r="DD1595" t="s">
        <v>18036</v>
      </c>
      <c r="DE1595" t="s">
        <v>4158</v>
      </c>
    </row>
    <row r="1596" spans="58:109" x14ac:dyDescent="0.25">
      <c r="BF1596" t="s">
        <v>12876</v>
      </c>
      <c r="BG1596" t="s">
        <v>12877</v>
      </c>
      <c r="BH1596" t="s">
        <v>4553</v>
      </c>
      <c r="BI1596" t="s">
        <v>12878</v>
      </c>
      <c r="BJ1596" t="s">
        <v>4034</v>
      </c>
      <c r="BK1596">
        <v>44.46</v>
      </c>
      <c r="BL1596">
        <v>1</v>
      </c>
      <c r="BM1596">
        <v>1</v>
      </c>
      <c r="BN1596" t="s">
        <v>4028</v>
      </c>
      <c r="BO1596">
        <v>1</v>
      </c>
      <c r="BP1596" t="s">
        <v>4029</v>
      </c>
      <c r="BQ1596" t="s">
        <v>4030</v>
      </c>
      <c r="BR1596" t="s">
        <v>4031</v>
      </c>
      <c r="BS1596" s="124">
        <v>46143</v>
      </c>
      <c r="BT1596" t="s">
        <v>2069</v>
      </c>
      <c r="BU1596" t="s">
        <v>1720</v>
      </c>
      <c r="BW1596" t="s">
        <v>10254</v>
      </c>
      <c r="BX1596" t="s">
        <v>4030</v>
      </c>
      <c r="BY1596" t="s">
        <v>4034</v>
      </c>
      <c r="BZ1596" t="s">
        <v>10357</v>
      </c>
      <c r="CA1596" t="s">
        <v>8826</v>
      </c>
      <c r="CC1596" t="s">
        <v>4105</v>
      </c>
      <c r="CD1596">
        <v>46.52</v>
      </c>
      <c r="CE1596">
        <v>2.11</v>
      </c>
      <c r="CF1596">
        <v>0.50700000000000001</v>
      </c>
      <c r="CG1596">
        <v>1</v>
      </c>
      <c r="CH1596">
        <v>46.52</v>
      </c>
      <c r="CI1596" s="17">
        <v>0.2</v>
      </c>
      <c r="CJ1596">
        <v>5.14</v>
      </c>
      <c r="CK1596">
        <v>1</v>
      </c>
      <c r="CL1596" t="s">
        <v>10253</v>
      </c>
      <c r="CM1596" t="s">
        <v>4121</v>
      </c>
      <c r="CN1596" t="s">
        <v>256</v>
      </c>
      <c r="CO1596" t="s">
        <v>10357</v>
      </c>
      <c r="CP1596" t="s">
        <v>4121</v>
      </c>
      <c r="CR1596" t="s">
        <v>18031</v>
      </c>
      <c r="CS1596" t="s">
        <v>4050</v>
      </c>
      <c r="CT1596" t="s">
        <v>4034</v>
      </c>
      <c r="CU1596" t="s">
        <v>15096</v>
      </c>
      <c r="CV1596" t="s">
        <v>4571</v>
      </c>
      <c r="CW1596" t="s">
        <v>4155</v>
      </c>
      <c r="CX1596" t="s">
        <v>4105</v>
      </c>
      <c r="CZ1596" t="s">
        <v>4133</v>
      </c>
      <c r="DA1596">
        <v>1</v>
      </c>
      <c r="DB1596" t="s">
        <v>18032</v>
      </c>
      <c r="DC1596" t="s">
        <v>232</v>
      </c>
      <c r="DD1596" t="s">
        <v>15096</v>
      </c>
      <c r="DE1596" t="s">
        <v>4158</v>
      </c>
    </row>
    <row r="1597" spans="58:109" x14ac:dyDescent="0.25">
      <c r="BF1597" t="s">
        <v>12879</v>
      </c>
      <c r="BG1597" t="s">
        <v>12880</v>
      </c>
      <c r="BH1597" t="s">
        <v>4553</v>
      </c>
      <c r="BI1597" t="s">
        <v>12881</v>
      </c>
      <c r="BJ1597" t="s">
        <v>4032</v>
      </c>
      <c r="BK1597">
        <v>141.12</v>
      </c>
      <c r="BL1597">
        <v>1</v>
      </c>
      <c r="BM1597">
        <v>1</v>
      </c>
      <c r="BN1597" t="s">
        <v>4035</v>
      </c>
      <c r="BO1597">
        <v>1</v>
      </c>
      <c r="BP1597" t="s">
        <v>4029</v>
      </c>
      <c r="BQ1597" t="s">
        <v>4030</v>
      </c>
      <c r="BR1597" t="s">
        <v>4031</v>
      </c>
      <c r="BS1597" s="124">
        <v>46143</v>
      </c>
      <c r="BT1597" t="s">
        <v>2069</v>
      </c>
      <c r="BU1597" t="s">
        <v>1720</v>
      </c>
      <c r="BW1597" t="s">
        <v>10251</v>
      </c>
      <c r="BX1597" t="s">
        <v>4030</v>
      </c>
      <c r="BY1597" t="s">
        <v>4034</v>
      </c>
      <c r="BZ1597" t="s">
        <v>10357</v>
      </c>
      <c r="CA1597" t="s">
        <v>8826</v>
      </c>
      <c r="CC1597" t="s">
        <v>4105</v>
      </c>
      <c r="CD1597">
        <v>48.4</v>
      </c>
      <c r="CE1597">
        <v>2.2000000000000002</v>
      </c>
      <c r="CF1597">
        <v>0.52800000000000002</v>
      </c>
      <c r="CG1597">
        <v>1</v>
      </c>
      <c r="CH1597">
        <v>48.4</v>
      </c>
      <c r="CI1597" s="17">
        <v>0.2</v>
      </c>
      <c r="CJ1597">
        <v>5.35</v>
      </c>
      <c r="CK1597">
        <v>1</v>
      </c>
      <c r="CL1597" t="s">
        <v>10253</v>
      </c>
      <c r="CM1597" t="s">
        <v>4121</v>
      </c>
      <c r="CN1597" t="s">
        <v>256</v>
      </c>
      <c r="CO1597" t="s">
        <v>10357</v>
      </c>
      <c r="CP1597" t="s">
        <v>4121</v>
      </c>
      <c r="CR1597" t="s">
        <v>18038</v>
      </c>
      <c r="CS1597" t="s">
        <v>4050</v>
      </c>
      <c r="CT1597" t="s">
        <v>4034</v>
      </c>
      <c r="CU1597" t="s">
        <v>18039</v>
      </c>
      <c r="CV1597" t="s">
        <v>4571</v>
      </c>
      <c r="CW1597" t="s">
        <v>4155</v>
      </c>
      <c r="CX1597" t="s">
        <v>4105</v>
      </c>
      <c r="CZ1597" t="s">
        <v>4133</v>
      </c>
      <c r="DA1597">
        <v>1</v>
      </c>
      <c r="DB1597" t="s">
        <v>18032</v>
      </c>
      <c r="DC1597" t="s">
        <v>232</v>
      </c>
      <c r="DD1597" t="s">
        <v>18039</v>
      </c>
      <c r="DE1597" t="s">
        <v>4158</v>
      </c>
    </row>
    <row r="1598" spans="58:109" x14ac:dyDescent="0.25">
      <c r="BF1598" t="s">
        <v>12882</v>
      </c>
      <c r="BG1598" t="s">
        <v>12883</v>
      </c>
      <c r="BH1598" t="s">
        <v>4553</v>
      </c>
      <c r="BI1598" t="s">
        <v>12884</v>
      </c>
      <c r="BJ1598" t="s">
        <v>4034</v>
      </c>
      <c r="BK1598">
        <v>97.68</v>
      </c>
      <c r="BL1598">
        <v>1</v>
      </c>
      <c r="BM1598">
        <v>1</v>
      </c>
      <c r="BN1598" t="s">
        <v>4028</v>
      </c>
      <c r="BO1598">
        <v>1</v>
      </c>
      <c r="BP1598" t="s">
        <v>4029</v>
      </c>
      <c r="BQ1598" t="s">
        <v>4030</v>
      </c>
      <c r="BR1598" t="s">
        <v>4031</v>
      </c>
      <c r="BS1598" s="124">
        <v>46143</v>
      </c>
      <c r="BT1598" t="s">
        <v>2069</v>
      </c>
      <c r="BU1598" t="s">
        <v>1720</v>
      </c>
      <c r="BW1598" t="s">
        <v>10255</v>
      </c>
      <c r="BX1598" t="s">
        <v>4030</v>
      </c>
      <c r="BY1598" t="s">
        <v>4034</v>
      </c>
      <c r="BZ1598" t="s">
        <v>10358</v>
      </c>
      <c r="CA1598" t="s">
        <v>8826</v>
      </c>
      <c r="CC1598" t="s">
        <v>4105</v>
      </c>
      <c r="CD1598">
        <v>58.3</v>
      </c>
      <c r="CE1598">
        <v>2.65</v>
      </c>
      <c r="CF1598">
        <v>0.63600000000000001</v>
      </c>
      <c r="CG1598">
        <v>1</v>
      </c>
      <c r="CH1598">
        <v>58.3</v>
      </c>
      <c r="CI1598" s="17">
        <v>0.2</v>
      </c>
      <c r="CJ1598">
        <v>6.44</v>
      </c>
      <c r="CK1598">
        <v>1</v>
      </c>
      <c r="CL1598" t="s">
        <v>10253</v>
      </c>
      <c r="CM1598" t="s">
        <v>4121</v>
      </c>
      <c r="CN1598" t="s">
        <v>256</v>
      </c>
      <c r="CO1598" t="s">
        <v>10358</v>
      </c>
      <c r="CP1598" t="s">
        <v>4121</v>
      </c>
      <c r="CR1598" t="s">
        <v>18040</v>
      </c>
      <c r="CS1598" t="s">
        <v>4050</v>
      </c>
      <c r="CT1598" t="s">
        <v>4032</v>
      </c>
      <c r="CU1598" t="s">
        <v>14000</v>
      </c>
      <c r="CV1598" t="s">
        <v>4615</v>
      </c>
      <c r="CX1598" t="s">
        <v>4105</v>
      </c>
      <c r="CY1598" s="17">
        <v>0.5</v>
      </c>
      <c r="CZ1598" t="s">
        <v>4133</v>
      </c>
      <c r="DA1598">
        <v>1</v>
      </c>
      <c r="DB1598" t="s">
        <v>14335</v>
      </c>
      <c r="DC1598" t="s">
        <v>232</v>
      </c>
      <c r="DD1598" t="s">
        <v>14000</v>
      </c>
      <c r="DE1598" t="s">
        <v>4158</v>
      </c>
    </row>
    <row r="1599" spans="58:109" x14ac:dyDescent="0.25">
      <c r="BF1599" t="s">
        <v>12885</v>
      </c>
      <c r="BG1599" t="s">
        <v>12886</v>
      </c>
      <c r="BH1599" t="s">
        <v>4553</v>
      </c>
      <c r="BI1599" t="s">
        <v>12887</v>
      </c>
      <c r="BJ1599" t="s">
        <v>4032</v>
      </c>
      <c r="BK1599">
        <v>137.58000000000001</v>
      </c>
      <c r="BL1599">
        <v>1</v>
      </c>
      <c r="BM1599">
        <v>1</v>
      </c>
      <c r="BN1599" t="s">
        <v>4043</v>
      </c>
      <c r="BO1599">
        <v>1</v>
      </c>
      <c r="BP1599" t="s">
        <v>4029</v>
      </c>
      <c r="BQ1599" t="s">
        <v>4030</v>
      </c>
      <c r="BR1599" t="s">
        <v>4031</v>
      </c>
      <c r="BS1599" s="124">
        <v>46143</v>
      </c>
      <c r="BT1599" t="s">
        <v>2069</v>
      </c>
      <c r="BU1599" t="s">
        <v>1720</v>
      </c>
      <c r="BW1599" t="s">
        <v>15535</v>
      </c>
      <c r="BX1599" t="s">
        <v>4030</v>
      </c>
      <c r="BY1599" t="s">
        <v>4109</v>
      </c>
      <c r="BZ1599" t="s">
        <v>15536</v>
      </c>
      <c r="CA1599" t="s">
        <v>15536</v>
      </c>
      <c r="CC1599" t="s">
        <v>4111</v>
      </c>
      <c r="CD1599">
        <v>431.88</v>
      </c>
      <c r="CE1599">
        <v>35.99</v>
      </c>
      <c r="CG1599">
        <v>0</v>
      </c>
      <c r="CH1599">
        <v>431.88</v>
      </c>
      <c r="CK1599">
        <v>1</v>
      </c>
      <c r="CL1599" t="s">
        <v>15537</v>
      </c>
      <c r="CM1599" t="s">
        <v>4106</v>
      </c>
      <c r="CN1599" t="s">
        <v>256</v>
      </c>
      <c r="CO1599" t="s">
        <v>15536</v>
      </c>
      <c r="CP1599" t="s">
        <v>4107</v>
      </c>
      <c r="CR1599" t="s">
        <v>18041</v>
      </c>
      <c r="CS1599" t="s">
        <v>4030</v>
      </c>
      <c r="CT1599" t="s">
        <v>4142</v>
      </c>
      <c r="CU1599" t="s">
        <v>16672</v>
      </c>
      <c r="CV1599" t="s">
        <v>8429</v>
      </c>
      <c r="CX1599" t="s">
        <v>4105</v>
      </c>
      <c r="CZ1599" t="s">
        <v>4133</v>
      </c>
      <c r="DA1599">
        <v>1</v>
      </c>
      <c r="DB1599" t="s">
        <v>18042</v>
      </c>
      <c r="DC1599" t="s">
        <v>232</v>
      </c>
      <c r="DD1599" t="s">
        <v>16672</v>
      </c>
      <c r="DE1599" t="s">
        <v>4158</v>
      </c>
    </row>
    <row r="1600" spans="58:109" x14ac:dyDescent="0.25">
      <c r="BF1600" t="s">
        <v>12888</v>
      </c>
      <c r="BG1600" t="s">
        <v>12889</v>
      </c>
      <c r="BH1600" t="s">
        <v>4553</v>
      </c>
      <c r="BI1600" t="s">
        <v>12890</v>
      </c>
      <c r="BJ1600" t="s">
        <v>4034</v>
      </c>
      <c r="BK1600">
        <v>87</v>
      </c>
      <c r="BL1600">
        <v>1</v>
      </c>
      <c r="BM1600">
        <v>1</v>
      </c>
      <c r="BN1600" t="s">
        <v>4043</v>
      </c>
      <c r="BO1600">
        <v>1</v>
      </c>
      <c r="BP1600" t="s">
        <v>4029</v>
      </c>
      <c r="BQ1600" t="s">
        <v>4030</v>
      </c>
      <c r="BR1600" t="s">
        <v>4031</v>
      </c>
      <c r="BS1600" s="124">
        <v>46143</v>
      </c>
      <c r="BT1600" t="s">
        <v>2069</v>
      </c>
      <c r="BU1600" t="s">
        <v>1720</v>
      </c>
      <c r="BW1600" t="s">
        <v>15538</v>
      </c>
      <c r="BX1600" t="s">
        <v>4030</v>
      </c>
      <c r="BY1600" t="s">
        <v>4109</v>
      </c>
      <c r="BZ1600" t="s">
        <v>15539</v>
      </c>
      <c r="CA1600" t="s">
        <v>15539</v>
      </c>
      <c r="CB1600" t="s">
        <v>4122</v>
      </c>
      <c r="CC1600" t="s">
        <v>4105</v>
      </c>
      <c r="CD1600">
        <v>119.88</v>
      </c>
      <c r="CE1600">
        <v>9.99</v>
      </c>
      <c r="CG1600">
        <v>0</v>
      </c>
      <c r="CH1600">
        <v>119.88</v>
      </c>
      <c r="CK1600">
        <v>1</v>
      </c>
      <c r="CL1600" t="s">
        <v>15540</v>
      </c>
      <c r="CM1600" t="s">
        <v>4133</v>
      </c>
      <c r="CN1600" t="s">
        <v>256</v>
      </c>
      <c r="CO1600" t="s">
        <v>15539</v>
      </c>
      <c r="CP1600" t="s">
        <v>4107</v>
      </c>
      <c r="CR1600" t="s">
        <v>18043</v>
      </c>
      <c r="CS1600" t="s">
        <v>4050</v>
      </c>
      <c r="CT1600" t="s">
        <v>4032</v>
      </c>
      <c r="CU1600" t="s">
        <v>15482</v>
      </c>
      <c r="CV1600" t="s">
        <v>4614</v>
      </c>
      <c r="CX1600" t="s">
        <v>4105</v>
      </c>
      <c r="CZ1600" t="s">
        <v>4133</v>
      </c>
      <c r="DA1600">
        <v>1</v>
      </c>
      <c r="DB1600" t="s">
        <v>18044</v>
      </c>
      <c r="DC1600" t="s">
        <v>232</v>
      </c>
      <c r="DD1600" t="s">
        <v>15482</v>
      </c>
      <c r="DE1600" t="s">
        <v>4158</v>
      </c>
    </row>
    <row r="1601" spans="58:109" x14ac:dyDescent="0.25">
      <c r="BF1601" t="s">
        <v>12891</v>
      </c>
      <c r="BG1601" t="s">
        <v>12892</v>
      </c>
      <c r="BH1601" t="s">
        <v>4553</v>
      </c>
      <c r="BI1601" t="s">
        <v>12893</v>
      </c>
      <c r="BJ1601" t="s">
        <v>4034</v>
      </c>
      <c r="BK1601">
        <v>74.36</v>
      </c>
      <c r="BL1601">
        <v>1</v>
      </c>
      <c r="BM1601">
        <v>1</v>
      </c>
      <c r="BN1601" t="s">
        <v>4035</v>
      </c>
      <c r="BO1601">
        <v>1</v>
      </c>
      <c r="BP1601" t="s">
        <v>4029</v>
      </c>
      <c r="BQ1601" t="s">
        <v>4030</v>
      </c>
      <c r="BR1601" t="s">
        <v>4031</v>
      </c>
      <c r="BS1601" s="124">
        <v>46143</v>
      </c>
      <c r="BT1601" t="s">
        <v>2069</v>
      </c>
      <c r="BU1601" t="s">
        <v>1720</v>
      </c>
      <c r="BW1601" t="s">
        <v>15541</v>
      </c>
      <c r="BX1601" t="s">
        <v>4050</v>
      </c>
      <c r="BY1601" t="s">
        <v>4032</v>
      </c>
      <c r="BZ1601" t="s">
        <v>13306</v>
      </c>
      <c r="CA1601" t="s">
        <v>13306</v>
      </c>
      <c r="CC1601" t="s">
        <v>4105</v>
      </c>
      <c r="CD1601">
        <v>97.68</v>
      </c>
      <c r="CE1601">
        <v>8.14</v>
      </c>
      <c r="CF1601">
        <v>0.56979999999999997</v>
      </c>
      <c r="CG1601">
        <v>0</v>
      </c>
      <c r="CH1601">
        <v>97.68</v>
      </c>
      <c r="CJ1601">
        <v>11.4</v>
      </c>
      <c r="CK1601">
        <v>1</v>
      </c>
      <c r="CL1601" t="s">
        <v>15542</v>
      </c>
      <c r="CM1601" t="s">
        <v>4133</v>
      </c>
      <c r="CN1601" t="s">
        <v>256</v>
      </c>
      <c r="CO1601" t="s">
        <v>13306</v>
      </c>
      <c r="CP1601" t="s">
        <v>4107</v>
      </c>
      <c r="CR1601" t="s">
        <v>18045</v>
      </c>
      <c r="CS1601" t="s">
        <v>4050</v>
      </c>
      <c r="CT1601" t="s">
        <v>4032</v>
      </c>
      <c r="CU1601" t="s">
        <v>18046</v>
      </c>
      <c r="CV1601" t="s">
        <v>4614</v>
      </c>
      <c r="CX1601" t="s">
        <v>4105</v>
      </c>
      <c r="CZ1601" t="s">
        <v>4133</v>
      </c>
      <c r="DA1601">
        <v>1</v>
      </c>
      <c r="DB1601" t="s">
        <v>18044</v>
      </c>
      <c r="DC1601" t="s">
        <v>232</v>
      </c>
      <c r="DD1601" t="s">
        <v>18046</v>
      </c>
      <c r="DE1601" t="s">
        <v>4158</v>
      </c>
    </row>
    <row r="1602" spans="58:109" x14ac:dyDescent="0.25">
      <c r="BF1602" t="s">
        <v>12894</v>
      </c>
      <c r="BG1602" t="s">
        <v>12895</v>
      </c>
      <c r="BH1602" t="s">
        <v>4553</v>
      </c>
      <c r="BI1602" t="s">
        <v>12896</v>
      </c>
      <c r="BJ1602" t="s">
        <v>4034</v>
      </c>
      <c r="BK1602">
        <v>47.4</v>
      </c>
      <c r="BL1602">
        <v>1</v>
      </c>
      <c r="BM1602">
        <v>1</v>
      </c>
      <c r="BN1602" t="s">
        <v>4035</v>
      </c>
      <c r="BO1602">
        <v>1</v>
      </c>
      <c r="BP1602" t="s">
        <v>4029</v>
      </c>
      <c r="BQ1602" t="s">
        <v>4030</v>
      </c>
      <c r="BR1602" t="s">
        <v>4031</v>
      </c>
      <c r="BS1602" s="124">
        <v>46143</v>
      </c>
      <c r="BT1602" t="s">
        <v>2069</v>
      </c>
      <c r="BU1602" t="s">
        <v>1720</v>
      </c>
      <c r="BW1602" t="s">
        <v>15543</v>
      </c>
      <c r="BX1602" t="s">
        <v>4050</v>
      </c>
      <c r="BY1602" t="s">
        <v>4032</v>
      </c>
      <c r="BZ1602" t="s">
        <v>15544</v>
      </c>
      <c r="CA1602" t="s">
        <v>15544</v>
      </c>
      <c r="CC1602" t="s">
        <v>4105</v>
      </c>
      <c r="CD1602">
        <v>125.4</v>
      </c>
      <c r="CE1602">
        <v>10.45</v>
      </c>
      <c r="CF1602">
        <v>0.73150000000000004</v>
      </c>
      <c r="CG1602">
        <v>0</v>
      </c>
      <c r="CH1602">
        <v>125.4</v>
      </c>
      <c r="CJ1602">
        <v>14.63</v>
      </c>
      <c r="CK1602">
        <v>1</v>
      </c>
      <c r="CL1602" t="s">
        <v>15542</v>
      </c>
      <c r="CM1602" t="s">
        <v>4133</v>
      </c>
      <c r="CN1602" t="s">
        <v>256</v>
      </c>
      <c r="CO1602" t="s">
        <v>15544</v>
      </c>
      <c r="CP1602" t="s">
        <v>4107</v>
      </c>
      <c r="CR1602" t="s">
        <v>8309</v>
      </c>
      <c r="CS1602" t="s">
        <v>4050</v>
      </c>
      <c r="CT1602" t="s">
        <v>4032</v>
      </c>
      <c r="CU1602" t="s">
        <v>18047</v>
      </c>
      <c r="CV1602" t="s">
        <v>8257</v>
      </c>
      <c r="CW1602" t="s">
        <v>8310</v>
      </c>
      <c r="CX1602" t="s">
        <v>4105</v>
      </c>
      <c r="CY1602" s="17">
        <v>0.2</v>
      </c>
      <c r="CZ1602" t="s">
        <v>4133</v>
      </c>
      <c r="DA1602">
        <v>1</v>
      </c>
      <c r="DB1602" t="s">
        <v>8311</v>
      </c>
      <c r="DC1602" t="s">
        <v>232</v>
      </c>
      <c r="DD1602" t="s">
        <v>18047</v>
      </c>
      <c r="DE1602" t="s">
        <v>4158</v>
      </c>
    </row>
    <row r="1603" spans="58:109" x14ac:dyDescent="0.25">
      <c r="BF1603" t="s">
        <v>12897</v>
      </c>
      <c r="BH1603" t="s">
        <v>4553</v>
      </c>
      <c r="BL1603">
        <v>0</v>
      </c>
      <c r="BM1603">
        <v>1</v>
      </c>
      <c r="BR1603" t="s">
        <v>4031</v>
      </c>
      <c r="BS1603" s="124">
        <v>46143</v>
      </c>
      <c r="BT1603" t="s">
        <v>2069</v>
      </c>
      <c r="BU1603" t="s">
        <v>1720</v>
      </c>
      <c r="BW1603" t="s">
        <v>15545</v>
      </c>
      <c r="BX1603" t="s">
        <v>4030</v>
      </c>
      <c r="BY1603" t="s">
        <v>4109</v>
      </c>
      <c r="BZ1603" t="s">
        <v>15546</v>
      </c>
      <c r="CA1603" t="s">
        <v>8826</v>
      </c>
      <c r="CB1603" t="s">
        <v>4476</v>
      </c>
      <c r="CC1603" t="s">
        <v>4111</v>
      </c>
      <c r="CD1603">
        <v>239.88</v>
      </c>
      <c r="CE1603">
        <v>19.989999999999998</v>
      </c>
      <c r="CF1603">
        <v>1.0416700000000001</v>
      </c>
      <c r="CG1603">
        <v>1</v>
      </c>
      <c r="CH1603">
        <v>239.88</v>
      </c>
      <c r="CI1603" s="17">
        <v>0.2</v>
      </c>
      <c r="CJ1603">
        <v>12.5</v>
      </c>
      <c r="CK1603">
        <v>1</v>
      </c>
      <c r="CL1603" t="s">
        <v>15547</v>
      </c>
      <c r="CM1603" t="s">
        <v>4121</v>
      </c>
      <c r="CN1603" t="s">
        <v>256</v>
      </c>
      <c r="CO1603" t="s">
        <v>15546</v>
      </c>
      <c r="CP1603" t="s">
        <v>4121</v>
      </c>
      <c r="CR1603" t="s">
        <v>8312</v>
      </c>
      <c r="CS1603" t="s">
        <v>4050</v>
      </c>
      <c r="CT1603" t="s">
        <v>4032</v>
      </c>
      <c r="CU1603" t="s">
        <v>17443</v>
      </c>
      <c r="CV1603" t="s">
        <v>8257</v>
      </c>
      <c r="CW1603" t="s">
        <v>8310</v>
      </c>
      <c r="CX1603" t="s">
        <v>4105</v>
      </c>
      <c r="CY1603" s="17">
        <v>0.2</v>
      </c>
      <c r="CZ1603" t="s">
        <v>4133</v>
      </c>
      <c r="DA1603">
        <v>1</v>
      </c>
      <c r="DB1603" t="s">
        <v>8311</v>
      </c>
      <c r="DC1603" t="s">
        <v>232</v>
      </c>
      <c r="DD1603" t="s">
        <v>17443</v>
      </c>
      <c r="DE1603" t="s">
        <v>4158</v>
      </c>
    </row>
    <row r="1604" spans="58:109" x14ac:dyDescent="0.25">
      <c r="BF1604" t="s">
        <v>12898</v>
      </c>
      <c r="BH1604" t="s">
        <v>4553</v>
      </c>
      <c r="BL1604">
        <v>0</v>
      </c>
      <c r="BM1604">
        <v>1</v>
      </c>
      <c r="BR1604" t="s">
        <v>4031</v>
      </c>
      <c r="BS1604" s="124">
        <v>46143</v>
      </c>
      <c r="BT1604" t="s">
        <v>2069</v>
      </c>
      <c r="BU1604" t="s">
        <v>1720</v>
      </c>
      <c r="BW1604" t="s">
        <v>15548</v>
      </c>
      <c r="BX1604" t="s">
        <v>4030</v>
      </c>
      <c r="BY1604" t="s">
        <v>4034</v>
      </c>
      <c r="BZ1604" t="s">
        <v>15549</v>
      </c>
      <c r="CA1604" t="s">
        <v>15549</v>
      </c>
      <c r="CC1604" t="s">
        <v>4105</v>
      </c>
      <c r="CD1604">
        <v>40.799999999999997</v>
      </c>
      <c r="CE1604">
        <v>3.4</v>
      </c>
      <c r="CF1604">
        <v>0.255</v>
      </c>
      <c r="CG1604">
        <v>0</v>
      </c>
      <c r="CH1604">
        <v>40.799999999999997</v>
      </c>
      <c r="CJ1604">
        <v>5.12</v>
      </c>
      <c r="CK1604">
        <v>1</v>
      </c>
      <c r="CL1604" t="s">
        <v>15550</v>
      </c>
      <c r="CM1604" t="s">
        <v>4106</v>
      </c>
      <c r="CN1604" t="s">
        <v>256</v>
      </c>
      <c r="CO1604" t="s">
        <v>15549</v>
      </c>
      <c r="CP1604" t="s">
        <v>4107</v>
      </c>
      <c r="CR1604" t="s">
        <v>8313</v>
      </c>
      <c r="CS1604" t="s">
        <v>4050</v>
      </c>
      <c r="CT1604" t="s">
        <v>4032</v>
      </c>
      <c r="CU1604" t="s">
        <v>17443</v>
      </c>
      <c r="CV1604" t="s">
        <v>8257</v>
      </c>
      <c r="CW1604" t="s">
        <v>8310</v>
      </c>
      <c r="CX1604" t="s">
        <v>4105</v>
      </c>
      <c r="CY1604" s="17">
        <v>0.2</v>
      </c>
      <c r="CZ1604" t="s">
        <v>4133</v>
      </c>
      <c r="DA1604">
        <v>1</v>
      </c>
      <c r="DB1604" t="s">
        <v>8311</v>
      </c>
      <c r="DC1604" t="s">
        <v>232</v>
      </c>
      <c r="DD1604" t="s">
        <v>17443</v>
      </c>
      <c r="DE1604" t="s">
        <v>4158</v>
      </c>
    </row>
    <row r="1605" spans="58:109" x14ac:dyDescent="0.25">
      <c r="BF1605" t="s">
        <v>12899</v>
      </c>
      <c r="BH1605" t="s">
        <v>4553</v>
      </c>
      <c r="BL1605">
        <v>0</v>
      </c>
      <c r="BM1605">
        <v>1</v>
      </c>
      <c r="BR1605" t="s">
        <v>4031</v>
      </c>
      <c r="BS1605" s="124">
        <v>46143</v>
      </c>
      <c r="BT1605" t="s">
        <v>2069</v>
      </c>
      <c r="BU1605" t="s">
        <v>1720</v>
      </c>
      <c r="BW1605" t="s">
        <v>15551</v>
      </c>
      <c r="BX1605" t="s">
        <v>4030</v>
      </c>
      <c r="BY1605" t="s">
        <v>4034</v>
      </c>
      <c r="BZ1605" t="s">
        <v>15549</v>
      </c>
      <c r="CA1605" t="s">
        <v>15549</v>
      </c>
      <c r="CC1605" t="s">
        <v>4105</v>
      </c>
      <c r="CD1605">
        <v>139.91999999999999</v>
      </c>
      <c r="CE1605">
        <v>11.66</v>
      </c>
      <c r="CF1605">
        <v>0.87450000000000006</v>
      </c>
      <c r="CG1605">
        <v>0</v>
      </c>
      <c r="CH1605">
        <v>139.91999999999999</v>
      </c>
      <c r="CJ1605">
        <v>17.47</v>
      </c>
      <c r="CK1605">
        <v>1</v>
      </c>
      <c r="CL1605" t="s">
        <v>15550</v>
      </c>
      <c r="CM1605" t="s">
        <v>4106</v>
      </c>
      <c r="CN1605" t="s">
        <v>256</v>
      </c>
      <c r="CO1605" t="s">
        <v>15549</v>
      </c>
      <c r="CP1605" t="s">
        <v>4107</v>
      </c>
      <c r="CR1605" t="s">
        <v>8314</v>
      </c>
      <c r="CS1605" t="s">
        <v>4050</v>
      </c>
      <c r="CT1605" t="s">
        <v>4032</v>
      </c>
      <c r="CU1605" t="s">
        <v>17854</v>
      </c>
      <c r="CV1605" t="s">
        <v>8257</v>
      </c>
      <c r="CW1605" t="s">
        <v>8310</v>
      </c>
      <c r="CX1605" t="s">
        <v>4105</v>
      </c>
      <c r="CY1605" s="17">
        <v>0.2</v>
      </c>
      <c r="CZ1605" t="s">
        <v>4133</v>
      </c>
      <c r="DA1605">
        <v>1</v>
      </c>
      <c r="DB1605" t="s">
        <v>8311</v>
      </c>
      <c r="DC1605" t="s">
        <v>232</v>
      </c>
      <c r="DD1605" t="s">
        <v>17854</v>
      </c>
      <c r="DE1605" t="s">
        <v>4158</v>
      </c>
    </row>
    <row r="1606" spans="58:109" x14ac:dyDescent="0.25">
      <c r="BF1606" t="s">
        <v>12900</v>
      </c>
      <c r="BH1606" t="s">
        <v>4553</v>
      </c>
      <c r="BL1606">
        <v>0</v>
      </c>
      <c r="BM1606">
        <v>1</v>
      </c>
      <c r="BR1606" t="s">
        <v>4031</v>
      </c>
      <c r="BS1606" s="124">
        <v>46143</v>
      </c>
      <c r="BT1606" t="s">
        <v>2069</v>
      </c>
      <c r="BU1606" t="s">
        <v>1720</v>
      </c>
      <c r="BW1606" t="s">
        <v>15552</v>
      </c>
      <c r="BX1606" t="s">
        <v>4030</v>
      </c>
      <c r="BY1606" t="s">
        <v>4034</v>
      </c>
      <c r="BZ1606" t="s">
        <v>15553</v>
      </c>
      <c r="CA1606" t="s">
        <v>15553</v>
      </c>
      <c r="CC1606" t="s">
        <v>4105</v>
      </c>
      <c r="CD1606">
        <v>54.36</v>
      </c>
      <c r="CE1606">
        <v>4.53</v>
      </c>
      <c r="CF1606">
        <v>0.33975</v>
      </c>
      <c r="CG1606">
        <v>0</v>
      </c>
      <c r="CH1606">
        <v>54.36</v>
      </c>
      <c r="CJ1606">
        <v>6.79</v>
      </c>
      <c r="CK1606">
        <v>1</v>
      </c>
      <c r="CL1606" t="s">
        <v>15550</v>
      </c>
      <c r="CM1606" t="s">
        <v>4106</v>
      </c>
      <c r="CN1606" t="s">
        <v>256</v>
      </c>
      <c r="CO1606" t="s">
        <v>15553</v>
      </c>
      <c r="CP1606" t="s">
        <v>4107</v>
      </c>
      <c r="CR1606" t="s">
        <v>8315</v>
      </c>
      <c r="CS1606" t="s">
        <v>4050</v>
      </c>
      <c r="CT1606" t="s">
        <v>4032</v>
      </c>
      <c r="CU1606" t="s">
        <v>16418</v>
      </c>
      <c r="CV1606" t="s">
        <v>8257</v>
      </c>
      <c r="CW1606" t="s">
        <v>8310</v>
      </c>
      <c r="CX1606" t="s">
        <v>4105</v>
      </c>
      <c r="CY1606" s="17">
        <v>0.2</v>
      </c>
      <c r="CZ1606" t="s">
        <v>4133</v>
      </c>
      <c r="DA1606">
        <v>1</v>
      </c>
      <c r="DB1606" t="s">
        <v>8311</v>
      </c>
      <c r="DC1606" t="s">
        <v>232</v>
      </c>
      <c r="DD1606" t="s">
        <v>16418</v>
      </c>
      <c r="DE1606" t="s">
        <v>4158</v>
      </c>
    </row>
    <row r="1607" spans="58:109" x14ac:dyDescent="0.25">
      <c r="BF1607" t="s">
        <v>12901</v>
      </c>
      <c r="BH1607" t="s">
        <v>4553</v>
      </c>
      <c r="BL1607">
        <v>0</v>
      </c>
      <c r="BM1607">
        <v>1</v>
      </c>
      <c r="BR1607" t="s">
        <v>4031</v>
      </c>
      <c r="BS1607" s="124">
        <v>46143</v>
      </c>
      <c r="BT1607" t="s">
        <v>2069</v>
      </c>
      <c r="BU1607" t="s">
        <v>1720</v>
      </c>
      <c r="BW1607" t="s">
        <v>15554</v>
      </c>
      <c r="BX1607" t="s">
        <v>4030</v>
      </c>
      <c r="BY1607" t="s">
        <v>4034</v>
      </c>
      <c r="BZ1607" t="s">
        <v>15555</v>
      </c>
      <c r="CA1607" t="s">
        <v>15555</v>
      </c>
      <c r="CC1607" t="s">
        <v>4105</v>
      </c>
      <c r="CD1607">
        <v>72.72</v>
      </c>
      <c r="CE1607">
        <v>6.06</v>
      </c>
      <c r="CF1607">
        <v>0.45450000000000002</v>
      </c>
      <c r="CG1607">
        <v>0</v>
      </c>
      <c r="CH1607">
        <v>72.72</v>
      </c>
      <c r="CJ1607">
        <v>9.07</v>
      </c>
      <c r="CK1607">
        <v>1</v>
      </c>
      <c r="CL1607" t="s">
        <v>15550</v>
      </c>
      <c r="CM1607" t="s">
        <v>4106</v>
      </c>
      <c r="CN1607" t="s">
        <v>256</v>
      </c>
      <c r="CO1607" t="s">
        <v>15555</v>
      </c>
      <c r="CP1607" t="s">
        <v>4107</v>
      </c>
      <c r="CR1607" t="s">
        <v>4686</v>
      </c>
      <c r="CS1607" t="s">
        <v>4030</v>
      </c>
      <c r="CT1607" t="s">
        <v>4027</v>
      </c>
      <c r="CU1607" t="s">
        <v>18048</v>
      </c>
      <c r="CV1607" t="s">
        <v>8908</v>
      </c>
      <c r="CW1607" t="s">
        <v>4154</v>
      </c>
      <c r="CX1607" t="s">
        <v>4105</v>
      </c>
      <c r="CY1607" s="17">
        <v>0.2</v>
      </c>
      <c r="CZ1607" t="s">
        <v>4133</v>
      </c>
      <c r="DA1607">
        <v>1</v>
      </c>
      <c r="DB1607" t="s">
        <v>4687</v>
      </c>
      <c r="DC1607" t="s">
        <v>232</v>
      </c>
      <c r="DD1607" t="s">
        <v>18048</v>
      </c>
      <c r="DE1607" t="s">
        <v>4158</v>
      </c>
    </row>
    <row r="1608" spans="58:109" x14ac:dyDescent="0.25">
      <c r="BF1608" t="s">
        <v>12902</v>
      </c>
      <c r="BH1608" t="s">
        <v>4553</v>
      </c>
      <c r="BL1608">
        <v>0</v>
      </c>
      <c r="BM1608">
        <v>1</v>
      </c>
      <c r="BR1608" t="s">
        <v>4031</v>
      </c>
      <c r="BS1608" s="124">
        <v>46143</v>
      </c>
      <c r="BT1608" t="s">
        <v>2069</v>
      </c>
      <c r="BU1608" t="s">
        <v>1720</v>
      </c>
      <c r="BW1608" t="s">
        <v>15556</v>
      </c>
      <c r="BX1608" t="s">
        <v>4030</v>
      </c>
      <c r="BY1608" t="s">
        <v>4034</v>
      </c>
      <c r="BZ1608" t="s">
        <v>15557</v>
      </c>
      <c r="CA1608" t="s">
        <v>15557</v>
      </c>
      <c r="CB1608" t="s">
        <v>4476</v>
      </c>
      <c r="CC1608" t="s">
        <v>4105</v>
      </c>
      <c r="CD1608">
        <v>113.88</v>
      </c>
      <c r="CE1608">
        <v>9.49</v>
      </c>
      <c r="CG1608">
        <v>0</v>
      </c>
      <c r="CH1608">
        <v>113.88</v>
      </c>
      <c r="CK1608">
        <v>1</v>
      </c>
      <c r="CL1608" t="s">
        <v>15558</v>
      </c>
      <c r="CM1608" t="s">
        <v>4106</v>
      </c>
      <c r="CN1608" t="s">
        <v>256</v>
      </c>
      <c r="CO1608" t="s">
        <v>15557</v>
      </c>
      <c r="CP1608" t="s">
        <v>4107</v>
      </c>
      <c r="CR1608" t="s">
        <v>4688</v>
      </c>
      <c r="CS1608" t="s">
        <v>4050</v>
      </c>
      <c r="CT1608" t="s">
        <v>4034</v>
      </c>
      <c r="CU1608" t="s">
        <v>16176</v>
      </c>
      <c r="CV1608" t="s">
        <v>4614</v>
      </c>
      <c r="CX1608" t="s">
        <v>4105</v>
      </c>
      <c r="CY1608" s="17">
        <v>0.2</v>
      </c>
      <c r="CZ1608" t="s">
        <v>4133</v>
      </c>
      <c r="DA1608">
        <v>1</v>
      </c>
      <c r="DB1608" t="s">
        <v>4687</v>
      </c>
      <c r="DC1608" t="s">
        <v>232</v>
      </c>
      <c r="DD1608" t="s">
        <v>16176</v>
      </c>
      <c r="DE1608" t="s">
        <v>4158</v>
      </c>
    </row>
    <row r="1609" spans="58:109" x14ac:dyDescent="0.25">
      <c r="BF1609" t="s">
        <v>12903</v>
      </c>
      <c r="BH1609" t="s">
        <v>4553</v>
      </c>
      <c r="BL1609">
        <v>0</v>
      </c>
      <c r="BM1609">
        <v>1</v>
      </c>
      <c r="BR1609" t="s">
        <v>4031</v>
      </c>
      <c r="BS1609" s="124">
        <v>46143</v>
      </c>
      <c r="BT1609" t="s">
        <v>2069</v>
      </c>
      <c r="BU1609" t="s">
        <v>1720</v>
      </c>
      <c r="BW1609" t="s">
        <v>20467</v>
      </c>
      <c r="BX1609" t="s">
        <v>4030</v>
      </c>
      <c r="BY1609" t="s">
        <v>4032</v>
      </c>
      <c r="BZ1609" t="s">
        <v>20468</v>
      </c>
      <c r="CA1609" t="s">
        <v>8552</v>
      </c>
      <c r="CC1609" t="s">
        <v>4105</v>
      </c>
      <c r="CD1609">
        <v>115</v>
      </c>
      <c r="CE1609">
        <v>5.75</v>
      </c>
      <c r="CF1609">
        <v>1.288</v>
      </c>
      <c r="CG1609">
        <v>1</v>
      </c>
      <c r="CH1609">
        <v>115</v>
      </c>
      <c r="CI1609" s="17">
        <v>0.2</v>
      </c>
      <c r="CJ1609">
        <v>12.56</v>
      </c>
      <c r="CK1609">
        <v>1</v>
      </c>
      <c r="CL1609" t="s">
        <v>20469</v>
      </c>
      <c r="CM1609" t="s">
        <v>4121</v>
      </c>
      <c r="CN1609" t="s">
        <v>2600</v>
      </c>
      <c r="CO1609" t="s">
        <v>20468</v>
      </c>
      <c r="CP1609" t="s">
        <v>4121</v>
      </c>
      <c r="CR1609" t="s">
        <v>20391</v>
      </c>
      <c r="CS1609" t="s">
        <v>4050</v>
      </c>
      <c r="CT1609" t="s">
        <v>4032</v>
      </c>
      <c r="CU1609" t="s">
        <v>20395</v>
      </c>
      <c r="CV1609" t="s">
        <v>8257</v>
      </c>
      <c r="CW1609" t="s">
        <v>4299</v>
      </c>
      <c r="CX1609" t="s">
        <v>4105</v>
      </c>
      <c r="CZ1609" t="s">
        <v>4133</v>
      </c>
      <c r="DA1609">
        <v>1</v>
      </c>
      <c r="DB1609" t="s">
        <v>20392</v>
      </c>
      <c r="DC1609" t="s">
        <v>80</v>
      </c>
      <c r="DD1609" t="s">
        <v>20395</v>
      </c>
      <c r="DE1609" t="s">
        <v>4158</v>
      </c>
    </row>
    <row r="1610" spans="58:109" x14ac:dyDescent="0.25">
      <c r="BF1610" t="s">
        <v>12904</v>
      </c>
      <c r="BH1610" t="s">
        <v>4553</v>
      </c>
      <c r="BL1610">
        <v>0</v>
      </c>
      <c r="BM1610">
        <v>1</v>
      </c>
      <c r="BR1610" t="s">
        <v>4031</v>
      </c>
      <c r="BS1610" s="124">
        <v>46143</v>
      </c>
      <c r="BT1610" t="s">
        <v>2069</v>
      </c>
      <c r="BU1610" t="s">
        <v>1720</v>
      </c>
      <c r="BW1610" t="s">
        <v>20470</v>
      </c>
      <c r="BX1610" t="s">
        <v>4030</v>
      </c>
      <c r="BY1610" t="s">
        <v>4027</v>
      </c>
      <c r="BZ1610" t="s">
        <v>20471</v>
      </c>
      <c r="CA1610" t="s">
        <v>8843</v>
      </c>
      <c r="CC1610" t="s">
        <v>4105</v>
      </c>
      <c r="CD1610">
        <v>107.88</v>
      </c>
      <c r="CE1610">
        <v>7.99</v>
      </c>
      <c r="CF1610">
        <v>1.9975000000000001</v>
      </c>
      <c r="CG1610">
        <v>1</v>
      </c>
      <c r="CH1610">
        <v>107.88</v>
      </c>
      <c r="CI1610" s="17">
        <v>0.2</v>
      </c>
      <c r="CJ1610">
        <v>23.98</v>
      </c>
      <c r="CK1610">
        <v>1</v>
      </c>
      <c r="CL1610" t="s">
        <v>20469</v>
      </c>
      <c r="CM1610" t="s">
        <v>4121</v>
      </c>
      <c r="CN1610" t="s">
        <v>2600</v>
      </c>
      <c r="CO1610" t="s">
        <v>20471</v>
      </c>
      <c r="CP1610" t="s">
        <v>4121</v>
      </c>
      <c r="CR1610" t="s">
        <v>20393</v>
      </c>
      <c r="CS1610" t="s">
        <v>4050</v>
      </c>
      <c r="CT1610" t="s">
        <v>4032</v>
      </c>
      <c r="CU1610" t="s">
        <v>20396</v>
      </c>
      <c r="CV1610" t="s">
        <v>8257</v>
      </c>
      <c r="CW1610" t="s">
        <v>4144</v>
      </c>
      <c r="CX1610" t="s">
        <v>4105</v>
      </c>
      <c r="CY1610" s="17">
        <v>0.2</v>
      </c>
      <c r="CZ1610" t="s">
        <v>4133</v>
      </c>
      <c r="DA1610">
        <v>1</v>
      </c>
      <c r="DB1610" t="s">
        <v>20392</v>
      </c>
      <c r="DC1610" t="s">
        <v>80</v>
      </c>
      <c r="DD1610" t="s">
        <v>20396</v>
      </c>
      <c r="DE1610" t="s">
        <v>4158</v>
      </c>
    </row>
    <row r="1611" spans="58:109" x14ac:dyDescent="0.25">
      <c r="BF1611" t="s">
        <v>12905</v>
      </c>
      <c r="BH1611" t="s">
        <v>4553</v>
      </c>
      <c r="BL1611">
        <v>0</v>
      </c>
      <c r="BM1611">
        <v>1</v>
      </c>
      <c r="BR1611" t="s">
        <v>4031</v>
      </c>
      <c r="BS1611" s="124">
        <v>46143</v>
      </c>
      <c r="BT1611" t="s">
        <v>2069</v>
      </c>
      <c r="BU1611" t="s">
        <v>1720</v>
      </c>
      <c r="BW1611" t="s">
        <v>20472</v>
      </c>
      <c r="BX1611" t="s">
        <v>4030</v>
      </c>
      <c r="BY1611" t="s">
        <v>4027</v>
      </c>
      <c r="BZ1611" t="s">
        <v>20471</v>
      </c>
      <c r="CA1611" t="s">
        <v>8843</v>
      </c>
      <c r="CC1611" t="s">
        <v>4105</v>
      </c>
      <c r="CD1611">
        <v>145.68</v>
      </c>
      <c r="CE1611">
        <v>10.79</v>
      </c>
      <c r="CF1611">
        <v>2.6974999999999998</v>
      </c>
      <c r="CG1611">
        <v>1</v>
      </c>
      <c r="CH1611">
        <v>145.68</v>
      </c>
      <c r="CI1611" s="17">
        <v>0.2</v>
      </c>
      <c r="CJ1611">
        <v>32.380000000000003</v>
      </c>
      <c r="CK1611">
        <v>1</v>
      </c>
      <c r="CL1611" t="s">
        <v>20469</v>
      </c>
      <c r="CM1611" t="s">
        <v>4121</v>
      </c>
      <c r="CN1611" t="s">
        <v>2600</v>
      </c>
      <c r="CO1611" t="s">
        <v>20471</v>
      </c>
      <c r="CP1611" t="s">
        <v>4121</v>
      </c>
      <c r="CR1611" t="s">
        <v>20334</v>
      </c>
      <c r="CS1611" t="s">
        <v>4050</v>
      </c>
      <c r="CT1611" t="s">
        <v>4027</v>
      </c>
      <c r="CU1611" t="s">
        <v>20619</v>
      </c>
      <c r="CV1611" t="s">
        <v>8280</v>
      </c>
      <c r="CX1611" t="s">
        <v>4105</v>
      </c>
      <c r="CZ1611" t="s">
        <v>4133</v>
      </c>
      <c r="DA1611">
        <v>1</v>
      </c>
      <c r="DB1611" t="s">
        <v>20336</v>
      </c>
      <c r="DC1611" t="s">
        <v>80</v>
      </c>
      <c r="DD1611" t="s">
        <v>20619</v>
      </c>
      <c r="DE1611" t="s">
        <v>4158</v>
      </c>
    </row>
    <row r="1612" spans="58:109" x14ac:dyDescent="0.25">
      <c r="BF1612" t="s">
        <v>12906</v>
      </c>
      <c r="BH1612" t="s">
        <v>4553</v>
      </c>
      <c r="BL1612">
        <v>0</v>
      </c>
      <c r="BM1612">
        <v>1</v>
      </c>
      <c r="BR1612" t="s">
        <v>4031</v>
      </c>
      <c r="BS1612" s="124">
        <v>46143</v>
      </c>
      <c r="BT1612" t="s">
        <v>2069</v>
      </c>
      <c r="BU1612" t="s">
        <v>1720</v>
      </c>
      <c r="BW1612" t="s">
        <v>20473</v>
      </c>
      <c r="BX1612" t="s">
        <v>4030</v>
      </c>
      <c r="BY1612" t="s">
        <v>4027</v>
      </c>
      <c r="BZ1612" t="s">
        <v>20471</v>
      </c>
      <c r="CA1612" t="s">
        <v>8843</v>
      </c>
      <c r="CC1612" t="s">
        <v>4105</v>
      </c>
      <c r="CD1612">
        <v>80.88</v>
      </c>
      <c r="CE1612">
        <v>5.99</v>
      </c>
      <c r="CF1612">
        <v>1.4975000000000001</v>
      </c>
      <c r="CG1612">
        <v>1</v>
      </c>
      <c r="CH1612">
        <v>80.88</v>
      </c>
      <c r="CI1612" s="17">
        <v>0.2</v>
      </c>
      <c r="CJ1612">
        <v>17.98</v>
      </c>
      <c r="CK1612">
        <v>1</v>
      </c>
      <c r="CL1612" t="s">
        <v>20469</v>
      </c>
      <c r="CM1612" t="s">
        <v>4121</v>
      </c>
      <c r="CN1612" t="s">
        <v>2600</v>
      </c>
      <c r="CO1612" t="s">
        <v>20471</v>
      </c>
      <c r="CP1612" t="s">
        <v>4121</v>
      </c>
      <c r="CR1612" t="s">
        <v>20620</v>
      </c>
      <c r="CS1612" t="s">
        <v>4050</v>
      </c>
      <c r="CT1612" t="s">
        <v>4109</v>
      </c>
      <c r="CU1612" t="s">
        <v>20306</v>
      </c>
      <c r="CV1612" t="s">
        <v>4614</v>
      </c>
      <c r="CX1612" t="s">
        <v>4111</v>
      </c>
      <c r="CZ1612" t="s">
        <v>4133</v>
      </c>
      <c r="DA1612">
        <v>1</v>
      </c>
      <c r="DB1612" t="s">
        <v>20621</v>
      </c>
      <c r="DC1612" t="s">
        <v>80</v>
      </c>
      <c r="DD1612" t="s">
        <v>20306</v>
      </c>
      <c r="DE1612" t="s">
        <v>4158</v>
      </c>
    </row>
    <row r="1613" spans="58:109" x14ac:dyDescent="0.25">
      <c r="BF1613" t="s">
        <v>12907</v>
      </c>
      <c r="BH1613" t="s">
        <v>4553</v>
      </c>
      <c r="BL1613">
        <v>0</v>
      </c>
      <c r="BM1613">
        <v>1</v>
      </c>
      <c r="BR1613" t="s">
        <v>4031</v>
      </c>
      <c r="BS1613" s="124">
        <v>46143</v>
      </c>
      <c r="BT1613" t="s">
        <v>2069</v>
      </c>
      <c r="BU1613" t="s">
        <v>1720</v>
      </c>
      <c r="BW1613" t="s">
        <v>20474</v>
      </c>
      <c r="BX1613" t="s">
        <v>4030</v>
      </c>
      <c r="BY1613" t="s">
        <v>4027</v>
      </c>
      <c r="BZ1613" t="s">
        <v>20475</v>
      </c>
      <c r="CA1613" t="s">
        <v>8843</v>
      </c>
      <c r="CC1613" t="s">
        <v>4105</v>
      </c>
      <c r="CD1613">
        <v>91.68</v>
      </c>
      <c r="CE1613">
        <v>6.79</v>
      </c>
      <c r="CF1613">
        <v>1.6975</v>
      </c>
      <c r="CG1613">
        <v>1</v>
      </c>
      <c r="CH1613">
        <v>91.68</v>
      </c>
      <c r="CI1613" s="17">
        <v>0.2</v>
      </c>
      <c r="CJ1613">
        <v>20.38</v>
      </c>
      <c r="CK1613">
        <v>1</v>
      </c>
      <c r="CL1613" t="s">
        <v>20469</v>
      </c>
      <c r="CM1613" t="s">
        <v>4121</v>
      </c>
      <c r="CN1613" t="s">
        <v>2600</v>
      </c>
      <c r="CO1613" t="s">
        <v>20475</v>
      </c>
      <c r="CP1613" t="s">
        <v>4121</v>
      </c>
      <c r="CR1613" t="s">
        <v>20400</v>
      </c>
      <c r="CS1613" t="s">
        <v>4030</v>
      </c>
      <c r="CT1613" t="s">
        <v>4109</v>
      </c>
      <c r="CU1613" t="s">
        <v>20622</v>
      </c>
      <c r="CV1613" t="s">
        <v>8521</v>
      </c>
      <c r="CX1613" t="s">
        <v>4105</v>
      </c>
      <c r="CY1613" s="17">
        <v>0.2</v>
      </c>
      <c r="CZ1613" t="s">
        <v>4133</v>
      </c>
      <c r="DA1613">
        <v>1</v>
      </c>
      <c r="DB1613" t="s">
        <v>20402</v>
      </c>
      <c r="DC1613" t="s">
        <v>80</v>
      </c>
      <c r="DD1613" t="s">
        <v>20622</v>
      </c>
      <c r="DE1613" t="s">
        <v>4158</v>
      </c>
    </row>
    <row r="1614" spans="58:109" x14ac:dyDescent="0.25">
      <c r="BF1614" t="s">
        <v>12908</v>
      </c>
      <c r="BH1614" t="s">
        <v>4553</v>
      </c>
      <c r="BL1614">
        <v>0</v>
      </c>
      <c r="BM1614">
        <v>1</v>
      </c>
      <c r="BR1614" t="s">
        <v>4031</v>
      </c>
      <c r="BS1614" s="124">
        <v>46143</v>
      </c>
      <c r="BT1614" t="s">
        <v>2069</v>
      </c>
      <c r="BU1614" t="s">
        <v>1720</v>
      </c>
      <c r="BW1614" t="s">
        <v>20476</v>
      </c>
      <c r="BX1614" t="s">
        <v>4030</v>
      </c>
      <c r="BY1614" t="s">
        <v>4027</v>
      </c>
      <c r="BZ1614" t="s">
        <v>20477</v>
      </c>
      <c r="CA1614" t="s">
        <v>8843</v>
      </c>
      <c r="CC1614" t="s">
        <v>4105</v>
      </c>
      <c r="CD1614">
        <v>59.28</v>
      </c>
      <c r="CE1614">
        <v>4.3899999999999997</v>
      </c>
      <c r="CF1614">
        <v>1.0974999999999999</v>
      </c>
      <c r="CG1614">
        <v>1</v>
      </c>
      <c r="CH1614">
        <v>59.28</v>
      </c>
      <c r="CI1614" s="17">
        <v>0.2</v>
      </c>
      <c r="CJ1614">
        <v>13.18</v>
      </c>
      <c r="CK1614">
        <v>1</v>
      </c>
      <c r="CL1614" t="s">
        <v>20469</v>
      </c>
      <c r="CM1614" t="s">
        <v>4121</v>
      </c>
      <c r="CN1614" t="s">
        <v>2600</v>
      </c>
      <c r="CO1614" t="s">
        <v>20477</v>
      </c>
      <c r="CP1614" t="s">
        <v>4121</v>
      </c>
      <c r="CR1614" t="s">
        <v>20403</v>
      </c>
      <c r="CS1614" t="s">
        <v>4030</v>
      </c>
      <c r="CT1614" t="s">
        <v>4109</v>
      </c>
      <c r="CU1614" t="s">
        <v>20622</v>
      </c>
      <c r="CV1614" t="s">
        <v>8521</v>
      </c>
      <c r="CX1614" t="s">
        <v>4105</v>
      </c>
      <c r="CY1614" s="17">
        <v>0.2</v>
      </c>
      <c r="CZ1614" t="s">
        <v>4133</v>
      </c>
      <c r="DA1614">
        <v>1</v>
      </c>
      <c r="DB1614" t="s">
        <v>20402</v>
      </c>
      <c r="DC1614" t="s">
        <v>80</v>
      </c>
      <c r="DD1614" t="s">
        <v>20622</v>
      </c>
      <c r="DE1614" t="s">
        <v>4158</v>
      </c>
    </row>
    <row r="1615" spans="58:109" x14ac:dyDescent="0.25">
      <c r="BF1615" t="s">
        <v>12909</v>
      </c>
      <c r="BH1615" t="s">
        <v>4553</v>
      </c>
      <c r="BL1615">
        <v>0</v>
      </c>
      <c r="BM1615">
        <v>1</v>
      </c>
      <c r="BR1615" t="s">
        <v>4031</v>
      </c>
      <c r="BS1615" s="124">
        <v>46143</v>
      </c>
      <c r="BT1615" t="s">
        <v>2069</v>
      </c>
      <c r="BU1615" t="s">
        <v>1720</v>
      </c>
      <c r="BW1615" t="s">
        <v>9885</v>
      </c>
      <c r="BX1615" t="s">
        <v>4030</v>
      </c>
      <c r="BY1615" t="s">
        <v>4034</v>
      </c>
      <c r="BZ1615" t="s">
        <v>9886</v>
      </c>
      <c r="CA1615" t="s">
        <v>8647</v>
      </c>
      <c r="CC1615" t="s">
        <v>4105</v>
      </c>
      <c r="CD1615">
        <v>49.5</v>
      </c>
      <c r="CE1615">
        <v>2.25</v>
      </c>
      <c r="CF1615">
        <v>0.54</v>
      </c>
      <c r="CG1615">
        <v>1</v>
      </c>
      <c r="CH1615">
        <v>49.5</v>
      </c>
      <c r="CI1615" s="17">
        <v>0.2</v>
      </c>
      <c r="CJ1615">
        <v>5.47</v>
      </c>
      <c r="CK1615">
        <v>1</v>
      </c>
      <c r="CL1615" t="s">
        <v>9880</v>
      </c>
      <c r="CM1615" t="s">
        <v>4121</v>
      </c>
      <c r="CN1615" t="s">
        <v>2600</v>
      </c>
      <c r="CO1615" t="s">
        <v>9886</v>
      </c>
      <c r="CP1615" t="s">
        <v>4121</v>
      </c>
      <c r="CR1615" t="s">
        <v>20924</v>
      </c>
      <c r="CS1615" t="s">
        <v>4050</v>
      </c>
      <c r="CT1615" t="s">
        <v>4034</v>
      </c>
      <c r="CU1615" t="s">
        <v>21080</v>
      </c>
      <c r="CV1615" t="s">
        <v>8391</v>
      </c>
      <c r="CX1615" t="s">
        <v>4105</v>
      </c>
      <c r="CY1615" s="17">
        <v>0.2</v>
      </c>
      <c r="CZ1615" t="s">
        <v>4133</v>
      </c>
      <c r="DA1615">
        <v>1</v>
      </c>
      <c r="DB1615" t="s">
        <v>20921</v>
      </c>
      <c r="DC1615" t="s">
        <v>80</v>
      </c>
      <c r="DD1615" t="s">
        <v>21080</v>
      </c>
      <c r="DE1615" t="s">
        <v>4158</v>
      </c>
    </row>
    <row r="1616" spans="58:109" x14ac:dyDescent="0.25">
      <c r="BF1616" t="s">
        <v>12910</v>
      </c>
      <c r="BH1616" t="s">
        <v>4574</v>
      </c>
      <c r="BL1616">
        <v>0</v>
      </c>
      <c r="BM1616">
        <v>1</v>
      </c>
      <c r="BR1616" t="s">
        <v>4031</v>
      </c>
      <c r="BS1616" s="124">
        <v>46143</v>
      </c>
      <c r="BT1616" t="s">
        <v>241</v>
      </c>
      <c r="BU1616" t="s">
        <v>1720</v>
      </c>
      <c r="BW1616" t="s">
        <v>9881</v>
      </c>
      <c r="BX1616" t="s">
        <v>4030</v>
      </c>
      <c r="BY1616" t="s">
        <v>4034</v>
      </c>
      <c r="BZ1616" t="s">
        <v>9879</v>
      </c>
      <c r="CA1616" t="s">
        <v>8647</v>
      </c>
      <c r="CC1616" t="s">
        <v>4105</v>
      </c>
      <c r="CD1616">
        <v>69.180000000000007</v>
      </c>
      <c r="CE1616">
        <v>3.14</v>
      </c>
      <c r="CF1616">
        <v>0.75449999999999995</v>
      </c>
      <c r="CG1616">
        <v>1</v>
      </c>
      <c r="CH1616">
        <v>69.180000000000007</v>
      </c>
      <c r="CI1616" s="17">
        <v>0.2</v>
      </c>
      <c r="CJ1616">
        <v>7.64</v>
      </c>
      <c r="CK1616">
        <v>1</v>
      </c>
      <c r="CL1616" t="s">
        <v>9880</v>
      </c>
      <c r="CM1616" t="s">
        <v>4121</v>
      </c>
      <c r="CN1616" t="s">
        <v>2600</v>
      </c>
      <c r="CO1616" t="s">
        <v>9879</v>
      </c>
      <c r="CP1616" t="s">
        <v>4121</v>
      </c>
      <c r="CR1616" t="s">
        <v>21120</v>
      </c>
      <c r="CS1616" t="s">
        <v>4050</v>
      </c>
      <c r="CT1616" t="s">
        <v>4034</v>
      </c>
      <c r="CU1616" t="s">
        <v>21012</v>
      </c>
      <c r="CV1616" t="s">
        <v>8257</v>
      </c>
      <c r="CW1616" t="s">
        <v>4452</v>
      </c>
      <c r="CX1616" t="s">
        <v>4105</v>
      </c>
      <c r="CZ1616" t="s">
        <v>4133</v>
      </c>
      <c r="DA1616">
        <v>1</v>
      </c>
      <c r="DB1616" t="s">
        <v>21121</v>
      </c>
      <c r="DC1616" t="s">
        <v>80</v>
      </c>
      <c r="DD1616" t="s">
        <v>21012</v>
      </c>
      <c r="DE1616" t="s">
        <v>4158</v>
      </c>
    </row>
    <row r="1617" spans="58:109" x14ac:dyDescent="0.25">
      <c r="BF1617" t="s">
        <v>12911</v>
      </c>
      <c r="BG1617" t="s">
        <v>12912</v>
      </c>
      <c r="BH1617" t="s">
        <v>8260</v>
      </c>
      <c r="BI1617" t="s">
        <v>12913</v>
      </c>
      <c r="BJ1617" t="s">
        <v>4032</v>
      </c>
      <c r="BK1617">
        <v>149.22</v>
      </c>
      <c r="BL1617">
        <v>1</v>
      </c>
      <c r="BM1617">
        <v>1</v>
      </c>
      <c r="BN1617" t="s">
        <v>4035</v>
      </c>
      <c r="BO1617">
        <v>1</v>
      </c>
      <c r="BP1617" t="s">
        <v>4029</v>
      </c>
      <c r="BQ1617" t="s">
        <v>4030</v>
      </c>
      <c r="BR1617" t="s">
        <v>4031</v>
      </c>
      <c r="BS1617" s="124">
        <v>46143</v>
      </c>
      <c r="BT1617" t="s">
        <v>2142</v>
      </c>
      <c r="BU1617" t="s">
        <v>2171</v>
      </c>
      <c r="BW1617" t="s">
        <v>9878</v>
      </c>
      <c r="BX1617" t="s">
        <v>4030</v>
      </c>
      <c r="BY1617" t="s">
        <v>4034</v>
      </c>
      <c r="BZ1617" t="s">
        <v>9879</v>
      </c>
      <c r="CA1617" t="s">
        <v>8647</v>
      </c>
      <c r="CC1617" t="s">
        <v>4105</v>
      </c>
      <c r="CD1617">
        <v>59.18</v>
      </c>
      <c r="CE1617">
        <v>2.69</v>
      </c>
      <c r="CF1617">
        <v>0.64500000000000002</v>
      </c>
      <c r="CG1617">
        <v>1</v>
      </c>
      <c r="CH1617">
        <v>59.18</v>
      </c>
      <c r="CI1617" s="17">
        <v>0.2</v>
      </c>
      <c r="CJ1617">
        <v>6.53</v>
      </c>
      <c r="CK1617">
        <v>1</v>
      </c>
      <c r="CL1617" t="s">
        <v>9880</v>
      </c>
      <c r="CM1617" t="s">
        <v>4121</v>
      </c>
      <c r="CN1617" t="s">
        <v>2600</v>
      </c>
      <c r="CO1617" t="s">
        <v>9879</v>
      </c>
      <c r="CP1617" t="s">
        <v>4121</v>
      </c>
      <c r="CR1617" t="s">
        <v>21122</v>
      </c>
      <c r="CS1617" t="s">
        <v>4050</v>
      </c>
      <c r="CT1617" t="s">
        <v>4034</v>
      </c>
      <c r="CU1617" t="s">
        <v>20987</v>
      </c>
      <c r="CV1617" t="s">
        <v>8257</v>
      </c>
      <c r="CW1617" t="s">
        <v>8377</v>
      </c>
      <c r="CX1617" t="s">
        <v>4105</v>
      </c>
      <c r="CZ1617" t="s">
        <v>4133</v>
      </c>
      <c r="DA1617">
        <v>1</v>
      </c>
      <c r="DB1617" t="s">
        <v>21123</v>
      </c>
      <c r="DC1617" t="s">
        <v>80</v>
      </c>
      <c r="DD1617" t="s">
        <v>20987</v>
      </c>
      <c r="DE1617" t="s">
        <v>4158</v>
      </c>
    </row>
    <row r="1618" spans="58:109" x14ac:dyDescent="0.25">
      <c r="BF1618" t="s">
        <v>12914</v>
      </c>
      <c r="BH1618" t="s">
        <v>8260</v>
      </c>
      <c r="BL1618">
        <v>0</v>
      </c>
      <c r="BM1618">
        <v>1</v>
      </c>
      <c r="BR1618" t="s">
        <v>4031</v>
      </c>
      <c r="BS1618" s="124">
        <v>46143</v>
      </c>
      <c r="BT1618" t="s">
        <v>2142</v>
      </c>
      <c r="BU1618" t="s">
        <v>2171</v>
      </c>
      <c r="BW1618" t="s">
        <v>9882</v>
      </c>
      <c r="BX1618" t="s">
        <v>4030</v>
      </c>
      <c r="BY1618" t="s">
        <v>4034</v>
      </c>
      <c r="BZ1618" t="s">
        <v>9731</v>
      </c>
      <c r="CA1618" t="s">
        <v>8647</v>
      </c>
      <c r="CC1618" t="s">
        <v>4105</v>
      </c>
      <c r="CD1618">
        <v>41.36</v>
      </c>
      <c r="CE1618">
        <v>1.88</v>
      </c>
      <c r="CF1618">
        <v>0.45150000000000001</v>
      </c>
      <c r="CG1618">
        <v>1</v>
      </c>
      <c r="CH1618">
        <v>41.36</v>
      </c>
      <c r="CI1618" s="17">
        <v>0.2</v>
      </c>
      <c r="CJ1618">
        <v>4.57</v>
      </c>
      <c r="CK1618">
        <v>1</v>
      </c>
      <c r="CL1618" t="s">
        <v>9880</v>
      </c>
      <c r="CM1618" t="s">
        <v>4121</v>
      </c>
      <c r="CN1618" t="s">
        <v>2600</v>
      </c>
      <c r="CO1618" t="s">
        <v>9731</v>
      </c>
      <c r="CP1618" t="s">
        <v>4121</v>
      </c>
      <c r="CR1618" t="s">
        <v>21124</v>
      </c>
      <c r="CS1618" t="s">
        <v>4050</v>
      </c>
      <c r="CT1618" t="s">
        <v>4034</v>
      </c>
      <c r="CU1618" t="s">
        <v>20987</v>
      </c>
      <c r="CV1618" t="s">
        <v>8257</v>
      </c>
      <c r="CW1618" t="s">
        <v>8377</v>
      </c>
      <c r="CX1618" t="s">
        <v>4105</v>
      </c>
      <c r="CZ1618" t="s">
        <v>4133</v>
      </c>
      <c r="DA1618">
        <v>1</v>
      </c>
      <c r="DB1618" t="s">
        <v>21123</v>
      </c>
      <c r="DC1618" t="s">
        <v>80</v>
      </c>
      <c r="DD1618" t="s">
        <v>20987</v>
      </c>
      <c r="DE1618" t="s">
        <v>4158</v>
      </c>
    </row>
    <row r="1619" spans="58:109" x14ac:dyDescent="0.25">
      <c r="BF1619" t="s">
        <v>12915</v>
      </c>
      <c r="BH1619" t="s">
        <v>8260</v>
      </c>
      <c r="BL1619">
        <v>0</v>
      </c>
      <c r="BM1619">
        <v>1</v>
      </c>
      <c r="BR1619" t="s">
        <v>4031</v>
      </c>
      <c r="BS1619" s="124">
        <v>46143</v>
      </c>
      <c r="BT1619" t="s">
        <v>2142</v>
      </c>
      <c r="BU1619" t="s">
        <v>2171</v>
      </c>
      <c r="BW1619" t="s">
        <v>9883</v>
      </c>
      <c r="BX1619" t="s">
        <v>4030</v>
      </c>
      <c r="BY1619" t="s">
        <v>4034</v>
      </c>
      <c r="BZ1619" t="s">
        <v>9731</v>
      </c>
      <c r="CA1619" t="s">
        <v>8647</v>
      </c>
      <c r="CC1619" t="s">
        <v>4105</v>
      </c>
      <c r="CD1619">
        <v>54.56</v>
      </c>
      <c r="CE1619">
        <v>2.48</v>
      </c>
      <c r="CF1619">
        <v>0.59550000000000003</v>
      </c>
      <c r="CG1619">
        <v>1</v>
      </c>
      <c r="CH1619">
        <v>54.56</v>
      </c>
      <c r="CI1619" s="17">
        <v>0.2</v>
      </c>
      <c r="CJ1619">
        <v>6.03</v>
      </c>
      <c r="CK1619">
        <v>1</v>
      </c>
      <c r="CL1619" t="s">
        <v>9880</v>
      </c>
      <c r="CM1619" t="s">
        <v>4121</v>
      </c>
      <c r="CN1619" t="s">
        <v>2600</v>
      </c>
      <c r="CO1619" t="s">
        <v>9731</v>
      </c>
      <c r="CP1619" t="s">
        <v>4121</v>
      </c>
      <c r="CR1619" t="s">
        <v>21125</v>
      </c>
      <c r="CS1619" t="s">
        <v>4050</v>
      </c>
      <c r="CT1619" t="s">
        <v>4034</v>
      </c>
      <c r="CU1619" t="s">
        <v>21126</v>
      </c>
      <c r="CV1619" t="s">
        <v>8257</v>
      </c>
      <c r="CW1619" t="s">
        <v>8377</v>
      </c>
      <c r="CX1619" t="s">
        <v>4105</v>
      </c>
      <c r="CZ1619" t="s">
        <v>4133</v>
      </c>
      <c r="DA1619">
        <v>1</v>
      </c>
      <c r="DB1619" t="s">
        <v>21123</v>
      </c>
      <c r="DC1619" t="s">
        <v>80</v>
      </c>
      <c r="DD1619" t="s">
        <v>21126</v>
      </c>
      <c r="DE1619" t="s">
        <v>4158</v>
      </c>
    </row>
    <row r="1620" spans="58:109" x14ac:dyDescent="0.25">
      <c r="BF1620" t="s">
        <v>12916</v>
      </c>
      <c r="BG1620" t="s">
        <v>12917</v>
      </c>
      <c r="BH1620" t="s">
        <v>4445</v>
      </c>
      <c r="BI1620" t="s">
        <v>12918</v>
      </c>
      <c r="BJ1620" t="s">
        <v>4032</v>
      </c>
      <c r="BK1620">
        <v>217.68</v>
      </c>
      <c r="BL1620">
        <v>1</v>
      </c>
      <c r="BM1620">
        <v>1</v>
      </c>
      <c r="BN1620" t="s">
        <v>4028</v>
      </c>
      <c r="BO1620">
        <v>1</v>
      </c>
      <c r="BP1620" t="s">
        <v>4029</v>
      </c>
      <c r="BQ1620" t="s">
        <v>4030</v>
      </c>
      <c r="BR1620" t="s">
        <v>4031</v>
      </c>
      <c r="BS1620" s="124">
        <v>46143</v>
      </c>
      <c r="BT1620" t="s">
        <v>75</v>
      </c>
      <c r="BU1620" t="s">
        <v>1720</v>
      </c>
      <c r="BW1620" t="s">
        <v>9884</v>
      </c>
      <c r="BX1620" t="s">
        <v>4030</v>
      </c>
      <c r="BY1620" t="s">
        <v>4034</v>
      </c>
      <c r="BZ1620" t="s">
        <v>9793</v>
      </c>
      <c r="CA1620" t="s">
        <v>8647</v>
      </c>
      <c r="CC1620" t="s">
        <v>4105</v>
      </c>
      <c r="CD1620">
        <v>91.18</v>
      </c>
      <c r="CE1620">
        <v>4.1399999999999997</v>
      </c>
      <c r="CF1620">
        <v>0.99450000000000005</v>
      </c>
      <c r="CG1620">
        <v>1</v>
      </c>
      <c r="CH1620">
        <v>91.18</v>
      </c>
      <c r="CI1620" s="17">
        <v>0.2</v>
      </c>
      <c r="CJ1620">
        <v>10.07</v>
      </c>
      <c r="CK1620">
        <v>1</v>
      </c>
      <c r="CL1620" t="s">
        <v>9880</v>
      </c>
      <c r="CM1620" t="s">
        <v>4121</v>
      </c>
      <c r="CN1620" t="s">
        <v>2600</v>
      </c>
      <c r="CO1620" t="s">
        <v>9793</v>
      </c>
      <c r="CP1620" t="s">
        <v>4121</v>
      </c>
      <c r="CR1620" t="s">
        <v>22018</v>
      </c>
      <c r="CS1620" t="s">
        <v>4050</v>
      </c>
      <c r="CT1620" t="s">
        <v>4109</v>
      </c>
      <c r="CU1620" t="s">
        <v>22016</v>
      </c>
      <c r="CV1620" t="s">
        <v>8391</v>
      </c>
      <c r="CX1620" t="s">
        <v>4105</v>
      </c>
      <c r="CZ1620" t="s">
        <v>4133</v>
      </c>
      <c r="DA1620">
        <v>1</v>
      </c>
      <c r="DB1620" t="s">
        <v>22019</v>
      </c>
      <c r="DC1620" t="s">
        <v>80</v>
      </c>
      <c r="DD1620" t="s">
        <v>22016</v>
      </c>
      <c r="DE1620" t="s">
        <v>4158</v>
      </c>
    </row>
    <row r="1621" spans="58:109" x14ac:dyDescent="0.25">
      <c r="BF1621" t="s">
        <v>12919</v>
      </c>
      <c r="BG1621" t="s">
        <v>12920</v>
      </c>
      <c r="BH1621" t="s">
        <v>4066</v>
      </c>
      <c r="BI1621" t="s">
        <v>12921</v>
      </c>
      <c r="BJ1621" t="s">
        <v>4027</v>
      </c>
      <c r="BK1621">
        <v>167.88</v>
      </c>
      <c r="BL1621">
        <v>1</v>
      </c>
      <c r="BM1621">
        <v>1</v>
      </c>
      <c r="BN1621" t="s">
        <v>4035</v>
      </c>
      <c r="BO1621">
        <v>1</v>
      </c>
      <c r="BP1621" t="s">
        <v>4029</v>
      </c>
      <c r="BQ1621" t="s">
        <v>4030</v>
      </c>
      <c r="BR1621" t="s">
        <v>4031</v>
      </c>
      <c r="BS1621" s="124">
        <v>46143</v>
      </c>
      <c r="BT1621" t="s">
        <v>2207</v>
      </c>
      <c r="BU1621" t="s">
        <v>1720</v>
      </c>
      <c r="BW1621" t="s">
        <v>15559</v>
      </c>
      <c r="BX1621" t="s">
        <v>4050</v>
      </c>
      <c r="BY1621" t="s">
        <v>4109</v>
      </c>
      <c r="BZ1621" t="s">
        <v>15560</v>
      </c>
      <c r="CA1621" t="s">
        <v>15560</v>
      </c>
      <c r="CB1621" t="s">
        <v>4283</v>
      </c>
      <c r="CC1621" t="s">
        <v>4111</v>
      </c>
      <c r="CD1621">
        <v>239.88</v>
      </c>
      <c r="CE1621">
        <v>19.989999999999998</v>
      </c>
      <c r="CG1621">
        <v>0</v>
      </c>
      <c r="CH1621">
        <v>239.88</v>
      </c>
      <c r="CK1621">
        <v>1</v>
      </c>
      <c r="CL1621" t="s">
        <v>15561</v>
      </c>
      <c r="CM1621" t="s">
        <v>4133</v>
      </c>
      <c r="CN1621" t="s">
        <v>2600</v>
      </c>
      <c r="CO1621" t="s">
        <v>15560</v>
      </c>
      <c r="CP1621" t="s">
        <v>4107</v>
      </c>
      <c r="CR1621" t="s">
        <v>22020</v>
      </c>
      <c r="CS1621" t="s">
        <v>4030</v>
      </c>
      <c r="CT1621" t="s">
        <v>4109</v>
      </c>
      <c r="CU1621" t="s">
        <v>22021</v>
      </c>
      <c r="CV1621" t="s">
        <v>8907</v>
      </c>
      <c r="CX1621" t="s">
        <v>4105</v>
      </c>
      <c r="CZ1621" t="s">
        <v>4133</v>
      </c>
      <c r="DA1621">
        <v>1</v>
      </c>
      <c r="DB1621" t="s">
        <v>22019</v>
      </c>
      <c r="DC1621" t="s">
        <v>80</v>
      </c>
      <c r="DD1621" t="s">
        <v>22021</v>
      </c>
      <c r="DE1621" t="s">
        <v>4158</v>
      </c>
    </row>
    <row r="1622" spans="58:109" x14ac:dyDescent="0.25">
      <c r="BF1622" t="s">
        <v>12922</v>
      </c>
      <c r="BG1622" t="s">
        <v>12923</v>
      </c>
      <c r="BH1622" t="s">
        <v>4066</v>
      </c>
      <c r="BI1622" t="s">
        <v>12924</v>
      </c>
      <c r="BJ1622" t="s">
        <v>4027</v>
      </c>
      <c r="BK1622">
        <v>118.68</v>
      </c>
      <c r="BL1622">
        <v>1</v>
      </c>
      <c r="BM1622">
        <v>1</v>
      </c>
      <c r="BN1622" t="s">
        <v>4028</v>
      </c>
      <c r="BO1622">
        <v>1</v>
      </c>
      <c r="BP1622" t="s">
        <v>4029</v>
      </c>
      <c r="BQ1622" t="s">
        <v>4030</v>
      </c>
      <c r="BR1622" t="s">
        <v>4031</v>
      </c>
      <c r="BS1622" s="124">
        <v>46143</v>
      </c>
      <c r="BT1622" t="s">
        <v>2207</v>
      </c>
      <c r="BU1622" t="s">
        <v>1720</v>
      </c>
      <c r="BW1622" t="s">
        <v>15562</v>
      </c>
      <c r="BX1622" t="s">
        <v>4030</v>
      </c>
      <c r="BY1622" t="s">
        <v>4034</v>
      </c>
      <c r="BZ1622" t="s">
        <v>15563</v>
      </c>
      <c r="CA1622" t="s">
        <v>8905</v>
      </c>
      <c r="CC1622" t="s">
        <v>4105</v>
      </c>
      <c r="CD1622">
        <v>70.5</v>
      </c>
      <c r="CE1622">
        <v>3.2</v>
      </c>
      <c r="CF1622">
        <v>0.76949999999999996</v>
      </c>
      <c r="CG1622">
        <v>1</v>
      </c>
      <c r="CH1622">
        <v>70.5</v>
      </c>
      <c r="CI1622" s="17">
        <v>0.2</v>
      </c>
      <c r="CJ1622">
        <v>7.5</v>
      </c>
      <c r="CK1622">
        <v>1</v>
      </c>
      <c r="CL1622" t="s">
        <v>15564</v>
      </c>
      <c r="CM1622" t="s">
        <v>4121</v>
      </c>
      <c r="CN1622" t="s">
        <v>2600</v>
      </c>
      <c r="CO1622" t="s">
        <v>15563</v>
      </c>
      <c r="CP1622" t="s">
        <v>4121</v>
      </c>
      <c r="CR1622" t="s">
        <v>22022</v>
      </c>
      <c r="CS1622" t="s">
        <v>4030</v>
      </c>
      <c r="CT1622" t="s">
        <v>4109</v>
      </c>
      <c r="CU1622" t="s">
        <v>22021</v>
      </c>
      <c r="CV1622" t="s">
        <v>8907</v>
      </c>
      <c r="CX1622" t="s">
        <v>4105</v>
      </c>
      <c r="CZ1622" t="s">
        <v>4133</v>
      </c>
      <c r="DA1622">
        <v>1</v>
      </c>
      <c r="DB1622" t="s">
        <v>22019</v>
      </c>
      <c r="DC1622" t="s">
        <v>80</v>
      </c>
      <c r="DD1622" t="s">
        <v>22021</v>
      </c>
      <c r="DE1622" t="s">
        <v>4158</v>
      </c>
    </row>
    <row r="1623" spans="58:109" x14ac:dyDescent="0.25">
      <c r="BF1623" t="s">
        <v>12925</v>
      </c>
      <c r="BG1623" t="s">
        <v>12926</v>
      </c>
      <c r="BH1623" t="s">
        <v>4066</v>
      </c>
      <c r="BI1623" t="s">
        <v>12927</v>
      </c>
      <c r="BJ1623" t="s">
        <v>4027</v>
      </c>
      <c r="BK1623">
        <v>172.68</v>
      </c>
      <c r="BL1623">
        <v>1</v>
      </c>
      <c r="BM1623">
        <v>1</v>
      </c>
      <c r="BN1623" t="s">
        <v>4028</v>
      </c>
      <c r="BO1623">
        <v>1</v>
      </c>
      <c r="BP1623" t="s">
        <v>4029</v>
      </c>
      <c r="BQ1623" t="s">
        <v>4030</v>
      </c>
      <c r="BR1623" t="s">
        <v>4031</v>
      </c>
      <c r="BS1623" s="124">
        <v>46143</v>
      </c>
      <c r="BT1623" t="s">
        <v>2207</v>
      </c>
      <c r="BU1623" t="s">
        <v>1720</v>
      </c>
      <c r="BW1623" t="s">
        <v>15565</v>
      </c>
      <c r="BX1623" t="s">
        <v>4030</v>
      </c>
      <c r="BY1623" t="s">
        <v>4032</v>
      </c>
      <c r="BZ1623" t="s">
        <v>15563</v>
      </c>
      <c r="CA1623" t="s">
        <v>8292</v>
      </c>
      <c r="CC1623" t="s">
        <v>4105</v>
      </c>
      <c r="CD1623">
        <v>182.26</v>
      </c>
      <c r="CE1623">
        <v>8.2799999999999994</v>
      </c>
      <c r="CF1623">
        <v>1.8564000000000001</v>
      </c>
      <c r="CG1623">
        <v>1</v>
      </c>
      <c r="CH1623">
        <v>182.26</v>
      </c>
      <c r="CI1623" s="17">
        <v>0.2</v>
      </c>
      <c r="CJ1623">
        <v>19.489999999999998</v>
      </c>
      <c r="CK1623">
        <v>1</v>
      </c>
      <c r="CL1623" t="s">
        <v>15564</v>
      </c>
      <c r="CM1623" t="s">
        <v>4121</v>
      </c>
      <c r="CN1623" t="s">
        <v>2600</v>
      </c>
      <c r="CO1623" t="s">
        <v>15563</v>
      </c>
      <c r="CP1623" t="s">
        <v>4121</v>
      </c>
      <c r="CR1623" t="s">
        <v>22023</v>
      </c>
      <c r="CS1623" t="s">
        <v>4030</v>
      </c>
      <c r="CT1623" t="s">
        <v>4109</v>
      </c>
      <c r="CU1623" t="s">
        <v>22024</v>
      </c>
      <c r="CV1623" t="s">
        <v>8907</v>
      </c>
      <c r="CX1623" t="s">
        <v>4105</v>
      </c>
      <c r="CZ1623" t="s">
        <v>4133</v>
      </c>
      <c r="DA1623">
        <v>1</v>
      </c>
      <c r="DB1623" t="s">
        <v>22019</v>
      </c>
      <c r="DC1623" t="s">
        <v>80</v>
      </c>
      <c r="DD1623" t="s">
        <v>22024</v>
      </c>
      <c r="DE1623" t="s">
        <v>4158</v>
      </c>
    </row>
    <row r="1624" spans="58:109" x14ac:dyDescent="0.25">
      <c r="BF1624" t="s">
        <v>12928</v>
      </c>
      <c r="BG1624" t="s">
        <v>12929</v>
      </c>
      <c r="BH1624" t="s">
        <v>4066</v>
      </c>
      <c r="BI1624" t="s">
        <v>12930</v>
      </c>
      <c r="BJ1624" t="s">
        <v>4027</v>
      </c>
      <c r="BK1624">
        <v>107.88</v>
      </c>
      <c r="BL1624">
        <v>1</v>
      </c>
      <c r="BM1624">
        <v>1</v>
      </c>
      <c r="BN1624" t="s">
        <v>4028</v>
      </c>
      <c r="BO1624">
        <v>1</v>
      </c>
      <c r="BP1624" t="s">
        <v>4029</v>
      </c>
      <c r="BQ1624" t="s">
        <v>4030</v>
      </c>
      <c r="BR1624" t="s">
        <v>4031</v>
      </c>
      <c r="BS1624" s="124">
        <v>46143</v>
      </c>
      <c r="BT1624" t="s">
        <v>2207</v>
      </c>
      <c r="BU1624" t="s">
        <v>1720</v>
      </c>
      <c r="BW1624" t="s">
        <v>15566</v>
      </c>
      <c r="BX1624" t="s">
        <v>4030</v>
      </c>
      <c r="BY1624" t="s">
        <v>4034</v>
      </c>
      <c r="BZ1624" t="s">
        <v>15567</v>
      </c>
      <c r="CA1624" t="s">
        <v>8905</v>
      </c>
      <c r="CC1624" t="s">
        <v>4105</v>
      </c>
      <c r="CD1624">
        <v>46.96</v>
      </c>
      <c r="CE1624">
        <v>2.13</v>
      </c>
      <c r="CF1624">
        <v>0.51300000000000001</v>
      </c>
      <c r="CG1624">
        <v>1</v>
      </c>
      <c r="CH1624">
        <v>46.96</v>
      </c>
      <c r="CI1624" s="17">
        <v>0.2</v>
      </c>
      <c r="CJ1624">
        <v>5</v>
      </c>
      <c r="CK1624">
        <v>1</v>
      </c>
      <c r="CL1624" t="s">
        <v>15564</v>
      </c>
      <c r="CM1624" t="s">
        <v>4121</v>
      </c>
      <c r="CN1624" t="s">
        <v>2600</v>
      </c>
      <c r="CO1624" t="s">
        <v>15567</v>
      </c>
      <c r="CP1624" t="s">
        <v>4121</v>
      </c>
      <c r="CR1624" t="s">
        <v>22025</v>
      </c>
      <c r="CS1624" t="s">
        <v>4030</v>
      </c>
      <c r="CT1624" t="s">
        <v>4109</v>
      </c>
      <c r="CU1624" t="s">
        <v>21844</v>
      </c>
      <c r="CV1624" t="s">
        <v>8907</v>
      </c>
      <c r="CX1624" t="s">
        <v>4105</v>
      </c>
      <c r="CZ1624" t="s">
        <v>4133</v>
      </c>
      <c r="DA1624">
        <v>1</v>
      </c>
      <c r="DB1624" t="s">
        <v>22019</v>
      </c>
      <c r="DC1624" t="s">
        <v>80</v>
      </c>
      <c r="DD1624" t="s">
        <v>21844</v>
      </c>
      <c r="DE1624" t="s">
        <v>4158</v>
      </c>
    </row>
    <row r="1625" spans="58:109" x14ac:dyDescent="0.25">
      <c r="BF1625" t="s">
        <v>12931</v>
      </c>
      <c r="BG1625" t="s">
        <v>12932</v>
      </c>
      <c r="BH1625" t="s">
        <v>4066</v>
      </c>
      <c r="BI1625" t="s">
        <v>12933</v>
      </c>
      <c r="BJ1625" t="s">
        <v>4027</v>
      </c>
      <c r="BK1625">
        <v>140.28</v>
      </c>
      <c r="BL1625">
        <v>1</v>
      </c>
      <c r="BM1625">
        <v>1</v>
      </c>
      <c r="BN1625" t="s">
        <v>4028</v>
      </c>
      <c r="BO1625">
        <v>1</v>
      </c>
      <c r="BP1625" t="s">
        <v>4029</v>
      </c>
      <c r="BQ1625" t="s">
        <v>4030</v>
      </c>
      <c r="BR1625" t="s">
        <v>4031</v>
      </c>
      <c r="BS1625" s="124">
        <v>46143</v>
      </c>
      <c r="BT1625" t="s">
        <v>2207</v>
      </c>
      <c r="BU1625" t="s">
        <v>1720</v>
      </c>
      <c r="BW1625" t="s">
        <v>15568</v>
      </c>
      <c r="BX1625" t="s">
        <v>4030</v>
      </c>
      <c r="BY1625" t="s">
        <v>4034</v>
      </c>
      <c r="BZ1625" t="s">
        <v>15567</v>
      </c>
      <c r="CA1625" t="s">
        <v>8254</v>
      </c>
      <c r="CC1625" t="s">
        <v>4105</v>
      </c>
      <c r="CD1625">
        <v>75.459999999999994</v>
      </c>
      <c r="CE1625">
        <v>3.43</v>
      </c>
      <c r="CF1625">
        <v>0.82350000000000001</v>
      </c>
      <c r="CG1625">
        <v>1</v>
      </c>
      <c r="CH1625">
        <v>75.459999999999994</v>
      </c>
      <c r="CI1625" s="17">
        <v>0.2</v>
      </c>
      <c r="CJ1625">
        <v>6.79</v>
      </c>
      <c r="CK1625">
        <v>1</v>
      </c>
      <c r="CL1625" t="s">
        <v>15564</v>
      </c>
      <c r="CM1625" t="s">
        <v>4121</v>
      </c>
      <c r="CN1625" t="s">
        <v>2600</v>
      </c>
      <c r="CO1625" t="s">
        <v>15567</v>
      </c>
      <c r="CP1625" t="s">
        <v>4121</v>
      </c>
      <c r="CR1625" t="s">
        <v>22026</v>
      </c>
      <c r="CS1625" t="s">
        <v>4030</v>
      </c>
      <c r="CT1625" t="s">
        <v>4034</v>
      </c>
      <c r="CU1625" t="s">
        <v>21880</v>
      </c>
      <c r="CV1625" t="s">
        <v>8907</v>
      </c>
      <c r="CX1625" t="s">
        <v>4105</v>
      </c>
      <c r="CZ1625" t="s">
        <v>4133</v>
      </c>
      <c r="DA1625">
        <v>1</v>
      </c>
      <c r="DB1625" t="s">
        <v>22027</v>
      </c>
      <c r="DC1625" t="s">
        <v>80</v>
      </c>
      <c r="DD1625" t="s">
        <v>21880</v>
      </c>
      <c r="DE1625" t="s">
        <v>4158</v>
      </c>
    </row>
    <row r="1626" spans="58:109" x14ac:dyDescent="0.25">
      <c r="BF1626" t="s">
        <v>12934</v>
      </c>
      <c r="BG1626" t="s">
        <v>12935</v>
      </c>
      <c r="BH1626" t="s">
        <v>4066</v>
      </c>
      <c r="BI1626" t="s">
        <v>12936</v>
      </c>
      <c r="BJ1626" t="s">
        <v>4027</v>
      </c>
      <c r="BK1626">
        <v>345.48</v>
      </c>
      <c r="BL1626">
        <v>1</v>
      </c>
      <c r="BM1626">
        <v>1</v>
      </c>
      <c r="BN1626" t="s">
        <v>4028</v>
      </c>
      <c r="BO1626">
        <v>1</v>
      </c>
      <c r="BP1626" t="s">
        <v>4029</v>
      </c>
      <c r="BQ1626" t="s">
        <v>4030</v>
      </c>
      <c r="BR1626" t="s">
        <v>4031</v>
      </c>
      <c r="BS1626" s="124">
        <v>46143</v>
      </c>
      <c r="BT1626" t="s">
        <v>2207</v>
      </c>
      <c r="BU1626" t="s">
        <v>1720</v>
      </c>
      <c r="BW1626" t="s">
        <v>15569</v>
      </c>
      <c r="BX1626" t="s">
        <v>4030</v>
      </c>
      <c r="BY1626" t="s">
        <v>4034</v>
      </c>
      <c r="BZ1626" t="s">
        <v>13315</v>
      </c>
      <c r="CA1626" t="s">
        <v>8485</v>
      </c>
      <c r="CC1626" t="s">
        <v>4105</v>
      </c>
      <c r="CD1626">
        <v>58.18</v>
      </c>
      <c r="CE1626">
        <v>2.64</v>
      </c>
      <c r="CF1626">
        <v>0.63449999999999995</v>
      </c>
      <c r="CG1626">
        <v>1</v>
      </c>
      <c r="CH1626">
        <v>58.18</v>
      </c>
      <c r="CI1626" s="17">
        <v>0.2</v>
      </c>
      <c r="CJ1626">
        <v>6.19</v>
      </c>
      <c r="CK1626">
        <v>1</v>
      </c>
      <c r="CL1626" t="s">
        <v>15570</v>
      </c>
      <c r="CM1626" t="s">
        <v>4121</v>
      </c>
      <c r="CN1626" t="s">
        <v>2600</v>
      </c>
      <c r="CO1626" t="s">
        <v>13315</v>
      </c>
      <c r="CP1626" t="s">
        <v>4121</v>
      </c>
      <c r="CR1626" t="s">
        <v>14179</v>
      </c>
      <c r="CS1626" t="s">
        <v>4030</v>
      </c>
      <c r="CT1626" t="s">
        <v>4109</v>
      </c>
      <c r="CU1626" t="s">
        <v>21861</v>
      </c>
      <c r="CV1626" t="s">
        <v>8648</v>
      </c>
      <c r="CX1626" t="s">
        <v>4105</v>
      </c>
      <c r="CZ1626" t="s">
        <v>4133</v>
      </c>
      <c r="DA1626">
        <v>1</v>
      </c>
      <c r="DB1626" t="s">
        <v>14181</v>
      </c>
      <c r="DC1626" t="s">
        <v>80</v>
      </c>
      <c r="DD1626" t="s">
        <v>21861</v>
      </c>
      <c r="DE1626" t="s">
        <v>4158</v>
      </c>
    </row>
    <row r="1627" spans="58:109" x14ac:dyDescent="0.25">
      <c r="BF1627" t="s">
        <v>12937</v>
      </c>
      <c r="BH1627" t="s">
        <v>4066</v>
      </c>
      <c r="BL1627">
        <v>0</v>
      </c>
      <c r="BM1627">
        <v>1</v>
      </c>
      <c r="BR1627" t="s">
        <v>4031</v>
      </c>
      <c r="BS1627" s="124">
        <v>46143</v>
      </c>
      <c r="BT1627" t="s">
        <v>2207</v>
      </c>
      <c r="BU1627" t="s">
        <v>1720</v>
      </c>
      <c r="BW1627" t="s">
        <v>15571</v>
      </c>
      <c r="BX1627" t="s">
        <v>4030</v>
      </c>
      <c r="BY1627" t="s">
        <v>4027</v>
      </c>
      <c r="BZ1627" t="s">
        <v>15572</v>
      </c>
      <c r="CA1627" t="s">
        <v>15572</v>
      </c>
      <c r="CB1627" t="s">
        <v>4116</v>
      </c>
      <c r="CC1627" t="s">
        <v>4105</v>
      </c>
      <c r="CD1627">
        <v>82.92</v>
      </c>
      <c r="CE1627">
        <v>6.91</v>
      </c>
      <c r="CG1627">
        <v>0</v>
      </c>
      <c r="CH1627">
        <v>82.92</v>
      </c>
      <c r="CK1627">
        <v>1</v>
      </c>
      <c r="CL1627" t="s">
        <v>15573</v>
      </c>
      <c r="CM1627" t="s">
        <v>4106</v>
      </c>
      <c r="CN1627" t="s">
        <v>2600</v>
      </c>
      <c r="CO1627" t="s">
        <v>15572</v>
      </c>
      <c r="CP1627" t="s">
        <v>4107</v>
      </c>
      <c r="CR1627" t="s">
        <v>22028</v>
      </c>
      <c r="CS1627" t="s">
        <v>4030</v>
      </c>
      <c r="CT1627" t="s">
        <v>4142</v>
      </c>
      <c r="CU1627" t="s">
        <v>22029</v>
      </c>
      <c r="CV1627" t="s">
        <v>8648</v>
      </c>
      <c r="CX1627" t="s">
        <v>4105</v>
      </c>
      <c r="CZ1627" t="s">
        <v>4133</v>
      </c>
      <c r="DA1627">
        <v>1</v>
      </c>
      <c r="DB1627" t="s">
        <v>22030</v>
      </c>
      <c r="DC1627" t="s">
        <v>80</v>
      </c>
      <c r="DD1627" t="s">
        <v>22029</v>
      </c>
      <c r="DE1627" t="s">
        <v>4158</v>
      </c>
    </row>
    <row r="1628" spans="58:109" x14ac:dyDescent="0.25">
      <c r="BF1628" t="s">
        <v>12938</v>
      </c>
      <c r="BH1628" t="s">
        <v>4067</v>
      </c>
      <c r="BL1628">
        <v>0</v>
      </c>
      <c r="BM1628">
        <v>1</v>
      </c>
      <c r="BR1628" t="s">
        <v>4041</v>
      </c>
      <c r="BS1628" s="124">
        <v>46143</v>
      </c>
      <c r="BT1628" t="s">
        <v>2229</v>
      </c>
      <c r="BU1628" t="s">
        <v>1720</v>
      </c>
      <c r="BW1628" t="s">
        <v>15574</v>
      </c>
      <c r="BX1628" t="s">
        <v>4030</v>
      </c>
      <c r="BY1628" t="s">
        <v>4027</v>
      </c>
      <c r="BZ1628" t="s">
        <v>15572</v>
      </c>
      <c r="CA1628" t="s">
        <v>15572</v>
      </c>
      <c r="CB1628" t="s">
        <v>4116</v>
      </c>
      <c r="CC1628" t="s">
        <v>4105</v>
      </c>
      <c r="CD1628">
        <v>82.92</v>
      </c>
      <c r="CE1628">
        <v>6.91</v>
      </c>
      <c r="CG1628">
        <v>0</v>
      </c>
      <c r="CH1628">
        <v>82.92</v>
      </c>
      <c r="CK1628">
        <v>1</v>
      </c>
      <c r="CL1628" t="s">
        <v>15573</v>
      </c>
      <c r="CM1628" t="s">
        <v>4106</v>
      </c>
      <c r="CN1628" t="s">
        <v>2600</v>
      </c>
      <c r="CO1628" t="s">
        <v>15572</v>
      </c>
      <c r="CP1628" t="s">
        <v>4107</v>
      </c>
      <c r="CR1628" t="s">
        <v>22031</v>
      </c>
      <c r="CS1628" t="s">
        <v>4050</v>
      </c>
      <c r="CT1628" t="s">
        <v>4032</v>
      </c>
      <c r="CU1628" t="s">
        <v>22032</v>
      </c>
      <c r="CV1628" t="s">
        <v>8257</v>
      </c>
      <c r="CW1628" t="s">
        <v>4455</v>
      </c>
      <c r="CX1628" t="s">
        <v>4105</v>
      </c>
      <c r="CZ1628" t="s">
        <v>4133</v>
      </c>
      <c r="DA1628">
        <v>1</v>
      </c>
      <c r="DB1628" t="s">
        <v>22033</v>
      </c>
      <c r="DC1628" t="s">
        <v>80</v>
      </c>
      <c r="DD1628" t="s">
        <v>22032</v>
      </c>
      <c r="DE1628" t="s">
        <v>4158</v>
      </c>
    </row>
    <row r="1629" spans="58:109" x14ac:dyDescent="0.25">
      <c r="BF1629" t="s">
        <v>12939</v>
      </c>
      <c r="BH1629" t="s">
        <v>4067</v>
      </c>
      <c r="BL1629">
        <v>0</v>
      </c>
      <c r="BM1629">
        <v>1</v>
      </c>
      <c r="BR1629" t="s">
        <v>4041</v>
      </c>
      <c r="BS1629" s="124">
        <v>46143</v>
      </c>
      <c r="BT1629" t="s">
        <v>2229</v>
      </c>
      <c r="BU1629" t="s">
        <v>1720</v>
      </c>
      <c r="BW1629" t="s">
        <v>15575</v>
      </c>
      <c r="BX1629" t="s">
        <v>4030</v>
      </c>
      <c r="BY1629" t="s">
        <v>4027</v>
      </c>
      <c r="BZ1629" t="s">
        <v>15572</v>
      </c>
      <c r="CA1629" t="s">
        <v>15572</v>
      </c>
      <c r="CB1629" t="s">
        <v>4116</v>
      </c>
      <c r="CC1629" t="s">
        <v>4105</v>
      </c>
      <c r="CD1629">
        <v>82.92</v>
      </c>
      <c r="CE1629">
        <v>6.91</v>
      </c>
      <c r="CG1629">
        <v>0</v>
      </c>
      <c r="CH1629">
        <v>82.92</v>
      </c>
      <c r="CK1629">
        <v>1</v>
      </c>
      <c r="CL1629" t="s">
        <v>15573</v>
      </c>
      <c r="CM1629" t="s">
        <v>4106</v>
      </c>
      <c r="CN1629" t="s">
        <v>2600</v>
      </c>
      <c r="CO1629" t="s">
        <v>15572</v>
      </c>
      <c r="CP1629" t="s">
        <v>4107</v>
      </c>
      <c r="CR1629" t="s">
        <v>22034</v>
      </c>
      <c r="CS1629" t="s">
        <v>4050</v>
      </c>
      <c r="CT1629" t="s">
        <v>4027</v>
      </c>
      <c r="CU1629" t="s">
        <v>22035</v>
      </c>
      <c r="CV1629" t="s">
        <v>8257</v>
      </c>
      <c r="CW1629" t="s">
        <v>4535</v>
      </c>
      <c r="CX1629" t="s">
        <v>4105</v>
      </c>
      <c r="CZ1629" t="s">
        <v>4133</v>
      </c>
      <c r="DA1629">
        <v>1</v>
      </c>
      <c r="DB1629" t="s">
        <v>22033</v>
      </c>
      <c r="DC1629" t="s">
        <v>80</v>
      </c>
      <c r="DD1629" t="s">
        <v>22035</v>
      </c>
      <c r="DE1629" t="s">
        <v>4158</v>
      </c>
    </row>
    <row r="1630" spans="58:109" x14ac:dyDescent="0.25">
      <c r="BF1630" t="s">
        <v>12940</v>
      </c>
      <c r="BH1630" t="s">
        <v>4067</v>
      </c>
      <c r="BL1630">
        <v>0</v>
      </c>
      <c r="BM1630">
        <v>1</v>
      </c>
      <c r="BR1630" t="s">
        <v>4041</v>
      </c>
      <c r="BS1630" s="124">
        <v>46143</v>
      </c>
      <c r="BT1630" t="s">
        <v>2229</v>
      </c>
      <c r="BU1630" t="s">
        <v>1720</v>
      </c>
      <c r="BW1630" t="s">
        <v>9887</v>
      </c>
      <c r="BX1630" t="s">
        <v>4108</v>
      </c>
      <c r="BY1630" t="s">
        <v>4142</v>
      </c>
      <c r="BZ1630" t="s">
        <v>9888</v>
      </c>
      <c r="CA1630" t="s">
        <v>9889</v>
      </c>
      <c r="CB1630" t="s">
        <v>9890</v>
      </c>
      <c r="CC1630" t="s">
        <v>4105</v>
      </c>
      <c r="CD1630">
        <v>153.5</v>
      </c>
      <c r="CE1630">
        <v>12.79</v>
      </c>
      <c r="CF1630">
        <v>3.198</v>
      </c>
      <c r="CG1630">
        <v>1</v>
      </c>
      <c r="CH1630">
        <v>153.5</v>
      </c>
      <c r="CI1630" s="17">
        <v>0.2</v>
      </c>
      <c r="CJ1630">
        <v>38.380000000000003</v>
      </c>
      <c r="CK1630">
        <v>1</v>
      </c>
      <c r="CL1630" t="s">
        <v>9891</v>
      </c>
      <c r="CM1630" t="s">
        <v>4121</v>
      </c>
      <c r="CN1630" t="s">
        <v>2624</v>
      </c>
      <c r="CO1630" t="s">
        <v>9888</v>
      </c>
      <c r="CP1630" t="s">
        <v>4121</v>
      </c>
      <c r="CR1630" t="s">
        <v>22036</v>
      </c>
      <c r="CS1630" t="s">
        <v>4030</v>
      </c>
      <c r="CT1630" t="s">
        <v>4109</v>
      </c>
      <c r="CU1630" t="s">
        <v>21609</v>
      </c>
      <c r="CV1630" t="s">
        <v>8912</v>
      </c>
      <c r="CX1630" t="s">
        <v>4111</v>
      </c>
      <c r="CZ1630" t="s">
        <v>4133</v>
      </c>
      <c r="DA1630">
        <v>1</v>
      </c>
      <c r="DB1630" t="s">
        <v>22037</v>
      </c>
      <c r="DC1630" t="s">
        <v>80</v>
      </c>
      <c r="DD1630" t="s">
        <v>21609</v>
      </c>
      <c r="DE1630" t="s">
        <v>4158</v>
      </c>
    </row>
    <row r="1631" spans="58:109" x14ac:dyDescent="0.25">
      <c r="BF1631" t="s">
        <v>12941</v>
      </c>
      <c r="BG1631" t="s">
        <v>12942</v>
      </c>
      <c r="BH1631" t="s">
        <v>4068</v>
      </c>
      <c r="BI1631" t="s">
        <v>12943</v>
      </c>
      <c r="BJ1631" t="s">
        <v>4032</v>
      </c>
      <c r="BK1631">
        <v>250.08</v>
      </c>
      <c r="BL1631">
        <v>0</v>
      </c>
      <c r="BM1631">
        <v>1</v>
      </c>
      <c r="BN1631" t="s">
        <v>4056</v>
      </c>
      <c r="BO1631">
        <v>1</v>
      </c>
      <c r="BP1631" t="s">
        <v>4029</v>
      </c>
      <c r="BQ1631" t="s">
        <v>4030</v>
      </c>
      <c r="BR1631" t="s">
        <v>4031</v>
      </c>
      <c r="BS1631" s="124">
        <v>46143</v>
      </c>
      <c r="BT1631" t="s">
        <v>2259</v>
      </c>
      <c r="BU1631" t="s">
        <v>2409</v>
      </c>
      <c r="BW1631" t="s">
        <v>9887</v>
      </c>
      <c r="BX1631" t="s">
        <v>4108</v>
      </c>
      <c r="BY1631" t="s">
        <v>4142</v>
      </c>
      <c r="BZ1631" t="s">
        <v>9888</v>
      </c>
      <c r="CA1631" t="s">
        <v>9889</v>
      </c>
      <c r="CB1631" t="s">
        <v>9890</v>
      </c>
      <c r="CC1631" t="s">
        <v>4105</v>
      </c>
      <c r="CD1631">
        <v>153.5</v>
      </c>
      <c r="CE1631">
        <v>12.79</v>
      </c>
      <c r="CF1631">
        <v>3.198</v>
      </c>
      <c r="CG1631">
        <v>1</v>
      </c>
      <c r="CH1631">
        <v>153.5</v>
      </c>
      <c r="CI1631" s="17">
        <v>0.2</v>
      </c>
      <c r="CJ1631">
        <v>38.380000000000003</v>
      </c>
      <c r="CK1631">
        <v>1</v>
      </c>
      <c r="CL1631" t="s">
        <v>9891</v>
      </c>
      <c r="CM1631" t="s">
        <v>4121</v>
      </c>
      <c r="CN1631" t="s">
        <v>2624</v>
      </c>
      <c r="CO1631" t="s">
        <v>9888</v>
      </c>
      <c r="CP1631" t="s">
        <v>4121</v>
      </c>
      <c r="CR1631" t="s">
        <v>18049</v>
      </c>
      <c r="CS1631" t="s">
        <v>4030</v>
      </c>
      <c r="CT1631" t="s">
        <v>4109</v>
      </c>
      <c r="CU1631" t="s">
        <v>17233</v>
      </c>
      <c r="CV1631" t="s">
        <v>4690</v>
      </c>
      <c r="CX1631" t="s">
        <v>4105</v>
      </c>
      <c r="CZ1631" t="s">
        <v>4133</v>
      </c>
      <c r="DA1631">
        <v>1</v>
      </c>
      <c r="DB1631" t="s">
        <v>14349</v>
      </c>
      <c r="DC1631" t="s">
        <v>80</v>
      </c>
      <c r="DD1631" t="s">
        <v>17233</v>
      </c>
      <c r="DE1631" t="s">
        <v>4158</v>
      </c>
    </row>
    <row r="1632" spans="58:109" x14ac:dyDescent="0.25">
      <c r="BF1632" t="s">
        <v>12944</v>
      </c>
      <c r="BG1632" t="s">
        <v>12945</v>
      </c>
      <c r="BH1632" t="s">
        <v>2336</v>
      </c>
      <c r="BI1632" t="s">
        <v>12946</v>
      </c>
      <c r="BJ1632" t="s">
        <v>4032</v>
      </c>
      <c r="BK1632">
        <v>161.36000000000001</v>
      </c>
      <c r="BL1632">
        <v>1</v>
      </c>
      <c r="BM1632">
        <v>1</v>
      </c>
      <c r="BN1632" t="s">
        <v>4028</v>
      </c>
      <c r="BO1632">
        <v>1</v>
      </c>
      <c r="BP1632" t="s">
        <v>4029</v>
      </c>
      <c r="BQ1632" t="s">
        <v>4030</v>
      </c>
      <c r="BR1632" t="s">
        <v>69</v>
      </c>
      <c r="BS1632" s="124">
        <v>46143</v>
      </c>
      <c r="BT1632" t="s">
        <v>2335</v>
      </c>
      <c r="BU1632" t="s">
        <v>2171</v>
      </c>
      <c r="BW1632" t="s">
        <v>15576</v>
      </c>
      <c r="BX1632" t="s">
        <v>4030</v>
      </c>
      <c r="BY1632" t="s">
        <v>4034</v>
      </c>
      <c r="BZ1632" t="s">
        <v>15577</v>
      </c>
      <c r="CA1632" t="s">
        <v>8826</v>
      </c>
      <c r="CB1632" t="s">
        <v>4476</v>
      </c>
      <c r="CC1632" t="s">
        <v>4105</v>
      </c>
      <c r="CD1632">
        <v>149.88</v>
      </c>
      <c r="CE1632">
        <v>12.49</v>
      </c>
      <c r="CF1632">
        <v>1.4984999999999999</v>
      </c>
      <c r="CG1632">
        <v>1</v>
      </c>
      <c r="CH1632">
        <v>149.88</v>
      </c>
      <c r="CI1632" s="17">
        <v>0.2</v>
      </c>
      <c r="CJ1632">
        <v>18.36</v>
      </c>
      <c r="CK1632">
        <v>1</v>
      </c>
      <c r="CL1632" t="s">
        <v>15578</v>
      </c>
      <c r="CM1632" t="s">
        <v>4121</v>
      </c>
      <c r="CN1632" t="s">
        <v>2624</v>
      </c>
      <c r="CO1632" t="s">
        <v>15577</v>
      </c>
      <c r="CP1632" t="s">
        <v>4121</v>
      </c>
      <c r="CR1632" t="s">
        <v>18050</v>
      </c>
      <c r="CS1632" t="s">
        <v>4050</v>
      </c>
      <c r="CT1632" t="s">
        <v>4126</v>
      </c>
      <c r="CU1632" t="s">
        <v>15827</v>
      </c>
      <c r="CV1632" t="s">
        <v>4701</v>
      </c>
      <c r="CX1632" t="s">
        <v>4105</v>
      </c>
      <c r="CY1632" s="17">
        <v>0.2</v>
      </c>
      <c r="CZ1632" t="s">
        <v>4133</v>
      </c>
      <c r="DA1632">
        <v>1</v>
      </c>
      <c r="DB1632" t="s">
        <v>18051</v>
      </c>
      <c r="DC1632" t="s">
        <v>80</v>
      </c>
      <c r="DD1632" t="s">
        <v>15827</v>
      </c>
      <c r="DE1632" t="s">
        <v>4158</v>
      </c>
    </row>
    <row r="1633" spans="58:109" x14ac:dyDescent="0.25">
      <c r="BF1633" t="s">
        <v>12947</v>
      </c>
      <c r="BG1633" t="s">
        <v>12948</v>
      </c>
      <c r="BH1633" t="s">
        <v>2336</v>
      </c>
      <c r="BI1633" t="s">
        <v>12949</v>
      </c>
      <c r="BJ1633" t="s">
        <v>4032</v>
      </c>
      <c r="BK1633">
        <v>107.02</v>
      </c>
      <c r="BL1633">
        <v>1</v>
      </c>
      <c r="BM1633">
        <v>1</v>
      </c>
      <c r="BN1633" t="s">
        <v>4028</v>
      </c>
      <c r="BO1633">
        <v>1</v>
      </c>
      <c r="BP1633" t="s">
        <v>4029</v>
      </c>
      <c r="BQ1633" t="s">
        <v>4030</v>
      </c>
      <c r="BR1633" t="s">
        <v>69</v>
      </c>
      <c r="BS1633" s="124">
        <v>46143</v>
      </c>
      <c r="BT1633" t="s">
        <v>2335</v>
      </c>
      <c r="BU1633" t="s">
        <v>2171</v>
      </c>
      <c r="BW1633" t="s">
        <v>15579</v>
      </c>
      <c r="BX1633" t="s">
        <v>4030</v>
      </c>
      <c r="BY1633" t="s">
        <v>4034</v>
      </c>
      <c r="BZ1633" t="s">
        <v>15580</v>
      </c>
      <c r="CA1633" t="s">
        <v>8826</v>
      </c>
      <c r="CB1633" t="s">
        <v>4476</v>
      </c>
      <c r="CC1633" t="s">
        <v>4105</v>
      </c>
      <c r="CD1633">
        <v>137.88</v>
      </c>
      <c r="CE1633">
        <v>11.49</v>
      </c>
      <c r="CF1633">
        <v>1.3785000000000001</v>
      </c>
      <c r="CG1633">
        <v>1</v>
      </c>
      <c r="CH1633">
        <v>137.88</v>
      </c>
      <c r="CI1633" s="17">
        <v>0.2</v>
      </c>
      <c r="CJ1633">
        <v>16.89</v>
      </c>
      <c r="CK1633">
        <v>1</v>
      </c>
      <c r="CL1633" t="s">
        <v>15578</v>
      </c>
      <c r="CM1633" t="s">
        <v>4121</v>
      </c>
      <c r="CN1633" t="s">
        <v>2624</v>
      </c>
      <c r="CO1633" t="s">
        <v>15580</v>
      </c>
      <c r="CP1633" t="s">
        <v>4121</v>
      </c>
      <c r="CR1633" t="s">
        <v>8332</v>
      </c>
      <c r="CS1633" t="s">
        <v>4050</v>
      </c>
      <c r="CT1633" t="s">
        <v>4109</v>
      </c>
      <c r="CU1633" t="s">
        <v>17935</v>
      </c>
      <c r="CV1633" t="s">
        <v>4701</v>
      </c>
      <c r="CW1633" t="s">
        <v>4543</v>
      </c>
      <c r="CX1633" t="s">
        <v>4111</v>
      </c>
      <c r="CZ1633" t="s">
        <v>4133</v>
      </c>
      <c r="DA1633">
        <v>1</v>
      </c>
      <c r="DB1633" t="s">
        <v>8333</v>
      </c>
      <c r="DC1633" t="s">
        <v>80</v>
      </c>
      <c r="DD1633" t="s">
        <v>17935</v>
      </c>
      <c r="DE1633" t="s">
        <v>4158</v>
      </c>
    </row>
    <row r="1634" spans="58:109" x14ac:dyDescent="0.25">
      <c r="BF1634" t="s">
        <v>12950</v>
      </c>
      <c r="BG1634" t="s">
        <v>12951</v>
      </c>
      <c r="BH1634" t="s">
        <v>4070</v>
      </c>
      <c r="BI1634" t="s">
        <v>12952</v>
      </c>
      <c r="BJ1634" t="s">
        <v>4032</v>
      </c>
      <c r="BK1634">
        <v>154.88</v>
      </c>
      <c r="BL1634">
        <v>1</v>
      </c>
      <c r="BM1634">
        <v>1</v>
      </c>
      <c r="BN1634" t="s">
        <v>4035</v>
      </c>
      <c r="BO1634">
        <v>1</v>
      </c>
      <c r="BP1634" t="s">
        <v>4029</v>
      </c>
      <c r="BQ1634" t="s">
        <v>4030</v>
      </c>
      <c r="BR1634" t="s">
        <v>4031</v>
      </c>
      <c r="BS1634" s="124">
        <v>46143</v>
      </c>
      <c r="BT1634" t="s">
        <v>2345</v>
      </c>
      <c r="BU1634" t="s">
        <v>1720</v>
      </c>
      <c r="BW1634" t="s">
        <v>15581</v>
      </c>
      <c r="BX1634" t="s">
        <v>4030</v>
      </c>
      <c r="BY1634" t="s">
        <v>4034</v>
      </c>
      <c r="BZ1634" t="s">
        <v>15582</v>
      </c>
      <c r="CA1634" t="s">
        <v>8826</v>
      </c>
      <c r="CB1634" t="s">
        <v>4476</v>
      </c>
      <c r="CC1634" t="s">
        <v>4105</v>
      </c>
      <c r="CD1634">
        <v>71.88</v>
      </c>
      <c r="CE1634">
        <v>5.99</v>
      </c>
      <c r="CF1634">
        <v>0.71850000000000003</v>
      </c>
      <c r="CG1634">
        <v>1</v>
      </c>
      <c r="CH1634">
        <v>71.88</v>
      </c>
      <c r="CI1634" s="17">
        <v>0.2</v>
      </c>
      <c r="CJ1634">
        <v>8.8000000000000007</v>
      </c>
      <c r="CK1634">
        <v>1</v>
      </c>
      <c r="CL1634" t="s">
        <v>15578</v>
      </c>
      <c r="CM1634" t="s">
        <v>4121</v>
      </c>
      <c r="CN1634" t="s">
        <v>2624</v>
      </c>
      <c r="CO1634" t="s">
        <v>15582</v>
      </c>
      <c r="CP1634" t="s">
        <v>4121</v>
      </c>
      <c r="CR1634" t="s">
        <v>18052</v>
      </c>
      <c r="CS1634" t="s">
        <v>4050</v>
      </c>
      <c r="CT1634" t="s">
        <v>4109</v>
      </c>
      <c r="CU1634" t="s">
        <v>18053</v>
      </c>
      <c r="CV1634" t="s">
        <v>4701</v>
      </c>
      <c r="CW1634" t="s">
        <v>4275</v>
      </c>
      <c r="CX1634" t="s">
        <v>4111</v>
      </c>
      <c r="CZ1634" t="s">
        <v>4133</v>
      </c>
      <c r="DA1634">
        <v>1</v>
      </c>
      <c r="DB1634" t="s">
        <v>18054</v>
      </c>
      <c r="DC1634" t="s">
        <v>80</v>
      </c>
      <c r="DD1634" t="s">
        <v>18053</v>
      </c>
      <c r="DE1634" t="s">
        <v>4158</v>
      </c>
    </row>
    <row r="1635" spans="58:109" x14ac:dyDescent="0.25">
      <c r="BF1635" t="s">
        <v>12953</v>
      </c>
      <c r="BG1635" t="s">
        <v>12954</v>
      </c>
      <c r="BH1635" t="s">
        <v>4070</v>
      </c>
      <c r="BI1635" t="s">
        <v>12955</v>
      </c>
      <c r="BJ1635" t="s">
        <v>4032</v>
      </c>
      <c r="BK1635">
        <v>121.14</v>
      </c>
      <c r="BL1635">
        <v>1</v>
      </c>
      <c r="BM1635">
        <v>1</v>
      </c>
      <c r="BN1635" t="s">
        <v>4570</v>
      </c>
      <c r="BO1635">
        <v>1</v>
      </c>
      <c r="BP1635" t="s">
        <v>4029</v>
      </c>
      <c r="BQ1635" t="s">
        <v>4030</v>
      </c>
      <c r="BR1635" t="s">
        <v>4031</v>
      </c>
      <c r="BS1635" s="124">
        <v>46143</v>
      </c>
      <c r="BT1635" t="s">
        <v>2345</v>
      </c>
      <c r="BU1635" t="s">
        <v>1720</v>
      </c>
      <c r="BW1635" t="s">
        <v>15583</v>
      </c>
      <c r="BX1635" t="s">
        <v>4030</v>
      </c>
      <c r="BY1635" t="s">
        <v>4034</v>
      </c>
      <c r="BZ1635" t="s">
        <v>15584</v>
      </c>
      <c r="CA1635" t="s">
        <v>8826</v>
      </c>
      <c r="CB1635" t="s">
        <v>4476</v>
      </c>
      <c r="CC1635" t="s">
        <v>4105</v>
      </c>
      <c r="CD1635">
        <v>102.36</v>
      </c>
      <c r="CE1635">
        <v>8.5299999999999994</v>
      </c>
      <c r="CF1635">
        <v>1.0229999999999999</v>
      </c>
      <c r="CG1635">
        <v>1</v>
      </c>
      <c r="CH1635">
        <v>102.36</v>
      </c>
      <c r="CI1635" s="17">
        <v>0.2</v>
      </c>
      <c r="CJ1635">
        <v>12.53</v>
      </c>
      <c r="CK1635">
        <v>1</v>
      </c>
      <c r="CL1635" t="s">
        <v>15578</v>
      </c>
      <c r="CM1635" t="s">
        <v>4121</v>
      </c>
      <c r="CN1635" t="s">
        <v>2624</v>
      </c>
      <c r="CO1635" t="s">
        <v>15584</v>
      </c>
      <c r="CP1635" t="s">
        <v>4121</v>
      </c>
      <c r="CR1635" t="s">
        <v>18055</v>
      </c>
      <c r="CS1635" t="s">
        <v>4050</v>
      </c>
      <c r="CT1635" t="s">
        <v>4109</v>
      </c>
      <c r="CU1635" t="s">
        <v>15744</v>
      </c>
      <c r="CV1635" t="s">
        <v>4701</v>
      </c>
      <c r="CX1635" t="s">
        <v>4111</v>
      </c>
      <c r="CZ1635" t="s">
        <v>4133</v>
      </c>
      <c r="DA1635">
        <v>1</v>
      </c>
      <c r="DB1635" t="s">
        <v>18056</v>
      </c>
      <c r="DC1635" t="s">
        <v>80</v>
      </c>
      <c r="DD1635" t="s">
        <v>15744</v>
      </c>
      <c r="DE1635" t="s">
        <v>4158</v>
      </c>
    </row>
    <row r="1636" spans="58:109" x14ac:dyDescent="0.25">
      <c r="BF1636" t="s">
        <v>12956</v>
      </c>
      <c r="BG1636" t="s">
        <v>12957</v>
      </c>
      <c r="BH1636" t="s">
        <v>4070</v>
      </c>
      <c r="BI1636" t="s">
        <v>12958</v>
      </c>
      <c r="BJ1636" t="s">
        <v>4032</v>
      </c>
      <c r="BK1636">
        <v>113.28</v>
      </c>
      <c r="BL1636">
        <v>1</v>
      </c>
      <c r="BM1636">
        <v>1</v>
      </c>
      <c r="BN1636" t="s">
        <v>4570</v>
      </c>
      <c r="BO1636">
        <v>1</v>
      </c>
      <c r="BP1636" t="s">
        <v>4029</v>
      </c>
      <c r="BQ1636" t="s">
        <v>4030</v>
      </c>
      <c r="BR1636" t="s">
        <v>4031</v>
      </c>
      <c r="BS1636" s="124">
        <v>46143</v>
      </c>
      <c r="BT1636" t="s">
        <v>2345</v>
      </c>
      <c r="BU1636" t="s">
        <v>1720</v>
      </c>
      <c r="BW1636" t="s">
        <v>15585</v>
      </c>
      <c r="BX1636" t="s">
        <v>4030</v>
      </c>
      <c r="BY1636" t="s">
        <v>4034</v>
      </c>
      <c r="BZ1636" t="s">
        <v>14450</v>
      </c>
      <c r="CA1636" t="s">
        <v>8826</v>
      </c>
      <c r="CB1636" t="s">
        <v>4476</v>
      </c>
      <c r="CC1636" t="s">
        <v>4105</v>
      </c>
      <c r="CD1636">
        <v>102.36</v>
      </c>
      <c r="CE1636">
        <v>8.5299999999999994</v>
      </c>
      <c r="CF1636">
        <v>1.0229999999999999</v>
      </c>
      <c r="CG1636">
        <v>1</v>
      </c>
      <c r="CH1636">
        <v>102.36</v>
      </c>
      <c r="CI1636" s="17">
        <v>0.2</v>
      </c>
      <c r="CJ1636">
        <v>12.53</v>
      </c>
      <c r="CK1636">
        <v>1</v>
      </c>
      <c r="CL1636" t="s">
        <v>15578</v>
      </c>
      <c r="CM1636" t="s">
        <v>4121</v>
      </c>
      <c r="CN1636" t="s">
        <v>2624</v>
      </c>
      <c r="CO1636" t="s">
        <v>14450</v>
      </c>
      <c r="CP1636" t="s">
        <v>4121</v>
      </c>
      <c r="CR1636" t="s">
        <v>18059</v>
      </c>
      <c r="CS1636" t="s">
        <v>4030</v>
      </c>
      <c r="CT1636" t="s">
        <v>4126</v>
      </c>
      <c r="CU1636" t="s">
        <v>18060</v>
      </c>
      <c r="CV1636" t="s">
        <v>8429</v>
      </c>
      <c r="CX1636" t="s">
        <v>4105</v>
      </c>
      <c r="CZ1636" t="s">
        <v>4133</v>
      </c>
      <c r="DA1636">
        <v>1</v>
      </c>
      <c r="DB1636" t="s">
        <v>18061</v>
      </c>
      <c r="DC1636" t="s">
        <v>80</v>
      </c>
      <c r="DD1636" t="s">
        <v>18060</v>
      </c>
      <c r="DE1636" t="s">
        <v>4158</v>
      </c>
    </row>
    <row r="1637" spans="58:109" x14ac:dyDescent="0.25">
      <c r="BF1637" t="s">
        <v>12959</v>
      </c>
      <c r="BH1637" t="s">
        <v>4072</v>
      </c>
      <c r="BL1637">
        <v>0</v>
      </c>
      <c r="BM1637">
        <v>1</v>
      </c>
      <c r="BR1637" t="s">
        <v>4031</v>
      </c>
      <c r="BS1637" s="124">
        <v>46143</v>
      </c>
      <c r="BT1637" t="s">
        <v>2373</v>
      </c>
      <c r="BU1637" t="s">
        <v>1381</v>
      </c>
      <c r="BW1637" t="s">
        <v>15586</v>
      </c>
      <c r="BX1637" t="s">
        <v>4030</v>
      </c>
      <c r="BY1637" t="s">
        <v>4034</v>
      </c>
      <c r="BZ1637" t="s">
        <v>15587</v>
      </c>
      <c r="CA1637" t="s">
        <v>8826</v>
      </c>
      <c r="CB1637" t="s">
        <v>4476</v>
      </c>
      <c r="CC1637" t="s">
        <v>4105</v>
      </c>
      <c r="CD1637">
        <v>65.88</v>
      </c>
      <c r="CE1637">
        <v>5.49</v>
      </c>
      <c r="CF1637">
        <v>0.65849999999999997</v>
      </c>
      <c r="CG1637">
        <v>1</v>
      </c>
      <c r="CH1637">
        <v>65.88</v>
      </c>
      <c r="CI1637" s="17">
        <v>0.2</v>
      </c>
      <c r="CJ1637">
        <v>8.07</v>
      </c>
      <c r="CK1637">
        <v>1</v>
      </c>
      <c r="CL1637" t="s">
        <v>15578</v>
      </c>
      <c r="CM1637" t="s">
        <v>4121</v>
      </c>
      <c r="CN1637" t="s">
        <v>2624</v>
      </c>
      <c r="CO1637" t="s">
        <v>15587</v>
      </c>
      <c r="CP1637" t="s">
        <v>4121</v>
      </c>
      <c r="CR1637" t="s">
        <v>18057</v>
      </c>
      <c r="CS1637" t="s">
        <v>4030</v>
      </c>
      <c r="CT1637" t="s">
        <v>4034</v>
      </c>
      <c r="CU1637" t="s">
        <v>13374</v>
      </c>
      <c r="CV1637" t="s">
        <v>8908</v>
      </c>
      <c r="CW1637" t="s">
        <v>4356</v>
      </c>
      <c r="CX1637" t="s">
        <v>4105</v>
      </c>
      <c r="CZ1637" t="s">
        <v>4133</v>
      </c>
      <c r="DA1637">
        <v>1</v>
      </c>
      <c r="DB1637" t="s">
        <v>18058</v>
      </c>
      <c r="DC1637" t="s">
        <v>80</v>
      </c>
      <c r="DD1637" t="s">
        <v>13374</v>
      </c>
      <c r="DE1637" t="s">
        <v>4158</v>
      </c>
    </row>
    <row r="1638" spans="58:109" x14ac:dyDescent="0.25">
      <c r="BF1638" t="s">
        <v>12960</v>
      </c>
      <c r="BH1638" t="s">
        <v>4072</v>
      </c>
      <c r="BL1638">
        <v>0</v>
      </c>
      <c r="BM1638">
        <v>1</v>
      </c>
      <c r="BR1638" t="s">
        <v>4031</v>
      </c>
      <c r="BS1638" s="124">
        <v>46143</v>
      </c>
      <c r="BT1638" t="s">
        <v>2373</v>
      </c>
      <c r="BU1638" t="s">
        <v>1381</v>
      </c>
      <c r="BW1638" t="s">
        <v>15588</v>
      </c>
      <c r="BX1638" t="s">
        <v>4030</v>
      </c>
      <c r="BY1638" t="s">
        <v>4032</v>
      </c>
      <c r="BZ1638" t="s">
        <v>15589</v>
      </c>
      <c r="CA1638" t="s">
        <v>8294</v>
      </c>
      <c r="CB1638" t="s">
        <v>4328</v>
      </c>
      <c r="CC1638" t="s">
        <v>4105</v>
      </c>
      <c r="CD1638">
        <v>149.88</v>
      </c>
      <c r="CE1638">
        <v>12.49</v>
      </c>
      <c r="CF1638">
        <v>1.3986000000000001</v>
      </c>
      <c r="CG1638">
        <v>1</v>
      </c>
      <c r="CH1638">
        <v>149.88</v>
      </c>
      <c r="CI1638" s="17">
        <v>0.2</v>
      </c>
      <c r="CJ1638">
        <v>20.63</v>
      </c>
      <c r="CK1638">
        <v>1</v>
      </c>
      <c r="CL1638" t="s">
        <v>15590</v>
      </c>
      <c r="CM1638" t="s">
        <v>4121</v>
      </c>
      <c r="CN1638" t="s">
        <v>2624</v>
      </c>
      <c r="CO1638" t="s">
        <v>15589</v>
      </c>
      <c r="CP1638" t="s">
        <v>4121</v>
      </c>
      <c r="CR1638" t="s">
        <v>18062</v>
      </c>
      <c r="CS1638" t="s">
        <v>4050</v>
      </c>
      <c r="CT1638" t="s">
        <v>4034</v>
      </c>
      <c r="CU1638" t="s">
        <v>18063</v>
      </c>
      <c r="CV1638" t="s">
        <v>8257</v>
      </c>
      <c r="CW1638" t="s">
        <v>8404</v>
      </c>
      <c r="CX1638" t="s">
        <v>4105</v>
      </c>
      <c r="CY1638" s="17">
        <v>0.2</v>
      </c>
      <c r="CZ1638" t="s">
        <v>4133</v>
      </c>
      <c r="DA1638">
        <v>1</v>
      </c>
      <c r="DB1638" t="s">
        <v>18064</v>
      </c>
      <c r="DC1638" t="s">
        <v>80</v>
      </c>
      <c r="DD1638" t="s">
        <v>18063</v>
      </c>
      <c r="DE1638" t="s">
        <v>4158</v>
      </c>
    </row>
    <row r="1639" spans="58:109" x14ac:dyDescent="0.25">
      <c r="BF1639" t="s">
        <v>12961</v>
      </c>
      <c r="BG1639" t="s">
        <v>12962</v>
      </c>
      <c r="BH1639" t="s">
        <v>4073</v>
      </c>
      <c r="BI1639" t="s">
        <v>12963</v>
      </c>
      <c r="BJ1639" t="s">
        <v>4032</v>
      </c>
      <c r="BK1639">
        <v>201.74</v>
      </c>
      <c r="BL1639">
        <v>1</v>
      </c>
      <c r="BM1639">
        <v>1</v>
      </c>
      <c r="BN1639" t="s">
        <v>4056</v>
      </c>
      <c r="BO1639">
        <v>1</v>
      </c>
      <c r="BP1639" t="s">
        <v>4029</v>
      </c>
      <c r="BQ1639" t="s">
        <v>4030</v>
      </c>
      <c r="BR1639" t="s">
        <v>4031</v>
      </c>
      <c r="BS1639" s="124">
        <v>46143</v>
      </c>
      <c r="BT1639" t="s">
        <v>2383</v>
      </c>
      <c r="BU1639" t="s">
        <v>1720</v>
      </c>
      <c r="BW1639" t="s">
        <v>15591</v>
      </c>
      <c r="BX1639" t="s">
        <v>4030</v>
      </c>
      <c r="BY1639" t="s">
        <v>4032</v>
      </c>
      <c r="BZ1639" t="s">
        <v>13751</v>
      </c>
      <c r="CA1639" t="s">
        <v>8294</v>
      </c>
      <c r="CB1639" t="s">
        <v>4328</v>
      </c>
      <c r="CC1639" t="s">
        <v>4105</v>
      </c>
      <c r="CD1639">
        <v>191.88</v>
      </c>
      <c r="CE1639">
        <v>15.99</v>
      </c>
      <c r="CF1639">
        <v>1.7906</v>
      </c>
      <c r="CG1639">
        <v>1</v>
      </c>
      <c r="CH1639">
        <v>191.88</v>
      </c>
      <c r="CI1639" s="17">
        <v>0.2</v>
      </c>
      <c r="CJ1639">
        <v>26.42</v>
      </c>
      <c r="CK1639">
        <v>1</v>
      </c>
      <c r="CL1639" t="s">
        <v>15590</v>
      </c>
      <c r="CM1639" t="s">
        <v>4121</v>
      </c>
      <c r="CN1639" t="s">
        <v>2624</v>
      </c>
      <c r="CO1639" t="s">
        <v>13751</v>
      </c>
      <c r="CP1639" t="s">
        <v>4121</v>
      </c>
      <c r="CR1639" t="s">
        <v>18065</v>
      </c>
      <c r="CS1639" t="s">
        <v>4050</v>
      </c>
      <c r="CT1639" t="s">
        <v>4109</v>
      </c>
      <c r="CU1639" t="s">
        <v>18066</v>
      </c>
      <c r="CV1639" t="s">
        <v>4701</v>
      </c>
      <c r="CW1639" t="s">
        <v>4113</v>
      </c>
      <c r="CX1639" t="s">
        <v>4111</v>
      </c>
      <c r="CZ1639" t="s">
        <v>4133</v>
      </c>
      <c r="DA1639">
        <v>1</v>
      </c>
      <c r="DB1639" t="s">
        <v>18067</v>
      </c>
      <c r="DC1639" t="s">
        <v>80</v>
      </c>
      <c r="DD1639" t="s">
        <v>18066</v>
      </c>
      <c r="DE1639" t="s">
        <v>4158</v>
      </c>
    </row>
    <row r="1640" spans="58:109" x14ac:dyDescent="0.25">
      <c r="BF1640" t="s">
        <v>12964</v>
      </c>
      <c r="BG1640" t="s">
        <v>12965</v>
      </c>
      <c r="BH1640" t="s">
        <v>4073</v>
      </c>
      <c r="BI1640" t="s">
        <v>12966</v>
      </c>
      <c r="BJ1640" t="s">
        <v>4032</v>
      </c>
      <c r="BK1640">
        <v>202.5</v>
      </c>
      <c r="BL1640">
        <v>1</v>
      </c>
      <c r="BM1640">
        <v>1</v>
      </c>
      <c r="BN1640" t="s">
        <v>4056</v>
      </c>
      <c r="BO1640">
        <v>1</v>
      </c>
      <c r="BP1640" t="s">
        <v>4029</v>
      </c>
      <c r="BQ1640" t="s">
        <v>4030</v>
      </c>
      <c r="BR1640" t="s">
        <v>4031</v>
      </c>
      <c r="BS1640" s="124">
        <v>46143</v>
      </c>
      <c r="BT1640" t="s">
        <v>2383</v>
      </c>
      <c r="BU1640" t="s">
        <v>1720</v>
      </c>
      <c r="BW1640" t="s">
        <v>15592</v>
      </c>
      <c r="BX1640" t="s">
        <v>4030</v>
      </c>
      <c r="BY1640" t="s">
        <v>4032</v>
      </c>
      <c r="BZ1640" t="s">
        <v>13751</v>
      </c>
      <c r="CA1640" t="s">
        <v>8294</v>
      </c>
      <c r="CB1640" t="s">
        <v>4328</v>
      </c>
      <c r="CC1640" t="s">
        <v>4105</v>
      </c>
      <c r="CD1640">
        <v>191.88</v>
      </c>
      <c r="CE1640">
        <v>15.99</v>
      </c>
      <c r="CF1640">
        <v>1.7906</v>
      </c>
      <c r="CG1640">
        <v>1</v>
      </c>
      <c r="CH1640">
        <v>191.88</v>
      </c>
      <c r="CI1640" s="17">
        <v>0.2</v>
      </c>
      <c r="CJ1640">
        <v>26.42</v>
      </c>
      <c r="CK1640">
        <v>1</v>
      </c>
      <c r="CL1640" t="s">
        <v>15590</v>
      </c>
      <c r="CM1640" t="s">
        <v>4121</v>
      </c>
      <c r="CN1640" t="s">
        <v>2624</v>
      </c>
      <c r="CO1640" t="s">
        <v>13751</v>
      </c>
      <c r="CP1640" t="s">
        <v>4121</v>
      </c>
      <c r="CR1640" t="s">
        <v>18068</v>
      </c>
      <c r="CS1640" t="s">
        <v>4050</v>
      </c>
      <c r="CT1640" t="s">
        <v>4034</v>
      </c>
      <c r="CU1640" t="s">
        <v>13977</v>
      </c>
      <c r="CV1640" t="s">
        <v>4701</v>
      </c>
      <c r="CW1640" t="s">
        <v>4495</v>
      </c>
      <c r="CX1640" t="s">
        <v>4105</v>
      </c>
      <c r="CY1640" s="17">
        <v>0.2</v>
      </c>
      <c r="CZ1640" t="s">
        <v>4133</v>
      </c>
      <c r="DA1640">
        <v>1</v>
      </c>
      <c r="DB1640" t="s">
        <v>18069</v>
      </c>
      <c r="DC1640" t="s">
        <v>80</v>
      </c>
      <c r="DD1640" t="s">
        <v>13977</v>
      </c>
      <c r="DE1640" t="s">
        <v>4158</v>
      </c>
    </row>
    <row r="1641" spans="58:109" x14ac:dyDescent="0.25">
      <c r="BF1641" t="s">
        <v>12967</v>
      </c>
      <c r="BG1641" t="s">
        <v>12968</v>
      </c>
      <c r="BH1641" t="s">
        <v>4073</v>
      </c>
      <c r="BI1641" t="s">
        <v>12969</v>
      </c>
      <c r="BJ1641" t="s">
        <v>4032</v>
      </c>
      <c r="BK1641">
        <v>178.42</v>
      </c>
      <c r="BL1641">
        <v>1</v>
      </c>
      <c r="BM1641">
        <v>1</v>
      </c>
      <c r="BN1641" t="s">
        <v>4028</v>
      </c>
      <c r="BO1641">
        <v>1</v>
      </c>
      <c r="BP1641" t="s">
        <v>4029</v>
      </c>
      <c r="BQ1641" t="s">
        <v>4030</v>
      </c>
      <c r="BR1641" t="s">
        <v>4031</v>
      </c>
      <c r="BS1641" s="124">
        <v>46143</v>
      </c>
      <c r="BT1641" t="s">
        <v>2383</v>
      </c>
      <c r="BU1641" t="s">
        <v>1720</v>
      </c>
      <c r="BW1641" t="s">
        <v>15593</v>
      </c>
      <c r="BX1641" t="s">
        <v>4030</v>
      </c>
      <c r="BY1641" t="s">
        <v>4034</v>
      </c>
      <c r="BZ1641" t="s">
        <v>15594</v>
      </c>
      <c r="CA1641" t="s">
        <v>8254</v>
      </c>
      <c r="CB1641" t="s">
        <v>4330</v>
      </c>
      <c r="CC1641" t="s">
        <v>4105</v>
      </c>
      <c r="CD1641">
        <v>107.88</v>
      </c>
      <c r="CE1641">
        <v>8.99</v>
      </c>
      <c r="CF1641">
        <v>0.86280000000000001</v>
      </c>
      <c r="CG1641">
        <v>1</v>
      </c>
      <c r="CH1641">
        <v>107.88</v>
      </c>
      <c r="CI1641" s="17">
        <v>0.2</v>
      </c>
      <c r="CJ1641">
        <v>12.08</v>
      </c>
      <c r="CK1641">
        <v>1</v>
      </c>
      <c r="CL1641" t="s">
        <v>15590</v>
      </c>
      <c r="CM1641" t="s">
        <v>4121</v>
      </c>
      <c r="CN1641" t="s">
        <v>2624</v>
      </c>
      <c r="CO1641" t="s">
        <v>15594</v>
      </c>
      <c r="CP1641" t="s">
        <v>4121</v>
      </c>
      <c r="CR1641" t="s">
        <v>9269</v>
      </c>
      <c r="CS1641" t="s">
        <v>4050</v>
      </c>
      <c r="CT1641" t="s">
        <v>4034</v>
      </c>
      <c r="CU1641" t="s">
        <v>9143</v>
      </c>
      <c r="CV1641" t="s">
        <v>4571</v>
      </c>
      <c r="CX1641" t="s">
        <v>4105</v>
      </c>
      <c r="CZ1641" t="s">
        <v>4133</v>
      </c>
      <c r="DA1641">
        <v>1</v>
      </c>
      <c r="DB1641" t="s">
        <v>9270</v>
      </c>
      <c r="DC1641" t="s">
        <v>80</v>
      </c>
      <c r="DD1641" t="s">
        <v>9143</v>
      </c>
      <c r="DE1641" t="s">
        <v>4158</v>
      </c>
    </row>
    <row r="1642" spans="58:109" x14ac:dyDescent="0.25">
      <c r="BF1642" t="s">
        <v>12970</v>
      </c>
      <c r="BG1642" t="s">
        <v>12971</v>
      </c>
      <c r="BH1642" t="s">
        <v>4073</v>
      </c>
      <c r="BI1642" t="s">
        <v>12972</v>
      </c>
      <c r="BJ1642" t="s">
        <v>4032</v>
      </c>
      <c r="BK1642">
        <v>106.7</v>
      </c>
      <c r="BL1642">
        <v>1</v>
      </c>
      <c r="BM1642">
        <v>1</v>
      </c>
      <c r="BN1642" t="s">
        <v>4028</v>
      </c>
      <c r="BO1642">
        <v>1</v>
      </c>
      <c r="BP1642" t="s">
        <v>4029</v>
      </c>
      <c r="BQ1642" t="s">
        <v>4030</v>
      </c>
      <c r="BR1642" t="s">
        <v>4031</v>
      </c>
      <c r="BS1642" s="124">
        <v>46143</v>
      </c>
      <c r="BT1642" t="s">
        <v>2383</v>
      </c>
      <c r="BU1642" t="s">
        <v>1720</v>
      </c>
      <c r="CR1642" t="s">
        <v>10029</v>
      </c>
      <c r="CS1642" t="s">
        <v>4050</v>
      </c>
      <c r="CT1642" t="s">
        <v>4109</v>
      </c>
      <c r="CU1642" t="s">
        <v>10030</v>
      </c>
      <c r="CV1642" t="s">
        <v>4571</v>
      </c>
      <c r="CW1642" t="s">
        <v>4452</v>
      </c>
      <c r="CX1642" t="s">
        <v>4111</v>
      </c>
      <c r="CZ1642" t="s">
        <v>4133</v>
      </c>
      <c r="DA1642">
        <v>1</v>
      </c>
      <c r="DB1642" t="s">
        <v>10031</v>
      </c>
      <c r="DC1642" t="s">
        <v>80</v>
      </c>
      <c r="DD1642" t="s">
        <v>10030</v>
      </c>
      <c r="DE1642" t="s">
        <v>4158</v>
      </c>
    </row>
    <row r="1643" spans="58:109" x14ac:dyDescent="0.25">
      <c r="BF1643" t="s">
        <v>12973</v>
      </c>
      <c r="BG1643" t="s">
        <v>12974</v>
      </c>
      <c r="BH1643" t="s">
        <v>4074</v>
      </c>
      <c r="BI1643" t="s">
        <v>12975</v>
      </c>
      <c r="BJ1643" t="s">
        <v>4032</v>
      </c>
      <c r="BK1643">
        <v>129.41999999999999</v>
      </c>
      <c r="BL1643">
        <v>1</v>
      </c>
      <c r="BM1643">
        <v>1</v>
      </c>
      <c r="BN1643" t="s">
        <v>4060</v>
      </c>
      <c r="BO1643">
        <v>1</v>
      </c>
      <c r="BP1643" t="s">
        <v>4029</v>
      </c>
      <c r="BQ1643" t="s">
        <v>4030</v>
      </c>
      <c r="BR1643" t="s">
        <v>4031</v>
      </c>
      <c r="BS1643" s="124">
        <v>46143</v>
      </c>
      <c r="BT1643" t="s">
        <v>2387</v>
      </c>
      <c r="BU1643" t="s">
        <v>1720</v>
      </c>
      <c r="CR1643" t="s">
        <v>10032</v>
      </c>
      <c r="CS1643" t="s">
        <v>4050</v>
      </c>
      <c r="CT1643" t="s">
        <v>4034</v>
      </c>
      <c r="CU1643" t="s">
        <v>9740</v>
      </c>
      <c r="CV1643" t="s">
        <v>4571</v>
      </c>
      <c r="CW1643" t="s">
        <v>4360</v>
      </c>
      <c r="CX1643" t="s">
        <v>4105</v>
      </c>
      <c r="CZ1643" t="s">
        <v>4133</v>
      </c>
      <c r="DA1643">
        <v>1</v>
      </c>
      <c r="DB1643" t="s">
        <v>10033</v>
      </c>
      <c r="DC1643" t="s">
        <v>80</v>
      </c>
      <c r="DD1643" t="s">
        <v>9740</v>
      </c>
      <c r="DE1643" t="s">
        <v>4158</v>
      </c>
    </row>
    <row r="1644" spans="58:109" x14ac:dyDescent="0.25">
      <c r="BF1644" t="s">
        <v>12976</v>
      </c>
      <c r="BG1644" t="s">
        <v>12977</v>
      </c>
      <c r="BH1644" t="s">
        <v>4074</v>
      </c>
      <c r="BI1644" t="s">
        <v>12978</v>
      </c>
      <c r="BJ1644" t="s">
        <v>4034</v>
      </c>
      <c r="BK1644">
        <v>48.06</v>
      </c>
      <c r="BL1644">
        <v>1</v>
      </c>
      <c r="BM1644">
        <v>1</v>
      </c>
      <c r="BN1644" t="s">
        <v>4035</v>
      </c>
      <c r="BO1644">
        <v>1</v>
      </c>
      <c r="BP1644" t="s">
        <v>4029</v>
      </c>
      <c r="BQ1644" t="s">
        <v>4030</v>
      </c>
      <c r="BR1644" t="s">
        <v>4031</v>
      </c>
      <c r="BS1644" s="124">
        <v>46143</v>
      </c>
      <c r="BT1644" t="s">
        <v>2387</v>
      </c>
      <c r="BU1644" t="s">
        <v>1720</v>
      </c>
      <c r="CR1644" t="s">
        <v>10034</v>
      </c>
      <c r="CS1644" t="s">
        <v>4030</v>
      </c>
      <c r="CT1644" t="s">
        <v>4032</v>
      </c>
      <c r="CU1644" t="s">
        <v>9712</v>
      </c>
      <c r="CV1644" t="s">
        <v>8521</v>
      </c>
      <c r="CW1644" t="s">
        <v>4464</v>
      </c>
      <c r="CX1644" t="s">
        <v>4105</v>
      </c>
      <c r="CZ1644" t="s">
        <v>4133</v>
      </c>
      <c r="DA1644">
        <v>1</v>
      </c>
      <c r="DB1644" t="s">
        <v>9799</v>
      </c>
      <c r="DC1644" t="s">
        <v>80</v>
      </c>
      <c r="DD1644" t="s">
        <v>9712</v>
      </c>
      <c r="DE1644" t="s">
        <v>4158</v>
      </c>
    </row>
    <row r="1645" spans="58:109" x14ac:dyDescent="0.25">
      <c r="BF1645" t="s">
        <v>12979</v>
      </c>
      <c r="BG1645" t="s">
        <v>12980</v>
      </c>
      <c r="BH1645" t="s">
        <v>4074</v>
      </c>
      <c r="BI1645" t="s">
        <v>12981</v>
      </c>
      <c r="BJ1645" t="s">
        <v>4034</v>
      </c>
      <c r="BK1645">
        <v>61.16</v>
      </c>
      <c r="BL1645">
        <v>1</v>
      </c>
      <c r="BM1645">
        <v>1</v>
      </c>
      <c r="BN1645" t="s">
        <v>4035</v>
      </c>
      <c r="BO1645">
        <v>1</v>
      </c>
      <c r="BP1645" t="s">
        <v>4029</v>
      </c>
      <c r="BQ1645" t="s">
        <v>4030</v>
      </c>
      <c r="BR1645" t="s">
        <v>4031</v>
      </c>
      <c r="BS1645" s="124">
        <v>46143</v>
      </c>
      <c r="BT1645" t="s">
        <v>2387</v>
      </c>
      <c r="BU1645" t="s">
        <v>1720</v>
      </c>
      <c r="CR1645" t="s">
        <v>10446</v>
      </c>
      <c r="CS1645" t="s">
        <v>4030</v>
      </c>
      <c r="CT1645" t="s">
        <v>4027</v>
      </c>
      <c r="CU1645" t="s">
        <v>10447</v>
      </c>
      <c r="CV1645" t="s">
        <v>8912</v>
      </c>
      <c r="CX1645" t="s">
        <v>4105</v>
      </c>
      <c r="CY1645" s="17">
        <v>0.2</v>
      </c>
      <c r="CZ1645" t="s">
        <v>4133</v>
      </c>
      <c r="DA1645">
        <v>1</v>
      </c>
      <c r="DB1645" t="s">
        <v>9810</v>
      </c>
      <c r="DC1645" t="s">
        <v>80</v>
      </c>
      <c r="DD1645" t="s">
        <v>10447</v>
      </c>
      <c r="DE1645" t="s">
        <v>4158</v>
      </c>
    </row>
    <row r="1646" spans="58:109" x14ac:dyDescent="0.25">
      <c r="BF1646" t="s">
        <v>12982</v>
      </c>
      <c r="BG1646" t="s">
        <v>12983</v>
      </c>
      <c r="BH1646" t="s">
        <v>4074</v>
      </c>
      <c r="BI1646" t="s">
        <v>12984</v>
      </c>
      <c r="BJ1646" t="s">
        <v>4034</v>
      </c>
      <c r="BK1646">
        <v>49.92</v>
      </c>
      <c r="BL1646">
        <v>1</v>
      </c>
      <c r="BM1646">
        <v>1</v>
      </c>
      <c r="BN1646" t="s">
        <v>4028</v>
      </c>
      <c r="BO1646">
        <v>1</v>
      </c>
      <c r="BP1646" t="s">
        <v>4029</v>
      </c>
      <c r="BQ1646" t="s">
        <v>4030</v>
      </c>
      <c r="BR1646" t="s">
        <v>4031</v>
      </c>
      <c r="BS1646" s="124">
        <v>46143</v>
      </c>
      <c r="BT1646" t="s">
        <v>2387</v>
      </c>
      <c r="BU1646" t="s">
        <v>1720</v>
      </c>
      <c r="CR1646" t="s">
        <v>10448</v>
      </c>
      <c r="CS1646" t="s">
        <v>4030</v>
      </c>
      <c r="CT1646" t="s">
        <v>4027</v>
      </c>
      <c r="CU1646" t="s">
        <v>10306</v>
      </c>
      <c r="CV1646" t="s">
        <v>8912</v>
      </c>
      <c r="CX1646" t="s">
        <v>4105</v>
      </c>
      <c r="CY1646" s="17">
        <v>0.2</v>
      </c>
      <c r="CZ1646" t="s">
        <v>4133</v>
      </c>
      <c r="DA1646">
        <v>1</v>
      </c>
      <c r="DB1646" t="s">
        <v>9810</v>
      </c>
      <c r="DC1646" t="s">
        <v>80</v>
      </c>
      <c r="DD1646" t="s">
        <v>10306</v>
      </c>
      <c r="DE1646" t="s">
        <v>4158</v>
      </c>
    </row>
    <row r="1647" spans="58:109" x14ac:dyDescent="0.25">
      <c r="BF1647" t="s">
        <v>12985</v>
      </c>
      <c r="BH1647" t="s">
        <v>4074</v>
      </c>
      <c r="BL1647">
        <v>0</v>
      </c>
      <c r="BM1647">
        <v>1</v>
      </c>
      <c r="BR1647" t="s">
        <v>4031</v>
      </c>
      <c r="BS1647" s="124">
        <v>46143</v>
      </c>
      <c r="BT1647" t="s">
        <v>2387</v>
      </c>
      <c r="BU1647" t="s">
        <v>1720</v>
      </c>
      <c r="CR1647" t="s">
        <v>10449</v>
      </c>
      <c r="CS1647" t="s">
        <v>4030</v>
      </c>
      <c r="CT1647" t="s">
        <v>4027</v>
      </c>
      <c r="CU1647" t="s">
        <v>10306</v>
      </c>
      <c r="CV1647" t="s">
        <v>8912</v>
      </c>
      <c r="CX1647" t="s">
        <v>4105</v>
      </c>
      <c r="CY1647" s="17">
        <v>0.2</v>
      </c>
      <c r="CZ1647" t="s">
        <v>4133</v>
      </c>
      <c r="DA1647">
        <v>1</v>
      </c>
      <c r="DB1647" t="s">
        <v>9810</v>
      </c>
      <c r="DC1647" t="s">
        <v>80</v>
      </c>
      <c r="DD1647" t="s">
        <v>10306</v>
      </c>
      <c r="DE1647" t="s">
        <v>4158</v>
      </c>
    </row>
    <row r="1648" spans="58:109" x14ac:dyDescent="0.25">
      <c r="BF1648" t="s">
        <v>12986</v>
      </c>
      <c r="BH1648" t="s">
        <v>4074</v>
      </c>
      <c r="BL1648">
        <v>0</v>
      </c>
      <c r="BM1648">
        <v>1</v>
      </c>
      <c r="BR1648" t="s">
        <v>4031</v>
      </c>
      <c r="BS1648" s="124">
        <v>46143</v>
      </c>
      <c r="BT1648" t="s">
        <v>2387</v>
      </c>
      <c r="BU1648" t="s">
        <v>1720</v>
      </c>
      <c r="CR1648" t="s">
        <v>10450</v>
      </c>
      <c r="CS1648" t="s">
        <v>4050</v>
      </c>
      <c r="CT1648" t="s">
        <v>4104</v>
      </c>
      <c r="CU1648" t="s">
        <v>10451</v>
      </c>
      <c r="CV1648" t="s">
        <v>8280</v>
      </c>
      <c r="CW1648" t="s">
        <v>4412</v>
      </c>
      <c r="CX1648" t="s">
        <v>4105</v>
      </c>
      <c r="CY1648" s="17">
        <v>0.2</v>
      </c>
      <c r="CZ1648" t="s">
        <v>4133</v>
      </c>
      <c r="DA1648">
        <v>1</v>
      </c>
      <c r="DB1648" t="s">
        <v>10452</v>
      </c>
      <c r="DC1648" t="s">
        <v>80</v>
      </c>
      <c r="DD1648" t="s">
        <v>10451</v>
      </c>
      <c r="DE1648" t="s">
        <v>4158</v>
      </c>
    </row>
    <row r="1649" spans="58:109" x14ac:dyDescent="0.25">
      <c r="BF1649" t="s">
        <v>12987</v>
      </c>
      <c r="BH1649" t="s">
        <v>4074</v>
      </c>
      <c r="BL1649">
        <v>0</v>
      </c>
      <c r="BM1649">
        <v>1</v>
      </c>
      <c r="BR1649" t="s">
        <v>4031</v>
      </c>
      <c r="BS1649" s="124">
        <v>46143</v>
      </c>
      <c r="BT1649" t="s">
        <v>2387</v>
      </c>
      <c r="BU1649" t="s">
        <v>1720</v>
      </c>
      <c r="CR1649" t="s">
        <v>10453</v>
      </c>
      <c r="CS1649" t="s">
        <v>4050</v>
      </c>
      <c r="CT1649" t="s">
        <v>4104</v>
      </c>
      <c r="CU1649" t="s">
        <v>10454</v>
      </c>
      <c r="CV1649" t="s">
        <v>8280</v>
      </c>
      <c r="CW1649" t="s">
        <v>4412</v>
      </c>
      <c r="CX1649" t="s">
        <v>4105</v>
      </c>
      <c r="CY1649" s="17">
        <v>0.2</v>
      </c>
      <c r="CZ1649" t="s">
        <v>4133</v>
      </c>
      <c r="DA1649">
        <v>1</v>
      </c>
      <c r="DB1649" t="s">
        <v>10452</v>
      </c>
      <c r="DC1649" t="s">
        <v>80</v>
      </c>
      <c r="DD1649" t="s">
        <v>10454</v>
      </c>
      <c r="DE1649" t="s">
        <v>4158</v>
      </c>
    </row>
    <row r="1650" spans="58:109" x14ac:dyDescent="0.25">
      <c r="BF1650" t="s">
        <v>12988</v>
      </c>
      <c r="BH1650" t="s">
        <v>4074</v>
      </c>
      <c r="BL1650">
        <v>0</v>
      </c>
      <c r="BM1650">
        <v>1</v>
      </c>
      <c r="BR1650" t="s">
        <v>4031</v>
      </c>
      <c r="BS1650" s="124">
        <v>46143</v>
      </c>
      <c r="BT1650" t="s">
        <v>2387</v>
      </c>
      <c r="BU1650" t="s">
        <v>1720</v>
      </c>
      <c r="CR1650" t="s">
        <v>18070</v>
      </c>
      <c r="CS1650" t="s">
        <v>4050</v>
      </c>
      <c r="CT1650" t="s">
        <v>4109</v>
      </c>
      <c r="CU1650" t="s">
        <v>18071</v>
      </c>
      <c r="CV1650" t="s">
        <v>4571</v>
      </c>
      <c r="CX1650" t="s">
        <v>4111</v>
      </c>
      <c r="CZ1650" t="s">
        <v>4133</v>
      </c>
      <c r="DA1650">
        <v>1</v>
      </c>
      <c r="DB1650" t="s">
        <v>18072</v>
      </c>
      <c r="DC1650" t="s">
        <v>80</v>
      </c>
      <c r="DD1650" t="s">
        <v>18071</v>
      </c>
      <c r="DE1650" t="s">
        <v>4158</v>
      </c>
    </row>
    <row r="1651" spans="58:109" x14ac:dyDescent="0.25">
      <c r="BF1651" t="s">
        <v>12989</v>
      </c>
      <c r="BH1651" t="s">
        <v>4074</v>
      </c>
      <c r="BL1651">
        <v>0</v>
      </c>
      <c r="BM1651">
        <v>1</v>
      </c>
      <c r="BR1651" t="s">
        <v>4031</v>
      </c>
      <c r="BS1651" s="124">
        <v>46143</v>
      </c>
      <c r="BT1651" t="s">
        <v>2387</v>
      </c>
      <c r="BU1651" t="s">
        <v>1720</v>
      </c>
      <c r="CR1651" t="s">
        <v>18073</v>
      </c>
      <c r="CS1651" t="s">
        <v>4030</v>
      </c>
      <c r="CT1651" t="s">
        <v>4109</v>
      </c>
      <c r="CU1651" t="s">
        <v>13152</v>
      </c>
      <c r="CV1651" t="s">
        <v>8438</v>
      </c>
      <c r="CX1651" t="s">
        <v>4111</v>
      </c>
      <c r="CZ1651" t="s">
        <v>4133</v>
      </c>
      <c r="DA1651">
        <v>1</v>
      </c>
      <c r="DB1651" t="s">
        <v>18074</v>
      </c>
      <c r="DC1651" t="s">
        <v>80</v>
      </c>
      <c r="DD1651" t="s">
        <v>13152</v>
      </c>
      <c r="DE1651" t="s">
        <v>4158</v>
      </c>
    </row>
    <row r="1652" spans="58:109" x14ac:dyDescent="0.25">
      <c r="BF1652" t="s">
        <v>12990</v>
      </c>
      <c r="BG1652" t="s">
        <v>12991</v>
      </c>
      <c r="BH1652" t="s">
        <v>4075</v>
      </c>
      <c r="BI1652" t="s">
        <v>12992</v>
      </c>
      <c r="BJ1652" t="s">
        <v>4032</v>
      </c>
      <c r="BK1652">
        <v>133.38</v>
      </c>
      <c r="BL1652">
        <v>1</v>
      </c>
      <c r="BM1652">
        <v>1</v>
      </c>
      <c r="BN1652" t="s">
        <v>4035</v>
      </c>
      <c r="BO1652">
        <v>1</v>
      </c>
      <c r="BP1652" t="s">
        <v>4029</v>
      </c>
      <c r="BQ1652" t="s">
        <v>4030</v>
      </c>
      <c r="BR1652" t="s">
        <v>4041</v>
      </c>
      <c r="BS1652" s="124">
        <v>46143</v>
      </c>
      <c r="BT1652" t="s">
        <v>2403</v>
      </c>
      <c r="BU1652" t="s">
        <v>1720</v>
      </c>
      <c r="CR1652" t="s">
        <v>18075</v>
      </c>
      <c r="CS1652" t="s">
        <v>4030</v>
      </c>
      <c r="CT1652" t="s">
        <v>4034</v>
      </c>
      <c r="CU1652" t="s">
        <v>14985</v>
      </c>
      <c r="CV1652" t="s">
        <v>8429</v>
      </c>
      <c r="CW1652" t="s">
        <v>4404</v>
      </c>
      <c r="CX1652" t="s">
        <v>4105</v>
      </c>
      <c r="CZ1652" t="s">
        <v>4133</v>
      </c>
      <c r="DA1652">
        <v>1</v>
      </c>
      <c r="DB1652" t="s">
        <v>18076</v>
      </c>
      <c r="DC1652" t="s">
        <v>80</v>
      </c>
      <c r="DD1652" t="s">
        <v>14985</v>
      </c>
      <c r="DE1652" t="s">
        <v>4158</v>
      </c>
    </row>
    <row r="1653" spans="58:109" x14ac:dyDescent="0.25">
      <c r="BF1653" t="s">
        <v>12993</v>
      </c>
      <c r="BH1653" t="s">
        <v>4075</v>
      </c>
      <c r="BL1653">
        <v>0</v>
      </c>
      <c r="BM1653">
        <v>1</v>
      </c>
      <c r="BR1653" t="s">
        <v>4041</v>
      </c>
      <c r="BS1653" s="124">
        <v>46143</v>
      </c>
      <c r="BT1653" t="s">
        <v>2403</v>
      </c>
      <c r="BU1653" t="s">
        <v>1720</v>
      </c>
      <c r="CR1653" t="s">
        <v>8268</v>
      </c>
      <c r="CS1653" t="s">
        <v>4050</v>
      </c>
      <c r="CT1653" t="s">
        <v>4109</v>
      </c>
      <c r="CU1653" t="s">
        <v>16309</v>
      </c>
      <c r="CV1653" t="s">
        <v>4571</v>
      </c>
      <c r="CW1653" t="s">
        <v>4354</v>
      </c>
      <c r="CX1653" t="s">
        <v>4111</v>
      </c>
      <c r="CZ1653" t="s">
        <v>4133</v>
      </c>
      <c r="DA1653">
        <v>1</v>
      </c>
      <c r="DB1653" t="s">
        <v>8269</v>
      </c>
      <c r="DC1653" t="s">
        <v>80</v>
      </c>
      <c r="DD1653" t="s">
        <v>16309</v>
      </c>
      <c r="DE1653" t="s">
        <v>4158</v>
      </c>
    </row>
    <row r="1654" spans="58:109" x14ac:dyDescent="0.25">
      <c r="BF1654" t="s">
        <v>12994</v>
      </c>
      <c r="BH1654" t="s">
        <v>4469</v>
      </c>
      <c r="BL1654">
        <v>0</v>
      </c>
      <c r="BM1654">
        <v>1</v>
      </c>
      <c r="BR1654" t="s">
        <v>4031</v>
      </c>
      <c r="BS1654" s="124">
        <v>46143</v>
      </c>
      <c r="BT1654" t="s">
        <v>2510</v>
      </c>
      <c r="BU1654" t="s">
        <v>2171</v>
      </c>
      <c r="CR1654" t="s">
        <v>18077</v>
      </c>
      <c r="CS1654" t="s">
        <v>4030</v>
      </c>
      <c r="CT1654" t="s">
        <v>4104</v>
      </c>
      <c r="CU1654" t="s">
        <v>15075</v>
      </c>
      <c r="CV1654" t="s">
        <v>8648</v>
      </c>
      <c r="CX1654" t="s">
        <v>4105</v>
      </c>
      <c r="CY1654" s="17">
        <v>0.2</v>
      </c>
      <c r="CZ1654" t="s">
        <v>4133</v>
      </c>
      <c r="DA1654">
        <v>1</v>
      </c>
      <c r="DB1654" t="s">
        <v>14380</v>
      </c>
      <c r="DC1654" t="s">
        <v>80</v>
      </c>
      <c r="DD1654" t="s">
        <v>15075</v>
      </c>
      <c r="DE1654" t="s">
        <v>4158</v>
      </c>
    </row>
    <row r="1655" spans="58:109" x14ac:dyDescent="0.25">
      <c r="BF1655" t="s">
        <v>12995</v>
      </c>
      <c r="BH1655" t="s">
        <v>4078</v>
      </c>
      <c r="BL1655">
        <v>0</v>
      </c>
      <c r="BM1655">
        <v>1</v>
      </c>
      <c r="BR1655" t="s">
        <v>4031</v>
      </c>
      <c r="BS1655" s="124">
        <v>46143</v>
      </c>
      <c r="BT1655" t="s">
        <v>250</v>
      </c>
      <c r="BU1655" t="s">
        <v>1720</v>
      </c>
      <c r="CR1655" t="s">
        <v>18078</v>
      </c>
      <c r="CS1655" t="s">
        <v>4050</v>
      </c>
      <c r="CT1655" t="s">
        <v>4034</v>
      </c>
      <c r="CU1655" t="s">
        <v>18079</v>
      </c>
      <c r="CV1655" t="s">
        <v>4571</v>
      </c>
      <c r="CW1655" t="s">
        <v>4365</v>
      </c>
      <c r="CX1655" t="s">
        <v>4105</v>
      </c>
      <c r="CZ1655" t="s">
        <v>4133</v>
      </c>
      <c r="DA1655">
        <v>1</v>
      </c>
      <c r="DB1655" t="s">
        <v>18080</v>
      </c>
      <c r="DC1655" t="s">
        <v>80</v>
      </c>
      <c r="DD1655" t="s">
        <v>18079</v>
      </c>
      <c r="DE1655" t="s">
        <v>4158</v>
      </c>
    </row>
    <row r="1656" spans="58:109" x14ac:dyDescent="0.25">
      <c r="BF1656" t="s">
        <v>12996</v>
      </c>
      <c r="BG1656" t="s">
        <v>12997</v>
      </c>
      <c r="BH1656" t="s">
        <v>4079</v>
      </c>
      <c r="BI1656" t="s">
        <v>12998</v>
      </c>
      <c r="BJ1656" t="s">
        <v>4034</v>
      </c>
      <c r="BK1656">
        <v>49.14</v>
      </c>
      <c r="BL1656">
        <v>1</v>
      </c>
      <c r="BM1656">
        <v>1</v>
      </c>
      <c r="BN1656" t="s">
        <v>4035</v>
      </c>
      <c r="BO1656">
        <v>1</v>
      </c>
      <c r="BP1656" t="s">
        <v>4029</v>
      </c>
      <c r="BQ1656" t="s">
        <v>4030</v>
      </c>
      <c r="BR1656" t="s">
        <v>4041</v>
      </c>
      <c r="BS1656" s="124">
        <v>46143</v>
      </c>
      <c r="BT1656" t="s">
        <v>4080</v>
      </c>
      <c r="BU1656" t="s">
        <v>1720</v>
      </c>
      <c r="CR1656" t="s">
        <v>18081</v>
      </c>
      <c r="CS1656" t="s">
        <v>4030</v>
      </c>
      <c r="CT1656" t="s">
        <v>4032</v>
      </c>
      <c r="CU1656" t="s">
        <v>18082</v>
      </c>
      <c r="CV1656" t="s">
        <v>8594</v>
      </c>
      <c r="CW1656" t="s">
        <v>4467</v>
      </c>
      <c r="CX1656" t="s">
        <v>4105</v>
      </c>
      <c r="CZ1656" t="s">
        <v>4133</v>
      </c>
      <c r="DA1656">
        <v>1</v>
      </c>
      <c r="DB1656" t="s">
        <v>18083</v>
      </c>
      <c r="DC1656" t="s">
        <v>80</v>
      </c>
      <c r="DD1656" t="s">
        <v>18082</v>
      </c>
      <c r="DE1656" t="s">
        <v>4158</v>
      </c>
    </row>
    <row r="1657" spans="58:109" x14ac:dyDescent="0.25">
      <c r="BF1657" t="s">
        <v>12999</v>
      </c>
      <c r="BG1657" t="s">
        <v>13000</v>
      </c>
      <c r="BH1657" t="s">
        <v>4079</v>
      </c>
      <c r="BI1657" t="s">
        <v>13001</v>
      </c>
      <c r="BJ1657" t="s">
        <v>4034</v>
      </c>
      <c r="BK1657">
        <v>41.22</v>
      </c>
      <c r="BL1657">
        <v>1</v>
      </c>
      <c r="BM1657">
        <v>1</v>
      </c>
      <c r="BN1657" t="s">
        <v>4035</v>
      </c>
      <c r="BO1657">
        <v>1</v>
      </c>
      <c r="BP1657" t="s">
        <v>4029</v>
      </c>
      <c r="BQ1657" t="s">
        <v>4030</v>
      </c>
      <c r="BR1657" t="s">
        <v>4041</v>
      </c>
      <c r="BS1657" s="124">
        <v>46143</v>
      </c>
      <c r="BT1657" t="s">
        <v>4080</v>
      </c>
      <c r="BU1657" t="s">
        <v>1720</v>
      </c>
      <c r="CR1657" t="s">
        <v>18084</v>
      </c>
      <c r="CS1657" t="s">
        <v>4030</v>
      </c>
      <c r="CT1657" t="s">
        <v>4034</v>
      </c>
      <c r="CU1657" t="s">
        <v>18082</v>
      </c>
      <c r="CV1657" t="s">
        <v>8594</v>
      </c>
      <c r="CW1657" t="s">
        <v>4545</v>
      </c>
      <c r="CX1657" t="s">
        <v>4105</v>
      </c>
      <c r="CZ1657" t="s">
        <v>4133</v>
      </c>
      <c r="DA1657">
        <v>1</v>
      </c>
      <c r="DB1657" t="s">
        <v>18083</v>
      </c>
      <c r="DC1657" t="s">
        <v>80</v>
      </c>
      <c r="DD1657" t="s">
        <v>18082</v>
      </c>
      <c r="DE1657" t="s">
        <v>4158</v>
      </c>
    </row>
    <row r="1658" spans="58:109" x14ac:dyDescent="0.25">
      <c r="BF1658" t="s">
        <v>13002</v>
      </c>
      <c r="BG1658" t="s">
        <v>13003</v>
      </c>
      <c r="BH1658" t="s">
        <v>4079</v>
      </c>
      <c r="BI1658" t="s">
        <v>13004</v>
      </c>
      <c r="BJ1658" t="s">
        <v>4034</v>
      </c>
      <c r="BK1658">
        <v>49.6</v>
      </c>
      <c r="BL1658">
        <v>1</v>
      </c>
      <c r="BM1658">
        <v>1</v>
      </c>
      <c r="BN1658" t="s">
        <v>4028</v>
      </c>
      <c r="BO1658">
        <v>1</v>
      </c>
      <c r="BP1658" t="s">
        <v>4029</v>
      </c>
      <c r="BQ1658" t="s">
        <v>4030</v>
      </c>
      <c r="BR1658" t="s">
        <v>4041</v>
      </c>
      <c r="BS1658" s="124">
        <v>46143</v>
      </c>
      <c r="BT1658" t="s">
        <v>4080</v>
      </c>
      <c r="BU1658" t="s">
        <v>1720</v>
      </c>
      <c r="CR1658" t="s">
        <v>18088</v>
      </c>
      <c r="CS1658" t="s">
        <v>4030</v>
      </c>
      <c r="CT1658" t="s">
        <v>4104</v>
      </c>
      <c r="CU1658" t="s">
        <v>18086</v>
      </c>
      <c r="CV1658" t="s">
        <v>8829</v>
      </c>
      <c r="CW1658" t="s">
        <v>4241</v>
      </c>
      <c r="CX1658" t="s">
        <v>4105</v>
      </c>
      <c r="CZ1658" t="s">
        <v>4133</v>
      </c>
      <c r="DA1658">
        <v>1</v>
      </c>
      <c r="DB1658" t="s">
        <v>18087</v>
      </c>
      <c r="DC1658" t="s">
        <v>80</v>
      </c>
      <c r="DD1658" t="s">
        <v>18086</v>
      </c>
      <c r="DE1658" t="s">
        <v>4158</v>
      </c>
    </row>
    <row r="1659" spans="58:109" x14ac:dyDescent="0.25">
      <c r="BF1659" t="s">
        <v>13005</v>
      </c>
      <c r="BG1659" t="s">
        <v>13006</v>
      </c>
      <c r="BH1659" t="s">
        <v>4079</v>
      </c>
      <c r="BI1659" t="s">
        <v>13007</v>
      </c>
      <c r="BJ1659" t="s">
        <v>4034</v>
      </c>
      <c r="BK1659">
        <v>61.08</v>
      </c>
      <c r="BL1659">
        <v>1</v>
      </c>
      <c r="BM1659">
        <v>1</v>
      </c>
      <c r="BN1659" t="s">
        <v>4035</v>
      </c>
      <c r="BO1659">
        <v>1</v>
      </c>
      <c r="BP1659" t="s">
        <v>4029</v>
      </c>
      <c r="BQ1659" t="s">
        <v>4030</v>
      </c>
      <c r="BR1659" t="s">
        <v>4041</v>
      </c>
      <c r="BS1659" s="124">
        <v>46143</v>
      </c>
      <c r="BT1659" t="s">
        <v>4080</v>
      </c>
      <c r="BU1659" t="s">
        <v>1720</v>
      </c>
      <c r="CR1659" t="s">
        <v>18085</v>
      </c>
      <c r="CS1659" t="s">
        <v>4030</v>
      </c>
      <c r="CT1659" t="s">
        <v>4104</v>
      </c>
      <c r="CU1659" t="s">
        <v>18086</v>
      </c>
      <c r="CV1659" t="s">
        <v>8829</v>
      </c>
      <c r="CW1659" t="s">
        <v>4241</v>
      </c>
      <c r="CX1659" t="s">
        <v>4105</v>
      </c>
      <c r="CZ1659" t="s">
        <v>4133</v>
      </c>
      <c r="DA1659">
        <v>1</v>
      </c>
      <c r="DB1659" t="s">
        <v>18087</v>
      </c>
      <c r="DC1659" t="s">
        <v>80</v>
      </c>
      <c r="DD1659" t="s">
        <v>18086</v>
      </c>
      <c r="DE1659" t="s">
        <v>4158</v>
      </c>
    </row>
    <row r="1660" spans="58:109" x14ac:dyDescent="0.25">
      <c r="BF1660" t="s">
        <v>13008</v>
      </c>
      <c r="BG1660" t="s">
        <v>13009</v>
      </c>
      <c r="BH1660" t="s">
        <v>4079</v>
      </c>
      <c r="BI1660" t="s">
        <v>13010</v>
      </c>
      <c r="BJ1660" t="s">
        <v>4034</v>
      </c>
      <c r="BK1660">
        <v>63.54</v>
      </c>
      <c r="BL1660">
        <v>1</v>
      </c>
      <c r="BM1660">
        <v>1</v>
      </c>
      <c r="BN1660" t="s">
        <v>4035</v>
      </c>
      <c r="BO1660">
        <v>1</v>
      </c>
      <c r="BP1660" t="s">
        <v>4029</v>
      </c>
      <c r="BQ1660" t="s">
        <v>4030</v>
      </c>
      <c r="BR1660" t="s">
        <v>4041</v>
      </c>
      <c r="BS1660" s="124">
        <v>46143</v>
      </c>
      <c r="BT1660" t="s">
        <v>4080</v>
      </c>
      <c r="BU1660" t="s">
        <v>1720</v>
      </c>
      <c r="CR1660" t="s">
        <v>18089</v>
      </c>
      <c r="CS1660" t="s">
        <v>4030</v>
      </c>
      <c r="CT1660" t="s">
        <v>4104</v>
      </c>
      <c r="CU1660" t="s">
        <v>18090</v>
      </c>
      <c r="CV1660" t="s">
        <v>8829</v>
      </c>
      <c r="CW1660" t="s">
        <v>4241</v>
      </c>
      <c r="CX1660" t="s">
        <v>4105</v>
      </c>
      <c r="CZ1660" t="s">
        <v>4133</v>
      </c>
      <c r="DA1660">
        <v>1</v>
      </c>
      <c r="DB1660" t="s">
        <v>18087</v>
      </c>
      <c r="DC1660" t="s">
        <v>80</v>
      </c>
      <c r="DD1660" t="s">
        <v>18090</v>
      </c>
      <c r="DE1660" t="s">
        <v>4158</v>
      </c>
    </row>
    <row r="1661" spans="58:109" x14ac:dyDescent="0.25">
      <c r="BF1661" t="s">
        <v>13011</v>
      </c>
      <c r="BG1661" t="s">
        <v>13012</v>
      </c>
      <c r="BH1661" t="s">
        <v>4079</v>
      </c>
      <c r="BI1661" t="s">
        <v>13013</v>
      </c>
      <c r="BJ1661" t="s">
        <v>4034</v>
      </c>
      <c r="BK1661">
        <v>56.76</v>
      </c>
      <c r="BL1661">
        <v>1</v>
      </c>
      <c r="BM1661">
        <v>1</v>
      </c>
      <c r="BN1661" t="s">
        <v>4028</v>
      </c>
      <c r="BO1661">
        <v>1</v>
      </c>
      <c r="BP1661" t="s">
        <v>4029</v>
      </c>
      <c r="BQ1661" t="s">
        <v>4030</v>
      </c>
      <c r="BR1661" t="s">
        <v>4041</v>
      </c>
      <c r="BS1661" s="124">
        <v>46143</v>
      </c>
      <c r="BT1661" t="s">
        <v>4080</v>
      </c>
      <c r="BU1661" t="s">
        <v>1720</v>
      </c>
      <c r="CR1661" t="s">
        <v>18091</v>
      </c>
      <c r="CS1661" t="s">
        <v>4030</v>
      </c>
      <c r="CT1661" t="s">
        <v>4104</v>
      </c>
      <c r="CU1661" t="s">
        <v>18092</v>
      </c>
      <c r="CV1661" t="s">
        <v>8829</v>
      </c>
      <c r="CW1661" t="s">
        <v>4241</v>
      </c>
      <c r="CX1661" t="s">
        <v>4105</v>
      </c>
      <c r="CZ1661" t="s">
        <v>4133</v>
      </c>
      <c r="DA1661">
        <v>1</v>
      </c>
      <c r="DB1661" t="s">
        <v>18087</v>
      </c>
      <c r="DC1661" t="s">
        <v>80</v>
      </c>
      <c r="DD1661" t="s">
        <v>18092</v>
      </c>
      <c r="DE1661" t="s">
        <v>4158</v>
      </c>
    </row>
    <row r="1662" spans="58:109" x14ac:dyDescent="0.25">
      <c r="BF1662" t="s">
        <v>13014</v>
      </c>
      <c r="BG1662" t="s">
        <v>13015</v>
      </c>
      <c r="BH1662" t="s">
        <v>4079</v>
      </c>
      <c r="BI1662" t="s">
        <v>13016</v>
      </c>
      <c r="BJ1662" t="s">
        <v>4034</v>
      </c>
      <c r="BK1662">
        <v>60.3</v>
      </c>
      <c r="BL1662">
        <v>1</v>
      </c>
      <c r="BM1662">
        <v>1</v>
      </c>
      <c r="BN1662" t="s">
        <v>4043</v>
      </c>
      <c r="BO1662">
        <v>1</v>
      </c>
      <c r="BP1662" t="s">
        <v>4029</v>
      </c>
      <c r="BQ1662" t="s">
        <v>4030</v>
      </c>
      <c r="BR1662" t="s">
        <v>4041</v>
      </c>
      <c r="BS1662" s="124">
        <v>46143</v>
      </c>
      <c r="BT1662" t="s">
        <v>4080</v>
      </c>
      <c r="BU1662" t="s">
        <v>1720</v>
      </c>
      <c r="CR1662" t="s">
        <v>18093</v>
      </c>
      <c r="CS1662" t="s">
        <v>4030</v>
      </c>
      <c r="CT1662" t="s">
        <v>4027</v>
      </c>
      <c r="CU1662" t="s">
        <v>13830</v>
      </c>
      <c r="CV1662" t="s">
        <v>8388</v>
      </c>
      <c r="CX1662" t="s">
        <v>4105</v>
      </c>
      <c r="CY1662" s="17">
        <v>0.2</v>
      </c>
      <c r="CZ1662" t="s">
        <v>4133</v>
      </c>
      <c r="DA1662">
        <v>1</v>
      </c>
      <c r="DB1662" t="s">
        <v>18094</v>
      </c>
      <c r="DC1662" t="s">
        <v>80</v>
      </c>
      <c r="DD1662" t="s">
        <v>13830</v>
      </c>
      <c r="DE1662" t="s">
        <v>4158</v>
      </c>
    </row>
    <row r="1663" spans="58:109" x14ac:dyDescent="0.25">
      <c r="BF1663" t="s">
        <v>13017</v>
      </c>
      <c r="BG1663" t="s">
        <v>13018</v>
      </c>
      <c r="BH1663" t="s">
        <v>4079</v>
      </c>
      <c r="BI1663" t="s">
        <v>13019</v>
      </c>
      <c r="BJ1663" t="s">
        <v>4034</v>
      </c>
      <c r="BK1663">
        <v>60.12</v>
      </c>
      <c r="BL1663">
        <v>1</v>
      </c>
      <c r="BM1663">
        <v>1</v>
      </c>
      <c r="BN1663" t="s">
        <v>4035</v>
      </c>
      <c r="BO1663">
        <v>1</v>
      </c>
      <c r="BP1663" t="s">
        <v>4029</v>
      </c>
      <c r="BQ1663" t="s">
        <v>4030</v>
      </c>
      <c r="BR1663" t="s">
        <v>4041</v>
      </c>
      <c r="BS1663" s="124">
        <v>46143</v>
      </c>
      <c r="BT1663" t="s">
        <v>4080</v>
      </c>
      <c r="BU1663" t="s">
        <v>1720</v>
      </c>
      <c r="CR1663" t="s">
        <v>14416</v>
      </c>
      <c r="CS1663" t="s">
        <v>4030</v>
      </c>
      <c r="CT1663" t="s">
        <v>4034</v>
      </c>
      <c r="CU1663" t="s">
        <v>14385</v>
      </c>
      <c r="CV1663" t="s">
        <v>8646</v>
      </c>
      <c r="CW1663" t="s">
        <v>4415</v>
      </c>
      <c r="CX1663" t="s">
        <v>4105</v>
      </c>
      <c r="CY1663" s="17">
        <v>0.2</v>
      </c>
      <c r="CZ1663" t="s">
        <v>4133</v>
      </c>
      <c r="DA1663">
        <v>1</v>
      </c>
      <c r="DB1663" t="s">
        <v>14386</v>
      </c>
      <c r="DC1663" t="s">
        <v>80</v>
      </c>
      <c r="DD1663" t="s">
        <v>14385</v>
      </c>
      <c r="DE1663" t="s">
        <v>4158</v>
      </c>
    </row>
    <row r="1664" spans="58:109" x14ac:dyDescent="0.25">
      <c r="BF1664" t="s">
        <v>13020</v>
      </c>
      <c r="BG1664" t="s">
        <v>13021</v>
      </c>
      <c r="BH1664" t="s">
        <v>4079</v>
      </c>
      <c r="BI1664" t="s">
        <v>13022</v>
      </c>
      <c r="BJ1664" t="s">
        <v>4034</v>
      </c>
      <c r="BK1664">
        <v>28.98</v>
      </c>
      <c r="BL1664">
        <v>1</v>
      </c>
      <c r="BM1664">
        <v>1</v>
      </c>
      <c r="BN1664" t="s">
        <v>4028</v>
      </c>
      <c r="BO1664">
        <v>1</v>
      </c>
      <c r="BP1664" t="s">
        <v>4029</v>
      </c>
      <c r="BQ1664" t="s">
        <v>4030</v>
      </c>
      <c r="BR1664" t="s">
        <v>4041</v>
      </c>
      <c r="BS1664" s="124">
        <v>46143</v>
      </c>
      <c r="BT1664" t="s">
        <v>4080</v>
      </c>
      <c r="BU1664" t="s">
        <v>1720</v>
      </c>
      <c r="CR1664" t="s">
        <v>18095</v>
      </c>
      <c r="CS1664" t="s">
        <v>4050</v>
      </c>
      <c r="CT1664" t="s">
        <v>4126</v>
      </c>
      <c r="CU1664" t="s">
        <v>18096</v>
      </c>
      <c r="CV1664" t="s">
        <v>4135</v>
      </c>
      <c r="CX1664" t="s">
        <v>4105</v>
      </c>
      <c r="CY1664" s="17">
        <v>0.2</v>
      </c>
      <c r="CZ1664" t="s">
        <v>4133</v>
      </c>
      <c r="DA1664">
        <v>1</v>
      </c>
      <c r="DB1664" t="s">
        <v>18097</v>
      </c>
      <c r="DC1664" t="s">
        <v>80</v>
      </c>
      <c r="DD1664" t="s">
        <v>18096</v>
      </c>
      <c r="DE1664" t="s">
        <v>4158</v>
      </c>
    </row>
    <row r="1665" spans="58:109" x14ac:dyDescent="0.25">
      <c r="BF1665" t="s">
        <v>13023</v>
      </c>
      <c r="BG1665" t="s">
        <v>13024</v>
      </c>
      <c r="BH1665" t="s">
        <v>4079</v>
      </c>
      <c r="BI1665" t="s">
        <v>13025</v>
      </c>
      <c r="BJ1665" t="s">
        <v>4034</v>
      </c>
      <c r="BK1665">
        <v>58.5</v>
      </c>
      <c r="BL1665">
        <v>1</v>
      </c>
      <c r="BM1665">
        <v>1</v>
      </c>
      <c r="BN1665" t="s">
        <v>4028</v>
      </c>
      <c r="BO1665">
        <v>1</v>
      </c>
      <c r="BP1665" t="s">
        <v>4029</v>
      </c>
      <c r="BQ1665" t="s">
        <v>4030</v>
      </c>
      <c r="BR1665" t="s">
        <v>4041</v>
      </c>
      <c r="BS1665" s="124">
        <v>46143</v>
      </c>
      <c r="BT1665" t="s">
        <v>4080</v>
      </c>
      <c r="BU1665" t="s">
        <v>1720</v>
      </c>
      <c r="CR1665" t="s">
        <v>18104</v>
      </c>
      <c r="CS1665" t="s">
        <v>4050</v>
      </c>
      <c r="CT1665" t="s">
        <v>4126</v>
      </c>
      <c r="CU1665" t="s">
        <v>18096</v>
      </c>
      <c r="CV1665" t="s">
        <v>4135</v>
      </c>
      <c r="CX1665" t="s">
        <v>4105</v>
      </c>
      <c r="CY1665" s="17">
        <v>0.2</v>
      </c>
      <c r="CZ1665" t="s">
        <v>4133</v>
      </c>
      <c r="DA1665">
        <v>1</v>
      </c>
      <c r="DB1665" t="s">
        <v>18097</v>
      </c>
      <c r="DC1665" t="s">
        <v>80</v>
      </c>
      <c r="DD1665" t="s">
        <v>18096</v>
      </c>
      <c r="DE1665" t="s">
        <v>4158</v>
      </c>
    </row>
    <row r="1666" spans="58:109" x14ac:dyDescent="0.25">
      <c r="BF1666" t="s">
        <v>13026</v>
      </c>
      <c r="BG1666" t="s">
        <v>13027</v>
      </c>
      <c r="BH1666" t="s">
        <v>4079</v>
      </c>
      <c r="BI1666" t="s">
        <v>13028</v>
      </c>
      <c r="BJ1666" t="s">
        <v>4034</v>
      </c>
      <c r="BK1666">
        <v>42.18</v>
      </c>
      <c r="BL1666">
        <v>1</v>
      </c>
      <c r="BM1666">
        <v>1</v>
      </c>
      <c r="BN1666" t="s">
        <v>4028</v>
      </c>
      <c r="BO1666">
        <v>1</v>
      </c>
      <c r="BP1666" t="s">
        <v>4029</v>
      </c>
      <c r="BQ1666" t="s">
        <v>4030</v>
      </c>
      <c r="BR1666" t="s">
        <v>4041</v>
      </c>
      <c r="BS1666" s="124">
        <v>46143</v>
      </c>
      <c r="BT1666" t="s">
        <v>4080</v>
      </c>
      <c r="BU1666" t="s">
        <v>1720</v>
      </c>
      <c r="CR1666" t="s">
        <v>18105</v>
      </c>
      <c r="CS1666" t="s">
        <v>4030</v>
      </c>
      <c r="CT1666" t="s">
        <v>4034</v>
      </c>
      <c r="CU1666" t="s">
        <v>15944</v>
      </c>
      <c r="CV1666" t="s">
        <v>8912</v>
      </c>
      <c r="CX1666" t="s">
        <v>4105</v>
      </c>
      <c r="CZ1666" t="s">
        <v>4133</v>
      </c>
      <c r="DA1666">
        <v>1</v>
      </c>
      <c r="DB1666" t="s">
        <v>18100</v>
      </c>
      <c r="DC1666" t="s">
        <v>80</v>
      </c>
      <c r="DD1666" t="s">
        <v>15944</v>
      </c>
      <c r="DE1666" t="s">
        <v>4158</v>
      </c>
    </row>
    <row r="1667" spans="58:109" x14ac:dyDescent="0.25">
      <c r="BF1667" t="s">
        <v>13029</v>
      </c>
      <c r="BG1667" t="s">
        <v>13030</v>
      </c>
      <c r="BH1667" t="s">
        <v>4079</v>
      </c>
      <c r="BI1667" t="s">
        <v>13031</v>
      </c>
      <c r="BJ1667" t="s">
        <v>4034</v>
      </c>
      <c r="BK1667">
        <v>70.08</v>
      </c>
      <c r="BL1667">
        <v>1</v>
      </c>
      <c r="BM1667">
        <v>1</v>
      </c>
      <c r="BN1667" t="s">
        <v>4028</v>
      </c>
      <c r="BO1667">
        <v>1</v>
      </c>
      <c r="BP1667" t="s">
        <v>4029</v>
      </c>
      <c r="BQ1667" t="s">
        <v>4030</v>
      </c>
      <c r="BR1667" t="s">
        <v>4041</v>
      </c>
      <c r="BS1667" s="124">
        <v>46143</v>
      </c>
      <c r="BT1667" t="s">
        <v>4080</v>
      </c>
      <c r="BU1667" t="s">
        <v>1720</v>
      </c>
      <c r="CR1667" t="s">
        <v>18106</v>
      </c>
      <c r="CS1667" t="s">
        <v>4030</v>
      </c>
      <c r="CT1667" t="s">
        <v>4034</v>
      </c>
      <c r="CU1667" t="s">
        <v>15944</v>
      </c>
      <c r="CV1667" t="s">
        <v>8912</v>
      </c>
      <c r="CX1667" t="s">
        <v>4105</v>
      </c>
      <c r="CZ1667" t="s">
        <v>4133</v>
      </c>
      <c r="DA1667">
        <v>1</v>
      </c>
      <c r="DB1667" t="s">
        <v>18100</v>
      </c>
      <c r="DC1667" t="s">
        <v>80</v>
      </c>
      <c r="DD1667" t="s">
        <v>15944</v>
      </c>
      <c r="DE1667" t="s">
        <v>4158</v>
      </c>
    </row>
    <row r="1668" spans="58:109" x14ac:dyDescent="0.25">
      <c r="BF1668" t="s">
        <v>13032</v>
      </c>
      <c r="BG1668" t="s">
        <v>13033</v>
      </c>
      <c r="BH1668" t="s">
        <v>4079</v>
      </c>
      <c r="BI1668" t="s">
        <v>13034</v>
      </c>
      <c r="BJ1668" t="s">
        <v>4034</v>
      </c>
      <c r="BK1668">
        <v>100.26</v>
      </c>
      <c r="BL1668">
        <v>1</v>
      </c>
      <c r="BM1668">
        <v>1</v>
      </c>
      <c r="BN1668" t="s">
        <v>4028</v>
      </c>
      <c r="BO1668">
        <v>1</v>
      </c>
      <c r="BP1668" t="s">
        <v>4029</v>
      </c>
      <c r="BQ1668" t="s">
        <v>4030</v>
      </c>
      <c r="BR1668" t="s">
        <v>4041</v>
      </c>
      <c r="BS1668" s="124">
        <v>46143</v>
      </c>
      <c r="BT1668" t="s">
        <v>4080</v>
      </c>
      <c r="BU1668" t="s">
        <v>1720</v>
      </c>
      <c r="CR1668" t="s">
        <v>18098</v>
      </c>
      <c r="CS1668" t="s">
        <v>4030</v>
      </c>
      <c r="CT1668" t="s">
        <v>4034</v>
      </c>
      <c r="CU1668" t="s">
        <v>18099</v>
      </c>
      <c r="CV1668" t="s">
        <v>8912</v>
      </c>
      <c r="CX1668" t="s">
        <v>4105</v>
      </c>
      <c r="CZ1668" t="s">
        <v>4133</v>
      </c>
      <c r="DA1668">
        <v>1</v>
      </c>
      <c r="DB1668" t="s">
        <v>18100</v>
      </c>
      <c r="DC1668" t="s">
        <v>80</v>
      </c>
      <c r="DD1668" t="s">
        <v>18099</v>
      </c>
      <c r="DE1668" t="s">
        <v>4158</v>
      </c>
    </row>
    <row r="1669" spans="58:109" x14ac:dyDescent="0.25">
      <c r="BF1669" t="s">
        <v>13035</v>
      </c>
      <c r="BG1669" t="s">
        <v>13036</v>
      </c>
      <c r="BH1669" t="s">
        <v>4079</v>
      </c>
      <c r="BI1669" t="s">
        <v>13037</v>
      </c>
      <c r="BJ1669" t="s">
        <v>4034</v>
      </c>
      <c r="BK1669">
        <v>71.099999999999994</v>
      </c>
      <c r="BL1669">
        <v>1</v>
      </c>
      <c r="BM1669">
        <v>1</v>
      </c>
      <c r="BN1669" t="s">
        <v>4028</v>
      </c>
      <c r="BO1669">
        <v>1</v>
      </c>
      <c r="BP1669" t="s">
        <v>4029</v>
      </c>
      <c r="BQ1669" t="s">
        <v>4030</v>
      </c>
      <c r="BR1669" t="s">
        <v>4041</v>
      </c>
      <c r="BS1669" s="124">
        <v>46143</v>
      </c>
      <c r="BT1669" t="s">
        <v>4080</v>
      </c>
      <c r="BU1669" t="s">
        <v>1720</v>
      </c>
      <c r="CR1669" t="s">
        <v>18101</v>
      </c>
      <c r="CS1669" t="s">
        <v>4030</v>
      </c>
      <c r="CT1669" t="s">
        <v>4109</v>
      </c>
      <c r="CU1669" t="s">
        <v>18102</v>
      </c>
      <c r="CV1669" t="s">
        <v>8829</v>
      </c>
      <c r="CW1669" t="s">
        <v>4310</v>
      </c>
      <c r="CX1669" t="s">
        <v>4105</v>
      </c>
      <c r="CZ1669" t="s">
        <v>4133</v>
      </c>
      <c r="DA1669">
        <v>1</v>
      </c>
      <c r="DB1669" t="s">
        <v>18103</v>
      </c>
      <c r="DC1669" t="s">
        <v>80</v>
      </c>
      <c r="DD1669" t="s">
        <v>18102</v>
      </c>
      <c r="DE1669" t="s">
        <v>4158</v>
      </c>
    </row>
    <row r="1670" spans="58:109" x14ac:dyDescent="0.25">
      <c r="BF1670" t="s">
        <v>13038</v>
      </c>
      <c r="BG1670" t="s">
        <v>13039</v>
      </c>
      <c r="BH1670" t="s">
        <v>4079</v>
      </c>
      <c r="BI1670" t="s">
        <v>13040</v>
      </c>
      <c r="BJ1670" t="s">
        <v>4034</v>
      </c>
      <c r="BK1670">
        <v>76.56</v>
      </c>
      <c r="BL1670">
        <v>1</v>
      </c>
      <c r="BM1670">
        <v>1</v>
      </c>
      <c r="BN1670" t="s">
        <v>4028</v>
      </c>
      <c r="BO1670">
        <v>1</v>
      </c>
      <c r="BP1670" t="s">
        <v>4029</v>
      </c>
      <c r="BQ1670" t="s">
        <v>4030</v>
      </c>
      <c r="BR1670" t="s">
        <v>4041</v>
      </c>
      <c r="BS1670" s="124">
        <v>46143</v>
      </c>
      <c r="BT1670" t="s">
        <v>4080</v>
      </c>
      <c r="BU1670" t="s">
        <v>1720</v>
      </c>
      <c r="CR1670" t="s">
        <v>18107</v>
      </c>
      <c r="CS1670" t="s">
        <v>4050</v>
      </c>
      <c r="CT1670" t="s">
        <v>4109</v>
      </c>
      <c r="CU1670" t="s">
        <v>17503</v>
      </c>
      <c r="CV1670" t="s">
        <v>4615</v>
      </c>
      <c r="CW1670" t="s">
        <v>8386</v>
      </c>
      <c r="CX1670" t="s">
        <v>4111</v>
      </c>
      <c r="CZ1670" t="s">
        <v>4133</v>
      </c>
      <c r="DA1670">
        <v>1</v>
      </c>
      <c r="DB1670" t="s">
        <v>18108</v>
      </c>
      <c r="DC1670" t="s">
        <v>80</v>
      </c>
      <c r="DD1670" t="s">
        <v>17503</v>
      </c>
      <c r="DE1670" t="s">
        <v>4158</v>
      </c>
    </row>
    <row r="1671" spans="58:109" x14ac:dyDescent="0.25">
      <c r="BF1671" t="s">
        <v>13041</v>
      </c>
      <c r="BG1671" t="s">
        <v>13042</v>
      </c>
      <c r="BH1671" t="s">
        <v>4079</v>
      </c>
      <c r="BI1671" t="s">
        <v>13043</v>
      </c>
      <c r="BJ1671" t="s">
        <v>4034</v>
      </c>
      <c r="BK1671">
        <v>70.08</v>
      </c>
      <c r="BL1671">
        <v>1</v>
      </c>
      <c r="BM1671">
        <v>1</v>
      </c>
      <c r="BN1671" t="s">
        <v>4028</v>
      </c>
      <c r="BO1671">
        <v>1</v>
      </c>
      <c r="BP1671" t="s">
        <v>4029</v>
      </c>
      <c r="BQ1671" t="s">
        <v>4030</v>
      </c>
      <c r="BR1671" t="s">
        <v>4041</v>
      </c>
      <c r="BS1671" s="124">
        <v>46143</v>
      </c>
      <c r="BT1671" t="s">
        <v>4080</v>
      </c>
      <c r="BU1671" t="s">
        <v>1720</v>
      </c>
      <c r="CR1671" t="s">
        <v>18109</v>
      </c>
      <c r="CS1671" t="s">
        <v>4030</v>
      </c>
      <c r="CT1671" t="s">
        <v>4034</v>
      </c>
      <c r="CU1671" t="s">
        <v>18110</v>
      </c>
      <c r="CV1671" t="s">
        <v>8646</v>
      </c>
      <c r="CX1671" t="s">
        <v>4105</v>
      </c>
      <c r="CZ1671" t="s">
        <v>4133</v>
      </c>
      <c r="DA1671">
        <v>1</v>
      </c>
      <c r="DB1671" t="s">
        <v>18111</v>
      </c>
      <c r="DC1671" t="s">
        <v>80</v>
      </c>
      <c r="DD1671" t="s">
        <v>18110</v>
      </c>
      <c r="DE1671" t="s">
        <v>4158</v>
      </c>
    </row>
    <row r="1672" spans="58:109" x14ac:dyDescent="0.25">
      <c r="BF1672" t="s">
        <v>13044</v>
      </c>
      <c r="BG1672" t="s">
        <v>13045</v>
      </c>
      <c r="BH1672" t="s">
        <v>4079</v>
      </c>
      <c r="BI1672" t="s">
        <v>13046</v>
      </c>
      <c r="BJ1672" t="s">
        <v>4034</v>
      </c>
      <c r="BK1672">
        <v>61.08</v>
      </c>
      <c r="BL1672">
        <v>1</v>
      </c>
      <c r="BM1672">
        <v>1</v>
      </c>
      <c r="BN1672" t="s">
        <v>4028</v>
      </c>
      <c r="BO1672">
        <v>1</v>
      </c>
      <c r="BP1672" t="s">
        <v>4029</v>
      </c>
      <c r="BQ1672" t="s">
        <v>4030</v>
      </c>
      <c r="BR1672" t="s">
        <v>4041</v>
      </c>
      <c r="BS1672" s="124">
        <v>46143</v>
      </c>
      <c r="BT1672" t="s">
        <v>4080</v>
      </c>
      <c r="BU1672" t="s">
        <v>1720</v>
      </c>
      <c r="CR1672" t="s">
        <v>18112</v>
      </c>
      <c r="CS1672" t="s">
        <v>4050</v>
      </c>
      <c r="CT1672" t="s">
        <v>4109</v>
      </c>
      <c r="CU1672" t="s">
        <v>18113</v>
      </c>
      <c r="CV1672" t="s">
        <v>4615</v>
      </c>
      <c r="CX1672" t="s">
        <v>4105</v>
      </c>
      <c r="CY1672" s="17">
        <v>0.5</v>
      </c>
      <c r="CZ1672" t="s">
        <v>4133</v>
      </c>
      <c r="DA1672">
        <v>1</v>
      </c>
      <c r="DB1672" t="s">
        <v>18114</v>
      </c>
      <c r="DC1672" t="s">
        <v>80</v>
      </c>
      <c r="DD1672" t="s">
        <v>18113</v>
      </c>
      <c r="DE1672" t="s">
        <v>4158</v>
      </c>
    </row>
    <row r="1673" spans="58:109" x14ac:dyDescent="0.25">
      <c r="BF1673" t="s">
        <v>13047</v>
      </c>
      <c r="BG1673" t="s">
        <v>13048</v>
      </c>
      <c r="BH1673" t="s">
        <v>4079</v>
      </c>
      <c r="BI1673" t="s">
        <v>13049</v>
      </c>
      <c r="BJ1673" t="s">
        <v>4034</v>
      </c>
      <c r="BK1673">
        <v>50.58</v>
      </c>
      <c r="BL1673">
        <v>1</v>
      </c>
      <c r="BM1673">
        <v>1</v>
      </c>
      <c r="BN1673" t="s">
        <v>4028</v>
      </c>
      <c r="BO1673">
        <v>1</v>
      </c>
      <c r="BP1673" t="s">
        <v>4029</v>
      </c>
      <c r="BQ1673" t="s">
        <v>4030</v>
      </c>
      <c r="BR1673" t="s">
        <v>4041</v>
      </c>
      <c r="BS1673" s="124">
        <v>46143</v>
      </c>
      <c r="BT1673" t="s">
        <v>4080</v>
      </c>
      <c r="BU1673" t="s">
        <v>1720</v>
      </c>
      <c r="CR1673" t="s">
        <v>18116</v>
      </c>
      <c r="CS1673" t="s">
        <v>4030</v>
      </c>
      <c r="CT1673" t="s">
        <v>4034</v>
      </c>
      <c r="CU1673" t="s">
        <v>14331</v>
      </c>
      <c r="CV1673" t="s">
        <v>8558</v>
      </c>
      <c r="CX1673" t="s">
        <v>4105</v>
      </c>
      <c r="CZ1673" t="s">
        <v>4133</v>
      </c>
      <c r="DA1673">
        <v>1</v>
      </c>
      <c r="DB1673" t="s">
        <v>18117</v>
      </c>
      <c r="DC1673" t="s">
        <v>80</v>
      </c>
      <c r="DD1673" t="s">
        <v>14331</v>
      </c>
      <c r="DE1673" t="s">
        <v>4158</v>
      </c>
    </row>
    <row r="1674" spans="58:109" x14ac:dyDescent="0.25">
      <c r="BF1674" t="s">
        <v>13050</v>
      </c>
      <c r="BG1674" t="s">
        <v>13051</v>
      </c>
      <c r="BH1674" t="s">
        <v>4079</v>
      </c>
      <c r="BI1674" t="s">
        <v>13052</v>
      </c>
      <c r="BJ1674" t="s">
        <v>4034</v>
      </c>
      <c r="BK1674">
        <v>41.22</v>
      </c>
      <c r="BL1674">
        <v>1</v>
      </c>
      <c r="BM1674">
        <v>1</v>
      </c>
      <c r="BN1674" t="s">
        <v>4028</v>
      </c>
      <c r="BO1674">
        <v>1</v>
      </c>
      <c r="BP1674" t="s">
        <v>4029</v>
      </c>
      <c r="BQ1674" t="s">
        <v>4030</v>
      </c>
      <c r="BR1674" t="s">
        <v>4041</v>
      </c>
      <c r="BS1674" s="124">
        <v>46143</v>
      </c>
      <c r="BT1674" t="s">
        <v>4080</v>
      </c>
      <c r="BU1674" t="s">
        <v>1720</v>
      </c>
      <c r="CR1674" t="s">
        <v>18118</v>
      </c>
      <c r="CS1674" t="s">
        <v>4050</v>
      </c>
      <c r="CT1674" t="s">
        <v>4027</v>
      </c>
      <c r="CU1674" t="s">
        <v>17196</v>
      </c>
      <c r="CV1674" t="s">
        <v>4701</v>
      </c>
      <c r="CW1674" t="s">
        <v>4338</v>
      </c>
      <c r="CX1674" t="s">
        <v>4105</v>
      </c>
      <c r="CZ1674" t="s">
        <v>4133</v>
      </c>
      <c r="DA1674">
        <v>1</v>
      </c>
      <c r="DB1674" t="s">
        <v>14399</v>
      </c>
      <c r="DC1674" t="s">
        <v>80</v>
      </c>
      <c r="DD1674" t="s">
        <v>17196</v>
      </c>
      <c r="DE1674" t="s">
        <v>4158</v>
      </c>
    </row>
    <row r="1675" spans="58:109" x14ac:dyDescent="0.25">
      <c r="BF1675" t="s">
        <v>13053</v>
      </c>
      <c r="BG1675" t="s">
        <v>13054</v>
      </c>
      <c r="BH1675" t="s">
        <v>4079</v>
      </c>
      <c r="BI1675" t="s">
        <v>13055</v>
      </c>
      <c r="BJ1675" t="s">
        <v>4034</v>
      </c>
      <c r="BK1675">
        <v>41.22</v>
      </c>
      <c r="BL1675">
        <v>1</v>
      </c>
      <c r="BM1675">
        <v>1</v>
      </c>
      <c r="BN1675" t="s">
        <v>4028</v>
      </c>
      <c r="BO1675">
        <v>1</v>
      </c>
      <c r="BP1675" t="s">
        <v>4029</v>
      </c>
      <c r="BQ1675" t="s">
        <v>4030</v>
      </c>
      <c r="BR1675" t="s">
        <v>4041</v>
      </c>
      <c r="BS1675" s="124">
        <v>46143</v>
      </c>
      <c r="BT1675" t="s">
        <v>4080</v>
      </c>
      <c r="BU1675" t="s">
        <v>1720</v>
      </c>
      <c r="CR1675" t="s">
        <v>18115</v>
      </c>
      <c r="CS1675" t="s">
        <v>4050</v>
      </c>
      <c r="CT1675" t="s">
        <v>4027</v>
      </c>
      <c r="CU1675" t="s">
        <v>17198</v>
      </c>
      <c r="CV1675" t="s">
        <v>4701</v>
      </c>
      <c r="CW1675" t="s">
        <v>4338</v>
      </c>
      <c r="CX1675" t="s">
        <v>4105</v>
      </c>
      <c r="CZ1675" t="s">
        <v>4133</v>
      </c>
      <c r="DA1675">
        <v>1</v>
      </c>
      <c r="DB1675" t="s">
        <v>14399</v>
      </c>
      <c r="DC1675" t="s">
        <v>80</v>
      </c>
      <c r="DD1675" t="s">
        <v>17198</v>
      </c>
      <c r="DE1675" t="s">
        <v>4158</v>
      </c>
    </row>
    <row r="1676" spans="58:109" x14ac:dyDescent="0.25">
      <c r="BF1676" t="s">
        <v>13056</v>
      </c>
      <c r="BG1676" t="s">
        <v>13057</v>
      </c>
      <c r="BH1676" t="s">
        <v>4079</v>
      </c>
      <c r="BI1676" t="s">
        <v>13058</v>
      </c>
      <c r="BJ1676" t="s">
        <v>4034</v>
      </c>
      <c r="BK1676">
        <v>93.3</v>
      </c>
      <c r="BL1676">
        <v>1</v>
      </c>
      <c r="BM1676">
        <v>1</v>
      </c>
      <c r="BN1676" t="s">
        <v>4028</v>
      </c>
      <c r="BO1676">
        <v>1</v>
      </c>
      <c r="BP1676" t="s">
        <v>4029</v>
      </c>
      <c r="BQ1676" t="s">
        <v>4030</v>
      </c>
      <c r="BR1676" t="s">
        <v>4041</v>
      </c>
      <c r="BS1676" s="124">
        <v>46143</v>
      </c>
      <c r="BT1676" t="s">
        <v>4080</v>
      </c>
      <c r="BU1676" t="s">
        <v>1720</v>
      </c>
      <c r="CR1676" t="s">
        <v>18119</v>
      </c>
      <c r="CS1676" t="s">
        <v>4050</v>
      </c>
      <c r="CT1676" t="s">
        <v>4027</v>
      </c>
      <c r="CU1676" t="s">
        <v>17198</v>
      </c>
      <c r="CV1676" t="s">
        <v>4701</v>
      </c>
      <c r="CW1676" t="s">
        <v>4338</v>
      </c>
      <c r="CX1676" t="s">
        <v>4105</v>
      </c>
      <c r="CZ1676" t="s">
        <v>4133</v>
      </c>
      <c r="DA1676">
        <v>1</v>
      </c>
      <c r="DB1676" t="s">
        <v>14399</v>
      </c>
      <c r="DC1676" t="s">
        <v>80</v>
      </c>
      <c r="DD1676" t="s">
        <v>17198</v>
      </c>
      <c r="DE1676" t="s">
        <v>4158</v>
      </c>
    </row>
    <row r="1677" spans="58:109" x14ac:dyDescent="0.25">
      <c r="BF1677" t="s">
        <v>13059</v>
      </c>
      <c r="BG1677" t="s">
        <v>13060</v>
      </c>
      <c r="BH1677" t="s">
        <v>4079</v>
      </c>
      <c r="BI1677" t="s">
        <v>13061</v>
      </c>
      <c r="BJ1677" t="s">
        <v>4034</v>
      </c>
      <c r="BK1677">
        <v>39.24</v>
      </c>
      <c r="BL1677">
        <v>1</v>
      </c>
      <c r="BM1677">
        <v>1</v>
      </c>
      <c r="BN1677" t="s">
        <v>4028</v>
      </c>
      <c r="BO1677">
        <v>1</v>
      </c>
      <c r="BP1677" t="s">
        <v>4029</v>
      </c>
      <c r="BQ1677" t="s">
        <v>4030</v>
      </c>
      <c r="BR1677" t="s">
        <v>4041</v>
      </c>
      <c r="BS1677" s="124">
        <v>46143</v>
      </c>
      <c r="BT1677" t="s">
        <v>4080</v>
      </c>
      <c r="BU1677" t="s">
        <v>1720</v>
      </c>
      <c r="CR1677" t="s">
        <v>18120</v>
      </c>
      <c r="CS1677" t="s">
        <v>4050</v>
      </c>
      <c r="CT1677" t="s">
        <v>4027</v>
      </c>
      <c r="CU1677" t="s">
        <v>18121</v>
      </c>
      <c r="CV1677" t="s">
        <v>4701</v>
      </c>
      <c r="CW1677" t="s">
        <v>4338</v>
      </c>
      <c r="CX1677" t="s">
        <v>4105</v>
      </c>
      <c r="CZ1677" t="s">
        <v>4133</v>
      </c>
      <c r="DA1677">
        <v>1</v>
      </c>
      <c r="DB1677" t="s">
        <v>14399</v>
      </c>
      <c r="DC1677" t="s">
        <v>80</v>
      </c>
      <c r="DD1677" t="s">
        <v>18121</v>
      </c>
      <c r="DE1677" t="s">
        <v>4158</v>
      </c>
    </row>
    <row r="1678" spans="58:109" x14ac:dyDescent="0.25">
      <c r="BF1678" t="s">
        <v>13062</v>
      </c>
      <c r="BG1678" t="s">
        <v>13063</v>
      </c>
      <c r="BH1678" t="s">
        <v>4079</v>
      </c>
      <c r="BI1678" t="s">
        <v>13064</v>
      </c>
      <c r="BJ1678" t="s">
        <v>4034</v>
      </c>
      <c r="BK1678">
        <v>76.56</v>
      </c>
      <c r="BL1678">
        <v>1</v>
      </c>
      <c r="BM1678">
        <v>1</v>
      </c>
      <c r="BN1678" t="s">
        <v>4028</v>
      </c>
      <c r="BO1678">
        <v>1</v>
      </c>
      <c r="BP1678" t="s">
        <v>4029</v>
      </c>
      <c r="BQ1678" t="s">
        <v>4030</v>
      </c>
      <c r="BR1678" t="s">
        <v>4041</v>
      </c>
      <c r="BS1678" s="124">
        <v>46143</v>
      </c>
      <c r="BT1678" t="s">
        <v>4080</v>
      </c>
      <c r="BU1678" t="s">
        <v>1720</v>
      </c>
      <c r="CR1678" t="s">
        <v>18122</v>
      </c>
      <c r="CS1678" t="s">
        <v>4030</v>
      </c>
      <c r="CT1678" t="s">
        <v>4027</v>
      </c>
      <c r="CU1678" t="s">
        <v>18123</v>
      </c>
      <c r="CV1678" t="s">
        <v>8446</v>
      </c>
      <c r="CW1678" t="s">
        <v>4531</v>
      </c>
      <c r="CX1678" t="s">
        <v>4105</v>
      </c>
      <c r="CZ1678" t="s">
        <v>4133</v>
      </c>
      <c r="DA1678">
        <v>1</v>
      </c>
      <c r="DB1678" t="s">
        <v>18124</v>
      </c>
      <c r="DC1678" t="s">
        <v>80</v>
      </c>
      <c r="DD1678" t="s">
        <v>18123</v>
      </c>
      <c r="DE1678" t="s">
        <v>4158</v>
      </c>
    </row>
    <row r="1679" spans="58:109" x14ac:dyDescent="0.25">
      <c r="BF1679" t="s">
        <v>13065</v>
      </c>
      <c r="BH1679" t="s">
        <v>4079</v>
      </c>
      <c r="BL1679">
        <v>0</v>
      </c>
      <c r="BM1679">
        <v>1</v>
      </c>
      <c r="BR1679" t="s">
        <v>4041</v>
      </c>
      <c r="BS1679" s="124">
        <v>46143</v>
      </c>
      <c r="BT1679" t="s">
        <v>4080</v>
      </c>
      <c r="BU1679" t="s">
        <v>1720</v>
      </c>
      <c r="CR1679" t="s">
        <v>18125</v>
      </c>
      <c r="CS1679" t="s">
        <v>4030</v>
      </c>
      <c r="CT1679" t="s">
        <v>4027</v>
      </c>
      <c r="CU1679" t="s">
        <v>18126</v>
      </c>
      <c r="CV1679" t="s">
        <v>8537</v>
      </c>
      <c r="CX1679" t="s">
        <v>4105</v>
      </c>
      <c r="CZ1679" t="s">
        <v>4133</v>
      </c>
      <c r="DA1679">
        <v>1</v>
      </c>
      <c r="DB1679" t="s">
        <v>18127</v>
      </c>
      <c r="DC1679" t="s">
        <v>80</v>
      </c>
      <c r="DD1679" t="s">
        <v>18126</v>
      </c>
      <c r="DE1679" t="s">
        <v>4158</v>
      </c>
    </row>
    <row r="1680" spans="58:109" x14ac:dyDescent="0.25">
      <c r="BF1680" t="s">
        <v>13066</v>
      </c>
      <c r="BH1680" t="s">
        <v>4079</v>
      </c>
      <c r="BL1680">
        <v>0</v>
      </c>
      <c r="BM1680">
        <v>1</v>
      </c>
      <c r="BR1680" t="s">
        <v>4041</v>
      </c>
      <c r="BS1680" s="124">
        <v>46143</v>
      </c>
      <c r="BT1680" t="s">
        <v>4080</v>
      </c>
      <c r="BU1680" t="s">
        <v>1720</v>
      </c>
      <c r="CR1680" t="s">
        <v>18131</v>
      </c>
      <c r="CS1680" t="s">
        <v>4030</v>
      </c>
      <c r="CT1680" t="s">
        <v>4034</v>
      </c>
      <c r="CU1680" t="s">
        <v>16858</v>
      </c>
      <c r="CV1680" t="s">
        <v>8515</v>
      </c>
      <c r="CX1680" t="s">
        <v>4105</v>
      </c>
      <c r="CZ1680" t="s">
        <v>4133</v>
      </c>
      <c r="DA1680">
        <v>1</v>
      </c>
      <c r="DB1680" t="s">
        <v>14471</v>
      </c>
      <c r="DC1680" t="s">
        <v>80</v>
      </c>
      <c r="DD1680" t="s">
        <v>16858</v>
      </c>
      <c r="DE1680" t="s">
        <v>4158</v>
      </c>
    </row>
    <row r="1681" spans="58:109" x14ac:dyDescent="0.25">
      <c r="BF1681" t="s">
        <v>13067</v>
      </c>
      <c r="BH1681" t="s">
        <v>4079</v>
      </c>
      <c r="BL1681">
        <v>0</v>
      </c>
      <c r="BM1681">
        <v>1</v>
      </c>
      <c r="BR1681" t="s">
        <v>4041</v>
      </c>
      <c r="BS1681" s="124">
        <v>46143</v>
      </c>
      <c r="BT1681" t="s">
        <v>4080</v>
      </c>
      <c r="BU1681" t="s">
        <v>1720</v>
      </c>
      <c r="CR1681" t="s">
        <v>18148</v>
      </c>
      <c r="CS1681" t="s">
        <v>4030</v>
      </c>
      <c r="CT1681" t="s">
        <v>4034</v>
      </c>
      <c r="CU1681" t="s">
        <v>18149</v>
      </c>
      <c r="CV1681" t="s">
        <v>8446</v>
      </c>
      <c r="CX1681" t="s">
        <v>4105</v>
      </c>
      <c r="CZ1681" t="s">
        <v>4133</v>
      </c>
      <c r="DA1681">
        <v>1</v>
      </c>
      <c r="DB1681" t="s">
        <v>18150</v>
      </c>
      <c r="DC1681" t="s">
        <v>80</v>
      </c>
      <c r="DD1681" t="s">
        <v>18149</v>
      </c>
      <c r="DE1681" t="s">
        <v>4158</v>
      </c>
    </row>
    <row r="1682" spans="58:109" x14ac:dyDescent="0.25">
      <c r="BF1682" t="s">
        <v>13068</v>
      </c>
      <c r="BH1682" t="s">
        <v>4079</v>
      </c>
      <c r="BL1682">
        <v>0</v>
      </c>
      <c r="BM1682">
        <v>1</v>
      </c>
      <c r="BR1682" t="s">
        <v>4041</v>
      </c>
      <c r="BS1682" s="124">
        <v>46143</v>
      </c>
      <c r="BT1682" t="s">
        <v>4080</v>
      </c>
      <c r="BU1682" t="s">
        <v>1720</v>
      </c>
      <c r="CR1682" t="s">
        <v>18137</v>
      </c>
      <c r="CS1682" t="s">
        <v>4030</v>
      </c>
      <c r="CT1682" t="s">
        <v>4126</v>
      </c>
      <c r="CU1682" t="s">
        <v>14618</v>
      </c>
      <c r="CV1682" t="s">
        <v>8537</v>
      </c>
      <c r="CW1682" t="s">
        <v>4150</v>
      </c>
      <c r="CX1682" t="s">
        <v>4105</v>
      </c>
      <c r="CZ1682" t="s">
        <v>4133</v>
      </c>
      <c r="DA1682">
        <v>1</v>
      </c>
      <c r="DB1682" t="s">
        <v>18135</v>
      </c>
      <c r="DC1682" t="s">
        <v>80</v>
      </c>
      <c r="DD1682" t="s">
        <v>14618</v>
      </c>
      <c r="DE1682" t="s">
        <v>4158</v>
      </c>
    </row>
    <row r="1683" spans="58:109" x14ac:dyDescent="0.25">
      <c r="BF1683" t="s">
        <v>13069</v>
      </c>
      <c r="BH1683" t="s">
        <v>4079</v>
      </c>
      <c r="BL1683">
        <v>0</v>
      </c>
      <c r="BM1683">
        <v>1</v>
      </c>
      <c r="BR1683" t="s">
        <v>4041</v>
      </c>
      <c r="BS1683" s="124">
        <v>46143</v>
      </c>
      <c r="BT1683" t="s">
        <v>4080</v>
      </c>
      <c r="BU1683" t="s">
        <v>1720</v>
      </c>
      <c r="CR1683" t="s">
        <v>18134</v>
      </c>
      <c r="CS1683" t="s">
        <v>4030</v>
      </c>
      <c r="CT1683" t="s">
        <v>4126</v>
      </c>
      <c r="CU1683" t="s">
        <v>13806</v>
      </c>
      <c r="CV1683" t="s">
        <v>8537</v>
      </c>
      <c r="CW1683" t="s">
        <v>4150</v>
      </c>
      <c r="CX1683" t="s">
        <v>4105</v>
      </c>
      <c r="CZ1683" t="s">
        <v>4133</v>
      </c>
      <c r="DA1683">
        <v>1</v>
      </c>
      <c r="DB1683" t="s">
        <v>18135</v>
      </c>
      <c r="DC1683" t="s">
        <v>80</v>
      </c>
      <c r="DD1683" t="s">
        <v>13806</v>
      </c>
      <c r="DE1683" t="s">
        <v>4158</v>
      </c>
    </row>
    <row r="1684" spans="58:109" x14ac:dyDescent="0.25">
      <c r="BF1684" t="s">
        <v>13070</v>
      </c>
      <c r="BH1684" t="s">
        <v>4079</v>
      </c>
      <c r="BL1684">
        <v>0</v>
      </c>
      <c r="BM1684">
        <v>1</v>
      </c>
      <c r="BR1684" t="s">
        <v>4041</v>
      </c>
      <c r="BS1684" s="124">
        <v>46143</v>
      </c>
      <c r="BT1684" t="s">
        <v>4080</v>
      </c>
      <c r="BU1684" t="s">
        <v>1720</v>
      </c>
      <c r="CR1684" t="s">
        <v>18136</v>
      </c>
      <c r="CS1684" t="s">
        <v>4030</v>
      </c>
      <c r="CT1684" t="s">
        <v>4126</v>
      </c>
      <c r="CU1684" t="s">
        <v>13803</v>
      </c>
      <c r="CV1684" t="s">
        <v>8537</v>
      </c>
      <c r="CW1684" t="s">
        <v>4150</v>
      </c>
      <c r="CX1684" t="s">
        <v>4105</v>
      </c>
      <c r="CZ1684" t="s">
        <v>4133</v>
      </c>
      <c r="DA1684">
        <v>1</v>
      </c>
      <c r="DB1684" t="s">
        <v>18135</v>
      </c>
      <c r="DC1684" t="s">
        <v>80</v>
      </c>
      <c r="DD1684" t="s">
        <v>13803</v>
      </c>
      <c r="DE1684" t="s">
        <v>4158</v>
      </c>
    </row>
    <row r="1685" spans="58:109" x14ac:dyDescent="0.25">
      <c r="BF1685" t="s">
        <v>13071</v>
      </c>
      <c r="BH1685" t="s">
        <v>4079</v>
      </c>
      <c r="BL1685">
        <v>0</v>
      </c>
      <c r="BM1685">
        <v>1</v>
      </c>
      <c r="BR1685" t="s">
        <v>4041</v>
      </c>
      <c r="BS1685" s="124">
        <v>46143</v>
      </c>
      <c r="BT1685" t="s">
        <v>4080</v>
      </c>
      <c r="BU1685" t="s">
        <v>1720</v>
      </c>
      <c r="CR1685" t="s">
        <v>18153</v>
      </c>
      <c r="CS1685" t="s">
        <v>4030</v>
      </c>
      <c r="CT1685" t="s">
        <v>4126</v>
      </c>
      <c r="CU1685" t="s">
        <v>13803</v>
      </c>
      <c r="CV1685" t="s">
        <v>8537</v>
      </c>
      <c r="CW1685" t="s">
        <v>4150</v>
      </c>
      <c r="CX1685" t="s">
        <v>4105</v>
      </c>
      <c r="CZ1685" t="s">
        <v>4133</v>
      </c>
      <c r="DA1685">
        <v>1</v>
      </c>
      <c r="DB1685" t="s">
        <v>18135</v>
      </c>
      <c r="DC1685" t="s">
        <v>80</v>
      </c>
      <c r="DD1685" t="s">
        <v>13803</v>
      </c>
      <c r="DE1685" t="s">
        <v>4158</v>
      </c>
    </row>
    <row r="1686" spans="58:109" x14ac:dyDescent="0.25">
      <c r="BF1686" t="s">
        <v>13072</v>
      </c>
      <c r="BH1686" t="s">
        <v>4079</v>
      </c>
      <c r="BL1686">
        <v>0</v>
      </c>
      <c r="BM1686">
        <v>1</v>
      </c>
      <c r="BR1686" t="s">
        <v>4041</v>
      </c>
      <c r="BS1686" s="124">
        <v>46143</v>
      </c>
      <c r="BT1686" t="s">
        <v>4080</v>
      </c>
      <c r="BU1686" t="s">
        <v>1720</v>
      </c>
      <c r="CR1686" t="s">
        <v>18138</v>
      </c>
      <c r="CS1686" t="s">
        <v>4030</v>
      </c>
      <c r="CT1686" t="s">
        <v>4126</v>
      </c>
      <c r="CU1686" t="s">
        <v>13699</v>
      </c>
      <c r="CV1686" t="s">
        <v>8537</v>
      </c>
      <c r="CW1686" t="s">
        <v>4150</v>
      </c>
      <c r="CX1686" t="s">
        <v>4105</v>
      </c>
      <c r="CZ1686" t="s">
        <v>4133</v>
      </c>
      <c r="DA1686">
        <v>1</v>
      </c>
      <c r="DB1686" t="s">
        <v>18135</v>
      </c>
      <c r="DC1686" t="s">
        <v>80</v>
      </c>
      <c r="DD1686" t="s">
        <v>13699</v>
      </c>
      <c r="DE1686" t="s">
        <v>4158</v>
      </c>
    </row>
    <row r="1687" spans="58:109" x14ac:dyDescent="0.25">
      <c r="BF1687" t="s">
        <v>13073</v>
      </c>
      <c r="BH1687" t="s">
        <v>4079</v>
      </c>
      <c r="BL1687">
        <v>0</v>
      </c>
      <c r="BM1687">
        <v>1</v>
      </c>
      <c r="BR1687" t="s">
        <v>4041</v>
      </c>
      <c r="BS1687" s="124">
        <v>46143</v>
      </c>
      <c r="BT1687" t="s">
        <v>4080</v>
      </c>
      <c r="BU1687" t="s">
        <v>1720</v>
      </c>
      <c r="CR1687" t="s">
        <v>18132</v>
      </c>
      <c r="CS1687" t="s">
        <v>4050</v>
      </c>
      <c r="CT1687" t="s">
        <v>4109</v>
      </c>
      <c r="CU1687" t="s">
        <v>13707</v>
      </c>
      <c r="CV1687" t="s">
        <v>4571</v>
      </c>
      <c r="CX1687" t="s">
        <v>4105</v>
      </c>
      <c r="CY1687" s="17">
        <v>0.5</v>
      </c>
      <c r="CZ1687" t="s">
        <v>4133</v>
      </c>
      <c r="DA1687">
        <v>1</v>
      </c>
      <c r="DB1687" t="s">
        <v>18133</v>
      </c>
      <c r="DC1687" t="s">
        <v>80</v>
      </c>
      <c r="DD1687" t="s">
        <v>13707</v>
      </c>
      <c r="DE1687" t="s">
        <v>4158</v>
      </c>
    </row>
    <row r="1688" spans="58:109" x14ac:dyDescent="0.25">
      <c r="BF1688" t="s">
        <v>13074</v>
      </c>
      <c r="BH1688" t="s">
        <v>4079</v>
      </c>
      <c r="BL1688">
        <v>0</v>
      </c>
      <c r="BM1688">
        <v>1</v>
      </c>
      <c r="BR1688" t="s">
        <v>4041</v>
      </c>
      <c r="BS1688" s="124">
        <v>46143</v>
      </c>
      <c r="BT1688" t="s">
        <v>4080</v>
      </c>
      <c r="BU1688" t="s">
        <v>1720</v>
      </c>
      <c r="CR1688" t="s">
        <v>18144</v>
      </c>
      <c r="CS1688" t="s">
        <v>4050</v>
      </c>
      <c r="CT1688" t="s">
        <v>4032</v>
      </c>
      <c r="CU1688" t="s">
        <v>18145</v>
      </c>
      <c r="CV1688" t="s">
        <v>8391</v>
      </c>
      <c r="CX1688" t="s">
        <v>4105</v>
      </c>
      <c r="CY1688" s="17">
        <v>0.5</v>
      </c>
      <c r="CZ1688" t="s">
        <v>4133</v>
      </c>
      <c r="DA1688">
        <v>1</v>
      </c>
      <c r="DB1688" t="s">
        <v>18133</v>
      </c>
      <c r="DC1688" t="s">
        <v>80</v>
      </c>
      <c r="DD1688" t="s">
        <v>18145</v>
      </c>
      <c r="DE1688" t="s">
        <v>4158</v>
      </c>
    </row>
    <row r="1689" spans="58:109" x14ac:dyDescent="0.25">
      <c r="BF1689" t="s">
        <v>13075</v>
      </c>
      <c r="BH1689" t="s">
        <v>4079</v>
      </c>
      <c r="BL1689">
        <v>0</v>
      </c>
      <c r="BM1689">
        <v>1</v>
      </c>
      <c r="BR1689" t="s">
        <v>4041</v>
      </c>
      <c r="BS1689" s="124">
        <v>46143</v>
      </c>
      <c r="BT1689" t="s">
        <v>4080</v>
      </c>
      <c r="BU1689" t="s">
        <v>1720</v>
      </c>
      <c r="CR1689" t="s">
        <v>18142</v>
      </c>
      <c r="CS1689" t="s">
        <v>4050</v>
      </c>
      <c r="CT1689" t="s">
        <v>4126</v>
      </c>
      <c r="CU1689" t="s">
        <v>17989</v>
      </c>
      <c r="CV1689" t="s">
        <v>4180</v>
      </c>
      <c r="CX1689" t="s">
        <v>4105</v>
      </c>
      <c r="CY1689" s="17">
        <v>0.5</v>
      </c>
      <c r="CZ1689" t="s">
        <v>4133</v>
      </c>
      <c r="DA1689">
        <v>1</v>
      </c>
      <c r="DB1689" t="s">
        <v>18143</v>
      </c>
      <c r="DC1689" t="s">
        <v>80</v>
      </c>
      <c r="DD1689" t="s">
        <v>17989</v>
      </c>
      <c r="DE1689" t="s">
        <v>4158</v>
      </c>
    </row>
    <row r="1690" spans="58:109" x14ac:dyDescent="0.25">
      <c r="BF1690" t="s">
        <v>13076</v>
      </c>
      <c r="BH1690" t="s">
        <v>4079</v>
      </c>
      <c r="BL1690">
        <v>0</v>
      </c>
      <c r="BM1690">
        <v>1</v>
      </c>
      <c r="BR1690" t="s">
        <v>4041</v>
      </c>
      <c r="BS1690" s="124">
        <v>46143</v>
      </c>
      <c r="BT1690" t="s">
        <v>4080</v>
      </c>
      <c r="BU1690" t="s">
        <v>1720</v>
      </c>
      <c r="CR1690" t="s">
        <v>18139</v>
      </c>
      <c r="CS1690" t="s">
        <v>4050</v>
      </c>
      <c r="CT1690" t="s">
        <v>4104</v>
      </c>
      <c r="CU1690" t="s">
        <v>18140</v>
      </c>
      <c r="CV1690" t="s">
        <v>8280</v>
      </c>
      <c r="CX1690" t="s">
        <v>4105</v>
      </c>
      <c r="CZ1690" t="s">
        <v>4133</v>
      </c>
      <c r="DA1690">
        <v>1</v>
      </c>
      <c r="DB1690" t="s">
        <v>18141</v>
      </c>
      <c r="DC1690" t="s">
        <v>80</v>
      </c>
      <c r="DD1690" t="s">
        <v>18140</v>
      </c>
      <c r="DE1690" t="s">
        <v>4158</v>
      </c>
    </row>
    <row r="1691" spans="58:109" x14ac:dyDescent="0.25">
      <c r="BF1691" t="s">
        <v>13077</v>
      </c>
      <c r="BH1691" t="s">
        <v>4079</v>
      </c>
      <c r="BL1691">
        <v>0</v>
      </c>
      <c r="BM1691">
        <v>1</v>
      </c>
      <c r="BR1691" t="s">
        <v>4041</v>
      </c>
      <c r="BS1691" s="124">
        <v>46143</v>
      </c>
      <c r="BT1691" t="s">
        <v>4080</v>
      </c>
      <c r="BU1691" t="s">
        <v>1720</v>
      </c>
      <c r="CR1691" t="s">
        <v>18146</v>
      </c>
      <c r="CS1691" t="s">
        <v>4050</v>
      </c>
      <c r="CT1691" t="s">
        <v>4104</v>
      </c>
      <c r="CU1691" t="s">
        <v>13457</v>
      </c>
      <c r="CV1691" t="s">
        <v>8280</v>
      </c>
      <c r="CX1691" t="s">
        <v>4105</v>
      </c>
      <c r="CZ1691" t="s">
        <v>4133</v>
      </c>
      <c r="DA1691">
        <v>1</v>
      </c>
      <c r="DB1691" t="s">
        <v>18141</v>
      </c>
      <c r="DC1691" t="s">
        <v>80</v>
      </c>
      <c r="DD1691" t="s">
        <v>13457</v>
      </c>
      <c r="DE1691" t="s">
        <v>4158</v>
      </c>
    </row>
    <row r="1692" spans="58:109" x14ac:dyDescent="0.25">
      <c r="BF1692" t="s">
        <v>13078</v>
      </c>
      <c r="BH1692" t="s">
        <v>4079</v>
      </c>
      <c r="BL1692">
        <v>0</v>
      </c>
      <c r="BM1692">
        <v>1</v>
      </c>
      <c r="BR1692" t="s">
        <v>4041</v>
      </c>
      <c r="BS1692" s="124">
        <v>46143</v>
      </c>
      <c r="BT1692" t="s">
        <v>4080</v>
      </c>
      <c r="BU1692" t="s">
        <v>1720</v>
      </c>
      <c r="CR1692" t="s">
        <v>18128</v>
      </c>
      <c r="CS1692" t="s">
        <v>4030</v>
      </c>
      <c r="CT1692" t="s">
        <v>4032</v>
      </c>
      <c r="CU1692" t="s">
        <v>13539</v>
      </c>
      <c r="CV1692" t="s">
        <v>8594</v>
      </c>
      <c r="CX1692" t="s">
        <v>4105</v>
      </c>
      <c r="CZ1692" t="s">
        <v>4133</v>
      </c>
      <c r="DA1692">
        <v>1</v>
      </c>
      <c r="DB1692" t="s">
        <v>14432</v>
      </c>
      <c r="DC1692" t="s">
        <v>80</v>
      </c>
      <c r="DD1692" t="s">
        <v>13539</v>
      </c>
      <c r="DE1692" t="s">
        <v>4158</v>
      </c>
    </row>
    <row r="1693" spans="58:109" x14ac:dyDescent="0.25">
      <c r="BF1693" t="s">
        <v>13079</v>
      </c>
      <c r="BH1693" t="s">
        <v>4079</v>
      </c>
      <c r="BL1693">
        <v>0</v>
      </c>
      <c r="BM1693">
        <v>1</v>
      </c>
      <c r="BR1693" t="s">
        <v>4041</v>
      </c>
      <c r="BS1693" s="124">
        <v>46143</v>
      </c>
      <c r="BT1693" t="s">
        <v>4080</v>
      </c>
      <c r="BU1693" t="s">
        <v>1720</v>
      </c>
      <c r="CR1693" t="s">
        <v>18151</v>
      </c>
      <c r="CS1693" t="s">
        <v>4030</v>
      </c>
      <c r="CT1693" t="s">
        <v>4032</v>
      </c>
      <c r="CU1693" t="s">
        <v>18152</v>
      </c>
      <c r="CV1693" t="s">
        <v>8594</v>
      </c>
      <c r="CX1693" t="s">
        <v>4105</v>
      </c>
      <c r="CZ1693" t="s">
        <v>4133</v>
      </c>
      <c r="DA1693">
        <v>1</v>
      </c>
      <c r="DB1693" t="s">
        <v>14432</v>
      </c>
      <c r="DC1693" t="s">
        <v>80</v>
      </c>
      <c r="DD1693" t="s">
        <v>18152</v>
      </c>
      <c r="DE1693" t="s">
        <v>4158</v>
      </c>
    </row>
    <row r="1694" spans="58:109" x14ac:dyDescent="0.25">
      <c r="BF1694" t="s">
        <v>13080</v>
      </c>
      <c r="BH1694" t="s">
        <v>4079</v>
      </c>
      <c r="BL1694">
        <v>0</v>
      </c>
      <c r="BM1694">
        <v>1</v>
      </c>
      <c r="BR1694" t="s">
        <v>4041</v>
      </c>
      <c r="BS1694" s="124">
        <v>46143</v>
      </c>
      <c r="BT1694" t="s">
        <v>4080</v>
      </c>
      <c r="BU1694" t="s">
        <v>1720</v>
      </c>
      <c r="CR1694" t="s">
        <v>14430</v>
      </c>
      <c r="CS1694" t="s">
        <v>4030</v>
      </c>
      <c r="CT1694" t="s">
        <v>4032</v>
      </c>
      <c r="CU1694" t="s">
        <v>14431</v>
      </c>
      <c r="CV1694" t="s">
        <v>8594</v>
      </c>
      <c r="CX1694" t="s">
        <v>4105</v>
      </c>
      <c r="CZ1694" t="s">
        <v>4133</v>
      </c>
      <c r="DA1694">
        <v>1</v>
      </c>
      <c r="DB1694" t="s">
        <v>14432</v>
      </c>
      <c r="DC1694" t="s">
        <v>80</v>
      </c>
      <c r="DD1694" t="s">
        <v>14431</v>
      </c>
      <c r="DE1694" t="s">
        <v>4158</v>
      </c>
    </row>
    <row r="1695" spans="58:109" x14ac:dyDescent="0.25">
      <c r="BF1695" t="s">
        <v>13081</v>
      </c>
      <c r="BH1695" t="s">
        <v>4079</v>
      </c>
      <c r="BL1695">
        <v>0</v>
      </c>
      <c r="BM1695">
        <v>1</v>
      </c>
      <c r="BR1695" t="s">
        <v>4041</v>
      </c>
      <c r="BS1695" s="124">
        <v>46143</v>
      </c>
      <c r="BT1695" t="s">
        <v>4080</v>
      </c>
      <c r="BU1695" t="s">
        <v>1720</v>
      </c>
      <c r="CR1695" t="s">
        <v>18129</v>
      </c>
      <c r="CS1695" t="s">
        <v>4050</v>
      </c>
      <c r="CT1695" t="s">
        <v>4034</v>
      </c>
      <c r="CU1695" t="s">
        <v>16136</v>
      </c>
      <c r="CV1695" t="s">
        <v>4614</v>
      </c>
      <c r="CW1695" t="s">
        <v>4122</v>
      </c>
      <c r="CX1695" t="s">
        <v>4105</v>
      </c>
      <c r="CZ1695" t="s">
        <v>4133</v>
      </c>
      <c r="DA1695">
        <v>1</v>
      </c>
      <c r="DB1695" t="s">
        <v>18130</v>
      </c>
      <c r="DC1695" t="s">
        <v>80</v>
      </c>
      <c r="DD1695" t="s">
        <v>16136</v>
      </c>
      <c r="DE1695" t="s">
        <v>4158</v>
      </c>
    </row>
    <row r="1696" spans="58:109" x14ac:dyDescent="0.25">
      <c r="BF1696" t="s">
        <v>13082</v>
      </c>
      <c r="BH1696" t="s">
        <v>4079</v>
      </c>
      <c r="BL1696">
        <v>0</v>
      </c>
      <c r="BM1696">
        <v>1</v>
      </c>
      <c r="BR1696" t="s">
        <v>4041</v>
      </c>
      <c r="BS1696" s="124">
        <v>46143</v>
      </c>
      <c r="BT1696" t="s">
        <v>4080</v>
      </c>
      <c r="BU1696" t="s">
        <v>1720</v>
      </c>
      <c r="CR1696" t="s">
        <v>18156</v>
      </c>
      <c r="CS1696" t="s">
        <v>4030</v>
      </c>
      <c r="CT1696" t="s">
        <v>4032</v>
      </c>
      <c r="CU1696" t="s">
        <v>16670</v>
      </c>
      <c r="CV1696" t="s">
        <v>8438</v>
      </c>
      <c r="CX1696" t="s">
        <v>4105</v>
      </c>
      <c r="CZ1696" t="s">
        <v>4133</v>
      </c>
      <c r="DA1696">
        <v>1</v>
      </c>
      <c r="DB1696" t="s">
        <v>14480</v>
      </c>
      <c r="DC1696" t="s">
        <v>80</v>
      </c>
      <c r="DD1696" t="s">
        <v>16670</v>
      </c>
      <c r="DE1696" t="s">
        <v>4158</v>
      </c>
    </row>
    <row r="1697" spans="58:109" x14ac:dyDescent="0.25">
      <c r="BF1697" t="s">
        <v>13083</v>
      </c>
      <c r="BH1697" t="s">
        <v>4079</v>
      </c>
      <c r="BL1697">
        <v>0</v>
      </c>
      <c r="BM1697">
        <v>1</v>
      </c>
      <c r="BR1697" t="s">
        <v>4041</v>
      </c>
      <c r="BS1697" s="124">
        <v>46143</v>
      </c>
      <c r="BT1697" t="s">
        <v>4080</v>
      </c>
      <c r="BU1697" t="s">
        <v>1720</v>
      </c>
      <c r="CR1697" t="s">
        <v>18147</v>
      </c>
      <c r="CS1697" t="s">
        <v>4030</v>
      </c>
      <c r="CT1697" t="s">
        <v>4032</v>
      </c>
      <c r="CU1697" t="s">
        <v>16670</v>
      </c>
      <c r="CV1697" t="s">
        <v>8438</v>
      </c>
      <c r="CX1697" t="s">
        <v>4105</v>
      </c>
      <c r="CZ1697" t="s">
        <v>4133</v>
      </c>
      <c r="DA1697">
        <v>1</v>
      </c>
      <c r="DB1697" t="s">
        <v>14480</v>
      </c>
      <c r="DC1697" t="s">
        <v>80</v>
      </c>
      <c r="DD1697" t="s">
        <v>16670</v>
      </c>
      <c r="DE1697" t="s">
        <v>4158</v>
      </c>
    </row>
    <row r="1698" spans="58:109" x14ac:dyDescent="0.25">
      <c r="BF1698" t="s">
        <v>13084</v>
      </c>
      <c r="BH1698" t="s">
        <v>4079</v>
      </c>
      <c r="BL1698">
        <v>0</v>
      </c>
      <c r="BM1698">
        <v>1</v>
      </c>
      <c r="BR1698" t="s">
        <v>4041</v>
      </c>
      <c r="BS1698" s="124">
        <v>46143</v>
      </c>
      <c r="BT1698" t="s">
        <v>4080</v>
      </c>
      <c r="BU1698" t="s">
        <v>1720</v>
      </c>
      <c r="CR1698" t="s">
        <v>18157</v>
      </c>
      <c r="CS1698" t="s">
        <v>4030</v>
      </c>
      <c r="CT1698" t="s">
        <v>4034</v>
      </c>
      <c r="CU1698" t="s">
        <v>13950</v>
      </c>
      <c r="CV1698" t="s">
        <v>8455</v>
      </c>
      <c r="CX1698" t="s">
        <v>4105</v>
      </c>
      <c r="CZ1698" t="s">
        <v>4133</v>
      </c>
      <c r="DA1698">
        <v>1</v>
      </c>
      <c r="DB1698" t="s">
        <v>18158</v>
      </c>
      <c r="DC1698" t="s">
        <v>80</v>
      </c>
      <c r="DD1698" t="s">
        <v>13950</v>
      </c>
      <c r="DE1698" t="s">
        <v>4158</v>
      </c>
    </row>
    <row r="1699" spans="58:109" x14ac:dyDescent="0.25">
      <c r="BF1699" t="s">
        <v>13085</v>
      </c>
      <c r="BH1699" t="s">
        <v>4079</v>
      </c>
      <c r="BL1699">
        <v>0</v>
      </c>
      <c r="BM1699">
        <v>1</v>
      </c>
      <c r="BR1699" t="s">
        <v>4041</v>
      </c>
      <c r="BS1699" s="124">
        <v>46143</v>
      </c>
      <c r="BT1699" t="s">
        <v>4080</v>
      </c>
      <c r="BU1699" t="s">
        <v>1720</v>
      </c>
      <c r="CR1699" t="s">
        <v>18154</v>
      </c>
      <c r="CS1699" t="s">
        <v>4050</v>
      </c>
      <c r="CT1699" t="s">
        <v>4126</v>
      </c>
      <c r="CU1699" t="s">
        <v>13459</v>
      </c>
      <c r="CV1699" t="s">
        <v>4614</v>
      </c>
      <c r="CW1699" t="s">
        <v>4139</v>
      </c>
      <c r="CX1699" t="s">
        <v>4105</v>
      </c>
      <c r="CZ1699" t="s">
        <v>4133</v>
      </c>
      <c r="DA1699">
        <v>1</v>
      </c>
      <c r="DB1699" t="s">
        <v>18155</v>
      </c>
      <c r="DC1699" t="s">
        <v>80</v>
      </c>
      <c r="DD1699" t="s">
        <v>13459</v>
      </c>
      <c r="DE1699" t="s">
        <v>4158</v>
      </c>
    </row>
    <row r="1700" spans="58:109" x14ac:dyDescent="0.25">
      <c r="BF1700" t="s">
        <v>13086</v>
      </c>
      <c r="BH1700" t="s">
        <v>4079</v>
      </c>
      <c r="BL1700">
        <v>0</v>
      </c>
      <c r="BM1700">
        <v>1</v>
      </c>
      <c r="BR1700" t="s">
        <v>4041</v>
      </c>
      <c r="BS1700" s="124">
        <v>46143</v>
      </c>
      <c r="BT1700" t="s">
        <v>4080</v>
      </c>
      <c r="BU1700" t="s">
        <v>1720</v>
      </c>
      <c r="CR1700" t="s">
        <v>18161</v>
      </c>
      <c r="CS1700" t="s">
        <v>4030</v>
      </c>
      <c r="CT1700" t="s">
        <v>4142</v>
      </c>
      <c r="CU1700" t="s">
        <v>13324</v>
      </c>
      <c r="CV1700" t="s">
        <v>8454</v>
      </c>
      <c r="CX1700" t="s">
        <v>4105</v>
      </c>
      <c r="CZ1700" t="s">
        <v>4133</v>
      </c>
      <c r="DA1700">
        <v>1</v>
      </c>
      <c r="DB1700" t="s">
        <v>18162</v>
      </c>
      <c r="DC1700" t="s">
        <v>80</v>
      </c>
      <c r="DD1700" t="s">
        <v>13324</v>
      </c>
      <c r="DE1700" t="s">
        <v>4158</v>
      </c>
    </row>
    <row r="1701" spans="58:109" x14ac:dyDescent="0.25">
      <c r="BF1701" t="s">
        <v>13087</v>
      </c>
      <c r="BH1701" t="s">
        <v>4079</v>
      </c>
      <c r="BL1701">
        <v>0</v>
      </c>
      <c r="BM1701">
        <v>1</v>
      </c>
      <c r="BR1701" t="s">
        <v>4041</v>
      </c>
      <c r="BS1701" s="124">
        <v>46143</v>
      </c>
      <c r="BT1701" t="s">
        <v>4080</v>
      </c>
      <c r="BU1701" t="s">
        <v>1720</v>
      </c>
      <c r="CR1701" t="s">
        <v>8266</v>
      </c>
      <c r="CS1701" t="s">
        <v>4030</v>
      </c>
      <c r="CT1701" t="s">
        <v>4034</v>
      </c>
      <c r="CU1701" t="s">
        <v>18163</v>
      </c>
      <c r="CV1701" t="s">
        <v>8429</v>
      </c>
      <c r="CX1701" t="s">
        <v>4105</v>
      </c>
      <c r="CZ1701" t="s">
        <v>4133</v>
      </c>
      <c r="DA1701">
        <v>1</v>
      </c>
      <c r="DB1701" t="s">
        <v>8267</v>
      </c>
      <c r="DC1701" t="s">
        <v>80</v>
      </c>
      <c r="DD1701" t="s">
        <v>18163</v>
      </c>
      <c r="DE1701" t="s">
        <v>4158</v>
      </c>
    </row>
    <row r="1702" spans="58:109" x14ac:dyDescent="0.25">
      <c r="BF1702" t="s">
        <v>13088</v>
      </c>
      <c r="BH1702" t="s">
        <v>4079</v>
      </c>
      <c r="BL1702">
        <v>0</v>
      </c>
      <c r="BM1702">
        <v>1</v>
      </c>
      <c r="BR1702" t="s">
        <v>4041</v>
      </c>
      <c r="BS1702" s="124">
        <v>46143</v>
      </c>
      <c r="BT1702" t="s">
        <v>4080</v>
      </c>
      <c r="BU1702" t="s">
        <v>1720</v>
      </c>
      <c r="CR1702" t="s">
        <v>18165</v>
      </c>
      <c r="CS1702" t="s">
        <v>4030</v>
      </c>
      <c r="CT1702" t="s">
        <v>4034</v>
      </c>
      <c r="CU1702" t="s">
        <v>14561</v>
      </c>
      <c r="CV1702" t="s">
        <v>8646</v>
      </c>
      <c r="CX1702" t="s">
        <v>4105</v>
      </c>
      <c r="CZ1702" t="s">
        <v>4133</v>
      </c>
      <c r="DA1702">
        <v>1</v>
      </c>
      <c r="DB1702" t="s">
        <v>14446</v>
      </c>
      <c r="DC1702" t="s">
        <v>80</v>
      </c>
      <c r="DD1702" t="s">
        <v>14561</v>
      </c>
      <c r="DE1702" t="s">
        <v>4158</v>
      </c>
    </row>
    <row r="1703" spans="58:109" x14ac:dyDescent="0.25">
      <c r="BF1703" t="s">
        <v>13089</v>
      </c>
      <c r="BH1703" t="s">
        <v>4079</v>
      </c>
      <c r="BL1703">
        <v>0</v>
      </c>
      <c r="BM1703">
        <v>1</v>
      </c>
      <c r="BR1703" t="s">
        <v>4041</v>
      </c>
      <c r="BS1703" s="124">
        <v>46143</v>
      </c>
      <c r="BT1703" t="s">
        <v>4080</v>
      </c>
      <c r="BU1703" t="s">
        <v>1720</v>
      </c>
      <c r="CR1703" t="s">
        <v>18164</v>
      </c>
      <c r="CS1703" t="s">
        <v>4030</v>
      </c>
      <c r="CT1703" t="s">
        <v>4034</v>
      </c>
      <c r="CU1703" t="s">
        <v>14564</v>
      </c>
      <c r="CV1703" t="s">
        <v>8646</v>
      </c>
      <c r="CX1703" t="s">
        <v>4105</v>
      </c>
      <c r="CZ1703" t="s">
        <v>4133</v>
      </c>
      <c r="DA1703">
        <v>1</v>
      </c>
      <c r="DB1703" t="s">
        <v>14446</v>
      </c>
      <c r="DC1703" t="s">
        <v>80</v>
      </c>
      <c r="DD1703" t="s">
        <v>14564</v>
      </c>
      <c r="DE1703" t="s">
        <v>4158</v>
      </c>
    </row>
    <row r="1704" spans="58:109" x14ac:dyDescent="0.25">
      <c r="BF1704" t="s">
        <v>13090</v>
      </c>
      <c r="BH1704" t="s">
        <v>4079</v>
      </c>
      <c r="BL1704">
        <v>0</v>
      </c>
      <c r="BM1704">
        <v>1</v>
      </c>
      <c r="BR1704" t="s">
        <v>4041</v>
      </c>
      <c r="BS1704" s="124">
        <v>46143</v>
      </c>
      <c r="BT1704" t="s">
        <v>4080</v>
      </c>
      <c r="BU1704" t="s">
        <v>1720</v>
      </c>
      <c r="CR1704" t="s">
        <v>18166</v>
      </c>
      <c r="CS1704" t="s">
        <v>4030</v>
      </c>
      <c r="CT1704" t="s">
        <v>4034</v>
      </c>
      <c r="CU1704" t="s">
        <v>17223</v>
      </c>
      <c r="CV1704" t="s">
        <v>8646</v>
      </c>
      <c r="CX1704" t="s">
        <v>4105</v>
      </c>
      <c r="CZ1704" t="s">
        <v>4133</v>
      </c>
      <c r="DA1704">
        <v>1</v>
      </c>
      <c r="DB1704" t="s">
        <v>14446</v>
      </c>
      <c r="DC1704" t="s">
        <v>80</v>
      </c>
      <c r="DD1704" t="s">
        <v>17223</v>
      </c>
      <c r="DE1704" t="s">
        <v>4158</v>
      </c>
    </row>
    <row r="1705" spans="58:109" x14ac:dyDescent="0.25">
      <c r="BF1705" t="s">
        <v>13091</v>
      </c>
      <c r="BG1705" t="s">
        <v>13092</v>
      </c>
      <c r="BH1705" t="s">
        <v>4081</v>
      </c>
      <c r="BI1705" t="s">
        <v>13093</v>
      </c>
      <c r="BJ1705" t="s">
        <v>4032</v>
      </c>
      <c r="BK1705">
        <v>181.98</v>
      </c>
      <c r="BL1705">
        <v>1</v>
      </c>
      <c r="BM1705">
        <v>1</v>
      </c>
      <c r="BN1705" t="s">
        <v>4047</v>
      </c>
      <c r="BO1705">
        <v>1</v>
      </c>
      <c r="BP1705" t="s">
        <v>4029</v>
      </c>
      <c r="BQ1705" t="s">
        <v>4030</v>
      </c>
      <c r="BR1705" t="s">
        <v>4031</v>
      </c>
      <c r="BS1705" s="124">
        <v>46143</v>
      </c>
      <c r="BT1705" t="s">
        <v>2561</v>
      </c>
      <c r="BU1705" t="s">
        <v>2409</v>
      </c>
      <c r="CR1705" t="s">
        <v>18167</v>
      </c>
      <c r="CS1705" t="s">
        <v>4050</v>
      </c>
      <c r="CT1705" t="s">
        <v>4032</v>
      </c>
      <c r="CU1705" t="s">
        <v>17223</v>
      </c>
      <c r="CV1705" t="s">
        <v>4207</v>
      </c>
      <c r="CX1705" t="s">
        <v>4105</v>
      </c>
      <c r="CZ1705" t="s">
        <v>4133</v>
      </c>
      <c r="DA1705">
        <v>1</v>
      </c>
      <c r="DB1705" t="s">
        <v>14446</v>
      </c>
      <c r="DC1705" t="s">
        <v>80</v>
      </c>
      <c r="DD1705" t="s">
        <v>17223</v>
      </c>
      <c r="DE1705" t="s">
        <v>4158</v>
      </c>
    </row>
    <row r="1706" spans="58:109" x14ac:dyDescent="0.25">
      <c r="BF1706" t="s">
        <v>13094</v>
      </c>
      <c r="BH1706" t="s">
        <v>4081</v>
      </c>
      <c r="BL1706">
        <v>0</v>
      </c>
      <c r="BM1706">
        <v>1</v>
      </c>
      <c r="BR1706" t="s">
        <v>4031</v>
      </c>
      <c r="BS1706" s="124">
        <v>46143</v>
      </c>
      <c r="BT1706" t="s">
        <v>2561</v>
      </c>
      <c r="BU1706" t="s">
        <v>2409</v>
      </c>
      <c r="CR1706" t="s">
        <v>18168</v>
      </c>
      <c r="CS1706" t="s">
        <v>4050</v>
      </c>
      <c r="CT1706" t="s">
        <v>4032</v>
      </c>
      <c r="CU1706" t="s">
        <v>13624</v>
      </c>
      <c r="CV1706" t="s">
        <v>4207</v>
      </c>
      <c r="CX1706" t="s">
        <v>4105</v>
      </c>
      <c r="CZ1706" t="s">
        <v>4133</v>
      </c>
      <c r="DA1706">
        <v>1</v>
      </c>
      <c r="DB1706" t="s">
        <v>14446</v>
      </c>
      <c r="DC1706" t="s">
        <v>80</v>
      </c>
      <c r="DD1706" t="s">
        <v>13624</v>
      </c>
      <c r="DE1706" t="s">
        <v>4158</v>
      </c>
    </row>
    <row r="1707" spans="58:109" x14ac:dyDescent="0.25">
      <c r="BF1707" t="s">
        <v>13095</v>
      </c>
      <c r="BH1707" t="s">
        <v>4081</v>
      </c>
      <c r="BL1707">
        <v>0</v>
      </c>
      <c r="BM1707">
        <v>1</v>
      </c>
      <c r="BR1707" t="s">
        <v>4031</v>
      </c>
      <c r="BS1707" s="124">
        <v>46143</v>
      </c>
      <c r="BT1707" t="s">
        <v>2561</v>
      </c>
      <c r="BU1707" t="s">
        <v>2409</v>
      </c>
      <c r="CR1707" t="s">
        <v>8505</v>
      </c>
      <c r="CS1707" t="s">
        <v>4050</v>
      </c>
      <c r="CT1707" t="s">
        <v>4034</v>
      </c>
      <c r="CU1707" t="s">
        <v>15577</v>
      </c>
      <c r="CV1707" t="s">
        <v>4213</v>
      </c>
      <c r="CX1707" t="s">
        <v>4105</v>
      </c>
      <c r="CY1707" s="17">
        <v>0.5</v>
      </c>
      <c r="CZ1707" t="s">
        <v>4133</v>
      </c>
      <c r="DA1707">
        <v>1</v>
      </c>
      <c r="DB1707" t="s">
        <v>14451</v>
      </c>
      <c r="DC1707" t="s">
        <v>80</v>
      </c>
      <c r="DD1707" t="s">
        <v>15577</v>
      </c>
      <c r="DE1707" t="s">
        <v>4158</v>
      </c>
    </row>
    <row r="1708" spans="58:109" x14ac:dyDescent="0.25">
      <c r="BF1708" t="s">
        <v>13096</v>
      </c>
      <c r="BH1708" t="s">
        <v>4081</v>
      </c>
      <c r="BL1708">
        <v>0</v>
      </c>
      <c r="BM1708">
        <v>1</v>
      </c>
      <c r="BR1708" t="s">
        <v>4031</v>
      </c>
      <c r="BS1708" s="124">
        <v>46143</v>
      </c>
      <c r="BT1708" t="s">
        <v>2561</v>
      </c>
      <c r="BU1708" t="s">
        <v>2409</v>
      </c>
      <c r="CR1708" t="s">
        <v>18171</v>
      </c>
      <c r="CS1708" t="s">
        <v>4030</v>
      </c>
      <c r="CT1708" t="s">
        <v>4027</v>
      </c>
      <c r="CU1708" t="s">
        <v>17146</v>
      </c>
      <c r="CV1708" t="s">
        <v>8454</v>
      </c>
      <c r="CW1708" t="s">
        <v>8422</v>
      </c>
      <c r="CX1708" t="s">
        <v>4105</v>
      </c>
      <c r="CZ1708" t="s">
        <v>4133</v>
      </c>
      <c r="DA1708">
        <v>1</v>
      </c>
      <c r="DB1708" t="s">
        <v>18160</v>
      </c>
      <c r="DC1708" t="s">
        <v>80</v>
      </c>
      <c r="DD1708" t="s">
        <v>17146</v>
      </c>
      <c r="DE1708" t="s">
        <v>4158</v>
      </c>
    </row>
    <row r="1709" spans="58:109" x14ac:dyDescent="0.25">
      <c r="BF1709" t="s">
        <v>13097</v>
      </c>
      <c r="BH1709" t="s">
        <v>4081</v>
      </c>
      <c r="BL1709">
        <v>0</v>
      </c>
      <c r="BM1709">
        <v>1</v>
      </c>
      <c r="BR1709" t="s">
        <v>4031</v>
      </c>
      <c r="BS1709" s="124">
        <v>46143</v>
      </c>
      <c r="BT1709" t="s">
        <v>2561</v>
      </c>
      <c r="BU1709" t="s">
        <v>2409</v>
      </c>
      <c r="CR1709" t="s">
        <v>18172</v>
      </c>
      <c r="CS1709" t="s">
        <v>4030</v>
      </c>
      <c r="CT1709" t="s">
        <v>4027</v>
      </c>
      <c r="CU1709" t="s">
        <v>16409</v>
      </c>
      <c r="CV1709" t="s">
        <v>8454</v>
      </c>
      <c r="CW1709" t="s">
        <v>8422</v>
      </c>
      <c r="CX1709" t="s">
        <v>4105</v>
      </c>
      <c r="CZ1709" t="s">
        <v>4133</v>
      </c>
      <c r="DA1709">
        <v>1</v>
      </c>
      <c r="DB1709" t="s">
        <v>18160</v>
      </c>
      <c r="DC1709" t="s">
        <v>80</v>
      </c>
      <c r="DD1709" t="s">
        <v>16409</v>
      </c>
      <c r="DE1709" t="s">
        <v>4158</v>
      </c>
    </row>
    <row r="1710" spans="58:109" x14ac:dyDescent="0.25">
      <c r="BF1710" t="s">
        <v>13098</v>
      </c>
      <c r="BH1710" t="s">
        <v>4081</v>
      </c>
      <c r="BL1710">
        <v>0</v>
      </c>
      <c r="BM1710">
        <v>1</v>
      </c>
      <c r="BR1710" t="s">
        <v>4031</v>
      </c>
      <c r="BS1710" s="124">
        <v>46143</v>
      </c>
      <c r="BT1710" t="s">
        <v>2561</v>
      </c>
      <c r="BU1710" t="s">
        <v>2409</v>
      </c>
      <c r="CR1710" t="s">
        <v>18159</v>
      </c>
      <c r="CS1710" t="s">
        <v>4030</v>
      </c>
      <c r="CT1710" t="s">
        <v>4027</v>
      </c>
      <c r="CU1710" t="s">
        <v>16409</v>
      </c>
      <c r="CV1710" t="s">
        <v>8454</v>
      </c>
      <c r="CW1710" t="s">
        <v>8422</v>
      </c>
      <c r="CX1710" t="s">
        <v>4105</v>
      </c>
      <c r="CZ1710" t="s">
        <v>4133</v>
      </c>
      <c r="DA1710">
        <v>1</v>
      </c>
      <c r="DB1710" t="s">
        <v>18160</v>
      </c>
      <c r="DC1710" t="s">
        <v>80</v>
      </c>
      <c r="DD1710" t="s">
        <v>16409</v>
      </c>
      <c r="DE1710" t="s">
        <v>4158</v>
      </c>
    </row>
    <row r="1711" spans="58:109" x14ac:dyDescent="0.25">
      <c r="BF1711" t="s">
        <v>13099</v>
      </c>
      <c r="BH1711" t="s">
        <v>4081</v>
      </c>
      <c r="BL1711">
        <v>0</v>
      </c>
      <c r="BM1711">
        <v>1</v>
      </c>
      <c r="BR1711" t="s">
        <v>4031</v>
      </c>
      <c r="BS1711" s="124">
        <v>46143</v>
      </c>
      <c r="BT1711" t="s">
        <v>2561</v>
      </c>
      <c r="BU1711" t="s">
        <v>2409</v>
      </c>
      <c r="CR1711" t="s">
        <v>18169</v>
      </c>
      <c r="CS1711" t="s">
        <v>4030</v>
      </c>
      <c r="CT1711" t="s">
        <v>4109</v>
      </c>
      <c r="CU1711" t="s">
        <v>17839</v>
      </c>
      <c r="CV1711" t="s">
        <v>8390</v>
      </c>
      <c r="CW1711" t="s">
        <v>4521</v>
      </c>
      <c r="CX1711" t="s">
        <v>4111</v>
      </c>
      <c r="CZ1711" t="s">
        <v>4133</v>
      </c>
      <c r="DA1711">
        <v>1</v>
      </c>
      <c r="DB1711" t="s">
        <v>18170</v>
      </c>
      <c r="DC1711" t="s">
        <v>80</v>
      </c>
      <c r="DD1711" t="s">
        <v>17839</v>
      </c>
      <c r="DE1711" t="s">
        <v>4158</v>
      </c>
    </row>
    <row r="1712" spans="58:109" x14ac:dyDescent="0.25">
      <c r="BF1712" t="s">
        <v>13100</v>
      </c>
      <c r="BH1712" t="s">
        <v>4081</v>
      </c>
      <c r="BL1712">
        <v>0</v>
      </c>
      <c r="BM1712">
        <v>1</v>
      </c>
      <c r="BR1712" t="s">
        <v>4031</v>
      </c>
      <c r="BS1712" s="124">
        <v>46143</v>
      </c>
      <c r="BT1712" t="s">
        <v>2561</v>
      </c>
      <c r="BU1712" t="s">
        <v>2409</v>
      </c>
      <c r="CR1712" t="s">
        <v>18176</v>
      </c>
      <c r="CS1712" t="s">
        <v>4050</v>
      </c>
      <c r="CT1712" t="s">
        <v>4104</v>
      </c>
      <c r="CU1712" t="s">
        <v>13618</v>
      </c>
      <c r="CV1712" t="s">
        <v>4614</v>
      </c>
      <c r="CW1712" t="s">
        <v>4328</v>
      </c>
      <c r="CX1712" t="s">
        <v>4105</v>
      </c>
      <c r="CZ1712" t="s">
        <v>4133</v>
      </c>
      <c r="DA1712">
        <v>1</v>
      </c>
      <c r="DB1712" t="s">
        <v>14463</v>
      </c>
      <c r="DC1712" t="s">
        <v>80</v>
      </c>
      <c r="DD1712" t="s">
        <v>13618</v>
      </c>
      <c r="DE1712" t="s">
        <v>4158</v>
      </c>
    </row>
    <row r="1713" spans="58:109" x14ac:dyDescent="0.25">
      <c r="BF1713" t="s">
        <v>13101</v>
      </c>
      <c r="BH1713" t="s">
        <v>4081</v>
      </c>
      <c r="BL1713">
        <v>0</v>
      </c>
      <c r="BM1713">
        <v>1</v>
      </c>
      <c r="BR1713" t="s">
        <v>4031</v>
      </c>
      <c r="BS1713" s="124">
        <v>46143</v>
      </c>
      <c r="BT1713" t="s">
        <v>2561</v>
      </c>
      <c r="BU1713" t="s">
        <v>2409</v>
      </c>
      <c r="CR1713" t="s">
        <v>18175</v>
      </c>
      <c r="CS1713" t="s">
        <v>4030</v>
      </c>
      <c r="CT1713" t="s">
        <v>4109</v>
      </c>
      <c r="CU1713" t="s">
        <v>14453</v>
      </c>
      <c r="CV1713" t="s">
        <v>8646</v>
      </c>
      <c r="CX1713" t="s">
        <v>4105</v>
      </c>
      <c r="CY1713" s="17">
        <v>0.5</v>
      </c>
      <c r="CZ1713" t="s">
        <v>4133</v>
      </c>
      <c r="DA1713">
        <v>1</v>
      </c>
      <c r="DB1713" t="s">
        <v>14454</v>
      </c>
      <c r="DC1713" t="s">
        <v>80</v>
      </c>
      <c r="DD1713" t="s">
        <v>14453</v>
      </c>
      <c r="DE1713" t="s">
        <v>4158</v>
      </c>
    </row>
    <row r="1714" spans="58:109" x14ac:dyDescent="0.25">
      <c r="BF1714" t="s">
        <v>13102</v>
      </c>
      <c r="BH1714" t="s">
        <v>4081</v>
      </c>
      <c r="BL1714">
        <v>0</v>
      </c>
      <c r="BM1714">
        <v>1</v>
      </c>
      <c r="BR1714" t="s">
        <v>4031</v>
      </c>
      <c r="BS1714" s="124">
        <v>46143</v>
      </c>
      <c r="BT1714" t="s">
        <v>2561</v>
      </c>
      <c r="BU1714" t="s">
        <v>2409</v>
      </c>
      <c r="CR1714" t="s">
        <v>18178</v>
      </c>
      <c r="CS1714" t="s">
        <v>4050</v>
      </c>
      <c r="CT1714" t="s">
        <v>4109</v>
      </c>
      <c r="CU1714" t="s">
        <v>18179</v>
      </c>
      <c r="CV1714" t="s">
        <v>4614</v>
      </c>
      <c r="CW1714" t="s">
        <v>4437</v>
      </c>
      <c r="CX1714" t="s">
        <v>4105</v>
      </c>
      <c r="CZ1714" t="s">
        <v>4133</v>
      </c>
      <c r="DA1714">
        <v>1</v>
      </c>
      <c r="DB1714" t="s">
        <v>18180</v>
      </c>
      <c r="DC1714" t="s">
        <v>80</v>
      </c>
      <c r="DD1714" t="s">
        <v>18179</v>
      </c>
      <c r="DE1714" t="s">
        <v>4158</v>
      </c>
    </row>
    <row r="1715" spans="58:109" x14ac:dyDescent="0.25">
      <c r="BF1715" t="s">
        <v>13103</v>
      </c>
      <c r="BG1715" t="s">
        <v>13104</v>
      </c>
      <c r="BH1715" t="s">
        <v>2577</v>
      </c>
      <c r="BI1715" t="s">
        <v>13105</v>
      </c>
      <c r="BJ1715" t="s">
        <v>4034</v>
      </c>
      <c r="BK1715">
        <v>38.5</v>
      </c>
      <c r="BL1715">
        <v>1</v>
      </c>
      <c r="BM1715">
        <v>1</v>
      </c>
      <c r="BN1715" t="s">
        <v>4028</v>
      </c>
      <c r="BO1715">
        <v>1</v>
      </c>
      <c r="BP1715" t="s">
        <v>4029</v>
      </c>
      <c r="BQ1715" t="s">
        <v>4030</v>
      </c>
      <c r="BR1715" t="s">
        <v>69</v>
      </c>
      <c r="BS1715" s="124">
        <v>46143</v>
      </c>
      <c r="BT1715" t="s">
        <v>256</v>
      </c>
      <c r="BU1715" t="s">
        <v>1096</v>
      </c>
      <c r="CR1715" t="s">
        <v>18173</v>
      </c>
      <c r="CS1715" t="s">
        <v>4050</v>
      </c>
      <c r="CT1715" t="s">
        <v>4109</v>
      </c>
      <c r="CU1715" t="s">
        <v>16894</v>
      </c>
      <c r="CV1715" t="s">
        <v>4615</v>
      </c>
      <c r="CX1715" t="s">
        <v>4111</v>
      </c>
      <c r="CZ1715" t="s">
        <v>4133</v>
      </c>
      <c r="DA1715">
        <v>1</v>
      </c>
      <c r="DB1715" t="s">
        <v>18174</v>
      </c>
      <c r="DC1715" t="s">
        <v>80</v>
      </c>
      <c r="DD1715" t="s">
        <v>16894</v>
      </c>
      <c r="DE1715" t="s">
        <v>4158</v>
      </c>
    </row>
    <row r="1716" spans="58:109" x14ac:dyDescent="0.25">
      <c r="BF1716" t="s">
        <v>13106</v>
      </c>
      <c r="BH1716" t="s">
        <v>2577</v>
      </c>
      <c r="BL1716">
        <v>0</v>
      </c>
      <c r="BM1716">
        <v>1</v>
      </c>
      <c r="BR1716" t="s">
        <v>69</v>
      </c>
      <c r="BS1716" s="124">
        <v>46143</v>
      </c>
      <c r="BT1716" t="s">
        <v>256</v>
      </c>
      <c r="BU1716" t="s">
        <v>1096</v>
      </c>
      <c r="CR1716" t="s">
        <v>18182</v>
      </c>
      <c r="CS1716" t="s">
        <v>4050</v>
      </c>
      <c r="CT1716" t="s">
        <v>4109</v>
      </c>
      <c r="CU1716" t="s">
        <v>18183</v>
      </c>
      <c r="CV1716" t="s">
        <v>4614</v>
      </c>
      <c r="CW1716" t="s">
        <v>4476</v>
      </c>
      <c r="CX1716" t="s">
        <v>4111</v>
      </c>
      <c r="CZ1716" t="s">
        <v>4133</v>
      </c>
      <c r="DA1716">
        <v>1</v>
      </c>
      <c r="DB1716" t="s">
        <v>18184</v>
      </c>
      <c r="DC1716" t="s">
        <v>80</v>
      </c>
      <c r="DD1716" t="s">
        <v>18183</v>
      </c>
      <c r="DE1716" t="s">
        <v>4158</v>
      </c>
    </row>
    <row r="1717" spans="58:109" x14ac:dyDescent="0.25">
      <c r="BF1717" t="s">
        <v>13107</v>
      </c>
      <c r="BH1717" t="s">
        <v>2577</v>
      </c>
      <c r="BL1717">
        <v>0</v>
      </c>
      <c r="BM1717">
        <v>1</v>
      </c>
      <c r="BR1717" t="s">
        <v>69</v>
      </c>
      <c r="BS1717" s="124">
        <v>46143</v>
      </c>
      <c r="BT1717" t="s">
        <v>256</v>
      </c>
      <c r="BU1717" t="s">
        <v>1096</v>
      </c>
      <c r="CR1717" t="s">
        <v>18177</v>
      </c>
      <c r="CS1717" t="s">
        <v>4030</v>
      </c>
      <c r="CT1717" t="s">
        <v>4032</v>
      </c>
      <c r="CU1717" t="s">
        <v>14152</v>
      </c>
      <c r="CV1717" t="s">
        <v>8389</v>
      </c>
      <c r="CW1717" t="s">
        <v>4206</v>
      </c>
      <c r="CX1717" t="s">
        <v>4105</v>
      </c>
      <c r="CZ1717" t="s">
        <v>4133</v>
      </c>
      <c r="DA1717">
        <v>1</v>
      </c>
      <c r="DB1717" t="s">
        <v>14486</v>
      </c>
      <c r="DC1717" t="s">
        <v>80</v>
      </c>
      <c r="DD1717" t="s">
        <v>14152</v>
      </c>
      <c r="DE1717" t="s">
        <v>4158</v>
      </c>
    </row>
    <row r="1718" spans="58:109" x14ac:dyDescent="0.25">
      <c r="BF1718" t="s">
        <v>13108</v>
      </c>
      <c r="BH1718" t="s">
        <v>2577</v>
      </c>
      <c r="BL1718">
        <v>0</v>
      </c>
      <c r="BM1718">
        <v>1</v>
      </c>
      <c r="BR1718" t="s">
        <v>69</v>
      </c>
      <c r="BS1718" s="124">
        <v>46143</v>
      </c>
      <c r="BT1718" t="s">
        <v>256</v>
      </c>
      <c r="BU1718" t="s">
        <v>1096</v>
      </c>
      <c r="CR1718" t="s">
        <v>18185</v>
      </c>
      <c r="CS1718" t="s">
        <v>4030</v>
      </c>
      <c r="CT1718" t="s">
        <v>4032</v>
      </c>
      <c r="CU1718" t="s">
        <v>14485</v>
      </c>
      <c r="CV1718" t="s">
        <v>8389</v>
      </c>
      <c r="CW1718" t="s">
        <v>4206</v>
      </c>
      <c r="CX1718" t="s">
        <v>4105</v>
      </c>
      <c r="CZ1718" t="s">
        <v>4133</v>
      </c>
      <c r="DA1718">
        <v>1</v>
      </c>
      <c r="DB1718" t="s">
        <v>14486</v>
      </c>
      <c r="DC1718" t="s">
        <v>80</v>
      </c>
      <c r="DD1718" t="s">
        <v>14485</v>
      </c>
      <c r="DE1718" t="s">
        <v>4158</v>
      </c>
    </row>
    <row r="1719" spans="58:109" x14ac:dyDescent="0.25">
      <c r="BF1719" t="s">
        <v>13109</v>
      </c>
      <c r="BH1719" t="s">
        <v>2577</v>
      </c>
      <c r="BL1719">
        <v>0</v>
      </c>
      <c r="BM1719">
        <v>1</v>
      </c>
      <c r="BR1719" t="s">
        <v>69</v>
      </c>
      <c r="BS1719" s="124">
        <v>46143</v>
      </c>
      <c r="BT1719" t="s">
        <v>256</v>
      </c>
      <c r="BU1719" t="s">
        <v>1096</v>
      </c>
      <c r="CR1719" t="s">
        <v>14484</v>
      </c>
      <c r="CS1719" t="s">
        <v>4030</v>
      </c>
      <c r="CT1719" t="s">
        <v>4032</v>
      </c>
      <c r="CU1719" t="s">
        <v>18181</v>
      </c>
      <c r="CV1719" t="s">
        <v>8389</v>
      </c>
      <c r="CW1719" t="s">
        <v>4206</v>
      </c>
      <c r="CX1719" t="s">
        <v>4105</v>
      </c>
      <c r="CY1719" s="17">
        <v>0.2</v>
      </c>
      <c r="CZ1719" t="s">
        <v>4133</v>
      </c>
      <c r="DA1719">
        <v>1</v>
      </c>
      <c r="DB1719" t="s">
        <v>14486</v>
      </c>
      <c r="DC1719" t="s">
        <v>80</v>
      </c>
      <c r="DD1719" t="s">
        <v>18181</v>
      </c>
      <c r="DE1719" t="s">
        <v>4158</v>
      </c>
    </row>
    <row r="1720" spans="58:109" x14ac:dyDescent="0.25">
      <c r="BF1720" t="s">
        <v>13110</v>
      </c>
      <c r="BH1720" t="s">
        <v>2577</v>
      </c>
      <c r="BL1720">
        <v>0</v>
      </c>
      <c r="BM1720">
        <v>1</v>
      </c>
      <c r="BR1720" t="s">
        <v>69</v>
      </c>
      <c r="BS1720" s="124">
        <v>46143</v>
      </c>
      <c r="BT1720" t="s">
        <v>256</v>
      </c>
      <c r="BU1720" t="s">
        <v>1096</v>
      </c>
      <c r="CR1720" t="s">
        <v>18186</v>
      </c>
      <c r="CS1720" t="s">
        <v>4030</v>
      </c>
      <c r="CT1720" t="s">
        <v>4104</v>
      </c>
      <c r="CU1720" t="s">
        <v>14262</v>
      </c>
      <c r="CV1720" t="s">
        <v>8850</v>
      </c>
      <c r="CW1720" t="s">
        <v>4116</v>
      </c>
      <c r="CX1720" t="s">
        <v>4105</v>
      </c>
      <c r="CZ1720" t="s">
        <v>4133</v>
      </c>
      <c r="DA1720">
        <v>1</v>
      </c>
      <c r="DB1720" t="s">
        <v>18187</v>
      </c>
      <c r="DC1720" t="s">
        <v>80</v>
      </c>
      <c r="DD1720" t="s">
        <v>14262</v>
      </c>
      <c r="DE1720" t="s">
        <v>4158</v>
      </c>
    </row>
    <row r="1721" spans="58:109" x14ac:dyDescent="0.25">
      <c r="BF1721" t="s">
        <v>13111</v>
      </c>
      <c r="BH1721" t="s">
        <v>2577</v>
      </c>
      <c r="BL1721">
        <v>0</v>
      </c>
      <c r="BM1721">
        <v>1</v>
      </c>
      <c r="BR1721" t="s">
        <v>69</v>
      </c>
      <c r="BS1721" s="124">
        <v>46143</v>
      </c>
      <c r="BT1721" t="s">
        <v>256</v>
      </c>
      <c r="BU1721" t="s">
        <v>1096</v>
      </c>
      <c r="CR1721" t="s">
        <v>18188</v>
      </c>
      <c r="CS1721" t="s">
        <v>4030</v>
      </c>
      <c r="CT1721" t="s">
        <v>4104</v>
      </c>
      <c r="CU1721" t="s">
        <v>14262</v>
      </c>
      <c r="CV1721" t="s">
        <v>8850</v>
      </c>
      <c r="CW1721" t="s">
        <v>4116</v>
      </c>
      <c r="CX1721" t="s">
        <v>4105</v>
      </c>
      <c r="CZ1721" t="s">
        <v>4133</v>
      </c>
      <c r="DA1721">
        <v>1</v>
      </c>
      <c r="DB1721" t="s">
        <v>18187</v>
      </c>
      <c r="DC1721" t="s">
        <v>80</v>
      </c>
      <c r="DD1721" t="s">
        <v>14262</v>
      </c>
      <c r="DE1721" t="s">
        <v>4158</v>
      </c>
    </row>
    <row r="1722" spans="58:109" x14ac:dyDescent="0.25">
      <c r="BF1722" t="s">
        <v>13112</v>
      </c>
      <c r="BH1722" t="s">
        <v>2577</v>
      </c>
      <c r="BL1722">
        <v>0</v>
      </c>
      <c r="BM1722">
        <v>1</v>
      </c>
      <c r="BR1722" t="s">
        <v>69</v>
      </c>
      <c r="BS1722" s="124">
        <v>46143</v>
      </c>
      <c r="BT1722" t="s">
        <v>256</v>
      </c>
      <c r="BU1722" t="s">
        <v>1096</v>
      </c>
      <c r="CR1722" t="s">
        <v>18189</v>
      </c>
      <c r="CS1722" t="s">
        <v>4050</v>
      </c>
      <c r="CT1722" t="s">
        <v>4034</v>
      </c>
      <c r="CU1722" t="s">
        <v>14247</v>
      </c>
      <c r="CV1722" t="s">
        <v>8280</v>
      </c>
      <c r="CX1722" t="s">
        <v>4105</v>
      </c>
      <c r="CZ1722" t="s">
        <v>4133</v>
      </c>
      <c r="DA1722">
        <v>1</v>
      </c>
      <c r="DB1722" t="s">
        <v>18190</v>
      </c>
      <c r="DC1722" t="s">
        <v>80</v>
      </c>
      <c r="DD1722" t="s">
        <v>14247</v>
      </c>
      <c r="DE1722" t="s">
        <v>4158</v>
      </c>
    </row>
    <row r="1723" spans="58:109" x14ac:dyDescent="0.25">
      <c r="BF1723" t="s">
        <v>13113</v>
      </c>
      <c r="BH1723" t="s">
        <v>4082</v>
      </c>
      <c r="BL1723">
        <v>0</v>
      </c>
      <c r="BM1723">
        <v>1</v>
      </c>
      <c r="BR1723" t="s">
        <v>4031</v>
      </c>
      <c r="BS1723" s="124">
        <v>46143</v>
      </c>
      <c r="BT1723" t="s">
        <v>2600</v>
      </c>
      <c r="BU1723" t="s">
        <v>2171</v>
      </c>
      <c r="CR1723" t="s">
        <v>18191</v>
      </c>
      <c r="CS1723" t="s">
        <v>4050</v>
      </c>
      <c r="CT1723" t="s">
        <v>4034</v>
      </c>
      <c r="CU1723" t="s">
        <v>18192</v>
      </c>
      <c r="CV1723" t="s">
        <v>4614</v>
      </c>
      <c r="CX1723" t="s">
        <v>4105</v>
      </c>
      <c r="CZ1723" t="s">
        <v>4133</v>
      </c>
      <c r="DA1723">
        <v>1</v>
      </c>
      <c r="DB1723" t="s">
        <v>18193</v>
      </c>
      <c r="DC1723" t="s">
        <v>80</v>
      </c>
      <c r="DD1723" t="s">
        <v>18192</v>
      </c>
      <c r="DE1723" t="s">
        <v>4158</v>
      </c>
    </row>
    <row r="1724" spans="58:109" x14ac:dyDescent="0.25">
      <c r="BF1724" t="s">
        <v>13114</v>
      </c>
      <c r="BH1724" t="s">
        <v>4083</v>
      </c>
      <c r="BL1724">
        <v>0</v>
      </c>
      <c r="BM1724">
        <v>1</v>
      </c>
      <c r="BR1724" t="s">
        <v>4031</v>
      </c>
      <c r="BS1724" s="124">
        <v>46143</v>
      </c>
      <c r="BT1724" t="s">
        <v>2676</v>
      </c>
      <c r="BU1724" t="s">
        <v>1720</v>
      </c>
      <c r="CR1724" t="s">
        <v>18194</v>
      </c>
      <c r="CS1724" t="s">
        <v>4050</v>
      </c>
      <c r="CT1724" t="s">
        <v>4034</v>
      </c>
      <c r="CU1724" t="s">
        <v>18195</v>
      </c>
      <c r="CV1724" t="s">
        <v>8257</v>
      </c>
      <c r="CX1724" t="s">
        <v>4105</v>
      </c>
      <c r="CZ1724" t="s">
        <v>4133</v>
      </c>
      <c r="DA1724">
        <v>1</v>
      </c>
      <c r="DB1724" t="s">
        <v>18196</v>
      </c>
      <c r="DC1724" t="s">
        <v>80</v>
      </c>
      <c r="DD1724" t="s">
        <v>18195</v>
      </c>
      <c r="DE1724" t="s">
        <v>4158</v>
      </c>
    </row>
    <row r="1725" spans="58:109" x14ac:dyDescent="0.25">
      <c r="CR1725" t="s">
        <v>18197</v>
      </c>
      <c r="CS1725" t="s">
        <v>4050</v>
      </c>
      <c r="CT1725" t="s">
        <v>4126</v>
      </c>
      <c r="CU1725" t="s">
        <v>18198</v>
      </c>
      <c r="CV1725" t="s">
        <v>4614</v>
      </c>
      <c r="CW1725" t="s">
        <v>4627</v>
      </c>
      <c r="CX1725" t="s">
        <v>4105</v>
      </c>
      <c r="CZ1725" t="s">
        <v>4133</v>
      </c>
      <c r="DA1725">
        <v>1</v>
      </c>
      <c r="DB1725" t="s">
        <v>18199</v>
      </c>
      <c r="DC1725" t="s">
        <v>80</v>
      </c>
      <c r="DD1725" t="s">
        <v>18198</v>
      </c>
      <c r="DE1725" t="s">
        <v>4158</v>
      </c>
    </row>
    <row r="1726" spans="58:109" x14ac:dyDescent="0.25">
      <c r="CR1726" t="s">
        <v>18200</v>
      </c>
      <c r="CS1726" t="s">
        <v>4030</v>
      </c>
      <c r="CT1726" t="s">
        <v>4126</v>
      </c>
      <c r="CU1726" t="s">
        <v>18201</v>
      </c>
      <c r="CV1726" t="s">
        <v>8908</v>
      </c>
      <c r="CX1726" t="s">
        <v>4105</v>
      </c>
      <c r="CZ1726" t="s">
        <v>4133</v>
      </c>
      <c r="DA1726">
        <v>1</v>
      </c>
      <c r="DB1726" t="s">
        <v>18202</v>
      </c>
      <c r="DC1726" t="s">
        <v>80</v>
      </c>
      <c r="DD1726" t="s">
        <v>18201</v>
      </c>
      <c r="DE1726" t="s">
        <v>4158</v>
      </c>
    </row>
    <row r="1727" spans="58:109" x14ac:dyDescent="0.25">
      <c r="CR1727" t="s">
        <v>18203</v>
      </c>
      <c r="CS1727" t="s">
        <v>4050</v>
      </c>
      <c r="CT1727" t="s">
        <v>4032</v>
      </c>
      <c r="CU1727" t="s">
        <v>18204</v>
      </c>
      <c r="CV1727" t="s">
        <v>8257</v>
      </c>
      <c r="CW1727" t="s">
        <v>8310</v>
      </c>
      <c r="CX1727" t="s">
        <v>4105</v>
      </c>
      <c r="CZ1727" t="s">
        <v>4133</v>
      </c>
      <c r="DA1727">
        <v>1</v>
      </c>
      <c r="DB1727" t="s">
        <v>18205</v>
      </c>
      <c r="DC1727" t="s">
        <v>80</v>
      </c>
      <c r="DD1727" t="s">
        <v>18204</v>
      </c>
      <c r="DE1727" t="s">
        <v>4158</v>
      </c>
    </row>
    <row r="1728" spans="58:109" x14ac:dyDescent="0.25">
      <c r="CR1728" t="s">
        <v>22038</v>
      </c>
      <c r="CS1728" t="s">
        <v>4030</v>
      </c>
      <c r="CT1728" t="s">
        <v>4032</v>
      </c>
      <c r="CU1728" t="s">
        <v>22039</v>
      </c>
      <c r="CV1728" t="s">
        <v>4636</v>
      </c>
      <c r="CX1728" t="s">
        <v>4105</v>
      </c>
      <c r="CZ1728" t="s">
        <v>4133</v>
      </c>
      <c r="DA1728">
        <v>1</v>
      </c>
      <c r="DB1728" t="s">
        <v>22040</v>
      </c>
      <c r="DC1728" t="s">
        <v>84</v>
      </c>
      <c r="DD1728" t="s">
        <v>22039</v>
      </c>
      <c r="DE1728" t="s">
        <v>4158</v>
      </c>
    </row>
    <row r="1729" spans="96:109" x14ac:dyDescent="0.25">
      <c r="CR1729" t="s">
        <v>22041</v>
      </c>
      <c r="CS1729" t="s">
        <v>4030</v>
      </c>
      <c r="CT1729" t="s">
        <v>4109</v>
      </c>
      <c r="CU1729" t="s">
        <v>22042</v>
      </c>
      <c r="CV1729" t="s">
        <v>8595</v>
      </c>
      <c r="CX1729" t="s">
        <v>4105</v>
      </c>
      <c r="CZ1729" t="s">
        <v>4133</v>
      </c>
      <c r="DA1729">
        <v>1</v>
      </c>
      <c r="DB1729" t="s">
        <v>22043</v>
      </c>
      <c r="DC1729" t="s">
        <v>84</v>
      </c>
      <c r="DD1729" t="s">
        <v>22042</v>
      </c>
      <c r="DE1729" t="s">
        <v>4158</v>
      </c>
    </row>
    <row r="1730" spans="96:109" x14ac:dyDescent="0.25">
      <c r="CR1730" t="s">
        <v>22044</v>
      </c>
      <c r="CS1730" t="s">
        <v>4030</v>
      </c>
      <c r="CT1730" t="s">
        <v>4109</v>
      </c>
      <c r="CU1730" t="s">
        <v>22042</v>
      </c>
      <c r="CV1730" t="s">
        <v>8595</v>
      </c>
      <c r="CX1730" t="s">
        <v>4105</v>
      </c>
      <c r="CZ1730" t="s">
        <v>4133</v>
      </c>
      <c r="DA1730">
        <v>1</v>
      </c>
      <c r="DB1730" t="s">
        <v>22043</v>
      </c>
      <c r="DC1730" t="s">
        <v>84</v>
      </c>
      <c r="DD1730" t="s">
        <v>22042</v>
      </c>
      <c r="DE1730" t="s">
        <v>4158</v>
      </c>
    </row>
    <row r="1731" spans="96:109" x14ac:dyDescent="0.25">
      <c r="CR1731" t="s">
        <v>22045</v>
      </c>
      <c r="CS1731" t="s">
        <v>4050</v>
      </c>
      <c r="CT1731" t="s">
        <v>4109</v>
      </c>
      <c r="CU1731" t="s">
        <v>22046</v>
      </c>
      <c r="CV1731" t="s">
        <v>8387</v>
      </c>
      <c r="CX1731" t="s">
        <v>4111</v>
      </c>
      <c r="CZ1731" t="s">
        <v>4133</v>
      </c>
      <c r="DA1731">
        <v>1</v>
      </c>
      <c r="DB1731" t="s">
        <v>22047</v>
      </c>
      <c r="DC1731" t="s">
        <v>84</v>
      </c>
      <c r="DD1731" t="s">
        <v>22046</v>
      </c>
      <c r="DE1731" t="s">
        <v>4158</v>
      </c>
    </row>
    <row r="1732" spans="96:109" x14ac:dyDescent="0.25">
      <c r="CR1732" t="s">
        <v>22048</v>
      </c>
      <c r="CS1732" t="s">
        <v>4030</v>
      </c>
      <c r="CT1732" t="s">
        <v>4109</v>
      </c>
      <c r="CU1732" t="s">
        <v>21496</v>
      </c>
      <c r="CV1732" t="s">
        <v>4636</v>
      </c>
      <c r="CX1732" t="s">
        <v>4111</v>
      </c>
      <c r="CZ1732" t="s">
        <v>4133</v>
      </c>
      <c r="DA1732">
        <v>1</v>
      </c>
      <c r="DB1732" t="s">
        <v>22049</v>
      </c>
      <c r="DC1732" t="s">
        <v>84</v>
      </c>
      <c r="DD1732" t="s">
        <v>21496</v>
      </c>
      <c r="DE1732" t="s">
        <v>4158</v>
      </c>
    </row>
    <row r="1733" spans="96:109" x14ac:dyDescent="0.25">
      <c r="CR1733" t="s">
        <v>22050</v>
      </c>
      <c r="CS1733" t="s">
        <v>4030</v>
      </c>
      <c r="CT1733" t="s">
        <v>4109</v>
      </c>
      <c r="CU1733" t="s">
        <v>22051</v>
      </c>
      <c r="CV1733" t="s">
        <v>8593</v>
      </c>
      <c r="CX1733" t="s">
        <v>4105</v>
      </c>
      <c r="CZ1733" t="s">
        <v>4133</v>
      </c>
      <c r="DA1733">
        <v>1</v>
      </c>
      <c r="DB1733" t="s">
        <v>22052</v>
      </c>
      <c r="DC1733" t="s">
        <v>84</v>
      </c>
      <c r="DD1733" t="s">
        <v>22051</v>
      </c>
      <c r="DE1733" t="s">
        <v>4158</v>
      </c>
    </row>
    <row r="1734" spans="96:109" x14ac:dyDescent="0.25">
      <c r="CR1734" t="s">
        <v>22053</v>
      </c>
      <c r="CS1734" t="s">
        <v>4050</v>
      </c>
      <c r="CT1734" t="s">
        <v>4034</v>
      </c>
      <c r="CU1734" t="s">
        <v>22054</v>
      </c>
      <c r="CV1734" t="s">
        <v>8387</v>
      </c>
      <c r="CX1734" t="s">
        <v>4105</v>
      </c>
      <c r="CZ1734" t="s">
        <v>4133</v>
      </c>
      <c r="DA1734">
        <v>1</v>
      </c>
      <c r="DB1734" t="s">
        <v>22055</v>
      </c>
      <c r="DC1734" t="s">
        <v>84</v>
      </c>
      <c r="DD1734" t="s">
        <v>22054</v>
      </c>
      <c r="DE1734" t="s">
        <v>4158</v>
      </c>
    </row>
    <row r="1735" spans="96:109" x14ac:dyDescent="0.25">
      <c r="CR1735" t="s">
        <v>22056</v>
      </c>
      <c r="CS1735" t="s">
        <v>4050</v>
      </c>
      <c r="CT1735" t="s">
        <v>4109</v>
      </c>
      <c r="CU1735" t="s">
        <v>21593</v>
      </c>
      <c r="CV1735" t="s">
        <v>8387</v>
      </c>
      <c r="CW1735" t="s">
        <v>4412</v>
      </c>
      <c r="CX1735" t="s">
        <v>4111</v>
      </c>
      <c r="CZ1735" t="s">
        <v>4133</v>
      </c>
      <c r="DA1735">
        <v>1</v>
      </c>
      <c r="DB1735" t="s">
        <v>22057</v>
      </c>
      <c r="DC1735" t="s">
        <v>84</v>
      </c>
      <c r="DD1735" t="s">
        <v>21593</v>
      </c>
      <c r="DE1735" t="s">
        <v>4158</v>
      </c>
    </row>
    <row r="1736" spans="96:109" x14ac:dyDescent="0.25">
      <c r="CR1736" t="s">
        <v>22058</v>
      </c>
      <c r="CS1736" t="s">
        <v>4030</v>
      </c>
      <c r="CT1736" t="s">
        <v>4034</v>
      </c>
      <c r="CU1736" t="s">
        <v>22059</v>
      </c>
      <c r="CV1736" t="s">
        <v>8594</v>
      </c>
      <c r="CW1736" t="s">
        <v>4145</v>
      </c>
      <c r="CX1736" t="s">
        <v>4105</v>
      </c>
      <c r="CY1736" s="17">
        <v>0.2</v>
      </c>
      <c r="CZ1736" t="s">
        <v>4133</v>
      </c>
      <c r="DA1736">
        <v>1</v>
      </c>
      <c r="DB1736" t="s">
        <v>22060</v>
      </c>
      <c r="DC1736" t="s">
        <v>84</v>
      </c>
      <c r="DD1736" t="s">
        <v>22059</v>
      </c>
      <c r="DE1736" t="s">
        <v>4158</v>
      </c>
    </row>
    <row r="1737" spans="96:109" x14ac:dyDescent="0.25">
      <c r="CR1737" t="s">
        <v>22061</v>
      </c>
      <c r="CS1737" t="s">
        <v>4030</v>
      </c>
      <c r="CT1737" t="s">
        <v>4104</v>
      </c>
      <c r="CU1737" t="s">
        <v>21753</v>
      </c>
      <c r="CV1737" t="s">
        <v>8537</v>
      </c>
      <c r="CW1737" t="s">
        <v>4493</v>
      </c>
      <c r="CX1737" t="s">
        <v>4105</v>
      </c>
      <c r="CZ1737" t="s">
        <v>4133</v>
      </c>
      <c r="DA1737">
        <v>1</v>
      </c>
      <c r="DB1737" t="s">
        <v>22062</v>
      </c>
      <c r="DC1737" t="s">
        <v>84</v>
      </c>
      <c r="DD1737" t="s">
        <v>21753</v>
      </c>
      <c r="DE1737" t="s">
        <v>4158</v>
      </c>
    </row>
    <row r="1738" spans="96:109" x14ac:dyDescent="0.25">
      <c r="CR1738" t="s">
        <v>22063</v>
      </c>
      <c r="CS1738" t="s">
        <v>4030</v>
      </c>
      <c r="CT1738" t="s">
        <v>4104</v>
      </c>
      <c r="CU1738" t="s">
        <v>21753</v>
      </c>
      <c r="CV1738" t="s">
        <v>8594</v>
      </c>
      <c r="CW1738" t="s">
        <v>4426</v>
      </c>
      <c r="CX1738" t="s">
        <v>4105</v>
      </c>
      <c r="CZ1738" t="s">
        <v>4133</v>
      </c>
      <c r="DA1738">
        <v>1</v>
      </c>
      <c r="DB1738" t="s">
        <v>22062</v>
      </c>
      <c r="DC1738" t="s">
        <v>84</v>
      </c>
      <c r="DD1738" t="s">
        <v>21753</v>
      </c>
      <c r="DE1738" t="s">
        <v>4158</v>
      </c>
    </row>
    <row r="1739" spans="96:109" x14ac:dyDescent="0.25">
      <c r="CR1739" t="s">
        <v>22064</v>
      </c>
      <c r="CS1739" t="s">
        <v>4030</v>
      </c>
      <c r="CT1739" t="s">
        <v>4027</v>
      </c>
      <c r="CU1739" t="s">
        <v>21631</v>
      </c>
      <c r="CV1739" t="s">
        <v>8438</v>
      </c>
      <c r="CW1739" t="s">
        <v>4519</v>
      </c>
      <c r="CX1739" t="s">
        <v>4105</v>
      </c>
      <c r="CY1739" s="17">
        <v>0.2</v>
      </c>
      <c r="CZ1739" t="s">
        <v>4133</v>
      </c>
      <c r="DA1739">
        <v>1</v>
      </c>
      <c r="DB1739" t="s">
        <v>22065</v>
      </c>
      <c r="DC1739" t="s">
        <v>84</v>
      </c>
      <c r="DD1739" t="s">
        <v>21631</v>
      </c>
      <c r="DE1739" t="s">
        <v>4158</v>
      </c>
    </row>
    <row r="1740" spans="96:109" x14ac:dyDescent="0.25">
      <c r="CR1740" t="s">
        <v>4630</v>
      </c>
      <c r="CS1740" t="s">
        <v>4030</v>
      </c>
      <c r="CT1740" t="s">
        <v>4109</v>
      </c>
      <c r="CU1740" t="s">
        <v>21693</v>
      </c>
      <c r="CV1740" t="s">
        <v>8388</v>
      </c>
      <c r="CX1740" t="s">
        <v>4111</v>
      </c>
      <c r="CZ1740" t="s">
        <v>4133</v>
      </c>
      <c r="DA1740">
        <v>1</v>
      </c>
      <c r="DB1740" t="s">
        <v>4631</v>
      </c>
      <c r="DC1740" t="s">
        <v>84</v>
      </c>
      <c r="DD1740" t="s">
        <v>21693</v>
      </c>
      <c r="DE1740" t="s">
        <v>4158</v>
      </c>
    </row>
    <row r="1741" spans="96:109" x14ac:dyDescent="0.25">
      <c r="CR1741" t="s">
        <v>22066</v>
      </c>
      <c r="CS1741" t="s">
        <v>4050</v>
      </c>
      <c r="CT1741" t="s">
        <v>4034</v>
      </c>
      <c r="CU1741" t="s">
        <v>21499</v>
      </c>
      <c r="CV1741" t="s">
        <v>4266</v>
      </c>
      <c r="CX1741" t="s">
        <v>4105</v>
      </c>
      <c r="CZ1741" t="s">
        <v>4133</v>
      </c>
      <c r="DA1741">
        <v>1</v>
      </c>
      <c r="DB1741" t="s">
        <v>22067</v>
      </c>
      <c r="DC1741" t="s">
        <v>84</v>
      </c>
      <c r="DD1741" t="s">
        <v>21499</v>
      </c>
      <c r="DE1741" t="s">
        <v>4158</v>
      </c>
    </row>
    <row r="1742" spans="96:109" x14ac:dyDescent="0.25">
      <c r="CR1742" t="s">
        <v>22068</v>
      </c>
      <c r="CS1742" t="s">
        <v>4050</v>
      </c>
      <c r="CT1742" t="s">
        <v>4032</v>
      </c>
      <c r="CU1742" t="s">
        <v>22069</v>
      </c>
      <c r="CV1742" t="s">
        <v>4221</v>
      </c>
      <c r="CW1742" t="s">
        <v>4335</v>
      </c>
      <c r="CX1742" t="s">
        <v>4105</v>
      </c>
      <c r="CZ1742" t="s">
        <v>4133</v>
      </c>
      <c r="DA1742">
        <v>1</v>
      </c>
      <c r="DB1742" t="s">
        <v>22070</v>
      </c>
      <c r="DC1742" t="s">
        <v>84</v>
      </c>
      <c r="DD1742" t="s">
        <v>22069</v>
      </c>
      <c r="DE1742" t="s">
        <v>4158</v>
      </c>
    </row>
    <row r="1743" spans="96:109" x14ac:dyDescent="0.25">
      <c r="CR1743" t="s">
        <v>22071</v>
      </c>
      <c r="CS1743" t="s">
        <v>4030</v>
      </c>
      <c r="CT1743" t="s">
        <v>4109</v>
      </c>
      <c r="CU1743" t="s">
        <v>21777</v>
      </c>
      <c r="CV1743" t="s">
        <v>8912</v>
      </c>
      <c r="CX1743" t="s">
        <v>4105</v>
      </c>
      <c r="CZ1743" t="s">
        <v>4133</v>
      </c>
      <c r="DA1743">
        <v>1</v>
      </c>
      <c r="DB1743" t="s">
        <v>22072</v>
      </c>
      <c r="DC1743" t="s">
        <v>84</v>
      </c>
      <c r="DD1743" t="s">
        <v>21777</v>
      </c>
      <c r="DE1743" t="s">
        <v>4158</v>
      </c>
    </row>
    <row r="1744" spans="96:109" x14ac:dyDescent="0.25">
      <c r="CR1744" t="s">
        <v>22073</v>
      </c>
      <c r="CS1744" t="s">
        <v>4030</v>
      </c>
      <c r="CT1744" t="s">
        <v>4027</v>
      </c>
      <c r="CU1744" t="s">
        <v>21637</v>
      </c>
      <c r="CV1744" t="s">
        <v>8646</v>
      </c>
      <c r="CX1744" t="s">
        <v>4105</v>
      </c>
      <c r="CZ1744" t="s">
        <v>4133</v>
      </c>
      <c r="DA1744">
        <v>1</v>
      </c>
      <c r="DB1744" t="s">
        <v>22074</v>
      </c>
      <c r="DC1744" t="s">
        <v>84</v>
      </c>
      <c r="DD1744" t="s">
        <v>21637</v>
      </c>
      <c r="DE1744" t="s">
        <v>4158</v>
      </c>
    </row>
    <row r="1745" spans="96:109" x14ac:dyDescent="0.25">
      <c r="CR1745" t="s">
        <v>18206</v>
      </c>
      <c r="CS1745" t="s">
        <v>4030</v>
      </c>
      <c r="CT1745" t="s">
        <v>4034</v>
      </c>
      <c r="CU1745" t="s">
        <v>18207</v>
      </c>
      <c r="CV1745" t="s">
        <v>15643</v>
      </c>
      <c r="CX1745" t="s">
        <v>4105</v>
      </c>
      <c r="CZ1745" t="s">
        <v>4133</v>
      </c>
      <c r="DA1745">
        <v>1</v>
      </c>
      <c r="DB1745" t="s">
        <v>18208</v>
      </c>
      <c r="DC1745" t="s">
        <v>84</v>
      </c>
      <c r="DD1745" t="s">
        <v>18207</v>
      </c>
      <c r="DE1745" t="s">
        <v>4158</v>
      </c>
    </row>
    <row r="1746" spans="96:109" x14ac:dyDescent="0.25">
      <c r="CR1746" t="s">
        <v>18209</v>
      </c>
      <c r="CS1746" t="s">
        <v>4030</v>
      </c>
      <c r="CT1746" t="s">
        <v>4034</v>
      </c>
      <c r="CU1746" t="s">
        <v>18207</v>
      </c>
      <c r="CV1746" t="s">
        <v>15643</v>
      </c>
      <c r="CX1746" t="s">
        <v>4105</v>
      </c>
      <c r="CZ1746" t="s">
        <v>4133</v>
      </c>
      <c r="DA1746">
        <v>1</v>
      </c>
      <c r="DB1746" t="s">
        <v>18208</v>
      </c>
      <c r="DC1746" t="s">
        <v>84</v>
      </c>
      <c r="DD1746" t="s">
        <v>18207</v>
      </c>
      <c r="DE1746" t="s">
        <v>4158</v>
      </c>
    </row>
    <row r="1747" spans="96:109" x14ac:dyDescent="0.25">
      <c r="CR1747" t="s">
        <v>18210</v>
      </c>
      <c r="CS1747" t="s">
        <v>4050</v>
      </c>
      <c r="CT1747" t="s">
        <v>4109</v>
      </c>
      <c r="CU1747" t="s">
        <v>18211</v>
      </c>
      <c r="CV1747" t="s">
        <v>8257</v>
      </c>
      <c r="CX1747" t="s">
        <v>4105</v>
      </c>
      <c r="CY1747" s="17">
        <v>0.5</v>
      </c>
      <c r="CZ1747" t="s">
        <v>4133</v>
      </c>
      <c r="DA1747">
        <v>1</v>
      </c>
      <c r="DB1747" t="s">
        <v>18212</v>
      </c>
      <c r="DC1747" t="s">
        <v>84</v>
      </c>
      <c r="DD1747" t="s">
        <v>18211</v>
      </c>
      <c r="DE1747" t="s">
        <v>4158</v>
      </c>
    </row>
    <row r="1748" spans="96:109" x14ac:dyDescent="0.25">
      <c r="CR1748" t="s">
        <v>18213</v>
      </c>
      <c r="CS1748" t="s">
        <v>4050</v>
      </c>
      <c r="CT1748" t="s">
        <v>4109</v>
      </c>
      <c r="CU1748" t="s">
        <v>18214</v>
      </c>
      <c r="CV1748" t="s">
        <v>8257</v>
      </c>
      <c r="CW1748" t="s">
        <v>4332</v>
      </c>
      <c r="CX1748" t="s">
        <v>4111</v>
      </c>
      <c r="CZ1748" t="s">
        <v>4133</v>
      </c>
      <c r="DA1748">
        <v>1</v>
      </c>
      <c r="DB1748" t="s">
        <v>18215</v>
      </c>
      <c r="DC1748" t="s">
        <v>84</v>
      </c>
      <c r="DD1748" t="s">
        <v>18214</v>
      </c>
      <c r="DE1748" t="s">
        <v>4158</v>
      </c>
    </row>
    <row r="1749" spans="96:109" x14ac:dyDescent="0.25">
      <c r="CR1749" t="s">
        <v>18216</v>
      </c>
      <c r="CS1749" t="s">
        <v>4050</v>
      </c>
      <c r="CT1749" t="s">
        <v>4034</v>
      </c>
      <c r="CU1749" t="s">
        <v>18217</v>
      </c>
      <c r="CV1749" t="s">
        <v>4701</v>
      </c>
      <c r="CX1749" t="s">
        <v>4105</v>
      </c>
      <c r="CY1749" s="17">
        <v>0.5</v>
      </c>
      <c r="CZ1749" t="s">
        <v>4133</v>
      </c>
      <c r="DA1749">
        <v>1</v>
      </c>
      <c r="DB1749" t="s">
        <v>18218</v>
      </c>
      <c r="DC1749" t="s">
        <v>84</v>
      </c>
      <c r="DD1749" t="s">
        <v>18217</v>
      </c>
      <c r="DE1749" t="s">
        <v>4158</v>
      </c>
    </row>
    <row r="1750" spans="96:109" x14ac:dyDescent="0.25">
      <c r="CR1750" t="s">
        <v>18219</v>
      </c>
      <c r="CS1750" t="s">
        <v>4050</v>
      </c>
      <c r="CT1750" t="s">
        <v>4109</v>
      </c>
      <c r="CU1750" t="s">
        <v>18220</v>
      </c>
      <c r="CV1750" t="s">
        <v>8257</v>
      </c>
      <c r="CX1750" t="s">
        <v>4111</v>
      </c>
      <c r="CZ1750" t="s">
        <v>4133</v>
      </c>
      <c r="DA1750">
        <v>1</v>
      </c>
      <c r="DB1750" t="s">
        <v>18221</v>
      </c>
      <c r="DC1750" t="s">
        <v>84</v>
      </c>
      <c r="DD1750" t="s">
        <v>18220</v>
      </c>
      <c r="DE1750" t="s">
        <v>4158</v>
      </c>
    </row>
    <row r="1751" spans="96:109" x14ac:dyDescent="0.25">
      <c r="CR1751" t="s">
        <v>18222</v>
      </c>
      <c r="CS1751" t="s">
        <v>4050</v>
      </c>
      <c r="CT1751" t="s">
        <v>4109</v>
      </c>
      <c r="CU1751" t="s">
        <v>14077</v>
      </c>
      <c r="CV1751" t="s">
        <v>8257</v>
      </c>
      <c r="CX1751" t="s">
        <v>4111</v>
      </c>
      <c r="CZ1751" t="s">
        <v>4133</v>
      </c>
      <c r="DA1751">
        <v>1</v>
      </c>
      <c r="DB1751" t="s">
        <v>18223</v>
      </c>
      <c r="DC1751" t="s">
        <v>84</v>
      </c>
      <c r="DD1751" t="s">
        <v>14077</v>
      </c>
      <c r="DE1751" t="s">
        <v>4158</v>
      </c>
    </row>
    <row r="1752" spans="96:109" x14ac:dyDescent="0.25">
      <c r="CR1752" t="s">
        <v>18224</v>
      </c>
      <c r="CS1752" t="s">
        <v>4030</v>
      </c>
      <c r="CT1752" t="s">
        <v>4109</v>
      </c>
      <c r="CU1752" t="s">
        <v>14083</v>
      </c>
      <c r="CV1752" t="s">
        <v>8908</v>
      </c>
      <c r="CX1752" t="s">
        <v>4111</v>
      </c>
      <c r="CZ1752" t="s">
        <v>4133</v>
      </c>
      <c r="DA1752">
        <v>1</v>
      </c>
      <c r="DB1752" t="s">
        <v>18225</v>
      </c>
      <c r="DC1752" t="s">
        <v>84</v>
      </c>
      <c r="DD1752" t="s">
        <v>14083</v>
      </c>
      <c r="DE1752" t="s">
        <v>4158</v>
      </c>
    </row>
    <row r="1753" spans="96:109" x14ac:dyDescent="0.25">
      <c r="CR1753" t="s">
        <v>20623</v>
      </c>
      <c r="CS1753" t="s">
        <v>4050</v>
      </c>
      <c r="CT1753" t="s">
        <v>4027</v>
      </c>
      <c r="CU1753" t="s">
        <v>20624</v>
      </c>
      <c r="CV1753" t="s">
        <v>8257</v>
      </c>
      <c r="CW1753" t="s">
        <v>5917</v>
      </c>
      <c r="CX1753" t="s">
        <v>4105</v>
      </c>
      <c r="CZ1753" t="s">
        <v>4133</v>
      </c>
      <c r="DA1753">
        <v>1</v>
      </c>
      <c r="DB1753" t="s">
        <v>20625</v>
      </c>
      <c r="DC1753" t="s">
        <v>84</v>
      </c>
      <c r="DD1753" t="s">
        <v>20624</v>
      </c>
      <c r="DE1753" t="s">
        <v>4158</v>
      </c>
    </row>
    <row r="1754" spans="96:109" x14ac:dyDescent="0.25">
      <c r="CR1754" t="s">
        <v>20626</v>
      </c>
      <c r="CS1754" t="s">
        <v>4030</v>
      </c>
      <c r="CT1754" t="s">
        <v>4027</v>
      </c>
      <c r="CU1754" t="s">
        <v>20426</v>
      </c>
      <c r="CV1754" t="s">
        <v>8850</v>
      </c>
      <c r="CW1754" t="s">
        <v>4114</v>
      </c>
      <c r="CX1754" t="s">
        <v>4105</v>
      </c>
      <c r="CZ1754" t="s">
        <v>4133</v>
      </c>
      <c r="DA1754">
        <v>1</v>
      </c>
      <c r="DB1754" t="s">
        <v>20627</v>
      </c>
      <c r="DC1754" t="s">
        <v>84</v>
      </c>
      <c r="DD1754" t="s">
        <v>20426</v>
      </c>
      <c r="DE1754" t="s">
        <v>4158</v>
      </c>
    </row>
    <row r="1755" spans="96:109" x14ac:dyDescent="0.25">
      <c r="CR1755" t="s">
        <v>20628</v>
      </c>
      <c r="CS1755" t="s">
        <v>4030</v>
      </c>
      <c r="CT1755" t="s">
        <v>4109</v>
      </c>
      <c r="CU1755" t="s">
        <v>20412</v>
      </c>
      <c r="CV1755" t="s">
        <v>8912</v>
      </c>
      <c r="CX1755" t="s">
        <v>4105</v>
      </c>
      <c r="CZ1755" t="s">
        <v>4133</v>
      </c>
      <c r="DA1755">
        <v>1</v>
      </c>
      <c r="DB1755" t="s">
        <v>20406</v>
      </c>
      <c r="DC1755" t="s">
        <v>84</v>
      </c>
      <c r="DD1755" t="s">
        <v>20412</v>
      </c>
      <c r="DE1755" t="s">
        <v>4158</v>
      </c>
    </row>
    <row r="1756" spans="96:109" x14ac:dyDescent="0.25">
      <c r="CR1756" t="s">
        <v>20629</v>
      </c>
      <c r="CS1756" t="s">
        <v>4030</v>
      </c>
      <c r="CT1756" t="s">
        <v>4034</v>
      </c>
      <c r="CU1756" t="s">
        <v>20516</v>
      </c>
      <c r="CV1756" t="s">
        <v>8454</v>
      </c>
      <c r="CX1756" t="s">
        <v>4105</v>
      </c>
      <c r="CY1756" s="17">
        <v>0.5</v>
      </c>
      <c r="CZ1756" t="s">
        <v>4133</v>
      </c>
      <c r="DA1756">
        <v>1</v>
      </c>
      <c r="DB1756" t="s">
        <v>20630</v>
      </c>
      <c r="DC1756" t="s">
        <v>84</v>
      </c>
      <c r="DD1756" t="s">
        <v>20516</v>
      </c>
      <c r="DE1756" t="s">
        <v>4158</v>
      </c>
    </row>
    <row r="1757" spans="96:109" x14ac:dyDescent="0.25">
      <c r="CR1757" t="s">
        <v>20631</v>
      </c>
      <c r="CS1757" t="s">
        <v>4030</v>
      </c>
      <c r="CT1757" t="s">
        <v>4034</v>
      </c>
      <c r="CU1757" t="s">
        <v>20632</v>
      </c>
      <c r="CV1757" t="s">
        <v>8648</v>
      </c>
      <c r="CX1757" t="s">
        <v>4105</v>
      </c>
      <c r="CZ1757" t="s">
        <v>4133</v>
      </c>
      <c r="DA1757">
        <v>1</v>
      </c>
      <c r="DB1757" t="s">
        <v>20633</v>
      </c>
      <c r="DC1757" t="s">
        <v>84</v>
      </c>
      <c r="DD1757" t="s">
        <v>20632</v>
      </c>
      <c r="DE1757" t="s">
        <v>4158</v>
      </c>
    </row>
    <row r="1758" spans="96:109" x14ac:dyDescent="0.25">
      <c r="CR1758" t="s">
        <v>21127</v>
      </c>
      <c r="CS1758" t="s">
        <v>4030</v>
      </c>
      <c r="CT1758" t="s">
        <v>4109</v>
      </c>
      <c r="CU1758" t="s">
        <v>20944</v>
      </c>
      <c r="CV1758" t="s">
        <v>8455</v>
      </c>
      <c r="CX1758" t="s">
        <v>4111</v>
      </c>
      <c r="CZ1758" t="s">
        <v>4133</v>
      </c>
      <c r="DA1758">
        <v>1</v>
      </c>
      <c r="DB1758" t="s">
        <v>21128</v>
      </c>
      <c r="DC1758" t="s">
        <v>84</v>
      </c>
      <c r="DD1758" t="s">
        <v>20944</v>
      </c>
      <c r="DE1758" t="s">
        <v>4158</v>
      </c>
    </row>
    <row r="1759" spans="96:109" x14ac:dyDescent="0.25">
      <c r="CR1759" t="s">
        <v>21129</v>
      </c>
      <c r="CS1759" t="s">
        <v>4030</v>
      </c>
      <c r="CT1759" t="s">
        <v>4034</v>
      </c>
      <c r="CU1759" t="s">
        <v>21130</v>
      </c>
      <c r="CV1759" t="s">
        <v>8446</v>
      </c>
      <c r="CX1759" t="s">
        <v>4105</v>
      </c>
      <c r="CY1759" s="17">
        <v>0.2</v>
      </c>
      <c r="CZ1759" t="s">
        <v>4133</v>
      </c>
      <c r="DA1759">
        <v>1</v>
      </c>
      <c r="DB1759" t="s">
        <v>21131</v>
      </c>
      <c r="DC1759" t="s">
        <v>84</v>
      </c>
      <c r="DD1759" t="s">
        <v>21130</v>
      </c>
      <c r="DE1759" t="s">
        <v>4158</v>
      </c>
    </row>
    <row r="1760" spans="96:109" x14ac:dyDescent="0.25">
      <c r="CR1760" t="s">
        <v>21132</v>
      </c>
      <c r="CS1760" t="s">
        <v>4030</v>
      </c>
      <c r="CT1760" t="s">
        <v>4034</v>
      </c>
      <c r="CU1760" t="s">
        <v>21133</v>
      </c>
      <c r="CV1760" t="s">
        <v>8446</v>
      </c>
      <c r="CX1760" t="s">
        <v>4105</v>
      </c>
      <c r="CY1760" s="17">
        <v>0.2</v>
      </c>
      <c r="CZ1760" t="s">
        <v>4133</v>
      </c>
      <c r="DA1760">
        <v>1</v>
      </c>
      <c r="DB1760" t="s">
        <v>21131</v>
      </c>
      <c r="DC1760" t="s">
        <v>84</v>
      </c>
      <c r="DD1760" t="s">
        <v>21133</v>
      </c>
      <c r="DE1760" t="s">
        <v>4158</v>
      </c>
    </row>
    <row r="1761" spans="96:109" x14ac:dyDescent="0.25">
      <c r="CR1761" t="s">
        <v>14359</v>
      </c>
      <c r="CS1761" t="s">
        <v>4050</v>
      </c>
      <c r="CT1761" t="s">
        <v>4109</v>
      </c>
      <c r="CU1761" t="s">
        <v>21134</v>
      </c>
      <c r="CV1761" t="s">
        <v>8257</v>
      </c>
      <c r="CW1761" t="s">
        <v>5917</v>
      </c>
      <c r="CX1761" t="s">
        <v>4111</v>
      </c>
      <c r="CZ1761" t="s">
        <v>4133</v>
      </c>
      <c r="DA1761">
        <v>1</v>
      </c>
      <c r="DB1761" t="s">
        <v>14361</v>
      </c>
      <c r="DC1761" t="s">
        <v>84</v>
      </c>
      <c r="DD1761" t="s">
        <v>21134</v>
      </c>
      <c r="DE1761" t="s">
        <v>4158</v>
      </c>
    </row>
    <row r="1762" spans="96:109" x14ac:dyDescent="0.25">
      <c r="CR1762" t="s">
        <v>21135</v>
      </c>
      <c r="CS1762" t="s">
        <v>4030</v>
      </c>
      <c r="CT1762" t="s">
        <v>4027</v>
      </c>
      <c r="CU1762" t="s">
        <v>21136</v>
      </c>
      <c r="CV1762" t="s">
        <v>8912</v>
      </c>
      <c r="CX1762" t="s">
        <v>4105</v>
      </c>
      <c r="CZ1762" t="s">
        <v>4133</v>
      </c>
      <c r="DA1762">
        <v>1</v>
      </c>
      <c r="DB1762" t="s">
        <v>21137</v>
      </c>
      <c r="DC1762" t="s">
        <v>84</v>
      </c>
      <c r="DD1762" t="s">
        <v>21136</v>
      </c>
      <c r="DE1762" t="s">
        <v>4158</v>
      </c>
    </row>
    <row r="1763" spans="96:109" x14ac:dyDescent="0.25">
      <c r="CR1763" t="s">
        <v>18226</v>
      </c>
      <c r="CS1763" t="s">
        <v>4030</v>
      </c>
      <c r="CT1763" t="s">
        <v>4126</v>
      </c>
      <c r="CU1763" t="s">
        <v>18227</v>
      </c>
      <c r="CV1763" t="s">
        <v>4690</v>
      </c>
      <c r="CX1763" t="s">
        <v>4105</v>
      </c>
      <c r="CY1763" s="17">
        <v>0.5</v>
      </c>
      <c r="CZ1763" t="s">
        <v>4133</v>
      </c>
      <c r="DA1763">
        <v>1</v>
      </c>
      <c r="DB1763" t="s">
        <v>18228</v>
      </c>
      <c r="DC1763" t="s">
        <v>84</v>
      </c>
      <c r="DD1763" t="s">
        <v>18227</v>
      </c>
      <c r="DE1763" t="s">
        <v>4158</v>
      </c>
    </row>
    <row r="1764" spans="96:109" x14ac:dyDescent="0.25">
      <c r="CR1764" t="s">
        <v>18229</v>
      </c>
      <c r="CS1764" t="s">
        <v>4030</v>
      </c>
      <c r="CT1764" t="s">
        <v>4032</v>
      </c>
      <c r="CU1764" t="s">
        <v>18230</v>
      </c>
      <c r="CV1764" t="s">
        <v>8521</v>
      </c>
      <c r="CX1764" t="s">
        <v>4105</v>
      </c>
      <c r="CZ1764" t="s">
        <v>4133</v>
      </c>
      <c r="DA1764">
        <v>1</v>
      </c>
      <c r="DB1764" t="s">
        <v>18231</v>
      </c>
      <c r="DC1764" t="s">
        <v>84</v>
      </c>
      <c r="DD1764" t="s">
        <v>18230</v>
      </c>
      <c r="DE1764" t="s">
        <v>4158</v>
      </c>
    </row>
    <row r="1765" spans="96:109" x14ac:dyDescent="0.25">
      <c r="CR1765" t="s">
        <v>18232</v>
      </c>
      <c r="CS1765" t="s">
        <v>4030</v>
      </c>
      <c r="CT1765" t="s">
        <v>4032</v>
      </c>
      <c r="CU1765" t="s">
        <v>18233</v>
      </c>
      <c r="CV1765" t="s">
        <v>8521</v>
      </c>
      <c r="CX1765" t="s">
        <v>4105</v>
      </c>
      <c r="CZ1765" t="s">
        <v>4133</v>
      </c>
      <c r="DA1765">
        <v>1</v>
      </c>
      <c r="DB1765" t="s">
        <v>18231</v>
      </c>
      <c r="DC1765" t="s">
        <v>84</v>
      </c>
      <c r="DD1765" t="s">
        <v>18233</v>
      </c>
      <c r="DE1765" t="s">
        <v>4158</v>
      </c>
    </row>
    <row r="1766" spans="96:109" x14ac:dyDescent="0.25">
      <c r="CR1766" t="s">
        <v>18234</v>
      </c>
      <c r="CS1766" t="s">
        <v>4030</v>
      </c>
      <c r="CT1766" t="s">
        <v>4109</v>
      </c>
      <c r="CU1766" t="s">
        <v>18235</v>
      </c>
      <c r="CV1766" t="s">
        <v>8438</v>
      </c>
      <c r="CX1766" t="s">
        <v>4105</v>
      </c>
      <c r="CZ1766" t="s">
        <v>4133</v>
      </c>
      <c r="DA1766">
        <v>1</v>
      </c>
      <c r="DB1766" t="s">
        <v>18236</v>
      </c>
      <c r="DC1766" t="s">
        <v>84</v>
      </c>
      <c r="DD1766" t="s">
        <v>18235</v>
      </c>
      <c r="DE1766" t="s">
        <v>4158</v>
      </c>
    </row>
    <row r="1767" spans="96:109" x14ac:dyDescent="0.25">
      <c r="CR1767" t="s">
        <v>18237</v>
      </c>
      <c r="CS1767" t="s">
        <v>4030</v>
      </c>
      <c r="CT1767" t="s">
        <v>4034</v>
      </c>
      <c r="CU1767" t="s">
        <v>14089</v>
      </c>
      <c r="CV1767" t="s">
        <v>8521</v>
      </c>
      <c r="CW1767" t="s">
        <v>8376</v>
      </c>
      <c r="CX1767" t="s">
        <v>4105</v>
      </c>
      <c r="CY1767" s="17">
        <v>0.2</v>
      </c>
      <c r="CZ1767" t="s">
        <v>4133</v>
      </c>
      <c r="DA1767">
        <v>1</v>
      </c>
      <c r="DB1767" t="s">
        <v>14497</v>
      </c>
      <c r="DC1767" t="s">
        <v>84</v>
      </c>
      <c r="DD1767" t="s">
        <v>14089</v>
      </c>
      <c r="DE1767" t="s">
        <v>4158</v>
      </c>
    </row>
    <row r="1768" spans="96:109" x14ac:dyDescent="0.25">
      <c r="CR1768" t="s">
        <v>18238</v>
      </c>
      <c r="CS1768" t="s">
        <v>4050</v>
      </c>
      <c r="CT1768" t="s">
        <v>4109</v>
      </c>
      <c r="CU1768" t="s">
        <v>18239</v>
      </c>
      <c r="CV1768" t="s">
        <v>4171</v>
      </c>
      <c r="CW1768" t="s">
        <v>4165</v>
      </c>
      <c r="CX1768" t="s">
        <v>4111</v>
      </c>
      <c r="CZ1768" t="s">
        <v>4133</v>
      </c>
      <c r="DA1768">
        <v>1</v>
      </c>
      <c r="DB1768" t="s">
        <v>18240</v>
      </c>
      <c r="DC1768" t="s">
        <v>84</v>
      </c>
      <c r="DD1768" t="s">
        <v>18239</v>
      </c>
      <c r="DE1768" t="s">
        <v>4158</v>
      </c>
    </row>
    <row r="1769" spans="96:109" x14ac:dyDescent="0.25">
      <c r="CR1769" t="s">
        <v>18241</v>
      </c>
      <c r="CS1769" t="s">
        <v>4030</v>
      </c>
      <c r="CT1769" t="s">
        <v>4032</v>
      </c>
      <c r="CU1769" t="s">
        <v>17742</v>
      </c>
      <c r="CV1769" t="s">
        <v>8912</v>
      </c>
      <c r="CX1769" t="s">
        <v>4105</v>
      </c>
      <c r="CZ1769" t="s">
        <v>4133</v>
      </c>
      <c r="DA1769">
        <v>1</v>
      </c>
      <c r="DB1769" t="s">
        <v>18242</v>
      </c>
      <c r="DC1769" t="s">
        <v>84</v>
      </c>
      <c r="DD1769" t="s">
        <v>17742</v>
      </c>
      <c r="DE1769" t="s">
        <v>4158</v>
      </c>
    </row>
    <row r="1770" spans="96:109" x14ac:dyDescent="0.25">
      <c r="CR1770" t="s">
        <v>18245</v>
      </c>
      <c r="CS1770" t="s">
        <v>4030</v>
      </c>
      <c r="CT1770" t="s">
        <v>4034</v>
      </c>
      <c r="CU1770" t="s">
        <v>18246</v>
      </c>
      <c r="CV1770" t="s">
        <v>15643</v>
      </c>
      <c r="CX1770" t="s">
        <v>4105</v>
      </c>
      <c r="CZ1770" t="s">
        <v>4133</v>
      </c>
      <c r="DA1770">
        <v>1</v>
      </c>
      <c r="DB1770" t="s">
        <v>18244</v>
      </c>
      <c r="DC1770" t="s">
        <v>84</v>
      </c>
      <c r="DD1770" t="s">
        <v>18246</v>
      </c>
      <c r="DE1770" t="s">
        <v>4158</v>
      </c>
    </row>
    <row r="1771" spans="96:109" x14ac:dyDescent="0.25">
      <c r="CR1771" t="s">
        <v>18247</v>
      </c>
      <c r="CS1771" t="s">
        <v>4030</v>
      </c>
      <c r="CT1771" t="s">
        <v>4034</v>
      </c>
      <c r="CU1771" t="s">
        <v>18248</v>
      </c>
      <c r="CV1771" t="s">
        <v>15643</v>
      </c>
      <c r="CX1771" t="s">
        <v>4105</v>
      </c>
      <c r="CZ1771" t="s">
        <v>4133</v>
      </c>
      <c r="DA1771">
        <v>1</v>
      </c>
      <c r="DB1771" t="s">
        <v>18244</v>
      </c>
      <c r="DC1771" t="s">
        <v>84</v>
      </c>
      <c r="DD1771" t="s">
        <v>18248</v>
      </c>
      <c r="DE1771" t="s">
        <v>4158</v>
      </c>
    </row>
    <row r="1772" spans="96:109" x14ac:dyDescent="0.25">
      <c r="CR1772" t="s">
        <v>18249</v>
      </c>
      <c r="CS1772" t="s">
        <v>4030</v>
      </c>
      <c r="CT1772" t="s">
        <v>4034</v>
      </c>
      <c r="CU1772" t="s">
        <v>14950</v>
      </c>
      <c r="CV1772" t="s">
        <v>15643</v>
      </c>
      <c r="CX1772" t="s">
        <v>4105</v>
      </c>
      <c r="CZ1772" t="s">
        <v>4133</v>
      </c>
      <c r="DA1772">
        <v>1</v>
      </c>
      <c r="DB1772" t="s">
        <v>18244</v>
      </c>
      <c r="DC1772" t="s">
        <v>84</v>
      </c>
      <c r="DD1772" t="s">
        <v>14950</v>
      </c>
      <c r="DE1772" t="s">
        <v>4158</v>
      </c>
    </row>
    <row r="1773" spans="96:109" x14ac:dyDescent="0.25">
      <c r="CR1773" t="s">
        <v>18250</v>
      </c>
      <c r="CS1773" t="s">
        <v>4030</v>
      </c>
      <c r="CT1773" t="s">
        <v>4034</v>
      </c>
      <c r="CU1773" t="s">
        <v>14953</v>
      </c>
      <c r="CV1773" t="s">
        <v>15643</v>
      </c>
      <c r="CX1773" t="s">
        <v>4105</v>
      </c>
      <c r="CZ1773" t="s">
        <v>4133</v>
      </c>
      <c r="DA1773">
        <v>1</v>
      </c>
      <c r="DB1773" t="s">
        <v>18244</v>
      </c>
      <c r="DC1773" t="s">
        <v>84</v>
      </c>
      <c r="DD1773" t="s">
        <v>14953</v>
      </c>
      <c r="DE1773" t="s">
        <v>4158</v>
      </c>
    </row>
    <row r="1774" spans="96:109" x14ac:dyDescent="0.25">
      <c r="CR1774" t="s">
        <v>18243</v>
      </c>
      <c r="CS1774" t="s">
        <v>4030</v>
      </c>
      <c r="CT1774" t="s">
        <v>4034</v>
      </c>
      <c r="CU1774" t="s">
        <v>14953</v>
      </c>
      <c r="CV1774" t="s">
        <v>15643</v>
      </c>
      <c r="CX1774" t="s">
        <v>4105</v>
      </c>
      <c r="CZ1774" t="s">
        <v>4133</v>
      </c>
      <c r="DA1774">
        <v>1</v>
      </c>
      <c r="DB1774" t="s">
        <v>18244</v>
      </c>
      <c r="DC1774" t="s">
        <v>84</v>
      </c>
      <c r="DD1774" t="s">
        <v>14953</v>
      </c>
      <c r="DE1774" t="s">
        <v>4158</v>
      </c>
    </row>
    <row r="1775" spans="96:109" x14ac:dyDescent="0.25">
      <c r="CR1775" t="s">
        <v>18251</v>
      </c>
      <c r="CS1775" t="s">
        <v>4030</v>
      </c>
      <c r="CT1775" t="s">
        <v>4034</v>
      </c>
      <c r="CU1775" t="s">
        <v>13230</v>
      </c>
      <c r="CV1775" t="s">
        <v>15643</v>
      </c>
      <c r="CX1775" t="s">
        <v>4105</v>
      </c>
      <c r="CZ1775" t="s">
        <v>4133</v>
      </c>
      <c r="DA1775">
        <v>1</v>
      </c>
      <c r="DB1775" t="s">
        <v>18244</v>
      </c>
      <c r="DC1775" t="s">
        <v>84</v>
      </c>
      <c r="DD1775" t="s">
        <v>13230</v>
      </c>
      <c r="DE1775" t="s">
        <v>4158</v>
      </c>
    </row>
    <row r="1776" spans="96:109" x14ac:dyDescent="0.25">
      <c r="CR1776" t="s">
        <v>18252</v>
      </c>
      <c r="CS1776" t="s">
        <v>4050</v>
      </c>
      <c r="CT1776" t="s">
        <v>4034</v>
      </c>
      <c r="CU1776" t="s">
        <v>13235</v>
      </c>
      <c r="CV1776" t="s">
        <v>4701</v>
      </c>
      <c r="CW1776" t="s">
        <v>4269</v>
      </c>
      <c r="CX1776" t="s">
        <v>4105</v>
      </c>
      <c r="CZ1776" t="s">
        <v>4133</v>
      </c>
      <c r="DA1776">
        <v>1</v>
      </c>
      <c r="DB1776" t="s">
        <v>18253</v>
      </c>
      <c r="DC1776" t="s">
        <v>84</v>
      </c>
      <c r="DD1776" t="s">
        <v>13235</v>
      </c>
      <c r="DE1776" t="s">
        <v>4158</v>
      </c>
    </row>
    <row r="1777" spans="96:109" x14ac:dyDescent="0.25">
      <c r="CR1777" t="s">
        <v>18254</v>
      </c>
      <c r="CS1777" t="s">
        <v>4030</v>
      </c>
      <c r="CT1777" t="s">
        <v>4034</v>
      </c>
      <c r="CU1777" t="s">
        <v>15747</v>
      </c>
      <c r="CV1777" t="s">
        <v>8455</v>
      </c>
      <c r="CW1777" t="s">
        <v>4250</v>
      </c>
      <c r="CX1777" t="s">
        <v>4105</v>
      </c>
      <c r="CZ1777" t="s">
        <v>4133</v>
      </c>
      <c r="DA1777">
        <v>1</v>
      </c>
      <c r="DB1777" t="s">
        <v>18255</v>
      </c>
      <c r="DC1777" t="s">
        <v>84</v>
      </c>
      <c r="DD1777" t="s">
        <v>15747</v>
      </c>
      <c r="DE1777" t="s">
        <v>4158</v>
      </c>
    </row>
    <row r="1778" spans="96:109" x14ac:dyDescent="0.25">
      <c r="CR1778" t="s">
        <v>18256</v>
      </c>
      <c r="CS1778" t="s">
        <v>4030</v>
      </c>
      <c r="CT1778" t="s">
        <v>4034</v>
      </c>
      <c r="CU1778" t="s">
        <v>15747</v>
      </c>
      <c r="CV1778" t="s">
        <v>8455</v>
      </c>
      <c r="CW1778" t="s">
        <v>4250</v>
      </c>
      <c r="CX1778" t="s">
        <v>4105</v>
      </c>
      <c r="CZ1778" t="s">
        <v>4133</v>
      </c>
      <c r="DA1778">
        <v>1</v>
      </c>
      <c r="DB1778" t="s">
        <v>18255</v>
      </c>
      <c r="DC1778" t="s">
        <v>84</v>
      </c>
      <c r="DD1778" t="s">
        <v>15747</v>
      </c>
      <c r="DE1778" t="s">
        <v>4158</v>
      </c>
    </row>
    <row r="1779" spans="96:109" x14ac:dyDescent="0.25">
      <c r="CR1779" t="s">
        <v>18257</v>
      </c>
      <c r="CS1779" t="s">
        <v>4050</v>
      </c>
      <c r="CT1779" t="s">
        <v>4032</v>
      </c>
      <c r="CU1779" t="s">
        <v>17073</v>
      </c>
      <c r="CV1779" t="s">
        <v>4249</v>
      </c>
      <c r="CX1779" t="s">
        <v>4105</v>
      </c>
      <c r="CY1779" s="17">
        <v>0.5</v>
      </c>
      <c r="CZ1779" t="s">
        <v>4133</v>
      </c>
      <c r="DA1779">
        <v>1</v>
      </c>
      <c r="DB1779" t="s">
        <v>18258</v>
      </c>
      <c r="DC1779" t="s">
        <v>84</v>
      </c>
      <c r="DD1779" t="s">
        <v>17073</v>
      </c>
      <c r="DE1779" t="s">
        <v>4158</v>
      </c>
    </row>
    <row r="1780" spans="96:109" x14ac:dyDescent="0.25">
      <c r="CR1780" t="s">
        <v>18259</v>
      </c>
      <c r="CS1780" t="s">
        <v>4050</v>
      </c>
      <c r="CT1780" t="s">
        <v>4027</v>
      </c>
      <c r="CU1780" t="s">
        <v>18260</v>
      </c>
      <c r="CV1780" t="s">
        <v>4249</v>
      </c>
      <c r="CX1780" t="s">
        <v>4105</v>
      </c>
      <c r="CZ1780" t="s">
        <v>4133</v>
      </c>
      <c r="DA1780">
        <v>1</v>
      </c>
      <c r="DB1780" t="s">
        <v>18258</v>
      </c>
      <c r="DC1780" t="s">
        <v>84</v>
      </c>
      <c r="DD1780" t="s">
        <v>18260</v>
      </c>
      <c r="DE1780" t="s">
        <v>4158</v>
      </c>
    </row>
    <row r="1781" spans="96:109" x14ac:dyDescent="0.25">
      <c r="CR1781" t="s">
        <v>18261</v>
      </c>
      <c r="CS1781" t="s">
        <v>4050</v>
      </c>
      <c r="CT1781" t="s">
        <v>4032</v>
      </c>
      <c r="CU1781" t="s">
        <v>18262</v>
      </c>
      <c r="CV1781" t="s">
        <v>8280</v>
      </c>
      <c r="CX1781" t="s">
        <v>4105</v>
      </c>
      <c r="CY1781" s="17">
        <v>0.5</v>
      </c>
      <c r="CZ1781" t="s">
        <v>4133</v>
      </c>
      <c r="DA1781">
        <v>1</v>
      </c>
      <c r="DB1781" t="s">
        <v>18258</v>
      </c>
      <c r="DC1781" t="s">
        <v>84</v>
      </c>
      <c r="DD1781" t="s">
        <v>18262</v>
      </c>
      <c r="DE1781" t="s">
        <v>4158</v>
      </c>
    </row>
    <row r="1782" spans="96:109" x14ac:dyDescent="0.25">
      <c r="CR1782" t="s">
        <v>18263</v>
      </c>
      <c r="CS1782" t="s">
        <v>4050</v>
      </c>
      <c r="CT1782" t="s">
        <v>4027</v>
      </c>
      <c r="CU1782" t="s">
        <v>18262</v>
      </c>
      <c r="CV1782" t="s">
        <v>8391</v>
      </c>
      <c r="CX1782" t="s">
        <v>4105</v>
      </c>
      <c r="CZ1782" t="s">
        <v>4133</v>
      </c>
      <c r="DA1782">
        <v>1</v>
      </c>
      <c r="DB1782" t="s">
        <v>18258</v>
      </c>
      <c r="DC1782" t="s">
        <v>84</v>
      </c>
      <c r="DD1782" t="s">
        <v>18262</v>
      </c>
      <c r="DE1782" t="s">
        <v>4158</v>
      </c>
    </row>
    <row r="1783" spans="96:109" x14ac:dyDescent="0.25">
      <c r="CR1783" t="s">
        <v>8566</v>
      </c>
      <c r="CS1783" t="s">
        <v>4030</v>
      </c>
      <c r="CT1783" t="s">
        <v>4109</v>
      </c>
      <c r="CU1783" t="s">
        <v>18267</v>
      </c>
      <c r="CV1783" t="s">
        <v>8908</v>
      </c>
      <c r="CX1783" t="s">
        <v>4111</v>
      </c>
      <c r="CZ1783" t="s">
        <v>4133</v>
      </c>
      <c r="DA1783">
        <v>1</v>
      </c>
      <c r="DB1783" t="s">
        <v>8567</v>
      </c>
      <c r="DC1783" t="s">
        <v>84</v>
      </c>
      <c r="DD1783" t="s">
        <v>18267</v>
      </c>
      <c r="DE1783" t="s">
        <v>4158</v>
      </c>
    </row>
    <row r="1784" spans="96:109" x14ac:dyDescent="0.25">
      <c r="CR1784" t="s">
        <v>18268</v>
      </c>
      <c r="CS1784" t="s">
        <v>4050</v>
      </c>
      <c r="CT1784" t="s">
        <v>4027</v>
      </c>
      <c r="CU1784" t="s">
        <v>17272</v>
      </c>
      <c r="CV1784" t="s">
        <v>8257</v>
      </c>
      <c r="CX1784" t="s">
        <v>4105</v>
      </c>
      <c r="CZ1784" t="s">
        <v>4133</v>
      </c>
      <c r="DA1784">
        <v>1</v>
      </c>
      <c r="DB1784" t="s">
        <v>14513</v>
      </c>
      <c r="DC1784" t="s">
        <v>84</v>
      </c>
      <c r="DD1784" t="s">
        <v>17272</v>
      </c>
      <c r="DE1784" t="s">
        <v>4158</v>
      </c>
    </row>
    <row r="1785" spans="96:109" x14ac:dyDescent="0.25">
      <c r="CR1785" t="s">
        <v>18264</v>
      </c>
      <c r="CS1785" t="s">
        <v>4030</v>
      </c>
      <c r="CT1785" t="s">
        <v>4034</v>
      </c>
      <c r="CU1785" t="s">
        <v>18265</v>
      </c>
      <c r="CV1785" t="s">
        <v>8429</v>
      </c>
      <c r="CX1785" t="s">
        <v>4105</v>
      </c>
      <c r="CY1785" s="17">
        <v>0.5</v>
      </c>
      <c r="CZ1785" t="s">
        <v>4133</v>
      </c>
      <c r="DA1785">
        <v>1</v>
      </c>
      <c r="DB1785" t="s">
        <v>18266</v>
      </c>
      <c r="DC1785" t="s">
        <v>84</v>
      </c>
      <c r="DD1785" t="s">
        <v>18265</v>
      </c>
      <c r="DE1785" t="s">
        <v>4158</v>
      </c>
    </row>
    <row r="1786" spans="96:109" x14ac:dyDescent="0.25">
      <c r="CR1786" t="s">
        <v>9271</v>
      </c>
      <c r="CS1786" t="s">
        <v>4050</v>
      </c>
      <c r="CT1786" t="s">
        <v>4109</v>
      </c>
      <c r="CU1786" t="s">
        <v>9272</v>
      </c>
      <c r="CV1786" t="s">
        <v>4571</v>
      </c>
      <c r="CW1786" t="s">
        <v>4200</v>
      </c>
      <c r="CX1786" t="s">
        <v>4111</v>
      </c>
      <c r="CZ1786" t="s">
        <v>4133</v>
      </c>
      <c r="DA1786">
        <v>1</v>
      </c>
      <c r="DB1786" t="s">
        <v>9273</v>
      </c>
      <c r="DC1786" t="s">
        <v>84</v>
      </c>
      <c r="DD1786" t="s">
        <v>9272</v>
      </c>
      <c r="DE1786" t="s">
        <v>4158</v>
      </c>
    </row>
    <row r="1787" spans="96:109" x14ac:dyDescent="0.25">
      <c r="CR1787" t="s">
        <v>9274</v>
      </c>
      <c r="CS1787" t="s">
        <v>4050</v>
      </c>
      <c r="CT1787" t="s">
        <v>4109</v>
      </c>
      <c r="CU1787" t="s">
        <v>9122</v>
      </c>
      <c r="CV1787" t="s">
        <v>4316</v>
      </c>
      <c r="CX1787" t="s">
        <v>4111</v>
      </c>
      <c r="CZ1787" t="s">
        <v>4133</v>
      </c>
      <c r="DA1787">
        <v>1</v>
      </c>
      <c r="DB1787" t="s">
        <v>9275</v>
      </c>
      <c r="DC1787" t="s">
        <v>84</v>
      </c>
      <c r="DD1787" t="s">
        <v>9122</v>
      </c>
      <c r="DE1787" t="s">
        <v>4158</v>
      </c>
    </row>
    <row r="1788" spans="96:109" x14ac:dyDescent="0.25">
      <c r="CR1788" t="s">
        <v>9276</v>
      </c>
      <c r="CS1788" t="s">
        <v>4030</v>
      </c>
      <c r="CT1788" t="s">
        <v>4032</v>
      </c>
      <c r="CU1788" t="s">
        <v>9277</v>
      </c>
      <c r="CV1788" t="s">
        <v>8429</v>
      </c>
      <c r="CW1788" t="s">
        <v>4193</v>
      </c>
      <c r="CX1788" t="s">
        <v>4105</v>
      </c>
      <c r="CZ1788" t="s">
        <v>4133</v>
      </c>
      <c r="DA1788">
        <v>1</v>
      </c>
      <c r="DB1788" t="s">
        <v>9278</v>
      </c>
      <c r="DC1788" t="s">
        <v>84</v>
      </c>
      <c r="DD1788" t="s">
        <v>9277</v>
      </c>
      <c r="DE1788" t="s">
        <v>4158</v>
      </c>
    </row>
    <row r="1789" spans="96:109" x14ac:dyDescent="0.25">
      <c r="CR1789" t="s">
        <v>9279</v>
      </c>
      <c r="CS1789" t="s">
        <v>4030</v>
      </c>
      <c r="CT1789" t="s">
        <v>4109</v>
      </c>
      <c r="CU1789" t="s">
        <v>9280</v>
      </c>
      <c r="CV1789" t="s">
        <v>8908</v>
      </c>
      <c r="CX1789" t="s">
        <v>4105</v>
      </c>
      <c r="CZ1789" t="s">
        <v>4133</v>
      </c>
      <c r="DA1789">
        <v>1</v>
      </c>
      <c r="DB1789" t="s">
        <v>9281</v>
      </c>
      <c r="DC1789" t="s">
        <v>84</v>
      </c>
      <c r="DD1789" t="s">
        <v>9280</v>
      </c>
      <c r="DE1789" t="s">
        <v>4158</v>
      </c>
    </row>
    <row r="1790" spans="96:109" x14ac:dyDescent="0.25">
      <c r="CR1790" t="s">
        <v>10035</v>
      </c>
      <c r="CS1790" t="s">
        <v>4050</v>
      </c>
      <c r="CT1790" t="s">
        <v>4027</v>
      </c>
      <c r="CU1790" t="s">
        <v>9963</v>
      </c>
      <c r="CV1790" t="s">
        <v>4571</v>
      </c>
      <c r="CW1790" t="s">
        <v>4372</v>
      </c>
      <c r="CX1790" t="s">
        <v>4105</v>
      </c>
      <c r="CZ1790" t="s">
        <v>4133</v>
      </c>
      <c r="DA1790">
        <v>1</v>
      </c>
      <c r="DB1790" t="s">
        <v>10036</v>
      </c>
      <c r="DC1790" t="s">
        <v>84</v>
      </c>
      <c r="DD1790" t="s">
        <v>9963</v>
      </c>
      <c r="DE1790" t="s">
        <v>4158</v>
      </c>
    </row>
    <row r="1791" spans="96:109" x14ac:dyDescent="0.25">
      <c r="CR1791" t="s">
        <v>10037</v>
      </c>
      <c r="CS1791" t="s">
        <v>4050</v>
      </c>
      <c r="CT1791" t="s">
        <v>4027</v>
      </c>
      <c r="CU1791" t="s">
        <v>10038</v>
      </c>
      <c r="CV1791" t="s">
        <v>4571</v>
      </c>
      <c r="CW1791" t="s">
        <v>4454</v>
      </c>
      <c r="CX1791" t="s">
        <v>4105</v>
      </c>
      <c r="CZ1791" t="s">
        <v>4133</v>
      </c>
      <c r="DA1791">
        <v>1</v>
      </c>
      <c r="DB1791" t="s">
        <v>10036</v>
      </c>
      <c r="DC1791" t="s">
        <v>84</v>
      </c>
      <c r="DD1791" t="s">
        <v>10038</v>
      </c>
      <c r="DE1791" t="s">
        <v>4158</v>
      </c>
    </row>
    <row r="1792" spans="96:109" x14ac:dyDescent="0.25">
      <c r="CR1792" t="s">
        <v>10455</v>
      </c>
      <c r="CS1792" t="s">
        <v>4030</v>
      </c>
      <c r="CT1792" t="s">
        <v>4126</v>
      </c>
      <c r="CU1792" t="s">
        <v>10347</v>
      </c>
      <c r="CV1792" t="s">
        <v>8558</v>
      </c>
      <c r="CX1792" t="s">
        <v>4105</v>
      </c>
      <c r="CZ1792" t="s">
        <v>4133</v>
      </c>
      <c r="DA1792">
        <v>1</v>
      </c>
      <c r="DB1792" t="s">
        <v>10456</v>
      </c>
      <c r="DC1792" t="s">
        <v>84</v>
      </c>
      <c r="DD1792" t="s">
        <v>10347</v>
      </c>
      <c r="DE1792" t="s">
        <v>4158</v>
      </c>
    </row>
    <row r="1793" spans="96:109" x14ac:dyDescent="0.25">
      <c r="CR1793" t="s">
        <v>10457</v>
      </c>
      <c r="CS1793" t="s">
        <v>4050</v>
      </c>
      <c r="CT1793" t="s">
        <v>4109</v>
      </c>
      <c r="CU1793" t="s">
        <v>10360</v>
      </c>
      <c r="CV1793" t="s">
        <v>4194</v>
      </c>
      <c r="CX1793" t="s">
        <v>4105</v>
      </c>
      <c r="CZ1793" t="s">
        <v>4133</v>
      </c>
      <c r="DA1793">
        <v>1</v>
      </c>
      <c r="DB1793" t="s">
        <v>10458</v>
      </c>
      <c r="DC1793" t="s">
        <v>84</v>
      </c>
      <c r="DD1793" t="s">
        <v>10360</v>
      </c>
      <c r="DE1793" t="s">
        <v>4158</v>
      </c>
    </row>
    <row r="1794" spans="96:109" x14ac:dyDescent="0.25">
      <c r="CR1794" t="s">
        <v>10459</v>
      </c>
      <c r="CS1794" t="s">
        <v>4050</v>
      </c>
      <c r="CT1794" t="s">
        <v>4034</v>
      </c>
      <c r="CU1794" t="s">
        <v>10393</v>
      </c>
      <c r="CV1794" t="s">
        <v>4571</v>
      </c>
      <c r="CX1794" t="s">
        <v>4105</v>
      </c>
      <c r="CZ1794" t="s">
        <v>4133</v>
      </c>
      <c r="DA1794">
        <v>1</v>
      </c>
      <c r="DB1794" t="s">
        <v>10460</v>
      </c>
      <c r="DC1794" t="s">
        <v>84</v>
      </c>
      <c r="DD1794" t="s">
        <v>10393</v>
      </c>
      <c r="DE1794" t="s">
        <v>4158</v>
      </c>
    </row>
    <row r="1795" spans="96:109" x14ac:dyDescent="0.25">
      <c r="CR1795" t="s">
        <v>10461</v>
      </c>
      <c r="CS1795" t="s">
        <v>4050</v>
      </c>
      <c r="CT1795" t="s">
        <v>4034</v>
      </c>
      <c r="CU1795" t="s">
        <v>10462</v>
      </c>
      <c r="CV1795" t="s">
        <v>4571</v>
      </c>
      <c r="CX1795" t="s">
        <v>4105</v>
      </c>
      <c r="CZ1795" t="s">
        <v>4133</v>
      </c>
      <c r="DA1795">
        <v>1</v>
      </c>
      <c r="DB1795" t="s">
        <v>10460</v>
      </c>
      <c r="DC1795" t="s">
        <v>84</v>
      </c>
      <c r="DD1795" t="s">
        <v>10462</v>
      </c>
      <c r="DE1795" t="s">
        <v>4158</v>
      </c>
    </row>
    <row r="1796" spans="96:109" x14ac:dyDescent="0.25">
      <c r="CR1796" t="s">
        <v>18269</v>
      </c>
      <c r="CS1796" t="s">
        <v>4050</v>
      </c>
      <c r="CT1796" t="s">
        <v>4109</v>
      </c>
      <c r="CU1796" t="s">
        <v>18270</v>
      </c>
      <c r="CV1796" t="s">
        <v>4571</v>
      </c>
      <c r="CW1796" t="s">
        <v>4429</v>
      </c>
      <c r="CX1796" t="s">
        <v>4111</v>
      </c>
      <c r="CZ1796" t="s">
        <v>4133</v>
      </c>
      <c r="DA1796">
        <v>1</v>
      </c>
      <c r="DB1796" t="s">
        <v>18271</v>
      </c>
      <c r="DC1796" t="s">
        <v>84</v>
      </c>
      <c r="DD1796" t="s">
        <v>18270</v>
      </c>
      <c r="DE1796" t="s">
        <v>4158</v>
      </c>
    </row>
    <row r="1797" spans="96:109" x14ac:dyDescent="0.25">
      <c r="CR1797" t="s">
        <v>8483</v>
      </c>
      <c r="CS1797" t="s">
        <v>4030</v>
      </c>
      <c r="CT1797" t="s">
        <v>4109</v>
      </c>
      <c r="CU1797" t="s">
        <v>17949</v>
      </c>
      <c r="CV1797" t="s">
        <v>8389</v>
      </c>
      <c r="CX1797" t="s">
        <v>4111</v>
      </c>
      <c r="CZ1797" t="s">
        <v>4133</v>
      </c>
      <c r="DA1797">
        <v>1</v>
      </c>
      <c r="DB1797" t="s">
        <v>8484</v>
      </c>
      <c r="DC1797" t="s">
        <v>84</v>
      </c>
      <c r="DD1797" t="s">
        <v>17949</v>
      </c>
      <c r="DE1797" t="s">
        <v>4158</v>
      </c>
    </row>
    <row r="1798" spans="96:109" x14ac:dyDescent="0.25">
      <c r="CR1798" t="s">
        <v>18272</v>
      </c>
      <c r="CS1798" t="s">
        <v>4050</v>
      </c>
      <c r="CT1798" t="s">
        <v>4034</v>
      </c>
      <c r="CU1798" t="s">
        <v>18273</v>
      </c>
      <c r="CV1798" t="s">
        <v>4615</v>
      </c>
      <c r="CW1798" t="s">
        <v>4648</v>
      </c>
      <c r="CX1798" t="s">
        <v>4105</v>
      </c>
      <c r="CZ1798" t="s">
        <v>4133</v>
      </c>
      <c r="DA1798">
        <v>1</v>
      </c>
      <c r="DB1798" t="s">
        <v>18274</v>
      </c>
      <c r="DC1798" t="s">
        <v>84</v>
      </c>
      <c r="DD1798" t="s">
        <v>18273</v>
      </c>
      <c r="DE1798" t="s">
        <v>4158</v>
      </c>
    </row>
    <row r="1799" spans="96:109" x14ac:dyDescent="0.25">
      <c r="CR1799" t="s">
        <v>18275</v>
      </c>
      <c r="CS1799" t="s">
        <v>4050</v>
      </c>
      <c r="CT1799" t="s">
        <v>4027</v>
      </c>
      <c r="CU1799" t="s">
        <v>16093</v>
      </c>
      <c r="CV1799" t="s">
        <v>4615</v>
      </c>
      <c r="CX1799" t="s">
        <v>4105</v>
      </c>
      <c r="CZ1799" t="s">
        <v>4133</v>
      </c>
      <c r="DA1799">
        <v>1</v>
      </c>
      <c r="DB1799" t="s">
        <v>18276</v>
      </c>
      <c r="DC1799" t="s">
        <v>84</v>
      </c>
      <c r="DD1799" t="s">
        <v>16093</v>
      </c>
      <c r="DE1799" t="s">
        <v>4158</v>
      </c>
    </row>
    <row r="1800" spans="96:109" x14ac:dyDescent="0.25">
      <c r="CR1800" t="s">
        <v>18277</v>
      </c>
      <c r="CS1800" t="s">
        <v>4050</v>
      </c>
      <c r="CT1800" t="s">
        <v>4109</v>
      </c>
      <c r="CU1800" t="s">
        <v>18278</v>
      </c>
      <c r="CV1800" t="s">
        <v>4615</v>
      </c>
      <c r="CW1800" t="s">
        <v>4250</v>
      </c>
      <c r="CX1800" t="s">
        <v>4111</v>
      </c>
      <c r="CZ1800" t="s">
        <v>4133</v>
      </c>
      <c r="DA1800">
        <v>1</v>
      </c>
      <c r="DB1800" t="s">
        <v>18279</v>
      </c>
      <c r="DC1800" t="s">
        <v>84</v>
      </c>
      <c r="DD1800" t="s">
        <v>18278</v>
      </c>
      <c r="DE1800" t="s">
        <v>4158</v>
      </c>
    </row>
    <row r="1801" spans="96:109" x14ac:dyDescent="0.25">
      <c r="CR1801" t="s">
        <v>18282</v>
      </c>
      <c r="CS1801" t="s">
        <v>4030</v>
      </c>
      <c r="CT1801" t="s">
        <v>4032</v>
      </c>
      <c r="CU1801" t="s">
        <v>16822</v>
      </c>
      <c r="CV1801" t="s">
        <v>8389</v>
      </c>
      <c r="CX1801" t="s">
        <v>4105</v>
      </c>
      <c r="CZ1801" t="s">
        <v>4133</v>
      </c>
      <c r="DA1801">
        <v>1</v>
      </c>
      <c r="DB1801" t="s">
        <v>18283</v>
      </c>
      <c r="DC1801" t="s">
        <v>84</v>
      </c>
      <c r="DD1801" t="s">
        <v>16822</v>
      </c>
      <c r="DE1801" t="s">
        <v>4158</v>
      </c>
    </row>
    <row r="1802" spans="96:109" x14ac:dyDescent="0.25">
      <c r="CR1802" t="s">
        <v>18284</v>
      </c>
      <c r="CS1802" t="s">
        <v>4030</v>
      </c>
      <c r="CT1802" t="s">
        <v>4032</v>
      </c>
      <c r="CU1802" t="s">
        <v>13528</v>
      </c>
      <c r="CV1802" t="s">
        <v>8389</v>
      </c>
      <c r="CX1802" t="s">
        <v>4105</v>
      </c>
      <c r="CZ1802" t="s">
        <v>4133</v>
      </c>
      <c r="DA1802">
        <v>1</v>
      </c>
      <c r="DB1802" t="s">
        <v>18283</v>
      </c>
      <c r="DC1802" t="s">
        <v>84</v>
      </c>
      <c r="DD1802" t="s">
        <v>13528</v>
      </c>
      <c r="DE1802" t="s">
        <v>4158</v>
      </c>
    </row>
    <row r="1803" spans="96:109" x14ac:dyDescent="0.25">
      <c r="CR1803" t="s">
        <v>18285</v>
      </c>
      <c r="CS1803" t="s">
        <v>4030</v>
      </c>
      <c r="CT1803" t="s">
        <v>4032</v>
      </c>
      <c r="CU1803" t="s">
        <v>14752</v>
      </c>
      <c r="CV1803" t="s">
        <v>8389</v>
      </c>
      <c r="CX1803" t="s">
        <v>4105</v>
      </c>
      <c r="CZ1803" t="s">
        <v>4133</v>
      </c>
      <c r="DA1803">
        <v>1</v>
      </c>
      <c r="DB1803" t="s">
        <v>18283</v>
      </c>
      <c r="DC1803" t="s">
        <v>84</v>
      </c>
      <c r="DD1803" t="s">
        <v>14752</v>
      </c>
      <c r="DE1803" t="s">
        <v>4158</v>
      </c>
    </row>
    <row r="1804" spans="96:109" x14ac:dyDescent="0.25">
      <c r="CR1804" t="s">
        <v>18286</v>
      </c>
      <c r="CS1804" t="s">
        <v>4030</v>
      </c>
      <c r="CT1804" t="s">
        <v>4032</v>
      </c>
      <c r="CU1804" t="s">
        <v>13309</v>
      </c>
      <c r="CV1804" t="s">
        <v>8389</v>
      </c>
      <c r="CX1804" t="s">
        <v>4105</v>
      </c>
      <c r="CZ1804" t="s">
        <v>4133</v>
      </c>
      <c r="DA1804">
        <v>1</v>
      </c>
      <c r="DB1804" t="s">
        <v>18283</v>
      </c>
      <c r="DC1804" t="s">
        <v>84</v>
      </c>
      <c r="DD1804" t="s">
        <v>13309</v>
      </c>
      <c r="DE1804" t="s">
        <v>4158</v>
      </c>
    </row>
    <row r="1805" spans="96:109" x14ac:dyDescent="0.25">
      <c r="CR1805" t="s">
        <v>8868</v>
      </c>
      <c r="CS1805" t="s">
        <v>4050</v>
      </c>
      <c r="CT1805" t="s">
        <v>4109</v>
      </c>
      <c r="CU1805" t="s">
        <v>18287</v>
      </c>
      <c r="CV1805" t="s">
        <v>8257</v>
      </c>
      <c r="CX1805" t="s">
        <v>4111</v>
      </c>
      <c r="CZ1805" t="s">
        <v>4133</v>
      </c>
      <c r="DA1805">
        <v>1</v>
      </c>
      <c r="DB1805" t="s">
        <v>8869</v>
      </c>
      <c r="DC1805" t="s">
        <v>84</v>
      </c>
      <c r="DD1805" t="s">
        <v>18287</v>
      </c>
      <c r="DE1805" t="s">
        <v>4158</v>
      </c>
    </row>
    <row r="1806" spans="96:109" x14ac:dyDescent="0.25">
      <c r="CR1806" t="s">
        <v>18280</v>
      </c>
      <c r="CS1806" t="s">
        <v>4050</v>
      </c>
      <c r="CT1806" t="s">
        <v>4032</v>
      </c>
      <c r="CU1806" t="s">
        <v>13827</v>
      </c>
      <c r="CV1806" t="s">
        <v>4615</v>
      </c>
      <c r="CW1806" t="s">
        <v>4141</v>
      </c>
      <c r="CX1806" t="s">
        <v>4111</v>
      </c>
      <c r="CZ1806" t="s">
        <v>4133</v>
      </c>
      <c r="DA1806">
        <v>1</v>
      </c>
      <c r="DB1806" t="s">
        <v>18281</v>
      </c>
      <c r="DC1806" t="s">
        <v>84</v>
      </c>
      <c r="DD1806" t="s">
        <v>13827</v>
      </c>
      <c r="DE1806" t="s">
        <v>4158</v>
      </c>
    </row>
    <row r="1807" spans="96:109" x14ac:dyDescent="0.25">
      <c r="CR1807" t="s">
        <v>18288</v>
      </c>
      <c r="CS1807" t="s">
        <v>4030</v>
      </c>
      <c r="CT1807" t="s">
        <v>4034</v>
      </c>
      <c r="CU1807" t="s">
        <v>13827</v>
      </c>
      <c r="CV1807" t="s">
        <v>8908</v>
      </c>
      <c r="CW1807" t="s">
        <v>4232</v>
      </c>
      <c r="CX1807" t="s">
        <v>4105</v>
      </c>
      <c r="CZ1807" t="s">
        <v>4133</v>
      </c>
      <c r="DA1807">
        <v>1</v>
      </c>
      <c r="DB1807" t="s">
        <v>18281</v>
      </c>
      <c r="DC1807" t="s">
        <v>84</v>
      </c>
      <c r="DD1807" t="s">
        <v>13827</v>
      </c>
      <c r="DE1807" t="s">
        <v>4158</v>
      </c>
    </row>
    <row r="1808" spans="96:109" x14ac:dyDescent="0.25">
      <c r="CR1808" t="s">
        <v>18289</v>
      </c>
      <c r="CS1808" t="s">
        <v>4030</v>
      </c>
      <c r="CT1808" t="s">
        <v>4034</v>
      </c>
      <c r="CU1808" t="s">
        <v>16335</v>
      </c>
      <c r="CV1808" t="s">
        <v>4636</v>
      </c>
      <c r="CX1808" t="s">
        <v>4105</v>
      </c>
      <c r="CZ1808" t="s">
        <v>4133</v>
      </c>
      <c r="DA1808">
        <v>1</v>
      </c>
      <c r="DB1808" t="s">
        <v>18290</v>
      </c>
      <c r="DC1808" t="s">
        <v>84</v>
      </c>
      <c r="DD1808" t="s">
        <v>16335</v>
      </c>
      <c r="DE1808" t="s">
        <v>4158</v>
      </c>
    </row>
    <row r="1809" spans="96:109" x14ac:dyDescent="0.25">
      <c r="CR1809" t="s">
        <v>18293</v>
      </c>
      <c r="CS1809" t="s">
        <v>4050</v>
      </c>
      <c r="CT1809" t="s">
        <v>4034</v>
      </c>
      <c r="CU1809" t="s">
        <v>17534</v>
      </c>
      <c r="CV1809" t="s">
        <v>4571</v>
      </c>
      <c r="CX1809" t="s">
        <v>4105</v>
      </c>
      <c r="CZ1809" t="s">
        <v>4133</v>
      </c>
      <c r="DA1809">
        <v>1</v>
      </c>
      <c r="DB1809" t="s">
        <v>18290</v>
      </c>
      <c r="DC1809" t="s">
        <v>84</v>
      </c>
      <c r="DD1809" t="s">
        <v>17534</v>
      </c>
      <c r="DE1809" t="s">
        <v>4158</v>
      </c>
    </row>
    <row r="1810" spans="96:109" x14ac:dyDescent="0.25">
      <c r="CR1810" t="s">
        <v>18294</v>
      </c>
      <c r="CS1810" t="s">
        <v>4030</v>
      </c>
      <c r="CT1810" t="s">
        <v>4034</v>
      </c>
      <c r="CU1810" t="s">
        <v>13519</v>
      </c>
      <c r="CV1810" t="s">
        <v>8907</v>
      </c>
      <c r="CX1810" t="s">
        <v>4105</v>
      </c>
      <c r="CZ1810" t="s">
        <v>4133</v>
      </c>
      <c r="DA1810">
        <v>1</v>
      </c>
      <c r="DB1810" t="s">
        <v>14537</v>
      </c>
      <c r="DC1810" t="s">
        <v>84</v>
      </c>
      <c r="DD1810" t="s">
        <v>13519</v>
      </c>
      <c r="DE1810" t="s">
        <v>4158</v>
      </c>
    </row>
    <row r="1811" spans="96:109" x14ac:dyDescent="0.25">
      <c r="CR1811" t="s">
        <v>18299</v>
      </c>
      <c r="CS1811" t="s">
        <v>4030</v>
      </c>
      <c r="CT1811" t="s">
        <v>4034</v>
      </c>
      <c r="CU1811" t="s">
        <v>15306</v>
      </c>
      <c r="CV1811" t="s">
        <v>8907</v>
      </c>
      <c r="CX1811" t="s">
        <v>4105</v>
      </c>
      <c r="CZ1811" t="s">
        <v>4133</v>
      </c>
      <c r="DA1811">
        <v>1</v>
      </c>
      <c r="DB1811" t="s">
        <v>14537</v>
      </c>
      <c r="DC1811" t="s">
        <v>84</v>
      </c>
      <c r="DD1811" t="s">
        <v>15306</v>
      </c>
      <c r="DE1811" t="s">
        <v>4158</v>
      </c>
    </row>
    <row r="1812" spans="96:109" x14ac:dyDescent="0.25">
      <c r="CR1812" t="s">
        <v>18300</v>
      </c>
      <c r="CS1812" t="s">
        <v>4050</v>
      </c>
      <c r="CT1812" t="s">
        <v>4109</v>
      </c>
      <c r="CU1812" t="s">
        <v>15244</v>
      </c>
      <c r="CV1812" t="s">
        <v>4615</v>
      </c>
      <c r="CW1812" t="s">
        <v>4131</v>
      </c>
      <c r="CX1812" t="s">
        <v>4111</v>
      </c>
      <c r="CZ1812" t="s">
        <v>4133</v>
      </c>
      <c r="DA1812">
        <v>1</v>
      </c>
      <c r="DB1812" t="s">
        <v>18301</v>
      </c>
      <c r="DC1812" t="s">
        <v>84</v>
      </c>
      <c r="DD1812" t="s">
        <v>15244</v>
      </c>
      <c r="DE1812" t="s">
        <v>4158</v>
      </c>
    </row>
    <row r="1813" spans="96:109" x14ac:dyDescent="0.25">
      <c r="CR1813" t="s">
        <v>14542</v>
      </c>
      <c r="CS1813" t="s">
        <v>4030</v>
      </c>
      <c r="CT1813" t="s">
        <v>4034</v>
      </c>
      <c r="CU1813" t="s">
        <v>13678</v>
      </c>
      <c r="CV1813" t="s">
        <v>8388</v>
      </c>
      <c r="CX1813" t="s">
        <v>4105</v>
      </c>
      <c r="CY1813" s="17">
        <v>0.2</v>
      </c>
      <c r="CZ1813" t="s">
        <v>4133</v>
      </c>
      <c r="DA1813">
        <v>1</v>
      </c>
      <c r="DB1813" t="s">
        <v>14543</v>
      </c>
      <c r="DC1813" t="s">
        <v>84</v>
      </c>
      <c r="DD1813" t="s">
        <v>13678</v>
      </c>
      <c r="DE1813" t="s">
        <v>4158</v>
      </c>
    </row>
    <row r="1814" spans="96:109" x14ac:dyDescent="0.25">
      <c r="CR1814" t="s">
        <v>18291</v>
      </c>
      <c r="CS1814" t="s">
        <v>4050</v>
      </c>
      <c r="CT1814" t="s">
        <v>4109</v>
      </c>
      <c r="CU1814" t="s">
        <v>15942</v>
      </c>
      <c r="CV1814" t="s">
        <v>4615</v>
      </c>
      <c r="CX1814" t="s">
        <v>4111</v>
      </c>
      <c r="CZ1814" t="s">
        <v>4133</v>
      </c>
      <c r="DA1814">
        <v>1</v>
      </c>
      <c r="DB1814" t="s">
        <v>18292</v>
      </c>
      <c r="DC1814" t="s">
        <v>84</v>
      </c>
      <c r="DD1814" t="s">
        <v>15942</v>
      </c>
      <c r="DE1814" t="s">
        <v>4158</v>
      </c>
    </row>
    <row r="1815" spans="96:109" x14ac:dyDescent="0.25">
      <c r="CR1815" t="s">
        <v>18295</v>
      </c>
      <c r="CS1815" t="s">
        <v>4050</v>
      </c>
      <c r="CT1815" t="s">
        <v>4109</v>
      </c>
      <c r="CU1815" t="s">
        <v>18296</v>
      </c>
      <c r="CV1815" t="s">
        <v>4615</v>
      </c>
      <c r="CW1815" t="s">
        <v>4287</v>
      </c>
      <c r="CX1815" t="s">
        <v>4111</v>
      </c>
      <c r="CZ1815" t="s">
        <v>4133</v>
      </c>
      <c r="DA1815">
        <v>1</v>
      </c>
      <c r="DB1815" t="s">
        <v>18292</v>
      </c>
      <c r="DC1815" t="s">
        <v>84</v>
      </c>
      <c r="DD1815" t="s">
        <v>18296</v>
      </c>
      <c r="DE1815" t="s">
        <v>4158</v>
      </c>
    </row>
    <row r="1816" spans="96:109" x14ac:dyDescent="0.25">
      <c r="CR1816" t="s">
        <v>13291</v>
      </c>
      <c r="CS1816" t="s">
        <v>4030</v>
      </c>
      <c r="CT1816" t="s">
        <v>4034</v>
      </c>
      <c r="CU1816" t="s">
        <v>18302</v>
      </c>
      <c r="CV1816" t="s">
        <v>8646</v>
      </c>
      <c r="CW1816" t="s">
        <v>4455</v>
      </c>
      <c r="CX1816" t="s">
        <v>4105</v>
      </c>
      <c r="CZ1816" t="s">
        <v>4133</v>
      </c>
      <c r="DA1816">
        <v>1</v>
      </c>
      <c r="DB1816" t="s">
        <v>13293</v>
      </c>
      <c r="DC1816" t="s">
        <v>84</v>
      </c>
      <c r="DD1816" t="s">
        <v>18302</v>
      </c>
      <c r="DE1816" t="s">
        <v>4158</v>
      </c>
    </row>
    <row r="1817" spans="96:109" x14ac:dyDescent="0.25">
      <c r="CR1817" t="s">
        <v>18303</v>
      </c>
      <c r="CS1817" t="s">
        <v>4050</v>
      </c>
      <c r="CT1817" t="s">
        <v>4027</v>
      </c>
      <c r="CU1817" t="s">
        <v>16845</v>
      </c>
      <c r="CV1817" t="s">
        <v>4615</v>
      </c>
      <c r="CW1817" t="s">
        <v>4244</v>
      </c>
      <c r="CX1817" t="s">
        <v>4105</v>
      </c>
      <c r="CZ1817" t="s">
        <v>4133</v>
      </c>
      <c r="DA1817">
        <v>1</v>
      </c>
      <c r="DB1817" t="s">
        <v>18304</v>
      </c>
      <c r="DC1817" t="s">
        <v>84</v>
      </c>
      <c r="DD1817" t="s">
        <v>16845</v>
      </c>
      <c r="DE1817" t="s">
        <v>4158</v>
      </c>
    </row>
    <row r="1818" spans="96:109" x14ac:dyDescent="0.25">
      <c r="CR1818" t="s">
        <v>18305</v>
      </c>
      <c r="CS1818" t="s">
        <v>4050</v>
      </c>
      <c r="CT1818" t="s">
        <v>4126</v>
      </c>
      <c r="CU1818" t="s">
        <v>18306</v>
      </c>
      <c r="CV1818" t="s">
        <v>4222</v>
      </c>
      <c r="CW1818" t="s">
        <v>4391</v>
      </c>
      <c r="CX1818" t="s">
        <v>4105</v>
      </c>
      <c r="CY1818" s="17">
        <v>0.2</v>
      </c>
      <c r="CZ1818" t="s">
        <v>4133</v>
      </c>
      <c r="DA1818">
        <v>1</v>
      </c>
      <c r="DB1818" t="s">
        <v>18307</v>
      </c>
      <c r="DC1818" t="s">
        <v>84</v>
      </c>
      <c r="DD1818" t="s">
        <v>18306</v>
      </c>
      <c r="DE1818" t="s">
        <v>4158</v>
      </c>
    </row>
    <row r="1819" spans="96:109" x14ac:dyDescent="0.25">
      <c r="CR1819" t="s">
        <v>18297</v>
      </c>
      <c r="CS1819" t="s">
        <v>4050</v>
      </c>
      <c r="CT1819" t="s">
        <v>4109</v>
      </c>
      <c r="CU1819" t="s">
        <v>13295</v>
      </c>
      <c r="CV1819" t="s">
        <v>4615</v>
      </c>
      <c r="CW1819" t="s">
        <v>4550</v>
      </c>
      <c r="CX1819" t="s">
        <v>4111</v>
      </c>
      <c r="CZ1819" t="s">
        <v>4133</v>
      </c>
      <c r="DA1819">
        <v>1</v>
      </c>
      <c r="DB1819" t="s">
        <v>18298</v>
      </c>
      <c r="DC1819" t="s">
        <v>84</v>
      </c>
      <c r="DD1819" t="s">
        <v>13295</v>
      </c>
      <c r="DE1819" t="s">
        <v>4158</v>
      </c>
    </row>
    <row r="1820" spans="96:109" x14ac:dyDescent="0.25">
      <c r="CR1820" t="s">
        <v>18308</v>
      </c>
      <c r="CS1820" t="s">
        <v>4050</v>
      </c>
      <c r="CT1820" t="s">
        <v>4034</v>
      </c>
      <c r="CU1820" t="s">
        <v>18309</v>
      </c>
      <c r="CV1820" t="s">
        <v>8387</v>
      </c>
      <c r="CW1820" t="s">
        <v>4243</v>
      </c>
      <c r="CX1820" t="s">
        <v>4105</v>
      </c>
      <c r="CZ1820" t="s">
        <v>4133</v>
      </c>
      <c r="DA1820">
        <v>1</v>
      </c>
      <c r="DB1820" t="s">
        <v>18310</v>
      </c>
      <c r="DC1820" t="s">
        <v>84</v>
      </c>
      <c r="DD1820" t="s">
        <v>18309</v>
      </c>
      <c r="DE1820" t="s">
        <v>4158</v>
      </c>
    </row>
    <row r="1821" spans="96:109" x14ac:dyDescent="0.25">
      <c r="CR1821" t="s">
        <v>18311</v>
      </c>
      <c r="CS1821" t="s">
        <v>4050</v>
      </c>
      <c r="CT1821" t="s">
        <v>4034</v>
      </c>
      <c r="CU1821" t="s">
        <v>18309</v>
      </c>
      <c r="CV1821" t="s">
        <v>8387</v>
      </c>
      <c r="CW1821" t="s">
        <v>4243</v>
      </c>
      <c r="CX1821" t="s">
        <v>4105</v>
      </c>
      <c r="CZ1821" t="s">
        <v>4133</v>
      </c>
      <c r="DA1821">
        <v>1</v>
      </c>
      <c r="DB1821" t="s">
        <v>18310</v>
      </c>
      <c r="DC1821" t="s">
        <v>84</v>
      </c>
      <c r="DD1821" t="s">
        <v>18309</v>
      </c>
      <c r="DE1821" t="s">
        <v>4158</v>
      </c>
    </row>
    <row r="1822" spans="96:109" x14ac:dyDescent="0.25">
      <c r="CR1822" t="s">
        <v>18312</v>
      </c>
      <c r="CS1822" t="s">
        <v>4030</v>
      </c>
      <c r="CT1822" t="s">
        <v>4034</v>
      </c>
      <c r="CU1822" t="s">
        <v>16618</v>
      </c>
      <c r="CV1822" t="s">
        <v>8908</v>
      </c>
      <c r="CW1822" t="s">
        <v>4356</v>
      </c>
      <c r="CX1822" t="s">
        <v>4105</v>
      </c>
      <c r="CZ1822" t="s">
        <v>4133</v>
      </c>
      <c r="DA1822">
        <v>1</v>
      </c>
      <c r="DB1822" t="s">
        <v>18313</v>
      </c>
      <c r="DC1822" t="s">
        <v>84</v>
      </c>
      <c r="DD1822" t="s">
        <v>16618</v>
      </c>
      <c r="DE1822" t="s">
        <v>4158</v>
      </c>
    </row>
    <row r="1823" spans="96:109" x14ac:dyDescent="0.25">
      <c r="CR1823" t="s">
        <v>18314</v>
      </c>
      <c r="CS1823" t="s">
        <v>4030</v>
      </c>
      <c r="CT1823" t="s">
        <v>4034</v>
      </c>
      <c r="CU1823" t="s">
        <v>18315</v>
      </c>
      <c r="CV1823" t="s">
        <v>8515</v>
      </c>
      <c r="CX1823" t="s">
        <v>4105</v>
      </c>
      <c r="CY1823" s="17">
        <v>0.5</v>
      </c>
      <c r="CZ1823" t="s">
        <v>4133</v>
      </c>
      <c r="DA1823">
        <v>1</v>
      </c>
      <c r="DB1823" t="s">
        <v>18316</v>
      </c>
      <c r="DC1823" t="s">
        <v>84</v>
      </c>
      <c r="DD1823" t="s">
        <v>18315</v>
      </c>
      <c r="DE1823" t="s">
        <v>4158</v>
      </c>
    </row>
    <row r="1824" spans="96:109" x14ac:dyDescent="0.25">
      <c r="CR1824" t="s">
        <v>18317</v>
      </c>
      <c r="CS1824" t="s">
        <v>4030</v>
      </c>
      <c r="CT1824" t="s">
        <v>4034</v>
      </c>
      <c r="CU1824" t="s">
        <v>18318</v>
      </c>
      <c r="CV1824" t="s">
        <v>8515</v>
      </c>
      <c r="CX1824" t="s">
        <v>4105</v>
      </c>
      <c r="CY1824" s="17">
        <v>0.5</v>
      </c>
      <c r="CZ1824" t="s">
        <v>4133</v>
      </c>
      <c r="DA1824">
        <v>1</v>
      </c>
      <c r="DB1824" t="s">
        <v>18316</v>
      </c>
      <c r="DC1824" t="s">
        <v>84</v>
      </c>
      <c r="DD1824" t="s">
        <v>18318</v>
      </c>
      <c r="DE1824" t="s">
        <v>4158</v>
      </c>
    </row>
    <row r="1825" spans="96:109" x14ac:dyDescent="0.25">
      <c r="CR1825" t="s">
        <v>18319</v>
      </c>
      <c r="CS1825" t="s">
        <v>4030</v>
      </c>
      <c r="CT1825" t="s">
        <v>4109</v>
      </c>
      <c r="CU1825" t="s">
        <v>15317</v>
      </c>
      <c r="CV1825" t="s">
        <v>8537</v>
      </c>
      <c r="CX1825" t="s">
        <v>4111</v>
      </c>
      <c r="CZ1825" t="s">
        <v>4133</v>
      </c>
      <c r="DA1825">
        <v>1</v>
      </c>
      <c r="DB1825" t="s">
        <v>18320</v>
      </c>
      <c r="DC1825" t="s">
        <v>84</v>
      </c>
      <c r="DD1825" t="s">
        <v>15317</v>
      </c>
      <c r="DE1825" t="s">
        <v>4158</v>
      </c>
    </row>
    <row r="1826" spans="96:109" x14ac:dyDescent="0.25">
      <c r="CR1826" t="s">
        <v>18321</v>
      </c>
      <c r="CS1826" t="s">
        <v>4050</v>
      </c>
      <c r="CT1826" t="s">
        <v>4109</v>
      </c>
      <c r="CU1826" t="s">
        <v>13983</v>
      </c>
      <c r="CV1826" t="s">
        <v>4615</v>
      </c>
      <c r="CW1826" t="s">
        <v>4502</v>
      </c>
      <c r="CX1826" t="s">
        <v>4111</v>
      </c>
      <c r="CZ1826" t="s">
        <v>4133</v>
      </c>
      <c r="DA1826">
        <v>1</v>
      </c>
      <c r="DB1826" t="s">
        <v>18322</v>
      </c>
      <c r="DC1826" t="s">
        <v>84</v>
      </c>
      <c r="DD1826" t="s">
        <v>13983</v>
      </c>
      <c r="DE1826" t="s">
        <v>4158</v>
      </c>
    </row>
    <row r="1827" spans="96:109" x14ac:dyDescent="0.25">
      <c r="CR1827" t="s">
        <v>18323</v>
      </c>
      <c r="CS1827" t="s">
        <v>4030</v>
      </c>
      <c r="CT1827" t="s">
        <v>4126</v>
      </c>
      <c r="CU1827" t="s">
        <v>13422</v>
      </c>
      <c r="CV1827" t="s">
        <v>8850</v>
      </c>
      <c r="CW1827" t="s">
        <v>4413</v>
      </c>
      <c r="CX1827" t="s">
        <v>4105</v>
      </c>
      <c r="CZ1827" t="s">
        <v>4133</v>
      </c>
      <c r="DA1827">
        <v>1</v>
      </c>
      <c r="DB1827" t="s">
        <v>18324</v>
      </c>
      <c r="DC1827" t="s">
        <v>84</v>
      </c>
      <c r="DD1827" t="s">
        <v>13422</v>
      </c>
      <c r="DE1827" t="s">
        <v>4158</v>
      </c>
    </row>
    <row r="1828" spans="96:109" x14ac:dyDescent="0.25">
      <c r="CR1828" t="s">
        <v>18325</v>
      </c>
      <c r="CS1828" t="s">
        <v>4030</v>
      </c>
      <c r="CT1828" t="s">
        <v>4032</v>
      </c>
      <c r="CU1828" t="s">
        <v>18326</v>
      </c>
      <c r="CV1828" t="s">
        <v>8850</v>
      </c>
      <c r="CX1828" t="s">
        <v>4105</v>
      </c>
      <c r="CZ1828" t="s">
        <v>4133</v>
      </c>
      <c r="DA1828">
        <v>1</v>
      </c>
      <c r="DB1828" t="s">
        <v>18327</v>
      </c>
      <c r="DC1828" t="s">
        <v>84</v>
      </c>
      <c r="DD1828" t="s">
        <v>18326</v>
      </c>
      <c r="DE1828" t="s">
        <v>4158</v>
      </c>
    </row>
    <row r="1829" spans="96:109" x14ac:dyDescent="0.25">
      <c r="CR1829" t="s">
        <v>18328</v>
      </c>
      <c r="CS1829" t="s">
        <v>4030</v>
      </c>
      <c r="CT1829" t="s">
        <v>4034</v>
      </c>
      <c r="CU1829" t="s">
        <v>18329</v>
      </c>
      <c r="CV1829" t="s">
        <v>8389</v>
      </c>
      <c r="CW1829" t="s">
        <v>4238</v>
      </c>
      <c r="CX1829" t="s">
        <v>4105</v>
      </c>
      <c r="CY1829" s="17">
        <v>0.2</v>
      </c>
      <c r="CZ1829" t="s">
        <v>4133</v>
      </c>
      <c r="DA1829">
        <v>1</v>
      </c>
      <c r="DB1829" t="s">
        <v>18327</v>
      </c>
      <c r="DC1829" t="s">
        <v>84</v>
      </c>
      <c r="DD1829" t="s">
        <v>18329</v>
      </c>
      <c r="DE1829" t="s">
        <v>4158</v>
      </c>
    </row>
    <row r="1830" spans="96:109" x14ac:dyDescent="0.25">
      <c r="CR1830" t="s">
        <v>14798</v>
      </c>
      <c r="CS1830" t="s">
        <v>4030</v>
      </c>
      <c r="CT1830" t="s">
        <v>4104</v>
      </c>
      <c r="CU1830" t="s">
        <v>16869</v>
      </c>
      <c r="CV1830" t="s">
        <v>8908</v>
      </c>
      <c r="CX1830" t="s">
        <v>4105</v>
      </c>
      <c r="CZ1830" t="s">
        <v>4133</v>
      </c>
      <c r="DA1830">
        <v>1</v>
      </c>
      <c r="DB1830" t="s">
        <v>14799</v>
      </c>
      <c r="DC1830" t="s">
        <v>84</v>
      </c>
      <c r="DD1830" t="s">
        <v>16869</v>
      </c>
      <c r="DE1830" t="s">
        <v>4158</v>
      </c>
    </row>
    <row r="1831" spans="96:109" x14ac:dyDescent="0.25">
      <c r="CR1831" t="s">
        <v>4650</v>
      </c>
      <c r="CS1831" t="s">
        <v>4050</v>
      </c>
      <c r="CT1831" t="s">
        <v>4109</v>
      </c>
      <c r="CU1831" t="s">
        <v>16148</v>
      </c>
      <c r="CV1831" t="s">
        <v>4614</v>
      </c>
      <c r="CX1831" t="s">
        <v>4111</v>
      </c>
      <c r="CZ1831" t="s">
        <v>4133</v>
      </c>
      <c r="DA1831">
        <v>1</v>
      </c>
      <c r="DB1831" t="s">
        <v>4651</v>
      </c>
      <c r="DC1831" t="s">
        <v>84</v>
      </c>
      <c r="DD1831" t="s">
        <v>16148</v>
      </c>
      <c r="DE1831" t="s">
        <v>4158</v>
      </c>
    </row>
    <row r="1832" spans="96:109" x14ac:dyDescent="0.25">
      <c r="CR1832" t="s">
        <v>18338</v>
      </c>
      <c r="CS1832" t="s">
        <v>4050</v>
      </c>
      <c r="CT1832" t="s">
        <v>4109</v>
      </c>
      <c r="CU1832" t="s">
        <v>18339</v>
      </c>
      <c r="CV1832" t="s">
        <v>4614</v>
      </c>
      <c r="CX1832" t="s">
        <v>4111</v>
      </c>
      <c r="CZ1832" t="s">
        <v>4133</v>
      </c>
      <c r="DA1832">
        <v>1</v>
      </c>
      <c r="DB1832" t="s">
        <v>18340</v>
      </c>
      <c r="DC1832" t="s">
        <v>84</v>
      </c>
      <c r="DD1832" t="s">
        <v>18339</v>
      </c>
      <c r="DE1832" t="s">
        <v>4158</v>
      </c>
    </row>
    <row r="1833" spans="96:109" x14ac:dyDescent="0.25">
      <c r="CR1833" t="s">
        <v>18330</v>
      </c>
      <c r="CS1833" t="s">
        <v>4050</v>
      </c>
      <c r="CT1833" t="s">
        <v>4034</v>
      </c>
      <c r="CU1833" t="s">
        <v>18331</v>
      </c>
      <c r="CV1833" t="s">
        <v>18332</v>
      </c>
      <c r="CW1833" t="s">
        <v>4421</v>
      </c>
      <c r="CX1833" t="s">
        <v>4105</v>
      </c>
      <c r="CZ1833" t="s">
        <v>4133</v>
      </c>
      <c r="DA1833">
        <v>1</v>
      </c>
      <c r="DB1833" t="s">
        <v>18333</v>
      </c>
      <c r="DC1833" t="s">
        <v>84</v>
      </c>
      <c r="DD1833" t="s">
        <v>18331</v>
      </c>
      <c r="DE1833" t="s">
        <v>4158</v>
      </c>
    </row>
    <row r="1834" spans="96:109" x14ac:dyDescent="0.25">
      <c r="CR1834" t="s">
        <v>18341</v>
      </c>
      <c r="CS1834" t="s">
        <v>4050</v>
      </c>
      <c r="CT1834" t="s">
        <v>4034</v>
      </c>
      <c r="CU1834" t="s">
        <v>13870</v>
      </c>
      <c r="CV1834" t="s">
        <v>18332</v>
      </c>
      <c r="CW1834" t="s">
        <v>4421</v>
      </c>
      <c r="CX1834" t="s">
        <v>4105</v>
      </c>
      <c r="CZ1834" t="s">
        <v>4133</v>
      </c>
      <c r="DA1834">
        <v>1</v>
      </c>
      <c r="DB1834" t="s">
        <v>18333</v>
      </c>
      <c r="DC1834" t="s">
        <v>84</v>
      </c>
      <c r="DD1834" t="s">
        <v>13870</v>
      </c>
      <c r="DE1834" t="s">
        <v>4158</v>
      </c>
    </row>
    <row r="1835" spans="96:109" x14ac:dyDescent="0.25">
      <c r="CR1835" t="s">
        <v>18342</v>
      </c>
      <c r="CS1835" t="s">
        <v>4050</v>
      </c>
      <c r="CT1835" t="s">
        <v>4034</v>
      </c>
      <c r="CU1835" t="s">
        <v>14823</v>
      </c>
      <c r="CV1835" t="s">
        <v>18332</v>
      </c>
      <c r="CW1835" t="s">
        <v>4421</v>
      </c>
      <c r="CX1835" t="s">
        <v>4105</v>
      </c>
      <c r="CZ1835" t="s">
        <v>4133</v>
      </c>
      <c r="DA1835">
        <v>1</v>
      </c>
      <c r="DB1835" t="s">
        <v>18333</v>
      </c>
      <c r="DC1835" t="s">
        <v>84</v>
      </c>
      <c r="DD1835" t="s">
        <v>14823</v>
      </c>
      <c r="DE1835" t="s">
        <v>4158</v>
      </c>
    </row>
    <row r="1836" spans="96:109" x14ac:dyDescent="0.25">
      <c r="CR1836" t="s">
        <v>18343</v>
      </c>
      <c r="CS1836" t="s">
        <v>4050</v>
      </c>
      <c r="CT1836" t="s">
        <v>4034</v>
      </c>
      <c r="CU1836" t="s">
        <v>18344</v>
      </c>
      <c r="CV1836" t="s">
        <v>18332</v>
      </c>
      <c r="CX1836" t="s">
        <v>4105</v>
      </c>
      <c r="CZ1836" t="s">
        <v>4133</v>
      </c>
      <c r="DA1836">
        <v>1</v>
      </c>
      <c r="DB1836" t="s">
        <v>18345</v>
      </c>
      <c r="DC1836" t="s">
        <v>84</v>
      </c>
      <c r="DD1836" t="s">
        <v>18344</v>
      </c>
      <c r="DE1836" t="s">
        <v>4158</v>
      </c>
    </row>
    <row r="1837" spans="96:109" x14ac:dyDescent="0.25">
      <c r="CR1837" t="s">
        <v>18334</v>
      </c>
      <c r="CS1837" t="s">
        <v>4050</v>
      </c>
      <c r="CT1837" t="s">
        <v>4109</v>
      </c>
      <c r="CU1837" t="s">
        <v>13190</v>
      </c>
      <c r="CV1837" t="s">
        <v>4614</v>
      </c>
      <c r="CW1837" t="s">
        <v>4229</v>
      </c>
      <c r="CX1837" t="s">
        <v>4111</v>
      </c>
      <c r="CZ1837" t="s">
        <v>4133</v>
      </c>
      <c r="DA1837">
        <v>1</v>
      </c>
      <c r="DB1837" t="s">
        <v>18335</v>
      </c>
      <c r="DC1837" t="s">
        <v>84</v>
      </c>
      <c r="DD1837" t="s">
        <v>13190</v>
      </c>
      <c r="DE1837" t="s">
        <v>4158</v>
      </c>
    </row>
    <row r="1838" spans="96:109" x14ac:dyDescent="0.25">
      <c r="CR1838" t="s">
        <v>18346</v>
      </c>
      <c r="CS1838" t="s">
        <v>4050</v>
      </c>
      <c r="CT1838" t="s">
        <v>4034</v>
      </c>
      <c r="CU1838" t="s">
        <v>14316</v>
      </c>
      <c r="CV1838" t="s">
        <v>4614</v>
      </c>
      <c r="CW1838" t="s">
        <v>8355</v>
      </c>
      <c r="CX1838" t="s">
        <v>4105</v>
      </c>
      <c r="CZ1838" t="s">
        <v>4133</v>
      </c>
      <c r="DA1838">
        <v>1</v>
      </c>
      <c r="DB1838" t="s">
        <v>18337</v>
      </c>
      <c r="DC1838" t="s">
        <v>84</v>
      </c>
      <c r="DD1838" t="s">
        <v>14316</v>
      </c>
      <c r="DE1838" t="s">
        <v>4158</v>
      </c>
    </row>
    <row r="1839" spans="96:109" x14ac:dyDescent="0.25">
      <c r="CR1839" t="s">
        <v>18336</v>
      </c>
      <c r="CS1839" t="s">
        <v>4050</v>
      </c>
      <c r="CT1839" t="s">
        <v>4034</v>
      </c>
      <c r="CU1839" t="s">
        <v>14316</v>
      </c>
      <c r="CV1839" t="s">
        <v>4614</v>
      </c>
      <c r="CW1839" t="s">
        <v>8355</v>
      </c>
      <c r="CX1839" t="s">
        <v>4105</v>
      </c>
      <c r="CZ1839" t="s">
        <v>4133</v>
      </c>
      <c r="DA1839">
        <v>1</v>
      </c>
      <c r="DB1839" t="s">
        <v>18337</v>
      </c>
      <c r="DC1839" t="s">
        <v>84</v>
      </c>
      <c r="DD1839" t="s">
        <v>14316</v>
      </c>
      <c r="DE1839" t="s">
        <v>4158</v>
      </c>
    </row>
    <row r="1840" spans="96:109" x14ac:dyDescent="0.25">
      <c r="CR1840" t="s">
        <v>8488</v>
      </c>
      <c r="CS1840" t="s">
        <v>4050</v>
      </c>
      <c r="CT1840" t="s">
        <v>4109</v>
      </c>
      <c r="CU1840" t="s">
        <v>15580</v>
      </c>
      <c r="CV1840" t="s">
        <v>4615</v>
      </c>
      <c r="CX1840" t="s">
        <v>4111</v>
      </c>
      <c r="CZ1840" t="s">
        <v>4133</v>
      </c>
      <c r="DA1840">
        <v>1</v>
      </c>
      <c r="DB1840" t="s">
        <v>8489</v>
      </c>
      <c r="DC1840" t="s">
        <v>84</v>
      </c>
      <c r="DD1840" t="s">
        <v>15580</v>
      </c>
      <c r="DE1840" t="s">
        <v>4158</v>
      </c>
    </row>
    <row r="1841" spans="96:109" x14ac:dyDescent="0.25">
      <c r="CR1841" t="s">
        <v>18349</v>
      </c>
      <c r="CS1841" t="s">
        <v>4050</v>
      </c>
      <c r="CT1841" t="s">
        <v>4034</v>
      </c>
      <c r="CU1841" t="s">
        <v>18350</v>
      </c>
      <c r="CV1841" t="s">
        <v>4170</v>
      </c>
      <c r="CW1841" t="s">
        <v>4120</v>
      </c>
      <c r="CX1841" t="s">
        <v>4105</v>
      </c>
      <c r="CZ1841" t="s">
        <v>4133</v>
      </c>
      <c r="DA1841">
        <v>1</v>
      </c>
      <c r="DB1841" t="s">
        <v>18351</v>
      </c>
      <c r="DC1841" t="s">
        <v>84</v>
      </c>
      <c r="DD1841" t="s">
        <v>18350</v>
      </c>
      <c r="DE1841" t="s">
        <v>4158</v>
      </c>
    </row>
    <row r="1842" spans="96:109" x14ac:dyDescent="0.25">
      <c r="CR1842" t="s">
        <v>18347</v>
      </c>
      <c r="CS1842" t="s">
        <v>4050</v>
      </c>
      <c r="CT1842" t="s">
        <v>4027</v>
      </c>
      <c r="CU1842" t="s">
        <v>15495</v>
      </c>
      <c r="CV1842" t="s">
        <v>4222</v>
      </c>
      <c r="CW1842" t="s">
        <v>8270</v>
      </c>
      <c r="CX1842" t="s">
        <v>4105</v>
      </c>
      <c r="CZ1842" t="s">
        <v>4133</v>
      </c>
      <c r="DA1842">
        <v>1</v>
      </c>
      <c r="DB1842" t="s">
        <v>18348</v>
      </c>
      <c r="DC1842" t="s">
        <v>84</v>
      </c>
      <c r="DD1842" t="s">
        <v>15495</v>
      </c>
      <c r="DE1842" t="s">
        <v>4158</v>
      </c>
    </row>
    <row r="1843" spans="96:109" x14ac:dyDescent="0.25">
      <c r="CR1843" t="s">
        <v>18352</v>
      </c>
      <c r="CS1843" t="s">
        <v>4050</v>
      </c>
      <c r="CT1843" t="s">
        <v>4034</v>
      </c>
      <c r="CU1843" t="s">
        <v>18353</v>
      </c>
      <c r="CV1843" t="s">
        <v>8257</v>
      </c>
      <c r="CX1843" t="s">
        <v>4105</v>
      </c>
      <c r="CZ1843" t="s">
        <v>4133</v>
      </c>
      <c r="DA1843">
        <v>1</v>
      </c>
      <c r="DB1843" t="s">
        <v>18354</v>
      </c>
      <c r="DC1843" t="s">
        <v>84</v>
      </c>
      <c r="DD1843" t="s">
        <v>18353</v>
      </c>
      <c r="DE1843" t="s">
        <v>4158</v>
      </c>
    </row>
    <row r="1844" spans="96:109" x14ac:dyDescent="0.25">
      <c r="CR1844" t="s">
        <v>18355</v>
      </c>
      <c r="CS1844" t="s">
        <v>4050</v>
      </c>
      <c r="CT1844" t="s">
        <v>4032</v>
      </c>
      <c r="CU1844" t="s">
        <v>17845</v>
      </c>
      <c r="CV1844" t="s">
        <v>4614</v>
      </c>
      <c r="CW1844" t="s">
        <v>8259</v>
      </c>
      <c r="CX1844" t="s">
        <v>4105</v>
      </c>
      <c r="CZ1844" t="s">
        <v>4133</v>
      </c>
      <c r="DA1844">
        <v>1</v>
      </c>
      <c r="DB1844" t="s">
        <v>18356</v>
      </c>
      <c r="DC1844" t="s">
        <v>84</v>
      </c>
      <c r="DD1844" t="s">
        <v>17845</v>
      </c>
      <c r="DE1844" t="s">
        <v>4158</v>
      </c>
    </row>
    <row r="1845" spans="96:109" x14ac:dyDescent="0.25">
      <c r="CR1845" t="s">
        <v>18357</v>
      </c>
      <c r="CS1845" t="s">
        <v>4030</v>
      </c>
      <c r="CT1845" t="s">
        <v>4032</v>
      </c>
      <c r="CU1845" t="s">
        <v>14146</v>
      </c>
      <c r="CV1845" t="s">
        <v>8646</v>
      </c>
      <c r="CW1845" t="s">
        <v>8259</v>
      </c>
      <c r="CX1845" t="s">
        <v>4105</v>
      </c>
      <c r="CZ1845" t="s">
        <v>4133</v>
      </c>
      <c r="DA1845">
        <v>1</v>
      </c>
      <c r="DB1845" t="s">
        <v>18356</v>
      </c>
      <c r="DC1845" t="s">
        <v>84</v>
      </c>
      <c r="DD1845" t="s">
        <v>14146</v>
      </c>
      <c r="DE1845" t="s">
        <v>4158</v>
      </c>
    </row>
    <row r="1846" spans="96:109" x14ac:dyDescent="0.25">
      <c r="CR1846" t="s">
        <v>18358</v>
      </c>
      <c r="CS1846" t="s">
        <v>4050</v>
      </c>
      <c r="CT1846" t="s">
        <v>4034</v>
      </c>
      <c r="CU1846" t="s">
        <v>17705</v>
      </c>
      <c r="CV1846" t="s">
        <v>4207</v>
      </c>
      <c r="CX1846" t="s">
        <v>4105</v>
      </c>
      <c r="CY1846" s="17">
        <v>0.5</v>
      </c>
      <c r="CZ1846" t="s">
        <v>4133</v>
      </c>
      <c r="DA1846">
        <v>1</v>
      </c>
      <c r="DB1846" t="s">
        <v>18359</v>
      </c>
      <c r="DC1846" t="s">
        <v>84</v>
      </c>
      <c r="DD1846" t="s">
        <v>17705</v>
      </c>
      <c r="DE1846" t="s">
        <v>4158</v>
      </c>
    </row>
    <row r="1847" spans="96:109" x14ac:dyDescent="0.25">
      <c r="CR1847" t="s">
        <v>18360</v>
      </c>
      <c r="CS1847" t="s">
        <v>4030</v>
      </c>
      <c r="CT1847" t="s">
        <v>4109</v>
      </c>
      <c r="CU1847" t="s">
        <v>18361</v>
      </c>
      <c r="CV1847" t="s">
        <v>8648</v>
      </c>
      <c r="CW1847" t="s">
        <v>4118</v>
      </c>
      <c r="CX1847" t="s">
        <v>4105</v>
      </c>
      <c r="CZ1847" t="s">
        <v>4133</v>
      </c>
      <c r="DA1847">
        <v>1</v>
      </c>
      <c r="DB1847" t="s">
        <v>18362</v>
      </c>
      <c r="DC1847" t="s">
        <v>84</v>
      </c>
      <c r="DD1847" t="s">
        <v>18361</v>
      </c>
      <c r="DE1847" t="s">
        <v>4158</v>
      </c>
    </row>
    <row r="1848" spans="96:109" x14ac:dyDescent="0.25">
      <c r="CR1848" t="s">
        <v>18366</v>
      </c>
      <c r="CS1848" t="s">
        <v>4050</v>
      </c>
      <c r="CT1848" t="s">
        <v>4126</v>
      </c>
      <c r="CU1848" t="s">
        <v>18367</v>
      </c>
      <c r="CV1848" t="s">
        <v>4211</v>
      </c>
      <c r="CW1848" t="s">
        <v>4379</v>
      </c>
      <c r="CX1848" t="s">
        <v>4105</v>
      </c>
      <c r="CZ1848" t="s">
        <v>4133</v>
      </c>
      <c r="DA1848">
        <v>1</v>
      </c>
      <c r="DB1848" t="s">
        <v>18368</v>
      </c>
      <c r="DC1848" t="s">
        <v>84</v>
      </c>
      <c r="DD1848" t="s">
        <v>18367</v>
      </c>
      <c r="DE1848" t="s">
        <v>4158</v>
      </c>
    </row>
    <row r="1849" spans="96:109" x14ac:dyDescent="0.25">
      <c r="CR1849" t="s">
        <v>18369</v>
      </c>
      <c r="CS1849" t="s">
        <v>4050</v>
      </c>
      <c r="CT1849" t="s">
        <v>4032</v>
      </c>
      <c r="CU1849" t="s">
        <v>17616</v>
      </c>
      <c r="CV1849" t="s">
        <v>8391</v>
      </c>
      <c r="CW1849" t="s">
        <v>4407</v>
      </c>
      <c r="CX1849" t="s">
        <v>4105</v>
      </c>
      <c r="CZ1849" t="s">
        <v>4133</v>
      </c>
      <c r="DA1849">
        <v>1</v>
      </c>
      <c r="DB1849" t="s">
        <v>18365</v>
      </c>
      <c r="DC1849" t="s">
        <v>84</v>
      </c>
      <c r="DD1849" t="s">
        <v>17616</v>
      </c>
      <c r="DE1849" t="s">
        <v>4158</v>
      </c>
    </row>
    <row r="1850" spans="96:109" x14ac:dyDescent="0.25">
      <c r="CR1850" t="s">
        <v>18363</v>
      </c>
      <c r="CS1850" t="s">
        <v>4050</v>
      </c>
      <c r="CT1850" t="s">
        <v>4034</v>
      </c>
      <c r="CU1850" t="s">
        <v>18364</v>
      </c>
      <c r="CV1850" t="s">
        <v>8387</v>
      </c>
      <c r="CW1850" t="s">
        <v>4312</v>
      </c>
      <c r="CX1850" t="s">
        <v>4105</v>
      </c>
      <c r="CZ1850" t="s">
        <v>4133</v>
      </c>
      <c r="DA1850">
        <v>1</v>
      </c>
      <c r="DB1850" t="s">
        <v>18365</v>
      </c>
      <c r="DC1850" t="s">
        <v>84</v>
      </c>
      <c r="DD1850" t="s">
        <v>18364</v>
      </c>
      <c r="DE1850" t="s">
        <v>4158</v>
      </c>
    </row>
    <row r="1851" spans="96:109" x14ac:dyDescent="0.25">
      <c r="CR1851" t="s">
        <v>18370</v>
      </c>
      <c r="CS1851" t="s">
        <v>4050</v>
      </c>
      <c r="CT1851" t="s">
        <v>4109</v>
      </c>
      <c r="CU1851" t="s">
        <v>13582</v>
      </c>
      <c r="CV1851" t="s">
        <v>4169</v>
      </c>
      <c r="CX1851" t="s">
        <v>4111</v>
      </c>
      <c r="CZ1851" t="s">
        <v>4133</v>
      </c>
      <c r="DA1851">
        <v>1</v>
      </c>
      <c r="DB1851" t="s">
        <v>18371</v>
      </c>
      <c r="DC1851" t="s">
        <v>84</v>
      </c>
      <c r="DD1851" t="s">
        <v>13582</v>
      </c>
      <c r="DE1851" t="s">
        <v>4158</v>
      </c>
    </row>
    <row r="1852" spans="96:109" x14ac:dyDescent="0.25">
      <c r="CR1852" t="s">
        <v>18372</v>
      </c>
      <c r="CS1852" t="s">
        <v>4050</v>
      </c>
      <c r="CT1852" t="s">
        <v>4126</v>
      </c>
      <c r="CU1852" t="s">
        <v>13814</v>
      </c>
      <c r="CV1852" t="s">
        <v>4169</v>
      </c>
      <c r="CW1852" t="s">
        <v>4497</v>
      </c>
      <c r="CX1852" t="s">
        <v>4105</v>
      </c>
      <c r="CZ1852" t="s">
        <v>4133</v>
      </c>
      <c r="DA1852">
        <v>1</v>
      </c>
      <c r="DB1852" t="s">
        <v>18373</v>
      </c>
      <c r="DC1852" t="s">
        <v>84</v>
      </c>
      <c r="DD1852" t="s">
        <v>13814</v>
      </c>
      <c r="DE1852" t="s">
        <v>4158</v>
      </c>
    </row>
    <row r="1853" spans="96:109" x14ac:dyDescent="0.25">
      <c r="CR1853" t="s">
        <v>18374</v>
      </c>
      <c r="CS1853" t="s">
        <v>4030</v>
      </c>
      <c r="CT1853" t="s">
        <v>4032</v>
      </c>
      <c r="CU1853" t="s">
        <v>18375</v>
      </c>
      <c r="CV1853" t="s">
        <v>8557</v>
      </c>
      <c r="CX1853" t="s">
        <v>4105</v>
      </c>
      <c r="CZ1853" t="s">
        <v>4133</v>
      </c>
      <c r="DA1853">
        <v>1</v>
      </c>
      <c r="DB1853" t="s">
        <v>18376</v>
      </c>
      <c r="DC1853" t="s">
        <v>1877</v>
      </c>
      <c r="DD1853" t="s">
        <v>18375</v>
      </c>
      <c r="DE1853" t="s">
        <v>4158</v>
      </c>
    </row>
    <row r="1854" spans="96:109" x14ac:dyDescent="0.25">
      <c r="CR1854" t="s">
        <v>18377</v>
      </c>
      <c r="CS1854" t="s">
        <v>4030</v>
      </c>
      <c r="CT1854" t="s">
        <v>4032</v>
      </c>
      <c r="CU1854" t="s">
        <v>18378</v>
      </c>
      <c r="CV1854" t="s">
        <v>8446</v>
      </c>
      <c r="CX1854" t="s">
        <v>4105</v>
      </c>
      <c r="CY1854" s="17">
        <v>0.5</v>
      </c>
      <c r="CZ1854" t="s">
        <v>4133</v>
      </c>
      <c r="DA1854">
        <v>1</v>
      </c>
      <c r="DB1854" t="s">
        <v>18379</v>
      </c>
      <c r="DC1854" t="s">
        <v>1877</v>
      </c>
      <c r="DD1854" t="s">
        <v>18378</v>
      </c>
      <c r="DE1854" t="s">
        <v>4158</v>
      </c>
    </row>
    <row r="1855" spans="96:109" x14ac:dyDescent="0.25">
      <c r="CR1855" t="s">
        <v>9282</v>
      </c>
      <c r="CS1855" t="s">
        <v>4050</v>
      </c>
      <c r="CT1855" t="s">
        <v>4032</v>
      </c>
      <c r="CU1855" t="s">
        <v>9283</v>
      </c>
      <c r="CV1855" t="s">
        <v>4571</v>
      </c>
      <c r="CW1855" t="s">
        <v>4329</v>
      </c>
      <c r="CX1855" t="s">
        <v>4105</v>
      </c>
      <c r="CZ1855" t="s">
        <v>4133</v>
      </c>
      <c r="DA1855">
        <v>1</v>
      </c>
      <c r="DB1855" t="s">
        <v>9284</v>
      </c>
      <c r="DC1855" t="s">
        <v>1877</v>
      </c>
      <c r="DD1855" t="s">
        <v>9283</v>
      </c>
      <c r="DE1855" t="s">
        <v>4158</v>
      </c>
    </row>
    <row r="1856" spans="96:109" x14ac:dyDescent="0.25">
      <c r="CR1856" t="s">
        <v>9285</v>
      </c>
      <c r="CS1856" t="s">
        <v>4030</v>
      </c>
      <c r="CT1856" t="s">
        <v>4032</v>
      </c>
      <c r="CU1856" t="s">
        <v>9021</v>
      </c>
      <c r="CV1856" t="s">
        <v>8521</v>
      </c>
      <c r="CX1856" t="s">
        <v>4105</v>
      </c>
      <c r="CY1856" s="17">
        <v>0.5</v>
      </c>
      <c r="CZ1856" t="s">
        <v>4133</v>
      </c>
      <c r="DA1856">
        <v>1</v>
      </c>
      <c r="DB1856" t="s">
        <v>4689</v>
      </c>
      <c r="DC1856" t="s">
        <v>1877</v>
      </c>
      <c r="DD1856" t="s">
        <v>9021</v>
      </c>
      <c r="DE1856" t="s">
        <v>4158</v>
      </c>
    </row>
    <row r="1857" spans="96:109" x14ac:dyDescent="0.25">
      <c r="CR1857" t="s">
        <v>9286</v>
      </c>
      <c r="CS1857" t="s">
        <v>4050</v>
      </c>
      <c r="CT1857" t="s">
        <v>4104</v>
      </c>
      <c r="CU1857" t="s">
        <v>9287</v>
      </c>
      <c r="CV1857" t="s">
        <v>4701</v>
      </c>
      <c r="CX1857" t="s">
        <v>4105</v>
      </c>
      <c r="CY1857" s="17">
        <v>0.2</v>
      </c>
      <c r="CZ1857" t="s">
        <v>4133</v>
      </c>
      <c r="DA1857">
        <v>1</v>
      </c>
      <c r="DB1857" t="s">
        <v>9288</v>
      </c>
      <c r="DC1857" t="s">
        <v>1877</v>
      </c>
      <c r="DD1857" t="s">
        <v>9287</v>
      </c>
      <c r="DE1857" t="s">
        <v>4158</v>
      </c>
    </row>
    <row r="1858" spans="96:109" x14ac:dyDescent="0.25">
      <c r="CR1858" t="s">
        <v>9289</v>
      </c>
      <c r="CS1858" t="s">
        <v>4030</v>
      </c>
      <c r="CT1858" t="s">
        <v>4126</v>
      </c>
      <c r="CU1858" t="s">
        <v>9277</v>
      </c>
      <c r="CV1858" t="s">
        <v>8594</v>
      </c>
      <c r="CW1858" t="s">
        <v>4218</v>
      </c>
      <c r="CX1858" t="s">
        <v>4105</v>
      </c>
      <c r="CZ1858" t="s">
        <v>4133</v>
      </c>
      <c r="DA1858">
        <v>1</v>
      </c>
      <c r="DB1858" t="s">
        <v>9290</v>
      </c>
      <c r="DC1858" t="s">
        <v>1877</v>
      </c>
      <c r="DD1858" t="s">
        <v>9277</v>
      </c>
      <c r="DE1858" t="s">
        <v>4158</v>
      </c>
    </row>
    <row r="1859" spans="96:109" x14ac:dyDescent="0.25">
      <c r="CR1859" t="s">
        <v>9291</v>
      </c>
      <c r="CS1859" t="s">
        <v>4050</v>
      </c>
      <c r="CT1859" t="s">
        <v>4109</v>
      </c>
      <c r="CU1859" t="s">
        <v>9292</v>
      </c>
      <c r="CV1859" t="s">
        <v>4701</v>
      </c>
      <c r="CX1859" t="s">
        <v>4105</v>
      </c>
      <c r="CZ1859" t="s">
        <v>4133</v>
      </c>
      <c r="DA1859">
        <v>1</v>
      </c>
      <c r="DB1859" t="s">
        <v>9293</v>
      </c>
      <c r="DC1859" t="s">
        <v>1877</v>
      </c>
      <c r="DD1859" t="s">
        <v>9292</v>
      </c>
      <c r="DE1859" t="s">
        <v>4158</v>
      </c>
    </row>
    <row r="1860" spans="96:109" x14ac:dyDescent="0.25">
      <c r="CR1860" t="s">
        <v>9294</v>
      </c>
      <c r="CS1860" t="s">
        <v>4050</v>
      </c>
      <c r="CT1860" t="s">
        <v>4027</v>
      </c>
      <c r="CU1860" t="s">
        <v>9090</v>
      </c>
      <c r="CV1860" t="s">
        <v>4571</v>
      </c>
      <c r="CX1860" t="s">
        <v>4105</v>
      </c>
      <c r="CZ1860" t="s">
        <v>4133</v>
      </c>
      <c r="DA1860">
        <v>1</v>
      </c>
      <c r="DB1860" t="s">
        <v>9295</v>
      </c>
      <c r="DC1860" t="s">
        <v>1877</v>
      </c>
      <c r="DD1860" t="s">
        <v>9090</v>
      </c>
      <c r="DE1860" t="s">
        <v>4158</v>
      </c>
    </row>
    <row r="1861" spans="96:109" x14ac:dyDescent="0.25">
      <c r="CR1861" t="s">
        <v>10039</v>
      </c>
      <c r="CS1861" t="s">
        <v>4030</v>
      </c>
      <c r="CT1861" t="s">
        <v>4104</v>
      </c>
      <c r="CU1861" t="s">
        <v>10040</v>
      </c>
      <c r="CV1861" t="s">
        <v>8912</v>
      </c>
      <c r="CW1861" t="s">
        <v>4371</v>
      </c>
      <c r="CX1861" t="s">
        <v>4105</v>
      </c>
      <c r="CZ1861" t="s">
        <v>4133</v>
      </c>
      <c r="DA1861">
        <v>1</v>
      </c>
      <c r="DB1861" t="s">
        <v>10041</v>
      </c>
      <c r="DC1861" t="s">
        <v>1877</v>
      </c>
      <c r="DD1861" t="s">
        <v>10040</v>
      </c>
      <c r="DE1861" t="s">
        <v>4158</v>
      </c>
    </row>
    <row r="1862" spans="96:109" x14ac:dyDescent="0.25">
      <c r="CR1862" t="s">
        <v>14929</v>
      </c>
      <c r="CS1862" t="s">
        <v>4050</v>
      </c>
      <c r="CT1862" t="s">
        <v>4034</v>
      </c>
      <c r="CU1862" t="s">
        <v>14995</v>
      </c>
      <c r="CV1862" t="s">
        <v>4615</v>
      </c>
      <c r="CW1862" t="s">
        <v>4127</v>
      </c>
      <c r="CX1862" t="s">
        <v>4105</v>
      </c>
      <c r="CY1862" s="17">
        <v>0.2</v>
      </c>
      <c r="CZ1862" t="s">
        <v>4133</v>
      </c>
      <c r="DA1862">
        <v>1</v>
      </c>
      <c r="DB1862" t="s">
        <v>14922</v>
      </c>
      <c r="DC1862" t="s">
        <v>1877</v>
      </c>
      <c r="DD1862" t="s">
        <v>14995</v>
      </c>
      <c r="DE1862" t="s">
        <v>4158</v>
      </c>
    </row>
    <row r="1863" spans="96:109" x14ac:dyDescent="0.25">
      <c r="CR1863" t="s">
        <v>18380</v>
      </c>
      <c r="CS1863" t="s">
        <v>4030</v>
      </c>
      <c r="CT1863" t="s">
        <v>4104</v>
      </c>
      <c r="CU1863" t="s">
        <v>15916</v>
      </c>
      <c r="CV1863" t="s">
        <v>8646</v>
      </c>
      <c r="CX1863" t="s">
        <v>4105</v>
      </c>
      <c r="CZ1863" t="s">
        <v>4133</v>
      </c>
      <c r="DA1863">
        <v>1</v>
      </c>
      <c r="DB1863" t="s">
        <v>18381</v>
      </c>
      <c r="DC1863" t="s">
        <v>1877</v>
      </c>
      <c r="DD1863" t="s">
        <v>15916</v>
      </c>
      <c r="DE1863" t="s">
        <v>4158</v>
      </c>
    </row>
    <row r="1864" spans="96:109" x14ac:dyDescent="0.25">
      <c r="CR1864" t="s">
        <v>18382</v>
      </c>
      <c r="CS1864" t="s">
        <v>4050</v>
      </c>
      <c r="CT1864" t="s">
        <v>4109</v>
      </c>
      <c r="CU1864" t="s">
        <v>18383</v>
      </c>
      <c r="CV1864" t="s">
        <v>8257</v>
      </c>
      <c r="CW1864" t="s">
        <v>4309</v>
      </c>
      <c r="CX1864" t="s">
        <v>4105</v>
      </c>
      <c r="CZ1864" t="s">
        <v>4133</v>
      </c>
      <c r="DA1864">
        <v>1</v>
      </c>
      <c r="DB1864" t="s">
        <v>8412</v>
      </c>
      <c r="DC1864" t="s">
        <v>1877</v>
      </c>
      <c r="DD1864" t="s">
        <v>18383</v>
      </c>
      <c r="DE1864" t="s">
        <v>4158</v>
      </c>
    </row>
    <row r="1865" spans="96:109" x14ac:dyDescent="0.25">
      <c r="CR1865" t="s">
        <v>18384</v>
      </c>
      <c r="CS1865" t="s">
        <v>4030</v>
      </c>
      <c r="CT1865" t="s">
        <v>4032</v>
      </c>
      <c r="CU1865" t="s">
        <v>18385</v>
      </c>
      <c r="CV1865" t="s">
        <v>8908</v>
      </c>
      <c r="CW1865" t="s">
        <v>4356</v>
      </c>
      <c r="CX1865" t="s">
        <v>4105</v>
      </c>
      <c r="CZ1865" t="s">
        <v>4133</v>
      </c>
      <c r="DA1865">
        <v>1</v>
      </c>
      <c r="DB1865" t="s">
        <v>18386</v>
      </c>
      <c r="DC1865" t="s">
        <v>1877</v>
      </c>
      <c r="DD1865" t="s">
        <v>18385</v>
      </c>
      <c r="DE1865" t="s">
        <v>4158</v>
      </c>
    </row>
    <row r="1866" spans="96:109" x14ac:dyDescent="0.25">
      <c r="CR1866" t="s">
        <v>18387</v>
      </c>
      <c r="CS1866" t="s">
        <v>4030</v>
      </c>
      <c r="CT1866" t="s">
        <v>4027</v>
      </c>
      <c r="CU1866" t="s">
        <v>14769</v>
      </c>
      <c r="CV1866" t="s">
        <v>8389</v>
      </c>
      <c r="CX1866" t="s">
        <v>4105</v>
      </c>
      <c r="CZ1866" t="s">
        <v>4133</v>
      </c>
      <c r="DA1866">
        <v>1</v>
      </c>
      <c r="DB1866" t="s">
        <v>18388</v>
      </c>
      <c r="DC1866" t="s">
        <v>1877</v>
      </c>
      <c r="DD1866" t="s">
        <v>14769</v>
      </c>
      <c r="DE1866" t="s">
        <v>4158</v>
      </c>
    </row>
    <row r="1867" spans="96:109" x14ac:dyDescent="0.25">
      <c r="CR1867" t="s">
        <v>18392</v>
      </c>
      <c r="CS1867" t="s">
        <v>4050</v>
      </c>
      <c r="CT1867" t="s">
        <v>4109</v>
      </c>
      <c r="CU1867" t="s">
        <v>13672</v>
      </c>
      <c r="CV1867" t="s">
        <v>4187</v>
      </c>
      <c r="CX1867" t="s">
        <v>4105</v>
      </c>
      <c r="CY1867" s="17">
        <v>0.5</v>
      </c>
      <c r="CZ1867" t="s">
        <v>4133</v>
      </c>
      <c r="DA1867">
        <v>1</v>
      </c>
      <c r="DB1867" t="s">
        <v>18393</v>
      </c>
      <c r="DC1867" t="s">
        <v>1877</v>
      </c>
      <c r="DD1867" t="s">
        <v>13672</v>
      </c>
      <c r="DE1867" t="s">
        <v>4158</v>
      </c>
    </row>
    <row r="1868" spans="96:109" x14ac:dyDescent="0.25">
      <c r="CR1868" t="s">
        <v>18394</v>
      </c>
      <c r="CS1868" t="s">
        <v>4050</v>
      </c>
      <c r="CT1868" t="s">
        <v>4032</v>
      </c>
      <c r="CU1868" t="s">
        <v>14115</v>
      </c>
      <c r="CV1868" t="s">
        <v>4615</v>
      </c>
      <c r="CX1868" t="s">
        <v>4105</v>
      </c>
      <c r="CY1868" s="17">
        <v>0.5</v>
      </c>
      <c r="CZ1868" t="s">
        <v>4133</v>
      </c>
      <c r="DA1868">
        <v>1</v>
      </c>
      <c r="DB1868" t="s">
        <v>18395</v>
      </c>
      <c r="DC1868" t="s">
        <v>1877</v>
      </c>
      <c r="DD1868" t="s">
        <v>14115</v>
      </c>
      <c r="DE1868" t="s">
        <v>4158</v>
      </c>
    </row>
    <row r="1869" spans="96:109" x14ac:dyDescent="0.25">
      <c r="CR1869" t="s">
        <v>18389</v>
      </c>
      <c r="CS1869" t="s">
        <v>4030</v>
      </c>
      <c r="CT1869" t="s">
        <v>4032</v>
      </c>
      <c r="CU1869" t="s">
        <v>18390</v>
      </c>
      <c r="CV1869" t="s">
        <v>8429</v>
      </c>
      <c r="CX1869" t="s">
        <v>4105</v>
      </c>
      <c r="CY1869" s="17">
        <v>0.5</v>
      </c>
      <c r="CZ1869" t="s">
        <v>4133</v>
      </c>
      <c r="DA1869">
        <v>1</v>
      </c>
      <c r="DB1869" t="s">
        <v>18391</v>
      </c>
      <c r="DC1869" t="s">
        <v>1877</v>
      </c>
      <c r="DD1869" t="s">
        <v>18390</v>
      </c>
      <c r="DE1869" t="s">
        <v>4158</v>
      </c>
    </row>
    <row r="1870" spans="96:109" x14ac:dyDescent="0.25">
      <c r="CR1870" t="s">
        <v>18401</v>
      </c>
      <c r="CS1870" t="s">
        <v>4030</v>
      </c>
      <c r="CT1870" t="s">
        <v>4104</v>
      </c>
      <c r="CU1870" t="s">
        <v>18402</v>
      </c>
      <c r="CV1870" t="s">
        <v>8595</v>
      </c>
      <c r="CW1870" t="s">
        <v>4362</v>
      </c>
      <c r="CX1870" t="s">
        <v>4105</v>
      </c>
      <c r="CZ1870" t="s">
        <v>4133</v>
      </c>
      <c r="DA1870">
        <v>1</v>
      </c>
      <c r="DB1870" t="s">
        <v>18403</v>
      </c>
      <c r="DC1870" t="s">
        <v>1877</v>
      </c>
      <c r="DD1870" t="s">
        <v>18402</v>
      </c>
      <c r="DE1870" t="s">
        <v>4158</v>
      </c>
    </row>
    <row r="1871" spans="96:109" x14ac:dyDescent="0.25">
      <c r="CR1871" t="s">
        <v>18404</v>
      </c>
      <c r="CS1871" t="s">
        <v>4050</v>
      </c>
      <c r="CT1871" t="s">
        <v>4034</v>
      </c>
      <c r="CU1871" t="s">
        <v>18405</v>
      </c>
      <c r="CV1871" t="s">
        <v>4615</v>
      </c>
      <c r="CW1871" t="s">
        <v>4563</v>
      </c>
      <c r="CX1871" t="s">
        <v>4105</v>
      </c>
      <c r="CZ1871" t="s">
        <v>4133</v>
      </c>
      <c r="DA1871">
        <v>1</v>
      </c>
      <c r="DB1871" t="s">
        <v>18406</v>
      </c>
      <c r="DC1871" t="s">
        <v>1877</v>
      </c>
      <c r="DD1871" t="s">
        <v>18405</v>
      </c>
      <c r="DE1871" t="s">
        <v>4158</v>
      </c>
    </row>
    <row r="1872" spans="96:109" x14ac:dyDescent="0.25">
      <c r="CR1872" t="s">
        <v>18407</v>
      </c>
      <c r="CS1872" t="s">
        <v>4030</v>
      </c>
      <c r="CT1872" t="s">
        <v>4032</v>
      </c>
      <c r="CU1872" t="s">
        <v>16659</v>
      </c>
      <c r="CV1872" t="s">
        <v>8595</v>
      </c>
      <c r="CX1872" t="s">
        <v>4105</v>
      </c>
      <c r="CZ1872" t="s">
        <v>4133</v>
      </c>
      <c r="DA1872">
        <v>1</v>
      </c>
      <c r="DB1872" t="s">
        <v>18408</v>
      </c>
      <c r="DC1872" t="s">
        <v>1877</v>
      </c>
      <c r="DD1872" t="s">
        <v>16659</v>
      </c>
      <c r="DE1872" t="s">
        <v>4158</v>
      </c>
    </row>
    <row r="1873" spans="96:109" x14ac:dyDescent="0.25">
      <c r="CR1873" t="s">
        <v>18396</v>
      </c>
      <c r="CS1873" t="s">
        <v>4030</v>
      </c>
      <c r="CT1873" t="s">
        <v>4032</v>
      </c>
      <c r="CU1873" t="s">
        <v>18397</v>
      </c>
      <c r="CV1873" t="s">
        <v>8429</v>
      </c>
      <c r="CX1873" t="s">
        <v>4105</v>
      </c>
      <c r="CZ1873" t="s">
        <v>4133</v>
      </c>
      <c r="DA1873">
        <v>1</v>
      </c>
      <c r="DB1873" t="s">
        <v>18398</v>
      </c>
      <c r="DC1873" t="s">
        <v>1877</v>
      </c>
      <c r="DD1873" t="s">
        <v>18397</v>
      </c>
      <c r="DE1873" t="s">
        <v>4158</v>
      </c>
    </row>
    <row r="1874" spans="96:109" x14ac:dyDescent="0.25">
      <c r="CR1874" t="s">
        <v>18409</v>
      </c>
      <c r="CS1874" t="s">
        <v>4050</v>
      </c>
      <c r="CT1874" t="s">
        <v>4032</v>
      </c>
      <c r="CU1874" t="s">
        <v>18410</v>
      </c>
      <c r="CV1874" t="s">
        <v>4615</v>
      </c>
      <c r="CW1874" t="s">
        <v>8374</v>
      </c>
      <c r="CX1874" t="s">
        <v>4105</v>
      </c>
      <c r="CZ1874" t="s">
        <v>4133</v>
      </c>
      <c r="DA1874">
        <v>1</v>
      </c>
      <c r="DB1874" t="s">
        <v>18411</v>
      </c>
      <c r="DC1874" t="s">
        <v>1877</v>
      </c>
      <c r="DD1874" t="s">
        <v>18410</v>
      </c>
      <c r="DE1874" t="s">
        <v>4158</v>
      </c>
    </row>
    <row r="1875" spans="96:109" x14ac:dyDescent="0.25">
      <c r="CR1875" t="s">
        <v>18399</v>
      </c>
      <c r="CS1875" t="s">
        <v>4030</v>
      </c>
      <c r="CT1875" t="s">
        <v>4034</v>
      </c>
      <c r="CU1875" t="s">
        <v>14648</v>
      </c>
      <c r="CV1875" t="s">
        <v>8537</v>
      </c>
      <c r="CW1875" t="s">
        <v>4493</v>
      </c>
      <c r="CX1875" t="s">
        <v>4105</v>
      </c>
      <c r="CZ1875" t="s">
        <v>4133</v>
      </c>
      <c r="DA1875">
        <v>1</v>
      </c>
      <c r="DB1875" t="s">
        <v>18400</v>
      </c>
      <c r="DC1875" t="s">
        <v>1877</v>
      </c>
      <c r="DD1875" t="s">
        <v>14648</v>
      </c>
      <c r="DE1875" t="s">
        <v>4158</v>
      </c>
    </row>
    <row r="1876" spans="96:109" x14ac:dyDescent="0.25">
      <c r="CR1876" t="s">
        <v>18412</v>
      </c>
      <c r="CS1876" t="s">
        <v>4030</v>
      </c>
      <c r="CT1876" t="s">
        <v>4032</v>
      </c>
      <c r="CU1876" t="s">
        <v>16386</v>
      </c>
      <c r="CV1876" t="s">
        <v>8594</v>
      </c>
      <c r="CX1876" t="s">
        <v>4105</v>
      </c>
      <c r="CZ1876" t="s">
        <v>4133</v>
      </c>
      <c r="DA1876">
        <v>1</v>
      </c>
      <c r="DB1876" t="s">
        <v>18413</v>
      </c>
      <c r="DC1876" t="s">
        <v>1877</v>
      </c>
      <c r="DD1876" t="s">
        <v>16386</v>
      </c>
      <c r="DE1876" t="s">
        <v>4158</v>
      </c>
    </row>
    <row r="1877" spans="96:109" x14ac:dyDescent="0.25">
      <c r="CR1877" t="s">
        <v>18414</v>
      </c>
      <c r="CS1877" t="s">
        <v>4050</v>
      </c>
      <c r="CT1877" t="s">
        <v>4126</v>
      </c>
      <c r="CU1877" t="s">
        <v>18415</v>
      </c>
      <c r="CV1877" t="s">
        <v>4614</v>
      </c>
      <c r="CW1877" t="s">
        <v>4119</v>
      </c>
      <c r="CX1877" t="s">
        <v>4105</v>
      </c>
      <c r="CZ1877" t="s">
        <v>4133</v>
      </c>
      <c r="DA1877">
        <v>1</v>
      </c>
      <c r="DB1877" t="s">
        <v>18416</v>
      </c>
      <c r="DC1877" t="s">
        <v>1877</v>
      </c>
      <c r="DD1877" t="s">
        <v>18415</v>
      </c>
      <c r="DE1877" t="s">
        <v>4158</v>
      </c>
    </row>
    <row r="1878" spans="96:109" x14ac:dyDescent="0.25">
      <c r="CR1878" t="s">
        <v>18417</v>
      </c>
      <c r="CS1878" t="s">
        <v>4050</v>
      </c>
      <c r="CT1878" t="s">
        <v>4126</v>
      </c>
      <c r="CU1878" t="s">
        <v>18418</v>
      </c>
      <c r="CV1878" t="s">
        <v>8387</v>
      </c>
      <c r="CX1878" t="s">
        <v>4105</v>
      </c>
      <c r="CY1878" s="17">
        <v>0.5</v>
      </c>
      <c r="CZ1878" t="s">
        <v>4133</v>
      </c>
      <c r="DA1878">
        <v>1</v>
      </c>
      <c r="DB1878" t="s">
        <v>18419</v>
      </c>
      <c r="DC1878" t="s">
        <v>1877</v>
      </c>
      <c r="DD1878" t="s">
        <v>18418</v>
      </c>
      <c r="DE1878" t="s">
        <v>4158</v>
      </c>
    </row>
    <row r="1879" spans="96:109" x14ac:dyDescent="0.25">
      <c r="CR1879" t="s">
        <v>18420</v>
      </c>
      <c r="CS1879" t="s">
        <v>4050</v>
      </c>
      <c r="CT1879" t="s">
        <v>4104</v>
      </c>
      <c r="CU1879" t="s">
        <v>18421</v>
      </c>
      <c r="CV1879" t="s">
        <v>4169</v>
      </c>
      <c r="CX1879" t="s">
        <v>4105</v>
      </c>
      <c r="CY1879" s="17">
        <v>0.2</v>
      </c>
      <c r="CZ1879" t="s">
        <v>4133</v>
      </c>
      <c r="DA1879">
        <v>1</v>
      </c>
      <c r="DB1879" t="s">
        <v>18422</v>
      </c>
      <c r="DC1879" t="s">
        <v>1877</v>
      </c>
      <c r="DD1879" t="s">
        <v>18421</v>
      </c>
      <c r="DE1879" t="s">
        <v>4158</v>
      </c>
    </row>
    <row r="1880" spans="96:109" x14ac:dyDescent="0.25">
      <c r="CR1880" t="s">
        <v>18423</v>
      </c>
      <c r="CS1880" t="s">
        <v>4030</v>
      </c>
      <c r="CT1880" t="s">
        <v>4126</v>
      </c>
      <c r="CU1880" t="s">
        <v>18424</v>
      </c>
      <c r="CV1880" t="s">
        <v>8557</v>
      </c>
      <c r="CW1880" t="s">
        <v>4392</v>
      </c>
      <c r="CX1880" t="s">
        <v>4105</v>
      </c>
      <c r="CZ1880" t="s">
        <v>4133</v>
      </c>
      <c r="DA1880">
        <v>1</v>
      </c>
      <c r="DB1880" t="s">
        <v>18425</v>
      </c>
      <c r="DC1880" t="s">
        <v>1877</v>
      </c>
      <c r="DD1880" t="s">
        <v>18424</v>
      </c>
      <c r="DE1880" t="s">
        <v>4158</v>
      </c>
    </row>
    <row r="1881" spans="96:109" x14ac:dyDescent="0.25">
      <c r="CR1881" t="s">
        <v>18431</v>
      </c>
      <c r="CS1881" t="s">
        <v>4050</v>
      </c>
      <c r="CT1881" t="s">
        <v>4032</v>
      </c>
      <c r="CU1881" t="s">
        <v>18432</v>
      </c>
      <c r="CV1881" t="s">
        <v>4169</v>
      </c>
      <c r="CX1881" t="s">
        <v>4105</v>
      </c>
      <c r="CZ1881" t="s">
        <v>4133</v>
      </c>
      <c r="DA1881">
        <v>1</v>
      </c>
      <c r="DB1881" t="s">
        <v>18433</v>
      </c>
      <c r="DC1881" t="s">
        <v>1877</v>
      </c>
      <c r="DD1881" t="s">
        <v>18432</v>
      </c>
      <c r="DE1881" t="s">
        <v>4158</v>
      </c>
    </row>
    <row r="1882" spans="96:109" x14ac:dyDescent="0.25">
      <c r="CR1882" t="s">
        <v>18429</v>
      </c>
      <c r="CS1882" t="s">
        <v>4030</v>
      </c>
      <c r="CT1882" t="s">
        <v>4104</v>
      </c>
      <c r="CU1882" t="s">
        <v>13563</v>
      </c>
      <c r="CV1882" t="s">
        <v>8455</v>
      </c>
      <c r="CX1882" t="s">
        <v>4105</v>
      </c>
      <c r="CZ1882" t="s">
        <v>4133</v>
      </c>
      <c r="DA1882">
        <v>1</v>
      </c>
      <c r="DB1882" t="s">
        <v>18430</v>
      </c>
      <c r="DC1882" t="s">
        <v>1877</v>
      </c>
      <c r="DD1882" t="s">
        <v>13563</v>
      </c>
      <c r="DE1882" t="s">
        <v>4158</v>
      </c>
    </row>
    <row r="1883" spans="96:109" x14ac:dyDescent="0.25">
      <c r="CR1883" t="s">
        <v>18426</v>
      </c>
      <c r="CS1883" t="s">
        <v>4050</v>
      </c>
      <c r="CT1883" t="s">
        <v>4317</v>
      </c>
      <c r="CU1883" t="s">
        <v>18427</v>
      </c>
      <c r="CV1883" t="s">
        <v>4701</v>
      </c>
      <c r="CW1883" t="s">
        <v>4429</v>
      </c>
      <c r="CX1883" t="s">
        <v>4105</v>
      </c>
      <c r="CZ1883" t="s">
        <v>4133</v>
      </c>
      <c r="DA1883">
        <v>1</v>
      </c>
      <c r="DB1883" t="s">
        <v>18428</v>
      </c>
      <c r="DC1883" t="s">
        <v>1877</v>
      </c>
      <c r="DD1883" t="s">
        <v>18427</v>
      </c>
      <c r="DE1883" t="s">
        <v>4158</v>
      </c>
    </row>
    <row r="1884" spans="96:109" x14ac:dyDescent="0.25">
      <c r="CR1884" t="s">
        <v>18435</v>
      </c>
      <c r="CS1884" t="s">
        <v>4050</v>
      </c>
      <c r="CT1884" t="s">
        <v>4032</v>
      </c>
      <c r="CU1884" t="s">
        <v>18436</v>
      </c>
      <c r="CV1884" t="s">
        <v>8391</v>
      </c>
      <c r="CX1884" t="s">
        <v>4105</v>
      </c>
      <c r="CZ1884" t="s">
        <v>4133</v>
      </c>
      <c r="DA1884">
        <v>1</v>
      </c>
      <c r="DB1884" t="s">
        <v>18437</v>
      </c>
      <c r="DC1884" t="s">
        <v>1877</v>
      </c>
      <c r="DD1884" t="s">
        <v>18436</v>
      </c>
      <c r="DE1884" t="s">
        <v>4158</v>
      </c>
    </row>
    <row r="1885" spans="96:109" x14ac:dyDescent="0.25">
      <c r="CR1885" t="s">
        <v>18434</v>
      </c>
      <c r="CS1885" t="s">
        <v>4050</v>
      </c>
      <c r="CT1885" t="s">
        <v>4032</v>
      </c>
      <c r="CU1885" t="s">
        <v>15557</v>
      </c>
      <c r="CV1885" t="s">
        <v>4169</v>
      </c>
      <c r="CW1885" t="s">
        <v>4206</v>
      </c>
      <c r="CX1885" t="s">
        <v>4105</v>
      </c>
      <c r="CZ1885" t="s">
        <v>4133</v>
      </c>
      <c r="DA1885">
        <v>1</v>
      </c>
      <c r="DB1885" t="s">
        <v>14185</v>
      </c>
      <c r="DC1885" t="s">
        <v>1877</v>
      </c>
      <c r="DD1885" t="s">
        <v>15557</v>
      </c>
      <c r="DE1885" t="s">
        <v>4158</v>
      </c>
    </row>
    <row r="1886" spans="96:109" x14ac:dyDescent="0.25">
      <c r="CR1886" t="s">
        <v>18442</v>
      </c>
      <c r="CS1886" t="s">
        <v>4050</v>
      </c>
      <c r="CT1886" t="s">
        <v>4032</v>
      </c>
      <c r="CU1886" t="s">
        <v>17720</v>
      </c>
      <c r="CV1886" t="s">
        <v>4571</v>
      </c>
      <c r="CW1886" t="s">
        <v>4357</v>
      </c>
      <c r="CX1886" t="s">
        <v>4105</v>
      </c>
      <c r="CZ1886" t="s">
        <v>4133</v>
      </c>
      <c r="DA1886">
        <v>1</v>
      </c>
      <c r="DB1886" t="s">
        <v>18443</v>
      </c>
      <c r="DC1886" t="s">
        <v>1877</v>
      </c>
      <c r="DD1886" t="s">
        <v>17720</v>
      </c>
      <c r="DE1886" t="s">
        <v>4158</v>
      </c>
    </row>
    <row r="1887" spans="96:109" x14ac:dyDescent="0.25">
      <c r="CR1887" t="s">
        <v>18444</v>
      </c>
      <c r="CS1887" t="s">
        <v>4050</v>
      </c>
      <c r="CT1887" t="s">
        <v>4032</v>
      </c>
      <c r="CU1887" t="s">
        <v>13749</v>
      </c>
      <c r="CV1887" t="s">
        <v>4701</v>
      </c>
      <c r="CX1887" t="s">
        <v>4105</v>
      </c>
      <c r="CZ1887" t="s">
        <v>4133</v>
      </c>
      <c r="DA1887">
        <v>1</v>
      </c>
      <c r="DB1887" t="s">
        <v>18445</v>
      </c>
      <c r="DC1887" t="s">
        <v>1877</v>
      </c>
      <c r="DD1887" t="s">
        <v>13749</v>
      </c>
      <c r="DE1887" t="s">
        <v>4158</v>
      </c>
    </row>
    <row r="1888" spans="96:109" x14ac:dyDescent="0.25">
      <c r="CR1888" t="s">
        <v>18446</v>
      </c>
      <c r="CS1888" t="s">
        <v>4050</v>
      </c>
      <c r="CT1888" t="s">
        <v>4126</v>
      </c>
      <c r="CU1888" t="s">
        <v>16935</v>
      </c>
      <c r="CV1888" t="s">
        <v>4169</v>
      </c>
      <c r="CW1888" t="s">
        <v>4436</v>
      </c>
      <c r="CX1888" t="s">
        <v>4105</v>
      </c>
      <c r="CZ1888" t="s">
        <v>4133</v>
      </c>
      <c r="DA1888">
        <v>1</v>
      </c>
      <c r="DB1888" t="s">
        <v>18447</v>
      </c>
      <c r="DC1888" t="s">
        <v>1877</v>
      </c>
      <c r="DD1888" t="s">
        <v>16935</v>
      </c>
      <c r="DE1888" t="s">
        <v>4158</v>
      </c>
    </row>
    <row r="1889" spans="96:109" x14ac:dyDescent="0.25">
      <c r="CR1889" t="s">
        <v>18448</v>
      </c>
      <c r="CS1889" t="s">
        <v>4050</v>
      </c>
      <c r="CT1889" t="s">
        <v>4104</v>
      </c>
      <c r="CU1889" t="s">
        <v>13490</v>
      </c>
      <c r="CV1889" t="s">
        <v>4169</v>
      </c>
      <c r="CW1889" t="s">
        <v>4239</v>
      </c>
      <c r="CX1889" t="s">
        <v>4105</v>
      </c>
      <c r="CZ1889" t="s">
        <v>4133</v>
      </c>
      <c r="DA1889">
        <v>1</v>
      </c>
      <c r="DB1889" t="s">
        <v>18449</v>
      </c>
      <c r="DC1889" t="s">
        <v>1877</v>
      </c>
      <c r="DD1889" t="s">
        <v>13490</v>
      </c>
      <c r="DE1889" t="s">
        <v>4158</v>
      </c>
    </row>
    <row r="1890" spans="96:109" x14ac:dyDescent="0.25">
      <c r="CR1890" t="s">
        <v>18450</v>
      </c>
      <c r="CS1890" t="s">
        <v>4050</v>
      </c>
      <c r="CT1890" t="s">
        <v>4032</v>
      </c>
      <c r="CU1890" t="s">
        <v>17166</v>
      </c>
      <c r="CV1890" t="s">
        <v>8257</v>
      </c>
      <c r="CX1890" t="s">
        <v>4105</v>
      </c>
      <c r="CY1890" s="17">
        <v>0.5</v>
      </c>
      <c r="CZ1890" t="s">
        <v>4133</v>
      </c>
      <c r="DA1890">
        <v>1</v>
      </c>
      <c r="DB1890" t="s">
        <v>8393</v>
      </c>
      <c r="DC1890" t="s">
        <v>1877</v>
      </c>
      <c r="DD1890" t="s">
        <v>17166</v>
      </c>
      <c r="DE1890" t="s">
        <v>4158</v>
      </c>
    </row>
    <row r="1891" spans="96:109" x14ac:dyDescent="0.25">
      <c r="CR1891" t="s">
        <v>18451</v>
      </c>
      <c r="CS1891" t="s">
        <v>4050</v>
      </c>
      <c r="CT1891" t="s">
        <v>4032</v>
      </c>
      <c r="CU1891" t="s">
        <v>14661</v>
      </c>
      <c r="CV1891" t="s">
        <v>4169</v>
      </c>
      <c r="CW1891" t="s">
        <v>4380</v>
      </c>
      <c r="CX1891" t="s">
        <v>4105</v>
      </c>
      <c r="CZ1891" t="s">
        <v>4133</v>
      </c>
      <c r="DA1891">
        <v>1</v>
      </c>
      <c r="DB1891" t="s">
        <v>18452</v>
      </c>
      <c r="DC1891" t="s">
        <v>1877</v>
      </c>
      <c r="DD1891" t="s">
        <v>14661</v>
      </c>
      <c r="DE1891" t="s">
        <v>4158</v>
      </c>
    </row>
    <row r="1892" spans="96:109" x14ac:dyDescent="0.25">
      <c r="CR1892" t="s">
        <v>18440</v>
      </c>
      <c r="CS1892" t="s">
        <v>4030</v>
      </c>
      <c r="CT1892" t="s">
        <v>4034</v>
      </c>
      <c r="CU1892" t="s">
        <v>15589</v>
      </c>
      <c r="CV1892" t="s">
        <v>8454</v>
      </c>
      <c r="CW1892" t="s">
        <v>4268</v>
      </c>
      <c r="CX1892" t="s">
        <v>4105</v>
      </c>
      <c r="CZ1892" t="s">
        <v>4133</v>
      </c>
      <c r="DA1892">
        <v>1</v>
      </c>
      <c r="DB1892" t="s">
        <v>18441</v>
      </c>
      <c r="DC1892" t="s">
        <v>1877</v>
      </c>
      <c r="DD1892" t="s">
        <v>15589</v>
      </c>
      <c r="DE1892" t="s">
        <v>4158</v>
      </c>
    </row>
    <row r="1893" spans="96:109" x14ac:dyDescent="0.25">
      <c r="CR1893" t="s">
        <v>18453</v>
      </c>
      <c r="CS1893" t="s">
        <v>4030</v>
      </c>
      <c r="CT1893" t="s">
        <v>4027</v>
      </c>
      <c r="CU1893" t="s">
        <v>18454</v>
      </c>
      <c r="CV1893" t="s">
        <v>8455</v>
      </c>
      <c r="CW1893" t="s">
        <v>4551</v>
      </c>
      <c r="CX1893" t="s">
        <v>4105</v>
      </c>
      <c r="CZ1893" t="s">
        <v>4133</v>
      </c>
      <c r="DA1893">
        <v>1</v>
      </c>
      <c r="DB1893" t="s">
        <v>18455</v>
      </c>
      <c r="DC1893" t="s">
        <v>1877</v>
      </c>
      <c r="DD1893" t="s">
        <v>18454</v>
      </c>
      <c r="DE1893" t="s">
        <v>4158</v>
      </c>
    </row>
    <row r="1894" spans="96:109" x14ac:dyDescent="0.25">
      <c r="CR1894" t="s">
        <v>18438</v>
      </c>
      <c r="CS1894" t="s">
        <v>4030</v>
      </c>
      <c r="CT1894" t="s">
        <v>4032</v>
      </c>
      <c r="CU1894" t="s">
        <v>13493</v>
      </c>
      <c r="CV1894" t="s">
        <v>8455</v>
      </c>
      <c r="CX1894" t="s">
        <v>4105</v>
      </c>
      <c r="CZ1894" t="s">
        <v>4133</v>
      </c>
      <c r="DA1894">
        <v>1</v>
      </c>
      <c r="DB1894" t="s">
        <v>18439</v>
      </c>
      <c r="DC1894" t="s">
        <v>1877</v>
      </c>
      <c r="DD1894" t="s">
        <v>13493</v>
      </c>
      <c r="DE1894" t="s">
        <v>4158</v>
      </c>
    </row>
    <row r="1895" spans="96:109" x14ac:dyDescent="0.25">
      <c r="CR1895" t="s">
        <v>20634</v>
      </c>
      <c r="CS1895" t="s">
        <v>4050</v>
      </c>
      <c r="CT1895" t="s">
        <v>4032</v>
      </c>
      <c r="CU1895" t="s">
        <v>20571</v>
      </c>
      <c r="CV1895" t="s">
        <v>8257</v>
      </c>
      <c r="CX1895" t="s">
        <v>4105</v>
      </c>
      <c r="CZ1895" t="s">
        <v>4133</v>
      </c>
      <c r="DA1895">
        <v>1</v>
      </c>
      <c r="DB1895" t="s">
        <v>20635</v>
      </c>
      <c r="DC1895" t="s">
        <v>1891</v>
      </c>
      <c r="DD1895" t="s">
        <v>20571</v>
      </c>
      <c r="DE1895" t="s">
        <v>4158</v>
      </c>
    </row>
    <row r="1896" spans="96:109" x14ac:dyDescent="0.25">
      <c r="CR1896" t="s">
        <v>18456</v>
      </c>
      <c r="CS1896" t="s">
        <v>4050</v>
      </c>
      <c r="CT1896" t="s">
        <v>4126</v>
      </c>
      <c r="CU1896" t="s">
        <v>15653</v>
      </c>
      <c r="CV1896" t="s">
        <v>4701</v>
      </c>
      <c r="CX1896" t="s">
        <v>4105</v>
      </c>
      <c r="CZ1896" t="s">
        <v>4133</v>
      </c>
      <c r="DA1896">
        <v>1</v>
      </c>
      <c r="DB1896" t="s">
        <v>18457</v>
      </c>
      <c r="DC1896" t="s">
        <v>1891</v>
      </c>
      <c r="DD1896" t="s">
        <v>15653</v>
      </c>
      <c r="DE1896" t="s">
        <v>4158</v>
      </c>
    </row>
    <row r="1897" spans="96:109" x14ac:dyDescent="0.25">
      <c r="CR1897" t="s">
        <v>10042</v>
      </c>
      <c r="CS1897" t="s">
        <v>4050</v>
      </c>
      <c r="CT1897" t="s">
        <v>4109</v>
      </c>
      <c r="CU1897" t="s">
        <v>10038</v>
      </c>
      <c r="CV1897" t="s">
        <v>4180</v>
      </c>
      <c r="CX1897" t="s">
        <v>4105</v>
      </c>
      <c r="CZ1897" t="s">
        <v>4133</v>
      </c>
      <c r="DA1897">
        <v>1</v>
      </c>
      <c r="DB1897" t="s">
        <v>10043</v>
      </c>
      <c r="DC1897" t="s">
        <v>1891</v>
      </c>
      <c r="DD1897" t="s">
        <v>10038</v>
      </c>
      <c r="DE1897" t="s">
        <v>4158</v>
      </c>
    </row>
    <row r="1898" spans="96:109" x14ac:dyDescent="0.25">
      <c r="CR1898" t="s">
        <v>18458</v>
      </c>
      <c r="CS1898" t="s">
        <v>4030</v>
      </c>
      <c r="CT1898" t="s">
        <v>4034</v>
      </c>
      <c r="CU1898" t="s">
        <v>18459</v>
      </c>
      <c r="CV1898" t="s">
        <v>8558</v>
      </c>
      <c r="CX1898" t="s">
        <v>4105</v>
      </c>
      <c r="CZ1898" t="s">
        <v>4133</v>
      </c>
      <c r="DA1898">
        <v>1</v>
      </c>
      <c r="DB1898" t="s">
        <v>18460</v>
      </c>
      <c r="DC1898" t="s">
        <v>1891</v>
      </c>
      <c r="DD1898" t="s">
        <v>18459</v>
      </c>
      <c r="DE1898" t="s">
        <v>4158</v>
      </c>
    </row>
    <row r="1899" spans="96:109" x14ac:dyDescent="0.25">
      <c r="CR1899" t="s">
        <v>18461</v>
      </c>
      <c r="CS1899" t="s">
        <v>4050</v>
      </c>
      <c r="CT1899" t="s">
        <v>4034</v>
      </c>
      <c r="CU1899" t="s">
        <v>18462</v>
      </c>
      <c r="CV1899" t="s">
        <v>4197</v>
      </c>
      <c r="CX1899" t="s">
        <v>4105</v>
      </c>
      <c r="CZ1899" t="s">
        <v>4133</v>
      </c>
      <c r="DA1899">
        <v>1</v>
      </c>
      <c r="DB1899" t="s">
        <v>18463</v>
      </c>
      <c r="DC1899" t="s">
        <v>1891</v>
      </c>
      <c r="DD1899" t="s">
        <v>18462</v>
      </c>
      <c r="DE1899" t="s">
        <v>4158</v>
      </c>
    </row>
    <row r="1900" spans="96:109" x14ac:dyDescent="0.25">
      <c r="CR1900" t="s">
        <v>18464</v>
      </c>
      <c r="CS1900" t="s">
        <v>4050</v>
      </c>
      <c r="CT1900" t="s">
        <v>4034</v>
      </c>
      <c r="CU1900" t="s">
        <v>18462</v>
      </c>
      <c r="CV1900" t="s">
        <v>4197</v>
      </c>
      <c r="CX1900" t="s">
        <v>4105</v>
      </c>
      <c r="CZ1900" t="s">
        <v>4133</v>
      </c>
      <c r="DA1900">
        <v>1</v>
      </c>
      <c r="DB1900" t="s">
        <v>18463</v>
      </c>
      <c r="DC1900" t="s">
        <v>1891</v>
      </c>
      <c r="DD1900" t="s">
        <v>18462</v>
      </c>
      <c r="DE1900" t="s">
        <v>4158</v>
      </c>
    </row>
    <row r="1901" spans="96:109" x14ac:dyDescent="0.25">
      <c r="CR1901" t="s">
        <v>22075</v>
      </c>
      <c r="CS1901" t="s">
        <v>4050</v>
      </c>
      <c r="CT1901" t="s">
        <v>4109</v>
      </c>
      <c r="CU1901" t="s">
        <v>22008</v>
      </c>
      <c r="CV1901" t="s">
        <v>4223</v>
      </c>
      <c r="CW1901" t="s">
        <v>8255</v>
      </c>
      <c r="CX1901" t="s">
        <v>4111</v>
      </c>
      <c r="CZ1901" t="s">
        <v>4133</v>
      </c>
      <c r="DA1901">
        <v>1</v>
      </c>
      <c r="DB1901" t="s">
        <v>22076</v>
      </c>
      <c r="DC1901" t="s">
        <v>235</v>
      </c>
      <c r="DD1901" t="s">
        <v>22008</v>
      </c>
      <c r="DE1901" t="s">
        <v>4158</v>
      </c>
    </row>
    <row r="1902" spans="96:109" x14ac:dyDescent="0.25">
      <c r="CR1902" t="s">
        <v>22077</v>
      </c>
      <c r="CS1902" t="s">
        <v>4050</v>
      </c>
      <c r="CT1902" t="s">
        <v>4034</v>
      </c>
      <c r="CU1902" t="s">
        <v>22078</v>
      </c>
      <c r="CV1902" t="s">
        <v>4223</v>
      </c>
      <c r="CW1902" t="s">
        <v>4531</v>
      </c>
      <c r="CX1902" t="s">
        <v>4105</v>
      </c>
      <c r="CZ1902" t="s">
        <v>4133</v>
      </c>
      <c r="DA1902">
        <v>1</v>
      </c>
      <c r="DB1902" t="s">
        <v>22079</v>
      </c>
      <c r="DC1902" t="s">
        <v>235</v>
      </c>
      <c r="DD1902" t="s">
        <v>22078</v>
      </c>
      <c r="DE1902" t="s">
        <v>4158</v>
      </c>
    </row>
    <row r="1903" spans="96:109" x14ac:dyDescent="0.25">
      <c r="CR1903" t="s">
        <v>22080</v>
      </c>
      <c r="CS1903" t="s">
        <v>4030</v>
      </c>
      <c r="CT1903" t="s">
        <v>4142</v>
      </c>
      <c r="CU1903" t="s">
        <v>22081</v>
      </c>
      <c r="CV1903" t="s">
        <v>8907</v>
      </c>
      <c r="CW1903" t="s">
        <v>4230</v>
      </c>
      <c r="CX1903" t="s">
        <v>4105</v>
      </c>
      <c r="CZ1903" t="s">
        <v>4133</v>
      </c>
      <c r="DA1903">
        <v>1</v>
      </c>
      <c r="DB1903" t="s">
        <v>22082</v>
      </c>
      <c r="DC1903" t="s">
        <v>235</v>
      </c>
      <c r="DD1903" t="s">
        <v>22081</v>
      </c>
      <c r="DE1903" t="s">
        <v>4158</v>
      </c>
    </row>
    <row r="1904" spans="96:109" x14ac:dyDescent="0.25">
      <c r="CR1904" t="s">
        <v>22083</v>
      </c>
      <c r="CS1904" t="s">
        <v>4030</v>
      </c>
      <c r="CT1904" t="s">
        <v>4142</v>
      </c>
      <c r="CU1904" t="s">
        <v>22081</v>
      </c>
      <c r="CV1904" t="s">
        <v>8907</v>
      </c>
      <c r="CW1904" t="s">
        <v>4230</v>
      </c>
      <c r="CX1904" t="s">
        <v>4105</v>
      </c>
      <c r="CZ1904" t="s">
        <v>4133</v>
      </c>
      <c r="DA1904">
        <v>1</v>
      </c>
      <c r="DB1904" t="s">
        <v>22082</v>
      </c>
      <c r="DC1904" t="s">
        <v>235</v>
      </c>
      <c r="DD1904" t="s">
        <v>22081</v>
      </c>
      <c r="DE1904" t="s">
        <v>4158</v>
      </c>
    </row>
    <row r="1905" spans="96:109" x14ac:dyDescent="0.25">
      <c r="CR1905" t="s">
        <v>22084</v>
      </c>
      <c r="CS1905" t="s">
        <v>4050</v>
      </c>
      <c r="CT1905" t="s">
        <v>4034</v>
      </c>
      <c r="CU1905" t="s">
        <v>21696</v>
      </c>
      <c r="CV1905" t="s">
        <v>4202</v>
      </c>
      <c r="CW1905" t="s">
        <v>4474</v>
      </c>
      <c r="CX1905" t="s">
        <v>4105</v>
      </c>
      <c r="CZ1905" t="s">
        <v>4133</v>
      </c>
      <c r="DA1905">
        <v>1</v>
      </c>
      <c r="DB1905" t="s">
        <v>22085</v>
      </c>
      <c r="DC1905" t="s">
        <v>235</v>
      </c>
      <c r="DD1905" t="s">
        <v>21696</v>
      </c>
      <c r="DE1905" t="s">
        <v>4158</v>
      </c>
    </row>
    <row r="1906" spans="96:109" x14ac:dyDescent="0.25">
      <c r="CR1906" t="s">
        <v>22086</v>
      </c>
      <c r="CS1906" t="s">
        <v>4050</v>
      </c>
      <c r="CT1906" t="s">
        <v>4032</v>
      </c>
      <c r="CU1906" t="s">
        <v>22087</v>
      </c>
      <c r="CV1906" t="s">
        <v>4176</v>
      </c>
      <c r="CW1906" t="s">
        <v>4298</v>
      </c>
      <c r="CX1906" t="s">
        <v>4105</v>
      </c>
      <c r="CZ1906" t="s">
        <v>4133</v>
      </c>
      <c r="DA1906">
        <v>1</v>
      </c>
      <c r="DB1906" t="s">
        <v>22088</v>
      </c>
      <c r="DC1906" t="s">
        <v>235</v>
      </c>
      <c r="DD1906" t="s">
        <v>22087</v>
      </c>
      <c r="DE1906" t="s">
        <v>4158</v>
      </c>
    </row>
    <row r="1907" spans="96:109" x14ac:dyDescent="0.25">
      <c r="CR1907" t="s">
        <v>22089</v>
      </c>
      <c r="CS1907" t="s">
        <v>4050</v>
      </c>
      <c r="CT1907" t="s">
        <v>4109</v>
      </c>
      <c r="CU1907" t="s">
        <v>22090</v>
      </c>
      <c r="CV1907" t="s">
        <v>4223</v>
      </c>
      <c r="CW1907" t="s">
        <v>4256</v>
      </c>
      <c r="CX1907" t="s">
        <v>4111</v>
      </c>
      <c r="CZ1907" t="s">
        <v>4133</v>
      </c>
      <c r="DA1907">
        <v>1</v>
      </c>
      <c r="DB1907" t="s">
        <v>22088</v>
      </c>
      <c r="DC1907" t="s">
        <v>235</v>
      </c>
      <c r="DD1907" t="s">
        <v>22090</v>
      </c>
      <c r="DE1907" t="s">
        <v>4158</v>
      </c>
    </row>
    <row r="1908" spans="96:109" x14ac:dyDescent="0.25">
      <c r="CR1908" t="s">
        <v>22091</v>
      </c>
      <c r="CS1908" t="s">
        <v>4030</v>
      </c>
      <c r="CT1908" t="s">
        <v>4104</v>
      </c>
      <c r="CU1908" t="s">
        <v>22092</v>
      </c>
      <c r="CV1908" t="s">
        <v>21694</v>
      </c>
      <c r="CX1908" t="s">
        <v>4105</v>
      </c>
      <c r="CY1908" s="17">
        <v>0.2</v>
      </c>
      <c r="CZ1908" t="s">
        <v>4133</v>
      </c>
      <c r="DA1908">
        <v>1</v>
      </c>
      <c r="DB1908" t="s">
        <v>22093</v>
      </c>
      <c r="DC1908" t="s">
        <v>235</v>
      </c>
      <c r="DD1908" t="s">
        <v>22092</v>
      </c>
      <c r="DE1908" t="s">
        <v>4158</v>
      </c>
    </row>
    <row r="1909" spans="96:109" x14ac:dyDescent="0.25">
      <c r="CR1909" t="s">
        <v>22094</v>
      </c>
      <c r="CS1909" t="s">
        <v>4030</v>
      </c>
      <c r="CT1909" t="s">
        <v>4126</v>
      </c>
      <c r="CU1909" t="s">
        <v>21482</v>
      </c>
      <c r="CV1909" t="s">
        <v>8850</v>
      </c>
      <c r="CX1909" t="s">
        <v>4105</v>
      </c>
      <c r="CZ1909" t="s">
        <v>4133</v>
      </c>
      <c r="DA1909">
        <v>1</v>
      </c>
      <c r="DB1909" t="s">
        <v>22095</v>
      </c>
      <c r="DC1909" t="s">
        <v>235</v>
      </c>
      <c r="DD1909" t="s">
        <v>21482</v>
      </c>
      <c r="DE1909" t="s">
        <v>4158</v>
      </c>
    </row>
    <row r="1910" spans="96:109" x14ac:dyDescent="0.25">
      <c r="CR1910" t="s">
        <v>20636</v>
      </c>
      <c r="CS1910" t="s">
        <v>4030</v>
      </c>
      <c r="CT1910" t="s">
        <v>4034</v>
      </c>
      <c r="CU1910" t="s">
        <v>20556</v>
      </c>
      <c r="CV1910" t="s">
        <v>8646</v>
      </c>
      <c r="CW1910" t="s">
        <v>4648</v>
      </c>
      <c r="CX1910" t="s">
        <v>4105</v>
      </c>
      <c r="CZ1910" t="s">
        <v>4133</v>
      </c>
      <c r="DA1910">
        <v>1</v>
      </c>
      <c r="DB1910" t="s">
        <v>20637</v>
      </c>
      <c r="DC1910" t="s">
        <v>235</v>
      </c>
      <c r="DD1910" t="s">
        <v>20556</v>
      </c>
      <c r="DE1910" t="s">
        <v>4158</v>
      </c>
    </row>
    <row r="1911" spans="96:109" x14ac:dyDescent="0.25">
      <c r="CR1911" t="s">
        <v>20638</v>
      </c>
      <c r="CS1911" t="s">
        <v>4030</v>
      </c>
      <c r="CT1911" t="s">
        <v>4034</v>
      </c>
      <c r="CU1911" t="s">
        <v>20639</v>
      </c>
      <c r="CV1911" t="s">
        <v>8646</v>
      </c>
      <c r="CW1911" t="s">
        <v>4648</v>
      </c>
      <c r="CX1911" t="s">
        <v>4105</v>
      </c>
      <c r="CZ1911" t="s">
        <v>4133</v>
      </c>
      <c r="DA1911">
        <v>1</v>
      </c>
      <c r="DB1911" t="s">
        <v>20637</v>
      </c>
      <c r="DC1911" t="s">
        <v>235</v>
      </c>
      <c r="DD1911" t="s">
        <v>20639</v>
      </c>
      <c r="DE1911" t="s">
        <v>4158</v>
      </c>
    </row>
    <row r="1912" spans="96:109" x14ac:dyDescent="0.25">
      <c r="CR1912" t="s">
        <v>20429</v>
      </c>
      <c r="CS1912" t="s">
        <v>4030</v>
      </c>
      <c r="CT1912" t="s">
        <v>4126</v>
      </c>
      <c r="CU1912" t="s">
        <v>20569</v>
      </c>
      <c r="CV1912" t="s">
        <v>8446</v>
      </c>
      <c r="CX1912" t="s">
        <v>4105</v>
      </c>
      <c r="CZ1912" t="s">
        <v>4133</v>
      </c>
      <c r="DA1912">
        <v>1</v>
      </c>
      <c r="DB1912" t="s">
        <v>20422</v>
      </c>
      <c r="DC1912" t="s">
        <v>235</v>
      </c>
      <c r="DD1912" t="s">
        <v>20569</v>
      </c>
      <c r="DE1912" t="s">
        <v>4158</v>
      </c>
    </row>
    <row r="1913" spans="96:109" x14ac:dyDescent="0.25">
      <c r="CR1913" t="s">
        <v>20428</v>
      </c>
      <c r="CS1913" t="s">
        <v>4030</v>
      </c>
      <c r="CT1913" t="s">
        <v>4126</v>
      </c>
      <c r="CU1913" t="s">
        <v>20338</v>
      </c>
      <c r="CV1913" t="s">
        <v>20513</v>
      </c>
      <c r="CX1913" t="s">
        <v>4105</v>
      </c>
      <c r="CZ1913" t="s">
        <v>4133</v>
      </c>
      <c r="DA1913">
        <v>1</v>
      </c>
      <c r="DB1913" t="s">
        <v>20422</v>
      </c>
      <c r="DC1913" t="s">
        <v>235</v>
      </c>
      <c r="DD1913" t="s">
        <v>20338</v>
      </c>
      <c r="DE1913" t="s">
        <v>4158</v>
      </c>
    </row>
    <row r="1914" spans="96:109" x14ac:dyDescent="0.25">
      <c r="CR1914" t="s">
        <v>20640</v>
      </c>
      <c r="CS1914" t="s">
        <v>4050</v>
      </c>
      <c r="CT1914" t="s">
        <v>4109</v>
      </c>
      <c r="CU1914" t="s">
        <v>20641</v>
      </c>
      <c r="CV1914" t="s">
        <v>8257</v>
      </c>
      <c r="CX1914" t="s">
        <v>4111</v>
      </c>
      <c r="CZ1914" t="s">
        <v>4133</v>
      </c>
      <c r="DA1914">
        <v>1</v>
      </c>
      <c r="DB1914" t="s">
        <v>20642</v>
      </c>
      <c r="DC1914" t="s">
        <v>235</v>
      </c>
      <c r="DD1914" t="s">
        <v>20641</v>
      </c>
      <c r="DE1914" t="s">
        <v>4158</v>
      </c>
    </row>
    <row r="1915" spans="96:109" x14ac:dyDescent="0.25">
      <c r="CR1915" t="s">
        <v>20643</v>
      </c>
      <c r="CS1915" t="s">
        <v>4050</v>
      </c>
      <c r="CT1915" t="s">
        <v>4027</v>
      </c>
      <c r="CU1915" t="s">
        <v>20528</v>
      </c>
      <c r="CV1915" t="s">
        <v>8443</v>
      </c>
      <c r="CW1915" t="s">
        <v>4250</v>
      </c>
      <c r="CX1915" t="s">
        <v>4105</v>
      </c>
      <c r="CZ1915" t="s">
        <v>4133</v>
      </c>
      <c r="DA1915">
        <v>1</v>
      </c>
      <c r="DB1915" t="s">
        <v>20644</v>
      </c>
      <c r="DC1915" t="s">
        <v>235</v>
      </c>
      <c r="DD1915" t="s">
        <v>20528</v>
      </c>
      <c r="DE1915" t="s">
        <v>4158</v>
      </c>
    </row>
    <row r="1916" spans="96:109" x14ac:dyDescent="0.25">
      <c r="CR1916" t="s">
        <v>20645</v>
      </c>
      <c r="CS1916" t="s">
        <v>4050</v>
      </c>
      <c r="CT1916" t="s">
        <v>4109</v>
      </c>
      <c r="CU1916" t="s">
        <v>20646</v>
      </c>
      <c r="CV1916" t="s">
        <v>4176</v>
      </c>
      <c r="CW1916" t="s">
        <v>4238</v>
      </c>
      <c r="CX1916" t="s">
        <v>4111</v>
      </c>
      <c r="CZ1916" t="s">
        <v>4133</v>
      </c>
      <c r="DA1916">
        <v>1</v>
      </c>
      <c r="DB1916" t="s">
        <v>20647</v>
      </c>
      <c r="DC1916" t="s">
        <v>235</v>
      </c>
      <c r="DD1916" t="s">
        <v>20646</v>
      </c>
      <c r="DE1916" t="s">
        <v>4158</v>
      </c>
    </row>
    <row r="1917" spans="96:109" x14ac:dyDescent="0.25">
      <c r="CR1917" t="s">
        <v>20648</v>
      </c>
      <c r="CS1917" t="s">
        <v>4050</v>
      </c>
      <c r="CT1917" t="s">
        <v>4109</v>
      </c>
      <c r="CU1917" t="s">
        <v>20479</v>
      </c>
      <c r="CV1917" t="s">
        <v>4169</v>
      </c>
      <c r="CW1917" t="s">
        <v>4183</v>
      </c>
      <c r="CX1917" t="s">
        <v>4111</v>
      </c>
      <c r="CZ1917" t="s">
        <v>4133</v>
      </c>
      <c r="DA1917">
        <v>1</v>
      </c>
      <c r="DB1917" t="s">
        <v>20649</v>
      </c>
      <c r="DC1917" t="s">
        <v>235</v>
      </c>
      <c r="DD1917" t="s">
        <v>20479</v>
      </c>
      <c r="DE1917" t="s">
        <v>4158</v>
      </c>
    </row>
    <row r="1918" spans="96:109" x14ac:dyDescent="0.25">
      <c r="CR1918" t="s">
        <v>20650</v>
      </c>
      <c r="CS1918" t="s">
        <v>4050</v>
      </c>
      <c r="CT1918" t="s">
        <v>4032</v>
      </c>
      <c r="CU1918" t="s">
        <v>20651</v>
      </c>
      <c r="CV1918" t="s">
        <v>4571</v>
      </c>
      <c r="CW1918" t="s">
        <v>4405</v>
      </c>
      <c r="CX1918" t="s">
        <v>4105</v>
      </c>
      <c r="CZ1918" t="s">
        <v>4133</v>
      </c>
      <c r="DA1918">
        <v>1</v>
      </c>
      <c r="DB1918" t="s">
        <v>20652</v>
      </c>
      <c r="DC1918" t="s">
        <v>235</v>
      </c>
      <c r="DD1918" t="s">
        <v>20651</v>
      </c>
      <c r="DE1918" t="s">
        <v>4158</v>
      </c>
    </row>
    <row r="1919" spans="96:109" x14ac:dyDescent="0.25">
      <c r="CR1919" t="s">
        <v>20653</v>
      </c>
      <c r="CS1919" t="s">
        <v>4050</v>
      </c>
      <c r="CT1919" t="s">
        <v>4109</v>
      </c>
      <c r="CU1919" t="s">
        <v>20654</v>
      </c>
      <c r="CV1919" t="s">
        <v>4571</v>
      </c>
      <c r="CW1919" t="s">
        <v>4431</v>
      </c>
      <c r="CX1919" t="s">
        <v>4111</v>
      </c>
      <c r="CZ1919" t="s">
        <v>4133</v>
      </c>
      <c r="DA1919">
        <v>1</v>
      </c>
      <c r="DB1919" t="s">
        <v>20652</v>
      </c>
      <c r="DC1919" t="s">
        <v>235</v>
      </c>
      <c r="DD1919" t="s">
        <v>20654</v>
      </c>
      <c r="DE1919" t="s">
        <v>4158</v>
      </c>
    </row>
    <row r="1920" spans="96:109" x14ac:dyDescent="0.25">
      <c r="CR1920" t="s">
        <v>21138</v>
      </c>
      <c r="CS1920" t="s">
        <v>4030</v>
      </c>
      <c r="CT1920" t="s">
        <v>4109</v>
      </c>
      <c r="CU1920" t="s">
        <v>21139</v>
      </c>
      <c r="CV1920" t="s">
        <v>8388</v>
      </c>
      <c r="CX1920" t="s">
        <v>4111</v>
      </c>
      <c r="CZ1920" t="s">
        <v>4133</v>
      </c>
      <c r="DA1920">
        <v>1</v>
      </c>
      <c r="DB1920" t="s">
        <v>21140</v>
      </c>
      <c r="DC1920" t="s">
        <v>235</v>
      </c>
      <c r="DD1920" t="s">
        <v>21139</v>
      </c>
      <c r="DE1920" t="s">
        <v>4158</v>
      </c>
    </row>
    <row r="1921" spans="96:109" x14ac:dyDescent="0.25">
      <c r="CR1921" t="s">
        <v>22096</v>
      </c>
      <c r="CS1921" t="s">
        <v>4030</v>
      </c>
      <c r="CT1921" t="s">
        <v>4034</v>
      </c>
      <c r="CU1921" t="s">
        <v>21973</v>
      </c>
      <c r="CV1921" t="s">
        <v>8389</v>
      </c>
      <c r="CX1921" t="s">
        <v>4105</v>
      </c>
      <c r="CY1921" s="17">
        <v>0.2</v>
      </c>
      <c r="CZ1921" t="s">
        <v>4133</v>
      </c>
      <c r="DA1921">
        <v>1</v>
      </c>
      <c r="DB1921" t="s">
        <v>22097</v>
      </c>
      <c r="DC1921" t="s">
        <v>235</v>
      </c>
      <c r="DD1921" t="s">
        <v>21973</v>
      </c>
      <c r="DE1921" t="s">
        <v>4158</v>
      </c>
    </row>
    <row r="1922" spans="96:109" x14ac:dyDescent="0.25">
      <c r="CR1922" t="s">
        <v>22098</v>
      </c>
      <c r="CS1922" t="s">
        <v>4030</v>
      </c>
      <c r="CT1922" t="s">
        <v>4034</v>
      </c>
      <c r="CU1922" t="s">
        <v>22099</v>
      </c>
      <c r="CV1922" t="s">
        <v>8389</v>
      </c>
      <c r="CX1922" t="s">
        <v>4105</v>
      </c>
      <c r="CY1922" s="17">
        <v>0.2</v>
      </c>
      <c r="CZ1922" t="s">
        <v>4133</v>
      </c>
      <c r="DA1922">
        <v>1</v>
      </c>
      <c r="DB1922" t="s">
        <v>22097</v>
      </c>
      <c r="DC1922" t="s">
        <v>235</v>
      </c>
      <c r="DD1922" t="s">
        <v>22099</v>
      </c>
      <c r="DE1922" t="s">
        <v>4158</v>
      </c>
    </row>
    <row r="1923" spans="96:109" x14ac:dyDescent="0.25">
      <c r="CR1923" t="s">
        <v>22100</v>
      </c>
      <c r="CS1923" t="s">
        <v>4030</v>
      </c>
      <c r="CT1923" t="s">
        <v>4034</v>
      </c>
      <c r="CU1923" t="s">
        <v>22099</v>
      </c>
      <c r="CV1923" t="s">
        <v>8389</v>
      </c>
      <c r="CX1923" t="s">
        <v>4105</v>
      </c>
      <c r="CY1923" s="17">
        <v>0.2</v>
      </c>
      <c r="CZ1923" t="s">
        <v>4133</v>
      </c>
      <c r="DA1923">
        <v>1</v>
      </c>
      <c r="DB1923" t="s">
        <v>22097</v>
      </c>
      <c r="DC1923" t="s">
        <v>235</v>
      </c>
      <c r="DD1923" t="s">
        <v>22099</v>
      </c>
      <c r="DE1923" t="s">
        <v>4158</v>
      </c>
    </row>
    <row r="1924" spans="96:109" x14ac:dyDescent="0.25">
      <c r="CR1924" t="s">
        <v>22101</v>
      </c>
      <c r="CS1924" t="s">
        <v>4030</v>
      </c>
      <c r="CT1924" t="s">
        <v>4034</v>
      </c>
      <c r="CU1924" t="s">
        <v>22102</v>
      </c>
      <c r="CV1924" t="s">
        <v>8389</v>
      </c>
      <c r="CX1924" t="s">
        <v>4105</v>
      </c>
      <c r="CY1924" s="17">
        <v>0.2</v>
      </c>
      <c r="CZ1924" t="s">
        <v>4133</v>
      </c>
      <c r="DA1924">
        <v>1</v>
      </c>
      <c r="DB1924" t="s">
        <v>22097</v>
      </c>
      <c r="DC1924" t="s">
        <v>235</v>
      </c>
      <c r="DD1924" t="s">
        <v>22102</v>
      </c>
      <c r="DE1924" t="s">
        <v>4158</v>
      </c>
    </row>
    <row r="1925" spans="96:109" x14ac:dyDescent="0.25">
      <c r="CR1925" t="s">
        <v>18465</v>
      </c>
      <c r="CS1925" t="s">
        <v>4030</v>
      </c>
      <c r="CT1925" t="s">
        <v>4032</v>
      </c>
      <c r="CU1925" t="s">
        <v>14976</v>
      </c>
      <c r="CV1925" t="s">
        <v>8429</v>
      </c>
      <c r="CX1925" t="s">
        <v>4105</v>
      </c>
      <c r="CZ1925" t="s">
        <v>4133</v>
      </c>
      <c r="DA1925">
        <v>1</v>
      </c>
      <c r="DB1925" t="s">
        <v>18466</v>
      </c>
      <c r="DC1925" t="s">
        <v>235</v>
      </c>
      <c r="DD1925" t="s">
        <v>14976</v>
      </c>
      <c r="DE1925" t="s">
        <v>4158</v>
      </c>
    </row>
    <row r="1926" spans="96:109" x14ac:dyDescent="0.25">
      <c r="CR1926" t="s">
        <v>18467</v>
      </c>
      <c r="CS1926" t="s">
        <v>4030</v>
      </c>
      <c r="CT1926" t="s">
        <v>4032</v>
      </c>
      <c r="CU1926" t="s">
        <v>18468</v>
      </c>
      <c r="CV1926" t="s">
        <v>8389</v>
      </c>
      <c r="CX1926" t="s">
        <v>4105</v>
      </c>
      <c r="CZ1926" t="s">
        <v>4133</v>
      </c>
      <c r="DA1926">
        <v>1</v>
      </c>
      <c r="DB1926" t="s">
        <v>18466</v>
      </c>
      <c r="DC1926" t="s">
        <v>235</v>
      </c>
      <c r="DD1926" t="s">
        <v>18468</v>
      </c>
      <c r="DE1926" t="s">
        <v>4158</v>
      </c>
    </row>
    <row r="1927" spans="96:109" x14ac:dyDescent="0.25">
      <c r="CR1927" t="s">
        <v>18469</v>
      </c>
      <c r="CS1927" t="s">
        <v>4030</v>
      </c>
      <c r="CT1927" t="s">
        <v>4032</v>
      </c>
      <c r="CU1927" t="s">
        <v>16268</v>
      </c>
      <c r="CV1927" t="s">
        <v>8389</v>
      </c>
      <c r="CX1927" t="s">
        <v>4105</v>
      </c>
      <c r="CZ1927" t="s">
        <v>4133</v>
      </c>
      <c r="DA1927">
        <v>1</v>
      </c>
      <c r="DB1927" t="s">
        <v>18466</v>
      </c>
      <c r="DC1927" t="s">
        <v>235</v>
      </c>
      <c r="DD1927" t="s">
        <v>16268</v>
      </c>
      <c r="DE1927" t="s">
        <v>4158</v>
      </c>
    </row>
    <row r="1928" spans="96:109" x14ac:dyDescent="0.25">
      <c r="CR1928" t="s">
        <v>9759</v>
      </c>
      <c r="CS1928" t="s">
        <v>4050</v>
      </c>
      <c r="CT1928" t="s">
        <v>4032</v>
      </c>
      <c r="CU1928" t="s">
        <v>13505</v>
      </c>
      <c r="CV1928" t="s">
        <v>4701</v>
      </c>
      <c r="CW1928" t="s">
        <v>4157</v>
      </c>
      <c r="CX1928" t="s">
        <v>4105</v>
      </c>
      <c r="CZ1928" t="s">
        <v>4133</v>
      </c>
      <c r="DA1928">
        <v>1</v>
      </c>
      <c r="DB1928" t="s">
        <v>9761</v>
      </c>
      <c r="DC1928" t="s">
        <v>235</v>
      </c>
      <c r="DD1928" t="s">
        <v>13505</v>
      </c>
      <c r="DE1928" t="s">
        <v>4158</v>
      </c>
    </row>
    <row r="1929" spans="96:109" x14ac:dyDescent="0.25">
      <c r="CR1929" t="s">
        <v>18470</v>
      </c>
      <c r="CS1929" t="s">
        <v>4030</v>
      </c>
      <c r="CT1929" t="s">
        <v>4109</v>
      </c>
      <c r="CU1929" t="s">
        <v>18471</v>
      </c>
      <c r="CV1929" t="s">
        <v>8454</v>
      </c>
      <c r="CX1929" t="s">
        <v>4111</v>
      </c>
      <c r="CZ1929" t="s">
        <v>4133</v>
      </c>
      <c r="DA1929">
        <v>1</v>
      </c>
      <c r="DB1929" t="s">
        <v>18472</v>
      </c>
      <c r="DC1929" t="s">
        <v>235</v>
      </c>
      <c r="DD1929" t="s">
        <v>18471</v>
      </c>
      <c r="DE1929" t="s">
        <v>4158</v>
      </c>
    </row>
    <row r="1930" spans="96:109" x14ac:dyDescent="0.25">
      <c r="CR1930" t="s">
        <v>18473</v>
      </c>
      <c r="CS1930" t="s">
        <v>4030</v>
      </c>
      <c r="CT1930" t="s">
        <v>4126</v>
      </c>
      <c r="CU1930" t="s">
        <v>14689</v>
      </c>
      <c r="CV1930" t="s">
        <v>8557</v>
      </c>
      <c r="CX1930" t="s">
        <v>4105</v>
      </c>
      <c r="CZ1930" t="s">
        <v>4133</v>
      </c>
      <c r="DA1930">
        <v>1</v>
      </c>
      <c r="DB1930" t="s">
        <v>18474</v>
      </c>
      <c r="DC1930" t="s">
        <v>235</v>
      </c>
      <c r="DD1930" t="s">
        <v>14689</v>
      </c>
      <c r="DE1930" t="s">
        <v>4158</v>
      </c>
    </row>
    <row r="1931" spans="96:109" x14ac:dyDescent="0.25">
      <c r="CR1931" t="s">
        <v>14524</v>
      </c>
      <c r="CS1931" t="s">
        <v>4030</v>
      </c>
      <c r="CT1931" t="s">
        <v>4032</v>
      </c>
      <c r="CU1931" t="s">
        <v>14953</v>
      </c>
      <c r="CV1931" t="s">
        <v>8537</v>
      </c>
      <c r="CW1931" t="s">
        <v>4183</v>
      </c>
      <c r="CX1931" t="s">
        <v>4105</v>
      </c>
      <c r="CZ1931" t="s">
        <v>4133</v>
      </c>
      <c r="DA1931">
        <v>1</v>
      </c>
      <c r="DB1931" t="s">
        <v>14526</v>
      </c>
      <c r="DC1931" t="s">
        <v>235</v>
      </c>
      <c r="DD1931" t="s">
        <v>14953</v>
      </c>
      <c r="DE1931" t="s">
        <v>4158</v>
      </c>
    </row>
    <row r="1932" spans="96:109" x14ac:dyDescent="0.25">
      <c r="CR1932" t="s">
        <v>18475</v>
      </c>
      <c r="CS1932" t="s">
        <v>4050</v>
      </c>
      <c r="CT1932" t="s">
        <v>4109</v>
      </c>
      <c r="CU1932" t="s">
        <v>14354</v>
      </c>
      <c r="CV1932" t="s">
        <v>8387</v>
      </c>
      <c r="CX1932" t="s">
        <v>4105</v>
      </c>
      <c r="CY1932" s="17">
        <v>0.5</v>
      </c>
      <c r="CZ1932" t="s">
        <v>4133</v>
      </c>
      <c r="DA1932">
        <v>1</v>
      </c>
      <c r="DB1932" t="s">
        <v>18476</v>
      </c>
      <c r="DC1932" t="s">
        <v>235</v>
      </c>
      <c r="DD1932" t="s">
        <v>14354</v>
      </c>
      <c r="DE1932" t="s">
        <v>4158</v>
      </c>
    </row>
    <row r="1933" spans="96:109" x14ac:dyDescent="0.25">
      <c r="CR1933" t="s">
        <v>18477</v>
      </c>
      <c r="CS1933" t="s">
        <v>4050</v>
      </c>
      <c r="CT1933" t="s">
        <v>4109</v>
      </c>
      <c r="CU1933" t="s">
        <v>18478</v>
      </c>
      <c r="CV1933" t="s">
        <v>8387</v>
      </c>
      <c r="CX1933" t="s">
        <v>4105</v>
      </c>
      <c r="CY1933" s="17">
        <v>0.5</v>
      </c>
      <c r="CZ1933" t="s">
        <v>4133</v>
      </c>
      <c r="DA1933">
        <v>1</v>
      </c>
      <c r="DB1933" t="s">
        <v>18476</v>
      </c>
      <c r="DC1933" t="s">
        <v>235</v>
      </c>
      <c r="DD1933" t="s">
        <v>18478</v>
      </c>
      <c r="DE1933" t="s">
        <v>4158</v>
      </c>
    </row>
    <row r="1934" spans="96:109" x14ac:dyDescent="0.25">
      <c r="CR1934" t="s">
        <v>18479</v>
      </c>
      <c r="CS1934" t="s">
        <v>4030</v>
      </c>
      <c r="CT1934" t="s">
        <v>4027</v>
      </c>
      <c r="CU1934" t="s">
        <v>15160</v>
      </c>
      <c r="CV1934" t="s">
        <v>8829</v>
      </c>
      <c r="CW1934" t="s">
        <v>4446</v>
      </c>
      <c r="CX1934" t="s">
        <v>4105</v>
      </c>
      <c r="CZ1934" t="s">
        <v>4133</v>
      </c>
      <c r="DA1934">
        <v>1</v>
      </c>
      <c r="DB1934" t="s">
        <v>18480</v>
      </c>
      <c r="DC1934" t="s">
        <v>235</v>
      </c>
      <c r="DD1934" t="s">
        <v>15160</v>
      </c>
      <c r="DE1934" t="s">
        <v>4158</v>
      </c>
    </row>
    <row r="1935" spans="96:109" x14ac:dyDescent="0.25">
      <c r="CR1935" t="s">
        <v>18481</v>
      </c>
      <c r="CS1935" t="s">
        <v>4030</v>
      </c>
      <c r="CT1935" t="s">
        <v>4034</v>
      </c>
      <c r="CU1935" t="s">
        <v>18482</v>
      </c>
      <c r="CV1935" t="s">
        <v>8912</v>
      </c>
      <c r="CW1935" t="s">
        <v>4546</v>
      </c>
      <c r="CX1935" t="s">
        <v>4105</v>
      </c>
      <c r="CZ1935" t="s">
        <v>4133</v>
      </c>
      <c r="DA1935">
        <v>1</v>
      </c>
      <c r="DB1935" t="s">
        <v>15441</v>
      </c>
      <c r="DC1935" t="s">
        <v>235</v>
      </c>
      <c r="DD1935" t="s">
        <v>18482</v>
      </c>
      <c r="DE1935" t="s">
        <v>4158</v>
      </c>
    </row>
    <row r="1936" spans="96:109" x14ac:dyDescent="0.25">
      <c r="CR1936" t="s">
        <v>15442</v>
      </c>
      <c r="CS1936" t="s">
        <v>4030</v>
      </c>
      <c r="CT1936" t="s">
        <v>4034</v>
      </c>
      <c r="CU1936" t="s">
        <v>18482</v>
      </c>
      <c r="CV1936" t="s">
        <v>8912</v>
      </c>
      <c r="CW1936" t="s">
        <v>4546</v>
      </c>
      <c r="CX1936" t="s">
        <v>4105</v>
      </c>
      <c r="CZ1936" t="s">
        <v>4133</v>
      </c>
      <c r="DA1936">
        <v>1</v>
      </c>
      <c r="DB1936" t="s">
        <v>15441</v>
      </c>
      <c r="DC1936" t="s">
        <v>235</v>
      </c>
      <c r="DD1936" t="s">
        <v>18482</v>
      </c>
      <c r="DE1936" t="s">
        <v>4158</v>
      </c>
    </row>
    <row r="1937" spans="96:109" x14ac:dyDescent="0.25">
      <c r="CR1937" t="s">
        <v>15439</v>
      </c>
      <c r="CS1937" t="s">
        <v>4030</v>
      </c>
      <c r="CT1937" t="s">
        <v>4034</v>
      </c>
      <c r="CU1937" t="s">
        <v>14374</v>
      </c>
      <c r="CV1937" t="s">
        <v>8912</v>
      </c>
      <c r="CW1937" t="s">
        <v>4546</v>
      </c>
      <c r="CX1937" t="s">
        <v>4105</v>
      </c>
      <c r="CZ1937" t="s">
        <v>4133</v>
      </c>
      <c r="DA1937">
        <v>1</v>
      </c>
      <c r="DB1937" t="s">
        <v>15441</v>
      </c>
      <c r="DC1937" t="s">
        <v>235</v>
      </c>
      <c r="DD1937" t="s">
        <v>14374</v>
      </c>
      <c r="DE1937" t="s">
        <v>4158</v>
      </c>
    </row>
    <row r="1938" spans="96:109" x14ac:dyDescent="0.25">
      <c r="CR1938" t="s">
        <v>15443</v>
      </c>
      <c r="CS1938" t="s">
        <v>4030</v>
      </c>
      <c r="CT1938" t="s">
        <v>4034</v>
      </c>
      <c r="CU1938" t="s">
        <v>18483</v>
      </c>
      <c r="CV1938" t="s">
        <v>8912</v>
      </c>
      <c r="CW1938" t="s">
        <v>4546</v>
      </c>
      <c r="CX1938" t="s">
        <v>4105</v>
      </c>
      <c r="CZ1938" t="s">
        <v>4133</v>
      </c>
      <c r="DA1938">
        <v>1</v>
      </c>
      <c r="DB1938" t="s">
        <v>15441</v>
      </c>
      <c r="DC1938" t="s">
        <v>235</v>
      </c>
      <c r="DD1938" t="s">
        <v>18483</v>
      </c>
      <c r="DE1938" t="s">
        <v>4158</v>
      </c>
    </row>
    <row r="1939" spans="96:109" x14ac:dyDescent="0.25">
      <c r="CR1939" t="s">
        <v>18484</v>
      </c>
      <c r="CS1939" t="s">
        <v>4030</v>
      </c>
      <c r="CT1939" t="s">
        <v>4034</v>
      </c>
      <c r="CU1939" t="s">
        <v>18485</v>
      </c>
      <c r="CV1939" t="s">
        <v>8557</v>
      </c>
      <c r="CX1939" t="s">
        <v>4105</v>
      </c>
      <c r="CZ1939" t="s">
        <v>4133</v>
      </c>
      <c r="DA1939">
        <v>1</v>
      </c>
      <c r="DB1939" t="s">
        <v>18486</v>
      </c>
      <c r="DC1939" t="s">
        <v>235</v>
      </c>
      <c r="DD1939" t="s">
        <v>18485</v>
      </c>
      <c r="DE1939" t="s">
        <v>4158</v>
      </c>
    </row>
    <row r="1940" spans="96:109" x14ac:dyDescent="0.25">
      <c r="CR1940" t="s">
        <v>18487</v>
      </c>
      <c r="CS1940" t="s">
        <v>4030</v>
      </c>
      <c r="CT1940" t="s">
        <v>4109</v>
      </c>
      <c r="CU1940" t="s">
        <v>14098</v>
      </c>
      <c r="CV1940" t="s">
        <v>8454</v>
      </c>
      <c r="CX1940" t="s">
        <v>4111</v>
      </c>
      <c r="CZ1940" t="s">
        <v>4133</v>
      </c>
      <c r="DA1940">
        <v>1</v>
      </c>
      <c r="DB1940" t="s">
        <v>18488</v>
      </c>
      <c r="DC1940" t="s">
        <v>235</v>
      </c>
      <c r="DD1940" t="s">
        <v>14098</v>
      </c>
      <c r="DE1940" t="s">
        <v>4158</v>
      </c>
    </row>
    <row r="1941" spans="96:109" x14ac:dyDescent="0.25">
      <c r="CR1941" t="s">
        <v>18489</v>
      </c>
      <c r="CS1941" t="s">
        <v>4050</v>
      </c>
      <c r="CT1941" t="s">
        <v>4032</v>
      </c>
      <c r="CU1941" t="s">
        <v>18490</v>
      </c>
      <c r="CV1941" t="s">
        <v>4701</v>
      </c>
      <c r="CW1941" t="s">
        <v>4429</v>
      </c>
      <c r="CX1941" t="s">
        <v>4105</v>
      </c>
      <c r="CZ1941" t="s">
        <v>4133</v>
      </c>
      <c r="DA1941">
        <v>1</v>
      </c>
      <c r="DB1941" t="s">
        <v>18491</v>
      </c>
      <c r="DC1941" t="s">
        <v>235</v>
      </c>
      <c r="DD1941" t="s">
        <v>18490</v>
      </c>
      <c r="DE1941" t="s">
        <v>4158</v>
      </c>
    </row>
    <row r="1942" spans="96:109" x14ac:dyDescent="0.25">
      <c r="CR1942" t="s">
        <v>18492</v>
      </c>
      <c r="CS1942" t="s">
        <v>4030</v>
      </c>
      <c r="CT1942" t="s">
        <v>4126</v>
      </c>
      <c r="CU1942" t="s">
        <v>18493</v>
      </c>
      <c r="CV1942" t="s">
        <v>8521</v>
      </c>
      <c r="CW1942" t="s">
        <v>8496</v>
      </c>
      <c r="CX1942" t="s">
        <v>4105</v>
      </c>
      <c r="CZ1942" t="s">
        <v>4133</v>
      </c>
      <c r="DA1942">
        <v>1</v>
      </c>
      <c r="DB1942" t="s">
        <v>18494</v>
      </c>
      <c r="DC1942" t="s">
        <v>235</v>
      </c>
      <c r="DD1942" t="s">
        <v>18493</v>
      </c>
      <c r="DE1942" t="s">
        <v>4158</v>
      </c>
    </row>
    <row r="1943" spans="96:109" x14ac:dyDescent="0.25">
      <c r="CR1943" t="s">
        <v>18495</v>
      </c>
      <c r="CS1943" t="s">
        <v>4030</v>
      </c>
      <c r="CT1943" t="s">
        <v>4109</v>
      </c>
      <c r="CU1943" t="s">
        <v>18496</v>
      </c>
      <c r="CV1943" t="s">
        <v>8390</v>
      </c>
      <c r="CX1943" t="s">
        <v>4111</v>
      </c>
      <c r="CZ1943" t="s">
        <v>4133</v>
      </c>
      <c r="DA1943">
        <v>1</v>
      </c>
      <c r="DB1943" t="s">
        <v>18497</v>
      </c>
      <c r="DC1943" t="s">
        <v>235</v>
      </c>
      <c r="DD1943" t="s">
        <v>18496</v>
      </c>
      <c r="DE1943" t="s">
        <v>4158</v>
      </c>
    </row>
    <row r="1944" spans="96:109" x14ac:dyDescent="0.25">
      <c r="CR1944" t="s">
        <v>9296</v>
      </c>
      <c r="CS1944" t="s">
        <v>4030</v>
      </c>
      <c r="CT1944" t="s">
        <v>4034</v>
      </c>
      <c r="CU1944" t="s">
        <v>9297</v>
      </c>
      <c r="CV1944" t="s">
        <v>8593</v>
      </c>
      <c r="CX1944" t="s">
        <v>4105</v>
      </c>
      <c r="CZ1944" t="s">
        <v>4133</v>
      </c>
      <c r="DA1944">
        <v>1</v>
      </c>
      <c r="DB1944" t="s">
        <v>9087</v>
      </c>
      <c r="DC1944" t="s">
        <v>235</v>
      </c>
      <c r="DD1944" t="s">
        <v>9297</v>
      </c>
      <c r="DE1944" t="s">
        <v>4158</v>
      </c>
    </row>
    <row r="1945" spans="96:109" x14ac:dyDescent="0.25">
      <c r="CR1945" t="s">
        <v>9298</v>
      </c>
      <c r="CS1945" t="s">
        <v>4050</v>
      </c>
      <c r="CT1945" t="s">
        <v>4126</v>
      </c>
      <c r="CU1945" t="s">
        <v>9117</v>
      </c>
      <c r="CV1945" t="s">
        <v>4571</v>
      </c>
      <c r="CX1945" t="s">
        <v>4105</v>
      </c>
      <c r="CZ1945" t="s">
        <v>4133</v>
      </c>
      <c r="DA1945">
        <v>1</v>
      </c>
      <c r="DB1945" t="s">
        <v>9299</v>
      </c>
      <c r="DC1945" t="s">
        <v>235</v>
      </c>
      <c r="DD1945" t="s">
        <v>9117</v>
      </c>
      <c r="DE1945" t="s">
        <v>4158</v>
      </c>
    </row>
    <row r="1946" spans="96:109" x14ac:dyDescent="0.25">
      <c r="CR1946" t="s">
        <v>10044</v>
      </c>
      <c r="CS1946" t="s">
        <v>4030</v>
      </c>
      <c r="CT1946" t="s">
        <v>4034</v>
      </c>
      <c r="CU1946" t="s">
        <v>10045</v>
      </c>
      <c r="CV1946" t="s">
        <v>8908</v>
      </c>
      <c r="CX1946" t="s">
        <v>4105</v>
      </c>
      <c r="CZ1946" t="s">
        <v>4133</v>
      </c>
      <c r="DA1946">
        <v>1</v>
      </c>
      <c r="DB1946" t="s">
        <v>10046</v>
      </c>
      <c r="DC1946" t="s">
        <v>235</v>
      </c>
      <c r="DD1946" t="s">
        <v>10045</v>
      </c>
      <c r="DE1946" t="s">
        <v>4158</v>
      </c>
    </row>
    <row r="1947" spans="96:109" x14ac:dyDescent="0.25">
      <c r="CR1947" t="s">
        <v>10047</v>
      </c>
      <c r="CS1947" t="s">
        <v>4030</v>
      </c>
      <c r="CT1947" t="s">
        <v>4126</v>
      </c>
      <c r="CU1947" t="s">
        <v>9905</v>
      </c>
      <c r="CV1947" t="s">
        <v>8558</v>
      </c>
      <c r="CX1947" t="s">
        <v>4105</v>
      </c>
      <c r="CZ1947" t="s">
        <v>4133</v>
      </c>
      <c r="DA1947">
        <v>1</v>
      </c>
      <c r="DB1947" t="s">
        <v>10048</v>
      </c>
      <c r="DC1947" t="s">
        <v>235</v>
      </c>
      <c r="DD1947" t="s">
        <v>9905</v>
      </c>
      <c r="DE1947" t="s">
        <v>4158</v>
      </c>
    </row>
    <row r="1948" spans="96:109" x14ac:dyDescent="0.25">
      <c r="CR1948" t="s">
        <v>10463</v>
      </c>
      <c r="CS1948" t="s">
        <v>4050</v>
      </c>
      <c r="CT1948" t="s">
        <v>4109</v>
      </c>
      <c r="CU1948" t="s">
        <v>10252</v>
      </c>
      <c r="CV1948" t="s">
        <v>4571</v>
      </c>
      <c r="CW1948" t="s">
        <v>4139</v>
      </c>
      <c r="CX1948" t="s">
        <v>4105</v>
      </c>
      <c r="CZ1948" t="s">
        <v>4133</v>
      </c>
      <c r="DA1948">
        <v>1</v>
      </c>
      <c r="DB1948" t="s">
        <v>10464</v>
      </c>
      <c r="DC1948" t="s">
        <v>235</v>
      </c>
      <c r="DD1948" t="s">
        <v>10252</v>
      </c>
      <c r="DE1948" t="s">
        <v>4158</v>
      </c>
    </row>
    <row r="1949" spans="96:109" x14ac:dyDescent="0.25">
      <c r="CR1949" t="s">
        <v>10465</v>
      </c>
      <c r="CS1949" t="s">
        <v>4030</v>
      </c>
      <c r="CT1949" t="s">
        <v>4034</v>
      </c>
      <c r="CU1949" t="s">
        <v>10466</v>
      </c>
      <c r="CV1949" t="s">
        <v>8907</v>
      </c>
      <c r="CX1949" t="s">
        <v>4105</v>
      </c>
      <c r="CZ1949" t="s">
        <v>4133</v>
      </c>
      <c r="DA1949">
        <v>1</v>
      </c>
      <c r="DB1949" t="s">
        <v>10467</v>
      </c>
      <c r="DC1949" t="s">
        <v>235</v>
      </c>
      <c r="DD1949" t="s">
        <v>10466</v>
      </c>
      <c r="DE1949" t="s">
        <v>4158</v>
      </c>
    </row>
    <row r="1950" spans="96:109" x14ac:dyDescent="0.25">
      <c r="CR1950" t="s">
        <v>18498</v>
      </c>
      <c r="CS1950" t="s">
        <v>4050</v>
      </c>
      <c r="CT1950" t="s">
        <v>4104</v>
      </c>
      <c r="CU1950" t="s">
        <v>17084</v>
      </c>
      <c r="CV1950" t="s">
        <v>4571</v>
      </c>
      <c r="CX1950" t="s">
        <v>4105</v>
      </c>
      <c r="CZ1950" t="s">
        <v>4133</v>
      </c>
      <c r="DA1950">
        <v>1</v>
      </c>
      <c r="DB1950" t="s">
        <v>18499</v>
      </c>
      <c r="DC1950" t="s">
        <v>235</v>
      </c>
      <c r="DD1950" t="s">
        <v>17084</v>
      </c>
      <c r="DE1950" t="s">
        <v>4158</v>
      </c>
    </row>
    <row r="1951" spans="96:109" x14ac:dyDescent="0.25">
      <c r="CR1951" t="s">
        <v>18500</v>
      </c>
      <c r="CS1951" t="s">
        <v>4030</v>
      </c>
      <c r="CT1951" t="s">
        <v>4034</v>
      </c>
      <c r="CU1951" t="s">
        <v>13511</v>
      </c>
      <c r="CV1951" t="s">
        <v>8515</v>
      </c>
      <c r="CX1951" t="s">
        <v>4105</v>
      </c>
      <c r="CZ1951" t="s">
        <v>4133</v>
      </c>
      <c r="DA1951">
        <v>1</v>
      </c>
      <c r="DB1951" t="s">
        <v>18501</v>
      </c>
      <c r="DC1951" t="s">
        <v>235</v>
      </c>
      <c r="DD1951" t="s">
        <v>13511</v>
      </c>
      <c r="DE1951" t="s">
        <v>4158</v>
      </c>
    </row>
    <row r="1952" spans="96:109" x14ac:dyDescent="0.25">
      <c r="CR1952" t="s">
        <v>18502</v>
      </c>
      <c r="CS1952" t="s">
        <v>4030</v>
      </c>
      <c r="CT1952" t="s">
        <v>4034</v>
      </c>
      <c r="CU1952" t="s">
        <v>17479</v>
      </c>
      <c r="CV1952" t="s">
        <v>8515</v>
      </c>
      <c r="CX1952" t="s">
        <v>4105</v>
      </c>
      <c r="CZ1952" t="s">
        <v>4133</v>
      </c>
      <c r="DA1952">
        <v>1</v>
      </c>
      <c r="DB1952" t="s">
        <v>18501</v>
      </c>
      <c r="DC1952" t="s">
        <v>235</v>
      </c>
      <c r="DD1952" t="s">
        <v>17479</v>
      </c>
      <c r="DE1952" t="s">
        <v>4158</v>
      </c>
    </row>
    <row r="1953" spans="96:109" x14ac:dyDescent="0.25">
      <c r="CR1953" t="s">
        <v>18503</v>
      </c>
      <c r="CS1953" t="s">
        <v>4030</v>
      </c>
      <c r="CT1953" t="s">
        <v>4034</v>
      </c>
      <c r="CU1953" t="s">
        <v>17479</v>
      </c>
      <c r="CV1953" t="s">
        <v>8515</v>
      </c>
      <c r="CX1953" t="s">
        <v>4105</v>
      </c>
      <c r="CZ1953" t="s">
        <v>4133</v>
      </c>
      <c r="DA1953">
        <v>1</v>
      </c>
      <c r="DB1953" t="s">
        <v>18501</v>
      </c>
      <c r="DC1953" t="s">
        <v>235</v>
      </c>
      <c r="DD1953" t="s">
        <v>17479</v>
      </c>
      <c r="DE1953" t="s">
        <v>4158</v>
      </c>
    </row>
    <row r="1954" spans="96:109" x14ac:dyDescent="0.25">
      <c r="CR1954" t="s">
        <v>18504</v>
      </c>
      <c r="CS1954" t="s">
        <v>4030</v>
      </c>
      <c r="CT1954" t="s">
        <v>4034</v>
      </c>
      <c r="CU1954" t="s">
        <v>18505</v>
      </c>
      <c r="CV1954" t="s">
        <v>8515</v>
      </c>
      <c r="CX1954" t="s">
        <v>4105</v>
      </c>
      <c r="CZ1954" t="s">
        <v>4133</v>
      </c>
      <c r="DA1954">
        <v>1</v>
      </c>
      <c r="DB1954" t="s">
        <v>18501</v>
      </c>
      <c r="DC1954" t="s">
        <v>235</v>
      </c>
      <c r="DD1954" t="s">
        <v>18505</v>
      </c>
      <c r="DE1954" t="s">
        <v>4158</v>
      </c>
    </row>
    <row r="1955" spans="96:109" x14ac:dyDescent="0.25">
      <c r="CR1955" t="s">
        <v>8643</v>
      </c>
      <c r="CS1955" t="s">
        <v>4030</v>
      </c>
      <c r="CT1955" t="s">
        <v>4034</v>
      </c>
      <c r="CU1955" t="s">
        <v>14101</v>
      </c>
      <c r="CV1955" t="s">
        <v>8912</v>
      </c>
      <c r="CX1955" t="s">
        <v>4105</v>
      </c>
      <c r="CZ1955" t="s">
        <v>4133</v>
      </c>
      <c r="DA1955">
        <v>1</v>
      </c>
      <c r="DB1955" t="s">
        <v>8642</v>
      </c>
      <c r="DC1955" t="s">
        <v>235</v>
      </c>
      <c r="DD1955" t="s">
        <v>14101</v>
      </c>
      <c r="DE1955" t="s">
        <v>4158</v>
      </c>
    </row>
    <row r="1956" spans="96:109" x14ac:dyDescent="0.25">
      <c r="CR1956" t="s">
        <v>8641</v>
      </c>
      <c r="CS1956" t="s">
        <v>4030</v>
      </c>
      <c r="CT1956" t="s">
        <v>4034</v>
      </c>
      <c r="CU1956" t="s">
        <v>14104</v>
      </c>
      <c r="CV1956" t="s">
        <v>8912</v>
      </c>
      <c r="CX1956" t="s">
        <v>4105</v>
      </c>
      <c r="CZ1956" t="s">
        <v>4133</v>
      </c>
      <c r="DA1956">
        <v>1</v>
      </c>
      <c r="DB1956" t="s">
        <v>8642</v>
      </c>
      <c r="DC1956" t="s">
        <v>235</v>
      </c>
      <c r="DD1956" t="s">
        <v>14104</v>
      </c>
      <c r="DE1956" t="s">
        <v>4158</v>
      </c>
    </row>
    <row r="1957" spans="96:109" x14ac:dyDescent="0.25">
      <c r="CR1957" t="s">
        <v>18506</v>
      </c>
      <c r="CS1957" t="s">
        <v>4030</v>
      </c>
      <c r="CT1957" t="s">
        <v>4034</v>
      </c>
      <c r="CU1957" t="s">
        <v>13528</v>
      </c>
      <c r="CV1957" t="s">
        <v>8521</v>
      </c>
      <c r="CX1957" t="s">
        <v>4105</v>
      </c>
      <c r="CZ1957" t="s">
        <v>4133</v>
      </c>
      <c r="DA1957">
        <v>1</v>
      </c>
      <c r="DB1957" t="s">
        <v>18507</v>
      </c>
      <c r="DC1957" t="s">
        <v>235</v>
      </c>
      <c r="DD1957" t="s">
        <v>13528</v>
      </c>
      <c r="DE1957" t="s">
        <v>4158</v>
      </c>
    </row>
    <row r="1958" spans="96:109" x14ac:dyDescent="0.25">
      <c r="CR1958" t="s">
        <v>18512</v>
      </c>
      <c r="CS1958" t="s">
        <v>4030</v>
      </c>
      <c r="CT1958" t="s">
        <v>4034</v>
      </c>
      <c r="CU1958" t="s">
        <v>13839</v>
      </c>
      <c r="CV1958" t="s">
        <v>8912</v>
      </c>
      <c r="CX1958" t="s">
        <v>4105</v>
      </c>
      <c r="CZ1958" t="s">
        <v>4133</v>
      </c>
      <c r="DA1958">
        <v>1</v>
      </c>
      <c r="DB1958" t="s">
        <v>18511</v>
      </c>
      <c r="DC1958" t="s">
        <v>235</v>
      </c>
      <c r="DD1958" t="s">
        <v>13839</v>
      </c>
      <c r="DE1958" t="s">
        <v>4158</v>
      </c>
    </row>
    <row r="1959" spans="96:109" x14ac:dyDescent="0.25">
      <c r="CR1959" t="s">
        <v>18510</v>
      </c>
      <c r="CS1959" t="s">
        <v>4030</v>
      </c>
      <c r="CT1959" t="s">
        <v>4034</v>
      </c>
      <c r="CU1959" t="s">
        <v>13271</v>
      </c>
      <c r="CV1959" t="s">
        <v>8912</v>
      </c>
      <c r="CX1959" t="s">
        <v>4105</v>
      </c>
      <c r="CZ1959" t="s">
        <v>4133</v>
      </c>
      <c r="DA1959">
        <v>1</v>
      </c>
      <c r="DB1959" t="s">
        <v>18511</v>
      </c>
      <c r="DC1959" t="s">
        <v>235</v>
      </c>
      <c r="DD1959" t="s">
        <v>13271</v>
      </c>
      <c r="DE1959" t="s">
        <v>4158</v>
      </c>
    </row>
    <row r="1960" spans="96:109" x14ac:dyDescent="0.25">
      <c r="CR1960" t="s">
        <v>18515</v>
      </c>
      <c r="CS1960" t="s">
        <v>4030</v>
      </c>
      <c r="CT1960" t="s">
        <v>4034</v>
      </c>
      <c r="CU1960" t="s">
        <v>13271</v>
      </c>
      <c r="CV1960" t="s">
        <v>8912</v>
      </c>
      <c r="CX1960" t="s">
        <v>4105</v>
      </c>
      <c r="CZ1960" t="s">
        <v>4133</v>
      </c>
      <c r="DA1960">
        <v>1</v>
      </c>
      <c r="DB1960" t="s">
        <v>18511</v>
      </c>
      <c r="DC1960" t="s">
        <v>235</v>
      </c>
      <c r="DD1960" t="s">
        <v>13271</v>
      </c>
      <c r="DE1960" t="s">
        <v>4158</v>
      </c>
    </row>
    <row r="1961" spans="96:109" x14ac:dyDescent="0.25">
      <c r="CR1961" t="s">
        <v>18514</v>
      </c>
      <c r="CS1961" t="s">
        <v>4030</v>
      </c>
      <c r="CT1961" t="s">
        <v>4034</v>
      </c>
      <c r="CU1961" t="s">
        <v>14536</v>
      </c>
      <c r="CV1961" t="s">
        <v>8912</v>
      </c>
      <c r="CX1961" t="s">
        <v>4105</v>
      </c>
      <c r="CZ1961" t="s">
        <v>4133</v>
      </c>
      <c r="DA1961">
        <v>1</v>
      </c>
      <c r="DB1961" t="s">
        <v>18511</v>
      </c>
      <c r="DC1961" t="s">
        <v>235</v>
      </c>
      <c r="DD1961" t="s">
        <v>14536</v>
      </c>
      <c r="DE1961" t="s">
        <v>4158</v>
      </c>
    </row>
    <row r="1962" spans="96:109" x14ac:dyDescent="0.25">
      <c r="CR1962" t="s">
        <v>18513</v>
      </c>
      <c r="CS1962" t="s">
        <v>4030</v>
      </c>
      <c r="CT1962" t="s">
        <v>4034</v>
      </c>
      <c r="CU1962" t="s">
        <v>15174</v>
      </c>
      <c r="CV1962" t="s">
        <v>8446</v>
      </c>
      <c r="CX1962" t="s">
        <v>4105</v>
      </c>
      <c r="CZ1962" t="s">
        <v>4133</v>
      </c>
      <c r="DA1962">
        <v>1</v>
      </c>
      <c r="DB1962" t="s">
        <v>18509</v>
      </c>
      <c r="DC1962" t="s">
        <v>235</v>
      </c>
      <c r="DD1962" t="s">
        <v>15174</v>
      </c>
      <c r="DE1962" t="s">
        <v>4158</v>
      </c>
    </row>
    <row r="1963" spans="96:109" x14ac:dyDescent="0.25">
      <c r="CR1963" t="s">
        <v>18508</v>
      </c>
      <c r="CS1963" t="s">
        <v>4030</v>
      </c>
      <c r="CT1963" t="s">
        <v>4034</v>
      </c>
      <c r="CU1963" t="s">
        <v>13842</v>
      </c>
      <c r="CV1963" t="s">
        <v>8446</v>
      </c>
      <c r="CX1963" t="s">
        <v>4105</v>
      </c>
      <c r="CZ1963" t="s">
        <v>4133</v>
      </c>
      <c r="DA1963">
        <v>1</v>
      </c>
      <c r="DB1963" t="s">
        <v>18509</v>
      </c>
      <c r="DC1963" t="s">
        <v>235</v>
      </c>
      <c r="DD1963" t="s">
        <v>13842</v>
      </c>
      <c r="DE1963" t="s">
        <v>4158</v>
      </c>
    </row>
    <row r="1964" spans="96:109" x14ac:dyDescent="0.25">
      <c r="CR1964" t="s">
        <v>18516</v>
      </c>
      <c r="CS1964" t="s">
        <v>4030</v>
      </c>
      <c r="CT1964" t="s">
        <v>4034</v>
      </c>
      <c r="CU1964" t="s">
        <v>14774</v>
      </c>
      <c r="CV1964" t="s">
        <v>8455</v>
      </c>
      <c r="CX1964" t="s">
        <v>4105</v>
      </c>
      <c r="CY1964" s="17">
        <v>0.2</v>
      </c>
      <c r="CZ1964" t="s">
        <v>4133</v>
      </c>
      <c r="DA1964">
        <v>1</v>
      </c>
      <c r="DB1964" t="s">
        <v>18517</v>
      </c>
      <c r="DC1964" t="s">
        <v>235</v>
      </c>
      <c r="DD1964" t="s">
        <v>14774</v>
      </c>
      <c r="DE1964" t="s">
        <v>4158</v>
      </c>
    </row>
    <row r="1965" spans="96:109" x14ac:dyDescent="0.25">
      <c r="CR1965" t="s">
        <v>4640</v>
      </c>
      <c r="CS1965" t="s">
        <v>4030</v>
      </c>
      <c r="CT1965" t="s">
        <v>4034</v>
      </c>
      <c r="CU1965" t="s">
        <v>13531</v>
      </c>
      <c r="CV1965" t="s">
        <v>8908</v>
      </c>
      <c r="CX1965" t="s">
        <v>4105</v>
      </c>
      <c r="CY1965" s="17">
        <v>0.5</v>
      </c>
      <c r="CZ1965" t="s">
        <v>4133</v>
      </c>
      <c r="DA1965">
        <v>1</v>
      </c>
      <c r="DB1965" t="s">
        <v>18518</v>
      </c>
      <c r="DC1965" t="s">
        <v>235</v>
      </c>
      <c r="DD1965" t="s">
        <v>13531</v>
      </c>
      <c r="DE1965" t="s">
        <v>4158</v>
      </c>
    </row>
    <row r="1966" spans="96:109" x14ac:dyDescent="0.25">
      <c r="CR1966" t="s">
        <v>18519</v>
      </c>
      <c r="CS1966" t="s">
        <v>4050</v>
      </c>
      <c r="CT1966" t="s">
        <v>4109</v>
      </c>
      <c r="CU1966" t="s">
        <v>15182</v>
      </c>
      <c r="CV1966" t="s">
        <v>4615</v>
      </c>
      <c r="CW1966" t="s">
        <v>4380</v>
      </c>
      <c r="CX1966" t="s">
        <v>4111</v>
      </c>
      <c r="CZ1966" t="s">
        <v>4133</v>
      </c>
      <c r="DA1966">
        <v>1</v>
      </c>
      <c r="DB1966" t="s">
        <v>18520</v>
      </c>
      <c r="DC1966" t="s">
        <v>235</v>
      </c>
      <c r="DD1966" t="s">
        <v>15182</v>
      </c>
      <c r="DE1966" t="s">
        <v>4158</v>
      </c>
    </row>
    <row r="1967" spans="96:109" x14ac:dyDescent="0.25">
      <c r="CR1967" t="s">
        <v>18521</v>
      </c>
      <c r="CS1967" t="s">
        <v>4030</v>
      </c>
      <c r="CT1967" t="s">
        <v>4104</v>
      </c>
      <c r="CU1967" t="s">
        <v>15096</v>
      </c>
      <c r="CV1967" t="s">
        <v>8912</v>
      </c>
      <c r="CW1967" t="s">
        <v>4550</v>
      </c>
      <c r="CX1967" t="s">
        <v>4105</v>
      </c>
      <c r="CZ1967" t="s">
        <v>4133</v>
      </c>
      <c r="DA1967">
        <v>1</v>
      </c>
      <c r="DB1967" t="s">
        <v>18522</v>
      </c>
      <c r="DC1967" t="s">
        <v>235</v>
      </c>
      <c r="DD1967" t="s">
        <v>15096</v>
      </c>
      <c r="DE1967" t="s">
        <v>4158</v>
      </c>
    </row>
    <row r="1968" spans="96:109" x14ac:dyDescent="0.25">
      <c r="CR1968" t="s">
        <v>18523</v>
      </c>
      <c r="CS1968" t="s">
        <v>4030</v>
      </c>
      <c r="CT1968" t="s">
        <v>4104</v>
      </c>
      <c r="CU1968" t="s">
        <v>18039</v>
      </c>
      <c r="CV1968" t="s">
        <v>8912</v>
      </c>
      <c r="CW1968" t="s">
        <v>4550</v>
      </c>
      <c r="CX1968" t="s">
        <v>4105</v>
      </c>
      <c r="CZ1968" t="s">
        <v>4133</v>
      </c>
      <c r="DA1968">
        <v>1</v>
      </c>
      <c r="DB1968" t="s">
        <v>18522</v>
      </c>
      <c r="DC1968" t="s">
        <v>235</v>
      </c>
      <c r="DD1968" t="s">
        <v>18039</v>
      </c>
      <c r="DE1968" t="s">
        <v>4158</v>
      </c>
    </row>
    <row r="1969" spans="96:109" x14ac:dyDescent="0.25">
      <c r="CR1969" t="s">
        <v>18524</v>
      </c>
      <c r="CS1969" t="s">
        <v>4030</v>
      </c>
      <c r="CT1969" t="s">
        <v>4104</v>
      </c>
      <c r="CU1969" t="s">
        <v>18525</v>
      </c>
      <c r="CV1969" t="s">
        <v>8912</v>
      </c>
      <c r="CW1969" t="s">
        <v>4550</v>
      </c>
      <c r="CX1969" t="s">
        <v>4105</v>
      </c>
      <c r="CZ1969" t="s">
        <v>4133</v>
      </c>
      <c r="DA1969">
        <v>1</v>
      </c>
      <c r="DB1969" t="s">
        <v>18522</v>
      </c>
      <c r="DC1969" t="s">
        <v>235</v>
      </c>
      <c r="DD1969" t="s">
        <v>18525</v>
      </c>
      <c r="DE1969" t="s">
        <v>4158</v>
      </c>
    </row>
    <row r="1970" spans="96:109" x14ac:dyDescent="0.25">
      <c r="CR1970" t="s">
        <v>18526</v>
      </c>
      <c r="CS1970" t="s">
        <v>4030</v>
      </c>
      <c r="CT1970" t="s">
        <v>4109</v>
      </c>
      <c r="CU1970" t="s">
        <v>15871</v>
      </c>
      <c r="CV1970" t="s">
        <v>8594</v>
      </c>
      <c r="CX1970" t="s">
        <v>4111</v>
      </c>
      <c r="CZ1970" t="s">
        <v>4133</v>
      </c>
      <c r="DA1970">
        <v>1</v>
      </c>
      <c r="DB1970" t="s">
        <v>18527</v>
      </c>
      <c r="DC1970" t="s">
        <v>235</v>
      </c>
      <c r="DD1970" t="s">
        <v>15871</v>
      </c>
      <c r="DE1970" t="s">
        <v>4158</v>
      </c>
    </row>
    <row r="1971" spans="96:109" x14ac:dyDescent="0.25">
      <c r="CR1971" t="s">
        <v>18530</v>
      </c>
      <c r="CS1971" t="s">
        <v>4030</v>
      </c>
      <c r="CT1971" t="s">
        <v>4032</v>
      </c>
      <c r="CU1971" t="s">
        <v>13873</v>
      </c>
      <c r="CV1971" t="s">
        <v>8454</v>
      </c>
      <c r="CW1971" t="s">
        <v>8374</v>
      </c>
      <c r="CX1971" t="s">
        <v>4105</v>
      </c>
      <c r="CZ1971" t="s">
        <v>4133</v>
      </c>
      <c r="DA1971">
        <v>1</v>
      </c>
      <c r="DB1971" t="s">
        <v>18529</v>
      </c>
      <c r="DC1971" t="s">
        <v>235</v>
      </c>
      <c r="DD1971" t="s">
        <v>13873</v>
      </c>
      <c r="DE1971" t="s">
        <v>4158</v>
      </c>
    </row>
    <row r="1972" spans="96:109" x14ac:dyDescent="0.25">
      <c r="CR1972" t="s">
        <v>18528</v>
      </c>
      <c r="CS1972" t="s">
        <v>4030</v>
      </c>
      <c r="CT1972" t="s">
        <v>4032</v>
      </c>
      <c r="CU1972" t="s">
        <v>13873</v>
      </c>
      <c r="CV1972" t="s">
        <v>8454</v>
      </c>
      <c r="CW1972" t="s">
        <v>8374</v>
      </c>
      <c r="CX1972" t="s">
        <v>4105</v>
      </c>
      <c r="CZ1972" t="s">
        <v>4133</v>
      </c>
      <c r="DA1972">
        <v>1</v>
      </c>
      <c r="DB1972" t="s">
        <v>18529</v>
      </c>
      <c r="DC1972" t="s">
        <v>235</v>
      </c>
      <c r="DD1972" t="s">
        <v>13873</v>
      </c>
      <c r="DE1972" t="s">
        <v>4158</v>
      </c>
    </row>
    <row r="1973" spans="96:109" x14ac:dyDescent="0.25">
      <c r="CR1973" t="s">
        <v>18534</v>
      </c>
      <c r="CS1973" t="s">
        <v>4030</v>
      </c>
      <c r="CT1973" t="s">
        <v>4034</v>
      </c>
      <c r="CU1973" t="s">
        <v>18535</v>
      </c>
      <c r="CV1973" t="s">
        <v>8515</v>
      </c>
      <c r="CX1973" t="s">
        <v>4105</v>
      </c>
      <c r="CZ1973" t="s">
        <v>4133</v>
      </c>
      <c r="DA1973">
        <v>1</v>
      </c>
      <c r="DB1973" t="s">
        <v>18536</v>
      </c>
      <c r="DC1973" t="s">
        <v>235</v>
      </c>
      <c r="DD1973" t="s">
        <v>18535</v>
      </c>
      <c r="DE1973" t="s">
        <v>4158</v>
      </c>
    </row>
    <row r="1974" spans="96:109" x14ac:dyDescent="0.25">
      <c r="CR1974" t="s">
        <v>18531</v>
      </c>
      <c r="CS1974" t="s">
        <v>4050</v>
      </c>
      <c r="CT1974" t="s">
        <v>4109</v>
      </c>
      <c r="CU1974" t="s">
        <v>18532</v>
      </c>
      <c r="CV1974" t="s">
        <v>4614</v>
      </c>
      <c r="CX1974" t="s">
        <v>4111</v>
      </c>
      <c r="CZ1974" t="s">
        <v>4133</v>
      </c>
      <c r="DA1974">
        <v>1</v>
      </c>
      <c r="DB1974" t="s">
        <v>18533</v>
      </c>
      <c r="DC1974" t="s">
        <v>235</v>
      </c>
      <c r="DD1974" t="s">
        <v>18532</v>
      </c>
      <c r="DE1974" t="s">
        <v>4158</v>
      </c>
    </row>
    <row r="1975" spans="96:109" x14ac:dyDescent="0.25">
      <c r="CR1975" t="s">
        <v>18537</v>
      </c>
      <c r="CS1975" t="s">
        <v>4050</v>
      </c>
      <c r="CT1975" t="s">
        <v>4027</v>
      </c>
      <c r="CU1975" t="s">
        <v>18538</v>
      </c>
      <c r="CV1975" t="s">
        <v>8280</v>
      </c>
      <c r="CW1975" t="s">
        <v>4329</v>
      </c>
      <c r="CX1975" t="s">
        <v>4105</v>
      </c>
      <c r="CZ1975" t="s">
        <v>4133</v>
      </c>
      <c r="DA1975">
        <v>1</v>
      </c>
      <c r="DB1975" t="s">
        <v>18539</v>
      </c>
      <c r="DC1975" t="s">
        <v>235</v>
      </c>
      <c r="DD1975" t="s">
        <v>18538</v>
      </c>
      <c r="DE1975" t="s">
        <v>4158</v>
      </c>
    </row>
    <row r="1976" spans="96:109" x14ac:dyDescent="0.25">
      <c r="CR1976" t="s">
        <v>13553</v>
      </c>
      <c r="CS1976" t="s">
        <v>4030</v>
      </c>
      <c r="CT1976" t="s">
        <v>4032</v>
      </c>
      <c r="CU1976" t="s">
        <v>18002</v>
      </c>
      <c r="CV1976" t="s">
        <v>8388</v>
      </c>
      <c r="CX1976" t="s">
        <v>4105</v>
      </c>
      <c r="CY1976" s="17">
        <v>0.5</v>
      </c>
      <c r="CZ1976" t="s">
        <v>4133</v>
      </c>
      <c r="DA1976">
        <v>1</v>
      </c>
      <c r="DB1976" t="s">
        <v>13555</v>
      </c>
      <c r="DC1976" t="s">
        <v>235</v>
      </c>
      <c r="DD1976" t="s">
        <v>18002</v>
      </c>
      <c r="DE1976" t="s">
        <v>4158</v>
      </c>
    </row>
    <row r="1977" spans="96:109" x14ac:dyDescent="0.25">
      <c r="CR1977" t="s">
        <v>13556</v>
      </c>
      <c r="CS1977" t="s">
        <v>4030</v>
      </c>
      <c r="CT1977" t="s">
        <v>4032</v>
      </c>
      <c r="CU1977" t="s">
        <v>18002</v>
      </c>
      <c r="CV1977" t="s">
        <v>8388</v>
      </c>
      <c r="CX1977" t="s">
        <v>4105</v>
      </c>
      <c r="CY1977" s="17">
        <v>0.5</v>
      </c>
      <c r="CZ1977" t="s">
        <v>4133</v>
      </c>
      <c r="DA1977">
        <v>1</v>
      </c>
      <c r="DB1977" t="s">
        <v>13555</v>
      </c>
      <c r="DC1977" t="s">
        <v>235</v>
      </c>
      <c r="DD1977" t="s">
        <v>18002</v>
      </c>
      <c r="DE1977" t="s">
        <v>4158</v>
      </c>
    </row>
    <row r="1978" spans="96:109" x14ac:dyDescent="0.25">
      <c r="CR1978" t="s">
        <v>13558</v>
      </c>
      <c r="CS1978" t="s">
        <v>4030</v>
      </c>
      <c r="CT1978" t="s">
        <v>4032</v>
      </c>
      <c r="CU1978" t="s">
        <v>18540</v>
      </c>
      <c r="CV1978" t="s">
        <v>8388</v>
      </c>
      <c r="CX1978" t="s">
        <v>4105</v>
      </c>
      <c r="CY1978" s="17">
        <v>0.5</v>
      </c>
      <c r="CZ1978" t="s">
        <v>4133</v>
      </c>
      <c r="DA1978">
        <v>1</v>
      </c>
      <c r="DB1978" t="s">
        <v>13555</v>
      </c>
      <c r="DC1978" t="s">
        <v>235</v>
      </c>
      <c r="DD1978" t="s">
        <v>18540</v>
      </c>
      <c r="DE1978" t="s">
        <v>4158</v>
      </c>
    </row>
    <row r="1979" spans="96:109" x14ac:dyDescent="0.25">
      <c r="CR1979" t="s">
        <v>18546</v>
      </c>
      <c r="CS1979" t="s">
        <v>4030</v>
      </c>
      <c r="CT1979" t="s">
        <v>4032</v>
      </c>
      <c r="CU1979" t="s">
        <v>18547</v>
      </c>
      <c r="CV1979" t="s">
        <v>8438</v>
      </c>
      <c r="CX1979" t="s">
        <v>4105</v>
      </c>
      <c r="CZ1979" t="s">
        <v>4133</v>
      </c>
      <c r="DA1979">
        <v>1</v>
      </c>
      <c r="DB1979" t="s">
        <v>18542</v>
      </c>
      <c r="DC1979" t="s">
        <v>235</v>
      </c>
      <c r="DD1979" t="s">
        <v>18547</v>
      </c>
      <c r="DE1979" t="s">
        <v>4158</v>
      </c>
    </row>
    <row r="1980" spans="96:109" x14ac:dyDescent="0.25">
      <c r="CR1980" t="s">
        <v>18541</v>
      </c>
      <c r="CS1980" t="s">
        <v>4030</v>
      </c>
      <c r="CT1980" t="s">
        <v>4032</v>
      </c>
      <c r="CU1980" t="s">
        <v>17289</v>
      </c>
      <c r="CV1980" t="s">
        <v>8438</v>
      </c>
      <c r="CX1980" t="s">
        <v>4105</v>
      </c>
      <c r="CZ1980" t="s">
        <v>4133</v>
      </c>
      <c r="DA1980">
        <v>1</v>
      </c>
      <c r="DB1980" t="s">
        <v>18542</v>
      </c>
      <c r="DC1980" t="s">
        <v>235</v>
      </c>
      <c r="DD1980" t="s">
        <v>17289</v>
      </c>
      <c r="DE1980" t="s">
        <v>4158</v>
      </c>
    </row>
    <row r="1981" spans="96:109" x14ac:dyDescent="0.25">
      <c r="CR1981" t="s">
        <v>18548</v>
      </c>
      <c r="CS1981" t="s">
        <v>4030</v>
      </c>
      <c r="CT1981" t="s">
        <v>4032</v>
      </c>
      <c r="CU1981" t="s">
        <v>17289</v>
      </c>
      <c r="CV1981" t="s">
        <v>8438</v>
      </c>
      <c r="CX1981" t="s">
        <v>4105</v>
      </c>
      <c r="CZ1981" t="s">
        <v>4133</v>
      </c>
      <c r="DA1981">
        <v>1</v>
      </c>
      <c r="DB1981" t="s">
        <v>18542</v>
      </c>
      <c r="DC1981" t="s">
        <v>235</v>
      </c>
      <c r="DD1981" t="s">
        <v>17289</v>
      </c>
      <c r="DE1981" t="s">
        <v>4158</v>
      </c>
    </row>
    <row r="1982" spans="96:109" x14ac:dyDescent="0.25">
      <c r="CR1982" t="s">
        <v>18545</v>
      </c>
      <c r="CS1982" t="s">
        <v>4030</v>
      </c>
      <c r="CT1982" t="s">
        <v>4142</v>
      </c>
      <c r="CU1982" t="s">
        <v>13351</v>
      </c>
      <c r="CV1982" t="s">
        <v>8438</v>
      </c>
      <c r="CX1982" t="s">
        <v>4105</v>
      </c>
      <c r="CZ1982" t="s">
        <v>4133</v>
      </c>
      <c r="DA1982">
        <v>1</v>
      </c>
      <c r="DB1982" t="s">
        <v>18542</v>
      </c>
      <c r="DC1982" t="s">
        <v>235</v>
      </c>
      <c r="DD1982" t="s">
        <v>13351</v>
      </c>
      <c r="DE1982" t="s">
        <v>4158</v>
      </c>
    </row>
    <row r="1983" spans="96:109" x14ac:dyDescent="0.25">
      <c r="CR1983" t="s">
        <v>18543</v>
      </c>
      <c r="CS1983" t="s">
        <v>4050</v>
      </c>
      <c r="CT1983" t="s">
        <v>4034</v>
      </c>
      <c r="CU1983" t="s">
        <v>14840</v>
      </c>
      <c r="CV1983" t="s">
        <v>8280</v>
      </c>
      <c r="CW1983" t="s">
        <v>4414</v>
      </c>
      <c r="CX1983" t="s">
        <v>4105</v>
      </c>
      <c r="CZ1983" t="s">
        <v>4133</v>
      </c>
      <c r="DA1983">
        <v>1</v>
      </c>
      <c r="DB1983" t="s">
        <v>18544</v>
      </c>
      <c r="DC1983" t="s">
        <v>235</v>
      </c>
      <c r="DD1983" t="s">
        <v>14840</v>
      </c>
      <c r="DE1983" t="s">
        <v>4158</v>
      </c>
    </row>
    <row r="1984" spans="96:109" x14ac:dyDescent="0.25">
      <c r="CR1984" t="s">
        <v>18551</v>
      </c>
      <c r="CS1984" t="s">
        <v>4050</v>
      </c>
      <c r="CT1984" t="s">
        <v>4032</v>
      </c>
      <c r="CU1984" t="s">
        <v>14838</v>
      </c>
      <c r="CV1984" t="s">
        <v>4169</v>
      </c>
      <c r="CX1984" t="s">
        <v>4105</v>
      </c>
      <c r="CZ1984" t="s">
        <v>4133</v>
      </c>
      <c r="DA1984">
        <v>1</v>
      </c>
      <c r="DB1984" t="s">
        <v>4164</v>
      </c>
      <c r="DC1984" t="s">
        <v>235</v>
      </c>
      <c r="DD1984" t="s">
        <v>14838</v>
      </c>
      <c r="DE1984" t="s">
        <v>4158</v>
      </c>
    </row>
    <row r="1985" spans="96:109" x14ac:dyDescent="0.25">
      <c r="CR1985" t="s">
        <v>18552</v>
      </c>
      <c r="CS1985" t="s">
        <v>4050</v>
      </c>
      <c r="CT1985" t="s">
        <v>4032</v>
      </c>
      <c r="CU1985" t="s">
        <v>18553</v>
      </c>
      <c r="CV1985" t="s">
        <v>4701</v>
      </c>
      <c r="CX1985" t="s">
        <v>4105</v>
      </c>
      <c r="CZ1985" t="s">
        <v>4133</v>
      </c>
      <c r="DA1985">
        <v>1</v>
      </c>
      <c r="DB1985" t="s">
        <v>4164</v>
      </c>
      <c r="DC1985" t="s">
        <v>235</v>
      </c>
      <c r="DD1985" t="s">
        <v>18553</v>
      </c>
      <c r="DE1985" t="s">
        <v>4158</v>
      </c>
    </row>
    <row r="1986" spans="96:109" x14ac:dyDescent="0.25">
      <c r="CR1986" t="s">
        <v>18549</v>
      </c>
      <c r="CS1986" t="s">
        <v>4030</v>
      </c>
      <c r="CT1986" t="s">
        <v>4034</v>
      </c>
      <c r="CU1986" t="s">
        <v>13911</v>
      </c>
      <c r="CV1986" t="s">
        <v>8829</v>
      </c>
      <c r="CX1986" t="s">
        <v>4105</v>
      </c>
      <c r="CZ1986" t="s">
        <v>4133</v>
      </c>
      <c r="DA1986">
        <v>1</v>
      </c>
      <c r="DB1986" t="s">
        <v>18550</v>
      </c>
      <c r="DC1986" t="s">
        <v>235</v>
      </c>
      <c r="DD1986" t="s">
        <v>13911</v>
      </c>
      <c r="DE1986" t="s">
        <v>4158</v>
      </c>
    </row>
    <row r="1987" spans="96:109" x14ac:dyDescent="0.25">
      <c r="CR1987" t="s">
        <v>18556</v>
      </c>
      <c r="CS1987" t="s">
        <v>4030</v>
      </c>
      <c r="CT1987" t="s">
        <v>4032</v>
      </c>
      <c r="CU1987" t="s">
        <v>13727</v>
      </c>
      <c r="CV1987" t="s">
        <v>8390</v>
      </c>
      <c r="CX1987" t="s">
        <v>4105</v>
      </c>
      <c r="CZ1987" t="s">
        <v>4133</v>
      </c>
      <c r="DA1987">
        <v>1</v>
      </c>
      <c r="DB1987" t="s">
        <v>18555</v>
      </c>
      <c r="DC1987" t="s">
        <v>235</v>
      </c>
      <c r="DD1987" t="s">
        <v>13727</v>
      </c>
      <c r="DE1987" t="s">
        <v>4158</v>
      </c>
    </row>
    <row r="1988" spans="96:109" x14ac:dyDescent="0.25">
      <c r="CR1988" t="s">
        <v>18554</v>
      </c>
      <c r="CS1988" t="s">
        <v>4030</v>
      </c>
      <c r="CT1988" t="s">
        <v>4032</v>
      </c>
      <c r="CU1988" t="s">
        <v>13209</v>
      </c>
      <c r="CV1988" t="s">
        <v>8390</v>
      </c>
      <c r="CX1988" t="s">
        <v>4105</v>
      </c>
      <c r="CZ1988" t="s">
        <v>4133</v>
      </c>
      <c r="DA1988">
        <v>1</v>
      </c>
      <c r="DB1988" t="s">
        <v>18555</v>
      </c>
      <c r="DC1988" t="s">
        <v>235</v>
      </c>
      <c r="DD1988" t="s">
        <v>13209</v>
      </c>
      <c r="DE1988" t="s">
        <v>4158</v>
      </c>
    </row>
    <row r="1989" spans="96:109" x14ac:dyDescent="0.25">
      <c r="CR1989" t="s">
        <v>18557</v>
      </c>
      <c r="CS1989" t="s">
        <v>4030</v>
      </c>
      <c r="CT1989" t="s">
        <v>4027</v>
      </c>
      <c r="CU1989" t="s">
        <v>13209</v>
      </c>
      <c r="CV1989" t="s">
        <v>8388</v>
      </c>
      <c r="CX1989" t="s">
        <v>4105</v>
      </c>
      <c r="CZ1989" t="s">
        <v>4133</v>
      </c>
      <c r="DA1989">
        <v>1</v>
      </c>
      <c r="DB1989" t="s">
        <v>18555</v>
      </c>
      <c r="DC1989" t="s">
        <v>235</v>
      </c>
      <c r="DD1989" t="s">
        <v>13209</v>
      </c>
      <c r="DE1989" t="s">
        <v>4158</v>
      </c>
    </row>
    <row r="1990" spans="96:109" x14ac:dyDescent="0.25">
      <c r="CR1990" t="s">
        <v>18558</v>
      </c>
      <c r="CS1990" t="s">
        <v>4030</v>
      </c>
      <c r="CT1990" t="s">
        <v>4027</v>
      </c>
      <c r="CU1990" t="s">
        <v>17717</v>
      </c>
      <c r="CV1990" t="s">
        <v>8388</v>
      </c>
      <c r="CX1990" t="s">
        <v>4105</v>
      </c>
      <c r="CZ1990" t="s">
        <v>4133</v>
      </c>
      <c r="DA1990">
        <v>1</v>
      </c>
      <c r="DB1990" t="s">
        <v>18555</v>
      </c>
      <c r="DC1990" t="s">
        <v>235</v>
      </c>
      <c r="DD1990" t="s">
        <v>17717</v>
      </c>
      <c r="DE1990" t="s">
        <v>4158</v>
      </c>
    </row>
    <row r="1991" spans="96:109" x14ac:dyDescent="0.25">
      <c r="CR1991" t="s">
        <v>18559</v>
      </c>
      <c r="CS1991" t="s">
        <v>4030</v>
      </c>
      <c r="CT1991" t="s">
        <v>4126</v>
      </c>
      <c r="CU1991" t="s">
        <v>14622</v>
      </c>
      <c r="CV1991" t="s">
        <v>8595</v>
      </c>
      <c r="CX1991" t="s">
        <v>4105</v>
      </c>
      <c r="CZ1991" t="s">
        <v>4133</v>
      </c>
      <c r="DA1991">
        <v>1</v>
      </c>
      <c r="DB1991" t="s">
        <v>18560</v>
      </c>
      <c r="DC1991" t="s">
        <v>235</v>
      </c>
      <c r="DD1991" t="s">
        <v>14622</v>
      </c>
      <c r="DE1991" t="s">
        <v>4158</v>
      </c>
    </row>
    <row r="1992" spans="96:109" x14ac:dyDescent="0.25">
      <c r="CR1992" t="s">
        <v>18561</v>
      </c>
      <c r="CS1992" t="s">
        <v>4030</v>
      </c>
      <c r="CT1992" t="s">
        <v>4109</v>
      </c>
      <c r="CU1992" t="s">
        <v>15038</v>
      </c>
      <c r="CV1992" t="s">
        <v>8558</v>
      </c>
      <c r="CX1992" t="s">
        <v>4111</v>
      </c>
      <c r="CZ1992" t="s">
        <v>4133</v>
      </c>
      <c r="DA1992">
        <v>1</v>
      </c>
      <c r="DB1992" t="s">
        <v>18562</v>
      </c>
      <c r="DC1992" t="s">
        <v>235</v>
      </c>
      <c r="DD1992" t="s">
        <v>15038</v>
      </c>
      <c r="DE1992" t="s">
        <v>4158</v>
      </c>
    </row>
    <row r="1993" spans="96:109" x14ac:dyDescent="0.25">
      <c r="CR1993" t="s">
        <v>18564</v>
      </c>
      <c r="CS1993" t="s">
        <v>4050</v>
      </c>
      <c r="CT1993" t="s">
        <v>4109</v>
      </c>
      <c r="CU1993" t="s">
        <v>17177</v>
      </c>
      <c r="CV1993" t="s">
        <v>4169</v>
      </c>
      <c r="CX1993" t="s">
        <v>4111</v>
      </c>
      <c r="CZ1993" t="s">
        <v>4133</v>
      </c>
      <c r="DA1993">
        <v>1</v>
      </c>
      <c r="DB1993" t="s">
        <v>18565</v>
      </c>
      <c r="DC1993" t="s">
        <v>235</v>
      </c>
      <c r="DD1993" t="s">
        <v>17177</v>
      </c>
      <c r="DE1993" t="s">
        <v>4158</v>
      </c>
    </row>
    <row r="1994" spans="96:109" x14ac:dyDescent="0.25">
      <c r="CR1994" t="s">
        <v>18566</v>
      </c>
      <c r="CS1994" t="s">
        <v>4050</v>
      </c>
      <c r="CT1994" t="s">
        <v>4109</v>
      </c>
      <c r="CU1994" t="s">
        <v>16222</v>
      </c>
      <c r="CV1994" t="s">
        <v>4169</v>
      </c>
      <c r="CW1994" t="s">
        <v>4191</v>
      </c>
      <c r="CX1994" t="s">
        <v>4105</v>
      </c>
      <c r="CZ1994" t="s">
        <v>4133</v>
      </c>
      <c r="DA1994">
        <v>1</v>
      </c>
      <c r="DB1994" t="s">
        <v>18567</v>
      </c>
      <c r="DC1994" t="s">
        <v>235</v>
      </c>
      <c r="DD1994" t="s">
        <v>16222</v>
      </c>
      <c r="DE1994" t="s">
        <v>4158</v>
      </c>
    </row>
    <row r="1995" spans="96:109" x14ac:dyDescent="0.25">
      <c r="CR1995" t="s">
        <v>18569</v>
      </c>
      <c r="CS1995" t="s">
        <v>4030</v>
      </c>
      <c r="CT1995" t="s">
        <v>4034</v>
      </c>
      <c r="CU1995" t="s">
        <v>18570</v>
      </c>
      <c r="CV1995" t="s">
        <v>8595</v>
      </c>
      <c r="CX1995" t="s">
        <v>4105</v>
      </c>
      <c r="CY1995" s="17">
        <v>0.5</v>
      </c>
      <c r="CZ1995" t="s">
        <v>4133</v>
      </c>
      <c r="DA1995">
        <v>1</v>
      </c>
      <c r="DB1995" t="s">
        <v>18571</v>
      </c>
      <c r="DC1995" t="s">
        <v>235</v>
      </c>
      <c r="DD1995" t="s">
        <v>18570</v>
      </c>
      <c r="DE1995" t="s">
        <v>4158</v>
      </c>
    </row>
    <row r="1996" spans="96:109" x14ac:dyDescent="0.25">
      <c r="CR1996" t="s">
        <v>18572</v>
      </c>
      <c r="CS1996" t="s">
        <v>4030</v>
      </c>
      <c r="CT1996" t="s">
        <v>4034</v>
      </c>
      <c r="CU1996" t="s">
        <v>18570</v>
      </c>
      <c r="CV1996" t="s">
        <v>8595</v>
      </c>
      <c r="CX1996" t="s">
        <v>4105</v>
      </c>
      <c r="CY1996" s="17">
        <v>0.5</v>
      </c>
      <c r="CZ1996" t="s">
        <v>4133</v>
      </c>
      <c r="DA1996">
        <v>1</v>
      </c>
      <c r="DB1996" t="s">
        <v>18571</v>
      </c>
      <c r="DC1996" t="s">
        <v>235</v>
      </c>
      <c r="DD1996" t="s">
        <v>18570</v>
      </c>
      <c r="DE1996" t="s">
        <v>4158</v>
      </c>
    </row>
    <row r="1997" spans="96:109" x14ac:dyDescent="0.25">
      <c r="CR1997" t="s">
        <v>18573</v>
      </c>
      <c r="CS1997" t="s">
        <v>4030</v>
      </c>
      <c r="CT1997" t="s">
        <v>4034</v>
      </c>
      <c r="CU1997" t="s">
        <v>18574</v>
      </c>
      <c r="CV1997" t="s">
        <v>8595</v>
      </c>
      <c r="CX1997" t="s">
        <v>4105</v>
      </c>
      <c r="CY1997" s="17">
        <v>0.5</v>
      </c>
      <c r="CZ1997" t="s">
        <v>4133</v>
      </c>
      <c r="DA1997">
        <v>1</v>
      </c>
      <c r="DB1997" t="s">
        <v>18571</v>
      </c>
      <c r="DC1997" t="s">
        <v>235</v>
      </c>
      <c r="DD1997" t="s">
        <v>18574</v>
      </c>
      <c r="DE1997" t="s">
        <v>4158</v>
      </c>
    </row>
    <row r="1998" spans="96:109" x14ac:dyDescent="0.25">
      <c r="CR1998" t="s">
        <v>18575</v>
      </c>
      <c r="CS1998" t="s">
        <v>4030</v>
      </c>
      <c r="CT1998" t="s">
        <v>4109</v>
      </c>
      <c r="CU1998" t="s">
        <v>14846</v>
      </c>
      <c r="CV1998" t="s">
        <v>8389</v>
      </c>
      <c r="CX1998" t="s">
        <v>4105</v>
      </c>
      <c r="CZ1998" t="s">
        <v>4133</v>
      </c>
      <c r="DA1998">
        <v>1</v>
      </c>
      <c r="DB1998" t="s">
        <v>18576</v>
      </c>
      <c r="DC1998" t="s">
        <v>235</v>
      </c>
      <c r="DD1998" t="s">
        <v>14846</v>
      </c>
      <c r="DE1998" t="s">
        <v>4158</v>
      </c>
    </row>
    <row r="1999" spans="96:109" x14ac:dyDescent="0.25">
      <c r="CR1999" t="s">
        <v>8285</v>
      </c>
      <c r="CS1999" t="s">
        <v>4030</v>
      </c>
      <c r="CT1999" t="s">
        <v>4032</v>
      </c>
      <c r="CU1999" t="s">
        <v>18577</v>
      </c>
      <c r="CV1999" t="s">
        <v>4636</v>
      </c>
      <c r="CX1999" t="s">
        <v>4105</v>
      </c>
      <c r="CY1999" s="17">
        <v>0.5</v>
      </c>
      <c r="CZ1999" t="s">
        <v>4133</v>
      </c>
      <c r="DA1999">
        <v>1</v>
      </c>
      <c r="DB1999" t="s">
        <v>4671</v>
      </c>
      <c r="DC1999" t="s">
        <v>235</v>
      </c>
      <c r="DD1999" t="s">
        <v>18577</v>
      </c>
      <c r="DE1999" t="s">
        <v>4158</v>
      </c>
    </row>
    <row r="2000" spans="96:109" x14ac:dyDescent="0.25">
      <c r="CR2000" t="s">
        <v>8284</v>
      </c>
      <c r="CS2000" t="s">
        <v>4030</v>
      </c>
      <c r="CT2000" t="s">
        <v>4032</v>
      </c>
      <c r="CU2000" t="s">
        <v>18563</v>
      </c>
      <c r="CV2000" t="s">
        <v>4636</v>
      </c>
      <c r="CX2000" t="s">
        <v>4105</v>
      </c>
      <c r="CY2000" s="17">
        <v>0.5</v>
      </c>
      <c r="CZ2000" t="s">
        <v>4133</v>
      </c>
      <c r="DA2000">
        <v>1</v>
      </c>
      <c r="DB2000" t="s">
        <v>4671</v>
      </c>
      <c r="DC2000" t="s">
        <v>235</v>
      </c>
      <c r="DD2000" t="s">
        <v>18563</v>
      </c>
      <c r="DE2000" t="s">
        <v>4158</v>
      </c>
    </row>
    <row r="2001" spans="96:109" x14ac:dyDescent="0.25">
      <c r="CR2001" t="s">
        <v>4296</v>
      </c>
      <c r="CS2001" t="s">
        <v>4030</v>
      </c>
      <c r="CT2001" t="s">
        <v>4034</v>
      </c>
      <c r="CU2001" t="s">
        <v>18578</v>
      </c>
      <c r="CV2001" t="s">
        <v>8829</v>
      </c>
      <c r="CX2001" t="s">
        <v>4105</v>
      </c>
      <c r="CY2001" s="17">
        <v>0.5</v>
      </c>
      <c r="CZ2001" t="s">
        <v>4133</v>
      </c>
      <c r="DA2001">
        <v>1</v>
      </c>
      <c r="DB2001" t="s">
        <v>4671</v>
      </c>
      <c r="DC2001" t="s">
        <v>235</v>
      </c>
      <c r="DD2001" t="s">
        <v>18578</v>
      </c>
      <c r="DE2001" t="s">
        <v>4158</v>
      </c>
    </row>
    <row r="2002" spans="96:109" x14ac:dyDescent="0.25">
      <c r="CR2002" t="s">
        <v>4300</v>
      </c>
      <c r="CS2002" t="s">
        <v>4030</v>
      </c>
      <c r="CT2002" t="s">
        <v>4034</v>
      </c>
      <c r="CU2002" t="s">
        <v>18568</v>
      </c>
      <c r="CV2002" t="s">
        <v>8829</v>
      </c>
      <c r="CX2002" t="s">
        <v>4105</v>
      </c>
      <c r="CY2002" s="17">
        <v>0.5</v>
      </c>
      <c r="CZ2002" t="s">
        <v>4133</v>
      </c>
      <c r="DA2002">
        <v>1</v>
      </c>
      <c r="DB2002" t="s">
        <v>4671</v>
      </c>
      <c r="DC2002" t="s">
        <v>235</v>
      </c>
      <c r="DD2002" t="s">
        <v>18568</v>
      </c>
      <c r="DE2002" t="s">
        <v>4158</v>
      </c>
    </row>
    <row r="2003" spans="96:109" x14ac:dyDescent="0.25">
      <c r="CR2003" t="s">
        <v>18579</v>
      </c>
      <c r="CS2003" t="s">
        <v>4050</v>
      </c>
      <c r="CT2003" t="s">
        <v>4034</v>
      </c>
      <c r="CU2003" t="s">
        <v>14293</v>
      </c>
      <c r="CV2003" t="s">
        <v>4169</v>
      </c>
      <c r="CX2003" t="s">
        <v>4105</v>
      </c>
      <c r="CY2003" s="17">
        <v>0.5</v>
      </c>
      <c r="CZ2003" t="s">
        <v>4133</v>
      </c>
      <c r="DA2003">
        <v>1</v>
      </c>
      <c r="DB2003" t="s">
        <v>18580</v>
      </c>
      <c r="DC2003" t="s">
        <v>235</v>
      </c>
      <c r="DD2003" t="s">
        <v>14293</v>
      </c>
      <c r="DE2003" t="s">
        <v>4158</v>
      </c>
    </row>
    <row r="2004" spans="96:109" x14ac:dyDescent="0.25">
      <c r="CR2004" t="s">
        <v>22103</v>
      </c>
      <c r="CS2004" t="s">
        <v>4030</v>
      </c>
      <c r="CT2004" t="s">
        <v>4027</v>
      </c>
      <c r="CU2004" t="s">
        <v>22104</v>
      </c>
      <c r="CV2004" t="s">
        <v>21778</v>
      </c>
      <c r="CW2004" t="s">
        <v>8375</v>
      </c>
      <c r="CX2004" t="s">
        <v>4105</v>
      </c>
      <c r="CZ2004" t="s">
        <v>4133</v>
      </c>
      <c r="DA2004">
        <v>1</v>
      </c>
      <c r="DB2004" t="s">
        <v>22105</v>
      </c>
      <c r="DC2004" t="s">
        <v>1894</v>
      </c>
      <c r="DD2004" t="s">
        <v>22104</v>
      </c>
      <c r="DE2004" t="s">
        <v>4158</v>
      </c>
    </row>
    <row r="2005" spans="96:109" x14ac:dyDescent="0.25">
      <c r="CR2005" t="s">
        <v>22106</v>
      </c>
      <c r="CS2005" t="s">
        <v>4030</v>
      </c>
      <c r="CT2005" t="s">
        <v>4027</v>
      </c>
      <c r="CU2005" t="s">
        <v>22069</v>
      </c>
      <c r="CV2005" t="s">
        <v>21778</v>
      </c>
      <c r="CW2005" t="s">
        <v>8375</v>
      </c>
      <c r="CX2005" t="s">
        <v>4105</v>
      </c>
      <c r="CZ2005" t="s">
        <v>4133</v>
      </c>
      <c r="DA2005">
        <v>1</v>
      </c>
      <c r="DB2005" t="s">
        <v>22105</v>
      </c>
      <c r="DC2005" t="s">
        <v>1894</v>
      </c>
      <c r="DD2005" t="s">
        <v>22069</v>
      </c>
      <c r="DE2005" t="s">
        <v>4158</v>
      </c>
    </row>
    <row r="2006" spans="96:109" x14ac:dyDescent="0.25">
      <c r="CR2006" t="s">
        <v>22107</v>
      </c>
      <c r="CS2006" t="s">
        <v>4030</v>
      </c>
      <c r="CT2006" t="s">
        <v>4027</v>
      </c>
      <c r="CU2006" t="s">
        <v>21734</v>
      </c>
      <c r="CV2006" t="s">
        <v>21778</v>
      </c>
      <c r="CW2006" t="s">
        <v>8375</v>
      </c>
      <c r="CX2006" t="s">
        <v>4105</v>
      </c>
      <c r="CZ2006" t="s">
        <v>4133</v>
      </c>
      <c r="DA2006">
        <v>1</v>
      </c>
      <c r="DB2006" t="s">
        <v>22105</v>
      </c>
      <c r="DC2006" t="s">
        <v>1894</v>
      </c>
      <c r="DD2006" t="s">
        <v>21734</v>
      </c>
      <c r="DE2006" t="s">
        <v>4158</v>
      </c>
    </row>
    <row r="2007" spans="96:109" x14ac:dyDescent="0.25">
      <c r="CR2007" t="s">
        <v>4715</v>
      </c>
      <c r="CS2007" t="s">
        <v>4030</v>
      </c>
      <c r="CT2007" t="s">
        <v>4027</v>
      </c>
      <c r="CU2007" t="s">
        <v>18581</v>
      </c>
      <c r="CV2007" t="s">
        <v>18582</v>
      </c>
      <c r="CX2007" t="s">
        <v>4105</v>
      </c>
      <c r="CY2007" s="17">
        <v>0.2</v>
      </c>
      <c r="CZ2007" t="s">
        <v>4133</v>
      </c>
      <c r="DA2007">
        <v>1</v>
      </c>
      <c r="DB2007" t="s">
        <v>18583</v>
      </c>
      <c r="DC2007" t="s">
        <v>1894</v>
      </c>
      <c r="DD2007" t="s">
        <v>18581</v>
      </c>
      <c r="DE2007" t="s">
        <v>4158</v>
      </c>
    </row>
    <row r="2008" spans="96:109" x14ac:dyDescent="0.25">
      <c r="CR2008" t="s">
        <v>22108</v>
      </c>
      <c r="CS2008" t="s">
        <v>4030</v>
      </c>
      <c r="CT2008" t="s">
        <v>4034</v>
      </c>
      <c r="CU2008" t="s">
        <v>21846</v>
      </c>
      <c r="CV2008" t="s">
        <v>8455</v>
      </c>
      <c r="CW2008" t="s">
        <v>4117</v>
      </c>
      <c r="CX2008" t="s">
        <v>4105</v>
      </c>
      <c r="CZ2008" t="s">
        <v>4133</v>
      </c>
      <c r="DA2008">
        <v>1</v>
      </c>
      <c r="DB2008" t="s">
        <v>22109</v>
      </c>
      <c r="DC2008" t="s">
        <v>1894</v>
      </c>
      <c r="DD2008" t="s">
        <v>21846</v>
      </c>
      <c r="DE2008" t="s">
        <v>4158</v>
      </c>
    </row>
    <row r="2009" spans="96:109" x14ac:dyDescent="0.25">
      <c r="CR2009" t="s">
        <v>18584</v>
      </c>
      <c r="CS2009" t="s">
        <v>4050</v>
      </c>
      <c r="CT2009" t="s">
        <v>4109</v>
      </c>
      <c r="CU2009" t="s">
        <v>13397</v>
      </c>
      <c r="CV2009" t="s">
        <v>4182</v>
      </c>
      <c r="CW2009" t="s">
        <v>4491</v>
      </c>
      <c r="CX2009" t="s">
        <v>4111</v>
      </c>
      <c r="CZ2009" t="s">
        <v>4133</v>
      </c>
      <c r="DA2009">
        <v>1</v>
      </c>
      <c r="DB2009" t="s">
        <v>18585</v>
      </c>
      <c r="DC2009" t="s">
        <v>1894</v>
      </c>
      <c r="DD2009" t="s">
        <v>13397</v>
      </c>
      <c r="DE2009" t="s">
        <v>4158</v>
      </c>
    </row>
    <row r="2010" spans="96:109" x14ac:dyDescent="0.25">
      <c r="CR2010" t="s">
        <v>10468</v>
      </c>
      <c r="CS2010" t="s">
        <v>4050</v>
      </c>
      <c r="CT2010" t="s">
        <v>4142</v>
      </c>
      <c r="CU2010" t="s">
        <v>10436</v>
      </c>
      <c r="CV2010" t="s">
        <v>4571</v>
      </c>
      <c r="CW2010" t="s">
        <v>4241</v>
      </c>
      <c r="CX2010" t="s">
        <v>4105</v>
      </c>
      <c r="CZ2010" t="s">
        <v>4133</v>
      </c>
      <c r="DA2010">
        <v>1</v>
      </c>
      <c r="DB2010" t="s">
        <v>10469</v>
      </c>
      <c r="DC2010" t="s">
        <v>1894</v>
      </c>
      <c r="DD2010" t="s">
        <v>10436</v>
      </c>
      <c r="DE2010" t="s">
        <v>4158</v>
      </c>
    </row>
    <row r="2011" spans="96:109" x14ac:dyDescent="0.25">
      <c r="CR2011" t="s">
        <v>8586</v>
      </c>
      <c r="CS2011" t="s">
        <v>4030</v>
      </c>
      <c r="CT2011" t="s">
        <v>4032</v>
      </c>
      <c r="CU2011" t="s">
        <v>13152</v>
      </c>
      <c r="CV2011" t="s">
        <v>8594</v>
      </c>
      <c r="CX2011" t="s">
        <v>4105</v>
      </c>
      <c r="CY2011" s="17">
        <v>0.5</v>
      </c>
      <c r="CZ2011" t="s">
        <v>4133</v>
      </c>
      <c r="DA2011">
        <v>1</v>
      </c>
      <c r="DB2011" t="s">
        <v>18586</v>
      </c>
      <c r="DC2011" t="s">
        <v>1894</v>
      </c>
      <c r="DD2011" t="s">
        <v>13152</v>
      </c>
      <c r="DE2011" t="s">
        <v>4158</v>
      </c>
    </row>
    <row r="2012" spans="96:109" x14ac:dyDescent="0.25">
      <c r="CR2012" t="s">
        <v>8585</v>
      </c>
      <c r="CS2012" t="s">
        <v>4030</v>
      </c>
      <c r="CT2012" t="s">
        <v>4032</v>
      </c>
      <c r="CU2012" t="s">
        <v>13152</v>
      </c>
      <c r="CV2012" t="s">
        <v>8594</v>
      </c>
      <c r="CX2012" t="s">
        <v>4105</v>
      </c>
      <c r="CY2012" s="17">
        <v>0.5</v>
      </c>
      <c r="CZ2012" t="s">
        <v>4133</v>
      </c>
      <c r="DA2012">
        <v>1</v>
      </c>
      <c r="DB2012" t="s">
        <v>18586</v>
      </c>
      <c r="DC2012" t="s">
        <v>1894</v>
      </c>
      <c r="DD2012" t="s">
        <v>13152</v>
      </c>
      <c r="DE2012" t="s">
        <v>4158</v>
      </c>
    </row>
    <row r="2013" spans="96:109" x14ac:dyDescent="0.25">
      <c r="CR2013" t="s">
        <v>18587</v>
      </c>
      <c r="CS2013" t="s">
        <v>4050</v>
      </c>
      <c r="CT2013" t="s">
        <v>4109</v>
      </c>
      <c r="CU2013" t="s">
        <v>16100</v>
      </c>
      <c r="CV2013" t="s">
        <v>4615</v>
      </c>
      <c r="CX2013" t="s">
        <v>4111</v>
      </c>
      <c r="CZ2013" t="s">
        <v>4133</v>
      </c>
      <c r="DA2013">
        <v>1</v>
      </c>
      <c r="DB2013" t="s">
        <v>18588</v>
      </c>
      <c r="DC2013" t="s">
        <v>1894</v>
      </c>
      <c r="DD2013" t="s">
        <v>16100</v>
      </c>
      <c r="DE2013" t="s">
        <v>4158</v>
      </c>
    </row>
    <row r="2014" spans="96:109" x14ac:dyDescent="0.25">
      <c r="CR2014" t="s">
        <v>18589</v>
      </c>
      <c r="CS2014" t="s">
        <v>4050</v>
      </c>
      <c r="CT2014" t="s">
        <v>4104</v>
      </c>
      <c r="CU2014" t="s">
        <v>18590</v>
      </c>
      <c r="CV2014" t="s">
        <v>4615</v>
      </c>
      <c r="CX2014" t="s">
        <v>4105</v>
      </c>
      <c r="CY2014" s="17">
        <v>0.2</v>
      </c>
      <c r="CZ2014" t="s">
        <v>4133</v>
      </c>
      <c r="DA2014">
        <v>1</v>
      </c>
      <c r="DB2014" t="s">
        <v>18591</v>
      </c>
      <c r="DC2014" t="s">
        <v>1894</v>
      </c>
      <c r="DD2014" t="s">
        <v>18590</v>
      </c>
      <c r="DE2014" t="s">
        <v>4158</v>
      </c>
    </row>
    <row r="2015" spans="96:109" x14ac:dyDescent="0.25">
      <c r="CR2015" t="s">
        <v>18595</v>
      </c>
      <c r="CS2015" t="s">
        <v>4050</v>
      </c>
      <c r="CT2015" t="s">
        <v>4034</v>
      </c>
      <c r="CU2015" t="s">
        <v>18596</v>
      </c>
      <c r="CV2015" t="s">
        <v>4701</v>
      </c>
      <c r="CX2015" t="s">
        <v>4105</v>
      </c>
      <c r="CZ2015" t="s">
        <v>4133</v>
      </c>
      <c r="DA2015">
        <v>1</v>
      </c>
      <c r="DB2015" t="s">
        <v>18593</v>
      </c>
      <c r="DC2015" t="s">
        <v>1894</v>
      </c>
      <c r="DD2015" t="s">
        <v>18596</v>
      </c>
      <c r="DE2015" t="s">
        <v>4158</v>
      </c>
    </row>
    <row r="2016" spans="96:109" x14ac:dyDescent="0.25">
      <c r="CR2016" t="s">
        <v>18597</v>
      </c>
      <c r="CS2016" t="s">
        <v>4050</v>
      </c>
      <c r="CT2016" t="s">
        <v>4034</v>
      </c>
      <c r="CU2016" t="s">
        <v>13409</v>
      </c>
      <c r="CV2016" t="s">
        <v>4701</v>
      </c>
      <c r="CX2016" t="s">
        <v>4105</v>
      </c>
      <c r="CZ2016" t="s">
        <v>4133</v>
      </c>
      <c r="DA2016">
        <v>1</v>
      </c>
      <c r="DB2016" t="s">
        <v>18593</v>
      </c>
      <c r="DC2016" t="s">
        <v>1894</v>
      </c>
      <c r="DD2016" t="s">
        <v>13409</v>
      </c>
      <c r="DE2016" t="s">
        <v>4158</v>
      </c>
    </row>
    <row r="2017" spans="96:109" x14ac:dyDescent="0.25">
      <c r="CR2017" t="s">
        <v>18592</v>
      </c>
      <c r="CS2017" t="s">
        <v>4050</v>
      </c>
      <c r="CT2017" t="s">
        <v>4034</v>
      </c>
      <c r="CU2017" t="s">
        <v>13409</v>
      </c>
      <c r="CV2017" t="s">
        <v>4701</v>
      </c>
      <c r="CX2017" t="s">
        <v>4105</v>
      </c>
      <c r="CZ2017" t="s">
        <v>4133</v>
      </c>
      <c r="DA2017">
        <v>1</v>
      </c>
      <c r="DB2017" t="s">
        <v>18593</v>
      </c>
      <c r="DC2017" t="s">
        <v>1894</v>
      </c>
      <c r="DD2017" t="s">
        <v>13409</v>
      </c>
      <c r="DE2017" t="s">
        <v>4158</v>
      </c>
    </row>
    <row r="2018" spans="96:109" x14ac:dyDescent="0.25">
      <c r="CR2018" t="s">
        <v>18598</v>
      </c>
      <c r="CS2018" t="s">
        <v>4050</v>
      </c>
      <c r="CT2018" t="s">
        <v>4034</v>
      </c>
      <c r="CU2018" t="s">
        <v>13411</v>
      </c>
      <c r="CV2018" t="s">
        <v>4701</v>
      </c>
      <c r="CX2018" t="s">
        <v>4105</v>
      </c>
      <c r="CZ2018" t="s">
        <v>4133</v>
      </c>
      <c r="DA2018">
        <v>1</v>
      </c>
      <c r="DB2018" t="s">
        <v>18593</v>
      </c>
      <c r="DC2018" t="s">
        <v>1894</v>
      </c>
      <c r="DD2018" t="s">
        <v>13411</v>
      </c>
      <c r="DE2018" t="s">
        <v>4158</v>
      </c>
    </row>
    <row r="2019" spans="96:109" x14ac:dyDescent="0.25">
      <c r="CR2019" t="s">
        <v>18594</v>
      </c>
      <c r="CS2019" t="s">
        <v>4050</v>
      </c>
      <c r="CT2019" t="s">
        <v>4034</v>
      </c>
      <c r="CU2019" t="s">
        <v>14391</v>
      </c>
      <c r="CV2019" t="s">
        <v>4701</v>
      </c>
      <c r="CX2019" t="s">
        <v>4105</v>
      </c>
      <c r="CZ2019" t="s">
        <v>4133</v>
      </c>
      <c r="DA2019">
        <v>1</v>
      </c>
      <c r="DB2019" t="s">
        <v>18593</v>
      </c>
      <c r="DC2019" t="s">
        <v>1894</v>
      </c>
      <c r="DD2019" t="s">
        <v>14391</v>
      </c>
      <c r="DE2019" t="s">
        <v>4158</v>
      </c>
    </row>
    <row r="2020" spans="96:109" x14ac:dyDescent="0.25">
      <c r="CR2020" t="s">
        <v>18599</v>
      </c>
      <c r="CS2020" t="s">
        <v>4030</v>
      </c>
      <c r="CT2020" t="s">
        <v>4104</v>
      </c>
      <c r="CU2020" t="s">
        <v>18326</v>
      </c>
      <c r="CV2020" t="s">
        <v>8454</v>
      </c>
      <c r="CW2020" t="s">
        <v>4370</v>
      </c>
      <c r="CX2020" t="s">
        <v>4105</v>
      </c>
      <c r="CZ2020" t="s">
        <v>4133</v>
      </c>
      <c r="DA2020">
        <v>1</v>
      </c>
      <c r="DB2020" t="s">
        <v>18600</v>
      </c>
      <c r="DC2020" t="s">
        <v>1894</v>
      </c>
      <c r="DD2020" t="s">
        <v>18326</v>
      </c>
      <c r="DE2020" t="s">
        <v>4158</v>
      </c>
    </row>
    <row r="2021" spans="96:109" x14ac:dyDescent="0.25">
      <c r="CR2021" t="s">
        <v>22110</v>
      </c>
      <c r="CS2021" t="s">
        <v>4030</v>
      </c>
      <c r="CT2021" t="s">
        <v>4034</v>
      </c>
      <c r="CU2021" t="s">
        <v>21933</v>
      </c>
      <c r="CV2021" t="s">
        <v>8593</v>
      </c>
      <c r="CX2021" t="s">
        <v>4105</v>
      </c>
      <c r="CZ2021" t="s">
        <v>4133</v>
      </c>
      <c r="DA2021">
        <v>1</v>
      </c>
      <c r="DB2021" t="s">
        <v>22111</v>
      </c>
      <c r="DC2021" t="s">
        <v>1910</v>
      </c>
      <c r="DD2021" t="s">
        <v>21933</v>
      </c>
      <c r="DE2021" t="s">
        <v>4158</v>
      </c>
    </row>
    <row r="2022" spans="96:109" x14ac:dyDescent="0.25">
      <c r="CR2022" t="s">
        <v>20655</v>
      </c>
      <c r="CS2022" t="s">
        <v>4050</v>
      </c>
      <c r="CT2022" t="s">
        <v>4032</v>
      </c>
      <c r="CU2022" t="s">
        <v>20493</v>
      </c>
      <c r="CV2022" t="s">
        <v>8257</v>
      </c>
      <c r="CW2022" t="s">
        <v>4157</v>
      </c>
      <c r="CX2022" t="s">
        <v>4105</v>
      </c>
      <c r="CZ2022" t="s">
        <v>4133</v>
      </c>
      <c r="DA2022">
        <v>1</v>
      </c>
      <c r="DB2022" t="s">
        <v>20656</v>
      </c>
      <c r="DC2022" t="s">
        <v>1910</v>
      </c>
      <c r="DD2022" t="s">
        <v>20493</v>
      </c>
      <c r="DE2022" t="s">
        <v>4158</v>
      </c>
    </row>
    <row r="2023" spans="96:109" x14ac:dyDescent="0.25">
      <c r="CR2023" t="s">
        <v>20657</v>
      </c>
      <c r="CS2023" t="s">
        <v>4050</v>
      </c>
      <c r="CT2023" t="s">
        <v>4032</v>
      </c>
      <c r="CU2023" t="s">
        <v>20496</v>
      </c>
      <c r="CV2023" t="s">
        <v>8257</v>
      </c>
      <c r="CW2023" t="s">
        <v>4516</v>
      </c>
      <c r="CX2023" t="s">
        <v>4111</v>
      </c>
      <c r="CZ2023" t="s">
        <v>4133</v>
      </c>
      <c r="DA2023">
        <v>1</v>
      </c>
      <c r="DB2023" t="s">
        <v>20656</v>
      </c>
      <c r="DC2023" t="s">
        <v>1910</v>
      </c>
      <c r="DD2023" t="s">
        <v>20496</v>
      </c>
      <c r="DE2023" t="s">
        <v>4158</v>
      </c>
    </row>
    <row r="2024" spans="96:109" x14ac:dyDescent="0.25">
      <c r="CR2024" t="s">
        <v>20658</v>
      </c>
      <c r="CS2024" t="s">
        <v>4050</v>
      </c>
      <c r="CT2024" t="s">
        <v>4032</v>
      </c>
      <c r="CU2024" t="s">
        <v>20587</v>
      </c>
      <c r="CV2024" t="s">
        <v>8257</v>
      </c>
      <c r="CX2024" t="s">
        <v>4105</v>
      </c>
      <c r="CZ2024" t="s">
        <v>4133</v>
      </c>
      <c r="DA2024">
        <v>1</v>
      </c>
      <c r="DB2024" t="s">
        <v>20656</v>
      </c>
      <c r="DC2024" t="s">
        <v>1910</v>
      </c>
      <c r="DD2024" t="s">
        <v>20587</v>
      </c>
      <c r="DE2024" t="s">
        <v>4158</v>
      </c>
    </row>
    <row r="2025" spans="96:109" x14ac:dyDescent="0.25">
      <c r="CR2025" t="s">
        <v>20659</v>
      </c>
      <c r="CS2025" t="s">
        <v>4050</v>
      </c>
      <c r="CT2025" t="s">
        <v>4032</v>
      </c>
      <c r="CU2025" t="s">
        <v>20660</v>
      </c>
      <c r="CV2025" t="s">
        <v>8257</v>
      </c>
      <c r="CX2025" t="s">
        <v>4105</v>
      </c>
      <c r="CZ2025" t="s">
        <v>4133</v>
      </c>
      <c r="DA2025">
        <v>1</v>
      </c>
      <c r="DB2025" t="s">
        <v>20656</v>
      </c>
      <c r="DC2025" t="s">
        <v>1910</v>
      </c>
      <c r="DD2025" t="s">
        <v>20660</v>
      </c>
      <c r="DE2025" t="s">
        <v>4158</v>
      </c>
    </row>
    <row r="2026" spans="96:109" x14ac:dyDescent="0.25">
      <c r="CR2026" t="s">
        <v>9300</v>
      </c>
      <c r="CS2026" t="s">
        <v>4050</v>
      </c>
      <c r="CT2026" t="s">
        <v>4027</v>
      </c>
      <c r="CU2026" t="s">
        <v>9240</v>
      </c>
      <c r="CV2026" t="s">
        <v>8391</v>
      </c>
      <c r="CW2026" t="s">
        <v>4384</v>
      </c>
      <c r="CX2026" t="s">
        <v>4105</v>
      </c>
      <c r="CZ2026" t="s">
        <v>4133</v>
      </c>
      <c r="DA2026">
        <v>1</v>
      </c>
      <c r="DB2026" t="s">
        <v>9301</v>
      </c>
      <c r="DC2026" t="s">
        <v>1910</v>
      </c>
      <c r="DD2026" t="s">
        <v>9240</v>
      </c>
      <c r="DE2026" t="s">
        <v>4158</v>
      </c>
    </row>
    <row r="2027" spans="96:109" x14ac:dyDescent="0.25">
      <c r="CR2027" t="s">
        <v>18601</v>
      </c>
      <c r="CS2027" t="s">
        <v>4050</v>
      </c>
      <c r="CT2027" t="s">
        <v>4032</v>
      </c>
      <c r="CU2027" t="s">
        <v>13850</v>
      </c>
      <c r="CV2027" t="s">
        <v>4615</v>
      </c>
      <c r="CX2027" t="s">
        <v>4105</v>
      </c>
      <c r="CZ2027" t="s">
        <v>4133</v>
      </c>
      <c r="DA2027">
        <v>1</v>
      </c>
      <c r="DB2027" t="s">
        <v>18602</v>
      </c>
      <c r="DC2027" t="s">
        <v>1910</v>
      </c>
      <c r="DD2027" t="s">
        <v>13850</v>
      </c>
      <c r="DE2027" t="s">
        <v>4158</v>
      </c>
    </row>
    <row r="2028" spans="96:109" x14ac:dyDescent="0.25">
      <c r="CR2028" t="s">
        <v>18603</v>
      </c>
      <c r="CS2028" t="s">
        <v>4030</v>
      </c>
      <c r="CT2028" t="s">
        <v>4126</v>
      </c>
      <c r="CU2028" t="s">
        <v>18604</v>
      </c>
      <c r="CV2028" t="s">
        <v>8912</v>
      </c>
      <c r="CX2028" t="s">
        <v>4105</v>
      </c>
      <c r="CZ2028" t="s">
        <v>4133</v>
      </c>
      <c r="DA2028">
        <v>1</v>
      </c>
      <c r="DB2028" t="s">
        <v>18605</v>
      </c>
      <c r="DC2028" t="s">
        <v>1910</v>
      </c>
      <c r="DD2028" t="s">
        <v>18604</v>
      </c>
      <c r="DE2028" t="s">
        <v>4158</v>
      </c>
    </row>
    <row r="2029" spans="96:109" x14ac:dyDescent="0.25">
      <c r="CR2029" t="s">
        <v>18606</v>
      </c>
      <c r="CS2029" t="s">
        <v>4050</v>
      </c>
      <c r="CT2029" t="s">
        <v>4109</v>
      </c>
      <c r="CU2029" t="s">
        <v>17426</v>
      </c>
      <c r="CV2029" t="s">
        <v>4615</v>
      </c>
      <c r="CW2029" t="s">
        <v>4337</v>
      </c>
      <c r="CX2029" t="s">
        <v>4111</v>
      </c>
      <c r="CZ2029" t="s">
        <v>4133</v>
      </c>
      <c r="DA2029">
        <v>1</v>
      </c>
      <c r="DB2029" t="s">
        <v>18607</v>
      </c>
      <c r="DC2029" t="s">
        <v>1910</v>
      </c>
      <c r="DD2029" t="s">
        <v>17426</v>
      </c>
      <c r="DE2029" t="s">
        <v>4158</v>
      </c>
    </row>
    <row r="2030" spans="96:109" x14ac:dyDescent="0.25">
      <c r="CR2030" t="s">
        <v>18608</v>
      </c>
      <c r="CS2030" t="s">
        <v>4050</v>
      </c>
      <c r="CT2030" t="s">
        <v>4109</v>
      </c>
      <c r="CU2030" t="s">
        <v>18329</v>
      </c>
      <c r="CV2030" t="s">
        <v>4615</v>
      </c>
      <c r="CX2030" t="s">
        <v>4111</v>
      </c>
      <c r="CZ2030" t="s">
        <v>4133</v>
      </c>
      <c r="DA2030">
        <v>1</v>
      </c>
      <c r="DB2030" t="s">
        <v>18609</v>
      </c>
      <c r="DC2030" t="s">
        <v>1910</v>
      </c>
      <c r="DD2030" t="s">
        <v>18329</v>
      </c>
      <c r="DE2030" t="s">
        <v>4158</v>
      </c>
    </row>
    <row r="2031" spans="96:109" x14ac:dyDescent="0.25">
      <c r="CR2031" t="s">
        <v>18610</v>
      </c>
      <c r="CS2031" t="s">
        <v>4050</v>
      </c>
      <c r="CT2031" t="s">
        <v>4109</v>
      </c>
      <c r="CU2031" t="s">
        <v>13457</v>
      </c>
      <c r="CV2031" t="s">
        <v>4614</v>
      </c>
      <c r="CW2031" t="s">
        <v>4498</v>
      </c>
      <c r="CX2031" t="s">
        <v>4111</v>
      </c>
      <c r="CZ2031" t="s">
        <v>4133</v>
      </c>
      <c r="DA2031">
        <v>1</v>
      </c>
      <c r="DB2031" t="s">
        <v>18611</v>
      </c>
      <c r="DC2031" t="s">
        <v>1910</v>
      </c>
      <c r="DD2031" t="s">
        <v>13457</v>
      </c>
      <c r="DE2031" t="s">
        <v>4158</v>
      </c>
    </row>
    <row r="2032" spans="96:109" x14ac:dyDescent="0.25">
      <c r="CR2032" t="s">
        <v>8417</v>
      </c>
      <c r="CS2032" t="s">
        <v>4050</v>
      </c>
      <c r="CT2032" t="s">
        <v>4109</v>
      </c>
      <c r="CU2032" t="s">
        <v>17280</v>
      </c>
      <c r="CV2032" t="s">
        <v>4135</v>
      </c>
      <c r="CW2032" t="s">
        <v>4157</v>
      </c>
      <c r="CX2032" t="s">
        <v>4111</v>
      </c>
      <c r="CY2032" s="17">
        <v>0.2</v>
      </c>
      <c r="CZ2032" t="s">
        <v>4133</v>
      </c>
      <c r="DA2032">
        <v>1</v>
      </c>
      <c r="DB2032" t="s">
        <v>18612</v>
      </c>
      <c r="DC2032" t="s">
        <v>1910</v>
      </c>
      <c r="DD2032" t="s">
        <v>17280</v>
      </c>
      <c r="DE2032" t="s">
        <v>4158</v>
      </c>
    </row>
    <row r="2033" spans="96:109" x14ac:dyDescent="0.25">
      <c r="CR2033" t="s">
        <v>14658</v>
      </c>
      <c r="CS2033" t="s">
        <v>4030</v>
      </c>
      <c r="CT2033" t="s">
        <v>4027</v>
      </c>
      <c r="CU2033" t="s">
        <v>18613</v>
      </c>
      <c r="CV2033" t="s">
        <v>8646</v>
      </c>
      <c r="CW2033" t="s">
        <v>4124</v>
      </c>
      <c r="CX2033" t="s">
        <v>4105</v>
      </c>
      <c r="CZ2033" t="s">
        <v>4133</v>
      </c>
      <c r="DA2033">
        <v>1</v>
      </c>
      <c r="DB2033" t="s">
        <v>14660</v>
      </c>
      <c r="DC2033" t="s">
        <v>1910</v>
      </c>
      <c r="DD2033" t="s">
        <v>18613</v>
      </c>
      <c r="DE2033" t="s">
        <v>4158</v>
      </c>
    </row>
    <row r="2034" spans="96:109" x14ac:dyDescent="0.25">
      <c r="CR2034" t="s">
        <v>18614</v>
      </c>
      <c r="CS2034" t="s">
        <v>4030</v>
      </c>
      <c r="CT2034" t="s">
        <v>4034</v>
      </c>
      <c r="CU2034" t="s">
        <v>18615</v>
      </c>
      <c r="CV2034" t="s">
        <v>8389</v>
      </c>
      <c r="CX2034" t="s">
        <v>4105</v>
      </c>
      <c r="CZ2034" t="s">
        <v>4133</v>
      </c>
      <c r="DA2034">
        <v>1</v>
      </c>
      <c r="DB2034" t="s">
        <v>8334</v>
      </c>
      <c r="DC2034" t="s">
        <v>1910</v>
      </c>
      <c r="DD2034" t="s">
        <v>18615</v>
      </c>
      <c r="DE2034" t="s">
        <v>4158</v>
      </c>
    </row>
    <row r="2035" spans="96:109" x14ac:dyDescent="0.25">
      <c r="CR2035" t="s">
        <v>22112</v>
      </c>
      <c r="CS2035" t="s">
        <v>4030</v>
      </c>
      <c r="CT2035" t="s">
        <v>4104</v>
      </c>
      <c r="CU2035" t="s">
        <v>21916</v>
      </c>
      <c r="CV2035" t="s">
        <v>15643</v>
      </c>
      <c r="CX2035" t="s">
        <v>4105</v>
      </c>
      <c r="CZ2035" t="s">
        <v>4133</v>
      </c>
      <c r="DA2035">
        <v>1</v>
      </c>
      <c r="DB2035" t="s">
        <v>22113</v>
      </c>
      <c r="DC2035" t="s">
        <v>77</v>
      </c>
      <c r="DD2035" t="s">
        <v>21916</v>
      </c>
      <c r="DE2035" t="s">
        <v>4158</v>
      </c>
    </row>
    <row r="2036" spans="96:109" x14ac:dyDescent="0.25">
      <c r="CR2036" t="s">
        <v>22114</v>
      </c>
      <c r="CS2036" t="s">
        <v>4050</v>
      </c>
      <c r="CT2036" t="s">
        <v>4109</v>
      </c>
      <c r="CU2036" t="s">
        <v>22003</v>
      </c>
      <c r="CV2036" t="s">
        <v>8387</v>
      </c>
      <c r="CX2036" t="s">
        <v>4111</v>
      </c>
      <c r="CZ2036" t="s">
        <v>4133</v>
      </c>
      <c r="DA2036">
        <v>1</v>
      </c>
      <c r="DB2036" t="s">
        <v>22115</v>
      </c>
      <c r="DC2036" t="s">
        <v>77</v>
      </c>
      <c r="DD2036" t="s">
        <v>22003</v>
      </c>
      <c r="DE2036" t="s">
        <v>4158</v>
      </c>
    </row>
    <row r="2037" spans="96:109" x14ac:dyDescent="0.25">
      <c r="CR2037" t="s">
        <v>22116</v>
      </c>
      <c r="CS2037" t="s">
        <v>4030</v>
      </c>
      <c r="CT2037" t="s">
        <v>4032</v>
      </c>
      <c r="CU2037" t="s">
        <v>22117</v>
      </c>
      <c r="CV2037" t="s">
        <v>8438</v>
      </c>
      <c r="CX2037" t="s">
        <v>4105</v>
      </c>
      <c r="CZ2037" t="s">
        <v>4133</v>
      </c>
      <c r="DA2037">
        <v>1</v>
      </c>
      <c r="DB2037" t="s">
        <v>22115</v>
      </c>
      <c r="DC2037" t="s">
        <v>77</v>
      </c>
      <c r="DD2037" t="s">
        <v>22117</v>
      </c>
      <c r="DE2037" t="s">
        <v>4158</v>
      </c>
    </row>
    <row r="2038" spans="96:109" x14ac:dyDescent="0.25">
      <c r="CR2038" t="s">
        <v>22118</v>
      </c>
      <c r="CS2038" t="s">
        <v>4030</v>
      </c>
      <c r="CT2038" t="s">
        <v>4034</v>
      </c>
      <c r="CU2038" t="s">
        <v>21765</v>
      </c>
      <c r="CV2038" t="s">
        <v>21778</v>
      </c>
      <c r="CX2038" t="s">
        <v>4105</v>
      </c>
      <c r="CZ2038" t="s">
        <v>4133</v>
      </c>
      <c r="DA2038">
        <v>1</v>
      </c>
      <c r="DB2038" t="s">
        <v>22119</v>
      </c>
      <c r="DC2038" t="s">
        <v>77</v>
      </c>
      <c r="DD2038" t="s">
        <v>21765</v>
      </c>
      <c r="DE2038" t="s">
        <v>4158</v>
      </c>
    </row>
    <row r="2039" spans="96:109" x14ac:dyDescent="0.25">
      <c r="CR2039" t="s">
        <v>22120</v>
      </c>
      <c r="CS2039" t="s">
        <v>4030</v>
      </c>
      <c r="CT2039" t="s">
        <v>4034</v>
      </c>
      <c r="CU2039" t="s">
        <v>21768</v>
      </c>
      <c r="CV2039" t="s">
        <v>21778</v>
      </c>
      <c r="CX2039" t="s">
        <v>4105</v>
      </c>
      <c r="CZ2039" t="s">
        <v>4133</v>
      </c>
      <c r="DA2039">
        <v>1</v>
      </c>
      <c r="DB2039" t="s">
        <v>22119</v>
      </c>
      <c r="DC2039" t="s">
        <v>77</v>
      </c>
      <c r="DD2039" t="s">
        <v>21768</v>
      </c>
      <c r="DE2039" t="s">
        <v>4158</v>
      </c>
    </row>
    <row r="2040" spans="96:109" x14ac:dyDescent="0.25">
      <c r="CR2040" t="s">
        <v>22121</v>
      </c>
      <c r="CS2040" t="s">
        <v>4030</v>
      </c>
      <c r="CT2040" t="s">
        <v>4032</v>
      </c>
      <c r="CU2040" t="s">
        <v>22122</v>
      </c>
      <c r="CV2040" t="s">
        <v>21828</v>
      </c>
      <c r="CX2040" t="s">
        <v>4105</v>
      </c>
      <c r="CZ2040" t="s">
        <v>4133</v>
      </c>
      <c r="DA2040">
        <v>1</v>
      </c>
      <c r="DB2040" t="s">
        <v>22123</v>
      </c>
      <c r="DC2040" t="s">
        <v>77</v>
      </c>
      <c r="DD2040" t="s">
        <v>22122</v>
      </c>
      <c r="DE2040" t="s">
        <v>4158</v>
      </c>
    </row>
    <row r="2041" spans="96:109" x14ac:dyDescent="0.25">
      <c r="CR2041" t="s">
        <v>20661</v>
      </c>
      <c r="CS2041" t="s">
        <v>4030</v>
      </c>
      <c r="CT2041" t="s">
        <v>4034</v>
      </c>
      <c r="CU2041" t="s">
        <v>20662</v>
      </c>
      <c r="CV2041" t="s">
        <v>8593</v>
      </c>
      <c r="CW2041" t="s">
        <v>4258</v>
      </c>
      <c r="CX2041" t="s">
        <v>4105</v>
      </c>
      <c r="CZ2041" t="s">
        <v>4133</v>
      </c>
      <c r="DA2041">
        <v>1</v>
      </c>
      <c r="DB2041" t="s">
        <v>20663</v>
      </c>
      <c r="DC2041" t="s">
        <v>77</v>
      </c>
      <c r="DD2041" t="s">
        <v>20662</v>
      </c>
      <c r="DE2041" t="s">
        <v>4158</v>
      </c>
    </row>
    <row r="2042" spans="96:109" x14ac:dyDescent="0.25">
      <c r="CR2042" t="s">
        <v>20664</v>
      </c>
      <c r="CS2042" t="s">
        <v>4030</v>
      </c>
      <c r="CT2042" t="s">
        <v>4032</v>
      </c>
      <c r="CU2042" t="s">
        <v>20619</v>
      </c>
      <c r="CV2042" t="s">
        <v>8907</v>
      </c>
      <c r="CX2042" t="s">
        <v>4105</v>
      </c>
      <c r="CZ2042" t="s">
        <v>4133</v>
      </c>
      <c r="DA2042">
        <v>1</v>
      </c>
      <c r="DB2042" t="s">
        <v>20665</v>
      </c>
      <c r="DC2042" t="s">
        <v>77</v>
      </c>
      <c r="DD2042" t="s">
        <v>20619</v>
      </c>
      <c r="DE2042" t="s">
        <v>4158</v>
      </c>
    </row>
    <row r="2043" spans="96:109" x14ac:dyDescent="0.25">
      <c r="CR2043" t="s">
        <v>20666</v>
      </c>
      <c r="CS2043" t="s">
        <v>4050</v>
      </c>
      <c r="CT2043" t="s">
        <v>4032</v>
      </c>
      <c r="CU2043" t="s">
        <v>20516</v>
      </c>
      <c r="CV2043" t="s">
        <v>8257</v>
      </c>
      <c r="CW2043" t="s">
        <v>8496</v>
      </c>
      <c r="CX2043" t="s">
        <v>4105</v>
      </c>
      <c r="CY2043" s="17">
        <v>0.2</v>
      </c>
      <c r="CZ2043" t="s">
        <v>4133</v>
      </c>
      <c r="DA2043">
        <v>1</v>
      </c>
      <c r="DB2043" t="s">
        <v>20431</v>
      </c>
      <c r="DC2043" t="s">
        <v>77</v>
      </c>
      <c r="DD2043" t="s">
        <v>20516</v>
      </c>
      <c r="DE2043" t="s">
        <v>4158</v>
      </c>
    </row>
    <row r="2044" spans="96:109" x14ac:dyDescent="0.25">
      <c r="CR2044" t="s">
        <v>21141</v>
      </c>
      <c r="CS2044" t="s">
        <v>4050</v>
      </c>
      <c r="CT2044" t="s">
        <v>4109</v>
      </c>
      <c r="CU2044" t="s">
        <v>21142</v>
      </c>
      <c r="CV2044" t="s">
        <v>8257</v>
      </c>
      <c r="CX2044" t="s">
        <v>4105</v>
      </c>
      <c r="CZ2044" t="s">
        <v>4133</v>
      </c>
      <c r="DA2044">
        <v>1</v>
      </c>
      <c r="DB2044" t="s">
        <v>21143</v>
      </c>
      <c r="DC2044" t="s">
        <v>77</v>
      </c>
      <c r="DD2044" t="s">
        <v>21142</v>
      </c>
      <c r="DE2044" t="s">
        <v>4158</v>
      </c>
    </row>
    <row r="2045" spans="96:109" x14ac:dyDescent="0.25">
      <c r="CR2045" t="s">
        <v>21144</v>
      </c>
      <c r="CS2045" t="s">
        <v>4030</v>
      </c>
      <c r="CT2045" t="s">
        <v>4034</v>
      </c>
      <c r="CU2045" t="s">
        <v>21145</v>
      </c>
      <c r="CV2045" t="s">
        <v>4690</v>
      </c>
      <c r="CW2045" t="s">
        <v>4702</v>
      </c>
      <c r="CX2045" t="s">
        <v>4105</v>
      </c>
      <c r="CZ2045" t="s">
        <v>4133</v>
      </c>
      <c r="DA2045">
        <v>1</v>
      </c>
      <c r="DB2045" t="s">
        <v>21146</v>
      </c>
      <c r="DC2045" t="s">
        <v>77</v>
      </c>
      <c r="DD2045" t="s">
        <v>21145</v>
      </c>
      <c r="DE2045" t="s">
        <v>4158</v>
      </c>
    </row>
    <row r="2046" spans="96:109" x14ac:dyDescent="0.25">
      <c r="CR2046" t="s">
        <v>18616</v>
      </c>
      <c r="CS2046" t="s">
        <v>4050</v>
      </c>
      <c r="CT2046" t="s">
        <v>4034</v>
      </c>
      <c r="CU2046" t="s">
        <v>15635</v>
      </c>
      <c r="CV2046" t="s">
        <v>8391</v>
      </c>
      <c r="CX2046" t="s">
        <v>4105</v>
      </c>
      <c r="CZ2046" t="s">
        <v>4133</v>
      </c>
      <c r="DA2046">
        <v>1</v>
      </c>
      <c r="DB2046" t="s">
        <v>9152</v>
      </c>
      <c r="DC2046" t="s">
        <v>77</v>
      </c>
      <c r="DD2046" t="s">
        <v>15635</v>
      </c>
      <c r="DE2046" t="s">
        <v>4158</v>
      </c>
    </row>
    <row r="2047" spans="96:109" x14ac:dyDescent="0.25">
      <c r="CR2047" t="s">
        <v>18617</v>
      </c>
      <c r="CS2047" t="s">
        <v>4050</v>
      </c>
      <c r="CT2047" t="s">
        <v>4034</v>
      </c>
      <c r="CU2047" t="s">
        <v>14864</v>
      </c>
      <c r="CV2047" t="s">
        <v>4701</v>
      </c>
      <c r="CW2047" t="s">
        <v>4110</v>
      </c>
      <c r="CX2047" t="s">
        <v>4105</v>
      </c>
      <c r="CZ2047" t="s">
        <v>4133</v>
      </c>
      <c r="DA2047">
        <v>1</v>
      </c>
      <c r="DB2047" t="s">
        <v>14718</v>
      </c>
      <c r="DC2047" t="s">
        <v>77</v>
      </c>
      <c r="DD2047" t="s">
        <v>14864</v>
      </c>
      <c r="DE2047" t="s">
        <v>4158</v>
      </c>
    </row>
    <row r="2048" spans="96:109" x14ac:dyDescent="0.25">
      <c r="CR2048" t="s">
        <v>18618</v>
      </c>
      <c r="CS2048" t="s">
        <v>4050</v>
      </c>
      <c r="CT2048" t="s">
        <v>4034</v>
      </c>
      <c r="CU2048" t="s">
        <v>17060</v>
      </c>
      <c r="CV2048" t="s">
        <v>4701</v>
      </c>
      <c r="CW2048" t="s">
        <v>4110</v>
      </c>
      <c r="CX2048" t="s">
        <v>4105</v>
      </c>
      <c r="CZ2048" t="s">
        <v>4133</v>
      </c>
      <c r="DA2048">
        <v>1</v>
      </c>
      <c r="DB2048" t="s">
        <v>14718</v>
      </c>
      <c r="DC2048" t="s">
        <v>77</v>
      </c>
      <c r="DD2048" t="s">
        <v>17060</v>
      </c>
      <c r="DE2048" t="s">
        <v>4158</v>
      </c>
    </row>
    <row r="2049" spans="96:109" x14ac:dyDescent="0.25">
      <c r="CR2049" t="s">
        <v>18619</v>
      </c>
      <c r="CS2049" t="s">
        <v>4050</v>
      </c>
      <c r="CT2049" t="s">
        <v>4034</v>
      </c>
      <c r="CU2049" t="s">
        <v>17060</v>
      </c>
      <c r="CV2049" t="s">
        <v>4701</v>
      </c>
      <c r="CW2049" t="s">
        <v>4110</v>
      </c>
      <c r="CX2049" t="s">
        <v>4105</v>
      </c>
      <c r="CZ2049" t="s">
        <v>4133</v>
      </c>
      <c r="DA2049">
        <v>1</v>
      </c>
      <c r="DB2049" t="s">
        <v>14718</v>
      </c>
      <c r="DC2049" t="s">
        <v>77</v>
      </c>
      <c r="DD2049" t="s">
        <v>17060</v>
      </c>
      <c r="DE2049" t="s">
        <v>4158</v>
      </c>
    </row>
    <row r="2050" spans="96:109" x14ac:dyDescent="0.25">
      <c r="CR2050" t="s">
        <v>18620</v>
      </c>
      <c r="CS2050" t="s">
        <v>4050</v>
      </c>
      <c r="CT2050" t="s">
        <v>4034</v>
      </c>
      <c r="CU2050" t="s">
        <v>17737</v>
      </c>
      <c r="CV2050" t="s">
        <v>4701</v>
      </c>
      <c r="CW2050" t="s">
        <v>4110</v>
      </c>
      <c r="CX2050" t="s">
        <v>4105</v>
      </c>
      <c r="CZ2050" t="s">
        <v>4133</v>
      </c>
      <c r="DA2050">
        <v>1</v>
      </c>
      <c r="DB2050" t="s">
        <v>14718</v>
      </c>
      <c r="DC2050" t="s">
        <v>77</v>
      </c>
      <c r="DD2050" t="s">
        <v>17737</v>
      </c>
      <c r="DE2050" t="s">
        <v>4158</v>
      </c>
    </row>
    <row r="2051" spans="96:109" x14ac:dyDescent="0.25">
      <c r="CR2051" t="s">
        <v>18621</v>
      </c>
      <c r="CS2051" t="s">
        <v>4050</v>
      </c>
      <c r="CT2051" t="s">
        <v>4034</v>
      </c>
      <c r="CU2051" t="s">
        <v>17740</v>
      </c>
      <c r="CV2051" t="s">
        <v>4701</v>
      </c>
      <c r="CW2051" t="s">
        <v>4110</v>
      </c>
      <c r="CX2051" t="s">
        <v>4105</v>
      </c>
      <c r="CZ2051" t="s">
        <v>4133</v>
      </c>
      <c r="DA2051">
        <v>1</v>
      </c>
      <c r="DB2051" t="s">
        <v>14718</v>
      </c>
      <c r="DC2051" t="s">
        <v>77</v>
      </c>
      <c r="DD2051" t="s">
        <v>17740</v>
      </c>
      <c r="DE2051" t="s">
        <v>4158</v>
      </c>
    </row>
    <row r="2052" spans="96:109" x14ac:dyDescent="0.25">
      <c r="CR2052" t="s">
        <v>4717</v>
      </c>
      <c r="CS2052" t="s">
        <v>4050</v>
      </c>
      <c r="CT2052" t="s">
        <v>4032</v>
      </c>
      <c r="CU2052" t="s">
        <v>18622</v>
      </c>
      <c r="CV2052" t="s">
        <v>4701</v>
      </c>
      <c r="CX2052" t="s">
        <v>4105</v>
      </c>
      <c r="CY2052" s="17">
        <v>0.5</v>
      </c>
      <c r="CZ2052" t="s">
        <v>4133</v>
      </c>
      <c r="DA2052">
        <v>1</v>
      </c>
      <c r="DB2052" t="s">
        <v>14704</v>
      </c>
      <c r="DC2052" t="s">
        <v>77</v>
      </c>
      <c r="DD2052" t="s">
        <v>18622</v>
      </c>
      <c r="DE2052" t="s">
        <v>4158</v>
      </c>
    </row>
    <row r="2053" spans="96:109" x14ac:dyDescent="0.25">
      <c r="CR2053" t="s">
        <v>18623</v>
      </c>
      <c r="CS2053" t="s">
        <v>4050</v>
      </c>
      <c r="CT2053" t="s">
        <v>4032</v>
      </c>
      <c r="CU2053" t="s">
        <v>18267</v>
      </c>
      <c r="CV2053" t="s">
        <v>4701</v>
      </c>
      <c r="CW2053" t="s">
        <v>4467</v>
      </c>
      <c r="CX2053" t="s">
        <v>4105</v>
      </c>
      <c r="CZ2053" t="s">
        <v>4133</v>
      </c>
      <c r="DA2053">
        <v>1</v>
      </c>
      <c r="DB2053" t="s">
        <v>18624</v>
      </c>
      <c r="DC2053" t="s">
        <v>77</v>
      </c>
      <c r="DD2053" t="s">
        <v>18267</v>
      </c>
      <c r="DE2053" t="s">
        <v>4158</v>
      </c>
    </row>
    <row r="2054" spans="96:109" x14ac:dyDescent="0.25">
      <c r="CR2054" t="s">
        <v>18625</v>
      </c>
      <c r="CS2054" t="s">
        <v>4050</v>
      </c>
      <c r="CT2054" t="s">
        <v>4032</v>
      </c>
      <c r="CU2054" t="s">
        <v>18626</v>
      </c>
      <c r="CV2054" t="s">
        <v>4701</v>
      </c>
      <c r="CW2054" t="s">
        <v>4467</v>
      </c>
      <c r="CX2054" t="s">
        <v>4105</v>
      </c>
      <c r="CZ2054" t="s">
        <v>4133</v>
      </c>
      <c r="DA2054">
        <v>1</v>
      </c>
      <c r="DB2054" t="s">
        <v>18624</v>
      </c>
      <c r="DC2054" t="s">
        <v>77</v>
      </c>
      <c r="DD2054" t="s">
        <v>18626</v>
      </c>
      <c r="DE2054" t="s">
        <v>4158</v>
      </c>
    </row>
    <row r="2055" spans="96:109" x14ac:dyDescent="0.25">
      <c r="CR2055" t="s">
        <v>9302</v>
      </c>
      <c r="CS2055" t="s">
        <v>4050</v>
      </c>
      <c r="CT2055" t="s">
        <v>4109</v>
      </c>
      <c r="CU2055" t="s">
        <v>9072</v>
      </c>
      <c r="CV2055" t="s">
        <v>4571</v>
      </c>
      <c r="CW2055" t="s">
        <v>4288</v>
      </c>
      <c r="CX2055" t="s">
        <v>4111</v>
      </c>
      <c r="CZ2055" t="s">
        <v>4133</v>
      </c>
      <c r="DA2055">
        <v>1</v>
      </c>
      <c r="DB2055" t="s">
        <v>9303</v>
      </c>
      <c r="DC2055" t="s">
        <v>77</v>
      </c>
      <c r="DD2055" t="s">
        <v>9072</v>
      </c>
      <c r="DE2055" t="s">
        <v>4158</v>
      </c>
    </row>
    <row r="2056" spans="96:109" x14ac:dyDescent="0.25">
      <c r="CR2056" t="s">
        <v>10049</v>
      </c>
      <c r="CS2056" t="s">
        <v>4050</v>
      </c>
      <c r="CT2056" t="s">
        <v>4109</v>
      </c>
      <c r="CU2056" t="s">
        <v>9760</v>
      </c>
      <c r="CV2056" t="s">
        <v>4571</v>
      </c>
      <c r="CW2056" t="s">
        <v>4239</v>
      </c>
      <c r="CX2056" t="s">
        <v>4111</v>
      </c>
      <c r="CZ2056" t="s">
        <v>4133</v>
      </c>
      <c r="DA2056">
        <v>1</v>
      </c>
      <c r="DB2056" t="s">
        <v>10050</v>
      </c>
      <c r="DC2056" t="s">
        <v>77</v>
      </c>
      <c r="DD2056" t="s">
        <v>9760</v>
      </c>
      <c r="DE2056" t="s">
        <v>4158</v>
      </c>
    </row>
    <row r="2057" spans="96:109" x14ac:dyDescent="0.25">
      <c r="CR2057" t="s">
        <v>18627</v>
      </c>
      <c r="CS2057" t="s">
        <v>4030</v>
      </c>
      <c r="CT2057" t="s">
        <v>4032</v>
      </c>
      <c r="CU2057" t="s">
        <v>18628</v>
      </c>
      <c r="CV2057" t="s">
        <v>8907</v>
      </c>
      <c r="CW2057" t="s">
        <v>4627</v>
      </c>
      <c r="CX2057" t="s">
        <v>4105</v>
      </c>
      <c r="CZ2057" t="s">
        <v>4133</v>
      </c>
      <c r="DA2057">
        <v>1</v>
      </c>
      <c r="DB2057" t="s">
        <v>18629</v>
      </c>
      <c r="DC2057" t="s">
        <v>77</v>
      </c>
      <c r="DD2057" t="s">
        <v>18628</v>
      </c>
      <c r="DE2057" t="s">
        <v>4158</v>
      </c>
    </row>
    <row r="2058" spans="96:109" x14ac:dyDescent="0.25">
      <c r="CR2058" t="s">
        <v>18630</v>
      </c>
      <c r="CS2058" t="s">
        <v>4030</v>
      </c>
      <c r="CT2058" t="s">
        <v>4032</v>
      </c>
      <c r="CU2058" t="s">
        <v>18631</v>
      </c>
      <c r="CV2058" t="s">
        <v>8907</v>
      </c>
      <c r="CW2058" t="s">
        <v>4627</v>
      </c>
      <c r="CX2058" t="s">
        <v>4105</v>
      </c>
      <c r="CZ2058" t="s">
        <v>4133</v>
      </c>
      <c r="DA2058">
        <v>1</v>
      </c>
      <c r="DB2058" t="s">
        <v>18629</v>
      </c>
      <c r="DC2058" t="s">
        <v>77</v>
      </c>
      <c r="DD2058" t="s">
        <v>18631</v>
      </c>
      <c r="DE2058" t="s">
        <v>4158</v>
      </c>
    </row>
    <row r="2059" spans="96:109" x14ac:dyDescent="0.25">
      <c r="CR2059" t="s">
        <v>18632</v>
      </c>
      <c r="CS2059" t="s">
        <v>4030</v>
      </c>
      <c r="CT2059" t="s">
        <v>4032</v>
      </c>
      <c r="CU2059" t="s">
        <v>18633</v>
      </c>
      <c r="CV2059" t="s">
        <v>8907</v>
      </c>
      <c r="CW2059" t="s">
        <v>4627</v>
      </c>
      <c r="CX2059" t="s">
        <v>4105</v>
      </c>
      <c r="CZ2059" t="s">
        <v>4133</v>
      </c>
      <c r="DA2059">
        <v>1</v>
      </c>
      <c r="DB2059" t="s">
        <v>18629</v>
      </c>
      <c r="DC2059" t="s">
        <v>77</v>
      </c>
      <c r="DD2059" t="s">
        <v>18633</v>
      </c>
      <c r="DE2059" t="s">
        <v>4158</v>
      </c>
    </row>
    <row r="2060" spans="96:109" x14ac:dyDescent="0.25">
      <c r="CR2060" t="s">
        <v>18634</v>
      </c>
      <c r="CS2060" t="s">
        <v>4030</v>
      </c>
      <c r="CT2060" t="s">
        <v>4034</v>
      </c>
      <c r="CU2060" t="s">
        <v>18635</v>
      </c>
      <c r="CV2060" t="s">
        <v>8908</v>
      </c>
      <c r="CW2060" t="s">
        <v>4270</v>
      </c>
      <c r="CX2060" t="s">
        <v>4105</v>
      </c>
      <c r="CZ2060" t="s">
        <v>4133</v>
      </c>
      <c r="DA2060">
        <v>1</v>
      </c>
      <c r="DB2060" t="s">
        <v>18629</v>
      </c>
      <c r="DC2060" t="s">
        <v>77</v>
      </c>
      <c r="DD2060" t="s">
        <v>18635</v>
      </c>
      <c r="DE2060" t="s">
        <v>4158</v>
      </c>
    </row>
    <row r="2061" spans="96:109" x14ac:dyDescent="0.25">
      <c r="CR2061" t="s">
        <v>18636</v>
      </c>
      <c r="CS2061" t="s">
        <v>4050</v>
      </c>
      <c r="CT2061" t="s">
        <v>4109</v>
      </c>
      <c r="CU2061" t="s">
        <v>18637</v>
      </c>
      <c r="CV2061" t="s">
        <v>4615</v>
      </c>
      <c r="CW2061" t="s">
        <v>4472</v>
      </c>
      <c r="CX2061" t="s">
        <v>4111</v>
      </c>
      <c r="CZ2061" t="s">
        <v>4133</v>
      </c>
      <c r="DA2061">
        <v>1</v>
      </c>
      <c r="DB2061" t="s">
        <v>18638</v>
      </c>
      <c r="DC2061" t="s">
        <v>77</v>
      </c>
      <c r="DD2061" t="s">
        <v>18637</v>
      </c>
      <c r="DE2061" t="s">
        <v>4158</v>
      </c>
    </row>
    <row r="2062" spans="96:109" x14ac:dyDescent="0.25">
      <c r="CR2062" t="s">
        <v>18639</v>
      </c>
      <c r="CS2062" t="s">
        <v>4050</v>
      </c>
      <c r="CT2062" t="s">
        <v>4109</v>
      </c>
      <c r="CU2062" t="s">
        <v>18640</v>
      </c>
      <c r="CV2062" t="s">
        <v>4615</v>
      </c>
      <c r="CX2062" t="s">
        <v>4111</v>
      </c>
      <c r="CZ2062" t="s">
        <v>4133</v>
      </c>
      <c r="DA2062">
        <v>1</v>
      </c>
      <c r="DB2062" t="s">
        <v>18641</v>
      </c>
      <c r="DC2062" t="s">
        <v>77</v>
      </c>
      <c r="DD2062" t="s">
        <v>18640</v>
      </c>
      <c r="DE2062" t="s">
        <v>4158</v>
      </c>
    </row>
    <row r="2063" spans="96:109" x14ac:dyDescent="0.25">
      <c r="CR2063" t="s">
        <v>18642</v>
      </c>
      <c r="CS2063" t="s">
        <v>4050</v>
      </c>
      <c r="CT2063" t="s">
        <v>4109</v>
      </c>
      <c r="CU2063" t="s">
        <v>18643</v>
      </c>
      <c r="CV2063" t="s">
        <v>4614</v>
      </c>
      <c r="CX2063" t="s">
        <v>4111</v>
      </c>
      <c r="CZ2063" t="s">
        <v>4133</v>
      </c>
      <c r="DA2063">
        <v>1</v>
      </c>
      <c r="DB2063" t="s">
        <v>18644</v>
      </c>
      <c r="DC2063" t="s">
        <v>77</v>
      </c>
      <c r="DD2063" t="s">
        <v>18643</v>
      </c>
      <c r="DE2063" t="s">
        <v>4158</v>
      </c>
    </row>
    <row r="2064" spans="96:109" x14ac:dyDescent="0.25">
      <c r="CR2064" t="s">
        <v>18645</v>
      </c>
      <c r="CS2064" t="s">
        <v>4030</v>
      </c>
      <c r="CT2064" t="s">
        <v>4109</v>
      </c>
      <c r="CU2064" t="s">
        <v>18646</v>
      </c>
      <c r="CV2064" t="s">
        <v>8829</v>
      </c>
      <c r="CW2064" t="s">
        <v>4447</v>
      </c>
      <c r="CX2064" t="s">
        <v>4105</v>
      </c>
      <c r="CZ2064" t="s">
        <v>4133</v>
      </c>
      <c r="DA2064">
        <v>1</v>
      </c>
      <c r="DB2064" t="s">
        <v>18647</v>
      </c>
      <c r="DC2064" t="s">
        <v>77</v>
      </c>
      <c r="DD2064" t="s">
        <v>18646</v>
      </c>
      <c r="DE2064" t="s">
        <v>4158</v>
      </c>
    </row>
    <row r="2065" spans="96:109" x14ac:dyDescent="0.25">
      <c r="CR2065" t="s">
        <v>18648</v>
      </c>
      <c r="CS2065" t="s">
        <v>4050</v>
      </c>
      <c r="CT2065" t="s">
        <v>4109</v>
      </c>
      <c r="CU2065" t="s">
        <v>18649</v>
      </c>
      <c r="CV2065" t="s">
        <v>4701</v>
      </c>
      <c r="CX2065" t="s">
        <v>4105</v>
      </c>
      <c r="CZ2065" t="s">
        <v>4133</v>
      </c>
      <c r="DA2065">
        <v>1</v>
      </c>
      <c r="DB2065" t="s">
        <v>18650</v>
      </c>
      <c r="DC2065" t="s">
        <v>77</v>
      </c>
      <c r="DD2065" t="s">
        <v>18649</v>
      </c>
      <c r="DE2065" t="s">
        <v>4158</v>
      </c>
    </row>
    <row r="2066" spans="96:109" x14ac:dyDescent="0.25">
      <c r="CR2066" t="s">
        <v>18651</v>
      </c>
      <c r="CS2066" t="s">
        <v>4030</v>
      </c>
      <c r="CT2066" t="s">
        <v>4109</v>
      </c>
      <c r="CU2066" t="s">
        <v>18652</v>
      </c>
      <c r="CV2066" t="s">
        <v>8850</v>
      </c>
      <c r="CW2066" t="s">
        <v>4472</v>
      </c>
      <c r="CX2066" t="s">
        <v>4105</v>
      </c>
      <c r="CZ2066" t="s">
        <v>4133</v>
      </c>
      <c r="DA2066">
        <v>1</v>
      </c>
      <c r="DB2066" t="s">
        <v>18653</v>
      </c>
      <c r="DC2066" t="s">
        <v>77</v>
      </c>
      <c r="DD2066" t="s">
        <v>18652</v>
      </c>
      <c r="DE2066" t="s">
        <v>4158</v>
      </c>
    </row>
    <row r="2067" spans="96:109" x14ac:dyDescent="0.25">
      <c r="CR2067" t="s">
        <v>18654</v>
      </c>
      <c r="CS2067" t="s">
        <v>4050</v>
      </c>
      <c r="CT2067" t="s">
        <v>4109</v>
      </c>
      <c r="CU2067" t="s">
        <v>18655</v>
      </c>
      <c r="CV2067" t="s">
        <v>4614</v>
      </c>
      <c r="CX2067" t="s">
        <v>4111</v>
      </c>
      <c r="CZ2067" t="s">
        <v>4133</v>
      </c>
      <c r="DA2067">
        <v>1</v>
      </c>
      <c r="DB2067" t="s">
        <v>18656</v>
      </c>
      <c r="DC2067" t="s">
        <v>77</v>
      </c>
      <c r="DD2067" t="s">
        <v>18655</v>
      </c>
      <c r="DE2067" t="s">
        <v>4158</v>
      </c>
    </row>
    <row r="2068" spans="96:109" x14ac:dyDescent="0.25">
      <c r="CR2068" t="s">
        <v>18657</v>
      </c>
      <c r="CS2068" t="s">
        <v>4050</v>
      </c>
      <c r="CT2068" t="s">
        <v>4109</v>
      </c>
      <c r="CU2068" t="s">
        <v>18658</v>
      </c>
      <c r="CV2068" t="s">
        <v>4615</v>
      </c>
      <c r="CX2068" t="s">
        <v>4111</v>
      </c>
      <c r="CZ2068" t="s">
        <v>4133</v>
      </c>
      <c r="DA2068">
        <v>1</v>
      </c>
      <c r="DB2068" t="s">
        <v>8494</v>
      </c>
      <c r="DC2068" t="s">
        <v>77</v>
      </c>
      <c r="DD2068" t="s">
        <v>18658</v>
      </c>
      <c r="DE2068" t="s">
        <v>4158</v>
      </c>
    </row>
    <row r="2069" spans="96:109" x14ac:dyDescent="0.25">
      <c r="CR2069" t="s">
        <v>18659</v>
      </c>
      <c r="CS2069" t="s">
        <v>4050</v>
      </c>
      <c r="CT2069" t="s">
        <v>4109</v>
      </c>
      <c r="CU2069" t="s">
        <v>18660</v>
      </c>
      <c r="CV2069" t="s">
        <v>4615</v>
      </c>
      <c r="CX2069" t="s">
        <v>4111</v>
      </c>
      <c r="CZ2069" t="s">
        <v>4133</v>
      </c>
      <c r="DA2069">
        <v>1</v>
      </c>
      <c r="DB2069" t="s">
        <v>8494</v>
      </c>
      <c r="DC2069" t="s">
        <v>77</v>
      </c>
      <c r="DD2069" t="s">
        <v>18660</v>
      </c>
      <c r="DE2069" t="s">
        <v>4158</v>
      </c>
    </row>
    <row r="2070" spans="96:109" x14ac:dyDescent="0.25">
      <c r="CR2070" t="s">
        <v>18661</v>
      </c>
      <c r="CS2070" t="s">
        <v>4030</v>
      </c>
      <c r="CT2070" t="s">
        <v>4034</v>
      </c>
      <c r="CU2070" t="s">
        <v>15969</v>
      </c>
      <c r="CV2070" t="s">
        <v>8829</v>
      </c>
      <c r="CX2070" t="s">
        <v>4105</v>
      </c>
      <c r="CZ2070" t="s">
        <v>4133</v>
      </c>
      <c r="DA2070">
        <v>1</v>
      </c>
      <c r="DB2070" t="s">
        <v>18662</v>
      </c>
      <c r="DC2070" t="s">
        <v>77</v>
      </c>
      <c r="DD2070" t="s">
        <v>15969</v>
      </c>
      <c r="DE2070" t="s">
        <v>4158</v>
      </c>
    </row>
    <row r="2071" spans="96:109" x14ac:dyDescent="0.25">
      <c r="CR2071" t="s">
        <v>18663</v>
      </c>
      <c r="CS2071" t="s">
        <v>4030</v>
      </c>
      <c r="CT2071" t="s">
        <v>4034</v>
      </c>
      <c r="CU2071" t="s">
        <v>15969</v>
      </c>
      <c r="CV2071" t="s">
        <v>8829</v>
      </c>
      <c r="CX2071" t="s">
        <v>4105</v>
      </c>
      <c r="CZ2071" t="s">
        <v>4133</v>
      </c>
      <c r="DA2071">
        <v>1</v>
      </c>
      <c r="DB2071" t="s">
        <v>18662</v>
      </c>
      <c r="DC2071" t="s">
        <v>77</v>
      </c>
      <c r="DD2071" t="s">
        <v>15969</v>
      </c>
      <c r="DE2071" t="s">
        <v>4158</v>
      </c>
    </row>
    <row r="2072" spans="96:109" x14ac:dyDescent="0.25">
      <c r="CR2072" t="s">
        <v>18667</v>
      </c>
      <c r="CS2072" t="s">
        <v>4030</v>
      </c>
      <c r="CT2072" t="s">
        <v>4109</v>
      </c>
      <c r="CU2072" t="s">
        <v>18668</v>
      </c>
      <c r="CV2072" t="s">
        <v>4636</v>
      </c>
      <c r="CX2072" t="s">
        <v>4105</v>
      </c>
      <c r="CZ2072" t="s">
        <v>4133</v>
      </c>
      <c r="DA2072">
        <v>1</v>
      </c>
      <c r="DB2072" t="s">
        <v>18666</v>
      </c>
      <c r="DC2072" t="s">
        <v>77</v>
      </c>
      <c r="DD2072" t="s">
        <v>18668</v>
      </c>
      <c r="DE2072" t="s">
        <v>4158</v>
      </c>
    </row>
    <row r="2073" spans="96:109" x14ac:dyDescent="0.25">
      <c r="CR2073" t="s">
        <v>18664</v>
      </c>
      <c r="CS2073" t="s">
        <v>4030</v>
      </c>
      <c r="CT2073" t="s">
        <v>4109</v>
      </c>
      <c r="CU2073" t="s">
        <v>18665</v>
      </c>
      <c r="CV2073" t="s">
        <v>4636</v>
      </c>
      <c r="CX2073" t="s">
        <v>4105</v>
      </c>
      <c r="CZ2073" t="s">
        <v>4133</v>
      </c>
      <c r="DA2073">
        <v>1</v>
      </c>
      <c r="DB2073" t="s">
        <v>18666</v>
      </c>
      <c r="DC2073" t="s">
        <v>77</v>
      </c>
      <c r="DD2073" t="s">
        <v>18665</v>
      </c>
      <c r="DE2073" t="s">
        <v>4158</v>
      </c>
    </row>
    <row r="2074" spans="96:109" x14ac:dyDescent="0.25">
      <c r="CR2074" t="s">
        <v>18669</v>
      </c>
      <c r="CS2074" t="s">
        <v>4030</v>
      </c>
      <c r="CT2074" t="s">
        <v>4109</v>
      </c>
      <c r="CU2074" t="s">
        <v>17311</v>
      </c>
      <c r="CV2074" t="s">
        <v>4636</v>
      </c>
      <c r="CX2074" t="s">
        <v>4105</v>
      </c>
      <c r="CZ2074" t="s">
        <v>4133</v>
      </c>
      <c r="DA2074">
        <v>1</v>
      </c>
      <c r="DB2074" t="s">
        <v>18666</v>
      </c>
      <c r="DC2074" t="s">
        <v>77</v>
      </c>
      <c r="DD2074" t="s">
        <v>17311</v>
      </c>
      <c r="DE2074" t="s">
        <v>4158</v>
      </c>
    </row>
    <row r="2075" spans="96:109" x14ac:dyDescent="0.25">
      <c r="CR2075" t="s">
        <v>18670</v>
      </c>
      <c r="CS2075" t="s">
        <v>4030</v>
      </c>
      <c r="CT2075" t="s">
        <v>4109</v>
      </c>
      <c r="CU2075" t="s">
        <v>18671</v>
      </c>
      <c r="CV2075" t="s">
        <v>4636</v>
      </c>
      <c r="CX2075" t="s">
        <v>4105</v>
      </c>
      <c r="CZ2075" t="s">
        <v>4133</v>
      </c>
      <c r="DA2075">
        <v>1</v>
      </c>
      <c r="DB2075" t="s">
        <v>18666</v>
      </c>
      <c r="DC2075" t="s">
        <v>77</v>
      </c>
      <c r="DD2075" t="s">
        <v>18671</v>
      </c>
      <c r="DE2075" t="s">
        <v>4158</v>
      </c>
    </row>
    <row r="2076" spans="96:109" x14ac:dyDescent="0.25">
      <c r="CR2076" t="s">
        <v>18672</v>
      </c>
      <c r="CS2076" t="s">
        <v>4030</v>
      </c>
      <c r="CT2076" t="s">
        <v>4109</v>
      </c>
      <c r="CU2076" t="s">
        <v>17537</v>
      </c>
      <c r="CV2076" t="s">
        <v>4636</v>
      </c>
      <c r="CX2076" t="s">
        <v>4105</v>
      </c>
      <c r="CZ2076" t="s">
        <v>4133</v>
      </c>
      <c r="DA2076">
        <v>1</v>
      </c>
      <c r="DB2076" t="s">
        <v>18666</v>
      </c>
      <c r="DC2076" t="s">
        <v>77</v>
      </c>
      <c r="DD2076" t="s">
        <v>17537</v>
      </c>
      <c r="DE2076" t="s">
        <v>4158</v>
      </c>
    </row>
    <row r="2077" spans="96:109" x14ac:dyDescent="0.25">
      <c r="CR2077" t="s">
        <v>18673</v>
      </c>
      <c r="CS2077" t="s">
        <v>4030</v>
      </c>
      <c r="CT2077" t="s">
        <v>4109</v>
      </c>
      <c r="CU2077" t="s">
        <v>17976</v>
      </c>
      <c r="CV2077" t="s">
        <v>4636</v>
      </c>
      <c r="CX2077" t="s">
        <v>4105</v>
      </c>
      <c r="CZ2077" t="s">
        <v>4133</v>
      </c>
      <c r="DA2077">
        <v>1</v>
      </c>
      <c r="DB2077" t="s">
        <v>18666</v>
      </c>
      <c r="DC2077" t="s">
        <v>77</v>
      </c>
      <c r="DD2077" t="s">
        <v>17976</v>
      </c>
      <c r="DE2077" t="s">
        <v>4158</v>
      </c>
    </row>
    <row r="2078" spans="96:109" x14ac:dyDescent="0.25">
      <c r="CR2078" t="s">
        <v>18677</v>
      </c>
      <c r="CS2078" t="s">
        <v>4030</v>
      </c>
      <c r="CT2078" t="s">
        <v>4034</v>
      </c>
      <c r="CU2078" t="s">
        <v>16393</v>
      </c>
      <c r="CV2078" t="s">
        <v>8850</v>
      </c>
      <c r="CW2078" t="s">
        <v>4515</v>
      </c>
      <c r="CX2078" t="s">
        <v>4105</v>
      </c>
      <c r="CZ2078" t="s">
        <v>4133</v>
      </c>
      <c r="DA2078">
        <v>1</v>
      </c>
      <c r="DB2078" t="s">
        <v>18678</v>
      </c>
      <c r="DC2078" t="s">
        <v>77</v>
      </c>
      <c r="DD2078" t="s">
        <v>16393</v>
      </c>
      <c r="DE2078" t="s">
        <v>4158</v>
      </c>
    </row>
    <row r="2079" spans="96:109" x14ac:dyDescent="0.25">
      <c r="CR2079" t="s">
        <v>18679</v>
      </c>
      <c r="CS2079" t="s">
        <v>4030</v>
      </c>
      <c r="CT2079" t="s">
        <v>4034</v>
      </c>
      <c r="CU2079" t="s">
        <v>18680</v>
      </c>
      <c r="CV2079" t="s">
        <v>8850</v>
      </c>
      <c r="CW2079" t="s">
        <v>4515</v>
      </c>
      <c r="CX2079" t="s">
        <v>4105</v>
      </c>
      <c r="CZ2079" t="s">
        <v>4133</v>
      </c>
      <c r="DA2079">
        <v>1</v>
      </c>
      <c r="DB2079" t="s">
        <v>18678</v>
      </c>
      <c r="DC2079" t="s">
        <v>77</v>
      </c>
      <c r="DD2079" t="s">
        <v>18680</v>
      </c>
      <c r="DE2079" t="s">
        <v>4158</v>
      </c>
    </row>
    <row r="2080" spans="96:109" x14ac:dyDescent="0.25">
      <c r="CR2080" t="s">
        <v>18681</v>
      </c>
      <c r="CS2080" t="s">
        <v>4030</v>
      </c>
      <c r="CT2080" t="s">
        <v>4034</v>
      </c>
      <c r="CU2080" t="s">
        <v>15190</v>
      </c>
      <c r="CV2080" t="s">
        <v>8850</v>
      </c>
      <c r="CW2080" t="s">
        <v>4515</v>
      </c>
      <c r="CX2080" t="s">
        <v>4105</v>
      </c>
      <c r="CZ2080" t="s">
        <v>4133</v>
      </c>
      <c r="DA2080">
        <v>1</v>
      </c>
      <c r="DB2080" t="s">
        <v>18678</v>
      </c>
      <c r="DC2080" t="s">
        <v>77</v>
      </c>
      <c r="DD2080" t="s">
        <v>15190</v>
      </c>
      <c r="DE2080" t="s">
        <v>4158</v>
      </c>
    </row>
    <row r="2081" spans="96:109" x14ac:dyDescent="0.25">
      <c r="CR2081" t="s">
        <v>18682</v>
      </c>
      <c r="CS2081" t="s">
        <v>4030</v>
      </c>
      <c r="CT2081" t="s">
        <v>4109</v>
      </c>
      <c r="CU2081" t="s">
        <v>17892</v>
      </c>
      <c r="CV2081" t="s">
        <v>8446</v>
      </c>
      <c r="CX2081" t="s">
        <v>4105</v>
      </c>
      <c r="CY2081" s="17">
        <v>0.5</v>
      </c>
      <c r="CZ2081" t="s">
        <v>4133</v>
      </c>
      <c r="DA2081">
        <v>1</v>
      </c>
      <c r="DB2081" t="s">
        <v>18683</v>
      </c>
      <c r="DC2081" t="s">
        <v>77</v>
      </c>
      <c r="DD2081" t="s">
        <v>17892</v>
      </c>
      <c r="DE2081" t="s">
        <v>4158</v>
      </c>
    </row>
    <row r="2082" spans="96:109" x14ac:dyDescent="0.25">
      <c r="CR2082" t="s">
        <v>18684</v>
      </c>
      <c r="CS2082" t="s">
        <v>4030</v>
      </c>
      <c r="CT2082" t="s">
        <v>4109</v>
      </c>
      <c r="CU2082" t="s">
        <v>18685</v>
      </c>
      <c r="CV2082" t="s">
        <v>8446</v>
      </c>
      <c r="CX2082" t="s">
        <v>4105</v>
      </c>
      <c r="CY2082" s="17">
        <v>0.5</v>
      </c>
      <c r="CZ2082" t="s">
        <v>4133</v>
      </c>
      <c r="DA2082">
        <v>1</v>
      </c>
      <c r="DB2082" t="s">
        <v>18683</v>
      </c>
      <c r="DC2082" t="s">
        <v>77</v>
      </c>
      <c r="DD2082" t="s">
        <v>18685</v>
      </c>
      <c r="DE2082" t="s">
        <v>4158</v>
      </c>
    </row>
    <row r="2083" spans="96:109" x14ac:dyDescent="0.25">
      <c r="CR2083" t="s">
        <v>18686</v>
      </c>
      <c r="CS2083" t="s">
        <v>4030</v>
      </c>
      <c r="CT2083" t="s">
        <v>4109</v>
      </c>
      <c r="CU2083" t="s">
        <v>18687</v>
      </c>
      <c r="CV2083" t="s">
        <v>8446</v>
      </c>
      <c r="CX2083" t="s">
        <v>4105</v>
      </c>
      <c r="CY2083" s="17">
        <v>0.5</v>
      </c>
      <c r="CZ2083" t="s">
        <v>4133</v>
      </c>
      <c r="DA2083">
        <v>1</v>
      </c>
      <c r="DB2083" t="s">
        <v>18683</v>
      </c>
      <c r="DC2083" t="s">
        <v>77</v>
      </c>
      <c r="DD2083" t="s">
        <v>18687</v>
      </c>
      <c r="DE2083" t="s">
        <v>4158</v>
      </c>
    </row>
    <row r="2084" spans="96:109" x14ac:dyDescent="0.25">
      <c r="CR2084" t="s">
        <v>18688</v>
      </c>
      <c r="CS2084" t="s">
        <v>4030</v>
      </c>
      <c r="CT2084" t="s">
        <v>4109</v>
      </c>
      <c r="CU2084" t="s">
        <v>18689</v>
      </c>
      <c r="CV2084" t="s">
        <v>8446</v>
      </c>
      <c r="CX2084" t="s">
        <v>4105</v>
      </c>
      <c r="CY2084" s="17">
        <v>0.5</v>
      </c>
      <c r="CZ2084" t="s">
        <v>4133</v>
      </c>
      <c r="DA2084">
        <v>1</v>
      </c>
      <c r="DB2084" t="s">
        <v>18683</v>
      </c>
      <c r="DC2084" t="s">
        <v>77</v>
      </c>
      <c r="DD2084" t="s">
        <v>18689</v>
      </c>
      <c r="DE2084" t="s">
        <v>4158</v>
      </c>
    </row>
    <row r="2085" spans="96:109" x14ac:dyDescent="0.25">
      <c r="CR2085" t="s">
        <v>18690</v>
      </c>
      <c r="CS2085" t="s">
        <v>4030</v>
      </c>
      <c r="CT2085" t="s">
        <v>4109</v>
      </c>
      <c r="CU2085" t="s">
        <v>18691</v>
      </c>
      <c r="CV2085" t="s">
        <v>8446</v>
      </c>
      <c r="CX2085" t="s">
        <v>4105</v>
      </c>
      <c r="CY2085" s="17">
        <v>0.5</v>
      </c>
      <c r="CZ2085" t="s">
        <v>4133</v>
      </c>
      <c r="DA2085">
        <v>1</v>
      </c>
      <c r="DB2085" t="s">
        <v>18683</v>
      </c>
      <c r="DC2085" t="s">
        <v>77</v>
      </c>
      <c r="DD2085" t="s">
        <v>18691</v>
      </c>
      <c r="DE2085" t="s">
        <v>4158</v>
      </c>
    </row>
    <row r="2086" spans="96:109" x14ac:dyDescent="0.25">
      <c r="CR2086" t="s">
        <v>18694</v>
      </c>
      <c r="CS2086" t="s">
        <v>4030</v>
      </c>
      <c r="CT2086" t="s">
        <v>4109</v>
      </c>
      <c r="CU2086" t="s">
        <v>16124</v>
      </c>
      <c r="CV2086" t="s">
        <v>8594</v>
      </c>
      <c r="CX2086" t="s">
        <v>4105</v>
      </c>
      <c r="CZ2086" t="s">
        <v>4133</v>
      </c>
      <c r="DA2086">
        <v>1</v>
      </c>
      <c r="DB2086" t="s">
        <v>18693</v>
      </c>
      <c r="DC2086" t="s">
        <v>77</v>
      </c>
      <c r="DD2086" t="s">
        <v>16124</v>
      </c>
      <c r="DE2086" t="s">
        <v>4158</v>
      </c>
    </row>
    <row r="2087" spans="96:109" x14ac:dyDescent="0.25">
      <c r="CR2087" t="s">
        <v>18692</v>
      </c>
      <c r="CS2087" t="s">
        <v>4030</v>
      </c>
      <c r="CT2087" t="s">
        <v>4109</v>
      </c>
      <c r="CU2087" t="s">
        <v>16124</v>
      </c>
      <c r="CV2087" t="s">
        <v>8594</v>
      </c>
      <c r="CX2087" t="s">
        <v>4105</v>
      </c>
      <c r="CZ2087" t="s">
        <v>4133</v>
      </c>
      <c r="DA2087">
        <v>1</v>
      </c>
      <c r="DB2087" t="s">
        <v>18693</v>
      </c>
      <c r="DC2087" t="s">
        <v>77</v>
      </c>
      <c r="DD2087" t="s">
        <v>16124</v>
      </c>
      <c r="DE2087" t="s">
        <v>4158</v>
      </c>
    </row>
    <row r="2088" spans="96:109" x14ac:dyDescent="0.25">
      <c r="CR2088" t="s">
        <v>18695</v>
      </c>
      <c r="CS2088" t="s">
        <v>4030</v>
      </c>
      <c r="CT2088" t="s">
        <v>4109</v>
      </c>
      <c r="CU2088" t="s">
        <v>14228</v>
      </c>
      <c r="CV2088" t="s">
        <v>8515</v>
      </c>
      <c r="CX2088" t="s">
        <v>4105</v>
      </c>
      <c r="CZ2088" t="s">
        <v>4133</v>
      </c>
      <c r="DA2088">
        <v>1</v>
      </c>
      <c r="DB2088" t="s">
        <v>18696</v>
      </c>
      <c r="DC2088" t="s">
        <v>77</v>
      </c>
      <c r="DD2088" t="s">
        <v>14228</v>
      </c>
      <c r="DE2088" t="s">
        <v>4158</v>
      </c>
    </row>
    <row r="2089" spans="96:109" x14ac:dyDescent="0.25">
      <c r="CR2089" t="s">
        <v>18700</v>
      </c>
      <c r="CS2089" t="s">
        <v>4030</v>
      </c>
      <c r="CT2089" t="s">
        <v>4109</v>
      </c>
      <c r="CU2089" t="s">
        <v>14228</v>
      </c>
      <c r="CV2089" t="s">
        <v>8515</v>
      </c>
      <c r="CX2089" t="s">
        <v>4105</v>
      </c>
      <c r="CZ2089" t="s">
        <v>4133</v>
      </c>
      <c r="DA2089">
        <v>1</v>
      </c>
      <c r="DB2089" t="s">
        <v>18696</v>
      </c>
      <c r="DC2089" t="s">
        <v>77</v>
      </c>
      <c r="DD2089" t="s">
        <v>14228</v>
      </c>
      <c r="DE2089" t="s">
        <v>4158</v>
      </c>
    </row>
    <row r="2090" spans="96:109" x14ac:dyDescent="0.25">
      <c r="CR2090" t="s">
        <v>18701</v>
      </c>
      <c r="CS2090" t="s">
        <v>4030</v>
      </c>
      <c r="CT2090" t="s">
        <v>4104</v>
      </c>
      <c r="CU2090" t="s">
        <v>13707</v>
      </c>
      <c r="CV2090" t="s">
        <v>8595</v>
      </c>
      <c r="CX2090" t="s">
        <v>4105</v>
      </c>
      <c r="CZ2090" t="s">
        <v>4133</v>
      </c>
      <c r="DA2090">
        <v>1</v>
      </c>
      <c r="DB2090" t="s">
        <v>18702</v>
      </c>
      <c r="DC2090" t="s">
        <v>77</v>
      </c>
      <c r="DD2090" t="s">
        <v>13707</v>
      </c>
      <c r="DE2090" t="s">
        <v>4158</v>
      </c>
    </row>
    <row r="2091" spans="96:109" x14ac:dyDescent="0.25">
      <c r="CR2091" t="s">
        <v>18674</v>
      </c>
      <c r="CS2091" t="s">
        <v>4030</v>
      </c>
      <c r="CT2091" t="s">
        <v>4034</v>
      </c>
      <c r="CU2091" t="s">
        <v>18675</v>
      </c>
      <c r="CV2091" t="s">
        <v>8537</v>
      </c>
      <c r="CW2091" t="s">
        <v>4139</v>
      </c>
      <c r="CX2091" t="s">
        <v>4105</v>
      </c>
      <c r="CZ2091" t="s">
        <v>4133</v>
      </c>
      <c r="DA2091">
        <v>1</v>
      </c>
      <c r="DB2091" t="s">
        <v>18676</v>
      </c>
      <c r="DC2091" t="s">
        <v>77</v>
      </c>
      <c r="DD2091" t="s">
        <v>18675</v>
      </c>
      <c r="DE2091" t="s">
        <v>4158</v>
      </c>
    </row>
    <row r="2092" spans="96:109" x14ac:dyDescent="0.25">
      <c r="CR2092" t="s">
        <v>18705</v>
      </c>
      <c r="CS2092" t="s">
        <v>4030</v>
      </c>
      <c r="CT2092" t="s">
        <v>4109</v>
      </c>
      <c r="CU2092" t="s">
        <v>13539</v>
      </c>
      <c r="CV2092" t="s">
        <v>8829</v>
      </c>
      <c r="CX2092" t="s">
        <v>4105</v>
      </c>
      <c r="CZ2092" t="s">
        <v>4133</v>
      </c>
      <c r="DA2092">
        <v>1</v>
      </c>
      <c r="DB2092" t="s">
        <v>18706</v>
      </c>
      <c r="DC2092" t="s">
        <v>77</v>
      </c>
      <c r="DD2092" t="s">
        <v>13539</v>
      </c>
      <c r="DE2092" t="s">
        <v>4158</v>
      </c>
    </row>
    <row r="2093" spans="96:109" x14ac:dyDescent="0.25">
      <c r="CR2093" t="s">
        <v>18709</v>
      </c>
      <c r="CS2093" t="s">
        <v>4030</v>
      </c>
      <c r="CT2093" t="s">
        <v>4109</v>
      </c>
      <c r="CU2093" t="s">
        <v>18152</v>
      </c>
      <c r="CV2093" t="s">
        <v>8829</v>
      </c>
      <c r="CX2093" t="s">
        <v>4105</v>
      </c>
      <c r="CZ2093" t="s">
        <v>4133</v>
      </c>
      <c r="DA2093">
        <v>1</v>
      </c>
      <c r="DB2093" t="s">
        <v>18706</v>
      </c>
      <c r="DC2093" t="s">
        <v>77</v>
      </c>
      <c r="DD2093" t="s">
        <v>18152</v>
      </c>
      <c r="DE2093" t="s">
        <v>4158</v>
      </c>
    </row>
    <row r="2094" spans="96:109" x14ac:dyDescent="0.25">
      <c r="CR2094" t="s">
        <v>18713</v>
      </c>
      <c r="CS2094" t="s">
        <v>4030</v>
      </c>
      <c r="CT2094" t="s">
        <v>4109</v>
      </c>
      <c r="CU2094" t="s">
        <v>14431</v>
      </c>
      <c r="CV2094" t="s">
        <v>8829</v>
      </c>
      <c r="CX2094" t="s">
        <v>4105</v>
      </c>
      <c r="CZ2094" t="s">
        <v>4133</v>
      </c>
      <c r="DA2094">
        <v>1</v>
      </c>
      <c r="DB2094" t="s">
        <v>18706</v>
      </c>
      <c r="DC2094" t="s">
        <v>77</v>
      </c>
      <c r="DD2094" t="s">
        <v>14431</v>
      </c>
      <c r="DE2094" t="s">
        <v>4158</v>
      </c>
    </row>
    <row r="2095" spans="96:109" x14ac:dyDescent="0.25">
      <c r="CR2095" t="s">
        <v>18714</v>
      </c>
      <c r="CS2095" t="s">
        <v>4050</v>
      </c>
      <c r="CT2095" t="s">
        <v>4109</v>
      </c>
      <c r="CU2095" t="s">
        <v>18715</v>
      </c>
      <c r="CV2095" t="s">
        <v>4614</v>
      </c>
      <c r="CX2095" t="s">
        <v>4111</v>
      </c>
      <c r="CZ2095" t="s">
        <v>4133</v>
      </c>
      <c r="DA2095">
        <v>1</v>
      </c>
      <c r="DB2095" t="s">
        <v>18716</v>
      </c>
      <c r="DC2095" t="s">
        <v>77</v>
      </c>
      <c r="DD2095" t="s">
        <v>18715</v>
      </c>
      <c r="DE2095" t="s">
        <v>4158</v>
      </c>
    </row>
    <row r="2096" spans="96:109" x14ac:dyDescent="0.25">
      <c r="CR2096" t="s">
        <v>18710</v>
      </c>
      <c r="CS2096" t="s">
        <v>4030</v>
      </c>
      <c r="CT2096" t="s">
        <v>4109</v>
      </c>
      <c r="CU2096" t="s">
        <v>14135</v>
      </c>
      <c r="CV2096" t="s">
        <v>8648</v>
      </c>
      <c r="CX2096" t="s">
        <v>4111</v>
      </c>
      <c r="CZ2096" t="s">
        <v>4133</v>
      </c>
      <c r="DA2096">
        <v>1</v>
      </c>
      <c r="DB2096" t="s">
        <v>18711</v>
      </c>
      <c r="DC2096" t="s">
        <v>77</v>
      </c>
      <c r="DD2096" t="s">
        <v>14135</v>
      </c>
      <c r="DE2096" t="s">
        <v>4158</v>
      </c>
    </row>
    <row r="2097" spans="96:109" x14ac:dyDescent="0.25">
      <c r="CR2097" t="s">
        <v>18717</v>
      </c>
      <c r="CS2097" t="s">
        <v>4030</v>
      </c>
      <c r="CT2097" t="s">
        <v>4034</v>
      </c>
      <c r="CU2097" t="s">
        <v>18718</v>
      </c>
      <c r="CV2097" t="s">
        <v>8908</v>
      </c>
      <c r="CX2097" t="s">
        <v>4105</v>
      </c>
      <c r="CZ2097" t="s">
        <v>4133</v>
      </c>
      <c r="DA2097">
        <v>1</v>
      </c>
      <c r="DB2097" t="s">
        <v>18699</v>
      </c>
      <c r="DC2097" t="s">
        <v>77</v>
      </c>
      <c r="DD2097" t="s">
        <v>18718</v>
      </c>
      <c r="DE2097" t="s">
        <v>4158</v>
      </c>
    </row>
    <row r="2098" spans="96:109" x14ac:dyDescent="0.25">
      <c r="CR2098" t="s">
        <v>18719</v>
      </c>
      <c r="CS2098" t="s">
        <v>4030</v>
      </c>
      <c r="CT2098" t="s">
        <v>4034</v>
      </c>
      <c r="CU2098" t="s">
        <v>18704</v>
      </c>
      <c r="CV2098" t="s">
        <v>8908</v>
      </c>
      <c r="CX2098" t="s">
        <v>4105</v>
      </c>
      <c r="CZ2098" t="s">
        <v>4133</v>
      </c>
      <c r="DA2098">
        <v>1</v>
      </c>
      <c r="DB2098" t="s">
        <v>18699</v>
      </c>
      <c r="DC2098" t="s">
        <v>77</v>
      </c>
      <c r="DD2098" t="s">
        <v>18704</v>
      </c>
      <c r="DE2098" t="s">
        <v>4158</v>
      </c>
    </row>
    <row r="2099" spans="96:109" x14ac:dyDescent="0.25">
      <c r="CR2099" t="s">
        <v>18703</v>
      </c>
      <c r="CS2099" t="s">
        <v>4030</v>
      </c>
      <c r="CT2099" t="s">
        <v>4034</v>
      </c>
      <c r="CU2099" t="s">
        <v>18704</v>
      </c>
      <c r="CV2099" t="s">
        <v>8908</v>
      </c>
      <c r="CX2099" t="s">
        <v>4105</v>
      </c>
      <c r="CZ2099" t="s">
        <v>4133</v>
      </c>
      <c r="DA2099">
        <v>1</v>
      </c>
      <c r="DB2099" t="s">
        <v>18699</v>
      </c>
      <c r="DC2099" t="s">
        <v>77</v>
      </c>
      <c r="DD2099" t="s">
        <v>18704</v>
      </c>
      <c r="DE2099" t="s">
        <v>4158</v>
      </c>
    </row>
    <row r="2100" spans="96:109" x14ac:dyDescent="0.25">
      <c r="CR2100" t="s">
        <v>18712</v>
      </c>
      <c r="CS2100" t="s">
        <v>4030</v>
      </c>
      <c r="CT2100" t="s">
        <v>4034</v>
      </c>
      <c r="CU2100" t="s">
        <v>17540</v>
      </c>
      <c r="CV2100" t="s">
        <v>8908</v>
      </c>
      <c r="CX2100" t="s">
        <v>4105</v>
      </c>
      <c r="CZ2100" t="s">
        <v>4133</v>
      </c>
      <c r="DA2100">
        <v>1</v>
      </c>
      <c r="DB2100" t="s">
        <v>18699</v>
      </c>
      <c r="DC2100" t="s">
        <v>77</v>
      </c>
      <c r="DD2100" t="s">
        <v>17540</v>
      </c>
      <c r="DE2100" t="s">
        <v>4158</v>
      </c>
    </row>
    <row r="2101" spans="96:109" x14ac:dyDescent="0.25">
      <c r="CR2101" t="s">
        <v>18720</v>
      </c>
      <c r="CS2101" t="s">
        <v>4030</v>
      </c>
      <c r="CT2101" t="s">
        <v>4034</v>
      </c>
      <c r="CU2101" t="s">
        <v>17540</v>
      </c>
      <c r="CV2101" t="s">
        <v>8908</v>
      </c>
      <c r="CX2101" t="s">
        <v>4105</v>
      </c>
      <c r="CZ2101" t="s">
        <v>4133</v>
      </c>
      <c r="DA2101">
        <v>1</v>
      </c>
      <c r="DB2101" t="s">
        <v>18699</v>
      </c>
      <c r="DC2101" t="s">
        <v>77</v>
      </c>
      <c r="DD2101" t="s">
        <v>17540</v>
      </c>
      <c r="DE2101" t="s">
        <v>4158</v>
      </c>
    </row>
    <row r="2102" spans="96:109" x14ac:dyDescent="0.25">
      <c r="CR2102" t="s">
        <v>18697</v>
      </c>
      <c r="CS2102" t="s">
        <v>4030</v>
      </c>
      <c r="CT2102" t="s">
        <v>4034</v>
      </c>
      <c r="CU2102" t="s">
        <v>18698</v>
      </c>
      <c r="CV2102" t="s">
        <v>8908</v>
      </c>
      <c r="CX2102" t="s">
        <v>4105</v>
      </c>
      <c r="CZ2102" t="s">
        <v>4133</v>
      </c>
      <c r="DA2102">
        <v>1</v>
      </c>
      <c r="DB2102" t="s">
        <v>18699</v>
      </c>
      <c r="DC2102" t="s">
        <v>77</v>
      </c>
      <c r="DD2102" t="s">
        <v>18698</v>
      </c>
      <c r="DE2102" t="s">
        <v>4158</v>
      </c>
    </row>
    <row r="2103" spans="96:109" x14ac:dyDescent="0.25">
      <c r="CR2103" t="s">
        <v>18707</v>
      </c>
      <c r="CS2103" t="s">
        <v>4030</v>
      </c>
      <c r="CT2103" t="s">
        <v>4109</v>
      </c>
      <c r="CU2103" t="s">
        <v>13950</v>
      </c>
      <c r="CV2103" t="s">
        <v>8648</v>
      </c>
      <c r="CX2103" t="s">
        <v>4105</v>
      </c>
      <c r="CZ2103" t="s">
        <v>4133</v>
      </c>
      <c r="DA2103">
        <v>1</v>
      </c>
      <c r="DB2103" t="s">
        <v>18708</v>
      </c>
      <c r="DC2103" t="s">
        <v>77</v>
      </c>
      <c r="DD2103" t="s">
        <v>13950</v>
      </c>
      <c r="DE2103" t="s">
        <v>4158</v>
      </c>
    </row>
    <row r="2104" spans="96:109" x14ac:dyDescent="0.25">
      <c r="CR2104" t="s">
        <v>18721</v>
      </c>
      <c r="CS2104" t="s">
        <v>4050</v>
      </c>
      <c r="CT2104" t="s">
        <v>4109</v>
      </c>
      <c r="CU2104" t="s">
        <v>13459</v>
      </c>
      <c r="CV2104" t="s">
        <v>8257</v>
      </c>
      <c r="CX2104" t="s">
        <v>4105</v>
      </c>
      <c r="CZ2104" t="s">
        <v>4133</v>
      </c>
      <c r="DA2104">
        <v>1</v>
      </c>
      <c r="DB2104" t="s">
        <v>18722</v>
      </c>
      <c r="DC2104" t="s">
        <v>77</v>
      </c>
      <c r="DD2104" t="s">
        <v>13459</v>
      </c>
      <c r="DE2104" t="s">
        <v>4158</v>
      </c>
    </row>
    <row r="2105" spans="96:109" x14ac:dyDescent="0.25">
      <c r="CR2105" t="s">
        <v>8859</v>
      </c>
      <c r="CS2105" t="s">
        <v>4050</v>
      </c>
      <c r="CT2105" t="s">
        <v>4027</v>
      </c>
      <c r="CU2105" t="s">
        <v>13190</v>
      </c>
      <c r="CV2105" t="s">
        <v>4175</v>
      </c>
      <c r="CX2105" t="s">
        <v>4105</v>
      </c>
      <c r="CZ2105" t="s">
        <v>4133</v>
      </c>
      <c r="DA2105">
        <v>1</v>
      </c>
      <c r="DB2105" t="s">
        <v>18725</v>
      </c>
      <c r="DC2105" t="s">
        <v>77</v>
      </c>
      <c r="DD2105" t="s">
        <v>13190</v>
      </c>
      <c r="DE2105" t="s">
        <v>4158</v>
      </c>
    </row>
    <row r="2106" spans="96:109" x14ac:dyDescent="0.25">
      <c r="CR2106" t="s">
        <v>18726</v>
      </c>
      <c r="CS2106" t="s">
        <v>4030</v>
      </c>
      <c r="CT2106" t="s">
        <v>4034</v>
      </c>
      <c r="CU2106" t="s">
        <v>15678</v>
      </c>
      <c r="CV2106" t="s">
        <v>8907</v>
      </c>
      <c r="CX2106" t="s">
        <v>4105</v>
      </c>
      <c r="CZ2106" t="s">
        <v>4133</v>
      </c>
      <c r="DA2106">
        <v>1</v>
      </c>
      <c r="DB2106" t="s">
        <v>18727</v>
      </c>
      <c r="DC2106" t="s">
        <v>77</v>
      </c>
      <c r="DD2106" t="s">
        <v>15678</v>
      </c>
      <c r="DE2106" t="s">
        <v>4158</v>
      </c>
    </row>
    <row r="2107" spans="96:109" x14ac:dyDescent="0.25">
      <c r="CR2107" t="s">
        <v>18729</v>
      </c>
      <c r="CS2107" t="s">
        <v>4030</v>
      </c>
      <c r="CT2107" t="s">
        <v>4034</v>
      </c>
      <c r="CU2107" t="s">
        <v>14561</v>
      </c>
      <c r="CV2107" t="s">
        <v>8907</v>
      </c>
      <c r="CX2107" t="s">
        <v>4105</v>
      </c>
      <c r="CZ2107" t="s">
        <v>4133</v>
      </c>
      <c r="DA2107">
        <v>1</v>
      </c>
      <c r="DB2107" t="s">
        <v>18727</v>
      </c>
      <c r="DC2107" t="s">
        <v>77</v>
      </c>
      <c r="DD2107" t="s">
        <v>14561</v>
      </c>
      <c r="DE2107" t="s">
        <v>4158</v>
      </c>
    </row>
    <row r="2108" spans="96:109" x14ac:dyDescent="0.25">
      <c r="CR2108" t="s">
        <v>18730</v>
      </c>
      <c r="CS2108" t="s">
        <v>4030</v>
      </c>
      <c r="CT2108" t="s">
        <v>4034</v>
      </c>
      <c r="CU2108" t="s">
        <v>14564</v>
      </c>
      <c r="CV2108" t="s">
        <v>8907</v>
      </c>
      <c r="CX2108" t="s">
        <v>4105</v>
      </c>
      <c r="CZ2108" t="s">
        <v>4133</v>
      </c>
      <c r="DA2108">
        <v>1</v>
      </c>
      <c r="DB2108" t="s">
        <v>18727</v>
      </c>
      <c r="DC2108" t="s">
        <v>77</v>
      </c>
      <c r="DD2108" t="s">
        <v>14564</v>
      </c>
      <c r="DE2108" t="s">
        <v>4158</v>
      </c>
    </row>
    <row r="2109" spans="96:109" x14ac:dyDescent="0.25">
      <c r="CR2109" t="s">
        <v>18731</v>
      </c>
      <c r="CS2109" t="s">
        <v>4030</v>
      </c>
      <c r="CT2109" t="s">
        <v>4034</v>
      </c>
      <c r="CU2109" t="s">
        <v>17223</v>
      </c>
      <c r="CV2109" t="s">
        <v>8907</v>
      </c>
      <c r="CX2109" t="s">
        <v>4105</v>
      </c>
      <c r="CZ2109" t="s">
        <v>4133</v>
      </c>
      <c r="DA2109">
        <v>1</v>
      </c>
      <c r="DB2109" t="s">
        <v>18727</v>
      </c>
      <c r="DC2109" t="s">
        <v>77</v>
      </c>
      <c r="DD2109" t="s">
        <v>17223</v>
      </c>
      <c r="DE2109" t="s">
        <v>4158</v>
      </c>
    </row>
    <row r="2110" spans="96:109" x14ac:dyDescent="0.25">
      <c r="CR2110" t="s">
        <v>18728</v>
      </c>
      <c r="CS2110" t="s">
        <v>4030</v>
      </c>
      <c r="CT2110" t="s">
        <v>4034</v>
      </c>
      <c r="CU2110" t="s">
        <v>13624</v>
      </c>
      <c r="CV2110" t="s">
        <v>8907</v>
      </c>
      <c r="CX2110" t="s">
        <v>4105</v>
      </c>
      <c r="CZ2110" t="s">
        <v>4133</v>
      </c>
      <c r="DA2110">
        <v>1</v>
      </c>
      <c r="DB2110" t="s">
        <v>18727</v>
      </c>
      <c r="DC2110" t="s">
        <v>77</v>
      </c>
      <c r="DD2110" t="s">
        <v>13624</v>
      </c>
      <c r="DE2110" t="s">
        <v>4158</v>
      </c>
    </row>
    <row r="2111" spans="96:109" x14ac:dyDescent="0.25">
      <c r="CR2111" t="s">
        <v>18723</v>
      </c>
      <c r="CS2111" t="s">
        <v>4050</v>
      </c>
      <c r="CT2111" t="s">
        <v>4109</v>
      </c>
      <c r="CU2111" t="s">
        <v>15017</v>
      </c>
      <c r="CV2111" t="s">
        <v>8387</v>
      </c>
      <c r="CX2111" t="s">
        <v>4111</v>
      </c>
      <c r="CZ2111" t="s">
        <v>4133</v>
      </c>
      <c r="DA2111">
        <v>1</v>
      </c>
      <c r="DB2111" t="s">
        <v>18724</v>
      </c>
      <c r="DC2111" t="s">
        <v>77</v>
      </c>
      <c r="DD2111" t="s">
        <v>15017</v>
      </c>
      <c r="DE2111" t="s">
        <v>4158</v>
      </c>
    </row>
    <row r="2112" spans="96:109" x14ac:dyDescent="0.25">
      <c r="CR2112" t="s">
        <v>18732</v>
      </c>
      <c r="CS2112" t="s">
        <v>4030</v>
      </c>
      <c r="CT2112" t="s">
        <v>4109</v>
      </c>
      <c r="CU2112" t="s">
        <v>16409</v>
      </c>
      <c r="CV2112" t="s">
        <v>8515</v>
      </c>
      <c r="CX2112" t="s">
        <v>4111</v>
      </c>
      <c r="CZ2112" t="s">
        <v>4133</v>
      </c>
      <c r="DA2112">
        <v>1</v>
      </c>
      <c r="DB2112" t="s">
        <v>18733</v>
      </c>
      <c r="DC2112" t="s">
        <v>77</v>
      </c>
      <c r="DD2112" t="s">
        <v>16409</v>
      </c>
      <c r="DE2112" t="s">
        <v>4158</v>
      </c>
    </row>
    <row r="2113" spans="96:109" x14ac:dyDescent="0.25">
      <c r="CR2113" t="s">
        <v>18734</v>
      </c>
      <c r="CS2113" t="s">
        <v>4050</v>
      </c>
      <c r="CT2113" t="s">
        <v>4032</v>
      </c>
      <c r="CU2113" t="s">
        <v>18735</v>
      </c>
      <c r="CV2113" t="s">
        <v>4186</v>
      </c>
      <c r="CX2113" t="s">
        <v>4105</v>
      </c>
      <c r="CZ2113" t="s">
        <v>4133</v>
      </c>
      <c r="DA2113">
        <v>1</v>
      </c>
      <c r="DB2113" t="s">
        <v>14809</v>
      </c>
      <c r="DC2113" t="s">
        <v>77</v>
      </c>
      <c r="DD2113" t="s">
        <v>18735</v>
      </c>
      <c r="DE2113" t="s">
        <v>4158</v>
      </c>
    </row>
    <row r="2114" spans="96:109" x14ac:dyDescent="0.25">
      <c r="CR2114" t="s">
        <v>18736</v>
      </c>
      <c r="CS2114" t="s">
        <v>4030</v>
      </c>
      <c r="CT2114" t="s">
        <v>4034</v>
      </c>
      <c r="CU2114" t="s">
        <v>16170</v>
      </c>
      <c r="CV2114" t="s">
        <v>4636</v>
      </c>
      <c r="CW2114" t="s">
        <v>4110</v>
      </c>
      <c r="CX2114" t="s">
        <v>4105</v>
      </c>
      <c r="CZ2114" t="s">
        <v>4133</v>
      </c>
      <c r="DA2114">
        <v>1</v>
      </c>
      <c r="DB2114" t="s">
        <v>18737</v>
      </c>
      <c r="DC2114" t="s">
        <v>77</v>
      </c>
      <c r="DD2114" t="s">
        <v>16170</v>
      </c>
      <c r="DE2114" t="s">
        <v>4158</v>
      </c>
    </row>
    <row r="2115" spans="96:109" x14ac:dyDescent="0.25">
      <c r="CR2115" t="s">
        <v>18738</v>
      </c>
      <c r="CS2115" t="s">
        <v>4030</v>
      </c>
      <c r="CT2115" t="s">
        <v>4034</v>
      </c>
      <c r="CU2115" t="s">
        <v>18739</v>
      </c>
      <c r="CV2115" t="s">
        <v>4636</v>
      </c>
      <c r="CW2115" t="s">
        <v>4110</v>
      </c>
      <c r="CX2115" t="s">
        <v>4105</v>
      </c>
      <c r="CZ2115" t="s">
        <v>4133</v>
      </c>
      <c r="DA2115">
        <v>1</v>
      </c>
      <c r="DB2115" t="s">
        <v>18737</v>
      </c>
      <c r="DC2115" t="s">
        <v>77</v>
      </c>
      <c r="DD2115" t="s">
        <v>18739</v>
      </c>
      <c r="DE2115" t="s">
        <v>4158</v>
      </c>
    </row>
    <row r="2116" spans="96:109" x14ac:dyDescent="0.25">
      <c r="CR2116" t="s">
        <v>18740</v>
      </c>
      <c r="CS2116" t="s">
        <v>4030</v>
      </c>
      <c r="CT2116" t="s">
        <v>4032</v>
      </c>
      <c r="CU2116" t="s">
        <v>17382</v>
      </c>
      <c r="CV2116" t="s">
        <v>8438</v>
      </c>
      <c r="CX2116" t="s">
        <v>4105</v>
      </c>
      <c r="CY2116" s="17">
        <v>0.5</v>
      </c>
      <c r="CZ2116" t="s">
        <v>4133</v>
      </c>
      <c r="DA2116">
        <v>1</v>
      </c>
      <c r="DB2116" t="s">
        <v>18741</v>
      </c>
      <c r="DC2116" t="s">
        <v>77</v>
      </c>
      <c r="DD2116" t="s">
        <v>17382</v>
      </c>
      <c r="DE2116" t="s">
        <v>4158</v>
      </c>
    </row>
    <row r="2117" spans="96:109" x14ac:dyDescent="0.25">
      <c r="CR2117" t="s">
        <v>18742</v>
      </c>
      <c r="CS2117" t="s">
        <v>4050</v>
      </c>
      <c r="CT2117" t="s">
        <v>4109</v>
      </c>
      <c r="CU2117" t="s">
        <v>13888</v>
      </c>
      <c r="CV2117" t="s">
        <v>4614</v>
      </c>
      <c r="CX2117" t="s">
        <v>4105</v>
      </c>
      <c r="CY2117" s="17">
        <v>0.5</v>
      </c>
      <c r="CZ2117" t="s">
        <v>4133</v>
      </c>
      <c r="DA2117">
        <v>1</v>
      </c>
      <c r="DB2117" t="s">
        <v>18743</v>
      </c>
      <c r="DC2117" t="s">
        <v>77</v>
      </c>
      <c r="DD2117" t="s">
        <v>13888</v>
      </c>
      <c r="DE2117" t="s">
        <v>4158</v>
      </c>
    </row>
    <row r="2118" spans="96:109" x14ac:dyDescent="0.25">
      <c r="CR2118" t="s">
        <v>18744</v>
      </c>
      <c r="CS2118" t="s">
        <v>4030</v>
      </c>
      <c r="CT2118" t="s">
        <v>4027</v>
      </c>
      <c r="CU2118" t="s">
        <v>18745</v>
      </c>
      <c r="CV2118" t="s">
        <v>8558</v>
      </c>
      <c r="CX2118" t="s">
        <v>4105</v>
      </c>
      <c r="CZ2118" t="s">
        <v>4133</v>
      </c>
      <c r="DA2118">
        <v>1</v>
      </c>
      <c r="DB2118" t="s">
        <v>18746</v>
      </c>
      <c r="DC2118" t="s">
        <v>77</v>
      </c>
      <c r="DD2118" t="s">
        <v>18745</v>
      </c>
      <c r="DE2118" t="s">
        <v>4158</v>
      </c>
    </row>
    <row r="2119" spans="96:109" x14ac:dyDescent="0.25">
      <c r="CR2119" t="s">
        <v>18747</v>
      </c>
      <c r="CS2119" t="s">
        <v>4030</v>
      </c>
      <c r="CT2119" t="s">
        <v>4034</v>
      </c>
      <c r="CU2119" t="s">
        <v>18367</v>
      </c>
      <c r="CV2119" t="s">
        <v>8593</v>
      </c>
      <c r="CX2119" t="s">
        <v>4105</v>
      </c>
      <c r="CZ2119" t="s">
        <v>4133</v>
      </c>
      <c r="DA2119">
        <v>1</v>
      </c>
      <c r="DB2119" t="s">
        <v>18748</v>
      </c>
      <c r="DC2119" t="s">
        <v>77</v>
      </c>
      <c r="DD2119" t="s">
        <v>18367</v>
      </c>
      <c r="DE2119" t="s">
        <v>4158</v>
      </c>
    </row>
    <row r="2120" spans="96:109" x14ac:dyDescent="0.25">
      <c r="CR2120" t="s">
        <v>18749</v>
      </c>
      <c r="CS2120" t="s">
        <v>4030</v>
      </c>
      <c r="CT2120" t="s">
        <v>4034</v>
      </c>
      <c r="CU2120" t="s">
        <v>18367</v>
      </c>
      <c r="CV2120" t="s">
        <v>8593</v>
      </c>
      <c r="CX2120" t="s">
        <v>4105</v>
      </c>
      <c r="CZ2120" t="s">
        <v>4133</v>
      </c>
      <c r="DA2120">
        <v>1</v>
      </c>
      <c r="DB2120" t="s">
        <v>18748</v>
      </c>
      <c r="DC2120" t="s">
        <v>77</v>
      </c>
      <c r="DD2120" t="s">
        <v>18367</v>
      </c>
      <c r="DE2120" t="s">
        <v>4158</v>
      </c>
    </row>
    <row r="2121" spans="96:109" x14ac:dyDescent="0.25">
      <c r="CR2121" t="s">
        <v>18750</v>
      </c>
      <c r="CS2121" t="s">
        <v>4030</v>
      </c>
      <c r="CT2121" t="s">
        <v>4109</v>
      </c>
      <c r="CU2121" t="s">
        <v>18751</v>
      </c>
      <c r="CV2121" t="s">
        <v>8454</v>
      </c>
      <c r="CX2121" t="s">
        <v>4111</v>
      </c>
      <c r="CZ2121" t="s">
        <v>4133</v>
      </c>
      <c r="DA2121">
        <v>1</v>
      </c>
      <c r="DB2121" t="s">
        <v>18752</v>
      </c>
      <c r="DC2121" t="s">
        <v>77</v>
      </c>
      <c r="DD2121" t="s">
        <v>18751</v>
      </c>
      <c r="DE2121" t="s">
        <v>4158</v>
      </c>
    </row>
    <row r="2122" spans="96:109" x14ac:dyDescent="0.25">
      <c r="CR2122" t="s">
        <v>18753</v>
      </c>
      <c r="CS2122" t="s">
        <v>4030</v>
      </c>
      <c r="CT2122" t="s">
        <v>4109</v>
      </c>
      <c r="CU2122" t="s">
        <v>18754</v>
      </c>
      <c r="CV2122" t="s">
        <v>8454</v>
      </c>
      <c r="CX2122" t="s">
        <v>4105</v>
      </c>
      <c r="CZ2122" t="s">
        <v>4133</v>
      </c>
      <c r="DA2122">
        <v>1</v>
      </c>
      <c r="DB2122" t="s">
        <v>18752</v>
      </c>
      <c r="DC2122" t="s">
        <v>77</v>
      </c>
      <c r="DD2122" t="s">
        <v>18754</v>
      </c>
      <c r="DE2122" t="s">
        <v>4158</v>
      </c>
    </row>
    <row r="2123" spans="96:109" x14ac:dyDescent="0.25">
      <c r="CR2123" t="s">
        <v>18755</v>
      </c>
      <c r="CS2123" t="s">
        <v>4050</v>
      </c>
      <c r="CT2123" t="s">
        <v>4034</v>
      </c>
      <c r="CU2123" t="s">
        <v>18756</v>
      </c>
      <c r="CV2123" t="s">
        <v>4236</v>
      </c>
      <c r="CW2123" t="s">
        <v>4348</v>
      </c>
      <c r="CX2123" t="s">
        <v>4105</v>
      </c>
      <c r="CZ2123" t="s">
        <v>4133</v>
      </c>
      <c r="DA2123">
        <v>1</v>
      </c>
      <c r="DB2123" t="s">
        <v>18757</v>
      </c>
      <c r="DC2123" t="s">
        <v>77</v>
      </c>
      <c r="DD2123" t="s">
        <v>18756</v>
      </c>
      <c r="DE2123" t="s">
        <v>4158</v>
      </c>
    </row>
    <row r="2124" spans="96:109" x14ac:dyDescent="0.25">
      <c r="CR2124" t="s">
        <v>18758</v>
      </c>
      <c r="CS2124" t="s">
        <v>4050</v>
      </c>
      <c r="CT2124" t="s">
        <v>4034</v>
      </c>
      <c r="CU2124" t="s">
        <v>14659</v>
      </c>
      <c r="CV2124" t="s">
        <v>4236</v>
      </c>
      <c r="CW2124" t="s">
        <v>4348</v>
      </c>
      <c r="CX2124" t="s">
        <v>4105</v>
      </c>
      <c r="CZ2124" t="s">
        <v>4133</v>
      </c>
      <c r="DA2124">
        <v>1</v>
      </c>
      <c r="DB2124" t="s">
        <v>18757</v>
      </c>
      <c r="DC2124" t="s">
        <v>77</v>
      </c>
      <c r="DD2124" t="s">
        <v>14659</v>
      </c>
      <c r="DE2124" t="s">
        <v>4158</v>
      </c>
    </row>
    <row r="2125" spans="96:109" x14ac:dyDescent="0.25">
      <c r="CR2125" t="s">
        <v>8439</v>
      </c>
      <c r="CS2125" t="s">
        <v>4050</v>
      </c>
      <c r="CT2125" t="s">
        <v>4034</v>
      </c>
      <c r="CU2125" t="s">
        <v>15555</v>
      </c>
      <c r="CV2125" t="s">
        <v>4171</v>
      </c>
      <c r="CX2125" t="s">
        <v>4105</v>
      </c>
      <c r="CY2125" s="17">
        <v>0.5</v>
      </c>
      <c r="CZ2125" t="s">
        <v>4133</v>
      </c>
      <c r="DA2125">
        <v>1</v>
      </c>
      <c r="DB2125" t="s">
        <v>18769</v>
      </c>
      <c r="DC2125" t="s">
        <v>77</v>
      </c>
      <c r="DD2125" t="s">
        <v>15555</v>
      </c>
      <c r="DE2125" t="s">
        <v>4158</v>
      </c>
    </row>
    <row r="2126" spans="96:109" x14ac:dyDescent="0.25">
      <c r="CR2126" t="s">
        <v>18764</v>
      </c>
      <c r="CS2126" t="s">
        <v>4030</v>
      </c>
      <c r="CT2126" t="s">
        <v>4126</v>
      </c>
      <c r="CU2126" t="s">
        <v>18540</v>
      </c>
      <c r="CV2126" t="s">
        <v>8850</v>
      </c>
      <c r="CW2126" t="s">
        <v>4274</v>
      </c>
      <c r="CX2126" t="s">
        <v>4105</v>
      </c>
      <c r="CZ2126" t="s">
        <v>4133</v>
      </c>
      <c r="DA2126">
        <v>1</v>
      </c>
      <c r="DB2126" t="s">
        <v>18765</v>
      </c>
      <c r="DC2126" t="s">
        <v>77</v>
      </c>
      <c r="DD2126" t="s">
        <v>18540</v>
      </c>
      <c r="DE2126" t="s">
        <v>4158</v>
      </c>
    </row>
    <row r="2127" spans="96:109" x14ac:dyDescent="0.25">
      <c r="CR2127" t="s">
        <v>18777</v>
      </c>
      <c r="CS2127" t="s">
        <v>4030</v>
      </c>
      <c r="CT2127" t="s">
        <v>4034</v>
      </c>
      <c r="CU2127" t="s">
        <v>18547</v>
      </c>
      <c r="CV2127" t="s">
        <v>8648</v>
      </c>
      <c r="CX2127" t="s">
        <v>4105</v>
      </c>
      <c r="CZ2127" t="s">
        <v>4133</v>
      </c>
      <c r="DA2127">
        <v>1</v>
      </c>
      <c r="DB2127" t="s">
        <v>8395</v>
      </c>
      <c r="DC2127" t="s">
        <v>77</v>
      </c>
      <c r="DD2127" t="s">
        <v>18547</v>
      </c>
      <c r="DE2127" t="s">
        <v>4158</v>
      </c>
    </row>
    <row r="2128" spans="96:109" x14ac:dyDescent="0.25">
      <c r="CR2128" t="s">
        <v>18763</v>
      </c>
      <c r="CS2128" t="s">
        <v>4030</v>
      </c>
      <c r="CT2128" t="s">
        <v>4034</v>
      </c>
      <c r="CU2128" t="s">
        <v>17289</v>
      </c>
      <c r="CV2128" t="s">
        <v>8648</v>
      </c>
      <c r="CX2128" t="s">
        <v>4105</v>
      </c>
      <c r="CZ2128" t="s">
        <v>4133</v>
      </c>
      <c r="DA2128">
        <v>1</v>
      </c>
      <c r="DB2128" t="s">
        <v>8395</v>
      </c>
      <c r="DC2128" t="s">
        <v>77</v>
      </c>
      <c r="DD2128" t="s">
        <v>17289</v>
      </c>
      <c r="DE2128" t="s">
        <v>4158</v>
      </c>
    </row>
    <row r="2129" spans="96:109" x14ac:dyDescent="0.25">
      <c r="CR2129" t="s">
        <v>18778</v>
      </c>
      <c r="CS2129" t="s">
        <v>4030</v>
      </c>
      <c r="CT2129" t="s">
        <v>4034</v>
      </c>
      <c r="CU2129" t="s">
        <v>13351</v>
      </c>
      <c r="CV2129" t="s">
        <v>8648</v>
      </c>
      <c r="CX2129" t="s">
        <v>4105</v>
      </c>
      <c r="CZ2129" t="s">
        <v>4133</v>
      </c>
      <c r="DA2129">
        <v>1</v>
      </c>
      <c r="DB2129" t="s">
        <v>8395</v>
      </c>
      <c r="DC2129" t="s">
        <v>77</v>
      </c>
      <c r="DD2129" t="s">
        <v>13351</v>
      </c>
      <c r="DE2129" t="s">
        <v>4158</v>
      </c>
    </row>
    <row r="2130" spans="96:109" x14ac:dyDescent="0.25">
      <c r="CR2130" t="s">
        <v>18771</v>
      </c>
      <c r="CS2130" t="s">
        <v>4030</v>
      </c>
      <c r="CT2130" t="s">
        <v>4034</v>
      </c>
      <c r="CU2130" t="s">
        <v>13348</v>
      </c>
      <c r="CV2130" t="s">
        <v>8648</v>
      </c>
      <c r="CX2130" t="s">
        <v>4105</v>
      </c>
      <c r="CZ2130" t="s">
        <v>4133</v>
      </c>
      <c r="DA2130">
        <v>1</v>
      </c>
      <c r="DB2130" t="s">
        <v>8395</v>
      </c>
      <c r="DC2130" t="s">
        <v>77</v>
      </c>
      <c r="DD2130" t="s">
        <v>13348</v>
      </c>
      <c r="DE2130" t="s">
        <v>4158</v>
      </c>
    </row>
    <row r="2131" spans="96:109" x14ac:dyDescent="0.25">
      <c r="CR2131" t="s">
        <v>18770</v>
      </c>
      <c r="CS2131" t="s">
        <v>4030</v>
      </c>
      <c r="CT2131" t="s">
        <v>4034</v>
      </c>
      <c r="CU2131" t="s">
        <v>13348</v>
      </c>
      <c r="CV2131" t="s">
        <v>8648</v>
      </c>
      <c r="CX2131" t="s">
        <v>4105</v>
      </c>
      <c r="CZ2131" t="s">
        <v>4133</v>
      </c>
      <c r="DA2131">
        <v>1</v>
      </c>
      <c r="DB2131" t="s">
        <v>8395</v>
      </c>
      <c r="DC2131" t="s">
        <v>77</v>
      </c>
      <c r="DD2131" t="s">
        <v>13348</v>
      </c>
      <c r="DE2131" t="s">
        <v>4158</v>
      </c>
    </row>
    <row r="2132" spans="96:109" x14ac:dyDescent="0.25">
      <c r="CR2132" t="s">
        <v>18759</v>
      </c>
      <c r="CS2132" t="s">
        <v>4030</v>
      </c>
      <c r="CT2132" t="s">
        <v>4034</v>
      </c>
      <c r="CU2132" t="s">
        <v>16547</v>
      </c>
      <c r="CV2132" t="s">
        <v>8648</v>
      </c>
      <c r="CX2132" t="s">
        <v>4105</v>
      </c>
      <c r="CZ2132" t="s">
        <v>4133</v>
      </c>
      <c r="DA2132">
        <v>1</v>
      </c>
      <c r="DB2132" t="s">
        <v>8395</v>
      </c>
      <c r="DC2132" t="s">
        <v>77</v>
      </c>
      <c r="DD2132" t="s">
        <v>16547</v>
      </c>
      <c r="DE2132" t="s">
        <v>4158</v>
      </c>
    </row>
    <row r="2133" spans="96:109" x14ac:dyDescent="0.25">
      <c r="CR2133" t="s">
        <v>18766</v>
      </c>
      <c r="CS2133" t="s">
        <v>4050</v>
      </c>
      <c r="CT2133" t="s">
        <v>4109</v>
      </c>
      <c r="CU2133" t="s">
        <v>18767</v>
      </c>
      <c r="CV2133" t="s">
        <v>8387</v>
      </c>
      <c r="CX2133" t="s">
        <v>4111</v>
      </c>
      <c r="CZ2133" t="s">
        <v>4133</v>
      </c>
      <c r="DA2133">
        <v>1</v>
      </c>
      <c r="DB2133" t="s">
        <v>18768</v>
      </c>
      <c r="DC2133" t="s">
        <v>77</v>
      </c>
      <c r="DD2133" t="s">
        <v>18767</v>
      </c>
      <c r="DE2133" t="s">
        <v>4158</v>
      </c>
    </row>
    <row r="2134" spans="96:109" x14ac:dyDescent="0.25">
      <c r="CR2134" t="s">
        <v>18772</v>
      </c>
      <c r="CS2134" t="s">
        <v>4030</v>
      </c>
      <c r="CT2134" t="s">
        <v>4109</v>
      </c>
      <c r="CU2134" t="s">
        <v>18773</v>
      </c>
      <c r="CV2134" t="s">
        <v>8557</v>
      </c>
      <c r="CX2134" t="s">
        <v>4105</v>
      </c>
      <c r="CZ2134" t="s">
        <v>4133</v>
      </c>
      <c r="DA2134">
        <v>1</v>
      </c>
      <c r="DB2134" t="s">
        <v>18774</v>
      </c>
      <c r="DC2134" t="s">
        <v>77</v>
      </c>
      <c r="DD2134" t="s">
        <v>18773</v>
      </c>
      <c r="DE2134" t="s">
        <v>4158</v>
      </c>
    </row>
    <row r="2135" spans="96:109" x14ac:dyDescent="0.25">
      <c r="CR2135" t="s">
        <v>18775</v>
      </c>
      <c r="CS2135" t="s">
        <v>4030</v>
      </c>
      <c r="CT2135" t="s">
        <v>4109</v>
      </c>
      <c r="CU2135" t="s">
        <v>13124</v>
      </c>
      <c r="CV2135" t="s">
        <v>8557</v>
      </c>
      <c r="CX2135" t="s">
        <v>4105</v>
      </c>
      <c r="CZ2135" t="s">
        <v>4133</v>
      </c>
      <c r="DA2135">
        <v>1</v>
      </c>
      <c r="DB2135" t="s">
        <v>18774</v>
      </c>
      <c r="DC2135" t="s">
        <v>77</v>
      </c>
      <c r="DD2135" t="s">
        <v>13124</v>
      </c>
      <c r="DE2135" t="s">
        <v>4158</v>
      </c>
    </row>
    <row r="2136" spans="96:109" x14ac:dyDescent="0.25">
      <c r="CR2136" t="s">
        <v>18776</v>
      </c>
      <c r="CS2136" t="s">
        <v>4030</v>
      </c>
      <c r="CT2136" t="s">
        <v>4032</v>
      </c>
      <c r="CU2136" t="s">
        <v>18001</v>
      </c>
      <c r="CV2136" t="s">
        <v>8388</v>
      </c>
      <c r="CX2136" t="s">
        <v>4105</v>
      </c>
      <c r="CZ2136" t="s">
        <v>4133</v>
      </c>
      <c r="DA2136">
        <v>1</v>
      </c>
      <c r="DB2136" t="s">
        <v>18762</v>
      </c>
      <c r="DC2136" t="s">
        <v>77</v>
      </c>
      <c r="DD2136" t="s">
        <v>18001</v>
      </c>
      <c r="DE2136" t="s">
        <v>4158</v>
      </c>
    </row>
    <row r="2137" spans="96:109" x14ac:dyDescent="0.25">
      <c r="CR2137" t="s">
        <v>18760</v>
      </c>
      <c r="CS2137" t="s">
        <v>4030</v>
      </c>
      <c r="CT2137" t="s">
        <v>4034</v>
      </c>
      <c r="CU2137" t="s">
        <v>18761</v>
      </c>
      <c r="CV2137" t="s">
        <v>8388</v>
      </c>
      <c r="CW2137" t="s">
        <v>4365</v>
      </c>
      <c r="CX2137" t="s">
        <v>4105</v>
      </c>
      <c r="CZ2137" t="s">
        <v>4133</v>
      </c>
      <c r="DA2137">
        <v>1</v>
      </c>
      <c r="DB2137" t="s">
        <v>18762</v>
      </c>
      <c r="DC2137" t="s">
        <v>77</v>
      </c>
      <c r="DD2137" t="s">
        <v>18761</v>
      </c>
      <c r="DE2137" t="s">
        <v>4158</v>
      </c>
    </row>
    <row r="2138" spans="96:109" x14ac:dyDescent="0.25">
      <c r="CR2138" t="s">
        <v>18779</v>
      </c>
      <c r="CS2138" t="s">
        <v>4030</v>
      </c>
      <c r="CT2138" t="s">
        <v>4034</v>
      </c>
      <c r="CU2138" t="s">
        <v>17394</v>
      </c>
      <c r="CV2138" t="s">
        <v>8593</v>
      </c>
      <c r="CX2138" t="s">
        <v>4105</v>
      </c>
      <c r="CY2138" s="17">
        <v>0.5</v>
      </c>
      <c r="CZ2138" t="s">
        <v>4133</v>
      </c>
      <c r="DA2138">
        <v>1</v>
      </c>
      <c r="DB2138" t="s">
        <v>18780</v>
      </c>
      <c r="DC2138" t="s">
        <v>77</v>
      </c>
      <c r="DD2138" t="s">
        <v>17394</v>
      </c>
      <c r="DE2138" t="s">
        <v>4158</v>
      </c>
    </row>
    <row r="2139" spans="96:109" x14ac:dyDescent="0.25">
      <c r="CR2139" t="s">
        <v>18781</v>
      </c>
      <c r="CS2139" t="s">
        <v>4050</v>
      </c>
      <c r="CT2139" t="s">
        <v>4032</v>
      </c>
      <c r="CU2139" t="s">
        <v>18782</v>
      </c>
      <c r="CV2139" t="s">
        <v>4169</v>
      </c>
      <c r="CX2139" t="s">
        <v>4105</v>
      </c>
      <c r="CZ2139" t="s">
        <v>4133</v>
      </c>
      <c r="DA2139">
        <v>1</v>
      </c>
      <c r="DB2139" t="s">
        <v>14836</v>
      </c>
      <c r="DC2139" t="s">
        <v>77</v>
      </c>
      <c r="DD2139" t="s">
        <v>18782</v>
      </c>
      <c r="DE2139" t="s">
        <v>4158</v>
      </c>
    </row>
    <row r="2140" spans="96:109" x14ac:dyDescent="0.25">
      <c r="CR2140" t="s">
        <v>18783</v>
      </c>
      <c r="CS2140" t="s">
        <v>4030</v>
      </c>
      <c r="CT2140" t="s">
        <v>4109</v>
      </c>
      <c r="CU2140" t="s">
        <v>16059</v>
      </c>
      <c r="CV2140" t="s">
        <v>8521</v>
      </c>
      <c r="CX2140" t="s">
        <v>4111</v>
      </c>
      <c r="CZ2140" t="s">
        <v>4133</v>
      </c>
      <c r="DA2140">
        <v>1</v>
      </c>
      <c r="DB2140" t="s">
        <v>18784</v>
      </c>
      <c r="DC2140" t="s">
        <v>77</v>
      </c>
      <c r="DD2140" t="s">
        <v>16059</v>
      </c>
      <c r="DE2140" t="s">
        <v>4158</v>
      </c>
    </row>
    <row r="2141" spans="96:109" x14ac:dyDescent="0.25">
      <c r="CR2141" t="s">
        <v>18787</v>
      </c>
      <c r="CS2141" t="s">
        <v>4030</v>
      </c>
      <c r="CT2141" t="s">
        <v>4109</v>
      </c>
      <c r="CU2141" t="s">
        <v>18788</v>
      </c>
      <c r="CV2141" t="s">
        <v>8593</v>
      </c>
      <c r="CX2141" t="s">
        <v>4105</v>
      </c>
      <c r="CZ2141" t="s">
        <v>4133</v>
      </c>
      <c r="DA2141">
        <v>1</v>
      </c>
      <c r="DB2141" t="s">
        <v>18789</v>
      </c>
      <c r="DC2141" t="s">
        <v>77</v>
      </c>
      <c r="DD2141" t="s">
        <v>18788</v>
      </c>
      <c r="DE2141" t="s">
        <v>4158</v>
      </c>
    </row>
    <row r="2142" spans="96:109" x14ac:dyDescent="0.25">
      <c r="CR2142" t="s">
        <v>18790</v>
      </c>
      <c r="CS2142" t="s">
        <v>4030</v>
      </c>
      <c r="CT2142" t="s">
        <v>4034</v>
      </c>
      <c r="CU2142" t="s">
        <v>18454</v>
      </c>
      <c r="CV2142" t="s">
        <v>8558</v>
      </c>
      <c r="CW2142" t="s">
        <v>4332</v>
      </c>
      <c r="CX2142" t="s">
        <v>4105</v>
      </c>
      <c r="CZ2142" t="s">
        <v>4133</v>
      </c>
      <c r="DA2142">
        <v>1</v>
      </c>
      <c r="DB2142" t="s">
        <v>18786</v>
      </c>
      <c r="DC2142" t="s">
        <v>77</v>
      </c>
      <c r="DD2142" t="s">
        <v>18454</v>
      </c>
      <c r="DE2142" t="s">
        <v>4158</v>
      </c>
    </row>
    <row r="2143" spans="96:109" x14ac:dyDescent="0.25">
      <c r="CR2143" t="s">
        <v>18785</v>
      </c>
      <c r="CS2143" t="s">
        <v>4030</v>
      </c>
      <c r="CT2143" t="s">
        <v>4034</v>
      </c>
      <c r="CU2143" t="s">
        <v>13368</v>
      </c>
      <c r="CV2143" t="s">
        <v>8558</v>
      </c>
      <c r="CW2143" t="s">
        <v>4332</v>
      </c>
      <c r="CX2143" t="s">
        <v>4105</v>
      </c>
      <c r="CZ2143" t="s">
        <v>4133</v>
      </c>
      <c r="DA2143">
        <v>1</v>
      </c>
      <c r="DB2143" t="s">
        <v>18786</v>
      </c>
      <c r="DC2143" t="s">
        <v>77</v>
      </c>
      <c r="DD2143" t="s">
        <v>13368</v>
      </c>
      <c r="DE2143" t="s">
        <v>4158</v>
      </c>
    </row>
    <row r="2144" spans="96:109" x14ac:dyDescent="0.25">
      <c r="CR2144" t="s">
        <v>18791</v>
      </c>
      <c r="CS2144" t="s">
        <v>4030</v>
      </c>
      <c r="CT2144" t="s">
        <v>4034</v>
      </c>
      <c r="CU2144" t="s">
        <v>13927</v>
      </c>
      <c r="CV2144" t="s">
        <v>8558</v>
      </c>
      <c r="CW2144" t="s">
        <v>4332</v>
      </c>
      <c r="CX2144" t="s">
        <v>4105</v>
      </c>
      <c r="CZ2144" t="s">
        <v>4133</v>
      </c>
      <c r="DA2144">
        <v>1</v>
      </c>
      <c r="DB2144" t="s">
        <v>18786</v>
      </c>
      <c r="DC2144" t="s">
        <v>77</v>
      </c>
      <c r="DD2144" t="s">
        <v>13927</v>
      </c>
      <c r="DE2144" t="s">
        <v>4158</v>
      </c>
    </row>
    <row r="2145" spans="96:109" x14ac:dyDescent="0.25">
      <c r="CR2145" t="s">
        <v>18795</v>
      </c>
      <c r="CS2145" t="s">
        <v>4030</v>
      </c>
      <c r="CT2145" t="s">
        <v>4034</v>
      </c>
      <c r="CU2145" t="s">
        <v>15408</v>
      </c>
      <c r="CV2145" t="s">
        <v>8558</v>
      </c>
      <c r="CW2145" t="s">
        <v>4332</v>
      </c>
      <c r="CX2145" t="s">
        <v>4105</v>
      </c>
      <c r="CZ2145" t="s">
        <v>4133</v>
      </c>
      <c r="DA2145">
        <v>1</v>
      </c>
      <c r="DB2145" t="s">
        <v>18786</v>
      </c>
      <c r="DC2145" t="s">
        <v>77</v>
      </c>
      <c r="DD2145" t="s">
        <v>15408</v>
      </c>
      <c r="DE2145" t="s">
        <v>4158</v>
      </c>
    </row>
    <row r="2146" spans="96:109" x14ac:dyDescent="0.25">
      <c r="CR2146" t="s">
        <v>18796</v>
      </c>
      <c r="CS2146" t="s">
        <v>4030</v>
      </c>
      <c r="CT2146" t="s">
        <v>4034</v>
      </c>
      <c r="CU2146" t="s">
        <v>13493</v>
      </c>
      <c r="CV2146" t="s">
        <v>8558</v>
      </c>
      <c r="CW2146" t="s">
        <v>4332</v>
      </c>
      <c r="CX2146" t="s">
        <v>4105</v>
      </c>
      <c r="CZ2146" t="s">
        <v>4133</v>
      </c>
      <c r="DA2146">
        <v>1</v>
      </c>
      <c r="DB2146" t="s">
        <v>18786</v>
      </c>
      <c r="DC2146" t="s">
        <v>77</v>
      </c>
      <c r="DD2146" t="s">
        <v>13493</v>
      </c>
      <c r="DE2146" t="s">
        <v>4158</v>
      </c>
    </row>
    <row r="2147" spans="96:109" x14ac:dyDescent="0.25">
      <c r="CR2147" t="s">
        <v>18792</v>
      </c>
      <c r="CS2147" t="s">
        <v>4050</v>
      </c>
      <c r="CT2147" t="s">
        <v>4109</v>
      </c>
      <c r="CU2147" t="s">
        <v>18793</v>
      </c>
      <c r="CV2147" t="s">
        <v>4169</v>
      </c>
      <c r="CX2147" t="s">
        <v>4111</v>
      </c>
      <c r="CZ2147" t="s">
        <v>4133</v>
      </c>
      <c r="DA2147">
        <v>1</v>
      </c>
      <c r="DB2147" t="s">
        <v>18794</v>
      </c>
      <c r="DC2147" t="s">
        <v>77</v>
      </c>
      <c r="DD2147" t="s">
        <v>18793</v>
      </c>
      <c r="DE2147" t="s">
        <v>4158</v>
      </c>
    </row>
    <row r="2148" spans="96:109" x14ac:dyDescent="0.25">
      <c r="CR2148" t="s">
        <v>18797</v>
      </c>
      <c r="CS2148" t="s">
        <v>4030</v>
      </c>
      <c r="CT2148" t="s">
        <v>4027</v>
      </c>
      <c r="CU2148" t="s">
        <v>18798</v>
      </c>
      <c r="CV2148" t="s">
        <v>8595</v>
      </c>
      <c r="CW2148" t="s">
        <v>4511</v>
      </c>
      <c r="CX2148" t="s">
        <v>4105</v>
      </c>
      <c r="CZ2148" t="s">
        <v>4133</v>
      </c>
      <c r="DA2148">
        <v>1</v>
      </c>
      <c r="DB2148" t="s">
        <v>18799</v>
      </c>
      <c r="DC2148" t="s">
        <v>77</v>
      </c>
      <c r="DD2148" t="s">
        <v>18798</v>
      </c>
      <c r="DE2148" t="s">
        <v>4158</v>
      </c>
    </row>
    <row r="2149" spans="96:109" x14ac:dyDescent="0.25">
      <c r="CR2149" t="s">
        <v>18800</v>
      </c>
      <c r="CS2149" t="s">
        <v>4050</v>
      </c>
      <c r="CT2149" t="s">
        <v>4034</v>
      </c>
      <c r="CU2149" t="s">
        <v>18801</v>
      </c>
      <c r="CV2149" t="s">
        <v>4171</v>
      </c>
      <c r="CX2149" t="s">
        <v>4105</v>
      </c>
      <c r="CZ2149" t="s">
        <v>4133</v>
      </c>
      <c r="DA2149">
        <v>1</v>
      </c>
      <c r="DB2149" t="s">
        <v>18802</v>
      </c>
      <c r="DC2149" t="s">
        <v>77</v>
      </c>
      <c r="DD2149" t="s">
        <v>18801</v>
      </c>
      <c r="DE2149" t="s">
        <v>4158</v>
      </c>
    </row>
    <row r="2150" spans="96:109" x14ac:dyDescent="0.25">
      <c r="CR2150" t="s">
        <v>18805</v>
      </c>
      <c r="CS2150" t="s">
        <v>4050</v>
      </c>
      <c r="CT2150" t="s">
        <v>4034</v>
      </c>
      <c r="CU2150" t="s">
        <v>13730</v>
      </c>
      <c r="CV2150" t="s">
        <v>4169</v>
      </c>
      <c r="CW2150" t="s">
        <v>4648</v>
      </c>
      <c r="CX2150" t="s">
        <v>4105</v>
      </c>
      <c r="CZ2150" t="s">
        <v>4133</v>
      </c>
      <c r="DA2150">
        <v>1</v>
      </c>
      <c r="DB2150" t="s">
        <v>18806</v>
      </c>
      <c r="DC2150" t="s">
        <v>77</v>
      </c>
      <c r="DD2150" t="s">
        <v>13730</v>
      </c>
      <c r="DE2150" t="s">
        <v>4158</v>
      </c>
    </row>
    <row r="2151" spans="96:109" x14ac:dyDescent="0.25">
      <c r="CR2151" t="s">
        <v>18803</v>
      </c>
      <c r="CS2151" t="s">
        <v>4050</v>
      </c>
      <c r="CT2151" t="s">
        <v>4027</v>
      </c>
      <c r="CU2151" t="s">
        <v>18804</v>
      </c>
      <c r="CV2151" t="s">
        <v>4169</v>
      </c>
      <c r="CX2151" t="s">
        <v>4105</v>
      </c>
      <c r="CZ2151" t="s">
        <v>4133</v>
      </c>
      <c r="DA2151">
        <v>1</v>
      </c>
      <c r="DB2151" t="s">
        <v>14844</v>
      </c>
      <c r="DC2151" t="s">
        <v>77</v>
      </c>
      <c r="DD2151" t="s">
        <v>18804</v>
      </c>
      <c r="DE2151" t="s">
        <v>4158</v>
      </c>
    </row>
    <row r="2152" spans="96:109" x14ac:dyDescent="0.25">
      <c r="CR2152" t="s">
        <v>18807</v>
      </c>
      <c r="CS2152" t="s">
        <v>4030</v>
      </c>
      <c r="CT2152" t="s">
        <v>4032</v>
      </c>
      <c r="CU2152" t="s">
        <v>13447</v>
      </c>
      <c r="CV2152" t="s">
        <v>8907</v>
      </c>
      <c r="CX2152" t="s">
        <v>4105</v>
      </c>
      <c r="CZ2152" t="s">
        <v>4133</v>
      </c>
      <c r="DA2152">
        <v>1</v>
      </c>
      <c r="DB2152" t="s">
        <v>18808</v>
      </c>
      <c r="DC2152" t="s">
        <v>1941</v>
      </c>
      <c r="DD2152" t="s">
        <v>13447</v>
      </c>
      <c r="DE2152" t="s">
        <v>4158</v>
      </c>
    </row>
    <row r="2153" spans="96:109" x14ac:dyDescent="0.25">
      <c r="CR2153" t="s">
        <v>18809</v>
      </c>
      <c r="CS2153" t="s">
        <v>4030</v>
      </c>
      <c r="CT2153" t="s">
        <v>4034</v>
      </c>
      <c r="CU2153" t="s">
        <v>18810</v>
      </c>
      <c r="CV2153" t="s">
        <v>8515</v>
      </c>
      <c r="CX2153" t="s">
        <v>4105</v>
      </c>
      <c r="CZ2153" t="s">
        <v>4133</v>
      </c>
      <c r="DA2153">
        <v>1</v>
      </c>
      <c r="DB2153" t="s">
        <v>18811</v>
      </c>
      <c r="DC2153" t="s">
        <v>1941</v>
      </c>
      <c r="DD2153" t="s">
        <v>18810</v>
      </c>
      <c r="DE2153" t="s">
        <v>4158</v>
      </c>
    </row>
    <row r="2154" spans="96:109" x14ac:dyDescent="0.25">
      <c r="CR2154" t="s">
        <v>18814</v>
      </c>
      <c r="CS2154" t="s">
        <v>4030</v>
      </c>
      <c r="CT2154" t="s">
        <v>4034</v>
      </c>
      <c r="CU2154" t="s">
        <v>15108</v>
      </c>
      <c r="CV2154" t="s">
        <v>8515</v>
      </c>
      <c r="CX2154" t="s">
        <v>4105</v>
      </c>
      <c r="CZ2154" t="s">
        <v>4133</v>
      </c>
      <c r="DA2154">
        <v>1</v>
      </c>
      <c r="DB2154" t="s">
        <v>18811</v>
      </c>
      <c r="DC2154" t="s">
        <v>1941</v>
      </c>
      <c r="DD2154" t="s">
        <v>15108</v>
      </c>
      <c r="DE2154" t="s">
        <v>4158</v>
      </c>
    </row>
    <row r="2155" spans="96:109" x14ac:dyDescent="0.25">
      <c r="CR2155" t="s">
        <v>18815</v>
      </c>
      <c r="CS2155" t="s">
        <v>4030</v>
      </c>
      <c r="CT2155" t="s">
        <v>4034</v>
      </c>
      <c r="CU2155" t="s">
        <v>15108</v>
      </c>
      <c r="CV2155" t="s">
        <v>8515</v>
      </c>
      <c r="CX2155" t="s">
        <v>4105</v>
      </c>
      <c r="CZ2155" t="s">
        <v>4133</v>
      </c>
      <c r="DA2155">
        <v>1</v>
      </c>
      <c r="DB2155" t="s">
        <v>18811</v>
      </c>
      <c r="DC2155" t="s">
        <v>1941</v>
      </c>
      <c r="DD2155" t="s">
        <v>15108</v>
      </c>
      <c r="DE2155" t="s">
        <v>4158</v>
      </c>
    </row>
    <row r="2156" spans="96:109" x14ac:dyDescent="0.25">
      <c r="CR2156" t="s">
        <v>18812</v>
      </c>
      <c r="CS2156" t="s">
        <v>4030</v>
      </c>
      <c r="CT2156" t="s">
        <v>4034</v>
      </c>
      <c r="CU2156" t="s">
        <v>18813</v>
      </c>
      <c r="CV2156" t="s">
        <v>8515</v>
      </c>
      <c r="CX2156" t="s">
        <v>4105</v>
      </c>
      <c r="CZ2156" t="s">
        <v>4133</v>
      </c>
      <c r="DA2156">
        <v>1</v>
      </c>
      <c r="DB2156" t="s">
        <v>18811</v>
      </c>
      <c r="DC2156" t="s">
        <v>1941</v>
      </c>
      <c r="DD2156" t="s">
        <v>18813</v>
      </c>
      <c r="DE2156" t="s">
        <v>4158</v>
      </c>
    </row>
    <row r="2157" spans="96:109" x14ac:dyDescent="0.25">
      <c r="CR2157" t="s">
        <v>21147</v>
      </c>
      <c r="CS2157" t="s">
        <v>4050</v>
      </c>
      <c r="CT2157" t="s">
        <v>4109</v>
      </c>
      <c r="CU2157" t="s">
        <v>20993</v>
      </c>
      <c r="CV2157" t="s">
        <v>8257</v>
      </c>
      <c r="CX2157" t="s">
        <v>4111</v>
      </c>
      <c r="CZ2157" t="s">
        <v>4133</v>
      </c>
      <c r="DA2157">
        <v>1</v>
      </c>
      <c r="DB2157" t="s">
        <v>21148</v>
      </c>
      <c r="DC2157" t="s">
        <v>4063</v>
      </c>
      <c r="DD2157" t="s">
        <v>20993</v>
      </c>
      <c r="DE2157" t="s">
        <v>4158</v>
      </c>
    </row>
    <row r="2158" spans="96:109" x14ac:dyDescent="0.25">
      <c r="CR2158" t="s">
        <v>20956</v>
      </c>
      <c r="CS2158" t="s">
        <v>4050</v>
      </c>
      <c r="CT2158" t="s">
        <v>4032</v>
      </c>
      <c r="CU2158" t="s">
        <v>21059</v>
      </c>
      <c r="CV2158" t="s">
        <v>8387</v>
      </c>
      <c r="CX2158" t="s">
        <v>4105</v>
      </c>
      <c r="CY2158" s="17">
        <v>0.2</v>
      </c>
      <c r="CZ2158" t="s">
        <v>4133</v>
      </c>
      <c r="DA2158">
        <v>1</v>
      </c>
      <c r="DB2158" t="s">
        <v>20958</v>
      </c>
      <c r="DC2158" t="s">
        <v>4063</v>
      </c>
      <c r="DD2158" t="s">
        <v>21059</v>
      </c>
      <c r="DE2158" t="s">
        <v>4158</v>
      </c>
    </row>
    <row r="2159" spans="96:109" x14ac:dyDescent="0.25">
      <c r="CR2159" t="s">
        <v>22124</v>
      </c>
      <c r="CS2159" t="s">
        <v>4050</v>
      </c>
      <c r="CT2159" t="s">
        <v>4104</v>
      </c>
      <c r="CU2159" t="s">
        <v>22125</v>
      </c>
      <c r="CV2159" t="s">
        <v>4160</v>
      </c>
      <c r="CX2159" t="s">
        <v>4105</v>
      </c>
      <c r="CY2159" s="17">
        <v>0.2</v>
      </c>
      <c r="CZ2159" t="s">
        <v>4133</v>
      </c>
      <c r="DA2159">
        <v>1</v>
      </c>
      <c r="DB2159" t="s">
        <v>22126</v>
      </c>
      <c r="DC2159" t="s">
        <v>4063</v>
      </c>
      <c r="DD2159" t="s">
        <v>22125</v>
      </c>
      <c r="DE2159" t="s">
        <v>4158</v>
      </c>
    </row>
    <row r="2160" spans="96:109" x14ac:dyDescent="0.25">
      <c r="CR2160" t="s">
        <v>18816</v>
      </c>
      <c r="CS2160" t="s">
        <v>4030</v>
      </c>
      <c r="CT2160" t="s">
        <v>4034</v>
      </c>
      <c r="CU2160" t="s">
        <v>17742</v>
      </c>
      <c r="CV2160" t="s">
        <v>15643</v>
      </c>
      <c r="CX2160" t="s">
        <v>4105</v>
      </c>
      <c r="CZ2160" t="s">
        <v>4133</v>
      </c>
      <c r="DA2160">
        <v>1</v>
      </c>
      <c r="DB2160" t="s">
        <v>18817</v>
      </c>
      <c r="DC2160" t="s">
        <v>4063</v>
      </c>
      <c r="DD2160" t="s">
        <v>17742</v>
      </c>
      <c r="DE2160" t="s">
        <v>4158</v>
      </c>
    </row>
    <row r="2161" spans="96:109" x14ac:dyDescent="0.25">
      <c r="CR2161" t="s">
        <v>18818</v>
      </c>
      <c r="CS2161" t="s">
        <v>4030</v>
      </c>
      <c r="CT2161" t="s">
        <v>4032</v>
      </c>
      <c r="CU2161" t="s">
        <v>15166</v>
      </c>
      <c r="CV2161" t="s">
        <v>8594</v>
      </c>
      <c r="CX2161" t="s">
        <v>4105</v>
      </c>
      <c r="CZ2161" t="s">
        <v>4133</v>
      </c>
      <c r="DA2161">
        <v>1</v>
      </c>
      <c r="DB2161" t="s">
        <v>18819</v>
      </c>
      <c r="DC2161" t="s">
        <v>4063</v>
      </c>
      <c r="DD2161" t="s">
        <v>15166</v>
      </c>
      <c r="DE2161" t="s">
        <v>4158</v>
      </c>
    </row>
    <row r="2162" spans="96:109" x14ac:dyDescent="0.25">
      <c r="CR2162" t="s">
        <v>18820</v>
      </c>
      <c r="CS2162" t="s">
        <v>4030</v>
      </c>
      <c r="CT2162" t="s">
        <v>4034</v>
      </c>
      <c r="CU2162" t="s">
        <v>18821</v>
      </c>
      <c r="CV2162" t="s">
        <v>8594</v>
      </c>
      <c r="CX2162" t="s">
        <v>4105</v>
      </c>
      <c r="CZ2162" t="s">
        <v>4133</v>
      </c>
      <c r="DA2162">
        <v>1</v>
      </c>
      <c r="DB2162" t="s">
        <v>18819</v>
      </c>
      <c r="DC2162" t="s">
        <v>4063</v>
      </c>
      <c r="DD2162" t="s">
        <v>18821</v>
      </c>
      <c r="DE2162" t="s">
        <v>4158</v>
      </c>
    </row>
    <row r="2163" spans="96:109" x14ac:dyDescent="0.25">
      <c r="CR2163" t="s">
        <v>18822</v>
      </c>
      <c r="CS2163" t="s">
        <v>4030</v>
      </c>
      <c r="CT2163" t="s">
        <v>4027</v>
      </c>
      <c r="CU2163" t="s">
        <v>16236</v>
      </c>
      <c r="CV2163" t="s">
        <v>8537</v>
      </c>
      <c r="CW2163" t="s">
        <v>8486</v>
      </c>
      <c r="CX2163" t="s">
        <v>4105</v>
      </c>
      <c r="CZ2163" t="s">
        <v>4133</v>
      </c>
      <c r="DA2163">
        <v>1</v>
      </c>
      <c r="DB2163" t="s">
        <v>18823</v>
      </c>
      <c r="DC2163" t="s">
        <v>4063</v>
      </c>
      <c r="DD2163" t="s">
        <v>16236</v>
      </c>
      <c r="DE2163" t="s">
        <v>4158</v>
      </c>
    </row>
    <row r="2164" spans="96:109" x14ac:dyDescent="0.25">
      <c r="CR2164" t="s">
        <v>18824</v>
      </c>
      <c r="CS2164" t="s">
        <v>4050</v>
      </c>
      <c r="CT2164" t="s">
        <v>4034</v>
      </c>
      <c r="CU2164" t="s">
        <v>17235</v>
      </c>
      <c r="CV2164" t="s">
        <v>4701</v>
      </c>
      <c r="CW2164" t="s">
        <v>4206</v>
      </c>
      <c r="CX2164" t="s">
        <v>4105</v>
      </c>
      <c r="CZ2164" t="s">
        <v>4133</v>
      </c>
      <c r="DA2164">
        <v>1</v>
      </c>
      <c r="DB2164" t="s">
        <v>18825</v>
      </c>
      <c r="DC2164" t="s">
        <v>4063</v>
      </c>
      <c r="DD2164" t="s">
        <v>17235</v>
      </c>
      <c r="DE2164" t="s">
        <v>4158</v>
      </c>
    </row>
    <row r="2165" spans="96:109" x14ac:dyDescent="0.25">
      <c r="CR2165" t="s">
        <v>18826</v>
      </c>
      <c r="CS2165" t="s">
        <v>4050</v>
      </c>
      <c r="CT2165" t="s">
        <v>4032</v>
      </c>
      <c r="CU2165" t="s">
        <v>18102</v>
      </c>
      <c r="CV2165" t="s">
        <v>4592</v>
      </c>
      <c r="CX2165" t="s">
        <v>4105</v>
      </c>
      <c r="CZ2165" t="s">
        <v>4133</v>
      </c>
      <c r="DA2165">
        <v>1</v>
      </c>
      <c r="DB2165" t="s">
        <v>14868</v>
      </c>
      <c r="DC2165" t="s">
        <v>4063</v>
      </c>
      <c r="DD2165" t="s">
        <v>18102</v>
      </c>
      <c r="DE2165" t="s">
        <v>4158</v>
      </c>
    </row>
    <row r="2166" spans="96:109" x14ac:dyDescent="0.25">
      <c r="CR2166" t="s">
        <v>18827</v>
      </c>
      <c r="CS2166" t="s">
        <v>4050</v>
      </c>
      <c r="CT2166" t="s">
        <v>4109</v>
      </c>
      <c r="CU2166" t="s">
        <v>17130</v>
      </c>
      <c r="CV2166" t="s">
        <v>4615</v>
      </c>
      <c r="CX2166" t="s">
        <v>4111</v>
      </c>
      <c r="CZ2166" t="s">
        <v>4133</v>
      </c>
      <c r="DA2166">
        <v>1</v>
      </c>
      <c r="DB2166" t="s">
        <v>18828</v>
      </c>
      <c r="DC2166" t="s">
        <v>4063</v>
      </c>
      <c r="DD2166" t="s">
        <v>17130</v>
      </c>
      <c r="DE2166" t="s">
        <v>4158</v>
      </c>
    </row>
    <row r="2167" spans="96:109" x14ac:dyDescent="0.25">
      <c r="CR2167" t="s">
        <v>18829</v>
      </c>
      <c r="CS2167" t="s">
        <v>4050</v>
      </c>
      <c r="CT2167" t="s">
        <v>4032</v>
      </c>
      <c r="CU2167" t="s">
        <v>18830</v>
      </c>
      <c r="CV2167" t="s">
        <v>8391</v>
      </c>
      <c r="CX2167" t="s">
        <v>4105</v>
      </c>
      <c r="CZ2167" t="s">
        <v>4133</v>
      </c>
      <c r="DA2167">
        <v>1</v>
      </c>
      <c r="DB2167" t="s">
        <v>18831</v>
      </c>
      <c r="DC2167" t="s">
        <v>4063</v>
      </c>
      <c r="DD2167" t="s">
        <v>18830</v>
      </c>
      <c r="DE2167" t="s">
        <v>4158</v>
      </c>
    </row>
    <row r="2168" spans="96:109" x14ac:dyDescent="0.25">
      <c r="CR2168" t="s">
        <v>18832</v>
      </c>
      <c r="CS2168" t="s">
        <v>4030</v>
      </c>
      <c r="CT2168" t="s">
        <v>4032</v>
      </c>
      <c r="CU2168" t="s">
        <v>18833</v>
      </c>
      <c r="CV2168" t="s">
        <v>8593</v>
      </c>
      <c r="CX2168" t="s">
        <v>4105</v>
      </c>
      <c r="CZ2168" t="s">
        <v>4133</v>
      </c>
      <c r="DA2168">
        <v>1</v>
      </c>
      <c r="DB2168" t="s">
        <v>18834</v>
      </c>
      <c r="DC2168" t="s">
        <v>4063</v>
      </c>
      <c r="DD2168" t="s">
        <v>18833</v>
      </c>
      <c r="DE2168" t="s">
        <v>4158</v>
      </c>
    </row>
    <row r="2169" spans="96:109" x14ac:dyDescent="0.25">
      <c r="CR2169" t="s">
        <v>18835</v>
      </c>
      <c r="CS2169" t="s">
        <v>4030</v>
      </c>
      <c r="CT2169" t="s">
        <v>4126</v>
      </c>
      <c r="CU2169" t="s">
        <v>18836</v>
      </c>
      <c r="CV2169" t="s">
        <v>8521</v>
      </c>
      <c r="CW2169" t="s">
        <v>4471</v>
      </c>
      <c r="CX2169" t="s">
        <v>4105</v>
      </c>
      <c r="CZ2169" t="s">
        <v>4133</v>
      </c>
      <c r="DA2169">
        <v>1</v>
      </c>
      <c r="DB2169" t="s">
        <v>18837</v>
      </c>
      <c r="DC2169" t="s">
        <v>1985</v>
      </c>
      <c r="DD2169" t="s">
        <v>18836</v>
      </c>
      <c r="DE2169" t="s">
        <v>4158</v>
      </c>
    </row>
    <row r="2170" spans="96:109" x14ac:dyDescent="0.25">
      <c r="CR2170" t="s">
        <v>10051</v>
      </c>
      <c r="CS2170" t="s">
        <v>4030</v>
      </c>
      <c r="CT2170" t="s">
        <v>4104</v>
      </c>
      <c r="CU2170" t="s">
        <v>10052</v>
      </c>
      <c r="CV2170" t="s">
        <v>8908</v>
      </c>
      <c r="CX2170" t="s">
        <v>4105</v>
      </c>
      <c r="CY2170" s="17">
        <v>0.2</v>
      </c>
      <c r="CZ2170" t="s">
        <v>4133</v>
      </c>
      <c r="DA2170">
        <v>1</v>
      </c>
      <c r="DB2170" t="s">
        <v>10053</v>
      </c>
      <c r="DC2170" t="s">
        <v>1985</v>
      </c>
      <c r="DD2170" t="s">
        <v>10052</v>
      </c>
      <c r="DE2170" t="s">
        <v>4158</v>
      </c>
    </row>
    <row r="2171" spans="96:109" x14ac:dyDescent="0.25">
      <c r="CR2171" t="s">
        <v>10054</v>
      </c>
      <c r="CS2171" t="s">
        <v>4050</v>
      </c>
      <c r="CT2171" t="s">
        <v>4109</v>
      </c>
      <c r="CU2171" t="s">
        <v>9774</v>
      </c>
      <c r="CV2171" t="s">
        <v>4571</v>
      </c>
      <c r="CW2171" t="s">
        <v>4492</v>
      </c>
      <c r="CX2171" t="s">
        <v>4111</v>
      </c>
      <c r="CZ2171" t="s">
        <v>4133</v>
      </c>
      <c r="DA2171">
        <v>1</v>
      </c>
      <c r="DB2171" t="s">
        <v>10055</v>
      </c>
      <c r="DC2171" t="s">
        <v>1985</v>
      </c>
      <c r="DD2171" t="s">
        <v>9774</v>
      </c>
      <c r="DE2171" t="s">
        <v>4158</v>
      </c>
    </row>
    <row r="2172" spans="96:109" x14ac:dyDescent="0.25">
      <c r="CR2172" t="s">
        <v>9732</v>
      </c>
      <c r="CS2172" t="s">
        <v>4050</v>
      </c>
      <c r="CT2172" t="s">
        <v>4032</v>
      </c>
      <c r="CU2172" t="s">
        <v>10040</v>
      </c>
      <c r="CV2172" t="s">
        <v>8391</v>
      </c>
      <c r="CX2172" t="s">
        <v>4105</v>
      </c>
      <c r="CY2172" s="17">
        <v>0.5</v>
      </c>
      <c r="CZ2172" t="s">
        <v>4133</v>
      </c>
      <c r="DA2172">
        <v>1</v>
      </c>
      <c r="DB2172" t="s">
        <v>9734</v>
      </c>
      <c r="DC2172" t="s">
        <v>1985</v>
      </c>
      <c r="DD2172" t="s">
        <v>10040</v>
      </c>
      <c r="DE2172" t="s">
        <v>4158</v>
      </c>
    </row>
    <row r="2173" spans="96:109" x14ac:dyDescent="0.25">
      <c r="CR2173" t="s">
        <v>10470</v>
      </c>
      <c r="CS2173" t="s">
        <v>4030</v>
      </c>
      <c r="CT2173" t="s">
        <v>4126</v>
      </c>
      <c r="CU2173" t="s">
        <v>10471</v>
      </c>
      <c r="CV2173" t="s">
        <v>8594</v>
      </c>
      <c r="CX2173" t="s">
        <v>4105</v>
      </c>
      <c r="CY2173" s="17">
        <v>0.2</v>
      </c>
      <c r="CZ2173" t="s">
        <v>4133</v>
      </c>
      <c r="DA2173">
        <v>1</v>
      </c>
      <c r="DB2173" t="s">
        <v>10472</v>
      </c>
      <c r="DC2173" t="s">
        <v>1985</v>
      </c>
      <c r="DD2173" t="s">
        <v>10471</v>
      </c>
      <c r="DE2173" t="s">
        <v>4158</v>
      </c>
    </row>
    <row r="2174" spans="96:109" x14ac:dyDescent="0.25">
      <c r="CR2174" t="s">
        <v>10473</v>
      </c>
      <c r="CS2174" t="s">
        <v>4030</v>
      </c>
      <c r="CT2174" t="s">
        <v>4126</v>
      </c>
      <c r="CU2174" t="s">
        <v>10474</v>
      </c>
      <c r="CV2174" t="s">
        <v>8594</v>
      </c>
      <c r="CX2174" t="s">
        <v>4105</v>
      </c>
      <c r="CY2174" s="17">
        <v>0.2</v>
      </c>
      <c r="CZ2174" t="s">
        <v>4133</v>
      </c>
      <c r="DA2174">
        <v>1</v>
      </c>
      <c r="DB2174" t="s">
        <v>10472</v>
      </c>
      <c r="DC2174" t="s">
        <v>1985</v>
      </c>
      <c r="DD2174" t="s">
        <v>10474</v>
      </c>
      <c r="DE2174" t="s">
        <v>4158</v>
      </c>
    </row>
    <row r="2175" spans="96:109" x14ac:dyDescent="0.25">
      <c r="CR2175" t="s">
        <v>18838</v>
      </c>
      <c r="CS2175" t="s">
        <v>4050</v>
      </c>
      <c r="CT2175" t="s">
        <v>4109</v>
      </c>
      <c r="CU2175" t="s">
        <v>13253</v>
      </c>
      <c r="CV2175" t="s">
        <v>4571</v>
      </c>
      <c r="CW2175" t="s">
        <v>4523</v>
      </c>
      <c r="CX2175" t="s">
        <v>4111</v>
      </c>
      <c r="CZ2175" t="s">
        <v>4133</v>
      </c>
      <c r="DA2175">
        <v>1</v>
      </c>
      <c r="DB2175" t="s">
        <v>18839</v>
      </c>
      <c r="DC2175" t="s">
        <v>1985</v>
      </c>
      <c r="DD2175" t="s">
        <v>13253</v>
      </c>
      <c r="DE2175" t="s">
        <v>4158</v>
      </c>
    </row>
    <row r="2176" spans="96:109" x14ac:dyDescent="0.25">
      <c r="CR2176" t="s">
        <v>18840</v>
      </c>
      <c r="CS2176" t="s">
        <v>4050</v>
      </c>
      <c r="CT2176" t="s">
        <v>4109</v>
      </c>
      <c r="CU2176" t="s">
        <v>18841</v>
      </c>
      <c r="CV2176" t="s">
        <v>4571</v>
      </c>
      <c r="CW2176" t="s">
        <v>4183</v>
      </c>
      <c r="CX2176" t="s">
        <v>4111</v>
      </c>
      <c r="CZ2176" t="s">
        <v>4133</v>
      </c>
      <c r="DA2176">
        <v>1</v>
      </c>
      <c r="DB2176" t="s">
        <v>18842</v>
      </c>
      <c r="DC2176" t="s">
        <v>1985</v>
      </c>
      <c r="DD2176" t="s">
        <v>18841</v>
      </c>
      <c r="DE2176" t="s">
        <v>4158</v>
      </c>
    </row>
    <row r="2177" spans="96:109" x14ac:dyDescent="0.25">
      <c r="CR2177" t="s">
        <v>18846</v>
      </c>
      <c r="CS2177" t="s">
        <v>4050</v>
      </c>
      <c r="CT2177" t="s">
        <v>4142</v>
      </c>
      <c r="CU2177" t="s">
        <v>18847</v>
      </c>
      <c r="CV2177" t="s">
        <v>4571</v>
      </c>
      <c r="CW2177" t="s">
        <v>4384</v>
      </c>
      <c r="CX2177" t="s">
        <v>4105</v>
      </c>
      <c r="CZ2177" t="s">
        <v>4133</v>
      </c>
      <c r="DA2177">
        <v>1</v>
      </c>
      <c r="DB2177" t="s">
        <v>18848</v>
      </c>
      <c r="DC2177" t="s">
        <v>1985</v>
      </c>
      <c r="DD2177" t="s">
        <v>18847</v>
      </c>
      <c r="DE2177" t="s">
        <v>4158</v>
      </c>
    </row>
    <row r="2178" spans="96:109" x14ac:dyDescent="0.25">
      <c r="CR2178" t="s">
        <v>18849</v>
      </c>
      <c r="CS2178" t="s">
        <v>4050</v>
      </c>
      <c r="CT2178" t="s">
        <v>4032</v>
      </c>
      <c r="CU2178" t="s">
        <v>18850</v>
      </c>
      <c r="CV2178" t="s">
        <v>4571</v>
      </c>
      <c r="CX2178" t="s">
        <v>4105</v>
      </c>
      <c r="CZ2178" t="s">
        <v>4133</v>
      </c>
      <c r="DA2178">
        <v>1</v>
      </c>
      <c r="DB2178" t="s">
        <v>18845</v>
      </c>
      <c r="DC2178" t="s">
        <v>1985</v>
      </c>
      <c r="DD2178" t="s">
        <v>18850</v>
      </c>
      <c r="DE2178" t="s">
        <v>4158</v>
      </c>
    </row>
    <row r="2179" spans="96:109" x14ac:dyDescent="0.25">
      <c r="CR2179" t="s">
        <v>18851</v>
      </c>
      <c r="CS2179" t="s">
        <v>4050</v>
      </c>
      <c r="CT2179" t="s">
        <v>4034</v>
      </c>
      <c r="CU2179" t="s">
        <v>18852</v>
      </c>
      <c r="CV2179" t="s">
        <v>4571</v>
      </c>
      <c r="CX2179" t="s">
        <v>4105</v>
      </c>
      <c r="CZ2179" t="s">
        <v>4133</v>
      </c>
      <c r="DA2179">
        <v>1</v>
      </c>
      <c r="DB2179" t="s">
        <v>18845</v>
      </c>
      <c r="DC2179" t="s">
        <v>1985</v>
      </c>
      <c r="DD2179" t="s">
        <v>18852</v>
      </c>
      <c r="DE2179" t="s">
        <v>4158</v>
      </c>
    </row>
    <row r="2180" spans="96:109" x14ac:dyDescent="0.25">
      <c r="CR2180" t="s">
        <v>18843</v>
      </c>
      <c r="CS2180" t="s">
        <v>4050</v>
      </c>
      <c r="CT2180" t="s">
        <v>4034</v>
      </c>
      <c r="CU2180" t="s">
        <v>18844</v>
      </c>
      <c r="CV2180" t="s">
        <v>4571</v>
      </c>
      <c r="CX2180" t="s">
        <v>4105</v>
      </c>
      <c r="CZ2180" t="s">
        <v>4133</v>
      </c>
      <c r="DA2180">
        <v>1</v>
      </c>
      <c r="DB2180" t="s">
        <v>18845</v>
      </c>
      <c r="DC2180" t="s">
        <v>1985</v>
      </c>
      <c r="DD2180" t="s">
        <v>18844</v>
      </c>
      <c r="DE2180" t="s">
        <v>4158</v>
      </c>
    </row>
    <row r="2181" spans="96:109" x14ac:dyDescent="0.25">
      <c r="CR2181" t="s">
        <v>18853</v>
      </c>
      <c r="CS2181" t="s">
        <v>4030</v>
      </c>
      <c r="CT2181" t="s">
        <v>4032</v>
      </c>
      <c r="CU2181" t="s">
        <v>18844</v>
      </c>
      <c r="CV2181" t="s">
        <v>8908</v>
      </c>
      <c r="CX2181" t="s">
        <v>4105</v>
      </c>
      <c r="CZ2181" t="s">
        <v>4133</v>
      </c>
      <c r="DA2181">
        <v>1</v>
      </c>
      <c r="DB2181" t="s">
        <v>18845</v>
      </c>
      <c r="DC2181" t="s">
        <v>1985</v>
      </c>
      <c r="DD2181" t="s">
        <v>18844</v>
      </c>
      <c r="DE2181" t="s">
        <v>4158</v>
      </c>
    </row>
    <row r="2182" spans="96:109" x14ac:dyDescent="0.25">
      <c r="CR2182" t="s">
        <v>18854</v>
      </c>
      <c r="CS2182" t="s">
        <v>4050</v>
      </c>
      <c r="CT2182" t="s">
        <v>4032</v>
      </c>
      <c r="CU2182" t="s">
        <v>17013</v>
      </c>
      <c r="CV2182" t="s">
        <v>4571</v>
      </c>
      <c r="CX2182" t="s">
        <v>4105</v>
      </c>
      <c r="CZ2182" t="s">
        <v>4133</v>
      </c>
      <c r="DA2182">
        <v>1</v>
      </c>
      <c r="DB2182" t="s">
        <v>18845</v>
      </c>
      <c r="DC2182" t="s">
        <v>1985</v>
      </c>
      <c r="DD2182" t="s">
        <v>17013</v>
      </c>
      <c r="DE2182" t="s">
        <v>4158</v>
      </c>
    </row>
    <row r="2183" spans="96:109" x14ac:dyDescent="0.25">
      <c r="CR2183" t="s">
        <v>4653</v>
      </c>
      <c r="CS2183" t="s">
        <v>4050</v>
      </c>
      <c r="CT2183" t="s">
        <v>4109</v>
      </c>
      <c r="CU2183" t="s">
        <v>18855</v>
      </c>
      <c r="CV2183" t="s">
        <v>4615</v>
      </c>
      <c r="CX2183" t="s">
        <v>4111</v>
      </c>
      <c r="CZ2183" t="s">
        <v>4133</v>
      </c>
      <c r="DA2183">
        <v>1</v>
      </c>
      <c r="DB2183" t="s">
        <v>4654</v>
      </c>
      <c r="DC2183" t="s">
        <v>1985</v>
      </c>
      <c r="DD2183" t="s">
        <v>18855</v>
      </c>
      <c r="DE2183" t="s">
        <v>4158</v>
      </c>
    </row>
    <row r="2184" spans="96:109" x14ac:dyDescent="0.25">
      <c r="CR2184" t="s">
        <v>8600</v>
      </c>
      <c r="CS2184" t="s">
        <v>4030</v>
      </c>
      <c r="CT2184" t="s">
        <v>4109</v>
      </c>
      <c r="CU2184" t="s">
        <v>16734</v>
      </c>
      <c r="CV2184" t="s">
        <v>8537</v>
      </c>
      <c r="CX2184" t="s">
        <v>4111</v>
      </c>
      <c r="CZ2184" t="s">
        <v>4133</v>
      </c>
      <c r="DA2184">
        <v>1</v>
      </c>
      <c r="DB2184" t="s">
        <v>8601</v>
      </c>
      <c r="DC2184" t="s">
        <v>1985</v>
      </c>
      <c r="DD2184" t="s">
        <v>16734</v>
      </c>
      <c r="DE2184" t="s">
        <v>4158</v>
      </c>
    </row>
    <row r="2185" spans="96:109" x14ac:dyDescent="0.25">
      <c r="CR2185" t="s">
        <v>18856</v>
      </c>
      <c r="CS2185" t="s">
        <v>4030</v>
      </c>
      <c r="CT2185" t="s">
        <v>4109</v>
      </c>
      <c r="CU2185" t="s">
        <v>17325</v>
      </c>
      <c r="CV2185" t="s">
        <v>8388</v>
      </c>
      <c r="CW2185" t="s">
        <v>4365</v>
      </c>
      <c r="CX2185" t="s">
        <v>4105</v>
      </c>
      <c r="CZ2185" t="s">
        <v>4133</v>
      </c>
      <c r="DA2185">
        <v>1</v>
      </c>
      <c r="DB2185" t="s">
        <v>18857</v>
      </c>
      <c r="DC2185" t="s">
        <v>1985</v>
      </c>
      <c r="DD2185" t="s">
        <v>17325</v>
      </c>
      <c r="DE2185" t="s">
        <v>4158</v>
      </c>
    </row>
    <row r="2186" spans="96:109" x14ac:dyDescent="0.25">
      <c r="CR2186" t="s">
        <v>18861</v>
      </c>
      <c r="CS2186" t="s">
        <v>4050</v>
      </c>
      <c r="CT2186" t="s">
        <v>4109</v>
      </c>
      <c r="CU2186" t="s">
        <v>15017</v>
      </c>
      <c r="CV2186" t="s">
        <v>4614</v>
      </c>
      <c r="CX2186" t="s">
        <v>4111</v>
      </c>
      <c r="CZ2186" t="s">
        <v>4133</v>
      </c>
      <c r="DA2186">
        <v>1</v>
      </c>
      <c r="DB2186" t="s">
        <v>18862</v>
      </c>
      <c r="DC2186" t="s">
        <v>1985</v>
      </c>
      <c r="DD2186" t="s">
        <v>15017</v>
      </c>
      <c r="DE2186" t="s">
        <v>4158</v>
      </c>
    </row>
    <row r="2187" spans="96:109" x14ac:dyDescent="0.25">
      <c r="CR2187" t="s">
        <v>18858</v>
      </c>
      <c r="CS2187" t="s">
        <v>4030</v>
      </c>
      <c r="CT2187" t="s">
        <v>4034</v>
      </c>
      <c r="CU2187" t="s">
        <v>15489</v>
      </c>
      <c r="CV2187" t="s">
        <v>8908</v>
      </c>
      <c r="CX2187" t="s">
        <v>4105</v>
      </c>
      <c r="CZ2187" t="s">
        <v>4133</v>
      </c>
      <c r="DA2187">
        <v>1</v>
      </c>
      <c r="DB2187" t="s">
        <v>18859</v>
      </c>
      <c r="DC2187" t="s">
        <v>1985</v>
      </c>
      <c r="DD2187" t="s">
        <v>15489</v>
      </c>
      <c r="DE2187" t="s">
        <v>4158</v>
      </c>
    </row>
    <row r="2188" spans="96:109" x14ac:dyDescent="0.25">
      <c r="CR2188" t="s">
        <v>18860</v>
      </c>
      <c r="CS2188" t="s">
        <v>4030</v>
      </c>
      <c r="CT2188" t="s">
        <v>4032</v>
      </c>
      <c r="CU2188" t="s">
        <v>15485</v>
      </c>
      <c r="CV2188" t="s">
        <v>8515</v>
      </c>
      <c r="CX2188" t="s">
        <v>4105</v>
      </c>
      <c r="CY2188" s="17">
        <v>0.5</v>
      </c>
      <c r="CZ2188" t="s">
        <v>4133</v>
      </c>
      <c r="DA2188">
        <v>1</v>
      </c>
      <c r="DB2188" t="s">
        <v>18859</v>
      </c>
      <c r="DC2188" t="s">
        <v>1985</v>
      </c>
      <c r="DD2188" t="s">
        <v>15485</v>
      </c>
      <c r="DE2188" t="s">
        <v>4158</v>
      </c>
    </row>
    <row r="2189" spans="96:109" x14ac:dyDescent="0.25">
      <c r="CR2189" t="s">
        <v>18863</v>
      </c>
      <c r="CS2189" t="s">
        <v>4030</v>
      </c>
      <c r="CT2189" t="s">
        <v>4032</v>
      </c>
      <c r="CU2189" t="s">
        <v>18454</v>
      </c>
      <c r="CV2189" t="s">
        <v>4636</v>
      </c>
      <c r="CX2189" t="s">
        <v>4105</v>
      </c>
      <c r="CY2189" s="17">
        <v>0.2</v>
      </c>
      <c r="CZ2189" t="s">
        <v>4133</v>
      </c>
      <c r="DA2189">
        <v>1</v>
      </c>
      <c r="DB2189" t="s">
        <v>18864</v>
      </c>
      <c r="DC2189" t="s">
        <v>1985</v>
      </c>
      <c r="DD2189" t="s">
        <v>18454</v>
      </c>
      <c r="DE2189" t="s">
        <v>4158</v>
      </c>
    </row>
    <row r="2190" spans="96:109" x14ac:dyDescent="0.25">
      <c r="CR2190" t="s">
        <v>18865</v>
      </c>
      <c r="CS2190" t="s">
        <v>4050</v>
      </c>
      <c r="CT2190" t="s">
        <v>4109</v>
      </c>
      <c r="CU2190" t="s">
        <v>18866</v>
      </c>
      <c r="CV2190" t="s">
        <v>4615</v>
      </c>
      <c r="CX2190" t="s">
        <v>4111</v>
      </c>
      <c r="CZ2190" t="s">
        <v>4133</v>
      </c>
      <c r="DA2190">
        <v>1</v>
      </c>
      <c r="DB2190" t="s">
        <v>18867</v>
      </c>
      <c r="DC2190" t="s">
        <v>1985</v>
      </c>
      <c r="DD2190" t="s">
        <v>18866</v>
      </c>
      <c r="DE2190" t="s">
        <v>4158</v>
      </c>
    </row>
    <row r="2191" spans="96:109" x14ac:dyDescent="0.25">
      <c r="CR2191" t="s">
        <v>22127</v>
      </c>
      <c r="CS2191" t="s">
        <v>4050</v>
      </c>
      <c r="CT2191" t="s">
        <v>4126</v>
      </c>
      <c r="CU2191" t="s">
        <v>22128</v>
      </c>
      <c r="CV2191" t="s">
        <v>8280</v>
      </c>
      <c r="CW2191" t="s">
        <v>4161</v>
      </c>
      <c r="CX2191" t="s">
        <v>4105</v>
      </c>
      <c r="CZ2191" t="s">
        <v>4133</v>
      </c>
      <c r="DA2191">
        <v>1</v>
      </c>
      <c r="DB2191" t="s">
        <v>22129</v>
      </c>
      <c r="DC2191" t="s">
        <v>2007</v>
      </c>
      <c r="DD2191" t="s">
        <v>22128</v>
      </c>
      <c r="DE2191" t="s">
        <v>4158</v>
      </c>
    </row>
    <row r="2192" spans="96:109" x14ac:dyDescent="0.25">
      <c r="CR2192" t="s">
        <v>22130</v>
      </c>
      <c r="CS2192" t="s">
        <v>4030</v>
      </c>
      <c r="CT2192" t="s">
        <v>4034</v>
      </c>
      <c r="CU2192" t="s">
        <v>22131</v>
      </c>
      <c r="CV2192" t="s">
        <v>8558</v>
      </c>
      <c r="CX2192" t="s">
        <v>4105</v>
      </c>
      <c r="CZ2192" t="s">
        <v>4133</v>
      </c>
      <c r="DA2192">
        <v>1</v>
      </c>
      <c r="DB2192" t="s">
        <v>22132</v>
      </c>
      <c r="DC2192" t="s">
        <v>2007</v>
      </c>
      <c r="DD2192" t="s">
        <v>22131</v>
      </c>
      <c r="DE2192" t="s">
        <v>4158</v>
      </c>
    </row>
    <row r="2193" spans="96:109" x14ac:dyDescent="0.25">
      <c r="CR2193" t="s">
        <v>22133</v>
      </c>
      <c r="CS2193" t="s">
        <v>4030</v>
      </c>
      <c r="CT2193" t="s">
        <v>4032</v>
      </c>
      <c r="CU2193" t="s">
        <v>22134</v>
      </c>
      <c r="CV2193" t="s">
        <v>8521</v>
      </c>
      <c r="CX2193" t="s">
        <v>4105</v>
      </c>
      <c r="CZ2193" t="s">
        <v>4133</v>
      </c>
      <c r="DA2193">
        <v>1</v>
      </c>
      <c r="DB2193" t="s">
        <v>22135</v>
      </c>
      <c r="DC2193" t="s">
        <v>2007</v>
      </c>
      <c r="DD2193" t="s">
        <v>22134</v>
      </c>
      <c r="DE2193" t="s">
        <v>4158</v>
      </c>
    </row>
    <row r="2194" spans="96:109" x14ac:dyDescent="0.25">
      <c r="CR2194" t="s">
        <v>22136</v>
      </c>
      <c r="CS2194" t="s">
        <v>4050</v>
      </c>
      <c r="CT2194" t="s">
        <v>4032</v>
      </c>
      <c r="CU2194" t="s">
        <v>21583</v>
      </c>
      <c r="CV2194" t="s">
        <v>8257</v>
      </c>
      <c r="CW2194" t="s">
        <v>4330</v>
      </c>
      <c r="CX2194" t="s">
        <v>4111</v>
      </c>
      <c r="CZ2194" t="s">
        <v>4133</v>
      </c>
      <c r="DA2194">
        <v>1</v>
      </c>
      <c r="DB2194" t="s">
        <v>22137</v>
      </c>
      <c r="DC2194" t="s">
        <v>2007</v>
      </c>
      <c r="DD2194" t="s">
        <v>21583</v>
      </c>
      <c r="DE2194" t="s">
        <v>4158</v>
      </c>
    </row>
    <row r="2195" spans="96:109" x14ac:dyDescent="0.25">
      <c r="CR2195" t="s">
        <v>22138</v>
      </c>
      <c r="CS2195" t="s">
        <v>4030</v>
      </c>
      <c r="CT2195" t="s">
        <v>4142</v>
      </c>
      <c r="CU2195" t="s">
        <v>21884</v>
      </c>
      <c r="CV2195" t="s">
        <v>8648</v>
      </c>
      <c r="CW2195" t="s">
        <v>4118</v>
      </c>
      <c r="CX2195" t="s">
        <v>4105</v>
      </c>
      <c r="CZ2195" t="s">
        <v>4133</v>
      </c>
      <c r="DA2195">
        <v>1</v>
      </c>
      <c r="DB2195" t="s">
        <v>22139</v>
      </c>
      <c r="DC2195" t="s">
        <v>2007</v>
      </c>
      <c r="DD2195" t="s">
        <v>21884</v>
      </c>
      <c r="DE2195" t="s">
        <v>4158</v>
      </c>
    </row>
    <row r="2196" spans="96:109" x14ac:dyDescent="0.25">
      <c r="CR2196" t="s">
        <v>22140</v>
      </c>
      <c r="CS2196" t="s">
        <v>4030</v>
      </c>
      <c r="CT2196" t="s">
        <v>4032</v>
      </c>
      <c r="CU2196" t="s">
        <v>22141</v>
      </c>
      <c r="CV2196" t="s">
        <v>8521</v>
      </c>
      <c r="CX2196" t="s">
        <v>4105</v>
      </c>
      <c r="CZ2196" t="s">
        <v>4133</v>
      </c>
      <c r="DA2196">
        <v>1</v>
      </c>
      <c r="DB2196" t="s">
        <v>22142</v>
      </c>
      <c r="DC2196" t="s">
        <v>2007</v>
      </c>
      <c r="DD2196" t="s">
        <v>22141</v>
      </c>
      <c r="DE2196" t="s">
        <v>4158</v>
      </c>
    </row>
    <row r="2197" spans="96:109" x14ac:dyDescent="0.25">
      <c r="CR2197" t="s">
        <v>10056</v>
      </c>
      <c r="CS2197" t="s">
        <v>4050</v>
      </c>
      <c r="CT2197" t="s">
        <v>4142</v>
      </c>
      <c r="CU2197" t="s">
        <v>9817</v>
      </c>
      <c r="CV2197" t="s">
        <v>4211</v>
      </c>
      <c r="CX2197" t="s">
        <v>4105</v>
      </c>
      <c r="CZ2197" t="s">
        <v>4133</v>
      </c>
      <c r="DA2197">
        <v>1</v>
      </c>
      <c r="DB2197" t="s">
        <v>10057</v>
      </c>
      <c r="DC2197" t="s">
        <v>2007</v>
      </c>
      <c r="DD2197" t="s">
        <v>9817</v>
      </c>
      <c r="DE2197" t="s">
        <v>4158</v>
      </c>
    </row>
    <row r="2198" spans="96:109" x14ac:dyDescent="0.25">
      <c r="CR2198" t="s">
        <v>9753</v>
      </c>
      <c r="CS2198" t="s">
        <v>4030</v>
      </c>
      <c r="CT2198" t="s">
        <v>4032</v>
      </c>
      <c r="CU2198" t="s">
        <v>10475</v>
      </c>
      <c r="CV2198" t="s">
        <v>8446</v>
      </c>
      <c r="CX2198" t="s">
        <v>4105</v>
      </c>
      <c r="CY2198" s="17">
        <v>0.5</v>
      </c>
      <c r="CZ2198" t="s">
        <v>4133</v>
      </c>
      <c r="DA2198">
        <v>1</v>
      </c>
      <c r="DB2198" t="s">
        <v>9755</v>
      </c>
      <c r="DC2198" t="s">
        <v>2007</v>
      </c>
      <c r="DD2198" t="s">
        <v>10475</v>
      </c>
      <c r="DE2198" t="s">
        <v>4158</v>
      </c>
    </row>
    <row r="2199" spans="96:109" x14ac:dyDescent="0.25">
      <c r="CR2199" t="s">
        <v>10476</v>
      </c>
      <c r="CS2199" t="s">
        <v>4030</v>
      </c>
      <c r="CT2199" t="s">
        <v>4032</v>
      </c>
      <c r="CU2199" t="s">
        <v>10477</v>
      </c>
      <c r="CV2199" t="s">
        <v>8515</v>
      </c>
      <c r="CX2199" t="s">
        <v>4105</v>
      </c>
      <c r="CZ2199" t="s">
        <v>4133</v>
      </c>
      <c r="DA2199">
        <v>1</v>
      </c>
      <c r="DB2199" t="s">
        <v>10478</v>
      </c>
      <c r="DC2199" t="s">
        <v>2007</v>
      </c>
      <c r="DD2199" t="s">
        <v>10477</v>
      </c>
      <c r="DE2199" t="s">
        <v>4158</v>
      </c>
    </row>
    <row r="2200" spans="96:109" x14ac:dyDescent="0.25">
      <c r="CR2200" t="s">
        <v>10479</v>
      </c>
      <c r="CS2200" t="s">
        <v>4050</v>
      </c>
      <c r="CT2200" t="s">
        <v>4032</v>
      </c>
      <c r="CU2200" t="s">
        <v>10480</v>
      </c>
      <c r="CV2200" t="s">
        <v>8391</v>
      </c>
      <c r="CX2200" t="s">
        <v>4105</v>
      </c>
      <c r="CY2200" s="17">
        <v>0.5</v>
      </c>
      <c r="CZ2200" t="s">
        <v>4133</v>
      </c>
      <c r="DA2200">
        <v>1</v>
      </c>
      <c r="DB2200" t="s">
        <v>10481</v>
      </c>
      <c r="DC2200" t="s">
        <v>2007</v>
      </c>
      <c r="DD2200" t="s">
        <v>10480</v>
      </c>
      <c r="DE2200" t="s">
        <v>4158</v>
      </c>
    </row>
    <row r="2201" spans="96:109" x14ac:dyDescent="0.25">
      <c r="CR2201" t="s">
        <v>8499</v>
      </c>
      <c r="CS2201" t="s">
        <v>4050</v>
      </c>
      <c r="CT2201" t="s">
        <v>4289</v>
      </c>
      <c r="CU2201" t="s">
        <v>14984</v>
      </c>
      <c r="CV2201" t="s">
        <v>4571</v>
      </c>
      <c r="CX2201" t="s">
        <v>4149</v>
      </c>
      <c r="CZ2201" t="s">
        <v>4133</v>
      </c>
      <c r="DA2201">
        <v>1</v>
      </c>
      <c r="DB2201" t="s">
        <v>8500</v>
      </c>
      <c r="DC2201" t="s">
        <v>2007</v>
      </c>
      <c r="DD2201" t="s">
        <v>14984</v>
      </c>
      <c r="DE2201" t="s">
        <v>4158</v>
      </c>
    </row>
    <row r="2202" spans="96:109" x14ac:dyDescent="0.25">
      <c r="CR2202" t="s">
        <v>18868</v>
      </c>
      <c r="CS2202" t="s">
        <v>4050</v>
      </c>
      <c r="CT2202" t="s">
        <v>4032</v>
      </c>
      <c r="CU2202" t="s">
        <v>18869</v>
      </c>
      <c r="CV2202" t="s">
        <v>4198</v>
      </c>
      <c r="CW2202" t="s">
        <v>4403</v>
      </c>
      <c r="CX2202" t="s">
        <v>4105</v>
      </c>
      <c r="CZ2202" t="s">
        <v>4133</v>
      </c>
      <c r="DA2202">
        <v>1</v>
      </c>
      <c r="DB2202" t="s">
        <v>18870</v>
      </c>
      <c r="DC2202" t="s">
        <v>2007</v>
      </c>
      <c r="DD2202" t="s">
        <v>18869</v>
      </c>
      <c r="DE2202" t="s">
        <v>4158</v>
      </c>
    </row>
    <row r="2203" spans="96:109" x14ac:dyDescent="0.25">
      <c r="CR2203" t="s">
        <v>20667</v>
      </c>
      <c r="CS2203" t="s">
        <v>4050</v>
      </c>
      <c r="CT2203" t="s">
        <v>4032</v>
      </c>
      <c r="CU2203" t="s">
        <v>20426</v>
      </c>
      <c r="CV2203" t="s">
        <v>8257</v>
      </c>
      <c r="CW2203" t="s">
        <v>4512</v>
      </c>
      <c r="CX2203" t="s">
        <v>4105</v>
      </c>
      <c r="CY2203" s="17">
        <v>0.2</v>
      </c>
      <c r="CZ2203" t="s">
        <v>4133</v>
      </c>
      <c r="DA2203">
        <v>1</v>
      </c>
      <c r="DB2203" t="s">
        <v>20668</v>
      </c>
      <c r="DC2203" t="s">
        <v>2072</v>
      </c>
      <c r="DD2203" t="s">
        <v>20426</v>
      </c>
      <c r="DE2203" t="s">
        <v>4158</v>
      </c>
    </row>
    <row r="2204" spans="96:109" x14ac:dyDescent="0.25">
      <c r="CR2204" t="s">
        <v>8519</v>
      </c>
      <c r="CS2204" t="s">
        <v>4050</v>
      </c>
      <c r="CT2204" t="s">
        <v>4109</v>
      </c>
      <c r="CU2204" t="s">
        <v>21010</v>
      </c>
      <c r="CV2204" t="s">
        <v>8257</v>
      </c>
      <c r="CX2204" t="s">
        <v>4111</v>
      </c>
      <c r="CZ2204" t="s">
        <v>4133</v>
      </c>
      <c r="DA2204">
        <v>1</v>
      </c>
      <c r="DB2204" t="s">
        <v>8518</v>
      </c>
      <c r="DC2204" t="s">
        <v>2072</v>
      </c>
      <c r="DD2204" t="s">
        <v>21010</v>
      </c>
      <c r="DE2204" t="s">
        <v>4158</v>
      </c>
    </row>
    <row r="2205" spans="96:109" x14ac:dyDescent="0.25">
      <c r="CR2205" t="s">
        <v>18871</v>
      </c>
      <c r="CS2205" t="s">
        <v>4050</v>
      </c>
      <c r="CT2205" t="s">
        <v>4109</v>
      </c>
      <c r="CU2205" t="s">
        <v>15348</v>
      </c>
      <c r="CV2205" t="s">
        <v>4249</v>
      </c>
      <c r="CX2205" t="s">
        <v>4111</v>
      </c>
      <c r="CZ2205" t="s">
        <v>4133</v>
      </c>
      <c r="DA2205">
        <v>1</v>
      </c>
      <c r="DB2205" t="s">
        <v>18872</v>
      </c>
      <c r="DC2205" t="s">
        <v>2072</v>
      </c>
      <c r="DD2205" t="s">
        <v>15348</v>
      </c>
      <c r="DE2205" t="s">
        <v>4158</v>
      </c>
    </row>
    <row r="2206" spans="96:109" x14ac:dyDescent="0.25">
      <c r="CR2206" t="s">
        <v>18873</v>
      </c>
      <c r="CS2206" t="s">
        <v>4030</v>
      </c>
      <c r="CT2206" t="s">
        <v>4034</v>
      </c>
      <c r="CU2206" t="s">
        <v>17804</v>
      </c>
      <c r="CV2206" t="s">
        <v>4636</v>
      </c>
      <c r="CX2206" t="s">
        <v>4105</v>
      </c>
      <c r="CZ2206" t="s">
        <v>4133</v>
      </c>
      <c r="DA2206">
        <v>1</v>
      </c>
      <c r="DB2206" t="s">
        <v>18874</v>
      </c>
      <c r="DC2206" t="s">
        <v>2072</v>
      </c>
      <c r="DD2206" t="s">
        <v>17804</v>
      </c>
      <c r="DE2206" t="s">
        <v>4158</v>
      </c>
    </row>
    <row r="2207" spans="96:109" x14ac:dyDescent="0.25">
      <c r="CR2207" t="s">
        <v>8434</v>
      </c>
      <c r="CS2207" t="s">
        <v>4030</v>
      </c>
      <c r="CT2207" t="s">
        <v>4032</v>
      </c>
      <c r="CU2207" t="s">
        <v>13689</v>
      </c>
      <c r="CV2207" t="s">
        <v>8429</v>
      </c>
      <c r="CX2207" t="s">
        <v>4105</v>
      </c>
      <c r="CZ2207" t="s">
        <v>4133</v>
      </c>
      <c r="DA2207">
        <v>1</v>
      </c>
      <c r="DB2207" t="s">
        <v>4552</v>
      </c>
      <c r="DC2207" t="s">
        <v>2072</v>
      </c>
      <c r="DD2207" t="s">
        <v>13689</v>
      </c>
      <c r="DE2207" t="s">
        <v>4158</v>
      </c>
    </row>
    <row r="2208" spans="96:109" x14ac:dyDescent="0.25">
      <c r="CR2208" t="s">
        <v>8418</v>
      </c>
      <c r="CS2208" t="s">
        <v>4050</v>
      </c>
      <c r="CT2208" t="s">
        <v>4109</v>
      </c>
      <c r="CU2208" t="s">
        <v>18875</v>
      </c>
      <c r="CV2208" t="s">
        <v>4184</v>
      </c>
      <c r="CX2208" t="s">
        <v>4111</v>
      </c>
      <c r="CZ2208" t="s">
        <v>4133</v>
      </c>
      <c r="DA2208">
        <v>1</v>
      </c>
      <c r="DB2208" t="s">
        <v>8419</v>
      </c>
      <c r="DC2208" t="s">
        <v>2072</v>
      </c>
      <c r="DD2208" t="s">
        <v>18875</v>
      </c>
      <c r="DE2208" t="s">
        <v>4158</v>
      </c>
    </row>
    <row r="2209" spans="96:109" x14ac:dyDescent="0.25">
      <c r="CR2209" t="s">
        <v>22143</v>
      </c>
      <c r="CS2209" t="s">
        <v>4030</v>
      </c>
      <c r="CT2209" t="s">
        <v>4027</v>
      </c>
      <c r="CU2209" t="s">
        <v>22144</v>
      </c>
      <c r="CV2209" t="s">
        <v>8515</v>
      </c>
      <c r="CW2209" t="s">
        <v>4189</v>
      </c>
      <c r="CX2209" t="s">
        <v>4105</v>
      </c>
      <c r="CZ2209" t="s">
        <v>4133</v>
      </c>
      <c r="DA2209">
        <v>1</v>
      </c>
      <c r="DB2209" t="s">
        <v>22145</v>
      </c>
      <c r="DC2209" t="s">
        <v>85</v>
      </c>
      <c r="DD2209" t="s">
        <v>22144</v>
      </c>
      <c r="DE2209" t="s">
        <v>4158</v>
      </c>
    </row>
    <row r="2210" spans="96:109" x14ac:dyDescent="0.25">
      <c r="CR2210" t="s">
        <v>22146</v>
      </c>
      <c r="CS2210" t="s">
        <v>4050</v>
      </c>
      <c r="CT2210" t="s">
        <v>4034</v>
      </c>
      <c r="CU2210" t="s">
        <v>22147</v>
      </c>
      <c r="CV2210" t="s">
        <v>8387</v>
      </c>
      <c r="CW2210" t="s">
        <v>8336</v>
      </c>
      <c r="CX2210" t="s">
        <v>4105</v>
      </c>
      <c r="CZ2210" t="s">
        <v>4133</v>
      </c>
      <c r="DA2210">
        <v>1</v>
      </c>
      <c r="DB2210" t="s">
        <v>22148</v>
      </c>
      <c r="DC2210" t="s">
        <v>85</v>
      </c>
      <c r="DD2210" t="s">
        <v>22147</v>
      </c>
      <c r="DE2210" t="s">
        <v>4158</v>
      </c>
    </row>
    <row r="2211" spans="96:109" x14ac:dyDescent="0.25">
      <c r="CR2211" t="s">
        <v>22149</v>
      </c>
      <c r="CS2211" t="s">
        <v>4050</v>
      </c>
      <c r="CT2211" t="s">
        <v>4034</v>
      </c>
      <c r="CU2211" t="s">
        <v>22150</v>
      </c>
      <c r="CV2211" t="s">
        <v>8387</v>
      </c>
      <c r="CW2211" t="s">
        <v>8336</v>
      </c>
      <c r="CX2211" t="s">
        <v>4105</v>
      </c>
      <c r="CZ2211" t="s">
        <v>4133</v>
      </c>
      <c r="DA2211">
        <v>1</v>
      </c>
      <c r="DB2211" t="s">
        <v>22148</v>
      </c>
      <c r="DC2211" t="s">
        <v>85</v>
      </c>
      <c r="DD2211" t="s">
        <v>22150</v>
      </c>
      <c r="DE2211" t="s">
        <v>4158</v>
      </c>
    </row>
    <row r="2212" spans="96:109" x14ac:dyDescent="0.25">
      <c r="CR2212" t="s">
        <v>22151</v>
      </c>
      <c r="CS2212" t="s">
        <v>4030</v>
      </c>
      <c r="CT2212" t="s">
        <v>4034</v>
      </c>
      <c r="CU2212" t="s">
        <v>22152</v>
      </c>
      <c r="CV2212" t="s">
        <v>15643</v>
      </c>
      <c r="CW2212" t="s">
        <v>4543</v>
      </c>
      <c r="CX2212" t="s">
        <v>4105</v>
      </c>
      <c r="CZ2212" t="s">
        <v>4133</v>
      </c>
      <c r="DA2212">
        <v>1</v>
      </c>
      <c r="DB2212" t="s">
        <v>22153</v>
      </c>
      <c r="DC2212" t="s">
        <v>85</v>
      </c>
      <c r="DD2212" t="s">
        <v>22152</v>
      </c>
      <c r="DE2212" t="s">
        <v>4158</v>
      </c>
    </row>
    <row r="2213" spans="96:109" x14ac:dyDescent="0.25">
      <c r="CR2213" t="s">
        <v>22154</v>
      </c>
      <c r="CS2213" t="s">
        <v>4030</v>
      </c>
      <c r="CT2213" t="s">
        <v>4034</v>
      </c>
      <c r="CU2213" t="s">
        <v>22155</v>
      </c>
      <c r="CV2213" t="s">
        <v>15643</v>
      </c>
      <c r="CW2213" t="s">
        <v>4543</v>
      </c>
      <c r="CX2213" t="s">
        <v>4105</v>
      </c>
      <c r="CZ2213" t="s">
        <v>4133</v>
      </c>
      <c r="DA2213">
        <v>1</v>
      </c>
      <c r="DB2213" t="s">
        <v>22153</v>
      </c>
      <c r="DC2213" t="s">
        <v>85</v>
      </c>
      <c r="DD2213" t="s">
        <v>22155</v>
      </c>
      <c r="DE2213" t="s">
        <v>4158</v>
      </c>
    </row>
    <row r="2214" spans="96:109" x14ac:dyDescent="0.25">
      <c r="CR2214" t="s">
        <v>22156</v>
      </c>
      <c r="CS2214" t="s">
        <v>4030</v>
      </c>
      <c r="CT2214" t="s">
        <v>4126</v>
      </c>
      <c r="CU2214" t="s">
        <v>21490</v>
      </c>
      <c r="CV2214" t="s">
        <v>8438</v>
      </c>
      <c r="CW2214" t="s">
        <v>4336</v>
      </c>
      <c r="CX2214" t="s">
        <v>4105</v>
      </c>
      <c r="CY2214" s="17">
        <v>0.2</v>
      </c>
      <c r="CZ2214" t="s">
        <v>4133</v>
      </c>
      <c r="DA2214">
        <v>1</v>
      </c>
      <c r="DB2214" t="s">
        <v>22157</v>
      </c>
      <c r="DC2214" t="s">
        <v>85</v>
      </c>
      <c r="DD2214" t="s">
        <v>21490</v>
      </c>
      <c r="DE2214" t="s">
        <v>4158</v>
      </c>
    </row>
    <row r="2215" spans="96:109" x14ac:dyDescent="0.25">
      <c r="CR2215" t="s">
        <v>8546</v>
      </c>
      <c r="CS2215" t="s">
        <v>4050</v>
      </c>
      <c r="CT2215" t="s">
        <v>4027</v>
      </c>
      <c r="CU2215" t="s">
        <v>20306</v>
      </c>
      <c r="CV2215" t="s">
        <v>8257</v>
      </c>
      <c r="CX2215" t="s">
        <v>4105</v>
      </c>
      <c r="CZ2215" t="s">
        <v>4133</v>
      </c>
      <c r="DA2215">
        <v>1</v>
      </c>
      <c r="DB2215" t="s">
        <v>8547</v>
      </c>
      <c r="DC2215" t="s">
        <v>85</v>
      </c>
      <c r="DD2215" t="s">
        <v>20306</v>
      </c>
      <c r="DE2215" t="s">
        <v>4158</v>
      </c>
    </row>
    <row r="2216" spans="96:109" x14ac:dyDescent="0.25">
      <c r="CR2216" t="s">
        <v>20669</v>
      </c>
      <c r="CS2216" t="s">
        <v>4050</v>
      </c>
      <c r="CT2216" t="s">
        <v>4109</v>
      </c>
      <c r="CU2216" t="s">
        <v>20670</v>
      </c>
      <c r="CV2216" t="s">
        <v>8257</v>
      </c>
      <c r="CW2216" t="s">
        <v>4321</v>
      </c>
      <c r="CX2216" t="s">
        <v>4111</v>
      </c>
      <c r="CZ2216" t="s">
        <v>4133</v>
      </c>
      <c r="DA2216">
        <v>1</v>
      </c>
      <c r="DB2216" t="s">
        <v>20671</v>
      </c>
      <c r="DC2216" t="s">
        <v>85</v>
      </c>
      <c r="DD2216" t="s">
        <v>20670</v>
      </c>
      <c r="DE2216" t="s">
        <v>4158</v>
      </c>
    </row>
    <row r="2217" spans="96:109" x14ac:dyDescent="0.25">
      <c r="CR2217" t="s">
        <v>21149</v>
      </c>
      <c r="CS2217" t="s">
        <v>4030</v>
      </c>
      <c r="CT2217" t="s">
        <v>4032</v>
      </c>
      <c r="CU2217" t="s">
        <v>21150</v>
      </c>
      <c r="CV2217" t="s">
        <v>8515</v>
      </c>
      <c r="CW2217" t="s">
        <v>4562</v>
      </c>
      <c r="CX2217" t="s">
        <v>4105</v>
      </c>
      <c r="CZ2217" t="s">
        <v>4133</v>
      </c>
      <c r="DA2217">
        <v>1</v>
      </c>
      <c r="DB2217" t="s">
        <v>21151</v>
      </c>
      <c r="DC2217" t="s">
        <v>85</v>
      </c>
      <c r="DD2217" t="s">
        <v>21150</v>
      </c>
      <c r="DE2217" t="s">
        <v>4158</v>
      </c>
    </row>
    <row r="2218" spans="96:109" x14ac:dyDescent="0.25">
      <c r="CR2218" t="s">
        <v>21152</v>
      </c>
      <c r="CS2218" t="s">
        <v>4030</v>
      </c>
      <c r="CT2218" t="s">
        <v>4032</v>
      </c>
      <c r="CU2218" t="s">
        <v>20935</v>
      </c>
      <c r="CV2218" t="s">
        <v>8515</v>
      </c>
      <c r="CW2218" t="s">
        <v>4562</v>
      </c>
      <c r="CX2218" t="s">
        <v>4105</v>
      </c>
      <c r="CZ2218" t="s">
        <v>4133</v>
      </c>
      <c r="DA2218">
        <v>1</v>
      </c>
      <c r="DB2218" t="s">
        <v>21151</v>
      </c>
      <c r="DC2218" t="s">
        <v>85</v>
      </c>
      <c r="DD2218" t="s">
        <v>20935</v>
      </c>
      <c r="DE2218" t="s">
        <v>4158</v>
      </c>
    </row>
    <row r="2219" spans="96:109" x14ac:dyDescent="0.25">
      <c r="CR2219" t="s">
        <v>21153</v>
      </c>
      <c r="CS2219" t="s">
        <v>4050</v>
      </c>
      <c r="CT2219" t="s">
        <v>4104</v>
      </c>
      <c r="CU2219" t="s">
        <v>21154</v>
      </c>
      <c r="CV2219" t="s">
        <v>8257</v>
      </c>
      <c r="CX2219" t="s">
        <v>4105</v>
      </c>
      <c r="CZ2219" t="s">
        <v>4133</v>
      </c>
      <c r="DA2219">
        <v>1</v>
      </c>
      <c r="DB2219" t="s">
        <v>21155</v>
      </c>
      <c r="DC2219" t="s">
        <v>85</v>
      </c>
      <c r="DD2219" t="s">
        <v>21154</v>
      </c>
      <c r="DE2219" t="s">
        <v>4158</v>
      </c>
    </row>
    <row r="2220" spans="96:109" x14ac:dyDescent="0.25">
      <c r="CR2220" t="s">
        <v>8364</v>
      </c>
      <c r="CS2220" t="s">
        <v>4030</v>
      </c>
      <c r="CT2220" t="s">
        <v>4034</v>
      </c>
      <c r="CU2220" t="s">
        <v>20926</v>
      </c>
      <c r="CV2220" t="s">
        <v>8454</v>
      </c>
      <c r="CX2220" t="s">
        <v>4105</v>
      </c>
      <c r="CY2220" s="17">
        <v>0.2</v>
      </c>
      <c r="CZ2220" t="s">
        <v>4133</v>
      </c>
      <c r="DA2220">
        <v>1</v>
      </c>
      <c r="DB2220" t="s">
        <v>8365</v>
      </c>
      <c r="DC2220" t="s">
        <v>85</v>
      </c>
      <c r="DD2220" t="s">
        <v>20926</v>
      </c>
      <c r="DE2220" t="s">
        <v>4158</v>
      </c>
    </row>
    <row r="2221" spans="96:109" x14ac:dyDescent="0.25">
      <c r="CR2221" t="s">
        <v>8368</v>
      </c>
      <c r="CS2221" t="s">
        <v>4030</v>
      </c>
      <c r="CT2221" t="s">
        <v>4034</v>
      </c>
      <c r="CU2221" t="s">
        <v>21156</v>
      </c>
      <c r="CV2221" t="s">
        <v>8454</v>
      </c>
      <c r="CX2221" t="s">
        <v>4105</v>
      </c>
      <c r="CY2221" s="17">
        <v>0.2</v>
      </c>
      <c r="CZ2221" t="s">
        <v>4133</v>
      </c>
      <c r="DA2221">
        <v>1</v>
      </c>
      <c r="DB2221" t="s">
        <v>8365</v>
      </c>
      <c r="DC2221" t="s">
        <v>85</v>
      </c>
      <c r="DD2221" t="s">
        <v>21156</v>
      </c>
      <c r="DE2221" t="s">
        <v>4158</v>
      </c>
    </row>
    <row r="2222" spans="96:109" x14ac:dyDescent="0.25">
      <c r="CR2222" t="s">
        <v>8366</v>
      </c>
      <c r="CS2222" t="s">
        <v>4030</v>
      </c>
      <c r="CT2222" t="s">
        <v>4034</v>
      </c>
      <c r="CU2222" t="s">
        <v>21156</v>
      </c>
      <c r="CV2222" t="s">
        <v>8454</v>
      </c>
      <c r="CX2222" t="s">
        <v>4105</v>
      </c>
      <c r="CY2222" s="17">
        <v>0.2</v>
      </c>
      <c r="CZ2222" t="s">
        <v>4133</v>
      </c>
      <c r="DA2222">
        <v>1</v>
      </c>
      <c r="DB2222" t="s">
        <v>8365</v>
      </c>
      <c r="DC2222" t="s">
        <v>85</v>
      </c>
      <c r="DD2222" t="s">
        <v>21156</v>
      </c>
      <c r="DE2222" t="s">
        <v>4158</v>
      </c>
    </row>
    <row r="2223" spans="96:109" x14ac:dyDescent="0.25">
      <c r="CR2223" t="s">
        <v>21157</v>
      </c>
      <c r="CS2223" t="s">
        <v>4030</v>
      </c>
      <c r="CT2223" t="s">
        <v>4034</v>
      </c>
      <c r="CU2223" t="s">
        <v>20880</v>
      </c>
      <c r="CV2223" t="s">
        <v>8557</v>
      </c>
      <c r="CX2223" t="s">
        <v>4105</v>
      </c>
      <c r="CZ2223" t="s">
        <v>4133</v>
      </c>
      <c r="DA2223">
        <v>1</v>
      </c>
      <c r="DB2223" t="s">
        <v>21158</v>
      </c>
      <c r="DC2223" t="s">
        <v>85</v>
      </c>
      <c r="DD2223" t="s">
        <v>20880</v>
      </c>
      <c r="DE2223" t="s">
        <v>4158</v>
      </c>
    </row>
    <row r="2224" spans="96:109" x14ac:dyDescent="0.25">
      <c r="CR2224" t="s">
        <v>21159</v>
      </c>
      <c r="CS2224" t="s">
        <v>4030</v>
      </c>
      <c r="CT2224" t="s">
        <v>4034</v>
      </c>
      <c r="CU2224" t="s">
        <v>21160</v>
      </c>
      <c r="CV2224" t="s">
        <v>8521</v>
      </c>
      <c r="CW2224" t="s">
        <v>8376</v>
      </c>
      <c r="CX2224" t="s">
        <v>4105</v>
      </c>
      <c r="CZ2224" t="s">
        <v>4133</v>
      </c>
      <c r="DA2224">
        <v>1</v>
      </c>
      <c r="DB2224" t="s">
        <v>21161</v>
      </c>
      <c r="DC2224" t="s">
        <v>85</v>
      </c>
      <c r="DD2224" t="s">
        <v>21160</v>
      </c>
      <c r="DE2224" t="s">
        <v>4158</v>
      </c>
    </row>
    <row r="2225" spans="96:109" x14ac:dyDescent="0.25">
      <c r="CR2225" t="s">
        <v>22158</v>
      </c>
      <c r="CS2225" t="s">
        <v>4030</v>
      </c>
      <c r="CT2225" t="s">
        <v>4027</v>
      </c>
      <c r="CU2225" t="s">
        <v>22159</v>
      </c>
      <c r="CV2225" t="s">
        <v>8454</v>
      </c>
      <c r="CX2225" t="s">
        <v>4105</v>
      </c>
      <c r="CZ2225" t="s">
        <v>4133</v>
      </c>
      <c r="DA2225">
        <v>1</v>
      </c>
      <c r="DB2225" t="s">
        <v>22160</v>
      </c>
      <c r="DC2225" t="s">
        <v>85</v>
      </c>
      <c r="DD2225" t="s">
        <v>22159</v>
      </c>
      <c r="DE2225" t="s">
        <v>4158</v>
      </c>
    </row>
    <row r="2226" spans="96:109" x14ac:dyDescent="0.25">
      <c r="CR2226" t="s">
        <v>22161</v>
      </c>
      <c r="CS2226" t="s">
        <v>4030</v>
      </c>
      <c r="CT2226" t="s">
        <v>4027</v>
      </c>
      <c r="CU2226" t="s">
        <v>22162</v>
      </c>
      <c r="CV2226" t="s">
        <v>8454</v>
      </c>
      <c r="CX2226" t="s">
        <v>4105</v>
      </c>
      <c r="CZ2226" t="s">
        <v>4133</v>
      </c>
      <c r="DA2226">
        <v>1</v>
      </c>
      <c r="DB2226" t="s">
        <v>22160</v>
      </c>
      <c r="DC2226" t="s">
        <v>85</v>
      </c>
      <c r="DD2226" t="s">
        <v>22162</v>
      </c>
      <c r="DE2226" t="s">
        <v>4158</v>
      </c>
    </row>
    <row r="2227" spans="96:109" x14ac:dyDescent="0.25">
      <c r="CR2227" t="s">
        <v>4566</v>
      </c>
      <c r="CS2227" t="s">
        <v>4050</v>
      </c>
      <c r="CT2227" t="s">
        <v>4109</v>
      </c>
      <c r="CU2227" t="s">
        <v>18227</v>
      </c>
      <c r="CV2227" t="s">
        <v>4701</v>
      </c>
      <c r="CW2227" t="s">
        <v>4543</v>
      </c>
      <c r="CX2227" t="s">
        <v>4111</v>
      </c>
      <c r="CY2227" s="17">
        <v>0.2</v>
      </c>
      <c r="CZ2227" t="s">
        <v>4133</v>
      </c>
      <c r="DA2227">
        <v>1</v>
      </c>
      <c r="DB2227" t="s">
        <v>4567</v>
      </c>
      <c r="DC2227" t="s">
        <v>85</v>
      </c>
      <c r="DD2227" t="s">
        <v>18227</v>
      </c>
      <c r="DE2227" t="s">
        <v>4158</v>
      </c>
    </row>
    <row r="2228" spans="96:109" x14ac:dyDescent="0.25">
      <c r="CR2228" t="s">
        <v>18876</v>
      </c>
      <c r="CS2228" t="s">
        <v>4030</v>
      </c>
      <c r="CT2228" t="s">
        <v>4034</v>
      </c>
      <c r="CU2228" t="s">
        <v>13953</v>
      </c>
      <c r="CV2228" t="s">
        <v>15643</v>
      </c>
      <c r="CW2228" t="s">
        <v>4543</v>
      </c>
      <c r="CX2228" t="s">
        <v>4105</v>
      </c>
      <c r="CZ2228" t="s">
        <v>4133</v>
      </c>
      <c r="DA2228">
        <v>1</v>
      </c>
      <c r="DB2228" t="s">
        <v>18877</v>
      </c>
      <c r="DC2228" t="s">
        <v>85</v>
      </c>
      <c r="DD2228" t="s">
        <v>13953</v>
      </c>
      <c r="DE2228" t="s">
        <v>4158</v>
      </c>
    </row>
    <row r="2229" spans="96:109" x14ac:dyDescent="0.25">
      <c r="CR2229" t="s">
        <v>18878</v>
      </c>
      <c r="CS2229" t="s">
        <v>4050</v>
      </c>
      <c r="CT2229" t="s">
        <v>4109</v>
      </c>
      <c r="CU2229" t="s">
        <v>18879</v>
      </c>
      <c r="CV2229" t="s">
        <v>4571</v>
      </c>
      <c r="CX2229" t="s">
        <v>4111</v>
      </c>
      <c r="CZ2229" t="s">
        <v>4133</v>
      </c>
      <c r="DA2229">
        <v>1</v>
      </c>
      <c r="DB2229" t="s">
        <v>18880</v>
      </c>
      <c r="DC2229" t="s">
        <v>85</v>
      </c>
      <c r="DD2229" t="s">
        <v>18879</v>
      </c>
      <c r="DE2229" t="s">
        <v>4158</v>
      </c>
    </row>
    <row r="2230" spans="96:109" x14ac:dyDescent="0.25">
      <c r="CR2230" t="s">
        <v>18881</v>
      </c>
      <c r="CS2230" t="s">
        <v>4030</v>
      </c>
      <c r="CT2230" t="s">
        <v>4126</v>
      </c>
      <c r="CU2230" t="s">
        <v>13140</v>
      </c>
      <c r="CV2230" t="s">
        <v>8850</v>
      </c>
      <c r="CW2230" t="s">
        <v>4116</v>
      </c>
      <c r="CX2230" t="s">
        <v>4105</v>
      </c>
      <c r="CZ2230" t="s">
        <v>4133</v>
      </c>
      <c r="DA2230">
        <v>1</v>
      </c>
      <c r="DB2230" t="s">
        <v>18882</v>
      </c>
      <c r="DC2230" t="s">
        <v>85</v>
      </c>
      <c r="DD2230" t="s">
        <v>13140</v>
      </c>
      <c r="DE2230" t="s">
        <v>4158</v>
      </c>
    </row>
    <row r="2231" spans="96:109" x14ac:dyDescent="0.25">
      <c r="CR2231" t="s">
        <v>18883</v>
      </c>
      <c r="CS2231" t="s">
        <v>4050</v>
      </c>
      <c r="CT2231" t="s">
        <v>4109</v>
      </c>
      <c r="CU2231" t="s">
        <v>14197</v>
      </c>
      <c r="CV2231" t="s">
        <v>4701</v>
      </c>
      <c r="CX2231" t="s">
        <v>4111</v>
      </c>
      <c r="CZ2231" t="s">
        <v>4133</v>
      </c>
      <c r="DA2231">
        <v>1</v>
      </c>
      <c r="DB2231" t="s">
        <v>18884</v>
      </c>
      <c r="DC2231" t="s">
        <v>85</v>
      </c>
      <c r="DD2231" t="s">
        <v>14197</v>
      </c>
      <c r="DE2231" t="s">
        <v>4158</v>
      </c>
    </row>
    <row r="2232" spans="96:109" x14ac:dyDescent="0.25">
      <c r="CR2232" t="s">
        <v>18885</v>
      </c>
      <c r="CS2232" t="s">
        <v>4050</v>
      </c>
      <c r="CT2232" t="s">
        <v>4109</v>
      </c>
      <c r="CU2232" t="s">
        <v>13137</v>
      </c>
      <c r="CV2232" t="s">
        <v>4194</v>
      </c>
      <c r="CX2232" t="s">
        <v>4111</v>
      </c>
      <c r="CZ2232" t="s">
        <v>4133</v>
      </c>
      <c r="DA2232">
        <v>1</v>
      </c>
      <c r="DB2232" t="s">
        <v>18886</v>
      </c>
      <c r="DC2232" t="s">
        <v>85</v>
      </c>
      <c r="DD2232" t="s">
        <v>13137</v>
      </c>
      <c r="DE2232" t="s">
        <v>4158</v>
      </c>
    </row>
    <row r="2233" spans="96:109" x14ac:dyDescent="0.25">
      <c r="CR2233" t="s">
        <v>18887</v>
      </c>
      <c r="CS2233" t="s">
        <v>4050</v>
      </c>
      <c r="CT2233" t="s">
        <v>4034</v>
      </c>
      <c r="CU2233" t="s">
        <v>18888</v>
      </c>
      <c r="CV2233" t="s">
        <v>4701</v>
      </c>
      <c r="CX2233" t="s">
        <v>4105</v>
      </c>
      <c r="CZ2233" t="s">
        <v>4133</v>
      </c>
      <c r="DA2233">
        <v>1</v>
      </c>
      <c r="DB2233" t="s">
        <v>18889</v>
      </c>
      <c r="DC2233" t="s">
        <v>85</v>
      </c>
      <c r="DD2233" t="s">
        <v>18888</v>
      </c>
      <c r="DE2233" t="s">
        <v>4158</v>
      </c>
    </row>
    <row r="2234" spans="96:109" x14ac:dyDescent="0.25">
      <c r="CR2234" t="s">
        <v>18890</v>
      </c>
      <c r="CS2234" t="s">
        <v>4050</v>
      </c>
      <c r="CT2234" t="s">
        <v>4109</v>
      </c>
      <c r="CU2234" t="s">
        <v>18891</v>
      </c>
      <c r="CV2234" t="s">
        <v>4701</v>
      </c>
      <c r="CW2234" t="s">
        <v>4307</v>
      </c>
      <c r="CX2234" t="s">
        <v>4111</v>
      </c>
      <c r="CZ2234" t="s">
        <v>4133</v>
      </c>
      <c r="DA2234">
        <v>1</v>
      </c>
      <c r="DB2234" t="s">
        <v>18892</v>
      </c>
      <c r="DC2234" t="s">
        <v>85</v>
      </c>
      <c r="DD2234" t="s">
        <v>18891</v>
      </c>
      <c r="DE2234" t="s">
        <v>4158</v>
      </c>
    </row>
    <row r="2235" spans="96:109" x14ac:dyDescent="0.25">
      <c r="CR2235" t="s">
        <v>18893</v>
      </c>
      <c r="CS2235" t="s">
        <v>4050</v>
      </c>
      <c r="CT2235" t="s">
        <v>4034</v>
      </c>
      <c r="CU2235" t="s">
        <v>17079</v>
      </c>
      <c r="CV2235" t="s">
        <v>4249</v>
      </c>
      <c r="CX2235" t="s">
        <v>4105</v>
      </c>
      <c r="CY2235" s="17">
        <v>0.5</v>
      </c>
      <c r="CZ2235" t="s">
        <v>4133</v>
      </c>
      <c r="DA2235">
        <v>1</v>
      </c>
      <c r="DB2235" t="s">
        <v>14964</v>
      </c>
      <c r="DC2235" t="s">
        <v>85</v>
      </c>
      <c r="DD2235" t="s">
        <v>17079</v>
      </c>
      <c r="DE2235" t="s">
        <v>4158</v>
      </c>
    </row>
    <row r="2236" spans="96:109" x14ac:dyDescent="0.25">
      <c r="CR2236" t="s">
        <v>18894</v>
      </c>
      <c r="CS2236" t="s">
        <v>4030</v>
      </c>
      <c r="CT2236" t="s">
        <v>4142</v>
      </c>
      <c r="CU2236" t="s">
        <v>16993</v>
      </c>
      <c r="CV2236" t="s">
        <v>8648</v>
      </c>
      <c r="CW2236" t="s">
        <v>4118</v>
      </c>
      <c r="CX2236" t="s">
        <v>4105</v>
      </c>
      <c r="CZ2236" t="s">
        <v>4133</v>
      </c>
      <c r="DA2236">
        <v>1</v>
      </c>
      <c r="DB2236" t="s">
        <v>18895</v>
      </c>
      <c r="DC2236" t="s">
        <v>85</v>
      </c>
      <c r="DD2236" t="s">
        <v>16993</v>
      </c>
      <c r="DE2236" t="s">
        <v>4158</v>
      </c>
    </row>
    <row r="2237" spans="96:109" x14ac:dyDescent="0.25">
      <c r="CR2237" t="s">
        <v>9304</v>
      </c>
      <c r="CS2237" t="s">
        <v>4030</v>
      </c>
      <c r="CT2237" t="s">
        <v>4034</v>
      </c>
      <c r="CU2237" t="s">
        <v>9305</v>
      </c>
      <c r="CV2237" t="s">
        <v>8908</v>
      </c>
      <c r="CX2237" t="s">
        <v>4105</v>
      </c>
      <c r="CZ2237" t="s">
        <v>4133</v>
      </c>
      <c r="DA2237">
        <v>1</v>
      </c>
      <c r="DB2237" t="s">
        <v>9306</v>
      </c>
      <c r="DC2237" t="s">
        <v>85</v>
      </c>
      <c r="DD2237" t="s">
        <v>9305</v>
      </c>
      <c r="DE2237" t="s">
        <v>4158</v>
      </c>
    </row>
    <row r="2238" spans="96:109" x14ac:dyDescent="0.25">
      <c r="CR2238" t="s">
        <v>9307</v>
      </c>
      <c r="CS2238" t="s">
        <v>4030</v>
      </c>
      <c r="CT2238" t="s">
        <v>4034</v>
      </c>
      <c r="CU2238" t="s">
        <v>9308</v>
      </c>
      <c r="CV2238" t="s">
        <v>8908</v>
      </c>
      <c r="CX2238" t="s">
        <v>4105</v>
      </c>
      <c r="CZ2238" t="s">
        <v>4133</v>
      </c>
      <c r="DA2238">
        <v>1</v>
      </c>
      <c r="DB2238" t="s">
        <v>9306</v>
      </c>
      <c r="DC2238" t="s">
        <v>85</v>
      </c>
      <c r="DD2238" t="s">
        <v>9308</v>
      </c>
      <c r="DE2238" t="s">
        <v>4158</v>
      </c>
    </row>
    <row r="2239" spans="96:109" x14ac:dyDescent="0.25">
      <c r="CR2239" t="s">
        <v>9309</v>
      </c>
      <c r="CS2239" t="s">
        <v>4050</v>
      </c>
      <c r="CT2239" t="s">
        <v>4109</v>
      </c>
      <c r="CU2239" t="s">
        <v>9310</v>
      </c>
      <c r="CV2239" t="s">
        <v>4571</v>
      </c>
      <c r="CX2239" t="s">
        <v>4111</v>
      </c>
      <c r="CZ2239" t="s">
        <v>4133</v>
      </c>
      <c r="DA2239">
        <v>1</v>
      </c>
      <c r="DB2239" t="s">
        <v>9311</v>
      </c>
      <c r="DC2239" t="s">
        <v>85</v>
      </c>
      <c r="DD2239" t="s">
        <v>9310</v>
      </c>
      <c r="DE2239" t="s">
        <v>4158</v>
      </c>
    </row>
    <row r="2240" spans="96:109" x14ac:dyDescent="0.25">
      <c r="CR2240" t="s">
        <v>9312</v>
      </c>
      <c r="CS2240" t="s">
        <v>4050</v>
      </c>
      <c r="CT2240" t="s">
        <v>4109</v>
      </c>
      <c r="CU2240" t="s">
        <v>9313</v>
      </c>
      <c r="CV2240" t="s">
        <v>4571</v>
      </c>
      <c r="CW2240" t="s">
        <v>4157</v>
      </c>
      <c r="CX2240" t="s">
        <v>4111</v>
      </c>
      <c r="CZ2240" t="s">
        <v>4133</v>
      </c>
      <c r="DA2240">
        <v>1</v>
      </c>
      <c r="DB2240" t="s">
        <v>9314</v>
      </c>
      <c r="DC2240" t="s">
        <v>85</v>
      </c>
      <c r="DD2240" t="s">
        <v>9313</v>
      </c>
      <c r="DE2240" t="s">
        <v>4158</v>
      </c>
    </row>
    <row r="2241" spans="96:109" x14ac:dyDescent="0.25">
      <c r="CR2241" t="s">
        <v>4698</v>
      </c>
      <c r="CS2241" t="s">
        <v>4030</v>
      </c>
      <c r="CT2241" t="s">
        <v>4126</v>
      </c>
      <c r="CU2241" t="s">
        <v>9315</v>
      </c>
      <c r="CV2241" t="s">
        <v>8515</v>
      </c>
      <c r="CW2241" t="s">
        <v>4141</v>
      </c>
      <c r="CX2241" t="s">
        <v>4105</v>
      </c>
      <c r="CZ2241" t="s">
        <v>4133</v>
      </c>
      <c r="DA2241">
        <v>1</v>
      </c>
      <c r="DB2241" t="s">
        <v>4699</v>
      </c>
      <c r="DC2241" t="s">
        <v>85</v>
      </c>
      <c r="DD2241" t="s">
        <v>9315</v>
      </c>
      <c r="DE2241" t="s">
        <v>4158</v>
      </c>
    </row>
    <row r="2242" spans="96:109" x14ac:dyDescent="0.25">
      <c r="CR2242" t="s">
        <v>4700</v>
      </c>
      <c r="CS2242" t="s">
        <v>4030</v>
      </c>
      <c r="CT2242" t="s">
        <v>4126</v>
      </c>
      <c r="CU2242" t="s">
        <v>9109</v>
      </c>
      <c r="CV2242" t="s">
        <v>8515</v>
      </c>
      <c r="CW2242" t="s">
        <v>4141</v>
      </c>
      <c r="CX2242" t="s">
        <v>4105</v>
      </c>
      <c r="CZ2242" t="s">
        <v>4133</v>
      </c>
      <c r="DA2242">
        <v>1</v>
      </c>
      <c r="DB2242" t="s">
        <v>4699</v>
      </c>
      <c r="DC2242" t="s">
        <v>85</v>
      </c>
      <c r="DD2242" t="s">
        <v>9109</v>
      </c>
      <c r="DE2242" t="s">
        <v>4158</v>
      </c>
    </row>
    <row r="2243" spans="96:109" x14ac:dyDescent="0.25">
      <c r="CR2243" t="s">
        <v>9316</v>
      </c>
      <c r="CS2243" t="s">
        <v>4050</v>
      </c>
      <c r="CT2243" t="s">
        <v>4109</v>
      </c>
      <c r="CU2243" t="s">
        <v>9110</v>
      </c>
      <c r="CV2243" t="s">
        <v>4571</v>
      </c>
      <c r="CW2243" t="s">
        <v>4390</v>
      </c>
      <c r="CX2243" t="s">
        <v>4105</v>
      </c>
      <c r="CZ2243" t="s">
        <v>4133</v>
      </c>
      <c r="DA2243">
        <v>1</v>
      </c>
      <c r="DB2243" t="s">
        <v>9317</v>
      </c>
      <c r="DC2243" t="s">
        <v>85</v>
      </c>
      <c r="DD2243" t="s">
        <v>9110</v>
      </c>
      <c r="DE2243" t="s">
        <v>4158</v>
      </c>
    </row>
    <row r="2244" spans="96:109" x14ac:dyDescent="0.25">
      <c r="CR2244" t="s">
        <v>9103</v>
      </c>
      <c r="CS2244" t="s">
        <v>4030</v>
      </c>
      <c r="CT2244" t="s">
        <v>4104</v>
      </c>
      <c r="CU2244" t="s">
        <v>9081</v>
      </c>
      <c r="CV2244" t="s">
        <v>8446</v>
      </c>
      <c r="CX2244" t="s">
        <v>4105</v>
      </c>
      <c r="CY2244" s="17">
        <v>0.2</v>
      </c>
      <c r="CZ2244" t="s">
        <v>4133</v>
      </c>
      <c r="DA2244">
        <v>1</v>
      </c>
      <c r="DB2244" t="s">
        <v>9105</v>
      </c>
      <c r="DC2244" t="s">
        <v>85</v>
      </c>
      <c r="DD2244" t="s">
        <v>9081</v>
      </c>
      <c r="DE2244" t="s">
        <v>4158</v>
      </c>
    </row>
    <row r="2245" spans="96:109" x14ac:dyDescent="0.25">
      <c r="CR2245" t="s">
        <v>10058</v>
      </c>
      <c r="CS2245" t="s">
        <v>4050</v>
      </c>
      <c r="CT2245" t="s">
        <v>4109</v>
      </c>
      <c r="CU2245" t="s">
        <v>10059</v>
      </c>
      <c r="CV2245" t="s">
        <v>4571</v>
      </c>
      <c r="CW2245" t="s">
        <v>4116</v>
      </c>
      <c r="CX2245" t="s">
        <v>4111</v>
      </c>
      <c r="CZ2245" t="s">
        <v>4133</v>
      </c>
      <c r="DA2245">
        <v>1</v>
      </c>
      <c r="DB2245" t="s">
        <v>10060</v>
      </c>
      <c r="DC2245" t="s">
        <v>85</v>
      </c>
      <c r="DD2245" t="s">
        <v>10059</v>
      </c>
      <c r="DE2245" t="s">
        <v>4158</v>
      </c>
    </row>
    <row r="2246" spans="96:109" x14ac:dyDescent="0.25">
      <c r="CR2246" t="s">
        <v>10061</v>
      </c>
      <c r="CS2246" t="s">
        <v>4050</v>
      </c>
      <c r="CT2246" t="s">
        <v>4109</v>
      </c>
      <c r="CU2246" t="s">
        <v>10062</v>
      </c>
      <c r="CV2246" t="s">
        <v>4215</v>
      </c>
      <c r="CX2246" t="s">
        <v>4111</v>
      </c>
      <c r="CZ2246" t="s">
        <v>4133</v>
      </c>
      <c r="DA2246">
        <v>1</v>
      </c>
      <c r="DB2246" t="s">
        <v>10063</v>
      </c>
      <c r="DC2246" t="s">
        <v>85</v>
      </c>
      <c r="DD2246" t="s">
        <v>10062</v>
      </c>
      <c r="DE2246" t="s">
        <v>4158</v>
      </c>
    </row>
    <row r="2247" spans="96:109" x14ac:dyDescent="0.25">
      <c r="CR2247" t="s">
        <v>10482</v>
      </c>
      <c r="CS2247" t="s">
        <v>4050</v>
      </c>
      <c r="CT2247" t="s">
        <v>4126</v>
      </c>
      <c r="CU2247" t="s">
        <v>10483</v>
      </c>
      <c r="CV2247" t="s">
        <v>4571</v>
      </c>
      <c r="CX2247" t="s">
        <v>4105</v>
      </c>
      <c r="CY2247" s="17">
        <v>0.2</v>
      </c>
      <c r="CZ2247" t="s">
        <v>4133</v>
      </c>
      <c r="DA2247">
        <v>1</v>
      </c>
      <c r="DB2247" t="s">
        <v>10484</v>
      </c>
      <c r="DC2247" t="s">
        <v>85</v>
      </c>
      <c r="DD2247" t="s">
        <v>10483</v>
      </c>
      <c r="DE2247" t="s">
        <v>4158</v>
      </c>
    </row>
    <row r="2248" spans="96:109" x14ac:dyDescent="0.25">
      <c r="CR2248" t="s">
        <v>10485</v>
      </c>
      <c r="CS2248" t="s">
        <v>4050</v>
      </c>
      <c r="CT2248" t="s">
        <v>4126</v>
      </c>
      <c r="CU2248" t="s">
        <v>10486</v>
      </c>
      <c r="CV2248" t="s">
        <v>4571</v>
      </c>
      <c r="CX2248" t="s">
        <v>4105</v>
      </c>
      <c r="CY2248" s="17">
        <v>0.2</v>
      </c>
      <c r="CZ2248" t="s">
        <v>4133</v>
      </c>
      <c r="DA2248">
        <v>1</v>
      </c>
      <c r="DB2248" t="s">
        <v>10484</v>
      </c>
      <c r="DC2248" t="s">
        <v>85</v>
      </c>
      <c r="DD2248" t="s">
        <v>10486</v>
      </c>
      <c r="DE2248" t="s">
        <v>4158</v>
      </c>
    </row>
    <row r="2249" spans="96:109" x14ac:dyDescent="0.25">
      <c r="CR2249" t="s">
        <v>10487</v>
      </c>
      <c r="CS2249" t="s">
        <v>4050</v>
      </c>
      <c r="CT2249" t="s">
        <v>4109</v>
      </c>
      <c r="CU2249" t="s">
        <v>10401</v>
      </c>
      <c r="CV2249" t="s">
        <v>4571</v>
      </c>
      <c r="CX2249" t="s">
        <v>4111</v>
      </c>
      <c r="CZ2249" t="s">
        <v>4133</v>
      </c>
      <c r="DA2249">
        <v>1</v>
      </c>
      <c r="DB2249" t="s">
        <v>10488</v>
      </c>
      <c r="DC2249" t="s">
        <v>85</v>
      </c>
      <c r="DD2249" t="s">
        <v>10401</v>
      </c>
      <c r="DE2249" t="s">
        <v>4158</v>
      </c>
    </row>
    <row r="2250" spans="96:109" x14ac:dyDescent="0.25">
      <c r="CR2250" t="s">
        <v>10489</v>
      </c>
      <c r="CS2250" t="s">
        <v>4050</v>
      </c>
      <c r="CT2250" t="s">
        <v>4109</v>
      </c>
      <c r="CU2250" t="s">
        <v>10490</v>
      </c>
      <c r="CV2250" t="s">
        <v>8387</v>
      </c>
      <c r="CX2250" t="s">
        <v>4111</v>
      </c>
      <c r="CZ2250" t="s">
        <v>4133</v>
      </c>
      <c r="DA2250">
        <v>1</v>
      </c>
      <c r="DB2250" t="s">
        <v>10491</v>
      </c>
      <c r="DC2250" t="s">
        <v>85</v>
      </c>
      <c r="DD2250" t="s">
        <v>10490</v>
      </c>
      <c r="DE2250" t="s">
        <v>4158</v>
      </c>
    </row>
    <row r="2251" spans="96:109" x14ac:dyDescent="0.25">
      <c r="CR2251" t="s">
        <v>10492</v>
      </c>
      <c r="CS2251" t="s">
        <v>4030</v>
      </c>
      <c r="CT2251" t="s">
        <v>4126</v>
      </c>
      <c r="CU2251" t="s">
        <v>10339</v>
      </c>
      <c r="CV2251" t="s">
        <v>8557</v>
      </c>
      <c r="CX2251" t="s">
        <v>4105</v>
      </c>
      <c r="CY2251" s="17">
        <v>0.5</v>
      </c>
      <c r="CZ2251" t="s">
        <v>4133</v>
      </c>
      <c r="DA2251">
        <v>1</v>
      </c>
      <c r="DB2251" t="s">
        <v>10493</v>
      </c>
      <c r="DC2251" t="s">
        <v>85</v>
      </c>
      <c r="DD2251" t="s">
        <v>10339</v>
      </c>
      <c r="DE2251" t="s">
        <v>4158</v>
      </c>
    </row>
    <row r="2252" spans="96:109" x14ac:dyDescent="0.25">
      <c r="CR2252" t="s">
        <v>18896</v>
      </c>
      <c r="CS2252" t="s">
        <v>4030</v>
      </c>
      <c r="CT2252" t="s">
        <v>4034</v>
      </c>
      <c r="CU2252" t="s">
        <v>18897</v>
      </c>
      <c r="CV2252" t="s">
        <v>8537</v>
      </c>
      <c r="CX2252" t="s">
        <v>4105</v>
      </c>
      <c r="CZ2252" t="s">
        <v>4133</v>
      </c>
      <c r="DA2252">
        <v>1</v>
      </c>
      <c r="DB2252" t="s">
        <v>18898</v>
      </c>
      <c r="DC2252" t="s">
        <v>85</v>
      </c>
      <c r="DD2252" t="s">
        <v>18897</v>
      </c>
      <c r="DE2252" t="s">
        <v>4158</v>
      </c>
    </row>
    <row r="2253" spans="96:109" x14ac:dyDescent="0.25">
      <c r="CR2253" t="s">
        <v>18899</v>
      </c>
      <c r="CS2253" t="s">
        <v>4050</v>
      </c>
      <c r="CT2253" t="s">
        <v>4109</v>
      </c>
      <c r="CU2253" t="s">
        <v>18900</v>
      </c>
      <c r="CV2253" t="s">
        <v>4615</v>
      </c>
      <c r="CX2253" t="s">
        <v>4111</v>
      </c>
      <c r="CZ2253" t="s">
        <v>4133</v>
      </c>
      <c r="DA2253">
        <v>1</v>
      </c>
      <c r="DB2253" t="s">
        <v>18901</v>
      </c>
      <c r="DC2253" t="s">
        <v>85</v>
      </c>
      <c r="DD2253" t="s">
        <v>18900</v>
      </c>
      <c r="DE2253" t="s">
        <v>4158</v>
      </c>
    </row>
    <row r="2254" spans="96:109" x14ac:dyDescent="0.25">
      <c r="CR2254" t="s">
        <v>18902</v>
      </c>
      <c r="CS2254" t="s">
        <v>4030</v>
      </c>
      <c r="CT2254" t="s">
        <v>4109</v>
      </c>
      <c r="CU2254" t="s">
        <v>16315</v>
      </c>
      <c r="CV2254" t="s">
        <v>8515</v>
      </c>
      <c r="CX2254" t="s">
        <v>4111</v>
      </c>
      <c r="CZ2254" t="s">
        <v>4133</v>
      </c>
      <c r="DA2254">
        <v>1</v>
      </c>
      <c r="DB2254" t="s">
        <v>18903</v>
      </c>
      <c r="DC2254" t="s">
        <v>85</v>
      </c>
      <c r="DD2254" t="s">
        <v>16315</v>
      </c>
      <c r="DE2254" t="s">
        <v>4158</v>
      </c>
    </row>
    <row r="2255" spans="96:109" x14ac:dyDescent="0.25">
      <c r="CR2255" t="s">
        <v>14111</v>
      </c>
      <c r="CS2255" t="s">
        <v>4050</v>
      </c>
      <c r="CT2255" t="s">
        <v>4142</v>
      </c>
      <c r="CU2255" t="s">
        <v>13266</v>
      </c>
      <c r="CV2255" t="s">
        <v>4615</v>
      </c>
      <c r="CW2255" t="s">
        <v>4250</v>
      </c>
      <c r="CX2255" t="s">
        <v>4105</v>
      </c>
      <c r="CZ2255" t="s">
        <v>4133</v>
      </c>
      <c r="DA2255">
        <v>1</v>
      </c>
      <c r="DB2255" t="s">
        <v>14113</v>
      </c>
      <c r="DC2255" t="s">
        <v>85</v>
      </c>
      <c r="DD2255" t="s">
        <v>13266</v>
      </c>
      <c r="DE2255" t="s">
        <v>4158</v>
      </c>
    </row>
    <row r="2256" spans="96:109" x14ac:dyDescent="0.25">
      <c r="CR2256" t="s">
        <v>18904</v>
      </c>
      <c r="CS2256" t="s">
        <v>4050</v>
      </c>
      <c r="CT2256" t="s">
        <v>4034</v>
      </c>
      <c r="CU2256" t="s">
        <v>16839</v>
      </c>
      <c r="CV2256" t="s">
        <v>4186</v>
      </c>
      <c r="CX2256" t="s">
        <v>4105</v>
      </c>
      <c r="CY2256" s="17">
        <v>0.5</v>
      </c>
      <c r="CZ2256" t="s">
        <v>4133</v>
      </c>
      <c r="DA2256">
        <v>1</v>
      </c>
      <c r="DB2256" t="s">
        <v>18905</v>
      </c>
      <c r="DC2256" t="s">
        <v>85</v>
      </c>
      <c r="DD2256" t="s">
        <v>16839</v>
      </c>
      <c r="DE2256" t="s">
        <v>4158</v>
      </c>
    </row>
    <row r="2257" spans="96:109" x14ac:dyDescent="0.25">
      <c r="CR2257" t="s">
        <v>18906</v>
      </c>
      <c r="CS2257" t="s">
        <v>4050</v>
      </c>
      <c r="CT2257" t="s">
        <v>4034</v>
      </c>
      <c r="CU2257" t="s">
        <v>18907</v>
      </c>
      <c r="CV2257" t="s">
        <v>4615</v>
      </c>
      <c r="CX2257" t="s">
        <v>4105</v>
      </c>
      <c r="CY2257" s="17">
        <v>0.5</v>
      </c>
      <c r="CZ2257" t="s">
        <v>4133</v>
      </c>
      <c r="DA2257">
        <v>1</v>
      </c>
      <c r="DB2257" t="s">
        <v>18908</v>
      </c>
      <c r="DC2257" t="s">
        <v>85</v>
      </c>
      <c r="DD2257" t="s">
        <v>18907</v>
      </c>
      <c r="DE2257" t="s">
        <v>4158</v>
      </c>
    </row>
    <row r="2258" spans="96:109" x14ac:dyDescent="0.25">
      <c r="CR2258" t="s">
        <v>18909</v>
      </c>
      <c r="CS2258" t="s">
        <v>4050</v>
      </c>
      <c r="CT2258" t="s">
        <v>4142</v>
      </c>
      <c r="CU2258" t="s">
        <v>18910</v>
      </c>
      <c r="CV2258" t="s">
        <v>4615</v>
      </c>
      <c r="CX2258" t="s">
        <v>4105</v>
      </c>
      <c r="CZ2258" t="s">
        <v>4133</v>
      </c>
      <c r="DA2258">
        <v>1</v>
      </c>
      <c r="DB2258" t="s">
        <v>18911</v>
      </c>
      <c r="DC2258" t="s">
        <v>85</v>
      </c>
      <c r="DD2258" t="s">
        <v>18910</v>
      </c>
      <c r="DE2258" t="s">
        <v>4158</v>
      </c>
    </row>
    <row r="2259" spans="96:109" x14ac:dyDescent="0.25">
      <c r="CR2259" t="s">
        <v>18912</v>
      </c>
      <c r="CS2259" t="s">
        <v>4050</v>
      </c>
      <c r="CT2259" t="s">
        <v>4104</v>
      </c>
      <c r="CU2259" t="s">
        <v>18302</v>
      </c>
      <c r="CV2259" t="s">
        <v>4615</v>
      </c>
      <c r="CX2259" t="s">
        <v>4105</v>
      </c>
      <c r="CZ2259" t="s">
        <v>4133</v>
      </c>
      <c r="DA2259">
        <v>1</v>
      </c>
      <c r="DB2259" t="s">
        <v>18913</v>
      </c>
      <c r="DC2259" t="s">
        <v>85</v>
      </c>
      <c r="DD2259" t="s">
        <v>18302</v>
      </c>
      <c r="DE2259" t="s">
        <v>4158</v>
      </c>
    </row>
    <row r="2260" spans="96:109" x14ac:dyDescent="0.25">
      <c r="CR2260" t="s">
        <v>11564</v>
      </c>
      <c r="CS2260" t="s">
        <v>4050</v>
      </c>
      <c r="CT2260" t="s">
        <v>4034</v>
      </c>
      <c r="CU2260" t="s">
        <v>18914</v>
      </c>
      <c r="CV2260" t="s">
        <v>4615</v>
      </c>
      <c r="CX2260" t="s">
        <v>4105</v>
      </c>
      <c r="CY2260" s="17">
        <v>0.5</v>
      </c>
      <c r="CZ2260" t="s">
        <v>4133</v>
      </c>
      <c r="DA2260">
        <v>1</v>
      </c>
      <c r="DB2260" t="s">
        <v>18915</v>
      </c>
      <c r="DC2260" t="s">
        <v>85</v>
      </c>
      <c r="DD2260" t="s">
        <v>18914</v>
      </c>
      <c r="DE2260" t="s">
        <v>4158</v>
      </c>
    </row>
    <row r="2261" spans="96:109" x14ac:dyDescent="0.25">
      <c r="CR2261" t="s">
        <v>11567</v>
      </c>
      <c r="CS2261" t="s">
        <v>4050</v>
      </c>
      <c r="CT2261" t="s">
        <v>4034</v>
      </c>
      <c r="CU2261" t="s">
        <v>18914</v>
      </c>
      <c r="CV2261" t="s">
        <v>4615</v>
      </c>
      <c r="CX2261" t="s">
        <v>4105</v>
      </c>
      <c r="CY2261" s="17">
        <v>0.5</v>
      </c>
      <c r="CZ2261" t="s">
        <v>4133</v>
      </c>
      <c r="DA2261">
        <v>1</v>
      </c>
      <c r="DB2261" t="s">
        <v>18915</v>
      </c>
      <c r="DC2261" t="s">
        <v>85</v>
      </c>
      <c r="DD2261" t="s">
        <v>18914</v>
      </c>
      <c r="DE2261" t="s">
        <v>4158</v>
      </c>
    </row>
    <row r="2262" spans="96:109" x14ac:dyDescent="0.25">
      <c r="CR2262" t="s">
        <v>8575</v>
      </c>
      <c r="CS2262" t="s">
        <v>4030</v>
      </c>
      <c r="CT2262" t="s">
        <v>4109</v>
      </c>
      <c r="CU2262" t="s">
        <v>17883</v>
      </c>
      <c r="CV2262" t="s">
        <v>8912</v>
      </c>
      <c r="CW2262" t="s">
        <v>4499</v>
      </c>
      <c r="CX2262" t="s">
        <v>4111</v>
      </c>
      <c r="CZ2262" t="s">
        <v>4133</v>
      </c>
      <c r="DA2262">
        <v>1</v>
      </c>
      <c r="DB2262" t="s">
        <v>8576</v>
      </c>
      <c r="DC2262" t="s">
        <v>85</v>
      </c>
      <c r="DD2262" t="s">
        <v>17883</v>
      </c>
      <c r="DE2262" t="s">
        <v>4158</v>
      </c>
    </row>
    <row r="2263" spans="96:109" x14ac:dyDescent="0.25">
      <c r="CR2263" t="s">
        <v>14235</v>
      </c>
      <c r="CS2263" t="s">
        <v>4030</v>
      </c>
      <c r="CT2263" t="s">
        <v>4126</v>
      </c>
      <c r="CU2263" t="s">
        <v>18916</v>
      </c>
      <c r="CV2263" t="s">
        <v>8389</v>
      </c>
      <c r="CW2263" t="s">
        <v>4267</v>
      </c>
      <c r="CX2263" t="s">
        <v>4105</v>
      </c>
      <c r="CY2263" s="17">
        <v>0.2</v>
      </c>
      <c r="CZ2263" t="s">
        <v>4133</v>
      </c>
      <c r="DA2263">
        <v>1</v>
      </c>
      <c r="DB2263" t="s">
        <v>14237</v>
      </c>
      <c r="DC2263" t="s">
        <v>85</v>
      </c>
      <c r="DD2263" t="s">
        <v>18916</v>
      </c>
      <c r="DE2263" t="s">
        <v>4158</v>
      </c>
    </row>
    <row r="2264" spans="96:109" x14ac:dyDescent="0.25">
      <c r="CR2264" t="s">
        <v>18917</v>
      </c>
      <c r="CS2264" t="s">
        <v>4050</v>
      </c>
      <c r="CT2264" t="s">
        <v>4109</v>
      </c>
      <c r="CU2264" t="s">
        <v>15560</v>
      </c>
      <c r="CV2264" t="s">
        <v>4615</v>
      </c>
      <c r="CX2264" t="s">
        <v>4111</v>
      </c>
      <c r="CZ2264" t="s">
        <v>4133</v>
      </c>
      <c r="DA2264">
        <v>1</v>
      </c>
      <c r="DB2264" t="s">
        <v>18918</v>
      </c>
      <c r="DC2264" t="s">
        <v>85</v>
      </c>
      <c r="DD2264" t="s">
        <v>15560</v>
      </c>
      <c r="DE2264" t="s">
        <v>4158</v>
      </c>
    </row>
    <row r="2265" spans="96:109" x14ac:dyDescent="0.25">
      <c r="CR2265" t="s">
        <v>18922</v>
      </c>
      <c r="CS2265" t="s">
        <v>4050</v>
      </c>
      <c r="CT2265" t="s">
        <v>4109</v>
      </c>
      <c r="CU2265" t="s">
        <v>18923</v>
      </c>
      <c r="CV2265" t="s">
        <v>4614</v>
      </c>
      <c r="CW2265" t="s">
        <v>4562</v>
      </c>
      <c r="CX2265" t="s">
        <v>4111</v>
      </c>
      <c r="CZ2265" t="s">
        <v>4133</v>
      </c>
      <c r="DA2265">
        <v>1</v>
      </c>
      <c r="DB2265" t="s">
        <v>18924</v>
      </c>
      <c r="DC2265" t="s">
        <v>85</v>
      </c>
      <c r="DD2265" t="s">
        <v>18923</v>
      </c>
      <c r="DE2265" t="s">
        <v>4158</v>
      </c>
    </row>
    <row r="2266" spans="96:109" x14ac:dyDescent="0.25">
      <c r="CR2266" t="s">
        <v>18925</v>
      </c>
      <c r="CS2266" t="s">
        <v>4050</v>
      </c>
      <c r="CT2266" t="s">
        <v>4109</v>
      </c>
      <c r="CU2266" t="s">
        <v>18660</v>
      </c>
      <c r="CV2266" t="s">
        <v>4614</v>
      </c>
      <c r="CW2266" t="s">
        <v>4364</v>
      </c>
      <c r="CX2266" t="s">
        <v>4111</v>
      </c>
      <c r="CZ2266" t="s">
        <v>4133</v>
      </c>
      <c r="DA2266">
        <v>1</v>
      </c>
      <c r="DB2266" t="s">
        <v>18926</v>
      </c>
      <c r="DC2266" t="s">
        <v>85</v>
      </c>
      <c r="DD2266" t="s">
        <v>18660</v>
      </c>
      <c r="DE2266" t="s">
        <v>4158</v>
      </c>
    </row>
    <row r="2267" spans="96:109" x14ac:dyDescent="0.25">
      <c r="CR2267" t="s">
        <v>18927</v>
      </c>
      <c r="CS2267" t="s">
        <v>4030</v>
      </c>
      <c r="CT2267" t="s">
        <v>4034</v>
      </c>
      <c r="CU2267" t="s">
        <v>15969</v>
      </c>
      <c r="CV2267" t="s">
        <v>8389</v>
      </c>
      <c r="CX2267" t="s">
        <v>4105</v>
      </c>
      <c r="CZ2267" t="s">
        <v>4133</v>
      </c>
      <c r="DA2267">
        <v>1</v>
      </c>
      <c r="DB2267" t="s">
        <v>18928</v>
      </c>
      <c r="DC2267" t="s">
        <v>85</v>
      </c>
      <c r="DD2267" t="s">
        <v>15969</v>
      </c>
      <c r="DE2267" t="s">
        <v>4158</v>
      </c>
    </row>
    <row r="2268" spans="96:109" x14ac:dyDescent="0.25">
      <c r="CR2268" t="s">
        <v>18929</v>
      </c>
      <c r="CS2268" t="s">
        <v>4030</v>
      </c>
      <c r="CT2268" t="s">
        <v>4034</v>
      </c>
      <c r="CU2268" t="s">
        <v>16851</v>
      </c>
      <c r="CV2268" t="s">
        <v>8515</v>
      </c>
      <c r="CX2268" t="s">
        <v>4105</v>
      </c>
      <c r="CZ2268" t="s">
        <v>4133</v>
      </c>
      <c r="DA2268">
        <v>1</v>
      </c>
      <c r="DB2268" t="s">
        <v>18921</v>
      </c>
      <c r="DC2268" t="s">
        <v>85</v>
      </c>
      <c r="DD2268" t="s">
        <v>16851</v>
      </c>
      <c r="DE2268" t="s">
        <v>4158</v>
      </c>
    </row>
    <row r="2269" spans="96:109" x14ac:dyDescent="0.25">
      <c r="CR2269" t="s">
        <v>18919</v>
      </c>
      <c r="CS2269" t="s">
        <v>4030</v>
      </c>
      <c r="CT2269" t="s">
        <v>4034</v>
      </c>
      <c r="CU2269" t="s">
        <v>18920</v>
      </c>
      <c r="CV2269" t="s">
        <v>8515</v>
      </c>
      <c r="CX2269" t="s">
        <v>4105</v>
      </c>
      <c r="CZ2269" t="s">
        <v>4133</v>
      </c>
      <c r="DA2269">
        <v>1</v>
      </c>
      <c r="DB2269" t="s">
        <v>18921</v>
      </c>
      <c r="DC2269" t="s">
        <v>85</v>
      </c>
      <c r="DD2269" t="s">
        <v>18920</v>
      </c>
      <c r="DE2269" t="s">
        <v>4158</v>
      </c>
    </row>
    <row r="2270" spans="96:109" x14ac:dyDescent="0.25">
      <c r="CR2270" t="s">
        <v>18930</v>
      </c>
      <c r="CS2270" t="s">
        <v>4050</v>
      </c>
      <c r="CT2270" t="s">
        <v>4126</v>
      </c>
      <c r="CU2270" t="s">
        <v>18931</v>
      </c>
      <c r="CV2270" t="s">
        <v>4614</v>
      </c>
      <c r="CW2270" t="s">
        <v>4114</v>
      </c>
      <c r="CX2270" t="s">
        <v>4105</v>
      </c>
      <c r="CZ2270" t="s">
        <v>4133</v>
      </c>
      <c r="DA2270">
        <v>1</v>
      </c>
      <c r="DB2270" t="s">
        <v>18932</v>
      </c>
      <c r="DC2270" t="s">
        <v>85</v>
      </c>
      <c r="DD2270" t="s">
        <v>18931</v>
      </c>
      <c r="DE2270" t="s">
        <v>4158</v>
      </c>
    </row>
    <row r="2271" spans="96:109" x14ac:dyDescent="0.25">
      <c r="CR2271" t="s">
        <v>18933</v>
      </c>
      <c r="CS2271" t="s">
        <v>4050</v>
      </c>
      <c r="CT2271" t="s">
        <v>4109</v>
      </c>
      <c r="CU2271" t="s">
        <v>14788</v>
      </c>
      <c r="CV2271" t="s">
        <v>4614</v>
      </c>
      <c r="CW2271" t="s">
        <v>4208</v>
      </c>
      <c r="CX2271" t="s">
        <v>4111</v>
      </c>
      <c r="CZ2271" t="s">
        <v>4133</v>
      </c>
      <c r="DA2271">
        <v>1</v>
      </c>
      <c r="DB2271" t="s">
        <v>18934</v>
      </c>
      <c r="DC2271" t="s">
        <v>85</v>
      </c>
      <c r="DD2271" t="s">
        <v>14788</v>
      </c>
      <c r="DE2271" t="s">
        <v>4158</v>
      </c>
    </row>
    <row r="2272" spans="96:109" x14ac:dyDescent="0.25">
      <c r="CR2272" t="s">
        <v>18938</v>
      </c>
      <c r="CS2272" t="s">
        <v>4050</v>
      </c>
      <c r="CT2272" t="s">
        <v>4109</v>
      </c>
      <c r="CU2272" t="s">
        <v>16388</v>
      </c>
      <c r="CV2272" t="s">
        <v>4614</v>
      </c>
      <c r="CW2272" t="s">
        <v>4431</v>
      </c>
      <c r="CX2272" t="s">
        <v>4111</v>
      </c>
      <c r="CZ2272" t="s">
        <v>4133</v>
      </c>
      <c r="DA2272">
        <v>1</v>
      </c>
      <c r="DB2272" t="s">
        <v>18939</v>
      </c>
      <c r="DC2272" t="s">
        <v>85</v>
      </c>
      <c r="DD2272" t="s">
        <v>16388</v>
      </c>
      <c r="DE2272" t="s">
        <v>4158</v>
      </c>
    </row>
    <row r="2273" spans="96:109" x14ac:dyDescent="0.25">
      <c r="CR2273" t="s">
        <v>18945</v>
      </c>
      <c r="CS2273" t="s">
        <v>4030</v>
      </c>
      <c r="CT2273" t="s">
        <v>4109</v>
      </c>
      <c r="CU2273" t="s">
        <v>14616</v>
      </c>
      <c r="CV2273" t="s">
        <v>8907</v>
      </c>
      <c r="CX2273" t="s">
        <v>4105</v>
      </c>
      <c r="CZ2273" t="s">
        <v>4133</v>
      </c>
      <c r="DA2273">
        <v>1</v>
      </c>
      <c r="DB2273" t="s">
        <v>18944</v>
      </c>
      <c r="DC2273" t="s">
        <v>85</v>
      </c>
      <c r="DD2273" t="s">
        <v>14616</v>
      </c>
      <c r="DE2273" t="s">
        <v>4158</v>
      </c>
    </row>
    <row r="2274" spans="96:109" x14ac:dyDescent="0.25">
      <c r="CR2274" t="s">
        <v>18943</v>
      </c>
      <c r="CS2274" t="s">
        <v>4030</v>
      </c>
      <c r="CT2274" t="s">
        <v>4109</v>
      </c>
      <c r="CU2274" t="s">
        <v>14611</v>
      </c>
      <c r="CV2274" t="s">
        <v>8908</v>
      </c>
      <c r="CX2274" t="s">
        <v>4105</v>
      </c>
      <c r="CZ2274" t="s">
        <v>4133</v>
      </c>
      <c r="DA2274">
        <v>1</v>
      </c>
      <c r="DB2274" t="s">
        <v>18944</v>
      </c>
      <c r="DC2274" t="s">
        <v>85</v>
      </c>
      <c r="DD2274" t="s">
        <v>14611</v>
      </c>
      <c r="DE2274" t="s">
        <v>4158</v>
      </c>
    </row>
    <row r="2275" spans="96:109" x14ac:dyDescent="0.25">
      <c r="CR2275" t="s">
        <v>18948</v>
      </c>
      <c r="CS2275" t="s">
        <v>4030</v>
      </c>
      <c r="CT2275" t="s">
        <v>4109</v>
      </c>
      <c r="CU2275" t="s">
        <v>18675</v>
      </c>
      <c r="CV2275" t="s">
        <v>4636</v>
      </c>
      <c r="CX2275" t="s">
        <v>4111</v>
      </c>
      <c r="CZ2275" t="s">
        <v>4133</v>
      </c>
      <c r="DA2275">
        <v>1</v>
      </c>
      <c r="DB2275" t="s">
        <v>18949</v>
      </c>
      <c r="DC2275" t="s">
        <v>85</v>
      </c>
      <c r="DD2275" t="s">
        <v>18675</v>
      </c>
      <c r="DE2275" t="s">
        <v>4158</v>
      </c>
    </row>
    <row r="2276" spans="96:109" x14ac:dyDescent="0.25">
      <c r="CR2276" t="s">
        <v>18940</v>
      </c>
      <c r="CS2276" t="s">
        <v>4030</v>
      </c>
      <c r="CT2276" t="s">
        <v>4142</v>
      </c>
      <c r="CU2276" t="s">
        <v>18941</v>
      </c>
      <c r="CV2276" t="s">
        <v>8389</v>
      </c>
      <c r="CX2276" t="s">
        <v>4105</v>
      </c>
      <c r="CZ2276" t="s">
        <v>4133</v>
      </c>
      <c r="DA2276">
        <v>1</v>
      </c>
      <c r="DB2276" t="s">
        <v>18942</v>
      </c>
      <c r="DC2276" t="s">
        <v>85</v>
      </c>
      <c r="DD2276" t="s">
        <v>18941</v>
      </c>
      <c r="DE2276" t="s">
        <v>4158</v>
      </c>
    </row>
    <row r="2277" spans="96:109" x14ac:dyDescent="0.25">
      <c r="CR2277" t="s">
        <v>18935</v>
      </c>
      <c r="CS2277" t="s">
        <v>4050</v>
      </c>
      <c r="CT2277" t="s">
        <v>4109</v>
      </c>
      <c r="CU2277" t="s">
        <v>18936</v>
      </c>
      <c r="CV2277" t="s">
        <v>4614</v>
      </c>
      <c r="CX2277" t="s">
        <v>4111</v>
      </c>
      <c r="CZ2277" t="s">
        <v>4133</v>
      </c>
      <c r="DA2277">
        <v>1</v>
      </c>
      <c r="DB2277" t="s">
        <v>18937</v>
      </c>
      <c r="DC2277" t="s">
        <v>85</v>
      </c>
      <c r="DD2277" t="s">
        <v>18936</v>
      </c>
      <c r="DE2277" t="s">
        <v>4158</v>
      </c>
    </row>
    <row r="2278" spans="96:109" x14ac:dyDescent="0.25">
      <c r="CR2278" t="s">
        <v>18946</v>
      </c>
      <c r="CS2278" t="s">
        <v>4030</v>
      </c>
      <c r="CT2278" t="s">
        <v>4109</v>
      </c>
      <c r="CU2278" t="s">
        <v>15475</v>
      </c>
      <c r="CV2278" t="s">
        <v>8455</v>
      </c>
      <c r="CX2278" t="s">
        <v>4111</v>
      </c>
      <c r="CZ2278" t="s">
        <v>4133</v>
      </c>
      <c r="DA2278">
        <v>1</v>
      </c>
      <c r="DB2278" t="s">
        <v>18947</v>
      </c>
      <c r="DC2278" t="s">
        <v>85</v>
      </c>
      <c r="DD2278" t="s">
        <v>15475</v>
      </c>
      <c r="DE2278" t="s">
        <v>4158</v>
      </c>
    </row>
    <row r="2279" spans="96:109" x14ac:dyDescent="0.25">
      <c r="CR2279" t="s">
        <v>18950</v>
      </c>
      <c r="CS2279" t="s">
        <v>4030</v>
      </c>
      <c r="CT2279" t="s">
        <v>4109</v>
      </c>
      <c r="CU2279" t="s">
        <v>14233</v>
      </c>
      <c r="CV2279" t="s">
        <v>8908</v>
      </c>
      <c r="CX2279" t="s">
        <v>4105</v>
      </c>
      <c r="CZ2279" t="s">
        <v>4133</v>
      </c>
      <c r="DA2279">
        <v>1</v>
      </c>
      <c r="DB2279" t="s">
        <v>18951</v>
      </c>
      <c r="DC2279" t="s">
        <v>85</v>
      </c>
      <c r="DD2279" t="s">
        <v>14233</v>
      </c>
      <c r="DE2279" t="s">
        <v>4158</v>
      </c>
    </row>
    <row r="2280" spans="96:109" x14ac:dyDescent="0.25">
      <c r="CR2280" t="s">
        <v>18952</v>
      </c>
      <c r="CS2280" t="s">
        <v>4030</v>
      </c>
      <c r="CT2280" t="s">
        <v>4109</v>
      </c>
      <c r="CU2280" t="s">
        <v>14551</v>
      </c>
      <c r="CV2280" t="s">
        <v>8389</v>
      </c>
      <c r="CX2280" t="s">
        <v>4111</v>
      </c>
      <c r="CZ2280" t="s">
        <v>4133</v>
      </c>
      <c r="DA2280">
        <v>1</v>
      </c>
      <c r="DB2280" t="s">
        <v>18953</v>
      </c>
      <c r="DC2280" t="s">
        <v>85</v>
      </c>
      <c r="DD2280" t="s">
        <v>14551</v>
      </c>
      <c r="DE2280" t="s">
        <v>4158</v>
      </c>
    </row>
    <row r="2281" spans="96:109" x14ac:dyDescent="0.25">
      <c r="CR2281" t="s">
        <v>18954</v>
      </c>
      <c r="CS2281" t="s">
        <v>4050</v>
      </c>
      <c r="CT2281" t="s">
        <v>4032</v>
      </c>
      <c r="CU2281" t="s">
        <v>15017</v>
      </c>
      <c r="CV2281" t="s">
        <v>8257</v>
      </c>
      <c r="CX2281" t="s">
        <v>4105</v>
      </c>
      <c r="CY2281" s="17">
        <v>0.2</v>
      </c>
      <c r="CZ2281" t="s">
        <v>4133</v>
      </c>
      <c r="DA2281">
        <v>1</v>
      </c>
      <c r="DB2281" t="s">
        <v>15018</v>
      </c>
      <c r="DC2281" t="s">
        <v>85</v>
      </c>
      <c r="DD2281" t="s">
        <v>15017</v>
      </c>
      <c r="DE2281" t="s">
        <v>4158</v>
      </c>
    </row>
    <row r="2282" spans="96:109" x14ac:dyDescent="0.25">
      <c r="CR2282" t="s">
        <v>18955</v>
      </c>
      <c r="CS2282" t="s">
        <v>4050</v>
      </c>
      <c r="CT2282" t="s">
        <v>4034</v>
      </c>
      <c r="CU2282" t="s">
        <v>14144</v>
      </c>
      <c r="CV2282" t="s">
        <v>8391</v>
      </c>
      <c r="CW2282" t="s">
        <v>4346</v>
      </c>
      <c r="CX2282" t="s">
        <v>4105</v>
      </c>
      <c r="CZ2282" t="s">
        <v>4133</v>
      </c>
      <c r="DA2282">
        <v>1</v>
      </c>
      <c r="DB2282" t="s">
        <v>18956</v>
      </c>
      <c r="DC2282" t="s">
        <v>85</v>
      </c>
      <c r="DD2282" t="s">
        <v>14144</v>
      </c>
      <c r="DE2282" t="s">
        <v>4158</v>
      </c>
    </row>
    <row r="2283" spans="96:109" x14ac:dyDescent="0.25">
      <c r="CR2283" t="s">
        <v>18959</v>
      </c>
      <c r="CS2283" t="s">
        <v>4030</v>
      </c>
      <c r="CT2283" t="s">
        <v>4034</v>
      </c>
      <c r="CU2283" t="s">
        <v>18735</v>
      </c>
      <c r="CV2283" t="s">
        <v>8593</v>
      </c>
      <c r="CX2283" t="s">
        <v>4105</v>
      </c>
      <c r="CZ2283" t="s">
        <v>4133</v>
      </c>
      <c r="DA2283">
        <v>1</v>
      </c>
      <c r="DB2283" t="s">
        <v>18958</v>
      </c>
      <c r="DC2283" t="s">
        <v>85</v>
      </c>
      <c r="DD2283" t="s">
        <v>18735</v>
      </c>
      <c r="DE2283" t="s">
        <v>4158</v>
      </c>
    </row>
    <row r="2284" spans="96:109" x14ac:dyDescent="0.25">
      <c r="CR2284" t="s">
        <v>18957</v>
      </c>
      <c r="CS2284" t="s">
        <v>4030</v>
      </c>
      <c r="CT2284" t="s">
        <v>4034</v>
      </c>
      <c r="CU2284" t="s">
        <v>18735</v>
      </c>
      <c r="CV2284" t="s">
        <v>8593</v>
      </c>
      <c r="CX2284" t="s">
        <v>4105</v>
      </c>
      <c r="CZ2284" t="s">
        <v>4133</v>
      </c>
      <c r="DA2284">
        <v>1</v>
      </c>
      <c r="DB2284" t="s">
        <v>18958</v>
      </c>
      <c r="DC2284" t="s">
        <v>85</v>
      </c>
      <c r="DD2284" t="s">
        <v>18735</v>
      </c>
      <c r="DE2284" t="s">
        <v>4158</v>
      </c>
    </row>
    <row r="2285" spans="96:109" x14ac:dyDescent="0.25">
      <c r="CR2285" t="s">
        <v>15488</v>
      </c>
      <c r="CS2285" t="s">
        <v>4050</v>
      </c>
      <c r="CT2285" t="s">
        <v>4034</v>
      </c>
      <c r="CU2285" t="s">
        <v>14811</v>
      </c>
      <c r="CV2285" t="s">
        <v>4614</v>
      </c>
      <c r="CW2285" t="s">
        <v>4484</v>
      </c>
      <c r="CX2285" t="s">
        <v>4105</v>
      </c>
      <c r="CZ2285" t="s">
        <v>4133</v>
      </c>
      <c r="DA2285">
        <v>1</v>
      </c>
      <c r="DB2285" t="s">
        <v>15478</v>
      </c>
      <c r="DC2285" t="s">
        <v>85</v>
      </c>
      <c r="DD2285" t="s">
        <v>14811</v>
      </c>
      <c r="DE2285" t="s">
        <v>4158</v>
      </c>
    </row>
    <row r="2286" spans="96:109" x14ac:dyDescent="0.25">
      <c r="CR2286" t="s">
        <v>15492</v>
      </c>
      <c r="CS2286" t="s">
        <v>4050</v>
      </c>
      <c r="CT2286" t="s">
        <v>4034</v>
      </c>
      <c r="CU2286" t="s">
        <v>16163</v>
      </c>
      <c r="CV2286" t="s">
        <v>4614</v>
      </c>
      <c r="CW2286" t="s">
        <v>4484</v>
      </c>
      <c r="CX2286" t="s">
        <v>4105</v>
      </c>
      <c r="CZ2286" t="s">
        <v>4133</v>
      </c>
      <c r="DA2286">
        <v>1</v>
      </c>
      <c r="DB2286" t="s">
        <v>15478</v>
      </c>
      <c r="DC2286" t="s">
        <v>85</v>
      </c>
      <c r="DD2286" t="s">
        <v>16163</v>
      </c>
      <c r="DE2286" t="s">
        <v>4158</v>
      </c>
    </row>
    <row r="2287" spans="96:109" x14ac:dyDescent="0.25">
      <c r="CR2287" t="s">
        <v>15491</v>
      </c>
      <c r="CS2287" t="s">
        <v>4050</v>
      </c>
      <c r="CT2287" t="s">
        <v>4034</v>
      </c>
      <c r="CU2287" t="s">
        <v>16165</v>
      </c>
      <c r="CV2287" t="s">
        <v>4614</v>
      </c>
      <c r="CW2287" t="s">
        <v>4484</v>
      </c>
      <c r="CX2287" t="s">
        <v>4105</v>
      </c>
      <c r="CZ2287" t="s">
        <v>4133</v>
      </c>
      <c r="DA2287">
        <v>1</v>
      </c>
      <c r="DB2287" t="s">
        <v>15478</v>
      </c>
      <c r="DC2287" t="s">
        <v>85</v>
      </c>
      <c r="DD2287" t="s">
        <v>16165</v>
      </c>
      <c r="DE2287" t="s">
        <v>4158</v>
      </c>
    </row>
    <row r="2288" spans="96:109" x14ac:dyDescent="0.25">
      <c r="CR2288" t="s">
        <v>15477</v>
      </c>
      <c r="CS2288" t="s">
        <v>4050</v>
      </c>
      <c r="CT2288" t="s">
        <v>4034</v>
      </c>
      <c r="CU2288" t="s">
        <v>16167</v>
      </c>
      <c r="CV2288" t="s">
        <v>4614</v>
      </c>
      <c r="CW2288" t="s">
        <v>4484</v>
      </c>
      <c r="CX2288" t="s">
        <v>4105</v>
      </c>
      <c r="CZ2288" t="s">
        <v>4133</v>
      </c>
      <c r="DA2288">
        <v>1</v>
      </c>
      <c r="DB2288" t="s">
        <v>15478</v>
      </c>
      <c r="DC2288" t="s">
        <v>85</v>
      </c>
      <c r="DD2288" t="s">
        <v>16167</v>
      </c>
      <c r="DE2288" t="s">
        <v>4158</v>
      </c>
    </row>
    <row r="2289" spans="96:109" x14ac:dyDescent="0.25">
      <c r="CR2289" t="s">
        <v>15484</v>
      </c>
      <c r="CS2289" t="s">
        <v>4050</v>
      </c>
      <c r="CT2289" t="s">
        <v>4034</v>
      </c>
      <c r="CU2289" t="s">
        <v>15794</v>
      </c>
      <c r="CV2289" t="s">
        <v>4614</v>
      </c>
      <c r="CW2289" t="s">
        <v>4484</v>
      </c>
      <c r="CX2289" t="s">
        <v>4105</v>
      </c>
      <c r="CZ2289" t="s">
        <v>4133</v>
      </c>
      <c r="DA2289">
        <v>1</v>
      </c>
      <c r="DB2289" t="s">
        <v>15478</v>
      </c>
      <c r="DC2289" t="s">
        <v>85</v>
      </c>
      <c r="DD2289" t="s">
        <v>15794</v>
      </c>
      <c r="DE2289" t="s">
        <v>4158</v>
      </c>
    </row>
    <row r="2290" spans="96:109" x14ac:dyDescent="0.25">
      <c r="CR2290" t="s">
        <v>15490</v>
      </c>
      <c r="CS2290" t="s">
        <v>4050</v>
      </c>
      <c r="CT2290" t="s">
        <v>4034</v>
      </c>
      <c r="CU2290" t="s">
        <v>15794</v>
      </c>
      <c r="CV2290" t="s">
        <v>4614</v>
      </c>
      <c r="CW2290" t="s">
        <v>4484</v>
      </c>
      <c r="CX2290" t="s">
        <v>4105</v>
      </c>
      <c r="CZ2290" t="s">
        <v>4133</v>
      </c>
      <c r="DA2290">
        <v>1</v>
      </c>
      <c r="DB2290" t="s">
        <v>15478</v>
      </c>
      <c r="DC2290" t="s">
        <v>85</v>
      </c>
      <c r="DD2290" t="s">
        <v>15794</v>
      </c>
      <c r="DE2290" t="s">
        <v>4158</v>
      </c>
    </row>
    <row r="2291" spans="96:109" x14ac:dyDescent="0.25">
      <c r="CR2291" t="s">
        <v>18960</v>
      </c>
      <c r="CS2291" t="s">
        <v>4050</v>
      </c>
      <c r="CT2291" t="s">
        <v>4109</v>
      </c>
      <c r="CU2291" t="s">
        <v>18961</v>
      </c>
      <c r="CV2291" t="s">
        <v>4614</v>
      </c>
      <c r="CW2291" t="s">
        <v>4412</v>
      </c>
      <c r="CX2291" t="s">
        <v>4111</v>
      </c>
      <c r="CZ2291" t="s">
        <v>4133</v>
      </c>
      <c r="DA2291">
        <v>1</v>
      </c>
      <c r="DB2291" t="s">
        <v>18962</v>
      </c>
      <c r="DC2291" t="s">
        <v>85</v>
      </c>
      <c r="DD2291" t="s">
        <v>18961</v>
      </c>
      <c r="DE2291" t="s">
        <v>4158</v>
      </c>
    </row>
    <row r="2292" spans="96:109" x14ac:dyDescent="0.25">
      <c r="CR2292" t="s">
        <v>18963</v>
      </c>
      <c r="CS2292" t="s">
        <v>4050</v>
      </c>
      <c r="CT2292" t="s">
        <v>4032</v>
      </c>
      <c r="CU2292" t="s">
        <v>18739</v>
      </c>
      <c r="CV2292" t="s">
        <v>4614</v>
      </c>
      <c r="CW2292" t="s">
        <v>4474</v>
      </c>
      <c r="CX2292" t="s">
        <v>4105</v>
      </c>
      <c r="CY2292" s="17">
        <v>0.2</v>
      </c>
      <c r="CZ2292" t="s">
        <v>4133</v>
      </c>
      <c r="DA2292">
        <v>1</v>
      </c>
      <c r="DB2292" t="s">
        <v>15023</v>
      </c>
      <c r="DC2292" t="s">
        <v>85</v>
      </c>
      <c r="DD2292" t="s">
        <v>18739</v>
      </c>
      <c r="DE2292" t="s">
        <v>4158</v>
      </c>
    </row>
    <row r="2293" spans="96:109" x14ac:dyDescent="0.25">
      <c r="CR2293" t="s">
        <v>18964</v>
      </c>
      <c r="CS2293" t="s">
        <v>4050</v>
      </c>
      <c r="CT2293" t="s">
        <v>4109</v>
      </c>
      <c r="CU2293" t="s">
        <v>18965</v>
      </c>
      <c r="CV2293" t="s">
        <v>4169</v>
      </c>
      <c r="CX2293" t="s">
        <v>4111</v>
      </c>
      <c r="CZ2293" t="s">
        <v>4133</v>
      </c>
      <c r="DA2293">
        <v>1</v>
      </c>
      <c r="DB2293" t="s">
        <v>18966</v>
      </c>
      <c r="DC2293" t="s">
        <v>85</v>
      </c>
      <c r="DD2293" t="s">
        <v>18965</v>
      </c>
      <c r="DE2293" t="s">
        <v>4158</v>
      </c>
    </row>
    <row r="2294" spans="96:109" x14ac:dyDescent="0.25">
      <c r="CR2294" t="s">
        <v>18967</v>
      </c>
      <c r="CS2294" t="s">
        <v>4030</v>
      </c>
      <c r="CT2294" t="s">
        <v>4104</v>
      </c>
      <c r="CU2294" t="s">
        <v>18968</v>
      </c>
      <c r="CV2294" t="s">
        <v>8455</v>
      </c>
      <c r="CW2294" t="s">
        <v>4117</v>
      </c>
      <c r="CX2294" t="s">
        <v>4105</v>
      </c>
      <c r="CZ2294" t="s">
        <v>4133</v>
      </c>
      <c r="DA2294">
        <v>1</v>
      </c>
      <c r="DB2294" t="s">
        <v>18969</v>
      </c>
      <c r="DC2294" t="s">
        <v>85</v>
      </c>
      <c r="DD2294" t="s">
        <v>18968</v>
      </c>
      <c r="DE2294" t="s">
        <v>4158</v>
      </c>
    </row>
    <row r="2295" spans="96:109" x14ac:dyDescent="0.25">
      <c r="CR2295" t="s">
        <v>18970</v>
      </c>
      <c r="CS2295" t="s">
        <v>4030</v>
      </c>
      <c r="CT2295" t="s">
        <v>4104</v>
      </c>
      <c r="CU2295" t="s">
        <v>18971</v>
      </c>
      <c r="CV2295" t="s">
        <v>8455</v>
      </c>
      <c r="CW2295" t="s">
        <v>4117</v>
      </c>
      <c r="CX2295" t="s">
        <v>4105</v>
      </c>
      <c r="CZ2295" t="s">
        <v>4133</v>
      </c>
      <c r="DA2295">
        <v>1</v>
      </c>
      <c r="DB2295" t="s">
        <v>18969</v>
      </c>
      <c r="DC2295" t="s">
        <v>85</v>
      </c>
      <c r="DD2295" t="s">
        <v>18971</v>
      </c>
      <c r="DE2295" t="s">
        <v>4158</v>
      </c>
    </row>
    <row r="2296" spans="96:109" x14ac:dyDescent="0.25">
      <c r="CR2296" t="s">
        <v>18972</v>
      </c>
      <c r="CS2296" t="s">
        <v>4030</v>
      </c>
      <c r="CT2296" t="s">
        <v>4104</v>
      </c>
      <c r="CU2296" t="s">
        <v>18971</v>
      </c>
      <c r="CV2296" t="s">
        <v>8455</v>
      </c>
      <c r="CW2296" t="s">
        <v>4117</v>
      </c>
      <c r="CX2296" t="s">
        <v>4105</v>
      </c>
      <c r="CZ2296" t="s">
        <v>4133</v>
      </c>
      <c r="DA2296">
        <v>1</v>
      </c>
      <c r="DB2296" t="s">
        <v>18969</v>
      </c>
      <c r="DC2296" t="s">
        <v>85</v>
      </c>
      <c r="DD2296" t="s">
        <v>18971</v>
      </c>
      <c r="DE2296" t="s">
        <v>4158</v>
      </c>
    </row>
    <row r="2297" spans="96:109" x14ac:dyDescent="0.25">
      <c r="CR2297" t="s">
        <v>15051</v>
      </c>
      <c r="CS2297" t="s">
        <v>4050</v>
      </c>
      <c r="CT2297" t="s">
        <v>4034</v>
      </c>
      <c r="CU2297" t="s">
        <v>13340</v>
      </c>
      <c r="CV2297" t="s">
        <v>8387</v>
      </c>
      <c r="CW2297" t="s">
        <v>4226</v>
      </c>
      <c r="CX2297" t="s">
        <v>4105</v>
      </c>
      <c r="CY2297" s="17">
        <v>0.2</v>
      </c>
      <c r="CZ2297" t="s">
        <v>4133</v>
      </c>
      <c r="DA2297">
        <v>1</v>
      </c>
      <c r="DB2297" t="s">
        <v>15050</v>
      </c>
      <c r="DC2297" t="s">
        <v>85</v>
      </c>
      <c r="DD2297" t="s">
        <v>13340</v>
      </c>
      <c r="DE2297" t="s">
        <v>4158</v>
      </c>
    </row>
    <row r="2298" spans="96:109" x14ac:dyDescent="0.25">
      <c r="CR2298" t="s">
        <v>18973</v>
      </c>
      <c r="CS2298" t="s">
        <v>4050</v>
      </c>
      <c r="CT2298" t="s">
        <v>4109</v>
      </c>
      <c r="CU2298" t="s">
        <v>13749</v>
      </c>
      <c r="CV2298" t="s">
        <v>4614</v>
      </c>
      <c r="CX2298" t="s">
        <v>4111</v>
      </c>
      <c r="CZ2298" t="s">
        <v>4133</v>
      </c>
      <c r="DA2298">
        <v>1</v>
      </c>
      <c r="DB2298" t="s">
        <v>18974</v>
      </c>
      <c r="DC2298" t="s">
        <v>85</v>
      </c>
      <c r="DD2298" t="s">
        <v>13749</v>
      </c>
      <c r="DE2298" t="s">
        <v>4158</v>
      </c>
    </row>
    <row r="2299" spans="96:109" x14ac:dyDescent="0.25">
      <c r="CR2299" t="s">
        <v>18980</v>
      </c>
      <c r="CS2299" t="s">
        <v>4030</v>
      </c>
      <c r="CT2299" t="s">
        <v>4034</v>
      </c>
      <c r="CU2299" t="s">
        <v>18981</v>
      </c>
      <c r="CV2299" t="s">
        <v>8388</v>
      </c>
      <c r="CX2299" t="s">
        <v>4105</v>
      </c>
      <c r="CZ2299" t="s">
        <v>4133</v>
      </c>
      <c r="DA2299">
        <v>1</v>
      </c>
      <c r="DB2299" t="s">
        <v>18982</v>
      </c>
      <c r="DC2299" t="s">
        <v>85</v>
      </c>
      <c r="DD2299" t="s">
        <v>18981</v>
      </c>
      <c r="DE2299" t="s">
        <v>4158</v>
      </c>
    </row>
    <row r="2300" spans="96:109" x14ac:dyDescent="0.25">
      <c r="CR2300" t="s">
        <v>13821</v>
      </c>
      <c r="CS2300" t="s">
        <v>4050</v>
      </c>
      <c r="CT2300" t="s">
        <v>4109</v>
      </c>
      <c r="CU2300" t="s">
        <v>18983</v>
      </c>
      <c r="CV2300" t="s">
        <v>4169</v>
      </c>
      <c r="CW2300" t="s">
        <v>4193</v>
      </c>
      <c r="CX2300" t="s">
        <v>4111</v>
      </c>
      <c r="CZ2300" t="s">
        <v>4133</v>
      </c>
      <c r="DA2300">
        <v>1</v>
      </c>
      <c r="DB2300" t="s">
        <v>13822</v>
      </c>
      <c r="DC2300" t="s">
        <v>85</v>
      </c>
      <c r="DD2300" t="s">
        <v>18983</v>
      </c>
      <c r="DE2300" t="s">
        <v>4158</v>
      </c>
    </row>
    <row r="2301" spans="96:109" x14ac:dyDescent="0.25">
      <c r="CR2301" t="s">
        <v>18984</v>
      </c>
      <c r="CS2301" t="s">
        <v>4050</v>
      </c>
      <c r="CT2301" t="s">
        <v>4034</v>
      </c>
      <c r="CU2301" t="s">
        <v>18985</v>
      </c>
      <c r="CV2301" t="s">
        <v>8257</v>
      </c>
      <c r="CW2301" t="s">
        <v>4380</v>
      </c>
      <c r="CX2301" t="s">
        <v>4105</v>
      </c>
      <c r="CZ2301" t="s">
        <v>4133</v>
      </c>
      <c r="DA2301">
        <v>1</v>
      </c>
      <c r="DB2301" t="s">
        <v>18977</v>
      </c>
      <c r="DC2301" t="s">
        <v>85</v>
      </c>
      <c r="DD2301" t="s">
        <v>18985</v>
      </c>
      <c r="DE2301" t="s">
        <v>4158</v>
      </c>
    </row>
    <row r="2302" spans="96:109" x14ac:dyDescent="0.25">
      <c r="CR2302" t="s">
        <v>18986</v>
      </c>
      <c r="CS2302" t="s">
        <v>4050</v>
      </c>
      <c r="CT2302" t="s">
        <v>4034</v>
      </c>
      <c r="CU2302" t="s">
        <v>16059</v>
      </c>
      <c r="CV2302" t="s">
        <v>8257</v>
      </c>
      <c r="CW2302" t="s">
        <v>4380</v>
      </c>
      <c r="CX2302" t="s">
        <v>4105</v>
      </c>
      <c r="CZ2302" t="s">
        <v>4133</v>
      </c>
      <c r="DA2302">
        <v>1</v>
      </c>
      <c r="DB2302" t="s">
        <v>18977</v>
      </c>
      <c r="DC2302" t="s">
        <v>85</v>
      </c>
      <c r="DD2302" t="s">
        <v>16059</v>
      </c>
      <c r="DE2302" t="s">
        <v>4158</v>
      </c>
    </row>
    <row r="2303" spans="96:109" x14ac:dyDescent="0.25">
      <c r="CR2303" t="s">
        <v>18978</v>
      </c>
      <c r="CS2303" t="s">
        <v>4050</v>
      </c>
      <c r="CT2303" t="s">
        <v>4109</v>
      </c>
      <c r="CU2303" t="s">
        <v>18979</v>
      </c>
      <c r="CV2303" t="s">
        <v>4169</v>
      </c>
      <c r="CW2303" t="s">
        <v>4229</v>
      </c>
      <c r="CX2303" t="s">
        <v>4111</v>
      </c>
      <c r="CZ2303" t="s">
        <v>4133</v>
      </c>
      <c r="DA2303">
        <v>1</v>
      </c>
      <c r="DB2303" t="s">
        <v>18977</v>
      </c>
      <c r="DC2303" t="s">
        <v>85</v>
      </c>
      <c r="DD2303" t="s">
        <v>18979</v>
      </c>
      <c r="DE2303" t="s">
        <v>4158</v>
      </c>
    </row>
    <row r="2304" spans="96:109" x14ac:dyDescent="0.25">
      <c r="CR2304" t="s">
        <v>18987</v>
      </c>
      <c r="CS2304" t="s">
        <v>4050</v>
      </c>
      <c r="CT2304" t="s">
        <v>4109</v>
      </c>
      <c r="CU2304" t="s">
        <v>18976</v>
      </c>
      <c r="CV2304" t="s">
        <v>4169</v>
      </c>
      <c r="CW2304" t="s">
        <v>4148</v>
      </c>
      <c r="CX2304" t="s">
        <v>4111</v>
      </c>
      <c r="CZ2304" t="s">
        <v>4133</v>
      </c>
      <c r="DA2304">
        <v>1</v>
      </c>
      <c r="DB2304" t="s">
        <v>18977</v>
      </c>
      <c r="DC2304" t="s">
        <v>85</v>
      </c>
      <c r="DD2304" t="s">
        <v>18976</v>
      </c>
      <c r="DE2304" t="s">
        <v>4158</v>
      </c>
    </row>
    <row r="2305" spans="96:109" x14ac:dyDescent="0.25">
      <c r="CR2305" t="s">
        <v>18975</v>
      </c>
      <c r="CS2305" t="s">
        <v>4050</v>
      </c>
      <c r="CT2305" t="s">
        <v>4109</v>
      </c>
      <c r="CU2305" t="s">
        <v>18976</v>
      </c>
      <c r="CV2305" t="s">
        <v>4169</v>
      </c>
      <c r="CW2305" t="s">
        <v>4148</v>
      </c>
      <c r="CX2305" t="s">
        <v>4111</v>
      </c>
      <c r="CZ2305" t="s">
        <v>4133</v>
      </c>
      <c r="DA2305">
        <v>1</v>
      </c>
      <c r="DB2305" t="s">
        <v>18977</v>
      </c>
      <c r="DC2305" t="s">
        <v>85</v>
      </c>
      <c r="DD2305" t="s">
        <v>18976</v>
      </c>
      <c r="DE2305" t="s">
        <v>4158</v>
      </c>
    </row>
    <row r="2306" spans="96:109" x14ac:dyDescent="0.25">
      <c r="CR2306" t="s">
        <v>18988</v>
      </c>
      <c r="CS2306" t="s">
        <v>4050</v>
      </c>
      <c r="CT2306" t="s">
        <v>4032</v>
      </c>
      <c r="CU2306" t="s">
        <v>18788</v>
      </c>
      <c r="CV2306" t="s">
        <v>8257</v>
      </c>
      <c r="CX2306" t="s">
        <v>4105</v>
      </c>
      <c r="CZ2306" t="s">
        <v>4133</v>
      </c>
      <c r="DA2306">
        <v>1</v>
      </c>
      <c r="DB2306" t="s">
        <v>18977</v>
      </c>
      <c r="DC2306" t="s">
        <v>85</v>
      </c>
      <c r="DD2306" t="s">
        <v>18788</v>
      </c>
      <c r="DE2306" t="s">
        <v>4158</v>
      </c>
    </row>
    <row r="2307" spans="96:109" x14ac:dyDescent="0.25">
      <c r="CR2307" t="s">
        <v>18989</v>
      </c>
      <c r="CS2307" t="s">
        <v>4030</v>
      </c>
      <c r="CT2307" t="s">
        <v>4034</v>
      </c>
      <c r="CU2307" t="s">
        <v>18990</v>
      </c>
      <c r="CV2307" t="s">
        <v>8521</v>
      </c>
      <c r="CX2307" t="s">
        <v>4105</v>
      </c>
      <c r="CZ2307" t="s">
        <v>4133</v>
      </c>
      <c r="DA2307">
        <v>1</v>
      </c>
      <c r="DB2307" t="s">
        <v>18991</v>
      </c>
      <c r="DC2307" t="s">
        <v>85</v>
      </c>
      <c r="DD2307" t="s">
        <v>18990</v>
      </c>
      <c r="DE2307" t="s">
        <v>4158</v>
      </c>
    </row>
    <row r="2308" spans="96:109" x14ac:dyDescent="0.25">
      <c r="CR2308" t="s">
        <v>18992</v>
      </c>
      <c r="CS2308" t="s">
        <v>4030</v>
      </c>
      <c r="CT2308" t="s">
        <v>4126</v>
      </c>
      <c r="CU2308" t="s">
        <v>15511</v>
      </c>
      <c r="CV2308" t="s">
        <v>8829</v>
      </c>
      <c r="CX2308" t="s">
        <v>4105</v>
      </c>
      <c r="CZ2308" t="s">
        <v>4133</v>
      </c>
      <c r="DA2308">
        <v>1</v>
      </c>
      <c r="DB2308" t="s">
        <v>18993</v>
      </c>
      <c r="DC2308" t="s">
        <v>85</v>
      </c>
      <c r="DD2308" t="s">
        <v>15511</v>
      </c>
      <c r="DE2308" t="s">
        <v>4158</v>
      </c>
    </row>
    <row r="2309" spans="96:109" x14ac:dyDescent="0.25">
      <c r="CR2309" t="s">
        <v>20672</v>
      </c>
      <c r="CS2309" t="s">
        <v>4030</v>
      </c>
      <c r="CT2309" t="s">
        <v>4034</v>
      </c>
      <c r="CU2309" t="s">
        <v>20452</v>
      </c>
      <c r="CV2309" t="s">
        <v>8455</v>
      </c>
      <c r="CX2309" t="s">
        <v>4105</v>
      </c>
      <c r="CZ2309" t="s">
        <v>4133</v>
      </c>
      <c r="DA2309">
        <v>1</v>
      </c>
      <c r="DB2309" t="s">
        <v>20673</v>
      </c>
      <c r="DC2309" t="s">
        <v>241</v>
      </c>
      <c r="DD2309" t="s">
        <v>20452</v>
      </c>
      <c r="DE2309" t="s">
        <v>4158</v>
      </c>
    </row>
    <row r="2310" spans="96:109" x14ac:dyDescent="0.25">
      <c r="CR2310" t="s">
        <v>20674</v>
      </c>
      <c r="CS2310" t="s">
        <v>4050</v>
      </c>
      <c r="CT2310" t="s">
        <v>4034</v>
      </c>
      <c r="CU2310" t="s">
        <v>20571</v>
      </c>
      <c r="CV2310" t="s">
        <v>8257</v>
      </c>
      <c r="CX2310" t="s">
        <v>4105</v>
      </c>
      <c r="CZ2310" t="s">
        <v>4133</v>
      </c>
      <c r="DA2310">
        <v>1</v>
      </c>
      <c r="DB2310" t="s">
        <v>20675</v>
      </c>
      <c r="DC2310" t="s">
        <v>241</v>
      </c>
      <c r="DD2310" t="s">
        <v>20571</v>
      </c>
      <c r="DE2310" t="s">
        <v>4158</v>
      </c>
    </row>
    <row r="2311" spans="96:109" x14ac:dyDescent="0.25">
      <c r="CR2311" t="s">
        <v>20676</v>
      </c>
      <c r="CS2311" t="s">
        <v>4050</v>
      </c>
      <c r="CT2311" t="s">
        <v>4032</v>
      </c>
      <c r="CU2311" t="s">
        <v>20677</v>
      </c>
      <c r="CV2311" t="s">
        <v>8391</v>
      </c>
      <c r="CX2311" t="s">
        <v>4105</v>
      </c>
      <c r="CZ2311" t="s">
        <v>4133</v>
      </c>
      <c r="DA2311">
        <v>1</v>
      </c>
      <c r="DB2311" t="s">
        <v>20678</v>
      </c>
      <c r="DC2311" t="s">
        <v>241</v>
      </c>
      <c r="DD2311" t="s">
        <v>20677</v>
      </c>
      <c r="DE2311" t="s">
        <v>4158</v>
      </c>
    </row>
    <row r="2312" spans="96:109" x14ac:dyDescent="0.25">
      <c r="CR2312" t="s">
        <v>8583</v>
      </c>
      <c r="CS2312" t="s">
        <v>4030</v>
      </c>
      <c r="CT2312" t="s">
        <v>4126</v>
      </c>
      <c r="CU2312" t="s">
        <v>20679</v>
      </c>
      <c r="CV2312" t="s">
        <v>20513</v>
      </c>
      <c r="CW2312" t="s">
        <v>4443</v>
      </c>
      <c r="CX2312" t="s">
        <v>4105</v>
      </c>
      <c r="CZ2312" t="s">
        <v>4133</v>
      </c>
      <c r="DA2312">
        <v>1</v>
      </c>
      <c r="DB2312" t="s">
        <v>8582</v>
      </c>
      <c r="DC2312" t="s">
        <v>241</v>
      </c>
      <c r="DD2312" t="s">
        <v>20679</v>
      </c>
      <c r="DE2312" t="s">
        <v>4158</v>
      </c>
    </row>
    <row r="2313" spans="96:109" x14ac:dyDescent="0.25">
      <c r="CR2313" t="s">
        <v>21162</v>
      </c>
      <c r="CS2313" t="s">
        <v>4050</v>
      </c>
      <c r="CT2313" t="s">
        <v>4109</v>
      </c>
      <c r="CU2313" t="s">
        <v>21163</v>
      </c>
      <c r="CV2313" t="s">
        <v>8257</v>
      </c>
      <c r="CW2313" t="s">
        <v>4280</v>
      </c>
      <c r="CX2313" t="s">
        <v>4111</v>
      </c>
      <c r="CZ2313" t="s">
        <v>4133</v>
      </c>
      <c r="DA2313">
        <v>1</v>
      </c>
      <c r="DB2313" t="s">
        <v>21164</v>
      </c>
      <c r="DC2313" t="s">
        <v>241</v>
      </c>
      <c r="DD2313" t="s">
        <v>21163</v>
      </c>
      <c r="DE2313" t="s">
        <v>4158</v>
      </c>
    </row>
    <row r="2314" spans="96:109" x14ac:dyDescent="0.25">
      <c r="CR2314" t="s">
        <v>21165</v>
      </c>
      <c r="CS2314" t="s">
        <v>4030</v>
      </c>
      <c r="CT2314" t="s">
        <v>4142</v>
      </c>
      <c r="CU2314" t="s">
        <v>21053</v>
      </c>
      <c r="CV2314" t="s">
        <v>8595</v>
      </c>
      <c r="CX2314" t="s">
        <v>4105</v>
      </c>
      <c r="CY2314" s="17">
        <v>0.2</v>
      </c>
      <c r="CZ2314" t="s">
        <v>4133</v>
      </c>
      <c r="DA2314">
        <v>1</v>
      </c>
      <c r="DB2314" t="s">
        <v>21166</v>
      </c>
      <c r="DC2314" t="s">
        <v>241</v>
      </c>
      <c r="DD2314" t="s">
        <v>21053</v>
      </c>
      <c r="DE2314" t="s">
        <v>4158</v>
      </c>
    </row>
    <row r="2315" spans="96:109" x14ac:dyDescent="0.25">
      <c r="CR2315" t="s">
        <v>21167</v>
      </c>
      <c r="CS2315" t="s">
        <v>4050</v>
      </c>
      <c r="CT2315" t="s">
        <v>4034</v>
      </c>
      <c r="CU2315" t="s">
        <v>20902</v>
      </c>
      <c r="CV2315" t="s">
        <v>8257</v>
      </c>
      <c r="CX2315" t="s">
        <v>4105</v>
      </c>
      <c r="CZ2315" t="s">
        <v>4133</v>
      </c>
      <c r="DA2315">
        <v>1</v>
      </c>
      <c r="DB2315" t="s">
        <v>21168</v>
      </c>
      <c r="DC2315" t="s">
        <v>241</v>
      </c>
      <c r="DD2315" t="s">
        <v>20902</v>
      </c>
      <c r="DE2315" t="s">
        <v>4158</v>
      </c>
    </row>
    <row r="2316" spans="96:109" x14ac:dyDescent="0.25">
      <c r="CR2316" t="s">
        <v>21169</v>
      </c>
      <c r="CS2316" t="s">
        <v>4030</v>
      </c>
      <c r="CT2316" t="s">
        <v>4032</v>
      </c>
      <c r="CU2316" t="s">
        <v>21170</v>
      </c>
      <c r="CV2316" t="s">
        <v>8850</v>
      </c>
      <c r="CX2316" t="s">
        <v>4105</v>
      </c>
      <c r="CZ2316" t="s">
        <v>4133</v>
      </c>
      <c r="DA2316">
        <v>1</v>
      </c>
      <c r="DB2316" t="s">
        <v>21171</v>
      </c>
      <c r="DC2316" t="s">
        <v>241</v>
      </c>
      <c r="DD2316" t="s">
        <v>21170</v>
      </c>
      <c r="DE2316" t="s">
        <v>4158</v>
      </c>
    </row>
    <row r="2317" spans="96:109" x14ac:dyDescent="0.25">
      <c r="CR2317" t="s">
        <v>21172</v>
      </c>
      <c r="CS2317" t="s">
        <v>4030</v>
      </c>
      <c r="CT2317" t="s">
        <v>4109</v>
      </c>
      <c r="CU2317" t="s">
        <v>21004</v>
      </c>
      <c r="CV2317" t="s">
        <v>8908</v>
      </c>
      <c r="CX2317" t="s">
        <v>4111</v>
      </c>
      <c r="CZ2317" t="s">
        <v>4133</v>
      </c>
      <c r="DA2317">
        <v>1</v>
      </c>
      <c r="DB2317" t="s">
        <v>21173</v>
      </c>
      <c r="DC2317" t="s">
        <v>241</v>
      </c>
      <c r="DD2317" t="s">
        <v>21004</v>
      </c>
      <c r="DE2317" t="s">
        <v>4158</v>
      </c>
    </row>
    <row r="2318" spans="96:109" x14ac:dyDescent="0.25">
      <c r="CR2318" t="s">
        <v>21174</v>
      </c>
      <c r="CS2318" t="s">
        <v>4050</v>
      </c>
      <c r="CT2318" t="s">
        <v>4109</v>
      </c>
      <c r="CU2318" t="s">
        <v>21175</v>
      </c>
      <c r="CV2318" t="s">
        <v>8257</v>
      </c>
      <c r="CX2318" t="s">
        <v>4111</v>
      </c>
      <c r="CZ2318" t="s">
        <v>4133</v>
      </c>
      <c r="DA2318">
        <v>1</v>
      </c>
      <c r="DB2318" t="s">
        <v>21176</v>
      </c>
      <c r="DC2318" t="s">
        <v>241</v>
      </c>
      <c r="DD2318" t="s">
        <v>21175</v>
      </c>
      <c r="DE2318" t="s">
        <v>4158</v>
      </c>
    </row>
    <row r="2319" spans="96:109" x14ac:dyDescent="0.25">
      <c r="CR2319" t="s">
        <v>8414</v>
      </c>
      <c r="CS2319" t="s">
        <v>4030</v>
      </c>
      <c r="CT2319" t="s">
        <v>4032</v>
      </c>
      <c r="CU2319" t="s">
        <v>21145</v>
      </c>
      <c r="CV2319" t="s">
        <v>8429</v>
      </c>
      <c r="CX2319" t="s">
        <v>4105</v>
      </c>
      <c r="CY2319" s="17">
        <v>0.5</v>
      </c>
      <c r="CZ2319" t="s">
        <v>4133</v>
      </c>
      <c r="DA2319">
        <v>1</v>
      </c>
      <c r="DB2319" t="s">
        <v>21177</v>
      </c>
      <c r="DC2319" t="s">
        <v>241</v>
      </c>
      <c r="DD2319" t="s">
        <v>21145</v>
      </c>
      <c r="DE2319" t="s">
        <v>4158</v>
      </c>
    </row>
    <row r="2320" spans="96:109" x14ac:dyDescent="0.25">
      <c r="CR2320" t="s">
        <v>21178</v>
      </c>
      <c r="CS2320" t="s">
        <v>4050</v>
      </c>
      <c r="CT2320" t="s">
        <v>4109</v>
      </c>
      <c r="CU2320" t="s">
        <v>21179</v>
      </c>
      <c r="CV2320" t="s">
        <v>8257</v>
      </c>
      <c r="CX2320" t="s">
        <v>4111</v>
      </c>
      <c r="CZ2320" t="s">
        <v>4133</v>
      </c>
      <c r="DA2320">
        <v>1</v>
      </c>
      <c r="DB2320" t="s">
        <v>21180</v>
      </c>
      <c r="DC2320" t="s">
        <v>241</v>
      </c>
      <c r="DD2320" t="s">
        <v>21179</v>
      </c>
      <c r="DE2320" t="s">
        <v>4158</v>
      </c>
    </row>
    <row r="2321" spans="96:109" x14ac:dyDescent="0.25">
      <c r="CR2321" t="s">
        <v>22163</v>
      </c>
      <c r="CS2321" t="s">
        <v>4050</v>
      </c>
      <c r="CT2321" t="s">
        <v>4109</v>
      </c>
      <c r="CU2321" t="s">
        <v>22164</v>
      </c>
      <c r="CV2321" t="s">
        <v>8257</v>
      </c>
      <c r="CW2321" t="s">
        <v>4562</v>
      </c>
      <c r="CX2321" t="s">
        <v>4111</v>
      </c>
      <c r="CZ2321" t="s">
        <v>4133</v>
      </c>
      <c r="DA2321">
        <v>1</v>
      </c>
      <c r="DB2321" t="s">
        <v>22165</v>
      </c>
      <c r="DC2321" t="s">
        <v>241</v>
      </c>
      <c r="DD2321" t="s">
        <v>22164</v>
      </c>
      <c r="DE2321" t="s">
        <v>4158</v>
      </c>
    </row>
    <row r="2322" spans="96:109" x14ac:dyDescent="0.25">
      <c r="CR2322" t="s">
        <v>22166</v>
      </c>
      <c r="CS2322" t="s">
        <v>4050</v>
      </c>
      <c r="CT2322" t="s">
        <v>4109</v>
      </c>
      <c r="CU2322" t="s">
        <v>22029</v>
      </c>
      <c r="CV2322" t="s">
        <v>8257</v>
      </c>
      <c r="CX2322" t="s">
        <v>4111</v>
      </c>
      <c r="CZ2322" t="s">
        <v>4133</v>
      </c>
      <c r="DA2322">
        <v>1</v>
      </c>
      <c r="DB2322" t="s">
        <v>22167</v>
      </c>
      <c r="DC2322" t="s">
        <v>241</v>
      </c>
      <c r="DD2322" t="s">
        <v>22029</v>
      </c>
      <c r="DE2322" t="s">
        <v>4158</v>
      </c>
    </row>
    <row r="2323" spans="96:109" x14ac:dyDescent="0.25">
      <c r="CR2323" t="s">
        <v>22168</v>
      </c>
      <c r="CS2323" t="s">
        <v>4030</v>
      </c>
      <c r="CT2323" t="s">
        <v>4027</v>
      </c>
      <c r="CU2323" t="s">
        <v>22169</v>
      </c>
      <c r="CV2323" t="s">
        <v>8594</v>
      </c>
      <c r="CX2323" t="s">
        <v>4105</v>
      </c>
      <c r="CZ2323" t="s">
        <v>4133</v>
      </c>
      <c r="DA2323">
        <v>1</v>
      </c>
      <c r="DB2323" t="s">
        <v>22170</v>
      </c>
      <c r="DC2323" t="s">
        <v>241</v>
      </c>
      <c r="DD2323" t="s">
        <v>22169</v>
      </c>
      <c r="DE2323" t="s">
        <v>4158</v>
      </c>
    </row>
    <row r="2324" spans="96:109" x14ac:dyDescent="0.25">
      <c r="CR2324" t="s">
        <v>22171</v>
      </c>
      <c r="CS2324" t="s">
        <v>4030</v>
      </c>
      <c r="CT2324" t="s">
        <v>4032</v>
      </c>
      <c r="CU2324" t="s">
        <v>22172</v>
      </c>
      <c r="CV2324" t="s">
        <v>8594</v>
      </c>
      <c r="CX2324" t="s">
        <v>4105</v>
      </c>
      <c r="CZ2324" t="s">
        <v>4133</v>
      </c>
      <c r="DA2324">
        <v>1</v>
      </c>
      <c r="DB2324" t="s">
        <v>22173</v>
      </c>
      <c r="DC2324" t="s">
        <v>241</v>
      </c>
      <c r="DD2324" t="s">
        <v>22172</v>
      </c>
      <c r="DE2324" t="s">
        <v>4158</v>
      </c>
    </row>
    <row r="2325" spans="96:109" x14ac:dyDescent="0.25">
      <c r="CR2325" t="s">
        <v>22174</v>
      </c>
      <c r="CS2325" t="s">
        <v>4050</v>
      </c>
      <c r="CT2325" t="s">
        <v>4142</v>
      </c>
      <c r="CU2325" t="s">
        <v>22125</v>
      </c>
      <c r="CV2325" t="s">
        <v>8257</v>
      </c>
      <c r="CW2325" t="s">
        <v>4472</v>
      </c>
      <c r="CX2325" t="s">
        <v>4105</v>
      </c>
      <c r="CZ2325" t="s">
        <v>4133</v>
      </c>
      <c r="DA2325">
        <v>1</v>
      </c>
      <c r="DB2325" t="s">
        <v>22175</v>
      </c>
      <c r="DC2325" t="s">
        <v>241</v>
      </c>
      <c r="DD2325" t="s">
        <v>22125</v>
      </c>
      <c r="DE2325" t="s">
        <v>4158</v>
      </c>
    </row>
    <row r="2326" spans="96:109" x14ac:dyDescent="0.25">
      <c r="CR2326" t="s">
        <v>22176</v>
      </c>
      <c r="CS2326" t="s">
        <v>4050</v>
      </c>
      <c r="CT2326" t="s">
        <v>4142</v>
      </c>
      <c r="CU2326" t="s">
        <v>21894</v>
      </c>
      <c r="CV2326" t="s">
        <v>8257</v>
      </c>
      <c r="CW2326" t="s">
        <v>4472</v>
      </c>
      <c r="CX2326" t="s">
        <v>4105</v>
      </c>
      <c r="CZ2326" t="s">
        <v>4133</v>
      </c>
      <c r="DA2326">
        <v>1</v>
      </c>
      <c r="DB2326" t="s">
        <v>22175</v>
      </c>
      <c r="DC2326" t="s">
        <v>241</v>
      </c>
      <c r="DD2326" t="s">
        <v>21894</v>
      </c>
      <c r="DE2326" t="s">
        <v>4158</v>
      </c>
    </row>
    <row r="2327" spans="96:109" x14ac:dyDescent="0.25">
      <c r="CR2327" t="s">
        <v>22177</v>
      </c>
      <c r="CS2327" t="s">
        <v>4030</v>
      </c>
      <c r="CT2327" t="s">
        <v>4032</v>
      </c>
      <c r="CU2327" t="s">
        <v>22178</v>
      </c>
      <c r="CV2327" t="s">
        <v>15643</v>
      </c>
      <c r="CX2327" t="s">
        <v>4105</v>
      </c>
      <c r="CZ2327" t="s">
        <v>4133</v>
      </c>
      <c r="DA2327">
        <v>1</v>
      </c>
      <c r="DB2327" t="s">
        <v>21642</v>
      </c>
      <c r="DC2327" t="s">
        <v>241</v>
      </c>
      <c r="DD2327" t="s">
        <v>22178</v>
      </c>
      <c r="DE2327" t="s">
        <v>4158</v>
      </c>
    </row>
    <row r="2328" spans="96:109" x14ac:dyDescent="0.25">
      <c r="CR2328" t="s">
        <v>22179</v>
      </c>
      <c r="CS2328" t="s">
        <v>4030</v>
      </c>
      <c r="CT2328" t="s">
        <v>4032</v>
      </c>
      <c r="CU2328" t="s">
        <v>22180</v>
      </c>
      <c r="CV2328" t="s">
        <v>15643</v>
      </c>
      <c r="CX2328" t="s">
        <v>4105</v>
      </c>
      <c r="CZ2328" t="s">
        <v>4133</v>
      </c>
      <c r="DA2328">
        <v>1</v>
      </c>
      <c r="DB2328" t="s">
        <v>21642</v>
      </c>
      <c r="DC2328" t="s">
        <v>241</v>
      </c>
      <c r="DD2328" t="s">
        <v>22180</v>
      </c>
      <c r="DE2328" t="s">
        <v>4158</v>
      </c>
    </row>
    <row r="2329" spans="96:109" x14ac:dyDescent="0.25">
      <c r="CR2329" t="s">
        <v>22181</v>
      </c>
      <c r="CS2329" t="s">
        <v>4030</v>
      </c>
      <c r="CT2329" t="s">
        <v>4034</v>
      </c>
      <c r="CU2329" t="s">
        <v>22182</v>
      </c>
      <c r="CV2329" t="s">
        <v>8454</v>
      </c>
      <c r="CW2329" t="s">
        <v>8422</v>
      </c>
      <c r="CX2329" t="s">
        <v>4105</v>
      </c>
      <c r="CZ2329" t="s">
        <v>4133</v>
      </c>
      <c r="DA2329">
        <v>1</v>
      </c>
      <c r="DB2329" t="s">
        <v>22183</v>
      </c>
      <c r="DC2329" t="s">
        <v>241</v>
      </c>
      <c r="DD2329" t="s">
        <v>22182</v>
      </c>
      <c r="DE2329" t="s">
        <v>4158</v>
      </c>
    </row>
    <row r="2330" spans="96:109" x14ac:dyDescent="0.25">
      <c r="CR2330" t="s">
        <v>22184</v>
      </c>
      <c r="CS2330" t="s">
        <v>4030</v>
      </c>
      <c r="CT2330" t="s">
        <v>4034</v>
      </c>
      <c r="CU2330" t="s">
        <v>22182</v>
      </c>
      <c r="CV2330" t="s">
        <v>8454</v>
      </c>
      <c r="CW2330" t="s">
        <v>8422</v>
      </c>
      <c r="CX2330" t="s">
        <v>4105</v>
      </c>
      <c r="CZ2330" t="s">
        <v>4133</v>
      </c>
      <c r="DA2330">
        <v>1</v>
      </c>
      <c r="DB2330" t="s">
        <v>22183</v>
      </c>
      <c r="DC2330" t="s">
        <v>241</v>
      </c>
      <c r="DD2330" t="s">
        <v>22182</v>
      </c>
      <c r="DE2330" t="s">
        <v>4158</v>
      </c>
    </row>
    <row r="2331" spans="96:109" x14ac:dyDescent="0.25">
      <c r="CR2331" t="s">
        <v>22185</v>
      </c>
      <c r="CS2331" t="s">
        <v>4050</v>
      </c>
      <c r="CT2331" t="s">
        <v>4142</v>
      </c>
      <c r="CU2331" t="s">
        <v>22186</v>
      </c>
      <c r="CV2331" t="s">
        <v>8257</v>
      </c>
      <c r="CW2331" t="s">
        <v>4411</v>
      </c>
      <c r="CX2331" t="s">
        <v>4105</v>
      </c>
      <c r="CZ2331" t="s">
        <v>4133</v>
      </c>
      <c r="DA2331">
        <v>1</v>
      </c>
      <c r="DB2331" t="s">
        <v>22187</v>
      </c>
      <c r="DC2331" t="s">
        <v>241</v>
      </c>
      <c r="DD2331" t="s">
        <v>22186</v>
      </c>
      <c r="DE2331" t="s">
        <v>4158</v>
      </c>
    </row>
    <row r="2332" spans="96:109" x14ac:dyDescent="0.25">
      <c r="CR2332" t="s">
        <v>22188</v>
      </c>
      <c r="CS2332" t="s">
        <v>4050</v>
      </c>
      <c r="CT2332" t="s">
        <v>4032</v>
      </c>
      <c r="CU2332" t="s">
        <v>22186</v>
      </c>
      <c r="CV2332" t="s">
        <v>8257</v>
      </c>
      <c r="CX2332" t="s">
        <v>4105</v>
      </c>
      <c r="CZ2332" t="s">
        <v>4133</v>
      </c>
      <c r="DA2332">
        <v>1</v>
      </c>
      <c r="DB2332" t="s">
        <v>22187</v>
      </c>
      <c r="DC2332" t="s">
        <v>241</v>
      </c>
      <c r="DD2332" t="s">
        <v>22186</v>
      </c>
      <c r="DE2332" t="s">
        <v>4158</v>
      </c>
    </row>
    <row r="2333" spans="96:109" x14ac:dyDescent="0.25">
      <c r="CR2333" t="s">
        <v>22189</v>
      </c>
      <c r="CS2333" t="s">
        <v>4050</v>
      </c>
      <c r="CT2333" t="s">
        <v>4034</v>
      </c>
      <c r="CU2333" t="s">
        <v>22190</v>
      </c>
      <c r="CV2333" t="s">
        <v>4240</v>
      </c>
      <c r="CX2333" t="s">
        <v>4105</v>
      </c>
      <c r="CZ2333" t="s">
        <v>4133</v>
      </c>
      <c r="DA2333">
        <v>1</v>
      </c>
      <c r="DB2333" t="s">
        <v>22191</v>
      </c>
      <c r="DC2333" t="s">
        <v>241</v>
      </c>
      <c r="DD2333" t="s">
        <v>22190</v>
      </c>
      <c r="DE2333" t="s">
        <v>4158</v>
      </c>
    </row>
    <row r="2334" spans="96:109" x14ac:dyDescent="0.25">
      <c r="CR2334" t="s">
        <v>22192</v>
      </c>
      <c r="CS2334" t="s">
        <v>4050</v>
      </c>
      <c r="CT2334" t="s">
        <v>4034</v>
      </c>
      <c r="CU2334" t="s">
        <v>22190</v>
      </c>
      <c r="CV2334" t="s">
        <v>4240</v>
      </c>
      <c r="CX2334" t="s">
        <v>4105</v>
      </c>
      <c r="CZ2334" t="s">
        <v>4133</v>
      </c>
      <c r="DA2334">
        <v>1</v>
      </c>
      <c r="DB2334" t="s">
        <v>22191</v>
      </c>
      <c r="DC2334" t="s">
        <v>241</v>
      </c>
      <c r="DD2334" t="s">
        <v>22190</v>
      </c>
      <c r="DE2334" t="s">
        <v>4158</v>
      </c>
    </row>
    <row r="2335" spans="96:109" x14ac:dyDescent="0.25">
      <c r="CR2335" t="s">
        <v>22193</v>
      </c>
      <c r="CS2335" t="s">
        <v>4050</v>
      </c>
      <c r="CT2335" t="s">
        <v>4034</v>
      </c>
      <c r="CU2335" t="s">
        <v>22194</v>
      </c>
      <c r="CV2335" t="s">
        <v>4240</v>
      </c>
      <c r="CX2335" t="s">
        <v>4105</v>
      </c>
      <c r="CZ2335" t="s">
        <v>4133</v>
      </c>
      <c r="DA2335">
        <v>1</v>
      </c>
      <c r="DB2335" t="s">
        <v>22191</v>
      </c>
      <c r="DC2335" t="s">
        <v>241</v>
      </c>
      <c r="DD2335" t="s">
        <v>22194</v>
      </c>
      <c r="DE2335" t="s">
        <v>4158</v>
      </c>
    </row>
    <row r="2336" spans="96:109" x14ac:dyDescent="0.25">
      <c r="CR2336" t="s">
        <v>22195</v>
      </c>
      <c r="CS2336" t="s">
        <v>4030</v>
      </c>
      <c r="CT2336" t="s">
        <v>4104</v>
      </c>
      <c r="CU2336" t="s">
        <v>22196</v>
      </c>
      <c r="CV2336" t="s">
        <v>15643</v>
      </c>
      <c r="CW2336" t="s">
        <v>4155</v>
      </c>
      <c r="CX2336" t="s">
        <v>4105</v>
      </c>
      <c r="CZ2336" t="s">
        <v>4133</v>
      </c>
      <c r="DA2336">
        <v>1</v>
      </c>
      <c r="DB2336" t="s">
        <v>22197</v>
      </c>
      <c r="DC2336" t="s">
        <v>241</v>
      </c>
      <c r="DD2336" t="s">
        <v>22196</v>
      </c>
      <c r="DE2336" t="s">
        <v>4158</v>
      </c>
    </row>
    <row r="2337" spans="96:109" x14ac:dyDescent="0.25">
      <c r="CR2337" t="s">
        <v>18994</v>
      </c>
      <c r="CS2337" t="s">
        <v>4030</v>
      </c>
      <c r="CT2337" t="s">
        <v>4034</v>
      </c>
      <c r="CU2337" t="s">
        <v>13234</v>
      </c>
      <c r="CV2337" t="s">
        <v>8907</v>
      </c>
      <c r="CX2337" t="s">
        <v>4105</v>
      </c>
      <c r="CZ2337" t="s">
        <v>4133</v>
      </c>
      <c r="DA2337">
        <v>1</v>
      </c>
      <c r="DB2337" t="s">
        <v>18995</v>
      </c>
      <c r="DC2337" t="s">
        <v>241</v>
      </c>
      <c r="DD2337" t="s">
        <v>13234</v>
      </c>
      <c r="DE2337" t="s">
        <v>4158</v>
      </c>
    </row>
    <row r="2338" spans="96:109" x14ac:dyDescent="0.25">
      <c r="CR2338" t="s">
        <v>18998</v>
      </c>
      <c r="CS2338" t="s">
        <v>4050</v>
      </c>
      <c r="CT2338" t="s">
        <v>4109</v>
      </c>
      <c r="CU2338" t="s">
        <v>18053</v>
      </c>
      <c r="CV2338" t="s">
        <v>4701</v>
      </c>
      <c r="CX2338" t="s">
        <v>4111</v>
      </c>
      <c r="CZ2338" t="s">
        <v>4133</v>
      </c>
      <c r="DA2338">
        <v>1</v>
      </c>
      <c r="DB2338" t="s">
        <v>18999</v>
      </c>
      <c r="DC2338" t="s">
        <v>241</v>
      </c>
      <c r="DD2338" t="s">
        <v>18053</v>
      </c>
      <c r="DE2338" t="s">
        <v>4158</v>
      </c>
    </row>
    <row r="2339" spans="96:109" x14ac:dyDescent="0.25">
      <c r="CR2339" t="s">
        <v>14954</v>
      </c>
      <c r="CS2339" t="s">
        <v>4030</v>
      </c>
      <c r="CT2339" t="s">
        <v>4032</v>
      </c>
      <c r="CU2339" t="s">
        <v>19000</v>
      </c>
      <c r="CV2339" t="s">
        <v>8537</v>
      </c>
      <c r="CX2339" t="s">
        <v>4105</v>
      </c>
      <c r="CZ2339" t="s">
        <v>4133</v>
      </c>
      <c r="DA2339">
        <v>1</v>
      </c>
      <c r="DB2339" t="s">
        <v>14951</v>
      </c>
      <c r="DC2339" t="s">
        <v>241</v>
      </c>
      <c r="DD2339" t="s">
        <v>19000</v>
      </c>
      <c r="DE2339" t="s">
        <v>4158</v>
      </c>
    </row>
    <row r="2340" spans="96:109" x14ac:dyDescent="0.25">
      <c r="CR2340" t="s">
        <v>14952</v>
      </c>
      <c r="CS2340" t="s">
        <v>4030</v>
      </c>
      <c r="CT2340" t="s">
        <v>4034</v>
      </c>
      <c r="CU2340" t="s">
        <v>19000</v>
      </c>
      <c r="CV2340" t="s">
        <v>8537</v>
      </c>
      <c r="CX2340" t="s">
        <v>4105</v>
      </c>
      <c r="CZ2340" t="s">
        <v>4133</v>
      </c>
      <c r="DA2340">
        <v>1</v>
      </c>
      <c r="DB2340" t="s">
        <v>14951</v>
      </c>
      <c r="DC2340" t="s">
        <v>241</v>
      </c>
      <c r="DD2340" t="s">
        <v>19000</v>
      </c>
      <c r="DE2340" t="s">
        <v>4158</v>
      </c>
    </row>
    <row r="2341" spans="96:109" x14ac:dyDescent="0.25">
      <c r="CR2341" t="s">
        <v>18996</v>
      </c>
      <c r="CS2341" t="s">
        <v>4030</v>
      </c>
      <c r="CT2341" t="s">
        <v>4032</v>
      </c>
      <c r="CU2341" t="s">
        <v>14501</v>
      </c>
      <c r="CV2341" t="s">
        <v>8558</v>
      </c>
      <c r="CW2341" t="s">
        <v>4138</v>
      </c>
      <c r="CX2341" t="s">
        <v>4105</v>
      </c>
      <c r="CZ2341" t="s">
        <v>4133</v>
      </c>
      <c r="DA2341">
        <v>1</v>
      </c>
      <c r="DB2341" t="s">
        <v>18997</v>
      </c>
      <c r="DC2341" t="s">
        <v>241</v>
      </c>
      <c r="DD2341" t="s">
        <v>14501</v>
      </c>
      <c r="DE2341" t="s">
        <v>4158</v>
      </c>
    </row>
    <row r="2342" spans="96:109" x14ac:dyDescent="0.25">
      <c r="CR2342" t="s">
        <v>19001</v>
      </c>
      <c r="CS2342" t="s">
        <v>4030</v>
      </c>
      <c r="CT2342" t="s">
        <v>4032</v>
      </c>
      <c r="CU2342" t="s">
        <v>19002</v>
      </c>
      <c r="CV2342" t="s">
        <v>8558</v>
      </c>
      <c r="CW2342" t="s">
        <v>4138</v>
      </c>
      <c r="CX2342" t="s">
        <v>4105</v>
      </c>
      <c r="CZ2342" t="s">
        <v>4133</v>
      </c>
      <c r="DA2342">
        <v>1</v>
      </c>
      <c r="DB2342" t="s">
        <v>18997</v>
      </c>
      <c r="DC2342" t="s">
        <v>241</v>
      </c>
      <c r="DD2342" t="s">
        <v>19002</v>
      </c>
      <c r="DE2342" t="s">
        <v>4158</v>
      </c>
    </row>
    <row r="2343" spans="96:109" x14ac:dyDescent="0.25">
      <c r="CR2343" t="s">
        <v>19003</v>
      </c>
      <c r="CS2343" t="s">
        <v>4030</v>
      </c>
      <c r="CT2343" t="s">
        <v>4032</v>
      </c>
      <c r="CU2343" t="s">
        <v>19002</v>
      </c>
      <c r="CV2343" t="s">
        <v>8558</v>
      </c>
      <c r="CW2343" t="s">
        <v>4138</v>
      </c>
      <c r="CX2343" t="s">
        <v>4105</v>
      </c>
      <c r="CZ2343" t="s">
        <v>4133</v>
      </c>
      <c r="DA2343">
        <v>1</v>
      </c>
      <c r="DB2343" t="s">
        <v>18997</v>
      </c>
      <c r="DC2343" t="s">
        <v>241</v>
      </c>
      <c r="DD2343" t="s">
        <v>19002</v>
      </c>
      <c r="DE2343" t="s">
        <v>4158</v>
      </c>
    </row>
    <row r="2344" spans="96:109" x14ac:dyDescent="0.25">
      <c r="CR2344" t="s">
        <v>19004</v>
      </c>
      <c r="CS2344" t="s">
        <v>4050</v>
      </c>
      <c r="CT2344" t="s">
        <v>4109</v>
      </c>
      <c r="CU2344" t="s">
        <v>19005</v>
      </c>
      <c r="CV2344" t="s">
        <v>4701</v>
      </c>
      <c r="CX2344" t="s">
        <v>4111</v>
      </c>
      <c r="CZ2344" t="s">
        <v>4133</v>
      </c>
      <c r="DA2344">
        <v>1</v>
      </c>
      <c r="DB2344" t="s">
        <v>19006</v>
      </c>
      <c r="DC2344" t="s">
        <v>241</v>
      </c>
      <c r="DD2344" t="s">
        <v>19005</v>
      </c>
      <c r="DE2344" t="s">
        <v>4158</v>
      </c>
    </row>
    <row r="2345" spans="96:109" x14ac:dyDescent="0.25">
      <c r="CR2345" t="s">
        <v>19007</v>
      </c>
      <c r="CS2345" t="s">
        <v>4050</v>
      </c>
      <c r="CT2345" t="s">
        <v>4109</v>
      </c>
      <c r="CU2345" t="s">
        <v>19008</v>
      </c>
      <c r="CV2345" t="s">
        <v>4701</v>
      </c>
      <c r="CX2345" t="s">
        <v>4111</v>
      </c>
      <c r="CZ2345" t="s">
        <v>4133</v>
      </c>
      <c r="DA2345">
        <v>1</v>
      </c>
      <c r="DB2345" t="s">
        <v>19009</v>
      </c>
      <c r="DC2345" t="s">
        <v>241</v>
      </c>
      <c r="DD2345" t="s">
        <v>19008</v>
      </c>
      <c r="DE2345" t="s">
        <v>4158</v>
      </c>
    </row>
    <row r="2346" spans="96:109" x14ac:dyDescent="0.25">
      <c r="CR2346" t="s">
        <v>19010</v>
      </c>
      <c r="CS2346" t="s">
        <v>4050</v>
      </c>
      <c r="CT2346" t="s">
        <v>4109</v>
      </c>
      <c r="CU2346" t="s">
        <v>16993</v>
      </c>
      <c r="CV2346" t="s">
        <v>4701</v>
      </c>
      <c r="CX2346" t="s">
        <v>4111</v>
      </c>
      <c r="CZ2346" t="s">
        <v>4133</v>
      </c>
      <c r="DA2346">
        <v>1</v>
      </c>
      <c r="DB2346" t="s">
        <v>19011</v>
      </c>
      <c r="DC2346" t="s">
        <v>241</v>
      </c>
      <c r="DD2346" t="s">
        <v>16993</v>
      </c>
      <c r="DE2346" t="s">
        <v>4158</v>
      </c>
    </row>
    <row r="2347" spans="96:109" x14ac:dyDescent="0.25">
      <c r="CR2347" t="s">
        <v>19012</v>
      </c>
      <c r="CS2347" t="s">
        <v>4050</v>
      </c>
      <c r="CT2347" t="s">
        <v>4034</v>
      </c>
      <c r="CU2347" t="s">
        <v>16297</v>
      </c>
      <c r="CV2347" t="s">
        <v>4701</v>
      </c>
      <c r="CW2347" t="s">
        <v>4228</v>
      </c>
      <c r="CX2347" t="s">
        <v>4105</v>
      </c>
      <c r="CY2347" s="17">
        <v>0.2</v>
      </c>
      <c r="CZ2347" t="s">
        <v>4133</v>
      </c>
      <c r="DA2347">
        <v>1</v>
      </c>
      <c r="DB2347" t="s">
        <v>19013</v>
      </c>
      <c r="DC2347" t="s">
        <v>241</v>
      </c>
      <c r="DD2347" t="s">
        <v>16297</v>
      </c>
      <c r="DE2347" t="s">
        <v>4158</v>
      </c>
    </row>
    <row r="2348" spans="96:109" x14ac:dyDescent="0.25">
      <c r="CR2348" t="s">
        <v>19014</v>
      </c>
      <c r="CS2348" t="s">
        <v>4050</v>
      </c>
      <c r="CT2348" t="s">
        <v>4034</v>
      </c>
      <c r="CU2348" t="s">
        <v>19015</v>
      </c>
      <c r="CV2348" t="s">
        <v>4701</v>
      </c>
      <c r="CW2348" t="s">
        <v>4344</v>
      </c>
      <c r="CX2348" t="s">
        <v>4105</v>
      </c>
      <c r="CY2348" s="17">
        <v>0.2</v>
      </c>
      <c r="CZ2348" t="s">
        <v>4133</v>
      </c>
      <c r="DA2348">
        <v>1</v>
      </c>
      <c r="DB2348" t="s">
        <v>19013</v>
      </c>
      <c r="DC2348" t="s">
        <v>241</v>
      </c>
      <c r="DD2348" t="s">
        <v>19015</v>
      </c>
      <c r="DE2348" t="s">
        <v>4158</v>
      </c>
    </row>
    <row r="2349" spans="96:109" x14ac:dyDescent="0.25">
      <c r="CR2349" t="s">
        <v>19016</v>
      </c>
      <c r="CS2349" t="s">
        <v>4030</v>
      </c>
      <c r="CT2349" t="s">
        <v>4034</v>
      </c>
      <c r="CU2349" t="s">
        <v>19017</v>
      </c>
      <c r="CV2349" t="s">
        <v>8454</v>
      </c>
      <c r="CW2349" t="s">
        <v>8374</v>
      </c>
      <c r="CX2349" t="s">
        <v>4105</v>
      </c>
      <c r="CY2349" s="17">
        <v>0.2</v>
      </c>
      <c r="CZ2349" t="s">
        <v>4133</v>
      </c>
      <c r="DA2349">
        <v>1</v>
      </c>
      <c r="DB2349" t="s">
        <v>19018</v>
      </c>
      <c r="DC2349" t="s">
        <v>241</v>
      </c>
      <c r="DD2349" t="s">
        <v>19017</v>
      </c>
      <c r="DE2349" t="s">
        <v>4158</v>
      </c>
    </row>
    <row r="2350" spans="96:109" x14ac:dyDescent="0.25">
      <c r="CR2350" t="s">
        <v>19019</v>
      </c>
      <c r="CS2350" t="s">
        <v>4030</v>
      </c>
      <c r="CT2350" t="s">
        <v>4027</v>
      </c>
      <c r="CU2350" t="s">
        <v>19020</v>
      </c>
      <c r="CV2350" t="s">
        <v>8558</v>
      </c>
      <c r="CW2350" t="s">
        <v>4281</v>
      </c>
      <c r="CX2350" t="s">
        <v>4105</v>
      </c>
      <c r="CZ2350" t="s">
        <v>4133</v>
      </c>
      <c r="DA2350">
        <v>1</v>
      </c>
      <c r="DB2350" t="s">
        <v>19021</v>
      </c>
      <c r="DC2350" t="s">
        <v>241</v>
      </c>
      <c r="DD2350" t="s">
        <v>19020</v>
      </c>
      <c r="DE2350" t="s">
        <v>4158</v>
      </c>
    </row>
    <row r="2351" spans="96:109" x14ac:dyDescent="0.25">
      <c r="CR2351" t="s">
        <v>19022</v>
      </c>
      <c r="CS2351" t="s">
        <v>4030</v>
      </c>
      <c r="CT2351" t="s">
        <v>4109</v>
      </c>
      <c r="CU2351" t="s">
        <v>19023</v>
      </c>
      <c r="CV2351" t="s">
        <v>8390</v>
      </c>
      <c r="CX2351" t="s">
        <v>4111</v>
      </c>
      <c r="CZ2351" t="s">
        <v>4133</v>
      </c>
      <c r="DA2351">
        <v>1</v>
      </c>
      <c r="DB2351" t="s">
        <v>19024</v>
      </c>
      <c r="DC2351" t="s">
        <v>241</v>
      </c>
      <c r="DD2351" t="s">
        <v>19023</v>
      </c>
      <c r="DE2351" t="s">
        <v>4158</v>
      </c>
    </row>
    <row r="2352" spans="96:109" x14ac:dyDescent="0.25">
      <c r="CR2352" t="s">
        <v>19025</v>
      </c>
      <c r="CS2352" t="s">
        <v>4050</v>
      </c>
      <c r="CT2352" t="s">
        <v>4109</v>
      </c>
      <c r="CU2352" t="s">
        <v>19026</v>
      </c>
      <c r="CV2352" t="s">
        <v>4701</v>
      </c>
      <c r="CX2352" t="s">
        <v>4111</v>
      </c>
      <c r="CZ2352" t="s">
        <v>4133</v>
      </c>
      <c r="DA2352">
        <v>1</v>
      </c>
      <c r="DB2352" t="s">
        <v>19027</v>
      </c>
      <c r="DC2352" t="s">
        <v>241</v>
      </c>
      <c r="DD2352" t="s">
        <v>19026</v>
      </c>
      <c r="DE2352" t="s">
        <v>4158</v>
      </c>
    </row>
    <row r="2353" spans="96:109" x14ac:dyDescent="0.25">
      <c r="CR2353" t="s">
        <v>19031</v>
      </c>
      <c r="CS2353" t="s">
        <v>4030</v>
      </c>
      <c r="CT2353" t="s">
        <v>4126</v>
      </c>
      <c r="CU2353" t="s">
        <v>19032</v>
      </c>
      <c r="CV2353" t="s">
        <v>8388</v>
      </c>
      <c r="CW2353" t="s">
        <v>4514</v>
      </c>
      <c r="CX2353" t="s">
        <v>4105</v>
      </c>
      <c r="CZ2353" t="s">
        <v>4133</v>
      </c>
      <c r="DA2353">
        <v>1</v>
      </c>
      <c r="DB2353" t="s">
        <v>19033</v>
      </c>
      <c r="DC2353" t="s">
        <v>241</v>
      </c>
      <c r="DD2353" t="s">
        <v>19032</v>
      </c>
      <c r="DE2353" t="s">
        <v>4158</v>
      </c>
    </row>
    <row r="2354" spans="96:109" x14ac:dyDescent="0.25">
      <c r="CR2354" t="s">
        <v>19028</v>
      </c>
      <c r="CS2354" t="s">
        <v>4050</v>
      </c>
      <c r="CT2354" t="s">
        <v>4027</v>
      </c>
      <c r="CU2354" t="s">
        <v>19029</v>
      </c>
      <c r="CV2354" t="s">
        <v>8387</v>
      </c>
      <c r="CX2354" t="s">
        <v>4105</v>
      </c>
      <c r="CY2354" s="17">
        <v>0.2</v>
      </c>
      <c r="CZ2354" t="s">
        <v>4133</v>
      </c>
      <c r="DA2354">
        <v>1</v>
      </c>
      <c r="DB2354" t="s">
        <v>19030</v>
      </c>
      <c r="DC2354" t="s">
        <v>241</v>
      </c>
      <c r="DD2354" t="s">
        <v>19029</v>
      </c>
      <c r="DE2354" t="s">
        <v>4158</v>
      </c>
    </row>
    <row r="2355" spans="96:109" x14ac:dyDescent="0.25">
      <c r="CR2355" t="s">
        <v>8262</v>
      </c>
      <c r="CS2355" t="s">
        <v>4030</v>
      </c>
      <c r="CT2355" t="s">
        <v>4109</v>
      </c>
      <c r="CU2355" t="s">
        <v>19034</v>
      </c>
      <c r="CV2355" t="s">
        <v>8648</v>
      </c>
      <c r="CX2355" t="s">
        <v>4111</v>
      </c>
      <c r="CZ2355" t="s">
        <v>4133</v>
      </c>
      <c r="DA2355">
        <v>1</v>
      </c>
      <c r="DB2355" t="s">
        <v>8263</v>
      </c>
      <c r="DC2355" t="s">
        <v>241</v>
      </c>
      <c r="DD2355" t="s">
        <v>19034</v>
      </c>
      <c r="DE2355" t="s">
        <v>4158</v>
      </c>
    </row>
    <row r="2356" spans="96:109" x14ac:dyDescent="0.25">
      <c r="CR2356" t="s">
        <v>10064</v>
      </c>
      <c r="CS2356" t="s">
        <v>4050</v>
      </c>
      <c r="CT2356" t="s">
        <v>4032</v>
      </c>
      <c r="CU2356" t="s">
        <v>9912</v>
      </c>
      <c r="CV2356" t="s">
        <v>4571</v>
      </c>
      <c r="CW2356" t="s">
        <v>4476</v>
      </c>
      <c r="CX2356" t="s">
        <v>4105</v>
      </c>
      <c r="CZ2356" t="s">
        <v>4133</v>
      </c>
      <c r="DA2356">
        <v>1</v>
      </c>
      <c r="DB2356" t="s">
        <v>10065</v>
      </c>
      <c r="DC2356" t="s">
        <v>241</v>
      </c>
      <c r="DD2356" t="s">
        <v>9912</v>
      </c>
      <c r="DE2356" t="s">
        <v>4158</v>
      </c>
    </row>
    <row r="2357" spans="96:109" x14ac:dyDescent="0.25">
      <c r="CR2357" t="s">
        <v>10066</v>
      </c>
      <c r="CS2357" t="s">
        <v>4050</v>
      </c>
      <c r="CT2357" t="s">
        <v>4034</v>
      </c>
      <c r="CU2357" t="s">
        <v>9914</v>
      </c>
      <c r="CV2357" t="s">
        <v>4571</v>
      </c>
      <c r="CW2357" t="s">
        <v>4298</v>
      </c>
      <c r="CX2357" t="s">
        <v>4105</v>
      </c>
      <c r="CZ2357" t="s">
        <v>4133</v>
      </c>
      <c r="DA2357">
        <v>1</v>
      </c>
      <c r="DB2357" t="s">
        <v>10065</v>
      </c>
      <c r="DC2357" t="s">
        <v>241</v>
      </c>
      <c r="DD2357" t="s">
        <v>9914</v>
      </c>
      <c r="DE2357" t="s">
        <v>4158</v>
      </c>
    </row>
    <row r="2358" spans="96:109" x14ac:dyDescent="0.25">
      <c r="CR2358" t="s">
        <v>10067</v>
      </c>
      <c r="CS2358" t="s">
        <v>4050</v>
      </c>
      <c r="CT2358" t="s">
        <v>4034</v>
      </c>
      <c r="CU2358" t="s">
        <v>9888</v>
      </c>
      <c r="CV2358" t="s">
        <v>4571</v>
      </c>
      <c r="CW2358" t="s">
        <v>4298</v>
      </c>
      <c r="CX2358" t="s">
        <v>4105</v>
      </c>
      <c r="CZ2358" t="s">
        <v>4133</v>
      </c>
      <c r="DA2358">
        <v>1</v>
      </c>
      <c r="DB2358" t="s">
        <v>10065</v>
      </c>
      <c r="DC2358" t="s">
        <v>241</v>
      </c>
      <c r="DD2358" t="s">
        <v>9888</v>
      </c>
      <c r="DE2358" t="s">
        <v>4158</v>
      </c>
    </row>
    <row r="2359" spans="96:109" x14ac:dyDescent="0.25">
      <c r="CR2359" t="s">
        <v>10068</v>
      </c>
      <c r="CS2359" t="s">
        <v>4050</v>
      </c>
      <c r="CT2359" t="s">
        <v>4034</v>
      </c>
      <c r="CU2359" t="s">
        <v>9917</v>
      </c>
      <c r="CV2359" t="s">
        <v>4571</v>
      </c>
      <c r="CW2359" t="s">
        <v>4298</v>
      </c>
      <c r="CX2359" t="s">
        <v>4105</v>
      </c>
      <c r="CZ2359" t="s">
        <v>4133</v>
      </c>
      <c r="DA2359">
        <v>1</v>
      </c>
      <c r="DB2359" t="s">
        <v>10065</v>
      </c>
      <c r="DC2359" t="s">
        <v>241</v>
      </c>
      <c r="DD2359" t="s">
        <v>9917</v>
      </c>
      <c r="DE2359" t="s">
        <v>4158</v>
      </c>
    </row>
    <row r="2360" spans="96:109" x14ac:dyDescent="0.25">
      <c r="CR2360" t="s">
        <v>10069</v>
      </c>
      <c r="CS2360" t="s">
        <v>4050</v>
      </c>
      <c r="CT2360" t="s">
        <v>4034</v>
      </c>
      <c r="CU2360" t="s">
        <v>9919</v>
      </c>
      <c r="CV2360" t="s">
        <v>4571</v>
      </c>
      <c r="CW2360" t="s">
        <v>4298</v>
      </c>
      <c r="CX2360" t="s">
        <v>4105</v>
      </c>
      <c r="CZ2360" t="s">
        <v>4133</v>
      </c>
      <c r="DA2360">
        <v>1</v>
      </c>
      <c r="DB2360" t="s">
        <v>10065</v>
      </c>
      <c r="DC2360" t="s">
        <v>241</v>
      </c>
      <c r="DD2360" t="s">
        <v>9919</v>
      </c>
      <c r="DE2360" t="s">
        <v>4158</v>
      </c>
    </row>
    <row r="2361" spans="96:109" x14ac:dyDescent="0.25">
      <c r="CR2361" t="s">
        <v>10070</v>
      </c>
      <c r="CS2361" t="s">
        <v>4050</v>
      </c>
      <c r="CT2361" t="s">
        <v>4034</v>
      </c>
      <c r="CU2361" t="s">
        <v>9933</v>
      </c>
      <c r="CV2361" t="s">
        <v>4571</v>
      </c>
      <c r="CW2361" t="s">
        <v>4491</v>
      </c>
      <c r="CX2361" t="s">
        <v>4105</v>
      </c>
      <c r="CZ2361" t="s">
        <v>4133</v>
      </c>
      <c r="DA2361">
        <v>1</v>
      </c>
      <c r="DB2361" t="s">
        <v>10065</v>
      </c>
      <c r="DC2361" t="s">
        <v>241</v>
      </c>
      <c r="DD2361" t="s">
        <v>9933</v>
      </c>
      <c r="DE2361" t="s">
        <v>4158</v>
      </c>
    </row>
    <row r="2362" spans="96:109" x14ac:dyDescent="0.25">
      <c r="CR2362" t="s">
        <v>10071</v>
      </c>
      <c r="CS2362" t="s">
        <v>4050</v>
      </c>
      <c r="CT2362" t="s">
        <v>4032</v>
      </c>
      <c r="CU2362" t="s">
        <v>10072</v>
      </c>
      <c r="CV2362" t="s">
        <v>4571</v>
      </c>
      <c r="CW2362" t="s">
        <v>4383</v>
      </c>
      <c r="CX2362" t="s">
        <v>4111</v>
      </c>
      <c r="CZ2362" t="s">
        <v>4133</v>
      </c>
      <c r="DA2362">
        <v>1</v>
      </c>
      <c r="DB2362" t="s">
        <v>10065</v>
      </c>
      <c r="DC2362" t="s">
        <v>241</v>
      </c>
      <c r="DD2362" t="s">
        <v>10072</v>
      </c>
      <c r="DE2362" t="s">
        <v>4158</v>
      </c>
    </row>
    <row r="2363" spans="96:109" x14ac:dyDescent="0.25">
      <c r="CR2363" t="s">
        <v>10073</v>
      </c>
      <c r="CS2363" t="s">
        <v>4030</v>
      </c>
      <c r="CT2363" t="s">
        <v>4034</v>
      </c>
      <c r="CU2363" t="s">
        <v>10030</v>
      </c>
      <c r="CV2363" t="s">
        <v>8388</v>
      </c>
      <c r="CX2363" t="s">
        <v>4105</v>
      </c>
      <c r="CZ2363" t="s">
        <v>4133</v>
      </c>
      <c r="DA2363">
        <v>1</v>
      </c>
      <c r="DB2363" t="s">
        <v>10074</v>
      </c>
      <c r="DC2363" t="s">
        <v>241</v>
      </c>
      <c r="DD2363" t="s">
        <v>10030</v>
      </c>
      <c r="DE2363" t="s">
        <v>4158</v>
      </c>
    </row>
    <row r="2364" spans="96:109" x14ac:dyDescent="0.25">
      <c r="CR2364" t="s">
        <v>10075</v>
      </c>
      <c r="CS2364" t="s">
        <v>4030</v>
      </c>
      <c r="CT2364" t="s">
        <v>4034</v>
      </c>
      <c r="CU2364" t="s">
        <v>10076</v>
      </c>
      <c r="CV2364" t="s">
        <v>8388</v>
      </c>
      <c r="CX2364" t="s">
        <v>4105</v>
      </c>
      <c r="CZ2364" t="s">
        <v>4133</v>
      </c>
      <c r="DA2364">
        <v>1</v>
      </c>
      <c r="DB2364" t="s">
        <v>10074</v>
      </c>
      <c r="DC2364" t="s">
        <v>241</v>
      </c>
      <c r="DD2364" t="s">
        <v>10076</v>
      </c>
      <c r="DE2364" t="s">
        <v>4158</v>
      </c>
    </row>
    <row r="2365" spans="96:109" x14ac:dyDescent="0.25">
      <c r="CR2365" t="s">
        <v>10077</v>
      </c>
      <c r="CS2365" t="s">
        <v>4030</v>
      </c>
      <c r="CT2365" t="s">
        <v>4034</v>
      </c>
      <c r="CU2365" t="s">
        <v>10076</v>
      </c>
      <c r="CV2365" t="s">
        <v>8388</v>
      </c>
      <c r="CX2365" t="s">
        <v>4105</v>
      </c>
      <c r="CZ2365" t="s">
        <v>4133</v>
      </c>
      <c r="DA2365">
        <v>1</v>
      </c>
      <c r="DB2365" t="s">
        <v>10074</v>
      </c>
      <c r="DC2365" t="s">
        <v>241</v>
      </c>
      <c r="DD2365" t="s">
        <v>10076</v>
      </c>
      <c r="DE2365" t="s">
        <v>4158</v>
      </c>
    </row>
    <row r="2366" spans="96:109" x14ac:dyDescent="0.25">
      <c r="CR2366" t="s">
        <v>10078</v>
      </c>
      <c r="CS2366" t="s">
        <v>4030</v>
      </c>
      <c r="CT2366" t="s">
        <v>4034</v>
      </c>
      <c r="CU2366" t="s">
        <v>9832</v>
      </c>
      <c r="CV2366" t="s">
        <v>8388</v>
      </c>
      <c r="CX2366" t="s">
        <v>4105</v>
      </c>
      <c r="CZ2366" t="s">
        <v>4133</v>
      </c>
      <c r="DA2366">
        <v>1</v>
      </c>
      <c r="DB2366" t="s">
        <v>10074</v>
      </c>
      <c r="DC2366" t="s">
        <v>241</v>
      </c>
      <c r="DD2366" t="s">
        <v>9832</v>
      </c>
      <c r="DE2366" t="s">
        <v>4158</v>
      </c>
    </row>
    <row r="2367" spans="96:109" x14ac:dyDescent="0.25">
      <c r="CR2367" t="s">
        <v>10079</v>
      </c>
      <c r="CS2367" t="s">
        <v>4030</v>
      </c>
      <c r="CT2367" t="s">
        <v>4034</v>
      </c>
      <c r="CU2367" t="s">
        <v>9832</v>
      </c>
      <c r="CV2367" t="s">
        <v>8388</v>
      </c>
      <c r="CX2367" t="s">
        <v>4105</v>
      </c>
      <c r="CZ2367" t="s">
        <v>4133</v>
      </c>
      <c r="DA2367">
        <v>1</v>
      </c>
      <c r="DB2367" t="s">
        <v>10074</v>
      </c>
      <c r="DC2367" t="s">
        <v>241</v>
      </c>
      <c r="DD2367" t="s">
        <v>9832</v>
      </c>
      <c r="DE2367" t="s">
        <v>4158</v>
      </c>
    </row>
    <row r="2368" spans="96:109" x14ac:dyDescent="0.25">
      <c r="CR2368" t="s">
        <v>10080</v>
      </c>
      <c r="CS2368" t="s">
        <v>4030</v>
      </c>
      <c r="CT2368" t="s">
        <v>4034</v>
      </c>
      <c r="CU2368" t="s">
        <v>10081</v>
      </c>
      <c r="CV2368" t="s">
        <v>8388</v>
      </c>
      <c r="CX2368" t="s">
        <v>4105</v>
      </c>
      <c r="CZ2368" t="s">
        <v>4133</v>
      </c>
      <c r="DA2368">
        <v>1</v>
      </c>
      <c r="DB2368" t="s">
        <v>10074</v>
      </c>
      <c r="DC2368" t="s">
        <v>241</v>
      </c>
      <c r="DD2368" t="s">
        <v>10081</v>
      </c>
      <c r="DE2368" t="s">
        <v>4158</v>
      </c>
    </row>
    <row r="2369" spans="96:109" x14ac:dyDescent="0.25">
      <c r="CR2369" t="s">
        <v>10082</v>
      </c>
      <c r="CS2369" t="s">
        <v>4030</v>
      </c>
      <c r="CT2369" t="s">
        <v>4034</v>
      </c>
      <c r="CU2369" t="s">
        <v>10083</v>
      </c>
      <c r="CV2369" t="s">
        <v>4636</v>
      </c>
      <c r="CW2369" t="s">
        <v>4381</v>
      </c>
      <c r="CX2369" t="s">
        <v>4105</v>
      </c>
      <c r="CZ2369" t="s">
        <v>4133</v>
      </c>
      <c r="DA2369">
        <v>1</v>
      </c>
      <c r="DB2369" t="s">
        <v>10084</v>
      </c>
      <c r="DC2369" t="s">
        <v>241</v>
      </c>
      <c r="DD2369" t="s">
        <v>10083</v>
      </c>
      <c r="DE2369" t="s">
        <v>4158</v>
      </c>
    </row>
    <row r="2370" spans="96:109" x14ac:dyDescent="0.25">
      <c r="CR2370" t="s">
        <v>10494</v>
      </c>
      <c r="CS2370" t="s">
        <v>4030</v>
      </c>
      <c r="CT2370" t="s">
        <v>4126</v>
      </c>
      <c r="CU2370" t="s">
        <v>10495</v>
      </c>
      <c r="CV2370" t="s">
        <v>8515</v>
      </c>
      <c r="CX2370" t="s">
        <v>4105</v>
      </c>
      <c r="CZ2370" t="s">
        <v>4133</v>
      </c>
      <c r="DA2370">
        <v>1</v>
      </c>
      <c r="DB2370" t="s">
        <v>10496</v>
      </c>
      <c r="DC2370" t="s">
        <v>241</v>
      </c>
      <c r="DD2370" t="s">
        <v>10495</v>
      </c>
      <c r="DE2370" t="s">
        <v>4158</v>
      </c>
    </row>
    <row r="2371" spans="96:109" x14ac:dyDescent="0.25">
      <c r="CR2371" t="s">
        <v>10497</v>
      </c>
      <c r="CS2371" t="s">
        <v>4050</v>
      </c>
      <c r="CT2371" t="s">
        <v>4034</v>
      </c>
      <c r="CU2371" t="s">
        <v>10498</v>
      </c>
      <c r="CV2371" t="s">
        <v>4571</v>
      </c>
      <c r="CW2371" t="s">
        <v>8369</v>
      </c>
      <c r="CX2371" t="s">
        <v>4105</v>
      </c>
      <c r="CZ2371" t="s">
        <v>4133</v>
      </c>
      <c r="DA2371">
        <v>1</v>
      </c>
      <c r="DB2371" t="s">
        <v>10499</v>
      </c>
      <c r="DC2371" t="s">
        <v>241</v>
      </c>
      <c r="DD2371" t="s">
        <v>10498</v>
      </c>
      <c r="DE2371" t="s">
        <v>4158</v>
      </c>
    </row>
    <row r="2372" spans="96:109" x14ac:dyDescent="0.25">
      <c r="CR2372" t="s">
        <v>10500</v>
      </c>
      <c r="CS2372" t="s">
        <v>4050</v>
      </c>
      <c r="CT2372" t="s">
        <v>4034</v>
      </c>
      <c r="CU2372" t="s">
        <v>10249</v>
      </c>
      <c r="CV2372" t="s">
        <v>4571</v>
      </c>
      <c r="CW2372" t="s">
        <v>8369</v>
      </c>
      <c r="CX2372" t="s">
        <v>4105</v>
      </c>
      <c r="CZ2372" t="s">
        <v>4133</v>
      </c>
      <c r="DA2372">
        <v>1</v>
      </c>
      <c r="DB2372" t="s">
        <v>10499</v>
      </c>
      <c r="DC2372" t="s">
        <v>241</v>
      </c>
      <c r="DD2372" t="s">
        <v>10249</v>
      </c>
      <c r="DE2372" t="s">
        <v>4158</v>
      </c>
    </row>
    <row r="2373" spans="96:109" x14ac:dyDescent="0.25">
      <c r="CR2373" t="s">
        <v>10501</v>
      </c>
      <c r="CS2373" t="s">
        <v>4050</v>
      </c>
      <c r="CT2373" t="s">
        <v>4034</v>
      </c>
      <c r="CU2373" t="s">
        <v>10249</v>
      </c>
      <c r="CV2373" t="s">
        <v>4571</v>
      </c>
      <c r="CW2373" t="s">
        <v>8369</v>
      </c>
      <c r="CX2373" t="s">
        <v>4105</v>
      </c>
      <c r="CZ2373" t="s">
        <v>4133</v>
      </c>
      <c r="DA2373">
        <v>1</v>
      </c>
      <c r="DB2373" t="s">
        <v>10499</v>
      </c>
      <c r="DC2373" t="s">
        <v>241</v>
      </c>
      <c r="DD2373" t="s">
        <v>10249</v>
      </c>
      <c r="DE2373" t="s">
        <v>4158</v>
      </c>
    </row>
    <row r="2374" spans="96:109" x14ac:dyDescent="0.25">
      <c r="CR2374" t="s">
        <v>10502</v>
      </c>
      <c r="CS2374" t="s">
        <v>4030</v>
      </c>
      <c r="CT2374" t="s">
        <v>4034</v>
      </c>
      <c r="CU2374" t="s">
        <v>10252</v>
      </c>
      <c r="CV2374" t="s">
        <v>4690</v>
      </c>
      <c r="CX2374" t="s">
        <v>4105</v>
      </c>
      <c r="CZ2374" t="s">
        <v>4133</v>
      </c>
      <c r="DA2374">
        <v>1</v>
      </c>
      <c r="DB2374" t="s">
        <v>10503</v>
      </c>
      <c r="DC2374" t="s">
        <v>241</v>
      </c>
      <c r="DD2374" t="s">
        <v>10252</v>
      </c>
      <c r="DE2374" t="s">
        <v>4158</v>
      </c>
    </row>
    <row r="2375" spans="96:109" x14ac:dyDescent="0.25">
      <c r="CR2375" t="s">
        <v>10504</v>
      </c>
      <c r="CS2375" t="s">
        <v>4050</v>
      </c>
      <c r="CT2375" t="s">
        <v>4027</v>
      </c>
      <c r="CU2375" t="s">
        <v>10303</v>
      </c>
      <c r="CV2375" t="s">
        <v>4571</v>
      </c>
      <c r="CX2375" t="s">
        <v>4105</v>
      </c>
      <c r="CZ2375" t="s">
        <v>4133</v>
      </c>
      <c r="DA2375">
        <v>1</v>
      </c>
      <c r="DB2375" t="s">
        <v>10505</v>
      </c>
      <c r="DC2375" t="s">
        <v>241</v>
      </c>
      <c r="DD2375" t="s">
        <v>10303</v>
      </c>
      <c r="DE2375" t="s">
        <v>4158</v>
      </c>
    </row>
    <row r="2376" spans="96:109" x14ac:dyDescent="0.25">
      <c r="CR2376" t="s">
        <v>10506</v>
      </c>
      <c r="CS2376" t="s">
        <v>4030</v>
      </c>
      <c r="CT2376" t="s">
        <v>4109</v>
      </c>
      <c r="CU2376" t="s">
        <v>10507</v>
      </c>
      <c r="CV2376" t="s">
        <v>4690</v>
      </c>
      <c r="CX2376" t="s">
        <v>4111</v>
      </c>
      <c r="CZ2376" t="s">
        <v>4133</v>
      </c>
      <c r="DA2376">
        <v>1</v>
      </c>
      <c r="DB2376" t="s">
        <v>10508</v>
      </c>
      <c r="DC2376" t="s">
        <v>241</v>
      </c>
      <c r="DD2376" t="s">
        <v>10507</v>
      </c>
      <c r="DE2376" t="s">
        <v>4158</v>
      </c>
    </row>
    <row r="2377" spans="96:109" x14ac:dyDescent="0.25">
      <c r="CR2377" t="s">
        <v>10314</v>
      </c>
      <c r="CS2377" t="s">
        <v>4050</v>
      </c>
      <c r="CT2377" t="s">
        <v>4034</v>
      </c>
      <c r="CU2377" t="s">
        <v>17090</v>
      </c>
      <c r="CV2377" t="s">
        <v>8257</v>
      </c>
      <c r="CX2377" t="s">
        <v>4105</v>
      </c>
      <c r="CZ2377" t="s">
        <v>4133</v>
      </c>
      <c r="DA2377">
        <v>1</v>
      </c>
      <c r="DB2377" t="s">
        <v>10316</v>
      </c>
      <c r="DC2377" t="s">
        <v>241</v>
      </c>
      <c r="DD2377" t="s">
        <v>17090</v>
      </c>
      <c r="DE2377" t="s">
        <v>4158</v>
      </c>
    </row>
    <row r="2378" spans="96:109" x14ac:dyDescent="0.25">
      <c r="CR2378" t="s">
        <v>19035</v>
      </c>
      <c r="CS2378" t="s">
        <v>4030</v>
      </c>
      <c r="CT2378" t="s">
        <v>4034</v>
      </c>
      <c r="CU2378" t="s">
        <v>19036</v>
      </c>
      <c r="CV2378" t="s">
        <v>4690</v>
      </c>
      <c r="CX2378" t="s">
        <v>4105</v>
      </c>
      <c r="CZ2378" t="s">
        <v>4133</v>
      </c>
      <c r="DA2378">
        <v>1</v>
      </c>
      <c r="DB2378" t="s">
        <v>19037</v>
      </c>
      <c r="DC2378" t="s">
        <v>241</v>
      </c>
      <c r="DD2378" t="s">
        <v>19036</v>
      </c>
      <c r="DE2378" t="s">
        <v>4158</v>
      </c>
    </row>
    <row r="2379" spans="96:109" x14ac:dyDescent="0.25">
      <c r="CR2379" t="s">
        <v>19043</v>
      </c>
      <c r="CS2379" t="s">
        <v>4050</v>
      </c>
      <c r="CT2379" t="s">
        <v>4034</v>
      </c>
      <c r="CU2379" t="s">
        <v>19044</v>
      </c>
      <c r="CV2379" t="s">
        <v>4701</v>
      </c>
      <c r="CW2379" t="s">
        <v>4443</v>
      </c>
      <c r="CX2379" t="s">
        <v>4105</v>
      </c>
      <c r="CY2379" s="17">
        <v>0.2</v>
      </c>
      <c r="CZ2379" t="s">
        <v>4133</v>
      </c>
      <c r="DA2379">
        <v>1</v>
      </c>
      <c r="DB2379" t="s">
        <v>19040</v>
      </c>
      <c r="DC2379" t="s">
        <v>241</v>
      </c>
      <c r="DD2379" t="s">
        <v>19044</v>
      </c>
      <c r="DE2379" t="s">
        <v>4158</v>
      </c>
    </row>
    <row r="2380" spans="96:109" x14ac:dyDescent="0.25">
      <c r="CR2380" t="s">
        <v>19045</v>
      </c>
      <c r="CS2380" t="s">
        <v>4050</v>
      </c>
      <c r="CT2380" t="s">
        <v>4034</v>
      </c>
      <c r="CU2380" t="s">
        <v>19046</v>
      </c>
      <c r="CV2380" t="s">
        <v>4701</v>
      </c>
      <c r="CW2380" t="s">
        <v>4443</v>
      </c>
      <c r="CX2380" t="s">
        <v>4105</v>
      </c>
      <c r="CY2380" s="17">
        <v>0.2</v>
      </c>
      <c r="CZ2380" t="s">
        <v>4133</v>
      </c>
      <c r="DA2380">
        <v>1</v>
      </c>
      <c r="DB2380" t="s">
        <v>19040</v>
      </c>
      <c r="DC2380" t="s">
        <v>241</v>
      </c>
      <c r="DD2380" t="s">
        <v>19046</v>
      </c>
      <c r="DE2380" t="s">
        <v>4158</v>
      </c>
    </row>
    <row r="2381" spans="96:109" x14ac:dyDescent="0.25">
      <c r="CR2381" t="s">
        <v>19047</v>
      </c>
      <c r="CS2381" t="s">
        <v>4050</v>
      </c>
      <c r="CT2381" t="s">
        <v>4034</v>
      </c>
      <c r="CU2381" t="s">
        <v>17421</v>
      </c>
      <c r="CV2381" t="s">
        <v>4701</v>
      </c>
      <c r="CW2381" t="s">
        <v>4443</v>
      </c>
      <c r="CX2381" t="s">
        <v>4105</v>
      </c>
      <c r="CY2381" s="17">
        <v>0.2</v>
      </c>
      <c r="CZ2381" t="s">
        <v>4133</v>
      </c>
      <c r="DA2381">
        <v>1</v>
      </c>
      <c r="DB2381" t="s">
        <v>19040</v>
      </c>
      <c r="DC2381" t="s">
        <v>241</v>
      </c>
      <c r="DD2381" t="s">
        <v>17421</v>
      </c>
      <c r="DE2381" t="s">
        <v>4158</v>
      </c>
    </row>
    <row r="2382" spans="96:109" x14ac:dyDescent="0.25">
      <c r="CR2382" t="s">
        <v>19038</v>
      </c>
      <c r="CS2382" t="s">
        <v>4050</v>
      </c>
      <c r="CT2382" t="s">
        <v>4034</v>
      </c>
      <c r="CU2382" t="s">
        <v>19039</v>
      </c>
      <c r="CV2382" t="s">
        <v>4701</v>
      </c>
      <c r="CW2382" t="s">
        <v>4443</v>
      </c>
      <c r="CX2382" t="s">
        <v>4105</v>
      </c>
      <c r="CY2382" s="17">
        <v>0.2</v>
      </c>
      <c r="CZ2382" t="s">
        <v>4133</v>
      </c>
      <c r="DA2382">
        <v>1</v>
      </c>
      <c r="DB2382" t="s">
        <v>19040</v>
      </c>
      <c r="DC2382" t="s">
        <v>241</v>
      </c>
      <c r="DD2382" t="s">
        <v>19039</v>
      </c>
      <c r="DE2382" t="s">
        <v>4158</v>
      </c>
    </row>
    <row r="2383" spans="96:109" x14ac:dyDescent="0.25">
      <c r="CR2383" t="s">
        <v>19041</v>
      </c>
      <c r="CS2383" t="s">
        <v>4050</v>
      </c>
      <c r="CT2383" t="s">
        <v>4126</v>
      </c>
      <c r="CU2383" t="s">
        <v>17784</v>
      </c>
      <c r="CV2383" t="s">
        <v>4571</v>
      </c>
      <c r="CW2383" t="s">
        <v>8421</v>
      </c>
      <c r="CX2383" t="s">
        <v>4105</v>
      </c>
      <c r="CZ2383" t="s">
        <v>4133</v>
      </c>
      <c r="DA2383">
        <v>1</v>
      </c>
      <c r="DB2383" t="s">
        <v>19042</v>
      </c>
      <c r="DC2383" t="s">
        <v>241</v>
      </c>
      <c r="DD2383" t="s">
        <v>17784</v>
      </c>
      <c r="DE2383" t="s">
        <v>4158</v>
      </c>
    </row>
    <row r="2384" spans="96:109" x14ac:dyDescent="0.25">
      <c r="CR2384" t="s">
        <v>19048</v>
      </c>
      <c r="CS2384" t="s">
        <v>4030</v>
      </c>
      <c r="CT2384" t="s">
        <v>4126</v>
      </c>
      <c r="CU2384" t="s">
        <v>19049</v>
      </c>
      <c r="CV2384" t="s">
        <v>8648</v>
      </c>
      <c r="CW2384" t="s">
        <v>4476</v>
      </c>
      <c r="CX2384" t="s">
        <v>4105</v>
      </c>
      <c r="CZ2384" t="s">
        <v>4133</v>
      </c>
      <c r="DA2384">
        <v>1</v>
      </c>
      <c r="DB2384" t="s">
        <v>19050</v>
      </c>
      <c r="DC2384" t="s">
        <v>241</v>
      </c>
      <c r="DD2384" t="s">
        <v>19049</v>
      </c>
      <c r="DE2384" t="s">
        <v>4158</v>
      </c>
    </row>
    <row r="2385" spans="96:109" x14ac:dyDescent="0.25">
      <c r="CR2385" t="s">
        <v>19051</v>
      </c>
      <c r="CS2385" t="s">
        <v>4030</v>
      </c>
      <c r="CT2385" t="s">
        <v>4032</v>
      </c>
      <c r="CU2385" t="s">
        <v>19052</v>
      </c>
      <c r="CV2385" t="s">
        <v>8912</v>
      </c>
      <c r="CW2385" t="s">
        <v>4131</v>
      </c>
      <c r="CX2385" t="s">
        <v>4105</v>
      </c>
      <c r="CZ2385" t="s">
        <v>4133</v>
      </c>
      <c r="DA2385">
        <v>1</v>
      </c>
      <c r="DB2385" t="s">
        <v>19053</v>
      </c>
      <c r="DC2385" t="s">
        <v>241</v>
      </c>
      <c r="DD2385" t="s">
        <v>19052</v>
      </c>
      <c r="DE2385" t="s">
        <v>4158</v>
      </c>
    </row>
    <row r="2386" spans="96:109" x14ac:dyDescent="0.25">
      <c r="CR2386" t="s">
        <v>19054</v>
      </c>
      <c r="CS2386" t="s">
        <v>4030</v>
      </c>
      <c r="CT2386" t="s">
        <v>4034</v>
      </c>
      <c r="CU2386" t="s">
        <v>19055</v>
      </c>
      <c r="CV2386" t="s">
        <v>8912</v>
      </c>
      <c r="CX2386" t="s">
        <v>4105</v>
      </c>
      <c r="CZ2386" t="s">
        <v>4133</v>
      </c>
      <c r="DA2386">
        <v>1</v>
      </c>
      <c r="DB2386" t="s">
        <v>19056</v>
      </c>
      <c r="DC2386" t="s">
        <v>241</v>
      </c>
      <c r="DD2386" t="s">
        <v>19055</v>
      </c>
      <c r="DE2386" t="s">
        <v>4158</v>
      </c>
    </row>
    <row r="2387" spans="96:109" x14ac:dyDescent="0.25">
      <c r="CR2387" t="s">
        <v>19057</v>
      </c>
      <c r="CS2387" t="s">
        <v>4030</v>
      </c>
      <c r="CT2387" t="s">
        <v>4034</v>
      </c>
      <c r="CU2387" t="s">
        <v>19058</v>
      </c>
      <c r="CV2387" t="s">
        <v>8912</v>
      </c>
      <c r="CX2387" t="s">
        <v>4105</v>
      </c>
      <c r="CZ2387" t="s">
        <v>4133</v>
      </c>
      <c r="DA2387">
        <v>1</v>
      </c>
      <c r="DB2387" t="s">
        <v>19056</v>
      </c>
      <c r="DC2387" t="s">
        <v>241</v>
      </c>
      <c r="DD2387" t="s">
        <v>19058</v>
      </c>
      <c r="DE2387" t="s">
        <v>4158</v>
      </c>
    </row>
    <row r="2388" spans="96:109" x14ac:dyDescent="0.25">
      <c r="CR2388" t="s">
        <v>19061</v>
      </c>
      <c r="CS2388" t="s">
        <v>4030</v>
      </c>
      <c r="CT2388" t="s">
        <v>4027</v>
      </c>
      <c r="CU2388" t="s">
        <v>19062</v>
      </c>
      <c r="CV2388" t="s">
        <v>8388</v>
      </c>
      <c r="CW2388" t="s">
        <v>4483</v>
      </c>
      <c r="CX2388" t="s">
        <v>4105</v>
      </c>
      <c r="CZ2388" t="s">
        <v>4133</v>
      </c>
      <c r="DA2388">
        <v>1</v>
      </c>
      <c r="DB2388" t="s">
        <v>19063</v>
      </c>
      <c r="DC2388" t="s">
        <v>241</v>
      </c>
      <c r="DD2388" t="s">
        <v>19062</v>
      </c>
      <c r="DE2388" t="s">
        <v>4158</v>
      </c>
    </row>
    <row r="2389" spans="96:109" x14ac:dyDescent="0.25">
      <c r="CR2389" t="s">
        <v>19059</v>
      </c>
      <c r="CS2389" t="s">
        <v>4030</v>
      </c>
      <c r="CT2389" t="s">
        <v>4034</v>
      </c>
      <c r="CU2389" t="s">
        <v>13675</v>
      </c>
      <c r="CV2389" t="s">
        <v>8912</v>
      </c>
      <c r="CW2389" t="s">
        <v>4550</v>
      </c>
      <c r="CX2389" t="s">
        <v>4105</v>
      </c>
      <c r="CZ2389" t="s">
        <v>4133</v>
      </c>
      <c r="DA2389">
        <v>1</v>
      </c>
      <c r="DB2389" t="s">
        <v>19060</v>
      </c>
      <c r="DC2389" t="s">
        <v>241</v>
      </c>
      <c r="DD2389" t="s">
        <v>13675</v>
      </c>
      <c r="DE2389" t="s">
        <v>4158</v>
      </c>
    </row>
    <row r="2390" spans="96:109" x14ac:dyDescent="0.25">
      <c r="CR2390" t="s">
        <v>19066</v>
      </c>
      <c r="CS2390" t="s">
        <v>4030</v>
      </c>
      <c r="CT2390" t="s">
        <v>4034</v>
      </c>
      <c r="CU2390" t="s">
        <v>19067</v>
      </c>
      <c r="CV2390" t="s">
        <v>8594</v>
      </c>
      <c r="CX2390" t="s">
        <v>4105</v>
      </c>
      <c r="CZ2390" t="s">
        <v>4133</v>
      </c>
      <c r="DA2390">
        <v>1</v>
      </c>
      <c r="DB2390" t="s">
        <v>19068</v>
      </c>
      <c r="DC2390" t="s">
        <v>241</v>
      </c>
      <c r="DD2390" t="s">
        <v>19067</v>
      </c>
      <c r="DE2390" t="s">
        <v>4158</v>
      </c>
    </row>
    <row r="2391" spans="96:109" x14ac:dyDescent="0.25">
      <c r="CR2391" t="s">
        <v>4657</v>
      </c>
      <c r="CS2391" t="s">
        <v>4050</v>
      </c>
      <c r="CT2391" t="s">
        <v>4109</v>
      </c>
      <c r="CU2391" t="s">
        <v>14418</v>
      </c>
      <c r="CV2391" t="s">
        <v>4615</v>
      </c>
      <c r="CX2391" t="s">
        <v>4111</v>
      </c>
      <c r="CZ2391" t="s">
        <v>4133</v>
      </c>
      <c r="DA2391">
        <v>1</v>
      </c>
      <c r="DB2391" t="s">
        <v>4137</v>
      </c>
      <c r="DC2391" t="s">
        <v>241</v>
      </c>
      <c r="DD2391" t="s">
        <v>14418</v>
      </c>
      <c r="DE2391" t="s">
        <v>4158</v>
      </c>
    </row>
    <row r="2392" spans="96:109" x14ac:dyDescent="0.25">
      <c r="CR2392" t="s">
        <v>19064</v>
      </c>
      <c r="CS2392" t="s">
        <v>4030</v>
      </c>
      <c r="CT2392" t="s">
        <v>4032</v>
      </c>
      <c r="CU2392" t="s">
        <v>13537</v>
      </c>
      <c r="CV2392" t="s">
        <v>8850</v>
      </c>
      <c r="CW2392" t="s">
        <v>4116</v>
      </c>
      <c r="CX2392" t="s">
        <v>4105</v>
      </c>
      <c r="CZ2392" t="s">
        <v>4133</v>
      </c>
      <c r="DA2392">
        <v>1</v>
      </c>
      <c r="DB2392" t="s">
        <v>19065</v>
      </c>
      <c r="DC2392" t="s">
        <v>241</v>
      </c>
      <c r="DD2392" t="s">
        <v>13537</v>
      </c>
      <c r="DE2392" t="s">
        <v>4158</v>
      </c>
    </row>
    <row r="2393" spans="96:109" x14ac:dyDescent="0.25">
      <c r="CR2393" t="s">
        <v>19069</v>
      </c>
      <c r="CS2393" t="s">
        <v>4030</v>
      </c>
      <c r="CT2393" t="s">
        <v>4034</v>
      </c>
      <c r="CU2393" t="s">
        <v>13537</v>
      </c>
      <c r="CV2393" t="s">
        <v>8850</v>
      </c>
      <c r="CW2393" t="s">
        <v>4472</v>
      </c>
      <c r="CX2393" t="s">
        <v>4105</v>
      </c>
      <c r="CZ2393" t="s">
        <v>4133</v>
      </c>
      <c r="DA2393">
        <v>1</v>
      </c>
      <c r="DB2393" t="s">
        <v>19065</v>
      </c>
      <c r="DC2393" t="s">
        <v>241</v>
      </c>
      <c r="DD2393" t="s">
        <v>13537</v>
      </c>
      <c r="DE2393" t="s">
        <v>4158</v>
      </c>
    </row>
    <row r="2394" spans="96:109" x14ac:dyDescent="0.25">
      <c r="CR2394" t="s">
        <v>19070</v>
      </c>
      <c r="CS2394" t="s">
        <v>4030</v>
      </c>
      <c r="CT2394" t="s">
        <v>4034</v>
      </c>
      <c r="CU2394" t="s">
        <v>19071</v>
      </c>
      <c r="CV2394" t="s">
        <v>8907</v>
      </c>
      <c r="CX2394" t="s">
        <v>4105</v>
      </c>
      <c r="CZ2394" t="s">
        <v>4133</v>
      </c>
      <c r="DA2394">
        <v>1</v>
      </c>
      <c r="DB2394" t="s">
        <v>19072</v>
      </c>
      <c r="DC2394" t="s">
        <v>241</v>
      </c>
      <c r="DD2394" t="s">
        <v>19071</v>
      </c>
      <c r="DE2394" t="s">
        <v>4158</v>
      </c>
    </row>
    <row r="2395" spans="96:109" x14ac:dyDescent="0.25">
      <c r="CR2395" t="s">
        <v>19073</v>
      </c>
      <c r="CS2395" t="s">
        <v>4030</v>
      </c>
      <c r="CT2395" t="s">
        <v>4109</v>
      </c>
      <c r="CU2395" t="s">
        <v>18302</v>
      </c>
      <c r="CV2395" t="s">
        <v>8438</v>
      </c>
      <c r="CX2395" t="s">
        <v>4111</v>
      </c>
      <c r="CZ2395" t="s">
        <v>4133</v>
      </c>
      <c r="DA2395">
        <v>1</v>
      </c>
      <c r="DB2395" t="s">
        <v>19074</v>
      </c>
      <c r="DC2395" t="s">
        <v>241</v>
      </c>
      <c r="DD2395" t="s">
        <v>18302</v>
      </c>
      <c r="DE2395" t="s">
        <v>4158</v>
      </c>
    </row>
    <row r="2396" spans="96:109" x14ac:dyDescent="0.25">
      <c r="CR2396" t="s">
        <v>19078</v>
      </c>
      <c r="CS2396" t="s">
        <v>4050</v>
      </c>
      <c r="CT2396" t="s">
        <v>4034</v>
      </c>
      <c r="CU2396" t="s">
        <v>15233</v>
      </c>
      <c r="CV2396" t="s">
        <v>4615</v>
      </c>
      <c r="CX2396" t="s">
        <v>4105</v>
      </c>
      <c r="CZ2396" t="s">
        <v>4133</v>
      </c>
      <c r="DA2396">
        <v>1</v>
      </c>
      <c r="DB2396" t="s">
        <v>19079</v>
      </c>
      <c r="DC2396" t="s">
        <v>241</v>
      </c>
      <c r="DD2396" t="s">
        <v>15233</v>
      </c>
      <c r="DE2396" t="s">
        <v>4158</v>
      </c>
    </row>
    <row r="2397" spans="96:109" x14ac:dyDescent="0.25">
      <c r="CR2397" t="s">
        <v>19080</v>
      </c>
      <c r="CS2397" t="s">
        <v>4050</v>
      </c>
      <c r="CT2397" t="s">
        <v>4034</v>
      </c>
      <c r="CU2397" t="s">
        <v>19081</v>
      </c>
      <c r="CV2397" t="s">
        <v>8391</v>
      </c>
      <c r="CW2397" t="s">
        <v>4384</v>
      </c>
      <c r="CX2397" t="s">
        <v>4105</v>
      </c>
      <c r="CZ2397" t="s">
        <v>4133</v>
      </c>
      <c r="DA2397">
        <v>1</v>
      </c>
      <c r="DB2397" t="s">
        <v>19082</v>
      </c>
      <c r="DC2397" t="s">
        <v>241</v>
      </c>
      <c r="DD2397" t="s">
        <v>19081</v>
      </c>
      <c r="DE2397" t="s">
        <v>4158</v>
      </c>
    </row>
    <row r="2398" spans="96:109" x14ac:dyDescent="0.25">
      <c r="CR2398" t="s">
        <v>19083</v>
      </c>
      <c r="CS2398" t="s">
        <v>4050</v>
      </c>
      <c r="CT2398" t="s">
        <v>4034</v>
      </c>
      <c r="CU2398" t="s">
        <v>17964</v>
      </c>
      <c r="CV2398" t="s">
        <v>4240</v>
      </c>
      <c r="CX2398" t="s">
        <v>4105</v>
      </c>
      <c r="CZ2398" t="s">
        <v>4133</v>
      </c>
      <c r="DA2398">
        <v>1</v>
      </c>
      <c r="DB2398" t="s">
        <v>19077</v>
      </c>
      <c r="DC2398" t="s">
        <v>241</v>
      </c>
      <c r="DD2398" t="s">
        <v>17964</v>
      </c>
      <c r="DE2398" t="s">
        <v>4158</v>
      </c>
    </row>
    <row r="2399" spans="96:109" x14ac:dyDescent="0.25">
      <c r="CR2399" t="s">
        <v>19084</v>
      </c>
      <c r="CS2399" t="s">
        <v>4050</v>
      </c>
      <c r="CT2399" t="s">
        <v>4032</v>
      </c>
      <c r="CU2399" t="s">
        <v>19076</v>
      </c>
      <c r="CV2399" t="s">
        <v>4240</v>
      </c>
      <c r="CX2399" t="s">
        <v>4105</v>
      </c>
      <c r="CZ2399" t="s">
        <v>4133</v>
      </c>
      <c r="DA2399">
        <v>1</v>
      </c>
      <c r="DB2399" t="s">
        <v>19077</v>
      </c>
      <c r="DC2399" t="s">
        <v>241</v>
      </c>
      <c r="DD2399" t="s">
        <v>19076</v>
      </c>
      <c r="DE2399" t="s">
        <v>4158</v>
      </c>
    </row>
    <row r="2400" spans="96:109" x14ac:dyDescent="0.25">
      <c r="CR2400" t="s">
        <v>19075</v>
      </c>
      <c r="CS2400" t="s">
        <v>4050</v>
      </c>
      <c r="CT2400" t="s">
        <v>4034</v>
      </c>
      <c r="CU2400" t="s">
        <v>19076</v>
      </c>
      <c r="CV2400" t="s">
        <v>4240</v>
      </c>
      <c r="CX2400" t="s">
        <v>4105</v>
      </c>
      <c r="CZ2400" t="s">
        <v>4133</v>
      </c>
      <c r="DA2400">
        <v>1</v>
      </c>
      <c r="DB2400" t="s">
        <v>19077</v>
      </c>
      <c r="DC2400" t="s">
        <v>241</v>
      </c>
      <c r="DD2400" t="s">
        <v>19076</v>
      </c>
      <c r="DE2400" t="s">
        <v>4158</v>
      </c>
    </row>
    <row r="2401" spans="96:109" x14ac:dyDescent="0.25">
      <c r="CR2401" t="s">
        <v>19085</v>
      </c>
      <c r="CS2401" t="s">
        <v>4050</v>
      </c>
      <c r="CT2401" t="s">
        <v>4032</v>
      </c>
      <c r="CU2401" t="s">
        <v>15317</v>
      </c>
      <c r="CV2401" t="s">
        <v>4240</v>
      </c>
      <c r="CX2401" t="s">
        <v>4105</v>
      </c>
      <c r="CZ2401" t="s">
        <v>4133</v>
      </c>
      <c r="DA2401">
        <v>1</v>
      </c>
      <c r="DB2401" t="s">
        <v>19077</v>
      </c>
      <c r="DC2401" t="s">
        <v>241</v>
      </c>
      <c r="DD2401" t="s">
        <v>15317</v>
      </c>
      <c r="DE2401" t="s">
        <v>4158</v>
      </c>
    </row>
    <row r="2402" spans="96:109" x14ac:dyDescent="0.25">
      <c r="CR2402" t="s">
        <v>19086</v>
      </c>
      <c r="CS2402" t="s">
        <v>4030</v>
      </c>
      <c r="CT2402" t="s">
        <v>4109</v>
      </c>
      <c r="CU2402" t="s">
        <v>15182</v>
      </c>
      <c r="CV2402" t="s">
        <v>8429</v>
      </c>
      <c r="CW2402" t="s">
        <v>4456</v>
      </c>
      <c r="CX2402" t="s">
        <v>4111</v>
      </c>
      <c r="CZ2402" t="s">
        <v>4133</v>
      </c>
      <c r="DA2402">
        <v>1</v>
      </c>
      <c r="DB2402" t="s">
        <v>19087</v>
      </c>
      <c r="DC2402" t="s">
        <v>241</v>
      </c>
      <c r="DD2402" t="s">
        <v>15182</v>
      </c>
      <c r="DE2402" t="s">
        <v>4158</v>
      </c>
    </row>
    <row r="2403" spans="96:109" x14ac:dyDescent="0.25">
      <c r="CR2403" t="s">
        <v>19088</v>
      </c>
      <c r="CS2403" t="s">
        <v>4030</v>
      </c>
      <c r="CT2403" t="s">
        <v>4034</v>
      </c>
      <c r="CU2403" t="s">
        <v>17198</v>
      </c>
      <c r="CV2403" t="s">
        <v>8907</v>
      </c>
      <c r="CW2403" t="s">
        <v>4437</v>
      </c>
      <c r="CX2403" t="s">
        <v>4105</v>
      </c>
      <c r="CZ2403" t="s">
        <v>4133</v>
      </c>
      <c r="DA2403">
        <v>1</v>
      </c>
      <c r="DB2403" t="s">
        <v>19089</v>
      </c>
      <c r="DC2403" t="s">
        <v>241</v>
      </c>
      <c r="DD2403" t="s">
        <v>17198</v>
      </c>
      <c r="DE2403" t="s">
        <v>4158</v>
      </c>
    </row>
    <row r="2404" spans="96:109" x14ac:dyDescent="0.25">
      <c r="CR2404" t="s">
        <v>19090</v>
      </c>
      <c r="CS2404" t="s">
        <v>4030</v>
      </c>
      <c r="CT2404" t="s">
        <v>4034</v>
      </c>
      <c r="CU2404" t="s">
        <v>17198</v>
      </c>
      <c r="CV2404" t="s">
        <v>8907</v>
      </c>
      <c r="CW2404" t="s">
        <v>4437</v>
      </c>
      <c r="CX2404" t="s">
        <v>4105</v>
      </c>
      <c r="CZ2404" t="s">
        <v>4133</v>
      </c>
      <c r="DA2404">
        <v>1</v>
      </c>
      <c r="DB2404" t="s">
        <v>19089</v>
      </c>
      <c r="DC2404" t="s">
        <v>241</v>
      </c>
      <c r="DD2404" t="s">
        <v>17198</v>
      </c>
      <c r="DE2404" t="s">
        <v>4158</v>
      </c>
    </row>
    <row r="2405" spans="96:109" x14ac:dyDescent="0.25">
      <c r="CR2405" t="s">
        <v>19091</v>
      </c>
      <c r="CS2405" t="s">
        <v>4030</v>
      </c>
      <c r="CT2405" t="s">
        <v>4034</v>
      </c>
      <c r="CU2405" t="s">
        <v>18121</v>
      </c>
      <c r="CV2405" t="s">
        <v>8907</v>
      </c>
      <c r="CW2405" t="s">
        <v>4437</v>
      </c>
      <c r="CX2405" t="s">
        <v>4105</v>
      </c>
      <c r="CZ2405" t="s">
        <v>4133</v>
      </c>
      <c r="DA2405">
        <v>1</v>
      </c>
      <c r="DB2405" t="s">
        <v>19089</v>
      </c>
      <c r="DC2405" t="s">
        <v>241</v>
      </c>
      <c r="DD2405" t="s">
        <v>18121</v>
      </c>
      <c r="DE2405" t="s">
        <v>4158</v>
      </c>
    </row>
    <row r="2406" spans="96:109" x14ac:dyDescent="0.25">
      <c r="CR2406" t="s">
        <v>19092</v>
      </c>
      <c r="CS2406" t="s">
        <v>4030</v>
      </c>
      <c r="CT2406" t="s">
        <v>4032</v>
      </c>
      <c r="CU2406" t="s">
        <v>15096</v>
      </c>
      <c r="CV2406" t="s">
        <v>8388</v>
      </c>
      <c r="CX2406" t="s">
        <v>4105</v>
      </c>
      <c r="CZ2406" t="s">
        <v>4133</v>
      </c>
      <c r="DA2406">
        <v>1</v>
      </c>
      <c r="DB2406" t="s">
        <v>15097</v>
      </c>
      <c r="DC2406" t="s">
        <v>241</v>
      </c>
      <c r="DD2406" t="s">
        <v>15096</v>
      </c>
      <c r="DE2406" t="s">
        <v>4158</v>
      </c>
    </row>
    <row r="2407" spans="96:109" x14ac:dyDescent="0.25">
      <c r="CR2407" t="s">
        <v>19093</v>
      </c>
      <c r="CS2407" t="s">
        <v>4030</v>
      </c>
      <c r="CT2407" t="s">
        <v>4027</v>
      </c>
      <c r="CU2407" t="s">
        <v>19094</v>
      </c>
      <c r="CV2407" t="s">
        <v>8557</v>
      </c>
      <c r="CW2407" t="s">
        <v>4259</v>
      </c>
      <c r="CX2407" t="s">
        <v>4105</v>
      </c>
      <c r="CZ2407" t="s">
        <v>4133</v>
      </c>
      <c r="DA2407">
        <v>1</v>
      </c>
      <c r="DB2407" t="s">
        <v>19095</v>
      </c>
      <c r="DC2407" t="s">
        <v>241</v>
      </c>
      <c r="DD2407" t="s">
        <v>19094</v>
      </c>
      <c r="DE2407" t="s">
        <v>4158</v>
      </c>
    </row>
    <row r="2408" spans="96:109" x14ac:dyDescent="0.25">
      <c r="CR2408" t="s">
        <v>19096</v>
      </c>
      <c r="CS2408" t="s">
        <v>4050</v>
      </c>
      <c r="CT2408" t="s">
        <v>4109</v>
      </c>
      <c r="CU2408" t="s">
        <v>13993</v>
      </c>
      <c r="CV2408" t="s">
        <v>4615</v>
      </c>
      <c r="CX2408" t="s">
        <v>4111</v>
      </c>
      <c r="CZ2408" t="s">
        <v>4133</v>
      </c>
      <c r="DA2408">
        <v>1</v>
      </c>
      <c r="DB2408" t="s">
        <v>19097</v>
      </c>
      <c r="DC2408" t="s">
        <v>241</v>
      </c>
      <c r="DD2408" t="s">
        <v>13993</v>
      </c>
      <c r="DE2408" t="s">
        <v>4158</v>
      </c>
    </row>
    <row r="2409" spans="96:109" x14ac:dyDescent="0.25">
      <c r="CR2409" t="s">
        <v>8532</v>
      </c>
      <c r="CS2409" t="s">
        <v>4030</v>
      </c>
      <c r="CT2409" t="s">
        <v>4109</v>
      </c>
      <c r="CU2409" t="s">
        <v>19098</v>
      </c>
      <c r="CV2409" t="s">
        <v>8515</v>
      </c>
      <c r="CX2409" t="s">
        <v>4111</v>
      </c>
      <c r="CZ2409" t="s">
        <v>4133</v>
      </c>
      <c r="DA2409">
        <v>1</v>
      </c>
      <c r="DB2409" t="s">
        <v>8533</v>
      </c>
      <c r="DC2409" t="s">
        <v>241</v>
      </c>
      <c r="DD2409" t="s">
        <v>19098</v>
      </c>
      <c r="DE2409" t="s">
        <v>4158</v>
      </c>
    </row>
    <row r="2410" spans="96:109" x14ac:dyDescent="0.25">
      <c r="CR2410" t="s">
        <v>19099</v>
      </c>
      <c r="CS2410" t="s">
        <v>4050</v>
      </c>
      <c r="CT2410" t="s">
        <v>4109</v>
      </c>
      <c r="CU2410" t="s">
        <v>19100</v>
      </c>
      <c r="CV2410" t="s">
        <v>4615</v>
      </c>
      <c r="CW2410" t="s">
        <v>4128</v>
      </c>
      <c r="CX2410" t="s">
        <v>4105</v>
      </c>
      <c r="CZ2410" t="s">
        <v>4133</v>
      </c>
      <c r="DA2410">
        <v>1</v>
      </c>
      <c r="DB2410" t="s">
        <v>19101</v>
      </c>
      <c r="DC2410" t="s">
        <v>241</v>
      </c>
      <c r="DD2410" t="s">
        <v>19100</v>
      </c>
      <c r="DE2410" t="s">
        <v>4158</v>
      </c>
    </row>
    <row r="2411" spans="96:109" x14ac:dyDescent="0.25">
      <c r="CR2411" t="s">
        <v>19102</v>
      </c>
      <c r="CS2411" t="s">
        <v>4030</v>
      </c>
      <c r="CT2411" t="s">
        <v>4032</v>
      </c>
      <c r="CU2411" t="s">
        <v>13628</v>
      </c>
      <c r="CV2411" t="s">
        <v>8594</v>
      </c>
      <c r="CX2411" t="s">
        <v>4105</v>
      </c>
      <c r="CZ2411" t="s">
        <v>4133</v>
      </c>
      <c r="DA2411">
        <v>1</v>
      </c>
      <c r="DB2411" t="s">
        <v>19103</v>
      </c>
      <c r="DC2411" t="s">
        <v>241</v>
      </c>
      <c r="DD2411" t="s">
        <v>13628</v>
      </c>
      <c r="DE2411" t="s">
        <v>4158</v>
      </c>
    </row>
    <row r="2412" spans="96:109" x14ac:dyDescent="0.25">
      <c r="CR2412" t="s">
        <v>19104</v>
      </c>
      <c r="CS2412" t="s">
        <v>4050</v>
      </c>
      <c r="CT2412" t="s">
        <v>4109</v>
      </c>
      <c r="CU2412" t="s">
        <v>19105</v>
      </c>
      <c r="CV2412" t="s">
        <v>4615</v>
      </c>
      <c r="CX2412" t="s">
        <v>4111</v>
      </c>
      <c r="CZ2412" t="s">
        <v>4133</v>
      </c>
      <c r="DA2412">
        <v>1</v>
      </c>
      <c r="DB2412" t="s">
        <v>19106</v>
      </c>
      <c r="DC2412" t="s">
        <v>241</v>
      </c>
      <c r="DD2412" t="s">
        <v>19105</v>
      </c>
      <c r="DE2412" t="s">
        <v>4158</v>
      </c>
    </row>
    <row r="2413" spans="96:109" x14ac:dyDescent="0.25">
      <c r="CR2413" t="s">
        <v>19107</v>
      </c>
      <c r="CS2413" t="s">
        <v>4030</v>
      </c>
      <c r="CT2413" t="s">
        <v>4034</v>
      </c>
      <c r="CU2413" t="s">
        <v>19105</v>
      </c>
      <c r="CV2413" t="s">
        <v>8521</v>
      </c>
      <c r="CX2413" t="s">
        <v>4105</v>
      </c>
      <c r="CZ2413" t="s">
        <v>4133</v>
      </c>
      <c r="DA2413">
        <v>1</v>
      </c>
      <c r="DB2413" t="s">
        <v>19106</v>
      </c>
      <c r="DC2413" t="s">
        <v>241</v>
      </c>
      <c r="DD2413" t="s">
        <v>19105</v>
      </c>
      <c r="DE2413" t="s">
        <v>4158</v>
      </c>
    </row>
    <row r="2414" spans="96:109" x14ac:dyDescent="0.25">
      <c r="CR2414" t="s">
        <v>19108</v>
      </c>
      <c r="CS2414" t="s">
        <v>4050</v>
      </c>
      <c r="CT2414" t="s">
        <v>4109</v>
      </c>
      <c r="CU2414" t="s">
        <v>14414</v>
      </c>
      <c r="CV2414" t="s">
        <v>4615</v>
      </c>
      <c r="CW2414" t="s">
        <v>4273</v>
      </c>
      <c r="CX2414" t="s">
        <v>4111</v>
      </c>
      <c r="CZ2414" t="s">
        <v>4133</v>
      </c>
      <c r="DA2414">
        <v>1</v>
      </c>
      <c r="DB2414" t="s">
        <v>19109</v>
      </c>
      <c r="DC2414" t="s">
        <v>241</v>
      </c>
      <c r="DD2414" t="s">
        <v>14414</v>
      </c>
      <c r="DE2414" t="s">
        <v>4158</v>
      </c>
    </row>
    <row r="2415" spans="96:109" x14ac:dyDescent="0.25">
      <c r="CR2415" t="s">
        <v>19110</v>
      </c>
      <c r="CS2415" t="s">
        <v>4030</v>
      </c>
      <c r="CT2415" t="s">
        <v>4109</v>
      </c>
      <c r="CU2415" t="s">
        <v>19111</v>
      </c>
      <c r="CV2415" t="s">
        <v>8907</v>
      </c>
      <c r="CX2415" t="s">
        <v>4111</v>
      </c>
      <c r="CZ2415" t="s">
        <v>4133</v>
      </c>
      <c r="DA2415">
        <v>1</v>
      </c>
      <c r="DB2415" t="s">
        <v>19112</v>
      </c>
      <c r="DC2415" t="s">
        <v>241</v>
      </c>
      <c r="DD2415" t="s">
        <v>19111</v>
      </c>
      <c r="DE2415" t="s">
        <v>4158</v>
      </c>
    </row>
    <row r="2416" spans="96:109" x14ac:dyDescent="0.25">
      <c r="CR2416" t="s">
        <v>19113</v>
      </c>
      <c r="CS2416" t="s">
        <v>4050</v>
      </c>
      <c r="CT2416" t="s">
        <v>4109</v>
      </c>
      <c r="CU2416" t="s">
        <v>19114</v>
      </c>
      <c r="CV2416" t="s">
        <v>4236</v>
      </c>
      <c r="CX2416" t="s">
        <v>4111</v>
      </c>
      <c r="CZ2416" t="s">
        <v>4133</v>
      </c>
      <c r="DA2416">
        <v>1</v>
      </c>
      <c r="DB2416" t="s">
        <v>19115</v>
      </c>
      <c r="DC2416" t="s">
        <v>241</v>
      </c>
      <c r="DD2416" t="s">
        <v>19114</v>
      </c>
      <c r="DE2416" t="s">
        <v>4158</v>
      </c>
    </row>
    <row r="2417" spans="96:109" x14ac:dyDescent="0.25">
      <c r="CR2417" t="s">
        <v>19118</v>
      </c>
      <c r="CS2417" t="s">
        <v>4030</v>
      </c>
      <c r="CT2417" t="s">
        <v>4109</v>
      </c>
      <c r="CU2417" t="s">
        <v>16399</v>
      </c>
      <c r="CV2417" t="s">
        <v>8907</v>
      </c>
      <c r="CX2417" t="s">
        <v>4105</v>
      </c>
      <c r="CZ2417" t="s">
        <v>4133</v>
      </c>
      <c r="DA2417">
        <v>1</v>
      </c>
      <c r="DB2417" t="s">
        <v>19119</v>
      </c>
      <c r="DC2417" t="s">
        <v>241</v>
      </c>
      <c r="DD2417" t="s">
        <v>16399</v>
      </c>
      <c r="DE2417" t="s">
        <v>4158</v>
      </c>
    </row>
    <row r="2418" spans="96:109" x14ac:dyDescent="0.25">
      <c r="CR2418" t="s">
        <v>19116</v>
      </c>
      <c r="CS2418" t="s">
        <v>4050</v>
      </c>
      <c r="CT2418" t="s">
        <v>4034</v>
      </c>
      <c r="CU2418" t="s">
        <v>17540</v>
      </c>
      <c r="CV2418" t="s">
        <v>8257</v>
      </c>
      <c r="CX2418" t="s">
        <v>4105</v>
      </c>
      <c r="CZ2418" t="s">
        <v>4133</v>
      </c>
      <c r="DA2418">
        <v>1</v>
      </c>
      <c r="DB2418" t="s">
        <v>19117</v>
      </c>
      <c r="DC2418" t="s">
        <v>241</v>
      </c>
      <c r="DD2418" t="s">
        <v>17540</v>
      </c>
      <c r="DE2418" t="s">
        <v>4158</v>
      </c>
    </row>
    <row r="2419" spans="96:109" x14ac:dyDescent="0.25">
      <c r="CR2419" t="s">
        <v>19120</v>
      </c>
      <c r="CS2419" t="s">
        <v>4030</v>
      </c>
      <c r="CT2419" t="s">
        <v>4142</v>
      </c>
      <c r="CU2419" t="s">
        <v>13459</v>
      </c>
      <c r="CV2419" t="s">
        <v>8646</v>
      </c>
      <c r="CW2419" t="s">
        <v>4216</v>
      </c>
      <c r="CX2419" t="s">
        <v>4105</v>
      </c>
      <c r="CZ2419" t="s">
        <v>4133</v>
      </c>
      <c r="DA2419">
        <v>1</v>
      </c>
      <c r="DB2419" t="s">
        <v>19121</v>
      </c>
      <c r="DC2419" t="s">
        <v>241</v>
      </c>
      <c r="DD2419" t="s">
        <v>13459</v>
      </c>
      <c r="DE2419" t="s">
        <v>4158</v>
      </c>
    </row>
    <row r="2420" spans="96:109" x14ac:dyDescent="0.25">
      <c r="CR2420" t="s">
        <v>19122</v>
      </c>
      <c r="CS2420" t="s">
        <v>4050</v>
      </c>
      <c r="CT2420" t="s">
        <v>4109</v>
      </c>
      <c r="CU2420" t="s">
        <v>19123</v>
      </c>
      <c r="CV2420" t="s">
        <v>4614</v>
      </c>
      <c r="CW2420" t="s">
        <v>4531</v>
      </c>
      <c r="CX2420" t="s">
        <v>4111</v>
      </c>
      <c r="CZ2420" t="s">
        <v>4133</v>
      </c>
      <c r="DA2420">
        <v>1</v>
      </c>
      <c r="DB2420" t="s">
        <v>19124</v>
      </c>
      <c r="DC2420" t="s">
        <v>241</v>
      </c>
      <c r="DD2420" t="s">
        <v>19123</v>
      </c>
      <c r="DE2420" t="s">
        <v>4158</v>
      </c>
    </row>
    <row r="2421" spans="96:109" x14ac:dyDescent="0.25">
      <c r="CR2421" t="s">
        <v>19125</v>
      </c>
      <c r="CS2421" t="s">
        <v>4050</v>
      </c>
      <c r="CT2421" t="s">
        <v>4104</v>
      </c>
      <c r="CU2421" t="s">
        <v>14551</v>
      </c>
      <c r="CV2421" t="s">
        <v>4614</v>
      </c>
      <c r="CX2421" t="s">
        <v>4105</v>
      </c>
      <c r="CZ2421" t="s">
        <v>4133</v>
      </c>
      <c r="DA2421">
        <v>1</v>
      </c>
      <c r="DB2421" t="s">
        <v>19126</v>
      </c>
      <c r="DC2421" t="s">
        <v>241</v>
      </c>
      <c r="DD2421" t="s">
        <v>14551</v>
      </c>
      <c r="DE2421" t="s">
        <v>4158</v>
      </c>
    </row>
    <row r="2422" spans="96:109" x14ac:dyDescent="0.25">
      <c r="CR2422" t="s">
        <v>19127</v>
      </c>
      <c r="CS2422" t="s">
        <v>4050</v>
      </c>
      <c r="CT2422" t="s">
        <v>4142</v>
      </c>
      <c r="CU2422" t="s">
        <v>13435</v>
      </c>
      <c r="CV2422" t="s">
        <v>4614</v>
      </c>
      <c r="CX2422" t="s">
        <v>4105</v>
      </c>
      <c r="CZ2422" t="s">
        <v>4133</v>
      </c>
      <c r="DA2422">
        <v>1</v>
      </c>
      <c r="DB2422" t="s">
        <v>19128</v>
      </c>
      <c r="DC2422" t="s">
        <v>241</v>
      </c>
      <c r="DD2422" t="s">
        <v>13435</v>
      </c>
      <c r="DE2422" t="s">
        <v>4158</v>
      </c>
    </row>
    <row r="2423" spans="96:109" x14ac:dyDescent="0.25">
      <c r="CR2423" t="s">
        <v>19129</v>
      </c>
      <c r="CS2423" t="s">
        <v>4050</v>
      </c>
      <c r="CT2423" t="s">
        <v>4142</v>
      </c>
      <c r="CU2423" t="s">
        <v>15678</v>
      </c>
      <c r="CV2423" t="s">
        <v>4614</v>
      </c>
      <c r="CX2423" t="s">
        <v>4105</v>
      </c>
      <c r="CZ2423" t="s">
        <v>4133</v>
      </c>
      <c r="DA2423">
        <v>1</v>
      </c>
      <c r="DB2423" t="s">
        <v>19128</v>
      </c>
      <c r="DC2423" t="s">
        <v>241</v>
      </c>
      <c r="DD2423" t="s">
        <v>15678</v>
      </c>
      <c r="DE2423" t="s">
        <v>4158</v>
      </c>
    </row>
    <row r="2424" spans="96:109" x14ac:dyDescent="0.25">
      <c r="CR2424" t="s">
        <v>8574</v>
      </c>
      <c r="CS2424" t="s">
        <v>4050</v>
      </c>
      <c r="CT2424" t="s">
        <v>4126</v>
      </c>
      <c r="CU2424" t="s">
        <v>13461</v>
      </c>
      <c r="CV2424" t="s">
        <v>8280</v>
      </c>
      <c r="CW2424" t="s">
        <v>4495</v>
      </c>
      <c r="CX2424" t="s">
        <v>4105</v>
      </c>
      <c r="CY2424" s="17">
        <v>0.2</v>
      </c>
      <c r="CZ2424" t="s">
        <v>4133</v>
      </c>
      <c r="DA2424">
        <v>1</v>
      </c>
      <c r="DB2424" t="s">
        <v>8573</v>
      </c>
      <c r="DC2424" t="s">
        <v>241</v>
      </c>
      <c r="DD2424" t="s">
        <v>13461</v>
      </c>
      <c r="DE2424" t="s">
        <v>4158</v>
      </c>
    </row>
    <row r="2425" spans="96:109" x14ac:dyDescent="0.25">
      <c r="CR2425" t="s">
        <v>8572</v>
      </c>
      <c r="CS2425" t="s">
        <v>4050</v>
      </c>
      <c r="CT2425" t="s">
        <v>4126</v>
      </c>
      <c r="CU2425" t="s">
        <v>13476</v>
      </c>
      <c r="CV2425" t="s">
        <v>8280</v>
      </c>
      <c r="CW2425" t="s">
        <v>4495</v>
      </c>
      <c r="CX2425" t="s">
        <v>4105</v>
      </c>
      <c r="CY2425" s="17">
        <v>0.2</v>
      </c>
      <c r="CZ2425" t="s">
        <v>4133</v>
      </c>
      <c r="DA2425">
        <v>1</v>
      </c>
      <c r="DB2425" t="s">
        <v>8573</v>
      </c>
      <c r="DC2425" t="s">
        <v>241</v>
      </c>
      <c r="DD2425" t="s">
        <v>13476</v>
      </c>
      <c r="DE2425" t="s">
        <v>4158</v>
      </c>
    </row>
    <row r="2426" spans="96:109" x14ac:dyDescent="0.25">
      <c r="CR2426" t="s">
        <v>19130</v>
      </c>
      <c r="CS2426" t="s">
        <v>4030</v>
      </c>
      <c r="CT2426" t="s">
        <v>4109</v>
      </c>
      <c r="CU2426" t="s">
        <v>19131</v>
      </c>
      <c r="CV2426" t="s">
        <v>8454</v>
      </c>
      <c r="CX2426" t="s">
        <v>4111</v>
      </c>
      <c r="CZ2426" t="s">
        <v>4133</v>
      </c>
      <c r="DA2426">
        <v>1</v>
      </c>
      <c r="DB2426" t="s">
        <v>19132</v>
      </c>
      <c r="DC2426" t="s">
        <v>241</v>
      </c>
      <c r="DD2426" t="s">
        <v>19131</v>
      </c>
      <c r="DE2426" t="s">
        <v>4158</v>
      </c>
    </row>
    <row r="2427" spans="96:109" x14ac:dyDescent="0.25">
      <c r="CR2427" t="s">
        <v>19133</v>
      </c>
      <c r="CS2427" t="s">
        <v>4030</v>
      </c>
      <c r="CT2427" t="s">
        <v>4027</v>
      </c>
      <c r="CU2427" t="s">
        <v>19134</v>
      </c>
      <c r="CV2427" t="s">
        <v>8829</v>
      </c>
      <c r="CW2427" t="s">
        <v>4485</v>
      </c>
      <c r="CX2427" t="s">
        <v>4105</v>
      </c>
      <c r="CZ2427" t="s">
        <v>4133</v>
      </c>
      <c r="DA2427">
        <v>1</v>
      </c>
      <c r="DB2427" t="s">
        <v>19135</v>
      </c>
      <c r="DC2427" t="s">
        <v>241</v>
      </c>
      <c r="DD2427" t="s">
        <v>19134</v>
      </c>
      <c r="DE2427" t="s">
        <v>4158</v>
      </c>
    </row>
    <row r="2428" spans="96:109" x14ac:dyDescent="0.25">
      <c r="CR2428" t="s">
        <v>19138</v>
      </c>
      <c r="CS2428" t="s">
        <v>4050</v>
      </c>
      <c r="CT2428" t="s">
        <v>4109</v>
      </c>
      <c r="CU2428" t="s">
        <v>17382</v>
      </c>
      <c r="CV2428" t="s">
        <v>4614</v>
      </c>
      <c r="CX2428" t="s">
        <v>4105</v>
      </c>
      <c r="CZ2428" t="s">
        <v>4133</v>
      </c>
      <c r="DA2428">
        <v>1</v>
      </c>
      <c r="DB2428" t="s">
        <v>17795</v>
      </c>
      <c r="DC2428" t="s">
        <v>241</v>
      </c>
      <c r="DD2428" t="s">
        <v>17382</v>
      </c>
      <c r="DE2428" t="s">
        <v>4158</v>
      </c>
    </row>
    <row r="2429" spans="96:109" x14ac:dyDescent="0.25">
      <c r="CR2429" t="s">
        <v>19136</v>
      </c>
      <c r="CS2429" t="s">
        <v>4030</v>
      </c>
      <c r="CT2429" t="s">
        <v>4034</v>
      </c>
      <c r="CU2429" t="s">
        <v>15323</v>
      </c>
      <c r="CV2429" t="s">
        <v>8907</v>
      </c>
      <c r="CX2429" t="s">
        <v>4105</v>
      </c>
      <c r="CZ2429" t="s">
        <v>4133</v>
      </c>
      <c r="DA2429">
        <v>1</v>
      </c>
      <c r="DB2429" t="s">
        <v>19137</v>
      </c>
      <c r="DC2429" t="s">
        <v>241</v>
      </c>
      <c r="DD2429" t="s">
        <v>15323</v>
      </c>
      <c r="DE2429" t="s">
        <v>4158</v>
      </c>
    </row>
    <row r="2430" spans="96:109" x14ac:dyDescent="0.25">
      <c r="CR2430" t="s">
        <v>11791</v>
      </c>
      <c r="CS2430" t="s">
        <v>4030</v>
      </c>
      <c r="CT2430" t="s">
        <v>4032</v>
      </c>
      <c r="CU2430" t="s">
        <v>17702</v>
      </c>
      <c r="CV2430" t="s">
        <v>8907</v>
      </c>
      <c r="CX2430" t="s">
        <v>4105</v>
      </c>
      <c r="CY2430" s="17">
        <v>0.5</v>
      </c>
      <c r="CZ2430" t="s">
        <v>4133</v>
      </c>
      <c r="DA2430">
        <v>1</v>
      </c>
      <c r="DB2430" t="s">
        <v>19139</v>
      </c>
      <c r="DC2430" t="s">
        <v>241</v>
      </c>
      <c r="DD2430" t="s">
        <v>17702</v>
      </c>
      <c r="DE2430" t="s">
        <v>4158</v>
      </c>
    </row>
    <row r="2431" spans="96:109" x14ac:dyDescent="0.25">
      <c r="CR2431" t="s">
        <v>11800</v>
      </c>
      <c r="CS2431" t="s">
        <v>4030</v>
      </c>
      <c r="CT2431" t="s">
        <v>4032</v>
      </c>
      <c r="CU2431" t="s">
        <v>14453</v>
      </c>
      <c r="CV2431" t="s">
        <v>8907</v>
      </c>
      <c r="CX2431" t="s">
        <v>4105</v>
      </c>
      <c r="CY2431" s="17">
        <v>0.5</v>
      </c>
      <c r="CZ2431" t="s">
        <v>4133</v>
      </c>
      <c r="DA2431">
        <v>1</v>
      </c>
      <c r="DB2431" t="s">
        <v>19139</v>
      </c>
      <c r="DC2431" t="s">
        <v>241</v>
      </c>
      <c r="DD2431" t="s">
        <v>14453</v>
      </c>
      <c r="DE2431" t="s">
        <v>4158</v>
      </c>
    </row>
    <row r="2432" spans="96:109" x14ac:dyDescent="0.25">
      <c r="CR2432" t="s">
        <v>11794</v>
      </c>
      <c r="CS2432" t="s">
        <v>4030</v>
      </c>
      <c r="CT2432" t="s">
        <v>4032</v>
      </c>
      <c r="CU2432" t="s">
        <v>17903</v>
      </c>
      <c r="CV2432" t="s">
        <v>8907</v>
      </c>
      <c r="CX2432" t="s">
        <v>4105</v>
      </c>
      <c r="CY2432" s="17">
        <v>0.5</v>
      </c>
      <c r="CZ2432" t="s">
        <v>4133</v>
      </c>
      <c r="DA2432">
        <v>1</v>
      </c>
      <c r="DB2432" t="s">
        <v>19139</v>
      </c>
      <c r="DC2432" t="s">
        <v>241</v>
      </c>
      <c r="DD2432" t="s">
        <v>17903</v>
      </c>
      <c r="DE2432" t="s">
        <v>4158</v>
      </c>
    </row>
    <row r="2433" spans="96:109" x14ac:dyDescent="0.25">
      <c r="CR2433" t="s">
        <v>19140</v>
      </c>
      <c r="CS2433" t="s">
        <v>4030</v>
      </c>
      <c r="CT2433" t="s">
        <v>4034</v>
      </c>
      <c r="CU2433" t="s">
        <v>17903</v>
      </c>
      <c r="CV2433" t="s">
        <v>8454</v>
      </c>
      <c r="CW2433" t="s">
        <v>8422</v>
      </c>
      <c r="CX2433" t="s">
        <v>4105</v>
      </c>
      <c r="CZ2433" t="s">
        <v>4133</v>
      </c>
      <c r="DA2433">
        <v>1</v>
      </c>
      <c r="DB2433" t="s">
        <v>19139</v>
      </c>
      <c r="DC2433" t="s">
        <v>241</v>
      </c>
      <c r="DD2433" t="s">
        <v>17903</v>
      </c>
      <c r="DE2433" t="s">
        <v>4158</v>
      </c>
    </row>
    <row r="2434" spans="96:109" x14ac:dyDescent="0.25">
      <c r="CR2434" t="s">
        <v>19141</v>
      </c>
      <c r="CS2434" t="s">
        <v>4050</v>
      </c>
      <c r="CT2434" t="s">
        <v>4109</v>
      </c>
      <c r="CU2434" t="s">
        <v>17710</v>
      </c>
      <c r="CV2434" t="s">
        <v>4701</v>
      </c>
      <c r="CX2434" t="s">
        <v>4111</v>
      </c>
      <c r="CZ2434" t="s">
        <v>4133</v>
      </c>
      <c r="DA2434">
        <v>1</v>
      </c>
      <c r="DB2434" t="s">
        <v>19142</v>
      </c>
      <c r="DC2434" t="s">
        <v>241</v>
      </c>
      <c r="DD2434" t="s">
        <v>17710</v>
      </c>
      <c r="DE2434" t="s">
        <v>4158</v>
      </c>
    </row>
    <row r="2435" spans="96:109" x14ac:dyDescent="0.25">
      <c r="CR2435" t="s">
        <v>19146</v>
      </c>
      <c r="CS2435" t="s">
        <v>4050</v>
      </c>
      <c r="CT2435" t="s">
        <v>4109</v>
      </c>
      <c r="CU2435" t="s">
        <v>14485</v>
      </c>
      <c r="CV2435" t="s">
        <v>4614</v>
      </c>
      <c r="CX2435" t="s">
        <v>4111</v>
      </c>
      <c r="CZ2435" t="s">
        <v>4133</v>
      </c>
      <c r="DA2435">
        <v>1</v>
      </c>
      <c r="DB2435" t="s">
        <v>19147</v>
      </c>
      <c r="DC2435" t="s">
        <v>241</v>
      </c>
      <c r="DD2435" t="s">
        <v>14485</v>
      </c>
      <c r="DE2435" t="s">
        <v>4158</v>
      </c>
    </row>
    <row r="2436" spans="96:109" x14ac:dyDescent="0.25">
      <c r="CR2436" t="s">
        <v>19148</v>
      </c>
      <c r="CS2436" t="s">
        <v>4050</v>
      </c>
      <c r="CT2436" t="s">
        <v>4126</v>
      </c>
      <c r="CU2436" t="s">
        <v>19149</v>
      </c>
      <c r="CV2436" t="s">
        <v>8257</v>
      </c>
      <c r="CX2436" t="s">
        <v>4105</v>
      </c>
      <c r="CZ2436" t="s">
        <v>4133</v>
      </c>
      <c r="DA2436">
        <v>1</v>
      </c>
      <c r="DB2436" t="s">
        <v>19150</v>
      </c>
      <c r="DC2436" t="s">
        <v>241</v>
      </c>
      <c r="DD2436" t="s">
        <v>19149</v>
      </c>
      <c r="DE2436" t="s">
        <v>4158</v>
      </c>
    </row>
    <row r="2437" spans="96:109" x14ac:dyDescent="0.25">
      <c r="CR2437" t="s">
        <v>8362</v>
      </c>
      <c r="CS2437" t="s">
        <v>4050</v>
      </c>
      <c r="CT2437" t="s">
        <v>4109</v>
      </c>
      <c r="CU2437" t="s">
        <v>19151</v>
      </c>
      <c r="CV2437" t="s">
        <v>4614</v>
      </c>
      <c r="CX2437" t="s">
        <v>4111</v>
      </c>
      <c r="CZ2437" t="s">
        <v>4133</v>
      </c>
      <c r="DA2437">
        <v>1</v>
      </c>
      <c r="DB2437" t="s">
        <v>8363</v>
      </c>
      <c r="DC2437" t="s">
        <v>241</v>
      </c>
      <c r="DD2437" t="s">
        <v>19151</v>
      </c>
      <c r="DE2437" t="s">
        <v>4158</v>
      </c>
    </row>
    <row r="2438" spans="96:109" x14ac:dyDescent="0.25">
      <c r="CR2438" t="s">
        <v>19152</v>
      </c>
      <c r="CS2438" t="s">
        <v>4050</v>
      </c>
      <c r="CT2438" t="s">
        <v>4126</v>
      </c>
      <c r="CU2438" t="s">
        <v>19153</v>
      </c>
      <c r="CV2438" t="s">
        <v>4614</v>
      </c>
      <c r="CX2438" t="s">
        <v>4105</v>
      </c>
      <c r="CZ2438" t="s">
        <v>4133</v>
      </c>
      <c r="DA2438">
        <v>1</v>
      </c>
      <c r="DB2438" t="s">
        <v>19154</v>
      </c>
      <c r="DC2438" t="s">
        <v>241</v>
      </c>
      <c r="DD2438" t="s">
        <v>19153</v>
      </c>
      <c r="DE2438" t="s">
        <v>4158</v>
      </c>
    </row>
    <row r="2439" spans="96:109" x14ac:dyDescent="0.25">
      <c r="CR2439" t="s">
        <v>19143</v>
      </c>
      <c r="CS2439" t="s">
        <v>4050</v>
      </c>
      <c r="CT2439" t="s">
        <v>4109</v>
      </c>
      <c r="CU2439" t="s">
        <v>19144</v>
      </c>
      <c r="CV2439" t="s">
        <v>4175</v>
      </c>
      <c r="CW2439" t="s">
        <v>4648</v>
      </c>
      <c r="CX2439" t="s">
        <v>4111</v>
      </c>
      <c r="CZ2439" t="s">
        <v>4133</v>
      </c>
      <c r="DA2439">
        <v>1</v>
      </c>
      <c r="DB2439" t="s">
        <v>19145</v>
      </c>
      <c r="DC2439" t="s">
        <v>241</v>
      </c>
      <c r="DD2439" t="s">
        <v>19144</v>
      </c>
      <c r="DE2439" t="s">
        <v>4158</v>
      </c>
    </row>
    <row r="2440" spans="96:109" x14ac:dyDescent="0.25">
      <c r="CR2440" t="s">
        <v>19155</v>
      </c>
      <c r="CS2440" t="s">
        <v>4050</v>
      </c>
      <c r="CT2440" t="s">
        <v>4034</v>
      </c>
      <c r="CU2440" t="s">
        <v>19156</v>
      </c>
      <c r="CV2440" t="s">
        <v>4614</v>
      </c>
      <c r="CW2440" t="s">
        <v>4358</v>
      </c>
      <c r="CX2440" t="s">
        <v>4105</v>
      </c>
      <c r="CZ2440" t="s">
        <v>4133</v>
      </c>
      <c r="DA2440">
        <v>1</v>
      </c>
      <c r="DB2440" t="s">
        <v>19157</v>
      </c>
      <c r="DC2440" t="s">
        <v>241</v>
      </c>
      <c r="DD2440" t="s">
        <v>19156</v>
      </c>
      <c r="DE2440" t="s">
        <v>4158</v>
      </c>
    </row>
    <row r="2441" spans="96:109" x14ac:dyDescent="0.25">
      <c r="CR2441" t="s">
        <v>19158</v>
      </c>
      <c r="CS2441" t="s">
        <v>4050</v>
      </c>
      <c r="CT2441" t="s">
        <v>4109</v>
      </c>
      <c r="CU2441" t="s">
        <v>19159</v>
      </c>
      <c r="CV2441" t="s">
        <v>4614</v>
      </c>
      <c r="CX2441" t="s">
        <v>4111</v>
      </c>
      <c r="CZ2441" t="s">
        <v>4133</v>
      </c>
      <c r="DA2441">
        <v>1</v>
      </c>
      <c r="DB2441" t="s">
        <v>19160</v>
      </c>
      <c r="DC2441" t="s">
        <v>241</v>
      </c>
      <c r="DD2441" t="s">
        <v>19159</v>
      </c>
      <c r="DE2441" t="s">
        <v>4158</v>
      </c>
    </row>
    <row r="2442" spans="96:109" x14ac:dyDescent="0.25">
      <c r="CR2442" t="s">
        <v>19161</v>
      </c>
      <c r="CS2442" t="s">
        <v>4050</v>
      </c>
      <c r="CT2442" t="s">
        <v>4109</v>
      </c>
      <c r="CU2442" t="s">
        <v>19162</v>
      </c>
      <c r="CV2442" t="s">
        <v>4240</v>
      </c>
      <c r="CX2442" t="s">
        <v>4111</v>
      </c>
      <c r="CZ2442" t="s">
        <v>4133</v>
      </c>
      <c r="DA2442">
        <v>1</v>
      </c>
      <c r="DB2442" t="s">
        <v>19163</v>
      </c>
      <c r="DC2442" t="s">
        <v>241</v>
      </c>
      <c r="DD2442" t="s">
        <v>19162</v>
      </c>
      <c r="DE2442" t="s">
        <v>4158</v>
      </c>
    </row>
    <row r="2443" spans="96:109" x14ac:dyDescent="0.25">
      <c r="CR2443" t="s">
        <v>19164</v>
      </c>
      <c r="CS2443" t="s">
        <v>4030</v>
      </c>
      <c r="CT2443" t="s">
        <v>4032</v>
      </c>
      <c r="CU2443" t="s">
        <v>19165</v>
      </c>
      <c r="CV2443" t="s">
        <v>8558</v>
      </c>
      <c r="CX2443" t="s">
        <v>4105</v>
      </c>
      <c r="CZ2443" t="s">
        <v>4133</v>
      </c>
      <c r="DA2443">
        <v>1</v>
      </c>
      <c r="DB2443" t="s">
        <v>19166</v>
      </c>
      <c r="DC2443" t="s">
        <v>241</v>
      </c>
      <c r="DD2443" t="s">
        <v>19165</v>
      </c>
      <c r="DE2443" t="s">
        <v>4158</v>
      </c>
    </row>
    <row r="2444" spans="96:109" x14ac:dyDescent="0.25">
      <c r="CR2444" t="s">
        <v>19167</v>
      </c>
      <c r="CS2444" t="s">
        <v>4030</v>
      </c>
      <c r="CT2444" t="s">
        <v>4034</v>
      </c>
      <c r="CU2444" t="s">
        <v>19168</v>
      </c>
      <c r="CV2444" t="s">
        <v>8850</v>
      </c>
      <c r="CW2444" t="s">
        <v>4116</v>
      </c>
      <c r="CX2444" t="s">
        <v>4105</v>
      </c>
      <c r="CZ2444" t="s">
        <v>4133</v>
      </c>
      <c r="DA2444">
        <v>1</v>
      </c>
      <c r="DB2444" t="s">
        <v>19169</v>
      </c>
      <c r="DC2444" t="s">
        <v>241</v>
      </c>
      <c r="DD2444" t="s">
        <v>19168</v>
      </c>
      <c r="DE2444" t="s">
        <v>4158</v>
      </c>
    </row>
    <row r="2445" spans="96:109" x14ac:dyDescent="0.25">
      <c r="CR2445" t="s">
        <v>14801</v>
      </c>
      <c r="CS2445" t="s">
        <v>4050</v>
      </c>
      <c r="CT2445" t="s">
        <v>4032</v>
      </c>
      <c r="CU2445" t="s">
        <v>19170</v>
      </c>
      <c r="CV2445" t="s">
        <v>4571</v>
      </c>
      <c r="CX2445" t="s">
        <v>4105</v>
      </c>
      <c r="CZ2445" t="s">
        <v>4133</v>
      </c>
      <c r="DA2445">
        <v>1</v>
      </c>
      <c r="DB2445" t="s">
        <v>14803</v>
      </c>
      <c r="DC2445" t="s">
        <v>241</v>
      </c>
      <c r="DD2445" t="s">
        <v>19170</v>
      </c>
      <c r="DE2445" t="s">
        <v>4158</v>
      </c>
    </row>
    <row r="2446" spans="96:109" x14ac:dyDescent="0.25">
      <c r="CR2446" t="s">
        <v>19171</v>
      </c>
      <c r="CS2446" t="s">
        <v>4050</v>
      </c>
      <c r="CT2446" t="s">
        <v>4109</v>
      </c>
      <c r="CU2446" t="s">
        <v>19172</v>
      </c>
      <c r="CV2446" t="s">
        <v>4169</v>
      </c>
      <c r="CX2446" t="s">
        <v>4111</v>
      </c>
      <c r="CZ2446" t="s">
        <v>4133</v>
      </c>
      <c r="DA2446">
        <v>1</v>
      </c>
      <c r="DB2446" t="s">
        <v>19173</v>
      </c>
      <c r="DC2446" t="s">
        <v>241</v>
      </c>
      <c r="DD2446" t="s">
        <v>19172</v>
      </c>
      <c r="DE2446" t="s">
        <v>4158</v>
      </c>
    </row>
    <row r="2447" spans="96:109" x14ac:dyDescent="0.25">
      <c r="CR2447" t="s">
        <v>19174</v>
      </c>
      <c r="CS2447" t="s">
        <v>4050</v>
      </c>
      <c r="CT2447" t="s">
        <v>4109</v>
      </c>
      <c r="CU2447" t="s">
        <v>14840</v>
      </c>
      <c r="CV2447" t="s">
        <v>4169</v>
      </c>
      <c r="CX2447" t="s">
        <v>4111</v>
      </c>
      <c r="CZ2447" t="s">
        <v>4133</v>
      </c>
      <c r="DA2447">
        <v>1</v>
      </c>
      <c r="DB2447" t="s">
        <v>19175</v>
      </c>
      <c r="DC2447" t="s">
        <v>241</v>
      </c>
      <c r="DD2447" t="s">
        <v>14840</v>
      </c>
      <c r="DE2447" t="s">
        <v>4158</v>
      </c>
    </row>
    <row r="2448" spans="96:109" x14ac:dyDescent="0.25">
      <c r="CR2448" t="s">
        <v>19176</v>
      </c>
      <c r="CS2448" t="s">
        <v>4050</v>
      </c>
      <c r="CT2448" t="s">
        <v>4032</v>
      </c>
      <c r="CU2448" t="s">
        <v>18553</v>
      </c>
      <c r="CV2448" t="s">
        <v>4169</v>
      </c>
      <c r="CX2448" t="s">
        <v>4105</v>
      </c>
      <c r="CZ2448" t="s">
        <v>4133</v>
      </c>
      <c r="DA2448">
        <v>1</v>
      </c>
      <c r="DB2448" t="s">
        <v>15131</v>
      </c>
      <c r="DC2448" t="s">
        <v>241</v>
      </c>
      <c r="DD2448" t="s">
        <v>18553</v>
      </c>
      <c r="DE2448" t="s">
        <v>4158</v>
      </c>
    </row>
    <row r="2449" spans="96:109" x14ac:dyDescent="0.25">
      <c r="CR2449" t="s">
        <v>19177</v>
      </c>
      <c r="CS2449" t="s">
        <v>4050</v>
      </c>
      <c r="CT2449" t="s">
        <v>4109</v>
      </c>
      <c r="CU2449" t="s">
        <v>19178</v>
      </c>
      <c r="CV2449" t="s">
        <v>4169</v>
      </c>
      <c r="CX2449" t="s">
        <v>4111</v>
      </c>
      <c r="CZ2449" t="s">
        <v>4133</v>
      </c>
      <c r="DA2449">
        <v>1</v>
      </c>
      <c r="DB2449" t="s">
        <v>19179</v>
      </c>
      <c r="DC2449" t="s">
        <v>241</v>
      </c>
      <c r="DD2449" t="s">
        <v>19178</v>
      </c>
      <c r="DE2449" t="s">
        <v>4158</v>
      </c>
    </row>
    <row r="2450" spans="96:109" x14ac:dyDescent="0.25">
      <c r="CR2450" t="s">
        <v>19180</v>
      </c>
      <c r="CS2450" t="s">
        <v>4050</v>
      </c>
      <c r="CT2450" t="s">
        <v>4109</v>
      </c>
      <c r="CU2450" t="s">
        <v>19181</v>
      </c>
      <c r="CV2450" t="s">
        <v>4222</v>
      </c>
      <c r="CX2450" t="s">
        <v>4111</v>
      </c>
      <c r="CZ2450" t="s">
        <v>4133</v>
      </c>
      <c r="DA2450">
        <v>1</v>
      </c>
      <c r="DB2450" t="s">
        <v>4647</v>
      </c>
      <c r="DC2450" t="s">
        <v>241</v>
      </c>
      <c r="DD2450" t="s">
        <v>19181</v>
      </c>
      <c r="DE2450" t="s">
        <v>4158</v>
      </c>
    </row>
    <row r="2451" spans="96:109" x14ac:dyDescent="0.25">
      <c r="CR2451" t="s">
        <v>19184</v>
      </c>
      <c r="CS2451" t="s">
        <v>4030</v>
      </c>
      <c r="CT2451" t="s">
        <v>4032</v>
      </c>
      <c r="CU2451" t="s">
        <v>13820</v>
      </c>
      <c r="CV2451" t="s">
        <v>8646</v>
      </c>
      <c r="CW2451" t="s">
        <v>4216</v>
      </c>
      <c r="CX2451" t="s">
        <v>4105</v>
      </c>
      <c r="CZ2451" t="s">
        <v>4133</v>
      </c>
      <c r="DA2451">
        <v>1</v>
      </c>
      <c r="DB2451" t="s">
        <v>19185</v>
      </c>
      <c r="DC2451" t="s">
        <v>241</v>
      </c>
      <c r="DD2451" t="s">
        <v>13820</v>
      </c>
      <c r="DE2451" t="s">
        <v>4158</v>
      </c>
    </row>
    <row r="2452" spans="96:109" x14ac:dyDescent="0.25">
      <c r="CR2452" t="s">
        <v>19186</v>
      </c>
      <c r="CS2452" t="s">
        <v>4030</v>
      </c>
      <c r="CT2452" t="s">
        <v>4032</v>
      </c>
      <c r="CU2452" t="s">
        <v>15298</v>
      </c>
      <c r="CV2452" t="s">
        <v>8646</v>
      </c>
      <c r="CW2452" t="s">
        <v>4216</v>
      </c>
      <c r="CX2452" t="s">
        <v>4105</v>
      </c>
      <c r="CZ2452" t="s">
        <v>4133</v>
      </c>
      <c r="DA2452">
        <v>1</v>
      </c>
      <c r="DB2452" t="s">
        <v>19185</v>
      </c>
      <c r="DC2452" t="s">
        <v>241</v>
      </c>
      <c r="DD2452" t="s">
        <v>15298</v>
      </c>
      <c r="DE2452" t="s">
        <v>4158</v>
      </c>
    </row>
    <row r="2453" spans="96:109" x14ac:dyDescent="0.25">
      <c r="CR2453" t="s">
        <v>19187</v>
      </c>
      <c r="CS2453" t="s">
        <v>4050</v>
      </c>
      <c r="CT2453" t="s">
        <v>4034</v>
      </c>
      <c r="CU2453" t="s">
        <v>16740</v>
      </c>
      <c r="CV2453" t="s">
        <v>8257</v>
      </c>
      <c r="CX2453" t="s">
        <v>4105</v>
      </c>
      <c r="CZ2453" t="s">
        <v>4133</v>
      </c>
      <c r="DA2453">
        <v>1</v>
      </c>
      <c r="DB2453" t="s">
        <v>19183</v>
      </c>
      <c r="DC2453" t="s">
        <v>241</v>
      </c>
      <c r="DD2453" t="s">
        <v>16740</v>
      </c>
      <c r="DE2453" t="s">
        <v>4158</v>
      </c>
    </row>
    <row r="2454" spans="96:109" x14ac:dyDescent="0.25">
      <c r="CR2454" t="s">
        <v>19188</v>
      </c>
      <c r="CS2454" t="s">
        <v>4050</v>
      </c>
      <c r="CT2454" t="s">
        <v>4034</v>
      </c>
      <c r="CU2454" t="s">
        <v>15038</v>
      </c>
      <c r="CV2454" t="s">
        <v>8257</v>
      </c>
      <c r="CX2454" t="s">
        <v>4105</v>
      </c>
      <c r="CZ2454" t="s">
        <v>4133</v>
      </c>
      <c r="DA2454">
        <v>1</v>
      </c>
      <c r="DB2454" t="s">
        <v>19183</v>
      </c>
      <c r="DC2454" t="s">
        <v>241</v>
      </c>
      <c r="DD2454" t="s">
        <v>15038</v>
      </c>
      <c r="DE2454" t="s">
        <v>4158</v>
      </c>
    </row>
    <row r="2455" spans="96:109" x14ac:dyDescent="0.25">
      <c r="CR2455" t="s">
        <v>19182</v>
      </c>
      <c r="CS2455" t="s">
        <v>4050</v>
      </c>
      <c r="CT2455" t="s">
        <v>4034</v>
      </c>
      <c r="CU2455" t="s">
        <v>15038</v>
      </c>
      <c r="CV2455" t="s">
        <v>8257</v>
      </c>
      <c r="CX2455" t="s">
        <v>4105</v>
      </c>
      <c r="CZ2455" t="s">
        <v>4133</v>
      </c>
      <c r="DA2455">
        <v>1</v>
      </c>
      <c r="DB2455" t="s">
        <v>19183</v>
      </c>
      <c r="DC2455" t="s">
        <v>241</v>
      </c>
      <c r="DD2455" t="s">
        <v>15038</v>
      </c>
      <c r="DE2455" t="s">
        <v>4158</v>
      </c>
    </row>
    <row r="2456" spans="96:109" x14ac:dyDescent="0.25">
      <c r="CR2456" t="s">
        <v>19191</v>
      </c>
      <c r="CS2456" t="s">
        <v>4030</v>
      </c>
      <c r="CT2456" t="s">
        <v>4109</v>
      </c>
      <c r="CU2456" t="s">
        <v>13568</v>
      </c>
      <c r="CV2456" t="s">
        <v>8537</v>
      </c>
      <c r="CX2456" t="s">
        <v>4105</v>
      </c>
      <c r="CZ2456" t="s">
        <v>4133</v>
      </c>
      <c r="DA2456">
        <v>1</v>
      </c>
      <c r="DB2456" t="s">
        <v>15134</v>
      </c>
      <c r="DC2456" t="s">
        <v>241</v>
      </c>
      <c r="DD2456" t="s">
        <v>13568</v>
      </c>
      <c r="DE2456" t="s">
        <v>4158</v>
      </c>
    </row>
    <row r="2457" spans="96:109" x14ac:dyDescent="0.25">
      <c r="CR2457" t="s">
        <v>19192</v>
      </c>
      <c r="CS2457" t="s">
        <v>4050</v>
      </c>
      <c r="CT2457" t="s">
        <v>4109</v>
      </c>
      <c r="CU2457" t="s">
        <v>16219</v>
      </c>
      <c r="CV2457" t="s">
        <v>4615</v>
      </c>
      <c r="CX2457" t="s">
        <v>4111</v>
      </c>
      <c r="CZ2457" t="s">
        <v>4133</v>
      </c>
      <c r="DA2457">
        <v>1</v>
      </c>
      <c r="DB2457" t="s">
        <v>19193</v>
      </c>
      <c r="DC2457" t="s">
        <v>241</v>
      </c>
      <c r="DD2457" t="s">
        <v>16219</v>
      </c>
      <c r="DE2457" t="s">
        <v>4158</v>
      </c>
    </row>
    <row r="2458" spans="96:109" x14ac:dyDescent="0.25">
      <c r="CR2458" t="s">
        <v>19194</v>
      </c>
      <c r="CS2458" t="s">
        <v>4030</v>
      </c>
      <c r="CT2458" t="s">
        <v>4034</v>
      </c>
      <c r="CU2458" t="s">
        <v>14180</v>
      </c>
      <c r="CV2458" t="s">
        <v>8829</v>
      </c>
      <c r="CX2458" t="s">
        <v>4105</v>
      </c>
      <c r="CZ2458" t="s">
        <v>4133</v>
      </c>
      <c r="DA2458">
        <v>1</v>
      </c>
      <c r="DB2458" t="s">
        <v>19190</v>
      </c>
      <c r="DC2458" t="s">
        <v>241</v>
      </c>
      <c r="DD2458" t="s">
        <v>14180</v>
      </c>
      <c r="DE2458" t="s">
        <v>4158</v>
      </c>
    </row>
    <row r="2459" spans="96:109" x14ac:dyDescent="0.25">
      <c r="CR2459" t="s">
        <v>19195</v>
      </c>
      <c r="CS2459" t="s">
        <v>4030</v>
      </c>
      <c r="CT2459" t="s">
        <v>4034</v>
      </c>
      <c r="CU2459" t="s">
        <v>19196</v>
      </c>
      <c r="CV2459" t="s">
        <v>8829</v>
      </c>
      <c r="CX2459" t="s">
        <v>4105</v>
      </c>
      <c r="CZ2459" t="s">
        <v>4133</v>
      </c>
      <c r="DA2459">
        <v>1</v>
      </c>
      <c r="DB2459" t="s">
        <v>19190</v>
      </c>
      <c r="DC2459" t="s">
        <v>241</v>
      </c>
      <c r="DD2459" t="s">
        <v>19196</v>
      </c>
      <c r="DE2459" t="s">
        <v>4158</v>
      </c>
    </row>
    <row r="2460" spans="96:109" x14ac:dyDescent="0.25">
      <c r="CR2460" t="s">
        <v>19197</v>
      </c>
      <c r="CS2460" t="s">
        <v>4030</v>
      </c>
      <c r="CT2460" t="s">
        <v>4034</v>
      </c>
      <c r="CU2460" t="s">
        <v>15509</v>
      </c>
      <c r="CV2460" t="s">
        <v>8829</v>
      </c>
      <c r="CX2460" t="s">
        <v>4105</v>
      </c>
      <c r="CZ2460" t="s">
        <v>4133</v>
      </c>
      <c r="DA2460">
        <v>1</v>
      </c>
      <c r="DB2460" t="s">
        <v>19190</v>
      </c>
      <c r="DC2460" t="s">
        <v>241</v>
      </c>
      <c r="DD2460" t="s">
        <v>15509</v>
      </c>
      <c r="DE2460" t="s">
        <v>4158</v>
      </c>
    </row>
    <row r="2461" spans="96:109" x14ac:dyDescent="0.25">
      <c r="CR2461" t="s">
        <v>19189</v>
      </c>
      <c r="CS2461" t="s">
        <v>4030</v>
      </c>
      <c r="CT2461" t="s">
        <v>4034</v>
      </c>
      <c r="CU2461" t="s">
        <v>15509</v>
      </c>
      <c r="CV2461" t="s">
        <v>8829</v>
      </c>
      <c r="CX2461" t="s">
        <v>4105</v>
      </c>
      <c r="CZ2461" t="s">
        <v>4133</v>
      </c>
      <c r="DA2461">
        <v>1</v>
      </c>
      <c r="DB2461" t="s">
        <v>19190</v>
      </c>
      <c r="DC2461" t="s">
        <v>241</v>
      </c>
      <c r="DD2461" t="s">
        <v>15509</v>
      </c>
      <c r="DE2461" t="s">
        <v>4158</v>
      </c>
    </row>
    <row r="2462" spans="96:109" x14ac:dyDescent="0.25">
      <c r="CR2462" t="s">
        <v>19198</v>
      </c>
      <c r="CS2462" t="s">
        <v>4030</v>
      </c>
      <c r="CT2462" t="s">
        <v>4034</v>
      </c>
      <c r="CU2462" t="s">
        <v>19199</v>
      </c>
      <c r="CV2462" t="s">
        <v>8829</v>
      </c>
      <c r="CX2462" t="s">
        <v>4105</v>
      </c>
      <c r="CZ2462" t="s">
        <v>4133</v>
      </c>
      <c r="DA2462">
        <v>1</v>
      </c>
      <c r="DB2462" t="s">
        <v>19190</v>
      </c>
      <c r="DC2462" t="s">
        <v>241</v>
      </c>
      <c r="DD2462" t="s">
        <v>19199</v>
      </c>
      <c r="DE2462" t="s">
        <v>4158</v>
      </c>
    </row>
    <row r="2463" spans="96:109" x14ac:dyDescent="0.25">
      <c r="CR2463" t="s">
        <v>19200</v>
      </c>
      <c r="CS2463" t="s">
        <v>4030</v>
      </c>
      <c r="CT2463" t="s">
        <v>4034</v>
      </c>
      <c r="CU2463" t="s">
        <v>17177</v>
      </c>
      <c r="CV2463" t="s">
        <v>8829</v>
      </c>
      <c r="CX2463" t="s">
        <v>4105</v>
      </c>
      <c r="CZ2463" t="s">
        <v>4133</v>
      </c>
      <c r="DA2463">
        <v>1</v>
      </c>
      <c r="DB2463" t="s">
        <v>19190</v>
      </c>
      <c r="DC2463" t="s">
        <v>241</v>
      </c>
      <c r="DD2463" t="s">
        <v>17177</v>
      </c>
      <c r="DE2463" t="s">
        <v>4158</v>
      </c>
    </row>
    <row r="2464" spans="96:109" x14ac:dyDescent="0.25">
      <c r="CR2464" t="s">
        <v>19201</v>
      </c>
      <c r="CS2464" t="s">
        <v>4050</v>
      </c>
      <c r="CT2464" t="s">
        <v>4109</v>
      </c>
      <c r="CU2464" t="s">
        <v>15288</v>
      </c>
      <c r="CV2464" t="s">
        <v>4169</v>
      </c>
      <c r="CX2464" t="s">
        <v>4111</v>
      </c>
      <c r="CZ2464" t="s">
        <v>4133</v>
      </c>
      <c r="DA2464">
        <v>1</v>
      </c>
      <c r="DB2464" t="s">
        <v>19202</v>
      </c>
      <c r="DC2464" t="s">
        <v>241</v>
      </c>
      <c r="DD2464" t="s">
        <v>15288</v>
      </c>
      <c r="DE2464" t="s">
        <v>4158</v>
      </c>
    </row>
    <row r="2465" spans="96:109" x14ac:dyDescent="0.25">
      <c r="CR2465" t="s">
        <v>8861</v>
      </c>
      <c r="CS2465" t="s">
        <v>4050</v>
      </c>
      <c r="CT2465" t="s">
        <v>4034</v>
      </c>
      <c r="CU2465" t="s">
        <v>13956</v>
      </c>
      <c r="CV2465" t="s">
        <v>4215</v>
      </c>
      <c r="CX2465" t="s">
        <v>4105</v>
      </c>
      <c r="CY2465" s="17">
        <v>0.5</v>
      </c>
      <c r="CZ2465" t="s">
        <v>4133</v>
      </c>
      <c r="DA2465">
        <v>1</v>
      </c>
      <c r="DB2465" t="s">
        <v>19203</v>
      </c>
      <c r="DC2465" t="s">
        <v>241</v>
      </c>
      <c r="DD2465" t="s">
        <v>13956</v>
      </c>
      <c r="DE2465" t="s">
        <v>4158</v>
      </c>
    </row>
    <row r="2466" spans="96:109" x14ac:dyDescent="0.25">
      <c r="CR2466" t="s">
        <v>19204</v>
      </c>
      <c r="CS2466" t="s">
        <v>4050</v>
      </c>
      <c r="CT2466" t="s">
        <v>4034</v>
      </c>
      <c r="CU2466" t="s">
        <v>19205</v>
      </c>
      <c r="CV2466" t="s">
        <v>4169</v>
      </c>
      <c r="CX2466" t="s">
        <v>4105</v>
      </c>
      <c r="CY2466" s="17">
        <v>0.5</v>
      </c>
      <c r="CZ2466" t="s">
        <v>4133</v>
      </c>
      <c r="DA2466">
        <v>1</v>
      </c>
      <c r="DB2466" t="s">
        <v>19206</v>
      </c>
      <c r="DC2466" t="s">
        <v>241</v>
      </c>
      <c r="DD2466" t="s">
        <v>19205</v>
      </c>
      <c r="DE2466" t="s">
        <v>4158</v>
      </c>
    </row>
    <row r="2467" spans="96:109" x14ac:dyDescent="0.25">
      <c r="CR2467" t="s">
        <v>19209</v>
      </c>
      <c r="CS2467" t="s">
        <v>4050</v>
      </c>
      <c r="CT2467" t="s">
        <v>4109</v>
      </c>
      <c r="CU2467" t="s">
        <v>16225</v>
      </c>
      <c r="CV2467" t="s">
        <v>4169</v>
      </c>
      <c r="CX2467" t="s">
        <v>4111</v>
      </c>
      <c r="CZ2467" t="s">
        <v>4133</v>
      </c>
      <c r="DA2467">
        <v>1</v>
      </c>
      <c r="DB2467" t="s">
        <v>19210</v>
      </c>
      <c r="DC2467" t="s">
        <v>241</v>
      </c>
      <c r="DD2467" t="s">
        <v>16225</v>
      </c>
      <c r="DE2467" t="s">
        <v>4158</v>
      </c>
    </row>
    <row r="2468" spans="96:109" x14ac:dyDescent="0.25">
      <c r="CR2468" t="s">
        <v>19211</v>
      </c>
      <c r="CS2468" t="s">
        <v>4030</v>
      </c>
      <c r="CT2468" t="s">
        <v>4317</v>
      </c>
      <c r="CU2468" t="s">
        <v>19212</v>
      </c>
      <c r="CV2468" t="s">
        <v>8438</v>
      </c>
      <c r="CW2468" t="s">
        <v>4461</v>
      </c>
      <c r="CX2468" t="s">
        <v>4105</v>
      </c>
      <c r="CZ2468" t="s">
        <v>4133</v>
      </c>
      <c r="DA2468">
        <v>1</v>
      </c>
      <c r="DB2468" t="s">
        <v>19213</v>
      </c>
      <c r="DC2468" t="s">
        <v>241</v>
      </c>
      <c r="DD2468" t="s">
        <v>19212</v>
      </c>
      <c r="DE2468" t="s">
        <v>4158</v>
      </c>
    </row>
    <row r="2469" spans="96:109" x14ac:dyDescent="0.25">
      <c r="CR2469" t="s">
        <v>19207</v>
      </c>
      <c r="CS2469" t="s">
        <v>4050</v>
      </c>
      <c r="CT2469" t="s">
        <v>4126</v>
      </c>
      <c r="CU2469" t="s">
        <v>14931</v>
      </c>
      <c r="CV2469" t="s">
        <v>4169</v>
      </c>
      <c r="CW2469" t="s">
        <v>4314</v>
      </c>
      <c r="CX2469" t="s">
        <v>4105</v>
      </c>
      <c r="CZ2469" t="s">
        <v>4133</v>
      </c>
      <c r="DA2469">
        <v>1</v>
      </c>
      <c r="DB2469" t="s">
        <v>19208</v>
      </c>
      <c r="DC2469" t="s">
        <v>241</v>
      </c>
      <c r="DD2469" t="s">
        <v>14931</v>
      </c>
      <c r="DE2469" t="s">
        <v>4158</v>
      </c>
    </row>
    <row r="2470" spans="96:109" x14ac:dyDescent="0.25">
      <c r="CR2470" t="s">
        <v>19214</v>
      </c>
      <c r="CS2470" t="s">
        <v>4050</v>
      </c>
      <c r="CT2470" t="s">
        <v>4126</v>
      </c>
      <c r="CU2470" t="s">
        <v>19215</v>
      </c>
      <c r="CV2470" t="s">
        <v>4169</v>
      </c>
      <c r="CW2470" t="s">
        <v>4314</v>
      </c>
      <c r="CX2470" t="s">
        <v>4105</v>
      </c>
      <c r="CZ2470" t="s">
        <v>4133</v>
      </c>
      <c r="DA2470">
        <v>1</v>
      </c>
      <c r="DB2470" t="s">
        <v>19208</v>
      </c>
      <c r="DC2470" t="s">
        <v>241</v>
      </c>
      <c r="DD2470" t="s">
        <v>19215</v>
      </c>
      <c r="DE2470" t="s">
        <v>4158</v>
      </c>
    </row>
    <row r="2471" spans="96:109" x14ac:dyDescent="0.25">
      <c r="CR2471" t="s">
        <v>19216</v>
      </c>
      <c r="CS2471" t="s">
        <v>4030</v>
      </c>
      <c r="CT2471" t="s">
        <v>4109</v>
      </c>
      <c r="CU2471" t="s">
        <v>19217</v>
      </c>
      <c r="CV2471" t="s">
        <v>8388</v>
      </c>
      <c r="CW2471" t="s">
        <v>4365</v>
      </c>
      <c r="CX2471" t="s">
        <v>4105</v>
      </c>
      <c r="CZ2471" t="s">
        <v>4133</v>
      </c>
      <c r="DA2471">
        <v>1</v>
      </c>
      <c r="DB2471" t="s">
        <v>19218</v>
      </c>
      <c r="DC2471" t="s">
        <v>241</v>
      </c>
      <c r="DD2471" t="s">
        <v>19217</v>
      </c>
      <c r="DE2471" t="s">
        <v>4158</v>
      </c>
    </row>
    <row r="2472" spans="96:109" x14ac:dyDescent="0.25">
      <c r="CR2472" t="s">
        <v>19219</v>
      </c>
      <c r="CS2472" t="s">
        <v>4050</v>
      </c>
      <c r="CT2472" t="s">
        <v>4126</v>
      </c>
      <c r="CU2472" t="s">
        <v>14032</v>
      </c>
      <c r="CV2472" t="s">
        <v>4169</v>
      </c>
      <c r="CW2472" t="s">
        <v>4134</v>
      </c>
      <c r="CX2472" t="s">
        <v>4105</v>
      </c>
      <c r="CZ2472" t="s">
        <v>4133</v>
      </c>
      <c r="DA2472">
        <v>1</v>
      </c>
      <c r="DB2472" t="s">
        <v>19220</v>
      </c>
      <c r="DC2472" t="s">
        <v>241</v>
      </c>
      <c r="DD2472" t="s">
        <v>14032</v>
      </c>
      <c r="DE2472" t="s">
        <v>4158</v>
      </c>
    </row>
    <row r="2473" spans="96:109" x14ac:dyDescent="0.25">
      <c r="CR2473" t="s">
        <v>19221</v>
      </c>
      <c r="CS2473" t="s">
        <v>4050</v>
      </c>
      <c r="CT2473" t="s">
        <v>4126</v>
      </c>
      <c r="CU2473" t="s">
        <v>14032</v>
      </c>
      <c r="CV2473" t="s">
        <v>4169</v>
      </c>
      <c r="CW2473" t="s">
        <v>4134</v>
      </c>
      <c r="CX2473" t="s">
        <v>4105</v>
      </c>
      <c r="CZ2473" t="s">
        <v>4133</v>
      </c>
      <c r="DA2473">
        <v>1</v>
      </c>
      <c r="DB2473" t="s">
        <v>19220</v>
      </c>
      <c r="DC2473" t="s">
        <v>241</v>
      </c>
      <c r="DD2473" t="s">
        <v>14032</v>
      </c>
      <c r="DE2473" t="s">
        <v>4158</v>
      </c>
    </row>
    <row r="2474" spans="96:109" x14ac:dyDescent="0.25">
      <c r="CR2474" t="s">
        <v>19222</v>
      </c>
      <c r="CS2474" t="s">
        <v>4050</v>
      </c>
      <c r="CT2474" t="s">
        <v>4034</v>
      </c>
      <c r="CU2474" t="s">
        <v>19223</v>
      </c>
      <c r="CV2474" t="s">
        <v>4615</v>
      </c>
      <c r="CX2474" t="s">
        <v>4105</v>
      </c>
      <c r="CZ2474" t="s">
        <v>4133</v>
      </c>
      <c r="DA2474">
        <v>1</v>
      </c>
      <c r="DB2474" t="s">
        <v>19224</v>
      </c>
      <c r="DC2474" t="s">
        <v>241</v>
      </c>
      <c r="DD2474" t="s">
        <v>19223</v>
      </c>
      <c r="DE2474" t="s">
        <v>4158</v>
      </c>
    </row>
    <row r="2475" spans="96:109" x14ac:dyDescent="0.25">
      <c r="CR2475" t="s">
        <v>19225</v>
      </c>
      <c r="CS2475" t="s">
        <v>4030</v>
      </c>
      <c r="CT2475" t="s">
        <v>4126</v>
      </c>
      <c r="CU2475" t="s">
        <v>14035</v>
      </c>
      <c r="CV2475" t="s">
        <v>8390</v>
      </c>
      <c r="CX2475" t="s">
        <v>4105</v>
      </c>
      <c r="CZ2475" t="s">
        <v>4133</v>
      </c>
      <c r="DA2475">
        <v>1</v>
      </c>
      <c r="DB2475" t="s">
        <v>19226</v>
      </c>
      <c r="DC2475" t="s">
        <v>241</v>
      </c>
      <c r="DD2475" t="s">
        <v>14035</v>
      </c>
      <c r="DE2475" t="s">
        <v>4158</v>
      </c>
    </row>
    <row r="2476" spans="96:109" x14ac:dyDescent="0.25">
      <c r="CR2476" t="s">
        <v>8835</v>
      </c>
      <c r="CS2476" t="s">
        <v>4030</v>
      </c>
      <c r="CT2476" t="s">
        <v>4109</v>
      </c>
      <c r="CU2476" t="s">
        <v>19227</v>
      </c>
      <c r="CV2476" t="s">
        <v>8389</v>
      </c>
      <c r="CX2476" t="s">
        <v>4111</v>
      </c>
      <c r="CZ2476" t="s">
        <v>4133</v>
      </c>
      <c r="DA2476">
        <v>1</v>
      </c>
      <c r="DB2476" t="s">
        <v>8836</v>
      </c>
      <c r="DC2476" t="s">
        <v>241</v>
      </c>
      <c r="DD2476" t="s">
        <v>19227</v>
      </c>
      <c r="DE2476" t="s">
        <v>4158</v>
      </c>
    </row>
    <row r="2477" spans="96:109" x14ac:dyDescent="0.25">
      <c r="CR2477" t="s">
        <v>19228</v>
      </c>
      <c r="CS2477" t="s">
        <v>4030</v>
      </c>
      <c r="CT2477" t="s">
        <v>4034</v>
      </c>
      <c r="CU2477" t="s">
        <v>19229</v>
      </c>
      <c r="CV2477" t="s">
        <v>8595</v>
      </c>
      <c r="CW2477" t="s">
        <v>4200</v>
      </c>
      <c r="CX2477" t="s">
        <v>4105</v>
      </c>
      <c r="CZ2477" t="s">
        <v>4133</v>
      </c>
      <c r="DA2477">
        <v>1</v>
      </c>
      <c r="DB2477" t="s">
        <v>19230</v>
      </c>
      <c r="DC2477" t="s">
        <v>241</v>
      </c>
      <c r="DD2477" t="s">
        <v>19229</v>
      </c>
      <c r="DE2477" t="s">
        <v>4158</v>
      </c>
    </row>
    <row r="2478" spans="96:109" x14ac:dyDescent="0.25">
      <c r="CR2478" t="s">
        <v>21647</v>
      </c>
      <c r="CS2478" t="s">
        <v>4030</v>
      </c>
      <c r="CT2478" t="s">
        <v>4027</v>
      </c>
      <c r="CU2478" t="s">
        <v>21653</v>
      </c>
      <c r="CV2478" t="s">
        <v>21694</v>
      </c>
      <c r="CW2478" t="s">
        <v>8336</v>
      </c>
      <c r="CX2478" t="s">
        <v>4105</v>
      </c>
      <c r="CZ2478" t="s">
        <v>4133</v>
      </c>
      <c r="DA2478">
        <v>1</v>
      </c>
      <c r="DB2478" t="s">
        <v>21649</v>
      </c>
      <c r="DC2478" t="s">
        <v>2142</v>
      </c>
      <c r="DD2478" t="s">
        <v>21653</v>
      </c>
      <c r="DE2478" t="s">
        <v>4158</v>
      </c>
    </row>
    <row r="2479" spans="96:109" x14ac:dyDescent="0.25">
      <c r="CR2479" t="s">
        <v>22198</v>
      </c>
      <c r="CS2479" t="s">
        <v>4030</v>
      </c>
      <c r="CT2479" t="s">
        <v>4027</v>
      </c>
      <c r="CU2479" t="s">
        <v>22008</v>
      </c>
      <c r="CV2479" t="s">
        <v>21694</v>
      </c>
      <c r="CW2479" t="s">
        <v>8336</v>
      </c>
      <c r="CX2479" t="s">
        <v>4105</v>
      </c>
      <c r="CZ2479" t="s">
        <v>4133</v>
      </c>
      <c r="DA2479">
        <v>1</v>
      </c>
      <c r="DB2479" t="s">
        <v>21649</v>
      </c>
      <c r="DC2479" t="s">
        <v>2142</v>
      </c>
      <c r="DD2479" t="s">
        <v>22008</v>
      </c>
      <c r="DE2479" t="s">
        <v>4158</v>
      </c>
    </row>
    <row r="2480" spans="96:109" x14ac:dyDescent="0.25">
      <c r="CR2480" t="s">
        <v>22199</v>
      </c>
      <c r="CS2480" t="s">
        <v>4030</v>
      </c>
      <c r="CT2480" t="s">
        <v>4032</v>
      </c>
      <c r="CU2480" t="s">
        <v>22200</v>
      </c>
      <c r="CV2480" t="s">
        <v>8829</v>
      </c>
      <c r="CX2480" t="s">
        <v>4105</v>
      </c>
      <c r="CZ2480" t="s">
        <v>4133</v>
      </c>
      <c r="DA2480">
        <v>1</v>
      </c>
      <c r="DB2480" t="s">
        <v>21649</v>
      </c>
      <c r="DC2480" t="s">
        <v>2142</v>
      </c>
      <c r="DD2480" t="s">
        <v>22200</v>
      </c>
      <c r="DE2480" t="s">
        <v>4158</v>
      </c>
    </row>
    <row r="2481" spans="96:109" x14ac:dyDescent="0.25">
      <c r="CR2481" t="s">
        <v>19231</v>
      </c>
      <c r="CS2481" t="s">
        <v>4030</v>
      </c>
      <c r="CT2481" t="s">
        <v>4034</v>
      </c>
      <c r="CU2481" t="s">
        <v>19232</v>
      </c>
      <c r="CV2481" t="s">
        <v>4690</v>
      </c>
      <c r="CX2481" t="s">
        <v>4105</v>
      </c>
      <c r="CZ2481" t="s">
        <v>4133</v>
      </c>
      <c r="DA2481">
        <v>1</v>
      </c>
      <c r="DB2481" t="s">
        <v>19233</v>
      </c>
      <c r="DC2481" t="s">
        <v>2142</v>
      </c>
      <c r="DD2481" t="s">
        <v>19232</v>
      </c>
      <c r="DE2481" t="s">
        <v>4158</v>
      </c>
    </row>
    <row r="2482" spans="96:109" x14ac:dyDescent="0.25">
      <c r="CR2482" t="s">
        <v>19234</v>
      </c>
      <c r="CS2482" t="s">
        <v>4050</v>
      </c>
      <c r="CT2482" t="s">
        <v>4109</v>
      </c>
      <c r="CU2482" t="s">
        <v>19235</v>
      </c>
      <c r="CV2482" t="s">
        <v>4701</v>
      </c>
      <c r="CW2482" t="s">
        <v>4472</v>
      </c>
      <c r="CX2482" t="s">
        <v>4111</v>
      </c>
      <c r="CZ2482" t="s">
        <v>4133</v>
      </c>
      <c r="DA2482">
        <v>1</v>
      </c>
      <c r="DB2482" t="s">
        <v>19236</v>
      </c>
      <c r="DC2482" t="s">
        <v>2142</v>
      </c>
      <c r="DD2482" t="s">
        <v>19235</v>
      </c>
      <c r="DE2482" t="s">
        <v>4158</v>
      </c>
    </row>
    <row r="2483" spans="96:109" x14ac:dyDescent="0.25">
      <c r="CR2483" t="s">
        <v>14094</v>
      </c>
      <c r="CS2483" t="s">
        <v>4030</v>
      </c>
      <c r="CT2483" t="s">
        <v>4126</v>
      </c>
      <c r="CU2483" t="s">
        <v>19237</v>
      </c>
      <c r="CV2483" t="s">
        <v>8558</v>
      </c>
      <c r="CW2483" t="s">
        <v>4391</v>
      </c>
      <c r="CX2483" t="s">
        <v>4105</v>
      </c>
      <c r="CZ2483" t="s">
        <v>4133</v>
      </c>
      <c r="DA2483">
        <v>1</v>
      </c>
      <c r="DB2483" t="s">
        <v>14096</v>
      </c>
      <c r="DC2483" t="s">
        <v>2142</v>
      </c>
      <c r="DD2483" t="s">
        <v>19237</v>
      </c>
      <c r="DE2483" t="s">
        <v>4158</v>
      </c>
    </row>
    <row r="2484" spans="96:109" x14ac:dyDescent="0.25">
      <c r="CR2484" t="s">
        <v>9318</v>
      </c>
      <c r="CS2484" t="s">
        <v>4050</v>
      </c>
      <c r="CT2484" t="s">
        <v>4109</v>
      </c>
      <c r="CU2484" t="s">
        <v>9154</v>
      </c>
      <c r="CV2484" t="s">
        <v>4571</v>
      </c>
      <c r="CW2484" t="s">
        <v>8255</v>
      </c>
      <c r="CX2484" t="s">
        <v>4111</v>
      </c>
      <c r="CZ2484" t="s">
        <v>4133</v>
      </c>
      <c r="DA2484">
        <v>1</v>
      </c>
      <c r="DB2484" t="s">
        <v>9319</v>
      </c>
      <c r="DC2484" t="s">
        <v>2142</v>
      </c>
      <c r="DD2484" t="s">
        <v>9154</v>
      </c>
      <c r="DE2484" t="s">
        <v>4158</v>
      </c>
    </row>
    <row r="2485" spans="96:109" x14ac:dyDescent="0.25">
      <c r="CR2485" t="s">
        <v>10509</v>
      </c>
      <c r="CS2485" t="s">
        <v>4050</v>
      </c>
      <c r="CT2485" t="s">
        <v>4109</v>
      </c>
      <c r="CU2485" t="s">
        <v>10510</v>
      </c>
      <c r="CV2485" t="s">
        <v>4571</v>
      </c>
      <c r="CX2485" t="s">
        <v>4111</v>
      </c>
      <c r="CZ2485" t="s">
        <v>4133</v>
      </c>
      <c r="DA2485">
        <v>1</v>
      </c>
      <c r="DB2485" t="s">
        <v>10511</v>
      </c>
      <c r="DC2485" t="s">
        <v>2142</v>
      </c>
      <c r="DD2485" t="s">
        <v>10510</v>
      </c>
      <c r="DE2485" t="s">
        <v>4158</v>
      </c>
    </row>
    <row r="2486" spans="96:109" x14ac:dyDescent="0.25">
      <c r="CR2486" t="s">
        <v>19238</v>
      </c>
      <c r="CS2486" t="s">
        <v>4050</v>
      </c>
      <c r="CT2486" t="s">
        <v>4109</v>
      </c>
      <c r="CU2486" t="s">
        <v>13320</v>
      </c>
      <c r="CV2486" t="s">
        <v>4614</v>
      </c>
      <c r="CW2486" t="s">
        <v>4165</v>
      </c>
      <c r="CX2486" t="s">
        <v>4111</v>
      </c>
      <c r="CZ2486" t="s">
        <v>4133</v>
      </c>
      <c r="DA2486">
        <v>1</v>
      </c>
      <c r="DB2486" t="s">
        <v>19239</v>
      </c>
      <c r="DC2486" t="s">
        <v>2142</v>
      </c>
      <c r="DD2486" t="s">
        <v>13320</v>
      </c>
      <c r="DE2486" t="s">
        <v>4158</v>
      </c>
    </row>
    <row r="2487" spans="96:109" x14ac:dyDescent="0.25">
      <c r="CR2487" t="s">
        <v>19240</v>
      </c>
      <c r="CS2487" t="s">
        <v>4050</v>
      </c>
      <c r="CT2487" t="s">
        <v>4142</v>
      </c>
      <c r="CU2487" t="s">
        <v>14840</v>
      </c>
      <c r="CV2487" t="s">
        <v>4571</v>
      </c>
      <c r="CW2487" t="s">
        <v>4444</v>
      </c>
      <c r="CX2487" t="s">
        <v>4105</v>
      </c>
      <c r="CZ2487" t="s">
        <v>4133</v>
      </c>
      <c r="DA2487">
        <v>1</v>
      </c>
      <c r="DB2487" t="s">
        <v>19241</v>
      </c>
      <c r="DC2487" t="s">
        <v>2142</v>
      </c>
      <c r="DD2487" t="s">
        <v>14840</v>
      </c>
      <c r="DE2487" t="s">
        <v>4158</v>
      </c>
    </row>
    <row r="2488" spans="96:109" x14ac:dyDescent="0.25">
      <c r="CR2488" t="s">
        <v>22201</v>
      </c>
      <c r="CS2488" t="s">
        <v>4030</v>
      </c>
      <c r="CT2488" t="s">
        <v>4034</v>
      </c>
      <c r="CU2488" t="s">
        <v>21685</v>
      </c>
      <c r="CV2488" t="s">
        <v>8912</v>
      </c>
      <c r="CW2488" t="s">
        <v>4355</v>
      </c>
      <c r="CX2488" t="s">
        <v>4105</v>
      </c>
      <c r="CZ2488" t="s">
        <v>4133</v>
      </c>
      <c r="DA2488">
        <v>1</v>
      </c>
      <c r="DB2488" t="s">
        <v>22202</v>
      </c>
      <c r="DC2488" t="s">
        <v>75</v>
      </c>
      <c r="DD2488" t="s">
        <v>21685</v>
      </c>
      <c r="DE2488" t="s">
        <v>4158</v>
      </c>
    </row>
    <row r="2489" spans="96:109" x14ac:dyDescent="0.25">
      <c r="CR2489" t="s">
        <v>22203</v>
      </c>
      <c r="CS2489" t="s">
        <v>4030</v>
      </c>
      <c r="CT2489" t="s">
        <v>4034</v>
      </c>
      <c r="CU2489" t="s">
        <v>21685</v>
      </c>
      <c r="CV2489" t="s">
        <v>8912</v>
      </c>
      <c r="CW2489" t="s">
        <v>4355</v>
      </c>
      <c r="CX2489" t="s">
        <v>4105</v>
      </c>
      <c r="CZ2489" t="s">
        <v>4133</v>
      </c>
      <c r="DA2489">
        <v>1</v>
      </c>
      <c r="DB2489" t="s">
        <v>22202</v>
      </c>
      <c r="DC2489" t="s">
        <v>75</v>
      </c>
      <c r="DD2489" t="s">
        <v>21685</v>
      </c>
      <c r="DE2489" t="s">
        <v>4158</v>
      </c>
    </row>
    <row r="2490" spans="96:109" x14ac:dyDescent="0.25">
      <c r="CR2490" t="s">
        <v>21181</v>
      </c>
      <c r="CS2490" t="s">
        <v>4030</v>
      </c>
      <c r="CT2490" t="s">
        <v>4109</v>
      </c>
      <c r="CU2490" t="s">
        <v>21182</v>
      </c>
      <c r="CV2490" t="s">
        <v>4690</v>
      </c>
      <c r="CW2490" t="s">
        <v>4702</v>
      </c>
      <c r="CX2490" t="s">
        <v>4105</v>
      </c>
      <c r="CZ2490" t="s">
        <v>4133</v>
      </c>
      <c r="DA2490">
        <v>1</v>
      </c>
      <c r="DB2490" t="s">
        <v>20910</v>
      </c>
      <c r="DC2490" t="s">
        <v>75</v>
      </c>
      <c r="DD2490" t="s">
        <v>21182</v>
      </c>
      <c r="DE2490" t="s">
        <v>4158</v>
      </c>
    </row>
    <row r="2491" spans="96:109" x14ac:dyDescent="0.25">
      <c r="CR2491" t="s">
        <v>20911</v>
      </c>
      <c r="CS2491" t="s">
        <v>4030</v>
      </c>
      <c r="CT2491" t="s">
        <v>4109</v>
      </c>
      <c r="CU2491" t="s">
        <v>21040</v>
      </c>
      <c r="CV2491" t="s">
        <v>4690</v>
      </c>
      <c r="CW2491" t="s">
        <v>4702</v>
      </c>
      <c r="CX2491" t="s">
        <v>4105</v>
      </c>
      <c r="CZ2491" t="s">
        <v>4133</v>
      </c>
      <c r="DA2491">
        <v>1</v>
      </c>
      <c r="DB2491" t="s">
        <v>20910</v>
      </c>
      <c r="DC2491" t="s">
        <v>75</v>
      </c>
      <c r="DD2491" t="s">
        <v>21040</v>
      </c>
      <c r="DE2491" t="s">
        <v>4158</v>
      </c>
    </row>
    <row r="2492" spans="96:109" x14ac:dyDescent="0.25">
      <c r="CR2492" t="s">
        <v>9320</v>
      </c>
      <c r="CS2492" t="s">
        <v>4050</v>
      </c>
      <c r="CT2492" t="s">
        <v>4109</v>
      </c>
      <c r="CU2492" t="s">
        <v>9308</v>
      </c>
      <c r="CV2492" t="s">
        <v>4571</v>
      </c>
      <c r="CX2492" t="s">
        <v>4111</v>
      </c>
      <c r="CZ2492" t="s">
        <v>4133</v>
      </c>
      <c r="DA2492">
        <v>1</v>
      </c>
      <c r="DB2492" t="s">
        <v>9321</v>
      </c>
      <c r="DC2492" t="s">
        <v>75</v>
      </c>
      <c r="DD2492" t="s">
        <v>9308</v>
      </c>
      <c r="DE2492" t="s">
        <v>4158</v>
      </c>
    </row>
    <row r="2493" spans="96:109" x14ac:dyDescent="0.25">
      <c r="CR2493" t="s">
        <v>9322</v>
      </c>
      <c r="CS2493" t="s">
        <v>4030</v>
      </c>
      <c r="CT2493" t="s">
        <v>4034</v>
      </c>
      <c r="CU2493" t="s">
        <v>9098</v>
      </c>
      <c r="CV2493" t="s">
        <v>8388</v>
      </c>
      <c r="CW2493" t="s">
        <v>4432</v>
      </c>
      <c r="CX2493" t="s">
        <v>4105</v>
      </c>
      <c r="CZ2493" t="s">
        <v>4133</v>
      </c>
      <c r="DA2493">
        <v>1</v>
      </c>
      <c r="DB2493" t="s">
        <v>9323</v>
      </c>
      <c r="DC2493" t="s">
        <v>75</v>
      </c>
      <c r="DD2493" t="s">
        <v>9098</v>
      </c>
      <c r="DE2493" t="s">
        <v>4158</v>
      </c>
    </row>
    <row r="2494" spans="96:109" x14ac:dyDescent="0.25">
      <c r="CR2494" t="s">
        <v>9324</v>
      </c>
      <c r="CS2494" t="s">
        <v>4030</v>
      </c>
      <c r="CT2494" t="s">
        <v>4034</v>
      </c>
      <c r="CU2494" t="s">
        <v>9098</v>
      </c>
      <c r="CV2494" t="s">
        <v>8388</v>
      </c>
      <c r="CW2494" t="s">
        <v>4432</v>
      </c>
      <c r="CX2494" t="s">
        <v>4105</v>
      </c>
      <c r="CZ2494" t="s">
        <v>4133</v>
      </c>
      <c r="DA2494">
        <v>1</v>
      </c>
      <c r="DB2494" t="s">
        <v>9323</v>
      </c>
      <c r="DC2494" t="s">
        <v>75</v>
      </c>
      <c r="DD2494" t="s">
        <v>9098</v>
      </c>
      <c r="DE2494" t="s">
        <v>4158</v>
      </c>
    </row>
    <row r="2495" spans="96:109" x14ac:dyDescent="0.25">
      <c r="CR2495" t="s">
        <v>9325</v>
      </c>
      <c r="CS2495" t="s">
        <v>4050</v>
      </c>
      <c r="CT2495" t="s">
        <v>4109</v>
      </c>
      <c r="CU2495" t="s">
        <v>9326</v>
      </c>
      <c r="CV2495" t="s">
        <v>4223</v>
      </c>
      <c r="CX2495" t="s">
        <v>4105</v>
      </c>
      <c r="CY2495" s="17">
        <v>0.5</v>
      </c>
      <c r="CZ2495" t="s">
        <v>4133</v>
      </c>
      <c r="DA2495">
        <v>1</v>
      </c>
      <c r="DB2495" t="s">
        <v>9108</v>
      </c>
      <c r="DC2495" t="s">
        <v>75</v>
      </c>
      <c r="DD2495" t="s">
        <v>9326</v>
      </c>
      <c r="DE2495" t="s">
        <v>4158</v>
      </c>
    </row>
    <row r="2496" spans="96:109" x14ac:dyDescent="0.25">
      <c r="CR2496" t="s">
        <v>9327</v>
      </c>
      <c r="CS2496" t="s">
        <v>4030</v>
      </c>
      <c r="CT2496" t="s">
        <v>4142</v>
      </c>
      <c r="CU2496" t="s">
        <v>9041</v>
      </c>
      <c r="CV2496" t="s">
        <v>8908</v>
      </c>
      <c r="CW2496" t="s">
        <v>4408</v>
      </c>
      <c r="CX2496" t="s">
        <v>4105</v>
      </c>
      <c r="CZ2496" t="s">
        <v>4133</v>
      </c>
      <c r="DA2496">
        <v>1</v>
      </c>
      <c r="DB2496" t="s">
        <v>9328</v>
      </c>
      <c r="DC2496" t="s">
        <v>75</v>
      </c>
      <c r="DD2496" t="s">
        <v>9041</v>
      </c>
      <c r="DE2496" t="s">
        <v>4158</v>
      </c>
    </row>
    <row r="2497" spans="96:109" x14ac:dyDescent="0.25">
      <c r="CR2497" t="s">
        <v>19242</v>
      </c>
      <c r="CS2497" t="s">
        <v>4050</v>
      </c>
      <c r="CT2497" t="s">
        <v>4034</v>
      </c>
      <c r="CU2497" t="s">
        <v>19243</v>
      </c>
      <c r="CV2497" t="s">
        <v>4701</v>
      </c>
      <c r="CX2497" t="s">
        <v>4105</v>
      </c>
      <c r="CZ2497" t="s">
        <v>4133</v>
      </c>
      <c r="DA2497">
        <v>1</v>
      </c>
      <c r="DB2497" t="s">
        <v>15236</v>
      </c>
      <c r="DC2497" t="s">
        <v>75</v>
      </c>
      <c r="DD2497" t="s">
        <v>19243</v>
      </c>
      <c r="DE2497" t="s">
        <v>4158</v>
      </c>
    </row>
    <row r="2498" spans="96:109" x14ac:dyDescent="0.25">
      <c r="CR2498" t="s">
        <v>19245</v>
      </c>
      <c r="CS2498" t="s">
        <v>4050</v>
      </c>
      <c r="CT2498" t="s">
        <v>4034</v>
      </c>
      <c r="CU2498" t="s">
        <v>19246</v>
      </c>
      <c r="CV2498" t="s">
        <v>4701</v>
      </c>
      <c r="CX2498" t="s">
        <v>4105</v>
      </c>
      <c r="CZ2498" t="s">
        <v>4133</v>
      </c>
      <c r="DA2498">
        <v>1</v>
      </c>
      <c r="DB2498" t="s">
        <v>15236</v>
      </c>
      <c r="DC2498" t="s">
        <v>75</v>
      </c>
      <c r="DD2498" t="s">
        <v>19246</v>
      </c>
      <c r="DE2498" t="s">
        <v>4158</v>
      </c>
    </row>
    <row r="2499" spans="96:109" x14ac:dyDescent="0.25">
      <c r="CR2499" t="s">
        <v>19247</v>
      </c>
      <c r="CS2499" t="s">
        <v>4050</v>
      </c>
      <c r="CT2499" t="s">
        <v>4034</v>
      </c>
      <c r="CU2499" t="s">
        <v>19246</v>
      </c>
      <c r="CV2499" t="s">
        <v>4701</v>
      </c>
      <c r="CX2499" t="s">
        <v>4105</v>
      </c>
      <c r="CZ2499" t="s">
        <v>4133</v>
      </c>
      <c r="DA2499">
        <v>1</v>
      </c>
      <c r="DB2499" t="s">
        <v>15236</v>
      </c>
      <c r="DC2499" t="s">
        <v>75</v>
      </c>
      <c r="DD2499" t="s">
        <v>19246</v>
      </c>
      <c r="DE2499" t="s">
        <v>4158</v>
      </c>
    </row>
    <row r="2500" spans="96:109" x14ac:dyDescent="0.25">
      <c r="CR2500" t="s">
        <v>19248</v>
      </c>
      <c r="CS2500" t="s">
        <v>4050</v>
      </c>
      <c r="CT2500" t="s">
        <v>4034</v>
      </c>
      <c r="CU2500" t="s">
        <v>19249</v>
      </c>
      <c r="CV2500" t="s">
        <v>4701</v>
      </c>
      <c r="CX2500" t="s">
        <v>4105</v>
      </c>
      <c r="CZ2500" t="s">
        <v>4133</v>
      </c>
      <c r="DA2500">
        <v>1</v>
      </c>
      <c r="DB2500" t="s">
        <v>15236</v>
      </c>
      <c r="DC2500" t="s">
        <v>75</v>
      </c>
      <c r="DD2500" t="s">
        <v>19249</v>
      </c>
      <c r="DE2500" t="s">
        <v>4158</v>
      </c>
    </row>
    <row r="2501" spans="96:109" x14ac:dyDescent="0.25">
      <c r="CR2501" t="s">
        <v>19244</v>
      </c>
      <c r="CS2501" t="s">
        <v>4050</v>
      </c>
      <c r="CT2501" t="s">
        <v>4034</v>
      </c>
      <c r="CU2501" t="s">
        <v>15924</v>
      </c>
      <c r="CV2501" t="s">
        <v>4701</v>
      </c>
      <c r="CX2501" t="s">
        <v>4105</v>
      </c>
      <c r="CZ2501" t="s">
        <v>4133</v>
      </c>
      <c r="DA2501">
        <v>1</v>
      </c>
      <c r="DB2501" t="s">
        <v>15236</v>
      </c>
      <c r="DC2501" t="s">
        <v>75</v>
      </c>
      <c r="DD2501" t="s">
        <v>15924</v>
      </c>
      <c r="DE2501" t="s">
        <v>4158</v>
      </c>
    </row>
    <row r="2502" spans="96:109" x14ac:dyDescent="0.25">
      <c r="CR2502" t="s">
        <v>19250</v>
      </c>
      <c r="CS2502" t="s">
        <v>4030</v>
      </c>
      <c r="CT2502" t="s">
        <v>4109</v>
      </c>
      <c r="CU2502" t="s">
        <v>19251</v>
      </c>
      <c r="CV2502" t="s">
        <v>8537</v>
      </c>
      <c r="CX2502" t="s">
        <v>4105</v>
      </c>
      <c r="CZ2502" t="s">
        <v>4133</v>
      </c>
      <c r="DA2502">
        <v>1</v>
      </c>
      <c r="DB2502" t="s">
        <v>19252</v>
      </c>
      <c r="DC2502" t="s">
        <v>75</v>
      </c>
      <c r="DD2502" t="s">
        <v>19251</v>
      </c>
      <c r="DE2502" t="s">
        <v>4158</v>
      </c>
    </row>
    <row r="2503" spans="96:109" x14ac:dyDescent="0.25">
      <c r="CR2503" t="s">
        <v>19253</v>
      </c>
      <c r="CS2503" t="s">
        <v>4030</v>
      </c>
      <c r="CT2503" t="s">
        <v>4109</v>
      </c>
      <c r="CU2503" t="s">
        <v>17186</v>
      </c>
      <c r="CV2503" t="s">
        <v>8389</v>
      </c>
      <c r="CX2503" t="s">
        <v>4105</v>
      </c>
      <c r="CZ2503" t="s">
        <v>4133</v>
      </c>
      <c r="DA2503">
        <v>1</v>
      </c>
      <c r="DB2503" t="s">
        <v>15230</v>
      </c>
      <c r="DC2503" t="s">
        <v>75</v>
      </c>
      <c r="DD2503" t="s">
        <v>17186</v>
      </c>
      <c r="DE2503" t="s">
        <v>4158</v>
      </c>
    </row>
    <row r="2504" spans="96:109" x14ac:dyDescent="0.25">
      <c r="CR2504" t="s">
        <v>19256</v>
      </c>
      <c r="CS2504" t="s">
        <v>4030</v>
      </c>
      <c r="CT2504" t="s">
        <v>4034</v>
      </c>
      <c r="CU2504" t="s">
        <v>19257</v>
      </c>
      <c r="CV2504" t="s">
        <v>8912</v>
      </c>
      <c r="CX2504" t="s">
        <v>4105</v>
      </c>
      <c r="CZ2504" t="s">
        <v>4133</v>
      </c>
      <c r="DA2504">
        <v>1</v>
      </c>
      <c r="DB2504" t="s">
        <v>19255</v>
      </c>
      <c r="DC2504" t="s">
        <v>75</v>
      </c>
      <c r="DD2504" t="s">
        <v>19257</v>
      </c>
      <c r="DE2504" t="s">
        <v>4158</v>
      </c>
    </row>
    <row r="2505" spans="96:109" x14ac:dyDescent="0.25">
      <c r="CR2505" t="s">
        <v>19261</v>
      </c>
      <c r="CS2505" t="s">
        <v>4030</v>
      </c>
      <c r="CT2505" t="s">
        <v>4034</v>
      </c>
      <c r="CU2505" t="s">
        <v>13692</v>
      </c>
      <c r="CV2505" t="s">
        <v>8912</v>
      </c>
      <c r="CX2505" t="s">
        <v>4105</v>
      </c>
      <c r="CZ2505" t="s">
        <v>4133</v>
      </c>
      <c r="DA2505">
        <v>1</v>
      </c>
      <c r="DB2505" t="s">
        <v>19255</v>
      </c>
      <c r="DC2505" t="s">
        <v>75</v>
      </c>
      <c r="DD2505" t="s">
        <v>13692</v>
      </c>
      <c r="DE2505" t="s">
        <v>4158</v>
      </c>
    </row>
    <row r="2506" spans="96:109" x14ac:dyDescent="0.25">
      <c r="CR2506" t="s">
        <v>19258</v>
      </c>
      <c r="CS2506" t="s">
        <v>4030</v>
      </c>
      <c r="CT2506" t="s">
        <v>4034</v>
      </c>
      <c r="CU2506" t="s">
        <v>13692</v>
      </c>
      <c r="CV2506" t="s">
        <v>8912</v>
      </c>
      <c r="CX2506" t="s">
        <v>4105</v>
      </c>
      <c r="CZ2506" t="s">
        <v>4133</v>
      </c>
      <c r="DA2506">
        <v>1</v>
      </c>
      <c r="DB2506" t="s">
        <v>19255</v>
      </c>
      <c r="DC2506" t="s">
        <v>75</v>
      </c>
      <c r="DD2506" t="s">
        <v>13692</v>
      </c>
      <c r="DE2506" t="s">
        <v>4158</v>
      </c>
    </row>
    <row r="2507" spans="96:109" x14ac:dyDescent="0.25">
      <c r="CR2507" t="s">
        <v>19254</v>
      </c>
      <c r="CS2507" t="s">
        <v>4030</v>
      </c>
      <c r="CT2507" t="s">
        <v>4034</v>
      </c>
      <c r="CU2507" t="s">
        <v>18296</v>
      </c>
      <c r="CV2507" t="s">
        <v>8912</v>
      </c>
      <c r="CX2507" t="s">
        <v>4105</v>
      </c>
      <c r="CZ2507" t="s">
        <v>4133</v>
      </c>
      <c r="DA2507">
        <v>1</v>
      </c>
      <c r="DB2507" t="s">
        <v>19255</v>
      </c>
      <c r="DC2507" t="s">
        <v>75</v>
      </c>
      <c r="DD2507" t="s">
        <v>18296</v>
      </c>
      <c r="DE2507" t="s">
        <v>4158</v>
      </c>
    </row>
    <row r="2508" spans="96:109" x14ac:dyDescent="0.25">
      <c r="CR2508" t="s">
        <v>19259</v>
      </c>
      <c r="CS2508" t="s">
        <v>4030</v>
      </c>
      <c r="CT2508" t="s">
        <v>4034</v>
      </c>
      <c r="CU2508" t="s">
        <v>19260</v>
      </c>
      <c r="CV2508" t="s">
        <v>8912</v>
      </c>
      <c r="CX2508" t="s">
        <v>4105</v>
      </c>
      <c r="CZ2508" t="s">
        <v>4133</v>
      </c>
      <c r="DA2508">
        <v>1</v>
      </c>
      <c r="DB2508" t="s">
        <v>19255</v>
      </c>
      <c r="DC2508" t="s">
        <v>75</v>
      </c>
      <c r="DD2508" t="s">
        <v>19260</v>
      </c>
      <c r="DE2508" t="s">
        <v>4158</v>
      </c>
    </row>
    <row r="2509" spans="96:109" x14ac:dyDescent="0.25">
      <c r="CR2509" t="s">
        <v>19262</v>
      </c>
      <c r="CS2509" t="s">
        <v>4030</v>
      </c>
      <c r="CT2509" t="s">
        <v>4034</v>
      </c>
      <c r="CU2509" t="s">
        <v>14388</v>
      </c>
      <c r="CV2509" t="s">
        <v>8454</v>
      </c>
      <c r="CX2509" t="s">
        <v>4105</v>
      </c>
      <c r="CZ2509" t="s">
        <v>4133</v>
      </c>
      <c r="DA2509">
        <v>1</v>
      </c>
      <c r="DB2509" t="s">
        <v>19263</v>
      </c>
      <c r="DC2509" t="s">
        <v>75</v>
      </c>
      <c r="DD2509" t="s">
        <v>14388</v>
      </c>
      <c r="DE2509" t="s">
        <v>4158</v>
      </c>
    </row>
    <row r="2510" spans="96:109" x14ac:dyDescent="0.25">
      <c r="CR2510" t="s">
        <v>19264</v>
      </c>
      <c r="CS2510" t="s">
        <v>4030</v>
      </c>
      <c r="CT2510" t="s">
        <v>4034</v>
      </c>
      <c r="CU2510" t="s">
        <v>19265</v>
      </c>
      <c r="CV2510" t="s">
        <v>8454</v>
      </c>
      <c r="CX2510" t="s">
        <v>4105</v>
      </c>
      <c r="CZ2510" t="s">
        <v>4133</v>
      </c>
      <c r="DA2510">
        <v>1</v>
      </c>
      <c r="DB2510" t="s">
        <v>19263</v>
      </c>
      <c r="DC2510" t="s">
        <v>75</v>
      </c>
      <c r="DD2510" t="s">
        <v>19265</v>
      </c>
      <c r="DE2510" t="s">
        <v>4158</v>
      </c>
    </row>
    <row r="2511" spans="96:109" x14ac:dyDescent="0.25">
      <c r="CR2511" t="s">
        <v>19266</v>
      </c>
      <c r="CS2511" t="s">
        <v>4030</v>
      </c>
      <c r="CT2511" t="s">
        <v>4034</v>
      </c>
      <c r="CU2511" t="s">
        <v>19265</v>
      </c>
      <c r="CV2511" t="s">
        <v>8454</v>
      </c>
      <c r="CX2511" t="s">
        <v>4105</v>
      </c>
      <c r="CZ2511" t="s">
        <v>4133</v>
      </c>
      <c r="DA2511">
        <v>1</v>
      </c>
      <c r="DB2511" t="s">
        <v>19263</v>
      </c>
      <c r="DC2511" t="s">
        <v>75</v>
      </c>
      <c r="DD2511" t="s">
        <v>19265</v>
      </c>
      <c r="DE2511" t="s">
        <v>4158</v>
      </c>
    </row>
    <row r="2512" spans="96:109" x14ac:dyDescent="0.25">
      <c r="CR2512" t="s">
        <v>19269</v>
      </c>
      <c r="CS2512" t="s">
        <v>4050</v>
      </c>
      <c r="CT2512" t="s">
        <v>4109</v>
      </c>
      <c r="CU2512" t="s">
        <v>19270</v>
      </c>
      <c r="CV2512" t="s">
        <v>4615</v>
      </c>
      <c r="CW2512" t="s">
        <v>4354</v>
      </c>
      <c r="CX2512" t="s">
        <v>4111</v>
      </c>
      <c r="CZ2512" t="s">
        <v>4133</v>
      </c>
      <c r="DA2512">
        <v>1</v>
      </c>
      <c r="DB2512" t="s">
        <v>19271</v>
      </c>
      <c r="DC2512" t="s">
        <v>75</v>
      </c>
      <c r="DD2512" t="s">
        <v>19270</v>
      </c>
      <c r="DE2512" t="s">
        <v>4158</v>
      </c>
    </row>
    <row r="2513" spans="96:109" x14ac:dyDescent="0.25">
      <c r="CR2513" t="s">
        <v>19267</v>
      </c>
      <c r="CS2513" t="s">
        <v>4030</v>
      </c>
      <c r="CT2513" t="s">
        <v>4034</v>
      </c>
      <c r="CU2513" t="s">
        <v>14783</v>
      </c>
      <c r="CV2513" t="s">
        <v>8446</v>
      </c>
      <c r="CW2513" t="s">
        <v>4531</v>
      </c>
      <c r="CX2513" t="s">
        <v>4105</v>
      </c>
      <c r="CZ2513" t="s">
        <v>4133</v>
      </c>
      <c r="DA2513">
        <v>1</v>
      </c>
      <c r="DB2513" t="s">
        <v>19268</v>
      </c>
      <c r="DC2513" t="s">
        <v>75</v>
      </c>
      <c r="DD2513" t="s">
        <v>14783</v>
      </c>
      <c r="DE2513" t="s">
        <v>4158</v>
      </c>
    </row>
    <row r="2514" spans="96:109" x14ac:dyDescent="0.25">
      <c r="CR2514" t="s">
        <v>19272</v>
      </c>
      <c r="CS2514" t="s">
        <v>4050</v>
      </c>
      <c r="CT2514" t="s">
        <v>4109</v>
      </c>
      <c r="CU2514" t="s">
        <v>19273</v>
      </c>
      <c r="CV2514" t="s">
        <v>4615</v>
      </c>
      <c r="CW2514" t="s">
        <v>4511</v>
      </c>
      <c r="CX2514" t="s">
        <v>4111</v>
      </c>
      <c r="CZ2514" t="s">
        <v>4133</v>
      </c>
      <c r="DA2514">
        <v>1</v>
      </c>
      <c r="DB2514" t="s">
        <v>19274</v>
      </c>
      <c r="DC2514" t="s">
        <v>75</v>
      </c>
      <c r="DD2514" t="s">
        <v>19273</v>
      </c>
      <c r="DE2514" t="s">
        <v>4158</v>
      </c>
    </row>
    <row r="2515" spans="96:109" x14ac:dyDescent="0.25">
      <c r="CR2515" t="s">
        <v>19278</v>
      </c>
      <c r="CS2515" t="s">
        <v>4050</v>
      </c>
      <c r="CT2515" t="s">
        <v>4027</v>
      </c>
      <c r="CU2515" t="s">
        <v>19279</v>
      </c>
      <c r="CV2515" t="s">
        <v>4614</v>
      </c>
      <c r="CW2515" t="s">
        <v>4503</v>
      </c>
      <c r="CX2515" t="s">
        <v>4105</v>
      </c>
      <c r="CZ2515" t="s">
        <v>4133</v>
      </c>
      <c r="DA2515">
        <v>1</v>
      </c>
      <c r="DB2515" t="s">
        <v>19277</v>
      </c>
      <c r="DC2515" t="s">
        <v>75</v>
      </c>
      <c r="DD2515" t="s">
        <v>19279</v>
      </c>
      <c r="DE2515" t="s">
        <v>4158</v>
      </c>
    </row>
    <row r="2516" spans="96:109" x14ac:dyDescent="0.25">
      <c r="CR2516" t="s">
        <v>19275</v>
      </c>
      <c r="CS2516" t="s">
        <v>4050</v>
      </c>
      <c r="CT2516" t="s">
        <v>4032</v>
      </c>
      <c r="CU2516" t="s">
        <v>19276</v>
      </c>
      <c r="CV2516" t="s">
        <v>4614</v>
      </c>
      <c r="CW2516" t="s">
        <v>4314</v>
      </c>
      <c r="CX2516" t="s">
        <v>4105</v>
      </c>
      <c r="CY2516" s="17">
        <v>0.2</v>
      </c>
      <c r="CZ2516" t="s">
        <v>4133</v>
      </c>
      <c r="DA2516">
        <v>1</v>
      </c>
      <c r="DB2516" t="s">
        <v>19277</v>
      </c>
      <c r="DC2516" t="s">
        <v>75</v>
      </c>
      <c r="DD2516" t="s">
        <v>19276</v>
      </c>
      <c r="DE2516" t="s">
        <v>4158</v>
      </c>
    </row>
    <row r="2517" spans="96:109" x14ac:dyDescent="0.25">
      <c r="CR2517" t="s">
        <v>19280</v>
      </c>
      <c r="CS2517" t="s">
        <v>4050</v>
      </c>
      <c r="CT2517" t="s">
        <v>4027</v>
      </c>
      <c r="CU2517" t="s">
        <v>18643</v>
      </c>
      <c r="CV2517" t="s">
        <v>4614</v>
      </c>
      <c r="CW2517" t="s">
        <v>4447</v>
      </c>
      <c r="CX2517" t="s">
        <v>4105</v>
      </c>
      <c r="CY2517" s="17">
        <v>0.2</v>
      </c>
      <c r="CZ2517" t="s">
        <v>4133</v>
      </c>
      <c r="DA2517">
        <v>1</v>
      </c>
      <c r="DB2517" t="s">
        <v>19277</v>
      </c>
      <c r="DC2517" t="s">
        <v>75</v>
      </c>
      <c r="DD2517" t="s">
        <v>18643</v>
      </c>
      <c r="DE2517" t="s">
        <v>4158</v>
      </c>
    </row>
    <row r="2518" spans="96:109" x14ac:dyDescent="0.25">
      <c r="CR2518" t="s">
        <v>19281</v>
      </c>
      <c r="CS2518" t="s">
        <v>4030</v>
      </c>
      <c r="CT2518" t="s">
        <v>4034</v>
      </c>
      <c r="CU2518" t="s">
        <v>13427</v>
      </c>
      <c r="CV2518" t="s">
        <v>8446</v>
      </c>
      <c r="CW2518" t="s">
        <v>4531</v>
      </c>
      <c r="CX2518" t="s">
        <v>4105</v>
      </c>
      <c r="CZ2518" t="s">
        <v>4133</v>
      </c>
      <c r="DA2518">
        <v>1</v>
      </c>
      <c r="DB2518" t="s">
        <v>19282</v>
      </c>
      <c r="DC2518" t="s">
        <v>75</v>
      </c>
      <c r="DD2518" t="s">
        <v>13427</v>
      </c>
      <c r="DE2518" t="s">
        <v>4158</v>
      </c>
    </row>
    <row r="2519" spans="96:109" x14ac:dyDescent="0.25">
      <c r="CR2519" t="s">
        <v>19283</v>
      </c>
      <c r="CS2519" t="s">
        <v>4030</v>
      </c>
      <c r="CT2519" t="s">
        <v>4034</v>
      </c>
      <c r="CU2519" t="s">
        <v>18655</v>
      </c>
      <c r="CV2519" t="s">
        <v>8648</v>
      </c>
      <c r="CX2519" t="s">
        <v>4105</v>
      </c>
      <c r="CZ2519" t="s">
        <v>4133</v>
      </c>
      <c r="DA2519">
        <v>1</v>
      </c>
      <c r="DB2519" t="s">
        <v>19284</v>
      </c>
      <c r="DC2519" t="s">
        <v>75</v>
      </c>
      <c r="DD2519" t="s">
        <v>18655</v>
      </c>
      <c r="DE2519" t="s">
        <v>4158</v>
      </c>
    </row>
    <row r="2520" spans="96:109" x14ac:dyDescent="0.25">
      <c r="CR2520" t="s">
        <v>19285</v>
      </c>
      <c r="CS2520" t="s">
        <v>4030</v>
      </c>
      <c r="CT2520" t="s">
        <v>4034</v>
      </c>
      <c r="CU2520" t="s">
        <v>17300</v>
      </c>
      <c r="CV2520" t="s">
        <v>8648</v>
      </c>
      <c r="CX2520" t="s">
        <v>4105</v>
      </c>
      <c r="CZ2520" t="s">
        <v>4133</v>
      </c>
      <c r="DA2520">
        <v>1</v>
      </c>
      <c r="DB2520" t="s">
        <v>19284</v>
      </c>
      <c r="DC2520" t="s">
        <v>75</v>
      </c>
      <c r="DD2520" t="s">
        <v>17300</v>
      </c>
      <c r="DE2520" t="s">
        <v>4158</v>
      </c>
    </row>
    <row r="2521" spans="96:109" x14ac:dyDescent="0.25">
      <c r="CR2521" t="s">
        <v>19288</v>
      </c>
      <c r="CS2521" t="s">
        <v>4030</v>
      </c>
      <c r="CT2521" t="s">
        <v>4109</v>
      </c>
      <c r="CU2521" t="s">
        <v>19289</v>
      </c>
      <c r="CV2521" t="s">
        <v>8593</v>
      </c>
      <c r="CX2521" t="s">
        <v>4105</v>
      </c>
      <c r="CZ2521" t="s">
        <v>4133</v>
      </c>
      <c r="DA2521">
        <v>1</v>
      </c>
      <c r="DB2521" t="s">
        <v>19290</v>
      </c>
      <c r="DC2521" t="s">
        <v>75</v>
      </c>
      <c r="DD2521" t="s">
        <v>19289</v>
      </c>
      <c r="DE2521" t="s">
        <v>4158</v>
      </c>
    </row>
    <row r="2522" spans="96:109" x14ac:dyDescent="0.25">
      <c r="CR2522" t="s">
        <v>19291</v>
      </c>
      <c r="CS2522" t="s">
        <v>4050</v>
      </c>
      <c r="CT2522" t="s">
        <v>4034</v>
      </c>
      <c r="CU2522" t="s">
        <v>18329</v>
      </c>
      <c r="CV2522" t="s">
        <v>4614</v>
      </c>
      <c r="CX2522" t="s">
        <v>4105</v>
      </c>
      <c r="CZ2522" t="s">
        <v>4133</v>
      </c>
      <c r="DA2522">
        <v>1</v>
      </c>
      <c r="DB2522" t="s">
        <v>19292</v>
      </c>
      <c r="DC2522" t="s">
        <v>75</v>
      </c>
      <c r="DD2522" t="s">
        <v>18329</v>
      </c>
      <c r="DE2522" t="s">
        <v>4158</v>
      </c>
    </row>
    <row r="2523" spans="96:109" x14ac:dyDescent="0.25">
      <c r="CR2523" t="s">
        <v>19286</v>
      </c>
      <c r="CS2523" t="s">
        <v>4030</v>
      </c>
      <c r="CT2523" t="s">
        <v>4034</v>
      </c>
      <c r="CU2523" t="s">
        <v>18665</v>
      </c>
      <c r="CV2523" t="s">
        <v>8521</v>
      </c>
      <c r="CX2523" t="s">
        <v>4105</v>
      </c>
      <c r="CZ2523" t="s">
        <v>4133</v>
      </c>
      <c r="DA2523">
        <v>1</v>
      </c>
      <c r="DB2523" t="s">
        <v>19287</v>
      </c>
      <c r="DC2523" t="s">
        <v>75</v>
      </c>
      <c r="DD2523" t="s">
        <v>18665</v>
      </c>
      <c r="DE2523" t="s">
        <v>4158</v>
      </c>
    </row>
    <row r="2524" spans="96:109" x14ac:dyDescent="0.25">
      <c r="CR2524" t="s">
        <v>19295</v>
      </c>
      <c r="CS2524" t="s">
        <v>4050</v>
      </c>
      <c r="CT2524" t="s">
        <v>4109</v>
      </c>
      <c r="CU2524" t="s">
        <v>16113</v>
      </c>
      <c r="CV2524" t="s">
        <v>4614</v>
      </c>
      <c r="CW2524" t="s">
        <v>4562</v>
      </c>
      <c r="CX2524" t="s">
        <v>4111</v>
      </c>
      <c r="CZ2524" t="s">
        <v>4133</v>
      </c>
      <c r="DA2524">
        <v>1</v>
      </c>
      <c r="DB2524" t="s">
        <v>19296</v>
      </c>
      <c r="DC2524" t="s">
        <v>75</v>
      </c>
      <c r="DD2524" t="s">
        <v>16113</v>
      </c>
      <c r="DE2524" t="s">
        <v>4158</v>
      </c>
    </row>
    <row r="2525" spans="96:109" x14ac:dyDescent="0.25">
      <c r="CR2525" t="s">
        <v>19297</v>
      </c>
      <c r="CS2525" t="s">
        <v>4050</v>
      </c>
      <c r="CT2525" t="s">
        <v>4032</v>
      </c>
      <c r="CU2525" t="s">
        <v>14788</v>
      </c>
      <c r="CV2525" t="s">
        <v>4701</v>
      </c>
      <c r="CX2525" t="s">
        <v>4105</v>
      </c>
      <c r="CY2525" s="17">
        <v>0.5</v>
      </c>
      <c r="CZ2525" t="s">
        <v>4133</v>
      </c>
      <c r="DA2525">
        <v>1</v>
      </c>
      <c r="DB2525" t="s">
        <v>19294</v>
      </c>
      <c r="DC2525" t="s">
        <v>75</v>
      </c>
      <c r="DD2525" t="s">
        <v>14788</v>
      </c>
      <c r="DE2525" t="s">
        <v>4158</v>
      </c>
    </row>
    <row r="2526" spans="96:109" x14ac:dyDescent="0.25">
      <c r="CR2526" t="s">
        <v>19293</v>
      </c>
      <c r="CS2526" t="s">
        <v>4030</v>
      </c>
      <c r="CT2526" t="s">
        <v>4032</v>
      </c>
      <c r="CU2526" t="s">
        <v>14788</v>
      </c>
      <c r="CV2526" t="s">
        <v>8388</v>
      </c>
      <c r="CX2526" t="s">
        <v>4105</v>
      </c>
      <c r="CY2526" s="17">
        <v>0.5</v>
      </c>
      <c r="CZ2526" t="s">
        <v>4133</v>
      </c>
      <c r="DA2526">
        <v>1</v>
      </c>
      <c r="DB2526" t="s">
        <v>19294</v>
      </c>
      <c r="DC2526" t="s">
        <v>75</v>
      </c>
      <c r="DD2526" t="s">
        <v>14788</v>
      </c>
      <c r="DE2526" t="s">
        <v>4158</v>
      </c>
    </row>
    <row r="2527" spans="96:109" x14ac:dyDescent="0.25">
      <c r="CR2527" t="s">
        <v>15466</v>
      </c>
      <c r="CS2527" t="s">
        <v>4030</v>
      </c>
      <c r="CT2527" t="s">
        <v>4109</v>
      </c>
      <c r="CU2527" t="s">
        <v>4614</v>
      </c>
      <c r="CV2527" t="s">
        <v>8455</v>
      </c>
      <c r="CX2527" t="s">
        <v>4111</v>
      </c>
      <c r="CZ2527" t="s">
        <v>4133</v>
      </c>
      <c r="DA2527">
        <v>1</v>
      </c>
      <c r="DB2527" t="s">
        <v>15468</v>
      </c>
      <c r="DC2527" t="s">
        <v>75</v>
      </c>
      <c r="DD2527" t="s">
        <v>4614</v>
      </c>
      <c r="DE2527" t="s">
        <v>4158</v>
      </c>
    </row>
    <row r="2528" spans="96:109" x14ac:dyDescent="0.25">
      <c r="CR2528" t="s">
        <v>19298</v>
      </c>
      <c r="CS2528" t="s">
        <v>4050</v>
      </c>
      <c r="CT2528" t="s">
        <v>4027</v>
      </c>
      <c r="CU2528" t="s">
        <v>15196</v>
      </c>
      <c r="CV2528" t="s">
        <v>4614</v>
      </c>
      <c r="CX2528" t="s">
        <v>4105</v>
      </c>
      <c r="CZ2528" t="s">
        <v>4133</v>
      </c>
      <c r="DA2528">
        <v>1</v>
      </c>
      <c r="DB2528" t="s">
        <v>19299</v>
      </c>
      <c r="DC2528" t="s">
        <v>75</v>
      </c>
      <c r="DD2528" t="s">
        <v>15196</v>
      </c>
      <c r="DE2528" t="s">
        <v>4158</v>
      </c>
    </row>
    <row r="2529" spans="96:109" x14ac:dyDescent="0.25">
      <c r="CR2529" t="s">
        <v>19303</v>
      </c>
      <c r="CS2529" t="s">
        <v>4030</v>
      </c>
      <c r="CT2529" t="s">
        <v>4027</v>
      </c>
      <c r="CU2529" t="s">
        <v>19304</v>
      </c>
      <c r="CV2529" t="s">
        <v>8515</v>
      </c>
      <c r="CW2529" t="s">
        <v>4562</v>
      </c>
      <c r="CX2529" t="s">
        <v>4105</v>
      </c>
      <c r="CZ2529" t="s">
        <v>4133</v>
      </c>
      <c r="DA2529">
        <v>1</v>
      </c>
      <c r="DB2529" t="s">
        <v>19305</v>
      </c>
      <c r="DC2529" t="s">
        <v>75</v>
      </c>
      <c r="DD2529" t="s">
        <v>19304</v>
      </c>
      <c r="DE2529" t="s">
        <v>4158</v>
      </c>
    </row>
    <row r="2530" spans="96:109" x14ac:dyDescent="0.25">
      <c r="CR2530" t="s">
        <v>19300</v>
      </c>
      <c r="CS2530" t="s">
        <v>4030</v>
      </c>
      <c r="CT2530" t="s">
        <v>4109</v>
      </c>
      <c r="CU2530" t="s">
        <v>19301</v>
      </c>
      <c r="CV2530" t="s">
        <v>8390</v>
      </c>
      <c r="CX2530" t="s">
        <v>4111</v>
      </c>
      <c r="CZ2530" t="s">
        <v>4133</v>
      </c>
      <c r="DA2530">
        <v>1</v>
      </c>
      <c r="DB2530" t="s">
        <v>19302</v>
      </c>
      <c r="DC2530" t="s">
        <v>75</v>
      </c>
      <c r="DD2530" t="s">
        <v>19301</v>
      </c>
      <c r="DE2530" t="s">
        <v>4158</v>
      </c>
    </row>
    <row r="2531" spans="96:109" x14ac:dyDescent="0.25">
      <c r="CR2531" t="s">
        <v>8602</v>
      </c>
      <c r="CS2531" t="s">
        <v>4030</v>
      </c>
      <c r="CT2531" t="s">
        <v>4027</v>
      </c>
      <c r="CU2531" t="s">
        <v>13324</v>
      </c>
      <c r="CV2531" t="s">
        <v>8446</v>
      </c>
      <c r="CW2531" t="s">
        <v>4351</v>
      </c>
      <c r="CX2531" t="s">
        <v>4105</v>
      </c>
      <c r="CY2531" s="17">
        <v>0.2</v>
      </c>
      <c r="CZ2531" t="s">
        <v>4133</v>
      </c>
      <c r="DA2531">
        <v>1</v>
      </c>
      <c r="DB2531" t="s">
        <v>8603</v>
      </c>
      <c r="DC2531" t="s">
        <v>75</v>
      </c>
      <c r="DD2531" t="s">
        <v>13324</v>
      </c>
      <c r="DE2531" t="s">
        <v>4158</v>
      </c>
    </row>
    <row r="2532" spans="96:109" x14ac:dyDescent="0.25">
      <c r="CR2532" t="s">
        <v>19309</v>
      </c>
      <c r="CS2532" t="s">
        <v>4050</v>
      </c>
      <c r="CT2532" t="s">
        <v>4027</v>
      </c>
      <c r="CU2532" t="s">
        <v>14564</v>
      </c>
      <c r="CV2532" t="s">
        <v>4701</v>
      </c>
      <c r="CX2532" t="s">
        <v>4105</v>
      </c>
      <c r="CZ2532" t="s">
        <v>4133</v>
      </c>
      <c r="DA2532">
        <v>1</v>
      </c>
      <c r="DB2532" t="s">
        <v>19310</v>
      </c>
      <c r="DC2532" t="s">
        <v>75</v>
      </c>
      <c r="DD2532" t="s">
        <v>14564</v>
      </c>
      <c r="DE2532" t="s">
        <v>4158</v>
      </c>
    </row>
    <row r="2533" spans="96:109" x14ac:dyDescent="0.25">
      <c r="CR2533" t="s">
        <v>19311</v>
      </c>
      <c r="CS2533" t="s">
        <v>4050</v>
      </c>
      <c r="CT2533" t="s">
        <v>4109</v>
      </c>
      <c r="CU2533" t="s">
        <v>15584</v>
      </c>
      <c r="CV2533" t="s">
        <v>4614</v>
      </c>
      <c r="CX2533" t="s">
        <v>4111</v>
      </c>
      <c r="CZ2533" t="s">
        <v>4133</v>
      </c>
      <c r="DA2533">
        <v>1</v>
      </c>
      <c r="DB2533" t="s">
        <v>19312</v>
      </c>
      <c r="DC2533" t="s">
        <v>75</v>
      </c>
      <c r="DD2533" t="s">
        <v>15584</v>
      </c>
      <c r="DE2533" t="s">
        <v>4158</v>
      </c>
    </row>
    <row r="2534" spans="96:109" x14ac:dyDescent="0.25">
      <c r="CR2534" t="s">
        <v>19313</v>
      </c>
      <c r="CS2534" t="s">
        <v>4030</v>
      </c>
      <c r="CT2534" t="s">
        <v>4034</v>
      </c>
      <c r="CU2534" t="s">
        <v>19314</v>
      </c>
      <c r="CV2534" t="s">
        <v>8907</v>
      </c>
      <c r="CX2534" t="s">
        <v>4105</v>
      </c>
      <c r="CZ2534" t="s">
        <v>4133</v>
      </c>
      <c r="DA2534">
        <v>1</v>
      </c>
      <c r="DB2534" t="s">
        <v>19315</v>
      </c>
      <c r="DC2534" t="s">
        <v>75</v>
      </c>
      <c r="DD2534" t="s">
        <v>19314</v>
      </c>
      <c r="DE2534" t="s">
        <v>4158</v>
      </c>
    </row>
    <row r="2535" spans="96:109" x14ac:dyDescent="0.25">
      <c r="CR2535" t="s">
        <v>19306</v>
      </c>
      <c r="CS2535" t="s">
        <v>4030</v>
      </c>
      <c r="CT2535" t="s">
        <v>4109</v>
      </c>
      <c r="CU2535" t="s">
        <v>19307</v>
      </c>
      <c r="CV2535" t="s">
        <v>8438</v>
      </c>
      <c r="CW2535" t="s">
        <v>4519</v>
      </c>
      <c r="CX2535" t="s">
        <v>4105</v>
      </c>
      <c r="CZ2535" t="s">
        <v>4133</v>
      </c>
      <c r="DA2535">
        <v>1</v>
      </c>
      <c r="DB2535" t="s">
        <v>19308</v>
      </c>
      <c r="DC2535" t="s">
        <v>75</v>
      </c>
      <c r="DD2535" t="s">
        <v>19307</v>
      </c>
      <c r="DE2535" t="s">
        <v>4158</v>
      </c>
    </row>
    <row r="2536" spans="96:109" x14ac:dyDescent="0.25">
      <c r="CR2536" t="s">
        <v>19316</v>
      </c>
      <c r="CS2536" t="s">
        <v>4030</v>
      </c>
      <c r="CT2536" t="s">
        <v>4027</v>
      </c>
      <c r="CU2536" t="s">
        <v>13551</v>
      </c>
      <c r="CV2536" t="s">
        <v>8648</v>
      </c>
      <c r="CW2536" t="s">
        <v>4113</v>
      </c>
      <c r="CX2536" t="s">
        <v>4105</v>
      </c>
      <c r="CZ2536" t="s">
        <v>4133</v>
      </c>
      <c r="DA2536">
        <v>1</v>
      </c>
      <c r="DB2536" t="s">
        <v>19317</v>
      </c>
      <c r="DC2536" t="s">
        <v>75</v>
      </c>
      <c r="DD2536" t="s">
        <v>13551</v>
      </c>
      <c r="DE2536" t="s">
        <v>4158</v>
      </c>
    </row>
    <row r="2537" spans="96:109" x14ac:dyDescent="0.25">
      <c r="CR2537" t="s">
        <v>19318</v>
      </c>
      <c r="CS2537" t="s">
        <v>4030</v>
      </c>
      <c r="CT2537" t="s">
        <v>4032</v>
      </c>
      <c r="CU2537" t="s">
        <v>19319</v>
      </c>
      <c r="CV2537" t="s">
        <v>4636</v>
      </c>
      <c r="CX2537" t="s">
        <v>4105</v>
      </c>
      <c r="CY2537" s="17">
        <v>0.5</v>
      </c>
      <c r="CZ2537" t="s">
        <v>4133</v>
      </c>
      <c r="DA2537">
        <v>1</v>
      </c>
      <c r="DB2537" t="s">
        <v>19320</v>
      </c>
      <c r="DC2537" t="s">
        <v>75</v>
      </c>
      <c r="DD2537" t="s">
        <v>19319</v>
      </c>
      <c r="DE2537" t="s">
        <v>4158</v>
      </c>
    </row>
    <row r="2538" spans="96:109" x14ac:dyDescent="0.25">
      <c r="CR2538" t="s">
        <v>19321</v>
      </c>
      <c r="CS2538" t="s">
        <v>4030</v>
      </c>
      <c r="CT2538" t="s">
        <v>4032</v>
      </c>
      <c r="CU2538" t="s">
        <v>19319</v>
      </c>
      <c r="CV2538" t="s">
        <v>4636</v>
      </c>
      <c r="CX2538" t="s">
        <v>4105</v>
      </c>
      <c r="CY2538" s="17">
        <v>0.5</v>
      </c>
      <c r="CZ2538" t="s">
        <v>4133</v>
      </c>
      <c r="DA2538">
        <v>1</v>
      </c>
      <c r="DB2538" t="s">
        <v>19320</v>
      </c>
      <c r="DC2538" t="s">
        <v>75</v>
      </c>
      <c r="DD2538" t="s">
        <v>19319</v>
      </c>
      <c r="DE2538" t="s">
        <v>4158</v>
      </c>
    </row>
    <row r="2539" spans="96:109" x14ac:dyDescent="0.25">
      <c r="CR2539" t="s">
        <v>19322</v>
      </c>
      <c r="CS2539" t="s">
        <v>4050</v>
      </c>
      <c r="CT2539" t="s">
        <v>4109</v>
      </c>
      <c r="CU2539" t="s">
        <v>18421</v>
      </c>
      <c r="CV2539" t="s">
        <v>4169</v>
      </c>
      <c r="CW2539" t="s">
        <v>4648</v>
      </c>
      <c r="CX2539" t="s">
        <v>4111</v>
      </c>
      <c r="CZ2539" t="s">
        <v>4133</v>
      </c>
      <c r="DA2539">
        <v>1</v>
      </c>
      <c r="DB2539" t="s">
        <v>19323</v>
      </c>
      <c r="DC2539" t="s">
        <v>75</v>
      </c>
      <c r="DD2539" t="s">
        <v>18421</v>
      </c>
      <c r="DE2539" t="s">
        <v>4158</v>
      </c>
    </row>
    <row r="2540" spans="96:109" x14ac:dyDescent="0.25">
      <c r="CR2540" t="s">
        <v>19324</v>
      </c>
      <c r="CS2540" t="s">
        <v>4050</v>
      </c>
      <c r="CT2540" t="s">
        <v>4109</v>
      </c>
      <c r="CU2540" t="s">
        <v>19325</v>
      </c>
      <c r="CV2540" t="s">
        <v>4169</v>
      </c>
      <c r="CW2540" t="s">
        <v>4220</v>
      </c>
      <c r="CX2540" t="s">
        <v>4111</v>
      </c>
      <c r="CZ2540" t="s">
        <v>4133</v>
      </c>
      <c r="DA2540">
        <v>1</v>
      </c>
      <c r="DB2540" t="s">
        <v>19326</v>
      </c>
      <c r="DC2540" t="s">
        <v>75</v>
      </c>
      <c r="DD2540" t="s">
        <v>19325</v>
      </c>
      <c r="DE2540" t="s">
        <v>4158</v>
      </c>
    </row>
    <row r="2541" spans="96:109" x14ac:dyDescent="0.25">
      <c r="CR2541" t="s">
        <v>19327</v>
      </c>
      <c r="CS2541" t="s">
        <v>4050</v>
      </c>
      <c r="CT2541" t="s">
        <v>4109</v>
      </c>
      <c r="CU2541" t="s">
        <v>16028</v>
      </c>
      <c r="CV2541" t="s">
        <v>8257</v>
      </c>
      <c r="CX2541" t="s">
        <v>4105</v>
      </c>
      <c r="CZ2541" t="s">
        <v>4133</v>
      </c>
      <c r="DA2541">
        <v>1</v>
      </c>
      <c r="DB2541" t="s">
        <v>8475</v>
      </c>
      <c r="DC2541" t="s">
        <v>75</v>
      </c>
      <c r="DD2541" t="s">
        <v>16028</v>
      </c>
      <c r="DE2541" t="s">
        <v>4158</v>
      </c>
    </row>
    <row r="2542" spans="96:109" x14ac:dyDescent="0.25">
      <c r="CR2542" t="s">
        <v>19328</v>
      </c>
      <c r="CS2542" t="s">
        <v>4030</v>
      </c>
      <c r="CT2542" t="s">
        <v>4034</v>
      </c>
      <c r="CU2542" t="s">
        <v>13357</v>
      </c>
      <c r="CV2542" t="s">
        <v>4636</v>
      </c>
      <c r="CW2542" t="s">
        <v>4450</v>
      </c>
      <c r="CX2542" t="s">
        <v>4105</v>
      </c>
      <c r="CZ2542" t="s">
        <v>4133</v>
      </c>
      <c r="DA2542">
        <v>1</v>
      </c>
      <c r="DB2542" t="s">
        <v>19329</v>
      </c>
      <c r="DC2542" t="s">
        <v>75</v>
      </c>
      <c r="DD2542" t="s">
        <v>13357</v>
      </c>
      <c r="DE2542" t="s">
        <v>4158</v>
      </c>
    </row>
    <row r="2543" spans="96:109" x14ac:dyDescent="0.25">
      <c r="CR2543" t="s">
        <v>19333</v>
      </c>
      <c r="CS2543" t="s">
        <v>4050</v>
      </c>
      <c r="CT2543" t="s">
        <v>4126</v>
      </c>
      <c r="CU2543" t="s">
        <v>19334</v>
      </c>
      <c r="CV2543" t="s">
        <v>8257</v>
      </c>
      <c r="CW2543" t="s">
        <v>4488</v>
      </c>
      <c r="CX2543" t="s">
        <v>4105</v>
      </c>
      <c r="CZ2543" t="s">
        <v>4133</v>
      </c>
      <c r="DA2543">
        <v>1</v>
      </c>
      <c r="DB2543" t="s">
        <v>19335</v>
      </c>
      <c r="DC2543" t="s">
        <v>75</v>
      </c>
      <c r="DD2543" t="s">
        <v>19334</v>
      </c>
      <c r="DE2543" t="s">
        <v>4158</v>
      </c>
    </row>
    <row r="2544" spans="96:109" x14ac:dyDescent="0.25">
      <c r="CR2544" t="s">
        <v>19336</v>
      </c>
      <c r="CS2544" t="s">
        <v>4050</v>
      </c>
      <c r="CT2544" t="s">
        <v>4109</v>
      </c>
      <c r="CU2544" t="s">
        <v>14578</v>
      </c>
      <c r="CV2544" t="s">
        <v>4701</v>
      </c>
      <c r="CX2544" t="s">
        <v>4105</v>
      </c>
      <c r="CY2544" s="17">
        <v>0.5</v>
      </c>
      <c r="CZ2544" t="s">
        <v>4133</v>
      </c>
      <c r="DA2544">
        <v>1</v>
      </c>
      <c r="DB2544" t="s">
        <v>19337</v>
      </c>
      <c r="DC2544" t="s">
        <v>75</v>
      </c>
      <c r="DD2544" t="s">
        <v>14578</v>
      </c>
      <c r="DE2544" t="s">
        <v>4158</v>
      </c>
    </row>
    <row r="2545" spans="96:109" x14ac:dyDescent="0.25">
      <c r="CR2545" t="s">
        <v>19338</v>
      </c>
      <c r="CS2545" t="s">
        <v>4050</v>
      </c>
      <c r="CT2545" t="s">
        <v>4109</v>
      </c>
      <c r="CU2545" t="s">
        <v>18782</v>
      </c>
      <c r="CV2545" t="s">
        <v>4169</v>
      </c>
      <c r="CW2545" t="s">
        <v>4131</v>
      </c>
      <c r="CX2545" t="s">
        <v>4111</v>
      </c>
      <c r="CZ2545" t="s">
        <v>4133</v>
      </c>
      <c r="DA2545">
        <v>1</v>
      </c>
      <c r="DB2545" t="s">
        <v>19339</v>
      </c>
      <c r="DC2545" t="s">
        <v>75</v>
      </c>
      <c r="DD2545" t="s">
        <v>18782</v>
      </c>
      <c r="DE2545" t="s">
        <v>4158</v>
      </c>
    </row>
    <row r="2546" spans="96:109" x14ac:dyDescent="0.25">
      <c r="CR2546" t="s">
        <v>19330</v>
      </c>
      <c r="CS2546" t="s">
        <v>4050</v>
      </c>
      <c r="CT2546" t="s">
        <v>4034</v>
      </c>
      <c r="CU2546" t="s">
        <v>19331</v>
      </c>
      <c r="CV2546" t="s">
        <v>4169</v>
      </c>
      <c r="CX2546" t="s">
        <v>4105</v>
      </c>
      <c r="CZ2546" t="s">
        <v>4133</v>
      </c>
      <c r="DA2546">
        <v>1</v>
      </c>
      <c r="DB2546" t="s">
        <v>19332</v>
      </c>
      <c r="DC2546" t="s">
        <v>75</v>
      </c>
      <c r="DD2546" t="s">
        <v>19331</v>
      </c>
      <c r="DE2546" t="s">
        <v>4158</v>
      </c>
    </row>
    <row r="2547" spans="96:109" x14ac:dyDescent="0.25">
      <c r="CR2547" t="s">
        <v>19340</v>
      </c>
      <c r="CS2547" t="s">
        <v>4050</v>
      </c>
      <c r="CT2547" t="s">
        <v>4027</v>
      </c>
      <c r="CU2547" t="s">
        <v>19181</v>
      </c>
      <c r="CV2547" t="s">
        <v>4169</v>
      </c>
      <c r="CX2547" t="s">
        <v>4105</v>
      </c>
      <c r="CZ2547" t="s">
        <v>4133</v>
      </c>
      <c r="DA2547">
        <v>1</v>
      </c>
      <c r="DB2547" t="s">
        <v>19341</v>
      </c>
      <c r="DC2547" t="s">
        <v>75</v>
      </c>
      <c r="DD2547" t="s">
        <v>19181</v>
      </c>
      <c r="DE2547" t="s">
        <v>4158</v>
      </c>
    </row>
    <row r="2548" spans="96:109" x14ac:dyDescent="0.25">
      <c r="CR2548" t="s">
        <v>19342</v>
      </c>
      <c r="CS2548" t="s">
        <v>4030</v>
      </c>
      <c r="CT2548" t="s">
        <v>4034</v>
      </c>
      <c r="CU2548" t="s">
        <v>19343</v>
      </c>
      <c r="CV2548" t="s">
        <v>8648</v>
      </c>
      <c r="CW2548" t="s">
        <v>4476</v>
      </c>
      <c r="CX2548" t="s">
        <v>4105</v>
      </c>
      <c r="CZ2548" t="s">
        <v>4133</v>
      </c>
      <c r="DA2548">
        <v>1</v>
      </c>
      <c r="DB2548" t="s">
        <v>19344</v>
      </c>
      <c r="DC2548" t="s">
        <v>75</v>
      </c>
      <c r="DD2548" t="s">
        <v>19343</v>
      </c>
      <c r="DE2548" t="s">
        <v>4158</v>
      </c>
    </row>
    <row r="2549" spans="96:109" x14ac:dyDescent="0.25">
      <c r="CR2549" t="s">
        <v>19345</v>
      </c>
      <c r="CS2549" t="s">
        <v>4030</v>
      </c>
      <c r="CT2549" t="s">
        <v>4034</v>
      </c>
      <c r="CU2549" t="s">
        <v>18985</v>
      </c>
      <c r="CV2549" t="s">
        <v>8648</v>
      </c>
      <c r="CW2549" t="s">
        <v>4476</v>
      </c>
      <c r="CX2549" t="s">
        <v>4105</v>
      </c>
      <c r="CZ2549" t="s">
        <v>4133</v>
      </c>
      <c r="DA2549">
        <v>1</v>
      </c>
      <c r="DB2549" t="s">
        <v>19346</v>
      </c>
      <c r="DC2549" t="s">
        <v>75</v>
      </c>
      <c r="DD2549" t="s">
        <v>18985</v>
      </c>
      <c r="DE2549" t="s">
        <v>4158</v>
      </c>
    </row>
    <row r="2550" spans="96:109" x14ac:dyDescent="0.25">
      <c r="CR2550" t="s">
        <v>19347</v>
      </c>
      <c r="CS2550" t="s">
        <v>4030</v>
      </c>
      <c r="CT2550" t="s">
        <v>4126</v>
      </c>
      <c r="CU2550" t="s">
        <v>14180</v>
      </c>
      <c r="CV2550" t="s">
        <v>8455</v>
      </c>
      <c r="CW2550" t="s">
        <v>4345</v>
      </c>
      <c r="CX2550" t="s">
        <v>4105</v>
      </c>
      <c r="CY2550" s="17">
        <v>0.2</v>
      </c>
      <c r="CZ2550" t="s">
        <v>4133</v>
      </c>
      <c r="DA2550">
        <v>1</v>
      </c>
      <c r="DB2550" t="s">
        <v>19348</v>
      </c>
      <c r="DC2550" t="s">
        <v>75</v>
      </c>
      <c r="DD2550" t="s">
        <v>14180</v>
      </c>
      <c r="DE2550" t="s">
        <v>4158</v>
      </c>
    </row>
    <row r="2551" spans="96:109" x14ac:dyDescent="0.25">
      <c r="CR2551" t="s">
        <v>4659</v>
      </c>
      <c r="CS2551" t="s">
        <v>4050</v>
      </c>
      <c r="CT2551" t="s">
        <v>4109</v>
      </c>
      <c r="CU2551" t="s">
        <v>16222</v>
      </c>
      <c r="CV2551" t="s">
        <v>4169</v>
      </c>
      <c r="CW2551" t="s">
        <v>4403</v>
      </c>
      <c r="CX2551" t="s">
        <v>4111</v>
      </c>
      <c r="CY2551" s="17">
        <v>0.2</v>
      </c>
      <c r="CZ2551" t="s">
        <v>4133</v>
      </c>
      <c r="DA2551">
        <v>1</v>
      </c>
      <c r="DB2551" t="s">
        <v>4660</v>
      </c>
      <c r="DC2551" t="s">
        <v>75</v>
      </c>
      <c r="DD2551" t="s">
        <v>16222</v>
      </c>
      <c r="DE2551" t="s">
        <v>4158</v>
      </c>
    </row>
    <row r="2552" spans="96:109" x14ac:dyDescent="0.25">
      <c r="CR2552" t="s">
        <v>8452</v>
      </c>
      <c r="CS2552" t="s">
        <v>4030</v>
      </c>
      <c r="CT2552" t="s">
        <v>4109</v>
      </c>
      <c r="CU2552" t="s">
        <v>19349</v>
      </c>
      <c r="CV2552" t="s">
        <v>4636</v>
      </c>
      <c r="CX2552" t="s">
        <v>4111</v>
      </c>
      <c r="CZ2552" t="s">
        <v>4133</v>
      </c>
      <c r="DA2552">
        <v>1</v>
      </c>
      <c r="DB2552" t="s">
        <v>8453</v>
      </c>
      <c r="DC2552" t="s">
        <v>2197</v>
      </c>
      <c r="DD2552" t="s">
        <v>19349</v>
      </c>
      <c r="DE2552" t="s">
        <v>4158</v>
      </c>
    </row>
    <row r="2553" spans="96:109" x14ac:dyDescent="0.25">
      <c r="CR2553" t="s">
        <v>10085</v>
      </c>
      <c r="CS2553" t="s">
        <v>4030</v>
      </c>
      <c r="CT2553" t="s">
        <v>4032</v>
      </c>
      <c r="CU2553" t="s">
        <v>10086</v>
      </c>
      <c r="CV2553" t="s">
        <v>8521</v>
      </c>
      <c r="CX2553" t="s">
        <v>4105</v>
      </c>
      <c r="CY2553" s="17">
        <v>0.5</v>
      </c>
      <c r="CZ2553" t="s">
        <v>4133</v>
      </c>
      <c r="DA2553">
        <v>1</v>
      </c>
      <c r="DB2553" t="s">
        <v>10087</v>
      </c>
      <c r="DC2553" t="s">
        <v>2197</v>
      </c>
      <c r="DD2553" t="s">
        <v>10086</v>
      </c>
      <c r="DE2553" t="s">
        <v>4158</v>
      </c>
    </row>
    <row r="2554" spans="96:109" x14ac:dyDescent="0.25">
      <c r="CR2554" t="s">
        <v>19350</v>
      </c>
      <c r="CS2554" t="s">
        <v>4030</v>
      </c>
      <c r="CT2554" t="s">
        <v>4104</v>
      </c>
      <c r="CU2554" t="s">
        <v>19351</v>
      </c>
      <c r="CV2554" t="s">
        <v>8595</v>
      </c>
      <c r="CX2554" t="s">
        <v>4105</v>
      </c>
      <c r="CZ2554" t="s">
        <v>4133</v>
      </c>
      <c r="DA2554">
        <v>1</v>
      </c>
      <c r="DB2554" t="s">
        <v>19352</v>
      </c>
      <c r="DC2554" t="s">
        <v>2197</v>
      </c>
      <c r="DD2554" t="s">
        <v>19351</v>
      </c>
      <c r="DE2554" t="s">
        <v>4158</v>
      </c>
    </row>
    <row r="2555" spans="96:109" x14ac:dyDescent="0.25">
      <c r="CR2555" t="s">
        <v>19353</v>
      </c>
      <c r="CS2555" t="s">
        <v>4030</v>
      </c>
      <c r="CT2555" t="s">
        <v>4126</v>
      </c>
      <c r="CU2555" t="s">
        <v>18309</v>
      </c>
      <c r="CV2555" t="s">
        <v>8646</v>
      </c>
      <c r="CW2555" t="s">
        <v>4455</v>
      </c>
      <c r="CX2555" t="s">
        <v>4105</v>
      </c>
      <c r="CZ2555" t="s">
        <v>4133</v>
      </c>
      <c r="DA2555">
        <v>1</v>
      </c>
      <c r="DB2555" t="s">
        <v>19354</v>
      </c>
      <c r="DC2555" t="s">
        <v>2197</v>
      </c>
      <c r="DD2555" t="s">
        <v>18309</v>
      </c>
      <c r="DE2555" t="s">
        <v>4158</v>
      </c>
    </row>
    <row r="2556" spans="96:109" x14ac:dyDescent="0.25">
      <c r="CR2556" t="s">
        <v>19355</v>
      </c>
      <c r="CS2556" t="s">
        <v>4050</v>
      </c>
      <c r="CT2556" t="s">
        <v>4027</v>
      </c>
      <c r="CU2556" t="s">
        <v>19356</v>
      </c>
      <c r="CV2556" t="s">
        <v>4234</v>
      </c>
      <c r="CW2556" t="s">
        <v>4380</v>
      </c>
      <c r="CX2556" t="s">
        <v>4105</v>
      </c>
      <c r="CZ2556" t="s">
        <v>4133</v>
      </c>
      <c r="DA2556">
        <v>1</v>
      </c>
      <c r="DB2556" t="s">
        <v>19357</v>
      </c>
      <c r="DC2556" t="s">
        <v>2197</v>
      </c>
      <c r="DD2556" t="s">
        <v>19356</v>
      </c>
      <c r="DE2556" t="s">
        <v>4158</v>
      </c>
    </row>
    <row r="2557" spans="96:109" x14ac:dyDescent="0.25">
      <c r="CR2557" t="s">
        <v>19358</v>
      </c>
      <c r="CS2557" t="s">
        <v>4050</v>
      </c>
      <c r="CT2557" t="s">
        <v>4109</v>
      </c>
      <c r="CU2557" t="s">
        <v>17510</v>
      </c>
      <c r="CV2557" t="s">
        <v>4614</v>
      </c>
      <c r="CX2557" t="s">
        <v>4111</v>
      </c>
      <c r="CZ2557" t="s">
        <v>4133</v>
      </c>
      <c r="DA2557">
        <v>1</v>
      </c>
      <c r="DB2557" t="s">
        <v>19359</v>
      </c>
      <c r="DC2557" t="s">
        <v>2197</v>
      </c>
      <c r="DD2557" t="s">
        <v>17510</v>
      </c>
      <c r="DE2557" t="s">
        <v>4158</v>
      </c>
    </row>
    <row r="2558" spans="96:109" x14ac:dyDescent="0.25">
      <c r="CR2558" t="s">
        <v>19360</v>
      </c>
      <c r="CS2558" t="s">
        <v>4050</v>
      </c>
      <c r="CT2558" t="s">
        <v>4032</v>
      </c>
      <c r="CU2558" t="s">
        <v>19361</v>
      </c>
      <c r="CV2558" t="s">
        <v>8387</v>
      </c>
      <c r="CX2558" t="s">
        <v>4105</v>
      </c>
      <c r="CZ2558" t="s">
        <v>4133</v>
      </c>
      <c r="DA2558">
        <v>1</v>
      </c>
      <c r="DB2558" t="s">
        <v>19362</v>
      </c>
      <c r="DC2558" t="s">
        <v>2197</v>
      </c>
      <c r="DD2558" t="s">
        <v>19361</v>
      </c>
      <c r="DE2558" t="s">
        <v>4158</v>
      </c>
    </row>
    <row r="2559" spans="96:109" x14ac:dyDescent="0.25">
      <c r="CR2559" t="s">
        <v>10088</v>
      </c>
      <c r="CS2559" t="s">
        <v>4030</v>
      </c>
      <c r="CT2559" t="s">
        <v>4032</v>
      </c>
      <c r="CU2559" t="s">
        <v>10089</v>
      </c>
      <c r="CV2559" t="s">
        <v>8557</v>
      </c>
      <c r="CW2559" t="s">
        <v>4161</v>
      </c>
      <c r="CX2559" t="s">
        <v>4105</v>
      </c>
      <c r="CZ2559" t="s">
        <v>4133</v>
      </c>
      <c r="DA2559">
        <v>1</v>
      </c>
      <c r="DB2559" t="s">
        <v>10090</v>
      </c>
      <c r="DC2559" t="s">
        <v>2247</v>
      </c>
      <c r="DD2559" t="s">
        <v>10089</v>
      </c>
      <c r="DE2559" t="s">
        <v>4158</v>
      </c>
    </row>
    <row r="2560" spans="96:109" x14ac:dyDescent="0.25">
      <c r="CR2560" t="s">
        <v>19363</v>
      </c>
      <c r="CS2560" t="s">
        <v>4050</v>
      </c>
      <c r="CT2560" t="s">
        <v>4109</v>
      </c>
      <c r="CU2560" t="s">
        <v>19364</v>
      </c>
      <c r="CV2560" t="s">
        <v>4614</v>
      </c>
      <c r="CW2560" t="s">
        <v>4138</v>
      </c>
      <c r="CX2560" t="s">
        <v>4111</v>
      </c>
      <c r="CZ2560" t="s">
        <v>4133</v>
      </c>
      <c r="DA2560">
        <v>1</v>
      </c>
      <c r="DB2560" t="s">
        <v>19365</v>
      </c>
      <c r="DC2560" t="s">
        <v>2247</v>
      </c>
      <c r="DD2560" t="s">
        <v>19364</v>
      </c>
      <c r="DE2560" t="s">
        <v>4158</v>
      </c>
    </row>
    <row r="2561" spans="96:109" x14ac:dyDescent="0.25">
      <c r="CR2561" t="s">
        <v>20680</v>
      </c>
      <c r="CS2561" t="s">
        <v>4050</v>
      </c>
      <c r="CT2561" t="s">
        <v>4109</v>
      </c>
      <c r="CU2561" t="s">
        <v>20681</v>
      </c>
      <c r="CV2561" t="s">
        <v>8257</v>
      </c>
      <c r="CX2561" t="s">
        <v>4111</v>
      </c>
      <c r="CZ2561" t="s">
        <v>4133</v>
      </c>
      <c r="DA2561">
        <v>1</v>
      </c>
      <c r="DB2561" t="s">
        <v>20682</v>
      </c>
      <c r="DC2561" t="s">
        <v>2259</v>
      </c>
      <c r="DD2561" t="s">
        <v>20681</v>
      </c>
      <c r="DE2561" t="s">
        <v>4158</v>
      </c>
    </row>
    <row r="2562" spans="96:109" x14ac:dyDescent="0.25">
      <c r="CR2562" t="s">
        <v>19366</v>
      </c>
      <c r="CS2562" t="s">
        <v>4030</v>
      </c>
      <c r="CT2562" t="s">
        <v>4034</v>
      </c>
      <c r="CU2562" t="s">
        <v>19367</v>
      </c>
      <c r="CV2562" t="s">
        <v>8912</v>
      </c>
      <c r="CW2562" t="s">
        <v>4550</v>
      </c>
      <c r="CX2562" t="s">
        <v>4105</v>
      </c>
      <c r="CZ2562" t="s">
        <v>4133</v>
      </c>
      <c r="DA2562">
        <v>1</v>
      </c>
      <c r="DB2562" t="s">
        <v>19368</v>
      </c>
      <c r="DC2562" t="s">
        <v>2259</v>
      </c>
      <c r="DD2562" t="s">
        <v>19367</v>
      </c>
      <c r="DE2562" t="s">
        <v>4158</v>
      </c>
    </row>
    <row r="2563" spans="96:109" x14ac:dyDescent="0.25">
      <c r="CR2563" t="s">
        <v>19369</v>
      </c>
      <c r="CS2563" t="s">
        <v>4050</v>
      </c>
      <c r="CT2563" t="s">
        <v>4034</v>
      </c>
      <c r="CU2563" t="s">
        <v>19370</v>
      </c>
      <c r="CV2563" t="s">
        <v>8257</v>
      </c>
      <c r="CX2563" t="s">
        <v>4105</v>
      </c>
      <c r="CZ2563" t="s">
        <v>4133</v>
      </c>
      <c r="DA2563">
        <v>1</v>
      </c>
      <c r="DB2563" t="s">
        <v>19371</v>
      </c>
      <c r="DC2563" t="s">
        <v>2259</v>
      </c>
      <c r="DD2563" t="s">
        <v>19370</v>
      </c>
      <c r="DE2563" t="s">
        <v>4158</v>
      </c>
    </row>
    <row r="2564" spans="96:109" x14ac:dyDescent="0.25">
      <c r="CR2564" t="s">
        <v>19372</v>
      </c>
      <c r="CS2564" t="s">
        <v>4050</v>
      </c>
      <c r="CT2564" t="s">
        <v>4027</v>
      </c>
      <c r="CU2564" t="s">
        <v>17460</v>
      </c>
      <c r="CV2564" t="s">
        <v>4169</v>
      </c>
      <c r="CW2564" t="s">
        <v>4411</v>
      </c>
      <c r="CX2564" t="s">
        <v>4105</v>
      </c>
      <c r="CZ2564" t="s">
        <v>4133</v>
      </c>
      <c r="DA2564">
        <v>1</v>
      </c>
      <c r="DB2564" t="s">
        <v>19373</v>
      </c>
      <c r="DC2564" t="s">
        <v>2259</v>
      </c>
      <c r="DD2564" t="s">
        <v>17460</v>
      </c>
      <c r="DE2564" t="s">
        <v>4158</v>
      </c>
    </row>
    <row r="2565" spans="96:109" x14ac:dyDescent="0.25">
      <c r="CR2565" t="s">
        <v>22204</v>
      </c>
      <c r="CS2565" t="s">
        <v>4030</v>
      </c>
      <c r="CT2565" t="s">
        <v>4032</v>
      </c>
      <c r="CU2565" t="s">
        <v>21712</v>
      </c>
      <c r="CV2565" t="s">
        <v>8594</v>
      </c>
      <c r="CX2565" t="s">
        <v>4105</v>
      </c>
      <c r="CZ2565" t="s">
        <v>4133</v>
      </c>
      <c r="DA2565">
        <v>1</v>
      </c>
      <c r="DB2565" t="s">
        <v>18413</v>
      </c>
      <c r="DC2565" t="s">
        <v>2335</v>
      </c>
      <c r="DD2565" t="s">
        <v>21712</v>
      </c>
      <c r="DE2565" t="s">
        <v>4158</v>
      </c>
    </row>
    <row r="2566" spans="96:109" x14ac:dyDescent="0.25">
      <c r="CR2566" t="s">
        <v>20683</v>
      </c>
      <c r="CS2566" t="s">
        <v>4050</v>
      </c>
      <c r="CT2566" t="s">
        <v>4034</v>
      </c>
      <c r="CU2566" t="s">
        <v>20684</v>
      </c>
      <c r="CV2566" t="s">
        <v>8391</v>
      </c>
      <c r="CW2566" t="s">
        <v>4346</v>
      </c>
      <c r="CX2566" t="s">
        <v>4105</v>
      </c>
      <c r="CZ2566" t="s">
        <v>4133</v>
      </c>
      <c r="DA2566">
        <v>1</v>
      </c>
      <c r="DB2566" t="s">
        <v>20685</v>
      </c>
      <c r="DC2566" t="s">
        <v>2335</v>
      </c>
      <c r="DD2566" t="s">
        <v>20684</v>
      </c>
      <c r="DE2566" t="s">
        <v>4158</v>
      </c>
    </row>
    <row r="2567" spans="96:109" x14ac:dyDescent="0.25">
      <c r="CR2567" t="s">
        <v>20686</v>
      </c>
      <c r="CS2567" t="s">
        <v>4050</v>
      </c>
      <c r="CT2567" t="s">
        <v>4109</v>
      </c>
      <c r="CU2567" t="s">
        <v>20569</v>
      </c>
      <c r="CV2567" t="s">
        <v>8257</v>
      </c>
      <c r="CW2567" t="s">
        <v>8396</v>
      </c>
      <c r="CX2567" t="s">
        <v>4111</v>
      </c>
      <c r="CZ2567" t="s">
        <v>4133</v>
      </c>
      <c r="DA2567">
        <v>1</v>
      </c>
      <c r="DB2567" t="s">
        <v>20687</v>
      </c>
      <c r="DC2567" t="s">
        <v>2335</v>
      </c>
      <c r="DD2567" t="s">
        <v>20569</v>
      </c>
      <c r="DE2567" t="s">
        <v>4158</v>
      </c>
    </row>
    <row r="2568" spans="96:109" x14ac:dyDescent="0.25">
      <c r="CR2568" t="s">
        <v>19374</v>
      </c>
      <c r="CS2568" t="s">
        <v>4030</v>
      </c>
      <c r="CT2568" t="s">
        <v>4034</v>
      </c>
      <c r="CU2568" t="s">
        <v>14363</v>
      </c>
      <c r="CV2568" t="s">
        <v>15643</v>
      </c>
      <c r="CW2568" t="s">
        <v>4444</v>
      </c>
      <c r="CX2568" t="s">
        <v>4105</v>
      </c>
      <c r="CZ2568" t="s">
        <v>4133</v>
      </c>
      <c r="DA2568">
        <v>1</v>
      </c>
      <c r="DB2568" t="s">
        <v>19375</v>
      </c>
      <c r="DC2568" t="s">
        <v>2335</v>
      </c>
      <c r="DD2568" t="s">
        <v>14363</v>
      </c>
      <c r="DE2568" t="s">
        <v>4158</v>
      </c>
    </row>
    <row r="2569" spans="96:109" x14ac:dyDescent="0.25">
      <c r="CR2569" t="s">
        <v>19376</v>
      </c>
      <c r="CS2569" t="s">
        <v>4030</v>
      </c>
      <c r="CT2569" t="s">
        <v>4034</v>
      </c>
      <c r="CU2569" t="s">
        <v>15602</v>
      </c>
      <c r="CV2569" t="s">
        <v>15643</v>
      </c>
      <c r="CW2569" t="s">
        <v>4444</v>
      </c>
      <c r="CX2569" t="s">
        <v>4105</v>
      </c>
      <c r="CZ2569" t="s">
        <v>4133</v>
      </c>
      <c r="DA2569">
        <v>1</v>
      </c>
      <c r="DB2569" t="s">
        <v>19375</v>
      </c>
      <c r="DC2569" t="s">
        <v>2335</v>
      </c>
      <c r="DD2569" t="s">
        <v>15602</v>
      </c>
      <c r="DE2569" t="s">
        <v>4158</v>
      </c>
    </row>
    <row r="2570" spans="96:109" x14ac:dyDescent="0.25">
      <c r="CR2570" t="s">
        <v>19377</v>
      </c>
      <c r="CS2570" t="s">
        <v>4050</v>
      </c>
      <c r="CT2570" t="s">
        <v>4109</v>
      </c>
      <c r="CU2570" t="s">
        <v>19378</v>
      </c>
      <c r="CV2570" t="s">
        <v>8391</v>
      </c>
      <c r="CX2570" t="s">
        <v>4105</v>
      </c>
      <c r="CZ2570" t="s">
        <v>4133</v>
      </c>
      <c r="DA2570">
        <v>1</v>
      </c>
      <c r="DB2570" t="s">
        <v>19379</v>
      </c>
      <c r="DC2570" t="s">
        <v>2335</v>
      </c>
      <c r="DD2570" t="s">
        <v>19378</v>
      </c>
      <c r="DE2570" t="s">
        <v>4158</v>
      </c>
    </row>
    <row r="2571" spans="96:109" x14ac:dyDescent="0.25">
      <c r="CR2571" t="s">
        <v>20688</v>
      </c>
      <c r="CS2571" t="s">
        <v>4030</v>
      </c>
      <c r="CT2571" t="s">
        <v>4032</v>
      </c>
      <c r="CU2571" t="s">
        <v>20367</v>
      </c>
      <c r="CV2571" t="s">
        <v>15643</v>
      </c>
      <c r="CW2571" t="s">
        <v>4174</v>
      </c>
      <c r="CX2571" t="s">
        <v>4111</v>
      </c>
      <c r="CZ2571" t="s">
        <v>4133</v>
      </c>
      <c r="DA2571">
        <v>1</v>
      </c>
      <c r="DB2571" t="s">
        <v>20689</v>
      </c>
      <c r="DC2571" t="s">
        <v>2345</v>
      </c>
      <c r="DD2571" t="s">
        <v>20367</v>
      </c>
      <c r="DE2571" t="s">
        <v>4158</v>
      </c>
    </row>
    <row r="2572" spans="96:109" x14ac:dyDescent="0.25">
      <c r="CR2572" t="s">
        <v>22205</v>
      </c>
      <c r="CS2572" t="s">
        <v>4050</v>
      </c>
      <c r="CT2572" t="s">
        <v>4034</v>
      </c>
      <c r="CU2572" t="s">
        <v>21576</v>
      </c>
      <c r="CV2572" t="s">
        <v>8387</v>
      </c>
      <c r="CW2572" t="s">
        <v>4434</v>
      </c>
      <c r="CX2572" t="s">
        <v>4105</v>
      </c>
      <c r="CZ2572" t="s">
        <v>4133</v>
      </c>
      <c r="DA2572">
        <v>1</v>
      </c>
      <c r="DB2572" t="s">
        <v>21658</v>
      </c>
      <c r="DC2572" t="s">
        <v>2345</v>
      </c>
      <c r="DD2572" t="s">
        <v>21576</v>
      </c>
      <c r="DE2572" t="s">
        <v>4158</v>
      </c>
    </row>
    <row r="2573" spans="96:109" x14ac:dyDescent="0.25">
      <c r="CR2573" t="s">
        <v>22206</v>
      </c>
      <c r="CS2573" t="s">
        <v>4050</v>
      </c>
      <c r="CT2573" t="s">
        <v>4027</v>
      </c>
      <c r="CU2573" t="s">
        <v>22207</v>
      </c>
      <c r="CV2573" t="s">
        <v>4234</v>
      </c>
      <c r="CX2573" t="s">
        <v>4105</v>
      </c>
      <c r="CZ2573" t="s">
        <v>4133</v>
      </c>
      <c r="DA2573">
        <v>1</v>
      </c>
      <c r="DB2573" t="s">
        <v>22208</v>
      </c>
      <c r="DC2573" t="s">
        <v>2345</v>
      </c>
      <c r="DD2573" t="s">
        <v>22207</v>
      </c>
      <c r="DE2573" t="s">
        <v>4158</v>
      </c>
    </row>
    <row r="2574" spans="96:109" x14ac:dyDescent="0.25">
      <c r="CR2574" t="s">
        <v>19383</v>
      </c>
      <c r="CS2574" t="s">
        <v>4050</v>
      </c>
      <c r="CT2574" t="s">
        <v>4027</v>
      </c>
      <c r="CU2574" t="s">
        <v>19384</v>
      </c>
      <c r="CV2574" t="s">
        <v>4571</v>
      </c>
      <c r="CX2574" t="s">
        <v>4105</v>
      </c>
      <c r="CZ2574" t="s">
        <v>4133</v>
      </c>
      <c r="DA2574">
        <v>1</v>
      </c>
      <c r="DB2574" t="s">
        <v>19385</v>
      </c>
      <c r="DC2574" t="s">
        <v>2345</v>
      </c>
      <c r="DD2574" t="s">
        <v>19384</v>
      </c>
      <c r="DE2574" t="s">
        <v>4158</v>
      </c>
    </row>
    <row r="2575" spans="96:109" x14ac:dyDescent="0.25">
      <c r="CR2575" t="s">
        <v>19380</v>
      </c>
      <c r="CS2575" t="s">
        <v>4050</v>
      </c>
      <c r="CT2575" t="s">
        <v>4109</v>
      </c>
      <c r="CU2575" t="s">
        <v>19381</v>
      </c>
      <c r="CV2575" t="s">
        <v>4571</v>
      </c>
      <c r="CX2575" t="s">
        <v>4111</v>
      </c>
      <c r="CZ2575" t="s">
        <v>4133</v>
      </c>
      <c r="DA2575">
        <v>1</v>
      </c>
      <c r="DB2575" t="s">
        <v>19382</v>
      </c>
      <c r="DC2575" t="s">
        <v>2345</v>
      </c>
      <c r="DD2575" t="s">
        <v>19381</v>
      </c>
      <c r="DE2575" t="s">
        <v>4158</v>
      </c>
    </row>
    <row r="2576" spans="96:109" x14ac:dyDescent="0.25">
      <c r="CR2576" t="s">
        <v>19386</v>
      </c>
      <c r="CS2576" t="s">
        <v>4050</v>
      </c>
      <c r="CT2576" t="s">
        <v>4027</v>
      </c>
      <c r="CU2576" t="s">
        <v>14379</v>
      </c>
      <c r="CV2576" t="s">
        <v>4221</v>
      </c>
      <c r="CW2576" t="s">
        <v>4141</v>
      </c>
      <c r="CX2576" t="s">
        <v>4105</v>
      </c>
      <c r="CZ2576" t="s">
        <v>4133</v>
      </c>
      <c r="DA2576">
        <v>1</v>
      </c>
      <c r="DB2576" t="s">
        <v>19387</v>
      </c>
      <c r="DC2576" t="s">
        <v>2345</v>
      </c>
      <c r="DD2576" t="s">
        <v>14379</v>
      </c>
      <c r="DE2576" t="s">
        <v>4158</v>
      </c>
    </row>
    <row r="2577" spans="96:109" x14ac:dyDescent="0.25">
      <c r="CR2577" t="s">
        <v>19388</v>
      </c>
      <c r="CS2577" t="s">
        <v>4050</v>
      </c>
      <c r="CT2577" t="s">
        <v>4034</v>
      </c>
      <c r="CU2577" t="s">
        <v>19044</v>
      </c>
      <c r="CV2577" t="s">
        <v>4221</v>
      </c>
      <c r="CW2577" t="s">
        <v>4141</v>
      </c>
      <c r="CX2577" t="s">
        <v>4105</v>
      </c>
      <c r="CZ2577" t="s">
        <v>4133</v>
      </c>
      <c r="DA2577">
        <v>1</v>
      </c>
      <c r="DB2577" t="s">
        <v>19387</v>
      </c>
      <c r="DC2577" t="s">
        <v>2345</v>
      </c>
      <c r="DD2577" t="s">
        <v>19044</v>
      </c>
      <c r="DE2577" t="s">
        <v>4158</v>
      </c>
    </row>
    <row r="2578" spans="96:109" x14ac:dyDescent="0.25">
      <c r="CR2578" t="s">
        <v>19391</v>
      </c>
      <c r="CS2578" t="s">
        <v>4030</v>
      </c>
      <c r="CT2578" t="s">
        <v>4109</v>
      </c>
      <c r="CU2578" t="s">
        <v>17190</v>
      </c>
      <c r="CV2578" t="s">
        <v>8912</v>
      </c>
      <c r="CW2578" t="s">
        <v>4550</v>
      </c>
      <c r="CX2578" t="s">
        <v>4105</v>
      </c>
      <c r="CZ2578" t="s">
        <v>4133</v>
      </c>
      <c r="DA2578">
        <v>1</v>
      </c>
      <c r="DB2578" t="s">
        <v>19390</v>
      </c>
      <c r="DC2578" t="s">
        <v>2345</v>
      </c>
      <c r="DD2578" t="s">
        <v>17190</v>
      </c>
      <c r="DE2578" t="s">
        <v>4158</v>
      </c>
    </row>
    <row r="2579" spans="96:109" x14ac:dyDescent="0.25">
      <c r="CR2579" t="s">
        <v>19389</v>
      </c>
      <c r="CS2579" t="s">
        <v>4030</v>
      </c>
      <c r="CT2579" t="s">
        <v>4109</v>
      </c>
      <c r="CU2579" t="s">
        <v>13631</v>
      </c>
      <c r="CV2579" t="s">
        <v>8912</v>
      </c>
      <c r="CW2579" t="s">
        <v>4550</v>
      </c>
      <c r="CX2579" t="s">
        <v>4105</v>
      </c>
      <c r="CZ2579" t="s">
        <v>4133</v>
      </c>
      <c r="DA2579">
        <v>1</v>
      </c>
      <c r="DB2579" t="s">
        <v>19390</v>
      </c>
      <c r="DC2579" t="s">
        <v>2345</v>
      </c>
      <c r="DD2579" t="s">
        <v>13631</v>
      </c>
      <c r="DE2579" t="s">
        <v>4158</v>
      </c>
    </row>
    <row r="2580" spans="96:109" x14ac:dyDescent="0.25">
      <c r="CR2580" t="s">
        <v>19392</v>
      </c>
      <c r="CS2580" t="s">
        <v>4030</v>
      </c>
      <c r="CT2580" t="s">
        <v>4142</v>
      </c>
      <c r="CU2580" t="s">
        <v>19393</v>
      </c>
      <c r="CV2580" t="s">
        <v>8907</v>
      </c>
      <c r="CX2580" t="s">
        <v>4105</v>
      </c>
      <c r="CZ2580" t="s">
        <v>4133</v>
      </c>
      <c r="DA2580">
        <v>1</v>
      </c>
      <c r="DB2580" t="s">
        <v>19394</v>
      </c>
      <c r="DC2580" t="s">
        <v>2345</v>
      </c>
      <c r="DD2580" t="s">
        <v>19393</v>
      </c>
      <c r="DE2580" t="s">
        <v>4158</v>
      </c>
    </row>
    <row r="2581" spans="96:109" x14ac:dyDescent="0.25">
      <c r="CR2581" t="s">
        <v>19395</v>
      </c>
      <c r="CS2581" t="s">
        <v>4050</v>
      </c>
      <c r="CT2581" t="s">
        <v>4109</v>
      </c>
      <c r="CU2581" t="s">
        <v>17540</v>
      </c>
      <c r="CV2581" t="s">
        <v>4614</v>
      </c>
      <c r="CX2581" t="s">
        <v>4111</v>
      </c>
      <c r="CZ2581" t="s">
        <v>4133</v>
      </c>
      <c r="DA2581">
        <v>1</v>
      </c>
      <c r="DB2581" t="s">
        <v>19396</v>
      </c>
      <c r="DC2581" t="s">
        <v>2345</v>
      </c>
      <c r="DD2581" t="s">
        <v>17540</v>
      </c>
      <c r="DE2581" t="s">
        <v>4158</v>
      </c>
    </row>
    <row r="2582" spans="96:109" x14ac:dyDescent="0.25">
      <c r="CR2582" t="s">
        <v>19397</v>
      </c>
      <c r="CS2582" t="s">
        <v>4050</v>
      </c>
      <c r="CT2582" t="s">
        <v>4109</v>
      </c>
      <c r="CU2582" t="s">
        <v>15993</v>
      </c>
      <c r="CV2582" t="s">
        <v>4614</v>
      </c>
      <c r="CW2582" t="s">
        <v>4437</v>
      </c>
      <c r="CX2582" t="s">
        <v>4111</v>
      </c>
      <c r="CZ2582" t="s">
        <v>4133</v>
      </c>
      <c r="DA2582">
        <v>1</v>
      </c>
      <c r="DB2582" t="s">
        <v>19398</v>
      </c>
      <c r="DC2582" t="s">
        <v>2345</v>
      </c>
      <c r="DD2582" t="s">
        <v>15993</v>
      </c>
      <c r="DE2582" t="s">
        <v>4158</v>
      </c>
    </row>
    <row r="2583" spans="96:109" x14ac:dyDescent="0.25">
      <c r="CR2583" t="s">
        <v>19399</v>
      </c>
      <c r="CS2583" t="s">
        <v>4030</v>
      </c>
      <c r="CT2583" t="s">
        <v>4027</v>
      </c>
      <c r="CU2583" t="s">
        <v>17613</v>
      </c>
      <c r="CV2583" t="s">
        <v>8558</v>
      </c>
      <c r="CW2583" t="s">
        <v>4138</v>
      </c>
      <c r="CX2583" t="s">
        <v>4105</v>
      </c>
      <c r="CZ2583" t="s">
        <v>4133</v>
      </c>
      <c r="DA2583">
        <v>1</v>
      </c>
      <c r="DB2583" t="s">
        <v>19400</v>
      </c>
      <c r="DC2583" t="s">
        <v>2345</v>
      </c>
      <c r="DD2583" t="s">
        <v>17613</v>
      </c>
      <c r="DE2583" t="s">
        <v>4158</v>
      </c>
    </row>
    <row r="2584" spans="96:109" x14ac:dyDescent="0.25">
      <c r="CR2584" t="s">
        <v>15269</v>
      </c>
      <c r="CS2584" t="s">
        <v>4050</v>
      </c>
      <c r="CT2584" t="s">
        <v>4027</v>
      </c>
      <c r="CU2584" t="s">
        <v>19401</v>
      </c>
      <c r="CV2584" t="s">
        <v>4614</v>
      </c>
      <c r="CX2584" t="s">
        <v>4105</v>
      </c>
      <c r="CZ2584" t="s">
        <v>4133</v>
      </c>
      <c r="DA2584">
        <v>1</v>
      </c>
      <c r="DB2584" t="s">
        <v>15267</v>
      </c>
      <c r="DC2584" t="s">
        <v>2345</v>
      </c>
      <c r="DD2584" t="s">
        <v>19401</v>
      </c>
      <c r="DE2584" t="s">
        <v>4158</v>
      </c>
    </row>
    <row r="2585" spans="96:109" x14ac:dyDescent="0.25">
      <c r="CR2585" t="s">
        <v>19402</v>
      </c>
      <c r="CS2585" t="s">
        <v>4050</v>
      </c>
      <c r="CT2585" t="s">
        <v>4034</v>
      </c>
      <c r="CU2585" t="s">
        <v>19156</v>
      </c>
      <c r="CV2585" t="s">
        <v>4701</v>
      </c>
      <c r="CX2585" t="s">
        <v>4105</v>
      </c>
      <c r="CZ2585" t="s">
        <v>4133</v>
      </c>
      <c r="DA2585">
        <v>1</v>
      </c>
      <c r="DB2585" t="s">
        <v>19403</v>
      </c>
      <c r="DC2585" t="s">
        <v>2345</v>
      </c>
      <c r="DD2585" t="s">
        <v>19156</v>
      </c>
      <c r="DE2585" t="s">
        <v>4158</v>
      </c>
    </row>
    <row r="2586" spans="96:109" x14ac:dyDescent="0.25">
      <c r="CR2586" t="s">
        <v>19404</v>
      </c>
      <c r="CS2586" t="s">
        <v>4050</v>
      </c>
      <c r="CT2586" t="s">
        <v>4126</v>
      </c>
      <c r="CU2586" t="s">
        <v>19405</v>
      </c>
      <c r="CV2586" t="s">
        <v>4214</v>
      </c>
      <c r="CX2586" t="s">
        <v>4105</v>
      </c>
      <c r="CZ2586" t="s">
        <v>4133</v>
      </c>
      <c r="DA2586">
        <v>1</v>
      </c>
      <c r="DB2586" t="s">
        <v>19406</v>
      </c>
      <c r="DC2586" t="s">
        <v>2345</v>
      </c>
      <c r="DD2586" t="s">
        <v>19405</v>
      </c>
      <c r="DE2586" t="s">
        <v>4158</v>
      </c>
    </row>
    <row r="2587" spans="96:109" x14ac:dyDescent="0.25">
      <c r="CR2587" t="s">
        <v>19407</v>
      </c>
      <c r="CS2587" t="s">
        <v>4050</v>
      </c>
      <c r="CT2587" t="s">
        <v>4034</v>
      </c>
      <c r="CU2587" t="s">
        <v>15128</v>
      </c>
      <c r="CV2587" t="s">
        <v>4213</v>
      </c>
      <c r="CX2587" t="s">
        <v>4105</v>
      </c>
      <c r="CZ2587" t="s">
        <v>4133</v>
      </c>
      <c r="DA2587">
        <v>1</v>
      </c>
      <c r="DB2587" t="s">
        <v>19406</v>
      </c>
      <c r="DC2587" t="s">
        <v>2345</v>
      </c>
      <c r="DD2587" t="s">
        <v>15128</v>
      </c>
      <c r="DE2587" t="s">
        <v>4158</v>
      </c>
    </row>
    <row r="2588" spans="96:109" x14ac:dyDescent="0.25">
      <c r="CR2588" t="s">
        <v>19408</v>
      </c>
      <c r="CS2588" t="s">
        <v>4030</v>
      </c>
      <c r="CT2588" t="s">
        <v>4034</v>
      </c>
      <c r="CU2588" t="s">
        <v>19409</v>
      </c>
      <c r="CV2588" t="s">
        <v>8537</v>
      </c>
      <c r="CX2588" t="s">
        <v>4105</v>
      </c>
      <c r="CZ2588" t="s">
        <v>4133</v>
      </c>
      <c r="DA2588">
        <v>1</v>
      </c>
      <c r="DB2588" t="s">
        <v>19410</v>
      </c>
      <c r="DC2588" t="s">
        <v>2345</v>
      </c>
      <c r="DD2588" t="s">
        <v>19409</v>
      </c>
      <c r="DE2588" t="s">
        <v>4158</v>
      </c>
    </row>
    <row r="2589" spans="96:109" x14ac:dyDescent="0.25">
      <c r="CR2589" t="s">
        <v>19411</v>
      </c>
      <c r="CS2589" t="s">
        <v>4050</v>
      </c>
      <c r="CT2589" t="s">
        <v>4109</v>
      </c>
      <c r="CU2589" t="s">
        <v>19412</v>
      </c>
      <c r="CV2589" t="s">
        <v>4169</v>
      </c>
      <c r="CX2589" t="s">
        <v>4111</v>
      </c>
      <c r="CZ2589" t="s">
        <v>4133</v>
      </c>
      <c r="DA2589">
        <v>1</v>
      </c>
      <c r="DB2589" t="s">
        <v>19413</v>
      </c>
      <c r="DC2589" t="s">
        <v>2345</v>
      </c>
      <c r="DD2589" t="s">
        <v>19412</v>
      </c>
      <c r="DE2589" t="s">
        <v>4158</v>
      </c>
    </row>
    <row r="2590" spans="96:109" x14ac:dyDescent="0.25">
      <c r="CR2590" t="s">
        <v>20837</v>
      </c>
      <c r="CS2590" t="s">
        <v>4030</v>
      </c>
      <c r="CT2590" t="s">
        <v>4032</v>
      </c>
      <c r="CU2590" t="s">
        <v>21010</v>
      </c>
      <c r="CV2590" t="s">
        <v>20513</v>
      </c>
      <c r="CX2590" t="s">
        <v>4105</v>
      </c>
      <c r="CY2590" s="17">
        <v>0.5</v>
      </c>
      <c r="CZ2590" t="s">
        <v>4133</v>
      </c>
      <c r="DA2590">
        <v>1</v>
      </c>
      <c r="DB2590" t="s">
        <v>21183</v>
      </c>
      <c r="DC2590" t="s">
        <v>2357</v>
      </c>
      <c r="DD2590" t="s">
        <v>21010</v>
      </c>
      <c r="DE2590" t="s">
        <v>4158</v>
      </c>
    </row>
    <row r="2591" spans="96:109" x14ac:dyDescent="0.25">
      <c r="CR2591" t="s">
        <v>19414</v>
      </c>
      <c r="CS2591" t="s">
        <v>4030</v>
      </c>
      <c r="CT2591" t="s">
        <v>4126</v>
      </c>
      <c r="CU2591" t="s">
        <v>19415</v>
      </c>
      <c r="CV2591" t="s">
        <v>8850</v>
      </c>
      <c r="CX2591" t="s">
        <v>4105</v>
      </c>
      <c r="CZ2591" t="s">
        <v>4133</v>
      </c>
      <c r="DA2591">
        <v>1</v>
      </c>
      <c r="DB2591" t="s">
        <v>19416</v>
      </c>
      <c r="DC2591" t="s">
        <v>2357</v>
      </c>
      <c r="DD2591" t="s">
        <v>19415</v>
      </c>
      <c r="DE2591" t="s">
        <v>4158</v>
      </c>
    </row>
    <row r="2592" spans="96:109" x14ac:dyDescent="0.25">
      <c r="CR2592" t="s">
        <v>19417</v>
      </c>
      <c r="CS2592" t="s">
        <v>4030</v>
      </c>
      <c r="CT2592" t="s">
        <v>4126</v>
      </c>
      <c r="CU2592" t="s">
        <v>15739</v>
      </c>
      <c r="CV2592" t="s">
        <v>8850</v>
      </c>
      <c r="CX2592" t="s">
        <v>4105</v>
      </c>
      <c r="CZ2592" t="s">
        <v>4133</v>
      </c>
      <c r="DA2592">
        <v>1</v>
      </c>
      <c r="DB2592" t="s">
        <v>19416</v>
      </c>
      <c r="DC2592" t="s">
        <v>2357</v>
      </c>
      <c r="DD2592" t="s">
        <v>15739</v>
      </c>
      <c r="DE2592" t="s">
        <v>4158</v>
      </c>
    </row>
    <row r="2593" spans="96:109" x14ac:dyDescent="0.25">
      <c r="CR2593" t="s">
        <v>19418</v>
      </c>
      <c r="CS2593" t="s">
        <v>4050</v>
      </c>
      <c r="CT2593" t="s">
        <v>4032</v>
      </c>
      <c r="CU2593" t="s">
        <v>19419</v>
      </c>
      <c r="CV2593" t="s">
        <v>4615</v>
      </c>
      <c r="CX2593" t="s">
        <v>4105</v>
      </c>
      <c r="CZ2593" t="s">
        <v>4133</v>
      </c>
      <c r="DA2593">
        <v>1</v>
      </c>
      <c r="DB2593" t="s">
        <v>19420</v>
      </c>
      <c r="DC2593" t="s">
        <v>2361</v>
      </c>
      <c r="DD2593" t="s">
        <v>19419</v>
      </c>
      <c r="DE2593" t="s">
        <v>4158</v>
      </c>
    </row>
    <row r="2594" spans="96:109" x14ac:dyDescent="0.25">
      <c r="CR2594" t="s">
        <v>19421</v>
      </c>
      <c r="CS2594" t="s">
        <v>4050</v>
      </c>
      <c r="CT2594" t="s">
        <v>4032</v>
      </c>
      <c r="CU2594" t="s">
        <v>17863</v>
      </c>
      <c r="CV2594" t="s">
        <v>4169</v>
      </c>
      <c r="CX2594" t="s">
        <v>4105</v>
      </c>
      <c r="CZ2594" t="s">
        <v>4133</v>
      </c>
      <c r="DA2594">
        <v>1</v>
      </c>
      <c r="DB2594" t="s">
        <v>19422</v>
      </c>
      <c r="DC2594" t="s">
        <v>2361</v>
      </c>
      <c r="DD2594" t="s">
        <v>17863</v>
      </c>
      <c r="DE2594" t="s">
        <v>4158</v>
      </c>
    </row>
    <row r="2595" spans="96:109" x14ac:dyDescent="0.25">
      <c r="CR2595" t="s">
        <v>19423</v>
      </c>
      <c r="CS2595" t="s">
        <v>4050</v>
      </c>
      <c r="CT2595" t="s">
        <v>4032</v>
      </c>
      <c r="CU2595" t="s">
        <v>15808</v>
      </c>
      <c r="CV2595" t="s">
        <v>4202</v>
      </c>
      <c r="CX2595" t="s">
        <v>4105</v>
      </c>
      <c r="CY2595" s="17">
        <v>0.5</v>
      </c>
      <c r="CZ2595" t="s">
        <v>4133</v>
      </c>
      <c r="DA2595">
        <v>1</v>
      </c>
      <c r="DB2595" t="s">
        <v>19424</v>
      </c>
      <c r="DC2595" t="s">
        <v>2361</v>
      </c>
      <c r="DD2595" t="s">
        <v>15808</v>
      </c>
      <c r="DE2595" t="s">
        <v>4158</v>
      </c>
    </row>
    <row r="2596" spans="96:109" x14ac:dyDescent="0.25">
      <c r="CR2596" t="s">
        <v>20690</v>
      </c>
      <c r="CS2596" t="s">
        <v>4050</v>
      </c>
      <c r="CT2596" t="s">
        <v>4104</v>
      </c>
      <c r="CU2596" t="s">
        <v>20691</v>
      </c>
      <c r="CV2596" t="s">
        <v>4231</v>
      </c>
      <c r="CW2596" t="s">
        <v>4464</v>
      </c>
      <c r="CX2596" t="s">
        <v>4105</v>
      </c>
      <c r="CZ2596" t="s">
        <v>4133</v>
      </c>
      <c r="DA2596">
        <v>1</v>
      </c>
      <c r="DB2596" t="s">
        <v>20692</v>
      </c>
      <c r="DC2596" t="s">
        <v>2373</v>
      </c>
      <c r="DD2596" t="s">
        <v>20691</v>
      </c>
      <c r="DE2596" t="s">
        <v>4158</v>
      </c>
    </row>
    <row r="2597" spans="96:109" x14ac:dyDescent="0.25">
      <c r="CR2597" t="s">
        <v>22209</v>
      </c>
      <c r="CS2597" t="s">
        <v>4050</v>
      </c>
      <c r="CT2597" t="s">
        <v>4109</v>
      </c>
      <c r="CU2597" t="s">
        <v>22210</v>
      </c>
      <c r="CV2597" t="s">
        <v>8257</v>
      </c>
      <c r="CW2597" t="s">
        <v>4490</v>
      </c>
      <c r="CX2597" t="s">
        <v>4111</v>
      </c>
      <c r="CZ2597" t="s">
        <v>4133</v>
      </c>
      <c r="DA2597">
        <v>1</v>
      </c>
      <c r="DB2597" t="s">
        <v>22211</v>
      </c>
      <c r="DC2597" t="s">
        <v>2373</v>
      </c>
      <c r="DD2597" t="s">
        <v>22210</v>
      </c>
      <c r="DE2597" t="s">
        <v>4158</v>
      </c>
    </row>
    <row r="2598" spans="96:109" x14ac:dyDescent="0.25">
      <c r="CR2598" t="s">
        <v>22212</v>
      </c>
      <c r="CS2598" t="s">
        <v>4050</v>
      </c>
      <c r="CT2598" t="s">
        <v>4142</v>
      </c>
      <c r="CU2598" t="s">
        <v>22213</v>
      </c>
      <c r="CV2598" t="s">
        <v>4221</v>
      </c>
      <c r="CX2598" t="s">
        <v>4105</v>
      </c>
      <c r="CY2598" s="17">
        <v>0.2</v>
      </c>
      <c r="CZ2598" t="s">
        <v>4133</v>
      </c>
      <c r="DA2598">
        <v>1</v>
      </c>
      <c r="DB2598" t="s">
        <v>22214</v>
      </c>
      <c r="DC2598" t="s">
        <v>2373</v>
      </c>
      <c r="DD2598" t="s">
        <v>22213</v>
      </c>
      <c r="DE2598" t="s">
        <v>4158</v>
      </c>
    </row>
    <row r="2599" spans="96:109" x14ac:dyDescent="0.25">
      <c r="CR2599" t="s">
        <v>19425</v>
      </c>
      <c r="CS2599" t="s">
        <v>4030</v>
      </c>
      <c r="CT2599" t="s">
        <v>4032</v>
      </c>
      <c r="CU2599" t="s">
        <v>19426</v>
      </c>
      <c r="CV2599" t="s">
        <v>8595</v>
      </c>
      <c r="CW2599" t="s">
        <v>4120</v>
      </c>
      <c r="CX2599" t="s">
        <v>4105</v>
      </c>
      <c r="CZ2599" t="s">
        <v>4133</v>
      </c>
      <c r="DA2599">
        <v>1</v>
      </c>
      <c r="DB2599" t="s">
        <v>19427</v>
      </c>
      <c r="DC2599" t="s">
        <v>2373</v>
      </c>
      <c r="DD2599" t="s">
        <v>19426</v>
      </c>
      <c r="DE2599" t="s">
        <v>4158</v>
      </c>
    </row>
    <row r="2600" spans="96:109" x14ac:dyDescent="0.25">
      <c r="CR2600" t="s">
        <v>19428</v>
      </c>
      <c r="CS2600" t="s">
        <v>4030</v>
      </c>
      <c r="CT2600" t="s">
        <v>4032</v>
      </c>
      <c r="CU2600" t="s">
        <v>13609</v>
      </c>
      <c r="CV2600" t="s">
        <v>8595</v>
      </c>
      <c r="CW2600" t="s">
        <v>4120</v>
      </c>
      <c r="CX2600" t="s">
        <v>4105</v>
      </c>
      <c r="CZ2600" t="s">
        <v>4133</v>
      </c>
      <c r="DA2600">
        <v>1</v>
      </c>
      <c r="DB2600" t="s">
        <v>19427</v>
      </c>
      <c r="DC2600" t="s">
        <v>2373</v>
      </c>
      <c r="DD2600" t="s">
        <v>13609</v>
      </c>
      <c r="DE2600" t="s">
        <v>4158</v>
      </c>
    </row>
    <row r="2601" spans="96:109" x14ac:dyDescent="0.25">
      <c r="CR2601" t="s">
        <v>19429</v>
      </c>
      <c r="CS2601" t="s">
        <v>4050</v>
      </c>
      <c r="CT2601" t="s">
        <v>4109</v>
      </c>
      <c r="CU2601" t="s">
        <v>13609</v>
      </c>
      <c r="CV2601" t="s">
        <v>4701</v>
      </c>
      <c r="CW2601" t="s">
        <v>4173</v>
      </c>
      <c r="CX2601" t="s">
        <v>4111</v>
      </c>
      <c r="CZ2601" t="s">
        <v>4133</v>
      </c>
      <c r="DA2601">
        <v>1</v>
      </c>
      <c r="DB2601" t="s">
        <v>19427</v>
      </c>
      <c r="DC2601" t="s">
        <v>2373</v>
      </c>
      <c r="DD2601" t="s">
        <v>13609</v>
      </c>
      <c r="DE2601" t="s">
        <v>4158</v>
      </c>
    </row>
    <row r="2602" spans="96:109" x14ac:dyDescent="0.25">
      <c r="CR2602" t="s">
        <v>19430</v>
      </c>
      <c r="CS2602" t="s">
        <v>4050</v>
      </c>
      <c r="CT2602" t="s">
        <v>4027</v>
      </c>
      <c r="CU2602" t="s">
        <v>19431</v>
      </c>
      <c r="CV2602" t="s">
        <v>4701</v>
      </c>
      <c r="CW2602" t="s">
        <v>4144</v>
      </c>
      <c r="CX2602" t="s">
        <v>4105</v>
      </c>
      <c r="CZ2602" t="s">
        <v>4133</v>
      </c>
      <c r="DA2602">
        <v>1</v>
      </c>
      <c r="DB2602" t="s">
        <v>19432</v>
      </c>
      <c r="DC2602" t="s">
        <v>2373</v>
      </c>
      <c r="DD2602" t="s">
        <v>19431</v>
      </c>
      <c r="DE2602" t="s">
        <v>4158</v>
      </c>
    </row>
    <row r="2603" spans="96:109" x14ac:dyDescent="0.25">
      <c r="CR2603" t="s">
        <v>19433</v>
      </c>
      <c r="CS2603" t="s">
        <v>4050</v>
      </c>
      <c r="CT2603" t="s">
        <v>4034</v>
      </c>
      <c r="CU2603" t="s">
        <v>15845</v>
      </c>
      <c r="CV2603" t="s">
        <v>4701</v>
      </c>
      <c r="CX2603" t="s">
        <v>4105</v>
      </c>
      <c r="CZ2603" t="s">
        <v>4133</v>
      </c>
      <c r="DA2603">
        <v>1</v>
      </c>
      <c r="DB2603" t="s">
        <v>19434</v>
      </c>
      <c r="DC2603" t="s">
        <v>2373</v>
      </c>
      <c r="DD2603" t="s">
        <v>15845</v>
      </c>
      <c r="DE2603" t="s">
        <v>4158</v>
      </c>
    </row>
    <row r="2604" spans="96:109" x14ac:dyDescent="0.25">
      <c r="CR2604" t="s">
        <v>19435</v>
      </c>
      <c r="CS2604" t="s">
        <v>4030</v>
      </c>
      <c r="CT2604" t="s">
        <v>4109</v>
      </c>
      <c r="CU2604" t="s">
        <v>19436</v>
      </c>
      <c r="CV2604" t="s">
        <v>4690</v>
      </c>
      <c r="CX2604" t="s">
        <v>4111</v>
      </c>
      <c r="CZ2604" t="s">
        <v>4133</v>
      </c>
      <c r="DA2604">
        <v>1</v>
      </c>
      <c r="DB2604" t="s">
        <v>8891</v>
      </c>
      <c r="DC2604" t="s">
        <v>2373</v>
      </c>
      <c r="DD2604" t="s">
        <v>19436</v>
      </c>
      <c r="DE2604" t="s">
        <v>4158</v>
      </c>
    </row>
    <row r="2605" spans="96:109" x14ac:dyDescent="0.25">
      <c r="CR2605" t="s">
        <v>19437</v>
      </c>
      <c r="CS2605" t="s">
        <v>4050</v>
      </c>
      <c r="CT2605" t="s">
        <v>4317</v>
      </c>
      <c r="CU2605" t="s">
        <v>19438</v>
      </c>
      <c r="CV2605" t="s">
        <v>4176</v>
      </c>
      <c r="CX2605" t="s">
        <v>4105</v>
      </c>
      <c r="CZ2605" t="s">
        <v>4133</v>
      </c>
      <c r="DA2605">
        <v>1</v>
      </c>
      <c r="DB2605" t="s">
        <v>4719</v>
      </c>
      <c r="DC2605" t="s">
        <v>2373</v>
      </c>
      <c r="DD2605" t="s">
        <v>19438</v>
      </c>
      <c r="DE2605" t="s">
        <v>4158</v>
      </c>
    </row>
    <row r="2606" spans="96:109" x14ac:dyDescent="0.25">
      <c r="CR2606" t="s">
        <v>19439</v>
      </c>
      <c r="CS2606" t="s">
        <v>4030</v>
      </c>
      <c r="CT2606" t="s">
        <v>4109</v>
      </c>
      <c r="CU2606" t="s">
        <v>19440</v>
      </c>
      <c r="CV2606" t="s">
        <v>8390</v>
      </c>
      <c r="CX2606" t="s">
        <v>4111</v>
      </c>
      <c r="CZ2606" t="s">
        <v>4133</v>
      </c>
      <c r="DA2606">
        <v>1</v>
      </c>
      <c r="DB2606" t="s">
        <v>19441</v>
      </c>
      <c r="DC2606" t="s">
        <v>2373</v>
      </c>
      <c r="DD2606" t="s">
        <v>19440</v>
      </c>
      <c r="DE2606" t="s">
        <v>4158</v>
      </c>
    </row>
    <row r="2607" spans="96:109" x14ac:dyDescent="0.25">
      <c r="CR2607" t="s">
        <v>19442</v>
      </c>
      <c r="CS2607" t="s">
        <v>4030</v>
      </c>
      <c r="CT2607" t="s">
        <v>4317</v>
      </c>
      <c r="CU2607" t="s">
        <v>19443</v>
      </c>
      <c r="CV2607" t="s">
        <v>8455</v>
      </c>
      <c r="CW2607" t="s">
        <v>4411</v>
      </c>
      <c r="CX2607" t="s">
        <v>4105</v>
      </c>
      <c r="CZ2607" t="s">
        <v>4133</v>
      </c>
      <c r="DA2607">
        <v>1</v>
      </c>
      <c r="DB2607" t="s">
        <v>19444</v>
      </c>
      <c r="DC2607" t="s">
        <v>2373</v>
      </c>
      <c r="DD2607" t="s">
        <v>19443</v>
      </c>
      <c r="DE2607" t="s">
        <v>4158</v>
      </c>
    </row>
    <row r="2608" spans="96:109" x14ac:dyDescent="0.25">
      <c r="CR2608" t="s">
        <v>19445</v>
      </c>
      <c r="CS2608" t="s">
        <v>4050</v>
      </c>
      <c r="CT2608" t="s">
        <v>4109</v>
      </c>
      <c r="CU2608" t="s">
        <v>19446</v>
      </c>
      <c r="CV2608" t="s">
        <v>4571</v>
      </c>
      <c r="CW2608" t="s">
        <v>4702</v>
      </c>
      <c r="CX2608" t="s">
        <v>4111</v>
      </c>
      <c r="CZ2608" t="s">
        <v>4133</v>
      </c>
      <c r="DA2608">
        <v>1</v>
      </c>
      <c r="DB2608" t="s">
        <v>19447</v>
      </c>
      <c r="DC2608" t="s">
        <v>2373</v>
      </c>
      <c r="DD2608" t="s">
        <v>19446</v>
      </c>
      <c r="DE2608" t="s">
        <v>4158</v>
      </c>
    </row>
    <row r="2609" spans="96:109" x14ac:dyDescent="0.25">
      <c r="CR2609" t="s">
        <v>19448</v>
      </c>
      <c r="CS2609" t="s">
        <v>4050</v>
      </c>
      <c r="CT2609" t="s">
        <v>4109</v>
      </c>
      <c r="CU2609" t="s">
        <v>14840</v>
      </c>
      <c r="CV2609" t="s">
        <v>4169</v>
      </c>
      <c r="CW2609" t="s">
        <v>4384</v>
      </c>
      <c r="CX2609" t="s">
        <v>4111</v>
      </c>
      <c r="CY2609" s="17">
        <v>0.2</v>
      </c>
      <c r="CZ2609" t="s">
        <v>4133</v>
      </c>
      <c r="DA2609">
        <v>1</v>
      </c>
      <c r="DB2609" t="s">
        <v>19449</v>
      </c>
      <c r="DC2609" t="s">
        <v>2373</v>
      </c>
      <c r="DD2609" t="s">
        <v>14840</v>
      </c>
      <c r="DE2609" t="s">
        <v>4158</v>
      </c>
    </row>
    <row r="2610" spans="96:109" x14ac:dyDescent="0.25">
      <c r="CR2610" t="s">
        <v>19450</v>
      </c>
      <c r="CS2610" t="s">
        <v>4030</v>
      </c>
      <c r="CT2610" t="s">
        <v>4034</v>
      </c>
      <c r="CU2610" t="s">
        <v>15511</v>
      </c>
      <c r="CV2610" t="s">
        <v>8455</v>
      </c>
      <c r="CW2610" t="s">
        <v>4500</v>
      </c>
      <c r="CX2610" t="s">
        <v>4105</v>
      </c>
      <c r="CZ2610" t="s">
        <v>4133</v>
      </c>
      <c r="DA2610">
        <v>1</v>
      </c>
      <c r="DB2610" t="s">
        <v>19451</v>
      </c>
      <c r="DC2610" t="s">
        <v>2373</v>
      </c>
      <c r="DD2610" t="s">
        <v>15511</v>
      </c>
      <c r="DE2610" t="s">
        <v>4158</v>
      </c>
    </row>
    <row r="2611" spans="96:109" x14ac:dyDescent="0.25">
      <c r="CR2611" t="s">
        <v>19452</v>
      </c>
      <c r="CS2611" t="s">
        <v>4030</v>
      </c>
      <c r="CT2611" t="s">
        <v>4032</v>
      </c>
      <c r="CU2611" t="s">
        <v>19453</v>
      </c>
      <c r="CV2611" t="s">
        <v>4636</v>
      </c>
      <c r="CX2611" t="s">
        <v>4105</v>
      </c>
      <c r="CZ2611" t="s">
        <v>4133</v>
      </c>
      <c r="DA2611">
        <v>1</v>
      </c>
      <c r="DB2611" t="s">
        <v>8825</v>
      </c>
      <c r="DC2611" t="s">
        <v>2373</v>
      </c>
      <c r="DD2611" t="s">
        <v>19453</v>
      </c>
      <c r="DE2611" t="s">
        <v>4158</v>
      </c>
    </row>
    <row r="2612" spans="96:109" x14ac:dyDescent="0.25">
      <c r="CR2612" t="s">
        <v>10961</v>
      </c>
      <c r="CS2612" t="s">
        <v>4050</v>
      </c>
      <c r="CT2612" t="s">
        <v>4034</v>
      </c>
      <c r="CU2612" t="s">
        <v>20931</v>
      </c>
      <c r="CV2612" t="s">
        <v>4701</v>
      </c>
      <c r="CX2612" t="s">
        <v>4105</v>
      </c>
      <c r="CY2612" s="17">
        <v>0.5</v>
      </c>
      <c r="CZ2612" t="s">
        <v>4133</v>
      </c>
      <c r="DA2612">
        <v>1</v>
      </c>
      <c r="DB2612" t="s">
        <v>21184</v>
      </c>
      <c r="DC2612" t="s">
        <v>2383</v>
      </c>
      <c r="DD2612" t="s">
        <v>20931</v>
      </c>
      <c r="DE2612" t="s">
        <v>4158</v>
      </c>
    </row>
    <row r="2613" spans="96:109" x14ac:dyDescent="0.25">
      <c r="CR2613" t="s">
        <v>10958</v>
      </c>
      <c r="CS2613" t="s">
        <v>4050</v>
      </c>
      <c r="CT2613" t="s">
        <v>4034</v>
      </c>
      <c r="CU2613" t="s">
        <v>21185</v>
      </c>
      <c r="CV2613" t="s">
        <v>4701</v>
      </c>
      <c r="CX2613" t="s">
        <v>4105</v>
      </c>
      <c r="CY2613" s="17">
        <v>0.5</v>
      </c>
      <c r="CZ2613" t="s">
        <v>4133</v>
      </c>
      <c r="DA2613">
        <v>1</v>
      </c>
      <c r="DB2613" t="s">
        <v>21184</v>
      </c>
      <c r="DC2613" t="s">
        <v>2383</v>
      </c>
      <c r="DD2613" t="s">
        <v>21185</v>
      </c>
      <c r="DE2613" t="s">
        <v>4158</v>
      </c>
    </row>
    <row r="2614" spans="96:109" x14ac:dyDescent="0.25">
      <c r="CR2614" t="s">
        <v>15426</v>
      </c>
      <c r="CS2614" t="s">
        <v>4050</v>
      </c>
      <c r="CT2614" t="s">
        <v>4142</v>
      </c>
      <c r="CU2614" t="s">
        <v>15332</v>
      </c>
      <c r="CV2614" t="s">
        <v>8257</v>
      </c>
      <c r="CX2614" t="s">
        <v>4105</v>
      </c>
      <c r="CZ2614" t="s">
        <v>4133</v>
      </c>
      <c r="DA2614">
        <v>1</v>
      </c>
      <c r="DB2614" t="s">
        <v>15427</v>
      </c>
      <c r="DC2614" t="s">
        <v>2383</v>
      </c>
      <c r="DD2614" t="s">
        <v>15332</v>
      </c>
      <c r="DE2614" t="s">
        <v>4158</v>
      </c>
    </row>
    <row r="2615" spans="96:109" x14ac:dyDescent="0.25">
      <c r="CR2615" t="s">
        <v>19454</v>
      </c>
      <c r="CS2615" t="s">
        <v>4050</v>
      </c>
      <c r="CT2615" t="s">
        <v>4109</v>
      </c>
      <c r="CU2615" t="s">
        <v>19455</v>
      </c>
      <c r="CV2615" t="s">
        <v>4701</v>
      </c>
      <c r="CW2615" t="s">
        <v>4314</v>
      </c>
      <c r="CX2615" t="s">
        <v>4111</v>
      </c>
      <c r="CZ2615" t="s">
        <v>4133</v>
      </c>
      <c r="DA2615">
        <v>1</v>
      </c>
      <c r="DB2615" t="s">
        <v>19456</v>
      </c>
      <c r="DC2615" t="s">
        <v>2383</v>
      </c>
      <c r="DD2615" t="s">
        <v>19455</v>
      </c>
      <c r="DE2615" t="s">
        <v>4158</v>
      </c>
    </row>
    <row r="2616" spans="96:109" x14ac:dyDescent="0.25">
      <c r="CR2616" t="s">
        <v>19457</v>
      </c>
      <c r="CS2616" t="s">
        <v>4050</v>
      </c>
      <c r="CT2616" t="s">
        <v>4034</v>
      </c>
      <c r="CU2616" t="s">
        <v>17269</v>
      </c>
      <c r="CV2616" t="s">
        <v>8280</v>
      </c>
      <c r="CX2616" t="s">
        <v>4105</v>
      </c>
      <c r="CZ2616" t="s">
        <v>4133</v>
      </c>
      <c r="DA2616">
        <v>1</v>
      </c>
      <c r="DB2616" t="s">
        <v>19458</v>
      </c>
      <c r="DC2616" t="s">
        <v>2383</v>
      </c>
      <c r="DD2616" t="s">
        <v>17269</v>
      </c>
      <c r="DE2616" t="s">
        <v>4158</v>
      </c>
    </row>
    <row r="2617" spans="96:109" x14ac:dyDescent="0.25">
      <c r="CR2617" t="s">
        <v>19459</v>
      </c>
      <c r="CS2617" t="s">
        <v>4050</v>
      </c>
      <c r="CT2617" t="s">
        <v>4109</v>
      </c>
      <c r="CU2617" t="s">
        <v>18066</v>
      </c>
      <c r="CV2617" t="s">
        <v>4701</v>
      </c>
      <c r="CX2617" t="s">
        <v>4111</v>
      </c>
      <c r="CZ2617" t="s">
        <v>4133</v>
      </c>
      <c r="DA2617">
        <v>1</v>
      </c>
      <c r="DB2617" t="s">
        <v>19460</v>
      </c>
      <c r="DC2617" t="s">
        <v>2383</v>
      </c>
      <c r="DD2617" t="s">
        <v>18066</v>
      </c>
      <c r="DE2617" t="s">
        <v>4158</v>
      </c>
    </row>
    <row r="2618" spans="96:109" x14ac:dyDescent="0.25">
      <c r="CR2618" t="s">
        <v>10512</v>
      </c>
      <c r="CS2618" t="s">
        <v>4050</v>
      </c>
      <c r="CT2618" t="s">
        <v>4109</v>
      </c>
      <c r="CU2618" t="s">
        <v>10430</v>
      </c>
      <c r="CV2618" t="s">
        <v>4571</v>
      </c>
      <c r="CX2618" t="s">
        <v>4111</v>
      </c>
      <c r="CZ2618" t="s">
        <v>4133</v>
      </c>
      <c r="DA2618">
        <v>1</v>
      </c>
      <c r="DB2618" t="s">
        <v>10513</v>
      </c>
      <c r="DC2618" t="s">
        <v>2383</v>
      </c>
      <c r="DD2618" t="s">
        <v>10430</v>
      </c>
      <c r="DE2618" t="s">
        <v>4158</v>
      </c>
    </row>
    <row r="2619" spans="96:109" x14ac:dyDescent="0.25">
      <c r="CR2619" t="s">
        <v>19461</v>
      </c>
      <c r="CS2619" t="s">
        <v>4050</v>
      </c>
      <c r="CT2619" t="s">
        <v>4109</v>
      </c>
      <c r="CU2619" t="s">
        <v>13722</v>
      </c>
      <c r="CV2619" t="s">
        <v>4169</v>
      </c>
      <c r="CW2619" t="s">
        <v>4274</v>
      </c>
      <c r="CX2619" t="s">
        <v>4111</v>
      </c>
      <c r="CZ2619" t="s">
        <v>4133</v>
      </c>
      <c r="DA2619">
        <v>1</v>
      </c>
      <c r="DB2619" t="s">
        <v>19462</v>
      </c>
      <c r="DC2619" t="s">
        <v>2383</v>
      </c>
      <c r="DD2619" t="s">
        <v>13722</v>
      </c>
      <c r="DE2619" t="s">
        <v>4158</v>
      </c>
    </row>
    <row r="2620" spans="96:109" x14ac:dyDescent="0.25">
      <c r="CR2620" t="s">
        <v>19463</v>
      </c>
      <c r="CS2620" t="s">
        <v>4050</v>
      </c>
      <c r="CT2620" t="s">
        <v>4109</v>
      </c>
      <c r="CU2620" t="s">
        <v>13915</v>
      </c>
      <c r="CV2620" t="s">
        <v>4169</v>
      </c>
      <c r="CX2620" t="s">
        <v>4111</v>
      </c>
      <c r="CZ2620" t="s">
        <v>4133</v>
      </c>
      <c r="DA2620">
        <v>1</v>
      </c>
      <c r="DB2620" t="s">
        <v>19464</v>
      </c>
      <c r="DC2620" t="s">
        <v>2383</v>
      </c>
      <c r="DD2620" t="s">
        <v>13915</v>
      </c>
      <c r="DE2620" t="s">
        <v>4158</v>
      </c>
    </row>
    <row r="2621" spans="96:109" x14ac:dyDescent="0.25">
      <c r="CR2621" t="s">
        <v>19465</v>
      </c>
      <c r="CS2621" t="s">
        <v>4050</v>
      </c>
      <c r="CT2621" t="s">
        <v>4027</v>
      </c>
      <c r="CU2621" t="s">
        <v>15148</v>
      </c>
      <c r="CV2621" t="s">
        <v>4221</v>
      </c>
      <c r="CW2621" t="s">
        <v>4141</v>
      </c>
      <c r="CX2621" t="s">
        <v>4105</v>
      </c>
      <c r="CY2621" s="17">
        <v>0.2</v>
      </c>
      <c r="CZ2621" t="s">
        <v>4133</v>
      </c>
      <c r="DA2621">
        <v>1</v>
      </c>
      <c r="DB2621" t="s">
        <v>19466</v>
      </c>
      <c r="DC2621" t="s">
        <v>2383</v>
      </c>
      <c r="DD2621" t="s">
        <v>15148</v>
      </c>
      <c r="DE2621" t="s">
        <v>4158</v>
      </c>
    </row>
    <row r="2622" spans="96:109" x14ac:dyDescent="0.25">
      <c r="CR2622" t="s">
        <v>19467</v>
      </c>
      <c r="CS2622" t="s">
        <v>4050</v>
      </c>
      <c r="CT2622" t="s">
        <v>4126</v>
      </c>
      <c r="CU2622" t="s">
        <v>19468</v>
      </c>
      <c r="CV2622" t="s">
        <v>4170</v>
      </c>
      <c r="CX2622" t="s">
        <v>4105</v>
      </c>
      <c r="CZ2622" t="s">
        <v>4133</v>
      </c>
      <c r="DA2622">
        <v>1</v>
      </c>
      <c r="DB2622" t="s">
        <v>19469</v>
      </c>
      <c r="DC2622" t="s">
        <v>2383</v>
      </c>
      <c r="DD2622" t="s">
        <v>19468</v>
      </c>
      <c r="DE2622" t="s">
        <v>4158</v>
      </c>
    </row>
    <row r="2623" spans="96:109" x14ac:dyDescent="0.25">
      <c r="CR2623" t="s">
        <v>19470</v>
      </c>
      <c r="CS2623" t="s">
        <v>4030</v>
      </c>
      <c r="CT2623" t="s">
        <v>4126</v>
      </c>
      <c r="CU2623" t="s">
        <v>19471</v>
      </c>
      <c r="CV2623" t="s">
        <v>8389</v>
      </c>
      <c r="CX2623" t="s">
        <v>4105</v>
      </c>
      <c r="CZ2623" t="s">
        <v>4133</v>
      </c>
      <c r="DA2623">
        <v>1</v>
      </c>
      <c r="DB2623" t="s">
        <v>19469</v>
      </c>
      <c r="DC2623" t="s">
        <v>2383</v>
      </c>
      <c r="DD2623" t="s">
        <v>19471</v>
      </c>
      <c r="DE2623" t="s">
        <v>4158</v>
      </c>
    </row>
    <row r="2624" spans="96:109" x14ac:dyDescent="0.25">
      <c r="CR2624" t="s">
        <v>22215</v>
      </c>
      <c r="CS2624" t="s">
        <v>4050</v>
      </c>
      <c r="CT2624" t="s">
        <v>4142</v>
      </c>
      <c r="CU2624" t="s">
        <v>21873</v>
      </c>
      <c r="CV2624" t="s">
        <v>8387</v>
      </c>
      <c r="CW2624" t="s">
        <v>4348</v>
      </c>
      <c r="CX2624" t="s">
        <v>4105</v>
      </c>
      <c r="CZ2624" t="s">
        <v>4133</v>
      </c>
      <c r="DA2624">
        <v>1</v>
      </c>
      <c r="DB2624" t="s">
        <v>22216</v>
      </c>
      <c r="DC2624" t="s">
        <v>2391</v>
      </c>
      <c r="DD2624" t="s">
        <v>21873</v>
      </c>
      <c r="DE2624" t="s">
        <v>4158</v>
      </c>
    </row>
    <row r="2625" spans="96:109" x14ac:dyDescent="0.25">
      <c r="CR2625" t="s">
        <v>22217</v>
      </c>
      <c r="CS2625" t="s">
        <v>4030</v>
      </c>
      <c r="CT2625" t="s">
        <v>4027</v>
      </c>
      <c r="CU2625" t="s">
        <v>21875</v>
      </c>
      <c r="CV2625" t="s">
        <v>8558</v>
      </c>
      <c r="CX2625" t="s">
        <v>4105</v>
      </c>
      <c r="CZ2625" t="s">
        <v>4133</v>
      </c>
      <c r="DA2625">
        <v>1</v>
      </c>
      <c r="DB2625" t="s">
        <v>22216</v>
      </c>
      <c r="DC2625" t="s">
        <v>2391</v>
      </c>
      <c r="DD2625" t="s">
        <v>21875</v>
      </c>
      <c r="DE2625" t="s">
        <v>4158</v>
      </c>
    </row>
    <row r="2626" spans="96:109" x14ac:dyDescent="0.25">
      <c r="CR2626" t="s">
        <v>22218</v>
      </c>
      <c r="CS2626" t="s">
        <v>4050</v>
      </c>
      <c r="CT2626" t="s">
        <v>4027</v>
      </c>
      <c r="CU2626" t="s">
        <v>21875</v>
      </c>
      <c r="CV2626" t="s">
        <v>8387</v>
      </c>
      <c r="CW2626" t="s">
        <v>4181</v>
      </c>
      <c r="CX2626" t="s">
        <v>4105</v>
      </c>
      <c r="CZ2626" t="s">
        <v>4133</v>
      </c>
      <c r="DA2626">
        <v>1</v>
      </c>
      <c r="DB2626" t="s">
        <v>22216</v>
      </c>
      <c r="DC2626" t="s">
        <v>2391</v>
      </c>
      <c r="DD2626" t="s">
        <v>21875</v>
      </c>
      <c r="DE2626" t="s">
        <v>4158</v>
      </c>
    </row>
    <row r="2627" spans="96:109" x14ac:dyDescent="0.25">
      <c r="CR2627" t="s">
        <v>4623</v>
      </c>
      <c r="CS2627" t="s">
        <v>4030</v>
      </c>
      <c r="CT2627" t="s">
        <v>4027</v>
      </c>
      <c r="CU2627" t="s">
        <v>16682</v>
      </c>
      <c r="CV2627" t="s">
        <v>8438</v>
      </c>
      <c r="CW2627" t="s">
        <v>4334</v>
      </c>
      <c r="CX2627" t="s">
        <v>4105</v>
      </c>
      <c r="CY2627" s="17">
        <v>0.2</v>
      </c>
      <c r="CZ2627" t="s">
        <v>4133</v>
      </c>
      <c r="DA2627">
        <v>1</v>
      </c>
      <c r="DB2627" t="s">
        <v>4621</v>
      </c>
      <c r="DC2627" t="s">
        <v>2391</v>
      </c>
      <c r="DD2627" t="s">
        <v>16682</v>
      </c>
      <c r="DE2627" t="s">
        <v>4158</v>
      </c>
    </row>
    <row r="2628" spans="96:109" x14ac:dyDescent="0.25">
      <c r="CR2628" t="s">
        <v>4620</v>
      </c>
      <c r="CS2628" t="s">
        <v>4050</v>
      </c>
      <c r="CT2628" t="s">
        <v>4032</v>
      </c>
      <c r="CU2628" t="s">
        <v>19472</v>
      </c>
      <c r="CV2628" t="s">
        <v>4615</v>
      </c>
      <c r="CX2628" t="s">
        <v>4105</v>
      </c>
      <c r="CY2628" s="17">
        <v>0.2</v>
      </c>
      <c r="CZ2628" t="s">
        <v>4133</v>
      </c>
      <c r="DA2628">
        <v>1</v>
      </c>
      <c r="DB2628" t="s">
        <v>4621</v>
      </c>
      <c r="DC2628" t="s">
        <v>2391</v>
      </c>
      <c r="DD2628" t="s">
        <v>19472</v>
      </c>
      <c r="DE2628" t="s">
        <v>4158</v>
      </c>
    </row>
    <row r="2629" spans="96:109" x14ac:dyDescent="0.25">
      <c r="CR2629" t="s">
        <v>4622</v>
      </c>
      <c r="CS2629" t="s">
        <v>4050</v>
      </c>
      <c r="CT2629" t="s">
        <v>4104</v>
      </c>
      <c r="CU2629" t="s">
        <v>19472</v>
      </c>
      <c r="CV2629" t="s">
        <v>4615</v>
      </c>
      <c r="CW2629" t="s">
        <v>4328</v>
      </c>
      <c r="CX2629" t="s">
        <v>4105</v>
      </c>
      <c r="CY2629" s="17">
        <v>0.2</v>
      </c>
      <c r="CZ2629" t="s">
        <v>4133</v>
      </c>
      <c r="DA2629">
        <v>1</v>
      </c>
      <c r="DB2629" t="s">
        <v>4621</v>
      </c>
      <c r="DC2629" t="s">
        <v>2391</v>
      </c>
      <c r="DD2629" t="s">
        <v>19472</v>
      </c>
      <c r="DE2629" t="s">
        <v>4158</v>
      </c>
    </row>
    <row r="2630" spans="96:109" x14ac:dyDescent="0.25">
      <c r="CR2630" t="s">
        <v>4624</v>
      </c>
      <c r="CS2630" t="s">
        <v>4030</v>
      </c>
      <c r="CT2630" t="s">
        <v>4027</v>
      </c>
      <c r="CU2630" t="s">
        <v>19473</v>
      </c>
      <c r="CV2630" t="s">
        <v>8438</v>
      </c>
      <c r="CW2630" t="s">
        <v>4334</v>
      </c>
      <c r="CX2630" t="s">
        <v>4105</v>
      </c>
      <c r="CY2630" s="17">
        <v>0.2</v>
      </c>
      <c r="CZ2630" t="s">
        <v>4133</v>
      </c>
      <c r="DA2630">
        <v>1</v>
      </c>
      <c r="DB2630" t="s">
        <v>4621</v>
      </c>
      <c r="DC2630" t="s">
        <v>2391</v>
      </c>
      <c r="DD2630" t="s">
        <v>19473</v>
      </c>
      <c r="DE2630" t="s">
        <v>4158</v>
      </c>
    </row>
    <row r="2631" spans="96:109" x14ac:dyDescent="0.25">
      <c r="CR2631" t="s">
        <v>19474</v>
      </c>
      <c r="CS2631" t="s">
        <v>4030</v>
      </c>
      <c r="CT2631" t="s">
        <v>4034</v>
      </c>
      <c r="CU2631" t="s">
        <v>17960</v>
      </c>
      <c r="CV2631" t="s">
        <v>8515</v>
      </c>
      <c r="CX2631" t="s">
        <v>4105</v>
      </c>
      <c r="CZ2631" t="s">
        <v>4133</v>
      </c>
      <c r="DA2631">
        <v>1</v>
      </c>
      <c r="DB2631" t="s">
        <v>19475</v>
      </c>
      <c r="DC2631" t="s">
        <v>2391</v>
      </c>
      <c r="DD2631" t="s">
        <v>17960</v>
      </c>
      <c r="DE2631" t="s">
        <v>4158</v>
      </c>
    </row>
    <row r="2632" spans="96:109" x14ac:dyDescent="0.25">
      <c r="CR2632" t="s">
        <v>19476</v>
      </c>
      <c r="CS2632" t="s">
        <v>4030</v>
      </c>
      <c r="CT2632" t="s">
        <v>4034</v>
      </c>
      <c r="CU2632" t="s">
        <v>13283</v>
      </c>
      <c r="CV2632" t="s">
        <v>8515</v>
      </c>
      <c r="CX2632" t="s">
        <v>4105</v>
      </c>
      <c r="CZ2632" t="s">
        <v>4133</v>
      </c>
      <c r="DA2632">
        <v>1</v>
      </c>
      <c r="DB2632" t="s">
        <v>19475</v>
      </c>
      <c r="DC2632" t="s">
        <v>2391</v>
      </c>
      <c r="DD2632" t="s">
        <v>13283</v>
      </c>
      <c r="DE2632" t="s">
        <v>4158</v>
      </c>
    </row>
    <row r="2633" spans="96:109" x14ac:dyDescent="0.25">
      <c r="CR2633" t="s">
        <v>19479</v>
      </c>
      <c r="CS2633" t="s">
        <v>4030</v>
      </c>
      <c r="CT2633" t="s">
        <v>4034</v>
      </c>
      <c r="CU2633" t="s">
        <v>14473</v>
      </c>
      <c r="CV2633" t="s">
        <v>8646</v>
      </c>
      <c r="CW2633" t="s">
        <v>4526</v>
      </c>
      <c r="CX2633" t="s">
        <v>4105</v>
      </c>
      <c r="CZ2633" t="s">
        <v>4133</v>
      </c>
      <c r="DA2633">
        <v>1</v>
      </c>
      <c r="DB2633" t="s">
        <v>19478</v>
      </c>
      <c r="DC2633" t="s">
        <v>2403</v>
      </c>
      <c r="DD2633" t="s">
        <v>14473</v>
      </c>
      <c r="DE2633" t="s">
        <v>4158</v>
      </c>
    </row>
    <row r="2634" spans="96:109" x14ac:dyDescent="0.25">
      <c r="CR2634" t="s">
        <v>19477</v>
      </c>
      <c r="CS2634" t="s">
        <v>4030</v>
      </c>
      <c r="CT2634" t="s">
        <v>4034</v>
      </c>
      <c r="CU2634" t="s">
        <v>19304</v>
      </c>
      <c r="CV2634" t="s">
        <v>8646</v>
      </c>
      <c r="CW2634" t="s">
        <v>4526</v>
      </c>
      <c r="CX2634" t="s">
        <v>4105</v>
      </c>
      <c r="CZ2634" t="s">
        <v>4133</v>
      </c>
      <c r="DA2634">
        <v>1</v>
      </c>
      <c r="DB2634" t="s">
        <v>19478</v>
      </c>
      <c r="DC2634" t="s">
        <v>2403</v>
      </c>
      <c r="DD2634" t="s">
        <v>19304</v>
      </c>
      <c r="DE2634" t="s">
        <v>4158</v>
      </c>
    </row>
    <row r="2635" spans="96:109" x14ac:dyDescent="0.25">
      <c r="CR2635" t="s">
        <v>19480</v>
      </c>
      <c r="CS2635" t="s">
        <v>4050</v>
      </c>
      <c r="CT2635" t="s">
        <v>4034</v>
      </c>
      <c r="CU2635" t="s">
        <v>13320</v>
      </c>
      <c r="CV2635" t="s">
        <v>4179</v>
      </c>
      <c r="CW2635" t="s">
        <v>4288</v>
      </c>
      <c r="CX2635" t="s">
        <v>4105</v>
      </c>
      <c r="CZ2635" t="s">
        <v>4133</v>
      </c>
      <c r="DA2635">
        <v>1</v>
      </c>
      <c r="DB2635" t="s">
        <v>19481</v>
      </c>
      <c r="DC2635" t="s">
        <v>2403</v>
      </c>
      <c r="DD2635" t="s">
        <v>13320</v>
      </c>
      <c r="DE2635" t="s">
        <v>4158</v>
      </c>
    </row>
    <row r="2636" spans="96:109" x14ac:dyDescent="0.25">
      <c r="CR2636" t="s">
        <v>19482</v>
      </c>
      <c r="CS2636" t="s">
        <v>4030</v>
      </c>
      <c r="CT2636" t="s">
        <v>4027</v>
      </c>
      <c r="CU2636" t="s">
        <v>18331</v>
      </c>
      <c r="CV2636" t="s">
        <v>8850</v>
      </c>
      <c r="CX2636" t="s">
        <v>4105</v>
      </c>
      <c r="CY2636" s="17">
        <v>0.2</v>
      </c>
      <c r="CZ2636" t="s">
        <v>4133</v>
      </c>
      <c r="DA2636">
        <v>1</v>
      </c>
      <c r="DB2636" t="s">
        <v>15341</v>
      </c>
      <c r="DC2636" t="s">
        <v>2403</v>
      </c>
      <c r="DD2636" t="s">
        <v>18331</v>
      </c>
      <c r="DE2636" t="s">
        <v>4158</v>
      </c>
    </row>
    <row r="2637" spans="96:109" x14ac:dyDescent="0.25">
      <c r="CR2637" t="s">
        <v>19483</v>
      </c>
      <c r="CS2637" t="s">
        <v>4030</v>
      </c>
      <c r="CT2637" t="s">
        <v>4034</v>
      </c>
      <c r="CU2637" t="s">
        <v>19484</v>
      </c>
      <c r="CV2637" t="s">
        <v>8595</v>
      </c>
      <c r="CX2637" t="s">
        <v>4105</v>
      </c>
      <c r="CY2637" s="17">
        <v>0.5</v>
      </c>
      <c r="CZ2637" t="s">
        <v>4133</v>
      </c>
      <c r="DA2637">
        <v>1</v>
      </c>
      <c r="DB2637" t="s">
        <v>19485</v>
      </c>
      <c r="DC2637" t="s">
        <v>2403</v>
      </c>
      <c r="DD2637" t="s">
        <v>19484</v>
      </c>
      <c r="DE2637" t="s">
        <v>4158</v>
      </c>
    </row>
    <row r="2638" spans="96:109" x14ac:dyDescent="0.25">
      <c r="CR2638" t="s">
        <v>19488</v>
      </c>
      <c r="CS2638" t="s">
        <v>4050</v>
      </c>
      <c r="CT2638" t="s">
        <v>4109</v>
      </c>
      <c r="CU2638" t="s">
        <v>13918</v>
      </c>
      <c r="CV2638" t="s">
        <v>4222</v>
      </c>
      <c r="CX2638" t="s">
        <v>4105</v>
      </c>
      <c r="CY2638" s="17">
        <v>0.5</v>
      </c>
      <c r="CZ2638" t="s">
        <v>4133</v>
      </c>
      <c r="DA2638">
        <v>1</v>
      </c>
      <c r="DB2638" t="s">
        <v>19487</v>
      </c>
      <c r="DC2638" t="s">
        <v>2403</v>
      </c>
      <c r="DD2638" t="s">
        <v>13918</v>
      </c>
      <c r="DE2638" t="s">
        <v>4158</v>
      </c>
    </row>
    <row r="2639" spans="96:109" x14ac:dyDescent="0.25">
      <c r="CR2639" t="s">
        <v>19489</v>
      </c>
      <c r="CS2639" t="s">
        <v>4050</v>
      </c>
      <c r="CT2639" t="s">
        <v>4109</v>
      </c>
      <c r="CU2639" t="s">
        <v>13817</v>
      </c>
      <c r="CV2639" t="s">
        <v>4222</v>
      </c>
      <c r="CX2639" t="s">
        <v>4105</v>
      </c>
      <c r="CY2639" s="17">
        <v>0.5</v>
      </c>
      <c r="CZ2639" t="s">
        <v>4133</v>
      </c>
      <c r="DA2639">
        <v>1</v>
      </c>
      <c r="DB2639" t="s">
        <v>19487</v>
      </c>
      <c r="DC2639" t="s">
        <v>2403</v>
      </c>
      <c r="DD2639" t="s">
        <v>13817</v>
      </c>
      <c r="DE2639" t="s">
        <v>4158</v>
      </c>
    </row>
    <row r="2640" spans="96:109" x14ac:dyDescent="0.25">
      <c r="CR2640" t="s">
        <v>19486</v>
      </c>
      <c r="CS2640" t="s">
        <v>4050</v>
      </c>
      <c r="CT2640" t="s">
        <v>4032</v>
      </c>
      <c r="CU2640" t="s">
        <v>13745</v>
      </c>
      <c r="CV2640" t="s">
        <v>4272</v>
      </c>
      <c r="CX2640" t="s">
        <v>4105</v>
      </c>
      <c r="CY2640" s="17">
        <v>0.5</v>
      </c>
      <c r="CZ2640" t="s">
        <v>4133</v>
      </c>
      <c r="DA2640">
        <v>1</v>
      </c>
      <c r="DB2640" t="s">
        <v>19487</v>
      </c>
      <c r="DC2640" t="s">
        <v>2403</v>
      </c>
      <c r="DD2640" t="s">
        <v>13745</v>
      </c>
      <c r="DE2640" t="s">
        <v>4158</v>
      </c>
    </row>
    <row r="2641" spans="96:109" x14ac:dyDescent="0.25">
      <c r="CR2641" t="s">
        <v>19490</v>
      </c>
      <c r="CS2641" t="s">
        <v>4050</v>
      </c>
      <c r="CT2641" t="s">
        <v>4034</v>
      </c>
      <c r="CU2641" t="s">
        <v>16953</v>
      </c>
      <c r="CV2641" t="s">
        <v>4167</v>
      </c>
      <c r="CW2641" t="s">
        <v>4270</v>
      </c>
      <c r="CX2641" t="s">
        <v>4105</v>
      </c>
      <c r="CZ2641" t="s">
        <v>4133</v>
      </c>
      <c r="DA2641">
        <v>1</v>
      </c>
      <c r="DB2641" t="s">
        <v>19491</v>
      </c>
      <c r="DC2641" t="s">
        <v>2403</v>
      </c>
      <c r="DD2641" t="s">
        <v>16953</v>
      </c>
      <c r="DE2641" t="s">
        <v>4158</v>
      </c>
    </row>
    <row r="2642" spans="96:109" x14ac:dyDescent="0.25">
      <c r="CR2642" t="s">
        <v>19492</v>
      </c>
      <c r="CS2642" t="s">
        <v>4050</v>
      </c>
      <c r="CT2642" t="s">
        <v>4034</v>
      </c>
      <c r="CU2642" t="s">
        <v>16953</v>
      </c>
      <c r="CV2642" t="s">
        <v>4167</v>
      </c>
      <c r="CW2642" t="s">
        <v>4270</v>
      </c>
      <c r="CX2642" t="s">
        <v>4105</v>
      </c>
      <c r="CZ2642" t="s">
        <v>4133</v>
      </c>
      <c r="DA2642">
        <v>1</v>
      </c>
      <c r="DB2642" t="s">
        <v>19491</v>
      </c>
      <c r="DC2642" t="s">
        <v>2403</v>
      </c>
      <c r="DD2642" t="s">
        <v>16953</v>
      </c>
      <c r="DE2642" t="s">
        <v>4158</v>
      </c>
    </row>
    <row r="2643" spans="96:109" x14ac:dyDescent="0.25">
      <c r="CR2643" t="s">
        <v>19493</v>
      </c>
      <c r="CS2643" t="s">
        <v>4050</v>
      </c>
      <c r="CT2643" t="s">
        <v>4034</v>
      </c>
      <c r="CU2643" t="s">
        <v>13956</v>
      </c>
      <c r="CV2643" t="s">
        <v>4167</v>
      </c>
      <c r="CW2643" t="s">
        <v>4270</v>
      </c>
      <c r="CX2643" t="s">
        <v>4105</v>
      </c>
      <c r="CZ2643" t="s">
        <v>4133</v>
      </c>
      <c r="DA2643">
        <v>1</v>
      </c>
      <c r="DB2643" t="s">
        <v>19491</v>
      </c>
      <c r="DC2643" t="s">
        <v>2403</v>
      </c>
      <c r="DD2643" t="s">
        <v>13956</v>
      </c>
      <c r="DE2643" t="s">
        <v>4158</v>
      </c>
    </row>
    <row r="2644" spans="96:109" x14ac:dyDescent="0.25">
      <c r="CR2644" t="s">
        <v>19494</v>
      </c>
      <c r="CS2644" t="s">
        <v>4030</v>
      </c>
      <c r="CT2644" t="s">
        <v>4126</v>
      </c>
      <c r="CU2644" t="s">
        <v>17664</v>
      </c>
      <c r="CV2644" t="s">
        <v>15643</v>
      </c>
      <c r="CW2644" t="s">
        <v>4321</v>
      </c>
      <c r="CX2644" t="s">
        <v>4105</v>
      </c>
      <c r="CZ2644" t="s">
        <v>4133</v>
      </c>
      <c r="DA2644">
        <v>1</v>
      </c>
      <c r="DB2644" t="s">
        <v>19495</v>
      </c>
      <c r="DC2644" t="s">
        <v>2407</v>
      </c>
      <c r="DD2644" t="s">
        <v>17664</v>
      </c>
      <c r="DE2644" t="s">
        <v>4158</v>
      </c>
    </row>
    <row r="2645" spans="96:109" x14ac:dyDescent="0.25">
      <c r="CR2645" t="s">
        <v>19496</v>
      </c>
      <c r="CS2645" t="s">
        <v>4030</v>
      </c>
      <c r="CT2645" t="s">
        <v>4032</v>
      </c>
      <c r="CU2645" t="s">
        <v>19497</v>
      </c>
      <c r="CV2645" t="s">
        <v>15643</v>
      </c>
      <c r="CX2645" t="s">
        <v>4105</v>
      </c>
      <c r="CZ2645" t="s">
        <v>4133</v>
      </c>
      <c r="DA2645">
        <v>1</v>
      </c>
      <c r="DB2645" t="s">
        <v>19498</v>
      </c>
      <c r="DC2645" t="s">
        <v>2407</v>
      </c>
      <c r="DD2645" t="s">
        <v>19497</v>
      </c>
      <c r="DE2645" t="s">
        <v>4158</v>
      </c>
    </row>
    <row r="2646" spans="96:109" x14ac:dyDescent="0.25">
      <c r="CR2646" t="s">
        <v>14397</v>
      </c>
      <c r="CS2646" t="s">
        <v>4050</v>
      </c>
      <c r="CT2646" t="s">
        <v>4027</v>
      </c>
      <c r="CU2646" t="s">
        <v>15354</v>
      </c>
      <c r="CV2646" t="s">
        <v>4701</v>
      </c>
      <c r="CW2646" t="s">
        <v>4338</v>
      </c>
      <c r="CX2646" t="s">
        <v>4105</v>
      </c>
      <c r="CZ2646" t="s">
        <v>4133</v>
      </c>
      <c r="DA2646">
        <v>1</v>
      </c>
      <c r="DB2646" t="s">
        <v>14399</v>
      </c>
      <c r="DC2646" t="s">
        <v>2407</v>
      </c>
      <c r="DD2646" t="s">
        <v>15354</v>
      </c>
      <c r="DE2646" t="s">
        <v>4158</v>
      </c>
    </row>
    <row r="2647" spans="96:109" x14ac:dyDescent="0.25">
      <c r="CR2647" t="s">
        <v>19502</v>
      </c>
      <c r="CS2647" t="s">
        <v>4050</v>
      </c>
      <c r="CT2647" t="s">
        <v>4032</v>
      </c>
      <c r="CU2647" t="s">
        <v>19503</v>
      </c>
      <c r="CV2647" t="s">
        <v>4236</v>
      </c>
      <c r="CW2647" t="s">
        <v>4269</v>
      </c>
      <c r="CX2647" t="s">
        <v>4105</v>
      </c>
      <c r="CZ2647" t="s">
        <v>4133</v>
      </c>
      <c r="DA2647">
        <v>1</v>
      </c>
      <c r="DB2647" t="s">
        <v>19504</v>
      </c>
      <c r="DC2647" t="s">
        <v>2407</v>
      </c>
      <c r="DD2647" t="s">
        <v>19503</v>
      </c>
      <c r="DE2647" t="s">
        <v>4158</v>
      </c>
    </row>
    <row r="2648" spans="96:109" x14ac:dyDescent="0.25">
      <c r="CR2648" t="s">
        <v>19505</v>
      </c>
      <c r="CS2648" t="s">
        <v>4030</v>
      </c>
      <c r="CT2648" t="s">
        <v>4126</v>
      </c>
      <c r="CU2648" t="s">
        <v>14187</v>
      </c>
      <c r="CV2648" t="s">
        <v>8454</v>
      </c>
      <c r="CW2648" t="s">
        <v>4534</v>
      </c>
      <c r="CX2648" t="s">
        <v>4105</v>
      </c>
      <c r="CZ2648" t="s">
        <v>4133</v>
      </c>
      <c r="DA2648">
        <v>1</v>
      </c>
      <c r="DB2648" t="s">
        <v>19501</v>
      </c>
      <c r="DC2648" t="s">
        <v>2407</v>
      </c>
      <c r="DD2648" t="s">
        <v>14187</v>
      </c>
      <c r="DE2648" t="s">
        <v>4158</v>
      </c>
    </row>
    <row r="2649" spans="96:109" x14ac:dyDescent="0.25">
      <c r="CR2649" t="s">
        <v>19499</v>
      </c>
      <c r="CS2649" t="s">
        <v>4030</v>
      </c>
      <c r="CT2649" t="s">
        <v>4126</v>
      </c>
      <c r="CU2649" t="s">
        <v>19500</v>
      </c>
      <c r="CV2649" t="s">
        <v>8454</v>
      </c>
      <c r="CW2649" t="s">
        <v>4534</v>
      </c>
      <c r="CX2649" t="s">
        <v>4105</v>
      </c>
      <c r="CZ2649" t="s">
        <v>4133</v>
      </c>
      <c r="DA2649">
        <v>1</v>
      </c>
      <c r="DB2649" t="s">
        <v>19501</v>
      </c>
      <c r="DC2649" t="s">
        <v>2407</v>
      </c>
      <c r="DD2649" t="s">
        <v>19500</v>
      </c>
      <c r="DE2649" t="s">
        <v>4158</v>
      </c>
    </row>
    <row r="2650" spans="96:109" x14ac:dyDescent="0.25">
      <c r="CR2650" t="s">
        <v>19506</v>
      </c>
      <c r="CS2650" t="s">
        <v>4050</v>
      </c>
      <c r="CT2650" t="s">
        <v>4109</v>
      </c>
      <c r="CU2650" t="s">
        <v>15298</v>
      </c>
      <c r="CV2650" t="s">
        <v>8257</v>
      </c>
      <c r="CW2650" t="s">
        <v>8310</v>
      </c>
      <c r="CX2650" t="s">
        <v>4105</v>
      </c>
      <c r="CZ2650" t="s">
        <v>4133</v>
      </c>
      <c r="DA2650">
        <v>1</v>
      </c>
      <c r="DB2650" t="s">
        <v>19507</v>
      </c>
      <c r="DC2650" t="s">
        <v>2407</v>
      </c>
      <c r="DD2650" t="s">
        <v>15298</v>
      </c>
      <c r="DE2650" t="s">
        <v>4158</v>
      </c>
    </row>
    <row r="2651" spans="96:109" x14ac:dyDescent="0.25">
      <c r="CR2651" t="s">
        <v>19508</v>
      </c>
      <c r="CS2651" t="s">
        <v>4050</v>
      </c>
      <c r="CT2651" t="s">
        <v>4109</v>
      </c>
      <c r="CU2651" t="s">
        <v>17261</v>
      </c>
      <c r="CV2651" t="s">
        <v>8257</v>
      </c>
      <c r="CW2651" t="s">
        <v>8310</v>
      </c>
      <c r="CX2651" t="s">
        <v>4105</v>
      </c>
      <c r="CZ2651" t="s">
        <v>4133</v>
      </c>
      <c r="DA2651">
        <v>1</v>
      </c>
      <c r="DB2651" t="s">
        <v>19507</v>
      </c>
      <c r="DC2651" t="s">
        <v>2407</v>
      </c>
      <c r="DD2651" t="s">
        <v>17261</v>
      </c>
      <c r="DE2651" t="s">
        <v>4158</v>
      </c>
    </row>
    <row r="2652" spans="96:109" x14ac:dyDescent="0.25">
      <c r="CR2652" t="s">
        <v>19512</v>
      </c>
      <c r="CS2652" t="s">
        <v>4030</v>
      </c>
      <c r="CT2652" t="s">
        <v>4126</v>
      </c>
      <c r="CU2652" t="s">
        <v>19513</v>
      </c>
      <c r="CV2652" t="s">
        <v>8648</v>
      </c>
      <c r="CX2652" t="s">
        <v>4105</v>
      </c>
      <c r="CZ2652" t="s">
        <v>4133</v>
      </c>
      <c r="DA2652">
        <v>1</v>
      </c>
      <c r="DB2652" t="s">
        <v>19511</v>
      </c>
      <c r="DC2652" t="s">
        <v>2407</v>
      </c>
      <c r="DD2652" t="s">
        <v>19513</v>
      </c>
      <c r="DE2652" t="s">
        <v>4158</v>
      </c>
    </row>
    <row r="2653" spans="96:109" x14ac:dyDescent="0.25">
      <c r="CR2653" t="s">
        <v>19509</v>
      </c>
      <c r="CS2653" t="s">
        <v>4030</v>
      </c>
      <c r="CT2653" t="s">
        <v>4126</v>
      </c>
      <c r="CU2653" t="s">
        <v>19510</v>
      </c>
      <c r="CV2653" t="s">
        <v>8648</v>
      </c>
      <c r="CX2653" t="s">
        <v>4105</v>
      </c>
      <c r="CZ2653" t="s">
        <v>4133</v>
      </c>
      <c r="DA2653">
        <v>1</v>
      </c>
      <c r="DB2653" t="s">
        <v>19511</v>
      </c>
      <c r="DC2653" t="s">
        <v>2407</v>
      </c>
      <c r="DD2653" t="s">
        <v>19510</v>
      </c>
      <c r="DE2653" t="s">
        <v>4158</v>
      </c>
    </row>
    <row r="2654" spans="96:109" x14ac:dyDescent="0.25">
      <c r="CR2654" t="s">
        <v>19514</v>
      </c>
      <c r="CS2654" t="s">
        <v>4030</v>
      </c>
      <c r="CT2654" t="s">
        <v>4126</v>
      </c>
      <c r="CU2654" t="s">
        <v>19515</v>
      </c>
      <c r="CV2654" t="s">
        <v>8648</v>
      </c>
      <c r="CX2654" t="s">
        <v>4105</v>
      </c>
      <c r="CZ2654" t="s">
        <v>4133</v>
      </c>
      <c r="DA2654">
        <v>1</v>
      </c>
      <c r="DB2654" t="s">
        <v>19511</v>
      </c>
      <c r="DC2654" t="s">
        <v>2407</v>
      </c>
      <c r="DD2654" t="s">
        <v>19515</v>
      </c>
      <c r="DE2654" t="s">
        <v>4158</v>
      </c>
    </row>
    <row r="2655" spans="96:109" x14ac:dyDescent="0.25">
      <c r="CR2655" t="s">
        <v>19516</v>
      </c>
      <c r="CS2655" t="s">
        <v>4030</v>
      </c>
      <c r="CT2655" t="s">
        <v>4126</v>
      </c>
      <c r="CU2655" t="s">
        <v>15150</v>
      </c>
      <c r="CV2655" t="s">
        <v>8648</v>
      </c>
      <c r="CX2655" t="s">
        <v>4105</v>
      </c>
      <c r="CZ2655" t="s">
        <v>4133</v>
      </c>
      <c r="DA2655">
        <v>1</v>
      </c>
      <c r="DB2655" t="s">
        <v>19511</v>
      </c>
      <c r="DC2655" t="s">
        <v>2407</v>
      </c>
      <c r="DD2655" t="s">
        <v>15150</v>
      </c>
      <c r="DE2655" t="s">
        <v>4158</v>
      </c>
    </row>
    <row r="2656" spans="96:109" x14ac:dyDescent="0.25">
      <c r="CR2656" t="s">
        <v>19517</v>
      </c>
      <c r="CS2656" t="s">
        <v>4030</v>
      </c>
      <c r="CT2656" t="s">
        <v>4126</v>
      </c>
      <c r="CU2656" t="s">
        <v>15136</v>
      </c>
      <c r="CV2656" t="s">
        <v>8648</v>
      </c>
      <c r="CX2656" t="s">
        <v>4105</v>
      </c>
      <c r="CZ2656" t="s">
        <v>4133</v>
      </c>
      <c r="DA2656">
        <v>1</v>
      </c>
      <c r="DB2656" t="s">
        <v>19511</v>
      </c>
      <c r="DC2656" t="s">
        <v>2407</v>
      </c>
      <c r="DD2656" t="s">
        <v>15136</v>
      </c>
      <c r="DE2656" t="s">
        <v>4158</v>
      </c>
    </row>
    <row r="2657" spans="96:109" x14ac:dyDescent="0.25">
      <c r="CR2657" t="s">
        <v>20693</v>
      </c>
      <c r="CS2657" t="s">
        <v>4050</v>
      </c>
      <c r="CT2657" t="s">
        <v>4032</v>
      </c>
      <c r="CU2657" t="s">
        <v>20651</v>
      </c>
      <c r="CV2657" t="s">
        <v>8257</v>
      </c>
      <c r="CW2657" t="s">
        <v>4364</v>
      </c>
      <c r="CX2657" t="s">
        <v>4105</v>
      </c>
      <c r="CZ2657" t="s">
        <v>4133</v>
      </c>
      <c r="DA2657">
        <v>1</v>
      </c>
      <c r="DB2657" t="s">
        <v>20694</v>
      </c>
      <c r="DC2657" t="s">
        <v>2429</v>
      </c>
      <c r="DD2657" t="s">
        <v>20651</v>
      </c>
      <c r="DE2657" t="s">
        <v>4158</v>
      </c>
    </row>
    <row r="2658" spans="96:109" x14ac:dyDescent="0.25">
      <c r="CR2658" t="s">
        <v>19518</v>
      </c>
      <c r="CS2658" t="s">
        <v>4050</v>
      </c>
      <c r="CT2658" t="s">
        <v>4109</v>
      </c>
      <c r="CU2658" t="s">
        <v>19519</v>
      </c>
      <c r="CV2658" t="s">
        <v>4701</v>
      </c>
      <c r="CX2658" t="s">
        <v>4111</v>
      </c>
      <c r="CZ2658" t="s">
        <v>4133</v>
      </c>
      <c r="DA2658">
        <v>1</v>
      </c>
      <c r="DB2658" t="s">
        <v>19520</v>
      </c>
      <c r="DC2658" t="s">
        <v>2429</v>
      </c>
      <c r="DD2658" t="s">
        <v>19519</v>
      </c>
      <c r="DE2658" t="s">
        <v>4158</v>
      </c>
    </row>
    <row r="2659" spans="96:109" x14ac:dyDescent="0.25">
      <c r="CR2659" t="s">
        <v>15347</v>
      </c>
      <c r="CS2659" t="s">
        <v>4050</v>
      </c>
      <c r="CT2659" t="s">
        <v>4034</v>
      </c>
      <c r="CU2659" t="s">
        <v>15348</v>
      </c>
      <c r="CV2659" t="s">
        <v>4175</v>
      </c>
      <c r="CW2659" t="s">
        <v>4113</v>
      </c>
      <c r="CX2659" t="s">
        <v>4105</v>
      </c>
      <c r="CZ2659" t="s">
        <v>4133</v>
      </c>
      <c r="DA2659">
        <v>1</v>
      </c>
      <c r="DB2659" t="s">
        <v>15349</v>
      </c>
      <c r="DC2659" t="s">
        <v>2429</v>
      </c>
      <c r="DD2659" t="s">
        <v>15348</v>
      </c>
      <c r="DE2659" t="s">
        <v>4158</v>
      </c>
    </row>
    <row r="2660" spans="96:109" x14ac:dyDescent="0.25">
      <c r="CR2660" t="s">
        <v>19521</v>
      </c>
      <c r="CS2660" t="s">
        <v>4050</v>
      </c>
      <c r="CT2660" t="s">
        <v>4109</v>
      </c>
      <c r="CU2660" t="s">
        <v>16711</v>
      </c>
      <c r="CV2660" t="s">
        <v>4701</v>
      </c>
      <c r="CX2660" t="s">
        <v>4111</v>
      </c>
      <c r="CZ2660" t="s">
        <v>4133</v>
      </c>
      <c r="DA2660">
        <v>1</v>
      </c>
      <c r="DB2660" t="s">
        <v>19522</v>
      </c>
      <c r="DC2660" t="s">
        <v>2429</v>
      </c>
      <c r="DD2660" t="s">
        <v>16711</v>
      </c>
      <c r="DE2660" t="s">
        <v>4158</v>
      </c>
    </row>
    <row r="2661" spans="96:109" x14ac:dyDescent="0.25">
      <c r="CR2661" t="s">
        <v>19523</v>
      </c>
      <c r="CS2661" t="s">
        <v>4050</v>
      </c>
      <c r="CT2661" t="s">
        <v>4109</v>
      </c>
      <c r="CU2661" t="s">
        <v>18631</v>
      </c>
      <c r="CV2661" t="s">
        <v>4571</v>
      </c>
      <c r="CX2661" t="s">
        <v>4111</v>
      </c>
      <c r="CZ2661" t="s">
        <v>4133</v>
      </c>
      <c r="DA2661">
        <v>1</v>
      </c>
      <c r="DB2661" t="s">
        <v>19524</v>
      </c>
      <c r="DC2661" t="s">
        <v>2429</v>
      </c>
      <c r="DD2661" t="s">
        <v>18631</v>
      </c>
      <c r="DE2661" t="s">
        <v>4158</v>
      </c>
    </row>
    <row r="2662" spans="96:109" x14ac:dyDescent="0.25">
      <c r="CR2662" t="s">
        <v>19525</v>
      </c>
      <c r="CS2662" t="s">
        <v>4050</v>
      </c>
      <c r="CT2662" t="s">
        <v>4034</v>
      </c>
      <c r="CU2662" t="s">
        <v>19526</v>
      </c>
      <c r="CV2662" t="s">
        <v>4615</v>
      </c>
      <c r="CW2662" t="s">
        <v>4165</v>
      </c>
      <c r="CX2662" t="s">
        <v>4105</v>
      </c>
      <c r="CZ2662" t="s">
        <v>4133</v>
      </c>
      <c r="DA2662">
        <v>1</v>
      </c>
      <c r="DB2662" t="s">
        <v>19527</v>
      </c>
      <c r="DC2662" t="s">
        <v>2429</v>
      </c>
      <c r="DD2662" t="s">
        <v>19526</v>
      </c>
      <c r="DE2662" t="s">
        <v>4158</v>
      </c>
    </row>
    <row r="2663" spans="96:109" x14ac:dyDescent="0.25">
      <c r="CR2663" t="s">
        <v>19528</v>
      </c>
      <c r="CS2663" t="s">
        <v>4050</v>
      </c>
      <c r="CT2663" t="s">
        <v>4032</v>
      </c>
      <c r="CU2663" t="s">
        <v>19529</v>
      </c>
      <c r="CV2663" t="s">
        <v>4615</v>
      </c>
      <c r="CW2663" t="s">
        <v>4414</v>
      </c>
      <c r="CX2663" t="s">
        <v>4105</v>
      </c>
      <c r="CZ2663" t="s">
        <v>4133</v>
      </c>
      <c r="DA2663">
        <v>1</v>
      </c>
      <c r="DB2663" t="s">
        <v>19530</v>
      </c>
      <c r="DC2663" t="s">
        <v>2429</v>
      </c>
      <c r="DD2663" t="s">
        <v>19529</v>
      </c>
      <c r="DE2663" t="s">
        <v>4158</v>
      </c>
    </row>
    <row r="2664" spans="96:109" x14ac:dyDescent="0.25">
      <c r="CR2664" t="s">
        <v>19531</v>
      </c>
      <c r="CS2664" t="s">
        <v>4050</v>
      </c>
      <c r="CT2664" t="s">
        <v>4032</v>
      </c>
      <c r="CU2664" t="s">
        <v>19532</v>
      </c>
      <c r="CV2664" t="s">
        <v>4615</v>
      </c>
      <c r="CW2664" t="s">
        <v>4414</v>
      </c>
      <c r="CX2664" t="s">
        <v>4105</v>
      </c>
      <c r="CZ2664" t="s">
        <v>4133</v>
      </c>
      <c r="DA2664">
        <v>1</v>
      </c>
      <c r="DB2664" t="s">
        <v>19530</v>
      </c>
      <c r="DC2664" t="s">
        <v>2429</v>
      </c>
      <c r="DD2664" t="s">
        <v>19532</v>
      </c>
      <c r="DE2664" t="s">
        <v>4158</v>
      </c>
    </row>
    <row r="2665" spans="96:109" x14ac:dyDescent="0.25">
      <c r="CR2665" t="s">
        <v>19533</v>
      </c>
      <c r="CS2665" t="s">
        <v>4050</v>
      </c>
      <c r="CT2665" t="s">
        <v>4109</v>
      </c>
      <c r="CU2665" t="s">
        <v>13751</v>
      </c>
      <c r="CV2665" t="s">
        <v>4169</v>
      </c>
      <c r="CX2665" t="s">
        <v>4111</v>
      </c>
      <c r="CZ2665" t="s">
        <v>4133</v>
      </c>
      <c r="DA2665">
        <v>1</v>
      </c>
      <c r="DB2665" t="s">
        <v>19534</v>
      </c>
      <c r="DC2665" t="s">
        <v>2429</v>
      </c>
      <c r="DD2665" t="s">
        <v>13751</v>
      </c>
      <c r="DE2665" t="s">
        <v>4158</v>
      </c>
    </row>
    <row r="2666" spans="96:109" x14ac:dyDescent="0.25">
      <c r="CR2666" t="s">
        <v>22219</v>
      </c>
      <c r="CS2666" t="s">
        <v>4050</v>
      </c>
      <c r="CT2666" t="s">
        <v>4109</v>
      </c>
      <c r="CU2666" t="s">
        <v>22220</v>
      </c>
      <c r="CV2666" t="s">
        <v>9331</v>
      </c>
      <c r="CX2666" t="s">
        <v>4111</v>
      </c>
      <c r="CZ2666" t="s">
        <v>4106</v>
      </c>
      <c r="DA2666">
        <v>1</v>
      </c>
      <c r="DB2666" t="s">
        <v>22221</v>
      </c>
      <c r="DC2666" t="s">
        <v>4237</v>
      </c>
      <c r="DD2666" t="s">
        <v>22220</v>
      </c>
      <c r="DE2666" t="s">
        <v>4158</v>
      </c>
    </row>
    <row r="2667" spans="96:109" x14ac:dyDescent="0.25">
      <c r="CR2667" t="s">
        <v>22222</v>
      </c>
      <c r="CS2667" t="s">
        <v>4050</v>
      </c>
      <c r="CT2667" t="s">
        <v>4034</v>
      </c>
      <c r="CU2667" t="s">
        <v>22220</v>
      </c>
      <c r="CV2667" t="s">
        <v>9331</v>
      </c>
      <c r="CX2667" t="s">
        <v>4105</v>
      </c>
      <c r="CZ2667" t="s">
        <v>4106</v>
      </c>
      <c r="DA2667">
        <v>1</v>
      </c>
      <c r="DB2667" t="s">
        <v>22223</v>
      </c>
      <c r="DC2667" t="s">
        <v>4237</v>
      </c>
      <c r="DD2667" t="s">
        <v>22220</v>
      </c>
      <c r="DE2667" t="s">
        <v>4158</v>
      </c>
    </row>
    <row r="2668" spans="96:109" x14ac:dyDescent="0.25">
      <c r="CR2668" t="s">
        <v>22224</v>
      </c>
      <c r="CS2668" t="s">
        <v>4050</v>
      </c>
      <c r="CT2668" t="s">
        <v>4034</v>
      </c>
      <c r="CU2668" t="s">
        <v>22220</v>
      </c>
      <c r="CV2668" t="s">
        <v>9331</v>
      </c>
      <c r="CX2668" t="s">
        <v>4105</v>
      </c>
      <c r="CZ2668" t="s">
        <v>4106</v>
      </c>
      <c r="DA2668">
        <v>1</v>
      </c>
      <c r="DB2668" t="s">
        <v>22223</v>
      </c>
      <c r="DC2668" t="s">
        <v>4237</v>
      </c>
      <c r="DD2668" t="s">
        <v>22220</v>
      </c>
      <c r="DE2668" t="s">
        <v>4158</v>
      </c>
    </row>
    <row r="2669" spans="96:109" x14ac:dyDescent="0.25">
      <c r="CR2669" t="s">
        <v>22225</v>
      </c>
      <c r="CS2669" t="s">
        <v>4050</v>
      </c>
      <c r="CT2669" t="s">
        <v>4034</v>
      </c>
      <c r="CU2669" t="s">
        <v>22220</v>
      </c>
      <c r="CV2669" t="s">
        <v>8892</v>
      </c>
      <c r="CX2669" t="s">
        <v>4105</v>
      </c>
      <c r="CY2669" s="17">
        <v>0.2</v>
      </c>
      <c r="CZ2669" t="s">
        <v>4121</v>
      </c>
      <c r="DA2669">
        <v>1</v>
      </c>
      <c r="DB2669" t="s">
        <v>22226</v>
      </c>
      <c r="DC2669" t="s">
        <v>4237</v>
      </c>
      <c r="DD2669" t="s">
        <v>22220</v>
      </c>
      <c r="DE2669" t="s">
        <v>4158</v>
      </c>
    </row>
    <row r="2670" spans="96:109" x14ac:dyDescent="0.25">
      <c r="CR2670" t="s">
        <v>8378</v>
      </c>
      <c r="CS2670" t="s">
        <v>4050</v>
      </c>
      <c r="CT2670" t="s">
        <v>4126</v>
      </c>
      <c r="CU2670" t="s">
        <v>22220</v>
      </c>
      <c r="CV2670" t="s">
        <v>9331</v>
      </c>
      <c r="CX2670" t="s">
        <v>4105</v>
      </c>
      <c r="CZ2670" t="s">
        <v>4106</v>
      </c>
      <c r="DA2670">
        <v>1</v>
      </c>
      <c r="DB2670" t="s">
        <v>8379</v>
      </c>
      <c r="DC2670" t="s">
        <v>4237</v>
      </c>
      <c r="DD2670" t="s">
        <v>22220</v>
      </c>
      <c r="DE2670" t="s">
        <v>4158</v>
      </c>
    </row>
    <row r="2671" spans="96:109" x14ac:dyDescent="0.25">
      <c r="CR2671" t="s">
        <v>22227</v>
      </c>
      <c r="CS2671" t="s">
        <v>4050</v>
      </c>
      <c r="CT2671" t="s">
        <v>4034</v>
      </c>
      <c r="CU2671" t="s">
        <v>22220</v>
      </c>
      <c r="CV2671" t="s">
        <v>9331</v>
      </c>
      <c r="CX2671" t="s">
        <v>4105</v>
      </c>
      <c r="CZ2671" t="s">
        <v>4106</v>
      </c>
      <c r="DA2671">
        <v>1</v>
      </c>
      <c r="DB2671" t="s">
        <v>22228</v>
      </c>
      <c r="DC2671" t="s">
        <v>4237</v>
      </c>
      <c r="DD2671" t="s">
        <v>22220</v>
      </c>
      <c r="DE2671" t="s">
        <v>4158</v>
      </c>
    </row>
    <row r="2672" spans="96:109" x14ac:dyDescent="0.25">
      <c r="CR2672" t="s">
        <v>22229</v>
      </c>
      <c r="CS2672" t="s">
        <v>4050</v>
      </c>
      <c r="CT2672" t="s">
        <v>4109</v>
      </c>
      <c r="CU2672" t="s">
        <v>22230</v>
      </c>
      <c r="CV2672" t="s">
        <v>22231</v>
      </c>
      <c r="CW2672" t="s">
        <v>4393</v>
      </c>
      <c r="CX2672" t="s">
        <v>4111</v>
      </c>
      <c r="CZ2672" t="s">
        <v>4106</v>
      </c>
      <c r="DA2672">
        <v>1</v>
      </c>
      <c r="DB2672" t="s">
        <v>22232</v>
      </c>
      <c r="DC2672" t="s">
        <v>4237</v>
      </c>
      <c r="DD2672" t="s">
        <v>22230</v>
      </c>
      <c r="DE2672" t="s">
        <v>4158</v>
      </c>
    </row>
    <row r="2673" spans="96:109" x14ac:dyDescent="0.25">
      <c r="CR2673" t="s">
        <v>22233</v>
      </c>
      <c r="CS2673" t="s">
        <v>4050</v>
      </c>
      <c r="CT2673" t="s">
        <v>4034</v>
      </c>
      <c r="CU2673" t="s">
        <v>22230</v>
      </c>
      <c r="CV2673" t="s">
        <v>22231</v>
      </c>
      <c r="CW2673" t="s">
        <v>4329</v>
      </c>
      <c r="CX2673" t="s">
        <v>4105</v>
      </c>
      <c r="CZ2673" t="s">
        <v>4106</v>
      </c>
      <c r="DA2673">
        <v>1</v>
      </c>
      <c r="DB2673" t="s">
        <v>22234</v>
      </c>
      <c r="DC2673" t="s">
        <v>4237</v>
      </c>
      <c r="DD2673" t="s">
        <v>22230</v>
      </c>
      <c r="DE2673" t="s">
        <v>4158</v>
      </c>
    </row>
    <row r="2674" spans="96:109" x14ac:dyDescent="0.25">
      <c r="CR2674" t="s">
        <v>22235</v>
      </c>
      <c r="CS2674" t="s">
        <v>4050</v>
      </c>
      <c r="CT2674" t="s">
        <v>4109</v>
      </c>
      <c r="CU2674" t="s">
        <v>22230</v>
      </c>
      <c r="CV2674" t="s">
        <v>22231</v>
      </c>
      <c r="CW2674" t="s">
        <v>4541</v>
      </c>
      <c r="CX2674" t="s">
        <v>4111</v>
      </c>
      <c r="CY2674" s="17">
        <v>0.2</v>
      </c>
      <c r="CZ2674" t="s">
        <v>4121</v>
      </c>
      <c r="DA2674">
        <v>1</v>
      </c>
      <c r="DB2674" t="s">
        <v>22236</v>
      </c>
      <c r="DC2674" t="s">
        <v>4237</v>
      </c>
      <c r="DD2674" t="s">
        <v>22230</v>
      </c>
      <c r="DE2674" t="s">
        <v>4158</v>
      </c>
    </row>
    <row r="2675" spans="96:109" x14ac:dyDescent="0.25">
      <c r="CR2675" t="s">
        <v>8433</v>
      </c>
      <c r="CS2675" t="s">
        <v>4050</v>
      </c>
      <c r="CT2675" t="s">
        <v>4126</v>
      </c>
      <c r="CU2675" t="s">
        <v>22230</v>
      </c>
      <c r="CV2675" t="s">
        <v>22231</v>
      </c>
      <c r="CX2675" t="s">
        <v>4105</v>
      </c>
      <c r="CZ2675" t="s">
        <v>4106</v>
      </c>
      <c r="DA2675">
        <v>1</v>
      </c>
      <c r="DB2675" t="s">
        <v>8432</v>
      </c>
      <c r="DC2675" t="s">
        <v>4237</v>
      </c>
      <c r="DD2675" t="s">
        <v>22230</v>
      </c>
      <c r="DE2675" t="s">
        <v>4158</v>
      </c>
    </row>
    <row r="2676" spans="96:109" x14ac:dyDescent="0.25">
      <c r="CR2676" t="s">
        <v>22237</v>
      </c>
      <c r="CS2676" t="s">
        <v>4050</v>
      </c>
      <c r="CT2676" t="s">
        <v>4034</v>
      </c>
      <c r="CU2676" t="s">
        <v>22230</v>
      </c>
      <c r="CV2676" t="s">
        <v>22231</v>
      </c>
      <c r="CX2676" t="s">
        <v>4105</v>
      </c>
      <c r="CZ2676" t="s">
        <v>4106</v>
      </c>
      <c r="DA2676">
        <v>1</v>
      </c>
      <c r="DB2676" t="s">
        <v>22238</v>
      </c>
      <c r="DC2676" t="s">
        <v>4237</v>
      </c>
      <c r="DD2676" t="s">
        <v>22230</v>
      </c>
      <c r="DE2676" t="s">
        <v>4158</v>
      </c>
    </row>
    <row r="2677" spans="96:109" x14ac:dyDescent="0.25">
      <c r="CR2677" t="s">
        <v>22239</v>
      </c>
      <c r="CS2677" t="s">
        <v>4050</v>
      </c>
      <c r="CT2677" t="s">
        <v>4034</v>
      </c>
      <c r="CU2677" t="s">
        <v>22230</v>
      </c>
      <c r="CV2677" t="s">
        <v>22231</v>
      </c>
      <c r="CX2677" t="s">
        <v>4105</v>
      </c>
      <c r="CZ2677" t="s">
        <v>4106</v>
      </c>
      <c r="DA2677">
        <v>1</v>
      </c>
      <c r="DB2677" t="s">
        <v>22238</v>
      </c>
      <c r="DC2677" t="s">
        <v>4237</v>
      </c>
      <c r="DD2677" t="s">
        <v>22230</v>
      </c>
      <c r="DE2677" t="s">
        <v>4158</v>
      </c>
    </row>
    <row r="2678" spans="96:109" x14ac:dyDescent="0.25">
      <c r="CR2678" t="s">
        <v>22240</v>
      </c>
      <c r="CS2678" t="s">
        <v>4050</v>
      </c>
      <c r="CT2678" t="s">
        <v>4034</v>
      </c>
      <c r="CU2678" t="s">
        <v>22230</v>
      </c>
      <c r="CV2678" t="s">
        <v>22231</v>
      </c>
      <c r="CX2678" t="s">
        <v>4105</v>
      </c>
      <c r="CZ2678" t="s">
        <v>4106</v>
      </c>
      <c r="DA2678">
        <v>1</v>
      </c>
      <c r="DB2678" t="s">
        <v>22238</v>
      </c>
      <c r="DC2678" t="s">
        <v>4237</v>
      </c>
      <c r="DD2678" t="s">
        <v>22230</v>
      </c>
      <c r="DE2678" t="s">
        <v>4158</v>
      </c>
    </row>
    <row r="2679" spans="96:109" x14ac:dyDescent="0.25">
      <c r="CR2679" t="s">
        <v>22241</v>
      </c>
      <c r="CS2679" t="s">
        <v>4050</v>
      </c>
      <c r="CT2679" t="s">
        <v>4034</v>
      </c>
      <c r="CU2679" t="s">
        <v>22230</v>
      </c>
      <c r="CV2679" t="s">
        <v>22231</v>
      </c>
      <c r="CX2679" t="s">
        <v>4105</v>
      </c>
      <c r="CZ2679" t="s">
        <v>4106</v>
      </c>
      <c r="DA2679">
        <v>1</v>
      </c>
      <c r="DB2679" t="s">
        <v>22238</v>
      </c>
      <c r="DC2679" t="s">
        <v>4237</v>
      </c>
      <c r="DD2679" t="s">
        <v>22230</v>
      </c>
      <c r="DE2679" t="s">
        <v>4158</v>
      </c>
    </row>
    <row r="2680" spans="96:109" x14ac:dyDescent="0.25">
      <c r="CR2680" t="s">
        <v>22242</v>
      </c>
      <c r="CS2680" t="s">
        <v>4050</v>
      </c>
      <c r="CT2680" t="s">
        <v>4034</v>
      </c>
      <c r="CU2680" t="s">
        <v>22230</v>
      </c>
      <c r="CV2680" t="s">
        <v>22231</v>
      </c>
      <c r="CX2680" t="s">
        <v>4105</v>
      </c>
      <c r="CZ2680" t="s">
        <v>4106</v>
      </c>
      <c r="DA2680">
        <v>1</v>
      </c>
      <c r="DB2680" t="s">
        <v>22238</v>
      </c>
      <c r="DC2680" t="s">
        <v>4237</v>
      </c>
      <c r="DD2680" t="s">
        <v>22230</v>
      </c>
      <c r="DE2680" t="s">
        <v>4158</v>
      </c>
    </row>
    <row r="2681" spans="96:109" x14ac:dyDescent="0.25">
      <c r="CR2681" t="s">
        <v>22243</v>
      </c>
      <c r="CS2681" t="s">
        <v>4050</v>
      </c>
      <c r="CT2681" t="s">
        <v>4034</v>
      </c>
      <c r="CU2681" t="s">
        <v>22230</v>
      </c>
      <c r="CV2681" t="s">
        <v>22231</v>
      </c>
      <c r="CX2681" t="s">
        <v>4105</v>
      </c>
      <c r="CZ2681" t="s">
        <v>4106</v>
      </c>
      <c r="DA2681">
        <v>1</v>
      </c>
      <c r="DB2681" t="s">
        <v>22244</v>
      </c>
      <c r="DC2681" t="s">
        <v>4237</v>
      </c>
      <c r="DD2681" t="s">
        <v>22230</v>
      </c>
      <c r="DE2681" t="s">
        <v>4158</v>
      </c>
    </row>
    <row r="2682" spans="96:109" x14ac:dyDescent="0.25">
      <c r="CR2682" t="s">
        <v>22245</v>
      </c>
      <c r="CS2682" t="s">
        <v>4050</v>
      </c>
      <c r="CT2682" t="s">
        <v>4034</v>
      </c>
      <c r="CU2682" t="s">
        <v>22230</v>
      </c>
      <c r="CV2682" t="s">
        <v>22231</v>
      </c>
      <c r="CX2682" t="s">
        <v>4105</v>
      </c>
      <c r="CZ2682" t="s">
        <v>4106</v>
      </c>
      <c r="DA2682">
        <v>1</v>
      </c>
      <c r="DB2682" t="s">
        <v>22244</v>
      </c>
      <c r="DC2682" t="s">
        <v>4237</v>
      </c>
      <c r="DD2682" t="s">
        <v>22230</v>
      </c>
      <c r="DE2682" t="s">
        <v>4158</v>
      </c>
    </row>
    <row r="2683" spans="96:109" x14ac:dyDescent="0.25">
      <c r="CR2683" t="s">
        <v>22246</v>
      </c>
      <c r="CS2683" t="s">
        <v>4050</v>
      </c>
      <c r="CT2683" t="s">
        <v>4109</v>
      </c>
      <c r="CU2683" t="s">
        <v>22230</v>
      </c>
      <c r="CV2683" t="s">
        <v>22231</v>
      </c>
      <c r="CX2683" t="s">
        <v>4111</v>
      </c>
      <c r="CZ2683" t="s">
        <v>4106</v>
      </c>
      <c r="DA2683">
        <v>1</v>
      </c>
      <c r="DB2683" t="s">
        <v>22247</v>
      </c>
      <c r="DC2683" t="s">
        <v>4237</v>
      </c>
      <c r="DD2683" t="s">
        <v>22230</v>
      </c>
      <c r="DE2683" t="s">
        <v>4158</v>
      </c>
    </row>
    <row r="2684" spans="96:109" x14ac:dyDescent="0.25">
      <c r="CR2684" t="s">
        <v>8339</v>
      </c>
      <c r="CS2684" t="s">
        <v>4050</v>
      </c>
      <c r="CT2684" t="s">
        <v>4034</v>
      </c>
      <c r="CU2684" t="s">
        <v>22230</v>
      </c>
      <c r="CV2684" t="s">
        <v>22231</v>
      </c>
      <c r="CX2684" t="s">
        <v>4105</v>
      </c>
      <c r="CZ2684" t="s">
        <v>4106</v>
      </c>
      <c r="DA2684">
        <v>1</v>
      </c>
      <c r="DB2684" t="s">
        <v>8340</v>
      </c>
      <c r="DC2684" t="s">
        <v>4237</v>
      </c>
      <c r="DD2684" t="s">
        <v>22230</v>
      </c>
      <c r="DE2684" t="s">
        <v>4158</v>
      </c>
    </row>
    <row r="2685" spans="96:109" x14ac:dyDescent="0.25">
      <c r="CR2685" t="s">
        <v>10309</v>
      </c>
      <c r="CS2685" t="s">
        <v>4050</v>
      </c>
      <c r="CT2685" t="s">
        <v>4027</v>
      </c>
      <c r="CU2685" t="s">
        <v>22230</v>
      </c>
      <c r="CV2685" t="s">
        <v>22231</v>
      </c>
      <c r="CW2685" t="s">
        <v>4151</v>
      </c>
      <c r="CX2685" t="s">
        <v>4105</v>
      </c>
      <c r="CZ2685" t="s">
        <v>4106</v>
      </c>
      <c r="DA2685">
        <v>1</v>
      </c>
      <c r="DB2685" t="s">
        <v>10311</v>
      </c>
      <c r="DC2685" t="s">
        <v>4237</v>
      </c>
      <c r="DD2685" t="s">
        <v>22230</v>
      </c>
      <c r="DE2685" t="s">
        <v>4158</v>
      </c>
    </row>
    <row r="2686" spans="96:109" x14ac:dyDescent="0.25">
      <c r="CR2686" t="s">
        <v>22248</v>
      </c>
      <c r="CS2686" t="s">
        <v>4050</v>
      </c>
      <c r="CT2686" t="s">
        <v>4109</v>
      </c>
      <c r="CU2686" t="s">
        <v>22249</v>
      </c>
      <c r="CV2686" t="s">
        <v>19545</v>
      </c>
      <c r="CX2686" t="s">
        <v>4105</v>
      </c>
      <c r="CZ2686" t="s">
        <v>4106</v>
      </c>
      <c r="DA2686">
        <v>1</v>
      </c>
      <c r="DB2686" t="s">
        <v>22250</v>
      </c>
      <c r="DC2686" t="s">
        <v>4237</v>
      </c>
      <c r="DD2686" t="s">
        <v>22249</v>
      </c>
      <c r="DE2686" t="s">
        <v>4158</v>
      </c>
    </row>
    <row r="2687" spans="96:109" x14ac:dyDescent="0.25">
      <c r="CR2687" t="s">
        <v>22251</v>
      </c>
      <c r="CS2687" t="s">
        <v>4050</v>
      </c>
      <c r="CT2687" t="s">
        <v>4034</v>
      </c>
      <c r="CU2687" t="s">
        <v>22249</v>
      </c>
      <c r="CV2687" t="s">
        <v>22252</v>
      </c>
      <c r="CX2687" t="s">
        <v>4105</v>
      </c>
      <c r="CY2687" s="17">
        <v>0.2</v>
      </c>
      <c r="CZ2687" t="s">
        <v>4121</v>
      </c>
      <c r="DA2687">
        <v>1</v>
      </c>
      <c r="DB2687" t="s">
        <v>22253</v>
      </c>
      <c r="DC2687" t="s">
        <v>4237</v>
      </c>
      <c r="DD2687" t="s">
        <v>22249</v>
      </c>
      <c r="DE2687" t="s">
        <v>4158</v>
      </c>
    </row>
    <row r="2688" spans="96:109" x14ac:dyDescent="0.25">
      <c r="CR2688" t="s">
        <v>22254</v>
      </c>
      <c r="CS2688" t="s">
        <v>4050</v>
      </c>
      <c r="CT2688" t="s">
        <v>4034</v>
      </c>
      <c r="CU2688" t="s">
        <v>22249</v>
      </c>
      <c r="CV2688" t="s">
        <v>19545</v>
      </c>
      <c r="CW2688" t="s">
        <v>8310</v>
      </c>
      <c r="CX2688" t="s">
        <v>4105</v>
      </c>
      <c r="CZ2688" t="s">
        <v>4106</v>
      </c>
      <c r="DA2688">
        <v>1</v>
      </c>
      <c r="DB2688" t="s">
        <v>22255</v>
      </c>
      <c r="DC2688" t="s">
        <v>4237</v>
      </c>
      <c r="DD2688" t="s">
        <v>22249</v>
      </c>
      <c r="DE2688" t="s">
        <v>4158</v>
      </c>
    </row>
    <row r="2689" spans="96:109" x14ac:dyDescent="0.25">
      <c r="CR2689" t="s">
        <v>22256</v>
      </c>
      <c r="CS2689" t="s">
        <v>4050</v>
      </c>
      <c r="CT2689" t="s">
        <v>4034</v>
      </c>
      <c r="CU2689" t="s">
        <v>22249</v>
      </c>
      <c r="CV2689" t="s">
        <v>19545</v>
      </c>
      <c r="CW2689" t="s">
        <v>8310</v>
      </c>
      <c r="CX2689" t="s">
        <v>4105</v>
      </c>
      <c r="CZ2689" t="s">
        <v>4106</v>
      </c>
      <c r="DA2689">
        <v>1</v>
      </c>
      <c r="DB2689" t="s">
        <v>22255</v>
      </c>
      <c r="DC2689" t="s">
        <v>4237</v>
      </c>
      <c r="DD2689" t="s">
        <v>22249</v>
      </c>
      <c r="DE2689" t="s">
        <v>4158</v>
      </c>
    </row>
    <row r="2690" spans="96:109" x14ac:dyDescent="0.25">
      <c r="CR2690" t="s">
        <v>22257</v>
      </c>
      <c r="CS2690" t="s">
        <v>4050</v>
      </c>
      <c r="CT2690" t="s">
        <v>4027</v>
      </c>
      <c r="CU2690" t="s">
        <v>22249</v>
      </c>
      <c r="CV2690" t="s">
        <v>22231</v>
      </c>
      <c r="CW2690" t="s">
        <v>4405</v>
      </c>
      <c r="CX2690" t="s">
        <v>4105</v>
      </c>
      <c r="CY2690" s="17">
        <v>0.2</v>
      </c>
      <c r="CZ2690" t="s">
        <v>4121</v>
      </c>
      <c r="DA2690">
        <v>1</v>
      </c>
      <c r="DB2690" t="s">
        <v>22258</v>
      </c>
      <c r="DC2690" t="s">
        <v>4237</v>
      </c>
      <c r="DD2690" t="s">
        <v>22249</v>
      </c>
      <c r="DE2690" t="s">
        <v>4158</v>
      </c>
    </row>
    <row r="2691" spans="96:109" x14ac:dyDescent="0.25">
      <c r="CR2691" t="s">
        <v>22259</v>
      </c>
      <c r="CS2691" t="s">
        <v>4050</v>
      </c>
      <c r="CT2691" t="s">
        <v>4109</v>
      </c>
      <c r="CU2691" t="s">
        <v>22249</v>
      </c>
      <c r="CV2691" t="s">
        <v>19545</v>
      </c>
      <c r="CX2691" t="s">
        <v>4111</v>
      </c>
      <c r="CZ2691" t="s">
        <v>4106</v>
      </c>
      <c r="DA2691">
        <v>1</v>
      </c>
      <c r="DB2691" t="s">
        <v>22260</v>
      </c>
      <c r="DC2691" t="s">
        <v>4237</v>
      </c>
      <c r="DD2691" t="s">
        <v>22249</v>
      </c>
      <c r="DE2691" t="s">
        <v>4158</v>
      </c>
    </row>
    <row r="2692" spans="96:109" x14ac:dyDescent="0.25">
      <c r="CR2692" t="s">
        <v>22261</v>
      </c>
      <c r="CS2692" t="s">
        <v>4050</v>
      </c>
      <c r="CT2692" t="s">
        <v>4109</v>
      </c>
      <c r="CU2692" t="s">
        <v>22249</v>
      </c>
      <c r="CV2692" t="s">
        <v>19545</v>
      </c>
      <c r="CX2692" t="s">
        <v>4105</v>
      </c>
      <c r="CZ2692" t="s">
        <v>4106</v>
      </c>
      <c r="DA2692">
        <v>1</v>
      </c>
      <c r="DB2692" t="s">
        <v>22262</v>
      </c>
      <c r="DC2692" t="s">
        <v>4237</v>
      </c>
      <c r="DD2692" t="s">
        <v>22249</v>
      </c>
      <c r="DE2692" t="s">
        <v>4158</v>
      </c>
    </row>
    <row r="2693" spans="96:109" x14ac:dyDescent="0.25">
      <c r="CR2693" t="s">
        <v>22263</v>
      </c>
      <c r="CS2693" t="s">
        <v>4050</v>
      </c>
      <c r="CT2693" t="s">
        <v>4109</v>
      </c>
      <c r="CU2693" t="s">
        <v>22249</v>
      </c>
      <c r="CV2693" t="s">
        <v>19545</v>
      </c>
      <c r="CX2693" t="s">
        <v>4111</v>
      </c>
      <c r="CZ2693" t="s">
        <v>4106</v>
      </c>
      <c r="DA2693">
        <v>1</v>
      </c>
      <c r="DB2693" t="s">
        <v>22264</v>
      </c>
      <c r="DC2693" t="s">
        <v>4237</v>
      </c>
      <c r="DD2693" t="s">
        <v>22249</v>
      </c>
      <c r="DE2693" t="s">
        <v>4158</v>
      </c>
    </row>
    <row r="2694" spans="96:109" x14ac:dyDescent="0.25">
      <c r="CR2694" t="s">
        <v>19535</v>
      </c>
      <c r="CS2694" t="s">
        <v>4050</v>
      </c>
      <c r="CT2694" t="s">
        <v>4034</v>
      </c>
      <c r="CU2694" t="s">
        <v>19536</v>
      </c>
      <c r="CV2694" t="s">
        <v>19537</v>
      </c>
      <c r="CX2694" t="s">
        <v>4105</v>
      </c>
      <c r="CZ2694" t="s">
        <v>4106</v>
      </c>
      <c r="DA2694">
        <v>1</v>
      </c>
      <c r="DB2694" t="s">
        <v>19538</v>
      </c>
      <c r="DC2694" t="s">
        <v>4237</v>
      </c>
      <c r="DD2694" t="s">
        <v>19536</v>
      </c>
      <c r="DE2694" t="s">
        <v>4158</v>
      </c>
    </row>
    <row r="2695" spans="96:109" x14ac:dyDescent="0.25">
      <c r="CR2695" t="s">
        <v>19539</v>
      </c>
      <c r="CS2695" t="s">
        <v>4050</v>
      </c>
      <c r="CT2695" t="s">
        <v>4034</v>
      </c>
      <c r="CU2695" t="s">
        <v>19536</v>
      </c>
      <c r="CV2695" t="s">
        <v>8409</v>
      </c>
      <c r="CW2695" t="s">
        <v>4443</v>
      </c>
      <c r="CX2695" t="s">
        <v>4105</v>
      </c>
      <c r="CZ2695" t="s">
        <v>4106</v>
      </c>
      <c r="DA2695">
        <v>1</v>
      </c>
      <c r="DB2695" t="s">
        <v>19540</v>
      </c>
      <c r="DC2695" t="s">
        <v>4237</v>
      </c>
      <c r="DD2695" t="s">
        <v>19536</v>
      </c>
      <c r="DE2695" t="s">
        <v>4158</v>
      </c>
    </row>
    <row r="2696" spans="96:109" x14ac:dyDescent="0.25">
      <c r="CR2696" t="s">
        <v>19541</v>
      </c>
      <c r="CS2696" t="s">
        <v>4050</v>
      </c>
      <c r="CT2696" t="s">
        <v>4104</v>
      </c>
      <c r="CU2696" t="s">
        <v>19536</v>
      </c>
      <c r="CV2696" t="s">
        <v>8409</v>
      </c>
      <c r="CX2696" t="s">
        <v>4105</v>
      </c>
      <c r="CZ2696" t="s">
        <v>4106</v>
      </c>
      <c r="DA2696">
        <v>1</v>
      </c>
      <c r="DB2696" t="s">
        <v>19542</v>
      </c>
      <c r="DC2696" t="s">
        <v>4237</v>
      </c>
      <c r="DD2696" t="s">
        <v>19536</v>
      </c>
      <c r="DE2696" t="s">
        <v>4158</v>
      </c>
    </row>
    <row r="2697" spans="96:109" x14ac:dyDescent="0.25">
      <c r="CR2697" t="s">
        <v>19543</v>
      </c>
      <c r="CS2697" t="s">
        <v>4050</v>
      </c>
      <c r="CT2697" t="s">
        <v>4104</v>
      </c>
      <c r="CU2697" t="s">
        <v>19536</v>
      </c>
      <c r="CV2697" t="s">
        <v>8409</v>
      </c>
      <c r="CX2697" t="s">
        <v>4105</v>
      </c>
      <c r="CZ2697" t="s">
        <v>4106</v>
      </c>
      <c r="DA2697">
        <v>1</v>
      </c>
      <c r="DB2697" t="s">
        <v>19542</v>
      </c>
      <c r="DC2697" t="s">
        <v>4237</v>
      </c>
      <c r="DD2697" t="s">
        <v>19536</v>
      </c>
      <c r="DE2697" t="s">
        <v>4158</v>
      </c>
    </row>
    <row r="2698" spans="96:109" x14ac:dyDescent="0.25">
      <c r="CR2698" t="s">
        <v>19544</v>
      </c>
      <c r="CS2698" t="s">
        <v>4050</v>
      </c>
      <c r="CT2698" t="s">
        <v>4126</v>
      </c>
      <c r="CU2698" t="s">
        <v>19536</v>
      </c>
      <c r="CV2698" t="s">
        <v>19545</v>
      </c>
      <c r="CX2698" t="s">
        <v>4105</v>
      </c>
      <c r="CY2698" s="17">
        <v>0.2</v>
      </c>
      <c r="CZ2698" t="s">
        <v>4106</v>
      </c>
      <c r="DA2698">
        <v>1</v>
      </c>
      <c r="DB2698" t="s">
        <v>19546</v>
      </c>
      <c r="DC2698" t="s">
        <v>4237</v>
      </c>
      <c r="DD2698" t="s">
        <v>19536</v>
      </c>
      <c r="DE2698" t="s">
        <v>4158</v>
      </c>
    </row>
    <row r="2699" spans="96:109" x14ac:dyDescent="0.25">
      <c r="CR2699" t="s">
        <v>19547</v>
      </c>
      <c r="CS2699" t="s">
        <v>4050</v>
      </c>
      <c r="CT2699" t="s">
        <v>4032</v>
      </c>
      <c r="CU2699" t="s">
        <v>19548</v>
      </c>
      <c r="CV2699" t="s">
        <v>8408</v>
      </c>
      <c r="CX2699" t="s">
        <v>4105</v>
      </c>
      <c r="CZ2699" t="s">
        <v>4106</v>
      </c>
      <c r="DA2699">
        <v>1</v>
      </c>
      <c r="DB2699" t="s">
        <v>19549</v>
      </c>
      <c r="DC2699" t="s">
        <v>4237</v>
      </c>
      <c r="DD2699" t="s">
        <v>19548</v>
      </c>
      <c r="DE2699" t="s">
        <v>4158</v>
      </c>
    </row>
    <row r="2700" spans="96:109" x14ac:dyDescent="0.25">
      <c r="CR2700" t="s">
        <v>19550</v>
      </c>
      <c r="CS2700" t="s">
        <v>4050</v>
      </c>
      <c r="CT2700" t="s">
        <v>4034</v>
      </c>
      <c r="CU2700" t="s">
        <v>19548</v>
      </c>
      <c r="CV2700" t="s">
        <v>8408</v>
      </c>
      <c r="CX2700" t="s">
        <v>4105</v>
      </c>
      <c r="CZ2700" t="s">
        <v>4106</v>
      </c>
      <c r="DA2700">
        <v>1</v>
      </c>
      <c r="DB2700" t="s">
        <v>19551</v>
      </c>
      <c r="DC2700" t="s">
        <v>4237</v>
      </c>
      <c r="DD2700" t="s">
        <v>19548</v>
      </c>
      <c r="DE2700" t="s">
        <v>4158</v>
      </c>
    </row>
    <row r="2701" spans="96:109" x14ac:dyDescent="0.25">
      <c r="CR2701" t="s">
        <v>4675</v>
      </c>
      <c r="CS2701" t="s">
        <v>4050</v>
      </c>
      <c r="CT2701" t="s">
        <v>4032</v>
      </c>
      <c r="CU2701" t="s">
        <v>9329</v>
      </c>
      <c r="CV2701" t="s">
        <v>8893</v>
      </c>
      <c r="CX2701" t="s">
        <v>4105</v>
      </c>
      <c r="CZ2701" t="s">
        <v>4106</v>
      </c>
      <c r="DA2701">
        <v>1</v>
      </c>
      <c r="DB2701" t="s">
        <v>4676</v>
      </c>
      <c r="DC2701" t="s">
        <v>4237</v>
      </c>
      <c r="DD2701" t="s">
        <v>9329</v>
      </c>
      <c r="DE2701" t="s">
        <v>4158</v>
      </c>
    </row>
    <row r="2702" spans="96:109" x14ac:dyDescent="0.25">
      <c r="CR2702" t="s">
        <v>9330</v>
      </c>
      <c r="CS2702" t="s">
        <v>4050</v>
      </c>
      <c r="CT2702" t="s">
        <v>4109</v>
      </c>
      <c r="CU2702" t="s">
        <v>9329</v>
      </c>
      <c r="CV2702" t="s">
        <v>9331</v>
      </c>
      <c r="CX2702" t="s">
        <v>4111</v>
      </c>
      <c r="CZ2702" t="s">
        <v>4106</v>
      </c>
      <c r="DA2702">
        <v>1</v>
      </c>
      <c r="DB2702" t="s">
        <v>9332</v>
      </c>
      <c r="DC2702" t="s">
        <v>4237</v>
      </c>
      <c r="DD2702" t="s">
        <v>9329</v>
      </c>
      <c r="DE2702" t="s">
        <v>4158</v>
      </c>
    </row>
    <row r="2703" spans="96:109" x14ac:dyDescent="0.25">
      <c r="CR2703" t="s">
        <v>9333</v>
      </c>
      <c r="CS2703" t="s">
        <v>4050</v>
      </c>
      <c r="CT2703" t="s">
        <v>4126</v>
      </c>
      <c r="CU2703" t="s">
        <v>9329</v>
      </c>
      <c r="CV2703" t="s">
        <v>8893</v>
      </c>
      <c r="CW2703" t="s">
        <v>4482</v>
      </c>
      <c r="CX2703" t="s">
        <v>4105</v>
      </c>
      <c r="CZ2703" t="s">
        <v>4106</v>
      </c>
      <c r="DA2703">
        <v>1</v>
      </c>
      <c r="DB2703" t="s">
        <v>9334</v>
      </c>
      <c r="DC2703" t="s">
        <v>4237</v>
      </c>
      <c r="DD2703" t="s">
        <v>9329</v>
      </c>
      <c r="DE2703" t="s">
        <v>4158</v>
      </c>
    </row>
    <row r="2704" spans="96:109" x14ac:dyDescent="0.25">
      <c r="CR2704" t="s">
        <v>9335</v>
      </c>
      <c r="CS2704" t="s">
        <v>4050</v>
      </c>
      <c r="CT2704" t="s">
        <v>4034</v>
      </c>
      <c r="CU2704" t="s">
        <v>9329</v>
      </c>
      <c r="CV2704" t="s">
        <v>8893</v>
      </c>
      <c r="CX2704" t="s">
        <v>4105</v>
      </c>
      <c r="CZ2704" t="s">
        <v>4106</v>
      </c>
      <c r="DA2704">
        <v>1</v>
      </c>
      <c r="DB2704" t="s">
        <v>8913</v>
      </c>
      <c r="DC2704" t="s">
        <v>4237</v>
      </c>
      <c r="DD2704" t="s">
        <v>9329</v>
      </c>
      <c r="DE2704" t="s">
        <v>4158</v>
      </c>
    </row>
    <row r="2705" spans="96:109" x14ac:dyDescent="0.25">
      <c r="CR2705" t="s">
        <v>9336</v>
      </c>
      <c r="CS2705" t="s">
        <v>4050</v>
      </c>
      <c r="CT2705" t="s">
        <v>4109</v>
      </c>
      <c r="CU2705" t="s">
        <v>9329</v>
      </c>
      <c r="CV2705" t="s">
        <v>8525</v>
      </c>
      <c r="CX2705" t="s">
        <v>4111</v>
      </c>
      <c r="CZ2705" t="s">
        <v>4106</v>
      </c>
      <c r="DA2705">
        <v>1</v>
      </c>
      <c r="DB2705" t="s">
        <v>9337</v>
      </c>
      <c r="DC2705" t="s">
        <v>4237</v>
      </c>
      <c r="DD2705" t="s">
        <v>9329</v>
      </c>
      <c r="DE2705" t="s">
        <v>4158</v>
      </c>
    </row>
    <row r="2706" spans="96:109" x14ac:dyDescent="0.25">
      <c r="CR2706" t="s">
        <v>8384</v>
      </c>
      <c r="CS2706" t="s">
        <v>4050</v>
      </c>
      <c r="CT2706" t="s">
        <v>4027</v>
      </c>
      <c r="CU2706" t="s">
        <v>9329</v>
      </c>
      <c r="CV2706" t="s">
        <v>8522</v>
      </c>
      <c r="CX2706" t="s">
        <v>4105</v>
      </c>
      <c r="CZ2706" t="s">
        <v>4106</v>
      </c>
      <c r="DA2706">
        <v>1</v>
      </c>
      <c r="DB2706" t="s">
        <v>8385</v>
      </c>
      <c r="DC2706" t="s">
        <v>4237</v>
      </c>
      <c r="DD2706" t="s">
        <v>9329</v>
      </c>
      <c r="DE2706" t="s">
        <v>4158</v>
      </c>
    </row>
    <row r="2707" spans="96:109" x14ac:dyDescent="0.25">
      <c r="CR2707" t="s">
        <v>9338</v>
      </c>
      <c r="CS2707" t="s">
        <v>4050</v>
      </c>
      <c r="CT2707" t="s">
        <v>4109</v>
      </c>
      <c r="CU2707" t="s">
        <v>9329</v>
      </c>
      <c r="CV2707" t="s">
        <v>8406</v>
      </c>
      <c r="CX2707" t="s">
        <v>4111</v>
      </c>
      <c r="CZ2707" t="s">
        <v>4106</v>
      </c>
      <c r="DA2707">
        <v>1</v>
      </c>
      <c r="DB2707" t="s">
        <v>9339</v>
      </c>
      <c r="DC2707" t="s">
        <v>4237</v>
      </c>
      <c r="DD2707" t="s">
        <v>9329</v>
      </c>
      <c r="DE2707" t="s">
        <v>4158</v>
      </c>
    </row>
    <row r="2708" spans="96:109" x14ac:dyDescent="0.25">
      <c r="CR2708" t="s">
        <v>9340</v>
      </c>
      <c r="CS2708" t="s">
        <v>4050</v>
      </c>
      <c r="CT2708" t="s">
        <v>4109</v>
      </c>
      <c r="CU2708" t="s">
        <v>9329</v>
      </c>
      <c r="CV2708" t="s">
        <v>8522</v>
      </c>
      <c r="CX2708" t="s">
        <v>4111</v>
      </c>
      <c r="CZ2708" t="s">
        <v>4106</v>
      </c>
      <c r="DA2708">
        <v>1</v>
      </c>
      <c r="DB2708" t="s">
        <v>9341</v>
      </c>
      <c r="DC2708" t="s">
        <v>4237</v>
      </c>
      <c r="DD2708" t="s">
        <v>9329</v>
      </c>
      <c r="DE2708" t="s">
        <v>4158</v>
      </c>
    </row>
    <row r="2709" spans="96:109" x14ac:dyDescent="0.25">
      <c r="CR2709" t="s">
        <v>19552</v>
      </c>
      <c r="CS2709" t="s">
        <v>4050</v>
      </c>
      <c r="CT2709" t="s">
        <v>4027</v>
      </c>
      <c r="CU2709" t="s">
        <v>19553</v>
      </c>
      <c r="CV2709" t="s">
        <v>8525</v>
      </c>
      <c r="CW2709" t="s">
        <v>4538</v>
      </c>
      <c r="CX2709" t="s">
        <v>4105</v>
      </c>
      <c r="CY2709" s="17">
        <v>0.2</v>
      </c>
      <c r="CZ2709" t="s">
        <v>4106</v>
      </c>
      <c r="DA2709">
        <v>1</v>
      </c>
      <c r="DB2709" t="s">
        <v>19554</v>
      </c>
      <c r="DC2709" t="s">
        <v>4237</v>
      </c>
      <c r="DD2709" t="s">
        <v>19553</v>
      </c>
      <c r="DE2709" t="s">
        <v>4158</v>
      </c>
    </row>
    <row r="2710" spans="96:109" x14ac:dyDescent="0.25">
      <c r="CR2710" t="s">
        <v>19555</v>
      </c>
      <c r="CS2710" t="s">
        <v>4050</v>
      </c>
      <c r="CT2710" t="s">
        <v>4032</v>
      </c>
      <c r="CU2710" t="s">
        <v>19553</v>
      </c>
      <c r="CV2710" t="s">
        <v>8525</v>
      </c>
      <c r="CX2710" t="s">
        <v>4105</v>
      </c>
      <c r="CZ2710" t="s">
        <v>4106</v>
      </c>
      <c r="DA2710">
        <v>1</v>
      </c>
      <c r="DB2710" t="s">
        <v>8913</v>
      </c>
      <c r="DC2710" t="s">
        <v>4237</v>
      </c>
      <c r="DD2710" t="s">
        <v>19553</v>
      </c>
      <c r="DE2710" t="s">
        <v>4158</v>
      </c>
    </row>
    <row r="2711" spans="96:109" x14ac:dyDescent="0.25">
      <c r="CR2711" t="s">
        <v>19556</v>
      </c>
      <c r="CS2711" t="s">
        <v>4050</v>
      </c>
      <c r="CT2711" t="s">
        <v>4034</v>
      </c>
      <c r="CU2711" t="s">
        <v>19553</v>
      </c>
      <c r="CV2711" t="s">
        <v>8525</v>
      </c>
      <c r="CW2711" t="s">
        <v>4225</v>
      </c>
      <c r="CX2711" t="s">
        <v>4105</v>
      </c>
      <c r="CY2711" s="17">
        <v>0.2</v>
      </c>
      <c r="CZ2711" t="s">
        <v>4121</v>
      </c>
      <c r="DA2711">
        <v>1</v>
      </c>
      <c r="DB2711" t="s">
        <v>19557</v>
      </c>
      <c r="DC2711" t="s">
        <v>4237</v>
      </c>
      <c r="DD2711" t="s">
        <v>19553</v>
      </c>
      <c r="DE2711" t="s">
        <v>4158</v>
      </c>
    </row>
    <row r="2712" spans="96:109" x14ac:dyDescent="0.25">
      <c r="CR2712" t="s">
        <v>19558</v>
      </c>
      <c r="CS2712" t="s">
        <v>4050</v>
      </c>
      <c r="CT2712" t="s">
        <v>4034</v>
      </c>
      <c r="CU2712" t="s">
        <v>19553</v>
      </c>
      <c r="CV2712" t="s">
        <v>8525</v>
      </c>
      <c r="CW2712" t="s">
        <v>4225</v>
      </c>
      <c r="CX2712" t="s">
        <v>4105</v>
      </c>
      <c r="CY2712" s="17">
        <v>0.2</v>
      </c>
      <c r="CZ2712" t="s">
        <v>4121</v>
      </c>
      <c r="DA2712">
        <v>1</v>
      </c>
      <c r="DB2712" t="s">
        <v>19557</v>
      </c>
      <c r="DC2712" t="s">
        <v>4237</v>
      </c>
      <c r="DD2712" t="s">
        <v>19553</v>
      </c>
      <c r="DE2712" t="s">
        <v>4158</v>
      </c>
    </row>
    <row r="2713" spans="96:109" x14ac:dyDescent="0.25">
      <c r="CR2713" t="s">
        <v>19559</v>
      </c>
      <c r="CS2713" t="s">
        <v>4050</v>
      </c>
      <c r="CT2713" t="s">
        <v>4109</v>
      </c>
      <c r="CU2713" t="s">
        <v>19553</v>
      </c>
      <c r="CV2713" t="s">
        <v>8525</v>
      </c>
      <c r="CX2713" t="s">
        <v>4111</v>
      </c>
      <c r="CZ2713" t="s">
        <v>4106</v>
      </c>
      <c r="DA2713">
        <v>1</v>
      </c>
      <c r="DB2713" t="s">
        <v>19560</v>
      </c>
      <c r="DC2713" t="s">
        <v>4237</v>
      </c>
      <c r="DD2713" t="s">
        <v>19553</v>
      </c>
      <c r="DE2713" t="s">
        <v>4158</v>
      </c>
    </row>
    <row r="2714" spans="96:109" x14ac:dyDescent="0.25">
      <c r="CR2714" t="s">
        <v>19561</v>
      </c>
      <c r="CS2714" t="s">
        <v>4050</v>
      </c>
      <c r="CT2714" t="s">
        <v>4109</v>
      </c>
      <c r="CU2714" t="s">
        <v>19553</v>
      </c>
      <c r="CV2714" t="s">
        <v>8525</v>
      </c>
      <c r="CX2714" t="s">
        <v>4111</v>
      </c>
      <c r="CZ2714" t="s">
        <v>4106</v>
      </c>
      <c r="DA2714">
        <v>1</v>
      </c>
      <c r="DB2714" t="s">
        <v>19562</v>
      </c>
      <c r="DC2714" t="s">
        <v>4237</v>
      </c>
      <c r="DD2714" t="s">
        <v>19553</v>
      </c>
      <c r="DE2714" t="s">
        <v>4158</v>
      </c>
    </row>
    <row r="2715" spans="96:109" x14ac:dyDescent="0.25">
      <c r="CR2715" t="s">
        <v>8250</v>
      </c>
      <c r="CS2715" t="s">
        <v>4050</v>
      </c>
      <c r="CT2715" t="s">
        <v>4034</v>
      </c>
      <c r="CU2715" t="s">
        <v>19553</v>
      </c>
      <c r="CV2715" t="s">
        <v>8525</v>
      </c>
      <c r="CX2715" t="s">
        <v>4105</v>
      </c>
      <c r="CZ2715" t="s">
        <v>4106</v>
      </c>
      <c r="DA2715">
        <v>1</v>
      </c>
      <c r="DB2715" t="s">
        <v>8251</v>
      </c>
      <c r="DC2715" t="s">
        <v>4237</v>
      </c>
      <c r="DD2715" t="s">
        <v>19553</v>
      </c>
      <c r="DE2715" t="s">
        <v>4158</v>
      </c>
    </row>
    <row r="2716" spans="96:109" x14ac:dyDescent="0.25">
      <c r="CR2716" t="s">
        <v>19563</v>
      </c>
      <c r="CS2716" t="s">
        <v>4050</v>
      </c>
      <c r="CT2716" t="s">
        <v>4034</v>
      </c>
      <c r="CU2716" t="s">
        <v>19564</v>
      </c>
      <c r="CV2716" t="s">
        <v>4475</v>
      </c>
      <c r="CX2716" t="s">
        <v>4105</v>
      </c>
      <c r="CY2716" s="17">
        <v>0.2</v>
      </c>
      <c r="CZ2716" t="s">
        <v>4121</v>
      </c>
      <c r="DA2716">
        <v>1</v>
      </c>
      <c r="DB2716" t="s">
        <v>19565</v>
      </c>
      <c r="DC2716" t="s">
        <v>4237</v>
      </c>
      <c r="DD2716" t="s">
        <v>19564</v>
      </c>
      <c r="DE2716" t="s">
        <v>4158</v>
      </c>
    </row>
    <row r="2717" spans="96:109" x14ac:dyDescent="0.25">
      <c r="CR2717" t="s">
        <v>19566</v>
      </c>
      <c r="CS2717" t="s">
        <v>4050</v>
      </c>
      <c r="CT2717" t="s">
        <v>4032</v>
      </c>
      <c r="CU2717" t="s">
        <v>19564</v>
      </c>
      <c r="CV2717" t="s">
        <v>4475</v>
      </c>
      <c r="CW2717" t="s">
        <v>4269</v>
      </c>
      <c r="CX2717" t="s">
        <v>4105</v>
      </c>
      <c r="CY2717" s="17">
        <v>0.2</v>
      </c>
      <c r="CZ2717" t="s">
        <v>4121</v>
      </c>
      <c r="DA2717">
        <v>1</v>
      </c>
      <c r="DB2717" t="s">
        <v>19557</v>
      </c>
      <c r="DC2717" t="s">
        <v>4237</v>
      </c>
      <c r="DD2717" t="s">
        <v>19564</v>
      </c>
      <c r="DE2717" t="s">
        <v>4158</v>
      </c>
    </row>
    <row r="2718" spans="96:109" x14ac:dyDescent="0.25">
      <c r="CR2718" t="s">
        <v>19567</v>
      </c>
      <c r="CS2718" t="s">
        <v>4050</v>
      </c>
      <c r="CT2718" t="s">
        <v>4109</v>
      </c>
      <c r="CU2718" t="s">
        <v>19564</v>
      </c>
      <c r="CV2718" t="s">
        <v>4475</v>
      </c>
      <c r="CW2718" t="s">
        <v>4239</v>
      </c>
      <c r="CX2718" t="s">
        <v>4111</v>
      </c>
      <c r="CZ2718" t="s">
        <v>4106</v>
      </c>
      <c r="DA2718">
        <v>1</v>
      </c>
      <c r="DB2718" t="s">
        <v>19568</v>
      </c>
      <c r="DC2718" t="s">
        <v>4237</v>
      </c>
      <c r="DD2718" t="s">
        <v>19564</v>
      </c>
      <c r="DE2718" t="s">
        <v>4158</v>
      </c>
    </row>
    <row r="2719" spans="96:109" x14ac:dyDescent="0.25">
      <c r="CR2719" t="s">
        <v>19569</v>
      </c>
      <c r="CS2719" t="s">
        <v>4050</v>
      </c>
      <c r="CT2719" t="s">
        <v>4104</v>
      </c>
      <c r="CU2719" t="s">
        <v>19570</v>
      </c>
      <c r="CV2719" t="s">
        <v>8405</v>
      </c>
      <c r="CX2719" t="s">
        <v>4105</v>
      </c>
      <c r="CZ2719" t="s">
        <v>4106</v>
      </c>
      <c r="DA2719">
        <v>1</v>
      </c>
      <c r="DB2719" t="s">
        <v>19571</v>
      </c>
      <c r="DC2719" t="s">
        <v>4237</v>
      </c>
      <c r="DD2719" t="s">
        <v>19570</v>
      </c>
      <c r="DE2719" t="s">
        <v>4158</v>
      </c>
    </row>
    <row r="2720" spans="96:109" x14ac:dyDescent="0.25">
      <c r="CR2720" t="s">
        <v>19572</v>
      </c>
      <c r="CS2720" t="s">
        <v>4050</v>
      </c>
      <c r="CT2720" t="s">
        <v>4109</v>
      </c>
      <c r="CU2720" t="s">
        <v>19570</v>
      </c>
      <c r="CV2720" t="s">
        <v>8405</v>
      </c>
      <c r="CX2720" t="s">
        <v>4105</v>
      </c>
      <c r="CY2720" s="17">
        <v>0.2</v>
      </c>
      <c r="CZ2720" t="s">
        <v>4121</v>
      </c>
      <c r="DA2720">
        <v>1</v>
      </c>
      <c r="DB2720" t="s">
        <v>19573</v>
      </c>
      <c r="DC2720" t="s">
        <v>4237</v>
      </c>
      <c r="DD2720" t="s">
        <v>19570</v>
      </c>
      <c r="DE2720" t="s">
        <v>4158</v>
      </c>
    </row>
    <row r="2721" spans="96:109" x14ac:dyDescent="0.25">
      <c r="CR2721" t="s">
        <v>8247</v>
      </c>
      <c r="CS2721" t="s">
        <v>4050</v>
      </c>
      <c r="CT2721" t="s">
        <v>4034</v>
      </c>
      <c r="CU2721" t="s">
        <v>19570</v>
      </c>
      <c r="CV2721" t="s">
        <v>4475</v>
      </c>
      <c r="CX2721" t="s">
        <v>4105</v>
      </c>
      <c r="CZ2721" t="s">
        <v>4106</v>
      </c>
      <c r="DA2721">
        <v>1</v>
      </c>
      <c r="DB2721" t="s">
        <v>8248</v>
      </c>
      <c r="DC2721" t="s">
        <v>4237</v>
      </c>
      <c r="DD2721" t="s">
        <v>19570</v>
      </c>
      <c r="DE2721" t="s">
        <v>4158</v>
      </c>
    </row>
    <row r="2722" spans="96:109" x14ac:dyDescent="0.25">
      <c r="CR2722" t="s">
        <v>19574</v>
      </c>
      <c r="CS2722" t="s">
        <v>4050</v>
      </c>
      <c r="CT2722" t="s">
        <v>4109</v>
      </c>
      <c r="CU2722" t="s">
        <v>19570</v>
      </c>
      <c r="CV2722" t="s">
        <v>8405</v>
      </c>
      <c r="CX2722" t="s">
        <v>4111</v>
      </c>
      <c r="CZ2722" t="s">
        <v>4106</v>
      </c>
      <c r="DA2722">
        <v>1</v>
      </c>
      <c r="DB2722" t="s">
        <v>19575</v>
      </c>
      <c r="DC2722" t="s">
        <v>4237</v>
      </c>
      <c r="DD2722" t="s">
        <v>19570</v>
      </c>
      <c r="DE2722" t="s">
        <v>4158</v>
      </c>
    </row>
    <row r="2723" spans="96:109" x14ac:dyDescent="0.25">
      <c r="CR2723" t="s">
        <v>19576</v>
      </c>
      <c r="CS2723" t="s">
        <v>4050</v>
      </c>
      <c r="CT2723" t="s">
        <v>4109</v>
      </c>
      <c r="CU2723" t="s">
        <v>19570</v>
      </c>
      <c r="CV2723" t="s">
        <v>8405</v>
      </c>
      <c r="CX2723" t="s">
        <v>4111</v>
      </c>
      <c r="CZ2723" t="s">
        <v>4106</v>
      </c>
      <c r="DA2723">
        <v>1</v>
      </c>
      <c r="DB2723" t="s">
        <v>19577</v>
      </c>
      <c r="DC2723" t="s">
        <v>4237</v>
      </c>
      <c r="DD2723" t="s">
        <v>19570</v>
      </c>
      <c r="DE2723" t="s">
        <v>4158</v>
      </c>
    </row>
    <row r="2724" spans="96:109" x14ac:dyDescent="0.25">
      <c r="CR2724" t="s">
        <v>19578</v>
      </c>
      <c r="CS2724" t="s">
        <v>4050</v>
      </c>
      <c r="CT2724" t="s">
        <v>4126</v>
      </c>
      <c r="CU2724" t="s">
        <v>19570</v>
      </c>
      <c r="CV2724" t="s">
        <v>8405</v>
      </c>
      <c r="CX2724" t="s">
        <v>4105</v>
      </c>
      <c r="CY2724" s="17">
        <v>0.2</v>
      </c>
      <c r="CZ2724" t="s">
        <v>4121</v>
      </c>
      <c r="DA2724">
        <v>1</v>
      </c>
      <c r="DB2724" t="s">
        <v>19579</v>
      </c>
      <c r="DC2724" t="s">
        <v>4237</v>
      </c>
      <c r="DD2724" t="s">
        <v>19570</v>
      </c>
      <c r="DE2724" t="s">
        <v>4158</v>
      </c>
    </row>
    <row r="2725" spans="96:109" x14ac:dyDescent="0.25">
      <c r="CR2725" t="s">
        <v>19580</v>
      </c>
      <c r="CS2725" t="s">
        <v>4050</v>
      </c>
      <c r="CT2725" t="s">
        <v>4032</v>
      </c>
      <c r="CU2725" t="s">
        <v>19570</v>
      </c>
      <c r="CV2725" t="s">
        <v>8405</v>
      </c>
      <c r="CX2725" t="s">
        <v>4105</v>
      </c>
      <c r="CZ2725" t="s">
        <v>4106</v>
      </c>
      <c r="DA2725">
        <v>1</v>
      </c>
      <c r="DB2725" t="s">
        <v>19581</v>
      </c>
      <c r="DC2725" t="s">
        <v>4237</v>
      </c>
      <c r="DD2725" t="s">
        <v>19570</v>
      </c>
      <c r="DE2725" t="s">
        <v>4158</v>
      </c>
    </row>
    <row r="2726" spans="96:109" x14ac:dyDescent="0.25">
      <c r="CR2726" t="s">
        <v>19582</v>
      </c>
      <c r="CS2726" t="s">
        <v>4050</v>
      </c>
      <c r="CT2726" t="s">
        <v>4032</v>
      </c>
      <c r="CU2726" t="s">
        <v>19570</v>
      </c>
      <c r="CV2726" t="s">
        <v>8405</v>
      </c>
      <c r="CX2726" t="s">
        <v>4105</v>
      </c>
      <c r="CZ2726" t="s">
        <v>4106</v>
      </c>
      <c r="DA2726">
        <v>1</v>
      </c>
      <c r="DB2726" t="s">
        <v>19581</v>
      </c>
      <c r="DC2726" t="s">
        <v>4237</v>
      </c>
      <c r="DD2726" t="s">
        <v>19570</v>
      </c>
      <c r="DE2726" t="s">
        <v>4158</v>
      </c>
    </row>
    <row r="2727" spans="96:109" x14ac:dyDescent="0.25">
      <c r="CR2727" t="s">
        <v>19583</v>
      </c>
      <c r="CS2727" t="s">
        <v>4050</v>
      </c>
      <c r="CT2727" t="s">
        <v>4034</v>
      </c>
      <c r="CU2727" t="s">
        <v>19570</v>
      </c>
      <c r="CV2727" t="s">
        <v>8405</v>
      </c>
      <c r="CW2727" t="s">
        <v>4232</v>
      </c>
      <c r="CX2727" t="s">
        <v>4105</v>
      </c>
      <c r="CZ2727" t="s">
        <v>4106</v>
      </c>
      <c r="DA2727">
        <v>1</v>
      </c>
      <c r="DB2727" t="s">
        <v>19584</v>
      </c>
      <c r="DC2727" t="s">
        <v>4237</v>
      </c>
      <c r="DD2727" t="s">
        <v>19570</v>
      </c>
      <c r="DE2727" t="s">
        <v>4158</v>
      </c>
    </row>
    <row r="2728" spans="96:109" x14ac:dyDescent="0.25">
      <c r="CR2728" t="s">
        <v>19585</v>
      </c>
      <c r="CS2728" t="s">
        <v>4050</v>
      </c>
      <c r="CT2728" t="s">
        <v>4109</v>
      </c>
      <c r="CU2728" t="s">
        <v>19570</v>
      </c>
      <c r="CV2728" t="s">
        <v>8405</v>
      </c>
      <c r="CX2728" t="s">
        <v>4111</v>
      </c>
      <c r="CZ2728" t="s">
        <v>4106</v>
      </c>
      <c r="DA2728">
        <v>1</v>
      </c>
      <c r="DB2728" t="s">
        <v>19586</v>
      </c>
      <c r="DC2728" t="s">
        <v>4237</v>
      </c>
      <c r="DD2728" t="s">
        <v>19570</v>
      </c>
      <c r="DE2728" t="s">
        <v>4158</v>
      </c>
    </row>
    <row r="2729" spans="96:109" x14ac:dyDescent="0.25">
      <c r="CR2729" t="s">
        <v>19587</v>
      </c>
      <c r="CS2729" t="s">
        <v>4050</v>
      </c>
      <c r="CT2729" t="s">
        <v>4109</v>
      </c>
      <c r="CU2729" t="s">
        <v>19588</v>
      </c>
      <c r="CV2729" t="s">
        <v>8523</v>
      </c>
      <c r="CW2729" t="s">
        <v>4189</v>
      </c>
      <c r="CX2729" t="s">
        <v>4111</v>
      </c>
      <c r="CZ2729" t="s">
        <v>4106</v>
      </c>
      <c r="DA2729">
        <v>1</v>
      </c>
      <c r="DB2729" t="s">
        <v>19589</v>
      </c>
      <c r="DC2729" t="s">
        <v>4237</v>
      </c>
      <c r="DD2729" t="s">
        <v>19588</v>
      </c>
      <c r="DE2729" t="s">
        <v>4158</v>
      </c>
    </row>
    <row r="2730" spans="96:109" x14ac:dyDescent="0.25">
      <c r="CR2730" t="s">
        <v>19590</v>
      </c>
      <c r="CS2730" t="s">
        <v>4050</v>
      </c>
      <c r="CT2730" t="s">
        <v>4109</v>
      </c>
      <c r="CU2730" t="s">
        <v>19588</v>
      </c>
      <c r="CV2730" t="s">
        <v>8523</v>
      </c>
      <c r="CX2730" t="s">
        <v>4111</v>
      </c>
      <c r="CZ2730" t="s">
        <v>4106</v>
      </c>
      <c r="DA2730">
        <v>1</v>
      </c>
      <c r="DB2730" t="s">
        <v>19591</v>
      </c>
      <c r="DC2730" t="s">
        <v>4237</v>
      </c>
      <c r="DD2730" t="s">
        <v>19588</v>
      </c>
      <c r="DE2730" t="s">
        <v>4158</v>
      </c>
    </row>
    <row r="2731" spans="96:109" x14ac:dyDescent="0.25">
      <c r="CR2731" t="s">
        <v>19592</v>
      </c>
      <c r="CS2731" t="s">
        <v>4050</v>
      </c>
      <c r="CT2731" t="s">
        <v>4109</v>
      </c>
      <c r="CU2731" t="s">
        <v>19588</v>
      </c>
      <c r="CV2731" t="s">
        <v>8523</v>
      </c>
      <c r="CX2731" t="s">
        <v>4111</v>
      </c>
      <c r="CZ2731" t="s">
        <v>4106</v>
      </c>
      <c r="DA2731">
        <v>1</v>
      </c>
      <c r="DB2731" t="s">
        <v>19593</v>
      </c>
      <c r="DC2731" t="s">
        <v>4237</v>
      </c>
      <c r="DD2731" t="s">
        <v>19588</v>
      </c>
      <c r="DE2731" t="s">
        <v>4158</v>
      </c>
    </row>
    <row r="2732" spans="96:109" x14ac:dyDescent="0.25">
      <c r="CR2732" t="s">
        <v>19594</v>
      </c>
      <c r="CS2732" t="s">
        <v>4050</v>
      </c>
      <c r="CT2732" t="s">
        <v>4109</v>
      </c>
      <c r="CU2732" t="s">
        <v>19588</v>
      </c>
      <c r="CV2732" t="s">
        <v>8523</v>
      </c>
      <c r="CX2732" t="s">
        <v>4111</v>
      </c>
      <c r="CZ2732" t="s">
        <v>4106</v>
      </c>
      <c r="DA2732">
        <v>1</v>
      </c>
      <c r="DB2732" t="s">
        <v>19595</v>
      </c>
      <c r="DC2732" t="s">
        <v>4237</v>
      </c>
      <c r="DD2732" t="s">
        <v>19588</v>
      </c>
      <c r="DE2732" t="s">
        <v>4158</v>
      </c>
    </row>
    <row r="2733" spans="96:109" x14ac:dyDescent="0.25">
      <c r="CR2733" t="s">
        <v>19596</v>
      </c>
      <c r="CS2733" t="s">
        <v>4050</v>
      </c>
      <c r="CT2733" t="s">
        <v>4109</v>
      </c>
      <c r="CU2733" t="s">
        <v>19588</v>
      </c>
      <c r="CV2733" t="s">
        <v>8523</v>
      </c>
      <c r="CX2733" t="s">
        <v>4111</v>
      </c>
      <c r="CZ2733" t="s">
        <v>4106</v>
      </c>
      <c r="DA2733">
        <v>1</v>
      </c>
      <c r="DB2733" t="s">
        <v>19597</v>
      </c>
      <c r="DC2733" t="s">
        <v>4237</v>
      </c>
      <c r="DD2733" t="s">
        <v>19588</v>
      </c>
      <c r="DE2733" t="s">
        <v>4158</v>
      </c>
    </row>
    <row r="2734" spans="96:109" x14ac:dyDescent="0.25">
      <c r="CR2734" t="s">
        <v>19598</v>
      </c>
      <c r="CS2734" t="s">
        <v>4050</v>
      </c>
      <c r="CT2734" t="s">
        <v>4109</v>
      </c>
      <c r="CU2734" t="s">
        <v>19588</v>
      </c>
      <c r="CV2734" t="s">
        <v>8523</v>
      </c>
      <c r="CX2734" t="s">
        <v>4111</v>
      </c>
      <c r="CZ2734" t="s">
        <v>4106</v>
      </c>
      <c r="DA2734">
        <v>1</v>
      </c>
      <c r="DB2734" t="s">
        <v>19599</v>
      </c>
      <c r="DC2734" t="s">
        <v>4237</v>
      </c>
      <c r="DD2734" t="s">
        <v>19588</v>
      </c>
      <c r="DE2734" t="s">
        <v>4158</v>
      </c>
    </row>
    <row r="2735" spans="96:109" x14ac:dyDescent="0.25">
      <c r="CR2735" t="s">
        <v>19600</v>
      </c>
      <c r="CS2735" t="s">
        <v>4050</v>
      </c>
      <c r="CT2735" t="s">
        <v>4109</v>
      </c>
      <c r="CU2735" t="s">
        <v>19588</v>
      </c>
      <c r="CV2735" t="s">
        <v>8523</v>
      </c>
      <c r="CX2735" t="s">
        <v>4111</v>
      </c>
      <c r="CZ2735" t="s">
        <v>4106</v>
      </c>
      <c r="DA2735">
        <v>1</v>
      </c>
      <c r="DB2735" t="s">
        <v>19599</v>
      </c>
      <c r="DC2735" t="s">
        <v>4237</v>
      </c>
      <c r="DD2735" t="s">
        <v>19588</v>
      </c>
      <c r="DE2735" t="s">
        <v>4158</v>
      </c>
    </row>
    <row r="2736" spans="96:109" x14ac:dyDescent="0.25">
      <c r="CR2736" t="s">
        <v>19601</v>
      </c>
      <c r="CS2736" t="s">
        <v>4050</v>
      </c>
      <c r="CT2736" t="s">
        <v>4032</v>
      </c>
      <c r="CU2736" t="s">
        <v>19588</v>
      </c>
      <c r="CV2736" t="s">
        <v>8523</v>
      </c>
      <c r="CX2736" t="s">
        <v>4105</v>
      </c>
      <c r="CZ2736" t="s">
        <v>4106</v>
      </c>
      <c r="DA2736">
        <v>1</v>
      </c>
      <c r="DB2736" t="s">
        <v>19602</v>
      </c>
      <c r="DC2736" t="s">
        <v>4237</v>
      </c>
      <c r="DD2736" t="s">
        <v>19588</v>
      </c>
      <c r="DE2736" t="s">
        <v>4158</v>
      </c>
    </row>
    <row r="2737" spans="96:109" x14ac:dyDescent="0.25">
      <c r="CR2737" t="s">
        <v>19603</v>
      </c>
      <c r="CS2737" t="s">
        <v>4050</v>
      </c>
      <c r="CT2737" t="s">
        <v>4032</v>
      </c>
      <c r="CU2737" t="s">
        <v>19588</v>
      </c>
      <c r="CV2737" t="s">
        <v>8523</v>
      </c>
      <c r="CX2737" t="s">
        <v>4105</v>
      </c>
      <c r="CZ2737" t="s">
        <v>4106</v>
      </c>
      <c r="DA2737">
        <v>1</v>
      </c>
      <c r="DB2737" t="s">
        <v>19602</v>
      </c>
      <c r="DC2737" t="s">
        <v>4237</v>
      </c>
      <c r="DD2737" t="s">
        <v>19588</v>
      </c>
      <c r="DE2737" t="s">
        <v>4158</v>
      </c>
    </row>
    <row r="2738" spans="96:109" x14ac:dyDescent="0.25">
      <c r="CR2738" t="s">
        <v>19604</v>
      </c>
      <c r="CS2738" t="s">
        <v>4050</v>
      </c>
      <c r="CT2738" t="s">
        <v>4034</v>
      </c>
      <c r="CU2738" t="s">
        <v>19605</v>
      </c>
      <c r="CV2738" t="s">
        <v>8524</v>
      </c>
      <c r="CW2738" t="s">
        <v>4406</v>
      </c>
      <c r="CX2738" t="s">
        <v>4105</v>
      </c>
      <c r="CZ2738" t="s">
        <v>4106</v>
      </c>
      <c r="DA2738">
        <v>1</v>
      </c>
      <c r="DB2738" t="s">
        <v>19606</v>
      </c>
      <c r="DC2738" t="s">
        <v>4237</v>
      </c>
      <c r="DD2738" t="s">
        <v>19605</v>
      </c>
      <c r="DE2738" t="s">
        <v>4158</v>
      </c>
    </row>
    <row r="2739" spans="96:109" x14ac:dyDescent="0.25">
      <c r="CR2739" t="s">
        <v>19607</v>
      </c>
      <c r="CS2739" t="s">
        <v>4050</v>
      </c>
      <c r="CT2739" t="s">
        <v>4027</v>
      </c>
      <c r="CU2739" t="s">
        <v>19605</v>
      </c>
      <c r="CV2739" t="s">
        <v>8524</v>
      </c>
      <c r="CX2739" t="s">
        <v>4105</v>
      </c>
      <c r="CZ2739" t="s">
        <v>4106</v>
      </c>
      <c r="DA2739">
        <v>1</v>
      </c>
      <c r="DB2739" t="s">
        <v>19608</v>
      </c>
      <c r="DC2739" t="s">
        <v>4237</v>
      </c>
      <c r="DD2739" t="s">
        <v>19605</v>
      </c>
      <c r="DE2739" t="s">
        <v>4158</v>
      </c>
    </row>
    <row r="2740" spans="96:109" x14ac:dyDescent="0.25">
      <c r="CR2740" t="s">
        <v>19609</v>
      </c>
      <c r="CS2740" t="s">
        <v>4050</v>
      </c>
      <c r="CT2740" t="s">
        <v>4109</v>
      </c>
      <c r="CU2740" t="s">
        <v>19605</v>
      </c>
      <c r="CV2740" t="s">
        <v>8524</v>
      </c>
      <c r="CX2740" t="s">
        <v>4111</v>
      </c>
      <c r="CZ2740" t="s">
        <v>4106</v>
      </c>
      <c r="DA2740">
        <v>1</v>
      </c>
      <c r="DB2740" t="s">
        <v>19610</v>
      </c>
      <c r="DC2740" t="s">
        <v>4237</v>
      </c>
      <c r="DD2740" t="s">
        <v>19605</v>
      </c>
      <c r="DE2740" t="s">
        <v>4158</v>
      </c>
    </row>
    <row r="2741" spans="96:109" x14ac:dyDescent="0.25">
      <c r="CR2741" t="s">
        <v>19611</v>
      </c>
      <c r="CS2741" t="s">
        <v>4050</v>
      </c>
      <c r="CT2741" t="s">
        <v>4034</v>
      </c>
      <c r="CU2741" t="s">
        <v>19605</v>
      </c>
      <c r="CV2741" t="s">
        <v>8524</v>
      </c>
      <c r="CX2741" t="s">
        <v>4105</v>
      </c>
      <c r="CZ2741" t="s">
        <v>4106</v>
      </c>
      <c r="DA2741">
        <v>1</v>
      </c>
      <c r="DB2741" t="s">
        <v>19612</v>
      </c>
      <c r="DC2741" t="s">
        <v>4237</v>
      </c>
      <c r="DD2741" t="s">
        <v>19605</v>
      </c>
      <c r="DE2741" t="s">
        <v>4158</v>
      </c>
    </row>
    <row r="2742" spans="96:109" x14ac:dyDescent="0.25">
      <c r="CR2742" t="s">
        <v>19613</v>
      </c>
      <c r="CS2742" t="s">
        <v>4050</v>
      </c>
      <c r="CT2742" t="s">
        <v>4109</v>
      </c>
      <c r="CU2742" t="s">
        <v>19605</v>
      </c>
      <c r="CV2742" t="s">
        <v>8524</v>
      </c>
      <c r="CX2742" t="s">
        <v>4111</v>
      </c>
      <c r="CZ2742" t="s">
        <v>4106</v>
      </c>
      <c r="DA2742">
        <v>1</v>
      </c>
      <c r="DB2742" t="s">
        <v>19614</v>
      </c>
      <c r="DC2742" t="s">
        <v>4237</v>
      </c>
      <c r="DD2742" t="s">
        <v>19605</v>
      </c>
      <c r="DE2742" t="s">
        <v>4158</v>
      </c>
    </row>
    <row r="2743" spans="96:109" x14ac:dyDescent="0.25">
      <c r="CR2743" t="s">
        <v>19615</v>
      </c>
      <c r="CS2743" t="s">
        <v>4050</v>
      </c>
      <c r="CT2743" t="s">
        <v>4034</v>
      </c>
      <c r="CU2743" t="s">
        <v>19605</v>
      </c>
      <c r="CV2743" t="s">
        <v>8524</v>
      </c>
      <c r="CX2743" t="s">
        <v>4105</v>
      </c>
      <c r="CZ2743" t="s">
        <v>4106</v>
      </c>
      <c r="DA2743">
        <v>1</v>
      </c>
      <c r="DB2743" t="s">
        <v>8407</v>
      </c>
      <c r="DC2743" t="s">
        <v>4237</v>
      </c>
      <c r="DD2743" t="s">
        <v>19605</v>
      </c>
      <c r="DE2743" t="s">
        <v>4158</v>
      </c>
    </row>
    <row r="2744" spans="96:109" x14ac:dyDescent="0.25">
      <c r="CR2744" t="s">
        <v>19616</v>
      </c>
      <c r="CS2744" t="s">
        <v>4050</v>
      </c>
      <c r="CT2744" t="s">
        <v>4109</v>
      </c>
      <c r="CU2744" t="s">
        <v>19605</v>
      </c>
      <c r="CV2744" t="s">
        <v>8524</v>
      </c>
      <c r="CX2744" t="s">
        <v>4111</v>
      </c>
      <c r="CZ2744" t="s">
        <v>4106</v>
      </c>
      <c r="DA2744">
        <v>1</v>
      </c>
      <c r="DB2744" t="s">
        <v>19617</v>
      </c>
      <c r="DC2744" t="s">
        <v>4237</v>
      </c>
      <c r="DD2744" t="s">
        <v>19605</v>
      </c>
      <c r="DE2744" t="s">
        <v>4158</v>
      </c>
    </row>
    <row r="2745" spans="96:109" x14ac:dyDescent="0.25">
      <c r="CR2745" t="s">
        <v>4661</v>
      </c>
      <c r="CS2745" t="s">
        <v>4050</v>
      </c>
      <c r="CT2745" t="s">
        <v>4126</v>
      </c>
      <c r="CU2745" t="s">
        <v>19605</v>
      </c>
      <c r="CV2745" t="s">
        <v>8524</v>
      </c>
      <c r="CX2745" t="s">
        <v>4105</v>
      </c>
      <c r="CZ2745" t="s">
        <v>4106</v>
      </c>
      <c r="DA2745">
        <v>1</v>
      </c>
      <c r="DB2745" t="s">
        <v>4662</v>
      </c>
      <c r="DC2745" t="s">
        <v>4237</v>
      </c>
      <c r="DD2745" t="s">
        <v>19605</v>
      </c>
      <c r="DE2745" t="s">
        <v>4158</v>
      </c>
    </row>
    <row r="2746" spans="96:109" x14ac:dyDescent="0.25">
      <c r="CR2746" t="s">
        <v>22265</v>
      </c>
      <c r="CS2746" t="s">
        <v>4030</v>
      </c>
      <c r="CT2746" t="s">
        <v>4109</v>
      </c>
      <c r="CU2746" t="s">
        <v>22266</v>
      </c>
      <c r="CV2746" t="s">
        <v>8537</v>
      </c>
      <c r="CX2746" t="s">
        <v>4111</v>
      </c>
      <c r="CZ2746" t="s">
        <v>4133</v>
      </c>
      <c r="DA2746">
        <v>1</v>
      </c>
      <c r="DB2746" t="s">
        <v>22267</v>
      </c>
      <c r="DC2746" t="s">
        <v>2510</v>
      </c>
      <c r="DD2746" t="s">
        <v>22266</v>
      </c>
      <c r="DE2746" t="s">
        <v>4158</v>
      </c>
    </row>
    <row r="2747" spans="96:109" x14ac:dyDescent="0.25">
      <c r="CR2747" t="s">
        <v>19618</v>
      </c>
      <c r="CS2747" t="s">
        <v>4050</v>
      </c>
      <c r="CT2747" t="s">
        <v>4109</v>
      </c>
      <c r="CU2747" t="s">
        <v>16278</v>
      </c>
      <c r="CV2747" t="s">
        <v>4701</v>
      </c>
      <c r="CX2747" t="s">
        <v>4111</v>
      </c>
      <c r="CZ2747" t="s">
        <v>4133</v>
      </c>
      <c r="DA2747">
        <v>1</v>
      </c>
      <c r="DB2747" t="s">
        <v>19619</v>
      </c>
      <c r="DC2747" t="s">
        <v>2510</v>
      </c>
      <c r="DD2747" t="s">
        <v>16278</v>
      </c>
      <c r="DE2747" t="s">
        <v>4158</v>
      </c>
    </row>
    <row r="2748" spans="96:109" x14ac:dyDescent="0.25">
      <c r="CR2748" t="s">
        <v>19620</v>
      </c>
      <c r="CS2748" t="s">
        <v>4050</v>
      </c>
      <c r="CT2748" t="s">
        <v>4034</v>
      </c>
      <c r="CU2748" t="s">
        <v>17272</v>
      </c>
      <c r="CV2748" t="s">
        <v>4701</v>
      </c>
      <c r="CX2748" t="s">
        <v>4105</v>
      </c>
      <c r="CZ2748" t="s">
        <v>4133</v>
      </c>
      <c r="DA2748">
        <v>1</v>
      </c>
      <c r="DB2748" t="s">
        <v>19621</v>
      </c>
      <c r="DC2748" t="s">
        <v>2510</v>
      </c>
      <c r="DD2748" t="s">
        <v>17272</v>
      </c>
      <c r="DE2748" t="s">
        <v>4158</v>
      </c>
    </row>
    <row r="2749" spans="96:109" x14ac:dyDescent="0.25">
      <c r="CR2749" t="s">
        <v>10514</v>
      </c>
      <c r="CS2749" t="s">
        <v>4030</v>
      </c>
      <c r="CT2749" t="s">
        <v>4034</v>
      </c>
      <c r="CU2749" t="s">
        <v>10412</v>
      </c>
      <c r="CV2749" t="s">
        <v>8907</v>
      </c>
      <c r="CX2749" t="s">
        <v>4105</v>
      </c>
      <c r="CZ2749" t="s">
        <v>4133</v>
      </c>
      <c r="DA2749">
        <v>1</v>
      </c>
      <c r="DB2749" t="s">
        <v>10515</v>
      </c>
      <c r="DC2749" t="s">
        <v>2510</v>
      </c>
      <c r="DD2749" t="s">
        <v>10412</v>
      </c>
      <c r="DE2749" t="s">
        <v>4158</v>
      </c>
    </row>
    <row r="2750" spans="96:109" x14ac:dyDescent="0.25">
      <c r="CR2750" t="s">
        <v>12943</v>
      </c>
      <c r="CS2750" t="s">
        <v>4030</v>
      </c>
      <c r="CT2750" t="s">
        <v>4032</v>
      </c>
      <c r="CU2750" t="s">
        <v>19351</v>
      </c>
      <c r="CV2750" t="s">
        <v>8850</v>
      </c>
      <c r="CX2750" t="s">
        <v>4105</v>
      </c>
      <c r="CY2750" s="17">
        <v>0.5</v>
      </c>
      <c r="CZ2750" t="s">
        <v>4133</v>
      </c>
      <c r="DA2750">
        <v>1</v>
      </c>
      <c r="DB2750" t="s">
        <v>19622</v>
      </c>
      <c r="DC2750" t="s">
        <v>2510</v>
      </c>
      <c r="DD2750" t="s">
        <v>19351</v>
      </c>
      <c r="DE2750" t="s">
        <v>4158</v>
      </c>
    </row>
    <row r="2751" spans="96:109" x14ac:dyDescent="0.25">
      <c r="CR2751" t="s">
        <v>19623</v>
      </c>
      <c r="CS2751" t="s">
        <v>4030</v>
      </c>
      <c r="CT2751" t="s">
        <v>4034</v>
      </c>
      <c r="CU2751" t="s">
        <v>17114</v>
      </c>
      <c r="CV2751" t="s">
        <v>8454</v>
      </c>
      <c r="CW2751" t="s">
        <v>8422</v>
      </c>
      <c r="CX2751" t="s">
        <v>4105</v>
      </c>
      <c r="CZ2751" t="s">
        <v>4133</v>
      </c>
      <c r="DA2751">
        <v>1</v>
      </c>
      <c r="DB2751" t="s">
        <v>19624</v>
      </c>
      <c r="DC2751" t="s">
        <v>2510</v>
      </c>
      <c r="DD2751" t="s">
        <v>17114</v>
      </c>
      <c r="DE2751" t="s">
        <v>4158</v>
      </c>
    </row>
    <row r="2752" spans="96:109" x14ac:dyDescent="0.25">
      <c r="CR2752" t="s">
        <v>19625</v>
      </c>
      <c r="CS2752" t="s">
        <v>4030</v>
      </c>
      <c r="CT2752" t="s">
        <v>4126</v>
      </c>
      <c r="CU2752" t="s">
        <v>19626</v>
      </c>
      <c r="CV2752" t="s">
        <v>8438</v>
      </c>
      <c r="CX2752" t="s">
        <v>4105</v>
      </c>
      <c r="CZ2752" t="s">
        <v>4133</v>
      </c>
      <c r="DA2752">
        <v>1</v>
      </c>
      <c r="DB2752" t="s">
        <v>19627</v>
      </c>
      <c r="DC2752" t="s">
        <v>2510</v>
      </c>
      <c r="DD2752" t="s">
        <v>19626</v>
      </c>
      <c r="DE2752" t="s">
        <v>4158</v>
      </c>
    </row>
    <row r="2753" spans="96:109" x14ac:dyDescent="0.25">
      <c r="CR2753" t="s">
        <v>19628</v>
      </c>
      <c r="CS2753" t="s">
        <v>4030</v>
      </c>
      <c r="CT2753" t="s">
        <v>4034</v>
      </c>
      <c r="CU2753" t="s">
        <v>16845</v>
      </c>
      <c r="CV2753" t="s">
        <v>8515</v>
      </c>
      <c r="CX2753" t="s">
        <v>4105</v>
      </c>
      <c r="CZ2753" t="s">
        <v>4133</v>
      </c>
      <c r="DA2753">
        <v>1</v>
      </c>
      <c r="DB2753" t="s">
        <v>19629</v>
      </c>
      <c r="DC2753" t="s">
        <v>2510</v>
      </c>
      <c r="DD2753" t="s">
        <v>16845</v>
      </c>
      <c r="DE2753" t="s">
        <v>4158</v>
      </c>
    </row>
    <row r="2754" spans="96:109" x14ac:dyDescent="0.25">
      <c r="CR2754" t="s">
        <v>19630</v>
      </c>
      <c r="CS2754" t="s">
        <v>4030</v>
      </c>
      <c r="CT2754" t="s">
        <v>4034</v>
      </c>
      <c r="CU2754" t="s">
        <v>19631</v>
      </c>
      <c r="CV2754" t="s">
        <v>8515</v>
      </c>
      <c r="CX2754" t="s">
        <v>4105</v>
      </c>
      <c r="CZ2754" t="s">
        <v>4133</v>
      </c>
      <c r="DA2754">
        <v>1</v>
      </c>
      <c r="DB2754" t="s">
        <v>19629</v>
      </c>
      <c r="DC2754" t="s">
        <v>2510</v>
      </c>
      <c r="DD2754" t="s">
        <v>19631</v>
      </c>
      <c r="DE2754" t="s">
        <v>4158</v>
      </c>
    </row>
    <row r="2755" spans="96:109" x14ac:dyDescent="0.25">
      <c r="CR2755" t="s">
        <v>19633</v>
      </c>
      <c r="CS2755" t="s">
        <v>4030</v>
      </c>
      <c r="CT2755" t="s">
        <v>4109</v>
      </c>
      <c r="CU2755" t="s">
        <v>13873</v>
      </c>
      <c r="CV2755" t="s">
        <v>8537</v>
      </c>
      <c r="CX2755" t="s">
        <v>4111</v>
      </c>
      <c r="CZ2755" t="s">
        <v>4133</v>
      </c>
      <c r="DA2755">
        <v>1</v>
      </c>
      <c r="DB2755" t="s">
        <v>19634</v>
      </c>
      <c r="DC2755" t="s">
        <v>2510</v>
      </c>
      <c r="DD2755" t="s">
        <v>13873</v>
      </c>
      <c r="DE2755" t="s">
        <v>4158</v>
      </c>
    </row>
    <row r="2756" spans="96:109" x14ac:dyDescent="0.25">
      <c r="CR2756" t="s">
        <v>19632</v>
      </c>
      <c r="CS2756" t="s">
        <v>4030</v>
      </c>
      <c r="CT2756" t="s">
        <v>4034</v>
      </c>
      <c r="CU2756" t="s">
        <v>13324</v>
      </c>
      <c r="CV2756" t="s">
        <v>8908</v>
      </c>
      <c r="CX2756" t="s">
        <v>4105</v>
      </c>
      <c r="CY2756" s="17">
        <v>0.5</v>
      </c>
      <c r="CZ2756" t="s">
        <v>4133</v>
      </c>
      <c r="DA2756">
        <v>1</v>
      </c>
      <c r="DB2756" t="s">
        <v>17654</v>
      </c>
      <c r="DC2756" t="s">
        <v>2510</v>
      </c>
      <c r="DD2756" t="s">
        <v>13324</v>
      </c>
      <c r="DE2756" t="s">
        <v>4158</v>
      </c>
    </row>
    <row r="2757" spans="96:109" x14ac:dyDescent="0.25">
      <c r="CR2757" t="s">
        <v>19635</v>
      </c>
      <c r="CS2757" t="s">
        <v>4050</v>
      </c>
      <c r="CT2757" t="s">
        <v>4109</v>
      </c>
      <c r="CU2757" t="s">
        <v>14808</v>
      </c>
      <c r="CV2757" t="s">
        <v>4614</v>
      </c>
      <c r="CW2757" t="s">
        <v>4116</v>
      </c>
      <c r="CX2757" t="s">
        <v>4111</v>
      </c>
      <c r="CZ2757" t="s">
        <v>4133</v>
      </c>
      <c r="DA2757">
        <v>1</v>
      </c>
      <c r="DB2757" t="s">
        <v>19636</v>
      </c>
      <c r="DC2757" t="s">
        <v>2510</v>
      </c>
      <c r="DD2757" t="s">
        <v>14808</v>
      </c>
      <c r="DE2757" t="s">
        <v>4158</v>
      </c>
    </row>
    <row r="2758" spans="96:109" x14ac:dyDescent="0.25">
      <c r="CR2758" t="s">
        <v>19637</v>
      </c>
      <c r="CS2758" t="s">
        <v>4050</v>
      </c>
      <c r="CT2758" t="s">
        <v>4109</v>
      </c>
      <c r="CU2758" t="s">
        <v>14160</v>
      </c>
      <c r="CV2758" t="s">
        <v>4169</v>
      </c>
      <c r="CX2758" t="s">
        <v>4111</v>
      </c>
      <c r="CZ2758" t="s">
        <v>4133</v>
      </c>
      <c r="DA2758">
        <v>1</v>
      </c>
      <c r="DB2758" t="s">
        <v>19638</v>
      </c>
      <c r="DC2758" t="s">
        <v>2510</v>
      </c>
      <c r="DD2758" t="s">
        <v>14160</v>
      </c>
      <c r="DE2758" t="s">
        <v>4158</v>
      </c>
    </row>
    <row r="2759" spans="96:109" x14ac:dyDescent="0.25">
      <c r="CR2759" t="s">
        <v>19639</v>
      </c>
      <c r="CS2759" t="s">
        <v>4050</v>
      </c>
      <c r="CT2759" t="s">
        <v>4109</v>
      </c>
      <c r="CU2759" t="s">
        <v>17179</v>
      </c>
      <c r="CV2759" t="s">
        <v>4169</v>
      </c>
      <c r="CX2759" t="s">
        <v>4111</v>
      </c>
      <c r="CZ2759" t="s">
        <v>4133</v>
      </c>
      <c r="DA2759">
        <v>1</v>
      </c>
      <c r="DB2759" t="s">
        <v>19640</v>
      </c>
      <c r="DC2759" t="s">
        <v>2510</v>
      </c>
      <c r="DD2759" t="s">
        <v>17179</v>
      </c>
      <c r="DE2759" t="s">
        <v>4158</v>
      </c>
    </row>
    <row r="2760" spans="96:109" x14ac:dyDescent="0.25">
      <c r="CR2760" t="s">
        <v>19641</v>
      </c>
      <c r="CS2760" t="s">
        <v>4030</v>
      </c>
      <c r="CT2760" t="s">
        <v>4034</v>
      </c>
      <c r="CU2760" t="s">
        <v>19642</v>
      </c>
      <c r="CV2760" t="s">
        <v>8390</v>
      </c>
      <c r="CX2760" t="s">
        <v>4105</v>
      </c>
      <c r="CY2760" s="17">
        <v>0.5</v>
      </c>
      <c r="CZ2760" t="s">
        <v>4133</v>
      </c>
      <c r="DA2760">
        <v>1</v>
      </c>
      <c r="DB2760" t="s">
        <v>19643</v>
      </c>
      <c r="DC2760" t="s">
        <v>2510</v>
      </c>
      <c r="DD2760" t="s">
        <v>19642</v>
      </c>
      <c r="DE2760" t="s">
        <v>4158</v>
      </c>
    </row>
    <row r="2761" spans="96:109" x14ac:dyDescent="0.25">
      <c r="CR2761" t="s">
        <v>20695</v>
      </c>
      <c r="CS2761" t="s">
        <v>4050</v>
      </c>
      <c r="CT2761" t="s">
        <v>4034</v>
      </c>
      <c r="CU2761" t="s">
        <v>20569</v>
      </c>
      <c r="CV2761" t="s">
        <v>8257</v>
      </c>
      <c r="CW2761" t="s">
        <v>4287</v>
      </c>
      <c r="CX2761" t="s">
        <v>4105</v>
      </c>
      <c r="CZ2761" t="s">
        <v>4133</v>
      </c>
      <c r="DA2761">
        <v>1</v>
      </c>
      <c r="DB2761" t="s">
        <v>20696</v>
      </c>
      <c r="DC2761" t="s">
        <v>247</v>
      </c>
      <c r="DD2761" t="s">
        <v>20569</v>
      </c>
      <c r="DE2761" t="s">
        <v>4158</v>
      </c>
    </row>
    <row r="2762" spans="96:109" x14ac:dyDescent="0.25">
      <c r="CR2762" t="s">
        <v>20697</v>
      </c>
      <c r="CS2762" t="s">
        <v>4030</v>
      </c>
      <c r="CT2762" t="s">
        <v>4034</v>
      </c>
      <c r="CU2762" t="s">
        <v>20352</v>
      </c>
      <c r="CV2762" t="s">
        <v>8446</v>
      </c>
      <c r="CW2762" t="s">
        <v>4325</v>
      </c>
      <c r="CX2762" t="s">
        <v>4105</v>
      </c>
      <c r="CZ2762" t="s">
        <v>4133</v>
      </c>
      <c r="DA2762">
        <v>1</v>
      </c>
      <c r="DB2762" t="s">
        <v>20698</v>
      </c>
      <c r="DC2762" t="s">
        <v>247</v>
      </c>
      <c r="DD2762" t="s">
        <v>20352</v>
      </c>
      <c r="DE2762" t="s">
        <v>4158</v>
      </c>
    </row>
    <row r="2763" spans="96:109" x14ac:dyDescent="0.25">
      <c r="CR2763" t="s">
        <v>20977</v>
      </c>
      <c r="CS2763" t="s">
        <v>4030</v>
      </c>
      <c r="CT2763" t="s">
        <v>4027</v>
      </c>
      <c r="CU2763" t="s">
        <v>21186</v>
      </c>
      <c r="CV2763" t="s">
        <v>8907</v>
      </c>
      <c r="CX2763" t="s">
        <v>4105</v>
      </c>
      <c r="CY2763" s="17">
        <v>0.2</v>
      </c>
      <c r="CZ2763" t="s">
        <v>4133</v>
      </c>
      <c r="DA2763">
        <v>1</v>
      </c>
      <c r="DB2763" t="s">
        <v>20979</v>
      </c>
      <c r="DC2763" t="s">
        <v>247</v>
      </c>
      <c r="DD2763" t="s">
        <v>21186</v>
      </c>
      <c r="DE2763" t="s">
        <v>4158</v>
      </c>
    </row>
    <row r="2764" spans="96:109" x14ac:dyDescent="0.25">
      <c r="CR2764" t="s">
        <v>21187</v>
      </c>
      <c r="CS2764" t="s">
        <v>4030</v>
      </c>
      <c r="CT2764" t="s">
        <v>4034</v>
      </c>
      <c r="CU2764" t="s">
        <v>21050</v>
      </c>
      <c r="CV2764" t="s">
        <v>4690</v>
      </c>
      <c r="CW2764" t="s">
        <v>4702</v>
      </c>
      <c r="CX2764" t="s">
        <v>4105</v>
      </c>
      <c r="CZ2764" t="s">
        <v>4133</v>
      </c>
      <c r="DA2764">
        <v>1</v>
      </c>
      <c r="DB2764" t="s">
        <v>21188</v>
      </c>
      <c r="DC2764" t="s">
        <v>247</v>
      </c>
      <c r="DD2764" t="s">
        <v>21050</v>
      </c>
      <c r="DE2764" t="s">
        <v>4158</v>
      </c>
    </row>
    <row r="2765" spans="96:109" x14ac:dyDescent="0.25">
      <c r="CR2765" t="s">
        <v>21189</v>
      </c>
      <c r="CS2765" t="s">
        <v>4030</v>
      </c>
      <c r="CT2765" t="s">
        <v>4034</v>
      </c>
      <c r="CU2765" t="s">
        <v>21190</v>
      </c>
      <c r="CV2765" t="s">
        <v>8537</v>
      </c>
      <c r="CW2765" t="s">
        <v>4493</v>
      </c>
      <c r="CX2765" t="s">
        <v>4105</v>
      </c>
      <c r="CZ2765" t="s">
        <v>4133</v>
      </c>
      <c r="DA2765">
        <v>1</v>
      </c>
      <c r="DB2765" t="s">
        <v>21191</v>
      </c>
      <c r="DC2765" t="s">
        <v>247</v>
      </c>
      <c r="DD2765" t="s">
        <v>21190</v>
      </c>
      <c r="DE2765" t="s">
        <v>4158</v>
      </c>
    </row>
    <row r="2766" spans="96:109" x14ac:dyDescent="0.25">
      <c r="CR2766" t="s">
        <v>21192</v>
      </c>
      <c r="CS2766" t="s">
        <v>4030</v>
      </c>
      <c r="CT2766" t="s">
        <v>4142</v>
      </c>
      <c r="CU2766" t="s">
        <v>21150</v>
      </c>
      <c r="CV2766" t="s">
        <v>8850</v>
      </c>
      <c r="CW2766" t="s">
        <v>4506</v>
      </c>
      <c r="CX2766" t="s">
        <v>4105</v>
      </c>
      <c r="CZ2766" t="s">
        <v>4133</v>
      </c>
      <c r="DA2766">
        <v>1</v>
      </c>
      <c r="DB2766" t="s">
        <v>21193</v>
      </c>
      <c r="DC2766" t="s">
        <v>247</v>
      </c>
      <c r="DD2766" t="s">
        <v>21150</v>
      </c>
      <c r="DE2766" t="s">
        <v>4158</v>
      </c>
    </row>
    <row r="2767" spans="96:109" x14ac:dyDescent="0.25">
      <c r="CR2767" t="s">
        <v>21194</v>
      </c>
      <c r="CS2767" t="s">
        <v>4050</v>
      </c>
      <c r="CT2767" t="s">
        <v>4109</v>
      </c>
      <c r="CU2767" t="s">
        <v>20962</v>
      </c>
      <c r="CV2767" t="s">
        <v>8257</v>
      </c>
      <c r="CX2767" t="s">
        <v>4111</v>
      </c>
      <c r="CZ2767" t="s">
        <v>4133</v>
      </c>
      <c r="DA2767">
        <v>1</v>
      </c>
      <c r="DB2767" t="s">
        <v>21195</v>
      </c>
      <c r="DC2767" t="s">
        <v>247</v>
      </c>
      <c r="DD2767" t="s">
        <v>20962</v>
      </c>
      <c r="DE2767" t="s">
        <v>4158</v>
      </c>
    </row>
    <row r="2768" spans="96:109" x14ac:dyDescent="0.25">
      <c r="CR2768" t="s">
        <v>8542</v>
      </c>
      <c r="CS2768" t="s">
        <v>4050</v>
      </c>
      <c r="CT2768" t="s">
        <v>4032</v>
      </c>
      <c r="CU2768" t="s">
        <v>21196</v>
      </c>
      <c r="CV2768" t="s">
        <v>4211</v>
      </c>
      <c r="CX2768" t="s">
        <v>4105</v>
      </c>
      <c r="CY2768" s="17">
        <v>0.5</v>
      </c>
      <c r="CZ2768" t="s">
        <v>4133</v>
      </c>
      <c r="DA2768">
        <v>1</v>
      </c>
      <c r="DB2768" t="s">
        <v>21197</v>
      </c>
      <c r="DC2768" t="s">
        <v>247</v>
      </c>
      <c r="DD2768" t="s">
        <v>21196</v>
      </c>
      <c r="DE2768" t="s">
        <v>4158</v>
      </c>
    </row>
    <row r="2769" spans="96:109" x14ac:dyDescent="0.25">
      <c r="CR2769" t="s">
        <v>8541</v>
      </c>
      <c r="CS2769" t="s">
        <v>4050</v>
      </c>
      <c r="CT2769" t="s">
        <v>4034</v>
      </c>
      <c r="CU2769" t="s">
        <v>20976</v>
      </c>
      <c r="CV2769" t="s">
        <v>4211</v>
      </c>
      <c r="CX2769" t="s">
        <v>4105</v>
      </c>
      <c r="CY2769" s="17">
        <v>0.5</v>
      </c>
      <c r="CZ2769" t="s">
        <v>4133</v>
      </c>
      <c r="DA2769">
        <v>1</v>
      </c>
      <c r="DB2769" t="s">
        <v>21197</v>
      </c>
      <c r="DC2769" t="s">
        <v>247</v>
      </c>
      <c r="DD2769" t="s">
        <v>20976</v>
      </c>
      <c r="DE2769" t="s">
        <v>4158</v>
      </c>
    </row>
    <row r="2770" spans="96:109" x14ac:dyDescent="0.25">
      <c r="CR2770" t="s">
        <v>22268</v>
      </c>
      <c r="CS2770" t="s">
        <v>4030</v>
      </c>
      <c r="CT2770" t="s">
        <v>4034</v>
      </c>
      <c r="CU2770" t="s">
        <v>22269</v>
      </c>
      <c r="CV2770" t="s">
        <v>8537</v>
      </c>
      <c r="CX2770" t="s">
        <v>4105</v>
      </c>
      <c r="CZ2770" t="s">
        <v>4133</v>
      </c>
      <c r="DA2770">
        <v>1</v>
      </c>
      <c r="DB2770" t="s">
        <v>22270</v>
      </c>
      <c r="DC2770" t="s">
        <v>247</v>
      </c>
      <c r="DD2770" t="s">
        <v>22269</v>
      </c>
      <c r="DE2770" t="s">
        <v>4158</v>
      </c>
    </row>
    <row r="2771" spans="96:109" x14ac:dyDescent="0.25">
      <c r="CR2771" t="s">
        <v>8864</v>
      </c>
      <c r="CS2771" t="s">
        <v>4030</v>
      </c>
      <c r="CT2771" t="s">
        <v>4142</v>
      </c>
      <c r="CU2771" t="s">
        <v>22271</v>
      </c>
      <c r="CV2771" t="s">
        <v>15643</v>
      </c>
      <c r="CW2771" t="s">
        <v>4543</v>
      </c>
      <c r="CX2771" t="s">
        <v>4105</v>
      </c>
      <c r="CZ2771" t="s">
        <v>4133</v>
      </c>
      <c r="DA2771">
        <v>1</v>
      </c>
      <c r="DB2771" t="s">
        <v>8865</v>
      </c>
      <c r="DC2771" t="s">
        <v>247</v>
      </c>
      <c r="DD2771" t="s">
        <v>22271</v>
      </c>
      <c r="DE2771" t="s">
        <v>4158</v>
      </c>
    </row>
    <row r="2772" spans="96:109" x14ac:dyDescent="0.25">
      <c r="CR2772" t="s">
        <v>22272</v>
      </c>
      <c r="CS2772" t="s">
        <v>4030</v>
      </c>
      <c r="CT2772" t="s">
        <v>4109</v>
      </c>
      <c r="CU2772" t="s">
        <v>22273</v>
      </c>
      <c r="CV2772" t="s">
        <v>8537</v>
      </c>
      <c r="CX2772" t="s">
        <v>4111</v>
      </c>
      <c r="CZ2772" t="s">
        <v>4133</v>
      </c>
      <c r="DA2772">
        <v>1</v>
      </c>
      <c r="DB2772" t="s">
        <v>22274</v>
      </c>
      <c r="DC2772" t="s">
        <v>247</v>
      </c>
      <c r="DD2772" t="s">
        <v>22273</v>
      </c>
      <c r="DE2772" t="s">
        <v>4158</v>
      </c>
    </row>
    <row r="2773" spans="96:109" x14ac:dyDescent="0.25">
      <c r="CR2773" t="s">
        <v>22275</v>
      </c>
      <c r="CS2773" t="s">
        <v>4030</v>
      </c>
      <c r="CT2773" t="s">
        <v>4034</v>
      </c>
      <c r="CU2773" t="s">
        <v>22276</v>
      </c>
      <c r="CV2773" t="s">
        <v>15643</v>
      </c>
      <c r="CX2773" t="s">
        <v>4105</v>
      </c>
      <c r="CZ2773" t="s">
        <v>4133</v>
      </c>
      <c r="DA2773">
        <v>1</v>
      </c>
      <c r="DB2773" t="s">
        <v>22277</v>
      </c>
      <c r="DC2773" t="s">
        <v>247</v>
      </c>
      <c r="DD2773" t="s">
        <v>22276</v>
      </c>
      <c r="DE2773" t="s">
        <v>4158</v>
      </c>
    </row>
    <row r="2774" spans="96:109" x14ac:dyDescent="0.25">
      <c r="CR2774" t="s">
        <v>22278</v>
      </c>
      <c r="CS2774" t="s">
        <v>4030</v>
      </c>
      <c r="CT2774" t="s">
        <v>4034</v>
      </c>
      <c r="CU2774" t="s">
        <v>22279</v>
      </c>
      <c r="CV2774" t="s">
        <v>15643</v>
      </c>
      <c r="CX2774" t="s">
        <v>4105</v>
      </c>
      <c r="CZ2774" t="s">
        <v>4133</v>
      </c>
      <c r="DA2774">
        <v>1</v>
      </c>
      <c r="DB2774" t="s">
        <v>22277</v>
      </c>
      <c r="DC2774" t="s">
        <v>247</v>
      </c>
      <c r="DD2774" t="s">
        <v>22279</v>
      </c>
      <c r="DE2774" t="s">
        <v>4158</v>
      </c>
    </row>
    <row r="2775" spans="96:109" x14ac:dyDescent="0.25">
      <c r="CR2775" t="s">
        <v>19644</v>
      </c>
      <c r="CS2775" t="s">
        <v>4030</v>
      </c>
      <c r="CT2775" t="s">
        <v>4126</v>
      </c>
      <c r="CU2775" t="s">
        <v>13783</v>
      </c>
      <c r="CV2775" t="s">
        <v>8521</v>
      </c>
      <c r="CW2775" t="s">
        <v>8496</v>
      </c>
      <c r="CX2775" t="s">
        <v>4105</v>
      </c>
      <c r="CZ2775" t="s">
        <v>4133</v>
      </c>
      <c r="DA2775">
        <v>1</v>
      </c>
      <c r="DB2775" t="s">
        <v>19645</v>
      </c>
      <c r="DC2775" t="s">
        <v>247</v>
      </c>
      <c r="DD2775" t="s">
        <v>13783</v>
      </c>
      <c r="DE2775" t="s">
        <v>4158</v>
      </c>
    </row>
    <row r="2776" spans="96:109" x14ac:dyDescent="0.25">
      <c r="CR2776" t="s">
        <v>19648</v>
      </c>
      <c r="CS2776" t="s">
        <v>4030</v>
      </c>
      <c r="CT2776" t="s">
        <v>4032</v>
      </c>
      <c r="CU2776" t="s">
        <v>19649</v>
      </c>
      <c r="CV2776" t="s">
        <v>8558</v>
      </c>
      <c r="CX2776" t="s">
        <v>4105</v>
      </c>
      <c r="CZ2776" t="s">
        <v>4133</v>
      </c>
      <c r="DA2776">
        <v>1</v>
      </c>
      <c r="DB2776" t="s">
        <v>19647</v>
      </c>
      <c r="DC2776" t="s">
        <v>247</v>
      </c>
      <c r="DD2776" t="s">
        <v>19649</v>
      </c>
      <c r="DE2776" t="s">
        <v>4158</v>
      </c>
    </row>
    <row r="2777" spans="96:109" x14ac:dyDescent="0.25">
      <c r="CR2777" t="s">
        <v>19650</v>
      </c>
      <c r="CS2777" t="s">
        <v>4030</v>
      </c>
      <c r="CT2777" t="s">
        <v>4032</v>
      </c>
      <c r="CU2777" t="s">
        <v>19649</v>
      </c>
      <c r="CV2777" t="s">
        <v>8558</v>
      </c>
      <c r="CX2777" t="s">
        <v>4105</v>
      </c>
      <c r="CZ2777" t="s">
        <v>4133</v>
      </c>
      <c r="DA2777">
        <v>1</v>
      </c>
      <c r="DB2777" t="s">
        <v>19647</v>
      </c>
      <c r="DC2777" t="s">
        <v>247</v>
      </c>
      <c r="DD2777" t="s">
        <v>19649</v>
      </c>
      <c r="DE2777" t="s">
        <v>4158</v>
      </c>
    </row>
    <row r="2778" spans="96:109" x14ac:dyDescent="0.25">
      <c r="CR2778" t="s">
        <v>19651</v>
      </c>
      <c r="CS2778" t="s">
        <v>4030</v>
      </c>
      <c r="CT2778" t="s">
        <v>4032</v>
      </c>
      <c r="CU2778" t="s">
        <v>17550</v>
      </c>
      <c r="CV2778" t="s">
        <v>8558</v>
      </c>
      <c r="CX2778" t="s">
        <v>4105</v>
      </c>
      <c r="CZ2778" t="s">
        <v>4133</v>
      </c>
      <c r="DA2778">
        <v>1</v>
      </c>
      <c r="DB2778" t="s">
        <v>19647</v>
      </c>
      <c r="DC2778" t="s">
        <v>247</v>
      </c>
      <c r="DD2778" t="s">
        <v>17550</v>
      </c>
      <c r="DE2778" t="s">
        <v>4158</v>
      </c>
    </row>
    <row r="2779" spans="96:109" x14ac:dyDescent="0.25">
      <c r="CR2779" t="s">
        <v>19646</v>
      </c>
      <c r="CS2779" t="s">
        <v>4030</v>
      </c>
      <c r="CT2779" t="s">
        <v>4032</v>
      </c>
      <c r="CU2779" t="s">
        <v>17550</v>
      </c>
      <c r="CV2779" t="s">
        <v>8558</v>
      </c>
      <c r="CX2779" t="s">
        <v>4105</v>
      </c>
      <c r="CZ2779" t="s">
        <v>4133</v>
      </c>
      <c r="DA2779">
        <v>1</v>
      </c>
      <c r="DB2779" t="s">
        <v>19647</v>
      </c>
      <c r="DC2779" t="s">
        <v>247</v>
      </c>
      <c r="DD2779" t="s">
        <v>17550</v>
      </c>
      <c r="DE2779" t="s">
        <v>4158</v>
      </c>
    </row>
    <row r="2780" spans="96:109" x14ac:dyDescent="0.25">
      <c r="CR2780" t="s">
        <v>19652</v>
      </c>
      <c r="CS2780" t="s">
        <v>4030</v>
      </c>
      <c r="CT2780" t="s">
        <v>4027</v>
      </c>
      <c r="CU2780" t="s">
        <v>15332</v>
      </c>
      <c r="CV2780" t="s">
        <v>8558</v>
      </c>
      <c r="CX2780" t="s">
        <v>4105</v>
      </c>
      <c r="CZ2780" t="s">
        <v>4133</v>
      </c>
      <c r="DA2780">
        <v>1</v>
      </c>
      <c r="DB2780" t="s">
        <v>19647</v>
      </c>
      <c r="DC2780" t="s">
        <v>247</v>
      </c>
      <c r="DD2780" t="s">
        <v>15332</v>
      </c>
      <c r="DE2780" t="s">
        <v>4158</v>
      </c>
    </row>
    <row r="2781" spans="96:109" x14ac:dyDescent="0.25">
      <c r="CR2781" t="s">
        <v>19653</v>
      </c>
      <c r="CS2781" t="s">
        <v>4030</v>
      </c>
      <c r="CT2781" t="s">
        <v>4027</v>
      </c>
      <c r="CU2781" t="s">
        <v>19654</v>
      </c>
      <c r="CV2781" t="s">
        <v>8558</v>
      </c>
      <c r="CX2781" t="s">
        <v>4105</v>
      </c>
      <c r="CZ2781" t="s">
        <v>4133</v>
      </c>
      <c r="DA2781">
        <v>1</v>
      </c>
      <c r="DB2781" t="s">
        <v>19647</v>
      </c>
      <c r="DC2781" t="s">
        <v>247</v>
      </c>
      <c r="DD2781" t="s">
        <v>19654</v>
      </c>
      <c r="DE2781" t="s">
        <v>4158</v>
      </c>
    </row>
    <row r="2782" spans="96:109" x14ac:dyDescent="0.25">
      <c r="CR2782" t="s">
        <v>19655</v>
      </c>
      <c r="CS2782" t="s">
        <v>4030</v>
      </c>
      <c r="CT2782" t="s">
        <v>4034</v>
      </c>
      <c r="CU2782" t="s">
        <v>14714</v>
      </c>
      <c r="CV2782" t="s">
        <v>8521</v>
      </c>
      <c r="CW2782" t="s">
        <v>8376</v>
      </c>
      <c r="CX2782" t="s">
        <v>4105</v>
      </c>
      <c r="CZ2782" t="s">
        <v>4133</v>
      </c>
      <c r="DA2782">
        <v>1</v>
      </c>
      <c r="DB2782" t="s">
        <v>19656</v>
      </c>
      <c r="DC2782" t="s">
        <v>247</v>
      </c>
      <c r="DD2782" t="s">
        <v>14714</v>
      </c>
      <c r="DE2782" t="s">
        <v>4158</v>
      </c>
    </row>
    <row r="2783" spans="96:109" x14ac:dyDescent="0.25">
      <c r="CR2783" t="s">
        <v>19660</v>
      </c>
      <c r="CS2783" t="s">
        <v>4050</v>
      </c>
      <c r="CT2783" t="s">
        <v>4109</v>
      </c>
      <c r="CU2783" t="s">
        <v>19661</v>
      </c>
      <c r="CV2783" t="s">
        <v>4701</v>
      </c>
      <c r="CX2783" t="s">
        <v>4111</v>
      </c>
      <c r="CZ2783" t="s">
        <v>4133</v>
      </c>
      <c r="DA2783">
        <v>1</v>
      </c>
      <c r="DB2783" t="s">
        <v>19662</v>
      </c>
      <c r="DC2783" t="s">
        <v>247</v>
      </c>
      <c r="DD2783" t="s">
        <v>19661</v>
      </c>
      <c r="DE2783" t="s">
        <v>4158</v>
      </c>
    </row>
    <row r="2784" spans="96:109" x14ac:dyDescent="0.25">
      <c r="CR2784" t="s">
        <v>19663</v>
      </c>
      <c r="CS2784" t="s">
        <v>4050</v>
      </c>
      <c r="CT2784" t="s">
        <v>4034</v>
      </c>
      <c r="CU2784" t="s">
        <v>17771</v>
      </c>
      <c r="CV2784" t="s">
        <v>4199</v>
      </c>
      <c r="CX2784" t="s">
        <v>4105</v>
      </c>
      <c r="CZ2784" t="s">
        <v>4133</v>
      </c>
      <c r="DA2784">
        <v>1</v>
      </c>
      <c r="DB2784" t="s">
        <v>19659</v>
      </c>
      <c r="DC2784" t="s">
        <v>247</v>
      </c>
      <c r="DD2784" t="s">
        <v>17771</v>
      </c>
      <c r="DE2784" t="s">
        <v>4158</v>
      </c>
    </row>
    <row r="2785" spans="96:109" x14ac:dyDescent="0.25">
      <c r="CR2785" t="s">
        <v>19657</v>
      </c>
      <c r="CS2785" t="s">
        <v>4050</v>
      </c>
      <c r="CT2785" t="s">
        <v>4034</v>
      </c>
      <c r="CU2785" t="s">
        <v>19658</v>
      </c>
      <c r="CV2785" t="s">
        <v>4199</v>
      </c>
      <c r="CX2785" t="s">
        <v>4105</v>
      </c>
      <c r="CZ2785" t="s">
        <v>4133</v>
      </c>
      <c r="DA2785">
        <v>1</v>
      </c>
      <c r="DB2785" t="s">
        <v>19659</v>
      </c>
      <c r="DC2785" t="s">
        <v>247</v>
      </c>
      <c r="DD2785" t="s">
        <v>19658</v>
      </c>
      <c r="DE2785" t="s">
        <v>4158</v>
      </c>
    </row>
    <row r="2786" spans="96:109" x14ac:dyDescent="0.25">
      <c r="CR2786" t="s">
        <v>19664</v>
      </c>
      <c r="CS2786" t="s">
        <v>4030</v>
      </c>
      <c r="CT2786" t="s">
        <v>4032</v>
      </c>
      <c r="CU2786" t="s">
        <v>19665</v>
      </c>
      <c r="CV2786" t="s">
        <v>8595</v>
      </c>
      <c r="CX2786" t="s">
        <v>4105</v>
      </c>
      <c r="CZ2786" t="s">
        <v>4133</v>
      </c>
      <c r="DA2786">
        <v>1</v>
      </c>
      <c r="DB2786" t="s">
        <v>8444</v>
      </c>
      <c r="DC2786" t="s">
        <v>247</v>
      </c>
      <c r="DD2786" t="s">
        <v>19665</v>
      </c>
      <c r="DE2786" t="s">
        <v>4158</v>
      </c>
    </row>
    <row r="2787" spans="96:109" x14ac:dyDescent="0.25">
      <c r="CR2787" t="s">
        <v>10091</v>
      </c>
      <c r="CS2787" t="s">
        <v>4050</v>
      </c>
      <c r="CT2787" t="s">
        <v>4109</v>
      </c>
      <c r="CU2787" t="s">
        <v>10059</v>
      </c>
      <c r="CV2787" t="s">
        <v>4571</v>
      </c>
      <c r="CX2787" t="s">
        <v>4105</v>
      </c>
      <c r="CZ2787" t="s">
        <v>4133</v>
      </c>
      <c r="DA2787">
        <v>1</v>
      </c>
      <c r="DB2787" t="s">
        <v>10092</v>
      </c>
      <c r="DC2787" t="s">
        <v>247</v>
      </c>
      <c r="DD2787" t="s">
        <v>10059</v>
      </c>
      <c r="DE2787" t="s">
        <v>4158</v>
      </c>
    </row>
    <row r="2788" spans="96:109" x14ac:dyDescent="0.25">
      <c r="CR2788" t="s">
        <v>10093</v>
      </c>
      <c r="CS2788" t="s">
        <v>4030</v>
      </c>
      <c r="CT2788" t="s">
        <v>4109</v>
      </c>
      <c r="CU2788" t="s">
        <v>9823</v>
      </c>
      <c r="CV2788" t="s">
        <v>8557</v>
      </c>
      <c r="CX2788" t="s">
        <v>4105</v>
      </c>
      <c r="CZ2788" t="s">
        <v>4133</v>
      </c>
      <c r="DA2788">
        <v>1</v>
      </c>
      <c r="DB2788" t="s">
        <v>10094</v>
      </c>
      <c r="DC2788" t="s">
        <v>247</v>
      </c>
      <c r="DD2788" t="s">
        <v>9823</v>
      </c>
      <c r="DE2788" t="s">
        <v>4158</v>
      </c>
    </row>
    <row r="2789" spans="96:109" x14ac:dyDescent="0.25">
      <c r="CR2789" t="s">
        <v>10095</v>
      </c>
      <c r="CS2789" t="s">
        <v>4030</v>
      </c>
      <c r="CT2789" t="s">
        <v>4109</v>
      </c>
      <c r="CU2789" t="s">
        <v>9826</v>
      </c>
      <c r="CV2789" t="s">
        <v>8557</v>
      </c>
      <c r="CX2789" t="s">
        <v>4105</v>
      </c>
      <c r="CZ2789" t="s">
        <v>4133</v>
      </c>
      <c r="DA2789">
        <v>1</v>
      </c>
      <c r="DB2789" t="s">
        <v>10094</v>
      </c>
      <c r="DC2789" t="s">
        <v>247</v>
      </c>
      <c r="DD2789" t="s">
        <v>9826</v>
      </c>
      <c r="DE2789" t="s">
        <v>4158</v>
      </c>
    </row>
    <row r="2790" spans="96:109" x14ac:dyDescent="0.25">
      <c r="CR2790" t="s">
        <v>10096</v>
      </c>
      <c r="CS2790" t="s">
        <v>4050</v>
      </c>
      <c r="CT2790" t="s">
        <v>4109</v>
      </c>
      <c r="CU2790" t="s">
        <v>9736</v>
      </c>
      <c r="CV2790" t="s">
        <v>4571</v>
      </c>
      <c r="CW2790" t="s">
        <v>4394</v>
      </c>
      <c r="CX2790" t="s">
        <v>4111</v>
      </c>
      <c r="CZ2790" t="s">
        <v>4133</v>
      </c>
      <c r="DA2790">
        <v>1</v>
      </c>
      <c r="DB2790" t="s">
        <v>10097</v>
      </c>
      <c r="DC2790" t="s">
        <v>247</v>
      </c>
      <c r="DD2790" t="s">
        <v>9736</v>
      </c>
      <c r="DE2790" t="s">
        <v>4158</v>
      </c>
    </row>
    <row r="2791" spans="96:109" x14ac:dyDescent="0.25">
      <c r="CR2791" t="s">
        <v>10098</v>
      </c>
      <c r="CS2791" t="s">
        <v>4030</v>
      </c>
      <c r="CT2791" t="s">
        <v>4126</v>
      </c>
      <c r="CU2791" t="s">
        <v>9835</v>
      </c>
      <c r="CV2791" t="s">
        <v>8390</v>
      </c>
      <c r="CX2791" t="s">
        <v>4105</v>
      </c>
      <c r="CY2791" s="17">
        <v>0.2</v>
      </c>
      <c r="CZ2791" t="s">
        <v>4133</v>
      </c>
      <c r="DA2791">
        <v>1</v>
      </c>
      <c r="DB2791" t="s">
        <v>10099</v>
      </c>
      <c r="DC2791" t="s">
        <v>247</v>
      </c>
      <c r="DD2791" t="s">
        <v>9835</v>
      </c>
      <c r="DE2791" t="s">
        <v>4158</v>
      </c>
    </row>
    <row r="2792" spans="96:109" x14ac:dyDescent="0.25">
      <c r="CR2792" t="s">
        <v>10100</v>
      </c>
      <c r="CS2792" t="s">
        <v>4030</v>
      </c>
      <c r="CT2792" t="s">
        <v>4126</v>
      </c>
      <c r="CU2792" t="s">
        <v>9835</v>
      </c>
      <c r="CV2792" t="s">
        <v>8390</v>
      </c>
      <c r="CX2792" t="s">
        <v>4105</v>
      </c>
      <c r="CY2792" s="17">
        <v>0.2</v>
      </c>
      <c r="CZ2792" t="s">
        <v>4133</v>
      </c>
      <c r="DA2792">
        <v>1</v>
      </c>
      <c r="DB2792" t="s">
        <v>10099</v>
      </c>
      <c r="DC2792" t="s">
        <v>247</v>
      </c>
      <c r="DD2792" t="s">
        <v>9835</v>
      </c>
      <c r="DE2792" t="s">
        <v>4158</v>
      </c>
    </row>
    <row r="2793" spans="96:109" x14ac:dyDescent="0.25">
      <c r="CR2793" t="s">
        <v>10101</v>
      </c>
      <c r="CS2793" t="s">
        <v>4030</v>
      </c>
      <c r="CT2793" t="s">
        <v>4126</v>
      </c>
      <c r="CU2793" t="s">
        <v>10102</v>
      </c>
      <c r="CV2793" t="s">
        <v>8389</v>
      </c>
      <c r="CX2793" t="s">
        <v>4105</v>
      </c>
      <c r="CY2793" s="17">
        <v>0.2</v>
      </c>
      <c r="CZ2793" t="s">
        <v>4133</v>
      </c>
      <c r="DA2793">
        <v>1</v>
      </c>
      <c r="DB2793" t="s">
        <v>10099</v>
      </c>
      <c r="DC2793" t="s">
        <v>247</v>
      </c>
      <c r="DD2793" t="s">
        <v>10102</v>
      </c>
      <c r="DE2793" t="s">
        <v>4158</v>
      </c>
    </row>
    <row r="2794" spans="96:109" x14ac:dyDescent="0.25">
      <c r="CR2794" t="s">
        <v>10103</v>
      </c>
      <c r="CS2794" t="s">
        <v>4050</v>
      </c>
      <c r="CT2794" t="s">
        <v>4032</v>
      </c>
      <c r="CU2794" t="s">
        <v>9844</v>
      </c>
      <c r="CV2794" t="s">
        <v>4571</v>
      </c>
      <c r="CW2794" t="s">
        <v>10104</v>
      </c>
      <c r="CX2794" t="s">
        <v>4105</v>
      </c>
      <c r="CZ2794" t="s">
        <v>4133</v>
      </c>
      <c r="DA2794">
        <v>1</v>
      </c>
      <c r="DB2794" t="s">
        <v>10105</v>
      </c>
      <c r="DC2794" t="s">
        <v>247</v>
      </c>
      <c r="DD2794" t="s">
        <v>9844</v>
      </c>
      <c r="DE2794" t="s">
        <v>4158</v>
      </c>
    </row>
    <row r="2795" spans="96:109" x14ac:dyDescent="0.25">
      <c r="CR2795" t="s">
        <v>10516</v>
      </c>
      <c r="CS2795" t="s">
        <v>4030</v>
      </c>
      <c r="CT2795" t="s">
        <v>4289</v>
      </c>
      <c r="CU2795" t="s">
        <v>10349</v>
      </c>
      <c r="CV2795" t="s">
        <v>8388</v>
      </c>
      <c r="CX2795" t="s">
        <v>4149</v>
      </c>
      <c r="CZ2795" t="s">
        <v>4133</v>
      </c>
      <c r="DA2795">
        <v>1</v>
      </c>
      <c r="DB2795" t="s">
        <v>10517</v>
      </c>
      <c r="DC2795" t="s">
        <v>247</v>
      </c>
      <c r="DD2795" t="s">
        <v>10349</v>
      </c>
      <c r="DE2795" t="s">
        <v>4158</v>
      </c>
    </row>
    <row r="2796" spans="96:109" x14ac:dyDescent="0.25">
      <c r="CR2796" t="s">
        <v>10518</v>
      </c>
      <c r="CS2796" t="s">
        <v>4030</v>
      </c>
      <c r="CT2796" t="s">
        <v>4126</v>
      </c>
      <c r="CU2796" t="s">
        <v>10427</v>
      </c>
      <c r="CV2796" t="s">
        <v>8388</v>
      </c>
      <c r="CX2796" t="s">
        <v>4105</v>
      </c>
      <c r="CZ2796" t="s">
        <v>4133</v>
      </c>
      <c r="DA2796">
        <v>1</v>
      </c>
      <c r="DB2796" t="s">
        <v>10517</v>
      </c>
      <c r="DC2796" t="s">
        <v>247</v>
      </c>
      <c r="DD2796" t="s">
        <v>10427</v>
      </c>
      <c r="DE2796" t="s">
        <v>4158</v>
      </c>
    </row>
    <row r="2797" spans="96:109" x14ac:dyDescent="0.25">
      <c r="CR2797" t="s">
        <v>10351</v>
      </c>
      <c r="CS2797" t="s">
        <v>4030</v>
      </c>
      <c r="CT2797" t="s">
        <v>4126</v>
      </c>
      <c r="CU2797" t="s">
        <v>10519</v>
      </c>
      <c r="CV2797" t="s">
        <v>8850</v>
      </c>
      <c r="CX2797" t="s">
        <v>4105</v>
      </c>
      <c r="CY2797" s="17">
        <v>0.2</v>
      </c>
      <c r="CZ2797" t="s">
        <v>4133</v>
      </c>
      <c r="DA2797">
        <v>1</v>
      </c>
      <c r="DB2797" t="s">
        <v>10352</v>
      </c>
      <c r="DC2797" t="s">
        <v>247</v>
      </c>
      <c r="DD2797" t="s">
        <v>10519</v>
      </c>
      <c r="DE2797" t="s">
        <v>4158</v>
      </c>
    </row>
    <row r="2798" spans="96:109" x14ac:dyDescent="0.25">
      <c r="CR2798" t="s">
        <v>10520</v>
      </c>
      <c r="CS2798" t="s">
        <v>4050</v>
      </c>
      <c r="CT2798" t="s">
        <v>4109</v>
      </c>
      <c r="CU2798" t="s">
        <v>10277</v>
      </c>
      <c r="CV2798" t="s">
        <v>4571</v>
      </c>
      <c r="CW2798" t="s">
        <v>4461</v>
      </c>
      <c r="CX2798" t="s">
        <v>4111</v>
      </c>
      <c r="CZ2798" t="s">
        <v>4133</v>
      </c>
      <c r="DA2798">
        <v>1</v>
      </c>
      <c r="DB2798" t="s">
        <v>10521</v>
      </c>
      <c r="DC2798" t="s">
        <v>247</v>
      </c>
      <c r="DD2798" t="s">
        <v>10277</v>
      </c>
      <c r="DE2798" t="s">
        <v>4158</v>
      </c>
    </row>
    <row r="2799" spans="96:109" x14ac:dyDescent="0.25">
      <c r="CR2799" t="s">
        <v>15365</v>
      </c>
      <c r="CS2799" t="s">
        <v>4030</v>
      </c>
      <c r="CT2799" t="s">
        <v>4104</v>
      </c>
      <c r="CU2799" t="s">
        <v>17475</v>
      </c>
      <c r="CV2799" t="s">
        <v>8388</v>
      </c>
      <c r="CX2799" t="s">
        <v>4105</v>
      </c>
      <c r="CZ2799" t="s">
        <v>4133</v>
      </c>
      <c r="DA2799">
        <v>1</v>
      </c>
      <c r="DB2799" t="s">
        <v>15367</v>
      </c>
      <c r="DC2799" t="s">
        <v>247</v>
      </c>
      <c r="DD2799" t="s">
        <v>17475</v>
      </c>
      <c r="DE2799" t="s">
        <v>4158</v>
      </c>
    </row>
    <row r="2800" spans="96:109" x14ac:dyDescent="0.25">
      <c r="CR2800" t="s">
        <v>19666</v>
      </c>
      <c r="CS2800" t="s">
        <v>4050</v>
      </c>
      <c r="CT2800" t="s">
        <v>4109</v>
      </c>
      <c r="CU2800" t="s">
        <v>14881</v>
      </c>
      <c r="CV2800" t="s">
        <v>4571</v>
      </c>
      <c r="CX2800" t="s">
        <v>4111</v>
      </c>
      <c r="CZ2800" t="s">
        <v>4133</v>
      </c>
      <c r="DA2800">
        <v>1</v>
      </c>
      <c r="DB2800" t="s">
        <v>19667</v>
      </c>
      <c r="DC2800" t="s">
        <v>247</v>
      </c>
      <c r="DD2800" t="s">
        <v>14881</v>
      </c>
      <c r="DE2800" t="s">
        <v>4158</v>
      </c>
    </row>
    <row r="2801" spans="96:109" x14ac:dyDescent="0.25">
      <c r="CR2801" t="s">
        <v>19671</v>
      </c>
      <c r="CS2801" t="s">
        <v>4050</v>
      </c>
      <c r="CT2801" t="s">
        <v>4109</v>
      </c>
      <c r="CU2801" t="s">
        <v>13273</v>
      </c>
      <c r="CV2801" t="s">
        <v>4615</v>
      </c>
      <c r="CW2801" t="s">
        <v>4225</v>
      </c>
      <c r="CX2801" t="s">
        <v>4111</v>
      </c>
      <c r="CZ2801" t="s">
        <v>4133</v>
      </c>
      <c r="DA2801">
        <v>1</v>
      </c>
      <c r="DB2801" t="s">
        <v>19672</v>
      </c>
      <c r="DC2801" t="s">
        <v>247</v>
      </c>
      <c r="DD2801" t="s">
        <v>13273</v>
      </c>
      <c r="DE2801" t="s">
        <v>4158</v>
      </c>
    </row>
    <row r="2802" spans="96:109" x14ac:dyDescent="0.25">
      <c r="CR2802" t="s">
        <v>19673</v>
      </c>
      <c r="CS2802" t="s">
        <v>4050</v>
      </c>
      <c r="CT2802" t="s">
        <v>4034</v>
      </c>
      <c r="CU2802" t="s">
        <v>14774</v>
      </c>
      <c r="CV2802" t="s">
        <v>4615</v>
      </c>
      <c r="CX2802" t="s">
        <v>4105</v>
      </c>
      <c r="CY2802" s="17">
        <v>0.5</v>
      </c>
      <c r="CZ2802" t="s">
        <v>4133</v>
      </c>
      <c r="DA2802">
        <v>1</v>
      </c>
      <c r="DB2802" t="s">
        <v>19669</v>
      </c>
      <c r="DC2802" t="s">
        <v>247</v>
      </c>
      <c r="DD2802" t="s">
        <v>14774</v>
      </c>
      <c r="DE2802" t="s">
        <v>4158</v>
      </c>
    </row>
    <row r="2803" spans="96:109" x14ac:dyDescent="0.25">
      <c r="CR2803" t="s">
        <v>19674</v>
      </c>
      <c r="CS2803" t="s">
        <v>4050</v>
      </c>
      <c r="CT2803" t="s">
        <v>4034</v>
      </c>
      <c r="CU2803" t="s">
        <v>13600</v>
      </c>
      <c r="CV2803" t="s">
        <v>4615</v>
      </c>
      <c r="CX2803" t="s">
        <v>4105</v>
      </c>
      <c r="CY2803" s="17">
        <v>0.5</v>
      </c>
      <c r="CZ2803" t="s">
        <v>4133</v>
      </c>
      <c r="DA2803">
        <v>1</v>
      </c>
      <c r="DB2803" t="s">
        <v>19669</v>
      </c>
      <c r="DC2803" t="s">
        <v>247</v>
      </c>
      <c r="DD2803" t="s">
        <v>13600</v>
      </c>
      <c r="DE2803" t="s">
        <v>4158</v>
      </c>
    </row>
    <row r="2804" spans="96:109" x14ac:dyDescent="0.25">
      <c r="CR2804" t="s">
        <v>19675</v>
      </c>
      <c r="CS2804" t="s">
        <v>4030</v>
      </c>
      <c r="CT2804" t="s">
        <v>4034</v>
      </c>
      <c r="CU2804" t="s">
        <v>15244</v>
      </c>
      <c r="CV2804" t="s">
        <v>8446</v>
      </c>
      <c r="CX2804" t="s">
        <v>4105</v>
      </c>
      <c r="CY2804" s="17">
        <v>0.5</v>
      </c>
      <c r="CZ2804" t="s">
        <v>4133</v>
      </c>
      <c r="DA2804">
        <v>1</v>
      </c>
      <c r="DB2804" t="s">
        <v>19669</v>
      </c>
      <c r="DC2804" t="s">
        <v>247</v>
      </c>
      <c r="DD2804" t="s">
        <v>15244</v>
      </c>
      <c r="DE2804" t="s">
        <v>4158</v>
      </c>
    </row>
    <row r="2805" spans="96:109" x14ac:dyDescent="0.25">
      <c r="CR2805" t="s">
        <v>19668</v>
      </c>
      <c r="CS2805" t="s">
        <v>4030</v>
      </c>
      <c r="CT2805" t="s">
        <v>4034</v>
      </c>
      <c r="CU2805" t="s">
        <v>13281</v>
      </c>
      <c r="CV2805" t="s">
        <v>8446</v>
      </c>
      <c r="CX2805" t="s">
        <v>4105</v>
      </c>
      <c r="CY2805" s="17">
        <v>0.5</v>
      </c>
      <c r="CZ2805" t="s">
        <v>4133</v>
      </c>
      <c r="DA2805">
        <v>1</v>
      </c>
      <c r="DB2805" t="s">
        <v>19669</v>
      </c>
      <c r="DC2805" t="s">
        <v>247</v>
      </c>
      <c r="DD2805" t="s">
        <v>13281</v>
      </c>
      <c r="DE2805" t="s">
        <v>4158</v>
      </c>
    </row>
    <row r="2806" spans="96:109" x14ac:dyDescent="0.25">
      <c r="CR2806" t="s">
        <v>19676</v>
      </c>
      <c r="CS2806" t="s">
        <v>4030</v>
      </c>
      <c r="CT2806" t="s">
        <v>4126</v>
      </c>
      <c r="CU2806" t="s">
        <v>13603</v>
      </c>
      <c r="CV2806" t="s">
        <v>8593</v>
      </c>
      <c r="CX2806" t="s">
        <v>4105</v>
      </c>
      <c r="CZ2806" t="s">
        <v>4133</v>
      </c>
      <c r="DA2806">
        <v>1</v>
      </c>
      <c r="DB2806" t="s">
        <v>19669</v>
      </c>
      <c r="DC2806" t="s">
        <v>247</v>
      </c>
      <c r="DD2806" t="s">
        <v>13603</v>
      </c>
      <c r="DE2806" t="s">
        <v>4158</v>
      </c>
    </row>
    <row r="2807" spans="96:109" x14ac:dyDescent="0.25">
      <c r="CR2807" t="s">
        <v>19677</v>
      </c>
      <c r="CS2807" t="s">
        <v>4050</v>
      </c>
      <c r="CT2807" t="s">
        <v>4032</v>
      </c>
      <c r="CU2807" t="s">
        <v>13535</v>
      </c>
      <c r="CV2807" t="s">
        <v>4701</v>
      </c>
      <c r="CX2807" t="s">
        <v>4105</v>
      </c>
      <c r="CY2807" s="17">
        <v>0.5</v>
      </c>
      <c r="CZ2807" t="s">
        <v>4133</v>
      </c>
      <c r="DA2807">
        <v>1</v>
      </c>
      <c r="DB2807" t="s">
        <v>19678</v>
      </c>
      <c r="DC2807" t="s">
        <v>247</v>
      </c>
      <c r="DD2807" t="s">
        <v>13535</v>
      </c>
      <c r="DE2807" t="s">
        <v>4158</v>
      </c>
    </row>
    <row r="2808" spans="96:109" x14ac:dyDescent="0.25">
      <c r="CR2808" t="s">
        <v>11776</v>
      </c>
      <c r="CS2808" t="s">
        <v>4050</v>
      </c>
      <c r="CT2808" t="s">
        <v>4034</v>
      </c>
      <c r="CU2808" t="s">
        <v>15868</v>
      </c>
      <c r="CV2808" t="s">
        <v>4614</v>
      </c>
      <c r="CX2808" t="s">
        <v>4105</v>
      </c>
      <c r="CY2808" s="17">
        <v>0.5</v>
      </c>
      <c r="CZ2808" t="s">
        <v>4133</v>
      </c>
      <c r="DA2808">
        <v>1</v>
      </c>
      <c r="DB2808" t="s">
        <v>19670</v>
      </c>
      <c r="DC2808" t="s">
        <v>247</v>
      </c>
      <c r="DD2808" t="s">
        <v>15868</v>
      </c>
      <c r="DE2808" t="s">
        <v>4158</v>
      </c>
    </row>
    <row r="2809" spans="96:109" x14ac:dyDescent="0.25">
      <c r="CR2809" t="s">
        <v>19681</v>
      </c>
      <c r="CS2809" t="s">
        <v>4050</v>
      </c>
      <c r="CT2809" t="s">
        <v>4109</v>
      </c>
      <c r="CU2809" t="s">
        <v>19265</v>
      </c>
      <c r="CV2809" t="s">
        <v>4222</v>
      </c>
      <c r="CW2809" t="s">
        <v>4430</v>
      </c>
      <c r="CX2809" t="s">
        <v>4111</v>
      </c>
      <c r="CZ2809" t="s">
        <v>4133</v>
      </c>
      <c r="DA2809">
        <v>1</v>
      </c>
      <c r="DB2809" t="s">
        <v>19682</v>
      </c>
      <c r="DC2809" t="s">
        <v>247</v>
      </c>
      <c r="DD2809" t="s">
        <v>19265</v>
      </c>
      <c r="DE2809" t="s">
        <v>4158</v>
      </c>
    </row>
    <row r="2810" spans="96:109" x14ac:dyDescent="0.25">
      <c r="CR2810" t="s">
        <v>19679</v>
      </c>
      <c r="CS2810" t="s">
        <v>4030</v>
      </c>
      <c r="CT2810" t="s">
        <v>4109</v>
      </c>
      <c r="CU2810" t="s">
        <v>14421</v>
      </c>
      <c r="CV2810" t="s">
        <v>8515</v>
      </c>
      <c r="CX2810" t="s">
        <v>4111</v>
      </c>
      <c r="CZ2810" t="s">
        <v>4133</v>
      </c>
      <c r="DA2810">
        <v>1</v>
      </c>
      <c r="DB2810" t="s">
        <v>19680</v>
      </c>
      <c r="DC2810" t="s">
        <v>247</v>
      </c>
      <c r="DD2810" t="s">
        <v>14421</v>
      </c>
      <c r="DE2810" t="s">
        <v>4158</v>
      </c>
    </row>
    <row r="2811" spans="96:109" x14ac:dyDescent="0.25">
      <c r="CR2811" t="s">
        <v>19684</v>
      </c>
      <c r="CS2811" t="s">
        <v>4050</v>
      </c>
      <c r="CT2811" t="s">
        <v>4126</v>
      </c>
      <c r="CU2811" t="s">
        <v>19685</v>
      </c>
      <c r="CV2811" t="s">
        <v>4240</v>
      </c>
      <c r="CX2811" t="s">
        <v>4105</v>
      </c>
      <c r="CZ2811" t="s">
        <v>4133</v>
      </c>
      <c r="DA2811">
        <v>1</v>
      </c>
      <c r="DB2811" t="s">
        <v>19686</v>
      </c>
      <c r="DC2811" t="s">
        <v>247</v>
      </c>
      <c r="DD2811" t="s">
        <v>19685</v>
      </c>
      <c r="DE2811" t="s">
        <v>4158</v>
      </c>
    </row>
    <row r="2812" spans="96:109" x14ac:dyDescent="0.25">
      <c r="CR2812" t="s">
        <v>19687</v>
      </c>
      <c r="CS2812" t="s">
        <v>4050</v>
      </c>
      <c r="CT2812" t="s">
        <v>4109</v>
      </c>
      <c r="CU2812" t="s">
        <v>19688</v>
      </c>
      <c r="CV2812" t="s">
        <v>4571</v>
      </c>
      <c r="CX2812" t="s">
        <v>4111</v>
      </c>
      <c r="CZ2812" t="s">
        <v>4133</v>
      </c>
      <c r="DA2812">
        <v>1</v>
      </c>
      <c r="DB2812" t="s">
        <v>19689</v>
      </c>
      <c r="DC2812" t="s">
        <v>247</v>
      </c>
      <c r="DD2812" t="s">
        <v>19688</v>
      </c>
      <c r="DE2812" t="s">
        <v>4158</v>
      </c>
    </row>
    <row r="2813" spans="96:109" x14ac:dyDescent="0.25">
      <c r="CR2813" t="s">
        <v>19690</v>
      </c>
      <c r="CS2813" t="s">
        <v>4050</v>
      </c>
      <c r="CT2813" t="s">
        <v>4109</v>
      </c>
      <c r="CU2813" t="s">
        <v>14398</v>
      </c>
      <c r="CV2813" t="s">
        <v>4571</v>
      </c>
      <c r="CX2813" t="s">
        <v>4111</v>
      </c>
      <c r="CZ2813" t="s">
        <v>4133</v>
      </c>
      <c r="DA2813">
        <v>1</v>
      </c>
      <c r="DB2813" t="s">
        <v>19689</v>
      </c>
      <c r="DC2813" t="s">
        <v>247</v>
      </c>
      <c r="DD2813" t="s">
        <v>14398</v>
      </c>
      <c r="DE2813" t="s">
        <v>4158</v>
      </c>
    </row>
    <row r="2814" spans="96:109" x14ac:dyDescent="0.25">
      <c r="CR2814" t="s">
        <v>15541</v>
      </c>
      <c r="CS2814" t="s">
        <v>4050</v>
      </c>
      <c r="CT2814" t="s">
        <v>4032</v>
      </c>
      <c r="CU2814" t="s">
        <v>19683</v>
      </c>
      <c r="CV2814" t="s">
        <v>4615</v>
      </c>
      <c r="CX2814" t="s">
        <v>4105</v>
      </c>
      <c r="CZ2814" t="s">
        <v>4133</v>
      </c>
      <c r="DA2814">
        <v>1</v>
      </c>
      <c r="DB2814" t="s">
        <v>15542</v>
      </c>
      <c r="DC2814" t="s">
        <v>247</v>
      </c>
      <c r="DD2814" t="s">
        <v>19683</v>
      </c>
      <c r="DE2814" t="s">
        <v>4158</v>
      </c>
    </row>
    <row r="2815" spans="96:109" x14ac:dyDescent="0.25">
      <c r="CR2815" t="s">
        <v>15543</v>
      </c>
      <c r="CS2815" t="s">
        <v>4050</v>
      </c>
      <c r="CT2815" t="s">
        <v>4032</v>
      </c>
      <c r="CU2815" t="s">
        <v>19693</v>
      </c>
      <c r="CV2815" t="s">
        <v>4701</v>
      </c>
      <c r="CX2815" t="s">
        <v>4105</v>
      </c>
      <c r="CZ2815" t="s">
        <v>4133</v>
      </c>
      <c r="DA2815">
        <v>1</v>
      </c>
      <c r="DB2815" t="s">
        <v>15542</v>
      </c>
      <c r="DC2815" t="s">
        <v>247</v>
      </c>
      <c r="DD2815" t="s">
        <v>19693</v>
      </c>
      <c r="DE2815" t="s">
        <v>4158</v>
      </c>
    </row>
    <row r="2816" spans="96:109" x14ac:dyDescent="0.25">
      <c r="CR2816" t="s">
        <v>19694</v>
      </c>
      <c r="CS2816" t="s">
        <v>4030</v>
      </c>
      <c r="CT2816" t="s">
        <v>4109</v>
      </c>
      <c r="CU2816" t="s">
        <v>19695</v>
      </c>
      <c r="CV2816" t="s">
        <v>8594</v>
      </c>
      <c r="CX2816" t="s">
        <v>4111</v>
      </c>
      <c r="CZ2816" t="s">
        <v>4133</v>
      </c>
      <c r="DA2816">
        <v>1</v>
      </c>
      <c r="DB2816" t="s">
        <v>19696</v>
      </c>
      <c r="DC2816" t="s">
        <v>247</v>
      </c>
      <c r="DD2816" t="s">
        <v>19695</v>
      </c>
      <c r="DE2816" t="s">
        <v>4158</v>
      </c>
    </row>
    <row r="2817" spans="96:109" x14ac:dyDescent="0.25">
      <c r="CR2817" t="s">
        <v>19691</v>
      </c>
      <c r="CS2817" t="s">
        <v>4030</v>
      </c>
      <c r="CT2817" t="s">
        <v>4034</v>
      </c>
      <c r="CU2817" t="s">
        <v>17434</v>
      </c>
      <c r="CV2817" t="s">
        <v>8446</v>
      </c>
      <c r="CX2817" t="s">
        <v>4105</v>
      </c>
      <c r="CZ2817" t="s">
        <v>4133</v>
      </c>
      <c r="DA2817">
        <v>1</v>
      </c>
      <c r="DB2817" t="s">
        <v>19692</v>
      </c>
      <c r="DC2817" t="s">
        <v>247</v>
      </c>
      <c r="DD2817" t="s">
        <v>17434</v>
      </c>
      <c r="DE2817" t="s">
        <v>4158</v>
      </c>
    </row>
    <row r="2818" spans="96:109" x14ac:dyDescent="0.25">
      <c r="CR2818" t="s">
        <v>19698</v>
      </c>
      <c r="CS2818" t="s">
        <v>4030</v>
      </c>
      <c r="CT2818" t="s">
        <v>4034</v>
      </c>
      <c r="CU2818" t="s">
        <v>17434</v>
      </c>
      <c r="CV2818" t="s">
        <v>8446</v>
      </c>
      <c r="CX2818" t="s">
        <v>4105</v>
      </c>
      <c r="CZ2818" t="s">
        <v>4133</v>
      </c>
      <c r="DA2818">
        <v>1</v>
      </c>
      <c r="DB2818" t="s">
        <v>19692</v>
      </c>
      <c r="DC2818" t="s">
        <v>247</v>
      </c>
      <c r="DD2818" t="s">
        <v>17434</v>
      </c>
      <c r="DE2818" t="s">
        <v>4158</v>
      </c>
    </row>
    <row r="2819" spans="96:109" x14ac:dyDescent="0.25">
      <c r="CR2819" t="s">
        <v>19699</v>
      </c>
      <c r="CS2819" t="s">
        <v>4030</v>
      </c>
      <c r="CT2819" t="s">
        <v>4034</v>
      </c>
      <c r="CU2819" t="s">
        <v>17437</v>
      </c>
      <c r="CV2819" t="s">
        <v>8446</v>
      </c>
      <c r="CX2819" t="s">
        <v>4105</v>
      </c>
      <c r="CZ2819" t="s">
        <v>4133</v>
      </c>
      <c r="DA2819">
        <v>1</v>
      </c>
      <c r="DB2819" t="s">
        <v>19692</v>
      </c>
      <c r="DC2819" t="s">
        <v>247</v>
      </c>
      <c r="DD2819" t="s">
        <v>17437</v>
      </c>
      <c r="DE2819" t="s">
        <v>4158</v>
      </c>
    </row>
    <row r="2820" spans="96:109" x14ac:dyDescent="0.25">
      <c r="CR2820" t="s">
        <v>19697</v>
      </c>
      <c r="CS2820" t="s">
        <v>4030</v>
      </c>
      <c r="CT2820" t="s">
        <v>4034</v>
      </c>
      <c r="CU2820" t="s">
        <v>17439</v>
      </c>
      <c r="CV2820" t="s">
        <v>8446</v>
      </c>
      <c r="CX2820" t="s">
        <v>4105</v>
      </c>
      <c r="CZ2820" t="s">
        <v>4133</v>
      </c>
      <c r="DA2820">
        <v>1</v>
      </c>
      <c r="DB2820" t="s">
        <v>19692</v>
      </c>
      <c r="DC2820" t="s">
        <v>247</v>
      </c>
      <c r="DD2820" t="s">
        <v>17439</v>
      </c>
      <c r="DE2820" t="s">
        <v>4158</v>
      </c>
    </row>
    <row r="2821" spans="96:109" x14ac:dyDescent="0.25">
      <c r="CR2821" t="s">
        <v>19700</v>
      </c>
      <c r="CS2821" t="s">
        <v>4050</v>
      </c>
      <c r="CT2821" t="s">
        <v>4109</v>
      </c>
      <c r="CU2821" t="s">
        <v>19701</v>
      </c>
      <c r="CV2821" t="s">
        <v>8391</v>
      </c>
      <c r="CX2821" t="s">
        <v>4105</v>
      </c>
      <c r="CZ2821" t="s">
        <v>4133</v>
      </c>
      <c r="DA2821">
        <v>1</v>
      </c>
      <c r="DB2821" t="s">
        <v>19702</v>
      </c>
      <c r="DC2821" t="s">
        <v>247</v>
      </c>
      <c r="DD2821" t="s">
        <v>19701</v>
      </c>
      <c r="DE2821" t="s">
        <v>4158</v>
      </c>
    </row>
    <row r="2822" spans="96:109" x14ac:dyDescent="0.25">
      <c r="CR2822" t="s">
        <v>19703</v>
      </c>
      <c r="CS2822" t="s">
        <v>4050</v>
      </c>
      <c r="CT2822" t="s">
        <v>4126</v>
      </c>
      <c r="CU2822" t="s">
        <v>14564</v>
      </c>
      <c r="CV2822" t="s">
        <v>4614</v>
      </c>
      <c r="CX2822" t="s">
        <v>4105</v>
      </c>
      <c r="CZ2822" t="s">
        <v>4133</v>
      </c>
      <c r="DA2822">
        <v>1</v>
      </c>
      <c r="DB2822" t="s">
        <v>19704</v>
      </c>
      <c r="DC2822" t="s">
        <v>247</v>
      </c>
      <c r="DD2822" t="s">
        <v>14564</v>
      </c>
      <c r="DE2822" t="s">
        <v>4158</v>
      </c>
    </row>
    <row r="2823" spans="96:109" x14ac:dyDescent="0.25">
      <c r="CR2823" t="s">
        <v>19705</v>
      </c>
      <c r="CS2823" t="s">
        <v>4050</v>
      </c>
      <c r="CT2823" t="s">
        <v>4034</v>
      </c>
      <c r="CU2823" t="s">
        <v>15489</v>
      </c>
      <c r="CV2823" t="s">
        <v>4614</v>
      </c>
      <c r="CX2823" t="s">
        <v>4105</v>
      </c>
      <c r="CY2823" s="17">
        <v>0.5</v>
      </c>
      <c r="CZ2823" t="s">
        <v>4133</v>
      </c>
      <c r="DA2823">
        <v>1</v>
      </c>
      <c r="DB2823" t="s">
        <v>19706</v>
      </c>
      <c r="DC2823" t="s">
        <v>247</v>
      </c>
      <c r="DD2823" t="s">
        <v>15489</v>
      </c>
      <c r="DE2823" t="s">
        <v>4158</v>
      </c>
    </row>
    <row r="2824" spans="96:109" x14ac:dyDescent="0.25">
      <c r="CR2824" t="s">
        <v>19707</v>
      </c>
      <c r="CS2824" t="s">
        <v>4050</v>
      </c>
      <c r="CT2824" t="s">
        <v>4109</v>
      </c>
      <c r="CU2824" t="s">
        <v>17832</v>
      </c>
      <c r="CV2824" t="s">
        <v>4614</v>
      </c>
      <c r="CW2824" t="s">
        <v>4285</v>
      </c>
      <c r="CX2824" t="s">
        <v>4111</v>
      </c>
      <c r="CZ2824" t="s">
        <v>4133</v>
      </c>
      <c r="DA2824">
        <v>1</v>
      </c>
      <c r="DB2824" t="s">
        <v>19708</v>
      </c>
      <c r="DC2824" t="s">
        <v>247</v>
      </c>
      <c r="DD2824" t="s">
        <v>17832</v>
      </c>
      <c r="DE2824" t="s">
        <v>4158</v>
      </c>
    </row>
    <row r="2825" spans="96:109" x14ac:dyDescent="0.25">
      <c r="CR2825" t="s">
        <v>19711</v>
      </c>
      <c r="CS2825" t="s">
        <v>4030</v>
      </c>
      <c r="CT2825" t="s">
        <v>4034</v>
      </c>
      <c r="CU2825" t="s">
        <v>18181</v>
      </c>
      <c r="CV2825" t="s">
        <v>8829</v>
      </c>
      <c r="CW2825" t="s">
        <v>4310</v>
      </c>
      <c r="CX2825" t="s">
        <v>4105</v>
      </c>
      <c r="CZ2825" t="s">
        <v>4133</v>
      </c>
      <c r="DA2825">
        <v>1</v>
      </c>
      <c r="DB2825" t="s">
        <v>19710</v>
      </c>
      <c r="DC2825" t="s">
        <v>247</v>
      </c>
      <c r="DD2825" t="s">
        <v>18181</v>
      </c>
      <c r="DE2825" t="s">
        <v>4158</v>
      </c>
    </row>
    <row r="2826" spans="96:109" x14ac:dyDescent="0.25">
      <c r="CR2826" t="s">
        <v>19709</v>
      </c>
      <c r="CS2826" t="s">
        <v>4030</v>
      </c>
      <c r="CT2826" t="s">
        <v>4034</v>
      </c>
      <c r="CU2826" t="s">
        <v>18181</v>
      </c>
      <c r="CV2826" t="s">
        <v>8829</v>
      </c>
      <c r="CW2826" t="s">
        <v>4310</v>
      </c>
      <c r="CX2826" t="s">
        <v>4105</v>
      </c>
      <c r="CZ2826" t="s">
        <v>4133</v>
      </c>
      <c r="DA2826">
        <v>1</v>
      </c>
      <c r="DB2826" t="s">
        <v>19710</v>
      </c>
      <c r="DC2826" t="s">
        <v>247</v>
      </c>
      <c r="DD2826" t="s">
        <v>18181</v>
      </c>
      <c r="DE2826" t="s">
        <v>4158</v>
      </c>
    </row>
    <row r="2827" spans="96:109" x14ac:dyDescent="0.25">
      <c r="CR2827" t="s">
        <v>19714</v>
      </c>
      <c r="CS2827" t="s">
        <v>4030</v>
      </c>
      <c r="CT2827" t="s">
        <v>4034</v>
      </c>
      <c r="CU2827" t="s">
        <v>16176</v>
      </c>
      <c r="CV2827" t="s">
        <v>8829</v>
      </c>
      <c r="CW2827" t="s">
        <v>4310</v>
      </c>
      <c r="CX2827" t="s">
        <v>4105</v>
      </c>
      <c r="CZ2827" t="s">
        <v>4133</v>
      </c>
      <c r="DA2827">
        <v>1</v>
      </c>
      <c r="DB2827" t="s">
        <v>19710</v>
      </c>
      <c r="DC2827" t="s">
        <v>247</v>
      </c>
      <c r="DD2827" t="s">
        <v>16176</v>
      </c>
      <c r="DE2827" t="s">
        <v>4158</v>
      </c>
    </row>
    <row r="2828" spans="96:109" x14ac:dyDescent="0.25">
      <c r="CR2828" t="s">
        <v>19712</v>
      </c>
      <c r="CS2828" t="s">
        <v>4030</v>
      </c>
      <c r="CT2828" t="s">
        <v>4034</v>
      </c>
      <c r="CU2828" t="s">
        <v>19713</v>
      </c>
      <c r="CV2828" t="s">
        <v>8829</v>
      </c>
      <c r="CW2828" t="s">
        <v>4310</v>
      </c>
      <c r="CX2828" t="s">
        <v>4105</v>
      </c>
      <c r="CZ2828" t="s">
        <v>4133</v>
      </c>
      <c r="DA2828">
        <v>1</v>
      </c>
      <c r="DB2828" t="s">
        <v>19710</v>
      </c>
      <c r="DC2828" t="s">
        <v>247</v>
      </c>
      <c r="DD2828" t="s">
        <v>19713</v>
      </c>
      <c r="DE2828" t="s">
        <v>4158</v>
      </c>
    </row>
    <row r="2829" spans="96:109" x14ac:dyDescent="0.25">
      <c r="CR2829" t="s">
        <v>19718</v>
      </c>
      <c r="CS2829" t="s">
        <v>4030</v>
      </c>
      <c r="CT2829" t="s">
        <v>4034</v>
      </c>
      <c r="CU2829" t="s">
        <v>19719</v>
      </c>
      <c r="CV2829" t="s">
        <v>8557</v>
      </c>
      <c r="CX2829" t="s">
        <v>4105</v>
      </c>
      <c r="CZ2829" t="s">
        <v>4133</v>
      </c>
      <c r="DA2829">
        <v>1</v>
      </c>
      <c r="DB2829" t="s">
        <v>19720</v>
      </c>
      <c r="DC2829" t="s">
        <v>247</v>
      </c>
      <c r="DD2829" t="s">
        <v>19719</v>
      </c>
      <c r="DE2829" t="s">
        <v>4158</v>
      </c>
    </row>
    <row r="2830" spans="96:109" x14ac:dyDescent="0.25">
      <c r="CR2830" t="s">
        <v>19721</v>
      </c>
      <c r="CS2830" t="s">
        <v>4050</v>
      </c>
      <c r="CT2830" t="s">
        <v>4126</v>
      </c>
      <c r="CU2830" t="s">
        <v>19722</v>
      </c>
      <c r="CV2830" t="s">
        <v>4614</v>
      </c>
      <c r="CX2830" t="s">
        <v>4105</v>
      </c>
      <c r="CY2830" s="17">
        <v>0.5</v>
      </c>
      <c r="CZ2830" t="s">
        <v>4133</v>
      </c>
      <c r="DA2830">
        <v>1</v>
      </c>
      <c r="DB2830" t="s">
        <v>19720</v>
      </c>
      <c r="DC2830" t="s">
        <v>247</v>
      </c>
      <c r="DD2830" t="s">
        <v>19722</v>
      </c>
      <c r="DE2830" t="s">
        <v>4158</v>
      </c>
    </row>
    <row r="2831" spans="96:109" x14ac:dyDescent="0.25">
      <c r="CR2831" t="s">
        <v>19723</v>
      </c>
      <c r="CS2831" t="s">
        <v>4050</v>
      </c>
      <c r="CT2831" t="s">
        <v>4109</v>
      </c>
      <c r="CU2831" t="s">
        <v>19724</v>
      </c>
      <c r="CV2831" t="s">
        <v>4614</v>
      </c>
      <c r="CW2831" t="s">
        <v>4627</v>
      </c>
      <c r="CX2831" t="s">
        <v>4111</v>
      </c>
      <c r="CZ2831" t="s">
        <v>4133</v>
      </c>
      <c r="DA2831">
        <v>1</v>
      </c>
      <c r="DB2831" t="s">
        <v>19717</v>
      </c>
      <c r="DC2831" t="s">
        <v>247</v>
      </c>
      <c r="DD2831" t="s">
        <v>19724</v>
      </c>
      <c r="DE2831" t="s">
        <v>4158</v>
      </c>
    </row>
    <row r="2832" spans="96:109" x14ac:dyDescent="0.25">
      <c r="CR2832" t="s">
        <v>19725</v>
      </c>
      <c r="CS2832" t="s">
        <v>4050</v>
      </c>
      <c r="CT2832" t="s">
        <v>4109</v>
      </c>
      <c r="CU2832" t="s">
        <v>19726</v>
      </c>
      <c r="CV2832" t="s">
        <v>4614</v>
      </c>
      <c r="CW2832" t="s">
        <v>4627</v>
      </c>
      <c r="CX2832" t="s">
        <v>4111</v>
      </c>
      <c r="CZ2832" t="s">
        <v>4133</v>
      </c>
      <c r="DA2832">
        <v>1</v>
      </c>
      <c r="DB2832" t="s">
        <v>19717</v>
      </c>
      <c r="DC2832" t="s">
        <v>247</v>
      </c>
      <c r="DD2832" t="s">
        <v>19726</v>
      </c>
      <c r="DE2832" t="s">
        <v>4158</v>
      </c>
    </row>
    <row r="2833" spans="96:109" x14ac:dyDescent="0.25">
      <c r="CR2833" t="s">
        <v>19727</v>
      </c>
      <c r="CS2833" t="s">
        <v>4050</v>
      </c>
      <c r="CT2833" t="s">
        <v>4109</v>
      </c>
      <c r="CU2833" t="s">
        <v>19728</v>
      </c>
      <c r="CV2833" t="s">
        <v>4614</v>
      </c>
      <c r="CW2833" t="s">
        <v>4627</v>
      </c>
      <c r="CX2833" t="s">
        <v>4111</v>
      </c>
      <c r="CZ2833" t="s">
        <v>4133</v>
      </c>
      <c r="DA2833">
        <v>1</v>
      </c>
      <c r="DB2833" t="s">
        <v>19717</v>
      </c>
      <c r="DC2833" t="s">
        <v>247</v>
      </c>
      <c r="DD2833" t="s">
        <v>19728</v>
      </c>
      <c r="DE2833" t="s">
        <v>4158</v>
      </c>
    </row>
    <row r="2834" spans="96:109" x14ac:dyDescent="0.25">
      <c r="CR2834" t="s">
        <v>19715</v>
      </c>
      <c r="CS2834" t="s">
        <v>4050</v>
      </c>
      <c r="CT2834" t="s">
        <v>4126</v>
      </c>
      <c r="CU2834" t="s">
        <v>19716</v>
      </c>
      <c r="CV2834" t="s">
        <v>4614</v>
      </c>
      <c r="CX2834" t="s">
        <v>4105</v>
      </c>
      <c r="CZ2834" t="s">
        <v>4133</v>
      </c>
      <c r="DA2834">
        <v>1</v>
      </c>
      <c r="DB2834" t="s">
        <v>19717</v>
      </c>
      <c r="DC2834" t="s">
        <v>247</v>
      </c>
      <c r="DD2834" t="s">
        <v>19716</v>
      </c>
      <c r="DE2834" t="s">
        <v>4158</v>
      </c>
    </row>
    <row r="2835" spans="96:109" x14ac:dyDescent="0.25">
      <c r="CR2835" t="s">
        <v>19729</v>
      </c>
      <c r="CS2835" t="s">
        <v>4050</v>
      </c>
      <c r="CT2835" t="s">
        <v>4109</v>
      </c>
      <c r="CU2835" t="s">
        <v>18201</v>
      </c>
      <c r="CV2835" t="s">
        <v>4614</v>
      </c>
      <c r="CW2835" t="s">
        <v>4627</v>
      </c>
      <c r="CX2835" t="s">
        <v>4111</v>
      </c>
      <c r="CZ2835" t="s">
        <v>4133</v>
      </c>
      <c r="DA2835">
        <v>1</v>
      </c>
      <c r="DB2835" t="s">
        <v>19717</v>
      </c>
      <c r="DC2835" t="s">
        <v>247</v>
      </c>
      <c r="DD2835" t="s">
        <v>18201</v>
      </c>
      <c r="DE2835" t="s">
        <v>4158</v>
      </c>
    </row>
    <row r="2836" spans="96:109" x14ac:dyDescent="0.25">
      <c r="CR2836" t="s">
        <v>19730</v>
      </c>
      <c r="CS2836" t="s">
        <v>4050</v>
      </c>
      <c r="CT2836" t="s">
        <v>4109</v>
      </c>
      <c r="CU2836" t="s">
        <v>19731</v>
      </c>
      <c r="CV2836" t="s">
        <v>4614</v>
      </c>
      <c r="CW2836" t="s">
        <v>4627</v>
      </c>
      <c r="CX2836" t="s">
        <v>4111</v>
      </c>
      <c r="CZ2836" t="s">
        <v>4133</v>
      </c>
      <c r="DA2836">
        <v>1</v>
      </c>
      <c r="DB2836" t="s">
        <v>19717</v>
      </c>
      <c r="DC2836" t="s">
        <v>247</v>
      </c>
      <c r="DD2836" t="s">
        <v>19731</v>
      </c>
      <c r="DE2836" t="s">
        <v>4158</v>
      </c>
    </row>
    <row r="2837" spans="96:109" x14ac:dyDescent="0.25">
      <c r="CR2837" t="s">
        <v>19732</v>
      </c>
      <c r="CS2837" t="s">
        <v>4050</v>
      </c>
      <c r="CT2837" t="s">
        <v>4109</v>
      </c>
      <c r="CU2837" t="s">
        <v>18204</v>
      </c>
      <c r="CV2837" t="s">
        <v>4614</v>
      </c>
      <c r="CW2837" t="s">
        <v>8301</v>
      </c>
      <c r="CX2837" t="s">
        <v>4111</v>
      </c>
      <c r="CZ2837" t="s">
        <v>4133</v>
      </c>
      <c r="DA2837">
        <v>1</v>
      </c>
      <c r="DB2837" t="s">
        <v>19733</v>
      </c>
      <c r="DC2837" t="s">
        <v>247</v>
      </c>
      <c r="DD2837" t="s">
        <v>18204</v>
      </c>
      <c r="DE2837" t="s">
        <v>4158</v>
      </c>
    </row>
    <row r="2838" spans="96:109" x14ac:dyDescent="0.25">
      <c r="CR2838" t="s">
        <v>14790</v>
      </c>
      <c r="CS2838" t="s">
        <v>4050</v>
      </c>
      <c r="CT2838" t="s">
        <v>4034</v>
      </c>
      <c r="CU2838" t="s">
        <v>17521</v>
      </c>
      <c r="CV2838" t="s">
        <v>4614</v>
      </c>
      <c r="CX2838" t="s">
        <v>4105</v>
      </c>
      <c r="CZ2838" t="s">
        <v>4133</v>
      </c>
      <c r="DA2838">
        <v>1</v>
      </c>
      <c r="DB2838" t="s">
        <v>14789</v>
      </c>
      <c r="DC2838" t="s">
        <v>247</v>
      </c>
      <c r="DD2838" t="s">
        <v>17521</v>
      </c>
      <c r="DE2838" t="s">
        <v>4158</v>
      </c>
    </row>
    <row r="2839" spans="96:109" x14ac:dyDescent="0.25">
      <c r="CR2839" t="s">
        <v>14794</v>
      </c>
      <c r="CS2839" t="s">
        <v>4050</v>
      </c>
      <c r="CT2839" t="s">
        <v>4032</v>
      </c>
      <c r="CU2839" t="s">
        <v>19734</v>
      </c>
      <c r="CV2839" t="s">
        <v>8280</v>
      </c>
      <c r="CX2839" t="s">
        <v>4105</v>
      </c>
      <c r="CZ2839" t="s">
        <v>4133</v>
      </c>
      <c r="DA2839">
        <v>1</v>
      </c>
      <c r="DB2839" t="s">
        <v>14789</v>
      </c>
      <c r="DC2839" t="s">
        <v>247</v>
      </c>
      <c r="DD2839" t="s">
        <v>19734</v>
      </c>
      <c r="DE2839" t="s">
        <v>4158</v>
      </c>
    </row>
    <row r="2840" spans="96:109" x14ac:dyDescent="0.25">
      <c r="CR2840" t="s">
        <v>14795</v>
      </c>
      <c r="CS2840" t="s">
        <v>4050</v>
      </c>
      <c r="CT2840" t="s">
        <v>4032</v>
      </c>
      <c r="CU2840" t="s">
        <v>19734</v>
      </c>
      <c r="CV2840" t="s">
        <v>4614</v>
      </c>
      <c r="CX2840" t="s">
        <v>4105</v>
      </c>
      <c r="CZ2840" t="s">
        <v>4133</v>
      </c>
      <c r="DA2840">
        <v>1</v>
      </c>
      <c r="DB2840" t="s">
        <v>14789</v>
      </c>
      <c r="DC2840" t="s">
        <v>247</v>
      </c>
      <c r="DD2840" t="s">
        <v>19734</v>
      </c>
      <c r="DE2840" t="s">
        <v>4158</v>
      </c>
    </row>
    <row r="2841" spans="96:109" x14ac:dyDescent="0.25">
      <c r="CR2841" t="s">
        <v>14787</v>
      </c>
      <c r="CS2841" t="s">
        <v>4050</v>
      </c>
      <c r="CT2841" t="s">
        <v>4032</v>
      </c>
      <c r="CU2841" t="s">
        <v>19735</v>
      </c>
      <c r="CV2841" t="s">
        <v>8280</v>
      </c>
      <c r="CX2841" t="s">
        <v>4105</v>
      </c>
      <c r="CZ2841" t="s">
        <v>4133</v>
      </c>
      <c r="DA2841">
        <v>1</v>
      </c>
      <c r="DB2841" t="s">
        <v>14789</v>
      </c>
      <c r="DC2841" t="s">
        <v>247</v>
      </c>
      <c r="DD2841" t="s">
        <v>19735</v>
      </c>
      <c r="DE2841" t="s">
        <v>4158</v>
      </c>
    </row>
    <row r="2842" spans="96:109" x14ac:dyDescent="0.25">
      <c r="CR2842" t="s">
        <v>19736</v>
      </c>
      <c r="CS2842" t="s">
        <v>4050</v>
      </c>
      <c r="CT2842" t="s">
        <v>4109</v>
      </c>
      <c r="CU2842" t="s">
        <v>19737</v>
      </c>
      <c r="CV2842" t="s">
        <v>4614</v>
      </c>
      <c r="CW2842" t="s">
        <v>4397</v>
      </c>
      <c r="CX2842" t="s">
        <v>4111</v>
      </c>
      <c r="CZ2842" t="s">
        <v>4133</v>
      </c>
      <c r="DA2842">
        <v>1</v>
      </c>
      <c r="DB2842" t="s">
        <v>19738</v>
      </c>
      <c r="DC2842" t="s">
        <v>247</v>
      </c>
      <c r="DD2842" t="s">
        <v>19737</v>
      </c>
      <c r="DE2842" t="s">
        <v>4158</v>
      </c>
    </row>
    <row r="2843" spans="96:109" x14ac:dyDescent="0.25">
      <c r="CR2843" t="s">
        <v>19739</v>
      </c>
      <c r="CS2843" t="s">
        <v>4050</v>
      </c>
      <c r="CT2843" t="s">
        <v>4109</v>
      </c>
      <c r="CU2843" t="s">
        <v>19740</v>
      </c>
      <c r="CV2843" t="s">
        <v>4169</v>
      </c>
      <c r="CX2843" t="s">
        <v>4111</v>
      </c>
      <c r="CZ2843" t="s">
        <v>4133</v>
      </c>
      <c r="DA2843">
        <v>1</v>
      </c>
      <c r="DB2843" t="s">
        <v>19741</v>
      </c>
      <c r="DC2843" t="s">
        <v>247</v>
      </c>
      <c r="DD2843" t="s">
        <v>19740</v>
      </c>
      <c r="DE2843" t="s">
        <v>4158</v>
      </c>
    </row>
    <row r="2844" spans="96:109" x14ac:dyDescent="0.25">
      <c r="CR2844" t="s">
        <v>19742</v>
      </c>
      <c r="CS2844" t="s">
        <v>4030</v>
      </c>
      <c r="CT2844" t="s">
        <v>4027</v>
      </c>
      <c r="CU2844" t="s">
        <v>13362</v>
      </c>
      <c r="CV2844" t="s">
        <v>8557</v>
      </c>
      <c r="CX2844" t="s">
        <v>4105</v>
      </c>
      <c r="CZ2844" t="s">
        <v>4133</v>
      </c>
      <c r="DA2844">
        <v>1</v>
      </c>
      <c r="DB2844" t="s">
        <v>19743</v>
      </c>
      <c r="DC2844" t="s">
        <v>247</v>
      </c>
      <c r="DD2844" t="s">
        <v>13362</v>
      </c>
      <c r="DE2844" t="s">
        <v>4158</v>
      </c>
    </row>
    <row r="2845" spans="96:109" x14ac:dyDescent="0.25">
      <c r="CR2845" t="s">
        <v>19744</v>
      </c>
      <c r="CS2845" t="s">
        <v>4050</v>
      </c>
      <c r="CT2845" t="s">
        <v>4034</v>
      </c>
      <c r="CU2845" t="s">
        <v>18985</v>
      </c>
      <c r="CV2845" t="s">
        <v>4198</v>
      </c>
      <c r="CX2845" t="s">
        <v>4105</v>
      </c>
      <c r="CZ2845" t="s">
        <v>4133</v>
      </c>
      <c r="DA2845">
        <v>1</v>
      </c>
      <c r="DB2845" t="s">
        <v>19745</v>
      </c>
      <c r="DC2845" t="s">
        <v>247</v>
      </c>
      <c r="DD2845" t="s">
        <v>18985</v>
      </c>
      <c r="DE2845" t="s">
        <v>4158</v>
      </c>
    </row>
    <row r="2846" spans="96:109" x14ac:dyDescent="0.25">
      <c r="CR2846" t="s">
        <v>19746</v>
      </c>
      <c r="CS2846" t="s">
        <v>4050</v>
      </c>
      <c r="CT2846" t="s">
        <v>4032</v>
      </c>
      <c r="CU2846" t="s">
        <v>19747</v>
      </c>
      <c r="CV2846" t="s">
        <v>8257</v>
      </c>
      <c r="CX2846" t="s">
        <v>4105</v>
      </c>
      <c r="CZ2846" t="s">
        <v>4133</v>
      </c>
      <c r="DA2846">
        <v>1</v>
      </c>
      <c r="DB2846" t="s">
        <v>19748</v>
      </c>
      <c r="DC2846" t="s">
        <v>247</v>
      </c>
      <c r="DD2846" t="s">
        <v>19747</v>
      </c>
      <c r="DE2846" t="s">
        <v>4158</v>
      </c>
    </row>
    <row r="2847" spans="96:109" x14ac:dyDescent="0.25">
      <c r="CR2847" t="s">
        <v>19749</v>
      </c>
      <c r="CS2847" t="s">
        <v>4030</v>
      </c>
      <c r="CT2847" t="s">
        <v>4109</v>
      </c>
      <c r="CU2847" t="s">
        <v>16065</v>
      </c>
      <c r="CV2847" t="s">
        <v>8389</v>
      </c>
      <c r="CX2847" t="s">
        <v>4105</v>
      </c>
      <c r="CZ2847" t="s">
        <v>4133</v>
      </c>
      <c r="DA2847">
        <v>1</v>
      </c>
      <c r="DB2847" t="s">
        <v>19750</v>
      </c>
      <c r="DC2847" t="s">
        <v>247</v>
      </c>
      <c r="DD2847" t="s">
        <v>16065</v>
      </c>
      <c r="DE2847" t="s">
        <v>4158</v>
      </c>
    </row>
    <row r="2848" spans="96:109" x14ac:dyDescent="0.25">
      <c r="CR2848" t="s">
        <v>19751</v>
      </c>
      <c r="CS2848" t="s">
        <v>4030</v>
      </c>
      <c r="CT2848" t="s">
        <v>4109</v>
      </c>
      <c r="CU2848" t="s">
        <v>19752</v>
      </c>
      <c r="CV2848" t="s">
        <v>8389</v>
      </c>
      <c r="CX2848" t="s">
        <v>4105</v>
      </c>
      <c r="CZ2848" t="s">
        <v>4133</v>
      </c>
      <c r="DA2848">
        <v>1</v>
      </c>
      <c r="DB2848" t="s">
        <v>19750</v>
      </c>
      <c r="DC2848" t="s">
        <v>247</v>
      </c>
      <c r="DD2848" t="s">
        <v>19752</v>
      </c>
      <c r="DE2848" t="s">
        <v>4158</v>
      </c>
    </row>
    <row r="2849" spans="96:109" x14ac:dyDescent="0.25">
      <c r="CR2849" t="s">
        <v>8468</v>
      </c>
      <c r="CS2849" t="s">
        <v>4050</v>
      </c>
      <c r="CT2849" t="s">
        <v>4032</v>
      </c>
      <c r="CU2849" t="s">
        <v>19753</v>
      </c>
      <c r="CV2849" t="s">
        <v>4171</v>
      </c>
      <c r="CW2849" t="s">
        <v>4327</v>
      </c>
      <c r="CX2849" t="s">
        <v>4105</v>
      </c>
      <c r="CY2849" t="s">
        <v>8469</v>
      </c>
      <c r="CZ2849" t="s">
        <v>4133</v>
      </c>
      <c r="DA2849">
        <v>1</v>
      </c>
      <c r="DB2849" t="s">
        <v>8470</v>
      </c>
      <c r="DC2849" t="s">
        <v>247</v>
      </c>
      <c r="DD2849" t="s">
        <v>19753</v>
      </c>
      <c r="DE2849" t="s">
        <v>4158</v>
      </c>
    </row>
    <row r="2850" spans="96:109" x14ac:dyDescent="0.25">
      <c r="CR2850" t="s">
        <v>8472</v>
      </c>
      <c r="CS2850" t="s">
        <v>4050</v>
      </c>
      <c r="CT2850" t="s">
        <v>4032</v>
      </c>
      <c r="CU2850" t="s">
        <v>19754</v>
      </c>
      <c r="CV2850" t="s">
        <v>4222</v>
      </c>
      <c r="CW2850" t="s">
        <v>4259</v>
      </c>
      <c r="CX2850" t="s">
        <v>4105</v>
      </c>
      <c r="CY2850" s="17">
        <v>0.2</v>
      </c>
      <c r="CZ2850" t="s">
        <v>4133</v>
      </c>
      <c r="DA2850">
        <v>1</v>
      </c>
      <c r="DB2850" t="s">
        <v>8470</v>
      </c>
      <c r="DC2850" t="s">
        <v>247</v>
      </c>
      <c r="DD2850" t="s">
        <v>19754</v>
      </c>
      <c r="DE2850" t="s">
        <v>4158</v>
      </c>
    </row>
    <row r="2851" spans="96:109" x14ac:dyDescent="0.25">
      <c r="CR2851" t="s">
        <v>8471</v>
      </c>
      <c r="CS2851" t="s">
        <v>4050</v>
      </c>
      <c r="CT2851" t="s">
        <v>4032</v>
      </c>
      <c r="CU2851" t="s">
        <v>16950</v>
      </c>
      <c r="CV2851" t="s">
        <v>4222</v>
      </c>
      <c r="CW2851" t="s">
        <v>4259</v>
      </c>
      <c r="CX2851" t="s">
        <v>4105</v>
      </c>
      <c r="CY2851" s="17">
        <v>0.2</v>
      </c>
      <c r="CZ2851" t="s">
        <v>4133</v>
      </c>
      <c r="DA2851">
        <v>1</v>
      </c>
      <c r="DB2851" t="s">
        <v>8470</v>
      </c>
      <c r="DC2851" t="s">
        <v>247</v>
      </c>
      <c r="DD2851" t="s">
        <v>16950</v>
      </c>
      <c r="DE2851" t="s">
        <v>4158</v>
      </c>
    </row>
    <row r="2852" spans="96:109" x14ac:dyDescent="0.25">
      <c r="CR2852" t="s">
        <v>19755</v>
      </c>
      <c r="CS2852" t="s">
        <v>4050</v>
      </c>
      <c r="CT2852" t="s">
        <v>4032</v>
      </c>
      <c r="CU2852" t="s">
        <v>14587</v>
      </c>
      <c r="CV2852" t="s">
        <v>4202</v>
      </c>
      <c r="CX2852" t="s">
        <v>4105</v>
      </c>
      <c r="CZ2852" t="s">
        <v>4133</v>
      </c>
      <c r="DA2852">
        <v>1</v>
      </c>
      <c r="DB2852" t="s">
        <v>8470</v>
      </c>
      <c r="DC2852" t="s">
        <v>247</v>
      </c>
      <c r="DD2852" t="s">
        <v>14587</v>
      </c>
      <c r="DE2852" t="s">
        <v>4158</v>
      </c>
    </row>
    <row r="2853" spans="96:109" x14ac:dyDescent="0.25">
      <c r="CR2853" t="s">
        <v>19756</v>
      </c>
      <c r="CS2853" t="s">
        <v>4050</v>
      </c>
      <c r="CT2853" t="s">
        <v>4032</v>
      </c>
      <c r="CU2853" t="s">
        <v>13570</v>
      </c>
      <c r="CV2853" t="s">
        <v>4202</v>
      </c>
      <c r="CX2853" t="s">
        <v>4105</v>
      </c>
      <c r="CZ2853" t="s">
        <v>4133</v>
      </c>
      <c r="DA2853">
        <v>1</v>
      </c>
      <c r="DB2853" t="s">
        <v>8470</v>
      </c>
      <c r="DC2853" t="s">
        <v>247</v>
      </c>
      <c r="DD2853" t="s">
        <v>13570</v>
      </c>
      <c r="DE2853" t="s">
        <v>4158</v>
      </c>
    </row>
    <row r="2854" spans="96:109" x14ac:dyDescent="0.25">
      <c r="CR2854" t="s">
        <v>8473</v>
      </c>
      <c r="CS2854" t="s">
        <v>4050</v>
      </c>
      <c r="CT2854" t="s">
        <v>4032</v>
      </c>
      <c r="CU2854" t="s">
        <v>15288</v>
      </c>
      <c r="CV2854" t="s">
        <v>4197</v>
      </c>
      <c r="CW2854" t="s">
        <v>4132</v>
      </c>
      <c r="CX2854" t="s">
        <v>4105</v>
      </c>
      <c r="CY2854" s="17">
        <v>0.2</v>
      </c>
      <c r="CZ2854" t="s">
        <v>4133</v>
      </c>
      <c r="DA2854">
        <v>1</v>
      </c>
      <c r="DB2854" t="s">
        <v>8470</v>
      </c>
      <c r="DC2854" t="s">
        <v>247</v>
      </c>
      <c r="DD2854" t="s">
        <v>15288</v>
      </c>
      <c r="DE2854" t="s">
        <v>4158</v>
      </c>
    </row>
    <row r="2855" spans="96:109" x14ac:dyDescent="0.25">
      <c r="CR2855" t="s">
        <v>19757</v>
      </c>
      <c r="CS2855" t="s">
        <v>4050</v>
      </c>
      <c r="CT2855" t="s">
        <v>4109</v>
      </c>
      <c r="CU2855" t="s">
        <v>19758</v>
      </c>
      <c r="CV2855" t="s">
        <v>4169</v>
      </c>
      <c r="CW2855" t="s">
        <v>4403</v>
      </c>
      <c r="CX2855" t="s">
        <v>4111</v>
      </c>
      <c r="CZ2855" t="s">
        <v>4133</v>
      </c>
      <c r="DA2855">
        <v>1</v>
      </c>
      <c r="DB2855" t="s">
        <v>19759</v>
      </c>
      <c r="DC2855" t="s">
        <v>247</v>
      </c>
      <c r="DD2855" t="s">
        <v>19758</v>
      </c>
      <c r="DE2855" t="s">
        <v>4158</v>
      </c>
    </row>
    <row r="2856" spans="96:109" x14ac:dyDescent="0.25">
      <c r="CR2856" t="s">
        <v>19760</v>
      </c>
      <c r="CS2856" t="s">
        <v>4030</v>
      </c>
      <c r="CT2856" t="s">
        <v>4034</v>
      </c>
      <c r="CU2856" t="s">
        <v>16089</v>
      </c>
      <c r="CV2856" t="s">
        <v>8594</v>
      </c>
      <c r="CW2856" t="s">
        <v>4218</v>
      </c>
      <c r="CX2856" t="s">
        <v>4105</v>
      </c>
      <c r="CY2856" s="17">
        <v>0.2</v>
      </c>
      <c r="CZ2856" t="s">
        <v>4133</v>
      </c>
      <c r="DA2856">
        <v>1</v>
      </c>
      <c r="DB2856" t="s">
        <v>19761</v>
      </c>
      <c r="DC2856" t="s">
        <v>247</v>
      </c>
      <c r="DD2856" t="s">
        <v>16089</v>
      </c>
      <c r="DE2856" t="s">
        <v>4158</v>
      </c>
    </row>
    <row r="2857" spans="96:109" x14ac:dyDescent="0.25">
      <c r="CR2857" t="s">
        <v>19762</v>
      </c>
      <c r="CS2857" t="s">
        <v>4050</v>
      </c>
      <c r="CT2857" t="s">
        <v>4104</v>
      </c>
      <c r="CU2857" t="s">
        <v>16969</v>
      </c>
      <c r="CV2857" t="s">
        <v>4169</v>
      </c>
      <c r="CX2857" t="s">
        <v>4105</v>
      </c>
      <c r="CZ2857" t="s">
        <v>4133</v>
      </c>
      <c r="DA2857">
        <v>1</v>
      </c>
      <c r="DB2857" t="s">
        <v>19763</v>
      </c>
      <c r="DC2857" t="s">
        <v>247</v>
      </c>
      <c r="DD2857" t="s">
        <v>16969</v>
      </c>
      <c r="DE2857" t="s">
        <v>4158</v>
      </c>
    </row>
    <row r="2858" spans="96:109" x14ac:dyDescent="0.25">
      <c r="CR2858" t="s">
        <v>19767</v>
      </c>
      <c r="CS2858" t="s">
        <v>4030</v>
      </c>
      <c r="CT2858" t="s">
        <v>4034</v>
      </c>
      <c r="CU2858" t="s">
        <v>19768</v>
      </c>
      <c r="CV2858" t="s">
        <v>8429</v>
      </c>
      <c r="CW2858" t="s">
        <v>8261</v>
      </c>
      <c r="CX2858" t="s">
        <v>4105</v>
      </c>
      <c r="CZ2858" t="s">
        <v>4133</v>
      </c>
      <c r="DA2858">
        <v>1</v>
      </c>
      <c r="DB2858" t="s">
        <v>15412</v>
      </c>
      <c r="DC2858" t="s">
        <v>247</v>
      </c>
      <c r="DD2858" t="s">
        <v>19768</v>
      </c>
      <c r="DE2858" t="s">
        <v>4158</v>
      </c>
    </row>
    <row r="2859" spans="96:109" x14ac:dyDescent="0.25">
      <c r="CR2859" t="s">
        <v>19769</v>
      </c>
      <c r="CS2859" t="s">
        <v>4030</v>
      </c>
      <c r="CT2859" t="s">
        <v>4034</v>
      </c>
      <c r="CU2859" t="s">
        <v>19770</v>
      </c>
      <c r="CV2859" t="s">
        <v>8429</v>
      </c>
      <c r="CW2859" t="s">
        <v>8261</v>
      </c>
      <c r="CX2859" t="s">
        <v>4105</v>
      </c>
      <c r="CZ2859" t="s">
        <v>4133</v>
      </c>
      <c r="DA2859">
        <v>1</v>
      </c>
      <c r="DB2859" t="s">
        <v>15412</v>
      </c>
      <c r="DC2859" t="s">
        <v>247</v>
      </c>
      <c r="DD2859" t="s">
        <v>19770</v>
      </c>
      <c r="DE2859" t="s">
        <v>4158</v>
      </c>
    </row>
    <row r="2860" spans="96:109" x14ac:dyDescent="0.25">
      <c r="CR2860" t="s">
        <v>19764</v>
      </c>
      <c r="CS2860" t="s">
        <v>4030</v>
      </c>
      <c r="CT2860" t="s">
        <v>4034</v>
      </c>
      <c r="CU2860" t="s">
        <v>19765</v>
      </c>
      <c r="CV2860" t="s">
        <v>8429</v>
      </c>
      <c r="CW2860" t="s">
        <v>8261</v>
      </c>
      <c r="CX2860" t="s">
        <v>4105</v>
      </c>
      <c r="CZ2860" t="s">
        <v>4133</v>
      </c>
      <c r="DA2860">
        <v>1</v>
      </c>
      <c r="DB2860" t="s">
        <v>15412</v>
      </c>
      <c r="DC2860" t="s">
        <v>247</v>
      </c>
      <c r="DD2860" t="s">
        <v>19765</v>
      </c>
      <c r="DE2860" t="s">
        <v>4158</v>
      </c>
    </row>
    <row r="2861" spans="96:109" x14ac:dyDescent="0.25">
      <c r="CR2861" t="s">
        <v>15404</v>
      </c>
      <c r="CS2861" t="s">
        <v>4030</v>
      </c>
      <c r="CT2861" t="s">
        <v>4034</v>
      </c>
      <c r="CU2861" t="s">
        <v>19766</v>
      </c>
      <c r="CV2861" t="s">
        <v>8594</v>
      </c>
      <c r="CX2861" t="s">
        <v>4105</v>
      </c>
      <c r="CY2861" s="17">
        <v>0.5</v>
      </c>
      <c r="CZ2861" t="s">
        <v>4133</v>
      </c>
      <c r="DA2861">
        <v>1</v>
      </c>
      <c r="DB2861" t="s">
        <v>15405</v>
      </c>
      <c r="DC2861" t="s">
        <v>247</v>
      </c>
      <c r="DD2861" t="s">
        <v>19766</v>
      </c>
      <c r="DE2861" t="s">
        <v>4158</v>
      </c>
    </row>
    <row r="2862" spans="96:109" x14ac:dyDescent="0.25">
      <c r="CR2862" t="s">
        <v>19771</v>
      </c>
      <c r="CS2862" t="s">
        <v>4050</v>
      </c>
      <c r="CT2862" t="s">
        <v>4034</v>
      </c>
      <c r="CU2862" t="s">
        <v>19772</v>
      </c>
      <c r="CV2862" t="s">
        <v>8387</v>
      </c>
      <c r="CX2862" t="s">
        <v>4105</v>
      </c>
      <c r="CZ2862" t="s">
        <v>4133</v>
      </c>
      <c r="DA2862">
        <v>1</v>
      </c>
      <c r="DB2862" t="s">
        <v>19773</v>
      </c>
      <c r="DC2862" t="s">
        <v>247</v>
      </c>
      <c r="DD2862" t="s">
        <v>19772</v>
      </c>
      <c r="DE2862" t="s">
        <v>4158</v>
      </c>
    </row>
    <row r="2863" spans="96:109" x14ac:dyDescent="0.25">
      <c r="CR2863" t="s">
        <v>4642</v>
      </c>
      <c r="CS2863" t="s">
        <v>4050</v>
      </c>
      <c r="CT2863" t="s">
        <v>4032</v>
      </c>
      <c r="CU2863" t="s">
        <v>14029</v>
      </c>
      <c r="CV2863" t="s">
        <v>4169</v>
      </c>
      <c r="CX2863" t="s">
        <v>4105</v>
      </c>
      <c r="CY2863" s="17">
        <v>0.5</v>
      </c>
      <c r="CZ2863" t="s">
        <v>4133</v>
      </c>
      <c r="DA2863">
        <v>1</v>
      </c>
      <c r="DB2863" t="s">
        <v>8885</v>
      </c>
      <c r="DC2863" t="s">
        <v>247</v>
      </c>
      <c r="DD2863" t="s">
        <v>14029</v>
      </c>
      <c r="DE2863" t="s">
        <v>4158</v>
      </c>
    </row>
    <row r="2864" spans="96:109" x14ac:dyDescent="0.25">
      <c r="CR2864" t="s">
        <v>19774</v>
      </c>
      <c r="CS2864" t="s">
        <v>4050</v>
      </c>
      <c r="CT2864" t="s">
        <v>4109</v>
      </c>
      <c r="CU2864" t="s">
        <v>19775</v>
      </c>
      <c r="CV2864" t="s">
        <v>8257</v>
      </c>
      <c r="CX2864" t="s">
        <v>4111</v>
      </c>
      <c r="CZ2864" t="s">
        <v>4133</v>
      </c>
      <c r="DA2864">
        <v>1</v>
      </c>
      <c r="DB2864" t="s">
        <v>19776</v>
      </c>
      <c r="DC2864" t="s">
        <v>250</v>
      </c>
      <c r="DD2864" t="s">
        <v>19775</v>
      </c>
      <c r="DE2864" t="s">
        <v>4158</v>
      </c>
    </row>
    <row r="2865" spans="96:109" x14ac:dyDescent="0.25">
      <c r="CR2865" t="s">
        <v>19777</v>
      </c>
      <c r="CS2865" t="s">
        <v>4030</v>
      </c>
      <c r="CT2865" t="s">
        <v>4034</v>
      </c>
      <c r="CU2865" t="s">
        <v>19778</v>
      </c>
      <c r="CV2865" t="s">
        <v>8908</v>
      </c>
      <c r="CX2865" t="s">
        <v>4105</v>
      </c>
      <c r="CZ2865" t="s">
        <v>4133</v>
      </c>
      <c r="DA2865">
        <v>1</v>
      </c>
      <c r="DB2865" t="s">
        <v>19779</v>
      </c>
      <c r="DC2865" t="s">
        <v>250</v>
      </c>
      <c r="DD2865" t="s">
        <v>19778</v>
      </c>
      <c r="DE2865" t="s">
        <v>4158</v>
      </c>
    </row>
    <row r="2866" spans="96:109" x14ac:dyDescent="0.25">
      <c r="CR2866" t="s">
        <v>19780</v>
      </c>
      <c r="CS2866" t="s">
        <v>4050</v>
      </c>
      <c r="CT2866" t="s">
        <v>4109</v>
      </c>
      <c r="CU2866" t="s">
        <v>19781</v>
      </c>
      <c r="CV2866" t="s">
        <v>8257</v>
      </c>
      <c r="CW2866" t="s">
        <v>4298</v>
      </c>
      <c r="CX2866" t="s">
        <v>4111</v>
      </c>
      <c r="CZ2866" t="s">
        <v>4133</v>
      </c>
      <c r="DA2866">
        <v>1</v>
      </c>
      <c r="DB2866" t="s">
        <v>19782</v>
      </c>
      <c r="DC2866" t="s">
        <v>250</v>
      </c>
      <c r="DD2866" t="s">
        <v>19781</v>
      </c>
      <c r="DE2866" t="s">
        <v>4158</v>
      </c>
    </row>
    <row r="2867" spans="96:109" x14ac:dyDescent="0.25">
      <c r="CR2867" t="s">
        <v>20699</v>
      </c>
      <c r="CS2867" t="s">
        <v>4030</v>
      </c>
      <c r="CT2867" t="s">
        <v>4034</v>
      </c>
      <c r="CU2867" t="s">
        <v>20323</v>
      </c>
      <c r="CV2867" t="s">
        <v>20513</v>
      </c>
      <c r="CX2867" t="s">
        <v>4105</v>
      </c>
      <c r="CZ2867" t="s">
        <v>4133</v>
      </c>
      <c r="DA2867">
        <v>1</v>
      </c>
      <c r="DB2867" t="s">
        <v>20700</v>
      </c>
      <c r="DC2867" t="s">
        <v>250</v>
      </c>
      <c r="DD2867" t="s">
        <v>20323</v>
      </c>
      <c r="DE2867" t="s">
        <v>4158</v>
      </c>
    </row>
    <row r="2868" spans="96:109" x14ac:dyDescent="0.25">
      <c r="CR2868" t="s">
        <v>20701</v>
      </c>
      <c r="CS2868" t="s">
        <v>4030</v>
      </c>
      <c r="CT2868" t="s">
        <v>4027</v>
      </c>
      <c r="CU2868" t="s">
        <v>20702</v>
      </c>
      <c r="CV2868" t="s">
        <v>8646</v>
      </c>
      <c r="CW2868" t="s">
        <v>4403</v>
      </c>
      <c r="CX2868" t="s">
        <v>4105</v>
      </c>
      <c r="CZ2868" t="s">
        <v>4133</v>
      </c>
      <c r="DA2868">
        <v>1</v>
      </c>
      <c r="DB2868" t="s">
        <v>20703</v>
      </c>
      <c r="DC2868" t="s">
        <v>250</v>
      </c>
      <c r="DD2868" t="s">
        <v>20702</v>
      </c>
      <c r="DE2868" t="s">
        <v>4158</v>
      </c>
    </row>
    <row r="2869" spans="96:109" x14ac:dyDescent="0.25">
      <c r="CR2869" t="s">
        <v>20704</v>
      </c>
      <c r="CS2869" t="s">
        <v>4030</v>
      </c>
      <c r="CT2869" t="s">
        <v>4027</v>
      </c>
      <c r="CU2869" t="s">
        <v>20702</v>
      </c>
      <c r="CV2869" t="s">
        <v>8646</v>
      </c>
      <c r="CW2869" t="s">
        <v>4403</v>
      </c>
      <c r="CX2869" t="s">
        <v>4105</v>
      </c>
      <c r="CZ2869" t="s">
        <v>4133</v>
      </c>
      <c r="DA2869">
        <v>1</v>
      </c>
      <c r="DB2869" t="s">
        <v>20703</v>
      </c>
      <c r="DC2869" t="s">
        <v>250</v>
      </c>
      <c r="DD2869" t="s">
        <v>20702</v>
      </c>
      <c r="DE2869" t="s">
        <v>4158</v>
      </c>
    </row>
    <row r="2870" spans="96:109" x14ac:dyDescent="0.25">
      <c r="CR2870" t="s">
        <v>20705</v>
      </c>
      <c r="CS2870" t="s">
        <v>4050</v>
      </c>
      <c r="CT2870" t="s">
        <v>4109</v>
      </c>
      <c r="CU2870" t="s">
        <v>20609</v>
      </c>
      <c r="CV2870" t="s">
        <v>4171</v>
      </c>
      <c r="CW2870" t="s">
        <v>8261</v>
      </c>
      <c r="CX2870" t="s">
        <v>4111</v>
      </c>
      <c r="CZ2870" t="s">
        <v>4133</v>
      </c>
      <c r="DA2870">
        <v>1</v>
      </c>
      <c r="DB2870" t="s">
        <v>20706</v>
      </c>
      <c r="DC2870" t="s">
        <v>250</v>
      </c>
      <c r="DD2870" t="s">
        <v>20609</v>
      </c>
      <c r="DE2870" t="s">
        <v>4158</v>
      </c>
    </row>
    <row r="2871" spans="96:109" x14ac:dyDescent="0.25">
      <c r="CR2871" t="s">
        <v>20707</v>
      </c>
      <c r="CS2871" t="s">
        <v>4050</v>
      </c>
      <c r="CT2871" t="s">
        <v>4032</v>
      </c>
      <c r="CU2871" t="s">
        <v>20708</v>
      </c>
      <c r="CV2871" t="s">
        <v>8257</v>
      </c>
      <c r="CW2871" t="s">
        <v>4474</v>
      </c>
      <c r="CX2871" t="s">
        <v>4105</v>
      </c>
      <c r="CZ2871" t="s">
        <v>4133</v>
      </c>
      <c r="DA2871">
        <v>1</v>
      </c>
      <c r="DB2871" t="s">
        <v>20709</v>
      </c>
      <c r="DC2871" t="s">
        <v>250</v>
      </c>
      <c r="DD2871" t="s">
        <v>20708</v>
      </c>
      <c r="DE2871" t="s">
        <v>4158</v>
      </c>
    </row>
    <row r="2872" spans="96:109" x14ac:dyDescent="0.25">
      <c r="CR2872" t="s">
        <v>20710</v>
      </c>
      <c r="CS2872" t="s">
        <v>4050</v>
      </c>
      <c r="CT2872" t="s">
        <v>4034</v>
      </c>
      <c r="CU2872" t="s">
        <v>20582</v>
      </c>
      <c r="CV2872" t="s">
        <v>8257</v>
      </c>
      <c r="CW2872" t="s">
        <v>4474</v>
      </c>
      <c r="CX2872" t="s">
        <v>4105</v>
      </c>
      <c r="CZ2872" t="s">
        <v>4133</v>
      </c>
      <c r="DA2872">
        <v>1</v>
      </c>
      <c r="DB2872" t="s">
        <v>20709</v>
      </c>
      <c r="DC2872" t="s">
        <v>250</v>
      </c>
      <c r="DD2872" t="s">
        <v>20582</v>
      </c>
      <c r="DE2872" t="s">
        <v>4158</v>
      </c>
    </row>
    <row r="2873" spans="96:109" x14ac:dyDescent="0.25">
      <c r="CR2873" t="s">
        <v>20711</v>
      </c>
      <c r="CS2873" t="s">
        <v>4050</v>
      </c>
      <c r="CT2873" t="s">
        <v>4034</v>
      </c>
      <c r="CU2873" t="s">
        <v>20712</v>
      </c>
      <c r="CV2873" t="s">
        <v>8257</v>
      </c>
      <c r="CW2873" t="s">
        <v>4474</v>
      </c>
      <c r="CX2873" t="s">
        <v>4105</v>
      </c>
      <c r="CZ2873" t="s">
        <v>4133</v>
      </c>
      <c r="DA2873">
        <v>1</v>
      </c>
      <c r="DB2873" t="s">
        <v>20709</v>
      </c>
      <c r="DC2873" t="s">
        <v>250</v>
      </c>
      <c r="DD2873" t="s">
        <v>20712</v>
      </c>
      <c r="DE2873" t="s">
        <v>4158</v>
      </c>
    </row>
    <row r="2874" spans="96:109" x14ac:dyDescent="0.25">
      <c r="CR2874" t="s">
        <v>20713</v>
      </c>
      <c r="CS2874" t="s">
        <v>4050</v>
      </c>
      <c r="CT2874" t="s">
        <v>4109</v>
      </c>
      <c r="CU2874" t="s">
        <v>20607</v>
      </c>
      <c r="CV2874" t="s">
        <v>8257</v>
      </c>
      <c r="CW2874" t="s">
        <v>4425</v>
      </c>
      <c r="CX2874" t="s">
        <v>4111</v>
      </c>
      <c r="CZ2874" t="s">
        <v>4133</v>
      </c>
      <c r="DA2874">
        <v>1</v>
      </c>
      <c r="DB2874" t="s">
        <v>20714</v>
      </c>
      <c r="DC2874" t="s">
        <v>250</v>
      </c>
      <c r="DD2874" t="s">
        <v>20607</v>
      </c>
      <c r="DE2874" t="s">
        <v>4158</v>
      </c>
    </row>
    <row r="2875" spans="96:109" x14ac:dyDescent="0.25">
      <c r="CR2875" t="s">
        <v>20715</v>
      </c>
      <c r="CS2875" t="s">
        <v>4030</v>
      </c>
      <c r="CT2875" t="s">
        <v>4034</v>
      </c>
      <c r="CU2875" t="s">
        <v>20571</v>
      </c>
      <c r="CV2875" t="s">
        <v>8515</v>
      </c>
      <c r="CX2875" t="s">
        <v>4105</v>
      </c>
      <c r="CZ2875" t="s">
        <v>4133</v>
      </c>
      <c r="DA2875">
        <v>1</v>
      </c>
      <c r="DB2875" t="s">
        <v>20716</v>
      </c>
      <c r="DC2875" t="s">
        <v>250</v>
      </c>
      <c r="DD2875" t="s">
        <v>20571</v>
      </c>
      <c r="DE2875" t="s">
        <v>4158</v>
      </c>
    </row>
    <row r="2876" spans="96:109" x14ac:dyDescent="0.25">
      <c r="CR2876" t="s">
        <v>20717</v>
      </c>
      <c r="CS2876" t="s">
        <v>4030</v>
      </c>
      <c r="CT2876" t="s">
        <v>4109</v>
      </c>
      <c r="CU2876" t="s">
        <v>20718</v>
      </c>
      <c r="CV2876" t="s">
        <v>8907</v>
      </c>
      <c r="CW2876" t="s">
        <v>4122</v>
      </c>
      <c r="CX2876" t="s">
        <v>4105</v>
      </c>
      <c r="CZ2876" t="s">
        <v>4133</v>
      </c>
      <c r="DA2876">
        <v>1</v>
      </c>
      <c r="DB2876" t="s">
        <v>20719</v>
      </c>
      <c r="DC2876" t="s">
        <v>250</v>
      </c>
      <c r="DD2876" t="s">
        <v>20718</v>
      </c>
      <c r="DE2876" t="s">
        <v>4158</v>
      </c>
    </row>
    <row r="2877" spans="96:109" x14ac:dyDescent="0.25">
      <c r="CR2877" t="s">
        <v>20720</v>
      </c>
      <c r="CS2877" t="s">
        <v>4030</v>
      </c>
      <c r="CT2877" t="s">
        <v>4126</v>
      </c>
      <c r="CU2877" t="s">
        <v>20721</v>
      </c>
      <c r="CV2877" t="s">
        <v>8454</v>
      </c>
      <c r="CX2877" t="s">
        <v>4105</v>
      </c>
      <c r="CZ2877" t="s">
        <v>4133</v>
      </c>
      <c r="DA2877">
        <v>1</v>
      </c>
      <c r="DB2877" t="s">
        <v>20722</v>
      </c>
      <c r="DC2877" t="s">
        <v>250</v>
      </c>
      <c r="DD2877" t="s">
        <v>20721</v>
      </c>
      <c r="DE2877" t="s">
        <v>4158</v>
      </c>
    </row>
    <row r="2878" spans="96:109" x14ac:dyDescent="0.25">
      <c r="CR2878" t="s">
        <v>21198</v>
      </c>
      <c r="CS2878" t="s">
        <v>4050</v>
      </c>
      <c r="CT2878" t="s">
        <v>4109</v>
      </c>
      <c r="CU2878" t="s">
        <v>21136</v>
      </c>
      <c r="CV2878" t="s">
        <v>8257</v>
      </c>
      <c r="CX2878" t="s">
        <v>4111</v>
      </c>
      <c r="CZ2878" t="s">
        <v>4133</v>
      </c>
      <c r="DA2878">
        <v>1</v>
      </c>
      <c r="DB2878" t="s">
        <v>21199</v>
      </c>
      <c r="DC2878" t="s">
        <v>250</v>
      </c>
      <c r="DD2878" t="s">
        <v>21136</v>
      </c>
      <c r="DE2878" t="s">
        <v>4158</v>
      </c>
    </row>
    <row r="2879" spans="96:109" x14ac:dyDescent="0.25">
      <c r="CR2879" t="s">
        <v>21200</v>
      </c>
      <c r="CS2879" t="s">
        <v>4050</v>
      </c>
      <c r="CT2879" t="s">
        <v>4109</v>
      </c>
      <c r="CU2879" t="s">
        <v>21201</v>
      </c>
      <c r="CV2879" t="s">
        <v>8257</v>
      </c>
      <c r="CW2879" t="s">
        <v>4321</v>
      </c>
      <c r="CX2879" t="s">
        <v>4111</v>
      </c>
      <c r="CZ2879" t="s">
        <v>4133</v>
      </c>
      <c r="DA2879">
        <v>1</v>
      </c>
      <c r="DB2879" t="s">
        <v>21202</v>
      </c>
      <c r="DC2879" t="s">
        <v>250</v>
      </c>
      <c r="DD2879" t="s">
        <v>21201</v>
      </c>
      <c r="DE2879" t="s">
        <v>4158</v>
      </c>
    </row>
    <row r="2880" spans="96:109" x14ac:dyDescent="0.25">
      <c r="CR2880" t="s">
        <v>21203</v>
      </c>
      <c r="CS2880" t="s">
        <v>4050</v>
      </c>
      <c r="CT2880" t="s">
        <v>4109</v>
      </c>
      <c r="CU2880" t="s">
        <v>20896</v>
      </c>
      <c r="CV2880" t="s">
        <v>8257</v>
      </c>
      <c r="CX2880" t="s">
        <v>4111</v>
      </c>
      <c r="CZ2880" t="s">
        <v>4133</v>
      </c>
      <c r="DA2880">
        <v>1</v>
      </c>
      <c r="DB2880" t="s">
        <v>21204</v>
      </c>
      <c r="DC2880" t="s">
        <v>250</v>
      </c>
      <c r="DD2880" t="s">
        <v>20896</v>
      </c>
      <c r="DE2880" t="s">
        <v>4158</v>
      </c>
    </row>
    <row r="2881" spans="96:109" x14ac:dyDescent="0.25">
      <c r="CR2881" t="s">
        <v>21205</v>
      </c>
      <c r="CS2881" t="s">
        <v>4030</v>
      </c>
      <c r="CT2881" t="s">
        <v>4032</v>
      </c>
      <c r="CU2881" t="s">
        <v>21179</v>
      </c>
      <c r="CV2881" t="s">
        <v>8595</v>
      </c>
      <c r="CX2881" t="s">
        <v>4105</v>
      </c>
      <c r="CY2881" s="17">
        <v>0.5</v>
      </c>
      <c r="CZ2881" t="s">
        <v>4133</v>
      </c>
      <c r="DA2881">
        <v>1</v>
      </c>
      <c r="DB2881" t="s">
        <v>20988</v>
      </c>
      <c r="DC2881" t="s">
        <v>250</v>
      </c>
      <c r="DD2881" t="s">
        <v>21179</v>
      </c>
      <c r="DE2881" t="s">
        <v>4158</v>
      </c>
    </row>
    <row r="2882" spans="96:109" x14ac:dyDescent="0.25">
      <c r="CR2882" t="s">
        <v>21206</v>
      </c>
      <c r="CS2882" t="s">
        <v>4030</v>
      </c>
      <c r="CT2882" t="s">
        <v>4032</v>
      </c>
      <c r="CU2882" t="s">
        <v>20987</v>
      </c>
      <c r="CV2882" t="s">
        <v>8438</v>
      </c>
      <c r="CW2882" t="s">
        <v>4519</v>
      </c>
      <c r="CX2882" t="s">
        <v>4105</v>
      </c>
      <c r="CY2882" s="17">
        <v>0.2</v>
      </c>
      <c r="CZ2882" t="s">
        <v>4133</v>
      </c>
      <c r="DA2882">
        <v>1</v>
      </c>
      <c r="DB2882" t="s">
        <v>20988</v>
      </c>
      <c r="DC2882" t="s">
        <v>250</v>
      </c>
      <c r="DD2882" t="s">
        <v>20987</v>
      </c>
      <c r="DE2882" t="s">
        <v>4158</v>
      </c>
    </row>
    <row r="2883" spans="96:109" x14ac:dyDescent="0.25">
      <c r="CR2883" t="s">
        <v>22280</v>
      </c>
      <c r="CS2883" t="s">
        <v>4050</v>
      </c>
      <c r="CT2883" t="s">
        <v>4109</v>
      </c>
      <c r="CU2883" t="s">
        <v>22281</v>
      </c>
      <c r="CV2883" t="s">
        <v>8257</v>
      </c>
      <c r="CW2883" t="s">
        <v>8301</v>
      </c>
      <c r="CX2883" t="s">
        <v>4111</v>
      </c>
      <c r="CZ2883" t="s">
        <v>4133</v>
      </c>
      <c r="DA2883">
        <v>1</v>
      </c>
      <c r="DB2883" t="s">
        <v>22282</v>
      </c>
      <c r="DC2883" t="s">
        <v>250</v>
      </c>
      <c r="DD2883" t="s">
        <v>22281</v>
      </c>
      <c r="DE2883" t="s">
        <v>4158</v>
      </c>
    </row>
    <row r="2884" spans="96:109" x14ac:dyDescent="0.25">
      <c r="CR2884" t="s">
        <v>21680</v>
      </c>
      <c r="CS2884" t="s">
        <v>4050</v>
      </c>
      <c r="CT2884" t="s">
        <v>4109</v>
      </c>
      <c r="CU2884" t="s">
        <v>21681</v>
      </c>
      <c r="CV2884" t="s">
        <v>8391</v>
      </c>
      <c r="CX2884" t="s">
        <v>4105</v>
      </c>
      <c r="CZ2884" t="s">
        <v>4133</v>
      </c>
      <c r="DA2884">
        <v>1</v>
      </c>
      <c r="DB2884" t="s">
        <v>21682</v>
      </c>
      <c r="DC2884" t="s">
        <v>250</v>
      </c>
      <c r="DD2884" t="s">
        <v>21681</v>
      </c>
      <c r="DE2884" t="s">
        <v>4158</v>
      </c>
    </row>
    <row r="2885" spans="96:109" x14ac:dyDescent="0.25">
      <c r="CR2885" t="s">
        <v>22283</v>
      </c>
      <c r="CS2885" t="s">
        <v>4030</v>
      </c>
      <c r="CT2885" t="s">
        <v>4109</v>
      </c>
      <c r="CU2885" t="s">
        <v>22141</v>
      </c>
      <c r="CV2885" t="s">
        <v>8515</v>
      </c>
      <c r="CX2885" t="s">
        <v>4111</v>
      </c>
      <c r="CZ2885" t="s">
        <v>4133</v>
      </c>
      <c r="DA2885">
        <v>1</v>
      </c>
      <c r="DB2885" t="s">
        <v>22284</v>
      </c>
      <c r="DC2885" t="s">
        <v>250</v>
      </c>
      <c r="DD2885" t="s">
        <v>22141</v>
      </c>
      <c r="DE2885" t="s">
        <v>4158</v>
      </c>
    </row>
    <row r="2886" spans="96:109" x14ac:dyDescent="0.25">
      <c r="CR2886" t="s">
        <v>22285</v>
      </c>
      <c r="CS2886" t="s">
        <v>4050</v>
      </c>
      <c r="CT2886" t="s">
        <v>4034</v>
      </c>
      <c r="CU2886" t="s">
        <v>22286</v>
      </c>
      <c r="CV2886" t="s">
        <v>8257</v>
      </c>
      <c r="CX2886" t="s">
        <v>4105</v>
      </c>
      <c r="CY2886" s="17">
        <v>0.5</v>
      </c>
      <c r="CZ2886" t="s">
        <v>4133</v>
      </c>
      <c r="DA2886">
        <v>1</v>
      </c>
      <c r="DB2886" t="s">
        <v>22287</v>
      </c>
      <c r="DC2886" t="s">
        <v>250</v>
      </c>
      <c r="DD2886" t="s">
        <v>22286</v>
      </c>
      <c r="DE2886" t="s">
        <v>4158</v>
      </c>
    </row>
    <row r="2887" spans="96:109" x14ac:dyDescent="0.25">
      <c r="CR2887" t="s">
        <v>19784</v>
      </c>
      <c r="CS2887" t="s">
        <v>4030</v>
      </c>
      <c r="CT2887" t="s">
        <v>4109</v>
      </c>
      <c r="CU2887" t="s">
        <v>17932</v>
      </c>
      <c r="CV2887" t="s">
        <v>8908</v>
      </c>
      <c r="CX2887" t="s">
        <v>4111</v>
      </c>
      <c r="CZ2887" t="s">
        <v>4133</v>
      </c>
      <c r="DA2887">
        <v>1</v>
      </c>
      <c r="DB2887" t="s">
        <v>19785</v>
      </c>
      <c r="DC2887" t="s">
        <v>250</v>
      </c>
      <c r="DD2887" t="s">
        <v>17932</v>
      </c>
      <c r="DE2887" t="s">
        <v>4158</v>
      </c>
    </row>
    <row r="2888" spans="96:109" x14ac:dyDescent="0.25">
      <c r="CR2888" t="s">
        <v>19786</v>
      </c>
      <c r="CS2888" t="s">
        <v>4050</v>
      </c>
      <c r="CT2888" t="s">
        <v>4109</v>
      </c>
      <c r="CU2888" t="s">
        <v>19787</v>
      </c>
      <c r="CV2888" t="s">
        <v>8387</v>
      </c>
      <c r="CW2888" t="s">
        <v>4434</v>
      </c>
      <c r="CX2888" t="s">
        <v>4105</v>
      </c>
      <c r="CZ2888" t="s">
        <v>4133</v>
      </c>
      <c r="DA2888">
        <v>1</v>
      </c>
      <c r="DB2888" t="s">
        <v>19788</v>
      </c>
      <c r="DC2888" t="s">
        <v>250</v>
      </c>
      <c r="DD2888" t="s">
        <v>19787</v>
      </c>
      <c r="DE2888" t="s">
        <v>4158</v>
      </c>
    </row>
    <row r="2889" spans="96:109" x14ac:dyDescent="0.25">
      <c r="CR2889" t="s">
        <v>19783</v>
      </c>
      <c r="CS2889" t="s">
        <v>4050</v>
      </c>
      <c r="CT2889" t="s">
        <v>4126</v>
      </c>
      <c r="CU2889" t="s">
        <v>15416</v>
      </c>
      <c r="CV2889" t="s">
        <v>4458</v>
      </c>
      <c r="CX2889" t="s">
        <v>4105</v>
      </c>
      <c r="CZ2889" t="s">
        <v>4133</v>
      </c>
      <c r="DA2889">
        <v>1</v>
      </c>
      <c r="DB2889" t="s">
        <v>15417</v>
      </c>
      <c r="DC2889" t="s">
        <v>250</v>
      </c>
      <c r="DD2889" t="s">
        <v>15416</v>
      </c>
      <c r="DE2889" t="s">
        <v>4158</v>
      </c>
    </row>
    <row r="2890" spans="96:109" x14ac:dyDescent="0.25">
      <c r="CR2890" t="s">
        <v>19789</v>
      </c>
      <c r="CS2890" t="s">
        <v>4030</v>
      </c>
      <c r="CT2890" t="s">
        <v>4034</v>
      </c>
      <c r="CU2890" t="s">
        <v>19790</v>
      </c>
      <c r="CV2890" t="s">
        <v>8558</v>
      </c>
      <c r="CX2890" t="s">
        <v>4105</v>
      </c>
      <c r="CZ2890" t="s">
        <v>4133</v>
      </c>
      <c r="DA2890">
        <v>1</v>
      </c>
      <c r="DB2890" t="s">
        <v>19791</v>
      </c>
      <c r="DC2890" t="s">
        <v>250</v>
      </c>
      <c r="DD2890" t="s">
        <v>19790</v>
      </c>
      <c r="DE2890" t="s">
        <v>4158</v>
      </c>
    </row>
    <row r="2891" spans="96:109" x14ac:dyDescent="0.25">
      <c r="CR2891" t="s">
        <v>19792</v>
      </c>
      <c r="CS2891" t="s">
        <v>4030</v>
      </c>
      <c r="CT2891" t="s">
        <v>4034</v>
      </c>
      <c r="CU2891" t="s">
        <v>19790</v>
      </c>
      <c r="CV2891" t="s">
        <v>8558</v>
      </c>
      <c r="CX2891" t="s">
        <v>4105</v>
      </c>
      <c r="CZ2891" t="s">
        <v>4133</v>
      </c>
      <c r="DA2891">
        <v>1</v>
      </c>
      <c r="DB2891" t="s">
        <v>19791</v>
      </c>
      <c r="DC2891" t="s">
        <v>250</v>
      </c>
      <c r="DD2891" t="s">
        <v>19790</v>
      </c>
      <c r="DE2891" t="s">
        <v>4158</v>
      </c>
    </row>
    <row r="2892" spans="96:109" x14ac:dyDescent="0.25">
      <c r="CR2892" t="s">
        <v>19793</v>
      </c>
      <c r="CS2892" t="s">
        <v>4030</v>
      </c>
      <c r="CT2892" t="s">
        <v>4034</v>
      </c>
      <c r="CU2892" t="s">
        <v>13246</v>
      </c>
      <c r="CV2892" t="s">
        <v>8558</v>
      </c>
      <c r="CX2892" t="s">
        <v>4105</v>
      </c>
      <c r="CZ2892" t="s">
        <v>4133</v>
      </c>
      <c r="DA2892">
        <v>1</v>
      </c>
      <c r="DB2892" t="s">
        <v>19791</v>
      </c>
      <c r="DC2892" t="s">
        <v>250</v>
      </c>
      <c r="DD2892" t="s">
        <v>13246</v>
      </c>
      <c r="DE2892" t="s">
        <v>4158</v>
      </c>
    </row>
    <row r="2893" spans="96:109" x14ac:dyDescent="0.25">
      <c r="CR2893" t="s">
        <v>19794</v>
      </c>
      <c r="CS2893" t="s">
        <v>4030</v>
      </c>
      <c r="CT2893" t="s">
        <v>4034</v>
      </c>
      <c r="CU2893" t="s">
        <v>16977</v>
      </c>
      <c r="CV2893" t="s">
        <v>8558</v>
      </c>
      <c r="CX2893" t="s">
        <v>4105</v>
      </c>
      <c r="CZ2893" t="s">
        <v>4133</v>
      </c>
      <c r="DA2893">
        <v>1</v>
      </c>
      <c r="DB2893" t="s">
        <v>19791</v>
      </c>
      <c r="DC2893" t="s">
        <v>250</v>
      </c>
      <c r="DD2893" t="s">
        <v>16977</v>
      </c>
      <c r="DE2893" t="s">
        <v>4158</v>
      </c>
    </row>
    <row r="2894" spans="96:109" x14ac:dyDescent="0.25">
      <c r="CR2894" t="s">
        <v>19795</v>
      </c>
      <c r="CS2894" t="s">
        <v>4030</v>
      </c>
      <c r="CT2894" t="s">
        <v>4034</v>
      </c>
      <c r="CU2894" t="s">
        <v>16977</v>
      </c>
      <c r="CV2894" t="s">
        <v>8558</v>
      </c>
      <c r="CX2894" t="s">
        <v>4105</v>
      </c>
      <c r="CZ2894" t="s">
        <v>4133</v>
      </c>
      <c r="DA2894">
        <v>1</v>
      </c>
      <c r="DB2894" t="s">
        <v>19791</v>
      </c>
      <c r="DC2894" t="s">
        <v>250</v>
      </c>
      <c r="DD2894" t="s">
        <v>16977</v>
      </c>
      <c r="DE2894" t="s">
        <v>4158</v>
      </c>
    </row>
    <row r="2895" spans="96:109" x14ac:dyDescent="0.25">
      <c r="CR2895" t="s">
        <v>19796</v>
      </c>
      <c r="CS2895" t="s">
        <v>4030</v>
      </c>
      <c r="CT2895" t="s">
        <v>4027</v>
      </c>
      <c r="CU2895" t="s">
        <v>13505</v>
      </c>
      <c r="CV2895" t="s">
        <v>8429</v>
      </c>
      <c r="CW2895" t="s">
        <v>4404</v>
      </c>
      <c r="CX2895" t="s">
        <v>4105</v>
      </c>
      <c r="CZ2895" t="s">
        <v>4133</v>
      </c>
      <c r="DA2895">
        <v>1</v>
      </c>
      <c r="DB2895" t="s">
        <v>19797</v>
      </c>
      <c r="DC2895" t="s">
        <v>250</v>
      </c>
      <c r="DD2895" t="s">
        <v>13505</v>
      </c>
      <c r="DE2895" t="s">
        <v>4158</v>
      </c>
    </row>
    <row r="2896" spans="96:109" x14ac:dyDescent="0.25">
      <c r="CR2896" t="s">
        <v>19798</v>
      </c>
      <c r="CS2896" t="s">
        <v>4050</v>
      </c>
      <c r="CT2896" t="s">
        <v>4109</v>
      </c>
      <c r="CU2896" t="s">
        <v>19799</v>
      </c>
      <c r="CV2896" t="s">
        <v>8387</v>
      </c>
      <c r="CX2896" t="s">
        <v>4105</v>
      </c>
      <c r="CY2896" s="17">
        <v>0.5</v>
      </c>
      <c r="CZ2896" t="s">
        <v>4133</v>
      </c>
      <c r="DA2896">
        <v>1</v>
      </c>
      <c r="DB2896" t="s">
        <v>19800</v>
      </c>
      <c r="DC2896" t="s">
        <v>250</v>
      </c>
      <c r="DD2896" t="s">
        <v>19799</v>
      </c>
      <c r="DE2896" t="s">
        <v>4158</v>
      </c>
    </row>
    <row r="2897" spans="96:109" x14ac:dyDescent="0.25">
      <c r="CR2897" t="s">
        <v>19801</v>
      </c>
      <c r="CS2897" t="s">
        <v>4050</v>
      </c>
      <c r="CT2897" t="s">
        <v>4034</v>
      </c>
      <c r="CU2897" t="s">
        <v>19802</v>
      </c>
      <c r="CV2897" t="s">
        <v>4135</v>
      </c>
      <c r="CW2897" t="s">
        <v>4269</v>
      </c>
      <c r="CX2897" t="s">
        <v>4105</v>
      </c>
      <c r="CZ2897" t="s">
        <v>4133</v>
      </c>
      <c r="DA2897">
        <v>1</v>
      </c>
      <c r="DB2897" t="s">
        <v>19803</v>
      </c>
      <c r="DC2897" t="s">
        <v>250</v>
      </c>
      <c r="DD2897" t="s">
        <v>19802</v>
      </c>
      <c r="DE2897" t="s">
        <v>4158</v>
      </c>
    </row>
    <row r="2898" spans="96:109" x14ac:dyDescent="0.25">
      <c r="CR2898" t="s">
        <v>19804</v>
      </c>
      <c r="CS2898" t="s">
        <v>4050</v>
      </c>
      <c r="CT2898" t="s">
        <v>4034</v>
      </c>
      <c r="CU2898" t="s">
        <v>14698</v>
      </c>
      <c r="CV2898" t="s">
        <v>4701</v>
      </c>
      <c r="CW2898" t="s">
        <v>4264</v>
      </c>
      <c r="CX2898" t="s">
        <v>4105</v>
      </c>
      <c r="CZ2898" t="s">
        <v>4133</v>
      </c>
      <c r="DA2898">
        <v>1</v>
      </c>
      <c r="DB2898" t="s">
        <v>19805</v>
      </c>
      <c r="DC2898" t="s">
        <v>250</v>
      </c>
      <c r="DD2898" t="s">
        <v>14698</v>
      </c>
      <c r="DE2898" t="s">
        <v>4158</v>
      </c>
    </row>
    <row r="2899" spans="96:109" x14ac:dyDescent="0.25">
      <c r="CR2899" t="s">
        <v>19806</v>
      </c>
      <c r="CS2899" t="s">
        <v>4050</v>
      </c>
      <c r="CT2899" t="s">
        <v>4034</v>
      </c>
      <c r="CU2899" t="s">
        <v>14698</v>
      </c>
      <c r="CV2899" t="s">
        <v>4701</v>
      </c>
      <c r="CW2899" t="s">
        <v>4264</v>
      </c>
      <c r="CX2899" t="s">
        <v>4105</v>
      </c>
      <c r="CZ2899" t="s">
        <v>4133</v>
      </c>
      <c r="DA2899">
        <v>1</v>
      </c>
      <c r="DB2899" t="s">
        <v>19805</v>
      </c>
      <c r="DC2899" t="s">
        <v>250</v>
      </c>
      <c r="DD2899" t="s">
        <v>14698</v>
      </c>
      <c r="DE2899" t="s">
        <v>4158</v>
      </c>
    </row>
    <row r="2900" spans="96:109" x14ac:dyDescent="0.25">
      <c r="CR2900" t="s">
        <v>19807</v>
      </c>
      <c r="CS2900" t="s">
        <v>4030</v>
      </c>
      <c r="CT2900" t="s">
        <v>4109</v>
      </c>
      <c r="CU2900" t="s">
        <v>13133</v>
      </c>
      <c r="CV2900" t="s">
        <v>8537</v>
      </c>
      <c r="CX2900" t="s">
        <v>4105</v>
      </c>
      <c r="CZ2900" t="s">
        <v>4133</v>
      </c>
      <c r="DA2900">
        <v>1</v>
      </c>
      <c r="DB2900" t="s">
        <v>15423</v>
      </c>
      <c r="DC2900" t="s">
        <v>250</v>
      </c>
      <c r="DD2900" t="s">
        <v>13133</v>
      </c>
      <c r="DE2900" t="s">
        <v>4158</v>
      </c>
    </row>
    <row r="2901" spans="96:109" x14ac:dyDescent="0.25">
      <c r="CR2901" t="s">
        <v>19808</v>
      </c>
      <c r="CS2901" t="s">
        <v>4030</v>
      </c>
      <c r="CT2901" t="s">
        <v>4109</v>
      </c>
      <c r="CU2901" t="s">
        <v>19809</v>
      </c>
      <c r="CV2901" t="s">
        <v>8537</v>
      </c>
      <c r="CX2901" t="s">
        <v>4105</v>
      </c>
      <c r="CZ2901" t="s">
        <v>4133</v>
      </c>
      <c r="DA2901">
        <v>1</v>
      </c>
      <c r="DB2901" t="s">
        <v>15423</v>
      </c>
      <c r="DC2901" t="s">
        <v>250</v>
      </c>
      <c r="DD2901" t="s">
        <v>19809</v>
      </c>
      <c r="DE2901" t="s">
        <v>4158</v>
      </c>
    </row>
    <row r="2902" spans="96:109" x14ac:dyDescent="0.25">
      <c r="CR2902" t="s">
        <v>19810</v>
      </c>
      <c r="CS2902" t="s">
        <v>4030</v>
      </c>
      <c r="CT2902" t="s">
        <v>4109</v>
      </c>
      <c r="CU2902" t="s">
        <v>19809</v>
      </c>
      <c r="CV2902" t="s">
        <v>8537</v>
      </c>
      <c r="CX2902" t="s">
        <v>4105</v>
      </c>
      <c r="CZ2902" t="s">
        <v>4133</v>
      </c>
      <c r="DA2902">
        <v>1</v>
      </c>
      <c r="DB2902" t="s">
        <v>15423</v>
      </c>
      <c r="DC2902" t="s">
        <v>250</v>
      </c>
      <c r="DD2902" t="s">
        <v>19809</v>
      </c>
      <c r="DE2902" t="s">
        <v>4158</v>
      </c>
    </row>
    <row r="2903" spans="96:109" x14ac:dyDescent="0.25">
      <c r="CR2903" t="s">
        <v>19811</v>
      </c>
      <c r="CS2903" t="s">
        <v>4030</v>
      </c>
      <c r="CT2903" t="s">
        <v>4109</v>
      </c>
      <c r="CU2903" t="s">
        <v>15422</v>
      </c>
      <c r="CV2903" t="s">
        <v>8537</v>
      </c>
      <c r="CX2903" t="s">
        <v>4105</v>
      </c>
      <c r="CZ2903" t="s">
        <v>4133</v>
      </c>
      <c r="DA2903">
        <v>1</v>
      </c>
      <c r="DB2903" t="s">
        <v>15423</v>
      </c>
      <c r="DC2903" t="s">
        <v>250</v>
      </c>
      <c r="DD2903" t="s">
        <v>15422</v>
      </c>
      <c r="DE2903" t="s">
        <v>4158</v>
      </c>
    </row>
    <row r="2904" spans="96:109" x14ac:dyDescent="0.25">
      <c r="CR2904" t="s">
        <v>19812</v>
      </c>
      <c r="CS2904" t="s">
        <v>4050</v>
      </c>
      <c r="CT2904" t="s">
        <v>4109</v>
      </c>
      <c r="CU2904" t="s">
        <v>18478</v>
      </c>
      <c r="CV2904" t="s">
        <v>4701</v>
      </c>
      <c r="CX2904" t="s">
        <v>4105</v>
      </c>
      <c r="CY2904" s="17">
        <v>0.5</v>
      </c>
      <c r="CZ2904" t="s">
        <v>4133</v>
      </c>
      <c r="DA2904">
        <v>1</v>
      </c>
      <c r="DB2904" t="s">
        <v>15435</v>
      </c>
      <c r="DC2904" t="s">
        <v>250</v>
      </c>
      <c r="DD2904" t="s">
        <v>18478</v>
      </c>
      <c r="DE2904" t="s">
        <v>4158</v>
      </c>
    </row>
    <row r="2905" spans="96:109" x14ac:dyDescent="0.25">
      <c r="CR2905" t="s">
        <v>19813</v>
      </c>
      <c r="CS2905" t="s">
        <v>4050</v>
      </c>
      <c r="CT2905" t="s">
        <v>4109</v>
      </c>
      <c r="CU2905" t="s">
        <v>19814</v>
      </c>
      <c r="CV2905" t="s">
        <v>4701</v>
      </c>
      <c r="CW2905" t="s">
        <v>4248</v>
      </c>
      <c r="CX2905" t="s">
        <v>4111</v>
      </c>
      <c r="CZ2905" t="s">
        <v>4133</v>
      </c>
      <c r="DA2905">
        <v>1</v>
      </c>
      <c r="DB2905" t="s">
        <v>19815</v>
      </c>
      <c r="DC2905" t="s">
        <v>250</v>
      </c>
      <c r="DD2905" t="s">
        <v>19814</v>
      </c>
      <c r="DE2905" t="s">
        <v>4158</v>
      </c>
    </row>
    <row r="2906" spans="96:109" x14ac:dyDescent="0.25">
      <c r="CR2906" t="s">
        <v>19816</v>
      </c>
      <c r="CS2906" t="s">
        <v>4030</v>
      </c>
      <c r="CT2906" t="s">
        <v>4034</v>
      </c>
      <c r="CU2906" t="s">
        <v>18891</v>
      </c>
      <c r="CV2906" t="s">
        <v>4690</v>
      </c>
      <c r="CX2906" t="s">
        <v>4105</v>
      </c>
      <c r="CZ2906" t="s">
        <v>4133</v>
      </c>
      <c r="DA2906">
        <v>1</v>
      </c>
      <c r="DB2906" t="s">
        <v>19817</v>
      </c>
      <c r="DC2906" t="s">
        <v>250</v>
      </c>
      <c r="DD2906" t="s">
        <v>18891</v>
      </c>
      <c r="DE2906" t="s">
        <v>4158</v>
      </c>
    </row>
    <row r="2907" spans="96:109" x14ac:dyDescent="0.25">
      <c r="CR2907" t="s">
        <v>19818</v>
      </c>
      <c r="CS2907" t="s">
        <v>4030</v>
      </c>
      <c r="CT2907" t="s">
        <v>4034</v>
      </c>
      <c r="CU2907" t="s">
        <v>17242</v>
      </c>
      <c r="CV2907" t="s">
        <v>4690</v>
      </c>
      <c r="CX2907" t="s">
        <v>4105</v>
      </c>
      <c r="CZ2907" t="s">
        <v>4133</v>
      </c>
      <c r="DA2907">
        <v>1</v>
      </c>
      <c r="DB2907" t="s">
        <v>19817</v>
      </c>
      <c r="DC2907" t="s">
        <v>250</v>
      </c>
      <c r="DD2907" t="s">
        <v>17242</v>
      </c>
      <c r="DE2907" t="s">
        <v>4158</v>
      </c>
    </row>
    <row r="2908" spans="96:109" x14ac:dyDescent="0.25">
      <c r="CR2908" t="s">
        <v>19819</v>
      </c>
      <c r="CS2908" t="s">
        <v>4030</v>
      </c>
      <c r="CT2908" t="s">
        <v>4034</v>
      </c>
      <c r="CU2908" t="s">
        <v>17242</v>
      </c>
      <c r="CV2908" t="s">
        <v>4690</v>
      </c>
      <c r="CX2908" t="s">
        <v>4105</v>
      </c>
      <c r="CZ2908" t="s">
        <v>4133</v>
      </c>
      <c r="DA2908">
        <v>1</v>
      </c>
      <c r="DB2908" t="s">
        <v>19817</v>
      </c>
      <c r="DC2908" t="s">
        <v>250</v>
      </c>
      <c r="DD2908" t="s">
        <v>17242</v>
      </c>
      <c r="DE2908" t="s">
        <v>4158</v>
      </c>
    </row>
    <row r="2909" spans="96:109" x14ac:dyDescent="0.25">
      <c r="CR2909" t="s">
        <v>19820</v>
      </c>
      <c r="CS2909" t="s">
        <v>4030</v>
      </c>
      <c r="CT2909" t="s">
        <v>4109</v>
      </c>
      <c r="CU2909" t="s">
        <v>19821</v>
      </c>
      <c r="CV2909" t="s">
        <v>8908</v>
      </c>
      <c r="CX2909" t="s">
        <v>4105</v>
      </c>
      <c r="CZ2909" t="s">
        <v>4133</v>
      </c>
      <c r="DA2909">
        <v>1</v>
      </c>
      <c r="DB2909" t="s">
        <v>19822</v>
      </c>
      <c r="DC2909" t="s">
        <v>250</v>
      </c>
      <c r="DD2909" t="s">
        <v>19821</v>
      </c>
      <c r="DE2909" t="s">
        <v>4158</v>
      </c>
    </row>
    <row r="2910" spans="96:109" x14ac:dyDescent="0.25">
      <c r="CR2910" t="s">
        <v>19823</v>
      </c>
      <c r="CS2910" t="s">
        <v>4050</v>
      </c>
      <c r="CT2910" t="s">
        <v>4109</v>
      </c>
      <c r="CU2910" t="s">
        <v>19824</v>
      </c>
      <c r="CV2910" t="s">
        <v>4701</v>
      </c>
      <c r="CX2910" t="s">
        <v>4111</v>
      </c>
      <c r="CZ2910" t="s">
        <v>4133</v>
      </c>
      <c r="DA2910">
        <v>1</v>
      </c>
      <c r="DB2910" t="s">
        <v>19825</v>
      </c>
      <c r="DC2910" t="s">
        <v>250</v>
      </c>
      <c r="DD2910" t="s">
        <v>19824</v>
      </c>
      <c r="DE2910" t="s">
        <v>4158</v>
      </c>
    </row>
    <row r="2911" spans="96:109" x14ac:dyDescent="0.25">
      <c r="CR2911" t="s">
        <v>19826</v>
      </c>
      <c r="CS2911" t="s">
        <v>4050</v>
      </c>
      <c r="CT2911" t="s">
        <v>4126</v>
      </c>
      <c r="CU2911" t="s">
        <v>19827</v>
      </c>
      <c r="CV2911" t="s">
        <v>8391</v>
      </c>
      <c r="CX2911" t="s">
        <v>4105</v>
      </c>
      <c r="CZ2911" t="s">
        <v>4133</v>
      </c>
      <c r="DA2911">
        <v>1</v>
      </c>
      <c r="DB2911" t="s">
        <v>19828</v>
      </c>
      <c r="DC2911" t="s">
        <v>250</v>
      </c>
      <c r="DD2911" t="s">
        <v>19827</v>
      </c>
      <c r="DE2911" t="s">
        <v>4158</v>
      </c>
    </row>
    <row r="2912" spans="96:109" x14ac:dyDescent="0.25">
      <c r="CR2912" t="s">
        <v>19829</v>
      </c>
      <c r="CS2912" t="s">
        <v>4050</v>
      </c>
      <c r="CT2912" t="s">
        <v>4109</v>
      </c>
      <c r="CU2912" t="s">
        <v>19830</v>
      </c>
      <c r="CV2912" t="s">
        <v>8387</v>
      </c>
      <c r="CX2912" t="s">
        <v>4105</v>
      </c>
      <c r="CZ2912" t="s">
        <v>4133</v>
      </c>
      <c r="DA2912">
        <v>1</v>
      </c>
      <c r="DB2912" t="s">
        <v>19831</v>
      </c>
      <c r="DC2912" t="s">
        <v>250</v>
      </c>
      <c r="DD2912" t="s">
        <v>19830</v>
      </c>
      <c r="DE2912" t="s">
        <v>4158</v>
      </c>
    </row>
    <row r="2913" spans="96:109" x14ac:dyDescent="0.25">
      <c r="CR2913" t="s">
        <v>9342</v>
      </c>
      <c r="CS2913" t="s">
        <v>4030</v>
      </c>
      <c r="CT2913" t="s">
        <v>4032</v>
      </c>
      <c r="CU2913" t="s">
        <v>9343</v>
      </c>
      <c r="CV2913" t="s">
        <v>8455</v>
      </c>
      <c r="CX2913" t="s">
        <v>4105</v>
      </c>
      <c r="CY2913" s="17">
        <v>0.5</v>
      </c>
      <c r="CZ2913" t="s">
        <v>4133</v>
      </c>
      <c r="DA2913">
        <v>1</v>
      </c>
      <c r="DB2913" t="s">
        <v>9123</v>
      </c>
      <c r="DC2913" t="s">
        <v>250</v>
      </c>
      <c r="DD2913" t="s">
        <v>9343</v>
      </c>
      <c r="DE2913" t="s">
        <v>4158</v>
      </c>
    </row>
    <row r="2914" spans="96:109" x14ac:dyDescent="0.25">
      <c r="CR2914" t="s">
        <v>9344</v>
      </c>
      <c r="CS2914" t="s">
        <v>4030</v>
      </c>
      <c r="CT2914" t="s">
        <v>4034</v>
      </c>
      <c r="CU2914" t="s">
        <v>9122</v>
      </c>
      <c r="CV2914" t="s">
        <v>8455</v>
      </c>
      <c r="CX2914" t="s">
        <v>4105</v>
      </c>
      <c r="CY2914" s="17">
        <v>0.5</v>
      </c>
      <c r="CZ2914" t="s">
        <v>4133</v>
      </c>
      <c r="DA2914">
        <v>1</v>
      </c>
      <c r="DB2914" t="s">
        <v>9123</v>
      </c>
      <c r="DC2914" t="s">
        <v>250</v>
      </c>
      <c r="DD2914" t="s">
        <v>9122</v>
      </c>
      <c r="DE2914" t="s">
        <v>4158</v>
      </c>
    </row>
    <row r="2915" spans="96:109" x14ac:dyDescent="0.25">
      <c r="CR2915" t="s">
        <v>9345</v>
      </c>
      <c r="CS2915" t="s">
        <v>4050</v>
      </c>
      <c r="CT2915" t="s">
        <v>4109</v>
      </c>
      <c r="CU2915" t="s">
        <v>9237</v>
      </c>
      <c r="CV2915" t="s">
        <v>4167</v>
      </c>
      <c r="CW2915" t="s">
        <v>4350</v>
      </c>
      <c r="CX2915" t="s">
        <v>4111</v>
      </c>
      <c r="CZ2915" t="s">
        <v>4133</v>
      </c>
      <c r="DA2915">
        <v>1</v>
      </c>
      <c r="DB2915" t="s">
        <v>9126</v>
      </c>
      <c r="DC2915" t="s">
        <v>250</v>
      </c>
      <c r="DD2915" t="s">
        <v>9237</v>
      </c>
      <c r="DE2915" t="s">
        <v>4158</v>
      </c>
    </row>
    <row r="2916" spans="96:109" x14ac:dyDescent="0.25">
      <c r="CR2916" t="s">
        <v>9346</v>
      </c>
      <c r="CS2916" t="s">
        <v>4030</v>
      </c>
      <c r="CT2916" t="s">
        <v>4034</v>
      </c>
      <c r="CU2916" t="s">
        <v>9347</v>
      </c>
      <c r="CV2916" t="s">
        <v>8390</v>
      </c>
      <c r="CW2916" t="s">
        <v>4147</v>
      </c>
      <c r="CX2916" t="s">
        <v>4105</v>
      </c>
      <c r="CZ2916" t="s">
        <v>4133</v>
      </c>
      <c r="DA2916">
        <v>1</v>
      </c>
      <c r="DB2916" t="s">
        <v>9348</v>
      </c>
      <c r="DC2916" t="s">
        <v>250</v>
      </c>
      <c r="DD2916" t="s">
        <v>9347</v>
      </c>
      <c r="DE2916" t="s">
        <v>4158</v>
      </c>
    </row>
    <row r="2917" spans="96:109" x14ac:dyDescent="0.25">
      <c r="CR2917" t="s">
        <v>9349</v>
      </c>
      <c r="CS2917" t="s">
        <v>4030</v>
      </c>
      <c r="CT2917" t="s">
        <v>4034</v>
      </c>
      <c r="CU2917" t="s">
        <v>9218</v>
      </c>
      <c r="CV2917" t="s">
        <v>8912</v>
      </c>
      <c r="CX2917" t="s">
        <v>4105</v>
      </c>
      <c r="CZ2917" t="s">
        <v>4133</v>
      </c>
      <c r="DA2917">
        <v>1</v>
      </c>
      <c r="DB2917" t="s">
        <v>9350</v>
      </c>
      <c r="DC2917" t="s">
        <v>250</v>
      </c>
      <c r="DD2917" t="s">
        <v>9218</v>
      </c>
      <c r="DE2917" t="s">
        <v>4158</v>
      </c>
    </row>
    <row r="2918" spans="96:109" x14ac:dyDescent="0.25">
      <c r="CR2918" t="s">
        <v>9780</v>
      </c>
      <c r="CS2918" t="s">
        <v>4050</v>
      </c>
      <c r="CT2918" t="s">
        <v>4034</v>
      </c>
      <c r="CU2918" t="s">
        <v>10045</v>
      </c>
      <c r="CV2918" t="s">
        <v>4571</v>
      </c>
      <c r="CX2918" t="s">
        <v>4105</v>
      </c>
      <c r="CZ2918" t="s">
        <v>4133</v>
      </c>
      <c r="DA2918">
        <v>1</v>
      </c>
      <c r="DB2918" t="s">
        <v>9782</v>
      </c>
      <c r="DC2918" t="s">
        <v>250</v>
      </c>
      <c r="DD2918" t="s">
        <v>10045</v>
      </c>
      <c r="DE2918" t="s">
        <v>4158</v>
      </c>
    </row>
    <row r="2919" spans="96:109" x14ac:dyDescent="0.25">
      <c r="CR2919" t="s">
        <v>4681</v>
      </c>
      <c r="CS2919" t="s">
        <v>4030</v>
      </c>
      <c r="CT2919" t="s">
        <v>4109</v>
      </c>
      <c r="CU2919" t="s">
        <v>10106</v>
      </c>
      <c r="CV2919" t="s">
        <v>8388</v>
      </c>
      <c r="CX2919" t="s">
        <v>4111</v>
      </c>
      <c r="CZ2919" t="s">
        <v>4133</v>
      </c>
      <c r="DA2919">
        <v>1</v>
      </c>
      <c r="DB2919" t="s">
        <v>4682</v>
      </c>
      <c r="DC2919" t="s">
        <v>250</v>
      </c>
      <c r="DD2919" t="s">
        <v>10106</v>
      </c>
      <c r="DE2919" t="s">
        <v>4158</v>
      </c>
    </row>
    <row r="2920" spans="96:109" x14ac:dyDescent="0.25">
      <c r="CR2920" t="s">
        <v>10107</v>
      </c>
      <c r="CS2920" t="s">
        <v>4050</v>
      </c>
      <c r="CT2920" t="s">
        <v>4109</v>
      </c>
      <c r="CU2920" t="s">
        <v>10030</v>
      </c>
      <c r="CV2920" t="s">
        <v>4571</v>
      </c>
      <c r="CW2920" t="s">
        <v>4531</v>
      </c>
      <c r="CX2920" t="s">
        <v>4111</v>
      </c>
      <c r="CZ2920" t="s">
        <v>4133</v>
      </c>
      <c r="DA2920">
        <v>1</v>
      </c>
      <c r="DB2920" t="s">
        <v>10108</v>
      </c>
      <c r="DC2920" t="s">
        <v>250</v>
      </c>
      <c r="DD2920" t="s">
        <v>10030</v>
      </c>
      <c r="DE2920" t="s">
        <v>4158</v>
      </c>
    </row>
    <row r="2921" spans="96:109" x14ac:dyDescent="0.25">
      <c r="CR2921" t="s">
        <v>10109</v>
      </c>
      <c r="CS2921" t="s">
        <v>4050</v>
      </c>
      <c r="CT2921" t="s">
        <v>4109</v>
      </c>
      <c r="CU2921" t="s">
        <v>10110</v>
      </c>
      <c r="CV2921" t="s">
        <v>4571</v>
      </c>
      <c r="CW2921" t="s">
        <v>4479</v>
      </c>
      <c r="CX2921" t="s">
        <v>4111</v>
      </c>
      <c r="CY2921" s="17">
        <v>0.2</v>
      </c>
      <c r="CZ2921" t="s">
        <v>4133</v>
      </c>
      <c r="DA2921">
        <v>1</v>
      </c>
      <c r="DB2921" t="s">
        <v>10111</v>
      </c>
      <c r="DC2921" t="s">
        <v>250</v>
      </c>
      <c r="DD2921" t="s">
        <v>10110</v>
      </c>
      <c r="DE2921" t="s">
        <v>4158</v>
      </c>
    </row>
    <row r="2922" spans="96:109" x14ac:dyDescent="0.25">
      <c r="CR2922" t="s">
        <v>8316</v>
      </c>
      <c r="CS2922" t="s">
        <v>4030</v>
      </c>
      <c r="CT2922" t="s">
        <v>4034</v>
      </c>
      <c r="CU2922" t="s">
        <v>10112</v>
      </c>
      <c r="CV2922" t="s">
        <v>4690</v>
      </c>
      <c r="CX2922" t="s">
        <v>4105</v>
      </c>
      <c r="CZ2922" t="s">
        <v>4133</v>
      </c>
      <c r="DA2922">
        <v>1</v>
      </c>
      <c r="DB2922" t="s">
        <v>8317</v>
      </c>
      <c r="DC2922" t="s">
        <v>250</v>
      </c>
      <c r="DD2922" t="s">
        <v>10112</v>
      </c>
      <c r="DE2922" t="s">
        <v>4158</v>
      </c>
    </row>
    <row r="2923" spans="96:109" x14ac:dyDescent="0.25">
      <c r="CR2923" t="s">
        <v>10113</v>
      </c>
      <c r="CS2923" t="s">
        <v>4030</v>
      </c>
      <c r="CT2923" t="s">
        <v>4034</v>
      </c>
      <c r="CU2923" t="s">
        <v>10114</v>
      </c>
      <c r="CV2923" t="s">
        <v>8389</v>
      </c>
      <c r="CW2923" t="s">
        <v>4267</v>
      </c>
      <c r="CX2923" t="s">
        <v>4105</v>
      </c>
      <c r="CZ2923" t="s">
        <v>4133</v>
      </c>
      <c r="DA2923">
        <v>1</v>
      </c>
      <c r="DB2923" t="s">
        <v>10115</v>
      </c>
      <c r="DC2923" t="s">
        <v>250</v>
      </c>
      <c r="DD2923" t="s">
        <v>10114</v>
      </c>
      <c r="DE2923" t="s">
        <v>4158</v>
      </c>
    </row>
    <row r="2924" spans="96:109" x14ac:dyDescent="0.25">
      <c r="CR2924" t="s">
        <v>10116</v>
      </c>
      <c r="CS2924" t="s">
        <v>4030</v>
      </c>
      <c r="CT2924" t="s">
        <v>4109</v>
      </c>
      <c r="CU2924" t="s">
        <v>10117</v>
      </c>
      <c r="CV2924" t="s">
        <v>8907</v>
      </c>
      <c r="CX2924" t="s">
        <v>4111</v>
      </c>
      <c r="CZ2924" t="s">
        <v>4133</v>
      </c>
      <c r="DA2924">
        <v>1</v>
      </c>
      <c r="DB2924" t="s">
        <v>10118</v>
      </c>
      <c r="DC2924" t="s">
        <v>250</v>
      </c>
      <c r="DD2924" t="s">
        <v>10117</v>
      </c>
      <c r="DE2924" t="s">
        <v>4158</v>
      </c>
    </row>
    <row r="2925" spans="96:109" x14ac:dyDescent="0.25">
      <c r="CR2925" t="s">
        <v>10522</v>
      </c>
      <c r="CS2925" t="s">
        <v>4050</v>
      </c>
      <c r="CT2925" t="s">
        <v>4034</v>
      </c>
      <c r="CU2925" t="s">
        <v>10371</v>
      </c>
      <c r="CV2925" t="s">
        <v>4571</v>
      </c>
      <c r="CX2925" t="s">
        <v>4105</v>
      </c>
      <c r="CZ2925" t="s">
        <v>4133</v>
      </c>
      <c r="DA2925">
        <v>1</v>
      </c>
      <c r="DB2925" t="s">
        <v>10523</v>
      </c>
      <c r="DC2925" t="s">
        <v>250</v>
      </c>
      <c r="DD2925" t="s">
        <v>10371</v>
      </c>
      <c r="DE2925" t="s">
        <v>4158</v>
      </c>
    </row>
    <row r="2926" spans="96:109" x14ac:dyDescent="0.25">
      <c r="CR2926" t="s">
        <v>10524</v>
      </c>
      <c r="CS2926" t="s">
        <v>4050</v>
      </c>
      <c r="CT2926" t="s">
        <v>4109</v>
      </c>
      <c r="CU2926" t="s">
        <v>10525</v>
      </c>
      <c r="CV2926" t="s">
        <v>4571</v>
      </c>
      <c r="CW2926" t="s">
        <v>8369</v>
      </c>
      <c r="CX2926" t="s">
        <v>4111</v>
      </c>
      <c r="CZ2926" t="s">
        <v>4133</v>
      </c>
      <c r="DA2926">
        <v>1</v>
      </c>
      <c r="DB2926" t="s">
        <v>10526</v>
      </c>
      <c r="DC2926" t="s">
        <v>250</v>
      </c>
      <c r="DD2926" t="s">
        <v>10525</v>
      </c>
      <c r="DE2926" t="s">
        <v>4158</v>
      </c>
    </row>
    <row r="2927" spans="96:109" x14ac:dyDescent="0.25">
      <c r="CR2927" t="s">
        <v>10527</v>
      </c>
      <c r="CS2927" t="s">
        <v>4030</v>
      </c>
      <c r="CT2927" t="s">
        <v>4104</v>
      </c>
      <c r="CU2927" t="s">
        <v>10528</v>
      </c>
      <c r="CV2927" t="s">
        <v>8907</v>
      </c>
      <c r="CX2927" t="s">
        <v>4105</v>
      </c>
      <c r="CZ2927" t="s">
        <v>4133</v>
      </c>
      <c r="DA2927">
        <v>1</v>
      </c>
      <c r="DB2927" t="s">
        <v>10529</v>
      </c>
      <c r="DC2927" t="s">
        <v>250</v>
      </c>
      <c r="DD2927" t="s">
        <v>10528</v>
      </c>
      <c r="DE2927" t="s">
        <v>4158</v>
      </c>
    </row>
    <row r="2928" spans="96:109" x14ac:dyDescent="0.25">
      <c r="CR2928" t="s">
        <v>15451</v>
      </c>
      <c r="CS2928" t="s">
        <v>4050</v>
      </c>
      <c r="CT2928" t="s">
        <v>4126</v>
      </c>
      <c r="CU2928" t="s">
        <v>15452</v>
      </c>
      <c r="CV2928" t="s">
        <v>8257</v>
      </c>
      <c r="CX2928" t="s">
        <v>4105</v>
      </c>
      <c r="CZ2928" t="s">
        <v>4133</v>
      </c>
      <c r="DA2928">
        <v>1</v>
      </c>
      <c r="DB2928" t="s">
        <v>15453</v>
      </c>
      <c r="DC2928" t="s">
        <v>250</v>
      </c>
      <c r="DD2928" t="s">
        <v>15452</v>
      </c>
      <c r="DE2928" t="s">
        <v>4158</v>
      </c>
    </row>
    <row r="2929" spans="96:109" x14ac:dyDescent="0.25">
      <c r="CR2929" t="s">
        <v>19832</v>
      </c>
      <c r="CS2929" t="s">
        <v>4050</v>
      </c>
      <c r="CT2929" t="s">
        <v>4109</v>
      </c>
      <c r="CU2929" t="s">
        <v>19833</v>
      </c>
      <c r="CV2929" t="s">
        <v>4571</v>
      </c>
      <c r="CW2929" t="s">
        <v>4302</v>
      </c>
      <c r="CX2929" t="s">
        <v>4111</v>
      </c>
      <c r="CZ2929" t="s">
        <v>4133</v>
      </c>
      <c r="DA2929">
        <v>1</v>
      </c>
      <c r="DB2929" t="s">
        <v>19834</v>
      </c>
      <c r="DC2929" t="s">
        <v>250</v>
      </c>
      <c r="DD2929" t="s">
        <v>19833</v>
      </c>
      <c r="DE2929" t="s">
        <v>4158</v>
      </c>
    </row>
    <row r="2930" spans="96:109" x14ac:dyDescent="0.25">
      <c r="CR2930" t="s">
        <v>19835</v>
      </c>
      <c r="CS2930" t="s">
        <v>4050</v>
      </c>
      <c r="CT2930" t="s">
        <v>4109</v>
      </c>
      <c r="CU2930" t="s">
        <v>19836</v>
      </c>
      <c r="CV2930" t="s">
        <v>4571</v>
      </c>
      <c r="CX2930" t="s">
        <v>4111</v>
      </c>
      <c r="CZ2930" t="s">
        <v>4133</v>
      </c>
      <c r="DA2930">
        <v>1</v>
      </c>
      <c r="DB2930" t="s">
        <v>19837</v>
      </c>
      <c r="DC2930" t="s">
        <v>250</v>
      </c>
      <c r="DD2930" t="s">
        <v>19836</v>
      </c>
      <c r="DE2930" t="s">
        <v>4158</v>
      </c>
    </row>
    <row r="2931" spans="96:109" x14ac:dyDescent="0.25">
      <c r="CR2931" t="s">
        <v>19838</v>
      </c>
      <c r="CS2931" t="s">
        <v>4050</v>
      </c>
      <c r="CT2931" t="s">
        <v>4032</v>
      </c>
      <c r="CU2931" t="s">
        <v>15656</v>
      </c>
      <c r="CV2931" t="s">
        <v>4167</v>
      </c>
      <c r="CX2931" t="s">
        <v>4105</v>
      </c>
      <c r="CZ2931" t="s">
        <v>4133</v>
      </c>
      <c r="DA2931">
        <v>1</v>
      </c>
      <c r="DB2931" t="s">
        <v>19839</v>
      </c>
      <c r="DC2931" t="s">
        <v>250</v>
      </c>
      <c r="DD2931" t="s">
        <v>15656</v>
      </c>
      <c r="DE2931" t="s">
        <v>4158</v>
      </c>
    </row>
    <row r="2932" spans="96:109" x14ac:dyDescent="0.25">
      <c r="CR2932" t="s">
        <v>19840</v>
      </c>
      <c r="CS2932" t="s">
        <v>4050</v>
      </c>
      <c r="CT2932" t="s">
        <v>4109</v>
      </c>
      <c r="CU2932" t="s">
        <v>19841</v>
      </c>
      <c r="CV2932" t="s">
        <v>4176</v>
      </c>
      <c r="CX2932" t="s">
        <v>4111</v>
      </c>
      <c r="CZ2932" t="s">
        <v>4133</v>
      </c>
      <c r="DA2932">
        <v>1</v>
      </c>
      <c r="DB2932" t="s">
        <v>19839</v>
      </c>
      <c r="DC2932" t="s">
        <v>250</v>
      </c>
      <c r="DD2932" t="s">
        <v>19841</v>
      </c>
      <c r="DE2932" t="s">
        <v>4158</v>
      </c>
    </row>
    <row r="2933" spans="96:109" x14ac:dyDescent="0.25">
      <c r="CR2933" t="s">
        <v>14770</v>
      </c>
      <c r="CS2933" t="s">
        <v>4030</v>
      </c>
      <c r="CT2933" t="s">
        <v>4109</v>
      </c>
      <c r="CU2933" t="s">
        <v>15767</v>
      </c>
      <c r="CV2933" t="s">
        <v>8429</v>
      </c>
      <c r="CW2933" t="s">
        <v>4394</v>
      </c>
      <c r="CX2933" t="s">
        <v>4105</v>
      </c>
      <c r="CY2933" s="17">
        <v>0.2</v>
      </c>
      <c r="CZ2933" t="s">
        <v>4133</v>
      </c>
      <c r="DA2933">
        <v>1</v>
      </c>
      <c r="DB2933" t="s">
        <v>14772</v>
      </c>
      <c r="DC2933" t="s">
        <v>250</v>
      </c>
      <c r="DD2933" t="s">
        <v>15767</v>
      </c>
      <c r="DE2933" t="s">
        <v>4158</v>
      </c>
    </row>
    <row r="2934" spans="96:109" x14ac:dyDescent="0.25">
      <c r="CR2934" t="s">
        <v>19842</v>
      </c>
      <c r="CS2934" t="s">
        <v>4050</v>
      </c>
      <c r="CT2934" t="s">
        <v>4032</v>
      </c>
      <c r="CU2934" t="s">
        <v>13528</v>
      </c>
      <c r="CV2934" t="s">
        <v>4615</v>
      </c>
      <c r="CW2934" t="s">
        <v>4304</v>
      </c>
      <c r="CX2934" t="s">
        <v>4105</v>
      </c>
      <c r="CZ2934" t="s">
        <v>4133</v>
      </c>
      <c r="DA2934">
        <v>1</v>
      </c>
      <c r="DB2934" t="s">
        <v>19843</v>
      </c>
      <c r="DC2934" t="s">
        <v>250</v>
      </c>
      <c r="DD2934" t="s">
        <v>13528</v>
      </c>
      <c r="DE2934" t="s">
        <v>4158</v>
      </c>
    </row>
    <row r="2935" spans="96:109" x14ac:dyDescent="0.25">
      <c r="CR2935" t="s">
        <v>19844</v>
      </c>
      <c r="CS2935" t="s">
        <v>4050</v>
      </c>
      <c r="CT2935" t="s">
        <v>4126</v>
      </c>
      <c r="CU2935" t="s">
        <v>14752</v>
      </c>
      <c r="CV2935" t="s">
        <v>4615</v>
      </c>
      <c r="CW2935" t="s">
        <v>4277</v>
      </c>
      <c r="CX2935" t="s">
        <v>4105</v>
      </c>
      <c r="CZ2935" t="s">
        <v>4133</v>
      </c>
      <c r="DA2935">
        <v>1</v>
      </c>
      <c r="DB2935" t="s">
        <v>19843</v>
      </c>
      <c r="DC2935" t="s">
        <v>250</v>
      </c>
      <c r="DD2935" t="s">
        <v>14752</v>
      </c>
      <c r="DE2935" t="s">
        <v>4158</v>
      </c>
    </row>
    <row r="2936" spans="96:109" x14ac:dyDescent="0.25">
      <c r="CR2936" t="s">
        <v>19845</v>
      </c>
      <c r="CS2936" t="s">
        <v>4050</v>
      </c>
      <c r="CT2936" t="s">
        <v>4109</v>
      </c>
      <c r="CU2936" t="s">
        <v>19419</v>
      </c>
      <c r="CV2936" t="s">
        <v>4615</v>
      </c>
      <c r="CW2936" t="s">
        <v>4505</v>
      </c>
      <c r="CX2936" t="s">
        <v>4111</v>
      </c>
      <c r="CZ2936" t="s">
        <v>4133</v>
      </c>
      <c r="DA2936">
        <v>1</v>
      </c>
      <c r="DB2936" t="s">
        <v>19846</v>
      </c>
      <c r="DC2936" t="s">
        <v>250</v>
      </c>
      <c r="DD2936" t="s">
        <v>19419</v>
      </c>
      <c r="DE2936" t="s">
        <v>4158</v>
      </c>
    </row>
    <row r="2937" spans="96:109" x14ac:dyDescent="0.25">
      <c r="CR2937" t="s">
        <v>19848</v>
      </c>
      <c r="CS2937" t="s">
        <v>4030</v>
      </c>
      <c r="CT2937" t="s">
        <v>4032</v>
      </c>
      <c r="CU2937" t="s">
        <v>19849</v>
      </c>
      <c r="CV2937" t="s">
        <v>8648</v>
      </c>
      <c r="CX2937" t="s">
        <v>4105</v>
      </c>
      <c r="CZ2937" t="s">
        <v>4133</v>
      </c>
      <c r="DA2937">
        <v>1</v>
      </c>
      <c r="DB2937" t="s">
        <v>19850</v>
      </c>
      <c r="DC2937" t="s">
        <v>250</v>
      </c>
      <c r="DD2937" t="s">
        <v>19849</v>
      </c>
      <c r="DE2937" t="s">
        <v>4158</v>
      </c>
    </row>
    <row r="2938" spans="96:109" x14ac:dyDescent="0.25">
      <c r="CR2938" t="s">
        <v>19851</v>
      </c>
      <c r="CS2938" t="s">
        <v>4030</v>
      </c>
      <c r="CT2938" t="s">
        <v>4032</v>
      </c>
      <c r="CU2938" t="s">
        <v>19849</v>
      </c>
      <c r="CV2938" t="s">
        <v>8648</v>
      </c>
      <c r="CX2938" t="s">
        <v>4105</v>
      </c>
      <c r="CZ2938" t="s">
        <v>4133</v>
      </c>
      <c r="DA2938">
        <v>1</v>
      </c>
      <c r="DB2938" t="s">
        <v>19850</v>
      </c>
      <c r="DC2938" t="s">
        <v>250</v>
      </c>
      <c r="DD2938" t="s">
        <v>19849</v>
      </c>
      <c r="DE2938" t="s">
        <v>4158</v>
      </c>
    </row>
    <row r="2939" spans="96:109" x14ac:dyDescent="0.25">
      <c r="CR2939" t="s">
        <v>19852</v>
      </c>
      <c r="CS2939" t="s">
        <v>4030</v>
      </c>
      <c r="CT2939" t="s">
        <v>4032</v>
      </c>
      <c r="CU2939" t="s">
        <v>19289</v>
      </c>
      <c r="CV2939" t="s">
        <v>8648</v>
      </c>
      <c r="CX2939" t="s">
        <v>4105</v>
      </c>
      <c r="CZ2939" t="s">
        <v>4133</v>
      </c>
      <c r="DA2939">
        <v>1</v>
      </c>
      <c r="DB2939" t="s">
        <v>19850</v>
      </c>
      <c r="DC2939" t="s">
        <v>250</v>
      </c>
      <c r="DD2939" t="s">
        <v>19289</v>
      </c>
      <c r="DE2939" t="s">
        <v>4158</v>
      </c>
    </row>
    <row r="2940" spans="96:109" x14ac:dyDescent="0.25">
      <c r="CR2940" t="s">
        <v>19853</v>
      </c>
      <c r="CS2940" t="s">
        <v>4030</v>
      </c>
      <c r="CT2940" t="s">
        <v>4032</v>
      </c>
      <c r="CU2940" t="s">
        <v>13444</v>
      </c>
      <c r="CV2940" t="s">
        <v>8648</v>
      </c>
      <c r="CX2940" t="s">
        <v>4105</v>
      </c>
      <c r="CZ2940" t="s">
        <v>4133</v>
      </c>
      <c r="DA2940">
        <v>1</v>
      </c>
      <c r="DB2940" t="s">
        <v>19850</v>
      </c>
      <c r="DC2940" t="s">
        <v>250</v>
      </c>
      <c r="DD2940" t="s">
        <v>13444</v>
      </c>
      <c r="DE2940" t="s">
        <v>4158</v>
      </c>
    </row>
    <row r="2941" spans="96:109" x14ac:dyDescent="0.25">
      <c r="CR2941" t="s">
        <v>19854</v>
      </c>
      <c r="CS2941" t="s">
        <v>4030</v>
      </c>
      <c r="CT2941" t="s">
        <v>4027</v>
      </c>
      <c r="CU2941" t="s">
        <v>13444</v>
      </c>
      <c r="CV2941" t="s">
        <v>8594</v>
      </c>
      <c r="CX2941" t="s">
        <v>4105</v>
      </c>
      <c r="CY2941" s="17">
        <v>0.2</v>
      </c>
      <c r="CZ2941" t="s">
        <v>4133</v>
      </c>
      <c r="DA2941">
        <v>1</v>
      </c>
      <c r="DB2941" t="s">
        <v>19850</v>
      </c>
      <c r="DC2941" t="s">
        <v>250</v>
      </c>
      <c r="DD2941" t="s">
        <v>13444</v>
      </c>
      <c r="DE2941" t="s">
        <v>4158</v>
      </c>
    </row>
    <row r="2942" spans="96:109" x14ac:dyDescent="0.25">
      <c r="CR2942" t="s">
        <v>19855</v>
      </c>
      <c r="CS2942" t="s">
        <v>4050</v>
      </c>
      <c r="CT2942" t="s">
        <v>4109</v>
      </c>
      <c r="CU2942" t="s">
        <v>18920</v>
      </c>
      <c r="CV2942" t="s">
        <v>4614</v>
      </c>
      <c r="CX2942" t="s">
        <v>4111</v>
      </c>
      <c r="CZ2942" t="s">
        <v>4133</v>
      </c>
      <c r="DA2942">
        <v>1</v>
      </c>
      <c r="DB2942" t="s">
        <v>19856</v>
      </c>
      <c r="DC2942" t="s">
        <v>250</v>
      </c>
      <c r="DD2942" t="s">
        <v>18920</v>
      </c>
      <c r="DE2942" t="s">
        <v>4158</v>
      </c>
    </row>
    <row r="2943" spans="96:109" x14ac:dyDescent="0.25">
      <c r="CR2943" t="s">
        <v>19857</v>
      </c>
      <c r="CS2943" t="s">
        <v>4050</v>
      </c>
      <c r="CT2943" t="s">
        <v>4109</v>
      </c>
      <c r="CU2943" t="s">
        <v>16376</v>
      </c>
      <c r="CV2943" t="s">
        <v>4615</v>
      </c>
      <c r="CX2943" t="s">
        <v>4111</v>
      </c>
      <c r="CZ2943" t="s">
        <v>4133</v>
      </c>
      <c r="DA2943">
        <v>1</v>
      </c>
      <c r="DB2943" t="s">
        <v>19858</v>
      </c>
      <c r="DC2943" t="s">
        <v>250</v>
      </c>
      <c r="DD2943" t="s">
        <v>16376</v>
      </c>
      <c r="DE2943" t="s">
        <v>4158</v>
      </c>
    </row>
    <row r="2944" spans="96:109" x14ac:dyDescent="0.25">
      <c r="CR2944" t="s">
        <v>19859</v>
      </c>
      <c r="CS2944" t="s">
        <v>4030</v>
      </c>
      <c r="CT2944" t="s">
        <v>4032</v>
      </c>
      <c r="CU2944" t="s">
        <v>14791</v>
      </c>
      <c r="CV2944" t="s">
        <v>8908</v>
      </c>
      <c r="CX2944" t="s">
        <v>4105</v>
      </c>
      <c r="CZ2944" t="s">
        <v>4133</v>
      </c>
      <c r="DA2944">
        <v>1</v>
      </c>
      <c r="DB2944" t="s">
        <v>19860</v>
      </c>
      <c r="DC2944" t="s">
        <v>250</v>
      </c>
      <c r="DD2944" t="s">
        <v>14791</v>
      </c>
      <c r="DE2944" t="s">
        <v>4158</v>
      </c>
    </row>
    <row r="2945" spans="96:109" x14ac:dyDescent="0.25">
      <c r="CR2945" t="s">
        <v>19861</v>
      </c>
      <c r="CS2945" t="s">
        <v>4050</v>
      </c>
      <c r="CT2945" t="s">
        <v>4034</v>
      </c>
      <c r="CU2945" t="s">
        <v>16370</v>
      </c>
      <c r="CV2945" t="s">
        <v>4571</v>
      </c>
      <c r="CW2945" t="s">
        <v>4155</v>
      </c>
      <c r="CX2945" t="s">
        <v>4105</v>
      </c>
      <c r="CZ2945" t="s">
        <v>4133</v>
      </c>
      <c r="DA2945">
        <v>1</v>
      </c>
      <c r="DB2945" t="s">
        <v>19862</v>
      </c>
      <c r="DC2945" t="s">
        <v>250</v>
      </c>
      <c r="DD2945" t="s">
        <v>16370</v>
      </c>
      <c r="DE2945" t="s">
        <v>4158</v>
      </c>
    </row>
    <row r="2946" spans="96:109" x14ac:dyDescent="0.25">
      <c r="CR2946" t="s">
        <v>19863</v>
      </c>
      <c r="CS2946" t="s">
        <v>4030</v>
      </c>
      <c r="CT2946" t="s">
        <v>4034</v>
      </c>
      <c r="CU2946" t="s">
        <v>19864</v>
      </c>
      <c r="CV2946" t="s">
        <v>8454</v>
      </c>
      <c r="CW2946" t="s">
        <v>8369</v>
      </c>
      <c r="CX2946" t="s">
        <v>4105</v>
      </c>
      <c r="CZ2946" t="s">
        <v>4133</v>
      </c>
      <c r="DA2946">
        <v>1</v>
      </c>
      <c r="DB2946" t="s">
        <v>19865</v>
      </c>
      <c r="DC2946" t="s">
        <v>250</v>
      </c>
      <c r="DD2946" t="s">
        <v>19864</v>
      </c>
      <c r="DE2946" t="s">
        <v>4158</v>
      </c>
    </row>
    <row r="2947" spans="96:109" x14ac:dyDescent="0.25">
      <c r="CR2947" t="s">
        <v>4663</v>
      </c>
      <c r="CS2947" t="s">
        <v>4030</v>
      </c>
      <c r="CT2947" t="s">
        <v>4034</v>
      </c>
      <c r="CU2947" t="s">
        <v>19847</v>
      </c>
      <c r="CV2947" t="s">
        <v>8646</v>
      </c>
      <c r="CW2947" t="s">
        <v>4648</v>
      </c>
      <c r="CX2947" t="s">
        <v>4105</v>
      </c>
      <c r="CY2947" s="17">
        <v>0.2</v>
      </c>
      <c r="CZ2947" t="s">
        <v>4133</v>
      </c>
      <c r="DA2947">
        <v>1</v>
      </c>
      <c r="DB2947" t="s">
        <v>4664</v>
      </c>
      <c r="DC2947" t="s">
        <v>250</v>
      </c>
      <c r="DD2947" t="s">
        <v>19847</v>
      </c>
      <c r="DE2947" t="s">
        <v>4158</v>
      </c>
    </row>
    <row r="2948" spans="96:109" x14ac:dyDescent="0.25">
      <c r="CR2948" t="s">
        <v>19866</v>
      </c>
      <c r="CS2948" t="s">
        <v>4030</v>
      </c>
      <c r="CT2948" t="s">
        <v>4034</v>
      </c>
      <c r="CU2948" t="s">
        <v>13317</v>
      </c>
      <c r="CV2948" t="s">
        <v>8389</v>
      </c>
      <c r="CW2948" t="s">
        <v>8377</v>
      </c>
      <c r="CX2948" t="s">
        <v>4105</v>
      </c>
      <c r="CZ2948" t="s">
        <v>4133</v>
      </c>
      <c r="DA2948">
        <v>1</v>
      </c>
      <c r="DB2948" t="s">
        <v>19867</v>
      </c>
      <c r="DC2948" t="s">
        <v>250</v>
      </c>
      <c r="DD2948" t="s">
        <v>13317</v>
      </c>
      <c r="DE2948" t="s">
        <v>4158</v>
      </c>
    </row>
    <row r="2949" spans="96:109" x14ac:dyDescent="0.25">
      <c r="CR2949" t="s">
        <v>19868</v>
      </c>
      <c r="CS2949" t="s">
        <v>4050</v>
      </c>
      <c r="CT2949" t="s">
        <v>4034</v>
      </c>
      <c r="CU2949" t="s">
        <v>4614</v>
      </c>
      <c r="CV2949" t="s">
        <v>4614</v>
      </c>
      <c r="CX2949" t="s">
        <v>4105</v>
      </c>
      <c r="CZ2949" t="s">
        <v>4133</v>
      </c>
      <c r="DA2949">
        <v>1</v>
      </c>
      <c r="DB2949" t="s">
        <v>19869</v>
      </c>
      <c r="DC2949" t="s">
        <v>250</v>
      </c>
      <c r="DD2949" t="s">
        <v>4614</v>
      </c>
      <c r="DE2949" t="s">
        <v>4158</v>
      </c>
    </row>
    <row r="2950" spans="96:109" x14ac:dyDescent="0.25">
      <c r="CR2950" t="s">
        <v>19870</v>
      </c>
      <c r="CS2950" t="s">
        <v>4050</v>
      </c>
      <c r="CT2950" t="s">
        <v>4034</v>
      </c>
      <c r="CU2950" t="s">
        <v>13863</v>
      </c>
      <c r="CV2950" t="s">
        <v>8387</v>
      </c>
      <c r="CX2950" t="s">
        <v>4105</v>
      </c>
      <c r="CZ2950" t="s">
        <v>4133</v>
      </c>
      <c r="DA2950">
        <v>1</v>
      </c>
      <c r="DB2950" t="s">
        <v>19871</v>
      </c>
      <c r="DC2950" t="s">
        <v>250</v>
      </c>
      <c r="DD2950" t="s">
        <v>13863</v>
      </c>
      <c r="DE2950" t="s">
        <v>4158</v>
      </c>
    </row>
    <row r="2951" spans="96:109" x14ac:dyDescent="0.25">
      <c r="CR2951" t="s">
        <v>19872</v>
      </c>
      <c r="CS2951" t="s">
        <v>4030</v>
      </c>
      <c r="CT2951" t="s">
        <v>4032</v>
      </c>
      <c r="CU2951" t="s">
        <v>15010</v>
      </c>
      <c r="CV2951" t="s">
        <v>8446</v>
      </c>
      <c r="CX2951" t="s">
        <v>4105</v>
      </c>
      <c r="CZ2951" t="s">
        <v>4133</v>
      </c>
      <c r="DA2951">
        <v>1</v>
      </c>
      <c r="DB2951" t="s">
        <v>15470</v>
      </c>
      <c r="DC2951" t="s">
        <v>250</v>
      </c>
      <c r="DD2951" t="s">
        <v>15010</v>
      </c>
      <c r="DE2951" t="s">
        <v>4158</v>
      </c>
    </row>
    <row r="2952" spans="96:109" x14ac:dyDescent="0.25">
      <c r="CR2952" t="s">
        <v>19873</v>
      </c>
      <c r="CS2952" t="s">
        <v>4030</v>
      </c>
      <c r="CT2952" t="s">
        <v>4032</v>
      </c>
      <c r="CU2952" t="s">
        <v>15013</v>
      </c>
      <c r="CV2952" t="s">
        <v>8389</v>
      </c>
      <c r="CX2952" t="s">
        <v>4105</v>
      </c>
      <c r="CZ2952" t="s">
        <v>4133</v>
      </c>
      <c r="DA2952">
        <v>1</v>
      </c>
      <c r="DB2952" t="s">
        <v>15470</v>
      </c>
      <c r="DC2952" t="s">
        <v>250</v>
      </c>
      <c r="DD2952" t="s">
        <v>15013</v>
      </c>
      <c r="DE2952" t="s">
        <v>4158</v>
      </c>
    </row>
    <row r="2953" spans="96:109" x14ac:dyDescent="0.25">
      <c r="CR2953" t="s">
        <v>19874</v>
      </c>
      <c r="CS2953" t="s">
        <v>4030</v>
      </c>
      <c r="CT2953" t="s">
        <v>4032</v>
      </c>
      <c r="CU2953" t="s">
        <v>15194</v>
      </c>
      <c r="CV2953" t="s">
        <v>8389</v>
      </c>
      <c r="CX2953" t="s">
        <v>4105</v>
      </c>
      <c r="CZ2953" t="s">
        <v>4133</v>
      </c>
      <c r="DA2953">
        <v>1</v>
      </c>
      <c r="DB2953" t="s">
        <v>15470</v>
      </c>
      <c r="DC2953" t="s">
        <v>250</v>
      </c>
      <c r="DD2953" t="s">
        <v>15194</v>
      </c>
      <c r="DE2953" t="s">
        <v>4158</v>
      </c>
    </row>
    <row r="2954" spans="96:109" x14ac:dyDescent="0.25">
      <c r="CR2954" t="s">
        <v>19875</v>
      </c>
      <c r="CS2954" t="s">
        <v>4050</v>
      </c>
      <c r="CT2954" t="s">
        <v>4032</v>
      </c>
      <c r="CU2954" t="s">
        <v>19876</v>
      </c>
      <c r="CV2954" t="s">
        <v>4571</v>
      </c>
      <c r="CW2954" t="s">
        <v>4374</v>
      </c>
      <c r="CX2954" t="s">
        <v>4105</v>
      </c>
      <c r="CZ2954" t="s">
        <v>4133</v>
      </c>
      <c r="DA2954">
        <v>1</v>
      </c>
      <c r="DB2954" t="s">
        <v>19877</v>
      </c>
      <c r="DC2954" t="s">
        <v>250</v>
      </c>
      <c r="DD2954" t="s">
        <v>19876</v>
      </c>
      <c r="DE2954" t="s">
        <v>4158</v>
      </c>
    </row>
    <row r="2955" spans="96:109" x14ac:dyDescent="0.25">
      <c r="CR2955" t="s">
        <v>19883</v>
      </c>
      <c r="CS2955" t="s">
        <v>4030</v>
      </c>
      <c r="CT2955" t="s">
        <v>4104</v>
      </c>
      <c r="CU2955" t="s">
        <v>19884</v>
      </c>
      <c r="CV2955" t="s">
        <v>8557</v>
      </c>
      <c r="CW2955" t="s">
        <v>4161</v>
      </c>
      <c r="CX2955" t="s">
        <v>4105</v>
      </c>
      <c r="CZ2955" t="s">
        <v>4133</v>
      </c>
      <c r="DA2955">
        <v>1</v>
      </c>
      <c r="DB2955" t="s">
        <v>19885</v>
      </c>
      <c r="DC2955" t="s">
        <v>250</v>
      </c>
      <c r="DD2955" t="s">
        <v>19884</v>
      </c>
      <c r="DE2955" t="s">
        <v>4158</v>
      </c>
    </row>
    <row r="2956" spans="96:109" x14ac:dyDescent="0.25">
      <c r="CR2956" t="s">
        <v>19878</v>
      </c>
      <c r="CS2956" t="s">
        <v>4030</v>
      </c>
      <c r="CT2956" t="s">
        <v>4034</v>
      </c>
      <c r="CU2956" t="s">
        <v>17334</v>
      </c>
      <c r="CV2956" t="s">
        <v>8850</v>
      </c>
      <c r="CX2956" t="s">
        <v>4105</v>
      </c>
      <c r="CZ2956" t="s">
        <v>4133</v>
      </c>
      <c r="DA2956">
        <v>1</v>
      </c>
      <c r="DB2956" t="s">
        <v>19879</v>
      </c>
      <c r="DC2956" t="s">
        <v>250</v>
      </c>
      <c r="DD2956" t="s">
        <v>17334</v>
      </c>
      <c r="DE2956" t="s">
        <v>4158</v>
      </c>
    </row>
    <row r="2957" spans="96:109" x14ac:dyDescent="0.25">
      <c r="CR2957" t="s">
        <v>19882</v>
      </c>
      <c r="CS2957" t="s">
        <v>4030</v>
      </c>
      <c r="CT2957" t="s">
        <v>4034</v>
      </c>
      <c r="CU2957" t="s">
        <v>17334</v>
      </c>
      <c r="CV2957" t="s">
        <v>8850</v>
      </c>
      <c r="CX2957" t="s">
        <v>4105</v>
      </c>
      <c r="CZ2957" t="s">
        <v>4133</v>
      </c>
      <c r="DA2957">
        <v>1</v>
      </c>
      <c r="DB2957" t="s">
        <v>19879</v>
      </c>
      <c r="DC2957" t="s">
        <v>250</v>
      </c>
      <c r="DD2957" t="s">
        <v>17334</v>
      </c>
      <c r="DE2957" t="s">
        <v>4158</v>
      </c>
    </row>
    <row r="2958" spans="96:109" x14ac:dyDescent="0.25">
      <c r="CR2958" t="s">
        <v>19893</v>
      </c>
      <c r="CS2958" t="s">
        <v>4030</v>
      </c>
      <c r="CT2958" t="s">
        <v>4034</v>
      </c>
      <c r="CU2958" t="s">
        <v>17989</v>
      </c>
      <c r="CV2958" t="s">
        <v>8850</v>
      </c>
      <c r="CX2958" t="s">
        <v>4105</v>
      </c>
      <c r="CZ2958" t="s">
        <v>4133</v>
      </c>
      <c r="DA2958">
        <v>1</v>
      </c>
      <c r="DB2958" t="s">
        <v>19879</v>
      </c>
      <c r="DC2958" t="s">
        <v>250</v>
      </c>
      <c r="DD2958" t="s">
        <v>17989</v>
      </c>
      <c r="DE2958" t="s">
        <v>4158</v>
      </c>
    </row>
    <row r="2959" spans="96:109" x14ac:dyDescent="0.25">
      <c r="CR2959" t="s">
        <v>19888</v>
      </c>
      <c r="CS2959" t="s">
        <v>4050</v>
      </c>
      <c r="CT2959" t="s">
        <v>4109</v>
      </c>
      <c r="CU2959" t="s">
        <v>15985</v>
      </c>
      <c r="CV2959" t="s">
        <v>4614</v>
      </c>
      <c r="CW2959" t="s">
        <v>4375</v>
      </c>
      <c r="CX2959" t="s">
        <v>4111</v>
      </c>
      <c r="CZ2959" t="s">
        <v>4133</v>
      </c>
      <c r="DA2959">
        <v>1</v>
      </c>
      <c r="DB2959" t="s">
        <v>19889</v>
      </c>
      <c r="DC2959" t="s">
        <v>250</v>
      </c>
      <c r="DD2959" t="s">
        <v>15985</v>
      </c>
      <c r="DE2959" t="s">
        <v>4158</v>
      </c>
    </row>
    <row r="2960" spans="96:109" x14ac:dyDescent="0.25">
      <c r="CR2960" t="s">
        <v>19899</v>
      </c>
      <c r="CS2960" t="s">
        <v>4030</v>
      </c>
      <c r="CT2960" t="s">
        <v>4109</v>
      </c>
      <c r="CU2960" t="s">
        <v>19900</v>
      </c>
      <c r="CV2960" t="s">
        <v>8521</v>
      </c>
      <c r="CX2960" t="s">
        <v>4111</v>
      </c>
      <c r="CZ2960" t="s">
        <v>4133</v>
      </c>
      <c r="DA2960">
        <v>1</v>
      </c>
      <c r="DB2960" t="s">
        <v>19901</v>
      </c>
      <c r="DC2960" t="s">
        <v>250</v>
      </c>
      <c r="DD2960" t="s">
        <v>19900</v>
      </c>
      <c r="DE2960" t="s">
        <v>4158</v>
      </c>
    </row>
    <row r="2961" spans="96:109" x14ac:dyDescent="0.25">
      <c r="CR2961" t="s">
        <v>19896</v>
      </c>
      <c r="CS2961" t="s">
        <v>4050</v>
      </c>
      <c r="CT2961" t="s">
        <v>4109</v>
      </c>
      <c r="CU2961" t="s">
        <v>19897</v>
      </c>
      <c r="CV2961" t="s">
        <v>4614</v>
      </c>
      <c r="CX2961" t="s">
        <v>4111</v>
      </c>
      <c r="CZ2961" t="s">
        <v>4133</v>
      </c>
      <c r="DA2961">
        <v>1</v>
      </c>
      <c r="DB2961" t="s">
        <v>19898</v>
      </c>
      <c r="DC2961" t="s">
        <v>250</v>
      </c>
      <c r="DD2961" t="s">
        <v>19897</v>
      </c>
      <c r="DE2961" t="s">
        <v>4158</v>
      </c>
    </row>
    <row r="2962" spans="96:109" x14ac:dyDescent="0.25">
      <c r="CR2962" t="s">
        <v>19891</v>
      </c>
      <c r="CS2962" t="s">
        <v>4030</v>
      </c>
      <c r="CT2962" t="s">
        <v>4034</v>
      </c>
      <c r="CU2962" t="s">
        <v>17325</v>
      </c>
      <c r="CV2962" t="s">
        <v>8646</v>
      </c>
      <c r="CX2962" t="s">
        <v>4105</v>
      </c>
      <c r="CZ2962" t="s">
        <v>4133</v>
      </c>
      <c r="DA2962">
        <v>1</v>
      </c>
      <c r="DB2962" t="s">
        <v>19892</v>
      </c>
      <c r="DC2962" t="s">
        <v>250</v>
      </c>
      <c r="DD2962" t="s">
        <v>17325</v>
      </c>
      <c r="DE2962" t="s">
        <v>4158</v>
      </c>
    </row>
    <row r="2963" spans="96:109" x14ac:dyDescent="0.25">
      <c r="CR2963" t="s">
        <v>19902</v>
      </c>
      <c r="CS2963" t="s">
        <v>4030</v>
      </c>
      <c r="CT2963" t="s">
        <v>4034</v>
      </c>
      <c r="CU2963" t="s">
        <v>14802</v>
      </c>
      <c r="CV2963" t="s">
        <v>8646</v>
      </c>
      <c r="CX2963" t="s">
        <v>4105</v>
      </c>
      <c r="CZ2963" t="s">
        <v>4133</v>
      </c>
      <c r="DA2963">
        <v>1</v>
      </c>
      <c r="DB2963" t="s">
        <v>19892</v>
      </c>
      <c r="DC2963" t="s">
        <v>250</v>
      </c>
      <c r="DD2963" t="s">
        <v>14802</v>
      </c>
      <c r="DE2963" t="s">
        <v>4158</v>
      </c>
    </row>
    <row r="2964" spans="96:109" x14ac:dyDescent="0.25">
      <c r="CR2964" t="s">
        <v>19903</v>
      </c>
      <c r="CS2964" t="s">
        <v>4050</v>
      </c>
      <c r="CT2964" t="s">
        <v>4034</v>
      </c>
      <c r="CU2964" t="s">
        <v>19904</v>
      </c>
      <c r="CV2964" t="s">
        <v>8387</v>
      </c>
      <c r="CX2964" t="s">
        <v>4105</v>
      </c>
      <c r="CZ2964" t="s">
        <v>4133</v>
      </c>
      <c r="DA2964">
        <v>1</v>
      </c>
      <c r="DB2964" t="s">
        <v>19881</v>
      </c>
      <c r="DC2964" t="s">
        <v>250</v>
      </c>
      <c r="DD2964" t="s">
        <v>19904</v>
      </c>
      <c r="DE2964" t="s">
        <v>4158</v>
      </c>
    </row>
    <row r="2965" spans="96:109" x14ac:dyDescent="0.25">
      <c r="CR2965" t="s">
        <v>19880</v>
      </c>
      <c r="CS2965" t="s">
        <v>4050</v>
      </c>
      <c r="CT2965" t="s">
        <v>4034</v>
      </c>
      <c r="CU2965" t="s">
        <v>18704</v>
      </c>
      <c r="CV2965" t="s">
        <v>8387</v>
      </c>
      <c r="CX2965" t="s">
        <v>4105</v>
      </c>
      <c r="CZ2965" t="s">
        <v>4133</v>
      </c>
      <c r="DA2965">
        <v>1</v>
      </c>
      <c r="DB2965" t="s">
        <v>19881</v>
      </c>
      <c r="DC2965" t="s">
        <v>250</v>
      </c>
      <c r="DD2965" t="s">
        <v>18704</v>
      </c>
      <c r="DE2965" t="s">
        <v>4158</v>
      </c>
    </row>
    <row r="2966" spans="96:109" x14ac:dyDescent="0.25">
      <c r="CR2966" t="s">
        <v>19890</v>
      </c>
      <c r="CS2966" t="s">
        <v>4050</v>
      </c>
      <c r="CT2966" t="s">
        <v>4034</v>
      </c>
      <c r="CU2966" t="s">
        <v>18704</v>
      </c>
      <c r="CV2966" t="s">
        <v>8387</v>
      </c>
      <c r="CX2966" t="s">
        <v>4105</v>
      </c>
      <c r="CZ2966" t="s">
        <v>4133</v>
      </c>
      <c r="DA2966">
        <v>1</v>
      </c>
      <c r="DB2966" t="s">
        <v>19881</v>
      </c>
      <c r="DC2966" t="s">
        <v>250</v>
      </c>
      <c r="DD2966" t="s">
        <v>18704</v>
      </c>
      <c r="DE2966" t="s">
        <v>4158</v>
      </c>
    </row>
    <row r="2967" spans="96:109" x14ac:dyDescent="0.25">
      <c r="CR2967" t="s">
        <v>19905</v>
      </c>
      <c r="CS2967" t="s">
        <v>4050</v>
      </c>
      <c r="CT2967" t="s">
        <v>4034</v>
      </c>
      <c r="CU2967" t="s">
        <v>19906</v>
      </c>
      <c r="CV2967" t="s">
        <v>8387</v>
      </c>
      <c r="CX2967" t="s">
        <v>4105</v>
      </c>
      <c r="CZ2967" t="s">
        <v>4133</v>
      </c>
      <c r="DA2967">
        <v>1</v>
      </c>
      <c r="DB2967" t="s">
        <v>19881</v>
      </c>
      <c r="DC2967" t="s">
        <v>250</v>
      </c>
      <c r="DD2967" t="s">
        <v>19906</v>
      </c>
      <c r="DE2967" t="s">
        <v>4158</v>
      </c>
    </row>
    <row r="2968" spans="96:109" x14ac:dyDescent="0.25">
      <c r="CR2968" t="s">
        <v>19886</v>
      </c>
      <c r="CS2968" t="s">
        <v>4030</v>
      </c>
      <c r="CT2968" t="s">
        <v>4109</v>
      </c>
      <c r="CU2968" t="s">
        <v>15398</v>
      </c>
      <c r="CV2968" t="s">
        <v>8454</v>
      </c>
      <c r="CW2968" t="s">
        <v>8255</v>
      </c>
      <c r="CX2968" t="s">
        <v>4105</v>
      </c>
      <c r="CZ2968" t="s">
        <v>4133</v>
      </c>
      <c r="DA2968">
        <v>1</v>
      </c>
      <c r="DB2968" t="s">
        <v>19887</v>
      </c>
      <c r="DC2968" t="s">
        <v>250</v>
      </c>
      <c r="DD2968" t="s">
        <v>15398</v>
      </c>
      <c r="DE2968" t="s">
        <v>4158</v>
      </c>
    </row>
    <row r="2969" spans="96:109" x14ac:dyDescent="0.25">
      <c r="CR2969" t="s">
        <v>19894</v>
      </c>
      <c r="CS2969" t="s">
        <v>4030</v>
      </c>
      <c r="CT2969" t="s">
        <v>4109</v>
      </c>
      <c r="CU2969" t="s">
        <v>16250</v>
      </c>
      <c r="CV2969" t="s">
        <v>8908</v>
      </c>
      <c r="CX2969" t="s">
        <v>4111</v>
      </c>
      <c r="CZ2969" t="s">
        <v>4133</v>
      </c>
      <c r="DA2969">
        <v>1</v>
      </c>
      <c r="DB2969" t="s">
        <v>19895</v>
      </c>
      <c r="DC2969" t="s">
        <v>250</v>
      </c>
      <c r="DD2969" t="s">
        <v>16250</v>
      </c>
      <c r="DE2969" t="s">
        <v>4158</v>
      </c>
    </row>
    <row r="2970" spans="96:109" x14ac:dyDescent="0.25">
      <c r="CR2970" t="s">
        <v>19907</v>
      </c>
      <c r="CS2970" t="s">
        <v>4030</v>
      </c>
      <c r="CT2970" t="s">
        <v>4109</v>
      </c>
      <c r="CU2970" t="s">
        <v>17280</v>
      </c>
      <c r="CV2970" t="s">
        <v>8537</v>
      </c>
      <c r="CX2970" t="s">
        <v>4111</v>
      </c>
      <c r="CZ2970" t="s">
        <v>4133</v>
      </c>
      <c r="DA2970">
        <v>1</v>
      </c>
      <c r="DB2970" t="s">
        <v>19908</v>
      </c>
      <c r="DC2970" t="s">
        <v>250</v>
      </c>
      <c r="DD2970" t="s">
        <v>17280</v>
      </c>
      <c r="DE2970" t="s">
        <v>4158</v>
      </c>
    </row>
    <row r="2971" spans="96:109" x14ac:dyDescent="0.25">
      <c r="CR2971" t="s">
        <v>19909</v>
      </c>
      <c r="CS2971" t="s">
        <v>4050</v>
      </c>
      <c r="CT2971" t="s">
        <v>4109</v>
      </c>
      <c r="CU2971" t="s">
        <v>18418</v>
      </c>
      <c r="CV2971" t="s">
        <v>8387</v>
      </c>
      <c r="CX2971" t="s">
        <v>4111</v>
      </c>
      <c r="CZ2971" t="s">
        <v>4133</v>
      </c>
      <c r="DA2971">
        <v>1</v>
      </c>
      <c r="DB2971" t="s">
        <v>19910</v>
      </c>
      <c r="DC2971" t="s">
        <v>250</v>
      </c>
      <c r="DD2971" t="s">
        <v>18418</v>
      </c>
      <c r="DE2971" t="s">
        <v>4158</v>
      </c>
    </row>
    <row r="2972" spans="96:109" x14ac:dyDescent="0.25">
      <c r="CR2972" t="s">
        <v>14804</v>
      </c>
      <c r="CS2972" t="s">
        <v>4050</v>
      </c>
      <c r="CT2972" t="s">
        <v>4126</v>
      </c>
      <c r="CU2972" t="s">
        <v>13876</v>
      </c>
      <c r="CV2972" t="s">
        <v>4701</v>
      </c>
      <c r="CX2972" t="s">
        <v>4105</v>
      </c>
      <c r="CY2972" s="17">
        <v>0.2</v>
      </c>
      <c r="CZ2972" t="s">
        <v>4133</v>
      </c>
      <c r="DA2972">
        <v>1</v>
      </c>
      <c r="DB2972" t="s">
        <v>14805</v>
      </c>
      <c r="DC2972" t="s">
        <v>250</v>
      </c>
      <c r="DD2972" t="s">
        <v>13876</v>
      </c>
      <c r="DE2972" t="s">
        <v>4158</v>
      </c>
    </row>
    <row r="2973" spans="96:109" x14ac:dyDescent="0.25">
      <c r="CR2973" t="s">
        <v>19914</v>
      </c>
      <c r="CS2973" t="s">
        <v>4050</v>
      </c>
      <c r="CT2973" t="s">
        <v>4027</v>
      </c>
      <c r="CU2973" t="s">
        <v>17510</v>
      </c>
      <c r="CV2973" t="s">
        <v>4614</v>
      </c>
      <c r="CX2973" t="s">
        <v>4105</v>
      </c>
      <c r="CZ2973" t="s">
        <v>4133</v>
      </c>
      <c r="DA2973">
        <v>1</v>
      </c>
      <c r="DB2973" t="s">
        <v>19915</v>
      </c>
      <c r="DC2973" t="s">
        <v>250</v>
      </c>
      <c r="DD2973" t="s">
        <v>17510</v>
      </c>
      <c r="DE2973" t="s">
        <v>4158</v>
      </c>
    </row>
    <row r="2974" spans="96:109" x14ac:dyDescent="0.25">
      <c r="CR2974" t="s">
        <v>19916</v>
      </c>
      <c r="CS2974" t="s">
        <v>4050</v>
      </c>
      <c r="CT2974" t="s">
        <v>4027</v>
      </c>
      <c r="CU2974" t="s">
        <v>17510</v>
      </c>
      <c r="CV2974" t="s">
        <v>4614</v>
      </c>
      <c r="CX2974" t="s">
        <v>4105</v>
      </c>
      <c r="CZ2974" t="s">
        <v>4133</v>
      </c>
      <c r="DA2974">
        <v>1</v>
      </c>
      <c r="DB2974" t="s">
        <v>19915</v>
      </c>
      <c r="DC2974" t="s">
        <v>250</v>
      </c>
      <c r="DD2974" t="s">
        <v>17510</v>
      </c>
      <c r="DE2974" t="s">
        <v>4158</v>
      </c>
    </row>
    <row r="2975" spans="96:109" x14ac:dyDescent="0.25">
      <c r="CR2975" t="s">
        <v>19911</v>
      </c>
      <c r="CS2975" t="s">
        <v>4030</v>
      </c>
      <c r="CT2975" t="s">
        <v>4034</v>
      </c>
      <c r="CU2975" t="s">
        <v>19912</v>
      </c>
      <c r="CV2975" t="s">
        <v>8908</v>
      </c>
      <c r="CX2975" t="s">
        <v>4105</v>
      </c>
      <c r="CZ2975" t="s">
        <v>4133</v>
      </c>
      <c r="DA2975">
        <v>1</v>
      </c>
      <c r="DB2975" t="s">
        <v>19913</v>
      </c>
      <c r="DC2975" t="s">
        <v>250</v>
      </c>
      <c r="DD2975" t="s">
        <v>19912</v>
      </c>
      <c r="DE2975" t="s">
        <v>4158</v>
      </c>
    </row>
    <row r="2976" spans="96:109" x14ac:dyDescent="0.25">
      <c r="CR2976" t="s">
        <v>19917</v>
      </c>
      <c r="CS2976" t="s">
        <v>4030</v>
      </c>
      <c r="CT2976" t="s">
        <v>4027</v>
      </c>
      <c r="CU2976" t="s">
        <v>17898</v>
      </c>
      <c r="CV2976" t="s">
        <v>8829</v>
      </c>
      <c r="CX2976" t="s">
        <v>4105</v>
      </c>
      <c r="CZ2976" t="s">
        <v>4133</v>
      </c>
      <c r="DA2976">
        <v>1</v>
      </c>
      <c r="DB2976" t="s">
        <v>19918</v>
      </c>
      <c r="DC2976" t="s">
        <v>250</v>
      </c>
      <c r="DD2976" t="s">
        <v>17898</v>
      </c>
      <c r="DE2976" t="s">
        <v>4158</v>
      </c>
    </row>
    <row r="2977" spans="96:109" x14ac:dyDescent="0.25">
      <c r="CR2977" t="s">
        <v>19919</v>
      </c>
      <c r="CS2977" t="s">
        <v>4030</v>
      </c>
      <c r="CT2977" t="s">
        <v>4027</v>
      </c>
      <c r="CU2977" t="s">
        <v>17898</v>
      </c>
      <c r="CV2977" t="s">
        <v>8829</v>
      </c>
      <c r="CX2977" t="s">
        <v>4105</v>
      </c>
      <c r="CZ2977" t="s">
        <v>4133</v>
      </c>
      <c r="DA2977">
        <v>1</v>
      </c>
      <c r="DB2977" t="s">
        <v>19918</v>
      </c>
      <c r="DC2977" t="s">
        <v>250</v>
      </c>
      <c r="DD2977" t="s">
        <v>17898</v>
      </c>
      <c r="DE2977" t="s">
        <v>4158</v>
      </c>
    </row>
    <row r="2978" spans="96:109" x14ac:dyDescent="0.25">
      <c r="CR2978" t="s">
        <v>19920</v>
      </c>
      <c r="CS2978" t="s">
        <v>4050</v>
      </c>
      <c r="CT2978" t="s">
        <v>4126</v>
      </c>
      <c r="CU2978" t="s">
        <v>17845</v>
      </c>
      <c r="CV2978" t="s">
        <v>4169</v>
      </c>
      <c r="CW2978" t="s">
        <v>4141</v>
      </c>
      <c r="CX2978" t="s">
        <v>4105</v>
      </c>
      <c r="CZ2978" t="s">
        <v>4133</v>
      </c>
      <c r="DA2978">
        <v>1</v>
      </c>
      <c r="DB2978" t="s">
        <v>19921</v>
      </c>
      <c r="DC2978" t="s">
        <v>250</v>
      </c>
      <c r="DD2978" t="s">
        <v>17845</v>
      </c>
      <c r="DE2978" t="s">
        <v>4158</v>
      </c>
    </row>
    <row r="2979" spans="96:109" x14ac:dyDescent="0.25">
      <c r="CR2979" t="s">
        <v>19922</v>
      </c>
      <c r="CS2979" t="s">
        <v>4050</v>
      </c>
      <c r="CT2979" t="s">
        <v>4126</v>
      </c>
      <c r="CU2979" t="s">
        <v>14146</v>
      </c>
      <c r="CV2979" t="s">
        <v>4169</v>
      </c>
      <c r="CW2979" t="s">
        <v>4141</v>
      </c>
      <c r="CX2979" t="s">
        <v>4105</v>
      </c>
      <c r="CZ2979" t="s">
        <v>4133</v>
      </c>
      <c r="DA2979">
        <v>1</v>
      </c>
      <c r="DB2979" t="s">
        <v>19921</v>
      </c>
      <c r="DC2979" t="s">
        <v>250</v>
      </c>
      <c r="DD2979" t="s">
        <v>14146</v>
      </c>
      <c r="DE2979" t="s">
        <v>4158</v>
      </c>
    </row>
    <row r="2980" spans="96:109" x14ac:dyDescent="0.25">
      <c r="CR2980" t="s">
        <v>19923</v>
      </c>
      <c r="CS2980" t="s">
        <v>4030</v>
      </c>
      <c r="CT2980" t="s">
        <v>4034</v>
      </c>
      <c r="CU2980" t="s">
        <v>19924</v>
      </c>
      <c r="CV2980" t="s">
        <v>8558</v>
      </c>
      <c r="CW2980" t="s">
        <v>4486</v>
      </c>
      <c r="CX2980" t="s">
        <v>4105</v>
      </c>
      <c r="CZ2980" t="s">
        <v>4133</v>
      </c>
      <c r="DA2980">
        <v>1</v>
      </c>
      <c r="DB2980" t="s">
        <v>19925</v>
      </c>
      <c r="DC2980" t="s">
        <v>250</v>
      </c>
      <c r="DD2980" t="s">
        <v>19924</v>
      </c>
      <c r="DE2980" t="s">
        <v>4158</v>
      </c>
    </row>
    <row r="2981" spans="96:109" x14ac:dyDescent="0.25">
      <c r="CR2981" t="s">
        <v>19926</v>
      </c>
      <c r="CS2981" t="s">
        <v>4050</v>
      </c>
      <c r="CT2981" t="s">
        <v>4109</v>
      </c>
      <c r="CU2981" t="s">
        <v>17387</v>
      </c>
      <c r="CV2981" t="s">
        <v>4571</v>
      </c>
      <c r="CX2981" t="s">
        <v>4111</v>
      </c>
      <c r="CZ2981" t="s">
        <v>4133</v>
      </c>
      <c r="DA2981">
        <v>1</v>
      </c>
      <c r="DB2981" t="s">
        <v>19927</v>
      </c>
      <c r="DC2981" t="s">
        <v>250</v>
      </c>
      <c r="DD2981" t="s">
        <v>17387</v>
      </c>
      <c r="DE2981" t="s">
        <v>4158</v>
      </c>
    </row>
    <row r="2982" spans="96:109" x14ac:dyDescent="0.25">
      <c r="CR2982" t="s">
        <v>19928</v>
      </c>
      <c r="CS2982" t="s">
        <v>4030</v>
      </c>
      <c r="CT2982" t="s">
        <v>4142</v>
      </c>
      <c r="CU2982" t="s">
        <v>16798</v>
      </c>
      <c r="CV2982" t="s">
        <v>8429</v>
      </c>
      <c r="CW2982" t="s">
        <v>4456</v>
      </c>
      <c r="CX2982" t="s">
        <v>4105</v>
      </c>
      <c r="CZ2982" t="s">
        <v>4133</v>
      </c>
      <c r="DA2982">
        <v>1</v>
      </c>
      <c r="DB2982" t="s">
        <v>19929</v>
      </c>
      <c r="DC2982" t="s">
        <v>250</v>
      </c>
      <c r="DD2982" t="s">
        <v>16798</v>
      </c>
      <c r="DE2982" t="s">
        <v>4158</v>
      </c>
    </row>
    <row r="2983" spans="96:109" x14ac:dyDescent="0.25">
      <c r="CR2983" t="s">
        <v>19930</v>
      </c>
      <c r="CS2983" t="s">
        <v>4050</v>
      </c>
      <c r="CT2983" t="s">
        <v>4126</v>
      </c>
      <c r="CU2983" t="s">
        <v>19931</v>
      </c>
      <c r="CV2983" t="s">
        <v>4614</v>
      </c>
      <c r="CX2983" t="s">
        <v>4105</v>
      </c>
      <c r="CZ2983" t="s">
        <v>4133</v>
      </c>
      <c r="DA2983">
        <v>1</v>
      </c>
      <c r="DB2983" t="s">
        <v>19932</v>
      </c>
      <c r="DC2983" t="s">
        <v>250</v>
      </c>
      <c r="DD2983" t="s">
        <v>19931</v>
      </c>
      <c r="DE2983" t="s">
        <v>4158</v>
      </c>
    </row>
    <row r="2984" spans="96:109" x14ac:dyDescent="0.25">
      <c r="CR2984" t="s">
        <v>19933</v>
      </c>
      <c r="CS2984" t="s">
        <v>4050</v>
      </c>
      <c r="CT2984" t="s">
        <v>4104</v>
      </c>
      <c r="CU2984" t="s">
        <v>17707</v>
      </c>
      <c r="CV2984" t="s">
        <v>8391</v>
      </c>
      <c r="CX2984" t="s">
        <v>4105</v>
      </c>
      <c r="CZ2984" t="s">
        <v>4133</v>
      </c>
      <c r="DA2984">
        <v>1</v>
      </c>
      <c r="DB2984" t="s">
        <v>19934</v>
      </c>
      <c r="DC2984" t="s">
        <v>250</v>
      </c>
      <c r="DD2984" t="s">
        <v>17707</v>
      </c>
      <c r="DE2984" t="s">
        <v>4158</v>
      </c>
    </row>
    <row r="2985" spans="96:109" x14ac:dyDescent="0.25">
      <c r="CR2985" t="s">
        <v>15268</v>
      </c>
      <c r="CS2985" t="s">
        <v>4050</v>
      </c>
      <c r="CT2985" t="s">
        <v>4027</v>
      </c>
      <c r="CU2985" t="s">
        <v>19935</v>
      </c>
      <c r="CV2985" t="s">
        <v>4614</v>
      </c>
      <c r="CX2985" t="s">
        <v>4105</v>
      </c>
      <c r="CZ2985" t="s">
        <v>4133</v>
      </c>
      <c r="DA2985">
        <v>1</v>
      </c>
      <c r="DB2985" t="s">
        <v>15267</v>
      </c>
      <c r="DC2985" t="s">
        <v>250</v>
      </c>
      <c r="DD2985" t="s">
        <v>19935</v>
      </c>
      <c r="DE2985" t="s">
        <v>4158</v>
      </c>
    </row>
    <row r="2986" spans="96:109" x14ac:dyDescent="0.25">
      <c r="CR2986" t="s">
        <v>15270</v>
      </c>
      <c r="CS2986" t="s">
        <v>4050</v>
      </c>
      <c r="CT2986" t="s">
        <v>4027</v>
      </c>
      <c r="CU2986" t="s">
        <v>19935</v>
      </c>
      <c r="CV2986" t="s">
        <v>4614</v>
      </c>
      <c r="CX2986" t="s">
        <v>4105</v>
      </c>
      <c r="CZ2986" t="s">
        <v>4133</v>
      </c>
      <c r="DA2986">
        <v>1</v>
      </c>
      <c r="DB2986" t="s">
        <v>15267</v>
      </c>
      <c r="DC2986" t="s">
        <v>250</v>
      </c>
      <c r="DD2986" t="s">
        <v>19935</v>
      </c>
      <c r="DE2986" t="s">
        <v>4158</v>
      </c>
    </row>
    <row r="2987" spans="96:109" x14ac:dyDescent="0.25">
      <c r="CR2987" t="s">
        <v>15266</v>
      </c>
      <c r="CS2987" t="s">
        <v>4050</v>
      </c>
      <c r="CT2987" t="s">
        <v>4027</v>
      </c>
      <c r="CU2987" t="s">
        <v>15497</v>
      </c>
      <c r="CV2987" t="s">
        <v>4614</v>
      </c>
      <c r="CX2987" t="s">
        <v>4105</v>
      </c>
      <c r="CZ2987" t="s">
        <v>4133</v>
      </c>
      <c r="DA2987">
        <v>1</v>
      </c>
      <c r="DB2987" t="s">
        <v>15267</v>
      </c>
      <c r="DC2987" t="s">
        <v>250</v>
      </c>
      <c r="DD2987" t="s">
        <v>15497</v>
      </c>
      <c r="DE2987" t="s">
        <v>4158</v>
      </c>
    </row>
    <row r="2988" spans="96:109" x14ac:dyDescent="0.25">
      <c r="CR2988" t="s">
        <v>19936</v>
      </c>
      <c r="CS2988" t="s">
        <v>4050</v>
      </c>
      <c r="CT2988" t="s">
        <v>4034</v>
      </c>
      <c r="CU2988" t="s">
        <v>15105</v>
      </c>
      <c r="CV2988" t="s">
        <v>4615</v>
      </c>
      <c r="CX2988" t="s">
        <v>4105</v>
      </c>
      <c r="CY2988" s="17">
        <v>0.5</v>
      </c>
      <c r="CZ2988" t="s">
        <v>4133</v>
      </c>
      <c r="DA2988">
        <v>1</v>
      </c>
      <c r="DB2988" t="s">
        <v>19937</v>
      </c>
      <c r="DC2988" t="s">
        <v>250</v>
      </c>
      <c r="DD2988" t="s">
        <v>15105</v>
      </c>
      <c r="DE2988" t="s">
        <v>4158</v>
      </c>
    </row>
    <row r="2989" spans="96:109" x14ac:dyDescent="0.25">
      <c r="CR2989" t="s">
        <v>19938</v>
      </c>
      <c r="CS2989" t="s">
        <v>4050</v>
      </c>
      <c r="CT2989" t="s">
        <v>4034</v>
      </c>
      <c r="CU2989" t="s">
        <v>19939</v>
      </c>
      <c r="CV2989" t="s">
        <v>8280</v>
      </c>
      <c r="CW2989" t="s">
        <v>4495</v>
      </c>
      <c r="CX2989" t="s">
        <v>4105</v>
      </c>
      <c r="CZ2989" t="s">
        <v>4133</v>
      </c>
      <c r="DA2989">
        <v>1</v>
      </c>
      <c r="DB2989" t="s">
        <v>19940</v>
      </c>
      <c r="DC2989" t="s">
        <v>250</v>
      </c>
      <c r="DD2989" t="s">
        <v>19939</v>
      </c>
      <c r="DE2989" t="s">
        <v>4158</v>
      </c>
    </row>
    <row r="2990" spans="96:109" x14ac:dyDescent="0.25">
      <c r="CR2990" t="s">
        <v>19941</v>
      </c>
      <c r="CS2990" t="s">
        <v>4050</v>
      </c>
      <c r="CT2990" t="s">
        <v>4034</v>
      </c>
      <c r="CU2990" t="s">
        <v>19939</v>
      </c>
      <c r="CV2990" t="s">
        <v>8280</v>
      </c>
      <c r="CW2990" t="s">
        <v>4495</v>
      </c>
      <c r="CX2990" t="s">
        <v>4105</v>
      </c>
      <c r="CZ2990" t="s">
        <v>4133</v>
      </c>
      <c r="DA2990">
        <v>1</v>
      </c>
      <c r="DB2990" t="s">
        <v>19940</v>
      </c>
      <c r="DC2990" t="s">
        <v>250</v>
      </c>
      <c r="DD2990" t="s">
        <v>19939</v>
      </c>
      <c r="DE2990" t="s">
        <v>4158</v>
      </c>
    </row>
    <row r="2991" spans="96:109" x14ac:dyDescent="0.25">
      <c r="CR2991" t="s">
        <v>19942</v>
      </c>
      <c r="CS2991" t="s">
        <v>4050</v>
      </c>
      <c r="CT2991" t="s">
        <v>4034</v>
      </c>
      <c r="CU2991" t="s">
        <v>14152</v>
      </c>
      <c r="CV2991" t="s">
        <v>8280</v>
      </c>
      <c r="CW2991" t="s">
        <v>4495</v>
      </c>
      <c r="CX2991" t="s">
        <v>4105</v>
      </c>
      <c r="CZ2991" t="s">
        <v>4133</v>
      </c>
      <c r="DA2991">
        <v>1</v>
      </c>
      <c r="DB2991" t="s">
        <v>19940</v>
      </c>
      <c r="DC2991" t="s">
        <v>250</v>
      </c>
      <c r="DD2991" t="s">
        <v>14152</v>
      </c>
      <c r="DE2991" t="s">
        <v>4158</v>
      </c>
    </row>
    <row r="2992" spans="96:109" x14ac:dyDescent="0.25">
      <c r="CR2992" t="s">
        <v>19943</v>
      </c>
      <c r="CS2992" t="s">
        <v>4050</v>
      </c>
      <c r="CT2992" t="s">
        <v>4034</v>
      </c>
      <c r="CU2992" t="s">
        <v>14485</v>
      </c>
      <c r="CV2992" t="s">
        <v>8280</v>
      </c>
      <c r="CW2992" t="s">
        <v>4495</v>
      </c>
      <c r="CX2992" t="s">
        <v>4105</v>
      </c>
      <c r="CZ2992" t="s">
        <v>4133</v>
      </c>
      <c r="DA2992">
        <v>1</v>
      </c>
      <c r="DB2992" t="s">
        <v>19940</v>
      </c>
      <c r="DC2992" t="s">
        <v>250</v>
      </c>
      <c r="DD2992" t="s">
        <v>14485</v>
      </c>
      <c r="DE2992" t="s">
        <v>4158</v>
      </c>
    </row>
    <row r="2993" spans="96:109" x14ac:dyDescent="0.25">
      <c r="CR2993" t="s">
        <v>19944</v>
      </c>
      <c r="CS2993" t="s">
        <v>4050</v>
      </c>
      <c r="CT2993" t="s">
        <v>4034</v>
      </c>
      <c r="CU2993" t="s">
        <v>14485</v>
      </c>
      <c r="CV2993" t="s">
        <v>8280</v>
      </c>
      <c r="CW2993" t="s">
        <v>4495</v>
      </c>
      <c r="CX2993" t="s">
        <v>4105</v>
      </c>
      <c r="CZ2993" t="s">
        <v>4133</v>
      </c>
      <c r="DA2993">
        <v>1</v>
      </c>
      <c r="DB2993" t="s">
        <v>19940</v>
      </c>
      <c r="DC2993" t="s">
        <v>250</v>
      </c>
      <c r="DD2993" t="s">
        <v>14485</v>
      </c>
      <c r="DE2993" t="s">
        <v>4158</v>
      </c>
    </row>
    <row r="2994" spans="96:109" x14ac:dyDescent="0.25">
      <c r="CR2994" t="s">
        <v>19945</v>
      </c>
      <c r="CS2994" t="s">
        <v>4050</v>
      </c>
      <c r="CT2994" t="s">
        <v>4109</v>
      </c>
      <c r="CU2994" t="s">
        <v>17284</v>
      </c>
      <c r="CV2994" t="s">
        <v>4169</v>
      </c>
      <c r="CX2994" t="s">
        <v>4111</v>
      </c>
      <c r="CZ2994" t="s">
        <v>4133</v>
      </c>
      <c r="DA2994">
        <v>1</v>
      </c>
      <c r="DB2994" t="s">
        <v>19946</v>
      </c>
      <c r="DC2994" t="s">
        <v>250</v>
      </c>
      <c r="DD2994" t="s">
        <v>17284</v>
      </c>
      <c r="DE2994" t="s">
        <v>4158</v>
      </c>
    </row>
    <row r="2995" spans="96:109" x14ac:dyDescent="0.25">
      <c r="CR2995" t="s">
        <v>19947</v>
      </c>
      <c r="CS2995" t="s">
        <v>4050</v>
      </c>
      <c r="CT2995" t="s">
        <v>4034</v>
      </c>
      <c r="CU2995" t="s">
        <v>19948</v>
      </c>
      <c r="CV2995" t="s">
        <v>4169</v>
      </c>
      <c r="CX2995" t="s">
        <v>4105</v>
      </c>
      <c r="CZ2995" t="s">
        <v>4133</v>
      </c>
      <c r="DA2995">
        <v>1</v>
      </c>
      <c r="DB2995" t="s">
        <v>19949</v>
      </c>
      <c r="DC2995" t="s">
        <v>250</v>
      </c>
      <c r="DD2995" t="s">
        <v>19948</v>
      </c>
      <c r="DE2995" t="s">
        <v>4158</v>
      </c>
    </row>
    <row r="2996" spans="96:109" x14ac:dyDescent="0.25">
      <c r="CR2996" t="s">
        <v>19950</v>
      </c>
      <c r="CS2996" t="s">
        <v>4050</v>
      </c>
      <c r="CT2996" t="s">
        <v>4034</v>
      </c>
      <c r="CU2996" t="s">
        <v>19951</v>
      </c>
      <c r="CV2996" t="s">
        <v>4169</v>
      </c>
      <c r="CX2996" t="s">
        <v>4105</v>
      </c>
      <c r="CZ2996" t="s">
        <v>4133</v>
      </c>
      <c r="DA2996">
        <v>1</v>
      </c>
      <c r="DB2996" t="s">
        <v>19949</v>
      </c>
      <c r="DC2996" t="s">
        <v>250</v>
      </c>
      <c r="DD2996" t="s">
        <v>19951</v>
      </c>
      <c r="DE2996" t="s">
        <v>4158</v>
      </c>
    </row>
    <row r="2997" spans="96:109" x14ac:dyDescent="0.25">
      <c r="CR2997" t="s">
        <v>19952</v>
      </c>
      <c r="CS2997" t="s">
        <v>4050</v>
      </c>
      <c r="CT2997" t="s">
        <v>4034</v>
      </c>
      <c r="CU2997" t="s">
        <v>19951</v>
      </c>
      <c r="CV2997" t="s">
        <v>4169</v>
      </c>
      <c r="CX2997" t="s">
        <v>4105</v>
      </c>
      <c r="CZ2997" t="s">
        <v>4133</v>
      </c>
      <c r="DA2997">
        <v>1</v>
      </c>
      <c r="DB2997" t="s">
        <v>19949</v>
      </c>
      <c r="DC2997" t="s">
        <v>250</v>
      </c>
      <c r="DD2997" t="s">
        <v>19951</v>
      </c>
      <c r="DE2997" t="s">
        <v>4158</v>
      </c>
    </row>
    <row r="2998" spans="96:109" x14ac:dyDescent="0.25">
      <c r="CR2998" t="s">
        <v>19953</v>
      </c>
      <c r="CS2998" t="s">
        <v>4050</v>
      </c>
      <c r="CT2998" t="s">
        <v>4109</v>
      </c>
      <c r="CU2998" t="s">
        <v>4169</v>
      </c>
      <c r="CV2998" t="s">
        <v>4615</v>
      </c>
      <c r="CX2998" t="s">
        <v>4111</v>
      </c>
      <c r="CZ2998" t="s">
        <v>4133</v>
      </c>
      <c r="DA2998">
        <v>1</v>
      </c>
      <c r="DB2998" t="s">
        <v>19954</v>
      </c>
      <c r="DC2998" t="s">
        <v>250</v>
      </c>
      <c r="DD2998" t="s">
        <v>4169</v>
      </c>
      <c r="DE2998" t="s">
        <v>4158</v>
      </c>
    </row>
    <row r="2999" spans="96:109" x14ac:dyDescent="0.25">
      <c r="CR2999" t="s">
        <v>19958</v>
      </c>
      <c r="CS2999" t="s">
        <v>4050</v>
      </c>
      <c r="CT2999" t="s">
        <v>4034</v>
      </c>
      <c r="CU2999" t="s">
        <v>19956</v>
      </c>
      <c r="CV2999" t="s">
        <v>8257</v>
      </c>
      <c r="CX2999" t="s">
        <v>4105</v>
      </c>
      <c r="CZ2999" t="s">
        <v>4133</v>
      </c>
      <c r="DA2999">
        <v>1</v>
      </c>
      <c r="DB2999" t="s">
        <v>19957</v>
      </c>
      <c r="DC2999" t="s">
        <v>250</v>
      </c>
      <c r="DD2999" t="s">
        <v>19956</v>
      </c>
      <c r="DE2999" t="s">
        <v>4158</v>
      </c>
    </row>
    <row r="3000" spans="96:109" x14ac:dyDescent="0.25">
      <c r="CR3000" t="s">
        <v>19955</v>
      </c>
      <c r="CS3000" t="s">
        <v>4050</v>
      </c>
      <c r="CT3000" t="s">
        <v>4034</v>
      </c>
      <c r="CU3000" t="s">
        <v>19956</v>
      </c>
      <c r="CV3000" t="s">
        <v>8257</v>
      </c>
      <c r="CX3000" t="s">
        <v>4105</v>
      </c>
      <c r="CZ3000" t="s">
        <v>4133</v>
      </c>
      <c r="DA3000">
        <v>1</v>
      </c>
      <c r="DB3000" t="s">
        <v>19957</v>
      </c>
      <c r="DC3000" t="s">
        <v>250</v>
      </c>
      <c r="DD3000" t="s">
        <v>19956</v>
      </c>
      <c r="DE3000" t="s">
        <v>4158</v>
      </c>
    </row>
    <row r="3001" spans="96:109" x14ac:dyDescent="0.25">
      <c r="CR3001" t="s">
        <v>19959</v>
      </c>
      <c r="CS3001" t="s">
        <v>4030</v>
      </c>
      <c r="CT3001" t="s">
        <v>4027</v>
      </c>
      <c r="CU3001" t="s">
        <v>19960</v>
      </c>
      <c r="CV3001" t="s">
        <v>8594</v>
      </c>
      <c r="CW3001" t="s">
        <v>4520</v>
      </c>
      <c r="CX3001" t="s">
        <v>4105</v>
      </c>
      <c r="CZ3001" t="s">
        <v>4133</v>
      </c>
      <c r="DA3001">
        <v>1</v>
      </c>
      <c r="DB3001" t="s">
        <v>19961</v>
      </c>
      <c r="DC3001" t="s">
        <v>250</v>
      </c>
      <c r="DD3001" t="s">
        <v>19960</v>
      </c>
      <c r="DE3001" t="s">
        <v>4158</v>
      </c>
    </row>
    <row r="3002" spans="96:109" x14ac:dyDescent="0.25">
      <c r="CR3002" t="s">
        <v>19962</v>
      </c>
      <c r="CS3002" t="s">
        <v>4050</v>
      </c>
      <c r="CT3002" t="s">
        <v>4142</v>
      </c>
      <c r="CU3002" t="s">
        <v>18547</v>
      </c>
      <c r="CV3002" t="s">
        <v>4169</v>
      </c>
      <c r="CX3002" t="s">
        <v>4105</v>
      </c>
      <c r="CY3002" s="17">
        <v>0.2</v>
      </c>
      <c r="CZ3002" t="s">
        <v>4133</v>
      </c>
      <c r="DA3002">
        <v>1</v>
      </c>
      <c r="DB3002" t="s">
        <v>19963</v>
      </c>
      <c r="DC3002" t="s">
        <v>250</v>
      </c>
      <c r="DD3002" t="s">
        <v>18547</v>
      </c>
      <c r="DE3002" t="s">
        <v>4158</v>
      </c>
    </row>
    <row r="3003" spans="96:109" x14ac:dyDescent="0.25">
      <c r="CR3003" t="s">
        <v>19966</v>
      </c>
      <c r="CS3003" t="s">
        <v>4030</v>
      </c>
      <c r="CT3003" t="s">
        <v>4109</v>
      </c>
      <c r="CU3003" t="s">
        <v>19967</v>
      </c>
      <c r="CV3003" t="s">
        <v>8594</v>
      </c>
      <c r="CX3003" t="s">
        <v>4111</v>
      </c>
      <c r="CZ3003" t="s">
        <v>4133</v>
      </c>
      <c r="DA3003">
        <v>1</v>
      </c>
      <c r="DB3003" t="s">
        <v>19968</v>
      </c>
      <c r="DC3003" t="s">
        <v>250</v>
      </c>
      <c r="DD3003" t="s">
        <v>19967</v>
      </c>
      <c r="DE3003" t="s">
        <v>4158</v>
      </c>
    </row>
    <row r="3004" spans="96:109" x14ac:dyDescent="0.25">
      <c r="CR3004" t="s">
        <v>19969</v>
      </c>
      <c r="CS3004" t="s">
        <v>4030</v>
      </c>
      <c r="CT3004" t="s">
        <v>4034</v>
      </c>
      <c r="CU3004" t="s">
        <v>17394</v>
      </c>
      <c r="CV3004" t="s">
        <v>8455</v>
      </c>
      <c r="CX3004" t="s">
        <v>4105</v>
      </c>
      <c r="CZ3004" t="s">
        <v>4133</v>
      </c>
      <c r="DA3004">
        <v>1</v>
      </c>
      <c r="DB3004" t="s">
        <v>19970</v>
      </c>
      <c r="DC3004" t="s">
        <v>250</v>
      </c>
      <c r="DD3004" t="s">
        <v>17394</v>
      </c>
      <c r="DE3004" t="s">
        <v>4158</v>
      </c>
    </row>
    <row r="3005" spans="96:109" x14ac:dyDescent="0.25">
      <c r="CR3005" t="s">
        <v>19972</v>
      </c>
      <c r="CS3005" t="s">
        <v>4050</v>
      </c>
      <c r="CT3005" t="s">
        <v>4109</v>
      </c>
      <c r="CU3005" t="s">
        <v>15805</v>
      </c>
      <c r="CV3005" t="s">
        <v>4614</v>
      </c>
      <c r="CX3005" t="s">
        <v>4111</v>
      </c>
      <c r="CZ3005" t="s">
        <v>4133</v>
      </c>
      <c r="DA3005">
        <v>1</v>
      </c>
      <c r="DB3005" t="s">
        <v>19973</v>
      </c>
      <c r="DC3005" t="s">
        <v>250</v>
      </c>
      <c r="DD3005" t="s">
        <v>15805</v>
      </c>
      <c r="DE3005" t="s">
        <v>4158</v>
      </c>
    </row>
    <row r="3006" spans="96:109" x14ac:dyDescent="0.25">
      <c r="CR3006" t="s">
        <v>19974</v>
      </c>
      <c r="CS3006" t="s">
        <v>4050</v>
      </c>
      <c r="CT3006" t="s">
        <v>4109</v>
      </c>
      <c r="CU3006" t="s">
        <v>19331</v>
      </c>
      <c r="CV3006" t="s">
        <v>4169</v>
      </c>
      <c r="CW3006" t="s">
        <v>4127</v>
      </c>
      <c r="CX3006" t="s">
        <v>4111</v>
      </c>
      <c r="CZ3006" t="s">
        <v>4133</v>
      </c>
      <c r="DA3006">
        <v>1</v>
      </c>
      <c r="DB3006" t="s">
        <v>19975</v>
      </c>
      <c r="DC3006" t="s">
        <v>250</v>
      </c>
      <c r="DD3006" t="s">
        <v>19331</v>
      </c>
      <c r="DE3006" t="s">
        <v>4158</v>
      </c>
    </row>
    <row r="3007" spans="96:109" x14ac:dyDescent="0.25">
      <c r="CR3007" t="s">
        <v>19976</v>
      </c>
      <c r="CS3007" t="s">
        <v>4050</v>
      </c>
      <c r="CT3007" t="s">
        <v>4109</v>
      </c>
      <c r="CU3007" t="s">
        <v>19500</v>
      </c>
      <c r="CV3007" t="s">
        <v>4169</v>
      </c>
      <c r="CX3007" t="s">
        <v>4111</v>
      </c>
      <c r="CZ3007" t="s">
        <v>4133</v>
      </c>
      <c r="DA3007">
        <v>1</v>
      </c>
      <c r="DB3007" t="s">
        <v>19977</v>
      </c>
      <c r="DC3007" t="s">
        <v>250</v>
      </c>
      <c r="DD3007" t="s">
        <v>19500</v>
      </c>
      <c r="DE3007" t="s">
        <v>4158</v>
      </c>
    </row>
    <row r="3008" spans="96:109" x14ac:dyDescent="0.25">
      <c r="CR3008" t="s">
        <v>19978</v>
      </c>
      <c r="CS3008" t="s">
        <v>4030</v>
      </c>
      <c r="CT3008" t="s">
        <v>4109</v>
      </c>
      <c r="CU3008" t="s">
        <v>13915</v>
      </c>
      <c r="CV3008" t="s">
        <v>8388</v>
      </c>
      <c r="CX3008" t="s">
        <v>4111</v>
      </c>
      <c r="CZ3008" t="s">
        <v>4133</v>
      </c>
      <c r="DA3008">
        <v>1</v>
      </c>
      <c r="DB3008" t="s">
        <v>19979</v>
      </c>
      <c r="DC3008" t="s">
        <v>250</v>
      </c>
      <c r="DD3008" t="s">
        <v>13915</v>
      </c>
      <c r="DE3008" t="s">
        <v>4158</v>
      </c>
    </row>
    <row r="3009" spans="96:109" x14ac:dyDescent="0.25">
      <c r="CR3009" t="s">
        <v>19964</v>
      </c>
      <c r="CS3009" t="s">
        <v>4050</v>
      </c>
      <c r="CT3009" t="s">
        <v>4109</v>
      </c>
      <c r="CU3009" t="s">
        <v>13740</v>
      </c>
      <c r="CV3009" t="s">
        <v>4169</v>
      </c>
      <c r="CX3009" t="s">
        <v>4111</v>
      </c>
      <c r="CZ3009" t="s">
        <v>4133</v>
      </c>
      <c r="DA3009">
        <v>1</v>
      </c>
      <c r="DB3009" t="s">
        <v>19965</v>
      </c>
      <c r="DC3009" t="s">
        <v>250</v>
      </c>
      <c r="DD3009" t="s">
        <v>13740</v>
      </c>
      <c r="DE3009" t="s">
        <v>4158</v>
      </c>
    </row>
    <row r="3010" spans="96:109" x14ac:dyDescent="0.25">
      <c r="CR3010" t="s">
        <v>19971</v>
      </c>
      <c r="CS3010" t="s">
        <v>4050</v>
      </c>
      <c r="CT3010" t="s">
        <v>4027</v>
      </c>
      <c r="CU3010" t="s">
        <v>16935</v>
      </c>
      <c r="CV3010" t="s">
        <v>8387</v>
      </c>
      <c r="CX3010" t="s">
        <v>4105</v>
      </c>
      <c r="CZ3010" t="s">
        <v>4133</v>
      </c>
      <c r="DA3010">
        <v>1</v>
      </c>
      <c r="DB3010" t="s">
        <v>15508</v>
      </c>
      <c r="DC3010" t="s">
        <v>250</v>
      </c>
      <c r="DD3010" t="s">
        <v>16935</v>
      </c>
      <c r="DE3010" t="s">
        <v>4158</v>
      </c>
    </row>
    <row r="3011" spans="96:109" x14ac:dyDescent="0.25">
      <c r="CR3011" t="s">
        <v>19980</v>
      </c>
      <c r="CS3011" t="s">
        <v>4050</v>
      </c>
      <c r="CT3011" t="s">
        <v>4027</v>
      </c>
      <c r="CU3011" t="s">
        <v>18981</v>
      </c>
      <c r="CV3011" t="s">
        <v>8387</v>
      </c>
      <c r="CX3011" t="s">
        <v>4105</v>
      </c>
      <c r="CZ3011" t="s">
        <v>4133</v>
      </c>
      <c r="DA3011">
        <v>1</v>
      </c>
      <c r="DB3011" t="s">
        <v>15508</v>
      </c>
      <c r="DC3011" t="s">
        <v>250</v>
      </c>
      <c r="DD3011" t="s">
        <v>18981</v>
      </c>
      <c r="DE3011" t="s">
        <v>4158</v>
      </c>
    </row>
    <row r="3012" spans="96:109" x14ac:dyDescent="0.25">
      <c r="CR3012" t="s">
        <v>19981</v>
      </c>
      <c r="CS3012" t="s">
        <v>4050</v>
      </c>
      <c r="CT3012" t="s">
        <v>4034</v>
      </c>
      <c r="CU3012" t="s">
        <v>19982</v>
      </c>
      <c r="CV3012" t="s">
        <v>4263</v>
      </c>
      <c r="CW3012" t="s">
        <v>8399</v>
      </c>
      <c r="CX3012" t="s">
        <v>4105</v>
      </c>
      <c r="CZ3012" t="s">
        <v>4133</v>
      </c>
      <c r="DA3012">
        <v>1</v>
      </c>
      <c r="DB3012" t="s">
        <v>19983</v>
      </c>
      <c r="DC3012" t="s">
        <v>250</v>
      </c>
      <c r="DD3012" t="s">
        <v>19982</v>
      </c>
      <c r="DE3012" t="s">
        <v>4158</v>
      </c>
    </row>
    <row r="3013" spans="96:109" x14ac:dyDescent="0.25">
      <c r="CR3013" t="s">
        <v>19984</v>
      </c>
      <c r="CS3013" t="s">
        <v>4030</v>
      </c>
      <c r="CT3013" t="s">
        <v>4034</v>
      </c>
      <c r="CU3013" t="s">
        <v>19985</v>
      </c>
      <c r="CV3013" t="s">
        <v>8593</v>
      </c>
      <c r="CX3013" t="s">
        <v>4105</v>
      </c>
      <c r="CZ3013" t="s">
        <v>4133</v>
      </c>
      <c r="DA3013">
        <v>1</v>
      </c>
      <c r="DB3013" t="s">
        <v>19986</v>
      </c>
      <c r="DC3013" t="s">
        <v>250</v>
      </c>
      <c r="DD3013" t="s">
        <v>19985</v>
      </c>
      <c r="DE3013" t="s">
        <v>4158</v>
      </c>
    </row>
    <row r="3014" spans="96:109" x14ac:dyDescent="0.25">
      <c r="CR3014" t="s">
        <v>19987</v>
      </c>
      <c r="CS3014" t="s">
        <v>4030</v>
      </c>
      <c r="CT3014" t="s">
        <v>4032</v>
      </c>
      <c r="CU3014" t="s">
        <v>19988</v>
      </c>
      <c r="CV3014" t="s">
        <v>8454</v>
      </c>
      <c r="CX3014" t="s">
        <v>4105</v>
      </c>
      <c r="CY3014" s="17">
        <v>0.5</v>
      </c>
      <c r="CZ3014" t="s">
        <v>4133</v>
      </c>
      <c r="DA3014">
        <v>1</v>
      </c>
      <c r="DB3014" t="s">
        <v>19989</v>
      </c>
      <c r="DC3014" t="s">
        <v>250</v>
      </c>
      <c r="DD3014" t="s">
        <v>19988</v>
      </c>
      <c r="DE3014" t="s">
        <v>4158</v>
      </c>
    </row>
    <row r="3015" spans="96:109" x14ac:dyDescent="0.25">
      <c r="CR3015" t="s">
        <v>19990</v>
      </c>
      <c r="CS3015" t="s">
        <v>4030</v>
      </c>
      <c r="CT3015" t="s">
        <v>4034</v>
      </c>
      <c r="CU3015" t="s">
        <v>19988</v>
      </c>
      <c r="CV3015" t="s">
        <v>8537</v>
      </c>
      <c r="CX3015" t="s">
        <v>4105</v>
      </c>
      <c r="CZ3015" t="s">
        <v>4133</v>
      </c>
      <c r="DA3015">
        <v>1</v>
      </c>
      <c r="DB3015" t="s">
        <v>19989</v>
      </c>
      <c r="DC3015" t="s">
        <v>250</v>
      </c>
      <c r="DD3015" t="s">
        <v>19988</v>
      </c>
      <c r="DE3015" t="s">
        <v>4158</v>
      </c>
    </row>
    <row r="3016" spans="96:109" x14ac:dyDescent="0.25">
      <c r="CR3016" t="s">
        <v>19991</v>
      </c>
      <c r="CS3016" t="s">
        <v>4030</v>
      </c>
      <c r="CT3016" t="s">
        <v>4126</v>
      </c>
      <c r="CU3016" t="s">
        <v>13932</v>
      </c>
      <c r="CV3016" t="s">
        <v>8850</v>
      </c>
      <c r="CW3016" t="s">
        <v>4484</v>
      </c>
      <c r="CX3016" t="s">
        <v>4105</v>
      </c>
      <c r="CZ3016" t="s">
        <v>4133</v>
      </c>
      <c r="DA3016">
        <v>1</v>
      </c>
      <c r="DB3016" t="s">
        <v>19992</v>
      </c>
      <c r="DC3016" t="s">
        <v>250</v>
      </c>
      <c r="DD3016" t="s">
        <v>13932</v>
      </c>
      <c r="DE3016" t="s">
        <v>4158</v>
      </c>
    </row>
    <row r="3017" spans="96:109" x14ac:dyDescent="0.25">
      <c r="CR3017" t="s">
        <v>19993</v>
      </c>
      <c r="CS3017" t="s">
        <v>4030</v>
      </c>
      <c r="CT3017" t="s">
        <v>4126</v>
      </c>
      <c r="CU3017" t="s">
        <v>13932</v>
      </c>
      <c r="CV3017" t="s">
        <v>8850</v>
      </c>
      <c r="CW3017" t="s">
        <v>4484</v>
      </c>
      <c r="CX3017" t="s">
        <v>4105</v>
      </c>
      <c r="CZ3017" t="s">
        <v>4133</v>
      </c>
      <c r="DA3017">
        <v>1</v>
      </c>
      <c r="DB3017" t="s">
        <v>19992</v>
      </c>
      <c r="DC3017" t="s">
        <v>250</v>
      </c>
      <c r="DD3017" t="s">
        <v>13932</v>
      </c>
      <c r="DE3017" t="s">
        <v>4158</v>
      </c>
    </row>
    <row r="3018" spans="96:109" x14ac:dyDescent="0.25">
      <c r="CR3018" t="s">
        <v>19994</v>
      </c>
      <c r="CS3018" t="s">
        <v>4030</v>
      </c>
      <c r="CT3018" t="s">
        <v>4034</v>
      </c>
      <c r="CU3018" t="s">
        <v>14587</v>
      </c>
      <c r="CV3018" t="s">
        <v>8454</v>
      </c>
      <c r="CX3018" t="s">
        <v>4105</v>
      </c>
      <c r="CY3018" s="17">
        <v>0.5</v>
      </c>
      <c r="CZ3018" t="s">
        <v>4133</v>
      </c>
      <c r="DA3018">
        <v>1</v>
      </c>
      <c r="DB3018" t="s">
        <v>19995</v>
      </c>
      <c r="DC3018" t="s">
        <v>250</v>
      </c>
      <c r="DD3018" t="s">
        <v>14587</v>
      </c>
      <c r="DE3018" t="s">
        <v>4158</v>
      </c>
    </row>
    <row r="3019" spans="96:109" x14ac:dyDescent="0.25">
      <c r="CR3019" t="s">
        <v>19996</v>
      </c>
      <c r="CS3019" t="s">
        <v>4050</v>
      </c>
      <c r="CT3019" t="s">
        <v>4109</v>
      </c>
      <c r="CU3019" t="s">
        <v>19997</v>
      </c>
      <c r="CV3019" t="s">
        <v>4614</v>
      </c>
      <c r="CX3019" t="s">
        <v>4105</v>
      </c>
      <c r="CZ3019" t="s">
        <v>4133</v>
      </c>
      <c r="DA3019">
        <v>1</v>
      </c>
      <c r="DB3019" t="s">
        <v>19998</v>
      </c>
      <c r="DC3019" t="s">
        <v>250</v>
      </c>
      <c r="DD3019" t="s">
        <v>19997</v>
      </c>
      <c r="DE3019" t="s">
        <v>4158</v>
      </c>
    </row>
    <row r="3020" spans="96:109" x14ac:dyDescent="0.25">
      <c r="CR3020" t="s">
        <v>19999</v>
      </c>
      <c r="CS3020" t="s">
        <v>4030</v>
      </c>
      <c r="CT3020" t="s">
        <v>4027</v>
      </c>
      <c r="CU3020" t="s">
        <v>14289</v>
      </c>
      <c r="CV3020" t="s">
        <v>8648</v>
      </c>
      <c r="CX3020" t="s">
        <v>4105</v>
      </c>
      <c r="CZ3020" t="s">
        <v>4133</v>
      </c>
      <c r="DA3020">
        <v>1</v>
      </c>
      <c r="DB3020" t="s">
        <v>20000</v>
      </c>
      <c r="DC3020" t="s">
        <v>250</v>
      </c>
      <c r="DD3020" t="s">
        <v>14289</v>
      </c>
      <c r="DE3020" t="s">
        <v>4158</v>
      </c>
    </row>
    <row r="3021" spans="96:109" x14ac:dyDescent="0.25">
      <c r="CR3021" t="s">
        <v>20001</v>
      </c>
      <c r="CS3021" t="s">
        <v>4030</v>
      </c>
      <c r="CT3021" t="s">
        <v>4034</v>
      </c>
      <c r="CU3021" t="s">
        <v>20002</v>
      </c>
      <c r="CV3021" t="s">
        <v>8446</v>
      </c>
      <c r="CX3021" t="s">
        <v>4105</v>
      </c>
      <c r="CZ3021" t="s">
        <v>4133</v>
      </c>
      <c r="DA3021">
        <v>1</v>
      </c>
      <c r="DB3021" t="s">
        <v>8361</v>
      </c>
      <c r="DC3021" t="s">
        <v>250</v>
      </c>
      <c r="DD3021" t="s">
        <v>20002</v>
      </c>
      <c r="DE3021" t="s">
        <v>4158</v>
      </c>
    </row>
    <row r="3022" spans="96:109" x14ac:dyDescent="0.25">
      <c r="CR3022" t="s">
        <v>20003</v>
      </c>
      <c r="CS3022" t="s">
        <v>4050</v>
      </c>
      <c r="CT3022" t="s">
        <v>4109</v>
      </c>
      <c r="CU3022" t="s">
        <v>20004</v>
      </c>
      <c r="CV3022" t="s">
        <v>4169</v>
      </c>
      <c r="CW3022" t="s">
        <v>4429</v>
      </c>
      <c r="CX3022" t="s">
        <v>4111</v>
      </c>
      <c r="CZ3022" t="s">
        <v>4133</v>
      </c>
      <c r="DA3022">
        <v>1</v>
      </c>
      <c r="DB3022" t="s">
        <v>20005</v>
      </c>
      <c r="DC3022" t="s">
        <v>250</v>
      </c>
      <c r="DD3022" t="s">
        <v>20004</v>
      </c>
      <c r="DE3022" t="s">
        <v>4158</v>
      </c>
    </row>
    <row r="3023" spans="96:109" x14ac:dyDescent="0.25">
      <c r="CR3023" t="s">
        <v>20006</v>
      </c>
      <c r="CS3023" t="s">
        <v>4050</v>
      </c>
      <c r="CT3023" t="s">
        <v>4109</v>
      </c>
      <c r="CU3023" t="s">
        <v>20004</v>
      </c>
      <c r="CV3023" t="s">
        <v>4169</v>
      </c>
      <c r="CW3023" t="s">
        <v>8397</v>
      </c>
      <c r="CX3023" t="s">
        <v>4111</v>
      </c>
      <c r="CZ3023" t="s">
        <v>4133</v>
      </c>
      <c r="DA3023">
        <v>1</v>
      </c>
      <c r="DB3023" t="s">
        <v>20005</v>
      </c>
      <c r="DC3023" t="s">
        <v>250</v>
      </c>
      <c r="DD3023" t="s">
        <v>20004</v>
      </c>
      <c r="DE3023" t="s">
        <v>4158</v>
      </c>
    </row>
    <row r="3024" spans="96:109" x14ac:dyDescent="0.25">
      <c r="CR3024" t="s">
        <v>20007</v>
      </c>
      <c r="CS3024" t="s">
        <v>4050</v>
      </c>
      <c r="CT3024" t="s">
        <v>4109</v>
      </c>
      <c r="CU3024" t="s">
        <v>20008</v>
      </c>
      <c r="CV3024" t="s">
        <v>4614</v>
      </c>
      <c r="CX3024" t="s">
        <v>4111</v>
      </c>
      <c r="CZ3024" t="s">
        <v>4133</v>
      </c>
      <c r="DA3024">
        <v>1</v>
      </c>
      <c r="DB3024" t="s">
        <v>20009</v>
      </c>
      <c r="DC3024" t="s">
        <v>250</v>
      </c>
      <c r="DD3024" t="s">
        <v>20008</v>
      </c>
      <c r="DE3024" t="s">
        <v>4158</v>
      </c>
    </row>
    <row r="3025" spans="96:109" x14ac:dyDescent="0.25">
      <c r="CR3025" t="s">
        <v>8819</v>
      </c>
      <c r="CS3025" t="s">
        <v>4030</v>
      </c>
      <c r="CT3025" t="s">
        <v>4109</v>
      </c>
      <c r="CU3025" t="s">
        <v>20010</v>
      </c>
      <c r="CV3025" t="s">
        <v>8646</v>
      </c>
      <c r="CX3025" t="s">
        <v>4111</v>
      </c>
      <c r="CZ3025" t="s">
        <v>4133</v>
      </c>
      <c r="DA3025">
        <v>1</v>
      </c>
      <c r="DB3025" t="s">
        <v>8820</v>
      </c>
      <c r="DC3025" t="s">
        <v>250</v>
      </c>
      <c r="DD3025" t="s">
        <v>20010</v>
      </c>
      <c r="DE3025" t="s">
        <v>4158</v>
      </c>
    </row>
    <row r="3026" spans="96:109" x14ac:dyDescent="0.25">
      <c r="CR3026" t="s">
        <v>20011</v>
      </c>
      <c r="CS3026" t="s">
        <v>4030</v>
      </c>
      <c r="CT3026" t="s">
        <v>4034</v>
      </c>
      <c r="CU3026" t="s">
        <v>16225</v>
      </c>
      <c r="CV3026" t="s">
        <v>4636</v>
      </c>
      <c r="CW3026" t="s">
        <v>4328</v>
      </c>
      <c r="CX3026" t="s">
        <v>4105</v>
      </c>
      <c r="CZ3026" t="s">
        <v>4133</v>
      </c>
      <c r="DA3026">
        <v>1</v>
      </c>
      <c r="DB3026" t="s">
        <v>20012</v>
      </c>
      <c r="DC3026" t="s">
        <v>250</v>
      </c>
      <c r="DD3026" t="s">
        <v>16225</v>
      </c>
      <c r="DE3026" t="s">
        <v>4158</v>
      </c>
    </row>
    <row r="3027" spans="96:109" x14ac:dyDescent="0.25">
      <c r="CR3027" t="s">
        <v>20723</v>
      </c>
      <c r="CS3027" t="s">
        <v>4030</v>
      </c>
      <c r="CT3027" t="s">
        <v>4027</v>
      </c>
      <c r="CU3027" t="s">
        <v>20724</v>
      </c>
      <c r="CV3027" t="s">
        <v>8595</v>
      </c>
      <c r="CX3027" t="s">
        <v>4105</v>
      </c>
      <c r="CZ3027" t="s">
        <v>4133</v>
      </c>
      <c r="DA3027">
        <v>1</v>
      </c>
      <c r="DB3027" t="s">
        <v>20725</v>
      </c>
      <c r="DC3027" t="s">
        <v>4242</v>
      </c>
      <c r="DD3027" t="s">
        <v>20724</v>
      </c>
      <c r="DE3027" t="s">
        <v>4158</v>
      </c>
    </row>
    <row r="3028" spans="96:109" x14ac:dyDescent="0.25">
      <c r="CR3028" t="s">
        <v>20013</v>
      </c>
      <c r="CS3028" t="s">
        <v>4050</v>
      </c>
      <c r="CT3028" t="s">
        <v>4109</v>
      </c>
      <c r="CU3028" t="s">
        <v>20014</v>
      </c>
      <c r="CV3028" t="s">
        <v>4701</v>
      </c>
      <c r="CW3028" t="s">
        <v>4326</v>
      </c>
      <c r="CX3028" t="s">
        <v>4111</v>
      </c>
      <c r="CZ3028" t="s">
        <v>4133</v>
      </c>
      <c r="DA3028">
        <v>1</v>
      </c>
      <c r="DB3028" t="s">
        <v>20015</v>
      </c>
      <c r="DC3028" t="s">
        <v>4242</v>
      </c>
      <c r="DD3028" t="s">
        <v>20014</v>
      </c>
      <c r="DE3028" t="s">
        <v>4158</v>
      </c>
    </row>
    <row r="3029" spans="96:109" x14ac:dyDescent="0.25">
      <c r="CR3029" t="s">
        <v>10119</v>
      </c>
      <c r="CS3029" t="s">
        <v>4030</v>
      </c>
      <c r="CT3029" t="s">
        <v>4126</v>
      </c>
      <c r="CU3029" t="s">
        <v>9823</v>
      </c>
      <c r="CV3029" t="s">
        <v>8521</v>
      </c>
      <c r="CW3029" t="s">
        <v>4402</v>
      </c>
      <c r="CX3029" t="s">
        <v>4105</v>
      </c>
      <c r="CZ3029" t="s">
        <v>4133</v>
      </c>
      <c r="DA3029">
        <v>1</v>
      </c>
      <c r="DB3029" t="s">
        <v>10120</v>
      </c>
      <c r="DC3029" t="s">
        <v>4242</v>
      </c>
      <c r="DD3029" t="s">
        <v>9823</v>
      </c>
      <c r="DE3029" t="s">
        <v>4158</v>
      </c>
    </row>
    <row r="3030" spans="96:109" x14ac:dyDescent="0.25">
      <c r="CR3030" t="s">
        <v>20726</v>
      </c>
      <c r="CS3030" t="s">
        <v>4030</v>
      </c>
      <c r="CT3030" t="s">
        <v>4034</v>
      </c>
      <c r="CU3030" t="s">
        <v>20727</v>
      </c>
      <c r="CV3030" t="s">
        <v>8595</v>
      </c>
      <c r="CX3030" t="s">
        <v>4105</v>
      </c>
      <c r="CZ3030" t="s">
        <v>4133</v>
      </c>
      <c r="DA3030">
        <v>1</v>
      </c>
      <c r="DB3030" t="s">
        <v>20728</v>
      </c>
      <c r="DC3030" t="s">
        <v>253</v>
      </c>
      <c r="DD3030" t="s">
        <v>20727</v>
      </c>
      <c r="DE3030" t="s">
        <v>4158</v>
      </c>
    </row>
    <row r="3031" spans="96:109" x14ac:dyDescent="0.25">
      <c r="CR3031" t="s">
        <v>20729</v>
      </c>
      <c r="CS3031" t="s">
        <v>4030</v>
      </c>
      <c r="CT3031" t="s">
        <v>4034</v>
      </c>
      <c r="CU3031" t="s">
        <v>20345</v>
      </c>
      <c r="CV3031" t="s">
        <v>8595</v>
      </c>
      <c r="CX3031" t="s">
        <v>4105</v>
      </c>
      <c r="CZ3031" t="s">
        <v>4133</v>
      </c>
      <c r="DA3031">
        <v>1</v>
      </c>
      <c r="DB3031" t="s">
        <v>20728</v>
      </c>
      <c r="DC3031" t="s">
        <v>253</v>
      </c>
      <c r="DD3031" t="s">
        <v>20345</v>
      </c>
      <c r="DE3031" t="s">
        <v>4158</v>
      </c>
    </row>
    <row r="3032" spans="96:109" x14ac:dyDescent="0.25">
      <c r="CR3032" t="s">
        <v>20730</v>
      </c>
      <c r="CS3032" t="s">
        <v>4030</v>
      </c>
      <c r="CT3032" t="s">
        <v>4034</v>
      </c>
      <c r="CU3032" t="s">
        <v>20345</v>
      </c>
      <c r="CV3032" t="s">
        <v>8595</v>
      </c>
      <c r="CX3032" t="s">
        <v>4105</v>
      </c>
      <c r="CZ3032" t="s">
        <v>4133</v>
      </c>
      <c r="DA3032">
        <v>1</v>
      </c>
      <c r="DB3032" t="s">
        <v>20728</v>
      </c>
      <c r="DC3032" t="s">
        <v>253</v>
      </c>
      <c r="DD3032" t="s">
        <v>20345</v>
      </c>
      <c r="DE3032" t="s">
        <v>4158</v>
      </c>
    </row>
    <row r="3033" spans="96:109" x14ac:dyDescent="0.25">
      <c r="CR3033" t="s">
        <v>20731</v>
      </c>
      <c r="CS3033" t="s">
        <v>4030</v>
      </c>
      <c r="CT3033" t="s">
        <v>4034</v>
      </c>
      <c r="CU3033" t="s">
        <v>20632</v>
      </c>
      <c r="CV3033" t="s">
        <v>8595</v>
      </c>
      <c r="CX3033" t="s">
        <v>4105</v>
      </c>
      <c r="CZ3033" t="s">
        <v>4133</v>
      </c>
      <c r="DA3033">
        <v>1</v>
      </c>
      <c r="DB3033" t="s">
        <v>20728</v>
      </c>
      <c r="DC3033" t="s">
        <v>253</v>
      </c>
      <c r="DD3033" t="s">
        <v>20632</v>
      </c>
      <c r="DE3033" t="s">
        <v>4158</v>
      </c>
    </row>
    <row r="3034" spans="96:109" x14ac:dyDescent="0.25">
      <c r="CR3034" t="s">
        <v>20732</v>
      </c>
      <c r="CS3034" t="s">
        <v>4030</v>
      </c>
      <c r="CT3034" t="s">
        <v>4034</v>
      </c>
      <c r="CU3034" t="s">
        <v>20632</v>
      </c>
      <c r="CV3034" t="s">
        <v>8595</v>
      </c>
      <c r="CX3034" t="s">
        <v>4105</v>
      </c>
      <c r="CZ3034" t="s">
        <v>4133</v>
      </c>
      <c r="DA3034">
        <v>1</v>
      </c>
      <c r="DB3034" t="s">
        <v>20728</v>
      </c>
      <c r="DC3034" t="s">
        <v>253</v>
      </c>
      <c r="DD3034" t="s">
        <v>20632</v>
      </c>
      <c r="DE3034" t="s">
        <v>4158</v>
      </c>
    </row>
    <row r="3035" spans="96:109" x14ac:dyDescent="0.25">
      <c r="CR3035" t="s">
        <v>20733</v>
      </c>
      <c r="CS3035" t="s">
        <v>4030</v>
      </c>
      <c r="CT3035" t="s">
        <v>4034</v>
      </c>
      <c r="CU3035" t="s">
        <v>20734</v>
      </c>
      <c r="CV3035" t="s">
        <v>8595</v>
      </c>
      <c r="CX3035" t="s">
        <v>4105</v>
      </c>
      <c r="CZ3035" t="s">
        <v>4133</v>
      </c>
      <c r="DA3035">
        <v>1</v>
      </c>
      <c r="DB3035" t="s">
        <v>20728</v>
      </c>
      <c r="DC3035" t="s">
        <v>253</v>
      </c>
      <c r="DD3035" t="s">
        <v>20734</v>
      </c>
      <c r="DE3035" t="s">
        <v>4158</v>
      </c>
    </row>
    <row r="3036" spans="96:109" x14ac:dyDescent="0.25">
      <c r="CR3036" t="s">
        <v>20735</v>
      </c>
      <c r="CS3036" t="s">
        <v>4050</v>
      </c>
      <c r="CT3036" t="s">
        <v>4109</v>
      </c>
      <c r="CU3036" t="s">
        <v>20593</v>
      </c>
      <c r="CV3036" t="s">
        <v>8257</v>
      </c>
      <c r="CW3036" t="s">
        <v>4116</v>
      </c>
      <c r="CX3036" t="s">
        <v>4111</v>
      </c>
      <c r="CZ3036" t="s">
        <v>4133</v>
      </c>
      <c r="DA3036">
        <v>1</v>
      </c>
      <c r="DB3036" t="s">
        <v>20736</v>
      </c>
      <c r="DC3036" t="s">
        <v>253</v>
      </c>
      <c r="DD3036" t="s">
        <v>20593</v>
      </c>
      <c r="DE3036" t="s">
        <v>4158</v>
      </c>
    </row>
    <row r="3037" spans="96:109" x14ac:dyDescent="0.25">
      <c r="CR3037" t="s">
        <v>8380</v>
      </c>
      <c r="CS3037" t="s">
        <v>4050</v>
      </c>
      <c r="CT3037" t="s">
        <v>4109</v>
      </c>
      <c r="CU3037" t="s">
        <v>20016</v>
      </c>
      <c r="CV3037" t="s">
        <v>4571</v>
      </c>
      <c r="CW3037" t="s">
        <v>4702</v>
      </c>
      <c r="CX3037" t="s">
        <v>4111</v>
      </c>
      <c r="CZ3037" t="s">
        <v>4133</v>
      </c>
      <c r="DA3037">
        <v>1</v>
      </c>
      <c r="DB3037" t="s">
        <v>8381</v>
      </c>
      <c r="DC3037" t="s">
        <v>253</v>
      </c>
      <c r="DD3037" t="s">
        <v>20016</v>
      </c>
      <c r="DE3037" t="s">
        <v>4158</v>
      </c>
    </row>
    <row r="3038" spans="96:109" x14ac:dyDescent="0.25">
      <c r="CR3038" t="s">
        <v>20020</v>
      </c>
      <c r="CS3038" t="s">
        <v>4050</v>
      </c>
      <c r="CT3038" t="s">
        <v>4034</v>
      </c>
      <c r="CU3038" t="s">
        <v>20018</v>
      </c>
      <c r="CV3038" t="s">
        <v>4615</v>
      </c>
      <c r="CX3038" t="s">
        <v>4105</v>
      </c>
      <c r="CY3038" s="17">
        <v>0.5</v>
      </c>
      <c r="CZ3038" t="s">
        <v>4133</v>
      </c>
      <c r="DA3038">
        <v>1</v>
      </c>
      <c r="DB3038" t="s">
        <v>20019</v>
      </c>
      <c r="DC3038" t="s">
        <v>253</v>
      </c>
      <c r="DD3038" t="s">
        <v>20018</v>
      </c>
      <c r="DE3038" t="s">
        <v>4158</v>
      </c>
    </row>
    <row r="3039" spans="96:109" x14ac:dyDescent="0.25">
      <c r="CR3039" t="s">
        <v>20017</v>
      </c>
      <c r="CS3039" t="s">
        <v>4050</v>
      </c>
      <c r="CT3039" t="s">
        <v>4034</v>
      </c>
      <c r="CU3039" t="s">
        <v>20018</v>
      </c>
      <c r="CV3039" t="s">
        <v>4615</v>
      </c>
      <c r="CX3039" t="s">
        <v>4105</v>
      </c>
      <c r="CY3039" s="17">
        <v>0.5</v>
      </c>
      <c r="CZ3039" t="s">
        <v>4133</v>
      </c>
      <c r="DA3039">
        <v>1</v>
      </c>
      <c r="DB3039" t="s">
        <v>20019</v>
      </c>
      <c r="DC3039" t="s">
        <v>253</v>
      </c>
      <c r="DD3039" t="s">
        <v>20018</v>
      </c>
      <c r="DE3039" t="s">
        <v>4158</v>
      </c>
    </row>
    <row r="3040" spans="96:109" x14ac:dyDescent="0.25">
      <c r="CR3040" t="s">
        <v>20021</v>
      </c>
      <c r="CS3040" t="s">
        <v>4050</v>
      </c>
      <c r="CT3040" t="s">
        <v>4109</v>
      </c>
      <c r="CU3040" t="s">
        <v>20022</v>
      </c>
      <c r="CV3040" t="s">
        <v>4614</v>
      </c>
      <c r="CX3040" t="s">
        <v>4111</v>
      </c>
      <c r="CZ3040" t="s">
        <v>4133</v>
      </c>
      <c r="DA3040">
        <v>1</v>
      </c>
      <c r="DB3040" t="s">
        <v>20023</v>
      </c>
      <c r="DC3040" t="s">
        <v>253</v>
      </c>
      <c r="DD3040" t="s">
        <v>20022</v>
      </c>
      <c r="DE3040" t="s">
        <v>4158</v>
      </c>
    </row>
    <row r="3041" spans="96:109" x14ac:dyDescent="0.25">
      <c r="CR3041" t="s">
        <v>20024</v>
      </c>
      <c r="CS3041" t="s">
        <v>4030</v>
      </c>
      <c r="CT3041" t="s">
        <v>4126</v>
      </c>
      <c r="CU3041" t="s">
        <v>20025</v>
      </c>
      <c r="CV3041" t="s">
        <v>4636</v>
      </c>
      <c r="CW3041" t="s">
        <v>4110</v>
      </c>
      <c r="CX3041" t="s">
        <v>4105</v>
      </c>
      <c r="CZ3041" t="s">
        <v>4133</v>
      </c>
      <c r="DA3041">
        <v>1</v>
      </c>
      <c r="DB3041" t="s">
        <v>20026</v>
      </c>
      <c r="DC3041" t="s">
        <v>253</v>
      </c>
      <c r="DD3041" t="s">
        <v>20025</v>
      </c>
      <c r="DE3041" t="s">
        <v>4158</v>
      </c>
    </row>
    <row r="3042" spans="96:109" x14ac:dyDescent="0.25">
      <c r="CR3042" t="s">
        <v>20029</v>
      </c>
      <c r="CS3042" t="s">
        <v>4050</v>
      </c>
      <c r="CT3042" t="s">
        <v>4109</v>
      </c>
      <c r="CU3042" t="s">
        <v>14840</v>
      </c>
      <c r="CV3042" t="s">
        <v>4169</v>
      </c>
      <c r="CX3042" t="s">
        <v>4111</v>
      </c>
      <c r="CZ3042" t="s">
        <v>4133</v>
      </c>
      <c r="DA3042">
        <v>1</v>
      </c>
      <c r="DB3042" t="s">
        <v>20030</v>
      </c>
      <c r="DC3042" t="s">
        <v>253</v>
      </c>
      <c r="DD3042" t="s">
        <v>14840</v>
      </c>
      <c r="DE3042" t="s">
        <v>4158</v>
      </c>
    </row>
    <row r="3043" spans="96:109" x14ac:dyDescent="0.25">
      <c r="CR3043" t="s">
        <v>20031</v>
      </c>
      <c r="CS3043" t="s">
        <v>4050</v>
      </c>
      <c r="CT3043" t="s">
        <v>4109</v>
      </c>
      <c r="CU3043" t="s">
        <v>20032</v>
      </c>
      <c r="CV3043" t="s">
        <v>4169</v>
      </c>
      <c r="CX3043" t="s">
        <v>4111</v>
      </c>
      <c r="CZ3043" t="s">
        <v>4133</v>
      </c>
      <c r="DA3043">
        <v>1</v>
      </c>
      <c r="DB3043" t="s">
        <v>20033</v>
      </c>
      <c r="DC3043" t="s">
        <v>253</v>
      </c>
      <c r="DD3043" t="s">
        <v>20032</v>
      </c>
      <c r="DE3043" t="s">
        <v>4158</v>
      </c>
    </row>
    <row r="3044" spans="96:109" x14ac:dyDescent="0.25">
      <c r="CR3044" t="s">
        <v>20034</v>
      </c>
      <c r="CS3044" t="s">
        <v>4050</v>
      </c>
      <c r="CT3044" t="s">
        <v>4034</v>
      </c>
      <c r="CU3044" t="s">
        <v>13915</v>
      </c>
      <c r="CV3044" t="s">
        <v>4169</v>
      </c>
      <c r="CX3044" t="s">
        <v>4105</v>
      </c>
      <c r="CZ3044" t="s">
        <v>4133</v>
      </c>
      <c r="DA3044">
        <v>1</v>
      </c>
      <c r="DB3044" t="s">
        <v>20028</v>
      </c>
      <c r="DC3044" t="s">
        <v>253</v>
      </c>
      <c r="DD3044" t="s">
        <v>13915</v>
      </c>
      <c r="DE3044" t="s">
        <v>4158</v>
      </c>
    </row>
    <row r="3045" spans="96:109" x14ac:dyDescent="0.25">
      <c r="CR3045" t="s">
        <v>20035</v>
      </c>
      <c r="CS3045" t="s">
        <v>4050</v>
      </c>
      <c r="CT3045" t="s">
        <v>4034</v>
      </c>
      <c r="CU3045" t="s">
        <v>13743</v>
      </c>
      <c r="CV3045" t="s">
        <v>4169</v>
      </c>
      <c r="CX3045" t="s">
        <v>4105</v>
      </c>
      <c r="CZ3045" t="s">
        <v>4133</v>
      </c>
      <c r="DA3045">
        <v>1</v>
      </c>
      <c r="DB3045" t="s">
        <v>20028</v>
      </c>
      <c r="DC3045" t="s">
        <v>253</v>
      </c>
      <c r="DD3045" t="s">
        <v>13743</v>
      </c>
      <c r="DE3045" t="s">
        <v>4158</v>
      </c>
    </row>
    <row r="3046" spans="96:109" x14ac:dyDescent="0.25">
      <c r="CR3046" t="s">
        <v>20036</v>
      </c>
      <c r="CS3046" t="s">
        <v>4050</v>
      </c>
      <c r="CT3046" t="s">
        <v>4034</v>
      </c>
      <c r="CU3046" t="s">
        <v>13745</v>
      </c>
      <c r="CV3046" t="s">
        <v>4169</v>
      </c>
      <c r="CX3046" t="s">
        <v>4105</v>
      </c>
      <c r="CZ3046" t="s">
        <v>4133</v>
      </c>
      <c r="DA3046">
        <v>1</v>
      </c>
      <c r="DB3046" t="s">
        <v>20028</v>
      </c>
      <c r="DC3046" t="s">
        <v>253</v>
      </c>
      <c r="DD3046" t="s">
        <v>13745</v>
      </c>
      <c r="DE3046" t="s">
        <v>4158</v>
      </c>
    </row>
    <row r="3047" spans="96:109" x14ac:dyDescent="0.25">
      <c r="CR3047" t="s">
        <v>20027</v>
      </c>
      <c r="CS3047" t="s">
        <v>4050</v>
      </c>
      <c r="CT3047" t="s">
        <v>4034</v>
      </c>
      <c r="CU3047" t="s">
        <v>13745</v>
      </c>
      <c r="CV3047" t="s">
        <v>4169</v>
      </c>
      <c r="CX3047" t="s">
        <v>4105</v>
      </c>
      <c r="CZ3047" t="s">
        <v>4133</v>
      </c>
      <c r="DA3047">
        <v>1</v>
      </c>
      <c r="DB3047" t="s">
        <v>20028</v>
      </c>
      <c r="DC3047" t="s">
        <v>253</v>
      </c>
      <c r="DD3047" t="s">
        <v>13745</v>
      </c>
      <c r="DE3047" t="s">
        <v>4158</v>
      </c>
    </row>
    <row r="3048" spans="96:109" x14ac:dyDescent="0.25">
      <c r="CR3048" t="s">
        <v>20037</v>
      </c>
      <c r="CS3048" t="s">
        <v>4050</v>
      </c>
      <c r="CT3048" t="s">
        <v>4034</v>
      </c>
      <c r="CU3048" t="s">
        <v>13487</v>
      </c>
      <c r="CV3048" t="s">
        <v>4169</v>
      </c>
      <c r="CX3048" t="s">
        <v>4105</v>
      </c>
      <c r="CZ3048" t="s">
        <v>4133</v>
      </c>
      <c r="DA3048">
        <v>1</v>
      </c>
      <c r="DB3048" t="s">
        <v>20028</v>
      </c>
      <c r="DC3048" t="s">
        <v>253</v>
      </c>
      <c r="DD3048" t="s">
        <v>13487</v>
      </c>
      <c r="DE3048" t="s">
        <v>4158</v>
      </c>
    </row>
    <row r="3049" spans="96:109" x14ac:dyDescent="0.25">
      <c r="CR3049" t="s">
        <v>20038</v>
      </c>
      <c r="CS3049" t="s">
        <v>4050</v>
      </c>
      <c r="CT3049" t="s">
        <v>4034</v>
      </c>
      <c r="CU3049" t="s">
        <v>13487</v>
      </c>
      <c r="CV3049" t="s">
        <v>4169</v>
      </c>
      <c r="CX3049" t="s">
        <v>4105</v>
      </c>
      <c r="CZ3049" t="s">
        <v>4133</v>
      </c>
      <c r="DA3049">
        <v>1</v>
      </c>
      <c r="DB3049" t="s">
        <v>20028</v>
      </c>
      <c r="DC3049" t="s">
        <v>253</v>
      </c>
      <c r="DD3049" t="s">
        <v>13487</v>
      </c>
      <c r="DE3049" t="s">
        <v>4158</v>
      </c>
    </row>
    <row r="3050" spans="96:109" x14ac:dyDescent="0.25">
      <c r="CR3050" t="s">
        <v>20039</v>
      </c>
      <c r="CS3050" t="s">
        <v>4030</v>
      </c>
      <c r="CT3050" t="s">
        <v>4104</v>
      </c>
      <c r="CU3050" t="s">
        <v>13216</v>
      </c>
      <c r="CV3050" t="s">
        <v>8390</v>
      </c>
      <c r="CX3050" t="s">
        <v>4105</v>
      </c>
      <c r="CZ3050" t="s">
        <v>4133</v>
      </c>
      <c r="DA3050">
        <v>1</v>
      </c>
      <c r="DB3050" t="s">
        <v>20040</v>
      </c>
      <c r="DC3050" t="s">
        <v>253</v>
      </c>
      <c r="DD3050" t="s">
        <v>13216</v>
      </c>
      <c r="DE3050" t="s">
        <v>4158</v>
      </c>
    </row>
    <row r="3051" spans="96:109" x14ac:dyDescent="0.25">
      <c r="CR3051" t="s">
        <v>20041</v>
      </c>
      <c r="CS3051" t="s">
        <v>4030</v>
      </c>
      <c r="CT3051" t="s">
        <v>4034</v>
      </c>
      <c r="CU3051" t="s">
        <v>4701</v>
      </c>
      <c r="CV3051" t="s">
        <v>8390</v>
      </c>
      <c r="CX3051" t="s">
        <v>4105</v>
      </c>
      <c r="CZ3051" t="s">
        <v>4133</v>
      </c>
      <c r="DA3051">
        <v>1</v>
      </c>
      <c r="DB3051" t="s">
        <v>20042</v>
      </c>
      <c r="DC3051" t="s">
        <v>2561</v>
      </c>
      <c r="DD3051" t="s">
        <v>4701</v>
      </c>
      <c r="DE3051" t="s">
        <v>4158</v>
      </c>
    </row>
    <row r="3052" spans="96:109" x14ac:dyDescent="0.25">
      <c r="CR3052" t="s">
        <v>15515</v>
      </c>
      <c r="CS3052" t="s">
        <v>4050</v>
      </c>
      <c r="CT3052" t="s">
        <v>4109</v>
      </c>
      <c r="CU3052" t="s">
        <v>13235</v>
      </c>
      <c r="CV3052" t="s">
        <v>4701</v>
      </c>
      <c r="CW3052" t="s">
        <v>4285</v>
      </c>
      <c r="CX3052" t="s">
        <v>4111</v>
      </c>
      <c r="CY3052" s="17">
        <v>0.2</v>
      </c>
      <c r="CZ3052" t="s">
        <v>4133</v>
      </c>
      <c r="DA3052">
        <v>1</v>
      </c>
      <c r="DB3052" t="s">
        <v>15516</v>
      </c>
      <c r="DC3052" t="s">
        <v>2561</v>
      </c>
      <c r="DD3052" t="s">
        <v>13235</v>
      </c>
      <c r="DE3052" t="s">
        <v>4158</v>
      </c>
    </row>
    <row r="3053" spans="96:109" x14ac:dyDescent="0.25">
      <c r="CR3053" t="s">
        <v>20043</v>
      </c>
      <c r="CS3053" t="s">
        <v>4050</v>
      </c>
      <c r="CT3053" t="s">
        <v>4109</v>
      </c>
      <c r="CU3053" t="s">
        <v>15157</v>
      </c>
      <c r="CV3053" t="s">
        <v>4701</v>
      </c>
      <c r="CW3053" t="s">
        <v>4531</v>
      </c>
      <c r="CX3053" t="s">
        <v>4111</v>
      </c>
      <c r="CZ3053" t="s">
        <v>4133</v>
      </c>
      <c r="DA3053">
        <v>1</v>
      </c>
      <c r="DB3053" t="s">
        <v>20044</v>
      </c>
      <c r="DC3053" t="s">
        <v>2561</v>
      </c>
      <c r="DD3053" t="s">
        <v>15157</v>
      </c>
      <c r="DE3053" t="s">
        <v>4158</v>
      </c>
    </row>
    <row r="3054" spans="96:109" x14ac:dyDescent="0.25">
      <c r="CR3054" t="s">
        <v>9351</v>
      </c>
      <c r="CS3054" t="s">
        <v>4030</v>
      </c>
      <c r="CT3054" t="s">
        <v>4032</v>
      </c>
      <c r="CU3054" t="s">
        <v>9352</v>
      </c>
      <c r="CV3054" t="s">
        <v>8537</v>
      </c>
      <c r="CW3054" t="s">
        <v>4441</v>
      </c>
      <c r="CX3054" t="s">
        <v>4105</v>
      </c>
      <c r="CY3054" s="17">
        <v>0.2</v>
      </c>
      <c r="CZ3054" t="s">
        <v>4133</v>
      </c>
      <c r="DA3054">
        <v>1</v>
      </c>
      <c r="DB3054" t="s">
        <v>9353</v>
      </c>
      <c r="DC3054" t="s">
        <v>2561</v>
      </c>
      <c r="DD3054" t="s">
        <v>9352</v>
      </c>
      <c r="DE3054" t="s">
        <v>4158</v>
      </c>
    </row>
    <row r="3055" spans="96:109" x14ac:dyDescent="0.25">
      <c r="CR3055" t="s">
        <v>9354</v>
      </c>
      <c r="CS3055" t="s">
        <v>4030</v>
      </c>
      <c r="CT3055" t="s">
        <v>4032</v>
      </c>
      <c r="CU3055" t="s">
        <v>9355</v>
      </c>
      <c r="CV3055" t="s">
        <v>8537</v>
      </c>
      <c r="CW3055" t="s">
        <v>4441</v>
      </c>
      <c r="CX3055" t="s">
        <v>4105</v>
      </c>
      <c r="CY3055" s="17">
        <v>0.2</v>
      </c>
      <c r="CZ3055" t="s">
        <v>4133</v>
      </c>
      <c r="DA3055">
        <v>1</v>
      </c>
      <c r="DB3055" t="s">
        <v>9353</v>
      </c>
      <c r="DC3055" t="s">
        <v>2561</v>
      </c>
      <c r="DD3055" t="s">
        <v>9355</v>
      </c>
      <c r="DE3055" t="s">
        <v>4158</v>
      </c>
    </row>
    <row r="3056" spans="96:109" x14ac:dyDescent="0.25">
      <c r="CR3056" t="s">
        <v>9356</v>
      </c>
      <c r="CS3056" t="s">
        <v>4050</v>
      </c>
      <c r="CT3056" t="s">
        <v>4034</v>
      </c>
      <c r="CU3056" t="s">
        <v>9357</v>
      </c>
      <c r="CV3056" t="s">
        <v>8387</v>
      </c>
      <c r="CW3056" t="s">
        <v>4419</v>
      </c>
      <c r="CX3056" t="s">
        <v>4105</v>
      </c>
      <c r="CY3056" s="17">
        <v>0.2</v>
      </c>
      <c r="CZ3056" t="s">
        <v>4133</v>
      </c>
      <c r="DA3056">
        <v>1</v>
      </c>
      <c r="DB3056" t="s">
        <v>9353</v>
      </c>
      <c r="DC3056" t="s">
        <v>2561</v>
      </c>
      <c r="DD3056" t="s">
        <v>9357</v>
      </c>
      <c r="DE3056" t="s">
        <v>4158</v>
      </c>
    </row>
    <row r="3057" spans="96:109" x14ac:dyDescent="0.25">
      <c r="CR3057" t="s">
        <v>9358</v>
      </c>
      <c r="CS3057" t="s">
        <v>4050</v>
      </c>
      <c r="CT3057" t="s">
        <v>4034</v>
      </c>
      <c r="CU3057" t="s">
        <v>9167</v>
      </c>
      <c r="CV3057" t="s">
        <v>8387</v>
      </c>
      <c r="CW3057" t="s">
        <v>4419</v>
      </c>
      <c r="CX3057" t="s">
        <v>4105</v>
      </c>
      <c r="CY3057" s="17">
        <v>0.2</v>
      </c>
      <c r="CZ3057" t="s">
        <v>4133</v>
      </c>
      <c r="DA3057">
        <v>1</v>
      </c>
      <c r="DB3057" t="s">
        <v>9353</v>
      </c>
      <c r="DC3057" t="s">
        <v>2561</v>
      </c>
      <c r="DD3057" t="s">
        <v>9167</v>
      </c>
      <c r="DE3057" t="s">
        <v>4158</v>
      </c>
    </row>
    <row r="3058" spans="96:109" x14ac:dyDescent="0.25">
      <c r="CR3058" t="s">
        <v>10121</v>
      </c>
      <c r="CS3058" t="s">
        <v>4050</v>
      </c>
      <c r="CT3058" t="s">
        <v>4109</v>
      </c>
      <c r="CU3058" t="s">
        <v>10122</v>
      </c>
      <c r="CV3058" t="s">
        <v>4571</v>
      </c>
      <c r="CW3058" t="s">
        <v>4464</v>
      </c>
      <c r="CX3058" t="s">
        <v>4111</v>
      </c>
      <c r="CZ3058" t="s">
        <v>4133</v>
      </c>
      <c r="DA3058">
        <v>1</v>
      </c>
      <c r="DB3058" t="s">
        <v>10123</v>
      </c>
      <c r="DC3058" t="s">
        <v>2561</v>
      </c>
      <c r="DD3058" t="s">
        <v>10122</v>
      </c>
      <c r="DE3058" t="s">
        <v>4158</v>
      </c>
    </row>
    <row r="3059" spans="96:109" x14ac:dyDescent="0.25">
      <c r="CR3059" t="s">
        <v>10124</v>
      </c>
      <c r="CS3059" t="s">
        <v>4050</v>
      </c>
      <c r="CT3059" t="s">
        <v>4142</v>
      </c>
      <c r="CU3059" t="s">
        <v>9936</v>
      </c>
      <c r="CV3059" t="s">
        <v>4213</v>
      </c>
      <c r="CX3059" t="s">
        <v>4105</v>
      </c>
      <c r="CY3059" s="17">
        <v>0.2</v>
      </c>
      <c r="CZ3059" t="s">
        <v>4133</v>
      </c>
      <c r="DA3059">
        <v>1</v>
      </c>
      <c r="DB3059" t="s">
        <v>4612</v>
      </c>
      <c r="DC3059" t="s">
        <v>2561</v>
      </c>
      <c r="DD3059" t="s">
        <v>9936</v>
      </c>
      <c r="DE3059" t="s">
        <v>4158</v>
      </c>
    </row>
    <row r="3060" spans="96:109" x14ac:dyDescent="0.25">
      <c r="CR3060" t="s">
        <v>10125</v>
      </c>
      <c r="CS3060" t="s">
        <v>4030</v>
      </c>
      <c r="CT3060" t="s">
        <v>4032</v>
      </c>
      <c r="CU3060" t="s">
        <v>9864</v>
      </c>
      <c r="CV3060" t="s">
        <v>8594</v>
      </c>
      <c r="CW3060" t="s">
        <v>4288</v>
      </c>
      <c r="CX3060" t="s">
        <v>4105</v>
      </c>
      <c r="CZ3060" t="s">
        <v>4133</v>
      </c>
      <c r="DA3060">
        <v>1</v>
      </c>
      <c r="DB3060" t="s">
        <v>10126</v>
      </c>
      <c r="DC3060" t="s">
        <v>2561</v>
      </c>
      <c r="DD3060" t="s">
        <v>9864</v>
      </c>
      <c r="DE3060" t="s">
        <v>4158</v>
      </c>
    </row>
    <row r="3061" spans="96:109" x14ac:dyDescent="0.25">
      <c r="CR3061" t="s">
        <v>20045</v>
      </c>
      <c r="CS3061" t="s">
        <v>4050</v>
      </c>
      <c r="CT3061" t="s">
        <v>4109</v>
      </c>
      <c r="CU3061" t="s">
        <v>20046</v>
      </c>
      <c r="CV3061" t="s">
        <v>4615</v>
      </c>
      <c r="CX3061" t="s">
        <v>4111</v>
      </c>
      <c r="CZ3061" t="s">
        <v>4133</v>
      </c>
      <c r="DA3061">
        <v>1</v>
      </c>
      <c r="DB3061" t="s">
        <v>20047</v>
      </c>
      <c r="DC3061" t="s">
        <v>2561</v>
      </c>
      <c r="DD3061" t="s">
        <v>20046</v>
      </c>
      <c r="DE3061" t="s">
        <v>4158</v>
      </c>
    </row>
    <row r="3062" spans="96:109" x14ac:dyDescent="0.25">
      <c r="CR3062" t="s">
        <v>20048</v>
      </c>
      <c r="CS3062" t="s">
        <v>4050</v>
      </c>
      <c r="CT3062" t="s">
        <v>4109</v>
      </c>
      <c r="CU3062" t="s">
        <v>14531</v>
      </c>
      <c r="CV3062" t="s">
        <v>8280</v>
      </c>
      <c r="CX3062" t="s">
        <v>4105</v>
      </c>
      <c r="CZ3062" t="s">
        <v>4133</v>
      </c>
      <c r="DA3062">
        <v>1</v>
      </c>
      <c r="DB3062" t="s">
        <v>20049</v>
      </c>
      <c r="DC3062" t="s">
        <v>2561</v>
      </c>
      <c r="DD3062" t="s">
        <v>14531</v>
      </c>
      <c r="DE3062" t="s">
        <v>4158</v>
      </c>
    </row>
    <row r="3063" spans="96:109" x14ac:dyDescent="0.25">
      <c r="CR3063" t="s">
        <v>20050</v>
      </c>
      <c r="CS3063" t="s">
        <v>4050</v>
      </c>
      <c r="CT3063" t="s">
        <v>4027</v>
      </c>
      <c r="CU3063" t="s">
        <v>19626</v>
      </c>
      <c r="CV3063" t="s">
        <v>4213</v>
      </c>
      <c r="CW3063" t="s">
        <v>4204</v>
      </c>
      <c r="CX3063" t="s">
        <v>4105</v>
      </c>
      <c r="CZ3063" t="s">
        <v>4133</v>
      </c>
      <c r="DA3063">
        <v>1</v>
      </c>
      <c r="DB3063" t="s">
        <v>20051</v>
      </c>
      <c r="DC3063" t="s">
        <v>2561</v>
      </c>
      <c r="DD3063" t="s">
        <v>19626</v>
      </c>
      <c r="DE3063" t="s">
        <v>4158</v>
      </c>
    </row>
    <row r="3064" spans="96:109" x14ac:dyDescent="0.25">
      <c r="CR3064" t="s">
        <v>20052</v>
      </c>
      <c r="CS3064" t="s">
        <v>4050</v>
      </c>
      <c r="CT3064" t="s">
        <v>4109</v>
      </c>
      <c r="CU3064" t="s">
        <v>13860</v>
      </c>
      <c r="CV3064" t="s">
        <v>4614</v>
      </c>
      <c r="CX3064" t="s">
        <v>4111</v>
      </c>
      <c r="CZ3064" t="s">
        <v>4133</v>
      </c>
      <c r="DA3064">
        <v>1</v>
      </c>
      <c r="DB3064" t="s">
        <v>20053</v>
      </c>
      <c r="DC3064" t="s">
        <v>2561</v>
      </c>
      <c r="DD3064" t="s">
        <v>13860</v>
      </c>
      <c r="DE3064" t="s">
        <v>4158</v>
      </c>
    </row>
    <row r="3065" spans="96:109" x14ac:dyDescent="0.25">
      <c r="CR3065" t="s">
        <v>20054</v>
      </c>
      <c r="CS3065" t="s">
        <v>4050</v>
      </c>
      <c r="CT3065" t="s">
        <v>4109</v>
      </c>
      <c r="CU3065" t="s">
        <v>16106</v>
      </c>
      <c r="CV3065" t="s">
        <v>4196</v>
      </c>
      <c r="CW3065" t="s">
        <v>4365</v>
      </c>
      <c r="CX3065" t="s">
        <v>4111</v>
      </c>
      <c r="CZ3065" t="s">
        <v>4133</v>
      </c>
      <c r="DA3065">
        <v>1</v>
      </c>
      <c r="DB3065" t="s">
        <v>20055</v>
      </c>
      <c r="DC3065" t="s">
        <v>2561</v>
      </c>
      <c r="DD3065" t="s">
        <v>16106</v>
      </c>
      <c r="DE3065" t="s">
        <v>4158</v>
      </c>
    </row>
    <row r="3066" spans="96:109" x14ac:dyDescent="0.25">
      <c r="CR3066" t="s">
        <v>20056</v>
      </c>
      <c r="CS3066" t="s">
        <v>4030</v>
      </c>
      <c r="CT3066" t="s">
        <v>4034</v>
      </c>
      <c r="CU3066" t="s">
        <v>14654</v>
      </c>
      <c r="CV3066" t="s">
        <v>8593</v>
      </c>
      <c r="CW3066" t="s">
        <v>4132</v>
      </c>
      <c r="CX3066" t="s">
        <v>4105</v>
      </c>
      <c r="CZ3066" t="s">
        <v>4133</v>
      </c>
      <c r="DA3066">
        <v>1</v>
      </c>
      <c r="DB3066" t="s">
        <v>20057</v>
      </c>
      <c r="DC3066" t="s">
        <v>2561</v>
      </c>
      <c r="DD3066" t="s">
        <v>14654</v>
      </c>
      <c r="DE3066" t="s">
        <v>4158</v>
      </c>
    </row>
    <row r="3067" spans="96:109" x14ac:dyDescent="0.25">
      <c r="CR3067" t="s">
        <v>20058</v>
      </c>
      <c r="CS3067" t="s">
        <v>4050</v>
      </c>
      <c r="CT3067" t="s">
        <v>4109</v>
      </c>
      <c r="CU3067" t="s">
        <v>17382</v>
      </c>
      <c r="CV3067" t="s">
        <v>8257</v>
      </c>
      <c r="CX3067" t="s">
        <v>4111</v>
      </c>
      <c r="CZ3067" t="s">
        <v>4133</v>
      </c>
      <c r="DA3067">
        <v>1</v>
      </c>
      <c r="DB3067" t="s">
        <v>20059</v>
      </c>
      <c r="DC3067" t="s">
        <v>2561</v>
      </c>
      <c r="DD3067" t="s">
        <v>17382</v>
      </c>
      <c r="DE3067" t="s">
        <v>4158</v>
      </c>
    </row>
    <row r="3068" spans="96:109" x14ac:dyDescent="0.25">
      <c r="CR3068" t="s">
        <v>20060</v>
      </c>
      <c r="CS3068" t="s">
        <v>4050</v>
      </c>
      <c r="CT3068" t="s">
        <v>4109</v>
      </c>
      <c r="CU3068" t="s">
        <v>15553</v>
      </c>
      <c r="CV3068" t="s">
        <v>4169</v>
      </c>
      <c r="CW3068" t="s">
        <v>4321</v>
      </c>
      <c r="CX3068" t="s">
        <v>4111</v>
      </c>
      <c r="CZ3068" t="s">
        <v>4133</v>
      </c>
      <c r="DA3068">
        <v>1</v>
      </c>
      <c r="DB3068" t="s">
        <v>20061</v>
      </c>
      <c r="DC3068" t="s">
        <v>2561</v>
      </c>
      <c r="DD3068" t="s">
        <v>15553</v>
      </c>
      <c r="DE3068" t="s">
        <v>4158</v>
      </c>
    </row>
    <row r="3069" spans="96:109" x14ac:dyDescent="0.25">
      <c r="CR3069" t="s">
        <v>20062</v>
      </c>
      <c r="CS3069" t="s">
        <v>4050</v>
      </c>
      <c r="CT3069" t="s">
        <v>4034</v>
      </c>
      <c r="CU3069" t="s">
        <v>20063</v>
      </c>
      <c r="CV3069" t="s">
        <v>4571</v>
      </c>
      <c r="CX3069" t="s">
        <v>4105</v>
      </c>
      <c r="CZ3069" t="s">
        <v>4133</v>
      </c>
      <c r="DA3069">
        <v>1</v>
      </c>
      <c r="DB3069" t="s">
        <v>20064</v>
      </c>
      <c r="DC3069" t="s">
        <v>8411</v>
      </c>
      <c r="DD3069" t="s">
        <v>20063</v>
      </c>
      <c r="DE3069" t="s">
        <v>4158</v>
      </c>
    </row>
    <row r="3070" spans="96:109" x14ac:dyDescent="0.25">
      <c r="CR3070" t="s">
        <v>20065</v>
      </c>
      <c r="CS3070" t="s">
        <v>4050</v>
      </c>
      <c r="CT3070" t="s">
        <v>4034</v>
      </c>
      <c r="CU3070" t="s">
        <v>20066</v>
      </c>
      <c r="CV3070" t="s">
        <v>4615</v>
      </c>
      <c r="CX3070" t="s">
        <v>4105</v>
      </c>
      <c r="CZ3070" t="s">
        <v>4133</v>
      </c>
      <c r="DA3070">
        <v>1</v>
      </c>
      <c r="DB3070" t="s">
        <v>20064</v>
      </c>
      <c r="DC3070" t="s">
        <v>8411</v>
      </c>
      <c r="DD3070" t="s">
        <v>20066</v>
      </c>
      <c r="DE3070" t="s">
        <v>4158</v>
      </c>
    </row>
    <row r="3071" spans="96:109" x14ac:dyDescent="0.25">
      <c r="CR3071" t="s">
        <v>20067</v>
      </c>
      <c r="CS3071" t="s">
        <v>4050</v>
      </c>
      <c r="CT3071" t="s">
        <v>4034</v>
      </c>
      <c r="CU3071" t="s">
        <v>20068</v>
      </c>
      <c r="CV3071" t="s">
        <v>4615</v>
      </c>
      <c r="CX3071" t="s">
        <v>4105</v>
      </c>
      <c r="CY3071" s="17">
        <v>0.5</v>
      </c>
      <c r="CZ3071" t="s">
        <v>4133</v>
      </c>
      <c r="DA3071">
        <v>1</v>
      </c>
      <c r="DB3071" t="s">
        <v>20064</v>
      </c>
      <c r="DC3071" t="s">
        <v>8411</v>
      </c>
      <c r="DD3071" t="s">
        <v>20068</v>
      </c>
      <c r="DE3071" t="s">
        <v>4158</v>
      </c>
    </row>
    <row r="3072" spans="96:109" x14ac:dyDescent="0.25">
      <c r="CR3072" t="s">
        <v>20069</v>
      </c>
      <c r="CS3072" t="s">
        <v>4050</v>
      </c>
      <c r="CT3072" t="s">
        <v>4034</v>
      </c>
      <c r="CU3072" t="s">
        <v>20070</v>
      </c>
      <c r="CV3072" t="s">
        <v>4615</v>
      </c>
      <c r="CX3072" t="s">
        <v>4105</v>
      </c>
      <c r="CY3072" s="17">
        <v>0.5</v>
      </c>
      <c r="CZ3072" t="s">
        <v>4133</v>
      </c>
      <c r="DA3072">
        <v>1</v>
      </c>
      <c r="DB3072" t="s">
        <v>20064</v>
      </c>
      <c r="DC3072" t="s">
        <v>8411</v>
      </c>
      <c r="DD3072" t="s">
        <v>20070</v>
      </c>
      <c r="DE3072" t="s">
        <v>4158</v>
      </c>
    </row>
    <row r="3073" spans="96:109" x14ac:dyDescent="0.25">
      <c r="CR3073" t="s">
        <v>20071</v>
      </c>
      <c r="CS3073" t="s">
        <v>4030</v>
      </c>
      <c r="CT3073" t="s">
        <v>4032</v>
      </c>
      <c r="CU3073" t="s">
        <v>20072</v>
      </c>
      <c r="CV3073" t="s">
        <v>8912</v>
      </c>
      <c r="CX3073" t="s">
        <v>4105</v>
      </c>
      <c r="CY3073" s="17">
        <v>0.5</v>
      </c>
      <c r="CZ3073" t="s">
        <v>4133</v>
      </c>
      <c r="DA3073">
        <v>1</v>
      </c>
      <c r="DB3073" t="s">
        <v>20064</v>
      </c>
      <c r="DC3073" t="s">
        <v>8411</v>
      </c>
      <c r="DD3073" t="s">
        <v>20072</v>
      </c>
      <c r="DE3073" t="s">
        <v>4158</v>
      </c>
    </row>
    <row r="3074" spans="96:109" x14ac:dyDescent="0.25">
      <c r="CR3074" t="s">
        <v>20073</v>
      </c>
      <c r="CS3074" t="s">
        <v>4030</v>
      </c>
      <c r="CT3074" t="s">
        <v>4032</v>
      </c>
      <c r="CU3074" t="s">
        <v>20074</v>
      </c>
      <c r="CV3074" t="s">
        <v>8912</v>
      </c>
      <c r="CX3074" t="s">
        <v>4105</v>
      </c>
      <c r="CY3074" s="17">
        <v>0.5</v>
      </c>
      <c r="CZ3074" t="s">
        <v>4133</v>
      </c>
      <c r="DA3074">
        <v>1</v>
      </c>
      <c r="DB3074" t="s">
        <v>20064</v>
      </c>
      <c r="DC3074" t="s">
        <v>8411</v>
      </c>
      <c r="DD3074" t="s">
        <v>20074</v>
      </c>
      <c r="DE3074" t="s">
        <v>4158</v>
      </c>
    </row>
    <row r="3075" spans="96:109" x14ac:dyDescent="0.25">
      <c r="CR3075" t="s">
        <v>22288</v>
      </c>
      <c r="CS3075" t="s">
        <v>4030</v>
      </c>
      <c r="CT3075" t="s">
        <v>4034</v>
      </c>
      <c r="CU3075" t="s">
        <v>21768</v>
      </c>
      <c r="CV3075" t="s">
        <v>21694</v>
      </c>
      <c r="CX3075" t="s">
        <v>4105</v>
      </c>
      <c r="CZ3075" t="s">
        <v>4133</v>
      </c>
      <c r="DA3075">
        <v>1</v>
      </c>
      <c r="DB3075" t="s">
        <v>22289</v>
      </c>
      <c r="DC3075" t="s">
        <v>256</v>
      </c>
      <c r="DD3075" t="s">
        <v>21768</v>
      </c>
      <c r="DE3075" t="s">
        <v>4158</v>
      </c>
    </row>
    <row r="3076" spans="96:109" x14ac:dyDescent="0.25">
      <c r="CR3076" t="s">
        <v>22290</v>
      </c>
      <c r="CS3076" t="s">
        <v>4030</v>
      </c>
      <c r="CT3076" t="s">
        <v>4034</v>
      </c>
      <c r="CU3076" t="s">
        <v>21768</v>
      </c>
      <c r="CV3076" t="s">
        <v>21694</v>
      </c>
      <c r="CX3076" t="s">
        <v>4105</v>
      </c>
      <c r="CZ3076" t="s">
        <v>4133</v>
      </c>
      <c r="DA3076">
        <v>1</v>
      </c>
      <c r="DB3076" t="s">
        <v>22289</v>
      </c>
      <c r="DC3076" t="s">
        <v>256</v>
      </c>
      <c r="DD3076" t="s">
        <v>21768</v>
      </c>
      <c r="DE3076" t="s">
        <v>4158</v>
      </c>
    </row>
    <row r="3077" spans="96:109" x14ac:dyDescent="0.25">
      <c r="CR3077" t="s">
        <v>22291</v>
      </c>
      <c r="CS3077" t="s">
        <v>4030</v>
      </c>
      <c r="CT3077" t="s">
        <v>4034</v>
      </c>
      <c r="CU3077" t="s">
        <v>21534</v>
      </c>
      <c r="CV3077" t="s">
        <v>21694</v>
      </c>
      <c r="CX3077" t="s">
        <v>4105</v>
      </c>
      <c r="CZ3077" t="s">
        <v>4133</v>
      </c>
      <c r="DA3077">
        <v>1</v>
      </c>
      <c r="DB3077" t="s">
        <v>22289</v>
      </c>
      <c r="DC3077" t="s">
        <v>256</v>
      </c>
      <c r="DD3077" t="s">
        <v>21534</v>
      </c>
      <c r="DE3077" t="s">
        <v>4158</v>
      </c>
    </row>
    <row r="3078" spans="96:109" x14ac:dyDescent="0.25">
      <c r="CR3078" t="s">
        <v>22292</v>
      </c>
      <c r="CS3078" t="s">
        <v>4030</v>
      </c>
      <c r="CT3078" t="s">
        <v>4034</v>
      </c>
      <c r="CU3078" t="s">
        <v>21648</v>
      </c>
      <c r="CV3078" t="s">
        <v>21694</v>
      </c>
      <c r="CX3078" t="s">
        <v>4105</v>
      </c>
      <c r="CZ3078" t="s">
        <v>4133</v>
      </c>
      <c r="DA3078">
        <v>1</v>
      </c>
      <c r="DB3078" t="s">
        <v>22289</v>
      </c>
      <c r="DC3078" t="s">
        <v>256</v>
      </c>
      <c r="DD3078" t="s">
        <v>21648</v>
      </c>
      <c r="DE3078" t="s">
        <v>4158</v>
      </c>
    </row>
    <row r="3079" spans="96:109" x14ac:dyDescent="0.25">
      <c r="CR3079" t="s">
        <v>20737</v>
      </c>
      <c r="CS3079" t="s">
        <v>4030</v>
      </c>
      <c r="CT3079" t="s">
        <v>4109</v>
      </c>
      <c r="CU3079" t="s">
        <v>20468</v>
      </c>
      <c r="CV3079" t="s">
        <v>8388</v>
      </c>
      <c r="CX3079" t="s">
        <v>4111</v>
      </c>
      <c r="CZ3079" t="s">
        <v>4133</v>
      </c>
      <c r="DA3079">
        <v>1</v>
      </c>
      <c r="DB3079" t="s">
        <v>20738</v>
      </c>
      <c r="DC3079" t="s">
        <v>256</v>
      </c>
      <c r="DD3079" t="s">
        <v>20468</v>
      </c>
      <c r="DE3079" t="s">
        <v>4158</v>
      </c>
    </row>
    <row r="3080" spans="96:109" x14ac:dyDescent="0.25">
      <c r="CR3080" t="s">
        <v>20739</v>
      </c>
      <c r="CS3080" t="s">
        <v>4030</v>
      </c>
      <c r="CT3080" t="s">
        <v>4032</v>
      </c>
      <c r="CU3080" t="s">
        <v>20412</v>
      </c>
      <c r="CV3080" t="s">
        <v>15643</v>
      </c>
      <c r="CX3080" t="s">
        <v>4105</v>
      </c>
      <c r="CZ3080" t="s">
        <v>4133</v>
      </c>
      <c r="DA3080">
        <v>1</v>
      </c>
      <c r="DB3080" t="s">
        <v>20740</v>
      </c>
      <c r="DC3080" t="s">
        <v>256</v>
      </c>
      <c r="DD3080" t="s">
        <v>20412</v>
      </c>
      <c r="DE3080" t="s">
        <v>4158</v>
      </c>
    </row>
    <row r="3081" spans="96:109" x14ac:dyDescent="0.25">
      <c r="CR3081" t="s">
        <v>20337</v>
      </c>
      <c r="CS3081" t="s">
        <v>4030</v>
      </c>
      <c r="CT3081" t="s">
        <v>4034</v>
      </c>
      <c r="CU3081" t="s">
        <v>20741</v>
      </c>
      <c r="CV3081" t="s">
        <v>8907</v>
      </c>
      <c r="CX3081" t="s">
        <v>4105</v>
      </c>
      <c r="CZ3081" t="s">
        <v>4133</v>
      </c>
      <c r="DA3081">
        <v>1</v>
      </c>
      <c r="DB3081" t="s">
        <v>20339</v>
      </c>
      <c r="DC3081" t="s">
        <v>256</v>
      </c>
      <c r="DD3081" t="s">
        <v>20741</v>
      </c>
      <c r="DE3081" t="s">
        <v>4158</v>
      </c>
    </row>
    <row r="3082" spans="96:109" x14ac:dyDescent="0.25">
      <c r="CR3082" t="s">
        <v>20340</v>
      </c>
      <c r="CS3082" t="s">
        <v>4030</v>
      </c>
      <c r="CT3082" t="s">
        <v>4034</v>
      </c>
      <c r="CU3082" t="s">
        <v>20401</v>
      </c>
      <c r="CV3082" t="s">
        <v>8907</v>
      </c>
      <c r="CX3082" t="s">
        <v>4105</v>
      </c>
      <c r="CZ3082" t="s">
        <v>4133</v>
      </c>
      <c r="DA3082">
        <v>1</v>
      </c>
      <c r="DB3082" t="s">
        <v>20339</v>
      </c>
      <c r="DC3082" t="s">
        <v>256</v>
      </c>
      <c r="DD3082" t="s">
        <v>20401</v>
      </c>
      <c r="DE3082" t="s">
        <v>4158</v>
      </c>
    </row>
    <row r="3083" spans="96:109" x14ac:dyDescent="0.25">
      <c r="CR3083" t="s">
        <v>20341</v>
      </c>
      <c r="CS3083" t="s">
        <v>4030</v>
      </c>
      <c r="CT3083" t="s">
        <v>4034</v>
      </c>
      <c r="CU3083" t="s">
        <v>20742</v>
      </c>
      <c r="CV3083" t="s">
        <v>8907</v>
      </c>
      <c r="CX3083" t="s">
        <v>4105</v>
      </c>
      <c r="CZ3083" t="s">
        <v>4133</v>
      </c>
      <c r="DA3083">
        <v>1</v>
      </c>
      <c r="DB3083" t="s">
        <v>20339</v>
      </c>
      <c r="DC3083" t="s">
        <v>256</v>
      </c>
      <c r="DD3083" t="s">
        <v>20742</v>
      </c>
      <c r="DE3083" t="s">
        <v>4158</v>
      </c>
    </row>
    <row r="3084" spans="96:109" x14ac:dyDescent="0.25">
      <c r="CR3084" t="s">
        <v>20343</v>
      </c>
      <c r="CS3084" t="s">
        <v>4030</v>
      </c>
      <c r="CT3084" t="s">
        <v>4034</v>
      </c>
      <c r="CU3084" t="s">
        <v>20742</v>
      </c>
      <c r="CV3084" t="s">
        <v>8907</v>
      </c>
      <c r="CX3084" t="s">
        <v>4105</v>
      </c>
      <c r="CZ3084" t="s">
        <v>4133</v>
      </c>
      <c r="DA3084">
        <v>1</v>
      </c>
      <c r="DB3084" t="s">
        <v>20339</v>
      </c>
      <c r="DC3084" t="s">
        <v>256</v>
      </c>
      <c r="DD3084" t="s">
        <v>20742</v>
      </c>
      <c r="DE3084" t="s">
        <v>4158</v>
      </c>
    </row>
    <row r="3085" spans="96:109" x14ac:dyDescent="0.25">
      <c r="CR3085" t="s">
        <v>13408</v>
      </c>
      <c r="CS3085" t="s">
        <v>4030</v>
      </c>
      <c r="CT3085" t="s">
        <v>4034</v>
      </c>
      <c r="CU3085" t="s">
        <v>20345</v>
      </c>
      <c r="CV3085" t="s">
        <v>8389</v>
      </c>
      <c r="CX3085" t="s">
        <v>4105</v>
      </c>
      <c r="CZ3085" t="s">
        <v>4133</v>
      </c>
      <c r="DA3085">
        <v>1</v>
      </c>
      <c r="DB3085" t="s">
        <v>13410</v>
      </c>
      <c r="DC3085" t="s">
        <v>256</v>
      </c>
      <c r="DD3085" t="s">
        <v>20345</v>
      </c>
      <c r="DE3085" t="s">
        <v>4158</v>
      </c>
    </row>
    <row r="3086" spans="96:109" x14ac:dyDescent="0.25">
      <c r="CR3086" t="s">
        <v>14196</v>
      </c>
      <c r="CS3086" t="s">
        <v>4030</v>
      </c>
      <c r="CT3086" t="s">
        <v>4034</v>
      </c>
      <c r="CU3086" t="s">
        <v>20734</v>
      </c>
      <c r="CV3086" t="s">
        <v>8389</v>
      </c>
      <c r="CX3086" t="s">
        <v>4105</v>
      </c>
      <c r="CZ3086" t="s">
        <v>4133</v>
      </c>
      <c r="DA3086">
        <v>1</v>
      </c>
      <c r="DB3086" t="s">
        <v>13410</v>
      </c>
      <c r="DC3086" t="s">
        <v>256</v>
      </c>
      <c r="DD3086" t="s">
        <v>20734</v>
      </c>
      <c r="DE3086" t="s">
        <v>4158</v>
      </c>
    </row>
    <row r="3087" spans="96:109" x14ac:dyDescent="0.25">
      <c r="CR3087" t="s">
        <v>20743</v>
      </c>
      <c r="CS3087" t="s">
        <v>4050</v>
      </c>
      <c r="CT3087" t="s">
        <v>4109</v>
      </c>
      <c r="CU3087" t="s">
        <v>20522</v>
      </c>
      <c r="CV3087" t="s">
        <v>8257</v>
      </c>
      <c r="CW3087" t="s">
        <v>8301</v>
      </c>
      <c r="CX3087" t="s">
        <v>4111</v>
      </c>
      <c r="CZ3087" t="s">
        <v>4133</v>
      </c>
      <c r="DA3087">
        <v>1</v>
      </c>
      <c r="DB3087" t="s">
        <v>20744</v>
      </c>
      <c r="DC3087" t="s">
        <v>256</v>
      </c>
      <c r="DD3087" t="s">
        <v>20522</v>
      </c>
      <c r="DE3087" t="s">
        <v>4158</v>
      </c>
    </row>
    <row r="3088" spans="96:109" x14ac:dyDescent="0.25">
      <c r="CR3088" t="s">
        <v>20745</v>
      </c>
      <c r="CS3088" t="s">
        <v>4030</v>
      </c>
      <c r="CT3088" t="s">
        <v>4109</v>
      </c>
      <c r="CU3088" t="s">
        <v>20491</v>
      </c>
      <c r="CV3088" t="s">
        <v>8829</v>
      </c>
      <c r="CW3088" t="s">
        <v>4485</v>
      </c>
      <c r="CX3088" t="s">
        <v>4111</v>
      </c>
      <c r="CZ3088" t="s">
        <v>4133</v>
      </c>
      <c r="DA3088">
        <v>1</v>
      </c>
      <c r="DB3088" t="s">
        <v>20746</v>
      </c>
      <c r="DC3088" t="s">
        <v>256</v>
      </c>
      <c r="DD3088" t="s">
        <v>20491</v>
      </c>
      <c r="DE3088" t="s">
        <v>4158</v>
      </c>
    </row>
    <row r="3089" spans="96:109" x14ac:dyDescent="0.25">
      <c r="CR3089" t="s">
        <v>8287</v>
      </c>
      <c r="CS3089" t="s">
        <v>4050</v>
      </c>
      <c r="CT3089" t="s">
        <v>4032</v>
      </c>
      <c r="CU3089" t="s">
        <v>20747</v>
      </c>
      <c r="CV3089" t="s">
        <v>4176</v>
      </c>
      <c r="CX3089" t="s">
        <v>4105</v>
      </c>
      <c r="CY3089" s="17">
        <v>0.5</v>
      </c>
      <c r="CZ3089" t="s">
        <v>4133</v>
      </c>
      <c r="DA3089">
        <v>1</v>
      </c>
      <c r="DB3089" t="s">
        <v>20748</v>
      </c>
      <c r="DC3089" t="s">
        <v>256</v>
      </c>
      <c r="DD3089" t="s">
        <v>20747</v>
      </c>
      <c r="DE3089" t="s">
        <v>4158</v>
      </c>
    </row>
    <row r="3090" spans="96:109" x14ac:dyDescent="0.25">
      <c r="CR3090" t="s">
        <v>8289</v>
      </c>
      <c r="CS3090" t="s">
        <v>4050</v>
      </c>
      <c r="CT3090" t="s">
        <v>4032</v>
      </c>
      <c r="CU3090" t="s">
        <v>20553</v>
      </c>
      <c r="CV3090" t="s">
        <v>4176</v>
      </c>
      <c r="CX3090" t="s">
        <v>4105</v>
      </c>
      <c r="CY3090" s="17">
        <v>0.5</v>
      </c>
      <c r="CZ3090" t="s">
        <v>4133</v>
      </c>
      <c r="DA3090">
        <v>1</v>
      </c>
      <c r="DB3090" t="s">
        <v>20748</v>
      </c>
      <c r="DC3090" t="s">
        <v>256</v>
      </c>
      <c r="DD3090" t="s">
        <v>20553</v>
      </c>
      <c r="DE3090" t="s">
        <v>4158</v>
      </c>
    </row>
    <row r="3091" spans="96:109" x14ac:dyDescent="0.25">
      <c r="CR3091" t="s">
        <v>8288</v>
      </c>
      <c r="CS3091" t="s">
        <v>4050</v>
      </c>
      <c r="CT3091" t="s">
        <v>4032</v>
      </c>
      <c r="CU3091" t="s">
        <v>21207</v>
      </c>
      <c r="CV3091" t="s">
        <v>4176</v>
      </c>
      <c r="CX3091" t="s">
        <v>4105</v>
      </c>
      <c r="CY3091" s="17">
        <v>0.5</v>
      </c>
      <c r="CZ3091" t="s">
        <v>4133</v>
      </c>
      <c r="DA3091">
        <v>1</v>
      </c>
      <c r="DB3091" t="s">
        <v>20748</v>
      </c>
      <c r="DC3091" t="s">
        <v>256</v>
      </c>
      <c r="DD3091" t="s">
        <v>21207</v>
      </c>
      <c r="DE3091" t="s">
        <v>4158</v>
      </c>
    </row>
    <row r="3092" spans="96:109" x14ac:dyDescent="0.25">
      <c r="CR3092" t="s">
        <v>8290</v>
      </c>
      <c r="CS3092" t="s">
        <v>4050</v>
      </c>
      <c r="CT3092" t="s">
        <v>4034</v>
      </c>
      <c r="CU3092" t="s">
        <v>21163</v>
      </c>
      <c r="CV3092" t="s">
        <v>4176</v>
      </c>
      <c r="CX3092" t="s">
        <v>4105</v>
      </c>
      <c r="CY3092" s="17">
        <v>0.5</v>
      </c>
      <c r="CZ3092" t="s">
        <v>4133</v>
      </c>
      <c r="DA3092">
        <v>1</v>
      </c>
      <c r="DB3092" t="s">
        <v>20748</v>
      </c>
      <c r="DC3092" t="s">
        <v>256</v>
      </c>
      <c r="DD3092" t="s">
        <v>21163</v>
      </c>
      <c r="DE3092" t="s">
        <v>4158</v>
      </c>
    </row>
    <row r="3093" spans="96:109" x14ac:dyDescent="0.25">
      <c r="CR3093" t="s">
        <v>21208</v>
      </c>
      <c r="CS3093" t="s">
        <v>4030</v>
      </c>
      <c r="CT3093" t="s">
        <v>4109</v>
      </c>
      <c r="CU3093" t="s">
        <v>21160</v>
      </c>
      <c r="CV3093" t="s">
        <v>8455</v>
      </c>
      <c r="CX3093" t="s">
        <v>4111</v>
      </c>
      <c r="CZ3093" t="s">
        <v>4133</v>
      </c>
      <c r="DA3093">
        <v>1</v>
      </c>
      <c r="DB3093" t="s">
        <v>21209</v>
      </c>
      <c r="DC3093" t="s">
        <v>256</v>
      </c>
      <c r="DD3093" t="s">
        <v>21160</v>
      </c>
      <c r="DE3093" t="s">
        <v>4158</v>
      </c>
    </row>
    <row r="3094" spans="96:109" x14ac:dyDescent="0.25">
      <c r="CR3094" t="s">
        <v>20075</v>
      </c>
      <c r="CS3094" t="s">
        <v>4030</v>
      </c>
      <c r="CT3094" t="s">
        <v>4034</v>
      </c>
      <c r="CU3094" t="s">
        <v>20076</v>
      </c>
      <c r="CV3094" t="s">
        <v>8454</v>
      </c>
      <c r="CX3094" t="s">
        <v>4105</v>
      </c>
      <c r="CY3094" s="17">
        <v>0.5</v>
      </c>
      <c r="CZ3094" t="s">
        <v>4133</v>
      </c>
      <c r="DA3094">
        <v>1</v>
      </c>
      <c r="DB3094" t="s">
        <v>20077</v>
      </c>
      <c r="DC3094" t="s">
        <v>256</v>
      </c>
      <c r="DD3094" t="s">
        <v>20076</v>
      </c>
      <c r="DE3094" t="s">
        <v>4158</v>
      </c>
    </row>
    <row r="3095" spans="96:109" x14ac:dyDescent="0.25">
      <c r="CR3095" t="s">
        <v>20080</v>
      </c>
      <c r="CS3095" t="s">
        <v>4050</v>
      </c>
      <c r="CT3095" t="s">
        <v>4034</v>
      </c>
      <c r="CU3095" t="s">
        <v>20081</v>
      </c>
      <c r="CV3095" t="s">
        <v>4701</v>
      </c>
      <c r="CX3095" t="s">
        <v>4105</v>
      </c>
      <c r="CY3095" s="17">
        <v>0.5</v>
      </c>
      <c r="CZ3095" t="s">
        <v>4133</v>
      </c>
      <c r="DA3095">
        <v>1</v>
      </c>
      <c r="DB3095" t="s">
        <v>20082</v>
      </c>
      <c r="DC3095" t="s">
        <v>256</v>
      </c>
      <c r="DD3095" t="s">
        <v>20081</v>
      </c>
      <c r="DE3095" t="s">
        <v>4158</v>
      </c>
    </row>
    <row r="3096" spans="96:109" x14ac:dyDescent="0.25">
      <c r="CR3096" t="s">
        <v>20083</v>
      </c>
      <c r="CS3096" t="s">
        <v>4030</v>
      </c>
      <c r="CT3096" t="s">
        <v>4034</v>
      </c>
      <c r="CU3096" t="s">
        <v>20084</v>
      </c>
      <c r="CV3096" t="s">
        <v>8907</v>
      </c>
      <c r="CW3096" t="s">
        <v>4122</v>
      </c>
      <c r="CX3096" t="s">
        <v>4105</v>
      </c>
      <c r="CZ3096" t="s">
        <v>4133</v>
      </c>
      <c r="DA3096">
        <v>1</v>
      </c>
      <c r="DB3096" t="s">
        <v>20085</v>
      </c>
      <c r="DC3096" t="s">
        <v>256</v>
      </c>
      <c r="DD3096" t="s">
        <v>20084</v>
      </c>
      <c r="DE3096" t="s">
        <v>4158</v>
      </c>
    </row>
    <row r="3097" spans="96:109" x14ac:dyDescent="0.25">
      <c r="CR3097" t="s">
        <v>20086</v>
      </c>
      <c r="CS3097" t="s">
        <v>4030</v>
      </c>
      <c r="CT3097" t="s">
        <v>4034</v>
      </c>
      <c r="CU3097" t="s">
        <v>18248</v>
      </c>
      <c r="CV3097" t="s">
        <v>8593</v>
      </c>
      <c r="CX3097" t="s">
        <v>4105</v>
      </c>
      <c r="CZ3097" t="s">
        <v>4133</v>
      </c>
      <c r="DA3097">
        <v>1</v>
      </c>
      <c r="DB3097" t="s">
        <v>20079</v>
      </c>
      <c r="DC3097" t="s">
        <v>256</v>
      </c>
      <c r="DD3097" t="s">
        <v>18248</v>
      </c>
      <c r="DE3097" t="s">
        <v>4158</v>
      </c>
    </row>
    <row r="3098" spans="96:109" x14ac:dyDescent="0.25">
      <c r="CR3098" t="s">
        <v>20088</v>
      </c>
      <c r="CS3098" t="s">
        <v>4030</v>
      </c>
      <c r="CT3098" t="s">
        <v>4034</v>
      </c>
      <c r="CU3098" t="s">
        <v>14950</v>
      </c>
      <c r="CV3098" t="s">
        <v>8593</v>
      </c>
      <c r="CX3098" t="s">
        <v>4105</v>
      </c>
      <c r="CZ3098" t="s">
        <v>4133</v>
      </c>
      <c r="DA3098">
        <v>1</v>
      </c>
      <c r="DB3098" t="s">
        <v>20079</v>
      </c>
      <c r="DC3098" t="s">
        <v>256</v>
      </c>
      <c r="DD3098" t="s">
        <v>14950</v>
      </c>
      <c r="DE3098" t="s">
        <v>4158</v>
      </c>
    </row>
    <row r="3099" spans="96:109" x14ac:dyDescent="0.25">
      <c r="CR3099" t="s">
        <v>20078</v>
      </c>
      <c r="CS3099" t="s">
        <v>4030</v>
      </c>
      <c r="CT3099" t="s">
        <v>4034</v>
      </c>
      <c r="CU3099" t="s">
        <v>14953</v>
      </c>
      <c r="CV3099" t="s">
        <v>8593</v>
      </c>
      <c r="CX3099" t="s">
        <v>4105</v>
      </c>
      <c r="CZ3099" t="s">
        <v>4133</v>
      </c>
      <c r="DA3099">
        <v>1</v>
      </c>
      <c r="DB3099" t="s">
        <v>20079</v>
      </c>
      <c r="DC3099" t="s">
        <v>256</v>
      </c>
      <c r="DD3099" t="s">
        <v>14953</v>
      </c>
      <c r="DE3099" t="s">
        <v>4158</v>
      </c>
    </row>
    <row r="3100" spans="96:109" x14ac:dyDescent="0.25">
      <c r="CR3100" t="s">
        <v>20087</v>
      </c>
      <c r="CS3100" t="s">
        <v>4030</v>
      </c>
      <c r="CT3100" t="s">
        <v>4034</v>
      </c>
      <c r="CU3100" t="s">
        <v>13230</v>
      </c>
      <c r="CV3100" t="s">
        <v>8593</v>
      </c>
      <c r="CX3100" t="s">
        <v>4105</v>
      </c>
      <c r="CZ3100" t="s">
        <v>4133</v>
      </c>
      <c r="DA3100">
        <v>1</v>
      </c>
      <c r="DB3100" t="s">
        <v>20079</v>
      </c>
      <c r="DC3100" t="s">
        <v>256</v>
      </c>
      <c r="DD3100" t="s">
        <v>13230</v>
      </c>
      <c r="DE3100" t="s">
        <v>4158</v>
      </c>
    </row>
    <row r="3101" spans="96:109" x14ac:dyDescent="0.25">
      <c r="CR3101" t="s">
        <v>20089</v>
      </c>
      <c r="CS3101" t="s">
        <v>4050</v>
      </c>
      <c r="CT3101" t="s">
        <v>4109</v>
      </c>
      <c r="CU3101" t="s">
        <v>20090</v>
      </c>
      <c r="CV3101" t="s">
        <v>4701</v>
      </c>
      <c r="CX3101" t="s">
        <v>4111</v>
      </c>
      <c r="CZ3101" t="s">
        <v>4133</v>
      </c>
      <c r="DA3101">
        <v>1</v>
      </c>
      <c r="DB3101" t="s">
        <v>20091</v>
      </c>
      <c r="DC3101" t="s">
        <v>256</v>
      </c>
      <c r="DD3101" t="s">
        <v>20090</v>
      </c>
      <c r="DE3101" t="s">
        <v>4158</v>
      </c>
    </row>
    <row r="3102" spans="96:109" x14ac:dyDescent="0.25">
      <c r="CR3102" t="s">
        <v>20092</v>
      </c>
      <c r="CS3102" t="s">
        <v>4050</v>
      </c>
      <c r="CT3102" t="s">
        <v>4034</v>
      </c>
      <c r="CU3102" t="s">
        <v>15332</v>
      </c>
      <c r="CV3102" t="s">
        <v>4701</v>
      </c>
      <c r="CX3102" t="s">
        <v>4105</v>
      </c>
      <c r="CZ3102" t="s">
        <v>4133</v>
      </c>
      <c r="DA3102">
        <v>1</v>
      </c>
      <c r="DB3102" t="s">
        <v>20093</v>
      </c>
      <c r="DC3102" t="s">
        <v>256</v>
      </c>
      <c r="DD3102" t="s">
        <v>15332</v>
      </c>
      <c r="DE3102" t="s">
        <v>4158</v>
      </c>
    </row>
    <row r="3103" spans="96:109" x14ac:dyDescent="0.25">
      <c r="CR3103" t="s">
        <v>20094</v>
      </c>
      <c r="CS3103" t="s">
        <v>4050</v>
      </c>
      <c r="CT3103" t="s">
        <v>4027</v>
      </c>
      <c r="CU3103" t="s">
        <v>16996</v>
      </c>
      <c r="CV3103" t="s">
        <v>4701</v>
      </c>
      <c r="CX3103" t="s">
        <v>4105</v>
      </c>
      <c r="CZ3103" t="s">
        <v>4133</v>
      </c>
      <c r="DA3103">
        <v>1</v>
      </c>
      <c r="DB3103" t="s">
        <v>20095</v>
      </c>
      <c r="DC3103" t="s">
        <v>256</v>
      </c>
      <c r="DD3103" t="s">
        <v>16996</v>
      </c>
      <c r="DE3103" t="s">
        <v>4158</v>
      </c>
    </row>
    <row r="3104" spans="96:109" x14ac:dyDescent="0.25">
      <c r="CR3104" t="s">
        <v>20096</v>
      </c>
      <c r="CS3104" t="s">
        <v>4050</v>
      </c>
      <c r="CT3104" t="s">
        <v>4034</v>
      </c>
      <c r="CU3104" t="s">
        <v>17919</v>
      </c>
      <c r="CV3104" t="s">
        <v>4701</v>
      </c>
      <c r="CX3104" t="s">
        <v>4105</v>
      </c>
      <c r="CZ3104" t="s">
        <v>4133</v>
      </c>
      <c r="DA3104">
        <v>1</v>
      </c>
      <c r="DB3104" t="s">
        <v>20097</v>
      </c>
      <c r="DC3104" t="s">
        <v>256</v>
      </c>
      <c r="DD3104" t="s">
        <v>17919</v>
      </c>
      <c r="DE3104" t="s">
        <v>4158</v>
      </c>
    </row>
    <row r="3105" spans="96:109" x14ac:dyDescent="0.25">
      <c r="CR3105" t="s">
        <v>20098</v>
      </c>
      <c r="CS3105" t="s">
        <v>4050</v>
      </c>
      <c r="CT3105" t="s">
        <v>4034</v>
      </c>
      <c r="CU3105" t="s">
        <v>17081</v>
      </c>
      <c r="CV3105" t="s">
        <v>4701</v>
      </c>
      <c r="CX3105" t="s">
        <v>4105</v>
      </c>
      <c r="CZ3105" t="s">
        <v>4133</v>
      </c>
      <c r="DA3105">
        <v>1</v>
      </c>
      <c r="DB3105" t="s">
        <v>20097</v>
      </c>
      <c r="DC3105" t="s">
        <v>256</v>
      </c>
      <c r="DD3105" t="s">
        <v>17081</v>
      </c>
      <c r="DE3105" t="s">
        <v>4158</v>
      </c>
    </row>
    <row r="3106" spans="96:109" x14ac:dyDescent="0.25">
      <c r="CR3106" t="s">
        <v>9359</v>
      </c>
      <c r="CS3106" t="s">
        <v>4050</v>
      </c>
      <c r="CT3106" t="s">
        <v>4109</v>
      </c>
      <c r="CU3106" t="s">
        <v>9360</v>
      </c>
      <c r="CV3106" t="s">
        <v>4198</v>
      </c>
      <c r="CW3106" t="s">
        <v>4390</v>
      </c>
      <c r="CX3106" t="s">
        <v>4111</v>
      </c>
      <c r="CZ3106" t="s">
        <v>4133</v>
      </c>
      <c r="DA3106">
        <v>1</v>
      </c>
      <c r="DB3106" t="s">
        <v>9361</v>
      </c>
      <c r="DC3106" t="s">
        <v>256</v>
      </c>
      <c r="DD3106" t="s">
        <v>9360</v>
      </c>
      <c r="DE3106" t="s">
        <v>4158</v>
      </c>
    </row>
    <row r="3107" spans="96:109" x14ac:dyDescent="0.25">
      <c r="CR3107" t="s">
        <v>9875</v>
      </c>
      <c r="CS3107" t="s">
        <v>4030</v>
      </c>
      <c r="CT3107" t="s">
        <v>4034</v>
      </c>
      <c r="CU3107" t="s">
        <v>10127</v>
      </c>
      <c r="CV3107" t="s">
        <v>8558</v>
      </c>
      <c r="CX3107" t="s">
        <v>4105</v>
      </c>
      <c r="CY3107" s="17">
        <v>0.2</v>
      </c>
      <c r="CZ3107" t="s">
        <v>4133</v>
      </c>
      <c r="DA3107">
        <v>1</v>
      </c>
      <c r="DB3107" t="s">
        <v>9877</v>
      </c>
      <c r="DC3107" t="s">
        <v>256</v>
      </c>
      <c r="DD3107" t="s">
        <v>10127</v>
      </c>
      <c r="DE3107" t="s">
        <v>4158</v>
      </c>
    </row>
    <row r="3108" spans="96:109" x14ac:dyDescent="0.25">
      <c r="CR3108" t="s">
        <v>10128</v>
      </c>
      <c r="CS3108" t="s">
        <v>4050</v>
      </c>
      <c r="CT3108" t="s">
        <v>4027</v>
      </c>
      <c r="CU3108" t="s">
        <v>9990</v>
      </c>
      <c r="CV3108" t="s">
        <v>4571</v>
      </c>
      <c r="CX3108" t="s">
        <v>4105</v>
      </c>
      <c r="CZ3108" t="s">
        <v>4133</v>
      </c>
      <c r="DA3108">
        <v>1</v>
      </c>
      <c r="DB3108" t="s">
        <v>10129</v>
      </c>
      <c r="DC3108" t="s">
        <v>256</v>
      </c>
      <c r="DD3108" t="s">
        <v>9990</v>
      </c>
      <c r="DE3108" t="s">
        <v>4158</v>
      </c>
    </row>
    <row r="3109" spans="96:109" x14ac:dyDescent="0.25">
      <c r="CR3109" t="s">
        <v>10530</v>
      </c>
      <c r="CS3109" t="s">
        <v>4030</v>
      </c>
      <c r="CT3109" t="s">
        <v>4104</v>
      </c>
      <c r="CU3109" t="s">
        <v>10531</v>
      </c>
      <c r="CV3109" t="s">
        <v>8594</v>
      </c>
      <c r="CW3109" t="s">
        <v>4491</v>
      </c>
      <c r="CX3109" t="s">
        <v>4105</v>
      </c>
      <c r="CZ3109" t="s">
        <v>4133</v>
      </c>
      <c r="DA3109">
        <v>1</v>
      </c>
      <c r="DB3109" t="s">
        <v>10532</v>
      </c>
      <c r="DC3109" t="s">
        <v>256</v>
      </c>
      <c r="DD3109" t="s">
        <v>10531</v>
      </c>
      <c r="DE3109" t="s">
        <v>4158</v>
      </c>
    </row>
    <row r="3110" spans="96:109" x14ac:dyDescent="0.25">
      <c r="CR3110" t="s">
        <v>20099</v>
      </c>
      <c r="CS3110" t="s">
        <v>4050</v>
      </c>
      <c r="CT3110" t="s">
        <v>4109</v>
      </c>
      <c r="CU3110" t="s">
        <v>20100</v>
      </c>
      <c r="CV3110" t="s">
        <v>8387</v>
      </c>
      <c r="CX3110" t="s">
        <v>4111</v>
      </c>
      <c r="CZ3110" t="s">
        <v>4133</v>
      </c>
      <c r="DA3110">
        <v>1</v>
      </c>
      <c r="DB3110" t="s">
        <v>20101</v>
      </c>
      <c r="DC3110" t="s">
        <v>256</v>
      </c>
      <c r="DD3110" t="s">
        <v>20100</v>
      </c>
      <c r="DE3110" t="s">
        <v>4158</v>
      </c>
    </row>
    <row r="3111" spans="96:109" x14ac:dyDescent="0.25">
      <c r="CR3111" t="s">
        <v>20109</v>
      </c>
      <c r="CS3111" t="s">
        <v>4030</v>
      </c>
      <c r="CT3111" t="s">
        <v>4034</v>
      </c>
      <c r="CU3111" t="s">
        <v>17678</v>
      </c>
      <c r="CV3111" t="s">
        <v>8537</v>
      </c>
      <c r="CX3111" t="s">
        <v>4105</v>
      </c>
      <c r="CZ3111" t="s">
        <v>4133</v>
      </c>
      <c r="DA3111">
        <v>1</v>
      </c>
      <c r="DB3111" t="s">
        <v>20103</v>
      </c>
      <c r="DC3111" t="s">
        <v>256</v>
      </c>
      <c r="DD3111" t="s">
        <v>17678</v>
      </c>
      <c r="DE3111" t="s">
        <v>4158</v>
      </c>
    </row>
    <row r="3112" spans="96:109" x14ac:dyDescent="0.25">
      <c r="CR3112" t="s">
        <v>20104</v>
      </c>
      <c r="CS3112" t="s">
        <v>4030</v>
      </c>
      <c r="CT3112" t="s">
        <v>4034</v>
      </c>
      <c r="CU3112" t="s">
        <v>20105</v>
      </c>
      <c r="CV3112" t="s">
        <v>8537</v>
      </c>
      <c r="CX3112" t="s">
        <v>4105</v>
      </c>
      <c r="CZ3112" t="s">
        <v>4133</v>
      </c>
      <c r="DA3112">
        <v>1</v>
      </c>
      <c r="DB3112" t="s">
        <v>20103</v>
      </c>
      <c r="DC3112" t="s">
        <v>256</v>
      </c>
      <c r="DD3112" t="s">
        <v>20105</v>
      </c>
      <c r="DE3112" t="s">
        <v>4158</v>
      </c>
    </row>
    <row r="3113" spans="96:109" x14ac:dyDescent="0.25">
      <c r="CR3113" t="s">
        <v>20102</v>
      </c>
      <c r="CS3113" t="s">
        <v>4030</v>
      </c>
      <c r="CT3113" t="s">
        <v>4034</v>
      </c>
      <c r="CU3113" t="s">
        <v>17114</v>
      </c>
      <c r="CV3113" t="s">
        <v>8537</v>
      </c>
      <c r="CX3113" t="s">
        <v>4105</v>
      </c>
      <c r="CZ3113" t="s">
        <v>4133</v>
      </c>
      <c r="DA3113">
        <v>1</v>
      </c>
      <c r="DB3113" t="s">
        <v>20103</v>
      </c>
      <c r="DC3113" t="s">
        <v>256</v>
      </c>
      <c r="DD3113" t="s">
        <v>17114</v>
      </c>
      <c r="DE3113" t="s">
        <v>4158</v>
      </c>
    </row>
    <row r="3114" spans="96:109" x14ac:dyDescent="0.25">
      <c r="CR3114" t="s">
        <v>20106</v>
      </c>
      <c r="CS3114" t="s">
        <v>4030</v>
      </c>
      <c r="CT3114" t="s">
        <v>4034</v>
      </c>
      <c r="CU3114" t="s">
        <v>16842</v>
      </c>
      <c r="CV3114" t="s">
        <v>8537</v>
      </c>
      <c r="CX3114" t="s">
        <v>4105</v>
      </c>
      <c r="CZ3114" t="s">
        <v>4133</v>
      </c>
      <c r="DA3114">
        <v>1</v>
      </c>
      <c r="DB3114" t="s">
        <v>20103</v>
      </c>
      <c r="DC3114" t="s">
        <v>256</v>
      </c>
      <c r="DD3114" t="s">
        <v>16842</v>
      </c>
      <c r="DE3114" t="s">
        <v>4158</v>
      </c>
    </row>
    <row r="3115" spans="96:109" x14ac:dyDescent="0.25">
      <c r="CR3115" t="s">
        <v>20110</v>
      </c>
      <c r="CS3115" t="s">
        <v>4030</v>
      </c>
      <c r="CT3115" t="s">
        <v>4034</v>
      </c>
      <c r="CU3115" t="s">
        <v>15777</v>
      </c>
      <c r="CV3115" t="s">
        <v>8646</v>
      </c>
      <c r="CW3115" t="s">
        <v>4648</v>
      </c>
      <c r="CX3115" t="s">
        <v>4105</v>
      </c>
      <c r="CZ3115" t="s">
        <v>4133</v>
      </c>
      <c r="DA3115">
        <v>1</v>
      </c>
      <c r="DB3115" t="s">
        <v>20108</v>
      </c>
      <c r="DC3115" t="s">
        <v>256</v>
      </c>
      <c r="DD3115" t="s">
        <v>15777</v>
      </c>
      <c r="DE3115" t="s">
        <v>4158</v>
      </c>
    </row>
    <row r="3116" spans="96:109" x14ac:dyDescent="0.25">
      <c r="CR3116" t="s">
        <v>20111</v>
      </c>
      <c r="CS3116" t="s">
        <v>4030</v>
      </c>
      <c r="CT3116" t="s">
        <v>4034</v>
      </c>
      <c r="CU3116" t="s">
        <v>20112</v>
      </c>
      <c r="CV3116" t="s">
        <v>8646</v>
      </c>
      <c r="CW3116" t="s">
        <v>4648</v>
      </c>
      <c r="CX3116" t="s">
        <v>4105</v>
      </c>
      <c r="CZ3116" t="s">
        <v>4133</v>
      </c>
      <c r="DA3116">
        <v>1</v>
      </c>
      <c r="DB3116" t="s">
        <v>20108</v>
      </c>
      <c r="DC3116" t="s">
        <v>256</v>
      </c>
      <c r="DD3116" t="s">
        <v>20112</v>
      </c>
      <c r="DE3116" t="s">
        <v>4158</v>
      </c>
    </row>
    <row r="3117" spans="96:109" x14ac:dyDescent="0.25">
      <c r="CR3117" t="s">
        <v>20113</v>
      </c>
      <c r="CS3117" t="s">
        <v>4030</v>
      </c>
      <c r="CT3117" t="s">
        <v>4034</v>
      </c>
      <c r="CU3117" t="s">
        <v>14216</v>
      </c>
      <c r="CV3117" t="s">
        <v>8646</v>
      </c>
      <c r="CW3117" t="s">
        <v>4648</v>
      </c>
      <c r="CX3117" t="s">
        <v>4105</v>
      </c>
      <c r="CZ3117" t="s">
        <v>4133</v>
      </c>
      <c r="DA3117">
        <v>1</v>
      </c>
      <c r="DB3117" t="s">
        <v>20108</v>
      </c>
      <c r="DC3117" t="s">
        <v>256</v>
      </c>
      <c r="DD3117" t="s">
        <v>14216</v>
      </c>
      <c r="DE3117" t="s">
        <v>4158</v>
      </c>
    </row>
    <row r="3118" spans="96:109" x14ac:dyDescent="0.25">
      <c r="CR3118" t="s">
        <v>20114</v>
      </c>
      <c r="CS3118" t="s">
        <v>4030</v>
      </c>
      <c r="CT3118" t="s">
        <v>4034</v>
      </c>
      <c r="CU3118" t="s">
        <v>14216</v>
      </c>
      <c r="CV3118" t="s">
        <v>8646</v>
      </c>
      <c r="CW3118" t="s">
        <v>4648</v>
      </c>
      <c r="CX3118" t="s">
        <v>4105</v>
      </c>
      <c r="CZ3118" t="s">
        <v>4133</v>
      </c>
      <c r="DA3118">
        <v>1</v>
      </c>
      <c r="DB3118" t="s">
        <v>20108</v>
      </c>
      <c r="DC3118" t="s">
        <v>256</v>
      </c>
      <c r="DD3118" t="s">
        <v>14216</v>
      </c>
      <c r="DE3118" t="s">
        <v>4158</v>
      </c>
    </row>
    <row r="3119" spans="96:109" x14ac:dyDescent="0.25">
      <c r="CR3119" t="s">
        <v>20115</v>
      </c>
      <c r="CS3119" t="s">
        <v>4030</v>
      </c>
      <c r="CT3119" t="s">
        <v>4034</v>
      </c>
      <c r="CU3119" t="s">
        <v>20116</v>
      </c>
      <c r="CV3119" t="s">
        <v>8646</v>
      </c>
      <c r="CW3119" t="s">
        <v>4648</v>
      </c>
      <c r="CX3119" t="s">
        <v>4105</v>
      </c>
      <c r="CZ3119" t="s">
        <v>4133</v>
      </c>
      <c r="DA3119">
        <v>1</v>
      </c>
      <c r="DB3119" t="s">
        <v>20108</v>
      </c>
      <c r="DC3119" t="s">
        <v>256</v>
      </c>
      <c r="DD3119" t="s">
        <v>20116</v>
      </c>
      <c r="DE3119" t="s">
        <v>4158</v>
      </c>
    </row>
    <row r="3120" spans="96:109" x14ac:dyDescent="0.25">
      <c r="CR3120" t="s">
        <v>20107</v>
      </c>
      <c r="CS3120" t="s">
        <v>4030</v>
      </c>
      <c r="CT3120" t="s">
        <v>4027</v>
      </c>
      <c r="CU3120" t="s">
        <v>13653</v>
      </c>
      <c r="CV3120" t="s">
        <v>8646</v>
      </c>
      <c r="CX3120" t="s">
        <v>4105</v>
      </c>
      <c r="CZ3120" t="s">
        <v>4133</v>
      </c>
      <c r="DA3120">
        <v>1</v>
      </c>
      <c r="DB3120" t="s">
        <v>20108</v>
      </c>
      <c r="DC3120" t="s">
        <v>256</v>
      </c>
      <c r="DD3120" t="s">
        <v>13653</v>
      </c>
      <c r="DE3120" t="s">
        <v>4158</v>
      </c>
    </row>
    <row r="3121" spans="96:109" x14ac:dyDescent="0.25">
      <c r="CR3121" t="s">
        <v>20117</v>
      </c>
      <c r="CS3121" t="s">
        <v>4050</v>
      </c>
      <c r="CT3121" t="s">
        <v>4034</v>
      </c>
      <c r="CU3121" t="s">
        <v>13800</v>
      </c>
      <c r="CV3121" t="s">
        <v>4615</v>
      </c>
      <c r="CX3121" t="s">
        <v>4105</v>
      </c>
      <c r="CZ3121" t="s">
        <v>4133</v>
      </c>
      <c r="DA3121">
        <v>1</v>
      </c>
      <c r="DB3121" t="s">
        <v>20118</v>
      </c>
      <c r="DC3121" t="s">
        <v>256</v>
      </c>
      <c r="DD3121" t="s">
        <v>13800</v>
      </c>
      <c r="DE3121" t="s">
        <v>4158</v>
      </c>
    </row>
    <row r="3122" spans="96:109" x14ac:dyDescent="0.25">
      <c r="CR3122" t="s">
        <v>20119</v>
      </c>
      <c r="CS3122" t="s">
        <v>4050</v>
      </c>
      <c r="CT3122" t="s">
        <v>4034</v>
      </c>
      <c r="CU3122" t="s">
        <v>16618</v>
      </c>
      <c r="CV3122" t="s">
        <v>4615</v>
      </c>
      <c r="CX3122" t="s">
        <v>4105</v>
      </c>
      <c r="CZ3122" t="s">
        <v>4133</v>
      </c>
      <c r="DA3122">
        <v>1</v>
      </c>
      <c r="DB3122" t="s">
        <v>20118</v>
      </c>
      <c r="DC3122" t="s">
        <v>256</v>
      </c>
      <c r="DD3122" t="s">
        <v>16618</v>
      </c>
      <c r="DE3122" t="s">
        <v>4158</v>
      </c>
    </row>
    <row r="3123" spans="96:109" x14ac:dyDescent="0.25">
      <c r="CR3123" t="s">
        <v>20120</v>
      </c>
      <c r="CS3123" t="s">
        <v>4050</v>
      </c>
      <c r="CT3123" t="s">
        <v>4034</v>
      </c>
      <c r="CU3123" t="s">
        <v>20121</v>
      </c>
      <c r="CV3123" t="s">
        <v>4615</v>
      </c>
      <c r="CX3123" t="s">
        <v>4105</v>
      </c>
      <c r="CZ3123" t="s">
        <v>4133</v>
      </c>
      <c r="DA3123">
        <v>1</v>
      </c>
      <c r="DB3123" t="s">
        <v>20118</v>
      </c>
      <c r="DC3123" t="s">
        <v>256</v>
      </c>
      <c r="DD3123" t="s">
        <v>20121</v>
      </c>
      <c r="DE3123" t="s">
        <v>4158</v>
      </c>
    </row>
    <row r="3124" spans="96:109" x14ac:dyDescent="0.25">
      <c r="CR3124" t="s">
        <v>20122</v>
      </c>
      <c r="CS3124" t="s">
        <v>4050</v>
      </c>
      <c r="CT3124" t="s">
        <v>4034</v>
      </c>
      <c r="CU3124" t="s">
        <v>20121</v>
      </c>
      <c r="CV3124" t="s">
        <v>4615</v>
      </c>
      <c r="CX3124" t="s">
        <v>4105</v>
      </c>
      <c r="CZ3124" t="s">
        <v>4133</v>
      </c>
      <c r="DA3124">
        <v>1</v>
      </c>
      <c r="DB3124" t="s">
        <v>20118</v>
      </c>
      <c r="DC3124" t="s">
        <v>256</v>
      </c>
      <c r="DD3124" t="s">
        <v>20121</v>
      </c>
      <c r="DE3124" t="s">
        <v>4158</v>
      </c>
    </row>
    <row r="3125" spans="96:109" x14ac:dyDescent="0.25">
      <c r="CR3125" t="s">
        <v>20123</v>
      </c>
      <c r="CS3125" t="s">
        <v>4050</v>
      </c>
      <c r="CT3125" t="s">
        <v>4034</v>
      </c>
      <c r="CU3125" t="s">
        <v>20124</v>
      </c>
      <c r="CV3125" t="s">
        <v>4615</v>
      </c>
      <c r="CX3125" t="s">
        <v>4105</v>
      </c>
      <c r="CZ3125" t="s">
        <v>4133</v>
      </c>
      <c r="DA3125">
        <v>1</v>
      </c>
      <c r="DB3125" t="s">
        <v>20118</v>
      </c>
      <c r="DC3125" t="s">
        <v>256</v>
      </c>
      <c r="DD3125" t="s">
        <v>20124</v>
      </c>
      <c r="DE3125" t="s">
        <v>4158</v>
      </c>
    </row>
    <row r="3126" spans="96:109" x14ac:dyDescent="0.25">
      <c r="CR3126" t="s">
        <v>20125</v>
      </c>
      <c r="CS3126" t="s">
        <v>4050</v>
      </c>
      <c r="CT3126" t="s">
        <v>4034</v>
      </c>
      <c r="CU3126" t="s">
        <v>20126</v>
      </c>
      <c r="CV3126" t="s">
        <v>4615</v>
      </c>
      <c r="CX3126" t="s">
        <v>4105</v>
      </c>
      <c r="CZ3126" t="s">
        <v>4133</v>
      </c>
      <c r="DA3126">
        <v>1</v>
      </c>
      <c r="DB3126" t="s">
        <v>20118</v>
      </c>
      <c r="DC3126" t="s">
        <v>256</v>
      </c>
      <c r="DD3126" t="s">
        <v>20126</v>
      </c>
      <c r="DE3126" t="s">
        <v>4158</v>
      </c>
    </row>
    <row r="3127" spans="96:109" x14ac:dyDescent="0.25">
      <c r="CR3127" t="s">
        <v>20129</v>
      </c>
      <c r="CS3127" t="s">
        <v>4030</v>
      </c>
      <c r="CT3127" t="s">
        <v>4034</v>
      </c>
      <c r="CU3127" t="s">
        <v>20130</v>
      </c>
      <c r="CV3127" t="s">
        <v>8907</v>
      </c>
      <c r="CW3127" t="s">
        <v>4122</v>
      </c>
      <c r="CX3127" t="s">
        <v>4105</v>
      </c>
      <c r="CZ3127" t="s">
        <v>4133</v>
      </c>
      <c r="DA3127">
        <v>1</v>
      </c>
      <c r="DB3127" t="s">
        <v>20131</v>
      </c>
      <c r="DC3127" t="s">
        <v>256</v>
      </c>
      <c r="DD3127" t="s">
        <v>20130</v>
      </c>
      <c r="DE3127" t="s">
        <v>4158</v>
      </c>
    </row>
    <row r="3128" spans="96:109" x14ac:dyDescent="0.25">
      <c r="CR3128" t="s">
        <v>20132</v>
      </c>
      <c r="CS3128" t="s">
        <v>4030</v>
      </c>
      <c r="CT3128" t="s">
        <v>4034</v>
      </c>
      <c r="CU3128" t="s">
        <v>20133</v>
      </c>
      <c r="CV3128" t="s">
        <v>8593</v>
      </c>
      <c r="CX3128" t="s">
        <v>4105</v>
      </c>
      <c r="CZ3128" t="s">
        <v>4133</v>
      </c>
      <c r="DA3128">
        <v>1</v>
      </c>
      <c r="DB3128" t="s">
        <v>20134</v>
      </c>
      <c r="DC3128" t="s">
        <v>256</v>
      </c>
      <c r="DD3128" t="s">
        <v>20133</v>
      </c>
      <c r="DE3128" t="s">
        <v>4158</v>
      </c>
    </row>
    <row r="3129" spans="96:109" x14ac:dyDescent="0.25">
      <c r="CR3129" t="s">
        <v>20135</v>
      </c>
      <c r="CS3129" t="s">
        <v>4030</v>
      </c>
      <c r="CT3129" t="s">
        <v>4104</v>
      </c>
      <c r="CU3129" t="s">
        <v>14044</v>
      </c>
      <c r="CV3129" t="s">
        <v>8646</v>
      </c>
      <c r="CW3129" t="s">
        <v>4403</v>
      </c>
      <c r="CX3129" t="s">
        <v>4105</v>
      </c>
      <c r="CZ3129" t="s">
        <v>4133</v>
      </c>
      <c r="DA3129">
        <v>1</v>
      </c>
      <c r="DB3129" t="s">
        <v>20136</v>
      </c>
      <c r="DC3129" t="s">
        <v>256</v>
      </c>
      <c r="DD3129" t="s">
        <v>14044</v>
      </c>
      <c r="DE3129" t="s">
        <v>4158</v>
      </c>
    </row>
    <row r="3130" spans="96:109" x14ac:dyDescent="0.25">
      <c r="CR3130" t="s">
        <v>20137</v>
      </c>
      <c r="CS3130" t="s">
        <v>4050</v>
      </c>
      <c r="CT3130" t="s">
        <v>4032</v>
      </c>
      <c r="CU3130" t="s">
        <v>13409</v>
      </c>
      <c r="CV3130" t="s">
        <v>8387</v>
      </c>
      <c r="CX3130" t="s">
        <v>4105</v>
      </c>
      <c r="CZ3130" t="s">
        <v>4133</v>
      </c>
      <c r="DA3130">
        <v>1</v>
      </c>
      <c r="DB3130" t="s">
        <v>20136</v>
      </c>
      <c r="DC3130" t="s">
        <v>256</v>
      </c>
      <c r="DD3130" t="s">
        <v>13409</v>
      </c>
      <c r="DE3130" t="s">
        <v>4158</v>
      </c>
    </row>
    <row r="3131" spans="96:109" x14ac:dyDescent="0.25">
      <c r="CR3131" t="s">
        <v>20138</v>
      </c>
      <c r="CS3131" t="s">
        <v>4050</v>
      </c>
      <c r="CT3131" t="s">
        <v>4032</v>
      </c>
      <c r="CU3131" t="s">
        <v>13411</v>
      </c>
      <c r="CV3131" t="s">
        <v>8387</v>
      </c>
      <c r="CX3131" t="s">
        <v>4105</v>
      </c>
      <c r="CZ3131" t="s">
        <v>4133</v>
      </c>
      <c r="DA3131">
        <v>1</v>
      </c>
      <c r="DB3131" t="s">
        <v>20136</v>
      </c>
      <c r="DC3131" t="s">
        <v>256</v>
      </c>
      <c r="DD3131" t="s">
        <v>13411</v>
      </c>
      <c r="DE3131" t="s">
        <v>4158</v>
      </c>
    </row>
    <row r="3132" spans="96:109" x14ac:dyDescent="0.25">
      <c r="CR3132" t="s">
        <v>20139</v>
      </c>
      <c r="CS3132" t="s">
        <v>4050</v>
      </c>
      <c r="CT3132" t="s">
        <v>4109</v>
      </c>
      <c r="CU3132" t="s">
        <v>15251</v>
      </c>
      <c r="CV3132" t="s">
        <v>4615</v>
      </c>
      <c r="CX3132" t="s">
        <v>4111</v>
      </c>
      <c r="CZ3132" t="s">
        <v>4133</v>
      </c>
      <c r="DA3132">
        <v>1</v>
      </c>
      <c r="DB3132" t="s">
        <v>20140</v>
      </c>
      <c r="DC3132" t="s">
        <v>256</v>
      </c>
      <c r="DD3132" t="s">
        <v>15251</v>
      </c>
      <c r="DE3132" t="s">
        <v>4158</v>
      </c>
    </row>
    <row r="3133" spans="96:109" x14ac:dyDescent="0.25">
      <c r="CR3133" t="s">
        <v>20127</v>
      </c>
      <c r="CS3133" t="s">
        <v>4030</v>
      </c>
      <c r="CT3133" t="s">
        <v>4034</v>
      </c>
      <c r="CU3133" t="s">
        <v>16731</v>
      </c>
      <c r="CV3133" t="s">
        <v>8907</v>
      </c>
      <c r="CX3133" t="s">
        <v>4105</v>
      </c>
      <c r="CZ3133" t="s">
        <v>4133</v>
      </c>
      <c r="DA3133">
        <v>1</v>
      </c>
      <c r="DB3133" t="s">
        <v>20128</v>
      </c>
      <c r="DC3133" t="s">
        <v>256</v>
      </c>
      <c r="DD3133" t="s">
        <v>16731</v>
      </c>
      <c r="DE3133" t="s">
        <v>4158</v>
      </c>
    </row>
    <row r="3134" spans="96:109" x14ac:dyDescent="0.25">
      <c r="CR3134" t="s">
        <v>20141</v>
      </c>
      <c r="CS3134" t="s">
        <v>4050</v>
      </c>
      <c r="CT3134" t="s">
        <v>4032</v>
      </c>
      <c r="CU3134" t="s">
        <v>15017</v>
      </c>
      <c r="CV3134" t="s">
        <v>4187</v>
      </c>
      <c r="CX3134" t="s">
        <v>4105</v>
      </c>
      <c r="CY3134" s="17">
        <v>0.5</v>
      </c>
      <c r="CZ3134" t="s">
        <v>4133</v>
      </c>
      <c r="DA3134">
        <v>1</v>
      </c>
      <c r="DB3134" t="s">
        <v>9278</v>
      </c>
      <c r="DC3134" t="s">
        <v>256</v>
      </c>
      <c r="DD3134" t="s">
        <v>15017</v>
      </c>
      <c r="DE3134" t="s">
        <v>4158</v>
      </c>
    </row>
    <row r="3135" spans="96:109" x14ac:dyDescent="0.25">
      <c r="CR3135" t="s">
        <v>20142</v>
      </c>
      <c r="CS3135" t="s">
        <v>4050</v>
      </c>
      <c r="CT3135" t="s">
        <v>4032</v>
      </c>
      <c r="CU3135" t="s">
        <v>15020</v>
      </c>
      <c r="CV3135" t="s">
        <v>4187</v>
      </c>
      <c r="CX3135" t="s">
        <v>4105</v>
      </c>
      <c r="CY3135" s="17">
        <v>0.5</v>
      </c>
      <c r="CZ3135" t="s">
        <v>4133</v>
      </c>
      <c r="DA3135">
        <v>1</v>
      </c>
      <c r="DB3135" t="s">
        <v>9278</v>
      </c>
      <c r="DC3135" t="s">
        <v>256</v>
      </c>
      <c r="DD3135" t="s">
        <v>15020</v>
      </c>
      <c r="DE3135" t="s">
        <v>4158</v>
      </c>
    </row>
    <row r="3136" spans="96:109" x14ac:dyDescent="0.25">
      <c r="CR3136" t="s">
        <v>20143</v>
      </c>
      <c r="CS3136" t="s">
        <v>4050</v>
      </c>
      <c r="CT3136" t="s">
        <v>4032</v>
      </c>
      <c r="CU3136" t="s">
        <v>14157</v>
      </c>
      <c r="CV3136" t="s">
        <v>4234</v>
      </c>
      <c r="CX3136" t="s">
        <v>4105</v>
      </c>
      <c r="CY3136" s="17">
        <v>0.5</v>
      </c>
      <c r="CZ3136" t="s">
        <v>4133</v>
      </c>
      <c r="DA3136">
        <v>1</v>
      </c>
      <c r="DB3136" t="s">
        <v>15550</v>
      </c>
      <c r="DC3136" t="s">
        <v>256</v>
      </c>
      <c r="DD3136" t="s">
        <v>14157</v>
      </c>
      <c r="DE3136" t="s">
        <v>4158</v>
      </c>
    </row>
    <row r="3137" spans="96:109" x14ac:dyDescent="0.25">
      <c r="CR3137" t="s">
        <v>20144</v>
      </c>
      <c r="CS3137" t="s">
        <v>4050</v>
      </c>
      <c r="CT3137" t="s">
        <v>4032</v>
      </c>
      <c r="CU3137" t="s">
        <v>16539</v>
      </c>
      <c r="CV3137" t="s">
        <v>4234</v>
      </c>
      <c r="CX3137" t="s">
        <v>4105</v>
      </c>
      <c r="CY3137" s="17">
        <v>0.5</v>
      </c>
      <c r="CZ3137" t="s">
        <v>4133</v>
      </c>
      <c r="DA3137">
        <v>1</v>
      </c>
      <c r="DB3137" t="s">
        <v>15550</v>
      </c>
      <c r="DC3137" t="s">
        <v>256</v>
      </c>
      <c r="DD3137" t="s">
        <v>16539</v>
      </c>
      <c r="DE3137" t="s">
        <v>4158</v>
      </c>
    </row>
    <row r="3138" spans="96:109" x14ac:dyDescent="0.25">
      <c r="CR3138" t="s">
        <v>20145</v>
      </c>
      <c r="CS3138" t="s">
        <v>4050</v>
      </c>
      <c r="CT3138" t="s">
        <v>4109</v>
      </c>
      <c r="CU3138" t="s">
        <v>14661</v>
      </c>
      <c r="CV3138" t="s">
        <v>4169</v>
      </c>
      <c r="CW3138" t="s">
        <v>4139</v>
      </c>
      <c r="CX3138" t="s">
        <v>4111</v>
      </c>
      <c r="CZ3138" t="s">
        <v>4133</v>
      </c>
      <c r="DA3138">
        <v>1</v>
      </c>
      <c r="DB3138" t="s">
        <v>20146</v>
      </c>
      <c r="DC3138" t="s">
        <v>256</v>
      </c>
      <c r="DD3138" t="s">
        <v>14661</v>
      </c>
      <c r="DE3138" t="s">
        <v>4158</v>
      </c>
    </row>
    <row r="3139" spans="96:109" x14ac:dyDescent="0.25">
      <c r="CR3139" t="s">
        <v>20749</v>
      </c>
      <c r="CS3139" t="s">
        <v>4050</v>
      </c>
      <c r="CT3139" t="s">
        <v>4109</v>
      </c>
      <c r="CU3139" t="s">
        <v>20639</v>
      </c>
      <c r="CV3139" t="s">
        <v>4207</v>
      </c>
      <c r="CW3139" t="s">
        <v>4413</v>
      </c>
      <c r="CX3139" t="s">
        <v>4111</v>
      </c>
      <c r="CZ3139" t="s">
        <v>4133</v>
      </c>
      <c r="DA3139">
        <v>1</v>
      </c>
      <c r="DB3139" t="s">
        <v>8615</v>
      </c>
      <c r="DC3139" t="s">
        <v>2600</v>
      </c>
      <c r="DD3139" t="s">
        <v>20639</v>
      </c>
      <c r="DE3139" t="s">
        <v>4158</v>
      </c>
    </row>
    <row r="3140" spans="96:109" x14ac:dyDescent="0.25">
      <c r="CR3140" t="s">
        <v>9362</v>
      </c>
      <c r="CS3140" t="s">
        <v>4050</v>
      </c>
      <c r="CT3140" t="s">
        <v>4109</v>
      </c>
      <c r="CU3140" t="s">
        <v>9363</v>
      </c>
      <c r="CV3140" t="s">
        <v>4571</v>
      </c>
      <c r="CX3140" t="s">
        <v>4105</v>
      </c>
      <c r="CZ3140" t="s">
        <v>4133</v>
      </c>
      <c r="DA3140">
        <v>1</v>
      </c>
      <c r="DB3140" t="s">
        <v>9364</v>
      </c>
      <c r="DC3140" t="s">
        <v>2600</v>
      </c>
      <c r="DD3140" t="s">
        <v>9363</v>
      </c>
      <c r="DE3140" t="s">
        <v>4158</v>
      </c>
    </row>
    <row r="3141" spans="96:109" x14ac:dyDescent="0.25">
      <c r="CR3141" t="s">
        <v>20147</v>
      </c>
      <c r="CS3141" t="s">
        <v>4030</v>
      </c>
      <c r="CT3141" t="s">
        <v>4032</v>
      </c>
      <c r="CU3141" t="s">
        <v>13856</v>
      </c>
      <c r="CV3141" t="s">
        <v>8912</v>
      </c>
      <c r="CX3141" t="s">
        <v>4105</v>
      </c>
      <c r="CY3141" s="17">
        <v>0.5</v>
      </c>
      <c r="CZ3141" t="s">
        <v>4133</v>
      </c>
      <c r="DA3141">
        <v>1</v>
      </c>
      <c r="DB3141" t="s">
        <v>20148</v>
      </c>
      <c r="DC3141" t="s">
        <v>2600</v>
      </c>
      <c r="DD3141" t="s">
        <v>13856</v>
      </c>
      <c r="DE3141" t="s">
        <v>4158</v>
      </c>
    </row>
    <row r="3142" spans="96:109" x14ac:dyDescent="0.25">
      <c r="CR3142" t="s">
        <v>20149</v>
      </c>
      <c r="CS3142" t="s">
        <v>4050</v>
      </c>
      <c r="CT3142" t="s">
        <v>4034</v>
      </c>
      <c r="CU3142" t="s">
        <v>20150</v>
      </c>
      <c r="CV3142" t="s">
        <v>4163</v>
      </c>
      <c r="CX3142" t="s">
        <v>4105</v>
      </c>
      <c r="CY3142" s="17">
        <v>0.5</v>
      </c>
      <c r="CZ3142" t="s">
        <v>4133</v>
      </c>
      <c r="DA3142">
        <v>1</v>
      </c>
      <c r="DB3142" t="s">
        <v>20148</v>
      </c>
      <c r="DC3142" t="s">
        <v>2600</v>
      </c>
      <c r="DD3142" t="s">
        <v>20150</v>
      </c>
      <c r="DE3142" t="s">
        <v>4158</v>
      </c>
    </row>
    <row r="3143" spans="96:109" x14ac:dyDescent="0.25">
      <c r="CR3143" t="s">
        <v>20151</v>
      </c>
      <c r="CS3143" t="s">
        <v>4050</v>
      </c>
      <c r="CT3143" t="s">
        <v>4109</v>
      </c>
      <c r="CU3143" t="s">
        <v>20152</v>
      </c>
      <c r="CV3143" t="s">
        <v>4614</v>
      </c>
      <c r="CX3143" t="s">
        <v>4111</v>
      </c>
      <c r="CZ3143" t="s">
        <v>4133</v>
      </c>
      <c r="DA3143">
        <v>1</v>
      </c>
      <c r="DB3143" t="s">
        <v>20153</v>
      </c>
      <c r="DC3143" t="s">
        <v>2600</v>
      </c>
      <c r="DD3143" t="s">
        <v>20152</v>
      </c>
      <c r="DE3143" t="s">
        <v>4158</v>
      </c>
    </row>
    <row r="3144" spans="96:109" x14ac:dyDescent="0.25">
      <c r="CR3144" t="s">
        <v>20154</v>
      </c>
      <c r="CS3144" t="s">
        <v>4050</v>
      </c>
      <c r="CT3144" t="s">
        <v>4109</v>
      </c>
      <c r="CU3144" t="s">
        <v>14318</v>
      </c>
      <c r="CV3144" t="s">
        <v>4614</v>
      </c>
      <c r="CW3144" t="s">
        <v>4275</v>
      </c>
      <c r="CX3144" t="s">
        <v>4111</v>
      </c>
      <c r="CZ3144" t="s">
        <v>4133</v>
      </c>
      <c r="DA3144">
        <v>1</v>
      </c>
      <c r="DB3144" t="s">
        <v>20155</v>
      </c>
      <c r="DC3144" t="s">
        <v>2600</v>
      </c>
      <c r="DD3144" t="s">
        <v>14318</v>
      </c>
      <c r="DE3144" t="s">
        <v>4158</v>
      </c>
    </row>
    <row r="3145" spans="96:109" x14ac:dyDescent="0.25">
      <c r="CR3145" t="s">
        <v>20156</v>
      </c>
      <c r="CS3145" t="s">
        <v>4050</v>
      </c>
      <c r="CT3145" t="s">
        <v>4109</v>
      </c>
      <c r="CU3145" t="s">
        <v>14316</v>
      </c>
      <c r="CV3145" t="s">
        <v>4614</v>
      </c>
      <c r="CW3145" t="s">
        <v>4275</v>
      </c>
      <c r="CX3145" t="s">
        <v>4111</v>
      </c>
      <c r="CZ3145" t="s">
        <v>4133</v>
      </c>
      <c r="DA3145">
        <v>1</v>
      </c>
      <c r="DB3145" t="s">
        <v>20155</v>
      </c>
      <c r="DC3145" t="s">
        <v>2600</v>
      </c>
      <c r="DD3145" t="s">
        <v>14316</v>
      </c>
      <c r="DE3145" t="s">
        <v>4158</v>
      </c>
    </row>
    <row r="3146" spans="96:109" x14ac:dyDescent="0.25">
      <c r="CR3146" t="s">
        <v>22293</v>
      </c>
      <c r="CS3146" t="s">
        <v>4050</v>
      </c>
      <c r="CT3146" t="s">
        <v>4142</v>
      </c>
      <c r="CU3146" t="s">
        <v>22294</v>
      </c>
      <c r="CV3146" t="s">
        <v>8387</v>
      </c>
      <c r="CW3146" t="s">
        <v>4366</v>
      </c>
      <c r="CX3146" t="s">
        <v>4105</v>
      </c>
      <c r="CZ3146" t="s">
        <v>4133</v>
      </c>
      <c r="DA3146">
        <v>1</v>
      </c>
      <c r="DB3146" t="s">
        <v>22295</v>
      </c>
      <c r="DC3146" t="s">
        <v>4245</v>
      </c>
      <c r="DD3146" t="s">
        <v>22294</v>
      </c>
      <c r="DE3146" t="s">
        <v>4158</v>
      </c>
    </row>
    <row r="3147" spans="96:109" x14ac:dyDescent="0.25">
      <c r="CR3147" t="s">
        <v>22296</v>
      </c>
      <c r="CS3147" t="s">
        <v>4050</v>
      </c>
      <c r="CT3147" t="s">
        <v>4109</v>
      </c>
      <c r="CU3147" t="s">
        <v>22297</v>
      </c>
      <c r="CV3147" t="s">
        <v>8257</v>
      </c>
      <c r="CX3147" t="s">
        <v>4111</v>
      </c>
      <c r="CZ3147" t="s">
        <v>4133</v>
      </c>
      <c r="DA3147">
        <v>1</v>
      </c>
      <c r="DB3147" t="s">
        <v>17372</v>
      </c>
      <c r="DC3147" t="s">
        <v>4245</v>
      </c>
      <c r="DD3147" t="s">
        <v>22297</v>
      </c>
      <c r="DE3147" t="s">
        <v>4158</v>
      </c>
    </row>
    <row r="3148" spans="96:109" x14ac:dyDescent="0.25">
      <c r="CR3148" t="s">
        <v>22298</v>
      </c>
      <c r="CS3148" t="s">
        <v>4030</v>
      </c>
      <c r="CT3148" t="s">
        <v>4104</v>
      </c>
      <c r="CU3148" t="s">
        <v>21588</v>
      </c>
      <c r="CV3148" t="s">
        <v>8446</v>
      </c>
      <c r="CW3148" t="s">
        <v>4325</v>
      </c>
      <c r="CX3148" t="s">
        <v>4105</v>
      </c>
      <c r="CZ3148" t="s">
        <v>4133</v>
      </c>
      <c r="DA3148">
        <v>1</v>
      </c>
      <c r="DB3148" t="s">
        <v>22299</v>
      </c>
      <c r="DC3148" t="s">
        <v>4245</v>
      </c>
      <c r="DD3148" t="s">
        <v>21588</v>
      </c>
      <c r="DE3148" t="s">
        <v>4158</v>
      </c>
    </row>
    <row r="3149" spans="96:109" x14ac:dyDescent="0.25">
      <c r="CR3149" t="s">
        <v>22300</v>
      </c>
      <c r="CS3149" t="s">
        <v>4030</v>
      </c>
      <c r="CT3149" t="s">
        <v>4027</v>
      </c>
      <c r="CU3149" t="s">
        <v>22301</v>
      </c>
      <c r="CV3149" t="s">
        <v>8907</v>
      </c>
      <c r="CX3149" t="s">
        <v>4105</v>
      </c>
      <c r="CZ3149" t="s">
        <v>4133</v>
      </c>
      <c r="DA3149">
        <v>1</v>
      </c>
      <c r="DB3149" t="s">
        <v>22302</v>
      </c>
      <c r="DC3149" t="s">
        <v>4245</v>
      </c>
      <c r="DD3149" t="s">
        <v>22301</v>
      </c>
      <c r="DE3149" t="s">
        <v>4158</v>
      </c>
    </row>
    <row r="3150" spans="96:109" x14ac:dyDescent="0.25">
      <c r="CR3150" t="s">
        <v>22303</v>
      </c>
      <c r="CS3150" t="s">
        <v>4030</v>
      </c>
      <c r="CT3150" t="s">
        <v>4142</v>
      </c>
      <c r="CU3150" t="s">
        <v>22304</v>
      </c>
      <c r="CV3150" t="s">
        <v>8390</v>
      </c>
      <c r="CW3150" t="s">
        <v>4349</v>
      </c>
      <c r="CX3150" t="s">
        <v>4105</v>
      </c>
      <c r="CZ3150" t="s">
        <v>4133</v>
      </c>
      <c r="DA3150">
        <v>1</v>
      </c>
      <c r="DB3150" t="s">
        <v>22305</v>
      </c>
      <c r="DC3150" t="s">
        <v>4245</v>
      </c>
      <c r="DD3150" t="s">
        <v>22304</v>
      </c>
      <c r="DE3150" t="s">
        <v>4158</v>
      </c>
    </row>
    <row r="3151" spans="96:109" x14ac:dyDescent="0.25">
      <c r="CR3151" t="s">
        <v>22306</v>
      </c>
      <c r="CS3151" t="s">
        <v>4030</v>
      </c>
      <c r="CT3151" t="s">
        <v>4109</v>
      </c>
      <c r="CU3151" t="s">
        <v>22307</v>
      </c>
      <c r="CV3151" t="s">
        <v>15643</v>
      </c>
      <c r="CX3151" t="s">
        <v>4105</v>
      </c>
      <c r="CZ3151" t="s">
        <v>4133</v>
      </c>
      <c r="DA3151">
        <v>1</v>
      </c>
      <c r="DB3151" t="s">
        <v>22308</v>
      </c>
      <c r="DC3151" t="s">
        <v>4245</v>
      </c>
      <c r="DD3151" t="s">
        <v>22307</v>
      </c>
      <c r="DE3151" t="s">
        <v>4158</v>
      </c>
    </row>
    <row r="3152" spans="96:109" x14ac:dyDescent="0.25">
      <c r="CR3152" t="s">
        <v>20157</v>
      </c>
      <c r="CS3152" t="s">
        <v>4050</v>
      </c>
      <c r="CT3152" t="s">
        <v>4109</v>
      </c>
      <c r="CU3152" t="s">
        <v>17411</v>
      </c>
      <c r="CV3152" t="s">
        <v>4187</v>
      </c>
      <c r="CX3152" t="s">
        <v>4111</v>
      </c>
      <c r="CZ3152" t="s">
        <v>4133</v>
      </c>
      <c r="DA3152">
        <v>1</v>
      </c>
      <c r="DB3152" t="s">
        <v>20158</v>
      </c>
      <c r="DC3152" t="s">
        <v>4245</v>
      </c>
      <c r="DD3152" t="s">
        <v>17411</v>
      </c>
      <c r="DE3152" t="s">
        <v>4158</v>
      </c>
    </row>
    <row r="3153" spans="96:109" x14ac:dyDescent="0.25">
      <c r="CR3153" t="s">
        <v>22309</v>
      </c>
      <c r="CS3153" t="s">
        <v>4030</v>
      </c>
      <c r="CT3153" t="s">
        <v>4032</v>
      </c>
      <c r="CU3153" t="s">
        <v>22122</v>
      </c>
      <c r="CV3153" t="s">
        <v>21778</v>
      </c>
      <c r="CW3153" t="s">
        <v>4569</v>
      </c>
      <c r="CX3153" t="s">
        <v>4105</v>
      </c>
      <c r="CZ3153" t="s">
        <v>4133</v>
      </c>
      <c r="DA3153">
        <v>1</v>
      </c>
      <c r="DB3153" t="s">
        <v>22310</v>
      </c>
      <c r="DC3153" t="s">
        <v>2624</v>
      </c>
      <c r="DD3153" t="s">
        <v>22122</v>
      </c>
      <c r="DE3153" t="s">
        <v>4158</v>
      </c>
    </row>
    <row r="3154" spans="96:109" x14ac:dyDescent="0.25">
      <c r="CR3154" t="s">
        <v>20159</v>
      </c>
      <c r="CS3154" t="s">
        <v>4030</v>
      </c>
      <c r="CT3154" t="s">
        <v>4104</v>
      </c>
      <c r="CU3154" t="s">
        <v>15888</v>
      </c>
      <c r="CV3154" t="s">
        <v>8594</v>
      </c>
      <c r="CW3154" t="s">
        <v>4354</v>
      </c>
      <c r="CX3154" t="s">
        <v>4105</v>
      </c>
      <c r="CZ3154" t="s">
        <v>4133</v>
      </c>
      <c r="DA3154">
        <v>1</v>
      </c>
      <c r="DB3154" t="s">
        <v>20160</v>
      </c>
      <c r="DC3154" t="s">
        <v>2624</v>
      </c>
      <c r="DD3154" t="s">
        <v>15888</v>
      </c>
      <c r="DE3154" t="s">
        <v>4158</v>
      </c>
    </row>
    <row r="3155" spans="96:109" x14ac:dyDescent="0.25">
      <c r="CR3155" t="s">
        <v>20161</v>
      </c>
      <c r="CS3155" t="s">
        <v>4030</v>
      </c>
      <c r="CT3155" t="s">
        <v>4034</v>
      </c>
      <c r="CU3155" t="s">
        <v>20162</v>
      </c>
      <c r="CV3155" t="s">
        <v>8594</v>
      </c>
      <c r="CX3155" t="s">
        <v>4105</v>
      </c>
      <c r="CZ3155" t="s">
        <v>4133</v>
      </c>
      <c r="DA3155">
        <v>1</v>
      </c>
      <c r="DB3155" t="s">
        <v>20160</v>
      </c>
      <c r="DC3155" t="s">
        <v>2624</v>
      </c>
      <c r="DD3155" t="s">
        <v>20162</v>
      </c>
      <c r="DE3155" t="s">
        <v>4158</v>
      </c>
    </row>
    <row r="3156" spans="96:109" x14ac:dyDescent="0.25">
      <c r="CR3156" t="s">
        <v>20163</v>
      </c>
      <c r="CS3156" t="s">
        <v>4050</v>
      </c>
      <c r="CT3156" t="s">
        <v>4109</v>
      </c>
      <c r="CU3156" t="s">
        <v>20164</v>
      </c>
      <c r="CV3156" t="s">
        <v>4701</v>
      </c>
      <c r="CW3156" t="s">
        <v>4157</v>
      </c>
      <c r="CX3156" t="s">
        <v>4111</v>
      </c>
      <c r="CZ3156" t="s">
        <v>4133</v>
      </c>
      <c r="DA3156">
        <v>1</v>
      </c>
      <c r="DB3156" t="s">
        <v>20165</v>
      </c>
      <c r="DC3156" t="s">
        <v>2624</v>
      </c>
      <c r="DD3156" t="s">
        <v>20164</v>
      </c>
      <c r="DE3156" t="s">
        <v>4158</v>
      </c>
    </row>
    <row r="3157" spans="96:109" x14ac:dyDescent="0.25">
      <c r="CR3157" t="s">
        <v>20171</v>
      </c>
      <c r="CS3157" t="s">
        <v>4050</v>
      </c>
      <c r="CT3157" t="s">
        <v>4032</v>
      </c>
      <c r="CU3157" t="s">
        <v>20172</v>
      </c>
      <c r="CV3157" t="s">
        <v>4284</v>
      </c>
      <c r="CW3157" t="s">
        <v>4129</v>
      </c>
      <c r="CX3157" t="s">
        <v>4105</v>
      </c>
      <c r="CZ3157" t="s">
        <v>4133</v>
      </c>
      <c r="DA3157">
        <v>1</v>
      </c>
      <c r="DB3157" t="s">
        <v>20169</v>
      </c>
      <c r="DC3157" t="s">
        <v>2624</v>
      </c>
      <c r="DD3157" t="s">
        <v>20172</v>
      </c>
      <c r="DE3157" t="s">
        <v>4158</v>
      </c>
    </row>
    <row r="3158" spans="96:109" x14ac:dyDescent="0.25">
      <c r="CR3158" t="s">
        <v>20168</v>
      </c>
      <c r="CS3158" t="s">
        <v>4050</v>
      </c>
      <c r="CT3158" t="s">
        <v>4032</v>
      </c>
      <c r="CU3158" t="s">
        <v>15257</v>
      </c>
      <c r="CV3158" t="s">
        <v>4284</v>
      </c>
      <c r="CW3158" t="s">
        <v>4129</v>
      </c>
      <c r="CX3158" t="s">
        <v>4105</v>
      </c>
      <c r="CZ3158" t="s">
        <v>4133</v>
      </c>
      <c r="DA3158">
        <v>1</v>
      </c>
      <c r="DB3158" t="s">
        <v>20169</v>
      </c>
      <c r="DC3158" t="s">
        <v>2624</v>
      </c>
      <c r="DD3158" t="s">
        <v>15257</v>
      </c>
      <c r="DE3158" t="s">
        <v>4158</v>
      </c>
    </row>
    <row r="3159" spans="96:109" x14ac:dyDescent="0.25">
      <c r="CR3159" t="s">
        <v>20166</v>
      </c>
      <c r="CS3159" t="s">
        <v>4030</v>
      </c>
      <c r="CT3159" t="s">
        <v>4034</v>
      </c>
      <c r="CU3159" t="s">
        <v>19289</v>
      </c>
      <c r="CV3159" t="s">
        <v>8850</v>
      </c>
      <c r="CW3159" t="s">
        <v>4116</v>
      </c>
      <c r="CX3159" t="s">
        <v>4105</v>
      </c>
      <c r="CZ3159" t="s">
        <v>4133</v>
      </c>
      <c r="DA3159">
        <v>1</v>
      </c>
      <c r="DB3159" t="s">
        <v>20167</v>
      </c>
      <c r="DC3159" t="s">
        <v>2624</v>
      </c>
      <c r="DD3159" t="s">
        <v>19289</v>
      </c>
      <c r="DE3159" t="s">
        <v>4158</v>
      </c>
    </row>
    <row r="3160" spans="96:109" x14ac:dyDescent="0.25">
      <c r="CR3160" t="s">
        <v>20170</v>
      </c>
      <c r="CS3160" t="s">
        <v>4030</v>
      </c>
      <c r="CT3160" t="s">
        <v>4034</v>
      </c>
      <c r="CU3160" t="s">
        <v>13444</v>
      </c>
      <c r="CV3160" t="s">
        <v>8850</v>
      </c>
      <c r="CW3160" t="s">
        <v>4116</v>
      </c>
      <c r="CX3160" t="s">
        <v>4105</v>
      </c>
      <c r="CZ3160" t="s">
        <v>4133</v>
      </c>
      <c r="DA3160">
        <v>1</v>
      </c>
      <c r="DB3160" t="s">
        <v>20167</v>
      </c>
      <c r="DC3160" t="s">
        <v>2624</v>
      </c>
      <c r="DD3160" t="s">
        <v>13444</v>
      </c>
      <c r="DE3160" t="s">
        <v>4158</v>
      </c>
    </row>
    <row r="3161" spans="96:109" x14ac:dyDescent="0.25">
      <c r="CR3161" t="s">
        <v>20173</v>
      </c>
      <c r="CS3161" t="s">
        <v>4030</v>
      </c>
      <c r="CT3161" t="s">
        <v>4034</v>
      </c>
      <c r="CU3161" t="s">
        <v>20174</v>
      </c>
      <c r="CV3161" t="s">
        <v>8850</v>
      </c>
      <c r="CW3161" t="s">
        <v>4116</v>
      </c>
      <c r="CX3161" t="s">
        <v>4105</v>
      </c>
      <c r="CZ3161" t="s">
        <v>4133</v>
      </c>
      <c r="DA3161">
        <v>1</v>
      </c>
      <c r="DB3161" t="s">
        <v>20167</v>
      </c>
      <c r="DC3161" t="s">
        <v>2624</v>
      </c>
      <c r="DD3161" t="s">
        <v>20174</v>
      </c>
      <c r="DE3161" t="s">
        <v>4158</v>
      </c>
    </row>
    <row r="3162" spans="96:109" x14ac:dyDescent="0.25">
      <c r="CR3162" t="s">
        <v>20175</v>
      </c>
      <c r="CS3162" t="s">
        <v>4030</v>
      </c>
      <c r="CT3162" t="s">
        <v>4034</v>
      </c>
      <c r="CU3162" t="s">
        <v>20174</v>
      </c>
      <c r="CV3162" t="s">
        <v>8850</v>
      </c>
      <c r="CW3162" t="s">
        <v>4116</v>
      </c>
      <c r="CX3162" t="s">
        <v>4105</v>
      </c>
      <c r="CZ3162" t="s">
        <v>4133</v>
      </c>
      <c r="DA3162">
        <v>1</v>
      </c>
      <c r="DB3162" t="s">
        <v>20167</v>
      </c>
      <c r="DC3162" t="s">
        <v>2624</v>
      </c>
      <c r="DD3162" t="s">
        <v>20174</v>
      </c>
      <c r="DE3162" t="s">
        <v>4158</v>
      </c>
    </row>
    <row r="3163" spans="96:109" x14ac:dyDescent="0.25">
      <c r="CR3163" t="s">
        <v>20176</v>
      </c>
      <c r="CS3163" t="s">
        <v>4050</v>
      </c>
      <c r="CT3163" t="s">
        <v>4109</v>
      </c>
      <c r="CU3163" t="s">
        <v>13447</v>
      </c>
      <c r="CV3163" t="s">
        <v>4614</v>
      </c>
      <c r="CX3163" t="s">
        <v>4111</v>
      </c>
      <c r="CZ3163" t="s">
        <v>4133</v>
      </c>
      <c r="DA3163">
        <v>1</v>
      </c>
      <c r="DB3163" t="s">
        <v>20177</v>
      </c>
      <c r="DC3163" t="s">
        <v>2624</v>
      </c>
      <c r="DD3163" t="s">
        <v>13447</v>
      </c>
      <c r="DE3163" t="s">
        <v>4158</v>
      </c>
    </row>
    <row r="3164" spans="96:109" x14ac:dyDescent="0.25">
      <c r="CR3164" t="s">
        <v>20178</v>
      </c>
      <c r="CS3164" t="s">
        <v>4050</v>
      </c>
      <c r="CT3164" t="s">
        <v>4109</v>
      </c>
      <c r="CU3164" t="s">
        <v>16409</v>
      </c>
      <c r="CV3164" t="s">
        <v>4614</v>
      </c>
      <c r="CX3164" t="s">
        <v>4111</v>
      </c>
      <c r="CZ3164" t="s">
        <v>4133</v>
      </c>
      <c r="DA3164">
        <v>1</v>
      </c>
      <c r="DB3164" t="s">
        <v>20179</v>
      </c>
      <c r="DC3164" t="s">
        <v>2624</v>
      </c>
      <c r="DD3164" t="s">
        <v>16409</v>
      </c>
      <c r="DE3164" t="s">
        <v>4158</v>
      </c>
    </row>
    <row r="3165" spans="96:109" x14ac:dyDescent="0.25">
      <c r="CR3165" t="s">
        <v>20180</v>
      </c>
      <c r="CS3165" t="s">
        <v>4050</v>
      </c>
      <c r="CT3165" t="s">
        <v>4027</v>
      </c>
      <c r="CU3165" t="s">
        <v>15022</v>
      </c>
      <c r="CV3165" t="s">
        <v>4457</v>
      </c>
      <c r="CW3165" t="s">
        <v>4373</v>
      </c>
      <c r="CX3165" t="s">
        <v>4105</v>
      </c>
      <c r="CZ3165" t="s">
        <v>4133</v>
      </c>
      <c r="DA3165">
        <v>1</v>
      </c>
      <c r="DB3165" t="s">
        <v>20181</v>
      </c>
      <c r="DC3165" t="s">
        <v>2624</v>
      </c>
      <c r="DD3165" t="s">
        <v>15022</v>
      </c>
      <c r="DE3165" t="s">
        <v>4158</v>
      </c>
    </row>
    <row r="3166" spans="96:109" x14ac:dyDescent="0.25">
      <c r="CR3166" t="s">
        <v>20182</v>
      </c>
      <c r="CS3166" t="s">
        <v>4030</v>
      </c>
      <c r="CT3166" t="s">
        <v>4027</v>
      </c>
      <c r="CU3166" t="s">
        <v>13621</v>
      </c>
      <c r="CV3166" t="s">
        <v>8907</v>
      </c>
      <c r="CW3166" t="s">
        <v>4627</v>
      </c>
      <c r="CX3166" t="s">
        <v>4105</v>
      </c>
      <c r="CZ3166" t="s">
        <v>4133</v>
      </c>
      <c r="DA3166">
        <v>1</v>
      </c>
      <c r="DB3166" t="s">
        <v>20183</v>
      </c>
      <c r="DC3166" t="s">
        <v>2624</v>
      </c>
      <c r="DD3166" t="s">
        <v>13621</v>
      </c>
      <c r="DE3166" t="s">
        <v>4158</v>
      </c>
    </row>
    <row r="3167" spans="96:109" x14ac:dyDescent="0.25">
      <c r="CR3167" t="s">
        <v>20184</v>
      </c>
      <c r="CS3167" t="s">
        <v>4050</v>
      </c>
      <c r="CT3167" t="s">
        <v>4032</v>
      </c>
      <c r="CU3167" t="s">
        <v>14465</v>
      </c>
      <c r="CV3167" t="s">
        <v>4701</v>
      </c>
      <c r="CW3167" t="s">
        <v>8279</v>
      </c>
      <c r="CX3167" t="s">
        <v>4105</v>
      </c>
      <c r="CZ3167" t="s">
        <v>4133</v>
      </c>
      <c r="DA3167">
        <v>1</v>
      </c>
      <c r="DB3167" t="s">
        <v>20185</v>
      </c>
      <c r="DC3167" t="s">
        <v>2624</v>
      </c>
      <c r="DD3167" t="s">
        <v>14465</v>
      </c>
      <c r="DE3167" t="s">
        <v>4158</v>
      </c>
    </row>
    <row r="3168" spans="96:109" x14ac:dyDescent="0.25">
      <c r="CR3168" t="s">
        <v>20186</v>
      </c>
      <c r="CS3168" t="s">
        <v>4050</v>
      </c>
      <c r="CT3168" t="s">
        <v>4034</v>
      </c>
      <c r="CU3168" t="s">
        <v>13348</v>
      </c>
      <c r="CV3168" t="s">
        <v>4169</v>
      </c>
      <c r="CW3168" t="s">
        <v>4203</v>
      </c>
      <c r="CX3168" t="s">
        <v>4105</v>
      </c>
      <c r="CZ3168" t="s">
        <v>4133</v>
      </c>
      <c r="DA3168">
        <v>1</v>
      </c>
      <c r="DB3168" t="s">
        <v>20187</v>
      </c>
      <c r="DC3168" t="s">
        <v>2624</v>
      </c>
      <c r="DD3168" t="s">
        <v>13348</v>
      </c>
      <c r="DE3168" t="s">
        <v>4158</v>
      </c>
    </row>
    <row r="3169" spans="96:109" x14ac:dyDescent="0.25">
      <c r="CR3169" t="s">
        <v>22311</v>
      </c>
      <c r="CS3169" t="s">
        <v>4030</v>
      </c>
      <c r="CT3169" t="s">
        <v>4032</v>
      </c>
      <c r="CU3169" t="s">
        <v>21617</v>
      </c>
      <c r="CV3169" t="s">
        <v>8907</v>
      </c>
      <c r="CX3169" t="s">
        <v>4105</v>
      </c>
      <c r="CZ3169" t="s">
        <v>4133</v>
      </c>
      <c r="DA3169">
        <v>1</v>
      </c>
      <c r="DB3169" t="s">
        <v>22312</v>
      </c>
      <c r="DC3169" t="s">
        <v>2674</v>
      </c>
      <c r="DD3169" t="s">
        <v>21617</v>
      </c>
      <c r="DE3169" t="s">
        <v>4158</v>
      </c>
    </row>
    <row r="3170" spans="96:109" x14ac:dyDescent="0.25">
      <c r="CR3170" t="s">
        <v>8610</v>
      </c>
      <c r="CS3170" t="s">
        <v>4050</v>
      </c>
      <c r="CT3170" t="s">
        <v>4109</v>
      </c>
      <c r="CU3170" t="s">
        <v>21485</v>
      </c>
      <c r="CV3170" t="s">
        <v>4188</v>
      </c>
      <c r="CX3170" t="s">
        <v>4111</v>
      </c>
      <c r="CZ3170" t="s">
        <v>4133</v>
      </c>
      <c r="DA3170">
        <v>1</v>
      </c>
      <c r="DB3170" t="s">
        <v>8611</v>
      </c>
      <c r="DC3170" t="s">
        <v>2674</v>
      </c>
      <c r="DD3170" t="s">
        <v>21485</v>
      </c>
      <c r="DE3170" t="s">
        <v>4158</v>
      </c>
    </row>
    <row r="3171" spans="96:109" x14ac:dyDescent="0.25">
      <c r="CR3171" t="s">
        <v>8502</v>
      </c>
      <c r="CS3171" t="s">
        <v>4050</v>
      </c>
      <c r="CT3171" t="s">
        <v>4032</v>
      </c>
      <c r="CU3171" t="s">
        <v>22313</v>
      </c>
      <c r="CV3171" t="s">
        <v>8389</v>
      </c>
      <c r="CX3171" t="s">
        <v>4105</v>
      </c>
      <c r="CY3171" s="17">
        <v>0.5</v>
      </c>
      <c r="CZ3171" t="s">
        <v>4133</v>
      </c>
      <c r="DA3171">
        <v>1</v>
      </c>
      <c r="DB3171" t="s">
        <v>8503</v>
      </c>
      <c r="DC3171" t="s">
        <v>2674</v>
      </c>
      <c r="DD3171" t="s">
        <v>22313</v>
      </c>
      <c r="DE3171" t="s">
        <v>4158</v>
      </c>
    </row>
    <row r="3172" spans="96:109" x14ac:dyDescent="0.25">
      <c r="CR3172" t="s">
        <v>21210</v>
      </c>
      <c r="CS3172" t="s">
        <v>4030</v>
      </c>
      <c r="CT3172" t="s">
        <v>4027</v>
      </c>
      <c r="CU3172" t="s">
        <v>21136</v>
      </c>
      <c r="CV3172" t="s">
        <v>15643</v>
      </c>
      <c r="CW3172" t="s">
        <v>4217</v>
      </c>
      <c r="CX3172" t="s">
        <v>4105</v>
      </c>
      <c r="CZ3172" t="s">
        <v>4133</v>
      </c>
      <c r="DA3172">
        <v>1</v>
      </c>
      <c r="DB3172" t="s">
        <v>21211</v>
      </c>
      <c r="DC3172" t="s">
        <v>2674</v>
      </c>
      <c r="DD3172" t="s">
        <v>21136</v>
      </c>
      <c r="DE3172" t="s">
        <v>4158</v>
      </c>
    </row>
    <row r="3173" spans="96:109" x14ac:dyDescent="0.25">
      <c r="CR3173" t="s">
        <v>22314</v>
      </c>
      <c r="CS3173" t="s">
        <v>4050</v>
      </c>
      <c r="CT3173" t="s">
        <v>4109</v>
      </c>
      <c r="CU3173" t="s">
        <v>22315</v>
      </c>
      <c r="CV3173" t="s">
        <v>8257</v>
      </c>
      <c r="CX3173" t="s">
        <v>4105</v>
      </c>
      <c r="CY3173" s="17">
        <v>0.5</v>
      </c>
      <c r="CZ3173" t="s">
        <v>4133</v>
      </c>
      <c r="DA3173">
        <v>1</v>
      </c>
      <c r="DB3173" t="s">
        <v>22316</v>
      </c>
      <c r="DC3173" t="s">
        <v>2674</v>
      </c>
      <c r="DD3173" t="s">
        <v>22315</v>
      </c>
      <c r="DE3173" t="s">
        <v>4158</v>
      </c>
    </row>
    <row r="3174" spans="96:109" x14ac:dyDescent="0.25">
      <c r="CR3174" t="s">
        <v>20188</v>
      </c>
      <c r="CS3174" t="s">
        <v>4050</v>
      </c>
      <c r="CT3174" t="s">
        <v>4034</v>
      </c>
      <c r="CU3174" t="s">
        <v>19237</v>
      </c>
      <c r="CV3174" t="s">
        <v>4701</v>
      </c>
      <c r="CX3174" t="s">
        <v>4105</v>
      </c>
      <c r="CZ3174" t="s">
        <v>4133</v>
      </c>
      <c r="DA3174">
        <v>1</v>
      </c>
      <c r="DB3174" t="s">
        <v>20189</v>
      </c>
      <c r="DC3174" t="s">
        <v>2674</v>
      </c>
      <c r="DD3174" t="s">
        <v>19237</v>
      </c>
      <c r="DE3174" t="s">
        <v>4158</v>
      </c>
    </row>
    <row r="3175" spans="96:109" x14ac:dyDescent="0.25">
      <c r="CR3175" t="s">
        <v>9365</v>
      </c>
      <c r="CS3175" t="s">
        <v>4050</v>
      </c>
      <c r="CT3175" t="s">
        <v>4032</v>
      </c>
      <c r="CU3175" t="s">
        <v>9223</v>
      </c>
      <c r="CV3175" t="s">
        <v>4571</v>
      </c>
      <c r="CW3175" t="s">
        <v>4454</v>
      </c>
      <c r="CX3175" t="s">
        <v>4105</v>
      </c>
      <c r="CZ3175" t="s">
        <v>4133</v>
      </c>
      <c r="DA3175">
        <v>1</v>
      </c>
      <c r="DB3175" t="s">
        <v>9366</v>
      </c>
      <c r="DC3175" t="s">
        <v>2674</v>
      </c>
      <c r="DD3175" t="s">
        <v>9223</v>
      </c>
      <c r="DE3175" t="s">
        <v>4158</v>
      </c>
    </row>
    <row r="3176" spans="96:109" x14ac:dyDescent="0.25">
      <c r="CR3176" t="s">
        <v>20190</v>
      </c>
      <c r="CS3176" t="s">
        <v>4050</v>
      </c>
      <c r="CT3176" t="s">
        <v>4034</v>
      </c>
      <c r="CU3176" t="s">
        <v>14462</v>
      </c>
      <c r="CV3176" t="s">
        <v>4614</v>
      </c>
      <c r="CW3176" t="s">
        <v>8410</v>
      </c>
      <c r="CX3176" t="s">
        <v>4105</v>
      </c>
      <c r="CZ3176" t="s">
        <v>4133</v>
      </c>
      <c r="DA3176">
        <v>1</v>
      </c>
      <c r="DB3176" t="s">
        <v>20191</v>
      </c>
      <c r="DC3176" t="s">
        <v>2674</v>
      </c>
      <c r="DD3176" t="s">
        <v>14462</v>
      </c>
      <c r="DE3176" t="s">
        <v>4158</v>
      </c>
    </row>
    <row r="3177" spans="96:109" x14ac:dyDescent="0.25">
      <c r="CR3177" t="s">
        <v>20192</v>
      </c>
      <c r="CS3177" t="s">
        <v>4050</v>
      </c>
      <c r="CT3177" t="s">
        <v>4126</v>
      </c>
      <c r="CU3177" t="s">
        <v>16892</v>
      </c>
      <c r="CV3177" t="s">
        <v>4249</v>
      </c>
      <c r="CX3177" t="s">
        <v>4105</v>
      </c>
      <c r="CZ3177" t="s">
        <v>4133</v>
      </c>
      <c r="DA3177">
        <v>1</v>
      </c>
      <c r="DB3177" t="s">
        <v>20193</v>
      </c>
      <c r="DC3177" t="s">
        <v>2674</v>
      </c>
      <c r="DD3177" t="s">
        <v>16892</v>
      </c>
      <c r="DE3177" t="s">
        <v>4158</v>
      </c>
    </row>
    <row r="3178" spans="96:109" x14ac:dyDescent="0.25">
      <c r="CR3178" t="s">
        <v>20194</v>
      </c>
      <c r="CS3178" t="s">
        <v>4030</v>
      </c>
      <c r="CT3178" t="s">
        <v>4032</v>
      </c>
      <c r="CU3178" t="s">
        <v>20195</v>
      </c>
      <c r="CV3178" t="s">
        <v>8438</v>
      </c>
      <c r="CX3178" t="s">
        <v>4105</v>
      </c>
      <c r="CY3178" s="17">
        <v>0.5</v>
      </c>
      <c r="CZ3178" t="s">
        <v>4133</v>
      </c>
      <c r="DA3178">
        <v>1</v>
      </c>
      <c r="DB3178" t="s">
        <v>20196</v>
      </c>
      <c r="DC3178" t="s">
        <v>2674</v>
      </c>
      <c r="DD3178" t="s">
        <v>20195</v>
      </c>
      <c r="DE3178" t="s">
        <v>4158</v>
      </c>
    </row>
    <row r="3179" spans="96:109" x14ac:dyDescent="0.25">
      <c r="CR3179" t="s">
        <v>8619</v>
      </c>
      <c r="CS3179" t="s">
        <v>4030</v>
      </c>
      <c r="CT3179" t="s">
        <v>4126</v>
      </c>
      <c r="CU3179" t="s">
        <v>19982</v>
      </c>
      <c r="CV3179" t="s">
        <v>8593</v>
      </c>
      <c r="CW3179" t="s">
        <v>8318</v>
      </c>
      <c r="CX3179" t="s">
        <v>4105</v>
      </c>
      <c r="CZ3179" t="s">
        <v>4133</v>
      </c>
      <c r="DA3179">
        <v>1</v>
      </c>
      <c r="DB3179" t="s">
        <v>8621</v>
      </c>
      <c r="DC3179" t="s">
        <v>2674</v>
      </c>
      <c r="DD3179" t="s">
        <v>19982</v>
      </c>
      <c r="DE3179" t="s">
        <v>4158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CE3C6-475F-4D40-8A0D-3DA8D8048142}">
  <dimension ref="A1"/>
  <sheetViews>
    <sheetView workbookViewId="0"/>
  </sheetViews>
  <sheetFormatPr defaultRowHeight="15" x14ac:dyDescent="0.2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F8C36-D015-4458-9A5E-0BF31CD1FD06}">
  <dimension ref="A1:DF308"/>
  <sheetViews>
    <sheetView topLeftCell="M1" workbookViewId="0">
      <selection activeCell="U1" sqref="U1:AL1048576"/>
    </sheetView>
  </sheetViews>
  <sheetFormatPr defaultRowHeight="15" x14ac:dyDescent="0.25"/>
  <cols>
    <col min="1" max="1" width="28.5703125" bestFit="1" customWidth="1"/>
    <col min="2" max="2" width="16.85546875" bestFit="1" customWidth="1"/>
    <col min="3" max="3" width="19.7109375" bestFit="1" customWidth="1"/>
    <col min="4" max="4" width="7.5703125" bestFit="1" customWidth="1"/>
    <col min="5" max="5" width="7.28515625" bestFit="1" customWidth="1"/>
    <col min="6" max="7" width="11.28515625" bestFit="1" customWidth="1"/>
    <col min="8" max="8" width="20" bestFit="1" customWidth="1"/>
    <col min="9" max="9" width="17.42578125" bestFit="1" customWidth="1"/>
    <col min="10" max="10" width="22.42578125" bestFit="1" customWidth="1"/>
    <col min="11" max="11" width="21.140625" bestFit="1" customWidth="1"/>
    <col min="12" max="12" width="17.42578125" bestFit="1" customWidth="1"/>
    <col min="20" max="20" width="9.140625" style="125"/>
    <col min="39" max="39" width="9.140625" style="125"/>
    <col min="58" max="58" width="9.140625" style="125"/>
    <col min="75" max="75" width="9.140625" style="125"/>
    <col min="96" max="96" width="9.140625" style="125"/>
  </cols>
  <sheetData>
    <row r="1" spans="1:110" x14ac:dyDescent="0.25">
      <c r="B1" s="57"/>
      <c r="C1" s="57"/>
      <c r="D1" s="57"/>
      <c r="E1" s="57"/>
      <c r="F1" s="57"/>
      <c r="G1" s="57"/>
      <c r="J1" s="57"/>
      <c r="M1" s="57"/>
      <c r="N1" s="57"/>
      <c r="O1" s="57"/>
      <c r="P1" s="57"/>
      <c r="Q1" s="57"/>
      <c r="R1" s="57"/>
      <c r="S1" s="57"/>
      <c r="T1" s="142"/>
      <c r="U1" t="s">
        <v>2685</v>
      </c>
      <c r="V1" t="s">
        <v>2686</v>
      </c>
      <c r="W1" t="s">
        <v>2687</v>
      </c>
      <c r="X1" t="s">
        <v>2688</v>
      </c>
      <c r="Y1" t="s">
        <v>2689</v>
      </c>
      <c r="Z1" t="s">
        <v>3986</v>
      </c>
      <c r="AA1" t="s">
        <v>3987</v>
      </c>
      <c r="AB1" t="s">
        <v>2690</v>
      </c>
      <c r="AC1" t="s">
        <v>114</v>
      </c>
      <c r="AD1" t="s">
        <v>3988</v>
      </c>
      <c r="AE1" t="s">
        <v>2691</v>
      </c>
      <c r="AF1" t="s">
        <v>2692</v>
      </c>
      <c r="AG1" t="s">
        <v>2693</v>
      </c>
      <c r="AH1" t="s">
        <v>2694</v>
      </c>
      <c r="AI1" t="s">
        <v>2695</v>
      </c>
      <c r="AJ1" t="s">
        <v>2696</v>
      </c>
      <c r="AK1" t="s">
        <v>2697</v>
      </c>
      <c r="AL1" t="s">
        <v>2698</v>
      </c>
      <c r="AN1" t="s">
        <v>2685</v>
      </c>
      <c r="AO1" t="s">
        <v>2686</v>
      </c>
      <c r="AP1" t="s">
        <v>2687</v>
      </c>
      <c r="AQ1" t="s">
        <v>2688</v>
      </c>
      <c r="AR1" t="s">
        <v>2689</v>
      </c>
      <c r="AS1" t="s">
        <v>3986</v>
      </c>
      <c r="AT1" t="s">
        <v>3987</v>
      </c>
      <c r="AU1" t="s">
        <v>2690</v>
      </c>
      <c r="AV1" t="s">
        <v>114</v>
      </c>
      <c r="AW1" t="s">
        <v>3988</v>
      </c>
      <c r="AX1" t="s">
        <v>2691</v>
      </c>
      <c r="AY1" t="s">
        <v>2692</v>
      </c>
      <c r="AZ1" t="s">
        <v>2693</v>
      </c>
      <c r="BA1" t="s">
        <v>2694</v>
      </c>
      <c r="BB1" t="s">
        <v>2695</v>
      </c>
      <c r="BC1" t="s">
        <v>2696</v>
      </c>
      <c r="BD1" t="s">
        <v>2697</v>
      </c>
      <c r="BE1" t="s">
        <v>2698</v>
      </c>
      <c r="BG1" t="s">
        <v>4011</v>
      </c>
      <c r="BH1" t="s">
        <v>4012</v>
      </c>
      <c r="BI1" t="s">
        <v>4013</v>
      </c>
      <c r="BJ1" t="s">
        <v>4014</v>
      </c>
      <c r="BK1" t="s">
        <v>4015</v>
      </c>
      <c r="BL1" t="s">
        <v>4016</v>
      </c>
      <c r="BM1" t="s">
        <v>4017</v>
      </c>
      <c r="BN1" t="s">
        <v>4018</v>
      </c>
      <c r="BO1" t="s">
        <v>4019</v>
      </c>
      <c r="BP1" t="s">
        <v>4020</v>
      </c>
      <c r="BQ1" t="s">
        <v>4021</v>
      </c>
      <c r="BR1" t="s">
        <v>3980</v>
      </c>
      <c r="BS1" t="s">
        <v>4022</v>
      </c>
      <c r="BT1" t="s">
        <v>4023</v>
      </c>
      <c r="BU1" t="s">
        <v>4024</v>
      </c>
      <c r="BV1" t="s">
        <v>4025</v>
      </c>
      <c r="BX1" t="s">
        <v>4014</v>
      </c>
      <c r="BY1" t="s">
        <v>4086</v>
      </c>
      <c r="BZ1" t="s">
        <v>4015</v>
      </c>
      <c r="CA1" t="s">
        <v>4087</v>
      </c>
      <c r="CB1" t="s">
        <v>4088</v>
      </c>
      <c r="CC1" t="s">
        <v>4089</v>
      </c>
      <c r="CD1" t="s">
        <v>4090</v>
      </c>
      <c r="CE1" t="s">
        <v>4091</v>
      </c>
      <c r="CF1" t="s">
        <v>4092</v>
      </c>
      <c r="CG1" t="s">
        <v>4093</v>
      </c>
      <c r="CH1" t="s">
        <v>4094</v>
      </c>
      <c r="CI1" t="s">
        <v>4095</v>
      </c>
      <c r="CJ1" t="s">
        <v>4096</v>
      </c>
      <c r="CK1" t="s">
        <v>4097</v>
      </c>
      <c r="CL1" t="s">
        <v>4098</v>
      </c>
      <c r="CM1" t="s">
        <v>4099</v>
      </c>
      <c r="CN1" t="s">
        <v>4100</v>
      </c>
      <c r="CO1" t="s">
        <v>4101</v>
      </c>
      <c r="CP1" t="s">
        <v>4102</v>
      </c>
      <c r="CQ1" t="s">
        <v>4103</v>
      </c>
      <c r="CS1" t="s">
        <v>4014</v>
      </c>
      <c r="CT1" t="s">
        <v>4086</v>
      </c>
      <c r="CU1" t="s">
        <v>4015</v>
      </c>
      <c r="CV1" t="s">
        <v>4087</v>
      </c>
      <c r="CW1" t="s">
        <v>4088</v>
      </c>
      <c r="CX1" t="s">
        <v>4089</v>
      </c>
      <c r="CY1" t="s">
        <v>4090</v>
      </c>
      <c r="CZ1" t="s">
        <v>4096</v>
      </c>
      <c r="DA1" t="s">
        <v>4100</v>
      </c>
      <c r="DB1" t="s">
        <v>4098</v>
      </c>
      <c r="DC1" t="s">
        <v>4099</v>
      </c>
      <c r="DD1" t="s">
        <v>4101</v>
      </c>
      <c r="DE1" t="s">
        <v>4102</v>
      </c>
      <c r="DF1" t="s">
        <v>4103</v>
      </c>
    </row>
    <row r="2" spans="1:110" x14ac:dyDescent="0.25">
      <c r="A2" s="140" t="s">
        <v>4085</v>
      </c>
      <c r="B2" s="140" t="s">
        <v>4084</v>
      </c>
      <c r="H2" s="140" t="s">
        <v>4100</v>
      </c>
      <c r="I2" t="s">
        <v>4589</v>
      </c>
      <c r="K2" s="140" t="s">
        <v>4100</v>
      </c>
      <c r="L2" t="s">
        <v>4156</v>
      </c>
      <c r="U2" s="104">
        <v>46150</v>
      </c>
      <c r="V2" s="104">
        <v>46151</v>
      </c>
      <c r="W2" t="b">
        <v>0</v>
      </c>
      <c r="X2" t="s">
        <v>3989</v>
      </c>
      <c r="Y2" t="s">
        <v>2700</v>
      </c>
      <c r="Z2" t="s">
        <v>3990</v>
      </c>
      <c r="AA2" t="s">
        <v>54</v>
      </c>
      <c r="AB2" t="s">
        <v>2767</v>
      </c>
      <c r="AC2" t="s">
        <v>74</v>
      </c>
      <c r="AD2" t="s">
        <v>3991</v>
      </c>
      <c r="AE2">
        <v>3</v>
      </c>
      <c r="AF2">
        <v>3</v>
      </c>
      <c r="AG2">
        <v>313878.33333333302</v>
      </c>
      <c r="AH2">
        <v>217025</v>
      </c>
      <c r="AI2">
        <v>244103</v>
      </c>
      <c r="AJ2">
        <v>15485.666666666601</v>
      </c>
      <c r="AK2">
        <v>1</v>
      </c>
      <c r="AN2" s="104">
        <v>46150</v>
      </c>
      <c r="AO2" s="104">
        <v>46151</v>
      </c>
      <c r="AP2" t="b">
        <v>0</v>
      </c>
      <c r="AQ2" t="s">
        <v>4000</v>
      </c>
      <c r="AR2" t="s">
        <v>2700</v>
      </c>
      <c r="AS2" t="s">
        <v>4001</v>
      </c>
      <c r="AT2" t="s">
        <v>13</v>
      </c>
      <c r="AU2" t="s">
        <v>2727</v>
      </c>
      <c r="AV2" t="s">
        <v>233</v>
      </c>
      <c r="AW2" t="s">
        <v>4002</v>
      </c>
      <c r="BG2" t="s">
        <v>20756</v>
      </c>
      <c r="BI2" t="s">
        <v>4026</v>
      </c>
      <c r="BM2">
        <v>0</v>
      </c>
      <c r="BN2">
        <v>1</v>
      </c>
      <c r="BS2" t="s">
        <v>4031</v>
      </c>
      <c r="BT2" s="124">
        <v>46150</v>
      </c>
      <c r="BU2" t="s">
        <v>272</v>
      </c>
      <c r="BV2" t="s">
        <v>1720</v>
      </c>
      <c r="BX2" t="s">
        <v>20305</v>
      </c>
      <c r="BY2" t="s">
        <v>4108</v>
      </c>
      <c r="BZ2" t="s">
        <v>4126</v>
      </c>
      <c r="CA2" t="s">
        <v>20306</v>
      </c>
      <c r="CB2" t="s">
        <v>20306</v>
      </c>
      <c r="CC2" t="s">
        <v>20307</v>
      </c>
      <c r="CD2" t="s">
        <v>4105</v>
      </c>
      <c r="CE2">
        <v>133.08000000000001</v>
      </c>
      <c r="CF2">
        <v>11.09</v>
      </c>
      <c r="CH2">
        <v>0</v>
      </c>
      <c r="CI2">
        <v>133.08000000000001</v>
      </c>
      <c r="CL2">
        <v>1</v>
      </c>
      <c r="CM2" t="s">
        <v>20308</v>
      </c>
      <c r="CN2" t="s">
        <v>4106</v>
      </c>
      <c r="CO2" t="s">
        <v>74</v>
      </c>
      <c r="CP2" t="s">
        <v>20306</v>
      </c>
      <c r="CQ2" t="s">
        <v>4107</v>
      </c>
      <c r="CS2" t="s">
        <v>15595</v>
      </c>
      <c r="CT2" t="s">
        <v>4030</v>
      </c>
      <c r="CU2" t="s">
        <v>4126</v>
      </c>
      <c r="CV2" t="s">
        <v>15596</v>
      </c>
      <c r="CW2" t="s">
        <v>8558</v>
      </c>
      <c r="CX2" t="s">
        <v>4138</v>
      </c>
      <c r="CY2" t="s">
        <v>4105</v>
      </c>
      <c r="DA2" t="s">
        <v>4133</v>
      </c>
      <c r="DB2">
        <v>1</v>
      </c>
      <c r="DC2" t="s">
        <v>15597</v>
      </c>
      <c r="DD2" t="s">
        <v>264</v>
      </c>
      <c r="DE2" t="s">
        <v>15596</v>
      </c>
      <c r="DF2" t="s">
        <v>4158</v>
      </c>
    </row>
    <row r="3" spans="1:110" x14ac:dyDescent="0.25">
      <c r="A3" s="140" t="s">
        <v>2702</v>
      </c>
      <c r="B3" t="s">
        <v>4027</v>
      </c>
      <c r="C3" t="s">
        <v>4032</v>
      </c>
      <c r="D3" t="s">
        <v>4034</v>
      </c>
      <c r="E3" t="s">
        <v>3789</v>
      </c>
      <c r="F3" t="s">
        <v>3965</v>
      </c>
      <c r="U3" s="104">
        <v>46150</v>
      </c>
      <c r="V3" s="104">
        <v>46151</v>
      </c>
      <c r="W3" t="b">
        <v>0</v>
      </c>
      <c r="X3" t="s">
        <v>3989</v>
      </c>
      <c r="Y3" t="s">
        <v>2700</v>
      </c>
      <c r="Z3" t="s">
        <v>3990</v>
      </c>
      <c r="AA3" t="s">
        <v>54</v>
      </c>
      <c r="AB3" t="s">
        <v>2794</v>
      </c>
      <c r="AC3" t="s">
        <v>76</v>
      </c>
      <c r="AD3" t="s">
        <v>3992</v>
      </c>
      <c r="AE3">
        <v>26</v>
      </c>
      <c r="AF3">
        <v>26</v>
      </c>
      <c r="AG3">
        <v>301470.42307692301</v>
      </c>
      <c r="AH3">
        <v>249227.46153846101</v>
      </c>
      <c r="AI3">
        <v>185032.66666666599</v>
      </c>
      <c r="AJ3">
        <v>9543.1153846153793</v>
      </c>
      <c r="AK3">
        <v>6</v>
      </c>
      <c r="AL3">
        <v>2</v>
      </c>
      <c r="AN3" s="104">
        <v>46150</v>
      </c>
      <c r="AO3" s="104">
        <v>46151</v>
      </c>
      <c r="AP3" t="b">
        <v>0</v>
      </c>
      <c r="AQ3" t="s">
        <v>4000</v>
      </c>
      <c r="AR3" t="s">
        <v>2700</v>
      </c>
      <c r="AS3" t="s">
        <v>4001</v>
      </c>
      <c r="AT3" t="s">
        <v>13</v>
      </c>
      <c r="AU3" t="s">
        <v>2738</v>
      </c>
      <c r="AV3" t="s">
        <v>264</v>
      </c>
      <c r="AW3" t="s">
        <v>4002</v>
      </c>
      <c r="AX3">
        <v>44</v>
      </c>
      <c r="AY3">
        <v>43</v>
      </c>
      <c r="AZ3">
        <v>416138.79069767398</v>
      </c>
      <c r="BA3">
        <v>392105.58139534801</v>
      </c>
      <c r="BB3">
        <v>139566</v>
      </c>
      <c r="BC3">
        <v>11050.3255813953</v>
      </c>
      <c r="BD3">
        <v>4</v>
      </c>
      <c r="BE3">
        <v>10</v>
      </c>
      <c r="BG3" t="s">
        <v>20757</v>
      </c>
      <c r="BH3" t="s">
        <v>20758</v>
      </c>
      <c r="BI3" t="s">
        <v>4033</v>
      </c>
      <c r="BJ3" t="s">
        <v>20759</v>
      </c>
      <c r="BK3" t="s">
        <v>4027</v>
      </c>
      <c r="BL3">
        <v>97.08</v>
      </c>
      <c r="BM3">
        <v>1</v>
      </c>
      <c r="BN3">
        <v>1</v>
      </c>
      <c r="BO3" t="s">
        <v>4028</v>
      </c>
      <c r="BP3">
        <v>1</v>
      </c>
      <c r="BQ3" t="s">
        <v>4029</v>
      </c>
      <c r="BR3" t="s">
        <v>4030</v>
      </c>
      <c r="BS3" t="s">
        <v>4031</v>
      </c>
      <c r="BT3" s="124">
        <v>46150</v>
      </c>
      <c r="BU3" t="s">
        <v>318</v>
      </c>
      <c r="BV3" t="s">
        <v>1720</v>
      </c>
      <c r="BX3" t="s">
        <v>20309</v>
      </c>
      <c r="BY3" t="s">
        <v>4030</v>
      </c>
      <c r="BZ3" t="s">
        <v>4034</v>
      </c>
      <c r="CA3" t="s">
        <v>20310</v>
      </c>
      <c r="CB3" t="s">
        <v>8294</v>
      </c>
      <c r="CD3" t="s">
        <v>4105</v>
      </c>
      <c r="CE3">
        <v>83.26</v>
      </c>
      <c r="CF3">
        <v>3.78</v>
      </c>
      <c r="CG3">
        <v>0.90900000000000003</v>
      </c>
      <c r="CH3">
        <v>1</v>
      </c>
      <c r="CI3">
        <v>83.26</v>
      </c>
      <c r="CJ3" s="17">
        <v>0.2</v>
      </c>
      <c r="CK3">
        <v>7.84</v>
      </c>
      <c r="CL3">
        <v>1</v>
      </c>
      <c r="CM3" t="s">
        <v>20311</v>
      </c>
      <c r="CN3" t="s">
        <v>4133</v>
      </c>
      <c r="CO3" t="s">
        <v>74</v>
      </c>
      <c r="CP3" t="s">
        <v>20310</v>
      </c>
      <c r="CQ3" t="s">
        <v>4121</v>
      </c>
      <c r="CS3" t="s">
        <v>8882</v>
      </c>
      <c r="CT3" t="s">
        <v>4030</v>
      </c>
      <c r="CU3" t="s">
        <v>4034</v>
      </c>
      <c r="CV3" t="s">
        <v>15598</v>
      </c>
      <c r="CW3" t="s">
        <v>8521</v>
      </c>
      <c r="CY3" t="s">
        <v>4105</v>
      </c>
      <c r="DA3" t="s">
        <v>4133</v>
      </c>
      <c r="DB3">
        <v>1</v>
      </c>
      <c r="DC3" t="s">
        <v>8883</v>
      </c>
      <c r="DD3" t="s">
        <v>264</v>
      </c>
      <c r="DE3" t="s">
        <v>15598</v>
      </c>
      <c r="DF3" t="s">
        <v>4158</v>
      </c>
    </row>
    <row r="4" spans="1:110" x14ac:dyDescent="0.25">
      <c r="A4" s="138" t="s">
        <v>272</v>
      </c>
      <c r="B4" s="230"/>
      <c r="C4" s="230"/>
      <c r="D4" s="230"/>
      <c r="E4" s="230">
        <v>1</v>
      </c>
      <c r="F4" s="230">
        <v>1</v>
      </c>
      <c r="H4" s="140" t="s">
        <v>2702</v>
      </c>
      <c r="I4" t="s">
        <v>4251</v>
      </c>
      <c r="K4" s="140" t="s">
        <v>2702</v>
      </c>
      <c r="L4" t="s">
        <v>4251</v>
      </c>
      <c r="U4" s="104">
        <v>46150</v>
      </c>
      <c r="V4" s="104">
        <v>46151</v>
      </c>
      <c r="W4" t="b">
        <v>0</v>
      </c>
      <c r="X4" t="s">
        <v>3989</v>
      </c>
      <c r="Y4" t="s">
        <v>2700</v>
      </c>
      <c r="Z4" t="s">
        <v>3990</v>
      </c>
      <c r="AA4" t="s">
        <v>54</v>
      </c>
      <c r="AB4" t="s">
        <v>2838</v>
      </c>
      <c r="AC4" t="s">
        <v>462</v>
      </c>
      <c r="AD4" t="s">
        <v>3993</v>
      </c>
      <c r="AN4" s="104">
        <v>46150</v>
      </c>
      <c r="AO4" s="104">
        <v>46151</v>
      </c>
      <c r="AP4" t="b">
        <v>0</v>
      </c>
      <c r="AQ4" t="s">
        <v>4000</v>
      </c>
      <c r="AR4" t="s">
        <v>2700</v>
      </c>
      <c r="AS4" t="s">
        <v>4001</v>
      </c>
      <c r="AT4" t="s">
        <v>13</v>
      </c>
      <c r="AU4" t="s">
        <v>2753</v>
      </c>
      <c r="AV4" t="s">
        <v>294</v>
      </c>
      <c r="AW4" t="s">
        <v>4002</v>
      </c>
      <c r="BG4" t="s">
        <v>20198</v>
      </c>
      <c r="BI4" t="s">
        <v>4033</v>
      </c>
      <c r="BM4">
        <v>0</v>
      </c>
      <c r="BN4">
        <v>1</v>
      </c>
      <c r="BS4" t="s">
        <v>4031</v>
      </c>
      <c r="BT4" s="124">
        <v>46150</v>
      </c>
      <c r="BU4" t="s">
        <v>318</v>
      </c>
      <c r="BV4" t="s">
        <v>1720</v>
      </c>
      <c r="BX4" t="s">
        <v>20312</v>
      </c>
      <c r="BY4" t="s">
        <v>4030</v>
      </c>
      <c r="BZ4" t="s">
        <v>4142</v>
      </c>
      <c r="CA4" t="s">
        <v>20313</v>
      </c>
      <c r="CB4" t="s">
        <v>20313</v>
      </c>
      <c r="CD4" t="s">
        <v>4149</v>
      </c>
      <c r="CH4">
        <v>0</v>
      </c>
      <c r="CL4">
        <v>1</v>
      </c>
      <c r="CM4" t="s">
        <v>20314</v>
      </c>
      <c r="CN4" t="s">
        <v>4106</v>
      </c>
      <c r="CO4" t="s">
        <v>76</v>
      </c>
      <c r="CP4" t="s">
        <v>20313</v>
      </c>
      <c r="CQ4" t="s">
        <v>4107</v>
      </c>
      <c r="CS4" t="s">
        <v>8884</v>
      </c>
      <c r="CT4" t="s">
        <v>4030</v>
      </c>
      <c r="CU4" t="s">
        <v>4109</v>
      </c>
      <c r="CV4" t="s">
        <v>15598</v>
      </c>
      <c r="CW4" t="s">
        <v>8593</v>
      </c>
      <c r="CY4" t="s">
        <v>4105</v>
      </c>
      <c r="DA4" t="s">
        <v>4133</v>
      </c>
      <c r="DB4">
        <v>1</v>
      </c>
      <c r="DC4" t="s">
        <v>8883</v>
      </c>
      <c r="DD4" t="s">
        <v>264</v>
      </c>
      <c r="DE4" t="s">
        <v>15598</v>
      </c>
      <c r="DF4" t="s">
        <v>4158</v>
      </c>
    </row>
    <row r="5" spans="1:110" x14ac:dyDescent="0.25">
      <c r="A5" s="138" t="s">
        <v>318</v>
      </c>
      <c r="B5" s="230">
        <v>1</v>
      </c>
      <c r="C5" s="230"/>
      <c r="D5" s="230"/>
      <c r="E5" s="230">
        <v>3</v>
      </c>
      <c r="F5" s="230">
        <v>4</v>
      </c>
      <c r="H5" s="138" t="s">
        <v>76</v>
      </c>
      <c r="I5" s="230">
        <v>18</v>
      </c>
      <c r="K5" s="138" t="s">
        <v>264</v>
      </c>
      <c r="L5" s="230">
        <v>3</v>
      </c>
      <c r="U5" s="104">
        <v>46150</v>
      </c>
      <c r="V5" s="104">
        <v>46151</v>
      </c>
      <c r="W5" t="b">
        <v>0</v>
      </c>
      <c r="X5" t="s">
        <v>3989</v>
      </c>
      <c r="Y5" t="s">
        <v>2700</v>
      </c>
      <c r="Z5" t="s">
        <v>3990</v>
      </c>
      <c r="AA5" t="s">
        <v>54</v>
      </c>
      <c r="AB5" t="s">
        <v>2896</v>
      </c>
      <c r="AC5" t="s">
        <v>577</v>
      </c>
      <c r="AD5" t="s">
        <v>3994</v>
      </c>
      <c r="AN5" s="104">
        <v>46150</v>
      </c>
      <c r="AO5" s="104">
        <v>46151</v>
      </c>
      <c r="AP5" t="b">
        <v>0</v>
      </c>
      <c r="AQ5" t="s">
        <v>4000</v>
      </c>
      <c r="AR5" t="s">
        <v>2700</v>
      </c>
      <c r="AS5" t="s">
        <v>4001</v>
      </c>
      <c r="AT5" t="s">
        <v>13</v>
      </c>
      <c r="AU5" t="s">
        <v>2755</v>
      </c>
      <c r="AV5" t="s">
        <v>298</v>
      </c>
      <c r="AW5" t="s">
        <v>4003</v>
      </c>
      <c r="BG5" t="s">
        <v>20199</v>
      </c>
      <c r="BI5" t="s">
        <v>4033</v>
      </c>
      <c r="BM5">
        <v>0</v>
      </c>
      <c r="BN5">
        <v>1</v>
      </c>
      <c r="BS5" t="s">
        <v>4031</v>
      </c>
      <c r="BT5" s="124">
        <v>46150</v>
      </c>
      <c r="BU5" t="s">
        <v>318</v>
      </c>
      <c r="BV5" t="s">
        <v>1720</v>
      </c>
      <c r="BX5" t="s">
        <v>20312</v>
      </c>
      <c r="BY5" t="s">
        <v>4030</v>
      </c>
      <c r="BZ5" t="s">
        <v>4142</v>
      </c>
      <c r="CA5" t="s">
        <v>20315</v>
      </c>
      <c r="CB5" t="s">
        <v>20315</v>
      </c>
      <c r="CD5" t="s">
        <v>4149</v>
      </c>
      <c r="CH5">
        <v>0</v>
      </c>
      <c r="CL5">
        <v>1</v>
      </c>
      <c r="CM5" t="s">
        <v>20314</v>
      </c>
      <c r="CN5" t="s">
        <v>4106</v>
      </c>
      <c r="CO5" t="s">
        <v>76</v>
      </c>
      <c r="CP5" t="s">
        <v>20315</v>
      </c>
      <c r="CQ5" t="s">
        <v>4107</v>
      </c>
      <c r="CS5" t="s">
        <v>20478</v>
      </c>
      <c r="CT5" t="s">
        <v>4030</v>
      </c>
      <c r="CU5" t="s">
        <v>4109</v>
      </c>
      <c r="CV5" t="s">
        <v>20479</v>
      </c>
      <c r="CW5" t="s">
        <v>8912</v>
      </c>
      <c r="CX5" t="s">
        <v>4550</v>
      </c>
      <c r="CY5" t="s">
        <v>4105</v>
      </c>
      <c r="DA5" t="s">
        <v>4133</v>
      </c>
      <c r="DB5">
        <v>1</v>
      </c>
      <c r="DC5" t="s">
        <v>20480</v>
      </c>
      <c r="DD5" t="s">
        <v>74</v>
      </c>
      <c r="DE5" t="s">
        <v>20479</v>
      </c>
      <c r="DF5" t="s">
        <v>4158</v>
      </c>
    </row>
    <row r="6" spans="1:110" x14ac:dyDescent="0.25">
      <c r="A6" s="138" t="s">
        <v>384</v>
      </c>
      <c r="B6" s="230">
        <v>2</v>
      </c>
      <c r="C6" s="230"/>
      <c r="D6" s="230"/>
      <c r="E6" s="230">
        <v>6</v>
      </c>
      <c r="F6" s="230">
        <v>8</v>
      </c>
      <c r="H6" s="138" t="s">
        <v>205</v>
      </c>
      <c r="I6" s="230">
        <v>3</v>
      </c>
      <c r="K6" s="138" t="s">
        <v>76</v>
      </c>
      <c r="L6" s="230">
        <v>25</v>
      </c>
      <c r="U6" s="104">
        <v>46150</v>
      </c>
      <c r="V6" s="104">
        <v>46151</v>
      </c>
      <c r="W6" t="b">
        <v>0</v>
      </c>
      <c r="X6" t="s">
        <v>3989</v>
      </c>
      <c r="Y6" t="s">
        <v>2700</v>
      </c>
      <c r="Z6" t="s">
        <v>3990</v>
      </c>
      <c r="AA6" t="s">
        <v>54</v>
      </c>
      <c r="AB6" t="s">
        <v>2902</v>
      </c>
      <c r="AC6" t="s">
        <v>202</v>
      </c>
      <c r="AD6" t="s">
        <v>3995</v>
      </c>
      <c r="AN6" s="104">
        <v>46150</v>
      </c>
      <c r="AO6" s="104">
        <v>46151</v>
      </c>
      <c r="AP6" t="b">
        <v>0</v>
      </c>
      <c r="AQ6" t="s">
        <v>4000</v>
      </c>
      <c r="AR6" t="s">
        <v>2700</v>
      </c>
      <c r="AS6" t="s">
        <v>4001</v>
      </c>
      <c r="AT6" t="s">
        <v>13</v>
      </c>
      <c r="AU6" t="s">
        <v>2760</v>
      </c>
      <c r="AV6" t="s">
        <v>308</v>
      </c>
      <c r="AW6" t="s">
        <v>4002</v>
      </c>
      <c r="AX6">
        <v>29</v>
      </c>
      <c r="AY6">
        <v>31</v>
      </c>
      <c r="AZ6">
        <v>505509.612903225</v>
      </c>
      <c r="BA6">
        <v>309403.45161290298</v>
      </c>
      <c r="BB6">
        <v>320302.5</v>
      </c>
      <c r="BC6">
        <v>29725.6129032258</v>
      </c>
      <c r="BD6">
        <v>16</v>
      </c>
      <c r="BG6" t="s">
        <v>20200</v>
      </c>
      <c r="BI6" t="s">
        <v>4033</v>
      </c>
      <c r="BM6">
        <v>0</v>
      </c>
      <c r="BN6">
        <v>1</v>
      </c>
      <c r="BS6" t="s">
        <v>4031</v>
      </c>
      <c r="BT6" s="124">
        <v>46150</v>
      </c>
      <c r="BU6" t="s">
        <v>318</v>
      </c>
      <c r="BV6" t="s">
        <v>1720</v>
      </c>
      <c r="BX6" t="s">
        <v>20316</v>
      </c>
      <c r="BY6" t="s">
        <v>4030</v>
      </c>
      <c r="BZ6" t="s">
        <v>4109</v>
      </c>
      <c r="CA6" t="s">
        <v>20317</v>
      </c>
      <c r="CB6" t="s">
        <v>20317</v>
      </c>
      <c r="CD6" t="s">
        <v>4111</v>
      </c>
      <c r="CE6">
        <v>431.88</v>
      </c>
      <c r="CF6">
        <v>35.99</v>
      </c>
      <c r="CH6">
        <v>0</v>
      </c>
      <c r="CI6">
        <v>431.88</v>
      </c>
      <c r="CL6">
        <v>1</v>
      </c>
      <c r="CM6" t="s">
        <v>20318</v>
      </c>
      <c r="CN6" t="s">
        <v>4106</v>
      </c>
      <c r="CO6" t="s">
        <v>76</v>
      </c>
      <c r="CP6" t="s">
        <v>20317</v>
      </c>
      <c r="CQ6" t="s">
        <v>4107</v>
      </c>
      <c r="CS6" t="s">
        <v>20309</v>
      </c>
      <c r="CT6" t="s">
        <v>4030</v>
      </c>
      <c r="CU6" t="s">
        <v>4034</v>
      </c>
      <c r="CV6" t="s">
        <v>20481</v>
      </c>
      <c r="CW6" t="s">
        <v>4636</v>
      </c>
      <c r="CY6" t="s">
        <v>4105</v>
      </c>
      <c r="CZ6" s="17">
        <v>0.2</v>
      </c>
      <c r="DA6" t="s">
        <v>4133</v>
      </c>
      <c r="DB6">
        <v>1</v>
      </c>
      <c r="DC6" t="s">
        <v>20311</v>
      </c>
      <c r="DD6" t="s">
        <v>74</v>
      </c>
      <c r="DE6" t="s">
        <v>20481</v>
      </c>
      <c r="DF6" t="s">
        <v>4158</v>
      </c>
    </row>
    <row r="7" spans="1:110" x14ac:dyDescent="0.25">
      <c r="A7" s="138" t="s">
        <v>414</v>
      </c>
      <c r="B7" s="230"/>
      <c r="C7" s="230">
        <v>3</v>
      </c>
      <c r="D7" s="230">
        <v>1</v>
      </c>
      <c r="E7" s="230"/>
      <c r="F7" s="230">
        <v>4</v>
      </c>
      <c r="H7" s="138" t="s">
        <v>79</v>
      </c>
      <c r="I7" s="230">
        <v>3</v>
      </c>
      <c r="K7" s="138" t="s">
        <v>450</v>
      </c>
      <c r="L7" s="230">
        <v>1</v>
      </c>
      <c r="U7" s="104">
        <v>46150</v>
      </c>
      <c r="V7" s="104">
        <v>46151</v>
      </c>
      <c r="W7" t="b">
        <v>0</v>
      </c>
      <c r="X7" t="s">
        <v>3989</v>
      </c>
      <c r="Y7" t="s">
        <v>2700</v>
      </c>
      <c r="Z7" t="s">
        <v>3990</v>
      </c>
      <c r="AA7" t="s">
        <v>54</v>
      </c>
      <c r="AB7" t="s">
        <v>2926</v>
      </c>
      <c r="AC7" t="s">
        <v>205</v>
      </c>
      <c r="AD7" t="s">
        <v>3995</v>
      </c>
      <c r="AN7" s="104">
        <v>46150</v>
      </c>
      <c r="AO7" s="104">
        <v>46151</v>
      </c>
      <c r="AP7" t="b">
        <v>0</v>
      </c>
      <c r="AQ7" t="s">
        <v>4000</v>
      </c>
      <c r="AR7" t="s">
        <v>2700</v>
      </c>
      <c r="AS7" t="s">
        <v>4001</v>
      </c>
      <c r="AT7" t="s">
        <v>13</v>
      </c>
      <c r="AU7" t="s">
        <v>2767</v>
      </c>
      <c r="AV7" t="s">
        <v>74</v>
      </c>
      <c r="AW7" t="s">
        <v>3991</v>
      </c>
      <c r="AX7">
        <v>19</v>
      </c>
      <c r="AY7">
        <v>19</v>
      </c>
      <c r="AZ7">
        <v>592352.15789473604</v>
      </c>
      <c r="BA7">
        <v>491476</v>
      </c>
      <c r="BB7">
        <v>420498.25</v>
      </c>
      <c r="BC7">
        <v>12350.210526315699</v>
      </c>
      <c r="BD7">
        <v>4</v>
      </c>
      <c r="BE7">
        <v>2</v>
      </c>
      <c r="BG7" t="s">
        <v>20760</v>
      </c>
      <c r="BI7" t="s">
        <v>375</v>
      </c>
      <c r="BM7">
        <v>0</v>
      </c>
      <c r="BN7">
        <v>1</v>
      </c>
      <c r="BS7" t="s">
        <v>69</v>
      </c>
      <c r="BT7" s="124">
        <v>46150</v>
      </c>
      <c r="BU7" t="s">
        <v>76</v>
      </c>
      <c r="BV7" t="s">
        <v>2650</v>
      </c>
      <c r="BX7" t="s">
        <v>20319</v>
      </c>
      <c r="BY7" t="s">
        <v>4030</v>
      </c>
      <c r="BZ7" t="s">
        <v>4032</v>
      </c>
      <c r="CA7" t="s">
        <v>20320</v>
      </c>
      <c r="CB7" t="s">
        <v>20320</v>
      </c>
      <c r="CD7" t="s">
        <v>4105</v>
      </c>
      <c r="CE7">
        <v>142.6</v>
      </c>
      <c r="CF7">
        <v>7.13</v>
      </c>
      <c r="CG7">
        <v>1.5973999999999999</v>
      </c>
      <c r="CH7">
        <v>1</v>
      </c>
      <c r="CI7">
        <v>142.6</v>
      </c>
      <c r="CJ7" s="17">
        <v>0.2</v>
      </c>
      <c r="CK7">
        <v>13.78</v>
      </c>
      <c r="CL7">
        <v>1</v>
      </c>
      <c r="CM7" t="s">
        <v>20321</v>
      </c>
      <c r="CN7" t="s">
        <v>4106</v>
      </c>
      <c r="CO7" t="s">
        <v>76</v>
      </c>
      <c r="CP7" t="s">
        <v>20320</v>
      </c>
      <c r="CQ7" t="s">
        <v>4107</v>
      </c>
      <c r="CS7" t="s">
        <v>15727</v>
      </c>
      <c r="CT7" t="s">
        <v>4030</v>
      </c>
      <c r="CU7" t="s">
        <v>4109</v>
      </c>
      <c r="CV7" t="s">
        <v>13499</v>
      </c>
      <c r="CW7" t="s">
        <v>8438</v>
      </c>
      <c r="CX7" t="s">
        <v>4461</v>
      </c>
      <c r="CY7" t="s">
        <v>4105</v>
      </c>
      <c r="DA7" t="s">
        <v>4133</v>
      </c>
      <c r="DB7">
        <v>1</v>
      </c>
      <c r="DC7" t="s">
        <v>15728</v>
      </c>
      <c r="DD7" t="s">
        <v>76</v>
      </c>
      <c r="DE7" t="s">
        <v>13499</v>
      </c>
      <c r="DF7" t="s">
        <v>4158</v>
      </c>
    </row>
    <row r="8" spans="1:110" x14ac:dyDescent="0.25">
      <c r="A8" s="138" t="s">
        <v>551</v>
      </c>
      <c r="B8" s="230"/>
      <c r="C8" s="230"/>
      <c r="D8" s="230"/>
      <c r="E8" s="230">
        <v>1</v>
      </c>
      <c r="F8" s="230">
        <v>1</v>
      </c>
      <c r="H8" s="138" t="s">
        <v>73</v>
      </c>
      <c r="I8" s="230">
        <v>2</v>
      </c>
      <c r="K8" s="138" t="s">
        <v>4162</v>
      </c>
      <c r="L8" s="230">
        <v>1</v>
      </c>
      <c r="U8" s="104">
        <v>46150</v>
      </c>
      <c r="V8" s="104">
        <v>46151</v>
      </c>
      <c r="W8" t="b">
        <v>0</v>
      </c>
      <c r="X8" t="s">
        <v>3989</v>
      </c>
      <c r="Y8" t="s">
        <v>2700</v>
      </c>
      <c r="Z8" t="s">
        <v>3990</v>
      </c>
      <c r="AA8" t="s">
        <v>54</v>
      </c>
      <c r="AB8" t="s">
        <v>2930</v>
      </c>
      <c r="AC8" t="s">
        <v>79</v>
      </c>
      <c r="AD8" t="s">
        <v>3991</v>
      </c>
      <c r="AE8">
        <v>10</v>
      </c>
      <c r="AF8">
        <v>10</v>
      </c>
      <c r="AG8">
        <v>491789.8</v>
      </c>
      <c r="AH8">
        <v>432402.3</v>
      </c>
      <c r="AI8">
        <v>209052.5</v>
      </c>
      <c r="AJ8">
        <v>17577</v>
      </c>
      <c r="AK8">
        <v>2</v>
      </c>
      <c r="AN8" s="104">
        <v>46150</v>
      </c>
      <c r="AO8" s="104">
        <v>46151</v>
      </c>
      <c r="AP8" t="b">
        <v>0</v>
      </c>
      <c r="AQ8" t="s">
        <v>4000</v>
      </c>
      <c r="AR8" t="s">
        <v>2700</v>
      </c>
      <c r="AS8" t="s">
        <v>4001</v>
      </c>
      <c r="AT8" t="s">
        <v>13</v>
      </c>
      <c r="AU8" t="s">
        <v>2801</v>
      </c>
      <c r="AV8" t="s">
        <v>388</v>
      </c>
      <c r="AW8" t="s">
        <v>4003</v>
      </c>
      <c r="BG8" t="s">
        <v>20761</v>
      </c>
      <c r="BI8" t="s">
        <v>375</v>
      </c>
      <c r="BM8">
        <v>0</v>
      </c>
      <c r="BN8">
        <v>1</v>
      </c>
      <c r="BS8" t="s">
        <v>69</v>
      </c>
      <c r="BT8" s="124">
        <v>46150</v>
      </c>
      <c r="BU8" t="s">
        <v>76</v>
      </c>
      <c r="BV8" t="s">
        <v>2650</v>
      </c>
      <c r="BX8" t="s">
        <v>20322</v>
      </c>
      <c r="BY8" t="s">
        <v>4030</v>
      </c>
      <c r="BZ8" t="s">
        <v>4032</v>
      </c>
      <c r="CA8" t="s">
        <v>20323</v>
      </c>
      <c r="CB8" t="s">
        <v>20323</v>
      </c>
      <c r="CD8" t="s">
        <v>4105</v>
      </c>
      <c r="CE8">
        <v>142.6</v>
      </c>
      <c r="CF8">
        <v>7.13</v>
      </c>
      <c r="CG8">
        <v>1.5973999999999999</v>
      </c>
      <c r="CH8">
        <v>1</v>
      </c>
      <c r="CI8">
        <v>142.6</v>
      </c>
      <c r="CJ8" s="17">
        <v>0.2</v>
      </c>
      <c r="CK8">
        <v>13.78</v>
      </c>
      <c r="CL8">
        <v>1</v>
      </c>
      <c r="CM8" t="s">
        <v>20321</v>
      </c>
      <c r="CN8" t="s">
        <v>4106</v>
      </c>
      <c r="CO8" t="s">
        <v>76</v>
      </c>
      <c r="CP8" t="s">
        <v>20323</v>
      </c>
      <c r="CQ8" t="s">
        <v>4107</v>
      </c>
      <c r="CS8" t="s">
        <v>15413</v>
      </c>
      <c r="CT8" t="s">
        <v>4050</v>
      </c>
      <c r="CU8" t="s">
        <v>4109</v>
      </c>
      <c r="CV8" t="s">
        <v>14936</v>
      </c>
      <c r="CW8" t="s">
        <v>8257</v>
      </c>
      <c r="CY8" t="s">
        <v>4111</v>
      </c>
      <c r="DA8" t="s">
        <v>4133</v>
      </c>
      <c r="DB8">
        <v>1</v>
      </c>
      <c r="DC8" t="s">
        <v>8837</v>
      </c>
      <c r="DD8" t="s">
        <v>76</v>
      </c>
      <c r="DE8" t="s">
        <v>14936</v>
      </c>
      <c r="DF8" t="s">
        <v>4158</v>
      </c>
    </row>
    <row r="9" spans="1:110" x14ac:dyDescent="0.25">
      <c r="A9" s="138" t="s">
        <v>79</v>
      </c>
      <c r="B9" s="230"/>
      <c r="C9" s="230"/>
      <c r="D9" s="230"/>
      <c r="E9" s="230">
        <v>1</v>
      </c>
      <c r="F9" s="230">
        <v>1</v>
      </c>
      <c r="H9" s="138" t="s">
        <v>708</v>
      </c>
      <c r="I9" s="230">
        <v>1</v>
      </c>
      <c r="K9" s="138" t="s">
        <v>79</v>
      </c>
      <c r="L9" s="230">
        <v>1</v>
      </c>
      <c r="U9" s="104">
        <v>46150</v>
      </c>
      <c r="V9" s="104">
        <v>46151</v>
      </c>
      <c r="W9" t="b">
        <v>0</v>
      </c>
      <c r="X9" t="s">
        <v>3989</v>
      </c>
      <c r="Y9" t="s">
        <v>2700</v>
      </c>
      <c r="Z9" t="s">
        <v>3990</v>
      </c>
      <c r="AA9" t="s">
        <v>54</v>
      </c>
      <c r="AB9" t="s">
        <v>2934</v>
      </c>
      <c r="AC9" t="s">
        <v>73</v>
      </c>
      <c r="AD9" t="s">
        <v>3995</v>
      </c>
      <c r="AE9">
        <v>8</v>
      </c>
      <c r="AF9">
        <v>8</v>
      </c>
      <c r="AG9">
        <v>439482.75</v>
      </c>
      <c r="AH9">
        <v>168762.25</v>
      </c>
      <c r="AI9">
        <v>327390.83333333302</v>
      </c>
      <c r="AJ9">
        <v>25177.375</v>
      </c>
      <c r="AK9">
        <v>6</v>
      </c>
      <c r="AL9">
        <v>2</v>
      </c>
      <c r="AN9" s="104">
        <v>46150</v>
      </c>
      <c r="AO9" s="104">
        <v>46151</v>
      </c>
      <c r="AP9" t="b">
        <v>0</v>
      </c>
      <c r="AQ9" t="s">
        <v>4000</v>
      </c>
      <c r="AR9" t="s">
        <v>2700</v>
      </c>
      <c r="AS9" t="s">
        <v>4001</v>
      </c>
      <c r="AT9" t="s">
        <v>13</v>
      </c>
      <c r="AU9" t="s">
        <v>2814</v>
      </c>
      <c r="AV9" t="s">
        <v>414</v>
      </c>
      <c r="AW9" t="s">
        <v>4002</v>
      </c>
      <c r="AX9">
        <v>38</v>
      </c>
      <c r="AY9">
        <v>38</v>
      </c>
      <c r="AZ9">
        <v>508916.10526315699</v>
      </c>
      <c r="BA9">
        <v>488903.28947368398</v>
      </c>
      <c r="BB9">
        <v>165745.5</v>
      </c>
      <c r="BC9">
        <v>11289.368421052601</v>
      </c>
      <c r="BD9">
        <v>2</v>
      </c>
      <c r="BE9">
        <v>6</v>
      </c>
      <c r="BG9" t="s">
        <v>20762</v>
      </c>
      <c r="BH9" t="s">
        <v>20763</v>
      </c>
      <c r="BI9" t="s">
        <v>4036</v>
      </c>
      <c r="BJ9" t="s">
        <v>20764</v>
      </c>
      <c r="BK9" t="s">
        <v>4027</v>
      </c>
      <c r="BL9">
        <v>140.28</v>
      </c>
      <c r="BM9">
        <v>1</v>
      </c>
      <c r="BN9">
        <v>1</v>
      </c>
      <c r="BO9" t="s">
        <v>4035</v>
      </c>
      <c r="BP9">
        <v>1</v>
      </c>
      <c r="BQ9" t="s">
        <v>4029</v>
      </c>
      <c r="BR9" t="s">
        <v>4030</v>
      </c>
      <c r="BS9" t="s">
        <v>4031</v>
      </c>
      <c r="BT9" s="124">
        <v>46150</v>
      </c>
      <c r="BU9" t="s">
        <v>384</v>
      </c>
      <c r="BV9" t="s">
        <v>1720</v>
      </c>
      <c r="BX9" t="s">
        <v>20324</v>
      </c>
      <c r="BY9" t="s">
        <v>4030</v>
      </c>
      <c r="BZ9" t="s">
        <v>4032</v>
      </c>
      <c r="CA9" t="s">
        <v>20323</v>
      </c>
      <c r="CB9" t="s">
        <v>20323</v>
      </c>
      <c r="CD9" t="s">
        <v>4105</v>
      </c>
      <c r="CE9">
        <v>109.52</v>
      </c>
      <c r="CF9">
        <v>5.47</v>
      </c>
      <c r="CG9">
        <v>1.2263999999999999</v>
      </c>
      <c r="CH9">
        <v>1</v>
      </c>
      <c r="CI9">
        <v>109.52</v>
      </c>
      <c r="CJ9" s="17">
        <v>0.2</v>
      </c>
      <c r="CK9">
        <v>10.58</v>
      </c>
      <c r="CL9">
        <v>1</v>
      </c>
      <c r="CM9" t="s">
        <v>20321</v>
      </c>
      <c r="CN9" t="s">
        <v>4106</v>
      </c>
      <c r="CO9" t="s">
        <v>76</v>
      </c>
      <c r="CP9" t="s">
        <v>20323</v>
      </c>
      <c r="CQ9" t="s">
        <v>4107</v>
      </c>
      <c r="CS9" t="s">
        <v>20482</v>
      </c>
      <c r="CT9" t="s">
        <v>4030</v>
      </c>
      <c r="CU9" t="s">
        <v>4034</v>
      </c>
      <c r="CV9" t="s">
        <v>20483</v>
      </c>
      <c r="CW9" t="s">
        <v>4636</v>
      </c>
      <c r="CY9" t="s">
        <v>4105</v>
      </c>
      <c r="DA9" t="s">
        <v>4133</v>
      </c>
      <c r="DB9">
        <v>1</v>
      </c>
      <c r="DC9" t="s">
        <v>20484</v>
      </c>
      <c r="DD9" t="s">
        <v>76</v>
      </c>
      <c r="DE9" t="s">
        <v>20483</v>
      </c>
      <c r="DF9" t="s">
        <v>4158</v>
      </c>
    </row>
    <row r="10" spans="1:110" x14ac:dyDescent="0.25">
      <c r="A10" s="138" t="s">
        <v>1132</v>
      </c>
      <c r="B10" s="230">
        <v>1</v>
      </c>
      <c r="C10" s="230"/>
      <c r="D10" s="230"/>
      <c r="E10" s="230"/>
      <c r="F10" s="230">
        <v>1</v>
      </c>
      <c r="H10" s="138" t="s">
        <v>214</v>
      </c>
      <c r="I10" s="230">
        <v>6</v>
      </c>
      <c r="K10" s="138" t="s">
        <v>73</v>
      </c>
      <c r="L10" s="230">
        <v>1</v>
      </c>
      <c r="U10" s="104">
        <v>46150</v>
      </c>
      <c r="V10" s="104">
        <v>46151</v>
      </c>
      <c r="W10" t="b">
        <v>0</v>
      </c>
      <c r="X10" t="s">
        <v>3989</v>
      </c>
      <c r="Y10" t="s">
        <v>2700</v>
      </c>
      <c r="Z10" t="s">
        <v>3990</v>
      </c>
      <c r="AA10" t="s">
        <v>54</v>
      </c>
      <c r="AB10" t="s">
        <v>2952</v>
      </c>
      <c r="AC10" t="s">
        <v>86</v>
      </c>
      <c r="AD10" t="s">
        <v>3994</v>
      </c>
      <c r="AN10" s="104">
        <v>46150</v>
      </c>
      <c r="AO10" s="104">
        <v>46151</v>
      </c>
      <c r="AP10" t="b">
        <v>0</v>
      </c>
      <c r="AQ10" t="s">
        <v>4000</v>
      </c>
      <c r="AR10" t="s">
        <v>2700</v>
      </c>
      <c r="AS10" t="s">
        <v>4001</v>
      </c>
      <c r="AT10" t="s">
        <v>13</v>
      </c>
      <c r="AU10" t="s">
        <v>2823</v>
      </c>
      <c r="AV10" t="s">
        <v>432</v>
      </c>
      <c r="AW10" t="s">
        <v>4002</v>
      </c>
      <c r="AX10">
        <v>16</v>
      </c>
      <c r="AY10">
        <v>16</v>
      </c>
      <c r="AZ10">
        <v>448876.0625</v>
      </c>
      <c r="BA10">
        <v>397847.875</v>
      </c>
      <c r="BB10">
        <v>84579.5</v>
      </c>
      <c r="BC10">
        <v>29883.3125</v>
      </c>
      <c r="BD10">
        <v>4</v>
      </c>
      <c r="BE10">
        <v>1</v>
      </c>
      <c r="BG10" t="s">
        <v>20765</v>
      </c>
      <c r="BH10" t="s">
        <v>20766</v>
      </c>
      <c r="BI10" t="s">
        <v>4036</v>
      </c>
      <c r="BJ10" t="s">
        <v>20767</v>
      </c>
      <c r="BK10" t="s">
        <v>4027</v>
      </c>
      <c r="BL10">
        <v>118.68</v>
      </c>
      <c r="BM10">
        <v>1</v>
      </c>
      <c r="BN10">
        <v>1</v>
      </c>
      <c r="BO10" t="s">
        <v>4035</v>
      </c>
      <c r="BP10">
        <v>1</v>
      </c>
      <c r="BQ10" t="s">
        <v>4029</v>
      </c>
      <c r="BR10" t="s">
        <v>4030</v>
      </c>
      <c r="BS10" t="s">
        <v>4031</v>
      </c>
      <c r="BT10" s="124">
        <v>46150</v>
      </c>
      <c r="BU10" t="s">
        <v>384</v>
      </c>
      <c r="BV10" t="s">
        <v>1720</v>
      </c>
      <c r="BX10" t="s">
        <v>20325</v>
      </c>
      <c r="BY10" t="s">
        <v>4030</v>
      </c>
      <c r="BZ10" t="s">
        <v>4032</v>
      </c>
      <c r="CA10" t="s">
        <v>20323</v>
      </c>
      <c r="CB10" t="s">
        <v>20323</v>
      </c>
      <c r="CD10" t="s">
        <v>4105</v>
      </c>
      <c r="CE10">
        <v>120.52</v>
      </c>
      <c r="CF10">
        <v>6.02</v>
      </c>
      <c r="CG10">
        <v>1.3495999999999999</v>
      </c>
      <c r="CH10">
        <v>1</v>
      </c>
      <c r="CI10">
        <v>120.52</v>
      </c>
      <c r="CJ10" s="17">
        <v>0.2</v>
      </c>
      <c r="CK10">
        <v>11.64</v>
      </c>
      <c r="CL10">
        <v>1</v>
      </c>
      <c r="CM10" t="s">
        <v>20321</v>
      </c>
      <c r="CN10" t="s">
        <v>4106</v>
      </c>
      <c r="CO10" t="s">
        <v>76</v>
      </c>
      <c r="CP10" t="s">
        <v>20323</v>
      </c>
      <c r="CQ10" t="s">
        <v>4107</v>
      </c>
      <c r="CS10" t="s">
        <v>20485</v>
      </c>
      <c r="CT10" t="s">
        <v>4030</v>
      </c>
      <c r="CU10" t="s">
        <v>4034</v>
      </c>
      <c r="CV10" t="s">
        <v>20380</v>
      </c>
      <c r="CW10" t="s">
        <v>4636</v>
      </c>
      <c r="CY10" t="s">
        <v>4105</v>
      </c>
      <c r="DA10" t="s">
        <v>4133</v>
      </c>
      <c r="DB10">
        <v>1</v>
      </c>
      <c r="DC10" t="s">
        <v>20484</v>
      </c>
      <c r="DD10" t="s">
        <v>76</v>
      </c>
      <c r="DE10" t="s">
        <v>20380</v>
      </c>
      <c r="DF10" t="s">
        <v>4158</v>
      </c>
    </row>
    <row r="11" spans="1:110" x14ac:dyDescent="0.25">
      <c r="A11" s="138" t="s">
        <v>1134</v>
      </c>
      <c r="B11" s="230"/>
      <c r="C11" s="230">
        <v>1</v>
      </c>
      <c r="D11" s="230">
        <v>1</v>
      </c>
      <c r="E11" s="230">
        <v>1</v>
      </c>
      <c r="F11" s="230">
        <v>3</v>
      </c>
      <c r="H11" s="138" t="s">
        <v>71</v>
      </c>
      <c r="I11" s="230">
        <v>7</v>
      </c>
      <c r="K11" s="138" t="s">
        <v>683</v>
      </c>
      <c r="L11" s="230">
        <v>1</v>
      </c>
      <c r="U11" s="104">
        <v>46150</v>
      </c>
      <c r="V11" s="104">
        <v>46151</v>
      </c>
      <c r="W11" t="b">
        <v>0</v>
      </c>
      <c r="X11" t="s">
        <v>3989</v>
      </c>
      <c r="Y11" t="s">
        <v>2700</v>
      </c>
      <c r="Z11" t="s">
        <v>3990</v>
      </c>
      <c r="AA11" t="s">
        <v>54</v>
      </c>
      <c r="AB11" t="s">
        <v>3045</v>
      </c>
      <c r="AC11" t="s">
        <v>211</v>
      </c>
      <c r="AD11" t="s">
        <v>3995</v>
      </c>
      <c r="AE11">
        <v>13</v>
      </c>
      <c r="AF11">
        <v>13</v>
      </c>
      <c r="AG11">
        <v>392311.46153846098</v>
      </c>
      <c r="AH11">
        <v>171539</v>
      </c>
      <c r="AI11">
        <v>282526.44444444397</v>
      </c>
      <c r="AJ11">
        <v>25177.2307692307</v>
      </c>
      <c r="AK11">
        <v>9</v>
      </c>
      <c r="AN11" s="104">
        <v>46150</v>
      </c>
      <c r="AO11" s="104">
        <v>46151</v>
      </c>
      <c r="AP11" t="b">
        <v>0</v>
      </c>
      <c r="AQ11" t="s">
        <v>4000</v>
      </c>
      <c r="AR11" t="s">
        <v>2700</v>
      </c>
      <c r="AS11" t="s">
        <v>4001</v>
      </c>
      <c r="AT11" t="s">
        <v>13</v>
      </c>
      <c r="AU11" t="s">
        <v>2855</v>
      </c>
      <c r="AV11" t="s">
        <v>496</v>
      </c>
      <c r="AW11" t="s">
        <v>4002</v>
      </c>
      <c r="AX11">
        <v>31</v>
      </c>
      <c r="AY11">
        <v>30</v>
      </c>
      <c r="AZ11">
        <v>649687.46666666598</v>
      </c>
      <c r="BA11">
        <v>482698.933333333</v>
      </c>
      <c r="BB11">
        <v>391138.11111111101</v>
      </c>
      <c r="BC11">
        <v>49647.1</v>
      </c>
      <c r="BD11">
        <v>9</v>
      </c>
      <c r="BE11">
        <v>1</v>
      </c>
      <c r="BG11" t="s">
        <v>20768</v>
      </c>
      <c r="BI11" t="s">
        <v>4036</v>
      </c>
      <c r="BM11">
        <v>0</v>
      </c>
      <c r="BN11">
        <v>1</v>
      </c>
      <c r="BS11" t="s">
        <v>4031</v>
      </c>
      <c r="BT11" s="124">
        <v>46150</v>
      </c>
      <c r="BU11" t="s">
        <v>384</v>
      </c>
      <c r="BV11" t="s">
        <v>1720</v>
      </c>
      <c r="BX11" t="s">
        <v>20326</v>
      </c>
      <c r="BY11" t="s">
        <v>4030</v>
      </c>
      <c r="BZ11" t="s">
        <v>4032</v>
      </c>
      <c r="CA11" t="s">
        <v>20327</v>
      </c>
      <c r="CB11" t="s">
        <v>20327</v>
      </c>
      <c r="CD11" t="s">
        <v>4105</v>
      </c>
      <c r="CE11">
        <v>198.2</v>
      </c>
      <c r="CF11">
        <v>9.91</v>
      </c>
      <c r="CG11">
        <v>2.2204000000000002</v>
      </c>
      <c r="CH11">
        <v>1</v>
      </c>
      <c r="CI11">
        <v>198.2</v>
      </c>
      <c r="CJ11" s="17">
        <v>0.2</v>
      </c>
      <c r="CK11">
        <v>19.149999999999999</v>
      </c>
      <c r="CL11">
        <v>1</v>
      </c>
      <c r="CM11" t="s">
        <v>20321</v>
      </c>
      <c r="CN11" t="s">
        <v>4106</v>
      </c>
      <c r="CO11" t="s">
        <v>76</v>
      </c>
      <c r="CP11" t="s">
        <v>20327</v>
      </c>
      <c r="CQ11" t="s">
        <v>4107</v>
      </c>
      <c r="CS11" t="s">
        <v>20486</v>
      </c>
      <c r="CT11" t="s">
        <v>4030</v>
      </c>
      <c r="CU11" t="s">
        <v>4109</v>
      </c>
      <c r="CV11" t="s">
        <v>20487</v>
      </c>
      <c r="CW11" t="s">
        <v>8537</v>
      </c>
      <c r="CY11" t="s">
        <v>4111</v>
      </c>
      <c r="DA11" t="s">
        <v>4133</v>
      </c>
      <c r="DB11">
        <v>1</v>
      </c>
      <c r="DC11" t="s">
        <v>20488</v>
      </c>
      <c r="DD11" t="s">
        <v>76</v>
      </c>
      <c r="DE11" t="s">
        <v>20487</v>
      </c>
      <c r="DF11" t="s">
        <v>4158</v>
      </c>
    </row>
    <row r="12" spans="1:110" x14ac:dyDescent="0.25">
      <c r="A12" s="138" t="s">
        <v>1292</v>
      </c>
      <c r="B12" s="230"/>
      <c r="C12" s="230"/>
      <c r="D12" s="230"/>
      <c r="E12" s="230">
        <v>2</v>
      </c>
      <c r="F12" s="230">
        <v>2</v>
      </c>
      <c r="H12" s="138" t="s">
        <v>72</v>
      </c>
      <c r="I12" s="230">
        <v>13</v>
      </c>
      <c r="K12" s="138" t="s">
        <v>708</v>
      </c>
      <c r="L12" s="230">
        <v>17</v>
      </c>
      <c r="U12" s="104">
        <v>46150</v>
      </c>
      <c r="V12" s="104">
        <v>46151</v>
      </c>
      <c r="W12" t="b">
        <v>0</v>
      </c>
      <c r="X12" t="s">
        <v>3989</v>
      </c>
      <c r="Y12" t="s">
        <v>2700</v>
      </c>
      <c r="Z12" t="s">
        <v>3990</v>
      </c>
      <c r="AA12" t="s">
        <v>54</v>
      </c>
      <c r="AB12" t="s">
        <v>3055</v>
      </c>
      <c r="AC12" t="s">
        <v>214</v>
      </c>
      <c r="AD12" t="s">
        <v>3995</v>
      </c>
      <c r="AN12" s="104">
        <v>46150</v>
      </c>
      <c r="AO12" s="104">
        <v>46151</v>
      </c>
      <c r="AP12" t="b">
        <v>0</v>
      </c>
      <c r="AQ12" t="s">
        <v>4000</v>
      </c>
      <c r="AR12" t="s">
        <v>2700</v>
      </c>
      <c r="AS12" t="s">
        <v>4001</v>
      </c>
      <c r="AT12" t="s">
        <v>13</v>
      </c>
      <c r="AU12" t="s">
        <v>2865</v>
      </c>
      <c r="AV12" t="s">
        <v>516</v>
      </c>
      <c r="AW12" t="s">
        <v>4002</v>
      </c>
      <c r="AX12">
        <v>40</v>
      </c>
      <c r="AY12">
        <v>39</v>
      </c>
      <c r="AZ12">
        <v>271040.82051281998</v>
      </c>
      <c r="BA12">
        <v>240891.35897435801</v>
      </c>
      <c r="BC12">
        <v>30149.461538461499</v>
      </c>
      <c r="BE12">
        <v>7</v>
      </c>
      <c r="BG12" t="s">
        <v>20769</v>
      </c>
      <c r="BI12" t="s">
        <v>4036</v>
      </c>
      <c r="BM12">
        <v>0</v>
      </c>
      <c r="BN12">
        <v>1</v>
      </c>
      <c r="BS12" t="s">
        <v>4031</v>
      </c>
      <c r="BT12" s="124">
        <v>46150</v>
      </c>
      <c r="BU12" t="s">
        <v>384</v>
      </c>
      <c r="BV12" t="s">
        <v>1720</v>
      </c>
      <c r="BX12" t="s">
        <v>20328</v>
      </c>
      <c r="BY12" t="s">
        <v>4030</v>
      </c>
      <c r="BZ12" t="s">
        <v>4032</v>
      </c>
      <c r="CA12" t="s">
        <v>20327</v>
      </c>
      <c r="CB12" t="s">
        <v>20327</v>
      </c>
      <c r="CD12" t="s">
        <v>4105</v>
      </c>
      <c r="CE12">
        <v>82.32</v>
      </c>
      <c r="CF12">
        <v>4.1100000000000003</v>
      </c>
      <c r="CG12">
        <v>0.92120000000000002</v>
      </c>
      <c r="CH12">
        <v>1</v>
      </c>
      <c r="CI12">
        <v>82.32</v>
      </c>
      <c r="CJ12" s="17">
        <v>0.2</v>
      </c>
      <c r="CK12">
        <v>7.95</v>
      </c>
      <c r="CL12">
        <v>1</v>
      </c>
      <c r="CM12" t="s">
        <v>20321</v>
      </c>
      <c r="CN12" t="s">
        <v>4106</v>
      </c>
      <c r="CO12" t="s">
        <v>76</v>
      </c>
      <c r="CP12" t="s">
        <v>20327</v>
      </c>
      <c r="CQ12" t="s">
        <v>4107</v>
      </c>
      <c r="CS12" t="s">
        <v>20489</v>
      </c>
      <c r="CT12" t="s">
        <v>4050</v>
      </c>
      <c r="CU12" t="s">
        <v>4109</v>
      </c>
      <c r="CV12" t="s">
        <v>20362</v>
      </c>
      <c r="CW12" t="s">
        <v>8257</v>
      </c>
      <c r="CY12" t="s">
        <v>4111</v>
      </c>
      <c r="DA12" t="s">
        <v>4133</v>
      </c>
      <c r="DB12">
        <v>1</v>
      </c>
      <c r="DC12" t="s">
        <v>20490</v>
      </c>
      <c r="DD12" t="s">
        <v>76</v>
      </c>
      <c r="DE12" t="s">
        <v>20362</v>
      </c>
      <c r="DF12" t="s">
        <v>4158</v>
      </c>
    </row>
    <row r="13" spans="1:110" x14ac:dyDescent="0.25">
      <c r="A13" s="138" t="s">
        <v>84</v>
      </c>
      <c r="B13" s="230"/>
      <c r="C13" s="230"/>
      <c r="D13" s="230"/>
      <c r="E13" s="230">
        <v>2</v>
      </c>
      <c r="F13" s="230">
        <v>2</v>
      </c>
      <c r="H13" s="138" t="s">
        <v>80</v>
      </c>
      <c r="I13" s="230">
        <v>10</v>
      </c>
      <c r="K13" s="138" t="s">
        <v>728</v>
      </c>
      <c r="L13" s="230">
        <v>3</v>
      </c>
      <c r="U13" s="104">
        <v>46150</v>
      </c>
      <c r="V13" s="104">
        <v>46151</v>
      </c>
      <c r="W13" t="b">
        <v>0</v>
      </c>
      <c r="X13" t="s">
        <v>3989</v>
      </c>
      <c r="Y13" t="s">
        <v>2700</v>
      </c>
      <c r="Z13" t="s">
        <v>3990</v>
      </c>
      <c r="AA13" t="s">
        <v>54</v>
      </c>
      <c r="AB13" t="s">
        <v>3060</v>
      </c>
      <c r="AC13" t="s">
        <v>217</v>
      </c>
      <c r="AD13" t="s">
        <v>3995</v>
      </c>
      <c r="AN13" s="104">
        <v>46150</v>
      </c>
      <c r="AO13" s="104">
        <v>46151</v>
      </c>
      <c r="AP13" t="b">
        <v>0</v>
      </c>
      <c r="AQ13" t="s">
        <v>4000</v>
      </c>
      <c r="AR13" t="s">
        <v>2700</v>
      </c>
      <c r="AS13" t="s">
        <v>4001</v>
      </c>
      <c r="AT13" t="s">
        <v>13</v>
      </c>
      <c r="AU13" t="s">
        <v>2883</v>
      </c>
      <c r="AV13" t="s">
        <v>551</v>
      </c>
      <c r="AW13" t="s">
        <v>4002</v>
      </c>
      <c r="AX13">
        <v>47</v>
      </c>
      <c r="AY13">
        <v>47</v>
      </c>
      <c r="AZ13">
        <v>364146.744680851</v>
      </c>
      <c r="BA13">
        <v>320924.42553191399</v>
      </c>
      <c r="BB13">
        <v>67542.1875</v>
      </c>
      <c r="BC13">
        <v>20229.2340425531</v>
      </c>
      <c r="BD13">
        <v>16</v>
      </c>
      <c r="BE13">
        <v>10</v>
      </c>
      <c r="BG13" t="s">
        <v>20770</v>
      </c>
      <c r="BI13" t="s">
        <v>4036</v>
      </c>
      <c r="BM13">
        <v>0</v>
      </c>
      <c r="BN13">
        <v>1</v>
      </c>
      <c r="BS13" t="s">
        <v>4031</v>
      </c>
      <c r="BT13" s="124">
        <v>46150</v>
      </c>
      <c r="BU13" t="s">
        <v>384</v>
      </c>
      <c r="BV13" t="s">
        <v>1720</v>
      </c>
      <c r="BX13" t="s">
        <v>20329</v>
      </c>
      <c r="BY13" t="s">
        <v>4030</v>
      </c>
      <c r="BZ13" t="s">
        <v>4109</v>
      </c>
      <c r="CA13" t="s">
        <v>20330</v>
      </c>
      <c r="CB13" t="s">
        <v>20330</v>
      </c>
      <c r="CD13" t="s">
        <v>4111</v>
      </c>
      <c r="CE13">
        <v>383.88</v>
      </c>
      <c r="CF13">
        <v>31.99</v>
      </c>
      <c r="CH13">
        <v>0</v>
      </c>
      <c r="CI13">
        <v>383.88</v>
      </c>
      <c r="CL13">
        <v>1</v>
      </c>
      <c r="CM13" t="s">
        <v>20331</v>
      </c>
      <c r="CN13" t="s">
        <v>4106</v>
      </c>
      <c r="CO13" t="s">
        <v>76</v>
      </c>
      <c r="CP13" t="s">
        <v>20330</v>
      </c>
      <c r="CQ13" t="s">
        <v>4107</v>
      </c>
      <c r="CS13" t="s">
        <v>20443</v>
      </c>
      <c r="CT13" t="s">
        <v>4030</v>
      </c>
      <c r="CU13" t="s">
        <v>4032</v>
      </c>
      <c r="CV13" t="s">
        <v>20457</v>
      </c>
      <c r="CW13" t="s">
        <v>8850</v>
      </c>
      <c r="CY13" t="s">
        <v>4105</v>
      </c>
      <c r="DA13" t="s">
        <v>4133</v>
      </c>
      <c r="DB13">
        <v>1</v>
      </c>
      <c r="DC13" t="s">
        <v>20445</v>
      </c>
      <c r="DD13" t="s">
        <v>76</v>
      </c>
      <c r="DE13" t="s">
        <v>20457</v>
      </c>
      <c r="DF13" t="s">
        <v>4158</v>
      </c>
    </row>
    <row r="14" spans="1:110" x14ac:dyDescent="0.25">
      <c r="A14" s="138" t="s">
        <v>1894</v>
      </c>
      <c r="B14" s="230"/>
      <c r="C14" s="230"/>
      <c r="D14" s="230"/>
      <c r="E14" s="230">
        <v>1</v>
      </c>
      <c r="F14" s="230">
        <v>1</v>
      </c>
      <c r="H14" s="138" t="s">
        <v>84</v>
      </c>
      <c r="I14" s="230">
        <v>12</v>
      </c>
      <c r="K14" s="138" t="s">
        <v>846</v>
      </c>
      <c r="L14" s="230">
        <v>2</v>
      </c>
      <c r="U14" s="104">
        <v>46150</v>
      </c>
      <c r="V14" s="104">
        <v>46151</v>
      </c>
      <c r="W14" t="b">
        <v>0</v>
      </c>
      <c r="X14" t="s">
        <v>3989</v>
      </c>
      <c r="Y14" t="s">
        <v>2700</v>
      </c>
      <c r="Z14" t="s">
        <v>3990</v>
      </c>
      <c r="AA14" t="s">
        <v>54</v>
      </c>
      <c r="AB14" t="s">
        <v>3068</v>
      </c>
      <c r="AC14" t="s">
        <v>71</v>
      </c>
      <c r="AD14" t="s">
        <v>3991</v>
      </c>
      <c r="AE14">
        <v>20</v>
      </c>
      <c r="AF14">
        <v>19</v>
      </c>
      <c r="AG14">
        <v>392863.052631578</v>
      </c>
      <c r="AH14">
        <v>251503.78947368401</v>
      </c>
      <c r="AI14">
        <v>194467</v>
      </c>
      <c r="AJ14">
        <v>18538</v>
      </c>
      <c r="AK14">
        <v>12</v>
      </c>
      <c r="AN14" s="104">
        <v>46150</v>
      </c>
      <c r="AO14" s="104">
        <v>46151</v>
      </c>
      <c r="AP14" t="b">
        <v>0</v>
      </c>
      <c r="AQ14" t="s">
        <v>4000</v>
      </c>
      <c r="AR14" t="s">
        <v>2700</v>
      </c>
      <c r="AS14" t="s">
        <v>4001</v>
      </c>
      <c r="AT14" t="s">
        <v>13</v>
      </c>
      <c r="AU14" t="s">
        <v>2926</v>
      </c>
      <c r="AV14" t="s">
        <v>205</v>
      </c>
      <c r="AW14" t="s">
        <v>3995</v>
      </c>
      <c r="AX14">
        <v>53</v>
      </c>
      <c r="AY14">
        <v>52</v>
      </c>
      <c r="AZ14">
        <v>401286.98076922999</v>
      </c>
      <c r="BA14">
        <v>379947.09615384601</v>
      </c>
      <c r="BC14">
        <v>21339.884615384599</v>
      </c>
      <c r="BE14">
        <v>13</v>
      </c>
      <c r="BG14" t="s">
        <v>20771</v>
      </c>
      <c r="BI14" t="s">
        <v>4036</v>
      </c>
      <c r="BM14">
        <v>0</v>
      </c>
      <c r="BN14">
        <v>1</v>
      </c>
      <c r="BS14" t="s">
        <v>4031</v>
      </c>
      <c r="BT14" s="124">
        <v>46150</v>
      </c>
      <c r="BU14" t="s">
        <v>384</v>
      </c>
      <c r="BV14" t="s">
        <v>1720</v>
      </c>
      <c r="BX14" t="s">
        <v>20332</v>
      </c>
      <c r="BY14" t="s">
        <v>4030</v>
      </c>
      <c r="BZ14" t="s">
        <v>4104</v>
      </c>
      <c r="CA14" t="s">
        <v>20333</v>
      </c>
      <c r="CB14" t="s">
        <v>20333</v>
      </c>
      <c r="CD14" t="s">
        <v>4105</v>
      </c>
      <c r="CE14">
        <v>101.88</v>
      </c>
      <c r="CF14">
        <v>8.49</v>
      </c>
      <c r="CG14">
        <v>1.698</v>
      </c>
      <c r="CH14">
        <v>0</v>
      </c>
      <c r="CI14">
        <v>101.88</v>
      </c>
      <c r="CK14">
        <v>22.94</v>
      </c>
      <c r="CL14">
        <v>1</v>
      </c>
      <c r="CM14" t="s">
        <v>20331</v>
      </c>
      <c r="CN14" t="s">
        <v>4106</v>
      </c>
      <c r="CO14" t="s">
        <v>76</v>
      </c>
      <c r="CP14" t="s">
        <v>20333</v>
      </c>
      <c r="CQ14" t="s">
        <v>4107</v>
      </c>
      <c r="CS14" t="s">
        <v>20446</v>
      </c>
      <c r="CT14" t="s">
        <v>4030</v>
      </c>
      <c r="CU14" t="s">
        <v>4032</v>
      </c>
      <c r="CV14" t="s">
        <v>20491</v>
      </c>
      <c r="CW14" t="s">
        <v>8850</v>
      </c>
      <c r="CY14" t="s">
        <v>4105</v>
      </c>
      <c r="DA14" t="s">
        <v>4133</v>
      </c>
      <c r="DB14">
        <v>1</v>
      </c>
      <c r="DC14" t="s">
        <v>20445</v>
      </c>
      <c r="DD14" t="s">
        <v>76</v>
      </c>
      <c r="DE14" t="s">
        <v>20491</v>
      </c>
      <c r="DF14" t="s">
        <v>4158</v>
      </c>
    </row>
    <row r="15" spans="1:110" x14ac:dyDescent="0.25">
      <c r="A15" s="138" t="s">
        <v>1910</v>
      </c>
      <c r="B15" s="230"/>
      <c r="C15" s="230"/>
      <c r="D15" s="230"/>
      <c r="E15" s="230">
        <v>1</v>
      </c>
      <c r="F15" s="230">
        <v>1</v>
      </c>
      <c r="H15" s="138" t="s">
        <v>77</v>
      </c>
      <c r="I15" s="230">
        <v>22</v>
      </c>
      <c r="K15" s="138" t="s">
        <v>214</v>
      </c>
      <c r="L15" s="230">
        <v>6</v>
      </c>
      <c r="U15" s="104">
        <v>46150</v>
      </c>
      <c r="V15" s="104">
        <v>46151</v>
      </c>
      <c r="W15" t="b">
        <v>0</v>
      </c>
      <c r="X15" t="s">
        <v>3989</v>
      </c>
      <c r="Y15" t="s">
        <v>2700</v>
      </c>
      <c r="Z15" t="s">
        <v>3990</v>
      </c>
      <c r="AA15" t="s">
        <v>54</v>
      </c>
      <c r="AB15" t="s">
        <v>3096</v>
      </c>
      <c r="AC15" t="s">
        <v>967</v>
      </c>
      <c r="AD15" t="s">
        <v>3995</v>
      </c>
      <c r="AN15" s="104">
        <v>46150</v>
      </c>
      <c r="AO15" s="104">
        <v>46151</v>
      </c>
      <c r="AP15" t="b">
        <v>0</v>
      </c>
      <c r="AQ15" t="s">
        <v>4000</v>
      </c>
      <c r="AR15" t="s">
        <v>2700</v>
      </c>
      <c r="AS15" t="s">
        <v>4001</v>
      </c>
      <c r="AT15" t="s">
        <v>13</v>
      </c>
      <c r="AU15" t="s">
        <v>2927</v>
      </c>
      <c r="AV15" t="s">
        <v>637</v>
      </c>
      <c r="AW15" t="s">
        <v>4002</v>
      </c>
      <c r="AX15">
        <v>18</v>
      </c>
      <c r="AY15">
        <v>18</v>
      </c>
      <c r="AZ15">
        <v>240513.66666666599</v>
      </c>
      <c r="BA15">
        <v>210276.277777777</v>
      </c>
      <c r="BB15">
        <v>21085</v>
      </c>
      <c r="BC15">
        <v>29066</v>
      </c>
      <c r="BD15">
        <v>1</v>
      </c>
      <c r="BE15">
        <v>2</v>
      </c>
      <c r="BG15" t="s">
        <v>20772</v>
      </c>
      <c r="BI15" t="s">
        <v>4036</v>
      </c>
      <c r="BM15">
        <v>0</v>
      </c>
      <c r="BN15">
        <v>1</v>
      </c>
      <c r="BS15" t="s">
        <v>4031</v>
      </c>
      <c r="BT15" s="124">
        <v>46150</v>
      </c>
      <c r="BU15" t="s">
        <v>384</v>
      </c>
      <c r="BV15" t="s">
        <v>1720</v>
      </c>
      <c r="BX15" t="s">
        <v>20334</v>
      </c>
      <c r="BY15" t="s">
        <v>4050</v>
      </c>
      <c r="BZ15" t="s">
        <v>4027</v>
      </c>
      <c r="CA15" t="s">
        <v>20335</v>
      </c>
      <c r="CB15" t="s">
        <v>20335</v>
      </c>
      <c r="CD15" t="s">
        <v>4105</v>
      </c>
      <c r="CE15">
        <v>131.88</v>
      </c>
      <c r="CF15">
        <v>10.99</v>
      </c>
      <c r="CH15">
        <v>0</v>
      </c>
      <c r="CI15">
        <v>131.88</v>
      </c>
      <c r="CL15">
        <v>1</v>
      </c>
      <c r="CM15" t="s">
        <v>20336</v>
      </c>
      <c r="CN15" t="s">
        <v>4133</v>
      </c>
      <c r="CO15" t="s">
        <v>76</v>
      </c>
      <c r="CP15" t="s">
        <v>20335</v>
      </c>
      <c r="CQ15" t="s">
        <v>4107</v>
      </c>
      <c r="CS15" t="s">
        <v>20448</v>
      </c>
      <c r="CT15" t="s">
        <v>4030</v>
      </c>
      <c r="CU15" t="s">
        <v>4032</v>
      </c>
      <c r="CV15" t="s">
        <v>20440</v>
      </c>
      <c r="CW15" t="s">
        <v>8850</v>
      </c>
      <c r="CY15" t="s">
        <v>4105</v>
      </c>
      <c r="DA15" t="s">
        <v>4133</v>
      </c>
      <c r="DB15">
        <v>1</v>
      </c>
      <c r="DC15" t="s">
        <v>20445</v>
      </c>
      <c r="DD15" t="s">
        <v>76</v>
      </c>
      <c r="DE15" t="s">
        <v>20440</v>
      </c>
      <c r="DF15" t="s">
        <v>4158</v>
      </c>
    </row>
    <row r="16" spans="1:110" x14ac:dyDescent="0.25">
      <c r="A16" s="138" t="s">
        <v>77</v>
      </c>
      <c r="B16" s="230"/>
      <c r="C16" s="230"/>
      <c r="D16" s="230"/>
      <c r="E16" s="230">
        <v>2</v>
      </c>
      <c r="F16" s="230">
        <v>2</v>
      </c>
      <c r="H16" s="138" t="s">
        <v>1985</v>
      </c>
      <c r="I16" s="230">
        <v>1</v>
      </c>
      <c r="K16" s="138" t="s">
        <v>71</v>
      </c>
      <c r="L16" s="230">
        <v>10</v>
      </c>
      <c r="U16" s="104">
        <v>46150</v>
      </c>
      <c r="V16" s="104">
        <v>46151</v>
      </c>
      <c r="W16" t="b">
        <v>0</v>
      </c>
      <c r="X16" t="s">
        <v>3989</v>
      </c>
      <c r="Y16" t="s">
        <v>2700</v>
      </c>
      <c r="Z16" t="s">
        <v>3990</v>
      </c>
      <c r="AA16" t="s">
        <v>54</v>
      </c>
      <c r="AB16" t="s">
        <v>3116</v>
      </c>
      <c r="AC16" t="s">
        <v>220</v>
      </c>
      <c r="AD16" t="s">
        <v>3995</v>
      </c>
      <c r="AN16" s="104">
        <v>46150</v>
      </c>
      <c r="AO16" s="104">
        <v>46151</v>
      </c>
      <c r="AP16" t="b">
        <v>0</v>
      </c>
      <c r="AQ16" t="s">
        <v>4000</v>
      </c>
      <c r="AR16" t="s">
        <v>2700</v>
      </c>
      <c r="AS16" t="s">
        <v>4001</v>
      </c>
      <c r="AT16" t="s">
        <v>13</v>
      </c>
      <c r="AU16" t="s">
        <v>2930</v>
      </c>
      <c r="AV16" t="s">
        <v>79</v>
      </c>
      <c r="AW16" t="s">
        <v>3991</v>
      </c>
      <c r="AX16">
        <v>10</v>
      </c>
      <c r="AY16">
        <v>10</v>
      </c>
      <c r="AZ16">
        <v>569198.4</v>
      </c>
      <c r="BA16">
        <v>464705.5</v>
      </c>
      <c r="BB16">
        <v>296957.66666666599</v>
      </c>
      <c r="BC16">
        <v>15405.6</v>
      </c>
      <c r="BD16">
        <v>3</v>
      </c>
      <c r="BE16">
        <v>1</v>
      </c>
      <c r="BG16" t="s">
        <v>20773</v>
      </c>
      <c r="BI16" t="s">
        <v>4036</v>
      </c>
      <c r="BM16">
        <v>0</v>
      </c>
      <c r="BN16">
        <v>1</v>
      </c>
      <c r="BS16" t="s">
        <v>4031</v>
      </c>
      <c r="BT16" s="124">
        <v>46150</v>
      </c>
      <c r="BU16" t="s">
        <v>384</v>
      </c>
      <c r="BV16" t="s">
        <v>1720</v>
      </c>
      <c r="BX16" t="s">
        <v>20337</v>
      </c>
      <c r="BY16" t="s">
        <v>4030</v>
      </c>
      <c r="BZ16" t="s">
        <v>4034</v>
      </c>
      <c r="CA16" t="s">
        <v>20338</v>
      </c>
      <c r="CB16" t="s">
        <v>20338</v>
      </c>
      <c r="CD16" t="s">
        <v>4105</v>
      </c>
      <c r="CE16">
        <v>67.2</v>
      </c>
      <c r="CF16">
        <v>5.6</v>
      </c>
      <c r="CG16">
        <v>0.42</v>
      </c>
      <c r="CH16">
        <v>0</v>
      </c>
      <c r="CI16">
        <v>67.2</v>
      </c>
      <c r="CK16">
        <v>9.24</v>
      </c>
      <c r="CL16">
        <v>1</v>
      </c>
      <c r="CM16" t="s">
        <v>20339</v>
      </c>
      <c r="CN16" t="s">
        <v>4133</v>
      </c>
      <c r="CO16" t="s">
        <v>76</v>
      </c>
      <c r="CP16" t="s">
        <v>20338</v>
      </c>
      <c r="CQ16" t="s">
        <v>4107</v>
      </c>
      <c r="CS16" t="s">
        <v>20449</v>
      </c>
      <c r="CT16" t="s">
        <v>4030</v>
      </c>
      <c r="CU16" t="s">
        <v>4032</v>
      </c>
      <c r="CV16" t="s">
        <v>20456</v>
      </c>
      <c r="CW16" t="s">
        <v>8850</v>
      </c>
      <c r="CY16" t="s">
        <v>4105</v>
      </c>
      <c r="DA16" t="s">
        <v>4133</v>
      </c>
      <c r="DB16">
        <v>1</v>
      </c>
      <c r="DC16" t="s">
        <v>20445</v>
      </c>
      <c r="DD16" t="s">
        <v>76</v>
      </c>
      <c r="DE16" t="s">
        <v>20456</v>
      </c>
      <c r="DF16" t="s">
        <v>4158</v>
      </c>
    </row>
    <row r="17" spans="1:110" x14ac:dyDescent="0.25">
      <c r="A17" s="138" t="s">
        <v>1941</v>
      </c>
      <c r="B17" s="230"/>
      <c r="C17" s="230"/>
      <c r="D17" s="230"/>
      <c r="E17" s="230">
        <v>2</v>
      </c>
      <c r="F17" s="230">
        <v>2</v>
      </c>
      <c r="H17" s="138" t="s">
        <v>85</v>
      </c>
      <c r="I17" s="230">
        <v>11</v>
      </c>
      <c r="K17" s="138" t="s">
        <v>1134</v>
      </c>
      <c r="L17" s="230">
        <v>8</v>
      </c>
      <c r="U17" s="104">
        <v>46150</v>
      </c>
      <c r="V17" s="104">
        <v>46151</v>
      </c>
      <c r="W17" t="b">
        <v>0</v>
      </c>
      <c r="X17" t="s">
        <v>3989</v>
      </c>
      <c r="Y17" t="s">
        <v>2700</v>
      </c>
      <c r="Z17" t="s">
        <v>3990</v>
      </c>
      <c r="AA17" t="s">
        <v>54</v>
      </c>
      <c r="AB17" t="s">
        <v>3161</v>
      </c>
      <c r="AC17" t="s">
        <v>1096</v>
      </c>
      <c r="AD17" t="s">
        <v>3996</v>
      </c>
      <c r="AN17" s="104">
        <v>46150</v>
      </c>
      <c r="AO17" s="104">
        <v>46151</v>
      </c>
      <c r="AP17" t="b">
        <v>0</v>
      </c>
      <c r="AQ17" t="s">
        <v>4000</v>
      </c>
      <c r="AR17" t="s">
        <v>2700</v>
      </c>
      <c r="AS17" t="s">
        <v>4001</v>
      </c>
      <c r="AT17" t="s">
        <v>13</v>
      </c>
      <c r="AU17" t="s">
        <v>2934</v>
      </c>
      <c r="AV17" t="s">
        <v>73</v>
      </c>
      <c r="AW17" t="s">
        <v>3995</v>
      </c>
      <c r="AX17">
        <v>13</v>
      </c>
      <c r="AY17">
        <v>13</v>
      </c>
      <c r="AZ17">
        <v>547919.30769230705</v>
      </c>
      <c r="BA17">
        <v>190482.538461538</v>
      </c>
      <c r="BB17">
        <v>356247.41666666599</v>
      </c>
      <c r="BC17">
        <v>28593</v>
      </c>
      <c r="BD17">
        <v>12</v>
      </c>
      <c r="BE17">
        <v>2</v>
      </c>
      <c r="BG17" t="s">
        <v>10723</v>
      </c>
      <c r="BH17" t="s">
        <v>10724</v>
      </c>
      <c r="BI17" t="s">
        <v>4037</v>
      </c>
      <c r="BJ17" t="s">
        <v>10725</v>
      </c>
      <c r="BK17" t="s">
        <v>4032</v>
      </c>
      <c r="BL17">
        <v>129.96</v>
      </c>
      <c r="BM17">
        <v>1</v>
      </c>
      <c r="BN17">
        <v>1</v>
      </c>
      <c r="BO17" t="s">
        <v>4028</v>
      </c>
      <c r="BP17">
        <v>1</v>
      </c>
      <c r="BQ17" t="s">
        <v>4029</v>
      </c>
      <c r="BR17" t="s">
        <v>4030</v>
      </c>
      <c r="BS17" t="s">
        <v>4031</v>
      </c>
      <c r="BT17" s="124">
        <v>46150</v>
      </c>
      <c r="BU17" t="s">
        <v>414</v>
      </c>
      <c r="BV17" t="s">
        <v>1720</v>
      </c>
      <c r="BX17" t="s">
        <v>20340</v>
      </c>
      <c r="BY17" t="s">
        <v>4030</v>
      </c>
      <c r="BZ17" t="s">
        <v>4034</v>
      </c>
      <c r="CA17" t="s">
        <v>20338</v>
      </c>
      <c r="CB17" t="s">
        <v>20338</v>
      </c>
      <c r="CD17" t="s">
        <v>4105</v>
      </c>
      <c r="CE17">
        <v>137.63999999999999</v>
      </c>
      <c r="CF17">
        <v>11.47</v>
      </c>
      <c r="CG17">
        <v>0.86024999999999996</v>
      </c>
      <c r="CH17">
        <v>0</v>
      </c>
      <c r="CI17">
        <v>137.63999999999999</v>
      </c>
      <c r="CK17">
        <v>18.93</v>
      </c>
      <c r="CL17">
        <v>1</v>
      </c>
      <c r="CM17" t="s">
        <v>20339</v>
      </c>
      <c r="CN17" t="s">
        <v>4133</v>
      </c>
      <c r="CO17" t="s">
        <v>76</v>
      </c>
      <c r="CP17" t="s">
        <v>20338</v>
      </c>
      <c r="CQ17" t="s">
        <v>4107</v>
      </c>
      <c r="CS17" t="s">
        <v>20868</v>
      </c>
      <c r="CT17" t="s">
        <v>4030</v>
      </c>
      <c r="CU17" t="s">
        <v>4034</v>
      </c>
      <c r="CV17" t="s">
        <v>20871</v>
      </c>
      <c r="CW17" t="s">
        <v>8593</v>
      </c>
      <c r="CY17" t="s">
        <v>4105</v>
      </c>
      <c r="DA17" t="s">
        <v>4133</v>
      </c>
      <c r="DB17">
        <v>1</v>
      </c>
      <c r="DC17" t="s">
        <v>20869</v>
      </c>
      <c r="DD17" t="s">
        <v>76</v>
      </c>
      <c r="DE17" t="s">
        <v>20871</v>
      </c>
      <c r="DF17" t="s">
        <v>4158</v>
      </c>
    </row>
    <row r="18" spans="1:110" x14ac:dyDescent="0.25">
      <c r="A18" s="138" t="s">
        <v>2207</v>
      </c>
      <c r="B18" s="230"/>
      <c r="C18" s="230"/>
      <c r="D18" s="230"/>
      <c r="E18" s="230">
        <v>1</v>
      </c>
      <c r="F18" s="230">
        <v>1</v>
      </c>
      <c r="H18" s="138" t="s">
        <v>241</v>
      </c>
      <c r="I18" s="230">
        <v>4</v>
      </c>
      <c r="K18" s="138" t="s">
        <v>1276</v>
      </c>
      <c r="L18" s="230">
        <v>6</v>
      </c>
      <c r="U18" s="104">
        <v>46150</v>
      </c>
      <c r="V18" s="104">
        <v>46151</v>
      </c>
      <c r="W18" t="b">
        <v>0</v>
      </c>
      <c r="X18" t="s">
        <v>3989</v>
      </c>
      <c r="Y18" t="s">
        <v>2700</v>
      </c>
      <c r="Z18" t="s">
        <v>3990</v>
      </c>
      <c r="AA18" t="s">
        <v>54</v>
      </c>
      <c r="AB18" t="s">
        <v>3205</v>
      </c>
      <c r="AC18" t="s">
        <v>223</v>
      </c>
      <c r="AD18" t="s">
        <v>3995</v>
      </c>
      <c r="AN18" s="104">
        <v>46150</v>
      </c>
      <c r="AO18" s="104">
        <v>46151</v>
      </c>
      <c r="AP18" t="b">
        <v>0</v>
      </c>
      <c r="AQ18" t="s">
        <v>4000</v>
      </c>
      <c r="AR18" t="s">
        <v>2700</v>
      </c>
      <c r="AS18" t="s">
        <v>4001</v>
      </c>
      <c r="AT18" t="s">
        <v>13</v>
      </c>
      <c r="AU18" t="s">
        <v>2951</v>
      </c>
      <c r="AV18" t="s">
        <v>683</v>
      </c>
      <c r="AW18" t="s">
        <v>4002</v>
      </c>
      <c r="AX18">
        <v>29</v>
      </c>
      <c r="AY18">
        <v>28</v>
      </c>
      <c r="AZ18">
        <v>686912.35714285704</v>
      </c>
      <c r="BA18">
        <v>654787.17857142806</v>
      </c>
      <c r="BB18">
        <v>86514.75</v>
      </c>
      <c r="BC18">
        <v>19765.9285714285</v>
      </c>
      <c r="BD18">
        <v>4</v>
      </c>
      <c r="BE18">
        <v>9</v>
      </c>
      <c r="BG18" t="s">
        <v>10720</v>
      </c>
      <c r="BH18" t="s">
        <v>10721</v>
      </c>
      <c r="BI18" t="s">
        <v>4037</v>
      </c>
      <c r="BJ18" t="s">
        <v>10722</v>
      </c>
      <c r="BK18" t="s">
        <v>4032</v>
      </c>
      <c r="BL18">
        <v>129.06</v>
      </c>
      <c r="BM18">
        <v>1</v>
      </c>
      <c r="BN18">
        <v>1</v>
      </c>
      <c r="BO18" t="s">
        <v>4028</v>
      </c>
      <c r="BP18">
        <v>1</v>
      </c>
      <c r="BQ18" t="s">
        <v>4029</v>
      </c>
      <c r="BR18" t="s">
        <v>4030</v>
      </c>
      <c r="BS18" t="s">
        <v>4031</v>
      </c>
      <c r="BT18" s="124">
        <v>46150</v>
      </c>
      <c r="BU18" t="s">
        <v>414</v>
      </c>
      <c r="BV18" t="s">
        <v>1720</v>
      </c>
      <c r="BX18" t="s">
        <v>20341</v>
      </c>
      <c r="BY18" t="s">
        <v>4030</v>
      </c>
      <c r="BZ18" t="s">
        <v>4034</v>
      </c>
      <c r="CA18" t="s">
        <v>20342</v>
      </c>
      <c r="CB18" t="s">
        <v>20342</v>
      </c>
      <c r="CD18" t="s">
        <v>4105</v>
      </c>
      <c r="CE18">
        <v>49.32</v>
      </c>
      <c r="CF18">
        <v>4.1100000000000003</v>
      </c>
      <c r="CG18">
        <v>0.30825000000000002</v>
      </c>
      <c r="CH18">
        <v>0</v>
      </c>
      <c r="CI18">
        <v>49.32</v>
      </c>
      <c r="CK18">
        <v>6.79</v>
      </c>
      <c r="CL18">
        <v>1</v>
      </c>
      <c r="CM18" t="s">
        <v>20339</v>
      </c>
      <c r="CN18" t="s">
        <v>4133</v>
      </c>
      <c r="CO18" t="s">
        <v>76</v>
      </c>
      <c r="CP18" t="s">
        <v>20342</v>
      </c>
      <c r="CQ18" t="s">
        <v>4107</v>
      </c>
      <c r="CS18" t="s">
        <v>20992</v>
      </c>
      <c r="CT18" t="s">
        <v>4030</v>
      </c>
      <c r="CU18" t="s">
        <v>4034</v>
      </c>
      <c r="CV18" t="s">
        <v>20993</v>
      </c>
      <c r="CW18" t="s">
        <v>8907</v>
      </c>
      <c r="CY18" t="s">
        <v>4105</v>
      </c>
      <c r="DA18" t="s">
        <v>4133</v>
      </c>
      <c r="DB18">
        <v>1</v>
      </c>
      <c r="DC18" t="s">
        <v>20994</v>
      </c>
      <c r="DD18" t="s">
        <v>76</v>
      </c>
      <c r="DE18" t="s">
        <v>20993</v>
      </c>
      <c r="DF18" t="s">
        <v>4158</v>
      </c>
    </row>
    <row r="19" spans="1:110" x14ac:dyDescent="0.25">
      <c r="A19" s="138" t="s">
        <v>2229</v>
      </c>
      <c r="B19" s="230"/>
      <c r="C19" s="230"/>
      <c r="D19" s="230"/>
      <c r="E19" s="230">
        <v>3</v>
      </c>
      <c r="F19" s="230">
        <v>3</v>
      </c>
      <c r="H19" s="138" t="s">
        <v>75</v>
      </c>
      <c r="I19" s="230">
        <v>6</v>
      </c>
      <c r="K19" s="138" t="s">
        <v>1284</v>
      </c>
      <c r="L19" s="230">
        <v>1</v>
      </c>
      <c r="U19" s="104">
        <v>46150</v>
      </c>
      <c r="V19" s="104">
        <v>46151</v>
      </c>
      <c r="W19" t="b">
        <v>0</v>
      </c>
      <c r="X19" t="s">
        <v>3989</v>
      </c>
      <c r="Y19" t="s">
        <v>2700</v>
      </c>
      <c r="Z19" t="s">
        <v>3990</v>
      </c>
      <c r="AA19" t="s">
        <v>54</v>
      </c>
      <c r="AB19" t="s">
        <v>3267</v>
      </c>
      <c r="AC19" t="s">
        <v>226</v>
      </c>
      <c r="AD19" t="s">
        <v>3997</v>
      </c>
      <c r="AE19">
        <v>1</v>
      </c>
      <c r="AF19">
        <v>1</v>
      </c>
      <c r="AG19">
        <v>407365</v>
      </c>
      <c r="AH19">
        <v>395132</v>
      </c>
      <c r="AJ19">
        <v>12233</v>
      </c>
      <c r="AL19">
        <v>1</v>
      </c>
      <c r="AN19" s="104">
        <v>46150</v>
      </c>
      <c r="AO19" s="104">
        <v>46151</v>
      </c>
      <c r="AP19" t="b">
        <v>0</v>
      </c>
      <c r="AQ19" t="s">
        <v>4000</v>
      </c>
      <c r="AR19" t="s">
        <v>2700</v>
      </c>
      <c r="AS19" t="s">
        <v>4001</v>
      </c>
      <c r="AT19" t="s">
        <v>13</v>
      </c>
      <c r="AU19" t="s">
        <v>2964</v>
      </c>
      <c r="AV19" t="s">
        <v>708</v>
      </c>
      <c r="AW19" t="s">
        <v>4002</v>
      </c>
      <c r="BG19" t="s">
        <v>20774</v>
      </c>
      <c r="BH19" t="s">
        <v>20775</v>
      </c>
      <c r="BI19" t="s">
        <v>4037</v>
      </c>
      <c r="BJ19" t="s">
        <v>20776</v>
      </c>
      <c r="BK19" t="s">
        <v>4034</v>
      </c>
      <c r="BL19">
        <v>83.6</v>
      </c>
      <c r="BM19">
        <v>1</v>
      </c>
      <c r="BN19">
        <v>1</v>
      </c>
      <c r="BO19" t="s">
        <v>4028</v>
      </c>
      <c r="BP19">
        <v>1</v>
      </c>
      <c r="BQ19" t="s">
        <v>4029</v>
      </c>
      <c r="BR19" t="s">
        <v>4030</v>
      </c>
      <c r="BS19" t="s">
        <v>4031</v>
      </c>
      <c r="BT19" s="124">
        <v>46150</v>
      </c>
      <c r="BU19" t="s">
        <v>414</v>
      </c>
      <c r="BV19" t="s">
        <v>1720</v>
      </c>
      <c r="BX19" t="s">
        <v>20343</v>
      </c>
      <c r="BY19" t="s">
        <v>4030</v>
      </c>
      <c r="BZ19" t="s">
        <v>4034</v>
      </c>
      <c r="CA19" t="s">
        <v>20342</v>
      </c>
      <c r="CB19" t="s">
        <v>20342</v>
      </c>
      <c r="CD19" t="s">
        <v>4105</v>
      </c>
      <c r="CE19">
        <v>79.08</v>
      </c>
      <c r="CF19">
        <v>6.59</v>
      </c>
      <c r="CG19">
        <v>0.49425000000000002</v>
      </c>
      <c r="CH19">
        <v>0</v>
      </c>
      <c r="CI19">
        <v>79.08</v>
      </c>
      <c r="CK19">
        <v>10.86</v>
      </c>
      <c r="CL19">
        <v>1</v>
      </c>
      <c r="CM19" t="s">
        <v>20339</v>
      </c>
      <c r="CN19" t="s">
        <v>4133</v>
      </c>
      <c r="CO19" t="s">
        <v>76</v>
      </c>
      <c r="CP19" t="s">
        <v>20342</v>
      </c>
      <c r="CQ19" t="s">
        <v>4107</v>
      </c>
      <c r="CS19" t="s">
        <v>20995</v>
      </c>
      <c r="CT19" t="s">
        <v>4030</v>
      </c>
      <c r="CU19" t="s">
        <v>4034</v>
      </c>
      <c r="CV19" t="s">
        <v>20993</v>
      </c>
      <c r="CW19" t="s">
        <v>8907</v>
      </c>
      <c r="CY19" t="s">
        <v>4105</v>
      </c>
      <c r="DA19" t="s">
        <v>4133</v>
      </c>
      <c r="DB19">
        <v>1</v>
      </c>
      <c r="DC19" t="s">
        <v>20994</v>
      </c>
      <c r="DD19" t="s">
        <v>76</v>
      </c>
      <c r="DE19" t="s">
        <v>20993</v>
      </c>
      <c r="DF19" t="s">
        <v>4158</v>
      </c>
    </row>
    <row r="20" spans="1:110" x14ac:dyDescent="0.25">
      <c r="A20" s="138" t="s">
        <v>2327</v>
      </c>
      <c r="B20" s="230">
        <v>1</v>
      </c>
      <c r="C20" s="230"/>
      <c r="D20" s="230"/>
      <c r="E20" s="230"/>
      <c r="F20" s="230">
        <v>1</v>
      </c>
      <c r="H20" s="138" t="s">
        <v>247</v>
      </c>
      <c r="I20" s="230">
        <v>6</v>
      </c>
      <c r="K20" s="138" t="s">
        <v>1292</v>
      </c>
      <c r="L20" s="230">
        <v>3</v>
      </c>
      <c r="U20" s="104">
        <v>46150</v>
      </c>
      <c r="V20" s="104">
        <v>46151</v>
      </c>
      <c r="W20" t="b">
        <v>0</v>
      </c>
      <c r="X20" t="s">
        <v>3989</v>
      </c>
      <c r="Y20" t="s">
        <v>2700</v>
      </c>
      <c r="Z20" t="s">
        <v>3990</v>
      </c>
      <c r="AA20" t="s">
        <v>54</v>
      </c>
      <c r="AB20" t="s">
        <v>3402</v>
      </c>
      <c r="AC20" t="s">
        <v>229</v>
      </c>
      <c r="AD20" t="s">
        <v>3995</v>
      </c>
      <c r="AN20" s="104">
        <v>46150</v>
      </c>
      <c r="AO20" s="104">
        <v>46151</v>
      </c>
      <c r="AP20" t="b">
        <v>0</v>
      </c>
      <c r="AQ20" t="s">
        <v>4000</v>
      </c>
      <c r="AR20" t="s">
        <v>2700</v>
      </c>
      <c r="AS20" t="s">
        <v>4001</v>
      </c>
      <c r="AT20" t="s">
        <v>13</v>
      </c>
      <c r="AU20" t="s">
        <v>3028</v>
      </c>
      <c r="AV20" t="s">
        <v>836</v>
      </c>
      <c r="AW20" t="s">
        <v>4002</v>
      </c>
      <c r="AX20">
        <v>25</v>
      </c>
      <c r="AY20">
        <v>25</v>
      </c>
      <c r="AZ20">
        <v>769560.2</v>
      </c>
      <c r="BA20">
        <v>728584.2</v>
      </c>
      <c r="BB20">
        <v>164265.66666666599</v>
      </c>
      <c r="BC20">
        <v>21264.12</v>
      </c>
      <c r="BD20">
        <v>3</v>
      </c>
      <c r="BE20">
        <v>4</v>
      </c>
      <c r="BG20" t="s">
        <v>20201</v>
      </c>
      <c r="BH20" t="s">
        <v>20202</v>
      </c>
      <c r="BI20" t="s">
        <v>4037</v>
      </c>
      <c r="BJ20" t="s">
        <v>20203</v>
      </c>
      <c r="BK20" t="s">
        <v>4032</v>
      </c>
      <c r="BL20">
        <v>125.88</v>
      </c>
      <c r="BM20">
        <v>1</v>
      </c>
      <c r="BN20">
        <v>1</v>
      </c>
      <c r="BO20" t="s">
        <v>4028</v>
      </c>
      <c r="BP20">
        <v>1</v>
      </c>
      <c r="BQ20" t="s">
        <v>4029</v>
      </c>
      <c r="BR20" t="s">
        <v>4030</v>
      </c>
      <c r="BS20" t="s">
        <v>4031</v>
      </c>
      <c r="BT20" s="124">
        <v>46150</v>
      </c>
      <c r="BU20" t="s">
        <v>414</v>
      </c>
      <c r="BV20" t="s">
        <v>1720</v>
      </c>
      <c r="BX20" t="s">
        <v>20344</v>
      </c>
      <c r="BY20" t="s">
        <v>4030</v>
      </c>
      <c r="BZ20" t="s">
        <v>4109</v>
      </c>
      <c r="CA20" t="s">
        <v>20345</v>
      </c>
      <c r="CB20" t="s">
        <v>20345</v>
      </c>
      <c r="CD20" t="s">
        <v>4111</v>
      </c>
      <c r="CE20">
        <v>419.88</v>
      </c>
      <c r="CF20">
        <v>34.99</v>
      </c>
      <c r="CH20">
        <v>0</v>
      </c>
      <c r="CI20">
        <v>419.88</v>
      </c>
      <c r="CL20">
        <v>1</v>
      </c>
      <c r="CM20" t="s">
        <v>20346</v>
      </c>
      <c r="CN20" t="s">
        <v>4106</v>
      </c>
      <c r="CO20" t="s">
        <v>76</v>
      </c>
      <c r="CP20" t="s">
        <v>20345</v>
      </c>
      <c r="CQ20" t="s">
        <v>4107</v>
      </c>
      <c r="CS20" t="s">
        <v>20996</v>
      </c>
      <c r="CT20" t="s">
        <v>4030</v>
      </c>
      <c r="CU20" t="s">
        <v>4034</v>
      </c>
      <c r="CV20" t="s">
        <v>20997</v>
      </c>
      <c r="CW20" t="s">
        <v>8907</v>
      </c>
      <c r="CY20" t="s">
        <v>4105</v>
      </c>
      <c r="DA20" t="s">
        <v>4133</v>
      </c>
      <c r="DB20">
        <v>1</v>
      </c>
      <c r="DC20" t="s">
        <v>20994</v>
      </c>
      <c r="DD20" t="s">
        <v>76</v>
      </c>
      <c r="DE20" t="s">
        <v>20997</v>
      </c>
      <c r="DF20" t="s">
        <v>4158</v>
      </c>
    </row>
    <row r="21" spans="1:110" x14ac:dyDescent="0.25">
      <c r="A21" s="138" t="s">
        <v>2357</v>
      </c>
      <c r="B21" s="230"/>
      <c r="C21" s="230">
        <v>1</v>
      </c>
      <c r="D21" s="230"/>
      <c r="E21" s="230"/>
      <c r="F21" s="230">
        <v>1</v>
      </c>
      <c r="H21" s="138" t="s">
        <v>250</v>
      </c>
      <c r="I21" s="230">
        <v>11</v>
      </c>
      <c r="K21" s="138" t="s">
        <v>1507</v>
      </c>
      <c r="L21" s="230">
        <v>1</v>
      </c>
      <c r="U21" s="104">
        <v>46150</v>
      </c>
      <c r="V21" s="104">
        <v>46151</v>
      </c>
      <c r="W21" t="b">
        <v>0</v>
      </c>
      <c r="X21" t="s">
        <v>3989</v>
      </c>
      <c r="Y21" t="s">
        <v>2700</v>
      </c>
      <c r="Z21" t="s">
        <v>3990</v>
      </c>
      <c r="AA21" t="s">
        <v>54</v>
      </c>
      <c r="AB21" t="s">
        <v>3420</v>
      </c>
      <c r="AC21" t="s">
        <v>72</v>
      </c>
      <c r="AD21" t="s">
        <v>3995</v>
      </c>
      <c r="AE21">
        <v>20</v>
      </c>
      <c r="AF21">
        <v>20</v>
      </c>
      <c r="AG21">
        <v>350585.9</v>
      </c>
      <c r="AH21">
        <v>177741.35</v>
      </c>
      <c r="AI21">
        <v>372325</v>
      </c>
      <c r="AJ21">
        <v>23914.55</v>
      </c>
      <c r="AK21">
        <v>8</v>
      </c>
      <c r="AL21">
        <v>2</v>
      </c>
      <c r="AN21" s="104">
        <v>46150</v>
      </c>
      <c r="AO21" s="104">
        <v>46151</v>
      </c>
      <c r="AP21" t="b">
        <v>0</v>
      </c>
      <c r="AQ21" t="s">
        <v>4000</v>
      </c>
      <c r="AR21" t="s">
        <v>2700</v>
      </c>
      <c r="AS21" t="s">
        <v>4001</v>
      </c>
      <c r="AT21" t="s">
        <v>13</v>
      </c>
      <c r="AU21" t="s">
        <v>3036</v>
      </c>
      <c r="AV21" t="s">
        <v>852</v>
      </c>
      <c r="AW21" t="s">
        <v>4002</v>
      </c>
      <c r="AX21">
        <v>37</v>
      </c>
      <c r="AY21">
        <v>37</v>
      </c>
      <c r="AZ21">
        <v>533458.29729729705</v>
      </c>
      <c r="BA21">
        <v>514971.189189189</v>
      </c>
      <c r="BB21">
        <v>77760.25</v>
      </c>
      <c r="BC21">
        <v>10080.5945945945</v>
      </c>
      <c r="BD21">
        <v>4</v>
      </c>
      <c r="BE21">
        <v>12</v>
      </c>
      <c r="BG21" t="s">
        <v>20204</v>
      </c>
      <c r="BI21" t="s">
        <v>4040</v>
      </c>
      <c r="BM21">
        <v>0</v>
      </c>
      <c r="BN21">
        <v>1</v>
      </c>
      <c r="BS21" t="s">
        <v>4031</v>
      </c>
      <c r="BT21" s="124">
        <v>46150</v>
      </c>
      <c r="BU21" t="s">
        <v>551</v>
      </c>
      <c r="BV21" t="s">
        <v>1381</v>
      </c>
      <c r="BX21" t="s">
        <v>20347</v>
      </c>
      <c r="BY21" t="s">
        <v>4030</v>
      </c>
      <c r="BZ21" t="s">
        <v>4032</v>
      </c>
      <c r="CA21" t="s">
        <v>20345</v>
      </c>
      <c r="CB21" t="s">
        <v>20345</v>
      </c>
      <c r="CD21" t="s">
        <v>4105</v>
      </c>
      <c r="CE21">
        <v>113.4</v>
      </c>
      <c r="CF21">
        <v>9.4499999999999993</v>
      </c>
      <c r="CG21">
        <v>0.66149999999999998</v>
      </c>
      <c r="CH21">
        <v>0</v>
      </c>
      <c r="CI21">
        <v>113.4</v>
      </c>
      <c r="CJ21" s="17">
        <v>0.5</v>
      </c>
      <c r="CK21">
        <v>14.55</v>
      </c>
      <c r="CL21">
        <v>1</v>
      </c>
      <c r="CM21" t="s">
        <v>20346</v>
      </c>
      <c r="CN21" t="s">
        <v>4106</v>
      </c>
      <c r="CO21" t="s">
        <v>76</v>
      </c>
      <c r="CP21" t="s">
        <v>20345</v>
      </c>
      <c r="CQ21" t="s">
        <v>4107</v>
      </c>
      <c r="CS21" t="s">
        <v>20998</v>
      </c>
      <c r="CT21" t="s">
        <v>4030</v>
      </c>
      <c r="CU21" t="s">
        <v>4109</v>
      </c>
      <c r="CV21" t="s">
        <v>20926</v>
      </c>
      <c r="CW21" t="s">
        <v>4690</v>
      </c>
      <c r="CY21" t="s">
        <v>4111</v>
      </c>
      <c r="DA21" t="s">
        <v>4133</v>
      </c>
      <c r="DB21">
        <v>1</v>
      </c>
      <c r="DC21" t="s">
        <v>20999</v>
      </c>
      <c r="DD21" t="s">
        <v>76</v>
      </c>
      <c r="DE21" t="s">
        <v>20926</v>
      </c>
      <c r="DF21" t="s">
        <v>4158</v>
      </c>
    </row>
    <row r="22" spans="1:110" x14ac:dyDescent="0.25">
      <c r="A22" s="138" t="s">
        <v>2383</v>
      </c>
      <c r="B22" s="230"/>
      <c r="C22" s="230">
        <v>1</v>
      </c>
      <c r="D22" s="230"/>
      <c r="E22" s="230"/>
      <c r="F22" s="230">
        <v>1</v>
      </c>
      <c r="H22" s="138" t="s">
        <v>2600</v>
      </c>
      <c r="I22" s="230">
        <v>6</v>
      </c>
      <c r="K22" s="138" t="s">
        <v>1559</v>
      </c>
      <c r="L22" s="230">
        <v>2</v>
      </c>
      <c r="U22" s="104">
        <v>46150</v>
      </c>
      <c r="V22" s="104">
        <v>46151</v>
      </c>
      <c r="W22" t="b">
        <v>0</v>
      </c>
      <c r="X22" t="s">
        <v>3989</v>
      </c>
      <c r="Y22" t="s">
        <v>2700</v>
      </c>
      <c r="Z22" t="s">
        <v>3990</v>
      </c>
      <c r="AA22" t="s">
        <v>54</v>
      </c>
      <c r="AB22" t="s">
        <v>3455</v>
      </c>
      <c r="AC22" t="s">
        <v>78</v>
      </c>
      <c r="AD22" t="s">
        <v>3995</v>
      </c>
      <c r="AN22" s="104">
        <v>46150</v>
      </c>
      <c r="AO22" s="104">
        <v>46151</v>
      </c>
      <c r="AP22" t="b">
        <v>0</v>
      </c>
      <c r="AQ22" t="s">
        <v>4000</v>
      </c>
      <c r="AR22" t="s">
        <v>2700</v>
      </c>
      <c r="AS22" t="s">
        <v>4001</v>
      </c>
      <c r="AT22" t="s">
        <v>13</v>
      </c>
      <c r="AU22" t="s">
        <v>3043</v>
      </c>
      <c r="AV22" t="s">
        <v>866</v>
      </c>
      <c r="AW22" t="s">
        <v>4002</v>
      </c>
      <c r="BG22" t="s">
        <v>20205</v>
      </c>
      <c r="BH22" t="s">
        <v>20206</v>
      </c>
      <c r="BI22" t="s">
        <v>4575</v>
      </c>
      <c r="BJ22" t="s">
        <v>20207</v>
      </c>
      <c r="BK22" t="s">
        <v>4032</v>
      </c>
      <c r="BL22">
        <v>101.76</v>
      </c>
      <c r="BM22">
        <v>1</v>
      </c>
      <c r="BN22">
        <v>1</v>
      </c>
      <c r="BO22" t="s">
        <v>4028</v>
      </c>
      <c r="BP22">
        <v>1</v>
      </c>
      <c r="BQ22" t="s">
        <v>4029</v>
      </c>
      <c r="BR22" t="s">
        <v>4030</v>
      </c>
      <c r="BS22" t="s">
        <v>4031</v>
      </c>
      <c r="BT22" s="124">
        <v>46150</v>
      </c>
      <c r="BU22" t="s">
        <v>637</v>
      </c>
      <c r="BV22" t="s">
        <v>2171</v>
      </c>
      <c r="BX22" t="s">
        <v>20348</v>
      </c>
      <c r="BY22" t="s">
        <v>4030</v>
      </c>
      <c r="BZ22" t="s">
        <v>4109</v>
      </c>
      <c r="CA22" t="s">
        <v>20349</v>
      </c>
      <c r="CB22" t="s">
        <v>20349</v>
      </c>
      <c r="CD22" t="s">
        <v>4111</v>
      </c>
      <c r="CE22">
        <v>395.88</v>
      </c>
      <c r="CF22">
        <v>32.99</v>
      </c>
      <c r="CH22">
        <v>0</v>
      </c>
      <c r="CI22">
        <v>395.88</v>
      </c>
      <c r="CL22">
        <v>1</v>
      </c>
      <c r="CM22" t="s">
        <v>20350</v>
      </c>
      <c r="CN22" t="s">
        <v>4106</v>
      </c>
      <c r="CO22" t="s">
        <v>76</v>
      </c>
      <c r="CP22" t="s">
        <v>20349</v>
      </c>
      <c r="CQ22" t="s">
        <v>4107</v>
      </c>
      <c r="CS22" t="s">
        <v>21000</v>
      </c>
      <c r="CT22" t="s">
        <v>4050</v>
      </c>
      <c r="CU22" t="s">
        <v>4034</v>
      </c>
      <c r="CV22" t="s">
        <v>21001</v>
      </c>
      <c r="CW22" t="s">
        <v>8257</v>
      </c>
      <c r="CY22" t="s">
        <v>4105</v>
      </c>
      <c r="DA22" t="s">
        <v>4133</v>
      </c>
      <c r="DB22">
        <v>1</v>
      </c>
      <c r="DC22" t="s">
        <v>21002</v>
      </c>
      <c r="DD22" t="s">
        <v>76</v>
      </c>
      <c r="DE22" t="s">
        <v>21001</v>
      </c>
      <c r="DF22" t="s">
        <v>4158</v>
      </c>
    </row>
    <row r="23" spans="1:110" x14ac:dyDescent="0.25">
      <c r="A23" s="138" t="s">
        <v>2429</v>
      </c>
      <c r="B23" s="230">
        <v>1</v>
      </c>
      <c r="C23" s="230">
        <v>1</v>
      </c>
      <c r="D23" s="230">
        <v>4</v>
      </c>
      <c r="E23" s="230">
        <v>1</v>
      </c>
      <c r="F23" s="230">
        <v>7</v>
      </c>
      <c r="H23" s="138" t="s">
        <v>3789</v>
      </c>
      <c r="I23" s="230"/>
      <c r="K23" s="138" t="s">
        <v>72</v>
      </c>
      <c r="L23" s="230">
        <v>13</v>
      </c>
      <c r="U23" s="104">
        <v>46150</v>
      </c>
      <c r="V23" s="104">
        <v>46151</v>
      </c>
      <c r="W23" t="b">
        <v>0</v>
      </c>
      <c r="X23" t="s">
        <v>3989</v>
      </c>
      <c r="Y23" t="s">
        <v>2700</v>
      </c>
      <c r="Z23" t="s">
        <v>3990</v>
      </c>
      <c r="AA23" t="s">
        <v>54</v>
      </c>
      <c r="AB23" t="s">
        <v>3461</v>
      </c>
      <c r="AC23" t="s">
        <v>1688</v>
      </c>
      <c r="AD23" t="s">
        <v>3997</v>
      </c>
      <c r="AN23" s="104">
        <v>46150</v>
      </c>
      <c r="AO23" s="104">
        <v>46151</v>
      </c>
      <c r="AP23" t="b">
        <v>0</v>
      </c>
      <c r="AQ23" t="s">
        <v>4000</v>
      </c>
      <c r="AR23" t="s">
        <v>2700</v>
      </c>
      <c r="AS23" t="s">
        <v>4001</v>
      </c>
      <c r="AT23" t="s">
        <v>13</v>
      </c>
      <c r="AU23" t="s">
        <v>3044</v>
      </c>
      <c r="AV23" t="s">
        <v>868</v>
      </c>
      <c r="AW23" t="s">
        <v>4002</v>
      </c>
      <c r="BG23" t="s">
        <v>20208</v>
      </c>
      <c r="BI23" t="s">
        <v>643</v>
      </c>
      <c r="BM23">
        <v>0</v>
      </c>
      <c r="BN23">
        <v>1</v>
      </c>
      <c r="BS23" t="s">
        <v>69</v>
      </c>
      <c r="BT23" s="124">
        <v>46150</v>
      </c>
      <c r="BU23" t="s">
        <v>79</v>
      </c>
      <c r="BV23" t="s">
        <v>2650</v>
      </c>
      <c r="BX23" t="s">
        <v>20351</v>
      </c>
      <c r="BY23" t="s">
        <v>4108</v>
      </c>
      <c r="BZ23" t="s">
        <v>4109</v>
      </c>
      <c r="CA23" t="s">
        <v>20352</v>
      </c>
      <c r="CB23" t="s">
        <v>20352</v>
      </c>
      <c r="CC23" t="s">
        <v>8460</v>
      </c>
      <c r="CD23" t="s">
        <v>4111</v>
      </c>
      <c r="CE23">
        <v>245.88</v>
      </c>
      <c r="CF23">
        <v>20.49</v>
      </c>
      <c r="CH23">
        <v>0</v>
      </c>
      <c r="CI23">
        <v>245.88</v>
      </c>
      <c r="CL23">
        <v>1</v>
      </c>
      <c r="CM23" t="s">
        <v>20353</v>
      </c>
      <c r="CN23" t="s">
        <v>4106</v>
      </c>
      <c r="CO23" t="s">
        <v>76</v>
      </c>
      <c r="CP23" t="s">
        <v>20352</v>
      </c>
      <c r="CQ23" t="s">
        <v>4107</v>
      </c>
      <c r="CS23" t="s">
        <v>21003</v>
      </c>
      <c r="CT23" t="s">
        <v>4050</v>
      </c>
      <c r="CU23" t="s">
        <v>4034</v>
      </c>
      <c r="CV23" t="s">
        <v>21004</v>
      </c>
      <c r="CW23" t="s">
        <v>8257</v>
      </c>
      <c r="CY23" t="s">
        <v>4105</v>
      </c>
      <c r="DA23" t="s">
        <v>4133</v>
      </c>
      <c r="DB23">
        <v>1</v>
      </c>
      <c r="DC23" t="s">
        <v>21002</v>
      </c>
      <c r="DD23" t="s">
        <v>76</v>
      </c>
      <c r="DE23" t="s">
        <v>21004</v>
      </c>
      <c r="DF23" t="s">
        <v>4158</v>
      </c>
    </row>
    <row r="24" spans="1:110" x14ac:dyDescent="0.25">
      <c r="A24" s="138" t="s">
        <v>4080</v>
      </c>
      <c r="B24" s="230"/>
      <c r="C24" s="230">
        <v>1</v>
      </c>
      <c r="D24" s="230">
        <v>9</v>
      </c>
      <c r="E24" s="230">
        <v>24</v>
      </c>
      <c r="F24" s="230">
        <v>34</v>
      </c>
      <c r="H24" s="138" t="s">
        <v>256</v>
      </c>
      <c r="I24" s="230">
        <v>1</v>
      </c>
      <c r="K24" s="138" t="s">
        <v>1706</v>
      </c>
      <c r="L24" s="230">
        <v>2</v>
      </c>
      <c r="U24" s="104">
        <v>46150</v>
      </c>
      <c r="V24" s="104">
        <v>46151</v>
      </c>
      <c r="W24" t="b">
        <v>0</v>
      </c>
      <c r="X24" t="s">
        <v>3989</v>
      </c>
      <c r="Y24" t="s">
        <v>2700</v>
      </c>
      <c r="Z24" t="s">
        <v>3990</v>
      </c>
      <c r="AA24" t="s">
        <v>54</v>
      </c>
      <c r="AB24" t="s">
        <v>3506</v>
      </c>
      <c r="AC24" t="s">
        <v>232</v>
      </c>
      <c r="AD24" t="s">
        <v>3995</v>
      </c>
      <c r="AN24" s="104">
        <v>46150</v>
      </c>
      <c r="AO24" s="104">
        <v>46151</v>
      </c>
      <c r="AP24" t="b">
        <v>0</v>
      </c>
      <c r="AQ24" t="s">
        <v>4000</v>
      </c>
      <c r="AR24" t="s">
        <v>2700</v>
      </c>
      <c r="AS24" t="s">
        <v>4001</v>
      </c>
      <c r="AT24" t="s">
        <v>13</v>
      </c>
      <c r="AU24" t="s">
        <v>3055</v>
      </c>
      <c r="AV24" t="s">
        <v>214</v>
      </c>
      <c r="AW24" t="s">
        <v>3995</v>
      </c>
      <c r="AX24">
        <v>40</v>
      </c>
      <c r="AY24">
        <v>39</v>
      </c>
      <c r="AZ24">
        <v>411063.61538461503</v>
      </c>
      <c r="BA24">
        <v>402167.512820512</v>
      </c>
      <c r="BB24">
        <v>23287</v>
      </c>
      <c r="BC24">
        <v>8299</v>
      </c>
      <c r="BD24">
        <v>1</v>
      </c>
      <c r="BE24">
        <v>5</v>
      </c>
      <c r="BG24" t="s">
        <v>10726</v>
      </c>
      <c r="BI24" t="s">
        <v>853</v>
      </c>
      <c r="BM24">
        <v>0</v>
      </c>
      <c r="BN24">
        <v>1</v>
      </c>
      <c r="BS24" t="s">
        <v>69</v>
      </c>
      <c r="BT24" s="124">
        <v>46150</v>
      </c>
      <c r="BU24" t="s">
        <v>852</v>
      </c>
      <c r="BV24" t="s">
        <v>2171</v>
      </c>
      <c r="BX24" t="s">
        <v>20868</v>
      </c>
      <c r="BY24" t="s">
        <v>4030</v>
      </c>
      <c r="BZ24" t="s">
        <v>4034</v>
      </c>
      <c r="CA24" t="s">
        <v>20558</v>
      </c>
      <c r="CB24" t="s">
        <v>20558</v>
      </c>
      <c r="CD24" t="s">
        <v>4105</v>
      </c>
      <c r="CE24">
        <v>66</v>
      </c>
      <c r="CF24">
        <v>5.5</v>
      </c>
      <c r="CG24">
        <v>0.41249999999999998</v>
      </c>
      <c r="CH24">
        <v>0</v>
      </c>
      <c r="CI24">
        <v>66</v>
      </c>
      <c r="CK24">
        <v>9.07</v>
      </c>
      <c r="CL24">
        <v>1</v>
      </c>
      <c r="CM24" t="s">
        <v>20869</v>
      </c>
      <c r="CN24" t="s">
        <v>4133</v>
      </c>
      <c r="CO24" t="s">
        <v>76</v>
      </c>
      <c r="CP24" t="s">
        <v>20558</v>
      </c>
      <c r="CQ24" t="s">
        <v>4107</v>
      </c>
      <c r="CS24" t="s">
        <v>21005</v>
      </c>
      <c r="CT24" t="s">
        <v>4030</v>
      </c>
      <c r="CU24" t="s">
        <v>4034</v>
      </c>
      <c r="CV24" t="s">
        <v>21006</v>
      </c>
      <c r="CW24" t="s">
        <v>8907</v>
      </c>
      <c r="CY24" t="s">
        <v>4105</v>
      </c>
      <c r="DA24" t="s">
        <v>4133</v>
      </c>
      <c r="DB24">
        <v>1</v>
      </c>
      <c r="DC24" t="s">
        <v>21007</v>
      </c>
      <c r="DD24" t="s">
        <v>76</v>
      </c>
      <c r="DE24" t="s">
        <v>21006</v>
      </c>
      <c r="DF24" t="s">
        <v>4158</v>
      </c>
    </row>
    <row r="25" spans="1:110" x14ac:dyDescent="0.25">
      <c r="A25" s="138" t="s">
        <v>2624</v>
      </c>
      <c r="B25" s="230"/>
      <c r="C25" s="230">
        <v>1</v>
      </c>
      <c r="D25" s="230"/>
      <c r="E25" s="230"/>
      <c r="F25" s="230">
        <v>1</v>
      </c>
      <c r="H25" s="138" t="s">
        <v>235</v>
      </c>
      <c r="I25" s="230">
        <v>3</v>
      </c>
      <c r="K25" s="138" t="s">
        <v>4205</v>
      </c>
      <c r="L25" s="230">
        <v>9</v>
      </c>
      <c r="U25" s="104">
        <v>46150</v>
      </c>
      <c r="V25" s="104">
        <v>46151</v>
      </c>
      <c r="W25" t="b">
        <v>0</v>
      </c>
      <c r="X25" t="s">
        <v>3989</v>
      </c>
      <c r="Y25" t="s">
        <v>2700</v>
      </c>
      <c r="Z25" t="s">
        <v>3990</v>
      </c>
      <c r="AA25" t="s">
        <v>54</v>
      </c>
      <c r="AB25" s="139" t="s">
        <v>3509</v>
      </c>
      <c r="AC25" t="s">
        <v>80</v>
      </c>
      <c r="AD25" t="s">
        <v>3995</v>
      </c>
      <c r="AE25">
        <v>12</v>
      </c>
      <c r="AF25">
        <v>11</v>
      </c>
      <c r="AG25">
        <v>371159.45454545401</v>
      </c>
      <c r="AH25">
        <v>345982.727272727</v>
      </c>
      <c r="AJ25">
        <v>25176.727272727199</v>
      </c>
      <c r="AN25" s="104">
        <v>46150</v>
      </c>
      <c r="AO25" s="104">
        <v>46151</v>
      </c>
      <c r="AP25" t="b">
        <v>0</v>
      </c>
      <c r="AQ25" t="s">
        <v>4000</v>
      </c>
      <c r="AR25" t="s">
        <v>2700</v>
      </c>
      <c r="AS25" t="s">
        <v>4001</v>
      </c>
      <c r="AT25" t="s">
        <v>13</v>
      </c>
      <c r="AU25" t="s">
        <v>3111</v>
      </c>
      <c r="AV25" t="s">
        <v>997</v>
      </c>
      <c r="AW25" t="s">
        <v>4002</v>
      </c>
      <c r="BG25" t="s">
        <v>10727</v>
      </c>
      <c r="BI25" t="s">
        <v>853</v>
      </c>
      <c r="BM25">
        <v>0</v>
      </c>
      <c r="BN25">
        <v>1</v>
      </c>
      <c r="BS25" t="s">
        <v>69</v>
      </c>
      <c r="BT25" s="124">
        <v>46150</v>
      </c>
      <c r="BU25" t="s">
        <v>852</v>
      </c>
      <c r="BV25" t="s">
        <v>2171</v>
      </c>
      <c r="BX25" t="s">
        <v>20870</v>
      </c>
      <c r="BY25" t="s">
        <v>4030</v>
      </c>
      <c r="BZ25" t="s">
        <v>4032</v>
      </c>
      <c r="CA25" t="s">
        <v>20871</v>
      </c>
      <c r="CB25" t="s">
        <v>20871</v>
      </c>
      <c r="CD25" t="s">
        <v>4105</v>
      </c>
      <c r="CE25">
        <v>173.64</v>
      </c>
      <c r="CF25">
        <v>14.47</v>
      </c>
      <c r="CG25">
        <v>1.0128999999999999</v>
      </c>
      <c r="CH25">
        <v>0</v>
      </c>
      <c r="CI25">
        <v>173.64</v>
      </c>
      <c r="CK25">
        <v>22.28</v>
      </c>
      <c r="CL25">
        <v>1</v>
      </c>
      <c r="CM25" t="s">
        <v>20869</v>
      </c>
      <c r="CN25" t="s">
        <v>4106</v>
      </c>
      <c r="CO25" t="s">
        <v>76</v>
      </c>
      <c r="CP25" t="s">
        <v>20871</v>
      </c>
      <c r="CQ25" t="s">
        <v>4107</v>
      </c>
      <c r="CS25" t="s">
        <v>21008</v>
      </c>
      <c r="CT25" t="s">
        <v>4030</v>
      </c>
      <c r="CU25" t="s">
        <v>4034</v>
      </c>
      <c r="CV25" t="s">
        <v>21006</v>
      </c>
      <c r="CW25" t="s">
        <v>8907</v>
      </c>
      <c r="CY25" t="s">
        <v>4105</v>
      </c>
      <c r="DA25" t="s">
        <v>4133</v>
      </c>
      <c r="DB25">
        <v>1</v>
      </c>
      <c r="DC25" t="s">
        <v>21007</v>
      </c>
      <c r="DD25" t="s">
        <v>76</v>
      </c>
      <c r="DE25" t="s">
        <v>21006</v>
      </c>
      <c r="DF25" t="s">
        <v>4158</v>
      </c>
    </row>
    <row r="26" spans="1:110" x14ac:dyDescent="0.25">
      <c r="A26" s="138" t="s">
        <v>2676</v>
      </c>
      <c r="B26" s="230">
        <v>1</v>
      </c>
      <c r="C26" s="230"/>
      <c r="D26" s="230"/>
      <c r="E26" s="230"/>
      <c r="F26" s="230">
        <v>1</v>
      </c>
      <c r="H26" s="138" t="s">
        <v>2429</v>
      </c>
      <c r="I26" s="230">
        <v>1</v>
      </c>
      <c r="K26" s="138" t="s">
        <v>80</v>
      </c>
      <c r="L26" s="230">
        <v>11</v>
      </c>
      <c r="U26" s="104">
        <v>46150</v>
      </c>
      <c r="V26" s="104">
        <v>46151</v>
      </c>
      <c r="W26" t="b">
        <v>0</v>
      </c>
      <c r="X26" t="s">
        <v>3989</v>
      </c>
      <c r="Y26" t="s">
        <v>2700</v>
      </c>
      <c r="Z26" t="s">
        <v>3990</v>
      </c>
      <c r="AA26" t="s">
        <v>54</v>
      </c>
      <c r="AB26" t="s">
        <v>3538</v>
      </c>
      <c r="AC26" t="s">
        <v>84</v>
      </c>
      <c r="AD26" t="s">
        <v>3995</v>
      </c>
      <c r="AE26">
        <v>26</v>
      </c>
      <c r="AF26">
        <v>26</v>
      </c>
      <c r="AG26">
        <v>203203.38461538401</v>
      </c>
      <c r="AH26">
        <v>180281.615384615</v>
      </c>
      <c r="AJ26">
        <v>22921.769230769201</v>
      </c>
      <c r="AL26">
        <v>3</v>
      </c>
      <c r="AN26" s="104">
        <v>46150</v>
      </c>
      <c r="AO26" s="104">
        <v>46151</v>
      </c>
      <c r="AP26" t="b">
        <v>0</v>
      </c>
      <c r="AQ26" t="s">
        <v>4000</v>
      </c>
      <c r="AR26" t="s">
        <v>2700</v>
      </c>
      <c r="AS26" t="s">
        <v>4001</v>
      </c>
      <c r="AT26" t="s">
        <v>13</v>
      </c>
      <c r="AU26" t="s">
        <v>3116</v>
      </c>
      <c r="AV26" t="s">
        <v>220</v>
      </c>
      <c r="AW26" t="s">
        <v>3995</v>
      </c>
      <c r="BG26" t="s">
        <v>20209</v>
      </c>
      <c r="BH26" t="s">
        <v>20210</v>
      </c>
      <c r="BI26" t="s">
        <v>4377</v>
      </c>
      <c r="BJ26" t="s">
        <v>20211</v>
      </c>
      <c r="BK26" t="s">
        <v>4027</v>
      </c>
      <c r="BL26">
        <v>113.88</v>
      </c>
      <c r="BM26">
        <v>1</v>
      </c>
      <c r="BN26">
        <v>1</v>
      </c>
      <c r="BO26" t="s">
        <v>4035</v>
      </c>
      <c r="BP26">
        <v>1</v>
      </c>
      <c r="BQ26" t="s">
        <v>4029</v>
      </c>
      <c r="BR26" t="s">
        <v>4030</v>
      </c>
      <c r="BS26" t="s">
        <v>4031</v>
      </c>
      <c r="BT26" s="124">
        <v>46150</v>
      </c>
      <c r="BU26" t="s">
        <v>214</v>
      </c>
      <c r="BV26" t="s">
        <v>1720</v>
      </c>
      <c r="BX26" t="s">
        <v>20872</v>
      </c>
      <c r="BY26" t="s">
        <v>4030</v>
      </c>
      <c r="BZ26" t="s">
        <v>4109</v>
      </c>
      <c r="CA26" t="s">
        <v>20873</v>
      </c>
      <c r="CB26" t="s">
        <v>20873</v>
      </c>
      <c r="CD26" t="s">
        <v>4111</v>
      </c>
      <c r="CE26">
        <v>539.88</v>
      </c>
      <c r="CF26">
        <v>44.99</v>
      </c>
      <c r="CH26">
        <v>0</v>
      </c>
      <c r="CI26">
        <v>539.88</v>
      </c>
      <c r="CL26">
        <v>1</v>
      </c>
      <c r="CM26" t="s">
        <v>20874</v>
      </c>
      <c r="CN26" t="s">
        <v>4106</v>
      </c>
      <c r="CO26" t="s">
        <v>76</v>
      </c>
      <c r="CP26" t="s">
        <v>20873</v>
      </c>
      <c r="CQ26" t="s">
        <v>4107</v>
      </c>
      <c r="CS26" t="s">
        <v>21009</v>
      </c>
      <c r="CT26" t="s">
        <v>4030</v>
      </c>
      <c r="CU26" t="s">
        <v>4034</v>
      </c>
      <c r="CV26" t="s">
        <v>21010</v>
      </c>
      <c r="CW26" t="s">
        <v>8907</v>
      </c>
      <c r="CY26" t="s">
        <v>4105</v>
      </c>
      <c r="DA26" t="s">
        <v>4133</v>
      </c>
      <c r="DB26">
        <v>1</v>
      </c>
      <c r="DC26" t="s">
        <v>21007</v>
      </c>
      <c r="DD26" t="s">
        <v>76</v>
      </c>
      <c r="DE26" t="s">
        <v>21010</v>
      </c>
      <c r="DF26" t="s">
        <v>4158</v>
      </c>
    </row>
    <row r="27" spans="1:110" x14ac:dyDescent="0.25">
      <c r="A27" s="138" t="s">
        <v>3789</v>
      </c>
      <c r="B27" s="230"/>
      <c r="C27" s="230"/>
      <c r="D27" s="230"/>
      <c r="E27" s="230"/>
      <c r="F27" s="230"/>
      <c r="H27" s="138" t="s">
        <v>1891</v>
      </c>
      <c r="I27" s="230">
        <v>1</v>
      </c>
      <c r="K27" s="138" t="s">
        <v>84</v>
      </c>
      <c r="L27" s="230">
        <v>18</v>
      </c>
      <c r="U27" s="104">
        <v>46150</v>
      </c>
      <c r="V27" s="104">
        <v>46151</v>
      </c>
      <c r="W27" t="b">
        <v>0</v>
      </c>
      <c r="X27" t="s">
        <v>3989</v>
      </c>
      <c r="Y27" t="s">
        <v>2700</v>
      </c>
      <c r="Z27" t="s">
        <v>3990</v>
      </c>
      <c r="AA27" t="s">
        <v>54</v>
      </c>
      <c r="AB27" t="s">
        <v>3565</v>
      </c>
      <c r="AC27" t="s">
        <v>235</v>
      </c>
      <c r="AD27" t="s">
        <v>3995</v>
      </c>
      <c r="AE27">
        <v>19</v>
      </c>
      <c r="AF27">
        <v>19</v>
      </c>
      <c r="AG27">
        <v>349541.15789473598</v>
      </c>
      <c r="AH27">
        <v>319149.57894736802</v>
      </c>
      <c r="AI27">
        <v>50018</v>
      </c>
      <c r="AJ27">
        <v>25126.526315789401</v>
      </c>
      <c r="AK27">
        <v>2</v>
      </c>
      <c r="AL27">
        <v>1</v>
      </c>
      <c r="AN27" s="104">
        <v>46150</v>
      </c>
      <c r="AO27" s="104">
        <v>46151</v>
      </c>
      <c r="AP27" t="b">
        <v>0</v>
      </c>
      <c r="AQ27" t="s">
        <v>4000</v>
      </c>
      <c r="AR27" t="s">
        <v>2700</v>
      </c>
      <c r="AS27" t="s">
        <v>4001</v>
      </c>
      <c r="AT27" t="s">
        <v>13</v>
      </c>
      <c r="AU27" t="s">
        <v>3125</v>
      </c>
      <c r="AV27" t="s">
        <v>1024</v>
      </c>
      <c r="AW27" t="s">
        <v>4002</v>
      </c>
      <c r="BG27" t="s">
        <v>20212</v>
      </c>
      <c r="BI27" t="s">
        <v>4377</v>
      </c>
      <c r="BM27">
        <v>0</v>
      </c>
      <c r="BN27">
        <v>1</v>
      </c>
      <c r="BS27" t="s">
        <v>4031</v>
      </c>
      <c r="BT27" s="124">
        <v>46150</v>
      </c>
      <c r="BU27" t="s">
        <v>214</v>
      </c>
      <c r="BV27" t="s">
        <v>1720</v>
      </c>
      <c r="BX27" t="s">
        <v>20875</v>
      </c>
      <c r="BY27" t="s">
        <v>4030</v>
      </c>
      <c r="BZ27" t="s">
        <v>4109</v>
      </c>
      <c r="CA27" t="s">
        <v>20873</v>
      </c>
      <c r="CB27" t="s">
        <v>20873</v>
      </c>
      <c r="CD27" t="s">
        <v>4105</v>
      </c>
      <c r="CE27">
        <v>299.88</v>
      </c>
      <c r="CF27">
        <v>24.99</v>
      </c>
      <c r="CG27">
        <v>3.7484999999999999</v>
      </c>
      <c r="CH27">
        <v>0</v>
      </c>
      <c r="CI27">
        <v>299.88</v>
      </c>
      <c r="CJ27" s="17">
        <v>0.5</v>
      </c>
      <c r="CK27">
        <v>74.959999999999994</v>
      </c>
      <c r="CL27">
        <v>1</v>
      </c>
      <c r="CM27" t="s">
        <v>20874</v>
      </c>
      <c r="CN27" t="s">
        <v>4106</v>
      </c>
      <c r="CO27" t="s">
        <v>76</v>
      </c>
      <c r="CP27" t="s">
        <v>20873</v>
      </c>
      <c r="CQ27" t="s">
        <v>4107</v>
      </c>
      <c r="CS27" t="s">
        <v>21011</v>
      </c>
      <c r="CT27" t="s">
        <v>4030</v>
      </c>
      <c r="CU27" t="s">
        <v>4034</v>
      </c>
      <c r="CV27" t="s">
        <v>21012</v>
      </c>
      <c r="CW27" t="s">
        <v>8907</v>
      </c>
      <c r="CY27" t="s">
        <v>4105</v>
      </c>
      <c r="DA27" t="s">
        <v>4133</v>
      </c>
      <c r="DB27">
        <v>1</v>
      </c>
      <c r="DC27" t="s">
        <v>21007</v>
      </c>
      <c r="DD27" t="s">
        <v>76</v>
      </c>
      <c r="DE27" t="s">
        <v>21012</v>
      </c>
      <c r="DF27" t="s">
        <v>4158</v>
      </c>
    </row>
    <row r="28" spans="1:110" x14ac:dyDescent="0.25">
      <c r="A28" s="138" t="s">
        <v>852</v>
      </c>
      <c r="B28" s="230"/>
      <c r="C28" s="230"/>
      <c r="D28" s="230"/>
      <c r="E28" s="230">
        <v>2</v>
      </c>
      <c r="F28" s="230">
        <v>2</v>
      </c>
      <c r="H28" s="138" t="s">
        <v>1584</v>
      </c>
      <c r="I28" s="230">
        <v>2</v>
      </c>
      <c r="K28" s="138" t="s">
        <v>1894</v>
      </c>
      <c r="L28" s="230">
        <v>1</v>
      </c>
      <c r="U28" s="104">
        <v>46150</v>
      </c>
      <c r="V28" s="104">
        <v>46151</v>
      </c>
      <c r="W28" t="b">
        <v>0</v>
      </c>
      <c r="X28" t="s">
        <v>3989</v>
      </c>
      <c r="Y28" t="s">
        <v>2700</v>
      </c>
      <c r="Z28" t="s">
        <v>3990</v>
      </c>
      <c r="AA28" t="s">
        <v>54</v>
      </c>
      <c r="AB28" t="s">
        <v>3574</v>
      </c>
      <c r="AC28" t="s">
        <v>1910</v>
      </c>
      <c r="AD28" t="s">
        <v>3997</v>
      </c>
      <c r="AN28" s="104">
        <v>46150</v>
      </c>
      <c r="AO28" s="104">
        <v>46151</v>
      </c>
      <c r="AP28" t="b">
        <v>0</v>
      </c>
      <c r="AQ28" t="s">
        <v>4000</v>
      </c>
      <c r="AR28" t="s">
        <v>2700</v>
      </c>
      <c r="AS28" t="s">
        <v>4001</v>
      </c>
      <c r="AT28" t="s">
        <v>13</v>
      </c>
      <c r="AU28" t="s">
        <v>3137</v>
      </c>
      <c r="AV28" t="s">
        <v>1048</v>
      </c>
      <c r="AW28" t="s">
        <v>4002</v>
      </c>
      <c r="BG28" t="s">
        <v>20777</v>
      </c>
      <c r="BI28" t="s">
        <v>8277</v>
      </c>
      <c r="BM28">
        <v>0</v>
      </c>
      <c r="BN28">
        <v>1</v>
      </c>
      <c r="BS28" t="s">
        <v>4031</v>
      </c>
      <c r="BT28" s="124">
        <v>46150</v>
      </c>
      <c r="BU28" t="s">
        <v>925</v>
      </c>
      <c r="BV28" t="s">
        <v>1720</v>
      </c>
      <c r="BX28" t="s">
        <v>20876</v>
      </c>
      <c r="BY28" t="s">
        <v>4050</v>
      </c>
      <c r="BZ28" t="s">
        <v>4126</v>
      </c>
      <c r="CA28" t="s">
        <v>20877</v>
      </c>
      <c r="CB28" t="s">
        <v>20877</v>
      </c>
      <c r="CD28" t="s">
        <v>4105</v>
      </c>
      <c r="CE28">
        <v>25.08</v>
      </c>
      <c r="CF28">
        <v>2.09</v>
      </c>
      <c r="CH28">
        <v>0</v>
      </c>
      <c r="CI28">
        <v>25.08</v>
      </c>
      <c r="CL28">
        <v>1</v>
      </c>
      <c r="CM28" t="s">
        <v>20878</v>
      </c>
      <c r="CN28" t="s">
        <v>4133</v>
      </c>
      <c r="CO28" t="s">
        <v>76</v>
      </c>
      <c r="CP28" t="s">
        <v>20877</v>
      </c>
      <c r="CQ28" t="s">
        <v>4107</v>
      </c>
      <c r="CS28" t="s">
        <v>21013</v>
      </c>
      <c r="CT28" t="s">
        <v>4030</v>
      </c>
      <c r="CU28" t="s">
        <v>4034</v>
      </c>
      <c r="CV28" t="s">
        <v>21014</v>
      </c>
      <c r="CW28" t="s">
        <v>8907</v>
      </c>
      <c r="CY28" t="s">
        <v>4105</v>
      </c>
      <c r="DA28" t="s">
        <v>4133</v>
      </c>
      <c r="DB28">
        <v>1</v>
      </c>
      <c r="DC28" t="s">
        <v>21007</v>
      </c>
      <c r="DD28" t="s">
        <v>76</v>
      </c>
      <c r="DE28" t="s">
        <v>21014</v>
      </c>
      <c r="DF28" t="s">
        <v>4158</v>
      </c>
    </row>
    <row r="29" spans="1:110" x14ac:dyDescent="0.25">
      <c r="A29" s="138" t="s">
        <v>214</v>
      </c>
      <c r="B29" s="230">
        <v>1</v>
      </c>
      <c r="C29" s="230"/>
      <c r="D29" s="230"/>
      <c r="E29" s="230">
        <v>1</v>
      </c>
      <c r="F29" s="230">
        <v>2</v>
      </c>
      <c r="H29" s="138" t="s">
        <v>74</v>
      </c>
      <c r="I29" s="230">
        <v>1</v>
      </c>
      <c r="K29" s="138" t="s">
        <v>1910</v>
      </c>
      <c r="L29" s="230">
        <v>4</v>
      </c>
      <c r="U29" s="104">
        <v>46150</v>
      </c>
      <c r="V29" s="104">
        <v>46151</v>
      </c>
      <c r="W29" t="b">
        <v>0</v>
      </c>
      <c r="X29" t="s">
        <v>3989</v>
      </c>
      <c r="Y29" t="s">
        <v>2700</v>
      </c>
      <c r="Z29" t="s">
        <v>3990</v>
      </c>
      <c r="AA29" t="s">
        <v>54</v>
      </c>
      <c r="AB29" t="s">
        <v>3583</v>
      </c>
      <c r="AC29" t="s">
        <v>77</v>
      </c>
      <c r="AD29" t="s">
        <v>3998</v>
      </c>
      <c r="AE29">
        <v>15</v>
      </c>
      <c r="AF29">
        <v>14</v>
      </c>
      <c r="AG29">
        <v>410207.5</v>
      </c>
      <c r="AH29">
        <v>392874.21428571403</v>
      </c>
      <c r="AI29">
        <v>60938</v>
      </c>
      <c r="AJ29">
        <v>12980.5714285714</v>
      </c>
      <c r="AK29">
        <v>1</v>
      </c>
      <c r="AN29" s="104">
        <v>46150</v>
      </c>
      <c r="AO29" s="104">
        <v>46151</v>
      </c>
      <c r="AP29" t="b">
        <v>0</v>
      </c>
      <c r="AQ29" t="s">
        <v>4000</v>
      </c>
      <c r="AR29" t="s">
        <v>2700</v>
      </c>
      <c r="AS29" t="s">
        <v>4001</v>
      </c>
      <c r="AT29" t="s">
        <v>13</v>
      </c>
      <c r="AU29" t="s">
        <v>3152</v>
      </c>
      <c r="AV29" t="s">
        <v>1078</v>
      </c>
      <c r="AW29" t="s">
        <v>4002</v>
      </c>
      <c r="BG29" t="s">
        <v>20778</v>
      </c>
      <c r="BH29" t="s">
        <v>20779</v>
      </c>
      <c r="BI29" t="s">
        <v>4386</v>
      </c>
      <c r="BJ29" t="s">
        <v>20780</v>
      </c>
      <c r="BK29" t="s">
        <v>4034</v>
      </c>
      <c r="BL29">
        <v>68.739999999999995</v>
      </c>
      <c r="BM29">
        <v>1</v>
      </c>
      <c r="BN29">
        <v>1</v>
      </c>
      <c r="BO29" t="s">
        <v>4035</v>
      </c>
      <c r="BP29">
        <v>1</v>
      </c>
      <c r="BQ29" t="s">
        <v>4029</v>
      </c>
      <c r="BR29" t="s">
        <v>4030</v>
      </c>
      <c r="BS29" t="s">
        <v>4031</v>
      </c>
      <c r="BT29" s="124">
        <v>46150</v>
      </c>
      <c r="BU29" t="s">
        <v>1005</v>
      </c>
      <c r="BV29" t="s">
        <v>1720</v>
      </c>
      <c r="BX29" t="s">
        <v>20354</v>
      </c>
      <c r="BY29" t="s">
        <v>4030</v>
      </c>
      <c r="BZ29" t="s">
        <v>4034</v>
      </c>
      <c r="CA29" t="s">
        <v>20355</v>
      </c>
      <c r="CB29" t="s">
        <v>20355</v>
      </c>
      <c r="CC29" t="s">
        <v>4468</v>
      </c>
      <c r="CD29" t="s">
        <v>4105</v>
      </c>
      <c r="CE29">
        <v>143.88</v>
      </c>
      <c r="CF29">
        <v>11.99</v>
      </c>
      <c r="CH29">
        <v>0</v>
      </c>
      <c r="CI29">
        <v>143.88</v>
      </c>
      <c r="CL29">
        <v>1</v>
      </c>
      <c r="CM29" t="s">
        <v>20356</v>
      </c>
      <c r="CN29" t="s">
        <v>4106</v>
      </c>
      <c r="CO29" t="s">
        <v>205</v>
      </c>
      <c r="CP29" t="s">
        <v>20355</v>
      </c>
      <c r="CQ29" t="s">
        <v>4107</v>
      </c>
      <c r="CS29" t="s">
        <v>21015</v>
      </c>
      <c r="CT29" t="s">
        <v>4030</v>
      </c>
      <c r="CU29" t="s">
        <v>4034</v>
      </c>
      <c r="CV29" t="s">
        <v>21016</v>
      </c>
      <c r="CW29" t="s">
        <v>8907</v>
      </c>
      <c r="CY29" t="s">
        <v>4105</v>
      </c>
      <c r="DA29" t="s">
        <v>4133</v>
      </c>
      <c r="DB29">
        <v>1</v>
      </c>
      <c r="DC29" t="s">
        <v>21007</v>
      </c>
      <c r="DD29" t="s">
        <v>76</v>
      </c>
      <c r="DE29" t="s">
        <v>21016</v>
      </c>
      <c r="DF29" t="s">
        <v>4158</v>
      </c>
    </row>
    <row r="30" spans="1:110" x14ac:dyDescent="0.25">
      <c r="A30" s="138" t="s">
        <v>1985</v>
      </c>
      <c r="B30" s="230"/>
      <c r="C30" s="230"/>
      <c r="D30" s="230">
        <v>2</v>
      </c>
      <c r="E30" s="230"/>
      <c r="F30" s="230">
        <v>2</v>
      </c>
      <c r="H30" s="138" t="s">
        <v>683</v>
      </c>
      <c r="I30" s="230">
        <v>1</v>
      </c>
      <c r="K30" s="138" t="s">
        <v>77</v>
      </c>
      <c r="L30" s="230">
        <v>5</v>
      </c>
      <c r="U30" s="104">
        <v>46150</v>
      </c>
      <c r="V30" s="104">
        <v>46151</v>
      </c>
      <c r="W30" t="b">
        <v>0</v>
      </c>
      <c r="X30" t="s">
        <v>3989</v>
      </c>
      <c r="Y30" t="s">
        <v>2700</v>
      </c>
      <c r="Z30" t="s">
        <v>3990</v>
      </c>
      <c r="AA30" t="s">
        <v>54</v>
      </c>
      <c r="AB30" t="s">
        <v>3655</v>
      </c>
      <c r="AC30" t="s">
        <v>238</v>
      </c>
      <c r="AD30" t="s">
        <v>3995</v>
      </c>
      <c r="AN30" s="104">
        <v>46150</v>
      </c>
      <c r="AO30" s="104">
        <v>46151</v>
      </c>
      <c r="AP30" t="b">
        <v>0</v>
      </c>
      <c r="AQ30" t="s">
        <v>4000</v>
      </c>
      <c r="AR30" t="s">
        <v>2700</v>
      </c>
      <c r="AS30" t="s">
        <v>4001</v>
      </c>
      <c r="AT30" t="s">
        <v>13</v>
      </c>
      <c r="AU30" t="s">
        <v>3175</v>
      </c>
      <c r="AV30" t="s">
        <v>1124</v>
      </c>
      <c r="AW30" t="s">
        <v>4002</v>
      </c>
      <c r="BG30" t="s">
        <v>10730</v>
      </c>
      <c r="BH30" t="s">
        <v>20233</v>
      </c>
      <c r="BI30" t="s">
        <v>4386</v>
      </c>
      <c r="BJ30" t="s">
        <v>20234</v>
      </c>
      <c r="BK30" t="s">
        <v>4032</v>
      </c>
      <c r="BL30">
        <v>180.72</v>
      </c>
      <c r="BM30">
        <v>1</v>
      </c>
      <c r="BN30">
        <v>1</v>
      </c>
      <c r="BO30" t="s">
        <v>4060</v>
      </c>
      <c r="BP30">
        <v>1</v>
      </c>
      <c r="BQ30" t="s">
        <v>4029</v>
      </c>
      <c r="BR30" t="s">
        <v>4030</v>
      </c>
      <c r="BS30" t="s">
        <v>4031</v>
      </c>
      <c r="BT30" s="124">
        <v>46150</v>
      </c>
      <c r="BU30" t="s">
        <v>1005</v>
      </c>
      <c r="BV30" t="s">
        <v>1720</v>
      </c>
      <c r="BX30" t="s">
        <v>20357</v>
      </c>
      <c r="BY30" t="s">
        <v>4030</v>
      </c>
      <c r="BZ30" t="s">
        <v>4126</v>
      </c>
      <c r="CA30" t="s">
        <v>20355</v>
      </c>
      <c r="CB30" t="s">
        <v>20355</v>
      </c>
      <c r="CC30" t="s">
        <v>4373</v>
      </c>
      <c r="CD30" t="s">
        <v>4105</v>
      </c>
      <c r="CE30">
        <v>134.88</v>
      </c>
      <c r="CF30">
        <v>11.24</v>
      </c>
      <c r="CH30">
        <v>0</v>
      </c>
      <c r="CI30">
        <v>134.88</v>
      </c>
      <c r="CL30">
        <v>1</v>
      </c>
      <c r="CM30" t="s">
        <v>20356</v>
      </c>
      <c r="CN30" t="s">
        <v>4106</v>
      </c>
      <c r="CO30" t="s">
        <v>205</v>
      </c>
      <c r="CP30" t="s">
        <v>20355</v>
      </c>
      <c r="CQ30" t="s">
        <v>4107</v>
      </c>
      <c r="CS30" t="s">
        <v>20876</v>
      </c>
      <c r="CT30" t="s">
        <v>4050</v>
      </c>
      <c r="CU30" t="s">
        <v>4126</v>
      </c>
      <c r="CV30" t="s">
        <v>21017</v>
      </c>
      <c r="CW30" t="s">
        <v>8257</v>
      </c>
      <c r="CY30" t="s">
        <v>4105</v>
      </c>
      <c r="DA30" t="s">
        <v>4133</v>
      </c>
      <c r="DB30">
        <v>1</v>
      </c>
      <c r="DC30" t="s">
        <v>20878</v>
      </c>
      <c r="DD30" t="s">
        <v>76</v>
      </c>
      <c r="DE30" t="s">
        <v>21017</v>
      </c>
      <c r="DF30" t="s">
        <v>4158</v>
      </c>
    </row>
    <row r="31" spans="1:110" x14ac:dyDescent="0.25">
      <c r="A31" s="138" t="s">
        <v>2510</v>
      </c>
      <c r="B31" s="230"/>
      <c r="C31" s="230"/>
      <c r="D31" s="230"/>
      <c r="E31" s="230">
        <v>5</v>
      </c>
      <c r="F31" s="230">
        <v>5</v>
      </c>
      <c r="H31" s="138" t="s">
        <v>637</v>
      </c>
      <c r="I31" s="230">
        <v>3</v>
      </c>
      <c r="K31" s="138" t="s">
        <v>4063</v>
      </c>
      <c r="L31" s="230">
        <v>2</v>
      </c>
      <c r="U31" s="104">
        <v>46150</v>
      </c>
      <c r="V31" s="104">
        <v>46151</v>
      </c>
      <c r="W31" t="b">
        <v>0</v>
      </c>
      <c r="X31" t="s">
        <v>3989</v>
      </c>
      <c r="Y31" t="s">
        <v>2700</v>
      </c>
      <c r="Z31" t="s">
        <v>3990</v>
      </c>
      <c r="AA31" t="s">
        <v>54</v>
      </c>
      <c r="AB31" t="s">
        <v>3673</v>
      </c>
      <c r="AC31" t="s">
        <v>81</v>
      </c>
      <c r="AD31" t="s">
        <v>3998</v>
      </c>
      <c r="AE31">
        <v>23</v>
      </c>
      <c r="AF31">
        <v>22</v>
      </c>
      <c r="AG31">
        <v>589149.18181818095</v>
      </c>
      <c r="AH31">
        <v>469460.09090909001</v>
      </c>
      <c r="AI31">
        <v>271563.11111111101</v>
      </c>
      <c r="AJ31">
        <v>8595.0909090909099</v>
      </c>
      <c r="AK31">
        <v>9</v>
      </c>
      <c r="AN31" s="104">
        <v>46150</v>
      </c>
      <c r="AO31" s="104">
        <v>46151</v>
      </c>
      <c r="AP31" t="b">
        <v>0</v>
      </c>
      <c r="AQ31" t="s">
        <v>4000</v>
      </c>
      <c r="AR31" t="s">
        <v>2700</v>
      </c>
      <c r="AS31" t="s">
        <v>4001</v>
      </c>
      <c r="AT31" t="s">
        <v>13</v>
      </c>
      <c r="AU31" t="s">
        <v>3179</v>
      </c>
      <c r="AV31" t="s">
        <v>1132</v>
      </c>
      <c r="AW31" t="s">
        <v>4002</v>
      </c>
      <c r="AX31">
        <v>45</v>
      </c>
      <c r="AY31">
        <v>45</v>
      </c>
      <c r="AZ31">
        <v>478938.15555555501</v>
      </c>
      <c r="BA31">
        <v>439888.75555555499</v>
      </c>
      <c r="BB31">
        <v>104698</v>
      </c>
      <c r="BC31">
        <v>36722.777777777701</v>
      </c>
      <c r="BD31">
        <v>1</v>
      </c>
      <c r="BE31">
        <v>12</v>
      </c>
      <c r="BG31" t="s">
        <v>10729</v>
      </c>
      <c r="BH31" t="s">
        <v>20231</v>
      </c>
      <c r="BI31" t="s">
        <v>4386</v>
      </c>
      <c r="BJ31" t="s">
        <v>20232</v>
      </c>
      <c r="BK31" t="s">
        <v>4032</v>
      </c>
      <c r="BL31">
        <v>110.52</v>
      </c>
      <c r="BM31">
        <v>1</v>
      </c>
      <c r="BN31">
        <v>1</v>
      </c>
      <c r="BO31" t="s">
        <v>4060</v>
      </c>
      <c r="BP31">
        <v>1</v>
      </c>
      <c r="BQ31" t="s">
        <v>4029</v>
      </c>
      <c r="BR31" t="s">
        <v>4030</v>
      </c>
      <c r="BS31" t="s">
        <v>4031</v>
      </c>
      <c r="BT31" s="124">
        <v>46150</v>
      </c>
      <c r="BU31" t="s">
        <v>1005</v>
      </c>
      <c r="BV31" t="s">
        <v>1720</v>
      </c>
      <c r="BX31" t="s">
        <v>20879</v>
      </c>
      <c r="BY31" t="s">
        <v>4030</v>
      </c>
      <c r="BZ31" t="s">
        <v>4126</v>
      </c>
      <c r="CA31" t="s">
        <v>20880</v>
      </c>
      <c r="CB31" t="s">
        <v>20880</v>
      </c>
      <c r="CD31" t="s">
        <v>4105</v>
      </c>
      <c r="CE31">
        <v>34.68</v>
      </c>
      <c r="CF31">
        <v>2.89</v>
      </c>
      <c r="CH31">
        <v>0</v>
      </c>
      <c r="CI31">
        <v>34.68</v>
      </c>
      <c r="CL31">
        <v>1</v>
      </c>
      <c r="CM31" t="s">
        <v>20881</v>
      </c>
      <c r="CN31" t="s">
        <v>4106</v>
      </c>
      <c r="CO31" t="s">
        <v>205</v>
      </c>
      <c r="CP31" t="s">
        <v>20880</v>
      </c>
      <c r="CQ31" t="s">
        <v>4107</v>
      </c>
      <c r="CS31" t="s">
        <v>21018</v>
      </c>
      <c r="CT31" t="s">
        <v>4050</v>
      </c>
      <c r="CU31" t="s">
        <v>4109</v>
      </c>
      <c r="CV31" t="s">
        <v>21019</v>
      </c>
      <c r="CW31" t="s">
        <v>8257</v>
      </c>
      <c r="CX31" t="s">
        <v>4489</v>
      </c>
      <c r="CY31" t="s">
        <v>4105</v>
      </c>
      <c r="DA31" t="s">
        <v>4133</v>
      </c>
      <c r="DB31">
        <v>1</v>
      </c>
      <c r="DC31" t="s">
        <v>21020</v>
      </c>
      <c r="DD31" t="s">
        <v>76</v>
      </c>
      <c r="DE31" t="s">
        <v>21019</v>
      </c>
      <c r="DF31" t="s">
        <v>4158</v>
      </c>
    </row>
    <row r="32" spans="1:110" x14ac:dyDescent="0.25">
      <c r="A32" s="138" t="s">
        <v>76</v>
      </c>
      <c r="B32" s="230"/>
      <c r="C32" s="230"/>
      <c r="D32" s="230"/>
      <c r="E32" s="230">
        <v>2</v>
      </c>
      <c r="F32" s="230">
        <v>2</v>
      </c>
      <c r="H32" s="138" t="s">
        <v>10533</v>
      </c>
      <c r="I32" s="230">
        <v>2</v>
      </c>
      <c r="K32" s="138" t="s">
        <v>85</v>
      </c>
      <c r="L32" s="230">
        <v>10</v>
      </c>
      <c r="U32" s="104">
        <v>46150</v>
      </c>
      <c r="V32" s="104">
        <v>46151</v>
      </c>
      <c r="W32" t="b">
        <v>0</v>
      </c>
      <c r="X32" t="s">
        <v>3989</v>
      </c>
      <c r="Y32" t="s">
        <v>2700</v>
      </c>
      <c r="Z32" t="s">
        <v>3990</v>
      </c>
      <c r="AA32" t="s">
        <v>54</v>
      </c>
      <c r="AB32" t="s">
        <v>3677</v>
      </c>
      <c r="AC32" t="s">
        <v>241</v>
      </c>
      <c r="AD32" t="s">
        <v>3995</v>
      </c>
      <c r="AE32">
        <v>21</v>
      </c>
      <c r="AF32">
        <v>21</v>
      </c>
      <c r="AG32">
        <v>228752.33333333299</v>
      </c>
      <c r="AH32">
        <v>201840.57142857101</v>
      </c>
      <c r="AI32">
        <v>35752</v>
      </c>
      <c r="AJ32">
        <v>25209.285714285699</v>
      </c>
      <c r="AK32">
        <v>1</v>
      </c>
      <c r="AL32">
        <v>3</v>
      </c>
      <c r="AN32" s="104">
        <v>46150</v>
      </c>
      <c r="AO32" s="104">
        <v>46151</v>
      </c>
      <c r="AP32" t="b">
        <v>0</v>
      </c>
      <c r="AQ32" t="s">
        <v>4000</v>
      </c>
      <c r="AR32" t="s">
        <v>2700</v>
      </c>
      <c r="AS32" t="s">
        <v>4001</v>
      </c>
      <c r="AT32" t="s">
        <v>13</v>
      </c>
      <c r="AU32" t="s">
        <v>3180</v>
      </c>
      <c r="AV32" t="s">
        <v>1134</v>
      </c>
      <c r="AW32" t="s">
        <v>4003</v>
      </c>
      <c r="AX32">
        <v>41</v>
      </c>
      <c r="AY32">
        <v>40</v>
      </c>
      <c r="AZ32">
        <v>479010.2</v>
      </c>
      <c r="BA32">
        <v>371609.5</v>
      </c>
      <c r="BB32">
        <v>345758</v>
      </c>
      <c r="BC32">
        <v>29605.15</v>
      </c>
      <c r="BD32">
        <v>9</v>
      </c>
      <c r="BE32">
        <v>10</v>
      </c>
      <c r="BG32" t="s">
        <v>20228</v>
      </c>
      <c r="BH32" t="s">
        <v>20229</v>
      </c>
      <c r="BI32" t="s">
        <v>4386</v>
      </c>
      <c r="BJ32" t="s">
        <v>20230</v>
      </c>
      <c r="BK32" t="s">
        <v>4034</v>
      </c>
      <c r="BL32">
        <v>34.380000000000003</v>
      </c>
      <c r="BM32">
        <v>1</v>
      </c>
      <c r="BN32">
        <v>1</v>
      </c>
      <c r="BO32" t="s">
        <v>4028</v>
      </c>
      <c r="BP32">
        <v>1</v>
      </c>
      <c r="BQ32" t="s">
        <v>4029</v>
      </c>
      <c r="BR32" t="s">
        <v>4030</v>
      </c>
      <c r="BS32" t="s">
        <v>4031</v>
      </c>
      <c r="BT32" s="124">
        <v>46150</v>
      </c>
      <c r="BU32" t="s">
        <v>1005</v>
      </c>
      <c r="BV32" t="s">
        <v>1720</v>
      </c>
      <c r="BX32" t="s">
        <v>13498</v>
      </c>
      <c r="BY32" t="s">
        <v>4030</v>
      </c>
      <c r="BZ32" t="s">
        <v>4034</v>
      </c>
      <c r="CA32" t="s">
        <v>13499</v>
      </c>
      <c r="CB32" t="s">
        <v>13375</v>
      </c>
      <c r="CD32" t="s">
        <v>4105</v>
      </c>
      <c r="CE32">
        <v>101.48</v>
      </c>
      <c r="CF32">
        <v>5.07</v>
      </c>
      <c r="CG32">
        <v>1.218</v>
      </c>
      <c r="CH32">
        <v>1</v>
      </c>
      <c r="CI32">
        <v>101.48</v>
      </c>
      <c r="CJ32" s="17">
        <v>0.2</v>
      </c>
      <c r="CK32">
        <v>12.33</v>
      </c>
      <c r="CL32">
        <v>1</v>
      </c>
      <c r="CM32" t="s">
        <v>13500</v>
      </c>
      <c r="CN32" t="s">
        <v>4121</v>
      </c>
      <c r="CO32" t="s">
        <v>637</v>
      </c>
      <c r="CP32" t="s">
        <v>13499</v>
      </c>
      <c r="CQ32" t="s">
        <v>4121</v>
      </c>
      <c r="CS32" t="s">
        <v>20492</v>
      </c>
      <c r="CT32" t="s">
        <v>4050</v>
      </c>
      <c r="CU32" t="s">
        <v>4034</v>
      </c>
      <c r="CV32" t="s">
        <v>20493</v>
      </c>
      <c r="CW32" t="s">
        <v>8257</v>
      </c>
      <c r="CX32" t="s">
        <v>4429</v>
      </c>
      <c r="CY32" t="s">
        <v>4105</v>
      </c>
      <c r="DA32" t="s">
        <v>4133</v>
      </c>
      <c r="DB32">
        <v>1</v>
      </c>
      <c r="DC32" t="s">
        <v>20494</v>
      </c>
      <c r="DD32" t="s">
        <v>414</v>
      </c>
      <c r="DE32" t="s">
        <v>20493</v>
      </c>
      <c r="DF32" t="s">
        <v>4158</v>
      </c>
    </row>
    <row r="33" spans="1:110" x14ac:dyDescent="0.25">
      <c r="A33" s="138" t="s">
        <v>1005</v>
      </c>
      <c r="B33" s="230"/>
      <c r="C33" s="230">
        <v>2</v>
      </c>
      <c r="D33" s="230">
        <v>8</v>
      </c>
      <c r="E33" s="230">
        <v>11</v>
      </c>
      <c r="F33" s="230">
        <v>21</v>
      </c>
      <c r="H33" s="138" t="s">
        <v>3965</v>
      </c>
      <c r="I33" s="230">
        <v>157</v>
      </c>
      <c r="K33" s="138" t="s">
        <v>241</v>
      </c>
      <c r="L33" s="230">
        <v>12</v>
      </c>
      <c r="U33" s="104">
        <v>46150</v>
      </c>
      <c r="V33" s="104">
        <v>46151</v>
      </c>
      <c r="W33" t="b">
        <v>0</v>
      </c>
      <c r="X33" t="s">
        <v>3989</v>
      </c>
      <c r="Y33" t="s">
        <v>2700</v>
      </c>
      <c r="Z33" t="s">
        <v>3990</v>
      </c>
      <c r="AA33" t="s">
        <v>54</v>
      </c>
      <c r="AB33" t="s">
        <v>3705</v>
      </c>
      <c r="AC33" t="s">
        <v>75</v>
      </c>
      <c r="AD33" t="s">
        <v>3998</v>
      </c>
      <c r="AE33">
        <v>3</v>
      </c>
      <c r="AF33">
        <v>3</v>
      </c>
      <c r="AG33">
        <v>507857</v>
      </c>
      <c r="AH33">
        <v>501560.33333333302</v>
      </c>
      <c r="AJ33">
        <v>6296.6666666666597</v>
      </c>
      <c r="AN33" s="104">
        <v>46150</v>
      </c>
      <c r="AO33" s="104">
        <v>46151</v>
      </c>
      <c r="AP33" t="b">
        <v>0</v>
      </c>
      <c r="AQ33" t="s">
        <v>4000</v>
      </c>
      <c r="AR33" t="s">
        <v>2700</v>
      </c>
      <c r="AS33" t="s">
        <v>4001</v>
      </c>
      <c r="AT33" t="s">
        <v>13</v>
      </c>
      <c r="AU33" t="s">
        <v>3205</v>
      </c>
      <c r="AV33" t="s">
        <v>223</v>
      </c>
      <c r="AW33" t="s">
        <v>3995</v>
      </c>
      <c r="BG33" t="s">
        <v>20781</v>
      </c>
      <c r="BH33" t="s">
        <v>20782</v>
      </c>
      <c r="BI33" t="s">
        <v>4386</v>
      </c>
      <c r="BJ33" t="s">
        <v>20783</v>
      </c>
      <c r="BK33" t="s">
        <v>4034</v>
      </c>
      <c r="BL33">
        <v>43.08</v>
      </c>
      <c r="BM33">
        <v>1</v>
      </c>
      <c r="BN33">
        <v>1</v>
      </c>
      <c r="BO33" t="s">
        <v>4028</v>
      </c>
      <c r="BP33">
        <v>1</v>
      </c>
      <c r="BQ33" t="s">
        <v>4029</v>
      </c>
      <c r="BR33" t="s">
        <v>4030</v>
      </c>
      <c r="BS33" t="s">
        <v>4031</v>
      </c>
      <c r="BT33" s="124">
        <v>46150</v>
      </c>
      <c r="BU33" t="s">
        <v>1005</v>
      </c>
      <c r="BV33" t="s">
        <v>1720</v>
      </c>
      <c r="BX33" t="s">
        <v>20358</v>
      </c>
      <c r="BY33" t="s">
        <v>4030</v>
      </c>
      <c r="BZ33" t="s">
        <v>4109</v>
      </c>
      <c r="CA33" t="s">
        <v>20359</v>
      </c>
      <c r="CB33" t="s">
        <v>8297</v>
      </c>
      <c r="CC33" t="s">
        <v>4285</v>
      </c>
      <c r="CD33" t="s">
        <v>4105</v>
      </c>
      <c r="CE33">
        <v>107.88</v>
      </c>
      <c r="CF33">
        <v>8.99</v>
      </c>
      <c r="CG33">
        <v>0.86280000000000001</v>
      </c>
      <c r="CH33">
        <v>1</v>
      </c>
      <c r="CI33">
        <v>107.88</v>
      </c>
      <c r="CJ33" s="17">
        <v>0.2</v>
      </c>
      <c r="CK33">
        <v>10.79</v>
      </c>
      <c r="CL33">
        <v>1</v>
      </c>
      <c r="CM33" t="s">
        <v>20360</v>
      </c>
      <c r="CN33" t="s">
        <v>4121</v>
      </c>
      <c r="CO33" t="s">
        <v>637</v>
      </c>
      <c r="CP33" t="s">
        <v>20359</v>
      </c>
      <c r="CQ33" t="s">
        <v>4121</v>
      </c>
      <c r="CS33" t="s">
        <v>20495</v>
      </c>
      <c r="CT33" t="s">
        <v>4050</v>
      </c>
      <c r="CU33" t="s">
        <v>4034</v>
      </c>
      <c r="CV33" t="s">
        <v>20496</v>
      </c>
      <c r="CW33" t="s">
        <v>8257</v>
      </c>
      <c r="CX33" t="s">
        <v>4429</v>
      </c>
      <c r="CY33" t="s">
        <v>4105</v>
      </c>
      <c r="DA33" t="s">
        <v>4133</v>
      </c>
      <c r="DB33">
        <v>1</v>
      </c>
      <c r="DC33" t="s">
        <v>20494</v>
      </c>
      <c r="DD33" t="s">
        <v>414</v>
      </c>
      <c r="DE33" t="s">
        <v>20496</v>
      </c>
      <c r="DF33" t="s">
        <v>4158</v>
      </c>
    </row>
    <row r="34" spans="1:110" x14ac:dyDescent="0.25">
      <c r="A34" s="138" t="s">
        <v>75</v>
      </c>
      <c r="B34" s="230"/>
      <c r="C34" s="230">
        <v>3</v>
      </c>
      <c r="D34" s="230"/>
      <c r="E34" s="230"/>
      <c r="F34" s="230">
        <v>3</v>
      </c>
      <c r="K34" s="138" t="s">
        <v>75</v>
      </c>
      <c r="L34" s="230">
        <v>2</v>
      </c>
      <c r="U34" s="104">
        <v>46150</v>
      </c>
      <c r="V34" s="104">
        <v>46151</v>
      </c>
      <c r="W34" t="b">
        <v>0</v>
      </c>
      <c r="X34" t="s">
        <v>3989</v>
      </c>
      <c r="Y34" t="s">
        <v>2700</v>
      </c>
      <c r="Z34" t="s">
        <v>3990</v>
      </c>
      <c r="AA34" t="s">
        <v>54</v>
      </c>
      <c r="AB34" t="s">
        <v>3757</v>
      </c>
      <c r="AC34" t="s">
        <v>2271</v>
      </c>
      <c r="AD34" t="s">
        <v>3999</v>
      </c>
      <c r="AN34" s="104">
        <v>46150</v>
      </c>
      <c r="AO34" s="104">
        <v>46151</v>
      </c>
      <c r="AP34" t="b">
        <v>0</v>
      </c>
      <c r="AQ34" t="s">
        <v>4000</v>
      </c>
      <c r="AR34" t="s">
        <v>2700</v>
      </c>
      <c r="AS34" t="s">
        <v>4001</v>
      </c>
      <c r="AT34" t="s">
        <v>13</v>
      </c>
      <c r="AU34" t="s">
        <v>3224</v>
      </c>
      <c r="AV34" t="s">
        <v>1220</v>
      </c>
      <c r="AW34" t="s">
        <v>4002</v>
      </c>
      <c r="AX34">
        <v>26</v>
      </c>
      <c r="AY34">
        <v>25</v>
      </c>
      <c r="AZ34">
        <v>439649.16</v>
      </c>
      <c r="BA34">
        <v>398161.76</v>
      </c>
      <c r="BB34">
        <v>138710.5</v>
      </c>
      <c r="BC34">
        <v>30390.560000000001</v>
      </c>
      <c r="BD34">
        <v>2</v>
      </c>
      <c r="BE34">
        <v>5</v>
      </c>
      <c r="BG34" t="s">
        <v>20225</v>
      </c>
      <c r="BH34" t="s">
        <v>20226</v>
      </c>
      <c r="BI34" t="s">
        <v>4386</v>
      </c>
      <c r="BJ34" t="s">
        <v>20227</v>
      </c>
      <c r="BK34" t="s">
        <v>4034</v>
      </c>
      <c r="BL34">
        <v>69.180000000000007</v>
      </c>
      <c r="BM34">
        <v>1</v>
      </c>
      <c r="BN34">
        <v>1</v>
      </c>
      <c r="BO34" t="s">
        <v>4028</v>
      </c>
      <c r="BP34">
        <v>1</v>
      </c>
      <c r="BQ34" t="s">
        <v>4029</v>
      </c>
      <c r="BR34" t="s">
        <v>4030</v>
      </c>
      <c r="BS34" t="s">
        <v>4031</v>
      </c>
      <c r="BT34" s="124">
        <v>46150</v>
      </c>
      <c r="BU34" t="s">
        <v>1005</v>
      </c>
      <c r="BV34" t="s">
        <v>1720</v>
      </c>
      <c r="BX34" t="s">
        <v>20361</v>
      </c>
      <c r="BY34" t="s">
        <v>4030</v>
      </c>
      <c r="BZ34" t="s">
        <v>4109</v>
      </c>
      <c r="CA34" t="s">
        <v>20362</v>
      </c>
      <c r="CB34" t="s">
        <v>8297</v>
      </c>
      <c r="CC34" t="s">
        <v>4285</v>
      </c>
      <c r="CD34" t="s">
        <v>4105</v>
      </c>
      <c r="CE34">
        <v>89.88</v>
      </c>
      <c r="CF34">
        <v>7.49</v>
      </c>
      <c r="CG34">
        <v>0.71879999999999999</v>
      </c>
      <c r="CH34">
        <v>1</v>
      </c>
      <c r="CI34">
        <v>89.88</v>
      </c>
      <c r="CJ34" s="17">
        <v>0.2</v>
      </c>
      <c r="CK34">
        <v>8.99</v>
      </c>
      <c r="CL34">
        <v>1</v>
      </c>
      <c r="CM34" t="s">
        <v>20360</v>
      </c>
      <c r="CN34" t="s">
        <v>4121</v>
      </c>
      <c r="CO34" t="s">
        <v>637</v>
      </c>
      <c r="CP34" t="s">
        <v>20362</v>
      </c>
      <c r="CQ34" t="s">
        <v>4121</v>
      </c>
      <c r="CS34" t="s">
        <v>20497</v>
      </c>
      <c r="CT34" t="s">
        <v>4050</v>
      </c>
      <c r="CU34" t="s">
        <v>4109</v>
      </c>
      <c r="CV34" t="s">
        <v>20313</v>
      </c>
      <c r="CW34" t="s">
        <v>8257</v>
      </c>
      <c r="CY34" t="s">
        <v>4111</v>
      </c>
      <c r="DA34" t="s">
        <v>4133</v>
      </c>
      <c r="DB34">
        <v>1</v>
      </c>
      <c r="DC34" t="s">
        <v>20498</v>
      </c>
      <c r="DD34" t="s">
        <v>432</v>
      </c>
      <c r="DE34" t="s">
        <v>20313</v>
      </c>
      <c r="DF34" t="s">
        <v>4158</v>
      </c>
    </row>
    <row r="35" spans="1:110" x14ac:dyDescent="0.25">
      <c r="A35" s="138" t="s">
        <v>4440</v>
      </c>
      <c r="B35" s="230"/>
      <c r="C35" s="230"/>
      <c r="D35" s="230"/>
      <c r="E35" s="230">
        <v>2</v>
      </c>
      <c r="F35" s="230">
        <v>2</v>
      </c>
      <c r="K35" s="138" t="s">
        <v>2259</v>
      </c>
      <c r="L35" s="230">
        <v>1</v>
      </c>
      <c r="U35" s="104">
        <v>46150</v>
      </c>
      <c r="V35" s="104">
        <v>46151</v>
      </c>
      <c r="W35" t="b">
        <v>0</v>
      </c>
      <c r="X35" t="s">
        <v>3989</v>
      </c>
      <c r="Y35" t="s">
        <v>2700</v>
      </c>
      <c r="Z35" t="s">
        <v>3990</v>
      </c>
      <c r="AA35" t="s">
        <v>54</v>
      </c>
      <c r="AB35" t="s">
        <v>3795</v>
      </c>
      <c r="AC35" t="s">
        <v>2345</v>
      </c>
      <c r="AD35" t="s">
        <v>3995</v>
      </c>
      <c r="AN35" s="104">
        <v>46150</v>
      </c>
      <c r="AO35" s="104">
        <v>46151</v>
      </c>
      <c r="AP35" t="b">
        <v>0</v>
      </c>
      <c r="AQ35" t="s">
        <v>4000</v>
      </c>
      <c r="AR35" t="s">
        <v>2700</v>
      </c>
      <c r="AS35" t="s">
        <v>4001</v>
      </c>
      <c r="AT35" t="s">
        <v>13</v>
      </c>
      <c r="AU35" t="s">
        <v>3242</v>
      </c>
      <c r="AV35" t="s">
        <v>1256</v>
      </c>
      <c r="AW35" t="s">
        <v>4002</v>
      </c>
      <c r="BG35" t="s">
        <v>20222</v>
      </c>
      <c r="BH35" t="s">
        <v>20223</v>
      </c>
      <c r="BI35" t="s">
        <v>4386</v>
      </c>
      <c r="BJ35" t="s">
        <v>20224</v>
      </c>
      <c r="BK35" t="s">
        <v>4034</v>
      </c>
      <c r="BL35">
        <v>44.46</v>
      </c>
      <c r="BM35">
        <v>1</v>
      </c>
      <c r="BN35">
        <v>1</v>
      </c>
      <c r="BO35" t="s">
        <v>4035</v>
      </c>
      <c r="BP35">
        <v>1</v>
      </c>
      <c r="BQ35" t="s">
        <v>4029</v>
      </c>
      <c r="BR35" t="s">
        <v>4030</v>
      </c>
      <c r="BS35" t="s">
        <v>4031</v>
      </c>
      <c r="BT35" s="124">
        <v>46150</v>
      </c>
      <c r="BU35" t="s">
        <v>1005</v>
      </c>
      <c r="BV35" t="s">
        <v>1720</v>
      </c>
      <c r="BX35" t="s">
        <v>20363</v>
      </c>
      <c r="BY35" t="s">
        <v>4108</v>
      </c>
      <c r="BZ35" t="s">
        <v>4109</v>
      </c>
      <c r="CA35" t="s">
        <v>20364</v>
      </c>
      <c r="CB35" t="s">
        <v>20364</v>
      </c>
      <c r="CC35" t="s">
        <v>8531</v>
      </c>
      <c r="CD35" t="s">
        <v>4111</v>
      </c>
      <c r="CE35">
        <v>239.88</v>
      </c>
      <c r="CF35">
        <v>19.989999999999998</v>
      </c>
      <c r="CH35">
        <v>0</v>
      </c>
      <c r="CI35">
        <v>239.88</v>
      </c>
      <c r="CL35">
        <v>1</v>
      </c>
      <c r="CM35" t="s">
        <v>20365</v>
      </c>
      <c r="CN35" t="s">
        <v>4106</v>
      </c>
      <c r="CO35" t="s">
        <v>79</v>
      </c>
      <c r="CP35" t="s">
        <v>20364</v>
      </c>
      <c r="CQ35" t="s">
        <v>4107</v>
      </c>
      <c r="CS35" t="s">
        <v>20499</v>
      </c>
      <c r="CT35" t="s">
        <v>4050</v>
      </c>
      <c r="CU35" t="s">
        <v>4109</v>
      </c>
      <c r="CV35" t="s">
        <v>20500</v>
      </c>
      <c r="CW35" t="s">
        <v>8257</v>
      </c>
      <c r="CY35" t="s">
        <v>4111</v>
      </c>
      <c r="DA35" t="s">
        <v>4133</v>
      </c>
      <c r="DB35">
        <v>1</v>
      </c>
      <c r="DC35" t="s">
        <v>20501</v>
      </c>
      <c r="DD35" t="s">
        <v>432</v>
      </c>
      <c r="DE35" t="s">
        <v>20500</v>
      </c>
      <c r="DF35" t="s">
        <v>4158</v>
      </c>
    </row>
    <row r="36" spans="1:110" x14ac:dyDescent="0.25">
      <c r="A36" s="138" t="s">
        <v>637</v>
      </c>
      <c r="B36" s="230"/>
      <c r="C36" s="230">
        <v>1</v>
      </c>
      <c r="D36" s="230"/>
      <c r="E36" s="230"/>
      <c r="F36" s="230">
        <v>1</v>
      </c>
      <c r="K36" s="138" t="s">
        <v>2345</v>
      </c>
      <c r="L36" s="230">
        <v>1</v>
      </c>
      <c r="U36" s="104">
        <v>46150</v>
      </c>
      <c r="V36" s="104">
        <v>46151</v>
      </c>
      <c r="W36" t="b">
        <v>0</v>
      </c>
      <c r="X36" t="s">
        <v>3989</v>
      </c>
      <c r="Y36" t="s">
        <v>2700</v>
      </c>
      <c r="Z36" t="s">
        <v>3990</v>
      </c>
      <c r="AA36" t="s">
        <v>54</v>
      </c>
      <c r="AB36" t="s">
        <v>3879</v>
      </c>
      <c r="AC36" t="s">
        <v>247</v>
      </c>
      <c r="AD36" t="s">
        <v>3995</v>
      </c>
      <c r="AE36">
        <v>12</v>
      </c>
      <c r="AF36">
        <v>12</v>
      </c>
      <c r="AG36">
        <v>792514</v>
      </c>
      <c r="AH36">
        <v>750045.33333333302</v>
      </c>
      <c r="AI36">
        <v>121817.666666666</v>
      </c>
      <c r="AJ36">
        <v>12014.25</v>
      </c>
      <c r="AK36">
        <v>3</v>
      </c>
      <c r="AN36" s="104">
        <v>46150</v>
      </c>
      <c r="AO36" s="104">
        <v>46151</v>
      </c>
      <c r="AP36" t="b">
        <v>0</v>
      </c>
      <c r="AQ36" t="s">
        <v>4000</v>
      </c>
      <c r="AR36" t="s">
        <v>2700</v>
      </c>
      <c r="AS36" t="s">
        <v>4001</v>
      </c>
      <c r="AT36" t="s">
        <v>13</v>
      </c>
      <c r="AU36" t="s">
        <v>3246</v>
      </c>
      <c r="AV36" t="s">
        <v>1264</v>
      </c>
      <c r="AW36" t="s">
        <v>4002</v>
      </c>
      <c r="BG36" t="s">
        <v>20219</v>
      </c>
      <c r="BH36" t="s">
        <v>20220</v>
      </c>
      <c r="BI36" t="s">
        <v>4386</v>
      </c>
      <c r="BJ36" t="s">
        <v>20221</v>
      </c>
      <c r="BK36" t="s">
        <v>4034</v>
      </c>
      <c r="BL36">
        <v>53.46</v>
      </c>
      <c r="BM36">
        <v>1</v>
      </c>
      <c r="BN36">
        <v>1</v>
      </c>
      <c r="BO36" t="s">
        <v>4035</v>
      </c>
      <c r="BP36">
        <v>1</v>
      </c>
      <c r="BQ36" t="s">
        <v>4029</v>
      </c>
      <c r="BR36" t="s">
        <v>4030</v>
      </c>
      <c r="BS36" t="s">
        <v>4031</v>
      </c>
      <c r="BT36" s="124">
        <v>46150</v>
      </c>
      <c r="BU36" t="s">
        <v>1005</v>
      </c>
      <c r="BV36" t="s">
        <v>1720</v>
      </c>
      <c r="BX36" t="s">
        <v>20366</v>
      </c>
      <c r="BY36" t="s">
        <v>4030</v>
      </c>
      <c r="BZ36" t="s">
        <v>4109</v>
      </c>
      <c r="CA36" t="s">
        <v>20367</v>
      </c>
      <c r="CB36" t="s">
        <v>20367</v>
      </c>
      <c r="CC36" t="s">
        <v>4648</v>
      </c>
      <c r="CD36" t="s">
        <v>4105</v>
      </c>
      <c r="CE36">
        <v>218.88</v>
      </c>
      <c r="CF36">
        <v>18.239999999999998</v>
      </c>
      <c r="CH36">
        <v>0</v>
      </c>
      <c r="CI36">
        <v>218.88</v>
      </c>
      <c r="CL36">
        <v>1</v>
      </c>
      <c r="CM36" t="s">
        <v>20368</v>
      </c>
      <c r="CN36" t="s">
        <v>4106</v>
      </c>
      <c r="CO36" t="s">
        <v>79</v>
      </c>
      <c r="CP36" t="s">
        <v>20367</v>
      </c>
      <c r="CQ36" t="s">
        <v>4107</v>
      </c>
      <c r="CS36" t="s">
        <v>20502</v>
      </c>
      <c r="CT36" t="s">
        <v>4050</v>
      </c>
      <c r="CU36" t="s">
        <v>4109</v>
      </c>
      <c r="CV36" t="s">
        <v>20503</v>
      </c>
      <c r="CW36" t="s">
        <v>8257</v>
      </c>
      <c r="CY36" t="s">
        <v>4111</v>
      </c>
      <c r="DA36" t="s">
        <v>4133</v>
      </c>
      <c r="DB36">
        <v>1</v>
      </c>
      <c r="DC36" t="s">
        <v>20504</v>
      </c>
      <c r="DD36" t="s">
        <v>432</v>
      </c>
      <c r="DE36" t="s">
        <v>20503</v>
      </c>
      <c r="DF36" t="s">
        <v>4158</v>
      </c>
    </row>
    <row r="37" spans="1:110" x14ac:dyDescent="0.25">
      <c r="A37" s="138" t="s">
        <v>2069</v>
      </c>
      <c r="B37" s="230"/>
      <c r="C37" s="230"/>
      <c r="D37" s="230"/>
      <c r="E37" s="230">
        <v>12</v>
      </c>
      <c r="F37" s="230">
        <v>12</v>
      </c>
      <c r="K37" s="138" t="s">
        <v>2357</v>
      </c>
      <c r="L37" s="230">
        <v>1</v>
      </c>
      <c r="U37" s="104">
        <v>46150</v>
      </c>
      <c r="V37" s="104">
        <v>46151</v>
      </c>
      <c r="W37" t="b">
        <v>0</v>
      </c>
      <c r="X37" t="s">
        <v>3989</v>
      </c>
      <c r="Y37" t="s">
        <v>2700</v>
      </c>
      <c r="Z37" t="s">
        <v>3990</v>
      </c>
      <c r="AA37" t="s">
        <v>54</v>
      </c>
      <c r="AB37" t="s">
        <v>3884</v>
      </c>
      <c r="AC37" t="s">
        <v>250</v>
      </c>
      <c r="AD37" t="s">
        <v>3995</v>
      </c>
      <c r="AE37">
        <v>33</v>
      </c>
      <c r="AF37">
        <v>33</v>
      </c>
      <c r="AG37">
        <v>200106.12121212101</v>
      </c>
      <c r="AH37">
        <v>168057.03030303001</v>
      </c>
      <c r="AI37">
        <v>398154</v>
      </c>
      <c r="AJ37">
        <v>7918.5454545454504</v>
      </c>
      <c r="AK37">
        <v>2</v>
      </c>
      <c r="AN37" s="104">
        <v>46150</v>
      </c>
      <c r="AO37" s="104">
        <v>46151</v>
      </c>
      <c r="AP37" t="b">
        <v>0</v>
      </c>
      <c r="AQ37" t="s">
        <v>4000</v>
      </c>
      <c r="AR37" t="s">
        <v>2700</v>
      </c>
      <c r="AS37" t="s">
        <v>4001</v>
      </c>
      <c r="AT37" t="s">
        <v>13</v>
      </c>
      <c r="AU37" t="s">
        <v>3252</v>
      </c>
      <c r="AV37" t="s">
        <v>1276</v>
      </c>
      <c r="AW37" t="s">
        <v>4002</v>
      </c>
      <c r="AX37">
        <v>28</v>
      </c>
      <c r="AY37">
        <v>27</v>
      </c>
      <c r="AZ37">
        <v>414530.888888888</v>
      </c>
      <c r="BA37">
        <v>284781.40740740701</v>
      </c>
      <c r="BB37">
        <v>447955.5</v>
      </c>
      <c r="BC37">
        <v>30203.814814814799</v>
      </c>
      <c r="BD37">
        <v>6</v>
      </c>
      <c r="BE37">
        <v>4</v>
      </c>
      <c r="BG37" t="s">
        <v>20216</v>
      </c>
      <c r="BH37" t="s">
        <v>20217</v>
      </c>
      <c r="BI37" t="s">
        <v>4386</v>
      </c>
      <c r="BJ37" t="s">
        <v>20218</v>
      </c>
      <c r="BK37" t="s">
        <v>4034</v>
      </c>
      <c r="BL37">
        <v>77.040000000000006</v>
      </c>
      <c r="BM37">
        <v>1</v>
      </c>
      <c r="BN37">
        <v>1</v>
      </c>
      <c r="BO37" t="s">
        <v>4028</v>
      </c>
      <c r="BP37">
        <v>1</v>
      </c>
      <c r="BQ37" t="s">
        <v>4029</v>
      </c>
      <c r="BR37" t="s">
        <v>4030</v>
      </c>
      <c r="BS37" t="s">
        <v>4031</v>
      </c>
      <c r="BT37" s="124">
        <v>46150</v>
      </c>
      <c r="BU37" t="s">
        <v>1005</v>
      </c>
      <c r="BV37" t="s">
        <v>1720</v>
      </c>
      <c r="BX37" t="s">
        <v>20369</v>
      </c>
      <c r="BY37" t="s">
        <v>4030</v>
      </c>
      <c r="BZ37" t="s">
        <v>4032</v>
      </c>
      <c r="CA37" t="s">
        <v>20370</v>
      </c>
      <c r="CB37" t="s">
        <v>20371</v>
      </c>
      <c r="CC37" t="s">
        <v>5917</v>
      </c>
      <c r="CD37" t="s">
        <v>4105</v>
      </c>
      <c r="CE37">
        <v>167.88</v>
      </c>
      <c r="CF37">
        <v>13.99</v>
      </c>
      <c r="CG37">
        <v>1.5666</v>
      </c>
      <c r="CH37">
        <v>1</v>
      </c>
      <c r="CI37">
        <v>167.88</v>
      </c>
      <c r="CJ37" s="17">
        <v>0.2</v>
      </c>
      <c r="CK37">
        <v>19.190000000000001</v>
      </c>
      <c r="CL37">
        <v>1</v>
      </c>
      <c r="CM37" t="s">
        <v>20372</v>
      </c>
      <c r="CN37" t="s">
        <v>4121</v>
      </c>
      <c r="CO37" t="s">
        <v>79</v>
      </c>
      <c r="CP37" t="s">
        <v>20370</v>
      </c>
      <c r="CQ37" t="s">
        <v>4121</v>
      </c>
      <c r="CS37" t="s">
        <v>15842</v>
      </c>
      <c r="CT37" t="s">
        <v>4050</v>
      </c>
      <c r="CU37" t="s">
        <v>4027</v>
      </c>
      <c r="CV37" t="s">
        <v>15843</v>
      </c>
      <c r="CW37" t="s">
        <v>8257</v>
      </c>
      <c r="CY37" t="s">
        <v>4105</v>
      </c>
      <c r="DA37" t="s">
        <v>4133</v>
      </c>
      <c r="DB37">
        <v>1</v>
      </c>
      <c r="DC37" t="s">
        <v>15844</v>
      </c>
      <c r="DD37" t="s">
        <v>450</v>
      </c>
      <c r="DE37" t="s">
        <v>15843</v>
      </c>
      <c r="DF37" t="s">
        <v>4158</v>
      </c>
    </row>
    <row r="38" spans="1:110" x14ac:dyDescent="0.25">
      <c r="A38" s="138" t="s">
        <v>2142</v>
      </c>
      <c r="B38" s="230">
        <v>4</v>
      </c>
      <c r="C38" s="230"/>
      <c r="D38" s="230"/>
      <c r="E38" s="230"/>
      <c r="F38" s="230">
        <v>4</v>
      </c>
      <c r="K38" s="138" t="s">
        <v>2373</v>
      </c>
      <c r="L38" s="230">
        <v>1</v>
      </c>
      <c r="U38" s="104">
        <v>46150</v>
      </c>
      <c r="V38" s="104">
        <v>46151</v>
      </c>
      <c r="W38" t="b">
        <v>0</v>
      </c>
      <c r="X38" t="s">
        <v>3989</v>
      </c>
      <c r="Y38" t="s">
        <v>2700</v>
      </c>
      <c r="Z38" t="s">
        <v>3990</v>
      </c>
      <c r="AA38" t="s">
        <v>54</v>
      </c>
      <c r="AB38" t="s">
        <v>3901</v>
      </c>
      <c r="AC38" t="s">
        <v>253</v>
      </c>
      <c r="AD38" t="s">
        <v>3995</v>
      </c>
      <c r="AE38">
        <v>1</v>
      </c>
      <c r="AF38">
        <v>1</v>
      </c>
      <c r="AG38">
        <v>317572</v>
      </c>
      <c r="AH38">
        <v>184724</v>
      </c>
      <c r="AI38">
        <v>107711</v>
      </c>
      <c r="AJ38">
        <v>25137</v>
      </c>
      <c r="AK38">
        <v>1</v>
      </c>
      <c r="AN38" s="104">
        <v>46150</v>
      </c>
      <c r="AO38" s="104">
        <v>46151</v>
      </c>
      <c r="AP38" t="b">
        <v>0</v>
      </c>
      <c r="AQ38" t="s">
        <v>4000</v>
      </c>
      <c r="AR38" t="s">
        <v>2700</v>
      </c>
      <c r="AS38" t="s">
        <v>4001</v>
      </c>
      <c r="AT38" t="s">
        <v>13</v>
      </c>
      <c r="AU38" t="s">
        <v>3256</v>
      </c>
      <c r="AV38" t="s">
        <v>1284</v>
      </c>
      <c r="AW38" t="s">
        <v>4002</v>
      </c>
      <c r="AX38">
        <v>21</v>
      </c>
      <c r="AY38">
        <v>21</v>
      </c>
      <c r="AZ38">
        <v>424103.57142857101</v>
      </c>
      <c r="BA38">
        <v>357042.95238095202</v>
      </c>
      <c r="BB38">
        <v>307942.33333333302</v>
      </c>
      <c r="BC38">
        <v>23068.857142857101</v>
      </c>
      <c r="BD38">
        <v>3</v>
      </c>
      <c r="BE38">
        <v>6</v>
      </c>
      <c r="BG38" t="s">
        <v>20213</v>
      </c>
      <c r="BH38" t="s">
        <v>20214</v>
      </c>
      <c r="BI38" t="s">
        <v>4386</v>
      </c>
      <c r="BJ38" t="s">
        <v>20215</v>
      </c>
      <c r="BK38" t="s">
        <v>4034</v>
      </c>
      <c r="BL38">
        <v>60.36</v>
      </c>
      <c r="BM38">
        <v>1</v>
      </c>
      <c r="BN38">
        <v>1</v>
      </c>
      <c r="BO38" t="s">
        <v>4028</v>
      </c>
      <c r="BP38">
        <v>1</v>
      </c>
      <c r="BQ38" t="s">
        <v>4029</v>
      </c>
      <c r="BR38" t="s">
        <v>4030</v>
      </c>
      <c r="BS38" t="s">
        <v>4031</v>
      </c>
      <c r="BT38" s="124">
        <v>46150</v>
      </c>
      <c r="BU38" t="s">
        <v>1005</v>
      </c>
      <c r="BV38" t="s">
        <v>1720</v>
      </c>
      <c r="BX38" t="s">
        <v>20373</v>
      </c>
      <c r="BY38" t="s">
        <v>4030</v>
      </c>
      <c r="BZ38" t="s">
        <v>4032</v>
      </c>
      <c r="CA38" t="s">
        <v>20374</v>
      </c>
      <c r="CB38" t="s">
        <v>20374</v>
      </c>
      <c r="CC38" t="s">
        <v>8496</v>
      </c>
      <c r="CD38" t="s">
        <v>4105</v>
      </c>
      <c r="CE38">
        <v>203.88</v>
      </c>
      <c r="CF38">
        <v>16.989999999999998</v>
      </c>
      <c r="CH38">
        <v>0</v>
      </c>
      <c r="CI38">
        <v>203.88</v>
      </c>
      <c r="CL38">
        <v>1</v>
      </c>
      <c r="CM38" t="s">
        <v>20375</v>
      </c>
      <c r="CN38" t="s">
        <v>4106</v>
      </c>
      <c r="CO38" t="s">
        <v>73</v>
      </c>
      <c r="CP38" t="s">
        <v>20374</v>
      </c>
      <c r="CQ38" t="s">
        <v>4107</v>
      </c>
      <c r="CS38" t="s">
        <v>8343</v>
      </c>
      <c r="CT38" t="s">
        <v>4050</v>
      </c>
      <c r="CU38" t="s">
        <v>4142</v>
      </c>
      <c r="CV38" t="s">
        <v>15852</v>
      </c>
      <c r="CW38" t="s">
        <v>4171</v>
      </c>
      <c r="CY38" t="s">
        <v>4105</v>
      </c>
      <c r="DA38" t="s">
        <v>4133</v>
      </c>
      <c r="DB38">
        <v>1</v>
      </c>
      <c r="DC38" t="s">
        <v>8344</v>
      </c>
      <c r="DD38" t="s">
        <v>4162</v>
      </c>
      <c r="DE38" t="s">
        <v>15852</v>
      </c>
      <c r="DF38" t="s">
        <v>4158</v>
      </c>
    </row>
    <row r="39" spans="1:110" x14ac:dyDescent="0.25">
      <c r="A39" s="138" t="s">
        <v>925</v>
      </c>
      <c r="B39" s="230"/>
      <c r="C39" s="230"/>
      <c r="D39" s="230"/>
      <c r="E39" s="230">
        <v>1</v>
      </c>
      <c r="F39" s="230">
        <v>1</v>
      </c>
      <c r="K39" s="138" t="s">
        <v>2383</v>
      </c>
      <c r="L39" s="230">
        <v>2</v>
      </c>
      <c r="U39" s="104">
        <v>46150</v>
      </c>
      <c r="V39" s="104">
        <v>46151</v>
      </c>
      <c r="W39" t="b">
        <v>0</v>
      </c>
      <c r="X39" t="s">
        <v>3989</v>
      </c>
      <c r="Y39" t="s">
        <v>2700</v>
      </c>
      <c r="Z39" t="s">
        <v>3990</v>
      </c>
      <c r="AA39" t="s">
        <v>54</v>
      </c>
      <c r="AB39" t="s">
        <v>3913</v>
      </c>
      <c r="AC39" t="s">
        <v>256</v>
      </c>
      <c r="AD39" t="s">
        <v>3991</v>
      </c>
      <c r="AE39">
        <v>17</v>
      </c>
      <c r="AF39">
        <v>16</v>
      </c>
      <c r="AG39">
        <v>347100.625</v>
      </c>
      <c r="AH39">
        <v>325283.8125</v>
      </c>
      <c r="AJ39">
        <v>21816.8125</v>
      </c>
      <c r="AN39" s="104">
        <v>46150</v>
      </c>
      <c r="AO39" s="104">
        <v>46151</v>
      </c>
      <c r="AP39" t="b">
        <v>0</v>
      </c>
      <c r="AQ39" t="s">
        <v>4000</v>
      </c>
      <c r="AR39" t="s">
        <v>2700</v>
      </c>
      <c r="AS39" t="s">
        <v>4001</v>
      </c>
      <c r="AT39" t="s">
        <v>13</v>
      </c>
      <c r="AU39" t="s">
        <v>3260</v>
      </c>
      <c r="AV39" t="s">
        <v>1292</v>
      </c>
      <c r="AW39" t="s">
        <v>4002</v>
      </c>
      <c r="AX39">
        <v>35</v>
      </c>
      <c r="AY39">
        <v>34</v>
      </c>
      <c r="AZ39">
        <v>355613.88235294097</v>
      </c>
      <c r="BA39">
        <v>312864.44117647002</v>
      </c>
      <c r="BB39">
        <v>421819</v>
      </c>
      <c r="BC39">
        <v>30343</v>
      </c>
      <c r="BD39">
        <v>1</v>
      </c>
      <c r="BE39">
        <v>3</v>
      </c>
      <c r="BG39" t="s">
        <v>20235</v>
      </c>
      <c r="BI39" t="s">
        <v>4386</v>
      </c>
      <c r="BM39">
        <v>0</v>
      </c>
      <c r="BN39">
        <v>1</v>
      </c>
      <c r="BS39" t="s">
        <v>4031</v>
      </c>
      <c r="BT39" s="124">
        <v>46150</v>
      </c>
      <c r="BU39" t="s">
        <v>1005</v>
      </c>
      <c r="BV39" t="s">
        <v>1720</v>
      </c>
      <c r="BX39" t="s">
        <v>20373</v>
      </c>
      <c r="BY39" t="s">
        <v>4030</v>
      </c>
      <c r="BZ39" t="s">
        <v>4032</v>
      </c>
      <c r="CA39" t="s">
        <v>20374</v>
      </c>
      <c r="CB39" t="s">
        <v>20374</v>
      </c>
      <c r="CC39" t="s">
        <v>8496</v>
      </c>
      <c r="CD39" t="s">
        <v>4105</v>
      </c>
      <c r="CE39">
        <v>203.88</v>
      </c>
      <c r="CF39">
        <v>16.989999999999998</v>
      </c>
      <c r="CH39">
        <v>0</v>
      </c>
      <c r="CI39">
        <v>203.88</v>
      </c>
      <c r="CL39">
        <v>1</v>
      </c>
      <c r="CM39" t="s">
        <v>20375</v>
      </c>
      <c r="CN39" t="s">
        <v>4106</v>
      </c>
      <c r="CO39" t="s">
        <v>73</v>
      </c>
      <c r="CP39" t="s">
        <v>20374</v>
      </c>
      <c r="CQ39" t="s">
        <v>4107</v>
      </c>
      <c r="CS39" t="s">
        <v>20505</v>
      </c>
      <c r="CT39" t="s">
        <v>4030</v>
      </c>
      <c r="CU39" t="s">
        <v>4126</v>
      </c>
      <c r="CV39" t="s">
        <v>20506</v>
      </c>
      <c r="CW39" t="s">
        <v>8446</v>
      </c>
      <c r="CY39" t="s">
        <v>4105</v>
      </c>
      <c r="DA39" t="s">
        <v>4133</v>
      </c>
      <c r="DB39">
        <v>1</v>
      </c>
      <c r="DC39" t="s">
        <v>20507</v>
      </c>
      <c r="DD39" t="s">
        <v>516</v>
      </c>
      <c r="DE39" t="s">
        <v>20506</v>
      </c>
      <c r="DF39" t="s">
        <v>4158</v>
      </c>
    </row>
    <row r="40" spans="1:110" x14ac:dyDescent="0.25">
      <c r="A40" s="138" t="s">
        <v>3965</v>
      </c>
      <c r="B40" s="230">
        <v>12</v>
      </c>
      <c r="C40" s="230">
        <v>15</v>
      </c>
      <c r="D40" s="230">
        <v>25</v>
      </c>
      <c r="E40" s="230">
        <v>88</v>
      </c>
      <c r="F40" s="230">
        <v>140</v>
      </c>
      <c r="K40" s="138" t="s">
        <v>4237</v>
      </c>
      <c r="L40" s="230">
        <v>5</v>
      </c>
      <c r="AN40" s="104">
        <v>46150</v>
      </c>
      <c r="AO40" s="104">
        <v>46151</v>
      </c>
      <c r="AP40" t="b">
        <v>0</v>
      </c>
      <c r="AQ40" t="s">
        <v>4000</v>
      </c>
      <c r="AR40" t="s">
        <v>2700</v>
      </c>
      <c r="AS40" t="s">
        <v>4001</v>
      </c>
      <c r="AT40" t="s">
        <v>13</v>
      </c>
      <c r="AU40" t="s">
        <v>3304</v>
      </c>
      <c r="AV40" t="s">
        <v>1379</v>
      </c>
      <c r="AW40" t="s">
        <v>3995</v>
      </c>
      <c r="AX40">
        <v>14</v>
      </c>
      <c r="AY40">
        <v>13</v>
      </c>
      <c r="AZ40">
        <v>885036.84615384601</v>
      </c>
      <c r="BA40">
        <v>862315.38461538404</v>
      </c>
      <c r="BB40">
        <v>154272</v>
      </c>
      <c r="BC40">
        <v>10854.384615384601</v>
      </c>
      <c r="BD40">
        <v>1</v>
      </c>
      <c r="BE40">
        <v>1</v>
      </c>
      <c r="BG40" t="s">
        <v>20236</v>
      </c>
      <c r="BI40" t="s">
        <v>4386</v>
      </c>
      <c r="BM40">
        <v>0</v>
      </c>
      <c r="BN40">
        <v>1</v>
      </c>
      <c r="BS40" t="s">
        <v>4031</v>
      </c>
      <c r="BT40" s="124">
        <v>46150</v>
      </c>
      <c r="BU40" t="s">
        <v>1005</v>
      </c>
      <c r="BV40" t="s">
        <v>1720</v>
      </c>
      <c r="BX40" t="s">
        <v>20376</v>
      </c>
      <c r="BY40" t="s">
        <v>4030</v>
      </c>
      <c r="BZ40" t="s">
        <v>4142</v>
      </c>
      <c r="CA40" t="s">
        <v>20377</v>
      </c>
      <c r="CB40" t="s">
        <v>20377</v>
      </c>
      <c r="CD40" t="s">
        <v>4105</v>
      </c>
      <c r="CF40">
        <v>14.99</v>
      </c>
      <c r="CH40">
        <v>0</v>
      </c>
      <c r="CL40">
        <v>1</v>
      </c>
      <c r="CM40" t="s">
        <v>20378</v>
      </c>
      <c r="CN40" t="s">
        <v>4106</v>
      </c>
      <c r="CO40" t="s">
        <v>683</v>
      </c>
      <c r="CP40" t="s">
        <v>20377</v>
      </c>
      <c r="CQ40" t="s">
        <v>4107</v>
      </c>
      <c r="CS40" t="s">
        <v>21021</v>
      </c>
      <c r="CT40" t="s">
        <v>4050</v>
      </c>
      <c r="CU40" t="s">
        <v>4034</v>
      </c>
      <c r="CV40" t="s">
        <v>21022</v>
      </c>
      <c r="CW40" t="s">
        <v>4175</v>
      </c>
      <c r="CX40" t="s">
        <v>4455</v>
      </c>
      <c r="CY40" t="s">
        <v>4105</v>
      </c>
      <c r="DA40" t="s">
        <v>4133</v>
      </c>
      <c r="DB40">
        <v>1</v>
      </c>
      <c r="DC40" t="s">
        <v>21023</v>
      </c>
      <c r="DD40" t="s">
        <v>516</v>
      </c>
      <c r="DE40" t="s">
        <v>21022</v>
      </c>
      <c r="DF40" t="s">
        <v>4158</v>
      </c>
    </row>
    <row r="41" spans="1:110" x14ac:dyDescent="0.25">
      <c r="K41" s="138" t="s">
        <v>247</v>
      </c>
      <c r="L41" s="230">
        <v>9</v>
      </c>
      <c r="AN41" s="104">
        <v>46150</v>
      </c>
      <c r="AO41" s="104">
        <v>46151</v>
      </c>
      <c r="AP41" t="b">
        <v>0</v>
      </c>
      <c r="AQ41" t="s">
        <v>4000</v>
      </c>
      <c r="AR41" t="s">
        <v>2700</v>
      </c>
      <c r="AS41" t="s">
        <v>4001</v>
      </c>
      <c r="AT41" t="s">
        <v>13</v>
      </c>
      <c r="AU41" t="s">
        <v>3305</v>
      </c>
      <c r="AV41" t="s">
        <v>1381</v>
      </c>
      <c r="AW41" t="s">
        <v>4002</v>
      </c>
      <c r="BG41" t="s">
        <v>10728</v>
      </c>
      <c r="BI41" t="s">
        <v>4386</v>
      </c>
      <c r="BM41">
        <v>0</v>
      </c>
      <c r="BN41">
        <v>1</v>
      </c>
      <c r="BS41" t="s">
        <v>4031</v>
      </c>
      <c r="BT41" s="124">
        <v>46150</v>
      </c>
      <c r="BU41" t="s">
        <v>1005</v>
      </c>
      <c r="BV41" t="s">
        <v>1720</v>
      </c>
      <c r="BX41" t="s">
        <v>20882</v>
      </c>
      <c r="BY41" t="s">
        <v>4030</v>
      </c>
      <c r="BZ41" t="s">
        <v>4104</v>
      </c>
      <c r="CA41" t="s">
        <v>20883</v>
      </c>
      <c r="CB41" t="s">
        <v>8456</v>
      </c>
      <c r="CC41" t="s">
        <v>4250</v>
      </c>
      <c r="CD41" t="s">
        <v>4105</v>
      </c>
      <c r="CE41">
        <v>167.88</v>
      </c>
      <c r="CF41">
        <v>13.99</v>
      </c>
      <c r="CG41">
        <v>2.7974999999999999</v>
      </c>
      <c r="CH41">
        <v>1</v>
      </c>
      <c r="CI41">
        <v>167.88</v>
      </c>
      <c r="CJ41" s="17">
        <v>0.2</v>
      </c>
      <c r="CK41">
        <v>41.27</v>
      </c>
      <c r="CL41">
        <v>1</v>
      </c>
      <c r="CM41" t="s">
        <v>20884</v>
      </c>
      <c r="CN41" t="s">
        <v>4121</v>
      </c>
      <c r="CO41" t="s">
        <v>708</v>
      </c>
      <c r="CP41" t="s">
        <v>20883</v>
      </c>
      <c r="CQ41" t="s">
        <v>4121</v>
      </c>
      <c r="CS41" t="s">
        <v>21024</v>
      </c>
      <c r="CT41" t="s">
        <v>4050</v>
      </c>
      <c r="CU41" t="s">
        <v>4034</v>
      </c>
      <c r="CV41" t="s">
        <v>21006</v>
      </c>
      <c r="CW41" t="s">
        <v>4240</v>
      </c>
      <c r="CX41" t="s">
        <v>4455</v>
      </c>
      <c r="CY41" t="s">
        <v>4105</v>
      </c>
      <c r="DA41" t="s">
        <v>4133</v>
      </c>
      <c r="DB41">
        <v>1</v>
      </c>
      <c r="DC41" t="s">
        <v>21023</v>
      </c>
      <c r="DD41" t="s">
        <v>516</v>
      </c>
      <c r="DE41" t="s">
        <v>21006</v>
      </c>
      <c r="DF41" t="s">
        <v>4158</v>
      </c>
    </row>
    <row r="42" spans="1:110" x14ac:dyDescent="0.25">
      <c r="K42" s="138" t="s">
        <v>250</v>
      </c>
      <c r="L42" s="230">
        <v>19</v>
      </c>
      <c r="AN42" s="104">
        <v>46150</v>
      </c>
      <c r="AO42" s="104">
        <v>46151</v>
      </c>
      <c r="AP42" t="b">
        <v>0</v>
      </c>
      <c r="AQ42" t="s">
        <v>4000</v>
      </c>
      <c r="AR42" t="s">
        <v>2700</v>
      </c>
      <c r="AS42" t="s">
        <v>4001</v>
      </c>
      <c r="AT42" t="s">
        <v>13</v>
      </c>
      <c r="AU42" t="s">
        <v>3307</v>
      </c>
      <c r="AV42" t="s">
        <v>1385</v>
      </c>
      <c r="AW42" t="s">
        <v>4002</v>
      </c>
      <c r="AX42">
        <v>19</v>
      </c>
      <c r="AY42">
        <v>19</v>
      </c>
      <c r="AZ42">
        <v>422358.89473684202</v>
      </c>
      <c r="BA42">
        <v>389207.052631578</v>
      </c>
      <c r="BB42">
        <v>68428</v>
      </c>
      <c r="BC42">
        <v>29550.368421052601</v>
      </c>
      <c r="BD42">
        <v>1</v>
      </c>
      <c r="BE42">
        <v>7</v>
      </c>
      <c r="BG42" t="s">
        <v>20237</v>
      </c>
      <c r="BI42" t="s">
        <v>4386</v>
      </c>
      <c r="BM42">
        <v>0</v>
      </c>
      <c r="BN42">
        <v>1</v>
      </c>
      <c r="BS42" t="s">
        <v>4031</v>
      </c>
      <c r="BT42" s="124">
        <v>46150</v>
      </c>
      <c r="BU42" t="s">
        <v>1005</v>
      </c>
      <c r="BV42" t="s">
        <v>1720</v>
      </c>
      <c r="BX42" t="s">
        <v>20379</v>
      </c>
      <c r="BY42" t="s">
        <v>4030</v>
      </c>
      <c r="BZ42" t="s">
        <v>4109</v>
      </c>
      <c r="CA42" t="s">
        <v>20380</v>
      </c>
      <c r="CB42" t="s">
        <v>20380</v>
      </c>
      <c r="CC42" t="s">
        <v>4189</v>
      </c>
      <c r="CD42" t="s">
        <v>4111</v>
      </c>
      <c r="CE42">
        <v>227.88</v>
      </c>
      <c r="CF42">
        <v>18.989999999999998</v>
      </c>
      <c r="CH42">
        <v>0</v>
      </c>
      <c r="CI42">
        <v>227.88</v>
      </c>
      <c r="CL42">
        <v>1</v>
      </c>
      <c r="CM42" t="s">
        <v>20381</v>
      </c>
      <c r="CN42" t="s">
        <v>4106</v>
      </c>
      <c r="CO42" t="s">
        <v>214</v>
      </c>
      <c r="CP42" t="s">
        <v>20380</v>
      </c>
      <c r="CQ42" t="s">
        <v>4107</v>
      </c>
      <c r="CS42" t="s">
        <v>21025</v>
      </c>
      <c r="CT42" t="s">
        <v>4030</v>
      </c>
      <c r="CU42" t="s">
        <v>4109</v>
      </c>
      <c r="CV42" t="s">
        <v>21026</v>
      </c>
      <c r="CW42" t="s">
        <v>8389</v>
      </c>
      <c r="CY42" t="s">
        <v>4111</v>
      </c>
      <c r="DA42" t="s">
        <v>4133</v>
      </c>
      <c r="DB42">
        <v>1</v>
      </c>
      <c r="DC42" t="s">
        <v>21027</v>
      </c>
      <c r="DD42" t="s">
        <v>79</v>
      </c>
      <c r="DE42" t="s">
        <v>21026</v>
      </c>
      <c r="DF42" t="s">
        <v>4158</v>
      </c>
    </row>
    <row r="43" spans="1:110" x14ac:dyDescent="0.25">
      <c r="K43" s="138" t="s">
        <v>4242</v>
      </c>
      <c r="L43" s="230">
        <v>1</v>
      </c>
      <c r="AN43" s="104">
        <v>46150</v>
      </c>
      <c r="AO43" s="104">
        <v>46151</v>
      </c>
      <c r="AP43" t="b">
        <v>0</v>
      </c>
      <c r="AQ43" t="s">
        <v>4000</v>
      </c>
      <c r="AR43" t="s">
        <v>2700</v>
      </c>
      <c r="AS43" t="s">
        <v>4001</v>
      </c>
      <c r="AT43" t="s">
        <v>13</v>
      </c>
      <c r="AU43" t="s">
        <v>3310</v>
      </c>
      <c r="AV43" t="s">
        <v>1391</v>
      </c>
      <c r="AW43" t="s">
        <v>4002</v>
      </c>
      <c r="AX43">
        <v>19</v>
      </c>
      <c r="AY43">
        <v>18</v>
      </c>
      <c r="AZ43">
        <v>386328.11111111101</v>
      </c>
      <c r="BA43">
        <v>315999.277777777</v>
      </c>
      <c r="BB43">
        <v>273701.5</v>
      </c>
      <c r="BC43">
        <v>39917.555555555497</v>
      </c>
      <c r="BD43">
        <v>2</v>
      </c>
      <c r="BE43">
        <v>2</v>
      </c>
      <c r="BG43" t="s">
        <v>20238</v>
      </c>
      <c r="BI43" t="s">
        <v>4386</v>
      </c>
      <c r="BM43">
        <v>0</v>
      </c>
      <c r="BN43">
        <v>1</v>
      </c>
      <c r="BS43" t="s">
        <v>4031</v>
      </c>
      <c r="BT43" s="124">
        <v>46150</v>
      </c>
      <c r="BU43" t="s">
        <v>1005</v>
      </c>
      <c r="BV43" t="s">
        <v>1720</v>
      </c>
      <c r="BX43" t="s">
        <v>20382</v>
      </c>
      <c r="BY43" t="s">
        <v>4030</v>
      </c>
      <c r="BZ43" t="s">
        <v>4027</v>
      </c>
      <c r="CA43" t="s">
        <v>20383</v>
      </c>
      <c r="CB43" t="s">
        <v>20383</v>
      </c>
      <c r="CD43" t="s">
        <v>4105</v>
      </c>
      <c r="CE43">
        <v>131.88</v>
      </c>
      <c r="CF43">
        <v>10.99</v>
      </c>
      <c r="CH43">
        <v>0</v>
      </c>
      <c r="CI43">
        <v>131.88</v>
      </c>
      <c r="CL43">
        <v>1</v>
      </c>
      <c r="CM43" t="s">
        <v>20384</v>
      </c>
      <c r="CN43" t="s">
        <v>4106</v>
      </c>
      <c r="CO43" t="s">
        <v>214</v>
      </c>
      <c r="CP43" t="s">
        <v>20383</v>
      </c>
      <c r="CQ43" t="s">
        <v>4107</v>
      </c>
      <c r="CS43" t="s">
        <v>20508</v>
      </c>
      <c r="CT43" t="s">
        <v>4050</v>
      </c>
      <c r="CU43" t="s">
        <v>4027</v>
      </c>
      <c r="CV43" t="s">
        <v>20509</v>
      </c>
      <c r="CW43" t="s">
        <v>8257</v>
      </c>
      <c r="CY43" t="s">
        <v>4105</v>
      </c>
      <c r="DA43" t="s">
        <v>4133</v>
      </c>
      <c r="DB43">
        <v>1</v>
      </c>
      <c r="DC43" t="s">
        <v>20510</v>
      </c>
      <c r="DD43" t="s">
        <v>73</v>
      </c>
      <c r="DE43" t="s">
        <v>20509</v>
      </c>
      <c r="DF43" t="s">
        <v>4158</v>
      </c>
    </row>
    <row r="44" spans="1:110" x14ac:dyDescent="0.25">
      <c r="K44" s="138" t="s">
        <v>256</v>
      </c>
      <c r="L44" s="230">
        <v>15</v>
      </c>
      <c r="AN44" s="104">
        <v>46150</v>
      </c>
      <c r="AO44" s="104">
        <v>46151</v>
      </c>
      <c r="AP44" t="b">
        <v>0</v>
      </c>
      <c r="AQ44" t="s">
        <v>4000</v>
      </c>
      <c r="AR44" t="s">
        <v>2700</v>
      </c>
      <c r="AS44" t="s">
        <v>4001</v>
      </c>
      <c r="AT44" t="s">
        <v>13</v>
      </c>
      <c r="AU44" t="s">
        <v>3356</v>
      </c>
      <c r="AV44" t="s">
        <v>1481</v>
      </c>
      <c r="AW44" t="s">
        <v>4002</v>
      </c>
      <c r="AX44">
        <v>33</v>
      </c>
      <c r="AY44">
        <v>32</v>
      </c>
      <c r="AZ44">
        <v>436408.65625</v>
      </c>
      <c r="BA44">
        <v>375234.28125</v>
      </c>
      <c r="BB44">
        <v>472138</v>
      </c>
      <c r="BC44">
        <v>46420.0625</v>
      </c>
      <c r="BD44">
        <v>1</v>
      </c>
      <c r="BE44">
        <v>7</v>
      </c>
      <c r="BG44" t="s">
        <v>20239</v>
      </c>
      <c r="BI44" t="s">
        <v>4386</v>
      </c>
      <c r="BM44">
        <v>0</v>
      </c>
      <c r="BN44">
        <v>1</v>
      </c>
      <c r="BS44" t="s">
        <v>4031</v>
      </c>
      <c r="BT44" s="124">
        <v>46150</v>
      </c>
      <c r="BU44" t="s">
        <v>1005</v>
      </c>
      <c r="BV44" t="s">
        <v>1720</v>
      </c>
      <c r="BX44" t="s">
        <v>20385</v>
      </c>
      <c r="BY44" t="s">
        <v>4030</v>
      </c>
      <c r="BZ44" t="s">
        <v>4027</v>
      </c>
      <c r="CA44" t="s">
        <v>20383</v>
      </c>
      <c r="CB44" t="s">
        <v>20383</v>
      </c>
      <c r="CD44" t="s">
        <v>4105</v>
      </c>
      <c r="CE44">
        <v>89.88</v>
      </c>
      <c r="CF44">
        <v>7.49</v>
      </c>
      <c r="CH44">
        <v>0</v>
      </c>
      <c r="CI44">
        <v>89.88</v>
      </c>
      <c r="CL44">
        <v>1</v>
      </c>
      <c r="CM44" t="s">
        <v>20384</v>
      </c>
      <c r="CN44" t="s">
        <v>4106</v>
      </c>
      <c r="CO44" t="s">
        <v>214</v>
      </c>
      <c r="CP44" t="s">
        <v>20383</v>
      </c>
      <c r="CQ44" t="s">
        <v>4107</v>
      </c>
      <c r="CS44" t="s">
        <v>16230</v>
      </c>
      <c r="CT44" t="s">
        <v>4050</v>
      </c>
      <c r="CU44" t="s">
        <v>4109</v>
      </c>
      <c r="CV44" t="s">
        <v>16231</v>
      </c>
      <c r="CW44" t="s">
        <v>8257</v>
      </c>
      <c r="CY44" t="s">
        <v>4111</v>
      </c>
      <c r="DA44" t="s">
        <v>4133</v>
      </c>
      <c r="DB44">
        <v>1</v>
      </c>
      <c r="DC44" t="s">
        <v>16232</v>
      </c>
      <c r="DD44" t="s">
        <v>683</v>
      </c>
      <c r="DE44" t="s">
        <v>16231</v>
      </c>
      <c r="DF44" t="s">
        <v>4158</v>
      </c>
    </row>
    <row r="45" spans="1:110" x14ac:dyDescent="0.25">
      <c r="K45" s="138" t="s">
        <v>2600</v>
      </c>
      <c r="L45" s="230">
        <v>1</v>
      </c>
      <c r="AN45" s="104">
        <v>46150</v>
      </c>
      <c r="AO45" s="104">
        <v>46151</v>
      </c>
      <c r="AP45" t="b">
        <v>0</v>
      </c>
      <c r="AQ45" t="s">
        <v>4000</v>
      </c>
      <c r="AR45" t="s">
        <v>2700</v>
      </c>
      <c r="AS45" t="s">
        <v>4001</v>
      </c>
      <c r="AT45" t="s">
        <v>13</v>
      </c>
      <c r="AU45" t="s">
        <v>3369</v>
      </c>
      <c r="AV45" t="s">
        <v>1507</v>
      </c>
      <c r="AW45" t="s">
        <v>4002</v>
      </c>
      <c r="AX45">
        <v>50</v>
      </c>
      <c r="AY45">
        <v>49</v>
      </c>
      <c r="AZ45">
        <v>371269.16326530598</v>
      </c>
      <c r="BA45">
        <v>278300.428571428</v>
      </c>
      <c r="BB45">
        <v>432772.57142857101</v>
      </c>
      <c r="BC45">
        <v>31144.081632653</v>
      </c>
      <c r="BD45">
        <v>7</v>
      </c>
      <c r="BE45">
        <v>4</v>
      </c>
      <c r="BG45" t="s">
        <v>10731</v>
      </c>
      <c r="BI45" t="s">
        <v>4386</v>
      </c>
      <c r="BM45">
        <v>0</v>
      </c>
      <c r="BN45">
        <v>1</v>
      </c>
      <c r="BS45" t="s">
        <v>4031</v>
      </c>
      <c r="BT45" s="124">
        <v>46150</v>
      </c>
      <c r="BU45" t="s">
        <v>1005</v>
      </c>
      <c r="BV45" t="s">
        <v>1720</v>
      </c>
      <c r="BX45" t="s">
        <v>20386</v>
      </c>
      <c r="BY45" t="s">
        <v>4030</v>
      </c>
      <c r="BZ45" t="s">
        <v>4027</v>
      </c>
      <c r="CA45" t="s">
        <v>20387</v>
      </c>
      <c r="CB45" t="s">
        <v>20387</v>
      </c>
      <c r="CD45" t="s">
        <v>4105</v>
      </c>
      <c r="CE45">
        <v>65.88</v>
      </c>
      <c r="CF45">
        <v>5.49</v>
      </c>
      <c r="CH45">
        <v>0</v>
      </c>
      <c r="CI45">
        <v>65.88</v>
      </c>
      <c r="CL45">
        <v>1</v>
      </c>
      <c r="CM45" t="s">
        <v>20384</v>
      </c>
      <c r="CN45" t="s">
        <v>4106</v>
      </c>
      <c r="CO45" t="s">
        <v>214</v>
      </c>
      <c r="CP45" t="s">
        <v>20387</v>
      </c>
      <c r="CQ45" t="s">
        <v>4107</v>
      </c>
      <c r="CS45" t="s">
        <v>16254</v>
      </c>
      <c r="CT45" t="s">
        <v>4050</v>
      </c>
      <c r="CU45" t="s">
        <v>4126</v>
      </c>
      <c r="CV45" t="s">
        <v>16255</v>
      </c>
      <c r="CW45" t="s">
        <v>8280</v>
      </c>
      <c r="CY45" t="s">
        <v>4105</v>
      </c>
      <c r="DA45" t="s">
        <v>4133</v>
      </c>
      <c r="DB45">
        <v>1</v>
      </c>
      <c r="DC45" t="s">
        <v>16256</v>
      </c>
      <c r="DD45" t="s">
        <v>708</v>
      </c>
      <c r="DE45" t="s">
        <v>16255</v>
      </c>
      <c r="DF45" t="s">
        <v>4158</v>
      </c>
    </row>
    <row r="46" spans="1:110" x14ac:dyDescent="0.25">
      <c r="K46" s="138" t="s">
        <v>2674</v>
      </c>
      <c r="L46" s="230">
        <v>1</v>
      </c>
      <c r="AN46" s="104">
        <v>46150</v>
      </c>
      <c r="AO46" s="104">
        <v>46151</v>
      </c>
      <c r="AP46" t="b">
        <v>0</v>
      </c>
      <c r="AQ46" t="s">
        <v>4000</v>
      </c>
      <c r="AR46" t="s">
        <v>2700</v>
      </c>
      <c r="AS46" t="s">
        <v>4001</v>
      </c>
      <c r="AT46" t="s">
        <v>13</v>
      </c>
      <c r="AU46" t="s">
        <v>3381</v>
      </c>
      <c r="AV46" t="s">
        <v>1531</v>
      </c>
      <c r="AW46" t="s">
        <v>4002</v>
      </c>
      <c r="BG46" t="s">
        <v>10732</v>
      </c>
      <c r="BI46" t="s">
        <v>4386</v>
      </c>
      <c r="BM46">
        <v>0</v>
      </c>
      <c r="BN46">
        <v>1</v>
      </c>
      <c r="BS46" t="s">
        <v>4031</v>
      </c>
      <c r="BT46" s="124">
        <v>46150</v>
      </c>
      <c r="BU46" t="s">
        <v>1005</v>
      </c>
      <c r="BV46" t="s">
        <v>1720</v>
      </c>
      <c r="BX46" t="s">
        <v>20388</v>
      </c>
      <c r="BY46" t="s">
        <v>4030</v>
      </c>
      <c r="BZ46" t="s">
        <v>4027</v>
      </c>
      <c r="CA46" t="s">
        <v>20387</v>
      </c>
      <c r="CB46" t="s">
        <v>20387</v>
      </c>
      <c r="CD46" t="s">
        <v>4105</v>
      </c>
      <c r="CE46">
        <v>95.88</v>
      </c>
      <c r="CF46">
        <v>7.99</v>
      </c>
      <c r="CH46">
        <v>0</v>
      </c>
      <c r="CI46">
        <v>95.88</v>
      </c>
      <c r="CL46">
        <v>1</v>
      </c>
      <c r="CM46" t="s">
        <v>20384</v>
      </c>
      <c r="CN46" t="s">
        <v>4106</v>
      </c>
      <c r="CO46" t="s">
        <v>214</v>
      </c>
      <c r="CP46" t="s">
        <v>20387</v>
      </c>
      <c r="CQ46" t="s">
        <v>4107</v>
      </c>
      <c r="CS46" t="s">
        <v>16257</v>
      </c>
      <c r="CT46" t="s">
        <v>4030</v>
      </c>
      <c r="CU46" t="s">
        <v>4126</v>
      </c>
      <c r="CV46" t="s">
        <v>16258</v>
      </c>
      <c r="CW46" t="s">
        <v>8387</v>
      </c>
      <c r="CY46" t="s">
        <v>4105</v>
      </c>
      <c r="DA46" t="s">
        <v>4133</v>
      </c>
      <c r="DB46">
        <v>1</v>
      </c>
      <c r="DC46" t="s">
        <v>16259</v>
      </c>
      <c r="DD46" t="s">
        <v>708</v>
      </c>
      <c r="DE46" t="s">
        <v>16258</v>
      </c>
      <c r="DF46" t="s">
        <v>4158</v>
      </c>
    </row>
    <row r="47" spans="1:110" x14ac:dyDescent="0.25">
      <c r="K47" s="138" t="s">
        <v>3789</v>
      </c>
      <c r="L47" s="230"/>
      <c r="AN47" s="104">
        <v>46150</v>
      </c>
      <c r="AO47" s="104">
        <v>46151</v>
      </c>
      <c r="AP47" t="b">
        <v>0</v>
      </c>
      <c r="AQ47" t="s">
        <v>4000</v>
      </c>
      <c r="AR47" t="s">
        <v>2700</v>
      </c>
      <c r="AS47" t="s">
        <v>4001</v>
      </c>
      <c r="AT47" t="s">
        <v>13</v>
      </c>
      <c r="AU47" t="s">
        <v>3384</v>
      </c>
      <c r="AV47" t="s">
        <v>1537</v>
      </c>
      <c r="AW47" t="s">
        <v>4002</v>
      </c>
      <c r="BG47" t="s">
        <v>10733</v>
      </c>
      <c r="BI47" t="s">
        <v>4386</v>
      </c>
      <c r="BM47">
        <v>0</v>
      </c>
      <c r="BN47">
        <v>1</v>
      </c>
      <c r="BS47" t="s">
        <v>4031</v>
      </c>
      <c r="BT47" s="124">
        <v>46150</v>
      </c>
      <c r="BU47" t="s">
        <v>1005</v>
      </c>
      <c r="BV47" t="s">
        <v>1720</v>
      </c>
      <c r="BX47" t="s">
        <v>20885</v>
      </c>
      <c r="BY47" t="s">
        <v>4030</v>
      </c>
      <c r="BZ47" t="s">
        <v>4032</v>
      </c>
      <c r="CA47" t="s">
        <v>20871</v>
      </c>
      <c r="CB47" t="s">
        <v>20871</v>
      </c>
      <c r="CD47" t="s">
        <v>4105</v>
      </c>
      <c r="CE47">
        <v>108.72</v>
      </c>
      <c r="CF47">
        <v>9.06</v>
      </c>
      <c r="CG47">
        <v>0.63419999999999999</v>
      </c>
      <c r="CH47">
        <v>0</v>
      </c>
      <c r="CI47">
        <v>108.72</v>
      </c>
      <c r="CK47">
        <v>12.67</v>
      </c>
      <c r="CL47">
        <v>1</v>
      </c>
      <c r="CM47" t="s">
        <v>20559</v>
      </c>
      <c r="CN47" t="s">
        <v>4106</v>
      </c>
      <c r="CO47" t="s">
        <v>214</v>
      </c>
      <c r="CP47" t="s">
        <v>20871</v>
      </c>
      <c r="CQ47" t="s">
        <v>4107</v>
      </c>
      <c r="CS47" t="s">
        <v>16260</v>
      </c>
      <c r="CT47" t="s">
        <v>4050</v>
      </c>
      <c r="CU47" t="s">
        <v>4126</v>
      </c>
      <c r="CV47" t="s">
        <v>16261</v>
      </c>
      <c r="CW47" t="s">
        <v>8257</v>
      </c>
      <c r="CX47" t="s">
        <v>4117</v>
      </c>
      <c r="CY47" t="s">
        <v>4105</v>
      </c>
      <c r="DA47" t="s">
        <v>4133</v>
      </c>
      <c r="DB47">
        <v>1</v>
      </c>
      <c r="DC47" t="s">
        <v>16262</v>
      </c>
      <c r="DD47" t="s">
        <v>708</v>
      </c>
      <c r="DE47" t="s">
        <v>16261</v>
      </c>
      <c r="DF47" t="s">
        <v>4158</v>
      </c>
    </row>
    <row r="48" spans="1:110" x14ac:dyDescent="0.25">
      <c r="K48" s="138" t="s">
        <v>516</v>
      </c>
      <c r="L48" s="230">
        <v>3</v>
      </c>
      <c r="AN48" s="104">
        <v>46150</v>
      </c>
      <c r="AO48" s="104">
        <v>46151</v>
      </c>
      <c r="AP48" t="b">
        <v>0</v>
      </c>
      <c r="AQ48" t="s">
        <v>4000</v>
      </c>
      <c r="AR48" t="s">
        <v>2700</v>
      </c>
      <c r="AS48" t="s">
        <v>4001</v>
      </c>
      <c r="AT48" t="s">
        <v>13</v>
      </c>
      <c r="AU48" t="s">
        <v>3395</v>
      </c>
      <c r="AV48" t="s">
        <v>1559</v>
      </c>
      <c r="AW48" t="s">
        <v>4002</v>
      </c>
      <c r="AX48">
        <v>45</v>
      </c>
      <c r="AY48">
        <v>45</v>
      </c>
      <c r="AZ48">
        <v>330231.844444444</v>
      </c>
      <c r="BA48">
        <v>185151.955555555</v>
      </c>
      <c r="BB48">
        <v>314765.94736842101</v>
      </c>
      <c r="BC48">
        <v>12178.711111111101</v>
      </c>
      <c r="BD48">
        <v>19</v>
      </c>
      <c r="BE48">
        <v>13</v>
      </c>
      <c r="BG48" t="s">
        <v>20784</v>
      </c>
      <c r="BI48" t="s">
        <v>4386</v>
      </c>
      <c r="BM48">
        <v>0</v>
      </c>
      <c r="BN48">
        <v>1</v>
      </c>
      <c r="BS48" t="s">
        <v>4031</v>
      </c>
      <c r="BT48" s="124">
        <v>46150</v>
      </c>
      <c r="BU48" t="s">
        <v>1005</v>
      </c>
      <c r="BV48" t="s">
        <v>1720</v>
      </c>
      <c r="BX48" t="s">
        <v>13773</v>
      </c>
      <c r="BY48" t="s">
        <v>4108</v>
      </c>
      <c r="BZ48" t="s">
        <v>4109</v>
      </c>
      <c r="CA48" t="s">
        <v>13774</v>
      </c>
      <c r="CB48" t="s">
        <v>13774</v>
      </c>
      <c r="CC48" t="s">
        <v>8352</v>
      </c>
      <c r="CD48" t="s">
        <v>4111</v>
      </c>
      <c r="CE48">
        <v>245.88</v>
      </c>
      <c r="CF48">
        <v>20.49</v>
      </c>
      <c r="CH48">
        <v>0</v>
      </c>
      <c r="CI48">
        <v>245.88</v>
      </c>
      <c r="CL48">
        <v>1</v>
      </c>
      <c r="CM48" t="s">
        <v>13775</v>
      </c>
      <c r="CN48" t="s">
        <v>4106</v>
      </c>
      <c r="CO48" t="s">
        <v>71</v>
      </c>
      <c r="CP48" t="s">
        <v>13774</v>
      </c>
      <c r="CQ48" t="s">
        <v>4107</v>
      </c>
      <c r="CS48" t="s">
        <v>16263</v>
      </c>
      <c r="CT48" t="s">
        <v>4030</v>
      </c>
      <c r="CU48" t="s">
        <v>4126</v>
      </c>
      <c r="CV48" t="s">
        <v>16252</v>
      </c>
      <c r="CW48" t="s">
        <v>8908</v>
      </c>
      <c r="CY48" t="s">
        <v>4105</v>
      </c>
      <c r="DA48" t="s">
        <v>4133</v>
      </c>
      <c r="DB48">
        <v>1</v>
      </c>
      <c r="DC48" t="s">
        <v>16253</v>
      </c>
      <c r="DD48" t="s">
        <v>708</v>
      </c>
      <c r="DE48" t="s">
        <v>16252</v>
      </c>
      <c r="DF48" t="s">
        <v>4158</v>
      </c>
    </row>
    <row r="49" spans="11:110" x14ac:dyDescent="0.25">
      <c r="K49" s="138" t="s">
        <v>1391</v>
      </c>
      <c r="L49" s="230">
        <v>1</v>
      </c>
      <c r="AN49" s="104">
        <v>46150</v>
      </c>
      <c r="AO49" s="104">
        <v>46151</v>
      </c>
      <c r="AP49" t="b">
        <v>0</v>
      </c>
      <c r="AQ49" t="s">
        <v>4000</v>
      </c>
      <c r="AR49" t="s">
        <v>2700</v>
      </c>
      <c r="AS49" t="s">
        <v>4001</v>
      </c>
      <c r="AT49" t="s">
        <v>13</v>
      </c>
      <c r="AU49" t="s">
        <v>3408</v>
      </c>
      <c r="AV49" t="s">
        <v>1584</v>
      </c>
      <c r="AW49" t="s">
        <v>4002</v>
      </c>
      <c r="AX49">
        <v>30</v>
      </c>
      <c r="AY49">
        <v>29</v>
      </c>
      <c r="AZ49">
        <v>715541.86206896498</v>
      </c>
      <c r="BA49">
        <v>632923.34482758597</v>
      </c>
      <c r="BB49">
        <v>324996.40000000002</v>
      </c>
      <c r="BC49">
        <v>26584.655172413699</v>
      </c>
      <c r="BD49">
        <v>5</v>
      </c>
      <c r="BE49">
        <v>7</v>
      </c>
      <c r="BG49" t="s">
        <v>20785</v>
      </c>
      <c r="BI49" t="s">
        <v>4386</v>
      </c>
      <c r="BM49">
        <v>0</v>
      </c>
      <c r="BN49">
        <v>1</v>
      </c>
      <c r="BS49" t="s">
        <v>4031</v>
      </c>
      <c r="BT49" s="124">
        <v>46150</v>
      </c>
      <c r="BU49" t="s">
        <v>1005</v>
      </c>
      <c r="BV49" t="s">
        <v>1720</v>
      </c>
      <c r="BX49" t="s">
        <v>20886</v>
      </c>
      <c r="BY49" t="s">
        <v>4030</v>
      </c>
      <c r="BZ49" t="s">
        <v>4034</v>
      </c>
      <c r="CA49" t="s">
        <v>20887</v>
      </c>
      <c r="CB49" t="s">
        <v>20371</v>
      </c>
      <c r="CD49" t="s">
        <v>4105</v>
      </c>
      <c r="CE49">
        <v>64.459999999999994</v>
      </c>
      <c r="CF49">
        <v>2.93</v>
      </c>
      <c r="CG49">
        <v>0.70350000000000001</v>
      </c>
      <c r="CH49">
        <v>1</v>
      </c>
      <c r="CI49">
        <v>64.459999999999994</v>
      </c>
      <c r="CJ49" s="17">
        <v>0.2</v>
      </c>
      <c r="CK49">
        <v>7.12</v>
      </c>
      <c r="CL49">
        <v>1</v>
      </c>
      <c r="CM49" t="s">
        <v>20888</v>
      </c>
      <c r="CN49" t="s">
        <v>4121</v>
      </c>
      <c r="CO49" t="s">
        <v>71</v>
      </c>
      <c r="CP49" t="s">
        <v>20887</v>
      </c>
      <c r="CQ49" t="s">
        <v>4121</v>
      </c>
      <c r="CS49" t="s">
        <v>16251</v>
      </c>
      <c r="CT49" t="s">
        <v>4030</v>
      </c>
      <c r="CU49" t="s">
        <v>4126</v>
      </c>
      <c r="CV49" t="s">
        <v>16252</v>
      </c>
      <c r="CW49" t="s">
        <v>8908</v>
      </c>
      <c r="CY49" t="s">
        <v>4105</v>
      </c>
      <c r="DA49" t="s">
        <v>4133</v>
      </c>
      <c r="DB49">
        <v>1</v>
      </c>
      <c r="DC49" t="s">
        <v>16253</v>
      </c>
      <c r="DD49" t="s">
        <v>708</v>
      </c>
      <c r="DE49" t="s">
        <v>16252</v>
      </c>
      <c r="DF49" t="s">
        <v>4158</v>
      </c>
    </row>
    <row r="50" spans="11:110" x14ac:dyDescent="0.25">
      <c r="K50" s="138" t="s">
        <v>414</v>
      </c>
      <c r="L50" s="230">
        <v>2</v>
      </c>
      <c r="AN50" s="104">
        <v>46150</v>
      </c>
      <c r="AO50" s="104">
        <v>46151</v>
      </c>
      <c r="AP50" t="b">
        <v>0</v>
      </c>
      <c r="AQ50" t="s">
        <v>4000</v>
      </c>
      <c r="AR50" t="s">
        <v>2700</v>
      </c>
      <c r="AS50" t="s">
        <v>4001</v>
      </c>
      <c r="AT50" t="s">
        <v>13</v>
      </c>
      <c r="AU50" t="s">
        <v>3461</v>
      </c>
      <c r="AV50" t="s">
        <v>1688</v>
      </c>
      <c r="AW50" t="s">
        <v>3997</v>
      </c>
      <c r="AX50">
        <v>48</v>
      </c>
      <c r="AY50">
        <v>48</v>
      </c>
      <c r="AZ50">
        <v>314738.625</v>
      </c>
      <c r="BA50">
        <v>278193.91666666599</v>
      </c>
      <c r="BB50">
        <v>125060.5</v>
      </c>
      <c r="BC50">
        <v>31333.854166666599</v>
      </c>
      <c r="BD50">
        <v>2</v>
      </c>
      <c r="BE50">
        <v>5</v>
      </c>
      <c r="BG50" t="s">
        <v>20240</v>
      </c>
      <c r="BH50" t="s">
        <v>20241</v>
      </c>
      <c r="BI50" t="s">
        <v>1133</v>
      </c>
      <c r="BJ50" t="s">
        <v>20242</v>
      </c>
      <c r="BK50" t="s">
        <v>4027</v>
      </c>
      <c r="BL50">
        <v>161.88</v>
      </c>
      <c r="BM50">
        <v>1</v>
      </c>
      <c r="BN50">
        <v>1</v>
      </c>
      <c r="BO50" t="s">
        <v>4028</v>
      </c>
      <c r="BP50">
        <v>1</v>
      </c>
      <c r="BQ50" t="s">
        <v>4029</v>
      </c>
      <c r="BR50" t="s">
        <v>4030</v>
      </c>
      <c r="BS50" t="s">
        <v>69</v>
      </c>
      <c r="BT50" s="124">
        <v>46150</v>
      </c>
      <c r="BU50" t="s">
        <v>1132</v>
      </c>
      <c r="BV50" t="s">
        <v>2409</v>
      </c>
      <c r="BX50" t="s">
        <v>20889</v>
      </c>
      <c r="BY50" t="s">
        <v>4030</v>
      </c>
      <c r="BZ50" t="s">
        <v>4034</v>
      </c>
      <c r="CA50" t="s">
        <v>20890</v>
      </c>
      <c r="CB50" t="s">
        <v>13247</v>
      </c>
      <c r="CC50" t="s">
        <v>4128</v>
      </c>
      <c r="CD50" t="s">
        <v>4105</v>
      </c>
      <c r="CE50">
        <v>149.88</v>
      </c>
      <c r="CF50">
        <v>12.49</v>
      </c>
      <c r="CG50">
        <v>1.1988000000000001</v>
      </c>
      <c r="CH50">
        <v>1</v>
      </c>
      <c r="CI50">
        <v>149.88</v>
      </c>
      <c r="CJ50" s="17">
        <v>0.2</v>
      </c>
      <c r="CK50">
        <v>16.79</v>
      </c>
      <c r="CL50">
        <v>1</v>
      </c>
      <c r="CM50" t="s">
        <v>20891</v>
      </c>
      <c r="CN50" t="s">
        <v>4121</v>
      </c>
      <c r="CO50" t="s">
        <v>71</v>
      </c>
      <c r="CP50" t="s">
        <v>20890</v>
      </c>
      <c r="CQ50" t="s">
        <v>4121</v>
      </c>
      <c r="CS50" t="s">
        <v>16264</v>
      </c>
      <c r="CT50" t="s">
        <v>4030</v>
      </c>
      <c r="CU50" t="s">
        <v>4126</v>
      </c>
      <c r="CV50" t="s">
        <v>16265</v>
      </c>
      <c r="CW50" t="s">
        <v>8521</v>
      </c>
      <c r="CX50" t="s">
        <v>4464</v>
      </c>
      <c r="CY50" t="s">
        <v>4105</v>
      </c>
      <c r="DA50" t="s">
        <v>4133</v>
      </c>
      <c r="DB50">
        <v>1</v>
      </c>
      <c r="DC50" t="s">
        <v>16266</v>
      </c>
      <c r="DD50" t="s">
        <v>708</v>
      </c>
      <c r="DE50" t="s">
        <v>16265</v>
      </c>
      <c r="DF50" t="s">
        <v>4158</v>
      </c>
    </row>
    <row r="51" spans="11:110" x14ac:dyDescent="0.25">
      <c r="K51" s="138" t="s">
        <v>836</v>
      </c>
      <c r="L51" s="230">
        <v>2</v>
      </c>
      <c r="AN51" s="104">
        <v>46150</v>
      </c>
      <c r="AO51" s="104">
        <v>46151</v>
      </c>
      <c r="AP51" t="b">
        <v>0</v>
      </c>
      <c r="AQ51" t="s">
        <v>4000</v>
      </c>
      <c r="AR51" t="s">
        <v>2700</v>
      </c>
      <c r="AS51" t="s">
        <v>4001</v>
      </c>
      <c r="AT51" t="s">
        <v>13</v>
      </c>
      <c r="AU51" t="s">
        <v>3470</v>
      </c>
      <c r="AV51" t="s">
        <v>1706</v>
      </c>
      <c r="AW51" t="s">
        <v>4002</v>
      </c>
      <c r="AX51">
        <v>31</v>
      </c>
      <c r="AY51">
        <v>31</v>
      </c>
      <c r="AZ51">
        <v>292298.54838709597</v>
      </c>
      <c r="BA51">
        <v>247749.58064516101</v>
      </c>
      <c r="BB51">
        <v>173218</v>
      </c>
      <c r="BC51">
        <v>33373.612903225803</v>
      </c>
      <c r="BD51">
        <v>2</v>
      </c>
      <c r="BE51">
        <v>4</v>
      </c>
      <c r="BG51" t="s">
        <v>20786</v>
      </c>
      <c r="BH51" t="s">
        <v>20787</v>
      </c>
      <c r="BI51" t="s">
        <v>4046</v>
      </c>
      <c r="BJ51" t="s">
        <v>20788</v>
      </c>
      <c r="BK51" t="s">
        <v>4032</v>
      </c>
      <c r="BL51">
        <v>176.66</v>
      </c>
      <c r="BM51">
        <v>1</v>
      </c>
      <c r="BN51">
        <v>1</v>
      </c>
      <c r="BO51" t="s">
        <v>4056</v>
      </c>
      <c r="BP51">
        <v>1</v>
      </c>
      <c r="BQ51" t="s">
        <v>4029</v>
      </c>
      <c r="BR51" t="s">
        <v>4030</v>
      </c>
      <c r="BS51" t="s">
        <v>4031</v>
      </c>
      <c r="BT51" s="124">
        <v>46150</v>
      </c>
      <c r="BU51" t="s">
        <v>1134</v>
      </c>
      <c r="BV51" t="s">
        <v>1720</v>
      </c>
      <c r="BX51" t="s">
        <v>20892</v>
      </c>
      <c r="BY51" t="s">
        <v>4030</v>
      </c>
      <c r="BZ51" t="s">
        <v>4034</v>
      </c>
      <c r="CA51" t="s">
        <v>20893</v>
      </c>
      <c r="CB51" t="s">
        <v>13247</v>
      </c>
      <c r="CC51" t="s">
        <v>4128</v>
      </c>
      <c r="CD51" t="s">
        <v>4105</v>
      </c>
      <c r="CE51">
        <v>164.88</v>
      </c>
      <c r="CF51">
        <v>13.74</v>
      </c>
      <c r="CG51">
        <v>1.3188</v>
      </c>
      <c r="CH51">
        <v>1</v>
      </c>
      <c r="CI51">
        <v>164.88</v>
      </c>
      <c r="CJ51" s="17">
        <v>0.2</v>
      </c>
      <c r="CK51">
        <v>18.47</v>
      </c>
      <c r="CL51">
        <v>1</v>
      </c>
      <c r="CM51" t="s">
        <v>20891</v>
      </c>
      <c r="CN51" t="s">
        <v>4121</v>
      </c>
      <c r="CO51" t="s">
        <v>71</v>
      </c>
      <c r="CP51" t="s">
        <v>20893</v>
      </c>
      <c r="CQ51" t="s">
        <v>4121</v>
      </c>
      <c r="CS51" t="s">
        <v>20511</v>
      </c>
      <c r="CT51" t="s">
        <v>4030</v>
      </c>
      <c r="CU51" t="s">
        <v>4126</v>
      </c>
      <c r="CV51" t="s">
        <v>20512</v>
      </c>
      <c r="CW51" t="s">
        <v>20513</v>
      </c>
      <c r="CY51" t="s">
        <v>4105</v>
      </c>
      <c r="DA51" t="s">
        <v>4133</v>
      </c>
      <c r="DB51">
        <v>1</v>
      </c>
      <c r="DC51" t="s">
        <v>20514</v>
      </c>
      <c r="DD51" t="s">
        <v>708</v>
      </c>
      <c r="DE51" t="s">
        <v>20512</v>
      </c>
      <c r="DF51" t="s">
        <v>4158</v>
      </c>
    </row>
    <row r="52" spans="11:110" x14ac:dyDescent="0.25">
      <c r="K52" s="138" t="s">
        <v>852</v>
      </c>
      <c r="L52" s="230">
        <v>1</v>
      </c>
      <c r="AN52" s="104">
        <v>46150</v>
      </c>
      <c r="AO52" s="104">
        <v>46151</v>
      </c>
      <c r="AP52" t="b">
        <v>0</v>
      </c>
      <c r="AQ52" t="s">
        <v>4000</v>
      </c>
      <c r="AR52" t="s">
        <v>2700</v>
      </c>
      <c r="AS52" t="s">
        <v>4001</v>
      </c>
      <c r="AT52" t="s">
        <v>13</v>
      </c>
      <c r="AU52" t="s">
        <v>3483</v>
      </c>
      <c r="AV52" t="s">
        <v>1732</v>
      </c>
      <c r="AW52" t="s">
        <v>4002</v>
      </c>
      <c r="BG52" t="s">
        <v>20243</v>
      </c>
      <c r="BH52" t="s">
        <v>20244</v>
      </c>
      <c r="BI52" t="s">
        <v>4046</v>
      </c>
      <c r="BJ52" t="s">
        <v>20245</v>
      </c>
      <c r="BK52" t="s">
        <v>4034</v>
      </c>
      <c r="BL52">
        <v>49.82</v>
      </c>
      <c r="BM52">
        <v>1</v>
      </c>
      <c r="BN52">
        <v>1</v>
      </c>
      <c r="BO52" t="s">
        <v>4035</v>
      </c>
      <c r="BP52">
        <v>1</v>
      </c>
      <c r="BQ52" t="s">
        <v>4029</v>
      </c>
      <c r="BR52" t="s">
        <v>4030</v>
      </c>
      <c r="BS52" t="s">
        <v>4031</v>
      </c>
      <c r="BT52" s="124">
        <v>46150</v>
      </c>
      <c r="BU52" t="s">
        <v>1134</v>
      </c>
      <c r="BV52" t="s">
        <v>1720</v>
      </c>
      <c r="BX52" t="s">
        <v>20894</v>
      </c>
      <c r="BY52" t="s">
        <v>4030</v>
      </c>
      <c r="BZ52" t="s">
        <v>4034</v>
      </c>
      <c r="CA52" t="s">
        <v>20893</v>
      </c>
      <c r="CB52" t="s">
        <v>13247</v>
      </c>
      <c r="CC52" t="s">
        <v>4128</v>
      </c>
      <c r="CD52" t="s">
        <v>4105</v>
      </c>
      <c r="CE52">
        <v>101.88</v>
      </c>
      <c r="CF52">
        <v>8.49</v>
      </c>
      <c r="CG52">
        <v>0.81479999999999997</v>
      </c>
      <c r="CH52">
        <v>1</v>
      </c>
      <c r="CI52">
        <v>101.88</v>
      </c>
      <c r="CJ52" s="17">
        <v>0.2</v>
      </c>
      <c r="CK52">
        <v>11.41</v>
      </c>
      <c r="CL52">
        <v>1</v>
      </c>
      <c r="CM52" t="s">
        <v>20891</v>
      </c>
      <c r="CN52" t="s">
        <v>4121</v>
      </c>
      <c r="CO52" t="s">
        <v>71</v>
      </c>
      <c r="CP52" t="s">
        <v>20893</v>
      </c>
      <c r="CQ52" t="s">
        <v>4121</v>
      </c>
      <c r="CS52" t="s">
        <v>20515</v>
      </c>
      <c r="CT52" t="s">
        <v>4030</v>
      </c>
      <c r="CU52" t="s">
        <v>4126</v>
      </c>
      <c r="CV52" t="s">
        <v>20516</v>
      </c>
      <c r="CW52" t="s">
        <v>8595</v>
      </c>
      <c r="CY52" t="s">
        <v>4105</v>
      </c>
      <c r="DA52" t="s">
        <v>4133</v>
      </c>
      <c r="DB52">
        <v>1</v>
      </c>
      <c r="DC52" t="s">
        <v>20517</v>
      </c>
      <c r="DD52" t="s">
        <v>708</v>
      </c>
      <c r="DE52" t="s">
        <v>20516</v>
      </c>
      <c r="DF52" t="s">
        <v>4158</v>
      </c>
    </row>
    <row r="53" spans="11:110" x14ac:dyDescent="0.25">
      <c r="K53" s="138" t="s">
        <v>1688</v>
      </c>
      <c r="L53" s="230">
        <v>3</v>
      </c>
      <c r="AN53" s="104">
        <v>46150</v>
      </c>
      <c r="AO53" s="104">
        <v>46151</v>
      </c>
      <c r="AP53" t="b">
        <v>0</v>
      </c>
      <c r="AQ53" t="s">
        <v>4000</v>
      </c>
      <c r="AR53" t="s">
        <v>2700</v>
      </c>
      <c r="AS53" t="s">
        <v>4001</v>
      </c>
      <c r="AT53" t="s">
        <v>13</v>
      </c>
      <c r="AU53" t="s">
        <v>4004</v>
      </c>
      <c r="AV53" t="s">
        <v>4005</v>
      </c>
      <c r="AW53" t="s">
        <v>4002</v>
      </c>
      <c r="BG53" t="s">
        <v>20789</v>
      </c>
      <c r="BI53" t="s">
        <v>4046</v>
      </c>
      <c r="BM53">
        <v>0</v>
      </c>
      <c r="BN53">
        <v>1</v>
      </c>
      <c r="BS53" t="s">
        <v>4031</v>
      </c>
      <c r="BT53" s="124">
        <v>46150</v>
      </c>
      <c r="BU53" t="s">
        <v>1134</v>
      </c>
      <c r="BV53" t="s">
        <v>1720</v>
      </c>
      <c r="BX53" t="s">
        <v>20895</v>
      </c>
      <c r="BY53" t="s">
        <v>4030</v>
      </c>
      <c r="BZ53" t="s">
        <v>4034</v>
      </c>
      <c r="CA53" t="s">
        <v>20896</v>
      </c>
      <c r="CB53" t="s">
        <v>13247</v>
      </c>
      <c r="CC53" t="s">
        <v>4128</v>
      </c>
      <c r="CD53" t="s">
        <v>4105</v>
      </c>
      <c r="CE53">
        <v>113.88</v>
      </c>
      <c r="CF53">
        <v>9.49</v>
      </c>
      <c r="CG53">
        <v>0.91080000000000005</v>
      </c>
      <c r="CH53">
        <v>1</v>
      </c>
      <c r="CI53">
        <v>113.88</v>
      </c>
      <c r="CJ53" s="17">
        <v>0.2</v>
      </c>
      <c r="CK53">
        <v>12.75</v>
      </c>
      <c r="CL53">
        <v>1</v>
      </c>
      <c r="CM53" t="s">
        <v>20891</v>
      </c>
      <c r="CN53" t="s">
        <v>4121</v>
      </c>
      <c r="CO53" t="s">
        <v>71</v>
      </c>
      <c r="CP53" t="s">
        <v>20896</v>
      </c>
      <c r="CQ53" t="s">
        <v>4121</v>
      </c>
      <c r="CS53" t="s">
        <v>20518</v>
      </c>
      <c r="CT53" t="s">
        <v>4030</v>
      </c>
      <c r="CU53" t="s">
        <v>4126</v>
      </c>
      <c r="CV53" t="s">
        <v>20519</v>
      </c>
      <c r="CW53" t="s">
        <v>8388</v>
      </c>
      <c r="CX53" t="s">
        <v>4307</v>
      </c>
      <c r="CY53" t="s">
        <v>4105</v>
      </c>
      <c r="DA53" t="s">
        <v>4133</v>
      </c>
      <c r="DB53">
        <v>1</v>
      </c>
      <c r="DC53" t="s">
        <v>20520</v>
      </c>
      <c r="DD53" t="s">
        <v>708</v>
      </c>
      <c r="DE53" t="s">
        <v>20519</v>
      </c>
      <c r="DF53" t="s">
        <v>4158</v>
      </c>
    </row>
    <row r="54" spans="11:110" x14ac:dyDescent="0.25">
      <c r="K54" s="138" t="s">
        <v>226</v>
      </c>
      <c r="L54" s="230">
        <v>2</v>
      </c>
      <c r="AN54" s="104">
        <v>46150</v>
      </c>
      <c r="AO54" s="104">
        <v>46151</v>
      </c>
      <c r="AP54" t="b">
        <v>0</v>
      </c>
      <c r="AQ54" t="s">
        <v>4000</v>
      </c>
      <c r="AR54" t="s">
        <v>2700</v>
      </c>
      <c r="AS54" t="s">
        <v>4001</v>
      </c>
      <c r="AT54" t="s">
        <v>13</v>
      </c>
      <c r="AU54" t="s">
        <v>3506</v>
      </c>
      <c r="AV54" t="s">
        <v>232</v>
      </c>
      <c r="AW54" t="s">
        <v>3995</v>
      </c>
      <c r="BG54" t="s">
        <v>20790</v>
      </c>
      <c r="BI54" t="s">
        <v>4051</v>
      </c>
      <c r="BM54">
        <v>0</v>
      </c>
      <c r="BN54">
        <v>1</v>
      </c>
      <c r="BS54" t="s">
        <v>4031</v>
      </c>
      <c r="BT54" s="124">
        <v>46150</v>
      </c>
      <c r="BU54" t="s">
        <v>1292</v>
      </c>
      <c r="BV54" t="s">
        <v>1381</v>
      </c>
      <c r="BX54" t="s">
        <v>20897</v>
      </c>
      <c r="BY54" t="s">
        <v>4030</v>
      </c>
      <c r="BZ54" t="s">
        <v>4034</v>
      </c>
      <c r="CA54" t="s">
        <v>20896</v>
      </c>
      <c r="CB54" t="s">
        <v>13247</v>
      </c>
      <c r="CC54" t="s">
        <v>4128</v>
      </c>
      <c r="CD54" t="s">
        <v>4105</v>
      </c>
      <c r="CE54">
        <v>107.88</v>
      </c>
      <c r="CF54">
        <v>8.99</v>
      </c>
      <c r="CG54">
        <v>0.86280000000000001</v>
      </c>
      <c r="CH54">
        <v>1</v>
      </c>
      <c r="CI54">
        <v>107.88</v>
      </c>
      <c r="CJ54" s="17">
        <v>0.2</v>
      </c>
      <c r="CK54">
        <v>12.08</v>
      </c>
      <c r="CL54">
        <v>1</v>
      </c>
      <c r="CM54" t="s">
        <v>20891</v>
      </c>
      <c r="CN54" t="s">
        <v>4121</v>
      </c>
      <c r="CO54" t="s">
        <v>71</v>
      </c>
      <c r="CP54" t="s">
        <v>20896</v>
      </c>
      <c r="CQ54" t="s">
        <v>4121</v>
      </c>
      <c r="CS54" t="s">
        <v>20521</v>
      </c>
      <c r="CT54" t="s">
        <v>4030</v>
      </c>
      <c r="CU54" t="s">
        <v>4126</v>
      </c>
      <c r="CV54" t="s">
        <v>20522</v>
      </c>
      <c r="CW54" t="s">
        <v>8907</v>
      </c>
      <c r="CY54" t="s">
        <v>4105</v>
      </c>
      <c r="DA54" t="s">
        <v>4133</v>
      </c>
      <c r="DB54">
        <v>1</v>
      </c>
      <c r="DC54" t="s">
        <v>20523</v>
      </c>
      <c r="DD54" t="s">
        <v>708</v>
      </c>
      <c r="DE54" t="s">
        <v>20522</v>
      </c>
      <c r="DF54" t="s">
        <v>4158</v>
      </c>
    </row>
    <row r="55" spans="11:110" x14ac:dyDescent="0.25">
      <c r="K55" s="138" t="s">
        <v>1481</v>
      </c>
      <c r="L55" s="230">
        <v>2</v>
      </c>
      <c r="AN55" s="104">
        <v>46150</v>
      </c>
      <c r="AO55" s="104">
        <v>46151</v>
      </c>
      <c r="AP55" t="b">
        <v>0</v>
      </c>
      <c r="AQ55" t="s">
        <v>4000</v>
      </c>
      <c r="AR55" t="s">
        <v>2700</v>
      </c>
      <c r="AS55" t="s">
        <v>4001</v>
      </c>
      <c r="AT55" t="s">
        <v>13</v>
      </c>
      <c r="AU55" t="s">
        <v>3528</v>
      </c>
      <c r="AV55" t="s">
        <v>1820</v>
      </c>
      <c r="AW55" t="s">
        <v>4002</v>
      </c>
      <c r="BG55" t="s">
        <v>20791</v>
      </c>
      <c r="BI55" t="s">
        <v>4051</v>
      </c>
      <c r="BM55">
        <v>0</v>
      </c>
      <c r="BN55">
        <v>1</v>
      </c>
      <c r="BS55" t="s">
        <v>4031</v>
      </c>
      <c r="BT55" s="124">
        <v>46150</v>
      </c>
      <c r="BU55" t="s">
        <v>1292</v>
      </c>
      <c r="BV55" t="s">
        <v>1381</v>
      </c>
      <c r="BX55" t="s">
        <v>20898</v>
      </c>
      <c r="BY55" t="s">
        <v>4108</v>
      </c>
      <c r="BZ55" t="s">
        <v>4034</v>
      </c>
      <c r="CA55" t="s">
        <v>20899</v>
      </c>
      <c r="CB55" t="s">
        <v>8463</v>
      </c>
      <c r="CC55" t="s">
        <v>8330</v>
      </c>
      <c r="CD55" t="s">
        <v>4105</v>
      </c>
      <c r="CE55">
        <v>110.88</v>
      </c>
      <c r="CF55">
        <v>9.24</v>
      </c>
      <c r="CG55">
        <v>0.88704000000000005</v>
      </c>
      <c r="CH55">
        <v>1</v>
      </c>
      <c r="CI55">
        <v>110.88</v>
      </c>
      <c r="CJ55" s="17">
        <v>0.2</v>
      </c>
      <c r="CK55">
        <v>10.64</v>
      </c>
      <c r="CL55">
        <v>1</v>
      </c>
      <c r="CM55" t="s">
        <v>20900</v>
      </c>
      <c r="CN55" t="s">
        <v>4121</v>
      </c>
      <c r="CO55" t="s">
        <v>1584</v>
      </c>
      <c r="CP55" t="s">
        <v>20899</v>
      </c>
      <c r="CQ55" t="s">
        <v>4121</v>
      </c>
      <c r="CS55" t="s">
        <v>20524</v>
      </c>
      <c r="CT55" t="s">
        <v>4030</v>
      </c>
      <c r="CU55" t="s">
        <v>4126</v>
      </c>
      <c r="CV55" t="s">
        <v>20522</v>
      </c>
      <c r="CW55" t="s">
        <v>8907</v>
      </c>
      <c r="CY55" t="s">
        <v>4105</v>
      </c>
      <c r="DA55" t="s">
        <v>4133</v>
      </c>
      <c r="DB55">
        <v>1</v>
      </c>
      <c r="DC55" t="s">
        <v>20523</v>
      </c>
      <c r="DD55" t="s">
        <v>708</v>
      </c>
      <c r="DE55" t="s">
        <v>20522</v>
      </c>
      <c r="DF55" t="s">
        <v>4158</v>
      </c>
    </row>
    <row r="56" spans="11:110" x14ac:dyDescent="0.25">
      <c r="K56" s="138" t="s">
        <v>253</v>
      </c>
      <c r="L56" s="230">
        <v>7</v>
      </c>
      <c r="AN56" s="104">
        <v>46150</v>
      </c>
      <c r="AO56" s="104">
        <v>46151</v>
      </c>
      <c r="AP56" t="b">
        <v>0</v>
      </c>
      <c r="AQ56" t="s">
        <v>4000</v>
      </c>
      <c r="AR56" t="s">
        <v>2700</v>
      </c>
      <c r="AS56" t="s">
        <v>4001</v>
      </c>
      <c r="AT56" t="s">
        <v>13</v>
      </c>
      <c r="AU56" t="s">
        <v>3549</v>
      </c>
      <c r="AV56" t="s">
        <v>1861</v>
      </c>
      <c r="AW56" t="s">
        <v>4002</v>
      </c>
      <c r="BG56" t="s">
        <v>10734</v>
      </c>
      <c r="BI56" t="s">
        <v>4057</v>
      </c>
      <c r="BM56">
        <v>0</v>
      </c>
      <c r="BN56">
        <v>1</v>
      </c>
      <c r="BS56" t="s">
        <v>4031</v>
      </c>
      <c r="BT56" s="124">
        <v>46150</v>
      </c>
      <c r="BU56" t="s">
        <v>84</v>
      </c>
      <c r="BV56" t="s">
        <v>1720</v>
      </c>
      <c r="BX56" t="s">
        <v>20901</v>
      </c>
      <c r="BY56" t="s">
        <v>4108</v>
      </c>
      <c r="BZ56" t="s">
        <v>4032</v>
      </c>
      <c r="CA56" t="s">
        <v>20902</v>
      </c>
      <c r="CB56" t="s">
        <v>8463</v>
      </c>
      <c r="CC56" t="s">
        <v>8330</v>
      </c>
      <c r="CD56" t="s">
        <v>4105</v>
      </c>
      <c r="CE56">
        <v>305.88</v>
      </c>
      <c r="CF56">
        <v>25.49</v>
      </c>
      <c r="CG56">
        <v>2.8548800000000001</v>
      </c>
      <c r="CH56">
        <v>1</v>
      </c>
      <c r="CI56">
        <v>305.88</v>
      </c>
      <c r="CJ56" s="17">
        <v>0.2</v>
      </c>
      <c r="CK56">
        <v>34.26</v>
      </c>
      <c r="CL56">
        <v>1</v>
      </c>
      <c r="CM56" t="s">
        <v>20900</v>
      </c>
      <c r="CN56" t="s">
        <v>4121</v>
      </c>
      <c r="CO56" t="s">
        <v>1584</v>
      </c>
      <c r="CP56" t="s">
        <v>20902</v>
      </c>
      <c r="CQ56" t="s">
        <v>4121</v>
      </c>
      <c r="CS56" t="s">
        <v>21028</v>
      </c>
      <c r="CT56" t="s">
        <v>4030</v>
      </c>
      <c r="CU56" t="s">
        <v>4126</v>
      </c>
      <c r="CV56" t="s">
        <v>21029</v>
      </c>
      <c r="CW56" t="s">
        <v>8593</v>
      </c>
      <c r="CY56" t="s">
        <v>4105</v>
      </c>
      <c r="DA56" t="s">
        <v>4133</v>
      </c>
      <c r="DB56">
        <v>1</v>
      </c>
      <c r="DC56" t="s">
        <v>21030</v>
      </c>
      <c r="DD56" t="s">
        <v>708</v>
      </c>
      <c r="DE56" t="s">
        <v>21029</v>
      </c>
      <c r="DF56" t="s">
        <v>4158</v>
      </c>
    </row>
    <row r="57" spans="11:110" x14ac:dyDescent="0.25">
      <c r="K57" s="138" t="s">
        <v>211</v>
      </c>
      <c r="L57" s="230">
        <v>11</v>
      </c>
      <c r="AN57" s="104">
        <v>46150</v>
      </c>
      <c r="AO57" s="104">
        <v>46151</v>
      </c>
      <c r="AP57" t="b">
        <v>0</v>
      </c>
      <c r="AQ57" t="s">
        <v>4000</v>
      </c>
      <c r="AR57" t="s">
        <v>2700</v>
      </c>
      <c r="AS57" t="s">
        <v>4001</v>
      </c>
      <c r="AT57" t="s">
        <v>13</v>
      </c>
      <c r="AU57" t="s">
        <v>3564</v>
      </c>
      <c r="AV57" t="s">
        <v>1891</v>
      </c>
      <c r="AW57" t="s">
        <v>4002</v>
      </c>
      <c r="AX57">
        <v>15</v>
      </c>
      <c r="AY57">
        <v>14</v>
      </c>
      <c r="AZ57">
        <v>838082.28571428498</v>
      </c>
      <c r="BA57">
        <v>681997</v>
      </c>
      <c r="BB57">
        <v>592673</v>
      </c>
      <c r="BC57">
        <v>29083.9285714285</v>
      </c>
      <c r="BD57">
        <v>3</v>
      </c>
      <c r="BG57" t="s">
        <v>10735</v>
      </c>
      <c r="BI57" t="s">
        <v>4057</v>
      </c>
      <c r="BM57">
        <v>0</v>
      </c>
      <c r="BN57">
        <v>1</v>
      </c>
      <c r="BS57" t="s">
        <v>4031</v>
      </c>
      <c r="BT57" s="124">
        <v>46150</v>
      </c>
      <c r="BU57" t="s">
        <v>84</v>
      </c>
      <c r="BV57" t="s">
        <v>1720</v>
      </c>
      <c r="BX57" t="s">
        <v>14076</v>
      </c>
      <c r="BY57" t="s">
        <v>4030</v>
      </c>
      <c r="BZ57" t="s">
        <v>4034</v>
      </c>
      <c r="CA57" t="s">
        <v>14077</v>
      </c>
      <c r="CB57" t="s">
        <v>14077</v>
      </c>
      <c r="CC57" t="s">
        <v>4543</v>
      </c>
      <c r="CD57" t="s">
        <v>4105</v>
      </c>
      <c r="CE57">
        <v>110.88</v>
      </c>
      <c r="CF57">
        <v>9.24</v>
      </c>
      <c r="CG57">
        <v>0.88680000000000003</v>
      </c>
      <c r="CH57">
        <v>1</v>
      </c>
      <c r="CI57">
        <v>110.88</v>
      </c>
      <c r="CJ57" s="17">
        <v>0.2</v>
      </c>
      <c r="CK57">
        <v>10.86</v>
      </c>
      <c r="CL57">
        <v>1</v>
      </c>
      <c r="CM57" t="s">
        <v>14078</v>
      </c>
      <c r="CN57" t="s">
        <v>4121</v>
      </c>
      <c r="CO57" t="s">
        <v>72</v>
      </c>
      <c r="CP57" t="s">
        <v>14077</v>
      </c>
      <c r="CQ57" t="s">
        <v>4107</v>
      </c>
      <c r="CS57" t="s">
        <v>21031</v>
      </c>
      <c r="CT57" t="s">
        <v>4030</v>
      </c>
      <c r="CU57" t="s">
        <v>4126</v>
      </c>
      <c r="CV57" t="s">
        <v>20917</v>
      </c>
      <c r="CW57" t="s">
        <v>8454</v>
      </c>
      <c r="CX57" t="s">
        <v>4370</v>
      </c>
      <c r="CY57" t="s">
        <v>4105</v>
      </c>
      <c r="DA57" t="s">
        <v>4133</v>
      </c>
      <c r="DB57">
        <v>1</v>
      </c>
      <c r="DC57" t="s">
        <v>21032</v>
      </c>
      <c r="DD57" t="s">
        <v>708</v>
      </c>
      <c r="DE57" t="s">
        <v>20917</v>
      </c>
      <c r="DF57" t="s">
        <v>4158</v>
      </c>
    </row>
    <row r="58" spans="11:110" x14ac:dyDescent="0.25">
      <c r="K58" s="138" t="s">
        <v>880</v>
      </c>
      <c r="L58" s="230">
        <v>3</v>
      </c>
      <c r="AN58" s="104">
        <v>46150</v>
      </c>
      <c r="AO58" s="104">
        <v>46151</v>
      </c>
      <c r="AP58" t="b">
        <v>0</v>
      </c>
      <c r="AQ58" t="s">
        <v>4000</v>
      </c>
      <c r="AR58" t="s">
        <v>2700</v>
      </c>
      <c r="AS58" t="s">
        <v>4001</v>
      </c>
      <c r="AT58" t="s">
        <v>13</v>
      </c>
      <c r="AU58" t="s">
        <v>3566</v>
      </c>
      <c r="AV58" t="s">
        <v>1894</v>
      </c>
      <c r="AW58" t="s">
        <v>4002</v>
      </c>
      <c r="AX58">
        <v>54</v>
      </c>
      <c r="AY58">
        <v>53</v>
      </c>
      <c r="AZ58">
        <v>291315.905660377</v>
      </c>
      <c r="BA58">
        <v>270211.88679245202</v>
      </c>
      <c r="BB58">
        <v>24536.25</v>
      </c>
      <c r="BC58">
        <v>17400.433962264098</v>
      </c>
      <c r="BD58">
        <v>8</v>
      </c>
      <c r="BE58">
        <v>8</v>
      </c>
      <c r="BG58" t="s">
        <v>10736</v>
      </c>
      <c r="BI58" t="s">
        <v>4058</v>
      </c>
      <c r="BM58">
        <v>0</v>
      </c>
      <c r="BN58">
        <v>1</v>
      </c>
      <c r="BS58" t="s">
        <v>4031</v>
      </c>
      <c r="BT58" s="124">
        <v>46150</v>
      </c>
      <c r="BU58" t="s">
        <v>1894</v>
      </c>
      <c r="BV58" t="s">
        <v>1720</v>
      </c>
      <c r="BX58" t="s">
        <v>14079</v>
      </c>
      <c r="BY58" t="s">
        <v>4030</v>
      </c>
      <c r="BZ58" t="s">
        <v>4034</v>
      </c>
      <c r="CA58" t="s">
        <v>14077</v>
      </c>
      <c r="CB58" t="s">
        <v>14077</v>
      </c>
      <c r="CC58" t="s">
        <v>4543</v>
      </c>
      <c r="CD58" t="s">
        <v>4105</v>
      </c>
      <c r="CE58">
        <v>83.88</v>
      </c>
      <c r="CF58">
        <v>6.99</v>
      </c>
      <c r="CG58">
        <v>0.67079999999999995</v>
      </c>
      <c r="CH58">
        <v>1</v>
      </c>
      <c r="CI58">
        <v>83.88</v>
      </c>
      <c r="CJ58" s="17">
        <v>0.2</v>
      </c>
      <c r="CK58">
        <v>8.2200000000000006</v>
      </c>
      <c r="CL58">
        <v>1</v>
      </c>
      <c r="CM58" t="s">
        <v>14078</v>
      </c>
      <c r="CN58" t="s">
        <v>4121</v>
      </c>
      <c r="CO58" t="s">
        <v>72</v>
      </c>
      <c r="CP58" t="s">
        <v>14077</v>
      </c>
      <c r="CQ58" t="s">
        <v>4107</v>
      </c>
      <c r="CS58" t="s">
        <v>21033</v>
      </c>
      <c r="CT58" t="s">
        <v>4030</v>
      </c>
      <c r="CU58" t="s">
        <v>4126</v>
      </c>
      <c r="CV58" t="s">
        <v>21034</v>
      </c>
      <c r="CW58" t="s">
        <v>8558</v>
      </c>
      <c r="CX58" t="s">
        <v>8536</v>
      </c>
      <c r="CY58" t="s">
        <v>4105</v>
      </c>
      <c r="DA58" t="s">
        <v>4133</v>
      </c>
      <c r="DB58">
        <v>1</v>
      </c>
      <c r="DC58" t="s">
        <v>21032</v>
      </c>
      <c r="DD58" t="s">
        <v>708</v>
      </c>
      <c r="DE58" t="s">
        <v>21034</v>
      </c>
      <c r="DF58" t="s">
        <v>4158</v>
      </c>
    </row>
    <row r="59" spans="11:110" x14ac:dyDescent="0.25">
      <c r="K59" s="138" t="s">
        <v>2429</v>
      </c>
      <c r="L59" s="230">
        <v>1</v>
      </c>
      <c r="AN59" s="104">
        <v>46150</v>
      </c>
      <c r="AO59" s="104">
        <v>46151</v>
      </c>
      <c r="AP59" t="b">
        <v>0</v>
      </c>
      <c r="AQ59" t="s">
        <v>4000</v>
      </c>
      <c r="AR59" t="s">
        <v>2700</v>
      </c>
      <c r="AS59" t="s">
        <v>4001</v>
      </c>
      <c r="AT59" t="s">
        <v>13</v>
      </c>
      <c r="AU59" t="s">
        <v>3572</v>
      </c>
      <c r="AV59" t="s">
        <v>1906</v>
      </c>
      <c r="AW59" t="s">
        <v>4002</v>
      </c>
      <c r="BG59" t="s">
        <v>20792</v>
      </c>
      <c r="BI59" t="s">
        <v>1911</v>
      </c>
      <c r="BM59">
        <v>0</v>
      </c>
      <c r="BN59">
        <v>1</v>
      </c>
      <c r="BS59" t="s">
        <v>69</v>
      </c>
      <c r="BT59" s="124">
        <v>46150</v>
      </c>
      <c r="BU59" t="s">
        <v>1910</v>
      </c>
      <c r="BV59" t="s">
        <v>2409</v>
      </c>
      <c r="BX59" t="s">
        <v>14080</v>
      </c>
      <c r="BY59" t="s">
        <v>4030</v>
      </c>
      <c r="BZ59" t="s">
        <v>4034</v>
      </c>
      <c r="CA59" t="s">
        <v>14081</v>
      </c>
      <c r="CB59" t="s">
        <v>14081</v>
      </c>
      <c r="CC59" t="s">
        <v>4543</v>
      </c>
      <c r="CD59" t="s">
        <v>4105</v>
      </c>
      <c r="CE59">
        <v>80.88</v>
      </c>
      <c r="CF59">
        <v>6.74</v>
      </c>
      <c r="CG59">
        <v>0.64680000000000004</v>
      </c>
      <c r="CH59">
        <v>1</v>
      </c>
      <c r="CI59">
        <v>80.88</v>
      </c>
      <c r="CJ59" s="17">
        <v>0.2</v>
      </c>
      <c r="CK59">
        <v>7.92</v>
      </c>
      <c r="CL59">
        <v>1</v>
      </c>
      <c r="CM59" t="s">
        <v>14078</v>
      </c>
      <c r="CN59" t="s">
        <v>4121</v>
      </c>
      <c r="CO59" t="s">
        <v>72</v>
      </c>
      <c r="CP59" t="s">
        <v>14081</v>
      </c>
      <c r="CQ59" t="s">
        <v>4107</v>
      </c>
      <c r="CS59" t="s">
        <v>21035</v>
      </c>
      <c r="CT59" t="s">
        <v>4030</v>
      </c>
      <c r="CU59" t="s">
        <v>4126</v>
      </c>
      <c r="CV59" t="s">
        <v>21036</v>
      </c>
      <c r="CW59" t="s">
        <v>8593</v>
      </c>
      <c r="CX59" t="s">
        <v>4396</v>
      </c>
      <c r="CY59" t="s">
        <v>4105</v>
      </c>
      <c r="DA59" t="s">
        <v>4133</v>
      </c>
      <c r="DB59">
        <v>1</v>
      </c>
      <c r="DC59" t="s">
        <v>21037</v>
      </c>
      <c r="DD59" t="s">
        <v>708</v>
      </c>
      <c r="DE59" t="s">
        <v>21036</v>
      </c>
      <c r="DF59" t="s">
        <v>4158</v>
      </c>
    </row>
    <row r="60" spans="11:110" x14ac:dyDescent="0.25">
      <c r="K60" s="138" t="s">
        <v>4544</v>
      </c>
      <c r="L60" s="230">
        <v>1</v>
      </c>
      <c r="AN60" s="104">
        <v>46150</v>
      </c>
      <c r="AO60" s="104">
        <v>46151</v>
      </c>
      <c r="AP60" t="b">
        <v>0</v>
      </c>
      <c r="AQ60" t="s">
        <v>4000</v>
      </c>
      <c r="AR60" t="s">
        <v>2700</v>
      </c>
      <c r="AS60" t="s">
        <v>4001</v>
      </c>
      <c r="AT60" t="s">
        <v>13</v>
      </c>
      <c r="AU60" t="s">
        <v>3574</v>
      </c>
      <c r="AV60" t="s">
        <v>1910</v>
      </c>
      <c r="AW60" t="s">
        <v>3997</v>
      </c>
      <c r="AX60">
        <v>23</v>
      </c>
      <c r="AY60">
        <v>22</v>
      </c>
      <c r="AZ60">
        <v>861875.40909090894</v>
      </c>
      <c r="BA60">
        <v>806915.59090909001</v>
      </c>
      <c r="BB60">
        <v>539188</v>
      </c>
      <c r="BC60">
        <v>30451.272727272699</v>
      </c>
      <c r="BD60">
        <v>1</v>
      </c>
      <c r="BE60">
        <v>1</v>
      </c>
      <c r="BG60" t="s">
        <v>10737</v>
      </c>
      <c r="BI60" t="s">
        <v>1928</v>
      </c>
      <c r="BM60">
        <v>0</v>
      </c>
      <c r="BN60">
        <v>1</v>
      </c>
      <c r="BS60" t="s">
        <v>4031</v>
      </c>
      <c r="BT60" s="124">
        <v>46150</v>
      </c>
      <c r="BU60" t="s">
        <v>77</v>
      </c>
      <c r="BV60" t="s">
        <v>1720</v>
      </c>
      <c r="BX60" t="s">
        <v>20389</v>
      </c>
      <c r="BY60" t="s">
        <v>4030</v>
      </c>
      <c r="BZ60" t="s">
        <v>4027</v>
      </c>
      <c r="CA60" t="s">
        <v>20320</v>
      </c>
      <c r="CB60" t="s">
        <v>20320</v>
      </c>
      <c r="CD60" t="s">
        <v>4105</v>
      </c>
      <c r="CE60">
        <v>263.88</v>
      </c>
      <c r="CF60">
        <v>21.99</v>
      </c>
      <c r="CH60">
        <v>0</v>
      </c>
      <c r="CI60">
        <v>263.88</v>
      </c>
      <c r="CL60">
        <v>1</v>
      </c>
      <c r="CM60" t="s">
        <v>20390</v>
      </c>
      <c r="CN60" t="s">
        <v>4106</v>
      </c>
      <c r="CO60" t="s">
        <v>72</v>
      </c>
      <c r="CP60" t="s">
        <v>20320</v>
      </c>
      <c r="CQ60" t="s">
        <v>4107</v>
      </c>
      <c r="CS60" t="s">
        <v>21038</v>
      </c>
      <c r="CT60" t="s">
        <v>4050</v>
      </c>
      <c r="CU60" t="s">
        <v>4126</v>
      </c>
      <c r="CV60" t="s">
        <v>20968</v>
      </c>
      <c r="CW60" t="s">
        <v>4167</v>
      </c>
      <c r="CX60" t="s">
        <v>4356</v>
      </c>
      <c r="CY60" t="s">
        <v>4105</v>
      </c>
      <c r="DA60" t="s">
        <v>4133</v>
      </c>
      <c r="DB60">
        <v>1</v>
      </c>
      <c r="DC60" t="s">
        <v>21037</v>
      </c>
      <c r="DD60" t="s">
        <v>708</v>
      </c>
      <c r="DE60" t="s">
        <v>20968</v>
      </c>
      <c r="DF60" t="s">
        <v>4158</v>
      </c>
    </row>
    <row r="61" spans="11:110" x14ac:dyDescent="0.25">
      <c r="K61" s="138" t="s">
        <v>2072</v>
      </c>
      <c r="L61" s="230">
        <v>2</v>
      </c>
      <c r="AN61" s="104">
        <v>46150</v>
      </c>
      <c r="AO61" s="104">
        <v>46151</v>
      </c>
      <c r="AP61" t="b">
        <v>0</v>
      </c>
      <c r="AQ61" t="s">
        <v>4000</v>
      </c>
      <c r="AR61" t="s">
        <v>2700</v>
      </c>
      <c r="AS61" t="s">
        <v>4001</v>
      </c>
      <c r="AT61" t="s">
        <v>13</v>
      </c>
      <c r="AU61" t="s">
        <v>3583</v>
      </c>
      <c r="AV61" t="s">
        <v>77</v>
      </c>
      <c r="AW61" t="s">
        <v>3998</v>
      </c>
      <c r="AX61">
        <v>18</v>
      </c>
      <c r="AY61">
        <v>18</v>
      </c>
      <c r="AZ61">
        <v>411415.777777777</v>
      </c>
      <c r="BA61">
        <v>403494.22222222202</v>
      </c>
      <c r="BC61">
        <v>7921.5555555555502</v>
      </c>
      <c r="BE61">
        <v>2</v>
      </c>
      <c r="BG61" t="s">
        <v>20793</v>
      </c>
      <c r="BI61" t="s">
        <v>1928</v>
      </c>
      <c r="BM61">
        <v>0</v>
      </c>
      <c r="BN61">
        <v>1</v>
      </c>
      <c r="BS61" t="s">
        <v>4031</v>
      </c>
      <c r="BT61" s="124">
        <v>46150</v>
      </c>
      <c r="BU61" t="s">
        <v>77</v>
      </c>
      <c r="BV61" t="s">
        <v>1720</v>
      </c>
      <c r="BX61" t="s">
        <v>20391</v>
      </c>
      <c r="BY61" t="s">
        <v>4050</v>
      </c>
      <c r="BZ61" t="s">
        <v>4032</v>
      </c>
      <c r="CA61" t="s">
        <v>20380</v>
      </c>
      <c r="CB61" t="s">
        <v>20380</v>
      </c>
      <c r="CC61" t="s">
        <v>4299</v>
      </c>
      <c r="CD61" t="s">
        <v>4105</v>
      </c>
      <c r="CE61">
        <v>167.88</v>
      </c>
      <c r="CF61">
        <v>13.99</v>
      </c>
      <c r="CH61">
        <v>0</v>
      </c>
      <c r="CI61">
        <v>167.88</v>
      </c>
      <c r="CL61">
        <v>1</v>
      </c>
      <c r="CM61" t="s">
        <v>20392</v>
      </c>
      <c r="CN61" t="s">
        <v>4133</v>
      </c>
      <c r="CO61" t="s">
        <v>72</v>
      </c>
      <c r="CP61" t="s">
        <v>20380</v>
      </c>
      <c r="CQ61" t="s">
        <v>4107</v>
      </c>
      <c r="CS61" t="s">
        <v>21039</v>
      </c>
      <c r="CT61" t="s">
        <v>4050</v>
      </c>
      <c r="CU61" t="s">
        <v>4109</v>
      </c>
      <c r="CV61" t="s">
        <v>21040</v>
      </c>
      <c r="CW61" t="s">
        <v>8257</v>
      </c>
      <c r="CY61" t="s">
        <v>4111</v>
      </c>
      <c r="DA61" t="s">
        <v>4133</v>
      </c>
      <c r="DB61">
        <v>1</v>
      </c>
      <c r="DC61" t="s">
        <v>21041</v>
      </c>
      <c r="DD61" t="s">
        <v>708</v>
      </c>
      <c r="DE61" t="s">
        <v>21040</v>
      </c>
      <c r="DF61" t="s">
        <v>4158</v>
      </c>
    </row>
    <row r="62" spans="11:110" x14ac:dyDescent="0.25">
      <c r="K62" s="138" t="s">
        <v>432</v>
      </c>
      <c r="L62" s="230">
        <v>3</v>
      </c>
      <c r="AN62" s="104">
        <v>46150</v>
      </c>
      <c r="AO62" s="104">
        <v>46151</v>
      </c>
      <c r="AP62" t="b">
        <v>0</v>
      </c>
      <c r="AQ62" t="s">
        <v>4000</v>
      </c>
      <c r="AR62" t="s">
        <v>2700</v>
      </c>
      <c r="AS62" t="s">
        <v>4001</v>
      </c>
      <c r="AT62" t="s">
        <v>13</v>
      </c>
      <c r="AU62" t="s">
        <v>3585</v>
      </c>
      <c r="AV62" t="s">
        <v>1931</v>
      </c>
      <c r="AW62" t="s">
        <v>4002</v>
      </c>
      <c r="BG62" t="s">
        <v>20246</v>
      </c>
      <c r="BI62" t="s">
        <v>4059</v>
      </c>
      <c r="BM62">
        <v>0</v>
      </c>
      <c r="BN62">
        <v>1</v>
      </c>
      <c r="BS62" t="s">
        <v>4061</v>
      </c>
      <c r="BT62" s="124">
        <v>46150</v>
      </c>
      <c r="BU62" t="s">
        <v>1941</v>
      </c>
      <c r="BV62" t="s">
        <v>1720</v>
      </c>
      <c r="BX62" t="s">
        <v>20393</v>
      </c>
      <c r="BY62" t="s">
        <v>4050</v>
      </c>
      <c r="BZ62" t="s">
        <v>4032</v>
      </c>
      <c r="CA62" t="s">
        <v>20380</v>
      </c>
      <c r="CB62" t="s">
        <v>20380</v>
      </c>
      <c r="CC62" t="s">
        <v>4144</v>
      </c>
      <c r="CD62" t="s">
        <v>4105</v>
      </c>
      <c r="CE62">
        <v>227.88</v>
      </c>
      <c r="CF62">
        <v>18.989999999999998</v>
      </c>
      <c r="CG62">
        <v>2.1265999999999998</v>
      </c>
      <c r="CH62">
        <v>1</v>
      </c>
      <c r="CI62">
        <v>227.88</v>
      </c>
      <c r="CJ62" s="17">
        <v>0.2</v>
      </c>
      <c r="CK62">
        <v>25.52</v>
      </c>
      <c r="CL62">
        <v>1</v>
      </c>
      <c r="CM62" t="s">
        <v>20392</v>
      </c>
      <c r="CN62" t="s">
        <v>4133</v>
      </c>
      <c r="CO62" t="s">
        <v>72</v>
      </c>
      <c r="CP62" t="s">
        <v>20380</v>
      </c>
      <c r="CQ62" t="s">
        <v>4107</v>
      </c>
      <c r="CS62" t="s">
        <v>8870</v>
      </c>
      <c r="CT62" t="s">
        <v>4050</v>
      </c>
      <c r="CU62" t="s">
        <v>4109</v>
      </c>
      <c r="CV62" t="s">
        <v>20525</v>
      </c>
      <c r="CW62" t="s">
        <v>8645</v>
      </c>
      <c r="CY62" t="s">
        <v>4111</v>
      </c>
      <c r="DA62" t="s">
        <v>4133</v>
      </c>
      <c r="DB62">
        <v>1</v>
      </c>
      <c r="DC62" t="s">
        <v>8871</v>
      </c>
      <c r="DD62" t="s">
        <v>728</v>
      </c>
      <c r="DE62" t="s">
        <v>20525</v>
      </c>
      <c r="DF62" t="s">
        <v>4158</v>
      </c>
    </row>
    <row r="63" spans="11:110" x14ac:dyDescent="0.25">
      <c r="K63" s="138" t="s">
        <v>1132</v>
      </c>
      <c r="L63" s="230">
        <v>1</v>
      </c>
      <c r="AN63" s="104">
        <v>46150</v>
      </c>
      <c r="AO63" s="104">
        <v>46151</v>
      </c>
      <c r="AP63" t="b">
        <v>0</v>
      </c>
      <c r="AQ63" t="s">
        <v>4000</v>
      </c>
      <c r="AR63" t="s">
        <v>2700</v>
      </c>
      <c r="AS63" t="s">
        <v>4001</v>
      </c>
      <c r="AT63" t="s">
        <v>13</v>
      </c>
      <c r="AU63" t="s">
        <v>3590</v>
      </c>
      <c r="AV63" t="s">
        <v>1941</v>
      </c>
      <c r="AW63" t="s">
        <v>4002</v>
      </c>
      <c r="AX63">
        <v>26</v>
      </c>
      <c r="AY63">
        <v>25</v>
      </c>
      <c r="AZ63">
        <v>631684.07999999996</v>
      </c>
      <c r="BA63">
        <v>607613.19999999995</v>
      </c>
      <c r="BB63">
        <v>203665</v>
      </c>
      <c r="BC63">
        <v>15924.28</v>
      </c>
      <c r="BD63">
        <v>1</v>
      </c>
      <c r="BE63">
        <v>6</v>
      </c>
      <c r="BG63" t="s">
        <v>20247</v>
      </c>
      <c r="BI63" t="s">
        <v>4059</v>
      </c>
      <c r="BM63">
        <v>0</v>
      </c>
      <c r="BN63">
        <v>1</v>
      </c>
      <c r="BS63" t="s">
        <v>4061</v>
      </c>
      <c r="BT63" s="124">
        <v>46150</v>
      </c>
      <c r="BU63" t="s">
        <v>1941</v>
      </c>
      <c r="BV63" t="s">
        <v>1720</v>
      </c>
      <c r="BX63" t="s">
        <v>20394</v>
      </c>
      <c r="BY63" t="s">
        <v>4108</v>
      </c>
      <c r="BZ63" t="s">
        <v>4109</v>
      </c>
      <c r="CA63" t="s">
        <v>20395</v>
      </c>
      <c r="CB63" t="s">
        <v>20395</v>
      </c>
      <c r="CC63" t="s">
        <v>8531</v>
      </c>
      <c r="CD63" t="s">
        <v>4111</v>
      </c>
      <c r="CE63">
        <v>335.88</v>
      </c>
      <c r="CF63">
        <v>27.99</v>
      </c>
      <c r="CH63">
        <v>0</v>
      </c>
      <c r="CI63">
        <v>335.88</v>
      </c>
      <c r="CL63">
        <v>1</v>
      </c>
      <c r="CM63" t="s">
        <v>20392</v>
      </c>
      <c r="CN63" t="s">
        <v>4106</v>
      </c>
      <c r="CO63" t="s">
        <v>72</v>
      </c>
      <c r="CP63" t="s">
        <v>20395</v>
      </c>
      <c r="CQ63" t="s">
        <v>4107</v>
      </c>
      <c r="CS63" t="s">
        <v>21042</v>
      </c>
      <c r="CT63" t="s">
        <v>4030</v>
      </c>
      <c r="CU63" t="s">
        <v>4142</v>
      </c>
      <c r="CV63" t="s">
        <v>20947</v>
      </c>
      <c r="CW63" t="s">
        <v>8594</v>
      </c>
      <c r="CY63" t="s">
        <v>4105</v>
      </c>
      <c r="DA63" t="s">
        <v>4133</v>
      </c>
      <c r="DB63">
        <v>1</v>
      </c>
      <c r="DC63" t="s">
        <v>21043</v>
      </c>
      <c r="DD63" t="s">
        <v>728</v>
      </c>
      <c r="DE63" t="s">
        <v>20947</v>
      </c>
      <c r="DF63" t="s">
        <v>4158</v>
      </c>
    </row>
    <row r="64" spans="11:110" x14ac:dyDescent="0.25">
      <c r="K64" s="138" t="s">
        <v>235</v>
      </c>
      <c r="L64" s="230">
        <v>11</v>
      </c>
      <c r="AN64" s="104">
        <v>46150</v>
      </c>
      <c r="AO64" s="104">
        <v>46151</v>
      </c>
      <c r="AP64" t="b">
        <v>0</v>
      </c>
      <c r="AQ64" t="s">
        <v>4000</v>
      </c>
      <c r="AR64" t="s">
        <v>2700</v>
      </c>
      <c r="AS64" t="s">
        <v>4001</v>
      </c>
      <c r="AT64" t="s">
        <v>13</v>
      </c>
      <c r="AU64" t="s">
        <v>3592</v>
      </c>
      <c r="AV64" t="s">
        <v>1945</v>
      </c>
      <c r="AW64" t="s">
        <v>4002</v>
      </c>
      <c r="AX64">
        <v>56</v>
      </c>
      <c r="AY64">
        <v>56</v>
      </c>
      <c r="AZ64">
        <v>199573.69642857101</v>
      </c>
      <c r="BA64">
        <v>162445.28571428501</v>
      </c>
      <c r="BB64">
        <v>96649.8</v>
      </c>
      <c r="BC64">
        <v>28498.964285714199</v>
      </c>
      <c r="BD64">
        <v>5</v>
      </c>
      <c r="BE64">
        <v>19</v>
      </c>
      <c r="BG64" t="s">
        <v>20794</v>
      </c>
      <c r="BH64" t="s">
        <v>20795</v>
      </c>
      <c r="BI64" t="s">
        <v>4438</v>
      </c>
      <c r="BJ64" t="s">
        <v>20796</v>
      </c>
      <c r="BK64" t="s">
        <v>4034</v>
      </c>
      <c r="BL64">
        <v>48.6</v>
      </c>
      <c r="BM64">
        <v>1</v>
      </c>
      <c r="BN64">
        <v>1</v>
      </c>
      <c r="BO64" t="s">
        <v>4028</v>
      </c>
      <c r="BP64">
        <v>1</v>
      </c>
      <c r="BQ64" t="s">
        <v>4029</v>
      </c>
      <c r="BR64" t="s">
        <v>4030</v>
      </c>
      <c r="BS64" t="s">
        <v>4031</v>
      </c>
      <c r="BT64" s="124">
        <v>46150</v>
      </c>
      <c r="BU64" t="s">
        <v>1985</v>
      </c>
      <c r="BV64" t="s">
        <v>1720</v>
      </c>
      <c r="BX64" t="s">
        <v>4152</v>
      </c>
      <c r="BY64" t="s">
        <v>4030</v>
      </c>
      <c r="BZ64" t="s">
        <v>4109</v>
      </c>
      <c r="CA64" t="s">
        <v>20903</v>
      </c>
      <c r="CB64" t="s">
        <v>20903</v>
      </c>
      <c r="CD64" t="s">
        <v>4111</v>
      </c>
      <c r="CE64">
        <v>395.88</v>
      </c>
      <c r="CF64">
        <v>32.99</v>
      </c>
      <c r="CH64">
        <v>0</v>
      </c>
      <c r="CI64">
        <v>395.88</v>
      </c>
      <c r="CL64">
        <v>1</v>
      </c>
      <c r="CM64" t="s">
        <v>4153</v>
      </c>
      <c r="CN64" t="s">
        <v>4106</v>
      </c>
      <c r="CO64" t="s">
        <v>72</v>
      </c>
      <c r="CP64" t="s">
        <v>20903</v>
      </c>
      <c r="CQ64" t="s">
        <v>4107</v>
      </c>
      <c r="CS64" t="s">
        <v>21044</v>
      </c>
      <c r="CT64" t="s">
        <v>4030</v>
      </c>
      <c r="CU64" t="s">
        <v>4142</v>
      </c>
      <c r="CV64" t="s">
        <v>21045</v>
      </c>
      <c r="CW64" t="s">
        <v>8908</v>
      </c>
      <c r="CX64" t="s">
        <v>4408</v>
      </c>
      <c r="CY64" t="s">
        <v>4105</v>
      </c>
      <c r="DA64" t="s">
        <v>4133</v>
      </c>
      <c r="DB64">
        <v>1</v>
      </c>
      <c r="DC64" t="s">
        <v>21046</v>
      </c>
      <c r="DD64" t="s">
        <v>728</v>
      </c>
      <c r="DE64" t="s">
        <v>21045</v>
      </c>
      <c r="DF64" t="s">
        <v>4158</v>
      </c>
    </row>
    <row r="65" spans="11:110" x14ac:dyDescent="0.25">
      <c r="K65" s="138" t="s">
        <v>1891</v>
      </c>
      <c r="L65" s="230">
        <v>1</v>
      </c>
      <c r="AN65" s="104">
        <v>46150</v>
      </c>
      <c r="AO65" s="104">
        <v>46151</v>
      </c>
      <c r="AP65" t="b">
        <v>0</v>
      </c>
      <c r="AQ65" t="s">
        <v>4000</v>
      </c>
      <c r="AR65" t="s">
        <v>2700</v>
      </c>
      <c r="AS65" t="s">
        <v>4001</v>
      </c>
      <c r="AT65" t="s">
        <v>13</v>
      </c>
      <c r="AU65" t="s">
        <v>3597</v>
      </c>
      <c r="AV65" t="s">
        <v>1955</v>
      </c>
      <c r="AW65" t="s">
        <v>4002</v>
      </c>
      <c r="BG65" t="s">
        <v>20797</v>
      </c>
      <c r="BH65" t="s">
        <v>20798</v>
      </c>
      <c r="BI65" t="s">
        <v>4438</v>
      </c>
      <c r="BJ65" t="s">
        <v>20799</v>
      </c>
      <c r="BK65" t="s">
        <v>4034</v>
      </c>
      <c r="BL65">
        <v>34.56</v>
      </c>
      <c r="BM65">
        <v>1</v>
      </c>
      <c r="BN65">
        <v>1</v>
      </c>
      <c r="BO65" t="s">
        <v>4028</v>
      </c>
      <c r="BP65">
        <v>1</v>
      </c>
      <c r="BQ65" t="s">
        <v>4029</v>
      </c>
      <c r="BR65" t="s">
        <v>4030</v>
      </c>
      <c r="BS65" t="s">
        <v>4031</v>
      </c>
      <c r="BT65" s="124">
        <v>46150</v>
      </c>
      <c r="BU65" t="s">
        <v>1985</v>
      </c>
      <c r="BV65" t="s">
        <v>1720</v>
      </c>
      <c r="BX65" t="s">
        <v>20904</v>
      </c>
      <c r="BY65" t="s">
        <v>4030</v>
      </c>
      <c r="BZ65" t="s">
        <v>4034</v>
      </c>
      <c r="CA65" t="s">
        <v>20905</v>
      </c>
      <c r="CB65" t="s">
        <v>20905</v>
      </c>
      <c r="CD65" t="s">
        <v>4105</v>
      </c>
      <c r="CE65">
        <v>63.48</v>
      </c>
      <c r="CF65">
        <v>5.29</v>
      </c>
      <c r="CG65">
        <v>0.39674999999999999</v>
      </c>
      <c r="CH65">
        <v>0</v>
      </c>
      <c r="CI65">
        <v>63.48</v>
      </c>
      <c r="CK65">
        <v>8.73</v>
      </c>
      <c r="CL65">
        <v>1</v>
      </c>
      <c r="CM65" t="s">
        <v>20906</v>
      </c>
      <c r="CN65" t="s">
        <v>4106</v>
      </c>
      <c r="CO65" t="s">
        <v>72</v>
      </c>
      <c r="CP65" t="s">
        <v>20905</v>
      </c>
      <c r="CQ65" t="s">
        <v>4107</v>
      </c>
      <c r="CS65" t="s">
        <v>8627</v>
      </c>
      <c r="CT65" t="s">
        <v>4050</v>
      </c>
      <c r="CU65" t="s">
        <v>4109</v>
      </c>
      <c r="CV65" t="s">
        <v>20526</v>
      </c>
      <c r="CW65" t="s">
        <v>8257</v>
      </c>
      <c r="CY65" t="s">
        <v>4111</v>
      </c>
      <c r="DA65" t="s">
        <v>4133</v>
      </c>
      <c r="DB65">
        <v>1</v>
      </c>
      <c r="DC65" t="s">
        <v>8628</v>
      </c>
      <c r="DD65" t="s">
        <v>4544</v>
      </c>
      <c r="DE65" t="s">
        <v>20526</v>
      </c>
      <c r="DF65" t="s">
        <v>4158</v>
      </c>
    </row>
    <row r="66" spans="11:110" x14ac:dyDescent="0.25">
      <c r="K66" s="138" t="s">
        <v>74</v>
      </c>
      <c r="L66" s="230">
        <v>2</v>
      </c>
      <c r="AN66" s="104">
        <v>46150</v>
      </c>
      <c r="AO66" s="104">
        <v>46151</v>
      </c>
      <c r="AP66" t="b">
        <v>0</v>
      </c>
      <c r="AQ66" t="s">
        <v>4000</v>
      </c>
      <c r="AR66" t="s">
        <v>2700</v>
      </c>
      <c r="AS66" t="s">
        <v>4001</v>
      </c>
      <c r="AT66" t="s">
        <v>13</v>
      </c>
      <c r="AU66" t="s">
        <v>3612</v>
      </c>
      <c r="AV66" t="s">
        <v>1985</v>
      </c>
      <c r="AW66" t="s">
        <v>4003</v>
      </c>
      <c r="AX66">
        <v>42</v>
      </c>
      <c r="AY66">
        <v>41</v>
      </c>
      <c r="AZ66">
        <v>230233.560975609</v>
      </c>
      <c r="BA66">
        <v>203127.92682926799</v>
      </c>
      <c r="BB66">
        <v>14606</v>
      </c>
      <c r="BC66">
        <v>26749.390243902399</v>
      </c>
      <c r="BD66">
        <v>1</v>
      </c>
      <c r="BE66">
        <v>24</v>
      </c>
      <c r="BG66" t="s">
        <v>10738</v>
      </c>
      <c r="BI66" t="s">
        <v>4439</v>
      </c>
      <c r="BM66">
        <v>0</v>
      </c>
      <c r="BN66">
        <v>1</v>
      </c>
      <c r="BS66" t="s">
        <v>4031</v>
      </c>
      <c r="BT66" s="124">
        <v>46150</v>
      </c>
      <c r="BU66" t="s">
        <v>4440</v>
      </c>
      <c r="BV66" t="s">
        <v>1720</v>
      </c>
      <c r="BX66" t="s">
        <v>20907</v>
      </c>
      <c r="BY66" t="s">
        <v>4030</v>
      </c>
      <c r="BZ66" t="s">
        <v>4034</v>
      </c>
      <c r="CA66" t="s">
        <v>20905</v>
      </c>
      <c r="CB66" t="s">
        <v>20905</v>
      </c>
      <c r="CD66" t="s">
        <v>4105</v>
      </c>
      <c r="CE66">
        <v>158.04</v>
      </c>
      <c r="CF66">
        <v>13.17</v>
      </c>
      <c r="CG66">
        <v>0.98775000000000002</v>
      </c>
      <c r="CH66">
        <v>0</v>
      </c>
      <c r="CI66">
        <v>158.04</v>
      </c>
      <c r="CK66">
        <v>21.74</v>
      </c>
      <c r="CL66">
        <v>1</v>
      </c>
      <c r="CM66" t="s">
        <v>20906</v>
      </c>
      <c r="CN66" t="s">
        <v>4106</v>
      </c>
      <c r="CO66" t="s">
        <v>72</v>
      </c>
      <c r="CP66" t="s">
        <v>20905</v>
      </c>
      <c r="CQ66" t="s">
        <v>4107</v>
      </c>
      <c r="CS66" t="s">
        <v>20527</v>
      </c>
      <c r="CT66" t="s">
        <v>4050</v>
      </c>
      <c r="CU66" t="s">
        <v>4109</v>
      </c>
      <c r="CV66" t="s">
        <v>20528</v>
      </c>
      <c r="CW66" t="s">
        <v>8257</v>
      </c>
      <c r="CX66" t="s">
        <v>4299</v>
      </c>
      <c r="CY66" t="s">
        <v>4111</v>
      </c>
      <c r="DA66" t="s">
        <v>4133</v>
      </c>
      <c r="DB66">
        <v>1</v>
      </c>
      <c r="DC66" t="s">
        <v>20529</v>
      </c>
      <c r="DD66" t="s">
        <v>836</v>
      </c>
      <c r="DE66" t="s">
        <v>20528</v>
      </c>
      <c r="DF66" t="s">
        <v>4158</v>
      </c>
    </row>
    <row r="67" spans="11:110" x14ac:dyDescent="0.25">
      <c r="K67" s="138" t="s">
        <v>2142</v>
      </c>
      <c r="L67" s="230">
        <v>1</v>
      </c>
      <c r="AN67" s="104">
        <v>46150</v>
      </c>
      <c r="AO67" s="104">
        <v>46151</v>
      </c>
      <c r="AP67" t="b">
        <v>0</v>
      </c>
      <c r="AQ67" t="s">
        <v>4000</v>
      </c>
      <c r="AR67" t="s">
        <v>2700</v>
      </c>
      <c r="AS67" t="s">
        <v>4001</v>
      </c>
      <c r="AT67" t="s">
        <v>13</v>
      </c>
      <c r="AU67" t="s">
        <v>3620</v>
      </c>
      <c r="AV67" t="s">
        <v>2001</v>
      </c>
      <c r="AW67" t="s">
        <v>4006</v>
      </c>
      <c r="BG67" t="s">
        <v>20248</v>
      </c>
      <c r="BI67" t="s">
        <v>4439</v>
      </c>
      <c r="BM67">
        <v>0</v>
      </c>
      <c r="BN67">
        <v>1</v>
      </c>
      <c r="BS67" t="s">
        <v>4031</v>
      </c>
      <c r="BT67" s="124">
        <v>46150</v>
      </c>
      <c r="BU67" t="s">
        <v>4440</v>
      </c>
      <c r="BV67" t="s">
        <v>1720</v>
      </c>
      <c r="BX67" t="s">
        <v>20908</v>
      </c>
      <c r="BY67" t="s">
        <v>4030</v>
      </c>
      <c r="BZ67" t="s">
        <v>4109</v>
      </c>
      <c r="CA67" t="s">
        <v>20909</v>
      </c>
      <c r="CB67" t="s">
        <v>20909</v>
      </c>
      <c r="CC67" t="s">
        <v>4702</v>
      </c>
      <c r="CD67" t="s">
        <v>4105</v>
      </c>
      <c r="CE67">
        <v>89.88</v>
      </c>
      <c r="CF67">
        <v>7.49</v>
      </c>
      <c r="CG67">
        <v>0.71879999999999999</v>
      </c>
      <c r="CH67">
        <v>1</v>
      </c>
      <c r="CI67">
        <v>89.88</v>
      </c>
      <c r="CJ67" s="17">
        <v>0.2</v>
      </c>
      <c r="CK67">
        <v>8.81</v>
      </c>
      <c r="CL67">
        <v>1</v>
      </c>
      <c r="CM67" t="s">
        <v>20910</v>
      </c>
      <c r="CN67" t="s">
        <v>4121</v>
      </c>
      <c r="CO67" t="s">
        <v>72</v>
      </c>
      <c r="CP67" t="s">
        <v>20909</v>
      </c>
      <c r="CQ67" t="s">
        <v>4107</v>
      </c>
      <c r="CS67" t="s">
        <v>20530</v>
      </c>
      <c r="CT67" t="s">
        <v>4050</v>
      </c>
      <c r="CU67" t="s">
        <v>4034</v>
      </c>
      <c r="CV67" t="s">
        <v>20531</v>
      </c>
      <c r="CW67" t="s">
        <v>8257</v>
      </c>
      <c r="CY67" t="s">
        <v>4105</v>
      </c>
      <c r="DA67" t="s">
        <v>4133</v>
      </c>
      <c r="DB67">
        <v>1</v>
      </c>
      <c r="DC67" t="s">
        <v>20532</v>
      </c>
      <c r="DD67" t="s">
        <v>836</v>
      </c>
      <c r="DE67" t="s">
        <v>20531</v>
      </c>
      <c r="DF67" t="s">
        <v>4158</v>
      </c>
    </row>
    <row r="68" spans="11:110" x14ac:dyDescent="0.25">
      <c r="K68" s="138" t="s">
        <v>1584</v>
      </c>
      <c r="L68" s="230">
        <v>5</v>
      </c>
      <c r="AN68" s="104">
        <v>46150</v>
      </c>
      <c r="AO68" s="104">
        <v>46151</v>
      </c>
      <c r="AP68" t="b">
        <v>0</v>
      </c>
      <c r="AQ68" t="s">
        <v>4000</v>
      </c>
      <c r="AR68" t="s">
        <v>2700</v>
      </c>
      <c r="AS68" t="s">
        <v>4001</v>
      </c>
      <c r="AT68" t="s">
        <v>13</v>
      </c>
      <c r="AU68" t="s">
        <v>3655</v>
      </c>
      <c r="AV68" t="s">
        <v>238</v>
      </c>
      <c r="AW68" t="s">
        <v>3995</v>
      </c>
      <c r="BG68" t="s">
        <v>20249</v>
      </c>
      <c r="BI68" t="s">
        <v>4553</v>
      </c>
      <c r="BM68">
        <v>0</v>
      </c>
      <c r="BN68">
        <v>1</v>
      </c>
      <c r="BS68" t="s">
        <v>4031</v>
      </c>
      <c r="BT68" s="124">
        <v>46150</v>
      </c>
      <c r="BU68" t="s">
        <v>2069</v>
      </c>
      <c r="BV68" t="s">
        <v>1720</v>
      </c>
      <c r="BX68" t="s">
        <v>20911</v>
      </c>
      <c r="BY68" t="s">
        <v>4030</v>
      </c>
      <c r="BZ68" t="s">
        <v>4109</v>
      </c>
      <c r="CA68" t="s">
        <v>20912</v>
      </c>
      <c r="CB68" t="s">
        <v>20912</v>
      </c>
      <c r="CC68" t="s">
        <v>4702</v>
      </c>
      <c r="CD68" t="s">
        <v>4105</v>
      </c>
      <c r="CE68">
        <v>89.88</v>
      </c>
      <c r="CF68">
        <v>7.49</v>
      </c>
      <c r="CH68">
        <v>0</v>
      </c>
      <c r="CI68">
        <v>89.88</v>
      </c>
      <c r="CL68">
        <v>1</v>
      </c>
      <c r="CM68" t="s">
        <v>20910</v>
      </c>
      <c r="CN68" t="s">
        <v>4133</v>
      </c>
      <c r="CO68" t="s">
        <v>72</v>
      </c>
      <c r="CP68" t="s">
        <v>20912</v>
      </c>
      <c r="CQ68" t="s">
        <v>4107</v>
      </c>
      <c r="CS68" t="s">
        <v>14246</v>
      </c>
      <c r="CT68" t="s">
        <v>4050</v>
      </c>
      <c r="CU68" t="s">
        <v>4109</v>
      </c>
      <c r="CV68" t="s">
        <v>20457</v>
      </c>
      <c r="CW68" t="s">
        <v>8257</v>
      </c>
      <c r="CX68" t="s">
        <v>4225</v>
      </c>
      <c r="CY68" t="s">
        <v>4111</v>
      </c>
      <c r="DA68" t="s">
        <v>4133</v>
      </c>
      <c r="DB68">
        <v>1</v>
      </c>
      <c r="DC68" t="s">
        <v>4691</v>
      </c>
      <c r="DD68" t="s">
        <v>846</v>
      </c>
      <c r="DE68" t="s">
        <v>20457</v>
      </c>
      <c r="DF68" t="s">
        <v>4158</v>
      </c>
    </row>
    <row r="69" spans="11:110" x14ac:dyDescent="0.25">
      <c r="K69" s="138" t="s">
        <v>4367</v>
      </c>
      <c r="L69" s="230">
        <v>2</v>
      </c>
      <c r="AN69" s="104">
        <v>46150</v>
      </c>
      <c r="AO69" s="104">
        <v>46151</v>
      </c>
      <c r="AP69" t="b">
        <v>0</v>
      </c>
      <c r="AQ69" t="s">
        <v>4000</v>
      </c>
      <c r="AR69" t="s">
        <v>2700</v>
      </c>
      <c r="AS69" t="s">
        <v>4001</v>
      </c>
      <c r="AT69" t="s">
        <v>13</v>
      </c>
      <c r="AU69" t="s">
        <v>3692</v>
      </c>
      <c r="AV69" t="s">
        <v>2142</v>
      </c>
      <c r="AW69" t="s">
        <v>3995</v>
      </c>
      <c r="AX69">
        <v>28</v>
      </c>
      <c r="AY69">
        <v>28</v>
      </c>
      <c r="AZ69">
        <v>349559.46428571403</v>
      </c>
      <c r="BA69">
        <v>337629.03571428498</v>
      </c>
      <c r="BB69">
        <v>124151</v>
      </c>
      <c r="BC69">
        <v>7496.4642857142799</v>
      </c>
      <c r="BD69">
        <v>1</v>
      </c>
      <c r="BE69">
        <v>14</v>
      </c>
      <c r="BG69" t="s">
        <v>20800</v>
      </c>
      <c r="BI69" t="s">
        <v>4553</v>
      </c>
      <c r="BM69">
        <v>0</v>
      </c>
      <c r="BN69">
        <v>1</v>
      </c>
      <c r="BS69" t="s">
        <v>4031</v>
      </c>
      <c r="BT69" s="124">
        <v>46150</v>
      </c>
      <c r="BU69" t="s">
        <v>2069</v>
      </c>
      <c r="BV69" t="s">
        <v>1720</v>
      </c>
      <c r="BX69" t="s">
        <v>14076</v>
      </c>
      <c r="BY69" t="s">
        <v>4030</v>
      </c>
      <c r="BZ69" t="s">
        <v>4034</v>
      </c>
      <c r="CA69" t="s">
        <v>14082</v>
      </c>
      <c r="CB69" t="s">
        <v>13247</v>
      </c>
      <c r="CC69" t="s">
        <v>4543</v>
      </c>
      <c r="CD69" t="s">
        <v>4105</v>
      </c>
      <c r="CE69">
        <v>110.88</v>
      </c>
      <c r="CF69">
        <v>9.24</v>
      </c>
      <c r="CG69">
        <v>0.88680000000000003</v>
      </c>
      <c r="CH69">
        <v>1</v>
      </c>
      <c r="CI69">
        <v>110.88</v>
      </c>
      <c r="CJ69" s="17">
        <v>0.2</v>
      </c>
      <c r="CK69">
        <v>10.86</v>
      </c>
      <c r="CL69">
        <v>1</v>
      </c>
      <c r="CM69" t="s">
        <v>14078</v>
      </c>
      <c r="CN69" t="s">
        <v>4121</v>
      </c>
      <c r="CO69" t="s">
        <v>72</v>
      </c>
      <c r="CP69" t="s">
        <v>14082</v>
      </c>
      <c r="CQ69" t="s">
        <v>4121</v>
      </c>
      <c r="CS69" t="s">
        <v>21047</v>
      </c>
      <c r="CT69" t="s">
        <v>4050</v>
      </c>
      <c r="CU69" t="s">
        <v>4027</v>
      </c>
      <c r="CV69" t="s">
        <v>20993</v>
      </c>
      <c r="CW69" t="s">
        <v>8257</v>
      </c>
      <c r="CX69" t="s">
        <v>4390</v>
      </c>
      <c r="CY69" t="s">
        <v>4105</v>
      </c>
      <c r="DA69" t="s">
        <v>4133</v>
      </c>
      <c r="DB69">
        <v>1</v>
      </c>
      <c r="DC69" t="s">
        <v>21048</v>
      </c>
      <c r="DD69" t="s">
        <v>846</v>
      </c>
      <c r="DE69" t="s">
        <v>20993</v>
      </c>
      <c r="DF69" t="s">
        <v>4158</v>
      </c>
    </row>
    <row r="70" spans="11:110" x14ac:dyDescent="0.25">
      <c r="K70" s="138" t="s">
        <v>2335</v>
      </c>
      <c r="L70" s="230">
        <v>2</v>
      </c>
      <c r="AN70" s="104">
        <v>46150</v>
      </c>
      <c r="AO70" s="104">
        <v>46151</v>
      </c>
      <c r="AP70" t="b">
        <v>0</v>
      </c>
      <c r="AQ70" t="s">
        <v>4000</v>
      </c>
      <c r="AR70" t="s">
        <v>2700</v>
      </c>
      <c r="AS70" t="s">
        <v>4001</v>
      </c>
      <c r="AT70" t="s">
        <v>13</v>
      </c>
      <c r="AU70" t="s">
        <v>3694</v>
      </c>
      <c r="AV70" t="s">
        <v>2146</v>
      </c>
      <c r="AW70" t="s">
        <v>4003</v>
      </c>
      <c r="BG70" t="s">
        <v>20801</v>
      </c>
      <c r="BI70" t="s">
        <v>4553</v>
      </c>
      <c r="BM70">
        <v>0</v>
      </c>
      <c r="BN70">
        <v>1</v>
      </c>
      <c r="BS70" t="s">
        <v>4031</v>
      </c>
      <c r="BT70" s="124">
        <v>46150</v>
      </c>
      <c r="BU70" t="s">
        <v>2069</v>
      </c>
      <c r="BV70" t="s">
        <v>1720</v>
      </c>
      <c r="BX70" t="s">
        <v>14079</v>
      </c>
      <c r="BY70" t="s">
        <v>4030</v>
      </c>
      <c r="BZ70" t="s">
        <v>4034</v>
      </c>
      <c r="CA70" t="s">
        <v>14083</v>
      </c>
      <c r="CB70" t="s">
        <v>13247</v>
      </c>
      <c r="CC70" t="s">
        <v>4543</v>
      </c>
      <c r="CD70" t="s">
        <v>4105</v>
      </c>
      <c r="CE70">
        <v>83.88</v>
      </c>
      <c r="CF70">
        <v>6.99</v>
      </c>
      <c r="CG70">
        <v>0.67079999999999995</v>
      </c>
      <c r="CH70">
        <v>1</v>
      </c>
      <c r="CI70">
        <v>83.88</v>
      </c>
      <c r="CJ70" s="17">
        <v>0.2</v>
      </c>
      <c r="CK70">
        <v>8.2200000000000006</v>
      </c>
      <c r="CL70">
        <v>1</v>
      </c>
      <c r="CM70" t="s">
        <v>14078</v>
      </c>
      <c r="CN70" t="s">
        <v>4121</v>
      </c>
      <c r="CO70" t="s">
        <v>72</v>
      </c>
      <c r="CP70" t="s">
        <v>14083</v>
      </c>
      <c r="CQ70" t="s">
        <v>4121</v>
      </c>
      <c r="CS70" t="s">
        <v>20533</v>
      </c>
      <c r="CT70" t="s">
        <v>4030</v>
      </c>
      <c r="CU70" t="s">
        <v>4034</v>
      </c>
      <c r="CV70" t="s">
        <v>20464</v>
      </c>
      <c r="CW70" t="s">
        <v>8907</v>
      </c>
      <c r="CX70" t="s">
        <v>4269</v>
      </c>
      <c r="CY70" t="s">
        <v>4105</v>
      </c>
      <c r="DA70" t="s">
        <v>4133</v>
      </c>
      <c r="DB70">
        <v>1</v>
      </c>
      <c r="DC70" t="s">
        <v>20534</v>
      </c>
      <c r="DD70" t="s">
        <v>4367</v>
      </c>
      <c r="DE70" t="s">
        <v>20464</v>
      </c>
      <c r="DF70" t="s">
        <v>4158</v>
      </c>
    </row>
    <row r="71" spans="11:110" x14ac:dyDescent="0.25">
      <c r="K71" s="138" t="s">
        <v>3965</v>
      </c>
      <c r="L71" s="230">
        <v>307</v>
      </c>
      <c r="AN71" s="104">
        <v>46150</v>
      </c>
      <c r="AO71" s="104">
        <v>46151</v>
      </c>
      <c r="AP71" t="b">
        <v>0</v>
      </c>
      <c r="AQ71" t="s">
        <v>4000</v>
      </c>
      <c r="AR71" t="s">
        <v>2700</v>
      </c>
      <c r="AS71" t="s">
        <v>4001</v>
      </c>
      <c r="AT71" t="s">
        <v>13</v>
      </c>
      <c r="AU71" t="s">
        <v>3705</v>
      </c>
      <c r="AV71" t="s">
        <v>75</v>
      </c>
      <c r="AW71" t="s">
        <v>3998</v>
      </c>
      <c r="AX71">
        <v>10</v>
      </c>
      <c r="AY71">
        <v>10</v>
      </c>
      <c r="AZ71">
        <v>494781.8</v>
      </c>
      <c r="BA71">
        <v>485428.2</v>
      </c>
      <c r="BC71">
        <v>9353.6</v>
      </c>
      <c r="BE71">
        <v>1</v>
      </c>
      <c r="BG71" t="s">
        <v>20802</v>
      </c>
      <c r="BI71" t="s">
        <v>4553</v>
      </c>
      <c r="BM71">
        <v>0</v>
      </c>
      <c r="BN71">
        <v>1</v>
      </c>
      <c r="BS71" t="s">
        <v>4031</v>
      </c>
      <c r="BT71" s="124">
        <v>46150</v>
      </c>
      <c r="BU71" t="s">
        <v>2069</v>
      </c>
      <c r="BV71" t="s">
        <v>1720</v>
      </c>
      <c r="BX71" t="s">
        <v>14080</v>
      </c>
      <c r="BY71" t="s">
        <v>4030</v>
      </c>
      <c r="BZ71" t="s">
        <v>4034</v>
      </c>
      <c r="CA71" t="s">
        <v>14084</v>
      </c>
      <c r="CB71" t="s">
        <v>13247</v>
      </c>
      <c r="CC71" t="s">
        <v>4543</v>
      </c>
      <c r="CD71" t="s">
        <v>4105</v>
      </c>
      <c r="CE71">
        <v>80.88</v>
      </c>
      <c r="CF71">
        <v>6.74</v>
      </c>
      <c r="CG71">
        <v>0.64680000000000004</v>
      </c>
      <c r="CH71">
        <v>1</v>
      </c>
      <c r="CI71">
        <v>80.88</v>
      </c>
      <c r="CJ71" s="17">
        <v>0.2</v>
      </c>
      <c r="CK71">
        <v>7.92</v>
      </c>
      <c r="CL71">
        <v>1</v>
      </c>
      <c r="CM71" t="s">
        <v>14078</v>
      </c>
      <c r="CN71" t="s">
        <v>4121</v>
      </c>
      <c r="CO71" t="s">
        <v>72</v>
      </c>
      <c r="CP71" t="s">
        <v>14084</v>
      </c>
      <c r="CQ71" t="s">
        <v>4121</v>
      </c>
      <c r="CS71" t="s">
        <v>20535</v>
      </c>
      <c r="CT71" t="s">
        <v>4030</v>
      </c>
      <c r="CU71" t="s">
        <v>4034</v>
      </c>
      <c r="CV71" t="s">
        <v>20464</v>
      </c>
      <c r="CW71" t="s">
        <v>8907</v>
      </c>
      <c r="CX71" t="s">
        <v>4269</v>
      </c>
      <c r="CY71" t="s">
        <v>4105</v>
      </c>
      <c r="DA71" t="s">
        <v>4133</v>
      </c>
      <c r="DB71">
        <v>1</v>
      </c>
      <c r="DC71" t="s">
        <v>20534</v>
      </c>
      <c r="DD71" t="s">
        <v>4367</v>
      </c>
      <c r="DE71" t="s">
        <v>20464</v>
      </c>
      <c r="DF71" t="s">
        <v>4158</v>
      </c>
    </row>
    <row r="72" spans="11:110" x14ac:dyDescent="0.25">
      <c r="AN72" s="104">
        <v>46150</v>
      </c>
      <c r="AO72" s="104">
        <v>46151</v>
      </c>
      <c r="AP72" t="b">
        <v>0</v>
      </c>
      <c r="AQ72" t="s">
        <v>4000</v>
      </c>
      <c r="AR72" t="s">
        <v>2700</v>
      </c>
      <c r="AS72" t="s">
        <v>4001</v>
      </c>
      <c r="AT72" t="s">
        <v>13</v>
      </c>
      <c r="AU72" s="139" t="s">
        <v>3707</v>
      </c>
      <c r="AV72" t="s">
        <v>2171</v>
      </c>
      <c r="AW72" t="s">
        <v>4002</v>
      </c>
      <c r="BG72" t="s">
        <v>20803</v>
      </c>
      <c r="BI72" t="s">
        <v>4553</v>
      </c>
      <c r="BM72">
        <v>0</v>
      </c>
      <c r="BN72">
        <v>1</v>
      </c>
      <c r="BS72" t="s">
        <v>4031</v>
      </c>
      <c r="BT72" s="124">
        <v>46150</v>
      </c>
      <c r="BU72" t="s">
        <v>2069</v>
      </c>
      <c r="BV72" t="s">
        <v>1720</v>
      </c>
      <c r="BX72" t="s">
        <v>20394</v>
      </c>
      <c r="BY72" t="s">
        <v>4108</v>
      </c>
      <c r="BZ72" t="s">
        <v>4109</v>
      </c>
      <c r="CA72" t="s">
        <v>20396</v>
      </c>
      <c r="CB72" t="s">
        <v>20396</v>
      </c>
      <c r="CC72" t="s">
        <v>8531</v>
      </c>
      <c r="CD72" t="s">
        <v>4111</v>
      </c>
      <c r="CE72">
        <v>335.88</v>
      </c>
      <c r="CF72">
        <v>27.99</v>
      </c>
      <c r="CH72">
        <v>0</v>
      </c>
      <c r="CI72">
        <v>335.88</v>
      </c>
      <c r="CL72">
        <v>1</v>
      </c>
      <c r="CM72" t="s">
        <v>20392</v>
      </c>
      <c r="CN72" t="s">
        <v>4106</v>
      </c>
      <c r="CO72" t="s">
        <v>80</v>
      </c>
      <c r="CP72" t="s">
        <v>20396</v>
      </c>
      <c r="CQ72" t="s">
        <v>4107</v>
      </c>
      <c r="CS72" t="s">
        <v>20536</v>
      </c>
      <c r="CT72" t="s">
        <v>4050</v>
      </c>
      <c r="CU72" t="s">
        <v>4109</v>
      </c>
      <c r="CV72" t="s">
        <v>20537</v>
      </c>
      <c r="CW72" t="s">
        <v>8257</v>
      </c>
      <c r="CY72" t="s">
        <v>4111</v>
      </c>
      <c r="DA72" t="s">
        <v>4133</v>
      </c>
      <c r="DB72">
        <v>1</v>
      </c>
      <c r="DC72" t="s">
        <v>20538</v>
      </c>
      <c r="DD72" t="s">
        <v>852</v>
      </c>
      <c r="DE72" t="s">
        <v>20537</v>
      </c>
      <c r="DF72" t="s">
        <v>4158</v>
      </c>
    </row>
    <row r="73" spans="11:110" x14ac:dyDescent="0.25">
      <c r="AN73" s="104">
        <v>46150</v>
      </c>
      <c r="AO73" s="104">
        <v>46151</v>
      </c>
      <c r="AP73" t="b">
        <v>0</v>
      </c>
      <c r="AQ73" t="s">
        <v>4000</v>
      </c>
      <c r="AR73" t="s">
        <v>2700</v>
      </c>
      <c r="AS73" t="s">
        <v>4001</v>
      </c>
      <c r="AT73" t="s">
        <v>13</v>
      </c>
      <c r="AU73" t="s">
        <v>3720</v>
      </c>
      <c r="AV73" t="s">
        <v>2197</v>
      </c>
      <c r="AW73" t="s">
        <v>4002</v>
      </c>
      <c r="AX73">
        <v>16</v>
      </c>
      <c r="AY73">
        <v>15</v>
      </c>
      <c r="AZ73">
        <v>488157.8</v>
      </c>
      <c r="BA73">
        <v>387024.933333333</v>
      </c>
      <c r="BB73">
        <v>298061.66666666599</v>
      </c>
      <c r="BC73">
        <v>41520.533333333296</v>
      </c>
      <c r="BD73">
        <v>3</v>
      </c>
      <c r="BE73">
        <v>7</v>
      </c>
      <c r="BG73" t="s">
        <v>20804</v>
      </c>
      <c r="BI73" t="s">
        <v>4553</v>
      </c>
      <c r="BM73">
        <v>0</v>
      </c>
      <c r="BN73">
        <v>1</v>
      </c>
      <c r="BS73" t="s">
        <v>4031</v>
      </c>
      <c r="BT73" s="124">
        <v>46150</v>
      </c>
      <c r="BU73" t="s">
        <v>2069</v>
      </c>
      <c r="BV73" t="s">
        <v>1720</v>
      </c>
      <c r="BX73" t="s">
        <v>20397</v>
      </c>
      <c r="BY73" t="s">
        <v>4108</v>
      </c>
      <c r="BZ73" t="s">
        <v>4109</v>
      </c>
      <c r="CA73" t="s">
        <v>20398</v>
      </c>
      <c r="CB73" t="s">
        <v>20398</v>
      </c>
      <c r="CC73" t="s">
        <v>13687</v>
      </c>
      <c r="CD73" t="s">
        <v>4111</v>
      </c>
      <c r="CE73">
        <v>239.88</v>
      </c>
      <c r="CF73">
        <v>19.989999999999998</v>
      </c>
      <c r="CH73">
        <v>0</v>
      </c>
      <c r="CI73">
        <v>239.88</v>
      </c>
      <c r="CL73">
        <v>1</v>
      </c>
      <c r="CM73" t="s">
        <v>20399</v>
      </c>
      <c r="CN73" t="s">
        <v>4106</v>
      </c>
      <c r="CO73" t="s">
        <v>80</v>
      </c>
      <c r="CP73" t="s">
        <v>20398</v>
      </c>
      <c r="CQ73" t="s">
        <v>4107</v>
      </c>
      <c r="CS73" t="s">
        <v>20539</v>
      </c>
      <c r="CT73" t="s">
        <v>4030</v>
      </c>
      <c r="CU73" t="s">
        <v>4109</v>
      </c>
      <c r="CV73" t="s">
        <v>20540</v>
      </c>
      <c r="CW73" t="s">
        <v>8594</v>
      </c>
      <c r="CY73" t="s">
        <v>4111</v>
      </c>
      <c r="DA73" t="s">
        <v>4133</v>
      </c>
      <c r="DB73">
        <v>1</v>
      </c>
      <c r="DC73" t="s">
        <v>20541</v>
      </c>
      <c r="DD73" t="s">
        <v>211</v>
      </c>
      <c r="DE73" t="s">
        <v>20540</v>
      </c>
      <c r="DF73" t="s">
        <v>4158</v>
      </c>
    </row>
    <row r="74" spans="11:110" x14ac:dyDescent="0.25">
      <c r="AN74" s="104">
        <v>46150</v>
      </c>
      <c r="AO74" s="104">
        <v>46151</v>
      </c>
      <c r="AP74" t="b">
        <v>0</v>
      </c>
      <c r="AQ74" t="s">
        <v>4000</v>
      </c>
      <c r="AR74" t="s">
        <v>2700</v>
      </c>
      <c r="AS74" t="s">
        <v>4001</v>
      </c>
      <c r="AT74" t="s">
        <v>13</v>
      </c>
      <c r="AU74" t="s">
        <v>3746</v>
      </c>
      <c r="AV74" t="s">
        <v>2249</v>
      </c>
      <c r="AW74" t="s">
        <v>4002</v>
      </c>
      <c r="BG74" t="s">
        <v>20805</v>
      </c>
      <c r="BI74" t="s">
        <v>4553</v>
      </c>
      <c r="BM74">
        <v>0</v>
      </c>
      <c r="BN74">
        <v>1</v>
      </c>
      <c r="BS74" t="s">
        <v>4031</v>
      </c>
      <c r="BT74" s="124">
        <v>46150</v>
      </c>
      <c r="BU74" t="s">
        <v>2069</v>
      </c>
      <c r="BV74" t="s">
        <v>1720</v>
      </c>
      <c r="BX74" t="s">
        <v>20400</v>
      </c>
      <c r="BY74" t="s">
        <v>4030</v>
      </c>
      <c r="BZ74" t="s">
        <v>4109</v>
      </c>
      <c r="CA74" t="s">
        <v>20401</v>
      </c>
      <c r="CB74" t="s">
        <v>8552</v>
      </c>
      <c r="CD74" t="s">
        <v>4105</v>
      </c>
      <c r="CE74">
        <v>131.88</v>
      </c>
      <c r="CF74">
        <v>5.99</v>
      </c>
      <c r="CG74">
        <v>4.7949999999999999</v>
      </c>
      <c r="CH74">
        <v>1</v>
      </c>
      <c r="CI74">
        <v>131.88</v>
      </c>
      <c r="CJ74" s="17">
        <v>0.2</v>
      </c>
      <c r="CK74">
        <v>48.55</v>
      </c>
      <c r="CL74">
        <v>1</v>
      </c>
      <c r="CM74" t="s">
        <v>20402</v>
      </c>
      <c r="CN74" t="s">
        <v>4133</v>
      </c>
      <c r="CO74" t="s">
        <v>80</v>
      </c>
      <c r="CP74" t="s">
        <v>20401</v>
      </c>
      <c r="CQ74" t="s">
        <v>4121</v>
      </c>
      <c r="CS74" t="s">
        <v>20542</v>
      </c>
      <c r="CT74" t="s">
        <v>4050</v>
      </c>
      <c r="CU74" t="s">
        <v>4109</v>
      </c>
      <c r="CV74" t="s">
        <v>20370</v>
      </c>
      <c r="CW74" t="s">
        <v>8257</v>
      </c>
      <c r="CY74" t="s">
        <v>4111</v>
      </c>
      <c r="DA74" t="s">
        <v>4133</v>
      </c>
      <c r="DB74">
        <v>1</v>
      </c>
      <c r="DC74" t="s">
        <v>20543</v>
      </c>
      <c r="DD74" t="s">
        <v>211</v>
      </c>
      <c r="DE74" t="s">
        <v>20370</v>
      </c>
      <c r="DF74" t="s">
        <v>4158</v>
      </c>
    </row>
    <row r="75" spans="11:110" x14ac:dyDescent="0.25">
      <c r="AN75" s="104">
        <v>46150</v>
      </c>
      <c r="AO75" s="104">
        <v>46151</v>
      </c>
      <c r="AP75" t="b">
        <v>0</v>
      </c>
      <c r="AQ75" t="s">
        <v>4000</v>
      </c>
      <c r="AR75" t="s">
        <v>2700</v>
      </c>
      <c r="AS75" t="s">
        <v>4001</v>
      </c>
      <c r="AT75" t="s">
        <v>13</v>
      </c>
      <c r="AU75" t="s">
        <v>3751</v>
      </c>
      <c r="AV75" t="s">
        <v>2259</v>
      </c>
      <c r="AW75" t="s">
        <v>4002</v>
      </c>
      <c r="AX75">
        <v>17</v>
      </c>
      <c r="AY75">
        <v>16</v>
      </c>
      <c r="AZ75">
        <v>590290.9375</v>
      </c>
      <c r="BA75">
        <v>542757.8125</v>
      </c>
      <c r="BB75">
        <v>131587.33333333299</v>
      </c>
      <c r="BC75">
        <v>22860.5</v>
      </c>
      <c r="BD75">
        <v>3</v>
      </c>
      <c r="BE75">
        <v>2</v>
      </c>
      <c r="BG75" t="s">
        <v>20806</v>
      </c>
      <c r="BI75" t="s">
        <v>4553</v>
      </c>
      <c r="BM75">
        <v>0</v>
      </c>
      <c r="BN75">
        <v>1</v>
      </c>
      <c r="BS75" t="s">
        <v>4031</v>
      </c>
      <c r="BT75" s="124">
        <v>46150</v>
      </c>
      <c r="BU75" t="s">
        <v>2069</v>
      </c>
      <c r="BV75" t="s">
        <v>1720</v>
      </c>
      <c r="BX75" t="s">
        <v>20403</v>
      </c>
      <c r="BY75" t="s">
        <v>4030</v>
      </c>
      <c r="BZ75" t="s">
        <v>4109</v>
      </c>
      <c r="CA75" t="s">
        <v>20404</v>
      </c>
      <c r="CB75" t="s">
        <v>8552</v>
      </c>
      <c r="CD75" t="s">
        <v>4105</v>
      </c>
      <c r="CE75">
        <v>104.38</v>
      </c>
      <c r="CF75">
        <v>4.74</v>
      </c>
      <c r="CG75">
        <v>3.7949999999999999</v>
      </c>
      <c r="CH75">
        <v>1</v>
      </c>
      <c r="CI75">
        <v>104.38</v>
      </c>
      <c r="CJ75" s="17">
        <v>0.2</v>
      </c>
      <c r="CK75">
        <v>38.43</v>
      </c>
      <c r="CL75">
        <v>1</v>
      </c>
      <c r="CM75" t="s">
        <v>20402</v>
      </c>
      <c r="CN75" t="s">
        <v>4133</v>
      </c>
      <c r="CO75" t="s">
        <v>80</v>
      </c>
      <c r="CP75" t="s">
        <v>20404</v>
      </c>
      <c r="CQ75" t="s">
        <v>4121</v>
      </c>
      <c r="CS75" t="s">
        <v>20544</v>
      </c>
      <c r="CT75" t="s">
        <v>4030</v>
      </c>
      <c r="CU75" t="s">
        <v>4109</v>
      </c>
      <c r="CV75" t="s">
        <v>20545</v>
      </c>
      <c r="CW75" t="s">
        <v>4690</v>
      </c>
      <c r="CY75" t="s">
        <v>4111</v>
      </c>
      <c r="DA75" t="s">
        <v>4133</v>
      </c>
      <c r="DB75">
        <v>1</v>
      </c>
      <c r="DC75" t="s">
        <v>20546</v>
      </c>
      <c r="DD75" t="s">
        <v>211</v>
      </c>
      <c r="DE75" t="s">
        <v>20545</v>
      </c>
      <c r="DF75" t="s">
        <v>4158</v>
      </c>
    </row>
    <row r="76" spans="11:110" x14ac:dyDescent="0.25">
      <c r="AN76" s="104">
        <v>46150</v>
      </c>
      <c r="AO76" s="104">
        <v>46151</v>
      </c>
      <c r="AP76" t="b">
        <v>0</v>
      </c>
      <c r="AQ76" t="s">
        <v>4000</v>
      </c>
      <c r="AR76" t="s">
        <v>2700</v>
      </c>
      <c r="AS76" t="s">
        <v>4001</v>
      </c>
      <c r="AT76" t="s">
        <v>13</v>
      </c>
      <c r="AU76" t="s">
        <v>3790</v>
      </c>
      <c r="AV76" t="s">
        <v>2335</v>
      </c>
      <c r="AW76" t="s">
        <v>4002</v>
      </c>
      <c r="AX76">
        <v>43</v>
      </c>
      <c r="AY76">
        <v>42</v>
      </c>
      <c r="AZ76">
        <v>287978.19047619001</v>
      </c>
      <c r="BA76">
        <v>241573.23809523799</v>
      </c>
      <c r="BB76">
        <v>254033.5</v>
      </c>
      <c r="BC76">
        <v>22211.285714285699</v>
      </c>
      <c r="BD76">
        <v>4</v>
      </c>
      <c r="BE76">
        <v>14</v>
      </c>
      <c r="BG76" t="s">
        <v>20807</v>
      </c>
      <c r="BI76" t="s">
        <v>4553</v>
      </c>
      <c r="BM76">
        <v>0</v>
      </c>
      <c r="BN76">
        <v>1</v>
      </c>
      <c r="BS76" t="s">
        <v>4031</v>
      </c>
      <c r="BT76" s="124">
        <v>46150</v>
      </c>
      <c r="BU76" t="s">
        <v>2069</v>
      </c>
      <c r="BV76" t="s">
        <v>1720</v>
      </c>
      <c r="BX76" t="s">
        <v>20913</v>
      </c>
      <c r="BY76" t="s">
        <v>4030</v>
      </c>
      <c r="BZ76" t="s">
        <v>4034</v>
      </c>
      <c r="CA76" t="s">
        <v>20902</v>
      </c>
      <c r="CB76" t="s">
        <v>8590</v>
      </c>
      <c r="CC76" t="s">
        <v>4132</v>
      </c>
      <c r="CD76" t="s">
        <v>4105</v>
      </c>
      <c r="CE76">
        <v>107.88</v>
      </c>
      <c r="CF76">
        <v>8.99</v>
      </c>
      <c r="CG76">
        <v>0.86280000000000001</v>
      </c>
      <c r="CH76">
        <v>1</v>
      </c>
      <c r="CI76">
        <v>107.88</v>
      </c>
      <c r="CJ76" s="17">
        <v>0.2</v>
      </c>
      <c r="CK76">
        <v>12.51</v>
      </c>
      <c r="CL76">
        <v>1</v>
      </c>
      <c r="CM76" t="s">
        <v>20914</v>
      </c>
      <c r="CN76" t="s">
        <v>4121</v>
      </c>
      <c r="CO76" t="s">
        <v>80</v>
      </c>
      <c r="CP76" t="s">
        <v>20902</v>
      </c>
      <c r="CQ76" t="s">
        <v>4121</v>
      </c>
      <c r="CS76" t="s">
        <v>20547</v>
      </c>
      <c r="CT76" t="s">
        <v>4050</v>
      </c>
      <c r="CU76" t="s">
        <v>4109</v>
      </c>
      <c r="CV76" t="s">
        <v>20548</v>
      </c>
      <c r="CW76" t="s">
        <v>8257</v>
      </c>
      <c r="CX76" t="s">
        <v>4487</v>
      </c>
      <c r="CY76" t="s">
        <v>4105</v>
      </c>
      <c r="DA76" t="s">
        <v>4133</v>
      </c>
      <c r="DB76">
        <v>1</v>
      </c>
      <c r="DC76" t="s">
        <v>20549</v>
      </c>
      <c r="DD76" t="s">
        <v>211</v>
      </c>
      <c r="DE76" t="s">
        <v>20548</v>
      </c>
      <c r="DF76" t="s">
        <v>4158</v>
      </c>
    </row>
    <row r="77" spans="11:110" x14ac:dyDescent="0.25">
      <c r="AN77" s="104">
        <v>46150</v>
      </c>
      <c r="AO77" s="104">
        <v>46151</v>
      </c>
      <c r="AP77" t="b">
        <v>0</v>
      </c>
      <c r="AQ77" t="s">
        <v>4000</v>
      </c>
      <c r="AR77" t="s">
        <v>2700</v>
      </c>
      <c r="AS77" t="s">
        <v>4001</v>
      </c>
      <c r="AT77" t="s">
        <v>13</v>
      </c>
      <c r="AU77" t="s">
        <v>3795</v>
      </c>
      <c r="AV77" t="s">
        <v>2345</v>
      </c>
      <c r="AW77" t="s">
        <v>3995</v>
      </c>
      <c r="AX77">
        <v>35</v>
      </c>
      <c r="AY77">
        <v>35</v>
      </c>
      <c r="AZ77">
        <v>271562.48571428499</v>
      </c>
      <c r="BA77">
        <v>210171.771428571</v>
      </c>
      <c r="BB77">
        <v>562769.5</v>
      </c>
      <c r="BC77">
        <v>29232.4571428571</v>
      </c>
      <c r="BD77">
        <v>2</v>
      </c>
      <c r="BE77">
        <v>6</v>
      </c>
      <c r="BG77" t="s">
        <v>20808</v>
      </c>
      <c r="BI77" t="s">
        <v>4553</v>
      </c>
      <c r="BM77">
        <v>0</v>
      </c>
      <c r="BN77">
        <v>1</v>
      </c>
      <c r="BS77" t="s">
        <v>4031</v>
      </c>
      <c r="BT77" s="124">
        <v>46150</v>
      </c>
      <c r="BU77" t="s">
        <v>2069</v>
      </c>
      <c r="BV77" t="s">
        <v>1720</v>
      </c>
      <c r="BX77" t="s">
        <v>20915</v>
      </c>
      <c r="BY77" t="s">
        <v>4030</v>
      </c>
      <c r="BZ77" t="s">
        <v>4034</v>
      </c>
      <c r="CA77" t="s">
        <v>20902</v>
      </c>
      <c r="CB77" t="s">
        <v>8590</v>
      </c>
      <c r="CC77" t="s">
        <v>4132</v>
      </c>
      <c r="CD77" t="s">
        <v>4105</v>
      </c>
      <c r="CE77">
        <v>155.88</v>
      </c>
      <c r="CF77">
        <v>12.99</v>
      </c>
      <c r="CG77">
        <v>1.2467999999999999</v>
      </c>
      <c r="CH77">
        <v>1</v>
      </c>
      <c r="CI77">
        <v>155.88</v>
      </c>
      <c r="CJ77" s="17">
        <v>0.2</v>
      </c>
      <c r="CK77">
        <v>18.079999999999998</v>
      </c>
      <c r="CL77">
        <v>1</v>
      </c>
      <c r="CM77" t="s">
        <v>20914</v>
      </c>
      <c r="CN77" t="s">
        <v>4121</v>
      </c>
      <c r="CO77" t="s">
        <v>80</v>
      </c>
      <c r="CP77" t="s">
        <v>20902</v>
      </c>
      <c r="CQ77" t="s">
        <v>4121</v>
      </c>
      <c r="CS77" t="s">
        <v>20550</v>
      </c>
      <c r="CT77" t="s">
        <v>4030</v>
      </c>
      <c r="CU77" t="s">
        <v>4032</v>
      </c>
      <c r="CV77" t="s">
        <v>20367</v>
      </c>
      <c r="CW77" t="s">
        <v>8594</v>
      </c>
      <c r="CY77" t="s">
        <v>4105</v>
      </c>
      <c r="DA77" t="s">
        <v>4133</v>
      </c>
      <c r="DB77">
        <v>1</v>
      </c>
      <c r="DC77" t="s">
        <v>20551</v>
      </c>
      <c r="DD77" t="s">
        <v>211</v>
      </c>
      <c r="DE77" t="s">
        <v>20367</v>
      </c>
      <c r="DF77" t="s">
        <v>4158</v>
      </c>
    </row>
    <row r="78" spans="11:110" x14ac:dyDescent="0.25">
      <c r="AN78" s="104">
        <v>46150</v>
      </c>
      <c r="AO78" s="104">
        <v>46151</v>
      </c>
      <c r="AP78" t="b">
        <v>0</v>
      </c>
      <c r="AQ78" t="s">
        <v>4000</v>
      </c>
      <c r="AR78" t="s">
        <v>2700</v>
      </c>
      <c r="AS78" t="s">
        <v>4001</v>
      </c>
      <c r="AT78" t="s">
        <v>13</v>
      </c>
      <c r="AU78" t="s">
        <v>3800</v>
      </c>
      <c r="AV78" t="s">
        <v>2355</v>
      </c>
      <c r="AW78" t="s">
        <v>4002</v>
      </c>
      <c r="BG78" t="s">
        <v>20809</v>
      </c>
      <c r="BI78" t="s">
        <v>4553</v>
      </c>
      <c r="BM78">
        <v>0</v>
      </c>
      <c r="BN78">
        <v>1</v>
      </c>
      <c r="BS78" t="s">
        <v>4031</v>
      </c>
      <c r="BT78" s="124">
        <v>46150</v>
      </c>
      <c r="BU78" t="s">
        <v>2069</v>
      </c>
      <c r="BV78" t="s">
        <v>1720</v>
      </c>
      <c r="BX78" t="s">
        <v>20916</v>
      </c>
      <c r="BY78" t="s">
        <v>4030</v>
      </c>
      <c r="BZ78" t="s">
        <v>4034</v>
      </c>
      <c r="CA78" t="s">
        <v>20917</v>
      </c>
      <c r="CB78" t="s">
        <v>8590</v>
      </c>
      <c r="CC78" t="s">
        <v>4132</v>
      </c>
      <c r="CD78" t="s">
        <v>4105</v>
      </c>
      <c r="CE78">
        <v>134.88</v>
      </c>
      <c r="CF78">
        <v>11.24</v>
      </c>
      <c r="CG78">
        <v>1.0788</v>
      </c>
      <c r="CH78">
        <v>1</v>
      </c>
      <c r="CI78">
        <v>134.88</v>
      </c>
      <c r="CJ78" s="17">
        <v>0.2</v>
      </c>
      <c r="CK78">
        <v>15.65</v>
      </c>
      <c r="CL78">
        <v>1</v>
      </c>
      <c r="CM78" t="s">
        <v>20914</v>
      </c>
      <c r="CN78" t="s">
        <v>4121</v>
      </c>
      <c r="CO78" t="s">
        <v>80</v>
      </c>
      <c r="CP78" t="s">
        <v>20917</v>
      </c>
      <c r="CQ78" t="s">
        <v>4121</v>
      </c>
      <c r="CS78" t="s">
        <v>21049</v>
      </c>
      <c r="CT78" t="s">
        <v>4030</v>
      </c>
      <c r="CU78" t="s">
        <v>4034</v>
      </c>
      <c r="CV78" t="s">
        <v>21050</v>
      </c>
      <c r="CW78" t="s">
        <v>8593</v>
      </c>
      <c r="CY78" t="s">
        <v>4105</v>
      </c>
      <c r="DA78" t="s">
        <v>4133</v>
      </c>
      <c r="DB78">
        <v>1</v>
      </c>
      <c r="DC78" t="s">
        <v>21051</v>
      </c>
      <c r="DD78" t="s">
        <v>211</v>
      </c>
      <c r="DE78" t="s">
        <v>21050</v>
      </c>
      <c r="DF78" t="s">
        <v>4158</v>
      </c>
    </row>
    <row r="79" spans="11:110" x14ac:dyDescent="0.25">
      <c r="AN79" s="104">
        <v>46150</v>
      </c>
      <c r="AO79" s="104">
        <v>46151</v>
      </c>
      <c r="AP79" t="b">
        <v>0</v>
      </c>
      <c r="AQ79" t="s">
        <v>4000</v>
      </c>
      <c r="AR79" t="s">
        <v>2700</v>
      </c>
      <c r="AS79" t="s">
        <v>4001</v>
      </c>
      <c r="AT79" t="s">
        <v>13</v>
      </c>
      <c r="AU79" t="s">
        <v>3801</v>
      </c>
      <c r="AV79" t="s">
        <v>2357</v>
      </c>
      <c r="AW79" t="s">
        <v>4002</v>
      </c>
      <c r="AX79">
        <v>33</v>
      </c>
      <c r="AY79">
        <v>33</v>
      </c>
      <c r="AZ79">
        <v>449563.636363636</v>
      </c>
      <c r="BA79">
        <v>360623.909090909</v>
      </c>
      <c r="BB79">
        <v>279907.5</v>
      </c>
      <c r="BC79">
        <v>38047.4545454545</v>
      </c>
      <c r="BD79">
        <v>6</v>
      </c>
      <c r="BG79" t="s">
        <v>20810</v>
      </c>
      <c r="BI79" t="s">
        <v>4553</v>
      </c>
      <c r="BM79">
        <v>0</v>
      </c>
      <c r="BN79">
        <v>1</v>
      </c>
      <c r="BS79" t="s">
        <v>4031</v>
      </c>
      <c r="BT79" s="124">
        <v>46150</v>
      </c>
      <c r="BU79" t="s">
        <v>2069</v>
      </c>
      <c r="BV79" t="s">
        <v>1720</v>
      </c>
      <c r="BX79" t="s">
        <v>20918</v>
      </c>
      <c r="BY79" t="s">
        <v>4030</v>
      </c>
      <c r="BZ79" t="s">
        <v>4034</v>
      </c>
      <c r="CA79" t="s">
        <v>20917</v>
      </c>
      <c r="CB79" t="s">
        <v>8590</v>
      </c>
      <c r="CC79" t="s">
        <v>4132</v>
      </c>
      <c r="CD79" t="s">
        <v>4105</v>
      </c>
      <c r="CE79">
        <v>134.88</v>
      </c>
      <c r="CF79">
        <v>11.24</v>
      </c>
      <c r="CG79">
        <v>1.0788</v>
      </c>
      <c r="CH79">
        <v>1</v>
      </c>
      <c r="CI79">
        <v>134.88</v>
      </c>
      <c r="CJ79" s="17">
        <v>0.2</v>
      </c>
      <c r="CK79">
        <v>15.65</v>
      </c>
      <c r="CL79">
        <v>1</v>
      </c>
      <c r="CM79" t="s">
        <v>20914</v>
      </c>
      <c r="CN79" t="s">
        <v>4121</v>
      </c>
      <c r="CO79" t="s">
        <v>80</v>
      </c>
      <c r="CP79" t="s">
        <v>20917</v>
      </c>
      <c r="CQ79" t="s">
        <v>4121</v>
      </c>
      <c r="CS79" t="s">
        <v>21052</v>
      </c>
      <c r="CT79" t="s">
        <v>4030</v>
      </c>
      <c r="CU79" t="s">
        <v>4034</v>
      </c>
      <c r="CV79" t="s">
        <v>21053</v>
      </c>
      <c r="CW79" t="s">
        <v>8593</v>
      </c>
      <c r="CY79" t="s">
        <v>4105</v>
      </c>
      <c r="DA79" t="s">
        <v>4133</v>
      </c>
      <c r="DB79">
        <v>1</v>
      </c>
      <c r="DC79" t="s">
        <v>21051</v>
      </c>
      <c r="DD79" t="s">
        <v>211</v>
      </c>
      <c r="DE79" t="s">
        <v>21053</v>
      </c>
      <c r="DF79" t="s">
        <v>4158</v>
      </c>
    </row>
    <row r="80" spans="11:110" x14ac:dyDescent="0.25">
      <c r="AN80" s="104">
        <v>46150</v>
      </c>
      <c r="AO80" s="104">
        <v>46151</v>
      </c>
      <c r="AP80" t="b">
        <v>0</v>
      </c>
      <c r="AQ80" t="s">
        <v>4000</v>
      </c>
      <c r="AR80" t="s">
        <v>2700</v>
      </c>
      <c r="AS80" t="s">
        <v>4001</v>
      </c>
      <c r="AT80" t="s">
        <v>13</v>
      </c>
      <c r="AU80" t="s">
        <v>3802</v>
      </c>
      <c r="AV80" t="s">
        <v>2359</v>
      </c>
      <c r="AW80" t="s">
        <v>4002</v>
      </c>
      <c r="BG80" t="s">
        <v>20811</v>
      </c>
      <c r="BH80" t="s">
        <v>20812</v>
      </c>
      <c r="BI80" t="s">
        <v>8260</v>
      </c>
      <c r="BJ80" t="s">
        <v>20813</v>
      </c>
      <c r="BK80" t="s">
        <v>4027</v>
      </c>
      <c r="BL80">
        <v>118.68</v>
      </c>
      <c r="BM80">
        <v>1</v>
      </c>
      <c r="BN80">
        <v>1</v>
      </c>
      <c r="BO80" t="s">
        <v>4028</v>
      </c>
      <c r="BP80">
        <v>1</v>
      </c>
      <c r="BQ80" t="s">
        <v>4029</v>
      </c>
      <c r="BR80" t="s">
        <v>4030</v>
      </c>
      <c r="BS80" t="s">
        <v>4031</v>
      </c>
      <c r="BT80" s="124">
        <v>46150</v>
      </c>
      <c r="BU80" t="s">
        <v>2142</v>
      </c>
      <c r="BV80" t="s">
        <v>2171</v>
      </c>
      <c r="BX80" t="s">
        <v>20919</v>
      </c>
      <c r="BY80" t="s">
        <v>4030</v>
      </c>
      <c r="BZ80" t="s">
        <v>4034</v>
      </c>
      <c r="CA80" t="s">
        <v>20920</v>
      </c>
      <c r="CB80" t="s">
        <v>8297</v>
      </c>
      <c r="CD80" t="s">
        <v>4105</v>
      </c>
      <c r="CE80">
        <v>59.28</v>
      </c>
      <c r="CF80">
        <v>2.96</v>
      </c>
      <c r="CG80">
        <v>0.71099999999999997</v>
      </c>
      <c r="CH80">
        <v>1</v>
      </c>
      <c r="CI80">
        <v>59.28</v>
      </c>
      <c r="CJ80" s="17">
        <v>0.2</v>
      </c>
      <c r="CK80">
        <v>7.2</v>
      </c>
      <c r="CL80">
        <v>1</v>
      </c>
      <c r="CM80" t="s">
        <v>20921</v>
      </c>
      <c r="CN80" t="s">
        <v>4121</v>
      </c>
      <c r="CO80" t="s">
        <v>80</v>
      </c>
      <c r="CP80" t="s">
        <v>20920</v>
      </c>
      <c r="CQ80" t="s">
        <v>4121</v>
      </c>
      <c r="CS80" t="s">
        <v>21054</v>
      </c>
      <c r="CT80" t="s">
        <v>4030</v>
      </c>
      <c r="CU80" t="s">
        <v>4034</v>
      </c>
      <c r="CV80" t="s">
        <v>20960</v>
      </c>
      <c r="CW80" t="s">
        <v>8593</v>
      </c>
      <c r="CY80" t="s">
        <v>4105</v>
      </c>
      <c r="DA80" t="s">
        <v>4133</v>
      </c>
      <c r="DB80">
        <v>1</v>
      </c>
      <c r="DC80" t="s">
        <v>21051</v>
      </c>
      <c r="DD80" t="s">
        <v>211</v>
      </c>
      <c r="DE80" t="s">
        <v>20960</v>
      </c>
      <c r="DF80" t="s">
        <v>4158</v>
      </c>
    </row>
    <row r="81" spans="40:110" x14ac:dyDescent="0.25">
      <c r="AN81" s="104">
        <v>46150</v>
      </c>
      <c r="AO81" s="104">
        <v>46151</v>
      </c>
      <c r="AP81" t="b">
        <v>0</v>
      </c>
      <c r="AQ81" t="s">
        <v>4000</v>
      </c>
      <c r="AR81" t="s">
        <v>2700</v>
      </c>
      <c r="AS81" t="s">
        <v>4001</v>
      </c>
      <c r="AT81" t="s">
        <v>13</v>
      </c>
      <c r="AU81" t="s">
        <v>3809</v>
      </c>
      <c r="AV81" t="s">
        <v>2373</v>
      </c>
      <c r="AW81" t="s">
        <v>4002</v>
      </c>
      <c r="AX81">
        <v>26</v>
      </c>
      <c r="AY81">
        <v>25</v>
      </c>
      <c r="AZ81">
        <v>320674.59999999998</v>
      </c>
      <c r="BA81">
        <v>226034.68</v>
      </c>
      <c r="BB81">
        <v>282687.83333333302</v>
      </c>
      <c r="BC81">
        <v>26794.84</v>
      </c>
      <c r="BD81">
        <v>6</v>
      </c>
      <c r="BE81">
        <v>6</v>
      </c>
      <c r="BG81" t="s">
        <v>20814</v>
      </c>
      <c r="BH81" t="s">
        <v>20815</v>
      </c>
      <c r="BI81" t="s">
        <v>8260</v>
      </c>
      <c r="BJ81" t="s">
        <v>20816</v>
      </c>
      <c r="BK81" t="s">
        <v>4027</v>
      </c>
      <c r="BL81">
        <v>183.48</v>
      </c>
      <c r="BM81">
        <v>1</v>
      </c>
      <c r="BN81">
        <v>1</v>
      </c>
      <c r="BO81" t="s">
        <v>4028</v>
      </c>
      <c r="BP81">
        <v>1</v>
      </c>
      <c r="BQ81" t="s">
        <v>4029</v>
      </c>
      <c r="BR81" t="s">
        <v>4030</v>
      </c>
      <c r="BS81" t="s">
        <v>4031</v>
      </c>
      <c r="BT81" s="124">
        <v>46150</v>
      </c>
      <c r="BU81" t="s">
        <v>2142</v>
      </c>
      <c r="BV81" t="s">
        <v>2171</v>
      </c>
      <c r="BX81" t="s">
        <v>20922</v>
      </c>
      <c r="BY81" t="s">
        <v>4030</v>
      </c>
      <c r="BZ81" t="s">
        <v>4034</v>
      </c>
      <c r="CA81" t="s">
        <v>20923</v>
      </c>
      <c r="CB81" t="s">
        <v>8297</v>
      </c>
      <c r="CD81" t="s">
        <v>4105</v>
      </c>
      <c r="CE81">
        <v>53.88</v>
      </c>
      <c r="CF81">
        <v>2.69</v>
      </c>
      <c r="CG81">
        <v>0.64649999999999996</v>
      </c>
      <c r="CH81">
        <v>1</v>
      </c>
      <c r="CI81">
        <v>53.88</v>
      </c>
      <c r="CJ81" s="17">
        <v>0.2</v>
      </c>
      <c r="CK81">
        <v>6.55</v>
      </c>
      <c r="CL81">
        <v>1</v>
      </c>
      <c r="CM81" t="s">
        <v>20921</v>
      </c>
      <c r="CN81" t="s">
        <v>4121</v>
      </c>
      <c r="CO81" t="s">
        <v>80</v>
      </c>
      <c r="CP81" t="s">
        <v>20923</v>
      </c>
      <c r="CQ81" t="s">
        <v>4121</v>
      </c>
      <c r="CS81" t="s">
        <v>21055</v>
      </c>
      <c r="CT81" t="s">
        <v>4050</v>
      </c>
      <c r="CU81" t="s">
        <v>4142</v>
      </c>
      <c r="CV81" t="s">
        <v>21056</v>
      </c>
      <c r="CW81" t="s">
        <v>8257</v>
      </c>
      <c r="CY81" t="s">
        <v>4149</v>
      </c>
      <c r="DA81" t="s">
        <v>4133</v>
      </c>
      <c r="DB81">
        <v>1</v>
      </c>
      <c r="DC81" t="s">
        <v>21057</v>
      </c>
      <c r="DD81" t="s">
        <v>211</v>
      </c>
      <c r="DE81" t="s">
        <v>21056</v>
      </c>
      <c r="DF81" t="s">
        <v>4158</v>
      </c>
    </row>
    <row r="82" spans="40:110" x14ac:dyDescent="0.25">
      <c r="AN82" s="104">
        <v>46150</v>
      </c>
      <c r="AO82" s="104">
        <v>46151</v>
      </c>
      <c r="AP82" t="b">
        <v>0</v>
      </c>
      <c r="AQ82" t="s">
        <v>4000</v>
      </c>
      <c r="AR82" t="s">
        <v>2700</v>
      </c>
      <c r="AS82" t="s">
        <v>4001</v>
      </c>
      <c r="AT82" t="s">
        <v>13</v>
      </c>
      <c r="AU82" t="s">
        <v>3814</v>
      </c>
      <c r="AV82" t="s">
        <v>2383</v>
      </c>
      <c r="AW82" t="s">
        <v>4002</v>
      </c>
      <c r="AX82">
        <v>34</v>
      </c>
      <c r="AY82">
        <v>33</v>
      </c>
      <c r="AZ82">
        <v>362276.39393939299</v>
      </c>
      <c r="BA82">
        <v>243936.39393939299</v>
      </c>
      <c r="BB82">
        <v>267572.818181818</v>
      </c>
      <c r="BC82">
        <v>29149.060606060601</v>
      </c>
      <c r="BD82">
        <v>11</v>
      </c>
      <c r="BE82">
        <v>13</v>
      </c>
      <c r="BG82" t="s">
        <v>20817</v>
      </c>
      <c r="BH82" t="s">
        <v>20818</v>
      </c>
      <c r="BI82" t="s">
        <v>8260</v>
      </c>
      <c r="BJ82" t="s">
        <v>20819</v>
      </c>
      <c r="BK82" t="s">
        <v>4027</v>
      </c>
      <c r="BL82">
        <v>75.48</v>
      </c>
      <c r="BM82">
        <v>1</v>
      </c>
      <c r="BN82">
        <v>1</v>
      </c>
      <c r="BO82" t="s">
        <v>4028</v>
      </c>
      <c r="BP82">
        <v>1</v>
      </c>
      <c r="BQ82" t="s">
        <v>4029</v>
      </c>
      <c r="BR82" t="s">
        <v>4030</v>
      </c>
      <c r="BS82" t="s">
        <v>4031</v>
      </c>
      <c r="BT82" s="124">
        <v>46150</v>
      </c>
      <c r="BU82" t="s">
        <v>2142</v>
      </c>
      <c r="BV82" t="s">
        <v>2171</v>
      </c>
      <c r="BX82" t="s">
        <v>20924</v>
      </c>
      <c r="BY82" t="s">
        <v>4030</v>
      </c>
      <c r="BZ82" t="s">
        <v>4034</v>
      </c>
      <c r="CA82" t="s">
        <v>20923</v>
      </c>
      <c r="CB82" t="s">
        <v>8297</v>
      </c>
      <c r="CD82" t="s">
        <v>4105</v>
      </c>
      <c r="CE82">
        <v>50.48</v>
      </c>
      <c r="CF82">
        <v>2.52</v>
      </c>
      <c r="CG82">
        <v>0.60599999999999998</v>
      </c>
      <c r="CH82">
        <v>1</v>
      </c>
      <c r="CI82">
        <v>50.48</v>
      </c>
      <c r="CJ82" s="17">
        <v>0.2</v>
      </c>
      <c r="CK82">
        <v>6.14</v>
      </c>
      <c r="CL82">
        <v>1</v>
      </c>
      <c r="CM82" t="s">
        <v>20921</v>
      </c>
      <c r="CN82" t="s">
        <v>4133</v>
      </c>
      <c r="CO82" t="s">
        <v>80</v>
      </c>
      <c r="CP82" t="s">
        <v>20923</v>
      </c>
      <c r="CQ82" t="s">
        <v>4121</v>
      </c>
      <c r="CS82" t="s">
        <v>21058</v>
      </c>
      <c r="CT82" t="s">
        <v>4050</v>
      </c>
      <c r="CU82" t="s">
        <v>4109</v>
      </c>
      <c r="CV82" t="s">
        <v>21059</v>
      </c>
      <c r="CW82" t="s">
        <v>4187</v>
      </c>
      <c r="CY82" t="s">
        <v>4111</v>
      </c>
      <c r="DA82" t="s">
        <v>4133</v>
      </c>
      <c r="DB82">
        <v>1</v>
      </c>
      <c r="DC82" t="s">
        <v>21060</v>
      </c>
      <c r="DD82" t="s">
        <v>211</v>
      </c>
      <c r="DE82" t="s">
        <v>21059</v>
      </c>
      <c r="DF82" t="s">
        <v>4158</v>
      </c>
    </row>
    <row r="83" spans="40:110" x14ac:dyDescent="0.25">
      <c r="AN83" s="104">
        <v>46150</v>
      </c>
      <c r="AO83" s="104">
        <v>46151</v>
      </c>
      <c r="AP83" t="b">
        <v>0</v>
      </c>
      <c r="AQ83" t="s">
        <v>4000</v>
      </c>
      <c r="AR83" t="s">
        <v>2700</v>
      </c>
      <c r="AS83" t="s">
        <v>4001</v>
      </c>
      <c r="AT83" t="s">
        <v>13</v>
      </c>
      <c r="AU83" t="s">
        <v>3818</v>
      </c>
      <c r="AV83" t="s">
        <v>2391</v>
      </c>
      <c r="AW83" t="s">
        <v>4002</v>
      </c>
      <c r="BG83" t="s">
        <v>20820</v>
      </c>
      <c r="BH83" t="s">
        <v>20821</v>
      </c>
      <c r="BI83" t="s">
        <v>8260</v>
      </c>
      <c r="BJ83" t="s">
        <v>20822</v>
      </c>
      <c r="BK83" t="s">
        <v>4027</v>
      </c>
      <c r="BL83">
        <v>151.08000000000001</v>
      </c>
      <c r="BM83">
        <v>1</v>
      </c>
      <c r="BN83">
        <v>1</v>
      </c>
      <c r="BO83" t="s">
        <v>4028</v>
      </c>
      <c r="BP83">
        <v>1</v>
      </c>
      <c r="BQ83" t="s">
        <v>4029</v>
      </c>
      <c r="BR83" t="s">
        <v>4030</v>
      </c>
      <c r="BS83" t="s">
        <v>4031</v>
      </c>
      <c r="BT83" s="124">
        <v>46150</v>
      </c>
      <c r="BU83" t="s">
        <v>2142</v>
      </c>
      <c r="BV83" t="s">
        <v>2171</v>
      </c>
      <c r="BX83" t="s">
        <v>20925</v>
      </c>
      <c r="BY83" t="s">
        <v>4030</v>
      </c>
      <c r="BZ83" t="s">
        <v>4034</v>
      </c>
      <c r="CA83" t="s">
        <v>20926</v>
      </c>
      <c r="CB83" t="s">
        <v>8297</v>
      </c>
      <c r="CD83" t="s">
        <v>4105</v>
      </c>
      <c r="CE83">
        <v>58.6</v>
      </c>
      <c r="CF83">
        <v>2.93</v>
      </c>
      <c r="CG83">
        <v>0.70350000000000001</v>
      </c>
      <c r="CH83">
        <v>1</v>
      </c>
      <c r="CI83">
        <v>58.6</v>
      </c>
      <c r="CJ83" s="17">
        <v>0.2</v>
      </c>
      <c r="CK83">
        <v>7.12</v>
      </c>
      <c r="CL83">
        <v>1</v>
      </c>
      <c r="CM83" t="s">
        <v>20921</v>
      </c>
      <c r="CN83" t="s">
        <v>4121</v>
      </c>
      <c r="CO83" t="s">
        <v>80</v>
      </c>
      <c r="CP83" t="s">
        <v>20926</v>
      </c>
      <c r="CQ83" t="s">
        <v>4121</v>
      </c>
      <c r="CS83" t="s">
        <v>21061</v>
      </c>
      <c r="CT83" t="s">
        <v>4050</v>
      </c>
      <c r="CU83" t="s">
        <v>4109</v>
      </c>
      <c r="CV83" t="s">
        <v>21062</v>
      </c>
      <c r="CW83" t="s">
        <v>8280</v>
      </c>
      <c r="CY83" t="s">
        <v>4105</v>
      </c>
      <c r="CZ83" s="17">
        <v>0.5</v>
      </c>
      <c r="DA83" t="s">
        <v>4133</v>
      </c>
      <c r="DB83">
        <v>1</v>
      </c>
      <c r="DC83" t="s">
        <v>21063</v>
      </c>
      <c r="DD83" t="s">
        <v>211</v>
      </c>
      <c r="DE83" t="s">
        <v>21062</v>
      </c>
      <c r="DF83" t="s">
        <v>4158</v>
      </c>
    </row>
    <row r="84" spans="40:110" x14ac:dyDescent="0.25">
      <c r="AN84" s="104">
        <v>46150</v>
      </c>
      <c r="AO84" s="104">
        <v>46151</v>
      </c>
      <c r="AP84" t="b">
        <v>0</v>
      </c>
      <c r="AQ84" t="s">
        <v>4000</v>
      </c>
      <c r="AR84" t="s">
        <v>2700</v>
      </c>
      <c r="AS84" t="s">
        <v>4001</v>
      </c>
      <c r="AT84" t="s">
        <v>13</v>
      </c>
      <c r="AU84" t="s">
        <v>4007</v>
      </c>
      <c r="AV84" t="s">
        <v>4008</v>
      </c>
      <c r="AW84" t="s">
        <v>4003</v>
      </c>
      <c r="BG84" t="s">
        <v>20823</v>
      </c>
      <c r="BH84" t="s">
        <v>20824</v>
      </c>
      <c r="BI84" t="s">
        <v>4445</v>
      </c>
      <c r="BJ84" t="s">
        <v>20825</v>
      </c>
      <c r="BK84" t="s">
        <v>4032</v>
      </c>
      <c r="BL84">
        <v>118.68</v>
      </c>
      <c r="BM84">
        <v>1</v>
      </c>
      <c r="BN84">
        <v>1</v>
      </c>
      <c r="BO84" t="s">
        <v>4028</v>
      </c>
      <c r="BP84">
        <v>1</v>
      </c>
      <c r="BQ84" t="s">
        <v>4029</v>
      </c>
      <c r="BR84" t="s">
        <v>4030</v>
      </c>
      <c r="BS84" t="s">
        <v>4031</v>
      </c>
      <c r="BT84" s="124">
        <v>46150</v>
      </c>
      <c r="BU84" t="s">
        <v>75</v>
      </c>
      <c r="BV84" t="s">
        <v>1720</v>
      </c>
      <c r="BX84" t="s">
        <v>20405</v>
      </c>
      <c r="BY84" t="s">
        <v>4108</v>
      </c>
      <c r="BZ84" t="s">
        <v>4109</v>
      </c>
      <c r="CA84" t="s">
        <v>20335</v>
      </c>
      <c r="CB84" t="s">
        <v>20335</v>
      </c>
      <c r="CC84" t="s">
        <v>13687</v>
      </c>
      <c r="CD84" t="s">
        <v>4105</v>
      </c>
      <c r="CE84">
        <v>89.88</v>
      </c>
      <c r="CF84">
        <v>7.49</v>
      </c>
      <c r="CH84">
        <v>0</v>
      </c>
      <c r="CI84">
        <v>89.88</v>
      </c>
      <c r="CL84">
        <v>1</v>
      </c>
      <c r="CM84" t="s">
        <v>20406</v>
      </c>
      <c r="CN84" t="s">
        <v>4106</v>
      </c>
      <c r="CO84" t="s">
        <v>84</v>
      </c>
      <c r="CP84" t="s">
        <v>20335</v>
      </c>
      <c r="CQ84" t="s">
        <v>4107</v>
      </c>
      <c r="CS84" t="s">
        <v>16767</v>
      </c>
      <c r="CT84" t="s">
        <v>4050</v>
      </c>
      <c r="CU84" t="s">
        <v>4032</v>
      </c>
      <c r="CV84" t="s">
        <v>16768</v>
      </c>
      <c r="CW84" t="s">
        <v>8257</v>
      </c>
      <c r="CY84" t="s">
        <v>4105</v>
      </c>
      <c r="CZ84" s="17">
        <v>0.5</v>
      </c>
      <c r="DA84" t="s">
        <v>4133</v>
      </c>
      <c r="DB84">
        <v>1</v>
      </c>
      <c r="DC84" t="s">
        <v>8847</v>
      </c>
      <c r="DD84" t="s">
        <v>880</v>
      </c>
      <c r="DE84" t="s">
        <v>16768</v>
      </c>
      <c r="DF84" t="s">
        <v>4158</v>
      </c>
    </row>
    <row r="85" spans="40:110" x14ac:dyDescent="0.25">
      <c r="AN85" s="104">
        <v>46150</v>
      </c>
      <c r="AO85" s="104">
        <v>46151</v>
      </c>
      <c r="AP85" t="b">
        <v>0</v>
      </c>
      <c r="AQ85" t="s">
        <v>4000</v>
      </c>
      <c r="AR85" t="s">
        <v>2700</v>
      </c>
      <c r="AS85" t="s">
        <v>4001</v>
      </c>
      <c r="AT85" t="s">
        <v>13</v>
      </c>
      <c r="AU85" t="s">
        <v>3824</v>
      </c>
      <c r="AV85" t="s">
        <v>2403</v>
      </c>
      <c r="AW85" t="s">
        <v>4002</v>
      </c>
      <c r="AX85">
        <v>25</v>
      </c>
      <c r="AY85">
        <v>25</v>
      </c>
      <c r="AZ85">
        <v>621711.19999999995</v>
      </c>
      <c r="BA85">
        <v>529532</v>
      </c>
      <c r="BB85">
        <v>348429.4</v>
      </c>
      <c r="BC85">
        <v>22493.32</v>
      </c>
      <c r="BD85">
        <v>5</v>
      </c>
      <c r="BE85">
        <v>5</v>
      </c>
      <c r="BG85" t="s">
        <v>20826</v>
      </c>
      <c r="BH85" t="s">
        <v>20827</v>
      </c>
      <c r="BI85" t="s">
        <v>4445</v>
      </c>
      <c r="BJ85" t="s">
        <v>20828</v>
      </c>
      <c r="BK85" t="s">
        <v>4032</v>
      </c>
      <c r="BL85">
        <v>150.54</v>
      </c>
      <c r="BM85">
        <v>1</v>
      </c>
      <c r="BN85">
        <v>1</v>
      </c>
      <c r="BO85" t="s">
        <v>4028</v>
      </c>
      <c r="BP85">
        <v>1</v>
      </c>
      <c r="BQ85" t="s">
        <v>4029</v>
      </c>
      <c r="BR85" t="s">
        <v>4030</v>
      </c>
      <c r="BS85" t="s">
        <v>4031</v>
      </c>
      <c r="BT85" s="124">
        <v>46150</v>
      </c>
      <c r="BU85" t="s">
        <v>75</v>
      </c>
      <c r="BV85" t="s">
        <v>1720</v>
      </c>
      <c r="BX85" t="s">
        <v>20927</v>
      </c>
      <c r="BY85" t="s">
        <v>4030</v>
      </c>
      <c r="BZ85" t="s">
        <v>4109</v>
      </c>
      <c r="CA85" t="s">
        <v>20928</v>
      </c>
      <c r="CB85" t="s">
        <v>20928</v>
      </c>
      <c r="CD85" t="s">
        <v>4111</v>
      </c>
      <c r="CE85">
        <v>491.88</v>
      </c>
      <c r="CF85">
        <v>40.99</v>
      </c>
      <c r="CH85">
        <v>0</v>
      </c>
      <c r="CI85">
        <v>491.88</v>
      </c>
      <c r="CL85">
        <v>1</v>
      </c>
      <c r="CM85" t="s">
        <v>20929</v>
      </c>
      <c r="CN85" t="s">
        <v>4106</v>
      </c>
      <c r="CO85" t="s">
        <v>84</v>
      </c>
      <c r="CP85" t="s">
        <v>20928</v>
      </c>
      <c r="CQ85" t="s">
        <v>4107</v>
      </c>
      <c r="CS85" t="s">
        <v>16769</v>
      </c>
      <c r="CT85" t="s">
        <v>4030</v>
      </c>
      <c r="CU85" t="s">
        <v>4032</v>
      </c>
      <c r="CV85" t="s">
        <v>16770</v>
      </c>
      <c r="CW85" t="s">
        <v>8438</v>
      </c>
      <c r="CY85" t="s">
        <v>4105</v>
      </c>
      <c r="DA85" t="s">
        <v>4133</v>
      </c>
      <c r="DB85">
        <v>1</v>
      </c>
      <c r="DC85" t="s">
        <v>16771</v>
      </c>
      <c r="DD85" t="s">
        <v>880</v>
      </c>
      <c r="DE85" t="s">
        <v>16770</v>
      </c>
      <c r="DF85" t="s">
        <v>4158</v>
      </c>
    </row>
    <row r="86" spans="40:110" x14ac:dyDescent="0.25">
      <c r="AN86" s="104">
        <v>46150</v>
      </c>
      <c r="AO86" s="104">
        <v>46151</v>
      </c>
      <c r="AP86" t="b">
        <v>0</v>
      </c>
      <c r="AQ86" t="s">
        <v>4000</v>
      </c>
      <c r="AR86" t="s">
        <v>2700</v>
      </c>
      <c r="AS86" t="s">
        <v>4001</v>
      </c>
      <c r="AT86" t="s">
        <v>13</v>
      </c>
      <c r="AU86" t="s">
        <v>3826</v>
      </c>
      <c r="AV86" t="s">
        <v>2407</v>
      </c>
      <c r="AW86" t="s">
        <v>4002</v>
      </c>
      <c r="AX86">
        <v>17</v>
      </c>
      <c r="AY86">
        <v>17</v>
      </c>
      <c r="AZ86">
        <v>544447</v>
      </c>
      <c r="BA86">
        <v>240354</v>
      </c>
      <c r="BB86">
        <v>931761.6</v>
      </c>
      <c r="BC86">
        <v>30045.470588235199</v>
      </c>
      <c r="BD86">
        <v>5</v>
      </c>
      <c r="BE86">
        <v>3</v>
      </c>
      <c r="BG86" t="s">
        <v>20829</v>
      </c>
      <c r="BH86" t="s">
        <v>20830</v>
      </c>
      <c r="BI86" t="s">
        <v>4445</v>
      </c>
      <c r="BJ86" t="s">
        <v>20831</v>
      </c>
      <c r="BK86" t="s">
        <v>4032</v>
      </c>
      <c r="BL86">
        <v>190.26</v>
      </c>
      <c r="BM86">
        <v>1</v>
      </c>
      <c r="BN86">
        <v>1</v>
      </c>
      <c r="BO86" t="s">
        <v>4056</v>
      </c>
      <c r="BP86">
        <v>1</v>
      </c>
      <c r="BQ86" t="s">
        <v>4029</v>
      </c>
      <c r="BR86" t="s">
        <v>4030</v>
      </c>
      <c r="BS86" t="s">
        <v>4031</v>
      </c>
      <c r="BT86" s="124">
        <v>46150</v>
      </c>
      <c r="BU86" t="s">
        <v>75</v>
      </c>
      <c r="BV86" t="s">
        <v>1720</v>
      </c>
      <c r="BX86" t="s">
        <v>20930</v>
      </c>
      <c r="BY86" t="s">
        <v>4030</v>
      </c>
      <c r="BZ86" t="s">
        <v>4032</v>
      </c>
      <c r="CA86" t="s">
        <v>20931</v>
      </c>
      <c r="CB86" t="s">
        <v>20931</v>
      </c>
      <c r="CD86" t="s">
        <v>4105</v>
      </c>
      <c r="CE86">
        <v>162.12</v>
      </c>
      <c r="CF86">
        <v>13.51</v>
      </c>
      <c r="CG86">
        <v>0.94569999999999999</v>
      </c>
      <c r="CH86">
        <v>0</v>
      </c>
      <c r="CI86">
        <v>162.12</v>
      </c>
      <c r="CK86">
        <v>20.82</v>
      </c>
      <c r="CL86">
        <v>1</v>
      </c>
      <c r="CM86" t="s">
        <v>20932</v>
      </c>
      <c r="CN86" t="s">
        <v>4106</v>
      </c>
      <c r="CO86" t="s">
        <v>84</v>
      </c>
      <c r="CP86" t="s">
        <v>20931</v>
      </c>
      <c r="CQ86" t="s">
        <v>4107</v>
      </c>
      <c r="CS86" t="s">
        <v>20552</v>
      </c>
      <c r="CT86" t="s">
        <v>4050</v>
      </c>
      <c r="CU86" t="s">
        <v>4027</v>
      </c>
      <c r="CV86" t="s">
        <v>20553</v>
      </c>
      <c r="CW86" t="s">
        <v>8257</v>
      </c>
      <c r="CY86" t="s">
        <v>4105</v>
      </c>
      <c r="DA86" t="s">
        <v>4133</v>
      </c>
      <c r="DB86">
        <v>1</v>
      </c>
      <c r="DC86" t="s">
        <v>20554</v>
      </c>
      <c r="DD86" t="s">
        <v>880</v>
      </c>
      <c r="DE86" t="s">
        <v>20553</v>
      </c>
      <c r="DF86" t="s">
        <v>4158</v>
      </c>
    </row>
    <row r="87" spans="40:110" x14ac:dyDescent="0.25">
      <c r="AN87" s="104">
        <v>46150</v>
      </c>
      <c r="AO87" s="104">
        <v>46151</v>
      </c>
      <c r="AP87" t="b">
        <v>0</v>
      </c>
      <c r="AQ87" t="s">
        <v>4000</v>
      </c>
      <c r="AR87" t="s">
        <v>2700</v>
      </c>
      <c r="AS87" t="s">
        <v>4001</v>
      </c>
      <c r="AT87" t="s">
        <v>13</v>
      </c>
      <c r="AU87" t="s">
        <v>3827</v>
      </c>
      <c r="AV87" t="s">
        <v>2409</v>
      </c>
      <c r="AW87" t="s">
        <v>4009</v>
      </c>
      <c r="BG87" t="s">
        <v>20250</v>
      </c>
      <c r="BI87" t="s">
        <v>4066</v>
      </c>
      <c r="BM87">
        <v>0</v>
      </c>
      <c r="BN87">
        <v>1</v>
      </c>
      <c r="BS87" t="s">
        <v>4031</v>
      </c>
      <c r="BT87" s="124">
        <v>46150</v>
      </c>
      <c r="BU87" t="s">
        <v>2207</v>
      </c>
      <c r="BV87" t="s">
        <v>1720</v>
      </c>
      <c r="BX87" t="s">
        <v>20933</v>
      </c>
      <c r="BY87" t="s">
        <v>4030</v>
      </c>
      <c r="BZ87" t="s">
        <v>4032</v>
      </c>
      <c r="CA87" t="s">
        <v>20931</v>
      </c>
      <c r="CB87" t="s">
        <v>20931</v>
      </c>
      <c r="CD87" t="s">
        <v>4105</v>
      </c>
      <c r="CE87">
        <v>161.16</v>
      </c>
      <c r="CF87">
        <v>13.43</v>
      </c>
      <c r="CG87">
        <v>0.94010000000000005</v>
      </c>
      <c r="CH87">
        <v>0</v>
      </c>
      <c r="CI87">
        <v>161.16</v>
      </c>
      <c r="CK87">
        <v>20.68</v>
      </c>
      <c r="CL87">
        <v>1</v>
      </c>
      <c r="CM87" t="s">
        <v>20932</v>
      </c>
      <c r="CN87" t="s">
        <v>4106</v>
      </c>
      <c r="CO87" t="s">
        <v>84</v>
      </c>
      <c r="CP87" t="s">
        <v>20931</v>
      </c>
      <c r="CQ87" t="s">
        <v>4107</v>
      </c>
      <c r="CS87" t="s">
        <v>20555</v>
      </c>
      <c r="CT87" t="s">
        <v>4030</v>
      </c>
      <c r="CU87" t="s">
        <v>4109</v>
      </c>
      <c r="CV87" t="s">
        <v>20556</v>
      </c>
      <c r="CW87" t="s">
        <v>20513</v>
      </c>
      <c r="CY87" t="s">
        <v>4105</v>
      </c>
      <c r="DA87" t="s">
        <v>4133</v>
      </c>
      <c r="DB87">
        <v>1</v>
      </c>
      <c r="DC87" t="s">
        <v>9293</v>
      </c>
      <c r="DD87" t="s">
        <v>214</v>
      </c>
      <c r="DE87" t="s">
        <v>20556</v>
      </c>
      <c r="DF87" t="s">
        <v>4158</v>
      </c>
    </row>
    <row r="88" spans="40:110" x14ac:dyDescent="0.25">
      <c r="AN88" s="104">
        <v>46150</v>
      </c>
      <c r="AO88" s="104">
        <v>46151</v>
      </c>
      <c r="AP88" t="b">
        <v>0</v>
      </c>
      <c r="AQ88" t="s">
        <v>4000</v>
      </c>
      <c r="AR88" t="s">
        <v>2700</v>
      </c>
      <c r="AS88" t="s">
        <v>4001</v>
      </c>
      <c r="AT88" t="s">
        <v>13</v>
      </c>
      <c r="AU88" t="s">
        <v>3835</v>
      </c>
      <c r="AV88" t="s">
        <v>2425</v>
      </c>
      <c r="AW88" t="s">
        <v>4002</v>
      </c>
      <c r="BG88" t="s">
        <v>20832</v>
      </c>
      <c r="BI88" t="s">
        <v>4067</v>
      </c>
      <c r="BM88">
        <v>0</v>
      </c>
      <c r="BN88">
        <v>1</v>
      </c>
      <c r="BS88" t="s">
        <v>4041</v>
      </c>
      <c r="BT88" s="124">
        <v>46150</v>
      </c>
      <c r="BU88" t="s">
        <v>2229</v>
      </c>
      <c r="BV88" t="s">
        <v>1720</v>
      </c>
      <c r="BX88" t="s">
        <v>20934</v>
      </c>
      <c r="BY88" t="s">
        <v>4030</v>
      </c>
      <c r="BZ88" t="s">
        <v>4032</v>
      </c>
      <c r="CA88" t="s">
        <v>20935</v>
      </c>
      <c r="CB88" t="s">
        <v>20935</v>
      </c>
      <c r="CD88" t="s">
        <v>4105</v>
      </c>
      <c r="CE88">
        <v>212.04</v>
      </c>
      <c r="CF88">
        <v>17.670000000000002</v>
      </c>
      <c r="CG88">
        <v>1.2369000000000001</v>
      </c>
      <c r="CH88">
        <v>0</v>
      </c>
      <c r="CI88">
        <v>212.04</v>
      </c>
      <c r="CK88">
        <v>27.22</v>
      </c>
      <c r="CL88">
        <v>1</v>
      </c>
      <c r="CM88" t="s">
        <v>20936</v>
      </c>
      <c r="CN88" t="s">
        <v>4133</v>
      </c>
      <c r="CO88" t="s">
        <v>84</v>
      </c>
      <c r="CP88" t="s">
        <v>20935</v>
      </c>
      <c r="CQ88" t="s">
        <v>4107</v>
      </c>
      <c r="CS88" t="s">
        <v>20557</v>
      </c>
      <c r="CT88" t="s">
        <v>4030</v>
      </c>
      <c r="CU88" t="s">
        <v>4142</v>
      </c>
      <c r="CV88" t="s">
        <v>20558</v>
      </c>
      <c r="CW88" t="s">
        <v>8850</v>
      </c>
      <c r="CX88" t="s">
        <v>4116</v>
      </c>
      <c r="CY88" t="s">
        <v>4105</v>
      </c>
      <c r="DA88" t="s">
        <v>4133</v>
      </c>
      <c r="DB88">
        <v>1</v>
      </c>
      <c r="DC88" t="s">
        <v>20559</v>
      </c>
      <c r="DD88" t="s">
        <v>214</v>
      </c>
      <c r="DE88" t="s">
        <v>20558</v>
      </c>
      <c r="DF88" t="s">
        <v>4158</v>
      </c>
    </row>
    <row r="89" spans="40:110" x14ac:dyDescent="0.25">
      <c r="AN89" s="104">
        <v>46150</v>
      </c>
      <c r="AO89" s="104">
        <v>46151</v>
      </c>
      <c r="AP89" t="b">
        <v>0</v>
      </c>
      <c r="AQ89" t="s">
        <v>4000</v>
      </c>
      <c r="AR89" t="s">
        <v>2700</v>
      </c>
      <c r="AS89" t="s">
        <v>4001</v>
      </c>
      <c r="AT89" t="s">
        <v>13</v>
      </c>
      <c r="AU89" t="s">
        <v>3837</v>
      </c>
      <c r="AV89" t="s">
        <v>2429</v>
      </c>
      <c r="AW89" t="s">
        <v>4002</v>
      </c>
      <c r="AX89">
        <v>27</v>
      </c>
      <c r="AY89">
        <v>26</v>
      </c>
      <c r="AZ89">
        <v>441462.653846153</v>
      </c>
      <c r="BA89">
        <v>414947.34615384601</v>
      </c>
      <c r="BB89">
        <v>1698</v>
      </c>
      <c r="BC89">
        <v>26450</v>
      </c>
      <c r="BD89">
        <v>1</v>
      </c>
      <c r="BE89">
        <v>11</v>
      </c>
      <c r="BG89" t="s">
        <v>20833</v>
      </c>
      <c r="BI89" t="s">
        <v>4067</v>
      </c>
      <c r="BM89">
        <v>0</v>
      </c>
      <c r="BN89">
        <v>1</v>
      </c>
      <c r="BS89" t="s">
        <v>4041</v>
      </c>
      <c r="BT89" s="124">
        <v>46150</v>
      </c>
      <c r="BU89" t="s">
        <v>2229</v>
      </c>
      <c r="BV89" t="s">
        <v>1720</v>
      </c>
      <c r="BX89" t="s">
        <v>20407</v>
      </c>
      <c r="BY89" t="s">
        <v>4030</v>
      </c>
      <c r="BZ89" t="s">
        <v>4109</v>
      </c>
      <c r="CA89" t="s">
        <v>20408</v>
      </c>
      <c r="CB89" t="s">
        <v>8485</v>
      </c>
      <c r="CD89" t="s">
        <v>4105</v>
      </c>
      <c r="CE89">
        <v>137.88</v>
      </c>
      <c r="CF89">
        <v>11.49</v>
      </c>
      <c r="CG89">
        <v>4.5949999999999998</v>
      </c>
      <c r="CH89">
        <v>1</v>
      </c>
      <c r="CI89">
        <v>137.88</v>
      </c>
      <c r="CJ89" s="17">
        <v>0.2</v>
      </c>
      <c r="CK89">
        <v>65.489999999999995</v>
      </c>
      <c r="CL89">
        <v>1</v>
      </c>
      <c r="CM89" t="s">
        <v>20409</v>
      </c>
      <c r="CN89" t="s">
        <v>4121</v>
      </c>
      <c r="CO89" t="s">
        <v>84</v>
      </c>
      <c r="CP89" t="s">
        <v>20408</v>
      </c>
      <c r="CQ89" t="s">
        <v>4121</v>
      </c>
      <c r="CS89" t="s">
        <v>21064</v>
      </c>
      <c r="CT89" t="s">
        <v>4030</v>
      </c>
      <c r="CU89" t="s">
        <v>4032</v>
      </c>
      <c r="CV89" t="s">
        <v>20558</v>
      </c>
      <c r="CW89" t="s">
        <v>8391</v>
      </c>
      <c r="CY89" t="s">
        <v>4105</v>
      </c>
      <c r="DA89" t="s">
        <v>4133</v>
      </c>
      <c r="DB89">
        <v>1</v>
      </c>
      <c r="DC89" t="s">
        <v>20559</v>
      </c>
      <c r="DD89" t="s">
        <v>214</v>
      </c>
      <c r="DE89" t="s">
        <v>20558</v>
      </c>
      <c r="DF89" t="s">
        <v>4158</v>
      </c>
    </row>
    <row r="90" spans="40:110" x14ac:dyDescent="0.25">
      <c r="AN90" s="104">
        <v>46150</v>
      </c>
      <c r="AO90" s="104">
        <v>46151</v>
      </c>
      <c r="AP90" t="b">
        <v>0</v>
      </c>
      <c r="AQ90" t="s">
        <v>4000</v>
      </c>
      <c r="AR90" t="s">
        <v>2700</v>
      </c>
      <c r="AS90" t="s">
        <v>4001</v>
      </c>
      <c r="AT90" t="s">
        <v>13</v>
      </c>
      <c r="AU90" t="s">
        <v>3838</v>
      </c>
      <c r="AV90" t="s">
        <v>2431</v>
      </c>
      <c r="AW90" t="s">
        <v>4002</v>
      </c>
      <c r="BG90" t="s">
        <v>20834</v>
      </c>
      <c r="BI90" t="s">
        <v>4067</v>
      </c>
      <c r="BM90">
        <v>0</v>
      </c>
      <c r="BN90">
        <v>1</v>
      </c>
      <c r="BS90" t="s">
        <v>4041</v>
      </c>
      <c r="BT90" s="124">
        <v>46150</v>
      </c>
      <c r="BU90" t="s">
        <v>2229</v>
      </c>
      <c r="BV90" t="s">
        <v>1720</v>
      </c>
      <c r="BX90" t="s">
        <v>20410</v>
      </c>
      <c r="BY90" t="s">
        <v>4030</v>
      </c>
      <c r="BZ90" t="s">
        <v>4109</v>
      </c>
      <c r="CA90" t="s">
        <v>20408</v>
      </c>
      <c r="CB90" t="s">
        <v>8485</v>
      </c>
      <c r="CD90" t="s">
        <v>4105</v>
      </c>
      <c r="CE90">
        <v>113.88</v>
      </c>
      <c r="CF90">
        <v>9.49</v>
      </c>
      <c r="CG90">
        <v>3.7949999999999999</v>
      </c>
      <c r="CH90">
        <v>1</v>
      </c>
      <c r="CI90">
        <v>113.88</v>
      </c>
      <c r="CJ90" s="17">
        <v>0.2</v>
      </c>
      <c r="CK90">
        <v>54.09</v>
      </c>
      <c r="CL90">
        <v>1</v>
      </c>
      <c r="CM90" t="s">
        <v>20409</v>
      </c>
      <c r="CN90" t="s">
        <v>4121</v>
      </c>
      <c r="CO90" t="s">
        <v>84</v>
      </c>
      <c r="CP90" t="s">
        <v>20408</v>
      </c>
      <c r="CQ90" t="s">
        <v>4121</v>
      </c>
      <c r="CS90" t="s">
        <v>21065</v>
      </c>
      <c r="CT90" t="s">
        <v>4030</v>
      </c>
      <c r="CU90" t="s">
        <v>4034</v>
      </c>
      <c r="CV90" t="s">
        <v>20944</v>
      </c>
      <c r="CW90" t="s">
        <v>8595</v>
      </c>
      <c r="CX90" t="s">
        <v>4410</v>
      </c>
      <c r="CY90" t="s">
        <v>4105</v>
      </c>
      <c r="DA90" t="s">
        <v>4133</v>
      </c>
      <c r="DB90">
        <v>1</v>
      </c>
      <c r="DC90" t="s">
        <v>21066</v>
      </c>
      <c r="DD90" t="s">
        <v>214</v>
      </c>
      <c r="DE90" t="s">
        <v>20944</v>
      </c>
      <c r="DF90" t="s">
        <v>4158</v>
      </c>
    </row>
    <row r="91" spans="40:110" x14ac:dyDescent="0.25">
      <c r="AN91" s="104">
        <v>46150</v>
      </c>
      <c r="AO91" s="104">
        <v>46151</v>
      </c>
      <c r="AP91" t="b">
        <v>0</v>
      </c>
      <c r="AQ91" t="s">
        <v>4000</v>
      </c>
      <c r="AR91" t="s">
        <v>2700</v>
      </c>
      <c r="AS91" t="s">
        <v>4001</v>
      </c>
      <c r="AT91" t="s">
        <v>13</v>
      </c>
      <c r="AU91" t="s">
        <v>3878</v>
      </c>
      <c r="AV91" t="s">
        <v>2510</v>
      </c>
      <c r="AW91" t="s">
        <v>4002</v>
      </c>
      <c r="AX91">
        <v>32</v>
      </c>
      <c r="AY91">
        <v>31</v>
      </c>
      <c r="AZ91">
        <v>426341.80645161198</v>
      </c>
      <c r="BA91">
        <v>393280.54838709597</v>
      </c>
      <c r="BB91">
        <v>54228.384615384603</v>
      </c>
      <c r="BC91">
        <v>10320.322580645099</v>
      </c>
      <c r="BD91">
        <v>13</v>
      </c>
      <c r="BE91">
        <v>10</v>
      </c>
      <c r="BG91" t="s">
        <v>10739</v>
      </c>
      <c r="BH91" t="s">
        <v>10740</v>
      </c>
      <c r="BI91" t="s">
        <v>4069</v>
      </c>
      <c r="BJ91" t="s">
        <v>10741</v>
      </c>
      <c r="BK91" t="s">
        <v>4027</v>
      </c>
      <c r="BL91">
        <v>64.680000000000007</v>
      </c>
      <c r="BM91">
        <v>1</v>
      </c>
      <c r="BN91">
        <v>1</v>
      </c>
      <c r="BO91" t="s">
        <v>4028</v>
      </c>
      <c r="BP91">
        <v>1</v>
      </c>
      <c r="BQ91" t="s">
        <v>4029</v>
      </c>
      <c r="BR91" t="s">
        <v>4030</v>
      </c>
      <c r="BS91" t="s">
        <v>4031</v>
      </c>
      <c r="BT91" s="124">
        <v>46150</v>
      </c>
      <c r="BU91" t="s">
        <v>2327</v>
      </c>
      <c r="BV91" t="s">
        <v>1720</v>
      </c>
      <c r="BX91" t="s">
        <v>20411</v>
      </c>
      <c r="BY91" t="s">
        <v>4108</v>
      </c>
      <c r="BZ91" t="s">
        <v>4109</v>
      </c>
      <c r="CA91" t="s">
        <v>20412</v>
      </c>
      <c r="CB91" t="s">
        <v>20413</v>
      </c>
      <c r="CC91" t="s">
        <v>13687</v>
      </c>
      <c r="CD91" t="s">
        <v>4105</v>
      </c>
      <c r="CE91">
        <v>143.88</v>
      </c>
      <c r="CF91">
        <v>11.99</v>
      </c>
      <c r="CG91">
        <v>1.1510400000000001</v>
      </c>
      <c r="CH91">
        <v>1</v>
      </c>
      <c r="CI91">
        <v>143.88</v>
      </c>
      <c r="CJ91" s="17">
        <v>0.2</v>
      </c>
      <c r="CK91">
        <v>13.81</v>
      </c>
      <c r="CL91">
        <v>1</v>
      </c>
      <c r="CM91" t="s">
        <v>20406</v>
      </c>
      <c r="CN91" t="s">
        <v>4121</v>
      </c>
      <c r="CO91" t="s">
        <v>84</v>
      </c>
      <c r="CP91" t="s">
        <v>20412</v>
      </c>
      <c r="CQ91" t="s">
        <v>4121</v>
      </c>
      <c r="CS91" t="s">
        <v>21067</v>
      </c>
      <c r="CT91" t="s">
        <v>4030</v>
      </c>
      <c r="CU91" t="s">
        <v>4034</v>
      </c>
      <c r="CV91" t="s">
        <v>21068</v>
      </c>
      <c r="CW91" t="s">
        <v>8595</v>
      </c>
      <c r="CX91" t="s">
        <v>4410</v>
      </c>
      <c r="CY91" t="s">
        <v>4105</v>
      </c>
      <c r="DA91" t="s">
        <v>4133</v>
      </c>
      <c r="DB91">
        <v>1</v>
      </c>
      <c r="DC91" t="s">
        <v>21066</v>
      </c>
      <c r="DD91" t="s">
        <v>214</v>
      </c>
      <c r="DE91" t="s">
        <v>21068</v>
      </c>
      <c r="DF91" t="s">
        <v>4158</v>
      </c>
    </row>
    <row r="92" spans="40:110" x14ac:dyDescent="0.25">
      <c r="AN92" s="104">
        <v>46150</v>
      </c>
      <c r="AO92" s="104">
        <v>46151</v>
      </c>
      <c r="AP92" t="b">
        <v>0</v>
      </c>
      <c r="AQ92" t="s">
        <v>4000</v>
      </c>
      <c r="AR92" t="s">
        <v>2700</v>
      </c>
      <c r="AS92" t="s">
        <v>4001</v>
      </c>
      <c r="AT92" t="s">
        <v>13</v>
      </c>
      <c r="AU92" t="s">
        <v>3894</v>
      </c>
      <c r="AV92" t="s">
        <v>2540</v>
      </c>
      <c r="AW92" t="s">
        <v>4002</v>
      </c>
      <c r="BG92" t="s">
        <v>20835</v>
      </c>
      <c r="BH92" t="s">
        <v>20836</v>
      </c>
      <c r="BI92" t="s">
        <v>4071</v>
      </c>
      <c r="BJ92" t="s">
        <v>20837</v>
      </c>
      <c r="BK92" t="s">
        <v>4032</v>
      </c>
      <c r="BL92">
        <v>122.4</v>
      </c>
      <c r="BM92">
        <v>0</v>
      </c>
      <c r="BN92">
        <v>1</v>
      </c>
      <c r="BO92" t="s">
        <v>4028</v>
      </c>
      <c r="BP92">
        <v>1</v>
      </c>
      <c r="BQ92" t="s">
        <v>4029</v>
      </c>
      <c r="BR92" t="s">
        <v>4030</v>
      </c>
      <c r="BS92" t="s">
        <v>4031</v>
      </c>
      <c r="BT92" s="124">
        <v>46150</v>
      </c>
      <c r="BU92" t="s">
        <v>2357</v>
      </c>
      <c r="BV92" t="s">
        <v>1381</v>
      </c>
      <c r="BX92" t="s">
        <v>20414</v>
      </c>
      <c r="BY92" t="s">
        <v>4108</v>
      </c>
      <c r="BZ92" t="s">
        <v>4109</v>
      </c>
      <c r="CA92" t="s">
        <v>20398</v>
      </c>
      <c r="CB92" t="s">
        <v>20413</v>
      </c>
      <c r="CC92" t="s">
        <v>13687</v>
      </c>
      <c r="CD92" t="s">
        <v>4105</v>
      </c>
      <c r="CE92">
        <v>71.88</v>
      </c>
      <c r="CF92">
        <v>5.99</v>
      </c>
      <c r="CG92">
        <v>0.57504</v>
      </c>
      <c r="CH92">
        <v>1</v>
      </c>
      <c r="CI92">
        <v>71.88</v>
      </c>
      <c r="CJ92" s="17">
        <v>0.2</v>
      </c>
      <c r="CK92">
        <v>6.9</v>
      </c>
      <c r="CL92">
        <v>1</v>
      </c>
      <c r="CM92" t="s">
        <v>20406</v>
      </c>
      <c r="CN92" t="s">
        <v>4121</v>
      </c>
      <c r="CO92" t="s">
        <v>84</v>
      </c>
      <c r="CP92" t="s">
        <v>20398</v>
      </c>
      <c r="CQ92" t="s">
        <v>4121</v>
      </c>
      <c r="CS92" t="s">
        <v>21069</v>
      </c>
      <c r="CT92" t="s">
        <v>4030</v>
      </c>
      <c r="CU92" t="s">
        <v>4034</v>
      </c>
      <c r="CV92" t="s">
        <v>21070</v>
      </c>
      <c r="CW92" t="s">
        <v>8595</v>
      </c>
      <c r="CX92" t="s">
        <v>4410</v>
      </c>
      <c r="CY92" t="s">
        <v>4105</v>
      </c>
      <c r="DA92" t="s">
        <v>4133</v>
      </c>
      <c r="DB92">
        <v>1</v>
      </c>
      <c r="DC92" t="s">
        <v>21066</v>
      </c>
      <c r="DD92" t="s">
        <v>214</v>
      </c>
      <c r="DE92" t="s">
        <v>21070</v>
      </c>
      <c r="DF92" t="s">
        <v>4158</v>
      </c>
    </row>
    <row r="93" spans="40:110" x14ac:dyDescent="0.25">
      <c r="AN93" s="104">
        <v>46150</v>
      </c>
      <c r="AO93" s="104">
        <v>46151</v>
      </c>
      <c r="AP93" t="b">
        <v>0</v>
      </c>
      <c r="AQ93" t="s">
        <v>4000</v>
      </c>
      <c r="AR93" t="s">
        <v>2700</v>
      </c>
      <c r="AS93" t="s">
        <v>4001</v>
      </c>
      <c r="AT93" t="s">
        <v>13</v>
      </c>
      <c r="AU93" t="s">
        <v>3901</v>
      </c>
      <c r="AV93" t="s">
        <v>253</v>
      </c>
      <c r="AW93" t="s">
        <v>3995</v>
      </c>
      <c r="AX93">
        <v>18</v>
      </c>
      <c r="AY93">
        <v>18</v>
      </c>
      <c r="AZ93">
        <v>579631.94444444403</v>
      </c>
      <c r="BA93">
        <v>370330.94444444397</v>
      </c>
      <c r="BB93">
        <v>188503.4375</v>
      </c>
      <c r="BC93">
        <v>41742.388888888803</v>
      </c>
      <c r="BD93">
        <v>16</v>
      </c>
      <c r="BE93">
        <v>2</v>
      </c>
      <c r="BG93" t="s">
        <v>20251</v>
      </c>
      <c r="BH93" t="s">
        <v>20252</v>
      </c>
      <c r="BI93" t="s">
        <v>4073</v>
      </c>
      <c r="BJ93" t="s">
        <v>20253</v>
      </c>
      <c r="BK93" t="s">
        <v>4032</v>
      </c>
      <c r="BL93">
        <v>110</v>
      </c>
      <c r="BM93">
        <v>1</v>
      </c>
      <c r="BN93">
        <v>1</v>
      </c>
      <c r="BO93" t="s">
        <v>4060</v>
      </c>
      <c r="BP93">
        <v>1</v>
      </c>
      <c r="BQ93" t="s">
        <v>4029</v>
      </c>
      <c r="BR93" t="s">
        <v>4030</v>
      </c>
      <c r="BS93" t="s">
        <v>4031</v>
      </c>
      <c r="BT93" s="124">
        <v>46150</v>
      </c>
      <c r="BU93" t="s">
        <v>2383</v>
      </c>
      <c r="BV93" t="s">
        <v>1720</v>
      </c>
      <c r="BX93" t="s">
        <v>20415</v>
      </c>
      <c r="BY93" t="s">
        <v>4030</v>
      </c>
      <c r="BZ93" t="s">
        <v>4109</v>
      </c>
      <c r="CA93" t="s">
        <v>20416</v>
      </c>
      <c r="CB93" t="s">
        <v>8297</v>
      </c>
      <c r="CC93" t="s">
        <v>4384</v>
      </c>
      <c r="CD93" t="s">
        <v>4105</v>
      </c>
      <c r="CE93">
        <v>161.88</v>
      </c>
      <c r="CF93">
        <v>13.49</v>
      </c>
      <c r="CG93">
        <v>1.2948</v>
      </c>
      <c r="CH93">
        <v>1</v>
      </c>
      <c r="CI93">
        <v>161.88</v>
      </c>
      <c r="CJ93" s="17">
        <v>0.2</v>
      </c>
      <c r="CK93">
        <v>19.100000000000001</v>
      </c>
      <c r="CL93">
        <v>1</v>
      </c>
      <c r="CM93" t="s">
        <v>20417</v>
      </c>
      <c r="CN93" t="s">
        <v>4121</v>
      </c>
      <c r="CO93" t="s">
        <v>84</v>
      </c>
      <c r="CP93" t="s">
        <v>20416</v>
      </c>
      <c r="CQ93" t="s">
        <v>4121</v>
      </c>
      <c r="CS93" t="s">
        <v>17050</v>
      </c>
      <c r="CT93" t="s">
        <v>4030</v>
      </c>
      <c r="CU93" t="s">
        <v>4109</v>
      </c>
      <c r="CV93" t="s">
        <v>16770</v>
      </c>
      <c r="CW93" t="s">
        <v>8558</v>
      </c>
      <c r="CY93" t="s">
        <v>4105</v>
      </c>
      <c r="DA93" t="s">
        <v>4133</v>
      </c>
      <c r="DB93">
        <v>1</v>
      </c>
      <c r="DC93" t="s">
        <v>17051</v>
      </c>
      <c r="DD93" t="s">
        <v>71</v>
      </c>
      <c r="DE93" t="s">
        <v>16770</v>
      </c>
      <c r="DF93" t="s">
        <v>4158</v>
      </c>
    </row>
    <row r="94" spans="40:110" x14ac:dyDescent="0.25">
      <c r="AN94" s="104">
        <v>46150</v>
      </c>
      <c r="AO94" s="104">
        <v>46151</v>
      </c>
      <c r="AP94" t="b">
        <v>0</v>
      </c>
      <c r="AQ94" t="s">
        <v>4000</v>
      </c>
      <c r="AR94" t="s">
        <v>2700</v>
      </c>
      <c r="AS94" t="s">
        <v>4001</v>
      </c>
      <c r="AT94" t="s">
        <v>13</v>
      </c>
      <c r="AU94" t="s">
        <v>3904</v>
      </c>
      <c r="AV94" t="s">
        <v>2559</v>
      </c>
      <c r="AW94" t="s">
        <v>4002</v>
      </c>
      <c r="BG94" t="s">
        <v>20838</v>
      </c>
      <c r="BH94" t="s">
        <v>20839</v>
      </c>
      <c r="BI94" t="s">
        <v>4076</v>
      </c>
      <c r="BJ94" t="s">
        <v>20840</v>
      </c>
      <c r="BK94" t="s">
        <v>4032</v>
      </c>
      <c r="BL94">
        <v>124.92</v>
      </c>
      <c r="BM94">
        <v>1</v>
      </c>
      <c r="BN94">
        <v>1</v>
      </c>
      <c r="BO94" t="s">
        <v>4028</v>
      </c>
      <c r="BP94">
        <v>1</v>
      </c>
      <c r="BQ94" t="s">
        <v>4029</v>
      </c>
      <c r="BR94" t="s">
        <v>4030</v>
      </c>
      <c r="BS94" t="s">
        <v>4031</v>
      </c>
      <c r="BT94" s="124">
        <v>46150</v>
      </c>
      <c r="BU94" t="s">
        <v>2429</v>
      </c>
      <c r="BV94" t="s">
        <v>1720</v>
      </c>
      <c r="BX94" t="s">
        <v>20937</v>
      </c>
      <c r="BY94" t="s">
        <v>4030</v>
      </c>
      <c r="BZ94" t="s">
        <v>4126</v>
      </c>
      <c r="CA94" t="s">
        <v>20938</v>
      </c>
      <c r="CB94" t="s">
        <v>8298</v>
      </c>
      <c r="CD94" t="s">
        <v>4105</v>
      </c>
      <c r="CE94">
        <v>141.33000000000001</v>
      </c>
      <c r="CF94">
        <v>6.73</v>
      </c>
      <c r="CG94">
        <v>4.8464999999999998</v>
      </c>
      <c r="CH94">
        <v>1</v>
      </c>
      <c r="CI94">
        <v>141.33000000000001</v>
      </c>
      <c r="CJ94" s="17">
        <v>0.2</v>
      </c>
      <c r="CK94">
        <v>45.43</v>
      </c>
      <c r="CL94">
        <v>1</v>
      </c>
      <c r="CM94" t="s">
        <v>20939</v>
      </c>
      <c r="CN94" t="s">
        <v>4121</v>
      </c>
      <c r="CO94" t="s">
        <v>1891</v>
      </c>
      <c r="CP94" t="s">
        <v>20938</v>
      </c>
      <c r="CQ94" t="s">
        <v>4121</v>
      </c>
      <c r="CS94" t="s">
        <v>17052</v>
      </c>
      <c r="CT94" t="s">
        <v>4030</v>
      </c>
      <c r="CU94" t="s">
        <v>4034</v>
      </c>
      <c r="CV94" t="s">
        <v>17053</v>
      </c>
      <c r="CW94" t="s">
        <v>8438</v>
      </c>
      <c r="CX94" t="s">
        <v>4452</v>
      </c>
      <c r="CY94" t="s">
        <v>4105</v>
      </c>
      <c r="DA94" t="s">
        <v>4133</v>
      </c>
      <c r="DB94">
        <v>1</v>
      </c>
      <c r="DC94" t="s">
        <v>17054</v>
      </c>
      <c r="DD94" t="s">
        <v>71</v>
      </c>
      <c r="DE94" t="s">
        <v>17053</v>
      </c>
      <c r="DF94" t="s">
        <v>4158</v>
      </c>
    </row>
    <row r="95" spans="40:110" x14ac:dyDescent="0.25">
      <c r="AN95" s="104">
        <v>46150</v>
      </c>
      <c r="AO95" s="104">
        <v>46151</v>
      </c>
      <c r="AP95" t="b">
        <v>0</v>
      </c>
      <c r="AQ95" t="s">
        <v>4000</v>
      </c>
      <c r="AR95" t="s">
        <v>2700</v>
      </c>
      <c r="AS95" t="s">
        <v>4001</v>
      </c>
      <c r="AT95" t="s">
        <v>13</v>
      </c>
      <c r="AU95" t="s">
        <v>3905</v>
      </c>
      <c r="AV95" t="s">
        <v>2561</v>
      </c>
      <c r="AW95" t="s">
        <v>4002</v>
      </c>
      <c r="BG95" t="s">
        <v>20266</v>
      </c>
      <c r="BH95" t="s">
        <v>20267</v>
      </c>
      <c r="BI95" t="s">
        <v>4076</v>
      </c>
      <c r="BJ95" t="s">
        <v>20268</v>
      </c>
      <c r="BK95" t="s">
        <v>4034</v>
      </c>
      <c r="BL95">
        <v>88.98</v>
      </c>
      <c r="BM95">
        <v>1</v>
      </c>
      <c r="BN95">
        <v>1</v>
      </c>
      <c r="BO95" t="s">
        <v>4028</v>
      </c>
      <c r="BP95">
        <v>1</v>
      </c>
      <c r="BQ95" t="s">
        <v>4029</v>
      </c>
      <c r="BR95" t="s">
        <v>4030</v>
      </c>
      <c r="BS95" t="s">
        <v>4031</v>
      </c>
      <c r="BT95" s="124">
        <v>46150</v>
      </c>
      <c r="BU95" t="s">
        <v>2429</v>
      </c>
      <c r="BV95" t="s">
        <v>1720</v>
      </c>
      <c r="BX95" t="s">
        <v>20418</v>
      </c>
      <c r="BY95" t="s">
        <v>4030</v>
      </c>
      <c r="BZ95" t="s">
        <v>4109</v>
      </c>
      <c r="CA95" t="s">
        <v>20364</v>
      </c>
      <c r="CB95" t="s">
        <v>20364</v>
      </c>
      <c r="CD95" t="s">
        <v>4111</v>
      </c>
      <c r="CE95">
        <v>419.88</v>
      </c>
      <c r="CF95">
        <v>34.99</v>
      </c>
      <c r="CH95">
        <v>0</v>
      </c>
      <c r="CI95">
        <v>419.88</v>
      </c>
      <c r="CL95">
        <v>1</v>
      </c>
      <c r="CM95" t="s">
        <v>20419</v>
      </c>
      <c r="CN95" t="s">
        <v>4106</v>
      </c>
      <c r="CO95" t="s">
        <v>235</v>
      </c>
      <c r="CP95" t="s">
        <v>20364</v>
      </c>
      <c r="CQ95" t="s">
        <v>4107</v>
      </c>
      <c r="CS95" t="s">
        <v>20560</v>
      </c>
      <c r="CT95" t="s">
        <v>4030</v>
      </c>
      <c r="CU95" t="s">
        <v>4034</v>
      </c>
      <c r="CV95" t="s">
        <v>20477</v>
      </c>
      <c r="CW95" t="s">
        <v>8515</v>
      </c>
      <c r="CX95" t="s">
        <v>4562</v>
      </c>
      <c r="CY95" t="s">
        <v>4105</v>
      </c>
      <c r="DA95" t="s">
        <v>4133</v>
      </c>
      <c r="DB95">
        <v>1</v>
      </c>
      <c r="DC95" t="s">
        <v>20561</v>
      </c>
      <c r="DD95" t="s">
        <v>71</v>
      </c>
      <c r="DE95" t="s">
        <v>20477</v>
      </c>
      <c r="DF95" t="s">
        <v>4158</v>
      </c>
    </row>
    <row r="96" spans="40:110" x14ac:dyDescent="0.25">
      <c r="AN96" s="104">
        <v>46150</v>
      </c>
      <c r="AO96" s="104">
        <v>46151</v>
      </c>
      <c r="AP96" t="b">
        <v>0</v>
      </c>
      <c r="AQ96" t="s">
        <v>4000</v>
      </c>
      <c r="AR96" t="s">
        <v>2700</v>
      </c>
      <c r="AS96" t="s">
        <v>4001</v>
      </c>
      <c r="AT96" t="s">
        <v>13</v>
      </c>
      <c r="AU96" t="s">
        <v>3909</v>
      </c>
      <c r="AV96" t="s">
        <v>2569</v>
      </c>
      <c r="AW96" t="s">
        <v>4010</v>
      </c>
      <c r="BG96" t="s">
        <v>20263</v>
      </c>
      <c r="BH96" t="s">
        <v>20264</v>
      </c>
      <c r="BI96" t="s">
        <v>4076</v>
      </c>
      <c r="BJ96" t="s">
        <v>20265</v>
      </c>
      <c r="BK96" t="s">
        <v>4034</v>
      </c>
      <c r="BL96">
        <v>94.86</v>
      </c>
      <c r="BM96">
        <v>1</v>
      </c>
      <c r="BN96">
        <v>1</v>
      </c>
      <c r="BO96" t="s">
        <v>4028</v>
      </c>
      <c r="BP96">
        <v>1</v>
      </c>
      <c r="BQ96" t="s">
        <v>4029</v>
      </c>
      <c r="BR96" t="s">
        <v>4030</v>
      </c>
      <c r="BS96" t="s">
        <v>4031</v>
      </c>
      <c r="BT96" s="124">
        <v>46150</v>
      </c>
      <c r="BU96" t="s">
        <v>2429</v>
      </c>
      <c r="BV96" t="s">
        <v>1720</v>
      </c>
      <c r="BX96" t="s">
        <v>20420</v>
      </c>
      <c r="BY96" t="s">
        <v>4030</v>
      </c>
      <c r="BZ96" t="s">
        <v>4126</v>
      </c>
      <c r="CA96" t="s">
        <v>20421</v>
      </c>
      <c r="CB96" t="s">
        <v>20421</v>
      </c>
      <c r="CD96" t="s">
        <v>4105</v>
      </c>
      <c r="CE96">
        <v>65.28</v>
      </c>
      <c r="CF96">
        <v>5.44</v>
      </c>
      <c r="CG96">
        <v>1.224</v>
      </c>
      <c r="CH96">
        <v>0</v>
      </c>
      <c r="CI96">
        <v>65.28</v>
      </c>
      <c r="CJ96" s="17">
        <v>0.5</v>
      </c>
      <c r="CK96">
        <v>22.01</v>
      </c>
      <c r="CL96">
        <v>1</v>
      </c>
      <c r="CM96" t="s">
        <v>20422</v>
      </c>
      <c r="CN96" t="s">
        <v>4106</v>
      </c>
      <c r="CO96" t="s">
        <v>235</v>
      </c>
      <c r="CP96" t="s">
        <v>20421</v>
      </c>
      <c r="CQ96" t="s">
        <v>4107</v>
      </c>
      <c r="CS96" t="s">
        <v>20562</v>
      </c>
      <c r="CT96" t="s">
        <v>4050</v>
      </c>
      <c r="CU96" t="s">
        <v>4109</v>
      </c>
      <c r="CV96" t="s">
        <v>20563</v>
      </c>
      <c r="CW96" t="s">
        <v>8257</v>
      </c>
      <c r="CX96" t="s">
        <v>4264</v>
      </c>
      <c r="CY96" t="s">
        <v>4111</v>
      </c>
      <c r="DA96" t="s">
        <v>4133</v>
      </c>
      <c r="DB96">
        <v>1</v>
      </c>
      <c r="DC96" t="s">
        <v>20564</v>
      </c>
      <c r="DD96" t="s">
        <v>71</v>
      </c>
      <c r="DE96" t="s">
        <v>20563</v>
      </c>
      <c r="DF96" t="s">
        <v>4158</v>
      </c>
    </row>
    <row r="97" spans="40:110" x14ac:dyDescent="0.25">
      <c r="AN97" s="104">
        <v>46150</v>
      </c>
      <c r="AO97" s="104">
        <v>46151</v>
      </c>
      <c r="AP97" t="b">
        <v>0</v>
      </c>
      <c r="AQ97" t="s">
        <v>4000</v>
      </c>
      <c r="AR97" t="s">
        <v>2700</v>
      </c>
      <c r="AS97" t="s">
        <v>4001</v>
      </c>
      <c r="AT97" t="s">
        <v>13</v>
      </c>
      <c r="AU97" t="s">
        <v>3922</v>
      </c>
      <c r="AV97" t="s">
        <v>2594</v>
      </c>
      <c r="AW97" t="s">
        <v>4002</v>
      </c>
      <c r="BG97" t="s">
        <v>20260</v>
      </c>
      <c r="BH97" t="s">
        <v>20261</v>
      </c>
      <c r="BI97" t="s">
        <v>4076</v>
      </c>
      <c r="BJ97" t="s">
        <v>20262</v>
      </c>
      <c r="BK97" t="s">
        <v>4034</v>
      </c>
      <c r="BL97">
        <v>94.68</v>
      </c>
      <c r="BM97">
        <v>1</v>
      </c>
      <c r="BN97">
        <v>1</v>
      </c>
      <c r="BO97" t="s">
        <v>4028</v>
      </c>
      <c r="BP97">
        <v>1</v>
      </c>
      <c r="BQ97" t="s">
        <v>4029</v>
      </c>
      <c r="BR97" t="s">
        <v>4030</v>
      </c>
      <c r="BS97" t="s">
        <v>4031</v>
      </c>
      <c r="BT97" s="124">
        <v>46150</v>
      </c>
      <c r="BU97" t="s">
        <v>2429</v>
      </c>
      <c r="BV97" t="s">
        <v>1720</v>
      </c>
      <c r="BX97" t="s">
        <v>20940</v>
      </c>
      <c r="BY97" t="s">
        <v>4030</v>
      </c>
      <c r="BZ97" t="s">
        <v>4109</v>
      </c>
      <c r="CA97" t="s">
        <v>20941</v>
      </c>
      <c r="CB97" t="s">
        <v>20941</v>
      </c>
      <c r="CC97" t="s">
        <v>4355</v>
      </c>
      <c r="CD97" t="s">
        <v>4105</v>
      </c>
      <c r="CE97">
        <v>107.88</v>
      </c>
      <c r="CF97">
        <v>8.99</v>
      </c>
      <c r="CH97">
        <v>0</v>
      </c>
      <c r="CI97">
        <v>107.88</v>
      </c>
      <c r="CL97">
        <v>1</v>
      </c>
      <c r="CM97" t="s">
        <v>20942</v>
      </c>
      <c r="CN97" t="s">
        <v>4106</v>
      </c>
      <c r="CO97" t="s">
        <v>235</v>
      </c>
      <c r="CP97" t="s">
        <v>20941</v>
      </c>
      <c r="CQ97" t="s">
        <v>4107</v>
      </c>
      <c r="CS97" t="s">
        <v>20565</v>
      </c>
      <c r="CT97" t="s">
        <v>4050</v>
      </c>
      <c r="CU97" t="s">
        <v>4027</v>
      </c>
      <c r="CV97" t="s">
        <v>20359</v>
      </c>
      <c r="CW97" t="s">
        <v>8257</v>
      </c>
      <c r="CY97" t="s">
        <v>4105</v>
      </c>
      <c r="DA97" t="s">
        <v>4133</v>
      </c>
      <c r="DB97">
        <v>1</v>
      </c>
      <c r="DC97" t="s">
        <v>20566</v>
      </c>
      <c r="DD97" t="s">
        <v>71</v>
      </c>
      <c r="DE97" t="s">
        <v>20359</v>
      </c>
      <c r="DF97" t="s">
        <v>4158</v>
      </c>
    </row>
    <row r="98" spans="40:110" x14ac:dyDescent="0.25">
      <c r="AN98" s="104">
        <v>46150</v>
      </c>
      <c r="AO98" s="104">
        <v>46151</v>
      </c>
      <c r="AP98" t="b">
        <v>0</v>
      </c>
      <c r="AQ98" t="s">
        <v>4000</v>
      </c>
      <c r="AR98" t="s">
        <v>2700</v>
      </c>
      <c r="AS98" t="s">
        <v>4001</v>
      </c>
      <c r="AT98" t="s">
        <v>13</v>
      </c>
      <c r="AU98" t="s">
        <v>3925</v>
      </c>
      <c r="AV98" t="s">
        <v>2600</v>
      </c>
      <c r="AW98" t="s">
        <v>4002</v>
      </c>
      <c r="AX98">
        <v>69</v>
      </c>
      <c r="AY98">
        <v>68</v>
      </c>
      <c r="AZ98">
        <v>228214.55882352899</v>
      </c>
      <c r="BA98">
        <v>143777.30882352899</v>
      </c>
      <c r="BB98">
        <v>157705</v>
      </c>
      <c r="BC98">
        <v>40372.617647058803</v>
      </c>
      <c r="BD98">
        <v>19</v>
      </c>
      <c r="BE98">
        <v>14</v>
      </c>
      <c r="BG98" t="s">
        <v>20257</v>
      </c>
      <c r="BH98" t="s">
        <v>20258</v>
      </c>
      <c r="BI98" t="s">
        <v>4076</v>
      </c>
      <c r="BJ98" t="s">
        <v>20259</v>
      </c>
      <c r="BK98" t="s">
        <v>4027</v>
      </c>
      <c r="BL98">
        <v>89.8</v>
      </c>
      <c r="BM98">
        <v>1</v>
      </c>
      <c r="BN98">
        <v>1</v>
      </c>
      <c r="BO98" t="s">
        <v>4028</v>
      </c>
      <c r="BP98">
        <v>1</v>
      </c>
      <c r="BQ98" t="s">
        <v>4029</v>
      </c>
      <c r="BR98" t="s">
        <v>4030</v>
      </c>
      <c r="BS98" t="s">
        <v>4031</v>
      </c>
      <c r="BT98" s="124">
        <v>46150</v>
      </c>
      <c r="BU98" t="s">
        <v>2429</v>
      </c>
      <c r="BV98" t="s">
        <v>1720</v>
      </c>
      <c r="BX98" t="s">
        <v>14662</v>
      </c>
      <c r="BY98" t="s">
        <v>4108</v>
      </c>
      <c r="BZ98" t="s">
        <v>4027</v>
      </c>
      <c r="CA98" t="s">
        <v>14663</v>
      </c>
      <c r="CB98" t="s">
        <v>14663</v>
      </c>
      <c r="CC98" t="s">
        <v>8531</v>
      </c>
      <c r="CD98" t="s">
        <v>4105</v>
      </c>
      <c r="CE98">
        <v>119.88</v>
      </c>
      <c r="CF98">
        <v>9.99</v>
      </c>
      <c r="CH98">
        <v>0</v>
      </c>
      <c r="CI98">
        <v>119.88</v>
      </c>
      <c r="CL98">
        <v>1</v>
      </c>
      <c r="CM98" t="s">
        <v>14664</v>
      </c>
      <c r="CN98" t="s">
        <v>4106</v>
      </c>
      <c r="CO98" t="s">
        <v>77</v>
      </c>
      <c r="CP98" t="s">
        <v>14663</v>
      </c>
      <c r="CQ98" t="s">
        <v>4107</v>
      </c>
      <c r="CS98" t="s">
        <v>20567</v>
      </c>
      <c r="CT98" t="s">
        <v>4050</v>
      </c>
      <c r="CU98" t="s">
        <v>4027</v>
      </c>
      <c r="CV98" t="s">
        <v>20362</v>
      </c>
      <c r="CW98" t="s">
        <v>8257</v>
      </c>
      <c r="CY98" t="s">
        <v>4105</v>
      </c>
      <c r="DA98" t="s">
        <v>4133</v>
      </c>
      <c r="DB98">
        <v>1</v>
      </c>
      <c r="DC98" t="s">
        <v>20566</v>
      </c>
      <c r="DD98" t="s">
        <v>71</v>
      </c>
      <c r="DE98" t="s">
        <v>20362</v>
      </c>
      <c r="DF98" t="s">
        <v>4158</v>
      </c>
    </row>
    <row r="99" spans="40:110" x14ac:dyDescent="0.25">
      <c r="AN99" s="104">
        <v>46150</v>
      </c>
      <c r="AO99" s="104">
        <v>46151</v>
      </c>
      <c r="AP99" t="b">
        <v>0</v>
      </c>
      <c r="AQ99" t="s">
        <v>4000</v>
      </c>
      <c r="AR99" t="s">
        <v>2700</v>
      </c>
      <c r="AS99" t="s">
        <v>4001</v>
      </c>
      <c r="AT99" t="s">
        <v>13</v>
      </c>
      <c r="AU99" t="s">
        <v>3927</v>
      </c>
      <c r="AV99" t="s">
        <v>2604</v>
      </c>
      <c r="AW99" t="s">
        <v>4002</v>
      </c>
      <c r="BG99" t="s">
        <v>20254</v>
      </c>
      <c r="BH99" t="s">
        <v>20255</v>
      </c>
      <c r="BI99" t="s">
        <v>4076</v>
      </c>
      <c r="BJ99" t="s">
        <v>20256</v>
      </c>
      <c r="BK99" t="s">
        <v>4034</v>
      </c>
      <c r="BL99">
        <v>71.28</v>
      </c>
      <c r="BM99">
        <v>1</v>
      </c>
      <c r="BN99">
        <v>1</v>
      </c>
      <c r="BO99" t="s">
        <v>4028</v>
      </c>
      <c r="BP99">
        <v>1</v>
      </c>
      <c r="BQ99" t="s">
        <v>4029</v>
      </c>
      <c r="BR99" t="s">
        <v>4030</v>
      </c>
      <c r="BS99" t="s">
        <v>4031</v>
      </c>
      <c r="BT99" s="124">
        <v>46150</v>
      </c>
      <c r="BU99" t="s">
        <v>2429</v>
      </c>
      <c r="BV99" t="s">
        <v>1720</v>
      </c>
      <c r="BX99" t="s">
        <v>14665</v>
      </c>
      <c r="BY99" t="s">
        <v>4108</v>
      </c>
      <c r="BZ99" t="s">
        <v>4027</v>
      </c>
      <c r="CA99" t="s">
        <v>14666</v>
      </c>
      <c r="CB99" t="s">
        <v>14666</v>
      </c>
      <c r="CC99" t="s">
        <v>8531</v>
      </c>
      <c r="CD99" t="s">
        <v>4105</v>
      </c>
      <c r="CE99">
        <v>101.88</v>
      </c>
      <c r="CF99">
        <v>8.49</v>
      </c>
      <c r="CH99">
        <v>0</v>
      </c>
      <c r="CI99">
        <v>101.88</v>
      </c>
      <c r="CL99">
        <v>1</v>
      </c>
      <c r="CM99" t="s">
        <v>14664</v>
      </c>
      <c r="CN99" t="s">
        <v>4106</v>
      </c>
      <c r="CO99" t="s">
        <v>77</v>
      </c>
      <c r="CP99" t="s">
        <v>14666</v>
      </c>
      <c r="CQ99" t="s">
        <v>4107</v>
      </c>
      <c r="CS99" t="s">
        <v>21071</v>
      </c>
      <c r="CT99" t="s">
        <v>4030</v>
      </c>
      <c r="CU99" t="s">
        <v>4142</v>
      </c>
      <c r="CV99" t="s">
        <v>21072</v>
      </c>
      <c r="CW99" t="s">
        <v>15643</v>
      </c>
      <c r="CX99" t="s">
        <v>4128</v>
      </c>
      <c r="CY99" t="s">
        <v>4105</v>
      </c>
      <c r="DA99" t="s">
        <v>4133</v>
      </c>
      <c r="DB99">
        <v>1</v>
      </c>
      <c r="DC99" t="s">
        <v>21073</v>
      </c>
      <c r="DD99" t="s">
        <v>71</v>
      </c>
      <c r="DE99" t="s">
        <v>21072</v>
      </c>
      <c r="DF99" t="s">
        <v>4158</v>
      </c>
    </row>
    <row r="100" spans="40:110" x14ac:dyDescent="0.25">
      <c r="AN100" s="104">
        <v>46150</v>
      </c>
      <c r="AO100" s="104">
        <v>46151</v>
      </c>
      <c r="AP100" t="b">
        <v>0</v>
      </c>
      <c r="AQ100" t="s">
        <v>4000</v>
      </c>
      <c r="AR100" t="s">
        <v>2700</v>
      </c>
      <c r="AS100" t="s">
        <v>4001</v>
      </c>
      <c r="AT100" t="s">
        <v>13</v>
      </c>
      <c r="AU100" t="s">
        <v>3937</v>
      </c>
      <c r="AV100" t="s">
        <v>2624</v>
      </c>
      <c r="AW100" t="s">
        <v>4002</v>
      </c>
      <c r="AX100">
        <v>53</v>
      </c>
      <c r="AY100">
        <v>52</v>
      </c>
      <c r="AZ100">
        <v>394934.36538461503</v>
      </c>
      <c r="BA100">
        <v>353384.86538461503</v>
      </c>
      <c r="BB100">
        <v>132463.5</v>
      </c>
      <c r="BC100">
        <v>36454.75</v>
      </c>
      <c r="BD100">
        <v>2</v>
      </c>
      <c r="BE100">
        <v>7</v>
      </c>
      <c r="BG100" t="s">
        <v>20269</v>
      </c>
      <c r="BI100" t="s">
        <v>4076</v>
      </c>
      <c r="BM100">
        <v>0</v>
      </c>
      <c r="BN100">
        <v>1</v>
      </c>
      <c r="BS100" t="s">
        <v>4031</v>
      </c>
      <c r="BT100" s="124">
        <v>46150</v>
      </c>
      <c r="BU100" t="s">
        <v>2429</v>
      </c>
      <c r="BV100" t="s">
        <v>1720</v>
      </c>
      <c r="BX100" t="s">
        <v>14667</v>
      </c>
      <c r="BY100" t="s">
        <v>4108</v>
      </c>
      <c r="BZ100" t="s">
        <v>4027</v>
      </c>
      <c r="CA100" t="s">
        <v>14668</v>
      </c>
      <c r="CB100" t="s">
        <v>14668</v>
      </c>
      <c r="CC100" t="s">
        <v>9890</v>
      </c>
      <c r="CD100" t="s">
        <v>4105</v>
      </c>
      <c r="CE100">
        <v>179.88</v>
      </c>
      <c r="CF100">
        <v>14.99</v>
      </c>
      <c r="CH100">
        <v>0</v>
      </c>
      <c r="CI100">
        <v>179.88</v>
      </c>
      <c r="CL100">
        <v>1</v>
      </c>
      <c r="CM100" t="s">
        <v>14669</v>
      </c>
      <c r="CN100" t="s">
        <v>4106</v>
      </c>
      <c r="CO100" t="s">
        <v>77</v>
      </c>
      <c r="CP100" t="s">
        <v>14668</v>
      </c>
      <c r="CQ100" t="s">
        <v>4107</v>
      </c>
      <c r="CS100" t="s">
        <v>21074</v>
      </c>
      <c r="CT100" t="s">
        <v>4050</v>
      </c>
      <c r="CU100" t="s">
        <v>4126</v>
      </c>
      <c r="CV100" t="s">
        <v>21075</v>
      </c>
      <c r="CW100" t="s">
        <v>4614</v>
      </c>
      <c r="CX100" t="s">
        <v>4225</v>
      </c>
      <c r="CY100" t="s">
        <v>4105</v>
      </c>
      <c r="DA100" t="s">
        <v>4133</v>
      </c>
      <c r="DB100">
        <v>1</v>
      </c>
      <c r="DC100" t="s">
        <v>21076</v>
      </c>
      <c r="DD100" t="s">
        <v>71</v>
      </c>
      <c r="DE100" t="s">
        <v>21075</v>
      </c>
      <c r="DF100" t="s">
        <v>4158</v>
      </c>
    </row>
    <row r="101" spans="40:110" x14ac:dyDescent="0.25">
      <c r="BG101" t="s">
        <v>20270</v>
      </c>
      <c r="BI101" t="s">
        <v>4469</v>
      </c>
      <c r="BM101">
        <v>0</v>
      </c>
      <c r="BN101">
        <v>1</v>
      </c>
      <c r="BS101" t="s">
        <v>4031</v>
      </c>
      <c r="BT101" s="124">
        <v>46150</v>
      </c>
      <c r="BU101" t="s">
        <v>2510</v>
      </c>
      <c r="BV101" t="s">
        <v>2171</v>
      </c>
      <c r="BX101" t="s">
        <v>14670</v>
      </c>
      <c r="BY101" t="s">
        <v>4108</v>
      </c>
      <c r="BZ101" t="s">
        <v>4027</v>
      </c>
      <c r="CA101" t="s">
        <v>14668</v>
      </c>
      <c r="CB101" t="s">
        <v>14668</v>
      </c>
      <c r="CC101" t="s">
        <v>9890</v>
      </c>
      <c r="CD101" t="s">
        <v>4105</v>
      </c>
      <c r="CE101">
        <v>161.88</v>
      </c>
      <c r="CF101">
        <v>13.49</v>
      </c>
      <c r="CH101">
        <v>0</v>
      </c>
      <c r="CI101">
        <v>161.88</v>
      </c>
      <c r="CL101">
        <v>1</v>
      </c>
      <c r="CM101" t="s">
        <v>14669</v>
      </c>
      <c r="CN101" t="s">
        <v>4106</v>
      </c>
      <c r="CO101" t="s">
        <v>77</v>
      </c>
      <c r="CP101" t="s">
        <v>14668</v>
      </c>
      <c r="CQ101" t="s">
        <v>4107</v>
      </c>
      <c r="CS101" t="s">
        <v>21077</v>
      </c>
      <c r="CT101" t="s">
        <v>4030</v>
      </c>
      <c r="CU101" t="s">
        <v>4034</v>
      </c>
      <c r="CV101" t="s">
        <v>21078</v>
      </c>
      <c r="CW101" t="s">
        <v>8454</v>
      </c>
      <c r="CY101" t="s">
        <v>4105</v>
      </c>
      <c r="CZ101" s="17">
        <v>0.5</v>
      </c>
      <c r="DA101" t="s">
        <v>4133</v>
      </c>
      <c r="DB101">
        <v>1</v>
      </c>
      <c r="DC101" t="s">
        <v>10021</v>
      </c>
      <c r="DD101" t="s">
        <v>71</v>
      </c>
      <c r="DE101" t="s">
        <v>21078</v>
      </c>
      <c r="DF101" t="s">
        <v>4158</v>
      </c>
    </row>
    <row r="102" spans="40:110" x14ac:dyDescent="0.25">
      <c r="BG102" t="s">
        <v>20271</v>
      </c>
      <c r="BI102" t="s">
        <v>4469</v>
      </c>
      <c r="BM102">
        <v>0</v>
      </c>
      <c r="BN102">
        <v>1</v>
      </c>
      <c r="BS102" t="s">
        <v>4031</v>
      </c>
      <c r="BT102" s="124">
        <v>46150</v>
      </c>
      <c r="BU102" t="s">
        <v>2510</v>
      </c>
      <c r="BV102" t="s">
        <v>2171</v>
      </c>
      <c r="BX102" t="s">
        <v>14671</v>
      </c>
      <c r="BY102" t="s">
        <v>4030</v>
      </c>
      <c r="BZ102" t="s">
        <v>4034</v>
      </c>
      <c r="CA102" t="s">
        <v>14672</v>
      </c>
      <c r="CB102" t="s">
        <v>14672</v>
      </c>
      <c r="CD102" t="s">
        <v>4105</v>
      </c>
      <c r="CE102">
        <v>65.8</v>
      </c>
      <c r="CF102">
        <v>3.29</v>
      </c>
      <c r="CG102">
        <v>0.78900000000000003</v>
      </c>
      <c r="CH102">
        <v>1</v>
      </c>
      <c r="CI102">
        <v>65.8</v>
      </c>
      <c r="CJ102" s="17">
        <v>0.2</v>
      </c>
      <c r="CK102">
        <v>6.81</v>
      </c>
      <c r="CL102">
        <v>1</v>
      </c>
      <c r="CM102" t="s">
        <v>14673</v>
      </c>
      <c r="CN102" t="s">
        <v>4106</v>
      </c>
      <c r="CO102" t="s">
        <v>77</v>
      </c>
      <c r="CP102" t="s">
        <v>14672</v>
      </c>
      <c r="CQ102" t="s">
        <v>4107</v>
      </c>
      <c r="CS102" t="s">
        <v>9623</v>
      </c>
      <c r="CT102" t="s">
        <v>4050</v>
      </c>
      <c r="CU102" t="s">
        <v>4034</v>
      </c>
      <c r="CV102" t="s">
        <v>21036</v>
      </c>
      <c r="CW102" t="s">
        <v>4571</v>
      </c>
      <c r="CY102" t="s">
        <v>4105</v>
      </c>
      <c r="CZ102" s="17">
        <v>0.5</v>
      </c>
      <c r="DA102" t="s">
        <v>4133</v>
      </c>
      <c r="DB102">
        <v>1</v>
      </c>
      <c r="DC102" t="s">
        <v>10021</v>
      </c>
      <c r="DD102" t="s">
        <v>71</v>
      </c>
      <c r="DE102" t="s">
        <v>21036</v>
      </c>
      <c r="DF102" t="s">
        <v>4158</v>
      </c>
    </row>
    <row r="103" spans="40:110" x14ac:dyDescent="0.25">
      <c r="BG103" t="s">
        <v>20841</v>
      </c>
      <c r="BI103" t="s">
        <v>4469</v>
      </c>
      <c r="BM103">
        <v>0</v>
      </c>
      <c r="BN103">
        <v>0</v>
      </c>
      <c r="BS103" t="s">
        <v>4031</v>
      </c>
      <c r="BT103" s="124">
        <v>46150</v>
      </c>
      <c r="BU103" t="s">
        <v>2510</v>
      </c>
      <c r="BV103" t="s">
        <v>2171</v>
      </c>
      <c r="BX103" t="s">
        <v>14674</v>
      </c>
      <c r="BY103" t="s">
        <v>4030</v>
      </c>
      <c r="BZ103" t="s">
        <v>4027</v>
      </c>
      <c r="CA103" t="s">
        <v>14675</v>
      </c>
      <c r="CB103" t="s">
        <v>14675</v>
      </c>
      <c r="CC103" t="s">
        <v>4476</v>
      </c>
      <c r="CD103" t="s">
        <v>4105</v>
      </c>
      <c r="CE103">
        <v>131.88</v>
      </c>
      <c r="CF103">
        <v>10.99</v>
      </c>
      <c r="CH103">
        <v>0</v>
      </c>
      <c r="CI103">
        <v>131.88</v>
      </c>
      <c r="CL103">
        <v>1</v>
      </c>
      <c r="CM103" t="s">
        <v>14676</v>
      </c>
      <c r="CN103" t="s">
        <v>4106</v>
      </c>
      <c r="CO103" t="s">
        <v>77</v>
      </c>
      <c r="CP103" t="s">
        <v>14675</v>
      </c>
      <c r="CQ103" t="s">
        <v>4107</v>
      </c>
      <c r="CS103" t="s">
        <v>21079</v>
      </c>
      <c r="CT103" t="s">
        <v>4050</v>
      </c>
      <c r="CU103" t="s">
        <v>4034</v>
      </c>
      <c r="CV103" t="s">
        <v>21080</v>
      </c>
      <c r="CW103" t="s">
        <v>4470</v>
      </c>
      <c r="CY103" t="s">
        <v>4105</v>
      </c>
      <c r="DA103" t="s">
        <v>4133</v>
      </c>
      <c r="DB103">
        <v>1</v>
      </c>
      <c r="DC103" t="s">
        <v>21081</v>
      </c>
      <c r="DD103" t="s">
        <v>1132</v>
      </c>
      <c r="DE103" t="s">
        <v>21080</v>
      </c>
      <c r="DF103" t="s">
        <v>4158</v>
      </c>
    </row>
    <row r="104" spans="40:110" x14ac:dyDescent="0.25">
      <c r="BG104" t="s">
        <v>20272</v>
      </c>
      <c r="BI104" t="s">
        <v>4469</v>
      </c>
      <c r="BM104">
        <v>0</v>
      </c>
      <c r="BN104">
        <v>1</v>
      </c>
      <c r="BS104" t="s">
        <v>4031</v>
      </c>
      <c r="BT104" s="124">
        <v>46150</v>
      </c>
      <c r="BU104" t="s">
        <v>2510</v>
      </c>
      <c r="BV104" t="s">
        <v>2171</v>
      </c>
      <c r="BX104" t="s">
        <v>14677</v>
      </c>
      <c r="BY104" t="s">
        <v>4030</v>
      </c>
      <c r="BZ104" t="s">
        <v>4109</v>
      </c>
      <c r="CA104" t="s">
        <v>14077</v>
      </c>
      <c r="CB104" t="s">
        <v>14077</v>
      </c>
      <c r="CC104" t="s">
        <v>8259</v>
      </c>
      <c r="CD104" t="s">
        <v>4111</v>
      </c>
      <c r="CE104">
        <v>305.88</v>
      </c>
      <c r="CF104">
        <v>25.49</v>
      </c>
      <c r="CH104">
        <v>0</v>
      </c>
      <c r="CI104">
        <v>305.88</v>
      </c>
      <c r="CL104">
        <v>1</v>
      </c>
      <c r="CM104" t="s">
        <v>14678</v>
      </c>
      <c r="CN104" t="s">
        <v>4106</v>
      </c>
      <c r="CO104" t="s">
        <v>77</v>
      </c>
      <c r="CP104" t="s">
        <v>14077</v>
      </c>
      <c r="CQ104" t="s">
        <v>4107</v>
      </c>
      <c r="CS104" t="s">
        <v>17264</v>
      </c>
      <c r="CT104" t="s">
        <v>4050</v>
      </c>
      <c r="CU104" t="s">
        <v>4109</v>
      </c>
      <c r="CV104" t="s">
        <v>16255</v>
      </c>
      <c r="CW104" t="s">
        <v>8257</v>
      </c>
      <c r="CY104" t="s">
        <v>4111</v>
      </c>
      <c r="DA104" t="s">
        <v>4133</v>
      </c>
      <c r="DB104">
        <v>1</v>
      </c>
      <c r="DC104" t="s">
        <v>17265</v>
      </c>
      <c r="DD104" t="s">
        <v>1134</v>
      </c>
      <c r="DE104" t="s">
        <v>16255</v>
      </c>
      <c r="DF104" t="s">
        <v>4158</v>
      </c>
    </row>
    <row r="105" spans="40:110" x14ac:dyDescent="0.25">
      <c r="BG105" t="s">
        <v>20842</v>
      </c>
      <c r="BI105" t="s">
        <v>4469</v>
      </c>
      <c r="BM105">
        <v>0</v>
      </c>
      <c r="BN105">
        <v>0</v>
      </c>
      <c r="BS105" t="s">
        <v>4031</v>
      </c>
      <c r="BT105" s="124">
        <v>46150</v>
      </c>
      <c r="BU105" t="s">
        <v>2510</v>
      </c>
      <c r="BV105" t="s">
        <v>2171</v>
      </c>
      <c r="BX105" t="s">
        <v>20423</v>
      </c>
      <c r="BY105" t="s">
        <v>4030</v>
      </c>
      <c r="BZ105" t="s">
        <v>4142</v>
      </c>
      <c r="CA105" t="s">
        <v>20320</v>
      </c>
      <c r="CB105" t="s">
        <v>20320</v>
      </c>
      <c r="CD105" t="s">
        <v>4105</v>
      </c>
      <c r="CE105">
        <v>161.88</v>
      </c>
      <c r="CF105">
        <v>13.49</v>
      </c>
      <c r="CG105">
        <v>2.698</v>
      </c>
      <c r="CH105">
        <v>0</v>
      </c>
      <c r="CI105">
        <v>161.88</v>
      </c>
      <c r="CJ105" s="17">
        <v>0.2</v>
      </c>
      <c r="CK105">
        <v>36.44</v>
      </c>
      <c r="CL105">
        <v>1</v>
      </c>
      <c r="CM105" t="s">
        <v>20424</v>
      </c>
      <c r="CN105" t="s">
        <v>4106</v>
      </c>
      <c r="CO105" t="s">
        <v>77</v>
      </c>
      <c r="CP105" t="s">
        <v>20320</v>
      </c>
      <c r="CQ105" t="s">
        <v>4107</v>
      </c>
      <c r="CS105" t="s">
        <v>21082</v>
      </c>
      <c r="CT105" t="s">
        <v>4050</v>
      </c>
      <c r="CU105" t="s">
        <v>4034</v>
      </c>
      <c r="CV105" t="s">
        <v>21001</v>
      </c>
      <c r="CW105" t="s">
        <v>4176</v>
      </c>
      <c r="CX105" t="s">
        <v>21083</v>
      </c>
      <c r="CY105" t="s">
        <v>4105</v>
      </c>
      <c r="DA105" t="s">
        <v>4133</v>
      </c>
      <c r="DB105">
        <v>1</v>
      </c>
      <c r="DC105" t="s">
        <v>21084</v>
      </c>
      <c r="DD105" t="s">
        <v>1134</v>
      </c>
      <c r="DE105" t="s">
        <v>21001</v>
      </c>
      <c r="DF105" t="s">
        <v>4158</v>
      </c>
    </row>
    <row r="106" spans="40:110" x14ac:dyDescent="0.25">
      <c r="BG106" t="s">
        <v>20843</v>
      </c>
      <c r="BH106" t="s">
        <v>20844</v>
      </c>
      <c r="BI106" t="s">
        <v>4079</v>
      </c>
      <c r="BJ106" t="s">
        <v>20845</v>
      </c>
      <c r="BK106" t="s">
        <v>4034</v>
      </c>
      <c r="BL106">
        <v>49.68</v>
      </c>
      <c r="BM106">
        <v>1</v>
      </c>
      <c r="BN106">
        <v>1</v>
      </c>
      <c r="BO106" t="s">
        <v>4035</v>
      </c>
      <c r="BP106">
        <v>1</v>
      </c>
      <c r="BQ106" t="s">
        <v>4029</v>
      </c>
      <c r="BR106" t="s">
        <v>4030</v>
      </c>
      <c r="BS106" t="s">
        <v>4041</v>
      </c>
      <c r="BT106" s="124">
        <v>46150</v>
      </c>
      <c r="BU106" t="s">
        <v>4080</v>
      </c>
      <c r="BV106" t="s">
        <v>1720</v>
      </c>
      <c r="BX106" t="s">
        <v>20425</v>
      </c>
      <c r="BY106" t="s">
        <v>4030</v>
      </c>
      <c r="BZ106" t="s">
        <v>4109</v>
      </c>
      <c r="CA106" t="s">
        <v>20426</v>
      </c>
      <c r="CB106" t="s">
        <v>20426</v>
      </c>
      <c r="CD106" t="s">
        <v>4111</v>
      </c>
      <c r="CE106">
        <v>383.88</v>
      </c>
      <c r="CF106">
        <v>31.99</v>
      </c>
      <c r="CH106">
        <v>0</v>
      </c>
      <c r="CI106">
        <v>383.88</v>
      </c>
      <c r="CL106">
        <v>1</v>
      </c>
      <c r="CM106" t="s">
        <v>20427</v>
      </c>
      <c r="CN106" t="s">
        <v>4106</v>
      </c>
      <c r="CO106" t="s">
        <v>77</v>
      </c>
      <c r="CP106" t="s">
        <v>20426</v>
      </c>
      <c r="CQ106" t="s">
        <v>4107</v>
      </c>
      <c r="CS106" t="s">
        <v>21085</v>
      </c>
      <c r="CT106" t="s">
        <v>4050</v>
      </c>
      <c r="CU106" t="s">
        <v>4034</v>
      </c>
      <c r="CV106" t="s">
        <v>21086</v>
      </c>
      <c r="CW106" t="s">
        <v>4176</v>
      </c>
      <c r="CX106" t="s">
        <v>21083</v>
      </c>
      <c r="CY106" t="s">
        <v>4105</v>
      </c>
      <c r="DA106" t="s">
        <v>4133</v>
      </c>
      <c r="DB106">
        <v>1</v>
      </c>
      <c r="DC106" t="s">
        <v>21084</v>
      </c>
      <c r="DD106" t="s">
        <v>1134</v>
      </c>
      <c r="DE106" t="s">
        <v>21086</v>
      </c>
      <c r="DF106" t="s">
        <v>4158</v>
      </c>
    </row>
    <row r="107" spans="40:110" x14ac:dyDescent="0.25">
      <c r="BG107" t="s">
        <v>20288</v>
      </c>
      <c r="BH107" t="s">
        <v>20289</v>
      </c>
      <c r="BI107" t="s">
        <v>4079</v>
      </c>
      <c r="BJ107" t="s">
        <v>20290</v>
      </c>
      <c r="BK107" t="s">
        <v>4034</v>
      </c>
      <c r="BL107">
        <v>59.06</v>
      </c>
      <c r="BM107">
        <v>1</v>
      </c>
      <c r="BN107">
        <v>1</v>
      </c>
      <c r="BO107" t="s">
        <v>4028</v>
      </c>
      <c r="BP107">
        <v>1</v>
      </c>
      <c r="BQ107" t="s">
        <v>4029</v>
      </c>
      <c r="BR107" t="s">
        <v>4030</v>
      </c>
      <c r="BS107" t="s">
        <v>4041</v>
      </c>
      <c r="BT107" s="124">
        <v>46150</v>
      </c>
      <c r="BU107" t="s">
        <v>4080</v>
      </c>
      <c r="BV107" t="s">
        <v>1720</v>
      </c>
      <c r="BX107" t="s">
        <v>20428</v>
      </c>
      <c r="BY107" t="s">
        <v>4115</v>
      </c>
      <c r="BZ107" t="s">
        <v>4126</v>
      </c>
      <c r="CA107" t="s">
        <v>20395</v>
      </c>
      <c r="CB107" t="s">
        <v>20395</v>
      </c>
      <c r="CC107" t="s">
        <v>20307</v>
      </c>
      <c r="CD107" t="s">
        <v>4105</v>
      </c>
      <c r="CE107">
        <v>110.88</v>
      </c>
      <c r="CF107">
        <v>9.24</v>
      </c>
      <c r="CH107">
        <v>0</v>
      </c>
      <c r="CI107">
        <v>110.88</v>
      </c>
      <c r="CL107">
        <v>1</v>
      </c>
      <c r="CM107" t="s">
        <v>20422</v>
      </c>
      <c r="CN107" t="s">
        <v>4106</v>
      </c>
      <c r="CO107" t="s">
        <v>77</v>
      </c>
      <c r="CP107" t="s">
        <v>20395</v>
      </c>
      <c r="CQ107" t="s">
        <v>4107</v>
      </c>
      <c r="CS107" t="s">
        <v>21087</v>
      </c>
      <c r="CT107" t="s">
        <v>4050</v>
      </c>
      <c r="CU107" t="s">
        <v>4034</v>
      </c>
      <c r="CV107" t="s">
        <v>21086</v>
      </c>
      <c r="CW107" t="s">
        <v>4176</v>
      </c>
      <c r="CX107" t="s">
        <v>21083</v>
      </c>
      <c r="CY107" t="s">
        <v>4105</v>
      </c>
      <c r="DA107" t="s">
        <v>4133</v>
      </c>
      <c r="DB107">
        <v>1</v>
      </c>
      <c r="DC107" t="s">
        <v>21084</v>
      </c>
      <c r="DD107" t="s">
        <v>1134</v>
      </c>
      <c r="DE107" t="s">
        <v>21086</v>
      </c>
      <c r="DF107" t="s">
        <v>4158</v>
      </c>
    </row>
    <row r="108" spans="40:110" x14ac:dyDescent="0.25">
      <c r="BG108" t="s">
        <v>20285</v>
      </c>
      <c r="BH108" t="s">
        <v>20286</v>
      </c>
      <c r="BI108" t="s">
        <v>4079</v>
      </c>
      <c r="BJ108" t="s">
        <v>20287</v>
      </c>
      <c r="BK108" t="s">
        <v>4034</v>
      </c>
      <c r="BL108">
        <v>50.82</v>
      </c>
      <c r="BM108">
        <v>1</v>
      </c>
      <c r="BN108">
        <v>1</v>
      </c>
      <c r="BO108" t="s">
        <v>4035</v>
      </c>
      <c r="BP108">
        <v>1</v>
      </c>
      <c r="BQ108" t="s">
        <v>4029</v>
      </c>
      <c r="BR108" t="s">
        <v>4030</v>
      </c>
      <c r="BS108" t="s">
        <v>4041</v>
      </c>
      <c r="BT108" s="124">
        <v>46150</v>
      </c>
      <c r="BU108" t="s">
        <v>4080</v>
      </c>
      <c r="BV108" t="s">
        <v>1720</v>
      </c>
      <c r="BX108" t="s">
        <v>20420</v>
      </c>
      <c r="BY108" t="s">
        <v>4030</v>
      </c>
      <c r="BZ108" t="s">
        <v>4126</v>
      </c>
      <c r="CA108" t="s">
        <v>20395</v>
      </c>
      <c r="CB108" t="s">
        <v>20395</v>
      </c>
      <c r="CD108" t="s">
        <v>4105</v>
      </c>
      <c r="CE108">
        <v>65.28</v>
      </c>
      <c r="CF108">
        <v>5.44</v>
      </c>
      <c r="CG108">
        <v>1.224</v>
      </c>
      <c r="CH108">
        <v>0</v>
      </c>
      <c r="CI108">
        <v>65.28</v>
      </c>
      <c r="CJ108" s="17">
        <v>0.5</v>
      </c>
      <c r="CK108">
        <v>22.01</v>
      </c>
      <c r="CL108">
        <v>1</v>
      </c>
      <c r="CM108" t="s">
        <v>20422</v>
      </c>
      <c r="CN108" t="s">
        <v>4106</v>
      </c>
      <c r="CO108" t="s">
        <v>77</v>
      </c>
      <c r="CP108" t="s">
        <v>20395</v>
      </c>
      <c r="CQ108" t="s">
        <v>4107</v>
      </c>
      <c r="CS108" t="s">
        <v>21088</v>
      </c>
      <c r="CT108" t="s">
        <v>4050</v>
      </c>
      <c r="CU108" t="s">
        <v>4034</v>
      </c>
      <c r="CV108" t="s">
        <v>21004</v>
      </c>
      <c r="CW108" t="s">
        <v>4176</v>
      </c>
      <c r="CX108" t="s">
        <v>21083</v>
      </c>
      <c r="CY108" t="s">
        <v>4105</v>
      </c>
      <c r="DA108" t="s">
        <v>4133</v>
      </c>
      <c r="DB108">
        <v>1</v>
      </c>
      <c r="DC108" t="s">
        <v>21084</v>
      </c>
      <c r="DD108" t="s">
        <v>1134</v>
      </c>
      <c r="DE108" t="s">
        <v>21004</v>
      </c>
      <c r="DF108" t="s">
        <v>4158</v>
      </c>
    </row>
    <row r="109" spans="40:110" x14ac:dyDescent="0.25">
      <c r="BG109" t="s">
        <v>20282</v>
      </c>
      <c r="BH109" t="s">
        <v>20283</v>
      </c>
      <c r="BI109" t="s">
        <v>4079</v>
      </c>
      <c r="BJ109" t="s">
        <v>20284</v>
      </c>
      <c r="BK109" t="s">
        <v>4032</v>
      </c>
      <c r="BL109">
        <v>232.42</v>
      </c>
      <c r="BM109">
        <v>1</v>
      </c>
      <c r="BN109">
        <v>1</v>
      </c>
      <c r="BO109" t="s">
        <v>4028</v>
      </c>
      <c r="BP109">
        <v>1</v>
      </c>
      <c r="BQ109" t="s">
        <v>4029</v>
      </c>
      <c r="BR109" t="s">
        <v>4030</v>
      </c>
      <c r="BS109" t="s">
        <v>4041</v>
      </c>
      <c r="BT109" s="124">
        <v>46150</v>
      </c>
      <c r="BU109" t="s">
        <v>4080</v>
      </c>
      <c r="BV109" t="s">
        <v>1720</v>
      </c>
      <c r="BX109" t="s">
        <v>20429</v>
      </c>
      <c r="BY109" t="s">
        <v>4030</v>
      </c>
      <c r="BZ109" t="s">
        <v>4126</v>
      </c>
      <c r="CA109" t="s">
        <v>20396</v>
      </c>
      <c r="CB109" t="s">
        <v>20396</v>
      </c>
      <c r="CD109" t="s">
        <v>4105</v>
      </c>
      <c r="CE109">
        <v>90.24</v>
      </c>
      <c r="CF109">
        <v>7.52</v>
      </c>
      <c r="CG109">
        <v>1.6919999999999999</v>
      </c>
      <c r="CH109">
        <v>0</v>
      </c>
      <c r="CI109">
        <v>90.24</v>
      </c>
      <c r="CK109">
        <v>30.45</v>
      </c>
      <c r="CL109">
        <v>1</v>
      </c>
      <c r="CM109" t="s">
        <v>20422</v>
      </c>
      <c r="CN109" t="s">
        <v>4133</v>
      </c>
      <c r="CO109" t="s">
        <v>77</v>
      </c>
      <c r="CP109" t="s">
        <v>20396</v>
      </c>
      <c r="CQ109" t="s">
        <v>4107</v>
      </c>
      <c r="CS109" t="s">
        <v>21089</v>
      </c>
      <c r="CT109" t="s">
        <v>4050</v>
      </c>
      <c r="CU109" t="s">
        <v>4034</v>
      </c>
      <c r="CV109" t="s">
        <v>20957</v>
      </c>
      <c r="CW109" t="s">
        <v>4176</v>
      </c>
      <c r="CX109" t="s">
        <v>21083</v>
      </c>
      <c r="CY109" t="s">
        <v>4105</v>
      </c>
      <c r="DA109" t="s">
        <v>4133</v>
      </c>
      <c r="DB109">
        <v>1</v>
      </c>
      <c r="DC109" t="s">
        <v>21084</v>
      </c>
      <c r="DD109" t="s">
        <v>1134</v>
      </c>
      <c r="DE109" t="s">
        <v>20957</v>
      </c>
      <c r="DF109" t="s">
        <v>4158</v>
      </c>
    </row>
    <row r="110" spans="40:110" x14ac:dyDescent="0.25">
      <c r="BG110" t="s">
        <v>20279</v>
      </c>
      <c r="BH110" t="s">
        <v>20280</v>
      </c>
      <c r="BI110" t="s">
        <v>4079</v>
      </c>
      <c r="BJ110" t="s">
        <v>20281</v>
      </c>
      <c r="BK110" t="s">
        <v>4034</v>
      </c>
      <c r="BL110">
        <v>47.3</v>
      </c>
      <c r="BM110">
        <v>1</v>
      </c>
      <c r="BN110">
        <v>1</v>
      </c>
      <c r="BO110" t="s">
        <v>4064</v>
      </c>
      <c r="BP110">
        <v>1</v>
      </c>
      <c r="BQ110" t="s">
        <v>4029</v>
      </c>
      <c r="BR110" t="s">
        <v>4030</v>
      </c>
      <c r="BS110" t="s">
        <v>4041</v>
      </c>
      <c r="BT110" s="124">
        <v>46150</v>
      </c>
      <c r="BU110" t="s">
        <v>4080</v>
      </c>
      <c r="BV110" t="s">
        <v>1720</v>
      </c>
      <c r="BX110" t="s">
        <v>4693</v>
      </c>
      <c r="BY110" t="s">
        <v>4030</v>
      </c>
      <c r="BZ110" t="s">
        <v>4027</v>
      </c>
      <c r="CA110" t="s">
        <v>20430</v>
      </c>
      <c r="CB110" t="s">
        <v>20430</v>
      </c>
      <c r="CD110" t="s">
        <v>4105</v>
      </c>
      <c r="CE110">
        <v>131.88</v>
      </c>
      <c r="CF110">
        <v>10.99</v>
      </c>
      <c r="CG110">
        <v>2.198</v>
      </c>
      <c r="CH110">
        <v>0</v>
      </c>
      <c r="CI110">
        <v>131.88</v>
      </c>
      <c r="CJ110" s="17">
        <v>0.2</v>
      </c>
      <c r="CK110">
        <v>29.69</v>
      </c>
      <c r="CL110">
        <v>1</v>
      </c>
      <c r="CM110" t="s">
        <v>20431</v>
      </c>
      <c r="CN110" t="s">
        <v>4106</v>
      </c>
      <c r="CO110" t="s">
        <v>77</v>
      </c>
      <c r="CP110" t="s">
        <v>20430</v>
      </c>
      <c r="CQ110" t="s">
        <v>4107</v>
      </c>
      <c r="CS110" t="s">
        <v>21090</v>
      </c>
      <c r="CT110" t="s">
        <v>4050</v>
      </c>
      <c r="CU110" t="s">
        <v>4034</v>
      </c>
      <c r="CV110" t="s">
        <v>20905</v>
      </c>
      <c r="CW110" t="s">
        <v>4176</v>
      </c>
      <c r="CX110" t="s">
        <v>21083</v>
      </c>
      <c r="CY110" t="s">
        <v>4105</v>
      </c>
      <c r="DA110" t="s">
        <v>4133</v>
      </c>
      <c r="DB110">
        <v>1</v>
      </c>
      <c r="DC110" t="s">
        <v>21084</v>
      </c>
      <c r="DD110" t="s">
        <v>1134</v>
      </c>
      <c r="DE110" t="s">
        <v>20905</v>
      </c>
      <c r="DF110" t="s">
        <v>4158</v>
      </c>
    </row>
    <row r="111" spans="40:110" x14ac:dyDescent="0.25">
      <c r="BG111" t="s">
        <v>20276</v>
      </c>
      <c r="BH111" t="s">
        <v>20277</v>
      </c>
      <c r="BI111" t="s">
        <v>4079</v>
      </c>
      <c r="BJ111" t="s">
        <v>20278</v>
      </c>
      <c r="BK111" t="s">
        <v>4034</v>
      </c>
      <c r="BL111">
        <v>58.32</v>
      </c>
      <c r="BM111">
        <v>1</v>
      </c>
      <c r="BN111">
        <v>1</v>
      </c>
      <c r="BO111" t="s">
        <v>4035</v>
      </c>
      <c r="BP111">
        <v>1</v>
      </c>
      <c r="BQ111" t="s">
        <v>4029</v>
      </c>
      <c r="BR111" t="s">
        <v>4030</v>
      </c>
      <c r="BS111" t="s">
        <v>4041</v>
      </c>
      <c r="BT111" s="124">
        <v>46150</v>
      </c>
      <c r="BU111" t="s">
        <v>4080</v>
      </c>
      <c r="BV111" t="s">
        <v>1720</v>
      </c>
      <c r="BX111" t="s">
        <v>20432</v>
      </c>
      <c r="BY111" t="s">
        <v>4030</v>
      </c>
      <c r="BZ111" t="s">
        <v>4027</v>
      </c>
      <c r="CA111" t="s">
        <v>20430</v>
      </c>
      <c r="CB111" t="s">
        <v>20430</v>
      </c>
      <c r="CC111" t="s">
        <v>4464</v>
      </c>
      <c r="CD111" t="s">
        <v>4105</v>
      </c>
      <c r="CE111">
        <v>131.88</v>
      </c>
      <c r="CF111">
        <v>10.99</v>
      </c>
      <c r="CG111">
        <v>2.1974999999999998</v>
      </c>
      <c r="CH111">
        <v>1</v>
      </c>
      <c r="CI111">
        <v>131.88</v>
      </c>
      <c r="CJ111" s="17">
        <v>0.2</v>
      </c>
      <c r="CK111">
        <v>26.37</v>
      </c>
      <c r="CL111">
        <v>1</v>
      </c>
      <c r="CM111" t="s">
        <v>20431</v>
      </c>
      <c r="CN111" t="s">
        <v>4106</v>
      </c>
      <c r="CO111" t="s">
        <v>77</v>
      </c>
      <c r="CP111" t="s">
        <v>20430</v>
      </c>
      <c r="CQ111" t="s">
        <v>4107</v>
      </c>
      <c r="CS111" t="s">
        <v>21091</v>
      </c>
      <c r="CT111" t="s">
        <v>4050</v>
      </c>
      <c r="CU111" t="s">
        <v>4034</v>
      </c>
      <c r="CV111" t="s">
        <v>20905</v>
      </c>
      <c r="CW111" t="s">
        <v>4176</v>
      </c>
      <c r="CX111" t="s">
        <v>21083</v>
      </c>
      <c r="CY111" t="s">
        <v>4105</v>
      </c>
      <c r="DA111" t="s">
        <v>4133</v>
      </c>
      <c r="DB111">
        <v>1</v>
      </c>
      <c r="DC111" t="s">
        <v>21084</v>
      </c>
      <c r="DD111" t="s">
        <v>1134</v>
      </c>
      <c r="DE111" t="s">
        <v>20905</v>
      </c>
      <c r="DF111" t="s">
        <v>4158</v>
      </c>
    </row>
    <row r="112" spans="40:110" x14ac:dyDescent="0.25">
      <c r="BG112" t="s">
        <v>20273</v>
      </c>
      <c r="BH112" t="s">
        <v>20274</v>
      </c>
      <c r="BI112" t="s">
        <v>4079</v>
      </c>
      <c r="BJ112" t="s">
        <v>20275</v>
      </c>
      <c r="BK112" t="s">
        <v>4034</v>
      </c>
      <c r="BL112">
        <v>52.56</v>
      </c>
      <c r="BM112">
        <v>1</v>
      </c>
      <c r="BN112">
        <v>1</v>
      </c>
      <c r="BO112" t="s">
        <v>4035</v>
      </c>
      <c r="BP112">
        <v>1</v>
      </c>
      <c r="BQ112" t="s">
        <v>4029</v>
      </c>
      <c r="BR112" t="s">
        <v>4030</v>
      </c>
      <c r="BS112" t="s">
        <v>4041</v>
      </c>
      <c r="BT112" s="124">
        <v>46150</v>
      </c>
      <c r="BU112" t="s">
        <v>4080</v>
      </c>
      <c r="BV112" t="s">
        <v>1720</v>
      </c>
      <c r="BX112" t="s">
        <v>8529</v>
      </c>
      <c r="BY112" t="s">
        <v>4030</v>
      </c>
      <c r="BZ112" t="s">
        <v>4034</v>
      </c>
      <c r="CA112" t="s">
        <v>20349</v>
      </c>
      <c r="CB112" t="s">
        <v>20349</v>
      </c>
      <c r="CD112" t="s">
        <v>4105</v>
      </c>
      <c r="CE112">
        <v>61.08</v>
      </c>
      <c r="CF112">
        <v>5.09</v>
      </c>
      <c r="CG112">
        <v>0.38174999999999998</v>
      </c>
      <c r="CH112">
        <v>0</v>
      </c>
      <c r="CI112">
        <v>61.08</v>
      </c>
      <c r="CJ112" s="17">
        <v>0.5</v>
      </c>
      <c r="CK112">
        <v>6.86</v>
      </c>
      <c r="CL112">
        <v>1</v>
      </c>
      <c r="CM112" t="s">
        <v>20433</v>
      </c>
      <c r="CN112" t="s">
        <v>4106</v>
      </c>
      <c r="CO112" t="s">
        <v>77</v>
      </c>
      <c r="CP112" t="s">
        <v>20349</v>
      </c>
      <c r="CQ112" t="s">
        <v>4107</v>
      </c>
      <c r="CS112" t="s">
        <v>20568</v>
      </c>
      <c r="CT112" t="s">
        <v>4030</v>
      </c>
      <c r="CU112" t="s">
        <v>4109</v>
      </c>
      <c r="CV112" t="s">
        <v>20569</v>
      </c>
      <c r="CW112" t="s">
        <v>8907</v>
      </c>
      <c r="CY112" t="s">
        <v>4105</v>
      </c>
      <c r="CZ112" s="17">
        <v>0.5</v>
      </c>
      <c r="DA112" t="s">
        <v>4133</v>
      </c>
      <c r="DB112">
        <v>1</v>
      </c>
      <c r="DC112" t="s">
        <v>20570</v>
      </c>
      <c r="DD112" t="s">
        <v>1276</v>
      </c>
      <c r="DE112" t="s">
        <v>20569</v>
      </c>
      <c r="DF112" t="s">
        <v>4158</v>
      </c>
    </row>
    <row r="113" spans="59:110" x14ac:dyDescent="0.25">
      <c r="BG113" t="s">
        <v>20846</v>
      </c>
      <c r="BH113" t="s">
        <v>20847</v>
      </c>
      <c r="BI113" t="s">
        <v>4079</v>
      </c>
      <c r="BJ113" t="s">
        <v>20848</v>
      </c>
      <c r="BK113" t="s">
        <v>4034</v>
      </c>
      <c r="BL113">
        <v>63.14</v>
      </c>
      <c r="BM113">
        <v>1</v>
      </c>
      <c r="BN113">
        <v>1</v>
      </c>
      <c r="BO113" t="s">
        <v>4028</v>
      </c>
      <c r="BP113">
        <v>1</v>
      </c>
      <c r="BQ113" t="s">
        <v>4029</v>
      </c>
      <c r="BR113" t="s">
        <v>4030</v>
      </c>
      <c r="BS113" t="s">
        <v>4041</v>
      </c>
      <c r="BT113" s="124">
        <v>46150</v>
      </c>
      <c r="BU113" t="s">
        <v>4080</v>
      </c>
      <c r="BV113" t="s">
        <v>1720</v>
      </c>
      <c r="BX113" t="s">
        <v>20943</v>
      </c>
      <c r="BY113" t="s">
        <v>4030</v>
      </c>
      <c r="BZ113" t="s">
        <v>4034</v>
      </c>
      <c r="CA113" t="s">
        <v>20944</v>
      </c>
      <c r="CB113" t="s">
        <v>20944</v>
      </c>
      <c r="CD113" t="s">
        <v>4105</v>
      </c>
      <c r="CE113">
        <v>67.92</v>
      </c>
      <c r="CF113">
        <v>5.66</v>
      </c>
      <c r="CG113">
        <v>0.42449999999999999</v>
      </c>
      <c r="CH113">
        <v>0</v>
      </c>
      <c r="CI113">
        <v>67.92</v>
      </c>
      <c r="CJ113" s="17">
        <v>0.5</v>
      </c>
      <c r="CK113">
        <v>8.4700000000000006</v>
      </c>
      <c r="CL113">
        <v>1</v>
      </c>
      <c r="CM113" t="s">
        <v>20945</v>
      </c>
      <c r="CN113" t="s">
        <v>4106</v>
      </c>
      <c r="CO113" t="s">
        <v>77</v>
      </c>
      <c r="CP113" t="s">
        <v>20944</v>
      </c>
      <c r="CQ113" t="s">
        <v>4107</v>
      </c>
      <c r="CS113" t="s">
        <v>8324</v>
      </c>
      <c r="CT113" t="s">
        <v>4030</v>
      </c>
      <c r="CU113" t="s">
        <v>4034</v>
      </c>
      <c r="CV113" t="s">
        <v>20571</v>
      </c>
      <c r="CW113" t="s">
        <v>8593</v>
      </c>
      <c r="CX113" t="s">
        <v>4537</v>
      </c>
      <c r="CY113" t="s">
        <v>4105</v>
      </c>
      <c r="CZ113" s="17">
        <v>0.2</v>
      </c>
      <c r="DA113" t="s">
        <v>4133</v>
      </c>
      <c r="DB113">
        <v>1</v>
      </c>
      <c r="DC113" t="s">
        <v>8320</v>
      </c>
      <c r="DD113" t="s">
        <v>1276</v>
      </c>
      <c r="DE113" t="s">
        <v>20571</v>
      </c>
      <c r="DF113" t="s">
        <v>4158</v>
      </c>
    </row>
    <row r="114" spans="59:110" x14ac:dyDescent="0.25">
      <c r="BG114" t="s">
        <v>20296</v>
      </c>
      <c r="BH114" t="s">
        <v>20849</v>
      </c>
      <c r="BI114" t="s">
        <v>4079</v>
      </c>
      <c r="BJ114" t="s">
        <v>20850</v>
      </c>
      <c r="BK114" t="s">
        <v>4034</v>
      </c>
      <c r="BL114">
        <v>51.66</v>
      </c>
      <c r="BM114">
        <v>1</v>
      </c>
      <c r="BN114">
        <v>1</v>
      </c>
      <c r="BO114" t="s">
        <v>4035</v>
      </c>
      <c r="BP114">
        <v>1</v>
      </c>
      <c r="BQ114" t="s">
        <v>4029</v>
      </c>
      <c r="BR114" t="s">
        <v>4030</v>
      </c>
      <c r="BS114" t="s">
        <v>4041</v>
      </c>
      <c r="BT114" s="124">
        <v>46150</v>
      </c>
      <c r="BU114" t="s">
        <v>4080</v>
      </c>
      <c r="BV114" t="s">
        <v>1720</v>
      </c>
      <c r="BX114" t="s">
        <v>20946</v>
      </c>
      <c r="BY114" t="s">
        <v>4030</v>
      </c>
      <c r="BZ114" t="s">
        <v>4034</v>
      </c>
      <c r="CA114" t="s">
        <v>20947</v>
      </c>
      <c r="CB114" t="s">
        <v>20947</v>
      </c>
      <c r="CC114" t="s">
        <v>4203</v>
      </c>
      <c r="CD114" t="s">
        <v>4105</v>
      </c>
      <c r="CE114">
        <v>125.88</v>
      </c>
      <c r="CF114">
        <v>10.49</v>
      </c>
      <c r="CG114">
        <v>1.2587999999999999</v>
      </c>
      <c r="CH114">
        <v>1</v>
      </c>
      <c r="CI114">
        <v>125.88</v>
      </c>
      <c r="CJ114" s="17">
        <v>0.2</v>
      </c>
      <c r="CK114">
        <v>15.11</v>
      </c>
      <c r="CL114">
        <v>1</v>
      </c>
      <c r="CM114" t="s">
        <v>20948</v>
      </c>
      <c r="CN114" t="s">
        <v>4106</v>
      </c>
      <c r="CO114" t="s">
        <v>77</v>
      </c>
      <c r="CP114" t="s">
        <v>20947</v>
      </c>
      <c r="CQ114" t="s">
        <v>4107</v>
      </c>
      <c r="CS114" t="s">
        <v>8319</v>
      </c>
      <c r="CT114" t="s">
        <v>4030</v>
      </c>
      <c r="CU114" t="s">
        <v>4034</v>
      </c>
      <c r="CV114" t="s">
        <v>20572</v>
      </c>
      <c r="CW114" t="s">
        <v>8907</v>
      </c>
      <c r="CX114" t="s">
        <v>4122</v>
      </c>
      <c r="CY114" t="s">
        <v>4105</v>
      </c>
      <c r="CZ114" s="17">
        <v>0.2</v>
      </c>
      <c r="DA114" t="s">
        <v>4133</v>
      </c>
      <c r="DB114">
        <v>1</v>
      </c>
      <c r="DC114" t="s">
        <v>8320</v>
      </c>
      <c r="DD114" t="s">
        <v>1276</v>
      </c>
      <c r="DE114" t="s">
        <v>20572</v>
      </c>
      <c r="DF114" t="s">
        <v>4158</v>
      </c>
    </row>
    <row r="115" spans="59:110" x14ac:dyDescent="0.25">
      <c r="BG115" t="s">
        <v>20851</v>
      </c>
      <c r="BH115" t="s">
        <v>20852</v>
      </c>
      <c r="BI115" t="s">
        <v>4079</v>
      </c>
      <c r="BJ115" t="s">
        <v>20853</v>
      </c>
      <c r="BK115" t="s">
        <v>4034</v>
      </c>
      <c r="BL115">
        <v>67.42</v>
      </c>
      <c r="BM115">
        <v>1</v>
      </c>
      <c r="BN115">
        <v>1</v>
      </c>
      <c r="BO115" t="s">
        <v>4028</v>
      </c>
      <c r="BP115">
        <v>1</v>
      </c>
      <c r="BQ115" t="s">
        <v>4029</v>
      </c>
      <c r="BR115" t="s">
        <v>4030</v>
      </c>
      <c r="BS115" t="s">
        <v>4041</v>
      </c>
      <c r="BT115" s="124">
        <v>46150</v>
      </c>
      <c r="BU115" t="s">
        <v>4080</v>
      </c>
      <c r="BV115" t="s">
        <v>1720</v>
      </c>
      <c r="BX115" t="s">
        <v>20949</v>
      </c>
      <c r="BY115" t="s">
        <v>4030</v>
      </c>
      <c r="BZ115" t="s">
        <v>4142</v>
      </c>
      <c r="CA115" t="s">
        <v>20950</v>
      </c>
      <c r="CB115" t="s">
        <v>20950</v>
      </c>
      <c r="CD115" t="s">
        <v>4105</v>
      </c>
      <c r="CF115">
        <v>6.99</v>
      </c>
      <c r="CH115">
        <v>0</v>
      </c>
      <c r="CL115">
        <v>1</v>
      </c>
      <c r="CM115" t="s">
        <v>20951</v>
      </c>
      <c r="CN115" t="s">
        <v>4106</v>
      </c>
      <c r="CO115" t="s">
        <v>77</v>
      </c>
      <c r="CP115" t="s">
        <v>20950</v>
      </c>
      <c r="CQ115" t="s">
        <v>4107</v>
      </c>
      <c r="CS115" t="s">
        <v>8321</v>
      </c>
      <c r="CT115" t="s">
        <v>4030</v>
      </c>
      <c r="CU115" t="s">
        <v>4034</v>
      </c>
      <c r="CV115" t="s">
        <v>20531</v>
      </c>
      <c r="CW115" t="s">
        <v>8907</v>
      </c>
      <c r="CX115" t="s">
        <v>4122</v>
      </c>
      <c r="CY115" t="s">
        <v>4105</v>
      </c>
      <c r="CZ115" s="17">
        <v>0.2</v>
      </c>
      <c r="DA115" t="s">
        <v>4133</v>
      </c>
      <c r="DB115">
        <v>1</v>
      </c>
      <c r="DC115" t="s">
        <v>8320</v>
      </c>
      <c r="DD115" t="s">
        <v>1276</v>
      </c>
      <c r="DE115" t="s">
        <v>20531</v>
      </c>
      <c r="DF115" t="s">
        <v>4158</v>
      </c>
    </row>
    <row r="116" spans="59:110" x14ac:dyDescent="0.25">
      <c r="BG116" t="s">
        <v>20291</v>
      </c>
      <c r="BI116" t="s">
        <v>4079</v>
      </c>
      <c r="BM116">
        <v>0</v>
      </c>
      <c r="BN116">
        <v>1</v>
      </c>
      <c r="BS116" t="s">
        <v>4041</v>
      </c>
      <c r="BT116" s="124">
        <v>46150</v>
      </c>
      <c r="BU116" t="s">
        <v>4080</v>
      </c>
      <c r="BV116" t="s">
        <v>1720</v>
      </c>
      <c r="BX116" t="s">
        <v>20934</v>
      </c>
      <c r="BY116" t="s">
        <v>4030</v>
      </c>
      <c r="BZ116" t="s">
        <v>4032</v>
      </c>
      <c r="CA116" t="s">
        <v>20952</v>
      </c>
      <c r="CB116" t="s">
        <v>20952</v>
      </c>
      <c r="CD116" t="s">
        <v>4105</v>
      </c>
      <c r="CE116">
        <v>212.04</v>
      </c>
      <c r="CF116">
        <v>17.670000000000002</v>
      </c>
      <c r="CG116">
        <v>1.2369000000000001</v>
      </c>
      <c r="CH116">
        <v>0</v>
      </c>
      <c r="CI116">
        <v>212.04</v>
      </c>
      <c r="CK116">
        <v>27.22</v>
      </c>
      <c r="CL116">
        <v>1</v>
      </c>
      <c r="CM116" t="s">
        <v>20936</v>
      </c>
      <c r="CN116" t="s">
        <v>4133</v>
      </c>
      <c r="CO116" t="s">
        <v>77</v>
      </c>
      <c r="CP116" t="s">
        <v>20952</v>
      </c>
      <c r="CQ116" t="s">
        <v>4107</v>
      </c>
      <c r="CS116" t="s">
        <v>8322</v>
      </c>
      <c r="CT116" t="s">
        <v>4030</v>
      </c>
      <c r="CU116" t="s">
        <v>4034</v>
      </c>
      <c r="CV116" t="s">
        <v>20573</v>
      </c>
      <c r="CW116" t="s">
        <v>8438</v>
      </c>
      <c r="CX116" t="s">
        <v>4336</v>
      </c>
      <c r="CY116" t="s">
        <v>4105</v>
      </c>
      <c r="CZ116" s="17">
        <v>0.2</v>
      </c>
      <c r="DA116" t="s">
        <v>4133</v>
      </c>
      <c r="DB116">
        <v>1</v>
      </c>
      <c r="DC116" t="s">
        <v>8320</v>
      </c>
      <c r="DD116" t="s">
        <v>1276</v>
      </c>
      <c r="DE116" t="s">
        <v>20573</v>
      </c>
      <c r="DF116" t="s">
        <v>4158</v>
      </c>
    </row>
    <row r="117" spans="59:110" x14ac:dyDescent="0.25">
      <c r="BG117" t="s">
        <v>20292</v>
      </c>
      <c r="BI117" t="s">
        <v>4079</v>
      </c>
      <c r="BM117">
        <v>0</v>
      </c>
      <c r="BN117">
        <v>1</v>
      </c>
      <c r="BS117" t="s">
        <v>4041</v>
      </c>
      <c r="BT117" s="124">
        <v>46150</v>
      </c>
      <c r="BU117" t="s">
        <v>4080</v>
      </c>
      <c r="BV117" t="s">
        <v>1720</v>
      </c>
      <c r="BX117" t="s">
        <v>20953</v>
      </c>
      <c r="BY117" t="s">
        <v>4108</v>
      </c>
      <c r="BZ117" t="s">
        <v>4109</v>
      </c>
      <c r="CA117" t="s">
        <v>20954</v>
      </c>
      <c r="CB117" t="s">
        <v>20954</v>
      </c>
      <c r="CC117" t="s">
        <v>13687</v>
      </c>
      <c r="CD117" t="s">
        <v>4105</v>
      </c>
      <c r="CE117">
        <v>203.88</v>
      </c>
      <c r="CF117">
        <v>16.989999999999998</v>
      </c>
      <c r="CH117">
        <v>0</v>
      </c>
      <c r="CI117">
        <v>203.88</v>
      </c>
      <c r="CL117">
        <v>1</v>
      </c>
      <c r="CM117" t="s">
        <v>20955</v>
      </c>
      <c r="CN117" t="s">
        <v>4106</v>
      </c>
      <c r="CO117" t="s">
        <v>77</v>
      </c>
      <c r="CP117" t="s">
        <v>20954</v>
      </c>
      <c r="CQ117" t="s">
        <v>4107</v>
      </c>
      <c r="CS117" t="s">
        <v>8323</v>
      </c>
      <c r="CT117" t="s">
        <v>4030</v>
      </c>
      <c r="CU117" t="s">
        <v>4034</v>
      </c>
      <c r="CV117" t="s">
        <v>20574</v>
      </c>
      <c r="CW117" t="s">
        <v>8438</v>
      </c>
      <c r="CX117" t="s">
        <v>4336</v>
      </c>
      <c r="CY117" t="s">
        <v>4105</v>
      </c>
      <c r="CZ117" s="17">
        <v>0.2</v>
      </c>
      <c r="DA117" t="s">
        <v>4133</v>
      </c>
      <c r="DB117">
        <v>1</v>
      </c>
      <c r="DC117" t="s">
        <v>8320</v>
      </c>
      <c r="DD117" t="s">
        <v>1276</v>
      </c>
      <c r="DE117" t="s">
        <v>20574</v>
      </c>
      <c r="DF117" t="s">
        <v>4158</v>
      </c>
    </row>
    <row r="118" spans="59:110" x14ac:dyDescent="0.25">
      <c r="BG118" t="s">
        <v>20293</v>
      </c>
      <c r="BI118" t="s">
        <v>4079</v>
      </c>
      <c r="BM118">
        <v>0</v>
      </c>
      <c r="BN118">
        <v>1</v>
      </c>
      <c r="BS118" t="s">
        <v>4041</v>
      </c>
      <c r="BT118" s="124">
        <v>46150</v>
      </c>
      <c r="BU118" t="s">
        <v>4080</v>
      </c>
      <c r="BV118" t="s">
        <v>1720</v>
      </c>
      <c r="BX118" t="s">
        <v>20956</v>
      </c>
      <c r="BY118" t="s">
        <v>4030</v>
      </c>
      <c r="BZ118" t="s">
        <v>4032</v>
      </c>
      <c r="CA118" t="s">
        <v>20957</v>
      </c>
      <c r="CB118" t="s">
        <v>8293</v>
      </c>
      <c r="CD118" t="s">
        <v>4105</v>
      </c>
      <c r="CE118">
        <v>211.74</v>
      </c>
      <c r="CF118">
        <v>9.6199999999999992</v>
      </c>
      <c r="CG118">
        <v>2.1560000000000001</v>
      </c>
      <c r="CH118">
        <v>1</v>
      </c>
      <c r="CI118">
        <v>211.74</v>
      </c>
      <c r="CJ118" s="17">
        <v>0.2</v>
      </c>
      <c r="CK118">
        <v>21.02</v>
      </c>
      <c r="CL118">
        <v>1</v>
      </c>
      <c r="CM118" t="s">
        <v>20958</v>
      </c>
      <c r="CN118" t="s">
        <v>4133</v>
      </c>
      <c r="CO118" t="s">
        <v>4063</v>
      </c>
      <c r="CP118" t="s">
        <v>20957</v>
      </c>
      <c r="CQ118" t="s">
        <v>4121</v>
      </c>
      <c r="CS118" t="s">
        <v>20575</v>
      </c>
      <c r="CT118" t="s">
        <v>4050</v>
      </c>
      <c r="CU118" t="s">
        <v>4109</v>
      </c>
      <c r="CV118" t="s">
        <v>20333</v>
      </c>
      <c r="CW118" t="s">
        <v>8257</v>
      </c>
      <c r="CX118" t="s">
        <v>4147</v>
      </c>
      <c r="CY118" t="s">
        <v>4111</v>
      </c>
      <c r="DA118" t="s">
        <v>4133</v>
      </c>
      <c r="DB118">
        <v>1</v>
      </c>
      <c r="DC118" t="s">
        <v>20576</v>
      </c>
      <c r="DD118" t="s">
        <v>1284</v>
      </c>
      <c r="DE118" t="s">
        <v>20333</v>
      </c>
      <c r="DF118" t="s">
        <v>4158</v>
      </c>
    </row>
    <row r="119" spans="59:110" x14ac:dyDescent="0.25">
      <c r="BG119" t="s">
        <v>20294</v>
      </c>
      <c r="BI119" t="s">
        <v>4079</v>
      </c>
      <c r="BM119">
        <v>0</v>
      </c>
      <c r="BN119">
        <v>1</v>
      </c>
      <c r="BS119" t="s">
        <v>4041</v>
      </c>
      <c r="BT119" s="124">
        <v>46150</v>
      </c>
      <c r="BU119" t="s">
        <v>4080</v>
      </c>
      <c r="BV119" t="s">
        <v>1720</v>
      </c>
      <c r="BX119" t="s">
        <v>20959</v>
      </c>
      <c r="BY119" t="s">
        <v>4030</v>
      </c>
      <c r="BZ119" t="s">
        <v>4034</v>
      </c>
      <c r="CA119" t="s">
        <v>20960</v>
      </c>
      <c r="CB119" t="s">
        <v>20371</v>
      </c>
      <c r="CD119" t="s">
        <v>4105</v>
      </c>
      <c r="CE119">
        <v>123.88</v>
      </c>
      <c r="CF119">
        <v>6.19</v>
      </c>
      <c r="CG119">
        <v>1.4864999999999999</v>
      </c>
      <c r="CH119">
        <v>1</v>
      </c>
      <c r="CI119">
        <v>123.88</v>
      </c>
      <c r="CJ119" s="17">
        <v>0.2</v>
      </c>
      <c r="CK119">
        <v>11.71</v>
      </c>
      <c r="CL119">
        <v>1</v>
      </c>
      <c r="CM119" t="s">
        <v>20961</v>
      </c>
      <c r="CN119" t="s">
        <v>4121</v>
      </c>
      <c r="CO119" t="s">
        <v>1985</v>
      </c>
      <c r="CP119" t="s">
        <v>20960</v>
      </c>
      <c r="CQ119" t="s">
        <v>4121</v>
      </c>
      <c r="CS119" t="s">
        <v>20577</v>
      </c>
      <c r="CT119" t="s">
        <v>4050</v>
      </c>
      <c r="CU119" t="s">
        <v>4032</v>
      </c>
      <c r="CV119" t="s">
        <v>20450</v>
      </c>
      <c r="CW119" t="s">
        <v>4135</v>
      </c>
      <c r="CY119" t="s">
        <v>4105</v>
      </c>
      <c r="CZ119" s="17">
        <v>0.5</v>
      </c>
      <c r="DA119" t="s">
        <v>4133</v>
      </c>
      <c r="DB119">
        <v>1</v>
      </c>
      <c r="DC119" t="s">
        <v>20578</v>
      </c>
      <c r="DD119" t="s">
        <v>1292</v>
      </c>
      <c r="DE119" t="s">
        <v>20450</v>
      </c>
      <c r="DF119" t="s">
        <v>4158</v>
      </c>
    </row>
    <row r="120" spans="59:110" x14ac:dyDescent="0.25">
      <c r="BG120" t="s">
        <v>20854</v>
      </c>
      <c r="BI120" t="s">
        <v>4079</v>
      </c>
      <c r="BM120">
        <v>0</v>
      </c>
      <c r="BN120">
        <v>1</v>
      </c>
      <c r="BS120" t="s">
        <v>4041</v>
      </c>
      <c r="BT120" s="124">
        <v>46150</v>
      </c>
      <c r="BU120" t="s">
        <v>4080</v>
      </c>
      <c r="BV120" t="s">
        <v>1720</v>
      </c>
      <c r="BX120" t="s">
        <v>14935</v>
      </c>
      <c r="BY120" t="s">
        <v>4030</v>
      </c>
      <c r="BZ120" t="s">
        <v>4109</v>
      </c>
      <c r="CA120" t="s">
        <v>14936</v>
      </c>
      <c r="CB120" t="s">
        <v>14936</v>
      </c>
      <c r="CD120" t="s">
        <v>4111</v>
      </c>
      <c r="CE120">
        <v>383.88</v>
      </c>
      <c r="CF120">
        <v>31.99</v>
      </c>
      <c r="CH120">
        <v>0</v>
      </c>
      <c r="CI120">
        <v>383.88</v>
      </c>
      <c r="CL120">
        <v>1</v>
      </c>
      <c r="CM120" t="s">
        <v>14937</v>
      </c>
      <c r="CN120" t="s">
        <v>4106</v>
      </c>
      <c r="CO120" t="s">
        <v>85</v>
      </c>
      <c r="CP120" t="s">
        <v>14936</v>
      </c>
      <c r="CQ120" t="s">
        <v>4107</v>
      </c>
      <c r="CS120" t="s">
        <v>20579</v>
      </c>
      <c r="CT120" t="s">
        <v>4030</v>
      </c>
      <c r="CU120" t="s">
        <v>4034</v>
      </c>
      <c r="CV120" t="s">
        <v>20457</v>
      </c>
      <c r="CW120" t="s">
        <v>8907</v>
      </c>
      <c r="CY120" t="s">
        <v>4105</v>
      </c>
      <c r="DA120" t="s">
        <v>4133</v>
      </c>
      <c r="DB120">
        <v>1</v>
      </c>
      <c r="DC120" t="s">
        <v>20578</v>
      </c>
      <c r="DD120" t="s">
        <v>1292</v>
      </c>
      <c r="DE120" t="s">
        <v>20457</v>
      </c>
      <c r="DF120" t="s">
        <v>4158</v>
      </c>
    </row>
    <row r="121" spans="59:110" x14ac:dyDescent="0.25">
      <c r="BG121" t="s">
        <v>20855</v>
      </c>
      <c r="BI121" t="s">
        <v>4079</v>
      </c>
      <c r="BM121">
        <v>0</v>
      </c>
      <c r="BN121">
        <v>1</v>
      </c>
      <c r="BS121" t="s">
        <v>4041</v>
      </c>
      <c r="BT121" s="124">
        <v>46150</v>
      </c>
      <c r="BU121" t="s">
        <v>4080</v>
      </c>
      <c r="BV121" t="s">
        <v>1720</v>
      </c>
      <c r="BX121" t="s">
        <v>20434</v>
      </c>
      <c r="BY121" t="s">
        <v>4030</v>
      </c>
      <c r="BZ121" t="s">
        <v>4034</v>
      </c>
      <c r="CA121" t="s">
        <v>20435</v>
      </c>
      <c r="CB121" t="s">
        <v>20435</v>
      </c>
      <c r="CD121" t="s">
        <v>4105</v>
      </c>
      <c r="CE121">
        <v>76.44</v>
      </c>
      <c r="CF121">
        <v>6.37</v>
      </c>
      <c r="CG121">
        <v>0.47775000000000001</v>
      </c>
      <c r="CH121">
        <v>0</v>
      </c>
      <c r="CI121">
        <v>76.44</v>
      </c>
      <c r="CK121">
        <v>10.52</v>
      </c>
      <c r="CL121">
        <v>1</v>
      </c>
      <c r="CM121" t="s">
        <v>20436</v>
      </c>
      <c r="CN121" t="s">
        <v>4106</v>
      </c>
      <c r="CO121" t="s">
        <v>85</v>
      </c>
      <c r="CP121" t="s">
        <v>20435</v>
      </c>
      <c r="CQ121" t="s">
        <v>4107</v>
      </c>
      <c r="CS121" t="s">
        <v>20580</v>
      </c>
      <c r="CT121" t="s">
        <v>4030</v>
      </c>
      <c r="CU121" t="s">
        <v>4034</v>
      </c>
      <c r="CV121" t="s">
        <v>20457</v>
      </c>
      <c r="CW121" t="s">
        <v>8907</v>
      </c>
      <c r="CY121" t="s">
        <v>4105</v>
      </c>
      <c r="DA121" t="s">
        <v>4133</v>
      </c>
      <c r="DB121">
        <v>1</v>
      </c>
      <c r="DC121" t="s">
        <v>20578</v>
      </c>
      <c r="DD121" t="s">
        <v>1292</v>
      </c>
      <c r="DE121" t="s">
        <v>20457</v>
      </c>
      <c r="DF121" t="s">
        <v>4158</v>
      </c>
    </row>
    <row r="122" spans="59:110" x14ac:dyDescent="0.25">
      <c r="BG122" t="s">
        <v>20295</v>
      </c>
      <c r="BI122" t="s">
        <v>4079</v>
      </c>
      <c r="BM122">
        <v>0</v>
      </c>
      <c r="BN122">
        <v>1</v>
      </c>
      <c r="BS122" t="s">
        <v>4041</v>
      </c>
      <c r="BT122" s="124">
        <v>46150</v>
      </c>
      <c r="BU122" t="s">
        <v>4080</v>
      </c>
      <c r="BV122" t="s">
        <v>1720</v>
      </c>
      <c r="BX122" t="s">
        <v>20437</v>
      </c>
      <c r="BY122" t="s">
        <v>4030</v>
      </c>
      <c r="BZ122" t="s">
        <v>4126</v>
      </c>
      <c r="CA122" t="s">
        <v>20335</v>
      </c>
      <c r="CB122" t="s">
        <v>20335</v>
      </c>
      <c r="CD122" t="s">
        <v>4105</v>
      </c>
      <c r="CE122">
        <v>34.68</v>
      </c>
      <c r="CF122">
        <v>2.89</v>
      </c>
      <c r="CG122">
        <v>1.0404</v>
      </c>
      <c r="CH122">
        <v>0</v>
      </c>
      <c r="CI122">
        <v>34.68</v>
      </c>
      <c r="CJ122" s="17">
        <v>0.2</v>
      </c>
      <c r="CK122">
        <v>14.05</v>
      </c>
      <c r="CL122">
        <v>1</v>
      </c>
      <c r="CM122" t="s">
        <v>20438</v>
      </c>
      <c r="CN122" t="s">
        <v>4106</v>
      </c>
      <c r="CO122" t="s">
        <v>85</v>
      </c>
      <c r="CP122" t="s">
        <v>20335</v>
      </c>
      <c r="CQ122" t="s">
        <v>4107</v>
      </c>
      <c r="CS122" t="s">
        <v>21092</v>
      </c>
      <c r="CT122" t="s">
        <v>4050</v>
      </c>
      <c r="CU122" t="s">
        <v>4109</v>
      </c>
      <c r="CV122" t="s">
        <v>21050</v>
      </c>
      <c r="CW122" t="s">
        <v>8257</v>
      </c>
      <c r="CY122" t="s">
        <v>4105</v>
      </c>
      <c r="DA122" t="s">
        <v>4133</v>
      </c>
      <c r="DB122">
        <v>1</v>
      </c>
      <c r="DC122" t="s">
        <v>21093</v>
      </c>
      <c r="DD122" t="s">
        <v>226</v>
      </c>
      <c r="DE122" t="s">
        <v>21050</v>
      </c>
      <c r="DF122" t="s">
        <v>4158</v>
      </c>
    </row>
    <row r="123" spans="59:110" x14ac:dyDescent="0.25">
      <c r="BG123" t="s">
        <v>20856</v>
      </c>
      <c r="BI123" t="s">
        <v>4079</v>
      </c>
      <c r="BM123">
        <v>0</v>
      </c>
      <c r="BN123">
        <v>1</v>
      </c>
      <c r="BS123" t="s">
        <v>4041</v>
      </c>
      <c r="BT123" s="124">
        <v>46150</v>
      </c>
      <c r="BU123" t="s">
        <v>4080</v>
      </c>
      <c r="BV123" t="s">
        <v>1720</v>
      </c>
      <c r="BX123" t="s">
        <v>8367</v>
      </c>
      <c r="BY123" t="s">
        <v>4030</v>
      </c>
      <c r="BZ123" t="s">
        <v>4034</v>
      </c>
      <c r="CA123" t="s">
        <v>20962</v>
      </c>
      <c r="CB123" t="s">
        <v>20962</v>
      </c>
      <c r="CD123" t="s">
        <v>4105</v>
      </c>
      <c r="CE123">
        <v>58.3</v>
      </c>
      <c r="CF123">
        <v>2.65</v>
      </c>
      <c r="CG123">
        <v>0.63600000000000001</v>
      </c>
      <c r="CH123">
        <v>1</v>
      </c>
      <c r="CI123">
        <v>58.3</v>
      </c>
      <c r="CJ123" s="17">
        <v>0.2</v>
      </c>
      <c r="CK123">
        <v>5.25</v>
      </c>
      <c r="CL123">
        <v>1</v>
      </c>
      <c r="CM123" t="s">
        <v>8365</v>
      </c>
      <c r="CN123" t="s">
        <v>4106</v>
      </c>
      <c r="CO123" t="s">
        <v>85</v>
      </c>
      <c r="CP123" t="s">
        <v>20962</v>
      </c>
      <c r="CQ123" t="s">
        <v>4107</v>
      </c>
      <c r="CS123" t="s">
        <v>21094</v>
      </c>
      <c r="CT123" t="s">
        <v>4050</v>
      </c>
      <c r="CU123" t="s">
        <v>4109</v>
      </c>
      <c r="CV123" t="s">
        <v>21095</v>
      </c>
      <c r="CW123" t="s">
        <v>8257</v>
      </c>
      <c r="CY123" t="s">
        <v>4111</v>
      </c>
      <c r="DA123" t="s">
        <v>4133</v>
      </c>
      <c r="DB123">
        <v>1</v>
      </c>
      <c r="DC123" t="s">
        <v>21096</v>
      </c>
      <c r="DD123" t="s">
        <v>226</v>
      </c>
      <c r="DE123" t="s">
        <v>21095</v>
      </c>
      <c r="DF123" t="s">
        <v>4158</v>
      </c>
    </row>
    <row r="124" spans="59:110" x14ac:dyDescent="0.25">
      <c r="BG124" t="s">
        <v>20297</v>
      </c>
      <c r="BI124" t="s">
        <v>4079</v>
      </c>
      <c r="BM124">
        <v>0</v>
      </c>
      <c r="BN124">
        <v>1</v>
      </c>
      <c r="BS124" t="s">
        <v>4041</v>
      </c>
      <c r="BT124" s="124">
        <v>46150</v>
      </c>
      <c r="BU124" t="s">
        <v>4080</v>
      </c>
      <c r="BV124" t="s">
        <v>1720</v>
      </c>
      <c r="BX124" t="s">
        <v>20963</v>
      </c>
      <c r="BY124" t="s">
        <v>4030</v>
      </c>
      <c r="BZ124" t="s">
        <v>4109</v>
      </c>
      <c r="CA124" t="s">
        <v>20964</v>
      </c>
      <c r="CB124" t="s">
        <v>20964</v>
      </c>
      <c r="CD124" t="s">
        <v>4111</v>
      </c>
      <c r="CE124">
        <v>431.88</v>
      </c>
      <c r="CF124">
        <v>35.99</v>
      </c>
      <c r="CH124">
        <v>0</v>
      </c>
      <c r="CI124">
        <v>431.88</v>
      </c>
      <c r="CL124">
        <v>1</v>
      </c>
      <c r="CM124" t="s">
        <v>20965</v>
      </c>
      <c r="CN124" t="s">
        <v>4106</v>
      </c>
      <c r="CO124" t="s">
        <v>85</v>
      </c>
      <c r="CP124" t="s">
        <v>20964</v>
      </c>
      <c r="CQ124" t="s">
        <v>4107</v>
      </c>
      <c r="CS124" t="s">
        <v>20581</v>
      </c>
      <c r="CT124" t="s">
        <v>4050</v>
      </c>
      <c r="CU124" t="s">
        <v>4109</v>
      </c>
      <c r="CV124" t="s">
        <v>20582</v>
      </c>
      <c r="CW124" t="s">
        <v>4271</v>
      </c>
      <c r="CY124" t="s">
        <v>4111</v>
      </c>
      <c r="DA124" t="s">
        <v>4133</v>
      </c>
      <c r="DB124">
        <v>1</v>
      </c>
      <c r="DC124" t="s">
        <v>20583</v>
      </c>
      <c r="DD124" t="s">
        <v>1391</v>
      </c>
      <c r="DE124" t="s">
        <v>20582</v>
      </c>
      <c r="DF124" t="s">
        <v>4158</v>
      </c>
    </row>
    <row r="125" spans="59:110" x14ac:dyDescent="0.25">
      <c r="BG125" t="s">
        <v>20298</v>
      </c>
      <c r="BI125" t="s">
        <v>4079</v>
      </c>
      <c r="BM125">
        <v>0</v>
      </c>
      <c r="BN125">
        <v>1</v>
      </c>
      <c r="BS125" t="s">
        <v>4041</v>
      </c>
      <c r="BT125" s="124">
        <v>46150</v>
      </c>
      <c r="BU125" t="s">
        <v>4080</v>
      </c>
      <c r="BV125" t="s">
        <v>1720</v>
      </c>
      <c r="BX125" t="s">
        <v>20439</v>
      </c>
      <c r="BY125" t="s">
        <v>4030</v>
      </c>
      <c r="BZ125" t="s">
        <v>4027</v>
      </c>
      <c r="CA125" t="s">
        <v>20440</v>
      </c>
      <c r="CB125" t="s">
        <v>8442</v>
      </c>
      <c r="CD125" t="s">
        <v>4105</v>
      </c>
      <c r="CE125">
        <v>113.88</v>
      </c>
      <c r="CF125">
        <v>9.49</v>
      </c>
      <c r="CG125">
        <v>1.8975</v>
      </c>
      <c r="CH125">
        <v>1</v>
      </c>
      <c r="CI125">
        <v>113.88</v>
      </c>
      <c r="CJ125" s="17">
        <v>0.2</v>
      </c>
      <c r="CK125">
        <v>28</v>
      </c>
      <c r="CL125">
        <v>1</v>
      </c>
      <c r="CM125" t="s">
        <v>20441</v>
      </c>
      <c r="CN125" t="s">
        <v>4121</v>
      </c>
      <c r="CO125" t="s">
        <v>85</v>
      </c>
      <c r="CP125" t="s">
        <v>20440</v>
      </c>
      <c r="CQ125" t="s">
        <v>4121</v>
      </c>
      <c r="CS125" t="s">
        <v>17527</v>
      </c>
      <c r="CT125" t="s">
        <v>4030</v>
      </c>
      <c r="CU125" t="s">
        <v>4034</v>
      </c>
      <c r="CV125" t="s">
        <v>17528</v>
      </c>
      <c r="CW125" t="s">
        <v>8595</v>
      </c>
      <c r="CY125" t="s">
        <v>4105</v>
      </c>
      <c r="DA125" t="s">
        <v>4133</v>
      </c>
      <c r="DB125">
        <v>1</v>
      </c>
      <c r="DC125" t="s">
        <v>17529</v>
      </c>
      <c r="DD125" t="s">
        <v>1481</v>
      </c>
      <c r="DE125" t="s">
        <v>17528</v>
      </c>
      <c r="DF125" t="s">
        <v>4158</v>
      </c>
    </row>
    <row r="126" spans="59:110" x14ac:dyDescent="0.25">
      <c r="BG126" t="s">
        <v>20299</v>
      </c>
      <c r="BI126" t="s">
        <v>4079</v>
      </c>
      <c r="BM126">
        <v>0</v>
      </c>
      <c r="BN126">
        <v>1</v>
      </c>
      <c r="BS126" t="s">
        <v>4041</v>
      </c>
      <c r="BT126" s="124">
        <v>46150</v>
      </c>
      <c r="BU126" t="s">
        <v>4080</v>
      </c>
      <c r="BV126" t="s">
        <v>1720</v>
      </c>
      <c r="BX126" t="s">
        <v>20442</v>
      </c>
      <c r="BY126" t="s">
        <v>4030</v>
      </c>
      <c r="BZ126" t="s">
        <v>4027</v>
      </c>
      <c r="CA126" t="s">
        <v>20440</v>
      </c>
      <c r="CB126" t="s">
        <v>8442</v>
      </c>
      <c r="CD126" t="s">
        <v>4105</v>
      </c>
      <c r="CE126">
        <v>77.88</v>
      </c>
      <c r="CF126">
        <v>6.49</v>
      </c>
      <c r="CG126">
        <v>1.2975000000000001</v>
      </c>
      <c r="CH126">
        <v>1</v>
      </c>
      <c r="CI126">
        <v>77.88</v>
      </c>
      <c r="CJ126" s="17">
        <v>0.2</v>
      </c>
      <c r="CK126">
        <v>19.149999999999999</v>
      </c>
      <c r="CL126">
        <v>1</v>
      </c>
      <c r="CM126" t="s">
        <v>20441</v>
      </c>
      <c r="CN126" t="s">
        <v>4121</v>
      </c>
      <c r="CO126" t="s">
        <v>85</v>
      </c>
      <c r="CP126" t="s">
        <v>20440</v>
      </c>
      <c r="CQ126" t="s">
        <v>4121</v>
      </c>
      <c r="CS126" t="s">
        <v>9113</v>
      </c>
      <c r="CT126" t="s">
        <v>4050</v>
      </c>
      <c r="CU126" t="s">
        <v>4109</v>
      </c>
      <c r="CV126" t="s">
        <v>17530</v>
      </c>
      <c r="CW126" t="s">
        <v>8257</v>
      </c>
      <c r="CY126" t="s">
        <v>4111</v>
      </c>
      <c r="DA126" t="s">
        <v>4133</v>
      </c>
      <c r="DB126">
        <v>1</v>
      </c>
      <c r="DC126" t="s">
        <v>9115</v>
      </c>
      <c r="DD126" t="s">
        <v>1481</v>
      </c>
      <c r="DE126" t="s">
        <v>17530</v>
      </c>
      <c r="DF126" t="s">
        <v>4158</v>
      </c>
    </row>
    <row r="127" spans="59:110" x14ac:dyDescent="0.25">
      <c r="BG127" t="s">
        <v>20300</v>
      </c>
      <c r="BI127" t="s">
        <v>4079</v>
      </c>
      <c r="BM127">
        <v>0</v>
      </c>
      <c r="BN127">
        <v>1</v>
      </c>
      <c r="BS127" t="s">
        <v>4041</v>
      </c>
      <c r="BT127" s="124">
        <v>46150</v>
      </c>
      <c r="BU127" t="s">
        <v>4080</v>
      </c>
      <c r="BV127" t="s">
        <v>1720</v>
      </c>
      <c r="BX127" t="s">
        <v>20443</v>
      </c>
      <c r="BY127" t="s">
        <v>4030</v>
      </c>
      <c r="BZ127" t="s">
        <v>4032</v>
      </c>
      <c r="CA127" t="s">
        <v>20444</v>
      </c>
      <c r="CB127" t="s">
        <v>20444</v>
      </c>
      <c r="CD127" t="s">
        <v>4105</v>
      </c>
      <c r="CE127">
        <v>170.28</v>
      </c>
      <c r="CF127">
        <v>14.19</v>
      </c>
      <c r="CG127">
        <v>0.99329999999999996</v>
      </c>
      <c r="CH127">
        <v>0</v>
      </c>
      <c r="CI127">
        <v>170.28</v>
      </c>
      <c r="CK127">
        <v>19.850000000000001</v>
      </c>
      <c r="CL127">
        <v>1</v>
      </c>
      <c r="CM127" t="s">
        <v>20445</v>
      </c>
      <c r="CN127" t="s">
        <v>4133</v>
      </c>
      <c r="CO127" t="s">
        <v>241</v>
      </c>
      <c r="CP127" t="s">
        <v>20444</v>
      </c>
      <c r="CQ127" t="s">
        <v>4107</v>
      </c>
      <c r="CS127" t="s">
        <v>20584</v>
      </c>
      <c r="CT127" t="s">
        <v>4030</v>
      </c>
      <c r="CU127" t="s">
        <v>4109</v>
      </c>
      <c r="CV127" t="s">
        <v>20525</v>
      </c>
      <c r="CW127" t="s">
        <v>8908</v>
      </c>
      <c r="CY127" t="s">
        <v>4105</v>
      </c>
      <c r="CZ127" s="17">
        <v>0.5</v>
      </c>
      <c r="DA127" t="s">
        <v>4133</v>
      </c>
      <c r="DB127">
        <v>1</v>
      </c>
      <c r="DC127" t="s">
        <v>20585</v>
      </c>
      <c r="DD127" t="s">
        <v>1507</v>
      </c>
      <c r="DE127" t="s">
        <v>20525</v>
      </c>
      <c r="DF127" t="s">
        <v>4158</v>
      </c>
    </row>
    <row r="128" spans="59:110" x14ac:dyDescent="0.25">
      <c r="BG128" t="s">
        <v>20301</v>
      </c>
      <c r="BI128" t="s">
        <v>4079</v>
      </c>
      <c r="BM128">
        <v>0</v>
      </c>
      <c r="BN128">
        <v>1</v>
      </c>
      <c r="BS128" t="s">
        <v>4041</v>
      </c>
      <c r="BT128" s="124">
        <v>46150</v>
      </c>
      <c r="BU128" t="s">
        <v>4080</v>
      </c>
      <c r="BV128" t="s">
        <v>1720</v>
      </c>
      <c r="BX128" t="s">
        <v>20446</v>
      </c>
      <c r="BY128" t="s">
        <v>4030</v>
      </c>
      <c r="BZ128" t="s">
        <v>4032</v>
      </c>
      <c r="CA128" t="s">
        <v>20447</v>
      </c>
      <c r="CB128" t="s">
        <v>20447</v>
      </c>
      <c r="CD128" t="s">
        <v>4105</v>
      </c>
      <c r="CE128">
        <v>179.04</v>
      </c>
      <c r="CF128">
        <v>14.92</v>
      </c>
      <c r="CG128">
        <v>1.0444</v>
      </c>
      <c r="CH128">
        <v>0</v>
      </c>
      <c r="CI128">
        <v>179.04</v>
      </c>
      <c r="CK128">
        <v>20.87</v>
      </c>
      <c r="CL128">
        <v>1</v>
      </c>
      <c r="CM128" t="s">
        <v>20445</v>
      </c>
      <c r="CN128" t="s">
        <v>4133</v>
      </c>
      <c r="CO128" t="s">
        <v>241</v>
      </c>
      <c r="CP128" t="s">
        <v>20447</v>
      </c>
      <c r="CQ128" t="s">
        <v>4107</v>
      </c>
      <c r="CS128" t="s">
        <v>17585</v>
      </c>
      <c r="CT128" t="s">
        <v>4050</v>
      </c>
      <c r="CU128" t="s">
        <v>4034</v>
      </c>
      <c r="CV128" t="s">
        <v>17586</v>
      </c>
      <c r="CW128" t="s">
        <v>4378</v>
      </c>
      <c r="CX128" t="s">
        <v>4363</v>
      </c>
      <c r="CY128" t="s">
        <v>4105</v>
      </c>
      <c r="DA128" t="s">
        <v>4133</v>
      </c>
      <c r="DB128">
        <v>1</v>
      </c>
      <c r="DC128" t="s">
        <v>17587</v>
      </c>
      <c r="DD128" t="s">
        <v>1559</v>
      </c>
      <c r="DE128" t="s">
        <v>17586</v>
      </c>
      <c r="DF128" t="s">
        <v>4158</v>
      </c>
    </row>
    <row r="129" spans="59:110" x14ac:dyDescent="0.25">
      <c r="BG129" t="s">
        <v>20857</v>
      </c>
      <c r="BI129" t="s">
        <v>4079</v>
      </c>
      <c r="BM129">
        <v>0</v>
      </c>
      <c r="BN129">
        <v>1</v>
      </c>
      <c r="BS129" t="s">
        <v>4041</v>
      </c>
      <c r="BT129" s="124">
        <v>46150</v>
      </c>
      <c r="BU129" t="s">
        <v>4080</v>
      </c>
      <c r="BV129" t="s">
        <v>1720</v>
      </c>
      <c r="BX129" t="s">
        <v>20448</v>
      </c>
      <c r="BY129" t="s">
        <v>4030</v>
      </c>
      <c r="BZ129" t="s">
        <v>4032</v>
      </c>
      <c r="CA129" t="s">
        <v>20447</v>
      </c>
      <c r="CB129" t="s">
        <v>20447</v>
      </c>
      <c r="CD129" t="s">
        <v>4105</v>
      </c>
      <c r="CE129">
        <v>175.32</v>
      </c>
      <c r="CF129">
        <v>14.61</v>
      </c>
      <c r="CG129">
        <v>1.0226999999999999</v>
      </c>
      <c r="CH129">
        <v>0</v>
      </c>
      <c r="CI129">
        <v>175.32</v>
      </c>
      <c r="CK129">
        <v>20.440000000000001</v>
      </c>
      <c r="CL129">
        <v>1</v>
      </c>
      <c r="CM129" t="s">
        <v>20445</v>
      </c>
      <c r="CN129" t="s">
        <v>4133</v>
      </c>
      <c r="CO129" t="s">
        <v>241</v>
      </c>
      <c r="CP129" t="s">
        <v>20447</v>
      </c>
      <c r="CQ129" t="s">
        <v>4107</v>
      </c>
      <c r="CS129" t="s">
        <v>20586</v>
      </c>
      <c r="CT129" t="s">
        <v>4050</v>
      </c>
      <c r="CU129" t="s">
        <v>4109</v>
      </c>
      <c r="CV129" t="s">
        <v>20587</v>
      </c>
      <c r="CW129" t="s">
        <v>8257</v>
      </c>
      <c r="CY129" t="s">
        <v>4111</v>
      </c>
      <c r="DA129" t="s">
        <v>4133</v>
      </c>
      <c r="DB129">
        <v>1</v>
      </c>
      <c r="DC129" t="s">
        <v>20588</v>
      </c>
      <c r="DD129" t="s">
        <v>1559</v>
      </c>
      <c r="DE129" t="s">
        <v>20587</v>
      </c>
      <c r="DF129" t="s">
        <v>4158</v>
      </c>
    </row>
    <row r="130" spans="59:110" x14ac:dyDescent="0.25">
      <c r="BG130" t="s">
        <v>20858</v>
      </c>
      <c r="BI130" t="s">
        <v>4079</v>
      </c>
      <c r="BM130">
        <v>0</v>
      </c>
      <c r="BN130">
        <v>1</v>
      </c>
      <c r="BS130" t="s">
        <v>4041</v>
      </c>
      <c r="BT130" s="124">
        <v>46150</v>
      </c>
      <c r="BU130" t="s">
        <v>4080</v>
      </c>
      <c r="BV130" t="s">
        <v>1720</v>
      </c>
      <c r="BX130" t="s">
        <v>20449</v>
      </c>
      <c r="BY130" t="s">
        <v>4030</v>
      </c>
      <c r="BZ130" t="s">
        <v>4032</v>
      </c>
      <c r="CA130" t="s">
        <v>20447</v>
      </c>
      <c r="CB130" t="s">
        <v>20447</v>
      </c>
      <c r="CD130" t="s">
        <v>4105</v>
      </c>
      <c r="CE130">
        <v>97.8</v>
      </c>
      <c r="CF130">
        <v>8.15</v>
      </c>
      <c r="CG130">
        <v>0.57050000000000001</v>
      </c>
      <c r="CH130">
        <v>0</v>
      </c>
      <c r="CI130">
        <v>97.8</v>
      </c>
      <c r="CK130">
        <v>11.41</v>
      </c>
      <c r="CL130">
        <v>1</v>
      </c>
      <c r="CM130" t="s">
        <v>20445</v>
      </c>
      <c r="CN130" t="s">
        <v>4133</v>
      </c>
      <c r="CO130" t="s">
        <v>241</v>
      </c>
      <c r="CP130" t="s">
        <v>20447</v>
      </c>
      <c r="CQ130" t="s">
        <v>4107</v>
      </c>
      <c r="CS130" t="s">
        <v>17601</v>
      </c>
      <c r="CT130" t="s">
        <v>4050</v>
      </c>
      <c r="CU130" t="s">
        <v>4109</v>
      </c>
      <c r="CV130" t="s">
        <v>14936</v>
      </c>
      <c r="CW130" t="s">
        <v>8257</v>
      </c>
      <c r="CY130" t="s">
        <v>4111</v>
      </c>
      <c r="DA130" t="s">
        <v>4133</v>
      </c>
      <c r="DB130">
        <v>1</v>
      </c>
      <c r="DC130" t="s">
        <v>17602</v>
      </c>
      <c r="DD130" t="s">
        <v>1584</v>
      </c>
      <c r="DE130" t="s">
        <v>14936</v>
      </c>
      <c r="DF130" t="s">
        <v>4158</v>
      </c>
    </row>
    <row r="131" spans="59:110" x14ac:dyDescent="0.25">
      <c r="BG131" t="s">
        <v>20859</v>
      </c>
      <c r="BI131" t="s">
        <v>4079</v>
      </c>
      <c r="BM131">
        <v>0</v>
      </c>
      <c r="BN131">
        <v>1</v>
      </c>
      <c r="BS131" t="s">
        <v>4041</v>
      </c>
      <c r="BT131" s="124">
        <v>46150</v>
      </c>
      <c r="BU131" t="s">
        <v>4080</v>
      </c>
      <c r="BV131" t="s">
        <v>1720</v>
      </c>
      <c r="BX131" t="s">
        <v>8581</v>
      </c>
      <c r="BY131" t="s">
        <v>4030</v>
      </c>
      <c r="BZ131" t="s">
        <v>4109</v>
      </c>
      <c r="CA131" t="s">
        <v>20450</v>
      </c>
      <c r="CB131" t="s">
        <v>20450</v>
      </c>
      <c r="CD131" t="s">
        <v>4111</v>
      </c>
      <c r="CE131">
        <v>395.88</v>
      </c>
      <c r="CF131">
        <v>32.99</v>
      </c>
      <c r="CH131">
        <v>0</v>
      </c>
      <c r="CI131">
        <v>395.88</v>
      </c>
      <c r="CL131">
        <v>1</v>
      </c>
      <c r="CM131" t="s">
        <v>8582</v>
      </c>
      <c r="CN131" t="s">
        <v>4106</v>
      </c>
      <c r="CO131" t="s">
        <v>241</v>
      </c>
      <c r="CP131" t="s">
        <v>20450</v>
      </c>
      <c r="CQ131" t="s">
        <v>4107</v>
      </c>
      <c r="CS131" t="s">
        <v>21097</v>
      </c>
      <c r="CT131" t="s">
        <v>4030</v>
      </c>
      <c r="CU131" t="s">
        <v>4032</v>
      </c>
      <c r="CV131" t="s">
        <v>21098</v>
      </c>
      <c r="CW131" t="s">
        <v>8389</v>
      </c>
      <c r="CX131" t="s">
        <v>4463</v>
      </c>
      <c r="CY131" t="s">
        <v>4105</v>
      </c>
      <c r="DA131" t="s">
        <v>4133</v>
      </c>
      <c r="DB131">
        <v>1</v>
      </c>
      <c r="DC131" t="s">
        <v>20900</v>
      </c>
      <c r="DD131" t="s">
        <v>1584</v>
      </c>
      <c r="DE131" t="s">
        <v>21098</v>
      </c>
      <c r="DF131" t="s">
        <v>4158</v>
      </c>
    </row>
    <row r="132" spans="59:110" x14ac:dyDescent="0.25">
      <c r="BG132" t="s">
        <v>20860</v>
      </c>
      <c r="BI132" t="s">
        <v>4079</v>
      </c>
      <c r="BM132">
        <v>0</v>
      </c>
      <c r="BN132">
        <v>1</v>
      </c>
      <c r="BS132" t="s">
        <v>4041</v>
      </c>
      <c r="BT132" s="124">
        <v>46150</v>
      </c>
      <c r="BU132" t="s">
        <v>4080</v>
      </c>
      <c r="BV132" t="s">
        <v>1720</v>
      </c>
      <c r="BX132" t="s">
        <v>20379</v>
      </c>
      <c r="BY132" t="s">
        <v>4030</v>
      </c>
      <c r="BZ132" t="s">
        <v>4109</v>
      </c>
      <c r="CA132" t="s">
        <v>20966</v>
      </c>
      <c r="CB132" t="s">
        <v>20966</v>
      </c>
      <c r="CC132" t="s">
        <v>4189</v>
      </c>
      <c r="CD132" t="s">
        <v>4111</v>
      </c>
      <c r="CE132">
        <v>227.88</v>
      </c>
      <c r="CF132">
        <v>18.989999999999998</v>
      </c>
      <c r="CH132">
        <v>0</v>
      </c>
      <c r="CI132">
        <v>227.88</v>
      </c>
      <c r="CL132">
        <v>1</v>
      </c>
      <c r="CM132" t="s">
        <v>20381</v>
      </c>
      <c r="CN132" t="s">
        <v>4106</v>
      </c>
      <c r="CO132" t="s">
        <v>241</v>
      </c>
      <c r="CP132" t="s">
        <v>20966</v>
      </c>
      <c r="CQ132" t="s">
        <v>4107</v>
      </c>
      <c r="CS132" t="s">
        <v>21099</v>
      </c>
      <c r="CT132" t="s">
        <v>4030</v>
      </c>
      <c r="CU132" t="s">
        <v>4034</v>
      </c>
      <c r="CV132" t="s">
        <v>21100</v>
      </c>
      <c r="CW132" t="s">
        <v>8389</v>
      </c>
      <c r="CX132" t="s">
        <v>4463</v>
      </c>
      <c r="CY132" t="s">
        <v>4105</v>
      </c>
      <c r="DA132" t="s">
        <v>4133</v>
      </c>
      <c r="DB132">
        <v>1</v>
      </c>
      <c r="DC132" t="s">
        <v>20900</v>
      </c>
      <c r="DD132" t="s">
        <v>1584</v>
      </c>
      <c r="DE132" t="s">
        <v>21100</v>
      </c>
      <c r="DF132" t="s">
        <v>4158</v>
      </c>
    </row>
    <row r="133" spans="59:110" x14ac:dyDescent="0.25">
      <c r="BG133" t="s">
        <v>20861</v>
      </c>
      <c r="BI133" t="s">
        <v>4079</v>
      </c>
      <c r="BM133">
        <v>0</v>
      </c>
      <c r="BN133">
        <v>1</v>
      </c>
      <c r="BS133" t="s">
        <v>4041</v>
      </c>
      <c r="BT133" s="124">
        <v>46150</v>
      </c>
      <c r="BU133" t="s">
        <v>4080</v>
      </c>
      <c r="BV133" t="s">
        <v>1720</v>
      </c>
      <c r="BX133" t="s">
        <v>20967</v>
      </c>
      <c r="BY133" t="s">
        <v>4030</v>
      </c>
      <c r="BZ133" t="s">
        <v>4142</v>
      </c>
      <c r="CA133" t="s">
        <v>20968</v>
      </c>
      <c r="CB133" t="s">
        <v>20968</v>
      </c>
      <c r="CC133" t="s">
        <v>4388</v>
      </c>
      <c r="CD133" t="s">
        <v>4105</v>
      </c>
      <c r="CE133">
        <v>239.88</v>
      </c>
      <c r="CF133">
        <v>19.989999999999998</v>
      </c>
      <c r="CH133">
        <v>0</v>
      </c>
      <c r="CI133">
        <v>239.88</v>
      </c>
      <c r="CL133">
        <v>1</v>
      </c>
      <c r="CM133" t="s">
        <v>20969</v>
      </c>
      <c r="CN133" t="s">
        <v>4106</v>
      </c>
      <c r="CO133" t="s">
        <v>241</v>
      </c>
      <c r="CP133" t="s">
        <v>20968</v>
      </c>
      <c r="CQ133" t="s">
        <v>4107</v>
      </c>
      <c r="CS133" t="s">
        <v>21101</v>
      </c>
      <c r="CT133" t="s">
        <v>4030</v>
      </c>
      <c r="CU133" t="s">
        <v>4034</v>
      </c>
      <c r="CV133" t="s">
        <v>20899</v>
      </c>
      <c r="CW133" t="s">
        <v>8389</v>
      </c>
      <c r="CX133" t="s">
        <v>4463</v>
      </c>
      <c r="CY133" t="s">
        <v>4105</v>
      </c>
      <c r="DA133" t="s">
        <v>4133</v>
      </c>
      <c r="DB133">
        <v>1</v>
      </c>
      <c r="DC133" t="s">
        <v>20900</v>
      </c>
      <c r="DD133" t="s">
        <v>1584</v>
      </c>
      <c r="DE133" t="s">
        <v>20899</v>
      </c>
      <c r="DF133" t="s">
        <v>4158</v>
      </c>
    </row>
    <row r="134" spans="59:110" x14ac:dyDescent="0.25">
      <c r="BG134" t="s">
        <v>20862</v>
      </c>
      <c r="BI134" t="s">
        <v>4079</v>
      </c>
      <c r="BM134">
        <v>0</v>
      </c>
      <c r="BN134">
        <v>1</v>
      </c>
      <c r="BS134" t="s">
        <v>4041</v>
      </c>
      <c r="BT134" s="124">
        <v>46150</v>
      </c>
      <c r="BU134" t="s">
        <v>4080</v>
      </c>
      <c r="BV134" t="s">
        <v>1720</v>
      </c>
      <c r="BX134" t="s">
        <v>20970</v>
      </c>
      <c r="BY134" t="s">
        <v>4030</v>
      </c>
      <c r="BZ134" t="s">
        <v>4109</v>
      </c>
      <c r="CA134" t="s">
        <v>20971</v>
      </c>
      <c r="CB134" t="s">
        <v>20971</v>
      </c>
      <c r="CD134" t="s">
        <v>4111</v>
      </c>
      <c r="CE134">
        <v>491.88</v>
      </c>
      <c r="CF134">
        <v>40.99</v>
      </c>
      <c r="CH134">
        <v>0</v>
      </c>
      <c r="CI134">
        <v>491.88</v>
      </c>
      <c r="CL134">
        <v>1</v>
      </c>
      <c r="CM134" t="s">
        <v>20972</v>
      </c>
      <c r="CN134" t="s">
        <v>4106</v>
      </c>
      <c r="CO134" t="s">
        <v>241</v>
      </c>
      <c r="CP134" t="s">
        <v>20971</v>
      </c>
      <c r="CQ134" t="s">
        <v>4107</v>
      </c>
      <c r="CS134" t="s">
        <v>21102</v>
      </c>
      <c r="CT134" t="s">
        <v>4030</v>
      </c>
      <c r="CU134" t="s">
        <v>4126</v>
      </c>
      <c r="CV134" t="s">
        <v>21103</v>
      </c>
      <c r="CW134" t="s">
        <v>8389</v>
      </c>
      <c r="CX134" t="s">
        <v>4463</v>
      </c>
      <c r="CY134" t="s">
        <v>4105</v>
      </c>
      <c r="DA134" t="s">
        <v>4133</v>
      </c>
      <c r="DB134">
        <v>1</v>
      </c>
      <c r="DC134" t="s">
        <v>20900</v>
      </c>
      <c r="DD134" t="s">
        <v>1584</v>
      </c>
      <c r="DE134" t="s">
        <v>21103</v>
      </c>
      <c r="DF134" t="s">
        <v>4158</v>
      </c>
    </row>
    <row r="135" spans="59:110" x14ac:dyDescent="0.25">
      <c r="BG135" t="s">
        <v>20863</v>
      </c>
      <c r="BI135" t="s">
        <v>4079</v>
      </c>
      <c r="BM135">
        <v>0</v>
      </c>
      <c r="BN135">
        <v>1</v>
      </c>
      <c r="BS135" t="s">
        <v>4041</v>
      </c>
      <c r="BT135" s="124">
        <v>46150</v>
      </c>
      <c r="BU135" t="s">
        <v>4080</v>
      </c>
      <c r="BV135" t="s">
        <v>1720</v>
      </c>
      <c r="BX135" t="s">
        <v>20973</v>
      </c>
      <c r="BY135" t="s">
        <v>4030</v>
      </c>
      <c r="BZ135" t="s">
        <v>4109</v>
      </c>
      <c r="CA135" t="s">
        <v>20974</v>
      </c>
      <c r="CB135" t="s">
        <v>20974</v>
      </c>
      <c r="CC135" t="s">
        <v>4454</v>
      </c>
      <c r="CD135" t="s">
        <v>4111</v>
      </c>
      <c r="CE135">
        <v>305.88</v>
      </c>
      <c r="CF135">
        <v>25.49</v>
      </c>
      <c r="CH135">
        <v>0</v>
      </c>
      <c r="CI135">
        <v>305.88</v>
      </c>
      <c r="CL135">
        <v>1</v>
      </c>
      <c r="CM135" t="s">
        <v>20975</v>
      </c>
      <c r="CN135" t="s">
        <v>4106</v>
      </c>
      <c r="CO135" t="s">
        <v>75</v>
      </c>
      <c r="CP135" t="s">
        <v>20974</v>
      </c>
      <c r="CQ135" t="s">
        <v>4107</v>
      </c>
      <c r="CS135" t="s">
        <v>4679</v>
      </c>
      <c r="CT135" t="s">
        <v>4030</v>
      </c>
      <c r="CU135" t="s">
        <v>4109</v>
      </c>
      <c r="CV135" t="s">
        <v>17618</v>
      </c>
      <c r="CW135" t="s">
        <v>8389</v>
      </c>
      <c r="CY135" t="s">
        <v>4111</v>
      </c>
      <c r="DA135" t="s">
        <v>4133</v>
      </c>
      <c r="DB135">
        <v>1</v>
      </c>
      <c r="DC135" t="s">
        <v>4680</v>
      </c>
      <c r="DD135" t="s">
        <v>72</v>
      </c>
      <c r="DE135" t="s">
        <v>17618</v>
      </c>
      <c r="DF135" t="s">
        <v>4158</v>
      </c>
    </row>
    <row r="136" spans="59:110" x14ac:dyDescent="0.25">
      <c r="BG136" t="s">
        <v>20864</v>
      </c>
      <c r="BI136" t="s">
        <v>4079</v>
      </c>
      <c r="BM136">
        <v>0</v>
      </c>
      <c r="BN136">
        <v>1</v>
      </c>
      <c r="BS136" t="s">
        <v>4041</v>
      </c>
      <c r="BT136" s="124">
        <v>46150</v>
      </c>
      <c r="BU136" t="s">
        <v>4080</v>
      </c>
      <c r="BV136" t="s">
        <v>1720</v>
      </c>
      <c r="BX136" t="s">
        <v>4644</v>
      </c>
      <c r="BY136" t="s">
        <v>4030</v>
      </c>
      <c r="BZ136" t="s">
        <v>4032</v>
      </c>
      <c r="CA136" t="s">
        <v>20974</v>
      </c>
      <c r="CB136" t="s">
        <v>20974</v>
      </c>
      <c r="CD136" t="s">
        <v>4105</v>
      </c>
      <c r="CE136">
        <v>131.4</v>
      </c>
      <c r="CF136">
        <v>10.95</v>
      </c>
      <c r="CG136">
        <v>0.76649999999999996</v>
      </c>
      <c r="CH136">
        <v>0</v>
      </c>
      <c r="CI136">
        <v>131.4</v>
      </c>
      <c r="CJ136" s="17">
        <v>0.5</v>
      </c>
      <c r="CK136">
        <v>13.82</v>
      </c>
      <c r="CL136">
        <v>1</v>
      </c>
      <c r="CM136" t="s">
        <v>20975</v>
      </c>
      <c r="CN136" t="s">
        <v>4106</v>
      </c>
      <c r="CO136" t="s">
        <v>75</v>
      </c>
      <c r="CP136" t="s">
        <v>20974</v>
      </c>
      <c r="CQ136" t="s">
        <v>4107</v>
      </c>
      <c r="CS136" t="s">
        <v>17619</v>
      </c>
      <c r="CT136" t="s">
        <v>4030</v>
      </c>
      <c r="CU136" t="s">
        <v>4032</v>
      </c>
      <c r="CV136" t="s">
        <v>17620</v>
      </c>
      <c r="CW136" t="s">
        <v>8912</v>
      </c>
      <c r="CX136" t="s">
        <v>4383</v>
      </c>
      <c r="CY136" t="s">
        <v>4105</v>
      </c>
      <c r="DA136" t="s">
        <v>4133</v>
      </c>
      <c r="DB136">
        <v>1</v>
      </c>
      <c r="DC136" t="s">
        <v>14078</v>
      </c>
      <c r="DD136" t="s">
        <v>72</v>
      </c>
      <c r="DE136" t="s">
        <v>17620</v>
      </c>
      <c r="DF136" t="s">
        <v>4158</v>
      </c>
    </row>
    <row r="137" spans="59:110" x14ac:dyDescent="0.25">
      <c r="BG137" t="s">
        <v>20865</v>
      </c>
      <c r="BI137" t="s">
        <v>4079</v>
      </c>
      <c r="BM137">
        <v>0</v>
      </c>
      <c r="BN137">
        <v>1</v>
      </c>
      <c r="BS137" t="s">
        <v>4041</v>
      </c>
      <c r="BT137" s="124">
        <v>46150</v>
      </c>
      <c r="BU137" t="s">
        <v>4080</v>
      </c>
      <c r="BV137" t="s">
        <v>1720</v>
      </c>
      <c r="BX137" t="s">
        <v>4643</v>
      </c>
      <c r="BY137" t="s">
        <v>4030</v>
      </c>
      <c r="BZ137" t="s">
        <v>4032</v>
      </c>
      <c r="CA137" t="s">
        <v>20974</v>
      </c>
      <c r="CB137" t="s">
        <v>20974</v>
      </c>
      <c r="CD137" t="s">
        <v>4105</v>
      </c>
      <c r="CE137">
        <v>162.6</v>
      </c>
      <c r="CF137">
        <v>13.55</v>
      </c>
      <c r="CG137">
        <v>0.94850000000000001</v>
      </c>
      <c r="CH137">
        <v>0</v>
      </c>
      <c r="CI137">
        <v>162.6</v>
      </c>
      <c r="CJ137" s="17">
        <v>0.5</v>
      </c>
      <c r="CK137">
        <v>17.079999999999998</v>
      </c>
      <c r="CL137">
        <v>1</v>
      </c>
      <c r="CM137" t="s">
        <v>20975</v>
      </c>
      <c r="CN137" t="s">
        <v>4106</v>
      </c>
      <c r="CO137" t="s">
        <v>75</v>
      </c>
      <c r="CP137" t="s">
        <v>20974</v>
      </c>
      <c r="CQ137" t="s">
        <v>4107</v>
      </c>
      <c r="CS137" t="s">
        <v>20589</v>
      </c>
      <c r="CT137" t="s">
        <v>4030</v>
      </c>
      <c r="CU137" t="s">
        <v>4034</v>
      </c>
      <c r="CV137" t="s">
        <v>20590</v>
      </c>
      <c r="CW137" t="s">
        <v>8387</v>
      </c>
      <c r="CY137" t="s">
        <v>4105</v>
      </c>
      <c r="DA137" t="s">
        <v>4133</v>
      </c>
      <c r="DB137">
        <v>1</v>
      </c>
      <c r="DC137" t="s">
        <v>20591</v>
      </c>
      <c r="DD137" t="s">
        <v>72</v>
      </c>
      <c r="DE137" t="s">
        <v>20590</v>
      </c>
      <c r="DF137" t="s">
        <v>4158</v>
      </c>
    </row>
    <row r="138" spans="59:110" x14ac:dyDescent="0.25">
      <c r="BG138" t="s">
        <v>20866</v>
      </c>
      <c r="BI138" t="s">
        <v>4079</v>
      </c>
      <c r="BM138">
        <v>0</v>
      </c>
      <c r="BN138">
        <v>1</v>
      </c>
      <c r="BS138" t="s">
        <v>4041</v>
      </c>
      <c r="BT138" s="124">
        <v>46150</v>
      </c>
      <c r="BU138" t="s">
        <v>4080</v>
      </c>
      <c r="BV138" t="s">
        <v>1720</v>
      </c>
      <c r="BX138" t="s">
        <v>20451</v>
      </c>
      <c r="BY138" t="s">
        <v>4030</v>
      </c>
      <c r="BZ138" t="s">
        <v>4142</v>
      </c>
      <c r="CA138" t="s">
        <v>20452</v>
      </c>
      <c r="CB138" t="s">
        <v>8553</v>
      </c>
      <c r="CC138" t="s">
        <v>4449</v>
      </c>
      <c r="CD138" t="s">
        <v>4105</v>
      </c>
      <c r="CE138">
        <v>149.88</v>
      </c>
      <c r="CF138">
        <v>12.49</v>
      </c>
      <c r="CG138">
        <v>2.4975000000000001</v>
      </c>
      <c r="CH138">
        <v>1</v>
      </c>
      <c r="CI138">
        <v>149.88</v>
      </c>
      <c r="CJ138" s="17">
        <v>0.2</v>
      </c>
      <c r="CK138">
        <v>31.22</v>
      </c>
      <c r="CL138">
        <v>1</v>
      </c>
      <c r="CM138" t="s">
        <v>20453</v>
      </c>
      <c r="CN138" t="s">
        <v>4121</v>
      </c>
      <c r="CO138" t="s">
        <v>75</v>
      </c>
      <c r="CP138" t="s">
        <v>20452</v>
      </c>
      <c r="CQ138" t="s">
        <v>4121</v>
      </c>
      <c r="CS138" t="s">
        <v>20592</v>
      </c>
      <c r="CT138" t="s">
        <v>4030</v>
      </c>
      <c r="CU138" t="s">
        <v>4109</v>
      </c>
      <c r="CV138" t="s">
        <v>20593</v>
      </c>
      <c r="CW138" t="s">
        <v>15643</v>
      </c>
      <c r="CX138" t="s">
        <v>4321</v>
      </c>
      <c r="CY138" t="s">
        <v>4105</v>
      </c>
      <c r="DA138" t="s">
        <v>4133</v>
      </c>
      <c r="DB138">
        <v>1</v>
      </c>
      <c r="DC138" t="s">
        <v>20594</v>
      </c>
      <c r="DD138" t="s">
        <v>72</v>
      </c>
      <c r="DE138" t="s">
        <v>20593</v>
      </c>
      <c r="DF138" t="s">
        <v>4158</v>
      </c>
    </row>
    <row r="139" spans="59:110" x14ac:dyDescent="0.25">
      <c r="BG139" t="s">
        <v>20867</v>
      </c>
      <c r="BI139" t="s">
        <v>4079</v>
      </c>
      <c r="BM139">
        <v>0</v>
      </c>
      <c r="BN139">
        <v>1</v>
      </c>
      <c r="BS139" t="s">
        <v>4041</v>
      </c>
      <c r="BT139" s="124">
        <v>46150</v>
      </c>
      <c r="BU139" t="s">
        <v>4080</v>
      </c>
      <c r="BV139" t="s">
        <v>1720</v>
      </c>
      <c r="BX139" t="s">
        <v>20454</v>
      </c>
      <c r="BY139" t="s">
        <v>4030</v>
      </c>
      <c r="BZ139" t="s">
        <v>4142</v>
      </c>
      <c r="CA139" t="s">
        <v>20455</v>
      </c>
      <c r="CB139" t="s">
        <v>8906</v>
      </c>
      <c r="CC139" t="s">
        <v>4181</v>
      </c>
      <c r="CD139" t="s">
        <v>4105</v>
      </c>
      <c r="CE139">
        <v>227.88</v>
      </c>
      <c r="CF139">
        <v>18.989999999999998</v>
      </c>
      <c r="CG139">
        <v>3.7974999999999999</v>
      </c>
      <c r="CH139">
        <v>1</v>
      </c>
      <c r="CI139">
        <v>227.88</v>
      </c>
      <c r="CJ139" s="17">
        <v>0.2</v>
      </c>
      <c r="CK139">
        <v>51.27</v>
      </c>
      <c r="CL139">
        <v>1</v>
      </c>
      <c r="CM139" t="s">
        <v>20453</v>
      </c>
      <c r="CN139" t="s">
        <v>4121</v>
      </c>
      <c r="CO139" t="s">
        <v>75</v>
      </c>
      <c r="CP139" t="s">
        <v>20455</v>
      </c>
      <c r="CQ139" t="s">
        <v>4121</v>
      </c>
      <c r="CS139" t="s">
        <v>20595</v>
      </c>
      <c r="CT139" t="s">
        <v>4030</v>
      </c>
      <c r="CU139" t="s">
        <v>4109</v>
      </c>
      <c r="CV139" t="s">
        <v>20522</v>
      </c>
      <c r="CW139" t="s">
        <v>15643</v>
      </c>
      <c r="CX139" t="s">
        <v>4321</v>
      </c>
      <c r="CY139" t="s">
        <v>4105</v>
      </c>
      <c r="DA139" t="s">
        <v>4133</v>
      </c>
      <c r="DB139">
        <v>1</v>
      </c>
      <c r="DC139" t="s">
        <v>20594</v>
      </c>
      <c r="DD139" t="s">
        <v>72</v>
      </c>
      <c r="DE139" t="s">
        <v>20522</v>
      </c>
      <c r="DF139" t="s">
        <v>4158</v>
      </c>
    </row>
    <row r="140" spans="59:110" x14ac:dyDescent="0.25">
      <c r="BG140" t="s">
        <v>10742</v>
      </c>
      <c r="BH140" t="s">
        <v>10743</v>
      </c>
      <c r="BI140" t="s">
        <v>2625</v>
      </c>
      <c r="BJ140" t="s">
        <v>10744</v>
      </c>
      <c r="BK140" t="s">
        <v>4032</v>
      </c>
      <c r="BL140">
        <v>126.54</v>
      </c>
      <c r="BM140">
        <v>1</v>
      </c>
      <c r="BN140">
        <v>1</v>
      </c>
      <c r="BO140" t="s">
        <v>4028</v>
      </c>
      <c r="BP140">
        <v>1</v>
      </c>
      <c r="BQ140" t="s">
        <v>4029</v>
      </c>
      <c r="BR140" t="s">
        <v>4030</v>
      </c>
      <c r="BS140" t="s">
        <v>69</v>
      </c>
      <c r="BT140" s="124">
        <v>46150</v>
      </c>
      <c r="BU140" t="s">
        <v>2624</v>
      </c>
      <c r="BV140" t="s">
        <v>1381</v>
      </c>
      <c r="BX140" t="s">
        <v>20908</v>
      </c>
      <c r="BY140" t="s">
        <v>4030</v>
      </c>
      <c r="BZ140" t="s">
        <v>4109</v>
      </c>
      <c r="CA140" t="s">
        <v>20976</v>
      </c>
      <c r="CB140" t="s">
        <v>13375</v>
      </c>
      <c r="CC140" t="s">
        <v>4702</v>
      </c>
      <c r="CD140" t="s">
        <v>4105</v>
      </c>
      <c r="CE140">
        <v>89.88</v>
      </c>
      <c r="CF140">
        <v>7.49</v>
      </c>
      <c r="CG140">
        <v>0.71879999999999999</v>
      </c>
      <c r="CH140">
        <v>1</v>
      </c>
      <c r="CI140">
        <v>89.88</v>
      </c>
      <c r="CJ140" s="17">
        <v>0.2</v>
      </c>
      <c r="CK140">
        <v>8.81</v>
      </c>
      <c r="CL140">
        <v>1</v>
      </c>
      <c r="CM140" t="s">
        <v>20910</v>
      </c>
      <c r="CN140" t="s">
        <v>4121</v>
      </c>
      <c r="CO140" t="s">
        <v>75</v>
      </c>
      <c r="CP140" t="s">
        <v>20976</v>
      </c>
      <c r="CQ140" t="s">
        <v>4121</v>
      </c>
      <c r="CS140" t="s">
        <v>20596</v>
      </c>
      <c r="CT140" t="s">
        <v>4050</v>
      </c>
      <c r="CU140" t="s">
        <v>4109</v>
      </c>
      <c r="CV140" t="s">
        <v>20597</v>
      </c>
      <c r="CW140" t="s">
        <v>8257</v>
      </c>
      <c r="CX140" t="s">
        <v>4648</v>
      </c>
      <c r="CY140" t="s">
        <v>4111</v>
      </c>
      <c r="DA140" t="s">
        <v>4133</v>
      </c>
      <c r="DB140">
        <v>1</v>
      </c>
      <c r="DC140" t="s">
        <v>20598</v>
      </c>
      <c r="DD140" t="s">
        <v>72</v>
      </c>
      <c r="DE140" t="s">
        <v>20597</v>
      </c>
      <c r="DF140" t="s">
        <v>4158</v>
      </c>
    </row>
    <row r="141" spans="59:110" x14ac:dyDescent="0.25">
      <c r="BG141" t="s">
        <v>20302</v>
      </c>
      <c r="BH141" t="s">
        <v>20303</v>
      </c>
      <c r="BI141" t="s">
        <v>4083</v>
      </c>
      <c r="BJ141" t="s">
        <v>20304</v>
      </c>
      <c r="BK141" t="s">
        <v>4027</v>
      </c>
      <c r="BL141">
        <v>107.88</v>
      </c>
      <c r="BM141">
        <v>1</v>
      </c>
      <c r="BN141">
        <v>1</v>
      </c>
      <c r="BO141" t="s">
        <v>4028</v>
      </c>
      <c r="BP141">
        <v>1</v>
      </c>
      <c r="BQ141" t="s">
        <v>4029</v>
      </c>
      <c r="BR141" t="s">
        <v>4030</v>
      </c>
      <c r="BS141" t="s">
        <v>4031</v>
      </c>
      <c r="BT141" s="124">
        <v>46150</v>
      </c>
      <c r="BU141" t="s">
        <v>2676</v>
      </c>
      <c r="BV141" t="s">
        <v>1720</v>
      </c>
      <c r="BX141" t="s">
        <v>8341</v>
      </c>
      <c r="BY141" t="s">
        <v>4030</v>
      </c>
      <c r="BZ141" t="s">
        <v>4032</v>
      </c>
      <c r="CA141" t="s">
        <v>20450</v>
      </c>
      <c r="CB141" t="s">
        <v>13375</v>
      </c>
      <c r="CD141" t="s">
        <v>4105</v>
      </c>
      <c r="CE141">
        <v>138.38</v>
      </c>
      <c r="CF141">
        <v>6.29</v>
      </c>
      <c r="CG141">
        <v>1.4084000000000001</v>
      </c>
      <c r="CH141">
        <v>1</v>
      </c>
      <c r="CI141">
        <v>138.38</v>
      </c>
      <c r="CJ141" s="17">
        <v>0.2</v>
      </c>
      <c r="CK141">
        <v>15.32</v>
      </c>
      <c r="CL141">
        <v>1</v>
      </c>
      <c r="CM141" t="s">
        <v>8342</v>
      </c>
      <c r="CN141" t="s">
        <v>4121</v>
      </c>
      <c r="CO141" t="s">
        <v>2429</v>
      </c>
      <c r="CP141" t="s">
        <v>20450</v>
      </c>
      <c r="CQ141" t="s">
        <v>4121</v>
      </c>
      <c r="CS141" t="s">
        <v>20599</v>
      </c>
      <c r="CT141" t="s">
        <v>4050</v>
      </c>
      <c r="CU141" t="s">
        <v>4109</v>
      </c>
      <c r="CV141" t="s">
        <v>20600</v>
      </c>
      <c r="CW141" t="s">
        <v>8257</v>
      </c>
      <c r="CX141" t="s">
        <v>4648</v>
      </c>
      <c r="CY141" t="s">
        <v>4111</v>
      </c>
      <c r="DA141" t="s">
        <v>4133</v>
      </c>
      <c r="DB141">
        <v>1</v>
      </c>
      <c r="DC141" t="s">
        <v>20598</v>
      </c>
      <c r="DD141" t="s">
        <v>72</v>
      </c>
      <c r="DE141" t="s">
        <v>20600</v>
      </c>
      <c r="DF141" t="s">
        <v>4158</v>
      </c>
    </row>
    <row r="142" spans="59:110" x14ac:dyDescent="0.25">
      <c r="BX142" t="s">
        <v>4588</v>
      </c>
      <c r="BY142" t="s">
        <v>4030</v>
      </c>
      <c r="BZ142" t="s">
        <v>4034</v>
      </c>
      <c r="CA142" t="s">
        <v>20456</v>
      </c>
      <c r="CB142" t="s">
        <v>20456</v>
      </c>
      <c r="CD142" t="s">
        <v>4105</v>
      </c>
      <c r="CE142">
        <v>78.64</v>
      </c>
      <c r="CF142">
        <v>3.57</v>
      </c>
      <c r="CG142">
        <v>0.85799999999999998</v>
      </c>
      <c r="CH142">
        <v>1</v>
      </c>
      <c r="CI142">
        <v>78.64</v>
      </c>
      <c r="CJ142" s="17">
        <v>0.2</v>
      </c>
      <c r="CK142">
        <v>9.33</v>
      </c>
      <c r="CL142">
        <v>1</v>
      </c>
      <c r="CM142" t="s">
        <v>4625</v>
      </c>
      <c r="CN142" t="s">
        <v>4106</v>
      </c>
      <c r="CO142" t="s">
        <v>247</v>
      </c>
      <c r="CP142" t="s">
        <v>20456</v>
      </c>
      <c r="CQ142" t="s">
        <v>4107</v>
      </c>
      <c r="CS142" t="s">
        <v>21104</v>
      </c>
      <c r="CT142" t="s">
        <v>4030</v>
      </c>
      <c r="CU142" t="s">
        <v>4034</v>
      </c>
      <c r="CV142" t="s">
        <v>20997</v>
      </c>
      <c r="CW142" t="s">
        <v>4690</v>
      </c>
      <c r="CY142" t="s">
        <v>4105</v>
      </c>
      <c r="DA142" t="s">
        <v>4133</v>
      </c>
      <c r="DB142">
        <v>1</v>
      </c>
      <c r="DC142" t="s">
        <v>21105</v>
      </c>
      <c r="DD142" t="s">
        <v>72</v>
      </c>
      <c r="DE142" t="s">
        <v>20997</v>
      </c>
      <c r="DF142" t="s">
        <v>4158</v>
      </c>
    </row>
    <row r="143" spans="59:110" x14ac:dyDescent="0.25">
      <c r="BX143" t="s">
        <v>4584</v>
      </c>
      <c r="BY143" t="s">
        <v>4030</v>
      </c>
      <c r="BZ143" t="s">
        <v>4034</v>
      </c>
      <c r="CA143" t="s">
        <v>20450</v>
      </c>
      <c r="CB143" t="s">
        <v>8911</v>
      </c>
      <c r="CD143" t="s">
        <v>4105</v>
      </c>
      <c r="CE143">
        <v>70.400000000000006</v>
      </c>
      <c r="CF143">
        <v>3.2</v>
      </c>
      <c r="CG143">
        <v>0.76800000000000002</v>
      </c>
      <c r="CH143">
        <v>1</v>
      </c>
      <c r="CI143">
        <v>70.400000000000006</v>
      </c>
      <c r="CJ143" s="17">
        <v>0.2</v>
      </c>
      <c r="CK143">
        <v>8.35</v>
      </c>
      <c r="CL143">
        <v>1</v>
      </c>
      <c r="CM143" t="s">
        <v>4625</v>
      </c>
      <c r="CN143" t="s">
        <v>4121</v>
      </c>
      <c r="CO143" t="s">
        <v>247</v>
      </c>
      <c r="CP143" t="s">
        <v>20450</v>
      </c>
      <c r="CQ143" t="s">
        <v>4121</v>
      </c>
      <c r="CS143" t="s">
        <v>21106</v>
      </c>
      <c r="CT143" t="s">
        <v>4030</v>
      </c>
      <c r="CU143" t="s">
        <v>4034</v>
      </c>
      <c r="CV143" t="s">
        <v>21107</v>
      </c>
      <c r="CW143" t="s">
        <v>4690</v>
      </c>
      <c r="CY143" t="s">
        <v>4105</v>
      </c>
      <c r="DA143" t="s">
        <v>4133</v>
      </c>
      <c r="DB143">
        <v>1</v>
      </c>
      <c r="DC143" t="s">
        <v>21105</v>
      </c>
      <c r="DD143" t="s">
        <v>72</v>
      </c>
      <c r="DE143" t="s">
        <v>21107</v>
      </c>
      <c r="DF143" t="s">
        <v>4158</v>
      </c>
    </row>
    <row r="144" spans="59:110" x14ac:dyDescent="0.25">
      <c r="BX144" t="s">
        <v>4585</v>
      </c>
      <c r="BY144" t="s">
        <v>4030</v>
      </c>
      <c r="BZ144" t="s">
        <v>4034</v>
      </c>
      <c r="CA144" t="s">
        <v>20450</v>
      </c>
      <c r="CB144" t="s">
        <v>8911</v>
      </c>
      <c r="CD144" t="s">
        <v>4105</v>
      </c>
      <c r="CE144">
        <v>56.32</v>
      </c>
      <c r="CF144">
        <v>2.56</v>
      </c>
      <c r="CG144">
        <v>0.61499999999999999</v>
      </c>
      <c r="CH144">
        <v>1</v>
      </c>
      <c r="CI144">
        <v>56.32</v>
      </c>
      <c r="CJ144" s="17">
        <v>0.2</v>
      </c>
      <c r="CK144">
        <v>6.69</v>
      </c>
      <c r="CL144">
        <v>1</v>
      </c>
      <c r="CM144" t="s">
        <v>4625</v>
      </c>
      <c r="CN144" t="s">
        <v>4121</v>
      </c>
      <c r="CO144" t="s">
        <v>247</v>
      </c>
      <c r="CP144" t="s">
        <v>20450</v>
      </c>
      <c r="CQ144" t="s">
        <v>4121</v>
      </c>
      <c r="CS144" t="s">
        <v>21108</v>
      </c>
      <c r="CT144" t="s">
        <v>4030</v>
      </c>
      <c r="CU144" t="s">
        <v>4032</v>
      </c>
      <c r="CV144" t="s">
        <v>21109</v>
      </c>
      <c r="CW144" t="s">
        <v>8648</v>
      </c>
      <c r="CY144" t="s">
        <v>4105</v>
      </c>
      <c r="DA144" t="s">
        <v>4133</v>
      </c>
      <c r="DB144">
        <v>1</v>
      </c>
      <c r="DC144" t="s">
        <v>21110</v>
      </c>
      <c r="DD144" t="s">
        <v>72</v>
      </c>
      <c r="DE144" t="s">
        <v>21109</v>
      </c>
      <c r="DF144" t="s">
        <v>4158</v>
      </c>
    </row>
    <row r="145" spans="76:110" x14ac:dyDescent="0.25">
      <c r="BX145" t="s">
        <v>4586</v>
      </c>
      <c r="BY145" t="s">
        <v>4030</v>
      </c>
      <c r="BZ145" t="s">
        <v>4034</v>
      </c>
      <c r="CA145" t="s">
        <v>20457</v>
      </c>
      <c r="CB145" t="s">
        <v>8906</v>
      </c>
      <c r="CD145" t="s">
        <v>4105</v>
      </c>
      <c r="CE145">
        <v>45.76</v>
      </c>
      <c r="CF145">
        <v>2.08</v>
      </c>
      <c r="CG145">
        <v>0.4995</v>
      </c>
      <c r="CH145">
        <v>1</v>
      </c>
      <c r="CI145">
        <v>45.76</v>
      </c>
      <c r="CJ145" s="17">
        <v>0.2</v>
      </c>
      <c r="CK145">
        <v>5.43</v>
      </c>
      <c r="CL145">
        <v>1</v>
      </c>
      <c r="CM145" t="s">
        <v>4625</v>
      </c>
      <c r="CN145" t="s">
        <v>4121</v>
      </c>
      <c r="CO145" t="s">
        <v>247</v>
      </c>
      <c r="CP145" t="s">
        <v>20457</v>
      </c>
      <c r="CQ145" t="s">
        <v>4121</v>
      </c>
      <c r="CS145" t="s">
        <v>14108</v>
      </c>
      <c r="CT145" t="s">
        <v>4030</v>
      </c>
      <c r="CU145" t="s">
        <v>4109</v>
      </c>
      <c r="CV145" t="s">
        <v>21098</v>
      </c>
      <c r="CW145" t="s">
        <v>8912</v>
      </c>
      <c r="CY145" t="s">
        <v>4111</v>
      </c>
      <c r="DA145" t="s">
        <v>4133</v>
      </c>
      <c r="DB145">
        <v>1</v>
      </c>
      <c r="DC145" t="s">
        <v>14110</v>
      </c>
      <c r="DD145" t="s">
        <v>72</v>
      </c>
      <c r="DE145" t="s">
        <v>21098</v>
      </c>
      <c r="DF145" t="s">
        <v>4158</v>
      </c>
    </row>
    <row r="146" spans="76:110" x14ac:dyDescent="0.25">
      <c r="BX146" t="s">
        <v>4587</v>
      </c>
      <c r="BY146" t="s">
        <v>4030</v>
      </c>
      <c r="BZ146" t="s">
        <v>4034</v>
      </c>
      <c r="CA146" t="s">
        <v>20457</v>
      </c>
      <c r="CB146" t="s">
        <v>8906</v>
      </c>
      <c r="CD146" t="s">
        <v>4105</v>
      </c>
      <c r="CE146">
        <v>58.4</v>
      </c>
      <c r="CF146">
        <v>2.65</v>
      </c>
      <c r="CG146">
        <v>0.63749999999999996</v>
      </c>
      <c r="CH146">
        <v>1</v>
      </c>
      <c r="CI146">
        <v>58.4</v>
      </c>
      <c r="CJ146" s="17">
        <v>0.2</v>
      </c>
      <c r="CK146">
        <v>6.93</v>
      </c>
      <c r="CL146">
        <v>1</v>
      </c>
      <c r="CM146" t="s">
        <v>4625</v>
      </c>
      <c r="CN146" t="s">
        <v>4121</v>
      </c>
      <c r="CO146" t="s">
        <v>247</v>
      </c>
      <c r="CP146" t="s">
        <v>20457</v>
      </c>
      <c r="CQ146" t="s">
        <v>4121</v>
      </c>
      <c r="CS146" t="s">
        <v>21111</v>
      </c>
      <c r="CT146" t="s">
        <v>4050</v>
      </c>
      <c r="CU146" t="s">
        <v>4034</v>
      </c>
      <c r="CV146" t="s">
        <v>21112</v>
      </c>
      <c r="CW146" t="s">
        <v>8257</v>
      </c>
      <c r="CY146" t="s">
        <v>4105</v>
      </c>
      <c r="CZ146" s="17">
        <v>0.5</v>
      </c>
      <c r="DA146" t="s">
        <v>4133</v>
      </c>
      <c r="DB146">
        <v>1</v>
      </c>
      <c r="DC146" t="s">
        <v>21113</v>
      </c>
      <c r="DD146" t="s">
        <v>72</v>
      </c>
      <c r="DE146" t="s">
        <v>21112</v>
      </c>
      <c r="DF146" t="s">
        <v>4158</v>
      </c>
    </row>
    <row r="147" spans="76:110" x14ac:dyDescent="0.25">
      <c r="BX147" t="s">
        <v>4588</v>
      </c>
      <c r="BY147" t="s">
        <v>4030</v>
      </c>
      <c r="BZ147" t="s">
        <v>4034</v>
      </c>
      <c r="CA147" t="s">
        <v>20440</v>
      </c>
      <c r="CB147" t="s">
        <v>8906</v>
      </c>
      <c r="CD147" t="s">
        <v>4105</v>
      </c>
      <c r="CE147">
        <v>78.64</v>
      </c>
      <c r="CF147">
        <v>3.57</v>
      </c>
      <c r="CG147">
        <v>0.85799999999999998</v>
      </c>
      <c r="CH147">
        <v>1</v>
      </c>
      <c r="CI147">
        <v>78.64</v>
      </c>
      <c r="CJ147" s="17">
        <v>0.2</v>
      </c>
      <c r="CK147">
        <v>9.33</v>
      </c>
      <c r="CL147">
        <v>1</v>
      </c>
      <c r="CM147" t="s">
        <v>4625</v>
      </c>
      <c r="CN147" t="s">
        <v>4106</v>
      </c>
      <c r="CO147" t="s">
        <v>247</v>
      </c>
      <c r="CP147" t="s">
        <v>20440</v>
      </c>
      <c r="CQ147" t="s">
        <v>4121</v>
      </c>
      <c r="CS147" t="s">
        <v>20934</v>
      </c>
      <c r="CT147" t="s">
        <v>4030</v>
      </c>
      <c r="CU147" t="s">
        <v>4032</v>
      </c>
      <c r="CV147" t="s">
        <v>21012</v>
      </c>
      <c r="CW147" t="s">
        <v>8438</v>
      </c>
      <c r="CY147" t="s">
        <v>4105</v>
      </c>
      <c r="DA147" t="s">
        <v>4133</v>
      </c>
      <c r="DB147">
        <v>1</v>
      </c>
      <c r="DC147" t="s">
        <v>20936</v>
      </c>
      <c r="DD147" t="s">
        <v>72</v>
      </c>
      <c r="DE147" t="s">
        <v>21012</v>
      </c>
      <c r="DF147" t="s">
        <v>4158</v>
      </c>
    </row>
    <row r="148" spans="76:110" x14ac:dyDescent="0.25">
      <c r="BX148" t="s">
        <v>20977</v>
      </c>
      <c r="BY148" t="s">
        <v>4030</v>
      </c>
      <c r="BZ148" t="s">
        <v>4027</v>
      </c>
      <c r="CA148" t="s">
        <v>20978</v>
      </c>
      <c r="CB148" t="s">
        <v>8911</v>
      </c>
      <c r="CD148" t="s">
        <v>4105</v>
      </c>
      <c r="CE148">
        <v>95.88</v>
      </c>
      <c r="CF148">
        <v>7.99</v>
      </c>
      <c r="CG148">
        <v>1.5974999999999999</v>
      </c>
      <c r="CH148">
        <v>1</v>
      </c>
      <c r="CI148">
        <v>95.88</v>
      </c>
      <c r="CJ148" s="17">
        <v>0.2</v>
      </c>
      <c r="CK148">
        <v>23.57</v>
      </c>
      <c r="CL148">
        <v>1</v>
      </c>
      <c r="CM148" t="s">
        <v>20979</v>
      </c>
      <c r="CN148" t="s">
        <v>4133</v>
      </c>
      <c r="CO148" t="s">
        <v>247</v>
      </c>
      <c r="CP148" t="s">
        <v>20978</v>
      </c>
      <c r="CQ148" t="s">
        <v>4121</v>
      </c>
      <c r="CS148" t="s">
        <v>17872</v>
      </c>
      <c r="CT148" t="s">
        <v>4050</v>
      </c>
      <c r="CU148" t="s">
        <v>4109</v>
      </c>
      <c r="CV148" t="s">
        <v>17873</v>
      </c>
      <c r="CW148" t="s">
        <v>8257</v>
      </c>
      <c r="CY148" t="s">
        <v>4111</v>
      </c>
      <c r="DA148" t="s">
        <v>4133</v>
      </c>
      <c r="DB148">
        <v>1</v>
      </c>
      <c r="DC148" t="s">
        <v>17874</v>
      </c>
      <c r="DD148" t="s">
        <v>1688</v>
      </c>
      <c r="DE148" t="s">
        <v>17873</v>
      </c>
      <c r="DF148" t="s">
        <v>4158</v>
      </c>
    </row>
    <row r="149" spans="76:110" x14ac:dyDescent="0.25">
      <c r="BX149" t="s">
        <v>15413</v>
      </c>
      <c r="BY149" t="s">
        <v>4050</v>
      </c>
      <c r="BZ149" t="s">
        <v>4109</v>
      </c>
      <c r="CA149" t="s">
        <v>15414</v>
      </c>
      <c r="CB149" t="s">
        <v>15414</v>
      </c>
      <c r="CD149" t="s">
        <v>4111</v>
      </c>
      <c r="CE149">
        <v>539.88</v>
      </c>
      <c r="CF149">
        <v>44.99</v>
      </c>
      <c r="CH149">
        <v>0</v>
      </c>
      <c r="CI149">
        <v>539.88</v>
      </c>
      <c r="CL149">
        <v>1</v>
      </c>
      <c r="CM149" t="s">
        <v>8837</v>
      </c>
      <c r="CN149" t="s">
        <v>4133</v>
      </c>
      <c r="CO149" t="s">
        <v>250</v>
      </c>
      <c r="CP149" t="s">
        <v>15414</v>
      </c>
      <c r="CQ149" t="s">
        <v>4107</v>
      </c>
      <c r="CS149" t="s">
        <v>20601</v>
      </c>
      <c r="CT149" t="s">
        <v>4050</v>
      </c>
      <c r="CU149" t="s">
        <v>4109</v>
      </c>
      <c r="CV149" t="s">
        <v>20602</v>
      </c>
      <c r="CW149" t="s">
        <v>4701</v>
      </c>
      <c r="CX149" t="s">
        <v>4543</v>
      </c>
      <c r="CY149" t="s">
        <v>4111</v>
      </c>
      <c r="DA149" t="s">
        <v>4133</v>
      </c>
      <c r="DB149">
        <v>1</v>
      </c>
      <c r="DC149" t="s">
        <v>20603</v>
      </c>
      <c r="DD149" t="s">
        <v>1688</v>
      </c>
      <c r="DE149" t="s">
        <v>20602</v>
      </c>
      <c r="DF149" t="s">
        <v>4158</v>
      </c>
    </row>
    <row r="150" spans="76:110" x14ac:dyDescent="0.25">
      <c r="BX150" t="s">
        <v>20316</v>
      </c>
      <c r="BY150" t="s">
        <v>4030</v>
      </c>
      <c r="BZ150" t="s">
        <v>4109</v>
      </c>
      <c r="CA150" t="s">
        <v>20458</v>
      </c>
      <c r="CB150" t="s">
        <v>20458</v>
      </c>
      <c r="CD150" t="s">
        <v>4111</v>
      </c>
      <c r="CE150">
        <v>431.88</v>
      </c>
      <c r="CF150">
        <v>35.99</v>
      </c>
      <c r="CH150">
        <v>0</v>
      </c>
      <c r="CI150">
        <v>431.88</v>
      </c>
      <c r="CL150">
        <v>1</v>
      </c>
      <c r="CM150" t="s">
        <v>20318</v>
      </c>
      <c r="CN150" t="s">
        <v>4106</v>
      </c>
      <c r="CO150" t="s">
        <v>250</v>
      </c>
      <c r="CP150" t="s">
        <v>20458</v>
      </c>
      <c r="CQ150" t="s">
        <v>4107</v>
      </c>
      <c r="CS150" t="s">
        <v>20604</v>
      </c>
      <c r="CT150" t="s">
        <v>4050</v>
      </c>
      <c r="CU150" t="s">
        <v>4109</v>
      </c>
      <c r="CV150" t="s">
        <v>20572</v>
      </c>
      <c r="CW150" t="s">
        <v>8257</v>
      </c>
      <c r="CY150" t="s">
        <v>4111</v>
      </c>
      <c r="DA150" t="s">
        <v>4133</v>
      </c>
      <c r="DB150">
        <v>1</v>
      </c>
      <c r="DC150" t="s">
        <v>20605</v>
      </c>
      <c r="DD150" t="s">
        <v>1688</v>
      </c>
      <c r="DE150" t="s">
        <v>20572</v>
      </c>
      <c r="DF150" t="s">
        <v>4158</v>
      </c>
    </row>
    <row r="151" spans="76:110" x14ac:dyDescent="0.25">
      <c r="BX151" t="s">
        <v>20459</v>
      </c>
      <c r="BY151" t="s">
        <v>4030</v>
      </c>
      <c r="BZ151" t="s">
        <v>4032</v>
      </c>
      <c r="CA151" t="s">
        <v>20401</v>
      </c>
      <c r="CB151" t="s">
        <v>20401</v>
      </c>
      <c r="CD151" t="s">
        <v>4105</v>
      </c>
      <c r="CE151">
        <v>114.84</v>
      </c>
      <c r="CF151">
        <v>9.57</v>
      </c>
      <c r="CG151">
        <v>0.66990000000000005</v>
      </c>
      <c r="CH151">
        <v>0</v>
      </c>
      <c r="CI151">
        <v>114.84</v>
      </c>
      <c r="CJ151" s="17">
        <v>0.5</v>
      </c>
      <c r="CK151">
        <v>12.06</v>
      </c>
      <c r="CL151">
        <v>1</v>
      </c>
      <c r="CM151" t="s">
        <v>20460</v>
      </c>
      <c r="CN151" t="s">
        <v>4106</v>
      </c>
      <c r="CO151" t="s">
        <v>250</v>
      </c>
      <c r="CP151" t="s">
        <v>20401</v>
      </c>
      <c r="CQ151" t="s">
        <v>4107</v>
      </c>
      <c r="CS151" t="s">
        <v>20606</v>
      </c>
      <c r="CT151" t="s">
        <v>4050</v>
      </c>
      <c r="CU151" t="s">
        <v>4142</v>
      </c>
      <c r="CV151" t="s">
        <v>20607</v>
      </c>
      <c r="CW151" t="s">
        <v>4470</v>
      </c>
      <c r="CX151" t="s">
        <v>4174</v>
      </c>
      <c r="CY151" t="s">
        <v>4105</v>
      </c>
      <c r="DA151" t="s">
        <v>4133</v>
      </c>
      <c r="DB151">
        <v>1</v>
      </c>
      <c r="DC151" t="s">
        <v>20608</v>
      </c>
      <c r="DD151" t="s">
        <v>1706</v>
      </c>
      <c r="DE151" t="s">
        <v>20607</v>
      </c>
      <c r="DF151" t="s">
        <v>4158</v>
      </c>
    </row>
    <row r="152" spans="76:110" x14ac:dyDescent="0.25">
      <c r="BX152" t="s">
        <v>20461</v>
      </c>
      <c r="BY152" t="s">
        <v>4030</v>
      </c>
      <c r="BZ152" t="s">
        <v>4032</v>
      </c>
      <c r="CA152" t="s">
        <v>20404</v>
      </c>
      <c r="CB152" t="s">
        <v>20404</v>
      </c>
      <c r="CD152" t="s">
        <v>4105</v>
      </c>
      <c r="CE152">
        <v>139.19999999999999</v>
      </c>
      <c r="CF152">
        <v>11.6</v>
      </c>
      <c r="CG152">
        <v>0.81200000000000006</v>
      </c>
      <c r="CH152">
        <v>0</v>
      </c>
      <c r="CI152">
        <v>139.19999999999999</v>
      </c>
      <c r="CJ152" s="17">
        <v>0.5</v>
      </c>
      <c r="CK152">
        <v>14.61</v>
      </c>
      <c r="CL152">
        <v>1</v>
      </c>
      <c r="CM152" t="s">
        <v>20460</v>
      </c>
      <c r="CN152" t="s">
        <v>4106</v>
      </c>
      <c r="CO152" t="s">
        <v>250</v>
      </c>
      <c r="CP152" t="s">
        <v>20404</v>
      </c>
      <c r="CQ152" t="s">
        <v>4107</v>
      </c>
      <c r="CS152" t="s">
        <v>21114</v>
      </c>
      <c r="CT152" t="s">
        <v>4050</v>
      </c>
      <c r="CU152" t="s">
        <v>4034</v>
      </c>
      <c r="CV152" t="s">
        <v>21115</v>
      </c>
      <c r="CW152" t="s">
        <v>8280</v>
      </c>
      <c r="CX152" t="s">
        <v>4337</v>
      </c>
      <c r="CY152" t="s">
        <v>4105</v>
      </c>
      <c r="DA152" t="s">
        <v>4133</v>
      </c>
      <c r="DB152">
        <v>1</v>
      </c>
      <c r="DC152" t="s">
        <v>21116</v>
      </c>
      <c r="DD152" t="s">
        <v>1706</v>
      </c>
      <c r="DE152" t="s">
        <v>21115</v>
      </c>
      <c r="DF152" t="s">
        <v>4158</v>
      </c>
    </row>
    <row r="153" spans="76:110" x14ac:dyDescent="0.25">
      <c r="BX153" t="s">
        <v>20462</v>
      </c>
      <c r="BY153" t="s">
        <v>4030</v>
      </c>
      <c r="BZ153" t="s">
        <v>4034</v>
      </c>
      <c r="CA153" t="s">
        <v>20404</v>
      </c>
      <c r="CB153" t="s">
        <v>20404</v>
      </c>
      <c r="CC153" t="s">
        <v>8536</v>
      </c>
      <c r="CD153" t="s">
        <v>4105</v>
      </c>
      <c r="CE153">
        <v>122.88</v>
      </c>
      <c r="CF153">
        <v>10.24</v>
      </c>
      <c r="CG153">
        <v>0.98280000000000001</v>
      </c>
      <c r="CH153">
        <v>1</v>
      </c>
      <c r="CI153">
        <v>122.88</v>
      </c>
      <c r="CJ153" s="17">
        <v>0.2</v>
      </c>
      <c r="CK153">
        <v>14.01</v>
      </c>
      <c r="CL153">
        <v>1</v>
      </c>
      <c r="CM153" t="s">
        <v>20460</v>
      </c>
      <c r="CN153" t="s">
        <v>4106</v>
      </c>
      <c r="CO153" t="s">
        <v>250</v>
      </c>
      <c r="CP153" t="s">
        <v>20404</v>
      </c>
      <c r="CQ153" t="s">
        <v>4107</v>
      </c>
      <c r="CS153" t="s">
        <v>8305</v>
      </c>
      <c r="CT153" t="s">
        <v>4050</v>
      </c>
      <c r="CU153" t="s">
        <v>4109</v>
      </c>
      <c r="CV153" t="s">
        <v>20609</v>
      </c>
      <c r="CW153" t="s">
        <v>4282</v>
      </c>
      <c r="CY153" t="s">
        <v>4111</v>
      </c>
      <c r="DA153" t="s">
        <v>4133</v>
      </c>
      <c r="DB153">
        <v>1</v>
      </c>
      <c r="DC153" t="s">
        <v>8306</v>
      </c>
      <c r="DD153" t="s">
        <v>4205</v>
      </c>
      <c r="DE153" t="s">
        <v>20609</v>
      </c>
      <c r="DF153" t="s">
        <v>4158</v>
      </c>
    </row>
    <row r="154" spans="76:110" x14ac:dyDescent="0.25">
      <c r="BX154" t="s">
        <v>20463</v>
      </c>
      <c r="BY154" t="s">
        <v>4030</v>
      </c>
      <c r="BZ154" t="s">
        <v>4034</v>
      </c>
      <c r="CA154" t="s">
        <v>20464</v>
      </c>
      <c r="CB154" t="s">
        <v>20464</v>
      </c>
      <c r="CD154" t="s">
        <v>4105</v>
      </c>
      <c r="CE154">
        <v>60.84</v>
      </c>
      <c r="CF154">
        <v>5.07</v>
      </c>
      <c r="CG154">
        <v>0.38024999999999998</v>
      </c>
      <c r="CH154">
        <v>0</v>
      </c>
      <c r="CI154">
        <v>60.84</v>
      </c>
      <c r="CK154">
        <v>8.3699999999999992</v>
      </c>
      <c r="CL154">
        <v>1</v>
      </c>
      <c r="CM154" t="s">
        <v>20465</v>
      </c>
      <c r="CN154" t="s">
        <v>4106</v>
      </c>
      <c r="CO154" t="s">
        <v>250</v>
      </c>
      <c r="CP154" t="s">
        <v>20464</v>
      </c>
      <c r="CQ154" t="s">
        <v>4107</v>
      </c>
      <c r="CS154" t="s">
        <v>20610</v>
      </c>
      <c r="CT154" t="s">
        <v>4030</v>
      </c>
      <c r="CU154" t="s">
        <v>4034</v>
      </c>
      <c r="CV154" t="s">
        <v>20496</v>
      </c>
      <c r="CW154" t="s">
        <v>15643</v>
      </c>
      <c r="CX154" t="s">
        <v>4543</v>
      </c>
      <c r="CY154" t="s">
        <v>4105</v>
      </c>
      <c r="DA154" t="s">
        <v>4133</v>
      </c>
      <c r="DB154">
        <v>1</v>
      </c>
      <c r="DC154" t="s">
        <v>20611</v>
      </c>
      <c r="DD154" t="s">
        <v>4205</v>
      </c>
      <c r="DE154" t="s">
        <v>20496</v>
      </c>
      <c r="DF154" t="s">
        <v>4158</v>
      </c>
    </row>
    <row r="155" spans="76:110" x14ac:dyDescent="0.25">
      <c r="BX155" t="s">
        <v>20463</v>
      </c>
      <c r="BY155" t="s">
        <v>4030</v>
      </c>
      <c r="BZ155" t="s">
        <v>4034</v>
      </c>
      <c r="CA155" t="s">
        <v>20466</v>
      </c>
      <c r="CB155" t="s">
        <v>20466</v>
      </c>
      <c r="CD155" t="s">
        <v>4105</v>
      </c>
      <c r="CE155">
        <v>60.84</v>
      </c>
      <c r="CF155">
        <v>5.07</v>
      </c>
      <c r="CG155">
        <v>0.38024999999999998</v>
      </c>
      <c r="CH155">
        <v>0</v>
      </c>
      <c r="CI155">
        <v>60.84</v>
      </c>
      <c r="CK155">
        <v>8.3699999999999992</v>
      </c>
      <c r="CL155">
        <v>1</v>
      </c>
      <c r="CM155" t="s">
        <v>20465</v>
      </c>
      <c r="CN155" t="s">
        <v>4106</v>
      </c>
      <c r="CO155" t="s">
        <v>250</v>
      </c>
      <c r="CP155" t="s">
        <v>20466</v>
      </c>
      <c r="CQ155" t="s">
        <v>4107</v>
      </c>
      <c r="CS155" t="s">
        <v>20612</v>
      </c>
      <c r="CT155" t="s">
        <v>4030</v>
      </c>
      <c r="CU155" t="s">
        <v>4126</v>
      </c>
      <c r="CV155" t="s">
        <v>20479</v>
      </c>
      <c r="CW155" t="s">
        <v>8593</v>
      </c>
      <c r="CY155" t="s">
        <v>4105</v>
      </c>
      <c r="CZ155" s="17">
        <v>0.2</v>
      </c>
      <c r="DA155" t="s">
        <v>4133</v>
      </c>
      <c r="DB155">
        <v>1</v>
      </c>
      <c r="DC155" t="s">
        <v>20613</v>
      </c>
      <c r="DD155" t="s">
        <v>4205</v>
      </c>
      <c r="DE155" t="s">
        <v>20479</v>
      </c>
      <c r="DF155" t="s">
        <v>4158</v>
      </c>
    </row>
    <row r="156" spans="76:110" x14ac:dyDescent="0.25">
      <c r="BX156" t="s">
        <v>20980</v>
      </c>
      <c r="BY156" t="s">
        <v>4030</v>
      </c>
      <c r="BZ156" t="s">
        <v>4109</v>
      </c>
      <c r="CA156" t="s">
        <v>20981</v>
      </c>
      <c r="CB156" t="s">
        <v>20981</v>
      </c>
      <c r="CD156" t="s">
        <v>4111</v>
      </c>
      <c r="CE156">
        <v>647.88</v>
      </c>
      <c r="CF156">
        <v>53.99</v>
      </c>
      <c r="CH156">
        <v>0</v>
      </c>
      <c r="CI156">
        <v>647.88</v>
      </c>
      <c r="CL156">
        <v>1</v>
      </c>
      <c r="CM156" t="s">
        <v>20982</v>
      </c>
      <c r="CN156" t="s">
        <v>4106</v>
      </c>
      <c r="CO156" t="s">
        <v>250</v>
      </c>
      <c r="CP156" t="s">
        <v>20981</v>
      </c>
      <c r="CQ156" t="s">
        <v>4107</v>
      </c>
      <c r="CS156" t="s">
        <v>20614</v>
      </c>
      <c r="CT156" t="s">
        <v>4030</v>
      </c>
      <c r="CU156" t="s">
        <v>4032</v>
      </c>
      <c r="CV156" t="s">
        <v>20615</v>
      </c>
      <c r="CW156" t="s">
        <v>8557</v>
      </c>
      <c r="CX156" t="s">
        <v>4259</v>
      </c>
      <c r="CY156" t="s">
        <v>4105</v>
      </c>
      <c r="DA156" t="s">
        <v>4133</v>
      </c>
      <c r="DB156">
        <v>1</v>
      </c>
      <c r="DC156" t="s">
        <v>20616</v>
      </c>
      <c r="DD156" t="s">
        <v>4205</v>
      </c>
      <c r="DE156" t="s">
        <v>20615</v>
      </c>
      <c r="DF156" t="s">
        <v>4158</v>
      </c>
    </row>
    <row r="157" spans="76:110" x14ac:dyDescent="0.25">
      <c r="BX157" t="s">
        <v>20980</v>
      </c>
      <c r="BY157" t="s">
        <v>4030</v>
      </c>
      <c r="BZ157" t="s">
        <v>4109</v>
      </c>
      <c r="CA157" t="s">
        <v>20935</v>
      </c>
      <c r="CB157" t="s">
        <v>20935</v>
      </c>
      <c r="CD157" t="s">
        <v>4111</v>
      </c>
      <c r="CE157">
        <v>647.88</v>
      </c>
      <c r="CF157">
        <v>53.99</v>
      </c>
      <c r="CH157">
        <v>0</v>
      </c>
      <c r="CI157">
        <v>647.88</v>
      </c>
      <c r="CL157">
        <v>1</v>
      </c>
      <c r="CM157" t="s">
        <v>20982</v>
      </c>
      <c r="CN157" t="s">
        <v>4106</v>
      </c>
      <c r="CO157" t="s">
        <v>250</v>
      </c>
      <c r="CP157" t="s">
        <v>20935</v>
      </c>
      <c r="CQ157" t="s">
        <v>4107</v>
      </c>
      <c r="CS157" t="s">
        <v>20617</v>
      </c>
      <c r="CT157" t="s">
        <v>4050</v>
      </c>
      <c r="CU157" t="s">
        <v>4034</v>
      </c>
      <c r="CV157" t="s">
        <v>20618</v>
      </c>
      <c r="CW157" t="s">
        <v>8257</v>
      </c>
      <c r="CX157" t="s">
        <v>4168</v>
      </c>
      <c r="CY157" t="s">
        <v>4105</v>
      </c>
      <c r="DA157" t="s">
        <v>4133</v>
      </c>
      <c r="DB157">
        <v>1</v>
      </c>
      <c r="DC157" t="s">
        <v>20616</v>
      </c>
      <c r="DD157" t="s">
        <v>4205</v>
      </c>
      <c r="DE157" t="s">
        <v>20618</v>
      </c>
      <c r="DF157" t="s">
        <v>4158</v>
      </c>
    </row>
    <row r="158" spans="76:110" x14ac:dyDescent="0.25">
      <c r="BX158" t="s">
        <v>20983</v>
      </c>
      <c r="BY158" t="s">
        <v>4112</v>
      </c>
      <c r="BZ158" t="s">
        <v>4027</v>
      </c>
      <c r="CA158" t="s">
        <v>20984</v>
      </c>
      <c r="CB158" t="s">
        <v>20984</v>
      </c>
      <c r="CC158" t="s">
        <v>4200</v>
      </c>
      <c r="CD158" t="s">
        <v>4105</v>
      </c>
      <c r="CE158">
        <v>191.88</v>
      </c>
      <c r="CF158">
        <v>15.99</v>
      </c>
      <c r="CH158">
        <v>0</v>
      </c>
      <c r="CI158">
        <v>191.88</v>
      </c>
      <c r="CL158">
        <v>1</v>
      </c>
      <c r="CM158" t="s">
        <v>9126</v>
      </c>
      <c r="CN158" t="s">
        <v>4106</v>
      </c>
      <c r="CO158" t="s">
        <v>250</v>
      </c>
      <c r="CP158" t="s">
        <v>20984</v>
      </c>
      <c r="CQ158" t="s">
        <v>4107</v>
      </c>
      <c r="CS158" t="s">
        <v>21117</v>
      </c>
      <c r="CT158" t="s">
        <v>4050</v>
      </c>
      <c r="CU158" t="s">
        <v>4109</v>
      </c>
      <c r="CV158" t="s">
        <v>21118</v>
      </c>
      <c r="CW158" t="s">
        <v>8437</v>
      </c>
      <c r="CY158" t="s">
        <v>4111</v>
      </c>
      <c r="DA158" t="s">
        <v>4133</v>
      </c>
      <c r="DB158">
        <v>1</v>
      </c>
      <c r="DC158" t="s">
        <v>21119</v>
      </c>
      <c r="DD158" t="s">
        <v>4205</v>
      </c>
      <c r="DE158" t="s">
        <v>21118</v>
      </c>
      <c r="DF158" t="s">
        <v>4158</v>
      </c>
    </row>
    <row r="159" spans="76:110" x14ac:dyDescent="0.25">
      <c r="BX159" t="s">
        <v>20985</v>
      </c>
      <c r="BY159" t="s">
        <v>4112</v>
      </c>
      <c r="BZ159" t="s">
        <v>4027</v>
      </c>
      <c r="CA159" t="s">
        <v>20984</v>
      </c>
      <c r="CB159" t="s">
        <v>20984</v>
      </c>
      <c r="CC159" t="s">
        <v>4200</v>
      </c>
      <c r="CD159" t="s">
        <v>4105</v>
      </c>
      <c r="CE159">
        <v>215.88</v>
      </c>
      <c r="CF159">
        <v>17.989999999999998</v>
      </c>
      <c r="CH159">
        <v>0</v>
      </c>
      <c r="CI159">
        <v>215.88</v>
      </c>
      <c r="CL159">
        <v>1</v>
      </c>
      <c r="CM159" t="s">
        <v>9126</v>
      </c>
      <c r="CN159" t="s">
        <v>4106</v>
      </c>
      <c r="CO159" t="s">
        <v>250</v>
      </c>
      <c r="CP159" t="s">
        <v>20984</v>
      </c>
      <c r="CQ159" t="s">
        <v>4107</v>
      </c>
      <c r="CS159" t="s">
        <v>8370</v>
      </c>
      <c r="CT159" t="s">
        <v>4050</v>
      </c>
      <c r="CU159" t="s">
        <v>4109</v>
      </c>
      <c r="CV159" t="s">
        <v>20883</v>
      </c>
      <c r="CW159" t="s">
        <v>4178</v>
      </c>
      <c r="CY159" t="s">
        <v>4111</v>
      </c>
      <c r="DA159" t="s">
        <v>4133</v>
      </c>
      <c r="DB159">
        <v>1</v>
      </c>
      <c r="DC159" t="s">
        <v>8371</v>
      </c>
      <c r="DD159" t="s">
        <v>4205</v>
      </c>
      <c r="DE159" t="s">
        <v>20883</v>
      </c>
      <c r="DF159" t="s">
        <v>4158</v>
      </c>
    </row>
    <row r="160" spans="76:110" x14ac:dyDescent="0.25">
      <c r="BX160" t="s">
        <v>20986</v>
      </c>
      <c r="BY160" t="s">
        <v>4030</v>
      </c>
      <c r="BZ160" t="s">
        <v>4032</v>
      </c>
      <c r="CA160" t="s">
        <v>20987</v>
      </c>
      <c r="CB160" t="s">
        <v>20987</v>
      </c>
      <c r="CC160" t="s">
        <v>4504</v>
      </c>
      <c r="CD160" t="s">
        <v>4105</v>
      </c>
      <c r="CE160">
        <v>260.88</v>
      </c>
      <c r="CF160">
        <v>21.74</v>
      </c>
      <c r="CG160">
        <v>2.4346000000000001</v>
      </c>
      <c r="CH160">
        <v>1</v>
      </c>
      <c r="CI160">
        <v>260.88</v>
      </c>
      <c r="CJ160" s="17">
        <v>0.2</v>
      </c>
      <c r="CK160">
        <v>33.479999999999997</v>
      </c>
      <c r="CL160">
        <v>1</v>
      </c>
      <c r="CM160" t="s">
        <v>20988</v>
      </c>
      <c r="CN160" t="s">
        <v>4106</v>
      </c>
      <c r="CO160" t="s">
        <v>250</v>
      </c>
      <c r="CP160" t="s">
        <v>20987</v>
      </c>
      <c r="CQ160" t="s">
        <v>4107</v>
      </c>
      <c r="CS160" t="s">
        <v>13524</v>
      </c>
      <c r="CT160" t="s">
        <v>4050</v>
      </c>
      <c r="CU160" t="s">
        <v>4109</v>
      </c>
      <c r="CV160" t="s">
        <v>20896</v>
      </c>
      <c r="CW160" t="s">
        <v>8257</v>
      </c>
      <c r="CY160" t="s">
        <v>4111</v>
      </c>
      <c r="DA160" t="s">
        <v>4133</v>
      </c>
      <c r="DB160">
        <v>1</v>
      </c>
      <c r="DC160" t="s">
        <v>13526</v>
      </c>
      <c r="DD160" t="s">
        <v>4205</v>
      </c>
      <c r="DE160" t="s">
        <v>20896</v>
      </c>
      <c r="DF160" t="s">
        <v>4158</v>
      </c>
    </row>
    <row r="161" spans="76:110" x14ac:dyDescent="0.25">
      <c r="BX161" t="s">
        <v>20989</v>
      </c>
      <c r="BY161" t="s">
        <v>4030</v>
      </c>
      <c r="BZ161" t="s">
        <v>4109</v>
      </c>
      <c r="CA161" t="s">
        <v>20990</v>
      </c>
      <c r="CB161" t="s">
        <v>20990</v>
      </c>
      <c r="CD161" t="s">
        <v>4111</v>
      </c>
      <c r="CE161">
        <v>395.88</v>
      </c>
      <c r="CF161">
        <v>32.99</v>
      </c>
      <c r="CH161">
        <v>0</v>
      </c>
      <c r="CI161">
        <v>395.88</v>
      </c>
      <c r="CL161">
        <v>1</v>
      </c>
      <c r="CM161" t="s">
        <v>20991</v>
      </c>
      <c r="CN161" t="s">
        <v>4106</v>
      </c>
      <c r="CO161" t="s">
        <v>256</v>
      </c>
      <c r="CP161" t="s">
        <v>20990</v>
      </c>
      <c r="CQ161" t="s">
        <v>4107</v>
      </c>
      <c r="CS161" t="s">
        <v>9794</v>
      </c>
      <c r="CT161" t="s">
        <v>4030</v>
      </c>
      <c r="CU161" t="s">
        <v>4126</v>
      </c>
      <c r="CV161" t="s">
        <v>21017</v>
      </c>
      <c r="CW161" t="s">
        <v>8537</v>
      </c>
      <c r="CX161" t="s">
        <v>4441</v>
      </c>
      <c r="CY161" t="s">
        <v>4105</v>
      </c>
      <c r="DA161" t="s">
        <v>4133</v>
      </c>
      <c r="DB161">
        <v>1</v>
      </c>
      <c r="DC161" t="s">
        <v>9795</v>
      </c>
      <c r="DD161" t="s">
        <v>4205</v>
      </c>
      <c r="DE161" t="s">
        <v>21017</v>
      </c>
      <c r="DF161" t="s">
        <v>4158</v>
      </c>
    </row>
    <row r="162" spans="76:110" x14ac:dyDescent="0.25">
      <c r="BX162" t="s">
        <v>20467</v>
      </c>
      <c r="BY162" t="s">
        <v>4030</v>
      </c>
      <c r="BZ162" t="s">
        <v>4032</v>
      </c>
      <c r="CA162" t="s">
        <v>20468</v>
      </c>
      <c r="CB162" t="s">
        <v>8552</v>
      </c>
      <c r="CD162" t="s">
        <v>4105</v>
      </c>
      <c r="CE162">
        <v>115</v>
      </c>
      <c r="CF162">
        <v>5.75</v>
      </c>
      <c r="CG162">
        <v>1.288</v>
      </c>
      <c r="CH162">
        <v>1</v>
      </c>
      <c r="CI162">
        <v>115</v>
      </c>
      <c r="CJ162" s="17">
        <v>0.2</v>
      </c>
      <c r="CK162">
        <v>12.56</v>
      </c>
      <c r="CL162">
        <v>1</v>
      </c>
      <c r="CM162" t="s">
        <v>20469</v>
      </c>
      <c r="CN162" t="s">
        <v>4121</v>
      </c>
      <c r="CO162" t="s">
        <v>2600</v>
      </c>
      <c r="CP162" t="s">
        <v>20468</v>
      </c>
      <c r="CQ162" t="s">
        <v>4121</v>
      </c>
      <c r="CS162" t="s">
        <v>20391</v>
      </c>
      <c r="CT162" t="s">
        <v>4050</v>
      </c>
      <c r="CU162" t="s">
        <v>4032</v>
      </c>
      <c r="CV162" t="s">
        <v>20395</v>
      </c>
      <c r="CW162" t="s">
        <v>8257</v>
      </c>
      <c r="CX162" t="s">
        <v>4299</v>
      </c>
      <c r="CY162" t="s">
        <v>4105</v>
      </c>
      <c r="DA162" t="s">
        <v>4133</v>
      </c>
      <c r="DB162">
        <v>1</v>
      </c>
      <c r="DC162" t="s">
        <v>20392</v>
      </c>
      <c r="DD162" t="s">
        <v>80</v>
      </c>
      <c r="DE162" t="s">
        <v>20395</v>
      </c>
      <c r="DF162" t="s">
        <v>4158</v>
      </c>
    </row>
    <row r="163" spans="76:110" x14ac:dyDescent="0.25">
      <c r="BX163" t="s">
        <v>20470</v>
      </c>
      <c r="BY163" t="s">
        <v>4030</v>
      </c>
      <c r="BZ163" t="s">
        <v>4027</v>
      </c>
      <c r="CA163" t="s">
        <v>20471</v>
      </c>
      <c r="CB163" t="s">
        <v>8843</v>
      </c>
      <c r="CD163" t="s">
        <v>4105</v>
      </c>
      <c r="CE163">
        <v>107.88</v>
      </c>
      <c r="CF163">
        <v>7.99</v>
      </c>
      <c r="CG163">
        <v>1.9975000000000001</v>
      </c>
      <c r="CH163">
        <v>1</v>
      </c>
      <c r="CI163">
        <v>107.88</v>
      </c>
      <c r="CJ163" s="17">
        <v>0.2</v>
      </c>
      <c r="CK163">
        <v>23.98</v>
      </c>
      <c r="CL163">
        <v>1</v>
      </c>
      <c r="CM163" t="s">
        <v>20469</v>
      </c>
      <c r="CN163" t="s">
        <v>4121</v>
      </c>
      <c r="CO163" t="s">
        <v>2600</v>
      </c>
      <c r="CP163" t="s">
        <v>20471</v>
      </c>
      <c r="CQ163" t="s">
        <v>4121</v>
      </c>
      <c r="CS163" t="s">
        <v>20393</v>
      </c>
      <c r="CT163" t="s">
        <v>4050</v>
      </c>
      <c r="CU163" t="s">
        <v>4032</v>
      </c>
      <c r="CV163" t="s">
        <v>20396</v>
      </c>
      <c r="CW163" t="s">
        <v>8257</v>
      </c>
      <c r="CX163" t="s">
        <v>4144</v>
      </c>
      <c r="CY163" t="s">
        <v>4105</v>
      </c>
      <c r="CZ163" s="17">
        <v>0.2</v>
      </c>
      <c r="DA163" t="s">
        <v>4133</v>
      </c>
      <c r="DB163">
        <v>1</v>
      </c>
      <c r="DC163" t="s">
        <v>20392</v>
      </c>
      <c r="DD163" t="s">
        <v>80</v>
      </c>
      <c r="DE163" t="s">
        <v>20396</v>
      </c>
      <c r="DF163" t="s">
        <v>4158</v>
      </c>
    </row>
    <row r="164" spans="76:110" x14ac:dyDescent="0.25">
      <c r="BX164" t="s">
        <v>20472</v>
      </c>
      <c r="BY164" t="s">
        <v>4030</v>
      </c>
      <c r="BZ164" t="s">
        <v>4027</v>
      </c>
      <c r="CA164" t="s">
        <v>20471</v>
      </c>
      <c r="CB164" t="s">
        <v>8843</v>
      </c>
      <c r="CD164" t="s">
        <v>4105</v>
      </c>
      <c r="CE164">
        <v>145.68</v>
      </c>
      <c r="CF164">
        <v>10.79</v>
      </c>
      <c r="CG164">
        <v>2.6974999999999998</v>
      </c>
      <c r="CH164">
        <v>1</v>
      </c>
      <c r="CI164">
        <v>145.68</v>
      </c>
      <c r="CJ164" s="17">
        <v>0.2</v>
      </c>
      <c r="CK164">
        <v>32.380000000000003</v>
      </c>
      <c r="CL164">
        <v>1</v>
      </c>
      <c r="CM164" t="s">
        <v>20469</v>
      </c>
      <c r="CN164" t="s">
        <v>4121</v>
      </c>
      <c r="CO164" t="s">
        <v>2600</v>
      </c>
      <c r="CP164" t="s">
        <v>20471</v>
      </c>
      <c r="CQ164" t="s">
        <v>4121</v>
      </c>
      <c r="CS164" t="s">
        <v>20334</v>
      </c>
      <c r="CT164" t="s">
        <v>4050</v>
      </c>
      <c r="CU164" t="s">
        <v>4027</v>
      </c>
      <c r="CV164" t="s">
        <v>20619</v>
      </c>
      <c r="CW164" t="s">
        <v>8280</v>
      </c>
      <c r="CY164" t="s">
        <v>4105</v>
      </c>
      <c r="DA164" t="s">
        <v>4133</v>
      </c>
      <c r="DB164">
        <v>1</v>
      </c>
      <c r="DC164" t="s">
        <v>20336</v>
      </c>
      <c r="DD164" t="s">
        <v>80</v>
      </c>
      <c r="DE164" t="s">
        <v>20619</v>
      </c>
      <c r="DF164" t="s">
        <v>4158</v>
      </c>
    </row>
    <row r="165" spans="76:110" x14ac:dyDescent="0.25">
      <c r="BX165" t="s">
        <v>20473</v>
      </c>
      <c r="BY165" t="s">
        <v>4030</v>
      </c>
      <c r="BZ165" t="s">
        <v>4027</v>
      </c>
      <c r="CA165" t="s">
        <v>20471</v>
      </c>
      <c r="CB165" t="s">
        <v>8843</v>
      </c>
      <c r="CD165" t="s">
        <v>4105</v>
      </c>
      <c r="CE165">
        <v>80.88</v>
      </c>
      <c r="CF165">
        <v>5.99</v>
      </c>
      <c r="CG165">
        <v>1.4975000000000001</v>
      </c>
      <c r="CH165">
        <v>1</v>
      </c>
      <c r="CI165">
        <v>80.88</v>
      </c>
      <c r="CJ165" s="17">
        <v>0.2</v>
      </c>
      <c r="CK165">
        <v>17.98</v>
      </c>
      <c r="CL165">
        <v>1</v>
      </c>
      <c r="CM165" t="s">
        <v>20469</v>
      </c>
      <c r="CN165" t="s">
        <v>4121</v>
      </c>
      <c r="CO165" t="s">
        <v>2600</v>
      </c>
      <c r="CP165" t="s">
        <v>20471</v>
      </c>
      <c r="CQ165" t="s">
        <v>4121</v>
      </c>
      <c r="CS165" t="s">
        <v>20620</v>
      </c>
      <c r="CT165" t="s">
        <v>4050</v>
      </c>
      <c r="CU165" t="s">
        <v>4109</v>
      </c>
      <c r="CV165" t="s">
        <v>20306</v>
      </c>
      <c r="CW165" t="s">
        <v>4614</v>
      </c>
      <c r="CY165" t="s">
        <v>4111</v>
      </c>
      <c r="DA165" t="s">
        <v>4133</v>
      </c>
      <c r="DB165">
        <v>1</v>
      </c>
      <c r="DC165" t="s">
        <v>20621</v>
      </c>
      <c r="DD165" t="s">
        <v>80</v>
      </c>
      <c r="DE165" t="s">
        <v>20306</v>
      </c>
      <c r="DF165" t="s">
        <v>4158</v>
      </c>
    </row>
    <row r="166" spans="76:110" x14ac:dyDescent="0.25">
      <c r="BX166" t="s">
        <v>20474</v>
      </c>
      <c r="BY166" t="s">
        <v>4030</v>
      </c>
      <c r="BZ166" t="s">
        <v>4027</v>
      </c>
      <c r="CA166" t="s">
        <v>20475</v>
      </c>
      <c r="CB166" t="s">
        <v>8843</v>
      </c>
      <c r="CD166" t="s">
        <v>4105</v>
      </c>
      <c r="CE166">
        <v>91.68</v>
      </c>
      <c r="CF166">
        <v>6.79</v>
      </c>
      <c r="CG166">
        <v>1.6975</v>
      </c>
      <c r="CH166">
        <v>1</v>
      </c>
      <c r="CI166">
        <v>91.68</v>
      </c>
      <c r="CJ166" s="17">
        <v>0.2</v>
      </c>
      <c r="CK166">
        <v>20.38</v>
      </c>
      <c r="CL166">
        <v>1</v>
      </c>
      <c r="CM166" t="s">
        <v>20469</v>
      </c>
      <c r="CN166" t="s">
        <v>4121</v>
      </c>
      <c r="CO166" t="s">
        <v>2600</v>
      </c>
      <c r="CP166" t="s">
        <v>20475</v>
      </c>
      <c r="CQ166" t="s">
        <v>4121</v>
      </c>
      <c r="CS166" t="s">
        <v>20400</v>
      </c>
      <c r="CT166" t="s">
        <v>4030</v>
      </c>
      <c r="CU166" t="s">
        <v>4109</v>
      </c>
      <c r="CV166" t="s">
        <v>20622</v>
      </c>
      <c r="CW166" t="s">
        <v>8521</v>
      </c>
      <c r="CY166" t="s">
        <v>4105</v>
      </c>
      <c r="CZ166" s="17">
        <v>0.2</v>
      </c>
      <c r="DA166" t="s">
        <v>4133</v>
      </c>
      <c r="DB166">
        <v>1</v>
      </c>
      <c r="DC166" t="s">
        <v>20402</v>
      </c>
      <c r="DD166" t="s">
        <v>80</v>
      </c>
      <c r="DE166" t="s">
        <v>20622</v>
      </c>
      <c r="DF166" t="s">
        <v>4158</v>
      </c>
    </row>
    <row r="167" spans="76:110" x14ac:dyDescent="0.25">
      <c r="BX167" t="s">
        <v>20476</v>
      </c>
      <c r="BY167" t="s">
        <v>4030</v>
      </c>
      <c r="BZ167" t="s">
        <v>4027</v>
      </c>
      <c r="CA167" t="s">
        <v>20477</v>
      </c>
      <c r="CB167" t="s">
        <v>8843</v>
      </c>
      <c r="CD167" t="s">
        <v>4105</v>
      </c>
      <c r="CE167">
        <v>59.28</v>
      </c>
      <c r="CF167">
        <v>4.3899999999999997</v>
      </c>
      <c r="CG167">
        <v>1.0974999999999999</v>
      </c>
      <c r="CH167">
        <v>1</v>
      </c>
      <c r="CI167">
        <v>59.28</v>
      </c>
      <c r="CJ167" s="17">
        <v>0.2</v>
      </c>
      <c r="CK167">
        <v>13.18</v>
      </c>
      <c r="CL167">
        <v>1</v>
      </c>
      <c r="CM167" t="s">
        <v>20469</v>
      </c>
      <c r="CN167" t="s">
        <v>4121</v>
      </c>
      <c r="CO167" t="s">
        <v>2600</v>
      </c>
      <c r="CP167" t="s">
        <v>20477</v>
      </c>
      <c r="CQ167" t="s">
        <v>4121</v>
      </c>
      <c r="CS167" t="s">
        <v>20403</v>
      </c>
      <c r="CT167" t="s">
        <v>4030</v>
      </c>
      <c r="CU167" t="s">
        <v>4109</v>
      </c>
      <c r="CV167" t="s">
        <v>20622</v>
      </c>
      <c r="CW167" t="s">
        <v>8521</v>
      </c>
      <c r="CY167" t="s">
        <v>4105</v>
      </c>
      <c r="CZ167" s="17">
        <v>0.2</v>
      </c>
      <c r="DA167" t="s">
        <v>4133</v>
      </c>
      <c r="DB167">
        <v>1</v>
      </c>
      <c r="DC167" t="s">
        <v>20402</v>
      </c>
      <c r="DD167" t="s">
        <v>80</v>
      </c>
      <c r="DE167" t="s">
        <v>20622</v>
      </c>
      <c r="DF167" t="s">
        <v>4158</v>
      </c>
    </row>
    <row r="168" spans="76:110" x14ac:dyDescent="0.25">
      <c r="CL168">
        <v>2</v>
      </c>
      <c r="CO168" t="s">
        <v>77</v>
      </c>
      <c r="CP168" t="s">
        <v>20477</v>
      </c>
      <c r="CQ168" t="s">
        <v>4121</v>
      </c>
      <c r="CS168" t="s">
        <v>20924</v>
      </c>
      <c r="CT168" t="s">
        <v>4030</v>
      </c>
      <c r="CU168" t="s">
        <v>4034</v>
      </c>
      <c r="CV168" t="s">
        <v>21080</v>
      </c>
      <c r="CW168" t="s">
        <v>8391</v>
      </c>
      <c r="CY168" t="s">
        <v>4105</v>
      </c>
      <c r="CZ168" s="17">
        <v>0.2</v>
      </c>
      <c r="DA168" t="s">
        <v>4133</v>
      </c>
      <c r="DB168">
        <v>1</v>
      </c>
      <c r="DC168" t="s">
        <v>20921</v>
      </c>
      <c r="DD168" t="s">
        <v>80</v>
      </c>
      <c r="DE168" t="s">
        <v>21080</v>
      </c>
      <c r="DF168" t="s">
        <v>4158</v>
      </c>
    </row>
    <row r="169" spans="76:110" x14ac:dyDescent="0.25">
      <c r="CL169">
        <v>1</v>
      </c>
      <c r="CO169" t="s">
        <v>77</v>
      </c>
      <c r="CP169" t="s">
        <v>20477</v>
      </c>
      <c r="CQ169" t="s">
        <v>4121</v>
      </c>
      <c r="CS169" t="s">
        <v>21120</v>
      </c>
      <c r="CT169" t="s">
        <v>4050</v>
      </c>
      <c r="CU169" t="s">
        <v>4034</v>
      </c>
      <c r="CV169" t="s">
        <v>21012</v>
      </c>
      <c r="CW169" t="s">
        <v>8257</v>
      </c>
      <c r="CX169" t="s">
        <v>4452</v>
      </c>
      <c r="CY169" t="s">
        <v>4105</v>
      </c>
      <c r="DA169" t="s">
        <v>4133</v>
      </c>
      <c r="DB169">
        <v>1</v>
      </c>
      <c r="DC169" t="s">
        <v>21121</v>
      </c>
      <c r="DD169" t="s">
        <v>80</v>
      </c>
      <c r="DE169" t="s">
        <v>21012</v>
      </c>
      <c r="DF169" t="s">
        <v>4158</v>
      </c>
    </row>
    <row r="170" spans="76:110" x14ac:dyDescent="0.25">
      <c r="CL170">
        <v>1</v>
      </c>
      <c r="CO170" t="s">
        <v>84</v>
      </c>
      <c r="CP170" t="s">
        <v>20477</v>
      </c>
      <c r="CQ170" t="s">
        <v>4121</v>
      </c>
      <c r="CS170" t="s">
        <v>21122</v>
      </c>
      <c r="CT170" t="s">
        <v>4050</v>
      </c>
      <c r="CU170" t="s">
        <v>4034</v>
      </c>
      <c r="CV170" t="s">
        <v>20987</v>
      </c>
      <c r="CW170" t="s">
        <v>8257</v>
      </c>
      <c r="CX170" t="s">
        <v>8377</v>
      </c>
      <c r="CY170" t="s">
        <v>4105</v>
      </c>
      <c r="DA170" t="s">
        <v>4133</v>
      </c>
      <c r="DB170">
        <v>1</v>
      </c>
      <c r="DC170" t="s">
        <v>21123</v>
      </c>
      <c r="DD170" t="s">
        <v>80</v>
      </c>
      <c r="DE170" t="s">
        <v>20987</v>
      </c>
      <c r="DF170" t="s">
        <v>4158</v>
      </c>
    </row>
    <row r="171" spans="76:110" x14ac:dyDescent="0.25">
      <c r="CL171">
        <v>1</v>
      </c>
      <c r="CO171" t="s">
        <v>85</v>
      </c>
      <c r="CP171" t="s">
        <v>20477</v>
      </c>
      <c r="CQ171" t="s">
        <v>4121</v>
      </c>
      <c r="CS171" t="s">
        <v>21124</v>
      </c>
      <c r="CT171" t="s">
        <v>4050</v>
      </c>
      <c r="CU171" t="s">
        <v>4034</v>
      </c>
      <c r="CV171" t="s">
        <v>20987</v>
      </c>
      <c r="CW171" t="s">
        <v>8257</v>
      </c>
      <c r="CX171" t="s">
        <v>8377</v>
      </c>
      <c r="CY171" t="s">
        <v>4105</v>
      </c>
      <c r="DA171" t="s">
        <v>4133</v>
      </c>
      <c r="DB171">
        <v>1</v>
      </c>
      <c r="DC171" t="s">
        <v>21123</v>
      </c>
      <c r="DD171" t="s">
        <v>80</v>
      </c>
      <c r="DE171" t="s">
        <v>20987</v>
      </c>
      <c r="DF171" t="s">
        <v>4158</v>
      </c>
    </row>
    <row r="172" spans="76:110" x14ac:dyDescent="0.25">
      <c r="CL172">
        <v>1</v>
      </c>
      <c r="CO172" t="s">
        <v>10533</v>
      </c>
      <c r="CP172" t="s">
        <v>20477</v>
      </c>
      <c r="CQ172" t="s">
        <v>4121</v>
      </c>
      <c r="CS172" t="s">
        <v>21125</v>
      </c>
      <c r="CT172" t="s">
        <v>4050</v>
      </c>
      <c r="CU172" t="s">
        <v>4034</v>
      </c>
      <c r="CV172" t="s">
        <v>21126</v>
      </c>
      <c r="CW172" t="s">
        <v>8257</v>
      </c>
      <c r="CX172" t="s">
        <v>8377</v>
      </c>
      <c r="CY172" t="s">
        <v>4105</v>
      </c>
      <c r="DA172" t="s">
        <v>4133</v>
      </c>
      <c r="DB172">
        <v>1</v>
      </c>
      <c r="DC172" t="s">
        <v>21123</v>
      </c>
      <c r="DD172" t="s">
        <v>80</v>
      </c>
      <c r="DE172" t="s">
        <v>21126</v>
      </c>
      <c r="DF172" t="s">
        <v>4158</v>
      </c>
    </row>
    <row r="173" spans="76:110" x14ac:dyDescent="0.25">
      <c r="CL173">
        <v>1</v>
      </c>
      <c r="CO173" t="s">
        <v>10533</v>
      </c>
      <c r="CP173" t="s">
        <v>20477</v>
      </c>
      <c r="CQ173" t="s">
        <v>4121</v>
      </c>
      <c r="CS173" t="s">
        <v>18206</v>
      </c>
      <c r="CT173" t="s">
        <v>4030</v>
      </c>
      <c r="CU173" t="s">
        <v>4034</v>
      </c>
      <c r="CV173" t="s">
        <v>18207</v>
      </c>
      <c r="CW173" t="s">
        <v>15643</v>
      </c>
      <c r="CY173" t="s">
        <v>4105</v>
      </c>
      <c r="DA173" t="s">
        <v>4133</v>
      </c>
      <c r="DB173">
        <v>1</v>
      </c>
      <c r="DC173" t="s">
        <v>18208</v>
      </c>
      <c r="DD173" t="s">
        <v>84</v>
      </c>
      <c r="DE173" t="s">
        <v>18207</v>
      </c>
      <c r="DF173" t="s">
        <v>4158</v>
      </c>
    </row>
    <row r="174" spans="76:110" x14ac:dyDescent="0.25">
      <c r="CL174">
        <v>1</v>
      </c>
      <c r="CO174" t="s">
        <v>72</v>
      </c>
      <c r="CP174" t="s">
        <v>20477</v>
      </c>
      <c r="CQ174" t="s">
        <v>4121</v>
      </c>
      <c r="CS174" t="s">
        <v>18209</v>
      </c>
      <c r="CT174" t="s">
        <v>4030</v>
      </c>
      <c r="CU174" t="s">
        <v>4034</v>
      </c>
      <c r="CV174" t="s">
        <v>18207</v>
      </c>
      <c r="CW174" t="s">
        <v>15643</v>
      </c>
      <c r="CY174" t="s">
        <v>4105</v>
      </c>
      <c r="DA174" t="s">
        <v>4133</v>
      </c>
      <c r="DB174">
        <v>1</v>
      </c>
      <c r="DC174" t="s">
        <v>18208</v>
      </c>
      <c r="DD174" t="s">
        <v>84</v>
      </c>
      <c r="DE174" t="s">
        <v>18207</v>
      </c>
      <c r="DF174" t="s">
        <v>4158</v>
      </c>
    </row>
    <row r="175" spans="76:110" x14ac:dyDescent="0.25">
      <c r="CL175">
        <v>1</v>
      </c>
      <c r="CO175" t="s">
        <v>84</v>
      </c>
      <c r="CP175" t="s">
        <v>20477</v>
      </c>
      <c r="CQ175" t="s">
        <v>4121</v>
      </c>
      <c r="CS175" t="s">
        <v>18210</v>
      </c>
      <c r="CT175" t="s">
        <v>4050</v>
      </c>
      <c r="CU175" t="s">
        <v>4109</v>
      </c>
      <c r="CV175" t="s">
        <v>18211</v>
      </c>
      <c r="CW175" t="s">
        <v>8257</v>
      </c>
      <c r="CY175" t="s">
        <v>4105</v>
      </c>
      <c r="CZ175" s="17">
        <v>0.5</v>
      </c>
      <c r="DA175" t="s">
        <v>4133</v>
      </c>
      <c r="DB175">
        <v>1</v>
      </c>
      <c r="DC175" t="s">
        <v>18212</v>
      </c>
      <c r="DD175" t="s">
        <v>84</v>
      </c>
      <c r="DE175" t="s">
        <v>18211</v>
      </c>
      <c r="DF175" t="s">
        <v>4158</v>
      </c>
    </row>
    <row r="176" spans="76:110" x14ac:dyDescent="0.25">
      <c r="CL176">
        <v>1</v>
      </c>
      <c r="CO176" t="s">
        <v>84</v>
      </c>
      <c r="CP176" t="s">
        <v>20477</v>
      </c>
      <c r="CQ176" t="s">
        <v>4121</v>
      </c>
      <c r="CS176" t="s">
        <v>18213</v>
      </c>
      <c r="CT176" t="s">
        <v>4050</v>
      </c>
      <c r="CU176" t="s">
        <v>4109</v>
      </c>
      <c r="CV176" t="s">
        <v>18214</v>
      </c>
      <c r="CW176" t="s">
        <v>8257</v>
      </c>
      <c r="CX176" t="s">
        <v>4332</v>
      </c>
      <c r="CY176" t="s">
        <v>4111</v>
      </c>
      <c r="DA176" t="s">
        <v>4133</v>
      </c>
      <c r="DB176">
        <v>1</v>
      </c>
      <c r="DC176" t="s">
        <v>18215</v>
      </c>
      <c r="DD176" t="s">
        <v>84</v>
      </c>
      <c r="DE176" t="s">
        <v>18214</v>
      </c>
      <c r="DF176" t="s">
        <v>4158</v>
      </c>
    </row>
    <row r="177" spans="90:110" x14ac:dyDescent="0.25">
      <c r="CL177">
        <v>1</v>
      </c>
      <c r="CO177" t="s">
        <v>85</v>
      </c>
      <c r="CP177" t="s">
        <v>20477</v>
      </c>
      <c r="CQ177" t="s">
        <v>4121</v>
      </c>
      <c r="CS177" t="s">
        <v>18216</v>
      </c>
      <c r="CT177" t="s">
        <v>4050</v>
      </c>
      <c r="CU177" t="s">
        <v>4034</v>
      </c>
      <c r="CV177" t="s">
        <v>18217</v>
      </c>
      <c r="CW177" t="s">
        <v>4701</v>
      </c>
      <c r="CY177" t="s">
        <v>4105</v>
      </c>
      <c r="CZ177" s="17">
        <v>0.5</v>
      </c>
      <c r="DA177" t="s">
        <v>4133</v>
      </c>
      <c r="DB177">
        <v>1</v>
      </c>
      <c r="DC177" t="s">
        <v>18218</v>
      </c>
      <c r="DD177" t="s">
        <v>84</v>
      </c>
      <c r="DE177" t="s">
        <v>18217</v>
      </c>
      <c r="DF177" t="s">
        <v>4158</v>
      </c>
    </row>
    <row r="178" spans="90:110" x14ac:dyDescent="0.25">
      <c r="CL178">
        <v>1</v>
      </c>
      <c r="CO178" t="s">
        <v>77</v>
      </c>
      <c r="CP178" t="s">
        <v>20477</v>
      </c>
      <c r="CQ178" t="s">
        <v>4121</v>
      </c>
      <c r="CS178" t="s">
        <v>18219</v>
      </c>
      <c r="CT178" t="s">
        <v>4050</v>
      </c>
      <c r="CU178" t="s">
        <v>4109</v>
      </c>
      <c r="CV178" t="s">
        <v>18220</v>
      </c>
      <c r="CW178" t="s">
        <v>8257</v>
      </c>
      <c r="CY178" t="s">
        <v>4111</v>
      </c>
      <c r="DA178" t="s">
        <v>4133</v>
      </c>
      <c r="DB178">
        <v>1</v>
      </c>
      <c r="DC178" t="s">
        <v>18221</v>
      </c>
      <c r="DD178" t="s">
        <v>84</v>
      </c>
      <c r="DE178" t="s">
        <v>18220</v>
      </c>
      <c r="DF178" t="s">
        <v>4158</v>
      </c>
    </row>
    <row r="179" spans="90:110" x14ac:dyDescent="0.25">
      <c r="CL179">
        <v>1</v>
      </c>
      <c r="CO179" t="s">
        <v>80</v>
      </c>
      <c r="CP179" t="s">
        <v>20477</v>
      </c>
      <c r="CQ179" t="s">
        <v>4121</v>
      </c>
      <c r="CS179" t="s">
        <v>18222</v>
      </c>
      <c r="CT179" t="s">
        <v>4050</v>
      </c>
      <c r="CU179" t="s">
        <v>4109</v>
      </c>
      <c r="CV179" t="s">
        <v>14077</v>
      </c>
      <c r="CW179" t="s">
        <v>8257</v>
      </c>
      <c r="CY179" t="s">
        <v>4111</v>
      </c>
      <c r="DA179" t="s">
        <v>4133</v>
      </c>
      <c r="DB179">
        <v>1</v>
      </c>
      <c r="DC179" t="s">
        <v>18223</v>
      </c>
      <c r="DD179" t="s">
        <v>84</v>
      </c>
      <c r="DE179" t="s">
        <v>14077</v>
      </c>
      <c r="DF179" t="s">
        <v>4158</v>
      </c>
    </row>
    <row r="180" spans="90:110" x14ac:dyDescent="0.25">
      <c r="CL180">
        <v>2</v>
      </c>
      <c r="CO180" t="s">
        <v>85</v>
      </c>
      <c r="CP180" t="s">
        <v>20477</v>
      </c>
      <c r="CQ180" t="s">
        <v>4121</v>
      </c>
      <c r="CS180" t="s">
        <v>18224</v>
      </c>
      <c r="CT180" t="s">
        <v>4030</v>
      </c>
      <c r="CU180" t="s">
        <v>4109</v>
      </c>
      <c r="CV180" t="s">
        <v>14083</v>
      </c>
      <c r="CW180" t="s">
        <v>8908</v>
      </c>
      <c r="CY180" t="s">
        <v>4111</v>
      </c>
      <c r="DA180" t="s">
        <v>4133</v>
      </c>
      <c r="DB180">
        <v>1</v>
      </c>
      <c r="DC180" t="s">
        <v>18225</v>
      </c>
      <c r="DD180" t="s">
        <v>84</v>
      </c>
      <c r="DE180" t="s">
        <v>14083</v>
      </c>
      <c r="DF180" t="s">
        <v>4158</v>
      </c>
    </row>
    <row r="181" spans="90:110" x14ac:dyDescent="0.25">
      <c r="CS181" t="s">
        <v>20623</v>
      </c>
      <c r="CT181" t="s">
        <v>4050</v>
      </c>
      <c r="CU181" t="s">
        <v>4027</v>
      </c>
      <c r="CV181" t="s">
        <v>20624</v>
      </c>
      <c r="CW181" t="s">
        <v>8257</v>
      </c>
      <c r="CX181" t="s">
        <v>5917</v>
      </c>
      <c r="CY181" t="s">
        <v>4105</v>
      </c>
      <c r="DA181" t="s">
        <v>4133</v>
      </c>
      <c r="DB181">
        <v>1</v>
      </c>
      <c r="DC181" t="s">
        <v>20625</v>
      </c>
      <c r="DD181" t="s">
        <v>84</v>
      </c>
      <c r="DE181" t="s">
        <v>20624</v>
      </c>
      <c r="DF181" t="s">
        <v>4158</v>
      </c>
    </row>
    <row r="182" spans="90:110" x14ac:dyDescent="0.25">
      <c r="CS182" t="s">
        <v>20626</v>
      </c>
      <c r="CT182" t="s">
        <v>4030</v>
      </c>
      <c r="CU182" t="s">
        <v>4027</v>
      </c>
      <c r="CV182" t="s">
        <v>20426</v>
      </c>
      <c r="CW182" t="s">
        <v>8850</v>
      </c>
      <c r="CX182" t="s">
        <v>4114</v>
      </c>
      <c r="CY182" t="s">
        <v>4105</v>
      </c>
      <c r="DA182" t="s">
        <v>4133</v>
      </c>
      <c r="DB182">
        <v>1</v>
      </c>
      <c r="DC182" t="s">
        <v>20627</v>
      </c>
      <c r="DD182" t="s">
        <v>84</v>
      </c>
      <c r="DE182" t="s">
        <v>20426</v>
      </c>
      <c r="DF182" t="s">
        <v>4158</v>
      </c>
    </row>
    <row r="183" spans="90:110" x14ac:dyDescent="0.25">
      <c r="CS183" t="s">
        <v>20628</v>
      </c>
      <c r="CT183" t="s">
        <v>4030</v>
      </c>
      <c r="CU183" t="s">
        <v>4109</v>
      </c>
      <c r="CV183" t="s">
        <v>20412</v>
      </c>
      <c r="CW183" t="s">
        <v>8912</v>
      </c>
      <c r="CY183" t="s">
        <v>4105</v>
      </c>
      <c r="DA183" t="s">
        <v>4133</v>
      </c>
      <c r="DB183">
        <v>1</v>
      </c>
      <c r="DC183" t="s">
        <v>20406</v>
      </c>
      <c r="DD183" t="s">
        <v>84</v>
      </c>
      <c r="DE183" t="s">
        <v>20412</v>
      </c>
      <c r="DF183" t="s">
        <v>4158</v>
      </c>
    </row>
    <row r="184" spans="90:110" x14ac:dyDescent="0.25">
      <c r="CS184" t="s">
        <v>20629</v>
      </c>
      <c r="CT184" t="s">
        <v>4030</v>
      </c>
      <c r="CU184" t="s">
        <v>4034</v>
      </c>
      <c r="CV184" t="s">
        <v>20516</v>
      </c>
      <c r="CW184" t="s">
        <v>8454</v>
      </c>
      <c r="CY184" t="s">
        <v>4105</v>
      </c>
      <c r="CZ184" s="17">
        <v>0.5</v>
      </c>
      <c r="DA184" t="s">
        <v>4133</v>
      </c>
      <c r="DB184">
        <v>1</v>
      </c>
      <c r="DC184" t="s">
        <v>20630</v>
      </c>
      <c r="DD184" t="s">
        <v>84</v>
      </c>
      <c r="DE184" t="s">
        <v>20516</v>
      </c>
      <c r="DF184" t="s">
        <v>4158</v>
      </c>
    </row>
    <row r="185" spans="90:110" x14ac:dyDescent="0.25">
      <c r="CS185" t="s">
        <v>20631</v>
      </c>
      <c r="CT185" t="s">
        <v>4030</v>
      </c>
      <c r="CU185" t="s">
        <v>4034</v>
      </c>
      <c r="CV185" t="s">
        <v>20632</v>
      </c>
      <c r="CW185" t="s">
        <v>8648</v>
      </c>
      <c r="CY185" t="s">
        <v>4105</v>
      </c>
      <c r="DA185" t="s">
        <v>4133</v>
      </c>
      <c r="DB185">
        <v>1</v>
      </c>
      <c r="DC185" t="s">
        <v>20633</v>
      </c>
      <c r="DD185" t="s">
        <v>84</v>
      </c>
      <c r="DE185" t="s">
        <v>20632</v>
      </c>
      <c r="DF185" t="s">
        <v>4158</v>
      </c>
    </row>
    <row r="186" spans="90:110" x14ac:dyDescent="0.25">
      <c r="CS186" t="s">
        <v>21127</v>
      </c>
      <c r="CT186" t="s">
        <v>4030</v>
      </c>
      <c r="CU186" t="s">
        <v>4109</v>
      </c>
      <c r="CV186" t="s">
        <v>20944</v>
      </c>
      <c r="CW186" t="s">
        <v>8455</v>
      </c>
      <c r="CY186" t="s">
        <v>4111</v>
      </c>
      <c r="DA186" t="s">
        <v>4133</v>
      </c>
      <c r="DB186">
        <v>1</v>
      </c>
      <c r="DC186" t="s">
        <v>21128</v>
      </c>
      <c r="DD186" t="s">
        <v>84</v>
      </c>
      <c r="DE186" t="s">
        <v>20944</v>
      </c>
      <c r="DF186" t="s">
        <v>4158</v>
      </c>
    </row>
    <row r="187" spans="90:110" x14ac:dyDescent="0.25">
      <c r="CS187" t="s">
        <v>21129</v>
      </c>
      <c r="CT187" t="s">
        <v>4030</v>
      </c>
      <c r="CU187" t="s">
        <v>4034</v>
      </c>
      <c r="CV187" t="s">
        <v>21130</v>
      </c>
      <c r="CW187" t="s">
        <v>8446</v>
      </c>
      <c r="CY187" t="s">
        <v>4105</v>
      </c>
      <c r="CZ187" s="17">
        <v>0.2</v>
      </c>
      <c r="DA187" t="s">
        <v>4133</v>
      </c>
      <c r="DB187">
        <v>1</v>
      </c>
      <c r="DC187" t="s">
        <v>21131</v>
      </c>
      <c r="DD187" t="s">
        <v>84</v>
      </c>
      <c r="DE187" t="s">
        <v>21130</v>
      </c>
      <c r="DF187" t="s">
        <v>4158</v>
      </c>
    </row>
    <row r="188" spans="90:110" x14ac:dyDescent="0.25">
      <c r="CS188" t="s">
        <v>21132</v>
      </c>
      <c r="CT188" t="s">
        <v>4030</v>
      </c>
      <c r="CU188" t="s">
        <v>4034</v>
      </c>
      <c r="CV188" t="s">
        <v>21133</v>
      </c>
      <c r="CW188" t="s">
        <v>8446</v>
      </c>
      <c r="CY188" t="s">
        <v>4105</v>
      </c>
      <c r="CZ188" s="17">
        <v>0.2</v>
      </c>
      <c r="DA188" t="s">
        <v>4133</v>
      </c>
      <c r="DB188">
        <v>1</v>
      </c>
      <c r="DC188" t="s">
        <v>21131</v>
      </c>
      <c r="DD188" t="s">
        <v>84</v>
      </c>
      <c r="DE188" t="s">
        <v>21133</v>
      </c>
      <c r="DF188" t="s">
        <v>4158</v>
      </c>
    </row>
    <row r="189" spans="90:110" x14ac:dyDescent="0.25">
      <c r="CS189" t="s">
        <v>14359</v>
      </c>
      <c r="CT189" t="s">
        <v>4050</v>
      </c>
      <c r="CU189" t="s">
        <v>4109</v>
      </c>
      <c r="CV189" t="s">
        <v>21134</v>
      </c>
      <c r="CW189" t="s">
        <v>8257</v>
      </c>
      <c r="CX189" t="s">
        <v>5917</v>
      </c>
      <c r="CY189" t="s">
        <v>4111</v>
      </c>
      <c r="DA189" t="s">
        <v>4133</v>
      </c>
      <c r="DB189">
        <v>1</v>
      </c>
      <c r="DC189" t="s">
        <v>14361</v>
      </c>
      <c r="DD189" t="s">
        <v>84</v>
      </c>
      <c r="DE189" t="s">
        <v>21134</v>
      </c>
      <c r="DF189" t="s">
        <v>4158</v>
      </c>
    </row>
    <row r="190" spans="90:110" x14ac:dyDescent="0.25">
      <c r="CS190" t="s">
        <v>21135</v>
      </c>
      <c r="CT190" t="s">
        <v>4030</v>
      </c>
      <c r="CU190" t="s">
        <v>4027</v>
      </c>
      <c r="CV190" t="s">
        <v>21136</v>
      </c>
      <c r="CW190" t="s">
        <v>8912</v>
      </c>
      <c r="CY190" t="s">
        <v>4105</v>
      </c>
      <c r="DA190" t="s">
        <v>4133</v>
      </c>
      <c r="DB190">
        <v>1</v>
      </c>
      <c r="DC190" t="s">
        <v>21137</v>
      </c>
      <c r="DD190" t="s">
        <v>84</v>
      </c>
      <c r="DE190" t="s">
        <v>21136</v>
      </c>
      <c r="DF190" t="s">
        <v>4158</v>
      </c>
    </row>
    <row r="191" spans="90:110" x14ac:dyDescent="0.25">
      <c r="CS191" t="s">
        <v>20634</v>
      </c>
      <c r="CT191" t="s">
        <v>4050</v>
      </c>
      <c r="CU191" t="s">
        <v>4032</v>
      </c>
      <c r="CV191" t="s">
        <v>20571</v>
      </c>
      <c r="CW191" t="s">
        <v>8257</v>
      </c>
      <c r="CY191" t="s">
        <v>4105</v>
      </c>
      <c r="DA191" t="s">
        <v>4133</v>
      </c>
      <c r="DB191">
        <v>1</v>
      </c>
      <c r="DC191" t="s">
        <v>20635</v>
      </c>
      <c r="DD191" t="s">
        <v>1891</v>
      </c>
      <c r="DE191" t="s">
        <v>20571</v>
      </c>
      <c r="DF191" t="s">
        <v>4158</v>
      </c>
    </row>
    <row r="192" spans="90:110" x14ac:dyDescent="0.25">
      <c r="CS192" t="s">
        <v>20636</v>
      </c>
      <c r="CT192" t="s">
        <v>4030</v>
      </c>
      <c r="CU192" t="s">
        <v>4034</v>
      </c>
      <c r="CV192" t="s">
        <v>20556</v>
      </c>
      <c r="CW192" t="s">
        <v>8646</v>
      </c>
      <c r="CX192" t="s">
        <v>4648</v>
      </c>
      <c r="CY192" t="s">
        <v>4105</v>
      </c>
      <c r="DA192" t="s">
        <v>4133</v>
      </c>
      <c r="DB192">
        <v>1</v>
      </c>
      <c r="DC192" t="s">
        <v>20637</v>
      </c>
      <c r="DD192" t="s">
        <v>235</v>
      </c>
      <c r="DE192" t="s">
        <v>20556</v>
      </c>
      <c r="DF192" t="s">
        <v>4158</v>
      </c>
    </row>
    <row r="193" spans="97:110" x14ac:dyDescent="0.25">
      <c r="CS193" t="s">
        <v>20638</v>
      </c>
      <c r="CT193" t="s">
        <v>4030</v>
      </c>
      <c r="CU193" t="s">
        <v>4034</v>
      </c>
      <c r="CV193" t="s">
        <v>20639</v>
      </c>
      <c r="CW193" t="s">
        <v>8646</v>
      </c>
      <c r="CX193" t="s">
        <v>4648</v>
      </c>
      <c r="CY193" t="s">
        <v>4105</v>
      </c>
      <c r="DA193" t="s">
        <v>4133</v>
      </c>
      <c r="DB193">
        <v>1</v>
      </c>
      <c r="DC193" t="s">
        <v>20637</v>
      </c>
      <c r="DD193" t="s">
        <v>235</v>
      </c>
      <c r="DE193" t="s">
        <v>20639</v>
      </c>
      <c r="DF193" t="s">
        <v>4158</v>
      </c>
    </row>
    <row r="194" spans="97:110" x14ac:dyDescent="0.25">
      <c r="CS194" t="s">
        <v>20429</v>
      </c>
      <c r="CT194" t="s">
        <v>4030</v>
      </c>
      <c r="CU194" t="s">
        <v>4126</v>
      </c>
      <c r="CV194" t="s">
        <v>20569</v>
      </c>
      <c r="CW194" t="s">
        <v>8446</v>
      </c>
      <c r="CY194" t="s">
        <v>4105</v>
      </c>
      <c r="DA194" t="s">
        <v>4133</v>
      </c>
      <c r="DB194">
        <v>1</v>
      </c>
      <c r="DC194" t="s">
        <v>20422</v>
      </c>
      <c r="DD194" t="s">
        <v>235</v>
      </c>
      <c r="DE194" t="s">
        <v>20569</v>
      </c>
      <c r="DF194" t="s">
        <v>4158</v>
      </c>
    </row>
    <row r="195" spans="97:110" x14ac:dyDescent="0.25">
      <c r="CS195" t="s">
        <v>20428</v>
      </c>
      <c r="CT195" t="s">
        <v>4030</v>
      </c>
      <c r="CU195" t="s">
        <v>4126</v>
      </c>
      <c r="CV195" t="s">
        <v>20338</v>
      </c>
      <c r="CW195" t="s">
        <v>20513</v>
      </c>
      <c r="CY195" t="s">
        <v>4105</v>
      </c>
      <c r="DA195" t="s">
        <v>4133</v>
      </c>
      <c r="DB195">
        <v>1</v>
      </c>
      <c r="DC195" t="s">
        <v>20422</v>
      </c>
      <c r="DD195" t="s">
        <v>235</v>
      </c>
      <c r="DE195" t="s">
        <v>20338</v>
      </c>
      <c r="DF195" t="s">
        <v>4158</v>
      </c>
    </row>
    <row r="196" spans="97:110" x14ac:dyDescent="0.25">
      <c r="CS196" t="s">
        <v>20640</v>
      </c>
      <c r="CT196" t="s">
        <v>4050</v>
      </c>
      <c r="CU196" t="s">
        <v>4109</v>
      </c>
      <c r="CV196" t="s">
        <v>20641</v>
      </c>
      <c r="CW196" t="s">
        <v>8257</v>
      </c>
      <c r="CY196" t="s">
        <v>4111</v>
      </c>
      <c r="DA196" t="s">
        <v>4133</v>
      </c>
      <c r="DB196">
        <v>1</v>
      </c>
      <c r="DC196" t="s">
        <v>20642</v>
      </c>
      <c r="DD196" t="s">
        <v>235</v>
      </c>
      <c r="DE196" t="s">
        <v>20641</v>
      </c>
      <c r="DF196" t="s">
        <v>4158</v>
      </c>
    </row>
    <row r="197" spans="97:110" x14ac:dyDescent="0.25">
      <c r="CS197" t="s">
        <v>20643</v>
      </c>
      <c r="CT197" t="s">
        <v>4050</v>
      </c>
      <c r="CU197" t="s">
        <v>4027</v>
      </c>
      <c r="CV197" t="s">
        <v>20528</v>
      </c>
      <c r="CW197" t="s">
        <v>8443</v>
      </c>
      <c r="CX197" t="s">
        <v>4250</v>
      </c>
      <c r="CY197" t="s">
        <v>4105</v>
      </c>
      <c r="DA197" t="s">
        <v>4133</v>
      </c>
      <c r="DB197">
        <v>1</v>
      </c>
      <c r="DC197" t="s">
        <v>20644</v>
      </c>
      <c r="DD197" t="s">
        <v>235</v>
      </c>
      <c r="DE197" t="s">
        <v>20528</v>
      </c>
      <c r="DF197" t="s">
        <v>4158</v>
      </c>
    </row>
    <row r="198" spans="97:110" x14ac:dyDescent="0.25">
      <c r="CS198" t="s">
        <v>20645</v>
      </c>
      <c r="CT198" t="s">
        <v>4050</v>
      </c>
      <c r="CU198" t="s">
        <v>4109</v>
      </c>
      <c r="CV198" t="s">
        <v>20646</v>
      </c>
      <c r="CW198" t="s">
        <v>4176</v>
      </c>
      <c r="CX198" t="s">
        <v>4238</v>
      </c>
      <c r="CY198" t="s">
        <v>4111</v>
      </c>
      <c r="DA198" t="s">
        <v>4133</v>
      </c>
      <c r="DB198">
        <v>1</v>
      </c>
      <c r="DC198" t="s">
        <v>20647</v>
      </c>
      <c r="DD198" t="s">
        <v>235</v>
      </c>
      <c r="DE198" t="s">
        <v>20646</v>
      </c>
      <c r="DF198" t="s">
        <v>4158</v>
      </c>
    </row>
    <row r="199" spans="97:110" x14ac:dyDescent="0.25">
      <c r="CS199" t="s">
        <v>20648</v>
      </c>
      <c r="CT199" t="s">
        <v>4050</v>
      </c>
      <c r="CU199" t="s">
        <v>4109</v>
      </c>
      <c r="CV199" t="s">
        <v>20479</v>
      </c>
      <c r="CW199" t="s">
        <v>4169</v>
      </c>
      <c r="CX199" t="s">
        <v>4183</v>
      </c>
      <c r="CY199" t="s">
        <v>4111</v>
      </c>
      <c r="DA199" t="s">
        <v>4133</v>
      </c>
      <c r="DB199">
        <v>1</v>
      </c>
      <c r="DC199" t="s">
        <v>20649</v>
      </c>
      <c r="DD199" t="s">
        <v>235</v>
      </c>
      <c r="DE199" t="s">
        <v>20479</v>
      </c>
      <c r="DF199" t="s">
        <v>4158</v>
      </c>
    </row>
    <row r="200" spans="97:110" x14ac:dyDescent="0.25">
      <c r="CS200" t="s">
        <v>20650</v>
      </c>
      <c r="CT200" t="s">
        <v>4050</v>
      </c>
      <c r="CU200" t="s">
        <v>4032</v>
      </c>
      <c r="CV200" t="s">
        <v>20651</v>
      </c>
      <c r="CW200" t="s">
        <v>4571</v>
      </c>
      <c r="CX200" t="s">
        <v>4405</v>
      </c>
      <c r="CY200" t="s">
        <v>4105</v>
      </c>
      <c r="DA200" t="s">
        <v>4133</v>
      </c>
      <c r="DB200">
        <v>1</v>
      </c>
      <c r="DC200" t="s">
        <v>20652</v>
      </c>
      <c r="DD200" t="s">
        <v>235</v>
      </c>
      <c r="DE200" t="s">
        <v>20651</v>
      </c>
      <c r="DF200" t="s">
        <v>4158</v>
      </c>
    </row>
    <row r="201" spans="97:110" x14ac:dyDescent="0.25">
      <c r="CS201" t="s">
        <v>20653</v>
      </c>
      <c r="CT201" t="s">
        <v>4050</v>
      </c>
      <c r="CU201" t="s">
        <v>4109</v>
      </c>
      <c r="CV201" t="s">
        <v>20654</v>
      </c>
      <c r="CW201" t="s">
        <v>4571</v>
      </c>
      <c r="CX201" t="s">
        <v>4431</v>
      </c>
      <c r="CY201" t="s">
        <v>4111</v>
      </c>
      <c r="DA201" t="s">
        <v>4133</v>
      </c>
      <c r="DB201">
        <v>1</v>
      </c>
      <c r="DC201" t="s">
        <v>20652</v>
      </c>
      <c r="DD201" t="s">
        <v>235</v>
      </c>
      <c r="DE201" t="s">
        <v>20654</v>
      </c>
      <c r="DF201" t="s">
        <v>4158</v>
      </c>
    </row>
    <row r="202" spans="97:110" x14ac:dyDescent="0.25">
      <c r="CS202" t="s">
        <v>21138</v>
      </c>
      <c r="CT202" t="s">
        <v>4030</v>
      </c>
      <c r="CU202" t="s">
        <v>4109</v>
      </c>
      <c r="CV202" t="s">
        <v>21139</v>
      </c>
      <c r="CW202" t="s">
        <v>8388</v>
      </c>
      <c r="CY202" t="s">
        <v>4111</v>
      </c>
      <c r="DA202" t="s">
        <v>4133</v>
      </c>
      <c r="DB202">
        <v>1</v>
      </c>
      <c r="DC202" t="s">
        <v>21140</v>
      </c>
      <c r="DD202" t="s">
        <v>235</v>
      </c>
      <c r="DE202" t="s">
        <v>21139</v>
      </c>
      <c r="DF202" t="s">
        <v>4158</v>
      </c>
    </row>
    <row r="203" spans="97:110" x14ac:dyDescent="0.25">
      <c r="CS203" t="s">
        <v>4715</v>
      </c>
      <c r="CT203" t="s">
        <v>4030</v>
      </c>
      <c r="CU203" t="s">
        <v>4027</v>
      </c>
      <c r="CV203" t="s">
        <v>18581</v>
      </c>
      <c r="CW203" t="s">
        <v>18582</v>
      </c>
      <c r="CY203" t="s">
        <v>4105</v>
      </c>
      <c r="CZ203" s="17">
        <v>0.2</v>
      </c>
      <c r="DA203" t="s">
        <v>4133</v>
      </c>
      <c r="DB203">
        <v>1</v>
      </c>
      <c r="DC203" t="s">
        <v>18583</v>
      </c>
      <c r="DD203" t="s">
        <v>1894</v>
      </c>
      <c r="DE203" t="s">
        <v>18581</v>
      </c>
      <c r="DF203" t="s">
        <v>4158</v>
      </c>
    </row>
    <row r="204" spans="97:110" x14ac:dyDescent="0.25">
      <c r="CS204" t="s">
        <v>20655</v>
      </c>
      <c r="CT204" t="s">
        <v>4050</v>
      </c>
      <c r="CU204" t="s">
        <v>4032</v>
      </c>
      <c r="CV204" t="s">
        <v>20493</v>
      </c>
      <c r="CW204" t="s">
        <v>8257</v>
      </c>
      <c r="CX204" t="s">
        <v>4157</v>
      </c>
      <c r="CY204" t="s">
        <v>4105</v>
      </c>
      <c r="DA204" t="s">
        <v>4133</v>
      </c>
      <c r="DB204">
        <v>1</v>
      </c>
      <c r="DC204" t="s">
        <v>20656</v>
      </c>
      <c r="DD204" t="s">
        <v>1910</v>
      </c>
      <c r="DE204" t="s">
        <v>20493</v>
      </c>
      <c r="DF204" t="s">
        <v>4158</v>
      </c>
    </row>
    <row r="205" spans="97:110" x14ac:dyDescent="0.25">
      <c r="CS205" t="s">
        <v>20657</v>
      </c>
      <c r="CT205" t="s">
        <v>4050</v>
      </c>
      <c r="CU205" t="s">
        <v>4032</v>
      </c>
      <c r="CV205" t="s">
        <v>20496</v>
      </c>
      <c r="CW205" t="s">
        <v>8257</v>
      </c>
      <c r="CX205" t="s">
        <v>4516</v>
      </c>
      <c r="CY205" t="s">
        <v>4111</v>
      </c>
      <c r="DA205" t="s">
        <v>4133</v>
      </c>
      <c r="DB205">
        <v>1</v>
      </c>
      <c r="DC205" t="s">
        <v>20656</v>
      </c>
      <c r="DD205" t="s">
        <v>1910</v>
      </c>
      <c r="DE205" t="s">
        <v>20496</v>
      </c>
      <c r="DF205" t="s">
        <v>4158</v>
      </c>
    </row>
    <row r="206" spans="97:110" x14ac:dyDescent="0.25">
      <c r="CS206" t="s">
        <v>20658</v>
      </c>
      <c r="CT206" t="s">
        <v>4050</v>
      </c>
      <c r="CU206" t="s">
        <v>4032</v>
      </c>
      <c r="CV206" t="s">
        <v>20587</v>
      </c>
      <c r="CW206" t="s">
        <v>8257</v>
      </c>
      <c r="CY206" t="s">
        <v>4105</v>
      </c>
      <c r="DA206" t="s">
        <v>4133</v>
      </c>
      <c r="DB206">
        <v>1</v>
      </c>
      <c r="DC206" t="s">
        <v>20656</v>
      </c>
      <c r="DD206" t="s">
        <v>1910</v>
      </c>
      <c r="DE206" t="s">
        <v>20587</v>
      </c>
      <c r="DF206" t="s">
        <v>4158</v>
      </c>
    </row>
    <row r="207" spans="97:110" x14ac:dyDescent="0.25">
      <c r="CS207" t="s">
        <v>20659</v>
      </c>
      <c r="CT207" t="s">
        <v>4050</v>
      </c>
      <c r="CU207" t="s">
        <v>4032</v>
      </c>
      <c r="CV207" t="s">
        <v>20660</v>
      </c>
      <c r="CW207" t="s">
        <v>8257</v>
      </c>
      <c r="CY207" t="s">
        <v>4105</v>
      </c>
      <c r="DA207" t="s">
        <v>4133</v>
      </c>
      <c r="DB207">
        <v>1</v>
      </c>
      <c r="DC207" t="s">
        <v>20656</v>
      </c>
      <c r="DD207" t="s">
        <v>1910</v>
      </c>
      <c r="DE207" t="s">
        <v>20660</v>
      </c>
      <c r="DF207" t="s">
        <v>4158</v>
      </c>
    </row>
    <row r="208" spans="97:110" x14ac:dyDescent="0.25">
      <c r="CS208" t="s">
        <v>20661</v>
      </c>
      <c r="CT208" t="s">
        <v>4030</v>
      </c>
      <c r="CU208" t="s">
        <v>4034</v>
      </c>
      <c r="CV208" t="s">
        <v>20662</v>
      </c>
      <c r="CW208" t="s">
        <v>8593</v>
      </c>
      <c r="CX208" t="s">
        <v>4258</v>
      </c>
      <c r="CY208" t="s">
        <v>4105</v>
      </c>
      <c r="DA208" t="s">
        <v>4133</v>
      </c>
      <c r="DB208">
        <v>1</v>
      </c>
      <c r="DC208" t="s">
        <v>20663</v>
      </c>
      <c r="DD208" t="s">
        <v>77</v>
      </c>
      <c r="DE208" t="s">
        <v>20662</v>
      </c>
      <c r="DF208" t="s">
        <v>4158</v>
      </c>
    </row>
    <row r="209" spans="97:110" x14ac:dyDescent="0.25">
      <c r="CS209" t="s">
        <v>20664</v>
      </c>
      <c r="CT209" t="s">
        <v>4030</v>
      </c>
      <c r="CU209" t="s">
        <v>4032</v>
      </c>
      <c r="CV209" t="s">
        <v>20619</v>
      </c>
      <c r="CW209" t="s">
        <v>8907</v>
      </c>
      <c r="CY209" t="s">
        <v>4105</v>
      </c>
      <c r="DA209" t="s">
        <v>4133</v>
      </c>
      <c r="DB209">
        <v>1</v>
      </c>
      <c r="DC209" t="s">
        <v>20665</v>
      </c>
      <c r="DD209" t="s">
        <v>77</v>
      </c>
      <c r="DE209" t="s">
        <v>20619</v>
      </c>
      <c r="DF209" t="s">
        <v>4158</v>
      </c>
    </row>
    <row r="210" spans="97:110" x14ac:dyDescent="0.25">
      <c r="CS210" t="s">
        <v>20666</v>
      </c>
      <c r="CT210" t="s">
        <v>4050</v>
      </c>
      <c r="CU210" t="s">
        <v>4032</v>
      </c>
      <c r="CV210" t="s">
        <v>20516</v>
      </c>
      <c r="CW210" t="s">
        <v>8257</v>
      </c>
      <c r="CX210" t="s">
        <v>8496</v>
      </c>
      <c r="CY210" t="s">
        <v>4105</v>
      </c>
      <c r="CZ210" s="17">
        <v>0.2</v>
      </c>
      <c r="DA210" t="s">
        <v>4133</v>
      </c>
      <c r="DB210">
        <v>1</v>
      </c>
      <c r="DC210" t="s">
        <v>20431</v>
      </c>
      <c r="DD210" t="s">
        <v>77</v>
      </c>
      <c r="DE210" t="s">
        <v>20516</v>
      </c>
      <c r="DF210" t="s">
        <v>4158</v>
      </c>
    </row>
    <row r="211" spans="97:110" x14ac:dyDescent="0.25">
      <c r="CS211" t="s">
        <v>21141</v>
      </c>
      <c r="CT211" t="s">
        <v>4050</v>
      </c>
      <c r="CU211" t="s">
        <v>4109</v>
      </c>
      <c r="CV211" t="s">
        <v>21142</v>
      </c>
      <c r="CW211" t="s">
        <v>8257</v>
      </c>
      <c r="CY211" t="s">
        <v>4105</v>
      </c>
      <c r="DA211" t="s">
        <v>4133</v>
      </c>
      <c r="DB211">
        <v>1</v>
      </c>
      <c r="DC211" t="s">
        <v>21143</v>
      </c>
      <c r="DD211" t="s">
        <v>77</v>
      </c>
      <c r="DE211" t="s">
        <v>21142</v>
      </c>
      <c r="DF211" t="s">
        <v>4158</v>
      </c>
    </row>
    <row r="212" spans="97:110" x14ac:dyDescent="0.25">
      <c r="CS212" t="s">
        <v>21144</v>
      </c>
      <c r="CT212" t="s">
        <v>4030</v>
      </c>
      <c r="CU212" t="s">
        <v>4034</v>
      </c>
      <c r="CV212" t="s">
        <v>21145</v>
      </c>
      <c r="CW212" t="s">
        <v>4690</v>
      </c>
      <c r="CX212" t="s">
        <v>4702</v>
      </c>
      <c r="CY212" t="s">
        <v>4105</v>
      </c>
      <c r="DA212" t="s">
        <v>4133</v>
      </c>
      <c r="DB212">
        <v>1</v>
      </c>
      <c r="DC212" t="s">
        <v>21146</v>
      </c>
      <c r="DD212" t="s">
        <v>77</v>
      </c>
      <c r="DE212" t="s">
        <v>21145</v>
      </c>
      <c r="DF212" t="s">
        <v>4158</v>
      </c>
    </row>
    <row r="213" spans="97:110" x14ac:dyDescent="0.25">
      <c r="CS213" t="s">
        <v>21147</v>
      </c>
      <c r="CT213" t="s">
        <v>4050</v>
      </c>
      <c r="CU213" t="s">
        <v>4109</v>
      </c>
      <c r="CV213" t="s">
        <v>20993</v>
      </c>
      <c r="CW213" t="s">
        <v>8257</v>
      </c>
      <c r="CY213" t="s">
        <v>4111</v>
      </c>
      <c r="DA213" t="s">
        <v>4133</v>
      </c>
      <c r="DB213">
        <v>1</v>
      </c>
      <c r="DC213" t="s">
        <v>21148</v>
      </c>
      <c r="DD213" t="s">
        <v>4063</v>
      </c>
      <c r="DE213" t="s">
        <v>20993</v>
      </c>
      <c r="DF213" t="s">
        <v>4158</v>
      </c>
    </row>
    <row r="214" spans="97:110" x14ac:dyDescent="0.25">
      <c r="CS214" t="s">
        <v>20956</v>
      </c>
      <c r="CT214" t="s">
        <v>4030</v>
      </c>
      <c r="CU214" t="s">
        <v>4032</v>
      </c>
      <c r="CV214" t="s">
        <v>21059</v>
      </c>
      <c r="CW214" t="s">
        <v>8387</v>
      </c>
      <c r="CY214" t="s">
        <v>4105</v>
      </c>
      <c r="CZ214" s="17">
        <v>0.2</v>
      </c>
      <c r="DA214" t="s">
        <v>4133</v>
      </c>
      <c r="DB214">
        <v>1</v>
      </c>
      <c r="DC214" t="s">
        <v>20958</v>
      </c>
      <c r="DD214" t="s">
        <v>4063</v>
      </c>
      <c r="DE214" t="s">
        <v>21059</v>
      </c>
      <c r="DF214" t="s">
        <v>4158</v>
      </c>
    </row>
    <row r="215" spans="97:110" x14ac:dyDescent="0.25">
      <c r="CS215" t="s">
        <v>20667</v>
      </c>
      <c r="CT215" t="s">
        <v>4050</v>
      </c>
      <c r="CU215" t="s">
        <v>4032</v>
      </c>
      <c r="CV215" t="s">
        <v>20426</v>
      </c>
      <c r="CW215" t="s">
        <v>8257</v>
      </c>
      <c r="CX215" t="s">
        <v>4512</v>
      </c>
      <c r="CY215" t="s">
        <v>4105</v>
      </c>
      <c r="CZ215" s="17">
        <v>0.2</v>
      </c>
      <c r="DA215" t="s">
        <v>4133</v>
      </c>
      <c r="DB215">
        <v>1</v>
      </c>
      <c r="DC215" t="s">
        <v>20668</v>
      </c>
      <c r="DD215" t="s">
        <v>2072</v>
      </c>
      <c r="DE215" t="s">
        <v>20426</v>
      </c>
      <c r="DF215" t="s">
        <v>4158</v>
      </c>
    </row>
    <row r="216" spans="97:110" x14ac:dyDescent="0.25">
      <c r="CS216" t="s">
        <v>8519</v>
      </c>
      <c r="CT216" t="s">
        <v>4050</v>
      </c>
      <c r="CU216" t="s">
        <v>4109</v>
      </c>
      <c r="CV216" t="s">
        <v>21010</v>
      </c>
      <c r="CW216" t="s">
        <v>8257</v>
      </c>
      <c r="CY216" t="s">
        <v>4111</v>
      </c>
      <c r="DA216" t="s">
        <v>4133</v>
      </c>
      <c r="DB216">
        <v>1</v>
      </c>
      <c r="DC216" t="s">
        <v>8518</v>
      </c>
      <c r="DD216" t="s">
        <v>2072</v>
      </c>
      <c r="DE216" t="s">
        <v>21010</v>
      </c>
      <c r="DF216" t="s">
        <v>4158</v>
      </c>
    </row>
    <row r="217" spans="97:110" x14ac:dyDescent="0.25">
      <c r="CS217" t="s">
        <v>8546</v>
      </c>
      <c r="CT217" t="s">
        <v>4050</v>
      </c>
      <c r="CU217" t="s">
        <v>4027</v>
      </c>
      <c r="CV217" t="s">
        <v>20306</v>
      </c>
      <c r="CW217" t="s">
        <v>8257</v>
      </c>
      <c r="CY217" t="s">
        <v>4105</v>
      </c>
      <c r="DA217" t="s">
        <v>4133</v>
      </c>
      <c r="DB217">
        <v>1</v>
      </c>
      <c r="DC217" t="s">
        <v>8547</v>
      </c>
      <c r="DD217" t="s">
        <v>85</v>
      </c>
      <c r="DE217" t="s">
        <v>20306</v>
      </c>
      <c r="DF217" t="s">
        <v>4158</v>
      </c>
    </row>
    <row r="218" spans="97:110" x14ac:dyDescent="0.25">
      <c r="CS218" t="s">
        <v>20669</v>
      </c>
      <c r="CT218" t="s">
        <v>4050</v>
      </c>
      <c r="CU218" t="s">
        <v>4109</v>
      </c>
      <c r="CV218" t="s">
        <v>20670</v>
      </c>
      <c r="CW218" t="s">
        <v>8257</v>
      </c>
      <c r="CX218" t="s">
        <v>4321</v>
      </c>
      <c r="CY218" t="s">
        <v>4111</v>
      </c>
      <c r="DA218" t="s">
        <v>4133</v>
      </c>
      <c r="DB218">
        <v>1</v>
      </c>
      <c r="DC218" t="s">
        <v>20671</v>
      </c>
      <c r="DD218" t="s">
        <v>85</v>
      </c>
      <c r="DE218" t="s">
        <v>20670</v>
      </c>
      <c r="DF218" t="s">
        <v>4158</v>
      </c>
    </row>
    <row r="219" spans="97:110" x14ac:dyDescent="0.25">
      <c r="CS219" t="s">
        <v>21149</v>
      </c>
      <c r="CT219" t="s">
        <v>4030</v>
      </c>
      <c r="CU219" t="s">
        <v>4032</v>
      </c>
      <c r="CV219" t="s">
        <v>21150</v>
      </c>
      <c r="CW219" t="s">
        <v>8515</v>
      </c>
      <c r="CX219" t="s">
        <v>4562</v>
      </c>
      <c r="CY219" t="s">
        <v>4105</v>
      </c>
      <c r="DA219" t="s">
        <v>4133</v>
      </c>
      <c r="DB219">
        <v>1</v>
      </c>
      <c r="DC219" t="s">
        <v>21151</v>
      </c>
      <c r="DD219" t="s">
        <v>85</v>
      </c>
      <c r="DE219" t="s">
        <v>21150</v>
      </c>
      <c r="DF219" t="s">
        <v>4158</v>
      </c>
    </row>
    <row r="220" spans="97:110" x14ac:dyDescent="0.25">
      <c r="CS220" t="s">
        <v>21152</v>
      </c>
      <c r="CT220" t="s">
        <v>4030</v>
      </c>
      <c r="CU220" t="s">
        <v>4032</v>
      </c>
      <c r="CV220" t="s">
        <v>20935</v>
      </c>
      <c r="CW220" t="s">
        <v>8515</v>
      </c>
      <c r="CX220" t="s">
        <v>4562</v>
      </c>
      <c r="CY220" t="s">
        <v>4105</v>
      </c>
      <c r="DA220" t="s">
        <v>4133</v>
      </c>
      <c r="DB220">
        <v>1</v>
      </c>
      <c r="DC220" t="s">
        <v>21151</v>
      </c>
      <c r="DD220" t="s">
        <v>85</v>
      </c>
      <c r="DE220" t="s">
        <v>20935</v>
      </c>
      <c r="DF220" t="s">
        <v>4158</v>
      </c>
    </row>
    <row r="221" spans="97:110" x14ac:dyDescent="0.25">
      <c r="CS221" t="s">
        <v>21153</v>
      </c>
      <c r="CT221" t="s">
        <v>4050</v>
      </c>
      <c r="CU221" t="s">
        <v>4104</v>
      </c>
      <c r="CV221" t="s">
        <v>21154</v>
      </c>
      <c r="CW221" t="s">
        <v>8257</v>
      </c>
      <c r="CY221" t="s">
        <v>4105</v>
      </c>
      <c r="DA221" t="s">
        <v>4133</v>
      </c>
      <c r="DB221">
        <v>1</v>
      </c>
      <c r="DC221" t="s">
        <v>21155</v>
      </c>
      <c r="DD221" t="s">
        <v>85</v>
      </c>
      <c r="DE221" t="s">
        <v>21154</v>
      </c>
      <c r="DF221" t="s">
        <v>4158</v>
      </c>
    </row>
    <row r="222" spans="97:110" x14ac:dyDescent="0.25">
      <c r="CS222" t="s">
        <v>8364</v>
      </c>
      <c r="CT222" t="s">
        <v>4030</v>
      </c>
      <c r="CU222" t="s">
        <v>4034</v>
      </c>
      <c r="CV222" t="s">
        <v>20926</v>
      </c>
      <c r="CW222" t="s">
        <v>8454</v>
      </c>
      <c r="CY222" t="s">
        <v>4105</v>
      </c>
      <c r="CZ222" s="17">
        <v>0.2</v>
      </c>
      <c r="DA222" t="s">
        <v>4133</v>
      </c>
      <c r="DB222">
        <v>1</v>
      </c>
      <c r="DC222" t="s">
        <v>8365</v>
      </c>
      <c r="DD222" t="s">
        <v>85</v>
      </c>
      <c r="DE222" t="s">
        <v>20926</v>
      </c>
      <c r="DF222" t="s">
        <v>4158</v>
      </c>
    </row>
    <row r="223" spans="97:110" x14ac:dyDescent="0.25">
      <c r="CS223" t="s">
        <v>8368</v>
      </c>
      <c r="CT223" t="s">
        <v>4030</v>
      </c>
      <c r="CU223" t="s">
        <v>4034</v>
      </c>
      <c r="CV223" t="s">
        <v>21156</v>
      </c>
      <c r="CW223" t="s">
        <v>8454</v>
      </c>
      <c r="CY223" t="s">
        <v>4105</v>
      </c>
      <c r="CZ223" s="17">
        <v>0.2</v>
      </c>
      <c r="DA223" t="s">
        <v>4133</v>
      </c>
      <c r="DB223">
        <v>1</v>
      </c>
      <c r="DC223" t="s">
        <v>8365</v>
      </c>
      <c r="DD223" t="s">
        <v>85</v>
      </c>
      <c r="DE223" t="s">
        <v>21156</v>
      </c>
      <c r="DF223" t="s">
        <v>4158</v>
      </c>
    </row>
    <row r="224" spans="97:110" x14ac:dyDescent="0.25">
      <c r="CS224" t="s">
        <v>8366</v>
      </c>
      <c r="CT224" t="s">
        <v>4030</v>
      </c>
      <c r="CU224" t="s">
        <v>4034</v>
      </c>
      <c r="CV224" t="s">
        <v>21156</v>
      </c>
      <c r="CW224" t="s">
        <v>8454</v>
      </c>
      <c r="CY224" t="s">
        <v>4105</v>
      </c>
      <c r="CZ224" s="17">
        <v>0.2</v>
      </c>
      <c r="DA224" t="s">
        <v>4133</v>
      </c>
      <c r="DB224">
        <v>1</v>
      </c>
      <c r="DC224" t="s">
        <v>8365</v>
      </c>
      <c r="DD224" t="s">
        <v>85</v>
      </c>
      <c r="DE224" t="s">
        <v>21156</v>
      </c>
      <c r="DF224" t="s">
        <v>4158</v>
      </c>
    </row>
    <row r="225" spans="97:110" x14ac:dyDescent="0.25">
      <c r="CS225" t="s">
        <v>21157</v>
      </c>
      <c r="CT225" t="s">
        <v>4030</v>
      </c>
      <c r="CU225" t="s">
        <v>4034</v>
      </c>
      <c r="CV225" t="s">
        <v>20880</v>
      </c>
      <c r="CW225" t="s">
        <v>8557</v>
      </c>
      <c r="CY225" t="s">
        <v>4105</v>
      </c>
      <c r="DA225" t="s">
        <v>4133</v>
      </c>
      <c r="DB225">
        <v>1</v>
      </c>
      <c r="DC225" t="s">
        <v>21158</v>
      </c>
      <c r="DD225" t="s">
        <v>85</v>
      </c>
      <c r="DE225" t="s">
        <v>20880</v>
      </c>
      <c r="DF225" t="s">
        <v>4158</v>
      </c>
    </row>
    <row r="226" spans="97:110" x14ac:dyDescent="0.25">
      <c r="CS226" t="s">
        <v>21159</v>
      </c>
      <c r="CT226" t="s">
        <v>4030</v>
      </c>
      <c r="CU226" t="s">
        <v>4034</v>
      </c>
      <c r="CV226" t="s">
        <v>21160</v>
      </c>
      <c r="CW226" t="s">
        <v>8521</v>
      </c>
      <c r="CX226" t="s">
        <v>8376</v>
      </c>
      <c r="CY226" t="s">
        <v>4105</v>
      </c>
      <c r="DA226" t="s">
        <v>4133</v>
      </c>
      <c r="DB226">
        <v>1</v>
      </c>
      <c r="DC226" t="s">
        <v>21161</v>
      </c>
      <c r="DD226" t="s">
        <v>85</v>
      </c>
      <c r="DE226" t="s">
        <v>21160</v>
      </c>
      <c r="DF226" t="s">
        <v>4158</v>
      </c>
    </row>
    <row r="227" spans="97:110" x14ac:dyDescent="0.25">
      <c r="CS227" t="s">
        <v>20672</v>
      </c>
      <c r="CT227" t="s">
        <v>4030</v>
      </c>
      <c r="CU227" t="s">
        <v>4034</v>
      </c>
      <c r="CV227" t="s">
        <v>20452</v>
      </c>
      <c r="CW227" t="s">
        <v>8455</v>
      </c>
      <c r="CY227" t="s">
        <v>4105</v>
      </c>
      <c r="DA227" t="s">
        <v>4133</v>
      </c>
      <c r="DB227">
        <v>1</v>
      </c>
      <c r="DC227" t="s">
        <v>20673</v>
      </c>
      <c r="DD227" t="s">
        <v>241</v>
      </c>
      <c r="DE227" t="s">
        <v>20452</v>
      </c>
      <c r="DF227" t="s">
        <v>4158</v>
      </c>
    </row>
    <row r="228" spans="97:110" x14ac:dyDescent="0.25">
      <c r="CS228" t="s">
        <v>20674</v>
      </c>
      <c r="CT228" t="s">
        <v>4050</v>
      </c>
      <c r="CU228" t="s">
        <v>4034</v>
      </c>
      <c r="CV228" t="s">
        <v>20571</v>
      </c>
      <c r="CW228" t="s">
        <v>8257</v>
      </c>
      <c r="CY228" t="s">
        <v>4105</v>
      </c>
      <c r="DA228" t="s">
        <v>4133</v>
      </c>
      <c r="DB228">
        <v>1</v>
      </c>
      <c r="DC228" t="s">
        <v>20675</v>
      </c>
      <c r="DD228" t="s">
        <v>241</v>
      </c>
      <c r="DE228" t="s">
        <v>20571</v>
      </c>
      <c r="DF228" t="s">
        <v>4158</v>
      </c>
    </row>
    <row r="229" spans="97:110" x14ac:dyDescent="0.25">
      <c r="CS229" t="s">
        <v>20676</v>
      </c>
      <c r="CT229" t="s">
        <v>4030</v>
      </c>
      <c r="CU229" t="s">
        <v>4032</v>
      </c>
      <c r="CV229" t="s">
        <v>20677</v>
      </c>
      <c r="CW229" t="s">
        <v>8391</v>
      </c>
      <c r="CY229" t="s">
        <v>4105</v>
      </c>
      <c r="DA229" t="s">
        <v>4133</v>
      </c>
      <c r="DB229">
        <v>1</v>
      </c>
      <c r="DC229" t="s">
        <v>20678</v>
      </c>
      <c r="DD229" t="s">
        <v>241</v>
      </c>
      <c r="DE229" t="s">
        <v>20677</v>
      </c>
      <c r="DF229" t="s">
        <v>4158</v>
      </c>
    </row>
    <row r="230" spans="97:110" x14ac:dyDescent="0.25">
      <c r="CS230" t="s">
        <v>8583</v>
      </c>
      <c r="CT230" t="s">
        <v>4030</v>
      </c>
      <c r="CU230" t="s">
        <v>4126</v>
      </c>
      <c r="CV230" t="s">
        <v>20679</v>
      </c>
      <c r="CW230" t="s">
        <v>20513</v>
      </c>
      <c r="CX230" t="s">
        <v>4443</v>
      </c>
      <c r="CY230" t="s">
        <v>4105</v>
      </c>
      <c r="DA230" t="s">
        <v>4133</v>
      </c>
      <c r="DB230">
        <v>1</v>
      </c>
      <c r="DC230" t="s">
        <v>8582</v>
      </c>
      <c r="DD230" t="s">
        <v>241</v>
      </c>
      <c r="DE230" t="s">
        <v>20679</v>
      </c>
      <c r="DF230" t="s">
        <v>4158</v>
      </c>
    </row>
    <row r="231" spans="97:110" x14ac:dyDescent="0.25">
      <c r="CS231" t="s">
        <v>21162</v>
      </c>
      <c r="CT231" t="s">
        <v>4050</v>
      </c>
      <c r="CU231" t="s">
        <v>4109</v>
      </c>
      <c r="CV231" t="s">
        <v>21163</v>
      </c>
      <c r="CW231" t="s">
        <v>8257</v>
      </c>
      <c r="CX231" t="s">
        <v>4280</v>
      </c>
      <c r="CY231" t="s">
        <v>4111</v>
      </c>
      <c r="DA231" t="s">
        <v>4133</v>
      </c>
      <c r="DB231">
        <v>1</v>
      </c>
      <c r="DC231" t="s">
        <v>21164</v>
      </c>
      <c r="DD231" t="s">
        <v>241</v>
      </c>
      <c r="DE231" t="s">
        <v>21163</v>
      </c>
      <c r="DF231" t="s">
        <v>4158</v>
      </c>
    </row>
    <row r="232" spans="97:110" x14ac:dyDescent="0.25">
      <c r="CS232" t="s">
        <v>21165</v>
      </c>
      <c r="CT232" t="s">
        <v>4030</v>
      </c>
      <c r="CU232" t="s">
        <v>4142</v>
      </c>
      <c r="CV232" t="s">
        <v>21053</v>
      </c>
      <c r="CW232" t="s">
        <v>8595</v>
      </c>
      <c r="CY232" t="s">
        <v>4105</v>
      </c>
      <c r="CZ232" s="17">
        <v>0.2</v>
      </c>
      <c r="DA232" t="s">
        <v>4133</v>
      </c>
      <c r="DB232">
        <v>1</v>
      </c>
      <c r="DC232" t="s">
        <v>21166</v>
      </c>
      <c r="DD232" t="s">
        <v>241</v>
      </c>
      <c r="DE232" t="s">
        <v>21053</v>
      </c>
      <c r="DF232" t="s">
        <v>4158</v>
      </c>
    </row>
    <row r="233" spans="97:110" x14ac:dyDescent="0.25">
      <c r="CS233" t="s">
        <v>21167</v>
      </c>
      <c r="CT233" t="s">
        <v>4050</v>
      </c>
      <c r="CU233" t="s">
        <v>4034</v>
      </c>
      <c r="CV233" t="s">
        <v>20902</v>
      </c>
      <c r="CW233" t="s">
        <v>8257</v>
      </c>
      <c r="CY233" t="s">
        <v>4105</v>
      </c>
      <c r="DA233" t="s">
        <v>4133</v>
      </c>
      <c r="DB233">
        <v>1</v>
      </c>
      <c r="DC233" t="s">
        <v>21168</v>
      </c>
      <c r="DD233" t="s">
        <v>241</v>
      </c>
      <c r="DE233" t="s">
        <v>20902</v>
      </c>
      <c r="DF233" t="s">
        <v>4158</v>
      </c>
    </row>
    <row r="234" spans="97:110" x14ac:dyDescent="0.25">
      <c r="CS234" t="s">
        <v>21169</v>
      </c>
      <c r="CT234" t="s">
        <v>4030</v>
      </c>
      <c r="CU234" t="s">
        <v>4032</v>
      </c>
      <c r="CV234" t="s">
        <v>21170</v>
      </c>
      <c r="CW234" t="s">
        <v>8850</v>
      </c>
      <c r="CY234" t="s">
        <v>4105</v>
      </c>
      <c r="DA234" t="s">
        <v>4133</v>
      </c>
      <c r="DB234">
        <v>1</v>
      </c>
      <c r="DC234" t="s">
        <v>21171</v>
      </c>
      <c r="DD234" t="s">
        <v>241</v>
      </c>
      <c r="DE234" t="s">
        <v>21170</v>
      </c>
      <c r="DF234" t="s">
        <v>4158</v>
      </c>
    </row>
    <row r="235" spans="97:110" x14ac:dyDescent="0.25">
      <c r="CS235" t="s">
        <v>21172</v>
      </c>
      <c r="CT235" t="s">
        <v>4030</v>
      </c>
      <c r="CU235" t="s">
        <v>4109</v>
      </c>
      <c r="CV235" t="s">
        <v>21004</v>
      </c>
      <c r="CW235" t="s">
        <v>8908</v>
      </c>
      <c r="CY235" t="s">
        <v>4111</v>
      </c>
      <c r="DA235" t="s">
        <v>4133</v>
      </c>
      <c r="DB235">
        <v>1</v>
      </c>
      <c r="DC235" t="s">
        <v>21173</v>
      </c>
      <c r="DD235" t="s">
        <v>241</v>
      </c>
      <c r="DE235" t="s">
        <v>21004</v>
      </c>
      <c r="DF235" t="s">
        <v>4158</v>
      </c>
    </row>
    <row r="236" spans="97:110" x14ac:dyDescent="0.25">
      <c r="CS236" t="s">
        <v>21174</v>
      </c>
      <c r="CT236" t="s">
        <v>4050</v>
      </c>
      <c r="CU236" t="s">
        <v>4109</v>
      </c>
      <c r="CV236" t="s">
        <v>21175</v>
      </c>
      <c r="CW236" t="s">
        <v>8257</v>
      </c>
      <c r="CY236" t="s">
        <v>4111</v>
      </c>
      <c r="DA236" t="s">
        <v>4133</v>
      </c>
      <c r="DB236">
        <v>1</v>
      </c>
      <c r="DC236" t="s">
        <v>21176</v>
      </c>
      <c r="DD236" t="s">
        <v>241</v>
      </c>
      <c r="DE236" t="s">
        <v>21175</v>
      </c>
      <c r="DF236" t="s">
        <v>4158</v>
      </c>
    </row>
    <row r="237" spans="97:110" x14ac:dyDescent="0.25">
      <c r="CS237" t="s">
        <v>8414</v>
      </c>
      <c r="CT237" t="s">
        <v>4030</v>
      </c>
      <c r="CU237" t="s">
        <v>4032</v>
      </c>
      <c r="CV237" t="s">
        <v>21145</v>
      </c>
      <c r="CW237" t="s">
        <v>8429</v>
      </c>
      <c r="CY237" t="s">
        <v>4105</v>
      </c>
      <c r="CZ237" s="17">
        <v>0.5</v>
      </c>
      <c r="DA237" t="s">
        <v>4133</v>
      </c>
      <c r="DB237">
        <v>1</v>
      </c>
      <c r="DC237" t="s">
        <v>21177</v>
      </c>
      <c r="DD237" t="s">
        <v>241</v>
      </c>
      <c r="DE237" t="s">
        <v>21145</v>
      </c>
      <c r="DF237" t="s">
        <v>4158</v>
      </c>
    </row>
    <row r="238" spans="97:110" x14ac:dyDescent="0.25">
      <c r="CS238" t="s">
        <v>21178</v>
      </c>
      <c r="CT238" t="s">
        <v>4050</v>
      </c>
      <c r="CU238" t="s">
        <v>4109</v>
      </c>
      <c r="CV238" t="s">
        <v>21179</v>
      </c>
      <c r="CW238" t="s">
        <v>8257</v>
      </c>
      <c r="CY238" t="s">
        <v>4111</v>
      </c>
      <c r="DA238" t="s">
        <v>4133</v>
      </c>
      <c r="DB238">
        <v>1</v>
      </c>
      <c r="DC238" t="s">
        <v>21180</v>
      </c>
      <c r="DD238" t="s">
        <v>241</v>
      </c>
      <c r="DE238" t="s">
        <v>21179</v>
      </c>
      <c r="DF238" t="s">
        <v>4158</v>
      </c>
    </row>
    <row r="239" spans="97:110" x14ac:dyDescent="0.25">
      <c r="CS239" t="s">
        <v>19231</v>
      </c>
      <c r="CT239" t="s">
        <v>4030</v>
      </c>
      <c r="CU239" t="s">
        <v>4034</v>
      </c>
      <c r="CV239" t="s">
        <v>19232</v>
      </c>
      <c r="CW239" t="s">
        <v>4690</v>
      </c>
      <c r="CY239" t="s">
        <v>4105</v>
      </c>
      <c r="DA239" t="s">
        <v>4133</v>
      </c>
      <c r="DB239">
        <v>1</v>
      </c>
      <c r="DC239" t="s">
        <v>19233</v>
      </c>
      <c r="DD239" t="s">
        <v>2142</v>
      </c>
      <c r="DE239" t="s">
        <v>19232</v>
      </c>
      <c r="DF239" t="s">
        <v>4158</v>
      </c>
    </row>
    <row r="240" spans="97:110" x14ac:dyDescent="0.25">
      <c r="CS240" t="s">
        <v>21181</v>
      </c>
      <c r="CT240" t="s">
        <v>4030</v>
      </c>
      <c r="CU240" t="s">
        <v>4109</v>
      </c>
      <c r="CV240" t="s">
        <v>21182</v>
      </c>
      <c r="CW240" t="s">
        <v>4690</v>
      </c>
      <c r="CX240" t="s">
        <v>4702</v>
      </c>
      <c r="CY240" t="s">
        <v>4105</v>
      </c>
      <c r="DA240" t="s">
        <v>4133</v>
      </c>
      <c r="DB240">
        <v>1</v>
      </c>
      <c r="DC240" t="s">
        <v>20910</v>
      </c>
      <c r="DD240" t="s">
        <v>75</v>
      </c>
      <c r="DE240" t="s">
        <v>21182</v>
      </c>
      <c r="DF240" t="s">
        <v>4158</v>
      </c>
    </row>
    <row r="241" spans="97:110" x14ac:dyDescent="0.25">
      <c r="CS241" t="s">
        <v>20911</v>
      </c>
      <c r="CT241" t="s">
        <v>4030</v>
      </c>
      <c r="CU241" t="s">
        <v>4109</v>
      </c>
      <c r="CV241" t="s">
        <v>21040</v>
      </c>
      <c r="CW241" t="s">
        <v>4690</v>
      </c>
      <c r="CX241" t="s">
        <v>4702</v>
      </c>
      <c r="CY241" t="s">
        <v>4105</v>
      </c>
      <c r="DA241" t="s">
        <v>4133</v>
      </c>
      <c r="DB241">
        <v>1</v>
      </c>
      <c r="DC241" t="s">
        <v>20910</v>
      </c>
      <c r="DD241" t="s">
        <v>75</v>
      </c>
      <c r="DE241" t="s">
        <v>21040</v>
      </c>
      <c r="DF241" t="s">
        <v>4158</v>
      </c>
    </row>
    <row r="242" spans="97:110" x14ac:dyDescent="0.25">
      <c r="CS242" t="s">
        <v>20680</v>
      </c>
      <c r="CT242" t="s">
        <v>4050</v>
      </c>
      <c r="CU242" t="s">
        <v>4109</v>
      </c>
      <c r="CV242" t="s">
        <v>20681</v>
      </c>
      <c r="CW242" t="s">
        <v>8257</v>
      </c>
      <c r="CY242" t="s">
        <v>4111</v>
      </c>
      <c r="DA242" t="s">
        <v>4133</v>
      </c>
      <c r="DB242">
        <v>1</v>
      </c>
      <c r="DC242" t="s">
        <v>20682</v>
      </c>
      <c r="DD242" t="s">
        <v>2259</v>
      </c>
      <c r="DE242" t="s">
        <v>20681</v>
      </c>
      <c r="DF242" t="s">
        <v>4158</v>
      </c>
    </row>
    <row r="243" spans="97:110" x14ac:dyDescent="0.25">
      <c r="CS243" t="s">
        <v>20683</v>
      </c>
      <c r="CT243" t="s">
        <v>4030</v>
      </c>
      <c r="CU243" t="s">
        <v>4034</v>
      </c>
      <c r="CV243" t="s">
        <v>20684</v>
      </c>
      <c r="CW243" t="s">
        <v>8391</v>
      </c>
      <c r="CX243" t="s">
        <v>4346</v>
      </c>
      <c r="CY243" t="s">
        <v>4105</v>
      </c>
      <c r="DA243" t="s">
        <v>4133</v>
      </c>
      <c r="DB243">
        <v>1</v>
      </c>
      <c r="DC243" t="s">
        <v>20685</v>
      </c>
      <c r="DD243" t="s">
        <v>2335</v>
      </c>
      <c r="DE243" t="s">
        <v>20684</v>
      </c>
      <c r="DF243" t="s">
        <v>4158</v>
      </c>
    </row>
    <row r="244" spans="97:110" x14ac:dyDescent="0.25">
      <c r="CS244" t="s">
        <v>20686</v>
      </c>
      <c r="CT244" t="s">
        <v>4050</v>
      </c>
      <c r="CU244" t="s">
        <v>4109</v>
      </c>
      <c r="CV244" t="s">
        <v>20569</v>
      </c>
      <c r="CW244" t="s">
        <v>8257</v>
      </c>
      <c r="CX244" t="s">
        <v>8396</v>
      </c>
      <c r="CY244" t="s">
        <v>4111</v>
      </c>
      <c r="DA244" t="s">
        <v>4133</v>
      </c>
      <c r="DB244">
        <v>1</v>
      </c>
      <c r="DC244" t="s">
        <v>20687</v>
      </c>
      <c r="DD244" t="s">
        <v>2335</v>
      </c>
      <c r="DE244" t="s">
        <v>20569</v>
      </c>
      <c r="DF244" t="s">
        <v>4158</v>
      </c>
    </row>
    <row r="245" spans="97:110" x14ac:dyDescent="0.25">
      <c r="CS245" t="s">
        <v>20688</v>
      </c>
      <c r="CT245" t="s">
        <v>4030</v>
      </c>
      <c r="CU245" t="s">
        <v>4032</v>
      </c>
      <c r="CV245" t="s">
        <v>20367</v>
      </c>
      <c r="CW245" t="s">
        <v>15643</v>
      </c>
      <c r="CX245" t="s">
        <v>4174</v>
      </c>
      <c r="CY245" t="s">
        <v>4111</v>
      </c>
      <c r="DA245" t="s">
        <v>4133</v>
      </c>
      <c r="DB245">
        <v>1</v>
      </c>
      <c r="DC245" t="s">
        <v>20689</v>
      </c>
      <c r="DD245" t="s">
        <v>2345</v>
      </c>
      <c r="DE245" t="s">
        <v>20367</v>
      </c>
      <c r="DF245" t="s">
        <v>4158</v>
      </c>
    </row>
    <row r="246" spans="97:110" x14ac:dyDescent="0.25">
      <c r="CS246" t="s">
        <v>20837</v>
      </c>
      <c r="CT246" t="s">
        <v>4030</v>
      </c>
      <c r="CU246" t="s">
        <v>4032</v>
      </c>
      <c r="CV246" t="s">
        <v>21010</v>
      </c>
      <c r="CW246" t="s">
        <v>20513</v>
      </c>
      <c r="CY246" t="s">
        <v>4105</v>
      </c>
      <c r="CZ246" s="17">
        <v>0.5</v>
      </c>
      <c r="DA246" t="s">
        <v>4133</v>
      </c>
      <c r="DB246">
        <v>1</v>
      </c>
      <c r="DC246" t="s">
        <v>21183</v>
      </c>
      <c r="DD246" t="s">
        <v>2357</v>
      </c>
      <c r="DE246" t="s">
        <v>21010</v>
      </c>
      <c r="DF246" t="s">
        <v>4158</v>
      </c>
    </row>
    <row r="247" spans="97:110" x14ac:dyDescent="0.25">
      <c r="CS247" t="s">
        <v>20690</v>
      </c>
      <c r="CT247" t="s">
        <v>4050</v>
      </c>
      <c r="CU247" t="s">
        <v>4104</v>
      </c>
      <c r="CV247" t="s">
        <v>20691</v>
      </c>
      <c r="CW247" t="s">
        <v>4231</v>
      </c>
      <c r="CX247" t="s">
        <v>4464</v>
      </c>
      <c r="CY247" t="s">
        <v>4105</v>
      </c>
      <c r="DA247" t="s">
        <v>4133</v>
      </c>
      <c r="DB247">
        <v>1</v>
      </c>
      <c r="DC247" t="s">
        <v>20692</v>
      </c>
      <c r="DD247" t="s">
        <v>2373</v>
      </c>
      <c r="DE247" t="s">
        <v>20691</v>
      </c>
      <c r="DF247" t="s">
        <v>4158</v>
      </c>
    </row>
    <row r="248" spans="97:110" x14ac:dyDescent="0.25">
      <c r="CS248" t="s">
        <v>10961</v>
      </c>
      <c r="CT248" t="s">
        <v>4050</v>
      </c>
      <c r="CU248" t="s">
        <v>4034</v>
      </c>
      <c r="CV248" t="s">
        <v>20931</v>
      </c>
      <c r="CW248" t="s">
        <v>4701</v>
      </c>
      <c r="CY248" t="s">
        <v>4105</v>
      </c>
      <c r="CZ248" s="17">
        <v>0.5</v>
      </c>
      <c r="DA248" t="s">
        <v>4133</v>
      </c>
      <c r="DB248">
        <v>1</v>
      </c>
      <c r="DC248" t="s">
        <v>21184</v>
      </c>
      <c r="DD248" t="s">
        <v>2383</v>
      </c>
      <c r="DE248" t="s">
        <v>20931</v>
      </c>
      <c r="DF248" t="s">
        <v>4158</v>
      </c>
    </row>
    <row r="249" spans="97:110" x14ac:dyDescent="0.25">
      <c r="CS249" t="s">
        <v>10958</v>
      </c>
      <c r="CT249" t="s">
        <v>4050</v>
      </c>
      <c r="CU249" t="s">
        <v>4034</v>
      </c>
      <c r="CV249" t="s">
        <v>21185</v>
      </c>
      <c r="CW249" t="s">
        <v>4701</v>
      </c>
      <c r="CY249" t="s">
        <v>4105</v>
      </c>
      <c r="CZ249" s="17">
        <v>0.5</v>
      </c>
      <c r="DA249" t="s">
        <v>4133</v>
      </c>
      <c r="DB249">
        <v>1</v>
      </c>
      <c r="DC249" t="s">
        <v>21184</v>
      </c>
      <c r="DD249" t="s">
        <v>2383</v>
      </c>
      <c r="DE249" t="s">
        <v>21185</v>
      </c>
      <c r="DF249" t="s">
        <v>4158</v>
      </c>
    </row>
    <row r="250" spans="97:110" x14ac:dyDescent="0.25">
      <c r="CS250" t="s">
        <v>20693</v>
      </c>
      <c r="CT250" t="s">
        <v>4050</v>
      </c>
      <c r="CU250" t="s">
        <v>4032</v>
      </c>
      <c r="CV250" t="s">
        <v>20651</v>
      </c>
      <c r="CW250" t="s">
        <v>8257</v>
      </c>
      <c r="CX250" t="s">
        <v>4364</v>
      </c>
      <c r="CY250" t="s">
        <v>4105</v>
      </c>
      <c r="DA250" t="s">
        <v>4133</v>
      </c>
      <c r="DB250">
        <v>1</v>
      </c>
      <c r="DC250" t="s">
        <v>20694</v>
      </c>
      <c r="DD250" t="s">
        <v>2429</v>
      </c>
      <c r="DE250" t="s">
        <v>20651</v>
      </c>
      <c r="DF250" t="s">
        <v>4158</v>
      </c>
    </row>
    <row r="251" spans="97:110" x14ac:dyDescent="0.25">
      <c r="CS251" t="s">
        <v>19535</v>
      </c>
      <c r="CT251" t="s">
        <v>4050</v>
      </c>
      <c r="CU251" t="s">
        <v>4034</v>
      </c>
      <c r="CV251" t="s">
        <v>19536</v>
      </c>
      <c r="CW251" t="s">
        <v>19537</v>
      </c>
      <c r="CY251" t="s">
        <v>4105</v>
      </c>
      <c r="DA251" t="s">
        <v>4106</v>
      </c>
      <c r="DB251">
        <v>1</v>
      </c>
      <c r="DC251" t="s">
        <v>19538</v>
      </c>
      <c r="DD251" t="s">
        <v>4237</v>
      </c>
      <c r="DE251" t="s">
        <v>19536</v>
      </c>
      <c r="DF251" t="s">
        <v>4158</v>
      </c>
    </row>
    <row r="252" spans="97:110" x14ac:dyDescent="0.25">
      <c r="CS252" t="s">
        <v>19539</v>
      </c>
      <c r="CT252" t="s">
        <v>4050</v>
      </c>
      <c r="CU252" t="s">
        <v>4034</v>
      </c>
      <c r="CV252" t="s">
        <v>19536</v>
      </c>
      <c r="CW252" t="s">
        <v>8409</v>
      </c>
      <c r="CX252" t="s">
        <v>4443</v>
      </c>
      <c r="CY252" t="s">
        <v>4105</v>
      </c>
      <c r="DA252" t="s">
        <v>4106</v>
      </c>
      <c r="DB252">
        <v>1</v>
      </c>
      <c r="DC252" t="s">
        <v>19540</v>
      </c>
      <c r="DD252" t="s">
        <v>4237</v>
      </c>
      <c r="DE252" t="s">
        <v>19536</v>
      </c>
      <c r="DF252" t="s">
        <v>4158</v>
      </c>
    </row>
    <row r="253" spans="97:110" x14ac:dyDescent="0.25">
      <c r="CS253" t="s">
        <v>19541</v>
      </c>
      <c r="CT253" t="s">
        <v>4050</v>
      </c>
      <c r="CU253" t="s">
        <v>4104</v>
      </c>
      <c r="CV253" t="s">
        <v>19536</v>
      </c>
      <c r="CW253" t="s">
        <v>8409</v>
      </c>
      <c r="CY253" t="s">
        <v>4105</v>
      </c>
      <c r="DA253" t="s">
        <v>4106</v>
      </c>
      <c r="DB253">
        <v>1</v>
      </c>
      <c r="DC253" t="s">
        <v>19542</v>
      </c>
      <c r="DD253" t="s">
        <v>4237</v>
      </c>
      <c r="DE253" t="s">
        <v>19536</v>
      </c>
      <c r="DF253" t="s">
        <v>4158</v>
      </c>
    </row>
    <row r="254" spans="97:110" x14ac:dyDescent="0.25">
      <c r="CS254" t="s">
        <v>19543</v>
      </c>
      <c r="CT254" t="s">
        <v>4050</v>
      </c>
      <c r="CU254" t="s">
        <v>4104</v>
      </c>
      <c r="CV254" t="s">
        <v>19536</v>
      </c>
      <c r="CW254" t="s">
        <v>8409</v>
      </c>
      <c r="CY254" t="s">
        <v>4105</v>
      </c>
      <c r="DA254" t="s">
        <v>4106</v>
      </c>
      <c r="DB254">
        <v>1</v>
      </c>
      <c r="DC254" t="s">
        <v>19542</v>
      </c>
      <c r="DD254" t="s">
        <v>4237</v>
      </c>
      <c r="DE254" t="s">
        <v>19536</v>
      </c>
      <c r="DF254" t="s">
        <v>4158</v>
      </c>
    </row>
    <row r="255" spans="97:110" x14ac:dyDescent="0.25">
      <c r="CS255" t="s">
        <v>19544</v>
      </c>
      <c r="CT255" t="s">
        <v>4050</v>
      </c>
      <c r="CU255" t="s">
        <v>4126</v>
      </c>
      <c r="CV255" t="s">
        <v>19536</v>
      </c>
      <c r="CW255" t="s">
        <v>19545</v>
      </c>
      <c r="CY255" t="s">
        <v>4105</v>
      </c>
      <c r="CZ255" s="17">
        <v>0.2</v>
      </c>
      <c r="DA255" t="s">
        <v>4106</v>
      </c>
      <c r="DB255">
        <v>1</v>
      </c>
      <c r="DC255" t="s">
        <v>19546</v>
      </c>
      <c r="DD255" t="s">
        <v>4237</v>
      </c>
      <c r="DE255" t="s">
        <v>19536</v>
      </c>
      <c r="DF255" t="s">
        <v>4158</v>
      </c>
    </row>
    <row r="256" spans="97:110" x14ac:dyDescent="0.25">
      <c r="CS256" t="s">
        <v>20695</v>
      </c>
      <c r="CT256" t="s">
        <v>4050</v>
      </c>
      <c r="CU256" t="s">
        <v>4034</v>
      </c>
      <c r="CV256" t="s">
        <v>20569</v>
      </c>
      <c r="CW256" t="s">
        <v>8257</v>
      </c>
      <c r="CX256" t="s">
        <v>4287</v>
      </c>
      <c r="CY256" t="s">
        <v>4105</v>
      </c>
      <c r="DA256" t="s">
        <v>4133</v>
      </c>
      <c r="DB256">
        <v>1</v>
      </c>
      <c r="DC256" t="s">
        <v>20696</v>
      </c>
      <c r="DD256" t="s">
        <v>247</v>
      </c>
      <c r="DE256" t="s">
        <v>20569</v>
      </c>
      <c r="DF256" t="s">
        <v>4158</v>
      </c>
    </row>
    <row r="257" spans="97:110" x14ac:dyDescent="0.25">
      <c r="CS257" t="s">
        <v>20697</v>
      </c>
      <c r="CT257" t="s">
        <v>4030</v>
      </c>
      <c r="CU257" t="s">
        <v>4034</v>
      </c>
      <c r="CV257" t="s">
        <v>20352</v>
      </c>
      <c r="CW257" t="s">
        <v>8446</v>
      </c>
      <c r="CX257" t="s">
        <v>4325</v>
      </c>
      <c r="CY257" t="s">
        <v>4105</v>
      </c>
      <c r="DA257" t="s">
        <v>4133</v>
      </c>
      <c r="DB257">
        <v>1</v>
      </c>
      <c r="DC257" t="s">
        <v>20698</v>
      </c>
      <c r="DD257" t="s">
        <v>247</v>
      </c>
      <c r="DE257" t="s">
        <v>20352</v>
      </c>
      <c r="DF257" t="s">
        <v>4158</v>
      </c>
    </row>
    <row r="258" spans="97:110" x14ac:dyDescent="0.25">
      <c r="CS258" t="s">
        <v>20977</v>
      </c>
      <c r="CT258" t="s">
        <v>4030</v>
      </c>
      <c r="CU258" t="s">
        <v>4027</v>
      </c>
      <c r="CV258" t="s">
        <v>21186</v>
      </c>
      <c r="CW258" t="s">
        <v>8907</v>
      </c>
      <c r="CY258" t="s">
        <v>4105</v>
      </c>
      <c r="CZ258" s="17">
        <v>0.2</v>
      </c>
      <c r="DA258" t="s">
        <v>4133</v>
      </c>
      <c r="DB258">
        <v>1</v>
      </c>
      <c r="DC258" t="s">
        <v>20979</v>
      </c>
      <c r="DD258" t="s">
        <v>247</v>
      </c>
      <c r="DE258" t="s">
        <v>21186</v>
      </c>
      <c r="DF258" t="s">
        <v>4158</v>
      </c>
    </row>
    <row r="259" spans="97:110" x14ac:dyDescent="0.25">
      <c r="CS259" t="s">
        <v>21187</v>
      </c>
      <c r="CT259" t="s">
        <v>4030</v>
      </c>
      <c r="CU259" t="s">
        <v>4034</v>
      </c>
      <c r="CV259" t="s">
        <v>21050</v>
      </c>
      <c r="CW259" t="s">
        <v>4690</v>
      </c>
      <c r="CX259" t="s">
        <v>4702</v>
      </c>
      <c r="CY259" t="s">
        <v>4105</v>
      </c>
      <c r="DA259" t="s">
        <v>4133</v>
      </c>
      <c r="DB259">
        <v>1</v>
      </c>
      <c r="DC259" t="s">
        <v>21188</v>
      </c>
      <c r="DD259" t="s">
        <v>247</v>
      </c>
      <c r="DE259" t="s">
        <v>21050</v>
      </c>
      <c r="DF259" t="s">
        <v>4158</v>
      </c>
    </row>
    <row r="260" spans="97:110" x14ac:dyDescent="0.25">
      <c r="CS260" t="s">
        <v>21189</v>
      </c>
      <c r="CT260" t="s">
        <v>4030</v>
      </c>
      <c r="CU260" t="s">
        <v>4034</v>
      </c>
      <c r="CV260" t="s">
        <v>21190</v>
      </c>
      <c r="CW260" t="s">
        <v>8537</v>
      </c>
      <c r="CX260" t="s">
        <v>4493</v>
      </c>
      <c r="CY260" t="s">
        <v>4105</v>
      </c>
      <c r="DA260" t="s">
        <v>4133</v>
      </c>
      <c r="DB260">
        <v>1</v>
      </c>
      <c r="DC260" t="s">
        <v>21191</v>
      </c>
      <c r="DD260" t="s">
        <v>247</v>
      </c>
      <c r="DE260" t="s">
        <v>21190</v>
      </c>
      <c r="DF260" t="s">
        <v>4158</v>
      </c>
    </row>
    <row r="261" spans="97:110" x14ac:dyDescent="0.25">
      <c r="CS261" t="s">
        <v>21192</v>
      </c>
      <c r="CT261" t="s">
        <v>4030</v>
      </c>
      <c r="CU261" t="s">
        <v>4142</v>
      </c>
      <c r="CV261" t="s">
        <v>21150</v>
      </c>
      <c r="CW261" t="s">
        <v>8850</v>
      </c>
      <c r="CX261" t="s">
        <v>4506</v>
      </c>
      <c r="CY261" t="s">
        <v>4105</v>
      </c>
      <c r="DA261" t="s">
        <v>4133</v>
      </c>
      <c r="DB261">
        <v>1</v>
      </c>
      <c r="DC261" t="s">
        <v>21193</v>
      </c>
      <c r="DD261" t="s">
        <v>247</v>
      </c>
      <c r="DE261" t="s">
        <v>21150</v>
      </c>
      <c r="DF261" t="s">
        <v>4158</v>
      </c>
    </row>
    <row r="262" spans="97:110" x14ac:dyDescent="0.25">
      <c r="CS262" t="s">
        <v>21194</v>
      </c>
      <c r="CT262" t="s">
        <v>4050</v>
      </c>
      <c r="CU262" t="s">
        <v>4109</v>
      </c>
      <c r="CV262" t="s">
        <v>20962</v>
      </c>
      <c r="CW262" t="s">
        <v>8257</v>
      </c>
      <c r="CY262" t="s">
        <v>4111</v>
      </c>
      <c r="DA262" t="s">
        <v>4133</v>
      </c>
      <c r="DB262">
        <v>1</v>
      </c>
      <c r="DC262" t="s">
        <v>21195</v>
      </c>
      <c r="DD262" t="s">
        <v>247</v>
      </c>
      <c r="DE262" t="s">
        <v>20962</v>
      </c>
      <c r="DF262" t="s">
        <v>4158</v>
      </c>
    </row>
    <row r="263" spans="97:110" x14ac:dyDescent="0.25">
      <c r="CS263" t="s">
        <v>8542</v>
      </c>
      <c r="CT263" t="s">
        <v>4050</v>
      </c>
      <c r="CU263" t="s">
        <v>4032</v>
      </c>
      <c r="CV263" t="s">
        <v>21196</v>
      </c>
      <c r="CW263" t="s">
        <v>4211</v>
      </c>
      <c r="CY263" t="s">
        <v>4105</v>
      </c>
      <c r="CZ263" s="17">
        <v>0.5</v>
      </c>
      <c r="DA263" t="s">
        <v>4133</v>
      </c>
      <c r="DB263">
        <v>1</v>
      </c>
      <c r="DC263" t="s">
        <v>21197</v>
      </c>
      <c r="DD263" t="s">
        <v>247</v>
      </c>
      <c r="DE263" t="s">
        <v>21196</v>
      </c>
      <c r="DF263" t="s">
        <v>4158</v>
      </c>
    </row>
    <row r="264" spans="97:110" x14ac:dyDescent="0.25">
      <c r="CS264" t="s">
        <v>8541</v>
      </c>
      <c r="CT264" t="s">
        <v>4050</v>
      </c>
      <c r="CU264" t="s">
        <v>4034</v>
      </c>
      <c r="CV264" t="s">
        <v>20976</v>
      </c>
      <c r="CW264" t="s">
        <v>4211</v>
      </c>
      <c r="CY264" t="s">
        <v>4105</v>
      </c>
      <c r="CZ264" s="17">
        <v>0.5</v>
      </c>
      <c r="DA264" t="s">
        <v>4133</v>
      </c>
      <c r="DB264">
        <v>1</v>
      </c>
      <c r="DC264" t="s">
        <v>21197</v>
      </c>
      <c r="DD264" t="s">
        <v>247</v>
      </c>
      <c r="DE264" t="s">
        <v>20976</v>
      </c>
      <c r="DF264" t="s">
        <v>4158</v>
      </c>
    </row>
    <row r="265" spans="97:110" x14ac:dyDescent="0.25">
      <c r="CS265" t="s">
        <v>19774</v>
      </c>
      <c r="CT265" t="s">
        <v>4050</v>
      </c>
      <c r="CU265" t="s">
        <v>4109</v>
      </c>
      <c r="CV265" t="s">
        <v>19775</v>
      </c>
      <c r="CW265" t="s">
        <v>8257</v>
      </c>
      <c r="CY265" t="s">
        <v>4111</v>
      </c>
      <c r="DA265" t="s">
        <v>4133</v>
      </c>
      <c r="DB265">
        <v>1</v>
      </c>
      <c r="DC265" t="s">
        <v>19776</v>
      </c>
      <c r="DD265" t="s">
        <v>250</v>
      </c>
      <c r="DE265" t="s">
        <v>19775</v>
      </c>
      <c r="DF265" t="s">
        <v>4158</v>
      </c>
    </row>
    <row r="266" spans="97:110" x14ac:dyDescent="0.25">
      <c r="CS266" t="s">
        <v>19777</v>
      </c>
      <c r="CT266" t="s">
        <v>4030</v>
      </c>
      <c r="CU266" t="s">
        <v>4034</v>
      </c>
      <c r="CV266" t="s">
        <v>19778</v>
      </c>
      <c r="CW266" t="s">
        <v>8908</v>
      </c>
      <c r="CY266" t="s">
        <v>4105</v>
      </c>
      <c r="DA266" t="s">
        <v>4133</v>
      </c>
      <c r="DB266">
        <v>1</v>
      </c>
      <c r="DC266" t="s">
        <v>19779</v>
      </c>
      <c r="DD266" t="s">
        <v>250</v>
      </c>
      <c r="DE266" t="s">
        <v>19778</v>
      </c>
      <c r="DF266" t="s">
        <v>4158</v>
      </c>
    </row>
    <row r="267" spans="97:110" x14ac:dyDescent="0.25">
      <c r="CS267" t="s">
        <v>19780</v>
      </c>
      <c r="CT267" t="s">
        <v>4050</v>
      </c>
      <c r="CU267" t="s">
        <v>4109</v>
      </c>
      <c r="CV267" t="s">
        <v>19781</v>
      </c>
      <c r="CW267" t="s">
        <v>8257</v>
      </c>
      <c r="CX267" t="s">
        <v>4298</v>
      </c>
      <c r="CY267" t="s">
        <v>4111</v>
      </c>
      <c r="DA267" t="s">
        <v>4133</v>
      </c>
      <c r="DB267">
        <v>1</v>
      </c>
      <c r="DC267" t="s">
        <v>19782</v>
      </c>
      <c r="DD267" t="s">
        <v>250</v>
      </c>
      <c r="DE267" t="s">
        <v>19781</v>
      </c>
      <c r="DF267" t="s">
        <v>4158</v>
      </c>
    </row>
    <row r="268" spans="97:110" x14ac:dyDescent="0.25">
      <c r="CS268" t="s">
        <v>20699</v>
      </c>
      <c r="CT268" t="s">
        <v>4030</v>
      </c>
      <c r="CU268" t="s">
        <v>4034</v>
      </c>
      <c r="CV268" t="s">
        <v>20323</v>
      </c>
      <c r="CW268" t="s">
        <v>20513</v>
      </c>
      <c r="CY268" t="s">
        <v>4105</v>
      </c>
      <c r="DA268" t="s">
        <v>4133</v>
      </c>
      <c r="DB268">
        <v>1</v>
      </c>
      <c r="DC268" t="s">
        <v>20700</v>
      </c>
      <c r="DD268" t="s">
        <v>250</v>
      </c>
      <c r="DE268" t="s">
        <v>20323</v>
      </c>
      <c r="DF268" t="s">
        <v>4158</v>
      </c>
    </row>
    <row r="269" spans="97:110" x14ac:dyDescent="0.25">
      <c r="CS269" t="s">
        <v>20701</v>
      </c>
      <c r="CT269" t="s">
        <v>4030</v>
      </c>
      <c r="CU269" t="s">
        <v>4027</v>
      </c>
      <c r="CV269" t="s">
        <v>20702</v>
      </c>
      <c r="CW269" t="s">
        <v>8646</v>
      </c>
      <c r="CX269" t="s">
        <v>4403</v>
      </c>
      <c r="CY269" t="s">
        <v>4105</v>
      </c>
      <c r="DA269" t="s">
        <v>4133</v>
      </c>
      <c r="DB269">
        <v>1</v>
      </c>
      <c r="DC269" t="s">
        <v>20703</v>
      </c>
      <c r="DD269" t="s">
        <v>250</v>
      </c>
      <c r="DE269" t="s">
        <v>20702</v>
      </c>
      <c r="DF269" t="s">
        <v>4158</v>
      </c>
    </row>
    <row r="270" spans="97:110" x14ac:dyDescent="0.25">
      <c r="CS270" t="s">
        <v>20704</v>
      </c>
      <c r="CT270" t="s">
        <v>4030</v>
      </c>
      <c r="CU270" t="s">
        <v>4027</v>
      </c>
      <c r="CV270" t="s">
        <v>20702</v>
      </c>
      <c r="CW270" t="s">
        <v>8646</v>
      </c>
      <c r="CX270" t="s">
        <v>4403</v>
      </c>
      <c r="CY270" t="s">
        <v>4105</v>
      </c>
      <c r="DA270" t="s">
        <v>4133</v>
      </c>
      <c r="DB270">
        <v>1</v>
      </c>
      <c r="DC270" t="s">
        <v>20703</v>
      </c>
      <c r="DD270" t="s">
        <v>250</v>
      </c>
      <c r="DE270" t="s">
        <v>20702</v>
      </c>
      <c r="DF270" t="s">
        <v>4158</v>
      </c>
    </row>
    <row r="271" spans="97:110" x14ac:dyDescent="0.25">
      <c r="CS271" t="s">
        <v>20705</v>
      </c>
      <c r="CT271" t="s">
        <v>4050</v>
      </c>
      <c r="CU271" t="s">
        <v>4109</v>
      </c>
      <c r="CV271" t="s">
        <v>20609</v>
      </c>
      <c r="CW271" t="s">
        <v>4171</v>
      </c>
      <c r="CX271" t="s">
        <v>8261</v>
      </c>
      <c r="CY271" t="s">
        <v>4111</v>
      </c>
      <c r="DA271" t="s">
        <v>4133</v>
      </c>
      <c r="DB271">
        <v>1</v>
      </c>
      <c r="DC271" t="s">
        <v>20706</v>
      </c>
      <c r="DD271" t="s">
        <v>250</v>
      </c>
      <c r="DE271" t="s">
        <v>20609</v>
      </c>
      <c r="DF271" t="s">
        <v>4158</v>
      </c>
    </row>
    <row r="272" spans="97:110" x14ac:dyDescent="0.25">
      <c r="CS272" t="s">
        <v>20707</v>
      </c>
      <c r="CT272" t="s">
        <v>4050</v>
      </c>
      <c r="CU272" t="s">
        <v>4032</v>
      </c>
      <c r="CV272" t="s">
        <v>20708</v>
      </c>
      <c r="CW272" t="s">
        <v>8257</v>
      </c>
      <c r="CX272" t="s">
        <v>4474</v>
      </c>
      <c r="CY272" t="s">
        <v>4105</v>
      </c>
      <c r="DA272" t="s">
        <v>4133</v>
      </c>
      <c r="DB272">
        <v>1</v>
      </c>
      <c r="DC272" t="s">
        <v>20709</v>
      </c>
      <c r="DD272" t="s">
        <v>250</v>
      </c>
      <c r="DE272" t="s">
        <v>20708</v>
      </c>
      <c r="DF272" t="s">
        <v>4158</v>
      </c>
    </row>
    <row r="273" spans="97:110" x14ac:dyDescent="0.25">
      <c r="CS273" t="s">
        <v>20710</v>
      </c>
      <c r="CT273" t="s">
        <v>4050</v>
      </c>
      <c r="CU273" t="s">
        <v>4034</v>
      </c>
      <c r="CV273" t="s">
        <v>20582</v>
      </c>
      <c r="CW273" t="s">
        <v>8257</v>
      </c>
      <c r="CX273" t="s">
        <v>4474</v>
      </c>
      <c r="CY273" t="s">
        <v>4105</v>
      </c>
      <c r="DA273" t="s">
        <v>4133</v>
      </c>
      <c r="DB273">
        <v>1</v>
      </c>
      <c r="DC273" t="s">
        <v>20709</v>
      </c>
      <c r="DD273" t="s">
        <v>250</v>
      </c>
      <c r="DE273" t="s">
        <v>20582</v>
      </c>
      <c r="DF273" t="s">
        <v>4158</v>
      </c>
    </row>
    <row r="274" spans="97:110" x14ac:dyDescent="0.25">
      <c r="CS274" t="s">
        <v>20711</v>
      </c>
      <c r="CT274" t="s">
        <v>4050</v>
      </c>
      <c r="CU274" t="s">
        <v>4034</v>
      </c>
      <c r="CV274" t="s">
        <v>20712</v>
      </c>
      <c r="CW274" t="s">
        <v>8257</v>
      </c>
      <c r="CX274" t="s">
        <v>4474</v>
      </c>
      <c r="CY274" t="s">
        <v>4105</v>
      </c>
      <c r="DA274" t="s">
        <v>4133</v>
      </c>
      <c r="DB274">
        <v>1</v>
      </c>
      <c r="DC274" t="s">
        <v>20709</v>
      </c>
      <c r="DD274" t="s">
        <v>250</v>
      </c>
      <c r="DE274" t="s">
        <v>20712</v>
      </c>
      <c r="DF274" t="s">
        <v>4158</v>
      </c>
    </row>
    <row r="275" spans="97:110" x14ac:dyDescent="0.25">
      <c r="CS275" t="s">
        <v>20713</v>
      </c>
      <c r="CT275" t="s">
        <v>4050</v>
      </c>
      <c r="CU275" t="s">
        <v>4109</v>
      </c>
      <c r="CV275" t="s">
        <v>20607</v>
      </c>
      <c r="CW275" t="s">
        <v>8257</v>
      </c>
      <c r="CX275" t="s">
        <v>4425</v>
      </c>
      <c r="CY275" t="s">
        <v>4111</v>
      </c>
      <c r="DA275" t="s">
        <v>4133</v>
      </c>
      <c r="DB275">
        <v>1</v>
      </c>
      <c r="DC275" t="s">
        <v>20714</v>
      </c>
      <c r="DD275" t="s">
        <v>250</v>
      </c>
      <c r="DE275" t="s">
        <v>20607</v>
      </c>
      <c r="DF275" t="s">
        <v>4158</v>
      </c>
    </row>
    <row r="276" spans="97:110" x14ac:dyDescent="0.25">
      <c r="CS276" t="s">
        <v>20715</v>
      </c>
      <c r="CT276" t="s">
        <v>4030</v>
      </c>
      <c r="CU276" t="s">
        <v>4034</v>
      </c>
      <c r="CV276" t="s">
        <v>20571</v>
      </c>
      <c r="CW276" t="s">
        <v>8515</v>
      </c>
      <c r="CY276" t="s">
        <v>4105</v>
      </c>
      <c r="DA276" t="s">
        <v>4133</v>
      </c>
      <c r="DB276">
        <v>1</v>
      </c>
      <c r="DC276" t="s">
        <v>20716</v>
      </c>
      <c r="DD276" t="s">
        <v>250</v>
      </c>
      <c r="DE276" t="s">
        <v>20571</v>
      </c>
      <c r="DF276" t="s">
        <v>4158</v>
      </c>
    </row>
    <row r="277" spans="97:110" x14ac:dyDescent="0.25">
      <c r="CS277" t="s">
        <v>20717</v>
      </c>
      <c r="CT277" t="s">
        <v>4030</v>
      </c>
      <c r="CU277" t="s">
        <v>4109</v>
      </c>
      <c r="CV277" t="s">
        <v>20718</v>
      </c>
      <c r="CW277" t="s">
        <v>8907</v>
      </c>
      <c r="CX277" t="s">
        <v>4122</v>
      </c>
      <c r="CY277" t="s">
        <v>4105</v>
      </c>
      <c r="DA277" t="s">
        <v>4133</v>
      </c>
      <c r="DB277">
        <v>1</v>
      </c>
      <c r="DC277" t="s">
        <v>20719</v>
      </c>
      <c r="DD277" t="s">
        <v>250</v>
      </c>
      <c r="DE277" t="s">
        <v>20718</v>
      </c>
      <c r="DF277" t="s">
        <v>4158</v>
      </c>
    </row>
    <row r="278" spans="97:110" x14ac:dyDescent="0.25">
      <c r="CS278" t="s">
        <v>20720</v>
      </c>
      <c r="CT278" t="s">
        <v>4030</v>
      </c>
      <c r="CU278" t="s">
        <v>4126</v>
      </c>
      <c r="CV278" t="s">
        <v>20721</v>
      </c>
      <c r="CW278" t="s">
        <v>8454</v>
      </c>
      <c r="CY278" t="s">
        <v>4105</v>
      </c>
      <c r="DA278" t="s">
        <v>4133</v>
      </c>
      <c r="DB278">
        <v>1</v>
      </c>
      <c r="DC278" t="s">
        <v>20722</v>
      </c>
      <c r="DD278" t="s">
        <v>250</v>
      </c>
      <c r="DE278" t="s">
        <v>20721</v>
      </c>
      <c r="DF278" t="s">
        <v>4158</v>
      </c>
    </row>
    <row r="279" spans="97:110" x14ac:dyDescent="0.25">
      <c r="CS279" t="s">
        <v>21198</v>
      </c>
      <c r="CT279" t="s">
        <v>4050</v>
      </c>
      <c r="CU279" t="s">
        <v>4109</v>
      </c>
      <c r="CV279" t="s">
        <v>21136</v>
      </c>
      <c r="CW279" t="s">
        <v>8257</v>
      </c>
      <c r="CY279" t="s">
        <v>4111</v>
      </c>
      <c r="DA279" t="s">
        <v>4133</v>
      </c>
      <c r="DB279">
        <v>1</v>
      </c>
      <c r="DC279" t="s">
        <v>21199</v>
      </c>
      <c r="DD279" t="s">
        <v>250</v>
      </c>
      <c r="DE279" t="s">
        <v>21136</v>
      </c>
      <c r="DF279" t="s">
        <v>4158</v>
      </c>
    </row>
    <row r="280" spans="97:110" x14ac:dyDescent="0.25">
      <c r="CS280" t="s">
        <v>21200</v>
      </c>
      <c r="CT280" t="s">
        <v>4050</v>
      </c>
      <c r="CU280" t="s">
        <v>4109</v>
      </c>
      <c r="CV280" t="s">
        <v>21201</v>
      </c>
      <c r="CW280" t="s">
        <v>8257</v>
      </c>
      <c r="CX280" t="s">
        <v>4321</v>
      </c>
      <c r="CY280" t="s">
        <v>4111</v>
      </c>
      <c r="DA280" t="s">
        <v>4133</v>
      </c>
      <c r="DB280">
        <v>1</v>
      </c>
      <c r="DC280" t="s">
        <v>21202</v>
      </c>
      <c r="DD280" t="s">
        <v>250</v>
      </c>
      <c r="DE280" t="s">
        <v>21201</v>
      </c>
      <c r="DF280" t="s">
        <v>4158</v>
      </c>
    </row>
    <row r="281" spans="97:110" x14ac:dyDescent="0.25">
      <c r="CS281" t="s">
        <v>21203</v>
      </c>
      <c r="CT281" t="s">
        <v>4050</v>
      </c>
      <c r="CU281" t="s">
        <v>4109</v>
      </c>
      <c r="CV281" t="s">
        <v>20896</v>
      </c>
      <c r="CW281" t="s">
        <v>8257</v>
      </c>
      <c r="CY281" t="s">
        <v>4111</v>
      </c>
      <c r="DA281" t="s">
        <v>4133</v>
      </c>
      <c r="DB281">
        <v>1</v>
      </c>
      <c r="DC281" t="s">
        <v>21204</v>
      </c>
      <c r="DD281" t="s">
        <v>250</v>
      </c>
      <c r="DE281" t="s">
        <v>20896</v>
      </c>
      <c r="DF281" t="s">
        <v>4158</v>
      </c>
    </row>
    <row r="282" spans="97:110" x14ac:dyDescent="0.25">
      <c r="CS282" t="s">
        <v>21205</v>
      </c>
      <c r="CT282" t="s">
        <v>4030</v>
      </c>
      <c r="CU282" t="s">
        <v>4032</v>
      </c>
      <c r="CV282" t="s">
        <v>21179</v>
      </c>
      <c r="CW282" t="s">
        <v>8595</v>
      </c>
      <c r="CY282" t="s">
        <v>4105</v>
      </c>
      <c r="CZ282" s="17">
        <v>0.5</v>
      </c>
      <c r="DA282" t="s">
        <v>4133</v>
      </c>
      <c r="DB282">
        <v>1</v>
      </c>
      <c r="DC282" t="s">
        <v>20988</v>
      </c>
      <c r="DD282" t="s">
        <v>250</v>
      </c>
      <c r="DE282" t="s">
        <v>21179</v>
      </c>
      <c r="DF282" t="s">
        <v>4158</v>
      </c>
    </row>
    <row r="283" spans="97:110" x14ac:dyDescent="0.25">
      <c r="CS283" t="s">
        <v>21206</v>
      </c>
      <c r="CT283" t="s">
        <v>4030</v>
      </c>
      <c r="CU283" t="s">
        <v>4032</v>
      </c>
      <c r="CV283" t="s">
        <v>20987</v>
      </c>
      <c r="CW283" t="s">
        <v>8438</v>
      </c>
      <c r="CX283" t="s">
        <v>4519</v>
      </c>
      <c r="CY283" t="s">
        <v>4105</v>
      </c>
      <c r="CZ283" s="17">
        <v>0.2</v>
      </c>
      <c r="DA283" t="s">
        <v>4133</v>
      </c>
      <c r="DB283">
        <v>1</v>
      </c>
      <c r="DC283" t="s">
        <v>20988</v>
      </c>
      <c r="DD283" t="s">
        <v>250</v>
      </c>
      <c r="DE283" t="s">
        <v>20987</v>
      </c>
      <c r="DF283" t="s">
        <v>4158</v>
      </c>
    </row>
    <row r="284" spans="97:110" x14ac:dyDescent="0.25">
      <c r="CS284" t="s">
        <v>20723</v>
      </c>
      <c r="CT284" t="s">
        <v>4030</v>
      </c>
      <c r="CU284" t="s">
        <v>4027</v>
      </c>
      <c r="CV284" t="s">
        <v>20724</v>
      </c>
      <c r="CW284" t="s">
        <v>8595</v>
      </c>
      <c r="CY284" t="s">
        <v>4105</v>
      </c>
      <c r="DA284" t="s">
        <v>4133</v>
      </c>
      <c r="DB284">
        <v>1</v>
      </c>
      <c r="DC284" t="s">
        <v>20725</v>
      </c>
      <c r="DD284" t="s">
        <v>4242</v>
      </c>
      <c r="DE284" t="s">
        <v>20724</v>
      </c>
      <c r="DF284" t="s">
        <v>4158</v>
      </c>
    </row>
    <row r="285" spans="97:110" x14ac:dyDescent="0.25">
      <c r="CS285" t="s">
        <v>20726</v>
      </c>
      <c r="CT285" t="s">
        <v>4030</v>
      </c>
      <c r="CU285" t="s">
        <v>4034</v>
      </c>
      <c r="CV285" t="s">
        <v>20727</v>
      </c>
      <c r="CW285" t="s">
        <v>8595</v>
      </c>
      <c r="CY285" t="s">
        <v>4105</v>
      </c>
      <c r="DA285" t="s">
        <v>4133</v>
      </c>
      <c r="DB285">
        <v>1</v>
      </c>
      <c r="DC285" t="s">
        <v>20728</v>
      </c>
      <c r="DD285" t="s">
        <v>253</v>
      </c>
      <c r="DE285" t="s">
        <v>20727</v>
      </c>
      <c r="DF285" t="s">
        <v>4158</v>
      </c>
    </row>
    <row r="286" spans="97:110" x14ac:dyDescent="0.25">
      <c r="CS286" t="s">
        <v>20729</v>
      </c>
      <c r="CT286" t="s">
        <v>4030</v>
      </c>
      <c r="CU286" t="s">
        <v>4034</v>
      </c>
      <c r="CV286" t="s">
        <v>20345</v>
      </c>
      <c r="CW286" t="s">
        <v>8595</v>
      </c>
      <c r="CY286" t="s">
        <v>4105</v>
      </c>
      <c r="DA286" t="s">
        <v>4133</v>
      </c>
      <c r="DB286">
        <v>1</v>
      </c>
      <c r="DC286" t="s">
        <v>20728</v>
      </c>
      <c r="DD286" t="s">
        <v>253</v>
      </c>
      <c r="DE286" t="s">
        <v>20345</v>
      </c>
      <c r="DF286" t="s">
        <v>4158</v>
      </c>
    </row>
    <row r="287" spans="97:110" x14ac:dyDescent="0.25">
      <c r="CS287" t="s">
        <v>20730</v>
      </c>
      <c r="CT287" t="s">
        <v>4030</v>
      </c>
      <c r="CU287" t="s">
        <v>4034</v>
      </c>
      <c r="CV287" t="s">
        <v>20345</v>
      </c>
      <c r="CW287" t="s">
        <v>8595</v>
      </c>
      <c r="CY287" t="s">
        <v>4105</v>
      </c>
      <c r="DA287" t="s">
        <v>4133</v>
      </c>
      <c r="DB287">
        <v>1</v>
      </c>
      <c r="DC287" t="s">
        <v>20728</v>
      </c>
      <c r="DD287" t="s">
        <v>253</v>
      </c>
      <c r="DE287" t="s">
        <v>20345</v>
      </c>
      <c r="DF287" t="s">
        <v>4158</v>
      </c>
    </row>
    <row r="288" spans="97:110" x14ac:dyDescent="0.25">
      <c r="CS288" t="s">
        <v>20731</v>
      </c>
      <c r="CT288" t="s">
        <v>4030</v>
      </c>
      <c r="CU288" t="s">
        <v>4034</v>
      </c>
      <c r="CV288" t="s">
        <v>20632</v>
      </c>
      <c r="CW288" t="s">
        <v>8595</v>
      </c>
      <c r="CY288" t="s">
        <v>4105</v>
      </c>
      <c r="DA288" t="s">
        <v>4133</v>
      </c>
      <c r="DB288">
        <v>1</v>
      </c>
      <c r="DC288" t="s">
        <v>20728</v>
      </c>
      <c r="DD288" t="s">
        <v>253</v>
      </c>
      <c r="DE288" t="s">
        <v>20632</v>
      </c>
      <c r="DF288" t="s">
        <v>4158</v>
      </c>
    </row>
    <row r="289" spans="97:110" x14ac:dyDescent="0.25">
      <c r="CS289" t="s">
        <v>20732</v>
      </c>
      <c r="CT289" t="s">
        <v>4030</v>
      </c>
      <c r="CU289" t="s">
        <v>4034</v>
      </c>
      <c r="CV289" t="s">
        <v>20632</v>
      </c>
      <c r="CW289" t="s">
        <v>8595</v>
      </c>
      <c r="CY289" t="s">
        <v>4105</v>
      </c>
      <c r="DA289" t="s">
        <v>4133</v>
      </c>
      <c r="DB289">
        <v>1</v>
      </c>
      <c r="DC289" t="s">
        <v>20728</v>
      </c>
      <c r="DD289" t="s">
        <v>253</v>
      </c>
      <c r="DE289" t="s">
        <v>20632</v>
      </c>
      <c r="DF289" t="s">
        <v>4158</v>
      </c>
    </row>
    <row r="290" spans="97:110" x14ac:dyDescent="0.25">
      <c r="CS290" t="s">
        <v>20733</v>
      </c>
      <c r="CT290" t="s">
        <v>4030</v>
      </c>
      <c r="CU290" t="s">
        <v>4034</v>
      </c>
      <c r="CV290" t="s">
        <v>20734</v>
      </c>
      <c r="CW290" t="s">
        <v>8595</v>
      </c>
      <c r="CY290" t="s">
        <v>4105</v>
      </c>
      <c r="DA290" t="s">
        <v>4133</v>
      </c>
      <c r="DB290">
        <v>1</v>
      </c>
      <c r="DC290" t="s">
        <v>20728</v>
      </c>
      <c r="DD290" t="s">
        <v>253</v>
      </c>
      <c r="DE290" t="s">
        <v>20734</v>
      </c>
      <c r="DF290" t="s">
        <v>4158</v>
      </c>
    </row>
    <row r="291" spans="97:110" x14ac:dyDescent="0.25">
      <c r="CS291" t="s">
        <v>20735</v>
      </c>
      <c r="CT291" t="s">
        <v>4050</v>
      </c>
      <c r="CU291" t="s">
        <v>4109</v>
      </c>
      <c r="CV291" t="s">
        <v>20593</v>
      </c>
      <c r="CW291" t="s">
        <v>8257</v>
      </c>
      <c r="CX291" t="s">
        <v>4116</v>
      </c>
      <c r="CY291" t="s">
        <v>4111</v>
      </c>
      <c r="DA291" t="s">
        <v>4133</v>
      </c>
      <c r="DB291">
        <v>1</v>
      </c>
      <c r="DC291" t="s">
        <v>20736</v>
      </c>
      <c r="DD291" t="s">
        <v>253</v>
      </c>
      <c r="DE291" t="s">
        <v>20593</v>
      </c>
      <c r="DF291" t="s">
        <v>4158</v>
      </c>
    </row>
    <row r="292" spans="97:110" x14ac:dyDescent="0.25">
      <c r="CS292" t="s">
        <v>20737</v>
      </c>
      <c r="CT292" t="s">
        <v>4030</v>
      </c>
      <c r="CU292" t="s">
        <v>4109</v>
      </c>
      <c r="CV292" t="s">
        <v>20468</v>
      </c>
      <c r="CW292" t="s">
        <v>8388</v>
      </c>
      <c r="CY292" t="s">
        <v>4111</v>
      </c>
      <c r="DA292" t="s">
        <v>4133</v>
      </c>
      <c r="DB292">
        <v>1</v>
      </c>
      <c r="DC292" t="s">
        <v>20738</v>
      </c>
      <c r="DD292" t="s">
        <v>256</v>
      </c>
      <c r="DE292" t="s">
        <v>20468</v>
      </c>
      <c r="DF292" t="s">
        <v>4158</v>
      </c>
    </row>
    <row r="293" spans="97:110" x14ac:dyDescent="0.25">
      <c r="CS293" t="s">
        <v>20739</v>
      </c>
      <c r="CT293" t="s">
        <v>4030</v>
      </c>
      <c r="CU293" t="s">
        <v>4032</v>
      </c>
      <c r="CV293" t="s">
        <v>20412</v>
      </c>
      <c r="CW293" t="s">
        <v>15643</v>
      </c>
      <c r="CY293" t="s">
        <v>4105</v>
      </c>
      <c r="DA293" t="s">
        <v>4133</v>
      </c>
      <c r="DB293">
        <v>1</v>
      </c>
      <c r="DC293" t="s">
        <v>20740</v>
      </c>
      <c r="DD293" t="s">
        <v>256</v>
      </c>
      <c r="DE293" t="s">
        <v>20412</v>
      </c>
      <c r="DF293" t="s">
        <v>4158</v>
      </c>
    </row>
    <row r="294" spans="97:110" x14ac:dyDescent="0.25">
      <c r="CS294" t="s">
        <v>20337</v>
      </c>
      <c r="CT294" t="s">
        <v>4030</v>
      </c>
      <c r="CU294" t="s">
        <v>4034</v>
      </c>
      <c r="CV294" t="s">
        <v>20741</v>
      </c>
      <c r="CW294" t="s">
        <v>8907</v>
      </c>
      <c r="CY294" t="s">
        <v>4105</v>
      </c>
      <c r="DA294" t="s">
        <v>4133</v>
      </c>
      <c r="DB294">
        <v>1</v>
      </c>
      <c r="DC294" t="s">
        <v>20339</v>
      </c>
      <c r="DD294" t="s">
        <v>256</v>
      </c>
      <c r="DE294" t="s">
        <v>20741</v>
      </c>
      <c r="DF294" t="s">
        <v>4158</v>
      </c>
    </row>
    <row r="295" spans="97:110" x14ac:dyDescent="0.25">
      <c r="CS295" t="s">
        <v>20340</v>
      </c>
      <c r="CT295" t="s">
        <v>4030</v>
      </c>
      <c r="CU295" t="s">
        <v>4034</v>
      </c>
      <c r="CV295" t="s">
        <v>20401</v>
      </c>
      <c r="CW295" t="s">
        <v>8907</v>
      </c>
      <c r="CY295" t="s">
        <v>4105</v>
      </c>
      <c r="DA295" t="s">
        <v>4133</v>
      </c>
      <c r="DB295">
        <v>1</v>
      </c>
      <c r="DC295" t="s">
        <v>20339</v>
      </c>
      <c r="DD295" t="s">
        <v>256</v>
      </c>
      <c r="DE295" t="s">
        <v>20401</v>
      </c>
      <c r="DF295" t="s">
        <v>4158</v>
      </c>
    </row>
    <row r="296" spans="97:110" x14ac:dyDescent="0.25">
      <c r="CS296" t="s">
        <v>20341</v>
      </c>
      <c r="CT296" t="s">
        <v>4030</v>
      </c>
      <c r="CU296" t="s">
        <v>4034</v>
      </c>
      <c r="CV296" t="s">
        <v>20742</v>
      </c>
      <c r="CW296" t="s">
        <v>8907</v>
      </c>
      <c r="CY296" t="s">
        <v>4105</v>
      </c>
      <c r="DA296" t="s">
        <v>4133</v>
      </c>
      <c r="DB296">
        <v>1</v>
      </c>
      <c r="DC296" t="s">
        <v>20339</v>
      </c>
      <c r="DD296" t="s">
        <v>256</v>
      </c>
      <c r="DE296" t="s">
        <v>20742</v>
      </c>
      <c r="DF296" t="s">
        <v>4158</v>
      </c>
    </row>
    <row r="297" spans="97:110" x14ac:dyDescent="0.25">
      <c r="CS297" t="s">
        <v>20343</v>
      </c>
      <c r="CT297" t="s">
        <v>4030</v>
      </c>
      <c r="CU297" t="s">
        <v>4034</v>
      </c>
      <c r="CV297" t="s">
        <v>20742</v>
      </c>
      <c r="CW297" t="s">
        <v>8907</v>
      </c>
      <c r="CY297" t="s">
        <v>4105</v>
      </c>
      <c r="DA297" t="s">
        <v>4133</v>
      </c>
      <c r="DB297">
        <v>1</v>
      </c>
      <c r="DC297" t="s">
        <v>20339</v>
      </c>
      <c r="DD297" t="s">
        <v>256</v>
      </c>
      <c r="DE297" t="s">
        <v>20742</v>
      </c>
      <c r="DF297" t="s">
        <v>4158</v>
      </c>
    </row>
    <row r="298" spans="97:110" x14ac:dyDescent="0.25">
      <c r="CS298" t="s">
        <v>13408</v>
      </c>
      <c r="CT298" t="s">
        <v>4030</v>
      </c>
      <c r="CU298" t="s">
        <v>4034</v>
      </c>
      <c r="CV298" t="s">
        <v>20345</v>
      </c>
      <c r="CW298" t="s">
        <v>8389</v>
      </c>
      <c r="CY298" t="s">
        <v>4105</v>
      </c>
      <c r="DA298" t="s">
        <v>4133</v>
      </c>
      <c r="DB298">
        <v>1</v>
      </c>
      <c r="DC298" t="s">
        <v>13410</v>
      </c>
      <c r="DD298" t="s">
        <v>256</v>
      </c>
      <c r="DE298" t="s">
        <v>20345</v>
      </c>
      <c r="DF298" t="s">
        <v>4158</v>
      </c>
    </row>
    <row r="299" spans="97:110" x14ac:dyDescent="0.25">
      <c r="CS299" t="s">
        <v>14196</v>
      </c>
      <c r="CT299" t="s">
        <v>4030</v>
      </c>
      <c r="CU299" t="s">
        <v>4034</v>
      </c>
      <c r="CV299" t="s">
        <v>20734</v>
      </c>
      <c r="CW299" t="s">
        <v>8389</v>
      </c>
      <c r="CY299" t="s">
        <v>4105</v>
      </c>
      <c r="DA299" t="s">
        <v>4133</v>
      </c>
      <c r="DB299">
        <v>1</v>
      </c>
      <c r="DC299" t="s">
        <v>13410</v>
      </c>
      <c r="DD299" t="s">
        <v>256</v>
      </c>
      <c r="DE299" t="s">
        <v>20734</v>
      </c>
      <c r="DF299" t="s">
        <v>4158</v>
      </c>
    </row>
    <row r="300" spans="97:110" x14ac:dyDescent="0.25">
      <c r="CS300" t="s">
        <v>20743</v>
      </c>
      <c r="CT300" t="s">
        <v>4050</v>
      </c>
      <c r="CU300" t="s">
        <v>4109</v>
      </c>
      <c r="CV300" t="s">
        <v>20522</v>
      </c>
      <c r="CW300" t="s">
        <v>8257</v>
      </c>
      <c r="CX300" t="s">
        <v>8301</v>
      </c>
      <c r="CY300" t="s">
        <v>4111</v>
      </c>
      <c r="DA300" t="s">
        <v>4133</v>
      </c>
      <c r="DB300">
        <v>1</v>
      </c>
      <c r="DC300" t="s">
        <v>20744</v>
      </c>
      <c r="DD300" t="s">
        <v>256</v>
      </c>
      <c r="DE300" t="s">
        <v>20522</v>
      </c>
      <c r="DF300" t="s">
        <v>4158</v>
      </c>
    </row>
    <row r="301" spans="97:110" x14ac:dyDescent="0.25">
      <c r="CS301" t="s">
        <v>20745</v>
      </c>
      <c r="CT301" t="s">
        <v>4030</v>
      </c>
      <c r="CU301" t="s">
        <v>4109</v>
      </c>
      <c r="CV301" t="s">
        <v>20491</v>
      </c>
      <c r="CW301" t="s">
        <v>8829</v>
      </c>
      <c r="CX301" t="s">
        <v>4485</v>
      </c>
      <c r="CY301" t="s">
        <v>4111</v>
      </c>
      <c r="DA301" t="s">
        <v>4133</v>
      </c>
      <c r="DB301">
        <v>1</v>
      </c>
      <c r="DC301" t="s">
        <v>20746</v>
      </c>
      <c r="DD301" t="s">
        <v>256</v>
      </c>
      <c r="DE301" t="s">
        <v>20491</v>
      </c>
      <c r="DF301" t="s">
        <v>4158</v>
      </c>
    </row>
    <row r="302" spans="97:110" x14ac:dyDescent="0.25">
      <c r="CS302" t="s">
        <v>8287</v>
      </c>
      <c r="CT302" t="s">
        <v>4050</v>
      </c>
      <c r="CU302" t="s">
        <v>4032</v>
      </c>
      <c r="CV302" t="s">
        <v>20747</v>
      </c>
      <c r="CW302" t="s">
        <v>4176</v>
      </c>
      <c r="CY302" t="s">
        <v>4105</v>
      </c>
      <c r="CZ302" s="17">
        <v>0.5</v>
      </c>
      <c r="DA302" t="s">
        <v>4133</v>
      </c>
      <c r="DB302">
        <v>1</v>
      </c>
      <c r="DC302" t="s">
        <v>20748</v>
      </c>
      <c r="DD302" t="s">
        <v>256</v>
      </c>
      <c r="DE302" t="s">
        <v>20747</v>
      </c>
      <c r="DF302" t="s">
        <v>4158</v>
      </c>
    </row>
    <row r="303" spans="97:110" x14ac:dyDescent="0.25">
      <c r="CS303" t="s">
        <v>8289</v>
      </c>
      <c r="CT303" t="s">
        <v>4050</v>
      </c>
      <c r="CU303" t="s">
        <v>4032</v>
      </c>
      <c r="CV303" t="s">
        <v>20553</v>
      </c>
      <c r="CW303" t="s">
        <v>4176</v>
      </c>
      <c r="CY303" t="s">
        <v>4105</v>
      </c>
      <c r="CZ303" s="17">
        <v>0.5</v>
      </c>
      <c r="DA303" t="s">
        <v>4133</v>
      </c>
      <c r="DB303">
        <v>1</v>
      </c>
      <c r="DC303" t="s">
        <v>20748</v>
      </c>
      <c r="DD303" t="s">
        <v>256</v>
      </c>
      <c r="DE303" t="s">
        <v>20553</v>
      </c>
      <c r="DF303" t="s">
        <v>4158</v>
      </c>
    </row>
    <row r="304" spans="97:110" x14ac:dyDescent="0.25">
      <c r="CS304" t="s">
        <v>8288</v>
      </c>
      <c r="CT304" t="s">
        <v>4050</v>
      </c>
      <c r="CU304" t="s">
        <v>4032</v>
      </c>
      <c r="CV304" t="s">
        <v>21207</v>
      </c>
      <c r="CW304" t="s">
        <v>4176</v>
      </c>
      <c r="CY304" t="s">
        <v>4105</v>
      </c>
      <c r="CZ304" s="17">
        <v>0.5</v>
      </c>
      <c r="DA304" t="s">
        <v>4133</v>
      </c>
      <c r="DB304">
        <v>1</v>
      </c>
      <c r="DC304" t="s">
        <v>20748</v>
      </c>
      <c r="DD304" t="s">
        <v>256</v>
      </c>
      <c r="DE304" t="s">
        <v>21207</v>
      </c>
      <c r="DF304" t="s">
        <v>4158</v>
      </c>
    </row>
    <row r="305" spans="97:110" x14ac:dyDescent="0.25">
      <c r="CS305" t="s">
        <v>8290</v>
      </c>
      <c r="CT305" t="s">
        <v>4050</v>
      </c>
      <c r="CU305" t="s">
        <v>4034</v>
      </c>
      <c r="CV305" t="s">
        <v>21163</v>
      </c>
      <c r="CW305" t="s">
        <v>4176</v>
      </c>
      <c r="CY305" t="s">
        <v>4105</v>
      </c>
      <c r="CZ305" s="17">
        <v>0.5</v>
      </c>
      <c r="DA305" t="s">
        <v>4133</v>
      </c>
      <c r="DB305">
        <v>1</v>
      </c>
      <c r="DC305" t="s">
        <v>20748</v>
      </c>
      <c r="DD305" t="s">
        <v>256</v>
      </c>
      <c r="DE305" t="s">
        <v>21163</v>
      </c>
      <c r="DF305" t="s">
        <v>4158</v>
      </c>
    </row>
    <row r="306" spans="97:110" x14ac:dyDescent="0.25">
      <c r="CS306" t="s">
        <v>21208</v>
      </c>
      <c r="CT306" t="s">
        <v>4030</v>
      </c>
      <c r="CU306" t="s">
        <v>4109</v>
      </c>
      <c r="CV306" t="s">
        <v>21160</v>
      </c>
      <c r="CW306" t="s">
        <v>8455</v>
      </c>
      <c r="CY306" t="s">
        <v>4111</v>
      </c>
      <c r="DA306" t="s">
        <v>4133</v>
      </c>
      <c r="DB306">
        <v>1</v>
      </c>
      <c r="DC306" t="s">
        <v>21209</v>
      </c>
      <c r="DD306" t="s">
        <v>256</v>
      </c>
      <c r="DE306" t="s">
        <v>21160</v>
      </c>
      <c r="DF306" t="s">
        <v>4158</v>
      </c>
    </row>
    <row r="307" spans="97:110" x14ac:dyDescent="0.25">
      <c r="CS307" t="s">
        <v>20749</v>
      </c>
      <c r="CT307" t="s">
        <v>4050</v>
      </c>
      <c r="CU307" t="s">
        <v>4109</v>
      </c>
      <c r="CV307" t="s">
        <v>20639</v>
      </c>
      <c r="CW307" t="s">
        <v>4207</v>
      </c>
      <c r="CX307" t="s">
        <v>4413</v>
      </c>
      <c r="CY307" t="s">
        <v>4111</v>
      </c>
      <c r="DA307" t="s">
        <v>4133</v>
      </c>
      <c r="DB307">
        <v>1</v>
      </c>
      <c r="DC307" t="s">
        <v>8615</v>
      </c>
      <c r="DD307" t="s">
        <v>2600</v>
      </c>
      <c r="DE307" t="s">
        <v>20639</v>
      </c>
      <c r="DF307" t="s">
        <v>4158</v>
      </c>
    </row>
    <row r="308" spans="97:110" x14ac:dyDescent="0.25">
      <c r="CS308" t="s">
        <v>21210</v>
      </c>
      <c r="CT308" t="s">
        <v>4030</v>
      </c>
      <c r="CU308" t="s">
        <v>4027</v>
      </c>
      <c r="CV308" t="s">
        <v>21136</v>
      </c>
      <c r="CW308" t="s">
        <v>15643</v>
      </c>
      <c r="CX308" t="s">
        <v>4217</v>
      </c>
      <c r="CY308" t="s">
        <v>4105</v>
      </c>
      <c r="DA308" t="s">
        <v>4133</v>
      </c>
      <c r="DB308">
        <v>1</v>
      </c>
      <c r="DC308" t="s">
        <v>21211</v>
      </c>
      <c r="DD308" t="s">
        <v>2674</v>
      </c>
      <c r="DE308" t="s">
        <v>21136</v>
      </c>
      <c r="DF308" t="s">
        <v>4158</v>
      </c>
    </row>
  </sheetData>
  <autoFilter ref="BX1:CQ159" xr:uid="{B05F8C36-D015-4458-9A5E-0BF31CD1FD06}"/>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279D7-2C06-48DB-886C-95BBC2868B92}">
  <dimension ref="H7:O10"/>
  <sheetViews>
    <sheetView workbookViewId="0">
      <selection activeCell="J15" sqref="J15"/>
    </sheetView>
  </sheetViews>
  <sheetFormatPr defaultRowHeight="15" x14ac:dyDescent="0.25"/>
  <cols>
    <col min="8" max="8" width="24.7109375" bestFit="1" customWidth="1"/>
  </cols>
  <sheetData>
    <row r="7" spans="8:15" x14ac:dyDescent="0.25">
      <c r="H7" t="s">
        <v>4593</v>
      </c>
      <c r="I7" t="s">
        <v>4594</v>
      </c>
      <c r="J7" t="s">
        <v>4595</v>
      </c>
      <c r="K7" t="s">
        <v>4596</v>
      </c>
      <c r="L7" t="s">
        <v>4597</v>
      </c>
      <c r="M7" t="s">
        <v>4598</v>
      </c>
      <c r="N7" t="s">
        <v>4599</v>
      </c>
      <c r="O7" t="s">
        <v>4600</v>
      </c>
    </row>
    <row r="8" spans="8:15" x14ac:dyDescent="0.25">
      <c r="H8" t="s">
        <v>4601</v>
      </c>
      <c r="I8" s="104">
        <v>46118.403923611113</v>
      </c>
      <c r="J8" t="s">
        <v>2650</v>
      </c>
      <c r="K8" t="s">
        <v>4600</v>
      </c>
      <c r="L8" t="s">
        <v>4602</v>
      </c>
      <c r="M8" t="s">
        <v>4603</v>
      </c>
      <c r="N8" t="s">
        <v>4604</v>
      </c>
      <c r="O8" t="s">
        <v>4605</v>
      </c>
    </row>
    <row r="9" spans="8:15" x14ac:dyDescent="0.25">
      <c r="H9" t="s">
        <v>4606</v>
      </c>
      <c r="I9" s="104">
        <v>46118.399745370371</v>
      </c>
      <c r="J9" t="s">
        <v>2650</v>
      </c>
      <c r="K9" t="s">
        <v>4600</v>
      </c>
      <c r="L9" t="s">
        <v>4602</v>
      </c>
      <c r="M9" t="s">
        <v>4603</v>
      </c>
      <c r="N9" t="s">
        <v>4604</v>
      </c>
      <c r="O9" t="s">
        <v>4605</v>
      </c>
    </row>
    <row r="10" spans="8:15" x14ac:dyDescent="0.25">
      <c r="H10" t="s">
        <v>4607</v>
      </c>
      <c r="I10" s="104">
        <v>46118.398009259261</v>
      </c>
      <c r="J10" t="s">
        <v>2650</v>
      </c>
      <c r="K10" t="s">
        <v>4600</v>
      </c>
      <c r="L10" t="s">
        <v>4602</v>
      </c>
      <c r="M10" t="s">
        <v>4603</v>
      </c>
      <c r="N10" t="s">
        <v>4604</v>
      </c>
      <c r="O10" t="s">
        <v>4605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69C8A-E9C2-47DC-B2B7-9C427C247615}">
  <dimension ref="B1:W27"/>
  <sheetViews>
    <sheetView workbookViewId="0">
      <selection activeCell="F16" sqref="F16"/>
    </sheetView>
  </sheetViews>
  <sheetFormatPr defaultRowHeight="15" x14ac:dyDescent="0.25"/>
  <cols>
    <col min="2" max="2" width="38.85546875" bestFit="1" customWidth="1"/>
    <col min="3" max="3" width="14.85546875" style="57" bestFit="1" customWidth="1"/>
    <col min="4" max="4" width="25.140625" customWidth="1"/>
  </cols>
  <sheetData>
    <row r="1" spans="2:23" ht="15.75" thickBot="1" x14ac:dyDescent="0.3"/>
    <row r="2" spans="2:23" ht="15.75" thickBot="1" x14ac:dyDescent="0.3">
      <c r="B2" s="156" t="s">
        <v>4101</v>
      </c>
      <c r="C2" s="158" t="s">
        <v>8894</v>
      </c>
      <c r="I2" t="s">
        <v>10535</v>
      </c>
      <c r="J2" t="s">
        <v>10536</v>
      </c>
      <c r="K2" t="s">
        <v>22319</v>
      </c>
      <c r="L2" t="s">
        <v>22320</v>
      </c>
      <c r="M2" t="s">
        <v>22321</v>
      </c>
      <c r="N2" t="s">
        <v>22322</v>
      </c>
      <c r="O2" t="s">
        <v>22323</v>
      </c>
      <c r="P2" t="s">
        <v>22324</v>
      </c>
      <c r="Q2" t="s">
        <v>22325</v>
      </c>
      <c r="R2" t="s">
        <v>22326</v>
      </c>
      <c r="S2" t="s">
        <v>22327</v>
      </c>
      <c r="T2" t="s">
        <v>22328</v>
      </c>
      <c r="U2" t="s">
        <v>22329</v>
      </c>
      <c r="V2" t="s">
        <v>22330</v>
      </c>
      <c r="W2" t="s">
        <v>22331</v>
      </c>
    </row>
    <row r="3" spans="2:23" ht="15.75" thickBot="1" x14ac:dyDescent="0.3">
      <c r="B3" s="157" t="s">
        <v>8895</v>
      </c>
      <c r="C3" s="154">
        <v>6</v>
      </c>
      <c r="D3" t="s">
        <v>74</v>
      </c>
      <c r="E3" s="155"/>
      <c r="I3" t="s">
        <v>22332</v>
      </c>
      <c r="J3" t="s">
        <v>895</v>
      </c>
      <c r="K3" t="s">
        <v>651</v>
      </c>
      <c r="L3" t="s">
        <v>54</v>
      </c>
      <c r="M3">
        <v>5</v>
      </c>
      <c r="N3">
        <v>3</v>
      </c>
      <c r="Q3">
        <v>15</v>
      </c>
      <c r="U3">
        <v>15</v>
      </c>
      <c r="V3">
        <v>13</v>
      </c>
      <c r="W3" s="183">
        <v>0.86699999999999999</v>
      </c>
    </row>
    <row r="4" spans="2:23" ht="15.75" thickBot="1" x14ac:dyDescent="0.3">
      <c r="B4" s="157" t="s">
        <v>375</v>
      </c>
      <c r="C4" s="154">
        <v>42</v>
      </c>
      <c r="D4" t="s">
        <v>8898</v>
      </c>
      <c r="E4" s="155"/>
      <c r="I4" t="s">
        <v>22332</v>
      </c>
      <c r="J4" t="s">
        <v>2001</v>
      </c>
      <c r="K4" t="s">
        <v>205</v>
      </c>
      <c r="L4" t="s">
        <v>54</v>
      </c>
      <c r="M4">
        <v>5</v>
      </c>
      <c r="N4">
        <v>0</v>
      </c>
      <c r="P4">
        <v>1</v>
      </c>
      <c r="R4">
        <v>7</v>
      </c>
      <c r="U4">
        <v>8</v>
      </c>
      <c r="V4">
        <v>7</v>
      </c>
      <c r="W4" s="183">
        <v>0.875</v>
      </c>
    </row>
    <row r="5" spans="2:23" ht="15.75" thickBot="1" x14ac:dyDescent="0.3">
      <c r="B5" s="157" t="s">
        <v>636</v>
      </c>
      <c r="C5" s="154">
        <v>38</v>
      </c>
      <c r="D5" t="s">
        <v>205</v>
      </c>
      <c r="E5" s="155"/>
      <c r="I5" t="s">
        <v>22332</v>
      </c>
      <c r="J5" t="s">
        <v>2001</v>
      </c>
      <c r="K5" t="s">
        <v>211</v>
      </c>
      <c r="L5" t="s">
        <v>54</v>
      </c>
      <c r="M5">
        <v>5</v>
      </c>
      <c r="N5">
        <v>0</v>
      </c>
      <c r="Q5">
        <v>1</v>
      </c>
      <c r="R5">
        <v>6</v>
      </c>
      <c r="U5">
        <v>7</v>
      </c>
      <c r="V5">
        <v>7</v>
      </c>
      <c r="W5" s="183">
        <v>1</v>
      </c>
    </row>
    <row r="6" spans="2:23" ht="15.75" thickBot="1" x14ac:dyDescent="0.3">
      <c r="B6" s="157" t="s">
        <v>8896</v>
      </c>
      <c r="C6" s="154">
        <v>17</v>
      </c>
      <c r="D6" t="s">
        <v>79</v>
      </c>
      <c r="E6" s="155"/>
      <c r="I6" t="s">
        <v>22332</v>
      </c>
      <c r="J6" t="s">
        <v>2001</v>
      </c>
      <c r="K6" t="s">
        <v>217</v>
      </c>
      <c r="L6" t="s">
        <v>54</v>
      </c>
      <c r="M6">
        <v>5</v>
      </c>
      <c r="N6">
        <v>0</v>
      </c>
      <c r="P6">
        <v>1</v>
      </c>
      <c r="U6">
        <v>1</v>
      </c>
    </row>
    <row r="7" spans="2:23" ht="15.75" thickBot="1" x14ac:dyDescent="0.3">
      <c r="B7" s="157" t="s">
        <v>8897</v>
      </c>
      <c r="C7" s="154">
        <v>4</v>
      </c>
      <c r="D7" t="s">
        <v>8899</v>
      </c>
      <c r="E7" s="155"/>
      <c r="I7" t="s">
        <v>22332</v>
      </c>
      <c r="J7" t="s">
        <v>2001</v>
      </c>
      <c r="K7" t="s">
        <v>220</v>
      </c>
      <c r="L7" t="s">
        <v>54</v>
      </c>
      <c r="M7">
        <v>5</v>
      </c>
      <c r="N7">
        <v>0</v>
      </c>
      <c r="Q7">
        <v>1</v>
      </c>
      <c r="U7">
        <v>1</v>
      </c>
    </row>
    <row r="8" spans="2:23" ht="15.75" thickBot="1" x14ac:dyDescent="0.3">
      <c r="B8" s="157" t="s">
        <v>912</v>
      </c>
      <c r="C8" s="154">
        <v>44</v>
      </c>
      <c r="D8" t="s">
        <v>8900</v>
      </c>
      <c r="E8" s="155"/>
      <c r="I8" t="s">
        <v>22332</v>
      </c>
      <c r="J8" t="s">
        <v>2001</v>
      </c>
      <c r="K8" t="s">
        <v>223</v>
      </c>
      <c r="L8" t="s">
        <v>54</v>
      </c>
      <c r="M8">
        <v>2</v>
      </c>
      <c r="N8">
        <v>0</v>
      </c>
      <c r="R8">
        <v>6</v>
      </c>
      <c r="U8">
        <v>6</v>
      </c>
    </row>
    <row r="9" spans="2:23" ht="15.75" thickBot="1" x14ac:dyDescent="0.3">
      <c r="B9" s="157" t="s">
        <v>1007</v>
      </c>
      <c r="C9" s="154">
        <v>175</v>
      </c>
      <c r="D9" t="s">
        <v>8901</v>
      </c>
      <c r="E9" s="155"/>
      <c r="I9" t="s">
        <v>22332</v>
      </c>
      <c r="J9" t="s">
        <v>2001</v>
      </c>
      <c r="K9" t="s">
        <v>226</v>
      </c>
      <c r="L9" t="s">
        <v>54</v>
      </c>
      <c r="M9">
        <v>2</v>
      </c>
      <c r="N9">
        <v>0</v>
      </c>
      <c r="Q9">
        <v>2</v>
      </c>
      <c r="R9">
        <v>7</v>
      </c>
      <c r="U9">
        <v>9</v>
      </c>
      <c r="V9">
        <v>9</v>
      </c>
      <c r="W9" s="183">
        <v>1</v>
      </c>
    </row>
    <row r="10" spans="2:23" ht="15.75" thickBot="1" x14ac:dyDescent="0.3">
      <c r="B10" s="157" t="s">
        <v>1133</v>
      </c>
      <c r="C10" s="154">
        <v>4</v>
      </c>
      <c r="D10" t="s">
        <v>8902</v>
      </c>
      <c r="E10" s="155"/>
      <c r="I10" t="s">
        <v>22332</v>
      </c>
      <c r="J10" t="s">
        <v>2001</v>
      </c>
      <c r="K10" t="s">
        <v>235</v>
      </c>
      <c r="L10" t="s">
        <v>54</v>
      </c>
      <c r="M10">
        <v>5</v>
      </c>
      <c r="N10">
        <v>0</v>
      </c>
      <c r="R10">
        <v>3</v>
      </c>
      <c r="U10">
        <v>3</v>
      </c>
      <c r="V10">
        <v>3</v>
      </c>
      <c r="W10" s="183">
        <v>1</v>
      </c>
    </row>
    <row r="11" spans="2:23" ht="15.75" thickBot="1" x14ac:dyDescent="0.3">
      <c r="B11" s="157" t="s">
        <v>1306</v>
      </c>
      <c r="C11" s="154">
        <v>16</v>
      </c>
      <c r="D11" t="s">
        <v>226</v>
      </c>
      <c r="E11" s="155"/>
      <c r="I11" t="s">
        <v>22332</v>
      </c>
      <c r="J11" t="s">
        <v>2001</v>
      </c>
      <c r="K11" t="s">
        <v>241</v>
      </c>
      <c r="L11" t="s">
        <v>54</v>
      </c>
      <c r="M11">
        <v>5</v>
      </c>
      <c r="N11">
        <v>0</v>
      </c>
      <c r="P11">
        <v>2</v>
      </c>
      <c r="Q11">
        <v>8</v>
      </c>
      <c r="U11">
        <v>10</v>
      </c>
      <c r="V11">
        <v>10</v>
      </c>
      <c r="W11" s="183">
        <v>1</v>
      </c>
    </row>
    <row r="12" spans="2:23" ht="15.75" thickBot="1" x14ac:dyDescent="0.3">
      <c r="B12" s="157" t="s">
        <v>1573</v>
      </c>
      <c r="C12" s="154">
        <v>9</v>
      </c>
      <c r="D12" t="s">
        <v>8903</v>
      </c>
      <c r="E12" s="155"/>
      <c r="I12" t="s">
        <v>22332</v>
      </c>
      <c r="J12" t="s">
        <v>2001</v>
      </c>
      <c r="K12" t="s">
        <v>2345</v>
      </c>
      <c r="L12" t="s">
        <v>54</v>
      </c>
      <c r="M12">
        <v>2</v>
      </c>
      <c r="N12">
        <v>0</v>
      </c>
      <c r="R12">
        <v>4</v>
      </c>
      <c r="U12">
        <v>4</v>
      </c>
      <c r="V12">
        <v>4</v>
      </c>
      <c r="W12" s="183">
        <v>1</v>
      </c>
    </row>
    <row r="13" spans="2:23" ht="15.75" thickBot="1" x14ac:dyDescent="0.3">
      <c r="B13" s="157" t="s">
        <v>1608</v>
      </c>
      <c r="C13" s="154">
        <v>9</v>
      </c>
      <c r="D13" t="s">
        <v>72</v>
      </c>
      <c r="E13" s="155"/>
      <c r="I13" t="s">
        <v>22332</v>
      </c>
      <c r="J13" t="s">
        <v>2001</v>
      </c>
      <c r="K13" t="s">
        <v>247</v>
      </c>
      <c r="L13" t="s">
        <v>54</v>
      </c>
      <c r="M13">
        <v>5</v>
      </c>
      <c r="N13">
        <v>0</v>
      </c>
      <c r="Q13">
        <v>1</v>
      </c>
      <c r="U13">
        <v>1</v>
      </c>
    </row>
    <row r="14" spans="2:23" ht="15.75" thickBot="1" x14ac:dyDescent="0.3">
      <c r="B14" s="157" t="s">
        <v>1840</v>
      </c>
      <c r="C14" s="154">
        <v>19</v>
      </c>
      <c r="D14" t="s">
        <v>84</v>
      </c>
      <c r="E14" s="155"/>
      <c r="I14" t="s">
        <v>22332</v>
      </c>
      <c r="J14" t="s">
        <v>2001</v>
      </c>
      <c r="K14" t="s">
        <v>256</v>
      </c>
      <c r="L14" t="s">
        <v>54</v>
      </c>
      <c r="M14">
        <v>5</v>
      </c>
      <c r="N14">
        <v>0</v>
      </c>
      <c r="R14">
        <v>1</v>
      </c>
      <c r="U14">
        <v>1</v>
      </c>
      <c r="V14">
        <v>1</v>
      </c>
      <c r="W14" s="183">
        <v>1</v>
      </c>
    </row>
    <row r="15" spans="2:23" ht="15.75" thickBot="1" x14ac:dyDescent="0.3">
      <c r="B15" s="157" t="s">
        <v>1893</v>
      </c>
      <c r="C15" s="154">
        <v>5</v>
      </c>
      <c r="D15" t="s">
        <v>235</v>
      </c>
      <c r="E15" s="155"/>
      <c r="I15" t="s">
        <v>22332</v>
      </c>
      <c r="J15" t="s">
        <v>2171</v>
      </c>
      <c r="K15" t="s">
        <v>2142</v>
      </c>
      <c r="L15" t="s">
        <v>54</v>
      </c>
      <c r="M15">
        <v>4</v>
      </c>
      <c r="N15">
        <v>0</v>
      </c>
      <c r="P15">
        <v>2</v>
      </c>
      <c r="U15">
        <v>2</v>
      </c>
      <c r="V15">
        <v>2</v>
      </c>
      <c r="W15" s="183">
        <v>1</v>
      </c>
    </row>
    <row r="16" spans="2:23" ht="15.75" thickBot="1" x14ac:dyDescent="0.3">
      <c r="B16" s="157" t="s">
        <v>2106</v>
      </c>
      <c r="C16" s="154">
        <v>18</v>
      </c>
      <c r="D16" t="s">
        <v>85</v>
      </c>
      <c r="E16" s="155"/>
      <c r="I16" t="s">
        <v>22332</v>
      </c>
      <c r="J16" t="s">
        <v>2409</v>
      </c>
      <c r="K16" t="s">
        <v>1688</v>
      </c>
      <c r="L16" t="s">
        <v>54</v>
      </c>
      <c r="M16">
        <v>3</v>
      </c>
      <c r="N16">
        <v>0</v>
      </c>
      <c r="Q16">
        <v>3</v>
      </c>
      <c r="R16">
        <v>12</v>
      </c>
      <c r="U16">
        <v>15</v>
      </c>
      <c r="V16">
        <v>14</v>
      </c>
      <c r="W16" s="183">
        <v>0.93300000000000005</v>
      </c>
    </row>
    <row r="17" spans="2:23" ht="15.75" thickBot="1" x14ac:dyDescent="0.3">
      <c r="B17" s="157" t="s">
        <v>2113</v>
      </c>
      <c r="C17" s="154">
        <v>82</v>
      </c>
      <c r="D17" t="s">
        <v>241</v>
      </c>
      <c r="E17" s="155"/>
      <c r="I17" t="s">
        <v>22332</v>
      </c>
      <c r="J17" t="s">
        <v>2409</v>
      </c>
      <c r="K17" t="s">
        <v>1910</v>
      </c>
      <c r="L17" t="s">
        <v>54</v>
      </c>
      <c r="M17">
        <v>3</v>
      </c>
      <c r="N17">
        <v>0</v>
      </c>
      <c r="P17">
        <v>3</v>
      </c>
      <c r="R17">
        <v>2</v>
      </c>
      <c r="U17">
        <v>5</v>
      </c>
      <c r="V17">
        <v>2</v>
      </c>
      <c r="W17" s="183">
        <v>0.4</v>
      </c>
    </row>
    <row r="18" spans="2:23" ht="15.75" thickBot="1" x14ac:dyDescent="0.3">
      <c r="B18" s="157" t="s">
        <v>2512</v>
      </c>
      <c r="C18" s="154">
        <v>6</v>
      </c>
      <c r="D18" t="s">
        <v>247</v>
      </c>
      <c r="E18" s="155"/>
      <c r="I18" t="s">
        <v>22332</v>
      </c>
      <c r="J18" t="s">
        <v>2650</v>
      </c>
      <c r="K18" t="s">
        <v>74</v>
      </c>
      <c r="L18" t="s">
        <v>54</v>
      </c>
      <c r="M18">
        <v>5</v>
      </c>
      <c r="N18">
        <v>0</v>
      </c>
      <c r="P18">
        <v>2</v>
      </c>
      <c r="Q18">
        <v>1</v>
      </c>
      <c r="U18">
        <v>3</v>
      </c>
      <c r="V18">
        <v>2</v>
      </c>
      <c r="W18" s="183">
        <v>0.66700000000000004</v>
      </c>
    </row>
    <row r="19" spans="2:23" ht="15.75" thickBot="1" x14ac:dyDescent="0.3">
      <c r="B19" s="157" t="s">
        <v>2521</v>
      </c>
      <c r="C19" s="154">
        <v>89</v>
      </c>
      <c r="D19" t="s">
        <v>250</v>
      </c>
      <c r="E19" s="155"/>
      <c r="I19" t="s">
        <v>22332</v>
      </c>
      <c r="J19" t="s">
        <v>2650</v>
      </c>
      <c r="K19" t="s">
        <v>76</v>
      </c>
      <c r="L19" t="s">
        <v>54</v>
      </c>
      <c r="M19">
        <v>5</v>
      </c>
      <c r="N19">
        <v>0</v>
      </c>
      <c r="Q19">
        <v>2</v>
      </c>
      <c r="U19">
        <v>2</v>
      </c>
      <c r="V19">
        <v>2</v>
      </c>
      <c r="W19" s="183">
        <v>1</v>
      </c>
    </row>
    <row r="20" spans="2:23" ht="15.75" thickBot="1" x14ac:dyDescent="0.3">
      <c r="B20" s="157" t="s">
        <v>2577</v>
      </c>
      <c r="C20" s="154">
        <v>16</v>
      </c>
      <c r="D20" t="s">
        <v>8904</v>
      </c>
      <c r="E20" s="155"/>
      <c r="I20" t="s">
        <v>22332</v>
      </c>
      <c r="J20" t="s">
        <v>2650</v>
      </c>
      <c r="K20" t="s">
        <v>79</v>
      </c>
      <c r="L20" t="s">
        <v>54</v>
      </c>
      <c r="M20">
        <v>5</v>
      </c>
      <c r="N20">
        <v>0</v>
      </c>
      <c r="R20">
        <v>1</v>
      </c>
      <c r="U20">
        <v>1</v>
      </c>
      <c r="V20">
        <v>1</v>
      </c>
      <c r="W20" s="183">
        <v>1</v>
      </c>
    </row>
    <row r="21" spans="2:23" x14ac:dyDescent="0.25">
      <c r="I21" t="s">
        <v>22332</v>
      </c>
      <c r="J21" t="s">
        <v>2650</v>
      </c>
      <c r="K21" t="s">
        <v>73</v>
      </c>
      <c r="L21" t="s">
        <v>54</v>
      </c>
      <c r="M21">
        <v>5</v>
      </c>
      <c r="N21">
        <v>0</v>
      </c>
      <c r="P21">
        <v>3</v>
      </c>
      <c r="U21">
        <v>3</v>
      </c>
      <c r="V21">
        <v>3</v>
      </c>
      <c r="W21" s="183">
        <v>1</v>
      </c>
    </row>
    <row r="22" spans="2:23" x14ac:dyDescent="0.25">
      <c r="I22" t="s">
        <v>22332</v>
      </c>
      <c r="J22" t="s">
        <v>2650</v>
      </c>
      <c r="K22" t="s">
        <v>71</v>
      </c>
      <c r="L22" t="s">
        <v>54</v>
      </c>
      <c r="M22">
        <v>5</v>
      </c>
      <c r="N22">
        <v>0</v>
      </c>
      <c r="R22">
        <v>3</v>
      </c>
      <c r="U22">
        <v>3</v>
      </c>
      <c r="V22">
        <v>3</v>
      </c>
      <c r="W22" s="183">
        <v>1</v>
      </c>
    </row>
    <row r="23" spans="2:23" x14ac:dyDescent="0.25">
      <c r="I23" t="s">
        <v>22332</v>
      </c>
      <c r="J23" t="s">
        <v>2650</v>
      </c>
      <c r="K23" t="s">
        <v>72</v>
      </c>
      <c r="L23" t="s">
        <v>54</v>
      </c>
      <c r="M23">
        <v>5</v>
      </c>
      <c r="N23">
        <v>0</v>
      </c>
      <c r="R23">
        <v>1</v>
      </c>
      <c r="U23">
        <v>1</v>
      </c>
    </row>
    <row r="24" spans="2:23" x14ac:dyDescent="0.25">
      <c r="I24" t="s">
        <v>22332</v>
      </c>
      <c r="J24" t="s">
        <v>2650</v>
      </c>
      <c r="K24" t="s">
        <v>80</v>
      </c>
      <c r="L24" t="s">
        <v>54</v>
      </c>
      <c r="M24">
        <v>5</v>
      </c>
      <c r="N24">
        <v>0</v>
      </c>
      <c r="P24">
        <v>1</v>
      </c>
      <c r="U24">
        <v>1</v>
      </c>
      <c r="V24">
        <v>1</v>
      </c>
      <c r="W24" s="183">
        <v>1</v>
      </c>
    </row>
    <row r="25" spans="2:23" x14ac:dyDescent="0.25">
      <c r="I25" t="s">
        <v>22332</v>
      </c>
      <c r="J25" t="s">
        <v>2650</v>
      </c>
      <c r="K25" t="s">
        <v>84</v>
      </c>
      <c r="L25" t="s">
        <v>54</v>
      </c>
      <c r="M25">
        <v>5</v>
      </c>
      <c r="N25">
        <v>0</v>
      </c>
      <c r="Q25">
        <v>1</v>
      </c>
      <c r="U25">
        <v>1</v>
      </c>
      <c r="V25">
        <v>1</v>
      </c>
      <c r="W25" s="183">
        <v>1</v>
      </c>
    </row>
    <row r="26" spans="2:23" x14ac:dyDescent="0.25">
      <c r="I26" t="s">
        <v>22332</v>
      </c>
      <c r="J26" t="s">
        <v>2650</v>
      </c>
      <c r="K26" t="s">
        <v>77</v>
      </c>
      <c r="L26" t="s">
        <v>54</v>
      </c>
      <c r="M26">
        <v>5</v>
      </c>
      <c r="N26">
        <v>0</v>
      </c>
      <c r="Q26">
        <v>2</v>
      </c>
      <c r="U26">
        <v>2</v>
      </c>
    </row>
    <row r="27" spans="2:23" x14ac:dyDescent="0.25">
      <c r="I27" t="s">
        <v>22332</v>
      </c>
      <c r="J27" t="s">
        <v>2650</v>
      </c>
      <c r="K27" t="s">
        <v>85</v>
      </c>
      <c r="L27" t="s">
        <v>54</v>
      </c>
      <c r="M27">
        <v>5</v>
      </c>
      <c r="N27">
        <v>0</v>
      </c>
      <c r="Q27">
        <v>1</v>
      </c>
      <c r="R27">
        <v>1</v>
      </c>
      <c r="U27">
        <v>2</v>
      </c>
      <c r="V27">
        <v>1</v>
      </c>
      <c r="W27" s="183">
        <v>0.5</v>
      </c>
    </row>
  </sheetData>
  <hyperlinks>
    <hyperlink ref="B3" r:id="rId1" display="mailto:Amy.Smiley@corp.spdatallc.com" xr:uid="{E420A69E-1FE4-440A-A37D-B81386FF9287}"/>
    <hyperlink ref="B4" r:id="rId2" display="mailto:angelica.gonzalez@corp.spdatallc.com" xr:uid="{8440B314-7EA6-457A-86F3-C672DF1752CA}"/>
    <hyperlink ref="B5" r:id="rId3" display="mailto:Cassiddy.Jordan@corp.spdatallc.com" xr:uid="{1B7B6ED3-DD9B-4F53-8DC4-BA18C67C4E79}"/>
    <hyperlink ref="B6" r:id="rId4" display="mailto:Chanetta.Gant@corp.spdatallc.com" xr:uid="{DD571533-5F68-4126-B089-1F37190B2CAA}"/>
    <hyperlink ref="B7" r:id="rId5" display="mailto:Christina.J.Harris@corp.spdatallc.com" xr:uid="{933D71D1-591A-4DB4-80FA-811E3E991684}"/>
    <hyperlink ref="B8" r:id="rId6" display="mailto:douglas.barnes@corp.spdatallc.com" xr:uid="{55158273-8501-4CE7-8E36-AAE07CD90528}"/>
    <hyperlink ref="B9" r:id="rId7" display="mailto:eric.brown@corp.spdatallc.com" xr:uid="{84819C25-3EBF-4474-8888-B03ED0EC8F00}"/>
    <hyperlink ref="B10" r:id="rId8" display="mailto:glenda.harper@corp.spdatallc.com" xr:uid="{F0D5A895-0B17-45FB-80AF-CD22E1DF366E}"/>
    <hyperlink ref="B11" r:id="rId9" display="mailto:Javier.Ottenwalder@corp.spdatallc.com" xr:uid="{B17E587A-EE7E-4ED9-A046-3190BEACB029}"/>
    <hyperlink ref="B12" r:id="rId10" display="mailto:Kellee.silva@corp.spdatallc.com" xr:uid="{11B1E112-22B3-4DE7-B8DD-720D19539D88}"/>
    <hyperlink ref="B13" r:id="rId11" display="mailto:Khadijah.Young@corp.spdatallc.com" xr:uid="{2021158E-017C-4B17-9A48-4265734A5015}"/>
    <hyperlink ref="B14" r:id="rId12" display="mailto:Matthew.Livingstone@corp.spdatallc.com" xr:uid="{6966FD3D-203D-459A-8878-52D9B08ECBCD}"/>
    <hyperlink ref="B15" r:id="rId13" display="mailto:Michael.Moyer@corp.spdatallc.com" xr:uid="{B04C6E4C-A68F-42D6-BBBE-8F86E1AE803E}"/>
    <hyperlink ref="B16" r:id="rId14" display="mailto:Perry.Young@corp.spdatallc.com" xr:uid="{A3F78B80-B78D-49E7-AFF7-C25CC33D03DF}"/>
    <hyperlink ref="B17" r:id="rId15" display="mailto:Prottasha.Prentice@corp.spdatallc.com" xr:uid="{A2ECB64E-0515-4A8D-9E3F-766B278E61F5}"/>
    <hyperlink ref="B18" r:id="rId16" display="mailto:Tika.Mayo@corp.spdatallc.com" xr:uid="{842C3D98-BA22-4672-9B91-1CD9F1917131}"/>
    <hyperlink ref="B19" r:id="rId17" display="mailto:Tina.Rogers@corp.spdatallc.com" xr:uid="{FD6CC301-24AD-4C78-AF3B-A9ECDBCF24F3}"/>
    <hyperlink ref="B20" r:id="rId18" display="mailto:uniqua.davis@corp.spdatallc.com" xr:uid="{066634F9-EE1D-4951-93D3-1E2723CCC217}"/>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086D6-709C-4E62-8656-98306EBA9D0F}">
  <dimension ref="A1:AE207"/>
  <sheetViews>
    <sheetView topLeftCell="N1" workbookViewId="0">
      <selection activeCell="AD17" sqref="AD17"/>
    </sheetView>
  </sheetViews>
  <sheetFormatPr defaultRowHeight="15" x14ac:dyDescent="0.25"/>
  <cols>
    <col min="1" max="20" width="20" bestFit="1" customWidth="1"/>
    <col min="21" max="21" width="19" customWidth="1"/>
    <col min="26" max="26" width="19" bestFit="1" customWidth="1"/>
  </cols>
  <sheetData>
    <row r="1" spans="1:31" x14ac:dyDescent="0.25">
      <c r="A1" t="s">
        <v>22333</v>
      </c>
      <c r="B1" t="s">
        <v>22334</v>
      </c>
      <c r="C1" t="s">
        <v>22335</v>
      </c>
      <c r="D1" t="s">
        <v>22336</v>
      </c>
      <c r="E1" t="s">
        <v>22337</v>
      </c>
      <c r="F1" t="s">
        <v>22338</v>
      </c>
      <c r="G1" t="s">
        <v>22339</v>
      </c>
      <c r="H1" t="s">
        <v>22340</v>
      </c>
      <c r="I1" t="s">
        <v>22341</v>
      </c>
      <c r="J1" t="s">
        <v>4014</v>
      </c>
      <c r="K1" t="s">
        <v>22342</v>
      </c>
      <c r="L1" t="s">
        <v>22343</v>
      </c>
      <c r="M1" t="s">
        <v>22344</v>
      </c>
      <c r="N1" t="s">
        <v>22345</v>
      </c>
      <c r="O1" t="s">
        <v>22346</v>
      </c>
      <c r="P1" t="s">
        <v>22347</v>
      </c>
      <c r="Q1" t="s">
        <v>22348</v>
      </c>
      <c r="R1" t="s">
        <v>22349</v>
      </c>
      <c r="S1" t="s">
        <v>22350</v>
      </c>
      <c r="T1" t="s">
        <v>22351</v>
      </c>
      <c r="U1" t="s">
        <v>22352</v>
      </c>
      <c r="V1" t="s">
        <v>22353</v>
      </c>
      <c r="Z1" t="s">
        <v>171</v>
      </c>
      <c r="AA1" t="s">
        <v>22871</v>
      </c>
      <c r="AB1" t="s">
        <v>22872</v>
      </c>
      <c r="AC1" t="s">
        <v>22873</v>
      </c>
      <c r="AE1" t="s">
        <v>22874</v>
      </c>
    </row>
    <row r="2" spans="1:31" x14ac:dyDescent="0.25">
      <c r="A2">
        <v>1</v>
      </c>
      <c r="B2" s="104">
        <v>46132.358587962961</v>
      </c>
      <c r="C2" s="104">
        <v>46132.362685185188</v>
      </c>
      <c r="D2" t="s">
        <v>22354</v>
      </c>
      <c r="F2" t="s">
        <v>84</v>
      </c>
      <c r="G2" s="124">
        <v>46132</v>
      </c>
      <c r="H2" t="s">
        <v>22355</v>
      </c>
      <c r="I2" s="128" t="s">
        <v>22356</v>
      </c>
      <c r="J2" t="s">
        <v>22357</v>
      </c>
      <c r="T2" t="s">
        <v>124</v>
      </c>
      <c r="V2" t="s">
        <v>22358</v>
      </c>
      <c r="X2" cm="1">
        <f t="array" ref="X2">SUMPRODUCT(--(J2:S2&lt;&gt;""))</f>
        <v>1</v>
      </c>
      <c r="Z2" t="str" cm="1">
        <f t="array" ref="Z2:Z13">_xlfn.UNIQUE(F2:F1000)</f>
        <v>Matthew Livingstone</v>
      </c>
      <c r="AA2">
        <f>SUMIFS(X:X, F:F, Z2)</f>
        <v>45</v>
      </c>
      <c r="AB2">
        <f>COUNTIFS(F:F, Z2)</f>
        <v>41</v>
      </c>
      <c r="AC2">
        <f>IF(U2=0, 0, T2/U2)</f>
        <v>0</v>
      </c>
      <c r="AD2">
        <f>IF(U2=0, 0, COUNTIFS(F:F, T2, T:T, "Yes") / U2)</f>
        <v>0</v>
      </c>
    </row>
    <row r="3" spans="1:31" x14ac:dyDescent="0.25">
      <c r="A3">
        <v>2</v>
      </c>
      <c r="B3" s="104">
        <v>46132.362812500003</v>
      </c>
      <c r="C3" s="104">
        <v>46132.472488425927</v>
      </c>
      <c r="D3" t="s">
        <v>22354</v>
      </c>
      <c r="F3" t="s">
        <v>84</v>
      </c>
      <c r="G3" s="124">
        <v>46132</v>
      </c>
      <c r="H3" t="s">
        <v>22359</v>
      </c>
      <c r="I3" s="128" t="s">
        <v>22360</v>
      </c>
      <c r="J3" t="s">
        <v>22361</v>
      </c>
      <c r="T3" t="s">
        <v>124</v>
      </c>
      <c r="V3" t="s">
        <v>22358</v>
      </c>
      <c r="X3" cm="1">
        <f t="array" ref="X3">SUMPRODUCT(--(J3:S3&lt;&gt;""))</f>
        <v>1</v>
      </c>
      <c r="Z3" t="str">
        <v>Doug Barnes</v>
      </c>
      <c r="AA3">
        <f t="shared" ref="AA3:AA12" si="0">SUMIFS(X:X, F:F, Z3)</f>
        <v>57</v>
      </c>
      <c r="AB3">
        <f t="shared" ref="AB3:AB12" si="1">COUNTIFS(F:F, Z3)</f>
        <v>47</v>
      </c>
    </row>
    <row r="4" spans="1:31" x14ac:dyDescent="0.25">
      <c r="A4">
        <v>3</v>
      </c>
      <c r="B4" s="104">
        <v>46132.493032407408</v>
      </c>
      <c r="C4" s="104">
        <v>46132.556388888886</v>
      </c>
      <c r="D4" t="s">
        <v>22354</v>
      </c>
      <c r="F4" t="s">
        <v>84</v>
      </c>
      <c r="G4" s="124">
        <v>46132</v>
      </c>
      <c r="H4" t="s">
        <v>22355</v>
      </c>
      <c r="I4" s="128" t="s">
        <v>22362</v>
      </c>
      <c r="J4" t="s">
        <v>22363</v>
      </c>
      <c r="K4" t="s">
        <v>22364</v>
      </c>
      <c r="T4" t="s">
        <v>124</v>
      </c>
      <c r="V4" t="s">
        <v>22358</v>
      </c>
      <c r="X4" cm="1">
        <f t="array" ref="X4">SUMPRODUCT(--(J4:S4&lt;&gt;""))</f>
        <v>2</v>
      </c>
      <c r="Z4" t="str">
        <v>Perry Young</v>
      </c>
      <c r="AA4">
        <f t="shared" si="0"/>
        <v>38</v>
      </c>
      <c r="AB4">
        <f t="shared" si="1"/>
        <v>29</v>
      </c>
    </row>
    <row r="5" spans="1:31" x14ac:dyDescent="0.25">
      <c r="A5">
        <v>4</v>
      </c>
      <c r="B5" s="104">
        <v>46132.612858796296</v>
      </c>
      <c r="C5" s="104">
        <v>46132.613530092596</v>
      </c>
      <c r="D5" t="s">
        <v>22354</v>
      </c>
      <c r="F5" t="s">
        <v>84</v>
      </c>
      <c r="G5" s="124">
        <v>46132</v>
      </c>
      <c r="H5" t="s">
        <v>22359</v>
      </c>
      <c r="I5" s="128" t="s">
        <v>22365</v>
      </c>
      <c r="J5" t="s">
        <v>22366</v>
      </c>
      <c r="T5" t="s">
        <v>124</v>
      </c>
      <c r="V5" t="s">
        <v>22358</v>
      </c>
      <c r="X5" cm="1">
        <f t="array" ref="X5">SUMPRODUCT(--(J5:S5&lt;&gt;""))</f>
        <v>1</v>
      </c>
      <c r="Z5" t="str">
        <v>Chanetta Gant</v>
      </c>
      <c r="AA5">
        <f t="shared" si="0"/>
        <v>35</v>
      </c>
      <c r="AB5">
        <f t="shared" si="1"/>
        <v>27</v>
      </c>
    </row>
    <row r="6" spans="1:31" x14ac:dyDescent="0.25">
      <c r="A6">
        <v>5</v>
      </c>
      <c r="B6" s="104">
        <v>46133.477048611108</v>
      </c>
      <c r="C6" s="104">
        <v>46133.487812500003</v>
      </c>
      <c r="D6" t="s">
        <v>22354</v>
      </c>
      <c r="F6" t="s">
        <v>10533</v>
      </c>
      <c r="G6" s="124">
        <v>46133</v>
      </c>
      <c r="H6" t="s">
        <v>22355</v>
      </c>
      <c r="I6" s="128" t="s">
        <v>22367</v>
      </c>
      <c r="J6" t="s">
        <v>22368</v>
      </c>
      <c r="T6" t="s">
        <v>124</v>
      </c>
      <c r="V6" t="s">
        <v>22358</v>
      </c>
      <c r="X6" cm="1">
        <f t="array" ref="X6">SUMPRODUCT(--(J6:S6&lt;&gt;""))</f>
        <v>1</v>
      </c>
      <c r="Z6" t="str">
        <v>Amy Smiley</v>
      </c>
      <c r="AA6">
        <f t="shared" si="0"/>
        <v>6</v>
      </c>
      <c r="AB6">
        <f t="shared" si="1"/>
        <v>5</v>
      </c>
    </row>
    <row r="7" spans="1:31" x14ac:dyDescent="0.25">
      <c r="A7">
        <v>6</v>
      </c>
      <c r="B7" s="104">
        <v>46133.487997685188</v>
      </c>
      <c r="C7" s="104">
        <v>46133.489004629628</v>
      </c>
      <c r="D7" t="s">
        <v>22354</v>
      </c>
      <c r="F7" t="s">
        <v>10533</v>
      </c>
      <c r="G7" s="124">
        <v>46133</v>
      </c>
      <c r="H7" t="s">
        <v>22355</v>
      </c>
      <c r="I7" s="128" t="s">
        <v>22369</v>
      </c>
      <c r="J7" t="s">
        <v>22370</v>
      </c>
      <c r="T7" t="s">
        <v>124</v>
      </c>
      <c r="V7" t="s">
        <v>22358</v>
      </c>
      <c r="X7" cm="1">
        <f t="array" ref="X7">SUMPRODUCT(--(J7:S7&lt;&gt;""))</f>
        <v>1</v>
      </c>
      <c r="Z7" t="str">
        <v>Chasady Parker</v>
      </c>
      <c r="AA7">
        <f t="shared" si="0"/>
        <v>2</v>
      </c>
      <c r="AB7">
        <f t="shared" si="1"/>
        <v>2</v>
      </c>
    </row>
    <row r="8" spans="1:31" x14ac:dyDescent="0.25">
      <c r="A8">
        <v>7</v>
      </c>
      <c r="B8" s="104">
        <v>46133.489062499997</v>
      </c>
      <c r="C8" s="104">
        <v>46133.501458333332</v>
      </c>
      <c r="D8" t="s">
        <v>22354</v>
      </c>
      <c r="F8" t="s">
        <v>10533</v>
      </c>
      <c r="G8" s="124">
        <v>46133</v>
      </c>
      <c r="H8" t="s">
        <v>22359</v>
      </c>
      <c r="I8" s="128" t="s">
        <v>22371</v>
      </c>
      <c r="J8" t="s">
        <v>22372</v>
      </c>
      <c r="T8" t="s">
        <v>124</v>
      </c>
      <c r="V8" t="s">
        <v>22358</v>
      </c>
      <c r="X8" cm="1">
        <f t="array" ref="X8">SUMPRODUCT(--(J8:S8&lt;&gt;""))</f>
        <v>1</v>
      </c>
      <c r="Z8" t="str">
        <v>Regina Watson</v>
      </c>
      <c r="AA8">
        <f t="shared" si="0"/>
        <v>8</v>
      </c>
      <c r="AB8">
        <f t="shared" si="1"/>
        <v>7</v>
      </c>
    </row>
    <row r="9" spans="1:31" x14ac:dyDescent="0.25">
      <c r="A9">
        <v>8</v>
      </c>
      <c r="B9" s="104">
        <v>46133.501527777778</v>
      </c>
      <c r="C9" s="104">
        <v>46133.554050925923</v>
      </c>
      <c r="D9" t="s">
        <v>22354</v>
      </c>
      <c r="F9" t="s">
        <v>10533</v>
      </c>
      <c r="G9" s="124">
        <v>46133</v>
      </c>
      <c r="H9" t="s">
        <v>22355</v>
      </c>
      <c r="I9" s="128" t="s">
        <v>22373</v>
      </c>
      <c r="J9" t="s">
        <v>22374</v>
      </c>
      <c r="T9" t="s">
        <v>124</v>
      </c>
      <c r="V9" t="s">
        <v>22358</v>
      </c>
      <c r="X9" cm="1">
        <f t="array" ref="X9">SUMPRODUCT(--(J9:S9&lt;&gt;""))</f>
        <v>1</v>
      </c>
      <c r="Z9" t="str">
        <v>Margaret Reddy</v>
      </c>
      <c r="AA9">
        <f t="shared" si="0"/>
        <v>21</v>
      </c>
      <c r="AB9">
        <f t="shared" si="1"/>
        <v>16</v>
      </c>
    </row>
    <row r="10" spans="1:31" x14ac:dyDescent="0.25">
      <c r="A10">
        <v>9</v>
      </c>
      <c r="B10" s="104">
        <v>46134.3768865741</v>
      </c>
      <c r="C10" s="104">
        <v>46134.378622685203</v>
      </c>
      <c r="D10" s="250" t="s">
        <v>22354</v>
      </c>
      <c r="E10" s="250"/>
      <c r="F10" s="250" t="s">
        <v>10533</v>
      </c>
      <c r="G10" s="124">
        <v>46134</v>
      </c>
      <c r="H10" s="250" t="s">
        <v>22375</v>
      </c>
      <c r="I10" s="251" t="s">
        <v>22376</v>
      </c>
      <c r="J10" s="250" t="s">
        <v>22377</v>
      </c>
      <c r="K10" s="250"/>
      <c r="L10" s="250"/>
      <c r="M10" s="250"/>
      <c r="N10" s="250"/>
      <c r="O10" s="250"/>
      <c r="P10" s="250"/>
      <c r="Q10" s="250"/>
      <c r="R10" s="250"/>
      <c r="S10" s="250"/>
      <c r="T10" s="250" t="s">
        <v>124</v>
      </c>
      <c r="V10" s="250" t="s">
        <v>22358</v>
      </c>
      <c r="X10" cm="1">
        <f t="array" ref="X10">SUMPRODUCT(--(J10:S10&lt;&gt;""))</f>
        <v>1</v>
      </c>
      <c r="Z10" t="str">
        <v>Mohamed Bayoumy</v>
      </c>
      <c r="AA10">
        <f t="shared" si="0"/>
        <v>34</v>
      </c>
      <c r="AB10">
        <f t="shared" si="1"/>
        <v>24</v>
      </c>
    </row>
    <row r="11" spans="1:31" x14ac:dyDescent="0.25">
      <c r="A11">
        <v>10</v>
      </c>
      <c r="B11" s="104">
        <v>46134.378668981502</v>
      </c>
      <c r="C11" s="104">
        <v>46134.391967592601</v>
      </c>
      <c r="D11" s="250" t="s">
        <v>22354</v>
      </c>
      <c r="E11" s="250"/>
      <c r="F11" s="250" t="s">
        <v>10533</v>
      </c>
      <c r="G11" s="124">
        <v>46134</v>
      </c>
      <c r="H11" s="250" t="s">
        <v>22375</v>
      </c>
      <c r="I11" s="251" t="s">
        <v>22378</v>
      </c>
      <c r="J11" s="250" t="s">
        <v>22379</v>
      </c>
      <c r="K11" s="250" t="s">
        <v>22380</v>
      </c>
      <c r="L11" s="250"/>
      <c r="M11" s="250"/>
      <c r="N11" s="250"/>
      <c r="O11" s="250"/>
      <c r="P11" s="250"/>
      <c r="Q11" s="250"/>
      <c r="R11" s="250"/>
      <c r="S11" s="250"/>
      <c r="T11" s="250" t="s">
        <v>124</v>
      </c>
      <c r="V11" s="250" t="s">
        <v>22358</v>
      </c>
      <c r="X11" cm="1">
        <f t="array" ref="X11">SUMPRODUCT(--(J11:S11&lt;&gt;""))</f>
        <v>2</v>
      </c>
      <c r="Z11" t="str">
        <v>Khadijah Young</v>
      </c>
      <c r="AA11">
        <f t="shared" si="0"/>
        <v>9</v>
      </c>
      <c r="AB11">
        <f t="shared" si="1"/>
        <v>6</v>
      </c>
    </row>
    <row r="12" spans="1:31" x14ac:dyDescent="0.25">
      <c r="A12">
        <v>11</v>
      </c>
      <c r="B12" s="104">
        <v>46134.392002314802</v>
      </c>
      <c r="C12" s="104">
        <v>46134.398252314801</v>
      </c>
      <c r="D12" s="250" t="s">
        <v>22354</v>
      </c>
      <c r="E12" s="250"/>
      <c r="F12" s="250" t="s">
        <v>10533</v>
      </c>
      <c r="G12" s="124">
        <v>46134</v>
      </c>
      <c r="H12" s="250" t="s">
        <v>22375</v>
      </c>
      <c r="I12" s="251" t="s">
        <v>22381</v>
      </c>
      <c r="J12" s="250" t="s">
        <v>22382</v>
      </c>
      <c r="K12" s="250"/>
      <c r="L12" s="250"/>
      <c r="M12" s="250"/>
      <c r="N12" s="250"/>
      <c r="O12" s="250"/>
      <c r="P12" s="250"/>
      <c r="Q12" s="250"/>
      <c r="R12" s="250"/>
      <c r="S12" s="250"/>
      <c r="T12" s="250" t="s">
        <v>124</v>
      </c>
      <c r="V12" s="250" t="s">
        <v>22358</v>
      </c>
      <c r="X12" cm="1">
        <f t="array" ref="X12">SUMPRODUCT(--(J12:S12&lt;&gt;""))</f>
        <v>1</v>
      </c>
      <c r="Z12" t="str">
        <v>Larry Moorehead</v>
      </c>
      <c r="AA12">
        <f t="shared" si="0"/>
        <v>11</v>
      </c>
      <c r="AB12">
        <f t="shared" si="1"/>
        <v>2</v>
      </c>
    </row>
    <row r="13" spans="1:31" x14ac:dyDescent="0.25">
      <c r="A13">
        <v>12</v>
      </c>
      <c r="B13" s="104">
        <v>46134.398275462998</v>
      </c>
      <c r="C13" s="104">
        <v>46134.4132986111</v>
      </c>
      <c r="D13" s="250" t="s">
        <v>22354</v>
      </c>
      <c r="E13" s="250"/>
      <c r="F13" s="250" t="s">
        <v>10533</v>
      </c>
      <c r="G13" s="124">
        <v>46134</v>
      </c>
      <c r="H13" s="250" t="s">
        <v>22375</v>
      </c>
      <c r="I13" s="251" t="s">
        <v>22383</v>
      </c>
      <c r="J13" s="250" t="s">
        <v>22384</v>
      </c>
      <c r="K13" s="250"/>
      <c r="L13" s="250"/>
      <c r="M13" s="250"/>
      <c r="N13" s="250"/>
      <c r="O13" s="250"/>
      <c r="P13" s="250"/>
      <c r="Q13" s="250"/>
      <c r="R13" s="250"/>
      <c r="S13" s="250"/>
      <c r="T13" s="250" t="s">
        <v>124</v>
      </c>
      <c r="V13" s="250" t="s">
        <v>22358</v>
      </c>
      <c r="X13" cm="1">
        <f t="array" ref="X13">SUMPRODUCT(--(J13:S13&lt;&gt;""))</f>
        <v>1</v>
      </c>
      <c r="Z13">
        <v>0</v>
      </c>
    </row>
    <row r="14" spans="1:31" x14ac:dyDescent="0.25">
      <c r="A14">
        <v>13</v>
      </c>
      <c r="B14" s="104">
        <v>46134.413333333301</v>
      </c>
      <c r="C14" s="104">
        <v>46134.429490740702</v>
      </c>
      <c r="D14" s="250" t="s">
        <v>22354</v>
      </c>
      <c r="E14" s="250"/>
      <c r="F14" s="250" t="s">
        <v>10533</v>
      </c>
      <c r="G14" s="124">
        <v>46134</v>
      </c>
      <c r="H14" s="250" t="s">
        <v>22375</v>
      </c>
      <c r="I14" s="251" t="s">
        <v>22385</v>
      </c>
      <c r="J14" s="250" t="s">
        <v>22386</v>
      </c>
      <c r="K14" s="250"/>
      <c r="L14" s="250"/>
      <c r="M14" s="250"/>
      <c r="N14" s="250"/>
      <c r="O14" s="250"/>
      <c r="P14" s="250"/>
      <c r="Q14" s="250"/>
      <c r="R14" s="250"/>
      <c r="S14" s="250"/>
      <c r="T14" s="250" t="s">
        <v>124</v>
      </c>
      <c r="V14" s="250" t="s">
        <v>22358</v>
      </c>
      <c r="X14" cm="1">
        <f t="array" ref="X14">SUMPRODUCT(--(J14:S14&lt;&gt;""))</f>
        <v>1</v>
      </c>
    </row>
    <row r="15" spans="1:31" x14ac:dyDescent="0.25">
      <c r="A15">
        <v>14</v>
      </c>
      <c r="B15" s="104">
        <v>46134.486631944397</v>
      </c>
      <c r="C15" s="104">
        <v>46134.486921296302</v>
      </c>
      <c r="D15" s="250" t="s">
        <v>22354</v>
      </c>
      <c r="E15" s="250"/>
      <c r="F15" s="250" t="s">
        <v>10533</v>
      </c>
      <c r="G15" s="124">
        <v>46134</v>
      </c>
      <c r="H15" s="250" t="s">
        <v>22375</v>
      </c>
      <c r="I15" s="251" t="s">
        <v>22387</v>
      </c>
      <c r="J15" s="250" t="s">
        <v>22388</v>
      </c>
      <c r="K15" s="250"/>
      <c r="L15" s="250"/>
      <c r="M15" s="250"/>
      <c r="N15" s="250"/>
      <c r="O15" s="250"/>
      <c r="P15" s="250"/>
      <c r="Q15" s="250"/>
      <c r="R15" s="250"/>
      <c r="S15" s="250"/>
      <c r="T15" s="250" t="s">
        <v>124</v>
      </c>
      <c r="V15" s="250" t="s">
        <v>22358</v>
      </c>
      <c r="X15" cm="1">
        <f t="array" ref="X15">SUMPRODUCT(--(J15:S15&lt;&gt;""))</f>
        <v>1</v>
      </c>
    </row>
    <row r="16" spans="1:31" x14ac:dyDescent="0.25">
      <c r="A16">
        <v>15</v>
      </c>
      <c r="B16" s="104">
        <v>46134.486956018503</v>
      </c>
      <c r="C16" s="104">
        <v>46134.671770833302</v>
      </c>
      <c r="D16" s="250" t="s">
        <v>22354</v>
      </c>
      <c r="E16" s="250"/>
      <c r="F16" s="250" t="s">
        <v>10533</v>
      </c>
      <c r="G16" s="124">
        <v>46134</v>
      </c>
      <c r="H16" s="250" t="s">
        <v>22389</v>
      </c>
      <c r="I16" s="251" t="s">
        <v>22390</v>
      </c>
      <c r="J16" s="250" t="s">
        <v>22391</v>
      </c>
      <c r="K16" s="250"/>
      <c r="L16" s="250"/>
      <c r="M16" s="250"/>
      <c r="N16" s="250"/>
      <c r="O16" s="250"/>
      <c r="P16" s="250"/>
      <c r="Q16" s="250"/>
      <c r="R16" s="250"/>
      <c r="S16" s="250"/>
      <c r="T16" s="250" t="s">
        <v>124</v>
      </c>
      <c r="V16" s="250" t="s">
        <v>22358</v>
      </c>
      <c r="X16" cm="1">
        <f t="array" ref="X16">SUMPRODUCT(--(J16:S16&lt;&gt;""))</f>
        <v>1</v>
      </c>
    </row>
    <row r="17" spans="1:24" x14ac:dyDescent="0.25">
      <c r="A17">
        <v>16</v>
      </c>
      <c r="B17" s="104">
        <v>46135.361134259299</v>
      </c>
      <c r="C17" s="104">
        <v>46135.365509259304</v>
      </c>
      <c r="D17" s="250" t="s">
        <v>22354</v>
      </c>
      <c r="E17" s="250"/>
      <c r="F17" s="250" t="s">
        <v>10533</v>
      </c>
      <c r="G17" s="124">
        <v>46142</v>
      </c>
      <c r="H17" s="250" t="s">
        <v>22375</v>
      </c>
      <c r="I17" s="251" t="s">
        <v>22392</v>
      </c>
      <c r="J17" s="250" t="s">
        <v>22379</v>
      </c>
      <c r="K17" s="250" t="s">
        <v>22380</v>
      </c>
      <c r="L17" s="250"/>
      <c r="M17" s="250"/>
      <c r="N17" s="250"/>
      <c r="O17" s="250"/>
      <c r="P17" s="250"/>
      <c r="Q17" s="250"/>
      <c r="R17" s="250"/>
      <c r="S17" s="250"/>
      <c r="T17" s="250" t="s">
        <v>124</v>
      </c>
      <c r="V17" s="250" t="s">
        <v>22358</v>
      </c>
      <c r="X17" cm="1">
        <f t="array" ref="X17">SUMPRODUCT(--(J17:S17&lt;&gt;""))</f>
        <v>2</v>
      </c>
    </row>
    <row r="18" spans="1:24" x14ac:dyDescent="0.25">
      <c r="A18">
        <v>17</v>
      </c>
      <c r="B18" s="104">
        <v>46135.3655671296</v>
      </c>
      <c r="C18" s="104">
        <v>46135.375335648103</v>
      </c>
      <c r="D18" s="250" t="s">
        <v>22354</v>
      </c>
      <c r="E18" s="250"/>
      <c r="F18" s="250" t="s">
        <v>10533</v>
      </c>
      <c r="G18" s="124">
        <v>46135</v>
      </c>
      <c r="H18" s="250" t="s">
        <v>22375</v>
      </c>
      <c r="I18" s="251" t="s">
        <v>22393</v>
      </c>
      <c r="J18" s="250" t="s">
        <v>22394</v>
      </c>
      <c r="K18" s="250"/>
      <c r="L18" s="250"/>
      <c r="M18" s="250"/>
      <c r="N18" s="250"/>
      <c r="O18" s="250"/>
      <c r="P18" s="250"/>
      <c r="Q18" s="250"/>
      <c r="R18" s="250"/>
      <c r="S18" s="250"/>
      <c r="T18" s="250" t="s">
        <v>124</v>
      </c>
      <c r="V18" s="250" t="s">
        <v>22358</v>
      </c>
      <c r="X18" cm="1">
        <f t="array" ref="X18">SUMPRODUCT(--(J18:S18&lt;&gt;""))</f>
        <v>1</v>
      </c>
    </row>
    <row r="19" spans="1:24" x14ac:dyDescent="0.25">
      <c r="A19">
        <v>18</v>
      </c>
      <c r="B19" s="104">
        <v>46135.379548611098</v>
      </c>
      <c r="C19" s="104">
        <v>46135.380162037</v>
      </c>
      <c r="D19" s="250" t="s">
        <v>22354</v>
      </c>
      <c r="E19" s="250"/>
      <c r="F19" s="250" t="s">
        <v>10533</v>
      </c>
      <c r="G19" s="124">
        <v>46135</v>
      </c>
      <c r="H19" s="250" t="s">
        <v>22395</v>
      </c>
      <c r="I19" s="251" t="s">
        <v>22396</v>
      </c>
      <c r="J19" s="250" t="s">
        <v>22397</v>
      </c>
      <c r="K19" s="250"/>
      <c r="L19" s="250"/>
      <c r="M19" s="250"/>
      <c r="N19" s="250"/>
      <c r="O19" s="250"/>
      <c r="P19" s="250"/>
      <c r="Q19" s="250"/>
      <c r="R19" s="250"/>
      <c r="S19" s="250"/>
      <c r="T19" s="250" t="s">
        <v>124</v>
      </c>
      <c r="V19" s="250" t="s">
        <v>22358</v>
      </c>
      <c r="X19" cm="1">
        <f t="array" ref="X19">SUMPRODUCT(--(J19:S19&lt;&gt;""))</f>
        <v>1</v>
      </c>
    </row>
    <row r="20" spans="1:24" x14ac:dyDescent="0.25">
      <c r="A20">
        <v>19</v>
      </c>
      <c r="B20" s="104">
        <v>46135.380196759303</v>
      </c>
      <c r="C20" s="104">
        <v>46135.408344907402</v>
      </c>
      <c r="D20" s="250" t="s">
        <v>22354</v>
      </c>
      <c r="E20" s="250"/>
      <c r="F20" s="250" t="s">
        <v>10533</v>
      </c>
      <c r="G20" s="124">
        <v>46135</v>
      </c>
      <c r="H20" s="250" t="s">
        <v>22389</v>
      </c>
      <c r="I20" s="251" t="s">
        <v>22398</v>
      </c>
      <c r="J20" s="250" t="s">
        <v>22399</v>
      </c>
      <c r="K20" s="250" t="s">
        <v>22400</v>
      </c>
      <c r="L20" s="250"/>
      <c r="M20" s="250"/>
      <c r="N20" s="250"/>
      <c r="O20" s="250"/>
      <c r="P20" s="250"/>
      <c r="Q20" s="250"/>
      <c r="R20" s="250"/>
      <c r="S20" s="250"/>
      <c r="T20" s="250" t="s">
        <v>124</v>
      </c>
      <c r="V20" s="250" t="s">
        <v>22358</v>
      </c>
      <c r="X20" cm="1">
        <f t="array" ref="X20">SUMPRODUCT(--(J20:S20&lt;&gt;""))</f>
        <v>2</v>
      </c>
    </row>
    <row r="21" spans="1:24" x14ac:dyDescent="0.25">
      <c r="A21">
        <v>20</v>
      </c>
      <c r="B21" s="104">
        <v>46135.4239467593</v>
      </c>
      <c r="C21" s="104">
        <v>46135.424641203703</v>
      </c>
      <c r="D21" s="250" t="s">
        <v>22354</v>
      </c>
      <c r="E21" s="250"/>
      <c r="F21" s="250" t="s">
        <v>84</v>
      </c>
      <c r="G21" s="124">
        <v>46135</v>
      </c>
      <c r="H21" s="250" t="s">
        <v>22389</v>
      </c>
      <c r="I21" s="251" t="s">
        <v>22401</v>
      </c>
      <c r="J21" s="250" t="s">
        <v>22402</v>
      </c>
      <c r="K21" s="250"/>
      <c r="L21" s="250"/>
      <c r="M21" s="250"/>
      <c r="N21" s="250"/>
      <c r="O21" s="250"/>
      <c r="P21" s="250"/>
      <c r="Q21" s="250"/>
      <c r="R21" s="250"/>
      <c r="S21" s="250"/>
      <c r="T21" s="250" t="s">
        <v>124</v>
      </c>
      <c r="V21" s="250" t="s">
        <v>22358</v>
      </c>
      <c r="X21" cm="1">
        <f t="array" ref="X21">SUMPRODUCT(--(J21:S21&lt;&gt;""))</f>
        <v>1</v>
      </c>
    </row>
    <row r="22" spans="1:24" x14ac:dyDescent="0.25">
      <c r="A22">
        <v>21</v>
      </c>
      <c r="B22" s="104">
        <v>46135.4430671296</v>
      </c>
      <c r="C22" s="104">
        <v>46135.443368055603</v>
      </c>
      <c r="D22" s="250" t="s">
        <v>22354</v>
      </c>
      <c r="E22" s="250"/>
      <c r="F22" s="250" t="s">
        <v>10533</v>
      </c>
      <c r="G22" s="124">
        <v>46135</v>
      </c>
      <c r="H22" s="250" t="s">
        <v>22375</v>
      </c>
      <c r="I22" s="251" t="s">
        <v>22403</v>
      </c>
      <c r="J22" s="250" t="s">
        <v>22404</v>
      </c>
      <c r="K22" s="250"/>
      <c r="L22" s="250"/>
      <c r="M22" s="250"/>
      <c r="N22" s="250"/>
      <c r="O22" s="250"/>
      <c r="P22" s="250"/>
      <c r="Q22" s="250"/>
      <c r="R22" s="250"/>
      <c r="S22" s="250"/>
      <c r="T22" s="250" t="s">
        <v>124</v>
      </c>
      <c r="V22" s="250" t="s">
        <v>22358</v>
      </c>
      <c r="X22" cm="1">
        <f t="array" ref="X22">SUMPRODUCT(--(J22:S22&lt;&gt;""))</f>
        <v>1</v>
      </c>
    </row>
    <row r="23" spans="1:24" x14ac:dyDescent="0.25">
      <c r="A23">
        <v>22</v>
      </c>
      <c r="B23" s="104">
        <v>46135.424733796302</v>
      </c>
      <c r="C23" s="104">
        <v>46135.651967592603</v>
      </c>
      <c r="D23" s="250" t="s">
        <v>22354</v>
      </c>
      <c r="E23" s="250"/>
      <c r="F23" s="250" t="s">
        <v>84</v>
      </c>
      <c r="G23" s="124">
        <v>46135</v>
      </c>
      <c r="H23" s="250" t="s">
        <v>22375</v>
      </c>
      <c r="I23" s="251" t="s">
        <v>22405</v>
      </c>
      <c r="J23" s="250" t="s">
        <v>22406</v>
      </c>
      <c r="K23" s="250"/>
      <c r="L23" s="250"/>
      <c r="M23" s="250"/>
      <c r="N23" s="250"/>
      <c r="O23" s="250"/>
      <c r="P23" s="250"/>
      <c r="Q23" s="250"/>
      <c r="R23" s="250"/>
      <c r="S23" s="250"/>
      <c r="T23" s="250" t="s">
        <v>124</v>
      </c>
      <c r="V23" s="250" t="s">
        <v>22407</v>
      </c>
      <c r="X23" cm="1">
        <f t="array" ref="X23">SUMPRODUCT(--(J23:S23&lt;&gt;""))</f>
        <v>1</v>
      </c>
    </row>
    <row r="24" spans="1:24" x14ac:dyDescent="0.25">
      <c r="A24">
        <v>23</v>
      </c>
      <c r="B24" s="104">
        <v>46136.4063425926</v>
      </c>
      <c r="C24" s="104">
        <v>46136.4066550926</v>
      </c>
      <c r="D24" s="250" t="s">
        <v>22354</v>
      </c>
      <c r="E24" s="250"/>
      <c r="F24" s="250" t="s">
        <v>10533</v>
      </c>
      <c r="G24" s="124">
        <v>46137</v>
      </c>
      <c r="H24" s="250" t="s">
        <v>22389</v>
      </c>
      <c r="I24" s="251" t="s">
        <v>22408</v>
      </c>
      <c r="J24" s="250" t="s">
        <v>22409</v>
      </c>
      <c r="K24" s="250"/>
      <c r="L24" s="250"/>
      <c r="M24" s="250"/>
      <c r="N24" s="250"/>
      <c r="O24" s="250"/>
      <c r="P24" s="250"/>
      <c r="Q24" s="250"/>
      <c r="R24" s="250"/>
      <c r="S24" s="250"/>
      <c r="T24" s="250" t="s">
        <v>124</v>
      </c>
      <c r="V24" s="250" t="s">
        <v>22358</v>
      </c>
      <c r="X24" cm="1">
        <f t="array" ref="X24">SUMPRODUCT(--(J24:S24&lt;&gt;""))</f>
        <v>1</v>
      </c>
    </row>
    <row r="25" spans="1:24" x14ac:dyDescent="0.25">
      <c r="A25">
        <v>24</v>
      </c>
      <c r="B25" s="104">
        <v>46136.446238425902</v>
      </c>
      <c r="C25" s="104">
        <v>46136.447523148097</v>
      </c>
      <c r="D25" s="250" t="s">
        <v>22354</v>
      </c>
      <c r="E25" s="250"/>
      <c r="F25" s="250" t="s">
        <v>85</v>
      </c>
      <c r="G25" s="124">
        <v>46136</v>
      </c>
      <c r="H25" s="250" t="s">
        <v>22389</v>
      </c>
      <c r="I25" s="251" t="s">
        <v>22410</v>
      </c>
      <c r="J25" s="251" t="s">
        <v>22411</v>
      </c>
      <c r="K25" s="250" t="s">
        <v>22412</v>
      </c>
      <c r="L25" s="250"/>
      <c r="M25" s="250"/>
      <c r="N25" s="250"/>
      <c r="O25" s="250"/>
      <c r="P25" s="250"/>
      <c r="Q25" s="250"/>
      <c r="R25" s="250"/>
      <c r="S25" s="250"/>
      <c r="T25" s="250" t="s">
        <v>124</v>
      </c>
      <c r="V25" s="250" t="s">
        <v>22407</v>
      </c>
      <c r="X25" cm="1">
        <f t="array" ref="X25">SUMPRODUCT(--(J25:S25&lt;&gt;""))</f>
        <v>2</v>
      </c>
    </row>
    <row r="26" spans="1:24" x14ac:dyDescent="0.25">
      <c r="A26">
        <v>25</v>
      </c>
      <c r="B26" s="104">
        <v>46136.472314814797</v>
      </c>
      <c r="C26" s="104">
        <v>46136.472939814797</v>
      </c>
      <c r="D26" s="250" t="s">
        <v>22354</v>
      </c>
      <c r="E26" s="250"/>
      <c r="F26" s="250" t="s">
        <v>84</v>
      </c>
      <c r="G26" s="124">
        <v>46136</v>
      </c>
      <c r="H26" s="250" t="s">
        <v>22395</v>
      </c>
      <c r="I26" s="251" t="s">
        <v>22413</v>
      </c>
      <c r="J26" s="250" t="s">
        <v>22414</v>
      </c>
      <c r="K26" s="250"/>
      <c r="L26" s="250"/>
      <c r="M26" s="250"/>
      <c r="N26" s="250"/>
      <c r="O26" s="250"/>
      <c r="P26" s="250"/>
      <c r="Q26" s="250"/>
      <c r="R26" s="250"/>
      <c r="S26" s="250"/>
      <c r="T26" s="250" t="s">
        <v>124</v>
      </c>
      <c r="V26" s="250" t="s">
        <v>22358</v>
      </c>
      <c r="X26" cm="1">
        <f t="array" ref="X26">SUMPRODUCT(--(J26:S26&lt;&gt;""))</f>
        <v>1</v>
      </c>
    </row>
    <row r="27" spans="1:24" x14ac:dyDescent="0.25">
      <c r="A27">
        <v>26</v>
      </c>
      <c r="B27" s="104">
        <v>46136.472974536999</v>
      </c>
      <c r="C27" s="104">
        <v>46136.479386574101</v>
      </c>
      <c r="D27" s="250" t="s">
        <v>22354</v>
      </c>
      <c r="E27" s="250"/>
      <c r="F27" s="250" t="s">
        <v>84</v>
      </c>
      <c r="G27" s="124">
        <v>46136</v>
      </c>
      <c r="H27" s="250" t="s">
        <v>22389</v>
      </c>
      <c r="I27" s="251" t="s">
        <v>22415</v>
      </c>
      <c r="J27" s="250" t="s">
        <v>22416</v>
      </c>
      <c r="K27" s="250"/>
      <c r="L27" s="250"/>
      <c r="M27" s="250"/>
      <c r="N27" s="250"/>
      <c r="O27" s="250"/>
      <c r="P27" s="250"/>
      <c r="Q27" s="250"/>
      <c r="R27" s="250"/>
      <c r="S27" s="250"/>
      <c r="T27" s="250" t="s">
        <v>124</v>
      </c>
      <c r="V27" s="250" t="s">
        <v>22358</v>
      </c>
      <c r="X27" cm="1">
        <f t="array" ref="X27">SUMPRODUCT(--(J27:S27&lt;&gt;""))</f>
        <v>1</v>
      </c>
    </row>
    <row r="28" spans="1:24" x14ac:dyDescent="0.25">
      <c r="A28">
        <v>27</v>
      </c>
      <c r="B28" s="104">
        <v>46136.701030092598</v>
      </c>
      <c r="C28" s="104">
        <v>46136.701631944401</v>
      </c>
      <c r="D28" s="250" t="s">
        <v>22354</v>
      </c>
      <c r="E28" s="250"/>
      <c r="F28" s="250" t="s">
        <v>10533</v>
      </c>
      <c r="G28" s="124">
        <v>46136</v>
      </c>
      <c r="H28" s="250" t="s">
        <v>22375</v>
      </c>
      <c r="I28" s="251" t="s">
        <v>22417</v>
      </c>
      <c r="J28" s="250" t="s">
        <v>22418</v>
      </c>
      <c r="K28" s="250"/>
      <c r="L28" s="250"/>
      <c r="M28" s="250"/>
      <c r="N28" s="250"/>
      <c r="O28" s="250"/>
      <c r="P28" s="250"/>
      <c r="Q28" s="250"/>
      <c r="R28" s="250"/>
      <c r="S28" s="250"/>
      <c r="T28" s="250" t="s">
        <v>124</v>
      </c>
      <c r="V28" s="250" t="s">
        <v>22358</v>
      </c>
      <c r="X28" cm="1">
        <f t="array" ref="X28">SUMPRODUCT(--(J28:S28&lt;&gt;""))</f>
        <v>1</v>
      </c>
    </row>
    <row r="29" spans="1:24" x14ac:dyDescent="0.25">
      <c r="A29">
        <v>28</v>
      </c>
      <c r="B29" s="104">
        <v>46139.3609027778</v>
      </c>
      <c r="C29" s="104">
        <v>46139.362083333297</v>
      </c>
      <c r="D29" s="250" t="s">
        <v>22354</v>
      </c>
      <c r="E29" s="250"/>
      <c r="F29" s="250" t="s">
        <v>85</v>
      </c>
      <c r="G29" s="124">
        <v>46139</v>
      </c>
      <c r="H29" s="250" t="s">
        <v>22375</v>
      </c>
      <c r="I29" s="251" t="s">
        <v>22419</v>
      </c>
      <c r="J29" s="250" t="s">
        <v>22420</v>
      </c>
      <c r="K29" s="250"/>
      <c r="L29" s="250"/>
      <c r="M29" s="250"/>
      <c r="N29" s="250"/>
      <c r="O29" s="250"/>
      <c r="P29" s="250"/>
      <c r="Q29" s="250"/>
      <c r="R29" s="250"/>
      <c r="S29" s="250"/>
      <c r="T29" s="250" t="s">
        <v>124</v>
      </c>
      <c r="V29" s="250" t="s">
        <v>22358</v>
      </c>
      <c r="X29" cm="1">
        <f t="array" ref="X29">SUMPRODUCT(--(J29:S29&lt;&gt;""))</f>
        <v>1</v>
      </c>
    </row>
    <row r="30" spans="1:24" x14ac:dyDescent="0.25">
      <c r="A30">
        <v>29</v>
      </c>
      <c r="B30" s="104">
        <v>46139.385763888902</v>
      </c>
      <c r="C30" s="104">
        <v>46139.386261574102</v>
      </c>
      <c r="D30" s="250" t="s">
        <v>22354</v>
      </c>
      <c r="E30" s="250"/>
      <c r="F30" s="250" t="s">
        <v>85</v>
      </c>
      <c r="G30" s="124">
        <v>46139</v>
      </c>
      <c r="H30" s="250" t="s">
        <v>22375</v>
      </c>
      <c r="I30" s="251" t="s">
        <v>22421</v>
      </c>
      <c r="J30" s="250" t="s">
        <v>22422</v>
      </c>
      <c r="K30" s="250"/>
      <c r="L30" s="250"/>
      <c r="M30" s="250"/>
      <c r="N30" s="250"/>
      <c r="O30" s="250"/>
      <c r="P30" s="250"/>
      <c r="Q30" s="250"/>
      <c r="R30" s="250"/>
      <c r="S30" s="250"/>
      <c r="T30" s="250" t="s">
        <v>124</v>
      </c>
      <c r="V30" s="250" t="s">
        <v>22358</v>
      </c>
      <c r="X30" cm="1">
        <f t="array" ref="X30">SUMPRODUCT(--(J30:S30&lt;&gt;""))</f>
        <v>1</v>
      </c>
    </row>
    <row r="31" spans="1:24" x14ac:dyDescent="0.25">
      <c r="A31">
        <v>30</v>
      </c>
      <c r="B31" s="104">
        <v>46139.411296296297</v>
      </c>
      <c r="C31" s="104">
        <v>46139.4117708333</v>
      </c>
      <c r="D31" s="250" t="s">
        <v>22354</v>
      </c>
      <c r="E31" s="250"/>
      <c r="F31" s="250" t="s">
        <v>85</v>
      </c>
      <c r="G31" s="124">
        <v>46139</v>
      </c>
      <c r="H31" s="250" t="s">
        <v>22375</v>
      </c>
      <c r="I31" s="251" t="s">
        <v>22378</v>
      </c>
      <c r="J31" s="250" t="s">
        <v>22379</v>
      </c>
      <c r="K31" s="250" t="s">
        <v>22380</v>
      </c>
      <c r="L31" s="250"/>
      <c r="M31" s="250"/>
      <c r="N31" s="250"/>
      <c r="O31" s="250"/>
      <c r="P31" s="250"/>
      <c r="Q31" s="250"/>
      <c r="R31" s="250"/>
      <c r="S31" s="250"/>
      <c r="T31" s="250" t="s">
        <v>124</v>
      </c>
      <c r="V31" s="250" t="s">
        <v>22358</v>
      </c>
      <c r="X31" cm="1">
        <f t="array" ref="X31">SUMPRODUCT(--(J31:S31&lt;&gt;""))</f>
        <v>2</v>
      </c>
    </row>
    <row r="32" spans="1:24" x14ac:dyDescent="0.25">
      <c r="A32">
        <v>31</v>
      </c>
      <c r="B32" s="104">
        <v>46139.4249305556</v>
      </c>
      <c r="C32" s="104">
        <v>46139.435231481497</v>
      </c>
      <c r="D32" s="250" t="s">
        <v>22354</v>
      </c>
      <c r="E32" s="250"/>
      <c r="F32" s="250" t="s">
        <v>79</v>
      </c>
      <c r="G32" s="124">
        <v>46139</v>
      </c>
      <c r="H32" s="250" t="s">
        <v>22375</v>
      </c>
      <c r="I32" s="251" t="s">
        <v>22423</v>
      </c>
      <c r="J32" s="250" t="s">
        <v>22424</v>
      </c>
      <c r="K32" s="250"/>
      <c r="L32" s="250"/>
      <c r="M32" s="250"/>
      <c r="N32" s="250"/>
      <c r="O32" s="250"/>
      <c r="P32" s="250"/>
      <c r="Q32" s="250"/>
      <c r="R32" s="250"/>
      <c r="S32" s="250"/>
      <c r="T32" s="250" t="s">
        <v>124</v>
      </c>
      <c r="V32" s="250" t="s">
        <v>22358</v>
      </c>
      <c r="X32" cm="1">
        <f t="array" ref="X32">SUMPRODUCT(--(J32:S32&lt;&gt;""))</f>
        <v>1</v>
      </c>
    </row>
    <row r="33" spans="1:24" x14ac:dyDescent="0.25">
      <c r="A33">
        <v>32</v>
      </c>
      <c r="B33" s="104">
        <v>46139.460879629602</v>
      </c>
      <c r="C33" s="104">
        <v>46139.461134259298</v>
      </c>
      <c r="D33" s="250" t="s">
        <v>22354</v>
      </c>
      <c r="E33" s="250"/>
      <c r="F33" s="250" t="s">
        <v>79</v>
      </c>
      <c r="G33" s="124">
        <v>46139</v>
      </c>
      <c r="H33" s="250" t="s">
        <v>22375</v>
      </c>
      <c r="I33" s="251" t="s">
        <v>22425</v>
      </c>
      <c r="J33" s="250" t="s">
        <v>22426</v>
      </c>
      <c r="K33" s="250"/>
      <c r="L33" s="250"/>
      <c r="M33" s="250"/>
      <c r="N33" s="250"/>
      <c r="O33" s="250"/>
      <c r="P33" s="250"/>
      <c r="Q33" s="250"/>
      <c r="R33" s="250"/>
      <c r="S33" s="250"/>
      <c r="T33" s="250" t="s">
        <v>124</v>
      </c>
      <c r="V33" s="250" t="s">
        <v>22358</v>
      </c>
      <c r="X33" cm="1">
        <f t="array" ref="X33">SUMPRODUCT(--(J33:S33&lt;&gt;""))</f>
        <v>1</v>
      </c>
    </row>
    <row r="34" spans="1:24" x14ac:dyDescent="0.25">
      <c r="A34">
        <v>33</v>
      </c>
      <c r="B34" s="104">
        <v>46139.461168981499</v>
      </c>
      <c r="C34" s="104">
        <v>46139.462037037003</v>
      </c>
      <c r="D34" s="250" t="s">
        <v>22354</v>
      </c>
      <c r="E34" s="250"/>
      <c r="F34" s="250" t="s">
        <v>79</v>
      </c>
      <c r="G34" s="124">
        <v>46139</v>
      </c>
      <c r="H34" s="250" t="s">
        <v>22389</v>
      </c>
      <c r="I34" s="251" t="s">
        <v>22427</v>
      </c>
      <c r="J34" s="250" t="s">
        <v>22394</v>
      </c>
      <c r="K34" s="250"/>
      <c r="L34" s="250"/>
      <c r="M34" s="250"/>
      <c r="N34" s="250"/>
      <c r="O34" s="250"/>
      <c r="P34" s="250"/>
      <c r="Q34" s="250"/>
      <c r="R34" s="250"/>
      <c r="S34" s="250"/>
      <c r="T34" s="250" t="s">
        <v>124</v>
      </c>
      <c r="V34" s="250" t="s">
        <v>22358</v>
      </c>
      <c r="X34" cm="1">
        <f t="array" ref="X34">SUMPRODUCT(--(J34:S34&lt;&gt;""))</f>
        <v>1</v>
      </c>
    </row>
    <row r="35" spans="1:24" x14ac:dyDescent="0.25">
      <c r="A35">
        <v>34</v>
      </c>
      <c r="B35" s="104">
        <v>46139.462071759299</v>
      </c>
      <c r="C35" s="104">
        <v>46139.4633680556</v>
      </c>
      <c r="D35" s="250" t="s">
        <v>22354</v>
      </c>
      <c r="E35" s="250"/>
      <c r="F35" s="250" t="s">
        <v>79</v>
      </c>
      <c r="G35" s="124">
        <v>46136</v>
      </c>
      <c r="H35" s="250" t="s">
        <v>22389</v>
      </c>
      <c r="I35" s="251" t="s">
        <v>22428</v>
      </c>
      <c r="J35" s="250" t="s">
        <v>22429</v>
      </c>
      <c r="K35" s="250"/>
      <c r="L35" s="250"/>
      <c r="M35" s="250"/>
      <c r="N35" s="250"/>
      <c r="O35" s="250"/>
      <c r="P35" s="250"/>
      <c r="Q35" s="250"/>
      <c r="R35" s="250"/>
      <c r="S35" s="250"/>
      <c r="T35" s="250" t="s">
        <v>124</v>
      </c>
      <c r="V35" s="250" t="s">
        <v>22358</v>
      </c>
      <c r="X35" cm="1">
        <f t="array" ref="X35">SUMPRODUCT(--(J35:S35&lt;&gt;""))</f>
        <v>1</v>
      </c>
    </row>
    <row r="36" spans="1:24" x14ac:dyDescent="0.25">
      <c r="A36">
        <v>35</v>
      </c>
      <c r="B36" s="104">
        <v>46139.463391203702</v>
      </c>
      <c r="C36" s="104">
        <v>46139.464456018497</v>
      </c>
      <c r="D36" s="250" t="s">
        <v>22354</v>
      </c>
      <c r="E36" s="250"/>
      <c r="F36" s="250" t="s">
        <v>79</v>
      </c>
      <c r="G36" s="124">
        <v>46136</v>
      </c>
      <c r="H36" s="250" t="s">
        <v>22389</v>
      </c>
      <c r="I36" s="251" t="s">
        <v>22430</v>
      </c>
      <c r="J36" s="250" t="s">
        <v>22431</v>
      </c>
      <c r="K36" s="250"/>
      <c r="L36" s="250"/>
      <c r="M36" s="250"/>
      <c r="N36" s="250"/>
      <c r="O36" s="250"/>
      <c r="P36" s="250"/>
      <c r="Q36" s="250"/>
      <c r="R36" s="250"/>
      <c r="S36" s="250"/>
      <c r="T36" s="250" t="s">
        <v>124</v>
      </c>
      <c r="V36" s="250" t="s">
        <v>22358</v>
      </c>
      <c r="X36" cm="1">
        <f t="array" ref="X36">SUMPRODUCT(--(J36:S36&lt;&gt;""))</f>
        <v>1</v>
      </c>
    </row>
    <row r="37" spans="1:24" x14ac:dyDescent="0.25">
      <c r="A37">
        <v>36</v>
      </c>
      <c r="B37" s="104">
        <v>46139.472187500003</v>
      </c>
      <c r="C37" s="104">
        <v>46139.472974536999</v>
      </c>
      <c r="D37" s="250" t="s">
        <v>22354</v>
      </c>
      <c r="E37" s="250"/>
      <c r="F37" s="250" t="s">
        <v>85</v>
      </c>
      <c r="G37" s="124">
        <v>46139</v>
      </c>
      <c r="H37" s="250" t="s">
        <v>22375</v>
      </c>
      <c r="I37" s="251" t="s">
        <v>22432</v>
      </c>
      <c r="J37" s="250" t="s">
        <v>22433</v>
      </c>
      <c r="K37" s="250"/>
      <c r="L37" s="250"/>
      <c r="M37" s="250"/>
      <c r="N37" s="250"/>
      <c r="O37" s="250"/>
      <c r="P37" s="250"/>
      <c r="Q37" s="250"/>
      <c r="R37" s="250"/>
      <c r="S37" s="250"/>
      <c r="T37" s="250" t="s">
        <v>124</v>
      </c>
      <c r="V37" s="250" t="s">
        <v>22358</v>
      </c>
      <c r="X37" cm="1">
        <f t="array" ref="X37">SUMPRODUCT(--(J37:S37&lt;&gt;""))</f>
        <v>1</v>
      </c>
    </row>
    <row r="38" spans="1:24" x14ac:dyDescent="0.25">
      <c r="A38">
        <v>37</v>
      </c>
      <c r="B38" s="104">
        <v>46139.495983796303</v>
      </c>
      <c r="C38" s="104">
        <v>46139.497233796297</v>
      </c>
      <c r="D38" s="250" t="s">
        <v>22354</v>
      </c>
      <c r="E38" s="250"/>
      <c r="F38" s="250" t="s">
        <v>74</v>
      </c>
      <c r="G38" s="124">
        <v>46139</v>
      </c>
      <c r="H38" s="250" t="s">
        <v>22389</v>
      </c>
      <c r="I38" s="251" t="s">
        <v>22434</v>
      </c>
      <c r="J38" s="250" t="s">
        <v>22435</v>
      </c>
      <c r="K38" s="250"/>
      <c r="L38" s="250"/>
      <c r="M38" s="250"/>
      <c r="N38" s="250"/>
      <c r="O38" s="250"/>
      <c r="P38" s="250"/>
      <c r="Q38" s="250"/>
      <c r="R38" s="250"/>
      <c r="S38" s="250"/>
      <c r="T38" s="250" t="s">
        <v>124</v>
      </c>
      <c r="V38" s="250" t="s">
        <v>22358</v>
      </c>
      <c r="X38" cm="1">
        <f t="array" ref="X38">SUMPRODUCT(--(J38:S38&lt;&gt;""))</f>
        <v>1</v>
      </c>
    </row>
    <row r="39" spans="1:24" x14ac:dyDescent="0.25">
      <c r="A39">
        <v>38</v>
      </c>
      <c r="B39" s="104">
        <v>46139.464594907397</v>
      </c>
      <c r="C39" s="104">
        <v>46139.5089351852</v>
      </c>
      <c r="D39" s="250" t="s">
        <v>22354</v>
      </c>
      <c r="E39" s="250"/>
      <c r="F39" s="250" t="s">
        <v>79</v>
      </c>
      <c r="G39" s="124">
        <v>46139</v>
      </c>
      <c r="H39" s="250" t="s">
        <v>22375</v>
      </c>
      <c r="I39" s="251" t="s">
        <v>22436</v>
      </c>
      <c r="J39" s="250" t="s">
        <v>22437</v>
      </c>
      <c r="K39" s="250"/>
      <c r="L39" s="250"/>
      <c r="M39" s="250"/>
      <c r="N39" s="250"/>
      <c r="O39" s="250"/>
      <c r="P39" s="250"/>
      <c r="Q39" s="250"/>
      <c r="R39" s="250"/>
      <c r="S39" s="250"/>
      <c r="T39" s="250" t="s">
        <v>124</v>
      </c>
      <c r="V39" s="250" t="s">
        <v>22358</v>
      </c>
      <c r="X39" cm="1">
        <f t="array" ref="X39">SUMPRODUCT(--(J39:S39&lt;&gt;""))</f>
        <v>1</v>
      </c>
    </row>
    <row r="40" spans="1:24" x14ac:dyDescent="0.25">
      <c r="A40">
        <v>39</v>
      </c>
      <c r="B40" s="104">
        <v>46139.545034722199</v>
      </c>
      <c r="C40" s="104">
        <v>46139.5455671296</v>
      </c>
      <c r="D40" s="250" t="s">
        <v>22354</v>
      </c>
      <c r="E40" s="250"/>
      <c r="F40" s="250" t="s">
        <v>85</v>
      </c>
      <c r="G40" s="124">
        <v>46139</v>
      </c>
      <c r="H40" s="250" t="s">
        <v>22375</v>
      </c>
      <c r="I40" s="251" t="s">
        <v>22438</v>
      </c>
      <c r="J40" s="250" t="s">
        <v>22439</v>
      </c>
      <c r="K40" s="250"/>
      <c r="L40" s="250"/>
      <c r="M40" s="250"/>
      <c r="N40" s="250"/>
      <c r="O40" s="250"/>
      <c r="P40" s="250"/>
      <c r="Q40" s="250"/>
      <c r="R40" s="250"/>
      <c r="S40" s="250"/>
      <c r="T40" s="250" t="s">
        <v>124</v>
      </c>
      <c r="V40" s="250" t="s">
        <v>22358</v>
      </c>
      <c r="X40" cm="1">
        <f t="array" ref="X40">SUMPRODUCT(--(J40:S40&lt;&gt;""))</f>
        <v>1</v>
      </c>
    </row>
    <row r="41" spans="1:24" x14ac:dyDescent="0.25">
      <c r="A41">
        <v>40</v>
      </c>
      <c r="B41" s="104">
        <v>46139.5652893519</v>
      </c>
      <c r="C41" s="104">
        <v>46139.566041666701</v>
      </c>
      <c r="D41" s="250" t="s">
        <v>22354</v>
      </c>
      <c r="E41" s="250"/>
      <c r="F41" s="250" t="s">
        <v>85</v>
      </c>
      <c r="G41" s="124">
        <v>46139</v>
      </c>
      <c r="H41" s="250" t="s">
        <v>22375</v>
      </c>
      <c r="I41" s="251" t="s">
        <v>22440</v>
      </c>
      <c r="J41" s="250" t="s">
        <v>22441</v>
      </c>
      <c r="K41" s="250"/>
      <c r="L41" s="250"/>
      <c r="M41" s="250"/>
      <c r="N41" s="250"/>
      <c r="O41" s="250"/>
      <c r="P41" s="250"/>
      <c r="Q41" s="250"/>
      <c r="R41" s="250"/>
      <c r="S41" s="250"/>
      <c r="T41" s="250" t="s">
        <v>124</v>
      </c>
      <c r="V41" s="250" t="s">
        <v>22358</v>
      </c>
      <c r="X41" cm="1">
        <f t="array" ref="X41">SUMPRODUCT(--(J41:S41&lt;&gt;""))</f>
        <v>1</v>
      </c>
    </row>
    <row r="42" spans="1:24" x14ac:dyDescent="0.25">
      <c r="A42">
        <v>41</v>
      </c>
      <c r="B42" s="104">
        <v>46139.638912037</v>
      </c>
      <c r="C42" s="104">
        <v>46139.639351851903</v>
      </c>
      <c r="D42" s="250" t="s">
        <v>22354</v>
      </c>
      <c r="E42" s="250"/>
      <c r="F42" s="250" t="s">
        <v>84</v>
      </c>
      <c r="G42" s="124">
        <v>46139</v>
      </c>
      <c r="H42" s="250" t="s">
        <v>22389</v>
      </c>
      <c r="I42" s="251" t="s">
        <v>22442</v>
      </c>
      <c r="J42" s="250" t="s">
        <v>22443</v>
      </c>
      <c r="K42" s="250"/>
      <c r="L42" s="250"/>
      <c r="M42" s="250"/>
      <c r="N42" s="250"/>
      <c r="O42" s="250"/>
      <c r="P42" s="250"/>
      <c r="Q42" s="250"/>
      <c r="R42" s="250"/>
      <c r="S42" s="250"/>
      <c r="T42" s="250" t="s">
        <v>124</v>
      </c>
      <c r="V42" s="250" t="s">
        <v>22358</v>
      </c>
      <c r="X42" cm="1">
        <f t="array" ref="X42">SUMPRODUCT(--(J42:S42&lt;&gt;""))</f>
        <v>1</v>
      </c>
    </row>
    <row r="43" spans="1:24" x14ac:dyDescent="0.25">
      <c r="A43">
        <v>42</v>
      </c>
      <c r="B43" s="104">
        <v>46139.685543981497</v>
      </c>
      <c r="C43" s="104">
        <v>46139.685821759304</v>
      </c>
      <c r="D43" s="250" t="s">
        <v>22354</v>
      </c>
      <c r="E43" s="250"/>
      <c r="F43" s="250" t="s">
        <v>73</v>
      </c>
      <c r="G43" s="124">
        <v>46139</v>
      </c>
      <c r="H43" s="250" t="s">
        <v>22375</v>
      </c>
      <c r="I43" s="251" t="s">
        <v>22444</v>
      </c>
      <c r="J43" s="250" t="s">
        <v>22445</v>
      </c>
      <c r="K43" s="250"/>
      <c r="L43" s="250"/>
      <c r="M43" s="250"/>
      <c r="N43" s="250"/>
      <c r="O43" s="250"/>
      <c r="P43" s="250"/>
      <c r="Q43" s="250"/>
      <c r="R43" s="250"/>
      <c r="S43" s="250"/>
      <c r="T43" s="250" t="s">
        <v>124</v>
      </c>
      <c r="V43" s="250" t="s">
        <v>22358</v>
      </c>
      <c r="X43" cm="1">
        <f t="array" ref="X43">SUMPRODUCT(--(J43:S43&lt;&gt;""))</f>
        <v>1</v>
      </c>
    </row>
    <row r="44" spans="1:24" x14ac:dyDescent="0.25">
      <c r="A44">
        <v>43</v>
      </c>
      <c r="B44" s="104">
        <v>46139.685868055603</v>
      </c>
      <c r="C44" s="104">
        <v>46139.705347222203</v>
      </c>
      <c r="D44" s="250" t="s">
        <v>22354</v>
      </c>
      <c r="E44" s="250"/>
      <c r="F44" s="250" t="s">
        <v>73</v>
      </c>
      <c r="G44" s="124">
        <v>46139</v>
      </c>
      <c r="H44" s="250" t="s">
        <v>22375</v>
      </c>
      <c r="I44" s="251" t="s">
        <v>22446</v>
      </c>
      <c r="J44" s="250" t="s">
        <v>22447</v>
      </c>
      <c r="K44" s="250"/>
      <c r="L44" s="250"/>
      <c r="M44" s="250"/>
      <c r="N44" s="250"/>
      <c r="O44" s="250"/>
      <c r="P44" s="250"/>
      <c r="Q44" s="250"/>
      <c r="R44" s="250"/>
      <c r="S44" s="250"/>
      <c r="T44" s="250" t="s">
        <v>124</v>
      </c>
      <c r="V44" s="250" t="s">
        <v>22358</v>
      </c>
      <c r="X44" cm="1">
        <f t="array" ref="X44">SUMPRODUCT(--(J44:S44&lt;&gt;""))</f>
        <v>1</v>
      </c>
    </row>
    <row r="45" spans="1:24" x14ac:dyDescent="0.25">
      <c r="A45">
        <v>44</v>
      </c>
      <c r="B45" s="104">
        <v>46140.410717592596</v>
      </c>
      <c r="C45" s="104">
        <v>46140.411296296297</v>
      </c>
      <c r="D45" s="250" t="s">
        <v>22354</v>
      </c>
      <c r="E45" s="250"/>
      <c r="F45" s="250" t="s">
        <v>84</v>
      </c>
      <c r="G45" s="124">
        <v>46140</v>
      </c>
      <c r="H45" s="250" t="s">
        <v>22375</v>
      </c>
      <c r="I45" s="251" t="s">
        <v>22448</v>
      </c>
      <c r="J45" s="250" t="s">
        <v>22449</v>
      </c>
      <c r="K45" s="250"/>
      <c r="L45" s="250"/>
      <c r="M45" s="250"/>
      <c r="N45" s="250"/>
      <c r="O45" s="250"/>
      <c r="P45" s="250"/>
      <c r="Q45" s="250"/>
      <c r="R45" s="250"/>
      <c r="S45" s="250"/>
      <c r="T45" s="250" t="s">
        <v>124</v>
      </c>
      <c r="V45" s="250" t="s">
        <v>22358</v>
      </c>
      <c r="X45" cm="1">
        <f t="array" ref="X45">SUMPRODUCT(--(J45:S45&lt;&gt;""))</f>
        <v>1</v>
      </c>
    </row>
    <row r="46" spans="1:24" x14ac:dyDescent="0.25">
      <c r="A46">
        <v>45</v>
      </c>
      <c r="B46" s="104">
        <v>46140.4156365741</v>
      </c>
      <c r="C46" s="104">
        <v>46140.417534722197</v>
      </c>
      <c r="D46" s="250" t="s">
        <v>22354</v>
      </c>
      <c r="E46" s="250"/>
      <c r="F46" s="250" t="s">
        <v>10533</v>
      </c>
      <c r="G46" s="124">
        <v>46140</v>
      </c>
      <c r="H46" s="250" t="s">
        <v>22375</v>
      </c>
      <c r="I46" s="251" t="s">
        <v>22450</v>
      </c>
      <c r="J46" s="250" t="s">
        <v>22451</v>
      </c>
      <c r="K46" s="250"/>
      <c r="L46" s="250"/>
      <c r="M46" s="250"/>
      <c r="N46" s="250"/>
      <c r="O46" s="250"/>
      <c r="P46" s="250"/>
      <c r="Q46" s="250"/>
      <c r="R46" s="250"/>
      <c r="S46" s="250"/>
      <c r="T46" s="250" t="s">
        <v>124</v>
      </c>
      <c r="V46" s="250" t="s">
        <v>22358</v>
      </c>
      <c r="X46" cm="1">
        <f t="array" ref="X46">SUMPRODUCT(--(J46:S46&lt;&gt;""))</f>
        <v>1</v>
      </c>
    </row>
    <row r="47" spans="1:24" x14ac:dyDescent="0.25">
      <c r="A47">
        <v>46</v>
      </c>
      <c r="B47" s="104">
        <v>46140.424236111103</v>
      </c>
      <c r="C47" s="104">
        <v>46140.424502314803</v>
      </c>
      <c r="D47" s="250" t="s">
        <v>22354</v>
      </c>
      <c r="E47" s="250"/>
      <c r="F47" s="250" t="s">
        <v>10533</v>
      </c>
      <c r="G47" s="124">
        <v>46140</v>
      </c>
      <c r="H47" s="250" t="s">
        <v>22375</v>
      </c>
      <c r="I47" s="251" t="s">
        <v>22452</v>
      </c>
      <c r="J47" s="250" t="s">
        <v>22453</v>
      </c>
      <c r="K47" s="250"/>
      <c r="L47" s="250"/>
      <c r="M47" s="250"/>
      <c r="N47" s="250"/>
      <c r="O47" s="250"/>
      <c r="P47" s="250"/>
      <c r="Q47" s="250"/>
      <c r="R47" s="250"/>
      <c r="S47" s="250"/>
      <c r="T47" s="250" t="s">
        <v>124</v>
      </c>
      <c r="V47" s="250" t="s">
        <v>22358</v>
      </c>
      <c r="X47" cm="1">
        <f t="array" ref="X47">SUMPRODUCT(--(J47:S47&lt;&gt;""))</f>
        <v>1</v>
      </c>
    </row>
    <row r="48" spans="1:24" x14ac:dyDescent="0.25">
      <c r="A48">
        <v>47</v>
      </c>
      <c r="B48" s="104">
        <v>46140.424652777801</v>
      </c>
      <c r="C48" s="104">
        <v>46140.426527777803</v>
      </c>
      <c r="D48" s="250" t="s">
        <v>22354</v>
      </c>
      <c r="E48" s="250"/>
      <c r="F48" s="250" t="s">
        <v>74</v>
      </c>
      <c r="G48" s="124">
        <v>46140</v>
      </c>
      <c r="H48" s="250" t="s">
        <v>22389</v>
      </c>
      <c r="I48" s="251" t="s">
        <v>22454</v>
      </c>
      <c r="J48" s="250" t="s">
        <v>22455</v>
      </c>
      <c r="K48" s="250" t="s">
        <v>22456</v>
      </c>
      <c r="L48" s="250"/>
      <c r="M48" s="250"/>
      <c r="N48" s="250"/>
      <c r="O48" s="250"/>
      <c r="P48" s="250"/>
      <c r="Q48" s="250"/>
      <c r="R48" s="250"/>
      <c r="S48" s="250"/>
      <c r="T48" s="250" t="s">
        <v>124</v>
      </c>
      <c r="V48" s="250" t="s">
        <v>22358</v>
      </c>
      <c r="X48" cm="1">
        <f t="array" ref="X48">SUMPRODUCT(--(J48:S48&lt;&gt;""))</f>
        <v>2</v>
      </c>
    </row>
    <row r="49" spans="1:24" x14ac:dyDescent="0.25">
      <c r="A49">
        <v>48</v>
      </c>
      <c r="B49" s="104">
        <v>46140.411342592597</v>
      </c>
      <c r="C49" s="104">
        <v>46140.427662037</v>
      </c>
      <c r="D49" s="250" t="s">
        <v>22354</v>
      </c>
      <c r="E49" s="250"/>
      <c r="F49" s="250" t="s">
        <v>84</v>
      </c>
      <c r="G49" s="124">
        <v>46140</v>
      </c>
      <c r="H49" s="250" t="s">
        <v>22375</v>
      </c>
      <c r="I49" s="251" t="s">
        <v>22457</v>
      </c>
      <c r="J49" s="250" t="s">
        <v>22458</v>
      </c>
      <c r="K49" s="250"/>
      <c r="L49" s="250"/>
      <c r="M49" s="250"/>
      <c r="N49" s="250"/>
      <c r="O49" s="250"/>
      <c r="P49" s="250"/>
      <c r="Q49" s="250"/>
      <c r="R49" s="250"/>
      <c r="S49" s="250"/>
      <c r="T49" s="250" t="s">
        <v>124</v>
      </c>
      <c r="V49" s="250" t="s">
        <v>22358</v>
      </c>
      <c r="X49" cm="1">
        <f t="array" ref="X49">SUMPRODUCT(--(J49:S49&lt;&gt;""))</f>
        <v>1</v>
      </c>
    </row>
    <row r="50" spans="1:24" x14ac:dyDescent="0.25">
      <c r="A50">
        <v>49</v>
      </c>
      <c r="B50" s="104">
        <v>46140.4363773148</v>
      </c>
      <c r="C50" s="104">
        <v>46140.436793981498</v>
      </c>
      <c r="D50" s="250" t="s">
        <v>22354</v>
      </c>
      <c r="E50" s="250"/>
      <c r="F50" s="250" t="s">
        <v>74</v>
      </c>
      <c r="G50" s="124">
        <v>46140</v>
      </c>
      <c r="H50" s="250" t="s">
        <v>22389</v>
      </c>
      <c r="I50" s="251" t="s">
        <v>22459</v>
      </c>
      <c r="J50" s="250" t="s">
        <v>22460</v>
      </c>
      <c r="K50" s="250"/>
      <c r="L50" s="250"/>
      <c r="M50" s="250"/>
      <c r="N50" s="250"/>
      <c r="O50" s="250"/>
      <c r="P50" s="250"/>
      <c r="Q50" s="250"/>
      <c r="R50" s="250"/>
      <c r="S50" s="250"/>
      <c r="T50" s="250" t="s">
        <v>124</v>
      </c>
      <c r="V50" s="250" t="s">
        <v>22358</v>
      </c>
      <c r="X50" cm="1">
        <f t="array" ref="X50">SUMPRODUCT(--(J50:S50&lt;&gt;""))</f>
        <v>1</v>
      </c>
    </row>
    <row r="51" spans="1:24" x14ac:dyDescent="0.25">
      <c r="A51">
        <v>50</v>
      </c>
      <c r="B51" s="104">
        <v>46140.4277083333</v>
      </c>
      <c r="C51" s="104">
        <v>46140.468217592599</v>
      </c>
      <c r="D51" s="250" t="s">
        <v>22354</v>
      </c>
      <c r="E51" s="250"/>
      <c r="F51" s="250" t="s">
        <v>84</v>
      </c>
      <c r="G51" s="124">
        <v>46140</v>
      </c>
      <c r="H51" s="250" t="s">
        <v>22389</v>
      </c>
      <c r="I51" s="251" t="s">
        <v>22461</v>
      </c>
      <c r="J51" s="250" t="s">
        <v>22462</v>
      </c>
      <c r="K51" s="250"/>
      <c r="L51" s="250"/>
      <c r="M51" s="250"/>
      <c r="N51" s="250"/>
      <c r="O51" s="250"/>
      <c r="P51" s="250"/>
      <c r="Q51" s="250"/>
      <c r="R51" s="250"/>
      <c r="S51" s="250"/>
      <c r="T51" s="250" t="s">
        <v>122</v>
      </c>
      <c r="V51" s="250" t="s">
        <v>22358</v>
      </c>
      <c r="X51" cm="1">
        <f t="array" ref="X51">SUMPRODUCT(--(J51:S51&lt;&gt;""))</f>
        <v>1</v>
      </c>
    </row>
    <row r="52" spans="1:24" x14ac:dyDescent="0.25">
      <c r="A52">
        <v>51</v>
      </c>
      <c r="B52" s="104">
        <v>46140.369386574101</v>
      </c>
      <c r="C52" s="104">
        <v>46140.470497685201</v>
      </c>
      <c r="D52" s="250" t="s">
        <v>22354</v>
      </c>
      <c r="E52" s="250"/>
      <c r="F52" s="250" t="s">
        <v>79</v>
      </c>
      <c r="G52" s="124">
        <v>46140</v>
      </c>
      <c r="H52" s="250" t="s">
        <v>22375</v>
      </c>
      <c r="I52" s="251" t="s">
        <v>22463</v>
      </c>
      <c r="J52" s="250" t="s">
        <v>22464</v>
      </c>
      <c r="K52" s="250"/>
      <c r="L52" s="250"/>
      <c r="M52" s="250"/>
      <c r="N52" s="250"/>
      <c r="O52" s="250"/>
      <c r="P52" s="250"/>
      <c r="Q52" s="250"/>
      <c r="R52" s="250"/>
      <c r="S52" s="250"/>
      <c r="T52" s="250" t="s">
        <v>124</v>
      </c>
      <c r="V52" s="250" t="s">
        <v>22358</v>
      </c>
      <c r="X52" cm="1">
        <f t="array" ref="X52">SUMPRODUCT(--(J52:S52&lt;&gt;""))</f>
        <v>1</v>
      </c>
    </row>
    <row r="53" spans="1:24" x14ac:dyDescent="0.25">
      <c r="A53">
        <v>52</v>
      </c>
      <c r="B53" s="104">
        <v>46140.470543981501</v>
      </c>
      <c r="C53" s="104">
        <v>46140.4789467593</v>
      </c>
      <c r="D53" s="250" t="s">
        <v>22354</v>
      </c>
      <c r="E53" s="250"/>
      <c r="F53" s="250" t="s">
        <v>79</v>
      </c>
      <c r="G53" s="124">
        <v>46140</v>
      </c>
      <c r="H53" s="250" t="s">
        <v>22375</v>
      </c>
      <c r="I53" s="251" t="s">
        <v>22465</v>
      </c>
      <c r="J53" s="250" t="s">
        <v>22466</v>
      </c>
      <c r="K53" s="250"/>
      <c r="L53" s="250"/>
      <c r="M53" s="250"/>
      <c r="N53" s="250"/>
      <c r="O53" s="250"/>
      <c r="P53" s="250"/>
      <c r="Q53" s="250"/>
      <c r="R53" s="250"/>
      <c r="S53" s="250"/>
      <c r="T53" s="250" t="s">
        <v>124</v>
      </c>
      <c r="V53" s="250" t="s">
        <v>22358</v>
      </c>
      <c r="X53" cm="1">
        <f t="array" ref="X53">SUMPRODUCT(--(J53:S53&lt;&gt;""))</f>
        <v>1</v>
      </c>
    </row>
    <row r="54" spans="1:24" x14ac:dyDescent="0.25">
      <c r="A54">
        <v>53</v>
      </c>
      <c r="B54" s="104">
        <v>46140.469328703701</v>
      </c>
      <c r="C54" s="104">
        <v>46140.480370370402</v>
      </c>
      <c r="D54" s="250" t="s">
        <v>22354</v>
      </c>
      <c r="E54" s="250"/>
      <c r="F54" s="250" t="s">
        <v>84</v>
      </c>
      <c r="G54" s="124">
        <v>46140</v>
      </c>
      <c r="H54" s="250" t="s">
        <v>22375</v>
      </c>
      <c r="I54" s="251" t="s">
        <v>22467</v>
      </c>
      <c r="J54" s="250" t="s">
        <v>8633</v>
      </c>
      <c r="K54" s="250"/>
      <c r="L54" s="250"/>
      <c r="M54" s="250"/>
      <c r="N54" s="250"/>
      <c r="O54" s="250"/>
      <c r="P54" s="250"/>
      <c r="Q54" s="250"/>
      <c r="R54" s="250"/>
      <c r="S54" s="250"/>
      <c r="T54" s="250" t="s">
        <v>124</v>
      </c>
      <c r="V54" s="250" t="s">
        <v>22358</v>
      </c>
      <c r="X54" cm="1">
        <f t="array" ref="X54">SUMPRODUCT(--(J54:S54&lt;&gt;""))</f>
        <v>1</v>
      </c>
    </row>
    <row r="55" spans="1:24" x14ac:dyDescent="0.25">
      <c r="A55">
        <v>54</v>
      </c>
      <c r="B55" s="104">
        <v>46140.550706018497</v>
      </c>
      <c r="C55" s="104">
        <v>46140.551041666702</v>
      </c>
      <c r="D55" s="250" t="s">
        <v>22354</v>
      </c>
      <c r="E55" s="250"/>
      <c r="F55" s="250" t="s">
        <v>10533</v>
      </c>
      <c r="G55" s="124">
        <v>46139</v>
      </c>
      <c r="H55" s="250" t="s">
        <v>22375</v>
      </c>
      <c r="I55" s="251" t="s">
        <v>22468</v>
      </c>
      <c r="J55" s="250" t="s">
        <v>22469</v>
      </c>
      <c r="K55" s="250"/>
      <c r="L55" s="250"/>
      <c r="M55" s="250"/>
      <c r="N55" s="250"/>
      <c r="O55" s="250"/>
      <c r="P55" s="250"/>
      <c r="Q55" s="250"/>
      <c r="R55" s="250"/>
      <c r="S55" s="250"/>
      <c r="T55" s="250" t="s">
        <v>124</v>
      </c>
      <c r="V55" s="250" t="s">
        <v>22358</v>
      </c>
      <c r="X55" cm="1">
        <f t="array" ref="X55">SUMPRODUCT(--(J55:S55&lt;&gt;""))</f>
        <v>1</v>
      </c>
    </row>
    <row r="56" spans="1:24" x14ac:dyDescent="0.25">
      <c r="A56">
        <v>55</v>
      </c>
      <c r="B56" s="104">
        <v>46140.480439814797</v>
      </c>
      <c r="C56" s="104">
        <v>46140.645486111098</v>
      </c>
      <c r="D56" s="250" t="s">
        <v>22354</v>
      </c>
      <c r="E56" s="250"/>
      <c r="F56" s="250" t="s">
        <v>84</v>
      </c>
      <c r="G56" s="124">
        <v>46140</v>
      </c>
      <c r="H56" s="250" t="s">
        <v>22375</v>
      </c>
      <c r="I56" s="251" t="s">
        <v>22470</v>
      </c>
      <c r="J56" s="250" t="s">
        <v>22471</v>
      </c>
      <c r="K56" s="250"/>
      <c r="L56" s="250"/>
      <c r="M56" s="250"/>
      <c r="N56" s="250"/>
      <c r="O56" s="250"/>
      <c r="P56" s="250"/>
      <c r="Q56" s="250"/>
      <c r="R56" s="250"/>
      <c r="S56" s="250"/>
      <c r="T56" s="250" t="s">
        <v>124</v>
      </c>
      <c r="V56" s="250" t="s">
        <v>22358</v>
      </c>
      <c r="X56" cm="1">
        <f t="array" ref="X56">SUMPRODUCT(--(J56:S56&lt;&gt;""))</f>
        <v>1</v>
      </c>
    </row>
    <row r="57" spans="1:24" x14ac:dyDescent="0.25">
      <c r="A57">
        <v>56</v>
      </c>
      <c r="B57" s="104">
        <v>46140.695995370399</v>
      </c>
      <c r="C57" s="104">
        <v>46140.697314814803</v>
      </c>
      <c r="D57" s="250" t="s">
        <v>22354</v>
      </c>
      <c r="E57" s="250"/>
      <c r="F57" s="250" t="s">
        <v>79</v>
      </c>
      <c r="G57" s="124">
        <v>46140</v>
      </c>
      <c r="H57" s="250" t="s">
        <v>22389</v>
      </c>
      <c r="I57" s="251" t="s">
        <v>22472</v>
      </c>
      <c r="J57" s="250" t="s">
        <v>22473</v>
      </c>
      <c r="K57" s="250"/>
      <c r="L57" s="250"/>
      <c r="M57" s="250"/>
      <c r="N57" s="250"/>
      <c r="O57" s="250"/>
      <c r="P57" s="250"/>
      <c r="Q57" s="250"/>
      <c r="R57" s="250"/>
      <c r="S57" s="250"/>
      <c r="T57" s="250" t="s">
        <v>122</v>
      </c>
      <c r="V57" s="250" t="s">
        <v>22358</v>
      </c>
      <c r="X57" cm="1">
        <f t="array" ref="X57">SUMPRODUCT(--(J57:S57&lt;&gt;""))</f>
        <v>1</v>
      </c>
    </row>
    <row r="58" spans="1:24" x14ac:dyDescent="0.25">
      <c r="A58">
        <v>57</v>
      </c>
      <c r="B58" s="104">
        <v>46140.698750000003</v>
      </c>
      <c r="C58" s="104">
        <v>46140.699259259301</v>
      </c>
      <c r="D58" s="250" t="s">
        <v>22354</v>
      </c>
      <c r="E58" s="250"/>
      <c r="F58" s="250" t="s">
        <v>10533</v>
      </c>
      <c r="G58" s="124">
        <v>46140</v>
      </c>
      <c r="H58" s="250" t="s">
        <v>22474</v>
      </c>
      <c r="I58" s="251" t="s">
        <v>22475</v>
      </c>
      <c r="J58" s="250" t="s">
        <v>22476</v>
      </c>
      <c r="K58" s="250"/>
      <c r="L58" s="250"/>
      <c r="M58" s="250"/>
      <c r="N58" s="250"/>
      <c r="O58" s="250"/>
      <c r="P58" s="250"/>
      <c r="Q58" s="250"/>
      <c r="R58" s="250"/>
      <c r="S58" s="250"/>
      <c r="T58" s="250" t="s">
        <v>124</v>
      </c>
      <c r="V58" s="250" t="s">
        <v>22358</v>
      </c>
      <c r="X58" cm="1">
        <f t="array" ref="X58">SUMPRODUCT(--(J58:S58&lt;&gt;""))</f>
        <v>1</v>
      </c>
    </row>
    <row r="59" spans="1:24" x14ac:dyDescent="0.25">
      <c r="A59">
        <v>58</v>
      </c>
      <c r="B59" s="104">
        <v>46141.385486111103</v>
      </c>
      <c r="C59" s="104">
        <v>46141.386076388902</v>
      </c>
      <c r="D59" s="250" t="s">
        <v>22354</v>
      </c>
      <c r="E59" s="250"/>
      <c r="F59" s="250" t="s">
        <v>10533</v>
      </c>
      <c r="G59" s="124">
        <v>46141</v>
      </c>
      <c r="H59" s="250" t="s">
        <v>22375</v>
      </c>
      <c r="I59" s="251" t="s">
        <v>22477</v>
      </c>
      <c r="J59" s="250" t="s">
        <v>22478</v>
      </c>
      <c r="K59" s="250"/>
      <c r="L59" s="250"/>
      <c r="M59" s="250"/>
      <c r="N59" s="250"/>
      <c r="O59" s="250"/>
      <c r="P59" s="250"/>
      <c r="Q59" s="250"/>
      <c r="R59" s="250"/>
      <c r="S59" s="250"/>
      <c r="T59" s="250" t="s">
        <v>124</v>
      </c>
      <c r="V59" s="250"/>
      <c r="X59" cm="1">
        <f t="array" ref="X59">SUMPRODUCT(--(J59:S59&lt;&gt;""))</f>
        <v>1</v>
      </c>
    </row>
    <row r="60" spans="1:24" x14ac:dyDescent="0.25">
      <c r="A60">
        <v>59</v>
      </c>
      <c r="B60" s="104">
        <v>46140.697372685201</v>
      </c>
      <c r="C60" s="104">
        <v>46141.447465277801</v>
      </c>
      <c r="D60" s="250" t="s">
        <v>22354</v>
      </c>
      <c r="E60" s="250"/>
      <c r="F60" s="250" t="s">
        <v>79</v>
      </c>
      <c r="G60" s="124">
        <v>46141</v>
      </c>
      <c r="H60" s="250" t="s">
        <v>22395</v>
      </c>
      <c r="I60" s="251" t="s">
        <v>22479</v>
      </c>
      <c r="J60" s="250" t="s">
        <v>22480</v>
      </c>
      <c r="K60" s="250"/>
      <c r="L60" s="250"/>
      <c r="M60" s="250"/>
      <c r="N60" s="250"/>
      <c r="O60" s="250"/>
      <c r="P60" s="250"/>
      <c r="Q60" s="250"/>
      <c r="R60" s="250"/>
      <c r="S60" s="250"/>
      <c r="T60" s="250" t="s">
        <v>122</v>
      </c>
      <c r="V60" s="250" t="s">
        <v>22358</v>
      </c>
      <c r="X60" cm="1">
        <f t="array" ref="X60">SUMPRODUCT(--(J60:S60&lt;&gt;""))</f>
        <v>1</v>
      </c>
    </row>
    <row r="61" spans="1:24" x14ac:dyDescent="0.25">
      <c r="A61">
        <v>60</v>
      </c>
      <c r="B61" s="104">
        <v>46141.386111111096</v>
      </c>
      <c r="C61" s="104">
        <v>46141.453495370399</v>
      </c>
      <c r="D61" s="250" t="s">
        <v>22354</v>
      </c>
      <c r="E61" s="250"/>
      <c r="F61" s="250" t="s">
        <v>10533</v>
      </c>
      <c r="G61" s="124">
        <v>46142</v>
      </c>
      <c r="H61" s="250" t="s">
        <v>22375</v>
      </c>
      <c r="I61" s="251" t="s">
        <v>22481</v>
      </c>
      <c r="J61" s="250" t="s">
        <v>22482</v>
      </c>
      <c r="K61" s="250"/>
      <c r="L61" s="250"/>
      <c r="M61" s="250"/>
      <c r="N61" s="250"/>
      <c r="O61" s="250"/>
      <c r="P61" s="250"/>
      <c r="Q61" s="250"/>
      <c r="R61" s="250"/>
      <c r="S61" s="250"/>
      <c r="T61" s="250" t="s">
        <v>124</v>
      </c>
      <c r="V61" s="250"/>
      <c r="X61" cm="1">
        <f t="array" ref="X61">SUMPRODUCT(--(J61:S61&lt;&gt;""))</f>
        <v>1</v>
      </c>
    </row>
    <row r="62" spans="1:24" x14ac:dyDescent="0.25">
      <c r="A62">
        <v>61</v>
      </c>
      <c r="B62" s="104">
        <v>46141.451064814799</v>
      </c>
      <c r="C62" s="104">
        <v>46141.4542476852</v>
      </c>
      <c r="D62" s="250" t="s">
        <v>22354</v>
      </c>
      <c r="E62" s="250"/>
      <c r="F62" s="250" t="s">
        <v>85</v>
      </c>
      <c r="G62" s="124">
        <v>46141</v>
      </c>
      <c r="H62" s="250" t="s">
        <v>22395</v>
      </c>
      <c r="I62" s="251" t="s">
        <v>22483</v>
      </c>
      <c r="J62" s="250" t="s">
        <v>22484</v>
      </c>
      <c r="K62" s="250" t="s">
        <v>22485</v>
      </c>
      <c r="L62" s="250" t="s">
        <v>22486</v>
      </c>
      <c r="M62" s="250"/>
      <c r="N62" s="250"/>
      <c r="O62" s="250"/>
      <c r="P62" s="250"/>
      <c r="Q62" s="250"/>
      <c r="R62" s="250"/>
      <c r="S62" s="250"/>
      <c r="T62" s="250" t="s">
        <v>124</v>
      </c>
      <c r="U62" t="s">
        <v>22487</v>
      </c>
      <c r="V62" s="250"/>
      <c r="X62" cm="1">
        <f t="array" ref="X62">SUMPRODUCT(--(J62:S62&lt;&gt;""))</f>
        <v>3</v>
      </c>
    </row>
    <row r="63" spans="1:24" x14ac:dyDescent="0.25">
      <c r="A63">
        <v>62</v>
      </c>
      <c r="B63" s="104">
        <v>46141.4475578704</v>
      </c>
      <c r="C63" s="104">
        <v>46141.474884259304</v>
      </c>
      <c r="D63" s="250" t="s">
        <v>22354</v>
      </c>
      <c r="E63" s="250"/>
      <c r="F63" s="250" t="s">
        <v>79</v>
      </c>
      <c r="G63" s="124">
        <v>46141</v>
      </c>
      <c r="H63" s="250" t="s">
        <v>22375</v>
      </c>
      <c r="I63" s="251" t="s">
        <v>22488</v>
      </c>
      <c r="J63" s="250" t="s">
        <v>22489</v>
      </c>
      <c r="K63" s="250"/>
      <c r="L63" s="250"/>
      <c r="M63" s="250"/>
      <c r="N63" s="250"/>
      <c r="O63" s="250"/>
      <c r="P63" s="250"/>
      <c r="Q63" s="250"/>
      <c r="R63" s="250"/>
      <c r="S63" s="250"/>
      <c r="T63" s="250" t="s">
        <v>122</v>
      </c>
      <c r="V63" s="250" t="s">
        <v>22358</v>
      </c>
      <c r="X63" cm="1">
        <f t="array" ref="X63">SUMPRODUCT(--(J63:S63&lt;&gt;""))</f>
        <v>1</v>
      </c>
    </row>
    <row r="64" spans="1:24" x14ac:dyDescent="0.25">
      <c r="A64">
        <v>63</v>
      </c>
      <c r="B64" s="104">
        <v>46141.474918981497</v>
      </c>
      <c r="C64" s="104">
        <v>46141.484166666698</v>
      </c>
      <c r="D64" s="250" t="s">
        <v>22354</v>
      </c>
      <c r="E64" s="250"/>
      <c r="F64" s="250" t="s">
        <v>79</v>
      </c>
      <c r="G64" s="124">
        <v>46141</v>
      </c>
      <c r="H64" s="250" t="s">
        <v>22375</v>
      </c>
      <c r="I64" s="251" t="s">
        <v>22490</v>
      </c>
      <c r="J64" s="250" t="s">
        <v>22491</v>
      </c>
      <c r="K64" s="250"/>
      <c r="L64" s="250"/>
      <c r="M64" s="250"/>
      <c r="N64" s="250"/>
      <c r="O64" s="250"/>
      <c r="P64" s="250"/>
      <c r="Q64" s="250"/>
      <c r="R64" s="250"/>
      <c r="S64" s="250"/>
      <c r="T64" s="250" t="s">
        <v>122</v>
      </c>
      <c r="V64" s="250" t="s">
        <v>22358</v>
      </c>
      <c r="X64" cm="1">
        <f t="array" ref="X64">SUMPRODUCT(--(J64:S64&lt;&gt;""))</f>
        <v>1</v>
      </c>
    </row>
    <row r="65" spans="1:24" x14ac:dyDescent="0.25">
      <c r="A65">
        <v>64</v>
      </c>
      <c r="B65" s="104">
        <v>46141.535115740699</v>
      </c>
      <c r="C65" s="104">
        <v>46141.535393518498</v>
      </c>
      <c r="D65" s="250" t="s">
        <v>22354</v>
      </c>
      <c r="E65" s="250"/>
      <c r="F65" s="250" t="s">
        <v>10533</v>
      </c>
      <c r="G65" s="124">
        <v>46141</v>
      </c>
      <c r="H65" s="250" t="s">
        <v>22389</v>
      </c>
      <c r="I65" s="251" t="s">
        <v>22492</v>
      </c>
      <c r="J65" s="250" t="s">
        <v>22493</v>
      </c>
      <c r="K65" s="250"/>
      <c r="L65" s="250"/>
      <c r="M65" s="250"/>
      <c r="N65" s="250"/>
      <c r="O65" s="250"/>
      <c r="P65" s="250"/>
      <c r="Q65" s="250"/>
      <c r="R65" s="250"/>
      <c r="S65" s="250"/>
      <c r="T65" s="250" t="s">
        <v>124</v>
      </c>
      <c r="V65" s="250"/>
      <c r="X65" cm="1">
        <f t="array" ref="X65">SUMPRODUCT(--(J65:S65&lt;&gt;""))</f>
        <v>1</v>
      </c>
    </row>
    <row r="66" spans="1:24" x14ac:dyDescent="0.25">
      <c r="A66">
        <v>65</v>
      </c>
      <c r="B66" s="104">
        <v>46141.537557870397</v>
      </c>
      <c r="C66" s="104">
        <v>46141.538472222201</v>
      </c>
      <c r="D66" s="250" t="s">
        <v>22354</v>
      </c>
      <c r="E66" s="250"/>
      <c r="F66" s="250" t="s">
        <v>85</v>
      </c>
      <c r="G66" s="124">
        <v>46141</v>
      </c>
      <c r="H66" s="250" t="s">
        <v>22375</v>
      </c>
      <c r="I66" s="251" t="s">
        <v>22494</v>
      </c>
      <c r="J66" s="250" t="s">
        <v>22495</v>
      </c>
      <c r="K66" s="250"/>
      <c r="L66" s="250"/>
      <c r="M66" s="250"/>
      <c r="N66" s="250"/>
      <c r="O66" s="250"/>
      <c r="P66" s="250"/>
      <c r="Q66" s="250"/>
      <c r="R66" s="250"/>
      <c r="S66" s="250"/>
      <c r="T66" s="250" t="s">
        <v>124</v>
      </c>
      <c r="U66" t="s">
        <v>22496</v>
      </c>
      <c r="V66" s="250"/>
      <c r="X66" cm="1">
        <f t="array" ref="X66">SUMPRODUCT(--(J66:S66&lt;&gt;""))</f>
        <v>1</v>
      </c>
    </row>
    <row r="67" spans="1:24" x14ac:dyDescent="0.25">
      <c r="A67">
        <v>66</v>
      </c>
      <c r="B67" s="104">
        <v>46141.484201388899</v>
      </c>
      <c r="C67" s="104">
        <v>46141.557233796302</v>
      </c>
      <c r="D67" s="250" t="s">
        <v>22354</v>
      </c>
      <c r="E67" s="250"/>
      <c r="F67" s="250" t="s">
        <v>79</v>
      </c>
      <c r="G67" s="124">
        <v>46141</v>
      </c>
      <c r="H67" s="250" t="s">
        <v>22375</v>
      </c>
      <c r="I67" s="251" t="s">
        <v>22497</v>
      </c>
      <c r="J67" s="250" t="s">
        <v>22498</v>
      </c>
      <c r="K67" s="250"/>
      <c r="L67" s="250"/>
      <c r="M67" s="250"/>
      <c r="N67" s="250"/>
      <c r="O67" s="250"/>
      <c r="P67" s="250"/>
      <c r="Q67" s="250"/>
      <c r="R67" s="250"/>
      <c r="S67" s="250"/>
      <c r="T67" s="250" t="s">
        <v>122</v>
      </c>
      <c r="V67" s="250" t="s">
        <v>22358</v>
      </c>
      <c r="X67" cm="1">
        <f t="array" ref="X67">SUMPRODUCT(--(J67:S67&lt;&gt;""))</f>
        <v>1</v>
      </c>
    </row>
    <row r="68" spans="1:24" x14ac:dyDescent="0.25">
      <c r="A68">
        <v>67</v>
      </c>
      <c r="B68" s="104">
        <v>46141.535428240699</v>
      </c>
      <c r="C68" s="104">
        <v>46141.576018518499</v>
      </c>
      <c r="D68" s="250" t="s">
        <v>22354</v>
      </c>
      <c r="E68" s="250"/>
      <c r="F68" s="250" t="s">
        <v>10533</v>
      </c>
      <c r="G68" s="124">
        <v>46141</v>
      </c>
      <c r="H68" s="250" t="s">
        <v>22389</v>
      </c>
      <c r="I68" s="251" t="s">
        <v>22499</v>
      </c>
      <c r="J68" s="250" t="s">
        <v>22500</v>
      </c>
      <c r="K68" s="250"/>
      <c r="L68" s="250"/>
      <c r="M68" s="250"/>
      <c r="N68" s="250"/>
      <c r="O68" s="250"/>
      <c r="P68" s="250"/>
      <c r="Q68" s="250"/>
      <c r="R68" s="250"/>
      <c r="S68" s="250"/>
      <c r="T68" s="250" t="s">
        <v>124</v>
      </c>
      <c r="V68" s="250"/>
      <c r="X68" cm="1">
        <f t="array" ref="X68">SUMPRODUCT(--(J68:S68&lt;&gt;""))</f>
        <v>1</v>
      </c>
    </row>
    <row r="69" spans="1:24" x14ac:dyDescent="0.25">
      <c r="A69">
        <v>68</v>
      </c>
      <c r="B69" s="104">
        <v>46141.616620370398</v>
      </c>
      <c r="C69" s="104">
        <v>46141.617106481499</v>
      </c>
      <c r="D69" s="250" t="s">
        <v>22354</v>
      </c>
      <c r="E69" s="250"/>
      <c r="F69" s="250" t="s">
        <v>79</v>
      </c>
      <c r="G69" s="124">
        <v>46141</v>
      </c>
      <c r="H69" s="250" t="s">
        <v>22375</v>
      </c>
      <c r="I69" s="251" t="s">
        <v>22405</v>
      </c>
      <c r="J69" s="250" t="s">
        <v>22406</v>
      </c>
      <c r="K69" s="250"/>
      <c r="L69" s="250"/>
      <c r="M69" s="250"/>
      <c r="N69" s="250"/>
      <c r="O69" s="250"/>
      <c r="P69" s="250"/>
      <c r="Q69" s="250"/>
      <c r="R69" s="250"/>
      <c r="S69" s="250"/>
      <c r="T69" s="250" t="s">
        <v>122</v>
      </c>
      <c r="V69" s="250" t="s">
        <v>22358</v>
      </c>
      <c r="X69" cm="1">
        <f t="array" ref="X69">SUMPRODUCT(--(J69:S69&lt;&gt;""))</f>
        <v>1</v>
      </c>
    </row>
    <row r="70" spans="1:24" x14ac:dyDescent="0.25">
      <c r="A70">
        <v>69</v>
      </c>
      <c r="B70" s="104">
        <v>46141.617152777799</v>
      </c>
      <c r="C70" s="104">
        <v>46141.664571759298</v>
      </c>
      <c r="D70" s="250" t="s">
        <v>22354</v>
      </c>
      <c r="E70" s="250"/>
      <c r="F70" s="250" t="s">
        <v>79</v>
      </c>
      <c r="G70" s="124">
        <v>46141</v>
      </c>
      <c r="H70" s="250" t="s">
        <v>22389</v>
      </c>
      <c r="I70" s="251" t="s">
        <v>22501</v>
      </c>
      <c r="J70" s="250" t="s">
        <v>22502</v>
      </c>
      <c r="K70" s="250" t="s">
        <v>22503</v>
      </c>
      <c r="L70" s="250"/>
      <c r="M70" s="250"/>
      <c r="N70" s="250"/>
      <c r="O70" s="250"/>
      <c r="P70" s="250"/>
      <c r="Q70" s="250"/>
      <c r="R70" s="250"/>
      <c r="S70" s="250"/>
      <c r="T70" s="250" t="s">
        <v>122</v>
      </c>
      <c r="V70" s="250" t="s">
        <v>22358</v>
      </c>
      <c r="X70" cm="1">
        <f t="array" ref="X70">SUMPRODUCT(--(J70:S70&lt;&gt;""))</f>
        <v>2</v>
      </c>
    </row>
    <row r="71" spans="1:24" x14ac:dyDescent="0.25">
      <c r="A71">
        <v>70</v>
      </c>
      <c r="B71" s="104">
        <v>46141.734351851803</v>
      </c>
      <c r="C71" s="104">
        <v>46141.735115740703</v>
      </c>
      <c r="D71" s="250" t="s">
        <v>22354</v>
      </c>
      <c r="E71" s="250"/>
      <c r="F71" s="250" t="s">
        <v>74</v>
      </c>
      <c r="G71" s="124">
        <v>46141</v>
      </c>
      <c r="H71" s="250" t="s">
        <v>22389</v>
      </c>
      <c r="I71" s="251" t="s">
        <v>22504</v>
      </c>
      <c r="J71" s="250" t="s">
        <v>22505</v>
      </c>
      <c r="K71" s="250"/>
      <c r="L71" s="250"/>
      <c r="M71" s="250"/>
      <c r="N71" s="250"/>
      <c r="O71" s="250"/>
      <c r="P71" s="250"/>
      <c r="Q71" s="250"/>
      <c r="R71" s="250"/>
      <c r="S71" s="250"/>
      <c r="T71" s="250" t="s">
        <v>124</v>
      </c>
      <c r="U71" t="s">
        <v>22506</v>
      </c>
      <c r="V71" s="250"/>
      <c r="X71" cm="1">
        <f t="array" ref="X71">SUMPRODUCT(--(J71:S71&lt;&gt;""))</f>
        <v>1</v>
      </c>
    </row>
    <row r="72" spans="1:24" x14ac:dyDescent="0.25">
      <c r="A72">
        <v>71</v>
      </c>
      <c r="B72" s="104">
        <v>46142.360648148097</v>
      </c>
      <c r="C72" s="104">
        <v>46142.361145833303</v>
      </c>
      <c r="D72" s="250" t="s">
        <v>22354</v>
      </c>
      <c r="E72" s="250"/>
      <c r="F72" s="250" t="s">
        <v>10533</v>
      </c>
      <c r="G72" s="124">
        <v>46142</v>
      </c>
      <c r="H72" s="250" t="s">
        <v>22389</v>
      </c>
      <c r="I72" s="251" t="s">
        <v>22507</v>
      </c>
      <c r="J72" s="250" t="s">
        <v>22508</v>
      </c>
      <c r="K72" s="250"/>
      <c r="L72" s="250"/>
      <c r="M72" s="250"/>
      <c r="N72" s="250"/>
      <c r="O72" s="250"/>
      <c r="P72" s="250"/>
      <c r="Q72" s="250"/>
      <c r="R72" s="250"/>
      <c r="S72" s="250"/>
      <c r="T72" s="250" t="s">
        <v>124</v>
      </c>
      <c r="V72" s="250"/>
      <c r="X72" cm="1">
        <f t="array" ref="X72">SUMPRODUCT(--(J72:S72&lt;&gt;""))</f>
        <v>1</v>
      </c>
    </row>
    <row r="73" spans="1:24" x14ac:dyDescent="0.25">
      <c r="A73">
        <v>72</v>
      </c>
      <c r="B73" s="104">
        <v>46142.361180555599</v>
      </c>
      <c r="C73" s="104">
        <v>46142.373182870397</v>
      </c>
      <c r="D73" s="250" t="s">
        <v>22354</v>
      </c>
      <c r="E73" s="250"/>
      <c r="F73" s="250" t="s">
        <v>10533</v>
      </c>
      <c r="G73" s="124">
        <v>46142</v>
      </c>
      <c r="H73" s="250" t="s">
        <v>22375</v>
      </c>
      <c r="I73" s="251" t="s">
        <v>22509</v>
      </c>
      <c r="J73" s="250" t="s">
        <v>22510</v>
      </c>
      <c r="K73" s="250"/>
      <c r="L73" s="250"/>
      <c r="M73" s="250"/>
      <c r="N73" s="250"/>
      <c r="O73" s="250"/>
      <c r="P73" s="250"/>
      <c r="Q73" s="250"/>
      <c r="R73" s="250"/>
      <c r="S73" s="250"/>
      <c r="T73" s="250" t="s">
        <v>124</v>
      </c>
      <c r="V73" s="250"/>
      <c r="X73" cm="1">
        <f t="array" ref="X73">SUMPRODUCT(--(J73:S73&lt;&gt;""))</f>
        <v>1</v>
      </c>
    </row>
    <row r="74" spans="1:24" x14ac:dyDescent="0.25">
      <c r="A74">
        <v>73</v>
      </c>
      <c r="B74" s="104">
        <v>46142.387974537</v>
      </c>
      <c r="C74" s="104">
        <v>46142.388993055603</v>
      </c>
      <c r="D74" s="250" t="s">
        <v>22354</v>
      </c>
      <c r="E74" s="250"/>
      <c r="F74" s="250" t="s">
        <v>85</v>
      </c>
      <c r="G74" s="124">
        <v>46142</v>
      </c>
      <c r="H74" s="250" t="s">
        <v>22375</v>
      </c>
      <c r="I74" s="251" t="s">
        <v>22511</v>
      </c>
      <c r="J74" s="250" t="s">
        <v>22512</v>
      </c>
      <c r="K74" s="250"/>
      <c r="L74" s="250"/>
      <c r="M74" s="250"/>
      <c r="N74" s="250"/>
      <c r="O74" s="250"/>
      <c r="P74" s="250"/>
      <c r="Q74" s="250"/>
      <c r="R74" s="250"/>
      <c r="S74" s="250"/>
      <c r="T74" s="250" t="s">
        <v>124</v>
      </c>
      <c r="U74" t="s">
        <v>22513</v>
      </c>
      <c r="V74" s="250"/>
      <c r="X74" cm="1">
        <f t="array" ref="X74">SUMPRODUCT(--(J74:S74&lt;&gt;""))</f>
        <v>1</v>
      </c>
    </row>
    <row r="75" spans="1:24" x14ac:dyDescent="0.25">
      <c r="A75">
        <v>74</v>
      </c>
      <c r="B75" s="104">
        <v>46142.373206018499</v>
      </c>
      <c r="C75" s="104">
        <v>46142.436712962997</v>
      </c>
      <c r="D75" s="250" t="s">
        <v>22354</v>
      </c>
      <c r="E75" s="250"/>
      <c r="F75" s="250" t="s">
        <v>10533</v>
      </c>
      <c r="G75" s="124">
        <v>46142</v>
      </c>
      <c r="H75" s="250" t="s">
        <v>22389</v>
      </c>
      <c r="I75" s="251" t="s">
        <v>22514</v>
      </c>
      <c r="J75" s="250" t="s">
        <v>22515</v>
      </c>
      <c r="K75" s="250"/>
      <c r="L75" s="250"/>
      <c r="M75" s="250"/>
      <c r="N75" s="250"/>
      <c r="O75" s="250"/>
      <c r="P75" s="250"/>
      <c r="Q75" s="250"/>
      <c r="R75" s="250"/>
      <c r="S75" s="250"/>
      <c r="T75" s="250" t="s">
        <v>124</v>
      </c>
      <c r="V75" s="250"/>
      <c r="X75" cm="1">
        <f t="array" ref="X75">SUMPRODUCT(--(J75:S75&lt;&gt;""))</f>
        <v>1</v>
      </c>
    </row>
    <row r="76" spans="1:24" x14ac:dyDescent="0.25">
      <c r="A76">
        <v>75</v>
      </c>
      <c r="B76" s="104">
        <v>46142.442546296297</v>
      </c>
      <c r="C76" s="104">
        <v>46142.443101851903</v>
      </c>
      <c r="D76" s="250" t="s">
        <v>22354</v>
      </c>
      <c r="E76" s="250"/>
      <c r="F76" s="250" t="s">
        <v>84</v>
      </c>
      <c r="G76" s="124">
        <v>46142</v>
      </c>
      <c r="H76" s="250" t="s">
        <v>22375</v>
      </c>
      <c r="I76" s="251" t="s">
        <v>22516</v>
      </c>
      <c r="J76" s="250" t="s">
        <v>22517</v>
      </c>
      <c r="K76" s="250"/>
      <c r="L76" s="250"/>
      <c r="M76" s="250"/>
      <c r="N76" s="250"/>
      <c r="O76" s="250"/>
      <c r="P76" s="250"/>
      <c r="Q76" s="250"/>
      <c r="R76" s="250"/>
      <c r="S76" s="250"/>
      <c r="T76" s="250" t="s">
        <v>124</v>
      </c>
      <c r="U76" t="s">
        <v>22518</v>
      </c>
      <c r="V76" s="250"/>
      <c r="X76" cm="1">
        <f t="array" ref="X76">SUMPRODUCT(--(J76:S76&lt;&gt;""))</f>
        <v>1</v>
      </c>
    </row>
    <row r="77" spans="1:24" x14ac:dyDescent="0.25">
      <c r="A77">
        <v>76</v>
      </c>
      <c r="B77" s="104">
        <v>46142.443148148101</v>
      </c>
      <c r="C77" s="104">
        <v>46142.475578703699</v>
      </c>
      <c r="D77" s="250" t="s">
        <v>22354</v>
      </c>
      <c r="E77" s="250"/>
      <c r="F77" s="250" t="s">
        <v>84</v>
      </c>
      <c r="G77" s="124">
        <v>46142</v>
      </c>
      <c r="H77" s="250" t="s">
        <v>22375</v>
      </c>
      <c r="I77" s="251" t="s">
        <v>22519</v>
      </c>
      <c r="J77" s="250" t="s">
        <v>22520</v>
      </c>
      <c r="K77" s="250"/>
      <c r="L77" s="250"/>
      <c r="M77" s="250"/>
      <c r="N77" s="250"/>
      <c r="O77" s="250"/>
      <c r="P77" s="250"/>
      <c r="Q77" s="250"/>
      <c r="R77" s="250"/>
      <c r="S77" s="250"/>
      <c r="T77" s="250" t="s">
        <v>124</v>
      </c>
      <c r="U77" t="s">
        <v>22521</v>
      </c>
      <c r="V77" s="250"/>
      <c r="X77" cm="1">
        <f t="array" ref="X77">SUMPRODUCT(--(J77:S77&lt;&gt;""))</f>
        <v>1</v>
      </c>
    </row>
    <row r="78" spans="1:24" x14ac:dyDescent="0.25">
      <c r="A78">
        <v>77</v>
      </c>
      <c r="B78" s="104">
        <v>46142.478668981501</v>
      </c>
      <c r="C78" s="104">
        <v>46142.4796180556</v>
      </c>
      <c r="D78" s="250" t="s">
        <v>22354</v>
      </c>
      <c r="E78" s="250"/>
      <c r="F78" s="250" t="s">
        <v>74</v>
      </c>
      <c r="G78" s="124">
        <v>46142</v>
      </c>
      <c r="H78" s="250" t="s">
        <v>22375</v>
      </c>
      <c r="I78" s="251" t="s">
        <v>22522</v>
      </c>
      <c r="J78" s="250" t="s">
        <v>22523</v>
      </c>
      <c r="K78" s="250"/>
      <c r="L78" s="250"/>
      <c r="M78" s="250"/>
      <c r="N78" s="250"/>
      <c r="O78" s="250"/>
      <c r="P78" s="250"/>
      <c r="Q78" s="250"/>
      <c r="R78" s="250"/>
      <c r="S78" s="250"/>
      <c r="T78" s="250" t="s">
        <v>124</v>
      </c>
      <c r="U78" t="s">
        <v>22524</v>
      </c>
      <c r="V78" s="250"/>
      <c r="X78" cm="1">
        <f t="array" ref="X78">SUMPRODUCT(--(J78:S78&lt;&gt;""))</f>
        <v>1</v>
      </c>
    </row>
    <row r="79" spans="1:24" x14ac:dyDescent="0.25">
      <c r="A79">
        <v>78</v>
      </c>
      <c r="B79" s="104">
        <v>46142.551909722199</v>
      </c>
      <c r="C79" s="104">
        <v>46142.552557870396</v>
      </c>
      <c r="D79" s="250" t="s">
        <v>22354</v>
      </c>
      <c r="E79" s="250"/>
      <c r="F79" s="250" t="s">
        <v>85</v>
      </c>
      <c r="G79" s="124">
        <v>46142</v>
      </c>
      <c r="H79" s="250" t="s">
        <v>22375</v>
      </c>
      <c r="I79" s="251" t="s">
        <v>22525</v>
      </c>
      <c r="J79" s="250" t="s">
        <v>22526</v>
      </c>
      <c r="K79" s="250"/>
      <c r="L79" s="250"/>
      <c r="M79" s="250"/>
      <c r="N79" s="250"/>
      <c r="O79" s="250"/>
      <c r="P79" s="250"/>
      <c r="Q79" s="250"/>
      <c r="R79" s="250"/>
      <c r="S79" s="250"/>
      <c r="T79" s="250" t="s">
        <v>124</v>
      </c>
      <c r="U79" t="s">
        <v>22527</v>
      </c>
      <c r="V79" s="250"/>
      <c r="X79" cm="1">
        <f t="array" ref="X79">SUMPRODUCT(--(J79:S79&lt;&gt;""))</f>
        <v>1</v>
      </c>
    </row>
    <row r="80" spans="1:24" x14ac:dyDescent="0.25">
      <c r="A80">
        <v>79</v>
      </c>
      <c r="B80" s="104">
        <v>46142.436747685198</v>
      </c>
      <c r="C80" s="104">
        <v>46142.559085648099</v>
      </c>
      <c r="D80" s="250" t="s">
        <v>22354</v>
      </c>
      <c r="E80" s="250"/>
      <c r="F80" s="250" t="s">
        <v>10533</v>
      </c>
      <c r="G80" s="124">
        <v>46142</v>
      </c>
      <c r="H80" s="250" t="s">
        <v>22389</v>
      </c>
      <c r="I80" s="251" t="s">
        <v>22528</v>
      </c>
      <c r="J80" s="250" t="s">
        <v>22529</v>
      </c>
      <c r="K80" s="250"/>
      <c r="L80" s="250"/>
      <c r="M80" s="250"/>
      <c r="N80" s="250"/>
      <c r="O80" s="250"/>
      <c r="P80" s="250"/>
      <c r="Q80" s="250"/>
      <c r="R80" s="250"/>
      <c r="S80" s="250"/>
      <c r="T80" s="250" t="s">
        <v>124</v>
      </c>
      <c r="V80" s="250"/>
      <c r="X80" cm="1">
        <f t="array" ref="X80">SUMPRODUCT(--(J80:S80&lt;&gt;""))</f>
        <v>1</v>
      </c>
    </row>
    <row r="81" spans="1:24" x14ac:dyDescent="0.25">
      <c r="A81">
        <v>80</v>
      </c>
      <c r="B81" s="104">
        <v>46142.475613425901</v>
      </c>
      <c r="C81" s="104">
        <v>46142.566145833298</v>
      </c>
      <c r="D81" s="250" t="s">
        <v>22354</v>
      </c>
      <c r="E81" s="250"/>
      <c r="F81" s="250" t="s">
        <v>84</v>
      </c>
      <c r="G81" s="124">
        <v>46142</v>
      </c>
      <c r="H81" s="250" t="s">
        <v>22375</v>
      </c>
      <c r="I81" s="251" t="s">
        <v>22530</v>
      </c>
      <c r="J81" s="250" t="s">
        <v>22531</v>
      </c>
      <c r="K81" s="250"/>
      <c r="L81" s="250"/>
      <c r="M81" s="250"/>
      <c r="N81" s="250"/>
      <c r="O81" s="250"/>
      <c r="P81" s="250"/>
      <c r="Q81" s="250"/>
      <c r="R81" s="250"/>
      <c r="S81" s="250"/>
      <c r="T81" s="250" t="s">
        <v>124</v>
      </c>
      <c r="U81" t="s">
        <v>22532</v>
      </c>
      <c r="V81" s="250"/>
      <c r="X81" cm="1">
        <f t="array" ref="X81">SUMPRODUCT(--(J81:S81&lt;&gt;""))</f>
        <v>1</v>
      </c>
    </row>
    <row r="82" spans="1:24" x14ac:dyDescent="0.25">
      <c r="A82">
        <v>81</v>
      </c>
      <c r="B82" s="104">
        <v>46142.566319444399</v>
      </c>
      <c r="C82" s="104">
        <v>46142.569513888899</v>
      </c>
      <c r="D82" s="250" t="s">
        <v>22354</v>
      </c>
      <c r="E82" s="250"/>
      <c r="F82" s="250" t="s">
        <v>84</v>
      </c>
      <c r="G82" s="124">
        <v>46142</v>
      </c>
      <c r="H82" s="250" t="s">
        <v>22375</v>
      </c>
      <c r="I82" s="251" t="s">
        <v>22533</v>
      </c>
      <c r="J82" s="251" t="s">
        <v>22533</v>
      </c>
      <c r="K82" s="250"/>
      <c r="L82" s="250"/>
      <c r="M82" s="250"/>
      <c r="N82" s="250"/>
      <c r="O82" s="250"/>
      <c r="P82" s="250"/>
      <c r="Q82" s="250"/>
      <c r="R82" s="250"/>
      <c r="S82" s="250"/>
      <c r="T82" s="250" t="s">
        <v>124</v>
      </c>
      <c r="U82" t="s">
        <v>22534</v>
      </c>
      <c r="V82" s="250"/>
      <c r="X82" cm="1">
        <f t="array" ref="X82">SUMPRODUCT(--(J82:S82&lt;&gt;""))</f>
        <v>1</v>
      </c>
    </row>
    <row r="83" spans="1:24" x14ac:dyDescent="0.25">
      <c r="A83">
        <v>82</v>
      </c>
      <c r="B83" s="104">
        <v>46142.578460648103</v>
      </c>
      <c r="C83" s="104">
        <v>46142.583159722199</v>
      </c>
      <c r="D83" s="250" t="s">
        <v>22354</v>
      </c>
      <c r="E83" s="250"/>
      <c r="F83" s="250" t="s">
        <v>85</v>
      </c>
      <c r="G83" s="124">
        <v>46142</v>
      </c>
      <c r="H83" s="250" t="s">
        <v>22474</v>
      </c>
      <c r="I83" s="251" t="s">
        <v>22535</v>
      </c>
      <c r="J83" s="250" t="s">
        <v>22536</v>
      </c>
      <c r="K83" s="250"/>
      <c r="L83" s="250"/>
      <c r="M83" s="250"/>
      <c r="N83" s="250"/>
      <c r="O83" s="250"/>
      <c r="P83" s="250"/>
      <c r="Q83" s="250"/>
      <c r="R83" s="250"/>
      <c r="S83" s="250"/>
      <c r="T83" s="250" t="s">
        <v>124</v>
      </c>
      <c r="U83" t="s">
        <v>22537</v>
      </c>
      <c r="V83" s="250"/>
      <c r="X83" cm="1">
        <f t="array" ref="X83">SUMPRODUCT(--(J83:S83&lt;&gt;""))</f>
        <v>1</v>
      </c>
    </row>
    <row r="84" spans="1:24" x14ac:dyDescent="0.25">
      <c r="A84">
        <v>83</v>
      </c>
      <c r="B84" s="104">
        <v>46142.570324074099</v>
      </c>
      <c r="C84" s="104">
        <v>46142.5846296296</v>
      </c>
      <c r="D84" s="250" t="s">
        <v>22354</v>
      </c>
      <c r="E84" s="250"/>
      <c r="F84" s="250" t="s">
        <v>84</v>
      </c>
      <c r="G84" s="124">
        <v>46142</v>
      </c>
      <c r="H84" s="250" t="s">
        <v>22375</v>
      </c>
      <c r="I84" s="251" t="s">
        <v>22538</v>
      </c>
      <c r="J84" s="250" t="s">
        <v>22539</v>
      </c>
      <c r="K84" s="250"/>
      <c r="L84" s="250"/>
      <c r="M84" s="250"/>
      <c r="N84" s="250"/>
      <c r="O84" s="250"/>
      <c r="P84" s="250"/>
      <c r="Q84" s="250"/>
      <c r="R84" s="250"/>
      <c r="S84" s="250"/>
      <c r="T84" s="250" t="s">
        <v>124</v>
      </c>
      <c r="U84" t="s">
        <v>22540</v>
      </c>
      <c r="V84" s="250"/>
      <c r="X84" cm="1">
        <f t="array" ref="X84">SUMPRODUCT(--(J84:S84&lt;&gt;""))</f>
        <v>1</v>
      </c>
    </row>
    <row r="85" spans="1:24" x14ac:dyDescent="0.25">
      <c r="A85">
        <v>84</v>
      </c>
      <c r="B85" s="104">
        <v>46142.584687499999</v>
      </c>
      <c r="C85" s="104">
        <v>46142.615497685198</v>
      </c>
      <c r="D85" s="250" t="s">
        <v>22354</v>
      </c>
      <c r="E85" s="250"/>
      <c r="F85" s="250" t="s">
        <v>84</v>
      </c>
      <c r="G85" s="124">
        <v>46142</v>
      </c>
      <c r="H85" s="250" t="s">
        <v>22375</v>
      </c>
      <c r="I85" s="251" t="s">
        <v>22541</v>
      </c>
      <c r="J85" s="250" t="s">
        <v>8846</v>
      </c>
      <c r="K85" s="250"/>
      <c r="L85" s="250"/>
      <c r="M85" s="250"/>
      <c r="N85" s="250"/>
      <c r="O85" s="250"/>
      <c r="P85" s="250"/>
      <c r="Q85" s="250"/>
      <c r="R85" s="250"/>
      <c r="S85" s="250"/>
      <c r="T85" s="250" t="s">
        <v>124</v>
      </c>
      <c r="U85" t="s">
        <v>22534</v>
      </c>
      <c r="V85" s="250"/>
      <c r="X85" cm="1">
        <f t="array" ref="X85">SUMPRODUCT(--(J85:S85&lt;&gt;""))</f>
        <v>1</v>
      </c>
    </row>
    <row r="86" spans="1:24" x14ac:dyDescent="0.25">
      <c r="A86">
        <v>85</v>
      </c>
      <c r="B86" s="104">
        <v>46142.6332638889</v>
      </c>
      <c r="C86" s="104">
        <v>46142.633958333303</v>
      </c>
      <c r="D86" s="250" t="s">
        <v>22354</v>
      </c>
      <c r="E86" s="250"/>
      <c r="F86" s="250" t="s">
        <v>10533</v>
      </c>
      <c r="G86" s="124">
        <v>46142</v>
      </c>
      <c r="H86" s="250" t="s">
        <v>22375</v>
      </c>
      <c r="I86" s="251" t="s">
        <v>22542</v>
      </c>
      <c r="J86" s="250" t="s">
        <v>22543</v>
      </c>
      <c r="K86" s="250"/>
      <c r="L86" s="250"/>
      <c r="M86" s="250"/>
      <c r="N86" s="250"/>
      <c r="O86" s="250"/>
      <c r="P86" s="250"/>
      <c r="Q86" s="250"/>
      <c r="R86" s="250"/>
      <c r="S86" s="250"/>
      <c r="T86" s="250" t="s">
        <v>124</v>
      </c>
      <c r="V86" s="250"/>
      <c r="X86" cm="1">
        <f t="array" ref="X86">SUMPRODUCT(--(J86:S86&lt;&gt;""))</f>
        <v>1</v>
      </c>
    </row>
    <row r="87" spans="1:24" x14ac:dyDescent="0.25">
      <c r="A87">
        <v>86</v>
      </c>
      <c r="B87" s="104">
        <v>46142.662291666697</v>
      </c>
      <c r="C87" s="104">
        <v>46142.6633912037</v>
      </c>
      <c r="D87" s="250" t="s">
        <v>22354</v>
      </c>
      <c r="E87" s="250"/>
      <c r="F87" s="250" t="s">
        <v>85</v>
      </c>
      <c r="G87" s="124">
        <v>46142</v>
      </c>
      <c r="H87" s="250" t="s">
        <v>22375</v>
      </c>
      <c r="I87" s="251" t="s">
        <v>22544</v>
      </c>
      <c r="J87" s="250" t="s">
        <v>22545</v>
      </c>
      <c r="K87" s="250"/>
      <c r="L87" s="250"/>
      <c r="M87" s="250"/>
      <c r="N87" s="250"/>
      <c r="O87" s="250"/>
      <c r="P87" s="250"/>
      <c r="Q87" s="250"/>
      <c r="R87" s="250"/>
      <c r="S87" s="250"/>
      <c r="T87" s="250" t="s">
        <v>124</v>
      </c>
      <c r="U87" t="s">
        <v>22546</v>
      </c>
      <c r="V87" s="250"/>
      <c r="X87" cm="1">
        <f t="array" ref="X87">SUMPRODUCT(--(J87:S87&lt;&gt;""))</f>
        <v>1</v>
      </c>
    </row>
    <row r="88" spans="1:24" x14ac:dyDescent="0.25">
      <c r="A88">
        <v>87</v>
      </c>
      <c r="B88" s="104">
        <v>46142.681365740696</v>
      </c>
      <c r="C88" s="104">
        <v>46142.683553240699</v>
      </c>
      <c r="D88" s="250" t="s">
        <v>22354</v>
      </c>
      <c r="E88" s="250"/>
      <c r="F88" s="250" t="s">
        <v>85</v>
      </c>
      <c r="G88" s="124">
        <v>46142</v>
      </c>
      <c r="H88" s="250" t="s">
        <v>22389</v>
      </c>
      <c r="I88" s="251" t="s">
        <v>22547</v>
      </c>
      <c r="J88" s="250" t="s">
        <v>22548</v>
      </c>
      <c r="K88" s="250" t="s">
        <v>22549</v>
      </c>
      <c r="L88" s="250"/>
      <c r="M88" s="250"/>
      <c r="N88" s="250"/>
      <c r="O88" s="250"/>
      <c r="P88" s="250"/>
      <c r="Q88" s="250"/>
      <c r="R88" s="250"/>
      <c r="S88" s="250"/>
      <c r="T88" s="250" t="s">
        <v>124</v>
      </c>
      <c r="U88" t="s">
        <v>22550</v>
      </c>
      <c r="V88" s="250"/>
      <c r="X88" cm="1">
        <f t="array" ref="X88">SUMPRODUCT(--(J88:S88&lt;&gt;""))</f>
        <v>2</v>
      </c>
    </row>
    <row r="89" spans="1:24" x14ac:dyDescent="0.25">
      <c r="A89">
        <v>88</v>
      </c>
      <c r="B89" s="104">
        <v>46143.339085648098</v>
      </c>
      <c r="C89" s="104">
        <v>46143.340509259302</v>
      </c>
      <c r="D89" s="250" t="s">
        <v>22354</v>
      </c>
      <c r="E89" s="250"/>
      <c r="F89" s="250" t="s">
        <v>75</v>
      </c>
      <c r="G89" s="124">
        <v>46143</v>
      </c>
      <c r="H89" s="250" t="s">
        <v>22375</v>
      </c>
      <c r="I89" s="251" t="s">
        <v>22551</v>
      </c>
      <c r="J89" s="250" t="s">
        <v>22552</v>
      </c>
      <c r="K89" s="250"/>
      <c r="L89" s="250"/>
      <c r="M89" s="250"/>
      <c r="N89" s="250"/>
      <c r="O89" s="250"/>
      <c r="P89" s="250"/>
      <c r="Q89" s="250"/>
      <c r="R89" s="250"/>
      <c r="S89" s="250"/>
      <c r="T89" s="250" t="s">
        <v>124</v>
      </c>
      <c r="U89" t="s">
        <v>22553</v>
      </c>
      <c r="V89" s="250"/>
      <c r="X89" cm="1">
        <f t="array" ref="X89">SUMPRODUCT(--(J89:S89&lt;&gt;""))</f>
        <v>1</v>
      </c>
    </row>
    <row r="90" spans="1:24" x14ac:dyDescent="0.25">
      <c r="A90">
        <v>89</v>
      </c>
      <c r="B90" s="104">
        <v>46143.423668981501</v>
      </c>
      <c r="C90" s="104">
        <v>46143.424525463</v>
      </c>
      <c r="D90" s="250" t="s">
        <v>22354</v>
      </c>
      <c r="E90" s="250"/>
      <c r="F90" s="250" t="s">
        <v>75</v>
      </c>
      <c r="G90" s="124">
        <v>46143</v>
      </c>
      <c r="H90" s="250" t="s">
        <v>22375</v>
      </c>
      <c r="I90" s="251" t="s">
        <v>22554</v>
      </c>
      <c r="J90" s="250" t="s">
        <v>22555</v>
      </c>
      <c r="K90" s="250"/>
      <c r="L90" s="250"/>
      <c r="M90" s="250"/>
      <c r="N90" s="250"/>
      <c r="O90" s="250"/>
      <c r="P90" s="250"/>
      <c r="Q90" s="250"/>
      <c r="R90" s="250"/>
      <c r="S90" s="250"/>
      <c r="T90" s="250" t="s">
        <v>124</v>
      </c>
      <c r="U90" t="s">
        <v>22556</v>
      </c>
      <c r="V90" s="250"/>
      <c r="X90" cm="1">
        <f t="array" ref="X90">SUMPRODUCT(--(J90:S90&lt;&gt;""))</f>
        <v>1</v>
      </c>
    </row>
    <row r="91" spans="1:24" x14ac:dyDescent="0.25">
      <c r="A91">
        <v>90</v>
      </c>
      <c r="B91" s="104">
        <v>46143.430243055598</v>
      </c>
      <c r="C91" s="104">
        <v>46143.4444560185</v>
      </c>
      <c r="D91" s="250" t="s">
        <v>22354</v>
      </c>
      <c r="E91" s="250"/>
      <c r="F91" s="250" t="s">
        <v>80</v>
      </c>
      <c r="G91" s="124">
        <v>46143</v>
      </c>
      <c r="H91" s="250" t="s">
        <v>22375</v>
      </c>
      <c r="I91" s="251" t="s">
        <v>22557</v>
      </c>
      <c r="J91" s="250" t="s">
        <v>22558</v>
      </c>
      <c r="K91" s="250"/>
      <c r="L91" s="250"/>
      <c r="M91" s="250"/>
      <c r="N91" s="250"/>
      <c r="O91" s="250"/>
      <c r="P91" s="250"/>
      <c r="Q91" s="250"/>
      <c r="R91" s="250"/>
      <c r="S91" s="250"/>
      <c r="T91" s="250" t="s">
        <v>124</v>
      </c>
      <c r="U91" t="s">
        <v>22559</v>
      </c>
      <c r="V91" s="250"/>
      <c r="X91" cm="1">
        <f t="array" ref="X91">SUMPRODUCT(--(J91:S91&lt;&gt;""))</f>
        <v>1</v>
      </c>
    </row>
    <row r="92" spans="1:24" x14ac:dyDescent="0.25">
      <c r="A92">
        <v>91</v>
      </c>
      <c r="B92" s="104">
        <v>46143.450671296298</v>
      </c>
      <c r="C92" s="104">
        <v>46143.451296296298</v>
      </c>
      <c r="D92" s="250" t="s">
        <v>22354</v>
      </c>
      <c r="E92" s="250"/>
      <c r="F92" s="250" t="s">
        <v>85</v>
      </c>
      <c r="G92" s="124">
        <v>46143</v>
      </c>
      <c r="H92" s="250" t="s">
        <v>22375</v>
      </c>
      <c r="I92" s="251" t="s">
        <v>22560</v>
      </c>
      <c r="J92" s="250" t="s">
        <v>22561</v>
      </c>
      <c r="K92" s="250"/>
      <c r="L92" s="250"/>
      <c r="M92" s="250"/>
      <c r="N92" s="250"/>
      <c r="O92" s="250"/>
      <c r="P92" s="250"/>
      <c r="Q92" s="250"/>
      <c r="R92" s="250"/>
      <c r="S92" s="250"/>
      <c r="T92" s="250" t="s">
        <v>124</v>
      </c>
      <c r="U92" t="s">
        <v>22562</v>
      </c>
      <c r="V92" s="250"/>
      <c r="X92" cm="1">
        <f t="array" ref="X92">SUMPRODUCT(--(J92:S92&lt;&gt;""))</f>
        <v>1</v>
      </c>
    </row>
    <row r="93" spans="1:24" x14ac:dyDescent="0.25">
      <c r="A93">
        <v>92</v>
      </c>
      <c r="B93" s="104">
        <v>46141.664594907401</v>
      </c>
      <c r="C93" s="104">
        <v>46143.457002314797</v>
      </c>
      <c r="D93" s="250" t="s">
        <v>22354</v>
      </c>
      <c r="E93" s="250"/>
      <c r="F93" s="250" t="s">
        <v>79</v>
      </c>
      <c r="G93" s="124">
        <v>46143</v>
      </c>
      <c r="H93" s="250" t="s">
        <v>22375</v>
      </c>
      <c r="I93" s="251" t="s">
        <v>22563</v>
      </c>
      <c r="J93" s="250" t="s">
        <v>22564</v>
      </c>
      <c r="K93" s="250"/>
      <c r="L93" s="250"/>
      <c r="M93" s="250"/>
      <c r="N93" s="250"/>
      <c r="O93" s="250"/>
      <c r="P93" s="250"/>
      <c r="Q93" s="250"/>
      <c r="R93" s="250"/>
      <c r="S93" s="250"/>
      <c r="T93" s="250" t="s">
        <v>122</v>
      </c>
      <c r="V93" s="250" t="s">
        <v>22358</v>
      </c>
      <c r="X93" cm="1">
        <f t="array" ref="X93">SUMPRODUCT(--(J93:S93&lt;&gt;""))</f>
        <v>1</v>
      </c>
    </row>
    <row r="94" spans="1:24" x14ac:dyDescent="0.25">
      <c r="A94">
        <v>93</v>
      </c>
      <c r="B94" s="104">
        <v>46143.456423611096</v>
      </c>
      <c r="C94" s="104">
        <v>46143.458182870403</v>
      </c>
      <c r="D94" s="250" t="s">
        <v>22354</v>
      </c>
      <c r="E94" s="250"/>
      <c r="F94" s="250" t="s">
        <v>75</v>
      </c>
      <c r="G94" s="124">
        <v>46143</v>
      </c>
      <c r="H94" s="250" t="s">
        <v>22375</v>
      </c>
      <c r="I94" s="251" t="s">
        <v>22565</v>
      </c>
      <c r="J94" s="250" t="s">
        <v>22566</v>
      </c>
      <c r="K94" s="250"/>
      <c r="L94" s="250"/>
      <c r="M94" s="250"/>
      <c r="N94" s="250"/>
      <c r="O94" s="250"/>
      <c r="P94" s="250"/>
      <c r="Q94" s="250"/>
      <c r="R94" s="250"/>
      <c r="S94" s="250"/>
      <c r="T94" s="250" t="s">
        <v>124</v>
      </c>
      <c r="U94" t="s">
        <v>22567</v>
      </c>
      <c r="V94" s="250"/>
      <c r="X94" cm="1">
        <f t="array" ref="X94">SUMPRODUCT(--(J94:S94&lt;&gt;""))</f>
        <v>1</v>
      </c>
    </row>
    <row r="95" spans="1:24" x14ac:dyDescent="0.25">
      <c r="A95">
        <v>94</v>
      </c>
      <c r="B95" s="104">
        <v>46143.477314814802</v>
      </c>
      <c r="C95" s="104">
        <v>46143.4785416667</v>
      </c>
      <c r="D95" s="250" t="s">
        <v>22354</v>
      </c>
      <c r="E95" s="250"/>
      <c r="F95" s="250" t="s">
        <v>79</v>
      </c>
      <c r="G95" s="124">
        <v>46143</v>
      </c>
      <c r="H95" s="250" t="s">
        <v>22375</v>
      </c>
      <c r="I95" s="251" t="s">
        <v>22568</v>
      </c>
      <c r="J95" s="250" t="s">
        <v>22569</v>
      </c>
      <c r="K95" s="250"/>
      <c r="L95" s="250"/>
      <c r="M95" s="250"/>
      <c r="N95" s="250"/>
      <c r="O95" s="250"/>
      <c r="P95" s="250"/>
      <c r="Q95" s="250"/>
      <c r="R95" s="250"/>
      <c r="S95" s="250"/>
      <c r="T95" s="250" t="s">
        <v>122</v>
      </c>
      <c r="V95" s="250" t="s">
        <v>22358</v>
      </c>
      <c r="X95" cm="1">
        <f t="array" ref="X95">SUMPRODUCT(--(J95:S95&lt;&gt;""))</f>
        <v>1</v>
      </c>
    </row>
    <row r="96" spans="1:24" x14ac:dyDescent="0.25">
      <c r="A96">
        <v>95</v>
      </c>
      <c r="B96" s="104">
        <v>46143.332638888904</v>
      </c>
      <c r="C96" s="104">
        <v>46143.557372685202</v>
      </c>
      <c r="D96" s="250" t="s">
        <v>22354</v>
      </c>
      <c r="E96" s="250"/>
      <c r="F96" s="250" t="s">
        <v>84</v>
      </c>
      <c r="G96" s="124">
        <v>46143</v>
      </c>
      <c r="H96" s="250" t="s">
        <v>22375</v>
      </c>
      <c r="I96" s="251" t="s">
        <v>22570</v>
      </c>
      <c r="J96" s="250" t="s">
        <v>22571</v>
      </c>
      <c r="K96" s="250"/>
      <c r="L96" s="250"/>
      <c r="M96" s="250"/>
      <c r="N96" s="250"/>
      <c r="O96" s="250"/>
      <c r="P96" s="250"/>
      <c r="Q96" s="250"/>
      <c r="R96" s="250"/>
      <c r="S96" s="250"/>
      <c r="T96" s="250" t="s">
        <v>124</v>
      </c>
      <c r="U96" t="s">
        <v>22572</v>
      </c>
      <c r="V96" s="250"/>
      <c r="X96" cm="1">
        <f t="array" ref="X96">SUMPRODUCT(--(J96:S96&lt;&gt;""))</f>
        <v>1</v>
      </c>
    </row>
    <row r="97" spans="1:24" x14ac:dyDescent="0.25">
      <c r="A97">
        <v>96</v>
      </c>
      <c r="B97" s="104">
        <v>46143.572453703702</v>
      </c>
      <c r="C97" s="104">
        <v>46143.574247685203</v>
      </c>
      <c r="D97" s="250" t="s">
        <v>22354</v>
      </c>
      <c r="E97" s="250"/>
      <c r="F97" s="250" t="s">
        <v>75</v>
      </c>
      <c r="G97" s="124">
        <v>46143</v>
      </c>
      <c r="H97" s="250" t="s">
        <v>22375</v>
      </c>
      <c r="I97" s="251" t="s">
        <v>22573</v>
      </c>
      <c r="J97" s="250" t="s">
        <v>22573</v>
      </c>
      <c r="K97" s="250"/>
      <c r="L97" s="250"/>
      <c r="M97" s="250"/>
      <c r="N97" s="250"/>
      <c r="O97" s="250"/>
      <c r="P97" s="250"/>
      <c r="Q97" s="250"/>
      <c r="R97" s="250"/>
      <c r="S97" s="250"/>
      <c r="T97" s="250" t="s">
        <v>124</v>
      </c>
      <c r="U97" t="s">
        <v>22574</v>
      </c>
      <c r="V97" s="250"/>
      <c r="X97" cm="1">
        <f t="array" ref="X97">SUMPRODUCT(--(J97:S97&lt;&gt;""))</f>
        <v>1</v>
      </c>
    </row>
    <row r="98" spans="1:24" x14ac:dyDescent="0.25">
      <c r="A98">
        <v>97</v>
      </c>
      <c r="B98" s="104">
        <v>46143.575277777803</v>
      </c>
      <c r="C98" s="104">
        <v>46143.5765046296</v>
      </c>
      <c r="D98" s="250" t="s">
        <v>22354</v>
      </c>
      <c r="E98" s="250"/>
      <c r="F98" s="250" t="s">
        <v>77</v>
      </c>
      <c r="G98" s="124">
        <v>46143</v>
      </c>
      <c r="H98" s="250" t="s">
        <v>22395</v>
      </c>
      <c r="I98" s="251" t="s">
        <v>22575</v>
      </c>
      <c r="J98" s="250" t="s">
        <v>22576</v>
      </c>
      <c r="K98" s="250"/>
      <c r="L98" s="250"/>
      <c r="M98" s="250"/>
      <c r="N98" s="250"/>
      <c r="O98" s="250"/>
      <c r="P98" s="250"/>
      <c r="Q98" s="250"/>
      <c r="R98" s="250"/>
      <c r="S98" s="250"/>
      <c r="T98" s="250" t="s">
        <v>124</v>
      </c>
      <c r="U98" t="s">
        <v>22577</v>
      </c>
      <c r="V98" s="250"/>
      <c r="X98" cm="1">
        <f t="array" ref="X98">SUMPRODUCT(--(J98:S98&lt;&gt;""))</f>
        <v>1</v>
      </c>
    </row>
    <row r="99" spans="1:24" x14ac:dyDescent="0.25">
      <c r="A99">
        <v>98</v>
      </c>
      <c r="B99" s="104">
        <v>46143.609143518501</v>
      </c>
      <c r="C99" s="104">
        <v>46143.6099189815</v>
      </c>
      <c r="D99" s="250" t="s">
        <v>22354</v>
      </c>
      <c r="E99" s="250"/>
      <c r="F99" s="250" t="s">
        <v>72</v>
      </c>
      <c r="G99" s="124">
        <v>46143</v>
      </c>
      <c r="H99" s="250" t="s">
        <v>22375</v>
      </c>
      <c r="I99" s="251" t="s">
        <v>22578</v>
      </c>
      <c r="J99" s="250" t="s">
        <v>22579</v>
      </c>
      <c r="K99" s="250"/>
      <c r="L99" s="250"/>
      <c r="M99" s="250"/>
      <c r="N99" s="250"/>
      <c r="O99" s="250"/>
      <c r="P99" s="250"/>
      <c r="Q99" s="250"/>
      <c r="R99" s="250"/>
      <c r="S99" s="250"/>
      <c r="T99" s="250" t="s">
        <v>124</v>
      </c>
      <c r="U99" t="s">
        <v>22580</v>
      </c>
      <c r="V99" s="250"/>
      <c r="X99" cm="1">
        <f t="array" ref="X99">SUMPRODUCT(--(J99:S99&lt;&gt;""))</f>
        <v>1</v>
      </c>
    </row>
    <row r="100" spans="1:24" x14ac:dyDescent="0.25">
      <c r="A100">
        <v>99</v>
      </c>
      <c r="B100" s="104">
        <v>46143.646249999998</v>
      </c>
      <c r="C100" s="104">
        <v>46143.646608796298</v>
      </c>
      <c r="D100" s="250" t="s">
        <v>22354</v>
      </c>
      <c r="E100" s="250"/>
      <c r="F100" s="250" t="s">
        <v>79</v>
      </c>
      <c r="G100" s="124">
        <v>46143</v>
      </c>
      <c r="H100" s="250" t="s">
        <v>22375</v>
      </c>
      <c r="I100" s="251" t="s">
        <v>22581</v>
      </c>
      <c r="J100" s="250" t="s">
        <v>22582</v>
      </c>
      <c r="K100" s="250"/>
      <c r="L100" s="250"/>
      <c r="M100" s="250"/>
      <c r="N100" s="250"/>
      <c r="O100" s="250"/>
      <c r="P100" s="250"/>
      <c r="Q100" s="250"/>
      <c r="R100" s="250"/>
      <c r="S100" s="250"/>
      <c r="T100" s="250" t="s">
        <v>122</v>
      </c>
      <c r="V100" s="250" t="s">
        <v>22358</v>
      </c>
      <c r="X100" cm="1">
        <f t="array" ref="X100">SUMPRODUCT(--(J100:S100&lt;&gt;""))</f>
        <v>1</v>
      </c>
    </row>
    <row r="101" spans="1:24" x14ac:dyDescent="0.25">
      <c r="A101">
        <v>100</v>
      </c>
      <c r="B101" s="104">
        <v>46143.646655092598</v>
      </c>
      <c r="C101" s="104">
        <v>46143.665972222203</v>
      </c>
      <c r="D101" s="250" t="s">
        <v>22354</v>
      </c>
      <c r="E101" s="250"/>
      <c r="F101" s="250" t="s">
        <v>79</v>
      </c>
      <c r="G101" s="124">
        <v>46143</v>
      </c>
      <c r="H101" s="250" t="s">
        <v>22375</v>
      </c>
      <c r="I101" s="251" t="s">
        <v>22583</v>
      </c>
      <c r="J101" s="250" t="s">
        <v>22584</v>
      </c>
      <c r="K101" s="250" t="s">
        <v>22585</v>
      </c>
      <c r="L101" s="250" t="s">
        <v>22586</v>
      </c>
      <c r="M101" s="250"/>
      <c r="N101" s="250"/>
      <c r="O101" s="250"/>
      <c r="P101" s="250"/>
      <c r="Q101" s="250"/>
      <c r="R101" s="250"/>
      <c r="S101" s="250"/>
      <c r="T101" s="250" t="s">
        <v>122</v>
      </c>
      <c r="V101" s="250" t="s">
        <v>22358</v>
      </c>
      <c r="X101" cm="1">
        <f t="array" ref="X101">SUMPRODUCT(--(J101:S101&lt;&gt;""))</f>
        <v>3</v>
      </c>
    </row>
    <row r="102" spans="1:24" x14ac:dyDescent="0.25">
      <c r="A102">
        <v>101</v>
      </c>
      <c r="B102" s="104">
        <v>46146.391817129603</v>
      </c>
      <c r="C102" s="104">
        <v>46146.393194444398</v>
      </c>
      <c r="D102" s="250" t="s">
        <v>22354</v>
      </c>
      <c r="E102" s="250"/>
      <c r="F102" s="250" t="s">
        <v>85</v>
      </c>
      <c r="G102" s="124">
        <v>46146</v>
      </c>
      <c r="H102" s="250" t="s">
        <v>22375</v>
      </c>
      <c r="I102" s="251" t="s">
        <v>22587</v>
      </c>
      <c r="J102" s="250" t="s">
        <v>22588</v>
      </c>
      <c r="K102" s="250"/>
      <c r="L102" s="250"/>
      <c r="M102" s="250"/>
      <c r="N102" s="250"/>
      <c r="O102" s="250"/>
      <c r="P102" s="250"/>
      <c r="Q102" s="250"/>
      <c r="R102" s="250"/>
      <c r="S102" s="250"/>
      <c r="T102" s="250" t="s">
        <v>124</v>
      </c>
      <c r="U102" t="s">
        <v>22589</v>
      </c>
      <c r="V102" s="250"/>
      <c r="X102" cm="1">
        <f t="array" ref="X102">SUMPRODUCT(--(J102:S102&lt;&gt;""))</f>
        <v>1</v>
      </c>
    </row>
    <row r="103" spans="1:24" x14ac:dyDescent="0.25">
      <c r="A103">
        <v>102</v>
      </c>
      <c r="B103" s="104">
        <v>46143.666006944397</v>
      </c>
      <c r="C103" s="104">
        <v>46146.4389814815</v>
      </c>
      <c r="D103" s="250" t="s">
        <v>22354</v>
      </c>
      <c r="E103" s="250"/>
      <c r="F103" s="250" t="s">
        <v>79</v>
      </c>
      <c r="G103" s="124">
        <v>46146</v>
      </c>
      <c r="H103" s="250" t="s">
        <v>22375</v>
      </c>
      <c r="I103" s="251" t="s">
        <v>22590</v>
      </c>
      <c r="J103" s="250" t="s">
        <v>22591</v>
      </c>
      <c r="K103" s="250"/>
      <c r="L103" s="250"/>
      <c r="M103" s="250"/>
      <c r="N103" s="250"/>
      <c r="O103" s="250"/>
      <c r="P103" s="250"/>
      <c r="Q103" s="250"/>
      <c r="R103" s="250"/>
      <c r="S103" s="250"/>
      <c r="T103" s="250" t="s">
        <v>122</v>
      </c>
      <c r="V103" s="250" t="s">
        <v>22358</v>
      </c>
      <c r="X103" cm="1">
        <f t="array" ref="X103">SUMPRODUCT(--(J103:S103&lt;&gt;""))</f>
        <v>1</v>
      </c>
    </row>
    <row r="104" spans="1:24" x14ac:dyDescent="0.25">
      <c r="A104">
        <v>103</v>
      </c>
      <c r="B104" s="104">
        <v>46146.442384259302</v>
      </c>
      <c r="C104" s="104">
        <v>46146.442997685197</v>
      </c>
      <c r="D104" s="250" t="s">
        <v>22354</v>
      </c>
      <c r="E104" s="250"/>
      <c r="F104" s="250" t="s">
        <v>10533</v>
      </c>
      <c r="G104" s="124">
        <v>46145</v>
      </c>
      <c r="H104" s="250" t="s">
        <v>22375</v>
      </c>
      <c r="I104" s="251" t="s">
        <v>22592</v>
      </c>
      <c r="J104" s="250" t="s">
        <v>22593</v>
      </c>
      <c r="K104" s="250"/>
      <c r="L104" s="250"/>
      <c r="M104" s="250"/>
      <c r="N104" s="250"/>
      <c r="O104" s="250"/>
      <c r="P104" s="250"/>
      <c r="Q104" s="250"/>
      <c r="R104" s="250"/>
      <c r="S104" s="250"/>
      <c r="T104" s="250" t="s">
        <v>124</v>
      </c>
      <c r="V104" s="250"/>
      <c r="X104" cm="1">
        <f t="array" ref="X104">SUMPRODUCT(--(J104:S104&lt;&gt;""))</f>
        <v>1</v>
      </c>
    </row>
    <row r="105" spans="1:24" x14ac:dyDescent="0.25">
      <c r="A105">
        <v>104</v>
      </c>
      <c r="B105" s="104">
        <v>46146.445543981499</v>
      </c>
      <c r="C105" s="104">
        <v>46146.4460300926</v>
      </c>
      <c r="D105" s="250" t="s">
        <v>22354</v>
      </c>
      <c r="E105" s="250"/>
      <c r="F105" s="250" t="s">
        <v>80</v>
      </c>
      <c r="G105" s="124">
        <v>46146</v>
      </c>
      <c r="H105" s="250" t="s">
        <v>22389</v>
      </c>
      <c r="I105" s="251" t="s">
        <v>22594</v>
      </c>
      <c r="J105" s="250" t="s">
        <v>22595</v>
      </c>
      <c r="K105" s="250" t="s">
        <v>22596</v>
      </c>
      <c r="L105" s="250"/>
      <c r="M105" s="250"/>
      <c r="N105" s="250"/>
      <c r="O105" s="250"/>
      <c r="P105" s="250"/>
      <c r="Q105" s="250"/>
      <c r="R105" s="250"/>
      <c r="S105" s="250"/>
      <c r="T105" s="250" t="s">
        <v>124</v>
      </c>
      <c r="U105" t="s">
        <v>22597</v>
      </c>
      <c r="V105" s="250"/>
      <c r="X105" cm="1">
        <f t="array" ref="X105">SUMPRODUCT(--(J105:S105&lt;&gt;""))</f>
        <v>2</v>
      </c>
    </row>
    <row r="106" spans="1:24" x14ac:dyDescent="0.25">
      <c r="A106">
        <v>105</v>
      </c>
      <c r="B106" s="104">
        <v>46146.439004629603</v>
      </c>
      <c r="C106" s="104">
        <v>46146.471782407403</v>
      </c>
      <c r="D106" s="250" t="s">
        <v>22354</v>
      </c>
      <c r="E106" s="250"/>
      <c r="F106" s="250" t="s">
        <v>79</v>
      </c>
      <c r="G106" s="124">
        <v>46146</v>
      </c>
      <c r="H106" s="250" t="s">
        <v>22375</v>
      </c>
      <c r="I106" s="251" t="s">
        <v>22598</v>
      </c>
      <c r="J106" s="250" t="s">
        <v>22599</v>
      </c>
      <c r="K106" s="250"/>
      <c r="L106" s="250"/>
      <c r="M106" s="250"/>
      <c r="N106" s="250"/>
      <c r="O106" s="250"/>
      <c r="P106" s="250"/>
      <c r="Q106" s="250"/>
      <c r="R106" s="250"/>
      <c r="S106" s="250"/>
      <c r="T106" s="250" t="s">
        <v>122</v>
      </c>
      <c r="V106" s="250" t="s">
        <v>22358</v>
      </c>
      <c r="X106" cm="1">
        <f t="array" ref="X106">SUMPRODUCT(--(J106:S106&lt;&gt;""))</f>
        <v>1</v>
      </c>
    </row>
    <row r="107" spans="1:24" x14ac:dyDescent="0.25">
      <c r="A107">
        <v>106</v>
      </c>
      <c r="B107" s="104">
        <v>46146.471817129597</v>
      </c>
      <c r="C107" s="104">
        <v>46146.505752314799</v>
      </c>
      <c r="D107" s="250" t="s">
        <v>22354</v>
      </c>
      <c r="E107" s="250"/>
      <c r="F107" s="250" t="s">
        <v>79</v>
      </c>
      <c r="G107" s="124">
        <v>46146</v>
      </c>
      <c r="H107" s="250" t="s">
        <v>22389</v>
      </c>
      <c r="I107" s="251" t="s">
        <v>22600</v>
      </c>
      <c r="J107" s="250" t="s">
        <v>22601</v>
      </c>
      <c r="K107" s="250" t="s">
        <v>22602</v>
      </c>
      <c r="L107" s="250" t="s">
        <v>22603</v>
      </c>
      <c r="M107" s="250" t="s">
        <v>22604</v>
      </c>
      <c r="N107" s="250" t="s">
        <v>22605</v>
      </c>
      <c r="O107" s="250" t="s">
        <v>22606</v>
      </c>
      <c r="P107" s="250"/>
      <c r="Q107" s="250"/>
      <c r="R107" s="250"/>
      <c r="S107" s="250"/>
      <c r="T107" s="250" t="s">
        <v>122</v>
      </c>
      <c r="V107" s="250" t="s">
        <v>22358</v>
      </c>
      <c r="X107" cm="1">
        <f t="array" ref="X107">SUMPRODUCT(--(J107:S107&lt;&gt;""))</f>
        <v>6</v>
      </c>
    </row>
    <row r="108" spans="1:24" x14ac:dyDescent="0.25">
      <c r="A108">
        <v>107</v>
      </c>
      <c r="B108" s="104">
        <v>46146.546180555597</v>
      </c>
      <c r="C108" s="104">
        <v>46146.546261574098</v>
      </c>
      <c r="D108" s="250" t="s">
        <v>22354</v>
      </c>
      <c r="E108" s="250"/>
      <c r="F108" s="250" t="s">
        <v>80</v>
      </c>
      <c r="G108" s="124">
        <v>46146</v>
      </c>
      <c r="H108" s="250" t="s">
        <v>22375</v>
      </c>
      <c r="I108" s="251" t="s">
        <v>22607</v>
      </c>
      <c r="J108" s="250" t="s">
        <v>22608</v>
      </c>
      <c r="K108" s="250"/>
      <c r="L108" s="250"/>
      <c r="M108" s="250"/>
      <c r="N108" s="250"/>
      <c r="O108" s="250"/>
      <c r="P108" s="250"/>
      <c r="Q108" s="250"/>
      <c r="R108" s="250"/>
      <c r="S108" s="250"/>
      <c r="T108" s="250" t="s">
        <v>124</v>
      </c>
      <c r="U108" t="s">
        <v>22609</v>
      </c>
      <c r="V108" s="250"/>
      <c r="X108" cm="1">
        <f t="array" ref="X108">SUMPRODUCT(--(J108:S108&lt;&gt;""))</f>
        <v>1</v>
      </c>
    </row>
    <row r="109" spans="1:24" x14ac:dyDescent="0.25">
      <c r="A109">
        <v>108</v>
      </c>
      <c r="B109" s="104">
        <v>46146.560393518499</v>
      </c>
      <c r="C109" s="104">
        <v>46146.560902777797</v>
      </c>
      <c r="D109" s="250" t="s">
        <v>22354</v>
      </c>
      <c r="E109" s="250"/>
      <c r="F109" s="250" t="s">
        <v>85</v>
      </c>
      <c r="G109" s="124">
        <v>46146</v>
      </c>
      <c r="H109" s="250" t="s">
        <v>22389</v>
      </c>
      <c r="I109" s="251" t="s">
        <v>22610</v>
      </c>
      <c r="J109" s="250" t="s">
        <v>22611</v>
      </c>
      <c r="K109" s="250" t="s">
        <v>22612</v>
      </c>
      <c r="L109" s="250"/>
      <c r="M109" s="250"/>
      <c r="N109" s="250"/>
      <c r="O109" s="250"/>
      <c r="P109" s="250"/>
      <c r="Q109" s="250"/>
      <c r="R109" s="250"/>
      <c r="S109" s="250"/>
      <c r="T109" s="250" t="s">
        <v>124</v>
      </c>
      <c r="U109" t="s">
        <v>22613</v>
      </c>
      <c r="V109" s="250"/>
      <c r="X109" cm="1">
        <f t="array" ref="X109">SUMPRODUCT(--(J109:S109&lt;&gt;""))</f>
        <v>2</v>
      </c>
    </row>
    <row r="110" spans="1:24" x14ac:dyDescent="0.25">
      <c r="A110">
        <v>109</v>
      </c>
      <c r="B110" s="104">
        <v>46146.5792013889</v>
      </c>
      <c r="C110" s="104">
        <v>46146.579444444404</v>
      </c>
      <c r="D110" s="250" t="s">
        <v>22354</v>
      </c>
      <c r="E110" s="250"/>
      <c r="F110" s="250" t="s">
        <v>10533</v>
      </c>
      <c r="G110" s="124">
        <v>46146</v>
      </c>
      <c r="H110" s="250" t="s">
        <v>22375</v>
      </c>
      <c r="I110" s="251" t="s">
        <v>22614</v>
      </c>
      <c r="J110" s="250" t="s">
        <v>22615</v>
      </c>
      <c r="K110" s="250"/>
      <c r="L110" s="250"/>
      <c r="M110" s="250"/>
      <c r="N110" s="250"/>
      <c r="O110" s="250"/>
      <c r="P110" s="250"/>
      <c r="Q110" s="250"/>
      <c r="R110" s="250"/>
      <c r="S110" s="250"/>
      <c r="T110" s="250" t="s">
        <v>124</v>
      </c>
      <c r="V110" s="250"/>
      <c r="X110" cm="1">
        <f t="array" ref="X110">SUMPRODUCT(--(J110:S110&lt;&gt;""))</f>
        <v>1</v>
      </c>
    </row>
    <row r="111" spans="1:24" x14ac:dyDescent="0.25">
      <c r="A111">
        <v>110</v>
      </c>
      <c r="B111" s="104">
        <v>46146.588240740697</v>
      </c>
      <c r="C111" s="104">
        <v>46146.589131944398</v>
      </c>
      <c r="D111" s="250" t="s">
        <v>22354</v>
      </c>
      <c r="E111" s="250"/>
      <c r="F111" s="250" t="s">
        <v>77</v>
      </c>
      <c r="G111" s="124">
        <v>46146</v>
      </c>
      <c r="H111" s="250" t="s">
        <v>22389</v>
      </c>
      <c r="I111" s="251" t="s">
        <v>22616</v>
      </c>
      <c r="J111" s="250" t="s">
        <v>22617</v>
      </c>
      <c r="K111" s="250"/>
      <c r="L111" s="250"/>
      <c r="M111" s="250"/>
      <c r="N111" s="250"/>
      <c r="O111" s="250"/>
      <c r="P111" s="250"/>
      <c r="Q111" s="250"/>
      <c r="R111" s="250"/>
      <c r="S111" s="250"/>
      <c r="T111" s="250" t="s">
        <v>124</v>
      </c>
      <c r="U111" t="s">
        <v>22618</v>
      </c>
      <c r="V111" s="250"/>
      <c r="X111" cm="1">
        <f t="array" ref="X111">SUMPRODUCT(--(J111:S111&lt;&gt;""))</f>
        <v>1</v>
      </c>
    </row>
    <row r="112" spans="1:24" x14ac:dyDescent="0.25">
      <c r="A112">
        <v>111</v>
      </c>
      <c r="B112" s="104">
        <v>46146.579490740703</v>
      </c>
      <c r="C112" s="104">
        <v>46146.667951388903</v>
      </c>
      <c r="D112" s="250" t="s">
        <v>22354</v>
      </c>
      <c r="E112" s="250"/>
      <c r="F112" s="250" t="s">
        <v>10533</v>
      </c>
      <c r="G112" s="124">
        <v>46146</v>
      </c>
      <c r="H112" s="250" t="s">
        <v>22389</v>
      </c>
      <c r="I112" s="251" t="s">
        <v>22619</v>
      </c>
      <c r="J112" s="250" t="s">
        <v>22620</v>
      </c>
      <c r="K112" s="250"/>
      <c r="L112" s="250"/>
      <c r="M112" s="250"/>
      <c r="N112" s="250"/>
      <c r="O112" s="250"/>
      <c r="P112" s="250"/>
      <c r="Q112" s="250"/>
      <c r="R112" s="250"/>
      <c r="S112" s="250"/>
      <c r="T112" s="250" t="s">
        <v>124</v>
      </c>
      <c r="V112" s="250"/>
      <c r="X112" cm="1">
        <f t="array" ref="X112">SUMPRODUCT(--(J112:S112&lt;&gt;""))</f>
        <v>1</v>
      </c>
    </row>
    <row r="113" spans="1:24" x14ac:dyDescent="0.25">
      <c r="A113">
        <v>112</v>
      </c>
      <c r="B113" s="104">
        <v>46146.667858796303</v>
      </c>
      <c r="C113" s="104">
        <v>46146.668472222198</v>
      </c>
      <c r="D113" s="250" t="s">
        <v>22354</v>
      </c>
      <c r="E113" s="250"/>
      <c r="F113" s="250" t="s">
        <v>84</v>
      </c>
      <c r="G113" s="124">
        <v>46146</v>
      </c>
      <c r="H113" s="250" t="s">
        <v>22389</v>
      </c>
      <c r="I113" s="251" t="s">
        <v>22621</v>
      </c>
      <c r="J113" s="250" t="s">
        <v>22622</v>
      </c>
      <c r="K113" s="250" t="s">
        <v>22623</v>
      </c>
      <c r="L113" s="250" t="s">
        <v>22624</v>
      </c>
      <c r="M113" s="250"/>
      <c r="N113" s="250"/>
      <c r="O113" s="250"/>
      <c r="P113" s="250"/>
      <c r="Q113" s="250"/>
      <c r="R113" s="250"/>
      <c r="S113" s="250"/>
      <c r="T113" s="250" t="s">
        <v>124</v>
      </c>
      <c r="V113" s="250"/>
      <c r="X113" cm="1">
        <f t="array" ref="X113">SUMPRODUCT(--(J113:S113&lt;&gt;""))</f>
        <v>3</v>
      </c>
    </row>
    <row r="114" spans="1:24" x14ac:dyDescent="0.25">
      <c r="A114">
        <v>113</v>
      </c>
      <c r="B114" s="104">
        <v>46146.546504629601</v>
      </c>
      <c r="C114" s="104">
        <v>46146.734560185199</v>
      </c>
      <c r="D114" s="250" t="s">
        <v>22354</v>
      </c>
      <c r="E114" s="250"/>
      <c r="F114" s="250" t="s">
        <v>80</v>
      </c>
      <c r="G114" s="124">
        <v>46146</v>
      </c>
      <c r="H114" s="250" t="s">
        <v>22375</v>
      </c>
      <c r="I114" s="251" t="s">
        <v>22625</v>
      </c>
      <c r="J114" s="250" t="s">
        <v>22626</v>
      </c>
      <c r="K114" s="250"/>
      <c r="L114" s="250"/>
      <c r="M114" s="250"/>
      <c r="N114" s="250"/>
      <c r="O114" s="250"/>
      <c r="P114" s="250"/>
      <c r="Q114" s="250"/>
      <c r="R114" s="250"/>
      <c r="S114" s="250"/>
      <c r="T114" s="250" t="s">
        <v>124</v>
      </c>
      <c r="U114" t="s">
        <v>22627</v>
      </c>
      <c r="V114" s="250"/>
      <c r="X114" cm="1">
        <f t="array" ref="X114">SUMPRODUCT(--(J114:S114&lt;&gt;""))</f>
        <v>1</v>
      </c>
    </row>
    <row r="115" spans="1:24" x14ac:dyDescent="0.25">
      <c r="A115">
        <v>114</v>
      </c>
      <c r="B115" s="104">
        <v>46147.3984837963</v>
      </c>
      <c r="C115" s="104">
        <v>46147.399409722202</v>
      </c>
      <c r="D115" s="250" t="s">
        <v>22354</v>
      </c>
      <c r="E115" s="250"/>
      <c r="F115" s="250" t="s">
        <v>72</v>
      </c>
      <c r="G115" s="124">
        <v>46147</v>
      </c>
      <c r="H115" s="250" t="s">
        <v>22375</v>
      </c>
      <c r="I115" s="251" t="s">
        <v>22628</v>
      </c>
      <c r="J115" s="250" t="s">
        <v>22629</v>
      </c>
      <c r="K115" s="250"/>
      <c r="L115" s="250"/>
      <c r="M115" s="250"/>
      <c r="N115" s="250"/>
      <c r="O115" s="250"/>
      <c r="P115" s="250"/>
      <c r="Q115" s="250"/>
      <c r="R115" s="250"/>
      <c r="S115" s="250"/>
      <c r="T115" s="250" t="s">
        <v>124</v>
      </c>
      <c r="U115" t="s">
        <v>22630</v>
      </c>
      <c r="V115" s="250"/>
      <c r="X115" cm="1">
        <f t="array" ref="X115">SUMPRODUCT(--(J115:S115&lt;&gt;""))</f>
        <v>1</v>
      </c>
    </row>
    <row r="116" spans="1:24" x14ac:dyDescent="0.25">
      <c r="A116">
        <v>115</v>
      </c>
      <c r="B116" s="104">
        <v>46147.408437500002</v>
      </c>
      <c r="C116" s="104">
        <v>46147.409293981502</v>
      </c>
      <c r="D116" s="250" t="s">
        <v>22354</v>
      </c>
      <c r="E116" s="250"/>
      <c r="F116" s="250" t="s">
        <v>72</v>
      </c>
      <c r="G116" s="124">
        <v>46147</v>
      </c>
      <c r="H116" s="250" t="s">
        <v>22375</v>
      </c>
      <c r="I116" s="251" t="s">
        <v>22631</v>
      </c>
      <c r="J116" s="250" t="s">
        <v>22632</v>
      </c>
      <c r="K116" s="250"/>
      <c r="L116" s="250"/>
      <c r="M116" s="250"/>
      <c r="N116" s="250"/>
      <c r="O116" s="250"/>
      <c r="P116" s="250"/>
      <c r="Q116" s="250"/>
      <c r="R116" s="250"/>
      <c r="S116" s="250"/>
      <c r="T116" s="250" t="s">
        <v>124</v>
      </c>
      <c r="U116" t="s">
        <v>22633</v>
      </c>
      <c r="V116" s="250"/>
      <c r="X116" cm="1">
        <f t="array" ref="X116">SUMPRODUCT(--(J116:S116&lt;&gt;""))</f>
        <v>1</v>
      </c>
    </row>
    <row r="117" spans="1:24" x14ac:dyDescent="0.25">
      <c r="A117">
        <v>116</v>
      </c>
      <c r="B117" s="104">
        <v>46147.414212962998</v>
      </c>
      <c r="C117" s="104">
        <v>46147.414803240703</v>
      </c>
      <c r="D117" s="250" t="s">
        <v>22354</v>
      </c>
      <c r="E117" s="250"/>
      <c r="F117" s="250" t="s">
        <v>79</v>
      </c>
      <c r="G117" s="124">
        <v>46147</v>
      </c>
      <c r="H117" s="250" t="s">
        <v>22375</v>
      </c>
      <c r="I117" s="251" t="s">
        <v>22634</v>
      </c>
      <c r="J117" s="250" t="s">
        <v>22635</v>
      </c>
      <c r="K117" s="250"/>
      <c r="L117" s="250"/>
      <c r="M117" s="250"/>
      <c r="N117" s="250"/>
      <c r="O117" s="250"/>
      <c r="P117" s="250"/>
      <c r="Q117" s="250"/>
      <c r="R117" s="250"/>
      <c r="S117" s="250"/>
      <c r="T117" s="250" t="s">
        <v>122</v>
      </c>
      <c r="V117" s="250" t="s">
        <v>22358</v>
      </c>
      <c r="X117" cm="1">
        <f t="array" ref="X117">SUMPRODUCT(--(J117:S117&lt;&gt;""))</f>
        <v>1</v>
      </c>
    </row>
    <row r="118" spans="1:24" x14ac:dyDescent="0.25">
      <c r="A118">
        <v>117</v>
      </c>
      <c r="B118" s="104">
        <v>46147.446446759299</v>
      </c>
      <c r="C118" s="104">
        <v>46147.446956018503</v>
      </c>
      <c r="D118" s="250" t="s">
        <v>22354</v>
      </c>
      <c r="E118" s="250"/>
      <c r="F118" s="250" t="s">
        <v>80</v>
      </c>
      <c r="G118" s="124">
        <v>46147</v>
      </c>
      <c r="H118" s="250" t="s">
        <v>22375</v>
      </c>
      <c r="I118" s="251" t="s">
        <v>22636</v>
      </c>
      <c r="J118" s="250" t="s">
        <v>22637</v>
      </c>
      <c r="K118" s="250"/>
      <c r="L118" s="250"/>
      <c r="M118" s="250"/>
      <c r="N118" s="250"/>
      <c r="O118" s="250"/>
      <c r="P118" s="250"/>
      <c r="Q118" s="250"/>
      <c r="R118" s="250"/>
      <c r="S118" s="250"/>
      <c r="T118" s="250" t="s">
        <v>124</v>
      </c>
      <c r="U118" t="s">
        <v>22638</v>
      </c>
      <c r="V118" s="250"/>
      <c r="X118" cm="1">
        <f t="array" ref="X118">SUMPRODUCT(--(J118:S118&lt;&gt;""))</f>
        <v>1</v>
      </c>
    </row>
    <row r="119" spans="1:24" x14ac:dyDescent="0.25">
      <c r="A119">
        <v>118</v>
      </c>
      <c r="B119" s="104">
        <v>46147.452384259297</v>
      </c>
      <c r="C119" s="104">
        <v>46147.454074074099</v>
      </c>
      <c r="D119" s="250" t="s">
        <v>22354</v>
      </c>
      <c r="E119" s="250"/>
      <c r="F119" s="250" t="s">
        <v>10533</v>
      </c>
      <c r="G119" s="124">
        <v>46147</v>
      </c>
      <c r="H119" s="250" t="s">
        <v>22389</v>
      </c>
      <c r="I119" s="251" t="s">
        <v>22639</v>
      </c>
      <c r="J119" s="250" t="s">
        <v>22640</v>
      </c>
      <c r="K119" s="250" t="s">
        <v>22641</v>
      </c>
      <c r="L119" s="250"/>
      <c r="M119" s="250"/>
      <c r="N119" s="250"/>
      <c r="O119" s="250"/>
      <c r="P119" s="250"/>
      <c r="Q119" s="250"/>
      <c r="R119" s="250"/>
      <c r="S119" s="250"/>
      <c r="T119" s="250" t="s">
        <v>124</v>
      </c>
      <c r="V119" s="250"/>
      <c r="X119" cm="1">
        <f t="array" ref="X119">SUMPRODUCT(--(J119:S119&lt;&gt;""))</f>
        <v>2</v>
      </c>
    </row>
    <row r="120" spans="1:24" x14ac:dyDescent="0.25">
      <c r="A120">
        <v>119</v>
      </c>
      <c r="B120" s="104">
        <v>46147.333113425899</v>
      </c>
      <c r="C120" s="104">
        <v>46147.459976851896</v>
      </c>
      <c r="D120" s="250" t="s">
        <v>22354</v>
      </c>
      <c r="E120" s="250"/>
      <c r="F120" s="250" t="s">
        <v>84</v>
      </c>
      <c r="G120" s="124">
        <v>46147</v>
      </c>
      <c r="H120" s="250" t="s">
        <v>22375</v>
      </c>
      <c r="I120" s="251" t="s">
        <v>22642</v>
      </c>
      <c r="J120" s="250" t="s">
        <v>22643</v>
      </c>
      <c r="K120" s="250"/>
      <c r="L120" s="250"/>
      <c r="M120" s="250"/>
      <c r="N120" s="250"/>
      <c r="O120" s="250"/>
      <c r="P120" s="250"/>
      <c r="Q120" s="250"/>
      <c r="R120" s="250"/>
      <c r="S120" s="250"/>
      <c r="T120" s="250" t="s">
        <v>124</v>
      </c>
      <c r="V120" s="250"/>
      <c r="X120" cm="1">
        <f t="array" ref="X120">SUMPRODUCT(--(J120:S120&lt;&gt;""))</f>
        <v>1</v>
      </c>
    </row>
    <row r="121" spans="1:24" x14ac:dyDescent="0.25">
      <c r="A121">
        <v>120</v>
      </c>
      <c r="B121" s="104">
        <v>46147.4469791667</v>
      </c>
      <c r="C121" s="104">
        <v>46147.483101851903</v>
      </c>
      <c r="D121" s="250" t="s">
        <v>22354</v>
      </c>
      <c r="E121" s="250"/>
      <c r="F121" s="250" t="s">
        <v>80</v>
      </c>
      <c r="G121" s="124">
        <v>46147</v>
      </c>
      <c r="H121" s="250" t="s">
        <v>22389</v>
      </c>
      <c r="I121" s="251" t="s">
        <v>22644</v>
      </c>
      <c r="J121" s="250" t="s">
        <v>22645</v>
      </c>
      <c r="K121" s="250" t="s">
        <v>22646</v>
      </c>
      <c r="L121" s="250" t="s">
        <v>22647</v>
      </c>
      <c r="M121" s="250"/>
      <c r="N121" s="250"/>
      <c r="O121" s="250"/>
      <c r="P121" s="250"/>
      <c r="Q121" s="250"/>
      <c r="R121" s="250"/>
      <c r="S121" s="250"/>
      <c r="T121" s="250" t="s">
        <v>124</v>
      </c>
      <c r="U121" t="s">
        <v>22648</v>
      </c>
      <c r="V121" s="250"/>
      <c r="X121" cm="1">
        <f t="array" ref="X121">SUMPRODUCT(--(J121:S121&lt;&gt;""))</f>
        <v>3</v>
      </c>
    </row>
    <row r="122" spans="1:24" x14ac:dyDescent="0.25">
      <c r="A122">
        <v>121</v>
      </c>
      <c r="B122" s="104">
        <v>46147.484351851803</v>
      </c>
      <c r="C122" s="104">
        <v>46147.485474537003</v>
      </c>
      <c r="D122" s="250" t="s">
        <v>22354</v>
      </c>
      <c r="E122" s="250"/>
      <c r="F122" s="250" t="s">
        <v>85</v>
      </c>
      <c r="G122" s="124">
        <v>46147</v>
      </c>
      <c r="H122" s="250" t="s">
        <v>22389</v>
      </c>
      <c r="I122" s="251" t="s">
        <v>22649</v>
      </c>
      <c r="J122" s="250" t="s">
        <v>22650</v>
      </c>
      <c r="K122" s="250"/>
      <c r="L122" s="250"/>
      <c r="M122" s="250"/>
      <c r="N122" s="250"/>
      <c r="O122" s="250"/>
      <c r="P122" s="250"/>
      <c r="Q122" s="250"/>
      <c r="R122" s="250"/>
      <c r="S122" s="250"/>
      <c r="T122" s="250" t="s">
        <v>124</v>
      </c>
      <c r="U122" t="s">
        <v>22651</v>
      </c>
      <c r="V122" s="250"/>
      <c r="X122" cm="1">
        <f t="array" ref="X122">SUMPRODUCT(--(J122:S122&lt;&gt;""))</f>
        <v>1</v>
      </c>
    </row>
    <row r="123" spans="1:24" x14ac:dyDescent="0.25">
      <c r="A123">
        <v>122</v>
      </c>
      <c r="B123" s="104">
        <v>46147.485219907401</v>
      </c>
      <c r="C123" s="104">
        <v>46147.4856365741</v>
      </c>
      <c r="D123" s="250" t="s">
        <v>22354</v>
      </c>
      <c r="E123" s="250"/>
      <c r="F123" s="250" t="s">
        <v>72</v>
      </c>
      <c r="G123" s="124">
        <v>46147</v>
      </c>
      <c r="H123" s="250" t="s">
        <v>22375</v>
      </c>
      <c r="I123" s="251" t="s">
        <v>22652</v>
      </c>
      <c r="J123" s="250" t="s">
        <v>22653</v>
      </c>
      <c r="K123" s="250"/>
      <c r="L123" s="250"/>
      <c r="M123" s="250"/>
      <c r="N123" s="250"/>
      <c r="O123" s="250"/>
      <c r="P123" s="250"/>
      <c r="Q123" s="250"/>
      <c r="R123" s="250"/>
      <c r="S123" s="250"/>
      <c r="T123" s="250" t="s">
        <v>124</v>
      </c>
      <c r="U123" t="s">
        <v>22654</v>
      </c>
      <c r="V123" s="250"/>
      <c r="X123" cm="1">
        <f t="array" ref="X123">SUMPRODUCT(--(J123:S123&lt;&gt;""))</f>
        <v>1</v>
      </c>
    </row>
    <row r="124" spans="1:24" x14ac:dyDescent="0.25">
      <c r="A124">
        <v>123</v>
      </c>
      <c r="B124" s="104">
        <v>46147.4995486111</v>
      </c>
      <c r="C124" s="104">
        <v>46147.4999537037</v>
      </c>
      <c r="D124" s="250" t="s">
        <v>22354</v>
      </c>
      <c r="E124" s="250"/>
      <c r="F124" s="250" t="s">
        <v>10533</v>
      </c>
      <c r="G124" s="124">
        <v>46147</v>
      </c>
      <c r="H124" s="250" t="s">
        <v>22375</v>
      </c>
      <c r="I124" s="251" t="s">
        <v>22655</v>
      </c>
      <c r="J124" s="250" t="s">
        <v>22656</v>
      </c>
      <c r="K124" s="250"/>
      <c r="L124" s="250"/>
      <c r="M124" s="250"/>
      <c r="N124" s="250"/>
      <c r="O124" s="250"/>
      <c r="P124" s="250"/>
      <c r="Q124" s="250"/>
      <c r="R124" s="250"/>
      <c r="S124" s="250"/>
      <c r="T124" s="250" t="s">
        <v>124</v>
      </c>
      <c r="V124" s="250"/>
      <c r="X124" cm="1">
        <f t="array" ref="X124">SUMPRODUCT(--(J124:S124&lt;&gt;""))</f>
        <v>1</v>
      </c>
    </row>
    <row r="125" spans="1:24" x14ac:dyDescent="0.25">
      <c r="A125">
        <v>124</v>
      </c>
      <c r="B125" s="104">
        <v>46147.545057870397</v>
      </c>
      <c r="C125" s="104">
        <v>46147.5453472222</v>
      </c>
      <c r="D125" s="250" t="s">
        <v>22354</v>
      </c>
      <c r="E125" s="250"/>
      <c r="F125" s="250" t="s">
        <v>84</v>
      </c>
      <c r="G125" s="124">
        <v>46147</v>
      </c>
      <c r="H125" s="250" t="s">
        <v>22375</v>
      </c>
      <c r="I125" s="251" t="s">
        <v>22657</v>
      </c>
      <c r="J125" s="250" t="s">
        <v>22658</v>
      </c>
      <c r="K125" s="250"/>
      <c r="L125" s="250"/>
      <c r="M125" s="250"/>
      <c r="N125" s="250"/>
      <c r="O125" s="250"/>
      <c r="P125" s="250"/>
      <c r="Q125" s="250"/>
      <c r="R125" s="250"/>
      <c r="S125" s="250"/>
      <c r="T125" s="250" t="s">
        <v>124</v>
      </c>
      <c r="V125" s="250"/>
      <c r="X125" cm="1">
        <f t="array" ref="X125">SUMPRODUCT(--(J125:S125&lt;&gt;""))</f>
        <v>1</v>
      </c>
    </row>
    <row r="126" spans="1:24" x14ac:dyDescent="0.25">
      <c r="A126">
        <v>125</v>
      </c>
      <c r="B126" s="104">
        <v>46147.4831134259</v>
      </c>
      <c r="C126" s="104">
        <v>46147.548622685201</v>
      </c>
      <c r="D126" s="250" t="s">
        <v>22354</v>
      </c>
      <c r="E126" s="250"/>
      <c r="F126" s="250" t="s">
        <v>80</v>
      </c>
      <c r="G126" s="124">
        <v>46147</v>
      </c>
      <c r="H126" s="250" t="s">
        <v>22375</v>
      </c>
      <c r="I126" s="251" t="s">
        <v>22659</v>
      </c>
      <c r="J126" s="251" t="s">
        <v>22659</v>
      </c>
      <c r="K126" s="250"/>
      <c r="L126" s="250"/>
      <c r="M126" s="250"/>
      <c r="N126" s="250"/>
      <c r="O126" s="250"/>
      <c r="P126" s="250"/>
      <c r="Q126" s="250"/>
      <c r="R126" s="250"/>
      <c r="S126" s="250"/>
      <c r="T126" s="250" t="s">
        <v>124</v>
      </c>
      <c r="U126" t="s">
        <v>22660</v>
      </c>
      <c r="V126" s="250"/>
      <c r="X126" cm="1">
        <f t="array" ref="X126">SUMPRODUCT(--(J126:S126&lt;&gt;""))</f>
        <v>1</v>
      </c>
    </row>
    <row r="127" spans="1:24" x14ac:dyDescent="0.25">
      <c r="A127">
        <v>126</v>
      </c>
      <c r="B127" s="104">
        <v>46147.582638888904</v>
      </c>
      <c r="C127" s="104">
        <v>46147.582939814798</v>
      </c>
      <c r="D127" s="250" t="s">
        <v>22354</v>
      </c>
      <c r="E127" s="250"/>
      <c r="F127" s="250" t="s">
        <v>10533</v>
      </c>
      <c r="G127" s="124">
        <v>46147</v>
      </c>
      <c r="H127" s="250" t="s">
        <v>22375</v>
      </c>
      <c r="I127" s="251" t="s">
        <v>22661</v>
      </c>
      <c r="J127" s="250" t="s">
        <v>22662</v>
      </c>
      <c r="K127" s="250"/>
      <c r="L127" s="250"/>
      <c r="M127" s="250"/>
      <c r="N127" s="250"/>
      <c r="O127" s="250"/>
      <c r="P127" s="250"/>
      <c r="Q127" s="250"/>
      <c r="R127" s="250"/>
      <c r="S127" s="250"/>
      <c r="T127" s="250" t="s">
        <v>124</v>
      </c>
      <c r="V127" s="250"/>
      <c r="X127" cm="1">
        <f t="array" ref="X127">SUMPRODUCT(--(J127:S127&lt;&gt;""))</f>
        <v>1</v>
      </c>
    </row>
    <row r="128" spans="1:24" x14ac:dyDescent="0.25">
      <c r="A128">
        <v>127</v>
      </c>
      <c r="B128" s="104">
        <v>46147.627511574101</v>
      </c>
      <c r="C128" s="104">
        <v>46147.676724536999</v>
      </c>
      <c r="D128" s="250" t="s">
        <v>22354</v>
      </c>
      <c r="E128" s="250"/>
      <c r="F128" s="250" t="s">
        <v>72</v>
      </c>
      <c r="G128" s="124">
        <v>46147</v>
      </c>
      <c r="H128" s="250" t="s">
        <v>22389</v>
      </c>
      <c r="I128" s="251" t="s">
        <v>22663</v>
      </c>
      <c r="J128" s="250" t="s">
        <v>22664</v>
      </c>
      <c r="K128" s="250" t="s">
        <v>22665</v>
      </c>
      <c r="L128" s="250"/>
      <c r="M128" s="250" t="s">
        <v>22666</v>
      </c>
      <c r="N128" s="250" t="s">
        <v>22667</v>
      </c>
      <c r="O128" s="250"/>
      <c r="P128" s="250"/>
      <c r="Q128" s="250"/>
      <c r="R128" s="250"/>
      <c r="S128" s="250"/>
      <c r="T128" s="250" t="s">
        <v>124</v>
      </c>
      <c r="U128" t="s">
        <v>22668</v>
      </c>
      <c r="V128" s="250"/>
      <c r="X128" cm="1">
        <f t="array" ref="X128">SUMPRODUCT(--(J128:S128&lt;&gt;""))</f>
        <v>4</v>
      </c>
    </row>
    <row r="129" spans="1:24" x14ac:dyDescent="0.25">
      <c r="A129">
        <v>128</v>
      </c>
      <c r="B129" s="104">
        <v>46148.3304166667</v>
      </c>
      <c r="C129" s="104">
        <v>46148.370046296302</v>
      </c>
      <c r="D129" s="250" t="s">
        <v>22354</v>
      </c>
      <c r="E129" s="250"/>
      <c r="F129" s="250" t="s">
        <v>84</v>
      </c>
      <c r="G129" s="124">
        <v>46148</v>
      </c>
      <c r="H129" s="250" t="s">
        <v>22389</v>
      </c>
      <c r="I129" s="251" t="s">
        <v>22669</v>
      </c>
      <c r="J129" s="250" t="s">
        <v>22670</v>
      </c>
      <c r="K129" s="250"/>
      <c r="L129" s="250"/>
      <c r="M129" s="250"/>
      <c r="N129" s="250"/>
      <c r="O129" s="250"/>
      <c r="P129" s="250"/>
      <c r="Q129" s="250"/>
      <c r="R129" s="250"/>
      <c r="S129" s="250"/>
      <c r="T129" s="250" t="s">
        <v>124</v>
      </c>
      <c r="V129" s="250"/>
      <c r="X129" cm="1">
        <f t="array" ref="X129">SUMPRODUCT(--(J129:S129&lt;&gt;""))</f>
        <v>1</v>
      </c>
    </row>
    <row r="130" spans="1:24" x14ac:dyDescent="0.25">
      <c r="A130">
        <v>129</v>
      </c>
      <c r="B130" s="104">
        <v>46148.373437499999</v>
      </c>
      <c r="C130" s="104">
        <v>46148.3745486111</v>
      </c>
      <c r="D130" s="250" t="s">
        <v>22354</v>
      </c>
      <c r="E130" s="250"/>
      <c r="F130" s="250" t="s">
        <v>75</v>
      </c>
      <c r="G130" s="124">
        <v>46148</v>
      </c>
      <c r="H130" s="250" t="s">
        <v>22375</v>
      </c>
      <c r="I130" s="251" t="s">
        <v>22671</v>
      </c>
      <c r="J130" s="250" t="s">
        <v>22672</v>
      </c>
      <c r="K130" s="250"/>
      <c r="L130" s="250"/>
      <c r="M130" s="250"/>
      <c r="N130" s="250"/>
      <c r="O130" s="250"/>
      <c r="P130" s="250"/>
      <c r="Q130" s="250"/>
      <c r="R130" s="250"/>
      <c r="S130" s="250"/>
      <c r="T130" s="250" t="s">
        <v>124</v>
      </c>
      <c r="U130" t="s">
        <v>22673</v>
      </c>
      <c r="V130" s="250"/>
      <c r="X130" cm="1">
        <f t="array" ref="X130">SUMPRODUCT(--(J130:S130&lt;&gt;""))</f>
        <v>1</v>
      </c>
    </row>
    <row r="131" spans="1:24" x14ac:dyDescent="0.25">
      <c r="A131">
        <v>130</v>
      </c>
      <c r="B131" s="104">
        <v>46148.378206018497</v>
      </c>
      <c r="C131" s="104">
        <v>46148.430914351797</v>
      </c>
      <c r="D131" s="250" t="s">
        <v>22354</v>
      </c>
      <c r="E131" s="250"/>
      <c r="F131" s="250" t="s">
        <v>84</v>
      </c>
      <c r="G131" s="124">
        <v>46148</v>
      </c>
      <c r="H131" s="250" t="s">
        <v>22375</v>
      </c>
      <c r="I131" s="251" t="s">
        <v>22674</v>
      </c>
      <c r="J131" s="250" t="s">
        <v>22675</v>
      </c>
      <c r="K131" s="250"/>
      <c r="L131" s="250"/>
      <c r="M131" s="250"/>
      <c r="N131" s="250"/>
      <c r="O131" s="250"/>
      <c r="P131" s="250"/>
      <c r="Q131" s="250"/>
      <c r="R131" s="250"/>
      <c r="S131" s="250"/>
      <c r="T131" s="250" t="s">
        <v>124</v>
      </c>
      <c r="V131" s="250"/>
      <c r="X131" cm="1">
        <f t="array" ref="X131">SUMPRODUCT(--(J131:S131&lt;&gt;""))</f>
        <v>1</v>
      </c>
    </row>
    <row r="132" spans="1:24" x14ac:dyDescent="0.25">
      <c r="A132">
        <v>131</v>
      </c>
      <c r="B132" s="104">
        <v>46148.437152777798</v>
      </c>
      <c r="C132" s="104">
        <v>46148.437465277799</v>
      </c>
      <c r="D132" s="250" t="s">
        <v>22354</v>
      </c>
      <c r="E132" s="250"/>
      <c r="F132" s="250" t="s">
        <v>84</v>
      </c>
      <c r="G132" s="124">
        <v>46148</v>
      </c>
      <c r="H132" s="250" t="s">
        <v>22375</v>
      </c>
      <c r="I132" s="251" t="s">
        <v>22676</v>
      </c>
      <c r="J132" s="250" t="s">
        <v>22677</v>
      </c>
      <c r="K132" s="250"/>
      <c r="L132" s="250"/>
      <c r="M132" s="250"/>
      <c r="N132" s="250"/>
      <c r="O132" s="250"/>
      <c r="P132" s="250"/>
      <c r="Q132" s="250"/>
      <c r="R132" s="250"/>
      <c r="S132" s="250"/>
      <c r="T132" s="250" t="s">
        <v>124</v>
      </c>
      <c r="V132" s="250"/>
      <c r="X132" cm="1">
        <f t="array" ref="X132">SUMPRODUCT(--(J132:S132&lt;&gt;""))</f>
        <v>1</v>
      </c>
    </row>
    <row r="133" spans="1:24" x14ac:dyDescent="0.25">
      <c r="A133">
        <v>132</v>
      </c>
      <c r="B133" s="104">
        <v>46148.446724537003</v>
      </c>
      <c r="C133" s="104">
        <v>46148.446851851899</v>
      </c>
      <c r="D133" s="250" t="s">
        <v>22354</v>
      </c>
      <c r="E133" s="250"/>
      <c r="F133" s="250" t="s">
        <v>80</v>
      </c>
      <c r="G133" s="124">
        <v>46148</v>
      </c>
      <c r="H133" s="250" t="s">
        <v>22375</v>
      </c>
      <c r="I133" s="251" t="s">
        <v>22678</v>
      </c>
      <c r="J133" s="250" t="s">
        <v>22679</v>
      </c>
      <c r="K133" s="250"/>
      <c r="L133" s="250"/>
      <c r="M133" s="250"/>
      <c r="N133" s="250"/>
      <c r="O133" s="250"/>
      <c r="P133" s="250"/>
      <c r="Q133" s="250"/>
      <c r="R133" s="250"/>
      <c r="S133" s="250"/>
      <c r="T133" s="250" t="s">
        <v>124</v>
      </c>
      <c r="U133" t="s">
        <v>22680</v>
      </c>
      <c r="V133" s="250"/>
      <c r="X133" cm="1">
        <f t="array" ref="X133">SUMPRODUCT(--(J133:S133&lt;&gt;""))</f>
        <v>1</v>
      </c>
    </row>
    <row r="134" spans="1:24" x14ac:dyDescent="0.25">
      <c r="A134">
        <v>133</v>
      </c>
      <c r="B134" s="104">
        <v>46148.4377662037</v>
      </c>
      <c r="C134" s="104">
        <v>46148.464780092603</v>
      </c>
      <c r="D134" s="250" t="s">
        <v>22354</v>
      </c>
      <c r="E134" s="250"/>
      <c r="F134" s="250" t="s">
        <v>84</v>
      </c>
      <c r="G134" s="124">
        <v>46148</v>
      </c>
      <c r="H134" s="250" t="s">
        <v>22375</v>
      </c>
      <c r="I134" s="251" t="s">
        <v>22681</v>
      </c>
      <c r="J134" s="250" t="s">
        <v>22682</v>
      </c>
      <c r="K134" s="250"/>
      <c r="L134" s="250"/>
      <c r="M134" s="250"/>
      <c r="N134" s="250"/>
      <c r="O134" s="250"/>
      <c r="P134" s="250"/>
      <c r="Q134" s="250"/>
      <c r="R134" s="250"/>
      <c r="S134" s="250"/>
      <c r="T134" s="250" t="s">
        <v>124</v>
      </c>
      <c r="V134" s="250"/>
      <c r="X134" cm="1">
        <f t="array" ref="X134">SUMPRODUCT(--(J134:S134&lt;&gt;""))</f>
        <v>1</v>
      </c>
    </row>
    <row r="135" spans="1:24" x14ac:dyDescent="0.25">
      <c r="A135">
        <v>134</v>
      </c>
      <c r="B135" s="104">
        <v>46148.446875000001</v>
      </c>
      <c r="C135" s="104">
        <v>46148.467928240701</v>
      </c>
      <c r="D135" s="250" t="s">
        <v>22354</v>
      </c>
      <c r="E135" s="250"/>
      <c r="F135" s="250" t="s">
        <v>80</v>
      </c>
      <c r="G135" s="124">
        <v>46148</v>
      </c>
      <c r="H135" s="250" t="s">
        <v>22389</v>
      </c>
      <c r="I135" s="251" t="s">
        <v>22683</v>
      </c>
      <c r="J135" s="250" t="s">
        <v>22684</v>
      </c>
      <c r="K135" s="250"/>
      <c r="L135" s="250"/>
      <c r="M135" s="250"/>
      <c r="N135" s="250"/>
      <c r="O135" s="250"/>
      <c r="P135" s="250"/>
      <c r="Q135" s="250"/>
      <c r="R135" s="250"/>
      <c r="S135" s="250"/>
      <c r="T135" s="250" t="s">
        <v>124</v>
      </c>
      <c r="U135" t="s">
        <v>22685</v>
      </c>
      <c r="V135" s="250"/>
      <c r="X135" cm="1">
        <f t="array" ref="X135">SUMPRODUCT(--(J135:S135&lt;&gt;""))</f>
        <v>1</v>
      </c>
    </row>
    <row r="136" spans="1:24" x14ac:dyDescent="0.25">
      <c r="A136">
        <v>135</v>
      </c>
      <c r="B136" s="104">
        <v>46148.471284722204</v>
      </c>
      <c r="C136" s="104">
        <v>46148.481284722198</v>
      </c>
      <c r="D136" s="250" t="s">
        <v>22354</v>
      </c>
      <c r="E136" s="250"/>
      <c r="F136" s="250" t="s">
        <v>77</v>
      </c>
      <c r="G136" s="124">
        <v>46148</v>
      </c>
      <c r="H136" s="250" t="s">
        <v>22389</v>
      </c>
      <c r="I136" s="251" t="s">
        <v>22686</v>
      </c>
      <c r="J136" s="250" t="s">
        <v>22687</v>
      </c>
      <c r="K136" s="250"/>
      <c r="L136" s="250"/>
      <c r="M136" s="250"/>
      <c r="N136" s="250"/>
      <c r="O136" s="250"/>
      <c r="P136" s="250"/>
      <c r="Q136" s="250"/>
      <c r="R136" s="250"/>
      <c r="S136" s="250"/>
      <c r="T136" s="250" t="s">
        <v>124</v>
      </c>
      <c r="V136" s="250"/>
      <c r="X136" cm="1">
        <f t="array" ref="X136">SUMPRODUCT(--(J136:S136&lt;&gt;""))</f>
        <v>1</v>
      </c>
    </row>
    <row r="137" spans="1:24" x14ac:dyDescent="0.25">
      <c r="A137">
        <v>136</v>
      </c>
      <c r="B137" s="104">
        <v>46148.481365740699</v>
      </c>
      <c r="C137" s="104">
        <v>46148.490092592598</v>
      </c>
      <c r="D137" s="250" t="s">
        <v>22354</v>
      </c>
      <c r="E137" s="250"/>
      <c r="F137" s="250" t="s">
        <v>77</v>
      </c>
      <c r="G137" s="124">
        <v>46148</v>
      </c>
      <c r="H137" s="250" t="s">
        <v>22389</v>
      </c>
      <c r="I137" s="251" t="s">
        <v>22688</v>
      </c>
      <c r="J137" s="250" t="s">
        <v>22670</v>
      </c>
      <c r="K137" s="250"/>
      <c r="L137" s="250"/>
      <c r="M137" s="250"/>
      <c r="N137" s="250"/>
      <c r="O137" s="250"/>
      <c r="P137" s="250"/>
      <c r="Q137" s="250"/>
      <c r="R137" s="250"/>
      <c r="S137" s="250"/>
      <c r="T137" s="250" t="s">
        <v>124</v>
      </c>
      <c r="V137" s="250"/>
      <c r="X137" cm="1">
        <f t="array" ref="X137">SUMPRODUCT(--(J137:S137&lt;&gt;""))</f>
        <v>1</v>
      </c>
    </row>
    <row r="138" spans="1:24" x14ac:dyDescent="0.25">
      <c r="A138">
        <v>137</v>
      </c>
      <c r="B138" s="104">
        <v>46148.493634259299</v>
      </c>
      <c r="C138" s="104">
        <v>46148.494849536997</v>
      </c>
      <c r="D138" s="250" t="s">
        <v>22354</v>
      </c>
      <c r="E138" s="250"/>
      <c r="F138" s="250" t="s">
        <v>75</v>
      </c>
      <c r="G138" s="124">
        <v>46148</v>
      </c>
      <c r="H138" s="250" t="s">
        <v>22395</v>
      </c>
      <c r="I138" s="251" t="s">
        <v>22689</v>
      </c>
      <c r="J138" s="250" t="s">
        <v>22690</v>
      </c>
      <c r="K138" s="250" t="s">
        <v>22691</v>
      </c>
      <c r="L138" s="250"/>
      <c r="M138" s="250"/>
      <c r="N138" s="250"/>
      <c r="O138" s="250"/>
      <c r="P138" s="250"/>
      <c r="Q138" s="250"/>
      <c r="R138" s="250"/>
      <c r="S138" s="250"/>
      <c r="T138" s="250" t="s">
        <v>124</v>
      </c>
      <c r="U138" t="s">
        <v>22692</v>
      </c>
      <c r="V138" s="250"/>
      <c r="X138" cm="1">
        <f t="array" ref="X138">SUMPRODUCT(--(J138:S138&lt;&gt;""))</f>
        <v>2</v>
      </c>
    </row>
    <row r="139" spans="1:24" x14ac:dyDescent="0.25">
      <c r="A139">
        <v>138</v>
      </c>
      <c r="B139" s="104">
        <v>46148.499224537001</v>
      </c>
      <c r="C139" s="104">
        <v>46148.500127314801</v>
      </c>
      <c r="D139" s="250" t="s">
        <v>22354</v>
      </c>
      <c r="E139" s="250"/>
      <c r="F139" s="250" t="s">
        <v>85</v>
      </c>
      <c r="G139" s="124">
        <v>46148</v>
      </c>
      <c r="H139" s="250" t="s">
        <v>22375</v>
      </c>
      <c r="I139" s="251" t="s">
        <v>22693</v>
      </c>
      <c r="J139" s="250" t="s">
        <v>22694</v>
      </c>
      <c r="K139" s="250"/>
      <c r="L139" s="250"/>
      <c r="M139" s="250"/>
      <c r="N139" s="250"/>
      <c r="O139" s="250"/>
      <c r="P139" s="250"/>
      <c r="Q139" s="250"/>
      <c r="R139" s="250"/>
      <c r="S139" s="250"/>
      <c r="T139" s="250" t="s">
        <v>124</v>
      </c>
      <c r="U139" t="s">
        <v>22695</v>
      </c>
      <c r="V139" s="250"/>
      <c r="X139" cm="1">
        <f t="array" ref="X139">SUMPRODUCT(--(J139:S139&lt;&gt;""))</f>
        <v>1</v>
      </c>
    </row>
    <row r="140" spans="1:24" x14ac:dyDescent="0.25">
      <c r="A140">
        <v>139</v>
      </c>
      <c r="B140" s="104">
        <v>46148.492696759298</v>
      </c>
      <c r="C140" s="104">
        <v>46148.5379861111</v>
      </c>
      <c r="D140" s="250" t="s">
        <v>22354</v>
      </c>
      <c r="E140" s="250"/>
      <c r="F140" s="250" t="s">
        <v>77</v>
      </c>
      <c r="G140" s="124">
        <v>46148</v>
      </c>
      <c r="H140" s="250" t="s">
        <v>22395</v>
      </c>
      <c r="I140" s="251" t="s">
        <v>22696</v>
      </c>
      <c r="J140" s="250" t="s">
        <v>22697</v>
      </c>
      <c r="K140" s="250" t="s">
        <v>22698</v>
      </c>
      <c r="L140" s="250" t="s">
        <v>22699</v>
      </c>
      <c r="M140" s="250"/>
      <c r="N140" s="250" t="s">
        <v>22700</v>
      </c>
      <c r="O140" s="250" t="s">
        <v>22701</v>
      </c>
      <c r="P140" s="250" t="s">
        <v>22702</v>
      </c>
      <c r="Q140" s="250"/>
      <c r="R140" s="250"/>
      <c r="S140" s="250"/>
      <c r="T140" s="250" t="s">
        <v>124</v>
      </c>
      <c r="V140" s="250"/>
      <c r="X140" cm="1">
        <f t="array" ref="X140">SUMPRODUCT(--(J140:S140&lt;&gt;""))</f>
        <v>6</v>
      </c>
    </row>
    <row r="141" spans="1:24" x14ac:dyDescent="0.25">
      <c r="A141">
        <v>140</v>
      </c>
      <c r="B141" s="104">
        <v>46148.538240740701</v>
      </c>
      <c r="C141" s="104">
        <v>46148.538761574098</v>
      </c>
      <c r="D141" s="250" t="s">
        <v>22354</v>
      </c>
      <c r="E141" s="250"/>
      <c r="F141" s="250" t="s">
        <v>77</v>
      </c>
      <c r="G141" s="124">
        <v>46148</v>
      </c>
      <c r="H141" s="250" t="s">
        <v>22375</v>
      </c>
      <c r="I141" s="251" t="s">
        <v>22703</v>
      </c>
      <c r="J141" s="250" t="s">
        <v>22704</v>
      </c>
      <c r="K141" s="250"/>
      <c r="L141" s="250"/>
      <c r="M141" s="250"/>
      <c r="N141" s="250"/>
      <c r="O141" s="250"/>
      <c r="P141" s="250"/>
      <c r="Q141" s="250"/>
      <c r="R141" s="250"/>
      <c r="S141" s="250"/>
      <c r="T141" s="250" t="s">
        <v>124</v>
      </c>
      <c r="V141" s="250"/>
      <c r="X141" cm="1">
        <f t="array" ref="X141">SUMPRODUCT(--(J141:S141&lt;&gt;""))</f>
        <v>1</v>
      </c>
    </row>
    <row r="142" spans="1:24" x14ac:dyDescent="0.25">
      <c r="A142">
        <v>141</v>
      </c>
      <c r="B142" s="104">
        <v>46148.5387962963</v>
      </c>
      <c r="C142" s="104">
        <v>46148.54</v>
      </c>
      <c r="D142" s="250" t="s">
        <v>22354</v>
      </c>
      <c r="E142" s="250"/>
      <c r="F142" s="250" t="s">
        <v>77</v>
      </c>
      <c r="G142" s="124">
        <v>46148</v>
      </c>
      <c r="H142" s="250" t="s">
        <v>22389</v>
      </c>
      <c r="I142" s="251" t="s">
        <v>22705</v>
      </c>
      <c r="J142" s="250" t="s">
        <v>22706</v>
      </c>
      <c r="K142" s="250"/>
      <c r="L142" s="250"/>
      <c r="M142" s="250"/>
      <c r="N142" s="250"/>
      <c r="O142" s="250"/>
      <c r="P142" s="250"/>
      <c r="Q142" s="250"/>
      <c r="R142" s="250"/>
      <c r="S142" s="250"/>
      <c r="T142" s="250" t="s">
        <v>124</v>
      </c>
      <c r="V142" s="250"/>
      <c r="X142" cm="1">
        <f t="array" ref="X142">SUMPRODUCT(--(J142:S142&lt;&gt;""))</f>
        <v>1</v>
      </c>
    </row>
    <row r="143" spans="1:24" x14ac:dyDescent="0.25">
      <c r="A143">
        <v>142</v>
      </c>
      <c r="B143" s="104">
        <v>46147.414907407401</v>
      </c>
      <c r="C143" s="104">
        <v>46148.568969907399</v>
      </c>
      <c r="D143" s="250" t="s">
        <v>22354</v>
      </c>
      <c r="E143" s="250"/>
      <c r="F143" s="250" t="s">
        <v>79</v>
      </c>
      <c r="G143" s="124">
        <v>46148</v>
      </c>
      <c r="H143" s="250" t="s">
        <v>22375</v>
      </c>
      <c r="I143" s="251" t="s">
        <v>22707</v>
      </c>
      <c r="J143" s="250" t="s">
        <v>22708</v>
      </c>
      <c r="K143" s="250"/>
      <c r="L143" s="250"/>
      <c r="M143" s="250"/>
      <c r="N143" s="250"/>
      <c r="O143" s="250"/>
      <c r="P143" s="250"/>
      <c r="Q143" s="250"/>
      <c r="R143" s="250"/>
      <c r="S143" s="250"/>
      <c r="T143" s="250" t="s">
        <v>122</v>
      </c>
      <c r="V143" s="250" t="s">
        <v>22358</v>
      </c>
      <c r="X143" cm="1">
        <f t="array" ref="X143">SUMPRODUCT(--(J143:S143&lt;&gt;""))</f>
        <v>1</v>
      </c>
    </row>
    <row r="144" spans="1:24" x14ac:dyDescent="0.25">
      <c r="A144">
        <v>143</v>
      </c>
      <c r="B144" s="104">
        <v>46148.540023148104</v>
      </c>
      <c r="C144" s="104">
        <v>46148.573645833298</v>
      </c>
      <c r="D144" s="250" t="s">
        <v>22354</v>
      </c>
      <c r="E144" s="250"/>
      <c r="F144" s="250" t="s">
        <v>77</v>
      </c>
      <c r="G144" s="124">
        <v>46148</v>
      </c>
      <c r="H144" s="250" t="s">
        <v>22389</v>
      </c>
      <c r="I144" s="251" t="s">
        <v>22709</v>
      </c>
      <c r="J144" s="250" t="s">
        <v>22710</v>
      </c>
      <c r="K144" s="250"/>
      <c r="L144" s="250"/>
      <c r="M144" s="250"/>
      <c r="N144" s="250"/>
      <c r="O144" s="250"/>
      <c r="P144" s="250"/>
      <c r="Q144" s="250"/>
      <c r="R144" s="250"/>
      <c r="S144" s="250"/>
      <c r="T144" s="250" t="s">
        <v>124</v>
      </c>
      <c r="V144" s="250"/>
      <c r="X144" cm="1">
        <f t="array" ref="X144">SUMPRODUCT(--(J144:S144&lt;&gt;""))</f>
        <v>1</v>
      </c>
    </row>
    <row r="145" spans="1:24" x14ac:dyDescent="0.25">
      <c r="A145">
        <v>144</v>
      </c>
      <c r="B145" s="104">
        <v>46148.573287036997</v>
      </c>
      <c r="C145" s="104">
        <v>46148.573773148099</v>
      </c>
      <c r="D145" s="250" t="s">
        <v>22354</v>
      </c>
      <c r="E145" s="250"/>
      <c r="F145" s="250" t="s">
        <v>79</v>
      </c>
      <c r="G145" s="124">
        <v>46148</v>
      </c>
      <c r="H145" s="250" t="s">
        <v>22375</v>
      </c>
      <c r="I145" s="251" t="s">
        <v>22711</v>
      </c>
      <c r="J145" s="250" t="s">
        <v>22712</v>
      </c>
      <c r="K145" s="250"/>
      <c r="L145" s="250"/>
      <c r="M145" s="250"/>
      <c r="N145" s="250"/>
      <c r="O145" s="250"/>
      <c r="P145" s="250"/>
      <c r="Q145" s="250"/>
      <c r="R145" s="250"/>
      <c r="S145" s="250"/>
      <c r="T145" s="250" t="s">
        <v>122</v>
      </c>
      <c r="V145" s="250" t="s">
        <v>22358</v>
      </c>
      <c r="X145" cm="1">
        <f t="array" ref="X145">SUMPRODUCT(--(J145:S145&lt;&gt;""))</f>
        <v>1</v>
      </c>
    </row>
    <row r="146" spans="1:24" x14ac:dyDescent="0.25">
      <c r="A146">
        <v>145</v>
      </c>
      <c r="B146" s="104">
        <v>46148.574247685203</v>
      </c>
      <c r="C146" s="104">
        <v>46148.574988425898</v>
      </c>
      <c r="D146" s="250" t="s">
        <v>22354</v>
      </c>
      <c r="E146" s="250"/>
      <c r="F146" s="250" t="s">
        <v>85</v>
      </c>
      <c r="G146" s="124">
        <v>46148</v>
      </c>
      <c r="H146" s="250" t="s">
        <v>22389</v>
      </c>
      <c r="I146" s="251" t="s">
        <v>22713</v>
      </c>
      <c r="J146" s="250" t="s">
        <v>22714</v>
      </c>
      <c r="K146" s="250" t="s">
        <v>22715</v>
      </c>
      <c r="L146" s="250"/>
      <c r="M146" s="250"/>
      <c r="N146" s="250"/>
      <c r="O146" s="250"/>
      <c r="P146" s="250"/>
      <c r="Q146" s="250"/>
      <c r="R146" s="250"/>
      <c r="S146" s="250"/>
      <c r="T146" s="250" t="s">
        <v>124</v>
      </c>
      <c r="U146" t="s">
        <v>22716</v>
      </c>
      <c r="V146" s="250"/>
      <c r="X146" cm="1">
        <f t="array" ref="X146">SUMPRODUCT(--(J146:S146&lt;&gt;""))</f>
        <v>2</v>
      </c>
    </row>
    <row r="147" spans="1:24" x14ac:dyDescent="0.25">
      <c r="A147">
        <v>146</v>
      </c>
      <c r="B147" s="104">
        <v>46148.575046296297</v>
      </c>
      <c r="C147" s="104">
        <v>46148.580324074101</v>
      </c>
      <c r="D147" s="250" t="s">
        <v>22354</v>
      </c>
      <c r="E147" s="250"/>
      <c r="F147" s="250" t="s">
        <v>85</v>
      </c>
      <c r="G147" s="124">
        <v>46148</v>
      </c>
      <c r="H147" s="250" t="s">
        <v>22389</v>
      </c>
      <c r="I147" s="251" t="s">
        <v>22717</v>
      </c>
      <c r="J147" s="250" t="s">
        <v>22718</v>
      </c>
      <c r="K147" s="250" t="s">
        <v>22719</v>
      </c>
      <c r="L147" s="250"/>
      <c r="M147" s="250"/>
      <c r="N147" s="250"/>
      <c r="O147" s="250"/>
      <c r="P147" s="250"/>
      <c r="Q147" s="250"/>
      <c r="R147" s="250"/>
      <c r="S147" s="250"/>
      <c r="T147" s="250" t="s">
        <v>124</v>
      </c>
      <c r="U147" t="s">
        <v>22720</v>
      </c>
      <c r="V147" s="250"/>
      <c r="X147" cm="1">
        <f t="array" ref="X147">SUMPRODUCT(--(J147:S147&lt;&gt;""))</f>
        <v>2</v>
      </c>
    </row>
    <row r="148" spans="1:24" x14ac:dyDescent="0.25">
      <c r="A148">
        <v>147</v>
      </c>
      <c r="B148" s="104">
        <v>46148.362546296303</v>
      </c>
      <c r="C148" s="104">
        <v>46148.580694444398</v>
      </c>
      <c r="D148" s="250" t="s">
        <v>22354</v>
      </c>
      <c r="E148" s="250"/>
      <c r="F148" s="250" t="s">
        <v>10533</v>
      </c>
      <c r="G148" s="124">
        <v>46148</v>
      </c>
      <c r="H148" s="250" t="s">
        <v>22389</v>
      </c>
      <c r="I148" s="251" t="s">
        <v>22721</v>
      </c>
      <c r="J148" s="250" t="s">
        <v>22722</v>
      </c>
      <c r="K148" s="250" t="s">
        <v>22723</v>
      </c>
      <c r="L148" s="250" t="s">
        <v>22724</v>
      </c>
      <c r="M148" s="250" t="s">
        <v>22725</v>
      </c>
      <c r="N148" s="250" t="s">
        <v>22726</v>
      </c>
      <c r="O148" s="250" t="s">
        <v>22727</v>
      </c>
      <c r="P148" s="250"/>
      <c r="Q148" s="250"/>
      <c r="R148" s="250"/>
      <c r="S148" s="250"/>
      <c r="T148" s="250" t="s">
        <v>124</v>
      </c>
      <c r="V148" s="250"/>
      <c r="X148" cm="1">
        <f t="array" ref="X148">SUMPRODUCT(--(J148:S148&lt;&gt;""))</f>
        <v>6</v>
      </c>
    </row>
    <row r="149" spans="1:24" x14ac:dyDescent="0.25">
      <c r="A149">
        <v>148</v>
      </c>
      <c r="B149" s="104">
        <v>46148.465196759302</v>
      </c>
      <c r="C149" s="104">
        <v>46148.582939814798</v>
      </c>
      <c r="D149" s="250" t="s">
        <v>22354</v>
      </c>
      <c r="E149" s="250"/>
      <c r="F149" s="250" t="s">
        <v>84</v>
      </c>
      <c r="G149" s="124">
        <v>46148</v>
      </c>
      <c r="H149" s="250" t="s">
        <v>22375</v>
      </c>
      <c r="I149" s="251" t="s">
        <v>22728</v>
      </c>
      <c r="J149" s="250" t="s">
        <v>22729</v>
      </c>
      <c r="K149" s="250"/>
      <c r="L149" s="250"/>
      <c r="M149" s="250"/>
      <c r="N149" s="250"/>
      <c r="O149" s="250"/>
      <c r="P149" s="250"/>
      <c r="Q149" s="250"/>
      <c r="R149" s="250"/>
      <c r="S149" s="250"/>
      <c r="T149" s="250" t="s">
        <v>124</v>
      </c>
      <c r="V149" s="250"/>
      <c r="X149" cm="1">
        <f t="array" ref="X149">SUMPRODUCT(--(J149:S149&lt;&gt;""))</f>
        <v>1</v>
      </c>
    </row>
    <row r="150" spans="1:24" x14ac:dyDescent="0.25">
      <c r="A150">
        <v>148</v>
      </c>
      <c r="B150" s="104">
        <v>46148.465196759302</v>
      </c>
      <c r="C150" s="104">
        <v>46148.582939814798</v>
      </c>
      <c r="D150" s="250" t="s">
        <v>22354</v>
      </c>
      <c r="E150" s="250"/>
      <c r="F150" s="250" t="s">
        <v>84</v>
      </c>
      <c r="G150" s="124">
        <v>46148</v>
      </c>
      <c r="H150" s="250" t="s">
        <v>22375</v>
      </c>
      <c r="I150" s="251" t="s">
        <v>22728</v>
      </c>
      <c r="J150" s="250" t="s">
        <v>22729</v>
      </c>
      <c r="K150" s="250"/>
      <c r="L150" s="250"/>
      <c r="M150" s="250"/>
      <c r="N150" s="250"/>
      <c r="O150" s="250"/>
      <c r="P150" s="250"/>
      <c r="Q150" s="250"/>
      <c r="R150" s="250"/>
      <c r="S150" s="250"/>
      <c r="T150" s="250" t="s">
        <v>124</v>
      </c>
      <c r="V150" s="250"/>
      <c r="X150" cm="1">
        <f t="array" ref="X150">SUMPRODUCT(--(J150:S150&lt;&gt;""))</f>
        <v>1</v>
      </c>
    </row>
    <row r="151" spans="1:24" x14ac:dyDescent="0.25">
      <c r="A151">
        <v>149</v>
      </c>
      <c r="B151" s="104">
        <v>46148.590624999997</v>
      </c>
      <c r="C151" s="104">
        <v>46148.591724537</v>
      </c>
      <c r="D151" s="250" t="s">
        <v>22354</v>
      </c>
      <c r="E151" s="250"/>
      <c r="F151" s="250" t="s">
        <v>77</v>
      </c>
      <c r="G151" s="124">
        <v>46148</v>
      </c>
      <c r="H151" s="250" t="s">
        <v>22389</v>
      </c>
      <c r="I151" s="251" t="s">
        <v>22730</v>
      </c>
      <c r="J151" s="250" t="s">
        <v>22731</v>
      </c>
      <c r="K151" s="250"/>
      <c r="L151" s="250"/>
      <c r="M151" s="250"/>
      <c r="N151" s="250"/>
      <c r="O151" s="250"/>
      <c r="P151" s="250"/>
      <c r="Q151" s="250"/>
      <c r="R151" s="250"/>
      <c r="S151" s="250"/>
      <c r="T151" s="250" t="s">
        <v>124</v>
      </c>
      <c r="V151" s="250"/>
      <c r="X151" cm="1">
        <f t="array" ref="X151">SUMPRODUCT(--(J151:S151&lt;&gt;""))</f>
        <v>1</v>
      </c>
    </row>
    <row r="152" spans="1:24" x14ac:dyDescent="0.25">
      <c r="A152">
        <v>150</v>
      </c>
      <c r="B152" s="104">
        <v>46148.467962962997</v>
      </c>
      <c r="C152" s="104">
        <v>46148.595405092601</v>
      </c>
      <c r="D152" s="250" t="s">
        <v>22354</v>
      </c>
      <c r="E152" s="250"/>
      <c r="F152" s="250" t="s">
        <v>80</v>
      </c>
      <c r="G152" s="124">
        <v>46148</v>
      </c>
      <c r="H152" s="250" t="s">
        <v>22375</v>
      </c>
      <c r="I152" s="251" t="s">
        <v>22732</v>
      </c>
      <c r="J152" s="250" t="s">
        <v>22733</v>
      </c>
      <c r="K152" s="250"/>
      <c r="L152" s="250"/>
      <c r="M152" s="250"/>
      <c r="N152" s="250"/>
      <c r="O152" s="250"/>
      <c r="P152" s="250"/>
      <c r="Q152" s="250"/>
      <c r="R152" s="250"/>
      <c r="S152" s="250"/>
      <c r="T152" s="250" t="s">
        <v>124</v>
      </c>
      <c r="U152" t="s">
        <v>22734</v>
      </c>
      <c r="V152" s="250"/>
      <c r="X152" cm="1">
        <f t="array" ref="X152">SUMPRODUCT(--(J152:S152&lt;&gt;""))</f>
        <v>1</v>
      </c>
    </row>
    <row r="153" spans="1:24" x14ac:dyDescent="0.25">
      <c r="A153">
        <v>151</v>
      </c>
      <c r="B153" s="104">
        <v>46148.580729166701</v>
      </c>
      <c r="C153" s="104">
        <v>46148.628020833297</v>
      </c>
      <c r="D153" s="250" t="s">
        <v>22354</v>
      </c>
      <c r="E153" s="250"/>
      <c r="F153" s="250" t="s">
        <v>10533</v>
      </c>
      <c r="G153" s="124">
        <v>46148</v>
      </c>
      <c r="H153" s="250" t="s">
        <v>22375</v>
      </c>
      <c r="I153" s="251" t="s">
        <v>22655</v>
      </c>
      <c r="J153" s="250" t="s">
        <v>22656</v>
      </c>
      <c r="K153" s="250"/>
      <c r="L153" s="250"/>
      <c r="M153" s="250"/>
      <c r="N153" s="250"/>
      <c r="O153" s="250"/>
      <c r="P153" s="250"/>
      <c r="Q153" s="250"/>
      <c r="R153" s="250"/>
      <c r="S153" s="250"/>
      <c r="T153" s="250" t="s">
        <v>124</v>
      </c>
      <c r="V153" s="250"/>
      <c r="X153" cm="1">
        <f t="array" ref="X153">SUMPRODUCT(--(J153:S153&lt;&gt;""))</f>
        <v>1</v>
      </c>
    </row>
    <row r="154" spans="1:24" x14ac:dyDescent="0.25">
      <c r="A154">
        <v>152</v>
      </c>
      <c r="B154" s="104">
        <v>46148.5803703704</v>
      </c>
      <c r="C154" s="104">
        <v>46148.633414351803</v>
      </c>
      <c r="D154" s="250" t="s">
        <v>22354</v>
      </c>
      <c r="E154" s="250"/>
      <c r="F154" s="250" t="s">
        <v>85</v>
      </c>
      <c r="G154" s="124">
        <v>46148</v>
      </c>
      <c r="H154" s="250" t="s">
        <v>22389</v>
      </c>
      <c r="I154" s="251" t="s">
        <v>22735</v>
      </c>
      <c r="J154" s="250" t="s">
        <v>22736</v>
      </c>
      <c r="K154" s="250"/>
      <c r="L154" s="250"/>
      <c r="M154" s="250"/>
      <c r="N154" s="250"/>
      <c r="O154" s="250"/>
      <c r="P154" s="250"/>
      <c r="Q154" s="250"/>
      <c r="R154" s="250"/>
      <c r="S154" s="250"/>
      <c r="T154" s="250" t="s">
        <v>122</v>
      </c>
      <c r="V154" s="250" t="s">
        <v>22407</v>
      </c>
      <c r="X154" cm="1">
        <f t="array" ref="X154">SUMPRODUCT(--(J154:S154&lt;&gt;""))</f>
        <v>1</v>
      </c>
    </row>
    <row r="155" spans="1:24" x14ac:dyDescent="0.25">
      <c r="A155">
        <v>153</v>
      </c>
      <c r="B155" s="104">
        <v>46148.595428240696</v>
      </c>
      <c r="C155" s="104">
        <v>46148.638263888897</v>
      </c>
      <c r="D155" s="250" t="s">
        <v>22354</v>
      </c>
      <c r="E155" s="250"/>
      <c r="F155" s="250" t="s">
        <v>80</v>
      </c>
      <c r="G155" s="124">
        <v>46148</v>
      </c>
      <c r="H155" s="250" t="s">
        <v>22375</v>
      </c>
      <c r="I155" s="251" t="s">
        <v>22737</v>
      </c>
      <c r="J155" s="250" t="s">
        <v>22738</v>
      </c>
      <c r="K155" s="250"/>
      <c r="L155" s="250"/>
      <c r="M155" s="250"/>
      <c r="N155" s="250"/>
      <c r="O155" s="250"/>
      <c r="P155" s="250"/>
      <c r="Q155" s="250"/>
      <c r="R155" s="250"/>
      <c r="S155" s="250"/>
      <c r="T155" s="250" t="s">
        <v>124</v>
      </c>
      <c r="U155" t="s">
        <v>22609</v>
      </c>
      <c r="V155" s="250"/>
      <c r="X155" cm="1">
        <f t="array" ref="X155">SUMPRODUCT(--(J155:S155&lt;&gt;""))</f>
        <v>1</v>
      </c>
    </row>
    <row r="156" spans="1:24" x14ac:dyDescent="0.25">
      <c r="A156">
        <v>154</v>
      </c>
      <c r="B156" s="104">
        <v>46148.583101851902</v>
      </c>
      <c r="C156" s="104">
        <v>46148.652430555601</v>
      </c>
      <c r="D156" s="250" t="s">
        <v>22354</v>
      </c>
      <c r="E156" s="250"/>
      <c r="F156" s="250" t="s">
        <v>84</v>
      </c>
      <c r="G156" s="124">
        <v>46148</v>
      </c>
      <c r="H156" s="250" t="s">
        <v>22375</v>
      </c>
      <c r="I156" s="251" t="s">
        <v>22739</v>
      </c>
      <c r="J156" s="250" t="s">
        <v>22740</v>
      </c>
      <c r="K156" s="250"/>
      <c r="L156" s="250"/>
      <c r="M156" s="250"/>
      <c r="N156" s="250"/>
      <c r="O156" s="250"/>
      <c r="P156" s="250"/>
      <c r="Q156" s="250"/>
      <c r="R156" s="250"/>
      <c r="S156" s="250"/>
      <c r="T156" s="250" t="s">
        <v>124</v>
      </c>
      <c r="V156" s="250"/>
      <c r="X156" cm="1">
        <f t="array" ref="X156">SUMPRODUCT(--(J156:S156&lt;&gt;""))</f>
        <v>1</v>
      </c>
    </row>
    <row r="157" spans="1:24" x14ac:dyDescent="0.25">
      <c r="A157">
        <v>155</v>
      </c>
      <c r="B157" s="104">
        <v>46148.6335300926</v>
      </c>
      <c r="C157" s="104">
        <v>46148.655914351897</v>
      </c>
      <c r="D157" s="250" t="s">
        <v>22354</v>
      </c>
      <c r="E157" s="250"/>
      <c r="F157" s="250" t="s">
        <v>85</v>
      </c>
      <c r="G157" s="124">
        <v>46148</v>
      </c>
      <c r="H157" s="250" t="s">
        <v>22375</v>
      </c>
      <c r="I157" s="251" t="s">
        <v>22741</v>
      </c>
      <c r="J157" s="250" t="s">
        <v>22742</v>
      </c>
      <c r="K157" s="250"/>
      <c r="L157" s="250"/>
      <c r="M157" s="250"/>
      <c r="N157" s="250"/>
      <c r="O157" s="250"/>
      <c r="P157" s="250"/>
      <c r="Q157" s="250"/>
      <c r="R157" s="250"/>
      <c r="S157" s="250"/>
      <c r="T157" s="250" t="s">
        <v>124</v>
      </c>
      <c r="U157" t="s">
        <v>22743</v>
      </c>
      <c r="V157" s="250"/>
      <c r="X157" cm="1">
        <f t="array" ref="X157">SUMPRODUCT(--(J157:S157&lt;&gt;""))</f>
        <v>1</v>
      </c>
    </row>
    <row r="158" spans="1:24" x14ac:dyDescent="0.25">
      <c r="A158">
        <v>156</v>
      </c>
      <c r="B158" s="104">
        <v>46148.652581018498</v>
      </c>
      <c r="C158" s="104">
        <v>46148.657141203701</v>
      </c>
      <c r="D158" s="250" t="s">
        <v>22354</v>
      </c>
      <c r="E158" s="250"/>
      <c r="F158" s="250" t="s">
        <v>84</v>
      </c>
      <c r="G158" s="124">
        <v>46148</v>
      </c>
      <c r="H158" s="250" t="s">
        <v>22375</v>
      </c>
      <c r="I158" s="251" t="s">
        <v>22744</v>
      </c>
      <c r="J158" s="250" t="s">
        <v>22745</v>
      </c>
      <c r="K158" s="250"/>
      <c r="L158" s="250"/>
      <c r="M158" s="250"/>
      <c r="N158" s="250"/>
      <c r="O158" s="250"/>
      <c r="P158" s="250"/>
      <c r="Q158" s="250"/>
      <c r="R158" s="250"/>
      <c r="S158" s="250"/>
      <c r="T158" s="250" t="s">
        <v>124</v>
      </c>
      <c r="V158" s="250"/>
      <c r="X158" cm="1">
        <f t="array" ref="X158">SUMPRODUCT(--(J158:S158&lt;&gt;""))</f>
        <v>1</v>
      </c>
    </row>
    <row r="159" spans="1:24" x14ac:dyDescent="0.25">
      <c r="A159">
        <v>157</v>
      </c>
      <c r="B159" s="104">
        <v>46148.657187500001</v>
      </c>
      <c r="C159" s="104">
        <v>46148.666585648098</v>
      </c>
      <c r="D159" s="250" t="s">
        <v>22354</v>
      </c>
      <c r="E159" s="250"/>
      <c r="F159" s="250" t="s">
        <v>84</v>
      </c>
      <c r="G159" s="124">
        <v>46148</v>
      </c>
      <c r="H159" s="250" t="s">
        <v>22375</v>
      </c>
      <c r="I159" s="251" t="s">
        <v>22746</v>
      </c>
      <c r="J159" s="250" t="s">
        <v>22747</v>
      </c>
      <c r="K159" s="250"/>
      <c r="L159" s="250"/>
      <c r="M159" s="250"/>
      <c r="N159" s="250"/>
      <c r="O159" s="250"/>
      <c r="P159" s="250"/>
      <c r="Q159" s="250"/>
      <c r="R159" s="250"/>
      <c r="S159" s="250"/>
      <c r="T159" s="250" t="s">
        <v>124</v>
      </c>
      <c r="V159" s="250"/>
      <c r="X159" cm="1">
        <f t="array" ref="X159">SUMPRODUCT(--(J159:S159&lt;&gt;""))</f>
        <v>1</v>
      </c>
    </row>
    <row r="160" spans="1:24" x14ac:dyDescent="0.25">
      <c r="A160">
        <v>158</v>
      </c>
      <c r="B160" s="104">
        <v>46148.6280555556</v>
      </c>
      <c r="C160" s="104">
        <v>46148.688437500001</v>
      </c>
      <c r="D160" s="250" t="s">
        <v>22354</v>
      </c>
      <c r="E160" s="250"/>
      <c r="F160" s="250" t="s">
        <v>10533</v>
      </c>
      <c r="G160" s="124">
        <v>46148</v>
      </c>
      <c r="H160" s="250" t="s">
        <v>22375</v>
      </c>
      <c r="I160" s="251" t="s">
        <v>22748</v>
      </c>
      <c r="J160" s="250" t="s">
        <v>22749</v>
      </c>
      <c r="K160" s="250"/>
      <c r="L160" s="250"/>
      <c r="M160" s="250"/>
      <c r="N160" s="250"/>
      <c r="O160" s="250"/>
      <c r="P160" s="250"/>
      <c r="Q160" s="250"/>
      <c r="R160" s="250"/>
      <c r="S160" s="250"/>
      <c r="T160" s="250" t="s">
        <v>124</v>
      </c>
      <c r="V160" s="250"/>
      <c r="X160" cm="1">
        <f t="array" ref="X160">SUMPRODUCT(--(J160:S160&lt;&gt;""))</f>
        <v>1</v>
      </c>
    </row>
    <row r="161" spans="1:24" x14ac:dyDescent="0.25">
      <c r="A161">
        <v>159</v>
      </c>
      <c r="B161" s="104">
        <v>46148.688460648104</v>
      </c>
      <c r="C161" s="104">
        <v>46148.699189814797</v>
      </c>
      <c r="D161" s="250" t="s">
        <v>22354</v>
      </c>
      <c r="E161" s="250"/>
      <c r="F161" s="250" t="s">
        <v>10533</v>
      </c>
      <c r="G161" s="124">
        <v>46148</v>
      </c>
      <c r="H161" s="250" t="s">
        <v>22375</v>
      </c>
      <c r="I161" s="251" t="s">
        <v>22739</v>
      </c>
      <c r="J161" s="250" t="s">
        <v>22740</v>
      </c>
      <c r="K161" s="250"/>
      <c r="L161" s="250"/>
      <c r="M161" s="250"/>
      <c r="N161" s="250"/>
      <c r="O161" s="250"/>
      <c r="P161" s="250"/>
      <c r="Q161" s="250"/>
      <c r="R161" s="250"/>
      <c r="S161" s="250"/>
      <c r="T161" s="250" t="s">
        <v>124</v>
      </c>
      <c r="V161" s="250"/>
      <c r="X161" cm="1">
        <f t="array" ref="X161">SUMPRODUCT(--(J161:S161&lt;&gt;""))</f>
        <v>1</v>
      </c>
    </row>
    <row r="162" spans="1:24" x14ac:dyDescent="0.25">
      <c r="A162">
        <v>160</v>
      </c>
      <c r="B162" s="104">
        <v>46148.638310185197</v>
      </c>
      <c r="C162" s="104">
        <v>46148.748807870397</v>
      </c>
      <c r="D162" s="250" t="s">
        <v>22354</v>
      </c>
      <c r="E162" s="250"/>
      <c r="F162" s="250" t="s">
        <v>80</v>
      </c>
      <c r="G162" s="124">
        <v>46148</v>
      </c>
      <c r="H162" s="250" t="s">
        <v>22375</v>
      </c>
      <c r="I162" s="251" t="s">
        <v>22750</v>
      </c>
      <c r="J162" s="250" t="s">
        <v>22751</v>
      </c>
      <c r="K162" s="250"/>
      <c r="L162" s="250"/>
      <c r="M162" s="250"/>
      <c r="N162" s="250"/>
      <c r="O162" s="250"/>
      <c r="P162" s="250"/>
      <c r="Q162" s="250"/>
      <c r="R162" s="250"/>
      <c r="S162" s="250"/>
      <c r="T162" s="250" t="s">
        <v>124</v>
      </c>
      <c r="U162" t="s">
        <v>22609</v>
      </c>
      <c r="V162" s="250"/>
      <c r="X162" cm="1">
        <f t="array" ref="X162">SUMPRODUCT(--(J162:S162&lt;&gt;""))</f>
        <v>1</v>
      </c>
    </row>
    <row r="163" spans="1:24" x14ac:dyDescent="0.25">
      <c r="A163">
        <v>161</v>
      </c>
      <c r="B163" s="104">
        <v>46148.448136574101</v>
      </c>
      <c r="C163" s="104">
        <v>46148.777800925898</v>
      </c>
      <c r="D163" s="250" t="s">
        <v>22354</v>
      </c>
      <c r="E163" s="250"/>
      <c r="F163" s="250" t="s">
        <v>78</v>
      </c>
      <c r="G163" s="124">
        <v>46148</v>
      </c>
      <c r="H163" s="250" t="s">
        <v>22395</v>
      </c>
      <c r="I163" s="251" t="s">
        <v>22752</v>
      </c>
      <c r="J163" s="250" t="s">
        <v>22677</v>
      </c>
      <c r="K163" s="250" t="s">
        <v>22753</v>
      </c>
      <c r="L163" s="250"/>
      <c r="M163" s="250"/>
      <c r="N163" s="250"/>
      <c r="O163" s="250"/>
      <c r="P163" s="250"/>
      <c r="Q163" s="250"/>
      <c r="R163" s="250"/>
      <c r="S163" s="250"/>
      <c r="T163" s="250" t="s">
        <v>122</v>
      </c>
      <c r="V163" s="250" t="s">
        <v>22358</v>
      </c>
      <c r="X163" cm="1">
        <f t="array" ref="X163">SUMPRODUCT(--(J163:S163&lt;&gt;""))</f>
        <v>2</v>
      </c>
    </row>
    <row r="164" spans="1:24" x14ac:dyDescent="0.25">
      <c r="A164">
        <v>162</v>
      </c>
      <c r="B164" s="104">
        <v>46149.333032407398</v>
      </c>
      <c r="C164" s="104">
        <v>46149.349548611099</v>
      </c>
      <c r="D164" s="250" t="s">
        <v>22354</v>
      </c>
      <c r="E164" s="250"/>
      <c r="F164" s="250" t="s">
        <v>84</v>
      </c>
      <c r="G164" s="124">
        <v>46149</v>
      </c>
      <c r="H164" s="250" t="s">
        <v>22375</v>
      </c>
      <c r="I164" s="251" t="s">
        <v>22754</v>
      </c>
      <c r="J164" s="250" t="s">
        <v>22755</v>
      </c>
      <c r="K164" s="250"/>
      <c r="L164" s="250"/>
      <c r="M164" s="250"/>
      <c r="N164" s="250"/>
      <c r="O164" s="250"/>
      <c r="P164" s="250"/>
      <c r="Q164" s="250"/>
      <c r="R164" s="250"/>
      <c r="S164" s="250"/>
      <c r="T164" s="250" t="s">
        <v>124</v>
      </c>
      <c r="V164" s="250"/>
      <c r="X164" cm="1">
        <f t="array" ref="X164">SUMPRODUCT(--(J164:S164&lt;&gt;""))</f>
        <v>1</v>
      </c>
    </row>
    <row r="165" spans="1:24" x14ac:dyDescent="0.25">
      <c r="A165">
        <v>163</v>
      </c>
      <c r="B165" s="104">
        <v>46149.359247685199</v>
      </c>
      <c r="C165" s="104">
        <v>46149.3597800926</v>
      </c>
      <c r="D165" s="250" t="s">
        <v>22354</v>
      </c>
      <c r="E165" s="250"/>
      <c r="F165" s="250" t="s">
        <v>77</v>
      </c>
      <c r="G165" s="124">
        <v>46149</v>
      </c>
      <c r="H165" s="250" t="s">
        <v>22389</v>
      </c>
      <c r="I165" s="251" t="s">
        <v>22756</v>
      </c>
      <c r="J165" s="250" t="s">
        <v>22757</v>
      </c>
      <c r="K165" s="250"/>
      <c r="L165" s="250"/>
      <c r="M165" s="250"/>
      <c r="N165" s="250"/>
      <c r="O165" s="250"/>
      <c r="P165" s="250"/>
      <c r="Q165" s="250"/>
      <c r="R165" s="250"/>
      <c r="S165" s="250"/>
      <c r="T165" s="250" t="s">
        <v>124</v>
      </c>
      <c r="V165" s="250"/>
      <c r="X165" cm="1">
        <f t="array" ref="X165">SUMPRODUCT(--(J165:S165&lt;&gt;""))</f>
        <v>1</v>
      </c>
    </row>
    <row r="166" spans="1:24" x14ac:dyDescent="0.25">
      <c r="A166">
        <v>164</v>
      </c>
      <c r="B166" s="104">
        <v>46149.369027777801</v>
      </c>
      <c r="C166" s="104">
        <v>46149.369537036997</v>
      </c>
      <c r="D166" s="250" t="s">
        <v>22354</v>
      </c>
      <c r="E166" s="250"/>
      <c r="F166" s="250" t="s">
        <v>77</v>
      </c>
      <c r="G166" s="124">
        <v>46149</v>
      </c>
      <c r="H166" s="250" t="s">
        <v>22375</v>
      </c>
      <c r="I166" s="251" t="s">
        <v>22758</v>
      </c>
      <c r="J166" s="250" t="s">
        <v>22759</v>
      </c>
      <c r="K166" s="250"/>
      <c r="L166" s="250"/>
      <c r="M166" s="250"/>
      <c r="N166" s="250"/>
      <c r="O166" s="250"/>
      <c r="P166" s="250"/>
      <c r="Q166" s="250"/>
      <c r="R166" s="250"/>
      <c r="S166" s="250"/>
      <c r="T166" s="250" t="s">
        <v>124</v>
      </c>
      <c r="V166" s="250"/>
      <c r="X166" cm="1">
        <f t="array" ref="X166">SUMPRODUCT(--(J166:S166&lt;&gt;""))</f>
        <v>1</v>
      </c>
    </row>
    <row r="167" spans="1:24" x14ac:dyDescent="0.25">
      <c r="A167">
        <v>165</v>
      </c>
      <c r="B167" s="104">
        <v>46149.381400462997</v>
      </c>
      <c r="C167" s="104">
        <v>46149.381944444402</v>
      </c>
      <c r="D167" s="250" t="s">
        <v>22354</v>
      </c>
      <c r="E167" s="250"/>
      <c r="F167" s="250" t="s">
        <v>77</v>
      </c>
      <c r="G167" s="124">
        <v>46149</v>
      </c>
      <c r="H167" s="250" t="s">
        <v>22375</v>
      </c>
      <c r="I167" s="251" t="s">
        <v>22760</v>
      </c>
      <c r="J167" s="250" t="s">
        <v>22761</v>
      </c>
      <c r="K167" s="250"/>
      <c r="L167" s="250"/>
      <c r="M167" s="250"/>
      <c r="N167" s="250"/>
      <c r="O167" s="250"/>
      <c r="P167" s="250"/>
      <c r="Q167" s="250"/>
      <c r="R167" s="250"/>
      <c r="S167" s="250"/>
      <c r="T167" s="250" t="s">
        <v>124</v>
      </c>
      <c r="V167" s="250"/>
      <c r="X167" cm="1">
        <f t="array" ref="X167">SUMPRODUCT(--(J167:S167&lt;&gt;""))</f>
        <v>1</v>
      </c>
    </row>
    <row r="168" spans="1:24" x14ac:dyDescent="0.25">
      <c r="A168">
        <v>166</v>
      </c>
      <c r="B168" s="104">
        <v>46148.573831018497</v>
      </c>
      <c r="C168" s="104">
        <v>46149.408263888901</v>
      </c>
      <c r="D168" s="250" t="s">
        <v>22354</v>
      </c>
      <c r="E168" s="250"/>
      <c r="F168" s="250" t="s">
        <v>79</v>
      </c>
      <c r="G168" s="124">
        <v>46149</v>
      </c>
      <c r="H168" s="250" t="s">
        <v>22375</v>
      </c>
      <c r="I168" s="251" t="s">
        <v>22762</v>
      </c>
      <c r="J168" s="250" t="s">
        <v>22763</v>
      </c>
      <c r="K168" s="250"/>
      <c r="L168" s="250"/>
      <c r="M168" s="250"/>
      <c r="N168" s="250"/>
      <c r="O168" s="250"/>
      <c r="P168" s="250"/>
      <c r="Q168" s="250"/>
      <c r="R168" s="250"/>
      <c r="S168" s="250"/>
      <c r="T168" s="250" t="s">
        <v>122</v>
      </c>
      <c r="V168" s="250" t="s">
        <v>22358</v>
      </c>
      <c r="X168" cm="1">
        <f t="array" ref="X168">SUMPRODUCT(--(J168:S168&lt;&gt;""))</f>
        <v>1</v>
      </c>
    </row>
    <row r="169" spans="1:24" x14ac:dyDescent="0.25">
      <c r="A169">
        <v>167</v>
      </c>
      <c r="B169" s="104">
        <v>46149.420763888898</v>
      </c>
      <c r="C169" s="104">
        <v>46149.421296296299</v>
      </c>
      <c r="D169" s="250" t="s">
        <v>22354</v>
      </c>
      <c r="E169" s="250"/>
      <c r="F169" s="250" t="s">
        <v>10533</v>
      </c>
      <c r="G169" s="124">
        <v>46156</v>
      </c>
      <c r="H169" s="250" t="s">
        <v>22389</v>
      </c>
      <c r="I169" s="251" t="s">
        <v>22764</v>
      </c>
      <c r="J169" s="250" t="s">
        <v>22765</v>
      </c>
      <c r="K169" s="250"/>
      <c r="L169" s="250"/>
      <c r="M169" s="250"/>
      <c r="N169" s="250"/>
      <c r="O169" s="250"/>
      <c r="P169" s="250"/>
      <c r="Q169" s="250"/>
      <c r="R169" s="250"/>
      <c r="S169" s="250"/>
      <c r="T169" s="250" t="s">
        <v>124</v>
      </c>
      <c r="V169" s="250"/>
      <c r="X169" cm="1">
        <f t="array" ref="X169">SUMPRODUCT(--(J169:S169&lt;&gt;""))</f>
        <v>1</v>
      </c>
    </row>
    <row r="170" spans="1:24" x14ac:dyDescent="0.25">
      <c r="A170">
        <v>168</v>
      </c>
      <c r="B170" s="104">
        <v>46149.396527777797</v>
      </c>
      <c r="C170" s="104">
        <v>46149.443402777797</v>
      </c>
      <c r="D170" s="250" t="s">
        <v>22354</v>
      </c>
      <c r="E170" s="250"/>
      <c r="F170" s="250" t="s">
        <v>77</v>
      </c>
      <c r="G170" s="124">
        <v>46149</v>
      </c>
      <c r="H170" s="250" t="s">
        <v>22389</v>
      </c>
      <c r="I170" s="251" t="s">
        <v>22766</v>
      </c>
      <c r="J170" s="250" t="s">
        <v>22767</v>
      </c>
      <c r="K170" s="250" t="s">
        <v>22768</v>
      </c>
      <c r="L170" s="250" t="s">
        <v>22769</v>
      </c>
      <c r="M170" s="250"/>
      <c r="N170" s="250"/>
      <c r="O170" s="250"/>
      <c r="P170" s="250"/>
      <c r="Q170" s="250"/>
      <c r="R170" s="250"/>
      <c r="S170" s="250"/>
      <c r="T170" s="250" t="s">
        <v>124</v>
      </c>
      <c r="V170" s="250"/>
      <c r="X170" cm="1">
        <f t="array" ref="X170">SUMPRODUCT(--(J170:S170&lt;&gt;""))</f>
        <v>3</v>
      </c>
    </row>
    <row r="171" spans="1:24" x14ac:dyDescent="0.25">
      <c r="A171">
        <v>169</v>
      </c>
      <c r="B171" s="104">
        <v>46149.371770833299</v>
      </c>
      <c r="C171" s="104">
        <v>46149.445694444403</v>
      </c>
      <c r="D171" s="250" t="s">
        <v>22354</v>
      </c>
      <c r="E171" s="250"/>
      <c r="F171" s="250" t="s">
        <v>84</v>
      </c>
      <c r="G171" s="124">
        <v>46149</v>
      </c>
      <c r="H171" s="250" t="s">
        <v>22389</v>
      </c>
      <c r="I171" s="251" t="s">
        <v>22770</v>
      </c>
      <c r="J171" s="250" t="s">
        <v>22771</v>
      </c>
      <c r="K171" s="250" t="s">
        <v>22772</v>
      </c>
      <c r="L171" s="250"/>
      <c r="M171" s="250"/>
      <c r="N171" s="250"/>
      <c r="O171" s="250"/>
      <c r="P171" s="250"/>
      <c r="Q171" s="250"/>
      <c r="R171" s="250"/>
      <c r="S171" s="250"/>
      <c r="T171" s="250" t="s">
        <v>124</v>
      </c>
      <c r="V171" s="250"/>
      <c r="X171" cm="1">
        <f t="array" ref="X171">SUMPRODUCT(--(J171:S171&lt;&gt;""))</f>
        <v>2</v>
      </c>
    </row>
    <row r="172" spans="1:24" x14ac:dyDescent="0.25">
      <c r="A172">
        <v>170</v>
      </c>
      <c r="B172" s="104">
        <v>46149.435648148203</v>
      </c>
      <c r="C172" s="104">
        <v>46149.456944444399</v>
      </c>
      <c r="D172" s="250" t="s">
        <v>22354</v>
      </c>
      <c r="E172" s="250"/>
      <c r="F172" s="250" t="s">
        <v>80</v>
      </c>
      <c r="G172" s="124">
        <v>46149</v>
      </c>
      <c r="H172" s="250" t="s">
        <v>22389</v>
      </c>
      <c r="I172" s="251" t="s">
        <v>22773</v>
      </c>
      <c r="J172" s="250" t="s">
        <v>22774</v>
      </c>
      <c r="K172" s="250" t="s">
        <v>22775</v>
      </c>
      <c r="L172" s="250"/>
      <c r="M172" s="250"/>
      <c r="N172" s="250"/>
      <c r="O172" s="250"/>
      <c r="P172" s="250"/>
      <c r="Q172" s="250"/>
      <c r="R172" s="250"/>
      <c r="S172" s="250"/>
      <c r="T172" s="250" t="s">
        <v>124</v>
      </c>
      <c r="U172" t="s">
        <v>22776</v>
      </c>
      <c r="V172" s="250"/>
      <c r="X172" cm="1">
        <f t="array" ref="X172">SUMPRODUCT(--(J172:S172&lt;&gt;""))</f>
        <v>2</v>
      </c>
    </row>
    <row r="173" spans="1:24" x14ac:dyDescent="0.25">
      <c r="A173">
        <v>171</v>
      </c>
      <c r="B173" s="104">
        <v>46149.443611111099</v>
      </c>
      <c r="C173" s="104">
        <v>46149.499085648102</v>
      </c>
      <c r="D173" s="250" t="s">
        <v>22354</v>
      </c>
      <c r="E173" s="250"/>
      <c r="F173" s="250" t="s">
        <v>77</v>
      </c>
      <c r="G173" s="124">
        <v>46149</v>
      </c>
      <c r="H173" s="250" t="s">
        <v>22389</v>
      </c>
      <c r="I173" s="251" t="s">
        <v>22777</v>
      </c>
      <c r="J173" s="250" t="s">
        <v>22778</v>
      </c>
      <c r="K173" s="250"/>
      <c r="L173" s="250"/>
      <c r="M173" s="250"/>
      <c r="N173" s="250"/>
      <c r="O173" s="250"/>
      <c r="P173" s="250"/>
      <c r="Q173" s="250"/>
      <c r="R173" s="250"/>
      <c r="S173" s="250"/>
      <c r="T173" s="250" t="s">
        <v>124</v>
      </c>
      <c r="V173" s="250"/>
      <c r="X173" cm="1">
        <f t="array" ref="X173">SUMPRODUCT(--(J173:S173&lt;&gt;""))</f>
        <v>1</v>
      </c>
    </row>
    <row r="174" spans="1:24" x14ac:dyDescent="0.25">
      <c r="A174">
        <v>172</v>
      </c>
      <c r="B174" s="104">
        <v>46149.408622685201</v>
      </c>
      <c r="C174" s="104">
        <v>46149.513437499998</v>
      </c>
      <c r="D174" s="250" t="s">
        <v>22354</v>
      </c>
      <c r="E174" s="250"/>
      <c r="F174" s="250" t="s">
        <v>79</v>
      </c>
      <c r="G174" s="124">
        <v>46149</v>
      </c>
      <c r="H174" s="250" t="s">
        <v>22375</v>
      </c>
      <c r="I174" s="251" t="s">
        <v>22779</v>
      </c>
      <c r="J174" s="250" t="s">
        <v>22780</v>
      </c>
      <c r="K174" s="250"/>
      <c r="L174" s="250"/>
      <c r="M174" s="250"/>
      <c r="N174" s="250"/>
      <c r="O174" s="250"/>
      <c r="P174" s="250"/>
      <c r="Q174" s="250"/>
      <c r="R174" s="250"/>
      <c r="S174" s="250"/>
      <c r="T174" s="250" t="s">
        <v>122</v>
      </c>
      <c r="V174" s="250" t="s">
        <v>22407</v>
      </c>
      <c r="X174" cm="1">
        <f t="array" ref="X174">SUMPRODUCT(--(J174:S174&lt;&gt;""))</f>
        <v>1</v>
      </c>
    </row>
    <row r="175" spans="1:24" x14ac:dyDescent="0.25">
      <c r="A175">
        <v>173</v>
      </c>
      <c r="B175" s="104">
        <v>46149.5210069444</v>
      </c>
      <c r="C175" s="104">
        <v>46149.521331018499</v>
      </c>
      <c r="D175" s="250" t="s">
        <v>22354</v>
      </c>
      <c r="E175" s="250"/>
      <c r="F175" s="250" t="s">
        <v>77</v>
      </c>
      <c r="G175" s="124">
        <v>46149</v>
      </c>
      <c r="H175" s="250" t="s">
        <v>22375</v>
      </c>
      <c r="I175" s="251" t="s">
        <v>22781</v>
      </c>
      <c r="J175" s="250" t="s">
        <v>22782</v>
      </c>
      <c r="K175" s="250"/>
      <c r="L175" s="250"/>
      <c r="M175" s="250"/>
      <c r="N175" s="250"/>
      <c r="O175" s="250"/>
      <c r="P175" s="250"/>
      <c r="Q175" s="250"/>
      <c r="R175" s="250"/>
      <c r="S175" s="250"/>
      <c r="T175" s="250" t="s">
        <v>124</v>
      </c>
      <c r="V175" s="250"/>
      <c r="X175" cm="1">
        <f t="array" ref="X175">SUMPRODUCT(--(J175:S175&lt;&gt;""))</f>
        <v>1</v>
      </c>
    </row>
    <row r="176" spans="1:24" x14ac:dyDescent="0.25">
      <c r="A176">
        <v>174</v>
      </c>
      <c r="B176" s="104">
        <v>46149.334699074097</v>
      </c>
      <c r="C176" s="104">
        <v>46149.521608796298</v>
      </c>
      <c r="D176" s="250" t="s">
        <v>22354</v>
      </c>
      <c r="E176" s="250"/>
      <c r="F176" s="250" t="s">
        <v>85</v>
      </c>
      <c r="G176" s="124">
        <v>46149</v>
      </c>
      <c r="H176" s="250" t="s">
        <v>22389</v>
      </c>
      <c r="I176" s="251" t="s">
        <v>22783</v>
      </c>
      <c r="J176" s="250" t="s">
        <v>22784</v>
      </c>
      <c r="K176" s="250"/>
      <c r="L176" s="250"/>
      <c r="M176" s="250"/>
      <c r="N176" s="250"/>
      <c r="O176" s="250"/>
      <c r="P176" s="250"/>
      <c r="Q176" s="250"/>
      <c r="R176" s="250"/>
      <c r="S176" s="250"/>
      <c r="T176" s="250" t="s">
        <v>124</v>
      </c>
      <c r="U176" t="s">
        <v>22785</v>
      </c>
      <c r="V176" s="250"/>
      <c r="X176" cm="1">
        <f t="array" ref="X176">SUMPRODUCT(--(J176:S176&lt;&gt;""))</f>
        <v>1</v>
      </c>
    </row>
    <row r="177" spans="1:24" x14ac:dyDescent="0.25">
      <c r="A177">
        <v>175</v>
      </c>
      <c r="B177" s="104">
        <v>46149.4213310185</v>
      </c>
      <c r="C177" s="104">
        <v>46149.541655092602</v>
      </c>
      <c r="D177" s="250" t="s">
        <v>22354</v>
      </c>
      <c r="E177" s="250"/>
      <c r="F177" s="250" t="s">
        <v>10533</v>
      </c>
      <c r="G177" s="124">
        <v>46156</v>
      </c>
      <c r="H177" s="250" t="s">
        <v>22389</v>
      </c>
      <c r="I177" s="251" t="s">
        <v>22786</v>
      </c>
      <c r="J177" s="250" t="s">
        <v>22787</v>
      </c>
      <c r="K177" s="250" t="s">
        <v>22788</v>
      </c>
      <c r="L177" s="250"/>
      <c r="M177" s="250"/>
      <c r="N177" s="250"/>
      <c r="O177" s="250"/>
      <c r="P177" s="250"/>
      <c r="Q177" s="250"/>
      <c r="R177" s="250"/>
      <c r="S177" s="250"/>
      <c r="T177" s="250" t="s">
        <v>124</v>
      </c>
      <c r="V177" s="250"/>
      <c r="X177" cm="1">
        <f t="array" ref="X177">SUMPRODUCT(--(J177:S177&lt;&gt;""))</f>
        <v>2</v>
      </c>
    </row>
    <row r="178" spans="1:24" x14ac:dyDescent="0.25">
      <c r="A178">
        <v>176</v>
      </c>
      <c r="B178" s="104">
        <v>46149.445914351803</v>
      </c>
      <c r="C178" s="104">
        <v>46149.573229166701</v>
      </c>
      <c r="D178" s="250" t="s">
        <v>22354</v>
      </c>
      <c r="E178" s="250"/>
      <c r="F178" s="250" t="s">
        <v>84</v>
      </c>
      <c r="G178" s="124">
        <v>46149</v>
      </c>
      <c r="H178" s="250" t="s">
        <v>22389</v>
      </c>
      <c r="I178" s="251" t="s">
        <v>22789</v>
      </c>
      <c r="J178" s="250" t="s">
        <v>22790</v>
      </c>
      <c r="K178" s="250"/>
      <c r="L178" s="250"/>
      <c r="M178" s="250"/>
      <c r="N178" s="250"/>
      <c r="O178" s="250"/>
      <c r="P178" s="250"/>
      <c r="Q178" s="250"/>
      <c r="R178" s="250"/>
      <c r="S178" s="250"/>
      <c r="T178" s="250" t="s">
        <v>124</v>
      </c>
      <c r="V178" s="250"/>
      <c r="X178" cm="1">
        <f t="array" ref="X178">SUMPRODUCT(--(J178:S178&lt;&gt;""))</f>
        <v>1</v>
      </c>
    </row>
    <row r="179" spans="1:24" x14ac:dyDescent="0.25">
      <c r="A179">
        <v>177</v>
      </c>
      <c r="B179" s="104">
        <v>46149.603750000002</v>
      </c>
      <c r="C179" s="104">
        <v>46149.604733796303</v>
      </c>
      <c r="D179" s="250" t="s">
        <v>22354</v>
      </c>
      <c r="E179" s="250"/>
      <c r="F179" s="250" t="s">
        <v>77</v>
      </c>
      <c r="G179" s="124">
        <v>46149</v>
      </c>
      <c r="H179" s="250" t="s">
        <v>22389</v>
      </c>
      <c r="I179" s="251" t="s">
        <v>22791</v>
      </c>
      <c r="J179" s="250" t="s">
        <v>22792</v>
      </c>
      <c r="K179" s="250" t="s">
        <v>22793</v>
      </c>
      <c r="L179" s="250"/>
      <c r="M179" s="250"/>
      <c r="N179" s="250"/>
      <c r="O179" s="250"/>
      <c r="P179" s="250"/>
      <c r="Q179" s="250"/>
      <c r="R179" s="250"/>
      <c r="S179" s="250"/>
      <c r="T179" s="250" t="s">
        <v>124</v>
      </c>
      <c r="V179" s="250"/>
      <c r="X179" cm="1">
        <f t="array" ref="X179">SUMPRODUCT(--(J179:S179&lt;&gt;""))</f>
        <v>2</v>
      </c>
    </row>
    <row r="180" spans="1:24" x14ac:dyDescent="0.25">
      <c r="A180">
        <v>178</v>
      </c>
      <c r="B180" s="104">
        <v>46149.6176388889</v>
      </c>
      <c r="C180" s="104">
        <v>46149.618206018502</v>
      </c>
      <c r="D180" s="250" t="s">
        <v>22354</v>
      </c>
      <c r="E180" s="250"/>
      <c r="F180" s="250" t="s">
        <v>77</v>
      </c>
      <c r="G180" s="124">
        <v>46149</v>
      </c>
      <c r="H180" s="250" t="s">
        <v>22375</v>
      </c>
      <c r="I180" s="251" t="s">
        <v>22794</v>
      </c>
      <c r="J180" s="250" t="s">
        <v>22795</v>
      </c>
      <c r="K180" s="250"/>
      <c r="L180" s="250"/>
      <c r="M180" s="250"/>
      <c r="N180" s="250"/>
      <c r="O180" s="250"/>
      <c r="P180" s="250"/>
      <c r="Q180" s="250"/>
      <c r="R180" s="250"/>
      <c r="S180" s="250"/>
      <c r="T180" s="250" t="s">
        <v>124</v>
      </c>
      <c r="V180" s="250"/>
      <c r="X180" cm="1">
        <f t="array" ref="X180">SUMPRODUCT(--(J180:S180&lt;&gt;""))</f>
        <v>1</v>
      </c>
    </row>
    <row r="181" spans="1:24" x14ac:dyDescent="0.25">
      <c r="A181">
        <v>179</v>
      </c>
      <c r="B181" s="104">
        <v>46149.630682870396</v>
      </c>
      <c r="C181" s="104">
        <v>46149.631412037001</v>
      </c>
      <c r="D181" s="250" t="s">
        <v>22354</v>
      </c>
      <c r="E181" s="250"/>
      <c r="F181" s="250" t="s">
        <v>77</v>
      </c>
      <c r="G181" s="124">
        <v>46149</v>
      </c>
      <c r="H181" s="250" t="s">
        <v>22395</v>
      </c>
      <c r="I181" s="251" t="s">
        <v>22796</v>
      </c>
      <c r="J181" s="250" t="s">
        <v>22797</v>
      </c>
      <c r="K181" s="250" t="s">
        <v>22798</v>
      </c>
      <c r="L181" s="250"/>
      <c r="M181" s="250"/>
      <c r="N181" s="250"/>
      <c r="O181" s="250"/>
      <c r="P181" s="250"/>
      <c r="Q181" s="250"/>
      <c r="R181" s="250"/>
      <c r="S181" s="250"/>
      <c r="T181" s="250" t="s">
        <v>124</v>
      </c>
      <c r="V181" s="250"/>
      <c r="X181" cm="1">
        <f t="array" ref="X181">SUMPRODUCT(--(J181:S181&lt;&gt;""))</f>
        <v>2</v>
      </c>
    </row>
    <row r="182" spans="1:24" x14ac:dyDescent="0.25">
      <c r="A182">
        <v>180</v>
      </c>
      <c r="B182" s="104">
        <v>46149.457002314797</v>
      </c>
      <c r="C182" s="104">
        <v>46149.715173611097</v>
      </c>
      <c r="D182" s="250" t="s">
        <v>22354</v>
      </c>
      <c r="E182" s="250"/>
      <c r="F182" s="250" t="s">
        <v>80</v>
      </c>
      <c r="G182" s="124">
        <v>46149</v>
      </c>
      <c r="H182" s="250" t="s">
        <v>22375</v>
      </c>
      <c r="I182" s="251" t="s">
        <v>22799</v>
      </c>
      <c r="J182" s="250" t="s">
        <v>22800</v>
      </c>
      <c r="K182" s="250"/>
      <c r="L182" s="250"/>
      <c r="M182" s="250"/>
      <c r="N182" s="250"/>
      <c r="O182" s="250"/>
      <c r="P182" s="250"/>
      <c r="Q182" s="250"/>
      <c r="R182" s="250"/>
      <c r="S182" s="250"/>
      <c r="T182" s="250" t="s">
        <v>124</v>
      </c>
      <c r="U182" t="s">
        <v>22801</v>
      </c>
      <c r="V182" s="250"/>
      <c r="X182" cm="1">
        <f t="array" ref="X182">SUMPRODUCT(--(J182:S182&lt;&gt;""))</f>
        <v>1</v>
      </c>
    </row>
    <row r="183" spans="1:24" x14ac:dyDescent="0.25">
      <c r="A183">
        <v>181</v>
      </c>
      <c r="B183" s="104">
        <v>46149.438541666699</v>
      </c>
      <c r="C183" s="104">
        <v>46149.790601851899</v>
      </c>
      <c r="D183" s="250" t="s">
        <v>22354</v>
      </c>
      <c r="E183" s="250"/>
      <c r="F183" s="250" t="s">
        <v>78</v>
      </c>
      <c r="G183" s="124">
        <v>46148</v>
      </c>
      <c r="H183" s="250" t="s">
        <v>22395</v>
      </c>
      <c r="I183" s="251" t="s">
        <v>22802</v>
      </c>
      <c r="J183" s="250" t="s">
        <v>22803</v>
      </c>
      <c r="K183" s="250" t="s">
        <v>22804</v>
      </c>
      <c r="L183" s="250" t="s">
        <v>22805</v>
      </c>
      <c r="M183" s="250" t="s">
        <v>22806</v>
      </c>
      <c r="N183" s="250" t="s">
        <v>22807</v>
      </c>
      <c r="O183" s="250" t="s">
        <v>22808</v>
      </c>
      <c r="P183" s="250" t="s">
        <v>22809</v>
      </c>
      <c r="Q183" s="250" t="s">
        <v>22810</v>
      </c>
      <c r="R183" s="250" t="s">
        <v>22811</v>
      </c>
      <c r="S183" s="250"/>
      <c r="T183" s="250" t="s">
        <v>124</v>
      </c>
      <c r="V183" s="250"/>
      <c r="X183" cm="1">
        <f t="array" ref="X183">SUMPRODUCT(--(J183:S183&lt;&gt;""))</f>
        <v>9</v>
      </c>
    </row>
    <row r="184" spans="1:24" x14ac:dyDescent="0.25">
      <c r="A184">
        <v>182</v>
      </c>
      <c r="B184" s="104">
        <v>46150.368460648097</v>
      </c>
      <c r="C184" s="104">
        <v>46150.369710648098</v>
      </c>
      <c r="D184" s="250" t="s">
        <v>22354</v>
      </c>
      <c r="E184" s="250"/>
      <c r="F184" s="250" t="s">
        <v>77</v>
      </c>
      <c r="G184" s="124">
        <v>46150</v>
      </c>
      <c r="H184" s="250" t="s">
        <v>22375</v>
      </c>
      <c r="I184" s="251" t="s">
        <v>22812</v>
      </c>
      <c r="J184" s="250" t="s">
        <v>22813</v>
      </c>
      <c r="K184" s="250" t="s">
        <v>22814</v>
      </c>
      <c r="L184" s="250"/>
      <c r="M184" s="250"/>
      <c r="N184" s="250"/>
      <c r="O184" s="250"/>
      <c r="P184" s="250"/>
      <c r="Q184" s="250"/>
      <c r="R184" s="250"/>
      <c r="S184" s="250"/>
      <c r="T184" s="250" t="s">
        <v>124</v>
      </c>
      <c r="V184" s="250"/>
      <c r="X184" cm="1">
        <f t="array" ref="X184">SUMPRODUCT(--(J184:S184&lt;&gt;""))</f>
        <v>2</v>
      </c>
    </row>
    <row r="185" spans="1:24" x14ac:dyDescent="0.25">
      <c r="A185">
        <v>183</v>
      </c>
      <c r="B185" s="104">
        <v>46150.370081018496</v>
      </c>
      <c r="C185" s="104">
        <v>46150.370543981502</v>
      </c>
      <c r="D185" s="250" t="s">
        <v>22354</v>
      </c>
      <c r="E185" s="250"/>
      <c r="F185" s="250" t="s">
        <v>77</v>
      </c>
      <c r="G185" s="124">
        <v>46150</v>
      </c>
      <c r="H185" s="250" t="s">
        <v>22375</v>
      </c>
      <c r="I185" s="251" t="s">
        <v>22815</v>
      </c>
      <c r="J185" s="250" t="s">
        <v>22816</v>
      </c>
      <c r="K185" s="250"/>
      <c r="L185" s="250"/>
      <c r="M185" s="250"/>
      <c r="N185" s="250"/>
      <c r="O185" s="250"/>
      <c r="P185" s="250"/>
      <c r="Q185" s="250"/>
      <c r="R185" s="250"/>
      <c r="S185" s="250"/>
      <c r="T185" s="250" t="s">
        <v>124</v>
      </c>
      <c r="V185" s="250"/>
      <c r="X185" cm="1">
        <f t="array" ref="X185">SUMPRODUCT(--(J185:S185&lt;&gt;""))</f>
        <v>1</v>
      </c>
    </row>
    <row r="186" spans="1:24" x14ac:dyDescent="0.25">
      <c r="A186">
        <v>184</v>
      </c>
      <c r="B186" s="104">
        <v>46150.337025462999</v>
      </c>
      <c r="C186" s="104">
        <v>46150.386678240699</v>
      </c>
      <c r="D186" s="250" t="s">
        <v>22354</v>
      </c>
      <c r="E186" s="250"/>
      <c r="F186" s="250" t="s">
        <v>84</v>
      </c>
      <c r="G186" s="124">
        <v>46150</v>
      </c>
      <c r="H186" s="250" t="s">
        <v>22375</v>
      </c>
      <c r="I186" s="251" t="s">
        <v>22817</v>
      </c>
      <c r="J186" s="250" t="s">
        <v>22818</v>
      </c>
      <c r="K186" s="250"/>
      <c r="L186" s="250"/>
      <c r="M186" s="250"/>
      <c r="N186" s="250"/>
      <c r="O186" s="250"/>
      <c r="P186" s="250"/>
      <c r="Q186" s="250"/>
      <c r="R186" s="250"/>
      <c r="S186" s="250"/>
      <c r="T186" s="250" t="s">
        <v>124</v>
      </c>
      <c r="V186" s="250"/>
      <c r="X186" cm="1">
        <f t="array" ref="X186">SUMPRODUCT(--(J186:S186&lt;&gt;""))</f>
        <v>1</v>
      </c>
    </row>
    <row r="187" spans="1:24" x14ac:dyDescent="0.25">
      <c r="A187">
        <v>185</v>
      </c>
      <c r="B187" s="104">
        <v>46150.389155092598</v>
      </c>
      <c r="C187" s="104">
        <v>46150.390370370398</v>
      </c>
      <c r="D187" s="250" t="s">
        <v>22354</v>
      </c>
      <c r="E187" s="250"/>
      <c r="F187" s="250" t="s">
        <v>85</v>
      </c>
      <c r="G187" s="124">
        <v>46150</v>
      </c>
      <c r="H187" s="250" t="s">
        <v>22389</v>
      </c>
      <c r="I187" s="251" t="s">
        <v>22819</v>
      </c>
      <c r="J187" s="250" t="s">
        <v>22820</v>
      </c>
      <c r="K187" s="250"/>
      <c r="L187" s="250"/>
      <c r="M187" s="250"/>
      <c r="N187" s="250"/>
      <c r="O187" s="250"/>
      <c r="P187" s="250"/>
      <c r="Q187" s="250"/>
      <c r="R187" s="250"/>
      <c r="S187" s="250"/>
      <c r="T187" s="250" t="s">
        <v>122</v>
      </c>
      <c r="V187" s="250" t="s">
        <v>22358</v>
      </c>
      <c r="X187" cm="1">
        <f t="array" ref="X187">SUMPRODUCT(--(J187:S187&lt;&gt;""))</f>
        <v>1</v>
      </c>
    </row>
    <row r="188" spans="1:24" x14ac:dyDescent="0.25">
      <c r="A188">
        <v>186</v>
      </c>
      <c r="B188" s="104">
        <v>46150.3956944444</v>
      </c>
      <c r="C188" s="104">
        <v>46150.3961921296</v>
      </c>
      <c r="D188" s="250" t="s">
        <v>22354</v>
      </c>
      <c r="E188" s="250"/>
      <c r="F188" s="250" t="s">
        <v>10533</v>
      </c>
      <c r="G188" s="124">
        <v>46150</v>
      </c>
      <c r="H188" s="250" t="s">
        <v>22375</v>
      </c>
      <c r="I188" s="251" t="s">
        <v>22821</v>
      </c>
      <c r="J188" s="250" t="s">
        <v>22822</v>
      </c>
      <c r="K188" s="250"/>
      <c r="L188" s="250"/>
      <c r="M188" s="250"/>
      <c r="N188" s="250"/>
      <c r="O188" s="250"/>
      <c r="P188" s="250"/>
      <c r="Q188" s="250"/>
      <c r="R188" s="250"/>
      <c r="S188" s="250"/>
      <c r="T188" s="250" t="s">
        <v>124</v>
      </c>
      <c r="V188" s="250"/>
      <c r="X188" cm="1">
        <f t="array" ref="X188">SUMPRODUCT(--(J188:S188&lt;&gt;""))</f>
        <v>1</v>
      </c>
    </row>
    <row r="189" spans="1:24" x14ac:dyDescent="0.25">
      <c r="A189">
        <v>187</v>
      </c>
      <c r="B189" s="104">
        <v>46150.4093055556</v>
      </c>
      <c r="C189" s="104">
        <v>46150.410185185203</v>
      </c>
      <c r="D189" s="250" t="s">
        <v>22354</v>
      </c>
      <c r="E189" s="250"/>
      <c r="F189" s="250" t="s">
        <v>10533</v>
      </c>
      <c r="G189" s="124">
        <v>46150</v>
      </c>
      <c r="H189" s="250" t="s">
        <v>22375</v>
      </c>
      <c r="I189" s="251" t="s">
        <v>22823</v>
      </c>
      <c r="J189" s="250" t="s">
        <v>22824</v>
      </c>
      <c r="K189" s="250"/>
      <c r="L189" s="250"/>
      <c r="M189" s="250"/>
      <c r="N189" s="250"/>
      <c r="O189" s="250"/>
      <c r="P189" s="250"/>
      <c r="Q189" s="250"/>
      <c r="R189" s="250"/>
      <c r="S189" s="250"/>
      <c r="T189" s="250" t="s">
        <v>124</v>
      </c>
      <c r="V189" s="250"/>
      <c r="X189" cm="1">
        <f t="array" ref="X189">SUMPRODUCT(--(J189:S189&lt;&gt;""))</f>
        <v>1</v>
      </c>
    </row>
    <row r="190" spans="1:24" x14ac:dyDescent="0.25">
      <c r="A190">
        <v>188</v>
      </c>
      <c r="B190" s="104">
        <v>46150.486145833303</v>
      </c>
      <c r="C190" s="104">
        <v>46150.486886574101</v>
      </c>
      <c r="D190" s="250" t="s">
        <v>22354</v>
      </c>
      <c r="E190" s="250"/>
      <c r="F190" s="250" t="s">
        <v>72</v>
      </c>
      <c r="G190" s="124">
        <v>46150</v>
      </c>
      <c r="H190" s="250" t="s">
        <v>22389</v>
      </c>
      <c r="I190" s="251" t="s">
        <v>22825</v>
      </c>
      <c r="J190" s="250" t="s">
        <v>22826</v>
      </c>
      <c r="K190" s="250"/>
      <c r="L190" s="250"/>
      <c r="M190" s="250"/>
      <c r="N190" s="250"/>
      <c r="O190" s="250"/>
      <c r="P190" s="250"/>
      <c r="Q190" s="250"/>
      <c r="R190" s="250"/>
      <c r="S190" s="250"/>
      <c r="T190" s="250" t="s">
        <v>124</v>
      </c>
      <c r="U190" t="s">
        <v>22827</v>
      </c>
      <c r="V190" s="250"/>
      <c r="X190" cm="1">
        <f t="array" ref="X190">SUMPRODUCT(--(J190:S190&lt;&gt;""))</f>
        <v>1</v>
      </c>
    </row>
    <row r="191" spans="1:24" x14ac:dyDescent="0.25">
      <c r="A191">
        <v>189</v>
      </c>
      <c r="B191" s="104">
        <v>46150.387002314797</v>
      </c>
      <c r="C191" s="104">
        <v>46150.556006944404</v>
      </c>
      <c r="D191" s="250" t="s">
        <v>22354</v>
      </c>
      <c r="E191" s="250"/>
      <c r="F191" s="250" t="s">
        <v>84</v>
      </c>
      <c r="G191" s="124">
        <v>46150</v>
      </c>
      <c r="H191" s="250" t="s">
        <v>22375</v>
      </c>
      <c r="I191" s="251" t="s">
        <v>22828</v>
      </c>
      <c r="J191" s="250" t="s">
        <v>22829</v>
      </c>
      <c r="K191" s="250"/>
      <c r="L191" s="250"/>
      <c r="M191" s="250"/>
      <c r="N191" s="250"/>
      <c r="O191" s="250"/>
      <c r="P191" s="250"/>
      <c r="Q191" s="250"/>
      <c r="R191" s="250"/>
      <c r="S191" s="250"/>
      <c r="T191" s="250" t="s">
        <v>124</v>
      </c>
      <c r="V191" s="250"/>
      <c r="X191" cm="1">
        <f t="array" ref="X191">SUMPRODUCT(--(J191:S191&lt;&gt;""))</f>
        <v>1</v>
      </c>
    </row>
    <row r="192" spans="1:24" x14ac:dyDescent="0.25">
      <c r="A192">
        <v>190</v>
      </c>
      <c r="B192" s="104">
        <v>46150.556041666699</v>
      </c>
      <c r="C192" s="104">
        <v>46150.583784722199</v>
      </c>
      <c r="D192" s="250" t="s">
        <v>22354</v>
      </c>
      <c r="E192" s="250"/>
      <c r="F192" s="250" t="s">
        <v>84</v>
      </c>
      <c r="G192" s="124">
        <v>46150</v>
      </c>
      <c r="H192" s="250" t="s">
        <v>22389</v>
      </c>
      <c r="I192" s="251" t="s">
        <v>22830</v>
      </c>
      <c r="J192" s="250" t="s">
        <v>22831</v>
      </c>
      <c r="K192" s="250"/>
      <c r="L192" s="250"/>
      <c r="M192" s="250"/>
      <c r="N192" s="250"/>
      <c r="O192" s="250"/>
      <c r="P192" s="250"/>
      <c r="Q192" s="250"/>
      <c r="R192" s="250"/>
      <c r="S192" s="250"/>
      <c r="T192" s="250" t="s">
        <v>124</v>
      </c>
      <c r="V192" s="250"/>
      <c r="X192" cm="1">
        <f t="array" ref="X192">SUMPRODUCT(--(J192:S192&lt;&gt;""))</f>
        <v>1</v>
      </c>
    </row>
    <row r="193" spans="1:24" x14ac:dyDescent="0.25">
      <c r="A193">
        <v>191</v>
      </c>
      <c r="B193" s="104">
        <v>46150.593576388899</v>
      </c>
      <c r="C193" s="104">
        <v>46150.594189814801</v>
      </c>
      <c r="D193" s="250" t="s">
        <v>22354</v>
      </c>
      <c r="E193" s="250"/>
      <c r="F193" s="250" t="s">
        <v>85</v>
      </c>
      <c r="G193" s="124">
        <v>46150</v>
      </c>
      <c r="H193" s="250" t="s">
        <v>22375</v>
      </c>
      <c r="I193" s="251" t="s">
        <v>22832</v>
      </c>
      <c r="J193" s="250" t="s">
        <v>22833</v>
      </c>
      <c r="K193" s="250"/>
      <c r="L193" s="250"/>
      <c r="M193" s="250"/>
      <c r="N193" s="250"/>
      <c r="O193" s="250"/>
      <c r="P193" s="250"/>
      <c r="Q193" s="250"/>
      <c r="R193" s="250"/>
      <c r="S193" s="250"/>
      <c r="T193" s="250" t="s">
        <v>124</v>
      </c>
      <c r="U193" t="s">
        <v>22834</v>
      </c>
      <c r="V193" s="250"/>
      <c r="X193" cm="1">
        <f t="array" ref="X193">SUMPRODUCT(--(J193:S193&lt;&gt;""))</f>
        <v>1</v>
      </c>
    </row>
    <row r="194" spans="1:24" x14ac:dyDescent="0.25">
      <c r="A194">
        <v>192</v>
      </c>
      <c r="B194" s="104">
        <v>46150.598449074103</v>
      </c>
      <c r="C194" s="104">
        <v>46150.599745370397</v>
      </c>
      <c r="D194" s="250" t="s">
        <v>22354</v>
      </c>
      <c r="E194" s="250"/>
      <c r="F194" s="250" t="s">
        <v>77</v>
      </c>
      <c r="G194" s="124">
        <v>46150</v>
      </c>
      <c r="H194" s="250" t="s">
        <v>22375</v>
      </c>
      <c r="I194" s="251" t="s">
        <v>22835</v>
      </c>
      <c r="J194" s="250" t="s">
        <v>22836</v>
      </c>
      <c r="K194" s="250"/>
      <c r="L194" s="250"/>
      <c r="M194" s="250"/>
      <c r="N194" s="250"/>
      <c r="O194" s="250"/>
      <c r="P194" s="250"/>
      <c r="Q194" s="250"/>
      <c r="R194" s="250"/>
      <c r="S194" s="250"/>
      <c r="T194" s="250" t="s">
        <v>124</v>
      </c>
      <c r="V194" s="250"/>
      <c r="X194" cm="1">
        <f t="array" ref="X194">SUMPRODUCT(--(J194:S194&lt;&gt;""))</f>
        <v>1</v>
      </c>
    </row>
    <row r="195" spans="1:24" x14ac:dyDescent="0.25">
      <c r="A195">
        <v>193</v>
      </c>
      <c r="B195" s="104">
        <v>46150.428796296299</v>
      </c>
      <c r="C195" s="104">
        <v>46150.636956018498</v>
      </c>
      <c r="D195" s="250" t="s">
        <v>22354</v>
      </c>
      <c r="E195" s="250"/>
      <c r="F195" s="250" t="s">
        <v>80</v>
      </c>
      <c r="G195" s="124">
        <v>46150</v>
      </c>
      <c r="H195" s="250" t="s">
        <v>22389</v>
      </c>
      <c r="I195" s="251" t="s">
        <v>22837</v>
      </c>
      <c r="J195" s="250" t="s">
        <v>22838</v>
      </c>
      <c r="K195" s="250"/>
      <c r="L195" s="250"/>
      <c r="M195" s="250"/>
      <c r="N195" s="250"/>
      <c r="O195" s="250"/>
      <c r="P195" s="250"/>
      <c r="Q195" s="250"/>
      <c r="R195" s="250"/>
      <c r="S195" s="250"/>
      <c r="T195" s="250" t="s">
        <v>124</v>
      </c>
      <c r="U195" t="s">
        <v>22839</v>
      </c>
      <c r="V195" s="250"/>
      <c r="X195" cm="1">
        <f t="array" ref="X195">SUMPRODUCT(--(J195:S195&lt;&gt;""))</f>
        <v>1</v>
      </c>
    </row>
    <row r="196" spans="1:24" x14ac:dyDescent="0.25">
      <c r="A196">
        <v>194</v>
      </c>
      <c r="B196" s="104">
        <v>46150.664131944402</v>
      </c>
      <c r="C196" s="104">
        <v>46150.665428240703</v>
      </c>
      <c r="D196" s="250" t="s">
        <v>22354</v>
      </c>
      <c r="E196" s="250"/>
      <c r="F196" s="250" t="s">
        <v>85</v>
      </c>
      <c r="G196" s="124">
        <v>46150</v>
      </c>
      <c r="H196" s="250" t="s">
        <v>22389</v>
      </c>
      <c r="I196" s="251" t="s">
        <v>22840</v>
      </c>
      <c r="J196" s="250" t="s">
        <v>22841</v>
      </c>
      <c r="K196" s="250" t="s">
        <v>22842</v>
      </c>
      <c r="L196" s="250"/>
      <c r="M196" s="250"/>
      <c r="N196" s="250"/>
      <c r="O196" s="250"/>
      <c r="P196" s="250"/>
      <c r="Q196" s="250"/>
      <c r="R196" s="250"/>
      <c r="S196" s="250"/>
      <c r="T196" s="250" t="s">
        <v>124</v>
      </c>
      <c r="U196" t="s">
        <v>22843</v>
      </c>
      <c r="V196" s="250"/>
      <c r="X196" cm="1">
        <f t="array" ref="X196">SUMPRODUCT(--(J196:S196&lt;&gt;""))</f>
        <v>2</v>
      </c>
    </row>
    <row r="197" spans="1:24" x14ac:dyDescent="0.25">
      <c r="A197">
        <v>195</v>
      </c>
      <c r="B197" s="104">
        <v>46150.676469907397</v>
      </c>
      <c r="C197" s="104">
        <v>46150.678402777798</v>
      </c>
      <c r="D197" s="250" t="s">
        <v>22354</v>
      </c>
      <c r="E197" s="250"/>
      <c r="F197" s="250" t="s">
        <v>10533</v>
      </c>
      <c r="G197" s="124">
        <v>46150</v>
      </c>
      <c r="H197" s="250" t="s">
        <v>22375</v>
      </c>
      <c r="I197" s="251" t="s">
        <v>22844</v>
      </c>
      <c r="J197" s="250" t="s">
        <v>22845</v>
      </c>
      <c r="K197" s="250"/>
      <c r="L197" s="250"/>
      <c r="M197" s="250"/>
      <c r="N197" s="250"/>
      <c r="O197" s="250"/>
      <c r="P197" s="250"/>
      <c r="Q197" s="250"/>
      <c r="R197" s="250"/>
      <c r="S197" s="250"/>
      <c r="T197" s="250" t="s">
        <v>124</v>
      </c>
      <c r="V197" s="250"/>
      <c r="X197" cm="1">
        <f t="array" ref="X197">SUMPRODUCT(--(J197:S197&lt;&gt;""))</f>
        <v>1</v>
      </c>
    </row>
    <row r="198" spans="1:24" x14ac:dyDescent="0.25">
      <c r="A198">
        <v>196</v>
      </c>
      <c r="B198" s="104">
        <v>46150.636979166702</v>
      </c>
      <c r="C198" s="104">
        <v>46150.7042476852</v>
      </c>
      <c r="D198" s="250" t="s">
        <v>22354</v>
      </c>
      <c r="E198" s="250"/>
      <c r="F198" s="250" t="s">
        <v>80</v>
      </c>
      <c r="G198" s="124">
        <v>46150</v>
      </c>
      <c r="H198" s="250" t="s">
        <v>22474</v>
      </c>
      <c r="I198" s="251" t="s">
        <v>22846</v>
      </c>
      <c r="J198" s="250" t="s">
        <v>22847</v>
      </c>
      <c r="K198" s="250" t="s">
        <v>22848</v>
      </c>
      <c r="L198" s="250"/>
      <c r="M198" s="250"/>
      <c r="N198" s="250"/>
      <c r="O198" s="250"/>
      <c r="P198" s="250"/>
      <c r="Q198" s="250"/>
      <c r="R198" s="250"/>
      <c r="S198" s="250"/>
      <c r="T198" s="250" t="s">
        <v>124</v>
      </c>
      <c r="U198" t="s">
        <v>22849</v>
      </c>
      <c r="V198" s="250"/>
      <c r="X198" cm="1">
        <f t="array" ref="X198">SUMPRODUCT(--(J198:S198&lt;&gt;""))</f>
        <v>2</v>
      </c>
    </row>
    <row r="199" spans="1:24" x14ac:dyDescent="0.25">
      <c r="A199">
        <v>197</v>
      </c>
      <c r="B199" s="104">
        <v>46153.338668981502</v>
      </c>
      <c r="C199" s="104">
        <v>46153.339513888903</v>
      </c>
      <c r="D199" s="250" t="s">
        <v>22354</v>
      </c>
      <c r="E199" s="250"/>
      <c r="F199" s="250" t="s">
        <v>77</v>
      </c>
      <c r="G199" s="124">
        <v>46153</v>
      </c>
      <c r="H199" s="250" t="s">
        <v>22389</v>
      </c>
      <c r="I199" s="251" t="s">
        <v>22850</v>
      </c>
      <c r="J199" s="250" t="s">
        <v>22851</v>
      </c>
      <c r="K199" s="250"/>
      <c r="L199" s="250"/>
      <c r="M199" s="250"/>
      <c r="N199" s="250"/>
      <c r="O199" s="250"/>
      <c r="P199" s="250"/>
      <c r="Q199" s="250"/>
      <c r="R199" s="250"/>
      <c r="S199" s="250"/>
      <c r="T199" s="250" t="s">
        <v>124</v>
      </c>
      <c r="V199" s="250"/>
      <c r="X199" cm="1">
        <f t="array" ref="X199">SUMPRODUCT(--(J199:S199&lt;&gt;""))</f>
        <v>1</v>
      </c>
    </row>
    <row r="200" spans="1:24" x14ac:dyDescent="0.25">
      <c r="A200">
        <v>198</v>
      </c>
      <c r="B200" s="104">
        <v>46153.3684490741</v>
      </c>
      <c r="C200" s="104">
        <v>46153.369756944398</v>
      </c>
      <c r="D200" s="250" t="s">
        <v>22354</v>
      </c>
      <c r="E200" s="250"/>
      <c r="F200" s="250" t="s">
        <v>77</v>
      </c>
      <c r="G200" s="124">
        <v>46153</v>
      </c>
      <c r="H200" s="250" t="s">
        <v>22375</v>
      </c>
      <c r="I200" s="251" t="s">
        <v>22852</v>
      </c>
      <c r="J200" s="250" t="s">
        <v>22853</v>
      </c>
      <c r="K200" s="250"/>
      <c r="L200" s="250"/>
      <c r="M200" s="250"/>
      <c r="N200" s="250"/>
      <c r="O200" s="250"/>
      <c r="P200" s="250"/>
      <c r="Q200" s="250"/>
      <c r="R200" s="250"/>
      <c r="S200" s="250"/>
      <c r="T200" s="250" t="s">
        <v>124</v>
      </c>
      <c r="V200" s="250"/>
      <c r="X200" cm="1">
        <f t="array" ref="X200">SUMPRODUCT(--(J200:S200&lt;&gt;""))</f>
        <v>1</v>
      </c>
    </row>
    <row r="201" spans="1:24" x14ac:dyDescent="0.25">
      <c r="A201">
        <v>199</v>
      </c>
      <c r="B201" s="104">
        <v>46153.382025462997</v>
      </c>
      <c r="C201" s="104">
        <v>46153.382523148102</v>
      </c>
      <c r="D201" s="250" t="s">
        <v>22354</v>
      </c>
      <c r="E201" s="250"/>
      <c r="F201" s="250" t="s">
        <v>85</v>
      </c>
      <c r="G201" s="124">
        <v>46153</v>
      </c>
      <c r="H201" s="250" t="s">
        <v>22375</v>
      </c>
      <c r="I201" s="251" t="s">
        <v>22854</v>
      </c>
      <c r="J201" s="250" t="s">
        <v>22855</v>
      </c>
      <c r="K201" s="250"/>
      <c r="L201" s="250"/>
      <c r="M201" s="250"/>
      <c r="N201" s="250"/>
      <c r="O201" s="250"/>
      <c r="P201" s="250"/>
      <c r="Q201" s="250"/>
      <c r="R201" s="250"/>
      <c r="S201" s="250"/>
      <c r="T201" s="250" t="s">
        <v>124</v>
      </c>
      <c r="U201" t="s">
        <v>22856</v>
      </c>
      <c r="V201" s="250"/>
      <c r="X201" cm="1">
        <f t="array" ref="X201">SUMPRODUCT(--(J201:S201&lt;&gt;""))</f>
        <v>1</v>
      </c>
    </row>
    <row r="202" spans="1:24" x14ac:dyDescent="0.25">
      <c r="A202">
        <v>200</v>
      </c>
      <c r="B202" s="104">
        <v>46153.384224537003</v>
      </c>
      <c r="C202" s="104">
        <v>46153.385590277801</v>
      </c>
      <c r="D202" s="250" t="s">
        <v>22354</v>
      </c>
      <c r="E202" s="250"/>
      <c r="F202" s="250" t="s">
        <v>75</v>
      </c>
      <c r="G202" s="124">
        <v>46153</v>
      </c>
      <c r="H202" s="250" t="s">
        <v>22375</v>
      </c>
      <c r="I202" s="251" t="s">
        <v>22857</v>
      </c>
      <c r="J202" s="250" t="s">
        <v>22858</v>
      </c>
      <c r="K202" s="250"/>
      <c r="L202" s="250"/>
      <c r="M202" s="250"/>
      <c r="N202" s="250"/>
      <c r="O202" s="250"/>
      <c r="P202" s="250"/>
      <c r="Q202" s="250"/>
      <c r="R202" s="250"/>
      <c r="S202" s="250"/>
      <c r="T202" s="250" t="s">
        <v>124</v>
      </c>
      <c r="U202" t="s">
        <v>22859</v>
      </c>
      <c r="V202" s="250"/>
      <c r="X202" cm="1">
        <f t="array" ref="X202">SUMPRODUCT(--(J202:S202&lt;&gt;""))</f>
        <v>1</v>
      </c>
    </row>
    <row r="203" spans="1:24" x14ac:dyDescent="0.25">
      <c r="A203">
        <v>201</v>
      </c>
      <c r="B203" s="104">
        <v>46153.394548611097</v>
      </c>
      <c r="C203" s="104">
        <v>46153.395046296297</v>
      </c>
      <c r="D203" s="250" t="s">
        <v>22354</v>
      </c>
      <c r="E203" s="250"/>
      <c r="F203" s="250" t="s">
        <v>84</v>
      </c>
      <c r="G203" s="124">
        <v>46153</v>
      </c>
      <c r="H203" s="250" t="s">
        <v>22389</v>
      </c>
      <c r="I203" s="251" t="s">
        <v>22860</v>
      </c>
      <c r="J203" s="250" t="s">
        <v>22861</v>
      </c>
      <c r="K203" s="250"/>
      <c r="L203" s="250"/>
      <c r="M203" s="250"/>
      <c r="N203" s="250"/>
      <c r="O203" s="250"/>
      <c r="P203" s="250"/>
      <c r="Q203" s="250"/>
      <c r="R203" s="250"/>
      <c r="S203" s="250"/>
      <c r="T203" s="250" t="s">
        <v>124</v>
      </c>
      <c r="V203" s="250"/>
      <c r="X203" cm="1">
        <f t="array" ref="X203">SUMPRODUCT(--(J203:S203&lt;&gt;""))</f>
        <v>1</v>
      </c>
    </row>
    <row r="204" spans="1:24" x14ac:dyDescent="0.25">
      <c r="A204">
        <v>202</v>
      </c>
      <c r="B204" s="104">
        <v>46153.413356481498</v>
      </c>
      <c r="C204" s="104">
        <v>46153.414085648197</v>
      </c>
      <c r="D204" s="250" t="s">
        <v>22354</v>
      </c>
      <c r="E204" s="250"/>
      <c r="F204" s="250" t="s">
        <v>85</v>
      </c>
      <c r="G204" s="124">
        <v>46153</v>
      </c>
      <c r="H204" s="250" t="s">
        <v>22375</v>
      </c>
      <c r="I204" s="251" t="s">
        <v>22862</v>
      </c>
      <c r="J204" s="250" t="s">
        <v>22863</v>
      </c>
      <c r="K204" s="250"/>
      <c r="L204" s="250"/>
      <c r="M204" s="250"/>
      <c r="N204" s="250"/>
      <c r="O204" s="250"/>
      <c r="P204" s="250"/>
      <c r="Q204" s="250"/>
      <c r="R204" s="250"/>
      <c r="S204" s="250"/>
      <c r="T204" s="250" t="s">
        <v>124</v>
      </c>
      <c r="U204" t="s">
        <v>22864</v>
      </c>
      <c r="V204" s="250"/>
      <c r="X204" cm="1">
        <f t="array" ref="X204">SUMPRODUCT(--(J204:S204&lt;&gt;""))</f>
        <v>1</v>
      </c>
    </row>
    <row r="205" spans="1:24" x14ac:dyDescent="0.25">
      <c r="A205">
        <v>203</v>
      </c>
      <c r="B205" s="104">
        <v>46153.353935185201</v>
      </c>
      <c r="C205" s="104">
        <v>46153.453877314802</v>
      </c>
      <c r="D205" s="250" t="s">
        <v>22354</v>
      </c>
      <c r="E205" s="250"/>
      <c r="F205" s="250" t="s">
        <v>10533</v>
      </c>
      <c r="G205" s="124">
        <v>46153</v>
      </c>
      <c r="H205" s="250" t="s">
        <v>22389</v>
      </c>
      <c r="I205" s="251" t="s">
        <v>22865</v>
      </c>
      <c r="J205" s="250" t="s">
        <v>22866</v>
      </c>
      <c r="K205" s="250"/>
      <c r="L205" s="250"/>
      <c r="M205" s="250"/>
      <c r="N205" s="250"/>
      <c r="O205" s="250"/>
      <c r="P205" s="250"/>
      <c r="Q205" s="250"/>
      <c r="R205" s="250"/>
      <c r="S205" s="250"/>
      <c r="T205" s="250" t="s">
        <v>124</v>
      </c>
      <c r="V205" s="250"/>
      <c r="X205" cm="1">
        <f t="array" ref="X205">SUMPRODUCT(--(J205:S205&lt;&gt;""))</f>
        <v>1</v>
      </c>
    </row>
    <row r="206" spans="1:24" x14ac:dyDescent="0.25">
      <c r="A206">
        <v>204</v>
      </c>
      <c r="B206" s="104">
        <v>46153.4536689815</v>
      </c>
      <c r="C206" s="104">
        <v>46153.461400462998</v>
      </c>
      <c r="D206" s="250" t="s">
        <v>22354</v>
      </c>
      <c r="E206" s="250"/>
      <c r="F206" s="250" t="s">
        <v>77</v>
      </c>
      <c r="G206" s="124">
        <v>46153</v>
      </c>
      <c r="H206" s="250" t="s">
        <v>22375</v>
      </c>
      <c r="I206" s="251" t="s">
        <v>22867</v>
      </c>
      <c r="J206" s="250" t="s">
        <v>22868</v>
      </c>
      <c r="K206" s="250"/>
      <c r="L206" s="250"/>
      <c r="M206" s="250"/>
      <c r="N206" s="250"/>
      <c r="O206" s="250"/>
      <c r="P206" s="250"/>
      <c r="Q206" s="250"/>
      <c r="R206" s="250"/>
      <c r="S206" s="250"/>
      <c r="T206" s="250" t="s">
        <v>124</v>
      </c>
      <c r="V206" s="250"/>
      <c r="X206" cm="1">
        <f t="array" ref="X206">SUMPRODUCT(--(J206:S206&lt;&gt;""))</f>
        <v>1</v>
      </c>
    </row>
    <row r="207" spans="1:24" x14ac:dyDescent="0.25">
      <c r="A207">
        <v>205</v>
      </c>
      <c r="B207" s="104">
        <v>46153.467858796299</v>
      </c>
      <c r="C207" s="104">
        <v>46153.468124999999</v>
      </c>
      <c r="D207" s="250" t="s">
        <v>22354</v>
      </c>
      <c r="E207" s="250"/>
      <c r="F207" s="250" t="s">
        <v>84</v>
      </c>
      <c r="G207" s="124">
        <v>46153</v>
      </c>
      <c r="H207" s="250" t="s">
        <v>22389</v>
      </c>
      <c r="I207" s="251" t="s">
        <v>22869</v>
      </c>
      <c r="J207" s="250" t="s">
        <v>22870</v>
      </c>
      <c r="K207" s="250"/>
      <c r="L207" s="250"/>
      <c r="M207" s="250"/>
      <c r="N207" s="250"/>
      <c r="O207" s="250"/>
      <c r="P207" s="250"/>
      <c r="Q207" s="250"/>
      <c r="R207" s="250"/>
      <c r="S207" s="250"/>
      <c r="T207" s="250" t="s">
        <v>124</v>
      </c>
      <c r="V207" s="250"/>
      <c r="X207" cm="1">
        <f t="array" ref="X207">SUMPRODUCT(--(J207:S207&lt;&gt;""))</f>
        <v>1</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B66A0-376C-4CB5-832B-0159ABD67ED2}">
  <dimension ref="B1:BT9151"/>
  <sheetViews>
    <sheetView workbookViewId="0">
      <selection activeCell="K30" sqref="K30"/>
    </sheetView>
  </sheetViews>
  <sheetFormatPr defaultRowHeight="15" x14ac:dyDescent="0.25"/>
  <cols>
    <col min="2" max="2" width="21" bestFit="1" customWidth="1"/>
    <col min="3" max="7" width="9.140625" style="57"/>
    <col min="17" max="17" width="24.42578125" customWidth="1"/>
    <col min="26" max="26" width="10.140625" customWidth="1"/>
    <col min="30" max="30" width="8" customWidth="1"/>
    <col min="31" max="31" width="9.140625" style="125"/>
    <col min="41" max="41" width="10.28515625" customWidth="1"/>
    <col min="42" max="42" width="10.42578125" customWidth="1"/>
    <col min="43" max="43" width="7.5703125" bestFit="1" customWidth="1"/>
    <col min="45" max="45" width="9.140625" style="125"/>
    <col min="46" max="49" width="10.28515625" customWidth="1"/>
    <col min="54" max="57" width="7.85546875" customWidth="1"/>
    <col min="59" max="59" width="9.140625" style="125"/>
    <col min="60" max="63" width="8.28515625" customWidth="1"/>
    <col min="68" max="68" width="10.140625" customWidth="1"/>
    <col min="69" max="69" width="9.7109375" bestFit="1" customWidth="1"/>
  </cols>
  <sheetData>
    <row r="1" spans="2:72" x14ac:dyDescent="0.25">
      <c r="B1" t="s">
        <v>4731</v>
      </c>
      <c r="Q1" t="s">
        <v>4720</v>
      </c>
      <c r="R1" t="s">
        <v>4720</v>
      </c>
      <c r="S1" t="s">
        <v>4720</v>
      </c>
      <c r="T1" t="s">
        <v>4720</v>
      </c>
      <c r="U1" t="s">
        <v>4720</v>
      </c>
      <c r="V1" t="s">
        <v>4721</v>
      </c>
      <c r="W1" t="s">
        <v>4722</v>
      </c>
      <c r="X1" t="s">
        <v>4723</v>
      </c>
      <c r="Y1" t="s">
        <v>4724</v>
      </c>
      <c r="Z1" t="s">
        <v>4725</v>
      </c>
      <c r="AA1" t="s">
        <v>4725</v>
      </c>
      <c r="AB1" t="s">
        <v>4725</v>
      </c>
      <c r="AC1" t="s">
        <v>4725</v>
      </c>
      <c r="AD1" t="s">
        <v>4726</v>
      </c>
      <c r="AF1" t="s">
        <v>4720</v>
      </c>
      <c r="AG1" t="s">
        <v>4720</v>
      </c>
      <c r="AH1" t="s">
        <v>4720</v>
      </c>
      <c r="AI1" t="s">
        <v>4720</v>
      </c>
      <c r="AJ1" t="s">
        <v>4721</v>
      </c>
      <c r="AK1" t="s">
        <v>4722</v>
      </c>
      <c r="AL1" t="s">
        <v>4723</v>
      </c>
      <c r="AM1" t="s">
        <v>4724</v>
      </c>
      <c r="AN1" t="s">
        <v>4725</v>
      </c>
      <c r="AO1" t="s">
        <v>4725</v>
      </c>
      <c r="AP1" t="s">
        <v>4725</v>
      </c>
      <c r="AQ1" t="s">
        <v>4725</v>
      </c>
      <c r="AR1" t="s">
        <v>4726</v>
      </c>
      <c r="AT1" t="s">
        <v>4720</v>
      </c>
      <c r="AU1" t="s">
        <v>4720</v>
      </c>
      <c r="AV1" t="s">
        <v>4720</v>
      </c>
      <c r="AW1" t="s">
        <v>4720</v>
      </c>
      <c r="AX1" t="s">
        <v>4721</v>
      </c>
      <c r="AY1" t="s">
        <v>4722</v>
      </c>
      <c r="AZ1" t="s">
        <v>4723</v>
      </c>
      <c r="BA1" t="s">
        <v>4724</v>
      </c>
      <c r="BB1" t="s">
        <v>4725</v>
      </c>
      <c r="BC1" t="s">
        <v>4725</v>
      </c>
      <c r="BD1" t="s">
        <v>4725</v>
      </c>
      <c r="BE1" t="s">
        <v>4725</v>
      </c>
      <c r="BF1" t="s">
        <v>4726</v>
      </c>
      <c r="BH1" t="s">
        <v>4720</v>
      </c>
      <c r="BI1" t="s">
        <v>4720</v>
      </c>
      <c r="BJ1" t="s">
        <v>4720</v>
      </c>
      <c r="BK1" t="s">
        <v>4720</v>
      </c>
      <c r="BL1" t="s">
        <v>4721</v>
      </c>
      <c r="BM1" t="s">
        <v>4722</v>
      </c>
      <c r="BN1" t="s">
        <v>4723</v>
      </c>
      <c r="BO1" t="s">
        <v>4724</v>
      </c>
      <c r="BP1" t="s">
        <v>4725</v>
      </c>
      <c r="BQ1" t="s">
        <v>4725</v>
      </c>
      <c r="BR1" t="s">
        <v>4725</v>
      </c>
      <c r="BS1" t="s">
        <v>4725</v>
      </c>
      <c r="BT1" t="s">
        <v>4726</v>
      </c>
    </row>
    <row r="2" spans="2:72" x14ac:dyDescent="0.25">
      <c r="B2" t="s">
        <v>171</v>
      </c>
      <c r="C2" s="57" t="s">
        <v>8239</v>
      </c>
      <c r="D2" s="57" t="s">
        <v>8240</v>
      </c>
      <c r="E2" s="57" t="s">
        <v>8241</v>
      </c>
      <c r="F2" s="57" t="s">
        <v>8242</v>
      </c>
      <c r="G2" s="57" t="s">
        <v>101</v>
      </c>
      <c r="Q2" t="s">
        <v>349</v>
      </c>
      <c r="R2" t="s">
        <v>81</v>
      </c>
      <c r="V2" t="s">
        <v>4727</v>
      </c>
      <c r="W2" s="104">
        <v>46113.333333333336</v>
      </c>
      <c r="X2">
        <v>1969464</v>
      </c>
      <c r="Y2" t="s">
        <v>4728</v>
      </c>
      <c r="Z2" t="s">
        <v>42</v>
      </c>
      <c r="AA2" t="s">
        <v>54</v>
      </c>
      <c r="AD2" t="s">
        <v>4729</v>
      </c>
      <c r="AF2" t="s">
        <v>2561</v>
      </c>
      <c r="AJ2" t="s">
        <v>4782</v>
      </c>
      <c r="AK2" s="104">
        <v>46113.333333333336</v>
      </c>
      <c r="AL2">
        <v>175866</v>
      </c>
      <c r="AM2" t="s">
        <v>4728</v>
      </c>
      <c r="AN2" t="s">
        <v>13</v>
      </c>
      <c r="AR2" t="s">
        <v>5918</v>
      </c>
      <c r="AT2" t="s">
        <v>1134</v>
      </c>
      <c r="AX2" t="s">
        <v>4839</v>
      </c>
      <c r="AY2" s="104">
        <v>46113.334027777775</v>
      </c>
      <c r="AZ2">
        <v>372322</v>
      </c>
      <c r="BA2" t="s">
        <v>4728</v>
      </c>
      <c r="BB2" t="s">
        <v>5989</v>
      </c>
      <c r="BF2" t="s">
        <v>4781</v>
      </c>
      <c r="BH2" t="s">
        <v>2624</v>
      </c>
      <c r="BL2" t="s">
        <v>4743</v>
      </c>
      <c r="BM2" s="104">
        <v>46113.333333333336</v>
      </c>
      <c r="BN2">
        <v>189993</v>
      </c>
      <c r="BO2" t="s">
        <v>4728</v>
      </c>
      <c r="BP2" t="s">
        <v>5592</v>
      </c>
      <c r="BT2" t="s">
        <v>5931</v>
      </c>
    </row>
    <row r="3" spans="2:72" x14ac:dyDescent="0.25">
      <c r="B3" t="s">
        <v>72</v>
      </c>
      <c r="C3" s="151" cm="1">
        <f t="array" ref="C3">SUMPRODUCT(
  ((TRIM(Q:Q)=B3)+(TRIM(R:R)=B3)+(TRIM(S:S)=B3)+(TRIM(T:T)=B3)) *
  ((ISNUMBER(SEARCH("WIB service",TRIM(Z:Z)))) + (ISNUMBER(SEARCH("WIB service",TRIM(AA:AA)))) +
   (ISNUMBER(SEARCH("WIB service",TRIM(AB:AB)))) + (ISNUMBER(SEARCH("WIB service",TRIM(AC:AC)))))
)</f>
        <v>6</v>
      </c>
      <c r="D3" s="57" cm="1">
        <f t="array" ref="D3">SUMPRODUCT(
  ((TRIM(AF:AF)=B3)+(TRIM(AG:AG)=B3)+(TRIM(AH:AH)=B3)+(TRIM(AI:AI)=B3)) *
  ((ISNUMBER(SEARCH("WIB service",TRIM(AN:AN)))) + (ISNUMBER(SEARCH("WIB service",TRIM(AO:AO)))) +
   (ISNUMBER(SEARCH("WIB service",TRIM(AP:AP)))) + (ISNUMBER(SEARCH("WIB service",TRIM(AQ:AQ)))))
)</f>
        <v>2</v>
      </c>
      <c r="E3" s="57" cm="1">
        <f t="array" ref="E3">SUMPRODUCT(
  ((TRIM(AT:AT)=B3)+(TRIM(AU:AU)=B3)+(TRIM(AV:AV)=B3)+(TRIM(AW:AW)=B3)) *
  ((ISNUMBER(SEARCH("WIB service",TRIM(BB:BB)))) + (ISNUMBER(SEARCH("WIB service",TRIM(BC:BC)))) +
   (ISNUMBER(SEARCH("WIB service",TRIM(BD:BD)))) + (ISNUMBER(SEARCH("WIB service",TRIM(BE:BE)))))
)</f>
        <v>7</v>
      </c>
      <c r="F3" s="57" cm="1">
        <f t="array" ref="F3">SUMPRODUCT(
  ((TRIM(BH:BH)=B3)+(TRIM(BI:BI)=B3)+(TRIM(BJ:BJ)=B3)+(TRIM(BK:BK)=B3)) *
  ((ISNUMBER(SEARCH("WIB service",TRIM(BP:BP)))) + (ISNUMBER(SEARCH("WIB service",TRIM(BQ:BQ)))) +
   (ISNUMBER(SEARCH("WIB service",TRIM(BR:BR)))) + (ISNUMBER(SEARCH("WIB service",TRIM(BS:BS)))))
)</f>
        <v>1</v>
      </c>
      <c r="G3" s="57">
        <f>SUM(C3:F3)</f>
        <v>16</v>
      </c>
      <c r="L3" t="b" cm="1">
        <f t="array" ref="L3:O31">Z2:AC30="WIB service"</f>
        <v>0</v>
      </c>
      <c r="M3" t="b">
        <v>0</v>
      </c>
      <c r="N3" t="b">
        <v>0</v>
      </c>
      <c r="O3" t="b">
        <v>0</v>
      </c>
      <c r="Q3" t="s">
        <v>81</v>
      </c>
      <c r="R3" t="s">
        <v>1132</v>
      </c>
      <c r="V3" t="s">
        <v>4730</v>
      </c>
      <c r="W3" s="104">
        <v>46113.333333333336</v>
      </c>
      <c r="X3">
        <v>774505</v>
      </c>
      <c r="Y3" t="s">
        <v>4728</v>
      </c>
      <c r="Z3" t="s">
        <v>54</v>
      </c>
      <c r="AA3" t="s">
        <v>4731</v>
      </c>
      <c r="AD3" t="s">
        <v>4732</v>
      </c>
      <c r="AF3" t="s">
        <v>2453</v>
      </c>
      <c r="AG3" t="s">
        <v>683</v>
      </c>
      <c r="AJ3" t="s">
        <v>4743</v>
      </c>
      <c r="AK3" s="104">
        <v>46113.334027777775</v>
      </c>
      <c r="AL3">
        <v>1621542</v>
      </c>
      <c r="AM3" t="s">
        <v>4728</v>
      </c>
      <c r="AN3" t="s">
        <v>42</v>
      </c>
      <c r="AO3" t="s">
        <v>13</v>
      </c>
      <c r="AR3" t="s">
        <v>5919</v>
      </c>
      <c r="AT3" t="s">
        <v>1894</v>
      </c>
      <c r="AX3" t="s">
        <v>5824</v>
      </c>
      <c r="AY3" s="104">
        <v>46113.334722222222</v>
      </c>
      <c r="AZ3">
        <v>600777</v>
      </c>
      <c r="BA3" t="s">
        <v>4761</v>
      </c>
      <c r="BB3" t="s">
        <v>5989</v>
      </c>
      <c r="BF3" t="s">
        <v>5966</v>
      </c>
      <c r="BH3" t="s">
        <v>1910</v>
      </c>
      <c r="BL3" t="s">
        <v>4895</v>
      </c>
      <c r="BM3" s="104">
        <v>46113.338888888888</v>
      </c>
      <c r="BN3">
        <v>1407032</v>
      </c>
      <c r="BO3" t="s">
        <v>4761</v>
      </c>
      <c r="BP3" t="s">
        <v>5592</v>
      </c>
      <c r="BT3" t="s">
        <v>5934</v>
      </c>
    </row>
    <row r="4" spans="2:72" x14ac:dyDescent="0.25">
      <c r="B4" t="s">
        <v>76</v>
      </c>
      <c r="C4" s="151" cm="1">
        <f t="array" ref="C4">SUMPRODUCT(
  ((TRIM(Q:Q)=B4)+(TRIM(R:R)=B4)+(TRIM(S:S)=B4)+(TRIM(T:T)=B4)) *
  ((ISNUMBER(SEARCH("WIB service",TRIM(Z:Z)))) + (ISNUMBER(SEARCH("WIB service",TRIM(AA:AA)))) +
   (ISNUMBER(SEARCH("WIB service",TRIM(AB:AB)))) + (ISNUMBER(SEARCH("WIB service",TRIM(AC:AC)))))
)</f>
        <v>11</v>
      </c>
      <c r="D4" s="57" cm="1">
        <f t="array" ref="D4">SUMPRODUCT(
  ((TRIM(AF:AF)=B4)+(TRIM(AG:AG)=B4)+(TRIM(AH:AH)=B4)+(TRIM(AI:AI)=B4)) *
  ((ISNUMBER(SEARCH("WIB service",TRIM(AN:AN)))) + (ISNUMBER(SEARCH("WIB service",TRIM(AO:AO)))) +
   (ISNUMBER(SEARCH("WIB service",TRIM(AP:AP)))) + (ISNUMBER(SEARCH("WIB service",TRIM(AQ:AQ)))))
)</f>
        <v>8</v>
      </c>
      <c r="E4" s="57" cm="1">
        <f t="array" ref="E4">SUMPRODUCT(
  ((TRIM(AT:AT)=B4)+(TRIM(AU:AU)=B4)+(TRIM(AV:AV)=B4)+(TRIM(AW:AW)=B4)) *
  ((ISNUMBER(SEARCH("WIB service",TRIM(BB:BB)))) + (ISNUMBER(SEARCH("WIB service",TRIM(BC:BC)))) +
   (ISNUMBER(SEARCH("WIB service",TRIM(BD:BD)))) + (ISNUMBER(SEARCH("WIB service",TRIM(BE:BE)))))
)</f>
        <v>7</v>
      </c>
      <c r="F4" s="57" cm="1">
        <f t="array" ref="F4">SUMPRODUCT(
  ((TRIM(BH:BH)=B4)+(TRIM(BI:BI)=B4)+(TRIM(BJ:BJ)=B4)+(TRIM(BK:BK)=B4)) *
  ((ISNUMBER(SEARCH("WIB service",TRIM(BP:BP)))) + (ISNUMBER(SEARCH("WIB service",TRIM(BQ:BQ)))) +
   (ISNUMBER(SEARCH("WIB service",TRIM(BR:BR)))) + (ISNUMBER(SEARCH("WIB service",TRIM(BS:BS)))))
)</f>
        <v>1</v>
      </c>
      <c r="G4" s="57">
        <f t="shared" ref="G4:G67" si="0">SUM(C4:F4)</f>
        <v>27</v>
      </c>
      <c r="L4" t="b">
        <v>0</v>
      </c>
      <c r="M4" t="b">
        <v>1</v>
      </c>
      <c r="N4" t="b">
        <v>0</v>
      </c>
      <c r="O4" t="b">
        <v>0</v>
      </c>
      <c r="Q4" t="s">
        <v>75</v>
      </c>
      <c r="V4" t="s">
        <v>4733</v>
      </c>
      <c r="W4" s="104">
        <v>46113.336111111108</v>
      </c>
      <c r="X4">
        <v>438743</v>
      </c>
      <c r="Y4" t="s">
        <v>4728</v>
      </c>
      <c r="Z4" t="s">
        <v>54</v>
      </c>
      <c r="AD4" t="s">
        <v>4734</v>
      </c>
      <c r="AF4" t="s">
        <v>1584</v>
      </c>
      <c r="AJ4" t="s">
        <v>4839</v>
      </c>
      <c r="AK4" s="104">
        <v>46113.338888888888</v>
      </c>
      <c r="AL4">
        <v>315737</v>
      </c>
      <c r="AM4" t="s">
        <v>4761</v>
      </c>
      <c r="AN4" t="s">
        <v>13</v>
      </c>
      <c r="AR4" t="s">
        <v>5920</v>
      </c>
      <c r="AT4" t="s">
        <v>551</v>
      </c>
      <c r="AX4" t="s">
        <v>4895</v>
      </c>
      <c r="AY4" s="104">
        <v>46113.336805555555</v>
      </c>
      <c r="AZ4">
        <v>86976</v>
      </c>
      <c r="BA4" t="s">
        <v>4728</v>
      </c>
      <c r="BB4" t="s">
        <v>5989</v>
      </c>
      <c r="BF4" t="s">
        <v>5925</v>
      </c>
      <c r="BH4" t="s">
        <v>1732</v>
      </c>
      <c r="BL4" t="s">
        <v>4923</v>
      </c>
      <c r="BM4" s="104">
        <v>46113.34375</v>
      </c>
      <c r="BN4">
        <v>801636</v>
      </c>
      <c r="BO4" t="s">
        <v>4728</v>
      </c>
      <c r="BP4" t="s">
        <v>5592</v>
      </c>
      <c r="BT4" t="s">
        <v>5942</v>
      </c>
    </row>
    <row r="5" spans="2:72" x14ac:dyDescent="0.25">
      <c r="B5" t="s">
        <v>75</v>
      </c>
      <c r="C5" s="151" cm="1">
        <f t="array" ref="C5">SUMPRODUCT(
  ((TRIM(Q:Q)=B5)+(TRIM(R:R)=B5)+(TRIM(S:S)=B5)+(TRIM(T:T)=B5)) *
  ((ISNUMBER(SEARCH("WIB service",TRIM(Z:Z)))) + (ISNUMBER(SEARCH("WIB service",TRIM(AA:AA)))) +
   (ISNUMBER(SEARCH("WIB service",TRIM(AB:AB)))) + (ISNUMBER(SEARCH("WIB service",TRIM(AC:AC)))))
)</f>
        <v>38</v>
      </c>
      <c r="D5" s="57" cm="1">
        <f t="array" ref="D5">SUMPRODUCT(
  ((TRIM(AF:AF)=B5)+(TRIM(AG:AG)=B5)+(TRIM(AH:AH)=B5)+(TRIM(AI:AI)=B5)) *
  ((ISNUMBER(SEARCH("WIB service",TRIM(AN:AN)))) + (ISNUMBER(SEARCH("WIB service",TRIM(AO:AO)))) +
   (ISNUMBER(SEARCH("WIB service",TRIM(AP:AP)))) + (ISNUMBER(SEARCH("WIB service",TRIM(AQ:AQ)))))
)</f>
        <v>6</v>
      </c>
      <c r="E5" s="57" cm="1">
        <f t="array" ref="E5">SUMPRODUCT(
  ((TRIM(AT:AT)=B5)+(TRIM(AU:AU)=B5)+(TRIM(AV:AV)=B5)+(TRIM(AW:AW)=B5)) *
  ((ISNUMBER(SEARCH("WIB service",TRIM(BB:BB)))) + (ISNUMBER(SEARCH("WIB service",TRIM(BC:BC)))) +
   (ISNUMBER(SEARCH("WIB service",TRIM(BD:BD)))) + (ISNUMBER(SEARCH("WIB service",TRIM(BE:BE)))))
)</f>
        <v>4</v>
      </c>
      <c r="F5" s="57" cm="1">
        <f t="array" ref="F5">SUMPRODUCT(
  ((TRIM(BH:BH)=B5)+(TRIM(BI:BI)=B5)+(TRIM(BJ:BJ)=B5)+(TRIM(BK:BK)=B5)) *
  ((ISNUMBER(SEARCH("WIB service",TRIM(BP:BP)))) + (ISNUMBER(SEARCH("WIB service",TRIM(BQ:BQ)))) +
   (ISNUMBER(SEARCH("WIB service",TRIM(BR:BR)))) + (ISNUMBER(SEARCH("WIB service",TRIM(BS:BS)))))
)</f>
        <v>3</v>
      </c>
      <c r="G5" s="57">
        <f t="shared" si="0"/>
        <v>51</v>
      </c>
      <c r="L5" t="b">
        <v>0</v>
      </c>
      <c r="M5" t="b">
        <v>0</v>
      </c>
      <c r="N5" t="b">
        <v>0</v>
      </c>
      <c r="O5" t="b">
        <v>0</v>
      </c>
      <c r="Q5" t="s">
        <v>205</v>
      </c>
      <c r="V5" t="s">
        <v>4735</v>
      </c>
      <c r="W5" s="104">
        <v>46113.336805555555</v>
      </c>
      <c r="X5">
        <v>262572</v>
      </c>
      <c r="Y5" t="s">
        <v>4728</v>
      </c>
      <c r="Z5" t="s">
        <v>54</v>
      </c>
      <c r="AD5" t="s">
        <v>4736</v>
      </c>
      <c r="AF5" t="s">
        <v>5268</v>
      </c>
      <c r="AG5" t="s">
        <v>1481</v>
      </c>
      <c r="AJ5" t="s">
        <v>5314</v>
      </c>
      <c r="AK5" s="104">
        <v>46113.342361111114</v>
      </c>
      <c r="AL5">
        <v>2724764</v>
      </c>
      <c r="AM5" t="s">
        <v>4761</v>
      </c>
      <c r="AN5" t="s">
        <v>4787</v>
      </c>
      <c r="AO5" t="s">
        <v>13</v>
      </c>
      <c r="AR5" t="s">
        <v>5921</v>
      </c>
      <c r="AT5" t="s">
        <v>836</v>
      </c>
      <c r="AX5" t="s">
        <v>4918</v>
      </c>
      <c r="AY5" s="104">
        <v>46113.336805555555</v>
      </c>
      <c r="AZ5">
        <v>649669</v>
      </c>
      <c r="BA5" t="s">
        <v>4728</v>
      </c>
      <c r="BB5" t="s">
        <v>5989</v>
      </c>
      <c r="BF5" t="s">
        <v>5931</v>
      </c>
      <c r="BH5" t="s">
        <v>2600</v>
      </c>
      <c r="BL5" t="s">
        <v>5630</v>
      </c>
      <c r="BM5" s="104">
        <v>46113.345138888886</v>
      </c>
      <c r="BN5">
        <v>475853</v>
      </c>
      <c r="BO5" t="s">
        <v>4761</v>
      </c>
      <c r="BP5" t="s">
        <v>5592</v>
      </c>
      <c r="BT5" t="s">
        <v>5948</v>
      </c>
    </row>
    <row r="6" spans="2:72" x14ac:dyDescent="0.25">
      <c r="B6" t="s">
        <v>71</v>
      </c>
      <c r="C6" s="151" cm="1">
        <f t="array" ref="C6">SUMPRODUCT(
  ((TRIM(Q:Q)=B6)+(TRIM(R:R)=B6)+(TRIM(S:S)=B6)+(TRIM(T:T)=B6)) *
  ((ISNUMBER(SEARCH("WIB service",TRIM(Z:Z)))) + (ISNUMBER(SEARCH("WIB service",TRIM(AA:AA)))) +
   (ISNUMBER(SEARCH("WIB service",TRIM(AB:AB)))) + (ISNUMBER(SEARCH("WIB service",TRIM(AC:AC)))))
)</f>
        <v>26</v>
      </c>
      <c r="D6" s="57" cm="1">
        <f t="array" ref="D6">SUMPRODUCT(
  ((TRIM(AF:AF)=B6)+(TRIM(AG:AG)=B6)+(TRIM(AH:AH)=B6)+(TRIM(AI:AI)=B6)) *
  ((ISNUMBER(SEARCH("WIB service",TRIM(AN:AN)))) + (ISNUMBER(SEARCH("WIB service",TRIM(AO:AO)))) +
   (ISNUMBER(SEARCH("WIB service",TRIM(AP:AP)))) + (ISNUMBER(SEARCH("WIB service",TRIM(AQ:AQ)))))
)</f>
        <v>1</v>
      </c>
      <c r="E6" s="57" cm="1">
        <f t="array" ref="E6">SUMPRODUCT(
  ((TRIM(AT:AT)=B6)+(TRIM(AU:AU)=B6)+(TRIM(AV:AV)=B6)+(TRIM(AW:AW)=B6)) *
  ((ISNUMBER(SEARCH("WIB service",TRIM(BB:BB)))) + (ISNUMBER(SEARCH("WIB service",TRIM(BC:BC)))) +
   (ISNUMBER(SEARCH("WIB service",TRIM(BD:BD)))) + (ISNUMBER(SEARCH("WIB service",TRIM(BE:BE)))))
)</f>
        <v>18</v>
      </c>
      <c r="F6" s="57" cm="1">
        <f t="array" ref="F6">SUMPRODUCT(
  ((TRIM(BH:BH)=B6)+(TRIM(BI:BI)=B6)+(TRIM(BJ:BJ)=B6)+(TRIM(BK:BK)=B6)) *
  ((ISNUMBER(SEARCH("WIB service",TRIM(BP:BP)))) + (ISNUMBER(SEARCH("WIB service",TRIM(BQ:BQ)))) +
   (ISNUMBER(SEARCH("WIB service",TRIM(BR:BR)))) + (ISNUMBER(SEARCH("WIB service",TRIM(BS:BS)))))
)</f>
        <v>0</v>
      </c>
      <c r="G6" s="57">
        <f t="shared" si="0"/>
        <v>45</v>
      </c>
      <c r="L6" t="b">
        <v>0</v>
      </c>
      <c r="M6" t="b">
        <v>0</v>
      </c>
      <c r="N6" t="b">
        <v>0</v>
      </c>
      <c r="O6" t="b">
        <v>0</v>
      </c>
      <c r="Q6" t="s">
        <v>77</v>
      </c>
      <c r="V6" t="s">
        <v>4737</v>
      </c>
      <c r="W6" s="104">
        <v>46113.338888888888</v>
      </c>
      <c r="X6">
        <v>204222</v>
      </c>
      <c r="Y6" t="s">
        <v>4728</v>
      </c>
      <c r="Z6" t="s">
        <v>54</v>
      </c>
      <c r="AD6" t="s">
        <v>4736</v>
      </c>
      <c r="AF6" t="s">
        <v>5180</v>
      </c>
      <c r="AG6" t="s">
        <v>1481</v>
      </c>
      <c r="AH6" t="s">
        <v>220</v>
      </c>
      <c r="AJ6" t="s">
        <v>4877</v>
      </c>
      <c r="AK6" s="104">
        <v>46113.347916666666</v>
      </c>
      <c r="AL6">
        <v>633443</v>
      </c>
      <c r="AM6" t="s">
        <v>4728</v>
      </c>
      <c r="AN6" t="s">
        <v>42</v>
      </c>
      <c r="AO6" t="s">
        <v>13</v>
      </c>
      <c r="AP6" t="s">
        <v>4731</v>
      </c>
      <c r="AR6" t="s">
        <v>5922</v>
      </c>
      <c r="AT6" t="s">
        <v>264</v>
      </c>
      <c r="AX6" t="s">
        <v>5470</v>
      </c>
      <c r="AY6" s="104">
        <v>46113.336805555555</v>
      </c>
      <c r="AZ6">
        <v>336908</v>
      </c>
      <c r="BA6" t="s">
        <v>4728</v>
      </c>
      <c r="BB6" t="s">
        <v>5989</v>
      </c>
      <c r="BF6" t="s">
        <v>5942</v>
      </c>
      <c r="BH6" t="s">
        <v>205</v>
      </c>
      <c r="BL6" t="s">
        <v>4903</v>
      </c>
      <c r="BM6" s="104">
        <v>46113.34652777778</v>
      </c>
      <c r="BN6">
        <v>412497</v>
      </c>
      <c r="BO6" t="s">
        <v>4728</v>
      </c>
      <c r="BP6" t="s">
        <v>5592</v>
      </c>
      <c r="BT6" t="s">
        <v>5920</v>
      </c>
    </row>
    <row r="7" spans="2:72" x14ac:dyDescent="0.25">
      <c r="B7" t="s">
        <v>80</v>
      </c>
      <c r="C7" s="151" cm="1">
        <f t="array" ref="C7">SUMPRODUCT(
  ((TRIM(Q:Q)=B7)+(TRIM(R:R)=B7)+(TRIM(S:S)=B7)+(TRIM(T:T)=B7)) *
  ((ISNUMBER(SEARCH("WIB service",TRIM(Z:Z)))) + (ISNUMBER(SEARCH("WIB service",TRIM(AA:AA)))) +
   (ISNUMBER(SEARCH("WIB service",TRIM(AB:AB)))) + (ISNUMBER(SEARCH("WIB service",TRIM(AC:AC)))))
)</f>
        <v>28</v>
      </c>
      <c r="D7" s="57" cm="1">
        <f t="array" ref="D7">SUMPRODUCT(
  ((TRIM(AF:AF)=B7)+(TRIM(AG:AG)=B7)+(TRIM(AH:AH)=B7)+(TRIM(AI:AI)=B7)) *
  ((ISNUMBER(SEARCH("WIB service",TRIM(AN:AN)))) + (ISNUMBER(SEARCH("WIB service",TRIM(AO:AO)))) +
   (ISNUMBER(SEARCH("WIB service",TRIM(AP:AP)))) + (ISNUMBER(SEARCH("WIB service",TRIM(AQ:AQ)))))
)</f>
        <v>2</v>
      </c>
      <c r="E7" s="57" cm="1">
        <f t="array" ref="E7">SUMPRODUCT(
  ((TRIM(AT:AT)=B7)+(TRIM(AU:AU)=B7)+(TRIM(AV:AV)=B7)+(TRIM(AW:AW)=B7)) *
  ((ISNUMBER(SEARCH("WIB service",TRIM(BB:BB)))) + (ISNUMBER(SEARCH("WIB service",TRIM(BC:BC)))) +
   (ISNUMBER(SEARCH("WIB service",TRIM(BD:BD)))) + (ISNUMBER(SEARCH("WIB service",TRIM(BE:BE)))))
)</f>
        <v>10</v>
      </c>
      <c r="F7" s="57" cm="1">
        <f t="array" ref="F7">SUMPRODUCT(
  ((TRIM(BH:BH)=B7)+(TRIM(BI:BI)=B7)+(TRIM(BJ:BJ)=B7)+(TRIM(BK:BK)=B7)) *
  ((ISNUMBER(SEARCH("WIB service",TRIM(BP:BP)))) + (ISNUMBER(SEARCH("WIB service",TRIM(BQ:BQ)))) +
   (ISNUMBER(SEARCH("WIB service",TRIM(BR:BR)))) + (ISNUMBER(SEARCH("WIB service",TRIM(BS:BS)))))
)</f>
        <v>1</v>
      </c>
      <c r="G7" s="57">
        <f t="shared" si="0"/>
        <v>41</v>
      </c>
      <c r="L7" t="b">
        <v>0</v>
      </c>
      <c r="M7" t="b">
        <v>0</v>
      </c>
      <c r="N7" t="b">
        <v>0</v>
      </c>
      <c r="O7" t="b">
        <v>0</v>
      </c>
      <c r="Q7" t="s">
        <v>75</v>
      </c>
      <c r="V7" t="s">
        <v>4738</v>
      </c>
      <c r="W7" s="104">
        <v>46113.354166666664</v>
      </c>
      <c r="X7">
        <v>523881</v>
      </c>
      <c r="Y7" t="s">
        <v>4728</v>
      </c>
      <c r="Z7" t="s">
        <v>54</v>
      </c>
      <c r="AD7" t="s">
        <v>4739</v>
      </c>
      <c r="AF7" t="s">
        <v>1132</v>
      </c>
      <c r="AJ7" t="s">
        <v>5923</v>
      </c>
      <c r="AK7" s="104">
        <v>46113.35</v>
      </c>
      <c r="AL7">
        <v>651435</v>
      </c>
      <c r="AM7" t="s">
        <v>4728</v>
      </c>
      <c r="AN7" t="s">
        <v>13</v>
      </c>
      <c r="AR7" t="s">
        <v>5924</v>
      </c>
      <c r="AT7" t="s">
        <v>2600</v>
      </c>
      <c r="AX7" t="s">
        <v>4895</v>
      </c>
      <c r="AY7" s="104">
        <v>46113.337500000001</v>
      </c>
      <c r="AZ7">
        <v>145111</v>
      </c>
      <c r="BA7" t="s">
        <v>4728</v>
      </c>
      <c r="BB7" t="s">
        <v>5989</v>
      </c>
      <c r="BF7" t="s">
        <v>5925</v>
      </c>
      <c r="BH7" t="s">
        <v>2561</v>
      </c>
      <c r="BL7" t="s">
        <v>7781</v>
      </c>
      <c r="BM7" s="104">
        <v>46113.348611111112</v>
      </c>
      <c r="BN7">
        <v>968934</v>
      </c>
      <c r="BO7" t="s">
        <v>4761</v>
      </c>
      <c r="BP7" t="s">
        <v>5592</v>
      </c>
      <c r="BT7" t="s">
        <v>5931</v>
      </c>
    </row>
    <row r="8" spans="2:72" x14ac:dyDescent="0.25">
      <c r="B8" t="s">
        <v>214</v>
      </c>
      <c r="C8" s="151" cm="1">
        <f t="array" ref="C8">SUMPRODUCT(
  ((TRIM(Q:Q)=B8)+(TRIM(R:R)=B8)+(TRIM(S:S)=B8)+(TRIM(T:T)=B8)) *
  ((ISNUMBER(SEARCH("WIB service",TRIM(Z:Z)))) + (ISNUMBER(SEARCH("WIB service",TRIM(AA:AA)))) +
   (ISNUMBER(SEARCH("WIB service",TRIM(AB:AB)))) + (ISNUMBER(SEARCH("WIB service",TRIM(AC:AC)))))
)</f>
        <v>24</v>
      </c>
      <c r="D8" s="57" cm="1">
        <f t="array" ref="D8">SUMPRODUCT(
  ((TRIM(AF:AF)=B8)+(TRIM(AG:AG)=B8)+(TRIM(AH:AH)=B8)+(TRIM(AI:AI)=B8)) *
  ((ISNUMBER(SEARCH("WIB service",TRIM(AN:AN)))) + (ISNUMBER(SEARCH("WIB service",TRIM(AO:AO)))) +
   (ISNUMBER(SEARCH("WIB service",TRIM(AP:AP)))) + (ISNUMBER(SEARCH("WIB service",TRIM(AQ:AQ)))))
)</f>
        <v>2</v>
      </c>
      <c r="E8" s="57" cm="1">
        <f t="array" ref="E8">SUMPRODUCT(
  ((TRIM(AT:AT)=B8)+(TRIM(AU:AU)=B8)+(TRIM(AV:AV)=B8)+(TRIM(AW:AW)=B8)) *
  ((ISNUMBER(SEARCH("WIB service",TRIM(BB:BB)))) + (ISNUMBER(SEARCH("WIB service",TRIM(BC:BC)))) +
   (ISNUMBER(SEARCH("WIB service",TRIM(BD:BD)))) + (ISNUMBER(SEARCH("WIB service",TRIM(BE:BE)))))
)</f>
        <v>2</v>
      </c>
      <c r="F8" s="57" cm="1">
        <f t="array" ref="F8">SUMPRODUCT(
  ((TRIM(BH:BH)=B8)+(TRIM(BI:BI)=B8)+(TRIM(BJ:BJ)=B8)+(TRIM(BK:BK)=B8)) *
  ((ISNUMBER(SEARCH("WIB service",TRIM(BP:BP)))) + (ISNUMBER(SEARCH("WIB service",TRIM(BQ:BQ)))) +
   (ISNUMBER(SEARCH("WIB service",TRIM(BR:BR)))) + (ISNUMBER(SEARCH("WIB service",TRIM(BS:BS)))))
)</f>
        <v>10</v>
      </c>
      <c r="G8" s="57">
        <f t="shared" si="0"/>
        <v>38</v>
      </c>
      <c r="L8" t="b">
        <v>0</v>
      </c>
      <c r="M8" t="b">
        <v>0</v>
      </c>
      <c r="N8" t="b">
        <v>0</v>
      </c>
      <c r="O8" t="b">
        <v>0</v>
      </c>
      <c r="Q8" t="s">
        <v>77</v>
      </c>
      <c r="V8" t="s">
        <v>4740</v>
      </c>
      <c r="W8" s="104">
        <v>46113.356944444444</v>
      </c>
      <c r="X8">
        <v>408455</v>
      </c>
      <c r="Y8" t="s">
        <v>4728</v>
      </c>
      <c r="Z8" t="s">
        <v>54</v>
      </c>
      <c r="AD8" t="s">
        <v>4734</v>
      </c>
      <c r="AF8" t="s">
        <v>2600</v>
      </c>
      <c r="AJ8" t="s">
        <v>4782</v>
      </c>
      <c r="AK8" s="104">
        <v>46113.35</v>
      </c>
      <c r="AL8">
        <v>56359</v>
      </c>
      <c r="AM8" t="s">
        <v>4728</v>
      </c>
      <c r="AN8" t="s">
        <v>13</v>
      </c>
      <c r="AR8" t="s">
        <v>5925</v>
      </c>
      <c r="AT8" t="s">
        <v>414</v>
      </c>
      <c r="AX8" t="s">
        <v>7077</v>
      </c>
      <c r="AY8" s="104">
        <v>46113.338888888888</v>
      </c>
      <c r="AZ8">
        <v>378600</v>
      </c>
      <c r="BA8" t="s">
        <v>4728</v>
      </c>
      <c r="BB8" t="s">
        <v>5989</v>
      </c>
      <c r="BF8" t="s">
        <v>5931</v>
      </c>
      <c r="BH8" t="s">
        <v>2624</v>
      </c>
      <c r="BL8" t="s">
        <v>5079</v>
      </c>
      <c r="BM8" s="104">
        <v>46113.349305555559</v>
      </c>
      <c r="BN8">
        <v>280848</v>
      </c>
      <c r="BO8" t="s">
        <v>4728</v>
      </c>
      <c r="BP8" t="s">
        <v>5592</v>
      </c>
      <c r="BT8" t="s">
        <v>5924</v>
      </c>
    </row>
    <row r="9" spans="2:72" x14ac:dyDescent="0.25">
      <c r="B9" t="s">
        <v>77</v>
      </c>
      <c r="C9" s="151" cm="1">
        <f t="array" ref="C9">SUMPRODUCT(
  ((TRIM(Q:Q)=B9)+(TRIM(R:R)=B9)+(TRIM(S:S)=B9)+(TRIM(T:T)=B9)) *
  ((ISNUMBER(SEARCH("WIB service",TRIM(Z:Z)))) + (ISNUMBER(SEARCH("WIB service",TRIM(AA:AA)))) +
   (ISNUMBER(SEARCH("WIB service",TRIM(AB:AB)))) + (ISNUMBER(SEARCH("WIB service",TRIM(AC:AC)))))
)</f>
        <v>42</v>
      </c>
      <c r="D9" s="57" cm="1">
        <f t="array" ref="D9">SUMPRODUCT(
  ((TRIM(AF:AF)=B9)+(TRIM(AG:AG)=B9)+(TRIM(AH:AH)=B9)+(TRIM(AI:AI)=B9)) *
  ((ISNUMBER(SEARCH("WIB service",TRIM(AN:AN)))) + (ISNUMBER(SEARCH("WIB service",TRIM(AO:AO)))) +
   (ISNUMBER(SEARCH("WIB service",TRIM(AP:AP)))) + (ISNUMBER(SEARCH("WIB service",TRIM(AQ:AQ)))))
)</f>
        <v>6</v>
      </c>
      <c r="E9" s="57" cm="1">
        <f t="array" ref="E9">SUMPRODUCT(
  ((TRIM(AT:AT)=B9)+(TRIM(AU:AU)=B9)+(TRIM(AV:AV)=B9)+(TRIM(AW:AW)=B9)) *
  ((ISNUMBER(SEARCH("WIB service",TRIM(BB:BB)))) + (ISNUMBER(SEARCH("WIB service",TRIM(BC:BC)))) +
   (ISNUMBER(SEARCH("WIB service",TRIM(BD:BD)))) + (ISNUMBER(SEARCH("WIB service",TRIM(BE:BE)))))
)</f>
        <v>2</v>
      </c>
      <c r="F9" s="57" cm="1">
        <f t="array" ref="F9">SUMPRODUCT(
  ((TRIM(BH:BH)=B9)+(TRIM(BI:BI)=B9)+(TRIM(BJ:BJ)=B9)+(TRIM(BK:BK)=B9)) *
  ((ISNUMBER(SEARCH("WIB service",TRIM(BP:BP)))) + (ISNUMBER(SEARCH("WIB service",TRIM(BQ:BQ)))) +
   (ISNUMBER(SEARCH("WIB service",TRIM(BR:BR)))) + (ISNUMBER(SEARCH("WIB service",TRIM(BS:BS)))))
)</f>
        <v>0</v>
      </c>
      <c r="G9" s="57">
        <f t="shared" si="0"/>
        <v>50</v>
      </c>
      <c r="L9" t="b">
        <v>0</v>
      </c>
      <c r="M9" t="b">
        <v>0</v>
      </c>
      <c r="N9" t="b">
        <v>0</v>
      </c>
      <c r="O9" t="b">
        <v>0</v>
      </c>
      <c r="Q9" t="s">
        <v>81</v>
      </c>
      <c r="V9" t="s">
        <v>4741</v>
      </c>
      <c r="W9" s="104">
        <v>46113.359722222223</v>
      </c>
      <c r="X9">
        <v>223296</v>
      </c>
      <c r="Y9" t="s">
        <v>4728</v>
      </c>
      <c r="Z9" t="s">
        <v>54</v>
      </c>
      <c r="AD9" t="s">
        <v>4739</v>
      </c>
      <c r="AF9" t="s">
        <v>637</v>
      </c>
      <c r="AJ9" t="s">
        <v>4836</v>
      </c>
      <c r="AK9" s="104">
        <v>46113.350694444445</v>
      </c>
      <c r="AL9">
        <v>35940</v>
      </c>
      <c r="AM9" t="s">
        <v>4728</v>
      </c>
      <c r="AN9" t="s">
        <v>13</v>
      </c>
      <c r="AR9" t="s">
        <v>4781</v>
      </c>
      <c r="AT9" t="s">
        <v>852</v>
      </c>
      <c r="AX9" t="s">
        <v>5078</v>
      </c>
      <c r="AY9" s="104">
        <v>46113.34097222222</v>
      </c>
      <c r="AZ9">
        <v>1230874</v>
      </c>
      <c r="BA9" t="s">
        <v>4728</v>
      </c>
      <c r="BB9" t="s">
        <v>5989</v>
      </c>
      <c r="BF9" t="s">
        <v>5931</v>
      </c>
      <c r="BH9" t="s">
        <v>205</v>
      </c>
      <c r="BL9" t="s">
        <v>6822</v>
      </c>
      <c r="BM9" s="104">
        <v>46113.351388888892</v>
      </c>
      <c r="BN9">
        <v>441811</v>
      </c>
      <c r="BO9" t="s">
        <v>4761</v>
      </c>
      <c r="BP9" t="s">
        <v>5592</v>
      </c>
      <c r="BT9" t="s">
        <v>5920</v>
      </c>
    </row>
    <row r="10" spans="2:72" x14ac:dyDescent="0.25">
      <c r="B10" t="s">
        <v>79</v>
      </c>
      <c r="C10" s="151" cm="1">
        <f t="array" ref="C10">SUMPRODUCT(
  ((TRIM(Q:Q)=B10)+(TRIM(R:R)=B10)+(TRIM(S:S)=B10)+(TRIM(T:T)=B10)) *
  ((ISNUMBER(SEARCH("WIB service",TRIM(Z:Z)))) + (ISNUMBER(SEARCH("WIB service",TRIM(AA:AA)))) +
   (ISNUMBER(SEARCH("WIB service",TRIM(AB:AB)))) + (ISNUMBER(SEARCH("WIB service",TRIM(AC:AC)))))
)</f>
        <v>33</v>
      </c>
      <c r="D10" s="57" cm="1">
        <f t="array" ref="D10">SUMPRODUCT(
  ((TRIM(AF:AF)=B10)+(TRIM(AG:AG)=B10)+(TRIM(AH:AH)=B10)+(TRIM(AI:AI)=B10)) *
  ((ISNUMBER(SEARCH("WIB service",TRIM(AN:AN)))) + (ISNUMBER(SEARCH("WIB service",TRIM(AO:AO)))) +
   (ISNUMBER(SEARCH("WIB service",TRIM(AP:AP)))) + (ISNUMBER(SEARCH("WIB service",TRIM(AQ:AQ)))))
)</f>
        <v>1</v>
      </c>
      <c r="E10" s="57" cm="1">
        <f t="array" ref="E10">SUMPRODUCT(
  ((TRIM(AT:AT)=B10)+(TRIM(AU:AU)=B10)+(TRIM(AV:AV)=B10)+(TRIM(AW:AW)=B10)) *
  ((ISNUMBER(SEARCH("WIB service",TRIM(BB:BB)))) + (ISNUMBER(SEARCH("WIB service",TRIM(BC:BC)))) +
   (ISNUMBER(SEARCH("WIB service",TRIM(BD:BD)))) + (ISNUMBER(SEARCH("WIB service",TRIM(BE:BE)))))
)</f>
        <v>0</v>
      </c>
      <c r="F10" s="57" cm="1">
        <f t="array" ref="F10">SUMPRODUCT(
  ((TRIM(BH:BH)=B10)+(TRIM(BI:BI)=B10)+(TRIM(BJ:BJ)=B10)+(TRIM(BK:BK)=B10)) *
  ((ISNUMBER(SEARCH("WIB service",TRIM(BP:BP)))) + (ISNUMBER(SEARCH("WIB service",TRIM(BQ:BQ)))) +
   (ISNUMBER(SEARCH("WIB service",TRIM(BR:BR)))) + (ISNUMBER(SEARCH("WIB service",TRIM(BS:BS)))))
)</f>
        <v>0</v>
      </c>
      <c r="G10" s="57">
        <f t="shared" si="0"/>
        <v>34</v>
      </c>
      <c r="L10" t="b">
        <v>0</v>
      </c>
      <c r="M10" t="b">
        <v>0</v>
      </c>
      <c r="N10" t="b">
        <v>0</v>
      </c>
      <c r="O10" t="b">
        <v>0</v>
      </c>
      <c r="Q10" t="s">
        <v>378</v>
      </c>
      <c r="R10" t="s">
        <v>223</v>
      </c>
      <c r="V10" t="s">
        <v>4733</v>
      </c>
      <c r="W10" s="104">
        <v>46113.359722222223</v>
      </c>
      <c r="X10">
        <v>877019</v>
      </c>
      <c r="Y10" t="s">
        <v>4728</v>
      </c>
      <c r="Z10" t="s">
        <v>42</v>
      </c>
      <c r="AA10" t="s">
        <v>54</v>
      </c>
      <c r="AD10" t="s">
        <v>4742</v>
      </c>
      <c r="AF10" t="s">
        <v>2600</v>
      </c>
      <c r="AJ10" t="s">
        <v>4782</v>
      </c>
      <c r="AK10" s="104">
        <v>46113.352083333331</v>
      </c>
      <c r="AL10">
        <v>53712</v>
      </c>
      <c r="AM10" t="s">
        <v>4728</v>
      </c>
      <c r="AN10" t="s">
        <v>13</v>
      </c>
      <c r="AR10" t="s">
        <v>5925</v>
      </c>
      <c r="AT10" t="s">
        <v>2559</v>
      </c>
      <c r="AX10">
        <v>12163520876</v>
      </c>
      <c r="AY10" s="104">
        <v>46113.342361111114</v>
      </c>
      <c r="AZ10">
        <v>186772</v>
      </c>
      <c r="BA10" t="s">
        <v>4728</v>
      </c>
      <c r="BB10" t="s">
        <v>5989</v>
      </c>
      <c r="BF10" t="s">
        <v>5942</v>
      </c>
      <c r="BH10" t="s">
        <v>683</v>
      </c>
      <c r="BL10" t="s">
        <v>8103</v>
      </c>
      <c r="BM10" s="104">
        <v>46113.353472222225</v>
      </c>
      <c r="BN10">
        <v>419421</v>
      </c>
      <c r="BO10" t="s">
        <v>4728</v>
      </c>
      <c r="BP10" t="s">
        <v>5592</v>
      </c>
      <c r="BT10" t="s">
        <v>5931</v>
      </c>
    </row>
    <row r="11" spans="2:72" x14ac:dyDescent="0.25">
      <c r="B11" t="s">
        <v>73</v>
      </c>
      <c r="C11" s="151" cm="1">
        <f t="array" ref="C11">SUMPRODUCT(
  ((TRIM(Q:Q)=B11)+(TRIM(R:R)=B11)+(TRIM(S:S)=B11)+(TRIM(T:T)=B11)) *
  ((ISNUMBER(SEARCH("WIB service",TRIM(Z:Z)))) + (ISNUMBER(SEARCH("WIB service",TRIM(AA:AA)))) +
   (ISNUMBER(SEARCH("WIB service",TRIM(AB:AB)))) + (ISNUMBER(SEARCH("WIB service",TRIM(AC:AC)))))
)</f>
        <v>14</v>
      </c>
      <c r="D11" s="57" cm="1">
        <f t="array" ref="D11">SUMPRODUCT(
  ((TRIM(AF:AF)=B11)+(TRIM(AG:AG)=B11)+(TRIM(AH:AH)=B11)+(TRIM(AI:AI)=B11)) *
  ((ISNUMBER(SEARCH("WIB service",TRIM(AN:AN)))) + (ISNUMBER(SEARCH("WIB service",TRIM(AO:AO)))) +
   (ISNUMBER(SEARCH("WIB service",TRIM(AP:AP)))) + (ISNUMBER(SEARCH("WIB service",TRIM(AQ:AQ)))))
)</f>
        <v>6</v>
      </c>
      <c r="E11" s="57" cm="1">
        <f t="array" ref="E11">SUMPRODUCT(
  ((TRIM(AT:AT)=B11)+(TRIM(AU:AU)=B11)+(TRIM(AV:AV)=B11)+(TRIM(AW:AW)=B11)) *
  ((ISNUMBER(SEARCH("WIB service",TRIM(BB:BB)))) + (ISNUMBER(SEARCH("WIB service",TRIM(BC:BC)))) +
   (ISNUMBER(SEARCH("WIB service",TRIM(BD:BD)))) + (ISNUMBER(SEARCH("WIB service",TRIM(BE:BE)))))
)</f>
        <v>2</v>
      </c>
      <c r="F11" s="57" cm="1">
        <f t="array" ref="F11">SUMPRODUCT(
  ((TRIM(BH:BH)=B11)+(TRIM(BI:BI)=B11)+(TRIM(BJ:BJ)=B11)+(TRIM(BK:BK)=B11)) *
  ((ISNUMBER(SEARCH("WIB service",TRIM(BP:BP)))) + (ISNUMBER(SEARCH("WIB service",TRIM(BQ:BQ)))) +
   (ISNUMBER(SEARCH("WIB service",TRIM(BR:BR)))) + (ISNUMBER(SEARCH("WIB service",TRIM(BS:BS)))))
)</f>
        <v>1</v>
      </c>
      <c r="G11" s="57">
        <f t="shared" si="0"/>
        <v>23</v>
      </c>
      <c r="L11" t="b">
        <v>0</v>
      </c>
      <c r="M11" t="b">
        <v>0</v>
      </c>
      <c r="N11" t="b">
        <v>0</v>
      </c>
      <c r="O11" t="b">
        <v>0</v>
      </c>
      <c r="Q11" t="s">
        <v>71</v>
      </c>
      <c r="V11" t="s">
        <v>4743</v>
      </c>
      <c r="W11" s="104">
        <v>46113.361111111109</v>
      </c>
      <c r="X11">
        <v>319925</v>
      </c>
      <c r="Y11" t="s">
        <v>4728</v>
      </c>
      <c r="Z11" t="s">
        <v>54</v>
      </c>
      <c r="AD11" t="s">
        <v>4736</v>
      </c>
      <c r="AF11" t="s">
        <v>2600</v>
      </c>
      <c r="AJ11" t="s">
        <v>5002</v>
      </c>
      <c r="AK11" s="104">
        <v>46113.352777777778</v>
      </c>
      <c r="AL11">
        <v>58045</v>
      </c>
      <c r="AM11" t="s">
        <v>4728</v>
      </c>
      <c r="AN11" t="s">
        <v>13</v>
      </c>
      <c r="AR11" t="s">
        <v>5925</v>
      </c>
      <c r="AT11" t="s">
        <v>223</v>
      </c>
      <c r="AX11" t="s">
        <v>4854</v>
      </c>
      <c r="AY11" s="104">
        <v>46113.343055555553</v>
      </c>
      <c r="AZ11">
        <v>1757002</v>
      </c>
      <c r="BA11" t="s">
        <v>4728</v>
      </c>
      <c r="BB11" t="s">
        <v>5989</v>
      </c>
      <c r="BF11" t="s">
        <v>5931</v>
      </c>
      <c r="BH11" t="s">
        <v>1732</v>
      </c>
      <c r="BL11" t="s">
        <v>4743</v>
      </c>
      <c r="BM11" s="104">
        <v>46113.356249999997</v>
      </c>
      <c r="BN11">
        <v>361198</v>
      </c>
      <c r="BO11" t="s">
        <v>4728</v>
      </c>
      <c r="BP11" t="s">
        <v>5592</v>
      </c>
      <c r="BT11" t="s">
        <v>4781</v>
      </c>
    </row>
    <row r="12" spans="2:72" x14ac:dyDescent="0.25">
      <c r="B12" t="s">
        <v>84</v>
      </c>
      <c r="C12" s="151" cm="1">
        <f t="array" ref="C12">SUMPRODUCT(
  ((TRIM(Q:Q)=B12)+(TRIM(R:R)=B12)+(TRIM(S:S)=B12)+(TRIM(T:T)=B12)) *
  ((ISNUMBER(SEARCH("WIB service",TRIM(Z:Z)))) + (ISNUMBER(SEARCH("WIB service",TRIM(AA:AA)))) +
   (ISNUMBER(SEARCH("WIB service",TRIM(AB:AB)))) + (ISNUMBER(SEARCH("WIB service",TRIM(AC:AC)))))
)</f>
        <v>64</v>
      </c>
      <c r="D12" s="57" cm="1">
        <f t="array" ref="D12">SUMPRODUCT(
  ((TRIM(AF:AF)=B12)+(TRIM(AG:AG)=B12)+(TRIM(AH:AH)=B12)+(TRIM(AI:AI)=B12)) *
  ((ISNUMBER(SEARCH("WIB service",TRIM(AN:AN)))) + (ISNUMBER(SEARCH("WIB service",TRIM(AO:AO)))) +
   (ISNUMBER(SEARCH("WIB service",TRIM(AP:AP)))) + (ISNUMBER(SEARCH("WIB service",TRIM(AQ:AQ)))))
)</f>
        <v>1</v>
      </c>
      <c r="E12" s="57" cm="1">
        <f t="array" ref="E12">SUMPRODUCT(
  ((TRIM(AT:AT)=B12)+(TRIM(AU:AU)=B12)+(TRIM(AV:AV)=B12)+(TRIM(AW:AW)=B12)) *
  ((ISNUMBER(SEARCH("WIB service",TRIM(BB:BB)))) + (ISNUMBER(SEARCH("WIB service",TRIM(BC:BC)))) +
   (ISNUMBER(SEARCH("WIB service",TRIM(BD:BD)))) + (ISNUMBER(SEARCH("WIB service",TRIM(BE:BE)))))
)</f>
        <v>22</v>
      </c>
      <c r="F12" s="57" cm="1">
        <f t="array" ref="F12">SUMPRODUCT(
  ((TRIM(BH:BH)=B12)+(TRIM(BI:BI)=B12)+(TRIM(BJ:BJ)=B12)+(TRIM(BK:BK)=B12)) *
  ((ISNUMBER(SEARCH("WIB service",TRIM(BP:BP)))) + (ISNUMBER(SEARCH("WIB service",TRIM(BQ:BQ)))) +
   (ISNUMBER(SEARCH("WIB service",TRIM(BR:BR)))) + (ISNUMBER(SEARCH("WIB service",TRIM(BS:BS)))))
)</f>
        <v>2</v>
      </c>
      <c r="G12" s="57">
        <f t="shared" si="0"/>
        <v>89</v>
      </c>
      <c r="L12" t="b">
        <v>0</v>
      </c>
      <c r="M12" t="b">
        <v>0</v>
      </c>
      <c r="N12" t="b">
        <v>0</v>
      </c>
      <c r="O12" t="b">
        <v>0</v>
      </c>
      <c r="Q12" t="s">
        <v>75</v>
      </c>
      <c r="V12" t="s">
        <v>4744</v>
      </c>
      <c r="W12" s="104">
        <v>46113.361111111109</v>
      </c>
      <c r="X12">
        <v>1642619</v>
      </c>
      <c r="Y12" t="s">
        <v>4728</v>
      </c>
      <c r="Z12" t="s">
        <v>54</v>
      </c>
      <c r="AD12" t="s">
        <v>4734</v>
      </c>
      <c r="AF12" t="s">
        <v>2624</v>
      </c>
      <c r="AJ12" t="s">
        <v>5926</v>
      </c>
      <c r="AK12" s="104">
        <v>46113.353472222225</v>
      </c>
      <c r="AL12">
        <v>208709</v>
      </c>
      <c r="AM12" t="s">
        <v>4728</v>
      </c>
      <c r="AN12" t="s">
        <v>13</v>
      </c>
      <c r="AR12" t="s">
        <v>5927</v>
      </c>
      <c r="AT12" t="s">
        <v>2561</v>
      </c>
      <c r="AX12" t="s">
        <v>7005</v>
      </c>
      <c r="AY12" s="104">
        <v>46113.343055555553</v>
      </c>
      <c r="AZ12">
        <v>292645</v>
      </c>
      <c r="BA12" t="s">
        <v>4728</v>
      </c>
      <c r="BB12" t="s">
        <v>5989</v>
      </c>
      <c r="BF12" t="s">
        <v>5931</v>
      </c>
      <c r="BH12" t="s">
        <v>496</v>
      </c>
      <c r="BL12" t="s">
        <v>8104</v>
      </c>
      <c r="BM12" s="104">
        <v>46113.356249999997</v>
      </c>
      <c r="BN12">
        <v>641550</v>
      </c>
      <c r="BO12" t="s">
        <v>4728</v>
      </c>
      <c r="BP12" t="s">
        <v>5592</v>
      </c>
      <c r="BT12" t="s">
        <v>4781</v>
      </c>
    </row>
    <row r="13" spans="2:72" x14ac:dyDescent="0.25">
      <c r="B13" t="s">
        <v>78</v>
      </c>
      <c r="C13" s="151" cm="1">
        <f t="array" ref="C13">SUMPRODUCT(
  ((TRIM(Q:Q)=B13)+(TRIM(R:R)=B13)+(TRIM(S:S)=B13)+(TRIM(T:T)=B13)) *
  ((ISNUMBER(SEARCH("WIB service",TRIM(Z:Z)))) + (ISNUMBER(SEARCH("WIB service",TRIM(AA:AA)))) +
   (ISNUMBER(SEARCH("WIB service",TRIM(AB:AB)))) + (ISNUMBER(SEARCH("WIB service",TRIM(AC:AC)))))
)</f>
        <v>6</v>
      </c>
      <c r="D13" s="57" cm="1">
        <f t="array" ref="D13">SUMPRODUCT(
  ((TRIM(AF:AF)=B13)+(TRIM(AG:AG)=B13)+(TRIM(AH:AH)=B13)+(TRIM(AI:AI)=B13)) *
  ((ISNUMBER(SEARCH("WIB service",TRIM(AN:AN)))) + (ISNUMBER(SEARCH("WIB service",TRIM(AO:AO)))) +
   (ISNUMBER(SEARCH("WIB service",TRIM(AP:AP)))) + (ISNUMBER(SEARCH("WIB service",TRIM(AQ:AQ)))))
)</f>
        <v>3</v>
      </c>
      <c r="E13" s="57" cm="1">
        <f t="array" ref="E13">SUMPRODUCT(
  ((TRIM(AT:AT)=B13)+(TRIM(AU:AU)=B13)+(TRIM(AV:AV)=B13)+(TRIM(AW:AW)=B13)) *
  ((ISNUMBER(SEARCH("WIB service",TRIM(BB:BB)))) + (ISNUMBER(SEARCH("WIB service",TRIM(BC:BC)))) +
   (ISNUMBER(SEARCH("WIB service",TRIM(BD:BD)))) + (ISNUMBER(SEARCH("WIB service",TRIM(BE:BE)))))
)</f>
        <v>7</v>
      </c>
      <c r="F13" s="57" cm="1">
        <f t="array" ref="F13">SUMPRODUCT(
  ((TRIM(BH:BH)=B13)+(TRIM(BI:BI)=B13)+(TRIM(BJ:BJ)=B13)+(TRIM(BK:BK)=B13)) *
  ((ISNUMBER(SEARCH("WIB service",TRIM(BP:BP)))) + (ISNUMBER(SEARCH("WIB service",TRIM(BQ:BQ)))) +
   (ISNUMBER(SEARCH("WIB service",TRIM(BR:BR)))) + (ISNUMBER(SEARCH("WIB service",TRIM(BS:BS)))))
)</f>
        <v>0</v>
      </c>
      <c r="G13" s="57">
        <f t="shared" si="0"/>
        <v>16</v>
      </c>
      <c r="L13" t="b">
        <v>0</v>
      </c>
      <c r="M13" t="b">
        <v>0</v>
      </c>
      <c r="N13" t="b">
        <v>0</v>
      </c>
      <c r="O13" t="b">
        <v>0</v>
      </c>
      <c r="Q13" t="s">
        <v>77</v>
      </c>
      <c r="R13" t="s">
        <v>220</v>
      </c>
      <c r="V13" t="s">
        <v>4745</v>
      </c>
      <c r="W13" s="104">
        <v>46113.361111111109</v>
      </c>
      <c r="X13">
        <v>494836</v>
      </c>
      <c r="Y13" t="s">
        <v>4728</v>
      </c>
      <c r="Z13" t="s">
        <v>54</v>
      </c>
      <c r="AA13" t="s">
        <v>4731</v>
      </c>
      <c r="AD13" t="s">
        <v>4746</v>
      </c>
      <c r="AF13" t="s">
        <v>1584</v>
      </c>
      <c r="AJ13" t="s">
        <v>5002</v>
      </c>
      <c r="AK13" s="104">
        <v>46113.354166666664</v>
      </c>
      <c r="AL13">
        <v>153848</v>
      </c>
      <c r="AM13" t="s">
        <v>4728</v>
      </c>
      <c r="AN13" t="s">
        <v>13</v>
      </c>
      <c r="AR13" t="s">
        <v>5924</v>
      </c>
      <c r="AT13" t="s">
        <v>2624</v>
      </c>
      <c r="AX13" t="s">
        <v>4839</v>
      </c>
      <c r="AY13" s="104">
        <v>46113.34375</v>
      </c>
      <c r="AZ13">
        <v>345313</v>
      </c>
      <c r="BA13" t="s">
        <v>4728</v>
      </c>
      <c r="BB13" t="s">
        <v>5989</v>
      </c>
      <c r="BF13" t="s">
        <v>5931</v>
      </c>
      <c r="BH13" t="s">
        <v>1507</v>
      </c>
      <c r="BL13" t="s">
        <v>4968</v>
      </c>
      <c r="BM13" s="104">
        <v>46113.357638888891</v>
      </c>
      <c r="BN13">
        <v>237889</v>
      </c>
      <c r="BO13" t="s">
        <v>4728</v>
      </c>
      <c r="BP13" t="s">
        <v>5592</v>
      </c>
      <c r="BT13" t="s">
        <v>5918</v>
      </c>
    </row>
    <row r="14" spans="2:72" x14ac:dyDescent="0.25">
      <c r="B14" t="s">
        <v>74</v>
      </c>
      <c r="C14" s="151" cm="1">
        <f t="array" ref="C14">SUMPRODUCT(
  ((TRIM(Q:Q)=B14)+(TRIM(R:R)=B14)+(TRIM(S:S)=B14)+(TRIM(T:T)=B14)) *
  ((ISNUMBER(SEARCH("WIB service",TRIM(Z:Z)))) + (ISNUMBER(SEARCH("WIB service",TRIM(AA:AA)))) +
   (ISNUMBER(SEARCH("WIB service",TRIM(AB:AB)))) + (ISNUMBER(SEARCH("WIB service",TRIM(AC:AC)))))
)</f>
        <v>0</v>
      </c>
      <c r="D14" s="57" cm="1">
        <f t="array" ref="D14">SUMPRODUCT(
  ((TRIM(AF:AF)=B14)+(TRIM(AG:AG)=B14)+(TRIM(AH:AH)=B14)+(TRIM(AI:AI)=B14)) *
  ((ISNUMBER(SEARCH("WIB service",TRIM(AN:AN)))) + (ISNUMBER(SEARCH("WIB service",TRIM(AO:AO)))) +
   (ISNUMBER(SEARCH("WIB service",TRIM(AP:AP)))) + (ISNUMBER(SEARCH("WIB service",TRIM(AQ:AQ)))))
)</f>
        <v>0</v>
      </c>
      <c r="E14" s="57" cm="1">
        <f t="array" ref="E14">SUMPRODUCT(
  ((TRIM(AT:AT)=B14)+(TRIM(AU:AU)=B14)+(TRIM(AV:AV)=B14)+(TRIM(AW:AW)=B14)) *
  ((ISNUMBER(SEARCH("WIB service",TRIM(BB:BB)))) + (ISNUMBER(SEARCH("WIB service",TRIM(BC:BC)))) +
   (ISNUMBER(SEARCH("WIB service",TRIM(BD:BD)))) + (ISNUMBER(SEARCH("WIB service",TRIM(BE:BE)))))
)</f>
        <v>0</v>
      </c>
      <c r="F14" s="57" cm="1">
        <f t="array" ref="F14">SUMPRODUCT(
  ((TRIM(BH:BH)=B14)+(TRIM(BI:BI)=B14)+(TRIM(BJ:BJ)=B14)+(TRIM(BK:BK)=B14)) *
  ((ISNUMBER(SEARCH("WIB service",TRIM(BP:BP)))) + (ISNUMBER(SEARCH("WIB service",TRIM(BQ:BQ)))) +
   (ISNUMBER(SEARCH("WIB service",TRIM(BR:BR)))) + (ISNUMBER(SEARCH("WIB service",TRIM(BS:BS)))))
)</f>
        <v>0</v>
      </c>
      <c r="G14" s="57">
        <f t="shared" si="0"/>
        <v>0</v>
      </c>
      <c r="L14" t="b">
        <v>0</v>
      </c>
      <c r="M14" t="b">
        <v>1</v>
      </c>
      <c r="N14" t="b">
        <v>0</v>
      </c>
      <c r="O14" t="b">
        <v>0</v>
      </c>
      <c r="Q14" t="s">
        <v>81</v>
      </c>
      <c r="R14" t="s">
        <v>220</v>
      </c>
      <c r="V14" t="s">
        <v>4747</v>
      </c>
      <c r="W14" s="104">
        <v>46113.361111111109</v>
      </c>
      <c r="X14">
        <v>594201</v>
      </c>
      <c r="Y14" t="s">
        <v>4728</v>
      </c>
      <c r="Z14" t="s">
        <v>54</v>
      </c>
      <c r="AA14" t="s">
        <v>4731</v>
      </c>
      <c r="AD14" t="s">
        <v>4748</v>
      </c>
      <c r="AF14" t="s">
        <v>1266</v>
      </c>
      <c r="AG14" t="s">
        <v>2357</v>
      </c>
      <c r="AJ14" t="s">
        <v>5928</v>
      </c>
      <c r="AK14" s="104">
        <v>46113.354166666664</v>
      </c>
      <c r="AL14">
        <v>294084</v>
      </c>
      <c r="AM14" t="s">
        <v>4728</v>
      </c>
      <c r="AN14" t="s">
        <v>42</v>
      </c>
      <c r="AO14" t="s">
        <v>13</v>
      </c>
      <c r="AR14" t="s">
        <v>4941</v>
      </c>
      <c r="AT14" t="s">
        <v>551</v>
      </c>
      <c r="AU14" t="s">
        <v>414</v>
      </c>
      <c r="AX14" t="s">
        <v>5386</v>
      </c>
      <c r="AY14" s="104">
        <v>46113.34652777778</v>
      </c>
      <c r="AZ14">
        <v>650490</v>
      </c>
      <c r="BA14" t="s">
        <v>4728</v>
      </c>
      <c r="BB14" t="s">
        <v>5989</v>
      </c>
      <c r="BF14" t="s">
        <v>7078</v>
      </c>
      <c r="BH14" t="s">
        <v>205</v>
      </c>
      <c r="BL14" t="s">
        <v>5108</v>
      </c>
      <c r="BM14" s="104">
        <v>46113.35833333333</v>
      </c>
      <c r="BN14">
        <v>702255</v>
      </c>
      <c r="BO14" t="s">
        <v>4761</v>
      </c>
      <c r="BP14" t="s">
        <v>5592</v>
      </c>
      <c r="BT14" t="s">
        <v>5920</v>
      </c>
    </row>
    <row r="15" spans="2:72" x14ac:dyDescent="0.25">
      <c r="B15" t="s">
        <v>85</v>
      </c>
      <c r="C15" s="151" cm="1">
        <f t="array" ref="C15">SUMPRODUCT(
  ((TRIM(Q:Q)=B15)+(TRIM(R:R)=B15)+(TRIM(S:S)=B15)+(TRIM(T:T)=B15)) *
  ((ISNUMBER(SEARCH("WIB service",TRIM(Z:Z)))) + (ISNUMBER(SEARCH("WIB service",TRIM(AA:AA)))) +
   (ISNUMBER(SEARCH("WIB service",TRIM(AB:AB)))) + (ISNUMBER(SEARCH("WIB service",TRIM(AC:AC)))))
)</f>
        <v>0</v>
      </c>
      <c r="D15" s="57" cm="1">
        <f t="array" ref="D15">SUMPRODUCT(
  ((TRIM(AF:AF)=B15)+(TRIM(AG:AG)=B15)+(TRIM(AH:AH)=B15)+(TRIM(AI:AI)=B15)) *
  ((ISNUMBER(SEARCH("WIB service",TRIM(AN:AN)))) + (ISNUMBER(SEARCH("WIB service",TRIM(AO:AO)))) +
   (ISNUMBER(SEARCH("WIB service",TRIM(AP:AP)))) + (ISNUMBER(SEARCH("WIB service",TRIM(AQ:AQ)))))
)</f>
        <v>0</v>
      </c>
      <c r="E15" s="57" cm="1">
        <f t="array" ref="E15">SUMPRODUCT(
  ((TRIM(AT:AT)=B15)+(TRIM(AU:AU)=B15)+(TRIM(AV:AV)=B15)+(TRIM(AW:AW)=B15)) *
  ((ISNUMBER(SEARCH("WIB service",TRIM(BB:BB)))) + (ISNUMBER(SEARCH("WIB service",TRIM(BC:BC)))) +
   (ISNUMBER(SEARCH("WIB service",TRIM(BD:BD)))) + (ISNUMBER(SEARCH("WIB service",TRIM(BE:BE)))))
)</f>
        <v>0</v>
      </c>
      <c r="F15" s="57" cm="1">
        <f t="array" ref="F15">SUMPRODUCT(
  ((TRIM(BH:BH)=B15)+(TRIM(BI:BI)=B15)+(TRIM(BJ:BJ)=B15)+(TRIM(BK:BK)=B15)) *
  ((ISNUMBER(SEARCH("WIB service",TRIM(BP:BP)))) + (ISNUMBER(SEARCH("WIB service",TRIM(BQ:BQ)))) +
   (ISNUMBER(SEARCH("WIB service",TRIM(BR:BR)))) + (ISNUMBER(SEARCH("WIB service",TRIM(BS:BS)))))
)</f>
        <v>0</v>
      </c>
      <c r="G15" s="57">
        <f t="shared" si="0"/>
        <v>0</v>
      </c>
      <c r="L15" t="b">
        <v>0</v>
      </c>
      <c r="M15" t="b">
        <v>1</v>
      </c>
      <c r="N15" t="b">
        <v>0</v>
      </c>
      <c r="O15" t="b">
        <v>0</v>
      </c>
      <c r="Q15" t="s">
        <v>205</v>
      </c>
      <c r="R15" t="s">
        <v>220</v>
      </c>
      <c r="V15" t="s">
        <v>4749</v>
      </c>
      <c r="W15" s="104">
        <v>46113.361111111109</v>
      </c>
      <c r="X15">
        <v>304213</v>
      </c>
      <c r="Y15" t="s">
        <v>4728</v>
      </c>
      <c r="Z15" t="s">
        <v>54</v>
      </c>
      <c r="AA15" t="s">
        <v>4731</v>
      </c>
      <c r="AD15" t="s">
        <v>4750</v>
      </c>
      <c r="AF15" t="s">
        <v>2563</v>
      </c>
      <c r="AG15" t="s">
        <v>1220</v>
      </c>
      <c r="AJ15" t="s">
        <v>5929</v>
      </c>
      <c r="AK15" s="104">
        <v>46113.356249999997</v>
      </c>
      <c r="AL15">
        <v>471378</v>
      </c>
      <c r="AM15" t="s">
        <v>4728</v>
      </c>
      <c r="AN15" t="s">
        <v>42</v>
      </c>
      <c r="AO15" t="s">
        <v>13</v>
      </c>
      <c r="AR15" t="s">
        <v>5930</v>
      </c>
      <c r="AT15" t="s">
        <v>1894</v>
      </c>
      <c r="AX15" t="s">
        <v>5108</v>
      </c>
      <c r="AY15" s="104">
        <v>46113.34652777778</v>
      </c>
      <c r="AZ15">
        <v>255476</v>
      </c>
      <c r="BA15" t="s">
        <v>4728</v>
      </c>
      <c r="BB15" t="s">
        <v>5989</v>
      </c>
      <c r="BF15" t="s">
        <v>5931</v>
      </c>
      <c r="BH15" t="s">
        <v>1732</v>
      </c>
      <c r="BL15" t="s">
        <v>5410</v>
      </c>
      <c r="BM15" s="104">
        <v>46113.361805555556</v>
      </c>
      <c r="BN15">
        <v>681358</v>
      </c>
      <c r="BO15" t="s">
        <v>4728</v>
      </c>
      <c r="BP15" t="s">
        <v>5592</v>
      </c>
      <c r="BT15" t="s">
        <v>5942</v>
      </c>
    </row>
    <row r="16" spans="2:72" x14ac:dyDescent="0.25">
      <c r="B16" t="s">
        <v>1732</v>
      </c>
      <c r="C16" s="151" cm="1">
        <f t="array" ref="C16">SUMPRODUCT(
  ((TRIM(Q:Q)=B16)+(TRIM(R:R)=B16)+(TRIM(S:S)=B16)+(TRIM(T:T)=B16)) *
  ((ISNUMBER(SEARCH("WIB service",TRIM(Z:Z)))) + (ISNUMBER(SEARCH("WIB service",TRIM(AA:AA)))) +
   (ISNUMBER(SEARCH("WIB service",TRIM(AB:AB)))) + (ISNUMBER(SEARCH("WIB service",TRIM(AC:AC)))))
)</f>
        <v>1</v>
      </c>
      <c r="D16" s="57" cm="1">
        <f t="array" ref="D16">SUMPRODUCT(
  ((TRIM(AF:AF)=B16)+(TRIM(AG:AG)=B16)+(TRIM(AH:AH)=B16)+(TRIM(AI:AI)=B16)) *
  ((ISNUMBER(SEARCH("WIB service",TRIM(AN:AN)))) + (ISNUMBER(SEARCH("WIB service",TRIM(AO:AO)))) +
   (ISNUMBER(SEARCH("WIB service",TRIM(AP:AP)))) + (ISNUMBER(SEARCH("WIB service",TRIM(AQ:AQ)))))
)</f>
        <v>5</v>
      </c>
      <c r="E16" s="57" cm="1">
        <f t="array" ref="E16">SUMPRODUCT(
  ((TRIM(AT:AT)=B16)+(TRIM(AU:AU)=B16)+(TRIM(AV:AV)=B16)+(TRIM(AW:AW)=B16)) *
  ((ISNUMBER(SEARCH("WIB service",TRIM(BB:BB)))) + (ISNUMBER(SEARCH("WIB service",TRIM(BC:BC)))) +
   (ISNUMBER(SEARCH("WIB service",TRIM(BD:BD)))) + (ISNUMBER(SEARCH("WIB service",TRIM(BE:BE)))))
)</f>
        <v>4</v>
      </c>
      <c r="F16" s="57" cm="1">
        <f t="array" ref="F16">SUMPRODUCT(
  ((TRIM(BH:BH)=B16)+(TRIM(BI:BI)=B16)+(TRIM(BJ:BJ)=B16)+(TRIM(BK:BK)=B16)) *
  ((ISNUMBER(SEARCH("WIB service",TRIM(BP:BP)))) + (ISNUMBER(SEARCH("WIB service",TRIM(BQ:BQ)))) +
   (ISNUMBER(SEARCH("WIB service",TRIM(BR:BR)))) + (ISNUMBER(SEARCH("WIB service",TRIM(BS:BS)))))
)</f>
        <v>16</v>
      </c>
      <c r="G16" s="57">
        <f t="shared" si="0"/>
        <v>26</v>
      </c>
      <c r="L16" t="b">
        <v>0</v>
      </c>
      <c r="M16" t="b">
        <v>1</v>
      </c>
      <c r="N16" t="b">
        <v>0</v>
      </c>
      <c r="O16" t="b">
        <v>0</v>
      </c>
      <c r="Q16" t="s">
        <v>205</v>
      </c>
      <c r="V16" t="s">
        <v>4751</v>
      </c>
      <c r="W16" s="104">
        <v>46113.362500000003</v>
      </c>
      <c r="X16">
        <v>284621</v>
      </c>
      <c r="Y16" t="s">
        <v>4728</v>
      </c>
      <c r="Z16" t="s">
        <v>54</v>
      </c>
      <c r="AD16" t="s">
        <v>4752</v>
      </c>
      <c r="AF16" t="s">
        <v>2624</v>
      </c>
      <c r="AJ16" t="s">
        <v>4877</v>
      </c>
      <c r="AK16" s="104">
        <v>46113.357638888891</v>
      </c>
      <c r="AL16">
        <v>467765</v>
      </c>
      <c r="AM16" t="s">
        <v>4728</v>
      </c>
      <c r="AN16" t="s">
        <v>13</v>
      </c>
      <c r="AR16" t="s">
        <v>5931</v>
      </c>
      <c r="AT16" t="s">
        <v>264</v>
      </c>
      <c r="AX16" t="s">
        <v>4844</v>
      </c>
      <c r="AY16" s="104">
        <v>46113.347916666666</v>
      </c>
      <c r="AZ16">
        <v>290260</v>
      </c>
      <c r="BA16" t="s">
        <v>4728</v>
      </c>
      <c r="BB16" t="s">
        <v>5989</v>
      </c>
      <c r="BF16" t="s">
        <v>5931</v>
      </c>
      <c r="BH16" t="s">
        <v>1507</v>
      </c>
      <c r="BL16" t="s">
        <v>7593</v>
      </c>
      <c r="BM16" s="104">
        <v>46113.362500000003</v>
      </c>
      <c r="BN16">
        <v>141704</v>
      </c>
      <c r="BO16" t="s">
        <v>4728</v>
      </c>
      <c r="BP16" t="s">
        <v>5592</v>
      </c>
      <c r="BT16" t="s">
        <v>5918</v>
      </c>
    </row>
    <row r="17" spans="2:72" x14ac:dyDescent="0.25">
      <c r="B17" t="s">
        <v>3983</v>
      </c>
      <c r="C17" s="151" cm="1">
        <f t="array" ref="C17">SUMPRODUCT(
  ((TRIM(Q:Q)=B17)+(TRIM(R:R)=B17)+(TRIM(S:S)=B17)+(TRIM(T:T)=B17)) *
  ((ISNUMBER(SEARCH("WIB service",TRIM(Z:Z)))) + (ISNUMBER(SEARCH("WIB service",TRIM(AA:AA)))) +
   (ISNUMBER(SEARCH("WIB service",TRIM(AB:AB)))) + (ISNUMBER(SEARCH("WIB service",TRIM(AC:AC)))))
)</f>
        <v>0</v>
      </c>
      <c r="D17" s="57" cm="1">
        <f t="array" ref="D17">SUMPRODUCT(
  ((TRIM(AF:AF)=B17)+(TRIM(AG:AG)=B17)+(TRIM(AH:AH)=B17)+(TRIM(AI:AI)=B17)) *
  ((ISNUMBER(SEARCH("WIB service",TRIM(AN:AN)))) + (ISNUMBER(SEARCH("WIB service",TRIM(AO:AO)))) +
   (ISNUMBER(SEARCH("WIB service",TRIM(AP:AP)))) + (ISNUMBER(SEARCH("WIB service",TRIM(AQ:AQ)))))
)</f>
        <v>0</v>
      </c>
      <c r="E17" s="57" cm="1">
        <f t="array" ref="E17">SUMPRODUCT(
  ((TRIM(AT:AT)=B17)+(TRIM(AU:AU)=B17)+(TRIM(AV:AV)=B17)+(TRIM(AW:AW)=B17)) *
  ((ISNUMBER(SEARCH("WIB service",TRIM(BB:BB)))) + (ISNUMBER(SEARCH("WIB service",TRIM(BC:BC)))) +
   (ISNUMBER(SEARCH("WIB service",TRIM(BD:BD)))) + (ISNUMBER(SEARCH("WIB service",TRIM(BE:BE)))))
)</f>
        <v>0</v>
      </c>
      <c r="F17" s="57" cm="1">
        <f t="array" ref="F17">SUMPRODUCT(
  ((TRIM(BH:BH)=B17)+(TRIM(BI:BI)=B17)+(TRIM(BJ:BJ)=B17)+(TRIM(BK:BK)=B17)) *
  ((ISNUMBER(SEARCH("WIB service",TRIM(BP:BP)))) + (ISNUMBER(SEARCH("WIB service",TRIM(BQ:BQ)))) +
   (ISNUMBER(SEARCH("WIB service",TRIM(BR:BR)))) + (ISNUMBER(SEARCH("WIB service",TRIM(BS:BS)))))
)</f>
        <v>0</v>
      </c>
      <c r="G17" s="57">
        <f t="shared" si="0"/>
        <v>0</v>
      </c>
      <c r="L17" t="b">
        <v>0</v>
      </c>
      <c r="M17" t="b">
        <v>0</v>
      </c>
      <c r="N17" t="b">
        <v>0</v>
      </c>
      <c r="O17" t="b">
        <v>0</v>
      </c>
      <c r="Q17" t="s">
        <v>77</v>
      </c>
      <c r="R17" t="s">
        <v>637</v>
      </c>
      <c r="V17" t="s">
        <v>4753</v>
      </c>
      <c r="W17" s="104">
        <v>46113.362500000003</v>
      </c>
      <c r="X17">
        <v>1559117</v>
      </c>
      <c r="Y17" t="s">
        <v>4728</v>
      </c>
      <c r="Z17" t="s">
        <v>54</v>
      </c>
      <c r="AA17" t="s">
        <v>13</v>
      </c>
      <c r="AD17" t="s">
        <v>4754</v>
      </c>
      <c r="AF17" t="s">
        <v>1910</v>
      </c>
      <c r="AG17" t="s">
        <v>1132</v>
      </c>
      <c r="AJ17" t="s">
        <v>5314</v>
      </c>
      <c r="AK17" s="104">
        <v>46113.35833333333</v>
      </c>
      <c r="AL17">
        <v>610874</v>
      </c>
      <c r="AM17" t="s">
        <v>4728</v>
      </c>
      <c r="AN17" t="s">
        <v>13</v>
      </c>
      <c r="AO17" t="s">
        <v>4812</v>
      </c>
      <c r="AR17" t="s">
        <v>5932</v>
      </c>
      <c r="AT17" t="s">
        <v>1584</v>
      </c>
      <c r="AX17" t="s">
        <v>5965</v>
      </c>
      <c r="AY17" s="104">
        <v>46113.348611111112</v>
      </c>
      <c r="AZ17">
        <v>364120</v>
      </c>
      <c r="BA17" t="s">
        <v>4728</v>
      </c>
      <c r="BB17" t="s">
        <v>5989</v>
      </c>
      <c r="BF17" t="s">
        <v>5931</v>
      </c>
      <c r="BH17" t="s">
        <v>2624</v>
      </c>
      <c r="BL17" t="s">
        <v>7593</v>
      </c>
      <c r="BM17" s="104">
        <v>46113.363888888889</v>
      </c>
      <c r="BN17">
        <v>262175</v>
      </c>
      <c r="BO17" t="s">
        <v>4728</v>
      </c>
      <c r="BP17" t="s">
        <v>5592</v>
      </c>
      <c r="BT17" t="s">
        <v>5931</v>
      </c>
    </row>
    <row r="18" spans="2:72" x14ac:dyDescent="0.25">
      <c r="B18" t="s">
        <v>1379</v>
      </c>
      <c r="C18" s="151" cm="1">
        <f t="array" ref="C18">SUMPRODUCT(
  ((TRIM(Q:Q)=B18)+(TRIM(R:R)=B18)+(TRIM(S:S)=B18)+(TRIM(T:T)=B18)) *
  ((ISNUMBER(SEARCH("WIB service",TRIM(Z:Z)))) + (ISNUMBER(SEARCH("WIB service",TRIM(AA:AA)))) +
   (ISNUMBER(SEARCH("WIB service",TRIM(AB:AB)))) + (ISNUMBER(SEARCH("WIB service",TRIM(AC:AC)))))
)</f>
        <v>0</v>
      </c>
      <c r="D18" s="57" cm="1">
        <f t="array" ref="D18">SUMPRODUCT(
  ((TRIM(AF:AF)=B18)+(TRIM(AG:AG)=B18)+(TRIM(AH:AH)=B18)+(TRIM(AI:AI)=B18)) *
  ((ISNUMBER(SEARCH("WIB service",TRIM(AN:AN)))) + (ISNUMBER(SEARCH("WIB service",TRIM(AO:AO)))) +
   (ISNUMBER(SEARCH("WIB service",TRIM(AP:AP)))) + (ISNUMBER(SEARCH("WIB service",TRIM(AQ:AQ)))))
)</f>
        <v>0</v>
      </c>
      <c r="E18" s="57" cm="1">
        <f t="array" ref="E18">SUMPRODUCT(
  ((TRIM(AT:AT)=B18)+(TRIM(AU:AU)=B18)+(TRIM(AV:AV)=B18)+(TRIM(AW:AW)=B18)) *
  ((ISNUMBER(SEARCH("WIB service",TRIM(BB:BB)))) + (ISNUMBER(SEARCH("WIB service",TRIM(BC:BC)))) +
   (ISNUMBER(SEARCH("WIB service",TRIM(BD:BD)))) + (ISNUMBER(SEARCH("WIB service",TRIM(BE:BE)))))
)</f>
        <v>0</v>
      </c>
      <c r="F18" s="57" cm="1">
        <f t="array" ref="F18">SUMPRODUCT(
  ((TRIM(BH:BH)=B18)+(TRIM(BI:BI)=B18)+(TRIM(BJ:BJ)=B18)+(TRIM(BK:BK)=B18)) *
  ((ISNUMBER(SEARCH("WIB service",TRIM(BP:BP)))) + (ISNUMBER(SEARCH("WIB service",TRIM(BQ:BQ)))) +
   (ISNUMBER(SEARCH("WIB service",TRIM(BR:BR)))) + (ISNUMBER(SEARCH("WIB service",TRIM(BS:BS)))))
)</f>
        <v>0</v>
      </c>
      <c r="G18" s="57">
        <f t="shared" si="0"/>
        <v>0</v>
      </c>
      <c r="L18" t="b">
        <v>0</v>
      </c>
      <c r="M18" t="b">
        <v>0</v>
      </c>
      <c r="N18" t="b">
        <v>0</v>
      </c>
      <c r="O18" t="b">
        <v>0</v>
      </c>
      <c r="Q18" t="s">
        <v>81</v>
      </c>
      <c r="V18" t="s">
        <v>4747</v>
      </c>
      <c r="W18" s="104">
        <v>46113.363194444442</v>
      </c>
      <c r="X18">
        <v>256581</v>
      </c>
      <c r="Y18" t="s">
        <v>4728</v>
      </c>
      <c r="Z18" t="s">
        <v>54</v>
      </c>
      <c r="AD18" t="s">
        <v>4736</v>
      </c>
      <c r="AF18" t="s">
        <v>2401</v>
      </c>
      <c r="AG18" t="s">
        <v>868</v>
      </c>
      <c r="AJ18" t="s">
        <v>4921</v>
      </c>
      <c r="AK18" s="104">
        <v>46113.36041666667</v>
      </c>
      <c r="AL18">
        <v>212986</v>
      </c>
      <c r="AM18" t="s">
        <v>4728</v>
      </c>
      <c r="AN18" t="s">
        <v>42</v>
      </c>
      <c r="AO18" t="s">
        <v>13</v>
      </c>
      <c r="AR18" t="s">
        <v>5933</v>
      </c>
      <c r="AT18" t="s">
        <v>1132</v>
      </c>
      <c r="AU18" t="s">
        <v>1910</v>
      </c>
      <c r="AX18" t="s">
        <v>4755</v>
      </c>
      <c r="AY18" s="104">
        <v>46113.348611111112</v>
      </c>
      <c r="AZ18">
        <v>735164</v>
      </c>
      <c r="BA18" t="s">
        <v>4728</v>
      </c>
      <c r="BB18" t="s">
        <v>5989</v>
      </c>
      <c r="BC18" t="s">
        <v>4812</v>
      </c>
      <c r="BF18" t="s">
        <v>6307</v>
      </c>
      <c r="BH18" t="s">
        <v>496</v>
      </c>
      <c r="BL18" t="s">
        <v>4885</v>
      </c>
      <c r="BM18" s="104">
        <v>46113.365277777775</v>
      </c>
      <c r="BN18">
        <v>766002</v>
      </c>
      <c r="BO18" t="s">
        <v>4728</v>
      </c>
      <c r="BP18" t="s">
        <v>5592</v>
      </c>
      <c r="BT18" t="s">
        <v>6069</v>
      </c>
    </row>
    <row r="19" spans="2:72" x14ac:dyDescent="0.25">
      <c r="B19" t="s">
        <v>516</v>
      </c>
      <c r="C19" s="151" cm="1">
        <f t="array" ref="C19">SUMPRODUCT(
  ((TRIM(Q:Q)=B19)+(TRIM(R:R)=B19)+(TRIM(S:S)=B19)+(TRIM(T:T)=B19)) *
  ((ISNUMBER(SEARCH("WIB service",TRIM(Z:Z)))) + (ISNUMBER(SEARCH("WIB service",TRIM(AA:AA)))) +
   (ISNUMBER(SEARCH("WIB service",TRIM(AB:AB)))) + (ISNUMBER(SEARCH("WIB service",TRIM(AC:AC)))))
)</f>
        <v>0</v>
      </c>
      <c r="D19" s="57" cm="1">
        <f t="array" ref="D19">SUMPRODUCT(
  ((TRIM(AF:AF)=B19)+(TRIM(AG:AG)=B19)+(TRIM(AH:AH)=B19)+(TRIM(AI:AI)=B19)) *
  ((ISNUMBER(SEARCH("WIB service",TRIM(AN:AN)))) + (ISNUMBER(SEARCH("WIB service",TRIM(AO:AO)))) +
   (ISNUMBER(SEARCH("WIB service",TRIM(AP:AP)))) + (ISNUMBER(SEARCH("WIB service",TRIM(AQ:AQ)))))
)</f>
        <v>3</v>
      </c>
      <c r="E19" s="57" cm="1">
        <f t="array" ref="E19">SUMPRODUCT(
  ((TRIM(AT:AT)=B19)+(TRIM(AU:AU)=B19)+(TRIM(AV:AV)=B19)+(TRIM(AW:AW)=B19)) *
  ((ISNUMBER(SEARCH("WIB service",TRIM(BB:BB)))) + (ISNUMBER(SEARCH("WIB service",TRIM(BC:BC)))) +
   (ISNUMBER(SEARCH("WIB service",TRIM(BD:BD)))) + (ISNUMBER(SEARCH("WIB service",TRIM(BE:BE)))))
)</f>
        <v>26</v>
      </c>
      <c r="F19" s="57" cm="1">
        <f t="array" ref="F19">SUMPRODUCT(
  ((TRIM(BH:BH)=B19)+(TRIM(BI:BI)=B19)+(TRIM(BJ:BJ)=B19)+(TRIM(BK:BK)=B19)) *
  ((ISNUMBER(SEARCH("WIB service",TRIM(BP:BP)))) + (ISNUMBER(SEARCH("WIB service",TRIM(BQ:BQ)))) +
   (ISNUMBER(SEARCH("WIB service",TRIM(BR:BR)))) + (ISNUMBER(SEARCH("WIB service",TRIM(BS:BS)))))
)</f>
        <v>0</v>
      </c>
      <c r="G19" s="57">
        <f t="shared" si="0"/>
        <v>29</v>
      </c>
      <c r="L19" t="b">
        <v>0</v>
      </c>
      <c r="M19" t="b">
        <v>0</v>
      </c>
      <c r="N19" t="b">
        <v>0</v>
      </c>
      <c r="O19" t="b">
        <v>0</v>
      </c>
      <c r="Q19" t="s">
        <v>77</v>
      </c>
      <c r="V19" t="s">
        <v>4755</v>
      </c>
      <c r="W19" s="104">
        <v>46113.366666666669</v>
      </c>
      <c r="X19">
        <v>62440</v>
      </c>
      <c r="Y19" t="s">
        <v>4728</v>
      </c>
      <c r="Z19" t="s">
        <v>54</v>
      </c>
      <c r="AD19" t="s">
        <v>4756</v>
      </c>
      <c r="AF19" t="s">
        <v>77</v>
      </c>
      <c r="AG19" t="s">
        <v>637</v>
      </c>
      <c r="AJ19" t="s">
        <v>4753</v>
      </c>
      <c r="AK19" s="104">
        <v>46113.362500000003</v>
      </c>
      <c r="AL19">
        <v>1559117</v>
      </c>
      <c r="AM19" t="s">
        <v>4728</v>
      </c>
      <c r="AN19" t="s">
        <v>54</v>
      </c>
      <c r="AO19" t="s">
        <v>13</v>
      </c>
      <c r="AR19" t="s">
        <v>4754</v>
      </c>
      <c r="AT19" t="s">
        <v>1134</v>
      </c>
      <c r="AX19" t="s">
        <v>4903</v>
      </c>
      <c r="AY19" s="104">
        <v>46113.351388888892</v>
      </c>
      <c r="AZ19">
        <v>582802</v>
      </c>
      <c r="BA19" t="s">
        <v>4728</v>
      </c>
      <c r="BB19" t="s">
        <v>5989</v>
      </c>
      <c r="BF19" t="s">
        <v>5966</v>
      </c>
      <c r="BH19" t="s">
        <v>1507</v>
      </c>
      <c r="BL19" t="s">
        <v>4814</v>
      </c>
      <c r="BM19" s="104">
        <v>46113.368055555555</v>
      </c>
      <c r="BN19">
        <v>152593</v>
      </c>
      <c r="BO19" t="s">
        <v>4728</v>
      </c>
      <c r="BP19" t="s">
        <v>5592</v>
      </c>
      <c r="BT19" t="s">
        <v>5950</v>
      </c>
    </row>
    <row r="20" spans="2:72" x14ac:dyDescent="0.25">
      <c r="B20" t="s">
        <v>1531</v>
      </c>
      <c r="C20" s="151" cm="1">
        <f t="array" ref="C20">SUMPRODUCT(
  ((TRIM(Q:Q)=B20)+(TRIM(R:R)=B20)+(TRIM(S:S)=B20)+(TRIM(T:T)=B20)) *
  ((ISNUMBER(SEARCH("WIB service",TRIM(Z:Z)))) + (ISNUMBER(SEARCH("WIB service",TRIM(AA:AA)))) +
   (ISNUMBER(SEARCH("WIB service",TRIM(AB:AB)))) + (ISNUMBER(SEARCH("WIB service",TRIM(AC:AC)))))
)</f>
        <v>0</v>
      </c>
      <c r="D20" s="57" cm="1">
        <f t="array" ref="D20">SUMPRODUCT(
  ((TRIM(AF:AF)=B20)+(TRIM(AG:AG)=B20)+(TRIM(AH:AH)=B20)+(TRIM(AI:AI)=B20)) *
  ((ISNUMBER(SEARCH("WIB service",TRIM(AN:AN)))) + (ISNUMBER(SEARCH("WIB service",TRIM(AO:AO)))) +
   (ISNUMBER(SEARCH("WIB service",TRIM(AP:AP)))) + (ISNUMBER(SEARCH("WIB service",TRIM(AQ:AQ)))))
)</f>
        <v>2</v>
      </c>
      <c r="E20" s="57" cm="1">
        <f t="array" ref="E20">SUMPRODUCT(
  ((TRIM(AT:AT)=B20)+(TRIM(AU:AU)=B20)+(TRIM(AV:AV)=B20)+(TRIM(AW:AW)=B20)) *
  ((ISNUMBER(SEARCH("WIB service",TRIM(BB:BB)))) + (ISNUMBER(SEARCH("WIB service",TRIM(BC:BC)))) +
   (ISNUMBER(SEARCH("WIB service",TRIM(BD:BD)))) + (ISNUMBER(SEARCH("WIB service",TRIM(BE:BE)))))
)</f>
        <v>13</v>
      </c>
      <c r="F20" s="57" cm="1">
        <f t="array" ref="F20">SUMPRODUCT(
  ((TRIM(BH:BH)=B20)+(TRIM(BI:BI)=B20)+(TRIM(BJ:BJ)=B20)+(TRIM(BK:BK)=B20)) *
  ((ISNUMBER(SEARCH("WIB service",TRIM(BP:BP)))) + (ISNUMBER(SEARCH("WIB service",TRIM(BQ:BQ)))) +
   (ISNUMBER(SEARCH("WIB service",TRIM(BR:BR)))) + (ISNUMBER(SEARCH("WIB service",TRIM(BS:BS)))))
)</f>
        <v>2</v>
      </c>
      <c r="G20" s="57">
        <f t="shared" si="0"/>
        <v>17</v>
      </c>
      <c r="L20" t="b">
        <v>0</v>
      </c>
      <c r="M20" t="b">
        <v>0</v>
      </c>
      <c r="N20" t="b">
        <v>0</v>
      </c>
      <c r="O20" t="b">
        <v>0</v>
      </c>
      <c r="Q20" t="s">
        <v>205</v>
      </c>
      <c r="V20" t="s">
        <v>4755</v>
      </c>
      <c r="W20" s="104">
        <v>46113.367361111108</v>
      </c>
      <c r="X20">
        <v>62644</v>
      </c>
      <c r="Y20" t="s">
        <v>4728</v>
      </c>
      <c r="Z20" t="s">
        <v>54</v>
      </c>
      <c r="AD20" t="s">
        <v>4756</v>
      </c>
      <c r="AF20" t="s">
        <v>2561</v>
      </c>
      <c r="AJ20" t="s">
        <v>4877</v>
      </c>
      <c r="AK20" s="104">
        <v>46113.363194444442</v>
      </c>
      <c r="AL20">
        <v>324483</v>
      </c>
      <c r="AM20" t="s">
        <v>4728</v>
      </c>
      <c r="AN20" t="s">
        <v>13</v>
      </c>
      <c r="AR20" t="s">
        <v>5931</v>
      </c>
      <c r="AT20" t="s">
        <v>1276</v>
      </c>
      <c r="AX20" t="s">
        <v>4854</v>
      </c>
      <c r="AY20" s="104">
        <v>46113.351388888892</v>
      </c>
      <c r="AZ20">
        <v>298954</v>
      </c>
      <c r="BA20" t="s">
        <v>4728</v>
      </c>
      <c r="BB20" t="s">
        <v>5989</v>
      </c>
      <c r="BF20" t="s">
        <v>5931</v>
      </c>
      <c r="BH20" t="s">
        <v>852</v>
      </c>
      <c r="BL20" t="s">
        <v>4776</v>
      </c>
      <c r="BM20" s="104">
        <v>46113.370138888888</v>
      </c>
      <c r="BN20">
        <v>273549</v>
      </c>
      <c r="BO20" t="s">
        <v>4728</v>
      </c>
      <c r="BP20" t="s">
        <v>5592</v>
      </c>
      <c r="BT20" t="s">
        <v>5924</v>
      </c>
    </row>
    <row r="21" spans="2:72" x14ac:dyDescent="0.25">
      <c r="B21" t="s">
        <v>264</v>
      </c>
      <c r="C21" s="151" cm="1">
        <f t="array" ref="C21">SUMPRODUCT(
  ((TRIM(Q:Q)=B21)+(TRIM(R:R)=B21)+(TRIM(S:S)=B21)+(TRIM(T:T)=B21)) *
  ((ISNUMBER(SEARCH("WIB service",TRIM(Z:Z)))) + (ISNUMBER(SEARCH("WIB service",TRIM(AA:AA)))) +
   (ISNUMBER(SEARCH("WIB service",TRIM(AB:AB)))) + (ISNUMBER(SEARCH("WIB service",TRIM(AC:AC)))))
)</f>
        <v>44</v>
      </c>
      <c r="D21" s="57" cm="1">
        <f t="array" ref="D21">SUMPRODUCT(
  ((TRIM(AF:AF)=B21)+(TRIM(AG:AG)=B21)+(TRIM(AH:AH)=B21)+(TRIM(AI:AI)=B21)) *
  ((ISNUMBER(SEARCH("WIB service",TRIM(AN:AN)))) + (ISNUMBER(SEARCH("WIB service",TRIM(AO:AO)))) +
   (ISNUMBER(SEARCH("WIB service",TRIM(AP:AP)))) + (ISNUMBER(SEARCH("WIB service",TRIM(AQ:AQ)))))
)</f>
        <v>19</v>
      </c>
      <c r="E21" s="57" cm="1">
        <f t="array" ref="E21">SUMPRODUCT(
  ((TRIM(AT:AT)=B21)+(TRIM(AU:AU)=B21)+(TRIM(AV:AV)=B21)+(TRIM(AW:AW)=B21)) *
  ((ISNUMBER(SEARCH("WIB service",TRIM(BB:BB)))) + (ISNUMBER(SEARCH("WIB service",TRIM(BC:BC)))) +
   (ISNUMBER(SEARCH("WIB service",TRIM(BD:BD)))) + (ISNUMBER(SEARCH("WIB service",TRIM(BE:BE)))))
)</f>
        <v>79</v>
      </c>
      <c r="F21" s="57" cm="1">
        <f t="array" ref="F21">SUMPRODUCT(
  ((TRIM(BH:BH)=B21)+(TRIM(BI:BI)=B21)+(TRIM(BJ:BJ)=B21)+(TRIM(BK:BK)=B21)) *
  ((ISNUMBER(SEARCH("WIB service",TRIM(BP:BP)))) + (ISNUMBER(SEARCH("WIB service",TRIM(BQ:BQ)))) +
   (ISNUMBER(SEARCH("WIB service",TRIM(BR:BR)))) + (ISNUMBER(SEARCH("WIB service",TRIM(BS:BS)))))
)</f>
        <v>32</v>
      </c>
      <c r="G21" s="57">
        <f t="shared" si="0"/>
        <v>174</v>
      </c>
      <c r="L21" t="b">
        <v>0</v>
      </c>
      <c r="M21" t="b">
        <v>0</v>
      </c>
      <c r="N21" t="b">
        <v>0</v>
      </c>
      <c r="O21" t="b">
        <v>0</v>
      </c>
      <c r="Q21" t="s">
        <v>81</v>
      </c>
      <c r="R21" t="s">
        <v>220</v>
      </c>
      <c r="V21" t="s">
        <v>4757</v>
      </c>
      <c r="W21" s="104">
        <v>46113.371527777781</v>
      </c>
      <c r="X21">
        <v>457737</v>
      </c>
      <c r="Y21" t="s">
        <v>4728</v>
      </c>
      <c r="Z21" t="s">
        <v>54</v>
      </c>
      <c r="AA21" t="s">
        <v>4731</v>
      </c>
      <c r="AD21" t="s">
        <v>4750</v>
      </c>
      <c r="AF21" t="s">
        <v>852</v>
      </c>
      <c r="AJ21" t="s">
        <v>4782</v>
      </c>
      <c r="AK21" s="104">
        <v>46113.363194444442</v>
      </c>
      <c r="AL21">
        <v>456835</v>
      </c>
      <c r="AM21" t="s">
        <v>4728</v>
      </c>
      <c r="AN21" t="s">
        <v>13</v>
      </c>
      <c r="AR21" t="s">
        <v>5934</v>
      </c>
      <c r="AT21" t="s">
        <v>836</v>
      </c>
      <c r="AX21" t="s">
        <v>7079</v>
      </c>
      <c r="AY21" s="104">
        <v>46113.352777777778</v>
      </c>
      <c r="AZ21">
        <v>1838333</v>
      </c>
      <c r="BA21" t="s">
        <v>4761</v>
      </c>
      <c r="BB21" t="s">
        <v>5989</v>
      </c>
      <c r="BF21" t="s">
        <v>5966</v>
      </c>
      <c r="BH21" t="s">
        <v>1732</v>
      </c>
      <c r="BL21" t="s">
        <v>4806</v>
      </c>
      <c r="BM21" s="104">
        <v>46113.37222222222</v>
      </c>
      <c r="BN21">
        <v>448933</v>
      </c>
      <c r="BO21" t="s">
        <v>4728</v>
      </c>
      <c r="BP21" t="s">
        <v>5592</v>
      </c>
      <c r="BT21" t="s">
        <v>5942</v>
      </c>
    </row>
    <row r="22" spans="2:72" x14ac:dyDescent="0.25">
      <c r="B22" t="s">
        <v>298</v>
      </c>
      <c r="C22" s="151" cm="1">
        <f t="array" ref="C22">SUMPRODUCT(
  ((TRIM(Q:Q)=B22)+(TRIM(R:R)=B22)+(TRIM(S:S)=B22)+(TRIM(T:T)=B22)) *
  ((ISNUMBER(SEARCH("WIB service",TRIM(Z:Z)))) + (ISNUMBER(SEARCH("WIB service",TRIM(AA:AA)))) +
   (ISNUMBER(SEARCH("WIB service",TRIM(AB:AB)))) + (ISNUMBER(SEARCH("WIB service",TRIM(AC:AC)))))
)</f>
        <v>0</v>
      </c>
      <c r="D22" s="57" cm="1">
        <f t="array" ref="D22">SUMPRODUCT(
  ((TRIM(AF:AF)=B22)+(TRIM(AG:AG)=B22)+(TRIM(AH:AH)=B22)+(TRIM(AI:AI)=B22)) *
  ((ISNUMBER(SEARCH("WIB service",TRIM(AN:AN)))) + (ISNUMBER(SEARCH("WIB service",TRIM(AO:AO)))) +
   (ISNUMBER(SEARCH("WIB service",TRIM(AP:AP)))) + (ISNUMBER(SEARCH("WIB service",TRIM(AQ:AQ)))))
)</f>
        <v>0</v>
      </c>
      <c r="E22" s="57" cm="1">
        <f t="array" ref="E22">SUMPRODUCT(
  ((TRIM(AT:AT)=B22)+(TRIM(AU:AU)=B22)+(TRIM(AV:AV)=B22)+(TRIM(AW:AW)=B22)) *
  ((ISNUMBER(SEARCH("WIB service",TRIM(BB:BB)))) + (ISNUMBER(SEARCH("WIB service",TRIM(BC:BC)))) +
   (ISNUMBER(SEARCH("WIB service",TRIM(BD:BD)))) + (ISNUMBER(SEARCH("WIB service",TRIM(BE:BE)))))
)</f>
        <v>7</v>
      </c>
      <c r="F22" s="57" cm="1">
        <f t="array" ref="F22">SUMPRODUCT(
  ((TRIM(BH:BH)=B22)+(TRIM(BI:BI)=B22)+(TRIM(BJ:BJ)=B22)+(TRIM(BK:BK)=B22)) *
  ((ISNUMBER(SEARCH("WIB service",TRIM(BP:BP)))) + (ISNUMBER(SEARCH("WIB service",TRIM(BQ:BQ)))) +
   (ISNUMBER(SEARCH("WIB service",TRIM(BR:BR)))) + (ISNUMBER(SEARCH("WIB service",TRIM(BS:BS)))))
)</f>
        <v>2</v>
      </c>
      <c r="G22" s="57">
        <f t="shared" si="0"/>
        <v>9</v>
      </c>
      <c r="L22" t="b">
        <v>0</v>
      </c>
      <c r="M22" t="b">
        <v>1</v>
      </c>
      <c r="N22" t="b">
        <v>0</v>
      </c>
      <c r="O22" t="b">
        <v>0</v>
      </c>
      <c r="Q22" t="s">
        <v>77</v>
      </c>
      <c r="V22" t="s">
        <v>4758</v>
      </c>
      <c r="W22" s="104">
        <v>46113.373611111114</v>
      </c>
      <c r="X22">
        <v>144080</v>
      </c>
      <c r="Y22" t="s">
        <v>4728</v>
      </c>
      <c r="Z22" t="s">
        <v>54</v>
      </c>
      <c r="AD22" t="s">
        <v>4736</v>
      </c>
      <c r="AF22" t="s">
        <v>1507</v>
      </c>
      <c r="AJ22" t="s">
        <v>5246</v>
      </c>
      <c r="AK22" s="104">
        <v>46113.363888888889</v>
      </c>
      <c r="AL22">
        <v>188337</v>
      </c>
      <c r="AM22" t="s">
        <v>4728</v>
      </c>
      <c r="AN22" t="s">
        <v>13</v>
      </c>
      <c r="AR22" t="s">
        <v>5918</v>
      </c>
      <c r="AT22" t="s">
        <v>2559</v>
      </c>
      <c r="AX22" t="s">
        <v>4782</v>
      </c>
      <c r="AY22" s="104">
        <v>46113.352777777778</v>
      </c>
      <c r="AZ22">
        <v>404235</v>
      </c>
      <c r="BA22" t="s">
        <v>4728</v>
      </c>
      <c r="BB22" t="s">
        <v>5989</v>
      </c>
      <c r="BF22" t="s">
        <v>5931</v>
      </c>
      <c r="BH22" t="s">
        <v>1507</v>
      </c>
      <c r="BL22" t="s">
        <v>5936</v>
      </c>
      <c r="BM22" s="104">
        <v>46113.37222222222</v>
      </c>
      <c r="BN22">
        <v>1327455</v>
      </c>
      <c r="BO22" t="s">
        <v>4761</v>
      </c>
      <c r="BP22" t="s">
        <v>5592</v>
      </c>
      <c r="BT22" t="s">
        <v>5942</v>
      </c>
    </row>
    <row r="23" spans="2:72" x14ac:dyDescent="0.25">
      <c r="B23" t="s">
        <v>308</v>
      </c>
      <c r="C23" s="151" cm="1">
        <f t="array" ref="C23">SUMPRODUCT(
  ((TRIM(Q:Q)=B23)+(TRIM(R:R)=B23)+(TRIM(S:S)=B23)+(TRIM(T:T)=B23)) *
  ((ISNUMBER(SEARCH("WIB service",TRIM(Z:Z)))) + (ISNUMBER(SEARCH("WIB service",TRIM(AA:AA)))) +
   (ISNUMBER(SEARCH("WIB service",TRIM(AB:AB)))) + (ISNUMBER(SEARCH("WIB service",TRIM(AC:AC)))))
)</f>
        <v>1</v>
      </c>
      <c r="D23" s="57" cm="1">
        <f t="array" ref="D23">SUMPRODUCT(
  ((TRIM(AF:AF)=B23)+(TRIM(AG:AG)=B23)+(TRIM(AH:AH)=B23)+(TRIM(AI:AI)=B23)) *
  ((ISNUMBER(SEARCH("WIB service",TRIM(AN:AN)))) + (ISNUMBER(SEARCH("WIB service",TRIM(AO:AO)))) +
   (ISNUMBER(SEARCH("WIB service",TRIM(AP:AP)))) + (ISNUMBER(SEARCH("WIB service",TRIM(AQ:AQ)))))
)</f>
        <v>2</v>
      </c>
      <c r="E23" s="57" cm="1">
        <f t="array" ref="E23">SUMPRODUCT(
  ((TRIM(AT:AT)=B23)+(TRIM(AU:AU)=B23)+(TRIM(AV:AV)=B23)+(TRIM(AW:AW)=B23)) *
  ((ISNUMBER(SEARCH("WIB service",TRIM(BB:BB)))) + (ISNUMBER(SEARCH("WIB service",TRIM(BC:BC)))) +
   (ISNUMBER(SEARCH("WIB service",TRIM(BD:BD)))) + (ISNUMBER(SEARCH("WIB service",TRIM(BE:BE)))))
)</f>
        <v>11</v>
      </c>
      <c r="F23" s="57" cm="1">
        <f t="array" ref="F23">SUMPRODUCT(
  ((TRIM(BH:BH)=B23)+(TRIM(BI:BI)=B23)+(TRIM(BJ:BJ)=B23)+(TRIM(BK:BK)=B23)) *
  ((ISNUMBER(SEARCH("WIB service",TRIM(BP:BP)))) + (ISNUMBER(SEARCH("WIB service",TRIM(BQ:BQ)))) +
   (ISNUMBER(SEARCH("WIB service",TRIM(BR:BR)))) + (ISNUMBER(SEARCH("WIB service",TRIM(BS:BS)))))
)</f>
        <v>1</v>
      </c>
      <c r="G23" s="57">
        <f t="shared" si="0"/>
        <v>15</v>
      </c>
      <c r="L23" t="b">
        <v>0</v>
      </c>
      <c r="M23" t="b">
        <v>0</v>
      </c>
      <c r="N23" t="b">
        <v>0</v>
      </c>
      <c r="O23" t="b">
        <v>0</v>
      </c>
      <c r="Q23" t="s">
        <v>250</v>
      </c>
      <c r="R23" t="s">
        <v>211</v>
      </c>
      <c r="V23" t="s">
        <v>4759</v>
      </c>
      <c r="W23" s="104">
        <v>46113.375</v>
      </c>
      <c r="X23">
        <v>1387321</v>
      </c>
      <c r="Y23" t="s">
        <v>4728</v>
      </c>
      <c r="Z23" t="s">
        <v>54</v>
      </c>
      <c r="AA23" t="s">
        <v>4731</v>
      </c>
      <c r="AD23" t="s">
        <v>4760</v>
      </c>
      <c r="AF23" t="s">
        <v>1584</v>
      </c>
      <c r="AJ23" t="s">
        <v>4762</v>
      </c>
      <c r="AK23" s="104">
        <v>46113.368055555555</v>
      </c>
      <c r="AL23">
        <v>449295</v>
      </c>
      <c r="AM23" t="s">
        <v>4761</v>
      </c>
      <c r="AN23" t="s">
        <v>13</v>
      </c>
      <c r="AR23" t="s">
        <v>5924</v>
      </c>
      <c r="AT23" t="s">
        <v>1894</v>
      </c>
      <c r="AX23" t="s">
        <v>5414</v>
      </c>
      <c r="AY23" s="104">
        <v>46113.353472222225</v>
      </c>
      <c r="AZ23">
        <v>736051</v>
      </c>
      <c r="BA23" t="s">
        <v>4728</v>
      </c>
      <c r="BB23" t="s">
        <v>5989</v>
      </c>
      <c r="BF23" t="s">
        <v>5942</v>
      </c>
      <c r="BH23" t="s">
        <v>2600</v>
      </c>
      <c r="BL23" t="s">
        <v>4755</v>
      </c>
      <c r="BM23" s="104">
        <v>46113.37222222222</v>
      </c>
      <c r="BN23">
        <v>144012</v>
      </c>
      <c r="BO23" t="s">
        <v>4728</v>
      </c>
      <c r="BP23" t="s">
        <v>5592</v>
      </c>
      <c r="BT23" t="s">
        <v>5918</v>
      </c>
    </row>
    <row r="24" spans="2:72" x14ac:dyDescent="0.25">
      <c r="B24" t="s">
        <v>432</v>
      </c>
      <c r="C24" s="151" cm="1">
        <f t="array" ref="C24">SUMPRODUCT(
  ((TRIM(Q:Q)=B24)+(TRIM(R:R)=B24)+(TRIM(S:S)=B24)+(TRIM(T:T)=B24)) *
  ((ISNUMBER(SEARCH("WIB service",TRIM(Z:Z)))) + (ISNUMBER(SEARCH("WIB service",TRIM(AA:AA)))) +
   (ISNUMBER(SEARCH("WIB service",TRIM(AB:AB)))) + (ISNUMBER(SEARCH("WIB service",TRIM(AC:AC)))))
)</f>
        <v>0</v>
      </c>
      <c r="D24" s="57" cm="1">
        <f t="array" ref="D24">SUMPRODUCT(
  ((TRIM(AF:AF)=B24)+(TRIM(AG:AG)=B24)+(TRIM(AH:AH)=B24)+(TRIM(AI:AI)=B24)) *
  ((ISNUMBER(SEARCH("WIB service",TRIM(AN:AN)))) + (ISNUMBER(SEARCH("WIB service",TRIM(AO:AO)))) +
   (ISNUMBER(SEARCH("WIB service",TRIM(AP:AP)))) + (ISNUMBER(SEARCH("WIB service",TRIM(AQ:AQ)))))
)</f>
        <v>3</v>
      </c>
      <c r="E24" s="57" cm="1">
        <f t="array" ref="E24">SUMPRODUCT(
  ((TRIM(AT:AT)=B24)+(TRIM(AU:AU)=B24)+(TRIM(AV:AV)=B24)+(TRIM(AW:AW)=B24)) *
  ((ISNUMBER(SEARCH("WIB service",TRIM(BB:BB)))) + (ISNUMBER(SEARCH("WIB service",TRIM(BC:BC)))) +
   (ISNUMBER(SEARCH("WIB service",TRIM(BD:BD)))) + (ISNUMBER(SEARCH("WIB service",TRIM(BE:BE)))))
)</f>
        <v>28</v>
      </c>
      <c r="F24" s="57" cm="1">
        <f t="array" ref="F24">SUMPRODUCT(
  ((TRIM(BH:BH)=B24)+(TRIM(BI:BI)=B24)+(TRIM(BJ:BJ)=B24)+(TRIM(BK:BK)=B24)) *
  ((ISNUMBER(SEARCH("WIB service",TRIM(BP:BP)))) + (ISNUMBER(SEARCH("WIB service",TRIM(BQ:BQ)))) +
   (ISNUMBER(SEARCH("WIB service",TRIM(BR:BR)))) + (ISNUMBER(SEARCH("WIB service",TRIM(BS:BS)))))
)</f>
        <v>2</v>
      </c>
      <c r="G24" s="57">
        <f t="shared" si="0"/>
        <v>33</v>
      </c>
      <c r="L24" t="b">
        <v>0</v>
      </c>
      <c r="M24" t="b">
        <v>1</v>
      </c>
      <c r="N24" t="b">
        <v>0</v>
      </c>
      <c r="O24" t="b">
        <v>0</v>
      </c>
      <c r="Q24" t="s">
        <v>79</v>
      </c>
      <c r="R24" t="s">
        <v>220</v>
      </c>
      <c r="V24" t="s">
        <v>4757</v>
      </c>
      <c r="W24" s="104">
        <v>46113.379166666666</v>
      </c>
      <c r="X24">
        <v>767128</v>
      </c>
      <c r="Y24" t="s">
        <v>4761</v>
      </c>
      <c r="Z24" t="s">
        <v>54</v>
      </c>
      <c r="AA24" t="s">
        <v>4731</v>
      </c>
      <c r="AD24" t="s">
        <v>4750</v>
      </c>
      <c r="AF24" t="s">
        <v>5935</v>
      </c>
      <c r="AG24" t="s">
        <v>2357</v>
      </c>
      <c r="AJ24" t="s">
        <v>5936</v>
      </c>
      <c r="AK24" s="104">
        <v>46113.369444444441</v>
      </c>
      <c r="AL24">
        <v>254195</v>
      </c>
      <c r="AM24" t="s">
        <v>4728</v>
      </c>
      <c r="AN24" t="s">
        <v>42</v>
      </c>
      <c r="AO24" t="s">
        <v>13</v>
      </c>
      <c r="AR24" t="s">
        <v>5937</v>
      </c>
      <c r="AT24" t="s">
        <v>551</v>
      </c>
      <c r="AX24" t="s">
        <v>5101</v>
      </c>
      <c r="AY24" s="104">
        <v>46113.354166666664</v>
      </c>
      <c r="AZ24">
        <v>97773</v>
      </c>
      <c r="BA24" t="s">
        <v>4728</v>
      </c>
      <c r="BB24" t="s">
        <v>5989</v>
      </c>
      <c r="BF24" t="s">
        <v>5925</v>
      </c>
      <c r="BH24" t="s">
        <v>2561</v>
      </c>
      <c r="BL24" t="s">
        <v>4755</v>
      </c>
      <c r="BM24" s="104">
        <v>46113.373611111114</v>
      </c>
      <c r="BN24">
        <v>286774</v>
      </c>
      <c r="BO24" t="s">
        <v>4728</v>
      </c>
      <c r="BP24" t="s">
        <v>5592</v>
      </c>
      <c r="BT24" t="s">
        <v>5918</v>
      </c>
    </row>
    <row r="25" spans="2:72" x14ac:dyDescent="0.25">
      <c r="B25" t="s">
        <v>8271</v>
      </c>
      <c r="C25" s="151" cm="1">
        <f t="array" ref="C25">SUMPRODUCT(
  ((TRIM(Q:Q)=B25)+(TRIM(R:R)=B25)+(TRIM(S:S)=B25)+(TRIM(T:T)=B25)) *
  ((ISNUMBER(SEARCH("WIB service",TRIM(Z:Z)))) + (ISNUMBER(SEARCH("WIB service",TRIM(AA:AA)))) +
   (ISNUMBER(SEARCH("WIB service",TRIM(AB:AB)))) + (ISNUMBER(SEARCH("WIB service",TRIM(AC:AC)))))
)</f>
        <v>0</v>
      </c>
      <c r="D25" s="57" cm="1">
        <f t="array" ref="D25">SUMPRODUCT(
  ((TRIM(AF:AF)=B25)+(TRIM(AG:AG)=B25)+(TRIM(AH:AH)=B25)+(TRIM(AI:AI)=B25)) *
  ((ISNUMBER(SEARCH("WIB service",TRIM(AN:AN)))) + (ISNUMBER(SEARCH("WIB service",TRIM(AO:AO)))) +
   (ISNUMBER(SEARCH("WIB service",TRIM(AP:AP)))) + (ISNUMBER(SEARCH("WIB service",TRIM(AQ:AQ)))))
)</f>
        <v>5</v>
      </c>
      <c r="E25" s="57" cm="1">
        <f t="array" ref="E25">SUMPRODUCT(
  ((TRIM(AT:AT)=B25)+(TRIM(AU:AU)=B25)+(TRIM(AV:AV)=B25)+(TRIM(AW:AW)=B25)) *
  ((ISNUMBER(SEARCH("WIB service",TRIM(BB:BB)))) + (ISNUMBER(SEARCH("WIB service",TRIM(BC:BC)))) +
   (ISNUMBER(SEARCH("WIB service",TRIM(BD:BD)))) + (ISNUMBER(SEARCH("WIB service",TRIM(BE:BE)))))
)</f>
        <v>3</v>
      </c>
      <c r="F25" s="57" cm="1">
        <f t="array" ref="F25">SUMPRODUCT(
  ((TRIM(BH:BH)=B25)+(TRIM(BI:BI)=B25)+(TRIM(BJ:BJ)=B25)+(TRIM(BK:BK)=B25)) *
  ((ISNUMBER(SEARCH("WIB service",TRIM(BP:BP)))) + (ISNUMBER(SEARCH("WIB service",TRIM(BQ:BQ)))) +
   (ISNUMBER(SEARCH("WIB service",TRIM(BR:BR)))) + (ISNUMBER(SEARCH("WIB service",TRIM(BS:BS)))))
)</f>
        <v>29</v>
      </c>
      <c r="G25" s="57">
        <f t="shared" si="0"/>
        <v>37</v>
      </c>
      <c r="L25" t="b">
        <v>0</v>
      </c>
      <c r="M25" t="b">
        <v>1</v>
      </c>
      <c r="N25" t="b">
        <v>0</v>
      </c>
      <c r="O25" t="b">
        <v>0</v>
      </c>
      <c r="Q25" t="s">
        <v>77</v>
      </c>
      <c r="V25" t="s">
        <v>4762</v>
      </c>
      <c r="W25" s="104">
        <v>46113.379861111112</v>
      </c>
      <c r="X25">
        <v>166262</v>
      </c>
      <c r="Y25" t="s">
        <v>4728</v>
      </c>
      <c r="Z25" t="s">
        <v>54</v>
      </c>
      <c r="AD25" t="s">
        <v>4736</v>
      </c>
      <c r="AF25" t="s">
        <v>2624</v>
      </c>
      <c r="AJ25" t="s">
        <v>5174</v>
      </c>
      <c r="AK25" s="104">
        <v>46113.370138888888</v>
      </c>
      <c r="AL25">
        <v>355960</v>
      </c>
      <c r="AM25" t="s">
        <v>4728</v>
      </c>
      <c r="AN25" t="s">
        <v>13</v>
      </c>
      <c r="AR25" t="s">
        <v>5938</v>
      </c>
      <c r="AT25" t="s">
        <v>2600</v>
      </c>
      <c r="AX25" t="s">
        <v>4877</v>
      </c>
      <c r="AY25" s="104">
        <v>46113.354166666664</v>
      </c>
      <c r="AZ25">
        <v>110728</v>
      </c>
      <c r="BA25" t="s">
        <v>4728</v>
      </c>
      <c r="BB25" t="s">
        <v>5989</v>
      </c>
      <c r="BF25" t="s">
        <v>5925</v>
      </c>
      <c r="BH25" t="s">
        <v>205</v>
      </c>
      <c r="BL25" t="s">
        <v>4776</v>
      </c>
      <c r="BM25" s="104">
        <v>46113.375694444447</v>
      </c>
      <c r="BN25">
        <v>439640</v>
      </c>
      <c r="BO25" t="s">
        <v>4761</v>
      </c>
      <c r="BP25" t="s">
        <v>5592</v>
      </c>
      <c r="BT25" t="s">
        <v>5920</v>
      </c>
    </row>
    <row r="26" spans="2:72" x14ac:dyDescent="0.25">
      <c r="B26" t="s">
        <v>516</v>
      </c>
      <c r="C26" s="151" cm="1">
        <f t="array" ref="C26">SUMPRODUCT(
  ((TRIM(Q:Q)=B26)+(TRIM(R:R)=B26)+(TRIM(S:S)=B26)+(TRIM(T:T)=B26)) *
  ((ISNUMBER(SEARCH("WIB service",TRIM(Z:Z)))) + (ISNUMBER(SEARCH("WIB service",TRIM(AA:AA)))) +
   (ISNUMBER(SEARCH("WIB service",TRIM(AB:AB)))) + (ISNUMBER(SEARCH("WIB service",TRIM(AC:AC)))))
)</f>
        <v>0</v>
      </c>
      <c r="D26" s="57" cm="1">
        <f t="array" ref="D26">SUMPRODUCT(
  ((TRIM(AF:AF)=B26)+(TRIM(AG:AG)=B26)+(TRIM(AH:AH)=B26)+(TRIM(AI:AI)=B26)) *
  ((ISNUMBER(SEARCH("WIB service",TRIM(AN:AN)))) + (ISNUMBER(SEARCH("WIB service",TRIM(AO:AO)))) +
   (ISNUMBER(SEARCH("WIB service",TRIM(AP:AP)))) + (ISNUMBER(SEARCH("WIB service",TRIM(AQ:AQ)))))
)</f>
        <v>3</v>
      </c>
      <c r="E26" s="57" cm="1">
        <f t="array" ref="E26">SUMPRODUCT(
  ((TRIM(AT:AT)=B26)+(TRIM(AU:AU)=B26)+(TRIM(AV:AV)=B26)+(TRIM(AW:AW)=B26)) *
  ((ISNUMBER(SEARCH("WIB service",TRIM(BB:BB)))) + (ISNUMBER(SEARCH("WIB service",TRIM(BC:BC)))) +
   (ISNUMBER(SEARCH("WIB service",TRIM(BD:BD)))) + (ISNUMBER(SEARCH("WIB service",TRIM(BE:BE)))))
)</f>
        <v>26</v>
      </c>
      <c r="F26" s="57" cm="1">
        <f t="array" ref="F26">SUMPRODUCT(
  ((TRIM(BH:BH)=B26)+(TRIM(BI:BI)=B26)+(TRIM(BJ:BJ)=B26)+(TRIM(BK:BK)=B26)) *
  ((ISNUMBER(SEARCH("WIB service",TRIM(BP:BP)))) + (ISNUMBER(SEARCH("WIB service",TRIM(BQ:BQ)))) +
   (ISNUMBER(SEARCH("WIB service",TRIM(BR:BR)))) + (ISNUMBER(SEARCH("WIB service",TRIM(BS:BS)))))
)</f>
        <v>0</v>
      </c>
      <c r="G26" s="57">
        <f t="shared" si="0"/>
        <v>29</v>
      </c>
      <c r="L26" t="b">
        <v>0</v>
      </c>
      <c r="M26" t="b">
        <v>0</v>
      </c>
      <c r="N26" t="b">
        <v>0</v>
      </c>
      <c r="O26" t="b">
        <v>0</v>
      </c>
      <c r="Q26" t="s">
        <v>1136</v>
      </c>
      <c r="R26" t="s">
        <v>214</v>
      </c>
      <c r="V26" t="s">
        <v>4763</v>
      </c>
      <c r="W26" s="104">
        <v>46113.380555555559</v>
      </c>
      <c r="X26">
        <v>1892964</v>
      </c>
      <c r="Y26" t="s">
        <v>4728</v>
      </c>
      <c r="Z26" t="s">
        <v>42</v>
      </c>
      <c r="AA26" t="s">
        <v>54</v>
      </c>
      <c r="AD26" t="s">
        <v>4764</v>
      </c>
      <c r="AF26" t="s">
        <v>205</v>
      </c>
      <c r="AJ26" t="s">
        <v>5939</v>
      </c>
      <c r="AK26" s="104">
        <v>46113.370833333334</v>
      </c>
      <c r="AL26">
        <v>338219</v>
      </c>
      <c r="AM26" t="s">
        <v>4761</v>
      </c>
      <c r="AN26" t="s">
        <v>13</v>
      </c>
      <c r="AR26" t="s">
        <v>5920</v>
      </c>
      <c r="AT26" t="s">
        <v>264</v>
      </c>
      <c r="AX26" t="s">
        <v>4753</v>
      </c>
      <c r="AY26" s="104">
        <v>46113.354166666664</v>
      </c>
      <c r="AZ26">
        <v>465665</v>
      </c>
      <c r="BA26" t="s">
        <v>4728</v>
      </c>
      <c r="BB26" t="s">
        <v>5989</v>
      </c>
      <c r="BF26" t="s">
        <v>5931</v>
      </c>
      <c r="BH26" t="s">
        <v>496</v>
      </c>
      <c r="BL26" t="s">
        <v>4843</v>
      </c>
      <c r="BM26" s="104">
        <v>46113.37777777778</v>
      </c>
      <c r="BN26">
        <v>748765</v>
      </c>
      <c r="BO26" t="s">
        <v>4728</v>
      </c>
      <c r="BP26" t="s">
        <v>5592</v>
      </c>
      <c r="BT26" t="s">
        <v>6069</v>
      </c>
    </row>
    <row r="27" spans="2:72" x14ac:dyDescent="0.25">
      <c r="B27" t="s">
        <v>551</v>
      </c>
      <c r="C27" s="151" cm="1">
        <f t="array" ref="C27">SUMPRODUCT(
  ((TRIM(Q:Q)=B27)+(TRIM(R:R)=B27)+(TRIM(S:S)=B27)+(TRIM(T:T)=B27)) *
  ((ISNUMBER(SEARCH("WIB service",TRIM(Z:Z)))) + (ISNUMBER(SEARCH("WIB service",TRIM(AA:AA)))) +
   (ISNUMBER(SEARCH("WIB service",TRIM(AB:AB)))) + (ISNUMBER(SEARCH("WIB service",TRIM(AC:AC)))))
)</f>
        <v>0</v>
      </c>
      <c r="D27" s="57" cm="1">
        <f t="array" ref="D27">SUMPRODUCT(
  ((TRIM(AF:AF)=B27)+(TRIM(AG:AG)=B27)+(TRIM(AH:AH)=B27)+(TRIM(AI:AI)=B27)) *
  ((ISNUMBER(SEARCH("WIB service",TRIM(AN:AN)))) + (ISNUMBER(SEARCH("WIB service",TRIM(AO:AO)))) +
   (ISNUMBER(SEARCH("WIB service",TRIM(AP:AP)))) + (ISNUMBER(SEARCH("WIB service",TRIM(AQ:AQ)))))
)</f>
        <v>2</v>
      </c>
      <c r="E27" s="57" cm="1">
        <f t="array" ref="E27">SUMPRODUCT(
  ((TRIM(AT:AT)=B27)+(TRIM(AU:AU)=B27)+(TRIM(AV:AV)=B27)+(TRIM(AW:AW)=B27)) *
  ((ISNUMBER(SEARCH("WIB service",TRIM(BB:BB)))) + (ISNUMBER(SEARCH("WIB service",TRIM(BC:BC)))) +
   (ISNUMBER(SEARCH("WIB service",TRIM(BD:BD)))) + (ISNUMBER(SEARCH("WIB service",TRIM(BE:BE)))))
)</f>
        <v>25</v>
      </c>
      <c r="F27" s="57" cm="1">
        <f t="array" ref="F27">SUMPRODUCT(
  ((TRIM(BH:BH)=B27)+(TRIM(BI:BI)=B27)+(TRIM(BJ:BJ)=B27)+(TRIM(BK:BK)=B27)) *
  ((ISNUMBER(SEARCH("WIB service",TRIM(BP:BP)))) + (ISNUMBER(SEARCH("WIB service",TRIM(BQ:BQ)))) +
   (ISNUMBER(SEARCH("WIB service",TRIM(BR:BR)))) + (ISNUMBER(SEARCH("WIB service",TRIM(BS:BS)))))
)</f>
        <v>1</v>
      </c>
      <c r="G27" s="57">
        <f t="shared" si="0"/>
        <v>28</v>
      </c>
      <c r="L27" t="b">
        <v>0</v>
      </c>
      <c r="M27" t="b">
        <v>0</v>
      </c>
      <c r="N27" t="b">
        <v>0</v>
      </c>
      <c r="O27" t="b">
        <v>0</v>
      </c>
      <c r="Q27" t="s">
        <v>256</v>
      </c>
      <c r="V27" t="s">
        <v>4765</v>
      </c>
      <c r="W27" s="104">
        <v>46113.380555555559</v>
      </c>
      <c r="X27">
        <v>58645</v>
      </c>
      <c r="Y27" t="s">
        <v>4728</v>
      </c>
      <c r="Z27" t="s">
        <v>54</v>
      </c>
      <c r="AD27" t="s">
        <v>4736</v>
      </c>
      <c r="AF27" t="s">
        <v>448</v>
      </c>
      <c r="AG27" t="s">
        <v>1220</v>
      </c>
      <c r="AJ27" t="s">
        <v>5940</v>
      </c>
      <c r="AK27" s="104">
        <v>46113.37222222222</v>
      </c>
      <c r="AL27">
        <v>1365572</v>
      </c>
      <c r="AM27" t="s">
        <v>4728</v>
      </c>
      <c r="AN27" t="s">
        <v>42</v>
      </c>
      <c r="AO27" t="s">
        <v>13</v>
      </c>
      <c r="AR27" t="s">
        <v>5941</v>
      </c>
      <c r="AT27" t="s">
        <v>414</v>
      </c>
      <c r="AX27" t="s">
        <v>5101</v>
      </c>
      <c r="AY27" s="104">
        <v>46113.354861111111</v>
      </c>
      <c r="AZ27">
        <v>1240729</v>
      </c>
      <c r="BA27" t="s">
        <v>4728</v>
      </c>
      <c r="BB27" t="s">
        <v>5989</v>
      </c>
      <c r="BF27" t="s">
        <v>6117</v>
      </c>
      <c r="BH27" t="s">
        <v>1284</v>
      </c>
      <c r="BI27" t="s">
        <v>683</v>
      </c>
      <c r="BL27" t="s">
        <v>6298</v>
      </c>
      <c r="BM27" s="104">
        <v>46113.379166666666</v>
      </c>
      <c r="BN27">
        <v>2460767</v>
      </c>
      <c r="BO27" t="s">
        <v>4761</v>
      </c>
      <c r="BP27" t="s">
        <v>5592</v>
      </c>
      <c r="BQ27" t="s">
        <v>4731</v>
      </c>
      <c r="BT27" t="s">
        <v>6958</v>
      </c>
    </row>
    <row r="28" spans="2:72" x14ac:dyDescent="0.25">
      <c r="B28" t="s">
        <v>202</v>
      </c>
      <c r="C28" s="151" cm="1">
        <f t="array" ref="C28">SUMPRODUCT(
  ((TRIM(Q:Q)=B28)+(TRIM(R:R)=B28)+(TRIM(S:S)=B28)+(TRIM(T:T)=B28)) *
  ((ISNUMBER(SEARCH("WIB service",TRIM(Z:Z)))) + (ISNUMBER(SEARCH("WIB service",TRIM(AA:AA)))) +
   (ISNUMBER(SEARCH("WIB service",TRIM(AB:AB)))) + (ISNUMBER(SEARCH("WIB service",TRIM(AC:AC)))))
)</f>
        <v>3</v>
      </c>
      <c r="D28" s="57" cm="1">
        <f t="array" ref="D28">SUMPRODUCT(
  ((TRIM(AF:AF)=B28)+(TRIM(AG:AG)=B28)+(TRIM(AH:AH)=B28)+(TRIM(AI:AI)=B28)) *
  ((ISNUMBER(SEARCH("WIB service",TRIM(AN:AN)))) + (ISNUMBER(SEARCH("WIB service",TRIM(AO:AO)))) +
   (ISNUMBER(SEARCH("WIB service",TRIM(AP:AP)))) + (ISNUMBER(SEARCH("WIB service",TRIM(AQ:AQ)))))
)</f>
        <v>0</v>
      </c>
      <c r="E28" s="57" cm="1">
        <f t="array" ref="E28">SUMPRODUCT(
  ((TRIM(AT:AT)=B28)+(TRIM(AU:AU)=B28)+(TRIM(AV:AV)=B28)+(TRIM(AW:AW)=B28)) *
  ((ISNUMBER(SEARCH("WIB service",TRIM(BB:BB)))) + (ISNUMBER(SEARCH("WIB service",TRIM(BC:BC)))) +
   (ISNUMBER(SEARCH("WIB service",TRIM(BD:BD)))) + (ISNUMBER(SEARCH("WIB service",TRIM(BE:BE)))))
)</f>
        <v>1</v>
      </c>
      <c r="F28" s="57" cm="1">
        <f t="array" ref="F28">SUMPRODUCT(
  ((TRIM(BH:BH)=B28)+(TRIM(BI:BI)=B28)+(TRIM(BJ:BJ)=B28)+(TRIM(BK:BK)=B28)) *
  ((ISNUMBER(SEARCH("WIB service",TRIM(BP:BP)))) + (ISNUMBER(SEARCH("WIB service",TRIM(BQ:BQ)))) +
   (ISNUMBER(SEARCH("WIB service",TRIM(BR:BR)))) + (ISNUMBER(SEARCH("WIB service",TRIM(BS:BS)))))
)</f>
        <v>0</v>
      </c>
      <c r="G28" s="57">
        <f t="shared" si="0"/>
        <v>4</v>
      </c>
      <c r="L28" t="b">
        <v>0</v>
      </c>
      <c r="M28" t="b">
        <v>0</v>
      </c>
      <c r="N28" t="b">
        <v>0</v>
      </c>
      <c r="O28" t="b">
        <v>0</v>
      </c>
      <c r="Q28" t="s">
        <v>75</v>
      </c>
      <c r="R28" t="s">
        <v>256</v>
      </c>
      <c r="V28" t="s">
        <v>4765</v>
      </c>
      <c r="W28" s="104">
        <v>46113.381249999999</v>
      </c>
      <c r="X28">
        <v>1009388</v>
      </c>
      <c r="Y28" t="s">
        <v>4728</v>
      </c>
      <c r="Z28" t="s">
        <v>54</v>
      </c>
      <c r="AA28" t="s">
        <v>4731</v>
      </c>
      <c r="AD28" t="s">
        <v>4746</v>
      </c>
      <c r="AF28" t="s">
        <v>1584</v>
      </c>
      <c r="AJ28" t="s">
        <v>5126</v>
      </c>
      <c r="AK28" s="104">
        <v>46113.373611111114</v>
      </c>
      <c r="AL28">
        <v>2720293</v>
      </c>
      <c r="AM28" t="s">
        <v>4728</v>
      </c>
      <c r="AN28" t="s">
        <v>13</v>
      </c>
      <c r="AR28" t="s">
        <v>5942</v>
      </c>
      <c r="AT28" t="s">
        <v>1507</v>
      </c>
      <c r="AX28" t="s">
        <v>4895</v>
      </c>
      <c r="AY28" s="104">
        <v>46113.355555555558</v>
      </c>
      <c r="AZ28">
        <v>626919</v>
      </c>
      <c r="BA28" t="s">
        <v>4761</v>
      </c>
      <c r="BB28" t="s">
        <v>5989</v>
      </c>
      <c r="BF28" t="s">
        <v>5966</v>
      </c>
      <c r="BH28" t="s">
        <v>1732</v>
      </c>
      <c r="BL28" t="s">
        <v>8105</v>
      </c>
      <c r="BM28" s="104">
        <v>46113.381944444445</v>
      </c>
      <c r="BN28">
        <v>247792</v>
      </c>
      <c r="BO28" t="s">
        <v>4728</v>
      </c>
      <c r="BP28" t="s">
        <v>5592</v>
      </c>
      <c r="BT28" t="s">
        <v>5942</v>
      </c>
    </row>
    <row r="29" spans="2:72" x14ac:dyDescent="0.25">
      <c r="B29" t="s">
        <v>205</v>
      </c>
      <c r="C29" s="151" cm="1">
        <f t="array" ref="C29">SUMPRODUCT(
  ((TRIM(Q:Q)=B29)+(TRIM(R:R)=B29)+(TRIM(S:S)=B29)+(TRIM(T:T)=B29)) *
  ((ISNUMBER(SEARCH("WIB service",TRIM(Z:Z)))) + (ISNUMBER(SEARCH("WIB service",TRIM(AA:AA)))) +
   (ISNUMBER(SEARCH("WIB service",TRIM(AB:AB)))) + (ISNUMBER(SEARCH("WIB service",TRIM(AC:AC)))))
)</f>
        <v>16</v>
      </c>
      <c r="D29" s="57" cm="1">
        <f t="array" ref="D29">SUMPRODUCT(
  ((TRIM(AF:AF)=B29)+(TRIM(AG:AG)=B29)+(TRIM(AH:AH)=B29)+(TRIM(AI:AI)=B29)) *
  ((ISNUMBER(SEARCH("WIB service",TRIM(AN:AN)))) + (ISNUMBER(SEARCH("WIB service",TRIM(AO:AO)))) +
   (ISNUMBER(SEARCH("WIB service",TRIM(AP:AP)))) + (ISNUMBER(SEARCH("WIB service",TRIM(AQ:AQ)))))
)</f>
        <v>9</v>
      </c>
      <c r="E29" s="57" cm="1">
        <f t="array" ref="E29">SUMPRODUCT(
  ((TRIM(AT:AT)=B29)+(TRIM(AU:AU)=B29)+(TRIM(AV:AV)=B29)+(TRIM(AW:AW)=B29)) *
  ((ISNUMBER(SEARCH("WIB service",TRIM(BB:BB)))) + (ISNUMBER(SEARCH("WIB service",TRIM(BC:BC)))) +
   (ISNUMBER(SEARCH("WIB service",TRIM(BD:BD)))) + (ISNUMBER(SEARCH("WIB service",TRIM(BE:BE)))))
)</f>
        <v>6</v>
      </c>
      <c r="F29" s="57" cm="1">
        <f t="array" ref="F29">SUMPRODUCT(
  ((TRIM(BH:BH)=B29)+(TRIM(BI:BI)=B29)+(TRIM(BJ:BJ)=B29)+(TRIM(BK:BK)=B29)) *
  ((ISNUMBER(SEARCH("WIB service",TRIM(BP:BP)))) + (ISNUMBER(SEARCH("WIB service",TRIM(BQ:BQ)))) +
   (ISNUMBER(SEARCH("WIB service",TRIM(BR:BR)))) + (ISNUMBER(SEARCH("WIB service",TRIM(BS:BS)))))
)</f>
        <v>22</v>
      </c>
      <c r="G29" s="57">
        <f t="shared" si="0"/>
        <v>53</v>
      </c>
      <c r="L29" t="b">
        <v>0</v>
      </c>
      <c r="M29" t="b">
        <v>1</v>
      </c>
      <c r="N29" t="b">
        <v>0</v>
      </c>
      <c r="O29" t="b">
        <v>0</v>
      </c>
      <c r="Q29" t="s">
        <v>205</v>
      </c>
      <c r="R29" t="s">
        <v>220</v>
      </c>
      <c r="V29" t="s">
        <v>4766</v>
      </c>
      <c r="W29" s="104">
        <v>46113.381944444445</v>
      </c>
      <c r="X29">
        <v>373411</v>
      </c>
      <c r="Y29" t="s">
        <v>4761</v>
      </c>
      <c r="Z29" t="s">
        <v>54</v>
      </c>
      <c r="AA29" t="s">
        <v>4731</v>
      </c>
      <c r="AD29" t="s">
        <v>4767</v>
      </c>
      <c r="AF29" t="s">
        <v>1456</v>
      </c>
      <c r="AG29" t="s">
        <v>868</v>
      </c>
      <c r="AJ29" t="s">
        <v>5943</v>
      </c>
      <c r="AK29" s="104">
        <v>46113.374305555553</v>
      </c>
      <c r="AL29">
        <v>2104248</v>
      </c>
      <c r="AM29" t="s">
        <v>4761</v>
      </c>
      <c r="AN29" t="s">
        <v>4787</v>
      </c>
      <c r="AO29" t="s">
        <v>13</v>
      </c>
      <c r="AR29" t="s">
        <v>5944</v>
      </c>
      <c r="AT29" t="s">
        <v>71</v>
      </c>
      <c r="AX29" t="s">
        <v>4829</v>
      </c>
      <c r="AY29" s="104">
        <v>46113.356249999997</v>
      </c>
      <c r="AZ29">
        <v>287726</v>
      </c>
      <c r="BA29" t="s">
        <v>4728</v>
      </c>
      <c r="BB29" t="s">
        <v>5989</v>
      </c>
      <c r="BF29" t="s">
        <v>5931</v>
      </c>
      <c r="BH29" t="s">
        <v>1732</v>
      </c>
      <c r="BL29" t="s">
        <v>4814</v>
      </c>
      <c r="BM29" s="104">
        <v>46113.385416666664</v>
      </c>
      <c r="BN29">
        <v>136955</v>
      </c>
      <c r="BO29" t="s">
        <v>4728</v>
      </c>
      <c r="BP29" t="s">
        <v>5592</v>
      </c>
      <c r="BT29" t="s">
        <v>5942</v>
      </c>
    </row>
    <row r="30" spans="2:72" x14ac:dyDescent="0.25">
      <c r="B30" t="s">
        <v>637</v>
      </c>
      <c r="C30" s="151" cm="1">
        <f t="array" ref="C30">SUMPRODUCT(
  ((TRIM(Q:Q)=B30)+(TRIM(R:R)=B30)+(TRIM(S:S)=B30)+(TRIM(T:T)=B30)) *
  ((ISNUMBER(SEARCH("WIB service",TRIM(Z:Z)))) + (ISNUMBER(SEARCH("WIB service",TRIM(AA:AA)))) +
   (ISNUMBER(SEARCH("WIB service",TRIM(AB:AB)))) + (ISNUMBER(SEARCH("WIB service",TRIM(AC:AC)))))
)</f>
        <v>0</v>
      </c>
      <c r="D30" s="57" cm="1">
        <f t="array" ref="D30">SUMPRODUCT(
  ((TRIM(AF:AF)=B30)+(TRIM(AG:AG)=B30)+(TRIM(AH:AH)=B30)+(TRIM(AI:AI)=B30)) *
  ((ISNUMBER(SEARCH("WIB service",TRIM(AN:AN)))) + (ISNUMBER(SEARCH("WIB service",TRIM(AO:AO)))) +
   (ISNUMBER(SEARCH("WIB service",TRIM(AP:AP)))) + (ISNUMBER(SEARCH("WIB service",TRIM(AQ:AQ)))))
)</f>
        <v>11</v>
      </c>
      <c r="E30" s="57" cm="1">
        <f t="array" ref="E30">SUMPRODUCT(
  ((TRIM(AT:AT)=B30)+(TRIM(AU:AU)=B30)+(TRIM(AV:AV)=B30)+(TRIM(AW:AW)=B30)) *
  ((ISNUMBER(SEARCH("WIB service",TRIM(BB:BB)))) + (ISNUMBER(SEARCH("WIB service",TRIM(BC:BC)))) +
   (ISNUMBER(SEARCH("WIB service",TRIM(BD:BD)))) + (ISNUMBER(SEARCH("WIB service",TRIM(BE:BE)))))
)</f>
        <v>4</v>
      </c>
      <c r="F30" s="57" cm="1">
        <f t="array" ref="F30">SUMPRODUCT(
  ((TRIM(BH:BH)=B30)+(TRIM(BI:BI)=B30)+(TRIM(BJ:BJ)=B30)+(TRIM(BK:BK)=B30)) *
  ((ISNUMBER(SEARCH("WIB service",TRIM(BP:BP)))) + (ISNUMBER(SEARCH("WIB service",TRIM(BQ:BQ)))) +
   (ISNUMBER(SEARCH("WIB service",TRIM(BR:BR)))) + (ISNUMBER(SEARCH("WIB service",TRIM(BS:BS)))))
)</f>
        <v>2</v>
      </c>
      <c r="G30" s="57">
        <f t="shared" si="0"/>
        <v>17</v>
      </c>
      <c r="L30" t="b">
        <v>0</v>
      </c>
      <c r="M30" t="b">
        <v>1</v>
      </c>
      <c r="N30" t="b">
        <v>0</v>
      </c>
      <c r="O30" t="b">
        <v>0</v>
      </c>
      <c r="Q30" t="s">
        <v>81</v>
      </c>
      <c r="R30" t="s">
        <v>217</v>
      </c>
      <c r="V30" t="s">
        <v>4745</v>
      </c>
      <c r="W30" s="104">
        <v>46113.382638888892</v>
      </c>
      <c r="X30">
        <v>989217</v>
      </c>
      <c r="Y30" t="s">
        <v>4728</v>
      </c>
      <c r="Z30" t="s">
        <v>54</v>
      </c>
      <c r="AA30" t="s">
        <v>4731</v>
      </c>
      <c r="AD30" t="s">
        <v>4768</v>
      </c>
      <c r="AF30" t="s">
        <v>2624</v>
      </c>
      <c r="AG30" t="s">
        <v>866</v>
      </c>
      <c r="AJ30" t="s">
        <v>5012</v>
      </c>
      <c r="AK30" s="104">
        <v>46113.376388888886</v>
      </c>
      <c r="AL30">
        <v>1578944</v>
      </c>
      <c r="AM30" t="s">
        <v>4761</v>
      </c>
      <c r="AN30" t="s">
        <v>13</v>
      </c>
      <c r="AR30" t="s">
        <v>5945</v>
      </c>
      <c r="AT30" t="s">
        <v>551</v>
      </c>
      <c r="AU30" t="s">
        <v>220</v>
      </c>
      <c r="AX30" t="s">
        <v>4782</v>
      </c>
      <c r="AY30" s="104">
        <v>46113.356249999997</v>
      </c>
      <c r="AZ30">
        <v>573867</v>
      </c>
      <c r="BA30" t="s">
        <v>4728</v>
      </c>
      <c r="BB30" t="s">
        <v>5989</v>
      </c>
      <c r="BC30" t="s">
        <v>4731</v>
      </c>
      <c r="BF30" t="s">
        <v>6159</v>
      </c>
      <c r="BH30" t="s">
        <v>496</v>
      </c>
      <c r="BL30" t="s">
        <v>4776</v>
      </c>
      <c r="BM30" s="104">
        <v>46113.386805555558</v>
      </c>
      <c r="BN30">
        <v>400470</v>
      </c>
      <c r="BO30" t="s">
        <v>4728</v>
      </c>
      <c r="BP30" t="s">
        <v>5592</v>
      </c>
      <c r="BT30" t="s">
        <v>5920</v>
      </c>
    </row>
    <row r="31" spans="2:72" x14ac:dyDescent="0.25">
      <c r="B31" t="s">
        <v>683</v>
      </c>
      <c r="C31" s="151" cm="1">
        <f t="array" ref="C31">SUMPRODUCT(
  ((TRIM(Q:Q)=B31)+(TRIM(R:R)=B31)+(TRIM(S:S)=B31)+(TRIM(T:T)=B31)) *
  ((ISNUMBER(SEARCH("WIB service",TRIM(Z:Z)))) + (ISNUMBER(SEARCH("WIB service",TRIM(AA:AA)))) +
   (ISNUMBER(SEARCH("WIB service",TRIM(AB:AB)))) + (ISNUMBER(SEARCH("WIB service",TRIM(AC:AC)))))
)</f>
        <v>29</v>
      </c>
      <c r="D31" s="57" cm="1">
        <f t="array" ref="D31">SUMPRODUCT(
  ((TRIM(AF:AF)=B31)+(TRIM(AG:AG)=B31)+(TRIM(AH:AH)=B31)+(TRIM(AI:AI)=B31)) *
  ((ISNUMBER(SEARCH("WIB service",TRIM(AN:AN)))) + (ISNUMBER(SEARCH("WIB service",TRIM(AO:AO)))) +
   (ISNUMBER(SEARCH("WIB service",TRIM(AP:AP)))) + (ISNUMBER(SEARCH("WIB service",TRIM(AQ:AQ)))))
)</f>
        <v>18</v>
      </c>
      <c r="E31" s="57" cm="1">
        <f t="array" ref="E31">SUMPRODUCT(
  ((TRIM(AT:AT)=B31)+(TRIM(AU:AU)=B31)+(TRIM(AV:AV)=B31)+(TRIM(AW:AW)=B31)) *
  ((ISNUMBER(SEARCH("WIB service",TRIM(BB:BB)))) + (ISNUMBER(SEARCH("WIB service",TRIM(BC:BC)))) +
   (ISNUMBER(SEARCH("WIB service",TRIM(BD:BD)))) + (ISNUMBER(SEARCH("WIB service",TRIM(BE:BE)))))
)</f>
        <v>68</v>
      </c>
      <c r="F31" s="57" cm="1">
        <f t="array" ref="F31">SUMPRODUCT(
  ((TRIM(BH:BH)=B31)+(TRIM(BI:BI)=B31)+(TRIM(BJ:BJ)=B31)+(TRIM(BK:BK)=B31)) *
  ((ISNUMBER(SEARCH("WIB service",TRIM(BP:BP)))) + (ISNUMBER(SEARCH("WIB service",TRIM(BQ:BQ)))) +
   (ISNUMBER(SEARCH("WIB service",TRIM(BR:BR)))) + (ISNUMBER(SEARCH("WIB service",TRIM(BS:BS)))))
)</f>
        <v>29</v>
      </c>
      <c r="G31" s="57">
        <f t="shared" si="0"/>
        <v>144</v>
      </c>
      <c r="L31" t="b">
        <v>0</v>
      </c>
      <c r="M31" t="b">
        <v>1</v>
      </c>
      <c r="N31" t="b">
        <v>0</v>
      </c>
      <c r="O31" t="b">
        <v>0</v>
      </c>
      <c r="Q31" t="s">
        <v>77</v>
      </c>
      <c r="V31" t="s">
        <v>4769</v>
      </c>
      <c r="W31" s="104">
        <v>46113.383333333331</v>
      </c>
      <c r="X31">
        <v>237908</v>
      </c>
      <c r="Y31" t="s">
        <v>4728</v>
      </c>
      <c r="Z31" t="s">
        <v>54</v>
      </c>
      <c r="AD31" t="s">
        <v>4756</v>
      </c>
      <c r="AF31" t="s">
        <v>1458</v>
      </c>
      <c r="AG31" t="s">
        <v>1706</v>
      </c>
      <c r="AJ31" t="s">
        <v>5946</v>
      </c>
      <c r="AK31" s="104">
        <v>46113.37777777778</v>
      </c>
      <c r="AL31">
        <v>460067</v>
      </c>
      <c r="AM31" t="s">
        <v>4728</v>
      </c>
      <c r="AN31" t="s">
        <v>42</v>
      </c>
      <c r="AO31" t="s">
        <v>13</v>
      </c>
      <c r="AR31" t="s">
        <v>5947</v>
      </c>
      <c r="AT31" t="s">
        <v>1276</v>
      </c>
      <c r="AX31" t="s">
        <v>4782</v>
      </c>
      <c r="AY31" s="104">
        <v>46113.356249999997</v>
      </c>
      <c r="AZ31">
        <v>809530</v>
      </c>
      <c r="BA31" t="s">
        <v>4728</v>
      </c>
      <c r="BB31" t="s">
        <v>5989</v>
      </c>
      <c r="BF31" t="s">
        <v>4781</v>
      </c>
      <c r="BH31" t="s">
        <v>1507</v>
      </c>
      <c r="BL31" t="s">
        <v>6061</v>
      </c>
      <c r="BM31" s="104">
        <v>46113.386805555558</v>
      </c>
      <c r="BN31">
        <v>125609</v>
      </c>
      <c r="BO31" t="s">
        <v>4728</v>
      </c>
      <c r="BP31" t="s">
        <v>5592</v>
      </c>
      <c r="BT31" t="s">
        <v>5942</v>
      </c>
    </row>
    <row r="32" spans="2:72" x14ac:dyDescent="0.25">
      <c r="B32" t="s">
        <v>708</v>
      </c>
      <c r="C32" s="151" cm="1">
        <f t="array" ref="C32">SUMPRODUCT(
  ((TRIM(Q:Q)=B32)+(TRIM(R:R)=B32)+(TRIM(S:S)=B32)+(TRIM(T:T)=B32)) *
  ((ISNUMBER(SEARCH("WIB service",TRIM(Z:Z)))) + (ISNUMBER(SEARCH("WIB service",TRIM(AA:AA)))) +
   (ISNUMBER(SEARCH("WIB service",TRIM(AB:AB)))) + (ISNUMBER(SEARCH("WIB service",TRIM(AC:AC)))))
)</f>
        <v>0</v>
      </c>
      <c r="D32" s="57" cm="1">
        <f t="array" ref="D32">SUMPRODUCT(
  ((TRIM(AF:AF)=B32)+(TRIM(AG:AG)=B32)+(TRIM(AH:AH)=B32)+(TRIM(AI:AI)=B32)) *
  ((ISNUMBER(SEARCH("WIB service",TRIM(AN:AN)))) + (ISNUMBER(SEARCH("WIB service",TRIM(AO:AO)))) +
   (ISNUMBER(SEARCH("WIB service",TRIM(AP:AP)))) + (ISNUMBER(SEARCH("WIB service",TRIM(AQ:AQ)))))
)</f>
        <v>0</v>
      </c>
      <c r="E32" s="57" cm="1">
        <f t="array" ref="E32">SUMPRODUCT(
  ((TRIM(AT:AT)=B32)+(TRIM(AU:AU)=B32)+(TRIM(AV:AV)=B32)+(TRIM(AW:AW)=B32)) *
  ((ISNUMBER(SEARCH("WIB service",TRIM(BB:BB)))) + (ISNUMBER(SEARCH("WIB service",TRIM(BC:BC)))) +
   (ISNUMBER(SEARCH("WIB service",TRIM(BD:BD)))) + (ISNUMBER(SEARCH("WIB service",TRIM(BE:BE)))))
)</f>
        <v>0</v>
      </c>
      <c r="F32" s="57" cm="1">
        <f t="array" ref="F32">SUMPRODUCT(
  ((TRIM(BH:BH)=B32)+(TRIM(BI:BI)=B32)+(TRIM(BJ:BJ)=B32)+(TRIM(BK:BK)=B32)) *
  ((ISNUMBER(SEARCH("WIB service",TRIM(BP:BP)))) + (ISNUMBER(SEARCH("WIB service",TRIM(BQ:BQ)))) +
   (ISNUMBER(SEARCH("WIB service",TRIM(BR:BR)))) + (ISNUMBER(SEARCH("WIB service",TRIM(BS:BS)))))
)</f>
        <v>0</v>
      </c>
      <c r="G32" s="57">
        <f t="shared" si="0"/>
        <v>0</v>
      </c>
      <c r="Q32" t="s">
        <v>205</v>
      </c>
      <c r="V32" t="s">
        <v>4770</v>
      </c>
      <c r="W32" s="104">
        <v>46113.384722222225</v>
      </c>
      <c r="X32">
        <v>201748</v>
      </c>
      <c r="Y32" t="s">
        <v>4728</v>
      </c>
      <c r="Z32" t="s">
        <v>54</v>
      </c>
      <c r="AD32" t="s">
        <v>4752</v>
      </c>
      <c r="AF32" t="s">
        <v>1134</v>
      </c>
      <c r="AJ32" t="s">
        <v>4949</v>
      </c>
      <c r="AK32" s="104">
        <v>46113.37777777778</v>
      </c>
      <c r="AL32">
        <v>247153</v>
      </c>
      <c r="AM32" t="s">
        <v>4728</v>
      </c>
      <c r="AN32" t="s">
        <v>13</v>
      </c>
      <c r="AR32" t="s">
        <v>5925</v>
      </c>
      <c r="AT32" t="s">
        <v>852</v>
      </c>
      <c r="AX32" t="s">
        <v>6218</v>
      </c>
      <c r="AY32" s="104">
        <v>46113.356944444444</v>
      </c>
      <c r="AZ32">
        <v>503877</v>
      </c>
      <c r="BA32" t="s">
        <v>4728</v>
      </c>
      <c r="BB32" t="s">
        <v>5989</v>
      </c>
      <c r="BF32" t="s">
        <v>5942</v>
      </c>
      <c r="BH32" t="s">
        <v>1732</v>
      </c>
      <c r="BL32" t="s">
        <v>6061</v>
      </c>
      <c r="BM32" s="104">
        <v>46113.388194444444</v>
      </c>
      <c r="BN32">
        <v>101711</v>
      </c>
      <c r="BO32" t="s">
        <v>4728</v>
      </c>
      <c r="BP32" t="s">
        <v>5592</v>
      </c>
      <c r="BT32" t="s">
        <v>4781</v>
      </c>
    </row>
    <row r="33" spans="2:72" x14ac:dyDescent="0.25">
      <c r="B33" t="s">
        <v>836</v>
      </c>
      <c r="C33" s="151" cm="1">
        <f t="array" ref="C33">SUMPRODUCT(
  ((TRIM(Q:Q)=B33)+(TRIM(R:R)=B33)+(TRIM(S:S)=B33)+(TRIM(T:T)=B33)) *
  ((ISNUMBER(SEARCH("WIB service",TRIM(Z:Z)))) + (ISNUMBER(SEARCH("WIB service",TRIM(AA:AA)))) +
   (ISNUMBER(SEARCH("WIB service",TRIM(AB:AB)))) + (ISNUMBER(SEARCH("WIB service",TRIM(AC:AC)))))
)</f>
        <v>0</v>
      </c>
      <c r="D33" s="57" cm="1">
        <f t="array" ref="D33">SUMPRODUCT(
  ((TRIM(AF:AF)=B33)+(TRIM(AG:AG)=B33)+(TRIM(AH:AH)=B33)+(TRIM(AI:AI)=B33)) *
  ((ISNUMBER(SEARCH("WIB service",TRIM(AN:AN)))) + (ISNUMBER(SEARCH("WIB service",TRIM(AO:AO)))) +
   (ISNUMBER(SEARCH("WIB service",TRIM(AP:AP)))) + (ISNUMBER(SEARCH("WIB service",TRIM(AQ:AQ)))))
)</f>
        <v>2</v>
      </c>
      <c r="E33" s="57" cm="1">
        <f t="array" ref="E33">SUMPRODUCT(
  ((TRIM(AT:AT)=B33)+(TRIM(AU:AU)=B33)+(TRIM(AV:AV)=B33)+(TRIM(AW:AW)=B33)) *
  ((ISNUMBER(SEARCH("WIB service",TRIM(BB:BB)))) + (ISNUMBER(SEARCH("WIB service",TRIM(BC:BC)))) +
   (ISNUMBER(SEARCH("WIB service",TRIM(BD:BD)))) + (ISNUMBER(SEARCH("WIB service",TRIM(BE:BE)))))
)</f>
        <v>19</v>
      </c>
      <c r="F33" s="57" cm="1">
        <f t="array" ref="F33">SUMPRODUCT(
  ((TRIM(BH:BH)=B33)+(TRIM(BI:BI)=B33)+(TRIM(BJ:BJ)=B33)+(TRIM(BK:BK)=B33)) *
  ((ISNUMBER(SEARCH("WIB service",TRIM(BP:BP)))) + (ISNUMBER(SEARCH("WIB service",TRIM(BQ:BQ)))) +
   (ISNUMBER(SEARCH("WIB service",TRIM(BR:BR)))) + (ISNUMBER(SEARCH("WIB service",TRIM(BS:BS)))))
)</f>
        <v>1</v>
      </c>
      <c r="G33" s="57">
        <f t="shared" si="0"/>
        <v>22</v>
      </c>
      <c r="Q33" t="s">
        <v>81</v>
      </c>
      <c r="V33" t="s">
        <v>4771</v>
      </c>
      <c r="W33" s="104">
        <v>46113.384722222225</v>
      </c>
      <c r="X33">
        <v>207198</v>
      </c>
      <c r="Y33" t="s">
        <v>4728</v>
      </c>
      <c r="Z33" t="s">
        <v>54</v>
      </c>
      <c r="AD33" t="s">
        <v>4772</v>
      </c>
      <c r="AF33" t="s">
        <v>217</v>
      </c>
      <c r="AJ33" t="s">
        <v>4762</v>
      </c>
      <c r="AK33" s="104">
        <v>46113.379861111112</v>
      </c>
      <c r="AL33">
        <v>613892</v>
      </c>
      <c r="AM33" t="s">
        <v>4761</v>
      </c>
      <c r="AN33" t="s">
        <v>13</v>
      </c>
      <c r="AR33" t="s">
        <v>5924</v>
      </c>
      <c r="AT33" t="s">
        <v>205</v>
      </c>
      <c r="AU33" t="s">
        <v>1134</v>
      </c>
      <c r="AX33" t="s">
        <v>4755</v>
      </c>
      <c r="AY33" s="104">
        <v>46113.357638888891</v>
      </c>
      <c r="AZ33">
        <v>741252</v>
      </c>
      <c r="BA33" t="s">
        <v>4728</v>
      </c>
      <c r="BB33" t="s">
        <v>5989</v>
      </c>
      <c r="BC33" t="s">
        <v>4812</v>
      </c>
      <c r="BF33" t="s">
        <v>6141</v>
      </c>
      <c r="BH33" t="s">
        <v>1507</v>
      </c>
      <c r="BL33" t="s">
        <v>8106</v>
      </c>
      <c r="BM33" s="104">
        <v>46113.388194444444</v>
      </c>
      <c r="BN33">
        <v>193031</v>
      </c>
      <c r="BO33" t="s">
        <v>4728</v>
      </c>
      <c r="BP33" t="s">
        <v>5592</v>
      </c>
      <c r="BT33" t="s">
        <v>5918</v>
      </c>
    </row>
    <row r="34" spans="2:72" x14ac:dyDescent="0.25">
      <c r="B34" t="s">
        <v>852</v>
      </c>
      <c r="C34" s="151" cm="1">
        <f t="array" ref="C34">SUMPRODUCT(
  ((TRIM(Q:Q)=B34)+(TRIM(R:R)=B34)+(TRIM(S:S)=B34)+(TRIM(T:T)=B34)) *
  ((ISNUMBER(SEARCH("WIB service",TRIM(Z:Z)))) + (ISNUMBER(SEARCH("WIB service",TRIM(AA:AA)))) +
   (ISNUMBER(SEARCH("WIB service",TRIM(AB:AB)))) + (ISNUMBER(SEARCH("WIB service",TRIM(AC:AC)))))
)</f>
        <v>0</v>
      </c>
      <c r="D34" s="57" cm="1">
        <f t="array" ref="D34">SUMPRODUCT(
  ((TRIM(AF:AF)=B34)+(TRIM(AG:AG)=B34)+(TRIM(AH:AH)=B34)+(TRIM(AI:AI)=B34)) *
  ((ISNUMBER(SEARCH("WIB service",TRIM(AN:AN)))) + (ISNUMBER(SEARCH("WIB service",TRIM(AO:AO)))) +
   (ISNUMBER(SEARCH("WIB service",TRIM(AP:AP)))) + (ISNUMBER(SEARCH("WIB service",TRIM(AQ:AQ)))))
)</f>
        <v>12</v>
      </c>
      <c r="E34" s="57" cm="1">
        <f t="array" ref="E34">SUMPRODUCT(
  ((TRIM(AT:AT)=B34)+(TRIM(AU:AU)=B34)+(TRIM(AV:AV)=B34)+(TRIM(AW:AW)=B34)) *
  ((ISNUMBER(SEARCH("WIB service",TRIM(BB:BB)))) + (ISNUMBER(SEARCH("WIB service",TRIM(BC:BC)))) +
   (ISNUMBER(SEARCH("WIB service",TRIM(BD:BD)))) + (ISNUMBER(SEARCH("WIB service",TRIM(BE:BE)))))
)</f>
        <v>12</v>
      </c>
      <c r="F34" s="57" cm="1">
        <f t="array" ref="F34">SUMPRODUCT(
  ((TRIM(BH:BH)=B34)+(TRIM(BI:BI)=B34)+(TRIM(BJ:BJ)=B34)+(TRIM(BK:BK)=B34)) *
  ((ISNUMBER(SEARCH("WIB service",TRIM(BP:BP)))) + (ISNUMBER(SEARCH("WIB service",TRIM(BQ:BQ)))) +
   (ISNUMBER(SEARCH("WIB service",TRIM(BR:BR)))) + (ISNUMBER(SEARCH("WIB service",TRIM(BS:BS)))))
)</f>
        <v>11</v>
      </c>
      <c r="G34" s="57">
        <f t="shared" si="0"/>
        <v>35</v>
      </c>
      <c r="Q34" t="s">
        <v>71</v>
      </c>
      <c r="V34" t="s">
        <v>4773</v>
      </c>
      <c r="W34" s="104">
        <v>46113.386111111111</v>
      </c>
      <c r="X34">
        <v>473012</v>
      </c>
      <c r="Y34" t="s">
        <v>4728</v>
      </c>
      <c r="Z34" t="s">
        <v>54</v>
      </c>
      <c r="AD34" t="s">
        <v>4739</v>
      </c>
      <c r="AF34" t="s">
        <v>1134</v>
      </c>
      <c r="AJ34" t="s">
        <v>4949</v>
      </c>
      <c r="AK34" s="104">
        <v>46113.380555555559</v>
      </c>
      <c r="AL34">
        <v>591321</v>
      </c>
      <c r="AM34" t="s">
        <v>4728</v>
      </c>
      <c r="AN34" t="s">
        <v>13</v>
      </c>
      <c r="AR34" t="s">
        <v>5931</v>
      </c>
      <c r="AT34" t="s">
        <v>1584</v>
      </c>
      <c r="AX34" t="s">
        <v>7080</v>
      </c>
      <c r="AY34" s="104">
        <v>46113.357638888891</v>
      </c>
      <c r="AZ34">
        <v>139352</v>
      </c>
      <c r="BA34" t="s">
        <v>4728</v>
      </c>
      <c r="BB34" t="s">
        <v>5989</v>
      </c>
      <c r="BF34" t="s">
        <v>5920</v>
      </c>
      <c r="BH34" t="s">
        <v>250</v>
      </c>
      <c r="BL34" t="s">
        <v>7351</v>
      </c>
      <c r="BM34" s="104">
        <v>46113.388888888891</v>
      </c>
      <c r="BN34">
        <v>1587221</v>
      </c>
      <c r="BO34" t="s">
        <v>4761</v>
      </c>
      <c r="BP34" t="s">
        <v>5592</v>
      </c>
      <c r="BT34" t="s">
        <v>5966</v>
      </c>
    </row>
    <row r="35" spans="2:72" x14ac:dyDescent="0.25">
      <c r="B35" t="s">
        <v>866</v>
      </c>
      <c r="C35" s="151" cm="1">
        <f t="array" ref="C35">SUMPRODUCT(
  ((TRIM(Q:Q)=B35)+(TRIM(R:R)=B35)+(TRIM(S:S)=B35)+(TRIM(T:T)=B35)) *
  ((ISNUMBER(SEARCH("WIB service",TRIM(Z:Z)))) + (ISNUMBER(SEARCH("WIB service",TRIM(AA:AA)))) +
   (ISNUMBER(SEARCH("WIB service",TRIM(AB:AB)))) + (ISNUMBER(SEARCH("WIB service",TRIM(AC:AC)))))
)</f>
        <v>0</v>
      </c>
      <c r="D35" s="57" cm="1">
        <f t="array" ref="D35">SUMPRODUCT(
  ((TRIM(AF:AF)=B35)+(TRIM(AG:AG)=B35)+(TRIM(AH:AH)=B35)+(TRIM(AI:AI)=B35)) *
  ((ISNUMBER(SEARCH("WIB service",TRIM(AN:AN)))) + (ISNUMBER(SEARCH("WIB service",TRIM(AO:AO)))) +
   (ISNUMBER(SEARCH("WIB service",TRIM(AP:AP)))) + (ISNUMBER(SEARCH("WIB service",TRIM(AQ:AQ)))))
)</f>
        <v>3</v>
      </c>
      <c r="E35" s="57" cm="1">
        <f t="array" ref="E35">SUMPRODUCT(
  ((TRIM(AT:AT)=B35)+(TRIM(AU:AU)=B35)+(TRIM(AV:AV)=B35)+(TRIM(AW:AW)=B35)) *
  ((ISNUMBER(SEARCH("WIB service",TRIM(BB:BB)))) + (ISNUMBER(SEARCH("WIB service",TRIM(BC:BC)))) +
   (ISNUMBER(SEARCH("WIB service",TRIM(BD:BD)))) + (ISNUMBER(SEARCH("WIB service",TRIM(BE:BE)))))
)</f>
        <v>4</v>
      </c>
      <c r="F35" s="57" cm="1">
        <f t="array" ref="F35">SUMPRODUCT(
  ((TRIM(BH:BH)=B35)+(TRIM(BI:BI)=B35)+(TRIM(BJ:BJ)=B35)+(TRIM(BK:BK)=B35)) *
  ((ISNUMBER(SEARCH("WIB service",TRIM(BP:BP)))) + (ISNUMBER(SEARCH("WIB service",TRIM(BQ:BQ)))) +
   (ISNUMBER(SEARCH("WIB service",TRIM(BR:BR)))) + (ISNUMBER(SEARCH("WIB service",TRIM(BS:BS)))))
)</f>
        <v>1</v>
      </c>
      <c r="G35" s="57">
        <f t="shared" si="0"/>
        <v>8</v>
      </c>
      <c r="Q35" t="s">
        <v>77</v>
      </c>
      <c r="V35" t="s">
        <v>4774</v>
      </c>
      <c r="W35" s="104">
        <v>46113.39166666667</v>
      </c>
      <c r="X35">
        <v>195728</v>
      </c>
      <c r="Y35" t="s">
        <v>4728</v>
      </c>
      <c r="Z35" t="s">
        <v>54</v>
      </c>
      <c r="AD35" t="s">
        <v>4736</v>
      </c>
      <c r="AF35" t="s">
        <v>2561</v>
      </c>
      <c r="AJ35" t="s">
        <v>4877</v>
      </c>
      <c r="AK35" s="104">
        <v>46113.381249999999</v>
      </c>
      <c r="AL35">
        <v>1472268</v>
      </c>
      <c r="AM35" t="s">
        <v>4761</v>
      </c>
      <c r="AN35" t="s">
        <v>13</v>
      </c>
      <c r="AR35" t="s">
        <v>5931</v>
      </c>
      <c r="AT35" t="s">
        <v>2561</v>
      </c>
      <c r="AX35" t="s">
        <v>4757</v>
      </c>
      <c r="AY35" s="104">
        <v>46113.357638888891</v>
      </c>
      <c r="AZ35">
        <v>304128</v>
      </c>
      <c r="BA35" t="s">
        <v>4728</v>
      </c>
      <c r="BB35" t="s">
        <v>5989</v>
      </c>
      <c r="BF35" t="s">
        <v>5931</v>
      </c>
      <c r="BH35" t="s">
        <v>1732</v>
      </c>
      <c r="BL35" t="s">
        <v>4922</v>
      </c>
      <c r="BM35" s="104">
        <v>46113.392361111109</v>
      </c>
      <c r="BN35">
        <v>369800</v>
      </c>
      <c r="BO35" t="s">
        <v>4728</v>
      </c>
      <c r="BP35" t="s">
        <v>5592</v>
      </c>
      <c r="BT35" t="s">
        <v>4781</v>
      </c>
    </row>
    <row r="36" spans="2:72" x14ac:dyDescent="0.25">
      <c r="B36" t="s">
        <v>868</v>
      </c>
      <c r="C36" s="151" cm="1">
        <f t="array" ref="C36">SUMPRODUCT(
  ((TRIM(Q:Q)=B36)+(TRIM(R:R)=B36)+(TRIM(S:S)=B36)+(TRIM(T:T)=B36)) *
  ((ISNUMBER(SEARCH("WIB service",TRIM(Z:Z)))) + (ISNUMBER(SEARCH("WIB service",TRIM(AA:AA)))) +
   (ISNUMBER(SEARCH("WIB service",TRIM(AB:AB)))) + (ISNUMBER(SEARCH("WIB service",TRIM(AC:AC)))))
)</f>
        <v>1</v>
      </c>
      <c r="D36" s="57" cm="1">
        <f t="array" ref="D36">SUMPRODUCT(
  ((TRIM(AF:AF)=B36)+(TRIM(AG:AG)=B36)+(TRIM(AH:AH)=B36)+(TRIM(AI:AI)=B36)) *
  ((ISNUMBER(SEARCH("WIB service",TRIM(AN:AN)))) + (ISNUMBER(SEARCH("WIB service",TRIM(AO:AO)))) +
   (ISNUMBER(SEARCH("WIB service",TRIM(AP:AP)))) + (ISNUMBER(SEARCH("WIB service",TRIM(AQ:AQ)))))
)</f>
        <v>20</v>
      </c>
      <c r="E36" s="57" cm="1">
        <f t="array" ref="E36">SUMPRODUCT(
  ((TRIM(AT:AT)=B36)+(TRIM(AU:AU)=B36)+(TRIM(AV:AV)=B36)+(TRIM(AW:AW)=B36)) *
  ((ISNUMBER(SEARCH("WIB service",TRIM(BB:BB)))) + (ISNUMBER(SEARCH("WIB service",TRIM(BC:BC)))) +
   (ISNUMBER(SEARCH("WIB service",TRIM(BD:BD)))) + (ISNUMBER(SEARCH("WIB service",TRIM(BE:BE)))))
)</f>
        <v>2</v>
      </c>
      <c r="F36" s="57" cm="1">
        <f t="array" ref="F36">SUMPRODUCT(
  ((TRIM(BH:BH)=B36)+(TRIM(BI:BI)=B36)+(TRIM(BJ:BJ)=B36)+(TRIM(BK:BK)=B36)) *
  ((ISNUMBER(SEARCH("WIB service",TRIM(BP:BP)))) + (ISNUMBER(SEARCH("WIB service",TRIM(BQ:BQ)))) +
   (ISNUMBER(SEARCH("WIB service",TRIM(BR:BR)))) + (ISNUMBER(SEARCH("WIB service",TRIM(BS:BS)))))
)</f>
        <v>2</v>
      </c>
      <c r="G36" s="57">
        <f t="shared" si="0"/>
        <v>25</v>
      </c>
      <c r="Q36" t="s">
        <v>75</v>
      </c>
      <c r="V36" t="s">
        <v>4775</v>
      </c>
      <c r="W36" s="104">
        <v>46113.392361111109</v>
      </c>
      <c r="X36">
        <v>337687</v>
      </c>
      <c r="Y36" t="s">
        <v>4728</v>
      </c>
      <c r="Z36" t="s">
        <v>54</v>
      </c>
      <c r="AD36" t="s">
        <v>4739</v>
      </c>
      <c r="AF36" t="s">
        <v>1284</v>
      </c>
      <c r="AJ36" t="s">
        <v>4877</v>
      </c>
      <c r="AK36" s="104">
        <v>46113.384027777778</v>
      </c>
      <c r="AL36">
        <v>131554</v>
      </c>
      <c r="AM36" t="s">
        <v>4728</v>
      </c>
      <c r="AN36" t="s">
        <v>13</v>
      </c>
      <c r="AR36" t="s">
        <v>5948</v>
      </c>
      <c r="AT36" t="s">
        <v>516</v>
      </c>
      <c r="AX36" t="s">
        <v>4836</v>
      </c>
      <c r="AY36" s="104">
        <v>46113.357638888891</v>
      </c>
      <c r="AZ36">
        <v>360559</v>
      </c>
      <c r="BA36" t="s">
        <v>4728</v>
      </c>
      <c r="BB36" t="s">
        <v>5989</v>
      </c>
      <c r="BF36" t="s">
        <v>5920</v>
      </c>
      <c r="BH36" t="s">
        <v>1507</v>
      </c>
      <c r="BL36" t="s">
        <v>5079</v>
      </c>
      <c r="BM36" s="104">
        <v>46113.392361111109</v>
      </c>
      <c r="BN36">
        <v>444967</v>
      </c>
      <c r="BO36" t="s">
        <v>4728</v>
      </c>
      <c r="BP36" t="s">
        <v>5592</v>
      </c>
      <c r="BT36" t="s">
        <v>5918</v>
      </c>
    </row>
    <row r="37" spans="2:72" x14ac:dyDescent="0.25">
      <c r="B37" t="s">
        <v>211</v>
      </c>
      <c r="C37" s="151" cm="1">
        <f t="array" ref="C37">SUMPRODUCT(
  ((TRIM(Q:Q)=B37)+(TRIM(R:R)=B37)+(TRIM(S:S)=B37)+(TRIM(T:T)=B37)) *
  ((ISNUMBER(SEARCH("WIB service",TRIM(Z:Z)))) + (ISNUMBER(SEARCH("WIB service",TRIM(AA:AA)))) +
   (ISNUMBER(SEARCH("WIB service",TRIM(AB:AB)))) + (ISNUMBER(SEARCH("WIB service",TRIM(AC:AC)))))
)</f>
        <v>46</v>
      </c>
      <c r="D37" s="57" cm="1">
        <f t="array" ref="D37">SUMPRODUCT(
  ((TRIM(AF:AF)=B37)+(TRIM(AG:AG)=B37)+(TRIM(AH:AH)=B37)+(TRIM(AI:AI)=B37)) *
  ((ISNUMBER(SEARCH("WIB service",TRIM(AN:AN)))) + (ISNUMBER(SEARCH("WIB service",TRIM(AO:AO)))) +
   (ISNUMBER(SEARCH("WIB service",TRIM(AP:AP)))) + (ISNUMBER(SEARCH("WIB service",TRIM(AQ:AQ)))))
)</f>
        <v>29</v>
      </c>
      <c r="E37" s="57" cm="1">
        <f t="array" ref="E37">SUMPRODUCT(
  ((TRIM(AT:AT)=B37)+(TRIM(AU:AU)=B37)+(TRIM(AV:AV)=B37)+(TRIM(AW:AW)=B37)) *
  ((ISNUMBER(SEARCH("WIB service",TRIM(BB:BB)))) + (ISNUMBER(SEARCH("WIB service",TRIM(BC:BC)))) +
   (ISNUMBER(SEARCH("WIB service",TRIM(BD:BD)))) + (ISNUMBER(SEARCH("WIB service",TRIM(BE:BE)))))
)</f>
        <v>79</v>
      </c>
      <c r="F37" s="57" cm="1">
        <f t="array" ref="F37">SUMPRODUCT(
  ((TRIM(BH:BH)=B37)+(TRIM(BI:BI)=B37)+(TRIM(BJ:BJ)=B37)+(TRIM(BK:BK)=B37)) *
  ((ISNUMBER(SEARCH("WIB service",TRIM(BP:BP)))) + (ISNUMBER(SEARCH("WIB service",TRIM(BQ:BQ)))) +
   (ISNUMBER(SEARCH("WIB service",TRIM(BR:BR)))) + (ISNUMBER(SEARCH("WIB service",TRIM(BS:BS)))))
)</f>
        <v>25</v>
      </c>
      <c r="G37" s="57">
        <f t="shared" si="0"/>
        <v>179</v>
      </c>
      <c r="Q37" t="s">
        <v>79</v>
      </c>
      <c r="V37" t="s">
        <v>4776</v>
      </c>
      <c r="W37" s="104">
        <v>46113.392361111109</v>
      </c>
      <c r="X37">
        <v>288250</v>
      </c>
      <c r="Y37" t="s">
        <v>4728</v>
      </c>
      <c r="Z37" t="s">
        <v>54</v>
      </c>
      <c r="AD37" t="s">
        <v>4777</v>
      </c>
      <c r="AF37" t="s">
        <v>2600</v>
      </c>
      <c r="AJ37" t="s">
        <v>4988</v>
      </c>
      <c r="AK37" s="104">
        <v>46113.384027777778</v>
      </c>
      <c r="AL37">
        <v>203162</v>
      </c>
      <c r="AM37" t="s">
        <v>4728</v>
      </c>
      <c r="AN37" t="s">
        <v>13</v>
      </c>
      <c r="AR37" t="s">
        <v>5918</v>
      </c>
      <c r="AT37" t="s">
        <v>2559</v>
      </c>
      <c r="AX37" t="s">
        <v>7081</v>
      </c>
      <c r="AY37" s="104">
        <v>46113.35833333333</v>
      </c>
      <c r="AZ37">
        <v>94877</v>
      </c>
      <c r="BA37" t="s">
        <v>4728</v>
      </c>
      <c r="BB37" t="s">
        <v>5989</v>
      </c>
      <c r="BF37" t="s">
        <v>5920</v>
      </c>
      <c r="BH37" t="s">
        <v>1688</v>
      </c>
      <c r="BL37" t="s">
        <v>8107</v>
      </c>
      <c r="BM37" s="104">
        <v>46113.395833333336</v>
      </c>
      <c r="BN37">
        <v>1893451</v>
      </c>
      <c r="BO37" t="s">
        <v>4761</v>
      </c>
      <c r="BP37" t="s">
        <v>5592</v>
      </c>
      <c r="BT37" t="s">
        <v>5948</v>
      </c>
    </row>
    <row r="38" spans="2:72" x14ac:dyDescent="0.25">
      <c r="B38" t="s">
        <v>214</v>
      </c>
      <c r="C38" s="151" cm="1">
        <f t="array" ref="C38">SUMPRODUCT(
  ((TRIM(Q:Q)=B38)+(TRIM(R:R)=B38)+(TRIM(S:S)=B38)+(TRIM(T:T)=B38)) *
  ((ISNUMBER(SEARCH("WIB service",TRIM(Z:Z)))) + (ISNUMBER(SEARCH("WIB service",TRIM(AA:AA)))) +
   (ISNUMBER(SEARCH("WIB service",TRIM(AB:AB)))) + (ISNUMBER(SEARCH("WIB service",TRIM(AC:AC)))))
)</f>
        <v>24</v>
      </c>
      <c r="D38" s="57" cm="1">
        <f t="array" ref="D38">SUMPRODUCT(
  ((TRIM(AF:AF)=B38)+(TRIM(AG:AG)=B38)+(TRIM(AH:AH)=B38)+(TRIM(AI:AI)=B38)) *
  ((ISNUMBER(SEARCH("WIB service",TRIM(AN:AN)))) + (ISNUMBER(SEARCH("WIB service",TRIM(AO:AO)))) +
   (ISNUMBER(SEARCH("WIB service",TRIM(AP:AP)))) + (ISNUMBER(SEARCH("WIB service",TRIM(AQ:AQ)))))
)</f>
        <v>2</v>
      </c>
      <c r="E38" s="57" cm="1">
        <f t="array" ref="E38">SUMPRODUCT(
  ((TRIM(AT:AT)=B38)+(TRIM(AU:AU)=B38)+(TRIM(AV:AV)=B38)+(TRIM(AW:AW)=B38)) *
  ((ISNUMBER(SEARCH("WIB service",TRIM(BB:BB)))) + (ISNUMBER(SEARCH("WIB service",TRIM(BC:BC)))) +
   (ISNUMBER(SEARCH("WIB service",TRIM(BD:BD)))) + (ISNUMBER(SEARCH("WIB service",TRIM(BE:BE)))))
)</f>
        <v>2</v>
      </c>
      <c r="F38" s="57" cm="1">
        <f t="array" ref="F38">SUMPRODUCT(
  ((TRIM(BH:BH)=B38)+(TRIM(BI:BI)=B38)+(TRIM(BJ:BJ)=B38)+(TRIM(BK:BK)=B38)) *
  ((ISNUMBER(SEARCH("WIB service",TRIM(BP:BP)))) + (ISNUMBER(SEARCH("WIB service",TRIM(BQ:BQ)))) +
   (ISNUMBER(SEARCH("WIB service",TRIM(BR:BR)))) + (ISNUMBER(SEARCH("WIB service",TRIM(BS:BS)))))
)</f>
        <v>10</v>
      </c>
      <c r="G38" s="57">
        <f t="shared" si="0"/>
        <v>38</v>
      </c>
      <c r="Q38" t="s">
        <v>211</v>
      </c>
      <c r="V38" t="s">
        <v>4778</v>
      </c>
      <c r="W38" s="104">
        <v>46113.393055555556</v>
      </c>
      <c r="X38">
        <v>53272</v>
      </c>
      <c r="Y38" t="s">
        <v>4728</v>
      </c>
      <c r="Z38" t="s">
        <v>54</v>
      </c>
      <c r="AD38" t="s">
        <v>4752</v>
      </c>
      <c r="AF38" t="s">
        <v>852</v>
      </c>
      <c r="AJ38" t="s">
        <v>5949</v>
      </c>
      <c r="AK38" s="104">
        <v>46113.384722222225</v>
      </c>
      <c r="AL38">
        <v>1859428</v>
      </c>
      <c r="AM38" t="s">
        <v>4728</v>
      </c>
      <c r="AN38" t="s">
        <v>13</v>
      </c>
      <c r="AR38" t="s">
        <v>5920</v>
      </c>
      <c r="AT38" t="s">
        <v>683</v>
      </c>
      <c r="AX38" t="s">
        <v>5280</v>
      </c>
      <c r="AY38" s="104">
        <v>46113.359027777777</v>
      </c>
      <c r="AZ38">
        <v>715920</v>
      </c>
      <c r="BA38" t="s">
        <v>4761</v>
      </c>
      <c r="BB38" t="s">
        <v>5989</v>
      </c>
      <c r="BF38" t="s">
        <v>5966</v>
      </c>
      <c r="BH38" t="s">
        <v>496</v>
      </c>
      <c r="BL38" t="s">
        <v>4755</v>
      </c>
      <c r="BM38" s="104">
        <v>46113.395833333336</v>
      </c>
      <c r="BN38">
        <v>188099</v>
      </c>
      <c r="BO38" t="s">
        <v>4728</v>
      </c>
      <c r="BP38" t="s">
        <v>5592</v>
      </c>
      <c r="BT38" t="s">
        <v>5918</v>
      </c>
    </row>
    <row r="39" spans="2:72" x14ac:dyDescent="0.25">
      <c r="B39" t="s">
        <v>217</v>
      </c>
      <c r="C39" s="151" cm="1">
        <f t="array" ref="C39">SUMPRODUCT(
  ((TRIM(Q:Q)=B39)+(TRIM(R:R)=B39)+(TRIM(S:S)=B39)+(TRIM(T:T)=B39)) *
  ((ISNUMBER(SEARCH("WIB service",TRIM(Z:Z)))) + (ISNUMBER(SEARCH("WIB service",TRIM(AA:AA)))) +
   (ISNUMBER(SEARCH("WIB service",TRIM(AB:AB)))) + (ISNUMBER(SEARCH("WIB service",TRIM(AC:AC)))))
)</f>
        <v>44</v>
      </c>
      <c r="D39" s="57" cm="1">
        <f t="array" ref="D39">SUMPRODUCT(
  ((TRIM(AF:AF)=B39)+(TRIM(AG:AG)=B39)+(TRIM(AH:AH)=B39)+(TRIM(AI:AI)=B39)) *
  ((ISNUMBER(SEARCH("WIB service",TRIM(AN:AN)))) + (ISNUMBER(SEARCH("WIB service",TRIM(AO:AO)))) +
   (ISNUMBER(SEARCH("WIB service",TRIM(AP:AP)))) + (ISNUMBER(SEARCH("WIB service",TRIM(AQ:AQ)))))
)</f>
        <v>23</v>
      </c>
      <c r="E39" s="57" cm="1">
        <f t="array" ref="E39">SUMPRODUCT(
  ((TRIM(AT:AT)=B39)+(TRIM(AU:AU)=B39)+(TRIM(AV:AV)=B39)+(TRIM(AW:AW)=B39)) *
  ((ISNUMBER(SEARCH("WIB service",TRIM(BB:BB)))) + (ISNUMBER(SEARCH("WIB service",TRIM(BC:BC)))) +
   (ISNUMBER(SEARCH("WIB service",TRIM(BD:BD)))) + (ISNUMBER(SEARCH("WIB service",TRIM(BE:BE)))))
)</f>
        <v>76</v>
      </c>
      <c r="F39" s="57" cm="1">
        <f t="array" ref="F39">SUMPRODUCT(
  ((TRIM(BH:BH)=B39)+(TRIM(BI:BI)=B39)+(TRIM(BJ:BJ)=B39)+(TRIM(BK:BK)=B39)) *
  ((ISNUMBER(SEARCH("WIB service",TRIM(BP:BP)))) + (ISNUMBER(SEARCH("WIB service",TRIM(BQ:BQ)))) +
   (ISNUMBER(SEARCH("WIB service",TRIM(BR:BR)))) + (ISNUMBER(SEARCH("WIB service",TRIM(BS:BS)))))
)</f>
        <v>34</v>
      </c>
      <c r="G39" s="57">
        <f t="shared" si="0"/>
        <v>177</v>
      </c>
      <c r="Q39" t="s">
        <v>71</v>
      </c>
      <c r="V39" t="s">
        <v>4779</v>
      </c>
      <c r="W39" s="104">
        <v>46113.393750000003</v>
      </c>
      <c r="X39">
        <v>542423</v>
      </c>
      <c r="Y39" t="s">
        <v>4728</v>
      </c>
      <c r="Z39" t="s">
        <v>54</v>
      </c>
      <c r="AD39" t="s">
        <v>4736</v>
      </c>
      <c r="AF39" t="s">
        <v>1012</v>
      </c>
      <c r="AG39" t="s">
        <v>637</v>
      </c>
      <c r="AJ39" t="s">
        <v>4885</v>
      </c>
      <c r="AK39" s="104">
        <v>46113.384722222225</v>
      </c>
      <c r="AL39">
        <v>738357</v>
      </c>
      <c r="AM39" t="s">
        <v>4728</v>
      </c>
      <c r="AN39" t="s">
        <v>42</v>
      </c>
      <c r="AO39" t="s">
        <v>13</v>
      </c>
      <c r="AR39" t="s">
        <v>4941</v>
      </c>
      <c r="AT39" t="s">
        <v>551</v>
      </c>
      <c r="AU39" t="s">
        <v>683</v>
      </c>
      <c r="AX39" t="s">
        <v>4744</v>
      </c>
      <c r="AY39" s="104">
        <v>46113.359027777777</v>
      </c>
      <c r="AZ39">
        <v>846095</v>
      </c>
      <c r="BA39" t="s">
        <v>4761</v>
      </c>
      <c r="BB39" t="s">
        <v>5989</v>
      </c>
      <c r="BC39" t="s">
        <v>4731</v>
      </c>
      <c r="BF39" t="s">
        <v>6240</v>
      </c>
      <c r="BH39" t="s">
        <v>1732</v>
      </c>
      <c r="BL39" t="s">
        <v>5963</v>
      </c>
      <c r="BM39" s="104">
        <v>46113.397916666669</v>
      </c>
      <c r="BN39">
        <v>203576</v>
      </c>
      <c r="BO39" t="s">
        <v>4728</v>
      </c>
      <c r="BP39" t="s">
        <v>5592</v>
      </c>
      <c r="BT39" t="s">
        <v>5942</v>
      </c>
    </row>
    <row r="40" spans="2:72" x14ac:dyDescent="0.25">
      <c r="B40" t="s">
        <v>967</v>
      </c>
      <c r="C40" s="151" cm="1">
        <f t="array" ref="C40">SUMPRODUCT(
  ((TRIM(Q:Q)=B40)+(TRIM(R:R)=B40)+(TRIM(S:S)=B40)+(TRIM(T:T)=B40)) *
  ((ISNUMBER(SEARCH("WIB service",TRIM(Z:Z)))) + (ISNUMBER(SEARCH("WIB service",TRIM(AA:AA)))) +
   (ISNUMBER(SEARCH("WIB service",TRIM(AB:AB)))) + (ISNUMBER(SEARCH("WIB service",TRIM(AC:AC)))))
)</f>
        <v>4</v>
      </c>
      <c r="D40" s="57" cm="1">
        <f t="array" ref="D40">SUMPRODUCT(
  ((TRIM(AF:AF)=B40)+(TRIM(AG:AG)=B40)+(TRIM(AH:AH)=B40)+(TRIM(AI:AI)=B40)) *
  ((ISNUMBER(SEARCH("WIB service",TRIM(AN:AN)))) + (ISNUMBER(SEARCH("WIB service",TRIM(AO:AO)))) +
   (ISNUMBER(SEARCH("WIB service",TRIM(AP:AP)))) + (ISNUMBER(SEARCH("WIB service",TRIM(AQ:AQ)))))
)</f>
        <v>2</v>
      </c>
      <c r="E40" s="57" cm="1">
        <f t="array" ref="E40">SUMPRODUCT(
  ((TRIM(AT:AT)=B40)+(TRIM(AU:AU)=B40)+(TRIM(AV:AV)=B40)+(TRIM(AW:AW)=B40)) *
  ((ISNUMBER(SEARCH("WIB service",TRIM(BB:BB)))) + (ISNUMBER(SEARCH("WIB service",TRIM(BC:BC)))) +
   (ISNUMBER(SEARCH("WIB service",TRIM(BD:BD)))) + (ISNUMBER(SEARCH("WIB service",TRIM(BE:BE)))))
)</f>
        <v>15</v>
      </c>
      <c r="F40" s="57" cm="1">
        <f t="array" ref="F40">SUMPRODUCT(
  ((TRIM(BH:BH)=B40)+(TRIM(BI:BI)=B40)+(TRIM(BJ:BJ)=B40)+(TRIM(BK:BK)=B40)) *
  ((ISNUMBER(SEARCH("WIB service",TRIM(BP:BP)))) + (ISNUMBER(SEARCH("WIB service",TRIM(BQ:BQ)))) +
   (ISNUMBER(SEARCH("WIB service",TRIM(BR:BR)))) + (ISNUMBER(SEARCH("WIB service",TRIM(BS:BS)))))
)</f>
        <v>1</v>
      </c>
      <c r="G40" s="57">
        <f t="shared" si="0"/>
        <v>22</v>
      </c>
      <c r="Q40" t="s">
        <v>72</v>
      </c>
      <c r="V40" t="s">
        <v>4778</v>
      </c>
      <c r="W40" s="104">
        <v>46113.393750000003</v>
      </c>
      <c r="X40">
        <v>127687</v>
      </c>
      <c r="Y40" t="s">
        <v>4728</v>
      </c>
      <c r="Z40" t="s">
        <v>54</v>
      </c>
      <c r="AD40" t="s">
        <v>4780</v>
      </c>
      <c r="AF40" t="s">
        <v>1284</v>
      </c>
      <c r="AJ40" t="s">
        <v>5272</v>
      </c>
      <c r="AK40" s="104">
        <v>46113.386111111111</v>
      </c>
      <c r="AL40">
        <v>146625</v>
      </c>
      <c r="AM40" t="s">
        <v>4728</v>
      </c>
      <c r="AN40" t="s">
        <v>13</v>
      </c>
      <c r="AR40" t="s">
        <v>5950</v>
      </c>
      <c r="AT40" t="s">
        <v>1132</v>
      </c>
      <c r="AX40" t="s">
        <v>4741</v>
      </c>
      <c r="AY40" s="104">
        <v>46113.359722222223</v>
      </c>
      <c r="AZ40">
        <v>6444621</v>
      </c>
      <c r="BA40" t="s">
        <v>4761</v>
      </c>
      <c r="BB40" t="s">
        <v>5989</v>
      </c>
      <c r="BF40" t="s">
        <v>5966</v>
      </c>
      <c r="BH40" t="s">
        <v>496</v>
      </c>
      <c r="BL40" t="s">
        <v>8108</v>
      </c>
      <c r="BM40" s="104">
        <v>46113.4</v>
      </c>
      <c r="BN40">
        <v>512226</v>
      </c>
      <c r="BO40" t="s">
        <v>4728</v>
      </c>
      <c r="BP40" t="s">
        <v>5592</v>
      </c>
      <c r="BT40" t="s">
        <v>5924</v>
      </c>
    </row>
    <row r="41" spans="2:72" x14ac:dyDescent="0.25">
      <c r="B41" t="s">
        <v>220</v>
      </c>
      <c r="C41" s="151" cm="1">
        <f t="array" ref="C41">SUMPRODUCT(
  ((TRIM(Q:Q)=B41)+(TRIM(R:R)=B41)+(TRIM(S:S)=B41)+(TRIM(T:T)=B41)) *
  ((ISNUMBER(SEARCH("WIB service",TRIM(Z:Z)))) + (ISNUMBER(SEARCH("WIB service",TRIM(AA:AA)))) +
   (ISNUMBER(SEARCH("WIB service",TRIM(AB:AB)))) + (ISNUMBER(SEARCH("WIB service",TRIM(AC:AC)))))
)</f>
        <v>69</v>
      </c>
      <c r="D41" s="57" cm="1">
        <f t="array" ref="D41">SUMPRODUCT(
  ((TRIM(AF:AF)=B41)+(TRIM(AG:AG)=B41)+(TRIM(AH:AH)=B41)+(TRIM(AI:AI)=B41)) *
  ((ISNUMBER(SEARCH("WIB service",TRIM(AN:AN)))) + (ISNUMBER(SEARCH("WIB service",TRIM(AO:AO)))) +
   (ISNUMBER(SEARCH("WIB service",TRIM(AP:AP)))) + (ISNUMBER(SEARCH("WIB service",TRIM(AQ:AQ)))))
)</f>
        <v>34</v>
      </c>
      <c r="E41" s="57" cm="1">
        <f t="array" ref="E41">SUMPRODUCT(
  ((TRIM(AT:AT)=B41)+(TRIM(AU:AU)=B41)+(TRIM(AV:AV)=B41)+(TRIM(AW:AW)=B41)) *
  ((ISNUMBER(SEARCH("WIB service",TRIM(BB:BB)))) + (ISNUMBER(SEARCH("WIB service",TRIM(BC:BC)))) +
   (ISNUMBER(SEARCH("WIB service",TRIM(BD:BD)))) + (ISNUMBER(SEARCH("WIB service",TRIM(BE:BE)))))
)</f>
        <v>73</v>
      </c>
      <c r="F41" s="57" cm="1">
        <f t="array" ref="F41">SUMPRODUCT(
  ((TRIM(BH:BH)=B41)+(TRIM(BI:BI)=B41)+(TRIM(BJ:BJ)=B41)+(TRIM(BK:BK)=B41)) *
  ((ISNUMBER(SEARCH("WIB service",TRIM(BP:BP)))) + (ISNUMBER(SEARCH("WIB service",TRIM(BQ:BQ)))) +
   (ISNUMBER(SEARCH("WIB service",TRIM(BR:BR)))) + (ISNUMBER(SEARCH("WIB service",TRIM(BS:BS)))))
)</f>
        <v>26</v>
      </c>
      <c r="G41" s="57">
        <f t="shared" si="0"/>
        <v>202</v>
      </c>
      <c r="Q41" t="s">
        <v>256</v>
      </c>
      <c r="V41" t="s">
        <v>4770</v>
      </c>
      <c r="W41" s="104">
        <v>46113.394444444442</v>
      </c>
      <c r="X41">
        <v>89735</v>
      </c>
      <c r="Y41" t="s">
        <v>4728</v>
      </c>
      <c r="Z41" t="s">
        <v>54</v>
      </c>
      <c r="AD41" t="s">
        <v>4781</v>
      </c>
      <c r="AF41" t="s">
        <v>5951</v>
      </c>
      <c r="AG41" t="s">
        <v>1220</v>
      </c>
      <c r="AJ41" t="s">
        <v>4926</v>
      </c>
      <c r="AK41" s="104">
        <v>46113.386805555558</v>
      </c>
      <c r="AL41">
        <v>1689483</v>
      </c>
      <c r="AM41" t="s">
        <v>4728</v>
      </c>
      <c r="AN41" t="s">
        <v>42</v>
      </c>
      <c r="AO41" t="s">
        <v>13</v>
      </c>
      <c r="AR41" t="s">
        <v>5952</v>
      </c>
      <c r="AT41" t="s">
        <v>1584</v>
      </c>
      <c r="AX41" t="s">
        <v>7082</v>
      </c>
      <c r="AY41" s="104">
        <v>46113.361111111109</v>
      </c>
      <c r="AZ41">
        <v>471237</v>
      </c>
      <c r="BA41" t="s">
        <v>4728</v>
      </c>
      <c r="BB41" t="s">
        <v>5989</v>
      </c>
      <c r="BF41" t="s">
        <v>5931</v>
      </c>
      <c r="BH41" t="s">
        <v>235</v>
      </c>
      <c r="BL41" t="s">
        <v>4733</v>
      </c>
      <c r="BM41" s="104">
        <v>46113.4</v>
      </c>
      <c r="BN41">
        <v>551823</v>
      </c>
      <c r="BO41" t="s">
        <v>4728</v>
      </c>
      <c r="BP41" t="s">
        <v>5592</v>
      </c>
      <c r="BT41" t="s">
        <v>5920</v>
      </c>
    </row>
    <row r="42" spans="2:72" x14ac:dyDescent="0.25">
      <c r="B42" t="s">
        <v>1048</v>
      </c>
      <c r="C42" s="151" cm="1">
        <f t="array" ref="C42">SUMPRODUCT(
  ((TRIM(Q:Q)=B42)+(TRIM(R:R)=B42)+(TRIM(S:S)=B42)+(TRIM(T:T)=B42)) *
  ((ISNUMBER(SEARCH("WIB service",TRIM(Z:Z)))) + (ISNUMBER(SEARCH("WIB service",TRIM(AA:AA)))) +
   (ISNUMBER(SEARCH("WIB service",TRIM(AB:AB)))) + (ISNUMBER(SEARCH("WIB service",TRIM(AC:AC)))))
)</f>
        <v>0</v>
      </c>
      <c r="D42" s="57" cm="1">
        <f t="array" ref="D42">SUMPRODUCT(
  ((TRIM(AF:AF)=B42)+(TRIM(AG:AG)=B42)+(TRIM(AH:AH)=B42)+(TRIM(AI:AI)=B42)) *
  ((ISNUMBER(SEARCH("WIB service",TRIM(AN:AN)))) + (ISNUMBER(SEARCH("WIB service",TRIM(AO:AO)))) +
   (ISNUMBER(SEARCH("WIB service",TRIM(AP:AP)))) + (ISNUMBER(SEARCH("WIB service",TRIM(AQ:AQ)))))
)</f>
        <v>6</v>
      </c>
      <c r="E42" s="57" cm="1">
        <f t="array" ref="E42">SUMPRODUCT(
  ((TRIM(AT:AT)=B42)+(TRIM(AU:AU)=B42)+(TRIM(AV:AV)=B42)+(TRIM(AW:AW)=B42)) *
  ((ISNUMBER(SEARCH("WIB service",TRIM(BB:BB)))) + (ISNUMBER(SEARCH("WIB service",TRIM(BC:BC)))) +
   (ISNUMBER(SEARCH("WIB service",TRIM(BD:BD)))) + (ISNUMBER(SEARCH("WIB service",TRIM(BE:BE)))))
)</f>
        <v>19</v>
      </c>
      <c r="F42" s="57" cm="1">
        <f t="array" ref="F42">SUMPRODUCT(
  ((TRIM(BH:BH)=B42)+(TRIM(BI:BI)=B42)+(TRIM(BJ:BJ)=B42)+(TRIM(BK:BK)=B42)) *
  ((ISNUMBER(SEARCH("WIB service",TRIM(BP:BP)))) + (ISNUMBER(SEARCH("WIB service",TRIM(BQ:BQ)))) +
   (ISNUMBER(SEARCH("WIB service",TRIM(BR:BR)))) + (ISNUMBER(SEARCH("WIB service",TRIM(BS:BS)))))
)</f>
        <v>1</v>
      </c>
      <c r="G42" s="57">
        <f t="shared" si="0"/>
        <v>26</v>
      </c>
      <c r="Q42" t="s">
        <v>250</v>
      </c>
      <c r="V42" t="s">
        <v>4782</v>
      </c>
      <c r="W42" s="104">
        <v>46113.394444444442</v>
      </c>
      <c r="X42">
        <v>107096</v>
      </c>
      <c r="Y42" t="s">
        <v>4728</v>
      </c>
      <c r="Z42" t="s">
        <v>54</v>
      </c>
      <c r="AD42" t="s">
        <v>4736</v>
      </c>
      <c r="AF42" t="s">
        <v>2600</v>
      </c>
      <c r="AJ42" t="s">
        <v>5472</v>
      </c>
      <c r="AK42" s="104">
        <v>46113.386805555558</v>
      </c>
      <c r="AL42">
        <v>63271</v>
      </c>
      <c r="AM42" t="s">
        <v>4728</v>
      </c>
      <c r="AN42" t="s">
        <v>13</v>
      </c>
      <c r="AR42" t="s">
        <v>5918</v>
      </c>
      <c r="AT42" t="s">
        <v>2559</v>
      </c>
      <c r="AX42" t="s">
        <v>5456</v>
      </c>
      <c r="AY42" s="104">
        <v>46113.363888888889</v>
      </c>
      <c r="AZ42">
        <v>316458</v>
      </c>
      <c r="BA42" t="s">
        <v>4728</v>
      </c>
      <c r="BB42" t="s">
        <v>5989</v>
      </c>
      <c r="BF42" t="s">
        <v>5931</v>
      </c>
      <c r="BH42" t="s">
        <v>1732</v>
      </c>
      <c r="BL42" t="s">
        <v>4776</v>
      </c>
      <c r="BM42" s="104">
        <v>46113.401388888888</v>
      </c>
      <c r="BN42">
        <v>224894</v>
      </c>
      <c r="BO42" t="s">
        <v>4761</v>
      </c>
      <c r="BP42" t="s">
        <v>5592</v>
      </c>
      <c r="BT42" t="s">
        <v>5966</v>
      </c>
    </row>
    <row r="43" spans="2:72" x14ac:dyDescent="0.25">
      <c r="B43" t="s">
        <v>1078</v>
      </c>
      <c r="C43" s="151" cm="1">
        <f t="array" ref="C43">SUMPRODUCT(
  ((TRIM(Q:Q)=B43)+(TRIM(R:R)=B43)+(TRIM(S:S)=B43)+(TRIM(T:T)=B43)) *
  ((ISNUMBER(SEARCH("WIB service",TRIM(Z:Z)))) + (ISNUMBER(SEARCH("WIB service",TRIM(AA:AA)))) +
   (ISNUMBER(SEARCH("WIB service",TRIM(AB:AB)))) + (ISNUMBER(SEARCH("WIB service",TRIM(AC:AC)))))
)</f>
        <v>0</v>
      </c>
      <c r="D43" s="57" cm="1">
        <f t="array" ref="D43">SUMPRODUCT(
  ((TRIM(AF:AF)=B43)+(TRIM(AG:AG)=B43)+(TRIM(AH:AH)=B43)+(TRIM(AI:AI)=B43)) *
  ((ISNUMBER(SEARCH("WIB service",TRIM(AN:AN)))) + (ISNUMBER(SEARCH("WIB service",TRIM(AO:AO)))) +
   (ISNUMBER(SEARCH("WIB service",TRIM(AP:AP)))) + (ISNUMBER(SEARCH("WIB service",TRIM(AQ:AQ)))))
)</f>
        <v>2</v>
      </c>
      <c r="E43" s="57" cm="1">
        <f t="array" ref="E43">SUMPRODUCT(
  ((TRIM(AT:AT)=B43)+(TRIM(AU:AU)=B43)+(TRIM(AV:AV)=B43)+(TRIM(AW:AW)=B43)) *
  ((ISNUMBER(SEARCH("WIB service",TRIM(BB:BB)))) + (ISNUMBER(SEARCH("WIB service",TRIM(BC:BC)))) +
   (ISNUMBER(SEARCH("WIB service",TRIM(BD:BD)))) + (ISNUMBER(SEARCH("WIB service",TRIM(BE:BE)))))
)</f>
        <v>17</v>
      </c>
      <c r="F43" s="57" cm="1">
        <f t="array" ref="F43">SUMPRODUCT(
  ((TRIM(BH:BH)=B43)+(TRIM(BI:BI)=B43)+(TRIM(BJ:BJ)=B43)+(TRIM(BK:BK)=B43)) *
  ((ISNUMBER(SEARCH("WIB service",TRIM(BP:BP)))) + (ISNUMBER(SEARCH("WIB service",TRIM(BQ:BQ)))) +
   (ISNUMBER(SEARCH("WIB service",TRIM(BR:BR)))) + (ISNUMBER(SEARCH("WIB service",TRIM(BS:BS)))))
)</f>
        <v>0</v>
      </c>
      <c r="G43" s="57">
        <f t="shared" si="0"/>
        <v>19</v>
      </c>
      <c r="Q43" t="s">
        <v>211</v>
      </c>
      <c r="V43" t="s">
        <v>4770</v>
      </c>
      <c r="W43" s="104">
        <v>46113.395138888889</v>
      </c>
      <c r="X43">
        <v>908698</v>
      </c>
      <c r="Y43" t="s">
        <v>4728</v>
      </c>
      <c r="Z43" t="s">
        <v>54</v>
      </c>
      <c r="AD43" t="s">
        <v>4736</v>
      </c>
      <c r="AF43" t="s">
        <v>5953</v>
      </c>
      <c r="AG43" t="s">
        <v>1706</v>
      </c>
      <c r="AJ43" t="s">
        <v>4885</v>
      </c>
      <c r="AK43" s="104">
        <v>46113.387499999997</v>
      </c>
      <c r="AL43">
        <v>843923</v>
      </c>
      <c r="AM43" t="s">
        <v>4728</v>
      </c>
      <c r="AN43" t="s">
        <v>42</v>
      </c>
      <c r="AO43" t="s">
        <v>13</v>
      </c>
      <c r="AR43" t="s">
        <v>5954</v>
      </c>
      <c r="AT43" t="s">
        <v>264</v>
      </c>
      <c r="AX43" t="s">
        <v>4895</v>
      </c>
      <c r="AY43" s="104">
        <v>46113.364583333336</v>
      </c>
      <c r="AZ43">
        <v>900795</v>
      </c>
      <c r="BA43" t="s">
        <v>4728</v>
      </c>
      <c r="BB43" t="s">
        <v>5989</v>
      </c>
      <c r="BF43" t="s">
        <v>5948</v>
      </c>
      <c r="BH43" t="s">
        <v>683</v>
      </c>
      <c r="BL43" t="s">
        <v>5079</v>
      </c>
      <c r="BM43" s="104">
        <v>46113.402083333334</v>
      </c>
      <c r="BN43">
        <v>462211</v>
      </c>
      <c r="BO43" t="s">
        <v>4728</v>
      </c>
      <c r="BP43" t="s">
        <v>5592</v>
      </c>
      <c r="BT43" t="s">
        <v>5942</v>
      </c>
    </row>
    <row r="44" spans="2:72" x14ac:dyDescent="0.25">
      <c r="B44" t="s">
        <v>1124</v>
      </c>
      <c r="C44" s="151" cm="1">
        <f t="array" ref="C44">SUMPRODUCT(
  ((TRIM(Q:Q)=B44)+(TRIM(R:R)=B44)+(TRIM(S:S)=B44)+(TRIM(T:T)=B44)) *
  ((ISNUMBER(SEARCH("WIB service",TRIM(Z:Z)))) + (ISNUMBER(SEARCH("WIB service",TRIM(AA:AA)))) +
   (ISNUMBER(SEARCH("WIB service",TRIM(AB:AB)))) + (ISNUMBER(SEARCH("WIB service",TRIM(AC:AC)))))
)</f>
        <v>0</v>
      </c>
      <c r="D44" s="57" cm="1">
        <f t="array" ref="D44">SUMPRODUCT(
  ((TRIM(AF:AF)=B44)+(TRIM(AG:AG)=B44)+(TRIM(AH:AH)=B44)+(TRIM(AI:AI)=B44)) *
  ((ISNUMBER(SEARCH("WIB service",TRIM(AN:AN)))) + (ISNUMBER(SEARCH("WIB service",TRIM(AO:AO)))) +
   (ISNUMBER(SEARCH("WIB service",TRIM(AP:AP)))) + (ISNUMBER(SEARCH("WIB service",TRIM(AQ:AQ)))))
)</f>
        <v>1</v>
      </c>
      <c r="E44" s="57" cm="1">
        <f t="array" ref="E44">SUMPRODUCT(
  ((TRIM(AT:AT)=B44)+(TRIM(AU:AU)=B44)+(TRIM(AV:AV)=B44)+(TRIM(AW:AW)=B44)) *
  ((ISNUMBER(SEARCH("WIB service",TRIM(BB:BB)))) + (ISNUMBER(SEARCH("WIB service",TRIM(BC:BC)))) +
   (ISNUMBER(SEARCH("WIB service",TRIM(BD:BD)))) + (ISNUMBER(SEARCH("WIB service",TRIM(BE:BE)))))
)</f>
        <v>17</v>
      </c>
      <c r="F44" s="57" cm="1">
        <f t="array" ref="F44">SUMPRODUCT(
  ((TRIM(BH:BH)=B44)+(TRIM(BI:BI)=B44)+(TRIM(BJ:BJ)=B44)+(TRIM(BK:BK)=B44)) *
  ((ISNUMBER(SEARCH("WIB service",TRIM(BP:BP)))) + (ISNUMBER(SEARCH("WIB service",TRIM(BQ:BQ)))) +
   (ISNUMBER(SEARCH("WIB service",TRIM(BR:BR)))) + (ISNUMBER(SEARCH("WIB service",TRIM(BS:BS)))))
)</f>
        <v>0</v>
      </c>
      <c r="G44" s="57">
        <f t="shared" si="0"/>
        <v>18</v>
      </c>
      <c r="Q44" t="s">
        <v>235</v>
      </c>
      <c r="V44" t="s">
        <v>4783</v>
      </c>
      <c r="W44" s="104">
        <v>46113.395833333336</v>
      </c>
      <c r="X44">
        <v>311131</v>
      </c>
      <c r="Y44" t="s">
        <v>4728</v>
      </c>
      <c r="Z44" t="s">
        <v>54</v>
      </c>
      <c r="AD44" t="s">
        <v>4736</v>
      </c>
      <c r="AF44" t="s">
        <v>205</v>
      </c>
      <c r="AJ44" t="s">
        <v>4766</v>
      </c>
      <c r="AK44" s="104">
        <v>46113.388194444444</v>
      </c>
      <c r="AL44">
        <v>519043</v>
      </c>
      <c r="AM44" t="s">
        <v>4728</v>
      </c>
      <c r="AN44" t="s">
        <v>13</v>
      </c>
      <c r="AR44" t="s">
        <v>5924</v>
      </c>
      <c r="AT44" t="s">
        <v>2600</v>
      </c>
      <c r="AX44" t="s">
        <v>4743</v>
      </c>
      <c r="AY44" s="104">
        <v>46113.365277777775</v>
      </c>
      <c r="AZ44">
        <v>111072</v>
      </c>
      <c r="BA44" t="s">
        <v>4728</v>
      </c>
      <c r="BB44" t="s">
        <v>5989</v>
      </c>
      <c r="BF44" t="s">
        <v>5918</v>
      </c>
      <c r="BH44" t="s">
        <v>250</v>
      </c>
      <c r="BL44" t="s">
        <v>4982</v>
      </c>
      <c r="BM44" s="104">
        <v>46113.402777777781</v>
      </c>
      <c r="BN44">
        <v>325796</v>
      </c>
      <c r="BO44" t="s">
        <v>4728</v>
      </c>
      <c r="BP44" t="s">
        <v>5592</v>
      </c>
      <c r="BT44" t="s">
        <v>4781</v>
      </c>
    </row>
    <row r="45" spans="2:72" x14ac:dyDescent="0.25">
      <c r="B45" t="s">
        <v>1132</v>
      </c>
      <c r="C45" s="151" cm="1">
        <f t="array" ref="C45">SUMPRODUCT(
  ((TRIM(Q:Q)=B45)+(TRIM(R:R)=B45)+(TRIM(S:S)=B45)+(TRIM(T:T)=B45)) *
  ((ISNUMBER(SEARCH("WIB service",TRIM(Z:Z)))) + (ISNUMBER(SEARCH("WIB service",TRIM(AA:AA)))) +
   (ISNUMBER(SEARCH("WIB service",TRIM(AB:AB)))) + (ISNUMBER(SEARCH("WIB service",TRIM(AC:AC)))))
)</f>
        <v>44</v>
      </c>
      <c r="D45" s="57" cm="1">
        <f t="array" ref="D45">SUMPRODUCT(
  ((TRIM(AF:AF)=B45)+(TRIM(AG:AG)=B45)+(TRIM(AH:AH)=B45)+(TRIM(AI:AI)=B45)) *
  ((ISNUMBER(SEARCH("WIB service",TRIM(AN:AN)))) + (ISNUMBER(SEARCH("WIB service",TRIM(AO:AO)))) +
   (ISNUMBER(SEARCH("WIB service",TRIM(AP:AP)))) + (ISNUMBER(SEARCH("WIB service",TRIM(AQ:AQ)))))
)</f>
        <v>19</v>
      </c>
      <c r="E45" s="57" cm="1">
        <f t="array" ref="E45">SUMPRODUCT(
  ((TRIM(AT:AT)=B45)+(TRIM(AU:AU)=B45)+(TRIM(AV:AV)=B45)+(TRIM(AW:AW)=B45)) *
  ((ISNUMBER(SEARCH("WIB service",TRIM(BB:BB)))) + (ISNUMBER(SEARCH("WIB service",TRIM(BC:BC)))) +
   (ISNUMBER(SEARCH("WIB service",TRIM(BD:BD)))) + (ISNUMBER(SEARCH("WIB service",TRIM(BE:BE)))))
)</f>
        <v>68</v>
      </c>
      <c r="F45" s="57" cm="1">
        <f t="array" ref="F45">SUMPRODUCT(
  ((TRIM(BH:BH)=B45)+(TRIM(BI:BI)=B45)+(TRIM(BJ:BJ)=B45)+(TRIM(BK:BK)=B45)) *
  ((ISNUMBER(SEARCH("WIB service",TRIM(BP:BP)))) + (ISNUMBER(SEARCH("WIB service",TRIM(BQ:BQ)))) +
   (ISNUMBER(SEARCH("WIB service",TRIM(BR:BR)))) + (ISNUMBER(SEARCH("WIB service",TRIM(BS:BS)))))
)</f>
        <v>18</v>
      </c>
      <c r="G45" s="57">
        <f t="shared" si="0"/>
        <v>149</v>
      </c>
      <c r="Q45" t="s">
        <v>81</v>
      </c>
      <c r="V45" t="s">
        <v>4784</v>
      </c>
      <c r="W45" s="104">
        <v>46113.402083333334</v>
      </c>
      <c r="X45">
        <v>204521</v>
      </c>
      <c r="Y45" t="s">
        <v>4728</v>
      </c>
      <c r="Z45" t="s">
        <v>54</v>
      </c>
      <c r="AD45" t="s">
        <v>4736</v>
      </c>
      <c r="AF45" t="s">
        <v>5309</v>
      </c>
      <c r="AG45" t="s">
        <v>2357</v>
      </c>
      <c r="AJ45" t="s">
        <v>4975</v>
      </c>
      <c r="AK45" s="104">
        <v>46113.388888888891</v>
      </c>
      <c r="AL45">
        <v>339537</v>
      </c>
      <c r="AM45" t="s">
        <v>4728</v>
      </c>
      <c r="AN45" t="s">
        <v>4787</v>
      </c>
      <c r="AO45" t="s">
        <v>13</v>
      </c>
      <c r="AR45" t="s">
        <v>5955</v>
      </c>
      <c r="AT45" t="s">
        <v>551</v>
      </c>
      <c r="AX45" t="s">
        <v>4782</v>
      </c>
      <c r="AY45" s="104">
        <v>46113.365277777775</v>
      </c>
      <c r="AZ45">
        <v>342278</v>
      </c>
      <c r="BA45" t="s">
        <v>4728</v>
      </c>
      <c r="BB45" t="s">
        <v>5989</v>
      </c>
      <c r="BF45" t="s">
        <v>5931</v>
      </c>
      <c r="BH45" t="s">
        <v>1688</v>
      </c>
      <c r="BL45" t="s">
        <v>4850</v>
      </c>
      <c r="BM45" s="104">
        <v>46113.402777777781</v>
      </c>
      <c r="BN45">
        <v>550720</v>
      </c>
      <c r="BO45" t="s">
        <v>4728</v>
      </c>
      <c r="BP45" t="s">
        <v>5592</v>
      </c>
      <c r="BT45" t="s">
        <v>5931</v>
      </c>
    </row>
    <row r="46" spans="2:72" x14ac:dyDescent="0.25">
      <c r="B46" t="s">
        <v>223</v>
      </c>
      <c r="C46" s="151" cm="1">
        <f t="array" ref="C46">SUMPRODUCT(
  ((TRIM(Q:Q)=B46)+(TRIM(R:R)=B46)+(TRIM(S:S)=B46)+(TRIM(T:T)=B46)) *
  ((ISNUMBER(SEARCH("WIB service",TRIM(Z:Z)))) + (ISNUMBER(SEARCH("WIB service",TRIM(AA:AA)))) +
   (ISNUMBER(SEARCH("WIB service",TRIM(AB:AB)))) + (ISNUMBER(SEARCH("WIB service",TRIM(AC:AC)))))
)</f>
        <v>3</v>
      </c>
      <c r="D46" s="57" cm="1">
        <f t="array" ref="D46">SUMPRODUCT(
  ((TRIM(AF:AF)=B46)+(TRIM(AG:AG)=B46)+(TRIM(AH:AH)=B46)+(TRIM(AI:AI)=B46)) *
  ((ISNUMBER(SEARCH("WIB service",TRIM(AN:AN)))) + (ISNUMBER(SEARCH("WIB service",TRIM(AO:AO)))) +
   (ISNUMBER(SEARCH("WIB service",TRIM(AP:AP)))) + (ISNUMBER(SEARCH("WIB service",TRIM(AQ:AQ)))))
)</f>
        <v>1</v>
      </c>
      <c r="E46" s="57" cm="1">
        <f t="array" ref="E46">SUMPRODUCT(
  ((TRIM(AT:AT)=B46)+(TRIM(AU:AU)=B46)+(TRIM(AV:AV)=B46)+(TRIM(AW:AW)=B46)) *
  ((ISNUMBER(SEARCH("WIB service",TRIM(BB:BB)))) + (ISNUMBER(SEARCH("WIB service",TRIM(BC:BC)))) +
   (ISNUMBER(SEARCH("WIB service",TRIM(BD:BD)))) + (ISNUMBER(SEARCH("WIB service",TRIM(BE:BE)))))
)</f>
        <v>11</v>
      </c>
      <c r="F46" s="57" cm="1">
        <f t="array" ref="F46">SUMPRODUCT(
  ((TRIM(BH:BH)=B46)+(TRIM(BI:BI)=B46)+(TRIM(BJ:BJ)=B46)+(TRIM(BK:BK)=B46)) *
  ((ISNUMBER(SEARCH("WIB service",TRIM(BP:BP)))) + (ISNUMBER(SEARCH("WIB service",TRIM(BQ:BQ)))) +
   (ISNUMBER(SEARCH("WIB service",TRIM(BR:BR)))) + (ISNUMBER(SEARCH("WIB service",TRIM(BS:BS)))))
)</f>
        <v>1</v>
      </c>
      <c r="G46" s="57">
        <f t="shared" si="0"/>
        <v>16</v>
      </c>
      <c r="Q46" t="s">
        <v>378</v>
      </c>
      <c r="R46" t="s">
        <v>81</v>
      </c>
      <c r="V46" t="s">
        <v>4776</v>
      </c>
      <c r="W46" s="104">
        <v>46113.40347222222</v>
      </c>
      <c r="X46">
        <v>692355</v>
      </c>
      <c r="Y46" t="s">
        <v>4728</v>
      </c>
      <c r="Z46" t="s">
        <v>42</v>
      </c>
      <c r="AA46" t="s">
        <v>54</v>
      </c>
      <c r="AD46" t="s">
        <v>4785</v>
      </c>
      <c r="AF46" t="s">
        <v>1284</v>
      </c>
      <c r="AJ46" t="s">
        <v>4762</v>
      </c>
      <c r="AK46" s="104">
        <v>46113.388888888891</v>
      </c>
      <c r="AL46">
        <v>34991</v>
      </c>
      <c r="AM46" t="s">
        <v>4728</v>
      </c>
      <c r="AN46" t="s">
        <v>13</v>
      </c>
      <c r="AR46" t="s">
        <v>4781</v>
      </c>
      <c r="AT46" t="s">
        <v>516</v>
      </c>
      <c r="AX46" t="s">
        <v>6359</v>
      </c>
      <c r="AY46" s="104">
        <v>46113.365972222222</v>
      </c>
      <c r="AZ46">
        <v>142152</v>
      </c>
      <c r="BA46" t="s">
        <v>4728</v>
      </c>
      <c r="BB46" t="s">
        <v>5989</v>
      </c>
      <c r="BF46" t="s">
        <v>5942</v>
      </c>
      <c r="BH46" t="s">
        <v>1732</v>
      </c>
      <c r="BL46" t="s">
        <v>4782</v>
      </c>
      <c r="BM46" s="104">
        <v>46113.408333333333</v>
      </c>
      <c r="BN46">
        <v>150284</v>
      </c>
      <c r="BO46" t="s">
        <v>4728</v>
      </c>
      <c r="BP46" t="s">
        <v>5592</v>
      </c>
      <c r="BT46" t="s">
        <v>5942</v>
      </c>
    </row>
    <row r="47" spans="2:72" x14ac:dyDescent="0.25">
      <c r="B47" t="s">
        <v>1220</v>
      </c>
      <c r="C47" s="151" cm="1">
        <f t="array" ref="C47">SUMPRODUCT(
  ((TRIM(Q:Q)=B47)+(TRIM(R:R)=B47)+(TRIM(S:S)=B47)+(TRIM(T:T)=B47)) *
  ((ISNUMBER(SEARCH("WIB service",TRIM(Z:Z)))) + (ISNUMBER(SEARCH("WIB service",TRIM(AA:AA)))) +
   (ISNUMBER(SEARCH("WIB service",TRIM(AB:AB)))) + (ISNUMBER(SEARCH("WIB service",TRIM(AC:AC)))))
)</f>
        <v>0</v>
      </c>
      <c r="D47" s="57" cm="1">
        <f t="array" ref="D47">SUMPRODUCT(
  ((TRIM(AF:AF)=B47)+(TRIM(AG:AG)=B47)+(TRIM(AH:AH)=B47)+(TRIM(AI:AI)=B47)) *
  ((ISNUMBER(SEARCH("WIB service",TRIM(AN:AN)))) + (ISNUMBER(SEARCH("WIB service",TRIM(AO:AO)))) +
   (ISNUMBER(SEARCH("WIB service",TRIM(AP:AP)))) + (ISNUMBER(SEARCH("WIB service",TRIM(AQ:AQ)))))
)</f>
        <v>17</v>
      </c>
      <c r="E47" s="57" cm="1">
        <f t="array" ref="E47">SUMPRODUCT(
  ((TRIM(AT:AT)=B47)+(TRIM(AU:AU)=B47)+(TRIM(AV:AV)=B47)+(TRIM(AW:AW)=B47)) *
  ((ISNUMBER(SEARCH("WIB service",TRIM(BB:BB)))) + (ISNUMBER(SEARCH("WIB service",TRIM(BC:BC)))) +
   (ISNUMBER(SEARCH("WIB service",TRIM(BD:BD)))) + (ISNUMBER(SEARCH("WIB service",TRIM(BE:BE)))))
)</f>
        <v>4</v>
      </c>
      <c r="F47" s="57" cm="1">
        <f t="array" ref="F47">SUMPRODUCT(
  ((TRIM(BH:BH)=B47)+(TRIM(BI:BI)=B47)+(TRIM(BJ:BJ)=B47)+(TRIM(BK:BK)=B47)) *
  ((ISNUMBER(SEARCH("WIB service",TRIM(BP:BP)))) + (ISNUMBER(SEARCH("WIB service",TRIM(BQ:BQ)))) +
   (ISNUMBER(SEARCH("WIB service",TRIM(BR:BR)))) + (ISNUMBER(SEARCH("WIB service",TRIM(BS:BS)))))
)</f>
        <v>6</v>
      </c>
      <c r="G47" s="57">
        <f t="shared" si="0"/>
        <v>27</v>
      </c>
      <c r="Q47" t="s">
        <v>77</v>
      </c>
      <c r="V47" t="s">
        <v>4753</v>
      </c>
      <c r="W47" s="104">
        <v>46113.405555555553</v>
      </c>
      <c r="X47">
        <v>219484</v>
      </c>
      <c r="Y47" t="s">
        <v>4728</v>
      </c>
      <c r="Z47" t="s">
        <v>54</v>
      </c>
      <c r="AD47" t="s">
        <v>4739</v>
      </c>
      <c r="AF47" t="s">
        <v>2600</v>
      </c>
      <c r="AJ47" t="s">
        <v>5442</v>
      </c>
      <c r="AK47" s="104">
        <v>46113.388888888891</v>
      </c>
      <c r="AL47">
        <v>76948</v>
      </c>
      <c r="AM47" t="s">
        <v>4728</v>
      </c>
      <c r="AN47" t="s">
        <v>13</v>
      </c>
      <c r="AR47" t="s">
        <v>5950</v>
      </c>
      <c r="AT47" t="s">
        <v>1894</v>
      </c>
      <c r="AX47" t="s">
        <v>7083</v>
      </c>
      <c r="AY47" s="104">
        <v>46113.365972222222</v>
      </c>
      <c r="AZ47">
        <v>126513</v>
      </c>
      <c r="BA47" t="s">
        <v>4728</v>
      </c>
      <c r="BB47" t="s">
        <v>5989</v>
      </c>
      <c r="BF47" t="s">
        <v>5925</v>
      </c>
      <c r="BH47" t="s">
        <v>250</v>
      </c>
      <c r="BL47" t="s">
        <v>4782</v>
      </c>
      <c r="BM47" s="104">
        <v>46113.40902777778</v>
      </c>
      <c r="BN47">
        <v>192404</v>
      </c>
      <c r="BO47" t="s">
        <v>4728</v>
      </c>
      <c r="BP47" t="s">
        <v>5592</v>
      </c>
      <c r="BT47" t="s">
        <v>5918</v>
      </c>
    </row>
    <row r="48" spans="2:72" x14ac:dyDescent="0.25">
      <c r="B48" t="s">
        <v>1276</v>
      </c>
      <c r="C48" s="151" cm="1">
        <f t="array" ref="C48">SUMPRODUCT(
  ((TRIM(Q:Q)=B48)+(TRIM(R:R)=B48)+(TRIM(S:S)=B48)+(TRIM(T:T)=B48)) *
  ((ISNUMBER(SEARCH("WIB service",TRIM(Z:Z)))) + (ISNUMBER(SEARCH("WIB service",TRIM(AA:AA)))) +
   (ISNUMBER(SEARCH("WIB service",TRIM(AB:AB)))) + (ISNUMBER(SEARCH("WIB service",TRIM(AC:AC)))))
)</f>
        <v>0</v>
      </c>
      <c r="D48" s="57" cm="1">
        <f t="array" ref="D48">SUMPRODUCT(
  ((TRIM(AF:AF)=B48)+(TRIM(AG:AG)=B48)+(TRIM(AH:AH)=B48)+(TRIM(AI:AI)=B48)) *
  ((ISNUMBER(SEARCH("WIB service",TRIM(AN:AN)))) + (ISNUMBER(SEARCH("WIB service",TRIM(AO:AO)))) +
   (ISNUMBER(SEARCH("WIB service",TRIM(AP:AP)))) + (ISNUMBER(SEARCH("WIB service",TRIM(AQ:AQ)))))
)</f>
        <v>1</v>
      </c>
      <c r="E48" s="57" cm="1">
        <f t="array" ref="E48">SUMPRODUCT(
  ((TRIM(AT:AT)=B48)+(TRIM(AU:AU)=B48)+(TRIM(AV:AV)=B48)+(TRIM(AW:AW)=B48)) *
  ((ISNUMBER(SEARCH("WIB service",TRIM(BB:BB)))) + (ISNUMBER(SEARCH("WIB service",TRIM(BC:BC)))) +
   (ISNUMBER(SEARCH("WIB service",TRIM(BD:BD)))) + (ISNUMBER(SEARCH("WIB service",TRIM(BE:BE)))))
)</f>
        <v>22</v>
      </c>
      <c r="F48" s="57" cm="1">
        <f t="array" ref="F48">SUMPRODUCT(
  ((TRIM(BH:BH)=B48)+(TRIM(BI:BI)=B48)+(TRIM(BJ:BJ)=B48)+(TRIM(BK:BK)=B48)) *
  ((ISNUMBER(SEARCH("WIB service",TRIM(BP:BP)))) + (ISNUMBER(SEARCH("WIB service",TRIM(BQ:BQ)))) +
   (ISNUMBER(SEARCH("WIB service",TRIM(BR:BR)))) + (ISNUMBER(SEARCH("WIB service",TRIM(BS:BS)))))
)</f>
        <v>4</v>
      </c>
      <c r="G48" s="57">
        <f t="shared" si="0"/>
        <v>27</v>
      </c>
      <c r="Q48" t="s">
        <v>2021</v>
      </c>
      <c r="R48" t="s">
        <v>73</v>
      </c>
      <c r="V48" t="s">
        <v>4786</v>
      </c>
      <c r="W48" s="104">
        <v>46113.40625</v>
      </c>
      <c r="X48">
        <v>1308587</v>
      </c>
      <c r="Y48" t="s">
        <v>4728</v>
      </c>
      <c r="Z48" t="s">
        <v>4787</v>
      </c>
      <c r="AA48" t="s">
        <v>54</v>
      </c>
      <c r="AD48" t="s">
        <v>4788</v>
      </c>
      <c r="AF48" t="s">
        <v>1284</v>
      </c>
      <c r="AJ48" t="s">
        <v>4762</v>
      </c>
      <c r="AK48" s="104">
        <v>46113.390277777777</v>
      </c>
      <c r="AL48">
        <v>1282719</v>
      </c>
      <c r="AM48" t="s">
        <v>4761</v>
      </c>
      <c r="AN48" t="s">
        <v>13</v>
      </c>
      <c r="AR48" t="s">
        <v>5956</v>
      </c>
      <c r="AT48" t="s">
        <v>836</v>
      </c>
      <c r="AX48" t="s">
        <v>6294</v>
      </c>
      <c r="AY48" s="104">
        <v>46113.365972222222</v>
      </c>
      <c r="AZ48">
        <v>300719</v>
      </c>
      <c r="BA48" t="s">
        <v>4728</v>
      </c>
      <c r="BB48" t="s">
        <v>5989</v>
      </c>
      <c r="BF48" t="s">
        <v>5942</v>
      </c>
      <c r="BH48" t="s">
        <v>1732</v>
      </c>
      <c r="BL48" t="s">
        <v>8106</v>
      </c>
      <c r="BM48" s="104">
        <v>46113.412499999999</v>
      </c>
      <c r="BN48">
        <v>145173</v>
      </c>
      <c r="BO48" t="s">
        <v>4728</v>
      </c>
      <c r="BP48" t="s">
        <v>5592</v>
      </c>
      <c r="BT48" t="s">
        <v>4781</v>
      </c>
    </row>
    <row r="49" spans="2:72" x14ac:dyDescent="0.25">
      <c r="B49" t="s">
        <v>1284</v>
      </c>
      <c r="C49" s="151" cm="1">
        <f t="array" ref="C49">SUMPRODUCT(
  ((TRIM(Q:Q)=B49)+(TRIM(R:R)=B49)+(TRIM(S:S)=B49)+(TRIM(T:T)=B49)) *
  ((ISNUMBER(SEARCH("WIB service",TRIM(Z:Z)))) + (ISNUMBER(SEARCH("WIB service",TRIM(AA:AA)))) +
   (ISNUMBER(SEARCH("WIB service",TRIM(AB:AB)))) + (ISNUMBER(SEARCH("WIB service",TRIM(AC:AC)))))
)</f>
        <v>0</v>
      </c>
      <c r="D49" s="57" cm="1">
        <f t="array" ref="D49">SUMPRODUCT(
  ((TRIM(AF:AF)=B49)+(TRIM(AG:AG)=B49)+(TRIM(AH:AH)=B49)+(TRIM(AI:AI)=B49)) *
  ((ISNUMBER(SEARCH("WIB service",TRIM(AN:AN)))) + (ISNUMBER(SEARCH("WIB service",TRIM(AO:AO)))) +
   (ISNUMBER(SEARCH("WIB service",TRIM(AP:AP)))) + (ISNUMBER(SEARCH("WIB service",TRIM(AQ:AQ)))))
)</f>
        <v>4</v>
      </c>
      <c r="E49" s="57" cm="1">
        <f t="array" ref="E49">SUMPRODUCT(
  ((TRIM(AT:AT)=B49)+(TRIM(AU:AU)=B49)+(TRIM(AV:AV)=B49)+(TRIM(AW:AW)=B49)) *
  ((ISNUMBER(SEARCH("WIB service",TRIM(BB:BB)))) + (ISNUMBER(SEARCH("WIB service",TRIM(BC:BC)))) +
   (ISNUMBER(SEARCH("WIB service",TRIM(BD:BD)))) + (ISNUMBER(SEARCH("WIB service",TRIM(BE:BE)))))
)</f>
        <v>8</v>
      </c>
      <c r="F49" s="57" cm="1">
        <f t="array" ref="F49">SUMPRODUCT(
  ((TRIM(BH:BH)=B49)+(TRIM(BI:BI)=B49)+(TRIM(BJ:BJ)=B49)+(TRIM(BK:BK)=B49)) *
  ((ISNUMBER(SEARCH("WIB service",TRIM(BP:BP)))) + (ISNUMBER(SEARCH("WIB service",TRIM(BQ:BQ)))) +
   (ISNUMBER(SEARCH("WIB service",TRIM(BR:BR)))) + (ISNUMBER(SEARCH("WIB service",TRIM(BS:BS)))))
)</f>
        <v>14</v>
      </c>
      <c r="G49" s="57">
        <f t="shared" si="0"/>
        <v>26</v>
      </c>
      <c r="Q49" t="s">
        <v>75</v>
      </c>
      <c r="V49" t="s">
        <v>4755</v>
      </c>
      <c r="W49" s="104">
        <v>46113.406944444447</v>
      </c>
      <c r="X49">
        <v>568329</v>
      </c>
      <c r="Y49" t="s">
        <v>4728</v>
      </c>
      <c r="Z49" t="s">
        <v>54</v>
      </c>
      <c r="AD49" t="s">
        <v>4739</v>
      </c>
      <c r="AF49" t="s">
        <v>2600</v>
      </c>
      <c r="AJ49" t="s">
        <v>5472</v>
      </c>
      <c r="AK49" s="104">
        <v>46113.390277777777</v>
      </c>
      <c r="AL49">
        <v>86023</v>
      </c>
      <c r="AM49" t="s">
        <v>4728</v>
      </c>
      <c r="AN49" t="s">
        <v>13</v>
      </c>
      <c r="AR49" t="s">
        <v>5918</v>
      </c>
      <c r="AT49" t="s">
        <v>71</v>
      </c>
      <c r="AX49" t="s">
        <v>4743</v>
      </c>
      <c r="AY49" s="104">
        <v>46113.366666666669</v>
      </c>
      <c r="AZ49">
        <v>163705</v>
      </c>
      <c r="BA49" t="s">
        <v>4728</v>
      </c>
      <c r="BB49" t="s">
        <v>5989</v>
      </c>
      <c r="BF49" t="s">
        <v>5958</v>
      </c>
      <c r="BH49" t="s">
        <v>235</v>
      </c>
      <c r="BL49" t="s">
        <v>4763</v>
      </c>
      <c r="BM49" s="104">
        <v>46113.413194444445</v>
      </c>
      <c r="BN49">
        <v>480988</v>
      </c>
      <c r="BO49" t="s">
        <v>4728</v>
      </c>
      <c r="BP49" t="s">
        <v>5592</v>
      </c>
      <c r="BT49" t="s">
        <v>5924</v>
      </c>
    </row>
    <row r="50" spans="2:72" x14ac:dyDescent="0.25">
      <c r="B50" t="s">
        <v>1292</v>
      </c>
      <c r="C50" s="151" cm="1">
        <f t="array" ref="C50">SUMPRODUCT(
  ((TRIM(Q:Q)=B50)+(TRIM(R:R)=B50)+(TRIM(S:S)=B50)+(TRIM(T:T)=B50)) *
  ((ISNUMBER(SEARCH("WIB service",TRIM(Z:Z)))) + (ISNUMBER(SEARCH("WIB service",TRIM(AA:AA)))) +
   (ISNUMBER(SEARCH("WIB service",TRIM(AB:AB)))) + (ISNUMBER(SEARCH("WIB service",TRIM(AC:AC)))))
)</f>
        <v>0</v>
      </c>
      <c r="D50" s="57" cm="1">
        <f t="array" ref="D50">SUMPRODUCT(
  ((TRIM(AF:AF)=B50)+(TRIM(AG:AG)=B50)+(TRIM(AH:AH)=B50)+(TRIM(AI:AI)=B50)) *
  ((ISNUMBER(SEARCH("WIB service",TRIM(AN:AN)))) + (ISNUMBER(SEARCH("WIB service",TRIM(AO:AO)))) +
   (ISNUMBER(SEARCH("WIB service",TRIM(AP:AP)))) + (ISNUMBER(SEARCH("WIB service",TRIM(AQ:AQ)))))
)</f>
        <v>4</v>
      </c>
      <c r="E50" s="57" cm="1">
        <f t="array" ref="E50">SUMPRODUCT(
  ((TRIM(AT:AT)=B50)+(TRIM(AU:AU)=B50)+(TRIM(AV:AV)=B50)+(TRIM(AW:AW)=B50)) *
  ((ISNUMBER(SEARCH("WIB service",TRIM(BB:BB)))) + (ISNUMBER(SEARCH("WIB service",TRIM(BC:BC)))) +
   (ISNUMBER(SEARCH("WIB service",TRIM(BD:BD)))) + (ISNUMBER(SEARCH("WIB service",TRIM(BE:BE)))))
)</f>
        <v>25</v>
      </c>
      <c r="F50" s="57" cm="1">
        <f t="array" ref="F50">SUMPRODUCT(
  ((TRIM(BH:BH)=B50)+(TRIM(BI:BI)=B50)+(TRIM(BJ:BJ)=B50)+(TRIM(BK:BK)=B50)) *
  ((ISNUMBER(SEARCH("WIB service",TRIM(BP:BP)))) + (ISNUMBER(SEARCH("WIB service",TRIM(BQ:BQ)))) +
   (ISNUMBER(SEARCH("WIB service",TRIM(BR:BR)))) + (ISNUMBER(SEARCH("WIB service",TRIM(BS:BS)))))
)</f>
        <v>2</v>
      </c>
      <c r="G50" s="57">
        <f t="shared" si="0"/>
        <v>31</v>
      </c>
      <c r="Q50" t="s">
        <v>226</v>
      </c>
      <c r="V50" t="s">
        <v>4789</v>
      </c>
      <c r="W50" s="104">
        <v>46113.410416666666</v>
      </c>
      <c r="X50">
        <v>983084</v>
      </c>
      <c r="Y50" t="s">
        <v>4728</v>
      </c>
      <c r="Z50" t="s">
        <v>54</v>
      </c>
      <c r="AD50" t="s">
        <v>4739</v>
      </c>
      <c r="AF50" t="s">
        <v>2166</v>
      </c>
      <c r="AG50" t="s">
        <v>1481</v>
      </c>
      <c r="AJ50" t="s">
        <v>5429</v>
      </c>
      <c r="AK50" s="104">
        <v>46113.390277777777</v>
      </c>
      <c r="AL50">
        <v>496441</v>
      </c>
      <c r="AM50" t="s">
        <v>4728</v>
      </c>
      <c r="AN50" t="s">
        <v>42</v>
      </c>
      <c r="AO50" t="s">
        <v>13</v>
      </c>
      <c r="AR50" t="s">
        <v>5957</v>
      </c>
      <c r="AT50" t="s">
        <v>1078</v>
      </c>
      <c r="AX50" t="s">
        <v>6298</v>
      </c>
      <c r="AY50" s="104">
        <v>46113.366666666669</v>
      </c>
      <c r="AZ50">
        <v>61350</v>
      </c>
      <c r="BA50" t="s">
        <v>4728</v>
      </c>
      <c r="BB50" t="s">
        <v>5989</v>
      </c>
      <c r="BF50" t="s">
        <v>4781</v>
      </c>
      <c r="BH50" t="s">
        <v>250</v>
      </c>
      <c r="BL50" t="s">
        <v>6282</v>
      </c>
      <c r="BM50" s="104">
        <v>46113.413888888892</v>
      </c>
      <c r="BN50">
        <v>200600</v>
      </c>
      <c r="BO50" t="s">
        <v>4728</v>
      </c>
      <c r="BP50" t="s">
        <v>5592</v>
      </c>
      <c r="BT50" t="s">
        <v>4781</v>
      </c>
    </row>
    <row r="51" spans="2:72" x14ac:dyDescent="0.25">
      <c r="B51" t="s">
        <v>226</v>
      </c>
      <c r="C51" s="151" cm="1">
        <f t="array" ref="C51">SUMPRODUCT(
  ((TRIM(Q:Q)=B51)+(TRIM(R:R)=B51)+(TRIM(S:S)=B51)+(TRIM(T:T)=B51)) *
  ((ISNUMBER(SEARCH("WIB service",TRIM(Z:Z)))) + (ISNUMBER(SEARCH("WIB service",TRIM(AA:AA)))) +
   (ISNUMBER(SEARCH("WIB service",TRIM(AB:AB)))) + (ISNUMBER(SEARCH("WIB service",TRIM(AC:AC)))))
)</f>
        <v>4</v>
      </c>
      <c r="D51" s="57" cm="1">
        <f t="array" ref="D51">SUMPRODUCT(
  ((TRIM(AF:AF)=B51)+(TRIM(AG:AG)=B51)+(TRIM(AH:AH)=B51)+(TRIM(AI:AI)=B51)) *
  ((ISNUMBER(SEARCH("WIB service",TRIM(AN:AN)))) + (ISNUMBER(SEARCH("WIB service",TRIM(AO:AO)))) +
   (ISNUMBER(SEARCH("WIB service",TRIM(AP:AP)))) + (ISNUMBER(SEARCH("WIB service",TRIM(AQ:AQ)))))
)</f>
        <v>3</v>
      </c>
      <c r="E51" s="57" cm="1">
        <f t="array" ref="E51">SUMPRODUCT(
  ((TRIM(AT:AT)=B51)+(TRIM(AU:AU)=B51)+(TRIM(AV:AV)=B51)+(TRIM(AW:AW)=B51)) *
  ((ISNUMBER(SEARCH("WIB service",TRIM(BB:BB)))) + (ISNUMBER(SEARCH("WIB service",TRIM(BC:BC)))) +
   (ISNUMBER(SEARCH("WIB service",TRIM(BD:BD)))) + (ISNUMBER(SEARCH("WIB service",TRIM(BE:BE)))))
)</f>
        <v>12</v>
      </c>
      <c r="F51" s="57" cm="1">
        <f t="array" ref="F51">SUMPRODUCT(
  ((TRIM(BH:BH)=B51)+(TRIM(BI:BI)=B51)+(TRIM(BJ:BJ)=B51)+(TRIM(BK:BK)=B51)) *
  ((ISNUMBER(SEARCH("WIB service",TRIM(BP:BP)))) + (ISNUMBER(SEARCH("WIB service",TRIM(BQ:BQ)))) +
   (ISNUMBER(SEARCH("WIB service",TRIM(BR:BR)))) + (ISNUMBER(SEARCH("WIB service",TRIM(BS:BS)))))
)</f>
        <v>0</v>
      </c>
      <c r="G51" s="57">
        <f t="shared" si="0"/>
        <v>19</v>
      </c>
      <c r="Q51" t="s">
        <v>2207</v>
      </c>
      <c r="R51" t="s">
        <v>217</v>
      </c>
      <c r="V51" t="s">
        <v>4757</v>
      </c>
      <c r="W51" s="104">
        <v>46113.411805555559</v>
      </c>
      <c r="X51">
        <v>200943</v>
      </c>
      <c r="Y51" t="s">
        <v>4728</v>
      </c>
      <c r="Z51" t="s">
        <v>4790</v>
      </c>
      <c r="AA51" t="s">
        <v>54</v>
      </c>
      <c r="AD51" t="s">
        <v>4742</v>
      </c>
      <c r="AF51" t="s">
        <v>250</v>
      </c>
      <c r="AJ51" t="s">
        <v>5442</v>
      </c>
      <c r="AK51" s="104">
        <v>46113.390972222223</v>
      </c>
      <c r="AL51">
        <v>185522</v>
      </c>
      <c r="AM51" t="s">
        <v>4728</v>
      </c>
      <c r="AN51" t="s">
        <v>13</v>
      </c>
      <c r="AR51" t="s">
        <v>5958</v>
      </c>
      <c r="AT51" t="s">
        <v>1276</v>
      </c>
      <c r="AX51" t="s">
        <v>4755</v>
      </c>
      <c r="AY51" s="104">
        <v>46113.368750000001</v>
      </c>
      <c r="AZ51">
        <v>55513</v>
      </c>
      <c r="BA51" t="s">
        <v>4728</v>
      </c>
      <c r="BB51" t="s">
        <v>5989</v>
      </c>
      <c r="BF51" t="s">
        <v>5925</v>
      </c>
      <c r="BH51" t="s">
        <v>1584</v>
      </c>
      <c r="BL51" t="s">
        <v>5061</v>
      </c>
      <c r="BM51" s="104">
        <v>46113.415277777778</v>
      </c>
      <c r="BN51">
        <v>541350</v>
      </c>
      <c r="BO51" t="s">
        <v>4761</v>
      </c>
      <c r="BP51" t="s">
        <v>5592</v>
      </c>
      <c r="BT51" t="s">
        <v>5920</v>
      </c>
    </row>
    <row r="52" spans="2:72" x14ac:dyDescent="0.25">
      <c r="B52" t="s">
        <v>1379</v>
      </c>
      <c r="C52" s="151" cm="1">
        <f t="array" ref="C52">SUMPRODUCT(
  ((TRIM(Q:Q)=B52)+(TRIM(R:R)=B52)+(TRIM(S:S)=B52)+(TRIM(T:T)=B52)) *
  ((ISNUMBER(SEARCH("WIB service",TRIM(Z:Z)))) + (ISNUMBER(SEARCH("WIB service",TRIM(AA:AA)))) +
   (ISNUMBER(SEARCH("WIB service",TRIM(AB:AB)))) + (ISNUMBER(SEARCH("WIB service",TRIM(AC:AC)))))
)</f>
        <v>0</v>
      </c>
      <c r="D52" s="57" cm="1">
        <f t="array" ref="D52">SUMPRODUCT(
  ((TRIM(AF:AF)=B52)+(TRIM(AG:AG)=B52)+(TRIM(AH:AH)=B52)+(TRIM(AI:AI)=B52)) *
  ((ISNUMBER(SEARCH("WIB service",TRIM(AN:AN)))) + (ISNUMBER(SEARCH("WIB service",TRIM(AO:AO)))) +
   (ISNUMBER(SEARCH("WIB service",TRIM(AP:AP)))) + (ISNUMBER(SEARCH("WIB service",TRIM(AQ:AQ)))))
)</f>
        <v>0</v>
      </c>
      <c r="E52" s="57" cm="1">
        <f t="array" ref="E52">SUMPRODUCT(
  ((TRIM(AT:AT)=B52)+(TRIM(AU:AU)=B52)+(TRIM(AV:AV)=B52)+(TRIM(AW:AW)=B52)) *
  ((ISNUMBER(SEARCH("WIB service",TRIM(BB:BB)))) + (ISNUMBER(SEARCH("WIB service",TRIM(BC:BC)))) +
   (ISNUMBER(SEARCH("WIB service",TRIM(BD:BD)))) + (ISNUMBER(SEARCH("WIB service",TRIM(BE:BE)))))
)</f>
        <v>0</v>
      </c>
      <c r="F52" s="57" cm="1">
        <f t="array" ref="F52">SUMPRODUCT(
  ((TRIM(BH:BH)=B52)+(TRIM(BI:BI)=B52)+(TRIM(BJ:BJ)=B52)+(TRIM(BK:BK)=B52)) *
  ((ISNUMBER(SEARCH("WIB service",TRIM(BP:BP)))) + (ISNUMBER(SEARCH("WIB service",TRIM(BQ:BQ)))) +
   (ISNUMBER(SEARCH("WIB service",TRIM(BR:BR)))) + (ISNUMBER(SEARCH("WIB service",TRIM(BS:BS)))))
)</f>
        <v>0</v>
      </c>
      <c r="G52" s="57">
        <f t="shared" si="0"/>
        <v>0</v>
      </c>
      <c r="Q52" t="s">
        <v>77</v>
      </c>
      <c r="V52" t="s">
        <v>4791</v>
      </c>
      <c r="W52" s="104">
        <v>46113.411805555559</v>
      </c>
      <c r="X52">
        <v>170213</v>
      </c>
      <c r="Y52" t="s">
        <v>4728</v>
      </c>
      <c r="Z52" t="s">
        <v>54</v>
      </c>
      <c r="AD52" t="s">
        <v>4736</v>
      </c>
      <c r="AF52" t="s">
        <v>1416</v>
      </c>
      <c r="AG52" t="s">
        <v>2261</v>
      </c>
      <c r="AH52" t="s">
        <v>438</v>
      </c>
      <c r="AJ52" t="s">
        <v>5959</v>
      </c>
      <c r="AK52" s="104">
        <v>46113.393055555556</v>
      </c>
      <c r="AL52">
        <v>4173217</v>
      </c>
      <c r="AM52" t="s">
        <v>4761</v>
      </c>
      <c r="AN52" t="s">
        <v>4790</v>
      </c>
      <c r="AO52" t="s">
        <v>5960</v>
      </c>
      <c r="AP52" t="s">
        <v>13</v>
      </c>
      <c r="AR52" t="s">
        <v>5961</v>
      </c>
      <c r="AT52" t="s">
        <v>2600</v>
      </c>
      <c r="AX52" t="s">
        <v>4782</v>
      </c>
      <c r="AY52" s="104">
        <v>46113.368750000001</v>
      </c>
      <c r="AZ52">
        <v>176251</v>
      </c>
      <c r="BA52" t="s">
        <v>4728</v>
      </c>
      <c r="BB52" t="s">
        <v>5989</v>
      </c>
      <c r="BF52" t="s">
        <v>5918</v>
      </c>
      <c r="BH52" t="s">
        <v>1732</v>
      </c>
      <c r="BI52" t="s">
        <v>1507</v>
      </c>
      <c r="BL52" t="s">
        <v>4776</v>
      </c>
      <c r="BM52" s="104">
        <v>46113.415972222225</v>
      </c>
      <c r="BN52">
        <v>245443</v>
      </c>
      <c r="BO52" t="s">
        <v>4728</v>
      </c>
      <c r="BP52" t="s">
        <v>5592</v>
      </c>
      <c r="BT52" t="s">
        <v>5301</v>
      </c>
    </row>
    <row r="53" spans="2:72" x14ac:dyDescent="0.25">
      <c r="B53" t="s">
        <v>1385</v>
      </c>
      <c r="C53" s="151" cm="1">
        <f t="array" ref="C53">SUMPRODUCT(
  ((TRIM(Q:Q)=B53)+(TRIM(R:R)=B53)+(TRIM(S:S)=B53)+(TRIM(T:T)=B53)) *
  ((ISNUMBER(SEARCH("WIB service",TRIM(Z:Z)))) + (ISNUMBER(SEARCH("WIB service",TRIM(AA:AA)))) +
   (ISNUMBER(SEARCH("WIB service",TRIM(AB:AB)))) + (ISNUMBER(SEARCH("WIB service",TRIM(AC:AC)))))
)</f>
        <v>0</v>
      </c>
      <c r="D53" s="57" cm="1">
        <f t="array" ref="D53">SUMPRODUCT(
  ((TRIM(AF:AF)=B53)+(TRIM(AG:AG)=B53)+(TRIM(AH:AH)=B53)+(TRIM(AI:AI)=B53)) *
  ((ISNUMBER(SEARCH("WIB service",TRIM(AN:AN)))) + (ISNUMBER(SEARCH("WIB service",TRIM(AO:AO)))) +
   (ISNUMBER(SEARCH("WIB service",TRIM(AP:AP)))) + (ISNUMBER(SEARCH("WIB service",TRIM(AQ:AQ)))))
)</f>
        <v>2</v>
      </c>
      <c r="E53" s="57" cm="1">
        <f t="array" ref="E53">SUMPRODUCT(
  ((TRIM(AT:AT)=B53)+(TRIM(AU:AU)=B53)+(TRIM(AV:AV)=B53)+(TRIM(AW:AW)=B53)) *
  ((ISNUMBER(SEARCH("WIB service",TRIM(BB:BB)))) + (ISNUMBER(SEARCH("WIB service",TRIM(BC:BC)))) +
   (ISNUMBER(SEARCH("WIB service",TRIM(BD:BD)))) + (ISNUMBER(SEARCH("WIB service",TRIM(BE:BE)))))
)</f>
        <v>19</v>
      </c>
      <c r="F53" s="57" cm="1">
        <f t="array" ref="F53">SUMPRODUCT(
  ((TRIM(BH:BH)=B53)+(TRIM(BI:BI)=B53)+(TRIM(BJ:BJ)=B53)+(TRIM(BK:BK)=B53)) *
  ((ISNUMBER(SEARCH("WIB service",TRIM(BP:BP)))) + (ISNUMBER(SEARCH("WIB service",TRIM(BQ:BQ)))) +
   (ISNUMBER(SEARCH("WIB service",TRIM(BR:BR)))) + (ISNUMBER(SEARCH("WIB service",TRIM(BS:BS)))))
)</f>
        <v>0</v>
      </c>
      <c r="G53" s="57">
        <f t="shared" si="0"/>
        <v>21</v>
      </c>
      <c r="Q53" t="s">
        <v>79</v>
      </c>
      <c r="V53" t="s">
        <v>4792</v>
      </c>
      <c r="W53" s="104">
        <v>46113.415277777778</v>
      </c>
      <c r="X53">
        <v>649619</v>
      </c>
      <c r="Y53" t="s">
        <v>4728</v>
      </c>
      <c r="Z53" t="s">
        <v>54</v>
      </c>
      <c r="AD53" t="s">
        <v>4736</v>
      </c>
      <c r="AF53" t="s">
        <v>2600</v>
      </c>
      <c r="AJ53" t="s">
        <v>4877</v>
      </c>
      <c r="AK53" s="104">
        <v>46113.393750000003</v>
      </c>
      <c r="AL53">
        <v>702917</v>
      </c>
      <c r="AM53" t="s">
        <v>4728</v>
      </c>
      <c r="AN53" t="s">
        <v>13</v>
      </c>
      <c r="AR53" t="s">
        <v>5918</v>
      </c>
      <c r="AT53" t="s">
        <v>1134</v>
      </c>
      <c r="AX53" t="s">
        <v>7084</v>
      </c>
      <c r="AY53" s="104">
        <v>46113.368750000001</v>
      </c>
      <c r="AZ53">
        <v>247398</v>
      </c>
      <c r="BA53" t="s">
        <v>4728</v>
      </c>
      <c r="BB53" t="s">
        <v>5989</v>
      </c>
      <c r="BF53" t="s">
        <v>4781</v>
      </c>
      <c r="BH53" t="s">
        <v>496</v>
      </c>
      <c r="BL53" t="s">
        <v>5594</v>
      </c>
      <c r="BM53" s="104">
        <v>46113.416666666664</v>
      </c>
      <c r="BN53">
        <v>516065</v>
      </c>
      <c r="BO53" t="s">
        <v>4728</v>
      </c>
      <c r="BP53" t="s">
        <v>5592</v>
      </c>
      <c r="BT53" t="s">
        <v>5918</v>
      </c>
    </row>
    <row r="54" spans="2:72" x14ac:dyDescent="0.25">
      <c r="B54" t="s">
        <v>1391</v>
      </c>
      <c r="C54" s="151" cm="1">
        <f t="array" ref="C54">SUMPRODUCT(
  ((TRIM(Q:Q)=B54)+(TRIM(R:R)=B54)+(TRIM(S:S)=B54)+(TRIM(T:T)=B54)) *
  ((ISNUMBER(SEARCH("WIB service",TRIM(Z:Z)))) + (ISNUMBER(SEARCH("WIB service",TRIM(AA:AA)))) +
   (ISNUMBER(SEARCH("WIB service",TRIM(AB:AB)))) + (ISNUMBER(SEARCH("WIB service",TRIM(AC:AC)))))
)</f>
        <v>0</v>
      </c>
      <c r="D54" s="57" cm="1">
        <f t="array" ref="D54">SUMPRODUCT(
  ((TRIM(AF:AF)=B54)+(TRIM(AG:AG)=B54)+(TRIM(AH:AH)=B54)+(TRIM(AI:AI)=B54)) *
  ((ISNUMBER(SEARCH("WIB service",TRIM(AN:AN)))) + (ISNUMBER(SEARCH("WIB service",TRIM(AO:AO)))) +
   (ISNUMBER(SEARCH("WIB service",TRIM(AP:AP)))) + (ISNUMBER(SEARCH("WIB service",TRIM(AQ:AQ)))))
)</f>
        <v>3</v>
      </c>
      <c r="E54" s="57" cm="1">
        <f t="array" ref="E54">SUMPRODUCT(
  ((TRIM(AT:AT)=B54)+(TRIM(AU:AU)=B54)+(TRIM(AV:AV)=B54)+(TRIM(AW:AW)=B54)) *
  ((ISNUMBER(SEARCH("WIB service",TRIM(BB:BB)))) + (ISNUMBER(SEARCH("WIB service",TRIM(BC:BC)))) +
   (ISNUMBER(SEARCH("WIB service",TRIM(BD:BD)))) + (ISNUMBER(SEARCH("WIB service",TRIM(BE:BE)))))
)</f>
        <v>5</v>
      </c>
      <c r="F54" s="57" cm="1">
        <f t="array" ref="F54">SUMPRODUCT(
  ((TRIM(BH:BH)=B54)+(TRIM(BI:BI)=B54)+(TRIM(BJ:BJ)=B54)+(TRIM(BK:BK)=B54)) *
  ((ISNUMBER(SEARCH("WIB service",TRIM(BP:BP)))) + (ISNUMBER(SEARCH("WIB service",TRIM(BQ:BQ)))) +
   (ISNUMBER(SEARCH("WIB service",TRIM(BR:BR)))) + (ISNUMBER(SEARCH("WIB service",TRIM(BS:BS)))))
)</f>
        <v>6</v>
      </c>
      <c r="G54" s="57">
        <f t="shared" si="0"/>
        <v>14</v>
      </c>
      <c r="Q54" t="s">
        <v>81</v>
      </c>
      <c r="V54" t="s">
        <v>4793</v>
      </c>
      <c r="W54" s="104">
        <v>46113.415277777778</v>
      </c>
      <c r="X54">
        <v>310738</v>
      </c>
      <c r="Y54" t="s">
        <v>4728</v>
      </c>
      <c r="Z54" t="s">
        <v>54</v>
      </c>
      <c r="AD54" t="s">
        <v>4739</v>
      </c>
      <c r="AF54" t="s">
        <v>5316</v>
      </c>
      <c r="AG54" t="s">
        <v>1706</v>
      </c>
      <c r="AJ54" t="s">
        <v>4796</v>
      </c>
      <c r="AK54" s="104">
        <v>46113.393750000003</v>
      </c>
      <c r="AL54">
        <v>1280697</v>
      </c>
      <c r="AM54" t="s">
        <v>4728</v>
      </c>
      <c r="AN54" t="s">
        <v>42</v>
      </c>
      <c r="AO54" t="s">
        <v>13</v>
      </c>
      <c r="AR54" t="s">
        <v>5933</v>
      </c>
      <c r="AT54" t="s">
        <v>2561</v>
      </c>
      <c r="AX54" t="s">
        <v>4745</v>
      </c>
      <c r="AY54" s="104">
        <v>46113.369444444441</v>
      </c>
      <c r="AZ54">
        <v>273696</v>
      </c>
      <c r="BA54" t="s">
        <v>4728</v>
      </c>
      <c r="BB54" t="s">
        <v>5989</v>
      </c>
      <c r="BF54" t="s">
        <v>5918</v>
      </c>
      <c r="BH54" t="s">
        <v>1284</v>
      </c>
      <c r="BL54" t="s">
        <v>7915</v>
      </c>
      <c r="BM54" s="104">
        <v>46113.417361111111</v>
      </c>
      <c r="BN54">
        <v>753437</v>
      </c>
      <c r="BO54" t="s">
        <v>4728</v>
      </c>
      <c r="BP54" t="s">
        <v>5592</v>
      </c>
      <c r="BT54" t="s">
        <v>5948</v>
      </c>
    </row>
    <row r="55" spans="2:72" x14ac:dyDescent="0.25">
      <c r="B55" t="s">
        <v>1481</v>
      </c>
      <c r="C55" s="151" cm="1">
        <f t="array" ref="C55">SUMPRODUCT(
  ((TRIM(Q:Q)=B55)+(TRIM(R:R)=B55)+(TRIM(S:S)=B55)+(TRIM(T:T)=B55)) *
  ((ISNUMBER(SEARCH("WIB service",TRIM(Z:Z)))) + (ISNUMBER(SEARCH("WIB service",TRIM(AA:AA)))) +
   (ISNUMBER(SEARCH("WIB service",TRIM(AB:AB)))) + (ISNUMBER(SEARCH("WIB service",TRIM(AC:AC)))))
)</f>
        <v>0</v>
      </c>
      <c r="D55" s="57" cm="1">
        <f t="array" ref="D55">SUMPRODUCT(
  ((TRIM(AF:AF)=B55)+(TRIM(AG:AG)=B55)+(TRIM(AH:AH)=B55)+(TRIM(AI:AI)=B55)) *
  ((ISNUMBER(SEARCH("WIB service",TRIM(AN:AN)))) + (ISNUMBER(SEARCH("WIB service",TRIM(AO:AO)))) +
   (ISNUMBER(SEARCH("WIB service",TRIM(AP:AP)))) + (ISNUMBER(SEARCH("WIB service",TRIM(AQ:AQ)))))
)</f>
        <v>10</v>
      </c>
      <c r="E55" s="57" cm="1">
        <f t="array" ref="E55">SUMPRODUCT(
  ((TRIM(AT:AT)=B55)+(TRIM(AU:AU)=B55)+(TRIM(AV:AV)=B55)+(TRIM(AW:AW)=B55)) *
  ((ISNUMBER(SEARCH("WIB service",TRIM(BB:BB)))) + (ISNUMBER(SEARCH("WIB service",TRIM(BC:BC)))) +
   (ISNUMBER(SEARCH("WIB service",TRIM(BD:BD)))) + (ISNUMBER(SEARCH("WIB service",TRIM(BE:BE)))))
)</f>
        <v>5</v>
      </c>
      <c r="F55" s="57" cm="1">
        <f t="array" ref="F55">SUMPRODUCT(
  ((TRIM(BH:BH)=B55)+(TRIM(BI:BI)=B55)+(TRIM(BJ:BJ)=B55)+(TRIM(BK:BK)=B55)) *
  ((ISNUMBER(SEARCH("WIB service",TRIM(BP:BP)))) + (ISNUMBER(SEARCH("WIB service",TRIM(BQ:BQ)))) +
   (ISNUMBER(SEARCH("WIB service",TRIM(BR:BR)))) + (ISNUMBER(SEARCH("WIB service",TRIM(BS:BS)))))
)</f>
        <v>7</v>
      </c>
      <c r="G55" s="57">
        <f t="shared" si="0"/>
        <v>22</v>
      </c>
      <c r="Q55" t="s">
        <v>349</v>
      </c>
      <c r="R55" t="s">
        <v>81</v>
      </c>
      <c r="V55" t="s">
        <v>4794</v>
      </c>
      <c r="W55" s="104">
        <v>46113.416666666664</v>
      </c>
      <c r="X55">
        <v>2907092</v>
      </c>
      <c r="Y55" t="s">
        <v>4728</v>
      </c>
      <c r="Z55" t="s">
        <v>42</v>
      </c>
      <c r="AA55" t="s">
        <v>54</v>
      </c>
      <c r="AD55" t="s">
        <v>4729</v>
      </c>
      <c r="AF55" t="s">
        <v>76</v>
      </c>
      <c r="AJ55" t="s">
        <v>5192</v>
      </c>
      <c r="AK55" s="104">
        <v>46113.395138888889</v>
      </c>
      <c r="AL55">
        <v>1019396</v>
      </c>
      <c r="AM55" t="s">
        <v>4728</v>
      </c>
      <c r="AN55" t="s">
        <v>13</v>
      </c>
      <c r="AR55" t="s">
        <v>5942</v>
      </c>
      <c r="AT55" t="s">
        <v>1894</v>
      </c>
      <c r="AX55" t="s">
        <v>7085</v>
      </c>
      <c r="AY55" s="104">
        <v>46113.369444444441</v>
      </c>
      <c r="AZ55">
        <v>481049</v>
      </c>
      <c r="BA55" t="s">
        <v>4728</v>
      </c>
      <c r="BB55" t="s">
        <v>5989</v>
      </c>
      <c r="BF55" t="s">
        <v>5931</v>
      </c>
      <c r="BH55" t="s">
        <v>852</v>
      </c>
      <c r="BL55" t="s">
        <v>4747</v>
      </c>
      <c r="BM55" s="104">
        <v>46113.417361111111</v>
      </c>
      <c r="BN55">
        <v>121603</v>
      </c>
      <c r="BO55" t="s">
        <v>4728</v>
      </c>
      <c r="BP55" t="s">
        <v>5592</v>
      </c>
      <c r="BT55" t="s">
        <v>5934</v>
      </c>
    </row>
    <row r="56" spans="2:72" x14ac:dyDescent="0.25">
      <c r="B56" t="s">
        <v>1507</v>
      </c>
      <c r="C56" s="151" cm="1">
        <f t="array" ref="C56">SUMPRODUCT(
  ((TRIM(Q:Q)=B56)+(TRIM(R:R)=B56)+(TRIM(S:S)=B56)+(TRIM(T:T)=B56)) *
  ((ISNUMBER(SEARCH("WIB service",TRIM(Z:Z)))) + (ISNUMBER(SEARCH("WIB service",TRIM(AA:AA)))) +
   (ISNUMBER(SEARCH("WIB service",TRIM(AB:AB)))) + (ISNUMBER(SEARCH("WIB service",TRIM(AC:AC)))))
)</f>
        <v>0</v>
      </c>
      <c r="D56" s="57" cm="1">
        <f t="array" ref="D56">SUMPRODUCT(
  ((TRIM(AF:AF)=B56)+(TRIM(AG:AG)=B56)+(TRIM(AH:AH)=B56)+(TRIM(AI:AI)=B56)) *
  ((ISNUMBER(SEARCH("WIB service",TRIM(AN:AN)))) + (ISNUMBER(SEARCH("WIB service",TRIM(AO:AO)))) +
   (ISNUMBER(SEARCH("WIB service",TRIM(AP:AP)))) + (ISNUMBER(SEARCH("WIB service",TRIM(AQ:AQ)))))
)</f>
        <v>1</v>
      </c>
      <c r="E56" s="57" cm="1">
        <f t="array" ref="E56">SUMPRODUCT(
  ((TRIM(AT:AT)=B56)+(TRIM(AU:AU)=B56)+(TRIM(AV:AV)=B56)+(TRIM(AW:AW)=B56)) *
  ((ISNUMBER(SEARCH("WIB service",TRIM(BB:BB)))) + (ISNUMBER(SEARCH("WIB service",TRIM(BC:BC)))) +
   (ISNUMBER(SEARCH("WIB service",TRIM(BD:BD)))) + (ISNUMBER(SEARCH("WIB service",TRIM(BE:BE)))))
)</f>
        <v>1</v>
      </c>
      <c r="F56" s="57" cm="1">
        <f t="array" ref="F56">SUMPRODUCT(
  ((TRIM(BH:BH)=B56)+(TRIM(BI:BI)=B56)+(TRIM(BJ:BJ)=B56)+(TRIM(BK:BK)=B56)) *
  ((ISNUMBER(SEARCH("WIB service",TRIM(BP:BP)))) + (ISNUMBER(SEARCH("WIB service",TRIM(BQ:BQ)))) +
   (ISNUMBER(SEARCH("WIB service",TRIM(BR:BR)))) + (ISNUMBER(SEARCH("WIB service",TRIM(BS:BS)))))
)</f>
        <v>2</v>
      </c>
      <c r="G56" s="57">
        <f t="shared" si="0"/>
        <v>4</v>
      </c>
      <c r="Q56" t="s">
        <v>75</v>
      </c>
      <c r="V56" t="s">
        <v>4795</v>
      </c>
      <c r="W56" s="104">
        <v>46113.416666666664</v>
      </c>
      <c r="X56">
        <v>433305</v>
      </c>
      <c r="Y56" t="s">
        <v>4728</v>
      </c>
      <c r="Z56" t="s">
        <v>54</v>
      </c>
      <c r="AD56" t="s">
        <v>4736</v>
      </c>
      <c r="AF56" t="s">
        <v>1284</v>
      </c>
      <c r="AJ56" t="s">
        <v>5220</v>
      </c>
      <c r="AK56" s="104">
        <v>46113.396527777775</v>
      </c>
      <c r="AL56">
        <v>1112077</v>
      </c>
      <c r="AM56" t="s">
        <v>4761</v>
      </c>
      <c r="AN56" t="s">
        <v>13</v>
      </c>
      <c r="AR56" t="s">
        <v>5948</v>
      </c>
      <c r="AT56" t="s">
        <v>516</v>
      </c>
      <c r="AX56" t="s">
        <v>4775</v>
      </c>
      <c r="AY56" s="104">
        <v>46113.370138888888</v>
      </c>
      <c r="AZ56">
        <v>576573</v>
      </c>
      <c r="BA56" t="s">
        <v>4728</v>
      </c>
      <c r="BB56" t="s">
        <v>5989</v>
      </c>
      <c r="BF56" t="s">
        <v>5931</v>
      </c>
      <c r="BH56" t="s">
        <v>214</v>
      </c>
      <c r="BL56" t="s">
        <v>5012</v>
      </c>
      <c r="BM56" s="104">
        <v>46113.418055555558</v>
      </c>
      <c r="BN56">
        <v>761765</v>
      </c>
      <c r="BO56" t="s">
        <v>4728</v>
      </c>
      <c r="BP56" t="s">
        <v>5592</v>
      </c>
      <c r="BT56" t="s">
        <v>5920</v>
      </c>
    </row>
    <row r="57" spans="2:72" x14ac:dyDescent="0.25">
      <c r="B57" t="s">
        <v>1531</v>
      </c>
      <c r="C57" s="151" cm="1">
        <f t="array" ref="C57">SUMPRODUCT(
  ((TRIM(Q:Q)=B57)+(TRIM(R:R)=B57)+(TRIM(S:S)=B57)+(TRIM(T:T)=B57)) *
  ((ISNUMBER(SEARCH("WIB service",TRIM(Z:Z)))) + (ISNUMBER(SEARCH("WIB service",TRIM(AA:AA)))) +
   (ISNUMBER(SEARCH("WIB service",TRIM(AB:AB)))) + (ISNUMBER(SEARCH("WIB service",TRIM(AC:AC)))))
)</f>
        <v>0</v>
      </c>
      <c r="D57" s="57" cm="1">
        <f t="array" ref="D57">SUMPRODUCT(
  ((TRIM(AF:AF)=B57)+(TRIM(AG:AG)=B57)+(TRIM(AH:AH)=B57)+(TRIM(AI:AI)=B57)) *
  ((ISNUMBER(SEARCH("WIB service",TRIM(AN:AN)))) + (ISNUMBER(SEARCH("WIB service",TRIM(AO:AO)))) +
   (ISNUMBER(SEARCH("WIB service",TRIM(AP:AP)))) + (ISNUMBER(SEARCH("WIB service",TRIM(AQ:AQ)))))
)</f>
        <v>2</v>
      </c>
      <c r="E57" s="57" cm="1">
        <f t="array" ref="E57">SUMPRODUCT(
  ((TRIM(AT:AT)=B57)+(TRIM(AU:AU)=B57)+(TRIM(AV:AV)=B57)+(TRIM(AW:AW)=B57)) *
  ((ISNUMBER(SEARCH("WIB service",TRIM(BB:BB)))) + (ISNUMBER(SEARCH("WIB service",TRIM(BC:BC)))) +
   (ISNUMBER(SEARCH("WIB service",TRIM(BD:BD)))) + (ISNUMBER(SEARCH("WIB service",TRIM(BE:BE)))))
)</f>
        <v>13</v>
      </c>
      <c r="F57" s="57" cm="1">
        <f t="array" ref="F57">SUMPRODUCT(
  ((TRIM(BH:BH)=B57)+(TRIM(BI:BI)=B57)+(TRIM(BJ:BJ)=B57)+(TRIM(BK:BK)=B57)) *
  ((ISNUMBER(SEARCH("WIB service",TRIM(BP:BP)))) + (ISNUMBER(SEARCH("WIB service",TRIM(BQ:BQ)))) +
   (ISNUMBER(SEARCH("WIB service",TRIM(BR:BR)))) + (ISNUMBER(SEARCH("WIB service",TRIM(BS:BS)))))
)</f>
        <v>2</v>
      </c>
      <c r="G57" s="57">
        <f t="shared" si="0"/>
        <v>17</v>
      </c>
      <c r="Q57" t="s">
        <v>965</v>
      </c>
      <c r="R57" t="s">
        <v>77</v>
      </c>
      <c r="V57" t="s">
        <v>4796</v>
      </c>
      <c r="W57" s="104">
        <v>46113.418055555558</v>
      </c>
      <c r="X57">
        <v>957131</v>
      </c>
      <c r="Y57" t="s">
        <v>4761</v>
      </c>
      <c r="Z57" t="s">
        <v>4797</v>
      </c>
      <c r="AA57" t="s">
        <v>54</v>
      </c>
      <c r="AD57" t="s">
        <v>4798</v>
      </c>
      <c r="AF57" t="s">
        <v>256</v>
      </c>
      <c r="AJ57" t="s">
        <v>5739</v>
      </c>
      <c r="AK57" s="104">
        <v>46113.398611111108</v>
      </c>
      <c r="AL57">
        <v>225070</v>
      </c>
      <c r="AM57" t="s">
        <v>4728</v>
      </c>
      <c r="AN57" t="s">
        <v>13</v>
      </c>
      <c r="AR57" t="s">
        <v>5918</v>
      </c>
      <c r="AT57" t="s">
        <v>1078</v>
      </c>
      <c r="AX57" t="s">
        <v>4782</v>
      </c>
      <c r="AY57" s="104">
        <v>46113.370833333334</v>
      </c>
      <c r="AZ57">
        <v>349947</v>
      </c>
      <c r="BA57" t="s">
        <v>4728</v>
      </c>
      <c r="BB57" t="s">
        <v>5989</v>
      </c>
      <c r="BF57" t="s">
        <v>5942</v>
      </c>
      <c r="BH57" t="s">
        <v>2600</v>
      </c>
      <c r="BL57" t="s">
        <v>7112</v>
      </c>
      <c r="BM57" s="104">
        <v>46113.418749999997</v>
      </c>
      <c r="BN57">
        <v>187713</v>
      </c>
      <c r="BO57" t="s">
        <v>4728</v>
      </c>
      <c r="BP57" t="s">
        <v>5592</v>
      </c>
      <c r="BT57" t="s">
        <v>5918</v>
      </c>
    </row>
    <row r="58" spans="2:72" x14ac:dyDescent="0.25">
      <c r="B58" t="s">
        <v>8272</v>
      </c>
      <c r="C58" s="151" cm="1">
        <f t="array" ref="C58">SUMPRODUCT(
  ((TRIM(Q:Q)=B58)+(TRIM(R:R)=B58)+(TRIM(S:S)=B58)+(TRIM(T:T)=B58)) *
  ((ISNUMBER(SEARCH("WIB service",TRIM(Z:Z)))) + (ISNUMBER(SEARCH("WIB service",TRIM(AA:AA)))) +
   (ISNUMBER(SEARCH("WIB service",TRIM(AB:AB)))) + (ISNUMBER(SEARCH("WIB service",TRIM(AC:AC)))))
)</f>
        <v>0</v>
      </c>
      <c r="D58" s="57" cm="1">
        <f t="array" ref="D58">SUMPRODUCT(
  ((TRIM(AF:AF)=B58)+(TRIM(AG:AG)=B58)+(TRIM(AH:AH)=B58)+(TRIM(AI:AI)=B58)) *
  ((ISNUMBER(SEARCH("WIB service",TRIM(AN:AN)))) + (ISNUMBER(SEARCH("WIB service",TRIM(AO:AO)))) +
   (ISNUMBER(SEARCH("WIB service",TRIM(AP:AP)))) + (ISNUMBER(SEARCH("WIB service",TRIM(AQ:AQ)))))
)</f>
        <v>0</v>
      </c>
      <c r="E58" s="57" cm="1">
        <f t="array" ref="E58">SUMPRODUCT(
  ((TRIM(AT:AT)=B58)+(TRIM(AU:AU)=B58)+(TRIM(AV:AV)=B58)+(TRIM(AW:AW)=B58)) *
  ((ISNUMBER(SEARCH("WIB service",TRIM(BB:BB)))) + (ISNUMBER(SEARCH("WIB service",TRIM(BC:BC)))) +
   (ISNUMBER(SEARCH("WIB service",TRIM(BD:BD)))) + (ISNUMBER(SEARCH("WIB service",TRIM(BE:BE)))))
)</f>
        <v>0</v>
      </c>
      <c r="F58" s="57" cm="1">
        <f t="array" ref="F58">SUMPRODUCT(
  ((TRIM(BH:BH)=B58)+(TRIM(BI:BI)=B58)+(TRIM(BJ:BJ)=B58)+(TRIM(BK:BK)=B58)) *
  ((ISNUMBER(SEARCH("WIB service",TRIM(BP:BP)))) + (ISNUMBER(SEARCH("WIB service",TRIM(BQ:BQ)))) +
   (ISNUMBER(SEARCH("WIB service",TRIM(BR:BR)))) + (ISNUMBER(SEARCH("WIB service",TRIM(BS:BS)))))
)</f>
        <v>0</v>
      </c>
      <c r="G58" s="57">
        <f t="shared" si="0"/>
        <v>0</v>
      </c>
      <c r="Q58" t="s">
        <v>77</v>
      </c>
      <c r="V58" t="s">
        <v>4799</v>
      </c>
      <c r="W58" s="104">
        <v>46113.418055555558</v>
      </c>
      <c r="X58">
        <v>166267</v>
      </c>
      <c r="Y58" t="s">
        <v>4728</v>
      </c>
      <c r="Z58" t="s">
        <v>54</v>
      </c>
      <c r="AD58" t="s">
        <v>4736</v>
      </c>
      <c r="AF58" t="s">
        <v>1507</v>
      </c>
      <c r="AJ58" t="s">
        <v>4849</v>
      </c>
      <c r="AK58" s="104">
        <v>46113.398611111108</v>
      </c>
      <c r="AL58">
        <v>416468</v>
      </c>
      <c r="AM58" t="s">
        <v>4728</v>
      </c>
      <c r="AN58" t="s">
        <v>13</v>
      </c>
      <c r="AR58" t="s">
        <v>5942</v>
      </c>
      <c r="AT58" t="s">
        <v>2559</v>
      </c>
      <c r="AX58" t="s">
        <v>4782</v>
      </c>
      <c r="AY58" s="104">
        <v>46113.371527777781</v>
      </c>
      <c r="AZ58">
        <v>326476</v>
      </c>
      <c r="BA58" t="s">
        <v>4728</v>
      </c>
      <c r="BB58" t="s">
        <v>5989</v>
      </c>
      <c r="BF58" t="s">
        <v>5931</v>
      </c>
      <c r="BH58" t="s">
        <v>852</v>
      </c>
      <c r="BL58" t="s">
        <v>6504</v>
      </c>
      <c r="BM58" s="104">
        <v>46113.418749999997</v>
      </c>
      <c r="BN58">
        <v>453709</v>
      </c>
      <c r="BO58" t="s">
        <v>4728</v>
      </c>
      <c r="BP58" t="s">
        <v>5592</v>
      </c>
      <c r="BT58" t="s">
        <v>7189</v>
      </c>
    </row>
    <row r="59" spans="2:72" x14ac:dyDescent="0.25">
      <c r="B59" t="s">
        <v>229</v>
      </c>
      <c r="C59" s="151" cm="1">
        <f t="array" ref="C59">SUMPRODUCT(
  ((TRIM(Q:Q)=B59)+(TRIM(R:R)=B59)+(TRIM(S:S)=B59)+(TRIM(T:T)=B59)) *
  ((ISNUMBER(SEARCH("WIB service",TRIM(Z:Z)))) + (ISNUMBER(SEARCH("WIB service",TRIM(AA:AA)))) +
   (ISNUMBER(SEARCH("WIB service",TRIM(AB:AB)))) + (ISNUMBER(SEARCH("WIB service",TRIM(AC:AC)))))
)</f>
        <v>10</v>
      </c>
      <c r="D59" s="57" cm="1">
        <f t="array" ref="D59">SUMPRODUCT(
  ((TRIM(AF:AF)=B59)+(TRIM(AG:AG)=B59)+(TRIM(AH:AH)=B59)+(TRIM(AI:AI)=B59)) *
  ((ISNUMBER(SEARCH("WIB service",TRIM(AN:AN)))) + (ISNUMBER(SEARCH("WIB service",TRIM(AO:AO)))) +
   (ISNUMBER(SEARCH("WIB service",TRIM(AP:AP)))) + (ISNUMBER(SEARCH("WIB service",TRIM(AQ:AQ)))))
)</f>
        <v>3</v>
      </c>
      <c r="E59" s="57" cm="1">
        <f t="array" ref="E59">SUMPRODUCT(
  ((TRIM(AT:AT)=B59)+(TRIM(AU:AU)=B59)+(TRIM(AV:AV)=B59)+(TRIM(AW:AW)=B59)) *
  ((ISNUMBER(SEARCH("WIB service",TRIM(BB:BB)))) + (ISNUMBER(SEARCH("WIB service",TRIM(BC:BC)))) +
   (ISNUMBER(SEARCH("WIB service",TRIM(BD:BD)))) + (ISNUMBER(SEARCH("WIB service",TRIM(BE:BE)))))
)</f>
        <v>16</v>
      </c>
      <c r="F59" s="57" cm="1">
        <f t="array" ref="F59">SUMPRODUCT(
  ((TRIM(BH:BH)=B59)+(TRIM(BI:BI)=B59)+(TRIM(BJ:BJ)=B59)+(TRIM(BK:BK)=B59)) *
  ((ISNUMBER(SEARCH("WIB service",TRIM(BP:BP)))) + (ISNUMBER(SEARCH("WIB service",TRIM(BQ:BQ)))) +
   (ISNUMBER(SEARCH("WIB service",TRIM(BR:BR)))) + (ISNUMBER(SEARCH("WIB service",TRIM(BS:BS)))))
)</f>
        <v>0</v>
      </c>
      <c r="G59" s="57">
        <f t="shared" si="0"/>
        <v>29</v>
      </c>
      <c r="Q59" t="s">
        <v>76</v>
      </c>
      <c r="V59" t="s">
        <v>4800</v>
      </c>
      <c r="W59" s="104">
        <v>46113.418055555558</v>
      </c>
      <c r="X59">
        <v>422139</v>
      </c>
      <c r="Y59" t="s">
        <v>4728</v>
      </c>
      <c r="Z59" t="s">
        <v>54</v>
      </c>
      <c r="AD59" t="s">
        <v>4739</v>
      </c>
      <c r="AF59" t="s">
        <v>1764</v>
      </c>
      <c r="AG59" t="s">
        <v>868</v>
      </c>
      <c r="AJ59" t="s">
        <v>4807</v>
      </c>
      <c r="AK59" s="104">
        <v>46113.398611111108</v>
      </c>
      <c r="AL59">
        <v>1574181</v>
      </c>
      <c r="AM59" t="s">
        <v>4761</v>
      </c>
      <c r="AN59" t="s">
        <v>42</v>
      </c>
      <c r="AO59" t="s">
        <v>13</v>
      </c>
      <c r="AR59" t="s">
        <v>5962</v>
      </c>
      <c r="AT59" t="s">
        <v>1276</v>
      </c>
      <c r="AX59" t="s">
        <v>5216</v>
      </c>
      <c r="AY59" s="104">
        <v>46113.371527777781</v>
      </c>
      <c r="AZ59">
        <v>1950909</v>
      </c>
      <c r="BA59" t="s">
        <v>4761</v>
      </c>
      <c r="BB59" t="s">
        <v>5989</v>
      </c>
      <c r="BF59" t="s">
        <v>5966</v>
      </c>
      <c r="BH59" t="s">
        <v>1507</v>
      </c>
      <c r="BL59" t="s">
        <v>8106</v>
      </c>
      <c r="BM59" s="104">
        <v>46113.419444444444</v>
      </c>
      <c r="BN59">
        <v>657157</v>
      </c>
      <c r="BO59" t="s">
        <v>4728</v>
      </c>
      <c r="BP59" t="s">
        <v>5592</v>
      </c>
      <c r="BT59" t="s">
        <v>5942</v>
      </c>
    </row>
    <row r="60" spans="2:72" x14ac:dyDescent="0.25">
      <c r="B60" t="s">
        <v>1584</v>
      </c>
      <c r="C60" s="151" cm="1">
        <f t="array" ref="C60">SUMPRODUCT(
  ((TRIM(Q:Q)=B60)+(TRIM(R:R)=B60)+(TRIM(S:S)=B60)+(TRIM(T:T)=B60)) *
  ((ISNUMBER(SEARCH("WIB service",TRIM(Z:Z)))) + (ISNUMBER(SEARCH("WIB service",TRIM(AA:AA)))) +
   (ISNUMBER(SEARCH("WIB service",TRIM(AB:AB)))) + (ISNUMBER(SEARCH("WIB service",TRIM(AC:AC)))))
)</f>
        <v>0</v>
      </c>
      <c r="D60" s="57" cm="1">
        <f t="array" ref="D60">SUMPRODUCT(
  ((TRIM(AF:AF)=B60)+(TRIM(AG:AG)=B60)+(TRIM(AH:AH)=B60)+(TRIM(AI:AI)=B60)) *
  ((ISNUMBER(SEARCH("WIB service",TRIM(AN:AN)))) + (ISNUMBER(SEARCH("WIB service",TRIM(AO:AO)))) +
   (ISNUMBER(SEARCH("WIB service",TRIM(AP:AP)))) + (ISNUMBER(SEARCH("WIB service",TRIM(AQ:AQ)))))
)</f>
        <v>5</v>
      </c>
      <c r="E60" s="57" cm="1">
        <f t="array" ref="E60">SUMPRODUCT(
  ((TRIM(AT:AT)=B60)+(TRIM(AU:AU)=B60)+(TRIM(AV:AV)=B60)+(TRIM(AW:AW)=B60)) *
  ((ISNUMBER(SEARCH("WIB service",TRIM(BB:BB)))) + (ISNUMBER(SEARCH("WIB service",TRIM(BC:BC)))) +
   (ISNUMBER(SEARCH("WIB service",TRIM(BD:BD)))) + (ISNUMBER(SEARCH("WIB service",TRIM(BE:BE)))))
)</f>
        <v>4</v>
      </c>
      <c r="F60" s="57" cm="1">
        <f t="array" ref="F60">SUMPRODUCT(
  ((TRIM(BH:BH)=B60)+(TRIM(BI:BI)=B60)+(TRIM(BJ:BJ)=B60)+(TRIM(BK:BK)=B60)) *
  ((ISNUMBER(SEARCH("WIB service",TRIM(BP:BP)))) + (ISNUMBER(SEARCH("WIB service",TRIM(BQ:BQ)))) +
   (ISNUMBER(SEARCH("WIB service",TRIM(BR:BR)))) + (ISNUMBER(SEARCH("WIB service",TRIM(BS:BS)))))
)</f>
        <v>5</v>
      </c>
      <c r="G60" s="57">
        <f t="shared" si="0"/>
        <v>14</v>
      </c>
      <c r="Q60" t="s">
        <v>235</v>
      </c>
      <c r="V60" t="s">
        <v>4801</v>
      </c>
      <c r="W60" s="104">
        <v>46113.418749999997</v>
      </c>
      <c r="X60">
        <v>274776</v>
      </c>
      <c r="Y60" t="s">
        <v>4728</v>
      </c>
      <c r="Z60" t="s">
        <v>54</v>
      </c>
      <c r="AD60" t="s">
        <v>4781</v>
      </c>
      <c r="AF60" t="s">
        <v>1132</v>
      </c>
      <c r="AJ60" t="s">
        <v>4727</v>
      </c>
      <c r="AK60" s="104">
        <v>46113.398611111108</v>
      </c>
      <c r="AL60">
        <v>302311</v>
      </c>
      <c r="AM60" t="s">
        <v>4728</v>
      </c>
      <c r="AN60" t="s">
        <v>13</v>
      </c>
      <c r="AR60" t="s">
        <v>5920</v>
      </c>
      <c r="AT60" t="s">
        <v>71</v>
      </c>
      <c r="AX60" t="s">
        <v>5078</v>
      </c>
      <c r="AY60" s="104">
        <v>46113.371527777781</v>
      </c>
      <c r="AZ60">
        <v>321543</v>
      </c>
      <c r="BA60" t="s">
        <v>4728</v>
      </c>
      <c r="BB60" t="s">
        <v>5989</v>
      </c>
      <c r="BF60" t="s">
        <v>5931</v>
      </c>
      <c r="BH60" t="s">
        <v>205</v>
      </c>
      <c r="BL60" t="s">
        <v>5012</v>
      </c>
      <c r="BM60" s="104">
        <v>46113.42083333333</v>
      </c>
      <c r="BN60">
        <v>612091</v>
      </c>
      <c r="BO60" t="s">
        <v>4728</v>
      </c>
      <c r="BP60" t="s">
        <v>5592</v>
      </c>
      <c r="BT60" t="s">
        <v>5920</v>
      </c>
    </row>
    <row r="61" spans="2:72" x14ac:dyDescent="0.25">
      <c r="B61" t="s">
        <v>1688</v>
      </c>
      <c r="C61" s="151" cm="1">
        <f t="array" ref="C61">SUMPRODUCT(
  ((TRIM(Q:Q)=B61)+(TRIM(R:R)=B61)+(TRIM(S:S)=B61)+(TRIM(T:T)=B61)) *
  ((ISNUMBER(SEARCH("WIB service",TRIM(Z:Z)))) + (ISNUMBER(SEARCH("WIB service",TRIM(AA:AA)))) +
   (ISNUMBER(SEARCH("WIB service",TRIM(AB:AB)))) + (ISNUMBER(SEARCH("WIB service",TRIM(AC:AC)))))
)</f>
        <v>70</v>
      </c>
      <c r="D61" s="57" cm="1">
        <f t="array" ref="D61">SUMPRODUCT(
  ((TRIM(AF:AF)=B61)+(TRIM(AG:AG)=B61)+(TRIM(AH:AH)=B61)+(TRIM(AI:AI)=B61)) *
  ((ISNUMBER(SEARCH("WIB service",TRIM(AN:AN)))) + (ISNUMBER(SEARCH("WIB service",TRIM(AO:AO)))) +
   (ISNUMBER(SEARCH("WIB service",TRIM(AP:AP)))) + (ISNUMBER(SEARCH("WIB service",TRIM(AQ:AQ)))))
)</f>
        <v>63</v>
      </c>
      <c r="E61" s="57" cm="1">
        <f t="array" ref="E61">SUMPRODUCT(
  ((TRIM(AT:AT)=B61)+(TRIM(AU:AU)=B61)+(TRIM(AV:AV)=B61)+(TRIM(AW:AW)=B61)) *
  ((ISNUMBER(SEARCH("WIB service",TRIM(BB:BB)))) + (ISNUMBER(SEARCH("WIB service",TRIM(BC:BC)))) +
   (ISNUMBER(SEARCH("WIB service",TRIM(BD:BD)))) + (ISNUMBER(SEARCH("WIB service",TRIM(BE:BE)))))
)</f>
        <v>137</v>
      </c>
      <c r="F61" s="57" cm="1">
        <f t="array" ref="F61">SUMPRODUCT(
  ((TRIM(BH:BH)=B61)+(TRIM(BI:BI)=B61)+(TRIM(BJ:BJ)=B61)+(TRIM(BK:BK)=B61)) *
  ((ISNUMBER(SEARCH("WIB service",TRIM(BP:BP)))) + (ISNUMBER(SEARCH("WIB service",TRIM(BQ:BQ)))) +
   (ISNUMBER(SEARCH("WIB service",TRIM(BR:BR)))) + (ISNUMBER(SEARCH("WIB service",TRIM(BS:BS)))))
)</f>
        <v>37</v>
      </c>
      <c r="G61" s="57">
        <f t="shared" si="0"/>
        <v>307</v>
      </c>
      <c r="Q61" t="s">
        <v>256</v>
      </c>
      <c r="V61" t="s">
        <v>4802</v>
      </c>
      <c r="W61" s="104">
        <v>46113.419444444444</v>
      </c>
      <c r="X61">
        <v>470060</v>
      </c>
      <c r="Y61" t="s">
        <v>4728</v>
      </c>
      <c r="Z61" t="s">
        <v>54</v>
      </c>
      <c r="AD61" t="s">
        <v>4736</v>
      </c>
      <c r="AF61" t="s">
        <v>2279</v>
      </c>
      <c r="AG61" t="s">
        <v>79</v>
      </c>
      <c r="AJ61" t="s">
        <v>5963</v>
      </c>
      <c r="AK61" s="104">
        <v>46113.4</v>
      </c>
      <c r="AL61">
        <v>1002552</v>
      </c>
      <c r="AM61" t="s">
        <v>4728</v>
      </c>
      <c r="AN61" t="s">
        <v>42</v>
      </c>
      <c r="AO61" t="s">
        <v>13</v>
      </c>
      <c r="AR61" t="s">
        <v>5964</v>
      </c>
      <c r="AT61" t="s">
        <v>683</v>
      </c>
      <c r="AX61" t="s">
        <v>5393</v>
      </c>
      <c r="AY61" s="104">
        <v>46113.371527777781</v>
      </c>
      <c r="AZ61">
        <v>586786</v>
      </c>
      <c r="BA61" t="s">
        <v>4728</v>
      </c>
      <c r="BB61" t="s">
        <v>5989</v>
      </c>
      <c r="BF61" t="s">
        <v>5931</v>
      </c>
      <c r="BH61" t="s">
        <v>1732</v>
      </c>
      <c r="BL61" t="s">
        <v>5012</v>
      </c>
      <c r="BM61" s="104">
        <v>46113.42083333333</v>
      </c>
      <c r="BN61">
        <v>407880</v>
      </c>
      <c r="BO61" t="s">
        <v>4728</v>
      </c>
      <c r="BP61" t="s">
        <v>5592</v>
      </c>
      <c r="BT61" t="s">
        <v>4781</v>
      </c>
    </row>
    <row r="62" spans="2:72" x14ac:dyDescent="0.25">
      <c r="B62" t="s">
        <v>1706</v>
      </c>
      <c r="C62" s="151" cm="1">
        <f t="array" ref="C62">SUMPRODUCT(
  ((TRIM(Q:Q)=B62)+(TRIM(R:R)=B62)+(TRIM(S:S)=B62)+(TRIM(T:T)=B62)) *
  ((ISNUMBER(SEARCH("WIB service",TRIM(Z:Z)))) + (ISNUMBER(SEARCH("WIB service",TRIM(AA:AA)))) +
   (ISNUMBER(SEARCH("WIB service",TRIM(AB:AB)))) + (ISNUMBER(SEARCH("WIB service",TRIM(AC:AC)))))
)</f>
        <v>0</v>
      </c>
      <c r="D62" s="57" cm="1">
        <f t="array" ref="D62">SUMPRODUCT(
  ((TRIM(AF:AF)=B62)+(TRIM(AG:AG)=B62)+(TRIM(AH:AH)=B62)+(TRIM(AI:AI)=B62)) *
  ((ISNUMBER(SEARCH("WIB service",TRIM(AN:AN)))) + (ISNUMBER(SEARCH("WIB service",TRIM(AO:AO)))) +
   (ISNUMBER(SEARCH("WIB service",TRIM(AP:AP)))) + (ISNUMBER(SEARCH("WIB service",TRIM(AQ:AQ)))))
)</f>
        <v>12</v>
      </c>
      <c r="E62" s="57" cm="1">
        <f t="array" ref="E62">SUMPRODUCT(
  ((TRIM(AT:AT)=B62)+(TRIM(AU:AU)=B62)+(TRIM(AV:AV)=B62)+(TRIM(AW:AW)=B62)) *
  ((ISNUMBER(SEARCH("WIB service",TRIM(BB:BB)))) + (ISNUMBER(SEARCH("WIB service",TRIM(BC:BC)))) +
   (ISNUMBER(SEARCH("WIB service",TRIM(BD:BD)))) + (ISNUMBER(SEARCH("WIB service",TRIM(BE:BE)))))
)</f>
        <v>2</v>
      </c>
      <c r="F62" s="57" cm="1">
        <f t="array" ref="F62">SUMPRODUCT(
  ((TRIM(BH:BH)=B62)+(TRIM(BI:BI)=B62)+(TRIM(BJ:BJ)=B62)+(TRIM(BK:BK)=B62)) *
  ((ISNUMBER(SEARCH("WIB service",TRIM(BP:BP)))) + (ISNUMBER(SEARCH("WIB service",TRIM(BQ:BQ)))) +
   (ISNUMBER(SEARCH("WIB service",TRIM(BR:BR)))) + (ISNUMBER(SEARCH("WIB service",TRIM(BS:BS)))))
)</f>
        <v>4</v>
      </c>
      <c r="G62" s="57">
        <f t="shared" si="0"/>
        <v>18</v>
      </c>
      <c r="Q62" t="s">
        <v>81</v>
      </c>
      <c r="R62" t="s">
        <v>264</v>
      </c>
      <c r="S62" t="s">
        <v>211</v>
      </c>
      <c r="V62" t="s">
        <v>4755</v>
      </c>
      <c r="W62" s="104">
        <v>46113.419444444444</v>
      </c>
      <c r="X62">
        <v>887302</v>
      </c>
      <c r="Y62" t="s">
        <v>4728</v>
      </c>
      <c r="Z62" t="s">
        <v>54</v>
      </c>
      <c r="AA62" t="s">
        <v>4731</v>
      </c>
      <c r="AD62" t="s">
        <v>4803</v>
      </c>
      <c r="AF62" t="s">
        <v>250</v>
      </c>
      <c r="AJ62" t="s">
        <v>5965</v>
      </c>
      <c r="AK62" s="104">
        <v>46113.400694444441</v>
      </c>
      <c r="AL62">
        <v>670364</v>
      </c>
      <c r="AM62" t="s">
        <v>4761</v>
      </c>
      <c r="AN62" t="s">
        <v>13</v>
      </c>
      <c r="AR62" t="s">
        <v>5966</v>
      </c>
      <c r="AT62" t="s">
        <v>551</v>
      </c>
      <c r="AX62" t="s">
        <v>5095</v>
      </c>
      <c r="AY62" s="104">
        <v>46113.37222222222</v>
      </c>
      <c r="AZ62">
        <v>282073</v>
      </c>
      <c r="BA62" t="s">
        <v>4728</v>
      </c>
      <c r="BB62" t="s">
        <v>5989</v>
      </c>
      <c r="BF62" t="s">
        <v>5918</v>
      </c>
      <c r="BH62" t="s">
        <v>2600</v>
      </c>
      <c r="BL62" t="s">
        <v>6184</v>
      </c>
      <c r="BM62" s="104">
        <v>46113.42291666667</v>
      </c>
      <c r="BN62">
        <v>563590</v>
      </c>
      <c r="BO62" t="s">
        <v>4761</v>
      </c>
      <c r="BP62" t="s">
        <v>5592</v>
      </c>
      <c r="BT62" t="s">
        <v>5920</v>
      </c>
    </row>
    <row r="63" spans="2:72" x14ac:dyDescent="0.25">
      <c r="B63" t="s">
        <v>1732</v>
      </c>
      <c r="C63" s="151" cm="1">
        <f t="array" ref="C63">SUMPRODUCT(
  ((TRIM(Q:Q)=B63)+(TRIM(R:R)=B63)+(TRIM(S:S)=B63)+(TRIM(T:T)=B63)) *
  ((ISNUMBER(SEARCH("WIB service",TRIM(Z:Z)))) + (ISNUMBER(SEARCH("WIB service",TRIM(AA:AA)))) +
   (ISNUMBER(SEARCH("WIB service",TRIM(AB:AB)))) + (ISNUMBER(SEARCH("WIB service",TRIM(AC:AC)))))
)</f>
        <v>1</v>
      </c>
      <c r="D63" s="57" cm="1">
        <f t="array" ref="D63">SUMPRODUCT(
  ((TRIM(AF:AF)=B63)+(TRIM(AG:AG)=B63)+(TRIM(AH:AH)=B63)+(TRIM(AI:AI)=B63)) *
  ((ISNUMBER(SEARCH("WIB service",TRIM(AN:AN)))) + (ISNUMBER(SEARCH("WIB service",TRIM(AO:AO)))) +
   (ISNUMBER(SEARCH("WIB service",TRIM(AP:AP)))) + (ISNUMBER(SEARCH("WIB service",TRIM(AQ:AQ)))))
)</f>
        <v>5</v>
      </c>
      <c r="E63" s="57" cm="1">
        <f t="array" ref="E63">SUMPRODUCT(
  ((TRIM(AT:AT)=B63)+(TRIM(AU:AU)=B63)+(TRIM(AV:AV)=B63)+(TRIM(AW:AW)=B63)) *
  ((ISNUMBER(SEARCH("WIB service",TRIM(BB:BB)))) + (ISNUMBER(SEARCH("WIB service",TRIM(BC:BC)))) +
   (ISNUMBER(SEARCH("WIB service",TRIM(BD:BD)))) + (ISNUMBER(SEARCH("WIB service",TRIM(BE:BE)))))
)</f>
        <v>4</v>
      </c>
      <c r="F63" s="57" cm="1">
        <f t="array" ref="F63">SUMPRODUCT(
  ((TRIM(BH:BH)=B63)+(TRIM(BI:BI)=B63)+(TRIM(BJ:BJ)=B63)+(TRIM(BK:BK)=B63)) *
  ((ISNUMBER(SEARCH("WIB service",TRIM(BP:BP)))) + (ISNUMBER(SEARCH("WIB service",TRIM(BQ:BQ)))) +
   (ISNUMBER(SEARCH("WIB service",TRIM(BR:BR)))) + (ISNUMBER(SEARCH("WIB service",TRIM(BS:BS)))))
)</f>
        <v>16</v>
      </c>
      <c r="G63" s="57">
        <f t="shared" si="0"/>
        <v>26</v>
      </c>
      <c r="Q63" t="s">
        <v>77</v>
      </c>
      <c r="V63" t="s">
        <v>4804</v>
      </c>
      <c r="W63" s="104">
        <v>46113.419444444444</v>
      </c>
      <c r="X63">
        <v>157084</v>
      </c>
      <c r="Y63" t="s">
        <v>4728</v>
      </c>
      <c r="Z63" t="s">
        <v>54</v>
      </c>
      <c r="AD63" t="s">
        <v>4736</v>
      </c>
      <c r="AF63" t="s">
        <v>2337</v>
      </c>
      <c r="AG63" t="s">
        <v>73</v>
      </c>
      <c r="AJ63" t="s">
        <v>5630</v>
      </c>
      <c r="AK63" s="104">
        <v>46113.400694444441</v>
      </c>
      <c r="AL63">
        <v>1751578</v>
      </c>
      <c r="AM63" t="s">
        <v>4761</v>
      </c>
      <c r="AN63" t="s">
        <v>4787</v>
      </c>
      <c r="AO63" t="s">
        <v>13</v>
      </c>
      <c r="AR63" t="s">
        <v>5944</v>
      </c>
      <c r="AT63" t="s">
        <v>836</v>
      </c>
      <c r="AX63" t="s">
        <v>5830</v>
      </c>
      <c r="AY63" s="104">
        <v>46113.373611111114</v>
      </c>
      <c r="AZ63">
        <v>1081641</v>
      </c>
      <c r="BA63" t="s">
        <v>4728</v>
      </c>
      <c r="BB63" t="s">
        <v>5989</v>
      </c>
      <c r="BF63" t="s">
        <v>5966</v>
      </c>
      <c r="BH63" t="s">
        <v>2624</v>
      </c>
      <c r="BL63" t="s">
        <v>4921</v>
      </c>
      <c r="BM63" s="104">
        <v>46113.424305555556</v>
      </c>
      <c r="BN63">
        <v>435113</v>
      </c>
      <c r="BO63" t="s">
        <v>4728</v>
      </c>
      <c r="BP63" t="s">
        <v>5592</v>
      </c>
      <c r="BT63" t="s">
        <v>5931</v>
      </c>
    </row>
    <row r="64" spans="2:72" x14ac:dyDescent="0.25">
      <c r="B64" t="s">
        <v>232</v>
      </c>
      <c r="C64" s="151" cm="1">
        <f t="array" ref="C64">SUMPRODUCT(
  ((TRIM(Q:Q)=B64)+(TRIM(R:R)=B64)+(TRIM(S:S)=B64)+(TRIM(T:T)=B64)) *
  ((ISNUMBER(SEARCH("WIB service",TRIM(Z:Z)))) + (ISNUMBER(SEARCH("WIB service",TRIM(AA:AA)))) +
   (ISNUMBER(SEARCH("WIB service",TRIM(AB:AB)))) + (ISNUMBER(SEARCH("WIB service",TRIM(AC:AC)))))
)</f>
        <v>9</v>
      </c>
      <c r="D64" s="57" cm="1">
        <f t="array" ref="D64">SUMPRODUCT(
  ((TRIM(AF:AF)=B64)+(TRIM(AG:AG)=B64)+(TRIM(AH:AH)=B64)+(TRIM(AI:AI)=B64)) *
  ((ISNUMBER(SEARCH("WIB service",TRIM(AN:AN)))) + (ISNUMBER(SEARCH("WIB service",TRIM(AO:AO)))) +
   (ISNUMBER(SEARCH("WIB service",TRIM(AP:AP)))) + (ISNUMBER(SEARCH("WIB service",TRIM(AQ:AQ)))))
)</f>
        <v>5</v>
      </c>
      <c r="E64" s="57" cm="1">
        <f t="array" ref="E64">SUMPRODUCT(
  ((TRIM(AT:AT)=B64)+(TRIM(AU:AU)=B64)+(TRIM(AV:AV)=B64)+(TRIM(AW:AW)=B64)) *
  ((ISNUMBER(SEARCH("WIB service",TRIM(BB:BB)))) + (ISNUMBER(SEARCH("WIB service",TRIM(BC:BC)))) +
   (ISNUMBER(SEARCH("WIB service",TRIM(BD:BD)))) + (ISNUMBER(SEARCH("WIB service",TRIM(BE:BE)))))
)</f>
        <v>12</v>
      </c>
      <c r="F64" s="57" cm="1">
        <f t="array" ref="F64">SUMPRODUCT(
  ((TRIM(BH:BH)=B64)+(TRIM(BI:BI)=B64)+(TRIM(BJ:BJ)=B64)+(TRIM(BK:BK)=B64)) *
  ((ISNUMBER(SEARCH("WIB service",TRIM(BP:BP)))) + (ISNUMBER(SEARCH("WIB service",TRIM(BQ:BQ)))) +
   (ISNUMBER(SEARCH("WIB service",TRIM(BR:BR)))) + (ISNUMBER(SEARCH("WIB service",TRIM(BS:BS)))))
)</f>
        <v>3</v>
      </c>
      <c r="G64" s="57">
        <f t="shared" si="0"/>
        <v>29</v>
      </c>
      <c r="Q64" t="s">
        <v>217</v>
      </c>
      <c r="V64" t="s">
        <v>4805</v>
      </c>
      <c r="W64" s="104">
        <v>46113.421527777777</v>
      </c>
      <c r="X64">
        <v>143467</v>
      </c>
      <c r="Y64" t="s">
        <v>4728</v>
      </c>
      <c r="Z64" t="s">
        <v>54</v>
      </c>
      <c r="AD64" t="s">
        <v>4780</v>
      </c>
      <c r="AF64" t="s">
        <v>256</v>
      </c>
      <c r="AJ64" t="s">
        <v>5045</v>
      </c>
      <c r="AK64" s="104">
        <v>46113.400694444441</v>
      </c>
      <c r="AL64">
        <v>491414</v>
      </c>
      <c r="AM64" t="s">
        <v>4728</v>
      </c>
      <c r="AN64" t="s">
        <v>13</v>
      </c>
      <c r="AR64" t="s">
        <v>5920</v>
      </c>
      <c r="AT64" t="s">
        <v>414</v>
      </c>
      <c r="AX64" t="s">
        <v>5782</v>
      </c>
      <c r="AY64" s="104">
        <v>46113.373611111114</v>
      </c>
      <c r="AZ64">
        <v>608628</v>
      </c>
      <c r="BA64" t="s">
        <v>4728</v>
      </c>
      <c r="BB64" t="s">
        <v>5989</v>
      </c>
      <c r="BF64" t="s">
        <v>6069</v>
      </c>
      <c r="BH64" t="s">
        <v>496</v>
      </c>
      <c r="BL64" t="s">
        <v>7370</v>
      </c>
      <c r="BM64" s="104">
        <v>46113.426388888889</v>
      </c>
      <c r="BN64">
        <v>738988</v>
      </c>
      <c r="BO64" t="s">
        <v>4728</v>
      </c>
      <c r="BP64" t="s">
        <v>5592</v>
      </c>
      <c r="BT64" t="s">
        <v>5920</v>
      </c>
    </row>
    <row r="65" spans="2:72" x14ac:dyDescent="0.25">
      <c r="B65" t="s">
        <v>1806</v>
      </c>
      <c r="C65" s="151" cm="1">
        <f t="array" ref="C65">SUMPRODUCT(
  ((TRIM(Q:Q)=B65)+(TRIM(R:R)=B65)+(TRIM(S:S)=B65)+(TRIM(T:T)=B65)) *
  ((ISNUMBER(SEARCH("WIB service",TRIM(Z:Z)))) + (ISNUMBER(SEARCH("WIB service",TRIM(AA:AA)))) +
   (ISNUMBER(SEARCH("WIB service",TRIM(AB:AB)))) + (ISNUMBER(SEARCH("WIB service",TRIM(AC:AC)))))
)</f>
        <v>0</v>
      </c>
      <c r="D65" s="57" cm="1">
        <f t="array" ref="D65">SUMPRODUCT(
  ((TRIM(AF:AF)=B65)+(TRIM(AG:AG)=B65)+(TRIM(AH:AH)=B65)+(TRIM(AI:AI)=B65)) *
  ((ISNUMBER(SEARCH("WIB service",TRIM(AN:AN)))) + (ISNUMBER(SEARCH("WIB service",TRIM(AO:AO)))) +
   (ISNUMBER(SEARCH("WIB service",TRIM(AP:AP)))) + (ISNUMBER(SEARCH("WIB service",TRIM(AQ:AQ)))))
)</f>
        <v>0</v>
      </c>
      <c r="E65" s="57" cm="1">
        <f t="array" ref="E65">SUMPRODUCT(
  ((TRIM(AT:AT)=B65)+(TRIM(AU:AU)=B65)+(TRIM(AV:AV)=B65)+(TRIM(AW:AW)=B65)) *
  ((ISNUMBER(SEARCH("WIB service",TRIM(BB:BB)))) + (ISNUMBER(SEARCH("WIB service",TRIM(BC:BC)))) +
   (ISNUMBER(SEARCH("WIB service",TRIM(BD:BD)))) + (ISNUMBER(SEARCH("WIB service",TRIM(BE:BE)))))
)</f>
        <v>0</v>
      </c>
      <c r="F65" s="57" cm="1">
        <f t="array" ref="F65">SUMPRODUCT(
  ((TRIM(BH:BH)=B65)+(TRIM(BI:BI)=B65)+(TRIM(BJ:BJ)=B65)+(TRIM(BK:BK)=B65)) *
  ((ISNUMBER(SEARCH("WIB service",TRIM(BP:BP)))) + (ISNUMBER(SEARCH("WIB service",TRIM(BQ:BQ)))) +
   (ISNUMBER(SEARCH("WIB service",TRIM(BR:BR)))) + (ISNUMBER(SEARCH("WIB service",TRIM(BS:BS)))))
)</f>
        <v>0</v>
      </c>
      <c r="G65" s="57">
        <f t="shared" si="0"/>
        <v>0</v>
      </c>
      <c r="Q65" t="s">
        <v>81</v>
      </c>
      <c r="V65" t="s">
        <v>4806</v>
      </c>
      <c r="W65" s="104">
        <v>46113.42291666667</v>
      </c>
      <c r="X65">
        <v>669681</v>
      </c>
      <c r="Y65" t="s">
        <v>4728</v>
      </c>
      <c r="Z65" t="s">
        <v>54</v>
      </c>
      <c r="AD65" t="s">
        <v>4777</v>
      </c>
      <c r="AF65" t="s">
        <v>748</v>
      </c>
      <c r="AG65" t="s">
        <v>1706</v>
      </c>
      <c r="AJ65" t="s">
        <v>5001</v>
      </c>
      <c r="AK65" s="104">
        <v>46113.402083333334</v>
      </c>
      <c r="AL65">
        <v>1376298</v>
      </c>
      <c r="AM65" t="s">
        <v>4728</v>
      </c>
      <c r="AN65" t="s">
        <v>4787</v>
      </c>
      <c r="AO65" t="s">
        <v>13</v>
      </c>
      <c r="AR65" t="s">
        <v>5967</v>
      </c>
      <c r="AT65" t="s">
        <v>1134</v>
      </c>
      <c r="AX65" t="s">
        <v>4776</v>
      </c>
      <c r="AY65" s="104">
        <v>46113.373611111114</v>
      </c>
      <c r="AZ65">
        <v>549680</v>
      </c>
      <c r="BA65" t="s">
        <v>4728</v>
      </c>
      <c r="BB65" t="s">
        <v>5989</v>
      </c>
      <c r="BF65" t="s">
        <v>4781</v>
      </c>
      <c r="BH65" t="s">
        <v>1732</v>
      </c>
      <c r="BL65" t="s">
        <v>4955</v>
      </c>
      <c r="BM65" s="104">
        <v>46113.427083333336</v>
      </c>
      <c r="BN65">
        <v>149476</v>
      </c>
      <c r="BO65" t="s">
        <v>4728</v>
      </c>
      <c r="BP65" t="s">
        <v>5592</v>
      </c>
      <c r="BT65" t="s">
        <v>5942</v>
      </c>
    </row>
    <row r="66" spans="2:72" x14ac:dyDescent="0.25">
      <c r="B66" t="s">
        <v>1824</v>
      </c>
      <c r="C66" s="151" cm="1">
        <f t="array" ref="C66">SUMPRODUCT(
  ((TRIM(Q:Q)=B66)+(TRIM(R:R)=B66)+(TRIM(S:S)=B66)+(TRIM(T:T)=B66)) *
  ((ISNUMBER(SEARCH("WIB service",TRIM(Z:Z)))) + (ISNUMBER(SEARCH("WIB service",TRIM(AA:AA)))) +
   (ISNUMBER(SEARCH("WIB service",TRIM(AB:AB)))) + (ISNUMBER(SEARCH("WIB service",TRIM(AC:AC)))))
)</f>
        <v>0</v>
      </c>
      <c r="D66" s="57" cm="1">
        <f t="array" ref="D66">SUMPRODUCT(
  ((TRIM(AF:AF)=B66)+(TRIM(AG:AG)=B66)+(TRIM(AH:AH)=B66)+(TRIM(AI:AI)=B66)) *
  ((ISNUMBER(SEARCH("WIB service",TRIM(AN:AN)))) + (ISNUMBER(SEARCH("WIB service",TRIM(AO:AO)))) +
   (ISNUMBER(SEARCH("WIB service",TRIM(AP:AP)))) + (ISNUMBER(SEARCH("WIB service",TRIM(AQ:AQ)))))
)</f>
        <v>0</v>
      </c>
      <c r="E66" s="57" cm="1">
        <f t="array" ref="E66">SUMPRODUCT(
  ((TRIM(AT:AT)=B66)+(TRIM(AU:AU)=B66)+(TRIM(AV:AV)=B66)+(TRIM(AW:AW)=B66)) *
  ((ISNUMBER(SEARCH("WIB service",TRIM(BB:BB)))) + (ISNUMBER(SEARCH("WIB service",TRIM(BC:BC)))) +
   (ISNUMBER(SEARCH("WIB service",TRIM(BD:BD)))) + (ISNUMBER(SEARCH("WIB service",TRIM(BE:BE)))))
)</f>
        <v>0</v>
      </c>
      <c r="F66" s="57" cm="1">
        <f t="array" ref="F66">SUMPRODUCT(
  ((TRIM(BH:BH)=B66)+(TRIM(BI:BI)=B66)+(TRIM(BJ:BJ)=B66)+(TRIM(BK:BK)=B66)) *
  ((ISNUMBER(SEARCH("WIB service",TRIM(BP:BP)))) + (ISNUMBER(SEARCH("WIB service",TRIM(BQ:BQ)))) +
   (ISNUMBER(SEARCH("WIB service",TRIM(BR:BR)))) + (ISNUMBER(SEARCH("WIB service",TRIM(BS:BS)))))
)</f>
        <v>0</v>
      </c>
      <c r="G66" s="57">
        <f t="shared" si="0"/>
        <v>0</v>
      </c>
      <c r="Q66" t="s">
        <v>73</v>
      </c>
      <c r="V66" t="s">
        <v>4807</v>
      </c>
      <c r="W66" s="104">
        <v>46113.423611111109</v>
      </c>
      <c r="X66">
        <v>544364</v>
      </c>
      <c r="Y66" t="s">
        <v>4728</v>
      </c>
      <c r="Z66" t="s">
        <v>54</v>
      </c>
      <c r="AD66" t="s">
        <v>4752</v>
      </c>
      <c r="AF66" t="s">
        <v>2363</v>
      </c>
      <c r="AG66" t="s">
        <v>637</v>
      </c>
      <c r="AJ66" t="s">
        <v>4774</v>
      </c>
      <c r="AK66" s="104">
        <v>46113.402083333334</v>
      </c>
      <c r="AL66">
        <v>101393</v>
      </c>
      <c r="AM66" t="s">
        <v>4728</v>
      </c>
      <c r="AN66" t="s">
        <v>42</v>
      </c>
      <c r="AO66" t="s">
        <v>13</v>
      </c>
      <c r="AR66" t="s">
        <v>5919</v>
      </c>
      <c r="AT66" t="s">
        <v>223</v>
      </c>
      <c r="AX66" t="s">
        <v>5170</v>
      </c>
      <c r="AY66" s="104">
        <v>46113.374305555553</v>
      </c>
      <c r="AZ66">
        <v>479288</v>
      </c>
      <c r="BA66" t="s">
        <v>4728</v>
      </c>
      <c r="BB66" t="s">
        <v>5989</v>
      </c>
      <c r="BF66" t="s">
        <v>5931</v>
      </c>
      <c r="BH66" t="s">
        <v>2600</v>
      </c>
      <c r="BL66" t="s">
        <v>6041</v>
      </c>
      <c r="BM66" s="104">
        <v>46113.433333333334</v>
      </c>
      <c r="BN66">
        <v>156915</v>
      </c>
      <c r="BO66" t="s">
        <v>4728</v>
      </c>
      <c r="BP66" t="s">
        <v>5592</v>
      </c>
      <c r="BT66" t="s">
        <v>5918</v>
      </c>
    </row>
    <row r="67" spans="2:72" x14ac:dyDescent="0.25">
      <c r="B67" t="s">
        <v>1891</v>
      </c>
      <c r="C67" s="151" cm="1">
        <f t="array" ref="C67">SUMPRODUCT(
  ((TRIM(Q:Q)=B67)+(TRIM(R:R)=B67)+(TRIM(S:S)=B67)+(TRIM(T:T)=B67)) *
  ((ISNUMBER(SEARCH("WIB service",TRIM(Z:Z)))) + (ISNUMBER(SEARCH("WIB service",TRIM(AA:AA)))) +
   (ISNUMBER(SEARCH("WIB service",TRIM(AB:AB)))) + (ISNUMBER(SEARCH("WIB service",TRIM(AC:AC)))))
)</f>
        <v>34</v>
      </c>
      <c r="D67" s="57" cm="1">
        <f t="array" ref="D67">SUMPRODUCT(
  ((TRIM(AF:AF)=B67)+(TRIM(AG:AG)=B67)+(TRIM(AH:AH)=B67)+(TRIM(AI:AI)=B67)) *
  ((ISNUMBER(SEARCH("WIB service",TRIM(AN:AN)))) + (ISNUMBER(SEARCH("WIB service",TRIM(AO:AO)))) +
   (ISNUMBER(SEARCH("WIB service",TRIM(AP:AP)))) + (ISNUMBER(SEARCH("WIB service",TRIM(AQ:AQ)))))
)</f>
        <v>14</v>
      </c>
      <c r="E67" s="57" cm="1">
        <f t="array" ref="E67">SUMPRODUCT(
  ((TRIM(AT:AT)=B67)+(TRIM(AU:AU)=B67)+(TRIM(AV:AV)=B67)+(TRIM(AW:AW)=B67)) *
  ((ISNUMBER(SEARCH("WIB service",TRIM(BB:BB)))) + (ISNUMBER(SEARCH("WIB service",TRIM(BC:BC)))) +
   (ISNUMBER(SEARCH("WIB service",TRIM(BD:BD)))) + (ISNUMBER(SEARCH("WIB service",TRIM(BE:BE)))))
)</f>
        <v>71</v>
      </c>
      <c r="F67" s="57" cm="1">
        <f t="array" ref="F67">SUMPRODUCT(
  ((TRIM(BH:BH)=B67)+(TRIM(BI:BI)=B67)+(TRIM(BJ:BJ)=B67)+(TRIM(BK:BK)=B67)) *
  ((ISNUMBER(SEARCH("WIB service",TRIM(BP:BP)))) + (ISNUMBER(SEARCH("WIB service",TRIM(BQ:BQ)))) +
   (ISNUMBER(SEARCH("WIB service",TRIM(BR:BR)))) + (ISNUMBER(SEARCH("WIB service",TRIM(BS:BS)))))
)</f>
        <v>18</v>
      </c>
      <c r="G67" s="57">
        <f t="shared" si="0"/>
        <v>137</v>
      </c>
      <c r="Q67" t="s">
        <v>75</v>
      </c>
      <c r="V67" t="s">
        <v>4808</v>
      </c>
      <c r="W67" s="104">
        <v>46113.424305555556</v>
      </c>
      <c r="X67">
        <v>765256</v>
      </c>
      <c r="Y67" t="s">
        <v>4728</v>
      </c>
      <c r="Z67" t="s">
        <v>54</v>
      </c>
      <c r="AD67" t="s">
        <v>4739</v>
      </c>
      <c r="AF67" t="s">
        <v>217</v>
      </c>
      <c r="AJ67" t="s">
        <v>4727</v>
      </c>
      <c r="AK67" s="104">
        <v>46113.404166666667</v>
      </c>
      <c r="AL67">
        <v>531001</v>
      </c>
      <c r="AM67" t="s">
        <v>4728</v>
      </c>
      <c r="AN67" t="s">
        <v>13</v>
      </c>
      <c r="AR67" t="s">
        <v>5931</v>
      </c>
      <c r="AT67" t="s">
        <v>1559</v>
      </c>
      <c r="AX67" t="s">
        <v>7083</v>
      </c>
      <c r="AY67" s="104">
        <v>46113.374305555553</v>
      </c>
      <c r="AZ67">
        <v>342388</v>
      </c>
      <c r="BA67" t="s">
        <v>4728</v>
      </c>
      <c r="BB67" t="s">
        <v>5989</v>
      </c>
      <c r="BF67" t="s">
        <v>5931</v>
      </c>
      <c r="BH67" t="s">
        <v>1732</v>
      </c>
      <c r="BL67" t="s">
        <v>6041</v>
      </c>
      <c r="BM67" s="104">
        <v>46113.43472222222</v>
      </c>
      <c r="BN67">
        <v>146163</v>
      </c>
      <c r="BO67" t="s">
        <v>4728</v>
      </c>
      <c r="BP67" t="s">
        <v>5592</v>
      </c>
      <c r="BT67" t="s">
        <v>4781</v>
      </c>
    </row>
    <row r="68" spans="2:72" x14ac:dyDescent="0.25">
      <c r="B68" t="s">
        <v>235</v>
      </c>
      <c r="C68" s="151" cm="1">
        <f t="array" ref="C68">SUMPRODUCT(
  ((TRIM(Q:Q)=B68)+(TRIM(R:R)=B68)+(TRIM(S:S)=B68)+(TRIM(T:T)=B68)) *
  ((ISNUMBER(SEARCH("WIB service",TRIM(Z:Z)))) + (ISNUMBER(SEARCH("WIB service",TRIM(AA:AA)))) +
   (ISNUMBER(SEARCH("WIB service",TRIM(AB:AB)))) + (ISNUMBER(SEARCH("WIB service",TRIM(AC:AC)))))
)</f>
        <v>5</v>
      </c>
      <c r="D68" s="57" cm="1">
        <f t="array" ref="D68">SUMPRODUCT(
  ((TRIM(AF:AF)=B68)+(TRIM(AG:AG)=B68)+(TRIM(AH:AH)=B68)+(TRIM(AI:AI)=B68)) *
  ((ISNUMBER(SEARCH("WIB service",TRIM(AN:AN)))) + (ISNUMBER(SEARCH("WIB service",TRIM(AO:AO)))) +
   (ISNUMBER(SEARCH("WIB service",TRIM(AP:AP)))) + (ISNUMBER(SEARCH("WIB service",TRIM(AQ:AQ)))))
)</f>
        <v>7</v>
      </c>
      <c r="E68" s="57" cm="1">
        <f t="array" ref="E68">SUMPRODUCT(
  ((TRIM(AT:AT)=B68)+(TRIM(AU:AU)=B68)+(TRIM(AV:AV)=B68)+(TRIM(AW:AW)=B68)) *
  ((ISNUMBER(SEARCH("WIB service",TRIM(BB:BB)))) + (ISNUMBER(SEARCH("WIB service",TRIM(BC:BC)))) +
   (ISNUMBER(SEARCH("WIB service",TRIM(BD:BD)))) + (ISNUMBER(SEARCH("WIB service",TRIM(BE:BE)))))
)</f>
        <v>5</v>
      </c>
      <c r="F68" s="57" cm="1">
        <f t="array" ref="F68">SUMPRODUCT(
  ((TRIM(BH:BH)=B68)+(TRIM(BI:BI)=B68)+(TRIM(BJ:BJ)=B68)+(TRIM(BK:BK)=B68)) *
  ((ISNUMBER(SEARCH("WIB service",TRIM(BP:BP)))) + (ISNUMBER(SEARCH("WIB service",TRIM(BQ:BQ)))) +
   (ISNUMBER(SEARCH("WIB service",TRIM(BR:BR)))) + (ISNUMBER(SEARCH("WIB service",TRIM(BS:BS)))))
)</f>
        <v>4</v>
      </c>
      <c r="G68" s="57">
        <f t="shared" ref="G68:G96" si="1">SUM(C68:F68)</f>
        <v>21</v>
      </c>
      <c r="Q68" t="s">
        <v>256</v>
      </c>
      <c r="V68" t="s">
        <v>4809</v>
      </c>
      <c r="W68" s="104">
        <v>46113.425000000003</v>
      </c>
      <c r="X68">
        <v>335718</v>
      </c>
      <c r="Y68" t="s">
        <v>4728</v>
      </c>
      <c r="Z68" t="s">
        <v>54</v>
      </c>
      <c r="AD68" t="s">
        <v>4752</v>
      </c>
      <c r="AF68" t="s">
        <v>959</v>
      </c>
      <c r="AG68" t="s">
        <v>637</v>
      </c>
      <c r="AJ68" t="s">
        <v>5968</v>
      </c>
      <c r="AK68" s="104">
        <v>46113.404861111114</v>
      </c>
      <c r="AL68">
        <v>518372</v>
      </c>
      <c r="AM68" t="s">
        <v>4728</v>
      </c>
      <c r="AN68" t="s">
        <v>42</v>
      </c>
      <c r="AO68" t="s">
        <v>13</v>
      </c>
      <c r="AR68" t="s">
        <v>4781</v>
      </c>
      <c r="AT68" t="s">
        <v>432</v>
      </c>
      <c r="AX68" t="s">
        <v>4853</v>
      </c>
      <c r="AY68" s="104">
        <v>46113.375</v>
      </c>
      <c r="AZ68">
        <v>819693</v>
      </c>
      <c r="BA68" t="s">
        <v>4728</v>
      </c>
      <c r="BB68" t="s">
        <v>5989</v>
      </c>
      <c r="BF68" t="s">
        <v>5942</v>
      </c>
      <c r="BH68" t="s">
        <v>496</v>
      </c>
      <c r="BL68" t="s">
        <v>5136</v>
      </c>
      <c r="BM68" s="104">
        <v>46113.435416666667</v>
      </c>
      <c r="BN68">
        <v>390847</v>
      </c>
      <c r="BO68" t="s">
        <v>4728</v>
      </c>
      <c r="BP68" t="s">
        <v>5592</v>
      </c>
      <c r="BT68" t="s">
        <v>5927</v>
      </c>
    </row>
    <row r="69" spans="2:72" x14ac:dyDescent="0.25">
      <c r="B69" t="s">
        <v>1894</v>
      </c>
      <c r="C69" s="151" cm="1">
        <f t="array" ref="C69">SUMPRODUCT(
  ((TRIM(Q:Q)=B69)+(TRIM(R:R)=B69)+(TRIM(S:S)=B69)+(TRIM(T:T)=B69)) *
  ((ISNUMBER(SEARCH("WIB service",TRIM(Z:Z)))) + (ISNUMBER(SEARCH("WIB service",TRIM(AA:AA)))) +
   (ISNUMBER(SEARCH("WIB service",TRIM(AB:AB)))) + (ISNUMBER(SEARCH("WIB service",TRIM(AC:AC)))))
)</f>
        <v>0</v>
      </c>
      <c r="D69" s="57" cm="1">
        <f t="array" ref="D69">SUMPRODUCT(
  ((TRIM(AF:AF)=B69)+(TRIM(AG:AG)=B69)+(TRIM(AH:AH)=B69)+(TRIM(AI:AI)=B69)) *
  ((ISNUMBER(SEARCH("WIB service",TRIM(AN:AN)))) + (ISNUMBER(SEARCH("WIB service",TRIM(AO:AO)))) +
   (ISNUMBER(SEARCH("WIB service",TRIM(AP:AP)))) + (ISNUMBER(SEARCH("WIB service",TRIM(AQ:AQ)))))
)</f>
        <v>2</v>
      </c>
      <c r="E69" s="57" cm="1">
        <f t="array" ref="E69">SUMPRODUCT(
  ((TRIM(AT:AT)=B69)+(TRIM(AU:AU)=B69)+(TRIM(AV:AV)=B69)+(TRIM(AW:AW)=B69)) *
  ((ISNUMBER(SEARCH("WIB service",TRIM(BB:BB)))) + (ISNUMBER(SEARCH("WIB service",TRIM(BC:BC)))) +
   (ISNUMBER(SEARCH("WIB service",TRIM(BD:BD)))) + (ISNUMBER(SEARCH("WIB service",TRIM(BE:BE)))))
)</f>
        <v>18</v>
      </c>
      <c r="F69" s="57" cm="1">
        <f t="array" ref="F69">SUMPRODUCT(
  ((TRIM(BH:BH)=B69)+(TRIM(BI:BI)=B69)+(TRIM(BJ:BJ)=B69)+(TRIM(BK:BK)=B69)) *
  ((ISNUMBER(SEARCH("WIB service",TRIM(BP:BP)))) + (ISNUMBER(SEARCH("WIB service",TRIM(BQ:BQ)))) +
   (ISNUMBER(SEARCH("WIB service",TRIM(BR:BR)))) + (ISNUMBER(SEARCH("WIB service",TRIM(BS:BS)))))
)</f>
        <v>1</v>
      </c>
      <c r="G69" s="57">
        <f t="shared" si="1"/>
        <v>21</v>
      </c>
      <c r="Q69" t="s">
        <v>79</v>
      </c>
      <c r="V69" t="s">
        <v>4810</v>
      </c>
      <c r="W69" s="104">
        <v>46113.425000000003</v>
      </c>
      <c r="X69">
        <v>256267</v>
      </c>
      <c r="Y69" t="s">
        <v>4728</v>
      </c>
      <c r="Z69" t="s">
        <v>54</v>
      </c>
      <c r="AD69" t="s">
        <v>4736</v>
      </c>
      <c r="AF69" t="s">
        <v>5268</v>
      </c>
      <c r="AG69" t="s">
        <v>1481</v>
      </c>
      <c r="AJ69" t="s">
        <v>4872</v>
      </c>
      <c r="AK69" s="104">
        <v>46113.404861111114</v>
      </c>
      <c r="AL69">
        <v>274419</v>
      </c>
      <c r="AM69" t="s">
        <v>4761</v>
      </c>
      <c r="AN69" t="s">
        <v>4787</v>
      </c>
      <c r="AO69" t="s">
        <v>13</v>
      </c>
      <c r="AR69" t="s">
        <v>5969</v>
      </c>
      <c r="AT69" t="s">
        <v>967</v>
      </c>
      <c r="AX69" t="s">
        <v>4762</v>
      </c>
      <c r="AY69" s="104">
        <v>46113.375</v>
      </c>
      <c r="AZ69">
        <v>207780</v>
      </c>
      <c r="BA69" t="s">
        <v>4728</v>
      </c>
      <c r="BB69" t="s">
        <v>5989</v>
      </c>
      <c r="BF69" t="s">
        <v>4781</v>
      </c>
      <c r="BH69" t="s">
        <v>2600</v>
      </c>
      <c r="BI69" t="s">
        <v>683</v>
      </c>
      <c r="BL69" t="s">
        <v>5013</v>
      </c>
      <c r="BM69" s="104">
        <v>46113.435416666667</v>
      </c>
      <c r="BN69">
        <v>1657734</v>
      </c>
      <c r="BO69" t="s">
        <v>4761</v>
      </c>
      <c r="BP69" t="s">
        <v>5592</v>
      </c>
      <c r="BQ69" t="s">
        <v>4731</v>
      </c>
      <c r="BT69" t="s">
        <v>6074</v>
      </c>
    </row>
    <row r="70" spans="2:72" x14ac:dyDescent="0.25">
      <c r="B70" t="s">
        <v>1910</v>
      </c>
      <c r="C70" s="151" cm="1">
        <f t="array" ref="C70">SUMPRODUCT(
  ((TRIM(Q:Q)=B70)+(TRIM(R:R)=B70)+(TRIM(S:S)=B70)+(TRIM(T:T)=B70)) *
  ((ISNUMBER(SEARCH("WIB service",TRIM(Z:Z)))) + (ISNUMBER(SEARCH("WIB service",TRIM(AA:AA)))) +
   (ISNUMBER(SEARCH("WIB service",TRIM(AB:AB)))) + (ISNUMBER(SEARCH("WIB service",TRIM(AC:AC)))))
)</f>
        <v>15</v>
      </c>
      <c r="D70" s="57" cm="1">
        <f t="array" ref="D70">SUMPRODUCT(
  ((TRIM(AF:AF)=B70)+(TRIM(AG:AG)=B70)+(TRIM(AH:AH)=B70)+(TRIM(AI:AI)=B70)) *
  ((ISNUMBER(SEARCH("WIB service",TRIM(AN:AN)))) + (ISNUMBER(SEARCH("WIB service",TRIM(AO:AO)))) +
   (ISNUMBER(SEARCH("WIB service",TRIM(AP:AP)))) + (ISNUMBER(SEARCH("WIB service",TRIM(AQ:AQ)))))
)</f>
        <v>12</v>
      </c>
      <c r="E70" s="57" cm="1">
        <f t="array" ref="E70">SUMPRODUCT(
  ((TRIM(AT:AT)=B70)+(TRIM(AU:AU)=B70)+(TRIM(AV:AV)=B70)+(TRIM(AW:AW)=B70)) *
  ((ISNUMBER(SEARCH("WIB service",TRIM(BB:BB)))) + (ISNUMBER(SEARCH("WIB service",TRIM(BC:BC)))) +
   (ISNUMBER(SEARCH("WIB service",TRIM(BD:BD)))) + (ISNUMBER(SEARCH("WIB service",TRIM(BE:BE)))))
)</f>
        <v>28</v>
      </c>
      <c r="F70" s="57" cm="1">
        <f t="array" ref="F70">SUMPRODUCT(
  ((TRIM(BH:BH)=B70)+(TRIM(BI:BI)=B70)+(TRIM(BJ:BJ)=B70)+(TRIM(BK:BK)=B70)) *
  ((ISNUMBER(SEARCH("WIB service",TRIM(BP:BP)))) + (ISNUMBER(SEARCH("WIB service",TRIM(BQ:BQ)))) +
   (ISNUMBER(SEARCH("WIB service",TRIM(BR:BR)))) + (ISNUMBER(SEARCH("WIB service",TRIM(BS:BS)))))
)</f>
        <v>9</v>
      </c>
      <c r="G70" s="57">
        <f t="shared" si="1"/>
        <v>64</v>
      </c>
      <c r="Q70" t="s">
        <v>217</v>
      </c>
      <c r="V70" t="s">
        <v>4811</v>
      </c>
      <c r="W70" s="104">
        <v>46113.426388888889</v>
      </c>
      <c r="X70">
        <v>140032</v>
      </c>
      <c r="Y70" t="s">
        <v>4728</v>
      </c>
      <c r="Z70" t="s">
        <v>54</v>
      </c>
      <c r="AD70" t="s">
        <v>4736</v>
      </c>
      <c r="AF70" t="s">
        <v>1136</v>
      </c>
      <c r="AG70" t="s">
        <v>1220</v>
      </c>
      <c r="AJ70" t="s">
        <v>4774</v>
      </c>
      <c r="AK70" s="104">
        <v>46113.405555555553</v>
      </c>
      <c r="AL70">
        <v>1130409</v>
      </c>
      <c r="AM70" t="s">
        <v>4728</v>
      </c>
      <c r="AN70" t="s">
        <v>42</v>
      </c>
      <c r="AO70" t="s">
        <v>13</v>
      </c>
      <c r="AR70" t="s">
        <v>5919</v>
      </c>
      <c r="AT70" t="s">
        <v>217</v>
      </c>
      <c r="AX70" t="s">
        <v>5547</v>
      </c>
      <c r="AY70" s="104">
        <v>46113.375</v>
      </c>
      <c r="AZ70">
        <v>127233</v>
      </c>
      <c r="BA70" t="s">
        <v>4728</v>
      </c>
      <c r="BB70" t="s">
        <v>5989</v>
      </c>
      <c r="BF70" t="s">
        <v>5918</v>
      </c>
      <c r="BH70" t="s">
        <v>1481</v>
      </c>
      <c r="BL70" t="s">
        <v>6041</v>
      </c>
      <c r="BM70" s="104">
        <v>46113.435416666667</v>
      </c>
      <c r="BN70">
        <v>444065</v>
      </c>
      <c r="BO70" t="s">
        <v>4728</v>
      </c>
      <c r="BP70" t="s">
        <v>5592</v>
      </c>
      <c r="BT70" t="s">
        <v>6069</v>
      </c>
    </row>
    <row r="71" spans="2:72" x14ac:dyDescent="0.25">
      <c r="B71" t="s">
        <v>1945</v>
      </c>
      <c r="C71" s="151" cm="1">
        <f t="array" ref="C71">SUMPRODUCT(
  ((TRIM(Q:Q)=B71)+(TRIM(R:R)=B71)+(TRIM(S:S)=B71)+(TRIM(T:T)=B71)) *
  ((ISNUMBER(SEARCH("WIB service",TRIM(Z:Z)))) + (ISNUMBER(SEARCH("WIB service",TRIM(AA:AA)))) +
   (ISNUMBER(SEARCH("WIB service",TRIM(AB:AB)))) + (ISNUMBER(SEARCH("WIB service",TRIM(AC:AC)))))
)</f>
        <v>0</v>
      </c>
      <c r="D71" s="57" cm="1">
        <f t="array" ref="D71">SUMPRODUCT(
  ((TRIM(AF:AF)=B71)+(TRIM(AG:AG)=B71)+(TRIM(AH:AH)=B71)+(TRIM(AI:AI)=B71)) *
  ((ISNUMBER(SEARCH("WIB service",TRIM(AN:AN)))) + (ISNUMBER(SEARCH("WIB service",TRIM(AO:AO)))) +
   (ISNUMBER(SEARCH("WIB service",TRIM(AP:AP)))) + (ISNUMBER(SEARCH("WIB service",TRIM(AQ:AQ)))))
)</f>
        <v>5</v>
      </c>
      <c r="E71" s="57" cm="1">
        <f t="array" ref="E71">SUMPRODUCT(
  ((TRIM(AT:AT)=B71)+(TRIM(AU:AU)=B71)+(TRIM(AV:AV)=B71)+(TRIM(AW:AW)=B71)) *
  ((ISNUMBER(SEARCH("WIB service",TRIM(BB:BB)))) + (ISNUMBER(SEARCH("WIB service",TRIM(BC:BC)))) +
   (ISNUMBER(SEARCH("WIB service",TRIM(BD:BD)))) + (ISNUMBER(SEARCH("WIB service",TRIM(BE:BE)))))
)</f>
        <v>24</v>
      </c>
      <c r="F71" s="57" cm="1">
        <f t="array" ref="F71">SUMPRODUCT(
  ((TRIM(BH:BH)=B71)+(TRIM(BI:BI)=B71)+(TRIM(BJ:BJ)=B71)+(TRIM(BK:BK)=B71)) *
  ((ISNUMBER(SEARCH("WIB service",TRIM(BP:BP)))) + (ISNUMBER(SEARCH("WIB service",TRIM(BQ:BQ)))) +
   (ISNUMBER(SEARCH("WIB service",TRIM(BR:BR)))) + (ISNUMBER(SEARCH("WIB service",TRIM(BS:BS)))))
)</f>
        <v>0</v>
      </c>
      <c r="G71" s="57">
        <f t="shared" si="1"/>
        <v>29</v>
      </c>
      <c r="Q71" t="s">
        <v>214</v>
      </c>
      <c r="R71" t="s">
        <v>226</v>
      </c>
      <c r="V71" t="s">
        <v>4782</v>
      </c>
      <c r="W71" s="104">
        <v>46113.427083333336</v>
      </c>
      <c r="X71">
        <v>699996</v>
      </c>
      <c r="Y71" t="s">
        <v>4728</v>
      </c>
      <c r="Z71" t="s">
        <v>54</v>
      </c>
      <c r="AA71" t="s">
        <v>4812</v>
      </c>
      <c r="AD71" t="s">
        <v>4754</v>
      </c>
      <c r="AF71" t="s">
        <v>1933</v>
      </c>
      <c r="AG71" t="s">
        <v>1481</v>
      </c>
      <c r="AJ71" t="s">
        <v>5970</v>
      </c>
      <c r="AK71" s="104">
        <v>46113.40625</v>
      </c>
      <c r="AL71">
        <v>1174363</v>
      </c>
      <c r="AM71" t="s">
        <v>4728</v>
      </c>
      <c r="AN71" t="s">
        <v>42</v>
      </c>
      <c r="AO71" t="s">
        <v>13</v>
      </c>
      <c r="AR71" t="s">
        <v>5933</v>
      </c>
      <c r="AT71" t="s">
        <v>852</v>
      </c>
      <c r="AX71" t="s">
        <v>4782</v>
      </c>
      <c r="AY71" s="104">
        <v>46113.375694444447</v>
      </c>
      <c r="AZ71">
        <v>673851</v>
      </c>
      <c r="BA71" t="s">
        <v>4728</v>
      </c>
      <c r="BB71" t="s">
        <v>5989</v>
      </c>
      <c r="BF71" t="s">
        <v>6069</v>
      </c>
      <c r="BH71" t="s">
        <v>226</v>
      </c>
      <c r="BL71" t="s">
        <v>7578</v>
      </c>
      <c r="BM71" s="104">
        <v>46113.435416666667</v>
      </c>
      <c r="BN71">
        <v>448954</v>
      </c>
      <c r="BO71" t="s">
        <v>4761</v>
      </c>
      <c r="BP71" t="s">
        <v>5592</v>
      </c>
      <c r="BT71" t="s">
        <v>5920</v>
      </c>
    </row>
    <row r="72" spans="2:72" x14ac:dyDescent="0.25">
      <c r="B72" t="s">
        <v>1955</v>
      </c>
      <c r="C72" s="151" cm="1">
        <f t="array" ref="C72">SUMPRODUCT(
  ((TRIM(Q:Q)=B72)+(TRIM(R:R)=B72)+(TRIM(S:S)=B72)+(TRIM(T:T)=B72)) *
  ((ISNUMBER(SEARCH("WIB service",TRIM(Z:Z)))) + (ISNUMBER(SEARCH("WIB service",TRIM(AA:AA)))) +
   (ISNUMBER(SEARCH("WIB service",TRIM(AB:AB)))) + (ISNUMBER(SEARCH("WIB service",TRIM(AC:AC)))))
)</f>
        <v>0</v>
      </c>
      <c r="D72" s="57" cm="1">
        <f t="array" ref="D72">SUMPRODUCT(
  ((TRIM(AF:AF)=B72)+(TRIM(AG:AG)=B72)+(TRIM(AH:AH)=B72)+(TRIM(AI:AI)=B72)) *
  ((ISNUMBER(SEARCH("WIB service",TRIM(AN:AN)))) + (ISNUMBER(SEARCH("WIB service",TRIM(AO:AO)))) +
   (ISNUMBER(SEARCH("WIB service",TRIM(AP:AP)))) + (ISNUMBER(SEARCH("WIB service",TRIM(AQ:AQ)))))
)</f>
        <v>0</v>
      </c>
      <c r="E72" s="57" cm="1">
        <f t="array" ref="E72">SUMPRODUCT(
  ((TRIM(AT:AT)=B72)+(TRIM(AU:AU)=B72)+(TRIM(AV:AV)=B72)+(TRIM(AW:AW)=B72)) *
  ((ISNUMBER(SEARCH("WIB service",TRIM(BB:BB)))) + (ISNUMBER(SEARCH("WIB service",TRIM(BC:BC)))) +
   (ISNUMBER(SEARCH("WIB service",TRIM(BD:BD)))) + (ISNUMBER(SEARCH("WIB service",TRIM(BE:BE)))))
)</f>
        <v>6</v>
      </c>
      <c r="F72" s="57" cm="1">
        <f t="array" ref="F72">SUMPRODUCT(
  ((TRIM(BH:BH)=B72)+(TRIM(BI:BI)=B72)+(TRIM(BJ:BJ)=B72)+(TRIM(BK:BK)=B72)) *
  ((ISNUMBER(SEARCH("WIB service",TRIM(BP:BP)))) + (ISNUMBER(SEARCH("WIB service",TRIM(BQ:BQ)))) +
   (ISNUMBER(SEARCH("WIB service",TRIM(BR:BR)))) + (ISNUMBER(SEARCH("WIB service",TRIM(BS:BS)))))
)</f>
        <v>1</v>
      </c>
      <c r="G72" s="57">
        <f t="shared" si="1"/>
        <v>7</v>
      </c>
      <c r="Q72" t="s">
        <v>76</v>
      </c>
      <c r="R72" t="s">
        <v>1078</v>
      </c>
      <c r="V72" t="s">
        <v>4727</v>
      </c>
      <c r="W72" s="104">
        <v>46113.428472222222</v>
      </c>
      <c r="X72">
        <v>450584</v>
      </c>
      <c r="Y72" t="s">
        <v>4728</v>
      </c>
      <c r="Z72" t="s">
        <v>54</v>
      </c>
      <c r="AA72" t="s">
        <v>13</v>
      </c>
      <c r="AD72" t="s">
        <v>4813</v>
      </c>
      <c r="AF72" t="s">
        <v>1284</v>
      </c>
      <c r="AJ72" t="s">
        <v>4922</v>
      </c>
      <c r="AK72" s="104">
        <v>46113.406944444447</v>
      </c>
      <c r="AL72">
        <v>292449</v>
      </c>
      <c r="AM72" t="s">
        <v>4761</v>
      </c>
      <c r="AN72" t="s">
        <v>13</v>
      </c>
      <c r="AR72" t="s">
        <v>5948</v>
      </c>
      <c r="AT72" t="s">
        <v>2600</v>
      </c>
      <c r="AX72" t="s">
        <v>5069</v>
      </c>
      <c r="AY72" s="104">
        <v>46113.376388888886</v>
      </c>
      <c r="AZ72">
        <v>97188</v>
      </c>
      <c r="BA72" t="s">
        <v>4728</v>
      </c>
      <c r="BB72" t="s">
        <v>5989</v>
      </c>
      <c r="BF72" t="s">
        <v>5948</v>
      </c>
      <c r="BH72" t="s">
        <v>852</v>
      </c>
      <c r="BL72" t="s">
        <v>5012</v>
      </c>
      <c r="BM72" s="104">
        <v>46113.435416666667</v>
      </c>
      <c r="BN72">
        <v>526538</v>
      </c>
      <c r="BO72" t="s">
        <v>4761</v>
      </c>
      <c r="BP72" t="s">
        <v>5592</v>
      </c>
      <c r="BT72" t="s">
        <v>5966</v>
      </c>
    </row>
    <row r="73" spans="2:72" x14ac:dyDescent="0.25">
      <c r="B73" t="s">
        <v>238</v>
      </c>
      <c r="C73" s="151" cm="1">
        <f t="array" ref="C73">SUMPRODUCT(
  ((TRIM(Q:Q)=B73)+(TRIM(R:R)=B73)+(TRIM(S:S)=B73)+(TRIM(T:T)=B73)) *
  ((ISNUMBER(SEARCH("WIB service",TRIM(Z:Z)))) + (ISNUMBER(SEARCH("WIB service",TRIM(AA:AA)))) +
   (ISNUMBER(SEARCH("WIB service",TRIM(AB:AB)))) + (ISNUMBER(SEARCH("WIB service",TRIM(AC:AC)))))
)</f>
        <v>0</v>
      </c>
      <c r="D73" s="57" cm="1">
        <f t="array" ref="D73">SUMPRODUCT(
  ((TRIM(AF:AF)=B73)+(TRIM(AG:AG)=B73)+(TRIM(AH:AH)=B73)+(TRIM(AI:AI)=B73)) *
  ((ISNUMBER(SEARCH("WIB service",TRIM(AN:AN)))) + (ISNUMBER(SEARCH("WIB service",TRIM(AO:AO)))) +
   (ISNUMBER(SEARCH("WIB service",TRIM(AP:AP)))) + (ISNUMBER(SEARCH("WIB service",TRIM(AQ:AQ)))))
)</f>
        <v>0</v>
      </c>
      <c r="E73" s="57" cm="1">
        <f t="array" ref="E73">SUMPRODUCT(
  ((TRIM(AT:AT)=B73)+(TRIM(AU:AU)=B73)+(TRIM(AV:AV)=B73)+(TRIM(AW:AW)=B73)) *
  ((ISNUMBER(SEARCH("WIB service",TRIM(BB:BB)))) + (ISNUMBER(SEARCH("WIB service",TRIM(BC:BC)))) +
   (ISNUMBER(SEARCH("WIB service",TRIM(BD:BD)))) + (ISNUMBER(SEARCH("WIB service",TRIM(BE:BE)))))
)</f>
        <v>0</v>
      </c>
      <c r="F73" s="57" cm="1">
        <f t="array" ref="F73">SUMPRODUCT(
  ((TRIM(BH:BH)=B73)+(TRIM(BI:BI)=B73)+(TRIM(BJ:BJ)=B73)+(TRIM(BK:BK)=B73)) *
  ((ISNUMBER(SEARCH("WIB service",TRIM(BP:BP)))) + (ISNUMBER(SEARCH("WIB service",TRIM(BQ:BQ)))) +
   (ISNUMBER(SEARCH("WIB service",TRIM(BR:BR)))) + (ISNUMBER(SEARCH("WIB service",TRIM(BS:BS)))))
)</f>
        <v>0</v>
      </c>
      <c r="G73" s="57">
        <f t="shared" si="1"/>
        <v>0</v>
      </c>
      <c r="Q73" t="s">
        <v>1485</v>
      </c>
      <c r="R73" t="s">
        <v>232</v>
      </c>
      <c r="V73" t="s">
        <v>4814</v>
      </c>
      <c r="W73" s="104">
        <v>46113.428472222222</v>
      </c>
      <c r="X73">
        <v>628966</v>
      </c>
      <c r="Y73" t="s">
        <v>4728</v>
      </c>
      <c r="Z73" t="s">
        <v>42</v>
      </c>
      <c r="AA73" t="s">
        <v>54</v>
      </c>
      <c r="AD73" t="s">
        <v>4785</v>
      </c>
      <c r="AF73" t="s">
        <v>250</v>
      </c>
      <c r="AJ73" t="s">
        <v>4782</v>
      </c>
      <c r="AK73" s="104">
        <v>46113.406944444447</v>
      </c>
      <c r="AL73">
        <v>95082</v>
      </c>
      <c r="AM73" t="s">
        <v>4728</v>
      </c>
      <c r="AN73" t="s">
        <v>13</v>
      </c>
      <c r="AR73" t="s">
        <v>5918</v>
      </c>
      <c r="AT73" t="s">
        <v>1078</v>
      </c>
      <c r="AX73" t="s">
        <v>4755</v>
      </c>
      <c r="AY73" s="104">
        <v>46113.377083333333</v>
      </c>
      <c r="AZ73">
        <v>621141</v>
      </c>
      <c r="BA73" t="s">
        <v>4761</v>
      </c>
      <c r="BB73" t="s">
        <v>5989</v>
      </c>
      <c r="BF73" t="s">
        <v>5942</v>
      </c>
      <c r="BH73" t="s">
        <v>1732</v>
      </c>
      <c r="BL73" t="s">
        <v>8109</v>
      </c>
      <c r="BM73" s="104">
        <v>46113.436805555553</v>
      </c>
      <c r="BN73">
        <v>144462</v>
      </c>
      <c r="BO73" t="s">
        <v>4728</v>
      </c>
      <c r="BP73" t="s">
        <v>5592</v>
      </c>
      <c r="BT73" t="s">
        <v>4781</v>
      </c>
    </row>
    <row r="74" spans="2:72" x14ac:dyDescent="0.25">
      <c r="B74" t="s">
        <v>241</v>
      </c>
      <c r="C74" s="151" cm="1">
        <f t="array" ref="C74">SUMPRODUCT(
  ((TRIM(Q:Q)=B74)+(TRIM(R:R)=B74)+(TRIM(S:S)=B74)+(TRIM(T:T)=B74)) *
  ((ISNUMBER(SEARCH("WIB service",TRIM(Z:Z)))) + (ISNUMBER(SEARCH("WIB service",TRIM(AA:AA)))) +
   (ISNUMBER(SEARCH("WIB service",TRIM(AB:AB)))) + (ISNUMBER(SEARCH("WIB service",TRIM(AC:AC)))))
)</f>
        <v>34</v>
      </c>
      <c r="D74" s="57" cm="1">
        <f t="array" ref="D74">SUMPRODUCT(
  ((TRIM(AF:AF)=B74)+(TRIM(AG:AG)=B74)+(TRIM(AH:AH)=B74)+(TRIM(AI:AI)=B74)) *
  ((ISNUMBER(SEARCH("WIB service",TRIM(AN:AN)))) + (ISNUMBER(SEARCH("WIB service",TRIM(AO:AO)))) +
   (ISNUMBER(SEARCH("WIB service",TRIM(AP:AP)))) + (ISNUMBER(SEARCH("WIB service",TRIM(AQ:AQ)))))
)</f>
        <v>3</v>
      </c>
      <c r="E74" s="57" cm="1">
        <f t="array" ref="E74">SUMPRODUCT(
  ((TRIM(AT:AT)=B74)+(TRIM(AU:AU)=B74)+(TRIM(AV:AV)=B74)+(TRIM(AW:AW)=B74)) *
  ((ISNUMBER(SEARCH("WIB service",TRIM(BB:BB)))) + (ISNUMBER(SEARCH("WIB service",TRIM(BC:BC)))) +
   (ISNUMBER(SEARCH("WIB service",TRIM(BD:BD)))) + (ISNUMBER(SEARCH("WIB service",TRIM(BE:BE)))))
)</f>
        <v>4</v>
      </c>
      <c r="F74" s="57" cm="1">
        <f t="array" ref="F74">SUMPRODUCT(
  ((TRIM(BH:BH)=B74)+(TRIM(BI:BI)=B74)+(TRIM(BJ:BJ)=B74)+(TRIM(BK:BK)=B74)) *
  ((ISNUMBER(SEARCH("WIB service",TRIM(BP:BP)))) + (ISNUMBER(SEARCH("WIB service",TRIM(BQ:BQ)))) +
   (ISNUMBER(SEARCH("WIB service",TRIM(BR:BR)))) + (ISNUMBER(SEARCH("WIB service",TRIM(BS:BS)))))
)</f>
        <v>12</v>
      </c>
      <c r="G74" s="57">
        <f t="shared" si="1"/>
        <v>53</v>
      </c>
      <c r="Q74" t="s">
        <v>2475</v>
      </c>
      <c r="R74" t="s">
        <v>71</v>
      </c>
      <c r="V74" t="s">
        <v>4815</v>
      </c>
      <c r="W74" s="104">
        <v>46113.429166666669</v>
      </c>
      <c r="X74">
        <v>779981</v>
      </c>
      <c r="Y74" t="s">
        <v>4761</v>
      </c>
      <c r="Z74" t="s">
        <v>4797</v>
      </c>
      <c r="AA74" t="s">
        <v>54</v>
      </c>
      <c r="AD74" t="s">
        <v>4816</v>
      </c>
      <c r="AF74" t="s">
        <v>1118</v>
      </c>
      <c r="AG74" t="s">
        <v>2383</v>
      </c>
      <c r="AJ74" t="s">
        <v>5971</v>
      </c>
      <c r="AK74" s="104">
        <v>46113.408333333333</v>
      </c>
      <c r="AL74">
        <v>1370712</v>
      </c>
      <c r="AM74" t="s">
        <v>4761</v>
      </c>
      <c r="AN74" t="s">
        <v>42</v>
      </c>
      <c r="AO74" t="s">
        <v>13</v>
      </c>
      <c r="AR74" t="s">
        <v>5944</v>
      </c>
      <c r="AT74" t="s">
        <v>2559</v>
      </c>
      <c r="AX74" t="s">
        <v>5581</v>
      </c>
      <c r="AY74" s="104">
        <v>46113.377083333333</v>
      </c>
      <c r="AZ74">
        <v>1822373</v>
      </c>
      <c r="BA74" t="s">
        <v>4761</v>
      </c>
      <c r="BB74" t="s">
        <v>5989</v>
      </c>
      <c r="BF74" t="s">
        <v>5966</v>
      </c>
      <c r="BH74" t="s">
        <v>214</v>
      </c>
      <c r="BL74" t="s">
        <v>4745</v>
      </c>
      <c r="BM74" s="104">
        <v>46113.4375</v>
      </c>
      <c r="BN74">
        <v>111520</v>
      </c>
      <c r="BO74" t="s">
        <v>4728</v>
      </c>
      <c r="BP74" t="s">
        <v>5592</v>
      </c>
      <c r="BT74" t="s">
        <v>5920</v>
      </c>
    </row>
    <row r="75" spans="2:72" x14ac:dyDescent="0.25">
      <c r="B75" t="s">
        <v>2142</v>
      </c>
      <c r="C75" s="151" cm="1">
        <f t="array" ref="C75">SUMPRODUCT(
  ((TRIM(Q:Q)=B75)+(TRIM(R:R)=B75)+(TRIM(S:S)=B75)+(TRIM(T:T)=B75)) *
  ((ISNUMBER(SEARCH("WIB service",TRIM(Z:Z)))) + (ISNUMBER(SEARCH("WIB service",TRIM(AA:AA)))) +
   (ISNUMBER(SEARCH("WIB service",TRIM(AB:AB)))) + (ISNUMBER(SEARCH("WIB service",TRIM(AC:AC)))))
)</f>
        <v>3</v>
      </c>
      <c r="D75" s="57" cm="1">
        <f t="array" ref="D75">SUMPRODUCT(
  ((TRIM(AF:AF)=B75)+(TRIM(AG:AG)=B75)+(TRIM(AH:AH)=B75)+(TRIM(AI:AI)=B75)) *
  ((ISNUMBER(SEARCH("WIB service",TRIM(AN:AN)))) + (ISNUMBER(SEARCH("WIB service",TRIM(AO:AO)))) +
   (ISNUMBER(SEARCH("WIB service",TRIM(AP:AP)))) + (ISNUMBER(SEARCH("WIB service",TRIM(AQ:AQ)))))
)</f>
        <v>9</v>
      </c>
      <c r="E75" s="57" cm="1">
        <f t="array" ref="E75">SUMPRODUCT(
  ((TRIM(AT:AT)=B75)+(TRIM(AU:AU)=B75)+(TRIM(AV:AV)=B75)+(TRIM(AW:AW)=B75)) *
  ((ISNUMBER(SEARCH("WIB service",TRIM(BB:BB)))) + (ISNUMBER(SEARCH("WIB service",TRIM(BC:BC)))) +
   (ISNUMBER(SEARCH("WIB service",TRIM(BD:BD)))) + (ISNUMBER(SEARCH("WIB service",TRIM(BE:BE)))))
)</f>
        <v>9</v>
      </c>
      <c r="F75" s="57" cm="1">
        <f t="array" ref="F75">SUMPRODUCT(
  ((TRIM(BH:BH)=B75)+(TRIM(BI:BI)=B75)+(TRIM(BJ:BJ)=B75)+(TRIM(BK:BK)=B75)) *
  ((ISNUMBER(SEARCH("WIB service",TRIM(BP:BP)))) + (ISNUMBER(SEARCH("WIB service",TRIM(BQ:BQ)))) +
   (ISNUMBER(SEARCH("WIB service",TRIM(BR:BR)))) + (ISNUMBER(SEARCH("WIB service",TRIM(BS:BS)))))
)</f>
        <v>5</v>
      </c>
      <c r="G75" s="57">
        <f t="shared" si="1"/>
        <v>26</v>
      </c>
      <c r="Q75" t="s">
        <v>73</v>
      </c>
      <c r="V75" t="s">
        <v>4817</v>
      </c>
      <c r="W75" s="104">
        <v>46113.430555555555</v>
      </c>
      <c r="X75">
        <v>240187</v>
      </c>
      <c r="Y75" t="s">
        <v>4728</v>
      </c>
      <c r="Z75" t="s">
        <v>54</v>
      </c>
      <c r="AD75" t="s">
        <v>4752</v>
      </c>
      <c r="AF75" t="s">
        <v>1349</v>
      </c>
      <c r="AG75" t="s">
        <v>2357</v>
      </c>
      <c r="AJ75" t="s">
        <v>5188</v>
      </c>
      <c r="AK75" s="104">
        <v>46113.409722222219</v>
      </c>
      <c r="AL75">
        <v>538346</v>
      </c>
      <c r="AM75" t="s">
        <v>4728</v>
      </c>
      <c r="AN75" t="s">
        <v>4787</v>
      </c>
      <c r="AO75" t="s">
        <v>13</v>
      </c>
      <c r="AR75" t="s">
        <v>5937</v>
      </c>
      <c r="AT75" t="s">
        <v>264</v>
      </c>
      <c r="AX75" t="s">
        <v>7086</v>
      </c>
      <c r="AY75" s="104">
        <v>46113.377083333333</v>
      </c>
      <c r="AZ75">
        <v>605040</v>
      </c>
      <c r="BA75" t="s">
        <v>4728</v>
      </c>
      <c r="BB75" t="s">
        <v>5989</v>
      </c>
      <c r="BF75" t="s">
        <v>5920</v>
      </c>
      <c r="BH75" t="s">
        <v>1584</v>
      </c>
      <c r="BL75" t="s">
        <v>8109</v>
      </c>
      <c r="BM75" s="104">
        <v>46113.438194444447</v>
      </c>
      <c r="BN75">
        <v>782846</v>
      </c>
      <c r="BO75" t="s">
        <v>4728</v>
      </c>
      <c r="BP75" t="s">
        <v>5592</v>
      </c>
      <c r="BT75" t="s">
        <v>7189</v>
      </c>
    </row>
    <row r="76" spans="2:72" x14ac:dyDescent="0.25">
      <c r="B76" t="s">
        <v>2197</v>
      </c>
      <c r="C76" s="151" cm="1">
        <f t="array" ref="C76">SUMPRODUCT(
  ((TRIM(Q:Q)=B76)+(TRIM(R:R)=B76)+(TRIM(S:S)=B76)+(TRIM(T:T)=B76)) *
  ((ISNUMBER(SEARCH("WIB service",TRIM(Z:Z)))) + (ISNUMBER(SEARCH("WIB service",TRIM(AA:AA)))) +
   (ISNUMBER(SEARCH("WIB service",TRIM(AB:AB)))) + (ISNUMBER(SEARCH("WIB service",TRIM(AC:AC)))))
)</f>
        <v>35</v>
      </c>
      <c r="D76" s="57" cm="1">
        <f t="array" ref="D76">SUMPRODUCT(
  ((TRIM(AF:AF)=B76)+(TRIM(AG:AG)=B76)+(TRIM(AH:AH)=B76)+(TRIM(AI:AI)=B76)) *
  ((ISNUMBER(SEARCH("WIB service",TRIM(AN:AN)))) + (ISNUMBER(SEARCH("WIB service",TRIM(AO:AO)))) +
   (ISNUMBER(SEARCH("WIB service",TRIM(AP:AP)))) + (ISNUMBER(SEARCH("WIB service",TRIM(AQ:AQ)))))
)</f>
        <v>21</v>
      </c>
      <c r="E76" s="57" cm="1">
        <f t="array" ref="E76">SUMPRODUCT(
  ((TRIM(AT:AT)=B76)+(TRIM(AU:AU)=B76)+(TRIM(AV:AV)=B76)+(TRIM(AW:AW)=B76)) *
  ((ISNUMBER(SEARCH("WIB service",TRIM(BB:BB)))) + (ISNUMBER(SEARCH("WIB service",TRIM(BC:BC)))) +
   (ISNUMBER(SEARCH("WIB service",TRIM(BD:BD)))) + (ISNUMBER(SEARCH("WIB service",TRIM(BE:BE)))))
)</f>
        <v>53</v>
      </c>
      <c r="F76" s="57" cm="1">
        <f t="array" ref="F76">SUMPRODUCT(
  ((TRIM(BH:BH)=B76)+(TRIM(BI:BI)=B76)+(TRIM(BJ:BJ)=B76)+(TRIM(BK:BK)=B76)) *
  ((ISNUMBER(SEARCH("WIB service",TRIM(BP:BP)))) + (ISNUMBER(SEARCH("WIB service",TRIM(BQ:BQ)))) +
   (ISNUMBER(SEARCH("WIB service",TRIM(BR:BR)))) + (ISNUMBER(SEARCH("WIB service",TRIM(BS:BS)))))
)</f>
        <v>15</v>
      </c>
      <c r="G76" s="57">
        <f t="shared" si="1"/>
        <v>124</v>
      </c>
      <c r="Q76" t="s">
        <v>256</v>
      </c>
      <c r="V76" t="s">
        <v>4818</v>
      </c>
      <c r="W76" s="104">
        <v>46113.430555555555</v>
      </c>
      <c r="X76">
        <v>386428</v>
      </c>
      <c r="Y76" t="s">
        <v>4728</v>
      </c>
      <c r="Z76" t="s">
        <v>54</v>
      </c>
      <c r="AD76" t="s">
        <v>4752</v>
      </c>
      <c r="AF76" t="s">
        <v>1924</v>
      </c>
      <c r="AG76" t="s">
        <v>637</v>
      </c>
      <c r="AH76" t="s">
        <v>2357</v>
      </c>
      <c r="AJ76" t="s">
        <v>5972</v>
      </c>
      <c r="AK76" s="104">
        <v>46113.409722222219</v>
      </c>
      <c r="AL76">
        <v>1365225</v>
      </c>
      <c r="AM76" t="s">
        <v>4728</v>
      </c>
      <c r="AN76" t="s">
        <v>42</v>
      </c>
      <c r="AO76" t="s">
        <v>13</v>
      </c>
      <c r="AR76" t="s">
        <v>5973</v>
      </c>
      <c r="AT76" t="s">
        <v>551</v>
      </c>
      <c r="AX76" t="s">
        <v>7087</v>
      </c>
      <c r="AY76" s="104">
        <v>46113.37777777778</v>
      </c>
      <c r="AZ76">
        <v>960921</v>
      </c>
      <c r="BA76" t="s">
        <v>4761</v>
      </c>
      <c r="BB76" t="s">
        <v>5989</v>
      </c>
      <c r="BF76" t="s">
        <v>5966</v>
      </c>
      <c r="BH76" t="s">
        <v>1732</v>
      </c>
      <c r="BL76" t="s">
        <v>5365</v>
      </c>
      <c r="BM76" s="104">
        <v>46113.438888888886</v>
      </c>
      <c r="BN76">
        <v>187926</v>
      </c>
      <c r="BO76" t="s">
        <v>4728</v>
      </c>
      <c r="BP76" t="s">
        <v>5592</v>
      </c>
      <c r="BT76" t="s">
        <v>5942</v>
      </c>
    </row>
    <row r="77" spans="2:72" x14ac:dyDescent="0.25">
      <c r="B77" t="s">
        <v>2259</v>
      </c>
      <c r="C77" s="151" cm="1">
        <f t="array" ref="C77">SUMPRODUCT(
  ((TRIM(Q:Q)=B77)+(TRIM(R:R)=B77)+(TRIM(S:S)=B77)+(TRIM(T:T)=B77)) *
  ((ISNUMBER(SEARCH("WIB service",TRIM(Z:Z)))) + (ISNUMBER(SEARCH("WIB service",TRIM(AA:AA)))) +
   (ISNUMBER(SEARCH("WIB service",TRIM(AB:AB)))) + (ISNUMBER(SEARCH("WIB service",TRIM(AC:AC)))))
)</f>
        <v>0</v>
      </c>
      <c r="D77" s="57" cm="1">
        <f t="array" ref="D77">SUMPRODUCT(
  ((TRIM(AF:AF)=B77)+(TRIM(AG:AG)=B77)+(TRIM(AH:AH)=B77)+(TRIM(AI:AI)=B77)) *
  ((ISNUMBER(SEARCH("WIB service",TRIM(AN:AN)))) + (ISNUMBER(SEARCH("WIB service",TRIM(AO:AO)))) +
   (ISNUMBER(SEARCH("WIB service",TRIM(AP:AP)))) + (ISNUMBER(SEARCH("WIB service",TRIM(AQ:AQ)))))
)</f>
        <v>17</v>
      </c>
      <c r="E77" s="57" cm="1">
        <f t="array" ref="E77">SUMPRODUCT(
  ((TRIM(AT:AT)=B77)+(TRIM(AU:AU)=B77)+(TRIM(AV:AV)=B77)+(TRIM(AW:AW)=B77)) *
  ((ISNUMBER(SEARCH("WIB service",TRIM(BB:BB)))) + (ISNUMBER(SEARCH("WIB service",TRIM(BC:BC)))) +
   (ISNUMBER(SEARCH("WIB service",TRIM(BD:BD)))) + (ISNUMBER(SEARCH("WIB service",TRIM(BE:BE)))))
)</f>
        <v>8</v>
      </c>
      <c r="F77" s="57" cm="1">
        <f t="array" ref="F77">SUMPRODUCT(
  ((TRIM(BH:BH)=B77)+(TRIM(BI:BI)=B77)+(TRIM(BJ:BJ)=B77)+(TRIM(BK:BK)=B77)) *
  ((ISNUMBER(SEARCH("WIB service",TRIM(BP:BP)))) + (ISNUMBER(SEARCH("WIB service",TRIM(BQ:BQ)))) +
   (ISNUMBER(SEARCH("WIB service",TRIM(BR:BR)))) + (ISNUMBER(SEARCH("WIB service",TRIM(BS:BS)))))
)</f>
        <v>5</v>
      </c>
      <c r="G77" s="57">
        <f t="shared" si="1"/>
        <v>30</v>
      </c>
      <c r="Q77" t="s">
        <v>81</v>
      </c>
      <c r="V77" t="s">
        <v>4819</v>
      </c>
      <c r="W77" s="104">
        <v>46113.431250000001</v>
      </c>
      <c r="X77">
        <v>240471</v>
      </c>
      <c r="Y77" t="s">
        <v>4728</v>
      </c>
      <c r="Z77" t="s">
        <v>54</v>
      </c>
      <c r="AD77" t="s">
        <v>4752</v>
      </c>
      <c r="AF77" t="s">
        <v>2624</v>
      </c>
      <c r="AJ77" t="s">
        <v>5388</v>
      </c>
      <c r="AK77" s="104">
        <v>46113.410416666666</v>
      </c>
      <c r="AL77">
        <v>298916</v>
      </c>
      <c r="AM77" t="s">
        <v>4728</v>
      </c>
      <c r="AN77" t="s">
        <v>13</v>
      </c>
      <c r="AR77" t="s">
        <v>5938</v>
      </c>
      <c r="AT77" t="s">
        <v>256</v>
      </c>
      <c r="AX77" t="s">
        <v>5069</v>
      </c>
      <c r="AY77" s="104">
        <v>46113.37777777778</v>
      </c>
      <c r="AZ77">
        <v>141262</v>
      </c>
      <c r="BA77" t="s">
        <v>4728</v>
      </c>
      <c r="BB77" t="s">
        <v>5989</v>
      </c>
      <c r="BF77" t="s">
        <v>5918</v>
      </c>
      <c r="BH77" t="s">
        <v>2600</v>
      </c>
      <c r="BL77" t="s">
        <v>5365</v>
      </c>
      <c r="BM77" s="104">
        <v>46113.440972222219</v>
      </c>
      <c r="BN77">
        <v>254571</v>
      </c>
      <c r="BO77" t="s">
        <v>4728</v>
      </c>
      <c r="BP77" t="s">
        <v>5592</v>
      </c>
      <c r="BT77" t="s">
        <v>6117</v>
      </c>
    </row>
    <row r="78" spans="2:72" x14ac:dyDescent="0.25">
      <c r="B78" t="s">
        <v>2335</v>
      </c>
      <c r="C78" s="151" cm="1">
        <f t="array" ref="C78">SUMPRODUCT(
  ((TRIM(Q:Q)=B78)+(TRIM(R:R)=B78)+(TRIM(S:S)=B78)+(TRIM(T:T)=B78)) *
  ((ISNUMBER(SEARCH("WIB service",TRIM(Z:Z)))) + (ISNUMBER(SEARCH("WIB service",TRIM(AA:AA)))) +
   (ISNUMBER(SEARCH("WIB service",TRIM(AB:AB)))) + (ISNUMBER(SEARCH("WIB service",TRIM(AC:AC)))))
)</f>
        <v>0</v>
      </c>
      <c r="D78" s="57" cm="1">
        <f t="array" ref="D78">SUMPRODUCT(
  ((TRIM(AF:AF)=B78)+(TRIM(AG:AG)=B78)+(TRIM(AH:AH)=B78)+(TRIM(AI:AI)=B78)) *
  ((ISNUMBER(SEARCH("WIB service",TRIM(AN:AN)))) + (ISNUMBER(SEARCH("WIB service",TRIM(AO:AO)))) +
   (ISNUMBER(SEARCH("WIB service",TRIM(AP:AP)))) + (ISNUMBER(SEARCH("WIB service",TRIM(AQ:AQ)))))
)</f>
        <v>2</v>
      </c>
      <c r="E78" s="57" cm="1">
        <f t="array" ref="E78">SUMPRODUCT(
  ((TRIM(AT:AT)=B78)+(TRIM(AU:AU)=B78)+(TRIM(AV:AV)=B78)+(TRIM(AW:AW)=B78)) *
  ((ISNUMBER(SEARCH("WIB service",TRIM(BB:BB)))) + (ISNUMBER(SEARCH("WIB service",TRIM(BC:BC)))) +
   (ISNUMBER(SEARCH("WIB service",TRIM(BD:BD)))) + (ISNUMBER(SEARCH("WIB service",TRIM(BE:BE)))))
)</f>
        <v>4</v>
      </c>
      <c r="F78" s="57" cm="1">
        <f t="array" ref="F78">SUMPRODUCT(
  ((TRIM(BH:BH)=B78)+(TRIM(BI:BI)=B78)+(TRIM(BJ:BJ)=B78)+(TRIM(BK:BK)=B78)) *
  ((ISNUMBER(SEARCH("WIB service",TRIM(BP:BP)))) + (ISNUMBER(SEARCH("WIB service",TRIM(BQ:BQ)))) +
   (ISNUMBER(SEARCH("WIB service",TRIM(BR:BR)))) + (ISNUMBER(SEARCH("WIB service",TRIM(BS:BS)))))
)</f>
        <v>0</v>
      </c>
      <c r="G78" s="57">
        <f t="shared" si="1"/>
        <v>6</v>
      </c>
      <c r="Q78" t="s">
        <v>235</v>
      </c>
      <c r="V78" t="s">
        <v>4820</v>
      </c>
      <c r="W78" s="104">
        <v>46113.432638888888</v>
      </c>
      <c r="X78">
        <v>348254</v>
      </c>
      <c r="Y78" t="s">
        <v>4728</v>
      </c>
      <c r="Z78" t="s">
        <v>54</v>
      </c>
      <c r="AD78" t="s">
        <v>4780</v>
      </c>
      <c r="AF78" t="s">
        <v>76</v>
      </c>
      <c r="AJ78" t="s">
        <v>5974</v>
      </c>
      <c r="AK78" s="104">
        <v>46113.410416666666</v>
      </c>
      <c r="AL78">
        <v>548332</v>
      </c>
      <c r="AM78" t="s">
        <v>4728</v>
      </c>
      <c r="AN78" t="s">
        <v>13</v>
      </c>
      <c r="AR78" t="s">
        <v>5931</v>
      </c>
      <c r="AT78" t="s">
        <v>71</v>
      </c>
      <c r="AX78" t="s">
        <v>5366</v>
      </c>
      <c r="AY78" s="104">
        <v>46113.378472222219</v>
      </c>
      <c r="AZ78">
        <v>283722</v>
      </c>
      <c r="BA78" t="s">
        <v>4728</v>
      </c>
      <c r="BB78" t="s">
        <v>5989</v>
      </c>
      <c r="BF78" t="s">
        <v>5948</v>
      </c>
      <c r="BH78" t="s">
        <v>1132</v>
      </c>
      <c r="BL78" t="s">
        <v>4733</v>
      </c>
      <c r="BM78" s="104">
        <v>46113.441666666666</v>
      </c>
      <c r="BN78">
        <v>316004</v>
      </c>
      <c r="BO78" t="s">
        <v>4728</v>
      </c>
      <c r="BP78" t="s">
        <v>5592</v>
      </c>
      <c r="BT78" t="s">
        <v>5920</v>
      </c>
    </row>
    <row r="79" spans="2:72" x14ac:dyDescent="0.25">
      <c r="B79" t="s">
        <v>244</v>
      </c>
      <c r="C79" s="151" cm="1">
        <f t="array" ref="C79">SUMPRODUCT(
  ((TRIM(Q:Q)=B79)+(TRIM(R:R)=B79)+(TRIM(S:S)=B79)+(TRIM(T:T)=B79)) *
  ((ISNUMBER(SEARCH("WIB service",TRIM(Z:Z)))) + (ISNUMBER(SEARCH("WIB service",TRIM(AA:AA)))) +
   (ISNUMBER(SEARCH("WIB service",TRIM(AB:AB)))) + (ISNUMBER(SEARCH("WIB service",TRIM(AC:AC)))))
)</f>
        <v>14</v>
      </c>
      <c r="D79" s="57" cm="1">
        <f t="array" ref="D79">SUMPRODUCT(
  ((TRIM(AF:AF)=B79)+(TRIM(AG:AG)=B79)+(TRIM(AH:AH)=B79)+(TRIM(AI:AI)=B79)) *
  ((ISNUMBER(SEARCH("WIB service",TRIM(AN:AN)))) + (ISNUMBER(SEARCH("WIB service",TRIM(AO:AO)))) +
   (ISNUMBER(SEARCH("WIB service",TRIM(AP:AP)))) + (ISNUMBER(SEARCH("WIB service",TRIM(AQ:AQ)))))
)</f>
        <v>4</v>
      </c>
      <c r="E79" s="57" cm="1">
        <f t="array" ref="E79">SUMPRODUCT(
  ((TRIM(AT:AT)=B79)+(TRIM(AU:AU)=B79)+(TRIM(AV:AV)=B79)+(TRIM(AW:AW)=B79)) *
  ((ISNUMBER(SEARCH("WIB service",TRIM(BB:BB)))) + (ISNUMBER(SEARCH("WIB service",TRIM(BC:BC)))) +
   (ISNUMBER(SEARCH("WIB service",TRIM(BD:BD)))) + (ISNUMBER(SEARCH("WIB service",TRIM(BE:BE)))))
)</f>
        <v>23</v>
      </c>
      <c r="F79" s="57" cm="1">
        <f t="array" ref="F79">SUMPRODUCT(
  ((TRIM(BH:BH)=B79)+(TRIM(BI:BI)=B79)+(TRIM(BJ:BJ)=B79)+(TRIM(BK:BK)=B79)) *
  ((ISNUMBER(SEARCH("WIB service",TRIM(BP:BP)))) + (ISNUMBER(SEARCH("WIB service",TRIM(BQ:BQ)))) +
   (ISNUMBER(SEARCH("WIB service",TRIM(BR:BR)))) + (ISNUMBER(SEARCH("WIB service",TRIM(BS:BS)))))
)</f>
        <v>2</v>
      </c>
      <c r="G79" s="57">
        <f t="shared" si="1"/>
        <v>43</v>
      </c>
      <c r="Q79" t="s">
        <v>214</v>
      </c>
      <c r="V79" t="s">
        <v>4821</v>
      </c>
      <c r="W79" s="104">
        <v>46113.434027777781</v>
      </c>
      <c r="X79">
        <v>291502</v>
      </c>
      <c r="Y79" t="s">
        <v>4728</v>
      </c>
      <c r="Z79" t="s">
        <v>54</v>
      </c>
      <c r="AD79" t="s">
        <v>4752</v>
      </c>
      <c r="AF79" t="s">
        <v>205</v>
      </c>
      <c r="AJ79" t="s">
        <v>5975</v>
      </c>
      <c r="AK79" s="104">
        <v>46113.411111111112</v>
      </c>
      <c r="AL79">
        <v>488340</v>
      </c>
      <c r="AM79" t="s">
        <v>4728</v>
      </c>
      <c r="AN79" t="s">
        <v>13</v>
      </c>
      <c r="AR79" t="s">
        <v>5931</v>
      </c>
      <c r="AT79" t="s">
        <v>250</v>
      </c>
      <c r="AX79" t="s">
        <v>5192</v>
      </c>
      <c r="AY79" s="104">
        <v>46113.378472222219</v>
      </c>
      <c r="AZ79">
        <v>246060</v>
      </c>
      <c r="BA79" t="s">
        <v>4761</v>
      </c>
      <c r="BB79" t="s">
        <v>5989</v>
      </c>
      <c r="BF79" t="s">
        <v>4781</v>
      </c>
      <c r="BH79" t="s">
        <v>250</v>
      </c>
      <c r="BL79" t="s">
        <v>4881</v>
      </c>
      <c r="BM79" s="104">
        <v>46113.441666666666</v>
      </c>
      <c r="BN79">
        <v>201071</v>
      </c>
      <c r="BO79" t="s">
        <v>4728</v>
      </c>
      <c r="BP79" t="s">
        <v>5592</v>
      </c>
      <c r="BT79" t="s">
        <v>4781</v>
      </c>
    </row>
    <row r="80" spans="2:72" x14ac:dyDescent="0.25">
      <c r="B80" t="s">
        <v>2357</v>
      </c>
      <c r="C80" s="151" cm="1">
        <f t="array" ref="C80">SUMPRODUCT(
  ((TRIM(Q:Q)=B80)+(TRIM(R:R)=B80)+(TRIM(S:S)=B80)+(TRIM(T:T)=B80)) *
  ((ISNUMBER(SEARCH("WIB service",TRIM(Z:Z)))) + (ISNUMBER(SEARCH("WIB service",TRIM(AA:AA)))) +
   (ISNUMBER(SEARCH("WIB service",TRIM(AB:AB)))) + (ISNUMBER(SEARCH("WIB service",TRIM(AC:AC)))))
)</f>
        <v>0</v>
      </c>
      <c r="D80" s="57" cm="1">
        <f t="array" ref="D80">SUMPRODUCT(
  ((TRIM(AF:AF)=B80)+(TRIM(AG:AG)=B80)+(TRIM(AH:AH)=B80)+(TRIM(AI:AI)=B80)) *
  ((ISNUMBER(SEARCH("WIB service",TRIM(AN:AN)))) + (ISNUMBER(SEARCH("WIB service",TRIM(AO:AO)))) +
   (ISNUMBER(SEARCH("WIB service",TRIM(AP:AP)))) + (ISNUMBER(SEARCH("WIB service",TRIM(AQ:AQ)))))
)</f>
        <v>3</v>
      </c>
      <c r="E80" s="57" cm="1">
        <f t="array" ref="E80">SUMPRODUCT(
  ((TRIM(AT:AT)=B80)+(TRIM(AU:AU)=B80)+(TRIM(AV:AV)=B80)+(TRIM(AW:AW)=B80)) *
  ((ISNUMBER(SEARCH("WIB service",TRIM(BB:BB)))) + (ISNUMBER(SEARCH("WIB service",TRIM(BC:BC)))) +
   (ISNUMBER(SEARCH("WIB service",TRIM(BD:BD)))) + (ISNUMBER(SEARCH("WIB service",TRIM(BE:BE)))))
)</f>
        <v>1</v>
      </c>
      <c r="F80" s="57" cm="1">
        <f t="array" ref="F80">SUMPRODUCT(
  ((TRIM(BH:BH)=B80)+(TRIM(BI:BI)=B80)+(TRIM(BJ:BJ)=B80)+(TRIM(BK:BK)=B80)) *
  ((ISNUMBER(SEARCH("WIB service",TRIM(BP:BP)))) + (ISNUMBER(SEARCH("WIB service",TRIM(BQ:BQ)))) +
   (ISNUMBER(SEARCH("WIB service",TRIM(BR:BR)))) + (ISNUMBER(SEARCH("WIB service",TRIM(BS:BS)))))
)</f>
        <v>2</v>
      </c>
      <c r="G80" s="57">
        <f t="shared" si="1"/>
        <v>6</v>
      </c>
      <c r="Q80" t="s">
        <v>205</v>
      </c>
      <c r="V80" t="s">
        <v>4822</v>
      </c>
      <c r="W80" s="104">
        <v>46113.434027777781</v>
      </c>
      <c r="X80">
        <v>604658</v>
      </c>
      <c r="Y80" t="s">
        <v>4728</v>
      </c>
      <c r="Z80" t="s">
        <v>54</v>
      </c>
      <c r="AD80" t="s">
        <v>4734</v>
      </c>
      <c r="AF80" t="s">
        <v>214</v>
      </c>
      <c r="AJ80" t="s">
        <v>5976</v>
      </c>
      <c r="AK80" s="104">
        <v>46113.411805555559</v>
      </c>
      <c r="AL80">
        <v>233208</v>
      </c>
      <c r="AM80" t="s">
        <v>4728</v>
      </c>
      <c r="AN80" t="s">
        <v>13</v>
      </c>
      <c r="AR80" t="s">
        <v>5942</v>
      </c>
      <c r="AT80" t="s">
        <v>1276</v>
      </c>
      <c r="AX80" t="s">
        <v>5724</v>
      </c>
      <c r="AY80" s="104">
        <v>46113.379166666666</v>
      </c>
      <c r="AZ80">
        <v>546937</v>
      </c>
      <c r="BA80" t="s">
        <v>4728</v>
      </c>
      <c r="BB80" t="s">
        <v>5989</v>
      </c>
      <c r="BF80" t="s">
        <v>5931</v>
      </c>
      <c r="BH80" t="s">
        <v>2510</v>
      </c>
      <c r="BL80" t="s">
        <v>8110</v>
      </c>
      <c r="BM80" s="104">
        <v>46113.441666666666</v>
      </c>
      <c r="BN80">
        <v>445879</v>
      </c>
      <c r="BO80" t="s">
        <v>4761</v>
      </c>
      <c r="BP80" t="s">
        <v>5592</v>
      </c>
      <c r="BT80" t="s">
        <v>5966</v>
      </c>
    </row>
    <row r="81" spans="2:72" x14ac:dyDescent="0.25">
      <c r="B81" t="s">
        <v>8273</v>
      </c>
      <c r="C81" s="151" cm="1">
        <f t="array" ref="C81">SUMPRODUCT(
  ((TRIM(Q:Q)=B81)+(TRIM(R:R)=B81)+(TRIM(S:S)=B81)+(TRIM(T:T)=B81)) *
  ((ISNUMBER(SEARCH("WIB service",TRIM(Z:Z)))) + (ISNUMBER(SEARCH("WIB service",TRIM(AA:AA)))) +
   (ISNUMBER(SEARCH("WIB service",TRIM(AB:AB)))) + (ISNUMBER(SEARCH("WIB service",TRIM(AC:AC)))))
)</f>
        <v>0</v>
      </c>
      <c r="D81" s="57" cm="1">
        <f t="array" ref="D81">SUMPRODUCT(
  ((TRIM(AF:AF)=B81)+(TRIM(AG:AG)=B81)+(TRIM(AH:AH)=B81)+(TRIM(AI:AI)=B81)) *
  ((ISNUMBER(SEARCH("WIB service",TRIM(AN:AN)))) + (ISNUMBER(SEARCH("WIB service",TRIM(AO:AO)))) +
   (ISNUMBER(SEARCH("WIB service",TRIM(AP:AP)))) + (ISNUMBER(SEARCH("WIB service",TRIM(AQ:AQ)))))
)</f>
        <v>0</v>
      </c>
      <c r="E81" s="57" cm="1">
        <f t="array" ref="E81">SUMPRODUCT(
  ((TRIM(AT:AT)=B81)+(TRIM(AU:AU)=B81)+(TRIM(AV:AV)=B81)+(TRIM(AW:AW)=B81)) *
  ((ISNUMBER(SEARCH("WIB service",TRIM(BB:BB)))) + (ISNUMBER(SEARCH("WIB service",TRIM(BC:BC)))) +
   (ISNUMBER(SEARCH("WIB service",TRIM(BD:BD)))) + (ISNUMBER(SEARCH("WIB service",TRIM(BE:BE)))))
)</f>
        <v>0</v>
      </c>
      <c r="F81" s="57" cm="1">
        <f t="array" ref="F81">SUMPRODUCT(
  ((TRIM(BH:BH)=B81)+(TRIM(BI:BI)=B81)+(TRIM(BJ:BJ)=B81)+(TRIM(BK:BK)=B81)) *
  ((ISNUMBER(SEARCH("WIB service",TRIM(BP:BP)))) + (ISNUMBER(SEARCH("WIB service",TRIM(BQ:BQ)))) +
   (ISNUMBER(SEARCH("WIB service",TRIM(BR:BR)))) + (ISNUMBER(SEARCH("WIB service",TRIM(BS:BS)))))
)</f>
        <v>0</v>
      </c>
      <c r="G81" s="57">
        <f t="shared" si="1"/>
        <v>0</v>
      </c>
      <c r="Q81" t="s">
        <v>75</v>
      </c>
      <c r="V81" t="s">
        <v>4823</v>
      </c>
      <c r="W81" s="104">
        <v>46113.434027777781</v>
      </c>
      <c r="X81">
        <v>425521</v>
      </c>
      <c r="Y81" t="s">
        <v>4728</v>
      </c>
      <c r="Z81" t="s">
        <v>54</v>
      </c>
      <c r="AD81" t="s">
        <v>4739</v>
      </c>
      <c r="AF81" t="s">
        <v>2644</v>
      </c>
      <c r="AG81" t="s">
        <v>637</v>
      </c>
      <c r="AJ81" t="s">
        <v>5206</v>
      </c>
      <c r="AK81" s="104">
        <v>46113.414583333331</v>
      </c>
      <c r="AL81">
        <v>1518611</v>
      </c>
      <c r="AM81" t="s">
        <v>4728</v>
      </c>
      <c r="AN81" t="s">
        <v>42</v>
      </c>
      <c r="AO81" t="s">
        <v>13</v>
      </c>
      <c r="AR81" t="s">
        <v>5977</v>
      </c>
      <c r="AT81" t="s">
        <v>72</v>
      </c>
      <c r="AX81" t="s">
        <v>5074</v>
      </c>
      <c r="AY81" s="104">
        <v>46113.380555555559</v>
      </c>
      <c r="AZ81">
        <v>220394</v>
      </c>
      <c r="BA81" t="s">
        <v>4728</v>
      </c>
      <c r="BB81" t="s">
        <v>5989</v>
      </c>
      <c r="BF81" t="s">
        <v>5958</v>
      </c>
      <c r="BH81" t="s">
        <v>217</v>
      </c>
      <c r="BL81" t="s">
        <v>5012</v>
      </c>
      <c r="BM81" s="104">
        <v>46113.441666666666</v>
      </c>
      <c r="BN81">
        <v>243113</v>
      </c>
      <c r="BO81" t="s">
        <v>4728</v>
      </c>
      <c r="BP81" t="s">
        <v>5592</v>
      </c>
      <c r="BT81" t="s">
        <v>5925</v>
      </c>
    </row>
    <row r="82" spans="2:72" x14ac:dyDescent="0.25">
      <c r="B82" t="s">
        <v>2391</v>
      </c>
      <c r="C82" s="151" cm="1">
        <f t="array" ref="C82">SUMPRODUCT(
  ((TRIM(Q:Q)=B82)+(TRIM(R:R)=B82)+(TRIM(S:S)=B82)+(TRIM(T:T)=B82)) *
  ((ISNUMBER(SEARCH("WIB service",TRIM(Z:Z)))) + (ISNUMBER(SEARCH("WIB service",TRIM(AA:AA)))) +
   (ISNUMBER(SEARCH("WIB service",TRIM(AB:AB)))) + (ISNUMBER(SEARCH("WIB service",TRIM(AC:AC)))))
)</f>
        <v>0</v>
      </c>
      <c r="D82" s="57" cm="1">
        <f t="array" ref="D82">SUMPRODUCT(
  ((TRIM(AF:AF)=B82)+(TRIM(AG:AG)=B82)+(TRIM(AH:AH)=B82)+(TRIM(AI:AI)=B82)) *
  ((ISNUMBER(SEARCH("WIB service",TRIM(AN:AN)))) + (ISNUMBER(SEARCH("WIB service",TRIM(AO:AO)))) +
   (ISNUMBER(SEARCH("WIB service",TRIM(AP:AP)))) + (ISNUMBER(SEARCH("WIB service",TRIM(AQ:AQ)))))
)</f>
        <v>0</v>
      </c>
      <c r="E82" s="57" cm="1">
        <f t="array" ref="E82">SUMPRODUCT(
  ((TRIM(AT:AT)=B82)+(TRIM(AU:AU)=B82)+(TRIM(AV:AV)=B82)+(TRIM(AW:AW)=B82)) *
  ((ISNUMBER(SEARCH("WIB service",TRIM(BB:BB)))) + (ISNUMBER(SEARCH("WIB service",TRIM(BC:BC)))) +
   (ISNUMBER(SEARCH("WIB service",TRIM(BD:BD)))) + (ISNUMBER(SEARCH("WIB service",TRIM(BE:BE)))))
)</f>
        <v>8</v>
      </c>
      <c r="F82" s="57" cm="1">
        <f t="array" ref="F82">SUMPRODUCT(
  ((TRIM(BH:BH)=B82)+(TRIM(BI:BI)=B82)+(TRIM(BJ:BJ)=B82)+(TRIM(BK:BK)=B82)) *
  ((ISNUMBER(SEARCH("WIB service",TRIM(BP:BP)))) + (ISNUMBER(SEARCH("WIB service",TRIM(BQ:BQ)))) +
   (ISNUMBER(SEARCH("WIB service",TRIM(BR:BR)))) + (ISNUMBER(SEARCH("WIB service",TRIM(BS:BS)))))
)</f>
        <v>0</v>
      </c>
      <c r="G82" s="57">
        <f t="shared" si="1"/>
        <v>8</v>
      </c>
      <c r="Q82" t="s">
        <v>73</v>
      </c>
      <c r="V82" t="s">
        <v>4824</v>
      </c>
      <c r="W82" s="104">
        <v>46113.43472222222</v>
      </c>
      <c r="X82">
        <v>341561</v>
      </c>
      <c r="Y82" t="s">
        <v>4728</v>
      </c>
      <c r="Z82" t="s">
        <v>54</v>
      </c>
      <c r="AD82" t="s">
        <v>4739</v>
      </c>
      <c r="AF82" t="s">
        <v>217</v>
      </c>
      <c r="AJ82" t="s">
        <v>4827</v>
      </c>
      <c r="AK82" s="104">
        <v>46113.415972222225</v>
      </c>
      <c r="AL82">
        <v>369356</v>
      </c>
      <c r="AM82" t="s">
        <v>4728</v>
      </c>
      <c r="AN82" t="s">
        <v>13</v>
      </c>
      <c r="AR82" t="s">
        <v>5938</v>
      </c>
      <c r="AT82" t="s">
        <v>2600</v>
      </c>
      <c r="AU82" t="s">
        <v>256</v>
      </c>
      <c r="AX82" t="s">
        <v>5630</v>
      </c>
      <c r="AY82" s="104">
        <v>46113.381249999999</v>
      </c>
      <c r="AZ82">
        <v>766815</v>
      </c>
      <c r="BA82" t="s">
        <v>4728</v>
      </c>
      <c r="BB82" t="s">
        <v>5989</v>
      </c>
      <c r="BC82" t="s">
        <v>4731</v>
      </c>
      <c r="BF82" t="s">
        <v>6495</v>
      </c>
      <c r="BH82" t="s">
        <v>1732</v>
      </c>
      <c r="BL82" t="s">
        <v>5365</v>
      </c>
      <c r="BM82" s="104">
        <v>46113.443749999999</v>
      </c>
      <c r="BN82">
        <v>164014</v>
      </c>
      <c r="BO82" t="s">
        <v>4728</v>
      </c>
      <c r="BP82" t="s">
        <v>5592</v>
      </c>
      <c r="BT82" t="s">
        <v>4781</v>
      </c>
    </row>
    <row r="83" spans="2:72" x14ac:dyDescent="0.25">
      <c r="B83" t="s">
        <v>2403</v>
      </c>
      <c r="C83" s="151" cm="1">
        <f t="array" ref="C83">SUMPRODUCT(
  ((TRIM(Q:Q)=B83)+(TRIM(R:R)=B83)+(TRIM(S:S)=B83)+(TRIM(T:T)=B83)) *
  ((ISNUMBER(SEARCH("WIB service",TRIM(Z:Z)))) + (ISNUMBER(SEARCH("WIB service",TRIM(AA:AA)))) +
   (ISNUMBER(SEARCH("WIB service",TRIM(AB:AB)))) + (ISNUMBER(SEARCH("WIB service",TRIM(AC:AC)))))
)</f>
        <v>0</v>
      </c>
      <c r="D83" s="57" cm="1">
        <f t="array" ref="D83">SUMPRODUCT(
  ((TRIM(AF:AF)=B83)+(TRIM(AG:AG)=B83)+(TRIM(AH:AH)=B83)+(TRIM(AI:AI)=B83)) *
  ((ISNUMBER(SEARCH("WIB service",TRIM(AN:AN)))) + (ISNUMBER(SEARCH("WIB service",TRIM(AO:AO)))) +
   (ISNUMBER(SEARCH("WIB service",TRIM(AP:AP)))) + (ISNUMBER(SEARCH("WIB service",TRIM(AQ:AQ)))))
)</f>
        <v>3</v>
      </c>
      <c r="E83" s="57" cm="1">
        <f t="array" ref="E83">SUMPRODUCT(
  ((TRIM(AT:AT)=B83)+(TRIM(AU:AU)=B83)+(TRIM(AV:AV)=B83)+(TRIM(AW:AW)=B83)) *
  ((ISNUMBER(SEARCH("WIB service",TRIM(BB:BB)))) + (ISNUMBER(SEARCH("WIB service",TRIM(BC:BC)))) +
   (ISNUMBER(SEARCH("WIB service",TRIM(BD:BD)))) + (ISNUMBER(SEARCH("WIB service",TRIM(BE:BE)))))
)</f>
        <v>12</v>
      </c>
      <c r="F83" s="57" cm="1">
        <f t="array" ref="F83">SUMPRODUCT(
  ((TRIM(BH:BH)=B83)+(TRIM(BI:BI)=B83)+(TRIM(BJ:BJ)=B83)+(TRIM(BK:BK)=B83)) *
  ((ISNUMBER(SEARCH("WIB service",TRIM(BP:BP)))) + (ISNUMBER(SEARCH("WIB service",TRIM(BQ:BQ)))) +
   (ISNUMBER(SEARCH("WIB service",TRIM(BR:BR)))) + (ISNUMBER(SEARCH("WIB service",TRIM(BS:BS)))))
)</f>
        <v>2</v>
      </c>
      <c r="G83" s="57">
        <f t="shared" si="1"/>
        <v>17</v>
      </c>
      <c r="Q83" t="s">
        <v>76</v>
      </c>
      <c r="V83" t="s">
        <v>4782</v>
      </c>
      <c r="W83" s="104">
        <v>46113.43472222222</v>
      </c>
      <c r="X83">
        <v>353512</v>
      </c>
      <c r="Y83" t="s">
        <v>4728</v>
      </c>
      <c r="Z83" t="s">
        <v>54</v>
      </c>
      <c r="AD83" t="s">
        <v>4739</v>
      </c>
      <c r="AF83" t="s">
        <v>1816</v>
      </c>
      <c r="AG83" t="s">
        <v>1220</v>
      </c>
      <c r="AJ83" t="s">
        <v>5978</v>
      </c>
      <c r="AK83" s="104">
        <v>46113.417361111111</v>
      </c>
      <c r="AL83">
        <v>1146166</v>
      </c>
      <c r="AM83" t="s">
        <v>4728</v>
      </c>
      <c r="AN83" t="s">
        <v>42</v>
      </c>
      <c r="AO83" t="s">
        <v>13</v>
      </c>
      <c r="AR83" t="s">
        <v>5919</v>
      </c>
      <c r="AT83" t="s">
        <v>967</v>
      </c>
      <c r="AU83" t="s">
        <v>220</v>
      </c>
      <c r="AX83" t="s">
        <v>4925</v>
      </c>
      <c r="AY83" s="104">
        <v>46113.381249999999</v>
      </c>
      <c r="AZ83">
        <v>1405938</v>
      </c>
      <c r="BA83" t="s">
        <v>4728</v>
      </c>
      <c r="BB83" t="s">
        <v>5989</v>
      </c>
      <c r="BC83" t="s">
        <v>4731</v>
      </c>
      <c r="BF83" t="s">
        <v>7088</v>
      </c>
      <c r="BH83" t="s">
        <v>1507</v>
      </c>
      <c r="BL83" t="s">
        <v>5256</v>
      </c>
      <c r="BM83" s="104">
        <v>46113.443749999999</v>
      </c>
      <c r="BN83">
        <v>168399</v>
      </c>
      <c r="BO83" t="s">
        <v>4728</v>
      </c>
      <c r="BP83" t="s">
        <v>5592</v>
      </c>
      <c r="BT83" t="s">
        <v>5918</v>
      </c>
    </row>
    <row r="84" spans="2:72" x14ac:dyDescent="0.25">
      <c r="B84" t="s">
        <v>8274</v>
      </c>
      <c r="C84" s="151" cm="1">
        <f t="array" ref="C84">SUMPRODUCT(
  ((TRIM(Q:Q)=B84)+(TRIM(R:R)=B84)+(TRIM(S:S)=B84)+(TRIM(T:T)=B84)) *
  ((ISNUMBER(SEARCH("WIB service",TRIM(Z:Z)))) + (ISNUMBER(SEARCH("WIB service",TRIM(AA:AA)))) +
   (ISNUMBER(SEARCH("WIB service",TRIM(AB:AB)))) + (ISNUMBER(SEARCH("WIB service",TRIM(AC:AC)))))
)</f>
        <v>0</v>
      </c>
      <c r="D84" s="57" cm="1">
        <f t="array" ref="D84">SUMPRODUCT(
  ((TRIM(AF:AF)=B84)+(TRIM(AG:AG)=B84)+(TRIM(AH:AH)=B84)+(TRIM(AI:AI)=B84)) *
  ((ISNUMBER(SEARCH("WIB service",TRIM(AN:AN)))) + (ISNUMBER(SEARCH("WIB service",TRIM(AO:AO)))) +
   (ISNUMBER(SEARCH("WIB service",TRIM(AP:AP)))) + (ISNUMBER(SEARCH("WIB service",TRIM(AQ:AQ)))))
)</f>
        <v>0</v>
      </c>
      <c r="E84" s="57" cm="1">
        <f t="array" ref="E84">SUMPRODUCT(
  ((TRIM(AT:AT)=B84)+(TRIM(AU:AU)=B84)+(TRIM(AV:AV)=B84)+(TRIM(AW:AW)=B84)) *
  ((ISNUMBER(SEARCH("WIB service",TRIM(BB:BB)))) + (ISNUMBER(SEARCH("WIB service",TRIM(BC:BC)))) +
   (ISNUMBER(SEARCH("WIB service",TRIM(BD:BD)))) + (ISNUMBER(SEARCH("WIB service",TRIM(BE:BE)))))
)</f>
        <v>0</v>
      </c>
      <c r="F84" s="57" cm="1">
        <f t="array" ref="F84">SUMPRODUCT(
  ((TRIM(BH:BH)=B84)+(TRIM(BI:BI)=B84)+(TRIM(BJ:BJ)=B84)+(TRIM(BK:BK)=B84)) *
  ((ISNUMBER(SEARCH("WIB service",TRIM(BP:BP)))) + (ISNUMBER(SEARCH("WIB service",TRIM(BQ:BQ)))) +
   (ISNUMBER(SEARCH("WIB service",TRIM(BR:BR)))) + (ISNUMBER(SEARCH("WIB service",TRIM(BS:BS)))))
)</f>
        <v>0</v>
      </c>
      <c r="G84" s="57">
        <f t="shared" si="1"/>
        <v>0</v>
      </c>
      <c r="Q84" t="s">
        <v>71</v>
      </c>
      <c r="V84" t="s">
        <v>4825</v>
      </c>
      <c r="W84" s="104">
        <v>46113.438888888886</v>
      </c>
      <c r="X84">
        <v>378883</v>
      </c>
      <c r="Y84" t="s">
        <v>4728</v>
      </c>
      <c r="Z84" t="s">
        <v>54</v>
      </c>
      <c r="AD84" t="s">
        <v>4736</v>
      </c>
      <c r="AF84" t="s">
        <v>1702</v>
      </c>
      <c r="AG84" t="s">
        <v>868</v>
      </c>
      <c r="AJ84" t="s">
        <v>5256</v>
      </c>
      <c r="AK84" s="104">
        <v>46113.418055555558</v>
      </c>
      <c r="AL84">
        <v>277455</v>
      </c>
      <c r="AM84" t="s">
        <v>4728</v>
      </c>
      <c r="AN84" t="s">
        <v>42</v>
      </c>
      <c r="AO84" t="s">
        <v>13</v>
      </c>
      <c r="AR84" t="s">
        <v>5933</v>
      </c>
      <c r="AT84" t="s">
        <v>1559</v>
      </c>
      <c r="AX84" t="s">
        <v>5131</v>
      </c>
      <c r="AY84" s="104">
        <v>46113.381944444445</v>
      </c>
      <c r="AZ84">
        <v>1388779</v>
      </c>
      <c r="BA84" t="s">
        <v>4761</v>
      </c>
      <c r="BB84" t="s">
        <v>5989</v>
      </c>
      <c r="BF84" t="s">
        <v>5966</v>
      </c>
      <c r="BH84" t="s">
        <v>1284</v>
      </c>
      <c r="BL84" t="s">
        <v>5365</v>
      </c>
      <c r="BM84" s="104">
        <v>46113.445138888892</v>
      </c>
      <c r="BN84">
        <v>942657</v>
      </c>
      <c r="BO84" t="s">
        <v>4761</v>
      </c>
      <c r="BP84" t="s">
        <v>5592</v>
      </c>
      <c r="BT84" t="s">
        <v>5918</v>
      </c>
    </row>
    <row r="85" spans="2:72" x14ac:dyDescent="0.25">
      <c r="B85" t="s">
        <v>8275</v>
      </c>
      <c r="C85" s="151" cm="1">
        <f t="array" ref="C85">SUMPRODUCT(
  ((TRIM(Q:Q)=B85)+(TRIM(R:R)=B85)+(TRIM(S:S)=B85)+(TRIM(T:T)=B85)) *
  ((ISNUMBER(SEARCH("WIB service",TRIM(Z:Z)))) + (ISNUMBER(SEARCH("WIB service",TRIM(AA:AA)))) +
   (ISNUMBER(SEARCH("WIB service",TRIM(AB:AB)))) + (ISNUMBER(SEARCH("WIB service",TRIM(AC:AC)))))
)</f>
        <v>0</v>
      </c>
      <c r="D85" s="57" cm="1">
        <f t="array" ref="D85">SUMPRODUCT(
  ((TRIM(AF:AF)=B85)+(TRIM(AG:AG)=B85)+(TRIM(AH:AH)=B85)+(TRIM(AI:AI)=B85)) *
  ((ISNUMBER(SEARCH("WIB service",TRIM(AN:AN)))) + (ISNUMBER(SEARCH("WIB service",TRIM(AO:AO)))) +
   (ISNUMBER(SEARCH("WIB service",TRIM(AP:AP)))) + (ISNUMBER(SEARCH("WIB service",TRIM(AQ:AQ)))))
)</f>
        <v>1</v>
      </c>
      <c r="E85" s="57" cm="1">
        <f t="array" ref="E85">SUMPRODUCT(
  ((TRIM(AT:AT)=B85)+(TRIM(AU:AU)=B85)+(TRIM(AV:AV)=B85)+(TRIM(AW:AW)=B85)) *
  ((ISNUMBER(SEARCH("WIB service",TRIM(BB:BB)))) + (ISNUMBER(SEARCH("WIB service",TRIM(BC:BC)))) +
   (ISNUMBER(SEARCH("WIB service",TRIM(BD:BD)))) + (ISNUMBER(SEARCH("WIB service",TRIM(BE:BE)))))
)</f>
        <v>2</v>
      </c>
      <c r="F85" s="57" cm="1">
        <f t="array" ref="F85">SUMPRODUCT(
  ((TRIM(BH:BH)=B85)+(TRIM(BI:BI)=B85)+(TRIM(BJ:BJ)=B85)+(TRIM(BK:BK)=B85)) *
  ((ISNUMBER(SEARCH("WIB service",TRIM(BP:BP)))) + (ISNUMBER(SEARCH("WIB service",TRIM(BQ:BQ)))) +
   (ISNUMBER(SEARCH("WIB service",TRIM(BR:BR)))) + (ISNUMBER(SEARCH("WIB service",TRIM(BS:BS)))))
)</f>
        <v>3</v>
      </c>
      <c r="G85" s="57">
        <f t="shared" si="1"/>
        <v>6</v>
      </c>
      <c r="Q85" t="s">
        <v>79</v>
      </c>
      <c r="V85" t="s">
        <v>4826</v>
      </c>
      <c r="W85" s="104">
        <v>46113.438888888886</v>
      </c>
      <c r="X85">
        <v>271505</v>
      </c>
      <c r="Y85" t="s">
        <v>4728</v>
      </c>
      <c r="Z85" t="s">
        <v>54</v>
      </c>
      <c r="AD85" t="s">
        <v>4736</v>
      </c>
      <c r="AF85" t="s">
        <v>2624</v>
      </c>
      <c r="AJ85" t="s">
        <v>5979</v>
      </c>
      <c r="AK85" s="104">
        <v>46113.421527777777</v>
      </c>
      <c r="AL85">
        <v>1028389</v>
      </c>
      <c r="AM85" t="s">
        <v>4761</v>
      </c>
      <c r="AN85" t="s">
        <v>13</v>
      </c>
      <c r="AR85" t="s">
        <v>5934</v>
      </c>
      <c r="AT85" t="s">
        <v>2559</v>
      </c>
      <c r="AX85" t="s">
        <v>5089</v>
      </c>
      <c r="AY85" s="104">
        <v>46113.381944444445</v>
      </c>
      <c r="AZ85">
        <v>317405</v>
      </c>
      <c r="BA85" t="s">
        <v>4761</v>
      </c>
      <c r="BB85" t="s">
        <v>5989</v>
      </c>
      <c r="BF85" t="s">
        <v>5966</v>
      </c>
      <c r="BH85" t="s">
        <v>2600</v>
      </c>
      <c r="BL85" t="s">
        <v>5012</v>
      </c>
      <c r="BM85" s="104">
        <v>46113.445138888892</v>
      </c>
      <c r="BN85">
        <v>763498</v>
      </c>
      <c r="BO85" t="s">
        <v>4761</v>
      </c>
      <c r="BP85" t="s">
        <v>5592</v>
      </c>
      <c r="BT85" t="s">
        <v>5920</v>
      </c>
    </row>
    <row r="86" spans="2:72" x14ac:dyDescent="0.25">
      <c r="B86" t="s">
        <v>2510</v>
      </c>
      <c r="C86" s="151" cm="1">
        <f t="array" ref="C86">SUMPRODUCT(
  ((TRIM(Q:Q)=B86)+(TRIM(R:R)=B86)+(TRIM(S:S)=B86)+(TRIM(T:T)=B86)) *
  ((ISNUMBER(SEARCH("WIB service",TRIM(Z:Z)))) + (ISNUMBER(SEARCH("WIB service",TRIM(AA:AA)))) +
   (ISNUMBER(SEARCH("WIB service",TRIM(AB:AB)))) + (ISNUMBER(SEARCH("WIB service",TRIM(AC:AC)))))
)</f>
        <v>1</v>
      </c>
      <c r="D86" s="57" cm="1">
        <f t="array" ref="D86">SUMPRODUCT(
  ((TRIM(AF:AF)=B86)+(TRIM(AG:AG)=B86)+(TRIM(AH:AH)=B86)+(TRIM(AI:AI)=B86)) *
  ((ISNUMBER(SEARCH("WIB service",TRIM(AN:AN)))) + (ISNUMBER(SEARCH("WIB service",TRIM(AO:AO)))) +
   (ISNUMBER(SEARCH("WIB service",TRIM(AP:AP)))) + (ISNUMBER(SEARCH("WIB service",TRIM(AQ:AQ)))))
)</f>
        <v>9</v>
      </c>
      <c r="E86" s="57" cm="1">
        <f t="array" ref="E86">SUMPRODUCT(
  ((TRIM(AT:AT)=B86)+(TRIM(AU:AU)=B86)+(TRIM(AV:AV)=B86)+(TRIM(AW:AW)=B86)) *
  ((ISNUMBER(SEARCH("WIB service",TRIM(BB:BB)))) + (ISNUMBER(SEARCH("WIB service",TRIM(BC:BC)))) +
   (ISNUMBER(SEARCH("WIB service",TRIM(BD:BD)))) + (ISNUMBER(SEARCH("WIB service",TRIM(BE:BE)))))
)</f>
        <v>10</v>
      </c>
      <c r="F86" s="57" cm="1">
        <f t="array" ref="F86">SUMPRODUCT(
  ((TRIM(BH:BH)=B86)+(TRIM(BI:BI)=B86)+(TRIM(BJ:BJ)=B86)+(TRIM(BK:BK)=B86)) *
  ((ISNUMBER(SEARCH("WIB service",TRIM(BP:BP)))) + (ISNUMBER(SEARCH("WIB service",TRIM(BQ:BQ)))) +
   (ISNUMBER(SEARCH("WIB service",TRIM(BR:BR)))) + (ISNUMBER(SEARCH("WIB service",TRIM(BS:BS)))))
)</f>
        <v>5</v>
      </c>
      <c r="G86" s="57">
        <f t="shared" si="1"/>
        <v>25</v>
      </c>
      <c r="Q86" t="s">
        <v>77</v>
      </c>
      <c r="V86" t="s">
        <v>4757</v>
      </c>
      <c r="W86" s="104">
        <v>46113.44027777778</v>
      </c>
      <c r="X86">
        <v>375857</v>
      </c>
      <c r="Y86" t="s">
        <v>4728</v>
      </c>
      <c r="Z86" t="s">
        <v>54</v>
      </c>
      <c r="AD86" t="s">
        <v>4736</v>
      </c>
      <c r="AF86" t="s">
        <v>764</v>
      </c>
      <c r="AG86" t="s">
        <v>1706</v>
      </c>
      <c r="AJ86" t="s">
        <v>4963</v>
      </c>
      <c r="AK86" s="104">
        <v>46113.421527777777</v>
      </c>
      <c r="AL86">
        <v>2790433</v>
      </c>
      <c r="AM86" t="s">
        <v>4761</v>
      </c>
      <c r="AN86" t="s">
        <v>42</v>
      </c>
      <c r="AO86" t="s">
        <v>13</v>
      </c>
      <c r="AR86" t="s">
        <v>5980</v>
      </c>
      <c r="AT86" t="s">
        <v>223</v>
      </c>
      <c r="AX86" t="s">
        <v>4925</v>
      </c>
      <c r="AY86" s="104">
        <v>46113.381944444445</v>
      </c>
      <c r="AZ86">
        <v>227187</v>
      </c>
      <c r="BA86" t="s">
        <v>4728</v>
      </c>
      <c r="BB86" t="s">
        <v>5989</v>
      </c>
      <c r="BF86" t="s">
        <v>5931</v>
      </c>
      <c r="BH86" t="s">
        <v>217</v>
      </c>
      <c r="BL86" t="s">
        <v>5256</v>
      </c>
      <c r="BM86" s="104">
        <v>46113.445833333331</v>
      </c>
      <c r="BN86">
        <v>226643</v>
      </c>
      <c r="BO86" t="s">
        <v>4728</v>
      </c>
      <c r="BP86" t="s">
        <v>5592</v>
      </c>
      <c r="BT86" t="s">
        <v>5920</v>
      </c>
    </row>
    <row r="87" spans="2:72" x14ac:dyDescent="0.25">
      <c r="B87" t="s">
        <v>247</v>
      </c>
      <c r="C87" s="151" cm="1">
        <f t="array" ref="C87">SUMPRODUCT(
  ((TRIM(Q:Q)=B87)+(TRIM(R:R)=B87)+(TRIM(S:S)=B87)+(TRIM(T:T)=B87)) *
  ((ISNUMBER(SEARCH("WIB service",TRIM(Z:Z)))) + (ISNUMBER(SEARCH("WIB service",TRIM(AA:AA)))) +
   (ISNUMBER(SEARCH("WIB service",TRIM(AB:AB)))) + (ISNUMBER(SEARCH("WIB service",TRIM(AC:AC)))))
)</f>
        <v>1</v>
      </c>
      <c r="D87" s="57" cm="1">
        <f t="array" ref="D87">SUMPRODUCT(
  ((TRIM(AF:AF)=B87)+(TRIM(AG:AG)=B87)+(TRIM(AH:AH)=B87)+(TRIM(AI:AI)=B87)) *
  ((ISNUMBER(SEARCH("WIB service",TRIM(AN:AN)))) + (ISNUMBER(SEARCH("WIB service",TRIM(AO:AO)))) +
   (ISNUMBER(SEARCH("WIB service",TRIM(AP:AP)))) + (ISNUMBER(SEARCH("WIB service",TRIM(AQ:AQ)))))
)</f>
        <v>0</v>
      </c>
      <c r="E87" s="57" cm="1">
        <f t="array" ref="E87">SUMPRODUCT(
  ((TRIM(AT:AT)=B87)+(TRIM(AU:AU)=B87)+(TRIM(AV:AV)=B87)+(TRIM(AW:AW)=B87)) *
  ((ISNUMBER(SEARCH("WIB service",TRIM(BB:BB)))) + (ISNUMBER(SEARCH("WIB service",TRIM(BC:BC)))) +
   (ISNUMBER(SEARCH("WIB service",TRIM(BD:BD)))) + (ISNUMBER(SEARCH("WIB service",TRIM(BE:BE)))))
)</f>
        <v>0</v>
      </c>
      <c r="F87" s="57" cm="1">
        <f t="array" ref="F87">SUMPRODUCT(
  ((TRIM(BH:BH)=B87)+(TRIM(BI:BI)=B87)+(TRIM(BJ:BJ)=B87)+(TRIM(BK:BK)=B87)) *
  ((ISNUMBER(SEARCH("WIB service",TRIM(BP:BP)))) + (ISNUMBER(SEARCH("WIB service",TRIM(BQ:BQ)))) +
   (ISNUMBER(SEARCH("WIB service",TRIM(BR:BR)))) + (ISNUMBER(SEARCH("WIB service",TRIM(BS:BS)))))
)</f>
        <v>0</v>
      </c>
      <c r="G87" s="57">
        <f t="shared" si="1"/>
        <v>1</v>
      </c>
      <c r="Q87" t="s">
        <v>2191</v>
      </c>
      <c r="R87" t="s">
        <v>250</v>
      </c>
      <c r="V87" t="s">
        <v>4827</v>
      </c>
      <c r="W87" s="104">
        <v>46113.440972222219</v>
      </c>
      <c r="X87">
        <v>609985</v>
      </c>
      <c r="Y87" t="s">
        <v>4728</v>
      </c>
      <c r="Z87" t="s">
        <v>42</v>
      </c>
      <c r="AA87" t="s">
        <v>54</v>
      </c>
      <c r="AD87" t="s">
        <v>4828</v>
      </c>
      <c r="AF87" t="s">
        <v>5981</v>
      </c>
      <c r="AG87" t="s">
        <v>1945</v>
      </c>
      <c r="AH87" t="s">
        <v>211</v>
      </c>
      <c r="AJ87" t="s">
        <v>5982</v>
      </c>
      <c r="AK87" s="104">
        <v>46113.421527777777</v>
      </c>
      <c r="AL87">
        <v>1876706</v>
      </c>
      <c r="AM87" t="s">
        <v>4728</v>
      </c>
      <c r="AN87" t="s">
        <v>42</v>
      </c>
      <c r="AO87" t="s">
        <v>13</v>
      </c>
      <c r="AP87" t="s">
        <v>4731</v>
      </c>
      <c r="AR87" t="s">
        <v>5983</v>
      </c>
      <c r="AT87" t="s">
        <v>516</v>
      </c>
      <c r="AX87" t="s">
        <v>4741</v>
      </c>
      <c r="AY87" s="104">
        <v>46113.381944444445</v>
      </c>
      <c r="AZ87">
        <v>575487</v>
      </c>
      <c r="BA87" t="s">
        <v>4728</v>
      </c>
      <c r="BB87" t="s">
        <v>5989</v>
      </c>
      <c r="BF87" t="s">
        <v>5931</v>
      </c>
      <c r="BH87" t="s">
        <v>1132</v>
      </c>
      <c r="BL87" t="s">
        <v>4836</v>
      </c>
      <c r="BM87" s="104">
        <v>46113.445833333331</v>
      </c>
      <c r="BN87">
        <v>265030</v>
      </c>
      <c r="BO87" t="s">
        <v>4728</v>
      </c>
      <c r="BP87" t="s">
        <v>5592</v>
      </c>
      <c r="BT87" t="s">
        <v>5920</v>
      </c>
    </row>
    <row r="88" spans="2:72" x14ac:dyDescent="0.25">
      <c r="B88" t="s">
        <v>250</v>
      </c>
      <c r="C88" s="151" cm="1">
        <f t="array" ref="C88">SUMPRODUCT(
  ((TRIM(Q:Q)=B88)+(TRIM(R:R)=B88)+(TRIM(S:S)=B88)+(TRIM(T:T)=B88)) *
  ((ISNUMBER(SEARCH("WIB service",TRIM(Z:Z)))) + (ISNUMBER(SEARCH("WIB service",TRIM(AA:AA)))) +
   (ISNUMBER(SEARCH("WIB service",TRIM(AB:AB)))) + (ISNUMBER(SEARCH("WIB service",TRIM(AC:AC)))))
)</f>
        <v>22</v>
      </c>
      <c r="D88" s="57" cm="1">
        <f t="array" ref="D88">SUMPRODUCT(
  ((TRIM(AF:AF)=B88)+(TRIM(AG:AG)=B88)+(TRIM(AH:AH)=B88)+(TRIM(AI:AI)=B88)) *
  ((ISNUMBER(SEARCH("WIB service",TRIM(AN:AN)))) + (ISNUMBER(SEARCH("WIB service",TRIM(AO:AO)))) +
   (ISNUMBER(SEARCH("WIB service",TRIM(AP:AP)))) + (ISNUMBER(SEARCH("WIB service",TRIM(AQ:AQ)))))
)</f>
        <v>15</v>
      </c>
      <c r="E88" s="57" cm="1">
        <f t="array" ref="E88">SUMPRODUCT(
  ((TRIM(AT:AT)=B88)+(TRIM(AU:AU)=B88)+(TRIM(AV:AV)=B88)+(TRIM(AW:AW)=B88)) *
  ((ISNUMBER(SEARCH("WIB service",TRIM(BB:BB)))) + (ISNUMBER(SEARCH("WIB service",TRIM(BC:BC)))) +
   (ISNUMBER(SEARCH("WIB service",TRIM(BD:BD)))) + (ISNUMBER(SEARCH("WIB service",TRIM(BE:BE)))))
)</f>
        <v>7</v>
      </c>
      <c r="F88" s="57" cm="1">
        <f t="array" ref="F88">SUMPRODUCT(
  ((TRIM(BH:BH)=B88)+(TRIM(BI:BI)=B88)+(TRIM(BJ:BJ)=B88)+(TRIM(BK:BK)=B88)) *
  ((ISNUMBER(SEARCH("WIB service",TRIM(BP:BP)))) + (ISNUMBER(SEARCH("WIB service",TRIM(BQ:BQ)))) +
   (ISNUMBER(SEARCH("WIB service",TRIM(BR:BR)))) + (ISNUMBER(SEARCH("WIB service",TRIM(BS:BS)))))
)</f>
        <v>14</v>
      </c>
      <c r="G88" s="57">
        <f t="shared" si="1"/>
        <v>58</v>
      </c>
      <c r="Q88" t="s">
        <v>73</v>
      </c>
      <c r="V88" t="s">
        <v>4829</v>
      </c>
      <c r="W88" s="104">
        <v>46113.441666666666</v>
      </c>
      <c r="X88">
        <v>1113983</v>
      </c>
      <c r="Y88" t="s">
        <v>4728</v>
      </c>
      <c r="Z88" t="s">
        <v>54</v>
      </c>
      <c r="AD88" t="s">
        <v>4739</v>
      </c>
      <c r="AF88" t="s">
        <v>235</v>
      </c>
      <c r="AJ88" t="s">
        <v>5056</v>
      </c>
      <c r="AK88" s="104">
        <v>46113.424305555556</v>
      </c>
      <c r="AL88">
        <v>382195</v>
      </c>
      <c r="AM88" t="s">
        <v>4728</v>
      </c>
      <c r="AN88" t="s">
        <v>13</v>
      </c>
      <c r="AR88" t="s">
        <v>5920</v>
      </c>
      <c r="AT88" t="s">
        <v>1078</v>
      </c>
      <c r="AX88" t="s">
        <v>6381</v>
      </c>
      <c r="AY88" s="104">
        <v>46113.381944444445</v>
      </c>
      <c r="AZ88">
        <v>294987</v>
      </c>
      <c r="BA88" t="s">
        <v>4728</v>
      </c>
      <c r="BB88" t="s">
        <v>5989</v>
      </c>
      <c r="BF88" t="s">
        <v>5942</v>
      </c>
      <c r="BH88" t="s">
        <v>496</v>
      </c>
      <c r="BL88" t="s">
        <v>6013</v>
      </c>
      <c r="BM88" s="104">
        <v>46113.447222222225</v>
      </c>
      <c r="BN88">
        <v>183775</v>
      </c>
      <c r="BO88" t="s">
        <v>4728</v>
      </c>
      <c r="BP88" t="s">
        <v>5592</v>
      </c>
      <c r="BT88" t="s">
        <v>5920</v>
      </c>
    </row>
    <row r="89" spans="2:72" x14ac:dyDescent="0.25">
      <c r="B89" t="s">
        <v>253</v>
      </c>
      <c r="C89" s="151" cm="1">
        <f t="array" ref="C89">SUMPRODUCT(
  ((TRIM(Q:Q)=B89)+(TRIM(R:R)=B89)+(TRIM(S:S)=B89)+(TRIM(T:T)=B89)) *
  ((ISNUMBER(SEARCH("WIB service",TRIM(Z:Z)))) + (ISNUMBER(SEARCH("WIB service",TRIM(AA:AA)))) +
   (ISNUMBER(SEARCH("WIB service",TRIM(AB:AB)))) + (ISNUMBER(SEARCH("WIB service",TRIM(AC:AC)))))
)</f>
        <v>1</v>
      </c>
      <c r="D89" s="57" cm="1">
        <f t="array" ref="D89">SUMPRODUCT(
  ((TRIM(AF:AF)=B89)+(TRIM(AG:AG)=B89)+(TRIM(AH:AH)=B89)+(TRIM(AI:AI)=B89)) *
  ((ISNUMBER(SEARCH("WIB service",TRIM(AN:AN)))) + (ISNUMBER(SEARCH("WIB service",TRIM(AO:AO)))) +
   (ISNUMBER(SEARCH("WIB service",TRIM(AP:AP)))) + (ISNUMBER(SEARCH("WIB service",TRIM(AQ:AQ)))))
)</f>
        <v>3</v>
      </c>
      <c r="E89" s="57" cm="1">
        <f t="array" ref="E89">SUMPRODUCT(
  ((TRIM(AT:AT)=B89)+(TRIM(AU:AU)=B89)+(TRIM(AV:AV)=B89)+(TRIM(AW:AW)=B89)) *
  ((ISNUMBER(SEARCH("WIB service",TRIM(BB:BB)))) + (ISNUMBER(SEARCH("WIB service",TRIM(BC:BC)))) +
   (ISNUMBER(SEARCH("WIB service",TRIM(BD:BD)))) + (ISNUMBER(SEARCH("WIB service",TRIM(BE:BE)))))
)</f>
        <v>3</v>
      </c>
      <c r="F89" s="57" cm="1">
        <f t="array" ref="F89">SUMPRODUCT(
  ((TRIM(BH:BH)=B89)+(TRIM(BI:BI)=B89)+(TRIM(BJ:BJ)=B89)+(TRIM(BK:BK)=B89)) *
  ((ISNUMBER(SEARCH("WIB service",TRIM(BP:BP)))) + (ISNUMBER(SEARCH("WIB service",TRIM(BQ:BQ)))) +
   (ISNUMBER(SEARCH("WIB service",TRIM(BR:BR)))) + (ISNUMBER(SEARCH("WIB service",TRIM(BS:BS)))))
)</f>
        <v>0</v>
      </c>
      <c r="G89" s="57">
        <f t="shared" si="1"/>
        <v>7</v>
      </c>
      <c r="Q89" t="s">
        <v>75</v>
      </c>
      <c r="V89" t="s">
        <v>4830</v>
      </c>
      <c r="W89" s="104">
        <v>46113.441666666666</v>
      </c>
      <c r="X89">
        <v>321256</v>
      </c>
      <c r="Y89" t="s">
        <v>4728</v>
      </c>
      <c r="Z89" t="s">
        <v>54</v>
      </c>
      <c r="AD89" t="s">
        <v>4736</v>
      </c>
      <c r="AF89" t="s">
        <v>1136</v>
      </c>
      <c r="AG89" t="s">
        <v>250</v>
      </c>
      <c r="AJ89" t="s">
        <v>5984</v>
      </c>
      <c r="AK89" s="104">
        <v>46113.425000000003</v>
      </c>
      <c r="AL89">
        <v>3368566</v>
      </c>
      <c r="AM89" t="s">
        <v>4761</v>
      </c>
      <c r="AN89" t="s">
        <v>42</v>
      </c>
      <c r="AO89" t="s">
        <v>13</v>
      </c>
      <c r="AR89" t="s">
        <v>5921</v>
      </c>
      <c r="AT89" t="s">
        <v>414</v>
      </c>
      <c r="AX89" t="s">
        <v>7089</v>
      </c>
      <c r="AY89" s="104">
        <v>46113.382638888892</v>
      </c>
      <c r="AZ89">
        <v>274056</v>
      </c>
      <c r="BA89" t="s">
        <v>4728</v>
      </c>
      <c r="BB89" t="s">
        <v>5989</v>
      </c>
      <c r="BF89" t="s">
        <v>5942</v>
      </c>
      <c r="BH89" t="s">
        <v>1732</v>
      </c>
      <c r="BL89" t="s">
        <v>8110</v>
      </c>
      <c r="BM89" s="104">
        <v>46113.447916666664</v>
      </c>
      <c r="BN89">
        <v>172884</v>
      </c>
      <c r="BO89" t="s">
        <v>4728</v>
      </c>
      <c r="BP89" t="s">
        <v>5592</v>
      </c>
      <c r="BT89" t="s">
        <v>5925</v>
      </c>
    </row>
    <row r="90" spans="2:72" x14ac:dyDescent="0.25">
      <c r="B90" t="s">
        <v>2559</v>
      </c>
      <c r="C90" s="151" cm="1">
        <f t="array" ref="C90">SUMPRODUCT(
  ((TRIM(Q:Q)=B90)+(TRIM(R:R)=B90)+(TRIM(S:S)=B90)+(TRIM(T:T)=B90)) *
  ((ISNUMBER(SEARCH("WIB service",TRIM(Z:Z)))) + (ISNUMBER(SEARCH("WIB service",TRIM(AA:AA)))) +
   (ISNUMBER(SEARCH("WIB service",TRIM(AB:AB)))) + (ISNUMBER(SEARCH("WIB service",TRIM(AC:AC)))))
)</f>
        <v>0</v>
      </c>
      <c r="D90" s="57" cm="1">
        <f t="array" ref="D90">SUMPRODUCT(
  ((TRIM(AF:AF)=B90)+(TRIM(AG:AG)=B90)+(TRIM(AH:AH)=B90)+(TRIM(AI:AI)=B90)) *
  ((ISNUMBER(SEARCH("WIB service",TRIM(AN:AN)))) + (ISNUMBER(SEARCH("WIB service",TRIM(AO:AO)))) +
   (ISNUMBER(SEARCH("WIB service",TRIM(AP:AP)))) + (ISNUMBER(SEARCH("WIB service",TRIM(AQ:AQ)))))
)</f>
        <v>0</v>
      </c>
      <c r="E90" s="57" cm="1">
        <f t="array" ref="E90">SUMPRODUCT(
  ((TRIM(AT:AT)=B90)+(TRIM(AU:AU)=B90)+(TRIM(AV:AV)=B90)+(TRIM(AW:AW)=B90)) *
  ((ISNUMBER(SEARCH("WIB service",TRIM(BB:BB)))) + (ISNUMBER(SEARCH("WIB service",TRIM(BC:BC)))) +
   (ISNUMBER(SEARCH("WIB service",TRIM(BD:BD)))) + (ISNUMBER(SEARCH("WIB service",TRIM(BE:BE)))))
)</f>
        <v>6</v>
      </c>
      <c r="F90" s="57" cm="1">
        <f t="array" ref="F90">SUMPRODUCT(
  ((TRIM(BH:BH)=B90)+(TRIM(BI:BI)=B90)+(TRIM(BJ:BJ)=B90)+(TRIM(BK:BK)=B90)) *
  ((ISNUMBER(SEARCH("WIB service",TRIM(BP:BP)))) + (ISNUMBER(SEARCH("WIB service",TRIM(BQ:BQ)))) +
   (ISNUMBER(SEARCH("WIB service",TRIM(BR:BR)))) + (ISNUMBER(SEARCH("WIB service",TRIM(BS:BS)))))
)</f>
        <v>0</v>
      </c>
      <c r="G90" s="57">
        <f t="shared" si="1"/>
        <v>6</v>
      </c>
      <c r="Q90" t="s">
        <v>442</v>
      </c>
      <c r="R90" t="s">
        <v>71</v>
      </c>
      <c r="S90" t="s">
        <v>211</v>
      </c>
      <c r="V90" t="s">
        <v>4831</v>
      </c>
      <c r="W90" s="104">
        <v>46113.443055555559</v>
      </c>
      <c r="X90">
        <v>1632407</v>
      </c>
      <c r="Y90" t="s">
        <v>4728</v>
      </c>
      <c r="Z90" t="s">
        <v>42</v>
      </c>
      <c r="AA90" t="s">
        <v>54</v>
      </c>
      <c r="AB90" t="s">
        <v>4731</v>
      </c>
      <c r="AD90" t="s">
        <v>4832</v>
      </c>
      <c r="AF90" t="s">
        <v>1098</v>
      </c>
      <c r="AG90" t="s">
        <v>868</v>
      </c>
      <c r="AJ90" t="s">
        <v>5985</v>
      </c>
      <c r="AK90" s="104">
        <v>46113.426388888889</v>
      </c>
      <c r="AL90">
        <v>2171227</v>
      </c>
      <c r="AM90" t="s">
        <v>4761</v>
      </c>
      <c r="AN90" t="s">
        <v>42</v>
      </c>
      <c r="AO90" t="s">
        <v>13</v>
      </c>
      <c r="AR90" t="s">
        <v>5944</v>
      </c>
      <c r="AT90" t="s">
        <v>71</v>
      </c>
      <c r="AU90" t="s">
        <v>220</v>
      </c>
      <c r="AX90" t="s">
        <v>4903</v>
      </c>
      <c r="AY90" s="104">
        <v>46113.383333333331</v>
      </c>
      <c r="AZ90">
        <v>421327</v>
      </c>
      <c r="BA90" t="s">
        <v>4728</v>
      </c>
      <c r="BB90" t="s">
        <v>5989</v>
      </c>
      <c r="BC90" t="s">
        <v>4731</v>
      </c>
      <c r="BF90" t="s">
        <v>6412</v>
      </c>
      <c r="BH90" t="s">
        <v>250</v>
      </c>
      <c r="BL90" t="s">
        <v>4801</v>
      </c>
      <c r="BM90" s="104">
        <v>46113.448611111111</v>
      </c>
      <c r="BN90">
        <v>272490</v>
      </c>
      <c r="BO90" t="s">
        <v>4761</v>
      </c>
      <c r="BP90" t="s">
        <v>5592</v>
      </c>
      <c r="BT90" t="s">
        <v>5966</v>
      </c>
    </row>
    <row r="91" spans="2:72" x14ac:dyDescent="0.25">
      <c r="B91" t="s">
        <v>8276</v>
      </c>
      <c r="C91" s="151" cm="1">
        <f t="array" ref="C91">SUMPRODUCT(
  ((TRIM(Q:Q)=B91)+(TRIM(R:R)=B91)+(TRIM(S:S)=B91)+(TRIM(T:T)=B91)) *
  ((ISNUMBER(SEARCH("WIB service",TRIM(Z:Z)))) + (ISNUMBER(SEARCH("WIB service",TRIM(AA:AA)))) +
   (ISNUMBER(SEARCH("WIB service",TRIM(AB:AB)))) + (ISNUMBER(SEARCH("WIB service",TRIM(AC:AC)))))
)</f>
        <v>0</v>
      </c>
      <c r="D91" s="57" cm="1">
        <f t="array" ref="D91">SUMPRODUCT(
  ((TRIM(AF:AF)=B91)+(TRIM(AG:AG)=B91)+(TRIM(AH:AH)=B91)+(TRIM(AI:AI)=B91)) *
  ((ISNUMBER(SEARCH("WIB service",TRIM(AN:AN)))) + (ISNUMBER(SEARCH("WIB service",TRIM(AO:AO)))) +
   (ISNUMBER(SEARCH("WIB service",TRIM(AP:AP)))) + (ISNUMBER(SEARCH("WIB service",TRIM(AQ:AQ)))))
)</f>
        <v>4</v>
      </c>
      <c r="E91" s="57" cm="1">
        <f t="array" ref="E91">SUMPRODUCT(
  ((TRIM(AT:AT)=B91)+(TRIM(AU:AU)=B91)+(TRIM(AV:AV)=B91)+(TRIM(AW:AW)=B91)) *
  ((ISNUMBER(SEARCH("WIB service",TRIM(BB:BB)))) + (ISNUMBER(SEARCH("WIB service",TRIM(BC:BC)))) +
   (ISNUMBER(SEARCH("WIB service",TRIM(BD:BD)))) + (ISNUMBER(SEARCH("WIB service",TRIM(BE:BE)))))
)</f>
        <v>8</v>
      </c>
      <c r="F91" s="57" cm="1">
        <f t="array" ref="F91">SUMPRODUCT(
  ((TRIM(BH:BH)=B91)+(TRIM(BI:BI)=B91)+(TRIM(BJ:BJ)=B91)+(TRIM(BK:BK)=B91)) *
  ((ISNUMBER(SEARCH("WIB service",TRIM(BP:BP)))) + (ISNUMBER(SEARCH("WIB service",TRIM(BQ:BQ)))) +
   (ISNUMBER(SEARCH("WIB service",TRIM(BR:BR)))) + (ISNUMBER(SEARCH("WIB service",TRIM(BS:BS)))))
)</f>
        <v>11</v>
      </c>
      <c r="G91" s="57">
        <f t="shared" si="1"/>
        <v>23</v>
      </c>
      <c r="Q91" t="s">
        <v>205</v>
      </c>
      <c r="V91" t="s">
        <v>4833</v>
      </c>
      <c r="W91" s="104">
        <v>46113.443055555559</v>
      </c>
      <c r="X91">
        <v>484645</v>
      </c>
      <c r="Y91" t="s">
        <v>4728</v>
      </c>
      <c r="Z91" t="s">
        <v>54</v>
      </c>
      <c r="AD91" t="s">
        <v>4752</v>
      </c>
      <c r="AF91" t="s">
        <v>1456</v>
      </c>
      <c r="AG91" t="s">
        <v>81</v>
      </c>
      <c r="AJ91" t="s">
        <v>4836</v>
      </c>
      <c r="AK91" s="104">
        <v>46113.426388888889</v>
      </c>
      <c r="AL91">
        <v>1283858</v>
      </c>
      <c r="AM91" t="s">
        <v>4728</v>
      </c>
      <c r="AN91" t="s">
        <v>42</v>
      </c>
      <c r="AO91" t="s">
        <v>13</v>
      </c>
      <c r="AR91" t="s">
        <v>5986</v>
      </c>
      <c r="AT91" t="s">
        <v>250</v>
      </c>
      <c r="AX91" t="s">
        <v>5253</v>
      </c>
      <c r="AY91" s="104">
        <v>46113.383333333331</v>
      </c>
      <c r="AZ91">
        <v>299737</v>
      </c>
      <c r="BA91" t="s">
        <v>4728</v>
      </c>
      <c r="BB91" t="s">
        <v>5989</v>
      </c>
      <c r="BF91" t="s">
        <v>5958</v>
      </c>
      <c r="BH91" t="s">
        <v>1132</v>
      </c>
      <c r="BL91" t="s">
        <v>4765</v>
      </c>
      <c r="BM91" s="104">
        <v>46113.448611111111</v>
      </c>
      <c r="BN91">
        <v>283127</v>
      </c>
      <c r="BO91" t="s">
        <v>4728</v>
      </c>
      <c r="BP91" t="s">
        <v>5592</v>
      </c>
      <c r="BT91" t="s">
        <v>5920</v>
      </c>
    </row>
    <row r="92" spans="2:72" x14ac:dyDescent="0.25">
      <c r="B92" t="s">
        <v>256</v>
      </c>
      <c r="C92" s="151" cm="1">
        <f t="array" ref="C92">SUMPRODUCT(
  ((TRIM(Q:Q)=B92)+(TRIM(R:R)=B92)+(TRIM(S:S)=B92)+(TRIM(T:T)=B92)) *
  ((ISNUMBER(SEARCH("WIB service",TRIM(Z:Z)))) + (ISNUMBER(SEARCH("WIB service",TRIM(AA:AA)))) +
   (ISNUMBER(SEARCH("WIB service",TRIM(AB:AB)))) + (ISNUMBER(SEARCH("WIB service",TRIM(AC:AC)))))
)</f>
        <v>17</v>
      </c>
      <c r="D92" s="57" cm="1">
        <f t="array" ref="D92">SUMPRODUCT(
  ((TRIM(AF:AF)=B92)+(TRIM(AG:AG)=B92)+(TRIM(AH:AH)=B92)+(TRIM(AI:AI)=B92)) *
  ((ISNUMBER(SEARCH("WIB service",TRIM(AN:AN)))) + (ISNUMBER(SEARCH("WIB service",TRIM(AO:AO)))) +
   (ISNUMBER(SEARCH("WIB service",TRIM(AP:AP)))) + (ISNUMBER(SEARCH("WIB service",TRIM(AQ:AQ)))))
)</f>
        <v>10</v>
      </c>
      <c r="E92" s="57" cm="1">
        <f t="array" ref="E92">SUMPRODUCT(
  ((TRIM(AT:AT)=B92)+(TRIM(AU:AU)=B92)+(TRIM(AV:AV)=B92)+(TRIM(AW:AW)=B92)) *
  ((ISNUMBER(SEARCH("WIB service",TRIM(BB:BB)))) + (ISNUMBER(SEARCH("WIB service",TRIM(BC:BC)))) +
   (ISNUMBER(SEARCH("WIB service",TRIM(BD:BD)))) + (ISNUMBER(SEARCH("WIB service",TRIM(BE:BE)))))
)</f>
        <v>48</v>
      </c>
      <c r="F92" s="57" cm="1">
        <f t="array" ref="F92">SUMPRODUCT(
  ((TRIM(BH:BH)=B92)+(TRIM(BI:BI)=B92)+(TRIM(BJ:BJ)=B92)+(TRIM(BK:BK)=B92)) *
  ((ISNUMBER(SEARCH("WIB service",TRIM(BP:BP)))) + (ISNUMBER(SEARCH("WIB service",TRIM(BQ:BQ)))) +
   (ISNUMBER(SEARCH("WIB service",TRIM(BR:BR)))) + (ISNUMBER(SEARCH("WIB service",TRIM(BS:BS)))))
)</f>
        <v>26</v>
      </c>
      <c r="G92" s="57">
        <f t="shared" si="1"/>
        <v>101</v>
      </c>
      <c r="Q92" t="s">
        <v>81</v>
      </c>
      <c r="V92" t="s">
        <v>4765</v>
      </c>
      <c r="W92" s="104">
        <v>46113.444444444445</v>
      </c>
      <c r="X92">
        <v>185092</v>
      </c>
      <c r="Y92" t="s">
        <v>4728</v>
      </c>
      <c r="Z92" t="s">
        <v>54</v>
      </c>
      <c r="AD92" t="s">
        <v>4772</v>
      </c>
      <c r="AF92" t="s">
        <v>205</v>
      </c>
      <c r="AJ92" t="s">
        <v>5987</v>
      </c>
      <c r="AK92" s="104">
        <v>46113.428472222222</v>
      </c>
      <c r="AL92">
        <v>390579</v>
      </c>
      <c r="AM92" t="s">
        <v>4728</v>
      </c>
      <c r="AN92" t="s">
        <v>13</v>
      </c>
      <c r="AR92" t="s">
        <v>5931</v>
      </c>
      <c r="AT92" t="s">
        <v>551</v>
      </c>
      <c r="AU92" t="s">
        <v>220</v>
      </c>
      <c r="AX92" t="s">
        <v>5782</v>
      </c>
      <c r="AY92" s="104">
        <v>46113.383333333331</v>
      </c>
      <c r="AZ92">
        <v>562544</v>
      </c>
      <c r="BA92" t="s">
        <v>4728</v>
      </c>
      <c r="BB92" t="s">
        <v>5989</v>
      </c>
      <c r="BC92" t="s">
        <v>4731</v>
      </c>
      <c r="BF92" t="s">
        <v>6148</v>
      </c>
      <c r="BH92" t="s">
        <v>496</v>
      </c>
      <c r="BL92" t="s">
        <v>7842</v>
      </c>
      <c r="BM92" s="104">
        <v>46113.45</v>
      </c>
      <c r="BN92">
        <v>532809</v>
      </c>
      <c r="BO92" t="s">
        <v>4728</v>
      </c>
      <c r="BP92" t="s">
        <v>5592</v>
      </c>
      <c r="BT92" t="s">
        <v>5924</v>
      </c>
    </row>
    <row r="93" spans="2:72" x14ac:dyDescent="0.25">
      <c r="B93" t="s">
        <v>3983</v>
      </c>
      <c r="C93" s="151" cm="1">
        <f t="array" ref="C93">SUMPRODUCT(
  ((TRIM(Q:Q)=B93)+(TRIM(R:R)=B93)+(TRIM(S:S)=B93)+(TRIM(T:T)=B93)) *
  ((ISNUMBER(SEARCH("WIB service",TRIM(Z:Z)))) + (ISNUMBER(SEARCH("WIB service",TRIM(AA:AA)))) +
   (ISNUMBER(SEARCH("WIB service",TRIM(AB:AB)))) + (ISNUMBER(SEARCH("WIB service",TRIM(AC:AC)))))
)</f>
        <v>0</v>
      </c>
      <c r="D93" s="57" cm="1">
        <f t="array" ref="D93">SUMPRODUCT(
  ((TRIM(AF:AF)=B93)+(TRIM(AG:AG)=B93)+(TRIM(AH:AH)=B93)+(TRIM(AI:AI)=B93)) *
  ((ISNUMBER(SEARCH("WIB service",TRIM(AN:AN)))) + (ISNUMBER(SEARCH("WIB service",TRIM(AO:AO)))) +
   (ISNUMBER(SEARCH("WIB service",TRIM(AP:AP)))) + (ISNUMBER(SEARCH("WIB service",TRIM(AQ:AQ)))))
)</f>
        <v>0</v>
      </c>
      <c r="E93" s="57" cm="1">
        <f t="array" ref="E93">SUMPRODUCT(
  ((TRIM(AT:AT)=B93)+(TRIM(AU:AU)=B93)+(TRIM(AV:AV)=B93)+(TRIM(AW:AW)=B93)) *
  ((ISNUMBER(SEARCH("WIB service",TRIM(BB:BB)))) + (ISNUMBER(SEARCH("WIB service",TRIM(BC:BC)))) +
   (ISNUMBER(SEARCH("WIB service",TRIM(BD:BD)))) + (ISNUMBER(SEARCH("WIB service",TRIM(BE:BE)))))
)</f>
        <v>0</v>
      </c>
      <c r="F93" s="57" cm="1">
        <f t="array" ref="F93">SUMPRODUCT(
  ((TRIM(BH:BH)=B93)+(TRIM(BI:BI)=B93)+(TRIM(BJ:BJ)=B93)+(TRIM(BK:BK)=B93)) *
  ((ISNUMBER(SEARCH("WIB service",TRIM(BP:BP)))) + (ISNUMBER(SEARCH("WIB service",TRIM(BQ:BQ)))) +
   (ISNUMBER(SEARCH("WIB service",TRIM(BR:BR)))) + (ISNUMBER(SEARCH("WIB service",TRIM(BS:BS)))))
)</f>
        <v>0</v>
      </c>
      <c r="G93" s="57">
        <f t="shared" si="1"/>
        <v>0</v>
      </c>
      <c r="Q93" t="s">
        <v>76</v>
      </c>
      <c r="V93" t="s">
        <v>4834</v>
      </c>
      <c r="W93" s="104">
        <v>46113.444444444445</v>
      </c>
      <c r="X93">
        <v>86943</v>
      </c>
      <c r="Y93" t="s">
        <v>4728</v>
      </c>
      <c r="Z93" t="s">
        <v>54</v>
      </c>
      <c r="AD93" t="s">
        <v>4739</v>
      </c>
      <c r="AF93" t="s">
        <v>76</v>
      </c>
      <c r="AG93" t="s">
        <v>1078</v>
      </c>
      <c r="AJ93" t="s">
        <v>4727</v>
      </c>
      <c r="AK93" s="104">
        <v>46113.428472222222</v>
      </c>
      <c r="AL93">
        <v>450584</v>
      </c>
      <c r="AM93" t="s">
        <v>4728</v>
      </c>
      <c r="AN93" t="s">
        <v>54</v>
      </c>
      <c r="AO93" t="s">
        <v>13</v>
      </c>
      <c r="AR93" t="s">
        <v>4813</v>
      </c>
      <c r="AT93" t="s">
        <v>1134</v>
      </c>
      <c r="AX93" t="s">
        <v>5192</v>
      </c>
      <c r="AY93" s="104">
        <v>46113.384027777778</v>
      </c>
      <c r="AZ93">
        <v>620055</v>
      </c>
      <c r="BA93" t="s">
        <v>4728</v>
      </c>
      <c r="BB93" t="s">
        <v>5989</v>
      </c>
      <c r="BF93" t="s">
        <v>6069</v>
      </c>
      <c r="BH93" t="s">
        <v>1732</v>
      </c>
      <c r="BL93" t="s">
        <v>8110</v>
      </c>
      <c r="BM93" s="104">
        <v>46113.45</v>
      </c>
      <c r="BN93">
        <v>228855</v>
      </c>
      <c r="BO93" t="s">
        <v>4728</v>
      </c>
      <c r="BP93" t="s">
        <v>5592</v>
      </c>
      <c r="BT93" t="s">
        <v>5942</v>
      </c>
    </row>
    <row r="94" spans="2:72" x14ac:dyDescent="0.25">
      <c r="B94" t="s">
        <v>2600</v>
      </c>
      <c r="C94" s="151" cm="1">
        <f t="array" ref="C94">SUMPRODUCT(
  ((TRIM(Q:Q)=B94)+(TRIM(R:R)=B94)+(TRIM(S:S)=B94)+(TRIM(T:T)=B94)) *
  ((ISNUMBER(SEARCH("WIB service",TRIM(Z:Z)))) + (ISNUMBER(SEARCH("WIB service",TRIM(AA:AA)))) +
   (ISNUMBER(SEARCH("WIB service",TRIM(AB:AB)))) + (ISNUMBER(SEARCH("WIB service",TRIM(AC:AC)))))
)</f>
        <v>0</v>
      </c>
      <c r="D94" s="57" cm="1">
        <f t="array" ref="D94">SUMPRODUCT(
  ((TRIM(AF:AF)=B94)+(TRIM(AG:AG)=B94)+(TRIM(AH:AH)=B94)+(TRIM(AI:AI)=B94)) *
  ((ISNUMBER(SEARCH("WIB service",TRIM(AN:AN)))) + (ISNUMBER(SEARCH("WIB service",TRIM(AO:AO)))) +
   (ISNUMBER(SEARCH("WIB service",TRIM(AP:AP)))) + (ISNUMBER(SEARCH("WIB service",TRIM(AQ:AQ)))))
)</f>
        <v>8</v>
      </c>
      <c r="E94" s="57" cm="1">
        <f t="array" ref="E94">SUMPRODUCT(
  ((TRIM(AT:AT)=B94)+(TRIM(AU:AU)=B94)+(TRIM(AV:AV)=B94)+(TRIM(AW:AW)=B94)) *
  ((ISNUMBER(SEARCH("WIB service",TRIM(BB:BB)))) + (ISNUMBER(SEARCH("WIB service",TRIM(BC:BC)))) +
   (ISNUMBER(SEARCH("WIB service",TRIM(BD:BD)))) + (ISNUMBER(SEARCH("WIB service",TRIM(BE:BE)))))
)</f>
        <v>11</v>
      </c>
      <c r="F94" s="57" cm="1">
        <f t="array" ref="F94">SUMPRODUCT(
  ((TRIM(BH:BH)=B94)+(TRIM(BI:BI)=B94)+(TRIM(BJ:BJ)=B94)+(TRIM(BK:BK)=B94)) *
  ((ISNUMBER(SEARCH("WIB service",TRIM(BP:BP)))) + (ISNUMBER(SEARCH("WIB service",TRIM(BQ:BQ)))) +
   (ISNUMBER(SEARCH("WIB service",TRIM(BR:BR)))) + (ISNUMBER(SEARCH("WIB service",TRIM(BS:BS)))))
)</f>
        <v>9</v>
      </c>
      <c r="G94" s="57">
        <f t="shared" si="1"/>
        <v>28</v>
      </c>
      <c r="Q94" t="s">
        <v>4835</v>
      </c>
      <c r="R94" t="s">
        <v>250</v>
      </c>
      <c r="V94" t="s">
        <v>4836</v>
      </c>
      <c r="W94" s="104">
        <v>46113.445833333331</v>
      </c>
      <c r="X94">
        <v>1164883</v>
      </c>
      <c r="Y94" t="s">
        <v>4728</v>
      </c>
      <c r="Z94" t="s">
        <v>42</v>
      </c>
      <c r="AA94" t="s">
        <v>54</v>
      </c>
      <c r="AD94" t="s">
        <v>4837</v>
      </c>
      <c r="AF94" t="s">
        <v>2363</v>
      </c>
      <c r="AG94" t="s">
        <v>1481</v>
      </c>
      <c r="AJ94" t="s">
        <v>4733</v>
      </c>
      <c r="AK94" s="104">
        <v>46113.429166666669</v>
      </c>
      <c r="AL94">
        <v>323012</v>
      </c>
      <c r="AM94" t="s">
        <v>4728</v>
      </c>
      <c r="AN94" t="s">
        <v>42</v>
      </c>
      <c r="AO94" t="s">
        <v>13</v>
      </c>
      <c r="AR94" t="s">
        <v>5933</v>
      </c>
      <c r="AT94" t="s">
        <v>2559</v>
      </c>
      <c r="AX94" t="s">
        <v>4743</v>
      </c>
      <c r="AY94" s="104">
        <v>46113.384027777778</v>
      </c>
      <c r="AZ94">
        <v>100781</v>
      </c>
      <c r="BA94" t="s">
        <v>4728</v>
      </c>
      <c r="BB94" t="s">
        <v>5989</v>
      </c>
      <c r="BF94" t="s">
        <v>5942</v>
      </c>
      <c r="BH94" t="s">
        <v>1284</v>
      </c>
      <c r="BI94" t="s">
        <v>1132</v>
      </c>
      <c r="BL94" t="s">
        <v>5630</v>
      </c>
      <c r="BM94" s="104">
        <v>46113.450694444444</v>
      </c>
      <c r="BN94">
        <v>680785</v>
      </c>
      <c r="BO94" t="s">
        <v>4761</v>
      </c>
      <c r="BP94" t="s">
        <v>5592</v>
      </c>
      <c r="BQ94" t="s">
        <v>4731</v>
      </c>
      <c r="BT94" t="s">
        <v>7932</v>
      </c>
    </row>
    <row r="95" spans="2:72" x14ac:dyDescent="0.25">
      <c r="B95" t="s">
        <v>2624</v>
      </c>
      <c r="C95" s="151" cm="1">
        <f t="array" ref="C95">SUMPRODUCT(
  ((TRIM(Q:Q)=B95)+(TRIM(R:R)=B95)+(TRIM(S:S)=B95)+(TRIM(T:T)=B95)) *
  ((ISNUMBER(SEARCH("WIB service",TRIM(Z:Z)))) + (ISNUMBER(SEARCH("WIB service",TRIM(AA:AA)))) +
   (ISNUMBER(SEARCH("WIB service",TRIM(AB:AB)))) + (ISNUMBER(SEARCH("WIB service",TRIM(AC:AC)))))
)</f>
        <v>0</v>
      </c>
      <c r="D95" s="57" cm="1">
        <f t="array" ref="D95">SUMPRODUCT(
  ((TRIM(AF:AF)=B95)+(TRIM(AG:AG)=B95)+(TRIM(AH:AH)=B95)+(TRIM(AI:AI)=B95)) *
  ((ISNUMBER(SEARCH("WIB service",TRIM(AN:AN)))) + (ISNUMBER(SEARCH("WIB service",TRIM(AO:AO)))) +
   (ISNUMBER(SEARCH("WIB service",TRIM(AP:AP)))) + (ISNUMBER(SEARCH("WIB service",TRIM(AQ:AQ)))))
)</f>
        <v>18</v>
      </c>
      <c r="E95" s="57" cm="1">
        <f t="array" ref="E95">SUMPRODUCT(
  ((TRIM(AT:AT)=B95)+(TRIM(AU:AU)=B95)+(TRIM(AV:AV)=B95)+(TRIM(AW:AW)=B95)) *
  ((ISNUMBER(SEARCH("WIB service",TRIM(BB:BB)))) + (ISNUMBER(SEARCH("WIB service",TRIM(BC:BC)))) +
   (ISNUMBER(SEARCH("WIB service",TRIM(BD:BD)))) + (ISNUMBER(SEARCH("WIB service",TRIM(BE:BE)))))
)</f>
        <v>8</v>
      </c>
      <c r="F95" s="57" cm="1">
        <f t="array" ref="F95">SUMPRODUCT(
  ((TRIM(BH:BH)=B95)+(TRIM(BI:BI)=B95)+(TRIM(BJ:BJ)=B95)+(TRIM(BK:BK)=B95)) *
  ((ISNUMBER(SEARCH("WIB service",TRIM(BP:BP)))) + (ISNUMBER(SEARCH("WIB service",TRIM(BQ:BQ)))) +
   (ISNUMBER(SEARCH("WIB service",TRIM(BR:BR)))) + (ISNUMBER(SEARCH("WIB service",TRIM(BS:BS)))))
)</f>
        <v>14</v>
      </c>
      <c r="G95" s="57">
        <f t="shared" si="1"/>
        <v>40</v>
      </c>
      <c r="Q95" t="s">
        <v>77</v>
      </c>
      <c r="V95" t="s">
        <v>4834</v>
      </c>
      <c r="W95" s="104">
        <v>46113.445833333331</v>
      </c>
      <c r="X95">
        <v>318216</v>
      </c>
      <c r="Y95" t="s">
        <v>4728</v>
      </c>
      <c r="Z95" t="s">
        <v>54</v>
      </c>
      <c r="AD95" t="s">
        <v>4736</v>
      </c>
      <c r="AF95" t="s">
        <v>214</v>
      </c>
      <c r="AJ95" t="s">
        <v>5988</v>
      </c>
      <c r="AK95" s="104">
        <v>46113.429166666669</v>
      </c>
      <c r="AL95">
        <v>303233</v>
      </c>
      <c r="AM95" t="s">
        <v>4728</v>
      </c>
      <c r="AN95" t="s">
        <v>13</v>
      </c>
      <c r="AR95" t="s">
        <v>5920</v>
      </c>
      <c r="AT95" t="s">
        <v>264</v>
      </c>
      <c r="AX95" t="s">
        <v>7090</v>
      </c>
      <c r="AY95" s="104">
        <v>46113.384027777778</v>
      </c>
      <c r="AZ95">
        <v>239720</v>
      </c>
      <c r="BA95" t="s">
        <v>4728</v>
      </c>
      <c r="BB95" t="s">
        <v>5989</v>
      </c>
      <c r="BF95" t="s">
        <v>5931</v>
      </c>
      <c r="BH95" t="s">
        <v>1584</v>
      </c>
      <c r="BL95" t="s">
        <v>5739</v>
      </c>
      <c r="BM95" s="104">
        <v>46113.450694444444</v>
      </c>
      <c r="BN95">
        <v>491977</v>
      </c>
      <c r="BO95" t="s">
        <v>4761</v>
      </c>
      <c r="BP95" t="s">
        <v>5592</v>
      </c>
      <c r="BT95" t="s">
        <v>5924</v>
      </c>
    </row>
    <row r="96" spans="2:72" x14ac:dyDescent="0.25">
      <c r="B96" t="s">
        <v>1941</v>
      </c>
      <c r="C96" s="151" cm="1">
        <f t="array" ref="C96">SUMPRODUCT(
  ((TRIM(Q:Q)=B96)+(TRIM(R:R)=B96)+(TRIM(S:S)=B96)+(TRIM(T:T)=B96)) *
  ((ISNUMBER(SEARCH("WIB service",TRIM(Z:Z)))) + (ISNUMBER(SEARCH("WIB service",TRIM(AA:AA)))) +
   (ISNUMBER(SEARCH("WIB service",TRIM(AB:AB)))) + (ISNUMBER(SEARCH("WIB service",TRIM(AC:AC)))))
)</f>
        <v>0</v>
      </c>
      <c r="D96" s="57" cm="1">
        <f t="array" ref="D96">SUMPRODUCT(
  ((TRIM(AF:AF)=B96)+(TRIM(AG:AG)=B96)+(TRIM(AH:AH)=B96)+(TRIM(AI:AI)=B96)) *
  ((ISNUMBER(SEARCH("WIB service",TRIM(AN:AN)))) + (ISNUMBER(SEARCH("WIB service",TRIM(AO:AO)))) +
   (ISNUMBER(SEARCH("WIB service",TRIM(AP:AP)))) + (ISNUMBER(SEARCH("WIB service",TRIM(AQ:AQ)))))
)</f>
        <v>1</v>
      </c>
      <c r="E96" s="57" cm="1">
        <f t="array" ref="E96">SUMPRODUCT(
  ((TRIM(AT:AT)=B96)+(TRIM(AU:AU)=B96)+(TRIM(AV:AV)=B96)+(TRIM(AW:AW)=B96)) *
  ((ISNUMBER(SEARCH("WIB service",TRIM(BB:BB)))) + (ISNUMBER(SEARCH("WIB service",TRIM(BC:BC)))) +
   (ISNUMBER(SEARCH("WIB service",TRIM(BD:BD)))) + (ISNUMBER(SEARCH("WIB service",TRIM(BE:BE)))))
)</f>
        <v>10</v>
      </c>
      <c r="F96" s="57" cm="1">
        <f t="array" ref="F96">SUMPRODUCT(
  ((TRIM(BH:BH)=B96)+(TRIM(BI:BI)=B96)+(TRIM(BJ:BJ)=B96)+(TRIM(BK:BK)=B96)) *
  ((ISNUMBER(SEARCH("WIB service",TRIM(BP:BP)))) + (ISNUMBER(SEARCH("WIB service",TRIM(BQ:BQ)))) +
   (ISNUMBER(SEARCH("WIB service",TRIM(BR:BR)))) + (ISNUMBER(SEARCH("WIB service",TRIM(BS:BS)))))
)</f>
        <v>2</v>
      </c>
      <c r="G96" s="57">
        <f t="shared" si="1"/>
        <v>13</v>
      </c>
      <c r="Q96" t="s">
        <v>80</v>
      </c>
      <c r="V96" t="s">
        <v>4838</v>
      </c>
      <c r="W96" s="104">
        <v>46113.447222222225</v>
      </c>
      <c r="X96">
        <v>314058</v>
      </c>
      <c r="Y96" t="s">
        <v>4728</v>
      </c>
      <c r="Z96" t="s">
        <v>54</v>
      </c>
      <c r="AD96" t="s">
        <v>4736</v>
      </c>
      <c r="AF96" t="s">
        <v>2563</v>
      </c>
      <c r="AG96" t="s">
        <v>1732</v>
      </c>
      <c r="AH96" t="s">
        <v>432</v>
      </c>
      <c r="AJ96" t="s">
        <v>5235</v>
      </c>
      <c r="AK96" s="104">
        <v>46113.431944444441</v>
      </c>
      <c r="AL96">
        <v>1222108</v>
      </c>
      <c r="AM96" t="s">
        <v>4728</v>
      </c>
      <c r="AN96" t="s">
        <v>42</v>
      </c>
      <c r="AO96" t="s">
        <v>13</v>
      </c>
      <c r="AP96" t="s">
        <v>5989</v>
      </c>
      <c r="AR96" t="s">
        <v>5990</v>
      </c>
      <c r="AT96" t="s">
        <v>72</v>
      </c>
      <c r="AX96" t="s">
        <v>7091</v>
      </c>
      <c r="AY96" s="104">
        <v>46113.384027777778</v>
      </c>
      <c r="AZ96">
        <v>332281</v>
      </c>
      <c r="BA96" t="s">
        <v>4761</v>
      </c>
      <c r="BB96" t="s">
        <v>5989</v>
      </c>
      <c r="BF96" t="s">
        <v>5958</v>
      </c>
      <c r="BH96" t="s">
        <v>1732</v>
      </c>
      <c r="BL96" t="s">
        <v>8111</v>
      </c>
      <c r="BM96" s="104">
        <v>46113.454861111109</v>
      </c>
      <c r="BN96">
        <v>200367</v>
      </c>
      <c r="BO96" t="s">
        <v>4728</v>
      </c>
      <c r="BP96" t="s">
        <v>5592</v>
      </c>
      <c r="BT96" t="s">
        <v>5942</v>
      </c>
    </row>
    <row r="97" spans="17:72" x14ac:dyDescent="0.25">
      <c r="Q97" t="s">
        <v>1969</v>
      </c>
      <c r="R97" t="s">
        <v>71</v>
      </c>
      <c r="V97" t="s">
        <v>4839</v>
      </c>
      <c r="W97" s="104">
        <v>46113.447222222225</v>
      </c>
      <c r="X97">
        <v>894095</v>
      </c>
      <c r="Y97" t="s">
        <v>4728</v>
      </c>
      <c r="Z97" t="s">
        <v>42</v>
      </c>
      <c r="AA97" t="s">
        <v>54</v>
      </c>
      <c r="AD97" t="s">
        <v>4785</v>
      </c>
      <c r="AF97" t="s">
        <v>2561</v>
      </c>
      <c r="AJ97" t="s">
        <v>5821</v>
      </c>
      <c r="AK97" s="104">
        <v>46113.431944444441</v>
      </c>
      <c r="AL97">
        <v>579764</v>
      </c>
      <c r="AM97" t="s">
        <v>4728</v>
      </c>
      <c r="AN97" t="s">
        <v>13</v>
      </c>
      <c r="AR97" t="s">
        <v>5918</v>
      </c>
      <c r="AT97" t="s">
        <v>223</v>
      </c>
      <c r="AX97" t="s">
        <v>5156</v>
      </c>
      <c r="AY97" s="104">
        <v>46113.384722222225</v>
      </c>
      <c r="AZ97">
        <v>135339</v>
      </c>
      <c r="BA97" t="s">
        <v>4728</v>
      </c>
      <c r="BB97" t="s">
        <v>5989</v>
      </c>
      <c r="BF97" t="s">
        <v>5942</v>
      </c>
      <c r="BH97" t="s">
        <v>1284</v>
      </c>
      <c r="BL97" t="s">
        <v>4782</v>
      </c>
      <c r="BM97" s="104">
        <v>46113.456944444442</v>
      </c>
      <c r="BN97">
        <v>511882</v>
      </c>
      <c r="BO97" t="s">
        <v>4761</v>
      </c>
      <c r="BP97" t="s">
        <v>5592</v>
      </c>
      <c r="BT97" t="s">
        <v>5918</v>
      </c>
    </row>
    <row r="98" spans="17:72" x14ac:dyDescent="0.25">
      <c r="Q98" t="s">
        <v>2475</v>
      </c>
      <c r="R98" t="s">
        <v>81</v>
      </c>
      <c r="V98" t="s">
        <v>4840</v>
      </c>
      <c r="W98" s="104">
        <v>46113.447222222225</v>
      </c>
      <c r="X98">
        <v>1179842</v>
      </c>
      <c r="Y98" t="s">
        <v>4761</v>
      </c>
      <c r="Z98" t="s">
        <v>4841</v>
      </c>
      <c r="AA98" t="s">
        <v>54</v>
      </c>
      <c r="AD98" t="s">
        <v>4842</v>
      </c>
      <c r="AF98" t="s">
        <v>852</v>
      </c>
      <c r="AJ98" t="s">
        <v>5991</v>
      </c>
      <c r="AK98" s="104">
        <v>46113.431944444441</v>
      </c>
      <c r="AL98">
        <v>309774</v>
      </c>
      <c r="AM98" t="s">
        <v>4728</v>
      </c>
      <c r="AN98" t="s">
        <v>13</v>
      </c>
      <c r="AR98" t="s">
        <v>5931</v>
      </c>
      <c r="AT98" t="s">
        <v>432</v>
      </c>
      <c r="AX98" t="s">
        <v>5217</v>
      </c>
      <c r="AY98" s="104">
        <v>46113.384722222225</v>
      </c>
      <c r="AZ98">
        <v>841855</v>
      </c>
      <c r="BA98" t="s">
        <v>4728</v>
      </c>
      <c r="BB98" t="s">
        <v>5989</v>
      </c>
      <c r="BF98" t="s">
        <v>5931</v>
      </c>
      <c r="BH98" t="s">
        <v>496</v>
      </c>
      <c r="BL98" t="s">
        <v>6061</v>
      </c>
      <c r="BM98" s="104">
        <v>46113.458333333336</v>
      </c>
      <c r="BN98">
        <v>547960</v>
      </c>
      <c r="BO98" t="s">
        <v>4728</v>
      </c>
      <c r="BP98" t="s">
        <v>5592</v>
      </c>
      <c r="BT98" t="s">
        <v>4781</v>
      </c>
    </row>
    <row r="99" spans="17:72" x14ac:dyDescent="0.25">
      <c r="Q99" t="s">
        <v>75</v>
      </c>
      <c r="V99" t="s">
        <v>4843</v>
      </c>
      <c r="W99" s="104">
        <v>46113.447222222225</v>
      </c>
      <c r="X99">
        <v>572648</v>
      </c>
      <c r="Y99" t="s">
        <v>4728</v>
      </c>
      <c r="Z99" t="s">
        <v>54</v>
      </c>
      <c r="AD99" t="s">
        <v>4777</v>
      </c>
      <c r="AF99" t="s">
        <v>1790</v>
      </c>
      <c r="AG99" t="s">
        <v>637</v>
      </c>
      <c r="AJ99" t="s">
        <v>5136</v>
      </c>
      <c r="AK99" s="104">
        <v>46113.432638888888</v>
      </c>
      <c r="AL99">
        <v>308365</v>
      </c>
      <c r="AM99" t="s">
        <v>4728</v>
      </c>
      <c r="AN99" t="s">
        <v>42</v>
      </c>
      <c r="AO99" t="s">
        <v>13</v>
      </c>
      <c r="AR99" t="s">
        <v>4941</v>
      </c>
      <c r="AT99" t="s">
        <v>2561</v>
      </c>
      <c r="AX99" t="s">
        <v>4826</v>
      </c>
      <c r="AY99" s="104">
        <v>46113.384722222225</v>
      </c>
      <c r="AZ99">
        <v>2339203</v>
      </c>
      <c r="BA99" t="s">
        <v>4728</v>
      </c>
      <c r="BB99" t="s">
        <v>5989</v>
      </c>
      <c r="BF99" t="s">
        <v>5948</v>
      </c>
      <c r="BH99" t="s">
        <v>1732</v>
      </c>
      <c r="BI99" t="s">
        <v>264</v>
      </c>
      <c r="BJ99" t="s">
        <v>217</v>
      </c>
      <c r="BL99" t="s">
        <v>6279</v>
      </c>
      <c r="BM99" s="104">
        <v>46113.458333333336</v>
      </c>
      <c r="BN99">
        <v>1149091</v>
      </c>
      <c r="BO99" t="s">
        <v>4728</v>
      </c>
      <c r="BP99" t="s">
        <v>5592</v>
      </c>
      <c r="BQ99" t="s">
        <v>4731</v>
      </c>
      <c r="BT99" t="s">
        <v>8112</v>
      </c>
    </row>
    <row r="100" spans="17:72" x14ac:dyDescent="0.25">
      <c r="Q100" t="s">
        <v>84</v>
      </c>
      <c r="V100" t="s">
        <v>4836</v>
      </c>
      <c r="W100" s="104">
        <v>46113.448611111111</v>
      </c>
      <c r="X100">
        <v>585724</v>
      </c>
      <c r="Y100" t="s">
        <v>4728</v>
      </c>
      <c r="Z100" t="s">
        <v>54</v>
      </c>
      <c r="AD100" t="s">
        <v>4739</v>
      </c>
      <c r="AF100" t="s">
        <v>2644</v>
      </c>
      <c r="AG100" t="s">
        <v>1706</v>
      </c>
      <c r="AJ100" t="s">
        <v>5437</v>
      </c>
      <c r="AK100" s="104">
        <v>46113.433333333334</v>
      </c>
      <c r="AL100">
        <v>300605</v>
      </c>
      <c r="AM100" t="s">
        <v>4728</v>
      </c>
      <c r="AN100" t="s">
        <v>42</v>
      </c>
      <c r="AO100" t="s">
        <v>13</v>
      </c>
      <c r="AR100" t="s">
        <v>5933</v>
      </c>
      <c r="AT100" t="s">
        <v>1894</v>
      </c>
      <c r="AX100" t="s">
        <v>7092</v>
      </c>
      <c r="AY100" s="104">
        <v>46113.385416666664</v>
      </c>
      <c r="AZ100">
        <v>452459</v>
      </c>
      <c r="BA100" t="s">
        <v>4761</v>
      </c>
      <c r="BB100" t="s">
        <v>5989</v>
      </c>
      <c r="BF100" t="s">
        <v>5966</v>
      </c>
      <c r="BH100" t="s">
        <v>1284</v>
      </c>
      <c r="BI100" t="s">
        <v>1891</v>
      </c>
      <c r="BL100" t="s">
        <v>4989</v>
      </c>
      <c r="BM100" s="104">
        <v>46113.461111111108</v>
      </c>
      <c r="BN100">
        <v>1781846</v>
      </c>
      <c r="BO100" t="s">
        <v>4728</v>
      </c>
      <c r="BP100" t="s">
        <v>5592</v>
      </c>
      <c r="BQ100" t="s">
        <v>4731</v>
      </c>
      <c r="BT100" t="s">
        <v>6501</v>
      </c>
    </row>
    <row r="101" spans="17:72" x14ac:dyDescent="0.25">
      <c r="Q101" t="s">
        <v>79</v>
      </c>
      <c r="V101" t="s">
        <v>4844</v>
      </c>
      <c r="W101" s="104">
        <v>46113.449305555558</v>
      </c>
      <c r="X101">
        <v>466675</v>
      </c>
      <c r="Y101" t="s">
        <v>4728</v>
      </c>
      <c r="Z101" t="s">
        <v>54</v>
      </c>
      <c r="AD101" t="s">
        <v>4736</v>
      </c>
      <c r="AF101" t="s">
        <v>2191</v>
      </c>
      <c r="AG101" t="s">
        <v>1220</v>
      </c>
      <c r="AJ101" t="s">
        <v>4989</v>
      </c>
      <c r="AK101" s="104">
        <v>46113.433333333334</v>
      </c>
      <c r="AL101">
        <v>473503</v>
      </c>
      <c r="AM101" t="s">
        <v>4728</v>
      </c>
      <c r="AN101" t="s">
        <v>42</v>
      </c>
      <c r="AO101" t="s">
        <v>13</v>
      </c>
      <c r="AR101" t="s">
        <v>5986</v>
      </c>
      <c r="AT101" t="s">
        <v>414</v>
      </c>
      <c r="AX101" t="s">
        <v>7093</v>
      </c>
      <c r="AY101" s="104">
        <v>46113.386111111111</v>
      </c>
      <c r="AZ101">
        <v>704677</v>
      </c>
      <c r="BA101" t="s">
        <v>4728</v>
      </c>
      <c r="BB101" t="s">
        <v>5989</v>
      </c>
      <c r="BF101" t="s">
        <v>5931</v>
      </c>
      <c r="BH101" t="s">
        <v>217</v>
      </c>
      <c r="BL101" t="s">
        <v>5435</v>
      </c>
      <c r="BM101" s="104">
        <v>46113.461111111108</v>
      </c>
      <c r="BN101">
        <v>244496</v>
      </c>
      <c r="BO101" t="s">
        <v>4728</v>
      </c>
      <c r="BP101" t="s">
        <v>5592</v>
      </c>
      <c r="BT101" t="s">
        <v>5920</v>
      </c>
    </row>
    <row r="102" spans="17:72" x14ac:dyDescent="0.25">
      <c r="Q102" t="s">
        <v>77</v>
      </c>
      <c r="V102" t="s">
        <v>4845</v>
      </c>
      <c r="W102" s="104">
        <v>46113.45</v>
      </c>
      <c r="X102">
        <v>323246</v>
      </c>
      <c r="Y102" t="s">
        <v>4728</v>
      </c>
      <c r="Z102" t="s">
        <v>54</v>
      </c>
      <c r="AD102" t="s">
        <v>4734</v>
      </c>
      <c r="AF102" t="s">
        <v>2624</v>
      </c>
      <c r="AJ102" t="s">
        <v>5220</v>
      </c>
      <c r="AK102" s="104">
        <v>46113.434027777781</v>
      </c>
      <c r="AL102">
        <v>495289</v>
      </c>
      <c r="AM102" t="s">
        <v>4728</v>
      </c>
      <c r="AN102" t="s">
        <v>13</v>
      </c>
      <c r="AR102" t="s">
        <v>5925</v>
      </c>
      <c r="AT102" t="s">
        <v>2559</v>
      </c>
      <c r="AX102" t="s">
        <v>5156</v>
      </c>
      <c r="AY102" s="104">
        <v>46113.386111111111</v>
      </c>
      <c r="AZ102">
        <v>122671</v>
      </c>
      <c r="BA102" t="s">
        <v>4728</v>
      </c>
      <c r="BB102" t="s">
        <v>5989</v>
      </c>
      <c r="BF102" t="s">
        <v>5925</v>
      </c>
      <c r="BH102" t="s">
        <v>214</v>
      </c>
      <c r="BL102" t="s">
        <v>4836</v>
      </c>
      <c r="BM102" s="104">
        <v>46113.462500000001</v>
      </c>
      <c r="BN102">
        <v>602428</v>
      </c>
      <c r="BO102" t="s">
        <v>4728</v>
      </c>
      <c r="BP102" t="s">
        <v>5592</v>
      </c>
      <c r="BT102" t="s">
        <v>5924</v>
      </c>
    </row>
    <row r="103" spans="17:72" x14ac:dyDescent="0.25">
      <c r="Q103" t="s">
        <v>71</v>
      </c>
      <c r="V103" t="s">
        <v>4846</v>
      </c>
      <c r="W103" s="104">
        <v>46113.45</v>
      </c>
      <c r="X103">
        <v>254401</v>
      </c>
      <c r="Y103" t="s">
        <v>4728</v>
      </c>
      <c r="Z103" t="s">
        <v>54</v>
      </c>
      <c r="AD103" t="s">
        <v>4739</v>
      </c>
      <c r="AF103" t="s">
        <v>1933</v>
      </c>
      <c r="AG103" t="s">
        <v>637</v>
      </c>
      <c r="AJ103" t="s">
        <v>5992</v>
      </c>
      <c r="AK103" s="104">
        <v>46113.43472222222</v>
      </c>
      <c r="AL103">
        <v>315182</v>
      </c>
      <c r="AM103" t="s">
        <v>4728</v>
      </c>
      <c r="AN103" t="s">
        <v>42</v>
      </c>
      <c r="AO103" t="s">
        <v>13</v>
      </c>
      <c r="AR103" t="s">
        <v>5993</v>
      </c>
      <c r="AT103" t="s">
        <v>1276</v>
      </c>
      <c r="AU103" t="s">
        <v>1132</v>
      </c>
      <c r="AX103" t="s">
        <v>4839</v>
      </c>
      <c r="AY103" s="104">
        <v>46113.386111111111</v>
      </c>
      <c r="AZ103">
        <v>1144683</v>
      </c>
      <c r="BA103" t="s">
        <v>4761</v>
      </c>
      <c r="BB103" t="s">
        <v>5989</v>
      </c>
      <c r="BC103" t="s">
        <v>4731</v>
      </c>
      <c r="BF103" t="s">
        <v>5966</v>
      </c>
      <c r="BH103" t="s">
        <v>2624</v>
      </c>
      <c r="BI103" t="s">
        <v>220</v>
      </c>
      <c r="BL103" t="s">
        <v>5790</v>
      </c>
      <c r="BM103" s="104">
        <v>46113.462500000001</v>
      </c>
      <c r="BN103">
        <v>840785</v>
      </c>
      <c r="BO103" t="s">
        <v>4728</v>
      </c>
      <c r="BP103" t="s">
        <v>5592</v>
      </c>
      <c r="BQ103" t="s">
        <v>4731</v>
      </c>
      <c r="BT103" t="s">
        <v>8113</v>
      </c>
    </row>
    <row r="104" spans="17:72" x14ac:dyDescent="0.25">
      <c r="Q104" t="s">
        <v>250</v>
      </c>
      <c r="V104" t="s">
        <v>4847</v>
      </c>
      <c r="W104" s="104">
        <v>46113.45208333333</v>
      </c>
      <c r="X104">
        <v>374100</v>
      </c>
      <c r="Y104" t="s">
        <v>4728</v>
      </c>
      <c r="Z104" t="s">
        <v>54</v>
      </c>
      <c r="AD104" t="s">
        <v>4781</v>
      </c>
      <c r="AF104" t="s">
        <v>256</v>
      </c>
      <c r="AJ104" t="s">
        <v>4838</v>
      </c>
      <c r="AK104" s="104">
        <v>46113.436111111114</v>
      </c>
      <c r="AL104">
        <v>485017</v>
      </c>
      <c r="AM104" t="s">
        <v>4728</v>
      </c>
      <c r="AN104" t="s">
        <v>13</v>
      </c>
      <c r="AR104" t="s">
        <v>5931</v>
      </c>
      <c r="AT104" t="s">
        <v>1559</v>
      </c>
      <c r="AX104" t="s">
        <v>7094</v>
      </c>
      <c r="AY104" s="104">
        <v>46113.386111111111</v>
      </c>
      <c r="AZ104">
        <v>229397</v>
      </c>
      <c r="BA104" t="s">
        <v>4728</v>
      </c>
      <c r="BB104" t="s">
        <v>5989</v>
      </c>
      <c r="BF104" t="s">
        <v>6069</v>
      </c>
      <c r="BH104" t="s">
        <v>1132</v>
      </c>
      <c r="BL104" t="s">
        <v>5206</v>
      </c>
      <c r="BM104" s="104">
        <v>46113.463194444441</v>
      </c>
      <c r="BN104">
        <v>289454</v>
      </c>
      <c r="BO104" t="s">
        <v>4728</v>
      </c>
      <c r="BP104" t="s">
        <v>5592</v>
      </c>
      <c r="BT104" t="s">
        <v>5920</v>
      </c>
    </row>
    <row r="105" spans="17:72" x14ac:dyDescent="0.25">
      <c r="Q105" t="s">
        <v>232</v>
      </c>
      <c r="V105" t="s">
        <v>4848</v>
      </c>
      <c r="W105" s="104">
        <v>46113.45208333333</v>
      </c>
      <c r="X105">
        <v>1554059</v>
      </c>
      <c r="Y105" t="s">
        <v>4728</v>
      </c>
      <c r="Z105" t="s">
        <v>54</v>
      </c>
      <c r="AD105" t="s">
        <v>4739</v>
      </c>
      <c r="AF105" t="s">
        <v>2357</v>
      </c>
      <c r="AJ105" t="s">
        <v>5994</v>
      </c>
      <c r="AK105" s="104">
        <v>46113.436805555553</v>
      </c>
      <c r="AL105">
        <v>1125720</v>
      </c>
      <c r="AM105" t="s">
        <v>4728</v>
      </c>
      <c r="AN105" t="s">
        <v>13</v>
      </c>
      <c r="AR105" t="s">
        <v>5918</v>
      </c>
      <c r="AT105" t="s">
        <v>551</v>
      </c>
      <c r="AX105" t="s">
        <v>5665</v>
      </c>
      <c r="AY105" s="104">
        <v>46113.386111111111</v>
      </c>
      <c r="AZ105">
        <v>257848</v>
      </c>
      <c r="BA105" t="s">
        <v>4728</v>
      </c>
      <c r="BB105" t="s">
        <v>5989</v>
      </c>
      <c r="BF105" t="s">
        <v>5942</v>
      </c>
      <c r="BH105" t="s">
        <v>250</v>
      </c>
      <c r="BL105" t="s">
        <v>4733</v>
      </c>
      <c r="BM105" s="104">
        <v>46113.464583333334</v>
      </c>
      <c r="BN105">
        <v>269681</v>
      </c>
      <c r="BO105" t="s">
        <v>4761</v>
      </c>
      <c r="BP105" t="s">
        <v>5592</v>
      </c>
      <c r="BT105" t="s">
        <v>5966</v>
      </c>
    </row>
    <row r="106" spans="17:72" x14ac:dyDescent="0.25">
      <c r="Q106" t="s">
        <v>77</v>
      </c>
      <c r="V106" t="s">
        <v>4849</v>
      </c>
      <c r="W106" s="104">
        <v>46113.454861111109</v>
      </c>
      <c r="X106">
        <v>270350</v>
      </c>
      <c r="Y106" t="s">
        <v>4728</v>
      </c>
      <c r="Z106" t="s">
        <v>54</v>
      </c>
      <c r="AD106" t="s">
        <v>4739</v>
      </c>
      <c r="AF106" t="s">
        <v>2158</v>
      </c>
      <c r="AG106" t="s">
        <v>1891</v>
      </c>
      <c r="AJ106" t="s">
        <v>4877</v>
      </c>
      <c r="AK106" s="104">
        <v>46113.436805555553</v>
      </c>
      <c r="AL106">
        <v>872436</v>
      </c>
      <c r="AM106" t="s">
        <v>4728</v>
      </c>
      <c r="AN106" t="s">
        <v>4787</v>
      </c>
      <c r="AO106" t="s">
        <v>13</v>
      </c>
      <c r="AR106" t="s">
        <v>5933</v>
      </c>
      <c r="AT106" t="s">
        <v>836</v>
      </c>
      <c r="AX106" t="s">
        <v>5089</v>
      </c>
      <c r="AY106" s="104">
        <v>46113.386805555558</v>
      </c>
      <c r="AZ106">
        <v>479405</v>
      </c>
      <c r="BA106" t="s">
        <v>4728</v>
      </c>
      <c r="BB106" t="s">
        <v>5989</v>
      </c>
      <c r="BF106" t="s">
        <v>5931</v>
      </c>
      <c r="BH106" t="s">
        <v>496</v>
      </c>
      <c r="BL106" t="s">
        <v>7363</v>
      </c>
      <c r="BM106" s="104">
        <v>46113.466666666667</v>
      </c>
      <c r="BN106">
        <v>382410</v>
      </c>
      <c r="BO106" t="s">
        <v>4728</v>
      </c>
      <c r="BP106" t="s">
        <v>5592</v>
      </c>
      <c r="BT106" t="s">
        <v>6069</v>
      </c>
    </row>
    <row r="107" spans="17:72" x14ac:dyDescent="0.25">
      <c r="Q107" t="s">
        <v>75</v>
      </c>
      <c r="R107" t="s">
        <v>264</v>
      </c>
      <c r="S107" t="s">
        <v>220</v>
      </c>
      <c r="V107" t="s">
        <v>4850</v>
      </c>
      <c r="W107" s="104">
        <v>46113.455555555556</v>
      </c>
      <c r="X107">
        <v>950638</v>
      </c>
      <c r="Y107" t="s">
        <v>4761</v>
      </c>
      <c r="Z107" t="s">
        <v>54</v>
      </c>
      <c r="AA107" t="s">
        <v>4731</v>
      </c>
      <c r="AD107" t="s">
        <v>4851</v>
      </c>
      <c r="AF107" t="s">
        <v>5953</v>
      </c>
      <c r="AG107" t="s">
        <v>2197</v>
      </c>
      <c r="AJ107" t="s">
        <v>5136</v>
      </c>
      <c r="AK107" s="104">
        <v>46113.438194444447</v>
      </c>
      <c r="AL107">
        <v>1530931</v>
      </c>
      <c r="AM107" t="s">
        <v>4728</v>
      </c>
      <c r="AN107" t="s">
        <v>42</v>
      </c>
      <c r="AO107" t="s">
        <v>13</v>
      </c>
      <c r="AR107" t="s">
        <v>4981</v>
      </c>
      <c r="AT107" t="s">
        <v>1078</v>
      </c>
      <c r="AX107" t="s">
        <v>5156</v>
      </c>
      <c r="AY107" s="104">
        <v>46113.386805555558</v>
      </c>
      <c r="AZ107">
        <v>234798</v>
      </c>
      <c r="BA107" t="s">
        <v>4728</v>
      </c>
      <c r="BB107" t="s">
        <v>5989</v>
      </c>
      <c r="BF107" t="s">
        <v>4781</v>
      </c>
      <c r="BH107" t="s">
        <v>1732</v>
      </c>
      <c r="BL107" t="s">
        <v>5493</v>
      </c>
      <c r="BM107" s="104">
        <v>46113.468055555553</v>
      </c>
      <c r="BN107">
        <v>532956</v>
      </c>
      <c r="BO107" t="s">
        <v>4728</v>
      </c>
      <c r="BP107" t="s">
        <v>5592</v>
      </c>
      <c r="BT107" t="s">
        <v>4781</v>
      </c>
    </row>
    <row r="108" spans="17:72" x14ac:dyDescent="0.25">
      <c r="Q108" t="s">
        <v>73</v>
      </c>
      <c r="V108" t="s">
        <v>4852</v>
      </c>
      <c r="W108" s="104">
        <v>46113.456250000003</v>
      </c>
      <c r="X108">
        <v>389816</v>
      </c>
      <c r="Y108" t="s">
        <v>4728</v>
      </c>
      <c r="Z108" t="s">
        <v>54</v>
      </c>
      <c r="AD108" t="s">
        <v>4739</v>
      </c>
      <c r="AF108" t="s">
        <v>1576</v>
      </c>
      <c r="AG108" t="s">
        <v>1894</v>
      </c>
      <c r="AJ108" t="s">
        <v>5995</v>
      </c>
      <c r="AK108" s="104">
        <v>46113.438888888886</v>
      </c>
      <c r="AL108">
        <v>1471695</v>
      </c>
      <c r="AM108" t="s">
        <v>4728</v>
      </c>
      <c r="AN108" t="s">
        <v>42</v>
      </c>
      <c r="AO108" t="s">
        <v>13</v>
      </c>
      <c r="AR108" t="s">
        <v>5919</v>
      </c>
      <c r="AT108" t="s">
        <v>223</v>
      </c>
      <c r="AX108" t="s">
        <v>4776</v>
      </c>
      <c r="AY108" s="104">
        <v>46113.387499999997</v>
      </c>
      <c r="AZ108">
        <v>260782</v>
      </c>
      <c r="BA108" t="s">
        <v>4728</v>
      </c>
      <c r="BB108" t="s">
        <v>5989</v>
      </c>
      <c r="BF108" t="s">
        <v>6069</v>
      </c>
      <c r="BH108" t="s">
        <v>1507</v>
      </c>
      <c r="BL108" t="s">
        <v>6264</v>
      </c>
      <c r="BM108" s="104">
        <v>46113.468055555553</v>
      </c>
      <c r="BN108">
        <v>461584</v>
      </c>
      <c r="BO108" t="s">
        <v>4761</v>
      </c>
      <c r="BP108" t="s">
        <v>5592</v>
      </c>
      <c r="BT108" t="s">
        <v>5966</v>
      </c>
    </row>
    <row r="109" spans="17:72" x14ac:dyDescent="0.25">
      <c r="Q109" t="s">
        <v>79</v>
      </c>
      <c r="V109" t="s">
        <v>4776</v>
      </c>
      <c r="W109" s="104">
        <v>46113.456944444442</v>
      </c>
      <c r="X109">
        <v>322792</v>
      </c>
      <c r="Y109" t="s">
        <v>4728</v>
      </c>
      <c r="Z109" t="s">
        <v>54</v>
      </c>
      <c r="AD109" t="s">
        <v>4736</v>
      </c>
      <c r="AF109" t="s">
        <v>852</v>
      </c>
      <c r="AJ109" t="s">
        <v>5431</v>
      </c>
      <c r="AK109" s="104">
        <v>46113.438888888886</v>
      </c>
      <c r="AL109">
        <v>425870</v>
      </c>
      <c r="AM109" t="s">
        <v>4728</v>
      </c>
      <c r="AN109" t="s">
        <v>13</v>
      </c>
      <c r="AR109" t="s">
        <v>5942</v>
      </c>
      <c r="AT109" t="s">
        <v>250</v>
      </c>
      <c r="AX109" t="s">
        <v>4782</v>
      </c>
      <c r="AY109" s="104">
        <v>46113.387499999997</v>
      </c>
      <c r="AZ109">
        <v>95487</v>
      </c>
      <c r="BA109" t="s">
        <v>4728</v>
      </c>
      <c r="BB109" t="s">
        <v>5989</v>
      </c>
      <c r="BF109" t="s">
        <v>5918</v>
      </c>
      <c r="BH109" t="s">
        <v>2561</v>
      </c>
      <c r="BL109" t="s">
        <v>6308</v>
      </c>
      <c r="BM109" s="104">
        <v>46113.46875</v>
      </c>
      <c r="BN109">
        <v>935574</v>
      </c>
      <c r="BO109" t="s">
        <v>4761</v>
      </c>
      <c r="BP109" t="s">
        <v>5592</v>
      </c>
      <c r="BT109" t="s">
        <v>5931</v>
      </c>
    </row>
    <row r="110" spans="17:72" x14ac:dyDescent="0.25">
      <c r="Q110" t="s">
        <v>217</v>
      </c>
      <c r="V110" t="s">
        <v>4853</v>
      </c>
      <c r="W110" s="104">
        <v>46113.457638888889</v>
      </c>
      <c r="X110">
        <v>300430</v>
      </c>
      <c r="Y110" t="s">
        <v>4728</v>
      </c>
      <c r="Z110" t="s">
        <v>54</v>
      </c>
      <c r="AD110" t="s">
        <v>4772</v>
      </c>
      <c r="AF110" t="s">
        <v>2561</v>
      </c>
      <c r="AJ110" t="s">
        <v>5996</v>
      </c>
      <c r="AK110" s="104">
        <v>46113.44027777778</v>
      </c>
      <c r="AL110">
        <v>555110</v>
      </c>
      <c r="AM110" t="s">
        <v>4728</v>
      </c>
      <c r="AN110" t="s">
        <v>13</v>
      </c>
      <c r="AR110" t="s">
        <v>5918</v>
      </c>
      <c r="AT110" t="s">
        <v>264</v>
      </c>
      <c r="AX110" t="s">
        <v>5086</v>
      </c>
      <c r="AY110" s="104">
        <v>46113.387499999997</v>
      </c>
      <c r="AZ110">
        <v>295845</v>
      </c>
      <c r="BA110" t="s">
        <v>4728</v>
      </c>
      <c r="BB110" t="s">
        <v>5989</v>
      </c>
      <c r="BF110" t="s">
        <v>5958</v>
      </c>
      <c r="BH110" t="s">
        <v>1584</v>
      </c>
      <c r="BL110" t="s">
        <v>4865</v>
      </c>
      <c r="BM110" s="104">
        <v>46113.46875</v>
      </c>
      <c r="BN110">
        <v>499452</v>
      </c>
      <c r="BO110" t="s">
        <v>4728</v>
      </c>
      <c r="BP110" t="s">
        <v>5592</v>
      </c>
      <c r="BT110" t="s">
        <v>5931</v>
      </c>
    </row>
    <row r="111" spans="17:72" x14ac:dyDescent="0.25">
      <c r="Q111" t="s">
        <v>205</v>
      </c>
      <c r="V111" t="s">
        <v>4854</v>
      </c>
      <c r="W111" s="104">
        <v>46113.458333333336</v>
      </c>
      <c r="X111">
        <v>495911</v>
      </c>
      <c r="Y111" t="s">
        <v>4728</v>
      </c>
      <c r="Z111" t="s">
        <v>54</v>
      </c>
      <c r="AD111" t="s">
        <v>4752</v>
      </c>
      <c r="AF111" t="s">
        <v>2453</v>
      </c>
      <c r="AG111" t="s">
        <v>76</v>
      </c>
      <c r="AH111" t="s">
        <v>79</v>
      </c>
      <c r="AJ111" t="s">
        <v>4968</v>
      </c>
      <c r="AK111" s="104">
        <v>46113.44027777778</v>
      </c>
      <c r="AL111">
        <v>706081</v>
      </c>
      <c r="AM111" t="s">
        <v>4728</v>
      </c>
      <c r="AN111" t="s">
        <v>42</v>
      </c>
      <c r="AO111" t="s">
        <v>13</v>
      </c>
      <c r="AP111" t="s">
        <v>15</v>
      </c>
      <c r="AR111" t="s">
        <v>5997</v>
      </c>
      <c r="AT111" t="s">
        <v>1894</v>
      </c>
      <c r="AX111" t="s">
        <v>5166</v>
      </c>
      <c r="AY111" s="104">
        <v>46113.388194444444</v>
      </c>
      <c r="AZ111">
        <v>1132547</v>
      </c>
      <c r="BA111" t="s">
        <v>4728</v>
      </c>
      <c r="BB111" t="s">
        <v>5989</v>
      </c>
      <c r="BF111" t="s">
        <v>5920</v>
      </c>
      <c r="BH111" t="s">
        <v>205</v>
      </c>
      <c r="BL111" t="s">
        <v>7536</v>
      </c>
      <c r="BM111" s="104">
        <v>46113.470138888886</v>
      </c>
      <c r="BN111">
        <v>352186</v>
      </c>
      <c r="BO111" t="s">
        <v>4761</v>
      </c>
      <c r="BP111" t="s">
        <v>5592</v>
      </c>
      <c r="BT111" t="s">
        <v>5920</v>
      </c>
    </row>
    <row r="112" spans="17:72" x14ac:dyDescent="0.25">
      <c r="Q112" t="s">
        <v>1335</v>
      </c>
      <c r="R112" t="s">
        <v>250</v>
      </c>
      <c r="V112" t="s">
        <v>4855</v>
      </c>
      <c r="W112" s="104">
        <v>46113.459027777775</v>
      </c>
      <c r="X112">
        <v>1483436</v>
      </c>
      <c r="Y112" t="s">
        <v>4728</v>
      </c>
      <c r="Z112" t="s">
        <v>42</v>
      </c>
      <c r="AA112" t="s">
        <v>54</v>
      </c>
      <c r="AD112" t="s">
        <v>4856</v>
      </c>
      <c r="AF112" t="s">
        <v>214</v>
      </c>
      <c r="AJ112" t="s">
        <v>5998</v>
      </c>
      <c r="AK112" s="104">
        <v>46113.440972222219</v>
      </c>
      <c r="AL112">
        <v>777199</v>
      </c>
      <c r="AM112" t="s">
        <v>4761</v>
      </c>
      <c r="AN112" t="s">
        <v>13</v>
      </c>
      <c r="AR112" t="s">
        <v>5920</v>
      </c>
      <c r="AT112" t="s">
        <v>2559</v>
      </c>
      <c r="AX112" t="s">
        <v>5096</v>
      </c>
      <c r="AY112" s="104">
        <v>46113.388194444444</v>
      </c>
      <c r="AZ112">
        <v>275424</v>
      </c>
      <c r="BA112" t="s">
        <v>4728</v>
      </c>
      <c r="BB112" t="s">
        <v>5989</v>
      </c>
      <c r="BF112" t="s">
        <v>5931</v>
      </c>
      <c r="BH112" t="s">
        <v>250</v>
      </c>
      <c r="BL112" t="s">
        <v>4784</v>
      </c>
      <c r="BM112" s="104">
        <v>46113.470138888886</v>
      </c>
      <c r="BN112">
        <v>242810</v>
      </c>
      <c r="BO112" t="s">
        <v>4728</v>
      </c>
      <c r="BP112" t="s">
        <v>5592</v>
      </c>
      <c r="BT112" t="s">
        <v>5920</v>
      </c>
    </row>
    <row r="113" spans="17:72" x14ac:dyDescent="0.25">
      <c r="Q113" t="s">
        <v>77</v>
      </c>
      <c r="V113" t="s">
        <v>4745</v>
      </c>
      <c r="W113" s="104">
        <v>46113.460416666669</v>
      </c>
      <c r="X113">
        <v>169559</v>
      </c>
      <c r="Y113" t="s">
        <v>4728</v>
      </c>
      <c r="Z113" t="s">
        <v>54</v>
      </c>
      <c r="AD113" t="s">
        <v>4736</v>
      </c>
      <c r="AF113" t="s">
        <v>2453</v>
      </c>
      <c r="AG113" t="s">
        <v>1220</v>
      </c>
      <c r="AJ113" t="s">
        <v>5999</v>
      </c>
      <c r="AK113" s="104">
        <v>46113.442361111112</v>
      </c>
      <c r="AL113">
        <v>442017</v>
      </c>
      <c r="AM113" t="s">
        <v>4728</v>
      </c>
      <c r="AN113" t="s">
        <v>42</v>
      </c>
      <c r="AO113" t="s">
        <v>13</v>
      </c>
      <c r="AR113" t="s">
        <v>5933</v>
      </c>
      <c r="AT113" t="s">
        <v>72</v>
      </c>
      <c r="AX113" t="s">
        <v>6061</v>
      </c>
      <c r="AY113" s="104">
        <v>46113.388194444444</v>
      </c>
      <c r="AZ113">
        <v>60181</v>
      </c>
      <c r="BA113" t="s">
        <v>4728</v>
      </c>
      <c r="BB113" t="s">
        <v>5989</v>
      </c>
      <c r="BF113" t="s">
        <v>5918</v>
      </c>
      <c r="BH113" t="s">
        <v>1985</v>
      </c>
      <c r="BL113" t="s">
        <v>4919</v>
      </c>
      <c r="BM113" s="104">
        <v>46113.472916666666</v>
      </c>
      <c r="BN113">
        <v>848410</v>
      </c>
      <c r="BO113" t="s">
        <v>4728</v>
      </c>
      <c r="BP113" t="s">
        <v>5592</v>
      </c>
      <c r="BT113" t="s">
        <v>6069</v>
      </c>
    </row>
    <row r="114" spans="17:72" x14ac:dyDescent="0.25">
      <c r="Q114" t="s">
        <v>247</v>
      </c>
      <c r="V114" t="s">
        <v>4857</v>
      </c>
      <c r="W114" s="104">
        <v>46113.461805555555</v>
      </c>
      <c r="X114">
        <v>2525237</v>
      </c>
      <c r="Y114" t="s">
        <v>4728</v>
      </c>
      <c r="Z114" t="s">
        <v>54</v>
      </c>
      <c r="AD114" t="s">
        <v>4739</v>
      </c>
      <c r="AF114" t="s">
        <v>84</v>
      </c>
      <c r="AG114" t="s">
        <v>232</v>
      </c>
      <c r="AJ114" t="s">
        <v>6000</v>
      </c>
      <c r="AK114" s="104">
        <v>46113.442361111112</v>
      </c>
      <c r="AL114">
        <v>415896</v>
      </c>
      <c r="AM114" t="s">
        <v>4728</v>
      </c>
      <c r="AN114" t="s">
        <v>5989</v>
      </c>
      <c r="AO114" t="s">
        <v>13</v>
      </c>
      <c r="AR114" t="s">
        <v>6001</v>
      </c>
      <c r="AT114" t="s">
        <v>1559</v>
      </c>
      <c r="AX114" t="s">
        <v>4922</v>
      </c>
      <c r="AY114" s="104">
        <v>46113.38958333333</v>
      </c>
      <c r="AZ114">
        <v>383576</v>
      </c>
      <c r="BA114" t="s">
        <v>4728</v>
      </c>
      <c r="BB114" t="s">
        <v>5989</v>
      </c>
      <c r="BF114" t="s">
        <v>5918</v>
      </c>
      <c r="BH114" t="s">
        <v>1507</v>
      </c>
      <c r="BL114" t="s">
        <v>4775</v>
      </c>
      <c r="BM114" s="104">
        <v>46113.474305555559</v>
      </c>
      <c r="BN114">
        <v>941337</v>
      </c>
      <c r="BO114" t="s">
        <v>4728</v>
      </c>
      <c r="BP114" t="s">
        <v>5592</v>
      </c>
      <c r="BT114" t="s">
        <v>5942</v>
      </c>
    </row>
    <row r="115" spans="17:72" x14ac:dyDescent="0.25">
      <c r="Q115" t="s">
        <v>1060</v>
      </c>
      <c r="R115" t="s">
        <v>77</v>
      </c>
      <c r="V115" t="s">
        <v>4858</v>
      </c>
      <c r="W115" s="104">
        <v>46113.465277777781</v>
      </c>
      <c r="X115">
        <v>242078</v>
      </c>
      <c r="Y115" t="s">
        <v>4728</v>
      </c>
      <c r="Z115" t="s">
        <v>42</v>
      </c>
      <c r="AA115" t="s">
        <v>54</v>
      </c>
      <c r="AD115" t="s">
        <v>4785</v>
      </c>
      <c r="AF115" t="s">
        <v>1517</v>
      </c>
      <c r="AG115" t="s">
        <v>1945</v>
      </c>
      <c r="AJ115" t="s">
        <v>6002</v>
      </c>
      <c r="AK115" s="104">
        <v>46113.443055555559</v>
      </c>
      <c r="AL115">
        <v>342545</v>
      </c>
      <c r="AM115" t="s">
        <v>4728</v>
      </c>
      <c r="AN115" t="s">
        <v>5248</v>
      </c>
      <c r="AO115" t="s">
        <v>13</v>
      </c>
      <c r="AR115" t="s">
        <v>5919</v>
      </c>
      <c r="AT115" t="s">
        <v>72</v>
      </c>
      <c r="AX115" t="s">
        <v>4782</v>
      </c>
      <c r="AY115" s="104">
        <v>46113.390277777777</v>
      </c>
      <c r="AZ115">
        <v>272000</v>
      </c>
      <c r="BA115" t="s">
        <v>4761</v>
      </c>
      <c r="BB115" t="s">
        <v>5989</v>
      </c>
      <c r="BF115" t="s">
        <v>5958</v>
      </c>
      <c r="BH115" t="s">
        <v>496</v>
      </c>
      <c r="BL115" t="s">
        <v>7536</v>
      </c>
      <c r="BM115" s="104">
        <v>46113.474305555559</v>
      </c>
      <c r="BN115">
        <v>432477</v>
      </c>
      <c r="BO115" t="s">
        <v>4728</v>
      </c>
      <c r="BP115" t="s">
        <v>5592</v>
      </c>
      <c r="BT115" t="s">
        <v>5920</v>
      </c>
    </row>
    <row r="116" spans="17:72" x14ac:dyDescent="0.25">
      <c r="Q116" t="s">
        <v>79</v>
      </c>
      <c r="V116" t="s">
        <v>4859</v>
      </c>
      <c r="W116" s="104">
        <v>46113.46597222222</v>
      </c>
      <c r="X116">
        <v>217626</v>
      </c>
      <c r="Y116" t="s">
        <v>4728</v>
      </c>
      <c r="Z116" t="s">
        <v>54</v>
      </c>
      <c r="AD116" t="s">
        <v>4736</v>
      </c>
      <c r="AF116" t="s">
        <v>235</v>
      </c>
      <c r="AJ116" t="s">
        <v>6003</v>
      </c>
      <c r="AK116" s="104">
        <v>46113.443055555559</v>
      </c>
      <c r="AL116">
        <v>2257302</v>
      </c>
      <c r="AM116" t="s">
        <v>4761</v>
      </c>
      <c r="AN116" t="s">
        <v>13</v>
      </c>
      <c r="AR116" t="s">
        <v>6004</v>
      </c>
      <c r="AT116" t="s">
        <v>1134</v>
      </c>
      <c r="AX116" t="s">
        <v>7095</v>
      </c>
      <c r="AY116" s="104">
        <v>46113.390277777777</v>
      </c>
      <c r="AZ116">
        <v>1376375</v>
      </c>
      <c r="BA116" t="s">
        <v>4728</v>
      </c>
      <c r="BB116" t="s">
        <v>5989</v>
      </c>
      <c r="BF116" t="s">
        <v>5918</v>
      </c>
      <c r="BH116" t="s">
        <v>214</v>
      </c>
      <c r="BI116" t="s">
        <v>264</v>
      </c>
      <c r="BJ116" t="s">
        <v>1132</v>
      </c>
      <c r="BL116" t="s">
        <v>5125</v>
      </c>
      <c r="BM116" s="104">
        <v>46113.474305555559</v>
      </c>
      <c r="BN116">
        <v>2209544</v>
      </c>
      <c r="BO116" t="s">
        <v>4728</v>
      </c>
      <c r="BP116" t="s">
        <v>5592</v>
      </c>
      <c r="BQ116" t="s">
        <v>4731</v>
      </c>
      <c r="BT116" t="s">
        <v>8114</v>
      </c>
    </row>
    <row r="117" spans="17:72" x14ac:dyDescent="0.25">
      <c r="Q117" t="s">
        <v>73</v>
      </c>
      <c r="R117" t="s">
        <v>1688</v>
      </c>
      <c r="V117" t="s">
        <v>4766</v>
      </c>
      <c r="W117" s="104">
        <v>46113.46597222222</v>
      </c>
      <c r="X117">
        <v>742311</v>
      </c>
      <c r="Y117" t="s">
        <v>4761</v>
      </c>
      <c r="Z117" t="s">
        <v>54</v>
      </c>
      <c r="AA117" t="s">
        <v>4731</v>
      </c>
      <c r="AD117" t="s">
        <v>4860</v>
      </c>
      <c r="AF117" t="s">
        <v>2510</v>
      </c>
      <c r="AJ117" t="s">
        <v>4877</v>
      </c>
      <c r="AK117" s="104">
        <v>46113.444444444445</v>
      </c>
      <c r="AL117">
        <v>189177</v>
      </c>
      <c r="AM117" t="s">
        <v>4761</v>
      </c>
      <c r="AN117" t="s">
        <v>13</v>
      </c>
      <c r="AR117" t="s">
        <v>5966</v>
      </c>
      <c r="AT117" t="s">
        <v>516</v>
      </c>
      <c r="AX117" t="s">
        <v>6912</v>
      </c>
      <c r="AY117" s="104">
        <v>46113.39166666667</v>
      </c>
      <c r="AZ117">
        <v>302128</v>
      </c>
      <c r="BA117" t="s">
        <v>4728</v>
      </c>
      <c r="BB117" t="s">
        <v>5989</v>
      </c>
      <c r="BF117" t="s">
        <v>5931</v>
      </c>
      <c r="BH117" t="s">
        <v>1732</v>
      </c>
      <c r="BL117" t="s">
        <v>4949</v>
      </c>
      <c r="BM117" s="104">
        <v>46113.474305555559</v>
      </c>
      <c r="BN117">
        <v>1625199</v>
      </c>
      <c r="BO117" t="s">
        <v>4728</v>
      </c>
      <c r="BP117" t="s">
        <v>5592</v>
      </c>
      <c r="BT117" t="s">
        <v>4781</v>
      </c>
    </row>
    <row r="118" spans="17:72" x14ac:dyDescent="0.25">
      <c r="Q118" t="s">
        <v>81</v>
      </c>
      <c r="V118" t="s">
        <v>4861</v>
      </c>
      <c r="W118" s="104">
        <v>46113.46597222222</v>
      </c>
      <c r="X118">
        <v>163844</v>
      </c>
      <c r="Y118" t="s">
        <v>4728</v>
      </c>
      <c r="Z118" t="s">
        <v>54</v>
      </c>
      <c r="AD118" t="s">
        <v>4736</v>
      </c>
      <c r="AF118" t="s">
        <v>852</v>
      </c>
      <c r="AJ118" t="s">
        <v>4877</v>
      </c>
      <c r="AK118" s="104">
        <v>46113.445138888892</v>
      </c>
      <c r="AL118">
        <v>440914</v>
      </c>
      <c r="AM118" t="s">
        <v>4728</v>
      </c>
      <c r="AN118" t="s">
        <v>13</v>
      </c>
      <c r="AR118" t="s">
        <v>5920</v>
      </c>
      <c r="AT118" t="s">
        <v>226</v>
      </c>
      <c r="AX118" t="s">
        <v>6688</v>
      </c>
      <c r="AY118" s="104">
        <v>46113.392361111109</v>
      </c>
      <c r="AZ118">
        <v>1297395</v>
      </c>
      <c r="BA118" t="s">
        <v>4761</v>
      </c>
      <c r="BB118" t="s">
        <v>5989</v>
      </c>
      <c r="BF118" t="s">
        <v>5920</v>
      </c>
      <c r="BH118" t="s">
        <v>2510</v>
      </c>
      <c r="BL118" t="s">
        <v>4992</v>
      </c>
      <c r="BM118" s="104">
        <v>46113.474305555559</v>
      </c>
      <c r="BN118">
        <v>468561</v>
      </c>
      <c r="BO118" t="s">
        <v>4728</v>
      </c>
      <c r="BP118" t="s">
        <v>5592</v>
      </c>
      <c r="BT118" t="s">
        <v>5942</v>
      </c>
    </row>
    <row r="119" spans="17:72" x14ac:dyDescent="0.25">
      <c r="Q119" t="s">
        <v>75</v>
      </c>
      <c r="V119" t="s">
        <v>4862</v>
      </c>
      <c r="W119" s="104">
        <v>46113.466666666667</v>
      </c>
      <c r="X119">
        <v>398646</v>
      </c>
      <c r="Y119" t="s">
        <v>4728</v>
      </c>
      <c r="Z119" t="s">
        <v>54</v>
      </c>
      <c r="AD119" t="s">
        <v>4777</v>
      </c>
      <c r="AF119" t="s">
        <v>2265</v>
      </c>
      <c r="AG119" t="s">
        <v>967</v>
      </c>
      <c r="AJ119" t="s">
        <v>4833</v>
      </c>
      <c r="AK119" s="104">
        <v>46113.445138888892</v>
      </c>
      <c r="AL119">
        <v>614789</v>
      </c>
      <c r="AM119" t="s">
        <v>4728</v>
      </c>
      <c r="AN119" t="s">
        <v>5248</v>
      </c>
      <c r="AO119" t="s">
        <v>13</v>
      </c>
      <c r="AR119" t="s">
        <v>6005</v>
      </c>
      <c r="AT119" t="s">
        <v>551</v>
      </c>
      <c r="AU119" t="s">
        <v>1941</v>
      </c>
      <c r="AX119" t="s">
        <v>6954</v>
      </c>
      <c r="AY119" s="104">
        <v>46113.392361111109</v>
      </c>
      <c r="AZ119">
        <v>985641</v>
      </c>
      <c r="BA119" t="s">
        <v>4728</v>
      </c>
      <c r="BB119" t="s">
        <v>5989</v>
      </c>
      <c r="BF119" t="s">
        <v>5942</v>
      </c>
      <c r="BH119" t="s">
        <v>1284</v>
      </c>
      <c r="BL119" t="s">
        <v>6671</v>
      </c>
      <c r="BM119" s="104">
        <v>46113.477777777778</v>
      </c>
      <c r="BN119">
        <v>366505</v>
      </c>
      <c r="BO119" t="s">
        <v>4728</v>
      </c>
      <c r="BP119" t="s">
        <v>5592</v>
      </c>
      <c r="BT119" t="s">
        <v>5950</v>
      </c>
    </row>
    <row r="120" spans="17:72" x14ac:dyDescent="0.25">
      <c r="Q120" t="s">
        <v>349</v>
      </c>
      <c r="R120" t="s">
        <v>77</v>
      </c>
      <c r="V120" t="s">
        <v>4852</v>
      </c>
      <c r="W120" s="104">
        <v>46113.466666666667</v>
      </c>
      <c r="X120">
        <v>794591</v>
      </c>
      <c r="Y120" t="s">
        <v>4728</v>
      </c>
      <c r="Z120" t="s">
        <v>42</v>
      </c>
      <c r="AA120" t="s">
        <v>54</v>
      </c>
      <c r="AD120" t="s">
        <v>4863</v>
      </c>
      <c r="AF120" t="s">
        <v>214</v>
      </c>
      <c r="AJ120" t="s">
        <v>6006</v>
      </c>
      <c r="AK120" s="104">
        <v>46113.445833333331</v>
      </c>
      <c r="AL120">
        <v>296715</v>
      </c>
      <c r="AM120" t="s">
        <v>4728</v>
      </c>
      <c r="AN120" t="s">
        <v>13</v>
      </c>
      <c r="AR120" t="s">
        <v>5938</v>
      </c>
      <c r="AT120" t="s">
        <v>1078</v>
      </c>
      <c r="AX120" t="s">
        <v>4776</v>
      </c>
      <c r="AY120" s="104">
        <v>46113.393750000003</v>
      </c>
      <c r="AZ120">
        <v>258592</v>
      </c>
      <c r="BA120" t="s">
        <v>4728</v>
      </c>
      <c r="BB120" t="s">
        <v>5989</v>
      </c>
      <c r="BF120" t="s">
        <v>5942</v>
      </c>
      <c r="BH120" t="s">
        <v>868</v>
      </c>
      <c r="BL120" t="s">
        <v>5929</v>
      </c>
      <c r="BM120" s="104">
        <v>46113.478472222225</v>
      </c>
      <c r="BN120">
        <v>280328</v>
      </c>
      <c r="BO120" t="s">
        <v>4728</v>
      </c>
      <c r="BP120" t="s">
        <v>5592</v>
      </c>
      <c r="BT120" t="s">
        <v>5931</v>
      </c>
    </row>
    <row r="121" spans="17:72" x14ac:dyDescent="0.25">
      <c r="Q121" t="s">
        <v>250</v>
      </c>
      <c r="V121" t="s">
        <v>4864</v>
      </c>
      <c r="W121" s="104">
        <v>46113.467361111114</v>
      </c>
      <c r="X121">
        <v>254380</v>
      </c>
      <c r="Y121" t="s">
        <v>4728</v>
      </c>
      <c r="Z121" t="s">
        <v>54</v>
      </c>
      <c r="AD121" t="s">
        <v>4781</v>
      </c>
      <c r="AF121" t="s">
        <v>6007</v>
      </c>
      <c r="AG121" t="s">
        <v>637</v>
      </c>
      <c r="AJ121" t="s">
        <v>4848</v>
      </c>
      <c r="AK121" s="104">
        <v>46113.445833333331</v>
      </c>
      <c r="AL121">
        <v>567992</v>
      </c>
      <c r="AM121" t="s">
        <v>4728</v>
      </c>
      <c r="AN121" t="s">
        <v>42</v>
      </c>
      <c r="AO121" t="s">
        <v>13</v>
      </c>
      <c r="AR121" t="s">
        <v>4941</v>
      </c>
      <c r="AT121" t="s">
        <v>223</v>
      </c>
      <c r="AX121" t="s">
        <v>5216</v>
      </c>
      <c r="AY121" s="104">
        <v>46113.393750000003</v>
      </c>
      <c r="AZ121">
        <v>243903</v>
      </c>
      <c r="BA121" t="s">
        <v>4728</v>
      </c>
      <c r="BB121" t="s">
        <v>5989</v>
      </c>
      <c r="BF121" t="s">
        <v>5931</v>
      </c>
      <c r="BH121" t="s">
        <v>226</v>
      </c>
      <c r="BL121" t="s">
        <v>4776</v>
      </c>
      <c r="BM121" s="104">
        <v>46113.478472222225</v>
      </c>
      <c r="BN121">
        <v>980285</v>
      </c>
      <c r="BO121" t="s">
        <v>4728</v>
      </c>
      <c r="BP121" t="s">
        <v>5592</v>
      </c>
      <c r="BT121" t="s">
        <v>5918</v>
      </c>
    </row>
    <row r="122" spans="17:72" x14ac:dyDescent="0.25">
      <c r="Q122" t="s">
        <v>77</v>
      </c>
      <c r="R122" t="s">
        <v>264</v>
      </c>
      <c r="S122" t="s">
        <v>220</v>
      </c>
      <c r="V122" t="s">
        <v>4865</v>
      </c>
      <c r="W122" s="104">
        <v>46113.470833333333</v>
      </c>
      <c r="X122">
        <v>327004</v>
      </c>
      <c r="Y122" t="s">
        <v>4728</v>
      </c>
      <c r="Z122" t="s">
        <v>54</v>
      </c>
      <c r="AA122" t="s">
        <v>4731</v>
      </c>
      <c r="AD122" t="s">
        <v>4866</v>
      </c>
      <c r="AF122" t="s">
        <v>448</v>
      </c>
      <c r="AG122" t="s">
        <v>1706</v>
      </c>
      <c r="AJ122" t="s">
        <v>5506</v>
      </c>
      <c r="AK122" s="104">
        <v>46113.445833333331</v>
      </c>
      <c r="AL122">
        <v>770346</v>
      </c>
      <c r="AM122" t="s">
        <v>4728</v>
      </c>
      <c r="AN122" t="s">
        <v>42</v>
      </c>
      <c r="AO122" t="s">
        <v>13</v>
      </c>
      <c r="AR122" t="s">
        <v>5933</v>
      </c>
      <c r="AT122" t="s">
        <v>232</v>
      </c>
      <c r="AX122" t="s">
        <v>6144</v>
      </c>
      <c r="AY122" s="104">
        <v>46113.395833333336</v>
      </c>
      <c r="AZ122">
        <v>326348</v>
      </c>
      <c r="BA122" t="s">
        <v>4728</v>
      </c>
      <c r="BB122" t="s">
        <v>5989</v>
      </c>
      <c r="BF122" t="s">
        <v>5931</v>
      </c>
      <c r="BH122" t="s">
        <v>2600</v>
      </c>
      <c r="BI122" t="s">
        <v>1688</v>
      </c>
      <c r="BJ122" t="s">
        <v>264</v>
      </c>
      <c r="BK122" t="s">
        <v>220</v>
      </c>
      <c r="BL122" t="s">
        <v>4762</v>
      </c>
      <c r="BM122" s="104">
        <v>46113.481944444444</v>
      </c>
      <c r="BN122">
        <v>909390</v>
      </c>
      <c r="BO122" t="s">
        <v>4761</v>
      </c>
      <c r="BP122" t="s">
        <v>5592</v>
      </c>
      <c r="BQ122" t="s">
        <v>4731</v>
      </c>
      <c r="BT122" t="s">
        <v>8115</v>
      </c>
    </row>
    <row r="123" spans="17:72" x14ac:dyDescent="0.25">
      <c r="Q123" t="s">
        <v>76</v>
      </c>
      <c r="V123" t="s">
        <v>4867</v>
      </c>
      <c r="W123" s="104">
        <v>46113.47152777778</v>
      </c>
      <c r="X123">
        <v>213434</v>
      </c>
      <c r="Y123" t="s">
        <v>4728</v>
      </c>
      <c r="Z123" t="s">
        <v>54</v>
      </c>
      <c r="AD123" t="s">
        <v>4736</v>
      </c>
      <c r="AF123" t="s">
        <v>2510</v>
      </c>
      <c r="AJ123" t="s">
        <v>4877</v>
      </c>
      <c r="AK123" s="104">
        <v>46113.446527777778</v>
      </c>
      <c r="AL123">
        <v>917050</v>
      </c>
      <c r="AM123" t="s">
        <v>4761</v>
      </c>
      <c r="AN123" t="s">
        <v>13</v>
      </c>
      <c r="AR123" t="s">
        <v>5966</v>
      </c>
      <c r="AT123" t="s">
        <v>1688</v>
      </c>
      <c r="AX123" t="s">
        <v>5472</v>
      </c>
      <c r="AY123" s="104">
        <v>46113.395833333336</v>
      </c>
      <c r="AZ123">
        <v>420416</v>
      </c>
      <c r="BA123" t="s">
        <v>4728</v>
      </c>
      <c r="BB123" t="s">
        <v>5989</v>
      </c>
      <c r="BF123" t="s">
        <v>5931</v>
      </c>
      <c r="BH123" t="s">
        <v>1584</v>
      </c>
      <c r="BL123" t="s">
        <v>5013</v>
      </c>
      <c r="BM123" s="104">
        <v>46113.48333333333</v>
      </c>
      <c r="BN123">
        <v>666270</v>
      </c>
      <c r="BO123" t="s">
        <v>4728</v>
      </c>
      <c r="BP123" t="s">
        <v>5592</v>
      </c>
      <c r="BT123" t="s">
        <v>6069</v>
      </c>
    </row>
    <row r="124" spans="17:72" x14ac:dyDescent="0.25">
      <c r="Q124" t="s">
        <v>79</v>
      </c>
      <c r="V124" t="s">
        <v>4868</v>
      </c>
      <c r="W124" s="104">
        <v>46113.47152777778</v>
      </c>
      <c r="X124">
        <v>237486</v>
      </c>
      <c r="Y124" t="s">
        <v>4728</v>
      </c>
      <c r="Z124" t="s">
        <v>54</v>
      </c>
      <c r="AD124" t="s">
        <v>4736</v>
      </c>
      <c r="AF124" t="s">
        <v>2309</v>
      </c>
      <c r="AG124" t="s">
        <v>1076</v>
      </c>
      <c r="AH124" t="s">
        <v>1220</v>
      </c>
      <c r="AJ124" t="s">
        <v>6008</v>
      </c>
      <c r="AK124" s="104">
        <v>46113.447222222225</v>
      </c>
      <c r="AL124">
        <v>579516</v>
      </c>
      <c r="AM124" t="s">
        <v>4761</v>
      </c>
      <c r="AN124" t="s">
        <v>4797</v>
      </c>
      <c r="AO124" t="s">
        <v>5960</v>
      </c>
      <c r="AP124" t="s">
        <v>13</v>
      </c>
      <c r="AR124" t="s">
        <v>6009</v>
      </c>
      <c r="AT124" t="s">
        <v>2403</v>
      </c>
      <c r="AU124" t="s">
        <v>217</v>
      </c>
      <c r="AX124" t="s">
        <v>5782</v>
      </c>
      <c r="AY124" s="104">
        <v>46113.395833333336</v>
      </c>
      <c r="AZ124">
        <v>512836</v>
      </c>
      <c r="BA124" t="s">
        <v>4728</v>
      </c>
      <c r="BB124" t="s">
        <v>5989</v>
      </c>
      <c r="BC124" t="s">
        <v>4731</v>
      </c>
      <c r="BF124" t="s">
        <v>6495</v>
      </c>
      <c r="BH124" t="s">
        <v>205</v>
      </c>
      <c r="BL124" t="s">
        <v>4806</v>
      </c>
      <c r="BM124" s="104">
        <v>46113.48333333333</v>
      </c>
      <c r="BN124">
        <v>871122</v>
      </c>
      <c r="BO124" t="s">
        <v>4728</v>
      </c>
      <c r="BP124" t="s">
        <v>5592</v>
      </c>
      <c r="BT124" t="s">
        <v>5958</v>
      </c>
    </row>
    <row r="125" spans="17:72" x14ac:dyDescent="0.25">
      <c r="Q125" t="s">
        <v>2415</v>
      </c>
      <c r="R125" t="s">
        <v>223</v>
      </c>
      <c r="V125" t="s">
        <v>4869</v>
      </c>
      <c r="W125" s="104">
        <v>46113.47152777778</v>
      </c>
      <c r="X125">
        <v>2694871</v>
      </c>
      <c r="Y125" t="s">
        <v>4761</v>
      </c>
      <c r="Z125" t="s">
        <v>42</v>
      </c>
      <c r="AA125" t="s">
        <v>54</v>
      </c>
      <c r="AD125" t="s">
        <v>4870</v>
      </c>
      <c r="AF125" t="s">
        <v>1507</v>
      </c>
      <c r="AJ125" t="s">
        <v>4879</v>
      </c>
      <c r="AK125" s="104">
        <v>46113.447222222225</v>
      </c>
      <c r="AL125">
        <v>268662</v>
      </c>
      <c r="AM125" t="s">
        <v>4728</v>
      </c>
      <c r="AN125" t="s">
        <v>13</v>
      </c>
      <c r="AR125" t="s">
        <v>5918</v>
      </c>
      <c r="AT125" t="s">
        <v>414</v>
      </c>
      <c r="AX125" t="s">
        <v>5156</v>
      </c>
      <c r="AY125" s="104">
        <v>46113.395833333336</v>
      </c>
      <c r="AZ125">
        <v>1240293</v>
      </c>
      <c r="BA125" t="s">
        <v>4728</v>
      </c>
      <c r="BB125" t="s">
        <v>5989</v>
      </c>
      <c r="BF125" t="s">
        <v>5942</v>
      </c>
      <c r="BH125" t="s">
        <v>241</v>
      </c>
      <c r="BL125" t="s">
        <v>4823</v>
      </c>
      <c r="BM125" s="104">
        <v>46113.484027777777</v>
      </c>
      <c r="BN125">
        <v>301784</v>
      </c>
      <c r="BO125" t="s">
        <v>4728</v>
      </c>
      <c r="BP125" t="s">
        <v>5592</v>
      </c>
      <c r="BT125" t="s">
        <v>5920</v>
      </c>
    </row>
    <row r="126" spans="17:72" x14ac:dyDescent="0.25">
      <c r="Q126" t="s">
        <v>75</v>
      </c>
      <c r="V126" t="s">
        <v>4871</v>
      </c>
      <c r="W126" s="104">
        <v>46113.47152777778</v>
      </c>
      <c r="X126">
        <v>427615</v>
      </c>
      <c r="Y126" t="s">
        <v>4728</v>
      </c>
      <c r="Z126" t="s">
        <v>54</v>
      </c>
      <c r="AD126" t="s">
        <v>4736</v>
      </c>
      <c r="AF126" t="s">
        <v>683</v>
      </c>
      <c r="AJ126" t="s">
        <v>6010</v>
      </c>
      <c r="AK126" s="104">
        <v>46113.447916666664</v>
      </c>
      <c r="AL126">
        <v>895190</v>
      </c>
      <c r="AM126" t="s">
        <v>4728</v>
      </c>
      <c r="AN126" t="s">
        <v>13</v>
      </c>
      <c r="AR126" t="s">
        <v>6004</v>
      </c>
      <c r="AT126" t="s">
        <v>2559</v>
      </c>
      <c r="AX126" t="s">
        <v>4881</v>
      </c>
      <c r="AY126" s="104">
        <v>46113.395833333336</v>
      </c>
      <c r="AZ126">
        <v>156923</v>
      </c>
      <c r="BA126" t="s">
        <v>4761</v>
      </c>
      <c r="BB126" t="s">
        <v>5989</v>
      </c>
      <c r="BF126" t="s">
        <v>5966</v>
      </c>
      <c r="BH126" t="s">
        <v>1391</v>
      </c>
      <c r="BL126" t="s">
        <v>5688</v>
      </c>
      <c r="BM126" s="104">
        <v>46113.484027777777</v>
      </c>
      <c r="BN126">
        <v>373330</v>
      </c>
      <c r="BO126" t="s">
        <v>4728</v>
      </c>
      <c r="BP126" t="s">
        <v>5592</v>
      </c>
      <c r="BT126" t="s">
        <v>5920</v>
      </c>
    </row>
    <row r="127" spans="17:72" x14ac:dyDescent="0.25">
      <c r="Q127" t="s">
        <v>205</v>
      </c>
      <c r="V127" t="s">
        <v>4843</v>
      </c>
      <c r="W127" s="104">
        <v>46113.473611111112</v>
      </c>
      <c r="X127">
        <v>217829</v>
      </c>
      <c r="Y127" t="s">
        <v>4728</v>
      </c>
      <c r="Z127" t="s">
        <v>54</v>
      </c>
      <c r="AD127" t="s">
        <v>4736</v>
      </c>
      <c r="AF127" t="s">
        <v>2561</v>
      </c>
      <c r="AJ127" t="s">
        <v>6011</v>
      </c>
      <c r="AK127" s="104">
        <v>46113.447916666664</v>
      </c>
      <c r="AL127">
        <v>230442</v>
      </c>
      <c r="AM127" t="s">
        <v>4728</v>
      </c>
      <c r="AN127" t="s">
        <v>13</v>
      </c>
      <c r="AR127" t="s">
        <v>5918</v>
      </c>
      <c r="AT127" t="s">
        <v>308</v>
      </c>
      <c r="AX127" t="s">
        <v>4865</v>
      </c>
      <c r="AY127" s="104">
        <v>46113.396527777775</v>
      </c>
      <c r="AZ127">
        <v>500289</v>
      </c>
      <c r="BA127" t="s">
        <v>4728</v>
      </c>
      <c r="BB127" t="s">
        <v>5989</v>
      </c>
      <c r="BF127" t="s">
        <v>5931</v>
      </c>
      <c r="BH127" t="s">
        <v>1507</v>
      </c>
      <c r="BL127" t="s">
        <v>6038</v>
      </c>
      <c r="BM127" s="104">
        <v>46113.484722222223</v>
      </c>
      <c r="BN127">
        <v>566873</v>
      </c>
      <c r="BO127" t="s">
        <v>4728</v>
      </c>
      <c r="BP127" t="s">
        <v>5592</v>
      </c>
      <c r="BT127" t="s">
        <v>5942</v>
      </c>
    </row>
    <row r="128" spans="17:72" x14ac:dyDescent="0.25">
      <c r="Q128" t="s">
        <v>76</v>
      </c>
      <c r="V128" t="s">
        <v>4872</v>
      </c>
      <c r="W128" s="104">
        <v>46113.474999999999</v>
      </c>
      <c r="X128">
        <v>340734</v>
      </c>
      <c r="Y128" t="s">
        <v>4728</v>
      </c>
      <c r="Z128" t="s">
        <v>54</v>
      </c>
      <c r="AD128" t="s">
        <v>4739</v>
      </c>
      <c r="AF128" t="s">
        <v>1584</v>
      </c>
      <c r="AJ128" t="s">
        <v>5083</v>
      </c>
      <c r="AK128" s="104">
        <v>46113.448611111111</v>
      </c>
      <c r="AL128">
        <v>225510</v>
      </c>
      <c r="AM128" t="s">
        <v>4728</v>
      </c>
      <c r="AN128" t="s">
        <v>13</v>
      </c>
      <c r="AR128" t="s">
        <v>5918</v>
      </c>
      <c r="AT128" t="s">
        <v>967</v>
      </c>
      <c r="AX128" t="s">
        <v>5227</v>
      </c>
      <c r="AY128" s="104">
        <v>46113.397222222222</v>
      </c>
      <c r="AZ128">
        <v>559661</v>
      </c>
      <c r="BA128" t="s">
        <v>4728</v>
      </c>
      <c r="BB128" t="s">
        <v>5989</v>
      </c>
      <c r="BF128" t="s">
        <v>5942</v>
      </c>
      <c r="BH128" t="s">
        <v>256</v>
      </c>
      <c r="BL128" t="s">
        <v>4921</v>
      </c>
      <c r="BM128" s="104">
        <v>46113.48541666667</v>
      </c>
      <c r="BN128">
        <v>139436</v>
      </c>
      <c r="BO128" t="s">
        <v>4728</v>
      </c>
      <c r="BP128" t="s">
        <v>5592</v>
      </c>
      <c r="BT128" t="s">
        <v>5925</v>
      </c>
    </row>
    <row r="129" spans="17:72" x14ac:dyDescent="0.25">
      <c r="Q129" t="s">
        <v>79</v>
      </c>
      <c r="V129" t="s">
        <v>4873</v>
      </c>
      <c r="W129" s="104">
        <v>46113.474999999999</v>
      </c>
      <c r="X129">
        <v>334318</v>
      </c>
      <c r="Y129" t="s">
        <v>4728</v>
      </c>
      <c r="Z129" t="s">
        <v>54</v>
      </c>
      <c r="AD129" t="s">
        <v>4736</v>
      </c>
      <c r="AF129" t="s">
        <v>1058</v>
      </c>
      <c r="AG129" t="s">
        <v>226</v>
      </c>
      <c r="AJ129" t="s">
        <v>4926</v>
      </c>
      <c r="AK129" s="104">
        <v>46113.448611111111</v>
      </c>
      <c r="AL129">
        <v>653291</v>
      </c>
      <c r="AM129" t="s">
        <v>4728</v>
      </c>
      <c r="AN129" t="s">
        <v>42</v>
      </c>
      <c r="AO129" t="s">
        <v>13</v>
      </c>
      <c r="AR129" t="s">
        <v>6012</v>
      </c>
      <c r="AT129" t="s">
        <v>1559</v>
      </c>
      <c r="AX129" t="s">
        <v>5216</v>
      </c>
      <c r="AY129" s="104">
        <v>46113.397916666669</v>
      </c>
      <c r="AZ129">
        <v>1071640</v>
      </c>
      <c r="BA129" t="s">
        <v>4728</v>
      </c>
      <c r="BB129" t="s">
        <v>5989</v>
      </c>
      <c r="BF129" t="s">
        <v>5931</v>
      </c>
      <c r="BH129" t="s">
        <v>235</v>
      </c>
      <c r="BL129" t="s">
        <v>4921</v>
      </c>
      <c r="BM129" s="104">
        <v>46113.486805555556</v>
      </c>
      <c r="BN129">
        <v>600954</v>
      </c>
      <c r="BO129" t="s">
        <v>4728</v>
      </c>
      <c r="BP129" t="s">
        <v>5592</v>
      </c>
      <c r="BT129" t="s">
        <v>5931</v>
      </c>
    </row>
    <row r="130" spans="17:72" x14ac:dyDescent="0.25">
      <c r="Q130" t="s">
        <v>256</v>
      </c>
      <c r="V130" t="s">
        <v>4874</v>
      </c>
      <c r="W130" s="104">
        <v>46113.476388888892</v>
      </c>
      <c r="X130">
        <v>245801</v>
      </c>
      <c r="Y130" t="s">
        <v>4728</v>
      </c>
      <c r="Z130" t="s">
        <v>54</v>
      </c>
      <c r="AD130" t="s">
        <v>4736</v>
      </c>
      <c r="AF130" t="s">
        <v>205</v>
      </c>
      <c r="AJ130" t="s">
        <v>4733</v>
      </c>
      <c r="AK130" s="104">
        <v>46113.448611111111</v>
      </c>
      <c r="AL130">
        <v>368742</v>
      </c>
      <c r="AM130" t="s">
        <v>4728</v>
      </c>
      <c r="AN130" t="s">
        <v>13</v>
      </c>
      <c r="AR130" t="s">
        <v>5920</v>
      </c>
      <c r="AT130" t="s">
        <v>432</v>
      </c>
      <c r="AX130" t="s">
        <v>4946</v>
      </c>
      <c r="AY130" s="104">
        <v>46113.397916666669</v>
      </c>
      <c r="AZ130">
        <v>507726</v>
      </c>
      <c r="BA130" t="s">
        <v>4761</v>
      </c>
      <c r="BB130" t="s">
        <v>5989</v>
      </c>
      <c r="BF130" t="s">
        <v>5966</v>
      </c>
      <c r="BH130" t="s">
        <v>2510</v>
      </c>
      <c r="BL130" t="s">
        <v>6087</v>
      </c>
      <c r="BM130" s="104">
        <v>46113.486805555556</v>
      </c>
      <c r="BN130">
        <v>353772</v>
      </c>
      <c r="BO130" t="s">
        <v>4728</v>
      </c>
      <c r="BP130" t="s">
        <v>5592</v>
      </c>
      <c r="BT130" t="s">
        <v>6069</v>
      </c>
    </row>
    <row r="131" spans="17:72" x14ac:dyDescent="0.25">
      <c r="Q131" t="s">
        <v>77</v>
      </c>
      <c r="R131" t="s">
        <v>2345</v>
      </c>
      <c r="S131" t="s">
        <v>264</v>
      </c>
      <c r="T131" t="s">
        <v>1688</v>
      </c>
      <c r="V131" t="s">
        <v>4875</v>
      </c>
      <c r="W131" s="104">
        <v>46113.477083333331</v>
      </c>
      <c r="X131">
        <v>861113</v>
      </c>
      <c r="Y131" t="s">
        <v>4728</v>
      </c>
      <c r="Z131" t="s">
        <v>54</v>
      </c>
      <c r="AA131" t="s">
        <v>4731</v>
      </c>
      <c r="AD131" t="s">
        <v>4876</v>
      </c>
      <c r="AF131" t="s">
        <v>2126</v>
      </c>
      <c r="AG131" t="s">
        <v>868</v>
      </c>
      <c r="AJ131" t="s">
        <v>6013</v>
      </c>
      <c r="AK131" s="104">
        <v>46113.449305555558</v>
      </c>
      <c r="AL131">
        <v>452644</v>
      </c>
      <c r="AM131" t="s">
        <v>4728</v>
      </c>
      <c r="AN131" t="s">
        <v>42</v>
      </c>
      <c r="AO131" t="s">
        <v>13</v>
      </c>
      <c r="AR131" t="s">
        <v>6005</v>
      </c>
      <c r="AT131" t="s">
        <v>72</v>
      </c>
      <c r="AX131" t="s">
        <v>4881</v>
      </c>
      <c r="AY131" s="104">
        <v>46113.397916666669</v>
      </c>
      <c r="AZ131">
        <v>543962</v>
      </c>
      <c r="BA131" t="s">
        <v>4728</v>
      </c>
      <c r="BB131" t="s">
        <v>5989</v>
      </c>
      <c r="BF131" t="s">
        <v>5918</v>
      </c>
      <c r="BH131" t="s">
        <v>1284</v>
      </c>
      <c r="BL131" t="s">
        <v>4929</v>
      </c>
      <c r="BM131" s="104">
        <v>46113.487500000003</v>
      </c>
      <c r="BN131">
        <v>639293</v>
      </c>
      <c r="BO131" t="s">
        <v>4761</v>
      </c>
      <c r="BP131" t="s">
        <v>5592</v>
      </c>
      <c r="BT131" t="s">
        <v>5918</v>
      </c>
    </row>
    <row r="132" spans="17:72" x14ac:dyDescent="0.25">
      <c r="Q132" t="s">
        <v>75</v>
      </c>
      <c r="V132" t="s">
        <v>4877</v>
      </c>
      <c r="W132" s="104">
        <v>46113.478472222225</v>
      </c>
      <c r="X132">
        <v>357027</v>
      </c>
      <c r="Y132" t="s">
        <v>4728</v>
      </c>
      <c r="Z132" t="s">
        <v>54</v>
      </c>
      <c r="AD132" t="s">
        <v>4756</v>
      </c>
      <c r="AF132" t="s">
        <v>2169</v>
      </c>
      <c r="AG132" t="s">
        <v>637</v>
      </c>
      <c r="AJ132" t="s">
        <v>4779</v>
      </c>
      <c r="AK132" s="104">
        <v>46113.449305555558</v>
      </c>
      <c r="AL132">
        <v>504362</v>
      </c>
      <c r="AM132" t="s">
        <v>4728</v>
      </c>
      <c r="AN132" t="s">
        <v>42</v>
      </c>
      <c r="AO132" t="s">
        <v>13</v>
      </c>
      <c r="AR132" t="s">
        <v>4941</v>
      </c>
      <c r="AT132" t="s">
        <v>516</v>
      </c>
      <c r="AX132" t="s">
        <v>5079</v>
      </c>
      <c r="AY132" s="104">
        <v>46113.397916666669</v>
      </c>
      <c r="AZ132">
        <v>325461</v>
      </c>
      <c r="BA132" t="s">
        <v>4728</v>
      </c>
      <c r="BB132" t="s">
        <v>5989</v>
      </c>
      <c r="BF132" t="s">
        <v>5918</v>
      </c>
      <c r="BH132" t="s">
        <v>2600</v>
      </c>
      <c r="BL132" t="s">
        <v>8116</v>
      </c>
      <c r="BM132" s="104">
        <v>46113.488194444442</v>
      </c>
      <c r="BN132">
        <v>134370</v>
      </c>
      <c r="BO132" t="s">
        <v>4728</v>
      </c>
      <c r="BP132" t="s">
        <v>5592</v>
      </c>
      <c r="BT132" t="s">
        <v>5925</v>
      </c>
    </row>
    <row r="133" spans="17:72" x14ac:dyDescent="0.25">
      <c r="Q133" t="s">
        <v>1098</v>
      </c>
      <c r="R133" t="s">
        <v>71</v>
      </c>
      <c r="S133" t="s">
        <v>264</v>
      </c>
      <c r="T133" t="s">
        <v>2345</v>
      </c>
      <c r="V133" t="s">
        <v>4782</v>
      </c>
      <c r="W133" s="104">
        <v>46113.480555555558</v>
      </c>
      <c r="X133">
        <v>1236881</v>
      </c>
      <c r="Y133" t="s">
        <v>4761</v>
      </c>
      <c r="Z133" t="s">
        <v>42</v>
      </c>
      <c r="AA133" t="s">
        <v>54</v>
      </c>
      <c r="AB133" t="s">
        <v>4731</v>
      </c>
      <c r="AD133" t="s">
        <v>4878</v>
      </c>
      <c r="AF133" t="s">
        <v>1284</v>
      </c>
      <c r="AJ133" t="s">
        <v>6014</v>
      </c>
      <c r="AK133" s="104">
        <v>46113.449305555558</v>
      </c>
      <c r="AL133">
        <v>90960</v>
      </c>
      <c r="AM133" t="s">
        <v>4728</v>
      </c>
      <c r="AN133" t="s">
        <v>13</v>
      </c>
      <c r="AR133" t="s">
        <v>4781</v>
      </c>
      <c r="AT133" t="s">
        <v>250</v>
      </c>
      <c r="AX133" t="s">
        <v>7096</v>
      </c>
      <c r="AY133" s="104">
        <v>46113.398611111108</v>
      </c>
      <c r="AZ133">
        <v>148748</v>
      </c>
      <c r="BA133" t="s">
        <v>4728</v>
      </c>
      <c r="BB133" t="s">
        <v>5989</v>
      </c>
      <c r="BF133" t="s">
        <v>5918</v>
      </c>
      <c r="BH133" t="s">
        <v>496</v>
      </c>
      <c r="BL133" t="s">
        <v>5688</v>
      </c>
      <c r="BM133" s="104">
        <v>46113.488888888889</v>
      </c>
      <c r="BN133">
        <v>700676</v>
      </c>
      <c r="BO133" t="s">
        <v>4728</v>
      </c>
      <c r="BP133" t="s">
        <v>5592</v>
      </c>
      <c r="BT133" t="s">
        <v>6117</v>
      </c>
    </row>
    <row r="134" spans="17:72" x14ac:dyDescent="0.25">
      <c r="Q134" t="s">
        <v>241</v>
      </c>
      <c r="V134" t="s">
        <v>4879</v>
      </c>
      <c r="W134" s="104">
        <v>46113.481249999997</v>
      </c>
      <c r="X134">
        <v>3440520</v>
      </c>
      <c r="Y134" t="s">
        <v>4761</v>
      </c>
      <c r="Z134" t="s">
        <v>54</v>
      </c>
      <c r="AD134" t="s">
        <v>4780</v>
      </c>
      <c r="AF134" t="s">
        <v>2051</v>
      </c>
      <c r="AG134" t="s">
        <v>2373</v>
      </c>
      <c r="AJ134" t="s">
        <v>4915</v>
      </c>
      <c r="AK134" s="104">
        <v>46113.450694444444</v>
      </c>
      <c r="AL134">
        <v>969099</v>
      </c>
      <c r="AM134" t="s">
        <v>4761</v>
      </c>
      <c r="AN134" t="s">
        <v>4790</v>
      </c>
      <c r="AO134" t="s">
        <v>13</v>
      </c>
      <c r="AR134" t="s">
        <v>6015</v>
      </c>
      <c r="AT134" t="s">
        <v>551</v>
      </c>
      <c r="AX134" t="s">
        <v>4855</v>
      </c>
      <c r="AY134" s="104">
        <v>46113.398611111108</v>
      </c>
      <c r="AZ134">
        <v>1205636</v>
      </c>
      <c r="BA134" t="s">
        <v>4761</v>
      </c>
      <c r="BB134" t="s">
        <v>5989</v>
      </c>
      <c r="BF134" t="s">
        <v>5966</v>
      </c>
      <c r="BH134" t="s">
        <v>214</v>
      </c>
      <c r="BL134" t="s">
        <v>8116</v>
      </c>
      <c r="BM134" s="104">
        <v>46113.488888888889</v>
      </c>
      <c r="BN134">
        <v>610641</v>
      </c>
      <c r="BO134" t="s">
        <v>4728</v>
      </c>
      <c r="BP134" t="s">
        <v>5592</v>
      </c>
      <c r="BT134" t="s">
        <v>5920</v>
      </c>
    </row>
    <row r="135" spans="17:72" x14ac:dyDescent="0.25">
      <c r="Q135" t="s">
        <v>79</v>
      </c>
      <c r="V135" t="s">
        <v>4836</v>
      </c>
      <c r="W135" s="104">
        <v>46113.481944444444</v>
      </c>
      <c r="X135">
        <v>348331</v>
      </c>
      <c r="Y135" t="s">
        <v>4728</v>
      </c>
      <c r="Z135" t="s">
        <v>54</v>
      </c>
      <c r="AD135" t="s">
        <v>4736</v>
      </c>
      <c r="AF135" t="s">
        <v>2561</v>
      </c>
      <c r="AJ135" t="s">
        <v>4849</v>
      </c>
      <c r="AK135" s="104">
        <v>46113.450694444444</v>
      </c>
      <c r="AL135">
        <v>162243</v>
      </c>
      <c r="AM135" t="s">
        <v>4728</v>
      </c>
      <c r="AN135" t="s">
        <v>13</v>
      </c>
      <c r="AR135" t="s">
        <v>5918</v>
      </c>
      <c r="AT135" t="s">
        <v>1078</v>
      </c>
      <c r="AX135" t="s">
        <v>6193</v>
      </c>
      <c r="AY135" s="104">
        <v>46113.398611111108</v>
      </c>
      <c r="AZ135">
        <v>72063</v>
      </c>
      <c r="BA135" t="s">
        <v>4728</v>
      </c>
      <c r="BB135" t="s">
        <v>5989</v>
      </c>
      <c r="BF135" t="s">
        <v>4781</v>
      </c>
      <c r="BH135" t="s">
        <v>250</v>
      </c>
      <c r="BL135" t="s">
        <v>6247</v>
      </c>
      <c r="BM135" s="104">
        <v>46113.488888888889</v>
      </c>
      <c r="BN135">
        <v>515673</v>
      </c>
      <c r="BO135" t="s">
        <v>4728</v>
      </c>
      <c r="BP135" t="s">
        <v>5592</v>
      </c>
      <c r="BT135" t="s">
        <v>5920</v>
      </c>
    </row>
    <row r="136" spans="17:72" x14ac:dyDescent="0.25">
      <c r="Q136" t="s">
        <v>253</v>
      </c>
      <c r="V136" t="s">
        <v>4880</v>
      </c>
      <c r="W136" s="104">
        <v>46113.48333333333</v>
      </c>
      <c r="X136">
        <v>57014</v>
      </c>
      <c r="Y136" t="s">
        <v>4728</v>
      </c>
      <c r="Z136" t="s">
        <v>54</v>
      </c>
      <c r="AD136" t="s">
        <v>4756</v>
      </c>
      <c r="AF136" t="s">
        <v>2624</v>
      </c>
      <c r="AJ136" t="s">
        <v>6014</v>
      </c>
      <c r="AK136" s="104">
        <v>46113.450694444444</v>
      </c>
      <c r="AL136">
        <v>362558</v>
      </c>
      <c r="AM136" t="s">
        <v>4728</v>
      </c>
      <c r="AN136" t="s">
        <v>13</v>
      </c>
      <c r="AR136" t="s">
        <v>5934</v>
      </c>
      <c r="AT136" t="s">
        <v>2559</v>
      </c>
      <c r="AX136" t="s">
        <v>4922</v>
      </c>
      <c r="AY136" s="104">
        <v>46113.398611111108</v>
      </c>
      <c r="AZ136">
        <v>303438</v>
      </c>
      <c r="BA136" t="s">
        <v>4728</v>
      </c>
      <c r="BB136" t="s">
        <v>5989</v>
      </c>
      <c r="BF136" t="s">
        <v>5931</v>
      </c>
      <c r="BH136" t="s">
        <v>253</v>
      </c>
      <c r="BL136" t="s">
        <v>5630</v>
      </c>
      <c r="BM136" s="104">
        <v>46113.489583333336</v>
      </c>
      <c r="BN136">
        <v>118757</v>
      </c>
      <c r="BO136" t="s">
        <v>4728</v>
      </c>
      <c r="BP136" t="s">
        <v>5592</v>
      </c>
      <c r="BT136" t="s">
        <v>4781</v>
      </c>
    </row>
    <row r="137" spans="17:72" x14ac:dyDescent="0.25">
      <c r="Q137" t="s">
        <v>75</v>
      </c>
      <c r="V137" t="s">
        <v>4881</v>
      </c>
      <c r="W137" s="104">
        <v>46113.48333333333</v>
      </c>
      <c r="X137">
        <v>341467</v>
      </c>
      <c r="Y137" t="s">
        <v>4728</v>
      </c>
      <c r="Z137" t="s">
        <v>54</v>
      </c>
      <c r="AD137" t="s">
        <v>4736</v>
      </c>
      <c r="AF137" t="s">
        <v>2600</v>
      </c>
      <c r="AJ137" t="s">
        <v>6016</v>
      </c>
      <c r="AK137" s="104">
        <v>46113.451388888891</v>
      </c>
      <c r="AL137">
        <v>945392</v>
      </c>
      <c r="AM137" t="s">
        <v>4761</v>
      </c>
      <c r="AN137" t="s">
        <v>13</v>
      </c>
      <c r="AR137" t="s">
        <v>5918</v>
      </c>
      <c r="AT137" t="s">
        <v>223</v>
      </c>
      <c r="AX137" t="s">
        <v>4814</v>
      </c>
      <c r="AY137" s="104">
        <v>46113.398611111108</v>
      </c>
      <c r="AZ137">
        <v>819757</v>
      </c>
      <c r="BA137" t="s">
        <v>4728</v>
      </c>
      <c r="BB137" t="s">
        <v>5989</v>
      </c>
      <c r="BF137" t="s">
        <v>5924</v>
      </c>
      <c r="BH137" t="s">
        <v>241</v>
      </c>
      <c r="BL137" t="s">
        <v>4938</v>
      </c>
      <c r="BM137" s="104">
        <v>46113.490972222222</v>
      </c>
      <c r="BN137">
        <v>147914</v>
      </c>
      <c r="BO137" t="s">
        <v>4728</v>
      </c>
      <c r="BP137" t="s">
        <v>5592</v>
      </c>
      <c r="BT137" t="s">
        <v>5925</v>
      </c>
    </row>
    <row r="138" spans="17:72" x14ac:dyDescent="0.25">
      <c r="Q138" t="s">
        <v>71</v>
      </c>
      <c r="R138" t="s">
        <v>1891</v>
      </c>
      <c r="V138" t="s">
        <v>4880</v>
      </c>
      <c r="W138" s="104">
        <v>46113.484027777777</v>
      </c>
      <c r="X138">
        <v>461408</v>
      </c>
      <c r="Y138" t="s">
        <v>4728</v>
      </c>
      <c r="Z138" t="s">
        <v>54</v>
      </c>
      <c r="AA138" t="s">
        <v>4731</v>
      </c>
      <c r="AD138" t="s">
        <v>4754</v>
      </c>
      <c r="AF138" t="s">
        <v>852</v>
      </c>
      <c r="AJ138" t="s">
        <v>4743</v>
      </c>
      <c r="AK138" s="104">
        <v>46113.451388888891</v>
      </c>
      <c r="AL138">
        <v>308084</v>
      </c>
      <c r="AM138" t="s">
        <v>4728</v>
      </c>
      <c r="AN138" t="s">
        <v>13</v>
      </c>
      <c r="AR138" t="s">
        <v>5920</v>
      </c>
      <c r="AT138" t="s">
        <v>2403</v>
      </c>
      <c r="AX138" t="s">
        <v>6193</v>
      </c>
      <c r="AY138" s="104">
        <v>46113.399305555555</v>
      </c>
      <c r="AZ138">
        <v>991780</v>
      </c>
      <c r="BA138" t="s">
        <v>4761</v>
      </c>
      <c r="BB138" t="s">
        <v>5989</v>
      </c>
      <c r="BF138" t="s">
        <v>5966</v>
      </c>
      <c r="BH138" t="s">
        <v>1584</v>
      </c>
      <c r="BL138" t="s">
        <v>5630</v>
      </c>
      <c r="BM138" s="104">
        <v>46113.490972222222</v>
      </c>
      <c r="BN138">
        <v>471749</v>
      </c>
      <c r="BO138" t="s">
        <v>4728</v>
      </c>
      <c r="BP138" t="s">
        <v>5592</v>
      </c>
      <c r="BT138" t="s">
        <v>5920</v>
      </c>
    </row>
    <row r="139" spans="17:72" x14ac:dyDescent="0.25">
      <c r="Q139" t="s">
        <v>235</v>
      </c>
      <c r="R139" t="s">
        <v>220</v>
      </c>
      <c r="V139" t="s">
        <v>4755</v>
      </c>
      <c r="W139" s="104">
        <v>46113.484027777777</v>
      </c>
      <c r="X139">
        <v>495263</v>
      </c>
      <c r="Y139" t="s">
        <v>4728</v>
      </c>
      <c r="Z139" t="s">
        <v>54</v>
      </c>
      <c r="AA139" t="s">
        <v>4731</v>
      </c>
      <c r="AD139" t="s">
        <v>4750</v>
      </c>
      <c r="AF139" t="s">
        <v>250</v>
      </c>
      <c r="AJ139" t="s">
        <v>4782</v>
      </c>
      <c r="AK139" s="104">
        <v>46113.451388888891</v>
      </c>
      <c r="AL139">
        <v>2107255</v>
      </c>
      <c r="AM139" t="s">
        <v>4761</v>
      </c>
      <c r="AN139" t="s">
        <v>13</v>
      </c>
      <c r="AR139" t="s">
        <v>5966</v>
      </c>
      <c r="AT139" t="s">
        <v>2624</v>
      </c>
      <c r="AX139" t="s">
        <v>6061</v>
      </c>
      <c r="AY139" s="104">
        <v>46113.399305555555</v>
      </c>
      <c r="AZ139">
        <v>216058</v>
      </c>
      <c r="BA139" t="s">
        <v>4728</v>
      </c>
      <c r="BB139" t="s">
        <v>5989</v>
      </c>
      <c r="BF139" t="s">
        <v>5931</v>
      </c>
      <c r="BH139" t="s">
        <v>253</v>
      </c>
      <c r="BL139" t="s">
        <v>6766</v>
      </c>
      <c r="BM139" s="104">
        <v>46113.490972222222</v>
      </c>
      <c r="BN139">
        <v>129361</v>
      </c>
      <c r="BO139" t="s">
        <v>4728</v>
      </c>
      <c r="BP139" t="s">
        <v>5592</v>
      </c>
      <c r="BT139" t="s">
        <v>5925</v>
      </c>
    </row>
    <row r="140" spans="17:72" x14ac:dyDescent="0.25">
      <c r="Q140" t="s">
        <v>72</v>
      </c>
      <c r="V140" t="s">
        <v>4882</v>
      </c>
      <c r="W140" s="104">
        <v>46113.484722222223</v>
      </c>
      <c r="X140">
        <v>560159</v>
      </c>
      <c r="Y140" t="s">
        <v>4728</v>
      </c>
      <c r="Z140" t="s">
        <v>54</v>
      </c>
      <c r="AD140" t="s">
        <v>4780</v>
      </c>
      <c r="AF140" t="s">
        <v>1481</v>
      </c>
      <c r="AJ140" t="s">
        <v>5083</v>
      </c>
      <c r="AK140" s="104">
        <v>46113.45208333333</v>
      </c>
      <c r="AL140">
        <v>517903</v>
      </c>
      <c r="AM140" t="s">
        <v>4728</v>
      </c>
      <c r="AN140" t="s">
        <v>13</v>
      </c>
      <c r="AR140" t="s">
        <v>5958</v>
      </c>
      <c r="AT140" t="s">
        <v>220</v>
      </c>
      <c r="AX140" t="s">
        <v>4763</v>
      </c>
      <c r="AY140" s="104">
        <v>46113.4</v>
      </c>
      <c r="AZ140">
        <v>265591</v>
      </c>
      <c r="BA140" t="s">
        <v>4761</v>
      </c>
      <c r="BB140" t="s">
        <v>5989</v>
      </c>
      <c r="BF140" t="s">
        <v>5966</v>
      </c>
      <c r="BH140" t="s">
        <v>852</v>
      </c>
      <c r="BL140" t="s">
        <v>4938</v>
      </c>
      <c r="BM140" s="104">
        <v>46113.491666666669</v>
      </c>
      <c r="BN140">
        <v>312884</v>
      </c>
      <c r="BO140" t="s">
        <v>4728</v>
      </c>
      <c r="BP140" t="s">
        <v>5592</v>
      </c>
      <c r="BT140" t="s">
        <v>5924</v>
      </c>
    </row>
    <row r="141" spans="17:72" x14ac:dyDescent="0.25">
      <c r="Q141" t="s">
        <v>84</v>
      </c>
      <c r="V141" t="s">
        <v>4883</v>
      </c>
      <c r="W141" s="104">
        <v>46113.48541666667</v>
      </c>
      <c r="X141">
        <v>158257</v>
      </c>
      <c r="Y141" t="s">
        <v>4728</v>
      </c>
      <c r="Z141" t="s">
        <v>54</v>
      </c>
      <c r="AD141" t="s">
        <v>4736</v>
      </c>
      <c r="AF141" t="s">
        <v>1284</v>
      </c>
      <c r="AJ141" t="s">
        <v>4818</v>
      </c>
      <c r="AK141" s="104">
        <v>46113.452777777777</v>
      </c>
      <c r="AL141">
        <v>232866</v>
      </c>
      <c r="AM141" t="s">
        <v>4728</v>
      </c>
      <c r="AN141" t="s">
        <v>13</v>
      </c>
      <c r="AR141" t="s">
        <v>5948</v>
      </c>
      <c r="AT141" t="s">
        <v>432</v>
      </c>
      <c r="AX141" t="s">
        <v>5798</v>
      </c>
      <c r="AY141" s="104">
        <v>46113.400694444441</v>
      </c>
      <c r="AZ141">
        <v>694449</v>
      </c>
      <c r="BA141" t="s">
        <v>4728</v>
      </c>
      <c r="BB141" t="s">
        <v>5989</v>
      </c>
      <c r="BF141" t="s">
        <v>5942</v>
      </c>
      <c r="BH141" t="s">
        <v>2510</v>
      </c>
      <c r="BL141" t="s">
        <v>6766</v>
      </c>
      <c r="BM141" s="104">
        <v>46113.492361111108</v>
      </c>
      <c r="BN141">
        <v>542511</v>
      </c>
      <c r="BO141" t="s">
        <v>4728</v>
      </c>
      <c r="BP141" t="s">
        <v>5592</v>
      </c>
      <c r="BT141" t="s">
        <v>5924</v>
      </c>
    </row>
    <row r="142" spans="17:72" x14ac:dyDescent="0.25">
      <c r="Q142" t="s">
        <v>79</v>
      </c>
      <c r="V142" t="s">
        <v>4884</v>
      </c>
      <c r="W142" s="104">
        <v>46113.486805555556</v>
      </c>
      <c r="X142">
        <v>473038</v>
      </c>
      <c r="Y142" t="s">
        <v>4728</v>
      </c>
      <c r="Z142" t="s">
        <v>54</v>
      </c>
      <c r="AD142" t="s">
        <v>4739</v>
      </c>
      <c r="AF142" t="s">
        <v>2279</v>
      </c>
      <c r="AG142" t="s">
        <v>2357</v>
      </c>
      <c r="AJ142" t="s">
        <v>6017</v>
      </c>
      <c r="AK142" s="104">
        <v>46113.452777777777</v>
      </c>
      <c r="AL142">
        <v>406125</v>
      </c>
      <c r="AM142" t="s">
        <v>4728</v>
      </c>
      <c r="AN142" t="s">
        <v>42</v>
      </c>
      <c r="AO142" t="s">
        <v>13</v>
      </c>
      <c r="AR142" t="s">
        <v>6018</v>
      </c>
      <c r="AT142" t="s">
        <v>232</v>
      </c>
      <c r="AX142" t="s">
        <v>6467</v>
      </c>
      <c r="AY142" s="104">
        <v>46113.400694444441</v>
      </c>
      <c r="AZ142">
        <v>1990205</v>
      </c>
      <c r="BA142" t="s">
        <v>4761</v>
      </c>
      <c r="BB142" t="s">
        <v>5989</v>
      </c>
      <c r="BF142" t="s">
        <v>5966</v>
      </c>
      <c r="BH142" t="s">
        <v>1391</v>
      </c>
      <c r="BI142" t="s">
        <v>264</v>
      </c>
      <c r="BJ142" t="s">
        <v>2345</v>
      </c>
      <c r="BK142" t="s">
        <v>256</v>
      </c>
      <c r="BL142" t="s">
        <v>5467</v>
      </c>
      <c r="BM142" s="104">
        <v>46113.492361111108</v>
      </c>
      <c r="BN142">
        <v>734400</v>
      </c>
      <c r="BO142" t="s">
        <v>4728</v>
      </c>
      <c r="BP142" t="s">
        <v>5592</v>
      </c>
      <c r="BQ142" t="s">
        <v>4731</v>
      </c>
      <c r="BT142" t="s">
        <v>8117</v>
      </c>
    </row>
    <row r="143" spans="17:72" x14ac:dyDescent="0.25">
      <c r="Q143" t="s">
        <v>253</v>
      </c>
      <c r="R143" t="s">
        <v>1891</v>
      </c>
      <c r="V143" t="s">
        <v>4730</v>
      </c>
      <c r="W143" s="104">
        <v>46113.486805555556</v>
      </c>
      <c r="X143">
        <v>437117</v>
      </c>
      <c r="Y143" t="s">
        <v>4728</v>
      </c>
      <c r="Z143" t="s">
        <v>54</v>
      </c>
      <c r="AA143" t="s">
        <v>4731</v>
      </c>
      <c r="AD143" t="s">
        <v>4748</v>
      </c>
      <c r="AF143" t="s">
        <v>2510</v>
      </c>
      <c r="AJ143" t="s">
        <v>6019</v>
      </c>
      <c r="AK143" s="104">
        <v>46113.452777777777</v>
      </c>
      <c r="AL143">
        <v>210485</v>
      </c>
      <c r="AM143" t="s">
        <v>4728</v>
      </c>
      <c r="AN143" t="s">
        <v>13</v>
      </c>
      <c r="AR143" t="s">
        <v>5942</v>
      </c>
      <c r="AT143" t="s">
        <v>226</v>
      </c>
      <c r="AX143" t="s">
        <v>7097</v>
      </c>
      <c r="AY143" s="104">
        <v>46113.400694444441</v>
      </c>
      <c r="AZ143">
        <v>469683</v>
      </c>
      <c r="BA143" t="s">
        <v>4728</v>
      </c>
      <c r="BB143" t="s">
        <v>5989</v>
      </c>
      <c r="BF143" t="s">
        <v>5918</v>
      </c>
      <c r="BH143" t="s">
        <v>1507</v>
      </c>
      <c r="BL143" t="s">
        <v>4839</v>
      </c>
      <c r="BM143" s="104">
        <v>46113.493750000001</v>
      </c>
      <c r="BN143">
        <v>808985</v>
      </c>
      <c r="BO143" t="s">
        <v>4728</v>
      </c>
      <c r="BP143" t="s">
        <v>5592</v>
      </c>
      <c r="BT143" t="s">
        <v>5942</v>
      </c>
    </row>
    <row r="144" spans="17:72" x14ac:dyDescent="0.25">
      <c r="Q144" t="s">
        <v>77</v>
      </c>
      <c r="V144" t="s">
        <v>4885</v>
      </c>
      <c r="W144" s="104">
        <v>46113.488194444442</v>
      </c>
      <c r="X144">
        <v>265051</v>
      </c>
      <c r="Y144" t="s">
        <v>4728</v>
      </c>
      <c r="Z144" t="s">
        <v>54</v>
      </c>
      <c r="AD144" t="s">
        <v>4739</v>
      </c>
      <c r="AF144" t="s">
        <v>2561</v>
      </c>
      <c r="AJ144" t="s">
        <v>4753</v>
      </c>
      <c r="AK144" s="104">
        <v>46113.453472222223</v>
      </c>
      <c r="AL144">
        <v>540947</v>
      </c>
      <c r="AM144" t="s">
        <v>4728</v>
      </c>
      <c r="AN144" t="s">
        <v>13</v>
      </c>
      <c r="AR144" t="s">
        <v>5918</v>
      </c>
      <c r="AT144" t="s">
        <v>71</v>
      </c>
      <c r="AX144" t="s">
        <v>5210</v>
      </c>
      <c r="AY144" s="104">
        <v>46113.400694444441</v>
      </c>
      <c r="AZ144">
        <v>646101</v>
      </c>
      <c r="BA144" t="s">
        <v>4728</v>
      </c>
      <c r="BB144" t="s">
        <v>5989</v>
      </c>
      <c r="BF144" t="s">
        <v>5950</v>
      </c>
      <c r="BH144" t="s">
        <v>241</v>
      </c>
      <c r="BL144" t="s">
        <v>7167</v>
      </c>
      <c r="BM144" s="104">
        <v>46113.493750000001</v>
      </c>
      <c r="BN144">
        <v>143902</v>
      </c>
      <c r="BO144" t="s">
        <v>4728</v>
      </c>
      <c r="BP144" t="s">
        <v>5592</v>
      </c>
      <c r="BT144" t="s">
        <v>5925</v>
      </c>
    </row>
    <row r="145" spans="17:72" x14ac:dyDescent="0.25">
      <c r="Q145" t="s">
        <v>241</v>
      </c>
      <c r="V145" t="s">
        <v>4886</v>
      </c>
      <c r="W145" s="104">
        <v>46113.488194444442</v>
      </c>
      <c r="X145">
        <v>186103</v>
      </c>
      <c r="Y145" t="s">
        <v>4728</v>
      </c>
      <c r="Z145" t="s">
        <v>54</v>
      </c>
      <c r="AD145" t="s">
        <v>4736</v>
      </c>
      <c r="AF145" t="s">
        <v>205</v>
      </c>
      <c r="AJ145" t="s">
        <v>4877</v>
      </c>
      <c r="AK145" s="104">
        <v>46113.453472222223</v>
      </c>
      <c r="AL145">
        <v>313186</v>
      </c>
      <c r="AM145" t="s">
        <v>4728</v>
      </c>
      <c r="AN145" t="s">
        <v>13</v>
      </c>
      <c r="AR145" t="s">
        <v>5942</v>
      </c>
      <c r="AT145" t="s">
        <v>250</v>
      </c>
      <c r="AX145" t="s">
        <v>7098</v>
      </c>
      <c r="AY145" s="104">
        <v>46113.401388888888</v>
      </c>
      <c r="AZ145">
        <v>205186</v>
      </c>
      <c r="BA145" t="s">
        <v>4761</v>
      </c>
      <c r="BB145" t="s">
        <v>5989</v>
      </c>
      <c r="BF145" t="s">
        <v>5966</v>
      </c>
      <c r="BH145" t="s">
        <v>1732</v>
      </c>
      <c r="BL145" t="s">
        <v>4791</v>
      </c>
      <c r="BM145" s="104">
        <v>46113.494444444441</v>
      </c>
      <c r="BN145">
        <v>279374</v>
      </c>
      <c r="BO145" t="s">
        <v>4728</v>
      </c>
      <c r="BP145" t="s">
        <v>5592</v>
      </c>
      <c r="BT145" t="s">
        <v>4781</v>
      </c>
    </row>
    <row r="146" spans="17:72" x14ac:dyDescent="0.25">
      <c r="Q146" t="s">
        <v>75</v>
      </c>
      <c r="V146" t="s">
        <v>4887</v>
      </c>
      <c r="W146" s="104">
        <v>46113.488888888889</v>
      </c>
      <c r="X146">
        <v>479278</v>
      </c>
      <c r="Y146" t="s">
        <v>4728</v>
      </c>
      <c r="Z146" t="s">
        <v>54</v>
      </c>
      <c r="AD146" t="s">
        <v>4736</v>
      </c>
      <c r="AF146" t="s">
        <v>1507</v>
      </c>
      <c r="AJ146" t="s">
        <v>5061</v>
      </c>
      <c r="AK146" s="104">
        <v>46113.45416666667</v>
      </c>
      <c r="AL146">
        <v>140616</v>
      </c>
      <c r="AM146" t="s">
        <v>4728</v>
      </c>
      <c r="AN146" t="s">
        <v>13</v>
      </c>
      <c r="AR146" t="s">
        <v>5942</v>
      </c>
      <c r="AT146" t="s">
        <v>1894</v>
      </c>
      <c r="AX146" t="s">
        <v>4858</v>
      </c>
      <c r="AY146" s="104">
        <v>46113.401388888888</v>
      </c>
      <c r="AZ146">
        <v>105268</v>
      </c>
      <c r="BA146" t="s">
        <v>4728</v>
      </c>
      <c r="BB146" t="s">
        <v>5989</v>
      </c>
      <c r="BF146" t="s">
        <v>5925</v>
      </c>
      <c r="BH146" t="s">
        <v>205</v>
      </c>
      <c r="BL146" t="s">
        <v>4929</v>
      </c>
      <c r="BM146" s="104">
        <v>46113.495138888888</v>
      </c>
      <c r="BN146">
        <v>188723</v>
      </c>
      <c r="BO146" t="s">
        <v>4728</v>
      </c>
      <c r="BP146" t="s">
        <v>5592</v>
      </c>
      <c r="BT146" t="s">
        <v>5920</v>
      </c>
    </row>
    <row r="147" spans="17:72" x14ac:dyDescent="0.25">
      <c r="Q147" t="s">
        <v>84</v>
      </c>
      <c r="V147" t="s">
        <v>4888</v>
      </c>
      <c r="W147" s="104">
        <v>46113.488888888889</v>
      </c>
      <c r="X147">
        <v>286663</v>
      </c>
      <c r="Y147" t="s">
        <v>4728</v>
      </c>
      <c r="Z147" t="s">
        <v>54</v>
      </c>
      <c r="AD147" t="s">
        <v>4739</v>
      </c>
      <c r="AF147" t="s">
        <v>1584</v>
      </c>
      <c r="AJ147" t="s">
        <v>4758</v>
      </c>
      <c r="AK147" s="104">
        <v>46113.454861111109</v>
      </c>
      <c r="AL147">
        <v>610044</v>
      </c>
      <c r="AM147" t="s">
        <v>4728</v>
      </c>
      <c r="AN147" t="s">
        <v>13</v>
      </c>
      <c r="AR147" t="s">
        <v>5918</v>
      </c>
      <c r="AT147" t="s">
        <v>868</v>
      </c>
      <c r="AX147" t="s">
        <v>7099</v>
      </c>
      <c r="AY147" s="104">
        <v>46113.401388888888</v>
      </c>
      <c r="AZ147">
        <v>425707</v>
      </c>
      <c r="BA147" t="s">
        <v>4728</v>
      </c>
      <c r="BB147" t="s">
        <v>5989</v>
      </c>
      <c r="BF147" t="s">
        <v>5931</v>
      </c>
      <c r="BH147" t="s">
        <v>253</v>
      </c>
      <c r="BL147" t="s">
        <v>7167</v>
      </c>
      <c r="BM147" s="104">
        <v>46113.495138888888</v>
      </c>
      <c r="BN147">
        <v>120300</v>
      </c>
      <c r="BO147" t="s">
        <v>4728</v>
      </c>
      <c r="BP147" t="s">
        <v>5592</v>
      </c>
      <c r="BT147" t="s">
        <v>4781</v>
      </c>
    </row>
    <row r="148" spans="17:72" x14ac:dyDescent="0.25">
      <c r="Q148" t="s">
        <v>73</v>
      </c>
      <c r="V148" t="s">
        <v>4877</v>
      </c>
      <c r="W148" s="104">
        <v>46113.489583333336</v>
      </c>
      <c r="X148">
        <v>1170701</v>
      </c>
      <c r="Y148" t="s">
        <v>4728</v>
      </c>
      <c r="Z148" t="s">
        <v>54</v>
      </c>
      <c r="AD148" t="s">
        <v>4739</v>
      </c>
      <c r="AF148" t="s">
        <v>2080</v>
      </c>
      <c r="AG148" t="s">
        <v>1220</v>
      </c>
      <c r="AJ148" t="s">
        <v>4840</v>
      </c>
      <c r="AK148" s="104">
        <v>46113.454861111109</v>
      </c>
      <c r="AL148">
        <v>585349</v>
      </c>
      <c r="AM148" t="s">
        <v>4728</v>
      </c>
      <c r="AN148" t="s">
        <v>5248</v>
      </c>
      <c r="AO148" t="s">
        <v>13</v>
      </c>
      <c r="AR148" t="s">
        <v>6005</v>
      </c>
      <c r="AT148" t="s">
        <v>1078</v>
      </c>
      <c r="AX148" t="s">
        <v>4854</v>
      </c>
      <c r="AY148" s="104">
        <v>46113.401388888888</v>
      </c>
      <c r="AZ148">
        <v>70555</v>
      </c>
      <c r="BA148" t="s">
        <v>4728</v>
      </c>
      <c r="BB148" t="s">
        <v>5989</v>
      </c>
      <c r="BF148" t="s">
        <v>4781</v>
      </c>
      <c r="BH148" t="s">
        <v>235</v>
      </c>
      <c r="BL148" t="s">
        <v>4881</v>
      </c>
      <c r="BM148" s="104">
        <v>46113.495138888888</v>
      </c>
      <c r="BN148">
        <v>525213</v>
      </c>
      <c r="BO148" t="s">
        <v>4728</v>
      </c>
      <c r="BP148" t="s">
        <v>5592</v>
      </c>
      <c r="BT148" t="s">
        <v>6069</v>
      </c>
    </row>
    <row r="149" spans="17:72" x14ac:dyDescent="0.25">
      <c r="Q149" t="s">
        <v>80</v>
      </c>
      <c r="V149" t="s">
        <v>4889</v>
      </c>
      <c r="W149" s="104">
        <v>46113.491666666669</v>
      </c>
      <c r="X149">
        <v>388633</v>
      </c>
      <c r="Y149" t="s">
        <v>4728</v>
      </c>
      <c r="Z149" t="s">
        <v>54</v>
      </c>
      <c r="AD149" t="s">
        <v>4736</v>
      </c>
      <c r="AF149" t="s">
        <v>2132</v>
      </c>
      <c r="AG149" t="s">
        <v>868</v>
      </c>
      <c r="AJ149" t="s">
        <v>4776</v>
      </c>
      <c r="AK149" s="104">
        <v>46113.455555555556</v>
      </c>
      <c r="AL149">
        <v>602936</v>
      </c>
      <c r="AM149" t="s">
        <v>4728</v>
      </c>
      <c r="AN149" t="s">
        <v>42</v>
      </c>
      <c r="AO149" t="s">
        <v>13</v>
      </c>
      <c r="AR149" t="s">
        <v>5937</v>
      </c>
      <c r="AT149" t="s">
        <v>2600</v>
      </c>
      <c r="AX149" t="s">
        <v>4827</v>
      </c>
      <c r="AY149" s="104">
        <v>46113.401388888888</v>
      </c>
      <c r="AZ149">
        <v>413199</v>
      </c>
      <c r="BA149" t="s">
        <v>4728</v>
      </c>
      <c r="BB149" t="s">
        <v>5989</v>
      </c>
      <c r="BF149" t="s">
        <v>5918</v>
      </c>
      <c r="BH149" t="s">
        <v>1391</v>
      </c>
      <c r="BL149" t="s">
        <v>4929</v>
      </c>
      <c r="BM149" s="104">
        <v>46113.49722222222</v>
      </c>
      <c r="BN149">
        <v>148985</v>
      </c>
      <c r="BO149" t="s">
        <v>4728</v>
      </c>
      <c r="BP149" t="s">
        <v>5592</v>
      </c>
      <c r="BT149" t="s">
        <v>5925</v>
      </c>
    </row>
    <row r="150" spans="17:72" x14ac:dyDescent="0.25">
      <c r="Q150" t="s">
        <v>81</v>
      </c>
      <c r="R150" t="s">
        <v>220</v>
      </c>
      <c r="V150" t="s">
        <v>4890</v>
      </c>
      <c r="W150" s="104">
        <v>46113.493055555555</v>
      </c>
      <c r="X150">
        <v>422217</v>
      </c>
      <c r="Y150" t="s">
        <v>4728</v>
      </c>
      <c r="Z150" t="s">
        <v>54</v>
      </c>
      <c r="AA150" t="s">
        <v>4731</v>
      </c>
      <c r="AD150" t="s">
        <v>4750</v>
      </c>
      <c r="AF150" t="s">
        <v>2381</v>
      </c>
      <c r="AG150" t="s">
        <v>868</v>
      </c>
      <c r="AH150" t="s">
        <v>1134</v>
      </c>
      <c r="AJ150" t="s">
        <v>5623</v>
      </c>
      <c r="AK150" s="104">
        <v>46113.457638888889</v>
      </c>
      <c r="AL150">
        <v>3714465</v>
      </c>
      <c r="AM150" t="s">
        <v>4761</v>
      </c>
      <c r="AN150" t="s">
        <v>42</v>
      </c>
      <c r="AO150" t="s">
        <v>13</v>
      </c>
      <c r="AP150" t="s">
        <v>4812</v>
      </c>
      <c r="AR150" t="s">
        <v>6020</v>
      </c>
      <c r="AT150" t="s">
        <v>516</v>
      </c>
      <c r="AX150" t="s">
        <v>4776</v>
      </c>
      <c r="AY150" s="104">
        <v>46113.402083333334</v>
      </c>
      <c r="AZ150">
        <v>237868</v>
      </c>
      <c r="BA150" t="s">
        <v>4728</v>
      </c>
      <c r="BB150" t="s">
        <v>5989</v>
      </c>
      <c r="BF150" t="s">
        <v>4781</v>
      </c>
      <c r="BH150" t="s">
        <v>852</v>
      </c>
      <c r="BL150" t="s">
        <v>7585</v>
      </c>
      <c r="BM150" s="104">
        <v>46113.49722222222</v>
      </c>
      <c r="BN150">
        <v>1099072</v>
      </c>
      <c r="BO150" t="s">
        <v>4761</v>
      </c>
      <c r="BP150" t="s">
        <v>5592</v>
      </c>
      <c r="BT150" t="s">
        <v>5920</v>
      </c>
    </row>
    <row r="151" spans="17:72" x14ac:dyDescent="0.25">
      <c r="Q151" t="s">
        <v>77</v>
      </c>
      <c r="V151" t="s">
        <v>4827</v>
      </c>
      <c r="W151" s="104">
        <v>46113.493750000001</v>
      </c>
      <c r="X151">
        <v>105442</v>
      </c>
      <c r="Y151" t="s">
        <v>4728</v>
      </c>
      <c r="Z151" t="s">
        <v>54</v>
      </c>
      <c r="AD151" t="s">
        <v>4756</v>
      </c>
      <c r="AF151" t="s">
        <v>1768</v>
      </c>
      <c r="AG151" t="s">
        <v>868</v>
      </c>
      <c r="AH151" t="s">
        <v>264</v>
      </c>
      <c r="AJ151" t="s">
        <v>6021</v>
      </c>
      <c r="AK151" s="104">
        <v>46113.457638888889</v>
      </c>
      <c r="AL151">
        <v>2946699</v>
      </c>
      <c r="AM151" t="s">
        <v>4728</v>
      </c>
      <c r="AN151" t="s">
        <v>4787</v>
      </c>
      <c r="AO151" t="s">
        <v>13</v>
      </c>
      <c r="AP151" t="s">
        <v>4731</v>
      </c>
      <c r="AR151" t="s">
        <v>6022</v>
      </c>
      <c r="AT151" t="s">
        <v>1284</v>
      </c>
      <c r="AX151" t="s">
        <v>5970</v>
      </c>
      <c r="AY151" s="104">
        <v>46113.402083333334</v>
      </c>
      <c r="AZ151">
        <v>339960</v>
      </c>
      <c r="BA151" t="s">
        <v>4728</v>
      </c>
      <c r="BB151" t="s">
        <v>5989</v>
      </c>
      <c r="BF151" t="s">
        <v>4781</v>
      </c>
      <c r="BH151" t="s">
        <v>1134</v>
      </c>
      <c r="BL151" t="s">
        <v>4944</v>
      </c>
      <c r="BM151" s="104">
        <v>46113.49722222222</v>
      </c>
      <c r="BN151">
        <v>394183</v>
      </c>
      <c r="BO151" t="s">
        <v>4728</v>
      </c>
      <c r="BP151" t="s">
        <v>5592</v>
      </c>
      <c r="BT151" t="s">
        <v>5931</v>
      </c>
    </row>
    <row r="152" spans="17:72" x14ac:dyDescent="0.25">
      <c r="Q152" t="s">
        <v>79</v>
      </c>
      <c r="V152" t="s">
        <v>4891</v>
      </c>
      <c r="W152" s="104">
        <v>46113.494444444441</v>
      </c>
      <c r="X152">
        <v>564471</v>
      </c>
      <c r="Y152" t="s">
        <v>4728</v>
      </c>
      <c r="Z152" t="s">
        <v>54</v>
      </c>
      <c r="AD152" t="s">
        <v>4739</v>
      </c>
      <c r="AF152" t="s">
        <v>2263</v>
      </c>
      <c r="AG152" t="s">
        <v>75</v>
      </c>
      <c r="AJ152" t="s">
        <v>6023</v>
      </c>
      <c r="AK152" s="104">
        <v>46113.458333333336</v>
      </c>
      <c r="AL152">
        <v>635179</v>
      </c>
      <c r="AM152" t="s">
        <v>4728</v>
      </c>
      <c r="AN152" t="s">
        <v>42</v>
      </c>
      <c r="AO152" t="s">
        <v>13</v>
      </c>
      <c r="AR152" t="s">
        <v>5919</v>
      </c>
      <c r="AT152" t="s">
        <v>2624</v>
      </c>
      <c r="AX152" t="s">
        <v>5660</v>
      </c>
      <c r="AY152" s="104">
        <v>46113.402083333334</v>
      </c>
      <c r="AZ152">
        <v>535989</v>
      </c>
      <c r="BA152" t="s">
        <v>4728</v>
      </c>
      <c r="BB152" t="s">
        <v>5989</v>
      </c>
      <c r="BF152" t="s">
        <v>5931</v>
      </c>
      <c r="BH152" t="s">
        <v>241</v>
      </c>
      <c r="BI152" t="s">
        <v>264</v>
      </c>
      <c r="BJ152" t="s">
        <v>1688</v>
      </c>
      <c r="BL152" t="s">
        <v>4929</v>
      </c>
      <c r="BM152" s="104">
        <v>46113.498611111114</v>
      </c>
      <c r="BN152">
        <v>1686059</v>
      </c>
      <c r="BO152" t="s">
        <v>4761</v>
      </c>
      <c r="BP152" t="s">
        <v>5592</v>
      </c>
      <c r="BQ152" t="s">
        <v>4731</v>
      </c>
      <c r="BT152" t="s">
        <v>8118</v>
      </c>
    </row>
    <row r="153" spans="17:72" x14ac:dyDescent="0.25">
      <c r="Q153" t="s">
        <v>84</v>
      </c>
      <c r="V153" t="s">
        <v>4892</v>
      </c>
      <c r="W153" s="104">
        <v>46113.495138888888</v>
      </c>
      <c r="X153">
        <v>107205</v>
      </c>
      <c r="Y153" t="s">
        <v>4728</v>
      </c>
      <c r="Z153" t="s">
        <v>54</v>
      </c>
      <c r="AD153" t="s">
        <v>4736</v>
      </c>
      <c r="AF153" t="s">
        <v>965</v>
      </c>
      <c r="AG153" t="s">
        <v>1481</v>
      </c>
      <c r="AJ153" t="s">
        <v>5582</v>
      </c>
      <c r="AK153" s="104">
        <v>46113.459027777775</v>
      </c>
      <c r="AL153">
        <v>1382678</v>
      </c>
      <c r="AM153" t="s">
        <v>4761</v>
      </c>
      <c r="AN153" t="s">
        <v>4797</v>
      </c>
      <c r="AO153" t="s">
        <v>13</v>
      </c>
      <c r="AR153" t="s">
        <v>6024</v>
      </c>
      <c r="AT153" t="s">
        <v>220</v>
      </c>
      <c r="AX153" t="s">
        <v>4858</v>
      </c>
      <c r="AY153" s="104">
        <v>46113.402083333334</v>
      </c>
      <c r="AZ153">
        <v>213200</v>
      </c>
      <c r="BA153" t="s">
        <v>4728</v>
      </c>
      <c r="BB153" t="s">
        <v>5989</v>
      </c>
      <c r="BF153" t="s">
        <v>5942</v>
      </c>
      <c r="BH153" t="s">
        <v>214</v>
      </c>
      <c r="BL153" t="s">
        <v>6585</v>
      </c>
      <c r="BM153" s="104">
        <v>46113.498611111114</v>
      </c>
      <c r="BN153">
        <v>1470441</v>
      </c>
      <c r="BO153" t="s">
        <v>4728</v>
      </c>
      <c r="BP153" t="s">
        <v>5592</v>
      </c>
      <c r="BT153" t="s">
        <v>5920</v>
      </c>
    </row>
    <row r="154" spans="17:72" x14ac:dyDescent="0.25">
      <c r="Q154" t="s">
        <v>76</v>
      </c>
      <c r="V154" t="s">
        <v>4893</v>
      </c>
      <c r="W154" s="104">
        <v>46113.495138888888</v>
      </c>
      <c r="X154">
        <v>336820</v>
      </c>
      <c r="Y154" t="s">
        <v>4728</v>
      </c>
      <c r="Z154" t="s">
        <v>54</v>
      </c>
      <c r="AD154" t="s">
        <v>4772</v>
      </c>
      <c r="AF154" t="s">
        <v>644</v>
      </c>
      <c r="AG154" t="s">
        <v>2624</v>
      </c>
      <c r="AJ154" t="s">
        <v>4733</v>
      </c>
      <c r="AK154" s="104">
        <v>46113.459722222222</v>
      </c>
      <c r="AL154">
        <v>1101563</v>
      </c>
      <c r="AM154" t="s">
        <v>4728</v>
      </c>
      <c r="AN154" t="s">
        <v>42</v>
      </c>
      <c r="AO154" t="s">
        <v>13</v>
      </c>
      <c r="AR154" t="s">
        <v>6025</v>
      </c>
      <c r="AT154" t="s">
        <v>2559</v>
      </c>
      <c r="AX154" t="s">
        <v>4854</v>
      </c>
      <c r="AY154" s="104">
        <v>46113.402083333334</v>
      </c>
      <c r="AZ154">
        <v>382861</v>
      </c>
      <c r="BA154" t="s">
        <v>4728</v>
      </c>
      <c r="BB154" t="s">
        <v>5989</v>
      </c>
      <c r="BF154" t="s">
        <v>5942</v>
      </c>
      <c r="BH154" t="s">
        <v>1584</v>
      </c>
      <c r="BL154" t="s">
        <v>4733</v>
      </c>
      <c r="BM154" s="104">
        <v>46113.499305555553</v>
      </c>
      <c r="BN154">
        <v>489956</v>
      </c>
      <c r="BO154" t="s">
        <v>4728</v>
      </c>
      <c r="BP154" t="s">
        <v>5592</v>
      </c>
      <c r="BT154" t="s">
        <v>6069</v>
      </c>
    </row>
    <row r="155" spans="17:72" x14ac:dyDescent="0.25">
      <c r="Q155" t="s">
        <v>72</v>
      </c>
      <c r="V155" t="s">
        <v>4894</v>
      </c>
      <c r="W155" s="104">
        <v>46113.495138888888</v>
      </c>
      <c r="X155">
        <v>431567</v>
      </c>
      <c r="Y155" t="s">
        <v>4728</v>
      </c>
      <c r="Z155" t="s">
        <v>54</v>
      </c>
      <c r="AD155" t="s">
        <v>4780</v>
      </c>
      <c r="AF155" t="s">
        <v>2207</v>
      </c>
      <c r="AG155" t="s">
        <v>637</v>
      </c>
      <c r="AJ155" t="s">
        <v>5300</v>
      </c>
      <c r="AK155" s="104">
        <v>46113.460416666669</v>
      </c>
      <c r="AL155">
        <v>170854</v>
      </c>
      <c r="AM155" t="s">
        <v>4728</v>
      </c>
      <c r="AN155" t="s">
        <v>4790</v>
      </c>
      <c r="AO155" t="s">
        <v>13</v>
      </c>
      <c r="AR155" t="s">
        <v>4941</v>
      </c>
      <c r="AT155" t="s">
        <v>308</v>
      </c>
      <c r="AX155" t="s">
        <v>7100</v>
      </c>
      <c r="AY155" s="104">
        <v>46113.402777777781</v>
      </c>
      <c r="AZ155">
        <v>483723</v>
      </c>
      <c r="BA155" t="s">
        <v>4728</v>
      </c>
      <c r="BB155" t="s">
        <v>5989</v>
      </c>
      <c r="BF155" t="s">
        <v>5942</v>
      </c>
      <c r="BH155" t="s">
        <v>496</v>
      </c>
      <c r="BL155" t="s">
        <v>4763</v>
      </c>
      <c r="BM155" s="104">
        <v>46113.5</v>
      </c>
      <c r="BN155">
        <v>926373</v>
      </c>
      <c r="BO155" t="s">
        <v>4728</v>
      </c>
      <c r="BP155" t="s">
        <v>5592</v>
      </c>
      <c r="BT155" t="s">
        <v>5927</v>
      </c>
    </row>
    <row r="156" spans="17:72" x14ac:dyDescent="0.25">
      <c r="Q156" t="s">
        <v>81</v>
      </c>
      <c r="V156" t="s">
        <v>4895</v>
      </c>
      <c r="W156" s="104">
        <v>46113.495833333334</v>
      </c>
      <c r="X156">
        <v>270972</v>
      </c>
      <c r="Y156" t="s">
        <v>4728</v>
      </c>
      <c r="Z156" t="s">
        <v>54</v>
      </c>
      <c r="AD156" t="s">
        <v>4772</v>
      </c>
      <c r="AF156" t="s">
        <v>852</v>
      </c>
      <c r="AJ156" t="s">
        <v>5061</v>
      </c>
      <c r="AK156" s="104">
        <v>46113.460416666669</v>
      </c>
      <c r="AL156">
        <v>557088</v>
      </c>
      <c r="AM156" t="s">
        <v>4761</v>
      </c>
      <c r="AN156" t="s">
        <v>13</v>
      </c>
      <c r="AR156" t="s">
        <v>5934</v>
      </c>
      <c r="AT156" t="s">
        <v>1894</v>
      </c>
      <c r="AX156" t="s">
        <v>4833</v>
      </c>
      <c r="AY156" s="104">
        <v>46113.402777777781</v>
      </c>
      <c r="AZ156">
        <v>378701</v>
      </c>
      <c r="BA156" t="s">
        <v>4728</v>
      </c>
      <c r="BB156" t="s">
        <v>5989</v>
      </c>
      <c r="BF156" t="s">
        <v>5942</v>
      </c>
      <c r="BH156" t="s">
        <v>1732</v>
      </c>
      <c r="BL156" t="s">
        <v>6290</v>
      </c>
      <c r="BM156" s="104">
        <v>46113.5</v>
      </c>
      <c r="BN156">
        <v>144974</v>
      </c>
      <c r="BO156" t="s">
        <v>4728</v>
      </c>
      <c r="BP156" t="s">
        <v>5592</v>
      </c>
      <c r="BT156" t="s">
        <v>4781</v>
      </c>
    </row>
    <row r="157" spans="17:72" x14ac:dyDescent="0.25">
      <c r="Q157" t="s">
        <v>75</v>
      </c>
      <c r="R157" t="s">
        <v>2345</v>
      </c>
      <c r="V157" t="s">
        <v>4896</v>
      </c>
      <c r="W157" s="104">
        <v>46113.496527777781</v>
      </c>
      <c r="X157">
        <v>487661</v>
      </c>
      <c r="Y157" t="s">
        <v>4728</v>
      </c>
      <c r="Z157" t="s">
        <v>54</v>
      </c>
      <c r="AA157" t="s">
        <v>4731</v>
      </c>
      <c r="AD157" t="s">
        <v>4897</v>
      </c>
      <c r="AF157" t="s">
        <v>838</v>
      </c>
      <c r="AG157" t="s">
        <v>1706</v>
      </c>
      <c r="AJ157" t="s">
        <v>4743</v>
      </c>
      <c r="AK157" s="104">
        <v>46113.460416666669</v>
      </c>
      <c r="AL157">
        <v>1552001</v>
      </c>
      <c r="AM157" t="s">
        <v>4761</v>
      </c>
      <c r="AN157" t="s">
        <v>42</v>
      </c>
      <c r="AO157" t="s">
        <v>13</v>
      </c>
      <c r="AR157" t="s">
        <v>5980</v>
      </c>
      <c r="AT157" t="s">
        <v>214</v>
      </c>
      <c r="AX157" t="s">
        <v>4763</v>
      </c>
      <c r="AY157" s="104">
        <v>46113.402777777781</v>
      </c>
      <c r="AZ157">
        <v>897782</v>
      </c>
      <c r="BA157" t="s">
        <v>4761</v>
      </c>
      <c r="BB157" t="s">
        <v>5989</v>
      </c>
      <c r="BF157" t="s">
        <v>5920</v>
      </c>
      <c r="BH157" t="s">
        <v>250</v>
      </c>
      <c r="BL157" t="s">
        <v>7660</v>
      </c>
      <c r="BM157" s="104">
        <v>46113.501388888886</v>
      </c>
      <c r="BN157">
        <v>783613</v>
      </c>
      <c r="BO157" t="s">
        <v>4728</v>
      </c>
      <c r="BP157" t="s">
        <v>5592</v>
      </c>
      <c r="BT157" t="s">
        <v>5920</v>
      </c>
    </row>
    <row r="158" spans="17:72" x14ac:dyDescent="0.25">
      <c r="Q158" t="s">
        <v>77</v>
      </c>
      <c r="V158" t="s">
        <v>4898</v>
      </c>
      <c r="W158" s="104">
        <v>46113.497916666667</v>
      </c>
      <c r="X158">
        <v>193469</v>
      </c>
      <c r="Y158" t="s">
        <v>4728</v>
      </c>
      <c r="Z158" t="s">
        <v>54</v>
      </c>
      <c r="AD158" t="s">
        <v>4781</v>
      </c>
      <c r="AF158" t="s">
        <v>2166</v>
      </c>
      <c r="AG158" t="s">
        <v>2357</v>
      </c>
      <c r="AJ158" t="s">
        <v>5065</v>
      </c>
      <c r="AK158" s="104">
        <v>46113.461111111108</v>
      </c>
      <c r="AL158">
        <v>183609</v>
      </c>
      <c r="AM158" t="s">
        <v>4728</v>
      </c>
      <c r="AN158" t="s">
        <v>42</v>
      </c>
      <c r="AO158" t="s">
        <v>13</v>
      </c>
      <c r="AR158" t="s">
        <v>6026</v>
      </c>
      <c r="AT158" t="s">
        <v>1078</v>
      </c>
      <c r="AX158" t="s">
        <v>4776</v>
      </c>
      <c r="AY158" s="104">
        <v>46113.402777777781</v>
      </c>
      <c r="AZ158">
        <v>64002</v>
      </c>
      <c r="BA158" t="s">
        <v>4728</v>
      </c>
      <c r="BB158" t="s">
        <v>5989</v>
      </c>
      <c r="BF158" t="s">
        <v>4781</v>
      </c>
      <c r="BH158" t="s">
        <v>1732</v>
      </c>
      <c r="BL158" t="s">
        <v>4839</v>
      </c>
      <c r="BM158" s="104">
        <v>46113.50277777778</v>
      </c>
      <c r="BN158">
        <v>207349</v>
      </c>
      <c r="BO158" t="s">
        <v>4728</v>
      </c>
      <c r="BP158" t="s">
        <v>5592</v>
      </c>
      <c r="BT158" t="s">
        <v>4781</v>
      </c>
    </row>
    <row r="159" spans="17:72" x14ac:dyDescent="0.25">
      <c r="Q159" t="s">
        <v>71</v>
      </c>
      <c r="V159" t="s">
        <v>4899</v>
      </c>
      <c r="W159" s="104">
        <v>46113.499305555553</v>
      </c>
      <c r="X159">
        <v>400764</v>
      </c>
      <c r="Y159" t="s">
        <v>4728</v>
      </c>
      <c r="Z159" t="s">
        <v>54</v>
      </c>
      <c r="AD159" t="s">
        <v>4752</v>
      </c>
      <c r="AF159" t="s">
        <v>76</v>
      </c>
      <c r="AJ159" t="s">
        <v>5061</v>
      </c>
      <c r="AK159" s="104">
        <v>46113.462500000001</v>
      </c>
      <c r="AL159">
        <v>570317</v>
      </c>
      <c r="AM159" t="s">
        <v>4728</v>
      </c>
      <c r="AN159" t="s">
        <v>13</v>
      </c>
      <c r="AR159" t="s">
        <v>5920</v>
      </c>
      <c r="AT159" t="s">
        <v>551</v>
      </c>
      <c r="AX159" t="s">
        <v>5974</v>
      </c>
      <c r="AY159" s="104">
        <v>46113.402777777781</v>
      </c>
      <c r="AZ159">
        <v>214112</v>
      </c>
      <c r="BA159" t="s">
        <v>4728</v>
      </c>
      <c r="BB159" t="s">
        <v>5989</v>
      </c>
      <c r="BF159" t="s">
        <v>5918</v>
      </c>
      <c r="BH159" t="s">
        <v>205</v>
      </c>
      <c r="BI159" t="s">
        <v>2345</v>
      </c>
      <c r="BL159" t="s">
        <v>4864</v>
      </c>
      <c r="BM159" s="104">
        <v>46113.504166666666</v>
      </c>
      <c r="BN159">
        <v>720666</v>
      </c>
      <c r="BO159" t="s">
        <v>4728</v>
      </c>
      <c r="BP159" t="s">
        <v>5592</v>
      </c>
      <c r="BQ159" t="s">
        <v>4731</v>
      </c>
      <c r="BT159" t="s">
        <v>8119</v>
      </c>
    </row>
    <row r="160" spans="17:72" x14ac:dyDescent="0.25">
      <c r="Q160" t="s">
        <v>80</v>
      </c>
      <c r="V160" t="s">
        <v>4753</v>
      </c>
      <c r="W160" s="104">
        <v>46113.499305555553</v>
      </c>
      <c r="X160">
        <v>336660</v>
      </c>
      <c r="Y160" t="s">
        <v>4728</v>
      </c>
      <c r="Z160" t="s">
        <v>54</v>
      </c>
      <c r="AD160" t="s">
        <v>4736</v>
      </c>
      <c r="AF160" t="s">
        <v>764</v>
      </c>
      <c r="AG160" t="s">
        <v>2373</v>
      </c>
      <c r="AJ160" t="s">
        <v>5065</v>
      </c>
      <c r="AK160" s="104">
        <v>46113.463194444441</v>
      </c>
      <c r="AL160">
        <v>831842</v>
      </c>
      <c r="AM160" t="s">
        <v>4728</v>
      </c>
      <c r="AN160" t="s">
        <v>42</v>
      </c>
      <c r="AO160" t="s">
        <v>13</v>
      </c>
      <c r="AR160" t="s">
        <v>6027</v>
      </c>
      <c r="AT160" t="s">
        <v>1507</v>
      </c>
      <c r="AX160" t="s">
        <v>4774</v>
      </c>
      <c r="AY160" s="104">
        <v>46113.40347222222</v>
      </c>
      <c r="AZ160">
        <v>1309652</v>
      </c>
      <c r="BA160" t="s">
        <v>4761</v>
      </c>
      <c r="BB160" t="s">
        <v>5989</v>
      </c>
      <c r="BF160" t="s">
        <v>5942</v>
      </c>
      <c r="BH160" t="s">
        <v>1507</v>
      </c>
      <c r="BL160" t="s">
        <v>5061</v>
      </c>
      <c r="BM160" s="104">
        <v>46113.504166666666</v>
      </c>
      <c r="BN160">
        <v>2067281</v>
      </c>
      <c r="BO160" t="s">
        <v>4761</v>
      </c>
      <c r="BP160" t="s">
        <v>5592</v>
      </c>
      <c r="BT160" t="s">
        <v>5942</v>
      </c>
    </row>
    <row r="161" spans="17:72" x14ac:dyDescent="0.25">
      <c r="Q161" t="s">
        <v>81</v>
      </c>
      <c r="R161" t="s">
        <v>2197</v>
      </c>
      <c r="V161" t="s">
        <v>4900</v>
      </c>
      <c r="W161" s="104">
        <v>46113.500694444447</v>
      </c>
      <c r="X161">
        <v>614124</v>
      </c>
      <c r="Y161" t="s">
        <v>4728</v>
      </c>
      <c r="Z161" t="s">
        <v>54</v>
      </c>
      <c r="AA161" t="s">
        <v>4731</v>
      </c>
      <c r="AD161" t="s">
        <v>4760</v>
      </c>
      <c r="AF161" t="s">
        <v>852</v>
      </c>
      <c r="AJ161" t="s">
        <v>4755</v>
      </c>
      <c r="AK161" s="104">
        <v>46113.463888888888</v>
      </c>
      <c r="AL161">
        <v>2346055</v>
      </c>
      <c r="AM161" t="s">
        <v>4728</v>
      </c>
      <c r="AN161" t="s">
        <v>13</v>
      </c>
      <c r="AR161" t="s">
        <v>5942</v>
      </c>
      <c r="AT161" t="s">
        <v>1941</v>
      </c>
      <c r="AX161" t="s">
        <v>4921</v>
      </c>
      <c r="AY161" s="104">
        <v>46113.40347222222</v>
      </c>
      <c r="AZ161">
        <v>781956</v>
      </c>
      <c r="BA161" t="s">
        <v>4728</v>
      </c>
      <c r="BB161" t="s">
        <v>5989</v>
      </c>
      <c r="BF161" t="s">
        <v>5942</v>
      </c>
      <c r="BH161" t="s">
        <v>2624</v>
      </c>
      <c r="BL161" t="s">
        <v>4946</v>
      </c>
      <c r="BM161" s="104">
        <v>46113.504861111112</v>
      </c>
      <c r="BN161">
        <v>279702</v>
      </c>
      <c r="BO161" t="s">
        <v>4728</v>
      </c>
      <c r="BP161" t="s">
        <v>5592</v>
      </c>
      <c r="BT161" t="s">
        <v>5931</v>
      </c>
    </row>
    <row r="162" spans="17:72" x14ac:dyDescent="0.25">
      <c r="Q162" t="s">
        <v>76</v>
      </c>
      <c r="R162" t="s">
        <v>2345</v>
      </c>
      <c r="S162" t="s">
        <v>1132</v>
      </c>
      <c r="V162" t="s">
        <v>4901</v>
      </c>
      <c r="W162" s="104">
        <v>46113.502083333333</v>
      </c>
      <c r="X162">
        <v>539837</v>
      </c>
      <c r="Y162" t="s">
        <v>4728</v>
      </c>
      <c r="Z162" t="s">
        <v>54</v>
      </c>
      <c r="AA162" t="s">
        <v>4731</v>
      </c>
      <c r="AD162" t="s">
        <v>4902</v>
      </c>
      <c r="AF162" t="s">
        <v>1584</v>
      </c>
      <c r="AJ162" t="s">
        <v>5078</v>
      </c>
      <c r="AK162" s="104">
        <v>46113.464583333334</v>
      </c>
      <c r="AL162">
        <v>228695</v>
      </c>
      <c r="AM162" t="s">
        <v>4728</v>
      </c>
      <c r="AN162" t="s">
        <v>13</v>
      </c>
      <c r="AR162" t="s">
        <v>5931</v>
      </c>
      <c r="AT162" t="s">
        <v>232</v>
      </c>
      <c r="AX162" t="s">
        <v>5669</v>
      </c>
      <c r="AY162" s="104">
        <v>46113.404861111114</v>
      </c>
      <c r="AZ162">
        <v>494825</v>
      </c>
      <c r="BA162" t="s">
        <v>4728</v>
      </c>
      <c r="BB162" t="s">
        <v>5989</v>
      </c>
      <c r="BF162" t="s">
        <v>5931</v>
      </c>
      <c r="BH162" t="s">
        <v>1391</v>
      </c>
      <c r="BL162" t="s">
        <v>5334</v>
      </c>
      <c r="BM162" s="104">
        <v>46113.505555555559</v>
      </c>
      <c r="BN162">
        <v>508850</v>
      </c>
      <c r="BO162" t="s">
        <v>4728</v>
      </c>
      <c r="BP162" t="s">
        <v>5592</v>
      </c>
      <c r="BT162" t="s">
        <v>5931</v>
      </c>
    </row>
    <row r="163" spans="17:72" x14ac:dyDescent="0.25">
      <c r="Q163" t="s">
        <v>77</v>
      </c>
      <c r="R163" t="s">
        <v>1078</v>
      </c>
      <c r="V163" t="s">
        <v>4903</v>
      </c>
      <c r="W163" s="104">
        <v>46113.50277777778</v>
      </c>
      <c r="X163">
        <v>1652794</v>
      </c>
      <c r="Y163" t="s">
        <v>4728</v>
      </c>
      <c r="Z163" t="s">
        <v>54</v>
      </c>
      <c r="AA163" t="s">
        <v>13</v>
      </c>
      <c r="AD163" t="s">
        <v>4904</v>
      </c>
      <c r="AF163" t="s">
        <v>2600</v>
      </c>
      <c r="AJ163" t="s">
        <v>5988</v>
      </c>
      <c r="AK163" s="104">
        <v>46113.465277777781</v>
      </c>
      <c r="AL163">
        <v>82026</v>
      </c>
      <c r="AM163" t="s">
        <v>4728</v>
      </c>
      <c r="AN163" t="s">
        <v>13</v>
      </c>
      <c r="AR163" t="s">
        <v>5925</v>
      </c>
      <c r="AT163" t="s">
        <v>967</v>
      </c>
      <c r="AX163" t="s">
        <v>4877</v>
      </c>
      <c r="AY163" s="104">
        <v>46113.404861111114</v>
      </c>
      <c r="AZ163">
        <v>420549</v>
      </c>
      <c r="BA163" t="s">
        <v>4728</v>
      </c>
      <c r="BB163" t="s">
        <v>5989</v>
      </c>
      <c r="BF163" t="s">
        <v>5925</v>
      </c>
      <c r="BH163" t="s">
        <v>1732</v>
      </c>
      <c r="BL163" t="s">
        <v>4796</v>
      </c>
      <c r="BM163" s="104">
        <v>46113.508333333331</v>
      </c>
      <c r="BN163">
        <v>226236</v>
      </c>
      <c r="BO163" t="s">
        <v>4728</v>
      </c>
      <c r="BP163" t="s">
        <v>5592</v>
      </c>
      <c r="BT163" t="s">
        <v>5948</v>
      </c>
    </row>
    <row r="164" spans="17:72" x14ac:dyDescent="0.25">
      <c r="Q164" t="s">
        <v>2309</v>
      </c>
      <c r="R164" t="s">
        <v>235</v>
      </c>
      <c r="V164" t="s">
        <v>4820</v>
      </c>
      <c r="W164" s="104">
        <v>46113.504861111112</v>
      </c>
      <c r="X164">
        <v>496045</v>
      </c>
      <c r="Y164" t="s">
        <v>4761</v>
      </c>
      <c r="Z164" t="s">
        <v>4841</v>
      </c>
      <c r="AA164" t="s">
        <v>54</v>
      </c>
      <c r="AD164" t="s">
        <v>4905</v>
      </c>
      <c r="AF164" t="s">
        <v>256</v>
      </c>
      <c r="AJ164" t="s">
        <v>4836</v>
      </c>
      <c r="AK164" s="104">
        <v>46113.465277777781</v>
      </c>
      <c r="AL164">
        <v>791940</v>
      </c>
      <c r="AM164" t="s">
        <v>4728</v>
      </c>
      <c r="AN164" t="s">
        <v>13</v>
      </c>
      <c r="AR164" t="s">
        <v>5958</v>
      </c>
      <c r="AT164" t="s">
        <v>1078</v>
      </c>
      <c r="AX164" t="s">
        <v>6931</v>
      </c>
      <c r="AY164" s="104">
        <v>46113.404861111114</v>
      </c>
      <c r="AZ164">
        <v>79744</v>
      </c>
      <c r="BA164" t="s">
        <v>4728</v>
      </c>
      <c r="BB164" t="s">
        <v>5989</v>
      </c>
      <c r="BF164" t="s">
        <v>4781</v>
      </c>
      <c r="BH164" t="s">
        <v>1132</v>
      </c>
      <c r="BL164" t="s">
        <v>5861</v>
      </c>
      <c r="BM164" s="104">
        <v>46113.509027777778</v>
      </c>
      <c r="BN164">
        <v>258880</v>
      </c>
      <c r="BO164" t="s">
        <v>4728</v>
      </c>
      <c r="BP164" t="s">
        <v>5592</v>
      </c>
      <c r="BT164" t="s">
        <v>5920</v>
      </c>
    </row>
    <row r="165" spans="17:72" x14ac:dyDescent="0.25">
      <c r="Q165" t="s">
        <v>73</v>
      </c>
      <c r="V165" t="s">
        <v>4890</v>
      </c>
      <c r="W165" s="104">
        <v>46113.506249999999</v>
      </c>
      <c r="X165">
        <v>394840</v>
      </c>
      <c r="Y165" t="s">
        <v>4728</v>
      </c>
      <c r="Z165" t="s">
        <v>54</v>
      </c>
      <c r="AD165" t="s">
        <v>4739</v>
      </c>
      <c r="AF165" t="s">
        <v>965</v>
      </c>
      <c r="AG165" t="s">
        <v>1220</v>
      </c>
      <c r="AJ165" t="s">
        <v>6028</v>
      </c>
      <c r="AK165" s="104">
        <v>46113.465277777781</v>
      </c>
      <c r="AL165">
        <v>936421</v>
      </c>
      <c r="AM165" t="s">
        <v>4761</v>
      </c>
      <c r="AN165" t="s">
        <v>4797</v>
      </c>
      <c r="AO165" t="s">
        <v>13</v>
      </c>
      <c r="AR165" t="s">
        <v>6029</v>
      </c>
      <c r="AT165" t="s">
        <v>72</v>
      </c>
      <c r="AX165" t="s">
        <v>4895</v>
      </c>
      <c r="AY165" s="104">
        <v>46113.404861111114</v>
      </c>
      <c r="AZ165">
        <v>108611</v>
      </c>
      <c r="BA165" t="s">
        <v>4728</v>
      </c>
      <c r="BB165" t="s">
        <v>5989</v>
      </c>
      <c r="BF165" t="s">
        <v>5958</v>
      </c>
      <c r="BH165" t="s">
        <v>253</v>
      </c>
      <c r="BL165" t="s">
        <v>8120</v>
      </c>
      <c r="BM165" s="104">
        <v>46113.509027777778</v>
      </c>
      <c r="BN165">
        <v>112904</v>
      </c>
      <c r="BO165" t="s">
        <v>4728</v>
      </c>
      <c r="BP165" t="s">
        <v>5592</v>
      </c>
      <c r="BT165" t="s">
        <v>5956</v>
      </c>
    </row>
    <row r="166" spans="17:72" x14ac:dyDescent="0.25">
      <c r="Q166" t="s">
        <v>81</v>
      </c>
      <c r="V166" t="s">
        <v>4906</v>
      </c>
      <c r="W166" s="104">
        <v>46113.506944444445</v>
      </c>
      <c r="X166">
        <v>209113</v>
      </c>
      <c r="Y166" t="s">
        <v>4728</v>
      </c>
      <c r="Z166" t="s">
        <v>54</v>
      </c>
      <c r="AD166" t="s">
        <v>4772</v>
      </c>
      <c r="AF166" t="s">
        <v>470</v>
      </c>
      <c r="AG166" t="s">
        <v>2357</v>
      </c>
      <c r="AJ166" t="s">
        <v>5773</v>
      </c>
      <c r="AK166" s="104">
        <v>46113.465277777781</v>
      </c>
      <c r="AL166">
        <v>335424</v>
      </c>
      <c r="AM166" t="s">
        <v>4728</v>
      </c>
      <c r="AN166" t="s">
        <v>42</v>
      </c>
      <c r="AO166" t="s">
        <v>13</v>
      </c>
      <c r="AR166" t="s">
        <v>6030</v>
      </c>
      <c r="AT166" t="s">
        <v>220</v>
      </c>
      <c r="AX166" t="s">
        <v>4959</v>
      </c>
      <c r="AY166" s="104">
        <v>46113.405555555553</v>
      </c>
      <c r="AZ166">
        <v>221125</v>
      </c>
      <c r="BA166" t="s">
        <v>4728</v>
      </c>
      <c r="BB166" t="s">
        <v>5989</v>
      </c>
      <c r="BF166" t="s">
        <v>7101</v>
      </c>
      <c r="BH166" t="s">
        <v>205</v>
      </c>
      <c r="BL166" t="s">
        <v>6976</v>
      </c>
      <c r="BM166" s="104">
        <v>46113.510416666664</v>
      </c>
      <c r="BN166">
        <v>344863</v>
      </c>
      <c r="BO166" t="s">
        <v>4728</v>
      </c>
      <c r="BP166" t="s">
        <v>5592</v>
      </c>
      <c r="BT166" t="s">
        <v>5920</v>
      </c>
    </row>
    <row r="167" spans="17:72" x14ac:dyDescent="0.25">
      <c r="Q167" t="s">
        <v>76</v>
      </c>
      <c r="V167" t="s">
        <v>4907</v>
      </c>
      <c r="W167" s="104">
        <v>46113.507638888892</v>
      </c>
      <c r="X167">
        <v>510147</v>
      </c>
      <c r="Y167" t="s">
        <v>4728</v>
      </c>
      <c r="Z167" t="s">
        <v>54</v>
      </c>
      <c r="AD167" t="s">
        <v>4739</v>
      </c>
      <c r="AF167" t="s">
        <v>2676</v>
      </c>
      <c r="AG167" t="s">
        <v>1706</v>
      </c>
      <c r="AJ167" t="s">
        <v>5300</v>
      </c>
      <c r="AK167" s="104">
        <v>46113.46597222222</v>
      </c>
      <c r="AL167">
        <v>305958</v>
      </c>
      <c r="AM167" t="s">
        <v>4728</v>
      </c>
      <c r="AN167" t="s">
        <v>4790</v>
      </c>
      <c r="AO167" t="s">
        <v>13</v>
      </c>
      <c r="AR167" t="s">
        <v>5937</v>
      </c>
      <c r="AT167" t="s">
        <v>516</v>
      </c>
      <c r="AX167" t="s">
        <v>6931</v>
      </c>
      <c r="AY167" s="104">
        <v>46113.405555555553</v>
      </c>
      <c r="AZ167">
        <v>265792</v>
      </c>
      <c r="BA167" t="s">
        <v>4728</v>
      </c>
      <c r="BB167" t="s">
        <v>5989</v>
      </c>
      <c r="BF167" t="s">
        <v>4781</v>
      </c>
      <c r="BH167" t="s">
        <v>496</v>
      </c>
      <c r="BL167" t="s">
        <v>6264</v>
      </c>
      <c r="BM167" s="104">
        <v>46113.512499999997</v>
      </c>
      <c r="BN167">
        <v>690181</v>
      </c>
      <c r="BO167" t="s">
        <v>4728</v>
      </c>
      <c r="BP167" t="s">
        <v>5592</v>
      </c>
      <c r="BT167" t="s">
        <v>6117</v>
      </c>
    </row>
    <row r="168" spans="17:72" x14ac:dyDescent="0.25">
      <c r="Q168" t="s">
        <v>205</v>
      </c>
      <c r="V168" t="s">
        <v>4826</v>
      </c>
      <c r="W168" s="104">
        <v>46113.507638888892</v>
      </c>
      <c r="X168">
        <v>200238</v>
      </c>
      <c r="Y168" t="s">
        <v>4728</v>
      </c>
      <c r="Z168" t="s">
        <v>54</v>
      </c>
      <c r="AD168" t="s">
        <v>4752</v>
      </c>
      <c r="AF168" t="s">
        <v>5935</v>
      </c>
      <c r="AG168" t="s">
        <v>72</v>
      </c>
      <c r="AJ168" t="s">
        <v>6031</v>
      </c>
      <c r="AK168" s="104">
        <v>46113.466666666667</v>
      </c>
      <c r="AL168">
        <v>606938</v>
      </c>
      <c r="AM168" t="s">
        <v>4728</v>
      </c>
      <c r="AN168" t="s">
        <v>42</v>
      </c>
      <c r="AO168" t="s">
        <v>13</v>
      </c>
      <c r="AR168" t="s">
        <v>6012</v>
      </c>
      <c r="AT168" t="s">
        <v>1584</v>
      </c>
      <c r="AX168" t="s">
        <v>4757</v>
      </c>
      <c r="AY168" s="104">
        <v>46113.405555555553</v>
      </c>
      <c r="AZ168">
        <v>591288</v>
      </c>
      <c r="BA168" t="s">
        <v>4728</v>
      </c>
      <c r="BB168" t="s">
        <v>5989</v>
      </c>
      <c r="BF168" t="s">
        <v>5931</v>
      </c>
      <c r="BH168" t="s">
        <v>1732</v>
      </c>
      <c r="BL168" t="s">
        <v>6038</v>
      </c>
      <c r="BM168" s="104">
        <v>46113.512499999997</v>
      </c>
      <c r="BN168">
        <v>186401</v>
      </c>
      <c r="BO168" t="s">
        <v>4728</v>
      </c>
      <c r="BP168" t="s">
        <v>5592</v>
      </c>
      <c r="BT168" t="s">
        <v>4781</v>
      </c>
    </row>
    <row r="169" spans="17:72" x14ac:dyDescent="0.25">
      <c r="Q169" t="s">
        <v>72</v>
      </c>
      <c r="R169" t="s">
        <v>220</v>
      </c>
      <c r="V169" t="s">
        <v>4908</v>
      </c>
      <c r="W169" s="104">
        <v>46113.509722222225</v>
      </c>
      <c r="X169">
        <v>1127743</v>
      </c>
      <c r="Y169" t="s">
        <v>4728</v>
      </c>
      <c r="Z169" t="s">
        <v>54</v>
      </c>
      <c r="AA169" t="s">
        <v>4731</v>
      </c>
      <c r="AD169" t="s">
        <v>4909</v>
      </c>
      <c r="AF169" t="s">
        <v>2561</v>
      </c>
      <c r="AJ169" t="s">
        <v>6016</v>
      </c>
      <c r="AK169" s="104">
        <v>46113.466666666667</v>
      </c>
      <c r="AL169">
        <v>39698</v>
      </c>
      <c r="AM169" t="s">
        <v>4728</v>
      </c>
      <c r="AN169" t="s">
        <v>13</v>
      </c>
      <c r="AR169" t="s">
        <v>5925</v>
      </c>
      <c r="AT169" t="s">
        <v>211</v>
      </c>
      <c r="AX169" t="s">
        <v>7098</v>
      </c>
      <c r="AY169" s="104">
        <v>46113.405555555553</v>
      </c>
      <c r="AZ169">
        <v>718658</v>
      </c>
      <c r="BA169" t="s">
        <v>4761</v>
      </c>
      <c r="BB169" t="s">
        <v>5989</v>
      </c>
      <c r="BF169" t="s">
        <v>5966</v>
      </c>
      <c r="BH169" t="s">
        <v>1732</v>
      </c>
      <c r="BL169" t="s">
        <v>4776</v>
      </c>
      <c r="BM169" s="104">
        <v>46113.513888888891</v>
      </c>
      <c r="BN169">
        <v>167477</v>
      </c>
      <c r="BO169" t="s">
        <v>4728</v>
      </c>
      <c r="BP169" t="s">
        <v>5592</v>
      </c>
      <c r="BQ169" t="s">
        <v>4812</v>
      </c>
      <c r="BT169" t="s">
        <v>4781</v>
      </c>
    </row>
    <row r="170" spans="17:72" x14ac:dyDescent="0.25">
      <c r="Q170" t="s">
        <v>71</v>
      </c>
      <c r="V170" t="s">
        <v>4836</v>
      </c>
      <c r="W170" s="104">
        <v>46113.509722222225</v>
      </c>
      <c r="X170">
        <v>265503</v>
      </c>
      <c r="Y170" t="s">
        <v>4728</v>
      </c>
      <c r="Z170" t="s">
        <v>54</v>
      </c>
      <c r="AD170" t="s">
        <v>4736</v>
      </c>
      <c r="AF170" t="s">
        <v>2600</v>
      </c>
      <c r="AJ170" t="s">
        <v>5988</v>
      </c>
      <c r="AK170" s="104">
        <v>46113.466666666667</v>
      </c>
      <c r="AL170">
        <v>324919</v>
      </c>
      <c r="AM170" t="s">
        <v>4728</v>
      </c>
      <c r="AN170" t="s">
        <v>13</v>
      </c>
      <c r="AR170" t="s">
        <v>5918</v>
      </c>
      <c r="AT170" t="s">
        <v>264</v>
      </c>
      <c r="AX170" t="s">
        <v>4921</v>
      </c>
      <c r="AY170" s="104">
        <v>46113.405555555553</v>
      </c>
      <c r="AZ170">
        <v>429358</v>
      </c>
      <c r="BA170" t="s">
        <v>4728</v>
      </c>
      <c r="BB170" t="s">
        <v>5989</v>
      </c>
      <c r="BF170" t="s">
        <v>5958</v>
      </c>
      <c r="BH170" t="s">
        <v>1284</v>
      </c>
      <c r="BL170" t="s">
        <v>4782</v>
      </c>
      <c r="BM170" s="104">
        <v>46113.513888888891</v>
      </c>
      <c r="BN170">
        <v>4117523</v>
      </c>
      <c r="BO170" t="s">
        <v>4761</v>
      </c>
      <c r="BP170" t="s">
        <v>5592</v>
      </c>
      <c r="BT170" t="s">
        <v>5948</v>
      </c>
    </row>
    <row r="171" spans="17:72" x14ac:dyDescent="0.25">
      <c r="Q171" t="s">
        <v>2309</v>
      </c>
      <c r="R171" t="s">
        <v>77</v>
      </c>
      <c r="V171" t="s">
        <v>4910</v>
      </c>
      <c r="W171" s="104">
        <v>46113.511111111111</v>
      </c>
      <c r="X171">
        <v>187027</v>
      </c>
      <c r="Y171" t="s">
        <v>4761</v>
      </c>
      <c r="Z171" t="s">
        <v>4797</v>
      </c>
      <c r="AA171" t="s">
        <v>54</v>
      </c>
      <c r="AD171" t="s">
        <v>4911</v>
      </c>
      <c r="AF171" t="s">
        <v>2029</v>
      </c>
      <c r="AG171" t="s">
        <v>81</v>
      </c>
      <c r="AJ171" t="s">
        <v>5174</v>
      </c>
      <c r="AK171" s="104">
        <v>46113.467361111114</v>
      </c>
      <c r="AL171">
        <v>1970571</v>
      </c>
      <c r="AM171" t="s">
        <v>4761</v>
      </c>
      <c r="AN171" t="s">
        <v>4797</v>
      </c>
      <c r="AO171" t="s">
        <v>13</v>
      </c>
      <c r="AR171" t="s">
        <v>6032</v>
      </c>
      <c r="AT171" t="s">
        <v>836</v>
      </c>
      <c r="AX171" t="s">
        <v>6285</v>
      </c>
      <c r="AY171" s="104">
        <v>46113.405555555553</v>
      </c>
      <c r="AZ171">
        <v>575056</v>
      </c>
      <c r="BA171" t="s">
        <v>4728</v>
      </c>
      <c r="BB171" t="s">
        <v>5989</v>
      </c>
      <c r="BF171" t="s">
        <v>5931</v>
      </c>
      <c r="BH171" t="s">
        <v>1732</v>
      </c>
      <c r="BL171" t="s">
        <v>8121</v>
      </c>
      <c r="BM171" s="104">
        <v>46113.51458333333</v>
      </c>
      <c r="BN171">
        <v>140657</v>
      </c>
      <c r="BO171" t="s">
        <v>4728</v>
      </c>
      <c r="BP171" t="s">
        <v>5592</v>
      </c>
      <c r="BT171" t="s">
        <v>5942</v>
      </c>
    </row>
    <row r="172" spans="17:72" x14ac:dyDescent="0.25">
      <c r="Q172" t="s">
        <v>2644</v>
      </c>
      <c r="R172" t="s">
        <v>250</v>
      </c>
      <c r="V172" t="s">
        <v>4912</v>
      </c>
      <c r="W172" s="104">
        <v>46113.511111111111</v>
      </c>
      <c r="X172">
        <v>1318595</v>
      </c>
      <c r="Y172" t="s">
        <v>4728</v>
      </c>
      <c r="Z172" t="s">
        <v>42</v>
      </c>
      <c r="AA172" t="s">
        <v>54</v>
      </c>
      <c r="AD172" t="s">
        <v>4913</v>
      </c>
      <c r="AF172" t="s">
        <v>1576</v>
      </c>
      <c r="AG172" t="s">
        <v>637</v>
      </c>
      <c r="AJ172" t="s">
        <v>5634</v>
      </c>
      <c r="AK172" s="104">
        <v>46113.467361111114</v>
      </c>
      <c r="AL172">
        <v>1093878</v>
      </c>
      <c r="AM172" t="s">
        <v>4728</v>
      </c>
      <c r="AN172" t="s">
        <v>42</v>
      </c>
      <c r="AO172" t="s">
        <v>13</v>
      </c>
      <c r="AR172" t="s">
        <v>5933</v>
      </c>
      <c r="AT172" t="s">
        <v>205</v>
      </c>
      <c r="AX172" t="s">
        <v>6452</v>
      </c>
      <c r="AY172" s="104">
        <v>46113.40625</v>
      </c>
      <c r="AZ172">
        <v>338078</v>
      </c>
      <c r="BA172" t="s">
        <v>4728</v>
      </c>
      <c r="BB172" t="s">
        <v>5989</v>
      </c>
      <c r="BF172" t="s">
        <v>5942</v>
      </c>
      <c r="BH172" t="s">
        <v>2510</v>
      </c>
      <c r="BL172" t="s">
        <v>4743</v>
      </c>
      <c r="BM172" s="104">
        <v>46113.515277777777</v>
      </c>
      <c r="BN172">
        <v>300567</v>
      </c>
      <c r="BO172" t="s">
        <v>4761</v>
      </c>
      <c r="BP172" t="s">
        <v>5592</v>
      </c>
      <c r="BT172" t="s">
        <v>5966</v>
      </c>
    </row>
    <row r="173" spans="17:72" x14ac:dyDescent="0.25">
      <c r="Q173" t="s">
        <v>77</v>
      </c>
      <c r="V173" t="s">
        <v>4914</v>
      </c>
      <c r="W173" s="104">
        <v>46113.513888888891</v>
      </c>
      <c r="X173">
        <v>473064</v>
      </c>
      <c r="Y173" t="s">
        <v>4728</v>
      </c>
      <c r="Z173" t="s">
        <v>54</v>
      </c>
      <c r="AD173" t="s">
        <v>4736</v>
      </c>
      <c r="AF173" t="s">
        <v>452</v>
      </c>
      <c r="AG173" t="s">
        <v>2383</v>
      </c>
      <c r="AJ173" t="s">
        <v>4766</v>
      </c>
      <c r="AK173" s="104">
        <v>46113.468055555553</v>
      </c>
      <c r="AL173">
        <v>1821563</v>
      </c>
      <c r="AM173" t="s">
        <v>4761</v>
      </c>
      <c r="AN173" t="s">
        <v>42</v>
      </c>
      <c r="AO173" t="s">
        <v>13</v>
      </c>
      <c r="AR173" t="s">
        <v>5944</v>
      </c>
      <c r="AT173" t="s">
        <v>1078</v>
      </c>
      <c r="AX173" t="s">
        <v>5972</v>
      </c>
      <c r="AY173" s="104">
        <v>46113.406944444447</v>
      </c>
      <c r="AZ173">
        <v>201204</v>
      </c>
      <c r="BA173" t="s">
        <v>4761</v>
      </c>
      <c r="BB173" t="s">
        <v>5989</v>
      </c>
      <c r="BF173" t="s">
        <v>5942</v>
      </c>
      <c r="BH173" t="s">
        <v>852</v>
      </c>
      <c r="BI173" t="s">
        <v>211</v>
      </c>
      <c r="BL173" t="s">
        <v>8120</v>
      </c>
      <c r="BM173" s="104">
        <v>46113.515972222223</v>
      </c>
      <c r="BN173">
        <v>1698394</v>
      </c>
      <c r="BO173" t="s">
        <v>4728</v>
      </c>
      <c r="BP173" t="s">
        <v>5592</v>
      </c>
      <c r="BQ173" t="s">
        <v>4731</v>
      </c>
      <c r="BT173" t="s">
        <v>6074</v>
      </c>
    </row>
    <row r="174" spans="17:72" x14ac:dyDescent="0.25">
      <c r="Q174" t="s">
        <v>250</v>
      </c>
      <c r="R174" t="s">
        <v>1688</v>
      </c>
      <c r="V174" t="s">
        <v>4915</v>
      </c>
      <c r="W174" s="104">
        <v>46113.515277777777</v>
      </c>
      <c r="X174">
        <v>341649</v>
      </c>
      <c r="Y174" t="s">
        <v>4728</v>
      </c>
      <c r="Z174" t="s">
        <v>54</v>
      </c>
      <c r="AA174" t="s">
        <v>4731</v>
      </c>
      <c r="AD174" t="s">
        <v>4916</v>
      </c>
      <c r="AF174" t="s">
        <v>1933</v>
      </c>
      <c r="AG174" t="s">
        <v>551</v>
      </c>
      <c r="AJ174" t="s">
        <v>4753</v>
      </c>
      <c r="AK174" s="104">
        <v>46113.46875</v>
      </c>
      <c r="AL174">
        <v>1209286</v>
      </c>
      <c r="AM174" t="s">
        <v>4761</v>
      </c>
      <c r="AN174" t="s">
        <v>42</v>
      </c>
      <c r="AO174" t="s">
        <v>13</v>
      </c>
      <c r="AR174" t="s">
        <v>5944</v>
      </c>
      <c r="AT174" t="s">
        <v>226</v>
      </c>
      <c r="AX174" t="s">
        <v>5440</v>
      </c>
      <c r="AY174" s="104">
        <v>46113.407638888886</v>
      </c>
      <c r="AZ174">
        <v>347891</v>
      </c>
      <c r="BA174" t="s">
        <v>4728</v>
      </c>
      <c r="BB174" t="s">
        <v>5989</v>
      </c>
      <c r="BF174" t="s">
        <v>5931</v>
      </c>
      <c r="BH174" t="s">
        <v>217</v>
      </c>
      <c r="BL174" t="s">
        <v>8121</v>
      </c>
      <c r="BM174" s="104">
        <v>46113.51666666667</v>
      </c>
      <c r="BN174">
        <v>841576</v>
      </c>
      <c r="BO174" t="s">
        <v>4728</v>
      </c>
      <c r="BP174" t="s">
        <v>5592</v>
      </c>
      <c r="BT174" t="s">
        <v>5924</v>
      </c>
    </row>
    <row r="175" spans="17:72" x14ac:dyDescent="0.25">
      <c r="Q175" t="s">
        <v>241</v>
      </c>
      <c r="V175" t="s">
        <v>4917</v>
      </c>
      <c r="W175" s="104">
        <v>46113.515277777777</v>
      </c>
      <c r="X175">
        <v>213568</v>
      </c>
      <c r="Y175" t="s">
        <v>4728</v>
      </c>
      <c r="Z175" t="s">
        <v>54</v>
      </c>
      <c r="AD175" t="s">
        <v>4736</v>
      </c>
      <c r="AF175" t="s">
        <v>1136</v>
      </c>
      <c r="AG175" t="s">
        <v>1481</v>
      </c>
      <c r="AJ175" t="s">
        <v>4895</v>
      </c>
      <c r="AK175" s="104">
        <v>46113.46875</v>
      </c>
      <c r="AL175">
        <v>1101035</v>
      </c>
      <c r="AM175" t="s">
        <v>4728</v>
      </c>
      <c r="AN175" t="s">
        <v>42</v>
      </c>
      <c r="AO175" t="s">
        <v>13</v>
      </c>
      <c r="AR175" t="s">
        <v>6033</v>
      </c>
      <c r="AT175" t="s">
        <v>72</v>
      </c>
      <c r="AX175" t="s">
        <v>4762</v>
      </c>
      <c r="AY175" s="104">
        <v>46113.408333333333</v>
      </c>
      <c r="AZ175">
        <v>452698</v>
      </c>
      <c r="BA175" t="s">
        <v>4728</v>
      </c>
      <c r="BB175" t="s">
        <v>5989</v>
      </c>
      <c r="BF175" t="s">
        <v>5918</v>
      </c>
      <c r="BH175" t="s">
        <v>1732</v>
      </c>
      <c r="BL175" t="s">
        <v>4918</v>
      </c>
      <c r="BM175" s="104">
        <v>46113.51666666667</v>
      </c>
      <c r="BN175">
        <v>1409606</v>
      </c>
      <c r="BO175" t="s">
        <v>4728</v>
      </c>
      <c r="BP175" t="s">
        <v>5592</v>
      </c>
      <c r="BT175" t="s">
        <v>4781</v>
      </c>
    </row>
    <row r="176" spans="17:72" x14ac:dyDescent="0.25">
      <c r="Q176" t="s">
        <v>71</v>
      </c>
      <c r="V176" t="s">
        <v>4918</v>
      </c>
      <c r="W176" s="104">
        <v>46113.51666666667</v>
      </c>
      <c r="X176">
        <v>330906</v>
      </c>
      <c r="Y176" t="s">
        <v>4728</v>
      </c>
      <c r="Z176" t="s">
        <v>54</v>
      </c>
      <c r="AD176" t="s">
        <v>4736</v>
      </c>
      <c r="AF176" t="s">
        <v>2201</v>
      </c>
      <c r="AG176" t="s">
        <v>2357</v>
      </c>
      <c r="AJ176" t="s">
        <v>4852</v>
      </c>
      <c r="AK176" s="104">
        <v>46113.46875</v>
      </c>
      <c r="AL176">
        <v>2764148</v>
      </c>
      <c r="AM176" t="s">
        <v>4761</v>
      </c>
      <c r="AN176" t="s">
        <v>4797</v>
      </c>
      <c r="AO176" t="s">
        <v>13</v>
      </c>
      <c r="AR176" t="s">
        <v>6034</v>
      </c>
      <c r="AT176" t="s">
        <v>1894</v>
      </c>
      <c r="AU176" t="s">
        <v>211</v>
      </c>
      <c r="AX176" t="s">
        <v>7102</v>
      </c>
      <c r="AY176" s="104">
        <v>46113.408333333333</v>
      </c>
      <c r="AZ176">
        <v>561512</v>
      </c>
      <c r="BA176" t="s">
        <v>4728</v>
      </c>
      <c r="BB176" t="s">
        <v>5989</v>
      </c>
      <c r="BC176" t="s">
        <v>4731</v>
      </c>
      <c r="BF176" t="s">
        <v>6495</v>
      </c>
      <c r="BH176" t="s">
        <v>2510</v>
      </c>
      <c r="BL176" t="s">
        <v>7267</v>
      </c>
      <c r="BM176" s="104">
        <v>46113.517361111109</v>
      </c>
      <c r="BN176">
        <v>393730</v>
      </c>
      <c r="BO176" t="s">
        <v>4728</v>
      </c>
      <c r="BP176" t="s">
        <v>5592</v>
      </c>
      <c r="BT176" t="s">
        <v>5931</v>
      </c>
    </row>
    <row r="177" spans="17:72" x14ac:dyDescent="0.25">
      <c r="Q177" t="s">
        <v>205</v>
      </c>
      <c r="V177" t="s">
        <v>4733</v>
      </c>
      <c r="W177" s="104">
        <v>46113.517361111109</v>
      </c>
      <c r="X177">
        <v>378734</v>
      </c>
      <c r="Y177" t="s">
        <v>4761</v>
      </c>
      <c r="Z177" t="s">
        <v>54</v>
      </c>
      <c r="AD177" t="s">
        <v>4739</v>
      </c>
      <c r="AF177" t="s">
        <v>1132</v>
      </c>
      <c r="AJ177" t="s">
        <v>5174</v>
      </c>
      <c r="AK177" s="104">
        <v>46113.46875</v>
      </c>
      <c r="AL177">
        <v>185228</v>
      </c>
      <c r="AM177" t="s">
        <v>4728</v>
      </c>
      <c r="AN177" t="s">
        <v>13</v>
      </c>
      <c r="AR177" t="s">
        <v>5918</v>
      </c>
      <c r="AT177" t="s">
        <v>235</v>
      </c>
      <c r="AU177" t="s">
        <v>1688</v>
      </c>
      <c r="AX177" t="s">
        <v>4840</v>
      </c>
      <c r="AY177" s="104">
        <v>46113.408333333333</v>
      </c>
      <c r="AZ177">
        <v>594549</v>
      </c>
      <c r="BA177" t="s">
        <v>4728</v>
      </c>
      <c r="BB177" t="s">
        <v>5989</v>
      </c>
      <c r="BC177" t="s">
        <v>4731</v>
      </c>
      <c r="BF177" t="s">
        <v>6412</v>
      </c>
      <c r="BH177" t="s">
        <v>235</v>
      </c>
      <c r="BL177" t="s">
        <v>4776</v>
      </c>
      <c r="BM177" s="104">
        <v>46113.518055555556</v>
      </c>
      <c r="BN177">
        <v>479888</v>
      </c>
      <c r="BO177" t="s">
        <v>4728</v>
      </c>
      <c r="BP177" t="s">
        <v>5592</v>
      </c>
      <c r="BT177" t="s">
        <v>5931</v>
      </c>
    </row>
    <row r="178" spans="17:72" x14ac:dyDescent="0.25">
      <c r="Q178" t="s">
        <v>76</v>
      </c>
      <c r="V178" t="s">
        <v>4919</v>
      </c>
      <c r="W178" s="104">
        <v>46113.517361111109</v>
      </c>
      <c r="X178">
        <v>429938</v>
      </c>
      <c r="Y178" t="s">
        <v>4728</v>
      </c>
      <c r="Z178" t="s">
        <v>54</v>
      </c>
      <c r="AD178" t="s">
        <v>4739</v>
      </c>
      <c r="AF178" t="s">
        <v>214</v>
      </c>
      <c r="AJ178" t="s">
        <v>6035</v>
      </c>
      <c r="AK178" s="104">
        <v>46113.470833333333</v>
      </c>
      <c r="AL178">
        <v>309985</v>
      </c>
      <c r="AM178" t="s">
        <v>4728</v>
      </c>
      <c r="AN178" t="s">
        <v>13</v>
      </c>
      <c r="AR178" t="s">
        <v>5924</v>
      </c>
      <c r="AT178" t="s">
        <v>2559</v>
      </c>
      <c r="AX178" t="s">
        <v>4755</v>
      </c>
      <c r="AY178" s="104">
        <v>46113.408333333333</v>
      </c>
      <c r="AZ178">
        <v>1977289</v>
      </c>
      <c r="BA178" t="s">
        <v>4761</v>
      </c>
      <c r="BB178" t="s">
        <v>5989</v>
      </c>
      <c r="BF178" t="s">
        <v>5966</v>
      </c>
      <c r="BH178" t="s">
        <v>1220</v>
      </c>
      <c r="BL178" t="s">
        <v>4757</v>
      </c>
      <c r="BM178" s="104">
        <v>46113.519444444442</v>
      </c>
      <c r="BN178">
        <v>386091</v>
      </c>
      <c r="BO178" t="s">
        <v>4728</v>
      </c>
      <c r="BP178" t="s">
        <v>5592</v>
      </c>
      <c r="BT178" t="s">
        <v>5920</v>
      </c>
    </row>
    <row r="179" spans="17:72" x14ac:dyDescent="0.25">
      <c r="Q179" t="s">
        <v>77</v>
      </c>
      <c r="V179" t="s">
        <v>4741</v>
      </c>
      <c r="W179" s="104">
        <v>46113.520138888889</v>
      </c>
      <c r="X179">
        <v>1243855</v>
      </c>
      <c r="Y179" t="s">
        <v>4728</v>
      </c>
      <c r="Z179" t="s">
        <v>54</v>
      </c>
      <c r="AD179" t="s">
        <v>4739</v>
      </c>
      <c r="AF179" t="s">
        <v>2510</v>
      </c>
      <c r="AJ179" t="s">
        <v>6036</v>
      </c>
      <c r="AK179" s="104">
        <v>46113.472222222219</v>
      </c>
      <c r="AL179">
        <v>153906</v>
      </c>
      <c r="AM179" t="s">
        <v>4728</v>
      </c>
      <c r="AN179" t="s">
        <v>13</v>
      </c>
      <c r="AR179" t="s">
        <v>5920</v>
      </c>
      <c r="AT179" t="s">
        <v>256</v>
      </c>
      <c r="AX179" t="s">
        <v>5442</v>
      </c>
      <c r="AY179" s="104">
        <v>46113.40902777778</v>
      </c>
      <c r="AZ179">
        <v>516013</v>
      </c>
      <c r="BA179" t="s">
        <v>4728</v>
      </c>
      <c r="BB179" t="s">
        <v>5989</v>
      </c>
      <c r="BF179" t="s">
        <v>5920</v>
      </c>
      <c r="BH179" t="s">
        <v>2600</v>
      </c>
      <c r="BL179" t="s">
        <v>5264</v>
      </c>
      <c r="BM179" s="104">
        <v>46113.520833333336</v>
      </c>
      <c r="BN179">
        <v>1164226</v>
      </c>
      <c r="BO179" t="s">
        <v>4761</v>
      </c>
      <c r="BP179" t="s">
        <v>5592</v>
      </c>
      <c r="BT179" t="s">
        <v>5920</v>
      </c>
    </row>
    <row r="180" spans="17:72" x14ac:dyDescent="0.25">
      <c r="Q180" t="s">
        <v>71</v>
      </c>
      <c r="V180" t="s">
        <v>4910</v>
      </c>
      <c r="W180" s="104">
        <v>46113.520833333336</v>
      </c>
      <c r="X180">
        <v>501288</v>
      </c>
      <c r="Y180" t="s">
        <v>4728</v>
      </c>
      <c r="Z180" t="s">
        <v>54</v>
      </c>
      <c r="AD180" t="s">
        <v>4736</v>
      </c>
      <c r="AF180" t="s">
        <v>217</v>
      </c>
      <c r="AJ180" t="s">
        <v>4954</v>
      </c>
      <c r="AK180" s="104">
        <v>46113.472222222219</v>
      </c>
      <c r="AL180">
        <v>271627</v>
      </c>
      <c r="AM180" t="s">
        <v>4728</v>
      </c>
      <c r="AN180" t="s">
        <v>13</v>
      </c>
      <c r="AR180" t="s">
        <v>5931</v>
      </c>
      <c r="AT180" t="s">
        <v>683</v>
      </c>
      <c r="AX180" t="s">
        <v>4988</v>
      </c>
      <c r="AY180" s="104">
        <v>46113.40902777778</v>
      </c>
      <c r="AZ180">
        <v>501880</v>
      </c>
      <c r="BA180" t="s">
        <v>4728</v>
      </c>
      <c r="BB180" t="s">
        <v>5989</v>
      </c>
      <c r="BF180" t="s">
        <v>5931</v>
      </c>
      <c r="BH180" t="s">
        <v>1507</v>
      </c>
      <c r="BL180" t="s">
        <v>5338</v>
      </c>
      <c r="BM180" s="104">
        <v>46113.522222222222</v>
      </c>
      <c r="BN180">
        <v>440373</v>
      </c>
      <c r="BO180" t="s">
        <v>4761</v>
      </c>
      <c r="BP180" t="s">
        <v>5592</v>
      </c>
      <c r="BT180" t="s">
        <v>5966</v>
      </c>
    </row>
    <row r="181" spans="17:72" x14ac:dyDescent="0.25">
      <c r="Q181" t="s">
        <v>2644</v>
      </c>
      <c r="R181" t="s">
        <v>232</v>
      </c>
      <c r="V181" t="s">
        <v>4877</v>
      </c>
      <c r="W181" s="104">
        <v>46113.522222222222</v>
      </c>
      <c r="X181">
        <v>2228441</v>
      </c>
      <c r="Y181" t="s">
        <v>4728</v>
      </c>
      <c r="Z181" t="s">
        <v>42</v>
      </c>
      <c r="AA181" t="s">
        <v>54</v>
      </c>
      <c r="AD181" t="s">
        <v>4920</v>
      </c>
      <c r="AF181" t="s">
        <v>1284</v>
      </c>
      <c r="AJ181" t="s">
        <v>6014</v>
      </c>
      <c r="AK181" s="104">
        <v>46113.472916666666</v>
      </c>
      <c r="AL181">
        <v>1254481</v>
      </c>
      <c r="AM181" t="s">
        <v>4761</v>
      </c>
      <c r="AN181" t="s">
        <v>13</v>
      </c>
      <c r="AR181" t="s">
        <v>5956</v>
      </c>
      <c r="AT181" t="s">
        <v>214</v>
      </c>
      <c r="AU181" t="s">
        <v>1132</v>
      </c>
      <c r="AX181" t="s">
        <v>4854</v>
      </c>
      <c r="AY181" s="104">
        <v>46113.40902777778</v>
      </c>
      <c r="AZ181">
        <v>1652361</v>
      </c>
      <c r="BA181" t="s">
        <v>4761</v>
      </c>
      <c r="BB181" t="s">
        <v>5989</v>
      </c>
      <c r="BC181" t="s">
        <v>4731</v>
      </c>
      <c r="BF181" t="s">
        <v>6958</v>
      </c>
      <c r="BH181" t="s">
        <v>241</v>
      </c>
      <c r="BL181" t="s">
        <v>5129</v>
      </c>
      <c r="BM181" s="104">
        <v>46113.522222222222</v>
      </c>
      <c r="BN181">
        <v>334606</v>
      </c>
      <c r="BO181" t="s">
        <v>4728</v>
      </c>
      <c r="BP181" t="s">
        <v>5592</v>
      </c>
      <c r="BT181" t="s">
        <v>5931</v>
      </c>
    </row>
    <row r="182" spans="17:72" x14ac:dyDescent="0.25">
      <c r="Q182" t="s">
        <v>84</v>
      </c>
      <c r="V182" t="s">
        <v>4921</v>
      </c>
      <c r="W182" s="104">
        <v>46113.522916666669</v>
      </c>
      <c r="X182">
        <v>103513</v>
      </c>
      <c r="Y182" t="s">
        <v>4728</v>
      </c>
      <c r="Z182" t="s">
        <v>54</v>
      </c>
      <c r="AD182" t="s">
        <v>4736</v>
      </c>
      <c r="AF182" t="s">
        <v>2051</v>
      </c>
      <c r="AG182" t="s">
        <v>1706</v>
      </c>
      <c r="AJ182" t="s">
        <v>5096</v>
      </c>
      <c r="AK182" s="104">
        <v>46113.474305555559</v>
      </c>
      <c r="AL182">
        <v>977470</v>
      </c>
      <c r="AM182" t="s">
        <v>4728</v>
      </c>
      <c r="AN182" t="s">
        <v>4790</v>
      </c>
      <c r="AO182" t="s">
        <v>13</v>
      </c>
      <c r="AR182" t="s">
        <v>6037</v>
      </c>
      <c r="AT182" t="s">
        <v>71</v>
      </c>
      <c r="AX182" t="s">
        <v>5105</v>
      </c>
      <c r="AY182" s="104">
        <v>46113.409722222219</v>
      </c>
      <c r="AZ182">
        <v>129313</v>
      </c>
      <c r="BA182" t="s">
        <v>4728</v>
      </c>
      <c r="BB182" t="s">
        <v>5989</v>
      </c>
      <c r="BF182" t="s">
        <v>5948</v>
      </c>
      <c r="BH182" t="s">
        <v>2510</v>
      </c>
      <c r="BL182" t="s">
        <v>4877</v>
      </c>
      <c r="BM182" s="104">
        <v>46113.522222222222</v>
      </c>
      <c r="BN182">
        <v>3422688</v>
      </c>
      <c r="BO182" t="s">
        <v>4761</v>
      </c>
      <c r="BP182" t="s">
        <v>5592</v>
      </c>
      <c r="BT182" t="s">
        <v>5966</v>
      </c>
    </row>
    <row r="183" spans="17:72" x14ac:dyDescent="0.25">
      <c r="Q183" t="s">
        <v>84</v>
      </c>
      <c r="V183" t="s">
        <v>4826</v>
      </c>
      <c r="W183" s="104">
        <v>46113.524305555555</v>
      </c>
      <c r="X183">
        <v>1613324</v>
      </c>
      <c r="Y183" t="s">
        <v>4728</v>
      </c>
      <c r="Z183" t="s">
        <v>54</v>
      </c>
      <c r="AD183" t="s">
        <v>4739</v>
      </c>
      <c r="AF183" t="s">
        <v>2126</v>
      </c>
      <c r="AG183" t="s">
        <v>1385</v>
      </c>
      <c r="AJ183" t="s">
        <v>6038</v>
      </c>
      <c r="AK183" s="104">
        <v>46113.474305555559</v>
      </c>
      <c r="AL183">
        <v>762651</v>
      </c>
      <c r="AM183" t="s">
        <v>4728</v>
      </c>
      <c r="AN183" t="s">
        <v>42</v>
      </c>
      <c r="AO183" t="s">
        <v>13</v>
      </c>
      <c r="AR183" t="s">
        <v>5986</v>
      </c>
      <c r="AT183" t="s">
        <v>223</v>
      </c>
      <c r="AX183" t="s">
        <v>7103</v>
      </c>
      <c r="AY183" s="104">
        <v>46113.409722222219</v>
      </c>
      <c r="AZ183">
        <v>166235</v>
      </c>
      <c r="BA183" t="s">
        <v>4728</v>
      </c>
      <c r="BB183" t="s">
        <v>5989</v>
      </c>
      <c r="BF183" t="s">
        <v>5942</v>
      </c>
      <c r="BH183" t="s">
        <v>2600</v>
      </c>
      <c r="BL183" t="s">
        <v>4922</v>
      </c>
      <c r="BM183" s="104">
        <v>46113.529166666667</v>
      </c>
      <c r="BN183">
        <v>157517</v>
      </c>
      <c r="BO183" t="s">
        <v>4728</v>
      </c>
      <c r="BP183" t="s">
        <v>5592</v>
      </c>
      <c r="BT183" t="s">
        <v>5925</v>
      </c>
    </row>
    <row r="184" spans="17:72" x14ac:dyDescent="0.25">
      <c r="Q184" t="s">
        <v>75</v>
      </c>
      <c r="V184" t="s">
        <v>4922</v>
      </c>
      <c r="W184" s="104">
        <v>46113.525694444441</v>
      </c>
      <c r="X184">
        <v>355424</v>
      </c>
      <c r="Y184" t="s">
        <v>4728</v>
      </c>
      <c r="Z184" t="s">
        <v>54</v>
      </c>
      <c r="AD184" t="s">
        <v>4736</v>
      </c>
      <c r="AF184" t="s">
        <v>2624</v>
      </c>
      <c r="AJ184" t="s">
        <v>5338</v>
      </c>
      <c r="AK184" s="104">
        <v>46113.474305555559</v>
      </c>
      <c r="AL184">
        <v>2271072</v>
      </c>
      <c r="AM184" t="s">
        <v>4761</v>
      </c>
      <c r="AN184" t="s">
        <v>13</v>
      </c>
      <c r="AR184" t="s">
        <v>5938</v>
      </c>
      <c r="AT184" t="s">
        <v>432</v>
      </c>
      <c r="AX184" t="s">
        <v>7104</v>
      </c>
      <c r="AY184" s="104">
        <v>46113.409722222219</v>
      </c>
      <c r="AZ184">
        <v>1134301</v>
      </c>
      <c r="BA184" t="s">
        <v>4728</v>
      </c>
      <c r="BB184" t="s">
        <v>5989</v>
      </c>
      <c r="BF184" t="s">
        <v>5918</v>
      </c>
      <c r="BH184" t="s">
        <v>2510</v>
      </c>
      <c r="BL184" t="s">
        <v>4918</v>
      </c>
      <c r="BM184" s="104">
        <v>46113.529861111114</v>
      </c>
      <c r="BN184">
        <v>219649</v>
      </c>
      <c r="BO184" t="s">
        <v>4761</v>
      </c>
      <c r="BP184" t="s">
        <v>5592</v>
      </c>
      <c r="BT184" t="s">
        <v>5920</v>
      </c>
    </row>
    <row r="185" spans="17:72" x14ac:dyDescent="0.25">
      <c r="Q185" t="s">
        <v>241</v>
      </c>
      <c r="V185" t="s">
        <v>4923</v>
      </c>
      <c r="W185" s="104">
        <v>46113.526388888888</v>
      </c>
      <c r="X185">
        <v>319351</v>
      </c>
      <c r="Y185" t="s">
        <v>4728</v>
      </c>
      <c r="Z185" t="s">
        <v>54</v>
      </c>
      <c r="AD185" t="s">
        <v>4736</v>
      </c>
      <c r="AF185" t="s">
        <v>5935</v>
      </c>
      <c r="AG185" t="s">
        <v>1706</v>
      </c>
      <c r="AJ185" t="s">
        <v>5065</v>
      </c>
      <c r="AK185" s="104">
        <v>46113.474305555559</v>
      </c>
      <c r="AL185">
        <v>434487</v>
      </c>
      <c r="AM185" t="s">
        <v>4728</v>
      </c>
      <c r="AN185" t="s">
        <v>42</v>
      </c>
      <c r="AO185" t="s">
        <v>13</v>
      </c>
      <c r="AR185" t="s">
        <v>5933</v>
      </c>
      <c r="AT185" t="s">
        <v>1284</v>
      </c>
      <c r="AX185" t="s">
        <v>7105</v>
      </c>
      <c r="AY185" s="104">
        <v>46113.409722222219</v>
      </c>
      <c r="AZ185">
        <v>188086</v>
      </c>
      <c r="BA185" t="s">
        <v>4728</v>
      </c>
      <c r="BB185" t="s">
        <v>5989</v>
      </c>
      <c r="BF185" t="s">
        <v>5950</v>
      </c>
      <c r="BH185" t="s">
        <v>241</v>
      </c>
      <c r="BL185" t="s">
        <v>4922</v>
      </c>
      <c r="BM185" s="104">
        <v>46113.530555555553</v>
      </c>
      <c r="BN185">
        <v>721619</v>
      </c>
      <c r="BO185" t="s">
        <v>4728</v>
      </c>
      <c r="BP185" t="s">
        <v>5592</v>
      </c>
      <c r="BT185" t="s">
        <v>5920</v>
      </c>
    </row>
    <row r="186" spans="17:72" x14ac:dyDescent="0.25">
      <c r="Q186" t="s">
        <v>965</v>
      </c>
      <c r="R186" t="s">
        <v>223</v>
      </c>
      <c r="V186" t="s">
        <v>4924</v>
      </c>
      <c r="W186" s="104">
        <v>46113.527083333334</v>
      </c>
      <c r="X186">
        <v>205611</v>
      </c>
      <c r="Y186" t="s">
        <v>4761</v>
      </c>
      <c r="Z186" t="s">
        <v>4797</v>
      </c>
      <c r="AA186" t="s">
        <v>54</v>
      </c>
      <c r="AD186" t="s">
        <v>4905</v>
      </c>
      <c r="AF186" t="s">
        <v>2433</v>
      </c>
      <c r="AG186" t="s">
        <v>2373</v>
      </c>
      <c r="AJ186" t="s">
        <v>6039</v>
      </c>
      <c r="AK186" s="104">
        <v>46113.475694444445</v>
      </c>
      <c r="AL186">
        <v>433742</v>
      </c>
      <c r="AM186" t="s">
        <v>4728</v>
      </c>
      <c r="AN186" t="s">
        <v>42</v>
      </c>
      <c r="AO186" t="s">
        <v>13</v>
      </c>
      <c r="AR186" t="s">
        <v>6040</v>
      </c>
      <c r="AT186" t="s">
        <v>516</v>
      </c>
      <c r="AX186" t="s">
        <v>4801</v>
      </c>
      <c r="AY186" s="104">
        <v>46113.410416666666</v>
      </c>
      <c r="AZ186">
        <v>548180</v>
      </c>
      <c r="BA186" t="s">
        <v>4728</v>
      </c>
      <c r="BB186" t="s">
        <v>5989</v>
      </c>
      <c r="BF186" t="s">
        <v>5918</v>
      </c>
      <c r="BH186" t="s">
        <v>1507</v>
      </c>
      <c r="BL186" t="s">
        <v>4877</v>
      </c>
      <c r="BM186" s="104">
        <v>46113.530555555553</v>
      </c>
      <c r="BN186">
        <v>373832</v>
      </c>
      <c r="BO186" t="s">
        <v>4728</v>
      </c>
      <c r="BP186" t="s">
        <v>5592</v>
      </c>
      <c r="BT186" t="s">
        <v>5918</v>
      </c>
    </row>
    <row r="187" spans="17:72" x14ac:dyDescent="0.25">
      <c r="Q187" t="s">
        <v>75</v>
      </c>
      <c r="V187" t="s">
        <v>4925</v>
      </c>
      <c r="W187" s="104">
        <v>46113.529861111114</v>
      </c>
      <c r="X187">
        <v>668434</v>
      </c>
      <c r="Y187" t="s">
        <v>4728</v>
      </c>
      <c r="Z187" t="s">
        <v>54</v>
      </c>
      <c r="AD187" t="s">
        <v>4777</v>
      </c>
      <c r="AF187" t="s">
        <v>1667</v>
      </c>
      <c r="AG187" t="s">
        <v>1220</v>
      </c>
      <c r="AJ187" t="s">
        <v>5114</v>
      </c>
      <c r="AK187" s="104">
        <v>46113.475694444445</v>
      </c>
      <c r="AL187">
        <v>1315516</v>
      </c>
      <c r="AM187" t="s">
        <v>4728</v>
      </c>
      <c r="AN187" t="s">
        <v>42</v>
      </c>
      <c r="AO187" t="s">
        <v>13</v>
      </c>
      <c r="AR187" t="s">
        <v>5919</v>
      </c>
      <c r="AT187" t="s">
        <v>1078</v>
      </c>
      <c r="AX187" t="s">
        <v>4775</v>
      </c>
      <c r="AY187" s="104">
        <v>46113.410416666666</v>
      </c>
      <c r="AZ187">
        <v>433254</v>
      </c>
      <c r="BA187" t="s">
        <v>4728</v>
      </c>
      <c r="BB187" t="s">
        <v>5989</v>
      </c>
      <c r="BF187" t="s">
        <v>4781</v>
      </c>
      <c r="BH187" t="s">
        <v>2561</v>
      </c>
      <c r="BL187" t="s">
        <v>7198</v>
      </c>
      <c r="BM187" s="104">
        <v>46113.53125</v>
      </c>
      <c r="BN187">
        <v>151317</v>
      </c>
      <c r="BO187" t="s">
        <v>4728</v>
      </c>
      <c r="BP187" t="s">
        <v>5592</v>
      </c>
      <c r="BT187" t="s">
        <v>5925</v>
      </c>
    </row>
    <row r="188" spans="17:72" x14ac:dyDescent="0.25">
      <c r="Q188" t="s">
        <v>81</v>
      </c>
      <c r="V188" t="s">
        <v>4926</v>
      </c>
      <c r="W188" s="104">
        <v>46113.531944444447</v>
      </c>
      <c r="X188">
        <v>233778</v>
      </c>
      <c r="Y188" t="s">
        <v>4728</v>
      </c>
      <c r="Z188" t="s">
        <v>54</v>
      </c>
      <c r="AD188" t="s">
        <v>4772</v>
      </c>
      <c r="AF188" t="s">
        <v>2269</v>
      </c>
      <c r="AG188" t="s">
        <v>229</v>
      </c>
      <c r="AJ188" t="s">
        <v>4922</v>
      </c>
      <c r="AK188" s="104">
        <v>46113.475694444445</v>
      </c>
      <c r="AL188">
        <v>1165003</v>
      </c>
      <c r="AM188" t="s">
        <v>4728</v>
      </c>
      <c r="AN188" t="s">
        <v>42</v>
      </c>
      <c r="AO188" t="s">
        <v>13</v>
      </c>
      <c r="AR188" t="s">
        <v>5671</v>
      </c>
      <c r="AT188" t="s">
        <v>2559</v>
      </c>
      <c r="AX188" t="s">
        <v>4839</v>
      </c>
      <c r="AY188" s="104">
        <v>46113.411111111112</v>
      </c>
      <c r="AZ188">
        <v>1226491</v>
      </c>
      <c r="BA188" t="s">
        <v>4761</v>
      </c>
      <c r="BB188" t="s">
        <v>5989</v>
      </c>
      <c r="BF188" t="s">
        <v>5920</v>
      </c>
      <c r="BH188" t="s">
        <v>1391</v>
      </c>
      <c r="BL188" t="s">
        <v>5001</v>
      </c>
      <c r="BM188" s="104">
        <v>46113.532638888886</v>
      </c>
      <c r="BN188">
        <v>823770</v>
      </c>
      <c r="BO188" t="s">
        <v>4761</v>
      </c>
      <c r="BP188" t="s">
        <v>5592</v>
      </c>
      <c r="BT188" t="s">
        <v>5966</v>
      </c>
    </row>
    <row r="189" spans="17:72" x14ac:dyDescent="0.25">
      <c r="Q189" t="s">
        <v>72</v>
      </c>
      <c r="V189" t="s">
        <v>4927</v>
      </c>
      <c r="W189" s="104">
        <v>46113.53402777778</v>
      </c>
      <c r="X189">
        <v>181765</v>
      </c>
      <c r="Y189" t="s">
        <v>4728</v>
      </c>
      <c r="Z189" t="s">
        <v>54</v>
      </c>
      <c r="AD189" t="s">
        <v>4780</v>
      </c>
      <c r="AF189" t="s">
        <v>798</v>
      </c>
      <c r="AG189" t="s">
        <v>637</v>
      </c>
      <c r="AJ189" t="s">
        <v>5034</v>
      </c>
      <c r="AK189" s="104">
        <v>46113.475694444445</v>
      </c>
      <c r="AL189">
        <v>1370474</v>
      </c>
      <c r="AM189" t="s">
        <v>4728</v>
      </c>
      <c r="AN189" t="s">
        <v>42</v>
      </c>
      <c r="AO189" t="s">
        <v>13</v>
      </c>
      <c r="AR189" t="s">
        <v>4941</v>
      </c>
      <c r="AT189" t="s">
        <v>967</v>
      </c>
      <c r="AX189" t="s">
        <v>6149</v>
      </c>
      <c r="AY189" s="104">
        <v>46113.411111111112</v>
      </c>
      <c r="AZ189">
        <v>2001611</v>
      </c>
      <c r="BA189" t="s">
        <v>4728</v>
      </c>
      <c r="BB189" t="s">
        <v>5989</v>
      </c>
      <c r="BF189" t="s">
        <v>5931</v>
      </c>
      <c r="BH189" t="s">
        <v>76</v>
      </c>
      <c r="BL189" t="s">
        <v>6419</v>
      </c>
      <c r="BM189" s="104">
        <v>46113.53402777778</v>
      </c>
      <c r="BN189">
        <v>2491925</v>
      </c>
      <c r="BO189" t="s">
        <v>4761</v>
      </c>
      <c r="BP189" t="s">
        <v>5592</v>
      </c>
      <c r="BT189" t="s">
        <v>5966</v>
      </c>
    </row>
    <row r="190" spans="17:72" x14ac:dyDescent="0.25">
      <c r="Q190" t="s">
        <v>77</v>
      </c>
      <c r="V190" t="s">
        <v>4928</v>
      </c>
      <c r="W190" s="104">
        <v>46113.534722222219</v>
      </c>
      <c r="X190">
        <v>159409</v>
      </c>
      <c r="Y190" t="s">
        <v>4728</v>
      </c>
      <c r="Z190" t="s">
        <v>54</v>
      </c>
      <c r="AD190" t="s">
        <v>4736</v>
      </c>
      <c r="AF190" t="s">
        <v>235</v>
      </c>
      <c r="AJ190" t="s">
        <v>4762</v>
      </c>
      <c r="AK190" s="104">
        <v>46113.476388888892</v>
      </c>
      <c r="AL190">
        <v>357952</v>
      </c>
      <c r="AM190" t="s">
        <v>4728</v>
      </c>
      <c r="AN190" t="s">
        <v>13</v>
      </c>
      <c r="AR190" t="s">
        <v>4781</v>
      </c>
      <c r="AT190" t="s">
        <v>308</v>
      </c>
      <c r="AX190" t="s">
        <v>7106</v>
      </c>
      <c r="AY190" s="104">
        <v>46113.411805555559</v>
      </c>
      <c r="AZ190">
        <v>80033</v>
      </c>
      <c r="BA190" t="s">
        <v>4728</v>
      </c>
      <c r="BB190" t="s">
        <v>5989</v>
      </c>
      <c r="BF190" t="s">
        <v>5925</v>
      </c>
      <c r="BH190" t="s">
        <v>253</v>
      </c>
      <c r="BL190" t="s">
        <v>4770</v>
      </c>
      <c r="BM190" s="104">
        <v>46113.534722222219</v>
      </c>
      <c r="BN190">
        <v>119277</v>
      </c>
      <c r="BO190" t="s">
        <v>4728</v>
      </c>
      <c r="BP190" t="s">
        <v>5592</v>
      </c>
      <c r="BT190" t="s">
        <v>4781</v>
      </c>
    </row>
    <row r="191" spans="17:72" x14ac:dyDescent="0.25">
      <c r="Q191" t="s">
        <v>81</v>
      </c>
      <c r="R191" t="s">
        <v>256</v>
      </c>
      <c r="V191" t="s">
        <v>4929</v>
      </c>
      <c r="W191" s="104">
        <v>46113.536805555559</v>
      </c>
      <c r="X191">
        <v>540967</v>
      </c>
      <c r="Y191" t="s">
        <v>4728</v>
      </c>
      <c r="Z191" t="s">
        <v>54</v>
      </c>
      <c r="AA191" t="s">
        <v>4731</v>
      </c>
      <c r="AD191" t="s">
        <v>4760</v>
      </c>
      <c r="AF191" t="s">
        <v>1464</v>
      </c>
      <c r="AG191" t="s">
        <v>1391</v>
      </c>
      <c r="AJ191" t="s">
        <v>4757</v>
      </c>
      <c r="AK191" s="104">
        <v>46113.477083333331</v>
      </c>
      <c r="AL191">
        <v>571515</v>
      </c>
      <c r="AM191" t="s">
        <v>4728</v>
      </c>
      <c r="AN191" t="s">
        <v>42</v>
      </c>
      <c r="AO191" t="s">
        <v>13</v>
      </c>
      <c r="AR191" t="s">
        <v>4941</v>
      </c>
      <c r="AT191" t="s">
        <v>2403</v>
      </c>
      <c r="AX191" t="s">
        <v>7107</v>
      </c>
      <c r="AY191" s="104">
        <v>46113.412499999999</v>
      </c>
      <c r="AZ191">
        <v>1089955</v>
      </c>
      <c r="BA191" t="s">
        <v>4728</v>
      </c>
      <c r="BB191" t="s">
        <v>5989</v>
      </c>
      <c r="BF191" t="s">
        <v>5942</v>
      </c>
      <c r="BH191" t="s">
        <v>2624</v>
      </c>
      <c r="BI191" t="s">
        <v>211</v>
      </c>
      <c r="BL191" t="s">
        <v>5030</v>
      </c>
      <c r="BM191" s="104">
        <v>46113.535416666666</v>
      </c>
      <c r="BN191">
        <v>1161410</v>
      </c>
      <c r="BO191" t="s">
        <v>4728</v>
      </c>
      <c r="BP191" t="s">
        <v>5592</v>
      </c>
      <c r="BQ191" t="s">
        <v>4731</v>
      </c>
      <c r="BT191" t="s">
        <v>6541</v>
      </c>
    </row>
    <row r="192" spans="17:72" x14ac:dyDescent="0.25">
      <c r="Q192" t="s">
        <v>1050</v>
      </c>
      <c r="R192" t="s">
        <v>77</v>
      </c>
      <c r="V192" t="s">
        <v>4930</v>
      </c>
      <c r="W192" s="104">
        <v>46113.538194444445</v>
      </c>
      <c r="X192">
        <v>1632789</v>
      </c>
      <c r="Y192" t="s">
        <v>4728</v>
      </c>
      <c r="Z192" t="s">
        <v>42</v>
      </c>
      <c r="AA192" t="s">
        <v>54</v>
      </c>
      <c r="AD192" t="s">
        <v>4931</v>
      </c>
      <c r="AF192" t="s">
        <v>1266</v>
      </c>
      <c r="AG192" t="s">
        <v>1481</v>
      </c>
      <c r="AH192" t="s">
        <v>264</v>
      </c>
      <c r="AJ192" t="s">
        <v>6041</v>
      </c>
      <c r="AK192" s="104">
        <v>46113.477083333331</v>
      </c>
      <c r="AL192">
        <v>1278359</v>
      </c>
      <c r="AM192" t="s">
        <v>4728</v>
      </c>
      <c r="AN192" t="s">
        <v>42</v>
      </c>
      <c r="AO192" t="s">
        <v>13</v>
      </c>
      <c r="AP192" t="s">
        <v>4731</v>
      </c>
      <c r="AR192" t="s">
        <v>6042</v>
      </c>
      <c r="AT192" t="s">
        <v>1559</v>
      </c>
      <c r="AX192" t="s">
        <v>7108</v>
      </c>
      <c r="AY192" s="104">
        <v>46113.412499999999</v>
      </c>
      <c r="AZ192">
        <v>1062281</v>
      </c>
      <c r="BA192" t="s">
        <v>4728</v>
      </c>
      <c r="BB192" t="s">
        <v>5989</v>
      </c>
      <c r="BF192" t="s">
        <v>5942</v>
      </c>
      <c r="BH192" t="s">
        <v>1732</v>
      </c>
      <c r="BL192" t="s">
        <v>4770</v>
      </c>
      <c r="BM192" s="104">
        <v>46113.535416666666</v>
      </c>
      <c r="BN192">
        <v>268342</v>
      </c>
      <c r="BO192" t="s">
        <v>4728</v>
      </c>
      <c r="BP192" t="s">
        <v>5592</v>
      </c>
      <c r="BT192" t="s">
        <v>5942</v>
      </c>
    </row>
    <row r="193" spans="17:72" x14ac:dyDescent="0.25">
      <c r="Q193" t="s">
        <v>72</v>
      </c>
      <c r="V193" t="s">
        <v>4932</v>
      </c>
      <c r="W193" s="104">
        <v>46113.538194444445</v>
      </c>
      <c r="X193">
        <v>159294</v>
      </c>
      <c r="Y193" t="s">
        <v>4728</v>
      </c>
      <c r="Z193" t="s">
        <v>54</v>
      </c>
      <c r="AD193" t="s">
        <v>4780</v>
      </c>
      <c r="AF193" t="s">
        <v>205</v>
      </c>
      <c r="AJ193" t="s">
        <v>6043</v>
      </c>
      <c r="AK193" s="104">
        <v>46113.477777777778</v>
      </c>
      <c r="AL193">
        <v>444355</v>
      </c>
      <c r="AM193" t="s">
        <v>4728</v>
      </c>
      <c r="AN193" t="s">
        <v>13</v>
      </c>
      <c r="AR193" t="s">
        <v>6004</v>
      </c>
      <c r="AT193" t="s">
        <v>71</v>
      </c>
      <c r="AX193" t="s">
        <v>4968</v>
      </c>
      <c r="AY193" s="104">
        <v>46113.412499999999</v>
      </c>
      <c r="AZ193">
        <v>297184</v>
      </c>
      <c r="BA193" t="s">
        <v>4728</v>
      </c>
      <c r="BB193" t="s">
        <v>5989</v>
      </c>
      <c r="BF193" t="s">
        <v>5931</v>
      </c>
      <c r="BH193" t="s">
        <v>226</v>
      </c>
      <c r="BL193" t="s">
        <v>5543</v>
      </c>
      <c r="BM193" s="104">
        <v>46113.536111111112</v>
      </c>
      <c r="BN193">
        <v>872534</v>
      </c>
      <c r="BO193" t="s">
        <v>4728</v>
      </c>
      <c r="BP193" t="s">
        <v>5592</v>
      </c>
      <c r="BT193" t="s">
        <v>5931</v>
      </c>
    </row>
    <row r="194" spans="17:72" x14ac:dyDescent="0.25">
      <c r="Q194" t="s">
        <v>75</v>
      </c>
      <c r="R194" t="s">
        <v>264</v>
      </c>
      <c r="S194" t="s">
        <v>1688</v>
      </c>
      <c r="V194" t="s">
        <v>4933</v>
      </c>
      <c r="W194" s="104">
        <v>46113.540277777778</v>
      </c>
      <c r="X194">
        <v>1104101</v>
      </c>
      <c r="Y194" t="s">
        <v>4761</v>
      </c>
      <c r="Z194" t="s">
        <v>54</v>
      </c>
      <c r="AA194" t="s">
        <v>4731</v>
      </c>
      <c r="AD194" t="s">
        <v>4934</v>
      </c>
      <c r="AF194" t="s">
        <v>1655</v>
      </c>
      <c r="AG194" t="s">
        <v>2373</v>
      </c>
      <c r="AJ194" t="s">
        <v>4762</v>
      </c>
      <c r="AK194" s="104">
        <v>46113.478472222225</v>
      </c>
      <c r="AL194">
        <v>715466</v>
      </c>
      <c r="AM194" t="s">
        <v>4728</v>
      </c>
      <c r="AN194" t="s">
        <v>42</v>
      </c>
      <c r="AO194" t="s">
        <v>13</v>
      </c>
      <c r="AR194" t="s">
        <v>6044</v>
      </c>
      <c r="AT194" t="s">
        <v>414</v>
      </c>
      <c r="AX194" t="s">
        <v>4836</v>
      </c>
      <c r="AY194" s="104">
        <v>46113.413194444445</v>
      </c>
      <c r="AZ194">
        <v>260014</v>
      </c>
      <c r="BA194" t="s">
        <v>4728</v>
      </c>
      <c r="BB194" t="s">
        <v>5989</v>
      </c>
      <c r="BF194" t="s">
        <v>6117</v>
      </c>
      <c r="BH194" t="s">
        <v>1507</v>
      </c>
      <c r="BL194" t="s">
        <v>4774</v>
      </c>
      <c r="BM194" s="104">
        <v>46113.536111111112</v>
      </c>
      <c r="BN194">
        <v>154659</v>
      </c>
      <c r="BO194" t="s">
        <v>4728</v>
      </c>
      <c r="BP194" t="s">
        <v>5592</v>
      </c>
      <c r="BT194" t="s">
        <v>5942</v>
      </c>
    </row>
    <row r="195" spans="17:72" x14ac:dyDescent="0.25">
      <c r="Q195" t="s">
        <v>73</v>
      </c>
      <c r="V195" t="s">
        <v>4935</v>
      </c>
      <c r="W195" s="104">
        <v>46113.540277777778</v>
      </c>
      <c r="X195">
        <v>474537</v>
      </c>
      <c r="Y195" t="s">
        <v>4728</v>
      </c>
      <c r="Z195" t="s">
        <v>54</v>
      </c>
      <c r="AD195" t="s">
        <v>4739</v>
      </c>
      <c r="AF195" t="s">
        <v>1220</v>
      </c>
      <c r="AJ195" t="s">
        <v>5338</v>
      </c>
      <c r="AK195" s="104">
        <v>46113.478472222225</v>
      </c>
      <c r="AL195">
        <v>475820</v>
      </c>
      <c r="AM195" t="s">
        <v>4728</v>
      </c>
      <c r="AN195" t="s">
        <v>13</v>
      </c>
      <c r="AR195" t="s">
        <v>5931</v>
      </c>
      <c r="AT195" t="s">
        <v>1894</v>
      </c>
      <c r="AX195" t="s">
        <v>4763</v>
      </c>
      <c r="AY195" s="104">
        <v>46113.413194444445</v>
      </c>
      <c r="AZ195">
        <v>509588</v>
      </c>
      <c r="BA195" t="s">
        <v>4761</v>
      </c>
      <c r="BB195" t="s">
        <v>5989</v>
      </c>
      <c r="BF195" t="s">
        <v>5966</v>
      </c>
      <c r="BH195" t="s">
        <v>1284</v>
      </c>
      <c r="BL195" t="s">
        <v>5338</v>
      </c>
      <c r="BM195" s="104">
        <v>46113.536111111112</v>
      </c>
      <c r="BN195">
        <v>598694</v>
      </c>
      <c r="BO195" t="s">
        <v>4761</v>
      </c>
      <c r="BP195" t="s">
        <v>5592</v>
      </c>
      <c r="BT195" t="s">
        <v>5950</v>
      </c>
    </row>
    <row r="196" spans="17:72" x14ac:dyDescent="0.25">
      <c r="Q196" t="s">
        <v>1764</v>
      </c>
      <c r="R196" t="s">
        <v>80</v>
      </c>
      <c r="V196" t="s">
        <v>4770</v>
      </c>
      <c r="W196" s="104">
        <v>46113.540277777778</v>
      </c>
      <c r="X196">
        <v>490310</v>
      </c>
      <c r="Y196" t="s">
        <v>4728</v>
      </c>
      <c r="Z196" t="s">
        <v>42</v>
      </c>
      <c r="AA196" t="s">
        <v>54</v>
      </c>
      <c r="AD196" t="s">
        <v>4788</v>
      </c>
      <c r="AF196" t="s">
        <v>2510</v>
      </c>
      <c r="AJ196" t="s">
        <v>4854</v>
      </c>
      <c r="AK196" s="104">
        <v>46113.479861111111</v>
      </c>
      <c r="AL196">
        <v>617502</v>
      </c>
      <c r="AM196" t="s">
        <v>4728</v>
      </c>
      <c r="AN196" t="s">
        <v>13</v>
      </c>
      <c r="AR196" t="s">
        <v>6004</v>
      </c>
      <c r="AT196" t="s">
        <v>223</v>
      </c>
      <c r="AX196" t="s">
        <v>7109</v>
      </c>
      <c r="AY196" s="104">
        <v>46113.413888888892</v>
      </c>
      <c r="AZ196">
        <v>303663</v>
      </c>
      <c r="BA196" t="s">
        <v>4728</v>
      </c>
      <c r="BB196" t="s">
        <v>5989</v>
      </c>
      <c r="BF196" t="s">
        <v>5942</v>
      </c>
      <c r="BH196" t="s">
        <v>76</v>
      </c>
      <c r="BI196" t="s">
        <v>1985</v>
      </c>
      <c r="BL196" t="s">
        <v>6247</v>
      </c>
      <c r="BM196" s="104">
        <v>46113.536805555559</v>
      </c>
      <c r="BN196">
        <v>2499571</v>
      </c>
      <c r="BO196" t="s">
        <v>4728</v>
      </c>
      <c r="BP196" t="s">
        <v>5592</v>
      </c>
      <c r="BQ196" t="s">
        <v>4812</v>
      </c>
      <c r="BT196" t="s">
        <v>6387</v>
      </c>
    </row>
    <row r="197" spans="17:72" x14ac:dyDescent="0.25">
      <c r="Q197" t="s">
        <v>81</v>
      </c>
      <c r="V197" t="s">
        <v>4936</v>
      </c>
      <c r="W197" s="104">
        <v>46113.540972222225</v>
      </c>
      <c r="X197">
        <v>1186501</v>
      </c>
      <c r="Y197" t="s">
        <v>4728</v>
      </c>
      <c r="Z197" t="s">
        <v>54</v>
      </c>
      <c r="AD197" t="s">
        <v>4777</v>
      </c>
      <c r="AF197" t="s">
        <v>250</v>
      </c>
      <c r="AJ197" t="s">
        <v>4877</v>
      </c>
      <c r="AK197" s="104">
        <v>46113.479861111111</v>
      </c>
      <c r="AL197">
        <v>778968</v>
      </c>
      <c r="AM197" t="s">
        <v>4728</v>
      </c>
      <c r="AN197" t="s">
        <v>13</v>
      </c>
      <c r="AR197" t="s">
        <v>5918</v>
      </c>
      <c r="AT197" t="s">
        <v>2559</v>
      </c>
      <c r="AX197" t="s">
        <v>5111</v>
      </c>
      <c r="AY197" s="104">
        <v>46113.413888888892</v>
      </c>
      <c r="AZ197">
        <v>296368</v>
      </c>
      <c r="BA197" t="s">
        <v>4728</v>
      </c>
      <c r="BB197" t="s">
        <v>5989</v>
      </c>
      <c r="BF197" t="s">
        <v>5931</v>
      </c>
      <c r="BH197" t="s">
        <v>1985</v>
      </c>
      <c r="BL197" t="s">
        <v>4919</v>
      </c>
      <c r="BM197" s="104">
        <v>46113.538194444445</v>
      </c>
      <c r="BN197">
        <v>1415017</v>
      </c>
      <c r="BO197" t="s">
        <v>4728</v>
      </c>
      <c r="BP197" t="s">
        <v>5592</v>
      </c>
      <c r="BT197" t="s">
        <v>5918</v>
      </c>
    </row>
    <row r="198" spans="17:72" x14ac:dyDescent="0.25">
      <c r="Q198" t="s">
        <v>72</v>
      </c>
      <c r="V198" t="s">
        <v>4937</v>
      </c>
      <c r="W198" s="104">
        <v>46113.540972222225</v>
      </c>
      <c r="X198">
        <v>217933</v>
      </c>
      <c r="Y198" t="s">
        <v>4728</v>
      </c>
      <c r="Z198" t="s">
        <v>54</v>
      </c>
      <c r="AD198" t="s">
        <v>4739</v>
      </c>
      <c r="AF198" t="s">
        <v>5080</v>
      </c>
      <c r="AG198" t="s">
        <v>496</v>
      </c>
      <c r="AJ198" t="s">
        <v>4782</v>
      </c>
      <c r="AK198" s="104">
        <v>46113.479861111111</v>
      </c>
      <c r="AL198">
        <v>735496</v>
      </c>
      <c r="AM198" t="s">
        <v>4728</v>
      </c>
      <c r="AN198" t="s">
        <v>4787</v>
      </c>
      <c r="AO198" t="s">
        <v>13</v>
      </c>
      <c r="AR198" t="s">
        <v>5933</v>
      </c>
      <c r="AT198" t="s">
        <v>232</v>
      </c>
      <c r="AX198" t="s">
        <v>7110</v>
      </c>
      <c r="AY198" s="104">
        <v>46113.414583333331</v>
      </c>
      <c r="AZ198">
        <v>362907</v>
      </c>
      <c r="BA198" t="s">
        <v>4728</v>
      </c>
      <c r="BB198" t="s">
        <v>5989</v>
      </c>
      <c r="BF198" t="s">
        <v>5931</v>
      </c>
      <c r="BH198" t="s">
        <v>2624</v>
      </c>
      <c r="BL198" t="s">
        <v>8122</v>
      </c>
      <c r="BM198" s="104">
        <v>46113.538888888892</v>
      </c>
      <c r="BN198">
        <v>335759</v>
      </c>
      <c r="BO198" t="s">
        <v>4728</v>
      </c>
      <c r="BP198" t="s">
        <v>5592</v>
      </c>
      <c r="BT198" t="s">
        <v>5931</v>
      </c>
    </row>
    <row r="199" spans="17:72" x14ac:dyDescent="0.25">
      <c r="Q199" t="s">
        <v>80</v>
      </c>
      <c r="V199" t="s">
        <v>4938</v>
      </c>
      <c r="W199" s="104">
        <v>46113.541666666664</v>
      </c>
      <c r="X199">
        <v>196394</v>
      </c>
      <c r="Y199" t="s">
        <v>4728</v>
      </c>
      <c r="Z199" t="s">
        <v>54</v>
      </c>
      <c r="AD199" t="s">
        <v>4752</v>
      </c>
      <c r="AF199" t="s">
        <v>73</v>
      </c>
      <c r="AJ199" t="s">
        <v>5680</v>
      </c>
      <c r="AK199" s="104">
        <v>46113.479861111111</v>
      </c>
      <c r="AL199">
        <v>692110</v>
      </c>
      <c r="AM199" t="s">
        <v>4728</v>
      </c>
      <c r="AN199" t="s">
        <v>13</v>
      </c>
      <c r="AR199" t="s">
        <v>5918</v>
      </c>
      <c r="AT199" t="s">
        <v>1284</v>
      </c>
      <c r="AX199" t="s">
        <v>4926</v>
      </c>
      <c r="AY199" s="104">
        <v>46113.415277777778</v>
      </c>
      <c r="AZ199">
        <v>137579</v>
      </c>
      <c r="BA199" t="s">
        <v>4728</v>
      </c>
      <c r="BB199" t="s">
        <v>5989</v>
      </c>
      <c r="BF199" t="s">
        <v>4781</v>
      </c>
      <c r="BH199" t="s">
        <v>683</v>
      </c>
      <c r="BL199" t="s">
        <v>4818</v>
      </c>
      <c r="BM199" s="104">
        <v>46113.540277777778</v>
      </c>
      <c r="BN199">
        <v>615187</v>
      </c>
      <c r="BO199" t="s">
        <v>4728</v>
      </c>
      <c r="BP199" t="s">
        <v>5592</v>
      </c>
      <c r="BT199" t="s">
        <v>5920</v>
      </c>
    </row>
    <row r="200" spans="17:72" x14ac:dyDescent="0.25">
      <c r="Q200" t="s">
        <v>205</v>
      </c>
      <c r="V200" t="s">
        <v>4890</v>
      </c>
      <c r="W200" s="104">
        <v>46113.541666666664</v>
      </c>
      <c r="X200">
        <v>250871</v>
      </c>
      <c r="Y200" t="s">
        <v>4728</v>
      </c>
      <c r="Z200" t="s">
        <v>54</v>
      </c>
      <c r="AD200" t="s">
        <v>4736</v>
      </c>
      <c r="AF200" t="s">
        <v>77</v>
      </c>
      <c r="AJ200" t="s">
        <v>4753</v>
      </c>
      <c r="AK200" s="104">
        <v>46113.480555555558</v>
      </c>
      <c r="AL200">
        <v>482667</v>
      </c>
      <c r="AM200" t="s">
        <v>4728</v>
      </c>
      <c r="AN200" t="s">
        <v>13</v>
      </c>
      <c r="AR200" t="s">
        <v>5938</v>
      </c>
      <c r="AT200" t="s">
        <v>836</v>
      </c>
      <c r="AX200" t="s">
        <v>6545</v>
      </c>
      <c r="AY200" s="104">
        <v>46113.415277777778</v>
      </c>
      <c r="AZ200">
        <v>368319</v>
      </c>
      <c r="BA200" t="s">
        <v>4728</v>
      </c>
      <c r="BB200" t="s">
        <v>5989</v>
      </c>
      <c r="BF200" t="s">
        <v>5942</v>
      </c>
      <c r="BH200" t="s">
        <v>1732</v>
      </c>
      <c r="BL200" t="s">
        <v>4858</v>
      </c>
      <c r="BM200" s="104">
        <v>46113.540277777778</v>
      </c>
      <c r="BN200">
        <v>153612</v>
      </c>
      <c r="BO200" t="s">
        <v>4728</v>
      </c>
      <c r="BP200" t="s">
        <v>5592</v>
      </c>
      <c r="BT200" t="s">
        <v>4781</v>
      </c>
    </row>
    <row r="201" spans="17:72" x14ac:dyDescent="0.25">
      <c r="Q201" t="s">
        <v>84</v>
      </c>
      <c r="V201" t="s">
        <v>4939</v>
      </c>
      <c r="W201" s="104">
        <v>46113.541666666664</v>
      </c>
      <c r="X201">
        <v>309678</v>
      </c>
      <c r="Y201" t="s">
        <v>4728</v>
      </c>
      <c r="Z201" t="s">
        <v>54</v>
      </c>
      <c r="AD201" t="s">
        <v>4736</v>
      </c>
      <c r="AF201" t="s">
        <v>657</v>
      </c>
      <c r="AG201" t="s">
        <v>637</v>
      </c>
      <c r="AJ201" t="s">
        <v>6038</v>
      </c>
      <c r="AK201" s="104">
        <v>46113.481249999997</v>
      </c>
      <c r="AL201">
        <v>247385</v>
      </c>
      <c r="AM201" t="s">
        <v>4728</v>
      </c>
      <c r="AN201" t="s">
        <v>4790</v>
      </c>
      <c r="AO201" t="s">
        <v>13</v>
      </c>
      <c r="AR201" t="s">
        <v>5919</v>
      </c>
      <c r="AT201" t="s">
        <v>308</v>
      </c>
      <c r="AX201" t="s">
        <v>4773</v>
      </c>
      <c r="AY201" s="104">
        <v>46113.415277777778</v>
      </c>
      <c r="AZ201">
        <v>430411</v>
      </c>
      <c r="BA201" t="s">
        <v>4728</v>
      </c>
      <c r="BB201" t="s">
        <v>5989</v>
      </c>
      <c r="BF201" t="s">
        <v>5942</v>
      </c>
      <c r="BH201" t="s">
        <v>1584</v>
      </c>
      <c r="BL201" t="s">
        <v>4858</v>
      </c>
      <c r="BM201" s="104">
        <v>46113.540972222225</v>
      </c>
      <c r="BN201">
        <v>336211</v>
      </c>
      <c r="BO201" t="s">
        <v>4728</v>
      </c>
      <c r="BP201" t="s">
        <v>5592</v>
      </c>
      <c r="BT201" t="s">
        <v>5920</v>
      </c>
    </row>
    <row r="202" spans="17:72" x14ac:dyDescent="0.25">
      <c r="Q202" t="s">
        <v>217</v>
      </c>
      <c r="V202" t="s">
        <v>4940</v>
      </c>
      <c r="W202" s="104">
        <v>46113.541666666664</v>
      </c>
      <c r="X202">
        <v>346189</v>
      </c>
      <c r="Y202" t="s">
        <v>4728</v>
      </c>
      <c r="Z202" t="s">
        <v>54</v>
      </c>
      <c r="AD202" t="s">
        <v>4739</v>
      </c>
      <c r="AF202" t="s">
        <v>235</v>
      </c>
      <c r="AJ202" t="s">
        <v>4877</v>
      </c>
      <c r="AK202" s="104">
        <v>46113.481944444444</v>
      </c>
      <c r="AL202">
        <v>1823047</v>
      </c>
      <c r="AM202" t="s">
        <v>4761</v>
      </c>
      <c r="AN202" t="s">
        <v>13</v>
      </c>
      <c r="AR202" t="s">
        <v>5966</v>
      </c>
      <c r="AT202" t="s">
        <v>1941</v>
      </c>
      <c r="AX202" t="s">
        <v>5998</v>
      </c>
      <c r="AY202" s="104">
        <v>46113.415972222225</v>
      </c>
      <c r="AZ202">
        <v>460301</v>
      </c>
      <c r="BA202" t="s">
        <v>4728</v>
      </c>
      <c r="BB202" t="s">
        <v>5989</v>
      </c>
      <c r="BF202" t="s">
        <v>5934</v>
      </c>
      <c r="BH202" t="s">
        <v>1732</v>
      </c>
      <c r="BL202" t="s">
        <v>4776</v>
      </c>
      <c r="BM202" s="104">
        <v>46113.543749999997</v>
      </c>
      <c r="BN202">
        <v>241773</v>
      </c>
      <c r="BO202" t="s">
        <v>4728</v>
      </c>
      <c r="BP202" t="s">
        <v>5592</v>
      </c>
      <c r="BT202" t="s">
        <v>4781</v>
      </c>
    </row>
    <row r="203" spans="17:72" x14ac:dyDescent="0.25">
      <c r="Q203" t="s">
        <v>2363</v>
      </c>
      <c r="R203" t="s">
        <v>235</v>
      </c>
      <c r="V203" t="s">
        <v>4743</v>
      </c>
      <c r="W203" s="104">
        <v>46113.541666666664</v>
      </c>
      <c r="X203">
        <v>390215</v>
      </c>
      <c r="Y203" t="s">
        <v>4728</v>
      </c>
      <c r="Z203" t="s">
        <v>42</v>
      </c>
      <c r="AA203" t="s">
        <v>54</v>
      </c>
      <c r="AD203" t="s">
        <v>4941</v>
      </c>
      <c r="AF203" t="s">
        <v>2561</v>
      </c>
      <c r="AJ203" t="s">
        <v>5105</v>
      </c>
      <c r="AK203" s="104">
        <v>46113.482638888891</v>
      </c>
      <c r="AL203">
        <v>225762</v>
      </c>
      <c r="AM203" t="s">
        <v>4728</v>
      </c>
      <c r="AN203" t="s">
        <v>13</v>
      </c>
      <c r="AR203" t="s">
        <v>5931</v>
      </c>
      <c r="AT203" t="s">
        <v>1894</v>
      </c>
      <c r="AX203" t="s">
        <v>5514</v>
      </c>
      <c r="AY203" s="104">
        <v>46113.415972222225</v>
      </c>
      <c r="AZ203">
        <v>310351</v>
      </c>
      <c r="BA203" t="s">
        <v>4761</v>
      </c>
      <c r="BB203" t="s">
        <v>5989</v>
      </c>
      <c r="BF203" t="s">
        <v>5966</v>
      </c>
      <c r="BH203" t="s">
        <v>205</v>
      </c>
      <c r="BL203" t="s">
        <v>4922</v>
      </c>
      <c r="BM203" s="104">
        <v>46113.543749999997</v>
      </c>
      <c r="BN203">
        <v>399427</v>
      </c>
      <c r="BO203" t="s">
        <v>4761</v>
      </c>
      <c r="BP203" t="s">
        <v>5592</v>
      </c>
      <c r="BT203" t="s">
        <v>5920</v>
      </c>
    </row>
    <row r="204" spans="17:72" x14ac:dyDescent="0.25">
      <c r="Q204" t="s">
        <v>75</v>
      </c>
      <c r="R204" t="s">
        <v>2345</v>
      </c>
      <c r="S204" t="s">
        <v>211</v>
      </c>
      <c r="V204" t="s">
        <v>4942</v>
      </c>
      <c r="W204" s="104">
        <v>46113.541666666664</v>
      </c>
      <c r="X204">
        <v>1312207</v>
      </c>
      <c r="Y204" t="s">
        <v>4728</v>
      </c>
      <c r="Z204" t="s">
        <v>54</v>
      </c>
      <c r="AA204" t="s">
        <v>4731</v>
      </c>
      <c r="AD204" t="s">
        <v>4943</v>
      </c>
      <c r="AF204" t="s">
        <v>868</v>
      </c>
      <c r="AJ204" t="s">
        <v>6045</v>
      </c>
      <c r="AK204" s="104">
        <v>46113.484722222223</v>
      </c>
      <c r="AL204">
        <v>987552</v>
      </c>
      <c r="AM204" t="s">
        <v>4761</v>
      </c>
      <c r="AN204" t="s">
        <v>13</v>
      </c>
      <c r="AR204" t="s">
        <v>5966</v>
      </c>
      <c r="AT204" t="s">
        <v>72</v>
      </c>
      <c r="AX204" t="s">
        <v>4925</v>
      </c>
      <c r="AY204" s="104">
        <v>46113.415972222225</v>
      </c>
      <c r="AZ204">
        <v>3195605</v>
      </c>
      <c r="BA204" t="s">
        <v>4728</v>
      </c>
      <c r="BB204" t="s">
        <v>5989</v>
      </c>
      <c r="BF204" t="s">
        <v>5918</v>
      </c>
      <c r="BH204" t="s">
        <v>214</v>
      </c>
      <c r="BL204" t="s">
        <v>4776</v>
      </c>
      <c r="BM204" s="104">
        <v>46113.54583333333</v>
      </c>
      <c r="BN204">
        <v>332824</v>
      </c>
      <c r="BO204" t="s">
        <v>4728</v>
      </c>
      <c r="BP204" t="s">
        <v>5592</v>
      </c>
      <c r="BT204" t="s">
        <v>5920</v>
      </c>
    </row>
    <row r="205" spans="17:72" x14ac:dyDescent="0.25">
      <c r="Q205" t="s">
        <v>2363</v>
      </c>
      <c r="R205" t="s">
        <v>256</v>
      </c>
      <c r="V205" t="s">
        <v>4944</v>
      </c>
      <c r="W205" s="104">
        <v>46113.541666666664</v>
      </c>
      <c r="X205">
        <v>821731</v>
      </c>
      <c r="Y205" t="s">
        <v>4728</v>
      </c>
      <c r="Z205" t="s">
        <v>42</v>
      </c>
      <c r="AA205" t="s">
        <v>54</v>
      </c>
      <c r="AD205" t="s">
        <v>4785</v>
      </c>
      <c r="AF205" t="s">
        <v>2561</v>
      </c>
      <c r="AJ205" t="s">
        <v>5083</v>
      </c>
      <c r="AK205" s="104">
        <v>46113.486111111109</v>
      </c>
      <c r="AL205">
        <v>308345</v>
      </c>
      <c r="AM205" t="s">
        <v>4728</v>
      </c>
      <c r="AN205" t="s">
        <v>13</v>
      </c>
      <c r="AR205" t="s">
        <v>5918</v>
      </c>
      <c r="AT205" t="s">
        <v>2624</v>
      </c>
      <c r="AX205" t="s">
        <v>5136</v>
      </c>
      <c r="AY205" s="104">
        <v>46113.415972222225</v>
      </c>
      <c r="AZ205">
        <v>331645</v>
      </c>
      <c r="BA205" t="s">
        <v>4728</v>
      </c>
      <c r="BB205" t="s">
        <v>5989</v>
      </c>
      <c r="BF205" t="s">
        <v>5942</v>
      </c>
      <c r="BH205" t="s">
        <v>1732</v>
      </c>
      <c r="BL205" t="s">
        <v>6290</v>
      </c>
      <c r="BM205" s="104">
        <v>46113.546527777777</v>
      </c>
      <c r="BN205">
        <v>144663</v>
      </c>
      <c r="BO205" t="s">
        <v>4728</v>
      </c>
      <c r="BP205" t="s">
        <v>5592</v>
      </c>
      <c r="BT205" t="s">
        <v>4781</v>
      </c>
    </row>
    <row r="206" spans="17:72" x14ac:dyDescent="0.25">
      <c r="Q206" t="s">
        <v>72</v>
      </c>
      <c r="V206" t="s">
        <v>4775</v>
      </c>
      <c r="W206" s="104">
        <v>46113.543055555558</v>
      </c>
      <c r="X206">
        <v>107612</v>
      </c>
      <c r="Y206" t="s">
        <v>4728</v>
      </c>
      <c r="Z206" t="s">
        <v>54</v>
      </c>
      <c r="AD206" t="s">
        <v>4780</v>
      </c>
      <c r="AF206" t="s">
        <v>2624</v>
      </c>
      <c r="AJ206" t="s">
        <v>5183</v>
      </c>
      <c r="AK206" s="104">
        <v>46113.486111111109</v>
      </c>
      <c r="AL206">
        <v>806333</v>
      </c>
      <c r="AM206" t="s">
        <v>4728</v>
      </c>
      <c r="AN206" t="s">
        <v>13</v>
      </c>
      <c r="AR206" t="s">
        <v>6004</v>
      </c>
      <c r="AT206" t="s">
        <v>683</v>
      </c>
      <c r="AX206" t="s">
        <v>4765</v>
      </c>
      <c r="AY206" s="104">
        <v>46113.415972222225</v>
      </c>
      <c r="AZ206">
        <v>642807</v>
      </c>
      <c r="BA206" t="s">
        <v>4728</v>
      </c>
      <c r="BB206" t="s">
        <v>5989</v>
      </c>
      <c r="BF206" t="s">
        <v>5942</v>
      </c>
      <c r="BH206" t="s">
        <v>496</v>
      </c>
      <c r="BL206" t="s">
        <v>7660</v>
      </c>
      <c r="BM206" s="104">
        <v>46113.548611111109</v>
      </c>
      <c r="BN206">
        <v>804289</v>
      </c>
      <c r="BO206" t="s">
        <v>4728</v>
      </c>
      <c r="BP206" t="s">
        <v>5592</v>
      </c>
      <c r="BT206" t="s">
        <v>5927</v>
      </c>
    </row>
    <row r="207" spans="17:72" x14ac:dyDescent="0.25">
      <c r="Q207" t="s">
        <v>72</v>
      </c>
      <c r="V207" t="s">
        <v>4853</v>
      </c>
      <c r="W207" s="104">
        <v>46113.543749999997</v>
      </c>
      <c r="X207">
        <v>214709</v>
      </c>
      <c r="Y207" t="s">
        <v>4728</v>
      </c>
      <c r="Z207" t="s">
        <v>54</v>
      </c>
      <c r="AD207" t="s">
        <v>4780</v>
      </c>
      <c r="AF207" t="s">
        <v>1391</v>
      </c>
      <c r="AJ207" t="s">
        <v>5714</v>
      </c>
      <c r="AK207" s="104">
        <v>46113.488888888889</v>
      </c>
      <c r="AL207">
        <v>184742</v>
      </c>
      <c r="AM207" t="s">
        <v>4728</v>
      </c>
      <c r="AN207" t="s">
        <v>13</v>
      </c>
      <c r="AR207" t="s">
        <v>5942</v>
      </c>
      <c r="AT207" t="s">
        <v>214</v>
      </c>
      <c r="AX207" t="s">
        <v>6717</v>
      </c>
      <c r="AY207" s="104">
        <v>46113.416666666664</v>
      </c>
      <c r="AZ207">
        <v>373852</v>
      </c>
      <c r="BA207" t="s">
        <v>4761</v>
      </c>
      <c r="BB207" t="s">
        <v>5989</v>
      </c>
      <c r="BF207" t="s">
        <v>5948</v>
      </c>
      <c r="BH207" t="s">
        <v>1732</v>
      </c>
      <c r="BL207" t="s">
        <v>4836</v>
      </c>
      <c r="BM207" s="104">
        <v>46113.548611111109</v>
      </c>
      <c r="BN207">
        <v>238328</v>
      </c>
      <c r="BO207" t="s">
        <v>4728</v>
      </c>
      <c r="BP207" t="s">
        <v>5592</v>
      </c>
      <c r="BT207" t="s">
        <v>4781</v>
      </c>
    </row>
    <row r="208" spans="17:72" x14ac:dyDescent="0.25">
      <c r="Q208" t="s">
        <v>229</v>
      </c>
      <c r="V208" t="s">
        <v>4890</v>
      </c>
      <c r="W208" s="104">
        <v>46113.544444444444</v>
      </c>
      <c r="X208">
        <v>276263</v>
      </c>
      <c r="Y208" t="s">
        <v>4728</v>
      </c>
      <c r="Z208" t="s">
        <v>54</v>
      </c>
      <c r="AD208" t="s">
        <v>4739</v>
      </c>
      <c r="AF208" t="s">
        <v>1136</v>
      </c>
      <c r="AG208" t="s">
        <v>1481</v>
      </c>
      <c r="AJ208" t="s">
        <v>4921</v>
      </c>
      <c r="AK208" s="104">
        <v>46113.489583333336</v>
      </c>
      <c r="AL208">
        <v>3500602</v>
      </c>
      <c r="AM208" t="s">
        <v>4761</v>
      </c>
      <c r="AN208" t="s">
        <v>42</v>
      </c>
      <c r="AO208" t="s">
        <v>13</v>
      </c>
      <c r="AR208" t="s">
        <v>5944</v>
      </c>
      <c r="AT208" t="s">
        <v>256</v>
      </c>
      <c r="AX208" t="s">
        <v>4762</v>
      </c>
      <c r="AY208" s="104">
        <v>46113.416666666664</v>
      </c>
      <c r="AZ208">
        <v>209060</v>
      </c>
      <c r="BA208" t="s">
        <v>4728</v>
      </c>
      <c r="BB208" t="s">
        <v>5989</v>
      </c>
      <c r="BF208" t="s">
        <v>5925</v>
      </c>
      <c r="BH208" t="s">
        <v>247</v>
      </c>
      <c r="BL208" t="s">
        <v>4945</v>
      </c>
      <c r="BM208" s="104">
        <v>46113.549305555556</v>
      </c>
      <c r="BN208">
        <v>1228590</v>
      </c>
      <c r="BO208" t="s">
        <v>4728</v>
      </c>
      <c r="BP208" t="s">
        <v>5592</v>
      </c>
      <c r="BT208" t="s">
        <v>6069</v>
      </c>
    </row>
    <row r="209" spans="17:72" x14ac:dyDescent="0.25">
      <c r="Q209" t="s">
        <v>84</v>
      </c>
      <c r="V209" t="s">
        <v>4945</v>
      </c>
      <c r="W209" s="104">
        <v>46113.545138888891</v>
      </c>
      <c r="X209">
        <v>189862</v>
      </c>
      <c r="Y209" t="s">
        <v>4728</v>
      </c>
      <c r="Z209" t="s">
        <v>54</v>
      </c>
      <c r="AD209" t="s">
        <v>4736</v>
      </c>
      <c r="AF209" t="s">
        <v>959</v>
      </c>
      <c r="AG209" t="s">
        <v>2373</v>
      </c>
      <c r="AJ209" t="s">
        <v>5352</v>
      </c>
      <c r="AK209" s="104">
        <v>46113.490277777775</v>
      </c>
      <c r="AL209">
        <v>484784</v>
      </c>
      <c r="AM209" t="s">
        <v>4728</v>
      </c>
      <c r="AN209" t="s">
        <v>42</v>
      </c>
      <c r="AO209" t="s">
        <v>13</v>
      </c>
      <c r="AR209" t="s">
        <v>6040</v>
      </c>
      <c r="AT209" t="s">
        <v>1292</v>
      </c>
      <c r="AX209" t="s">
        <v>4840</v>
      </c>
      <c r="AY209" s="104">
        <v>46113.416666666664</v>
      </c>
      <c r="AZ209">
        <v>220946</v>
      </c>
      <c r="BA209" t="s">
        <v>4728</v>
      </c>
      <c r="BB209" t="s">
        <v>5989</v>
      </c>
      <c r="BF209" t="s">
        <v>5942</v>
      </c>
      <c r="BH209" t="s">
        <v>235</v>
      </c>
      <c r="BL209" t="s">
        <v>6889</v>
      </c>
      <c r="BM209" s="104">
        <v>46113.550694444442</v>
      </c>
      <c r="BN209">
        <v>261194</v>
      </c>
      <c r="BO209" t="s">
        <v>4728</v>
      </c>
      <c r="BP209" t="s">
        <v>5592</v>
      </c>
      <c r="BT209" t="s">
        <v>5920</v>
      </c>
    </row>
    <row r="210" spans="17:72" x14ac:dyDescent="0.25">
      <c r="Q210" t="s">
        <v>1329</v>
      </c>
      <c r="R210" t="s">
        <v>75</v>
      </c>
      <c r="S210" t="s">
        <v>264</v>
      </c>
      <c r="T210" t="s">
        <v>2345</v>
      </c>
      <c r="U210" t="s">
        <v>1688</v>
      </c>
      <c r="V210" t="s">
        <v>4946</v>
      </c>
      <c r="W210" s="104">
        <v>46113.546527777777</v>
      </c>
      <c r="X210">
        <v>1394137</v>
      </c>
      <c r="Y210" t="s">
        <v>4728</v>
      </c>
      <c r="Z210" t="s">
        <v>4787</v>
      </c>
      <c r="AA210" t="s">
        <v>54</v>
      </c>
      <c r="AB210" t="s">
        <v>4731</v>
      </c>
      <c r="AD210" t="s">
        <v>4947</v>
      </c>
      <c r="AF210" t="s">
        <v>2263</v>
      </c>
      <c r="AG210" t="s">
        <v>1706</v>
      </c>
      <c r="AJ210" t="s">
        <v>4755</v>
      </c>
      <c r="AK210" s="104">
        <v>46113.490277777775</v>
      </c>
      <c r="AL210">
        <v>297282</v>
      </c>
      <c r="AM210" t="s">
        <v>4728</v>
      </c>
      <c r="AN210" t="s">
        <v>42</v>
      </c>
      <c r="AO210" t="s">
        <v>13</v>
      </c>
      <c r="AR210" t="s">
        <v>6005</v>
      </c>
      <c r="AT210" t="s">
        <v>1945</v>
      </c>
      <c r="AX210" t="s">
        <v>4926</v>
      </c>
      <c r="AY210" s="104">
        <v>46113.416666666664</v>
      </c>
      <c r="AZ210">
        <v>407834</v>
      </c>
      <c r="BA210" t="s">
        <v>4728</v>
      </c>
      <c r="BB210" t="s">
        <v>5989</v>
      </c>
      <c r="BF210" t="s">
        <v>5942</v>
      </c>
      <c r="BH210" t="s">
        <v>253</v>
      </c>
      <c r="BL210" t="s">
        <v>5493</v>
      </c>
      <c r="BM210" s="104">
        <v>46113.557638888888</v>
      </c>
      <c r="BN210">
        <v>117531</v>
      </c>
      <c r="BO210" t="s">
        <v>4728</v>
      </c>
      <c r="BP210" t="s">
        <v>5592</v>
      </c>
      <c r="BT210" t="s">
        <v>5956</v>
      </c>
    </row>
    <row r="211" spans="17:72" x14ac:dyDescent="0.25">
      <c r="Q211" t="s">
        <v>73</v>
      </c>
      <c r="V211" t="s">
        <v>4743</v>
      </c>
      <c r="W211" s="104">
        <v>46113.547222222223</v>
      </c>
      <c r="X211">
        <v>904772</v>
      </c>
      <c r="Y211" t="s">
        <v>4728</v>
      </c>
      <c r="Z211" t="s">
        <v>54</v>
      </c>
      <c r="AD211" t="s">
        <v>4739</v>
      </c>
      <c r="AF211" t="s">
        <v>2561</v>
      </c>
      <c r="AJ211" t="s">
        <v>5061</v>
      </c>
      <c r="AK211" s="104">
        <v>46113.490972222222</v>
      </c>
      <c r="AL211">
        <v>291629</v>
      </c>
      <c r="AM211" t="s">
        <v>4728</v>
      </c>
      <c r="AN211" t="s">
        <v>13</v>
      </c>
      <c r="AR211" t="s">
        <v>5918</v>
      </c>
      <c r="AT211" t="s">
        <v>1134</v>
      </c>
      <c r="AX211" t="s">
        <v>5704</v>
      </c>
      <c r="AY211" s="104">
        <v>46113.417361111111</v>
      </c>
      <c r="AZ211">
        <v>172890</v>
      </c>
      <c r="BA211" t="s">
        <v>4728</v>
      </c>
      <c r="BB211" t="s">
        <v>5989</v>
      </c>
      <c r="BF211" t="s">
        <v>5942</v>
      </c>
      <c r="BH211" t="s">
        <v>1391</v>
      </c>
      <c r="BL211" t="s">
        <v>5493</v>
      </c>
      <c r="BM211" s="104">
        <v>46113.558333333334</v>
      </c>
      <c r="BN211">
        <v>661599</v>
      </c>
      <c r="BO211" t="s">
        <v>4728</v>
      </c>
      <c r="BP211" t="s">
        <v>5592</v>
      </c>
      <c r="BT211" t="s">
        <v>5918</v>
      </c>
    </row>
    <row r="212" spans="17:72" x14ac:dyDescent="0.25">
      <c r="Q212" t="s">
        <v>84</v>
      </c>
      <c r="V212" t="s">
        <v>4948</v>
      </c>
      <c r="W212" s="104">
        <v>46113.54791666667</v>
      </c>
      <c r="X212">
        <v>117250</v>
      </c>
      <c r="Y212" t="s">
        <v>4728</v>
      </c>
      <c r="Z212" t="s">
        <v>54</v>
      </c>
      <c r="AD212" t="s">
        <v>4736</v>
      </c>
      <c r="AF212" t="s">
        <v>553</v>
      </c>
      <c r="AG212" t="s">
        <v>868</v>
      </c>
      <c r="AJ212" t="s">
        <v>4733</v>
      </c>
      <c r="AK212" s="104">
        <v>46113.491666666669</v>
      </c>
      <c r="AL212">
        <v>314366</v>
      </c>
      <c r="AM212" t="s">
        <v>4728</v>
      </c>
      <c r="AN212" t="s">
        <v>42</v>
      </c>
      <c r="AO212" t="s">
        <v>13</v>
      </c>
      <c r="AR212" t="s">
        <v>5947</v>
      </c>
      <c r="AT212" t="s">
        <v>250</v>
      </c>
      <c r="AX212" t="s">
        <v>5577</v>
      </c>
      <c r="AY212" s="104">
        <v>46113.417361111111</v>
      </c>
      <c r="AZ212">
        <v>441830</v>
      </c>
      <c r="BA212" t="s">
        <v>4728</v>
      </c>
      <c r="BB212" t="s">
        <v>5989</v>
      </c>
      <c r="BF212" t="s">
        <v>5931</v>
      </c>
      <c r="BH212" t="s">
        <v>1732</v>
      </c>
      <c r="BL212" t="s">
        <v>5108</v>
      </c>
      <c r="BM212" s="104">
        <v>46113.558333333334</v>
      </c>
      <c r="BN212">
        <v>255921</v>
      </c>
      <c r="BO212" t="s">
        <v>4728</v>
      </c>
      <c r="BP212" t="s">
        <v>5592</v>
      </c>
      <c r="BT212" t="s">
        <v>4781</v>
      </c>
    </row>
    <row r="213" spans="17:72" x14ac:dyDescent="0.25">
      <c r="Q213" t="s">
        <v>205</v>
      </c>
      <c r="V213" t="s">
        <v>4949</v>
      </c>
      <c r="W213" s="104">
        <v>46113.54791666667</v>
      </c>
      <c r="X213">
        <v>239892</v>
      </c>
      <c r="Y213" t="s">
        <v>4728</v>
      </c>
      <c r="Z213" t="s">
        <v>54</v>
      </c>
      <c r="AD213" t="s">
        <v>4739</v>
      </c>
      <c r="AF213" t="s">
        <v>5553</v>
      </c>
      <c r="AG213" t="s">
        <v>1220</v>
      </c>
      <c r="AJ213" t="s">
        <v>6046</v>
      </c>
      <c r="AK213" s="104">
        <v>46113.491666666669</v>
      </c>
      <c r="AL213">
        <v>1139384</v>
      </c>
      <c r="AM213" t="s">
        <v>4728</v>
      </c>
      <c r="AN213" t="s">
        <v>4787</v>
      </c>
      <c r="AO213" t="s">
        <v>13</v>
      </c>
      <c r="AR213" t="s">
        <v>5937</v>
      </c>
      <c r="AT213" t="s">
        <v>516</v>
      </c>
      <c r="AX213" t="s">
        <v>4925</v>
      </c>
      <c r="AY213" s="104">
        <v>46113.418055555558</v>
      </c>
      <c r="AZ213">
        <v>366085</v>
      </c>
      <c r="BA213" t="s">
        <v>4728</v>
      </c>
      <c r="BB213" t="s">
        <v>5989</v>
      </c>
      <c r="BF213" t="s">
        <v>5918</v>
      </c>
      <c r="BH213" t="s">
        <v>496</v>
      </c>
      <c r="BL213" t="s">
        <v>5821</v>
      </c>
      <c r="BM213" s="104">
        <v>46113.559027777781</v>
      </c>
      <c r="BN213">
        <v>384990</v>
      </c>
      <c r="BO213" t="s">
        <v>4728</v>
      </c>
      <c r="BP213" t="s">
        <v>5592</v>
      </c>
      <c r="BT213" t="s">
        <v>5920</v>
      </c>
    </row>
    <row r="214" spans="17:72" x14ac:dyDescent="0.25">
      <c r="Q214" t="s">
        <v>217</v>
      </c>
      <c r="V214" t="s">
        <v>4782</v>
      </c>
      <c r="W214" s="104">
        <v>46113.54791666667</v>
      </c>
      <c r="X214">
        <v>265979</v>
      </c>
      <c r="Y214" t="s">
        <v>4728</v>
      </c>
      <c r="Z214" t="s">
        <v>54</v>
      </c>
      <c r="AD214" t="s">
        <v>4772</v>
      </c>
      <c r="AF214" t="s">
        <v>1971</v>
      </c>
      <c r="AG214" t="s">
        <v>1706</v>
      </c>
      <c r="AH214" t="s">
        <v>2197</v>
      </c>
      <c r="AJ214" t="s">
        <v>5474</v>
      </c>
      <c r="AK214" s="104">
        <v>46113.493055555555</v>
      </c>
      <c r="AL214">
        <v>3002356</v>
      </c>
      <c r="AM214" t="s">
        <v>4761</v>
      </c>
      <c r="AN214" t="s">
        <v>42</v>
      </c>
      <c r="AO214" t="s">
        <v>13</v>
      </c>
      <c r="AP214" t="s">
        <v>4731</v>
      </c>
      <c r="AR214" t="s">
        <v>6047</v>
      </c>
      <c r="AT214" t="s">
        <v>223</v>
      </c>
      <c r="AX214" t="s">
        <v>4968</v>
      </c>
      <c r="AY214" s="104">
        <v>46113.418749999997</v>
      </c>
      <c r="AZ214">
        <v>541573</v>
      </c>
      <c r="BA214" t="s">
        <v>4761</v>
      </c>
      <c r="BB214" t="s">
        <v>5989</v>
      </c>
      <c r="BF214" t="s">
        <v>5942</v>
      </c>
      <c r="BH214" t="s">
        <v>205</v>
      </c>
      <c r="BL214" t="s">
        <v>4979</v>
      </c>
      <c r="BM214" s="104">
        <v>46113.561111111114</v>
      </c>
      <c r="BN214">
        <v>692182</v>
      </c>
      <c r="BO214" t="s">
        <v>4728</v>
      </c>
      <c r="BP214" t="s">
        <v>5592</v>
      </c>
      <c r="BT214" t="s">
        <v>5931</v>
      </c>
    </row>
    <row r="215" spans="17:72" x14ac:dyDescent="0.25">
      <c r="Q215" t="s">
        <v>80</v>
      </c>
      <c r="R215" t="s">
        <v>1891</v>
      </c>
      <c r="V215" t="s">
        <v>4877</v>
      </c>
      <c r="W215" s="104">
        <v>46113.549305555556</v>
      </c>
      <c r="X215">
        <v>325156</v>
      </c>
      <c r="Y215" t="s">
        <v>4728</v>
      </c>
      <c r="Z215" t="s">
        <v>54</v>
      </c>
      <c r="AA215" t="s">
        <v>4731</v>
      </c>
      <c r="AD215" t="s">
        <v>4748</v>
      </c>
      <c r="AF215" t="s">
        <v>5951</v>
      </c>
      <c r="AG215" t="s">
        <v>1292</v>
      </c>
      <c r="AJ215" t="s">
        <v>6048</v>
      </c>
      <c r="AK215" s="104">
        <v>46113.493055555555</v>
      </c>
      <c r="AL215">
        <v>371975</v>
      </c>
      <c r="AM215" t="s">
        <v>4728</v>
      </c>
      <c r="AN215" t="s">
        <v>42</v>
      </c>
      <c r="AO215" t="s">
        <v>13</v>
      </c>
      <c r="AR215" t="s">
        <v>5933</v>
      </c>
      <c r="AT215" t="s">
        <v>551</v>
      </c>
      <c r="AX215" t="s">
        <v>4776</v>
      </c>
      <c r="AY215" s="104">
        <v>46113.419444444444</v>
      </c>
      <c r="AZ215">
        <v>169565</v>
      </c>
      <c r="BA215" t="s">
        <v>4728</v>
      </c>
      <c r="BB215" t="s">
        <v>5989</v>
      </c>
      <c r="BF215" t="s">
        <v>5966</v>
      </c>
      <c r="BH215" t="s">
        <v>250</v>
      </c>
      <c r="BL215" t="s">
        <v>4996</v>
      </c>
      <c r="BM215" s="104">
        <v>46113.561111111114</v>
      </c>
      <c r="BN215">
        <v>320003</v>
      </c>
      <c r="BO215" t="s">
        <v>4728</v>
      </c>
      <c r="BP215" t="s">
        <v>5592</v>
      </c>
      <c r="BT215" t="s">
        <v>5920</v>
      </c>
    </row>
    <row r="216" spans="17:72" x14ac:dyDescent="0.25">
      <c r="Q216" t="s">
        <v>80</v>
      </c>
      <c r="V216" t="s">
        <v>4950</v>
      </c>
      <c r="W216" s="104">
        <v>46113.552083333336</v>
      </c>
      <c r="X216">
        <v>778611</v>
      </c>
      <c r="Y216" t="s">
        <v>4728</v>
      </c>
      <c r="Z216" t="s">
        <v>54</v>
      </c>
      <c r="AD216" t="s">
        <v>4951</v>
      </c>
      <c r="AF216" t="s">
        <v>1284</v>
      </c>
      <c r="AJ216" t="s">
        <v>6049</v>
      </c>
      <c r="AK216" s="104">
        <v>46113.493750000001</v>
      </c>
      <c r="AL216">
        <v>396581</v>
      </c>
      <c r="AM216" t="s">
        <v>4728</v>
      </c>
      <c r="AN216" t="s">
        <v>13</v>
      </c>
      <c r="AR216" t="s">
        <v>5948</v>
      </c>
      <c r="AT216" t="s">
        <v>2559</v>
      </c>
      <c r="AX216" t="s">
        <v>4782</v>
      </c>
      <c r="AY216" s="104">
        <v>46113.419444444444</v>
      </c>
      <c r="AZ216">
        <v>341787</v>
      </c>
      <c r="BA216" t="s">
        <v>4761</v>
      </c>
      <c r="BB216" t="s">
        <v>5989</v>
      </c>
      <c r="BF216" t="s">
        <v>5966</v>
      </c>
      <c r="BH216" t="s">
        <v>1732</v>
      </c>
      <c r="BL216" t="s">
        <v>5246</v>
      </c>
      <c r="BM216" s="104">
        <v>46113.561805555553</v>
      </c>
      <c r="BN216">
        <v>262258</v>
      </c>
      <c r="BO216" t="s">
        <v>4728</v>
      </c>
      <c r="BP216" t="s">
        <v>5592</v>
      </c>
      <c r="BT216" t="s">
        <v>4781</v>
      </c>
    </row>
    <row r="217" spans="17:72" x14ac:dyDescent="0.25">
      <c r="Q217" t="s">
        <v>2321</v>
      </c>
      <c r="R217" t="s">
        <v>81</v>
      </c>
      <c r="V217" t="s">
        <v>4952</v>
      </c>
      <c r="W217" s="104">
        <v>46113.552777777775</v>
      </c>
      <c r="X217">
        <v>612915</v>
      </c>
      <c r="Y217" t="s">
        <v>4728</v>
      </c>
      <c r="Z217" t="s">
        <v>42</v>
      </c>
      <c r="AA217" t="s">
        <v>54</v>
      </c>
      <c r="AD217" t="s">
        <v>4953</v>
      </c>
      <c r="AF217" t="s">
        <v>2453</v>
      </c>
      <c r="AG217" t="s">
        <v>1220</v>
      </c>
      <c r="AJ217" t="s">
        <v>4949</v>
      </c>
      <c r="AK217" s="104">
        <v>46113.494444444441</v>
      </c>
      <c r="AL217">
        <v>511848</v>
      </c>
      <c r="AM217" t="s">
        <v>4728</v>
      </c>
      <c r="AN217" t="s">
        <v>42</v>
      </c>
      <c r="AO217" t="s">
        <v>13</v>
      </c>
      <c r="AR217" t="s">
        <v>5986</v>
      </c>
      <c r="AT217" t="s">
        <v>220</v>
      </c>
      <c r="AX217" t="s">
        <v>7111</v>
      </c>
      <c r="AY217" s="104">
        <v>46113.420138888891</v>
      </c>
      <c r="AZ217">
        <v>142479</v>
      </c>
      <c r="BA217" t="s">
        <v>4728</v>
      </c>
      <c r="BB217" t="s">
        <v>5989</v>
      </c>
      <c r="BF217" t="s">
        <v>5958</v>
      </c>
      <c r="BH217" t="s">
        <v>1078</v>
      </c>
      <c r="BL217" t="s">
        <v>5156</v>
      </c>
      <c r="BM217" s="104">
        <v>46113.563194444447</v>
      </c>
      <c r="BN217">
        <v>291682</v>
      </c>
      <c r="BO217" t="s">
        <v>4728</v>
      </c>
      <c r="BP217" t="s">
        <v>5592</v>
      </c>
      <c r="BT217" t="s">
        <v>5942</v>
      </c>
    </row>
    <row r="218" spans="17:72" x14ac:dyDescent="0.25">
      <c r="Q218" t="s">
        <v>75</v>
      </c>
      <c r="V218" t="s">
        <v>4954</v>
      </c>
      <c r="W218" s="104">
        <v>46113.552777777775</v>
      </c>
      <c r="X218">
        <v>432501</v>
      </c>
      <c r="Y218" t="s">
        <v>4728</v>
      </c>
      <c r="Z218" t="s">
        <v>54</v>
      </c>
      <c r="AD218" t="s">
        <v>4756</v>
      </c>
      <c r="AF218" t="s">
        <v>1953</v>
      </c>
      <c r="AG218" t="s">
        <v>637</v>
      </c>
      <c r="AJ218" t="s">
        <v>4789</v>
      </c>
      <c r="AK218" s="104">
        <v>46113.495138888888</v>
      </c>
      <c r="AL218">
        <v>3492559</v>
      </c>
      <c r="AM218" t="s">
        <v>4728</v>
      </c>
      <c r="AN218" t="s">
        <v>42</v>
      </c>
      <c r="AO218" t="s">
        <v>13</v>
      </c>
      <c r="AR218" t="s">
        <v>5933</v>
      </c>
      <c r="AT218" t="s">
        <v>836</v>
      </c>
      <c r="AX218" t="s">
        <v>7112</v>
      </c>
      <c r="AY218" s="104">
        <v>46113.42083333333</v>
      </c>
      <c r="AZ218">
        <v>573434</v>
      </c>
      <c r="BA218" t="s">
        <v>4728</v>
      </c>
      <c r="BB218" t="s">
        <v>5989</v>
      </c>
      <c r="BF218" t="s">
        <v>5931</v>
      </c>
      <c r="BH218" t="s">
        <v>1276</v>
      </c>
      <c r="BL218" t="s">
        <v>6787</v>
      </c>
      <c r="BM218" s="104">
        <v>46113.563888888886</v>
      </c>
      <c r="BN218">
        <v>123570</v>
      </c>
      <c r="BO218" t="s">
        <v>4728</v>
      </c>
      <c r="BP218" t="s">
        <v>5592</v>
      </c>
      <c r="BT218" t="s">
        <v>5925</v>
      </c>
    </row>
    <row r="219" spans="17:72" x14ac:dyDescent="0.25">
      <c r="Q219" t="s">
        <v>226</v>
      </c>
      <c r="V219" t="s">
        <v>4763</v>
      </c>
      <c r="W219" s="104">
        <v>46113.554166666669</v>
      </c>
      <c r="X219">
        <v>743991</v>
      </c>
      <c r="Y219" t="s">
        <v>4728</v>
      </c>
      <c r="Z219" t="s">
        <v>54</v>
      </c>
      <c r="AD219" t="s">
        <v>4736</v>
      </c>
      <c r="AF219" t="s">
        <v>2381</v>
      </c>
      <c r="AG219" t="s">
        <v>516</v>
      </c>
      <c r="AJ219" t="s">
        <v>5096</v>
      </c>
      <c r="AK219" s="104">
        <v>46113.495138888888</v>
      </c>
      <c r="AL219">
        <v>4422017</v>
      </c>
      <c r="AM219" t="s">
        <v>4761</v>
      </c>
      <c r="AN219" t="s">
        <v>4787</v>
      </c>
      <c r="AO219" t="s">
        <v>13</v>
      </c>
      <c r="AR219" t="s">
        <v>5962</v>
      </c>
      <c r="AT219" t="s">
        <v>1894</v>
      </c>
      <c r="AX219" t="s">
        <v>5012</v>
      </c>
      <c r="AY219" s="104">
        <v>46113.42083333333</v>
      </c>
      <c r="AZ219">
        <v>1133207</v>
      </c>
      <c r="BA219" t="s">
        <v>4728</v>
      </c>
      <c r="BB219" t="s">
        <v>5989</v>
      </c>
      <c r="BF219" t="s">
        <v>5918</v>
      </c>
      <c r="BH219" t="s">
        <v>250</v>
      </c>
      <c r="BL219" t="s">
        <v>6787</v>
      </c>
      <c r="BM219" s="104">
        <v>46113.564583333333</v>
      </c>
      <c r="BN219">
        <v>187964</v>
      </c>
      <c r="BO219" t="s">
        <v>4728</v>
      </c>
      <c r="BP219" t="s">
        <v>5592</v>
      </c>
      <c r="BT219" t="s">
        <v>5920</v>
      </c>
    </row>
    <row r="220" spans="17:72" x14ac:dyDescent="0.25">
      <c r="Q220" t="s">
        <v>205</v>
      </c>
      <c r="V220" t="s">
        <v>4955</v>
      </c>
      <c r="W220" s="104">
        <v>46113.554166666669</v>
      </c>
      <c r="X220">
        <v>305264</v>
      </c>
      <c r="Y220" t="s">
        <v>4728</v>
      </c>
      <c r="Z220" t="s">
        <v>54</v>
      </c>
      <c r="AD220" t="s">
        <v>4736</v>
      </c>
      <c r="AF220" t="s">
        <v>2415</v>
      </c>
      <c r="AG220" t="s">
        <v>229</v>
      </c>
      <c r="AJ220" t="s">
        <v>4782</v>
      </c>
      <c r="AK220" s="104">
        <v>46113.495138888888</v>
      </c>
      <c r="AL220">
        <v>781925</v>
      </c>
      <c r="AM220" t="s">
        <v>4728</v>
      </c>
      <c r="AN220" t="s">
        <v>42</v>
      </c>
      <c r="AO220" t="s">
        <v>13</v>
      </c>
      <c r="AR220" t="s">
        <v>5832</v>
      </c>
      <c r="AT220" t="s">
        <v>232</v>
      </c>
      <c r="AX220" t="s">
        <v>5079</v>
      </c>
      <c r="AY220" s="104">
        <v>46113.421527777777</v>
      </c>
      <c r="AZ220">
        <v>388440</v>
      </c>
      <c r="BA220" t="s">
        <v>4728</v>
      </c>
      <c r="BB220" t="s">
        <v>5989</v>
      </c>
      <c r="BF220" t="s">
        <v>5931</v>
      </c>
      <c r="BH220" t="s">
        <v>1276</v>
      </c>
      <c r="BL220" t="s">
        <v>5985</v>
      </c>
      <c r="BM220" s="104">
        <v>46113.566666666666</v>
      </c>
      <c r="BN220">
        <v>269470</v>
      </c>
      <c r="BO220" t="s">
        <v>4761</v>
      </c>
      <c r="BP220" t="s">
        <v>5592</v>
      </c>
      <c r="BT220" t="s">
        <v>5966</v>
      </c>
    </row>
    <row r="221" spans="17:72" x14ac:dyDescent="0.25">
      <c r="Q221" t="s">
        <v>71</v>
      </c>
      <c r="R221" t="s">
        <v>264</v>
      </c>
      <c r="S221" t="s">
        <v>211</v>
      </c>
      <c r="V221" t="s">
        <v>4946</v>
      </c>
      <c r="W221" s="104">
        <v>46113.555555555555</v>
      </c>
      <c r="X221">
        <v>1396794</v>
      </c>
      <c r="Y221" t="s">
        <v>4728</v>
      </c>
      <c r="Z221" t="s">
        <v>54</v>
      </c>
      <c r="AA221" t="s">
        <v>4731</v>
      </c>
      <c r="AD221" t="s">
        <v>4956</v>
      </c>
      <c r="AF221" t="s">
        <v>1136</v>
      </c>
      <c r="AG221" t="s">
        <v>868</v>
      </c>
      <c r="AH221" t="s">
        <v>211</v>
      </c>
      <c r="AJ221" t="s">
        <v>4865</v>
      </c>
      <c r="AK221" s="104">
        <v>46113.495833333334</v>
      </c>
      <c r="AL221">
        <v>1809437</v>
      </c>
      <c r="AM221" t="s">
        <v>4728</v>
      </c>
      <c r="AN221" t="s">
        <v>42</v>
      </c>
      <c r="AO221" t="s">
        <v>13</v>
      </c>
      <c r="AP221" t="s">
        <v>4731</v>
      </c>
      <c r="AR221" t="s">
        <v>6050</v>
      </c>
      <c r="AT221" t="s">
        <v>1134</v>
      </c>
      <c r="AX221" t="s">
        <v>5012</v>
      </c>
      <c r="AY221" s="104">
        <v>46113.421527777777</v>
      </c>
      <c r="AZ221">
        <v>345302</v>
      </c>
      <c r="BA221" t="s">
        <v>4728</v>
      </c>
      <c r="BB221" t="s">
        <v>5989</v>
      </c>
      <c r="BF221" t="s">
        <v>5931</v>
      </c>
      <c r="BH221" t="s">
        <v>80</v>
      </c>
      <c r="BL221" t="s">
        <v>5101</v>
      </c>
      <c r="BM221" s="104">
        <v>46113.568055555559</v>
      </c>
      <c r="BN221">
        <v>254651</v>
      </c>
      <c r="BO221" t="s">
        <v>4761</v>
      </c>
      <c r="BP221" t="s">
        <v>5592</v>
      </c>
      <c r="BT221" t="s">
        <v>5966</v>
      </c>
    </row>
    <row r="222" spans="17:72" x14ac:dyDescent="0.25">
      <c r="Q222" t="s">
        <v>79</v>
      </c>
      <c r="V222" t="s">
        <v>4957</v>
      </c>
      <c r="W222" s="104">
        <v>46113.556250000001</v>
      </c>
      <c r="X222">
        <v>294949</v>
      </c>
      <c r="Y222" t="s">
        <v>4728</v>
      </c>
      <c r="Z222" t="s">
        <v>54</v>
      </c>
      <c r="AD222" t="s">
        <v>4736</v>
      </c>
      <c r="AF222" t="s">
        <v>2561</v>
      </c>
      <c r="AJ222" t="s">
        <v>4877</v>
      </c>
      <c r="AK222" s="104">
        <v>46113.495833333334</v>
      </c>
      <c r="AL222">
        <v>2151115</v>
      </c>
      <c r="AM222" t="s">
        <v>4761</v>
      </c>
      <c r="AN222" t="s">
        <v>13</v>
      </c>
      <c r="AR222" t="s">
        <v>5918</v>
      </c>
      <c r="AT222" t="s">
        <v>1292</v>
      </c>
      <c r="AX222" t="s">
        <v>4782</v>
      </c>
      <c r="AY222" s="104">
        <v>46113.421527777777</v>
      </c>
      <c r="AZ222">
        <v>228965</v>
      </c>
      <c r="BA222" t="s">
        <v>4728</v>
      </c>
      <c r="BB222" t="s">
        <v>5989</v>
      </c>
      <c r="BF222" t="s">
        <v>5942</v>
      </c>
      <c r="BH222" t="s">
        <v>229</v>
      </c>
      <c r="BL222" t="s">
        <v>5356</v>
      </c>
      <c r="BM222" s="104">
        <v>46113.569444444445</v>
      </c>
      <c r="BN222">
        <v>493990</v>
      </c>
      <c r="BO222" t="s">
        <v>4728</v>
      </c>
      <c r="BP222" t="s">
        <v>5592</v>
      </c>
      <c r="BT222" t="s">
        <v>5925</v>
      </c>
    </row>
    <row r="223" spans="17:72" x14ac:dyDescent="0.25">
      <c r="Q223" t="s">
        <v>232</v>
      </c>
      <c r="V223" t="s">
        <v>4776</v>
      </c>
      <c r="W223" s="104">
        <v>46113.556944444441</v>
      </c>
      <c r="X223">
        <v>767163</v>
      </c>
      <c r="Y223" t="s">
        <v>4728</v>
      </c>
      <c r="Z223" t="s">
        <v>54</v>
      </c>
      <c r="AD223" t="s">
        <v>4772</v>
      </c>
      <c r="AF223" t="s">
        <v>2419</v>
      </c>
      <c r="AG223" t="s">
        <v>2383</v>
      </c>
      <c r="AJ223" t="s">
        <v>6051</v>
      </c>
      <c r="AK223" s="104">
        <v>46113.495833333334</v>
      </c>
      <c r="AL223">
        <v>385855</v>
      </c>
      <c r="AM223" t="s">
        <v>4728</v>
      </c>
      <c r="AN223" t="s">
        <v>42</v>
      </c>
      <c r="AO223" t="s">
        <v>13</v>
      </c>
      <c r="AR223" t="s">
        <v>5933</v>
      </c>
      <c r="AT223" t="s">
        <v>2559</v>
      </c>
      <c r="AX223" t="s">
        <v>5514</v>
      </c>
      <c r="AY223" s="104">
        <v>46113.421527777777</v>
      </c>
      <c r="AZ223">
        <v>200319</v>
      </c>
      <c r="BA223" t="s">
        <v>4761</v>
      </c>
      <c r="BB223" t="s">
        <v>5989</v>
      </c>
      <c r="BF223" t="s">
        <v>5966</v>
      </c>
      <c r="BH223" t="s">
        <v>1391</v>
      </c>
      <c r="BL223" t="s">
        <v>5101</v>
      </c>
      <c r="BM223" s="104">
        <v>46113.570833333331</v>
      </c>
      <c r="BN223">
        <v>1977389</v>
      </c>
      <c r="BO223" t="s">
        <v>4761</v>
      </c>
      <c r="BP223" t="s">
        <v>5592</v>
      </c>
      <c r="BT223" t="s">
        <v>5966</v>
      </c>
    </row>
    <row r="224" spans="17:72" x14ac:dyDescent="0.25">
      <c r="Q224" t="s">
        <v>77</v>
      </c>
      <c r="R224" t="s">
        <v>2345</v>
      </c>
      <c r="S224" t="s">
        <v>220</v>
      </c>
      <c r="V224" t="s">
        <v>4958</v>
      </c>
      <c r="W224" s="104">
        <v>46113.556944444441</v>
      </c>
      <c r="X224">
        <v>503594</v>
      </c>
      <c r="Y224" t="s">
        <v>4761</v>
      </c>
      <c r="Z224" t="s">
        <v>54</v>
      </c>
      <c r="AA224" t="s">
        <v>4731</v>
      </c>
      <c r="AD224" t="s">
        <v>4851</v>
      </c>
      <c r="AF224" t="s">
        <v>1302</v>
      </c>
      <c r="AG224" t="s">
        <v>1706</v>
      </c>
      <c r="AJ224" t="s">
        <v>6052</v>
      </c>
      <c r="AK224" s="104">
        <v>46113.495833333334</v>
      </c>
      <c r="AL224">
        <v>922944</v>
      </c>
      <c r="AM224" t="s">
        <v>4728</v>
      </c>
      <c r="AN224" t="s">
        <v>42</v>
      </c>
      <c r="AO224" t="s">
        <v>13</v>
      </c>
      <c r="AR224" t="s">
        <v>5933</v>
      </c>
      <c r="AT224" t="s">
        <v>2561</v>
      </c>
      <c r="AX224" t="s">
        <v>5012</v>
      </c>
      <c r="AY224" s="104">
        <v>46113.422222222223</v>
      </c>
      <c r="AZ224">
        <v>285187</v>
      </c>
      <c r="BA224" t="s">
        <v>4728</v>
      </c>
      <c r="BB224" t="s">
        <v>5989</v>
      </c>
      <c r="BF224" t="s">
        <v>5942</v>
      </c>
      <c r="BH224" t="s">
        <v>1732</v>
      </c>
      <c r="BL224" t="s">
        <v>4807</v>
      </c>
      <c r="BM224" s="104">
        <v>46113.571527777778</v>
      </c>
      <c r="BN224">
        <v>595350</v>
      </c>
      <c r="BO224" t="s">
        <v>4728</v>
      </c>
      <c r="BP224" t="s">
        <v>5592</v>
      </c>
      <c r="BT224" t="s">
        <v>5931</v>
      </c>
    </row>
    <row r="225" spans="17:72" x14ac:dyDescent="0.25">
      <c r="Q225" t="s">
        <v>73</v>
      </c>
      <c r="V225" t="s">
        <v>4937</v>
      </c>
      <c r="W225" s="104">
        <v>46113.557638888888</v>
      </c>
      <c r="X225">
        <v>97581</v>
      </c>
      <c r="Y225" t="s">
        <v>4728</v>
      </c>
      <c r="Z225" t="s">
        <v>54</v>
      </c>
      <c r="AD225" t="s">
        <v>4756</v>
      </c>
      <c r="AF225" t="s">
        <v>1985</v>
      </c>
      <c r="AJ225" t="s">
        <v>5338</v>
      </c>
      <c r="AK225" s="104">
        <v>46113.496527777781</v>
      </c>
      <c r="AL225">
        <v>302006</v>
      </c>
      <c r="AM225" t="s">
        <v>4728</v>
      </c>
      <c r="AN225" t="s">
        <v>13</v>
      </c>
      <c r="AR225" t="s">
        <v>5918</v>
      </c>
      <c r="AT225" t="s">
        <v>308</v>
      </c>
      <c r="AX225" t="s">
        <v>4840</v>
      </c>
      <c r="AY225" s="104">
        <v>46113.422222222223</v>
      </c>
      <c r="AZ225">
        <v>1321905</v>
      </c>
      <c r="BA225" t="s">
        <v>4728</v>
      </c>
      <c r="BB225" t="s">
        <v>5989</v>
      </c>
      <c r="BF225" t="s">
        <v>5924</v>
      </c>
      <c r="BH225" t="s">
        <v>852</v>
      </c>
      <c r="BI225" t="s">
        <v>220</v>
      </c>
      <c r="BL225" t="s">
        <v>8123</v>
      </c>
      <c r="BM225" s="104">
        <v>46113.571527777778</v>
      </c>
      <c r="BN225">
        <v>709178</v>
      </c>
      <c r="BO225" t="s">
        <v>4728</v>
      </c>
      <c r="BP225" t="s">
        <v>5592</v>
      </c>
      <c r="BQ225" t="s">
        <v>4731</v>
      </c>
      <c r="BT225" t="s">
        <v>6495</v>
      </c>
    </row>
    <row r="226" spans="17:72" x14ac:dyDescent="0.25">
      <c r="Q226" t="s">
        <v>1953</v>
      </c>
      <c r="R226" t="s">
        <v>1790</v>
      </c>
      <c r="S226" t="s">
        <v>73</v>
      </c>
      <c r="V226" t="s">
        <v>4959</v>
      </c>
      <c r="W226" s="104">
        <v>46113.558333333334</v>
      </c>
      <c r="X226">
        <v>967963</v>
      </c>
      <c r="Y226" t="s">
        <v>4728</v>
      </c>
      <c r="Z226" t="s">
        <v>42</v>
      </c>
      <c r="AA226" t="s">
        <v>54</v>
      </c>
      <c r="AD226" t="s">
        <v>4788</v>
      </c>
      <c r="AF226" t="s">
        <v>2363</v>
      </c>
      <c r="AG226" t="s">
        <v>232</v>
      </c>
      <c r="AJ226" t="s">
        <v>6053</v>
      </c>
      <c r="AK226" s="104">
        <v>46113.496527777781</v>
      </c>
      <c r="AL226">
        <v>1466744</v>
      </c>
      <c r="AM226" t="s">
        <v>4728</v>
      </c>
      <c r="AN226" t="s">
        <v>42</v>
      </c>
      <c r="AO226" t="s">
        <v>13</v>
      </c>
      <c r="AR226" t="s">
        <v>6054</v>
      </c>
      <c r="AT226" t="s">
        <v>1941</v>
      </c>
      <c r="AX226" t="s">
        <v>5279</v>
      </c>
      <c r="AY226" s="104">
        <v>46113.423611111109</v>
      </c>
      <c r="AZ226">
        <v>982245</v>
      </c>
      <c r="BA226" t="s">
        <v>4761</v>
      </c>
      <c r="BB226" t="s">
        <v>5989</v>
      </c>
      <c r="BF226" t="s">
        <v>5934</v>
      </c>
      <c r="BH226" t="s">
        <v>2429</v>
      </c>
      <c r="BL226" t="s">
        <v>4982</v>
      </c>
      <c r="BM226" s="104">
        <v>46113.571527777778</v>
      </c>
      <c r="BN226">
        <v>880853</v>
      </c>
      <c r="BO226" t="s">
        <v>4728</v>
      </c>
      <c r="BP226" t="s">
        <v>5592</v>
      </c>
      <c r="BT226" t="s">
        <v>5931</v>
      </c>
    </row>
    <row r="227" spans="17:72" x14ac:dyDescent="0.25">
      <c r="Q227" t="s">
        <v>205</v>
      </c>
      <c r="V227" t="s">
        <v>4937</v>
      </c>
      <c r="W227" s="104">
        <v>46113.558333333334</v>
      </c>
      <c r="X227">
        <v>173637</v>
      </c>
      <c r="Y227" t="s">
        <v>4728</v>
      </c>
      <c r="Z227" t="s">
        <v>54</v>
      </c>
      <c r="AD227" t="s">
        <v>4736</v>
      </c>
      <c r="AF227" t="s">
        <v>247</v>
      </c>
      <c r="AJ227" t="s">
        <v>4996</v>
      </c>
      <c r="AK227" s="104">
        <v>46113.496527777781</v>
      </c>
      <c r="AL227">
        <v>366340</v>
      </c>
      <c r="AM227" t="s">
        <v>4728</v>
      </c>
      <c r="AN227" t="s">
        <v>13</v>
      </c>
      <c r="AR227" t="s">
        <v>5931</v>
      </c>
      <c r="AT227" t="s">
        <v>220</v>
      </c>
      <c r="AX227" t="s">
        <v>5101</v>
      </c>
      <c r="AY227" s="104">
        <v>46113.423611111109</v>
      </c>
      <c r="AZ227">
        <v>429368</v>
      </c>
      <c r="BA227" t="s">
        <v>4728</v>
      </c>
      <c r="BB227" t="s">
        <v>5989</v>
      </c>
      <c r="BF227" t="s">
        <v>5950</v>
      </c>
      <c r="BH227" t="s">
        <v>868</v>
      </c>
      <c r="BL227" t="s">
        <v>4945</v>
      </c>
      <c r="BM227" s="104">
        <v>46113.572916666664</v>
      </c>
      <c r="BN227">
        <v>396386</v>
      </c>
      <c r="BO227" t="s">
        <v>4728</v>
      </c>
      <c r="BP227" t="s">
        <v>5592</v>
      </c>
      <c r="BT227" t="s">
        <v>6069</v>
      </c>
    </row>
    <row r="228" spans="17:72" x14ac:dyDescent="0.25">
      <c r="Q228" t="s">
        <v>71</v>
      </c>
      <c r="V228" t="s">
        <v>4854</v>
      </c>
      <c r="W228" s="104">
        <v>46113.55972222222</v>
      </c>
      <c r="X228">
        <v>283776</v>
      </c>
      <c r="Y228" t="s">
        <v>4728</v>
      </c>
      <c r="Z228" t="s">
        <v>54</v>
      </c>
      <c r="AD228" t="s">
        <v>4960</v>
      </c>
      <c r="AF228" t="s">
        <v>2213</v>
      </c>
      <c r="AG228" t="s">
        <v>868</v>
      </c>
      <c r="AJ228" t="s">
        <v>4854</v>
      </c>
      <c r="AK228" s="104">
        <v>46113.49722222222</v>
      </c>
      <c r="AL228">
        <v>1047572</v>
      </c>
      <c r="AM228" t="s">
        <v>4728</v>
      </c>
      <c r="AN228" t="s">
        <v>42</v>
      </c>
      <c r="AO228" t="s">
        <v>13</v>
      </c>
      <c r="AR228" t="s">
        <v>5933</v>
      </c>
      <c r="AT228" t="s">
        <v>226</v>
      </c>
      <c r="AX228" t="s">
        <v>4826</v>
      </c>
      <c r="AY228" s="104">
        <v>46113.424305555556</v>
      </c>
      <c r="AZ228">
        <v>1343564</v>
      </c>
      <c r="BA228" t="s">
        <v>4761</v>
      </c>
      <c r="BB228" t="s">
        <v>5989</v>
      </c>
      <c r="BF228" t="s">
        <v>5920</v>
      </c>
      <c r="BH228" t="s">
        <v>1078</v>
      </c>
      <c r="BL228" t="s">
        <v>6264</v>
      </c>
      <c r="BM228" s="104">
        <v>46113.573611111111</v>
      </c>
      <c r="BN228">
        <v>698478</v>
      </c>
      <c r="BO228" t="s">
        <v>4728</v>
      </c>
      <c r="BP228" t="s">
        <v>5592</v>
      </c>
      <c r="BT228" t="s">
        <v>5942</v>
      </c>
    </row>
    <row r="229" spans="17:72" x14ac:dyDescent="0.25">
      <c r="Q229" t="s">
        <v>75</v>
      </c>
      <c r="V229" t="s">
        <v>4879</v>
      </c>
      <c r="W229" s="104">
        <v>46113.55972222222</v>
      </c>
      <c r="X229">
        <v>882782</v>
      </c>
      <c r="Y229" t="s">
        <v>4728</v>
      </c>
      <c r="Z229" t="s">
        <v>54</v>
      </c>
      <c r="AD229" t="s">
        <v>4739</v>
      </c>
      <c r="AF229" t="s">
        <v>250</v>
      </c>
      <c r="AJ229" t="s">
        <v>4776</v>
      </c>
      <c r="AK229" s="104">
        <v>46113.49722222222</v>
      </c>
      <c r="AL229">
        <v>170895</v>
      </c>
      <c r="AM229" t="s">
        <v>4728</v>
      </c>
      <c r="AN229" t="s">
        <v>13</v>
      </c>
      <c r="AR229" t="s">
        <v>5931</v>
      </c>
      <c r="AT229" t="s">
        <v>551</v>
      </c>
      <c r="AX229" t="s">
        <v>4836</v>
      </c>
      <c r="AY229" s="104">
        <v>46113.424305555556</v>
      </c>
      <c r="AZ229">
        <v>261225</v>
      </c>
      <c r="BA229" t="s">
        <v>4728</v>
      </c>
      <c r="BB229" t="s">
        <v>5989</v>
      </c>
      <c r="BF229" t="s">
        <v>5918</v>
      </c>
      <c r="BH229" t="s">
        <v>250</v>
      </c>
      <c r="BL229" t="s">
        <v>5363</v>
      </c>
      <c r="BM229" s="104">
        <v>46113.576388888891</v>
      </c>
      <c r="BN229">
        <v>303193</v>
      </c>
      <c r="BO229" t="s">
        <v>4728</v>
      </c>
      <c r="BP229" t="s">
        <v>5592</v>
      </c>
      <c r="BT229" t="s">
        <v>5956</v>
      </c>
    </row>
    <row r="230" spans="17:72" x14ac:dyDescent="0.25">
      <c r="Q230" t="s">
        <v>77</v>
      </c>
      <c r="V230" t="s">
        <v>4733</v>
      </c>
      <c r="W230" s="104">
        <v>46113.561111111114</v>
      </c>
      <c r="X230">
        <v>179694</v>
      </c>
      <c r="Y230" t="s">
        <v>4728</v>
      </c>
      <c r="Z230" t="s">
        <v>54</v>
      </c>
      <c r="AD230" t="s">
        <v>4736</v>
      </c>
      <c r="AF230" t="s">
        <v>512</v>
      </c>
      <c r="AG230" t="s">
        <v>1894</v>
      </c>
      <c r="AJ230" t="s">
        <v>4763</v>
      </c>
      <c r="AK230" s="104">
        <v>46113.497916666667</v>
      </c>
      <c r="AL230">
        <v>443511</v>
      </c>
      <c r="AM230" t="s">
        <v>4728</v>
      </c>
      <c r="AN230" t="s">
        <v>42</v>
      </c>
      <c r="AO230" t="s">
        <v>13</v>
      </c>
      <c r="AR230" t="s">
        <v>5933</v>
      </c>
      <c r="AT230" t="s">
        <v>516</v>
      </c>
      <c r="AX230" t="s">
        <v>7113</v>
      </c>
      <c r="AY230" s="104">
        <v>46113.424305555556</v>
      </c>
      <c r="AZ230">
        <v>370824</v>
      </c>
      <c r="BA230" t="s">
        <v>4728</v>
      </c>
      <c r="BB230" t="s">
        <v>5989</v>
      </c>
      <c r="BF230" t="s">
        <v>5931</v>
      </c>
      <c r="BH230" t="s">
        <v>1385</v>
      </c>
      <c r="BL230" t="s">
        <v>7418</v>
      </c>
      <c r="BM230" s="104">
        <v>46113.57708333333</v>
      </c>
      <c r="BN230">
        <v>360255</v>
      </c>
      <c r="BO230" t="s">
        <v>4728</v>
      </c>
      <c r="BP230" t="s">
        <v>5592</v>
      </c>
      <c r="BT230" t="s">
        <v>5918</v>
      </c>
    </row>
    <row r="231" spans="17:72" x14ac:dyDescent="0.25">
      <c r="Q231" t="s">
        <v>226</v>
      </c>
      <c r="V231" t="s">
        <v>4961</v>
      </c>
      <c r="W231" s="104">
        <v>46113.561805555553</v>
      </c>
      <c r="X231">
        <v>995686</v>
      </c>
      <c r="Y231" t="s">
        <v>4728</v>
      </c>
      <c r="Z231" t="s">
        <v>54</v>
      </c>
      <c r="AD231" t="s">
        <v>4951</v>
      </c>
      <c r="AF231" t="s">
        <v>2624</v>
      </c>
      <c r="AJ231" t="s">
        <v>6055</v>
      </c>
      <c r="AK231" s="104">
        <v>46113.498611111114</v>
      </c>
      <c r="AL231">
        <v>349241</v>
      </c>
      <c r="AM231" t="s">
        <v>4728</v>
      </c>
      <c r="AN231" t="s">
        <v>13</v>
      </c>
      <c r="AR231" t="s">
        <v>5931</v>
      </c>
      <c r="AT231" t="s">
        <v>1945</v>
      </c>
      <c r="AX231" t="s">
        <v>5971</v>
      </c>
      <c r="AY231" s="104">
        <v>46113.424305555556</v>
      </c>
      <c r="AZ231">
        <v>269643</v>
      </c>
      <c r="BA231" t="s">
        <v>4728</v>
      </c>
      <c r="BB231" t="s">
        <v>5989</v>
      </c>
      <c r="BF231" t="s">
        <v>5942</v>
      </c>
      <c r="BH231" t="s">
        <v>1732</v>
      </c>
      <c r="BL231" t="s">
        <v>8109</v>
      </c>
      <c r="BM231" s="104">
        <v>46113.580555555556</v>
      </c>
      <c r="BN231">
        <v>128375</v>
      </c>
      <c r="BO231" t="s">
        <v>4728</v>
      </c>
      <c r="BP231" t="s">
        <v>5592</v>
      </c>
      <c r="BT231" t="s">
        <v>5942</v>
      </c>
    </row>
    <row r="232" spans="17:72" x14ac:dyDescent="0.25">
      <c r="Q232" t="s">
        <v>241</v>
      </c>
      <c r="V232" t="s">
        <v>4962</v>
      </c>
      <c r="W232" s="104">
        <v>46113.561805555553</v>
      </c>
      <c r="X232">
        <v>334520</v>
      </c>
      <c r="Y232" t="s">
        <v>4728</v>
      </c>
      <c r="Z232" t="s">
        <v>54</v>
      </c>
      <c r="AD232" t="s">
        <v>4736</v>
      </c>
      <c r="AF232" t="s">
        <v>963</v>
      </c>
      <c r="AG232" t="s">
        <v>2373</v>
      </c>
      <c r="AJ232" t="s">
        <v>5489</v>
      </c>
      <c r="AK232" s="104">
        <v>46113.499305555553</v>
      </c>
      <c r="AL232">
        <v>452830</v>
      </c>
      <c r="AM232" t="s">
        <v>4728</v>
      </c>
      <c r="AN232" t="s">
        <v>42</v>
      </c>
      <c r="AO232" t="s">
        <v>13</v>
      </c>
      <c r="AR232" t="s">
        <v>6056</v>
      </c>
      <c r="AT232" t="s">
        <v>76</v>
      </c>
      <c r="AX232" t="s">
        <v>5657</v>
      </c>
      <c r="AY232" s="104">
        <v>46113.424305555556</v>
      </c>
      <c r="AZ232">
        <v>776547</v>
      </c>
      <c r="BA232" t="s">
        <v>4761</v>
      </c>
      <c r="BB232" t="s">
        <v>5989</v>
      </c>
      <c r="BF232" t="s">
        <v>5958</v>
      </c>
      <c r="BH232" t="s">
        <v>241</v>
      </c>
      <c r="BL232" t="s">
        <v>6706</v>
      </c>
      <c r="BM232" s="104">
        <v>46113.580555555556</v>
      </c>
      <c r="BN232">
        <v>258216</v>
      </c>
      <c r="BO232" t="s">
        <v>4728</v>
      </c>
      <c r="BP232" t="s">
        <v>5592</v>
      </c>
      <c r="BT232" t="s">
        <v>5920</v>
      </c>
    </row>
    <row r="233" spans="17:72" x14ac:dyDescent="0.25">
      <c r="Q233" t="s">
        <v>81</v>
      </c>
      <c r="V233" t="s">
        <v>4963</v>
      </c>
      <c r="W233" s="104">
        <v>46113.5625</v>
      </c>
      <c r="X233">
        <v>214386</v>
      </c>
      <c r="Y233" t="s">
        <v>4728</v>
      </c>
      <c r="Z233" t="s">
        <v>54</v>
      </c>
      <c r="AD233" t="s">
        <v>4736</v>
      </c>
      <c r="AF233" t="s">
        <v>253</v>
      </c>
      <c r="AG233" t="s">
        <v>264</v>
      </c>
      <c r="AH233" t="s">
        <v>220</v>
      </c>
      <c r="AJ233" t="s">
        <v>5295</v>
      </c>
      <c r="AK233" s="104">
        <v>46113.499305555553</v>
      </c>
      <c r="AL233">
        <v>1416439</v>
      </c>
      <c r="AM233" t="s">
        <v>4728</v>
      </c>
      <c r="AN233" t="s">
        <v>13</v>
      </c>
      <c r="AO233" t="s">
        <v>4731</v>
      </c>
      <c r="AR233" t="s">
        <v>6057</v>
      </c>
      <c r="AT233" t="s">
        <v>2559</v>
      </c>
      <c r="AX233" t="s">
        <v>4811</v>
      </c>
      <c r="AY233" s="104">
        <v>46113.424305555556</v>
      </c>
      <c r="AZ233">
        <v>441155</v>
      </c>
      <c r="BA233" t="s">
        <v>4728</v>
      </c>
      <c r="BB233" t="s">
        <v>5989</v>
      </c>
      <c r="BF233" t="s">
        <v>5942</v>
      </c>
      <c r="BH233" t="s">
        <v>1134</v>
      </c>
      <c r="BL233" t="s">
        <v>6650</v>
      </c>
      <c r="BM233" s="104">
        <v>46113.581250000003</v>
      </c>
      <c r="BN233">
        <v>721051</v>
      </c>
      <c r="BO233" t="s">
        <v>4728</v>
      </c>
      <c r="BP233" t="s">
        <v>5592</v>
      </c>
      <c r="BT233" t="s">
        <v>5918</v>
      </c>
    </row>
    <row r="234" spans="17:72" x14ac:dyDescent="0.25">
      <c r="Q234" t="s">
        <v>84</v>
      </c>
      <c r="V234" t="s">
        <v>4964</v>
      </c>
      <c r="W234" s="104">
        <v>46113.563194444447</v>
      </c>
      <c r="X234">
        <v>208026</v>
      </c>
      <c r="Y234" t="s">
        <v>4728</v>
      </c>
      <c r="Z234" t="s">
        <v>54</v>
      </c>
      <c r="AD234" t="s">
        <v>4734</v>
      </c>
      <c r="AF234" t="s">
        <v>205</v>
      </c>
      <c r="AJ234" t="s">
        <v>4853</v>
      </c>
      <c r="AK234" s="104">
        <v>46113.5</v>
      </c>
      <c r="AL234">
        <v>142542</v>
      </c>
      <c r="AM234" t="s">
        <v>4728</v>
      </c>
      <c r="AN234" t="s">
        <v>13</v>
      </c>
      <c r="AR234" t="s">
        <v>5942</v>
      </c>
      <c r="AT234" t="s">
        <v>432</v>
      </c>
      <c r="AX234" t="s">
        <v>5157</v>
      </c>
      <c r="AY234" s="104">
        <v>46113.425000000003</v>
      </c>
      <c r="AZ234">
        <v>542860</v>
      </c>
      <c r="BA234" t="s">
        <v>4728</v>
      </c>
      <c r="BB234" t="s">
        <v>5989</v>
      </c>
      <c r="BF234" t="s">
        <v>5918</v>
      </c>
      <c r="BH234" t="s">
        <v>2429</v>
      </c>
      <c r="BI234" t="s">
        <v>1955</v>
      </c>
      <c r="BL234" t="s">
        <v>8109</v>
      </c>
      <c r="BM234" s="104">
        <v>46113.581250000003</v>
      </c>
      <c r="BN234">
        <v>1257995</v>
      </c>
      <c r="BO234" t="s">
        <v>4728</v>
      </c>
      <c r="BP234" t="s">
        <v>5592</v>
      </c>
      <c r="BT234" t="s">
        <v>6267</v>
      </c>
    </row>
    <row r="235" spans="17:72" x14ac:dyDescent="0.25">
      <c r="Q235" t="s">
        <v>2415</v>
      </c>
      <c r="R235" t="s">
        <v>232</v>
      </c>
      <c r="V235" t="s">
        <v>4965</v>
      </c>
      <c r="W235" s="104">
        <v>46113.563888888886</v>
      </c>
      <c r="X235">
        <v>363783</v>
      </c>
      <c r="Y235" t="s">
        <v>4728</v>
      </c>
      <c r="Z235" t="s">
        <v>42</v>
      </c>
      <c r="AA235" t="s">
        <v>54</v>
      </c>
      <c r="AD235" t="s">
        <v>4966</v>
      </c>
      <c r="AF235" t="s">
        <v>1391</v>
      </c>
      <c r="AJ235" t="s">
        <v>6058</v>
      </c>
      <c r="AK235" s="104">
        <v>46113.5</v>
      </c>
      <c r="AL235">
        <v>353760</v>
      </c>
      <c r="AM235" t="s">
        <v>4761</v>
      </c>
      <c r="AN235" t="s">
        <v>13</v>
      </c>
      <c r="AR235" t="s">
        <v>5966</v>
      </c>
      <c r="AT235" t="s">
        <v>250</v>
      </c>
      <c r="AX235" t="s">
        <v>4921</v>
      </c>
      <c r="AY235" s="104">
        <v>46113.425000000003</v>
      </c>
      <c r="AZ235">
        <v>211720</v>
      </c>
      <c r="BA235" t="s">
        <v>4728</v>
      </c>
      <c r="BB235" t="s">
        <v>5989</v>
      </c>
      <c r="BF235" t="s">
        <v>5942</v>
      </c>
      <c r="BH235" t="s">
        <v>496</v>
      </c>
      <c r="BL235" t="s">
        <v>4836</v>
      </c>
      <c r="BM235" s="104">
        <v>46113.585416666669</v>
      </c>
      <c r="BN235">
        <v>492215</v>
      </c>
      <c r="BO235" t="s">
        <v>4728</v>
      </c>
      <c r="BP235" t="s">
        <v>5592</v>
      </c>
      <c r="BT235" t="s">
        <v>4781</v>
      </c>
    </row>
    <row r="236" spans="17:72" x14ac:dyDescent="0.25">
      <c r="Q236" t="s">
        <v>2086</v>
      </c>
      <c r="R236" t="s">
        <v>81</v>
      </c>
      <c r="V236" t="s">
        <v>4753</v>
      </c>
      <c r="W236" s="104">
        <v>46113.563888888886</v>
      </c>
      <c r="X236">
        <v>750144</v>
      </c>
      <c r="Y236" t="s">
        <v>4728</v>
      </c>
      <c r="Z236" t="s">
        <v>42</v>
      </c>
      <c r="AA236" t="s">
        <v>54</v>
      </c>
      <c r="AD236" t="s">
        <v>4931</v>
      </c>
      <c r="AF236" t="s">
        <v>250</v>
      </c>
      <c r="AJ236" t="s">
        <v>5174</v>
      </c>
      <c r="AK236" s="104">
        <v>46113.5</v>
      </c>
      <c r="AL236">
        <v>514690</v>
      </c>
      <c r="AM236" t="s">
        <v>4761</v>
      </c>
      <c r="AN236" t="s">
        <v>13</v>
      </c>
      <c r="AR236" t="s">
        <v>5966</v>
      </c>
      <c r="AT236" t="s">
        <v>2383</v>
      </c>
      <c r="AX236" t="s">
        <v>5136</v>
      </c>
      <c r="AY236" s="104">
        <v>46113.425000000003</v>
      </c>
      <c r="AZ236">
        <v>246254</v>
      </c>
      <c r="BA236" t="s">
        <v>4761</v>
      </c>
      <c r="BB236" t="s">
        <v>5989</v>
      </c>
      <c r="BF236" t="s">
        <v>5966</v>
      </c>
      <c r="BH236" t="s">
        <v>1284</v>
      </c>
      <c r="BL236" t="s">
        <v>4877</v>
      </c>
      <c r="BM236" s="104">
        <v>46113.586111111108</v>
      </c>
      <c r="BN236">
        <v>901199</v>
      </c>
      <c r="BO236" t="s">
        <v>4761</v>
      </c>
      <c r="BP236" t="s">
        <v>5592</v>
      </c>
      <c r="BT236" t="s">
        <v>5956</v>
      </c>
    </row>
    <row r="237" spans="17:72" x14ac:dyDescent="0.25">
      <c r="Q237" t="s">
        <v>229</v>
      </c>
      <c r="V237" t="s">
        <v>4914</v>
      </c>
      <c r="W237" s="104">
        <v>46113.563888888886</v>
      </c>
      <c r="X237">
        <v>245148</v>
      </c>
      <c r="Y237" t="s">
        <v>4728</v>
      </c>
      <c r="Z237" t="s">
        <v>54</v>
      </c>
      <c r="AD237" t="s">
        <v>4736</v>
      </c>
      <c r="AF237" t="s">
        <v>1284</v>
      </c>
      <c r="AJ237" t="s">
        <v>4776</v>
      </c>
      <c r="AK237" s="104">
        <v>46113.5</v>
      </c>
      <c r="AL237">
        <v>253416</v>
      </c>
      <c r="AM237" t="s">
        <v>4728</v>
      </c>
      <c r="AN237" t="s">
        <v>13</v>
      </c>
      <c r="AR237" t="s">
        <v>5942</v>
      </c>
      <c r="AT237" t="s">
        <v>217</v>
      </c>
      <c r="AX237" t="s">
        <v>4968</v>
      </c>
      <c r="AY237" s="104">
        <v>46113.425000000003</v>
      </c>
      <c r="AZ237">
        <v>495953</v>
      </c>
      <c r="BA237" t="s">
        <v>4761</v>
      </c>
      <c r="BB237" t="s">
        <v>5989</v>
      </c>
      <c r="BF237" t="s">
        <v>5966</v>
      </c>
      <c r="BH237" t="s">
        <v>1732</v>
      </c>
      <c r="BL237" t="s">
        <v>4903</v>
      </c>
      <c r="BM237" s="104">
        <v>46113.590277777781</v>
      </c>
      <c r="BN237">
        <v>311542</v>
      </c>
      <c r="BO237" t="s">
        <v>4728</v>
      </c>
      <c r="BP237" t="s">
        <v>5592</v>
      </c>
      <c r="BT237" t="s">
        <v>4781</v>
      </c>
    </row>
    <row r="238" spans="17:72" x14ac:dyDescent="0.25">
      <c r="Q238" t="s">
        <v>2487</v>
      </c>
      <c r="R238" t="s">
        <v>229</v>
      </c>
      <c r="V238" t="s">
        <v>4967</v>
      </c>
      <c r="W238" s="104">
        <v>46113.563888888886</v>
      </c>
      <c r="X238">
        <v>366394</v>
      </c>
      <c r="Y238" t="s">
        <v>4728</v>
      </c>
      <c r="Z238" t="s">
        <v>42</v>
      </c>
      <c r="AA238" t="s">
        <v>54</v>
      </c>
      <c r="AD238" t="s">
        <v>4788</v>
      </c>
      <c r="AF238" t="s">
        <v>1132</v>
      </c>
      <c r="AJ238" t="s">
        <v>5771</v>
      </c>
      <c r="AK238" s="104">
        <v>46113.5</v>
      </c>
      <c r="AL238">
        <v>427419</v>
      </c>
      <c r="AM238" t="s">
        <v>4728</v>
      </c>
      <c r="AN238" t="s">
        <v>13</v>
      </c>
      <c r="AR238" t="s">
        <v>5942</v>
      </c>
      <c r="AT238" t="s">
        <v>852</v>
      </c>
      <c r="AU238" t="s">
        <v>1688</v>
      </c>
      <c r="AX238" t="s">
        <v>4794</v>
      </c>
      <c r="AY238" s="104">
        <v>46113.425694444442</v>
      </c>
      <c r="AZ238">
        <v>592378</v>
      </c>
      <c r="BA238" t="s">
        <v>4728</v>
      </c>
      <c r="BB238" t="s">
        <v>5989</v>
      </c>
      <c r="BC238" t="s">
        <v>4731</v>
      </c>
      <c r="BF238" t="s">
        <v>6501</v>
      </c>
      <c r="BH238" t="s">
        <v>2624</v>
      </c>
      <c r="BL238" t="s">
        <v>6846</v>
      </c>
      <c r="BM238" s="104">
        <v>46113.59097222222</v>
      </c>
      <c r="BN238">
        <v>396003</v>
      </c>
      <c r="BO238" t="s">
        <v>4728</v>
      </c>
      <c r="BP238" t="s">
        <v>5592</v>
      </c>
      <c r="BT238" t="s">
        <v>5931</v>
      </c>
    </row>
    <row r="239" spans="17:72" x14ac:dyDescent="0.25">
      <c r="Q239" t="s">
        <v>84</v>
      </c>
      <c r="V239" t="s">
        <v>4921</v>
      </c>
      <c r="W239" s="104">
        <v>46113.56527777778</v>
      </c>
      <c r="X239">
        <v>692034</v>
      </c>
      <c r="Y239" t="s">
        <v>4728</v>
      </c>
      <c r="Z239" t="s">
        <v>54</v>
      </c>
      <c r="AD239" t="s">
        <v>4739</v>
      </c>
      <c r="AF239" t="s">
        <v>256</v>
      </c>
      <c r="AJ239" t="s">
        <v>6059</v>
      </c>
      <c r="AK239" s="104">
        <v>46113.500694444447</v>
      </c>
      <c r="AL239">
        <v>668388</v>
      </c>
      <c r="AM239" t="s">
        <v>4728</v>
      </c>
      <c r="AN239" t="s">
        <v>13</v>
      </c>
      <c r="AR239" t="s">
        <v>6004</v>
      </c>
      <c r="AT239" t="s">
        <v>223</v>
      </c>
      <c r="AX239" t="s">
        <v>4836</v>
      </c>
      <c r="AY239" s="104">
        <v>46113.425694444442</v>
      </c>
      <c r="AZ239">
        <v>1617395</v>
      </c>
      <c r="BA239" t="s">
        <v>4728</v>
      </c>
      <c r="BB239" t="s">
        <v>5989</v>
      </c>
      <c r="BF239" t="s">
        <v>5950</v>
      </c>
      <c r="BH239" t="s">
        <v>496</v>
      </c>
      <c r="BL239" t="s">
        <v>4774</v>
      </c>
      <c r="BM239" s="104">
        <v>46113.595833333333</v>
      </c>
      <c r="BN239">
        <v>869773</v>
      </c>
      <c r="BO239" t="s">
        <v>4728</v>
      </c>
      <c r="BP239" t="s">
        <v>5592</v>
      </c>
      <c r="BT239" t="s">
        <v>6117</v>
      </c>
    </row>
    <row r="240" spans="17:72" x14ac:dyDescent="0.25">
      <c r="Q240" t="s">
        <v>241</v>
      </c>
      <c r="V240" t="s">
        <v>4968</v>
      </c>
      <c r="W240" s="104">
        <v>46113.565972222219</v>
      </c>
      <c r="X240">
        <v>231674</v>
      </c>
      <c r="Y240" t="s">
        <v>4761</v>
      </c>
      <c r="Z240" t="s">
        <v>54</v>
      </c>
      <c r="AD240" t="s">
        <v>4780</v>
      </c>
      <c r="AF240" t="s">
        <v>241</v>
      </c>
      <c r="AJ240" t="s">
        <v>6060</v>
      </c>
      <c r="AK240" s="104">
        <v>46113.500694444447</v>
      </c>
      <c r="AL240">
        <v>315866</v>
      </c>
      <c r="AM240" t="s">
        <v>4761</v>
      </c>
      <c r="AN240" t="s">
        <v>13</v>
      </c>
      <c r="AR240" t="s">
        <v>5966</v>
      </c>
      <c r="AT240" t="s">
        <v>683</v>
      </c>
      <c r="AX240" t="s">
        <v>7114</v>
      </c>
      <c r="AY240" s="104">
        <v>46113.425694444442</v>
      </c>
      <c r="AZ240">
        <v>728933</v>
      </c>
      <c r="BA240" t="s">
        <v>4728</v>
      </c>
      <c r="BB240" t="s">
        <v>5989</v>
      </c>
      <c r="BF240" t="s">
        <v>5942</v>
      </c>
      <c r="BH240" t="s">
        <v>1134</v>
      </c>
      <c r="BL240" t="s">
        <v>5001</v>
      </c>
      <c r="BM240" s="104">
        <v>46113.59652777778</v>
      </c>
      <c r="BN240">
        <v>772819</v>
      </c>
      <c r="BO240" t="s">
        <v>4728</v>
      </c>
      <c r="BP240" t="s">
        <v>5592</v>
      </c>
      <c r="BT240" t="s">
        <v>5918</v>
      </c>
    </row>
    <row r="241" spans="17:72" x14ac:dyDescent="0.25">
      <c r="Q241" t="s">
        <v>250</v>
      </c>
      <c r="V241" t="s">
        <v>4969</v>
      </c>
      <c r="W241" s="104">
        <v>46113.566666666666</v>
      </c>
      <c r="X241">
        <v>163153</v>
      </c>
      <c r="Y241" t="s">
        <v>4728</v>
      </c>
      <c r="Z241" t="s">
        <v>54</v>
      </c>
      <c r="AD241" t="s">
        <v>4781</v>
      </c>
      <c r="AF241" t="s">
        <v>1114</v>
      </c>
      <c r="AG241" t="s">
        <v>432</v>
      </c>
      <c r="AJ241" t="s">
        <v>4910</v>
      </c>
      <c r="AK241" s="104">
        <v>46113.500694444447</v>
      </c>
      <c r="AL241">
        <v>716524</v>
      </c>
      <c r="AM241" t="s">
        <v>4728</v>
      </c>
      <c r="AN241" t="s">
        <v>42</v>
      </c>
      <c r="AO241" t="s">
        <v>13</v>
      </c>
      <c r="AR241" t="s">
        <v>5937</v>
      </c>
      <c r="AT241" t="s">
        <v>1292</v>
      </c>
      <c r="AX241" t="s">
        <v>5310</v>
      </c>
      <c r="AY241" s="104">
        <v>46113.425694444442</v>
      </c>
      <c r="AZ241">
        <v>324113</v>
      </c>
      <c r="BA241" t="s">
        <v>4728</v>
      </c>
      <c r="BB241" t="s">
        <v>5989</v>
      </c>
      <c r="BF241" t="s">
        <v>5948</v>
      </c>
      <c r="BH241" t="s">
        <v>1732</v>
      </c>
      <c r="BL241" t="s">
        <v>5002</v>
      </c>
      <c r="BM241" s="104">
        <v>46113.59652777778</v>
      </c>
      <c r="BN241">
        <v>224014</v>
      </c>
      <c r="BO241" t="s">
        <v>4728</v>
      </c>
      <c r="BP241" t="s">
        <v>5592</v>
      </c>
      <c r="BT241" t="s">
        <v>4781</v>
      </c>
    </row>
    <row r="242" spans="17:72" x14ac:dyDescent="0.25">
      <c r="Q242" t="s">
        <v>241</v>
      </c>
      <c r="R242" t="s">
        <v>256</v>
      </c>
      <c r="V242" t="s">
        <v>4844</v>
      </c>
      <c r="W242" s="104">
        <v>46113.566666666666</v>
      </c>
      <c r="X242">
        <v>1112419</v>
      </c>
      <c r="Y242" t="s">
        <v>4728</v>
      </c>
      <c r="Z242" t="s">
        <v>54</v>
      </c>
      <c r="AA242" t="s">
        <v>4731</v>
      </c>
      <c r="AD242" t="s">
        <v>4970</v>
      </c>
      <c r="AF242" t="s">
        <v>2660</v>
      </c>
      <c r="AG242" t="s">
        <v>1481</v>
      </c>
      <c r="AJ242" t="s">
        <v>4782</v>
      </c>
      <c r="AK242" s="104">
        <v>46113.501388888886</v>
      </c>
      <c r="AL242">
        <v>982704</v>
      </c>
      <c r="AM242" t="s">
        <v>4728</v>
      </c>
      <c r="AN242" t="s">
        <v>42</v>
      </c>
      <c r="AO242" t="s">
        <v>13</v>
      </c>
      <c r="AR242" t="s">
        <v>6054</v>
      </c>
      <c r="AT242" t="s">
        <v>1134</v>
      </c>
      <c r="AX242" t="s">
        <v>4858</v>
      </c>
      <c r="AY242" s="104">
        <v>46113.426388888889</v>
      </c>
      <c r="AZ242">
        <v>446021</v>
      </c>
      <c r="BA242" t="s">
        <v>4728</v>
      </c>
      <c r="BB242" t="s">
        <v>5989</v>
      </c>
      <c r="BF242" t="s">
        <v>5942</v>
      </c>
      <c r="BH242" t="s">
        <v>1132</v>
      </c>
      <c r="BL242" t="s">
        <v>4877</v>
      </c>
      <c r="BM242" s="104">
        <v>46113.597916666666</v>
      </c>
      <c r="BN242">
        <v>302673</v>
      </c>
      <c r="BO242" t="s">
        <v>4728</v>
      </c>
      <c r="BP242" t="s">
        <v>5592</v>
      </c>
      <c r="BT242" t="s">
        <v>5927</v>
      </c>
    </row>
    <row r="243" spans="17:72" x14ac:dyDescent="0.25">
      <c r="Q243" t="s">
        <v>232</v>
      </c>
      <c r="V243" t="s">
        <v>4971</v>
      </c>
      <c r="W243" s="104">
        <v>46113.567361111112</v>
      </c>
      <c r="X243">
        <v>241771</v>
      </c>
      <c r="Y243" t="s">
        <v>4728</v>
      </c>
      <c r="Z243" t="s">
        <v>54</v>
      </c>
      <c r="AD243" t="s">
        <v>4772</v>
      </c>
      <c r="AF243" t="s">
        <v>2201</v>
      </c>
      <c r="AG243" t="s">
        <v>79</v>
      </c>
      <c r="AH243" t="s">
        <v>2373</v>
      </c>
      <c r="AJ243" t="s">
        <v>6061</v>
      </c>
      <c r="AK243" s="104">
        <v>46113.502083333333</v>
      </c>
      <c r="AL243">
        <v>2752689</v>
      </c>
      <c r="AM243" t="s">
        <v>4761</v>
      </c>
      <c r="AN243" t="s">
        <v>4841</v>
      </c>
      <c r="AO243" t="s">
        <v>13</v>
      </c>
      <c r="AR243" t="s">
        <v>6062</v>
      </c>
      <c r="AT243" t="s">
        <v>2561</v>
      </c>
      <c r="AX243" t="s">
        <v>5332</v>
      </c>
      <c r="AY243" s="104">
        <v>46113.426388888889</v>
      </c>
      <c r="AZ243">
        <v>632624</v>
      </c>
      <c r="BA243" t="s">
        <v>4761</v>
      </c>
      <c r="BB243" t="s">
        <v>5989</v>
      </c>
      <c r="BF243" t="s">
        <v>5918</v>
      </c>
      <c r="BH243" t="s">
        <v>1584</v>
      </c>
      <c r="BL243" t="s">
        <v>7173</v>
      </c>
      <c r="BM243" s="104">
        <v>46113.598611111112</v>
      </c>
      <c r="BN243">
        <v>778343</v>
      </c>
      <c r="BO243" t="s">
        <v>4728</v>
      </c>
      <c r="BP243" t="s">
        <v>5592</v>
      </c>
      <c r="BT243" t="s">
        <v>5920</v>
      </c>
    </row>
    <row r="244" spans="17:72" x14ac:dyDescent="0.25">
      <c r="Q244" t="s">
        <v>75</v>
      </c>
      <c r="V244" t="s">
        <v>4972</v>
      </c>
      <c r="W244" s="104">
        <v>46113.568749999999</v>
      </c>
      <c r="X244">
        <v>558275</v>
      </c>
      <c r="Y244" t="s">
        <v>4728</v>
      </c>
      <c r="Z244" t="s">
        <v>54</v>
      </c>
      <c r="AD244" t="s">
        <v>4739</v>
      </c>
      <c r="AF244" t="s">
        <v>205</v>
      </c>
      <c r="AJ244" t="s">
        <v>5467</v>
      </c>
      <c r="AK244" s="104">
        <v>46113.502083333333</v>
      </c>
      <c r="AL244">
        <v>29969</v>
      </c>
      <c r="AM244" t="s">
        <v>4728</v>
      </c>
      <c r="AN244" t="s">
        <v>13</v>
      </c>
      <c r="AR244" t="s">
        <v>5925</v>
      </c>
      <c r="AT244" t="s">
        <v>71</v>
      </c>
      <c r="AX244" t="s">
        <v>5861</v>
      </c>
      <c r="AY244" s="104">
        <v>46113.426388888889</v>
      </c>
      <c r="AZ244">
        <v>116152</v>
      </c>
      <c r="BA244" t="s">
        <v>4728</v>
      </c>
      <c r="BB244" t="s">
        <v>5989</v>
      </c>
      <c r="BF244" t="s">
        <v>5925</v>
      </c>
      <c r="BH244" t="s">
        <v>1284</v>
      </c>
      <c r="BL244" t="s">
        <v>4919</v>
      </c>
      <c r="BM244" s="104">
        <v>46113.598611111112</v>
      </c>
      <c r="BN244">
        <v>117649</v>
      </c>
      <c r="BO244" t="s">
        <v>4728</v>
      </c>
      <c r="BP244" t="s">
        <v>5592</v>
      </c>
      <c r="BT244" t="s">
        <v>4781</v>
      </c>
    </row>
    <row r="245" spans="17:72" x14ac:dyDescent="0.25">
      <c r="Q245" t="s">
        <v>1230</v>
      </c>
      <c r="R245" t="s">
        <v>232</v>
      </c>
      <c r="V245" t="s">
        <v>4743</v>
      </c>
      <c r="W245" s="104">
        <v>46113.570138888892</v>
      </c>
      <c r="X245">
        <v>600776</v>
      </c>
      <c r="Y245" t="s">
        <v>4728</v>
      </c>
      <c r="Z245" t="s">
        <v>42</v>
      </c>
      <c r="AA245" t="s">
        <v>54</v>
      </c>
      <c r="AD245" t="s">
        <v>4941</v>
      </c>
      <c r="AF245" t="s">
        <v>77</v>
      </c>
      <c r="AG245" t="s">
        <v>1078</v>
      </c>
      <c r="AJ245" t="s">
        <v>4903</v>
      </c>
      <c r="AK245" s="104">
        <v>46113.50277777778</v>
      </c>
      <c r="AL245">
        <v>1652794</v>
      </c>
      <c r="AM245" t="s">
        <v>4728</v>
      </c>
      <c r="AN245" t="s">
        <v>54</v>
      </c>
      <c r="AO245" t="s">
        <v>13</v>
      </c>
      <c r="AR245" t="s">
        <v>4904</v>
      </c>
      <c r="AT245" t="s">
        <v>2403</v>
      </c>
      <c r="AX245" t="s">
        <v>5466</v>
      </c>
      <c r="AY245" s="104">
        <v>46113.427083333336</v>
      </c>
      <c r="AZ245">
        <v>448123</v>
      </c>
      <c r="BA245" t="s">
        <v>4728</v>
      </c>
      <c r="BB245" t="s">
        <v>5989</v>
      </c>
      <c r="BF245" t="s">
        <v>5942</v>
      </c>
      <c r="BH245" t="s">
        <v>2600</v>
      </c>
      <c r="BL245" t="s">
        <v>4919</v>
      </c>
      <c r="BM245" s="104">
        <v>46113.599305555559</v>
      </c>
      <c r="BN245">
        <v>584106</v>
      </c>
      <c r="BO245" t="s">
        <v>4728</v>
      </c>
      <c r="BP245" t="s">
        <v>5592</v>
      </c>
      <c r="BT245" t="s">
        <v>5918</v>
      </c>
    </row>
    <row r="246" spans="17:72" x14ac:dyDescent="0.25">
      <c r="Q246" t="s">
        <v>967</v>
      </c>
      <c r="R246" t="s">
        <v>211</v>
      </c>
      <c r="S246" t="s">
        <v>683</v>
      </c>
      <c r="V246" t="s">
        <v>4946</v>
      </c>
      <c r="W246" s="104">
        <v>46113.571527777778</v>
      </c>
      <c r="X246">
        <v>2308898</v>
      </c>
      <c r="Y246" t="s">
        <v>4728</v>
      </c>
      <c r="Z246" t="s">
        <v>54</v>
      </c>
      <c r="AA246" t="s">
        <v>4731</v>
      </c>
      <c r="AD246" t="s">
        <v>4973</v>
      </c>
      <c r="AF246" t="s">
        <v>235</v>
      </c>
      <c r="AJ246" t="s">
        <v>5338</v>
      </c>
      <c r="AK246" s="104">
        <v>46113.50277777778</v>
      </c>
      <c r="AL246">
        <v>468336</v>
      </c>
      <c r="AM246" t="s">
        <v>4728</v>
      </c>
      <c r="AN246" t="s">
        <v>13</v>
      </c>
      <c r="AR246" t="s">
        <v>4781</v>
      </c>
      <c r="AT246" t="s">
        <v>232</v>
      </c>
      <c r="AU246" t="s">
        <v>1132</v>
      </c>
      <c r="AX246" t="s">
        <v>4988</v>
      </c>
      <c r="AY246" s="104">
        <v>46113.427083333336</v>
      </c>
      <c r="AZ246">
        <v>480922</v>
      </c>
      <c r="BA246" t="s">
        <v>4728</v>
      </c>
      <c r="BB246" t="s">
        <v>5989</v>
      </c>
      <c r="BC246" t="s">
        <v>4731</v>
      </c>
      <c r="BF246" t="s">
        <v>7115</v>
      </c>
      <c r="BH246" t="s">
        <v>250</v>
      </c>
      <c r="BI246" t="s">
        <v>264</v>
      </c>
      <c r="BJ246" t="s">
        <v>1891</v>
      </c>
      <c r="BL246" t="s">
        <v>5440</v>
      </c>
      <c r="BM246" s="104">
        <v>46113.600694444445</v>
      </c>
      <c r="BN246">
        <v>888898</v>
      </c>
      <c r="BO246" t="s">
        <v>4728</v>
      </c>
      <c r="BP246" t="s">
        <v>5592</v>
      </c>
      <c r="BQ246" t="s">
        <v>4731</v>
      </c>
      <c r="BT246" t="s">
        <v>7402</v>
      </c>
    </row>
    <row r="247" spans="17:72" x14ac:dyDescent="0.25">
      <c r="Q247" t="s">
        <v>84</v>
      </c>
      <c r="V247" t="s">
        <v>4974</v>
      </c>
      <c r="W247" s="104">
        <v>46113.571527777778</v>
      </c>
      <c r="X247">
        <v>542562</v>
      </c>
      <c r="Y247" t="s">
        <v>4728</v>
      </c>
      <c r="Z247" t="s">
        <v>54</v>
      </c>
      <c r="AD247" t="s">
        <v>4777</v>
      </c>
      <c r="AF247" t="s">
        <v>2561</v>
      </c>
      <c r="AJ247" t="s">
        <v>5876</v>
      </c>
      <c r="AK247" s="104">
        <v>46113.503472222219</v>
      </c>
      <c r="AL247">
        <v>640355</v>
      </c>
      <c r="AM247" t="s">
        <v>4728</v>
      </c>
      <c r="AN247" t="s">
        <v>13</v>
      </c>
      <c r="AR247" t="s">
        <v>5931</v>
      </c>
      <c r="AT247" t="s">
        <v>1078</v>
      </c>
      <c r="AX247" t="s">
        <v>5946</v>
      </c>
      <c r="AY247" s="104">
        <v>46113.427083333336</v>
      </c>
      <c r="AZ247">
        <v>269140</v>
      </c>
      <c r="BA247" t="s">
        <v>4728</v>
      </c>
      <c r="BB247" t="s">
        <v>5989</v>
      </c>
      <c r="BF247" t="s">
        <v>5942</v>
      </c>
      <c r="BH247" t="s">
        <v>205</v>
      </c>
      <c r="BL247" t="s">
        <v>4802</v>
      </c>
      <c r="BM247" s="104">
        <v>46113.601388888892</v>
      </c>
      <c r="BN247">
        <v>1006501</v>
      </c>
      <c r="BO247" t="s">
        <v>4728</v>
      </c>
      <c r="BP247" t="s">
        <v>5592</v>
      </c>
      <c r="BT247" t="s">
        <v>5920</v>
      </c>
    </row>
    <row r="248" spans="17:72" x14ac:dyDescent="0.25">
      <c r="Q248" t="s">
        <v>229</v>
      </c>
      <c r="V248" t="s">
        <v>4975</v>
      </c>
      <c r="W248" s="104">
        <v>46113.574305555558</v>
      </c>
      <c r="X248">
        <v>258023</v>
      </c>
      <c r="Y248" t="s">
        <v>4728</v>
      </c>
      <c r="Z248" t="s">
        <v>54</v>
      </c>
      <c r="AD248" t="s">
        <v>4736</v>
      </c>
      <c r="AF248" t="s">
        <v>1667</v>
      </c>
      <c r="AG248" t="s">
        <v>79</v>
      </c>
      <c r="AJ248" t="s">
        <v>4782</v>
      </c>
      <c r="AK248" s="104">
        <v>46113.504166666666</v>
      </c>
      <c r="AL248">
        <v>2545208</v>
      </c>
      <c r="AM248" t="s">
        <v>4728</v>
      </c>
      <c r="AN248" t="s">
        <v>42</v>
      </c>
      <c r="AO248" t="s">
        <v>13</v>
      </c>
      <c r="AR248" t="s">
        <v>6005</v>
      </c>
      <c r="AT248" t="s">
        <v>414</v>
      </c>
      <c r="AX248" t="s">
        <v>4745</v>
      </c>
      <c r="AY248" s="104">
        <v>46113.427777777775</v>
      </c>
      <c r="AZ248">
        <v>579409</v>
      </c>
      <c r="BA248" t="s">
        <v>4728</v>
      </c>
      <c r="BB248" t="s">
        <v>5989</v>
      </c>
      <c r="BF248" t="s">
        <v>5931</v>
      </c>
      <c r="BH248" t="s">
        <v>1391</v>
      </c>
      <c r="BL248" t="s">
        <v>5432</v>
      </c>
      <c r="BM248" s="104">
        <v>46113.602083333331</v>
      </c>
      <c r="BN248">
        <v>430328</v>
      </c>
      <c r="BO248" t="s">
        <v>4728</v>
      </c>
      <c r="BP248" t="s">
        <v>5592</v>
      </c>
      <c r="BT248" t="s">
        <v>5920</v>
      </c>
    </row>
    <row r="249" spans="17:72" x14ac:dyDescent="0.25">
      <c r="Q249" t="s">
        <v>1586</v>
      </c>
      <c r="R249" t="s">
        <v>80</v>
      </c>
      <c r="V249" t="s">
        <v>4765</v>
      </c>
      <c r="W249" s="104">
        <v>46113.574305555558</v>
      </c>
      <c r="X249">
        <v>691767</v>
      </c>
      <c r="Y249" t="s">
        <v>4728</v>
      </c>
      <c r="Z249" t="s">
        <v>42</v>
      </c>
      <c r="AA249" t="s">
        <v>54</v>
      </c>
      <c r="AD249" t="s">
        <v>4931</v>
      </c>
      <c r="AF249" t="s">
        <v>2447</v>
      </c>
      <c r="AG249" t="s">
        <v>2373</v>
      </c>
      <c r="AJ249" t="s">
        <v>5599</v>
      </c>
      <c r="AK249" s="104">
        <v>46113.504166666666</v>
      </c>
      <c r="AL249">
        <v>1906095</v>
      </c>
      <c r="AM249" t="s">
        <v>4728</v>
      </c>
      <c r="AN249" t="s">
        <v>42</v>
      </c>
      <c r="AO249" t="s">
        <v>13</v>
      </c>
      <c r="AR249" t="s">
        <v>6040</v>
      </c>
      <c r="AT249" t="s">
        <v>551</v>
      </c>
      <c r="AX249" t="s">
        <v>5861</v>
      </c>
      <c r="AY249" s="104">
        <v>46113.427777777775</v>
      </c>
      <c r="AZ249">
        <v>113076</v>
      </c>
      <c r="BA249" t="s">
        <v>4728</v>
      </c>
      <c r="BB249" t="s">
        <v>5989</v>
      </c>
      <c r="BF249" t="s">
        <v>5925</v>
      </c>
      <c r="BH249" t="s">
        <v>1132</v>
      </c>
      <c r="BL249" t="s">
        <v>5002</v>
      </c>
      <c r="BM249" s="104">
        <v>46113.602777777778</v>
      </c>
      <c r="BN249">
        <v>965579</v>
      </c>
      <c r="BO249" t="s">
        <v>4728</v>
      </c>
      <c r="BP249" t="s">
        <v>5592</v>
      </c>
      <c r="BT249" t="s">
        <v>5920</v>
      </c>
    </row>
    <row r="250" spans="17:72" x14ac:dyDescent="0.25">
      <c r="Q250" t="s">
        <v>84</v>
      </c>
      <c r="V250" t="s">
        <v>4766</v>
      </c>
      <c r="W250" s="104">
        <v>46113.577777777777</v>
      </c>
      <c r="X250">
        <v>127285</v>
      </c>
      <c r="Y250" t="s">
        <v>4728</v>
      </c>
      <c r="Z250" t="s">
        <v>54</v>
      </c>
      <c r="AD250" t="s">
        <v>4734</v>
      </c>
      <c r="AF250" t="s">
        <v>2029</v>
      </c>
      <c r="AG250" t="s">
        <v>1894</v>
      </c>
      <c r="AJ250" t="s">
        <v>6063</v>
      </c>
      <c r="AK250" s="104">
        <v>46113.504861111112</v>
      </c>
      <c r="AL250">
        <v>264121</v>
      </c>
      <c r="AM250" t="s">
        <v>4761</v>
      </c>
      <c r="AN250" t="s">
        <v>4841</v>
      </c>
      <c r="AO250" t="s">
        <v>13</v>
      </c>
      <c r="AR250" t="s">
        <v>6064</v>
      </c>
      <c r="AT250" t="s">
        <v>1284</v>
      </c>
      <c r="AX250" t="s">
        <v>7050</v>
      </c>
      <c r="AY250" s="104">
        <v>46113.427777777775</v>
      </c>
      <c r="AZ250">
        <v>498972</v>
      </c>
      <c r="BA250" t="s">
        <v>4728</v>
      </c>
      <c r="BB250" t="s">
        <v>5989</v>
      </c>
      <c r="BF250" t="s">
        <v>5918</v>
      </c>
      <c r="BH250" t="s">
        <v>76</v>
      </c>
      <c r="BL250" t="s">
        <v>6635</v>
      </c>
      <c r="BM250" s="104">
        <v>46113.602777777778</v>
      </c>
      <c r="BN250">
        <v>672965</v>
      </c>
      <c r="BO250" t="s">
        <v>4761</v>
      </c>
      <c r="BP250" t="s">
        <v>5592</v>
      </c>
      <c r="BT250" t="s">
        <v>5920</v>
      </c>
    </row>
    <row r="251" spans="17:72" x14ac:dyDescent="0.25">
      <c r="Q251" t="s">
        <v>2345</v>
      </c>
      <c r="V251" t="s">
        <v>4976</v>
      </c>
      <c r="W251" s="104">
        <v>46113.578472222223</v>
      </c>
      <c r="X251">
        <v>280051</v>
      </c>
      <c r="Y251" t="s">
        <v>4728</v>
      </c>
      <c r="Z251" t="s">
        <v>54</v>
      </c>
      <c r="AD251" t="s">
        <v>4772</v>
      </c>
      <c r="AF251" t="s">
        <v>2187</v>
      </c>
      <c r="AG251" t="s">
        <v>2357</v>
      </c>
      <c r="AJ251" t="s">
        <v>5809</v>
      </c>
      <c r="AK251" s="104">
        <v>46113.504861111112</v>
      </c>
      <c r="AL251">
        <v>2036205</v>
      </c>
      <c r="AM251" t="s">
        <v>4728</v>
      </c>
      <c r="AN251" t="s">
        <v>42</v>
      </c>
      <c r="AO251" t="s">
        <v>13</v>
      </c>
      <c r="AR251" t="s">
        <v>6054</v>
      </c>
      <c r="AT251" t="s">
        <v>1941</v>
      </c>
      <c r="AX251" t="s">
        <v>5972</v>
      </c>
      <c r="AY251" s="104">
        <v>46113.427777777775</v>
      </c>
      <c r="AZ251">
        <v>4433051</v>
      </c>
      <c r="BA251" t="s">
        <v>4761</v>
      </c>
      <c r="BB251" t="s">
        <v>5989</v>
      </c>
      <c r="BF251" t="s">
        <v>6314</v>
      </c>
      <c r="BH251" t="s">
        <v>2510</v>
      </c>
      <c r="BL251" t="s">
        <v>6154</v>
      </c>
      <c r="BM251" s="104">
        <v>46113.602777777778</v>
      </c>
      <c r="BN251">
        <v>489511</v>
      </c>
      <c r="BO251" t="s">
        <v>4761</v>
      </c>
      <c r="BP251" t="s">
        <v>5592</v>
      </c>
      <c r="BT251" t="s">
        <v>5966</v>
      </c>
    </row>
    <row r="252" spans="17:72" x14ac:dyDescent="0.25">
      <c r="Q252" t="s">
        <v>256</v>
      </c>
      <c r="V252" t="s">
        <v>4977</v>
      </c>
      <c r="W252" s="104">
        <v>46113.579861111109</v>
      </c>
      <c r="X252">
        <v>332101</v>
      </c>
      <c r="Y252" t="s">
        <v>4728</v>
      </c>
      <c r="Z252" t="s">
        <v>54</v>
      </c>
      <c r="AD252" t="s">
        <v>4736</v>
      </c>
      <c r="AF252" t="s">
        <v>1596</v>
      </c>
      <c r="AG252" t="s">
        <v>836</v>
      </c>
      <c r="AJ252" t="s">
        <v>5416</v>
      </c>
      <c r="AK252" s="104">
        <v>46113.505555555559</v>
      </c>
      <c r="AL252">
        <v>833528</v>
      </c>
      <c r="AM252" t="s">
        <v>4728</v>
      </c>
      <c r="AN252" t="s">
        <v>42</v>
      </c>
      <c r="AO252" t="s">
        <v>13</v>
      </c>
      <c r="AR252" t="s">
        <v>5933</v>
      </c>
      <c r="AT252" t="s">
        <v>1945</v>
      </c>
      <c r="AX252" t="s">
        <v>4733</v>
      </c>
      <c r="AY252" s="104">
        <v>46113.427777777775</v>
      </c>
      <c r="AZ252">
        <v>111637</v>
      </c>
      <c r="BA252" t="s">
        <v>4728</v>
      </c>
      <c r="BB252" t="s">
        <v>5989</v>
      </c>
      <c r="BF252" t="s">
        <v>4781</v>
      </c>
      <c r="BH252" t="s">
        <v>852</v>
      </c>
      <c r="BL252" t="s">
        <v>8124</v>
      </c>
      <c r="BM252" s="104">
        <v>46113.603472222225</v>
      </c>
      <c r="BN252">
        <v>676242</v>
      </c>
      <c r="BO252" t="s">
        <v>4728</v>
      </c>
      <c r="BP252" t="s">
        <v>5592</v>
      </c>
      <c r="BT252" t="s">
        <v>5931</v>
      </c>
    </row>
    <row r="253" spans="17:72" x14ac:dyDescent="0.25">
      <c r="Q253" t="s">
        <v>235</v>
      </c>
      <c r="R253" t="s">
        <v>1132</v>
      </c>
      <c r="V253" t="s">
        <v>4958</v>
      </c>
      <c r="W253" s="104">
        <v>46113.579861111109</v>
      </c>
      <c r="X253">
        <v>1828133</v>
      </c>
      <c r="Y253" t="s">
        <v>4761</v>
      </c>
      <c r="Z253" t="s">
        <v>54</v>
      </c>
      <c r="AA253" t="s">
        <v>4731</v>
      </c>
      <c r="AD253" t="s">
        <v>4978</v>
      </c>
      <c r="AF253" t="s">
        <v>553</v>
      </c>
      <c r="AG253" t="s">
        <v>1985</v>
      </c>
      <c r="AJ253" t="s">
        <v>4762</v>
      </c>
      <c r="AK253" s="104">
        <v>46113.505555555559</v>
      </c>
      <c r="AL253">
        <v>683041</v>
      </c>
      <c r="AM253" t="s">
        <v>4728</v>
      </c>
      <c r="AN253" t="s">
        <v>42</v>
      </c>
      <c r="AO253" t="s">
        <v>13</v>
      </c>
      <c r="AR253" t="s">
        <v>5671</v>
      </c>
      <c r="AT253" t="s">
        <v>836</v>
      </c>
      <c r="AX253" t="s">
        <v>5177</v>
      </c>
      <c r="AY253" s="104">
        <v>46113.428472222222</v>
      </c>
      <c r="AZ253">
        <v>488494</v>
      </c>
      <c r="BA253" t="s">
        <v>4728</v>
      </c>
      <c r="BB253" t="s">
        <v>5989</v>
      </c>
      <c r="BF253" t="s">
        <v>5942</v>
      </c>
      <c r="BH253" t="s">
        <v>1732</v>
      </c>
      <c r="BL253" t="s">
        <v>4967</v>
      </c>
      <c r="BM253" s="104">
        <v>46113.604861111111</v>
      </c>
      <c r="BN253">
        <v>151702</v>
      </c>
      <c r="BO253" t="s">
        <v>4728</v>
      </c>
      <c r="BP253" t="s">
        <v>5592</v>
      </c>
      <c r="BT253" t="s">
        <v>4781</v>
      </c>
    </row>
    <row r="254" spans="17:72" x14ac:dyDescent="0.25">
      <c r="Q254" t="s">
        <v>71</v>
      </c>
      <c r="V254" t="s">
        <v>4979</v>
      </c>
      <c r="W254" s="104">
        <v>46113.581250000003</v>
      </c>
      <c r="X254">
        <v>601476</v>
      </c>
      <c r="Y254" t="s">
        <v>4728</v>
      </c>
      <c r="Z254" t="s">
        <v>54</v>
      </c>
      <c r="AD254" t="s">
        <v>4736</v>
      </c>
      <c r="AF254" t="s">
        <v>1284</v>
      </c>
      <c r="AJ254" t="s">
        <v>4940</v>
      </c>
      <c r="AK254" s="104">
        <v>46113.505555555559</v>
      </c>
      <c r="AL254">
        <v>1606955</v>
      </c>
      <c r="AM254" t="s">
        <v>4761</v>
      </c>
      <c r="AN254" t="s">
        <v>13</v>
      </c>
      <c r="AR254" t="s">
        <v>5948</v>
      </c>
      <c r="AT254" t="s">
        <v>2383</v>
      </c>
      <c r="AX254" t="s">
        <v>7017</v>
      </c>
      <c r="AY254" s="104">
        <v>46113.428472222222</v>
      </c>
      <c r="AZ254">
        <v>124559</v>
      </c>
      <c r="BA254" t="s">
        <v>4728</v>
      </c>
      <c r="BB254" t="s">
        <v>5989</v>
      </c>
      <c r="BF254" t="s">
        <v>5925</v>
      </c>
      <c r="BH254" t="s">
        <v>241</v>
      </c>
      <c r="BL254" t="s">
        <v>8125</v>
      </c>
      <c r="BM254" s="104">
        <v>46113.604861111111</v>
      </c>
      <c r="BN254">
        <v>215767</v>
      </c>
      <c r="BO254" t="s">
        <v>4728</v>
      </c>
      <c r="BP254" t="s">
        <v>5592</v>
      </c>
      <c r="BT254" t="s">
        <v>5920</v>
      </c>
    </row>
    <row r="255" spans="17:72" x14ac:dyDescent="0.25">
      <c r="Q255" t="s">
        <v>80</v>
      </c>
      <c r="V255" t="s">
        <v>4980</v>
      </c>
      <c r="W255" s="104">
        <v>46113.582638888889</v>
      </c>
      <c r="X255">
        <v>210559</v>
      </c>
      <c r="Y255" t="s">
        <v>4728</v>
      </c>
      <c r="Z255" t="s">
        <v>54</v>
      </c>
      <c r="AD255" t="s">
        <v>4736</v>
      </c>
      <c r="AF255" t="s">
        <v>852</v>
      </c>
      <c r="AJ255" t="s">
        <v>6065</v>
      </c>
      <c r="AK255" s="104">
        <v>46113.506944444445</v>
      </c>
      <c r="AL255">
        <v>2938766</v>
      </c>
      <c r="AM255" t="s">
        <v>4761</v>
      </c>
      <c r="AN255" t="s">
        <v>13</v>
      </c>
      <c r="AR255" t="s">
        <v>5966</v>
      </c>
      <c r="AT255" t="s">
        <v>71</v>
      </c>
      <c r="AU255" t="s">
        <v>264</v>
      </c>
      <c r="AV255" t="s">
        <v>211</v>
      </c>
      <c r="AX255" t="s">
        <v>5514</v>
      </c>
      <c r="AY255" s="104">
        <v>46113.428472222222</v>
      </c>
      <c r="AZ255">
        <v>390502</v>
      </c>
      <c r="BA255" t="s">
        <v>4728</v>
      </c>
      <c r="BB255" t="s">
        <v>5989</v>
      </c>
      <c r="BC255" t="s">
        <v>4731</v>
      </c>
      <c r="BF255" t="s">
        <v>7116</v>
      </c>
      <c r="BH255" t="s">
        <v>235</v>
      </c>
      <c r="BL255" t="s">
        <v>4925</v>
      </c>
      <c r="BM255" s="104">
        <v>46113.606944444444</v>
      </c>
      <c r="BN255">
        <v>490718</v>
      </c>
      <c r="BO255" t="s">
        <v>4728</v>
      </c>
      <c r="BP255" t="s">
        <v>5592</v>
      </c>
      <c r="BT255" t="s">
        <v>5920</v>
      </c>
    </row>
    <row r="256" spans="17:72" x14ac:dyDescent="0.25">
      <c r="Q256" t="s">
        <v>235</v>
      </c>
      <c r="R256" t="s">
        <v>1891</v>
      </c>
      <c r="V256" t="s">
        <v>4921</v>
      </c>
      <c r="W256" s="104">
        <v>46113.582638888889</v>
      </c>
      <c r="X256">
        <v>561827</v>
      </c>
      <c r="Y256" t="s">
        <v>4728</v>
      </c>
      <c r="Z256" t="s">
        <v>54</v>
      </c>
      <c r="AA256" t="s">
        <v>4731</v>
      </c>
      <c r="AD256" t="s">
        <v>4981</v>
      </c>
      <c r="AF256" t="s">
        <v>2563</v>
      </c>
      <c r="AG256" t="s">
        <v>2387</v>
      </c>
      <c r="AH256" t="s">
        <v>1894</v>
      </c>
      <c r="AJ256" t="s">
        <v>4782</v>
      </c>
      <c r="AK256" s="104">
        <v>46113.508333333331</v>
      </c>
      <c r="AL256">
        <v>538699</v>
      </c>
      <c r="AM256" t="s">
        <v>4728</v>
      </c>
      <c r="AN256" t="s">
        <v>42</v>
      </c>
      <c r="AO256" t="s">
        <v>13</v>
      </c>
      <c r="AR256" t="s">
        <v>6066</v>
      </c>
      <c r="AT256" t="s">
        <v>217</v>
      </c>
      <c r="AX256" t="s">
        <v>4955</v>
      </c>
      <c r="AY256" s="104">
        <v>46113.428472222222</v>
      </c>
      <c r="AZ256">
        <v>409252</v>
      </c>
      <c r="BA256" t="s">
        <v>4728</v>
      </c>
      <c r="BB256" t="s">
        <v>5989</v>
      </c>
      <c r="BF256" t="s">
        <v>5931</v>
      </c>
      <c r="BH256" t="s">
        <v>496</v>
      </c>
      <c r="BL256" t="s">
        <v>7174</v>
      </c>
      <c r="BM256" s="104">
        <v>46113.607638888891</v>
      </c>
      <c r="BN256">
        <v>258310</v>
      </c>
      <c r="BO256" t="s">
        <v>4728</v>
      </c>
      <c r="BP256" t="s">
        <v>5592</v>
      </c>
      <c r="BT256" t="s">
        <v>5920</v>
      </c>
    </row>
    <row r="257" spans="17:72" x14ac:dyDescent="0.25">
      <c r="Q257" t="s">
        <v>253</v>
      </c>
      <c r="V257" t="s">
        <v>4827</v>
      </c>
      <c r="W257" s="104">
        <v>46113.582638888889</v>
      </c>
      <c r="X257">
        <v>100760</v>
      </c>
      <c r="Y257" t="s">
        <v>4728</v>
      </c>
      <c r="Z257" t="s">
        <v>54</v>
      </c>
      <c r="AD257" t="s">
        <v>4781</v>
      </c>
      <c r="AF257" t="s">
        <v>1706</v>
      </c>
      <c r="AJ257" t="s">
        <v>4782</v>
      </c>
      <c r="AK257" s="104">
        <v>46113.509722222225</v>
      </c>
      <c r="AL257">
        <v>427610</v>
      </c>
      <c r="AM257" t="s">
        <v>4761</v>
      </c>
      <c r="AN257" t="s">
        <v>13</v>
      </c>
      <c r="AR257" t="s">
        <v>5920</v>
      </c>
      <c r="AT257" t="s">
        <v>1584</v>
      </c>
      <c r="AX257" t="s">
        <v>4865</v>
      </c>
      <c r="AY257" s="104">
        <v>46113.429166666669</v>
      </c>
      <c r="AZ257">
        <v>705285</v>
      </c>
      <c r="BA257" t="s">
        <v>4728</v>
      </c>
      <c r="BB257" t="s">
        <v>5989</v>
      </c>
      <c r="BF257" t="s">
        <v>5958</v>
      </c>
      <c r="BH257" t="s">
        <v>1584</v>
      </c>
      <c r="BL257" t="s">
        <v>4776</v>
      </c>
      <c r="BM257" s="104">
        <v>46113.609027777777</v>
      </c>
      <c r="BN257">
        <v>560682</v>
      </c>
      <c r="BO257" t="s">
        <v>4728</v>
      </c>
      <c r="BP257" t="s">
        <v>5592</v>
      </c>
      <c r="BT257" t="s">
        <v>5920</v>
      </c>
    </row>
    <row r="258" spans="17:72" x14ac:dyDescent="0.25">
      <c r="Q258" t="s">
        <v>81</v>
      </c>
      <c r="V258" t="s">
        <v>4982</v>
      </c>
      <c r="W258" s="104">
        <v>46113.583333333336</v>
      </c>
      <c r="X258">
        <v>112812</v>
      </c>
      <c r="Y258" t="s">
        <v>4728</v>
      </c>
      <c r="Z258" t="s">
        <v>54</v>
      </c>
      <c r="AD258" t="s">
        <v>4756</v>
      </c>
      <c r="AF258" t="s">
        <v>1933</v>
      </c>
      <c r="AG258" t="s">
        <v>1220</v>
      </c>
      <c r="AJ258" t="s">
        <v>6067</v>
      </c>
      <c r="AK258" s="104">
        <v>46113.510416666664</v>
      </c>
      <c r="AL258">
        <v>668927</v>
      </c>
      <c r="AM258" t="s">
        <v>4728</v>
      </c>
      <c r="AN258" t="s">
        <v>42</v>
      </c>
      <c r="AO258" t="s">
        <v>13</v>
      </c>
      <c r="AR258" t="s">
        <v>5986</v>
      </c>
      <c r="AT258" t="s">
        <v>852</v>
      </c>
      <c r="AU258" t="s">
        <v>211</v>
      </c>
      <c r="AX258" t="s">
        <v>4877</v>
      </c>
      <c r="AY258" s="104">
        <v>46113.429166666669</v>
      </c>
      <c r="AZ258">
        <v>203999</v>
      </c>
      <c r="BA258" t="s">
        <v>4728</v>
      </c>
      <c r="BB258" t="s">
        <v>5989</v>
      </c>
      <c r="BC258" t="s">
        <v>4731</v>
      </c>
      <c r="BF258" t="s">
        <v>6412</v>
      </c>
      <c r="BH258" t="s">
        <v>253</v>
      </c>
      <c r="BL258" t="s">
        <v>4919</v>
      </c>
      <c r="BM258" s="104">
        <v>46113.609027777777</v>
      </c>
      <c r="BN258">
        <v>111623</v>
      </c>
      <c r="BO258" t="s">
        <v>4728</v>
      </c>
      <c r="BP258" t="s">
        <v>5592</v>
      </c>
      <c r="BT258" t="s">
        <v>4781</v>
      </c>
    </row>
    <row r="259" spans="17:72" x14ac:dyDescent="0.25">
      <c r="Q259" t="s">
        <v>253</v>
      </c>
      <c r="V259" t="s">
        <v>4827</v>
      </c>
      <c r="W259" s="104">
        <v>46113.583333333336</v>
      </c>
      <c r="X259">
        <v>64804</v>
      </c>
      <c r="Y259" t="s">
        <v>4728</v>
      </c>
      <c r="Z259" t="s">
        <v>54</v>
      </c>
      <c r="AD259" t="s">
        <v>4781</v>
      </c>
      <c r="AF259" t="s">
        <v>247</v>
      </c>
      <c r="AJ259" t="s">
        <v>4858</v>
      </c>
      <c r="AK259" s="104">
        <v>46113.511111111111</v>
      </c>
      <c r="AL259">
        <v>1128051</v>
      </c>
      <c r="AM259" t="s">
        <v>4728</v>
      </c>
      <c r="AN259" t="s">
        <v>13</v>
      </c>
      <c r="AR259" t="s">
        <v>5924</v>
      </c>
      <c r="AT259" t="s">
        <v>235</v>
      </c>
      <c r="AU259" t="s">
        <v>211</v>
      </c>
      <c r="AX259" t="s">
        <v>5861</v>
      </c>
      <c r="AY259" s="104">
        <v>46113.429166666669</v>
      </c>
      <c r="AZ259">
        <v>247936</v>
      </c>
      <c r="BA259" t="s">
        <v>4728</v>
      </c>
      <c r="BB259" t="s">
        <v>5989</v>
      </c>
      <c r="BC259" t="s">
        <v>4731</v>
      </c>
      <c r="BF259" t="s">
        <v>6238</v>
      </c>
      <c r="BH259" t="s">
        <v>241</v>
      </c>
      <c r="BL259" t="s">
        <v>4782</v>
      </c>
      <c r="BM259" s="104">
        <v>46113.61041666667</v>
      </c>
      <c r="BN259">
        <v>238599</v>
      </c>
      <c r="BO259" t="s">
        <v>4728</v>
      </c>
      <c r="BP259" t="s">
        <v>5592</v>
      </c>
      <c r="BT259" t="s">
        <v>5934</v>
      </c>
    </row>
    <row r="260" spans="17:72" x14ac:dyDescent="0.25">
      <c r="Q260" t="s">
        <v>1345</v>
      </c>
      <c r="R260" t="s">
        <v>81</v>
      </c>
      <c r="V260" t="s">
        <v>4854</v>
      </c>
      <c r="W260" s="104">
        <v>46113.584027777775</v>
      </c>
      <c r="X260">
        <v>543327</v>
      </c>
      <c r="Y260" t="s">
        <v>4728</v>
      </c>
      <c r="Z260" t="s">
        <v>42</v>
      </c>
      <c r="AA260" t="s">
        <v>54</v>
      </c>
      <c r="AD260" t="s">
        <v>4931</v>
      </c>
      <c r="AF260" t="s">
        <v>253</v>
      </c>
      <c r="AJ260" t="s">
        <v>6068</v>
      </c>
      <c r="AK260" s="104">
        <v>46113.511111111111</v>
      </c>
      <c r="AL260">
        <v>246970</v>
      </c>
      <c r="AM260" t="s">
        <v>4728</v>
      </c>
      <c r="AN260" t="s">
        <v>13</v>
      </c>
      <c r="AR260" t="s">
        <v>5931</v>
      </c>
      <c r="AT260" t="s">
        <v>516</v>
      </c>
      <c r="AX260" t="s">
        <v>4919</v>
      </c>
      <c r="AY260" s="104">
        <v>46113.429861111108</v>
      </c>
      <c r="AZ260">
        <v>288390</v>
      </c>
      <c r="BA260" t="s">
        <v>4728</v>
      </c>
      <c r="BB260" t="s">
        <v>5989</v>
      </c>
      <c r="BF260" t="s">
        <v>5931</v>
      </c>
      <c r="BH260" t="s">
        <v>496</v>
      </c>
      <c r="BI260" t="s">
        <v>1132</v>
      </c>
      <c r="BL260" t="s">
        <v>6278</v>
      </c>
      <c r="BM260" s="104">
        <v>46113.61041666667</v>
      </c>
      <c r="BN260">
        <v>1009262</v>
      </c>
      <c r="BO260" t="s">
        <v>4761</v>
      </c>
      <c r="BP260" t="s">
        <v>5592</v>
      </c>
      <c r="BQ260" t="s">
        <v>4731</v>
      </c>
      <c r="BT260" t="s">
        <v>6756</v>
      </c>
    </row>
    <row r="261" spans="17:72" x14ac:dyDescent="0.25">
      <c r="Q261" t="s">
        <v>81</v>
      </c>
      <c r="V261" t="s">
        <v>4827</v>
      </c>
      <c r="W261" s="104">
        <v>46113.584027777775</v>
      </c>
      <c r="X261">
        <v>164227</v>
      </c>
      <c r="Y261" t="s">
        <v>4728</v>
      </c>
      <c r="Z261" t="s">
        <v>54</v>
      </c>
      <c r="AD261" t="s">
        <v>4736</v>
      </c>
      <c r="AF261" t="s">
        <v>250</v>
      </c>
      <c r="AJ261" t="s">
        <v>4765</v>
      </c>
      <c r="AK261" s="104">
        <v>46113.511111111111</v>
      </c>
      <c r="AL261">
        <v>1322075</v>
      </c>
      <c r="AM261" t="s">
        <v>4761</v>
      </c>
      <c r="AN261" t="s">
        <v>13</v>
      </c>
      <c r="AR261" t="s">
        <v>5966</v>
      </c>
      <c r="AT261" t="s">
        <v>2600</v>
      </c>
      <c r="AX261" t="s">
        <v>7117</v>
      </c>
      <c r="AY261" s="104">
        <v>46113.429861111108</v>
      </c>
      <c r="AZ261">
        <v>147793</v>
      </c>
      <c r="BA261" t="s">
        <v>4728</v>
      </c>
      <c r="BB261" t="s">
        <v>5989</v>
      </c>
      <c r="BF261" t="s">
        <v>5956</v>
      </c>
      <c r="BH261" t="s">
        <v>2624</v>
      </c>
      <c r="BL261" t="s">
        <v>5156</v>
      </c>
      <c r="BM261" s="104">
        <v>46113.611805555556</v>
      </c>
      <c r="BN261">
        <v>510606</v>
      </c>
      <c r="BO261" t="s">
        <v>4728</v>
      </c>
      <c r="BP261" t="s">
        <v>5592</v>
      </c>
      <c r="BT261" t="s">
        <v>5924</v>
      </c>
    </row>
    <row r="262" spans="17:72" x14ac:dyDescent="0.25">
      <c r="Q262" t="s">
        <v>247</v>
      </c>
      <c r="V262" t="s">
        <v>4744</v>
      </c>
      <c r="W262" s="104">
        <v>46113.584027777775</v>
      </c>
      <c r="X262">
        <v>52377</v>
      </c>
      <c r="Y262" t="s">
        <v>4728</v>
      </c>
      <c r="Z262" t="s">
        <v>54</v>
      </c>
      <c r="AD262" t="s">
        <v>4756</v>
      </c>
      <c r="AF262" t="s">
        <v>235</v>
      </c>
      <c r="AJ262" t="s">
        <v>4819</v>
      </c>
      <c r="AK262" s="104">
        <v>46113.511805555558</v>
      </c>
      <c r="AL262">
        <v>363780</v>
      </c>
      <c r="AM262" t="s">
        <v>4728</v>
      </c>
      <c r="AN262" t="s">
        <v>13</v>
      </c>
      <c r="AR262" t="s">
        <v>6069</v>
      </c>
      <c r="AT262" t="s">
        <v>220</v>
      </c>
      <c r="AX262" t="s">
        <v>6450</v>
      </c>
      <c r="AY262" s="104">
        <v>46113.429861111108</v>
      </c>
      <c r="AZ262">
        <v>309385</v>
      </c>
      <c r="BA262" t="s">
        <v>4761</v>
      </c>
      <c r="BB262" t="s">
        <v>5989</v>
      </c>
      <c r="BF262" t="s">
        <v>5966</v>
      </c>
      <c r="BH262" t="s">
        <v>1391</v>
      </c>
      <c r="BL262" t="s">
        <v>4782</v>
      </c>
      <c r="BM262" s="104">
        <v>46113.611805555556</v>
      </c>
      <c r="BN262">
        <v>236623</v>
      </c>
      <c r="BO262" t="s">
        <v>4728</v>
      </c>
      <c r="BP262" t="s">
        <v>5592</v>
      </c>
      <c r="BT262" t="s">
        <v>5920</v>
      </c>
    </row>
    <row r="263" spans="17:72" x14ac:dyDescent="0.25">
      <c r="Q263" t="s">
        <v>77</v>
      </c>
      <c r="R263" t="s">
        <v>264</v>
      </c>
      <c r="S263" t="s">
        <v>217</v>
      </c>
      <c r="V263" t="s">
        <v>4744</v>
      </c>
      <c r="W263" s="104">
        <v>46113.584722222222</v>
      </c>
      <c r="X263">
        <v>407074</v>
      </c>
      <c r="Y263" t="s">
        <v>4728</v>
      </c>
      <c r="Z263" t="s">
        <v>54</v>
      </c>
      <c r="AA263" t="s">
        <v>4731</v>
      </c>
      <c r="AD263" t="s">
        <v>4983</v>
      </c>
      <c r="AF263" t="s">
        <v>1391</v>
      </c>
      <c r="AJ263" t="s">
        <v>4877</v>
      </c>
      <c r="AK263" s="104">
        <v>46113.511805555558</v>
      </c>
      <c r="AL263">
        <v>540331</v>
      </c>
      <c r="AM263" t="s">
        <v>4728</v>
      </c>
      <c r="AN263" t="s">
        <v>13</v>
      </c>
      <c r="AR263" t="s">
        <v>4781</v>
      </c>
      <c r="AT263" t="s">
        <v>551</v>
      </c>
      <c r="AX263" t="s">
        <v>4836</v>
      </c>
      <c r="AY263" s="104">
        <v>46113.430555555555</v>
      </c>
      <c r="AZ263">
        <v>700025</v>
      </c>
      <c r="BA263" t="s">
        <v>4761</v>
      </c>
      <c r="BB263" t="s">
        <v>5989</v>
      </c>
      <c r="BF263" t="s">
        <v>5966</v>
      </c>
      <c r="BH263" t="s">
        <v>1507</v>
      </c>
      <c r="BL263" t="s">
        <v>4806</v>
      </c>
      <c r="BM263" s="104">
        <v>46113.612500000003</v>
      </c>
      <c r="BN263">
        <v>143834</v>
      </c>
      <c r="BO263" t="s">
        <v>4728</v>
      </c>
      <c r="BP263" t="s">
        <v>5592</v>
      </c>
      <c r="BT263" t="s">
        <v>5942</v>
      </c>
    </row>
    <row r="264" spans="17:72" x14ac:dyDescent="0.25">
      <c r="Q264" t="s">
        <v>80</v>
      </c>
      <c r="V264" t="s">
        <v>4776</v>
      </c>
      <c r="W264" s="104">
        <v>46113.585416666669</v>
      </c>
      <c r="X264">
        <v>304974</v>
      </c>
      <c r="Y264" t="s">
        <v>4728</v>
      </c>
      <c r="Z264" t="s">
        <v>54</v>
      </c>
      <c r="AD264" t="s">
        <v>4734</v>
      </c>
      <c r="AF264" t="s">
        <v>925</v>
      </c>
      <c r="AG264" t="s">
        <v>235</v>
      </c>
      <c r="AJ264" t="s">
        <v>6070</v>
      </c>
      <c r="AK264" s="104">
        <v>46113.512499999997</v>
      </c>
      <c r="AL264">
        <v>2644891</v>
      </c>
      <c r="AM264" t="s">
        <v>4761</v>
      </c>
      <c r="AN264" t="s">
        <v>4841</v>
      </c>
      <c r="AO264" t="s">
        <v>13</v>
      </c>
      <c r="AR264" t="s">
        <v>6071</v>
      </c>
      <c r="AT264" t="s">
        <v>2624</v>
      </c>
      <c r="AX264" t="s">
        <v>4921</v>
      </c>
      <c r="AY264" s="104">
        <v>46113.430555555555</v>
      </c>
      <c r="AZ264">
        <v>500568</v>
      </c>
      <c r="BA264" t="s">
        <v>4761</v>
      </c>
      <c r="BB264" t="s">
        <v>5989</v>
      </c>
      <c r="BF264" t="s">
        <v>5934</v>
      </c>
      <c r="BH264" t="s">
        <v>1584</v>
      </c>
      <c r="BL264" t="s">
        <v>4811</v>
      </c>
      <c r="BM264" s="104">
        <v>46113.615277777775</v>
      </c>
      <c r="BN264">
        <v>1056109</v>
      </c>
      <c r="BO264" t="s">
        <v>4728</v>
      </c>
      <c r="BP264" t="s">
        <v>5592</v>
      </c>
      <c r="BT264" t="s">
        <v>5924</v>
      </c>
    </row>
    <row r="265" spans="17:72" x14ac:dyDescent="0.25">
      <c r="Q265" t="s">
        <v>226</v>
      </c>
      <c r="V265" t="s">
        <v>4850</v>
      </c>
      <c r="W265" s="104">
        <v>46113.588194444441</v>
      </c>
      <c r="X265">
        <v>657982</v>
      </c>
      <c r="Y265" t="s">
        <v>4728</v>
      </c>
      <c r="Z265" t="s">
        <v>54</v>
      </c>
      <c r="AD265" t="s">
        <v>4752</v>
      </c>
      <c r="AF265" t="s">
        <v>241</v>
      </c>
      <c r="AJ265" t="s">
        <v>6008</v>
      </c>
      <c r="AK265" s="104">
        <v>46113.512499999997</v>
      </c>
      <c r="AL265">
        <v>207679</v>
      </c>
      <c r="AM265" t="s">
        <v>4728</v>
      </c>
      <c r="AN265" t="s">
        <v>13</v>
      </c>
      <c r="AR265" t="s">
        <v>5931</v>
      </c>
      <c r="AT265" t="s">
        <v>232</v>
      </c>
      <c r="AU265" t="s">
        <v>1688</v>
      </c>
      <c r="AX265" t="s">
        <v>6467</v>
      </c>
      <c r="AY265" s="104">
        <v>46113.431250000001</v>
      </c>
      <c r="AZ265">
        <v>278194</v>
      </c>
      <c r="BA265" t="s">
        <v>4728</v>
      </c>
      <c r="BB265" t="s">
        <v>5989</v>
      </c>
      <c r="BC265" t="s">
        <v>4731</v>
      </c>
      <c r="BF265" t="s">
        <v>5948</v>
      </c>
      <c r="BH265" t="s">
        <v>1391</v>
      </c>
      <c r="BL265" t="s">
        <v>8126</v>
      </c>
      <c r="BM265" s="104">
        <v>46113.616666666669</v>
      </c>
      <c r="BN265">
        <v>278256</v>
      </c>
      <c r="BO265" t="s">
        <v>4728</v>
      </c>
      <c r="BP265" t="s">
        <v>5592</v>
      </c>
      <c r="BT265" t="s">
        <v>5920</v>
      </c>
    </row>
    <row r="266" spans="17:72" x14ac:dyDescent="0.25">
      <c r="Q266" t="s">
        <v>77</v>
      </c>
      <c r="V266" t="s">
        <v>4833</v>
      </c>
      <c r="W266" s="104">
        <v>46113.588194444441</v>
      </c>
      <c r="X266">
        <v>228836</v>
      </c>
      <c r="Y266" t="s">
        <v>4728</v>
      </c>
      <c r="Z266" t="s">
        <v>54</v>
      </c>
      <c r="AD266" t="s">
        <v>4756</v>
      </c>
      <c r="AF266" t="s">
        <v>250</v>
      </c>
      <c r="AJ266" t="s">
        <v>6072</v>
      </c>
      <c r="AK266" s="104">
        <v>46113.512499999997</v>
      </c>
      <c r="AL266">
        <v>255893</v>
      </c>
      <c r="AM266" t="s">
        <v>4761</v>
      </c>
      <c r="AN266" t="s">
        <v>13</v>
      </c>
      <c r="AR266" t="s">
        <v>5966</v>
      </c>
      <c r="AT266" t="s">
        <v>1945</v>
      </c>
      <c r="AX266" t="s">
        <v>7118</v>
      </c>
      <c r="AY266" s="104">
        <v>46113.431250000001</v>
      </c>
      <c r="AZ266">
        <v>248329</v>
      </c>
      <c r="BA266" t="s">
        <v>4728</v>
      </c>
      <c r="BB266" t="s">
        <v>5989</v>
      </c>
      <c r="BF266" t="s">
        <v>5942</v>
      </c>
      <c r="BH266" t="s">
        <v>1481</v>
      </c>
      <c r="BL266" t="s">
        <v>4826</v>
      </c>
      <c r="BM266" s="104">
        <v>46113.616666666669</v>
      </c>
      <c r="BN266">
        <v>540411</v>
      </c>
      <c r="BO266" t="s">
        <v>4728</v>
      </c>
      <c r="BP266" t="s">
        <v>5592</v>
      </c>
      <c r="BT266" t="s">
        <v>5918</v>
      </c>
    </row>
    <row r="267" spans="17:72" x14ac:dyDescent="0.25">
      <c r="Q267" t="s">
        <v>75</v>
      </c>
      <c r="V267" t="s">
        <v>4984</v>
      </c>
      <c r="W267" s="104">
        <v>46113.588194444441</v>
      </c>
      <c r="X267">
        <v>455316</v>
      </c>
      <c r="Y267" t="s">
        <v>4728</v>
      </c>
      <c r="Z267" t="s">
        <v>54</v>
      </c>
      <c r="AD267" t="s">
        <v>4739</v>
      </c>
      <c r="AF267" t="s">
        <v>2395</v>
      </c>
      <c r="AG267" t="s">
        <v>1559</v>
      </c>
      <c r="AJ267" t="s">
        <v>6073</v>
      </c>
      <c r="AK267" s="104">
        <v>46113.513194444444</v>
      </c>
      <c r="AL267">
        <v>436969</v>
      </c>
      <c r="AM267" t="s">
        <v>4728</v>
      </c>
      <c r="AN267" t="s">
        <v>42</v>
      </c>
      <c r="AO267" t="s">
        <v>13</v>
      </c>
      <c r="AR267" t="s">
        <v>5937</v>
      </c>
      <c r="AT267" t="s">
        <v>2563</v>
      </c>
      <c r="AU267" t="s">
        <v>1732</v>
      </c>
      <c r="AV267" t="s">
        <v>432</v>
      </c>
      <c r="AX267" t="s">
        <v>5235</v>
      </c>
      <c r="AY267" s="104">
        <v>46113.431944444441</v>
      </c>
      <c r="AZ267">
        <v>1222108</v>
      </c>
      <c r="BA267" t="s">
        <v>4728</v>
      </c>
      <c r="BB267" t="s">
        <v>42</v>
      </c>
      <c r="BC267" t="s">
        <v>13</v>
      </c>
      <c r="BD267" t="s">
        <v>5989</v>
      </c>
      <c r="BF267" t="s">
        <v>5990</v>
      </c>
      <c r="BH267" t="s">
        <v>256</v>
      </c>
      <c r="BL267" t="s">
        <v>8127</v>
      </c>
      <c r="BM267" s="104">
        <v>46113.616666666669</v>
      </c>
      <c r="BN267">
        <v>915952</v>
      </c>
      <c r="BO267" t="s">
        <v>4728</v>
      </c>
      <c r="BP267" t="s">
        <v>5592</v>
      </c>
      <c r="BT267" t="s">
        <v>5924</v>
      </c>
    </row>
    <row r="268" spans="17:72" x14ac:dyDescent="0.25">
      <c r="Q268" t="s">
        <v>214</v>
      </c>
      <c r="V268" t="s">
        <v>4921</v>
      </c>
      <c r="W268" s="104">
        <v>46113.588888888888</v>
      </c>
      <c r="X268">
        <v>178093</v>
      </c>
      <c r="Y268" t="s">
        <v>4728</v>
      </c>
      <c r="Z268" t="s">
        <v>54</v>
      </c>
      <c r="AD268" t="s">
        <v>4772</v>
      </c>
      <c r="AF268" t="s">
        <v>73</v>
      </c>
      <c r="AJ268" t="s">
        <v>4782</v>
      </c>
      <c r="AK268" s="104">
        <v>46113.513888888891</v>
      </c>
      <c r="AL268">
        <v>1220502</v>
      </c>
      <c r="AM268" t="s">
        <v>4728</v>
      </c>
      <c r="AN268" t="s">
        <v>13</v>
      </c>
      <c r="AR268" t="s">
        <v>5938</v>
      </c>
      <c r="AT268" t="s">
        <v>1292</v>
      </c>
      <c r="AU268" t="s">
        <v>264</v>
      </c>
      <c r="AV268" t="s">
        <v>211</v>
      </c>
      <c r="AX268" t="s">
        <v>5861</v>
      </c>
      <c r="AY268" s="104">
        <v>46113.432638888888</v>
      </c>
      <c r="AZ268">
        <v>287147</v>
      </c>
      <c r="BA268" t="s">
        <v>4728</v>
      </c>
      <c r="BB268" t="s">
        <v>5989</v>
      </c>
      <c r="BC268" t="s">
        <v>4731</v>
      </c>
      <c r="BF268" t="s">
        <v>7119</v>
      </c>
      <c r="BH268" t="s">
        <v>2373</v>
      </c>
      <c r="BL268" t="s">
        <v>7239</v>
      </c>
      <c r="BM268" s="104">
        <v>46113.618055555555</v>
      </c>
      <c r="BN268">
        <v>738388</v>
      </c>
      <c r="BO268" t="s">
        <v>4761</v>
      </c>
      <c r="BP268" t="s">
        <v>5592</v>
      </c>
      <c r="BT268" t="s">
        <v>5966</v>
      </c>
    </row>
    <row r="269" spans="17:72" x14ac:dyDescent="0.25">
      <c r="Q269" t="s">
        <v>250</v>
      </c>
      <c r="V269" t="s">
        <v>4921</v>
      </c>
      <c r="W269" s="104">
        <v>46113.590277777781</v>
      </c>
      <c r="X269">
        <v>260563</v>
      </c>
      <c r="Y269" t="s">
        <v>4728</v>
      </c>
      <c r="Z269" t="s">
        <v>54</v>
      </c>
      <c r="AD269" t="s">
        <v>4739</v>
      </c>
      <c r="AF269" t="s">
        <v>2086</v>
      </c>
      <c r="AG269" t="s">
        <v>1481</v>
      </c>
      <c r="AJ269" t="s">
        <v>4827</v>
      </c>
      <c r="AK269" s="104">
        <v>46113.513888888891</v>
      </c>
      <c r="AL269">
        <v>280515</v>
      </c>
      <c r="AM269" t="s">
        <v>4728</v>
      </c>
      <c r="AN269" t="s">
        <v>42</v>
      </c>
      <c r="AO269" t="s">
        <v>13</v>
      </c>
      <c r="AR269" t="s">
        <v>5933</v>
      </c>
      <c r="AT269" t="s">
        <v>2559</v>
      </c>
      <c r="AX269" t="s">
        <v>4774</v>
      </c>
      <c r="AY269" s="104">
        <v>46113.432638888888</v>
      </c>
      <c r="AZ269">
        <v>158894</v>
      </c>
      <c r="BA269" t="s">
        <v>4761</v>
      </c>
      <c r="BB269" t="s">
        <v>5989</v>
      </c>
      <c r="BF269" t="s">
        <v>5966</v>
      </c>
      <c r="BH269" t="s">
        <v>1391</v>
      </c>
      <c r="BL269" t="s">
        <v>8128</v>
      </c>
      <c r="BM269" s="104">
        <v>46113.619444444441</v>
      </c>
      <c r="BN269">
        <v>109371</v>
      </c>
      <c r="BO269" t="s">
        <v>4728</v>
      </c>
      <c r="BP269" t="s">
        <v>5592</v>
      </c>
      <c r="BT269" t="s">
        <v>5925</v>
      </c>
    </row>
    <row r="270" spans="17:72" x14ac:dyDescent="0.25">
      <c r="Q270" t="s">
        <v>73</v>
      </c>
      <c r="R270" t="s">
        <v>264</v>
      </c>
      <c r="S270" t="s">
        <v>2197</v>
      </c>
      <c r="V270" t="s">
        <v>4873</v>
      </c>
      <c r="W270" s="104">
        <v>46113.59097222222</v>
      </c>
      <c r="X270">
        <v>1419762</v>
      </c>
      <c r="Y270" t="s">
        <v>4728</v>
      </c>
      <c r="Z270" t="s">
        <v>54</v>
      </c>
      <c r="AA270" t="s">
        <v>4731</v>
      </c>
      <c r="AD270" t="s">
        <v>4985</v>
      </c>
      <c r="AF270" t="s">
        <v>253</v>
      </c>
      <c r="AJ270" t="s">
        <v>4890</v>
      </c>
      <c r="AK270" s="104">
        <v>46113.513888888891</v>
      </c>
      <c r="AL270">
        <v>916759</v>
      </c>
      <c r="AM270" t="s">
        <v>4728</v>
      </c>
      <c r="AN270" t="s">
        <v>13</v>
      </c>
      <c r="AR270" t="s">
        <v>5920</v>
      </c>
      <c r="AT270" t="s">
        <v>2383</v>
      </c>
      <c r="AX270" t="s">
        <v>7120</v>
      </c>
      <c r="AY270" s="104">
        <v>46113.433333333334</v>
      </c>
      <c r="AZ270">
        <v>371038</v>
      </c>
      <c r="BA270" t="s">
        <v>4728</v>
      </c>
      <c r="BB270" t="s">
        <v>5989</v>
      </c>
      <c r="BF270" t="s">
        <v>5931</v>
      </c>
      <c r="BH270" t="s">
        <v>2357</v>
      </c>
      <c r="BL270" t="s">
        <v>7578</v>
      </c>
      <c r="BM270" s="104">
        <v>46113.620138888888</v>
      </c>
      <c r="BN270">
        <v>209698</v>
      </c>
      <c r="BO270" t="s">
        <v>4728</v>
      </c>
      <c r="BP270" t="s">
        <v>5592</v>
      </c>
      <c r="BT270" t="s">
        <v>5925</v>
      </c>
    </row>
    <row r="271" spans="17:72" x14ac:dyDescent="0.25">
      <c r="Q271" t="s">
        <v>72</v>
      </c>
      <c r="V271" t="s">
        <v>4986</v>
      </c>
      <c r="W271" s="104">
        <v>46113.592361111114</v>
      </c>
      <c r="X271">
        <v>432994</v>
      </c>
      <c r="Y271" t="s">
        <v>4728</v>
      </c>
      <c r="Z271" t="s">
        <v>54</v>
      </c>
      <c r="AD271" t="s">
        <v>4736</v>
      </c>
      <c r="AF271" t="s">
        <v>877</v>
      </c>
      <c r="AG271" t="s">
        <v>1292</v>
      </c>
      <c r="AJ271" t="s">
        <v>5637</v>
      </c>
      <c r="AK271" s="104">
        <v>46113.513888888891</v>
      </c>
      <c r="AL271">
        <v>504323</v>
      </c>
      <c r="AM271" t="s">
        <v>4728</v>
      </c>
      <c r="AN271" t="s">
        <v>42</v>
      </c>
      <c r="AO271" t="s">
        <v>13</v>
      </c>
      <c r="AR271" t="s">
        <v>6040</v>
      </c>
      <c r="AT271" t="s">
        <v>220</v>
      </c>
      <c r="AX271" t="s">
        <v>4831</v>
      </c>
      <c r="AY271" s="104">
        <v>46113.433333333334</v>
      </c>
      <c r="AZ271">
        <v>658495</v>
      </c>
      <c r="BA271" t="s">
        <v>4728</v>
      </c>
      <c r="BB271" t="s">
        <v>5989</v>
      </c>
      <c r="BF271" t="s">
        <v>5931</v>
      </c>
      <c r="BH271" t="s">
        <v>1132</v>
      </c>
      <c r="BL271" t="s">
        <v>8126</v>
      </c>
      <c r="BM271" s="104">
        <v>46113.620833333334</v>
      </c>
      <c r="BN271">
        <v>452911</v>
      </c>
      <c r="BO271" t="s">
        <v>4728</v>
      </c>
      <c r="BP271" t="s">
        <v>5592</v>
      </c>
      <c r="BT271" t="s">
        <v>6117</v>
      </c>
    </row>
    <row r="272" spans="17:72" x14ac:dyDescent="0.25">
      <c r="Q272" t="s">
        <v>81</v>
      </c>
      <c r="V272" t="s">
        <v>4836</v>
      </c>
      <c r="W272" s="104">
        <v>46113.59375</v>
      </c>
      <c r="X272">
        <v>234174</v>
      </c>
      <c r="Y272" t="s">
        <v>4728</v>
      </c>
      <c r="Z272" t="s">
        <v>54</v>
      </c>
      <c r="AD272" t="s">
        <v>4752</v>
      </c>
      <c r="AF272" t="s">
        <v>2563</v>
      </c>
      <c r="AG272" t="s">
        <v>1584</v>
      </c>
      <c r="AJ272" t="s">
        <v>4783</v>
      </c>
      <c r="AK272" s="104">
        <v>46113.513888888891</v>
      </c>
      <c r="AL272">
        <v>2305826</v>
      </c>
      <c r="AM272" t="s">
        <v>4728</v>
      </c>
      <c r="AN272" t="s">
        <v>42</v>
      </c>
      <c r="AO272" t="s">
        <v>13</v>
      </c>
      <c r="AR272" t="s">
        <v>5919</v>
      </c>
      <c r="AT272" t="s">
        <v>1134</v>
      </c>
      <c r="AU272" t="s">
        <v>264</v>
      </c>
      <c r="AV272" t="s">
        <v>1132</v>
      </c>
      <c r="AX272" t="s">
        <v>5514</v>
      </c>
      <c r="AY272" s="104">
        <v>46113.433333333334</v>
      </c>
      <c r="AZ272">
        <v>531217</v>
      </c>
      <c r="BA272" t="s">
        <v>4728</v>
      </c>
      <c r="BB272" t="s">
        <v>5989</v>
      </c>
      <c r="BC272" t="s">
        <v>4731</v>
      </c>
      <c r="BF272" t="s">
        <v>7121</v>
      </c>
      <c r="BH272" t="s">
        <v>235</v>
      </c>
      <c r="BL272" t="s">
        <v>8128</v>
      </c>
      <c r="BM272" s="104">
        <v>46113.621527777781</v>
      </c>
      <c r="BN272">
        <v>487252</v>
      </c>
      <c r="BO272" t="s">
        <v>4728</v>
      </c>
      <c r="BP272" t="s">
        <v>5592</v>
      </c>
      <c r="BT272" t="s">
        <v>4781</v>
      </c>
    </row>
    <row r="273" spans="17:72" x14ac:dyDescent="0.25">
      <c r="Q273" t="s">
        <v>79</v>
      </c>
      <c r="V273" t="s">
        <v>4850</v>
      </c>
      <c r="W273" s="104">
        <v>46113.594444444447</v>
      </c>
      <c r="X273">
        <v>287607</v>
      </c>
      <c r="Y273" t="s">
        <v>4728</v>
      </c>
      <c r="Z273" t="s">
        <v>54</v>
      </c>
      <c r="AD273" t="s">
        <v>4736</v>
      </c>
      <c r="AF273" t="s">
        <v>76</v>
      </c>
      <c r="AG273" t="s">
        <v>226</v>
      </c>
      <c r="AJ273" t="s">
        <v>4984</v>
      </c>
      <c r="AK273" s="104">
        <v>46113.513888888891</v>
      </c>
      <c r="AL273">
        <v>472696</v>
      </c>
      <c r="AM273" t="s">
        <v>4728</v>
      </c>
      <c r="AN273" t="s">
        <v>5989</v>
      </c>
      <c r="AO273" t="s">
        <v>13</v>
      </c>
      <c r="AR273" t="s">
        <v>6074</v>
      </c>
      <c r="AT273" t="s">
        <v>2403</v>
      </c>
      <c r="AX273" t="s">
        <v>4727</v>
      </c>
      <c r="AY273" s="104">
        <v>46113.434027777781</v>
      </c>
      <c r="AZ273">
        <v>1263395</v>
      </c>
      <c r="BA273" t="s">
        <v>4728</v>
      </c>
      <c r="BB273" t="s">
        <v>5989</v>
      </c>
      <c r="BF273" t="s">
        <v>5942</v>
      </c>
      <c r="BH273" t="s">
        <v>1559</v>
      </c>
      <c r="BL273" t="s">
        <v>6154</v>
      </c>
      <c r="BM273" s="104">
        <v>46113.621527777781</v>
      </c>
      <c r="BN273">
        <v>366853</v>
      </c>
      <c r="BO273" t="s">
        <v>4761</v>
      </c>
      <c r="BP273" t="s">
        <v>5592</v>
      </c>
      <c r="BT273" t="s">
        <v>5966</v>
      </c>
    </row>
    <row r="274" spans="17:72" x14ac:dyDescent="0.25">
      <c r="Q274" t="s">
        <v>77</v>
      </c>
      <c r="V274" t="s">
        <v>4923</v>
      </c>
      <c r="W274" s="104">
        <v>46113.595833333333</v>
      </c>
      <c r="X274">
        <v>1798468</v>
      </c>
      <c r="Y274" t="s">
        <v>4728</v>
      </c>
      <c r="Z274" t="s">
        <v>54</v>
      </c>
      <c r="AD274" t="s">
        <v>4734</v>
      </c>
      <c r="AF274" t="s">
        <v>205</v>
      </c>
      <c r="AJ274" t="s">
        <v>5623</v>
      </c>
      <c r="AK274" s="104">
        <v>46113.51458333333</v>
      </c>
      <c r="AL274">
        <v>188182</v>
      </c>
      <c r="AM274" t="s">
        <v>4728</v>
      </c>
      <c r="AN274" t="s">
        <v>13</v>
      </c>
      <c r="AR274" t="s">
        <v>5938</v>
      </c>
      <c r="AT274" t="s">
        <v>1132</v>
      </c>
      <c r="AX274" t="s">
        <v>5174</v>
      </c>
      <c r="AY274" s="104">
        <v>46113.434027777781</v>
      </c>
      <c r="AZ274">
        <v>286730</v>
      </c>
      <c r="BA274" t="s">
        <v>4728</v>
      </c>
      <c r="BB274" t="s">
        <v>5989</v>
      </c>
      <c r="BF274" t="s">
        <v>5918</v>
      </c>
      <c r="BH274" t="s">
        <v>2357</v>
      </c>
      <c r="BL274" t="s">
        <v>7578</v>
      </c>
      <c r="BM274" s="104">
        <v>46113.62222222222</v>
      </c>
      <c r="BN274">
        <v>525070</v>
      </c>
      <c r="BO274" t="s">
        <v>4728</v>
      </c>
      <c r="BP274" t="s">
        <v>5592</v>
      </c>
      <c r="BT274" t="s">
        <v>5918</v>
      </c>
    </row>
    <row r="275" spans="17:72" x14ac:dyDescent="0.25">
      <c r="Q275" t="s">
        <v>250</v>
      </c>
      <c r="V275" t="s">
        <v>4987</v>
      </c>
      <c r="W275" s="104">
        <v>46113.59652777778</v>
      </c>
      <c r="X275">
        <v>225700</v>
      </c>
      <c r="Y275" t="s">
        <v>4728</v>
      </c>
      <c r="Z275" t="s">
        <v>54</v>
      </c>
      <c r="AD275" t="s">
        <v>4736</v>
      </c>
      <c r="AF275" t="s">
        <v>1798</v>
      </c>
      <c r="AG275" t="s">
        <v>226</v>
      </c>
      <c r="AH275" t="s">
        <v>2197</v>
      </c>
      <c r="AJ275" t="s">
        <v>5072</v>
      </c>
      <c r="AK275" s="104">
        <v>46113.51458333333</v>
      </c>
      <c r="AL275">
        <v>2321997</v>
      </c>
      <c r="AM275" t="s">
        <v>4728</v>
      </c>
      <c r="AN275" t="s">
        <v>4787</v>
      </c>
      <c r="AO275" t="s">
        <v>4812</v>
      </c>
      <c r="AP275" t="s">
        <v>4731</v>
      </c>
      <c r="AQ275" t="s">
        <v>5960</v>
      </c>
      <c r="AR275" t="s">
        <v>6075</v>
      </c>
      <c r="AT275" t="s">
        <v>217</v>
      </c>
      <c r="AX275" t="s">
        <v>7122</v>
      </c>
      <c r="AY275" s="104">
        <v>46113.43472222222</v>
      </c>
      <c r="AZ275">
        <v>567587</v>
      </c>
      <c r="BA275" t="s">
        <v>4728</v>
      </c>
      <c r="BB275" t="s">
        <v>5989</v>
      </c>
      <c r="BF275" t="s">
        <v>5918</v>
      </c>
      <c r="BH275" t="s">
        <v>1481</v>
      </c>
      <c r="BL275" t="s">
        <v>5009</v>
      </c>
      <c r="BM275" s="104">
        <v>46113.62222222222</v>
      </c>
      <c r="BN275">
        <v>478112</v>
      </c>
      <c r="BO275" t="s">
        <v>4728</v>
      </c>
      <c r="BP275" t="s">
        <v>5592</v>
      </c>
      <c r="BT275" t="s">
        <v>6117</v>
      </c>
    </row>
    <row r="276" spans="17:72" x14ac:dyDescent="0.25">
      <c r="Q276" t="s">
        <v>235</v>
      </c>
      <c r="V276" t="s">
        <v>4988</v>
      </c>
      <c r="W276" s="104">
        <v>46113.59652777778</v>
      </c>
      <c r="X276">
        <v>258256</v>
      </c>
      <c r="Y276" t="s">
        <v>4728</v>
      </c>
      <c r="Z276" t="s">
        <v>54</v>
      </c>
      <c r="AD276" t="s">
        <v>4736</v>
      </c>
      <c r="AF276" t="s">
        <v>1531</v>
      </c>
      <c r="AJ276" t="s">
        <v>4877</v>
      </c>
      <c r="AK276" s="104">
        <v>46113.51458333333</v>
      </c>
      <c r="AL276">
        <v>1036661</v>
      </c>
      <c r="AM276" t="s">
        <v>4728</v>
      </c>
      <c r="AN276" t="s">
        <v>13</v>
      </c>
      <c r="AR276" t="s">
        <v>5931</v>
      </c>
      <c r="AT276" t="s">
        <v>683</v>
      </c>
      <c r="AX276" t="s">
        <v>4775</v>
      </c>
      <c r="AY276" s="104">
        <v>46113.43472222222</v>
      </c>
      <c r="AZ276">
        <v>700073</v>
      </c>
      <c r="BA276" t="s">
        <v>4761</v>
      </c>
      <c r="BB276" t="s">
        <v>5989</v>
      </c>
      <c r="BF276" t="s">
        <v>5966</v>
      </c>
      <c r="BH276" t="s">
        <v>1391</v>
      </c>
      <c r="BI276" t="s">
        <v>264</v>
      </c>
      <c r="BJ276" t="s">
        <v>1132</v>
      </c>
      <c r="BL276" t="s">
        <v>4826</v>
      </c>
      <c r="BM276" s="104">
        <v>46113.622916666667</v>
      </c>
      <c r="BN276">
        <v>512153</v>
      </c>
      <c r="BO276" t="s">
        <v>4728</v>
      </c>
      <c r="BP276" t="s">
        <v>5592</v>
      </c>
      <c r="BQ276" t="s">
        <v>4731</v>
      </c>
      <c r="BT276" t="s">
        <v>7150</v>
      </c>
    </row>
    <row r="277" spans="17:72" x14ac:dyDescent="0.25">
      <c r="Q277" t="s">
        <v>1128</v>
      </c>
      <c r="R277" t="s">
        <v>84</v>
      </c>
      <c r="S277" t="s">
        <v>1688</v>
      </c>
      <c r="V277" t="s">
        <v>4989</v>
      </c>
      <c r="W277" s="104">
        <v>46113.597222222219</v>
      </c>
      <c r="X277">
        <v>592374</v>
      </c>
      <c r="Y277" t="s">
        <v>4728</v>
      </c>
      <c r="Z277" t="s">
        <v>42</v>
      </c>
      <c r="AA277" t="s">
        <v>54</v>
      </c>
      <c r="AB277" t="s">
        <v>4731</v>
      </c>
      <c r="AD277" t="s">
        <v>4990</v>
      </c>
      <c r="AF277" t="s">
        <v>2086</v>
      </c>
      <c r="AG277" t="s">
        <v>1706</v>
      </c>
      <c r="AJ277" t="s">
        <v>4890</v>
      </c>
      <c r="AK277" s="104">
        <v>46113.515277777777</v>
      </c>
      <c r="AL277">
        <v>359793</v>
      </c>
      <c r="AM277" t="s">
        <v>4728</v>
      </c>
      <c r="AN277" t="s">
        <v>42</v>
      </c>
      <c r="AO277" t="s">
        <v>13</v>
      </c>
      <c r="AR277" t="s">
        <v>5933</v>
      </c>
      <c r="AT277" t="s">
        <v>2559</v>
      </c>
      <c r="AX277" t="s">
        <v>7123</v>
      </c>
      <c r="AY277" s="104">
        <v>46113.43472222222</v>
      </c>
      <c r="AZ277">
        <v>112047</v>
      </c>
      <c r="BA277" t="s">
        <v>4728</v>
      </c>
      <c r="BB277" t="s">
        <v>5989</v>
      </c>
      <c r="BF277" t="s">
        <v>5942</v>
      </c>
      <c r="BH277" t="s">
        <v>1276</v>
      </c>
      <c r="BL277" t="s">
        <v>5200</v>
      </c>
      <c r="BM277" s="104">
        <v>46113.624305555553</v>
      </c>
      <c r="BN277">
        <v>186247</v>
      </c>
      <c r="BO277" t="s">
        <v>4728</v>
      </c>
      <c r="BP277" t="s">
        <v>5592</v>
      </c>
      <c r="BT277" t="s">
        <v>5920</v>
      </c>
    </row>
    <row r="278" spans="17:72" x14ac:dyDescent="0.25">
      <c r="Q278" t="s">
        <v>75</v>
      </c>
      <c r="R278" t="s">
        <v>217</v>
      </c>
      <c r="V278" t="s">
        <v>4877</v>
      </c>
      <c r="W278" s="104">
        <v>46113.598611111112</v>
      </c>
      <c r="X278">
        <v>562053</v>
      </c>
      <c r="Y278" t="s">
        <v>4728</v>
      </c>
      <c r="Z278" t="s">
        <v>54</v>
      </c>
      <c r="AA278" t="s">
        <v>4731</v>
      </c>
      <c r="AD278" t="s">
        <v>4897</v>
      </c>
      <c r="AF278" t="s">
        <v>1132</v>
      </c>
      <c r="AJ278" t="s">
        <v>4782</v>
      </c>
      <c r="AK278" s="104">
        <v>46113.515277777777</v>
      </c>
      <c r="AL278">
        <v>242659</v>
      </c>
      <c r="AM278" t="s">
        <v>4761</v>
      </c>
      <c r="AN278" t="s">
        <v>13</v>
      </c>
      <c r="AR278" t="s">
        <v>5966</v>
      </c>
      <c r="AT278" t="s">
        <v>1078</v>
      </c>
      <c r="AX278" t="s">
        <v>4775</v>
      </c>
      <c r="AY278" s="104">
        <v>46113.43472222222</v>
      </c>
      <c r="AZ278">
        <v>78226</v>
      </c>
      <c r="BA278" t="s">
        <v>4728</v>
      </c>
      <c r="BB278" t="s">
        <v>5989</v>
      </c>
      <c r="BF278" t="s">
        <v>4781</v>
      </c>
      <c r="BH278" t="s">
        <v>2373</v>
      </c>
      <c r="BL278" t="s">
        <v>4776</v>
      </c>
      <c r="BM278" s="104">
        <v>46113.624305555553</v>
      </c>
      <c r="BN278">
        <v>138258</v>
      </c>
      <c r="BO278" t="s">
        <v>4728</v>
      </c>
      <c r="BP278" t="s">
        <v>5592</v>
      </c>
      <c r="BT278" t="s">
        <v>4781</v>
      </c>
    </row>
    <row r="279" spans="17:72" x14ac:dyDescent="0.25">
      <c r="Q279" t="s">
        <v>81</v>
      </c>
      <c r="V279" t="s">
        <v>4991</v>
      </c>
      <c r="W279" s="104">
        <v>46113.598611111112</v>
      </c>
      <c r="X279">
        <v>192559</v>
      </c>
      <c r="Y279" t="s">
        <v>4728</v>
      </c>
      <c r="Z279" t="s">
        <v>54</v>
      </c>
      <c r="AD279" t="s">
        <v>4736</v>
      </c>
      <c r="AF279" t="s">
        <v>1933</v>
      </c>
      <c r="AG279" t="s">
        <v>1048</v>
      </c>
      <c r="AJ279" t="s">
        <v>4774</v>
      </c>
      <c r="AK279" s="104">
        <v>46113.515972222223</v>
      </c>
      <c r="AL279">
        <v>582681</v>
      </c>
      <c r="AM279" t="s">
        <v>4728</v>
      </c>
      <c r="AN279" t="s">
        <v>42</v>
      </c>
      <c r="AO279" t="s">
        <v>13</v>
      </c>
      <c r="AR279" t="s">
        <v>5919</v>
      </c>
      <c r="AT279" t="s">
        <v>551</v>
      </c>
      <c r="AX279" t="s">
        <v>5627</v>
      </c>
      <c r="AY279" s="104">
        <v>46113.43472222222</v>
      </c>
      <c r="AZ279">
        <v>731912</v>
      </c>
      <c r="BA279" t="s">
        <v>4761</v>
      </c>
      <c r="BB279" t="s">
        <v>5989</v>
      </c>
      <c r="BF279" t="s">
        <v>5966</v>
      </c>
      <c r="BH279" t="s">
        <v>308</v>
      </c>
      <c r="BL279" t="s">
        <v>4774</v>
      </c>
      <c r="BM279" s="104">
        <v>46113.624305555553</v>
      </c>
      <c r="BN279">
        <v>166466</v>
      </c>
      <c r="BO279" t="s">
        <v>4728</v>
      </c>
      <c r="BP279" t="s">
        <v>5592</v>
      </c>
      <c r="BT279" t="s">
        <v>5925</v>
      </c>
    </row>
    <row r="280" spans="17:72" x14ac:dyDescent="0.25">
      <c r="Q280" t="s">
        <v>80</v>
      </c>
      <c r="V280" t="s">
        <v>4992</v>
      </c>
      <c r="W280" s="104">
        <v>46113.599305555559</v>
      </c>
      <c r="X280">
        <v>357268</v>
      </c>
      <c r="Y280" t="s">
        <v>4728</v>
      </c>
      <c r="Z280" t="s">
        <v>54</v>
      </c>
      <c r="AD280" t="s">
        <v>4734</v>
      </c>
      <c r="AF280" t="s">
        <v>2407</v>
      </c>
      <c r="AG280" t="s">
        <v>2345</v>
      </c>
      <c r="AH280" t="s">
        <v>1132</v>
      </c>
      <c r="AJ280" t="s">
        <v>4727</v>
      </c>
      <c r="AK280" s="104">
        <v>46113.515972222223</v>
      </c>
      <c r="AL280">
        <v>529698</v>
      </c>
      <c r="AM280" t="s">
        <v>4728</v>
      </c>
      <c r="AN280" t="s">
        <v>13</v>
      </c>
      <c r="AO280" t="s">
        <v>4731</v>
      </c>
      <c r="AR280" t="s">
        <v>6076</v>
      </c>
      <c r="AT280" t="s">
        <v>1894</v>
      </c>
      <c r="AU280" t="s">
        <v>1688</v>
      </c>
      <c r="AX280" t="s">
        <v>6467</v>
      </c>
      <c r="AY280" s="104">
        <v>46113.435416666667</v>
      </c>
      <c r="AZ280">
        <v>311101</v>
      </c>
      <c r="BA280" t="s">
        <v>4728</v>
      </c>
      <c r="BB280" t="s">
        <v>5989</v>
      </c>
      <c r="BC280" t="s">
        <v>4731</v>
      </c>
      <c r="BF280" t="s">
        <v>6240</v>
      </c>
      <c r="BH280" t="s">
        <v>1391</v>
      </c>
      <c r="BL280" t="s">
        <v>5654</v>
      </c>
      <c r="BM280" s="104">
        <v>46113.625694444447</v>
      </c>
      <c r="BN280">
        <v>379396</v>
      </c>
      <c r="BO280" t="s">
        <v>4728</v>
      </c>
      <c r="BP280" t="s">
        <v>5592</v>
      </c>
      <c r="BT280" t="s">
        <v>5924</v>
      </c>
    </row>
    <row r="281" spans="17:72" x14ac:dyDescent="0.25">
      <c r="Q281" t="s">
        <v>71</v>
      </c>
      <c r="V281" t="s">
        <v>4993</v>
      </c>
      <c r="W281" s="104">
        <v>46113.599305555559</v>
      </c>
      <c r="X281">
        <v>373988</v>
      </c>
      <c r="Y281" t="s">
        <v>4728</v>
      </c>
      <c r="Z281" t="s">
        <v>54</v>
      </c>
      <c r="AD281" t="s">
        <v>4736</v>
      </c>
      <c r="AF281" t="s">
        <v>214</v>
      </c>
      <c r="AJ281" t="s">
        <v>5429</v>
      </c>
      <c r="AK281" s="104">
        <v>46113.515972222223</v>
      </c>
      <c r="AL281">
        <v>349684</v>
      </c>
      <c r="AM281" t="s">
        <v>4728</v>
      </c>
      <c r="AN281" t="s">
        <v>13</v>
      </c>
      <c r="AR281" t="s">
        <v>5931</v>
      </c>
      <c r="AT281" t="s">
        <v>414</v>
      </c>
      <c r="AX281" t="s">
        <v>4755</v>
      </c>
      <c r="AY281" s="104">
        <v>46113.435416666667</v>
      </c>
      <c r="AZ281">
        <v>569083</v>
      </c>
      <c r="BA281" t="s">
        <v>4728</v>
      </c>
      <c r="BB281" t="s">
        <v>5989</v>
      </c>
      <c r="BF281" t="s">
        <v>5931</v>
      </c>
      <c r="BH281" t="s">
        <v>250</v>
      </c>
      <c r="BL281" t="s">
        <v>4776</v>
      </c>
      <c r="BM281" s="104">
        <v>46113.625694444447</v>
      </c>
      <c r="BN281">
        <v>490662</v>
      </c>
      <c r="BO281" t="s">
        <v>4761</v>
      </c>
      <c r="BP281" t="s">
        <v>5592</v>
      </c>
      <c r="BT281" t="s">
        <v>5966</v>
      </c>
    </row>
    <row r="282" spans="17:72" x14ac:dyDescent="0.25">
      <c r="Q282" t="s">
        <v>72</v>
      </c>
      <c r="V282" t="s">
        <v>4994</v>
      </c>
      <c r="W282" s="104">
        <v>46113.599999999999</v>
      </c>
      <c r="X282">
        <v>680384</v>
      </c>
      <c r="Y282" t="s">
        <v>4728</v>
      </c>
      <c r="Z282" t="s">
        <v>54</v>
      </c>
      <c r="AD282" t="s">
        <v>4780</v>
      </c>
      <c r="AF282" t="s">
        <v>2166</v>
      </c>
      <c r="AG282" t="s">
        <v>380</v>
      </c>
      <c r="AH282" t="s">
        <v>2373</v>
      </c>
      <c r="AJ282" t="s">
        <v>5078</v>
      </c>
      <c r="AK282" s="104">
        <v>46113.51666666667</v>
      </c>
      <c r="AL282">
        <v>3322121</v>
      </c>
      <c r="AM282" t="s">
        <v>4728</v>
      </c>
      <c r="AN282" t="s">
        <v>42</v>
      </c>
      <c r="AO282" t="s">
        <v>5960</v>
      </c>
      <c r="AP282" t="s">
        <v>13</v>
      </c>
      <c r="AQ282" t="s">
        <v>4812</v>
      </c>
      <c r="AR282" t="s">
        <v>6077</v>
      </c>
      <c r="AT282" t="s">
        <v>1945</v>
      </c>
      <c r="AU282" t="s">
        <v>211</v>
      </c>
      <c r="AX282" t="s">
        <v>5861</v>
      </c>
      <c r="AY282" s="104">
        <v>46113.435416666667</v>
      </c>
      <c r="AZ282">
        <v>143802</v>
      </c>
      <c r="BA282" t="s">
        <v>4728</v>
      </c>
      <c r="BB282" t="s">
        <v>5989</v>
      </c>
      <c r="BC282" t="s">
        <v>4731</v>
      </c>
      <c r="BF282" t="s">
        <v>5918</v>
      </c>
      <c r="BH282" t="s">
        <v>1276</v>
      </c>
      <c r="BI282" t="s">
        <v>264</v>
      </c>
      <c r="BJ282" t="s">
        <v>220</v>
      </c>
      <c r="BL282" t="s">
        <v>6278</v>
      </c>
      <c r="BM282" s="104">
        <v>46113.626388888886</v>
      </c>
      <c r="BN282">
        <v>738713</v>
      </c>
      <c r="BO282" t="s">
        <v>4728</v>
      </c>
      <c r="BP282" t="s">
        <v>5592</v>
      </c>
      <c r="BQ282" t="s">
        <v>4731</v>
      </c>
      <c r="BT282" t="s">
        <v>7251</v>
      </c>
    </row>
    <row r="283" spans="17:72" x14ac:dyDescent="0.25">
      <c r="Q283" t="s">
        <v>1898</v>
      </c>
      <c r="R283" t="s">
        <v>79</v>
      </c>
      <c r="V283" t="s">
        <v>4995</v>
      </c>
      <c r="W283" s="104">
        <v>46113.599999999999</v>
      </c>
      <c r="X283">
        <v>291658</v>
      </c>
      <c r="Y283" t="s">
        <v>4728</v>
      </c>
      <c r="Z283" t="s">
        <v>42</v>
      </c>
      <c r="AA283" t="s">
        <v>54</v>
      </c>
      <c r="AD283" t="s">
        <v>4788</v>
      </c>
      <c r="AF283" t="s">
        <v>250</v>
      </c>
      <c r="AG283" t="s">
        <v>2345</v>
      </c>
      <c r="AJ283" t="s">
        <v>4836</v>
      </c>
      <c r="AK283" s="104">
        <v>46113.517361111109</v>
      </c>
      <c r="AL283">
        <v>2264148</v>
      </c>
      <c r="AM283" t="s">
        <v>4728</v>
      </c>
      <c r="AN283" t="s">
        <v>13</v>
      </c>
      <c r="AO283" t="s">
        <v>4731</v>
      </c>
      <c r="AP283" t="s">
        <v>5603</v>
      </c>
      <c r="AR283" t="s">
        <v>5966</v>
      </c>
      <c r="AT283" t="s">
        <v>836</v>
      </c>
      <c r="AX283" t="s">
        <v>7124</v>
      </c>
      <c r="AY283" s="104">
        <v>46113.436111111114</v>
      </c>
      <c r="AZ283">
        <v>590760</v>
      </c>
      <c r="BA283" t="s">
        <v>4728</v>
      </c>
      <c r="BB283" t="s">
        <v>5989</v>
      </c>
      <c r="BF283" t="s">
        <v>5956</v>
      </c>
      <c r="BH283" t="s">
        <v>247</v>
      </c>
      <c r="BL283" t="s">
        <v>4783</v>
      </c>
      <c r="BM283" s="104">
        <v>46113.626388888886</v>
      </c>
      <c r="BN283">
        <v>1037604</v>
      </c>
      <c r="BO283" t="s">
        <v>4728</v>
      </c>
      <c r="BP283" t="s">
        <v>5592</v>
      </c>
      <c r="BT283" t="s">
        <v>5920</v>
      </c>
    </row>
    <row r="284" spans="17:72" x14ac:dyDescent="0.25">
      <c r="Q284" t="s">
        <v>76</v>
      </c>
      <c r="V284" t="s">
        <v>4996</v>
      </c>
      <c r="W284" s="104">
        <v>46113.601388888892</v>
      </c>
      <c r="X284">
        <v>194336</v>
      </c>
      <c r="Y284" t="s">
        <v>4728</v>
      </c>
      <c r="Z284" t="s">
        <v>54</v>
      </c>
      <c r="AD284" t="s">
        <v>4772</v>
      </c>
      <c r="AF284" t="s">
        <v>738</v>
      </c>
      <c r="AG284" t="s">
        <v>1292</v>
      </c>
      <c r="AJ284" t="s">
        <v>4826</v>
      </c>
      <c r="AK284" s="104">
        <v>46113.517361111109</v>
      </c>
      <c r="AL284">
        <v>1083234</v>
      </c>
      <c r="AM284" t="s">
        <v>4728</v>
      </c>
      <c r="AN284" t="s">
        <v>42</v>
      </c>
      <c r="AO284" t="s">
        <v>13</v>
      </c>
      <c r="AR284" t="s">
        <v>6078</v>
      </c>
      <c r="AT284" t="s">
        <v>967</v>
      </c>
      <c r="AX284" t="s">
        <v>4859</v>
      </c>
      <c r="AY284" s="104">
        <v>46113.436111111114</v>
      </c>
      <c r="AZ284">
        <v>2494441</v>
      </c>
      <c r="BA284" t="s">
        <v>4761</v>
      </c>
      <c r="BB284" t="s">
        <v>5989</v>
      </c>
      <c r="BF284" t="s">
        <v>5966</v>
      </c>
      <c r="BH284" t="s">
        <v>250</v>
      </c>
      <c r="BL284" t="s">
        <v>7239</v>
      </c>
      <c r="BM284" s="104">
        <v>46113.627083333333</v>
      </c>
      <c r="BN284">
        <v>531376</v>
      </c>
      <c r="BO284" t="s">
        <v>4728</v>
      </c>
      <c r="BP284" t="s">
        <v>5592</v>
      </c>
      <c r="BT284" t="s">
        <v>5920</v>
      </c>
    </row>
    <row r="285" spans="17:72" x14ac:dyDescent="0.25">
      <c r="Q285" t="s">
        <v>1383</v>
      </c>
      <c r="R285" t="s">
        <v>229</v>
      </c>
      <c r="V285" t="s">
        <v>4801</v>
      </c>
      <c r="W285" s="104">
        <v>46113.601388888892</v>
      </c>
      <c r="X285">
        <v>1053115</v>
      </c>
      <c r="Y285" t="s">
        <v>4728</v>
      </c>
      <c r="Z285" t="s">
        <v>4787</v>
      </c>
      <c r="AA285" t="s">
        <v>54</v>
      </c>
      <c r="AD285" t="s">
        <v>4966</v>
      </c>
      <c r="AF285" t="s">
        <v>1507</v>
      </c>
      <c r="AJ285" t="s">
        <v>6079</v>
      </c>
      <c r="AK285" s="104">
        <v>46113.519444444442</v>
      </c>
      <c r="AL285">
        <v>206247</v>
      </c>
      <c r="AM285" t="s">
        <v>4728</v>
      </c>
      <c r="AN285" t="s">
        <v>13</v>
      </c>
      <c r="AR285" t="s">
        <v>5942</v>
      </c>
      <c r="AT285" t="s">
        <v>1292</v>
      </c>
      <c r="AX285" t="s">
        <v>5136</v>
      </c>
      <c r="AY285" s="104">
        <v>46113.436111111114</v>
      </c>
      <c r="AZ285">
        <v>87703</v>
      </c>
      <c r="BA285" t="s">
        <v>4728</v>
      </c>
      <c r="BB285" t="s">
        <v>5989</v>
      </c>
      <c r="BF285" t="s">
        <v>5942</v>
      </c>
      <c r="BH285" t="s">
        <v>852</v>
      </c>
      <c r="BL285" t="s">
        <v>5096</v>
      </c>
      <c r="BM285" s="104">
        <v>46113.62777777778</v>
      </c>
      <c r="BN285">
        <v>744409</v>
      </c>
      <c r="BO285" t="s">
        <v>4728</v>
      </c>
      <c r="BP285" t="s">
        <v>5592</v>
      </c>
      <c r="BT285" t="s">
        <v>7189</v>
      </c>
    </row>
    <row r="286" spans="17:72" x14ac:dyDescent="0.25">
      <c r="Q286" t="s">
        <v>75</v>
      </c>
      <c r="R286" t="s">
        <v>2197</v>
      </c>
      <c r="V286" t="s">
        <v>4922</v>
      </c>
      <c r="W286" s="104">
        <v>46113.604166666664</v>
      </c>
      <c r="X286">
        <v>1233123</v>
      </c>
      <c r="Y286" t="s">
        <v>4728</v>
      </c>
      <c r="Z286" t="s">
        <v>54</v>
      </c>
      <c r="AA286" t="s">
        <v>4731</v>
      </c>
      <c r="AD286" t="s">
        <v>4897</v>
      </c>
      <c r="AF286" t="s">
        <v>1953</v>
      </c>
      <c r="AG286" t="s">
        <v>75</v>
      </c>
      <c r="AH286" t="s">
        <v>683</v>
      </c>
      <c r="AJ286" t="s">
        <v>5227</v>
      </c>
      <c r="AK286" s="104">
        <v>46113.520138888889</v>
      </c>
      <c r="AL286">
        <v>1576095</v>
      </c>
      <c r="AM286" t="s">
        <v>4728</v>
      </c>
      <c r="AN286" t="s">
        <v>42</v>
      </c>
      <c r="AO286" t="s">
        <v>13</v>
      </c>
      <c r="AP286" t="s">
        <v>4731</v>
      </c>
      <c r="AR286" t="s">
        <v>6080</v>
      </c>
      <c r="AT286" t="s">
        <v>232</v>
      </c>
      <c r="AX286" t="s">
        <v>5333</v>
      </c>
      <c r="AY286" s="104">
        <v>46113.436111111114</v>
      </c>
      <c r="AZ286">
        <v>335820</v>
      </c>
      <c r="BA286" t="s">
        <v>4728</v>
      </c>
      <c r="BB286" t="s">
        <v>5989</v>
      </c>
      <c r="BF286" t="s">
        <v>5931</v>
      </c>
      <c r="BH286" t="s">
        <v>1284</v>
      </c>
      <c r="BL286" t="s">
        <v>5078</v>
      </c>
      <c r="BM286" s="104">
        <v>46113.628472222219</v>
      </c>
      <c r="BN286">
        <v>662130</v>
      </c>
      <c r="BO286" t="s">
        <v>4728</v>
      </c>
      <c r="BP286" t="s">
        <v>5592</v>
      </c>
      <c r="BT286" t="s">
        <v>5948</v>
      </c>
    </row>
    <row r="287" spans="17:72" x14ac:dyDescent="0.25">
      <c r="Q287" t="s">
        <v>81</v>
      </c>
      <c r="R287" t="s">
        <v>683</v>
      </c>
      <c r="V287" t="s">
        <v>4997</v>
      </c>
      <c r="W287" s="104">
        <v>46113.604166666664</v>
      </c>
      <c r="X287">
        <v>1134690</v>
      </c>
      <c r="Y287" t="s">
        <v>4728</v>
      </c>
      <c r="Z287" t="s">
        <v>54</v>
      </c>
      <c r="AA287" t="s">
        <v>4731</v>
      </c>
      <c r="AD287" t="s">
        <v>4998</v>
      </c>
      <c r="AF287" t="s">
        <v>214</v>
      </c>
      <c r="AJ287" t="s">
        <v>6081</v>
      </c>
      <c r="AK287" s="104">
        <v>46113.520138888889</v>
      </c>
      <c r="AL287">
        <v>574478</v>
      </c>
      <c r="AM287" t="s">
        <v>4728</v>
      </c>
      <c r="AN287" t="s">
        <v>13</v>
      </c>
      <c r="AR287" t="s">
        <v>5931</v>
      </c>
      <c r="AT287" t="s">
        <v>2559</v>
      </c>
      <c r="AX287" t="s">
        <v>5310</v>
      </c>
      <c r="AY287" s="104">
        <v>46113.436805555553</v>
      </c>
      <c r="AZ287">
        <v>184289</v>
      </c>
      <c r="BA287" t="s">
        <v>4761</v>
      </c>
      <c r="BB287" t="s">
        <v>5989</v>
      </c>
      <c r="BF287" t="s">
        <v>5966</v>
      </c>
      <c r="BH287" t="s">
        <v>253</v>
      </c>
      <c r="BL287" t="s">
        <v>5246</v>
      </c>
      <c r="BM287" s="104">
        <v>46113.633333333331</v>
      </c>
      <c r="BN287">
        <v>127618</v>
      </c>
      <c r="BO287" t="s">
        <v>4728</v>
      </c>
      <c r="BP287" t="s">
        <v>5592</v>
      </c>
      <c r="BT287" t="s">
        <v>5918</v>
      </c>
    </row>
    <row r="288" spans="17:72" x14ac:dyDescent="0.25">
      <c r="Q288" t="s">
        <v>79</v>
      </c>
      <c r="V288" t="s">
        <v>4999</v>
      </c>
      <c r="W288" s="104">
        <v>46113.604861111111</v>
      </c>
      <c r="X288">
        <v>554523</v>
      </c>
      <c r="Y288" t="s">
        <v>4761</v>
      </c>
      <c r="Z288" t="s">
        <v>54</v>
      </c>
      <c r="AD288" t="s">
        <v>4752</v>
      </c>
      <c r="AF288" t="s">
        <v>2337</v>
      </c>
      <c r="AG288" t="s">
        <v>80</v>
      </c>
      <c r="AJ288" t="s">
        <v>4996</v>
      </c>
      <c r="AK288" s="104">
        <v>46113.520833333336</v>
      </c>
      <c r="AL288">
        <v>239570</v>
      </c>
      <c r="AM288" t="s">
        <v>4761</v>
      </c>
      <c r="AN288" t="s">
        <v>4787</v>
      </c>
      <c r="AO288" t="s">
        <v>13</v>
      </c>
      <c r="AR288" t="s">
        <v>5980</v>
      </c>
      <c r="AT288" t="s">
        <v>1124</v>
      </c>
      <c r="AX288" t="s">
        <v>5136</v>
      </c>
      <c r="AY288" s="104">
        <v>46113.436805555553</v>
      </c>
      <c r="AZ288">
        <v>66878</v>
      </c>
      <c r="BA288" t="s">
        <v>4728</v>
      </c>
      <c r="BB288" t="s">
        <v>5989</v>
      </c>
      <c r="BF288" t="s">
        <v>5942</v>
      </c>
      <c r="BH288" t="s">
        <v>496</v>
      </c>
      <c r="BI288" t="s">
        <v>211</v>
      </c>
      <c r="BL288" t="s">
        <v>5200</v>
      </c>
      <c r="BM288" s="104">
        <v>46113.634722222225</v>
      </c>
      <c r="BN288">
        <v>1423077</v>
      </c>
      <c r="BO288" t="s">
        <v>4761</v>
      </c>
      <c r="BP288" t="s">
        <v>5592</v>
      </c>
      <c r="BQ288" t="s">
        <v>4731</v>
      </c>
      <c r="BT288" t="s">
        <v>6756</v>
      </c>
    </row>
    <row r="289" spans="17:72" x14ac:dyDescent="0.25">
      <c r="Q289" t="s">
        <v>71</v>
      </c>
      <c r="R289" t="s">
        <v>1688</v>
      </c>
      <c r="V289" t="s">
        <v>5000</v>
      </c>
      <c r="W289" s="104">
        <v>46113.605555555558</v>
      </c>
      <c r="X289">
        <v>959371</v>
      </c>
      <c r="Y289" t="s">
        <v>4761</v>
      </c>
      <c r="Z289" t="s">
        <v>54</v>
      </c>
      <c r="AA289" t="s">
        <v>4731</v>
      </c>
      <c r="AD289" t="s">
        <v>4860</v>
      </c>
      <c r="AF289" t="s">
        <v>2419</v>
      </c>
      <c r="AG289" t="s">
        <v>2383</v>
      </c>
      <c r="AJ289" t="s">
        <v>6082</v>
      </c>
      <c r="AK289" s="104">
        <v>46113.521527777775</v>
      </c>
      <c r="AL289">
        <v>1019024</v>
      </c>
      <c r="AM289" t="s">
        <v>4728</v>
      </c>
      <c r="AN289" t="s">
        <v>42</v>
      </c>
      <c r="AO289" t="s">
        <v>13</v>
      </c>
      <c r="AR289" t="s">
        <v>5919</v>
      </c>
      <c r="AT289" t="s">
        <v>1894</v>
      </c>
      <c r="AU289" t="s">
        <v>264</v>
      </c>
      <c r="AV289" t="s">
        <v>1688</v>
      </c>
      <c r="AX289" t="s">
        <v>5861</v>
      </c>
      <c r="AY289" s="104">
        <v>46113.4375</v>
      </c>
      <c r="AZ289">
        <v>1347304</v>
      </c>
      <c r="BA289" t="s">
        <v>4761</v>
      </c>
      <c r="BB289" t="s">
        <v>5989</v>
      </c>
      <c r="BC289" t="s">
        <v>4731</v>
      </c>
      <c r="BF289" t="s">
        <v>7125</v>
      </c>
      <c r="BH289" t="s">
        <v>1945</v>
      </c>
      <c r="BL289" t="s">
        <v>5623</v>
      </c>
      <c r="BM289" s="104">
        <v>46113.635416666664</v>
      </c>
      <c r="BN289">
        <v>191543</v>
      </c>
      <c r="BO289" t="s">
        <v>4761</v>
      </c>
      <c r="BP289" t="s">
        <v>5592</v>
      </c>
      <c r="BT289" t="s">
        <v>5918</v>
      </c>
    </row>
    <row r="290" spans="17:72" x14ac:dyDescent="0.25">
      <c r="Q290" t="s">
        <v>73</v>
      </c>
      <c r="V290" t="s">
        <v>4733</v>
      </c>
      <c r="W290" s="104">
        <v>46113.605555555558</v>
      </c>
      <c r="X290">
        <v>563824</v>
      </c>
      <c r="Y290" t="s">
        <v>4728</v>
      </c>
      <c r="Z290" t="s">
        <v>54</v>
      </c>
      <c r="AD290" t="s">
        <v>4739</v>
      </c>
      <c r="AF290" t="s">
        <v>2245</v>
      </c>
      <c r="AG290" t="s">
        <v>232</v>
      </c>
      <c r="AH290" t="s">
        <v>256</v>
      </c>
      <c r="AJ290" t="s">
        <v>5294</v>
      </c>
      <c r="AK290" s="104">
        <v>46113.522222222222</v>
      </c>
      <c r="AL290">
        <v>1140044</v>
      </c>
      <c r="AM290" t="s">
        <v>4728</v>
      </c>
      <c r="AN290" t="s">
        <v>42</v>
      </c>
      <c r="AO290" t="s">
        <v>13</v>
      </c>
      <c r="AP290" t="s">
        <v>4731</v>
      </c>
      <c r="AR290" t="s">
        <v>6083</v>
      </c>
      <c r="AT290" t="s">
        <v>2510</v>
      </c>
      <c r="AX290" t="s">
        <v>4925</v>
      </c>
      <c r="AY290" s="104">
        <v>46113.4375</v>
      </c>
      <c r="AZ290">
        <v>293246</v>
      </c>
      <c r="BA290" t="s">
        <v>4728</v>
      </c>
      <c r="BB290" t="s">
        <v>5989</v>
      </c>
      <c r="BF290" t="s">
        <v>5942</v>
      </c>
      <c r="BH290" t="s">
        <v>496</v>
      </c>
      <c r="BL290" t="s">
        <v>5882</v>
      </c>
      <c r="BM290" s="104">
        <v>46113.636805555558</v>
      </c>
      <c r="BN290">
        <v>213632</v>
      </c>
      <c r="BO290" t="s">
        <v>4728</v>
      </c>
      <c r="BP290" t="s">
        <v>5592</v>
      </c>
      <c r="BT290" t="s">
        <v>6069</v>
      </c>
    </row>
    <row r="291" spans="17:72" x14ac:dyDescent="0.25">
      <c r="Q291" t="s">
        <v>81</v>
      </c>
      <c r="R291" t="s">
        <v>220</v>
      </c>
      <c r="V291" t="s">
        <v>4933</v>
      </c>
      <c r="W291" s="104">
        <v>46113.606944444444</v>
      </c>
      <c r="X291">
        <v>1035008</v>
      </c>
      <c r="Y291" t="s">
        <v>4761</v>
      </c>
      <c r="Z291" t="s">
        <v>54</v>
      </c>
      <c r="AA291" t="s">
        <v>4731</v>
      </c>
      <c r="AD291" t="s">
        <v>4767</v>
      </c>
      <c r="AF291" t="s">
        <v>1953</v>
      </c>
      <c r="AG291" t="s">
        <v>2429</v>
      </c>
      <c r="AH291" t="s">
        <v>1764</v>
      </c>
      <c r="AJ291" t="s">
        <v>6084</v>
      </c>
      <c r="AK291" s="104">
        <v>46113.522222222222</v>
      </c>
      <c r="AL291">
        <v>1596448</v>
      </c>
      <c r="AM291" t="s">
        <v>4728</v>
      </c>
      <c r="AN291" t="s">
        <v>42</v>
      </c>
      <c r="AO291" t="s">
        <v>13</v>
      </c>
      <c r="AR291" t="s">
        <v>6085</v>
      </c>
      <c r="AT291" t="s">
        <v>1134</v>
      </c>
      <c r="AX291" t="s">
        <v>6290</v>
      </c>
      <c r="AY291" s="104">
        <v>46113.4375</v>
      </c>
      <c r="AZ291">
        <v>207977</v>
      </c>
      <c r="BA291" t="s">
        <v>4728</v>
      </c>
      <c r="BB291" t="s">
        <v>5989</v>
      </c>
      <c r="BF291" t="s">
        <v>5918</v>
      </c>
      <c r="BH291" t="s">
        <v>551</v>
      </c>
      <c r="BI291" t="s">
        <v>264</v>
      </c>
      <c r="BJ291" t="s">
        <v>217</v>
      </c>
      <c r="BL291" t="s">
        <v>4996</v>
      </c>
      <c r="BM291" s="104">
        <v>46113.636805555558</v>
      </c>
      <c r="BN291">
        <v>1153028</v>
      </c>
      <c r="BO291" t="s">
        <v>4728</v>
      </c>
      <c r="BP291" t="s">
        <v>5592</v>
      </c>
      <c r="BQ291" t="s">
        <v>4731</v>
      </c>
      <c r="BT291" t="s">
        <v>7116</v>
      </c>
    </row>
    <row r="292" spans="17:72" x14ac:dyDescent="0.25">
      <c r="Q292" t="s">
        <v>75</v>
      </c>
      <c r="R292" t="s">
        <v>264</v>
      </c>
      <c r="S292" t="s">
        <v>683</v>
      </c>
      <c r="V292" t="s">
        <v>5001</v>
      </c>
      <c r="W292" s="104">
        <v>46113.60833333333</v>
      </c>
      <c r="X292">
        <v>1139599</v>
      </c>
      <c r="Y292" t="s">
        <v>4728</v>
      </c>
      <c r="Z292" t="s">
        <v>54</v>
      </c>
      <c r="AA292" t="s">
        <v>4731</v>
      </c>
      <c r="AD292" t="s">
        <v>4983</v>
      </c>
      <c r="AF292" t="s">
        <v>1319</v>
      </c>
      <c r="AG292" t="s">
        <v>637</v>
      </c>
      <c r="AJ292" t="s">
        <v>4774</v>
      </c>
      <c r="AK292" s="104">
        <v>46113.522222222222</v>
      </c>
      <c r="AL292">
        <v>1819631</v>
      </c>
      <c r="AM292" t="s">
        <v>4728</v>
      </c>
      <c r="AN292" t="s">
        <v>42</v>
      </c>
      <c r="AO292" t="s">
        <v>13</v>
      </c>
      <c r="AR292" t="s">
        <v>5832</v>
      </c>
      <c r="AT292" t="s">
        <v>235</v>
      </c>
      <c r="AX292" t="s">
        <v>4879</v>
      </c>
      <c r="AY292" s="104">
        <v>46113.4375</v>
      </c>
      <c r="AZ292">
        <v>484317</v>
      </c>
      <c r="BA292" t="s">
        <v>4761</v>
      </c>
      <c r="BB292" t="s">
        <v>5989</v>
      </c>
      <c r="BF292" t="s">
        <v>5966</v>
      </c>
      <c r="BH292" t="s">
        <v>205</v>
      </c>
      <c r="BL292" t="s">
        <v>6470</v>
      </c>
      <c r="BM292" s="104">
        <v>46113.636805555558</v>
      </c>
      <c r="BN292">
        <v>358399</v>
      </c>
      <c r="BO292" t="s">
        <v>4761</v>
      </c>
      <c r="BP292" t="s">
        <v>5592</v>
      </c>
      <c r="BT292" t="s">
        <v>5920</v>
      </c>
    </row>
    <row r="293" spans="17:72" x14ac:dyDescent="0.25">
      <c r="Q293" t="s">
        <v>84</v>
      </c>
      <c r="V293" t="s">
        <v>5002</v>
      </c>
      <c r="W293" s="104">
        <v>46113.611111111109</v>
      </c>
      <c r="X293">
        <v>150138</v>
      </c>
      <c r="Y293" t="s">
        <v>4728</v>
      </c>
      <c r="Z293" t="s">
        <v>54</v>
      </c>
      <c r="AD293" t="s">
        <v>4739</v>
      </c>
      <c r="AF293" t="s">
        <v>724</v>
      </c>
      <c r="AG293" t="s">
        <v>1706</v>
      </c>
      <c r="AJ293" t="s">
        <v>6041</v>
      </c>
      <c r="AK293" s="104">
        <v>46113.522222222222</v>
      </c>
      <c r="AL293">
        <v>827981</v>
      </c>
      <c r="AM293" t="s">
        <v>4728</v>
      </c>
      <c r="AN293" t="s">
        <v>42</v>
      </c>
      <c r="AO293" t="s">
        <v>13</v>
      </c>
      <c r="AR293" t="s">
        <v>5933</v>
      </c>
      <c r="AT293" t="s">
        <v>1507</v>
      </c>
      <c r="AX293" t="s">
        <v>5310</v>
      </c>
      <c r="AY293" s="104">
        <v>46113.438888888886</v>
      </c>
      <c r="AZ293">
        <v>357718</v>
      </c>
      <c r="BA293" t="s">
        <v>4728</v>
      </c>
      <c r="BB293" t="s">
        <v>5989</v>
      </c>
      <c r="BF293" t="s">
        <v>5942</v>
      </c>
      <c r="BH293" t="s">
        <v>1732</v>
      </c>
      <c r="BL293" t="s">
        <v>5030</v>
      </c>
      <c r="BM293" s="104">
        <v>46113.640972222223</v>
      </c>
      <c r="BN293">
        <v>136676</v>
      </c>
      <c r="BO293" t="s">
        <v>4728</v>
      </c>
      <c r="BP293" t="s">
        <v>5592</v>
      </c>
      <c r="BT293" t="s">
        <v>4781</v>
      </c>
    </row>
    <row r="294" spans="17:72" x14ac:dyDescent="0.25">
      <c r="Q294" t="s">
        <v>79</v>
      </c>
      <c r="V294" t="s">
        <v>5003</v>
      </c>
      <c r="W294" s="104">
        <v>46113.613194444442</v>
      </c>
      <c r="X294">
        <v>456938</v>
      </c>
      <c r="Y294" t="s">
        <v>4728</v>
      </c>
      <c r="Z294" t="s">
        <v>54</v>
      </c>
      <c r="AD294" t="s">
        <v>4734</v>
      </c>
      <c r="AF294" t="s">
        <v>247</v>
      </c>
      <c r="AJ294" t="s">
        <v>5652</v>
      </c>
      <c r="AK294" s="104">
        <v>46113.524305555555</v>
      </c>
      <c r="AL294">
        <v>2253520</v>
      </c>
      <c r="AM294" t="s">
        <v>4728</v>
      </c>
      <c r="AN294" t="s">
        <v>13</v>
      </c>
      <c r="AR294" t="s">
        <v>6004</v>
      </c>
      <c r="AT294" t="s">
        <v>2383</v>
      </c>
      <c r="AX294" t="s">
        <v>5079</v>
      </c>
      <c r="AY294" s="104">
        <v>46113.438888888886</v>
      </c>
      <c r="AZ294">
        <v>317962</v>
      </c>
      <c r="BA294" t="s">
        <v>4728</v>
      </c>
      <c r="BB294" t="s">
        <v>5989</v>
      </c>
      <c r="BF294" t="s">
        <v>5942</v>
      </c>
      <c r="BH294" t="s">
        <v>496</v>
      </c>
      <c r="BL294" t="s">
        <v>4922</v>
      </c>
      <c r="BM294" s="104">
        <v>46113.64166666667</v>
      </c>
      <c r="BN294">
        <v>752759</v>
      </c>
      <c r="BO294" t="s">
        <v>4728</v>
      </c>
      <c r="BP294" t="s">
        <v>5592</v>
      </c>
      <c r="BT294" t="s">
        <v>5931</v>
      </c>
    </row>
    <row r="295" spans="17:72" x14ac:dyDescent="0.25">
      <c r="Q295" t="s">
        <v>81</v>
      </c>
      <c r="V295" t="s">
        <v>4733</v>
      </c>
      <c r="W295" s="104">
        <v>46113.613888888889</v>
      </c>
      <c r="X295">
        <v>170723</v>
      </c>
      <c r="Y295" t="s">
        <v>4728</v>
      </c>
      <c r="Z295" t="s">
        <v>54</v>
      </c>
      <c r="AD295" t="s">
        <v>4739</v>
      </c>
      <c r="AF295" t="s">
        <v>253</v>
      </c>
      <c r="AJ295" t="s">
        <v>6086</v>
      </c>
      <c r="AK295" s="104">
        <v>46113.524305555555</v>
      </c>
      <c r="AL295">
        <v>74075</v>
      </c>
      <c r="AM295" t="s">
        <v>4728</v>
      </c>
      <c r="AN295" t="s">
        <v>13</v>
      </c>
      <c r="AR295" t="s">
        <v>4781</v>
      </c>
      <c r="AT295" t="s">
        <v>1134</v>
      </c>
      <c r="AX295" t="s">
        <v>7126</v>
      </c>
      <c r="AY295" s="104">
        <v>46113.44027777778</v>
      </c>
      <c r="AZ295">
        <v>1535900</v>
      </c>
      <c r="BA295" t="s">
        <v>4728</v>
      </c>
      <c r="BB295" t="s">
        <v>5989</v>
      </c>
      <c r="BF295" t="s">
        <v>5918</v>
      </c>
      <c r="BH295" t="s">
        <v>1584</v>
      </c>
      <c r="BL295" t="s">
        <v>5030</v>
      </c>
      <c r="BM295" s="104">
        <v>46113.642361111109</v>
      </c>
      <c r="BN295">
        <v>216965</v>
      </c>
      <c r="BO295" t="s">
        <v>4728</v>
      </c>
      <c r="BP295" t="s">
        <v>5592</v>
      </c>
      <c r="BT295" t="s">
        <v>4781</v>
      </c>
    </row>
    <row r="296" spans="17:72" x14ac:dyDescent="0.25">
      <c r="Q296" t="s">
        <v>76</v>
      </c>
      <c r="V296" t="s">
        <v>4961</v>
      </c>
      <c r="W296" s="104">
        <v>46113.615972222222</v>
      </c>
      <c r="X296">
        <v>188342</v>
      </c>
      <c r="Y296" t="s">
        <v>4728</v>
      </c>
      <c r="Z296" t="s">
        <v>54</v>
      </c>
      <c r="AD296" t="s">
        <v>4736</v>
      </c>
      <c r="AF296" t="s">
        <v>1220</v>
      </c>
      <c r="AJ296" t="s">
        <v>4944</v>
      </c>
      <c r="AK296" s="104">
        <v>46113.525000000001</v>
      </c>
      <c r="AL296">
        <v>360475</v>
      </c>
      <c r="AM296" t="s">
        <v>4728</v>
      </c>
      <c r="AN296" t="s">
        <v>13</v>
      </c>
      <c r="AR296" t="s">
        <v>5918</v>
      </c>
      <c r="AT296" t="s">
        <v>1292</v>
      </c>
      <c r="AX296" t="s">
        <v>5249</v>
      </c>
      <c r="AY296" s="104">
        <v>46113.44027777778</v>
      </c>
      <c r="AZ296">
        <v>684662</v>
      </c>
      <c r="BA296" t="s">
        <v>4728</v>
      </c>
      <c r="BB296" t="s">
        <v>5989</v>
      </c>
      <c r="BF296" t="s">
        <v>5948</v>
      </c>
      <c r="BH296" t="s">
        <v>1732</v>
      </c>
      <c r="BL296" t="s">
        <v>7267</v>
      </c>
      <c r="BM296" s="104">
        <v>46113.643055555556</v>
      </c>
      <c r="BN296">
        <v>148747</v>
      </c>
      <c r="BO296" t="s">
        <v>4728</v>
      </c>
      <c r="BP296" t="s">
        <v>5592</v>
      </c>
      <c r="BT296" t="s">
        <v>4781</v>
      </c>
    </row>
    <row r="297" spans="17:72" x14ac:dyDescent="0.25">
      <c r="Q297" t="s">
        <v>77</v>
      </c>
      <c r="R297" t="s">
        <v>1688</v>
      </c>
      <c r="V297" t="s">
        <v>5000</v>
      </c>
      <c r="W297" s="104">
        <v>46113.617361111108</v>
      </c>
      <c r="X297">
        <v>291941</v>
      </c>
      <c r="Y297" t="s">
        <v>4728</v>
      </c>
      <c r="Z297" t="s">
        <v>54</v>
      </c>
      <c r="AA297" t="s">
        <v>4731</v>
      </c>
      <c r="AD297" t="s">
        <v>5004</v>
      </c>
      <c r="AF297" t="s">
        <v>516</v>
      </c>
      <c r="AJ297" t="s">
        <v>6087</v>
      </c>
      <c r="AK297" s="104">
        <v>46113.525694444441</v>
      </c>
      <c r="AL297">
        <v>313909</v>
      </c>
      <c r="AM297" t="s">
        <v>4728</v>
      </c>
      <c r="AN297" t="s">
        <v>13</v>
      </c>
      <c r="AR297" t="s">
        <v>4781</v>
      </c>
      <c r="AT297" t="s">
        <v>308</v>
      </c>
      <c r="AX297" t="s">
        <v>5724</v>
      </c>
      <c r="AY297" s="104">
        <v>46113.44027777778</v>
      </c>
      <c r="AZ297">
        <v>302013</v>
      </c>
      <c r="BA297" t="s">
        <v>4728</v>
      </c>
      <c r="BB297" t="s">
        <v>5989</v>
      </c>
      <c r="BF297" t="s">
        <v>5931</v>
      </c>
      <c r="BH297" t="s">
        <v>1481</v>
      </c>
      <c r="BI297" t="s">
        <v>264</v>
      </c>
      <c r="BJ297" t="s">
        <v>211</v>
      </c>
      <c r="BL297" t="s">
        <v>5086</v>
      </c>
      <c r="BM297" s="104">
        <v>46113.643750000003</v>
      </c>
      <c r="BN297">
        <v>1973165</v>
      </c>
      <c r="BO297" t="s">
        <v>4728</v>
      </c>
      <c r="BP297" t="s">
        <v>5592</v>
      </c>
      <c r="BQ297" t="s">
        <v>4731</v>
      </c>
      <c r="BT297" t="s">
        <v>7251</v>
      </c>
    </row>
    <row r="298" spans="17:72" x14ac:dyDescent="0.25">
      <c r="Q298" t="s">
        <v>967</v>
      </c>
      <c r="V298" t="s">
        <v>4992</v>
      </c>
      <c r="W298" s="104">
        <v>46113.617361111108</v>
      </c>
      <c r="X298">
        <v>304130</v>
      </c>
      <c r="Y298" t="s">
        <v>4728</v>
      </c>
      <c r="Z298" t="s">
        <v>54</v>
      </c>
      <c r="AD298" t="s">
        <v>4752</v>
      </c>
      <c r="AF298" t="s">
        <v>1078</v>
      </c>
      <c r="AJ298" t="s">
        <v>6088</v>
      </c>
      <c r="AK298" s="104">
        <v>46113.525694444441</v>
      </c>
      <c r="AL298">
        <v>182383</v>
      </c>
      <c r="AM298" t="s">
        <v>4728</v>
      </c>
      <c r="AN298" t="s">
        <v>13</v>
      </c>
      <c r="AR298" t="s">
        <v>5942</v>
      </c>
      <c r="AT298" t="s">
        <v>1124</v>
      </c>
      <c r="AX298" t="s">
        <v>4753</v>
      </c>
      <c r="AY298" s="104">
        <v>46113.44027777778</v>
      </c>
      <c r="AZ298">
        <v>506212</v>
      </c>
      <c r="BA298" t="s">
        <v>4761</v>
      </c>
      <c r="BB298" t="s">
        <v>5989</v>
      </c>
      <c r="BF298" t="s">
        <v>5918</v>
      </c>
      <c r="BH298" t="s">
        <v>1584</v>
      </c>
      <c r="BI298" t="s">
        <v>637</v>
      </c>
      <c r="BL298" t="s">
        <v>4977</v>
      </c>
      <c r="BM298" s="104">
        <v>46113.644444444442</v>
      </c>
      <c r="BN298">
        <v>688236</v>
      </c>
      <c r="BO298" t="s">
        <v>4761</v>
      </c>
      <c r="BP298" t="s">
        <v>5592</v>
      </c>
      <c r="BT298" t="s">
        <v>5918</v>
      </c>
    </row>
    <row r="299" spans="17:72" x14ac:dyDescent="0.25">
      <c r="Q299" t="s">
        <v>232</v>
      </c>
      <c r="V299" t="s">
        <v>4921</v>
      </c>
      <c r="W299" s="104">
        <v>46113.620138888888</v>
      </c>
      <c r="X299">
        <v>218877</v>
      </c>
      <c r="Y299" t="s">
        <v>4728</v>
      </c>
      <c r="Z299" t="s">
        <v>54</v>
      </c>
      <c r="AD299" t="s">
        <v>4781</v>
      </c>
      <c r="AF299" t="s">
        <v>1284</v>
      </c>
      <c r="AJ299" t="s">
        <v>4782</v>
      </c>
      <c r="AK299" s="104">
        <v>46113.526388888888</v>
      </c>
      <c r="AL299">
        <v>726817</v>
      </c>
      <c r="AM299" t="s">
        <v>4728</v>
      </c>
      <c r="AN299" t="s">
        <v>13</v>
      </c>
      <c r="AR299" t="s">
        <v>5948</v>
      </c>
      <c r="AT299" t="s">
        <v>967</v>
      </c>
      <c r="AX299" t="s">
        <v>6912</v>
      </c>
      <c r="AY299" s="104">
        <v>46113.44027777778</v>
      </c>
      <c r="AZ299">
        <v>378245</v>
      </c>
      <c r="BA299" t="s">
        <v>4728</v>
      </c>
      <c r="BB299" t="s">
        <v>5989</v>
      </c>
      <c r="BF299" t="s">
        <v>5931</v>
      </c>
      <c r="BH299" t="s">
        <v>1284</v>
      </c>
      <c r="BL299" t="s">
        <v>6470</v>
      </c>
      <c r="BM299" s="104">
        <v>46113.644444444442</v>
      </c>
      <c r="BN299">
        <v>71028</v>
      </c>
      <c r="BO299" t="s">
        <v>4728</v>
      </c>
      <c r="BP299" t="s">
        <v>5592</v>
      </c>
      <c r="BT299" t="s">
        <v>5925</v>
      </c>
    </row>
    <row r="300" spans="17:72" x14ac:dyDescent="0.25">
      <c r="Q300" t="s">
        <v>214</v>
      </c>
      <c r="V300" t="s">
        <v>5005</v>
      </c>
      <c r="W300" s="104">
        <v>46113.621527777781</v>
      </c>
      <c r="X300">
        <v>851811</v>
      </c>
      <c r="Y300" t="s">
        <v>4728</v>
      </c>
      <c r="Z300" t="s">
        <v>54</v>
      </c>
      <c r="AD300" t="s">
        <v>4736</v>
      </c>
      <c r="AF300" t="s">
        <v>2158</v>
      </c>
      <c r="AG300" t="s">
        <v>73</v>
      </c>
      <c r="AJ300" t="s">
        <v>4743</v>
      </c>
      <c r="AK300" s="104">
        <v>46113.527083333334</v>
      </c>
      <c r="AL300">
        <v>834608</v>
      </c>
      <c r="AM300" t="s">
        <v>4728</v>
      </c>
      <c r="AN300" t="s">
        <v>42</v>
      </c>
      <c r="AO300" t="s">
        <v>13</v>
      </c>
      <c r="AR300" t="s">
        <v>5986</v>
      </c>
      <c r="AT300" t="s">
        <v>551</v>
      </c>
      <c r="AX300" t="s">
        <v>6036</v>
      </c>
      <c r="AY300" s="104">
        <v>46113.440972222219</v>
      </c>
      <c r="AZ300">
        <v>381286</v>
      </c>
      <c r="BA300" t="s">
        <v>4728</v>
      </c>
      <c r="BB300" t="s">
        <v>5989</v>
      </c>
      <c r="BF300" t="s">
        <v>5931</v>
      </c>
      <c r="BH300" t="s">
        <v>1732</v>
      </c>
      <c r="BL300" t="s">
        <v>6826</v>
      </c>
      <c r="BM300" s="104">
        <v>46113.644444444442</v>
      </c>
      <c r="BN300">
        <v>139815</v>
      </c>
      <c r="BO300" t="s">
        <v>4728</v>
      </c>
      <c r="BP300" t="s">
        <v>5592</v>
      </c>
      <c r="BT300" t="s">
        <v>5948</v>
      </c>
    </row>
    <row r="301" spans="17:72" x14ac:dyDescent="0.25">
      <c r="Q301" t="s">
        <v>1034</v>
      </c>
      <c r="R301" t="s">
        <v>229</v>
      </c>
      <c r="V301" t="s">
        <v>5006</v>
      </c>
      <c r="W301" s="104">
        <v>46113.621527777781</v>
      </c>
      <c r="X301">
        <v>683968</v>
      </c>
      <c r="Y301" t="s">
        <v>4728</v>
      </c>
      <c r="Z301" t="s">
        <v>42</v>
      </c>
      <c r="AA301" t="s">
        <v>54</v>
      </c>
      <c r="AD301" t="s">
        <v>4785</v>
      </c>
      <c r="AF301" t="s">
        <v>6089</v>
      </c>
      <c r="AG301" t="s">
        <v>1894</v>
      </c>
      <c r="AJ301" t="s">
        <v>5776</v>
      </c>
      <c r="AK301" s="104">
        <v>46113.527083333334</v>
      </c>
      <c r="AL301">
        <v>1078569</v>
      </c>
      <c r="AM301" t="s">
        <v>4728</v>
      </c>
      <c r="AN301" t="s">
        <v>42</v>
      </c>
      <c r="AO301" t="s">
        <v>13</v>
      </c>
      <c r="AR301" t="s">
        <v>6090</v>
      </c>
      <c r="AT301" t="s">
        <v>80</v>
      </c>
      <c r="AX301" t="s">
        <v>4839</v>
      </c>
      <c r="AY301" s="104">
        <v>46113.440972222219</v>
      </c>
      <c r="AZ301">
        <v>352287</v>
      </c>
      <c r="BA301" t="s">
        <v>4728</v>
      </c>
      <c r="BB301" t="s">
        <v>5989</v>
      </c>
      <c r="BF301" t="s">
        <v>5942</v>
      </c>
      <c r="BH301" t="s">
        <v>235</v>
      </c>
      <c r="BL301" t="s">
        <v>5623</v>
      </c>
      <c r="BM301" s="104">
        <v>46113.645138888889</v>
      </c>
      <c r="BN301">
        <v>389354</v>
      </c>
      <c r="BO301" t="s">
        <v>4761</v>
      </c>
      <c r="BP301" t="s">
        <v>5592</v>
      </c>
      <c r="BT301" t="s">
        <v>5966</v>
      </c>
    </row>
    <row r="302" spans="17:72" x14ac:dyDescent="0.25">
      <c r="Q302" t="s">
        <v>232</v>
      </c>
      <c r="V302" t="s">
        <v>5007</v>
      </c>
      <c r="W302" s="104">
        <v>46113.62222222222</v>
      </c>
      <c r="X302">
        <v>227827</v>
      </c>
      <c r="Y302" t="s">
        <v>4728</v>
      </c>
      <c r="Z302" t="s">
        <v>54</v>
      </c>
      <c r="AD302" t="s">
        <v>4736</v>
      </c>
      <c r="AF302" t="s">
        <v>250</v>
      </c>
      <c r="AJ302" t="s">
        <v>6091</v>
      </c>
      <c r="AK302" s="104">
        <v>46113.527083333334</v>
      </c>
      <c r="AL302">
        <v>237138</v>
      </c>
      <c r="AM302" t="s">
        <v>4728</v>
      </c>
      <c r="AN302" t="s">
        <v>13</v>
      </c>
      <c r="AR302" t="s">
        <v>5931</v>
      </c>
      <c r="AT302" t="s">
        <v>1078</v>
      </c>
      <c r="AX302" t="s">
        <v>5630</v>
      </c>
      <c r="AY302" s="104">
        <v>46113.441666666666</v>
      </c>
      <c r="AZ302">
        <v>246917</v>
      </c>
      <c r="BA302" t="s">
        <v>4728</v>
      </c>
      <c r="BB302" t="s">
        <v>5989</v>
      </c>
      <c r="BF302" t="s">
        <v>5942</v>
      </c>
      <c r="BH302" t="s">
        <v>2624</v>
      </c>
      <c r="BL302" t="s">
        <v>5985</v>
      </c>
      <c r="BM302" s="104">
        <v>46113.645138888889</v>
      </c>
      <c r="BN302">
        <v>285262</v>
      </c>
      <c r="BO302" t="s">
        <v>4728</v>
      </c>
      <c r="BP302" t="s">
        <v>5592</v>
      </c>
      <c r="BT302" t="s">
        <v>6117</v>
      </c>
    </row>
    <row r="303" spans="17:72" x14ac:dyDescent="0.25">
      <c r="Q303" t="s">
        <v>75</v>
      </c>
      <c r="V303" t="s">
        <v>5008</v>
      </c>
      <c r="W303" s="104">
        <v>46113.622916666667</v>
      </c>
      <c r="X303">
        <v>304759</v>
      </c>
      <c r="Y303" t="s">
        <v>4728</v>
      </c>
      <c r="Z303" t="s">
        <v>54</v>
      </c>
      <c r="AD303" t="s">
        <v>4736</v>
      </c>
      <c r="AF303" t="s">
        <v>214</v>
      </c>
      <c r="AJ303" t="s">
        <v>4807</v>
      </c>
      <c r="AK303" s="104">
        <v>46113.527777777781</v>
      </c>
      <c r="AL303">
        <v>1405331</v>
      </c>
      <c r="AM303" t="s">
        <v>4728</v>
      </c>
      <c r="AN303" t="s">
        <v>13</v>
      </c>
      <c r="AR303" t="s">
        <v>6004</v>
      </c>
      <c r="AT303" t="s">
        <v>84</v>
      </c>
      <c r="AU303" t="s">
        <v>232</v>
      </c>
      <c r="AX303" t="s">
        <v>6000</v>
      </c>
      <c r="AY303" s="104">
        <v>46113.442361111112</v>
      </c>
      <c r="AZ303">
        <v>415896</v>
      </c>
      <c r="BA303" t="s">
        <v>4728</v>
      </c>
      <c r="BB303" t="s">
        <v>5989</v>
      </c>
      <c r="BC303" t="s">
        <v>13</v>
      </c>
      <c r="BF303" t="s">
        <v>6001</v>
      </c>
      <c r="BH303" t="s">
        <v>1284</v>
      </c>
      <c r="BL303" t="s">
        <v>6285</v>
      </c>
      <c r="BM303" s="104">
        <v>46113.645138888889</v>
      </c>
      <c r="BN303">
        <v>447212</v>
      </c>
      <c r="BO303" t="s">
        <v>4761</v>
      </c>
      <c r="BP303" t="s">
        <v>5592</v>
      </c>
      <c r="BT303" t="s">
        <v>5950</v>
      </c>
    </row>
    <row r="304" spans="17:72" x14ac:dyDescent="0.25">
      <c r="Q304" t="s">
        <v>349</v>
      </c>
      <c r="R304" t="s">
        <v>81</v>
      </c>
      <c r="S304" t="s">
        <v>217</v>
      </c>
      <c r="V304" t="s">
        <v>5009</v>
      </c>
      <c r="W304" s="104">
        <v>46113.623611111114</v>
      </c>
      <c r="X304">
        <v>3555206</v>
      </c>
      <c r="Y304" t="s">
        <v>4728</v>
      </c>
      <c r="Z304" t="s">
        <v>42</v>
      </c>
      <c r="AA304" t="s">
        <v>54</v>
      </c>
      <c r="AB304" t="s">
        <v>4731</v>
      </c>
      <c r="AD304" t="s">
        <v>5010</v>
      </c>
      <c r="AF304" t="s">
        <v>1924</v>
      </c>
      <c r="AG304" t="s">
        <v>2357</v>
      </c>
      <c r="AJ304" t="s">
        <v>5939</v>
      </c>
      <c r="AK304" s="104">
        <v>46113.527777777781</v>
      </c>
      <c r="AL304">
        <v>765943</v>
      </c>
      <c r="AM304" t="s">
        <v>4728</v>
      </c>
      <c r="AN304" t="s">
        <v>42</v>
      </c>
      <c r="AO304" t="s">
        <v>13</v>
      </c>
      <c r="AR304" t="s">
        <v>6092</v>
      </c>
      <c r="AT304" t="s">
        <v>1559</v>
      </c>
      <c r="AX304" t="s">
        <v>5246</v>
      </c>
      <c r="AY304" s="104">
        <v>46113.442361111112</v>
      </c>
      <c r="AZ304">
        <v>114739</v>
      </c>
      <c r="BA304" t="s">
        <v>4728</v>
      </c>
      <c r="BB304" t="s">
        <v>5989</v>
      </c>
      <c r="BF304" t="s">
        <v>5925</v>
      </c>
      <c r="BH304" t="s">
        <v>250</v>
      </c>
      <c r="BL304" t="s">
        <v>7268</v>
      </c>
      <c r="BM304" s="104">
        <v>46113.645833333336</v>
      </c>
      <c r="BN304">
        <v>448005</v>
      </c>
      <c r="BO304" t="s">
        <v>4728</v>
      </c>
      <c r="BP304" t="s">
        <v>5592</v>
      </c>
      <c r="BT304" t="s">
        <v>5931</v>
      </c>
    </row>
    <row r="305" spans="17:72" x14ac:dyDescent="0.25">
      <c r="Q305" t="s">
        <v>81</v>
      </c>
      <c r="V305" t="s">
        <v>4755</v>
      </c>
      <c r="W305" s="104">
        <v>46113.623611111114</v>
      </c>
      <c r="X305">
        <v>719744</v>
      </c>
      <c r="Y305" t="s">
        <v>4728</v>
      </c>
      <c r="Z305" t="s">
        <v>54</v>
      </c>
      <c r="AD305" t="s">
        <v>4739</v>
      </c>
      <c r="AF305" t="s">
        <v>800</v>
      </c>
      <c r="AG305" t="s">
        <v>2357</v>
      </c>
      <c r="AH305" t="s">
        <v>1220</v>
      </c>
      <c r="AJ305" t="s">
        <v>5284</v>
      </c>
      <c r="AK305" s="104">
        <v>46113.527777777781</v>
      </c>
      <c r="AL305">
        <v>442176</v>
      </c>
      <c r="AM305" t="s">
        <v>4728</v>
      </c>
      <c r="AN305" t="s">
        <v>42</v>
      </c>
      <c r="AO305" t="s">
        <v>13</v>
      </c>
      <c r="AR305" t="s">
        <v>6093</v>
      </c>
      <c r="AT305" t="s">
        <v>2624</v>
      </c>
      <c r="AX305" t="s">
        <v>4891</v>
      </c>
      <c r="AY305" s="104">
        <v>46113.443055555559</v>
      </c>
      <c r="AZ305">
        <v>609545</v>
      </c>
      <c r="BA305" t="s">
        <v>4728</v>
      </c>
      <c r="BB305" t="s">
        <v>5989</v>
      </c>
      <c r="BF305" t="s">
        <v>5942</v>
      </c>
      <c r="BH305" t="s">
        <v>1284</v>
      </c>
      <c r="BI305" t="s">
        <v>264</v>
      </c>
      <c r="BJ305" t="s">
        <v>256</v>
      </c>
      <c r="BL305" t="s">
        <v>5030</v>
      </c>
      <c r="BM305" s="104">
        <v>46113.647916666669</v>
      </c>
      <c r="BN305">
        <v>780522</v>
      </c>
      <c r="BO305" t="s">
        <v>4728</v>
      </c>
      <c r="BP305" t="s">
        <v>5592</v>
      </c>
      <c r="BQ305" t="s">
        <v>4731</v>
      </c>
      <c r="BT305" t="s">
        <v>8129</v>
      </c>
    </row>
    <row r="306" spans="17:72" x14ac:dyDescent="0.25">
      <c r="Q306" t="s">
        <v>76</v>
      </c>
      <c r="V306" t="s">
        <v>4925</v>
      </c>
      <c r="W306" s="104">
        <v>46113.624305555553</v>
      </c>
      <c r="X306">
        <v>141052</v>
      </c>
      <c r="Y306" t="s">
        <v>4728</v>
      </c>
      <c r="Z306" t="s">
        <v>54</v>
      </c>
      <c r="AD306" t="s">
        <v>4736</v>
      </c>
      <c r="AF306" t="s">
        <v>250</v>
      </c>
      <c r="AJ306" t="s">
        <v>4877</v>
      </c>
      <c r="AK306" s="104">
        <v>46113.530555555553</v>
      </c>
      <c r="AL306">
        <v>142639</v>
      </c>
      <c r="AM306" t="s">
        <v>4728</v>
      </c>
      <c r="AN306" t="s">
        <v>13</v>
      </c>
      <c r="AR306" t="s">
        <v>5958</v>
      </c>
      <c r="AT306" t="s">
        <v>1894</v>
      </c>
      <c r="AX306" t="s">
        <v>6379</v>
      </c>
      <c r="AY306" s="104">
        <v>46113.443055555559</v>
      </c>
      <c r="AZ306">
        <v>217283</v>
      </c>
      <c r="BA306" t="s">
        <v>4728</v>
      </c>
      <c r="BB306" t="s">
        <v>5989</v>
      </c>
      <c r="BF306" t="s">
        <v>5925</v>
      </c>
      <c r="BH306" t="s">
        <v>2624</v>
      </c>
      <c r="BI306" t="s">
        <v>217</v>
      </c>
      <c r="BL306" t="s">
        <v>4743</v>
      </c>
      <c r="BM306" s="104">
        <v>46113.647916666669</v>
      </c>
      <c r="BN306">
        <v>726800</v>
      </c>
      <c r="BO306" t="s">
        <v>4728</v>
      </c>
      <c r="BP306" t="s">
        <v>5592</v>
      </c>
      <c r="BQ306" t="s">
        <v>4731</v>
      </c>
      <c r="BT306" t="s">
        <v>5934</v>
      </c>
    </row>
    <row r="307" spans="17:72" x14ac:dyDescent="0.25">
      <c r="Q307" t="s">
        <v>229</v>
      </c>
      <c r="V307" t="s">
        <v>4776</v>
      </c>
      <c r="W307" s="104">
        <v>46113.624305555553</v>
      </c>
      <c r="X307">
        <v>167307</v>
      </c>
      <c r="Y307" t="s">
        <v>4728</v>
      </c>
      <c r="Z307" t="s">
        <v>54</v>
      </c>
      <c r="AD307" t="s">
        <v>4739</v>
      </c>
      <c r="AF307" t="s">
        <v>2600</v>
      </c>
      <c r="AJ307" t="s">
        <v>5449</v>
      </c>
      <c r="AK307" s="104">
        <v>46113.53125</v>
      </c>
      <c r="AL307">
        <v>541608</v>
      </c>
      <c r="AM307" t="s">
        <v>4728</v>
      </c>
      <c r="AN307" t="s">
        <v>13</v>
      </c>
      <c r="AR307" t="s">
        <v>5931</v>
      </c>
      <c r="AT307" t="s">
        <v>1945</v>
      </c>
      <c r="AX307" t="s">
        <v>4840</v>
      </c>
      <c r="AY307" s="104">
        <v>46113.443749999999</v>
      </c>
      <c r="AZ307">
        <v>36354</v>
      </c>
      <c r="BA307" t="s">
        <v>4728</v>
      </c>
      <c r="BB307" t="s">
        <v>5989</v>
      </c>
      <c r="BH307" t="s">
        <v>637</v>
      </c>
      <c r="BL307" t="s">
        <v>4774</v>
      </c>
      <c r="BM307" s="104">
        <v>46113.648611111108</v>
      </c>
      <c r="BN307">
        <v>150155</v>
      </c>
      <c r="BO307" t="s">
        <v>4728</v>
      </c>
      <c r="BP307" t="s">
        <v>5592</v>
      </c>
      <c r="BT307" t="s">
        <v>4781</v>
      </c>
    </row>
    <row r="308" spans="17:72" x14ac:dyDescent="0.25">
      <c r="Q308" t="s">
        <v>205</v>
      </c>
      <c r="V308" t="s">
        <v>5011</v>
      </c>
      <c r="W308" s="104">
        <v>46113.625694444447</v>
      </c>
      <c r="X308">
        <v>999452</v>
      </c>
      <c r="Y308" t="s">
        <v>4728</v>
      </c>
      <c r="Z308" t="s">
        <v>54</v>
      </c>
      <c r="AD308" t="s">
        <v>4780</v>
      </c>
      <c r="AF308" t="s">
        <v>2166</v>
      </c>
      <c r="AG308" t="s">
        <v>76</v>
      </c>
      <c r="AJ308" t="s">
        <v>4849</v>
      </c>
      <c r="AK308" s="104">
        <v>46113.531944444447</v>
      </c>
      <c r="AL308">
        <v>332866</v>
      </c>
      <c r="AM308" t="s">
        <v>4728</v>
      </c>
      <c r="AN308" t="s">
        <v>42</v>
      </c>
      <c r="AO308" t="s">
        <v>13</v>
      </c>
      <c r="AR308" t="s">
        <v>6018</v>
      </c>
      <c r="AT308" t="s">
        <v>414</v>
      </c>
      <c r="AX308" t="s">
        <v>5083</v>
      </c>
      <c r="AY308" s="104">
        <v>46113.443749999999</v>
      </c>
      <c r="AZ308">
        <v>655376</v>
      </c>
      <c r="BA308" t="s">
        <v>4728</v>
      </c>
      <c r="BB308" t="s">
        <v>5989</v>
      </c>
      <c r="BF308" t="s">
        <v>5918</v>
      </c>
      <c r="BH308" t="s">
        <v>241</v>
      </c>
      <c r="BL308" t="s">
        <v>6290</v>
      </c>
      <c r="BM308" s="104">
        <v>46113.649305555555</v>
      </c>
      <c r="BN308">
        <v>532573</v>
      </c>
      <c r="BO308" t="s">
        <v>4761</v>
      </c>
      <c r="BP308" t="s">
        <v>5592</v>
      </c>
      <c r="BT308" t="s">
        <v>5920</v>
      </c>
    </row>
    <row r="309" spans="17:72" x14ac:dyDescent="0.25">
      <c r="Q309" t="s">
        <v>75</v>
      </c>
      <c r="V309" t="s">
        <v>4933</v>
      </c>
      <c r="W309" s="104">
        <v>46113.630555555559</v>
      </c>
      <c r="X309">
        <v>497852</v>
      </c>
      <c r="Y309" t="s">
        <v>4728</v>
      </c>
      <c r="Z309" t="s">
        <v>54</v>
      </c>
      <c r="AD309" t="s">
        <v>4752</v>
      </c>
      <c r="AF309" t="s">
        <v>2510</v>
      </c>
      <c r="AJ309" t="s">
        <v>6094</v>
      </c>
      <c r="AK309" s="104">
        <v>46113.53402777778</v>
      </c>
      <c r="AL309">
        <v>260979</v>
      </c>
      <c r="AM309" t="s">
        <v>4728</v>
      </c>
      <c r="AN309" t="s">
        <v>13</v>
      </c>
      <c r="AR309" t="s">
        <v>5950</v>
      </c>
      <c r="AX309" t="s">
        <v>4755</v>
      </c>
      <c r="AY309" s="104">
        <v>46113.444444444445</v>
      </c>
      <c r="AZ309">
        <v>105450</v>
      </c>
      <c r="BA309" t="s">
        <v>4728</v>
      </c>
      <c r="BB309" t="s">
        <v>5989</v>
      </c>
      <c r="BH309" t="s">
        <v>1732</v>
      </c>
      <c r="BL309" t="s">
        <v>8130</v>
      </c>
      <c r="BM309" s="104">
        <v>46113.650694444441</v>
      </c>
      <c r="BN309">
        <v>571986</v>
      </c>
      <c r="BO309" t="s">
        <v>4728</v>
      </c>
      <c r="BP309" t="s">
        <v>5592</v>
      </c>
      <c r="BT309" t="s">
        <v>4781</v>
      </c>
    </row>
    <row r="310" spans="17:72" x14ac:dyDescent="0.25">
      <c r="Q310" t="s">
        <v>80</v>
      </c>
      <c r="V310" t="s">
        <v>5012</v>
      </c>
      <c r="W310" s="104">
        <v>46113.631249999999</v>
      </c>
      <c r="X310">
        <v>337565</v>
      </c>
      <c r="Y310" t="s">
        <v>4728</v>
      </c>
      <c r="Z310" t="s">
        <v>54</v>
      </c>
      <c r="AD310" t="s">
        <v>4772</v>
      </c>
      <c r="AF310" t="s">
        <v>5951</v>
      </c>
      <c r="AG310" t="s">
        <v>1894</v>
      </c>
      <c r="AJ310" t="s">
        <v>5108</v>
      </c>
      <c r="AK310" s="104">
        <v>46113.536111111112</v>
      </c>
      <c r="AL310">
        <v>2222963</v>
      </c>
      <c r="AM310" t="s">
        <v>4728</v>
      </c>
      <c r="AN310" t="s">
        <v>42</v>
      </c>
      <c r="AO310" t="s">
        <v>13</v>
      </c>
      <c r="AR310" t="s">
        <v>5919</v>
      </c>
      <c r="AT310" t="s">
        <v>2383</v>
      </c>
      <c r="AX310" t="s">
        <v>6636</v>
      </c>
      <c r="AY310" s="104">
        <v>46113.444444444445</v>
      </c>
      <c r="AZ310">
        <v>107139</v>
      </c>
      <c r="BA310" t="s">
        <v>4728</v>
      </c>
      <c r="BB310" t="s">
        <v>5989</v>
      </c>
      <c r="BF310" t="s">
        <v>5925</v>
      </c>
      <c r="BH310" t="s">
        <v>496</v>
      </c>
      <c r="BL310" t="s">
        <v>5157</v>
      </c>
      <c r="BM310" s="104">
        <v>46113.651388888888</v>
      </c>
      <c r="BN310">
        <v>285158</v>
      </c>
      <c r="BO310" t="s">
        <v>4728</v>
      </c>
      <c r="BP310" t="s">
        <v>5592</v>
      </c>
      <c r="BT310" t="s">
        <v>5920</v>
      </c>
    </row>
    <row r="311" spans="17:72" x14ac:dyDescent="0.25">
      <c r="Q311" t="s">
        <v>76</v>
      </c>
      <c r="V311" t="s">
        <v>4996</v>
      </c>
      <c r="W311" s="104">
        <v>46113.631944444445</v>
      </c>
      <c r="X311">
        <v>165325</v>
      </c>
      <c r="Y311" t="s">
        <v>4728</v>
      </c>
      <c r="Z311" t="s">
        <v>54</v>
      </c>
      <c r="AD311" t="s">
        <v>4739</v>
      </c>
      <c r="AF311" t="s">
        <v>2561</v>
      </c>
      <c r="AJ311" t="s">
        <v>5657</v>
      </c>
      <c r="AK311" s="104">
        <v>46113.536111111112</v>
      </c>
      <c r="AL311">
        <v>402447</v>
      </c>
      <c r="AM311" t="s">
        <v>4728</v>
      </c>
      <c r="AN311" t="s">
        <v>13</v>
      </c>
      <c r="AR311" t="s">
        <v>5931</v>
      </c>
      <c r="AT311" t="s">
        <v>1941</v>
      </c>
      <c r="AU311" t="s">
        <v>264</v>
      </c>
      <c r="AV311" t="s">
        <v>2197</v>
      </c>
      <c r="AX311" t="s">
        <v>5514</v>
      </c>
      <c r="AY311" s="104">
        <v>46113.445138888892</v>
      </c>
      <c r="AZ311">
        <v>2011424</v>
      </c>
      <c r="BA311" t="s">
        <v>4728</v>
      </c>
      <c r="BB311" t="s">
        <v>5989</v>
      </c>
      <c r="BC311" t="s">
        <v>4731</v>
      </c>
      <c r="BF311" t="s">
        <v>7127</v>
      </c>
      <c r="BH311" t="s">
        <v>852</v>
      </c>
      <c r="BL311" t="s">
        <v>4782</v>
      </c>
      <c r="BM311" s="104">
        <v>46113.651388888888</v>
      </c>
      <c r="BN311">
        <v>513284</v>
      </c>
      <c r="BO311" t="s">
        <v>4761</v>
      </c>
      <c r="BP311" t="s">
        <v>5592</v>
      </c>
      <c r="BT311" t="s">
        <v>5966</v>
      </c>
    </row>
    <row r="312" spans="17:72" x14ac:dyDescent="0.25">
      <c r="Q312" t="s">
        <v>71</v>
      </c>
      <c r="V312" t="s">
        <v>5013</v>
      </c>
      <c r="W312" s="104">
        <v>46113.633333333331</v>
      </c>
      <c r="X312">
        <v>206749</v>
      </c>
      <c r="Y312" t="s">
        <v>4728</v>
      </c>
      <c r="Z312" t="s">
        <v>54</v>
      </c>
      <c r="AD312" t="s">
        <v>4739</v>
      </c>
      <c r="AF312" t="s">
        <v>2363</v>
      </c>
      <c r="AG312" t="s">
        <v>1706</v>
      </c>
      <c r="AJ312" t="s">
        <v>6095</v>
      </c>
      <c r="AK312" s="104">
        <v>46113.536805555559</v>
      </c>
      <c r="AL312">
        <v>389612</v>
      </c>
      <c r="AM312" t="s">
        <v>4728</v>
      </c>
      <c r="AN312" t="s">
        <v>42</v>
      </c>
      <c r="AO312" t="s">
        <v>13</v>
      </c>
      <c r="AR312" t="s">
        <v>5933</v>
      </c>
      <c r="AT312" t="s">
        <v>836</v>
      </c>
      <c r="AX312" t="s">
        <v>5136</v>
      </c>
      <c r="AY312" s="104">
        <v>46113.445833333331</v>
      </c>
      <c r="AZ312">
        <v>454112</v>
      </c>
      <c r="BA312" t="s">
        <v>4728</v>
      </c>
      <c r="BB312" t="s">
        <v>5989</v>
      </c>
      <c r="BF312" t="s">
        <v>4781</v>
      </c>
      <c r="BH312" t="s">
        <v>1507</v>
      </c>
      <c r="BL312" t="s">
        <v>6517</v>
      </c>
      <c r="BM312" s="104">
        <v>46113.654861111114</v>
      </c>
      <c r="BN312">
        <v>164358</v>
      </c>
      <c r="BO312" t="s">
        <v>4728</v>
      </c>
      <c r="BP312" t="s">
        <v>5592</v>
      </c>
      <c r="BT312" t="s">
        <v>5918</v>
      </c>
    </row>
    <row r="313" spans="17:72" x14ac:dyDescent="0.25">
      <c r="Q313" t="s">
        <v>76</v>
      </c>
      <c r="V313" t="s">
        <v>5014</v>
      </c>
      <c r="W313" s="104">
        <v>46113.633333333331</v>
      </c>
      <c r="X313">
        <v>216135</v>
      </c>
      <c r="Y313" t="s">
        <v>4728</v>
      </c>
      <c r="Z313" t="s">
        <v>54</v>
      </c>
      <c r="AD313" t="s">
        <v>4736</v>
      </c>
      <c r="AF313" t="s">
        <v>2395</v>
      </c>
      <c r="AG313" t="s">
        <v>1124</v>
      </c>
      <c r="AJ313" t="s">
        <v>4743</v>
      </c>
      <c r="AK313" s="104">
        <v>46113.536805555559</v>
      </c>
      <c r="AL313">
        <v>242951</v>
      </c>
      <c r="AM313" t="s">
        <v>4728</v>
      </c>
      <c r="AN313" t="s">
        <v>42</v>
      </c>
      <c r="AO313" t="s">
        <v>13</v>
      </c>
      <c r="AR313" t="s">
        <v>5919</v>
      </c>
      <c r="AT313" t="s">
        <v>308</v>
      </c>
      <c r="AX313" t="s">
        <v>5556</v>
      </c>
      <c r="AY313" s="104">
        <v>46113.445833333331</v>
      </c>
      <c r="AZ313">
        <v>307972</v>
      </c>
      <c r="BA313" t="s">
        <v>4728</v>
      </c>
      <c r="BB313" t="s">
        <v>5989</v>
      </c>
      <c r="BF313" t="s">
        <v>5934</v>
      </c>
      <c r="BH313" t="s">
        <v>2624</v>
      </c>
      <c r="BL313" t="s">
        <v>4765</v>
      </c>
      <c r="BM313" s="104">
        <v>46113.654861111114</v>
      </c>
      <c r="BN313">
        <v>674492</v>
      </c>
      <c r="BO313" t="s">
        <v>4728</v>
      </c>
      <c r="BP313" t="s">
        <v>5592</v>
      </c>
      <c r="BT313" t="s">
        <v>5924</v>
      </c>
    </row>
    <row r="314" spans="17:72" x14ac:dyDescent="0.25">
      <c r="Q314" t="s">
        <v>1898</v>
      </c>
      <c r="R314" t="s">
        <v>232</v>
      </c>
      <c r="V314" t="s">
        <v>5015</v>
      </c>
      <c r="W314" s="104">
        <v>46113.633333333331</v>
      </c>
      <c r="X314">
        <v>248067</v>
      </c>
      <c r="Y314" t="s">
        <v>4728</v>
      </c>
      <c r="Z314" t="s">
        <v>42</v>
      </c>
      <c r="AA314" t="s">
        <v>54</v>
      </c>
      <c r="AD314" t="s">
        <v>5016</v>
      </c>
      <c r="AF314" t="s">
        <v>1967</v>
      </c>
      <c r="AG314" t="s">
        <v>2197</v>
      </c>
      <c r="AJ314" t="s">
        <v>6096</v>
      </c>
      <c r="AK314" s="104">
        <v>46113.536805555559</v>
      </c>
      <c r="AL314">
        <v>1841912</v>
      </c>
      <c r="AM314" t="s">
        <v>4761</v>
      </c>
      <c r="AN314" t="s">
        <v>42</v>
      </c>
      <c r="AO314" t="s">
        <v>13</v>
      </c>
      <c r="AR314" t="s">
        <v>6097</v>
      </c>
      <c r="AT314" t="s">
        <v>76</v>
      </c>
      <c r="AX314" t="s">
        <v>4755</v>
      </c>
      <c r="AY314" s="104">
        <v>46113.445833333331</v>
      </c>
      <c r="AZ314">
        <v>506635</v>
      </c>
      <c r="BA314" t="s">
        <v>4728</v>
      </c>
      <c r="BB314" t="s">
        <v>5989</v>
      </c>
      <c r="BF314" t="s">
        <v>5958</v>
      </c>
      <c r="BH314" t="s">
        <v>496</v>
      </c>
      <c r="BL314" t="s">
        <v>6290</v>
      </c>
      <c r="BM314" s="104">
        <v>46113.655555555553</v>
      </c>
      <c r="BN314">
        <v>888056</v>
      </c>
      <c r="BO314" t="s">
        <v>4728</v>
      </c>
      <c r="BP314" t="s">
        <v>5592</v>
      </c>
      <c r="BT314" t="s">
        <v>5924</v>
      </c>
    </row>
    <row r="315" spans="17:72" x14ac:dyDescent="0.25">
      <c r="Q315" t="s">
        <v>232</v>
      </c>
      <c r="V315" t="s">
        <v>5017</v>
      </c>
      <c r="W315" s="104">
        <v>46113.635416666664</v>
      </c>
      <c r="X315">
        <v>855973</v>
      </c>
      <c r="Y315" t="s">
        <v>4728</v>
      </c>
      <c r="Z315" t="s">
        <v>54</v>
      </c>
      <c r="AD315" t="s">
        <v>4951</v>
      </c>
      <c r="AF315" t="s">
        <v>2660</v>
      </c>
      <c r="AG315" t="s">
        <v>1220</v>
      </c>
      <c r="AJ315" t="s">
        <v>4743</v>
      </c>
      <c r="AK315" s="104">
        <v>46113.536805555559</v>
      </c>
      <c r="AL315">
        <v>730811</v>
      </c>
      <c r="AM315" t="s">
        <v>4728</v>
      </c>
      <c r="AN315" t="s">
        <v>42</v>
      </c>
      <c r="AO315" t="s">
        <v>13</v>
      </c>
      <c r="AR315" t="s">
        <v>6040</v>
      </c>
      <c r="AT315" t="s">
        <v>1559</v>
      </c>
      <c r="AX315" t="s">
        <v>7128</v>
      </c>
      <c r="AY315" s="104">
        <v>46113.445833333331</v>
      </c>
      <c r="AZ315">
        <v>476930</v>
      </c>
      <c r="BA315" t="s">
        <v>4728</v>
      </c>
      <c r="BB315" t="s">
        <v>5989</v>
      </c>
      <c r="BF315" t="s">
        <v>5918</v>
      </c>
      <c r="BH315" t="s">
        <v>1507</v>
      </c>
      <c r="BL315" t="s">
        <v>5030</v>
      </c>
      <c r="BM315" s="104">
        <v>46113.656944444447</v>
      </c>
      <c r="BN315">
        <v>760104</v>
      </c>
      <c r="BO315" t="s">
        <v>4761</v>
      </c>
      <c r="BP315" t="s">
        <v>5592</v>
      </c>
      <c r="BT315" t="s">
        <v>5966</v>
      </c>
    </row>
    <row r="316" spans="17:72" x14ac:dyDescent="0.25">
      <c r="Q316" t="s">
        <v>75</v>
      </c>
      <c r="V316" t="s">
        <v>4840</v>
      </c>
      <c r="W316" s="104">
        <v>46113.636111111111</v>
      </c>
      <c r="X316">
        <v>531310</v>
      </c>
      <c r="Y316" t="s">
        <v>4728</v>
      </c>
      <c r="Z316" t="s">
        <v>54</v>
      </c>
      <c r="AD316" t="s">
        <v>4736</v>
      </c>
      <c r="AF316" t="s">
        <v>1391</v>
      </c>
      <c r="AJ316" t="s">
        <v>6098</v>
      </c>
      <c r="AK316" s="104">
        <v>46113.537499999999</v>
      </c>
      <c r="AL316">
        <v>308885</v>
      </c>
      <c r="AM316" t="s">
        <v>4728</v>
      </c>
      <c r="AN316" t="s">
        <v>13</v>
      </c>
      <c r="AR316" t="s">
        <v>5931</v>
      </c>
      <c r="AT316" t="s">
        <v>84</v>
      </c>
      <c r="AU316" t="s">
        <v>264</v>
      </c>
      <c r="AV316" t="s">
        <v>1688</v>
      </c>
      <c r="AX316" t="s">
        <v>4755</v>
      </c>
      <c r="AY316" s="104">
        <v>46113.446527777778</v>
      </c>
      <c r="AZ316">
        <v>872246</v>
      </c>
      <c r="BA316" t="s">
        <v>4728</v>
      </c>
      <c r="BB316" t="s">
        <v>5989</v>
      </c>
      <c r="BC316" t="s">
        <v>4731</v>
      </c>
      <c r="BF316" t="s">
        <v>6309</v>
      </c>
      <c r="BH316" t="s">
        <v>2510</v>
      </c>
      <c r="BL316" t="s">
        <v>5061</v>
      </c>
      <c r="BM316" s="104">
        <v>46113.656944444447</v>
      </c>
      <c r="BN316">
        <v>314036</v>
      </c>
      <c r="BO316" t="s">
        <v>4761</v>
      </c>
      <c r="BP316" t="s">
        <v>5592</v>
      </c>
      <c r="BT316" t="s">
        <v>5966</v>
      </c>
    </row>
    <row r="317" spans="17:72" x14ac:dyDescent="0.25">
      <c r="Q317" t="s">
        <v>250</v>
      </c>
      <c r="V317" t="s">
        <v>4757</v>
      </c>
      <c r="W317" s="104">
        <v>46113.636111111111</v>
      </c>
      <c r="X317">
        <v>112642</v>
      </c>
      <c r="Y317" t="s">
        <v>4728</v>
      </c>
      <c r="Z317" t="s">
        <v>54</v>
      </c>
      <c r="AD317" t="s">
        <v>4781</v>
      </c>
      <c r="AF317" t="s">
        <v>384</v>
      </c>
      <c r="AG317" t="s">
        <v>1706</v>
      </c>
      <c r="AH317" t="s">
        <v>1688</v>
      </c>
      <c r="AJ317" t="s">
        <v>4826</v>
      </c>
      <c r="AK317" s="104">
        <v>46113.538194444445</v>
      </c>
      <c r="AL317">
        <v>1234495</v>
      </c>
      <c r="AM317" t="s">
        <v>4728</v>
      </c>
      <c r="AN317" t="s">
        <v>4790</v>
      </c>
      <c r="AO317" t="s">
        <v>13</v>
      </c>
      <c r="AP317" t="s">
        <v>4731</v>
      </c>
      <c r="AR317" t="s">
        <v>6099</v>
      </c>
      <c r="AT317" t="s">
        <v>1078</v>
      </c>
      <c r="AX317" t="s">
        <v>4753</v>
      </c>
      <c r="AY317" s="104">
        <v>46113.446527777778</v>
      </c>
      <c r="AZ317">
        <v>823013</v>
      </c>
      <c r="BA317" t="s">
        <v>4761</v>
      </c>
      <c r="BB317" t="s">
        <v>5989</v>
      </c>
      <c r="BF317" t="s">
        <v>5942</v>
      </c>
      <c r="BH317" t="s">
        <v>2600</v>
      </c>
      <c r="BL317" t="s">
        <v>5096</v>
      </c>
      <c r="BM317" s="104">
        <v>46113.660416666666</v>
      </c>
      <c r="BN317">
        <v>695331</v>
      </c>
      <c r="BO317" t="s">
        <v>4761</v>
      </c>
      <c r="BP317" t="s">
        <v>5592</v>
      </c>
      <c r="BT317" t="s">
        <v>5920</v>
      </c>
    </row>
    <row r="318" spans="17:72" x14ac:dyDescent="0.25">
      <c r="Q318" t="s">
        <v>2397</v>
      </c>
      <c r="R318" t="s">
        <v>223</v>
      </c>
      <c r="V318" t="s">
        <v>5018</v>
      </c>
      <c r="W318" s="104">
        <v>46113.636805555558</v>
      </c>
      <c r="X318">
        <v>829087</v>
      </c>
      <c r="Y318" t="s">
        <v>4728</v>
      </c>
      <c r="Z318" t="s">
        <v>42</v>
      </c>
      <c r="AA318" t="s">
        <v>54</v>
      </c>
      <c r="AD318" t="s">
        <v>5019</v>
      </c>
      <c r="AF318" t="s">
        <v>2510</v>
      </c>
      <c r="AJ318" t="s">
        <v>4921</v>
      </c>
      <c r="AK318" s="104">
        <v>46113.538194444445</v>
      </c>
      <c r="AL318">
        <v>508664</v>
      </c>
      <c r="AM318" t="s">
        <v>4761</v>
      </c>
      <c r="AN318" t="s">
        <v>13</v>
      </c>
      <c r="AR318" t="s">
        <v>5966</v>
      </c>
      <c r="AT318" t="s">
        <v>220</v>
      </c>
      <c r="AX318" t="s">
        <v>5526</v>
      </c>
      <c r="AY318" s="104">
        <v>46113.446527777778</v>
      </c>
      <c r="AZ318">
        <v>234285</v>
      </c>
      <c r="BA318" t="s">
        <v>4728</v>
      </c>
      <c r="BB318" t="s">
        <v>5989</v>
      </c>
      <c r="BF318" t="s">
        <v>5950</v>
      </c>
      <c r="BH318" t="s">
        <v>256</v>
      </c>
      <c r="BL318" t="s">
        <v>4839</v>
      </c>
      <c r="BM318" s="104">
        <v>46113.662499999999</v>
      </c>
      <c r="BN318">
        <v>862591</v>
      </c>
      <c r="BO318" t="s">
        <v>4761</v>
      </c>
      <c r="BP318" t="s">
        <v>5592</v>
      </c>
      <c r="BT318" t="s">
        <v>5966</v>
      </c>
    </row>
    <row r="319" spans="17:72" x14ac:dyDescent="0.25">
      <c r="Q319" t="s">
        <v>5020</v>
      </c>
      <c r="R319" t="s">
        <v>84</v>
      </c>
      <c r="V319" t="s">
        <v>5021</v>
      </c>
      <c r="W319" s="104">
        <v>46113.637499999997</v>
      </c>
      <c r="X319">
        <v>610692</v>
      </c>
      <c r="Y319" t="s">
        <v>4728</v>
      </c>
      <c r="Z319" t="s">
        <v>42</v>
      </c>
      <c r="AA319" t="s">
        <v>54</v>
      </c>
      <c r="AD319" t="s">
        <v>4785</v>
      </c>
      <c r="AF319" t="s">
        <v>6100</v>
      </c>
      <c r="AG319" t="s">
        <v>76</v>
      </c>
      <c r="AJ319" t="s">
        <v>4961</v>
      </c>
      <c r="AK319" s="104">
        <v>46113.538888888892</v>
      </c>
      <c r="AL319">
        <v>1665493</v>
      </c>
      <c r="AM319" t="s">
        <v>4728</v>
      </c>
      <c r="AN319" t="s">
        <v>42</v>
      </c>
      <c r="AO319" t="s">
        <v>13</v>
      </c>
      <c r="AR319" t="s">
        <v>6101</v>
      </c>
      <c r="AT319" t="s">
        <v>516</v>
      </c>
      <c r="AX319" t="s">
        <v>4775</v>
      </c>
      <c r="AY319" s="104">
        <v>46113.446527777778</v>
      </c>
      <c r="AZ319">
        <v>216671</v>
      </c>
      <c r="BA319" t="s">
        <v>4761</v>
      </c>
      <c r="BB319" t="s">
        <v>5989</v>
      </c>
      <c r="BF319" t="s">
        <v>5925</v>
      </c>
      <c r="BH319" t="s">
        <v>235</v>
      </c>
      <c r="BI319" t="s">
        <v>264</v>
      </c>
      <c r="BJ319" t="s">
        <v>2197</v>
      </c>
      <c r="BL319" t="s">
        <v>4865</v>
      </c>
      <c r="BM319" s="104">
        <v>46113.663888888892</v>
      </c>
      <c r="BN319">
        <v>731697</v>
      </c>
      <c r="BO319" t="s">
        <v>4728</v>
      </c>
      <c r="BP319" t="s">
        <v>5592</v>
      </c>
      <c r="BQ319" t="s">
        <v>4731</v>
      </c>
      <c r="BT319" t="s">
        <v>8131</v>
      </c>
    </row>
    <row r="320" spans="17:72" x14ac:dyDescent="0.25">
      <c r="Q320" t="s">
        <v>84</v>
      </c>
      <c r="R320" t="s">
        <v>2197</v>
      </c>
      <c r="V320" t="s">
        <v>4989</v>
      </c>
      <c r="W320" s="104">
        <v>46113.638888888891</v>
      </c>
      <c r="X320">
        <v>740057</v>
      </c>
      <c r="Y320" t="s">
        <v>4728</v>
      </c>
      <c r="Z320" t="s">
        <v>54</v>
      </c>
      <c r="AA320" t="s">
        <v>4731</v>
      </c>
      <c r="AD320" t="s">
        <v>4748</v>
      </c>
      <c r="AF320" t="s">
        <v>1655</v>
      </c>
      <c r="AG320" t="s">
        <v>868</v>
      </c>
      <c r="AJ320" t="s">
        <v>5101</v>
      </c>
      <c r="AK320" s="104">
        <v>46113.538888888892</v>
      </c>
      <c r="AL320">
        <v>1595346</v>
      </c>
      <c r="AM320" t="s">
        <v>4761</v>
      </c>
      <c r="AN320" t="s">
        <v>42</v>
      </c>
      <c r="AO320" t="s">
        <v>13</v>
      </c>
      <c r="AR320" t="s">
        <v>5944</v>
      </c>
      <c r="AT320" t="s">
        <v>1124</v>
      </c>
      <c r="AX320" t="s">
        <v>6931</v>
      </c>
      <c r="AY320" s="104">
        <v>46113.446527777778</v>
      </c>
      <c r="AZ320">
        <v>160679</v>
      </c>
      <c r="BA320" t="s">
        <v>4728</v>
      </c>
      <c r="BB320" t="s">
        <v>5989</v>
      </c>
      <c r="BF320" t="s">
        <v>5918</v>
      </c>
      <c r="BH320" t="s">
        <v>1507</v>
      </c>
      <c r="BL320" t="s">
        <v>4776</v>
      </c>
      <c r="BM320" s="104">
        <v>46113.665972222225</v>
      </c>
      <c r="BN320">
        <v>657424</v>
      </c>
      <c r="BO320" t="s">
        <v>4761</v>
      </c>
      <c r="BP320" t="s">
        <v>5592</v>
      </c>
      <c r="BT320" t="s">
        <v>5966</v>
      </c>
    </row>
    <row r="321" spans="17:72" x14ac:dyDescent="0.25">
      <c r="Q321" t="s">
        <v>84</v>
      </c>
      <c r="V321" t="s">
        <v>4836</v>
      </c>
      <c r="W321" s="104">
        <v>46113.63958333333</v>
      </c>
      <c r="X321">
        <v>136553</v>
      </c>
      <c r="Y321" t="s">
        <v>4728</v>
      </c>
      <c r="Z321" t="s">
        <v>54</v>
      </c>
      <c r="AD321" t="s">
        <v>4736</v>
      </c>
      <c r="AF321" t="s">
        <v>2600</v>
      </c>
      <c r="AJ321" t="s">
        <v>4877</v>
      </c>
      <c r="AK321" s="104">
        <v>46113.539583333331</v>
      </c>
      <c r="AL321">
        <v>284473</v>
      </c>
      <c r="AM321" t="s">
        <v>4728</v>
      </c>
      <c r="AN321" t="s">
        <v>13</v>
      </c>
      <c r="AR321" t="s">
        <v>5938</v>
      </c>
      <c r="AT321" t="s">
        <v>551</v>
      </c>
      <c r="AU321" t="s">
        <v>1292</v>
      </c>
      <c r="AX321" t="s">
        <v>4925</v>
      </c>
      <c r="AY321" s="104">
        <v>46113.448611111111</v>
      </c>
      <c r="AZ321">
        <v>827167</v>
      </c>
      <c r="BA321" t="s">
        <v>4728</v>
      </c>
      <c r="BB321" t="s">
        <v>5989</v>
      </c>
      <c r="BF321" t="s">
        <v>5942</v>
      </c>
      <c r="BH321" t="s">
        <v>1284</v>
      </c>
      <c r="BL321" t="s">
        <v>6315</v>
      </c>
      <c r="BM321" s="104">
        <v>46113.667361111111</v>
      </c>
      <c r="BN321">
        <v>306404</v>
      </c>
      <c r="BO321" t="s">
        <v>4728</v>
      </c>
      <c r="BP321" t="s">
        <v>5592</v>
      </c>
      <c r="BT321" t="s">
        <v>4781</v>
      </c>
    </row>
    <row r="322" spans="17:72" x14ac:dyDescent="0.25">
      <c r="Q322" t="s">
        <v>73</v>
      </c>
      <c r="V322" t="s">
        <v>5022</v>
      </c>
      <c r="W322" s="104">
        <v>46113.640972222223</v>
      </c>
      <c r="X322">
        <v>541174</v>
      </c>
      <c r="Y322" t="s">
        <v>4728</v>
      </c>
      <c r="Z322" t="s">
        <v>54</v>
      </c>
      <c r="AD322" t="s">
        <v>4739</v>
      </c>
      <c r="AF322" t="s">
        <v>1148</v>
      </c>
      <c r="AG322" t="s">
        <v>2373</v>
      </c>
      <c r="AJ322" t="s">
        <v>5061</v>
      </c>
      <c r="AK322" s="104">
        <v>46113.539583333331</v>
      </c>
      <c r="AL322">
        <v>6050108</v>
      </c>
      <c r="AM322" t="s">
        <v>4761</v>
      </c>
      <c r="AN322" t="s">
        <v>42</v>
      </c>
      <c r="AO322" t="s">
        <v>13</v>
      </c>
      <c r="AR322" t="s">
        <v>6102</v>
      </c>
      <c r="AT322" t="s">
        <v>2559</v>
      </c>
      <c r="AX322" t="s">
        <v>4850</v>
      </c>
      <c r="AY322" s="104">
        <v>46113.448611111111</v>
      </c>
      <c r="AZ322">
        <v>174260</v>
      </c>
      <c r="BA322" t="s">
        <v>4761</v>
      </c>
      <c r="BB322" t="s">
        <v>5989</v>
      </c>
      <c r="BF322" t="s">
        <v>5918</v>
      </c>
      <c r="BH322" t="s">
        <v>2600</v>
      </c>
      <c r="BI322" t="s">
        <v>264</v>
      </c>
      <c r="BJ322" t="s">
        <v>1688</v>
      </c>
      <c r="BL322" t="s">
        <v>4938</v>
      </c>
      <c r="BM322" s="104">
        <v>46113.667361111111</v>
      </c>
      <c r="BN322">
        <v>1408966</v>
      </c>
      <c r="BO322" t="s">
        <v>4728</v>
      </c>
      <c r="BP322" t="s">
        <v>5592</v>
      </c>
      <c r="BQ322" t="s">
        <v>4731</v>
      </c>
      <c r="BT322" t="s">
        <v>8132</v>
      </c>
    </row>
    <row r="323" spans="17:72" x14ac:dyDescent="0.25">
      <c r="Q323" t="s">
        <v>77</v>
      </c>
      <c r="V323" t="s">
        <v>4895</v>
      </c>
      <c r="W323" s="104">
        <v>46113.640972222223</v>
      </c>
      <c r="X323">
        <v>354182</v>
      </c>
      <c r="Y323" t="s">
        <v>4728</v>
      </c>
      <c r="Z323" t="s">
        <v>54</v>
      </c>
      <c r="AD323" t="s">
        <v>4777</v>
      </c>
      <c r="AF323" t="s">
        <v>5357</v>
      </c>
      <c r="AG323" t="s">
        <v>71</v>
      </c>
      <c r="AJ323" t="s">
        <v>4783</v>
      </c>
      <c r="AK323" s="104">
        <v>46113.539583333331</v>
      </c>
      <c r="AL323">
        <v>1351275</v>
      </c>
      <c r="AM323" t="s">
        <v>4728</v>
      </c>
      <c r="AN323" t="s">
        <v>42</v>
      </c>
      <c r="AO323" t="s">
        <v>13</v>
      </c>
      <c r="AR323" t="s">
        <v>6103</v>
      </c>
      <c r="AT323" t="s">
        <v>232</v>
      </c>
      <c r="AX323" t="s">
        <v>4903</v>
      </c>
      <c r="AY323" s="104">
        <v>46113.448611111111</v>
      </c>
      <c r="AZ323">
        <v>386319</v>
      </c>
      <c r="BA323" t="s">
        <v>4728</v>
      </c>
      <c r="BB323" t="s">
        <v>5989</v>
      </c>
      <c r="BF323" t="s">
        <v>5931</v>
      </c>
      <c r="BH323" t="s">
        <v>496</v>
      </c>
      <c r="BL323" t="s">
        <v>6341</v>
      </c>
      <c r="BM323" s="104">
        <v>46113.668055555558</v>
      </c>
      <c r="BN323">
        <v>840284</v>
      </c>
      <c r="BO323" t="s">
        <v>4728</v>
      </c>
      <c r="BP323" t="s">
        <v>5592</v>
      </c>
      <c r="BT323" t="s">
        <v>6069</v>
      </c>
    </row>
    <row r="324" spans="17:72" x14ac:dyDescent="0.25">
      <c r="Q324" t="s">
        <v>84</v>
      </c>
      <c r="R324" t="s">
        <v>264</v>
      </c>
      <c r="S324" t="s">
        <v>1688</v>
      </c>
      <c r="V324" t="s">
        <v>5023</v>
      </c>
      <c r="W324" s="104">
        <v>46113.64166666667</v>
      </c>
      <c r="X324">
        <v>777959</v>
      </c>
      <c r="Y324" t="s">
        <v>4728</v>
      </c>
      <c r="Z324" t="s">
        <v>54</v>
      </c>
      <c r="AA324" t="s">
        <v>4731</v>
      </c>
      <c r="AD324" t="s">
        <v>5024</v>
      </c>
      <c r="AF324" t="s">
        <v>1507</v>
      </c>
      <c r="AJ324" t="s">
        <v>4877</v>
      </c>
      <c r="AK324" s="104">
        <v>46113.540277777778</v>
      </c>
      <c r="AL324">
        <v>78283</v>
      </c>
      <c r="AM324" t="s">
        <v>4728</v>
      </c>
      <c r="AN324" t="s">
        <v>13</v>
      </c>
      <c r="AR324" t="s">
        <v>5942</v>
      </c>
      <c r="AT324" t="s">
        <v>2383</v>
      </c>
      <c r="AX324" t="s">
        <v>4925</v>
      </c>
      <c r="AY324" s="104">
        <v>46113.448611111111</v>
      </c>
      <c r="AZ324">
        <v>2707851</v>
      </c>
      <c r="BA324" t="s">
        <v>4761</v>
      </c>
      <c r="BB324" t="s">
        <v>5989</v>
      </c>
      <c r="BF324" t="s">
        <v>5966</v>
      </c>
      <c r="BH324" t="s">
        <v>2510</v>
      </c>
      <c r="BL324" t="s">
        <v>5096</v>
      </c>
      <c r="BM324" s="104">
        <v>46113.668055555558</v>
      </c>
      <c r="BN324">
        <v>280354</v>
      </c>
      <c r="BO324" t="s">
        <v>4728</v>
      </c>
      <c r="BP324" t="s">
        <v>5592</v>
      </c>
      <c r="BT324" t="s">
        <v>5931</v>
      </c>
    </row>
    <row r="325" spans="17:72" x14ac:dyDescent="0.25">
      <c r="Q325" t="s">
        <v>80</v>
      </c>
      <c r="V325" t="s">
        <v>4995</v>
      </c>
      <c r="W325" s="104">
        <v>46113.642361111109</v>
      </c>
      <c r="X325">
        <v>85796</v>
      </c>
      <c r="Y325" t="s">
        <v>4728</v>
      </c>
      <c r="Z325" t="s">
        <v>54</v>
      </c>
      <c r="AD325" t="s">
        <v>4756</v>
      </c>
      <c r="AF325" t="s">
        <v>1176</v>
      </c>
      <c r="AG325" t="s">
        <v>551</v>
      </c>
      <c r="AH325" t="s">
        <v>2345</v>
      </c>
      <c r="AJ325" t="s">
        <v>5256</v>
      </c>
      <c r="AK325" s="104">
        <v>46113.540972222225</v>
      </c>
      <c r="AL325">
        <v>838193</v>
      </c>
      <c r="AM325" t="s">
        <v>4728</v>
      </c>
      <c r="AN325" t="s">
        <v>42</v>
      </c>
      <c r="AO325" t="s">
        <v>13</v>
      </c>
      <c r="AP325" t="s">
        <v>4731</v>
      </c>
      <c r="AR325" t="s">
        <v>6104</v>
      </c>
      <c r="AT325" t="s">
        <v>1945</v>
      </c>
      <c r="AX325" t="s">
        <v>6823</v>
      </c>
      <c r="AY325" s="104">
        <v>46113.448611111111</v>
      </c>
      <c r="AZ325">
        <v>467946</v>
      </c>
      <c r="BA325" t="s">
        <v>4761</v>
      </c>
      <c r="BB325" t="s">
        <v>5989</v>
      </c>
      <c r="BF325" t="s">
        <v>5934</v>
      </c>
      <c r="BH325" t="s">
        <v>1481</v>
      </c>
      <c r="BL325" t="s">
        <v>5096</v>
      </c>
      <c r="BM325" s="104">
        <v>46113.668749999997</v>
      </c>
      <c r="BN325">
        <v>410570</v>
      </c>
      <c r="BO325" t="s">
        <v>4728</v>
      </c>
      <c r="BP325" t="s">
        <v>5592</v>
      </c>
      <c r="BT325" t="s">
        <v>5920</v>
      </c>
    </row>
    <row r="326" spans="17:72" x14ac:dyDescent="0.25">
      <c r="Q326" t="s">
        <v>79</v>
      </c>
      <c r="V326" t="s">
        <v>4995</v>
      </c>
      <c r="W326" s="104">
        <v>46113.643055555556</v>
      </c>
      <c r="X326">
        <v>277544</v>
      </c>
      <c r="Y326" t="s">
        <v>4728</v>
      </c>
      <c r="Z326" t="s">
        <v>54</v>
      </c>
      <c r="AD326" t="s">
        <v>4736</v>
      </c>
      <c r="AF326" t="s">
        <v>2197</v>
      </c>
      <c r="AJ326" t="s">
        <v>6105</v>
      </c>
      <c r="AK326" s="104">
        <v>46113.542361111111</v>
      </c>
      <c r="AL326">
        <v>208555</v>
      </c>
      <c r="AM326" t="s">
        <v>4728</v>
      </c>
      <c r="AN326" t="s">
        <v>13</v>
      </c>
      <c r="AR326" t="s">
        <v>5948</v>
      </c>
      <c r="AT326" t="s">
        <v>2403</v>
      </c>
      <c r="AX326" t="s">
        <v>7129</v>
      </c>
      <c r="AY326" s="104">
        <v>46113.448611111111</v>
      </c>
      <c r="AZ326">
        <v>1036048</v>
      </c>
      <c r="BA326" t="s">
        <v>4761</v>
      </c>
      <c r="BB326" t="s">
        <v>5989</v>
      </c>
      <c r="BF326" t="s">
        <v>5966</v>
      </c>
      <c r="BH326" t="s">
        <v>214</v>
      </c>
      <c r="BL326" t="s">
        <v>8133</v>
      </c>
      <c r="BM326" s="104">
        <v>46113.670138888891</v>
      </c>
      <c r="BN326">
        <v>650565</v>
      </c>
      <c r="BO326" t="s">
        <v>4728</v>
      </c>
      <c r="BP326" t="s">
        <v>5592</v>
      </c>
      <c r="BT326" t="s">
        <v>5924</v>
      </c>
    </row>
    <row r="327" spans="17:72" x14ac:dyDescent="0.25">
      <c r="Q327" t="s">
        <v>80</v>
      </c>
      <c r="V327" t="s">
        <v>5025</v>
      </c>
      <c r="W327" s="104">
        <v>46113.643750000003</v>
      </c>
      <c r="X327">
        <v>429292</v>
      </c>
      <c r="Y327" t="s">
        <v>4728</v>
      </c>
      <c r="Z327" t="s">
        <v>54</v>
      </c>
      <c r="AD327" t="s">
        <v>4739</v>
      </c>
      <c r="AF327" t="s">
        <v>496</v>
      </c>
      <c r="AJ327" t="s">
        <v>5577</v>
      </c>
      <c r="AK327" s="104">
        <v>46113.542361111111</v>
      </c>
      <c r="AL327">
        <v>361089</v>
      </c>
      <c r="AM327" t="s">
        <v>4728</v>
      </c>
      <c r="AN327" t="s">
        <v>13</v>
      </c>
      <c r="AR327" t="s">
        <v>5931</v>
      </c>
      <c r="AT327" t="s">
        <v>1292</v>
      </c>
      <c r="AU327" t="s">
        <v>1891</v>
      </c>
      <c r="AX327" t="s">
        <v>4770</v>
      </c>
      <c r="AY327" s="104">
        <v>46113.448611111111</v>
      </c>
      <c r="AZ327">
        <v>959079</v>
      </c>
      <c r="BA327" t="s">
        <v>4728</v>
      </c>
      <c r="BB327" t="s">
        <v>5989</v>
      </c>
      <c r="BC327" t="s">
        <v>4731</v>
      </c>
      <c r="BF327" t="s">
        <v>7037</v>
      </c>
      <c r="BH327" t="s">
        <v>2561</v>
      </c>
      <c r="BL327" t="s">
        <v>6315</v>
      </c>
      <c r="BM327" s="104">
        <v>46113.67083333333</v>
      </c>
      <c r="BN327">
        <v>331856</v>
      </c>
      <c r="BO327" t="s">
        <v>4728</v>
      </c>
      <c r="BP327" t="s">
        <v>5592</v>
      </c>
      <c r="BT327" t="s">
        <v>5931</v>
      </c>
    </row>
    <row r="328" spans="17:72" x14ac:dyDescent="0.25">
      <c r="Q328" t="s">
        <v>205</v>
      </c>
      <c r="V328" t="s">
        <v>5026</v>
      </c>
      <c r="W328" s="104">
        <v>46113.643750000003</v>
      </c>
      <c r="X328">
        <v>289684</v>
      </c>
      <c r="Y328" t="s">
        <v>4728</v>
      </c>
      <c r="Z328" t="s">
        <v>54</v>
      </c>
      <c r="AD328" t="s">
        <v>4752</v>
      </c>
      <c r="AF328" t="s">
        <v>2510</v>
      </c>
      <c r="AJ328" t="s">
        <v>5096</v>
      </c>
      <c r="AK328" s="104">
        <v>46113.542361111111</v>
      </c>
      <c r="AL328">
        <v>1111987</v>
      </c>
      <c r="AM328" t="s">
        <v>4761</v>
      </c>
      <c r="AN328" t="s">
        <v>13</v>
      </c>
      <c r="AR328" t="s">
        <v>5966</v>
      </c>
      <c r="AT328" t="s">
        <v>76</v>
      </c>
      <c r="AX328" t="s">
        <v>4840</v>
      </c>
      <c r="AY328" s="104">
        <v>46113.45</v>
      </c>
      <c r="AZ328">
        <v>753290</v>
      </c>
      <c r="BA328" t="s">
        <v>4728</v>
      </c>
      <c r="BB328" t="s">
        <v>5989</v>
      </c>
      <c r="BF328" t="s">
        <v>5931</v>
      </c>
      <c r="BH328" t="s">
        <v>205</v>
      </c>
      <c r="BI328" t="s">
        <v>264</v>
      </c>
      <c r="BJ328" t="s">
        <v>220</v>
      </c>
      <c r="BL328" t="s">
        <v>5086</v>
      </c>
      <c r="BM328" s="104">
        <v>46113.67291666667</v>
      </c>
      <c r="BN328">
        <v>534661</v>
      </c>
      <c r="BO328" t="s">
        <v>4761</v>
      </c>
      <c r="BP328" t="s">
        <v>5592</v>
      </c>
      <c r="BQ328" t="s">
        <v>4731</v>
      </c>
      <c r="BT328" t="s">
        <v>7275</v>
      </c>
    </row>
    <row r="329" spans="17:72" x14ac:dyDescent="0.25">
      <c r="Q329" t="s">
        <v>81</v>
      </c>
      <c r="V329" t="s">
        <v>4890</v>
      </c>
      <c r="W329" s="104">
        <v>46113.643750000003</v>
      </c>
      <c r="X329">
        <v>271061</v>
      </c>
      <c r="Y329" t="s">
        <v>4728</v>
      </c>
      <c r="Z329" t="s">
        <v>54</v>
      </c>
      <c r="AD329" t="s">
        <v>4772</v>
      </c>
      <c r="AF329" t="s">
        <v>512</v>
      </c>
      <c r="AG329" t="s">
        <v>2373</v>
      </c>
      <c r="AJ329" t="s">
        <v>5599</v>
      </c>
      <c r="AK329" s="104">
        <v>46113.542361111111</v>
      </c>
      <c r="AL329">
        <v>518737</v>
      </c>
      <c r="AM329" t="s">
        <v>4728</v>
      </c>
      <c r="AN329" t="s">
        <v>42</v>
      </c>
      <c r="AO329" t="s">
        <v>13</v>
      </c>
      <c r="AR329" t="s">
        <v>5741</v>
      </c>
      <c r="AT329" t="s">
        <v>1124</v>
      </c>
      <c r="AU329" t="s">
        <v>264</v>
      </c>
      <c r="AV329" t="s">
        <v>220</v>
      </c>
      <c r="AX329" t="s">
        <v>4865</v>
      </c>
      <c r="AY329" s="104">
        <v>46113.45</v>
      </c>
      <c r="AZ329">
        <v>1512008</v>
      </c>
      <c r="BA329" t="s">
        <v>4761</v>
      </c>
      <c r="BB329" t="s">
        <v>5989</v>
      </c>
      <c r="BC329" t="s">
        <v>4731</v>
      </c>
      <c r="BF329" t="s">
        <v>7130</v>
      </c>
      <c r="BH329" t="s">
        <v>1507</v>
      </c>
      <c r="BL329" t="s">
        <v>4865</v>
      </c>
      <c r="BM329" s="104">
        <v>46113.674305555556</v>
      </c>
      <c r="BN329">
        <v>919364</v>
      </c>
      <c r="BO329" t="s">
        <v>4761</v>
      </c>
      <c r="BP329" t="s">
        <v>5592</v>
      </c>
      <c r="BT329" t="s">
        <v>5966</v>
      </c>
    </row>
    <row r="330" spans="17:72" x14ac:dyDescent="0.25">
      <c r="Q330" t="s">
        <v>77</v>
      </c>
      <c r="V330" t="s">
        <v>5027</v>
      </c>
      <c r="W330" s="104">
        <v>46113.645138888889</v>
      </c>
      <c r="X330">
        <v>150604</v>
      </c>
      <c r="Y330" t="s">
        <v>4728</v>
      </c>
      <c r="Z330" t="s">
        <v>54</v>
      </c>
      <c r="AD330" t="s">
        <v>4736</v>
      </c>
      <c r="AF330" t="s">
        <v>2600</v>
      </c>
      <c r="AJ330" t="s">
        <v>6106</v>
      </c>
      <c r="AK330" s="104">
        <v>46113.543749999997</v>
      </c>
      <c r="AL330">
        <v>87613</v>
      </c>
      <c r="AM330" t="s">
        <v>4728</v>
      </c>
      <c r="AN330" t="s">
        <v>13</v>
      </c>
      <c r="AR330" t="s">
        <v>5918</v>
      </c>
      <c r="AT330" t="s">
        <v>516</v>
      </c>
      <c r="AX330" t="s">
        <v>5012</v>
      </c>
      <c r="AY330" s="104">
        <v>46113.450694444444</v>
      </c>
      <c r="AZ330">
        <v>1309788</v>
      </c>
      <c r="BA330" t="s">
        <v>4728</v>
      </c>
      <c r="BB330" t="s">
        <v>5989</v>
      </c>
      <c r="BF330" t="s">
        <v>5918</v>
      </c>
      <c r="BH330" t="s">
        <v>2600</v>
      </c>
      <c r="BL330" t="s">
        <v>6315</v>
      </c>
      <c r="BM330" s="104">
        <v>46113.674305555556</v>
      </c>
      <c r="BN330">
        <v>149972</v>
      </c>
      <c r="BO330" t="s">
        <v>4728</v>
      </c>
      <c r="BP330" t="s">
        <v>5592</v>
      </c>
      <c r="BT330" t="s">
        <v>5925</v>
      </c>
    </row>
    <row r="331" spans="17:72" x14ac:dyDescent="0.25">
      <c r="Q331" t="s">
        <v>232</v>
      </c>
      <c r="V331" t="s">
        <v>5028</v>
      </c>
      <c r="W331" s="104">
        <v>46113.645138888889</v>
      </c>
      <c r="X331">
        <v>633353</v>
      </c>
      <c r="Y331" t="s">
        <v>4728</v>
      </c>
      <c r="Z331" t="s">
        <v>54</v>
      </c>
      <c r="AD331" t="s">
        <v>4756</v>
      </c>
      <c r="AF331" t="s">
        <v>214</v>
      </c>
      <c r="AJ331" t="s">
        <v>5222</v>
      </c>
      <c r="AK331" s="104">
        <v>46113.543749999997</v>
      </c>
      <c r="AL331">
        <v>162582</v>
      </c>
      <c r="AM331" t="s">
        <v>4728</v>
      </c>
      <c r="AN331" t="s">
        <v>13</v>
      </c>
      <c r="AR331" t="s">
        <v>5948</v>
      </c>
      <c r="AT331" t="s">
        <v>2559</v>
      </c>
      <c r="AX331" t="s">
        <v>4850</v>
      </c>
      <c r="AY331" s="104">
        <v>46113.450694444444</v>
      </c>
      <c r="AZ331">
        <v>384435</v>
      </c>
      <c r="BA331" t="s">
        <v>4761</v>
      </c>
      <c r="BB331" t="s">
        <v>5989</v>
      </c>
      <c r="BF331" t="s">
        <v>5966</v>
      </c>
      <c r="BH331" t="s">
        <v>241</v>
      </c>
      <c r="BL331" t="s">
        <v>8125</v>
      </c>
      <c r="BM331" s="104">
        <v>46113.674305555556</v>
      </c>
      <c r="BN331">
        <v>391906</v>
      </c>
      <c r="BO331" t="s">
        <v>4761</v>
      </c>
      <c r="BP331" t="s">
        <v>5592</v>
      </c>
      <c r="BT331" t="s">
        <v>5920</v>
      </c>
    </row>
    <row r="332" spans="17:72" x14ac:dyDescent="0.25">
      <c r="Q332" t="s">
        <v>5029</v>
      </c>
      <c r="R332" t="s">
        <v>84</v>
      </c>
      <c r="V332" t="s">
        <v>5030</v>
      </c>
      <c r="W332" s="104">
        <v>46113.646527777775</v>
      </c>
      <c r="X332">
        <v>388648</v>
      </c>
      <c r="Y332" t="s">
        <v>4761</v>
      </c>
      <c r="Z332" t="s">
        <v>42</v>
      </c>
      <c r="AA332" t="s">
        <v>54</v>
      </c>
      <c r="AD332" t="s">
        <v>4785</v>
      </c>
      <c r="AF332" t="s">
        <v>1456</v>
      </c>
      <c r="AG332" t="s">
        <v>2407</v>
      </c>
      <c r="AJ332" t="s">
        <v>5846</v>
      </c>
      <c r="AK332" s="104">
        <v>46113.544444444444</v>
      </c>
      <c r="AL332">
        <v>1122702</v>
      </c>
      <c r="AM332" t="s">
        <v>4728</v>
      </c>
      <c r="AN332" t="s">
        <v>42</v>
      </c>
      <c r="AO332" t="s">
        <v>13</v>
      </c>
      <c r="AR332" t="s">
        <v>6107</v>
      </c>
      <c r="AT332" t="s">
        <v>220</v>
      </c>
      <c r="AX332" t="s">
        <v>4877</v>
      </c>
      <c r="AY332" s="104">
        <v>46113.450694444444</v>
      </c>
      <c r="AZ332">
        <v>1253971</v>
      </c>
      <c r="BA332" t="s">
        <v>4761</v>
      </c>
      <c r="BB332" t="s">
        <v>5989</v>
      </c>
      <c r="BF332" t="s">
        <v>5966</v>
      </c>
      <c r="BH332" t="s">
        <v>205</v>
      </c>
      <c r="BL332" t="s">
        <v>6315</v>
      </c>
      <c r="BM332" s="104">
        <v>46113.675694444442</v>
      </c>
      <c r="BN332">
        <v>78656</v>
      </c>
      <c r="BO332" t="s">
        <v>4728</v>
      </c>
      <c r="BP332" t="s">
        <v>5592</v>
      </c>
      <c r="BT332" t="s">
        <v>5925</v>
      </c>
    </row>
    <row r="333" spans="17:72" x14ac:dyDescent="0.25">
      <c r="Q333" t="s">
        <v>81</v>
      </c>
      <c r="R333" t="s">
        <v>2197</v>
      </c>
      <c r="V333" t="s">
        <v>4839</v>
      </c>
      <c r="W333" s="104">
        <v>46113.648611111108</v>
      </c>
      <c r="X333">
        <v>851619</v>
      </c>
      <c r="Y333" t="s">
        <v>4728</v>
      </c>
      <c r="Z333" t="s">
        <v>54</v>
      </c>
      <c r="AA333" t="s">
        <v>4731</v>
      </c>
      <c r="AD333" t="s">
        <v>5031</v>
      </c>
      <c r="AF333" t="s">
        <v>2600</v>
      </c>
      <c r="AJ333" t="s">
        <v>5407</v>
      </c>
      <c r="AK333" s="104">
        <v>46113.544444444444</v>
      </c>
      <c r="AL333">
        <v>578913</v>
      </c>
      <c r="AM333" t="s">
        <v>4728</v>
      </c>
      <c r="AN333" t="s">
        <v>13</v>
      </c>
      <c r="AR333" t="s">
        <v>5931</v>
      </c>
      <c r="AT333" t="s">
        <v>80</v>
      </c>
      <c r="AX333" t="s">
        <v>4949</v>
      </c>
      <c r="AY333" s="104">
        <v>46113.450694444444</v>
      </c>
      <c r="AZ333">
        <v>800725</v>
      </c>
      <c r="BA333" t="s">
        <v>4728</v>
      </c>
      <c r="BB333" t="s">
        <v>5989</v>
      </c>
      <c r="BF333" t="s">
        <v>5931</v>
      </c>
      <c r="BH333" t="s">
        <v>250</v>
      </c>
      <c r="BL333" t="s">
        <v>6035</v>
      </c>
      <c r="BM333" s="104">
        <v>46113.675694444442</v>
      </c>
      <c r="BN333">
        <v>386862</v>
      </c>
      <c r="BO333" t="s">
        <v>4728</v>
      </c>
      <c r="BP333" t="s">
        <v>5592</v>
      </c>
      <c r="BT333" t="s">
        <v>5931</v>
      </c>
    </row>
    <row r="334" spans="17:72" x14ac:dyDescent="0.25">
      <c r="Q334" t="s">
        <v>808</v>
      </c>
      <c r="R334" t="s">
        <v>73</v>
      </c>
      <c r="S334" t="s">
        <v>235</v>
      </c>
      <c r="V334" t="s">
        <v>5032</v>
      </c>
      <c r="W334" s="104">
        <v>46113.649305555555</v>
      </c>
      <c r="X334">
        <v>1201269</v>
      </c>
      <c r="Y334" t="s">
        <v>4728</v>
      </c>
      <c r="Z334" t="s">
        <v>42</v>
      </c>
      <c r="AA334" t="s">
        <v>54</v>
      </c>
      <c r="AD334" t="s">
        <v>5033</v>
      </c>
      <c r="AF334" t="s">
        <v>2510</v>
      </c>
      <c r="AJ334" t="s">
        <v>6108</v>
      </c>
      <c r="AK334" s="104">
        <v>46113.545138888891</v>
      </c>
      <c r="AL334">
        <v>116800</v>
      </c>
      <c r="AM334" t="s">
        <v>4728</v>
      </c>
      <c r="AN334" t="s">
        <v>13</v>
      </c>
      <c r="AR334" t="s">
        <v>5934</v>
      </c>
      <c r="AT334" t="s">
        <v>1078</v>
      </c>
      <c r="AX334" t="s">
        <v>4836</v>
      </c>
      <c r="AY334" s="104">
        <v>46113.450694444444</v>
      </c>
      <c r="AZ334">
        <v>426652</v>
      </c>
      <c r="BA334" t="s">
        <v>4728</v>
      </c>
      <c r="BB334" t="s">
        <v>5989</v>
      </c>
      <c r="BF334" t="s">
        <v>4781</v>
      </c>
      <c r="BH334" t="s">
        <v>496</v>
      </c>
      <c r="BL334" t="s">
        <v>6275</v>
      </c>
      <c r="BM334" s="104">
        <v>46113.678472222222</v>
      </c>
      <c r="BN334">
        <v>731533</v>
      </c>
      <c r="BO334" t="s">
        <v>4728</v>
      </c>
      <c r="BP334" t="s">
        <v>5592</v>
      </c>
      <c r="BT334" t="s">
        <v>4781</v>
      </c>
    </row>
    <row r="335" spans="17:72" x14ac:dyDescent="0.25">
      <c r="Q335" t="s">
        <v>77</v>
      </c>
      <c r="V335" t="s">
        <v>5034</v>
      </c>
      <c r="W335" s="104">
        <v>46113.649305555555</v>
      </c>
      <c r="X335">
        <v>252059</v>
      </c>
      <c r="Y335" t="s">
        <v>4728</v>
      </c>
      <c r="Z335" t="s">
        <v>54</v>
      </c>
      <c r="AD335" t="s">
        <v>4739</v>
      </c>
      <c r="AF335" t="s">
        <v>1584</v>
      </c>
      <c r="AJ335" t="s">
        <v>4877</v>
      </c>
      <c r="AK335" s="104">
        <v>46113.545138888891</v>
      </c>
      <c r="AL335">
        <v>529034</v>
      </c>
      <c r="AM335" t="s">
        <v>4728</v>
      </c>
      <c r="AN335" t="s">
        <v>13</v>
      </c>
      <c r="AR335" t="s">
        <v>5918</v>
      </c>
      <c r="AT335" t="s">
        <v>1507</v>
      </c>
      <c r="AX335" t="s">
        <v>7131</v>
      </c>
      <c r="AY335" s="104">
        <v>46113.451388888891</v>
      </c>
      <c r="AZ335">
        <v>191833</v>
      </c>
      <c r="BA335" t="s">
        <v>4728</v>
      </c>
      <c r="BB335" t="s">
        <v>5989</v>
      </c>
      <c r="BF335" t="s">
        <v>5942</v>
      </c>
      <c r="BH335" t="s">
        <v>241</v>
      </c>
      <c r="BL335" t="s">
        <v>8134</v>
      </c>
      <c r="BM335" s="104">
        <v>46113.679166666669</v>
      </c>
      <c r="BN335">
        <v>211340</v>
      </c>
      <c r="BO335" t="s">
        <v>4728</v>
      </c>
      <c r="BP335" t="s">
        <v>5592</v>
      </c>
      <c r="BT335" t="s">
        <v>5920</v>
      </c>
    </row>
    <row r="336" spans="17:72" x14ac:dyDescent="0.25">
      <c r="Q336" t="s">
        <v>73</v>
      </c>
      <c r="V336" t="s">
        <v>4836</v>
      </c>
      <c r="W336" s="104">
        <v>46113.649305555555</v>
      </c>
      <c r="X336">
        <v>81264</v>
      </c>
      <c r="Y336" t="s">
        <v>4728</v>
      </c>
      <c r="Z336" t="s">
        <v>54</v>
      </c>
      <c r="AD336" t="s">
        <v>4756</v>
      </c>
      <c r="AF336" t="s">
        <v>2357</v>
      </c>
      <c r="AJ336" t="s">
        <v>5251</v>
      </c>
      <c r="AK336" s="104">
        <v>46113.54583333333</v>
      </c>
      <c r="AL336">
        <v>496191</v>
      </c>
      <c r="AM336" t="s">
        <v>4728</v>
      </c>
      <c r="AN336" t="s">
        <v>13</v>
      </c>
      <c r="AR336" t="s">
        <v>5924</v>
      </c>
      <c r="AT336" t="s">
        <v>836</v>
      </c>
      <c r="AX336" t="s">
        <v>6122</v>
      </c>
      <c r="AY336" s="104">
        <v>46113.45208333333</v>
      </c>
      <c r="AZ336">
        <v>560185</v>
      </c>
      <c r="BA336" t="s">
        <v>4728</v>
      </c>
      <c r="BB336" t="s">
        <v>5989</v>
      </c>
      <c r="BF336" t="s">
        <v>5931</v>
      </c>
      <c r="BH336" t="s">
        <v>1284</v>
      </c>
      <c r="BL336" t="s">
        <v>6470</v>
      </c>
      <c r="BM336" s="104">
        <v>46113.680555555555</v>
      </c>
      <c r="BN336">
        <v>1543444</v>
      </c>
      <c r="BO336" t="s">
        <v>4761</v>
      </c>
      <c r="BP336" t="s">
        <v>5592</v>
      </c>
      <c r="BT336" t="s">
        <v>5950</v>
      </c>
    </row>
    <row r="337" spans="17:72" x14ac:dyDescent="0.25">
      <c r="Q337" t="s">
        <v>205</v>
      </c>
      <c r="V337" t="s">
        <v>4836</v>
      </c>
      <c r="W337" s="104">
        <v>46113.65</v>
      </c>
      <c r="X337">
        <v>596338</v>
      </c>
      <c r="Y337" t="s">
        <v>4728</v>
      </c>
      <c r="Z337" t="s">
        <v>54</v>
      </c>
      <c r="AD337" t="s">
        <v>4734</v>
      </c>
      <c r="AF337" t="s">
        <v>1947</v>
      </c>
      <c r="AG337" t="s">
        <v>79</v>
      </c>
      <c r="AJ337" t="s">
        <v>6109</v>
      </c>
      <c r="AK337" s="104">
        <v>46113.54583333333</v>
      </c>
      <c r="AL337">
        <v>3894179</v>
      </c>
      <c r="AM337" t="s">
        <v>4728</v>
      </c>
      <c r="AN337" t="s">
        <v>42</v>
      </c>
      <c r="AO337" t="s">
        <v>13</v>
      </c>
      <c r="AR337" t="s">
        <v>6110</v>
      </c>
      <c r="AT337" t="s">
        <v>1945</v>
      </c>
      <c r="AX337" t="s">
        <v>5846</v>
      </c>
      <c r="AY337" s="104">
        <v>46113.452777777777</v>
      </c>
      <c r="AZ337">
        <v>230177</v>
      </c>
      <c r="BA337" t="s">
        <v>4728</v>
      </c>
      <c r="BB337" t="s">
        <v>5989</v>
      </c>
      <c r="BF337" t="s">
        <v>5918</v>
      </c>
      <c r="BH337" t="s">
        <v>76</v>
      </c>
      <c r="BL337" t="s">
        <v>4919</v>
      </c>
      <c r="BM337" s="104">
        <v>46113.681250000001</v>
      </c>
      <c r="BN337">
        <v>1219149</v>
      </c>
      <c r="BO337" t="s">
        <v>4728</v>
      </c>
      <c r="BP337" t="s">
        <v>5592</v>
      </c>
      <c r="BT337" t="s">
        <v>5920</v>
      </c>
    </row>
    <row r="338" spans="17:72" x14ac:dyDescent="0.25">
      <c r="Q338" t="s">
        <v>79</v>
      </c>
      <c r="V338" t="s">
        <v>5035</v>
      </c>
      <c r="W338" s="104">
        <v>46113.65</v>
      </c>
      <c r="X338">
        <v>418520</v>
      </c>
      <c r="Y338" t="s">
        <v>4761</v>
      </c>
      <c r="Z338" t="s">
        <v>54</v>
      </c>
      <c r="AD338" t="s">
        <v>4756</v>
      </c>
      <c r="AF338" t="s">
        <v>573</v>
      </c>
      <c r="AG338" t="s">
        <v>1220</v>
      </c>
      <c r="AJ338" t="s">
        <v>4796</v>
      </c>
      <c r="AK338" s="104">
        <v>46113.54583333333</v>
      </c>
      <c r="AL338">
        <v>1190726</v>
      </c>
      <c r="AM338" t="s">
        <v>4728</v>
      </c>
      <c r="AN338" t="s">
        <v>42</v>
      </c>
      <c r="AO338" t="s">
        <v>13</v>
      </c>
      <c r="AR338" t="s">
        <v>5986</v>
      </c>
      <c r="AT338" t="s">
        <v>414</v>
      </c>
      <c r="AU338" t="s">
        <v>264</v>
      </c>
      <c r="AV338" t="s">
        <v>217</v>
      </c>
      <c r="AX338" t="s">
        <v>7132</v>
      </c>
      <c r="AY338" s="104">
        <v>46113.452777777777</v>
      </c>
      <c r="AZ338">
        <v>424818</v>
      </c>
      <c r="BA338" t="s">
        <v>4761</v>
      </c>
      <c r="BB338" t="s">
        <v>5989</v>
      </c>
      <c r="BC338" t="s">
        <v>4731</v>
      </c>
      <c r="BF338" t="s">
        <v>7133</v>
      </c>
      <c r="BH338" t="s">
        <v>1732</v>
      </c>
      <c r="BL338" t="s">
        <v>8125</v>
      </c>
      <c r="BM338" s="104">
        <v>46113.681944444441</v>
      </c>
      <c r="BN338">
        <v>139681</v>
      </c>
      <c r="BO338" t="s">
        <v>4728</v>
      </c>
      <c r="BP338" t="s">
        <v>5592</v>
      </c>
      <c r="BT338" t="s">
        <v>5925</v>
      </c>
    </row>
    <row r="339" spans="17:72" x14ac:dyDescent="0.25">
      <c r="Q339" t="s">
        <v>1830</v>
      </c>
      <c r="R339" t="s">
        <v>232</v>
      </c>
      <c r="V339" t="s">
        <v>5036</v>
      </c>
      <c r="W339" s="104">
        <v>46113.650694444441</v>
      </c>
      <c r="X339">
        <v>691952</v>
      </c>
      <c r="Y339" t="s">
        <v>4728</v>
      </c>
      <c r="Z339" t="s">
        <v>42</v>
      </c>
      <c r="AA339" t="s">
        <v>54</v>
      </c>
      <c r="AD339" t="s">
        <v>5037</v>
      </c>
      <c r="AF339" t="s">
        <v>2561</v>
      </c>
      <c r="AJ339" t="s">
        <v>6106</v>
      </c>
      <c r="AK339" s="104">
        <v>46113.54583333333</v>
      </c>
      <c r="AL339">
        <v>642799</v>
      </c>
      <c r="AM339" t="s">
        <v>4728</v>
      </c>
      <c r="AN339" t="s">
        <v>13</v>
      </c>
      <c r="AR339" t="s">
        <v>5931</v>
      </c>
      <c r="AT339" t="s">
        <v>551</v>
      </c>
      <c r="AX339" t="s">
        <v>4946</v>
      </c>
      <c r="AY339" s="104">
        <v>46113.453472222223</v>
      </c>
      <c r="AZ339">
        <v>884645</v>
      </c>
      <c r="BA339" t="s">
        <v>4728</v>
      </c>
      <c r="BB339" t="s">
        <v>5989</v>
      </c>
      <c r="BF339" t="s">
        <v>5931</v>
      </c>
      <c r="BH339" t="s">
        <v>241</v>
      </c>
      <c r="BL339" t="s">
        <v>8135</v>
      </c>
      <c r="BM339" s="104">
        <v>46113.681944444441</v>
      </c>
      <c r="BN339">
        <v>277638</v>
      </c>
      <c r="BO339" t="s">
        <v>4728</v>
      </c>
      <c r="BP339" t="s">
        <v>5592</v>
      </c>
      <c r="BT339" t="s">
        <v>5931</v>
      </c>
    </row>
    <row r="340" spans="17:72" x14ac:dyDescent="0.25">
      <c r="Q340" t="s">
        <v>77</v>
      </c>
      <c r="V340" t="s">
        <v>5038</v>
      </c>
      <c r="W340" s="104">
        <v>46113.652777777781</v>
      </c>
      <c r="X340">
        <v>266069</v>
      </c>
      <c r="Y340" t="s">
        <v>4728</v>
      </c>
      <c r="Z340" t="s">
        <v>54</v>
      </c>
      <c r="AD340" t="s">
        <v>4736</v>
      </c>
      <c r="AF340" t="s">
        <v>235</v>
      </c>
      <c r="AJ340" t="s">
        <v>5451</v>
      </c>
      <c r="AK340" s="104">
        <v>46113.547222222223</v>
      </c>
      <c r="AL340">
        <v>261183</v>
      </c>
      <c r="AM340" t="s">
        <v>4728</v>
      </c>
      <c r="AN340" t="s">
        <v>13</v>
      </c>
      <c r="AR340" t="s">
        <v>5938</v>
      </c>
      <c r="AT340" t="s">
        <v>256</v>
      </c>
      <c r="AX340" t="s">
        <v>4774</v>
      </c>
      <c r="AY340" s="104">
        <v>46113.453472222223</v>
      </c>
      <c r="AZ340">
        <v>2894777</v>
      </c>
      <c r="BA340" t="s">
        <v>4761</v>
      </c>
      <c r="BB340" t="s">
        <v>5989</v>
      </c>
      <c r="BF340" t="s">
        <v>5966</v>
      </c>
      <c r="BH340" t="s">
        <v>205</v>
      </c>
      <c r="BL340" t="s">
        <v>8125</v>
      </c>
      <c r="BM340" s="104">
        <v>46113.683333333334</v>
      </c>
      <c r="BN340">
        <v>515094</v>
      </c>
      <c r="BO340" t="s">
        <v>4761</v>
      </c>
      <c r="BP340" t="s">
        <v>5592</v>
      </c>
      <c r="BT340" t="s">
        <v>5920</v>
      </c>
    </row>
    <row r="341" spans="17:72" x14ac:dyDescent="0.25">
      <c r="Q341" t="s">
        <v>250</v>
      </c>
      <c r="V341" t="s">
        <v>4775</v>
      </c>
      <c r="W341" s="104">
        <v>46113.654166666667</v>
      </c>
      <c r="X341">
        <v>137772</v>
      </c>
      <c r="Y341" t="s">
        <v>4728</v>
      </c>
      <c r="Z341" t="s">
        <v>54</v>
      </c>
      <c r="AD341" t="s">
        <v>4736</v>
      </c>
      <c r="AF341" t="s">
        <v>220</v>
      </c>
      <c r="AJ341" t="s">
        <v>4900</v>
      </c>
      <c r="AK341" s="104">
        <v>46113.547222222223</v>
      </c>
      <c r="AL341">
        <v>493761</v>
      </c>
      <c r="AM341" t="s">
        <v>4728</v>
      </c>
      <c r="AN341" t="s">
        <v>13</v>
      </c>
      <c r="AR341" t="s">
        <v>5925</v>
      </c>
      <c r="AT341" t="s">
        <v>1559</v>
      </c>
      <c r="AX341" t="s">
        <v>4933</v>
      </c>
      <c r="AY341" s="104">
        <v>46113.453472222223</v>
      </c>
      <c r="AZ341">
        <v>510446</v>
      </c>
      <c r="BA341" t="s">
        <v>4728</v>
      </c>
      <c r="BB341" t="s">
        <v>5989</v>
      </c>
      <c r="BF341" t="s">
        <v>5931</v>
      </c>
      <c r="BH341" t="s">
        <v>1732</v>
      </c>
      <c r="BL341" t="s">
        <v>4776</v>
      </c>
      <c r="BM341" s="104">
        <v>46113.683333333334</v>
      </c>
      <c r="BN341">
        <v>166216</v>
      </c>
      <c r="BO341" t="s">
        <v>4728</v>
      </c>
      <c r="BP341" t="s">
        <v>5592</v>
      </c>
      <c r="BT341" t="s">
        <v>4781</v>
      </c>
    </row>
    <row r="342" spans="17:72" x14ac:dyDescent="0.25">
      <c r="Q342" t="s">
        <v>76</v>
      </c>
      <c r="V342" t="s">
        <v>4908</v>
      </c>
      <c r="W342" s="104">
        <v>46113.656944444447</v>
      </c>
      <c r="X342">
        <v>219469</v>
      </c>
      <c r="Y342" t="s">
        <v>4728</v>
      </c>
      <c r="Z342" t="s">
        <v>54</v>
      </c>
      <c r="AD342" t="s">
        <v>4752</v>
      </c>
      <c r="AF342" t="s">
        <v>6111</v>
      </c>
      <c r="AG342" t="s">
        <v>868</v>
      </c>
      <c r="AJ342" t="s">
        <v>4826</v>
      </c>
      <c r="AK342" s="104">
        <v>46113.547222222223</v>
      </c>
      <c r="AL342">
        <v>344182</v>
      </c>
      <c r="AM342" t="s">
        <v>4728</v>
      </c>
      <c r="AN342" t="s">
        <v>42</v>
      </c>
      <c r="AO342" t="s">
        <v>13</v>
      </c>
      <c r="AR342" t="s">
        <v>5933</v>
      </c>
      <c r="AT342" t="s">
        <v>2383</v>
      </c>
      <c r="AX342" t="s">
        <v>4836</v>
      </c>
      <c r="AY342" s="104">
        <v>46113.453472222223</v>
      </c>
      <c r="AZ342">
        <v>445146</v>
      </c>
      <c r="BA342" t="s">
        <v>4728</v>
      </c>
      <c r="BB342" t="s">
        <v>5989</v>
      </c>
      <c r="BF342" t="s">
        <v>5931</v>
      </c>
      <c r="BH342" t="s">
        <v>250</v>
      </c>
      <c r="BI342" t="s">
        <v>211</v>
      </c>
      <c r="BL342" t="s">
        <v>4938</v>
      </c>
      <c r="BM342" s="104">
        <v>46113.684027777781</v>
      </c>
      <c r="BN342">
        <v>160711</v>
      </c>
      <c r="BO342" t="s">
        <v>4728</v>
      </c>
      <c r="BP342" t="s">
        <v>5592</v>
      </c>
      <c r="BQ342" t="s">
        <v>4731</v>
      </c>
      <c r="BT342" t="s">
        <v>6238</v>
      </c>
    </row>
    <row r="343" spans="17:72" x14ac:dyDescent="0.25">
      <c r="Q343" t="s">
        <v>77</v>
      </c>
      <c r="V343" t="s">
        <v>5039</v>
      </c>
      <c r="W343" s="104">
        <v>46113.656944444447</v>
      </c>
      <c r="X343">
        <v>376047</v>
      </c>
      <c r="Y343" t="s">
        <v>4728</v>
      </c>
      <c r="Z343" t="s">
        <v>54</v>
      </c>
      <c r="AD343" t="s">
        <v>4736</v>
      </c>
      <c r="AF343" t="s">
        <v>1172</v>
      </c>
      <c r="AG343" t="s">
        <v>2357</v>
      </c>
      <c r="AJ343" t="s">
        <v>6112</v>
      </c>
      <c r="AK343" s="104">
        <v>46113.548611111109</v>
      </c>
      <c r="AL343">
        <v>671770</v>
      </c>
      <c r="AM343" t="s">
        <v>4728</v>
      </c>
      <c r="AN343" t="s">
        <v>42</v>
      </c>
      <c r="AO343" t="s">
        <v>13</v>
      </c>
      <c r="AR343" t="s">
        <v>5937</v>
      </c>
      <c r="AT343" t="s">
        <v>2559</v>
      </c>
      <c r="AX343" t="s">
        <v>4776</v>
      </c>
      <c r="AY343" s="104">
        <v>46113.45416666667</v>
      </c>
      <c r="AZ343">
        <v>303943</v>
      </c>
      <c r="BA343" t="s">
        <v>4728</v>
      </c>
      <c r="BB343" t="s">
        <v>5989</v>
      </c>
      <c r="BF343" t="s">
        <v>5931</v>
      </c>
      <c r="BH343" t="s">
        <v>1284</v>
      </c>
      <c r="BL343" t="s">
        <v>6315</v>
      </c>
      <c r="BM343" s="104">
        <v>46113.685416666667</v>
      </c>
      <c r="BN343">
        <v>1323706</v>
      </c>
      <c r="BO343" t="s">
        <v>4761</v>
      </c>
      <c r="BP343" t="s">
        <v>5592</v>
      </c>
      <c r="BT343" t="s">
        <v>5950</v>
      </c>
    </row>
    <row r="344" spans="17:72" x14ac:dyDescent="0.25">
      <c r="Q344" t="s">
        <v>205</v>
      </c>
      <c r="V344" t="s">
        <v>4836</v>
      </c>
      <c r="W344" s="104">
        <v>46113.657638888886</v>
      </c>
      <c r="X344">
        <v>800958</v>
      </c>
      <c r="Y344" t="s">
        <v>4728</v>
      </c>
      <c r="Z344" t="s">
        <v>54</v>
      </c>
      <c r="AD344" t="s">
        <v>4752</v>
      </c>
      <c r="AF344" t="s">
        <v>2624</v>
      </c>
      <c r="AJ344" t="s">
        <v>4782</v>
      </c>
      <c r="AK344" s="104">
        <v>46113.548611111109</v>
      </c>
      <c r="AL344">
        <v>1289707</v>
      </c>
      <c r="AM344" t="s">
        <v>4728</v>
      </c>
      <c r="AN344" t="s">
        <v>13</v>
      </c>
      <c r="AR344" t="s">
        <v>6113</v>
      </c>
      <c r="AT344" t="s">
        <v>1941</v>
      </c>
      <c r="AX344" t="s">
        <v>5108</v>
      </c>
      <c r="AY344" s="104">
        <v>46113.45416666667</v>
      </c>
      <c r="AZ344">
        <v>1271578</v>
      </c>
      <c r="BA344" t="s">
        <v>4728</v>
      </c>
      <c r="BB344" t="s">
        <v>5989</v>
      </c>
      <c r="BF344" t="s">
        <v>5942</v>
      </c>
      <c r="BH344" t="s">
        <v>496</v>
      </c>
      <c r="BI344" t="s">
        <v>1891</v>
      </c>
      <c r="BL344" t="s">
        <v>5030</v>
      </c>
      <c r="BM344" s="104">
        <v>46113.686805555553</v>
      </c>
      <c r="BN344">
        <v>1173813</v>
      </c>
      <c r="BO344" t="s">
        <v>4728</v>
      </c>
      <c r="BP344" t="s">
        <v>5592</v>
      </c>
      <c r="BQ344" t="s">
        <v>4731</v>
      </c>
      <c r="BT344" t="s">
        <v>6382</v>
      </c>
    </row>
    <row r="345" spans="17:72" x14ac:dyDescent="0.25">
      <c r="Q345" t="s">
        <v>256</v>
      </c>
      <c r="V345" t="s">
        <v>4730</v>
      </c>
      <c r="W345" s="104">
        <v>46113.657638888886</v>
      </c>
      <c r="X345">
        <v>407639</v>
      </c>
      <c r="Y345" t="s">
        <v>4728</v>
      </c>
      <c r="Z345" t="s">
        <v>54</v>
      </c>
      <c r="AD345" t="s">
        <v>4739</v>
      </c>
      <c r="AF345" t="s">
        <v>214</v>
      </c>
      <c r="AJ345" t="s">
        <v>5001</v>
      </c>
      <c r="AK345" s="104">
        <v>46113.549305555556</v>
      </c>
      <c r="AL345">
        <v>788846</v>
      </c>
      <c r="AM345" t="s">
        <v>4728</v>
      </c>
      <c r="AN345" t="s">
        <v>13</v>
      </c>
      <c r="AR345" t="s">
        <v>4781</v>
      </c>
      <c r="AT345" t="s">
        <v>1124</v>
      </c>
      <c r="AX345" t="s">
        <v>5012</v>
      </c>
      <c r="AY345" s="104">
        <v>46113.45416666667</v>
      </c>
      <c r="AZ345">
        <v>84611</v>
      </c>
      <c r="BA345" t="s">
        <v>4728</v>
      </c>
      <c r="BB345" t="s">
        <v>5989</v>
      </c>
      <c r="BF345" t="s">
        <v>5918</v>
      </c>
      <c r="BH345" t="s">
        <v>496</v>
      </c>
      <c r="BL345" t="s">
        <v>5061</v>
      </c>
      <c r="BM345" s="104">
        <v>46113.691666666666</v>
      </c>
      <c r="BN345">
        <v>220264</v>
      </c>
      <c r="BO345" t="s">
        <v>4728</v>
      </c>
      <c r="BP345" t="s">
        <v>5592</v>
      </c>
      <c r="BT345" t="s">
        <v>5918</v>
      </c>
    </row>
    <row r="346" spans="17:72" x14ac:dyDescent="0.25">
      <c r="Q346" t="s">
        <v>214</v>
      </c>
      <c r="R346" t="s">
        <v>264</v>
      </c>
      <c r="S346" t="s">
        <v>1891</v>
      </c>
      <c r="V346" t="s">
        <v>5040</v>
      </c>
      <c r="W346" s="104">
        <v>46113.657638888886</v>
      </c>
      <c r="X346">
        <v>1720763</v>
      </c>
      <c r="Y346" t="s">
        <v>4728</v>
      </c>
      <c r="Z346" t="s">
        <v>54</v>
      </c>
      <c r="AA346" t="s">
        <v>4731</v>
      </c>
      <c r="AD346" t="s">
        <v>5041</v>
      </c>
      <c r="AF346" t="s">
        <v>2401</v>
      </c>
      <c r="AG346" t="s">
        <v>253</v>
      </c>
      <c r="AJ346" t="s">
        <v>4967</v>
      </c>
      <c r="AK346" s="104">
        <v>46113.55</v>
      </c>
      <c r="AL346">
        <v>398953</v>
      </c>
      <c r="AM346" t="s">
        <v>4728</v>
      </c>
      <c r="AN346" t="s">
        <v>42</v>
      </c>
      <c r="AO346" t="s">
        <v>13</v>
      </c>
      <c r="AR346" t="s">
        <v>5933</v>
      </c>
      <c r="AT346" t="s">
        <v>223</v>
      </c>
      <c r="AX346" t="s">
        <v>4779</v>
      </c>
      <c r="AY346" s="104">
        <v>46113.454861111109</v>
      </c>
      <c r="AZ346">
        <v>241135</v>
      </c>
      <c r="BA346" t="s">
        <v>4728</v>
      </c>
      <c r="BB346" t="s">
        <v>5989</v>
      </c>
      <c r="BF346" t="s">
        <v>6069</v>
      </c>
      <c r="BH346" t="s">
        <v>852</v>
      </c>
      <c r="BL346" t="s">
        <v>7283</v>
      </c>
      <c r="BM346" s="104">
        <v>46113.693055555559</v>
      </c>
      <c r="BN346">
        <v>1627952</v>
      </c>
      <c r="BO346" t="s">
        <v>4761</v>
      </c>
      <c r="BP346" t="s">
        <v>5592</v>
      </c>
      <c r="BT346" t="s">
        <v>5920</v>
      </c>
    </row>
    <row r="347" spans="17:72" x14ac:dyDescent="0.25">
      <c r="Q347" t="s">
        <v>1050</v>
      </c>
      <c r="R347" t="s">
        <v>214</v>
      </c>
      <c r="V347" t="s">
        <v>4890</v>
      </c>
      <c r="W347" s="104">
        <v>46113.658333333333</v>
      </c>
      <c r="X347">
        <v>424292</v>
      </c>
      <c r="Y347" t="s">
        <v>4728</v>
      </c>
      <c r="Z347" t="s">
        <v>42</v>
      </c>
      <c r="AA347" t="s">
        <v>54</v>
      </c>
      <c r="AD347" t="s">
        <v>4788</v>
      </c>
      <c r="AF347" t="s">
        <v>205</v>
      </c>
      <c r="AJ347" t="s">
        <v>4877</v>
      </c>
      <c r="AK347" s="104">
        <v>46113.551388888889</v>
      </c>
      <c r="AL347">
        <v>483500</v>
      </c>
      <c r="AM347" t="s">
        <v>4761</v>
      </c>
      <c r="AN347" t="s">
        <v>13</v>
      </c>
      <c r="AR347" t="s">
        <v>5920</v>
      </c>
      <c r="AT347" t="s">
        <v>414</v>
      </c>
      <c r="AX347" t="s">
        <v>5012</v>
      </c>
      <c r="AY347" s="104">
        <v>46113.455555555556</v>
      </c>
      <c r="AZ347">
        <v>546438</v>
      </c>
      <c r="BA347" t="s">
        <v>4728</v>
      </c>
      <c r="BB347" t="s">
        <v>5989</v>
      </c>
      <c r="BF347" t="s">
        <v>5920</v>
      </c>
      <c r="BH347" t="s">
        <v>241</v>
      </c>
      <c r="BL347" t="s">
        <v>4840</v>
      </c>
      <c r="BM347" s="104">
        <v>46113.693055555559</v>
      </c>
      <c r="BN347">
        <v>112219</v>
      </c>
      <c r="BO347" t="s">
        <v>4728</v>
      </c>
      <c r="BP347" t="s">
        <v>5592</v>
      </c>
      <c r="BT347" t="s">
        <v>5925</v>
      </c>
    </row>
    <row r="348" spans="17:72" x14ac:dyDescent="0.25">
      <c r="Q348" t="s">
        <v>76</v>
      </c>
      <c r="V348" t="s">
        <v>5042</v>
      </c>
      <c r="W348" s="104">
        <v>46113.659722222219</v>
      </c>
      <c r="X348">
        <v>92135</v>
      </c>
      <c r="Y348" t="s">
        <v>4728</v>
      </c>
      <c r="Z348" t="s">
        <v>54</v>
      </c>
      <c r="AD348" t="s">
        <v>4739</v>
      </c>
      <c r="AF348" t="s">
        <v>1176</v>
      </c>
      <c r="AG348" t="s">
        <v>1732</v>
      </c>
      <c r="AH348" t="s">
        <v>1891</v>
      </c>
      <c r="AJ348" t="s">
        <v>5002</v>
      </c>
      <c r="AK348" s="104">
        <v>46113.552777777775</v>
      </c>
      <c r="AL348">
        <v>1016003</v>
      </c>
      <c r="AM348" t="s">
        <v>4728</v>
      </c>
      <c r="AN348" t="s">
        <v>42</v>
      </c>
      <c r="AO348" t="s">
        <v>13</v>
      </c>
      <c r="AP348" t="s">
        <v>4731</v>
      </c>
      <c r="AR348" t="s">
        <v>6114</v>
      </c>
      <c r="AT348" t="s">
        <v>852</v>
      </c>
      <c r="AX348" t="s">
        <v>5846</v>
      </c>
      <c r="AY348" s="104">
        <v>46113.455555555556</v>
      </c>
      <c r="AZ348">
        <v>345738</v>
      </c>
      <c r="BA348" t="s">
        <v>4728</v>
      </c>
      <c r="BB348" t="s">
        <v>5989</v>
      </c>
      <c r="BF348" t="s">
        <v>5931</v>
      </c>
      <c r="BH348" t="s">
        <v>250</v>
      </c>
      <c r="BL348" t="s">
        <v>4923</v>
      </c>
      <c r="BM348" s="104">
        <v>46113.693749999999</v>
      </c>
      <c r="BN348">
        <v>1686806</v>
      </c>
      <c r="BO348" t="s">
        <v>4761</v>
      </c>
      <c r="BP348" t="s">
        <v>5592</v>
      </c>
      <c r="BT348" t="s">
        <v>5966</v>
      </c>
    </row>
    <row r="349" spans="17:72" x14ac:dyDescent="0.25">
      <c r="Q349" t="s">
        <v>1764</v>
      </c>
      <c r="R349" t="s">
        <v>84</v>
      </c>
      <c r="V349" t="s">
        <v>4765</v>
      </c>
      <c r="W349" s="104">
        <v>46113.659722222219</v>
      </c>
      <c r="X349">
        <v>674439</v>
      </c>
      <c r="Y349" t="s">
        <v>4728</v>
      </c>
      <c r="Z349" t="s">
        <v>42</v>
      </c>
      <c r="AA349" t="s">
        <v>54</v>
      </c>
      <c r="AD349" t="s">
        <v>5043</v>
      </c>
      <c r="AF349" t="s">
        <v>1050</v>
      </c>
      <c r="AG349" t="s">
        <v>868</v>
      </c>
      <c r="AJ349" t="s">
        <v>6115</v>
      </c>
      <c r="AK349" s="104">
        <v>46113.552777777775</v>
      </c>
      <c r="AL349">
        <v>592132</v>
      </c>
      <c r="AM349" t="s">
        <v>4761</v>
      </c>
      <c r="AN349" t="s">
        <v>42</v>
      </c>
      <c r="AO349" t="s">
        <v>13</v>
      </c>
      <c r="AR349" t="s">
        <v>5944</v>
      </c>
      <c r="AT349" t="s">
        <v>84</v>
      </c>
      <c r="AU349" t="s">
        <v>264</v>
      </c>
      <c r="AV349" t="s">
        <v>1132</v>
      </c>
      <c r="AX349" t="s">
        <v>4753</v>
      </c>
      <c r="AY349" s="104">
        <v>46113.455555555556</v>
      </c>
      <c r="AZ349">
        <v>518322</v>
      </c>
      <c r="BA349" t="s">
        <v>4728</v>
      </c>
      <c r="BB349" t="s">
        <v>5989</v>
      </c>
      <c r="BC349" t="s">
        <v>4731</v>
      </c>
      <c r="BF349" t="s">
        <v>7134</v>
      </c>
      <c r="BH349" t="s">
        <v>2510</v>
      </c>
      <c r="BL349" t="s">
        <v>4840</v>
      </c>
      <c r="BM349" s="104">
        <v>46113.693749999999</v>
      </c>
      <c r="BN349">
        <v>827372</v>
      </c>
      <c r="BO349" t="s">
        <v>4728</v>
      </c>
      <c r="BP349" t="s">
        <v>5592</v>
      </c>
      <c r="BT349" t="s">
        <v>5931</v>
      </c>
    </row>
    <row r="350" spans="17:72" x14ac:dyDescent="0.25">
      <c r="Q350" t="s">
        <v>73</v>
      </c>
      <c r="R350" t="s">
        <v>264</v>
      </c>
      <c r="S350" t="s">
        <v>683</v>
      </c>
      <c r="V350" t="s">
        <v>4865</v>
      </c>
      <c r="W350" s="104">
        <v>46113.659722222219</v>
      </c>
      <c r="X350">
        <v>2541462</v>
      </c>
      <c r="Y350" t="s">
        <v>4728</v>
      </c>
      <c r="Z350" t="s">
        <v>54</v>
      </c>
      <c r="AA350" t="s">
        <v>4731</v>
      </c>
      <c r="AD350" t="s">
        <v>5044</v>
      </c>
      <c r="AF350" t="s">
        <v>2561</v>
      </c>
      <c r="AJ350" t="s">
        <v>4877</v>
      </c>
      <c r="AK350" s="104">
        <v>46113.554166666669</v>
      </c>
      <c r="AL350">
        <v>252505</v>
      </c>
      <c r="AM350" t="s">
        <v>4728</v>
      </c>
      <c r="AN350" t="s">
        <v>13</v>
      </c>
      <c r="AR350" t="s">
        <v>5918</v>
      </c>
      <c r="AT350" t="s">
        <v>432</v>
      </c>
      <c r="AX350" t="s">
        <v>7135</v>
      </c>
      <c r="AY350" s="104">
        <v>46113.456944444442</v>
      </c>
      <c r="AZ350">
        <v>411106</v>
      </c>
      <c r="BA350" t="s">
        <v>4728</v>
      </c>
      <c r="BB350" t="s">
        <v>5989</v>
      </c>
      <c r="BF350" t="s">
        <v>5942</v>
      </c>
      <c r="BH350" t="s">
        <v>496</v>
      </c>
      <c r="BL350" t="s">
        <v>8134</v>
      </c>
      <c r="BM350" s="104">
        <v>46113.695138888892</v>
      </c>
      <c r="BN350">
        <v>442184</v>
      </c>
      <c r="BO350" t="s">
        <v>4728</v>
      </c>
      <c r="BP350" t="s">
        <v>5592</v>
      </c>
      <c r="BT350" t="s">
        <v>5931</v>
      </c>
    </row>
    <row r="351" spans="17:72" x14ac:dyDescent="0.25">
      <c r="Q351" t="s">
        <v>80</v>
      </c>
      <c r="V351" t="s">
        <v>5042</v>
      </c>
      <c r="W351" s="104">
        <v>46113.660416666666</v>
      </c>
      <c r="X351">
        <v>741982</v>
      </c>
      <c r="Y351" t="s">
        <v>4728</v>
      </c>
      <c r="Z351" t="s">
        <v>54</v>
      </c>
      <c r="AD351" t="s">
        <v>4777</v>
      </c>
      <c r="AF351" t="s">
        <v>217</v>
      </c>
      <c r="AJ351" t="s">
        <v>4900</v>
      </c>
      <c r="AK351" s="104">
        <v>46113.554861111108</v>
      </c>
      <c r="AL351">
        <v>969969</v>
      </c>
      <c r="AM351" t="s">
        <v>4728</v>
      </c>
      <c r="AN351" t="s">
        <v>13</v>
      </c>
      <c r="AR351" t="s">
        <v>5920</v>
      </c>
      <c r="AT351" t="s">
        <v>2624</v>
      </c>
      <c r="AX351" t="s">
        <v>4782</v>
      </c>
      <c r="AY351" s="104">
        <v>46113.456944444442</v>
      </c>
      <c r="AZ351">
        <v>398827</v>
      </c>
      <c r="BA351" t="s">
        <v>4728</v>
      </c>
      <c r="BB351" t="s">
        <v>5989</v>
      </c>
      <c r="BF351" t="s">
        <v>5931</v>
      </c>
      <c r="BH351" t="s">
        <v>1507</v>
      </c>
      <c r="BL351" t="s">
        <v>4743</v>
      </c>
      <c r="BM351" s="104">
        <v>46113.695833333331</v>
      </c>
      <c r="BN351">
        <v>214261</v>
      </c>
      <c r="BO351" t="s">
        <v>4728</v>
      </c>
      <c r="BP351" t="s">
        <v>5592</v>
      </c>
      <c r="BT351" t="s">
        <v>5918</v>
      </c>
    </row>
    <row r="352" spans="17:72" x14ac:dyDescent="0.25">
      <c r="Q352" t="s">
        <v>76</v>
      </c>
      <c r="V352" t="s">
        <v>4967</v>
      </c>
      <c r="W352" s="104">
        <v>46113.663194444445</v>
      </c>
      <c r="X352">
        <v>589101</v>
      </c>
      <c r="Y352" t="s">
        <v>4728</v>
      </c>
      <c r="Z352" t="s">
        <v>54</v>
      </c>
      <c r="AD352" t="s">
        <v>4739</v>
      </c>
      <c r="AF352" t="s">
        <v>1456</v>
      </c>
      <c r="AG352" t="s">
        <v>71</v>
      </c>
      <c r="AH352" t="s">
        <v>1134</v>
      </c>
      <c r="AJ352" t="s">
        <v>4755</v>
      </c>
      <c r="AK352" s="104">
        <v>46113.555555555555</v>
      </c>
      <c r="AL352">
        <v>1190058</v>
      </c>
      <c r="AM352" t="s">
        <v>4728</v>
      </c>
      <c r="AN352" t="s">
        <v>4787</v>
      </c>
      <c r="AO352" t="s">
        <v>13</v>
      </c>
      <c r="AP352" t="s">
        <v>4812</v>
      </c>
      <c r="AR352" t="s">
        <v>6116</v>
      </c>
      <c r="AT352" t="s">
        <v>1124</v>
      </c>
      <c r="AX352" t="s">
        <v>4877</v>
      </c>
      <c r="AY352" s="104">
        <v>46113.456944444442</v>
      </c>
      <c r="AZ352">
        <v>74988</v>
      </c>
      <c r="BA352" t="s">
        <v>4728</v>
      </c>
      <c r="BB352" t="s">
        <v>5989</v>
      </c>
      <c r="BF352" t="s">
        <v>5918</v>
      </c>
      <c r="BH352" t="s">
        <v>250</v>
      </c>
      <c r="BL352" t="s">
        <v>5356</v>
      </c>
      <c r="BM352" s="104">
        <v>46113.699305555558</v>
      </c>
      <c r="BN352">
        <v>296614</v>
      </c>
      <c r="BO352" t="s">
        <v>4728</v>
      </c>
      <c r="BP352" t="s">
        <v>5592</v>
      </c>
      <c r="BT352" t="s">
        <v>4781</v>
      </c>
    </row>
    <row r="353" spans="17:72" x14ac:dyDescent="0.25">
      <c r="Q353" t="s">
        <v>77</v>
      </c>
      <c r="V353" t="s">
        <v>5045</v>
      </c>
      <c r="W353" s="104">
        <v>46113.663194444445</v>
      </c>
      <c r="X353">
        <v>187553</v>
      </c>
      <c r="Y353" t="s">
        <v>4728</v>
      </c>
      <c r="Z353" t="s">
        <v>54</v>
      </c>
      <c r="AD353" t="s">
        <v>4777</v>
      </c>
      <c r="AF353" t="s">
        <v>1584</v>
      </c>
      <c r="AJ353" t="s">
        <v>5061</v>
      </c>
      <c r="AK353" s="104">
        <v>46113.556250000001</v>
      </c>
      <c r="AL353">
        <v>1782749</v>
      </c>
      <c r="AM353" t="s">
        <v>4728</v>
      </c>
      <c r="AN353" t="s">
        <v>13</v>
      </c>
      <c r="AR353" t="s">
        <v>6117</v>
      </c>
      <c r="AT353" t="s">
        <v>2510</v>
      </c>
      <c r="AX353" t="s">
        <v>4979</v>
      </c>
      <c r="AY353" s="104">
        <v>46113.456944444442</v>
      </c>
      <c r="AZ353">
        <v>244330</v>
      </c>
      <c r="BA353" t="s">
        <v>4761</v>
      </c>
      <c r="BB353" t="s">
        <v>5989</v>
      </c>
      <c r="BF353" t="s">
        <v>5966</v>
      </c>
      <c r="BH353" t="s">
        <v>496</v>
      </c>
      <c r="BL353" t="s">
        <v>4743</v>
      </c>
      <c r="BM353" s="104">
        <v>46113.7</v>
      </c>
      <c r="BN353">
        <v>391172</v>
      </c>
      <c r="BO353" t="s">
        <v>4728</v>
      </c>
      <c r="BP353" t="s">
        <v>5592</v>
      </c>
      <c r="BT353" t="s">
        <v>5924</v>
      </c>
    </row>
    <row r="354" spans="17:72" x14ac:dyDescent="0.25">
      <c r="Q354" t="s">
        <v>75</v>
      </c>
      <c r="V354" t="s">
        <v>5046</v>
      </c>
      <c r="W354" s="104">
        <v>46113.663888888892</v>
      </c>
      <c r="X354">
        <v>389654</v>
      </c>
      <c r="Y354" t="s">
        <v>4728</v>
      </c>
      <c r="Z354" t="s">
        <v>54</v>
      </c>
      <c r="AD354" t="s">
        <v>4752</v>
      </c>
      <c r="AF354" t="s">
        <v>2559</v>
      </c>
      <c r="AJ354" t="s">
        <v>5422</v>
      </c>
      <c r="AK354" s="104">
        <v>46113.556944444441</v>
      </c>
      <c r="AL354">
        <v>162071</v>
      </c>
      <c r="AM354" t="s">
        <v>4761</v>
      </c>
      <c r="AN354" t="s">
        <v>13</v>
      </c>
      <c r="AR354" t="s">
        <v>5966</v>
      </c>
      <c r="AT354" t="s">
        <v>1945</v>
      </c>
      <c r="AX354" t="s">
        <v>7136</v>
      </c>
      <c r="AY354" s="104">
        <v>46113.457638888889</v>
      </c>
      <c r="AZ354">
        <v>364736</v>
      </c>
      <c r="BA354" t="s">
        <v>4728</v>
      </c>
      <c r="BB354" t="s">
        <v>5989</v>
      </c>
      <c r="BF354" t="s">
        <v>5918</v>
      </c>
      <c r="BH354" t="s">
        <v>2373</v>
      </c>
      <c r="BI354" t="s">
        <v>220</v>
      </c>
      <c r="BL354" t="s">
        <v>4826</v>
      </c>
      <c r="BM354" s="104">
        <v>46113.700694444444</v>
      </c>
      <c r="BN354">
        <v>500363</v>
      </c>
      <c r="BO354" t="s">
        <v>4728</v>
      </c>
      <c r="BP354" t="s">
        <v>5592</v>
      </c>
      <c r="BQ354" t="s">
        <v>4731</v>
      </c>
      <c r="BT354" t="s">
        <v>6495</v>
      </c>
    </row>
    <row r="355" spans="17:72" x14ac:dyDescent="0.25">
      <c r="Q355" t="s">
        <v>81</v>
      </c>
      <c r="R355" t="s">
        <v>211</v>
      </c>
      <c r="V355" t="s">
        <v>4967</v>
      </c>
      <c r="W355" s="104">
        <v>46113.663888888892</v>
      </c>
      <c r="X355">
        <v>1761187</v>
      </c>
      <c r="Y355" t="s">
        <v>4728</v>
      </c>
      <c r="Z355" t="s">
        <v>54</v>
      </c>
      <c r="AA355" t="s">
        <v>4731</v>
      </c>
      <c r="AD355" t="s">
        <v>4904</v>
      </c>
      <c r="AF355" t="s">
        <v>2245</v>
      </c>
      <c r="AG355" t="s">
        <v>868</v>
      </c>
      <c r="AJ355" t="s">
        <v>4743</v>
      </c>
      <c r="AK355" s="104">
        <v>46113.556944444441</v>
      </c>
      <c r="AL355">
        <v>633720</v>
      </c>
      <c r="AM355" t="s">
        <v>4728</v>
      </c>
      <c r="AN355" t="s">
        <v>42</v>
      </c>
      <c r="AO355" t="s">
        <v>13</v>
      </c>
      <c r="AR355" t="s">
        <v>5933</v>
      </c>
      <c r="AT355" t="s">
        <v>744</v>
      </c>
      <c r="AU355" t="s">
        <v>223</v>
      </c>
      <c r="AX355" t="s">
        <v>7137</v>
      </c>
      <c r="AY355" s="104">
        <v>46113.457638888889</v>
      </c>
      <c r="AZ355">
        <v>568779</v>
      </c>
      <c r="BA355" t="s">
        <v>4761</v>
      </c>
      <c r="BB355" t="s">
        <v>4787</v>
      </c>
      <c r="BC355" t="s">
        <v>5989</v>
      </c>
      <c r="BF355" t="s">
        <v>5944</v>
      </c>
      <c r="BH355" t="s">
        <v>1507</v>
      </c>
      <c r="BL355" t="s">
        <v>8136</v>
      </c>
      <c r="BM355" s="104">
        <v>46113.70208333333</v>
      </c>
      <c r="BN355">
        <v>315866</v>
      </c>
      <c r="BO355" t="s">
        <v>4728</v>
      </c>
      <c r="BP355" t="s">
        <v>5592</v>
      </c>
      <c r="BT355" t="s">
        <v>5931</v>
      </c>
    </row>
    <row r="356" spans="17:72" x14ac:dyDescent="0.25">
      <c r="Q356" t="s">
        <v>77</v>
      </c>
      <c r="V356" t="s">
        <v>5011</v>
      </c>
      <c r="W356" s="104">
        <v>46113.666666666664</v>
      </c>
      <c r="X356">
        <v>551491</v>
      </c>
      <c r="Y356" t="s">
        <v>4728</v>
      </c>
      <c r="Z356" t="s">
        <v>54</v>
      </c>
      <c r="AD356" t="s">
        <v>4736</v>
      </c>
      <c r="AF356" t="s">
        <v>2561</v>
      </c>
      <c r="AJ356" t="s">
        <v>6118</v>
      </c>
      <c r="AK356" s="104">
        <v>46113.559027777781</v>
      </c>
      <c r="AL356">
        <v>57266</v>
      </c>
      <c r="AM356" t="s">
        <v>4728</v>
      </c>
      <c r="AN356" t="s">
        <v>13</v>
      </c>
      <c r="AR356" t="s">
        <v>5925</v>
      </c>
      <c r="AT356" t="s">
        <v>1985</v>
      </c>
      <c r="AX356" t="s">
        <v>5125</v>
      </c>
      <c r="AY356" s="104">
        <v>46113.457638888889</v>
      </c>
      <c r="AZ356">
        <v>275116</v>
      </c>
      <c r="BA356" t="s">
        <v>4728</v>
      </c>
      <c r="BB356" t="s">
        <v>5989</v>
      </c>
      <c r="BF356" t="s">
        <v>5931</v>
      </c>
      <c r="BH356" t="s">
        <v>496</v>
      </c>
      <c r="BL356" t="s">
        <v>5174</v>
      </c>
      <c r="BM356" s="104">
        <v>46113.706944444442</v>
      </c>
      <c r="BN356">
        <v>638814</v>
      </c>
      <c r="BO356" t="s">
        <v>4728</v>
      </c>
      <c r="BP356" t="s">
        <v>5592</v>
      </c>
      <c r="BT356" t="s">
        <v>5942</v>
      </c>
    </row>
    <row r="357" spans="17:72" x14ac:dyDescent="0.25">
      <c r="Q357" t="s">
        <v>81</v>
      </c>
      <c r="R357" t="s">
        <v>2650</v>
      </c>
      <c r="V357" t="s">
        <v>5015</v>
      </c>
      <c r="W357" s="104">
        <v>46113.666666666664</v>
      </c>
      <c r="X357">
        <v>2642332</v>
      </c>
      <c r="Y357" t="s">
        <v>4728</v>
      </c>
      <c r="Z357" t="s">
        <v>54</v>
      </c>
      <c r="AD357" t="s">
        <v>4736</v>
      </c>
      <c r="AF357" t="s">
        <v>2419</v>
      </c>
      <c r="AG357" t="s">
        <v>2357</v>
      </c>
      <c r="AJ357" t="s">
        <v>6119</v>
      </c>
      <c r="AK357" s="104">
        <v>46113.559027777781</v>
      </c>
      <c r="AL357">
        <v>358245</v>
      </c>
      <c r="AM357" t="s">
        <v>4728</v>
      </c>
      <c r="AN357" t="s">
        <v>42</v>
      </c>
      <c r="AO357" t="s">
        <v>13</v>
      </c>
      <c r="AR357" t="s">
        <v>5919</v>
      </c>
      <c r="AT357" t="s">
        <v>220</v>
      </c>
      <c r="AX357" t="s">
        <v>7138</v>
      </c>
      <c r="AY357" s="104">
        <v>46113.457638888889</v>
      </c>
      <c r="AZ357">
        <v>139612</v>
      </c>
      <c r="BA357" t="s">
        <v>4728</v>
      </c>
      <c r="BB357" t="s">
        <v>5989</v>
      </c>
      <c r="BF357" t="s">
        <v>5925</v>
      </c>
      <c r="BH357" t="s">
        <v>256</v>
      </c>
      <c r="BL357" t="s">
        <v>4826</v>
      </c>
      <c r="BM357" s="104">
        <v>46113.707638888889</v>
      </c>
      <c r="BN357">
        <v>2092857</v>
      </c>
      <c r="BO357" t="s">
        <v>4728</v>
      </c>
      <c r="BP357" t="s">
        <v>5592</v>
      </c>
      <c r="BT357" t="s">
        <v>5920</v>
      </c>
    </row>
    <row r="358" spans="17:72" x14ac:dyDescent="0.25">
      <c r="Q358" t="s">
        <v>205</v>
      </c>
      <c r="V358" t="s">
        <v>4733</v>
      </c>
      <c r="W358" s="104">
        <v>46113.666666666664</v>
      </c>
      <c r="X358">
        <v>38238</v>
      </c>
      <c r="Y358" t="s">
        <v>4728</v>
      </c>
      <c r="Z358" t="s">
        <v>54</v>
      </c>
      <c r="AD358" t="s">
        <v>4756</v>
      </c>
      <c r="AF358" t="s">
        <v>2510</v>
      </c>
      <c r="AJ358" t="s">
        <v>5206</v>
      </c>
      <c r="AK358" s="104">
        <v>46113.55972222222</v>
      </c>
      <c r="AL358">
        <v>1621154</v>
      </c>
      <c r="AM358" t="s">
        <v>4728</v>
      </c>
      <c r="AN358" t="s">
        <v>13</v>
      </c>
      <c r="AR358" t="s">
        <v>5918</v>
      </c>
      <c r="AT358" t="s">
        <v>214</v>
      </c>
      <c r="AX358" t="s">
        <v>5125</v>
      </c>
      <c r="AY358" s="104">
        <v>46113.458333333336</v>
      </c>
      <c r="AZ358">
        <v>267808</v>
      </c>
      <c r="BA358" t="s">
        <v>4728</v>
      </c>
      <c r="BB358" t="s">
        <v>5989</v>
      </c>
      <c r="BF358" t="s">
        <v>5934</v>
      </c>
      <c r="BH358" t="s">
        <v>253</v>
      </c>
      <c r="BL358" t="s">
        <v>4865</v>
      </c>
      <c r="BM358" s="104">
        <v>46113.710416666669</v>
      </c>
      <c r="BN358">
        <v>113443</v>
      </c>
      <c r="BO358" t="s">
        <v>4728</v>
      </c>
      <c r="BP358" t="s">
        <v>5592</v>
      </c>
      <c r="BT358" t="s">
        <v>4781</v>
      </c>
    </row>
    <row r="359" spans="17:72" x14ac:dyDescent="0.25">
      <c r="V359" t="s">
        <v>4733</v>
      </c>
      <c r="W359" s="104">
        <v>46113.667361111111</v>
      </c>
      <c r="X359">
        <v>189049</v>
      </c>
      <c r="Y359" t="s">
        <v>4728</v>
      </c>
      <c r="Z359" t="s">
        <v>54</v>
      </c>
      <c r="AF359" t="s">
        <v>2561</v>
      </c>
      <c r="AJ359" t="s">
        <v>4833</v>
      </c>
      <c r="AK359" s="104">
        <v>46113.560416666667</v>
      </c>
      <c r="AL359">
        <v>321456</v>
      </c>
      <c r="AM359" t="s">
        <v>4728</v>
      </c>
      <c r="AN359" t="s">
        <v>13</v>
      </c>
      <c r="AR359" t="s">
        <v>5918</v>
      </c>
      <c r="AT359" t="s">
        <v>1507</v>
      </c>
      <c r="AX359" t="s">
        <v>4782</v>
      </c>
      <c r="AY359" s="104">
        <v>46113.458333333336</v>
      </c>
      <c r="AZ359">
        <v>752501</v>
      </c>
      <c r="BA359" t="s">
        <v>4761</v>
      </c>
      <c r="BB359" t="s">
        <v>5989</v>
      </c>
      <c r="BF359" t="s">
        <v>5966</v>
      </c>
      <c r="BH359" t="s">
        <v>235</v>
      </c>
      <c r="BL359" t="s">
        <v>4938</v>
      </c>
      <c r="BM359" s="104">
        <v>46113.710416666669</v>
      </c>
      <c r="BN359">
        <v>48258</v>
      </c>
      <c r="BO359" t="s">
        <v>4728</v>
      </c>
      <c r="BP359" t="s">
        <v>5592</v>
      </c>
    </row>
    <row r="360" spans="17:72" x14ac:dyDescent="0.25">
      <c r="Q360" t="s">
        <v>738</v>
      </c>
      <c r="R360" t="s">
        <v>205</v>
      </c>
      <c r="V360" t="s">
        <v>5047</v>
      </c>
      <c r="W360" s="104">
        <v>46113.668055555558</v>
      </c>
      <c r="X360">
        <v>412395</v>
      </c>
      <c r="Y360" t="s">
        <v>4728</v>
      </c>
      <c r="Z360" t="s">
        <v>42</v>
      </c>
      <c r="AA360" t="s">
        <v>54</v>
      </c>
      <c r="AD360" t="s">
        <v>4966</v>
      </c>
      <c r="AF360" t="s">
        <v>253</v>
      </c>
      <c r="AJ360" t="s">
        <v>6120</v>
      </c>
      <c r="AK360" s="104">
        <v>46113.561111111114</v>
      </c>
      <c r="AL360">
        <v>45441</v>
      </c>
      <c r="AM360" t="s">
        <v>4728</v>
      </c>
      <c r="AN360" t="s">
        <v>13</v>
      </c>
      <c r="AR360" t="s">
        <v>4781</v>
      </c>
      <c r="AT360" t="s">
        <v>226</v>
      </c>
      <c r="AX360" t="s">
        <v>5652</v>
      </c>
      <c r="AY360" s="104">
        <v>46113.458333333336</v>
      </c>
      <c r="AZ360">
        <v>472822</v>
      </c>
      <c r="BA360" t="s">
        <v>4728</v>
      </c>
      <c r="BB360" t="s">
        <v>5989</v>
      </c>
      <c r="BF360" t="s">
        <v>5918</v>
      </c>
      <c r="BH360" t="s">
        <v>1481</v>
      </c>
      <c r="BI360" t="s">
        <v>211</v>
      </c>
      <c r="BL360" t="s">
        <v>4865</v>
      </c>
      <c r="BM360" s="104">
        <v>46113.711111111108</v>
      </c>
      <c r="BN360">
        <v>834339</v>
      </c>
      <c r="BO360" t="s">
        <v>4761</v>
      </c>
      <c r="BP360" t="s">
        <v>5592</v>
      </c>
      <c r="BQ360" t="s">
        <v>4731</v>
      </c>
      <c r="BT360" t="s">
        <v>5966</v>
      </c>
    </row>
    <row r="361" spans="17:72" x14ac:dyDescent="0.25">
      <c r="Q361" t="s">
        <v>84</v>
      </c>
      <c r="R361" t="s">
        <v>1688</v>
      </c>
      <c r="V361" t="s">
        <v>5048</v>
      </c>
      <c r="W361" s="104">
        <v>46113.668055555558</v>
      </c>
      <c r="X361">
        <v>300167</v>
      </c>
      <c r="Y361" t="s">
        <v>4728</v>
      </c>
      <c r="Z361" t="s">
        <v>54</v>
      </c>
      <c r="AA361" t="s">
        <v>4731</v>
      </c>
      <c r="AD361" t="s">
        <v>4748</v>
      </c>
      <c r="AF361" t="s">
        <v>2600</v>
      </c>
      <c r="AJ361" t="s">
        <v>4776</v>
      </c>
      <c r="AK361" s="104">
        <v>46113.561111111114</v>
      </c>
      <c r="AL361">
        <v>228160</v>
      </c>
      <c r="AM361" t="s">
        <v>4728</v>
      </c>
      <c r="AN361" t="s">
        <v>13</v>
      </c>
      <c r="AR361" t="s">
        <v>5918</v>
      </c>
      <c r="AT361" t="s">
        <v>1894</v>
      </c>
      <c r="AX361" t="s">
        <v>5478</v>
      </c>
      <c r="AY361" s="104">
        <v>46113.458333333336</v>
      </c>
      <c r="AZ361">
        <v>189861</v>
      </c>
      <c r="BA361" t="s">
        <v>4728</v>
      </c>
      <c r="BB361" t="s">
        <v>5989</v>
      </c>
      <c r="BF361" t="s">
        <v>5942</v>
      </c>
      <c r="BH361" t="s">
        <v>250</v>
      </c>
      <c r="BL361" t="s">
        <v>5108</v>
      </c>
      <c r="BM361" s="104">
        <v>46113.711111111108</v>
      </c>
      <c r="BN361">
        <v>267332</v>
      </c>
      <c r="BO361" t="s">
        <v>4728</v>
      </c>
      <c r="BP361" t="s">
        <v>5592</v>
      </c>
      <c r="BT361" t="s">
        <v>5931</v>
      </c>
    </row>
    <row r="362" spans="17:72" x14ac:dyDescent="0.25">
      <c r="Q362" t="s">
        <v>80</v>
      </c>
      <c r="R362" t="s">
        <v>264</v>
      </c>
      <c r="S362" t="s">
        <v>220</v>
      </c>
      <c r="V362" t="s">
        <v>5049</v>
      </c>
      <c r="W362" s="104">
        <v>46113.669444444444</v>
      </c>
      <c r="X362">
        <v>622094</v>
      </c>
      <c r="Y362" t="s">
        <v>4728</v>
      </c>
      <c r="Z362" t="s">
        <v>54</v>
      </c>
      <c r="AA362" t="s">
        <v>4731</v>
      </c>
      <c r="AD362" t="s">
        <v>5050</v>
      </c>
      <c r="AF362" t="s">
        <v>1517</v>
      </c>
      <c r="AG362" t="s">
        <v>868</v>
      </c>
      <c r="AJ362" t="s">
        <v>5844</v>
      </c>
      <c r="AK362" s="104">
        <v>46113.5625</v>
      </c>
      <c r="AL362">
        <v>353194</v>
      </c>
      <c r="AM362" t="s">
        <v>4728</v>
      </c>
      <c r="AN362" t="s">
        <v>4790</v>
      </c>
      <c r="AO362" t="s">
        <v>13</v>
      </c>
      <c r="AR362" t="s">
        <v>6005</v>
      </c>
      <c r="AT362" t="s">
        <v>1078</v>
      </c>
      <c r="AX362" t="s">
        <v>7139</v>
      </c>
      <c r="AY362" s="104">
        <v>46113.458333333336</v>
      </c>
      <c r="AZ362">
        <v>295816</v>
      </c>
      <c r="BA362" t="s">
        <v>4728</v>
      </c>
      <c r="BB362" t="s">
        <v>5989</v>
      </c>
      <c r="BF362" t="s">
        <v>5942</v>
      </c>
      <c r="BH362" t="s">
        <v>2510</v>
      </c>
      <c r="BL362" t="s">
        <v>7283</v>
      </c>
      <c r="BM362" s="104">
        <v>46113.711805555555</v>
      </c>
      <c r="BN362">
        <v>372626</v>
      </c>
      <c r="BO362" t="s">
        <v>4761</v>
      </c>
      <c r="BP362" t="s">
        <v>5592</v>
      </c>
      <c r="BT362" t="s">
        <v>5966</v>
      </c>
    </row>
    <row r="363" spans="17:72" x14ac:dyDescent="0.25">
      <c r="Q363" t="s">
        <v>75</v>
      </c>
      <c r="V363" t="s">
        <v>4762</v>
      </c>
      <c r="W363" s="104">
        <v>46113.669444444444</v>
      </c>
      <c r="X363">
        <v>389016</v>
      </c>
      <c r="Y363" t="s">
        <v>4728</v>
      </c>
      <c r="Z363" t="s">
        <v>54</v>
      </c>
      <c r="AD363" t="s">
        <v>4777</v>
      </c>
      <c r="AF363" t="s">
        <v>76</v>
      </c>
      <c r="AJ363" t="s">
        <v>4776</v>
      </c>
      <c r="AK363" s="104">
        <v>46113.563888888886</v>
      </c>
      <c r="AL363">
        <v>620749</v>
      </c>
      <c r="AM363" t="s">
        <v>4761</v>
      </c>
      <c r="AN363" t="s">
        <v>13</v>
      </c>
      <c r="AR363" t="s">
        <v>5966</v>
      </c>
      <c r="AT363" t="s">
        <v>2600</v>
      </c>
      <c r="AX363" t="s">
        <v>6038</v>
      </c>
      <c r="AY363" s="104">
        <v>46113.458333333336</v>
      </c>
      <c r="AZ363">
        <v>347185</v>
      </c>
      <c r="BA363" t="s">
        <v>4728</v>
      </c>
      <c r="BB363" t="s">
        <v>5989</v>
      </c>
      <c r="BF363" t="s">
        <v>5918</v>
      </c>
      <c r="BH363" t="s">
        <v>1391</v>
      </c>
      <c r="BL363" t="s">
        <v>6564</v>
      </c>
      <c r="BM363" s="104">
        <v>46113.712500000001</v>
      </c>
      <c r="BN363">
        <v>260056</v>
      </c>
      <c r="BO363" t="s">
        <v>4728</v>
      </c>
      <c r="BP363" t="s">
        <v>5592</v>
      </c>
      <c r="BT363" t="s">
        <v>5931</v>
      </c>
    </row>
    <row r="364" spans="17:72" x14ac:dyDescent="0.25">
      <c r="Q364" t="s">
        <v>71</v>
      </c>
      <c r="R364" t="s">
        <v>264</v>
      </c>
      <c r="S364" t="s">
        <v>1132</v>
      </c>
      <c r="V364" t="s">
        <v>4826</v>
      </c>
      <c r="W364" s="104">
        <v>46113.669444444444</v>
      </c>
      <c r="X364">
        <v>1835347</v>
      </c>
      <c r="Y364" t="s">
        <v>4728</v>
      </c>
      <c r="Z364" t="s">
        <v>54</v>
      </c>
      <c r="AA364" t="s">
        <v>4731</v>
      </c>
      <c r="AD364" t="s">
        <v>5051</v>
      </c>
      <c r="AF364" t="s">
        <v>2600</v>
      </c>
      <c r="AJ364" t="s">
        <v>4877</v>
      </c>
      <c r="AK364" s="104">
        <v>46113.563888888886</v>
      </c>
      <c r="AL364">
        <v>238558</v>
      </c>
      <c r="AM364" t="s">
        <v>4728</v>
      </c>
      <c r="AN364" t="s">
        <v>13</v>
      </c>
      <c r="AR364" t="s">
        <v>6069</v>
      </c>
      <c r="AT364" t="s">
        <v>71</v>
      </c>
      <c r="AX364" t="s">
        <v>7138</v>
      </c>
      <c r="AY364" s="104">
        <v>46113.458333333336</v>
      </c>
      <c r="AZ364">
        <v>411842</v>
      </c>
      <c r="BA364" t="s">
        <v>4728</v>
      </c>
      <c r="BB364" t="s">
        <v>5989</v>
      </c>
      <c r="BF364" t="s">
        <v>5956</v>
      </c>
      <c r="BH364" t="s">
        <v>1220</v>
      </c>
      <c r="BI364" t="s">
        <v>1891</v>
      </c>
      <c r="BL364" t="s">
        <v>5136</v>
      </c>
      <c r="BM364" s="104">
        <v>46113.712500000001</v>
      </c>
      <c r="BN364">
        <v>1066742</v>
      </c>
      <c r="BO364" t="s">
        <v>4728</v>
      </c>
      <c r="BP364" t="s">
        <v>5592</v>
      </c>
      <c r="BQ364" t="s">
        <v>4731</v>
      </c>
      <c r="BT364" t="s">
        <v>6549</v>
      </c>
    </row>
    <row r="365" spans="17:72" x14ac:dyDescent="0.25">
      <c r="Q365" t="s">
        <v>84</v>
      </c>
      <c r="V365" t="s">
        <v>5052</v>
      </c>
      <c r="W365" s="104">
        <v>46113.670138888891</v>
      </c>
      <c r="X365">
        <v>118912</v>
      </c>
      <c r="Y365" t="s">
        <v>4728</v>
      </c>
      <c r="Z365" t="s">
        <v>54</v>
      </c>
      <c r="AD365" t="s">
        <v>4736</v>
      </c>
      <c r="AF365" t="s">
        <v>2383</v>
      </c>
      <c r="AJ365" t="s">
        <v>6120</v>
      </c>
      <c r="AK365" s="104">
        <v>46113.563888888886</v>
      </c>
      <c r="AL365">
        <v>374913</v>
      </c>
      <c r="AM365" t="s">
        <v>4728</v>
      </c>
      <c r="AN365" t="s">
        <v>13</v>
      </c>
      <c r="AR365" t="s">
        <v>5931</v>
      </c>
      <c r="AT365" t="s">
        <v>256</v>
      </c>
      <c r="AX365" t="s">
        <v>5900</v>
      </c>
      <c r="AY365" s="104">
        <v>46113.458333333336</v>
      </c>
      <c r="AZ365">
        <v>424629</v>
      </c>
      <c r="BA365" t="s">
        <v>4728</v>
      </c>
      <c r="BB365" t="s">
        <v>5989</v>
      </c>
      <c r="BF365" t="s">
        <v>6069</v>
      </c>
      <c r="BH365" t="s">
        <v>235</v>
      </c>
      <c r="BL365" t="s">
        <v>5842</v>
      </c>
      <c r="BM365" s="104">
        <v>46113.713888888888</v>
      </c>
      <c r="BN365">
        <v>462431</v>
      </c>
      <c r="BO365" t="s">
        <v>4728</v>
      </c>
      <c r="BP365" t="s">
        <v>5592</v>
      </c>
      <c r="BT365" t="s">
        <v>5931</v>
      </c>
    </row>
    <row r="366" spans="17:72" x14ac:dyDescent="0.25">
      <c r="Q366" t="s">
        <v>76</v>
      </c>
      <c r="V366" t="s">
        <v>5053</v>
      </c>
      <c r="W366" s="104">
        <v>46113.67083333333</v>
      </c>
      <c r="X366">
        <v>232987</v>
      </c>
      <c r="Y366" t="s">
        <v>4728</v>
      </c>
      <c r="Z366" t="s">
        <v>54</v>
      </c>
      <c r="AD366" t="s">
        <v>4736</v>
      </c>
      <c r="AF366" t="s">
        <v>2561</v>
      </c>
      <c r="AJ366" t="s">
        <v>4755</v>
      </c>
      <c r="AK366" s="104">
        <v>46113.563888888886</v>
      </c>
      <c r="AL366">
        <v>310521</v>
      </c>
      <c r="AM366" t="s">
        <v>4728</v>
      </c>
      <c r="AN366" t="s">
        <v>13</v>
      </c>
      <c r="AR366" t="s">
        <v>5918</v>
      </c>
      <c r="AT366" t="s">
        <v>2559</v>
      </c>
      <c r="AX366" t="s">
        <v>5502</v>
      </c>
      <c r="AY366" s="104">
        <v>46113.459027777775</v>
      </c>
      <c r="AZ366">
        <v>167452</v>
      </c>
      <c r="BA366" t="s">
        <v>4728</v>
      </c>
      <c r="BB366" t="s">
        <v>5989</v>
      </c>
      <c r="BF366" t="s">
        <v>5942</v>
      </c>
      <c r="BH366" t="s">
        <v>214</v>
      </c>
      <c r="BL366" t="s">
        <v>5534</v>
      </c>
      <c r="BM366" s="104">
        <v>46113.713888888888</v>
      </c>
      <c r="BN366">
        <v>348318</v>
      </c>
      <c r="BO366" t="s">
        <v>4728</v>
      </c>
      <c r="BP366" t="s">
        <v>5592</v>
      </c>
      <c r="BT366" t="s">
        <v>5948</v>
      </c>
    </row>
    <row r="367" spans="17:72" x14ac:dyDescent="0.25">
      <c r="Q367" t="s">
        <v>71</v>
      </c>
      <c r="V367" t="s">
        <v>5054</v>
      </c>
      <c r="W367" s="104">
        <v>46113.672222222223</v>
      </c>
      <c r="X367">
        <v>139794</v>
      </c>
      <c r="Y367" t="s">
        <v>4728</v>
      </c>
      <c r="Z367" t="s">
        <v>54</v>
      </c>
      <c r="AD367" t="s">
        <v>4739</v>
      </c>
      <c r="AF367" t="s">
        <v>657</v>
      </c>
      <c r="AG367" t="s">
        <v>76</v>
      </c>
      <c r="AH367" t="s">
        <v>1276</v>
      </c>
      <c r="AJ367" t="s">
        <v>5486</v>
      </c>
      <c r="AK367" s="104">
        <v>46113.564583333333</v>
      </c>
      <c r="AL367">
        <v>3279664</v>
      </c>
      <c r="AM367" t="s">
        <v>4761</v>
      </c>
      <c r="AN367" t="s">
        <v>4790</v>
      </c>
      <c r="AO367" t="s">
        <v>13</v>
      </c>
      <c r="AR367" t="s">
        <v>5944</v>
      </c>
      <c r="AT367" t="s">
        <v>2510</v>
      </c>
      <c r="AX367" t="s">
        <v>4839</v>
      </c>
      <c r="AY367" s="104">
        <v>46113.459722222222</v>
      </c>
      <c r="AZ367">
        <v>357103</v>
      </c>
      <c r="BA367" t="s">
        <v>4728</v>
      </c>
      <c r="BB367" t="s">
        <v>5989</v>
      </c>
      <c r="BF367" t="s">
        <v>5931</v>
      </c>
      <c r="BH367" t="s">
        <v>250</v>
      </c>
      <c r="BL367" t="s">
        <v>4733</v>
      </c>
      <c r="BM367" s="104">
        <v>46113.714583333334</v>
      </c>
      <c r="BN367">
        <v>386211</v>
      </c>
      <c r="BO367" t="s">
        <v>4728</v>
      </c>
      <c r="BP367" t="s">
        <v>5592</v>
      </c>
      <c r="BT367" t="s">
        <v>4781</v>
      </c>
    </row>
    <row r="368" spans="17:72" x14ac:dyDescent="0.25">
      <c r="Q368" t="s">
        <v>72</v>
      </c>
      <c r="V368" t="s">
        <v>4881</v>
      </c>
      <c r="W368" s="104">
        <v>46113.672222222223</v>
      </c>
      <c r="X368">
        <v>81807</v>
      </c>
      <c r="Y368" t="s">
        <v>4728</v>
      </c>
      <c r="Z368" t="s">
        <v>54</v>
      </c>
      <c r="AD368" t="s">
        <v>4739</v>
      </c>
      <c r="AF368" t="s">
        <v>919</v>
      </c>
      <c r="AJ368" t="s">
        <v>6121</v>
      </c>
      <c r="AK368" s="104">
        <v>46113.56527777778</v>
      </c>
      <c r="AL368">
        <v>441286</v>
      </c>
      <c r="AM368" t="s">
        <v>4728</v>
      </c>
      <c r="AN368" t="s">
        <v>42</v>
      </c>
      <c r="AO368" t="s">
        <v>13</v>
      </c>
      <c r="AR368" t="s">
        <v>5521</v>
      </c>
      <c r="AT368" t="s">
        <v>836</v>
      </c>
      <c r="AX368" t="s">
        <v>7140</v>
      </c>
      <c r="AY368" s="104">
        <v>46113.459722222222</v>
      </c>
      <c r="AZ368">
        <v>460476</v>
      </c>
      <c r="BA368" t="s">
        <v>4728</v>
      </c>
      <c r="BB368" t="s">
        <v>5989</v>
      </c>
      <c r="BF368" t="s">
        <v>5942</v>
      </c>
      <c r="BH368" t="s">
        <v>1284</v>
      </c>
      <c r="BL368" t="s">
        <v>5365</v>
      </c>
      <c r="BM368" s="104">
        <v>46113.714583333334</v>
      </c>
      <c r="BN368">
        <v>1600010</v>
      </c>
      <c r="BO368" t="s">
        <v>4761</v>
      </c>
      <c r="BP368" t="s">
        <v>5592</v>
      </c>
      <c r="BT368" t="s">
        <v>5918</v>
      </c>
    </row>
    <row r="369" spans="17:72" x14ac:dyDescent="0.25">
      <c r="Q369" t="s">
        <v>84</v>
      </c>
      <c r="V369" t="s">
        <v>5055</v>
      </c>
      <c r="W369" s="104">
        <v>46113.673611111109</v>
      </c>
      <c r="X369">
        <v>91032</v>
      </c>
      <c r="Y369" t="s">
        <v>4728</v>
      </c>
      <c r="Z369" t="s">
        <v>54</v>
      </c>
      <c r="AD369" t="s">
        <v>4736</v>
      </c>
      <c r="AF369" t="s">
        <v>1732</v>
      </c>
      <c r="AJ369" t="s">
        <v>4743</v>
      </c>
      <c r="AK369" s="104">
        <v>46113.566666666666</v>
      </c>
      <c r="AL369">
        <v>356930</v>
      </c>
      <c r="AM369" t="s">
        <v>4728</v>
      </c>
      <c r="AN369" t="s">
        <v>13</v>
      </c>
      <c r="AR369" t="s">
        <v>5942</v>
      </c>
      <c r="AT369" t="s">
        <v>308</v>
      </c>
      <c r="AX369" t="s">
        <v>5229</v>
      </c>
      <c r="AY369" s="104">
        <v>46113.459722222222</v>
      </c>
      <c r="AZ369">
        <v>444929</v>
      </c>
      <c r="BA369" t="s">
        <v>4728</v>
      </c>
      <c r="BB369" t="s">
        <v>5989</v>
      </c>
      <c r="BF369" t="s">
        <v>5931</v>
      </c>
      <c r="BH369" t="s">
        <v>241</v>
      </c>
      <c r="BL369" t="s">
        <v>6121</v>
      </c>
      <c r="BM369" s="104">
        <v>46113.715277777781</v>
      </c>
      <c r="BN369">
        <v>504142</v>
      </c>
      <c r="BO369" t="s">
        <v>4728</v>
      </c>
      <c r="BP369" t="s">
        <v>5592</v>
      </c>
      <c r="BT369" t="s">
        <v>5920</v>
      </c>
    </row>
    <row r="370" spans="17:72" x14ac:dyDescent="0.25">
      <c r="Q370" t="s">
        <v>77</v>
      </c>
      <c r="V370" t="s">
        <v>5056</v>
      </c>
      <c r="W370" s="104">
        <v>46113.674305555556</v>
      </c>
      <c r="X370">
        <v>155777</v>
      </c>
      <c r="Y370" t="s">
        <v>4728</v>
      </c>
      <c r="Z370" t="s">
        <v>54</v>
      </c>
      <c r="AD370" t="s">
        <v>4739</v>
      </c>
      <c r="AF370" t="s">
        <v>2561</v>
      </c>
      <c r="AJ370" t="s">
        <v>4829</v>
      </c>
      <c r="AK370" s="104">
        <v>46113.567361111112</v>
      </c>
      <c r="AL370">
        <v>225841</v>
      </c>
      <c r="AM370" t="s">
        <v>4728</v>
      </c>
      <c r="AN370" t="s">
        <v>13</v>
      </c>
      <c r="AR370" t="s">
        <v>5918</v>
      </c>
      <c r="AT370" t="s">
        <v>1124</v>
      </c>
      <c r="AU370" t="s">
        <v>211</v>
      </c>
      <c r="AX370" t="s">
        <v>4877</v>
      </c>
      <c r="AY370" s="104">
        <v>46113.459722222222</v>
      </c>
      <c r="AZ370">
        <v>2328091</v>
      </c>
      <c r="BA370" t="s">
        <v>4761</v>
      </c>
      <c r="BB370" t="s">
        <v>5989</v>
      </c>
      <c r="BC370" t="s">
        <v>4731</v>
      </c>
      <c r="BF370" t="s">
        <v>6756</v>
      </c>
      <c r="BH370" t="s">
        <v>214</v>
      </c>
      <c r="BL370" t="s">
        <v>7283</v>
      </c>
      <c r="BM370" s="104">
        <v>46113.719444444447</v>
      </c>
      <c r="BN370">
        <v>329653</v>
      </c>
      <c r="BO370" t="s">
        <v>4728</v>
      </c>
      <c r="BP370" t="s">
        <v>5592</v>
      </c>
      <c r="BT370" t="s">
        <v>5920</v>
      </c>
    </row>
    <row r="371" spans="17:72" x14ac:dyDescent="0.25">
      <c r="Q371" t="s">
        <v>235</v>
      </c>
      <c r="V371" t="s">
        <v>5057</v>
      </c>
      <c r="W371" s="104">
        <v>46113.674305555556</v>
      </c>
      <c r="X371">
        <v>271928</v>
      </c>
      <c r="Y371" t="s">
        <v>4728</v>
      </c>
      <c r="Z371" t="s">
        <v>54</v>
      </c>
      <c r="AD371" t="s">
        <v>4739</v>
      </c>
      <c r="AF371" t="s">
        <v>71</v>
      </c>
      <c r="AJ371" t="s">
        <v>4889</v>
      </c>
      <c r="AK371" s="104">
        <v>46113.567361111112</v>
      </c>
      <c r="AL371">
        <v>278824</v>
      </c>
      <c r="AM371" t="s">
        <v>4761</v>
      </c>
      <c r="AN371" t="s">
        <v>13</v>
      </c>
      <c r="AR371" t="s">
        <v>5950</v>
      </c>
      <c r="AT371" t="s">
        <v>2383</v>
      </c>
      <c r="AX371" t="s">
        <v>5012</v>
      </c>
      <c r="AY371" s="104">
        <v>46113.459722222222</v>
      </c>
      <c r="AZ371">
        <v>314117</v>
      </c>
      <c r="BA371" t="s">
        <v>4761</v>
      </c>
      <c r="BB371" t="s">
        <v>5989</v>
      </c>
      <c r="BF371" t="s">
        <v>5966</v>
      </c>
      <c r="BH371" t="s">
        <v>852</v>
      </c>
      <c r="BL371" t="s">
        <v>5108</v>
      </c>
      <c r="BM371" s="104">
        <v>46113.720138888886</v>
      </c>
      <c r="BN371">
        <v>682399</v>
      </c>
      <c r="BO371" t="s">
        <v>4728</v>
      </c>
      <c r="BP371" t="s">
        <v>5592</v>
      </c>
      <c r="BT371" t="s">
        <v>7189</v>
      </c>
    </row>
    <row r="372" spans="17:72" x14ac:dyDescent="0.25">
      <c r="Q372" t="s">
        <v>738</v>
      </c>
      <c r="R372" t="s">
        <v>75</v>
      </c>
      <c r="S372" t="s">
        <v>2650</v>
      </c>
      <c r="V372" t="s">
        <v>5058</v>
      </c>
      <c r="W372" s="104">
        <v>46113.675000000003</v>
      </c>
      <c r="X372">
        <v>695359</v>
      </c>
      <c r="Y372" t="s">
        <v>4728</v>
      </c>
      <c r="Z372" t="s">
        <v>42</v>
      </c>
      <c r="AA372" t="s">
        <v>54</v>
      </c>
      <c r="AD372" t="s">
        <v>5059</v>
      </c>
      <c r="AF372" t="s">
        <v>205</v>
      </c>
      <c r="AJ372" t="s">
        <v>4877</v>
      </c>
      <c r="AK372" s="104">
        <v>46113.568749999999</v>
      </c>
      <c r="AL372">
        <v>786275</v>
      </c>
      <c r="AM372" t="s">
        <v>4728</v>
      </c>
      <c r="AN372" t="s">
        <v>13</v>
      </c>
      <c r="AR372" t="s">
        <v>6069</v>
      </c>
      <c r="AT372" t="s">
        <v>84</v>
      </c>
      <c r="AU372" t="s">
        <v>1132</v>
      </c>
      <c r="AX372" t="s">
        <v>4744</v>
      </c>
      <c r="AY372" s="104">
        <v>46113.460416666669</v>
      </c>
      <c r="AZ372">
        <v>1666477</v>
      </c>
      <c r="BA372" t="s">
        <v>4728</v>
      </c>
      <c r="BB372" t="s">
        <v>5989</v>
      </c>
      <c r="BC372" t="s">
        <v>4731</v>
      </c>
      <c r="BF372" t="s">
        <v>6074</v>
      </c>
      <c r="BH372" t="s">
        <v>235</v>
      </c>
      <c r="BL372" t="s">
        <v>5086</v>
      </c>
      <c r="BM372" s="104">
        <v>46113.720138888886</v>
      </c>
      <c r="BN372">
        <v>782085</v>
      </c>
      <c r="BO372" t="s">
        <v>4728</v>
      </c>
      <c r="BP372" t="s">
        <v>5592</v>
      </c>
      <c r="BT372" t="s">
        <v>5920</v>
      </c>
    </row>
    <row r="373" spans="17:72" x14ac:dyDescent="0.25">
      <c r="Q373" t="s">
        <v>76</v>
      </c>
      <c r="V373" t="s">
        <v>5060</v>
      </c>
      <c r="W373" s="104">
        <v>46113.676388888889</v>
      </c>
      <c r="X373">
        <v>159685</v>
      </c>
      <c r="Y373" t="s">
        <v>4728</v>
      </c>
      <c r="Z373" t="s">
        <v>54</v>
      </c>
      <c r="AD373" t="s">
        <v>4739</v>
      </c>
      <c r="AF373" t="s">
        <v>937</v>
      </c>
      <c r="AG373" t="s">
        <v>2345</v>
      </c>
      <c r="AJ373" t="s">
        <v>5483</v>
      </c>
      <c r="AK373" s="104">
        <v>46113.569444444445</v>
      </c>
      <c r="AL373">
        <v>566729</v>
      </c>
      <c r="AM373" t="s">
        <v>4728</v>
      </c>
      <c r="AN373" t="s">
        <v>42</v>
      </c>
      <c r="AO373" t="s">
        <v>13</v>
      </c>
      <c r="AR373" t="s">
        <v>5933</v>
      </c>
      <c r="AT373" t="s">
        <v>250</v>
      </c>
      <c r="AX373" t="s">
        <v>4733</v>
      </c>
      <c r="AY373" s="104">
        <v>46113.460416666669</v>
      </c>
      <c r="AZ373">
        <v>289789</v>
      </c>
      <c r="BA373" t="s">
        <v>4761</v>
      </c>
      <c r="BB373" t="s">
        <v>5989</v>
      </c>
      <c r="BF373" t="s">
        <v>5966</v>
      </c>
      <c r="BH373" t="s">
        <v>241</v>
      </c>
      <c r="BI373" t="s">
        <v>211</v>
      </c>
      <c r="BL373" t="s">
        <v>4952</v>
      </c>
      <c r="BM373" s="104">
        <v>46113.723611111112</v>
      </c>
      <c r="BN373">
        <v>1602935</v>
      </c>
      <c r="BO373" t="s">
        <v>4728</v>
      </c>
      <c r="BP373" t="s">
        <v>5592</v>
      </c>
      <c r="BQ373" t="s">
        <v>4731</v>
      </c>
      <c r="BT373" t="s">
        <v>6609</v>
      </c>
    </row>
    <row r="374" spans="17:72" x14ac:dyDescent="0.25">
      <c r="Q374" t="s">
        <v>80</v>
      </c>
      <c r="R374" t="s">
        <v>264</v>
      </c>
      <c r="V374" t="s">
        <v>5061</v>
      </c>
      <c r="W374" s="104">
        <v>46113.677083333336</v>
      </c>
      <c r="X374">
        <v>493463</v>
      </c>
      <c r="Y374" t="s">
        <v>4728</v>
      </c>
      <c r="Z374" t="s">
        <v>54</v>
      </c>
      <c r="AA374" t="s">
        <v>4731</v>
      </c>
      <c r="AD374" t="s">
        <v>5062</v>
      </c>
      <c r="AF374" t="s">
        <v>1732</v>
      </c>
      <c r="AJ374" t="s">
        <v>5377</v>
      </c>
      <c r="AK374" s="104">
        <v>46113.570138888892</v>
      </c>
      <c r="AL374">
        <v>963050</v>
      </c>
      <c r="AM374" t="s">
        <v>4761</v>
      </c>
      <c r="AN374" t="s">
        <v>13</v>
      </c>
      <c r="AR374" t="s">
        <v>4781</v>
      </c>
      <c r="AT374" t="s">
        <v>2561</v>
      </c>
      <c r="AX374" t="s">
        <v>4776</v>
      </c>
      <c r="AY374" s="104">
        <v>46113.460416666669</v>
      </c>
      <c r="AZ374">
        <v>357939</v>
      </c>
      <c r="BA374" t="s">
        <v>4728</v>
      </c>
      <c r="BB374" t="s">
        <v>5989</v>
      </c>
      <c r="BF374" t="s">
        <v>5931</v>
      </c>
      <c r="BH374" t="s">
        <v>250</v>
      </c>
      <c r="BL374" t="s">
        <v>5001</v>
      </c>
      <c r="BM374" s="104">
        <v>46113.724305555559</v>
      </c>
      <c r="BN374">
        <v>125522</v>
      </c>
      <c r="BO374" t="s">
        <v>4728</v>
      </c>
      <c r="BP374" t="s">
        <v>5592</v>
      </c>
      <c r="BT374" t="s">
        <v>5920</v>
      </c>
    </row>
    <row r="375" spans="17:72" x14ac:dyDescent="0.25">
      <c r="Q375" t="s">
        <v>205</v>
      </c>
      <c r="V375" t="s">
        <v>4901</v>
      </c>
      <c r="W375" s="104">
        <v>46113.677777777775</v>
      </c>
      <c r="X375">
        <v>116525</v>
      </c>
      <c r="Y375" t="s">
        <v>4728</v>
      </c>
      <c r="Z375" t="s">
        <v>54</v>
      </c>
      <c r="AD375" t="s">
        <v>4756</v>
      </c>
      <c r="AF375" t="s">
        <v>1456</v>
      </c>
      <c r="AG375" t="s">
        <v>253</v>
      </c>
      <c r="AJ375" t="s">
        <v>5295</v>
      </c>
      <c r="AK375" s="104">
        <v>46113.570138888892</v>
      </c>
      <c r="AL375">
        <v>322305</v>
      </c>
      <c r="AM375" t="s">
        <v>4728</v>
      </c>
      <c r="AN375" t="s">
        <v>42</v>
      </c>
      <c r="AO375" t="s">
        <v>13</v>
      </c>
      <c r="AR375" t="s">
        <v>4941</v>
      </c>
      <c r="AT375" t="s">
        <v>2403</v>
      </c>
      <c r="AX375" t="s">
        <v>4979</v>
      </c>
      <c r="AY375" s="104">
        <v>46113.460416666669</v>
      </c>
      <c r="AZ375">
        <v>2875265</v>
      </c>
      <c r="BA375" t="s">
        <v>4761</v>
      </c>
      <c r="BB375" t="s">
        <v>5989</v>
      </c>
      <c r="BF375" t="s">
        <v>5966</v>
      </c>
      <c r="BH375" t="s">
        <v>235</v>
      </c>
      <c r="BL375" t="s">
        <v>7392</v>
      </c>
      <c r="BM375" s="104">
        <v>46113.729166666664</v>
      </c>
      <c r="BN375">
        <v>526751</v>
      </c>
      <c r="BO375" t="s">
        <v>4728</v>
      </c>
      <c r="BP375" t="s">
        <v>5592</v>
      </c>
      <c r="BT375" t="s">
        <v>5950</v>
      </c>
    </row>
    <row r="376" spans="17:72" x14ac:dyDescent="0.25">
      <c r="Q376" t="s">
        <v>84</v>
      </c>
      <c r="R376" t="s">
        <v>2650</v>
      </c>
      <c r="S376" t="s">
        <v>75</v>
      </c>
      <c r="V376" t="s">
        <v>5063</v>
      </c>
      <c r="W376" s="104">
        <v>46113.679166666669</v>
      </c>
      <c r="X376">
        <v>790554</v>
      </c>
      <c r="Y376" t="s">
        <v>4728</v>
      </c>
      <c r="Z376" t="s">
        <v>54</v>
      </c>
      <c r="AD376" t="s">
        <v>4739</v>
      </c>
      <c r="AF376" t="s">
        <v>1182</v>
      </c>
      <c r="AG376" t="s">
        <v>1276</v>
      </c>
      <c r="AJ376" t="s">
        <v>6122</v>
      </c>
      <c r="AK376" s="104">
        <v>46113.570833333331</v>
      </c>
      <c r="AL376">
        <v>941019</v>
      </c>
      <c r="AM376" t="s">
        <v>4728</v>
      </c>
      <c r="AN376" t="s">
        <v>42</v>
      </c>
      <c r="AO376" t="s">
        <v>13</v>
      </c>
      <c r="AR376" t="s">
        <v>5937</v>
      </c>
      <c r="AT376" t="s">
        <v>1559</v>
      </c>
      <c r="AX376" t="s">
        <v>4944</v>
      </c>
      <c r="AY376" s="104">
        <v>46113.460416666669</v>
      </c>
      <c r="AZ376">
        <v>1139323</v>
      </c>
      <c r="BA376" t="s">
        <v>4728</v>
      </c>
      <c r="BB376" t="s">
        <v>5989</v>
      </c>
      <c r="BF376" t="s">
        <v>5918</v>
      </c>
      <c r="BH376" t="s">
        <v>1481</v>
      </c>
      <c r="BL376" t="s">
        <v>4776</v>
      </c>
      <c r="BM376" s="104">
        <v>46113.730555555558</v>
      </c>
      <c r="BN376">
        <v>592384</v>
      </c>
      <c r="BO376" t="s">
        <v>4728</v>
      </c>
      <c r="BP376" t="s">
        <v>5592</v>
      </c>
      <c r="BT376" t="s">
        <v>5924</v>
      </c>
    </row>
    <row r="377" spans="17:72" x14ac:dyDescent="0.25">
      <c r="Q377" t="s">
        <v>72</v>
      </c>
      <c r="V377" t="s">
        <v>5064</v>
      </c>
      <c r="W377" s="104">
        <v>46113.680555555555</v>
      </c>
      <c r="X377">
        <v>107051</v>
      </c>
      <c r="Y377" t="s">
        <v>4728</v>
      </c>
      <c r="Z377" t="s">
        <v>54</v>
      </c>
      <c r="AD377" t="s">
        <v>4780</v>
      </c>
      <c r="AF377" t="s">
        <v>349</v>
      </c>
      <c r="AG377" t="s">
        <v>1481</v>
      </c>
      <c r="AJ377" t="s">
        <v>6123</v>
      </c>
      <c r="AK377" s="104">
        <v>46113.572916666664</v>
      </c>
      <c r="AL377">
        <v>1571883</v>
      </c>
      <c r="AM377" t="s">
        <v>4728</v>
      </c>
      <c r="AN377" t="s">
        <v>42</v>
      </c>
      <c r="AO377" t="s">
        <v>13</v>
      </c>
      <c r="AR377" t="s">
        <v>6124</v>
      </c>
      <c r="AT377" t="s">
        <v>80</v>
      </c>
      <c r="AX377" t="s">
        <v>5502</v>
      </c>
      <c r="AY377" s="104">
        <v>46113.461805555555</v>
      </c>
      <c r="AZ377">
        <v>2484029</v>
      </c>
      <c r="BA377" t="s">
        <v>4728</v>
      </c>
      <c r="BB377" t="s">
        <v>5989</v>
      </c>
      <c r="BF377" t="s">
        <v>5931</v>
      </c>
      <c r="BH377" t="s">
        <v>2373</v>
      </c>
      <c r="BL377" t="s">
        <v>5165</v>
      </c>
      <c r="BM377" s="104">
        <v>46113.731944444444</v>
      </c>
      <c r="BN377">
        <v>792759</v>
      </c>
      <c r="BO377" t="s">
        <v>4728</v>
      </c>
      <c r="BP377" t="s">
        <v>5592</v>
      </c>
      <c r="BT377" t="s">
        <v>5948</v>
      </c>
    </row>
    <row r="378" spans="17:72" x14ac:dyDescent="0.25">
      <c r="Q378" t="s">
        <v>250</v>
      </c>
      <c r="V378" t="s">
        <v>4988</v>
      </c>
      <c r="W378" s="104">
        <v>46113.681250000001</v>
      </c>
      <c r="X378">
        <v>1129062</v>
      </c>
      <c r="Y378" t="s">
        <v>4761</v>
      </c>
      <c r="Z378" t="s">
        <v>54</v>
      </c>
      <c r="AD378" t="s">
        <v>4736</v>
      </c>
      <c r="AF378" t="s">
        <v>1276</v>
      </c>
      <c r="AJ378" t="s">
        <v>4782</v>
      </c>
      <c r="AK378" s="104">
        <v>46113.573611111111</v>
      </c>
      <c r="AL378">
        <v>299726</v>
      </c>
      <c r="AM378" t="s">
        <v>4728</v>
      </c>
      <c r="AN378" t="s">
        <v>13</v>
      </c>
      <c r="AR378" t="s">
        <v>5942</v>
      </c>
      <c r="AT378" t="s">
        <v>1894</v>
      </c>
      <c r="AX378" t="s">
        <v>6038</v>
      </c>
      <c r="AY378" s="104">
        <v>46113.462500000001</v>
      </c>
      <c r="AZ378">
        <v>1168442</v>
      </c>
      <c r="BA378" t="s">
        <v>4761</v>
      </c>
      <c r="BB378" t="s">
        <v>5989</v>
      </c>
      <c r="BF378" t="s">
        <v>5966</v>
      </c>
      <c r="BH378" t="s">
        <v>235</v>
      </c>
      <c r="BL378" t="s">
        <v>4771</v>
      </c>
      <c r="BM378" s="104">
        <v>46113.736111111109</v>
      </c>
      <c r="BN378">
        <v>638323</v>
      </c>
      <c r="BO378" t="s">
        <v>4728</v>
      </c>
      <c r="BP378" t="s">
        <v>5592</v>
      </c>
      <c r="BT378" t="s">
        <v>5924</v>
      </c>
    </row>
    <row r="379" spans="17:72" x14ac:dyDescent="0.25">
      <c r="Q379" t="s">
        <v>253</v>
      </c>
      <c r="V379" t="s">
        <v>5002</v>
      </c>
      <c r="W379" s="104">
        <v>46113.681250000001</v>
      </c>
      <c r="X379">
        <v>65154</v>
      </c>
      <c r="Y379" t="s">
        <v>4728</v>
      </c>
      <c r="Z379" t="s">
        <v>54</v>
      </c>
      <c r="AD379" t="s">
        <v>4781</v>
      </c>
      <c r="AF379" t="s">
        <v>937</v>
      </c>
      <c r="AG379" t="s">
        <v>2407</v>
      </c>
      <c r="AJ379" t="s">
        <v>5174</v>
      </c>
      <c r="AK379" s="104">
        <v>46113.573611111111</v>
      </c>
      <c r="AL379">
        <v>1196773</v>
      </c>
      <c r="AM379" t="s">
        <v>4728</v>
      </c>
      <c r="AN379" t="s">
        <v>42</v>
      </c>
      <c r="AO379" t="s">
        <v>13</v>
      </c>
      <c r="AR379" t="s">
        <v>6040</v>
      </c>
      <c r="AT379" t="s">
        <v>967</v>
      </c>
      <c r="AX379" t="s">
        <v>5083</v>
      </c>
      <c r="AY379" s="104">
        <v>46113.462500000001</v>
      </c>
      <c r="AZ379">
        <v>1998357</v>
      </c>
      <c r="BA379" t="s">
        <v>4728</v>
      </c>
      <c r="BB379" t="s">
        <v>5989</v>
      </c>
      <c r="BF379" t="s">
        <v>5931</v>
      </c>
      <c r="BH379" t="s">
        <v>1481</v>
      </c>
      <c r="BL379" t="s">
        <v>4782</v>
      </c>
      <c r="BM379" s="104">
        <v>46113.736805555556</v>
      </c>
      <c r="BN379">
        <v>378570</v>
      </c>
      <c r="BO379" t="s">
        <v>4728</v>
      </c>
      <c r="BP379" t="s">
        <v>5592</v>
      </c>
      <c r="BT379" t="s">
        <v>5942</v>
      </c>
    </row>
    <row r="380" spans="17:72" x14ac:dyDescent="0.25">
      <c r="Q380" t="s">
        <v>73</v>
      </c>
      <c r="V380" t="s">
        <v>4776</v>
      </c>
      <c r="W380" s="104">
        <v>46113.681944444441</v>
      </c>
      <c r="X380">
        <v>90379</v>
      </c>
      <c r="Y380" t="s">
        <v>4728</v>
      </c>
      <c r="Z380" t="s">
        <v>54</v>
      </c>
      <c r="AD380" t="s">
        <v>4756</v>
      </c>
      <c r="AF380" t="s">
        <v>235</v>
      </c>
      <c r="AJ380" t="s">
        <v>4757</v>
      </c>
      <c r="AK380" s="104">
        <v>46113.574305555558</v>
      </c>
      <c r="AL380">
        <v>488209</v>
      </c>
      <c r="AM380" t="s">
        <v>4728</v>
      </c>
      <c r="AN380" t="s">
        <v>13</v>
      </c>
      <c r="AR380" t="s">
        <v>5918</v>
      </c>
      <c r="AT380" t="s">
        <v>223</v>
      </c>
      <c r="AX380" t="s">
        <v>6038</v>
      </c>
      <c r="AY380" s="104">
        <v>46113.463194444441</v>
      </c>
      <c r="AZ380">
        <v>306560</v>
      </c>
      <c r="BA380" t="s">
        <v>4728</v>
      </c>
      <c r="BB380" t="s">
        <v>5989</v>
      </c>
      <c r="BF380" t="s">
        <v>5931</v>
      </c>
      <c r="BH380" t="s">
        <v>1732</v>
      </c>
      <c r="BL380" t="s">
        <v>5644</v>
      </c>
      <c r="BM380" s="104">
        <v>46113.738888888889</v>
      </c>
      <c r="BN380">
        <v>685894</v>
      </c>
      <c r="BO380" t="s">
        <v>4761</v>
      </c>
      <c r="BP380" t="s">
        <v>5592</v>
      </c>
      <c r="BT380" t="s">
        <v>5966</v>
      </c>
    </row>
    <row r="381" spans="17:72" x14ac:dyDescent="0.25">
      <c r="Q381" t="s">
        <v>80</v>
      </c>
      <c r="R381" t="s">
        <v>2650</v>
      </c>
      <c r="S381" t="s">
        <v>211</v>
      </c>
      <c r="V381" t="s">
        <v>5002</v>
      </c>
      <c r="W381" s="104">
        <v>46113.681944444441</v>
      </c>
      <c r="X381">
        <v>241192</v>
      </c>
      <c r="Y381" t="s">
        <v>4728</v>
      </c>
      <c r="Z381" t="s">
        <v>54</v>
      </c>
      <c r="AA381" t="s">
        <v>4731</v>
      </c>
      <c r="AD381" t="s">
        <v>4904</v>
      </c>
      <c r="AF381" t="s">
        <v>1584</v>
      </c>
      <c r="AJ381" t="s">
        <v>5551</v>
      </c>
      <c r="AK381" s="104">
        <v>46113.575694444444</v>
      </c>
      <c r="AL381">
        <v>100261</v>
      </c>
      <c r="AM381" t="s">
        <v>4728</v>
      </c>
      <c r="AN381" t="s">
        <v>13</v>
      </c>
      <c r="AR381" t="s">
        <v>4781</v>
      </c>
      <c r="AT381" t="s">
        <v>2559</v>
      </c>
      <c r="AX381" t="s">
        <v>7141</v>
      </c>
      <c r="AY381" s="104">
        <v>46113.463194444441</v>
      </c>
      <c r="AZ381">
        <v>373053</v>
      </c>
      <c r="BA381" t="s">
        <v>4761</v>
      </c>
      <c r="BB381" t="s">
        <v>5989</v>
      </c>
      <c r="BF381" t="s">
        <v>5966</v>
      </c>
      <c r="BH381" t="s">
        <v>852</v>
      </c>
      <c r="BL381" t="s">
        <v>4865</v>
      </c>
      <c r="BM381" s="104">
        <v>46113.738888888889</v>
      </c>
      <c r="BN381">
        <v>876811</v>
      </c>
      <c r="BO381" t="s">
        <v>4728</v>
      </c>
      <c r="BP381" t="s">
        <v>5592</v>
      </c>
      <c r="BT381" t="s">
        <v>5918</v>
      </c>
    </row>
    <row r="382" spans="17:72" x14ac:dyDescent="0.25">
      <c r="Q382" t="s">
        <v>72</v>
      </c>
      <c r="R382" t="s">
        <v>2650</v>
      </c>
      <c r="V382" t="s">
        <v>4776</v>
      </c>
      <c r="W382" s="104">
        <v>46113.682638888888</v>
      </c>
      <c r="X382">
        <v>1725335</v>
      </c>
      <c r="Y382" t="s">
        <v>4728</v>
      </c>
      <c r="Z382" t="s">
        <v>54</v>
      </c>
      <c r="AD382" t="s">
        <v>4813</v>
      </c>
      <c r="AF382" t="s">
        <v>1335</v>
      </c>
      <c r="AG382" t="s">
        <v>637</v>
      </c>
      <c r="AJ382" t="s">
        <v>5582</v>
      </c>
      <c r="AK382" s="104">
        <v>46113.576388888891</v>
      </c>
      <c r="AL382">
        <v>1293790</v>
      </c>
      <c r="AM382" t="s">
        <v>4761</v>
      </c>
      <c r="AN382" t="s">
        <v>42</v>
      </c>
      <c r="AO382" t="s">
        <v>13</v>
      </c>
      <c r="AR382" t="s">
        <v>5933</v>
      </c>
      <c r="AT382" t="s">
        <v>1985</v>
      </c>
      <c r="AX382" t="s">
        <v>5807</v>
      </c>
      <c r="AY382" s="104">
        <v>46113.463194444441</v>
      </c>
      <c r="AZ382">
        <v>187162</v>
      </c>
      <c r="BA382" t="s">
        <v>4761</v>
      </c>
      <c r="BB382" t="s">
        <v>5989</v>
      </c>
      <c r="BF382" t="s">
        <v>5934</v>
      </c>
      <c r="BH382" t="s">
        <v>2559</v>
      </c>
      <c r="BL382" t="s">
        <v>6041</v>
      </c>
      <c r="BM382" s="104">
        <v>46113.740277777775</v>
      </c>
      <c r="BN382">
        <v>154664</v>
      </c>
      <c r="BO382" t="s">
        <v>4761</v>
      </c>
      <c r="BP382" t="s">
        <v>5592</v>
      </c>
      <c r="BT382" t="s">
        <v>5966</v>
      </c>
    </row>
    <row r="383" spans="17:72" x14ac:dyDescent="0.25">
      <c r="Q383" t="s">
        <v>253</v>
      </c>
      <c r="V383" t="s">
        <v>4855</v>
      </c>
      <c r="W383" s="104">
        <v>46113.682638888888</v>
      </c>
      <c r="X383">
        <v>347927</v>
      </c>
      <c r="Y383" t="s">
        <v>4728</v>
      </c>
      <c r="Z383" t="s">
        <v>54</v>
      </c>
      <c r="AD383" t="s">
        <v>4772</v>
      </c>
      <c r="AF383" t="s">
        <v>247</v>
      </c>
      <c r="AJ383" t="s">
        <v>4944</v>
      </c>
      <c r="AK383" s="104">
        <v>46113.576388888891</v>
      </c>
      <c r="AL383">
        <v>299294</v>
      </c>
      <c r="AM383" t="s">
        <v>4728</v>
      </c>
      <c r="AN383" t="s">
        <v>13</v>
      </c>
      <c r="AR383" t="s">
        <v>5966</v>
      </c>
      <c r="AT383" t="s">
        <v>414</v>
      </c>
      <c r="AX383" t="s">
        <v>7142</v>
      </c>
      <c r="AY383" s="104">
        <v>46113.463888888888</v>
      </c>
      <c r="AZ383">
        <v>236714</v>
      </c>
      <c r="BA383" t="s">
        <v>4728</v>
      </c>
      <c r="BB383" t="s">
        <v>5989</v>
      </c>
      <c r="BF383" t="s">
        <v>5918</v>
      </c>
      <c r="BH383" t="s">
        <v>2197</v>
      </c>
      <c r="BL383" t="s">
        <v>5074</v>
      </c>
      <c r="BM383" s="104">
        <v>46113.740277777775</v>
      </c>
      <c r="BN383">
        <v>590234</v>
      </c>
      <c r="BO383" t="s">
        <v>4728</v>
      </c>
      <c r="BP383" t="s">
        <v>5592</v>
      </c>
      <c r="BT383" t="s">
        <v>5948</v>
      </c>
    </row>
    <row r="384" spans="17:72" x14ac:dyDescent="0.25">
      <c r="Q384" t="s">
        <v>214</v>
      </c>
      <c r="V384" t="s">
        <v>4840</v>
      </c>
      <c r="W384" s="104">
        <v>46113.682638888888</v>
      </c>
      <c r="X384">
        <v>185090</v>
      </c>
      <c r="Y384" t="s">
        <v>4728</v>
      </c>
      <c r="Z384" t="s">
        <v>54</v>
      </c>
      <c r="AD384" t="s">
        <v>4772</v>
      </c>
      <c r="AF384" t="s">
        <v>1706</v>
      </c>
      <c r="AJ384" t="s">
        <v>5018</v>
      </c>
      <c r="AK384" s="104">
        <v>46113.57708333333</v>
      </c>
      <c r="AL384">
        <v>327585</v>
      </c>
      <c r="AM384" t="s">
        <v>4728</v>
      </c>
      <c r="AN384" t="s">
        <v>13</v>
      </c>
      <c r="AR384" t="s">
        <v>5931</v>
      </c>
      <c r="AT384" t="s">
        <v>1078</v>
      </c>
      <c r="AX384" t="s">
        <v>7135</v>
      </c>
      <c r="AY384" s="104">
        <v>46113.463888888888</v>
      </c>
      <c r="AZ384">
        <v>77172</v>
      </c>
      <c r="BA384" t="s">
        <v>4728</v>
      </c>
      <c r="BB384" t="s">
        <v>5989</v>
      </c>
      <c r="BF384" t="s">
        <v>5942</v>
      </c>
      <c r="BH384" t="s">
        <v>214</v>
      </c>
      <c r="BL384" t="s">
        <v>6041</v>
      </c>
      <c r="BM384" s="104">
        <v>46113.741666666669</v>
      </c>
      <c r="BN384">
        <v>453962</v>
      </c>
      <c r="BO384" t="s">
        <v>4728</v>
      </c>
      <c r="BP384" t="s">
        <v>5592</v>
      </c>
      <c r="BT384" t="s">
        <v>5948</v>
      </c>
    </row>
    <row r="385" spans="17:72" x14ac:dyDescent="0.25">
      <c r="Q385" t="s">
        <v>2279</v>
      </c>
      <c r="R385" t="s">
        <v>241</v>
      </c>
      <c r="V385" t="s">
        <v>5065</v>
      </c>
      <c r="W385" s="104">
        <v>46113.683333333334</v>
      </c>
      <c r="X385">
        <v>392813</v>
      </c>
      <c r="Y385" t="s">
        <v>4728</v>
      </c>
      <c r="Z385" t="s">
        <v>42</v>
      </c>
      <c r="AA385" t="s">
        <v>54</v>
      </c>
      <c r="AD385" t="s">
        <v>5066</v>
      </c>
      <c r="AF385" t="s">
        <v>1507</v>
      </c>
      <c r="AJ385" t="s">
        <v>5551</v>
      </c>
      <c r="AK385" s="104">
        <v>46113.57708333333</v>
      </c>
      <c r="AL385">
        <v>442433</v>
      </c>
      <c r="AM385" t="s">
        <v>4728</v>
      </c>
      <c r="AN385" t="s">
        <v>13</v>
      </c>
      <c r="AR385" t="s">
        <v>5942</v>
      </c>
      <c r="AT385" t="s">
        <v>226</v>
      </c>
      <c r="AX385" t="s">
        <v>4763</v>
      </c>
      <c r="AY385" s="104">
        <v>46113.464583333334</v>
      </c>
      <c r="AZ385">
        <v>333734</v>
      </c>
      <c r="BA385" t="s">
        <v>4728</v>
      </c>
      <c r="BB385" t="s">
        <v>5989</v>
      </c>
      <c r="BF385" t="s">
        <v>5956</v>
      </c>
      <c r="BH385" t="s">
        <v>241</v>
      </c>
      <c r="BL385" t="s">
        <v>7008</v>
      </c>
      <c r="BM385" s="104">
        <v>46113.745833333334</v>
      </c>
      <c r="BN385">
        <v>757343</v>
      </c>
      <c r="BO385" t="s">
        <v>4728</v>
      </c>
      <c r="BP385" t="s">
        <v>5592</v>
      </c>
      <c r="BT385" t="s">
        <v>5956</v>
      </c>
    </row>
    <row r="386" spans="17:72" x14ac:dyDescent="0.25">
      <c r="Q386" t="s">
        <v>73</v>
      </c>
      <c r="V386" t="s">
        <v>4967</v>
      </c>
      <c r="W386" s="104">
        <v>46113.684027777781</v>
      </c>
      <c r="X386">
        <v>98431</v>
      </c>
      <c r="Y386" t="s">
        <v>4728</v>
      </c>
      <c r="Z386" t="s">
        <v>54</v>
      </c>
      <c r="AD386" t="s">
        <v>4756</v>
      </c>
      <c r="AF386" t="s">
        <v>1971</v>
      </c>
      <c r="AG386" t="s">
        <v>73</v>
      </c>
      <c r="AJ386" t="s">
        <v>6125</v>
      </c>
      <c r="AK386" s="104">
        <v>46113.57708333333</v>
      </c>
      <c r="AL386">
        <v>2731050</v>
      </c>
      <c r="AM386" t="s">
        <v>4761</v>
      </c>
      <c r="AN386" t="s">
        <v>42</v>
      </c>
      <c r="AO386" t="s">
        <v>13</v>
      </c>
      <c r="AR386" t="s">
        <v>5955</v>
      </c>
      <c r="AT386" t="s">
        <v>1945</v>
      </c>
      <c r="AX386" t="s">
        <v>5012</v>
      </c>
      <c r="AY386" s="104">
        <v>46113.465277777781</v>
      </c>
      <c r="AZ386">
        <v>108713</v>
      </c>
      <c r="BA386" t="s">
        <v>4761</v>
      </c>
      <c r="BB386" t="s">
        <v>5989</v>
      </c>
      <c r="BF386" t="s">
        <v>5934</v>
      </c>
      <c r="BH386" t="s">
        <v>1732</v>
      </c>
      <c r="BI386" t="s">
        <v>2197</v>
      </c>
      <c r="BL386" t="s">
        <v>6829</v>
      </c>
      <c r="BM386" s="104">
        <v>46113.74722222222</v>
      </c>
      <c r="BN386">
        <v>1732340</v>
      </c>
      <c r="BO386" t="s">
        <v>4728</v>
      </c>
      <c r="BP386" t="s">
        <v>5592</v>
      </c>
      <c r="BQ386" t="s">
        <v>4731</v>
      </c>
      <c r="BT386" t="s">
        <v>6240</v>
      </c>
    </row>
    <row r="387" spans="17:72" x14ac:dyDescent="0.25">
      <c r="Q387" t="s">
        <v>1953</v>
      </c>
      <c r="R387" t="s">
        <v>79</v>
      </c>
      <c r="S387" t="s">
        <v>220</v>
      </c>
      <c r="V387" t="s">
        <v>4890</v>
      </c>
      <c r="W387" s="104">
        <v>46113.684027777781</v>
      </c>
      <c r="X387">
        <v>779526</v>
      </c>
      <c r="Y387" t="s">
        <v>4728</v>
      </c>
      <c r="Z387" t="s">
        <v>42</v>
      </c>
      <c r="AA387" t="s">
        <v>54</v>
      </c>
      <c r="AB387" t="s">
        <v>4731</v>
      </c>
      <c r="AD387" t="s">
        <v>5067</v>
      </c>
      <c r="AF387" t="s">
        <v>919</v>
      </c>
      <c r="AG387" t="s">
        <v>1385</v>
      </c>
      <c r="AH387" t="s">
        <v>1688</v>
      </c>
      <c r="AJ387" t="s">
        <v>6126</v>
      </c>
      <c r="AK387" s="104">
        <v>46113.577777777777</v>
      </c>
      <c r="AL387">
        <v>985174</v>
      </c>
      <c r="AM387" t="s">
        <v>4728</v>
      </c>
      <c r="AN387" t="s">
        <v>4787</v>
      </c>
      <c r="AO387" t="s">
        <v>13</v>
      </c>
      <c r="AP387" t="s">
        <v>4731</v>
      </c>
      <c r="AR387" t="s">
        <v>6127</v>
      </c>
      <c r="AT387" t="s">
        <v>71</v>
      </c>
      <c r="AX387" t="s">
        <v>5489</v>
      </c>
      <c r="AY387" s="104">
        <v>46113.465277777781</v>
      </c>
      <c r="AZ387">
        <v>1414030</v>
      </c>
      <c r="BA387" t="s">
        <v>4728</v>
      </c>
      <c r="BB387" t="s">
        <v>5989</v>
      </c>
      <c r="BF387" t="s">
        <v>6069</v>
      </c>
      <c r="BH387" t="s">
        <v>214</v>
      </c>
      <c r="BL387" t="s">
        <v>5634</v>
      </c>
      <c r="BM387" s="104">
        <v>46113.747916666667</v>
      </c>
      <c r="BN387">
        <v>407610</v>
      </c>
      <c r="BO387" t="s">
        <v>4728</v>
      </c>
      <c r="BP387" t="s">
        <v>5592</v>
      </c>
      <c r="BT387" t="s">
        <v>5920</v>
      </c>
    </row>
    <row r="388" spans="17:72" x14ac:dyDescent="0.25">
      <c r="Q388" t="s">
        <v>71</v>
      </c>
      <c r="R388" t="s">
        <v>211</v>
      </c>
      <c r="V388" t="s">
        <v>5002</v>
      </c>
      <c r="W388" s="104">
        <v>46113.68472222222</v>
      </c>
      <c r="X388">
        <v>110843</v>
      </c>
      <c r="Y388" t="s">
        <v>4728</v>
      </c>
      <c r="Z388" t="s">
        <v>54</v>
      </c>
      <c r="AA388" t="s">
        <v>4731</v>
      </c>
      <c r="AD388" t="s">
        <v>5068</v>
      </c>
      <c r="AF388" t="s">
        <v>2510</v>
      </c>
      <c r="AG388" t="s">
        <v>220</v>
      </c>
      <c r="AJ388" t="s">
        <v>6128</v>
      </c>
      <c r="AK388" s="104">
        <v>46113.578472222223</v>
      </c>
      <c r="AL388">
        <v>791736</v>
      </c>
      <c r="AM388" t="s">
        <v>4728</v>
      </c>
      <c r="AN388" t="s">
        <v>13</v>
      </c>
      <c r="AO388" t="s">
        <v>4731</v>
      </c>
      <c r="AR388" t="s">
        <v>5966</v>
      </c>
      <c r="AT388" t="s">
        <v>1284</v>
      </c>
      <c r="AX388" t="s">
        <v>5208</v>
      </c>
      <c r="AY388" s="104">
        <v>46113.465277777781</v>
      </c>
      <c r="AZ388">
        <v>630132</v>
      </c>
      <c r="BA388" t="s">
        <v>4728</v>
      </c>
      <c r="BB388" t="s">
        <v>5989</v>
      </c>
      <c r="BF388" t="s">
        <v>5918</v>
      </c>
      <c r="BH388" t="s">
        <v>247</v>
      </c>
      <c r="BL388" t="s">
        <v>5959</v>
      </c>
      <c r="BM388" s="104">
        <v>46113.748611111114</v>
      </c>
      <c r="BN388">
        <v>1541705</v>
      </c>
      <c r="BO388" t="s">
        <v>4728</v>
      </c>
      <c r="BP388" t="s">
        <v>5592</v>
      </c>
      <c r="BT388" t="s">
        <v>5948</v>
      </c>
    </row>
    <row r="389" spans="17:72" x14ac:dyDescent="0.25">
      <c r="Q389" t="s">
        <v>80</v>
      </c>
      <c r="V389" t="s">
        <v>5002</v>
      </c>
      <c r="W389" s="104">
        <v>46113.685416666667</v>
      </c>
      <c r="X389">
        <v>289771</v>
      </c>
      <c r="Y389" t="s">
        <v>4728</v>
      </c>
      <c r="Z389" t="s">
        <v>54</v>
      </c>
      <c r="AD389" t="s">
        <v>4739</v>
      </c>
      <c r="AF389" t="s">
        <v>187</v>
      </c>
      <c r="AG389" t="s">
        <v>868</v>
      </c>
      <c r="AJ389" t="s">
        <v>5665</v>
      </c>
      <c r="AK389" s="104">
        <v>46113.578472222223</v>
      </c>
      <c r="AL389">
        <v>973383</v>
      </c>
      <c r="AM389" t="s">
        <v>4728</v>
      </c>
      <c r="AN389" t="s">
        <v>42</v>
      </c>
      <c r="AO389" t="s">
        <v>13</v>
      </c>
      <c r="AR389" t="s">
        <v>6054</v>
      </c>
      <c r="AT389" t="s">
        <v>2510</v>
      </c>
      <c r="AX389" t="s">
        <v>4922</v>
      </c>
      <c r="AY389" s="104">
        <v>46113.465277777781</v>
      </c>
      <c r="AZ389">
        <v>518189</v>
      </c>
      <c r="BA389" t="s">
        <v>4728</v>
      </c>
      <c r="BB389" t="s">
        <v>5989</v>
      </c>
      <c r="BF389" t="s">
        <v>5931</v>
      </c>
      <c r="BH389" t="s">
        <v>235</v>
      </c>
      <c r="BL389" t="s">
        <v>8137</v>
      </c>
      <c r="BM389" s="104">
        <v>46113.748611111114</v>
      </c>
      <c r="BN389">
        <v>292543</v>
      </c>
      <c r="BO389" t="s">
        <v>4728</v>
      </c>
      <c r="BP389" t="s">
        <v>5592</v>
      </c>
      <c r="BT389" t="s">
        <v>5920</v>
      </c>
    </row>
    <row r="390" spans="17:72" x14ac:dyDescent="0.25">
      <c r="Q390" t="s">
        <v>250</v>
      </c>
      <c r="R390" t="s">
        <v>1688</v>
      </c>
      <c r="V390" t="s">
        <v>4967</v>
      </c>
      <c r="W390" s="104">
        <v>46113.685416666667</v>
      </c>
      <c r="X390">
        <v>393889</v>
      </c>
      <c r="Y390" t="s">
        <v>4728</v>
      </c>
      <c r="Z390" t="s">
        <v>54</v>
      </c>
      <c r="AA390" t="s">
        <v>4731</v>
      </c>
      <c r="AD390" t="s">
        <v>5031</v>
      </c>
      <c r="AF390" t="s">
        <v>1456</v>
      </c>
      <c r="AG390" t="s">
        <v>637</v>
      </c>
      <c r="AJ390" t="s">
        <v>6129</v>
      </c>
      <c r="AK390" s="104">
        <v>46113.579861111109</v>
      </c>
      <c r="AL390">
        <v>183588</v>
      </c>
      <c r="AM390" t="s">
        <v>4728</v>
      </c>
      <c r="AN390" t="s">
        <v>4787</v>
      </c>
      <c r="AO390" t="s">
        <v>13</v>
      </c>
      <c r="AR390" t="s">
        <v>4941</v>
      </c>
      <c r="AT390" t="s">
        <v>551</v>
      </c>
      <c r="AX390" t="s">
        <v>4757</v>
      </c>
      <c r="AY390" s="104">
        <v>46113.465277777781</v>
      </c>
      <c r="AZ390">
        <v>201451</v>
      </c>
      <c r="BA390" t="s">
        <v>4728</v>
      </c>
      <c r="BB390" t="s">
        <v>5989</v>
      </c>
      <c r="BF390" t="s">
        <v>5918</v>
      </c>
      <c r="BH390" t="s">
        <v>852</v>
      </c>
      <c r="BL390" t="s">
        <v>4753</v>
      </c>
      <c r="BM390" s="104">
        <v>46113.749305555553</v>
      </c>
      <c r="BN390">
        <v>306293</v>
      </c>
      <c r="BO390" t="s">
        <v>4728</v>
      </c>
      <c r="BP390" t="s">
        <v>5592</v>
      </c>
      <c r="BT390" t="s">
        <v>5920</v>
      </c>
    </row>
    <row r="391" spans="17:72" x14ac:dyDescent="0.25">
      <c r="Q391" t="s">
        <v>73</v>
      </c>
      <c r="V391" t="s">
        <v>5069</v>
      </c>
      <c r="W391" s="104">
        <v>46113.685416666667</v>
      </c>
      <c r="X391">
        <v>763653</v>
      </c>
      <c r="Y391" t="s">
        <v>4728</v>
      </c>
      <c r="Z391" t="s">
        <v>54</v>
      </c>
      <c r="AD391" t="s">
        <v>4739</v>
      </c>
      <c r="AF391" t="s">
        <v>250</v>
      </c>
      <c r="AJ391" t="s">
        <v>4868</v>
      </c>
      <c r="AK391" s="104">
        <v>46113.579861111109</v>
      </c>
      <c r="AL391">
        <v>362957</v>
      </c>
      <c r="AM391" t="s">
        <v>4728</v>
      </c>
      <c r="AN391" t="s">
        <v>13</v>
      </c>
      <c r="AR391" t="s">
        <v>5958</v>
      </c>
      <c r="AT391" t="s">
        <v>205</v>
      </c>
      <c r="AX391" t="s">
        <v>5082</v>
      </c>
      <c r="AY391" s="104">
        <v>46113.46597222222</v>
      </c>
      <c r="AZ391">
        <v>264856</v>
      </c>
      <c r="BA391" t="s">
        <v>4761</v>
      </c>
      <c r="BB391" t="s">
        <v>5989</v>
      </c>
      <c r="BF391" t="s">
        <v>5920</v>
      </c>
      <c r="BH391" t="s">
        <v>852</v>
      </c>
      <c r="BL391" t="s">
        <v>4776</v>
      </c>
      <c r="BM391" s="104">
        <v>46113.754861111112</v>
      </c>
      <c r="BN391">
        <v>520450</v>
      </c>
      <c r="BO391" t="s">
        <v>4728</v>
      </c>
      <c r="BP391" t="s">
        <v>5592</v>
      </c>
      <c r="BT391" t="s">
        <v>5920</v>
      </c>
    </row>
    <row r="392" spans="17:72" x14ac:dyDescent="0.25">
      <c r="Q392" t="s">
        <v>71</v>
      </c>
      <c r="V392" t="s">
        <v>5002</v>
      </c>
      <c r="W392" s="104">
        <v>46113.685416666667</v>
      </c>
      <c r="X392">
        <v>375679</v>
      </c>
      <c r="Y392" t="s">
        <v>4728</v>
      </c>
      <c r="Z392" t="s">
        <v>54</v>
      </c>
      <c r="AD392" t="s">
        <v>4739</v>
      </c>
      <c r="AF392" t="s">
        <v>229</v>
      </c>
      <c r="AG392" t="s">
        <v>241</v>
      </c>
      <c r="AJ392" t="s">
        <v>4922</v>
      </c>
      <c r="AK392" s="104">
        <v>46113.580555555556</v>
      </c>
      <c r="AL392">
        <v>561645</v>
      </c>
      <c r="AM392" t="s">
        <v>4728</v>
      </c>
      <c r="AN392" t="s">
        <v>5989</v>
      </c>
      <c r="AO392" t="s">
        <v>13</v>
      </c>
      <c r="AR392" t="s">
        <v>5942</v>
      </c>
      <c r="AT392" t="s">
        <v>432</v>
      </c>
      <c r="AX392" t="s">
        <v>5012</v>
      </c>
      <c r="AY392" s="104">
        <v>46113.46597222222</v>
      </c>
      <c r="AZ392">
        <v>887056</v>
      </c>
      <c r="BA392" t="s">
        <v>4728</v>
      </c>
      <c r="BB392" t="s">
        <v>5989</v>
      </c>
      <c r="BF392" t="s">
        <v>5920</v>
      </c>
      <c r="BH392" t="s">
        <v>1985</v>
      </c>
      <c r="BL392" t="s">
        <v>5433</v>
      </c>
      <c r="BM392" s="104">
        <v>46113.756249999999</v>
      </c>
      <c r="BN392">
        <v>123189</v>
      </c>
      <c r="BO392" t="s">
        <v>4728</v>
      </c>
      <c r="BP392" t="s">
        <v>5592</v>
      </c>
      <c r="BT392" t="s">
        <v>5942</v>
      </c>
    </row>
    <row r="393" spans="17:72" x14ac:dyDescent="0.25">
      <c r="Q393" t="s">
        <v>235</v>
      </c>
      <c r="R393" t="s">
        <v>1688</v>
      </c>
      <c r="V393" t="s">
        <v>5049</v>
      </c>
      <c r="W393" s="104">
        <v>46113.686805555553</v>
      </c>
      <c r="X393">
        <v>638070</v>
      </c>
      <c r="Y393" t="s">
        <v>4728</v>
      </c>
      <c r="Z393" t="s">
        <v>54</v>
      </c>
      <c r="AA393" t="s">
        <v>4731</v>
      </c>
      <c r="AD393" t="s">
        <v>5031</v>
      </c>
      <c r="AF393" t="s">
        <v>247</v>
      </c>
      <c r="AJ393" t="s">
        <v>4996</v>
      </c>
      <c r="AK393" s="104">
        <v>46113.580555555556</v>
      </c>
      <c r="AL393">
        <v>341413</v>
      </c>
      <c r="AM393" t="s">
        <v>4728</v>
      </c>
      <c r="AN393" t="s">
        <v>13</v>
      </c>
      <c r="AR393" t="s">
        <v>4781</v>
      </c>
      <c r="AT393" t="s">
        <v>1985</v>
      </c>
      <c r="AX393" t="s">
        <v>5038</v>
      </c>
      <c r="AY393" s="104">
        <v>46113.467361111114</v>
      </c>
      <c r="AZ393">
        <v>538532</v>
      </c>
      <c r="BA393" t="s">
        <v>4728</v>
      </c>
      <c r="BB393" t="s">
        <v>5989</v>
      </c>
      <c r="BF393" t="s">
        <v>5942</v>
      </c>
      <c r="BH393" t="s">
        <v>1391</v>
      </c>
      <c r="BL393" t="s">
        <v>4774</v>
      </c>
      <c r="BM393" s="104">
        <v>46113.756249999999</v>
      </c>
      <c r="BN393">
        <v>336526</v>
      </c>
      <c r="BO393" t="s">
        <v>4728</v>
      </c>
      <c r="BP393" t="s">
        <v>5592</v>
      </c>
      <c r="BT393" t="s">
        <v>6069</v>
      </c>
    </row>
    <row r="394" spans="17:72" x14ac:dyDescent="0.25">
      <c r="Q394" t="s">
        <v>250</v>
      </c>
      <c r="V394" t="s">
        <v>4753</v>
      </c>
      <c r="W394" s="104">
        <v>46113.6875</v>
      </c>
      <c r="X394">
        <v>120599</v>
      </c>
      <c r="Y394" t="s">
        <v>4728</v>
      </c>
      <c r="Z394" t="s">
        <v>54</v>
      </c>
      <c r="AD394" t="s">
        <v>4736</v>
      </c>
      <c r="AF394" t="s">
        <v>214</v>
      </c>
      <c r="AJ394" t="s">
        <v>6130</v>
      </c>
      <c r="AK394" s="104">
        <v>46113.581250000003</v>
      </c>
      <c r="AL394">
        <v>585469</v>
      </c>
      <c r="AM394" t="s">
        <v>4728</v>
      </c>
      <c r="AN394" t="s">
        <v>13</v>
      </c>
      <c r="AR394" t="s">
        <v>5948</v>
      </c>
      <c r="AT394" t="s">
        <v>1078</v>
      </c>
      <c r="AX394" t="s">
        <v>5096</v>
      </c>
      <c r="AY394" s="104">
        <v>46113.467361111114</v>
      </c>
      <c r="AZ394">
        <v>140262</v>
      </c>
      <c r="BA394" t="s">
        <v>4728</v>
      </c>
      <c r="BB394" t="s">
        <v>5989</v>
      </c>
      <c r="BF394" t="s">
        <v>5942</v>
      </c>
      <c r="BH394" t="s">
        <v>1732</v>
      </c>
      <c r="BL394" t="s">
        <v>5982</v>
      </c>
      <c r="BM394" s="104">
        <v>46113.757638888892</v>
      </c>
      <c r="BN394">
        <v>140081</v>
      </c>
      <c r="BO394" t="s">
        <v>4728</v>
      </c>
      <c r="BP394" t="s">
        <v>5592</v>
      </c>
      <c r="BT394" t="s">
        <v>5925</v>
      </c>
    </row>
    <row r="395" spans="17:72" x14ac:dyDescent="0.25">
      <c r="Q395" t="s">
        <v>229</v>
      </c>
      <c r="V395" t="s">
        <v>5070</v>
      </c>
      <c r="W395" s="104">
        <v>46113.688194444447</v>
      </c>
      <c r="X395">
        <v>160797</v>
      </c>
      <c r="Y395" t="s">
        <v>4728</v>
      </c>
      <c r="Z395" t="s">
        <v>54</v>
      </c>
      <c r="AD395" t="s">
        <v>4736</v>
      </c>
      <c r="AF395" t="s">
        <v>1706</v>
      </c>
      <c r="AJ395" t="s">
        <v>4921</v>
      </c>
      <c r="AK395" s="104">
        <v>46113.581250000003</v>
      </c>
      <c r="AL395">
        <v>345722</v>
      </c>
      <c r="AM395" t="s">
        <v>4728</v>
      </c>
      <c r="AN395" t="s">
        <v>13</v>
      </c>
      <c r="AR395" t="s">
        <v>5920</v>
      </c>
      <c r="AT395" t="s">
        <v>1894</v>
      </c>
      <c r="AX395" t="s">
        <v>7143</v>
      </c>
      <c r="AY395" s="104">
        <v>46113.467361111114</v>
      </c>
      <c r="AZ395">
        <v>108788</v>
      </c>
      <c r="BA395" t="s">
        <v>4728</v>
      </c>
      <c r="BB395" t="s">
        <v>5989</v>
      </c>
      <c r="BF395" t="s">
        <v>5925</v>
      </c>
      <c r="BH395" t="s">
        <v>1220</v>
      </c>
      <c r="BL395" t="s">
        <v>5634</v>
      </c>
      <c r="BM395" s="104">
        <v>46113.758333333331</v>
      </c>
      <c r="BN395">
        <v>253342</v>
      </c>
      <c r="BO395" t="s">
        <v>4728</v>
      </c>
      <c r="BP395" t="s">
        <v>5592</v>
      </c>
      <c r="BT395" t="s">
        <v>5948</v>
      </c>
    </row>
    <row r="396" spans="17:72" x14ac:dyDescent="0.25">
      <c r="Q396" t="s">
        <v>77</v>
      </c>
      <c r="V396" t="s">
        <v>5071</v>
      </c>
      <c r="W396" s="104">
        <v>46113.688194444447</v>
      </c>
      <c r="X396">
        <v>212220</v>
      </c>
      <c r="Y396" t="s">
        <v>4728</v>
      </c>
      <c r="Z396" t="s">
        <v>54</v>
      </c>
      <c r="AD396" t="s">
        <v>4736</v>
      </c>
      <c r="AF396" t="s">
        <v>2510</v>
      </c>
      <c r="AJ396" t="s">
        <v>4944</v>
      </c>
      <c r="AK396" s="104">
        <v>46113.581944444442</v>
      </c>
      <c r="AL396">
        <v>564681</v>
      </c>
      <c r="AM396" t="s">
        <v>4761</v>
      </c>
      <c r="AN396" t="s">
        <v>13</v>
      </c>
      <c r="AR396" t="s">
        <v>5966</v>
      </c>
      <c r="AT396" t="s">
        <v>836</v>
      </c>
      <c r="AX396" t="s">
        <v>7144</v>
      </c>
      <c r="AY396" s="104">
        <v>46113.468055555553</v>
      </c>
      <c r="AZ396">
        <v>1004248</v>
      </c>
      <c r="BA396" t="s">
        <v>4728</v>
      </c>
      <c r="BB396" t="s">
        <v>5989</v>
      </c>
      <c r="BF396" t="s">
        <v>5942</v>
      </c>
      <c r="BH396" t="s">
        <v>1481</v>
      </c>
      <c r="BL396" t="s">
        <v>5982</v>
      </c>
      <c r="BM396" s="104">
        <v>46113.758333333331</v>
      </c>
      <c r="BN396">
        <v>292473</v>
      </c>
      <c r="BO396" t="s">
        <v>4761</v>
      </c>
      <c r="BP396" t="s">
        <v>5592</v>
      </c>
      <c r="BT396" t="s">
        <v>5966</v>
      </c>
    </row>
    <row r="397" spans="17:72" x14ac:dyDescent="0.25">
      <c r="Q397" t="s">
        <v>235</v>
      </c>
      <c r="V397" t="s">
        <v>4922</v>
      </c>
      <c r="W397" s="104">
        <v>46113.688194444447</v>
      </c>
      <c r="X397">
        <v>209482</v>
      </c>
      <c r="Y397" t="s">
        <v>4728</v>
      </c>
      <c r="Z397" t="s">
        <v>54</v>
      </c>
      <c r="AD397" t="s">
        <v>4736</v>
      </c>
      <c r="AF397" t="s">
        <v>1732</v>
      </c>
      <c r="AJ397" t="s">
        <v>4763</v>
      </c>
      <c r="AK397" s="104">
        <v>46113.581944444442</v>
      </c>
      <c r="AL397">
        <v>285500</v>
      </c>
      <c r="AM397" t="s">
        <v>4728</v>
      </c>
      <c r="AN397" t="s">
        <v>13</v>
      </c>
      <c r="AR397" t="s">
        <v>5931</v>
      </c>
      <c r="AT397" t="s">
        <v>2403</v>
      </c>
      <c r="AX397" t="s">
        <v>4895</v>
      </c>
      <c r="AY397" s="104">
        <v>46113.468055555553</v>
      </c>
      <c r="AZ397">
        <v>487928</v>
      </c>
      <c r="BA397" t="s">
        <v>4728</v>
      </c>
      <c r="BB397" t="s">
        <v>5989</v>
      </c>
      <c r="BF397" t="s">
        <v>5958</v>
      </c>
      <c r="BH397" t="s">
        <v>1732</v>
      </c>
      <c r="BL397" t="s">
        <v>4741</v>
      </c>
      <c r="BM397" s="104">
        <v>46113.759027777778</v>
      </c>
      <c r="BN397">
        <v>601175</v>
      </c>
      <c r="BO397" t="s">
        <v>4728</v>
      </c>
      <c r="BP397" t="s">
        <v>5592</v>
      </c>
      <c r="BT397" t="s">
        <v>4781</v>
      </c>
    </row>
    <row r="398" spans="17:72" x14ac:dyDescent="0.25">
      <c r="Q398" t="s">
        <v>80</v>
      </c>
      <c r="R398" t="s">
        <v>1688</v>
      </c>
      <c r="V398" t="s">
        <v>5002</v>
      </c>
      <c r="W398" s="104">
        <v>46113.69027777778</v>
      </c>
      <c r="X398">
        <v>1169444</v>
      </c>
      <c r="Y398" t="s">
        <v>4728</v>
      </c>
      <c r="Z398" t="s">
        <v>54</v>
      </c>
      <c r="AA398" t="s">
        <v>4731</v>
      </c>
      <c r="AD398" t="s">
        <v>5031</v>
      </c>
      <c r="AF398" t="s">
        <v>2510</v>
      </c>
      <c r="AJ398" t="s">
        <v>6131</v>
      </c>
      <c r="AK398" s="104">
        <v>46113.581944444442</v>
      </c>
      <c r="AL398">
        <v>180595</v>
      </c>
      <c r="AM398" t="s">
        <v>4728</v>
      </c>
      <c r="AN398" t="s">
        <v>13</v>
      </c>
      <c r="AR398" t="s">
        <v>5942</v>
      </c>
      <c r="AT398" t="s">
        <v>516</v>
      </c>
      <c r="AX398" t="s">
        <v>4853</v>
      </c>
      <c r="AY398" s="104">
        <v>46113.468055555553</v>
      </c>
      <c r="AZ398">
        <v>349282</v>
      </c>
      <c r="BA398" t="s">
        <v>4728</v>
      </c>
      <c r="BB398" t="s">
        <v>5989</v>
      </c>
      <c r="BF398" t="s">
        <v>5931</v>
      </c>
      <c r="BH398" t="s">
        <v>1481</v>
      </c>
      <c r="BL398" t="s">
        <v>4890</v>
      </c>
      <c r="BM398" s="104">
        <v>46113.761111111111</v>
      </c>
      <c r="BN398">
        <v>660307</v>
      </c>
      <c r="BO398" t="s">
        <v>4728</v>
      </c>
      <c r="BP398" t="s">
        <v>5592</v>
      </c>
      <c r="BT398" t="s">
        <v>4781</v>
      </c>
    </row>
    <row r="399" spans="17:72" x14ac:dyDescent="0.25">
      <c r="V399" t="s">
        <v>5056</v>
      </c>
      <c r="W399" s="104">
        <v>46113.69027777778</v>
      </c>
      <c r="X399">
        <v>30394</v>
      </c>
      <c r="Y399" t="s">
        <v>4728</v>
      </c>
      <c r="Z399" t="s">
        <v>54</v>
      </c>
      <c r="AF399" t="s">
        <v>1985</v>
      </c>
      <c r="AJ399" t="s">
        <v>5388</v>
      </c>
      <c r="AK399" s="104">
        <v>46113.582638888889</v>
      </c>
      <c r="AL399">
        <v>385506</v>
      </c>
      <c r="AM399" t="s">
        <v>4728</v>
      </c>
      <c r="AN399" t="s">
        <v>13</v>
      </c>
      <c r="AR399" t="s">
        <v>5918</v>
      </c>
      <c r="AT399" t="s">
        <v>1124</v>
      </c>
      <c r="AX399" t="s">
        <v>4733</v>
      </c>
      <c r="AY399" s="104">
        <v>46113.468055555553</v>
      </c>
      <c r="AZ399">
        <v>667202</v>
      </c>
      <c r="BA399" t="s">
        <v>4761</v>
      </c>
      <c r="BB399" t="s">
        <v>5989</v>
      </c>
      <c r="BF399" t="s">
        <v>5920</v>
      </c>
      <c r="BH399" t="s">
        <v>2510</v>
      </c>
      <c r="BL399" t="s">
        <v>5634</v>
      </c>
      <c r="BM399" s="104">
        <v>46113.765277777777</v>
      </c>
      <c r="BN399">
        <v>832591</v>
      </c>
      <c r="BO399" t="s">
        <v>4728</v>
      </c>
      <c r="BP399" t="s">
        <v>5592</v>
      </c>
      <c r="BT399" t="s">
        <v>5927</v>
      </c>
    </row>
    <row r="400" spans="17:72" x14ac:dyDescent="0.25">
      <c r="Q400" t="s">
        <v>250</v>
      </c>
      <c r="V400" t="s">
        <v>5056</v>
      </c>
      <c r="W400" s="104">
        <v>46113.69027777778</v>
      </c>
      <c r="X400">
        <v>239524</v>
      </c>
      <c r="Y400" t="s">
        <v>4728</v>
      </c>
      <c r="Z400" t="s">
        <v>54</v>
      </c>
      <c r="AD400" t="s">
        <v>4781</v>
      </c>
      <c r="AF400" t="s">
        <v>2510</v>
      </c>
      <c r="AJ400" t="s">
        <v>4877</v>
      </c>
      <c r="AK400" s="104">
        <v>46113.584027777775</v>
      </c>
      <c r="AL400">
        <v>370877</v>
      </c>
      <c r="AM400" t="s">
        <v>4761</v>
      </c>
      <c r="AN400" t="s">
        <v>13</v>
      </c>
      <c r="AR400" t="s">
        <v>5920</v>
      </c>
      <c r="AT400" t="s">
        <v>308</v>
      </c>
      <c r="AX400" t="s">
        <v>7143</v>
      </c>
      <c r="AY400" s="104">
        <v>46113.46875</v>
      </c>
      <c r="AZ400">
        <v>1352402</v>
      </c>
      <c r="BA400" t="s">
        <v>4728</v>
      </c>
      <c r="BB400" t="s">
        <v>5989</v>
      </c>
      <c r="BF400" t="s">
        <v>5931</v>
      </c>
      <c r="BH400" t="s">
        <v>1732</v>
      </c>
      <c r="BL400" t="s">
        <v>6264</v>
      </c>
      <c r="BM400" s="104">
        <v>46113.767361111109</v>
      </c>
      <c r="BN400">
        <v>249238</v>
      </c>
      <c r="BO400" t="s">
        <v>4728</v>
      </c>
      <c r="BP400" t="s">
        <v>5592</v>
      </c>
      <c r="BT400" t="s">
        <v>5931</v>
      </c>
    </row>
    <row r="401" spans="17:72" x14ac:dyDescent="0.25">
      <c r="Q401" t="s">
        <v>71</v>
      </c>
      <c r="V401" t="s">
        <v>4774</v>
      </c>
      <c r="W401" s="104">
        <v>46113.690972222219</v>
      </c>
      <c r="X401">
        <v>735864</v>
      </c>
      <c r="Y401" t="s">
        <v>4728</v>
      </c>
      <c r="Z401" t="s">
        <v>54</v>
      </c>
      <c r="AD401" t="s">
        <v>4739</v>
      </c>
      <c r="AF401" t="s">
        <v>2086</v>
      </c>
      <c r="AG401" t="s">
        <v>432</v>
      </c>
      <c r="AJ401" t="s">
        <v>4930</v>
      </c>
      <c r="AK401" s="104">
        <v>46113.584722222222</v>
      </c>
      <c r="AL401">
        <v>543999</v>
      </c>
      <c r="AM401" t="s">
        <v>4728</v>
      </c>
      <c r="AN401" t="s">
        <v>42</v>
      </c>
      <c r="AO401" t="s">
        <v>13</v>
      </c>
      <c r="AR401" t="s">
        <v>6005</v>
      </c>
      <c r="AT401" t="s">
        <v>1945</v>
      </c>
      <c r="AX401" t="s">
        <v>7145</v>
      </c>
      <c r="AY401" s="104">
        <v>46113.46875</v>
      </c>
      <c r="AZ401">
        <v>267389</v>
      </c>
      <c r="BA401" t="s">
        <v>4728</v>
      </c>
      <c r="BB401" t="s">
        <v>5989</v>
      </c>
      <c r="BF401" t="s">
        <v>5931</v>
      </c>
      <c r="BH401" t="s">
        <v>1732</v>
      </c>
      <c r="BL401" t="s">
        <v>5086</v>
      </c>
      <c r="BM401" s="104">
        <v>46113.770138888889</v>
      </c>
      <c r="BN401">
        <v>293303</v>
      </c>
      <c r="BO401" t="s">
        <v>4728</v>
      </c>
      <c r="BP401" t="s">
        <v>5592</v>
      </c>
      <c r="BT401" t="s">
        <v>4781</v>
      </c>
    </row>
    <row r="402" spans="17:72" x14ac:dyDescent="0.25">
      <c r="Q402" t="s">
        <v>226</v>
      </c>
      <c r="V402" t="s">
        <v>5072</v>
      </c>
      <c r="W402" s="104">
        <v>46113.691666666666</v>
      </c>
      <c r="X402">
        <v>1916811</v>
      </c>
      <c r="Y402" t="s">
        <v>4728</v>
      </c>
      <c r="Z402" t="s">
        <v>54</v>
      </c>
      <c r="AD402" t="s">
        <v>4739</v>
      </c>
      <c r="AF402" t="s">
        <v>247</v>
      </c>
      <c r="AJ402" t="s">
        <v>5001</v>
      </c>
      <c r="AK402" s="104">
        <v>46113.584722222222</v>
      </c>
      <c r="AL402">
        <v>860530</v>
      </c>
      <c r="AM402" t="s">
        <v>4761</v>
      </c>
      <c r="AN402" t="s">
        <v>13</v>
      </c>
      <c r="AR402" t="s">
        <v>5918</v>
      </c>
      <c r="AT402" t="s">
        <v>2559</v>
      </c>
      <c r="AX402" t="s">
        <v>4779</v>
      </c>
      <c r="AY402" s="104">
        <v>46113.469444444447</v>
      </c>
      <c r="AZ402">
        <v>139279</v>
      </c>
      <c r="BA402" t="s">
        <v>4728</v>
      </c>
      <c r="BB402" t="s">
        <v>5989</v>
      </c>
      <c r="BF402" t="s">
        <v>6069</v>
      </c>
      <c r="BH402" t="s">
        <v>1732</v>
      </c>
      <c r="BL402" t="s">
        <v>6889</v>
      </c>
      <c r="BM402" s="104">
        <v>46113.779861111114</v>
      </c>
      <c r="BN402">
        <v>149559</v>
      </c>
      <c r="BO402" t="s">
        <v>4728</v>
      </c>
      <c r="BP402" t="s">
        <v>5592</v>
      </c>
      <c r="BT402" t="s">
        <v>5942</v>
      </c>
    </row>
    <row r="403" spans="17:72" x14ac:dyDescent="0.25">
      <c r="Q403" t="s">
        <v>2419</v>
      </c>
      <c r="R403" t="s">
        <v>77</v>
      </c>
      <c r="V403" t="s">
        <v>5073</v>
      </c>
      <c r="W403" s="104">
        <v>46113.693749999999</v>
      </c>
      <c r="X403">
        <v>261011</v>
      </c>
      <c r="Y403" t="s">
        <v>4728</v>
      </c>
      <c r="Z403" t="s">
        <v>42</v>
      </c>
      <c r="AA403" t="s">
        <v>54</v>
      </c>
      <c r="AD403" t="s">
        <v>4931</v>
      </c>
      <c r="AF403" t="s">
        <v>2624</v>
      </c>
      <c r="AJ403" t="s">
        <v>6132</v>
      </c>
      <c r="AK403" s="104">
        <v>46113.585416666669</v>
      </c>
      <c r="AL403">
        <v>2559252</v>
      </c>
      <c r="AM403" t="s">
        <v>4761</v>
      </c>
      <c r="AN403" t="s">
        <v>13</v>
      </c>
      <c r="AR403" t="s">
        <v>5934</v>
      </c>
      <c r="AT403" t="s">
        <v>223</v>
      </c>
      <c r="AX403" t="s">
        <v>6879</v>
      </c>
      <c r="AY403" s="104">
        <v>46113.469444444447</v>
      </c>
      <c r="AZ403">
        <v>310094</v>
      </c>
      <c r="BA403" t="s">
        <v>4728</v>
      </c>
      <c r="BB403" t="s">
        <v>5989</v>
      </c>
      <c r="BF403" t="s">
        <v>5931</v>
      </c>
      <c r="BH403" t="s">
        <v>2510</v>
      </c>
      <c r="BL403" t="s">
        <v>4765</v>
      </c>
      <c r="BM403" s="104">
        <v>46113.782638888886</v>
      </c>
      <c r="BN403">
        <v>761167</v>
      </c>
      <c r="BO403" t="s">
        <v>4728</v>
      </c>
      <c r="BP403" t="s">
        <v>5592</v>
      </c>
      <c r="BT403" t="s">
        <v>5920</v>
      </c>
    </row>
    <row r="404" spans="17:72" x14ac:dyDescent="0.25">
      <c r="Q404" t="s">
        <v>73</v>
      </c>
      <c r="V404" t="s">
        <v>5074</v>
      </c>
      <c r="W404" s="104">
        <v>46113.694444444445</v>
      </c>
      <c r="X404">
        <v>86021</v>
      </c>
      <c r="Y404" t="s">
        <v>4728</v>
      </c>
      <c r="Z404" t="s">
        <v>54</v>
      </c>
      <c r="AD404" t="s">
        <v>4756</v>
      </c>
      <c r="AF404" t="s">
        <v>1456</v>
      </c>
      <c r="AG404" t="s">
        <v>637</v>
      </c>
      <c r="AJ404" t="s">
        <v>5298</v>
      </c>
      <c r="AK404" s="104">
        <v>46113.586111111108</v>
      </c>
      <c r="AL404">
        <v>580481</v>
      </c>
      <c r="AM404" t="s">
        <v>4728</v>
      </c>
      <c r="AN404" t="s">
        <v>4787</v>
      </c>
      <c r="AO404" t="s">
        <v>13</v>
      </c>
      <c r="AR404" t="s">
        <v>4941</v>
      </c>
      <c r="AT404" t="s">
        <v>1292</v>
      </c>
      <c r="AX404" t="s">
        <v>5807</v>
      </c>
      <c r="AY404" s="104">
        <v>46113.469444444447</v>
      </c>
      <c r="AZ404">
        <v>350125</v>
      </c>
      <c r="BA404" t="s">
        <v>4728</v>
      </c>
      <c r="BB404" t="s">
        <v>5989</v>
      </c>
      <c r="BF404" t="s">
        <v>5942</v>
      </c>
      <c r="BH404" t="s">
        <v>1391</v>
      </c>
      <c r="BL404" t="s">
        <v>4884</v>
      </c>
      <c r="BM404" s="104">
        <v>46113.785416666666</v>
      </c>
      <c r="BN404">
        <v>899375</v>
      </c>
      <c r="BO404" t="s">
        <v>4728</v>
      </c>
      <c r="BP404" t="s">
        <v>5592</v>
      </c>
      <c r="BT404" t="s">
        <v>6069</v>
      </c>
    </row>
    <row r="405" spans="17:72" x14ac:dyDescent="0.25">
      <c r="Q405" t="s">
        <v>241</v>
      </c>
      <c r="V405" t="s">
        <v>5075</v>
      </c>
      <c r="W405" s="104">
        <v>46113.695138888892</v>
      </c>
      <c r="X405">
        <v>160129</v>
      </c>
      <c r="Y405" t="s">
        <v>4728</v>
      </c>
      <c r="Z405" t="s">
        <v>54</v>
      </c>
      <c r="AD405" t="s">
        <v>4736</v>
      </c>
      <c r="AF405" t="s">
        <v>235</v>
      </c>
      <c r="AJ405" t="s">
        <v>4877</v>
      </c>
      <c r="AK405" s="104">
        <v>46113.586805555555</v>
      </c>
      <c r="AL405">
        <v>154279</v>
      </c>
      <c r="AM405" t="s">
        <v>4728</v>
      </c>
      <c r="AN405" t="s">
        <v>13</v>
      </c>
      <c r="AR405" t="s">
        <v>4781</v>
      </c>
      <c r="AT405" t="s">
        <v>414</v>
      </c>
      <c r="AX405" t="s">
        <v>7146</v>
      </c>
      <c r="AY405" s="104">
        <v>46113.469444444447</v>
      </c>
      <c r="AZ405">
        <v>146073</v>
      </c>
      <c r="BA405" t="s">
        <v>4728</v>
      </c>
      <c r="BB405" t="s">
        <v>5989</v>
      </c>
      <c r="BF405" t="s">
        <v>5918</v>
      </c>
      <c r="BH405" t="s">
        <v>683</v>
      </c>
      <c r="BL405" t="s">
        <v>4757</v>
      </c>
      <c r="BM405" s="104">
        <v>46114.334027777775</v>
      </c>
      <c r="BN405">
        <v>3114671</v>
      </c>
      <c r="BO405" t="s">
        <v>4728</v>
      </c>
      <c r="BP405" t="s">
        <v>5592</v>
      </c>
      <c r="BT405" t="s">
        <v>5925</v>
      </c>
    </row>
    <row r="406" spans="17:72" x14ac:dyDescent="0.25">
      <c r="Q406" t="s">
        <v>80</v>
      </c>
      <c r="V406" t="s">
        <v>4733</v>
      </c>
      <c r="W406" s="104">
        <v>46113.695833333331</v>
      </c>
      <c r="X406">
        <v>383942</v>
      </c>
      <c r="Y406" t="s">
        <v>4728</v>
      </c>
      <c r="Z406" t="s">
        <v>54</v>
      </c>
      <c r="AD406" t="s">
        <v>4736</v>
      </c>
      <c r="AF406" t="s">
        <v>1385</v>
      </c>
      <c r="AJ406" t="s">
        <v>6038</v>
      </c>
      <c r="AK406" s="104">
        <v>46113.587500000001</v>
      </c>
      <c r="AL406">
        <v>128247</v>
      </c>
      <c r="AM406" t="s">
        <v>151</v>
      </c>
      <c r="AN406" t="s">
        <v>13</v>
      </c>
      <c r="AR406" t="s">
        <v>4781</v>
      </c>
      <c r="AT406" t="s">
        <v>226</v>
      </c>
      <c r="AX406" t="s">
        <v>4782</v>
      </c>
      <c r="AY406" s="104">
        <v>46113.470138888886</v>
      </c>
      <c r="AZ406">
        <v>228815</v>
      </c>
      <c r="BA406" t="s">
        <v>4728</v>
      </c>
      <c r="BB406" t="s">
        <v>5989</v>
      </c>
      <c r="BF406" t="s">
        <v>5918</v>
      </c>
      <c r="BH406" t="s">
        <v>2561</v>
      </c>
      <c r="BL406" t="s">
        <v>5363</v>
      </c>
      <c r="BM406" s="104">
        <v>46114.334027777775</v>
      </c>
      <c r="BN406">
        <v>1202299</v>
      </c>
      <c r="BO406" t="s">
        <v>4728</v>
      </c>
      <c r="BP406" t="s">
        <v>5592</v>
      </c>
      <c r="BT406" t="s">
        <v>5918</v>
      </c>
    </row>
    <row r="407" spans="17:72" x14ac:dyDescent="0.25">
      <c r="Q407" t="s">
        <v>73</v>
      </c>
      <c r="V407" t="s">
        <v>5076</v>
      </c>
      <c r="W407" s="104">
        <v>46113.697222222225</v>
      </c>
      <c r="X407">
        <v>244670</v>
      </c>
      <c r="Y407" t="s">
        <v>4728</v>
      </c>
      <c r="Z407" t="s">
        <v>54</v>
      </c>
      <c r="AD407" t="s">
        <v>4739</v>
      </c>
      <c r="AF407" t="s">
        <v>852</v>
      </c>
      <c r="AJ407" t="s">
        <v>5125</v>
      </c>
      <c r="AK407" s="104">
        <v>46113.588194444441</v>
      </c>
      <c r="AL407">
        <v>361158</v>
      </c>
      <c r="AM407" t="s">
        <v>4728</v>
      </c>
      <c r="AN407" t="s">
        <v>13</v>
      </c>
      <c r="AR407" t="s">
        <v>5918</v>
      </c>
      <c r="AT407" t="s">
        <v>1894</v>
      </c>
      <c r="AX407" t="s">
        <v>5314</v>
      </c>
      <c r="AY407" s="104">
        <v>46113.470138888886</v>
      </c>
      <c r="AZ407">
        <v>111641</v>
      </c>
      <c r="BA407" t="s">
        <v>4728</v>
      </c>
      <c r="BB407" t="s">
        <v>5989</v>
      </c>
      <c r="BF407" t="s">
        <v>5942</v>
      </c>
      <c r="BH407" t="s">
        <v>1132</v>
      </c>
      <c r="BL407" t="s">
        <v>8138</v>
      </c>
      <c r="BM407" s="104">
        <v>46114.336111111108</v>
      </c>
      <c r="BN407">
        <v>1151386</v>
      </c>
      <c r="BO407" t="s">
        <v>4761</v>
      </c>
      <c r="BP407" t="s">
        <v>5592</v>
      </c>
      <c r="BT407" t="s">
        <v>5966</v>
      </c>
    </row>
    <row r="408" spans="17:72" x14ac:dyDescent="0.25">
      <c r="Q408" t="s">
        <v>72</v>
      </c>
      <c r="V408" t="s">
        <v>4853</v>
      </c>
      <c r="W408" s="104">
        <v>46113.697916666664</v>
      </c>
      <c r="X408">
        <v>544006</v>
      </c>
      <c r="Y408" t="s">
        <v>4728</v>
      </c>
      <c r="Z408" t="s">
        <v>54</v>
      </c>
      <c r="AD408" t="s">
        <v>4739</v>
      </c>
      <c r="AF408" t="s">
        <v>241</v>
      </c>
      <c r="AJ408" t="s">
        <v>6133</v>
      </c>
      <c r="AK408" s="104">
        <v>46113.588888888888</v>
      </c>
      <c r="AL408">
        <v>1439629</v>
      </c>
      <c r="AM408" t="s">
        <v>4761</v>
      </c>
      <c r="AN408" t="s">
        <v>13</v>
      </c>
      <c r="AR408" t="s">
        <v>5966</v>
      </c>
      <c r="AT408" t="s">
        <v>226</v>
      </c>
      <c r="AU408" t="s">
        <v>1688</v>
      </c>
      <c r="AX408" t="s">
        <v>4877</v>
      </c>
      <c r="AY408" s="104">
        <v>46113.470833333333</v>
      </c>
      <c r="AZ408">
        <v>797353</v>
      </c>
      <c r="BA408" t="s">
        <v>4728</v>
      </c>
      <c r="BB408" t="s">
        <v>5989</v>
      </c>
      <c r="BC408" t="s">
        <v>4731</v>
      </c>
      <c r="BF408" t="s">
        <v>6981</v>
      </c>
      <c r="BH408" t="s">
        <v>2600</v>
      </c>
      <c r="BL408" t="s">
        <v>6073</v>
      </c>
      <c r="BM408" s="104">
        <v>46114.336805555555</v>
      </c>
      <c r="BN408">
        <v>251964</v>
      </c>
      <c r="BO408" t="s">
        <v>4728</v>
      </c>
      <c r="BP408" t="s">
        <v>5592</v>
      </c>
      <c r="BT408" t="s">
        <v>5925</v>
      </c>
    </row>
    <row r="409" spans="17:72" x14ac:dyDescent="0.25">
      <c r="Q409" t="s">
        <v>247</v>
      </c>
      <c r="V409" t="s">
        <v>5074</v>
      </c>
      <c r="W409" s="104">
        <v>46113.698611111111</v>
      </c>
      <c r="X409">
        <v>1701197</v>
      </c>
      <c r="Y409" t="s">
        <v>4761</v>
      </c>
      <c r="Z409" t="s">
        <v>54</v>
      </c>
      <c r="AD409" t="s">
        <v>4736</v>
      </c>
      <c r="AF409" t="s">
        <v>181</v>
      </c>
      <c r="AG409" t="s">
        <v>2373</v>
      </c>
      <c r="AJ409" t="s">
        <v>4745</v>
      </c>
      <c r="AK409" s="104">
        <v>46113.589583333334</v>
      </c>
      <c r="AL409">
        <v>1437857</v>
      </c>
      <c r="AM409" t="s">
        <v>4761</v>
      </c>
      <c r="AN409" t="s">
        <v>42</v>
      </c>
      <c r="AO409" t="s">
        <v>13</v>
      </c>
      <c r="AR409" t="s">
        <v>5944</v>
      </c>
      <c r="AT409" t="s">
        <v>1078</v>
      </c>
      <c r="AX409" t="s">
        <v>4948</v>
      </c>
      <c r="AY409" s="104">
        <v>46113.47152777778</v>
      </c>
      <c r="AZ409">
        <v>208643</v>
      </c>
      <c r="BA409" t="s">
        <v>4728</v>
      </c>
      <c r="BB409" t="s">
        <v>5989</v>
      </c>
      <c r="BF409" t="s">
        <v>5942</v>
      </c>
      <c r="BH409" t="s">
        <v>1584</v>
      </c>
      <c r="BL409" t="s">
        <v>7664</v>
      </c>
      <c r="BM409" s="104">
        <v>46114.336805555555</v>
      </c>
      <c r="BN409">
        <v>363289</v>
      </c>
      <c r="BO409" t="s">
        <v>4728</v>
      </c>
      <c r="BP409" t="s">
        <v>5592</v>
      </c>
      <c r="BT409" t="s">
        <v>5920</v>
      </c>
    </row>
    <row r="410" spans="17:72" x14ac:dyDescent="0.25">
      <c r="Q410" t="s">
        <v>77</v>
      </c>
      <c r="V410" t="s">
        <v>5077</v>
      </c>
      <c r="W410" s="104">
        <v>46113.698611111111</v>
      </c>
      <c r="X410">
        <v>252339</v>
      </c>
      <c r="Y410" t="s">
        <v>4728</v>
      </c>
      <c r="Z410" t="s">
        <v>54</v>
      </c>
      <c r="AD410" t="s">
        <v>4736</v>
      </c>
      <c r="AF410" t="s">
        <v>253</v>
      </c>
      <c r="AJ410" t="s">
        <v>4944</v>
      </c>
      <c r="AK410" s="104">
        <v>46113.589583333334</v>
      </c>
      <c r="AL410">
        <v>44468</v>
      </c>
      <c r="AM410" t="s">
        <v>4728</v>
      </c>
      <c r="AN410" t="s">
        <v>13</v>
      </c>
      <c r="AR410" t="s">
        <v>4781</v>
      </c>
      <c r="AT410" t="s">
        <v>235</v>
      </c>
      <c r="AX410" t="s">
        <v>5314</v>
      </c>
      <c r="AY410" s="104">
        <v>46113.47152777778</v>
      </c>
      <c r="AZ410">
        <v>323995</v>
      </c>
      <c r="BA410" t="s">
        <v>4728</v>
      </c>
      <c r="BB410" t="s">
        <v>5989</v>
      </c>
      <c r="BF410" t="s">
        <v>5942</v>
      </c>
      <c r="BH410" t="s">
        <v>2600</v>
      </c>
      <c r="BL410" t="s">
        <v>5065</v>
      </c>
      <c r="BM410" s="104">
        <v>46114.342361111114</v>
      </c>
      <c r="BN410">
        <v>144176</v>
      </c>
      <c r="BO410" t="s">
        <v>4728</v>
      </c>
      <c r="BP410" t="s">
        <v>5592</v>
      </c>
      <c r="BT410" t="s">
        <v>5925</v>
      </c>
    </row>
    <row r="411" spans="17:72" x14ac:dyDescent="0.25">
      <c r="Q411" t="s">
        <v>79</v>
      </c>
      <c r="V411" t="s">
        <v>5078</v>
      </c>
      <c r="W411" s="104">
        <v>46113.699305555558</v>
      </c>
      <c r="X411">
        <v>244085</v>
      </c>
      <c r="Y411" t="s">
        <v>4728</v>
      </c>
      <c r="Z411" t="s">
        <v>54</v>
      </c>
      <c r="AD411" t="s">
        <v>4736</v>
      </c>
      <c r="AF411" t="s">
        <v>1391</v>
      </c>
      <c r="AJ411" t="s">
        <v>6134</v>
      </c>
      <c r="AK411" s="104">
        <v>46113.590277777781</v>
      </c>
      <c r="AL411">
        <v>534991</v>
      </c>
      <c r="AM411" t="s">
        <v>4728</v>
      </c>
      <c r="AN411" t="s">
        <v>13</v>
      </c>
      <c r="AR411" t="s">
        <v>5931</v>
      </c>
      <c r="AT411" t="s">
        <v>2600</v>
      </c>
      <c r="AX411" t="s">
        <v>7147</v>
      </c>
      <c r="AY411" s="104">
        <v>46113.47152777778</v>
      </c>
      <c r="AZ411">
        <v>288218</v>
      </c>
      <c r="BA411" t="s">
        <v>4728</v>
      </c>
      <c r="BB411" t="s">
        <v>5989</v>
      </c>
      <c r="BF411" t="s">
        <v>5931</v>
      </c>
      <c r="BH411" t="s">
        <v>205</v>
      </c>
      <c r="BL411" t="s">
        <v>5065</v>
      </c>
      <c r="BM411" s="104">
        <v>46114.343055555553</v>
      </c>
      <c r="BN411">
        <v>545122</v>
      </c>
      <c r="BO411" t="s">
        <v>4728</v>
      </c>
      <c r="BP411" t="s">
        <v>5592</v>
      </c>
      <c r="BT411" t="s">
        <v>5920</v>
      </c>
    </row>
    <row r="412" spans="17:72" x14ac:dyDescent="0.25">
      <c r="Q412" t="s">
        <v>73</v>
      </c>
      <c r="V412" t="s">
        <v>5079</v>
      </c>
      <c r="W412" s="104">
        <v>46113.7</v>
      </c>
      <c r="X412">
        <v>462407</v>
      </c>
      <c r="Y412" t="s">
        <v>4728</v>
      </c>
      <c r="Z412" t="s">
        <v>54</v>
      </c>
      <c r="AD412" t="s">
        <v>4739</v>
      </c>
      <c r="AF412" t="s">
        <v>5132</v>
      </c>
      <c r="AG412" t="s">
        <v>637</v>
      </c>
      <c r="AJ412" t="s">
        <v>4995</v>
      </c>
      <c r="AK412" s="104">
        <v>46113.59097222222</v>
      </c>
      <c r="AL412">
        <v>731023</v>
      </c>
      <c r="AM412" t="s">
        <v>4728</v>
      </c>
      <c r="AN412" t="s">
        <v>42</v>
      </c>
      <c r="AO412" t="s">
        <v>13</v>
      </c>
      <c r="AR412" t="s">
        <v>4941</v>
      </c>
      <c r="AT412" t="s">
        <v>414</v>
      </c>
      <c r="AX412" t="s">
        <v>4782</v>
      </c>
      <c r="AY412" s="104">
        <v>46113.47152777778</v>
      </c>
      <c r="AZ412">
        <v>434597</v>
      </c>
      <c r="BA412" t="s">
        <v>4728</v>
      </c>
      <c r="BB412" t="s">
        <v>5989</v>
      </c>
      <c r="BF412" t="s">
        <v>5956</v>
      </c>
      <c r="BH412" t="s">
        <v>2624</v>
      </c>
      <c r="BL412" t="s">
        <v>5363</v>
      </c>
      <c r="BM412" s="104">
        <v>46114.347222222219</v>
      </c>
      <c r="BN412">
        <v>1120364</v>
      </c>
      <c r="BO412" t="s">
        <v>4728</v>
      </c>
      <c r="BP412" t="s">
        <v>5592</v>
      </c>
      <c r="BT412" t="s">
        <v>5920</v>
      </c>
    </row>
    <row r="413" spans="17:72" x14ac:dyDescent="0.25">
      <c r="Q413" t="s">
        <v>5080</v>
      </c>
      <c r="R413" t="s">
        <v>241</v>
      </c>
      <c r="V413" t="s">
        <v>5081</v>
      </c>
      <c r="W413" s="104">
        <v>46113.7</v>
      </c>
      <c r="X413">
        <v>836603</v>
      </c>
      <c r="Y413" t="s">
        <v>4761</v>
      </c>
      <c r="Z413" t="s">
        <v>4787</v>
      </c>
      <c r="AA413" t="s">
        <v>54</v>
      </c>
      <c r="AD413" t="s">
        <v>4742</v>
      </c>
      <c r="AF413" t="s">
        <v>235</v>
      </c>
      <c r="AJ413" t="s">
        <v>5652</v>
      </c>
      <c r="AK413" s="104">
        <v>46113.591666666667</v>
      </c>
      <c r="AL413">
        <v>196249</v>
      </c>
      <c r="AM413" t="s">
        <v>4728</v>
      </c>
      <c r="AN413" t="s">
        <v>13</v>
      </c>
      <c r="AR413" t="s">
        <v>5918</v>
      </c>
      <c r="AT413" t="s">
        <v>2559</v>
      </c>
      <c r="AX413" t="s">
        <v>6038</v>
      </c>
      <c r="AY413" s="104">
        <v>46113.47152777778</v>
      </c>
      <c r="AZ413">
        <v>214897</v>
      </c>
      <c r="BA413" t="s">
        <v>4761</v>
      </c>
      <c r="BB413" t="s">
        <v>5989</v>
      </c>
      <c r="BF413" t="s">
        <v>5942</v>
      </c>
      <c r="BH413" t="s">
        <v>2561</v>
      </c>
      <c r="BI413" t="s">
        <v>264</v>
      </c>
      <c r="BL413" t="s">
        <v>5414</v>
      </c>
      <c r="BM413" s="104">
        <v>46114.347916666666</v>
      </c>
      <c r="BN413">
        <v>205519</v>
      </c>
      <c r="BO413" t="s">
        <v>4728</v>
      </c>
      <c r="BP413" t="s">
        <v>5592</v>
      </c>
      <c r="BQ413" t="s">
        <v>4731</v>
      </c>
      <c r="BT413" t="s">
        <v>7329</v>
      </c>
    </row>
    <row r="414" spans="17:72" x14ac:dyDescent="0.25">
      <c r="Q414" t="s">
        <v>214</v>
      </c>
      <c r="V414" t="s">
        <v>5082</v>
      </c>
      <c r="W414" s="104">
        <v>46113.70208333333</v>
      </c>
      <c r="X414">
        <v>226128</v>
      </c>
      <c r="Y414" t="s">
        <v>4728</v>
      </c>
      <c r="Z414" t="s">
        <v>54</v>
      </c>
      <c r="AD414" t="s">
        <v>4736</v>
      </c>
      <c r="AF414" t="s">
        <v>2363</v>
      </c>
      <c r="AG414" t="s">
        <v>1706</v>
      </c>
      <c r="AJ414" t="s">
        <v>5129</v>
      </c>
      <c r="AK414" s="104">
        <v>46113.591666666667</v>
      </c>
      <c r="AL414">
        <v>166866</v>
      </c>
      <c r="AM414" t="s">
        <v>4728</v>
      </c>
      <c r="AN414" t="s">
        <v>42</v>
      </c>
      <c r="AO414" t="s">
        <v>13</v>
      </c>
      <c r="AR414" t="s">
        <v>5919</v>
      </c>
      <c r="AT414" t="s">
        <v>1894</v>
      </c>
      <c r="AU414" t="s">
        <v>220</v>
      </c>
      <c r="AX414" t="s">
        <v>5295</v>
      </c>
      <c r="AY414" s="104">
        <v>46113.472222222219</v>
      </c>
      <c r="AZ414">
        <v>1008600</v>
      </c>
      <c r="BA414" t="s">
        <v>4728</v>
      </c>
      <c r="BB414" t="s">
        <v>5989</v>
      </c>
      <c r="BC414" t="s">
        <v>4731</v>
      </c>
      <c r="BF414" t="s">
        <v>6495</v>
      </c>
      <c r="BH414" t="s">
        <v>1132</v>
      </c>
      <c r="BL414" t="s">
        <v>6934</v>
      </c>
      <c r="BM414" s="104">
        <v>46114.348611111112</v>
      </c>
      <c r="BN414">
        <v>366099</v>
      </c>
      <c r="BO414" t="s">
        <v>4761</v>
      </c>
      <c r="BP414" t="s">
        <v>5592</v>
      </c>
      <c r="BT414" t="s">
        <v>5966</v>
      </c>
    </row>
    <row r="415" spans="17:72" x14ac:dyDescent="0.25">
      <c r="Q415" t="s">
        <v>77</v>
      </c>
      <c r="V415" t="s">
        <v>4968</v>
      </c>
      <c r="W415" s="104">
        <v>46113.702777777777</v>
      </c>
      <c r="X415">
        <v>523659</v>
      </c>
      <c r="Y415" t="s">
        <v>4728</v>
      </c>
      <c r="Z415" t="s">
        <v>54</v>
      </c>
      <c r="AD415" t="s">
        <v>4736</v>
      </c>
      <c r="AF415" t="s">
        <v>205</v>
      </c>
      <c r="AJ415" t="s">
        <v>5174</v>
      </c>
      <c r="AK415" s="104">
        <v>46113.591666666667</v>
      </c>
      <c r="AL415">
        <v>30830</v>
      </c>
      <c r="AM415" t="s">
        <v>4728</v>
      </c>
      <c r="AN415" t="s">
        <v>13</v>
      </c>
      <c r="AR415" t="s">
        <v>5925</v>
      </c>
      <c r="AT415" t="s">
        <v>1134</v>
      </c>
      <c r="AU415" t="s">
        <v>264</v>
      </c>
      <c r="AV415" t="s">
        <v>256</v>
      </c>
      <c r="AX415" t="s">
        <v>7148</v>
      </c>
      <c r="AY415" s="104">
        <v>46113.472916666666</v>
      </c>
      <c r="AZ415">
        <v>1117494</v>
      </c>
      <c r="BA415" t="s">
        <v>4728</v>
      </c>
      <c r="BB415" t="s">
        <v>5989</v>
      </c>
      <c r="BC415" t="s">
        <v>4731</v>
      </c>
      <c r="BF415" t="s">
        <v>7149</v>
      </c>
      <c r="BH415" t="s">
        <v>1132</v>
      </c>
      <c r="BL415" t="s">
        <v>6073</v>
      </c>
      <c r="BM415" s="104">
        <v>46114.352083333331</v>
      </c>
      <c r="BN415">
        <v>3583184</v>
      </c>
      <c r="BO415" t="s">
        <v>4761</v>
      </c>
      <c r="BP415" t="s">
        <v>5592</v>
      </c>
      <c r="BT415" t="s">
        <v>5966</v>
      </c>
    </row>
    <row r="416" spans="17:72" x14ac:dyDescent="0.25">
      <c r="Q416" t="s">
        <v>235</v>
      </c>
      <c r="V416" t="s">
        <v>5083</v>
      </c>
      <c r="W416" s="104">
        <v>46113.702777777777</v>
      </c>
      <c r="X416">
        <v>518842</v>
      </c>
      <c r="Y416" t="s">
        <v>4728</v>
      </c>
      <c r="Z416" t="s">
        <v>54</v>
      </c>
      <c r="AD416" t="s">
        <v>4739</v>
      </c>
      <c r="AF416" t="s">
        <v>1176</v>
      </c>
      <c r="AG416" t="s">
        <v>1894</v>
      </c>
      <c r="AH416" t="s">
        <v>868</v>
      </c>
      <c r="AJ416" t="s">
        <v>5166</v>
      </c>
      <c r="AK416" s="104">
        <v>46113.591666666667</v>
      </c>
      <c r="AL416">
        <v>1852689</v>
      </c>
      <c r="AM416" t="s">
        <v>4761</v>
      </c>
      <c r="AN416" t="s">
        <v>42</v>
      </c>
      <c r="AO416" t="s">
        <v>13</v>
      </c>
      <c r="AR416" t="s">
        <v>6135</v>
      </c>
      <c r="AT416" t="s">
        <v>84</v>
      </c>
      <c r="AU416" t="s">
        <v>264</v>
      </c>
      <c r="AV416" t="s">
        <v>211</v>
      </c>
      <c r="AX416" t="s">
        <v>5156</v>
      </c>
      <c r="AY416" s="104">
        <v>46113.473611111112</v>
      </c>
      <c r="AZ416">
        <v>2255815</v>
      </c>
      <c r="BA416" t="s">
        <v>4728</v>
      </c>
      <c r="BB416" t="s">
        <v>5989</v>
      </c>
      <c r="BC416" t="s">
        <v>4731</v>
      </c>
      <c r="BF416" t="s">
        <v>7150</v>
      </c>
      <c r="BH416" t="s">
        <v>637</v>
      </c>
      <c r="BI416" t="s">
        <v>2357</v>
      </c>
      <c r="BL416" t="s">
        <v>8139</v>
      </c>
      <c r="BM416" s="104">
        <v>46114.352777777778</v>
      </c>
      <c r="BN416">
        <v>184094</v>
      </c>
      <c r="BO416" t="s">
        <v>4728</v>
      </c>
      <c r="BP416" t="s">
        <v>5592</v>
      </c>
      <c r="BT416" t="s">
        <v>5925</v>
      </c>
    </row>
    <row r="417" spans="17:72" x14ac:dyDescent="0.25">
      <c r="Q417" t="s">
        <v>79</v>
      </c>
      <c r="V417" t="s">
        <v>4776</v>
      </c>
      <c r="W417" s="104">
        <v>46113.702777777777</v>
      </c>
      <c r="X417">
        <v>76520</v>
      </c>
      <c r="Y417" t="s">
        <v>4728</v>
      </c>
      <c r="Z417" t="s">
        <v>54</v>
      </c>
      <c r="AD417" t="s">
        <v>4756</v>
      </c>
      <c r="AF417" t="s">
        <v>2187</v>
      </c>
      <c r="AG417" t="s">
        <v>76</v>
      </c>
      <c r="AH417" t="s">
        <v>1481</v>
      </c>
      <c r="AJ417" t="s">
        <v>5416</v>
      </c>
      <c r="AK417" s="104">
        <v>46113.591666666667</v>
      </c>
      <c r="AL417">
        <v>1558733</v>
      </c>
      <c r="AM417" t="s">
        <v>4728</v>
      </c>
      <c r="AN417" t="s">
        <v>42</v>
      </c>
      <c r="AO417" t="s">
        <v>13</v>
      </c>
      <c r="AR417" t="s">
        <v>6136</v>
      </c>
      <c r="AT417" t="s">
        <v>1945</v>
      </c>
      <c r="AX417" t="s">
        <v>4808</v>
      </c>
      <c r="AY417" s="104">
        <v>46113.473611111112</v>
      </c>
      <c r="AZ417">
        <v>393231</v>
      </c>
      <c r="BA417" t="s">
        <v>4728</v>
      </c>
      <c r="BB417" t="s">
        <v>5989</v>
      </c>
      <c r="BF417" t="s">
        <v>5942</v>
      </c>
      <c r="BH417" t="s">
        <v>1507</v>
      </c>
      <c r="BL417" t="s">
        <v>8139</v>
      </c>
      <c r="BM417" s="104">
        <v>46114.354861111111</v>
      </c>
      <c r="BN417">
        <v>121336</v>
      </c>
      <c r="BO417" t="s">
        <v>4728</v>
      </c>
      <c r="BP417" t="s">
        <v>5592</v>
      </c>
      <c r="BT417" t="s">
        <v>5918</v>
      </c>
    </row>
    <row r="418" spans="17:72" x14ac:dyDescent="0.25">
      <c r="Q418" t="s">
        <v>2086</v>
      </c>
      <c r="R418" t="s">
        <v>967</v>
      </c>
      <c r="V418" t="s">
        <v>5073</v>
      </c>
      <c r="W418" s="104">
        <v>46113.703472222223</v>
      </c>
      <c r="X418">
        <v>459466</v>
      </c>
      <c r="Y418" t="s">
        <v>4728</v>
      </c>
      <c r="Z418" t="s">
        <v>42</v>
      </c>
      <c r="AA418" t="s">
        <v>54</v>
      </c>
      <c r="AD418" t="s">
        <v>4828</v>
      </c>
      <c r="AF418" t="s">
        <v>1410</v>
      </c>
      <c r="AG418" t="s">
        <v>836</v>
      </c>
      <c r="AJ418" t="s">
        <v>5502</v>
      </c>
      <c r="AK418" s="104">
        <v>46113.592361111114</v>
      </c>
      <c r="AL418">
        <v>3125344</v>
      </c>
      <c r="AM418" t="s">
        <v>4728</v>
      </c>
      <c r="AN418" t="s">
        <v>42</v>
      </c>
      <c r="AO418" t="s">
        <v>13</v>
      </c>
      <c r="AR418" t="s">
        <v>5741</v>
      </c>
      <c r="AT418" t="s">
        <v>516</v>
      </c>
      <c r="AX418" t="s">
        <v>5422</v>
      </c>
      <c r="AY418" s="104">
        <v>46113.474305555559</v>
      </c>
      <c r="AZ418">
        <v>242321</v>
      </c>
      <c r="BA418" t="s">
        <v>4728</v>
      </c>
      <c r="BB418" t="s">
        <v>5989</v>
      </c>
      <c r="BF418" t="s">
        <v>5942</v>
      </c>
      <c r="BH418" t="s">
        <v>1132</v>
      </c>
      <c r="BL418" t="s">
        <v>8140</v>
      </c>
      <c r="BM418" s="104">
        <v>46114.356944444444</v>
      </c>
      <c r="BN418">
        <v>706854</v>
      </c>
      <c r="BO418" t="s">
        <v>4728</v>
      </c>
      <c r="BP418" t="s">
        <v>5592</v>
      </c>
      <c r="BT418" t="s">
        <v>5918</v>
      </c>
    </row>
    <row r="419" spans="17:72" x14ac:dyDescent="0.25">
      <c r="Q419" t="s">
        <v>241</v>
      </c>
      <c r="R419" t="s">
        <v>2197</v>
      </c>
      <c r="V419" t="s">
        <v>4744</v>
      </c>
      <c r="W419" s="104">
        <v>46113.703472222223</v>
      </c>
      <c r="X419">
        <v>345319</v>
      </c>
      <c r="Y419" t="s">
        <v>4761</v>
      </c>
      <c r="Z419" t="s">
        <v>54</v>
      </c>
      <c r="AA419" t="s">
        <v>4731</v>
      </c>
      <c r="AD419" t="s">
        <v>5084</v>
      </c>
      <c r="AF419" t="s">
        <v>214</v>
      </c>
      <c r="AJ419" t="s">
        <v>5634</v>
      </c>
      <c r="AK419" s="104">
        <v>46113.593055555553</v>
      </c>
      <c r="AL419">
        <v>677721</v>
      </c>
      <c r="AM419" t="s">
        <v>4728</v>
      </c>
      <c r="AN419" t="s">
        <v>13</v>
      </c>
      <c r="AR419" t="s">
        <v>5948</v>
      </c>
      <c r="AT419" t="s">
        <v>2561</v>
      </c>
      <c r="AX419" t="s">
        <v>5065</v>
      </c>
      <c r="AY419" s="104">
        <v>46113.474305555559</v>
      </c>
      <c r="AZ419">
        <v>557704</v>
      </c>
      <c r="BA419" t="s">
        <v>4728</v>
      </c>
      <c r="BB419" t="s">
        <v>5989</v>
      </c>
      <c r="BF419" t="s">
        <v>5931</v>
      </c>
      <c r="BH419" t="s">
        <v>1134</v>
      </c>
      <c r="BL419" t="s">
        <v>4763</v>
      </c>
      <c r="BM419" s="104">
        <v>46114.357638888891</v>
      </c>
      <c r="BN419">
        <v>372227</v>
      </c>
      <c r="BO419" t="s">
        <v>4761</v>
      </c>
      <c r="BP419" t="s">
        <v>5592</v>
      </c>
      <c r="BT419" t="s">
        <v>5966</v>
      </c>
    </row>
    <row r="420" spans="17:72" x14ac:dyDescent="0.25">
      <c r="Q420" t="s">
        <v>79</v>
      </c>
      <c r="R420" t="s">
        <v>1688</v>
      </c>
      <c r="V420" t="s">
        <v>4727</v>
      </c>
      <c r="W420" s="104">
        <v>46113.703472222223</v>
      </c>
      <c r="X420">
        <v>476210</v>
      </c>
      <c r="Y420" t="s">
        <v>4728</v>
      </c>
      <c r="Z420" t="s">
        <v>54</v>
      </c>
      <c r="AA420" t="s">
        <v>4731</v>
      </c>
      <c r="AD420" t="s">
        <v>4916</v>
      </c>
      <c r="AF420" t="s">
        <v>1132</v>
      </c>
      <c r="AJ420" t="s">
        <v>4921</v>
      </c>
      <c r="AK420" s="104">
        <v>46113.59375</v>
      </c>
      <c r="AL420">
        <v>2035849</v>
      </c>
      <c r="AM420" t="s">
        <v>4761</v>
      </c>
      <c r="AN420" t="s">
        <v>13</v>
      </c>
      <c r="AR420" t="s">
        <v>5966</v>
      </c>
      <c r="AT420" t="s">
        <v>1584</v>
      </c>
      <c r="AX420" t="s">
        <v>4932</v>
      </c>
      <c r="AY420" s="104">
        <v>46113.474999999999</v>
      </c>
      <c r="AZ420">
        <v>683097</v>
      </c>
      <c r="BA420" t="s">
        <v>4728</v>
      </c>
      <c r="BB420" t="s">
        <v>5989</v>
      </c>
      <c r="BF420" t="s">
        <v>5920</v>
      </c>
      <c r="BH420" t="s">
        <v>1481</v>
      </c>
      <c r="BL420" t="s">
        <v>5356</v>
      </c>
      <c r="BM420" s="104">
        <v>46114.359027777777</v>
      </c>
      <c r="BN420">
        <v>546426</v>
      </c>
      <c r="BO420" t="s">
        <v>4728</v>
      </c>
      <c r="BP420" t="s">
        <v>5592</v>
      </c>
      <c r="BT420" t="s">
        <v>6117</v>
      </c>
    </row>
    <row r="421" spans="17:72" x14ac:dyDescent="0.25">
      <c r="Q421" t="s">
        <v>808</v>
      </c>
      <c r="R421" t="s">
        <v>214</v>
      </c>
      <c r="V421" t="s">
        <v>5085</v>
      </c>
      <c r="W421" s="104">
        <v>46113.704861111109</v>
      </c>
      <c r="X421">
        <v>815793</v>
      </c>
      <c r="Y421" t="s">
        <v>4728</v>
      </c>
      <c r="Z421" t="s">
        <v>42</v>
      </c>
      <c r="AA421" t="s">
        <v>54</v>
      </c>
      <c r="AD421" t="s">
        <v>4828</v>
      </c>
      <c r="AF421" t="s">
        <v>2600</v>
      </c>
      <c r="AJ421" t="s">
        <v>4944</v>
      </c>
      <c r="AK421" s="104">
        <v>46113.59375</v>
      </c>
      <c r="AL421">
        <v>647261</v>
      </c>
      <c r="AM421" t="s">
        <v>4761</v>
      </c>
      <c r="AN421" t="s">
        <v>13</v>
      </c>
      <c r="AR421" t="s">
        <v>5966</v>
      </c>
      <c r="AT421" t="s">
        <v>1292</v>
      </c>
      <c r="AX421" t="s">
        <v>4948</v>
      </c>
      <c r="AY421" s="104">
        <v>46113.474999999999</v>
      </c>
      <c r="AZ421">
        <v>252430</v>
      </c>
      <c r="BA421" t="s">
        <v>4728</v>
      </c>
      <c r="BB421" t="s">
        <v>5989</v>
      </c>
      <c r="BF421" t="s">
        <v>5948</v>
      </c>
      <c r="BH421" t="s">
        <v>1507</v>
      </c>
      <c r="BL421" t="s">
        <v>5086</v>
      </c>
      <c r="BM421" s="104">
        <v>46114.359027777777</v>
      </c>
      <c r="BN421">
        <v>714119</v>
      </c>
      <c r="BO421" t="s">
        <v>4761</v>
      </c>
      <c r="BP421" t="s">
        <v>5592</v>
      </c>
      <c r="BT421" t="s">
        <v>5942</v>
      </c>
    </row>
    <row r="422" spans="17:72" x14ac:dyDescent="0.25">
      <c r="Q422" t="s">
        <v>253</v>
      </c>
      <c r="V422" t="s">
        <v>5086</v>
      </c>
      <c r="W422" s="104">
        <v>46113.706250000003</v>
      </c>
      <c r="X422">
        <v>88919</v>
      </c>
      <c r="Y422" t="s">
        <v>4728</v>
      </c>
      <c r="Z422" t="s">
        <v>54</v>
      </c>
      <c r="AD422" t="s">
        <v>4756</v>
      </c>
      <c r="AF422" t="s">
        <v>1953</v>
      </c>
      <c r="AG422" t="s">
        <v>2373</v>
      </c>
      <c r="AJ422" t="s">
        <v>5000</v>
      </c>
      <c r="AK422" s="104">
        <v>46113.595138888886</v>
      </c>
      <c r="AL422">
        <v>1039951</v>
      </c>
      <c r="AM422" t="s">
        <v>4761</v>
      </c>
      <c r="AN422" t="s">
        <v>42</v>
      </c>
      <c r="AO422" t="s">
        <v>13</v>
      </c>
      <c r="AR422" t="s">
        <v>5944</v>
      </c>
      <c r="AT422" t="s">
        <v>2559</v>
      </c>
      <c r="AX422" t="s">
        <v>4922</v>
      </c>
      <c r="AY422" s="104">
        <v>46113.474999999999</v>
      </c>
      <c r="AZ422">
        <v>84162</v>
      </c>
      <c r="BA422" t="s">
        <v>4728</v>
      </c>
      <c r="BB422" t="s">
        <v>5989</v>
      </c>
      <c r="BF422" t="s">
        <v>5942</v>
      </c>
      <c r="BH422" t="s">
        <v>2624</v>
      </c>
      <c r="BL422" t="s">
        <v>4733</v>
      </c>
      <c r="BM422" s="104">
        <v>46114.36041666667</v>
      </c>
      <c r="BN422">
        <v>187496</v>
      </c>
      <c r="BO422" t="s">
        <v>4728</v>
      </c>
      <c r="BP422" t="s">
        <v>5592</v>
      </c>
      <c r="BT422" t="s">
        <v>5927</v>
      </c>
    </row>
    <row r="423" spans="17:72" x14ac:dyDescent="0.25">
      <c r="Q423" t="s">
        <v>5020</v>
      </c>
      <c r="R423" t="s">
        <v>76</v>
      </c>
      <c r="S423" t="s">
        <v>217</v>
      </c>
      <c r="V423" t="s">
        <v>5086</v>
      </c>
      <c r="W423" s="104">
        <v>46113.707638888889</v>
      </c>
      <c r="X423">
        <v>1064088</v>
      </c>
      <c r="Y423" t="s">
        <v>4728</v>
      </c>
      <c r="Z423" t="s">
        <v>42</v>
      </c>
      <c r="AA423" t="s">
        <v>54</v>
      </c>
      <c r="AB423" t="s">
        <v>4731</v>
      </c>
      <c r="AD423" t="s">
        <v>4832</v>
      </c>
      <c r="AF423" t="s">
        <v>5935</v>
      </c>
      <c r="AG423" t="s">
        <v>1706</v>
      </c>
      <c r="AJ423" t="s">
        <v>6137</v>
      </c>
      <c r="AK423" s="104">
        <v>46113.59652777778</v>
      </c>
      <c r="AL423">
        <v>417211</v>
      </c>
      <c r="AM423" t="s">
        <v>4728</v>
      </c>
      <c r="AN423" t="s">
        <v>42</v>
      </c>
      <c r="AO423" t="s">
        <v>13</v>
      </c>
      <c r="AR423" t="s">
        <v>6103</v>
      </c>
      <c r="AT423" t="s">
        <v>1078</v>
      </c>
      <c r="AX423" t="s">
        <v>7151</v>
      </c>
      <c r="AY423" s="104">
        <v>46113.474999999999</v>
      </c>
      <c r="AZ423">
        <v>144942</v>
      </c>
      <c r="BA423" t="s">
        <v>4728</v>
      </c>
      <c r="BB423" t="s">
        <v>5989</v>
      </c>
      <c r="BF423" t="s">
        <v>5942</v>
      </c>
      <c r="BH423" t="s">
        <v>2357</v>
      </c>
      <c r="BL423" t="s">
        <v>7668</v>
      </c>
      <c r="BM423" s="104">
        <v>46114.361111111109</v>
      </c>
      <c r="BN423">
        <v>100374</v>
      </c>
      <c r="BO423" t="s">
        <v>4728</v>
      </c>
      <c r="BP423" t="s">
        <v>5592</v>
      </c>
      <c r="BT423" t="s">
        <v>5925</v>
      </c>
    </row>
    <row r="424" spans="17:72" x14ac:dyDescent="0.25">
      <c r="Q424" t="s">
        <v>73</v>
      </c>
      <c r="V424" t="s">
        <v>4938</v>
      </c>
      <c r="W424" s="104">
        <v>46113.709027777775</v>
      </c>
      <c r="X424">
        <v>151786</v>
      </c>
      <c r="Y424" t="s">
        <v>4728</v>
      </c>
      <c r="Z424" t="s">
        <v>54</v>
      </c>
      <c r="AD424" t="s">
        <v>4739</v>
      </c>
      <c r="AF424" t="s">
        <v>1914</v>
      </c>
      <c r="AG424" t="s">
        <v>308</v>
      </c>
      <c r="AJ424" t="s">
        <v>5001</v>
      </c>
      <c r="AK424" s="104">
        <v>46113.59652777778</v>
      </c>
      <c r="AL424">
        <v>1020758</v>
      </c>
      <c r="AM424" t="s">
        <v>4728</v>
      </c>
      <c r="AN424" t="s">
        <v>42</v>
      </c>
      <c r="AO424" t="s">
        <v>13</v>
      </c>
      <c r="AR424" t="s">
        <v>5933</v>
      </c>
      <c r="AT424" t="s">
        <v>2403</v>
      </c>
      <c r="AX424" t="s">
        <v>5079</v>
      </c>
      <c r="AY424" s="104">
        <v>46113.475694444445</v>
      </c>
      <c r="AZ424">
        <v>1038603</v>
      </c>
      <c r="BA424" t="s">
        <v>4728</v>
      </c>
      <c r="BB424" t="s">
        <v>5989</v>
      </c>
      <c r="BF424" t="s">
        <v>5931</v>
      </c>
      <c r="BH424" t="s">
        <v>1220</v>
      </c>
      <c r="BL424" t="s">
        <v>5995</v>
      </c>
      <c r="BM424" s="104">
        <v>46114.361111111109</v>
      </c>
      <c r="BN424">
        <v>198795</v>
      </c>
      <c r="BO424" t="s">
        <v>4728</v>
      </c>
      <c r="BP424" t="s">
        <v>5592</v>
      </c>
      <c r="BT424" t="s">
        <v>5934</v>
      </c>
    </row>
    <row r="425" spans="17:72" x14ac:dyDescent="0.25">
      <c r="Q425" t="s">
        <v>79</v>
      </c>
      <c r="V425" t="s">
        <v>5061</v>
      </c>
      <c r="W425" s="104">
        <v>46113.710416666669</v>
      </c>
      <c r="X425">
        <v>329365</v>
      </c>
      <c r="Y425" t="s">
        <v>4728</v>
      </c>
      <c r="Z425" t="s">
        <v>54</v>
      </c>
      <c r="AD425" t="s">
        <v>4739</v>
      </c>
      <c r="AF425" t="s">
        <v>438</v>
      </c>
      <c r="AG425" t="s">
        <v>75</v>
      </c>
      <c r="AJ425" t="s">
        <v>4765</v>
      </c>
      <c r="AK425" s="104">
        <v>46113.59652777778</v>
      </c>
      <c r="AL425">
        <v>2312192</v>
      </c>
      <c r="AM425" t="s">
        <v>4728</v>
      </c>
      <c r="AN425" t="s">
        <v>4790</v>
      </c>
      <c r="AO425" t="s">
        <v>13</v>
      </c>
      <c r="AR425" t="s">
        <v>6138</v>
      </c>
      <c r="AT425" t="s">
        <v>226</v>
      </c>
      <c r="AX425" t="s">
        <v>6264</v>
      </c>
      <c r="AY425" s="104">
        <v>46113.475694444445</v>
      </c>
      <c r="AZ425">
        <v>473020</v>
      </c>
      <c r="BA425" t="s">
        <v>4728</v>
      </c>
      <c r="BB425" t="s">
        <v>5989</v>
      </c>
      <c r="BF425" t="s">
        <v>5931</v>
      </c>
      <c r="BH425" t="s">
        <v>205</v>
      </c>
      <c r="BL425" t="s">
        <v>7668</v>
      </c>
      <c r="BM425" s="104">
        <v>46114.361805555556</v>
      </c>
      <c r="BN425">
        <v>419973</v>
      </c>
      <c r="BO425" t="s">
        <v>4728</v>
      </c>
      <c r="BP425" t="s">
        <v>5592</v>
      </c>
      <c r="BT425" t="s">
        <v>5924</v>
      </c>
    </row>
    <row r="426" spans="17:72" x14ac:dyDescent="0.25">
      <c r="Q426" t="s">
        <v>965</v>
      </c>
      <c r="R426" t="s">
        <v>223</v>
      </c>
      <c r="V426" t="s">
        <v>5087</v>
      </c>
      <c r="W426" s="104">
        <v>46113.711805555555</v>
      </c>
      <c r="X426">
        <v>291546</v>
      </c>
      <c r="Y426" t="s">
        <v>4761</v>
      </c>
      <c r="Z426" t="s">
        <v>4797</v>
      </c>
      <c r="AA426" t="s">
        <v>54</v>
      </c>
      <c r="AD426" t="s">
        <v>5088</v>
      </c>
      <c r="AF426" t="s">
        <v>1507</v>
      </c>
      <c r="AJ426" t="s">
        <v>6139</v>
      </c>
      <c r="AK426" s="104">
        <v>46113.597222222219</v>
      </c>
      <c r="AL426">
        <v>170814</v>
      </c>
      <c r="AM426" t="s">
        <v>4728</v>
      </c>
      <c r="AN426" t="s">
        <v>13</v>
      </c>
      <c r="AR426" t="s">
        <v>5918</v>
      </c>
      <c r="AT426" t="s">
        <v>1894</v>
      </c>
      <c r="AX426" t="s">
        <v>7152</v>
      </c>
      <c r="AY426" s="104">
        <v>46113.475694444445</v>
      </c>
      <c r="AZ426">
        <v>171932</v>
      </c>
      <c r="BA426" t="s">
        <v>4761</v>
      </c>
      <c r="BB426" t="s">
        <v>5989</v>
      </c>
      <c r="BF426" t="s">
        <v>5966</v>
      </c>
      <c r="BH426" t="s">
        <v>1220</v>
      </c>
      <c r="BL426" t="s">
        <v>5563</v>
      </c>
      <c r="BM426" s="104">
        <v>46114.364583333336</v>
      </c>
      <c r="BN426">
        <v>953929</v>
      </c>
      <c r="BO426" t="s">
        <v>4728</v>
      </c>
      <c r="BP426" t="s">
        <v>5592</v>
      </c>
      <c r="BT426" t="s">
        <v>5948</v>
      </c>
    </row>
    <row r="427" spans="17:72" x14ac:dyDescent="0.25">
      <c r="Q427" t="s">
        <v>79</v>
      </c>
      <c r="V427" t="s">
        <v>5089</v>
      </c>
      <c r="W427" s="104">
        <v>46113.715277777781</v>
      </c>
      <c r="X427">
        <v>135035</v>
      </c>
      <c r="Y427" t="s">
        <v>4728</v>
      </c>
      <c r="Z427" t="s">
        <v>54</v>
      </c>
      <c r="AD427" t="s">
        <v>4756</v>
      </c>
      <c r="AF427" t="s">
        <v>241</v>
      </c>
      <c r="AJ427" t="s">
        <v>6140</v>
      </c>
      <c r="AK427" s="104">
        <v>46113.597916666666</v>
      </c>
      <c r="AL427">
        <v>231463</v>
      </c>
      <c r="AM427" t="s">
        <v>4728</v>
      </c>
      <c r="AN427" t="s">
        <v>13</v>
      </c>
      <c r="AR427" t="s">
        <v>5920</v>
      </c>
      <c r="AT427" t="s">
        <v>1124</v>
      </c>
      <c r="AX427" t="s">
        <v>7153</v>
      </c>
      <c r="AY427" s="104">
        <v>46113.476388888892</v>
      </c>
      <c r="AZ427">
        <v>1364716</v>
      </c>
      <c r="BA427" t="s">
        <v>4761</v>
      </c>
      <c r="BB427" t="s">
        <v>5989</v>
      </c>
      <c r="BF427" t="s">
        <v>5918</v>
      </c>
      <c r="BH427" t="s">
        <v>75</v>
      </c>
      <c r="BL427" t="s">
        <v>5783</v>
      </c>
      <c r="BM427" s="104">
        <v>46114.364583333336</v>
      </c>
      <c r="BN427">
        <v>220972</v>
      </c>
      <c r="BO427" t="s">
        <v>4728</v>
      </c>
      <c r="BP427" t="s">
        <v>5592</v>
      </c>
      <c r="BT427" t="s">
        <v>5942</v>
      </c>
    </row>
    <row r="428" spans="17:72" x14ac:dyDescent="0.25">
      <c r="Q428" t="s">
        <v>73</v>
      </c>
      <c r="V428" t="s">
        <v>5089</v>
      </c>
      <c r="W428" s="104">
        <v>46113.717361111114</v>
      </c>
      <c r="X428">
        <v>78663</v>
      </c>
      <c r="Y428" t="s">
        <v>4728</v>
      </c>
      <c r="Z428" t="s">
        <v>54</v>
      </c>
      <c r="AD428" t="s">
        <v>4756</v>
      </c>
      <c r="AF428" t="s">
        <v>1924</v>
      </c>
      <c r="AG428" t="s">
        <v>1732</v>
      </c>
      <c r="AJ428" t="s">
        <v>4997</v>
      </c>
      <c r="AK428" s="104">
        <v>46113.597916666666</v>
      </c>
      <c r="AL428">
        <v>529104</v>
      </c>
      <c r="AM428" t="s">
        <v>4761</v>
      </c>
      <c r="AN428" t="s">
        <v>42</v>
      </c>
      <c r="AO428" t="s">
        <v>13</v>
      </c>
      <c r="AR428" t="s">
        <v>5851</v>
      </c>
      <c r="AT428" t="s">
        <v>551</v>
      </c>
      <c r="AU428" t="s">
        <v>683</v>
      </c>
      <c r="AX428" t="s">
        <v>4877</v>
      </c>
      <c r="AY428" s="104">
        <v>46113.477083333331</v>
      </c>
      <c r="AZ428">
        <v>847833</v>
      </c>
      <c r="BA428" t="s">
        <v>4728</v>
      </c>
      <c r="BB428" t="s">
        <v>5989</v>
      </c>
      <c r="BC428" t="s">
        <v>4731</v>
      </c>
      <c r="BF428" t="s">
        <v>6406</v>
      </c>
      <c r="BH428" t="s">
        <v>205</v>
      </c>
      <c r="BI428" t="s">
        <v>1132</v>
      </c>
      <c r="BL428" t="s">
        <v>7555</v>
      </c>
      <c r="BM428" s="104">
        <v>46114.367361111108</v>
      </c>
      <c r="BN428">
        <v>897897</v>
      </c>
      <c r="BO428" t="s">
        <v>4728</v>
      </c>
      <c r="BP428" t="s">
        <v>5592</v>
      </c>
      <c r="BQ428" t="s">
        <v>4731</v>
      </c>
      <c r="BT428" t="s">
        <v>6918</v>
      </c>
    </row>
    <row r="429" spans="17:72" x14ac:dyDescent="0.25">
      <c r="Q429" t="s">
        <v>76</v>
      </c>
      <c r="R429" t="s">
        <v>2197</v>
      </c>
      <c r="V429" t="s">
        <v>5089</v>
      </c>
      <c r="W429" s="104">
        <v>46113.718055555553</v>
      </c>
      <c r="X429">
        <v>451092</v>
      </c>
      <c r="Y429" t="s">
        <v>4761</v>
      </c>
      <c r="Z429" t="s">
        <v>54</v>
      </c>
      <c r="AA429" t="s">
        <v>4731</v>
      </c>
      <c r="AD429" t="s">
        <v>5068</v>
      </c>
      <c r="AF429" t="s">
        <v>253</v>
      </c>
      <c r="AJ429" t="s">
        <v>4925</v>
      </c>
      <c r="AK429" s="104">
        <v>46113.597916666666</v>
      </c>
      <c r="AL429">
        <v>72298</v>
      </c>
      <c r="AM429" t="s">
        <v>4728</v>
      </c>
      <c r="AN429" t="s">
        <v>13</v>
      </c>
      <c r="AR429" t="s">
        <v>5956</v>
      </c>
      <c r="AT429" t="s">
        <v>250</v>
      </c>
      <c r="AX429" t="s">
        <v>5101</v>
      </c>
      <c r="AY429" s="104">
        <v>46113.477777777778</v>
      </c>
      <c r="AZ429">
        <v>2759575</v>
      </c>
      <c r="BA429" t="s">
        <v>4761</v>
      </c>
      <c r="BB429" t="s">
        <v>5989</v>
      </c>
      <c r="BF429" t="s">
        <v>5966</v>
      </c>
      <c r="BH429" t="s">
        <v>2624</v>
      </c>
      <c r="BL429" t="s">
        <v>4833</v>
      </c>
      <c r="BM429" s="104">
        <v>46114.367361111108</v>
      </c>
      <c r="BN429">
        <v>240552</v>
      </c>
      <c r="BO429" t="s">
        <v>4728</v>
      </c>
      <c r="BP429" t="s">
        <v>5592</v>
      </c>
      <c r="BT429" t="s">
        <v>5931</v>
      </c>
    </row>
    <row r="430" spans="17:72" x14ac:dyDescent="0.25">
      <c r="Q430" t="s">
        <v>744</v>
      </c>
      <c r="R430" t="s">
        <v>77</v>
      </c>
      <c r="S430" t="s">
        <v>211</v>
      </c>
      <c r="V430" t="s">
        <v>4865</v>
      </c>
      <c r="W430" s="104">
        <v>46113.71875</v>
      </c>
      <c r="X430">
        <v>2113725</v>
      </c>
      <c r="Y430" t="s">
        <v>4761</v>
      </c>
      <c r="Z430" t="s">
        <v>42</v>
      </c>
      <c r="AA430" t="s">
        <v>54</v>
      </c>
      <c r="AB430" t="s">
        <v>4731</v>
      </c>
      <c r="AD430" t="s">
        <v>5090</v>
      </c>
      <c r="AF430" t="s">
        <v>2624</v>
      </c>
      <c r="AJ430" t="s">
        <v>5079</v>
      </c>
      <c r="AK430" s="104">
        <v>46113.598611111112</v>
      </c>
      <c r="AL430">
        <v>559867</v>
      </c>
      <c r="AM430" t="s">
        <v>4728</v>
      </c>
      <c r="AN430" t="s">
        <v>13</v>
      </c>
      <c r="AR430" t="s">
        <v>5931</v>
      </c>
      <c r="AT430" t="s">
        <v>2559</v>
      </c>
      <c r="AX430" t="s">
        <v>5416</v>
      </c>
      <c r="AY430" s="104">
        <v>46113.477777777778</v>
      </c>
      <c r="AZ430">
        <v>1048305</v>
      </c>
      <c r="BA430" t="s">
        <v>4761</v>
      </c>
      <c r="BB430" t="s">
        <v>5989</v>
      </c>
      <c r="BF430" t="s">
        <v>5966</v>
      </c>
      <c r="BH430" t="s">
        <v>205</v>
      </c>
      <c r="BL430" t="s">
        <v>4783</v>
      </c>
      <c r="BM430" s="104">
        <v>46114.369444444441</v>
      </c>
      <c r="BN430">
        <v>439869</v>
      </c>
      <c r="BO430" t="s">
        <v>4728</v>
      </c>
      <c r="BP430" t="s">
        <v>5592</v>
      </c>
      <c r="BT430" t="s">
        <v>5931</v>
      </c>
    </row>
    <row r="431" spans="17:72" x14ac:dyDescent="0.25">
      <c r="Q431" t="s">
        <v>79</v>
      </c>
      <c r="V431" t="s">
        <v>5091</v>
      </c>
      <c r="W431" s="104">
        <v>46113.719444444447</v>
      </c>
      <c r="X431">
        <v>279329</v>
      </c>
      <c r="Y431" t="s">
        <v>4728</v>
      </c>
      <c r="Z431" t="s">
        <v>54</v>
      </c>
      <c r="AD431" t="s">
        <v>4772</v>
      </c>
      <c r="AF431" t="s">
        <v>1391</v>
      </c>
      <c r="AG431" t="s">
        <v>226</v>
      </c>
      <c r="AJ431" t="s">
        <v>5271</v>
      </c>
      <c r="AK431" s="104">
        <v>46113.598611111112</v>
      </c>
      <c r="AL431">
        <v>994506</v>
      </c>
      <c r="AM431" t="s">
        <v>4728</v>
      </c>
      <c r="AN431" t="s">
        <v>13</v>
      </c>
      <c r="AO431" t="s">
        <v>4812</v>
      </c>
      <c r="AR431" t="s">
        <v>6141</v>
      </c>
      <c r="AT431" t="s">
        <v>72</v>
      </c>
      <c r="AX431" t="s">
        <v>7154</v>
      </c>
      <c r="AY431" s="104">
        <v>46113.477777777778</v>
      </c>
      <c r="AZ431">
        <v>592973</v>
      </c>
      <c r="BA431" t="s">
        <v>4728</v>
      </c>
      <c r="BB431" t="s">
        <v>5989</v>
      </c>
      <c r="BF431" t="s">
        <v>5942</v>
      </c>
      <c r="BH431" t="s">
        <v>2600</v>
      </c>
      <c r="BL431" t="s">
        <v>6285</v>
      </c>
      <c r="BM431" s="104">
        <v>46114.374305555553</v>
      </c>
      <c r="BN431">
        <v>148490</v>
      </c>
      <c r="BO431" t="s">
        <v>4728</v>
      </c>
      <c r="BP431" t="s">
        <v>5592</v>
      </c>
      <c r="BT431" t="s">
        <v>5925</v>
      </c>
    </row>
    <row r="432" spans="17:72" x14ac:dyDescent="0.25">
      <c r="Q432" t="s">
        <v>72</v>
      </c>
      <c r="V432" t="s">
        <v>5092</v>
      </c>
      <c r="W432" s="104">
        <v>46113.720138888886</v>
      </c>
      <c r="X432">
        <v>309253</v>
      </c>
      <c r="Y432" t="s">
        <v>4728</v>
      </c>
      <c r="Z432" t="s">
        <v>54</v>
      </c>
      <c r="AD432" t="s">
        <v>4780</v>
      </c>
      <c r="AF432" t="s">
        <v>1750</v>
      </c>
      <c r="AG432" t="s">
        <v>637</v>
      </c>
      <c r="AJ432" t="s">
        <v>4925</v>
      </c>
      <c r="AK432" s="104">
        <v>46113.599305555559</v>
      </c>
      <c r="AL432">
        <v>469148</v>
      </c>
      <c r="AM432" t="s">
        <v>4728</v>
      </c>
      <c r="AN432" t="s">
        <v>42</v>
      </c>
      <c r="AO432" t="s">
        <v>13</v>
      </c>
      <c r="AR432" t="s">
        <v>4941</v>
      </c>
      <c r="AT432" t="s">
        <v>76</v>
      </c>
      <c r="AX432" t="s">
        <v>5048</v>
      </c>
      <c r="AY432" s="104">
        <v>46113.477777777778</v>
      </c>
      <c r="AZ432">
        <v>2166105</v>
      </c>
      <c r="BA432" t="s">
        <v>4761</v>
      </c>
      <c r="BB432" t="s">
        <v>5989</v>
      </c>
      <c r="BF432" t="s">
        <v>5966</v>
      </c>
      <c r="BH432" t="s">
        <v>2600</v>
      </c>
      <c r="BL432" t="s">
        <v>6282</v>
      </c>
      <c r="BM432" s="104">
        <v>46114.379166666666</v>
      </c>
      <c r="BN432">
        <v>150220</v>
      </c>
      <c r="BO432" t="s">
        <v>4728</v>
      </c>
      <c r="BP432" t="s">
        <v>5592</v>
      </c>
      <c r="BT432" t="s">
        <v>5925</v>
      </c>
    </row>
    <row r="433" spans="17:72" x14ac:dyDescent="0.25">
      <c r="Q433" t="s">
        <v>73</v>
      </c>
      <c r="R433" t="s">
        <v>2197</v>
      </c>
      <c r="V433" t="s">
        <v>5093</v>
      </c>
      <c r="W433" s="104">
        <v>46113.72152777778</v>
      </c>
      <c r="X433">
        <v>936468</v>
      </c>
      <c r="Y433" t="s">
        <v>4761</v>
      </c>
      <c r="Z433" t="s">
        <v>54</v>
      </c>
      <c r="AA433" t="s">
        <v>4731</v>
      </c>
      <c r="AD433" t="s">
        <v>5094</v>
      </c>
      <c r="AF433" t="s">
        <v>852</v>
      </c>
      <c r="AJ433" t="s">
        <v>5166</v>
      </c>
      <c r="AK433" s="104">
        <v>46113.599305555559</v>
      </c>
      <c r="AL433">
        <v>281165</v>
      </c>
      <c r="AM433" t="s">
        <v>4728</v>
      </c>
      <c r="AN433" t="s">
        <v>13</v>
      </c>
      <c r="AR433" t="s">
        <v>5942</v>
      </c>
      <c r="AT433" t="s">
        <v>432</v>
      </c>
      <c r="AX433" t="s">
        <v>4930</v>
      </c>
      <c r="AY433" s="104">
        <v>46113.477777777778</v>
      </c>
      <c r="AZ433">
        <v>1087780</v>
      </c>
      <c r="BA433" t="s">
        <v>4761</v>
      </c>
      <c r="BB433" t="s">
        <v>5989</v>
      </c>
      <c r="BF433" t="s">
        <v>5966</v>
      </c>
      <c r="BH433" t="s">
        <v>496</v>
      </c>
      <c r="BL433" t="s">
        <v>5211</v>
      </c>
      <c r="BM433" s="104">
        <v>46114.381249999999</v>
      </c>
      <c r="BN433">
        <v>328471</v>
      </c>
      <c r="BO433" t="s">
        <v>4728</v>
      </c>
      <c r="BP433" t="s">
        <v>5592</v>
      </c>
      <c r="BT433" t="s">
        <v>5918</v>
      </c>
    </row>
    <row r="434" spans="17:72" x14ac:dyDescent="0.25">
      <c r="Q434" t="s">
        <v>77</v>
      </c>
      <c r="V434" t="s">
        <v>5095</v>
      </c>
      <c r="W434" s="104">
        <v>46113.722222222219</v>
      </c>
      <c r="X434">
        <v>773979</v>
      </c>
      <c r="Y434" t="s">
        <v>4728</v>
      </c>
      <c r="Z434" t="s">
        <v>54</v>
      </c>
      <c r="AD434" t="s">
        <v>4734</v>
      </c>
      <c r="AF434" t="s">
        <v>229</v>
      </c>
      <c r="AG434" t="s">
        <v>1385</v>
      </c>
      <c r="AH434" t="s">
        <v>2357</v>
      </c>
      <c r="AJ434" t="s">
        <v>5365</v>
      </c>
      <c r="AK434" s="104">
        <v>46113.599305555559</v>
      </c>
      <c r="AL434">
        <v>1032872</v>
      </c>
      <c r="AM434" t="s">
        <v>4728</v>
      </c>
      <c r="AN434" t="s">
        <v>5989</v>
      </c>
      <c r="AO434" t="s">
        <v>13</v>
      </c>
      <c r="AR434" t="s">
        <v>6142</v>
      </c>
      <c r="AT434" t="s">
        <v>214</v>
      </c>
      <c r="AX434" t="s">
        <v>7155</v>
      </c>
      <c r="AY434" s="104">
        <v>46113.477777777778</v>
      </c>
      <c r="AZ434">
        <v>263542</v>
      </c>
      <c r="BA434" t="s">
        <v>4728</v>
      </c>
      <c r="BB434" t="s">
        <v>5989</v>
      </c>
      <c r="BF434" t="s">
        <v>5948</v>
      </c>
      <c r="BH434" t="s">
        <v>1584</v>
      </c>
      <c r="BL434" t="s">
        <v>4755</v>
      </c>
      <c r="BM434" s="104">
        <v>46114.382638888892</v>
      </c>
      <c r="BN434">
        <v>1802163</v>
      </c>
      <c r="BO434" t="s">
        <v>4761</v>
      </c>
      <c r="BP434" t="s">
        <v>5592</v>
      </c>
      <c r="BT434" t="s">
        <v>5966</v>
      </c>
    </row>
    <row r="435" spans="17:72" x14ac:dyDescent="0.25">
      <c r="Q435" t="s">
        <v>76</v>
      </c>
      <c r="V435" t="s">
        <v>5096</v>
      </c>
      <c r="W435" s="104">
        <v>46113.722222222219</v>
      </c>
      <c r="X435">
        <v>2510187</v>
      </c>
      <c r="Y435" t="s">
        <v>4761</v>
      </c>
      <c r="Z435" t="s">
        <v>54</v>
      </c>
      <c r="AD435" t="s">
        <v>4739</v>
      </c>
      <c r="AF435" t="s">
        <v>683</v>
      </c>
      <c r="AJ435" t="s">
        <v>4940</v>
      </c>
      <c r="AK435" s="104">
        <v>46113.599999999999</v>
      </c>
      <c r="AL435">
        <v>390083</v>
      </c>
      <c r="AM435" t="s">
        <v>4728</v>
      </c>
      <c r="AN435" t="s">
        <v>13</v>
      </c>
      <c r="AR435" t="s">
        <v>5938</v>
      </c>
      <c r="AT435" t="s">
        <v>414</v>
      </c>
      <c r="AX435" t="s">
        <v>5563</v>
      </c>
      <c r="AY435" s="104">
        <v>46113.478472222225</v>
      </c>
      <c r="AZ435">
        <v>432829</v>
      </c>
      <c r="BA435" t="s">
        <v>4728</v>
      </c>
      <c r="BB435" t="s">
        <v>5989</v>
      </c>
      <c r="BF435" t="s">
        <v>5931</v>
      </c>
      <c r="BH435" t="s">
        <v>1481</v>
      </c>
      <c r="BL435" t="s">
        <v>6285</v>
      </c>
      <c r="BM435" s="104">
        <v>46114.384027777778</v>
      </c>
      <c r="BN435">
        <v>406112</v>
      </c>
      <c r="BO435" t="s">
        <v>4761</v>
      </c>
      <c r="BP435" t="s">
        <v>5592</v>
      </c>
      <c r="BT435" t="s">
        <v>5966</v>
      </c>
    </row>
    <row r="436" spans="17:72" x14ac:dyDescent="0.25">
      <c r="Q436" t="s">
        <v>72</v>
      </c>
      <c r="R436" t="s">
        <v>80</v>
      </c>
      <c r="V436" t="s">
        <v>4807</v>
      </c>
      <c r="W436" s="104">
        <v>46113.724999999999</v>
      </c>
      <c r="X436">
        <v>482817</v>
      </c>
      <c r="Y436" t="s">
        <v>4728</v>
      </c>
      <c r="Z436" t="s">
        <v>54</v>
      </c>
      <c r="AA436" t="s">
        <v>13</v>
      </c>
      <c r="AD436" t="s">
        <v>5097</v>
      </c>
      <c r="AF436" t="s">
        <v>2510</v>
      </c>
      <c r="AJ436" t="s">
        <v>5086</v>
      </c>
      <c r="AK436" s="104">
        <v>46113.599999999999</v>
      </c>
      <c r="AL436">
        <v>384347</v>
      </c>
      <c r="AM436" t="s">
        <v>4761</v>
      </c>
      <c r="AN436" t="s">
        <v>13</v>
      </c>
      <c r="AR436" t="s">
        <v>5966</v>
      </c>
      <c r="AT436" t="s">
        <v>1078</v>
      </c>
      <c r="AX436" t="s">
        <v>4755</v>
      </c>
      <c r="AY436" s="104">
        <v>46113.478472222225</v>
      </c>
      <c r="AZ436">
        <v>402484</v>
      </c>
      <c r="BA436" t="s">
        <v>4728</v>
      </c>
      <c r="BB436" t="s">
        <v>5989</v>
      </c>
      <c r="BF436" t="s">
        <v>5942</v>
      </c>
      <c r="BH436" t="s">
        <v>1220</v>
      </c>
      <c r="BL436" t="s">
        <v>6424</v>
      </c>
      <c r="BM436" s="104">
        <v>46114.384722222225</v>
      </c>
      <c r="BN436">
        <v>999331</v>
      </c>
      <c r="BO436" t="s">
        <v>4728</v>
      </c>
      <c r="BP436" t="s">
        <v>5592</v>
      </c>
      <c r="BT436" t="s">
        <v>5920</v>
      </c>
    </row>
    <row r="437" spans="17:72" x14ac:dyDescent="0.25">
      <c r="Q437" t="s">
        <v>241</v>
      </c>
      <c r="V437" t="s">
        <v>5089</v>
      </c>
      <c r="W437" s="104">
        <v>46113.724999999999</v>
      </c>
      <c r="X437">
        <v>573402</v>
      </c>
      <c r="Y437" t="s">
        <v>4728</v>
      </c>
      <c r="Z437" t="s">
        <v>54</v>
      </c>
      <c r="AD437" t="s">
        <v>4739</v>
      </c>
      <c r="AF437" t="s">
        <v>253</v>
      </c>
      <c r="AJ437" t="s">
        <v>4755</v>
      </c>
      <c r="AK437" s="104">
        <v>46113.600694444445</v>
      </c>
      <c r="AL437">
        <v>745143</v>
      </c>
      <c r="AM437" t="s">
        <v>4761</v>
      </c>
      <c r="AN437" t="s">
        <v>13</v>
      </c>
      <c r="AR437" t="s">
        <v>5966</v>
      </c>
      <c r="AT437" t="s">
        <v>1048</v>
      </c>
      <c r="AX437" t="s">
        <v>4930</v>
      </c>
      <c r="AY437" s="104">
        <v>46113.478472222225</v>
      </c>
      <c r="AZ437">
        <v>329614</v>
      </c>
      <c r="BA437" t="s">
        <v>4728</v>
      </c>
      <c r="BB437" t="s">
        <v>5989</v>
      </c>
      <c r="BF437" t="s">
        <v>5956</v>
      </c>
      <c r="BH437" t="s">
        <v>1584</v>
      </c>
      <c r="BL437" t="s">
        <v>4977</v>
      </c>
      <c r="BM437" s="104">
        <v>46114.384722222225</v>
      </c>
      <c r="BN437">
        <v>1126021</v>
      </c>
      <c r="BO437" t="s">
        <v>4761</v>
      </c>
      <c r="BP437" t="s">
        <v>5592</v>
      </c>
      <c r="BT437" t="s">
        <v>5924</v>
      </c>
    </row>
    <row r="438" spans="17:72" x14ac:dyDescent="0.25">
      <c r="Q438" t="s">
        <v>76</v>
      </c>
      <c r="V438" t="s">
        <v>5098</v>
      </c>
      <c r="W438" s="104">
        <v>46113.728472222225</v>
      </c>
      <c r="X438">
        <v>111814</v>
      </c>
      <c r="Y438" t="s">
        <v>4728</v>
      </c>
      <c r="Z438" t="s">
        <v>54</v>
      </c>
      <c r="AD438" t="s">
        <v>4781</v>
      </c>
      <c r="AF438" t="s">
        <v>1985</v>
      </c>
      <c r="AJ438" t="s">
        <v>5086</v>
      </c>
      <c r="AK438" s="104">
        <v>46113.600694444445</v>
      </c>
      <c r="AL438">
        <v>706039</v>
      </c>
      <c r="AM438" t="s">
        <v>4728</v>
      </c>
      <c r="AN438" t="s">
        <v>13</v>
      </c>
      <c r="AR438" t="s">
        <v>5924</v>
      </c>
      <c r="AT438" t="s">
        <v>1134</v>
      </c>
      <c r="AX438" t="s">
        <v>5847</v>
      </c>
      <c r="AY438" s="104">
        <v>46113.479166666664</v>
      </c>
      <c r="AZ438">
        <v>765291</v>
      </c>
      <c r="BA438" t="s">
        <v>4728</v>
      </c>
      <c r="BB438" t="s">
        <v>5989</v>
      </c>
      <c r="BF438" t="s">
        <v>4781</v>
      </c>
      <c r="BH438" t="s">
        <v>496</v>
      </c>
      <c r="BL438" t="s">
        <v>7668</v>
      </c>
      <c r="BM438" s="104">
        <v>46114.385416666664</v>
      </c>
      <c r="BN438">
        <v>663106</v>
      </c>
      <c r="BO438" t="s">
        <v>4728</v>
      </c>
      <c r="BP438" t="s">
        <v>5592</v>
      </c>
      <c r="BT438" t="s">
        <v>5924</v>
      </c>
    </row>
    <row r="439" spans="17:72" x14ac:dyDescent="0.25">
      <c r="Q439" t="s">
        <v>76</v>
      </c>
      <c r="V439" t="s">
        <v>5099</v>
      </c>
      <c r="W439" s="104">
        <v>46113.731249999997</v>
      </c>
      <c r="X439">
        <v>214782</v>
      </c>
      <c r="Y439" t="s">
        <v>4728</v>
      </c>
      <c r="Z439" t="s">
        <v>54</v>
      </c>
      <c r="AD439" t="s">
        <v>4736</v>
      </c>
      <c r="AF439" t="s">
        <v>1507</v>
      </c>
      <c r="AJ439" t="s">
        <v>5535</v>
      </c>
      <c r="AK439" s="104">
        <v>46113.601388888892</v>
      </c>
      <c r="AL439">
        <v>836044</v>
      </c>
      <c r="AM439" t="s">
        <v>4728</v>
      </c>
      <c r="AN439" t="s">
        <v>13</v>
      </c>
      <c r="AR439" t="s">
        <v>5942</v>
      </c>
      <c r="AT439" t="s">
        <v>2429</v>
      </c>
      <c r="AX439" t="s">
        <v>5338</v>
      </c>
      <c r="AY439" s="104">
        <v>46113.479166666664</v>
      </c>
      <c r="AZ439">
        <v>710994</v>
      </c>
      <c r="BA439" t="s">
        <v>4728</v>
      </c>
      <c r="BB439" t="s">
        <v>5989</v>
      </c>
      <c r="BF439" t="s">
        <v>4781</v>
      </c>
      <c r="BH439" t="s">
        <v>1507</v>
      </c>
      <c r="BL439" t="s">
        <v>4858</v>
      </c>
      <c r="BM439" s="104">
        <v>46114.390277777777</v>
      </c>
      <c r="BN439">
        <v>112788</v>
      </c>
      <c r="BO439" t="s">
        <v>4728</v>
      </c>
      <c r="BP439" t="s">
        <v>5592</v>
      </c>
      <c r="BT439" t="s">
        <v>5942</v>
      </c>
    </row>
    <row r="440" spans="17:72" x14ac:dyDescent="0.25">
      <c r="Q440" t="s">
        <v>1050</v>
      </c>
      <c r="R440" t="s">
        <v>77</v>
      </c>
      <c r="V440" t="s">
        <v>5100</v>
      </c>
      <c r="W440" s="104">
        <v>46113.731944444444</v>
      </c>
      <c r="X440">
        <v>171516</v>
      </c>
      <c r="Y440" t="s">
        <v>4728</v>
      </c>
      <c r="Z440" t="s">
        <v>42</v>
      </c>
      <c r="AA440" t="s">
        <v>54</v>
      </c>
      <c r="AD440" t="s">
        <v>4920</v>
      </c>
      <c r="AF440" t="s">
        <v>2453</v>
      </c>
      <c r="AG440" t="s">
        <v>220</v>
      </c>
      <c r="AJ440" t="s">
        <v>4774</v>
      </c>
      <c r="AK440" s="104">
        <v>46113.602777777778</v>
      </c>
      <c r="AL440">
        <v>1440886</v>
      </c>
      <c r="AM440" t="s">
        <v>4728</v>
      </c>
      <c r="AN440" t="s">
        <v>42</v>
      </c>
      <c r="AO440" t="s">
        <v>13</v>
      </c>
      <c r="AR440" t="s">
        <v>6143</v>
      </c>
      <c r="AT440" t="s">
        <v>516</v>
      </c>
      <c r="AX440" t="s">
        <v>6467</v>
      </c>
      <c r="AY440" s="104">
        <v>46113.479861111111</v>
      </c>
      <c r="AZ440">
        <v>119476</v>
      </c>
      <c r="BA440" t="s">
        <v>4728</v>
      </c>
      <c r="BB440" t="s">
        <v>5989</v>
      </c>
      <c r="BF440" t="s">
        <v>5934</v>
      </c>
      <c r="BH440" t="s">
        <v>1284</v>
      </c>
      <c r="BI440" t="s">
        <v>264</v>
      </c>
      <c r="BJ440" t="s">
        <v>220</v>
      </c>
      <c r="BL440" t="s">
        <v>5078</v>
      </c>
      <c r="BM440" s="104">
        <v>46114.390277777777</v>
      </c>
      <c r="BN440">
        <v>596771</v>
      </c>
      <c r="BO440" t="s">
        <v>4728</v>
      </c>
      <c r="BP440" t="s">
        <v>5592</v>
      </c>
      <c r="BQ440" t="s">
        <v>4731</v>
      </c>
      <c r="BT440" t="s">
        <v>8141</v>
      </c>
    </row>
    <row r="441" spans="17:72" x14ac:dyDescent="0.25">
      <c r="Q441" t="s">
        <v>77</v>
      </c>
      <c r="V441" t="s">
        <v>5077</v>
      </c>
      <c r="W441" s="104">
        <v>46113.736805555556</v>
      </c>
      <c r="X441">
        <v>90755</v>
      </c>
      <c r="Y441" t="s">
        <v>4728</v>
      </c>
      <c r="Z441" t="s">
        <v>54</v>
      </c>
      <c r="AD441" t="s">
        <v>4736</v>
      </c>
      <c r="AF441" t="s">
        <v>214</v>
      </c>
      <c r="AJ441" t="s">
        <v>6144</v>
      </c>
      <c r="AK441" s="104">
        <v>46113.602777777778</v>
      </c>
      <c r="AL441">
        <v>314909</v>
      </c>
      <c r="AM441" t="s">
        <v>4728</v>
      </c>
      <c r="AN441" t="s">
        <v>13</v>
      </c>
      <c r="AR441" t="s">
        <v>5942</v>
      </c>
      <c r="AT441" t="s">
        <v>1292</v>
      </c>
      <c r="AX441" t="s">
        <v>5416</v>
      </c>
      <c r="AY441" s="104">
        <v>46113.479861111111</v>
      </c>
      <c r="AZ441">
        <v>684498</v>
      </c>
      <c r="BA441" t="s">
        <v>4728</v>
      </c>
      <c r="BB441" t="s">
        <v>5989</v>
      </c>
      <c r="BF441" t="s">
        <v>5948</v>
      </c>
      <c r="BH441" t="s">
        <v>214</v>
      </c>
      <c r="BI441" t="s">
        <v>683</v>
      </c>
      <c r="BL441" t="s">
        <v>6278</v>
      </c>
      <c r="BM441" s="104">
        <v>46114.395138888889</v>
      </c>
      <c r="BN441">
        <v>645253</v>
      </c>
      <c r="BO441" t="s">
        <v>4728</v>
      </c>
      <c r="BP441" t="s">
        <v>5592</v>
      </c>
      <c r="BQ441" t="s">
        <v>4731</v>
      </c>
      <c r="BT441" t="s">
        <v>6189</v>
      </c>
    </row>
    <row r="442" spans="17:72" x14ac:dyDescent="0.25">
      <c r="Q442" t="s">
        <v>80</v>
      </c>
      <c r="R442" t="s">
        <v>1688</v>
      </c>
      <c r="V442" t="s">
        <v>5030</v>
      </c>
      <c r="W442" s="104">
        <v>46113.737500000003</v>
      </c>
      <c r="X442">
        <v>1152797</v>
      </c>
      <c r="Y442" t="s">
        <v>4728</v>
      </c>
      <c r="Z442" t="s">
        <v>54</v>
      </c>
      <c r="AA442" t="s">
        <v>4731</v>
      </c>
      <c r="AD442" t="s">
        <v>4904</v>
      </c>
      <c r="AF442" t="s">
        <v>1302</v>
      </c>
      <c r="AG442" t="s">
        <v>1706</v>
      </c>
      <c r="AJ442" t="s">
        <v>4743</v>
      </c>
      <c r="AK442" s="104">
        <v>46113.604166666664</v>
      </c>
      <c r="AL442">
        <v>1708127</v>
      </c>
      <c r="AM442" t="s">
        <v>4728</v>
      </c>
      <c r="AN442" t="s">
        <v>42</v>
      </c>
      <c r="AO442" t="s">
        <v>13</v>
      </c>
      <c r="AR442" t="s">
        <v>5980</v>
      </c>
      <c r="AT442" t="s">
        <v>1941</v>
      </c>
      <c r="AX442" t="s">
        <v>5012</v>
      </c>
      <c r="AY442" s="104">
        <v>46113.479861111111</v>
      </c>
      <c r="AZ442">
        <v>861008</v>
      </c>
      <c r="BA442" t="s">
        <v>4728</v>
      </c>
      <c r="BB442" t="s">
        <v>5989</v>
      </c>
      <c r="BF442" t="s">
        <v>6117</v>
      </c>
      <c r="BL442" t="s">
        <v>8142</v>
      </c>
      <c r="BM442" s="104">
        <v>46114.396527777775</v>
      </c>
      <c r="BN442">
        <v>354446</v>
      </c>
      <c r="BO442" t="s">
        <v>4728</v>
      </c>
      <c r="BP442" t="s">
        <v>5592</v>
      </c>
    </row>
    <row r="443" spans="17:72" x14ac:dyDescent="0.25">
      <c r="Q443" t="s">
        <v>77</v>
      </c>
      <c r="V443" t="s">
        <v>5101</v>
      </c>
      <c r="W443" s="104">
        <v>46113.738888888889</v>
      </c>
      <c r="X443">
        <v>260508</v>
      </c>
      <c r="Y443" t="s">
        <v>4728</v>
      </c>
      <c r="Z443" t="s">
        <v>54</v>
      </c>
      <c r="AD443" t="s">
        <v>4736</v>
      </c>
      <c r="AF443" t="s">
        <v>250</v>
      </c>
      <c r="AJ443" t="s">
        <v>6145</v>
      </c>
      <c r="AK443" s="104">
        <v>46113.604861111111</v>
      </c>
      <c r="AL443">
        <v>1018250</v>
      </c>
      <c r="AM443" t="s">
        <v>4728</v>
      </c>
      <c r="AN443" t="s">
        <v>13</v>
      </c>
      <c r="AR443" t="s">
        <v>5958</v>
      </c>
      <c r="AT443" t="s">
        <v>2383</v>
      </c>
      <c r="AX443" t="s">
        <v>4865</v>
      </c>
      <c r="AY443" s="104">
        <v>46113.480555555558</v>
      </c>
      <c r="AZ443">
        <v>893266</v>
      </c>
      <c r="BA443" t="s">
        <v>4728</v>
      </c>
      <c r="BB443" t="s">
        <v>5989</v>
      </c>
      <c r="BF443" t="s">
        <v>5931</v>
      </c>
      <c r="BH443" t="s">
        <v>496</v>
      </c>
      <c r="BL443" t="s">
        <v>4858</v>
      </c>
      <c r="BM443" s="104">
        <v>46114.397916666669</v>
      </c>
      <c r="BN443">
        <v>725119</v>
      </c>
      <c r="BO443" t="s">
        <v>4728</v>
      </c>
      <c r="BP443" t="s">
        <v>5592</v>
      </c>
      <c r="BT443" t="s">
        <v>5931</v>
      </c>
    </row>
    <row r="444" spans="17:72" x14ac:dyDescent="0.25">
      <c r="Q444" t="s">
        <v>965</v>
      </c>
      <c r="R444" t="s">
        <v>77</v>
      </c>
      <c r="V444" t="s">
        <v>4753</v>
      </c>
      <c r="W444" s="104">
        <v>46113.738888888889</v>
      </c>
      <c r="X444">
        <v>604342</v>
      </c>
      <c r="Y444" t="s">
        <v>4761</v>
      </c>
      <c r="Z444" t="s">
        <v>4841</v>
      </c>
      <c r="AA444" t="s">
        <v>54</v>
      </c>
      <c r="AD444" t="s">
        <v>5102</v>
      </c>
      <c r="AF444" t="s">
        <v>2475</v>
      </c>
      <c r="AG444" t="s">
        <v>1706</v>
      </c>
      <c r="AJ444" t="s">
        <v>4891</v>
      </c>
      <c r="AK444" s="104">
        <v>46113.605555555558</v>
      </c>
      <c r="AL444">
        <v>281044</v>
      </c>
      <c r="AM444" t="s">
        <v>4761</v>
      </c>
      <c r="AN444" t="s">
        <v>4797</v>
      </c>
      <c r="AO444" t="s">
        <v>13</v>
      </c>
      <c r="AR444" t="s">
        <v>6146</v>
      </c>
      <c r="AT444" t="s">
        <v>84</v>
      </c>
      <c r="AX444" t="s">
        <v>4762</v>
      </c>
      <c r="AY444" s="104">
        <v>46113.480555555558</v>
      </c>
      <c r="AZ444">
        <v>50331</v>
      </c>
      <c r="BA444" t="s">
        <v>4728</v>
      </c>
      <c r="BB444" t="s">
        <v>5989</v>
      </c>
      <c r="BF444" t="s">
        <v>5925</v>
      </c>
      <c r="BH444" t="s">
        <v>2624</v>
      </c>
      <c r="BL444" t="s">
        <v>4890</v>
      </c>
      <c r="BM444" s="104">
        <v>46114.400694444441</v>
      </c>
      <c r="BN444">
        <v>358040</v>
      </c>
      <c r="BO444" t="s">
        <v>4728</v>
      </c>
      <c r="BP444" t="s">
        <v>5592</v>
      </c>
      <c r="BT444" t="s">
        <v>5931</v>
      </c>
    </row>
    <row r="445" spans="17:72" x14ac:dyDescent="0.25">
      <c r="Q445" t="s">
        <v>76</v>
      </c>
      <c r="R445" t="s">
        <v>1891</v>
      </c>
      <c r="V445" t="s">
        <v>5103</v>
      </c>
      <c r="W445" s="104">
        <v>46113.742361111108</v>
      </c>
      <c r="X445">
        <v>1824099</v>
      </c>
      <c r="Y445" t="s">
        <v>4728</v>
      </c>
      <c r="Z445" t="s">
        <v>54</v>
      </c>
      <c r="AA445" t="s">
        <v>4731</v>
      </c>
      <c r="AD445" t="s">
        <v>5104</v>
      </c>
      <c r="AF445" t="s">
        <v>2624</v>
      </c>
      <c r="AJ445" t="s">
        <v>4858</v>
      </c>
      <c r="AK445" s="104">
        <v>46113.606249999997</v>
      </c>
      <c r="AL445">
        <v>436538</v>
      </c>
      <c r="AM445" t="s">
        <v>4728</v>
      </c>
      <c r="AN445" t="s">
        <v>13</v>
      </c>
      <c r="AR445" t="s">
        <v>5942</v>
      </c>
      <c r="AT445" t="s">
        <v>253</v>
      </c>
      <c r="AX445" t="s">
        <v>5156</v>
      </c>
      <c r="AY445" s="104">
        <v>46113.481249999997</v>
      </c>
      <c r="AZ445">
        <v>77811</v>
      </c>
      <c r="BA445" t="s">
        <v>4728</v>
      </c>
      <c r="BB445" t="s">
        <v>5989</v>
      </c>
      <c r="BF445" t="s">
        <v>4781</v>
      </c>
      <c r="BH445" t="s">
        <v>235</v>
      </c>
      <c r="BL445" t="s">
        <v>8143</v>
      </c>
      <c r="BM445" s="104">
        <v>46114.400694444441</v>
      </c>
      <c r="BN445">
        <v>289587</v>
      </c>
      <c r="BO445" t="s">
        <v>4728</v>
      </c>
      <c r="BP445" t="s">
        <v>5592</v>
      </c>
      <c r="BT445" t="s">
        <v>5920</v>
      </c>
    </row>
    <row r="446" spans="17:72" x14ac:dyDescent="0.25">
      <c r="Q446" t="s">
        <v>229</v>
      </c>
      <c r="V446" t="s">
        <v>5105</v>
      </c>
      <c r="W446" s="104">
        <v>46113.743055555555</v>
      </c>
      <c r="X446">
        <v>158885</v>
      </c>
      <c r="Y446" t="s">
        <v>4728</v>
      </c>
      <c r="Z446" t="s">
        <v>54</v>
      </c>
      <c r="AD446" t="s">
        <v>4736</v>
      </c>
      <c r="AF446" t="s">
        <v>6089</v>
      </c>
      <c r="AG446" t="s">
        <v>1985</v>
      </c>
      <c r="AJ446" t="s">
        <v>4745</v>
      </c>
      <c r="AK446" s="104">
        <v>46113.606944444444</v>
      </c>
      <c r="AL446">
        <v>1728745</v>
      </c>
      <c r="AM446" t="s">
        <v>4761</v>
      </c>
      <c r="AN446" t="s">
        <v>42</v>
      </c>
      <c r="AO446" t="s">
        <v>13</v>
      </c>
      <c r="AR446" t="s">
        <v>5925</v>
      </c>
      <c r="AT446" t="s">
        <v>1379</v>
      </c>
      <c r="AX446" t="s">
        <v>6160</v>
      </c>
      <c r="AY446" s="104">
        <v>46113.481249999997</v>
      </c>
      <c r="AZ446">
        <v>1500568</v>
      </c>
      <c r="BA446" t="s">
        <v>4761</v>
      </c>
      <c r="BB446" t="s">
        <v>5989</v>
      </c>
      <c r="BF446" t="s">
        <v>5918</v>
      </c>
      <c r="BH446" t="s">
        <v>2600</v>
      </c>
      <c r="BL446" t="s">
        <v>7342</v>
      </c>
      <c r="BM446" s="104">
        <v>46114.402777777781</v>
      </c>
      <c r="BN446">
        <v>148610</v>
      </c>
      <c r="BO446" t="s">
        <v>4728</v>
      </c>
      <c r="BP446" t="s">
        <v>5592</v>
      </c>
      <c r="BT446" t="s">
        <v>5925</v>
      </c>
    </row>
    <row r="447" spans="17:72" x14ac:dyDescent="0.25">
      <c r="Q447" t="s">
        <v>235</v>
      </c>
      <c r="V447" t="s">
        <v>5106</v>
      </c>
      <c r="W447" s="104">
        <v>46113.743750000001</v>
      </c>
      <c r="X447">
        <v>429194</v>
      </c>
      <c r="Y447" t="s">
        <v>4728</v>
      </c>
      <c r="Z447" t="s">
        <v>54</v>
      </c>
      <c r="AD447" t="s">
        <v>4736</v>
      </c>
      <c r="AF447" t="s">
        <v>2600</v>
      </c>
      <c r="AJ447" t="s">
        <v>4968</v>
      </c>
      <c r="AK447" s="104">
        <v>46113.606944444444</v>
      </c>
      <c r="AL447">
        <v>2328157</v>
      </c>
      <c r="AM447" t="s">
        <v>4761</v>
      </c>
      <c r="AN447" t="s">
        <v>13</v>
      </c>
      <c r="AR447" t="s">
        <v>5918</v>
      </c>
      <c r="AT447" t="s">
        <v>232</v>
      </c>
      <c r="AX447" t="s">
        <v>5422</v>
      </c>
      <c r="AY447" s="104">
        <v>46113.481249999997</v>
      </c>
      <c r="AZ447">
        <v>255435</v>
      </c>
      <c r="BA447" t="s">
        <v>4728</v>
      </c>
      <c r="BB447" t="s">
        <v>5989</v>
      </c>
      <c r="BF447" t="s">
        <v>6117</v>
      </c>
      <c r="BH447" t="s">
        <v>2561</v>
      </c>
      <c r="BL447" t="s">
        <v>5391</v>
      </c>
      <c r="BM447" s="104">
        <v>46114.402777777781</v>
      </c>
      <c r="BN447">
        <v>460881</v>
      </c>
      <c r="BO447" t="s">
        <v>4728</v>
      </c>
      <c r="BP447" t="s">
        <v>5592</v>
      </c>
      <c r="BT447" t="s">
        <v>5931</v>
      </c>
    </row>
    <row r="448" spans="17:72" x14ac:dyDescent="0.25">
      <c r="Q448" t="s">
        <v>76</v>
      </c>
      <c r="R448" t="s">
        <v>2403</v>
      </c>
      <c r="V448" t="s">
        <v>5074</v>
      </c>
      <c r="W448" s="104">
        <v>46113.74722222222</v>
      </c>
      <c r="X448">
        <v>1044974</v>
      </c>
      <c r="Y448" t="s">
        <v>4761</v>
      </c>
      <c r="Z448" t="s">
        <v>54</v>
      </c>
      <c r="AA448" t="s">
        <v>13</v>
      </c>
      <c r="AD448" t="s">
        <v>5107</v>
      </c>
      <c r="AF448" t="s">
        <v>253</v>
      </c>
      <c r="AJ448" t="s">
        <v>4782</v>
      </c>
      <c r="AK448" s="104">
        <v>46113.607638888891</v>
      </c>
      <c r="AL448">
        <v>37233</v>
      </c>
      <c r="AM448" t="s">
        <v>4728</v>
      </c>
      <c r="AN448" t="s">
        <v>13</v>
      </c>
      <c r="AR448" t="s">
        <v>4781</v>
      </c>
      <c r="AT448" t="s">
        <v>2559</v>
      </c>
      <c r="AX448" t="s">
        <v>5156</v>
      </c>
      <c r="AY448" s="104">
        <v>46113.481944444444</v>
      </c>
      <c r="AZ448">
        <v>320575</v>
      </c>
      <c r="BA448" t="s">
        <v>4728</v>
      </c>
      <c r="BB448" t="s">
        <v>5989</v>
      </c>
      <c r="BF448" t="s">
        <v>5931</v>
      </c>
      <c r="BH448" t="s">
        <v>235</v>
      </c>
      <c r="BL448" t="s">
        <v>6889</v>
      </c>
      <c r="BM448" s="104">
        <v>46114.405555555553</v>
      </c>
      <c r="BN448">
        <v>366374</v>
      </c>
      <c r="BO448" t="s">
        <v>4728</v>
      </c>
      <c r="BP448" t="s">
        <v>5592</v>
      </c>
      <c r="BT448" t="s">
        <v>5920</v>
      </c>
    </row>
    <row r="449" spans="17:72" x14ac:dyDescent="0.25">
      <c r="Q449" t="s">
        <v>80</v>
      </c>
      <c r="V449" t="s">
        <v>5108</v>
      </c>
      <c r="W449" s="104">
        <v>46113.747916666667</v>
      </c>
      <c r="X449">
        <v>323175</v>
      </c>
      <c r="Y449" t="s">
        <v>4728</v>
      </c>
      <c r="Z449" t="s">
        <v>54</v>
      </c>
      <c r="AD449" t="s">
        <v>4739</v>
      </c>
      <c r="AF449" t="s">
        <v>2269</v>
      </c>
      <c r="AG449" t="s">
        <v>637</v>
      </c>
      <c r="AJ449" t="s">
        <v>4782</v>
      </c>
      <c r="AK449" s="104">
        <v>46113.607638888891</v>
      </c>
      <c r="AL449">
        <v>865325</v>
      </c>
      <c r="AM449" t="s">
        <v>4728</v>
      </c>
      <c r="AN449" t="s">
        <v>42</v>
      </c>
      <c r="AO449" t="s">
        <v>13</v>
      </c>
      <c r="AR449" t="s">
        <v>4941</v>
      </c>
      <c r="AT449" t="s">
        <v>551</v>
      </c>
      <c r="AX449" t="s">
        <v>5929</v>
      </c>
      <c r="AY449" s="104">
        <v>46113.481944444444</v>
      </c>
      <c r="AZ449">
        <v>408736</v>
      </c>
      <c r="BA449" t="s">
        <v>4728</v>
      </c>
      <c r="BB449" t="s">
        <v>5989</v>
      </c>
      <c r="BF449" t="s">
        <v>5931</v>
      </c>
      <c r="BH449" t="s">
        <v>2624</v>
      </c>
      <c r="BL449" t="s">
        <v>6021</v>
      </c>
      <c r="BM449" s="104">
        <v>46114.40625</v>
      </c>
      <c r="BN449">
        <v>506082</v>
      </c>
      <c r="BO449" t="s">
        <v>4728</v>
      </c>
      <c r="BP449" t="s">
        <v>5592</v>
      </c>
      <c r="BT449" t="s">
        <v>5931</v>
      </c>
    </row>
    <row r="450" spans="17:72" x14ac:dyDescent="0.25">
      <c r="Q450" t="s">
        <v>1830</v>
      </c>
      <c r="R450" t="s">
        <v>77</v>
      </c>
      <c r="V450" t="s">
        <v>4890</v>
      </c>
      <c r="W450" s="104">
        <v>46113.75</v>
      </c>
      <c r="X450">
        <v>417899</v>
      </c>
      <c r="Y450" t="s">
        <v>4728</v>
      </c>
      <c r="Z450" t="s">
        <v>42</v>
      </c>
      <c r="AA450" t="s">
        <v>54</v>
      </c>
      <c r="AD450" t="s">
        <v>4785</v>
      </c>
      <c r="AF450" t="s">
        <v>214</v>
      </c>
      <c r="AJ450" t="s">
        <v>6041</v>
      </c>
      <c r="AK450" s="104">
        <v>46113.60833333333</v>
      </c>
      <c r="AL450">
        <v>438012</v>
      </c>
      <c r="AM450" t="s">
        <v>4728</v>
      </c>
      <c r="AN450" t="s">
        <v>13</v>
      </c>
      <c r="AR450" t="s">
        <v>5958</v>
      </c>
      <c r="AT450" t="s">
        <v>223</v>
      </c>
      <c r="AX450" t="s">
        <v>5393</v>
      </c>
      <c r="AY450" s="104">
        <v>46113.481944444444</v>
      </c>
      <c r="AZ450">
        <v>423249</v>
      </c>
      <c r="BA450" t="s">
        <v>4728</v>
      </c>
      <c r="BB450" t="s">
        <v>5989</v>
      </c>
      <c r="BF450" t="s">
        <v>5931</v>
      </c>
      <c r="BH450" t="s">
        <v>496</v>
      </c>
      <c r="BL450" t="s">
        <v>5714</v>
      </c>
      <c r="BM450" s="104">
        <v>46114.407638888886</v>
      </c>
      <c r="BN450">
        <v>421169</v>
      </c>
      <c r="BO450" t="s">
        <v>4761</v>
      </c>
      <c r="BP450" t="s">
        <v>5592</v>
      </c>
      <c r="BT450" t="s">
        <v>5966</v>
      </c>
    </row>
    <row r="451" spans="17:72" x14ac:dyDescent="0.25">
      <c r="Q451" t="s">
        <v>80</v>
      </c>
      <c r="V451" t="s">
        <v>4779</v>
      </c>
      <c r="W451" s="104">
        <v>46113.754166666666</v>
      </c>
      <c r="X451">
        <v>203334</v>
      </c>
      <c r="Y451" t="s">
        <v>4728</v>
      </c>
      <c r="Z451" t="s">
        <v>54</v>
      </c>
      <c r="AD451" t="s">
        <v>4736</v>
      </c>
      <c r="AF451" t="s">
        <v>241</v>
      </c>
      <c r="AJ451" t="s">
        <v>5086</v>
      </c>
      <c r="AK451" s="104">
        <v>46113.60833333333</v>
      </c>
      <c r="AL451">
        <v>2523263</v>
      </c>
      <c r="AM451" t="s">
        <v>4761</v>
      </c>
      <c r="AN451" t="s">
        <v>13</v>
      </c>
      <c r="AR451" t="s">
        <v>5966</v>
      </c>
      <c r="AT451" t="s">
        <v>432</v>
      </c>
      <c r="AU451" t="s">
        <v>2345</v>
      </c>
      <c r="AX451" t="s">
        <v>6719</v>
      </c>
      <c r="AY451" s="104">
        <v>46113.482638888891</v>
      </c>
      <c r="AZ451">
        <v>246030</v>
      </c>
      <c r="BA451" t="s">
        <v>4728</v>
      </c>
      <c r="BB451" t="s">
        <v>5989</v>
      </c>
      <c r="BC451" t="s">
        <v>4731</v>
      </c>
      <c r="BF451" t="s">
        <v>6238</v>
      </c>
      <c r="BH451" t="s">
        <v>214</v>
      </c>
      <c r="BI451" t="s">
        <v>264</v>
      </c>
      <c r="BL451" t="s">
        <v>5013</v>
      </c>
      <c r="BM451" s="104">
        <v>46114.40902777778</v>
      </c>
      <c r="BN451">
        <v>617172</v>
      </c>
      <c r="BO451" t="s">
        <v>4728</v>
      </c>
      <c r="BP451" t="s">
        <v>5592</v>
      </c>
      <c r="BQ451" t="s">
        <v>4731</v>
      </c>
      <c r="BT451" t="s">
        <v>8144</v>
      </c>
    </row>
    <row r="452" spans="17:72" x14ac:dyDescent="0.25">
      <c r="Q452" t="s">
        <v>241</v>
      </c>
      <c r="V452" t="s">
        <v>4762</v>
      </c>
      <c r="W452" s="104">
        <v>46113.755555555559</v>
      </c>
      <c r="X452">
        <v>381719</v>
      </c>
      <c r="Y452" t="s">
        <v>4728</v>
      </c>
      <c r="Z452" t="s">
        <v>54</v>
      </c>
      <c r="AD452" t="s">
        <v>4772</v>
      </c>
      <c r="AF452" t="s">
        <v>1391</v>
      </c>
      <c r="AJ452" t="s">
        <v>5776</v>
      </c>
      <c r="AK452" s="104">
        <v>46113.60833333333</v>
      </c>
      <c r="AL452">
        <v>237280</v>
      </c>
      <c r="AM452" t="s">
        <v>4728</v>
      </c>
      <c r="AN452" t="s">
        <v>13</v>
      </c>
      <c r="AR452" t="s">
        <v>5942</v>
      </c>
      <c r="AT452" t="s">
        <v>2407</v>
      </c>
      <c r="AX452" t="s">
        <v>5125</v>
      </c>
      <c r="AY452" s="104">
        <v>46113.482638888891</v>
      </c>
      <c r="AZ452">
        <v>589987</v>
      </c>
      <c r="BA452" t="s">
        <v>4728</v>
      </c>
      <c r="BB452" t="s">
        <v>5989</v>
      </c>
      <c r="BF452" t="s">
        <v>5956</v>
      </c>
      <c r="BH452" t="s">
        <v>235</v>
      </c>
      <c r="BL452" t="s">
        <v>7106</v>
      </c>
      <c r="BM452" s="104">
        <v>46114.409722222219</v>
      </c>
      <c r="BN452">
        <v>297963</v>
      </c>
      <c r="BO452" t="s">
        <v>4728</v>
      </c>
      <c r="BP452" t="s">
        <v>5592</v>
      </c>
      <c r="BT452" t="s">
        <v>5920</v>
      </c>
    </row>
    <row r="453" spans="17:72" x14ac:dyDescent="0.25">
      <c r="Q453" t="s">
        <v>2126</v>
      </c>
      <c r="R453" t="s">
        <v>2345</v>
      </c>
      <c r="V453" t="s">
        <v>4796</v>
      </c>
      <c r="W453" s="104">
        <v>46113.758333333331</v>
      </c>
      <c r="X453">
        <v>918073</v>
      </c>
      <c r="Y453" t="s">
        <v>4728</v>
      </c>
      <c r="Z453" t="s">
        <v>42</v>
      </c>
      <c r="AA453" t="s">
        <v>54</v>
      </c>
      <c r="AD453" t="s">
        <v>4788</v>
      </c>
      <c r="AF453" t="s">
        <v>2510</v>
      </c>
      <c r="AJ453" t="s">
        <v>4782</v>
      </c>
      <c r="AK453" s="104">
        <v>46113.609027777777</v>
      </c>
      <c r="AL453">
        <v>213512</v>
      </c>
      <c r="AM453" t="s">
        <v>4728</v>
      </c>
      <c r="AN453" t="s">
        <v>13</v>
      </c>
      <c r="AR453" t="s">
        <v>5931</v>
      </c>
      <c r="AT453" t="s">
        <v>516</v>
      </c>
      <c r="AX453" t="s">
        <v>5430</v>
      </c>
      <c r="AY453" s="104">
        <v>46113.482638888891</v>
      </c>
      <c r="AZ453">
        <v>285852</v>
      </c>
      <c r="BA453" t="s">
        <v>4728</v>
      </c>
      <c r="BB453" t="s">
        <v>5989</v>
      </c>
      <c r="BF453" t="s">
        <v>4781</v>
      </c>
      <c r="BH453" t="s">
        <v>2259</v>
      </c>
      <c r="BL453" t="s">
        <v>4921</v>
      </c>
      <c r="BM453" s="104">
        <v>46114.410416666666</v>
      </c>
      <c r="BN453">
        <v>155411</v>
      </c>
      <c r="BO453" t="s">
        <v>4728</v>
      </c>
      <c r="BP453" t="s">
        <v>5592</v>
      </c>
      <c r="BT453" t="s">
        <v>5934</v>
      </c>
    </row>
    <row r="454" spans="17:72" x14ac:dyDescent="0.25">
      <c r="Q454" t="s">
        <v>77</v>
      </c>
      <c r="V454" t="s">
        <v>4865</v>
      </c>
      <c r="W454" s="104">
        <v>46113.758333333331</v>
      </c>
      <c r="X454">
        <v>826352</v>
      </c>
      <c r="Y454" t="s">
        <v>4728</v>
      </c>
      <c r="Z454" t="s">
        <v>54</v>
      </c>
      <c r="AD454" t="s">
        <v>4734</v>
      </c>
      <c r="AF454" t="s">
        <v>1517</v>
      </c>
      <c r="AG454" t="s">
        <v>868</v>
      </c>
      <c r="AJ454" t="s">
        <v>4890</v>
      </c>
      <c r="AK454" s="104">
        <v>46113.609027777777</v>
      </c>
      <c r="AL454">
        <v>253878</v>
      </c>
      <c r="AM454" t="s">
        <v>4728</v>
      </c>
      <c r="AN454" t="s">
        <v>5248</v>
      </c>
      <c r="AO454" t="s">
        <v>13</v>
      </c>
      <c r="AR454" t="s">
        <v>6005</v>
      </c>
      <c r="AT454" t="s">
        <v>214</v>
      </c>
      <c r="AX454" t="s">
        <v>5190</v>
      </c>
      <c r="AY454" s="104">
        <v>46113.482638888891</v>
      </c>
      <c r="AZ454">
        <v>410578</v>
      </c>
      <c r="BA454" t="s">
        <v>4728</v>
      </c>
      <c r="BB454" t="s">
        <v>5989</v>
      </c>
      <c r="BF454" t="s">
        <v>5931</v>
      </c>
      <c r="BH454" t="s">
        <v>1220</v>
      </c>
      <c r="BL454" t="s">
        <v>5117</v>
      </c>
      <c r="BM454" s="104">
        <v>46114.410416666666</v>
      </c>
      <c r="BN454">
        <v>1382123</v>
      </c>
      <c r="BO454" t="s">
        <v>4728</v>
      </c>
      <c r="BP454" t="s">
        <v>5592</v>
      </c>
      <c r="BT454" t="s">
        <v>5920</v>
      </c>
    </row>
    <row r="455" spans="17:72" x14ac:dyDescent="0.25">
      <c r="Q455" t="s">
        <v>226</v>
      </c>
      <c r="V455" t="s">
        <v>4755</v>
      </c>
      <c r="W455" s="104">
        <v>46113.759027777778</v>
      </c>
      <c r="X455">
        <v>959167</v>
      </c>
      <c r="Y455" t="s">
        <v>4728</v>
      </c>
      <c r="Z455" t="s">
        <v>54</v>
      </c>
      <c r="AD455" t="s">
        <v>4752</v>
      </c>
      <c r="AF455" t="s">
        <v>1284</v>
      </c>
      <c r="AJ455" t="s">
        <v>6139</v>
      </c>
      <c r="AK455" s="104">
        <v>46113.609722222223</v>
      </c>
      <c r="AL455">
        <v>2042852</v>
      </c>
      <c r="AM455" t="s">
        <v>4761</v>
      </c>
      <c r="AN455" t="s">
        <v>13</v>
      </c>
      <c r="AR455" t="s">
        <v>5948</v>
      </c>
      <c r="AT455" t="s">
        <v>84</v>
      </c>
      <c r="AX455" t="s">
        <v>6264</v>
      </c>
      <c r="AY455" s="104">
        <v>46113.48333333333</v>
      </c>
      <c r="AZ455">
        <v>116697</v>
      </c>
      <c r="BA455" t="s">
        <v>4728</v>
      </c>
      <c r="BB455" t="s">
        <v>5989</v>
      </c>
      <c r="BF455" t="s">
        <v>5948</v>
      </c>
      <c r="BH455" t="s">
        <v>250</v>
      </c>
      <c r="BL455" t="s">
        <v>5652</v>
      </c>
      <c r="BM455" s="104">
        <v>46114.411805555559</v>
      </c>
      <c r="BN455">
        <v>149769</v>
      </c>
      <c r="BO455" t="s">
        <v>4728</v>
      </c>
      <c r="BP455" t="s">
        <v>5592</v>
      </c>
      <c r="BT455" t="s">
        <v>6069</v>
      </c>
    </row>
    <row r="456" spans="17:72" x14ac:dyDescent="0.25">
      <c r="Q456" t="s">
        <v>241</v>
      </c>
      <c r="R456" t="s">
        <v>2197</v>
      </c>
      <c r="V456" t="s">
        <v>5109</v>
      </c>
      <c r="W456" s="104">
        <v>46113.762499999997</v>
      </c>
      <c r="X456">
        <v>1551389</v>
      </c>
      <c r="Y456" t="s">
        <v>4728</v>
      </c>
      <c r="Z456" t="s">
        <v>54</v>
      </c>
      <c r="AA456" t="s">
        <v>4731</v>
      </c>
      <c r="AD456" t="s">
        <v>5110</v>
      </c>
      <c r="AF456" t="s">
        <v>2563</v>
      </c>
      <c r="AG456" t="s">
        <v>2373</v>
      </c>
      <c r="AJ456" t="s">
        <v>5370</v>
      </c>
      <c r="AK456" s="104">
        <v>46113.61041666667</v>
      </c>
      <c r="AL456">
        <v>627675</v>
      </c>
      <c r="AM456" t="s">
        <v>4728</v>
      </c>
      <c r="AN456" t="s">
        <v>42</v>
      </c>
      <c r="AO456" t="s">
        <v>13</v>
      </c>
      <c r="AR456" t="s">
        <v>6078</v>
      </c>
      <c r="AT456" t="s">
        <v>1284</v>
      </c>
      <c r="AX456" t="s">
        <v>5038</v>
      </c>
      <c r="AY456" s="104">
        <v>46113.48333333333</v>
      </c>
      <c r="AZ456">
        <v>311558</v>
      </c>
      <c r="BA456" t="s">
        <v>4728</v>
      </c>
      <c r="BB456" t="s">
        <v>5989</v>
      </c>
      <c r="BF456" t="s">
        <v>5918</v>
      </c>
      <c r="BH456" t="s">
        <v>1507</v>
      </c>
      <c r="BL456" t="s">
        <v>5714</v>
      </c>
      <c r="BM456" s="104">
        <v>46114.413194444445</v>
      </c>
      <c r="BN456">
        <v>142072</v>
      </c>
      <c r="BO456" t="s">
        <v>4728</v>
      </c>
      <c r="BP456" t="s">
        <v>5592</v>
      </c>
      <c r="BT456" t="s">
        <v>5942</v>
      </c>
    </row>
    <row r="457" spans="17:72" x14ac:dyDescent="0.25">
      <c r="Q457" t="s">
        <v>80</v>
      </c>
      <c r="V457" t="s">
        <v>5111</v>
      </c>
      <c r="W457" s="104">
        <v>46113.763194444444</v>
      </c>
      <c r="X457">
        <v>197233</v>
      </c>
      <c r="Y457" t="s">
        <v>4728</v>
      </c>
      <c r="Z457" t="s">
        <v>54</v>
      </c>
      <c r="AD457" t="s">
        <v>4736</v>
      </c>
      <c r="AF457" t="s">
        <v>610</v>
      </c>
      <c r="AG457" t="s">
        <v>229</v>
      </c>
      <c r="AJ457" t="s">
        <v>4852</v>
      </c>
      <c r="AK457" s="104">
        <v>46113.61041666667</v>
      </c>
      <c r="AL457">
        <v>784440</v>
      </c>
      <c r="AM457" t="s">
        <v>4728</v>
      </c>
      <c r="AN457" t="s">
        <v>42</v>
      </c>
      <c r="AO457" t="s">
        <v>13</v>
      </c>
      <c r="AR457" t="s">
        <v>5947</v>
      </c>
      <c r="AT457" t="s">
        <v>1985</v>
      </c>
      <c r="AX457" t="s">
        <v>4890</v>
      </c>
      <c r="AY457" s="104">
        <v>46113.484027777777</v>
      </c>
      <c r="AZ457">
        <v>534073</v>
      </c>
      <c r="BA457" t="s">
        <v>4728</v>
      </c>
      <c r="BB457" t="s">
        <v>5989</v>
      </c>
      <c r="BF457" t="s">
        <v>5920</v>
      </c>
      <c r="BH457" t="s">
        <v>496</v>
      </c>
      <c r="BI457" t="s">
        <v>1688</v>
      </c>
      <c r="BL457" t="s">
        <v>5524</v>
      </c>
      <c r="BM457" s="104">
        <v>46114.415972222225</v>
      </c>
      <c r="BN457">
        <v>340772</v>
      </c>
      <c r="BO457" t="s">
        <v>4728</v>
      </c>
      <c r="BP457" t="s">
        <v>5592</v>
      </c>
      <c r="BQ457" t="s">
        <v>4731</v>
      </c>
      <c r="BT457" t="s">
        <v>5741</v>
      </c>
    </row>
    <row r="458" spans="17:72" x14ac:dyDescent="0.25">
      <c r="Q458" t="s">
        <v>80</v>
      </c>
      <c r="V458" t="s">
        <v>5112</v>
      </c>
      <c r="W458" s="104">
        <v>46113.767361111109</v>
      </c>
      <c r="X458">
        <v>271691</v>
      </c>
      <c r="Y458" t="s">
        <v>4728</v>
      </c>
      <c r="Z458" t="s">
        <v>54</v>
      </c>
      <c r="AD458" t="s">
        <v>4772</v>
      </c>
      <c r="AF458" t="s">
        <v>637</v>
      </c>
      <c r="AJ458" t="s">
        <v>5338</v>
      </c>
      <c r="AK458" s="104">
        <v>46113.611111111109</v>
      </c>
      <c r="AL458">
        <v>36692</v>
      </c>
      <c r="AM458" t="s">
        <v>4728</v>
      </c>
      <c r="AN458" t="s">
        <v>13</v>
      </c>
      <c r="AR458" t="s">
        <v>4781</v>
      </c>
      <c r="AT458" t="s">
        <v>1048</v>
      </c>
      <c r="AX458" t="s">
        <v>5101</v>
      </c>
      <c r="AY458" s="104">
        <v>46113.484027777777</v>
      </c>
      <c r="AZ458">
        <v>159079</v>
      </c>
      <c r="BA458" t="s">
        <v>4728</v>
      </c>
      <c r="BB458" t="s">
        <v>5989</v>
      </c>
      <c r="BF458" t="s">
        <v>5918</v>
      </c>
      <c r="BH458" t="s">
        <v>2600</v>
      </c>
      <c r="BL458" t="s">
        <v>6295</v>
      </c>
      <c r="BM458" s="104">
        <v>46114.416666666664</v>
      </c>
      <c r="BN458">
        <v>134133</v>
      </c>
      <c r="BO458" t="s">
        <v>4728</v>
      </c>
      <c r="BP458" t="s">
        <v>5592</v>
      </c>
      <c r="BT458" t="s">
        <v>5925</v>
      </c>
    </row>
    <row r="459" spans="17:72" x14ac:dyDescent="0.25">
      <c r="Q459" t="s">
        <v>247</v>
      </c>
      <c r="V459" t="s">
        <v>4852</v>
      </c>
      <c r="W459" s="104">
        <v>46113.768055555556</v>
      </c>
      <c r="X459">
        <v>480354</v>
      </c>
      <c r="Y459" t="s">
        <v>4728</v>
      </c>
      <c r="Z459" t="s">
        <v>54</v>
      </c>
      <c r="AD459" t="s">
        <v>4781</v>
      </c>
      <c r="AF459" t="s">
        <v>2433</v>
      </c>
      <c r="AG459" t="s">
        <v>1124</v>
      </c>
      <c r="AJ459" t="s">
        <v>6139</v>
      </c>
      <c r="AK459" s="104">
        <v>46113.611111111109</v>
      </c>
      <c r="AL459">
        <v>1522897</v>
      </c>
      <c r="AM459" t="s">
        <v>4728</v>
      </c>
      <c r="AN459" t="s">
        <v>42</v>
      </c>
      <c r="AO459" t="s">
        <v>13</v>
      </c>
      <c r="AR459" t="s">
        <v>6092</v>
      </c>
      <c r="AT459" t="s">
        <v>1078</v>
      </c>
      <c r="AX459" t="s">
        <v>5002</v>
      </c>
      <c r="AY459" s="104">
        <v>46113.484027777777</v>
      </c>
      <c r="AZ459">
        <v>259611</v>
      </c>
      <c r="BA459" t="s">
        <v>4728</v>
      </c>
      <c r="BB459" t="s">
        <v>5989</v>
      </c>
      <c r="BF459" t="s">
        <v>5942</v>
      </c>
      <c r="BH459" t="s">
        <v>1284</v>
      </c>
      <c r="BL459" t="s">
        <v>4774</v>
      </c>
      <c r="BM459" s="104">
        <v>46114.417361111111</v>
      </c>
      <c r="BN459">
        <v>447643</v>
      </c>
      <c r="BO459" t="s">
        <v>4728</v>
      </c>
      <c r="BP459" t="s">
        <v>5592</v>
      </c>
      <c r="BT459" t="s">
        <v>5948</v>
      </c>
    </row>
    <row r="460" spans="17:72" x14ac:dyDescent="0.25">
      <c r="Q460" t="s">
        <v>253</v>
      </c>
      <c r="V460" t="s">
        <v>4757</v>
      </c>
      <c r="W460" s="104">
        <v>46113.768055555556</v>
      </c>
      <c r="X460">
        <v>81701</v>
      </c>
      <c r="Y460" t="s">
        <v>4728</v>
      </c>
      <c r="Z460" t="s">
        <v>54</v>
      </c>
      <c r="AD460" t="s">
        <v>4756</v>
      </c>
      <c r="AF460" t="s">
        <v>452</v>
      </c>
      <c r="AG460" t="s">
        <v>81</v>
      </c>
      <c r="AJ460" t="s">
        <v>5009</v>
      </c>
      <c r="AK460" s="104">
        <v>46113.611111111109</v>
      </c>
      <c r="AL460">
        <v>953202</v>
      </c>
      <c r="AM460" t="s">
        <v>4728</v>
      </c>
      <c r="AN460" t="s">
        <v>42</v>
      </c>
      <c r="AO460" t="s">
        <v>13</v>
      </c>
      <c r="AR460" t="s">
        <v>6110</v>
      </c>
      <c r="AT460" t="s">
        <v>1385</v>
      </c>
      <c r="AX460" t="s">
        <v>5072</v>
      </c>
      <c r="AY460" s="104">
        <v>46113.484722222223</v>
      </c>
      <c r="AZ460">
        <v>553863</v>
      </c>
      <c r="BA460" t="s">
        <v>4728</v>
      </c>
      <c r="BB460" t="s">
        <v>5989</v>
      </c>
      <c r="BF460" t="s">
        <v>5956</v>
      </c>
      <c r="BH460" t="s">
        <v>2600</v>
      </c>
      <c r="BI460" t="s">
        <v>75</v>
      </c>
      <c r="BL460" t="s">
        <v>7330</v>
      </c>
      <c r="BM460" s="104">
        <v>46114.418055555558</v>
      </c>
      <c r="BN460">
        <v>775835</v>
      </c>
      <c r="BO460" t="s">
        <v>4728</v>
      </c>
      <c r="BP460" t="s">
        <v>5592</v>
      </c>
      <c r="BT460" t="s">
        <v>6117</v>
      </c>
    </row>
    <row r="461" spans="17:72" x14ac:dyDescent="0.25">
      <c r="Q461" t="s">
        <v>2229</v>
      </c>
      <c r="R461" t="s">
        <v>247</v>
      </c>
      <c r="V461" t="s">
        <v>5113</v>
      </c>
      <c r="W461" s="104">
        <v>46113.768055555556</v>
      </c>
      <c r="X461">
        <v>696809</v>
      </c>
      <c r="Y461" t="s">
        <v>4761</v>
      </c>
      <c r="Z461" t="s">
        <v>4841</v>
      </c>
      <c r="AA461" t="s">
        <v>54</v>
      </c>
      <c r="AD461" t="s">
        <v>5102</v>
      </c>
      <c r="AF461" t="s">
        <v>1385</v>
      </c>
      <c r="AG461" t="s">
        <v>73</v>
      </c>
      <c r="AJ461" t="s">
        <v>6147</v>
      </c>
      <c r="AK461" s="104">
        <v>46113.611805555556</v>
      </c>
      <c r="AL461">
        <v>540301</v>
      </c>
      <c r="AM461" t="s">
        <v>4728</v>
      </c>
      <c r="AN461" t="s">
        <v>5989</v>
      </c>
      <c r="AO461" t="s">
        <v>13</v>
      </c>
      <c r="AR461" t="s">
        <v>6148</v>
      </c>
      <c r="AT461" t="s">
        <v>414</v>
      </c>
      <c r="AU461" t="s">
        <v>264</v>
      </c>
      <c r="AV461" t="s">
        <v>256</v>
      </c>
      <c r="AX461" t="s">
        <v>6719</v>
      </c>
      <c r="AY461" s="104">
        <v>46113.48541666667</v>
      </c>
      <c r="AZ461">
        <v>841640</v>
      </c>
      <c r="BA461" t="s">
        <v>4728</v>
      </c>
      <c r="BB461" t="s">
        <v>5989</v>
      </c>
      <c r="BC461" t="s">
        <v>4731</v>
      </c>
      <c r="BF461" t="s">
        <v>7156</v>
      </c>
      <c r="BH461" t="s">
        <v>214</v>
      </c>
      <c r="BL461" t="s">
        <v>5284</v>
      </c>
      <c r="BM461" s="104">
        <v>46114.418055555558</v>
      </c>
      <c r="BN461">
        <v>519316</v>
      </c>
      <c r="BO461" t="s">
        <v>4761</v>
      </c>
      <c r="BP461" t="s">
        <v>5592</v>
      </c>
      <c r="BT461" t="s">
        <v>5934</v>
      </c>
    </row>
    <row r="462" spans="17:72" x14ac:dyDescent="0.25">
      <c r="Q462" t="s">
        <v>77</v>
      </c>
      <c r="V462" t="s">
        <v>5114</v>
      </c>
      <c r="W462" s="104">
        <v>46113.768750000003</v>
      </c>
      <c r="X462">
        <v>180932</v>
      </c>
      <c r="Y462" t="s">
        <v>4728</v>
      </c>
      <c r="Z462" t="s">
        <v>54</v>
      </c>
      <c r="AD462" t="s">
        <v>4736</v>
      </c>
      <c r="AF462" t="s">
        <v>852</v>
      </c>
      <c r="AJ462" t="s">
        <v>5338</v>
      </c>
      <c r="AK462" s="104">
        <v>46113.613194444442</v>
      </c>
      <c r="AL462">
        <v>1288314</v>
      </c>
      <c r="AM462" t="s">
        <v>4728</v>
      </c>
      <c r="AN462" t="s">
        <v>13</v>
      </c>
      <c r="AR462" t="s">
        <v>5920</v>
      </c>
      <c r="AT462" t="s">
        <v>1124</v>
      </c>
      <c r="AX462" t="s">
        <v>4896</v>
      </c>
      <c r="AY462" s="104">
        <v>46113.48541666667</v>
      </c>
      <c r="AZ462">
        <v>246202</v>
      </c>
      <c r="BA462" t="s">
        <v>4728</v>
      </c>
      <c r="BB462" t="s">
        <v>5989</v>
      </c>
      <c r="BF462" t="s">
        <v>5918</v>
      </c>
      <c r="BH462" t="s">
        <v>496</v>
      </c>
      <c r="BL462" t="s">
        <v>7660</v>
      </c>
      <c r="BM462" s="104">
        <v>46114.418749999997</v>
      </c>
      <c r="BN462">
        <v>340874</v>
      </c>
      <c r="BO462" t="s">
        <v>4728</v>
      </c>
      <c r="BP462" t="s">
        <v>5592</v>
      </c>
      <c r="BT462" t="s">
        <v>7189</v>
      </c>
    </row>
    <row r="463" spans="17:72" x14ac:dyDescent="0.25">
      <c r="Q463" t="s">
        <v>253</v>
      </c>
      <c r="V463" t="s">
        <v>4757</v>
      </c>
      <c r="W463" s="104">
        <v>46113.768750000003</v>
      </c>
      <c r="X463">
        <v>47813</v>
      </c>
      <c r="Y463" t="s">
        <v>4728</v>
      </c>
      <c r="Z463" t="s">
        <v>54</v>
      </c>
      <c r="AD463" t="s">
        <v>4781</v>
      </c>
      <c r="AF463" t="s">
        <v>2563</v>
      </c>
      <c r="AG463" t="s">
        <v>637</v>
      </c>
      <c r="AJ463" t="s">
        <v>4806</v>
      </c>
      <c r="AK463" s="104">
        <v>46113.613194444442</v>
      </c>
      <c r="AL463">
        <v>4967330</v>
      </c>
      <c r="AM463" t="s">
        <v>4761</v>
      </c>
      <c r="AN463" t="s">
        <v>42</v>
      </c>
      <c r="AO463" t="s">
        <v>13</v>
      </c>
      <c r="AR463" t="s">
        <v>5919</v>
      </c>
      <c r="AT463" t="s">
        <v>232</v>
      </c>
      <c r="AU463" t="s">
        <v>2345</v>
      </c>
      <c r="AV463" t="s">
        <v>1688</v>
      </c>
      <c r="AX463" t="s">
        <v>6279</v>
      </c>
      <c r="AY463" s="104">
        <v>46113.48541666667</v>
      </c>
      <c r="AZ463">
        <v>1125931</v>
      </c>
      <c r="BA463" t="s">
        <v>4728</v>
      </c>
      <c r="BB463" t="s">
        <v>5989</v>
      </c>
      <c r="BC463" t="s">
        <v>4731</v>
      </c>
      <c r="BF463" t="s">
        <v>7157</v>
      </c>
      <c r="BH463" t="s">
        <v>1584</v>
      </c>
      <c r="BL463" t="s">
        <v>8145</v>
      </c>
      <c r="BM463" s="104">
        <v>46114.418749999997</v>
      </c>
      <c r="BN463">
        <v>684077</v>
      </c>
      <c r="BO463" t="s">
        <v>4728</v>
      </c>
      <c r="BP463" t="s">
        <v>5592</v>
      </c>
      <c r="BT463" t="s">
        <v>5931</v>
      </c>
    </row>
    <row r="464" spans="17:72" x14ac:dyDescent="0.25">
      <c r="Q464" t="s">
        <v>2345</v>
      </c>
      <c r="V464" t="s">
        <v>4757</v>
      </c>
      <c r="W464" s="104">
        <v>46113.768750000003</v>
      </c>
      <c r="X464">
        <v>226443</v>
      </c>
      <c r="Y464" t="s">
        <v>4728</v>
      </c>
      <c r="Z464" t="s">
        <v>54</v>
      </c>
      <c r="AD464" t="s">
        <v>4752</v>
      </c>
      <c r="AF464" t="s">
        <v>5268</v>
      </c>
      <c r="AG464" t="s">
        <v>2357</v>
      </c>
      <c r="AJ464" t="s">
        <v>6149</v>
      </c>
      <c r="AK464" s="104">
        <v>46113.613888888889</v>
      </c>
      <c r="AL464">
        <v>557119</v>
      </c>
      <c r="AM464" t="s">
        <v>4728</v>
      </c>
      <c r="AN464" t="s">
        <v>42</v>
      </c>
      <c r="AO464" t="s">
        <v>13</v>
      </c>
      <c r="AR464" t="s">
        <v>6150</v>
      </c>
      <c r="AT464" t="s">
        <v>1559</v>
      </c>
      <c r="AX464" t="s">
        <v>7158</v>
      </c>
      <c r="AY464" s="104">
        <v>46113.48541666667</v>
      </c>
      <c r="AZ464">
        <v>250171</v>
      </c>
      <c r="BA464" t="s">
        <v>4728</v>
      </c>
      <c r="BB464" t="s">
        <v>5989</v>
      </c>
      <c r="BF464" t="s">
        <v>4781</v>
      </c>
      <c r="BH464" t="s">
        <v>235</v>
      </c>
      <c r="BL464" t="s">
        <v>8146</v>
      </c>
      <c r="BM464" s="104">
        <v>46114.419444444444</v>
      </c>
      <c r="BN464">
        <v>422735</v>
      </c>
      <c r="BO464" t="s">
        <v>4728</v>
      </c>
      <c r="BP464" t="s">
        <v>5592</v>
      </c>
      <c r="BT464" t="s">
        <v>5924</v>
      </c>
    </row>
    <row r="465" spans="17:72" x14ac:dyDescent="0.25">
      <c r="Q465" t="s">
        <v>1830</v>
      </c>
      <c r="R465" t="s">
        <v>77</v>
      </c>
      <c r="S465" t="s">
        <v>80</v>
      </c>
      <c r="V465" t="s">
        <v>5061</v>
      </c>
      <c r="W465" s="104">
        <v>46113.769444444442</v>
      </c>
      <c r="X465">
        <v>565803</v>
      </c>
      <c r="Y465" t="s">
        <v>4728</v>
      </c>
      <c r="Z465" t="s">
        <v>4787</v>
      </c>
      <c r="AA465" t="s">
        <v>54</v>
      </c>
      <c r="AD465" t="s">
        <v>4828</v>
      </c>
      <c r="AF465" t="s">
        <v>1481</v>
      </c>
      <c r="AJ465" t="s">
        <v>6151</v>
      </c>
      <c r="AK465" s="104">
        <v>46113.613888888889</v>
      </c>
      <c r="AL465">
        <v>174891</v>
      </c>
      <c r="AM465" t="s">
        <v>4728</v>
      </c>
      <c r="AN465" t="s">
        <v>13</v>
      </c>
      <c r="AR465" t="s">
        <v>5920</v>
      </c>
      <c r="AT465" t="s">
        <v>308</v>
      </c>
      <c r="AX465" t="s">
        <v>4853</v>
      </c>
      <c r="AY465" s="104">
        <v>46113.486111111109</v>
      </c>
      <c r="AZ465">
        <v>352019</v>
      </c>
      <c r="BA465" t="s">
        <v>4728</v>
      </c>
      <c r="BB465" t="s">
        <v>5989</v>
      </c>
      <c r="BF465" t="s">
        <v>5942</v>
      </c>
      <c r="BH465" t="s">
        <v>250</v>
      </c>
      <c r="BL465" t="s">
        <v>4848</v>
      </c>
      <c r="BM465" s="104">
        <v>46114.420138888891</v>
      </c>
      <c r="BN465">
        <v>311842</v>
      </c>
      <c r="BO465" t="s">
        <v>4728</v>
      </c>
      <c r="BP465" t="s">
        <v>5592</v>
      </c>
      <c r="BT465" t="s">
        <v>5931</v>
      </c>
    </row>
    <row r="466" spans="17:72" x14ac:dyDescent="0.25">
      <c r="Q466" t="s">
        <v>253</v>
      </c>
      <c r="R466" t="s">
        <v>226</v>
      </c>
      <c r="V466" t="s">
        <v>5093</v>
      </c>
      <c r="W466" s="104">
        <v>46113.769444444442</v>
      </c>
      <c r="X466">
        <v>257784</v>
      </c>
      <c r="Y466" t="s">
        <v>4728</v>
      </c>
      <c r="Z466" t="s">
        <v>54</v>
      </c>
      <c r="AD466" t="s">
        <v>4752</v>
      </c>
      <c r="AF466" t="s">
        <v>214</v>
      </c>
      <c r="AJ466" t="s">
        <v>5227</v>
      </c>
      <c r="AK466" s="104">
        <v>46113.614583333336</v>
      </c>
      <c r="AL466">
        <v>654866</v>
      </c>
      <c r="AM466" t="s">
        <v>4728</v>
      </c>
      <c r="AN466" t="s">
        <v>13</v>
      </c>
      <c r="AR466" t="s">
        <v>6004</v>
      </c>
      <c r="AT466" t="s">
        <v>432</v>
      </c>
      <c r="AX466" t="s">
        <v>7159</v>
      </c>
      <c r="AY466" s="104">
        <v>46113.486805555556</v>
      </c>
      <c r="AZ466">
        <v>231739</v>
      </c>
      <c r="BA466" t="s">
        <v>4728</v>
      </c>
      <c r="BB466" t="s">
        <v>5989</v>
      </c>
      <c r="BF466" t="s">
        <v>5942</v>
      </c>
      <c r="BH466" t="s">
        <v>220</v>
      </c>
      <c r="BL466" t="s">
        <v>4762</v>
      </c>
      <c r="BM466" s="104">
        <v>46114.42083333333</v>
      </c>
      <c r="BN466">
        <v>190234</v>
      </c>
      <c r="BO466" t="s">
        <v>4728</v>
      </c>
      <c r="BP466" t="s">
        <v>5592</v>
      </c>
      <c r="BT466" t="s">
        <v>5925</v>
      </c>
    </row>
    <row r="467" spans="17:72" x14ac:dyDescent="0.25">
      <c r="Q467" t="s">
        <v>253</v>
      </c>
      <c r="V467" t="s">
        <v>4753</v>
      </c>
      <c r="W467" s="104">
        <v>46113.772916666669</v>
      </c>
      <c r="X467">
        <v>441853</v>
      </c>
      <c r="Y467" t="s">
        <v>4728</v>
      </c>
      <c r="Z467" t="s">
        <v>54</v>
      </c>
      <c r="AD467" t="s">
        <v>4772</v>
      </c>
      <c r="AF467" t="s">
        <v>1391</v>
      </c>
      <c r="AJ467" t="s">
        <v>6152</v>
      </c>
      <c r="AK467" s="104">
        <v>46113.614583333336</v>
      </c>
      <c r="AL467">
        <v>144279</v>
      </c>
      <c r="AM467" t="s">
        <v>4728</v>
      </c>
      <c r="AN467" t="s">
        <v>13</v>
      </c>
      <c r="AR467" t="s">
        <v>5918</v>
      </c>
      <c r="AT467" t="s">
        <v>2559</v>
      </c>
      <c r="AX467" t="s">
        <v>4886</v>
      </c>
      <c r="AY467" s="104">
        <v>46113.487500000003</v>
      </c>
      <c r="AZ467">
        <v>57112</v>
      </c>
      <c r="BA467" t="s">
        <v>4728</v>
      </c>
      <c r="BB467" t="s">
        <v>5989</v>
      </c>
      <c r="BF467" t="s">
        <v>5925</v>
      </c>
      <c r="BH467" t="s">
        <v>202</v>
      </c>
      <c r="BL467" t="s">
        <v>5861</v>
      </c>
      <c r="BM467" s="104">
        <v>46114.42083333333</v>
      </c>
      <c r="BN467">
        <v>143126</v>
      </c>
      <c r="BO467" t="s">
        <v>4728</v>
      </c>
      <c r="BP467" t="s">
        <v>5592</v>
      </c>
      <c r="BT467" t="s">
        <v>4781</v>
      </c>
    </row>
    <row r="468" spans="17:72" x14ac:dyDescent="0.25">
      <c r="Q468" t="s">
        <v>253</v>
      </c>
      <c r="V468" t="s">
        <v>4865</v>
      </c>
      <c r="W468" s="104">
        <v>46113.783333333333</v>
      </c>
      <c r="X468">
        <v>52869</v>
      </c>
      <c r="Y468" t="s">
        <v>4728</v>
      </c>
      <c r="Z468" t="s">
        <v>54</v>
      </c>
      <c r="AD468" t="s">
        <v>4781</v>
      </c>
      <c r="AF468" t="s">
        <v>637</v>
      </c>
      <c r="AJ468" t="s">
        <v>6153</v>
      </c>
      <c r="AK468" s="104">
        <v>46113.614583333336</v>
      </c>
      <c r="AL468">
        <v>36923</v>
      </c>
      <c r="AM468" t="s">
        <v>4728</v>
      </c>
      <c r="AN468" t="s">
        <v>13</v>
      </c>
      <c r="AR468" t="s">
        <v>4781</v>
      </c>
      <c r="AT468" t="s">
        <v>1048</v>
      </c>
      <c r="AX468" t="s">
        <v>4743</v>
      </c>
      <c r="AY468" s="104">
        <v>46113.487500000003</v>
      </c>
      <c r="AZ468">
        <v>310663</v>
      </c>
      <c r="BA468" t="s">
        <v>4728</v>
      </c>
      <c r="BB468" t="s">
        <v>5989</v>
      </c>
      <c r="BF468" t="s">
        <v>5931</v>
      </c>
      <c r="BH468" t="s">
        <v>496</v>
      </c>
      <c r="BL468" t="s">
        <v>8108</v>
      </c>
      <c r="BM468" s="104">
        <v>46114.421527777777</v>
      </c>
      <c r="BN468">
        <v>721497</v>
      </c>
      <c r="BO468" t="s">
        <v>4728</v>
      </c>
      <c r="BP468" t="s">
        <v>5592</v>
      </c>
      <c r="BT468" t="s">
        <v>4781</v>
      </c>
    </row>
    <row r="469" spans="17:72" x14ac:dyDescent="0.25">
      <c r="Q469" t="s">
        <v>241</v>
      </c>
      <c r="V469" t="s">
        <v>5115</v>
      </c>
      <c r="W469" s="104">
        <v>46113.78402777778</v>
      </c>
      <c r="X469">
        <v>222935</v>
      </c>
      <c r="Y469" t="s">
        <v>4728</v>
      </c>
      <c r="Z469" t="s">
        <v>54</v>
      </c>
      <c r="AD469" t="s">
        <v>4739</v>
      </c>
      <c r="AF469" t="s">
        <v>1507</v>
      </c>
      <c r="AJ469" t="s">
        <v>5800</v>
      </c>
      <c r="AK469" s="104">
        <v>46113.614583333336</v>
      </c>
      <c r="AL469">
        <v>965393</v>
      </c>
      <c r="AM469" t="s">
        <v>4728</v>
      </c>
      <c r="AN469" t="s">
        <v>13</v>
      </c>
      <c r="AR469" t="s">
        <v>5942</v>
      </c>
      <c r="AT469" t="s">
        <v>967</v>
      </c>
      <c r="AX469" t="s">
        <v>4890</v>
      </c>
      <c r="AY469" s="104">
        <v>46113.487500000003</v>
      </c>
      <c r="AZ469">
        <v>562685</v>
      </c>
      <c r="BA469" t="s">
        <v>4728</v>
      </c>
      <c r="BB469" t="s">
        <v>5989</v>
      </c>
      <c r="BF469" t="s">
        <v>5920</v>
      </c>
      <c r="BH469" t="s">
        <v>1284</v>
      </c>
      <c r="BL469" t="s">
        <v>5861</v>
      </c>
      <c r="BM469" s="104">
        <v>46114.422222222223</v>
      </c>
      <c r="BN469">
        <v>864107</v>
      </c>
      <c r="BO469" t="s">
        <v>4761</v>
      </c>
      <c r="BP469" t="s">
        <v>5592</v>
      </c>
      <c r="BT469" t="s">
        <v>5950</v>
      </c>
    </row>
    <row r="470" spans="17:72" x14ac:dyDescent="0.25">
      <c r="Q470" t="s">
        <v>1050</v>
      </c>
      <c r="R470" t="s">
        <v>226</v>
      </c>
      <c r="V470" t="s">
        <v>4865</v>
      </c>
      <c r="W470" s="104">
        <v>46113.78402777778</v>
      </c>
      <c r="X470">
        <v>1149734</v>
      </c>
      <c r="Y470" t="s">
        <v>4728</v>
      </c>
      <c r="Z470" t="s">
        <v>42</v>
      </c>
      <c r="AA470" t="s">
        <v>54</v>
      </c>
      <c r="AD470" t="s">
        <v>4788</v>
      </c>
      <c r="AF470" t="s">
        <v>1284</v>
      </c>
      <c r="AJ470" t="s">
        <v>5587</v>
      </c>
      <c r="AK470" s="104">
        <v>46113.615972222222</v>
      </c>
      <c r="AL470">
        <v>317099</v>
      </c>
      <c r="AM470" t="s">
        <v>4728</v>
      </c>
      <c r="AN470" t="s">
        <v>13</v>
      </c>
      <c r="AR470" t="s">
        <v>5942</v>
      </c>
      <c r="AT470" t="s">
        <v>1134</v>
      </c>
      <c r="AX470" t="s">
        <v>7160</v>
      </c>
      <c r="AY470" s="104">
        <v>46113.487500000003</v>
      </c>
      <c r="AZ470">
        <v>515563</v>
      </c>
      <c r="BA470" t="s">
        <v>4761</v>
      </c>
      <c r="BB470" t="s">
        <v>5989</v>
      </c>
      <c r="BF470" t="s">
        <v>5966</v>
      </c>
      <c r="BH470" t="s">
        <v>205</v>
      </c>
      <c r="BL470" t="s">
        <v>4918</v>
      </c>
      <c r="BM470" s="104">
        <v>46114.428472222222</v>
      </c>
      <c r="BN470">
        <v>510532</v>
      </c>
      <c r="BO470" t="s">
        <v>4728</v>
      </c>
      <c r="BP470" t="s">
        <v>5592</v>
      </c>
      <c r="BT470" t="s">
        <v>5931</v>
      </c>
    </row>
    <row r="471" spans="17:72" x14ac:dyDescent="0.25">
      <c r="Q471" t="s">
        <v>229</v>
      </c>
      <c r="V471" t="s">
        <v>5116</v>
      </c>
      <c r="W471" s="104">
        <v>46113.788194444445</v>
      </c>
      <c r="X471">
        <v>198479</v>
      </c>
      <c r="Y471" t="s">
        <v>4728</v>
      </c>
      <c r="Z471" t="s">
        <v>54</v>
      </c>
      <c r="AD471" t="s">
        <v>4736</v>
      </c>
      <c r="AF471" t="s">
        <v>235</v>
      </c>
      <c r="AJ471" t="s">
        <v>6154</v>
      </c>
      <c r="AK471" s="104">
        <v>46113.615972222222</v>
      </c>
      <c r="AL471">
        <v>455697</v>
      </c>
      <c r="AM471" t="s">
        <v>4761</v>
      </c>
      <c r="AN471" t="s">
        <v>13</v>
      </c>
      <c r="AR471" t="s">
        <v>5966</v>
      </c>
      <c r="AT471" t="s">
        <v>551</v>
      </c>
      <c r="AX471" t="s">
        <v>4877</v>
      </c>
      <c r="AY471" s="104">
        <v>46113.487500000003</v>
      </c>
      <c r="AZ471">
        <v>422520</v>
      </c>
      <c r="BA471" t="s">
        <v>4728</v>
      </c>
      <c r="BB471" t="s">
        <v>5989</v>
      </c>
      <c r="BF471" t="s">
        <v>5931</v>
      </c>
      <c r="BH471" t="s">
        <v>214</v>
      </c>
      <c r="BL471" t="s">
        <v>5359</v>
      </c>
      <c r="BM471" s="104">
        <v>46114.428472222222</v>
      </c>
      <c r="BN471">
        <v>874685</v>
      </c>
      <c r="BO471" t="s">
        <v>4728</v>
      </c>
      <c r="BP471" t="s">
        <v>5592</v>
      </c>
      <c r="BT471" t="s">
        <v>6069</v>
      </c>
    </row>
    <row r="472" spans="17:72" x14ac:dyDescent="0.25">
      <c r="Q472" t="s">
        <v>2501</v>
      </c>
      <c r="R472" t="s">
        <v>247</v>
      </c>
      <c r="V472" t="s">
        <v>4883</v>
      </c>
      <c r="W472" s="104">
        <v>46113.794444444444</v>
      </c>
      <c r="X472">
        <v>962471</v>
      </c>
      <c r="Y472" t="s">
        <v>4761</v>
      </c>
      <c r="Z472" t="s">
        <v>42</v>
      </c>
      <c r="AA472" t="s">
        <v>54</v>
      </c>
      <c r="AD472" t="s">
        <v>4785</v>
      </c>
      <c r="AF472" t="s">
        <v>5029</v>
      </c>
      <c r="AG472" t="s">
        <v>79</v>
      </c>
      <c r="AJ472" t="s">
        <v>4926</v>
      </c>
      <c r="AK472" s="104">
        <v>46113.616666666669</v>
      </c>
      <c r="AL472">
        <v>2212269</v>
      </c>
      <c r="AM472" t="s">
        <v>4728</v>
      </c>
      <c r="AN472" t="s">
        <v>42</v>
      </c>
      <c r="AO472" t="s">
        <v>13</v>
      </c>
      <c r="AR472" t="s">
        <v>6012</v>
      </c>
      <c r="AT472" t="s">
        <v>516</v>
      </c>
      <c r="AX472" t="s">
        <v>6681</v>
      </c>
      <c r="AY472" s="104">
        <v>46113.487500000003</v>
      </c>
      <c r="AZ472">
        <v>362679</v>
      </c>
      <c r="BA472" t="s">
        <v>4728</v>
      </c>
      <c r="BB472" t="s">
        <v>5989</v>
      </c>
      <c r="BF472" t="s">
        <v>5942</v>
      </c>
      <c r="BH472" t="s">
        <v>496</v>
      </c>
      <c r="BL472" t="s">
        <v>4733</v>
      </c>
      <c r="BM472" s="104">
        <v>46114.430555555555</v>
      </c>
      <c r="BN472">
        <v>190090</v>
      </c>
      <c r="BO472" t="s">
        <v>4728</v>
      </c>
      <c r="BP472" t="s">
        <v>5592</v>
      </c>
      <c r="BT472" t="s">
        <v>5918</v>
      </c>
    </row>
    <row r="473" spans="17:72" x14ac:dyDescent="0.25">
      <c r="Q473" t="s">
        <v>223</v>
      </c>
      <c r="V473" t="s">
        <v>5017</v>
      </c>
      <c r="W473" s="104">
        <v>46113.801388888889</v>
      </c>
      <c r="X473">
        <v>665153</v>
      </c>
      <c r="Y473" t="s">
        <v>4728</v>
      </c>
      <c r="Z473" t="s">
        <v>54</v>
      </c>
      <c r="AD473" t="s">
        <v>4739</v>
      </c>
      <c r="AF473" t="s">
        <v>800</v>
      </c>
      <c r="AG473" t="s">
        <v>71</v>
      </c>
      <c r="AJ473" t="s">
        <v>6155</v>
      </c>
      <c r="AK473" s="104">
        <v>46113.616666666669</v>
      </c>
      <c r="AL473">
        <v>738725</v>
      </c>
      <c r="AM473" t="s">
        <v>4728</v>
      </c>
      <c r="AN473" t="s">
        <v>42</v>
      </c>
      <c r="AO473" t="s">
        <v>13</v>
      </c>
      <c r="AR473" t="s">
        <v>6012</v>
      </c>
      <c r="AT473" t="s">
        <v>414</v>
      </c>
      <c r="AX473" t="s">
        <v>4753</v>
      </c>
      <c r="AY473" s="104">
        <v>46113.488194444442</v>
      </c>
      <c r="AZ473">
        <v>1378363</v>
      </c>
      <c r="BA473" t="s">
        <v>4761</v>
      </c>
      <c r="BB473" t="s">
        <v>5989</v>
      </c>
      <c r="BF473" t="s">
        <v>5966</v>
      </c>
      <c r="BH473" t="s">
        <v>235</v>
      </c>
      <c r="BL473" t="s">
        <v>5336</v>
      </c>
      <c r="BM473" s="104">
        <v>46114.431250000001</v>
      </c>
      <c r="BN473">
        <v>696482</v>
      </c>
      <c r="BO473" t="s">
        <v>4728</v>
      </c>
      <c r="BP473" t="s">
        <v>5592</v>
      </c>
      <c r="BT473" t="s">
        <v>5918</v>
      </c>
    </row>
    <row r="474" spans="17:72" x14ac:dyDescent="0.25">
      <c r="Q474" t="s">
        <v>229</v>
      </c>
      <c r="V474" t="s">
        <v>5117</v>
      </c>
      <c r="W474" s="104">
        <v>46113.802083333336</v>
      </c>
      <c r="X474">
        <v>255395</v>
      </c>
      <c r="Y474" t="s">
        <v>4728</v>
      </c>
      <c r="Z474" t="s">
        <v>54</v>
      </c>
      <c r="AD474" t="s">
        <v>4781</v>
      </c>
      <c r="AF474" t="s">
        <v>2600</v>
      </c>
      <c r="AG474" t="s">
        <v>264</v>
      </c>
      <c r="AH474" t="s">
        <v>683</v>
      </c>
      <c r="AJ474" t="s">
        <v>5807</v>
      </c>
      <c r="AK474" s="104">
        <v>46113.618055555555</v>
      </c>
      <c r="AL474">
        <v>751841</v>
      </c>
      <c r="AM474" t="s">
        <v>4728</v>
      </c>
      <c r="AN474" t="s">
        <v>13</v>
      </c>
      <c r="AO474" t="s">
        <v>4731</v>
      </c>
      <c r="AR474" t="s">
        <v>6156</v>
      </c>
      <c r="AT474" t="s">
        <v>223</v>
      </c>
      <c r="AX474" t="s">
        <v>4877</v>
      </c>
      <c r="AY474" s="104">
        <v>46113.488194444442</v>
      </c>
      <c r="AZ474">
        <v>1063701</v>
      </c>
      <c r="BA474" t="s">
        <v>4728</v>
      </c>
      <c r="BB474" t="s">
        <v>5989</v>
      </c>
      <c r="BF474" t="s">
        <v>6314</v>
      </c>
      <c r="BH474" t="s">
        <v>250</v>
      </c>
      <c r="BI474" t="s">
        <v>264</v>
      </c>
      <c r="BJ474" t="s">
        <v>220</v>
      </c>
      <c r="BL474" t="s">
        <v>4741</v>
      </c>
      <c r="BM474" s="104">
        <v>46114.431944444441</v>
      </c>
      <c r="BN474">
        <v>1176570</v>
      </c>
      <c r="BO474" t="s">
        <v>4761</v>
      </c>
      <c r="BP474" t="s">
        <v>5592</v>
      </c>
      <c r="BQ474" t="s">
        <v>4731</v>
      </c>
      <c r="BT474" t="s">
        <v>7329</v>
      </c>
    </row>
    <row r="475" spans="17:72" x14ac:dyDescent="0.25">
      <c r="Q475" t="s">
        <v>226</v>
      </c>
      <c r="V475" t="s">
        <v>4782</v>
      </c>
      <c r="W475" s="104">
        <v>46113.802083333336</v>
      </c>
      <c r="X475">
        <v>507942</v>
      </c>
      <c r="Y475" t="s">
        <v>4728</v>
      </c>
      <c r="Z475" t="s">
        <v>54</v>
      </c>
      <c r="AD475" t="s">
        <v>4780</v>
      </c>
      <c r="AF475" t="s">
        <v>637</v>
      </c>
      <c r="AJ475" t="s">
        <v>5320</v>
      </c>
      <c r="AK475" s="104">
        <v>46113.618750000001</v>
      </c>
      <c r="AL475">
        <v>36279</v>
      </c>
      <c r="AM475" t="s">
        <v>4728</v>
      </c>
      <c r="AN475" t="s">
        <v>13</v>
      </c>
      <c r="AR475" t="s">
        <v>5918</v>
      </c>
      <c r="AT475" t="s">
        <v>232</v>
      </c>
      <c r="AX475" t="s">
        <v>7161</v>
      </c>
      <c r="AY475" s="104">
        <v>46113.488194444442</v>
      </c>
      <c r="AZ475">
        <v>355904</v>
      </c>
      <c r="BA475" t="s">
        <v>4728</v>
      </c>
      <c r="BB475" t="s">
        <v>5989</v>
      </c>
      <c r="BF475" t="s">
        <v>5931</v>
      </c>
      <c r="BH475" t="s">
        <v>496</v>
      </c>
      <c r="BL475" t="s">
        <v>5007</v>
      </c>
      <c r="BM475" s="104">
        <v>46114.431944444441</v>
      </c>
      <c r="BN475">
        <v>511768</v>
      </c>
      <c r="BO475" t="s">
        <v>4728</v>
      </c>
      <c r="BP475" t="s">
        <v>5592</v>
      </c>
      <c r="BT475" t="s">
        <v>5920</v>
      </c>
    </row>
    <row r="476" spans="17:72" x14ac:dyDescent="0.25">
      <c r="Q476" t="s">
        <v>1230</v>
      </c>
      <c r="R476" t="s">
        <v>2345</v>
      </c>
      <c r="V476" t="s">
        <v>4762</v>
      </c>
      <c r="W476" s="104">
        <v>46113.802777777775</v>
      </c>
      <c r="X476">
        <v>403279</v>
      </c>
      <c r="Y476" t="s">
        <v>4728</v>
      </c>
      <c r="Z476" t="s">
        <v>4787</v>
      </c>
      <c r="AA476" t="s">
        <v>54</v>
      </c>
      <c r="AD476" t="s">
        <v>4785</v>
      </c>
      <c r="AF476" t="s">
        <v>76</v>
      </c>
      <c r="AJ476" t="s">
        <v>5680</v>
      </c>
      <c r="AK476" s="104">
        <v>46113.618750000001</v>
      </c>
      <c r="AL476">
        <v>479545</v>
      </c>
      <c r="AM476" t="s">
        <v>4728</v>
      </c>
      <c r="AN476" t="s">
        <v>13</v>
      </c>
      <c r="AR476" t="s">
        <v>5958</v>
      </c>
      <c r="AT476" t="s">
        <v>1945</v>
      </c>
      <c r="AX476" t="s">
        <v>7162</v>
      </c>
      <c r="AY476" s="104">
        <v>46113.489583333336</v>
      </c>
      <c r="AZ476">
        <v>264741</v>
      </c>
      <c r="BA476" t="s">
        <v>4761</v>
      </c>
      <c r="BB476" t="s">
        <v>5989</v>
      </c>
      <c r="BF476" t="s">
        <v>5934</v>
      </c>
      <c r="BH476" t="s">
        <v>637</v>
      </c>
      <c r="BL476" t="s">
        <v>5861</v>
      </c>
      <c r="BM476" s="104">
        <v>46114.431944444441</v>
      </c>
      <c r="BN476">
        <v>103429</v>
      </c>
      <c r="BO476" t="s">
        <v>4728</v>
      </c>
      <c r="BP476" t="s">
        <v>5592</v>
      </c>
      <c r="BT476" t="s">
        <v>4781</v>
      </c>
    </row>
    <row r="477" spans="17:72" x14ac:dyDescent="0.25">
      <c r="Q477" t="s">
        <v>247</v>
      </c>
      <c r="V477" t="s">
        <v>5118</v>
      </c>
      <c r="W477" s="104">
        <v>46113.806250000001</v>
      </c>
      <c r="X477">
        <v>632994</v>
      </c>
      <c r="Y477" t="s">
        <v>4728</v>
      </c>
      <c r="Z477" t="s">
        <v>54</v>
      </c>
      <c r="AD477" t="s">
        <v>4781</v>
      </c>
      <c r="AF477" t="s">
        <v>73</v>
      </c>
      <c r="AG477" t="s">
        <v>77</v>
      </c>
      <c r="AJ477" t="s">
        <v>4877</v>
      </c>
      <c r="AK477" s="104">
        <v>46113.618750000001</v>
      </c>
      <c r="AL477">
        <v>800672</v>
      </c>
      <c r="AM477" t="s">
        <v>4728</v>
      </c>
      <c r="AN477" t="s">
        <v>13</v>
      </c>
      <c r="AR477" t="s">
        <v>5931</v>
      </c>
      <c r="AT477" t="s">
        <v>836</v>
      </c>
      <c r="AX477" t="s">
        <v>4988</v>
      </c>
      <c r="AY477" s="104">
        <v>46113.489583333336</v>
      </c>
      <c r="AZ477">
        <v>227666</v>
      </c>
      <c r="BA477" t="s">
        <v>4728</v>
      </c>
      <c r="BB477" t="s">
        <v>5989</v>
      </c>
      <c r="BF477" t="s">
        <v>5918</v>
      </c>
      <c r="BH477" t="s">
        <v>1481</v>
      </c>
      <c r="BL477" t="s">
        <v>5861</v>
      </c>
      <c r="BM477" s="104">
        <v>46114.432638888888</v>
      </c>
      <c r="BN477">
        <v>362350</v>
      </c>
      <c r="BO477" t="s">
        <v>4728</v>
      </c>
      <c r="BP477" t="s">
        <v>5592</v>
      </c>
      <c r="BT477" t="s">
        <v>5920</v>
      </c>
    </row>
    <row r="478" spans="17:72" x14ac:dyDescent="0.25">
      <c r="Q478" t="s">
        <v>253</v>
      </c>
      <c r="V478" t="s">
        <v>5115</v>
      </c>
      <c r="W478" s="104">
        <v>46113.813194444447</v>
      </c>
      <c r="X478">
        <v>64855</v>
      </c>
      <c r="Y478" t="s">
        <v>4728</v>
      </c>
      <c r="Z478" t="s">
        <v>54</v>
      </c>
      <c r="AD478" t="s">
        <v>4756</v>
      </c>
      <c r="AF478" t="s">
        <v>392</v>
      </c>
      <c r="AG478" t="s">
        <v>1507</v>
      </c>
      <c r="AJ478" t="s">
        <v>4770</v>
      </c>
      <c r="AK478" s="104">
        <v>46113.618750000001</v>
      </c>
      <c r="AL478">
        <v>852472</v>
      </c>
      <c r="AM478" t="s">
        <v>4761</v>
      </c>
      <c r="AN478" t="s">
        <v>4841</v>
      </c>
      <c r="AO478" t="s">
        <v>13</v>
      </c>
      <c r="AR478" t="s">
        <v>6157</v>
      </c>
      <c r="AT478" t="s">
        <v>1379</v>
      </c>
      <c r="AX478" t="s">
        <v>5416</v>
      </c>
      <c r="AY478" s="104">
        <v>46113.490277777775</v>
      </c>
      <c r="AZ478">
        <v>108569</v>
      </c>
      <c r="BA478" t="s">
        <v>4761</v>
      </c>
      <c r="BB478" t="s">
        <v>5989</v>
      </c>
      <c r="BF478" t="s">
        <v>5918</v>
      </c>
      <c r="BH478" t="s">
        <v>868</v>
      </c>
      <c r="BL478" t="s">
        <v>5079</v>
      </c>
      <c r="BM478" s="104">
        <v>46114.433333333334</v>
      </c>
      <c r="BN478">
        <v>50472</v>
      </c>
      <c r="BO478" t="s">
        <v>4728</v>
      </c>
      <c r="BP478" t="s">
        <v>5592</v>
      </c>
    </row>
    <row r="479" spans="17:72" x14ac:dyDescent="0.25">
      <c r="Q479" t="s">
        <v>241</v>
      </c>
      <c r="V479" t="s">
        <v>5115</v>
      </c>
      <c r="W479" s="104">
        <v>46113.813888888886</v>
      </c>
      <c r="X479">
        <v>301096</v>
      </c>
      <c r="Y479" t="s">
        <v>4728</v>
      </c>
      <c r="Z479" t="s">
        <v>54</v>
      </c>
      <c r="AD479" t="s">
        <v>4736</v>
      </c>
      <c r="AF479" t="s">
        <v>235</v>
      </c>
      <c r="AJ479" t="s">
        <v>5526</v>
      </c>
      <c r="AK479" s="104">
        <v>46113.618750000001</v>
      </c>
      <c r="AL479">
        <v>328860</v>
      </c>
      <c r="AM479" t="s">
        <v>4761</v>
      </c>
      <c r="AN479" t="s">
        <v>13</v>
      </c>
      <c r="AR479" t="s">
        <v>5966</v>
      </c>
      <c r="AT479" t="s">
        <v>1985</v>
      </c>
      <c r="AX479" t="s">
        <v>4765</v>
      </c>
      <c r="AY479" s="104">
        <v>46113.490277777775</v>
      </c>
      <c r="AZ479">
        <v>906634</v>
      </c>
      <c r="BA479" t="s">
        <v>4761</v>
      </c>
      <c r="BB479" t="s">
        <v>5989</v>
      </c>
      <c r="BF479" t="s">
        <v>6069</v>
      </c>
      <c r="BH479" t="s">
        <v>250</v>
      </c>
      <c r="BL479" t="s">
        <v>4853</v>
      </c>
      <c r="BM479" s="104">
        <v>46114.434027777781</v>
      </c>
      <c r="BN479">
        <v>126018</v>
      </c>
      <c r="BO479" t="s">
        <v>4728</v>
      </c>
      <c r="BP479" t="s">
        <v>5592</v>
      </c>
      <c r="BT479" t="s">
        <v>5920</v>
      </c>
    </row>
    <row r="480" spans="17:72" x14ac:dyDescent="0.25">
      <c r="Q480" t="s">
        <v>2345</v>
      </c>
      <c r="V480" t="s">
        <v>4858</v>
      </c>
      <c r="W480" s="104">
        <v>46113.814583333333</v>
      </c>
      <c r="X480">
        <v>244829</v>
      </c>
      <c r="Y480" t="s">
        <v>4728</v>
      </c>
      <c r="Z480" t="s">
        <v>54</v>
      </c>
      <c r="AD480" t="s">
        <v>4752</v>
      </c>
      <c r="AF480" t="s">
        <v>5020</v>
      </c>
      <c r="AG480" t="s">
        <v>2373</v>
      </c>
      <c r="AJ480" t="s">
        <v>5999</v>
      </c>
      <c r="AK480" s="104">
        <v>46113.618750000001</v>
      </c>
      <c r="AL480">
        <v>925894</v>
      </c>
      <c r="AM480" t="s">
        <v>4728</v>
      </c>
      <c r="AN480" t="s">
        <v>42</v>
      </c>
      <c r="AO480" t="s">
        <v>13</v>
      </c>
      <c r="AR480" t="s">
        <v>6040</v>
      </c>
      <c r="AT480" t="s">
        <v>2429</v>
      </c>
      <c r="AX480" t="s">
        <v>5788</v>
      </c>
      <c r="AY480" s="104">
        <v>46113.490277777775</v>
      </c>
      <c r="AZ480">
        <v>774026</v>
      </c>
      <c r="BA480" t="s">
        <v>4761</v>
      </c>
      <c r="BB480" t="s">
        <v>5989</v>
      </c>
      <c r="BF480" t="s">
        <v>5966</v>
      </c>
      <c r="BH480" t="s">
        <v>1284</v>
      </c>
      <c r="BL480" t="s">
        <v>6275</v>
      </c>
      <c r="BM480" s="104">
        <v>46114.434027777781</v>
      </c>
      <c r="BN480">
        <v>1040642</v>
      </c>
      <c r="BO480" t="s">
        <v>4761</v>
      </c>
      <c r="BP480" t="s">
        <v>5592</v>
      </c>
      <c r="BT480" t="s">
        <v>5950</v>
      </c>
    </row>
    <row r="481" spans="17:72" x14ac:dyDescent="0.25">
      <c r="Q481" t="s">
        <v>253</v>
      </c>
      <c r="V481" t="s">
        <v>5119</v>
      </c>
      <c r="W481" s="104">
        <v>46113.820138888892</v>
      </c>
      <c r="X481">
        <v>63611</v>
      </c>
      <c r="Y481" t="s">
        <v>4728</v>
      </c>
      <c r="Z481" t="s">
        <v>54</v>
      </c>
      <c r="AD481" t="s">
        <v>4756</v>
      </c>
      <c r="AF481" t="s">
        <v>5268</v>
      </c>
      <c r="AG481" t="s">
        <v>1134</v>
      </c>
      <c r="AJ481" t="s">
        <v>5284</v>
      </c>
      <c r="AK481" s="104">
        <v>46113.619444444441</v>
      </c>
      <c r="AL481">
        <v>361873</v>
      </c>
      <c r="AM481" t="s">
        <v>4728</v>
      </c>
      <c r="AN481" t="s">
        <v>42</v>
      </c>
      <c r="AO481" t="s">
        <v>13</v>
      </c>
      <c r="AR481" t="s">
        <v>6158</v>
      </c>
      <c r="AT481" t="s">
        <v>2559</v>
      </c>
      <c r="AX481" t="s">
        <v>7163</v>
      </c>
      <c r="AY481" s="104">
        <v>46113.490277777775</v>
      </c>
      <c r="AZ481">
        <v>207580</v>
      </c>
      <c r="BA481" t="s">
        <v>4761</v>
      </c>
      <c r="BB481" t="s">
        <v>5989</v>
      </c>
      <c r="BF481" t="s">
        <v>5966</v>
      </c>
      <c r="BH481" t="s">
        <v>205</v>
      </c>
      <c r="BI481" t="s">
        <v>264</v>
      </c>
      <c r="BJ481" t="s">
        <v>1891</v>
      </c>
      <c r="BL481" t="s">
        <v>6698</v>
      </c>
      <c r="BM481" s="104">
        <v>46114.435416666667</v>
      </c>
      <c r="BN481">
        <v>1037469</v>
      </c>
      <c r="BO481" t="s">
        <v>4728</v>
      </c>
      <c r="BP481" t="s">
        <v>5592</v>
      </c>
      <c r="BQ481" t="s">
        <v>4731</v>
      </c>
      <c r="BT481" t="s">
        <v>7130</v>
      </c>
    </row>
    <row r="482" spans="17:72" x14ac:dyDescent="0.25">
      <c r="Q482" t="s">
        <v>241</v>
      </c>
      <c r="V482" t="s">
        <v>4946</v>
      </c>
      <c r="W482" s="104">
        <v>46113.831944444442</v>
      </c>
      <c r="X482">
        <v>164642</v>
      </c>
      <c r="Y482" t="s">
        <v>4728</v>
      </c>
      <c r="Z482" t="s">
        <v>54</v>
      </c>
      <c r="AD482" t="s">
        <v>4772</v>
      </c>
      <c r="AF482" t="s">
        <v>1284</v>
      </c>
      <c r="AJ482" t="s">
        <v>5320</v>
      </c>
      <c r="AK482" s="104">
        <v>46113.620138888888</v>
      </c>
      <c r="AL482">
        <v>1154833</v>
      </c>
      <c r="AM482" t="s">
        <v>4761</v>
      </c>
      <c r="AN482" t="s">
        <v>13</v>
      </c>
      <c r="AR482" t="s">
        <v>5948</v>
      </c>
      <c r="AT482" t="s">
        <v>1078</v>
      </c>
      <c r="AX482" t="s">
        <v>6767</v>
      </c>
      <c r="AY482" s="104">
        <v>46113.490277777775</v>
      </c>
      <c r="AZ482">
        <v>120454</v>
      </c>
      <c r="BA482" t="s">
        <v>4728</v>
      </c>
      <c r="BB482" t="s">
        <v>5989</v>
      </c>
      <c r="BF482" t="s">
        <v>4781</v>
      </c>
      <c r="BH482" t="s">
        <v>1584</v>
      </c>
      <c r="BL482" t="s">
        <v>4918</v>
      </c>
      <c r="BM482" s="104">
        <v>46114.435416666667</v>
      </c>
      <c r="BN482">
        <v>660454</v>
      </c>
      <c r="BO482" t="s">
        <v>4728</v>
      </c>
      <c r="BP482" t="s">
        <v>5592</v>
      </c>
      <c r="BT482" t="s">
        <v>4781</v>
      </c>
    </row>
    <row r="483" spans="17:72" x14ac:dyDescent="0.25">
      <c r="Q483" t="s">
        <v>253</v>
      </c>
      <c r="V483" t="s">
        <v>4881</v>
      </c>
      <c r="W483" s="104">
        <v>46113.832638888889</v>
      </c>
      <c r="X483">
        <v>67795</v>
      </c>
      <c r="Y483" t="s">
        <v>4728</v>
      </c>
      <c r="Z483" t="s">
        <v>54</v>
      </c>
      <c r="AD483" t="s">
        <v>4756</v>
      </c>
      <c r="AF483" t="s">
        <v>1702</v>
      </c>
      <c r="AG483" t="s">
        <v>1385</v>
      </c>
      <c r="AJ483" t="s">
        <v>5174</v>
      </c>
      <c r="AK483" s="104">
        <v>46113.620138888888</v>
      </c>
      <c r="AL483">
        <v>221699</v>
      </c>
      <c r="AM483" t="s">
        <v>4728</v>
      </c>
      <c r="AN483" t="s">
        <v>42</v>
      </c>
      <c r="AO483" t="s">
        <v>13</v>
      </c>
      <c r="AR483" t="s">
        <v>5986</v>
      </c>
      <c r="AT483" t="s">
        <v>1124</v>
      </c>
      <c r="AU483" t="s">
        <v>264</v>
      </c>
      <c r="AV483" t="s">
        <v>2345</v>
      </c>
      <c r="AW483" t="s">
        <v>220</v>
      </c>
      <c r="AX483" t="s">
        <v>5416</v>
      </c>
      <c r="AY483" s="104">
        <v>46113.490972222222</v>
      </c>
      <c r="AZ483">
        <v>841558</v>
      </c>
      <c r="BA483" t="s">
        <v>4728</v>
      </c>
      <c r="BB483" t="s">
        <v>5989</v>
      </c>
      <c r="BC483" t="s">
        <v>4731</v>
      </c>
      <c r="BF483" t="s">
        <v>7164</v>
      </c>
      <c r="BH483" t="s">
        <v>214</v>
      </c>
      <c r="BI483" t="s">
        <v>264</v>
      </c>
      <c r="BJ483" t="s">
        <v>1688</v>
      </c>
      <c r="BL483" t="s">
        <v>5083</v>
      </c>
      <c r="BM483" s="104">
        <v>46114.438888888886</v>
      </c>
      <c r="BN483">
        <v>1259893</v>
      </c>
      <c r="BO483" t="s">
        <v>4728</v>
      </c>
      <c r="BP483" t="s">
        <v>5592</v>
      </c>
      <c r="BQ483" t="s">
        <v>4731</v>
      </c>
      <c r="BT483" t="s">
        <v>8144</v>
      </c>
    </row>
    <row r="484" spans="17:72" x14ac:dyDescent="0.25">
      <c r="Q484" t="s">
        <v>205</v>
      </c>
      <c r="V484" t="s">
        <v>4784</v>
      </c>
      <c r="W484" s="104">
        <v>46114.336805555555</v>
      </c>
      <c r="X484">
        <v>299184</v>
      </c>
      <c r="Y484" t="s">
        <v>4728</v>
      </c>
      <c r="Z484" t="s">
        <v>54</v>
      </c>
      <c r="AD484" t="s">
        <v>4752</v>
      </c>
      <c r="AF484" t="s">
        <v>1559</v>
      </c>
      <c r="AJ484" t="s">
        <v>4782</v>
      </c>
      <c r="AK484" s="104">
        <v>46113.620138888888</v>
      </c>
      <c r="AL484">
        <v>271220</v>
      </c>
      <c r="AM484" t="s">
        <v>4761</v>
      </c>
      <c r="AN484" t="s">
        <v>13</v>
      </c>
      <c r="AR484" t="s">
        <v>5966</v>
      </c>
      <c r="AT484" t="s">
        <v>432</v>
      </c>
      <c r="AX484" t="s">
        <v>4945</v>
      </c>
      <c r="AY484" s="104">
        <v>46113.491666666669</v>
      </c>
      <c r="AZ484">
        <v>738465</v>
      </c>
      <c r="BA484" t="s">
        <v>4728</v>
      </c>
      <c r="BB484" t="s">
        <v>5989</v>
      </c>
      <c r="BF484" t="s">
        <v>5931</v>
      </c>
      <c r="BH484" t="s">
        <v>1481</v>
      </c>
      <c r="BI484" t="s">
        <v>866</v>
      </c>
      <c r="BL484" t="s">
        <v>8147</v>
      </c>
      <c r="BM484" s="104">
        <v>46114.438888888886</v>
      </c>
      <c r="BN484">
        <v>1031721</v>
      </c>
      <c r="BO484" t="s">
        <v>4728</v>
      </c>
      <c r="BP484" t="s">
        <v>5592</v>
      </c>
      <c r="BT484" t="s">
        <v>5918</v>
      </c>
    </row>
    <row r="485" spans="17:72" x14ac:dyDescent="0.25">
      <c r="Q485" t="s">
        <v>75</v>
      </c>
      <c r="V485" t="s">
        <v>4818</v>
      </c>
      <c r="W485" s="104">
        <v>46114.338194444441</v>
      </c>
      <c r="X485">
        <v>526345</v>
      </c>
      <c r="Y485" t="s">
        <v>4728</v>
      </c>
      <c r="Z485" t="s">
        <v>54</v>
      </c>
      <c r="AD485" t="s">
        <v>4736</v>
      </c>
      <c r="AF485" t="s">
        <v>1391</v>
      </c>
      <c r="AJ485" t="s">
        <v>4770</v>
      </c>
      <c r="AK485" s="104">
        <v>46113.620833333334</v>
      </c>
      <c r="AL485">
        <v>210075</v>
      </c>
      <c r="AM485" t="s">
        <v>4728</v>
      </c>
      <c r="AN485" t="s">
        <v>13</v>
      </c>
      <c r="AR485" t="s">
        <v>5931</v>
      </c>
      <c r="AT485" t="s">
        <v>1559</v>
      </c>
      <c r="AX485" t="s">
        <v>6767</v>
      </c>
      <c r="AY485" s="104">
        <v>46113.491666666669</v>
      </c>
      <c r="AZ485">
        <v>186168</v>
      </c>
      <c r="BA485" t="s">
        <v>4728</v>
      </c>
      <c r="BB485" t="s">
        <v>5989</v>
      </c>
      <c r="BF485" t="s">
        <v>5942</v>
      </c>
      <c r="BH485" t="s">
        <v>2561</v>
      </c>
      <c r="BL485" t="s">
        <v>4743</v>
      </c>
      <c r="BM485" s="104">
        <v>46114.439583333333</v>
      </c>
      <c r="BN485">
        <v>473508</v>
      </c>
      <c r="BO485" t="s">
        <v>4728</v>
      </c>
      <c r="BP485" t="s">
        <v>5592</v>
      </c>
      <c r="BT485" t="s">
        <v>6069</v>
      </c>
    </row>
    <row r="486" spans="17:72" x14ac:dyDescent="0.25">
      <c r="Q486" t="s">
        <v>81</v>
      </c>
      <c r="V486" t="s">
        <v>5120</v>
      </c>
      <c r="W486" s="104">
        <v>46114.340277777781</v>
      </c>
      <c r="X486">
        <v>345281</v>
      </c>
      <c r="Y486" t="s">
        <v>4728</v>
      </c>
      <c r="Z486" t="s">
        <v>54</v>
      </c>
      <c r="AD486" t="s">
        <v>4752</v>
      </c>
      <c r="AF486" t="s">
        <v>250</v>
      </c>
      <c r="AJ486" t="s">
        <v>4877</v>
      </c>
      <c r="AK486" s="104">
        <v>46113.621527777781</v>
      </c>
      <c r="AL486">
        <v>389337</v>
      </c>
      <c r="AM486" t="s">
        <v>4728</v>
      </c>
      <c r="AN486" t="s">
        <v>13</v>
      </c>
      <c r="AR486" t="s">
        <v>4781</v>
      </c>
      <c r="AT486" t="s">
        <v>2407</v>
      </c>
      <c r="AX486" t="s">
        <v>5430</v>
      </c>
      <c r="AY486" s="104">
        <v>46113.491666666669</v>
      </c>
      <c r="AZ486">
        <v>351178</v>
      </c>
      <c r="BA486" t="s">
        <v>4728</v>
      </c>
      <c r="BB486" t="s">
        <v>5989</v>
      </c>
      <c r="BF486" t="s">
        <v>5956</v>
      </c>
      <c r="BH486" t="s">
        <v>235</v>
      </c>
      <c r="BL486" t="s">
        <v>5111</v>
      </c>
      <c r="BM486" s="104">
        <v>46114.439583333333</v>
      </c>
      <c r="BN486">
        <v>488214</v>
      </c>
      <c r="BO486" t="s">
        <v>4761</v>
      </c>
      <c r="BP486" t="s">
        <v>5592</v>
      </c>
      <c r="BT486" t="s">
        <v>5966</v>
      </c>
    </row>
    <row r="487" spans="17:72" x14ac:dyDescent="0.25">
      <c r="Q487" t="s">
        <v>77</v>
      </c>
      <c r="V487" t="s">
        <v>5121</v>
      </c>
      <c r="W487" s="104">
        <v>46114.342361111114</v>
      </c>
      <c r="X487">
        <v>741532</v>
      </c>
      <c r="Y487" t="s">
        <v>4728</v>
      </c>
      <c r="Z487" t="s">
        <v>54</v>
      </c>
      <c r="AD487" t="s">
        <v>4734</v>
      </c>
      <c r="AF487" t="s">
        <v>81</v>
      </c>
      <c r="AJ487" t="s">
        <v>4962</v>
      </c>
      <c r="AK487" s="104">
        <v>46113.62222222222</v>
      </c>
      <c r="AL487">
        <v>1294550</v>
      </c>
      <c r="AM487" t="s">
        <v>4761</v>
      </c>
      <c r="AN487" t="s">
        <v>13</v>
      </c>
      <c r="AR487" t="s">
        <v>5966</v>
      </c>
      <c r="AT487" t="s">
        <v>1941</v>
      </c>
      <c r="AX487" t="s">
        <v>5481</v>
      </c>
      <c r="AY487" s="104">
        <v>46113.491666666669</v>
      </c>
      <c r="AZ487">
        <v>865336</v>
      </c>
      <c r="BA487" t="s">
        <v>4728</v>
      </c>
      <c r="BB487" t="s">
        <v>5989</v>
      </c>
      <c r="BF487" t="s">
        <v>5942</v>
      </c>
      <c r="BH487" t="s">
        <v>1732</v>
      </c>
      <c r="BI487" t="s">
        <v>1124</v>
      </c>
      <c r="BL487" t="s">
        <v>5359</v>
      </c>
      <c r="BM487" s="104">
        <v>46114.440972222219</v>
      </c>
      <c r="BN487">
        <v>198051</v>
      </c>
      <c r="BO487" t="s">
        <v>4728</v>
      </c>
      <c r="BP487" t="s">
        <v>5592</v>
      </c>
      <c r="BQ487" t="s">
        <v>5989</v>
      </c>
      <c r="BT487" t="s">
        <v>5925</v>
      </c>
    </row>
    <row r="488" spans="17:72" x14ac:dyDescent="0.25">
      <c r="Q488" t="s">
        <v>81</v>
      </c>
      <c r="V488" t="s">
        <v>4818</v>
      </c>
      <c r="W488" s="104">
        <v>46114.352777777778</v>
      </c>
      <c r="X488">
        <v>178663</v>
      </c>
      <c r="Y488" t="s">
        <v>4728</v>
      </c>
      <c r="Z488" t="s">
        <v>54</v>
      </c>
      <c r="AD488" t="s">
        <v>4736</v>
      </c>
      <c r="AF488" t="s">
        <v>1464</v>
      </c>
      <c r="AG488" t="s">
        <v>1292</v>
      </c>
      <c r="AJ488" t="s">
        <v>4745</v>
      </c>
      <c r="AK488" s="104">
        <v>46113.62222222222</v>
      </c>
      <c r="AL488">
        <v>1634753</v>
      </c>
      <c r="AM488" t="s">
        <v>4728</v>
      </c>
      <c r="AN488" t="s">
        <v>42</v>
      </c>
      <c r="AO488" t="s">
        <v>13</v>
      </c>
      <c r="AR488" t="s">
        <v>5933</v>
      </c>
      <c r="AT488" t="s">
        <v>308</v>
      </c>
      <c r="AU488" t="s">
        <v>2197</v>
      </c>
      <c r="AX488" t="s">
        <v>4753</v>
      </c>
      <c r="AY488" s="104">
        <v>46113.492361111108</v>
      </c>
      <c r="AZ488">
        <v>582504</v>
      </c>
      <c r="BA488" t="s">
        <v>4728</v>
      </c>
      <c r="BB488" t="s">
        <v>5989</v>
      </c>
      <c r="BC488" t="s">
        <v>4731</v>
      </c>
      <c r="BF488" t="s">
        <v>6240</v>
      </c>
      <c r="BH488" t="s">
        <v>1507</v>
      </c>
      <c r="BL488" t="s">
        <v>6308</v>
      </c>
      <c r="BM488" s="104">
        <v>46114.440972222219</v>
      </c>
      <c r="BN488">
        <v>138823</v>
      </c>
      <c r="BO488" t="s">
        <v>4728</v>
      </c>
      <c r="BP488" t="s">
        <v>5592</v>
      </c>
      <c r="BT488" t="s">
        <v>5942</v>
      </c>
    </row>
    <row r="489" spans="17:72" x14ac:dyDescent="0.25">
      <c r="Q489" t="s">
        <v>77</v>
      </c>
      <c r="V489" t="s">
        <v>5122</v>
      </c>
      <c r="W489" s="104">
        <v>46114.353472222225</v>
      </c>
      <c r="X489">
        <v>118245</v>
      </c>
      <c r="Y489" t="s">
        <v>4728</v>
      </c>
      <c r="Z489" t="s">
        <v>54</v>
      </c>
      <c r="AD489" t="s">
        <v>4736</v>
      </c>
      <c r="AF489" t="s">
        <v>1385</v>
      </c>
      <c r="AG489" t="s">
        <v>77</v>
      </c>
      <c r="AJ489" t="s">
        <v>6147</v>
      </c>
      <c r="AK489" s="104">
        <v>46113.62222222222</v>
      </c>
      <c r="AL489">
        <v>3778185</v>
      </c>
      <c r="AM489" t="s">
        <v>4761</v>
      </c>
      <c r="AN489" t="s">
        <v>5989</v>
      </c>
      <c r="AO489" t="s">
        <v>13</v>
      </c>
      <c r="AR489" t="s">
        <v>6159</v>
      </c>
      <c r="AT489" t="s">
        <v>2383</v>
      </c>
      <c r="AX489" t="s">
        <v>4877</v>
      </c>
      <c r="AY489" s="104">
        <v>46113.492361111108</v>
      </c>
      <c r="AZ489">
        <v>96033</v>
      </c>
      <c r="BA489" t="s">
        <v>4728</v>
      </c>
      <c r="BB489" t="s">
        <v>5989</v>
      </c>
      <c r="BF489" t="s">
        <v>5925</v>
      </c>
      <c r="BH489" t="s">
        <v>214</v>
      </c>
      <c r="BL489" t="s">
        <v>8148</v>
      </c>
      <c r="BM489" s="104">
        <v>46114.441666666666</v>
      </c>
      <c r="BN489">
        <v>393334</v>
      </c>
      <c r="BO489" t="s">
        <v>4728</v>
      </c>
      <c r="BP489" t="s">
        <v>5592</v>
      </c>
      <c r="BT489" t="s">
        <v>5931</v>
      </c>
    </row>
    <row r="490" spans="17:72" x14ac:dyDescent="0.25">
      <c r="Q490" t="s">
        <v>77</v>
      </c>
      <c r="V490" t="s">
        <v>5123</v>
      </c>
      <c r="W490" s="104">
        <v>46114.354166666664</v>
      </c>
      <c r="X490">
        <v>312581</v>
      </c>
      <c r="Y490" t="s">
        <v>4728</v>
      </c>
      <c r="Z490" t="s">
        <v>54</v>
      </c>
      <c r="AD490" t="s">
        <v>4736</v>
      </c>
      <c r="AF490" t="s">
        <v>1124</v>
      </c>
      <c r="AJ490" t="s">
        <v>6160</v>
      </c>
      <c r="AK490" s="104">
        <v>46113.622916666667</v>
      </c>
      <c r="AL490">
        <v>82175</v>
      </c>
      <c r="AM490" t="s">
        <v>4728</v>
      </c>
      <c r="AN490" t="s">
        <v>13</v>
      </c>
      <c r="AR490" t="s">
        <v>5956</v>
      </c>
      <c r="AT490" t="s">
        <v>1048</v>
      </c>
      <c r="AX490" t="s">
        <v>7163</v>
      </c>
      <c r="AY490" s="104">
        <v>46113.493055555555</v>
      </c>
      <c r="AZ490">
        <v>209008</v>
      </c>
      <c r="BA490" t="s">
        <v>4728</v>
      </c>
      <c r="BB490" t="s">
        <v>5989</v>
      </c>
      <c r="BF490" t="s">
        <v>5918</v>
      </c>
      <c r="BH490" t="s">
        <v>2600</v>
      </c>
      <c r="BL490" t="s">
        <v>7912</v>
      </c>
      <c r="BM490" s="104">
        <v>46114.442361111112</v>
      </c>
      <c r="BN490">
        <v>187465</v>
      </c>
      <c r="BO490" t="s">
        <v>4728</v>
      </c>
      <c r="BP490" t="s">
        <v>5592</v>
      </c>
      <c r="BT490" t="s">
        <v>5924</v>
      </c>
    </row>
    <row r="491" spans="17:72" x14ac:dyDescent="0.25">
      <c r="Q491" t="s">
        <v>81</v>
      </c>
      <c r="R491" t="s">
        <v>264</v>
      </c>
      <c r="S491" t="s">
        <v>220</v>
      </c>
      <c r="V491" t="s">
        <v>4730</v>
      </c>
      <c r="W491" s="104">
        <v>46114.356944444444</v>
      </c>
      <c r="X491">
        <v>1004272</v>
      </c>
      <c r="Y491" t="s">
        <v>4728</v>
      </c>
      <c r="Z491" t="s">
        <v>54</v>
      </c>
      <c r="AA491" t="s">
        <v>4731</v>
      </c>
      <c r="AD491" t="s">
        <v>5124</v>
      </c>
      <c r="AF491" t="s">
        <v>2345</v>
      </c>
      <c r="AJ491" t="s">
        <v>4782</v>
      </c>
      <c r="AK491" s="104">
        <v>46113.622916666667</v>
      </c>
      <c r="AL491">
        <v>130242</v>
      </c>
      <c r="AM491" t="s">
        <v>4728</v>
      </c>
      <c r="AN491" t="s">
        <v>13</v>
      </c>
      <c r="AR491" t="s">
        <v>6117</v>
      </c>
      <c r="AT491" t="s">
        <v>71</v>
      </c>
      <c r="AX491" t="s">
        <v>5074</v>
      </c>
      <c r="AY491" s="104">
        <v>46113.493055555555</v>
      </c>
      <c r="AZ491">
        <v>190717</v>
      </c>
      <c r="BA491" t="s">
        <v>4728</v>
      </c>
      <c r="BB491" t="s">
        <v>5989</v>
      </c>
      <c r="BF491" t="s">
        <v>5925</v>
      </c>
      <c r="BH491" t="s">
        <v>205</v>
      </c>
      <c r="BL491" t="s">
        <v>5359</v>
      </c>
      <c r="BM491" s="104">
        <v>46114.443055555559</v>
      </c>
      <c r="BN491">
        <v>642862</v>
      </c>
      <c r="BO491" t="s">
        <v>4728</v>
      </c>
      <c r="BP491" t="s">
        <v>5592</v>
      </c>
      <c r="BT491" t="s">
        <v>5920</v>
      </c>
    </row>
    <row r="492" spans="17:72" x14ac:dyDescent="0.25">
      <c r="Q492" t="s">
        <v>75</v>
      </c>
      <c r="R492" t="s">
        <v>220</v>
      </c>
      <c r="V492" t="s">
        <v>5125</v>
      </c>
      <c r="W492" s="104">
        <v>46114.35833333333</v>
      </c>
      <c r="X492">
        <v>364235</v>
      </c>
      <c r="Y492" t="s">
        <v>4728</v>
      </c>
      <c r="Z492" t="s">
        <v>54</v>
      </c>
      <c r="AA492" t="s">
        <v>4731</v>
      </c>
      <c r="AD492" t="s">
        <v>4746</v>
      </c>
      <c r="AF492" t="s">
        <v>2447</v>
      </c>
      <c r="AG492" t="s">
        <v>868</v>
      </c>
      <c r="AJ492" t="s">
        <v>6161</v>
      </c>
      <c r="AK492" s="104">
        <v>46113.622916666667</v>
      </c>
      <c r="AL492">
        <v>1341327</v>
      </c>
      <c r="AM492" t="s">
        <v>4728</v>
      </c>
      <c r="AN492" t="s">
        <v>42</v>
      </c>
      <c r="AO492" t="s">
        <v>13</v>
      </c>
      <c r="AR492" t="s">
        <v>6162</v>
      </c>
      <c r="AT492" t="s">
        <v>1385</v>
      </c>
      <c r="AX492" t="s">
        <v>5334</v>
      </c>
      <c r="AY492" s="104">
        <v>46113.493055555555</v>
      </c>
      <c r="AZ492">
        <v>626536</v>
      </c>
      <c r="BA492" t="s">
        <v>4728</v>
      </c>
      <c r="BB492" t="s">
        <v>5989</v>
      </c>
      <c r="BF492" t="s">
        <v>5918</v>
      </c>
      <c r="BH492" t="s">
        <v>1732</v>
      </c>
      <c r="BL492" t="s">
        <v>5783</v>
      </c>
      <c r="BM492" s="104">
        <v>46114.443749999999</v>
      </c>
      <c r="BN492">
        <v>222687</v>
      </c>
      <c r="BO492" t="s">
        <v>4728</v>
      </c>
      <c r="BP492" t="s">
        <v>5592</v>
      </c>
      <c r="BT492" t="s">
        <v>5920</v>
      </c>
    </row>
    <row r="493" spans="17:72" x14ac:dyDescent="0.25">
      <c r="Q493" t="s">
        <v>205</v>
      </c>
      <c r="V493" t="s">
        <v>5126</v>
      </c>
      <c r="W493" s="104">
        <v>46114.35833333333</v>
      </c>
      <c r="X493">
        <v>304768</v>
      </c>
      <c r="Y493" t="s">
        <v>4728</v>
      </c>
      <c r="Z493" t="s">
        <v>54</v>
      </c>
      <c r="AD493" t="s">
        <v>4736</v>
      </c>
      <c r="AF493" t="s">
        <v>644</v>
      </c>
      <c r="AG493" t="s">
        <v>1706</v>
      </c>
      <c r="AJ493" t="s">
        <v>4967</v>
      </c>
      <c r="AK493" s="104">
        <v>46113.622916666667</v>
      </c>
      <c r="AL493">
        <v>1136244</v>
      </c>
      <c r="AM493" t="s">
        <v>4728</v>
      </c>
      <c r="AN493" t="s">
        <v>42</v>
      </c>
      <c r="AO493" t="s">
        <v>13</v>
      </c>
      <c r="AR493" t="s">
        <v>6163</v>
      </c>
      <c r="AT493" t="s">
        <v>1379</v>
      </c>
      <c r="AX493" t="s">
        <v>4826</v>
      </c>
      <c r="AY493" s="104">
        <v>46113.493750000001</v>
      </c>
      <c r="AZ493">
        <v>353834</v>
      </c>
      <c r="BA493" t="s">
        <v>4728</v>
      </c>
      <c r="BB493" t="s">
        <v>5989</v>
      </c>
      <c r="BF493" t="s">
        <v>5942</v>
      </c>
      <c r="BH493" t="s">
        <v>235</v>
      </c>
      <c r="BL493" t="s">
        <v>4995</v>
      </c>
      <c r="BM493" s="104">
        <v>46114.444444444445</v>
      </c>
      <c r="BN493">
        <v>518648</v>
      </c>
      <c r="BO493" t="s">
        <v>4728</v>
      </c>
      <c r="BP493" t="s">
        <v>5592</v>
      </c>
      <c r="BT493" t="s">
        <v>6069</v>
      </c>
    </row>
    <row r="494" spans="17:72" x14ac:dyDescent="0.25">
      <c r="Q494" t="s">
        <v>77</v>
      </c>
      <c r="V494" t="s">
        <v>5127</v>
      </c>
      <c r="W494" s="104">
        <v>46114.359027777777</v>
      </c>
      <c r="X494">
        <v>204856</v>
      </c>
      <c r="Y494" t="s">
        <v>4728</v>
      </c>
      <c r="Z494" t="s">
        <v>54</v>
      </c>
      <c r="AD494" t="s">
        <v>4734</v>
      </c>
      <c r="AF494" t="s">
        <v>205</v>
      </c>
      <c r="AJ494" t="s">
        <v>4782</v>
      </c>
      <c r="AK494" s="104">
        <v>46113.623611111114</v>
      </c>
      <c r="AL494">
        <v>301198</v>
      </c>
      <c r="AM494" t="s">
        <v>4761</v>
      </c>
      <c r="AN494" t="s">
        <v>13</v>
      </c>
      <c r="AR494" t="s">
        <v>5966</v>
      </c>
      <c r="AT494" t="s">
        <v>247</v>
      </c>
      <c r="AX494" t="s">
        <v>7165</v>
      </c>
      <c r="AY494" s="104">
        <v>46113.493750000001</v>
      </c>
      <c r="AZ494">
        <v>85255</v>
      </c>
      <c r="BA494" t="s">
        <v>4728</v>
      </c>
      <c r="BB494" t="s">
        <v>5989</v>
      </c>
      <c r="BF494" t="s">
        <v>4781</v>
      </c>
      <c r="BH494" t="s">
        <v>2600</v>
      </c>
      <c r="BI494" t="s">
        <v>637</v>
      </c>
      <c r="BL494" t="s">
        <v>7912</v>
      </c>
      <c r="BM494" s="104">
        <v>46114.444444444445</v>
      </c>
      <c r="BN494">
        <v>139942</v>
      </c>
      <c r="BO494" t="s">
        <v>4728</v>
      </c>
      <c r="BP494" t="s">
        <v>5592</v>
      </c>
      <c r="BT494" t="s">
        <v>8149</v>
      </c>
    </row>
    <row r="495" spans="17:72" x14ac:dyDescent="0.25">
      <c r="Q495" t="s">
        <v>81</v>
      </c>
      <c r="V495" t="s">
        <v>5119</v>
      </c>
      <c r="W495" s="104">
        <v>46114.359722222223</v>
      </c>
      <c r="X495">
        <v>208463</v>
      </c>
      <c r="Y495" t="s">
        <v>4728</v>
      </c>
      <c r="Z495" t="s">
        <v>54</v>
      </c>
      <c r="AD495" t="s">
        <v>4739</v>
      </c>
      <c r="AF495" t="s">
        <v>2289</v>
      </c>
      <c r="AG495" t="s">
        <v>1385</v>
      </c>
      <c r="AJ495" t="s">
        <v>4783</v>
      </c>
      <c r="AK495" s="104">
        <v>46113.623611111114</v>
      </c>
      <c r="AL495">
        <v>1249576</v>
      </c>
      <c r="AM495" t="s">
        <v>4728</v>
      </c>
      <c r="AN495" t="s">
        <v>42</v>
      </c>
      <c r="AO495" t="s">
        <v>13</v>
      </c>
      <c r="AR495" t="s">
        <v>5986</v>
      </c>
      <c r="AT495" t="s">
        <v>1945</v>
      </c>
      <c r="AX495" t="s">
        <v>5788</v>
      </c>
      <c r="AY495" s="104">
        <v>46113.493750000001</v>
      </c>
      <c r="AZ495">
        <v>310531</v>
      </c>
      <c r="BA495" t="s">
        <v>4728</v>
      </c>
      <c r="BB495" t="s">
        <v>5989</v>
      </c>
      <c r="BF495" t="s">
        <v>5931</v>
      </c>
      <c r="BH495" t="s">
        <v>2510</v>
      </c>
      <c r="BL495" t="s">
        <v>7280</v>
      </c>
      <c r="BM495" s="104">
        <v>46114.445138888892</v>
      </c>
      <c r="BN495">
        <v>315025</v>
      </c>
      <c r="BO495" t="s">
        <v>4761</v>
      </c>
      <c r="BP495" t="s">
        <v>5592</v>
      </c>
      <c r="BT495" t="s">
        <v>5966</v>
      </c>
    </row>
    <row r="496" spans="17:72" x14ac:dyDescent="0.25">
      <c r="Q496" t="s">
        <v>75</v>
      </c>
      <c r="V496" t="s">
        <v>5011</v>
      </c>
      <c r="W496" s="104">
        <v>46114.361111111109</v>
      </c>
      <c r="X496">
        <v>272586</v>
      </c>
      <c r="Y496" t="s">
        <v>4728</v>
      </c>
      <c r="Z496" t="s">
        <v>54</v>
      </c>
      <c r="AD496" t="s">
        <v>4756</v>
      </c>
      <c r="AF496" t="s">
        <v>967</v>
      </c>
      <c r="AJ496" t="s">
        <v>6160</v>
      </c>
      <c r="AK496" s="104">
        <v>46113.623611111114</v>
      </c>
      <c r="AL496">
        <v>436233</v>
      </c>
      <c r="AM496" t="s">
        <v>4761</v>
      </c>
      <c r="AN496" t="s">
        <v>13</v>
      </c>
      <c r="AR496" t="s">
        <v>5966</v>
      </c>
      <c r="AT496" t="s">
        <v>2559</v>
      </c>
      <c r="AX496" t="s">
        <v>5030</v>
      </c>
      <c r="AY496" s="104">
        <v>46113.493750000001</v>
      </c>
      <c r="AZ496">
        <v>159783</v>
      </c>
      <c r="BA496" t="s">
        <v>4728</v>
      </c>
      <c r="BB496" t="s">
        <v>5989</v>
      </c>
      <c r="BF496" t="s">
        <v>5934</v>
      </c>
      <c r="BH496" t="s">
        <v>2600</v>
      </c>
      <c r="BL496" t="s">
        <v>4782</v>
      </c>
      <c r="BM496" s="104">
        <v>46114.446527777778</v>
      </c>
      <c r="BN496">
        <v>644861</v>
      </c>
      <c r="BO496" t="s">
        <v>4761</v>
      </c>
      <c r="BP496" t="s">
        <v>5592</v>
      </c>
      <c r="BT496" t="s">
        <v>5920</v>
      </c>
    </row>
    <row r="497" spans="17:72" x14ac:dyDescent="0.25">
      <c r="Q497" t="s">
        <v>77</v>
      </c>
      <c r="V497" t="s">
        <v>5128</v>
      </c>
      <c r="W497" s="104">
        <v>46114.361805555556</v>
      </c>
      <c r="X497">
        <v>152340</v>
      </c>
      <c r="Y497" t="s">
        <v>4728</v>
      </c>
      <c r="Z497" t="s">
        <v>54</v>
      </c>
      <c r="AD497" t="s">
        <v>4736</v>
      </c>
      <c r="AF497" t="s">
        <v>1048</v>
      </c>
      <c r="AJ497" t="s">
        <v>4743</v>
      </c>
      <c r="AK497" s="104">
        <v>46113.624305555553</v>
      </c>
      <c r="AL497">
        <v>368880</v>
      </c>
      <c r="AM497" t="s">
        <v>4728</v>
      </c>
      <c r="AN497" t="s">
        <v>13</v>
      </c>
      <c r="AR497" t="s">
        <v>5931</v>
      </c>
      <c r="AT497" t="s">
        <v>1078</v>
      </c>
      <c r="AX497" t="s">
        <v>6846</v>
      </c>
      <c r="AY497" s="104">
        <v>46113.493750000001</v>
      </c>
      <c r="AZ497">
        <v>1258893</v>
      </c>
      <c r="BA497" t="s">
        <v>4761</v>
      </c>
      <c r="BB497" t="s">
        <v>5989</v>
      </c>
      <c r="BF497" t="s">
        <v>5942</v>
      </c>
      <c r="BH497" t="s">
        <v>1732</v>
      </c>
      <c r="BL497" t="s">
        <v>7912</v>
      </c>
      <c r="BM497" s="104">
        <v>46114.446527777778</v>
      </c>
      <c r="BN497">
        <v>337265</v>
      </c>
      <c r="BO497" t="s">
        <v>4728</v>
      </c>
      <c r="BP497" t="s">
        <v>5592</v>
      </c>
      <c r="BT497" t="s">
        <v>5942</v>
      </c>
    </row>
    <row r="498" spans="17:72" x14ac:dyDescent="0.25">
      <c r="Q498" t="s">
        <v>81</v>
      </c>
      <c r="V498" t="s">
        <v>4948</v>
      </c>
      <c r="W498" s="104">
        <v>46114.362500000003</v>
      </c>
      <c r="X498">
        <v>329523</v>
      </c>
      <c r="Y498" t="s">
        <v>4728</v>
      </c>
      <c r="Z498" t="s">
        <v>54</v>
      </c>
      <c r="AD498" t="s">
        <v>4772</v>
      </c>
      <c r="AF498" t="s">
        <v>6164</v>
      </c>
      <c r="AG498" t="s">
        <v>1220</v>
      </c>
      <c r="AJ498" t="s">
        <v>4762</v>
      </c>
      <c r="AK498" s="104">
        <v>46113.624305555553</v>
      </c>
      <c r="AL498">
        <v>1189823</v>
      </c>
      <c r="AM498" t="s">
        <v>4728</v>
      </c>
      <c r="AN498" t="s">
        <v>42</v>
      </c>
      <c r="AO498" t="s">
        <v>13</v>
      </c>
      <c r="AR498" t="s">
        <v>5947</v>
      </c>
      <c r="AT498" t="s">
        <v>414</v>
      </c>
      <c r="AX498" t="s">
        <v>4733</v>
      </c>
      <c r="AY498" s="104">
        <v>46113.495138888888</v>
      </c>
      <c r="AZ498">
        <v>824057</v>
      </c>
      <c r="BA498" t="s">
        <v>4761</v>
      </c>
      <c r="BB498" t="s">
        <v>5989</v>
      </c>
      <c r="BF498" t="s">
        <v>5966</v>
      </c>
      <c r="BH498" t="s">
        <v>2624</v>
      </c>
      <c r="BL498" t="s">
        <v>4840</v>
      </c>
      <c r="BM498" s="104">
        <v>46114.447222222225</v>
      </c>
      <c r="BN498">
        <v>499062</v>
      </c>
      <c r="BO498" t="s">
        <v>4761</v>
      </c>
      <c r="BP498" t="s">
        <v>5592</v>
      </c>
      <c r="BT498" t="s">
        <v>5934</v>
      </c>
    </row>
    <row r="499" spans="17:72" x14ac:dyDescent="0.25">
      <c r="Q499" t="s">
        <v>77</v>
      </c>
      <c r="V499" t="s">
        <v>5089</v>
      </c>
      <c r="W499" s="104">
        <v>46114.362500000003</v>
      </c>
      <c r="X499">
        <v>350140</v>
      </c>
      <c r="Y499" t="s">
        <v>4728</v>
      </c>
      <c r="Z499" t="s">
        <v>54</v>
      </c>
      <c r="AD499" t="s">
        <v>4736</v>
      </c>
      <c r="AF499" t="s">
        <v>1706</v>
      </c>
      <c r="AJ499" t="s">
        <v>5985</v>
      </c>
      <c r="AK499" s="104">
        <v>46113.625</v>
      </c>
      <c r="AL499">
        <v>187446</v>
      </c>
      <c r="AM499" t="s">
        <v>4728</v>
      </c>
      <c r="AN499" t="s">
        <v>13</v>
      </c>
      <c r="AR499" t="s">
        <v>5920</v>
      </c>
      <c r="AT499" t="s">
        <v>516</v>
      </c>
      <c r="AX499" t="s">
        <v>7166</v>
      </c>
      <c r="AY499" s="104">
        <v>46113.495138888888</v>
      </c>
      <c r="AZ499">
        <v>775169</v>
      </c>
      <c r="BA499" t="s">
        <v>4728</v>
      </c>
      <c r="BB499" t="s">
        <v>5989</v>
      </c>
      <c r="BF499" t="s">
        <v>5931</v>
      </c>
      <c r="BH499" t="s">
        <v>1481</v>
      </c>
      <c r="BL499" t="s">
        <v>5079</v>
      </c>
      <c r="BM499" s="104">
        <v>46114.447916666664</v>
      </c>
      <c r="BN499">
        <v>319914</v>
      </c>
      <c r="BO499" t="s">
        <v>4728</v>
      </c>
      <c r="BP499" t="s">
        <v>5592</v>
      </c>
      <c r="BT499" t="s">
        <v>5920</v>
      </c>
    </row>
    <row r="500" spans="17:72" x14ac:dyDescent="0.25">
      <c r="Q500" t="s">
        <v>81</v>
      </c>
      <c r="R500" t="s">
        <v>220</v>
      </c>
      <c r="V500" t="s">
        <v>5129</v>
      </c>
      <c r="W500" s="104">
        <v>46114.368055555555</v>
      </c>
      <c r="X500">
        <v>410117</v>
      </c>
      <c r="Y500" t="s">
        <v>4728</v>
      </c>
      <c r="Z500" t="s">
        <v>54</v>
      </c>
      <c r="AA500" t="s">
        <v>4731</v>
      </c>
      <c r="AD500" t="s">
        <v>4750</v>
      </c>
      <c r="AF500" t="s">
        <v>223</v>
      </c>
      <c r="AJ500" t="s">
        <v>4877</v>
      </c>
      <c r="AK500" s="104">
        <v>46113.625</v>
      </c>
      <c r="AL500">
        <v>56200</v>
      </c>
      <c r="AM500" t="s">
        <v>4728</v>
      </c>
      <c r="AN500" t="s">
        <v>13</v>
      </c>
      <c r="AR500" t="s">
        <v>5925</v>
      </c>
      <c r="AT500" t="s">
        <v>1134</v>
      </c>
      <c r="AX500" t="s">
        <v>5072</v>
      </c>
      <c r="AY500" s="104">
        <v>46113.495138888888</v>
      </c>
      <c r="AZ500">
        <v>263936</v>
      </c>
      <c r="BA500" t="s">
        <v>4728</v>
      </c>
      <c r="BB500" t="s">
        <v>5989</v>
      </c>
      <c r="BF500" t="s">
        <v>5918</v>
      </c>
      <c r="BH500" t="s">
        <v>1284</v>
      </c>
      <c r="BL500" t="s">
        <v>7280</v>
      </c>
      <c r="BM500" s="104">
        <v>46114.449305555558</v>
      </c>
      <c r="BN500">
        <v>2086188</v>
      </c>
      <c r="BO500" t="s">
        <v>4761</v>
      </c>
      <c r="BP500" t="s">
        <v>5592</v>
      </c>
      <c r="BT500" t="s">
        <v>5948</v>
      </c>
    </row>
    <row r="501" spans="17:72" x14ac:dyDescent="0.25">
      <c r="Q501" t="s">
        <v>77</v>
      </c>
      <c r="V501" t="s">
        <v>5130</v>
      </c>
      <c r="W501" s="104">
        <v>46114.368055555555</v>
      </c>
      <c r="X501">
        <v>185149</v>
      </c>
      <c r="Y501" t="s">
        <v>4728</v>
      </c>
      <c r="Z501" t="s">
        <v>54</v>
      </c>
      <c r="AD501" t="s">
        <v>4739</v>
      </c>
      <c r="AF501" t="s">
        <v>496</v>
      </c>
      <c r="AJ501" t="s">
        <v>6165</v>
      </c>
      <c r="AK501" s="104">
        <v>46113.625</v>
      </c>
      <c r="AL501">
        <v>807094</v>
      </c>
      <c r="AM501" t="s">
        <v>4728</v>
      </c>
      <c r="AN501" t="s">
        <v>13</v>
      </c>
      <c r="AR501" t="s">
        <v>6004</v>
      </c>
      <c r="AT501" t="s">
        <v>836</v>
      </c>
      <c r="AX501" t="s">
        <v>5166</v>
      </c>
      <c r="AY501" s="104">
        <v>46113.495833333334</v>
      </c>
      <c r="AZ501">
        <v>601261</v>
      </c>
      <c r="BA501" t="s">
        <v>4728</v>
      </c>
      <c r="BB501" t="s">
        <v>5989</v>
      </c>
      <c r="BF501" t="s">
        <v>5931</v>
      </c>
      <c r="BH501" t="s">
        <v>496</v>
      </c>
      <c r="BL501" t="s">
        <v>6275</v>
      </c>
      <c r="BM501" s="104">
        <v>46114.45208333333</v>
      </c>
      <c r="BN501">
        <v>938761</v>
      </c>
      <c r="BO501" t="s">
        <v>4728</v>
      </c>
      <c r="BP501" t="s">
        <v>5592</v>
      </c>
      <c r="BT501" t="s">
        <v>5920</v>
      </c>
    </row>
    <row r="502" spans="17:72" x14ac:dyDescent="0.25">
      <c r="Q502" t="s">
        <v>75</v>
      </c>
      <c r="V502" t="s">
        <v>5131</v>
      </c>
      <c r="W502" s="104">
        <v>46114.370138888888</v>
      </c>
      <c r="X502">
        <v>1130247</v>
      </c>
      <c r="Y502" t="s">
        <v>4728</v>
      </c>
      <c r="Z502" t="s">
        <v>54</v>
      </c>
      <c r="AD502" t="s">
        <v>4736</v>
      </c>
      <c r="AF502" t="s">
        <v>959</v>
      </c>
      <c r="AG502" t="s">
        <v>1481</v>
      </c>
      <c r="AJ502" t="s">
        <v>6166</v>
      </c>
      <c r="AK502" s="104">
        <v>46113.625</v>
      </c>
      <c r="AL502">
        <v>901264</v>
      </c>
      <c r="AM502" t="s">
        <v>4728</v>
      </c>
      <c r="AN502" t="s">
        <v>42</v>
      </c>
      <c r="AO502" t="s">
        <v>13</v>
      </c>
      <c r="AR502" t="s">
        <v>4941</v>
      </c>
      <c r="AT502" t="s">
        <v>551</v>
      </c>
      <c r="AX502" t="s">
        <v>7167</v>
      </c>
      <c r="AY502" s="104">
        <v>46113.495833333334</v>
      </c>
      <c r="AZ502">
        <v>284779</v>
      </c>
      <c r="BA502" t="s">
        <v>4728</v>
      </c>
      <c r="BB502" t="s">
        <v>5989</v>
      </c>
      <c r="BF502" t="s">
        <v>5924</v>
      </c>
      <c r="BH502" t="s">
        <v>1732</v>
      </c>
      <c r="BL502" t="s">
        <v>8150</v>
      </c>
      <c r="BM502" s="104">
        <v>46114.45416666667</v>
      </c>
      <c r="BN502">
        <v>291572</v>
      </c>
      <c r="BO502" t="s">
        <v>4728</v>
      </c>
      <c r="BP502" t="s">
        <v>5592</v>
      </c>
      <c r="BT502" t="s">
        <v>5925</v>
      </c>
    </row>
    <row r="503" spans="17:72" x14ac:dyDescent="0.25">
      <c r="Q503" t="s">
        <v>5132</v>
      </c>
      <c r="R503" t="s">
        <v>77</v>
      </c>
      <c r="V503" t="s">
        <v>5121</v>
      </c>
      <c r="W503" s="104">
        <v>46114.370833333334</v>
      </c>
      <c r="X503">
        <v>392902</v>
      </c>
      <c r="Y503" t="s">
        <v>4728</v>
      </c>
      <c r="Z503" t="s">
        <v>4787</v>
      </c>
      <c r="AA503" t="s">
        <v>54</v>
      </c>
      <c r="AD503" t="s">
        <v>5133</v>
      </c>
      <c r="AF503" t="s">
        <v>1292</v>
      </c>
      <c r="AJ503" t="s">
        <v>5156</v>
      </c>
      <c r="AK503" s="104">
        <v>46113.625694444447</v>
      </c>
      <c r="AL503">
        <v>281571</v>
      </c>
      <c r="AM503" t="s">
        <v>4728</v>
      </c>
      <c r="AN503" t="s">
        <v>13</v>
      </c>
      <c r="AR503" t="s">
        <v>5934</v>
      </c>
      <c r="AT503" t="s">
        <v>308</v>
      </c>
      <c r="AX503" t="s">
        <v>4910</v>
      </c>
      <c r="AY503" s="104">
        <v>46113.49722222222</v>
      </c>
      <c r="AZ503">
        <v>482687</v>
      </c>
      <c r="BA503" t="s">
        <v>4728</v>
      </c>
      <c r="BB503" t="s">
        <v>5989</v>
      </c>
      <c r="BF503" t="s">
        <v>5931</v>
      </c>
      <c r="BH503" t="s">
        <v>1507</v>
      </c>
      <c r="BL503" t="s">
        <v>5007</v>
      </c>
      <c r="BM503" s="104">
        <v>46114.454861111109</v>
      </c>
      <c r="BN503">
        <v>131400</v>
      </c>
      <c r="BO503" t="s">
        <v>4728</v>
      </c>
      <c r="BP503" t="s">
        <v>5592</v>
      </c>
      <c r="BT503" t="s">
        <v>5942</v>
      </c>
    </row>
    <row r="504" spans="17:72" x14ac:dyDescent="0.25">
      <c r="Q504" t="s">
        <v>81</v>
      </c>
      <c r="V504" t="s">
        <v>5130</v>
      </c>
      <c r="W504" s="104">
        <v>46114.37222222222</v>
      </c>
      <c r="X504">
        <v>282230</v>
      </c>
      <c r="Y504" t="s">
        <v>4728</v>
      </c>
      <c r="Z504" t="s">
        <v>54</v>
      </c>
      <c r="AD504" t="s">
        <v>4736</v>
      </c>
      <c r="AF504" t="s">
        <v>1458</v>
      </c>
      <c r="AG504" t="s">
        <v>1706</v>
      </c>
      <c r="AJ504" t="s">
        <v>5704</v>
      </c>
      <c r="AK504" s="104">
        <v>46113.626388888886</v>
      </c>
      <c r="AL504">
        <v>581181</v>
      </c>
      <c r="AM504" t="s">
        <v>4728</v>
      </c>
      <c r="AN504" t="s">
        <v>42</v>
      </c>
      <c r="AO504" t="s">
        <v>13</v>
      </c>
      <c r="AR504" t="s">
        <v>6103</v>
      </c>
      <c r="AT504" t="s">
        <v>1559</v>
      </c>
      <c r="AX504" t="s">
        <v>4839</v>
      </c>
      <c r="AY504" s="104">
        <v>46113.497916666667</v>
      </c>
      <c r="AZ504">
        <v>181649</v>
      </c>
      <c r="BA504" t="s">
        <v>4761</v>
      </c>
      <c r="BB504" t="s">
        <v>5989</v>
      </c>
      <c r="BF504" t="s">
        <v>5966</v>
      </c>
      <c r="BH504" t="s">
        <v>2510</v>
      </c>
      <c r="BL504" t="s">
        <v>4755</v>
      </c>
      <c r="BM504" s="104">
        <v>46114.455555555556</v>
      </c>
      <c r="BN504">
        <v>273709</v>
      </c>
      <c r="BO504" t="s">
        <v>4728</v>
      </c>
      <c r="BP504" t="s">
        <v>5592</v>
      </c>
      <c r="BT504" t="s">
        <v>5942</v>
      </c>
    </row>
    <row r="505" spans="17:72" x14ac:dyDescent="0.25">
      <c r="Q505" t="s">
        <v>71</v>
      </c>
      <c r="V505" t="s">
        <v>5131</v>
      </c>
      <c r="W505" s="104">
        <v>46114.372916666667</v>
      </c>
      <c r="X505">
        <v>393461</v>
      </c>
      <c r="Y505" t="s">
        <v>4728</v>
      </c>
      <c r="Z505" t="s">
        <v>54</v>
      </c>
      <c r="AD505" t="s">
        <v>4739</v>
      </c>
      <c r="AF505" t="s">
        <v>76</v>
      </c>
      <c r="AJ505" t="s">
        <v>5192</v>
      </c>
      <c r="AK505" s="104">
        <v>46113.626388888886</v>
      </c>
      <c r="AL505">
        <v>654279</v>
      </c>
      <c r="AM505" t="s">
        <v>4761</v>
      </c>
      <c r="AN505" t="s">
        <v>13</v>
      </c>
      <c r="AR505" t="s">
        <v>5920</v>
      </c>
      <c r="AT505" t="s">
        <v>2429</v>
      </c>
      <c r="AX505" t="s">
        <v>4919</v>
      </c>
      <c r="AY505" s="104">
        <v>46113.497916666667</v>
      </c>
      <c r="AZ505">
        <v>132878</v>
      </c>
      <c r="BA505" t="s">
        <v>4728</v>
      </c>
      <c r="BB505" t="s">
        <v>5989</v>
      </c>
      <c r="BF505" t="s">
        <v>5925</v>
      </c>
      <c r="BH505" t="s">
        <v>868</v>
      </c>
      <c r="BL505" t="s">
        <v>5007</v>
      </c>
      <c r="BM505" s="104">
        <v>46114.455555555556</v>
      </c>
      <c r="BN505">
        <v>669117</v>
      </c>
      <c r="BO505" t="s">
        <v>4761</v>
      </c>
      <c r="BP505" t="s">
        <v>5592</v>
      </c>
      <c r="BT505" t="s">
        <v>5966</v>
      </c>
    </row>
    <row r="506" spans="17:72" x14ac:dyDescent="0.25">
      <c r="Q506" t="s">
        <v>205</v>
      </c>
      <c r="V506" t="s">
        <v>5134</v>
      </c>
      <c r="W506" s="104">
        <v>46114.373611111114</v>
      </c>
      <c r="X506">
        <v>369486</v>
      </c>
      <c r="Y506" t="s">
        <v>4728</v>
      </c>
      <c r="Z506" t="s">
        <v>54</v>
      </c>
      <c r="AD506" t="s">
        <v>4734</v>
      </c>
      <c r="AF506" t="s">
        <v>683</v>
      </c>
      <c r="AJ506" t="s">
        <v>4918</v>
      </c>
      <c r="AK506" s="104">
        <v>46113.62777777778</v>
      </c>
      <c r="AL506">
        <v>580653</v>
      </c>
      <c r="AM506" t="s">
        <v>4728</v>
      </c>
      <c r="AN506" t="s">
        <v>13</v>
      </c>
      <c r="AR506" t="s">
        <v>5920</v>
      </c>
      <c r="AT506" t="s">
        <v>967</v>
      </c>
      <c r="AX506" t="s">
        <v>5074</v>
      </c>
      <c r="AY506" s="104">
        <v>46113.498611111114</v>
      </c>
      <c r="AZ506">
        <v>955029</v>
      </c>
      <c r="BA506" t="s">
        <v>4728</v>
      </c>
      <c r="BB506" t="s">
        <v>5989</v>
      </c>
      <c r="BF506" t="s">
        <v>4781</v>
      </c>
      <c r="BH506" t="s">
        <v>637</v>
      </c>
      <c r="BL506" t="s">
        <v>8150</v>
      </c>
      <c r="BM506" s="104">
        <v>46114.456944444442</v>
      </c>
      <c r="BN506">
        <v>65012</v>
      </c>
      <c r="BO506" t="s">
        <v>4728</v>
      </c>
      <c r="BP506" t="s">
        <v>5592</v>
      </c>
      <c r="BT506" t="s">
        <v>5925</v>
      </c>
    </row>
    <row r="507" spans="17:72" x14ac:dyDescent="0.25">
      <c r="Q507" t="s">
        <v>84</v>
      </c>
      <c r="R507" t="s">
        <v>264</v>
      </c>
      <c r="S507" t="s">
        <v>220</v>
      </c>
      <c r="V507" t="s">
        <v>5119</v>
      </c>
      <c r="W507" s="104">
        <v>46114.375</v>
      </c>
      <c r="X507">
        <v>373642</v>
      </c>
      <c r="Y507" t="s">
        <v>4728</v>
      </c>
      <c r="Z507" t="s">
        <v>54</v>
      </c>
      <c r="AA507" t="s">
        <v>4731</v>
      </c>
      <c r="AD507" t="s">
        <v>5135</v>
      </c>
      <c r="AF507" t="s">
        <v>1284</v>
      </c>
      <c r="AJ507" t="s">
        <v>4877</v>
      </c>
      <c r="AK507" s="104">
        <v>46113.62777777778</v>
      </c>
      <c r="AL507">
        <v>38749</v>
      </c>
      <c r="AM507" t="s">
        <v>4728</v>
      </c>
      <c r="AN507" t="s">
        <v>13</v>
      </c>
      <c r="AR507" t="s">
        <v>4781</v>
      </c>
      <c r="AT507" t="s">
        <v>1048</v>
      </c>
      <c r="AX507" t="s">
        <v>7168</v>
      </c>
      <c r="AY507" s="104">
        <v>46113.499305555553</v>
      </c>
      <c r="AZ507">
        <v>267746</v>
      </c>
      <c r="BA507" t="s">
        <v>4728</v>
      </c>
      <c r="BB507" t="s">
        <v>5989</v>
      </c>
      <c r="BF507" t="s">
        <v>5931</v>
      </c>
      <c r="BH507" t="s">
        <v>250</v>
      </c>
      <c r="BI507" t="s">
        <v>264</v>
      </c>
      <c r="BJ507" t="s">
        <v>1688</v>
      </c>
      <c r="BL507" t="s">
        <v>5172</v>
      </c>
      <c r="BM507" s="104">
        <v>46114.457638888889</v>
      </c>
      <c r="BN507">
        <v>453206</v>
      </c>
      <c r="BO507" t="s">
        <v>4761</v>
      </c>
      <c r="BP507" t="s">
        <v>5592</v>
      </c>
      <c r="BQ507" t="s">
        <v>4731</v>
      </c>
      <c r="BT507" t="s">
        <v>6309</v>
      </c>
    </row>
    <row r="508" spans="17:72" x14ac:dyDescent="0.25">
      <c r="Q508" t="s">
        <v>81</v>
      </c>
      <c r="R508" t="s">
        <v>683</v>
      </c>
      <c r="V508" t="s">
        <v>5136</v>
      </c>
      <c r="W508" s="104">
        <v>46114.375</v>
      </c>
      <c r="X508">
        <v>514750</v>
      </c>
      <c r="Y508" t="s">
        <v>4728</v>
      </c>
      <c r="Z508" t="s">
        <v>54</v>
      </c>
      <c r="AA508" t="s">
        <v>4731</v>
      </c>
      <c r="AD508" t="s">
        <v>4768</v>
      </c>
      <c r="AF508" t="s">
        <v>1182</v>
      </c>
      <c r="AG508" t="s">
        <v>73</v>
      </c>
      <c r="AH508" t="s">
        <v>1220</v>
      </c>
      <c r="AJ508" t="s">
        <v>4826</v>
      </c>
      <c r="AK508" s="104">
        <v>46113.628472222219</v>
      </c>
      <c r="AL508">
        <v>1042276</v>
      </c>
      <c r="AM508" t="s">
        <v>4728</v>
      </c>
      <c r="AN508" t="s">
        <v>42</v>
      </c>
      <c r="AO508" t="s">
        <v>13</v>
      </c>
      <c r="AR508" t="s">
        <v>6167</v>
      </c>
      <c r="AT508" t="s">
        <v>1124</v>
      </c>
      <c r="AX508" t="s">
        <v>7169</v>
      </c>
      <c r="AY508" s="104">
        <v>46113.499305555553</v>
      </c>
      <c r="AZ508">
        <v>117328</v>
      </c>
      <c r="BA508" t="s">
        <v>4728</v>
      </c>
      <c r="BB508" t="s">
        <v>5989</v>
      </c>
      <c r="BF508" t="s">
        <v>5925</v>
      </c>
      <c r="BH508" t="s">
        <v>1732</v>
      </c>
      <c r="BL508" t="s">
        <v>5216</v>
      </c>
      <c r="BM508" s="104">
        <v>46114.459722222222</v>
      </c>
      <c r="BN508">
        <v>200569</v>
      </c>
      <c r="BO508" t="s">
        <v>4728</v>
      </c>
      <c r="BP508" t="s">
        <v>5592</v>
      </c>
      <c r="BT508" t="s">
        <v>4781</v>
      </c>
    </row>
    <row r="509" spans="17:72" x14ac:dyDescent="0.25">
      <c r="Q509" t="s">
        <v>77</v>
      </c>
      <c r="V509" t="s">
        <v>4782</v>
      </c>
      <c r="W509" s="104">
        <v>46114.376388888886</v>
      </c>
      <c r="X509">
        <v>287554</v>
      </c>
      <c r="Y509" t="s">
        <v>4728</v>
      </c>
      <c r="Z509" t="s">
        <v>54</v>
      </c>
      <c r="AD509" t="s">
        <v>4736</v>
      </c>
      <c r="AF509" t="s">
        <v>2501</v>
      </c>
      <c r="AG509" t="s">
        <v>1507</v>
      </c>
      <c r="AJ509" t="s">
        <v>5486</v>
      </c>
      <c r="AK509" s="104">
        <v>46113.629166666666</v>
      </c>
      <c r="AL509">
        <v>1011255</v>
      </c>
      <c r="AM509" t="s">
        <v>4728</v>
      </c>
      <c r="AN509" t="s">
        <v>42</v>
      </c>
      <c r="AO509" t="s">
        <v>13</v>
      </c>
      <c r="AR509" t="s">
        <v>6040</v>
      </c>
      <c r="AT509" t="s">
        <v>2407</v>
      </c>
      <c r="AX509" t="s">
        <v>5788</v>
      </c>
      <c r="AY509" s="104">
        <v>46113.499305555553</v>
      </c>
      <c r="AZ509">
        <v>705602</v>
      </c>
      <c r="BA509" t="s">
        <v>4761</v>
      </c>
      <c r="BB509" t="s">
        <v>5989</v>
      </c>
      <c r="BF509" t="s">
        <v>5966</v>
      </c>
      <c r="BH509" t="s">
        <v>2510</v>
      </c>
      <c r="BL509" t="s">
        <v>4924</v>
      </c>
      <c r="BM509" s="104">
        <v>46114.459722222222</v>
      </c>
      <c r="BN509">
        <v>335537</v>
      </c>
      <c r="BO509" t="s">
        <v>4728</v>
      </c>
      <c r="BP509" t="s">
        <v>5592</v>
      </c>
      <c r="BT509" t="s">
        <v>6069</v>
      </c>
    </row>
    <row r="510" spans="17:72" x14ac:dyDescent="0.25">
      <c r="Q510" t="s">
        <v>1458</v>
      </c>
      <c r="R510" t="s">
        <v>205</v>
      </c>
      <c r="S510" t="s">
        <v>264</v>
      </c>
      <c r="T510" t="s">
        <v>1132</v>
      </c>
      <c r="V510" t="s">
        <v>5137</v>
      </c>
      <c r="W510" s="104">
        <v>46114.377083333333</v>
      </c>
      <c r="X510">
        <v>1684320</v>
      </c>
      <c r="Y510" t="s">
        <v>4761</v>
      </c>
      <c r="Z510" t="s">
        <v>42</v>
      </c>
      <c r="AA510" t="s">
        <v>54</v>
      </c>
      <c r="AB510" t="s">
        <v>4731</v>
      </c>
      <c r="AD510" t="s">
        <v>5138</v>
      </c>
      <c r="AF510" t="s">
        <v>1507</v>
      </c>
      <c r="AJ510" t="s">
        <v>6160</v>
      </c>
      <c r="AK510" s="104">
        <v>46113.629166666666</v>
      </c>
      <c r="AL510">
        <v>222532</v>
      </c>
      <c r="AM510" t="s">
        <v>4728</v>
      </c>
      <c r="AN510" t="s">
        <v>13</v>
      </c>
      <c r="AR510" t="s">
        <v>5942</v>
      </c>
      <c r="AT510" t="s">
        <v>2559</v>
      </c>
      <c r="AX510" t="s">
        <v>6700</v>
      </c>
      <c r="AY510" s="104">
        <v>46113.499305555553</v>
      </c>
      <c r="AZ510">
        <v>94934</v>
      </c>
      <c r="BA510" t="s">
        <v>4728</v>
      </c>
      <c r="BB510" t="s">
        <v>5989</v>
      </c>
      <c r="BF510" t="s">
        <v>5942</v>
      </c>
      <c r="BH510" t="s">
        <v>2600</v>
      </c>
      <c r="BI510" t="s">
        <v>264</v>
      </c>
      <c r="BJ510" t="s">
        <v>220</v>
      </c>
      <c r="BL510" t="s">
        <v>8151</v>
      </c>
      <c r="BM510" s="104">
        <v>46114.460416666669</v>
      </c>
      <c r="BN510">
        <v>1251286</v>
      </c>
      <c r="BO510" t="s">
        <v>4728</v>
      </c>
      <c r="BP510" t="s">
        <v>5592</v>
      </c>
      <c r="BQ510" t="s">
        <v>4731</v>
      </c>
      <c r="BT510" t="s">
        <v>8152</v>
      </c>
    </row>
    <row r="511" spans="17:72" x14ac:dyDescent="0.25">
      <c r="Q511" t="s">
        <v>84</v>
      </c>
      <c r="V511" t="s">
        <v>4796</v>
      </c>
      <c r="W511" s="104">
        <v>46114.37777777778</v>
      </c>
      <c r="X511">
        <v>509448</v>
      </c>
      <c r="Y511" t="s">
        <v>4728</v>
      </c>
      <c r="Z511" t="s">
        <v>54</v>
      </c>
      <c r="AD511" t="s">
        <v>5139</v>
      </c>
      <c r="AF511" t="s">
        <v>2381</v>
      </c>
      <c r="AG511" t="s">
        <v>637</v>
      </c>
      <c r="AJ511" t="s">
        <v>4826</v>
      </c>
      <c r="AK511" s="104">
        <v>46113.629166666666</v>
      </c>
      <c r="AL511">
        <v>404580</v>
      </c>
      <c r="AM511" t="s">
        <v>4728</v>
      </c>
      <c r="AN511" t="s">
        <v>42</v>
      </c>
      <c r="AO511" t="s">
        <v>13</v>
      </c>
      <c r="AR511" t="s">
        <v>4941</v>
      </c>
      <c r="AT511" t="s">
        <v>2403</v>
      </c>
      <c r="AX511" t="s">
        <v>5535</v>
      </c>
      <c r="AY511" s="104">
        <v>46113.5</v>
      </c>
      <c r="AZ511">
        <v>262949</v>
      </c>
      <c r="BA511" t="s">
        <v>4761</v>
      </c>
      <c r="BB511" t="s">
        <v>5989</v>
      </c>
      <c r="BF511" t="s">
        <v>5966</v>
      </c>
      <c r="BH511" t="s">
        <v>1732</v>
      </c>
      <c r="BL511" t="s">
        <v>5185</v>
      </c>
      <c r="BM511" s="104">
        <v>46114.462500000001</v>
      </c>
      <c r="BN511">
        <v>134293</v>
      </c>
      <c r="BO511" t="s">
        <v>4728</v>
      </c>
      <c r="BP511" t="s">
        <v>5592</v>
      </c>
      <c r="BT511" t="s">
        <v>5942</v>
      </c>
    </row>
    <row r="512" spans="17:72" x14ac:dyDescent="0.25">
      <c r="Q512" t="s">
        <v>81</v>
      </c>
      <c r="V512" t="s">
        <v>4753</v>
      </c>
      <c r="W512" s="104">
        <v>46114.378472222219</v>
      </c>
      <c r="X512">
        <v>1791717</v>
      </c>
      <c r="Y512" t="s">
        <v>4728</v>
      </c>
      <c r="Z512" t="s">
        <v>54</v>
      </c>
      <c r="AD512" t="s">
        <v>4951</v>
      </c>
      <c r="AF512" t="s">
        <v>1335</v>
      </c>
      <c r="AG512" t="s">
        <v>2561</v>
      </c>
      <c r="AJ512" t="s">
        <v>5166</v>
      </c>
      <c r="AK512" s="104">
        <v>46113.629861111112</v>
      </c>
      <c r="AL512">
        <v>1163369</v>
      </c>
      <c r="AM512" t="s">
        <v>4728</v>
      </c>
      <c r="AN512" t="s">
        <v>42</v>
      </c>
      <c r="AO512" t="s">
        <v>13</v>
      </c>
      <c r="AR512" t="s">
        <v>5933</v>
      </c>
      <c r="AT512" t="s">
        <v>226</v>
      </c>
      <c r="AU512" t="s">
        <v>264</v>
      </c>
      <c r="AV512" t="s">
        <v>1688</v>
      </c>
      <c r="AX512" t="s">
        <v>4839</v>
      </c>
      <c r="AY512" s="104">
        <v>46113.5</v>
      </c>
      <c r="AZ512">
        <v>1187503</v>
      </c>
      <c r="BA512" t="s">
        <v>4728</v>
      </c>
      <c r="BB512" t="s">
        <v>5989</v>
      </c>
      <c r="BC512" t="s">
        <v>4731</v>
      </c>
      <c r="BF512" t="s">
        <v>7170</v>
      </c>
      <c r="BH512" t="s">
        <v>1284</v>
      </c>
      <c r="BL512" t="s">
        <v>5783</v>
      </c>
      <c r="BM512" s="104">
        <v>46114.463194444441</v>
      </c>
      <c r="BN512">
        <v>562525</v>
      </c>
      <c r="BO512" t="s">
        <v>4761</v>
      </c>
      <c r="BP512" t="s">
        <v>5592</v>
      </c>
      <c r="BT512" t="s">
        <v>5950</v>
      </c>
    </row>
    <row r="513" spans="17:72" x14ac:dyDescent="0.25">
      <c r="Q513" t="s">
        <v>71</v>
      </c>
      <c r="V513" t="s">
        <v>5001</v>
      </c>
      <c r="W513" s="104">
        <v>46114.378472222219</v>
      </c>
      <c r="X513">
        <v>1256906</v>
      </c>
      <c r="Y513" t="s">
        <v>4728</v>
      </c>
      <c r="Z513" t="s">
        <v>54</v>
      </c>
      <c r="AD513" t="s">
        <v>4736</v>
      </c>
      <c r="AF513" t="s">
        <v>235</v>
      </c>
      <c r="AJ513" t="s">
        <v>5063</v>
      </c>
      <c r="AK513" s="104">
        <v>46113.629861111112</v>
      </c>
      <c r="AL513">
        <v>360384</v>
      </c>
      <c r="AM513" t="s">
        <v>4728</v>
      </c>
      <c r="AN513" t="s">
        <v>13</v>
      </c>
      <c r="AR513" t="s">
        <v>5920</v>
      </c>
      <c r="AT513" t="s">
        <v>1078</v>
      </c>
      <c r="AX513" t="s">
        <v>4859</v>
      </c>
      <c r="AY513" s="104">
        <v>46113.5</v>
      </c>
      <c r="AZ513">
        <v>180938</v>
      </c>
      <c r="BA513" t="s">
        <v>4728</v>
      </c>
      <c r="BB513" t="s">
        <v>5989</v>
      </c>
      <c r="BF513" t="s">
        <v>4781</v>
      </c>
      <c r="BH513" t="s">
        <v>496</v>
      </c>
      <c r="BL513" t="s">
        <v>5012</v>
      </c>
      <c r="BM513" s="104">
        <v>46114.46597222222</v>
      </c>
      <c r="BN513">
        <v>610879</v>
      </c>
      <c r="BO513" t="s">
        <v>4728</v>
      </c>
      <c r="BP513" t="s">
        <v>5592</v>
      </c>
      <c r="BT513" t="s">
        <v>5931</v>
      </c>
    </row>
    <row r="514" spans="17:72" x14ac:dyDescent="0.25">
      <c r="Q514" t="s">
        <v>250</v>
      </c>
      <c r="V514" t="s">
        <v>5079</v>
      </c>
      <c r="W514" s="104">
        <v>46114.379166666666</v>
      </c>
      <c r="X514">
        <v>289328</v>
      </c>
      <c r="Y514" t="s">
        <v>4728</v>
      </c>
      <c r="Z514" t="s">
        <v>54</v>
      </c>
      <c r="AD514" t="s">
        <v>4752</v>
      </c>
      <c r="AF514" t="s">
        <v>2027</v>
      </c>
      <c r="AG514" t="s">
        <v>637</v>
      </c>
      <c r="AJ514" t="s">
        <v>5015</v>
      </c>
      <c r="AK514" s="104">
        <v>46113.630555555559</v>
      </c>
      <c r="AL514">
        <v>235231</v>
      </c>
      <c r="AM514" t="s">
        <v>4728</v>
      </c>
      <c r="AN514" t="s">
        <v>42</v>
      </c>
      <c r="AO514" t="s">
        <v>13</v>
      </c>
      <c r="AR514" t="s">
        <v>4941</v>
      </c>
      <c r="AT514" t="s">
        <v>1292</v>
      </c>
      <c r="AX514" t="s">
        <v>4890</v>
      </c>
      <c r="AY514" s="104">
        <v>46113.500694444447</v>
      </c>
      <c r="AZ514">
        <v>749133</v>
      </c>
      <c r="BA514" t="s">
        <v>4728</v>
      </c>
      <c r="BB514" t="s">
        <v>5989</v>
      </c>
      <c r="BF514" t="s">
        <v>5942</v>
      </c>
      <c r="BH514" t="s">
        <v>1732</v>
      </c>
      <c r="BI514" t="s">
        <v>1688</v>
      </c>
      <c r="BL514" t="s">
        <v>5172</v>
      </c>
      <c r="BM514" s="104">
        <v>46114.466666666667</v>
      </c>
      <c r="BN514">
        <v>198835</v>
      </c>
      <c r="BO514" t="s">
        <v>4728</v>
      </c>
      <c r="BP514" t="s">
        <v>5592</v>
      </c>
      <c r="BQ514" t="s">
        <v>4731</v>
      </c>
      <c r="BT514" t="s">
        <v>5741</v>
      </c>
    </row>
    <row r="515" spans="17:72" x14ac:dyDescent="0.25">
      <c r="Q515" t="s">
        <v>1337</v>
      </c>
      <c r="R515" t="s">
        <v>77</v>
      </c>
      <c r="S515" t="s">
        <v>264</v>
      </c>
      <c r="T515" t="s">
        <v>220</v>
      </c>
      <c r="V515" t="s">
        <v>4770</v>
      </c>
      <c r="W515" s="104">
        <v>46114.382638888892</v>
      </c>
      <c r="X515">
        <v>988814</v>
      </c>
      <c r="Y515" t="s">
        <v>4761</v>
      </c>
      <c r="Z515" t="s">
        <v>42</v>
      </c>
      <c r="AA515" t="s">
        <v>54</v>
      </c>
      <c r="AB515" t="s">
        <v>4731</v>
      </c>
      <c r="AD515" t="s">
        <v>5140</v>
      </c>
      <c r="AF515" t="s">
        <v>798</v>
      </c>
      <c r="AG515" t="s">
        <v>868</v>
      </c>
      <c r="AH515" t="s">
        <v>2197</v>
      </c>
      <c r="AJ515" t="s">
        <v>4776</v>
      </c>
      <c r="AK515" s="104">
        <v>46113.630555555559</v>
      </c>
      <c r="AL515">
        <v>772165</v>
      </c>
      <c r="AM515" t="s">
        <v>4728</v>
      </c>
      <c r="AN515" t="s">
        <v>42</v>
      </c>
      <c r="AO515" t="s">
        <v>13</v>
      </c>
      <c r="AP515" t="s">
        <v>4731</v>
      </c>
      <c r="AR515" t="s">
        <v>6168</v>
      </c>
      <c r="AT515" t="s">
        <v>1945</v>
      </c>
      <c r="AX515" t="s">
        <v>7169</v>
      </c>
      <c r="AY515" s="104">
        <v>46113.500694444447</v>
      </c>
      <c r="AZ515">
        <v>548934</v>
      </c>
      <c r="BA515" t="s">
        <v>4728</v>
      </c>
      <c r="BB515" t="s">
        <v>5989</v>
      </c>
      <c r="BF515" t="s">
        <v>5918</v>
      </c>
      <c r="BH515" t="s">
        <v>1284</v>
      </c>
      <c r="BL515" t="s">
        <v>5096</v>
      </c>
      <c r="BM515" s="104">
        <v>46114.469444444447</v>
      </c>
      <c r="BN515">
        <v>2111342</v>
      </c>
      <c r="BO515" t="s">
        <v>4761</v>
      </c>
      <c r="BP515" t="s">
        <v>5592</v>
      </c>
      <c r="BT515" t="s">
        <v>5918</v>
      </c>
    </row>
    <row r="516" spans="17:72" x14ac:dyDescent="0.25">
      <c r="Q516" t="s">
        <v>77</v>
      </c>
      <c r="R516" t="s">
        <v>264</v>
      </c>
      <c r="V516" t="s">
        <v>4831</v>
      </c>
      <c r="W516" s="104">
        <v>46114.388194444444</v>
      </c>
      <c r="X516">
        <v>455973</v>
      </c>
      <c r="Y516" t="s">
        <v>4728</v>
      </c>
      <c r="Z516" t="s">
        <v>54</v>
      </c>
      <c r="AA516" t="s">
        <v>4731</v>
      </c>
      <c r="AD516" t="s">
        <v>5141</v>
      </c>
      <c r="AF516" t="s">
        <v>1319</v>
      </c>
      <c r="AG516" t="s">
        <v>214</v>
      </c>
      <c r="AJ516" t="s">
        <v>4996</v>
      </c>
      <c r="AK516" s="104">
        <v>46113.630555555559</v>
      </c>
      <c r="AL516">
        <v>643819</v>
      </c>
      <c r="AM516" t="s">
        <v>4761</v>
      </c>
      <c r="AN516" t="s">
        <v>42</v>
      </c>
      <c r="AO516" t="s">
        <v>13</v>
      </c>
      <c r="AR516" t="s">
        <v>6169</v>
      </c>
      <c r="AT516" t="s">
        <v>1379</v>
      </c>
      <c r="AX516" t="s">
        <v>7171</v>
      </c>
      <c r="AY516" s="104">
        <v>46113.500694444447</v>
      </c>
      <c r="AZ516">
        <v>81065</v>
      </c>
      <c r="BA516" t="s">
        <v>4728</v>
      </c>
      <c r="BB516" t="s">
        <v>5989</v>
      </c>
      <c r="BF516" t="s">
        <v>5942</v>
      </c>
      <c r="BH516" t="s">
        <v>1732</v>
      </c>
      <c r="BL516" t="s">
        <v>5783</v>
      </c>
      <c r="BM516" s="104">
        <v>46114.470138888886</v>
      </c>
      <c r="BN516">
        <v>305014</v>
      </c>
      <c r="BO516" t="s">
        <v>4728</v>
      </c>
      <c r="BP516" t="s">
        <v>5592</v>
      </c>
      <c r="BT516" t="s">
        <v>5942</v>
      </c>
    </row>
    <row r="517" spans="17:72" x14ac:dyDescent="0.25">
      <c r="Q517" t="s">
        <v>77</v>
      </c>
      <c r="R517" t="s">
        <v>220</v>
      </c>
      <c r="V517" t="s">
        <v>4757</v>
      </c>
      <c r="W517" s="104">
        <v>46114.388888888891</v>
      </c>
      <c r="X517">
        <v>1414951</v>
      </c>
      <c r="Y517" t="s">
        <v>4761</v>
      </c>
      <c r="Z517" t="s">
        <v>54</v>
      </c>
      <c r="AA517" t="s">
        <v>4731</v>
      </c>
      <c r="AD517" t="s">
        <v>5142</v>
      </c>
      <c r="AF517" t="s">
        <v>1391</v>
      </c>
      <c r="AJ517" t="s">
        <v>4782</v>
      </c>
      <c r="AK517" s="104">
        <v>46113.630555555559</v>
      </c>
      <c r="AL517">
        <v>180660</v>
      </c>
      <c r="AM517" t="s">
        <v>4728</v>
      </c>
      <c r="AN517" t="s">
        <v>13</v>
      </c>
      <c r="AR517" t="s">
        <v>4781</v>
      </c>
      <c r="AT517" t="s">
        <v>1559</v>
      </c>
      <c r="AX517" t="s">
        <v>6290</v>
      </c>
      <c r="AY517" s="104">
        <v>46113.500694444447</v>
      </c>
      <c r="AZ517">
        <v>1113431</v>
      </c>
      <c r="BA517" t="s">
        <v>4728</v>
      </c>
      <c r="BB517" t="s">
        <v>5989</v>
      </c>
      <c r="BF517" t="s">
        <v>5927</v>
      </c>
      <c r="BH517" t="s">
        <v>2373</v>
      </c>
      <c r="BL517" t="s">
        <v>4992</v>
      </c>
      <c r="BM517" s="104">
        <v>46114.470138888886</v>
      </c>
      <c r="BN517">
        <v>947034</v>
      </c>
      <c r="BO517" t="s">
        <v>4761</v>
      </c>
      <c r="BP517" t="s">
        <v>5592</v>
      </c>
      <c r="BT517" t="s">
        <v>5966</v>
      </c>
    </row>
    <row r="518" spans="17:72" x14ac:dyDescent="0.25">
      <c r="Q518" t="s">
        <v>77</v>
      </c>
      <c r="R518" t="s">
        <v>264</v>
      </c>
      <c r="S518" t="s">
        <v>220</v>
      </c>
      <c r="V518" t="s">
        <v>4968</v>
      </c>
      <c r="W518" s="104">
        <v>46114.393750000003</v>
      </c>
      <c r="X518">
        <v>737254</v>
      </c>
      <c r="Y518" t="s">
        <v>4728</v>
      </c>
      <c r="Z518" t="s">
        <v>54</v>
      </c>
      <c r="AA518" t="s">
        <v>4731</v>
      </c>
      <c r="AD518" t="s">
        <v>5143</v>
      </c>
      <c r="AF518" t="s">
        <v>2624</v>
      </c>
      <c r="AJ518" t="s">
        <v>6160</v>
      </c>
      <c r="AK518" s="104">
        <v>46113.631249999999</v>
      </c>
      <c r="AL518">
        <v>257382</v>
      </c>
      <c r="AM518" t="s">
        <v>4761</v>
      </c>
      <c r="AN518" t="s">
        <v>13</v>
      </c>
      <c r="AR518" t="s">
        <v>5934</v>
      </c>
      <c r="AT518" t="s">
        <v>551</v>
      </c>
      <c r="AX518" t="s">
        <v>4783</v>
      </c>
      <c r="AY518" s="104">
        <v>46113.502083333333</v>
      </c>
      <c r="AZ518">
        <v>410458</v>
      </c>
      <c r="BA518" t="s">
        <v>4728</v>
      </c>
      <c r="BB518" t="s">
        <v>5989</v>
      </c>
      <c r="BF518" t="s">
        <v>5931</v>
      </c>
      <c r="BH518" t="s">
        <v>1507</v>
      </c>
      <c r="BL518" t="s">
        <v>5246</v>
      </c>
      <c r="BM518" s="104">
        <v>46114.472222222219</v>
      </c>
      <c r="BN518">
        <v>591737</v>
      </c>
      <c r="BO518" t="s">
        <v>4728</v>
      </c>
      <c r="BP518" t="s">
        <v>5592</v>
      </c>
      <c r="BT518" t="s">
        <v>5948</v>
      </c>
    </row>
    <row r="519" spans="17:72" x14ac:dyDescent="0.25">
      <c r="Q519" t="s">
        <v>250</v>
      </c>
      <c r="V519" t="s">
        <v>5096</v>
      </c>
      <c r="W519" s="104">
        <v>46114.393750000003</v>
      </c>
      <c r="X519">
        <v>109064</v>
      </c>
      <c r="Y519" t="s">
        <v>4728</v>
      </c>
      <c r="Z519" t="s">
        <v>54</v>
      </c>
      <c r="AD519" t="s">
        <v>4781</v>
      </c>
      <c r="AF519" t="s">
        <v>1933</v>
      </c>
      <c r="AG519" t="s">
        <v>2357</v>
      </c>
      <c r="AJ519" t="s">
        <v>5507</v>
      </c>
      <c r="AK519" s="104">
        <v>46113.631249999999</v>
      </c>
      <c r="AL519">
        <v>577708</v>
      </c>
      <c r="AM519" t="s">
        <v>4728</v>
      </c>
      <c r="AN519" t="s">
        <v>42</v>
      </c>
      <c r="AO519" t="s">
        <v>13</v>
      </c>
      <c r="AR519" t="s">
        <v>5671</v>
      </c>
      <c r="AT519" t="s">
        <v>2429</v>
      </c>
      <c r="AX519" t="s">
        <v>7171</v>
      </c>
      <c r="AY519" s="104">
        <v>46113.502083333333</v>
      </c>
      <c r="AZ519">
        <v>520768</v>
      </c>
      <c r="BA519" t="s">
        <v>4728</v>
      </c>
      <c r="BB519" t="s">
        <v>5989</v>
      </c>
      <c r="BF519" t="s">
        <v>5920</v>
      </c>
      <c r="BH519" t="s">
        <v>496</v>
      </c>
      <c r="BI519" t="s">
        <v>264</v>
      </c>
      <c r="BJ519" t="s">
        <v>1688</v>
      </c>
      <c r="BL519" t="s">
        <v>5105</v>
      </c>
      <c r="BM519" s="104">
        <v>46114.473611111112</v>
      </c>
      <c r="BN519">
        <v>1214703</v>
      </c>
      <c r="BO519" t="s">
        <v>4761</v>
      </c>
      <c r="BP519" t="s">
        <v>5592</v>
      </c>
      <c r="BQ519" t="s">
        <v>4731</v>
      </c>
      <c r="BT519" t="s">
        <v>7272</v>
      </c>
    </row>
    <row r="520" spans="17:72" x14ac:dyDescent="0.25">
      <c r="Q520" t="s">
        <v>71</v>
      </c>
      <c r="R520" t="s">
        <v>264</v>
      </c>
      <c r="V520" t="s">
        <v>4831</v>
      </c>
      <c r="W520" s="104">
        <v>46114.394444444442</v>
      </c>
      <c r="X520">
        <v>271421</v>
      </c>
      <c r="Y520" t="s">
        <v>4761</v>
      </c>
      <c r="Z520" t="s">
        <v>54</v>
      </c>
      <c r="AA520" t="s">
        <v>4731</v>
      </c>
      <c r="AD520" t="s">
        <v>5144</v>
      </c>
      <c r="AF520" t="s">
        <v>2419</v>
      </c>
      <c r="AG520" t="s">
        <v>2373</v>
      </c>
      <c r="AJ520" t="s">
        <v>6170</v>
      </c>
      <c r="AK520" s="104">
        <v>46113.631249999999</v>
      </c>
      <c r="AL520">
        <v>414561</v>
      </c>
      <c r="AM520" t="s">
        <v>4728</v>
      </c>
      <c r="AN520" t="s">
        <v>42</v>
      </c>
      <c r="AO520" t="s">
        <v>13</v>
      </c>
      <c r="AR520" t="s">
        <v>6040</v>
      </c>
      <c r="AT520" t="s">
        <v>1985</v>
      </c>
      <c r="AX520" t="s">
        <v>7172</v>
      </c>
      <c r="AY520" s="104">
        <v>46113.502083333333</v>
      </c>
      <c r="AZ520">
        <v>1204475</v>
      </c>
      <c r="BA520" t="s">
        <v>4761</v>
      </c>
      <c r="BB520" t="s">
        <v>5989</v>
      </c>
      <c r="BF520" t="s">
        <v>5934</v>
      </c>
      <c r="BH520" t="s">
        <v>1732</v>
      </c>
      <c r="BI520" t="s">
        <v>264</v>
      </c>
      <c r="BJ520" t="s">
        <v>211</v>
      </c>
      <c r="BL520" t="s">
        <v>5061</v>
      </c>
      <c r="BM520" s="104">
        <v>46114.475694444445</v>
      </c>
      <c r="BN520">
        <v>1633393</v>
      </c>
      <c r="BO520" t="s">
        <v>4761</v>
      </c>
      <c r="BP520" t="s">
        <v>5592</v>
      </c>
      <c r="BQ520" t="s">
        <v>4731</v>
      </c>
      <c r="BT520" t="s">
        <v>7275</v>
      </c>
    </row>
    <row r="521" spans="17:72" x14ac:dyDescent="0.25">
      <c r="Q521" t="s">
        <v>250</v>
      </c>
      <c r="R521" t="s">
        <v>264</v>
      </c>
      <c r="S521" t="s">
        <v>1688</v>
      </c>
      <c r="V521" t="s">
        <v>4831</v>
      </c>
      <c r="W521" s="104">
        <v>46114.397916666669</v>
      </c>
      <c r="X521">
        <v>946839</v>
      </c>
      <c r="Y521" t="s">
        <v>4728</v>
      </c>
      <c r="Z521" t="s">
        <v>54</v>
      </c>
      <c r="AA521" t="s">
        <v>4731</v>
      </c>
      <c r="AD521" t="s">
        <v>5145</v>
      </c>
      <c r="AF521" t="s">
        <v>798</v>
      </c>
      <c r="AG521" t="s">
        <v>1124</v>
      </c>
      <c r="AJ521" t="s">
        <v>6171</v>
      </c>
      <c r="AK521" s="104">
        <v>46113.631249999999</v>
      </c>
      <c r="AL521">
        <v>141793</v>
      </c>
      <c r="AM521" t="s">
        <v>4728</v>
      </c>
      <c r="AN521" t="s">
        <v>42</v>
      </c>
      <c r="AO521" t="s">
        <v>13</v>
      </c>
      <c r="AR521" t="s">
        <v>5919</v>
      </c>
      <c r="AT521" t="s">
        <v>2383</v>
      </c>
      <c r="AU521" t="s">
        <v>264</v>
      </c>
      <c r="AV521" t="s">
        <v>1891</v>
      </c>
      <c r="AX521" t="s">
        <v>5148</v>
      </c>
      <c r="AY521" s="104">
        <v>46113.502083333333</v>
      </c>
      <c r="AZ521">
        <v>2163502</v>
      </c>
      <c r="BA521" t="s">
        <v>4728</v>
      </c>
      <c r="BB521" t="s">
        <v>5989</v>
      </c>
      <c r="BC521" t="s">
        <v>4731</v>
      </c>
      <c r="BF521" t="s">
        <v>6309</v>
      </c>
      <c r="BH521" t="s">
        <v>214</v>
      </c>
      <c r="BI521" t="s">
        <v>264</v>
      </c>
      <c r="BJ521" t="s">
        <v>1688</v>
      </c>
      <c r="BL521" t="s">
        <v>6279</v>
      </c>
      <c r="BM521" s="104">
        <v>46114.478472222225</v>
      </c>
      <c r="BN521">
        <v>1276327</v>
      </c>
      <c r="BO521" t="s">
        <v>4728</v>
      </c>
      <c r="BP521" t="s">
        <v>5592</v>
      </c>
      <c r="BQ521" t="s">
        <v>4731</v>
      </c>
      <c r="BT521" t="s">
        <v>8144</v>
      </c>
    </row>
    <row r="522" spans="17:72" x14ac:dyDescent="0.25">
      <c r="Q522" t="s">
        <v>77</v>
      </c>
      <c r="V522" t="s">
        <v>4833</v>
      </c>
      <c r="W522" s="104">
        <v>46114.397916666669</v>
      </c>
      <c r="X522">
        <v>249740</v>
      </c>
      <c r="Y522" t="s">
        <v>4728</v>
      </c>
      <c r="Z522" t="s">
        <v>54</v>
      </c>
      <c r="AD522" t="s">
        <v>4734</v>
      </c>
      <c r="AF522" t="s">
        <v>2321</v>
      </c>
      <c r="AG522" t="s">
        <v>1894</v>
      </c>
      <c r="AJ522" t="s">
        <v>4944</v>
      </c>
      <c r="AK522" s="104">
        <v>46113.631944444445</v>
      </c>
      <c r="AL522">
        <v>352351</v>
      </c>
      <c r="AM522" t="s">
        <v>4728</v>
      </c>
      <c r="AN522" t="s">
        <v>42</v>
      </c>
      <c r="AO522" t="s">
        <v>13</v>
      </c>
      <c r="AR522" t="s">
        <v>6172</v>
      </c>
      <c r="AT522" t="s">
        <v>72</v>
      </c>
      <c r="AX522" t="s">
        <v>4859</v>
      </c>
      <c r="AY522" s="104">
        <v>46113.502083333333</v>
      </c>
      <c r="AZ522">
        <v>622188</v>
      </c>
      <c r="BA522" t="s">
        <v>4728</v>
      </c>
      <c r="BB522" t="s">
        <v>5989</v>
      </c>
      <c r="BF522" t="s">
        <v>5958</v>
      </c>
      <c r="BH522" t="s">
        <v>496</v>
      </c>
      <c r="BL522" t="s">
        <v>5246</v>
      </c>
      <c r="BM522" s="104">
        <v>46114.478472222225</v>
      </c>
      <c r="BN522">
        <v>771057</v>
      </c>
      <c r="BO522" t="s">
        <v>4728</v>
      </c>
      <c r="BP522" t="s">
        <v>5592</v>
      </c>
      <c r="BT522" t="s">
        <v>7189</v>
      </c>
    </row>
    <row r="523" spans="17:72" x14ac:dyDescent="0.25">
      <c r="Q523" t="s">
        <v>205</v>
      </c>
      <c r="R523" t="s">
        <v>1132</v>
      </c>
      <c r="S523" t="s">
        <v>220</v>
      </c>
      <c r="V523" t="s">
        <v>5146</v>
      </c>
      <c r="W523" s="104">
        <v>46114.399305555555</v>
      </c>
      <c r="X523">
        <v>488540</v>
      </c>
      <c r="Y523" t="s">
        <v>4761</v>
      </c>
      <c r="Z523" t="s">
        <v>54</v>
      </c>
      <c r="AA523" t="s">
        <v>4731</v>
      </c>
      <c r="AD523" t="s">
        <v>4767</v>
      </c>
      <c r="AF523" t="s">
        <v>214</v>
      </c>
      <c r="AG523" t="s">
        <v>683</v>
      </c>
      <c r="AJ523" t="s">
        <v>4766</v>
      </c>
      <c r="AK523" s="104">
        <v>46113.631944444445</v>
      </c>
      <c r="AL523">
        <v>231841</v>
      </c>
      <c r="AM523" t="s">
        <v>4728</v>
      </c>
      <c r="AN523" t="s">
        <v>13</v>
      </c>
      <c r="AO523" t="s">
        <v>4731</v>
      </c>
      <c r="AR523" t="s">
        <v>6173</v>
      </c>
      <c r="AT523" t="s">
        <v>1134</v>
      </c>
      <c r="AX523" t="s">
        <v>5199</v>
      </c>
      <c r="AY523" s="104">
        <v>46113.50277777778</v>
      </c>
      <c r="AZ523">
        <v>3114069</v>
      </c>
      <c r="BA523" t="s">
        <v>4761</v>
      </c>
      <c r="BB523" t="s">
        <v>5989</v>
      </c>
      <c r="BF523" t="s">
        <v>5966</v>
      </c>
      <c r="BH523" t="s">
        <v>250</v>
      </c>
      <c r="BL523" t="s">
        <v>4946</v>
      </c>
      <c r="BM523" s="104">
        <v>46114.478472222225</v>
      </c>
      <c r="BN523">
        <v>129693</v>
      </c>
      <c r="BO523" t="s">
        <v>4728</v>
      </c>
      <c r="BP523" t="s">
        <v>5592</v>
      </c>
      <c r="BT523" t="s">
        <v>5966</v>
      </c>
    </row>
    <row r="524" spans="17:72" x14ac:dyDescent="0.25">
      <c r="Q524" t="s">
        <v>71</v>
      </c>
      <c r="V524" t="s">
        <v>5147</v>
      </c>
      <c r="W524" s="104">
        <v>46114.400000000001</v>
      </c>
      <c r="X524">
        <v>253864</v>
      </c>
      <c r="Y524" t="s">
        <v>4728</v>
      </c>
      <c r="Z524" t="s">
        <v>54</v>
      </c>
      <c r="AD524" t="s">
        <v>4739</v>
      </c>
      <c r="AF524" t="s">
        <v>2561</v>
      </c>
      <c r="AJ524" t="s">
        <v>4877</v>
      </c>
      <c r="AK524" s="104">
        <v>46113.632638888892</v>
      </c>
      <c r="AL524">
        <v>169614</v>
      </c>
      <c r="AM524" t="s">
        <v>4728</v>
      </c>
      <c r="AN524" t="s">
        <v>13</v>
      </c>
      <c r="AR524" t="s">
        <v>5918</v>
      </c>
      <c r="AT524" t="s">
        <v>2559</v>
      </c>
      <c r="AX524" t="s">
        <v>5086</v>
      </c>
      <c r="AY524" s="104">
        <v>46113.50277777778</v>
      </c>
      <c r="AZ524">
        <v>300416</v>
      </c>
      <c r="BA524" t="s">
        <v>4728</v>
      </c>
      <c r="BB524" t="s">
        <v>5989</v>
      </c>
      <c r="BF524" t="s">
        <v>5931</v>
      </c>
      <c r="BH524" t="s">
        <v>1732</v>
      </c>
      <c r="BL524" t="s">
        <v>4908</v>
      </c>
      <c r="BM524" s="104">
        <v>46114.478472222225</v>
      </c>
      <c r="BN524">
        <v>361660</v>
      </c>
      <c r="BO524" t="s">
        <v>4761</v>
      </c>
      <c r="BP524" t="s">
        <v>5592</v>
      </c>
      <c r="BT524" t="s">
        <v>5942</v>
      </c>
    </row>
    <row r="525" spans="17:72" x14ac:dyDescent="0.25">
      <c r="Q525" t="s">
        <v>79</v>
      </c>
      <c r="V525" t="s">
        <v>4784</v>
      </c>
      <c r="W525" s="104">
        <v>46114.402777777781</v>
      </c>
      <c r="X525">
        <v>636433</v>
      </c>
      <c r="Y525" t="s">
        <v>4728</v>
      </c>
      <c r="Z525" t="s">
        <v>54</v>
      </c>
      <c r="AD525" t="s">
        <v>4736</v>
      </c>
      <c r="AF525" t="s">
        <v>1933</v>
      </c>
      <c r="AG525" t="s">
        <v>2429</v>
      </c>
      <c r="AJ525" t="s">
        <v>5018</v>
      </c>
      <c r="AK525" s="104">
        <v>46113.632638888892</v>
      </c>
      <c r="AL525">
        <v>344461</v>
      </c>
      <c r="AM525" t="s">
        <v>4728</v>
      </c>
      <c r="AN525" t="s">
        <v>42</v>
      </c>
      <c r="AO525" t="s">
        <v>13</v>
      </c>
      <c r="AR525" t="s">
        <v>4781</v>
      </c>
      <c r="AT525" t="s">
        <v>1124</v>
      </c>
      <c r="AX525" t="s">
        <v>6976</v>
      </c>
      <c r="AY525" s="104">
        <v>46113.50277777778</v>
      </c>
      <c r="AZ525">
        <v>478486</v>
      </c>
      <c r="BA525" t="s">
        <v>4761</v>
      </c>
      <c r="BB525" t="s">
        <v>5989</v>
      </c>
      <c r="BF525" t="s">
        <v>5918</v>
      </c>
      <c r="BH525" t="s">
        <v>1507</v>
      </c>
      <c r="BL525" t="s">
        <v>6993</v>
      </c>
      <c r="BM525" s="104">
        <v>46114.478472222225</v>
      </c>
      <c r="BN525">
        <v>162145</v>
      </c>
      <c r="BO525" t="s">
        <v>4761</v>
      </c>
      <c r="BP525" t="s">
        <v>5592</v>
      </c>
      <c r="BT525" t="s">
        <v>5942</v>
      </c>
    </row>
    <row r="526" spans="17:72" x14ac:dyDescent="0.25">
      <c r="Q526" t="s">
        <v>81</v>
      </c>
      <c r="R526" t="s">
        <v>264</v>
      </c>
      <c r="S526" t="s">
        <v>1132</v>
      </c>
      <c r="V526" t="s">
        <v>5148</v>
      </c>
      <c r="W526" s="104">
        <v>46114.402777777781</v>
      </c>
      <c r="X526">
        <v>2200868</v>
      </c>
      <c r="Y526" t="s">
        <v>4761</v>
      </c>
      <c r="Z526" t="s">
        <v>54</v>
      </c>
      <c r="AA526" t="s">
        <v>4731</v>
      </c>
      <c r="AD526" t="s">
        <v>5149</v>
      </c>
      <c r="AF526" t="s">
        <v>250</v>
      </c>
      <c r="AJ526" t="s">
        <v>6174</v>
      </c>
      <c r="AK526" s="104">
        <v>46113.632638888892</v>
      </c>
      <c r="AL526">
        <v>127896</v>
      </c>
      <c r="AM526" t="s">
        <v>4728</v>
      </c>
      <c r="AN526" t="s">
        <v>13</v>
      </c>
      <c r="AR526" t="s">
        <v>5942</v>
      </c>
      <c r="AT526" t="s">
        <v>1385</v>
      </c>
      <c r="AX526" t="s">
        <v>4757</v>
      </c>
      <c r="AY526" s="104">
        <v>46113.50277777778</v>
      </c>
      <c r="AZ526">
        <v>678440</v>
      </c>
      <c r="BA526" t="s">
        <v>4761</v>
      </c>
      <c r="BB526" t="s">
        <v>5989</v>
      </c>
      <c r="BF526" t="s">
        <v>5966</v>
      </c>
      <c r="BH526" t="s">
        <v>241</v>
      </c>
      <c r="BI526" t="s">
        <v>264</v>
      </c>
      <c r="BL526" t="s">
        <v>7394</v>
      </c>
      <c r="BM526" s="104">
        <v>46114.479166666664</v>
      </c>
      <c r="BN526">
        <v>678612</v>
      </c>
      <c r="BO526" t="s">
        <v>4728</v>
      </c>
      <c r="BP526" t="s">
        <v>5592</v>
      </c>
      <c r="BQ526" t="s">
        <v>4731</v>
      </c>
      <c r="BT526" t="s">
        <v>6411</v>
      </c>
    </row>
    <row r="527" spans="17:72" x14ac:dyDescent="0.25">
      <c r="Q527" t="s">
        <v>77</v>
      </c>
      <c r="V527" t="s">
        <v>5150</v>
      </c>
      <c r="W527" s="104">
        <v>46114.40347222222</v>
      </c>
      <c r="X527">
        <v>55836</v>
      </c>
      <c r="Y527" t="s">
        <v>4728</v>
      </c>
      <c r="Z527" t="s">
        <v>54</v>
      </c>
      <c r="AD527" t="s">
        <v>4756</v>
      </c>
      <c r="AF527" t="s">
        <v>1132</v>
      </c>
      <c r="AJ527" t="s">
        <v>4819</v>
      </c>
      <c r="AK527" s="104">
        <v>46113.633333333331</v>
      </c>
      <c r="AL527">
        <v>1379994</v>
      </c>
      <c r="AM527" t="s">
        <v>4728</v>
      </c>
      <c r="AN527" t="s">
        <v>13</v>
      </c>
      <c r="AR527" t="s">
        <v>5918</v>
      </c>
      <c r="AT527" t="s">
        <v>223</v>
      </c>
      <c r="AX527" t="s">
        <v>7173</v>
      </c>
      <c r="AY527" s="104">
        <v>46113.503472222219</v>
      </c>
      <c r="AZ527">
        <v>794308</v>
      </c>
      <c r="BA527" t="s">
        <v>4761</v>
      </c>
      <c r="BB527" t="s">
        <v>5989</v>
      </c>
      <c r="BF527" t="s">
        <v>5942</v>
      </c>
      <c r="BH527" t="s">
        <v>214</v>
      </c>
      <c r="BL527" t="s">
        <v>4949</v>
      </c>
      <c r="BM527" s="104">
        <v>46114.479861111111</v>
      </c>
      <c r="BN527">
        <v>797176</v>
      </c>
      <c r="BO527" t="s">
        <v>4728</v>
      </c>
      <c r="BP527" t="s">
        <v>5592</v>
      </c>
      <c r="BT527" t="s">
        <v>5948</v>
      </c>
    </row>
    <row r="528" spans="17:72" x14ac:dyDescent="0.25">
      <c r="Q528" t="s">
        <v>71</v>
      </c>
      <c r="R528" t="s">
        <v>264</v>
      </c>
      <c r="S528" t="s">
        <v>1688</v>
      </c>
      <c r="V528" t="s">
        <v>5150</v>
      </c>
      <c r="W528" s="104">
        <v>46114.404166666667</v>
      </c>
      <c r="X528">
        <v>816436</v>
      </c>
      <c r="Y528" t="s">
        <v>4761</v>
      </c>
      <c r="Z528" t="s">
        <v>54</v>
      </c>
      <c r="AA528" t="s">
        <v>4731</v>
      </c>
      <c r="AD528" t="s">
        <v>5151</v>
      </c>
      <c r="AF528" t="s">
        <v>798</v>
      </c>
      <c r="AG528" t="s">
        <v>637</v>
      </c>
      <c r="AJ528" t="s">
        <v>6171</v>
      </c>
      <c r="AK528" s="104">
        <v>46113.633333333331</v>
      </c>
      <c r="AL528">
        <v>104011</v>
      </c>
      <c r="AM528" t="s">
        <v>4728</v>
      </c>
      <c r="AN528" t="s">
        <v>42</v>
      </c>
      <c r="AO528" t="s">
        <v>13</v>
      </c>
      <c r="AR528" t="s">
        <v>4941</v>
      </c>
      <c r="AT528" t="s">
        <v>1379</v>
      </c>
      <c r="AX528" t="s">
        <v>5251</v>
      </c>
      <c r="AY528" s="104">
        <v>46113.504166666666</v>
      </c>
      <c r="AZ528">
        <v>1779461</v>
      </c>
      <c r="BA528" t="s">
        <v>4728</v>
      </c>
      <c r="BB528" t="s">
        <v>5989</v>
      </c>
      <c r="BF528" t="s">
        <v>5918</v>
      </c>
      <c r="BH528" t="s">
        <v>1732</v>
      </c>
      <c r="BL528" t="s">
        <v>6993</v>
      </c>
      <c r="BM528" s="104">
        <v>46114.48333333333</v>
      </c>
      <c r="BN528">
        <v>505980</v>
      </c>
      <c r="BO528" t="s">
        <v>4728</v>
      </c>
      <c r="BP528" t="s">
        <v>5592</v>
      </c>
      <c r="BT528" t="s">
        <v>5920</v>
      </c>
    </row>
    <row r="529" spans="17:72" x14ac:dyDescent="0.25">
      <c r="Q529" t="s">
        <v>214</v>
      </c>
      <c r="V529" t="s">
        <v>5152</v>
      </c>
      <c r="W529" s="104">
        <v>46114.404166666667</v>
      </c>
      <c r="X529">
        <v>435196</v>
      </c>
      <c r="Y529" t="s">
        <v>4728</v>
      </c>
      <c r="Z529" t="s">
        <v>54</v>
      </c>
      <c r="AD529" t="s">
        <v>4739</v>
      </c>
      <c r="AF529" t="s">
        <v>76</v>
      </c>
      <c r="AJ529" t="s">
        <v>5820</v>
      </c>
      <c r="AK529" s="104">
        <v>46113.634722222225</v>
      </c>
      <c r="AL529">
        <v>229345</v>
      </c>
      <c r="AM529" t="s">
        <v>4728</v>
      </c>
      <c r="AN529" t="s">
        <v>13</v>
      </c>
      <c r="AR529" t="s">
        <v>5925</v>
      </c>
      <c r="AT529" t="s">
        <v>220</v>
      </c>
      <c r="AX529" t="s">
        <v>4818</v>
      </c>
      <c r="AY529" s="104">
        <v>46113.504166666666</v>
      </c>
      <c r="AZ529">
        <v>170044</v>
      </c>
      <c r="BA529" t="s">
        <v>4728</v>
      </c>
      <c r="BB529" t="s">
        <v>5989</v>
      </c>
      <c r="BF529" t="s">
        <v>5942</v>
      </c>
      <c r="BH529" t="s">
        <v>2600</v>
      </c>
      <c r="BL529" t="s">
        <v>4801</v>
      </c>
      <c r="BM529" s="104">
        <v>46114.484027777777</v>
      </c>
      <c r="BN529">
        <v>261639</v>
      </c>
      <c r="BO529" t="s">
        <v>4728</v>
      </c>
      <c r="BP529" t="s">
        <v>5592</v>
      </c>
      <c r="BT529" t="s">
        <v>5950</v>
      </c>
    </row>
    <row r="530" spans="17:72" x14ac:dyDescent="0.25">
      <c r="Q530" t="s">
        <v>77</v>
      </c>
      <c r="R530" t="s">
        <v>264</v>
      </c>
      <c r="S530" t="s">
        <v>1688</v>
      </c>
      <c r="V530" t="s">
        <v>5153</v>
      </c>
      <c r="W530" s="104">
        <v>46114.404166666667</v>
      </c>
      <c r="X530">
        <v>1115733</v>
      </c>
      <c r="Y530" t="s">
        <v>4728</v>
      </c>
      <c r="Z530" t="s">
        <v>54</v>
      </c>
      <c r="AA530" t="s">
        <v>4731</v>
      </c>
      <c r="AD530" t="s">
        <v>5154</v>
      </c>
      <c r="AF530" t="s">
        <v>1012</v>
      </c>
      <c r="AG530" t="s">
        <v>1220</v>
      </c>
      <c r="AH530" t="s">
        <v>220</v>
      </c>
      <c r="AJ530" t="s">
        <v>5494</v>
      </c>
      <c r="AK530" s="104">
        <v>46113.634722222225</v>
      </c>
      <c r="AL530">
        <v>2903128</v>
      </c>
      <c r="AM530" t="s">
        <v>4728</v>
      </c>
      <c r="AN530" t="s">
        <v>42</v>
      </c>
      <c r="AO530" t="s">
        <v>13</v>
      </c>
      <c r="AP530" t="s">
        <v>4731</v>
      </c>
      <c r="AR530" t="s">
        <v>6175</v>
      </c>
      <c r="AT530" t="s">
        <v>1048</v>
      </c>
      <c r="AX530" t="s">
        <v>4865</v>
      </c>
      <c r="AY530" s="104">
        <v>46113.504166666666</v>
      </c>
      <c r="AZ530">
        <v>483793</v>
      </c>
      <c r="BA530" t="s">
        <v>4728</v>
      </c>
      <c r="BB530" t="s">
        <v>5989</v>
      </c>
      <c r="BF530" t="s">
        <v>5918</v>
      </c>
      <c r="BH530" t="s">
        <v>1507</v>
      </c>
      <c r="BL530" t="s">
        <v>4776</v>
      </c>
      <c r="BM530" s="104">
        <v>46114.486805555556</v>
      </c>
      <c r="BN530">
        <v>487050</v>
      </c>
      <c r="BO530" t="s">
        <v>4728</v>
      </c>
      <c r="BP530" t="s">
        <v>5592</v>
      </c>
      <c r="BT530" t="s">
        <v>5931</v>
      </c>
    </row>
    <row r="531" spans="17:72" x14ac:dyDescent="0.25">
      <c r="Q531" t="s">
        <v>81</v>
      </c>
      <c r="V531" t="s">
        <v>5155</v>
      </c>
      <c r="W531" s="104">
        <v>46114.40625</v>
      </c>
      <c r="X531">
        <v>417740</v>
      </c>
      <c r="Y531" t="s">
        <v>4728</v>
      </c>
      <c r="Z531" t="s">
        <v>54</v>
      </c>
      <c r="AD531" t="s">
        <v>4739</v>
      </c>
      <c r="AF531" t="s">
        <v>378</v>
      </c>
      <c r="AG531" t="s">
        <v>2429</v>
      </c>
      <c r="AJ531" t="s">
        <v>6171</v>
      </c>
      <c r="AK531" s="104">
        <v>46113.635416666664</v>
      </c>
      <c r="AL531">
        <v>406027</v>
      </c>
      <c r="AM531" t="s">
        <v>4728</v>
      </c>
      <c r="AN531" t="s">
        <v>42</v>
      </c>
      <c r="AO531" t="s">
        <v>13</v>
      </c>
      <c r="AR531" t="s">
        <v>5933</v>
      </c>
      <c r="AT531" t="s">
        <v>1941</v>
      </c>
      <c r="AU531" t="s">
        <v>1688</v>
      </c>
      <c r="AX531" t="s">
        <v>4776</v>
      </c>
      <c r="AY531" s="104">
        <v>46113.504166666666</v>
      </c>
      <c r="AZ531">
        <v>387556</v>
      </c>
      <c r="BA531" t="s">
        <v>4728</v>
      </c>
      <c r="BB531" t="s">
        <v>5989</v>
      </c>
      <c r="BC531" t="s">
        <v>4731</v>
      </c>
      <c r="BF531" t="s">
        <v>5942</v>
      </c>
      <c r="BH531" t="s">
        <v>235</v>
      </c>
      <c r="BL531" t="s">
        <v>5253</v>
      </c>
      <c r="BM531" s="104">
        <v>46114.487500000003</v>
      </c>
      <c r="BN531">
        <v>500437</v>
      </c>
      <c r="BO531" t="s">
        <v>4728</v>
      </c>
      <c r="BP531" t="s">
        <v>5592</v>
      </c>
      <c r="BT531" t="s">
        <v>5931</v>
      </c>
    </row>
    <row r="532" spans="17:72" x14ac:dyDescent="0.25">
      <c r="Q532" t="s">
        <v>71</v>
      </c>
      <c r="V532" t="s">
        <v>5156</v>
      </c>
      <c r="W532" s="104">
        <v>46114.406944444447</v>
      </c>
      <c r="X532">
        <v>293137</v>
      </c>
      <c r="Y532" t="s">
        <v>4728</v>
      </c>
      <c r="Z532" t="s">
        <v>54</v>
      </c>
      <c r="AD532" t="s">
        <v>4781</v>
      </c>
      <c r="AF532" t="s">
        <v>5951</v>
      </c>
      <c r="AG532" t="s">
        <v>229</v>
      </c>
      <c r="AH532" t="s">
        <v>264</v>
      </c>
      <c r="AJ532" t="s">
        <v>5136</v>
      </c>
      <c r="AK532" s="104">
        <v>46113.635416666664</v>
      </c>
      <c r="AL532">
        <v>6066432</v>
      </c>
      <c r="AM532" t="s">
        <v>4761</v>
      </c>
      <c r="AN532" t="s">
        <v>4787</v>
      </c>
      <c r="AO532" t="s">
        <v>13</v>
      </c>
      <c r="AP532" t="s">
        <v>4731</v>
      </c>
      <c r="AR532" t="s">
        <v>6176</v>
      </c>
      <c r="AT532" t="s">
        <v>308</v>
      </c>
      <c r="AX532" t="s">
        <v>4853</v>
      </c>
      <c r="AY532" s="104">
        <v>46113.504861111112</v>
      </c>
      <c r="AZ532">
        <v>971517</v>
      </c>
      <c r="BA532" t="s">
        <v>4728</v>
      </c>
      <c r="BB532" t="s">
        <v>5989</v>
      </c>
      <c r="BF532" t="s">
        <v>5918</v>
      </c>
      <c r="BH532" t="s">
        <v>205</v>
      </c>
      <c r="BI532" t="s">
        <v>2197</v>
      </c>
      <c r="BL532" t="s">
        <v>5079</v>
      </c>
      <c r="BM532" s="104">
        <v>46114.487500000003</v>
      </c>
      <c r="BN532">
        <v>1538131</v>
      </c>
      <c r="BO532" t="s">
        <v>4728</v>
      </c>
      <c r="BP532" t="s">
        <v>5592</v>
      </c>
      <c r="BQ532" t="s">
        <v>4731</v>
      </c>
      <c r="BT532" t="s">
        <v>7278</v>
      </c>
    </row>
    <row r="533" spans="17:72" x14ac:dyDescent="0.25">
      <c r="Q533" t="s">
        <v>72</v>
      </c>
      <c r="R533" t="s">
        <v>1706</v>
      </c>
      <c r="V533" t="s">
        <v>5157</v>
      </c>
      <c r="W533" s="104">
        <v>46114.407638888886</v>
      </c>
      <c r="X533">
        <v>462283</v>
      </c>
      <c r="Y533" t="s">
        <v>4728</v>
      </c>
      <c r="Z533" t="s">
        <v>54</v>
      </c>
      <c r="AA533" t="s">
        <v>13</v>
      </c>
      <c r="AD533" t="s">
        <v>5104</v>
      </c>
      <c r="AF533" t="s">
        <v>800</v>
      </c>
      <c r="AG533" t="s">
        <v>2357</v>
      </c>
      <c r="AH533" t="s">
        <v>496</v>
      </c>
      <c r="AJ533" t="s">
        <v>5089</v>
      </c>
      <c r="AK533" s="104">
        <v>46113.635416666664</v>
      </c>
      <c r="AL533">
        <v>534345</v>
      </c>
      <c r="AM533" t="s">
        <v>4728</v>
      </c>
      <c r="AN533" t="s">
        <v>42</v>
      </c>
      <c r="AO533" t="s">
        <v>13</v>
      </c>
      <c r="AR533" t="s">
        <v>6177</v>
      </c>
      <c r="AT533" t="s">
        <v>1078</v>
      </c>
      <c r="AX533" t="s">
        <v>7174</v>
      </c>
      <c r="AY533" s="104">
        <v>46113.505555555559</v>
      </c>
      <c r="AZ533">
        <v>319908</v>
      </c>
      <c r="BA533" t="s">
        <v>4728</v>
      </c>
      <c r="BB533" t="s">
        <v>5989</v>
      </c>
      <c r="BF533" t="s">
        <v>5942</v>
      </c>
      <c r="BH533" t="s">
        <v>496</v>
      </c>
      <c r="BL533" t="s">
        <v>6729</v>
      </c>
      <c r="BM533" s="104">
        <v>46114.489583333336</v>
      </c>
      <c r="BN533">
        <v>462850</v>
      </c>
      <c r="BO533" t="s">
        <v>4728</v>
      </c>
      <c r="BP533" t="s">
        <v>5592</v>
      </c>
      <c r="BT533" t="s">
        <v>5924</v>
      </c>
    </row>
    <row r="534" spans="17:72" x14ac:dyDescent="0.25">
      <c r="Q534" t="s">
        <v>250</v>
      </c>
      <c r="R534" t="s">
        <v>264</v>
      </c>
      <c r="S534" t="s">
        <v>1132</v>
      </c>
      <c r="V534" t="s">
        <v>4757</v>
      </c>
      <c r="W534" s="104">
        <v>46114.407638888886</v>
      </c>
      <c r="X534">
        <v>1947252</v>
      </c>
      <c r="Y534" t="s">
        <v>4728</v>
      </c>
      <c r="Z534" t="s">
        <v>54</v>
      </c>
      <c r="AA534" t="s">
        <v>4731</v>
      </c>
      <c r="AD534" t="s">
        <v>5158</v>
      </c>
      <c r="AF534" t="s">
        <v>1517</v>
      </c>
      <c r="AG534" t="s">
        <v>308</v>
      </c>
      <c r="AJ534" t="s">
        <v>5887</v>
      </c>
      <c r="AK534" s="104">
        <v>46113.635416666664</v>
      </c>
      <c r="AL534">
        <v>2247643</v>
      </c>
      <c r="AM534" t="s">
        <v>4728</v>
      </c>
      <c r="AN534" t="s">
        <v>4790</v>
      </c>
      <c r="AO534" t="s">
        <v>13</v>
      </c>
      <c r="AR534" t="s">
        <v>5919</v>
      </c>
      <c r="AT534" t="s">
        <v>836</v>
      </c>
      <c r="AX534" t="s">
        <v>4838</v>
      </c>
      <c r="AY534" s="104">
        <v>46113.505555555559</v>
      </c>
      <c r="AZ534">
        <v>323283</v>
      </c>
      <c r="BA534" t="s">
        <v>4728</v>
      </c>
      <c r="BB534" t="s">
        <v>5989</v>
      </c>
      <c r="BF534" t="s">
        <v>5920</v>
      </c>
      <c r="BH534" t="s">
        <v>1732</v>
      </c>
      <c r="BI534" t="s">
        <v>1688</v>
      </c>
      <c r="BL534" t="s">
        <v>5001</v>
      </c>
      <c r="BM534" s="104">
        <v>46114.490972222222</v>
      </c>
      <c r="BN534">
        <v>393696</v>
      </c>
      <c r="BO534" t="s">
        <v>4728</v>
      </c>
      <c r="BP534" t="s">
        <v>5592</v>
      </c>
      <c r="BQ534" t="s">
        <v>4731</v>
      </c>
      <c r="BT534" t="s">
        <v>7278</v>
      </c>
    </row>
    <row r="535" spans="17:72" x14ac:dyDescent="0.25">
      <c r="Q535" t="s">
        <v>1345</v>
      </c>
      <c r="R535" t="s">
        <v>644</v>
      </c>
      <c r="S535" t="s">
        <v>202</v>
      </c>
      <c r="V535" t="s">
        <v>5159</v>
      </c>
      <c r="W535" s="104">
        <v>46114.408333333333</v>
      </c>
      <c r="X535">
        <v>264481</v>
      </c>
      <c r="Y535" t="s">
        <v>4728</v>
      </c>
      <c r="Z535" t="s">
        <v>42</v>
      </c>
      <c r="AA535" t="s">
        <v>54</v>
      </c>
      <c r="AD535" t="s">
        <v>5160</v>
      </c>
      <c r="AF535" t="s">
        <v>378</v>
      </c>
      <c r="AG535" t="s">
        <v>637</v>
      </c>
      <c r="AJ535" t="s">
        <v>6178</v>
      </c>
      <c r="AK535" s="104">
        <v>46113.636111111111</v>
      </c>
      <c r="AL535">
        <v>626623</v>
      </c>
      <c r="AM535" t="s">
        <v>4728</v>
      </c>
      <c r="AN535" t="s">
        <v>42</v>
      </c>
      <c r="AO535" t="s">
        <v>13</v>
      </c>
      <c r="AR535" t="s">
        <v>5832</v>
      </c>
      <c r="AT535" t="s">
        <v>2403</v>
      </c>
      <c r="AX535" t="s">
        <v>5334</v>
      </c>
      <c r="AY535" s="104">
        <v>46113.505555555559</v>
      </c>
      <c r="AZ535">
        <v>395647</v>
      </c>
      <c r="BA535" t="s">
        <v>4728</v>
      </c>
      <c r="BB535" t="s">
        <v>5989</v>
      </c>
      <c r="BF535" t="s">
        <v>5931</v>
      </c>
      <c r="BH535" t="s">
        <v>250</v>
      </c>
      <c r="BL535" t="s">
        <v>4908</v>
      </c>
      <c r="BM535" s="104">
        <v>46114.490972222222</v>
      </c>
      <c r="BN535">
        <v>221656</v>
      </c>
      <c r="BO535" t="s">
        <v>4728</v>
      </c>
      <c r="BP535" t="s">
        <v>5592</v>
      </c>
      <c r="BT535" t="s">
        <v>5966</v>
      </c>
    </row>
    <row r="536" spans="17:72" x14ac:dyDescent="0.25">
      <c r="Q536" t="s">
        <v>73</v>
      </c>
      <c r="V536" t="s">
        <v>4775</v>
      </c>
      <c r="W536" s="104">
        <v>46114.409722222219</v>
      </c>
      <c r="X536">
        <v>66057</v>
      </c>
      <c r="Y536" t="s">
        <v>4728</v>
      </c>
      <c r="Z536" t="s">
        <v>54</v>
      </c>
      <c r="AD536" t="s">
        <v>4739</v>
      </c>
      <c r="AF536" t="s">
        <v>241</v>
      </c>
      <c r="AJ536" t="s">
        <v>5421</v>
      </c>
      <c r="AK536" s="104">
        <v>46113.636111111111</v>
      </c>
      <c r="AL536">
        <v>424141</v>
      </c>
      <c r="AM536" t="s">
        <v>4728</v>
      </c>
      <c r="AN536" t="s">
        <v>13</v>
      </c>
      <c r="AR536" t="s">
        <v>5931</v>
      </c>
      <c r="AT536" t="s">
        <v>414</v>
      </c>
      <c r="AX536" t="s">
        <v>5134</v>
      </c>
      <c r="AY536" s="104">
        <v>46113.506249999999</v>
      </c>
      <c r="AZ536">
        <v>283601</v>
      </c>
      <c r="BA536" t="s">
        <v>4728</v>
      </c>
      <c r="BB536" t="s">
        <v>5989</v>
      </c>
      <c r="BF536" t="s">
        <v>5920</v>
      </c>
      <c r="BH536" t="s">
        <v>1284</v>
      </c>
      <c r="BL536" t="s">
        <v>5032</v>
      </c>
      <c r="BM536" s="104">
        <v>46114.490972222222</v>
      </c>
      <c r="BN536">
        <v>774071</v>
      </c>
      <c r="BO536" t="s">
        <v>4761</v>
      </c>
      <c r="BP536" t="s">
        <v>5592</v>
      </c>
      <c r="BT536" t="s">
        <v>5948</v>
      </c>
    </row>
    <row r="537" spans="17:72" x14ac:dyDescent="0.25">
      <c r="Q537" t="s">
        <v>79</v>
      </c>
      <c r="R537" t="s">
        <v>264</v>
      </c>
      <c r="S537" t="s">
        <v>220</v>
      </c>
      <c r="V537" t="s">
        <v>5161</v>
      </c>
      <c r="W537" s="104">
        <v>46114.410416666666</v>
      </c>
      <c r="X537">
        <v>1564477</v>
      </c>
      <c r="Y537" t="s">
        <v>4728</v>
      </c>
      <c r="Z537" t="s">
        <v>54</v>
      </c>
      <c r="AA537" t="s">
        <v>4731</v>
      </c>
      <c r="AD537" t="s">
        <v>5162</v>
      </c>
      <c r="AF537" t="s">
        <v>1894</v>
      </c>
      <c r="AJ537" t="s">
        <v>6153</v>
      </c>
      <c r="AK537" s="104">
        <v>46113.636805555558</v>
      </c>
      <c r="AL537">
        <v>326386</v>
      </c>
      <c r="AM537" t="s">
        <v>4728</v>
      </c>
      <c r="AN537" t="s">
        <v>13</v>
      </c>
      <c r="AR537" t="s">
        <v>5920</v>
      </c>
      <c r="AT537" t="s">
        <v>241</v>
      </c>
      <c r="AX537" t="s">
        <v>5878</v>
      </c>
      <c r="AY537" s="104">
        <v>46113.506249999999</v>
      </c>
      <c r="AZ537">
        <v>440839</v>
      </c>
      <c r="BA537" t="s">
        <v>4728</v>
      </c>
      <c r="BB537" t="s">
        <v>5989</v>
      </c>
      <c r="BF537" t="s">
        <v>5931</v>
      </c>
      <c r="BH537" t="s">
        <v>1985</v>
      </c>
      <c r="BL537" t="s">
        <v>7948</v>
      </c>
      <c r="BM537" s="104">
        <v>46114.492361111108</v>
      </c>
      <c r="BN537">
        <v>1241498</v>
      </c>
      <c r="BO537" t="s">
        <v>4728</v>
      </c>
      <c r="BP537" t="s">
        <v>5592</v>
      </c>
      <c r="BT537" t="s">
        <v>6117</v>
      </c>
    </row>
    <row r="538" spans="17:72" x14ac:dyDescent="0.25">
      <c r="Q538" t="s">
        <v>75</v>
      </c>
      <c r="V538" t="s">
        <v>5163</v>
      </c>
      <c r="W538" s="104">
        <v>46114.413194444445</v>
      </c>
      <c r="X538">
        <v>176544</v>
      </c>
      <c r="Y538" t="s">
        <v>4728</v>
      </c>
      <c r="Z538" t="s">
        <v>54</v>
      </c>
      <c r="AD538" t="s">
        <v>4756</v>
      </c>
      <c r="AF538" t="s">
        <v>2345</v>
      </c>
      <c r="AJ538" t="s">
        <v>6179</v>
      </c>
      <c r="AK538" s="104">
        <v>46113.636805555558</v>
      </c>
      <c r="AL538">
        <v>859210</v>
      </c>
      <c r="AM538" t="s">
        <v>4728</v>
      </c>
      <c r="AN538" t="s">
        <v>13</v>
      </c>
      <c r="AR538" t="s">
        <v>5942</v>
      </c>
      <c r="AT538" t="s">
        <v>71</v>
      </c>
      <c r="AU538" t="s">
        <v>256</v>
      </c>
      <c r="AX538" t="s">
        <v>5314</v>
      </c>
      <c r="AY538" s="104">
        <v>46113.506249999999</v>
      </c>
      <c r="AZ538">
        <v>982636</v>
      </c>
      <c r="BA538" t="s">
        <v>4728</v>
      </c>
      <c r="BB538" t="s">
        <v>5989</v>
      </c>
      <c r="BC538" t="s">
        <v>4731</v>
      </c>
      <c r="BF538" t="s">
        <v>7175</v>
      </c>
      <c r="BH538" t="s">
        <v>2431</v>
      </c>
      <c r="BL538" t="s">
        <v>5045</v>
      </c>
      <c r="BM538" s="104">
        <v>46114.493055555555</v>
      </c>
      <c r="BN538">
        <v>539647</v>
      </c>
      <c r="BO538" t="s">
        <v>4728</v>
      </c>
      <c r="BP538" t="s">
        <v>5592</v>
      </c>
      <c r="BT538" t="s">
        <v>5931</v>
      </c>
    </row>
    <row r="539" spans="17:72" x14ac:dyDescent="0.25">
      <c r="Q539" t="s">
        <v>73</v>
      </c>
      <c r="V539" t="s">
        <v>4782</v>
      </c>
      <c r="W539" s="104">
        <v>46114.415972222225</v>
      </c>
      <c r="X539">
        <v>521518</v>
      </c>
      <c r="Y539" t="s">
        <v>4728</v>
      </c>
      <c r="Z539" t="s">
        <v>54</v>
      </c>
      <c r="AD539" t="s">
        <v>4739</v>
      </c>
      <c r="AF539" t="s">
        <v>2279</v>
      </c>
      <c r="AG539" t="s">
        <v>2357</v>
      </c>
      <c r="AJ539" t="s">
        <v>6180</v>
      </c>
      <c r="AK539" s="104">
        <v>46113.637499999997</v>
      </c>
      <c r="AL539">
        <v>2011584</v>
      </c>
      <c r="AM539" t="s">
        <v>4728</v>
      </c>
      <c r="AN539" t="s">
        <v>42</v>
      </c>
      <c r="AO539" t="s">
        <v>13</v>
      </c>
      <c r="AR539" t="s">
        <v>6181</v>
      </c>
      <c r="AT539" t="s">
        <v>80</v>
      </c>
      <c r="AX539" t="s">
        <v>5430</v>
      </c>
      <c r="AY539" s="104">
        <v>46113.506944444445</v>
      </c>
      <c r="AZ539">
        <v>335828</v>
      </c>
      <c r="BA539" t="s">
        <v>4728</v>
      </c>
      <c r="BB539" t="s">
        <v>5989</v>
      </c>
      <c r="BF539" t="s">
        <v>5948</v>
      </c>
      <c r="BH539" t="s">
        <v>2624</v>
      </c>
      <c r="BL539" t="s">
        <v>4755</v>
      </c>
      <c r="BM539" s="104">
        <v>46114.494444444441</v>
      </c>
      <c r="BN539">
        <v>134142</v>
      </c>
      <c r="BO539" t="s">
        <v>4728</v>
      </c>
      <c r="BP539" t="s">
        <v>5592</v>
      </c>
      <c r="BT539" t="s">
        <v>4781</v>
      </c>
    </row>
    <row r="540" spans="17:72" x14ac:dyDescent="0.25">
      <c r="Q540" t="s">
        <v>77</v>
      </c>
      <c r="V540" t="s">
        <v>5164</v>
      </c>
      <c r="W540" s="104">
        <v>46114.417361111111</v>
      </c>
      <c r="X540">
        <v>205241</v>
      </c>
      <c r="Y540" t="s">
        <v>4728</v>
      </c>
      <c r="Z540" t="s">
        <v>54</v>
      </c>
      <c r="AD540" t="s">
        <v>4736</v>
      </c>
      <c r="AF540" t="s">
        <v>963</v>
      </c>
      <c r="AG540" t="s">
        <v>868</v>
      </c>
      <c r="AJ540" t="s">
        <v>5045</v>
      </c>
      <c r="AK540" s="104">
        <v>46113.637499999997</v>
      </c>
      <c r="AL540">
        <v>423841</v>
      </c>
      <c r="AM540" t="s">
        <v>4728</v>
      </c>
      <c r="AN540" t="s">
        <v>42</v>
      </c>
      <c r="AO540" t="s">
        <v>13</v>
      </c>
      <c r="AR540" t="s">
        <v>6018</v>
      </c>
      <c r="AT540" t="s">
        <v>229</v>
      </c>
      <c r="AU540" t="s">
        <v>2197</v>
      </c>
      <c r="AX540" t="s">
        <v>5318</v>
      </c>
      <c r="AY540" s="104">
        <v>46113.507638888892</v>
      </c>
      <c r="AZ540">
        <v>1023043</v>
      </c>
      <c r="BA540" t="s">
        <v>4728</v>
      </c>
      <c r="BB540" t="s">
        <v>5989</v>
      </c>
      <c r="BC540" t="s">
        <v>4731</v>
      </c>
      <c r="BF540" t="s">
        <v>7176</v>
      </c>
      <c r="BH540" t="s">
        <v>1732</v>
      </c>
      <c r="BL540" t="s">
        <v>6345</v>
      </c>
      <c r="BM540" s="104">
        <v>46114.495833333334</v>
      </c>
      <c r="BN540">
        <v>183061</v>
      </c>
      <c r="BO540" t="s">
        <v>4728</v>
      </c>
      <c r="BP540" t="s">
        <v>5592</v>
      </c>
      <c r="BT540" t="s">
        <v>4781</v>
      </c>
    </row>
    <row r="541" spans="17:72" x14ac:dyDescent="0.25">
      <c r="Q541" t="s">
        <v>214</v>
      </c>
      <c r="V541" t="s">
        <v>5129</v>
      </c>
      <c r="W541" s="104">
        <v>46114.420138888891</v>
      </c>
      <c r="X541">
        <v>311281</v>
      </c>
      <c r="Y541" t="s">
        <v>4728</v>
      </c>
      <c r="Z541" t="s">
        <v>54</v>
      </c>
      <c r="AD541" t="s">
        <v>4772</v>
      </c>
      <c r="AF541" t="s">
        <v>250</v>
      </c>
      <c r="AG541" t="s">
        <v>264</v>
      </c>
      <c r="AH541" t="s">
        <v>683</v>
      </c>
      <c r="AJ541" t="s">
        <v>4996</v>
      </c>
      <c r="AK541" s="104">
        <v>46113.638194444444</v>
      </c>
      <c r="AL541">
        <v>1685197</v>
      </c>
      <c r="AM541" t="s">
        <v>4728</v>
      </c>
      <c r="AN541" t="s">
        <v>13</v>
      </c>
      <c r="AO541" t="s">
        <v>4731</v>
      </c>
      <c r="AR541" t="s">
        <v>6182</v>
      </c>
      <c r="AT541" t="s">
        <v>2383</v>
      </c>
      <c r="AX541" t="s">
        <v>5788</v>
      </c>
      <c r="AY541" s="104">
        <v>46113.508333333331</v>
      </c>
      <c r="AZ541">
        <v>89317</v>
      </c>
      <c r="BA541" t="s">
        <v>4728</v>
      </c>
      <c r="BB541" t="s">
        <v>5989</v>
      </c>
      <c r="BF541" t="s">
        <v>4781</v>
      </c>
      <c r="BH541" t="s">
        <v>241</v>
      </c>
      <c r="BL541" t="s">
        <v>6060</v>
      </c>
      <c r="BM541" s="104">
        <v>46114.495833333334</v>
      </c>
      <c r="BN541">
        <v>660767</v>
      </c>
      <c r="BO541" t="s">
        <v>4761</v>
      </c>
      <c r="BP541" t="s">
        <v>5592</v>
      </c>
      <c r="BT541" t="s">
        <v>5966</v>
      </c>
    </row>
    <row r="542" spans="17:72" x14ac:dyDescent="0.25">
      <c r="Q542" t="s">
        <v>77</v>
      </c>
      <c r="V542" t="s">
        <v>5165</v>
      </c>
      <c r="W542" s="104">
        <v>46114.42083333333</v>
      </c>
      <c r="X542">
        <v>318092</v>
      </c>
      <c r="Y542" t="s">
        <v>4728</v>
      </c>
      <c r="Z542" t="s">
        <v>54</v>
      </c>
      <c r="AD542" t="s">
        <v>4736</v>
      </c>
      <c r="AF542" t="s">
        <v>226</v>
      </c>
      <c r="AG542" t="s">
        <v>1688</v>
      </c>
      <c r="AJ542" t="s">
        <v>5820</v>
      </c>
      <c r="AK542" s="104">
        <v>46113.638888888891</v>
      </c>
      <c r="AL542">
        <v>1451118</v>
      </c>
      <c r="AM542" t="s">
        <v>4728</v>
      </c>
      <c r="AN542" t="s">
        <v>13</v>
      </c>
      <c r="AO542" t="s">
        <v>4731</v>
      </c>
      <c r="AR542" t="s">
        <v>5948</v>
      </c>
      <c r="AT542" t="s">
        <v>223</v>
      </c>
      <c r="AX542" t="s">
        <v>7154</v>
      </c>
      <c r="AY542" s="104">
        <v>46113.508333333331</v>
      </c>
      <c r="AZ542">
        <v>345438</v>
      </c>
      <c r="BA542" t="s">
        <v>4728</v>
      </c>
      <c r="BB542" t="s">
        <v>5989</v>
      </c>
      <c r="BF542" t="s">
        <v>5931</v>
      </c>
      <c r="BH542" t="s">
        <v>496</v>
      </c>
      <c r="BL542" t="s">
        <v>6345</v>
      </c>
      <c r="BM542" s="104">
        <v>46114.49722222222</v>
      </c>
      <c r="BN542">
        <v>511222</v>
      </c>
      <c r="BO542" t="s">
        <v>4728</v>
      </c>
      <c r="BP542" t="s">
        <v>5592</v>
      </c>
      <c r="BT542" t="s">
        <v>5920</v>
      </c>
    </row>
    <row r="543" spans="17:72" x14ac:dyDescent="0.25">
      <c r="Q543" t="s">
        <v>79</v>
      </c>
      <c r="V543" t="s">
        <v>5166</v>
      </c>
      <c r="W543" s="104">
        <v>46114.423611111109</v>
      </c>
      <c r="X543">
        <v>670043</v>
      </c>
      <c r="Y543" t="s">
        <v>4761</v>
      </c>
      <c r="Z543" t="s">
        <v>54</v>
      </c>
      <c r="AD543" t="s">
        <v>4780</v>
      </c>
      <c r="AF543" t="s">
        <v>247</v>
      </c>
      <c r="AJ543" t="s">
        <v>5563</v>
      </c>
      <c r="AK543" s="104">
        <v>46113.638888888891</v>
      </c>
      <c r="AL543">
        <v>1359346</v>
      </c>
      <c r="AM543" t="s">
        <v>4761</v>
      </c>
      <c r="AN543" t="s">
        <v>13</v>
      </c>
      <c r="AR543" t="s">
        <v>5966</v>
      </c>
      <c r="AT543" t="s">
        <v>1134</v>
      </c>
      <c r="AX543" t="s">
        <v>5109</v>
      </c>
      <c r="AY543" s="104">
        <v>46113.508333333331</v>
      </c>
      <c r="AZ543">
        <v>440014</v>
      </c>
      <c r="BA543" t="s">
        <v>4728</v>
      </c>
      <c r="BB543" t="s">
        <v>5989</v>
      </c>
      <c r="BF543" t="s">
        <v>5931</v>
      </c>
      <c r="BH543" t="s">
        <v>214</v>
      </c>
      <c r="BL543" t="s">
        <v>5208</v>
      </c>
      <c r="BM543" s="104">
        <v>46114.49722222222</v>
      </c>
      <c r="BN543">
        <v>291186</v>
      </c>
      <c r="BO543" t="s">
        <v>4761</v>
      </c>
      <c r="BP543" t="s">
        <v>5592</v>
      </c>
      <c r="BT543" t="s">
        <v>5920</v>
      </c>
    </row>
    <row r="544" spans="17:72" x14ac:dyDescent="0.25">
      <c r="Q544" t="s">
        <v>2415</v>
      </c>
      <c r="R544" t="s">
        <v>71</v>
      </c>
      <c r="S544" t="s">
        <v>1688</v>
      </c>
      <c r="V544" t="s">
        <v>4992</v>
      </c>
      <c r="W544" s="104">
        <v>46114.425000000003</v>
      </c>
      <c r="X544">
        <v>1523729</v>
      </c>
      <c r="Y544" t="s">
        <v>4728</v>
      </c>
      <c r="Z544" t="s">
        <v>42</v>
      </c>
      <c r="AA544" t="s">
        <v>54</v>
      </c>
      <c r="AB544" t="s">
        <v>4731</v>
      </c>
      <c r="AD544" t="s">
        <v>5167</v>
      </c>
      <c r="AF544" t="s">
        <v>2624</v>
      </c>
      <c r="AG544" t="s">
        <v>1688</v>
      </c>
      <c r="AJ544" t="s">
        <v>4747</v>
      </c>
      <c r="AK544" s="104">
        <v>46113.63958333333</v>
      </c>
      <c r="AL544">
        <v>613745</v>
      </c>
      <c r="AM544" t="s">
        <v>4728</v>
      </c>
      <c r="AN544" t="s">
        <v>13</v>
      </c>
      <c r="AO544" t="s">
        <v>4731</v>
      </c>
      <c r="AR544" t="s">
        <v>6183</v>
      </c>
      <c r="AT544" t="s">
        <v>1941</v>
      </c>
      <c r="AX544" t="s">
        <v>5788</v>
      </c>
      <c r="AY544" s="104">
        <v>46113.509027777778</v>
      </c>
      <c r="AZ544">
        <v>2499338</v>
      </c>
      <c r="BA544" t="s">
        <v>4761</v>
      </c>
      <c r="BB544" t="s">
        <v>5989</v>
      </c>
      <c r="BF544" t="s">
        <v>5918</v>
      </c>
      <c r="BH544" t="s">
        <v>235</v>
      </c>
      <c r="BL544" t="s">
        <v>4853</v>
      </c>
      <c r="BM544" s="104">
        <v>46114.497916666667</v>
      </c>
      <c r="BN544">
        <v>296375</v>
      </c>
      <c r="BO544" t="s">
        <v>4728</v>
      </c>
      <c r="BP544" t="s">
        <v>5592</v>
      </c>
      <c r="BT544" t="s">
        <v>5920</v>
      </c>
    </row>
    <row r="545" spans="17:72" x14ac:dyDescent="0.25">
      <c r="Q545" t="s">
        <v>77</v>
      </c>
      <c r="V545" t="s">
        <v>5168</v>
      </c>
      <c r="W545" s="104">
        <v>46114.425694444442</v>
      </c>
      <c r="X545">
        <v>349368</v>
      </c>
      <c r="Y545" t="s">
        <v>4728</v>
      </c>
      <c r="Z545" t="s">
        <v>54</v>
      </c>
      <c r="AD545" t="s">
        <v>4736</v>
      </c>
      <c r="AF545" t="s">
        <v>937</v>
      </c>
      <c r="AG545" t="s">
        <v>1124</v>
      </c>
      <c r="AH545" t="s">
        <v>1220</v>
      </c>
      <c r="AJ545" t="s">
        <v>6184</v>
      </c>
      <c r="AK545" s="104">
        <v>46113.63958333333</v>
      </c>
      <c r="AL545">
        <v>921007</v>
      </c>
      <c r="AM545" t="s">
        <v>4761</v>
      </c>
      <c r="AN545" t="s">
        <v>42</v>
      </c>
      <c r="AO545" t="s">
        <v>13</v>
      </c>
      <c r="AR545" t="s">
        <v>6092</v>
      </c>
      <c r="AT545" t="s">
        <v>2407</v>
      </c>
      <c r="AX545" t="s">
        <v>5518</v>
      </c>
      <c r="AY545" s="104">
        <v>46113.509027777778</v>
      </c>
      <c r="AZ545">
        <v>308762</v>
      </c>
      <c r="BA545" t="s">
        <v>4728</v>
      </c>
      <c r="BB545" t="s">
        <v>5989</v>
      </c>
      <c r="BF545" t="s">
        <v>4781</v>
      </c>
      <c r="BH545" t="s">
        <v>247</v>
      </c>
      <c r="BL545" t="s">
        <v>4827</v>
      </c>
      <c r="BM545" s="104">
        <v>46114.497916666667</v>
      </c>
      <c r="BN545">
        <v>147988</v>
      </c>
      <c r="BO545" t="s">
        <v>4728</v>
      </c>
      <c r="BP545" t="s">
        <v>5592</v>
      </c>
      <c r="BT545" t="s">
        <v>7101</v>
      </c>
    </row>
    <row r="546" spans="17:72" x14ac:dyDescent="0.25">
      <c r="Q546" t="s">
        <v>75</v>
      </c>
      <c r="V546" t="s">
        <v>5169</v>
      </c>
      <c r="W546" s="104">
        <v>46114.428472222222</v>
      </c>
      <c r="X546">
        <v>342015</v>
      </c>
      <c r="Y546" t="s">
        <v>4728</v>
      </c>
      <c r="Z546" t="s">
        <v>54</v>
      </c>
      <c r="AD546" t="s">
        <v>4736</v>
      </c>
      <c r="AF546" t="s">
        <v>657</v>
      </c>
      <c r="AG546" t="s">
        <v>1481</v>
      </c>
      <c r="AH546" t="s">
        <v>264</v>
      </c>
      <c r="AJ546" t="s">
        <v>4967</v>
      </c>
      <c r="AK546" s="104">
        <v>46113.63958333333</v>
      </c>
      <c r="AL546">
        <v>975925</v>
      </c>
      <c r="AM546" t="s">
        <v>4761</v>
      </c>
      <c r="AN546" t="s">
        <v>4790</v>
      </c>
      <c r="AO546" t="s">
        <v>13</v>
      </c>
      <c r="AP546" t="s">
        <v>4731</v>
      </c>
      <c r="AR546" t="s">
        <v>6185</v>
      </c>
      <c r="AT546" t="s">
        <v>2559</v>
      </c>
      <c r="AX546" t="s">
        <v>7177</v>
      </c>
      <c r="AY546" s="104">
        <v>46113.509027777778</v>
      </c>
      <c r="AZ546">
        <v>323150</v>
      </c>
      <c r="BA546" t="s">
        <v>4728</v>
      </c>
      <c r="BB546" t="s">
        <v>5989</v>
      </c>
      <c r="BF546" t="s">
        <v>5931</v>
      </c>
      <c r="BH546" t="s">
        <v>1732</v>
      </c>
      <c r="BL546" t="s">
        <v>8153</v>
      </c>
      <c r="BM546" s="104">
        <v>46114.498611111114</v>
      </c>
      <c r="BN546">
        <v>434945</v>
      </c>
      <c r="BO546" t="s">
        <v>4728</v>
      </c>
      <c r="BP546" t="s">
        <v>5592</v>
      </c>
      <c r="BT546" t="s">
        <v>5942</v>
      </c>
    </row>
    <row r="547" spans="17:72" x14ac:dyDescent="0.25">
      <c r="Q547" t="s">
        <v>250</v>
      </c>
      <c r="V547" t="s">
        <v>4795</v>
      </c>
      <c r="W547" s="104">
        <v>46114.428472222222</v>
      </c>
      <c r="X547">
        <v>309959</v>
      </c>
      <c r="Y547" t="s">
        <v>4728</v>
      </c>
      <c r="Z547" t="s">
        <v>54</v>
      </c>
      <c r="AD547" t="s">
        <v>4781</v>
      </c>
      <c r="AF547" t="s">
        <v>2229</v>
      </c>
      <c r="AG547" t="s">
        <v>868</v>
      </c>
      <c r="AJ547" t="s">
        <v>4770</v>
      </c>
      <c r="AK547" s="104">
        <v>46113.63958333333</v>
      </c>
      <c r="AL547">
        <v>1028390</v>
      </c>
      <c r="AM547" t="s">
        <v>4761</v>
      </c>
      <c r="AN547" t="s">
        <v>4797</v>
      </c>
      <c r="AO547" t="s">
        <v>13</v>
      </c>
      <c r="AR547" t="s">
        <v>6186</v>
      </c>
      <c r="AT547" t="s">
        <v>1894</v>
      </c>
      <c r="AX547" t="s">
        <v>4918</v>
      </c>
      <c r="AY547" s="104">
        <v>46113.509027777778</v>
      </c>
      <c r="AZ547">
        <v>114988</v>
      </c>
      <c r="BA547" t="s">
        <v>4728</v>
      </c>
      <c r="BB547" t="s">
        <v>5989</v>
      </c>
      <c r="BF547" t="s">
        <v>5925</v>
      </c>
      <c r="BH547" t="s">
        <v>241</v>
      </c>
      <c r="BL547" t="s">
        <v>5061</v>
      </c>
      <c r="BM547" s="104">
        <v>46114.500694444447</v>
      </c>
      <c r="BN547">
        <v>326391</v>
      </c>
      <c r="BO547" t="s">
        <v>4761</v>
      </c>
      <c r="BP547" t="s">
        <v>5592</v>
      </c>
      <c r="BT547" t="s">
        <v>5948</v>
      </c>
    </row>
    <row r="548" spans="17:72" x14ac:dyDescent="0.25">
      <c r="Q548" t="s">
        <v>73</v>
      </c>
      <c r="V548" t="s">
        <v>5170</v>
      </c>
      <c r="W548" s="104">
        <v>46114.429861111108</v>
      </c>
      <c r="X548">
        <v>248196</v>
      </c>
      <c r="Y548" t="s">
        <v>4728</v>
      </c>
      <c r="Z548" t="s">
        <v>54</v>
      </c>
      <c r="AD548" t="s">
        <v>4781</v>
      </c>
      <c r="AF548" t="s">
        <v>235</v>
      </c>
      <c r="AJ548" t="s">
        <v>5280</v>
      </c>
      <c r="AK548" s="104">
        <v>46113.640972222223</v>
      </c>
      <c r="AL548">
        <v>371551</v>
      </c>
      <c r="AM548" t="s">
        <v>4728</v>
      </c>
      <c r="AN548" t="s">
        <v>13</v>
      </c>
      <c r="AR548" t="s">
        <v>5938</v>
      </c>
      <c r="AT548" t="s">
        <v>551</v>
      </c>
      <c r="AX548" t="s">
        <v>4910</v>
      </c>
      <c r="AY548" s="104">
        <v>46113.509027777778</v>
      </c>
      <c r="AZ548">
        <v>673784</v>
      </c>
      <c r="BA548" t="s">
        <v>4728</v>
      </c>
      <c r="BB548" t="s">
        <v>5989</v>
      </c>
      <c r="BF548" t="s">
        <v>5948</v>
      </c>
      <c r="BH548" t="s">
        <v>214</v>
      </c>
      <c r="BI548" t="s">
        <v>1688</v>
      </c>
      <c r="BL548" t="s">
        <v>5514</v>
      </c>
      <c r="BM548" s="104">
        <v>46114.500694444447</v>
      </c>
      <c r="BN548">
        <v>449567</v>
      </c>
      <c r="BO548" t="s">
        <v>4728</v>
      </c>
      <c r="BP548" t="s">
        <v>5592</v>
      </c>
      <c r="BQ548" t="s">
        <v>4731</v>
      </c>
      <c r="BT548" t="s">
        <v>5948</v>
      </c>
    </row>
    <row r="549" spans="17:72" x14ac:dyDescent="0.25">
      <c r="Q549" t="s">
        <v>71</v>
      </c>
      <c r="R549" t="s">
        <v>1688</v>
      </c>
      <c r="V549" t="s">
        <v>5171</v>
      </c>
      <c r="W549" s="104">
        <v>46114.429861111108</v>
      </c>
      <c r="X549">
        <v>646323</v>
      </c>
      <c r="Y549" t="s">
        <v>4728</v>
      </c>
      <c r="Z549" t="s">
        <v>54</v>
      </c>
      <c r="AA549" t="s">
        <v>4731</v>
      </c>
      <c r="AD549" t="s">
        <v>5068</v>
      </c>
      <c r="AF549" t="s">
        <v>253</v>
      </c>
      <c r="AJ549" t="s">
        <v>4733</v>
      </c>
      <c r="AK549" s="104">
        <v>46113.640972222223</v>
      </c>
      <c r="AL549">
        <v>35314</v>
      </c>
      <c r="AM549" t="s">
        <v>4728</v>
      </c>
      <c r="AN549" t="s">
        <v>13</v>
      </c>
      <c r="AR549" t="s">
        <v>5956</v>
      </c>
      <c r="AT549" t="s">
        <v>1124</v>
      </c>
      <c r="AX549" t="s">
        <v>6976</v>
      </c>
      <c r="AY549" s="104">
        <v>46113.509027777778</v>
      </c>
      <c r="AZ549">
        <v>66088</v>
      </c>
      <c r="BA549" t="s">
        <v>4728</v>
      </c>
      <c r="BB549" t="s">
        <v>5989</v>
      </c>
      <c r="BF549" t="s">
        <v>5925</v>
      </c>
      <c r="BH549" t="s">
        <v>235</v>
      </c>
      <c r="BL549" t="s">
        <v>4827</v>
      </c>
      <c r="BM549" s="104">
        <v>46114.50277777778</v>
      </c>
      <c r="BN549">
        <v>322219</v>
      </c>
      <c r="BO549" t="s">
        <v>4728</v>
      </c>
      <c r="BP549" t="s">
        <v>5592</v>
      </c>
      <c r="BT549" t="s">
        <v>5920</v>
      </c>
    </row>
    <row r="550" spans="17:72" x14ac:dyDescent="0.25">
      <c r="Q550" t="s">
        <v>77</v>
      </c>
      <c r="V550" t="s">
        <v>4875</v>
      </c>
      <c r="W550" s="104">
        <v>46114.431250000001</v>
      </c>
      <c r="X550">
        <v>306262</v>
      </c>
      <c r="Y550" t="s">
        <v>4728</v>
      </c>
      <c r="Z550" t="s">
        <v>54</v>
      </c>
      <c r="AD550" t="s">
        <v>4734</v>
      </c>
      <c r="AF550" t="s">
        <v>241</v>
      </c>
      <c r="AJ550" t="s">
        <v>5013</v>
      </c>
      <c r="AK550" s="104">
        <v>46113.64166666667</v>
      </c>
      <c r="AL550">
        <v>657883</v>
      </c>
      <c r="AM550" t="s">
        <v>4728</v>
      </c>
      <c r="AN550" t="s">
        <v>13</v>
      </c>
      <c r="AR550" t="s">
        <v>6113</v>
      </c>
      <c r="AT550" t="s">
        <v>1945</v>
      </c>
      <c r="AX550" t="s">
        <v>4782</v>
      </c>
      <c r="AY550" s="104">
        <v>46113.509722222225</v>
      </c>
      <c r="AZ550">
        <v>534812</v>
      </c>
      <c r="BA550" t="s">
        <v>4728</v>
      </c>
      <c r="BB550" t="s">
        <v>5989</v>
      </c>
      <c r="BF550" t="s">
        <v>5931</v>
      </c>
      <c r="BH550" t="s">
        <v>1584</v>
      </c>
      <c r="BL550" t="s">
        <v>5086</v>
      </c>
      <c r="BM550" s="104">
        <v>46114.504861111112</v>
      </c>
      <c r="BN550">
        <v>1059402</v>
      </c>
      <c r="BO550" t="s">
        <v>4761</v>
      </c>
      <c r="BP550" t="s">
        <v>5592</v>
      </c>
      <c r="BT550" t="s">
        <v>5966</v>
      </c>
    </row>
    <row r="551" spans="17:72" x14ac:dyDescent="0.25">
      <c r="Q551" t="s">
        <v>81</v>
      </c>
      <c r="V551" t="s">
        <v>5172</v>
      </c>
      <c r="W551" s="104">
        <v>46114.431944444441</v>
      </c>
      <c r="X551">
        <v>240823</v>
      </c>
      <c r="Y551" t="s">
        <v>4728</v>
      </c>
      <c r="Z551" t="s">
        <v>54</v>
      </c>
      <c r="AD551" t="s">
        <v>4736</v>
      </c>
      <c r="AF551" t="s">
        <v>1304</v>
      </c>
      <c r="AG551" t="s">
        <v>79</v>
      </c>
      <c r="AJ551" t="s">
        <v>4921</v>
      </c>
      <c r="AK551" s="104">
        <v>46113.642361111109</v>
      </c>
      <c r="AL551">
        <v>685247</v>
      </c>
      <c r="AM551" t="s">
        <v>4728</v>
      </c>
      <c r="AN551" t="s">
        <v>42</v>
      </c>
      <c r="AO551" t="s">
        <v>13</v>
      </c>
      <c r="AR551" t="s">
        <v>5952</v>
      </c>
      <c r="AT551" t="s">
        <v>2429</v>
      </c>
      <c r="AX551" t="s">
        <v>7178</v>
      </c>
      <c r="AY551" s="104">
        <v>46113.509722222225</v>
      </c>
      <c r="AZ551">
        <v>223260</v>
      </c>
      <c r="BA551" t="s">
        <v>4728</v>
      </c>
      <c r="BB551" t="s">
        <v>5989</v>
      </c>
      <c r="BF551" t="s">
        <v>4781</v>
      </c>
      <c r="BH551" t="s">
        <v>496</v>
      </c>
      <c r="BL551" t="s">
        <v>4782</v>
      </c>
      <c r="BM551" s="104">
        <v>46114.505555555559</v>
      </c>
      <c r="BN551">
        <v>637246</v>
      </c>
      <c r="BO551" t="s">
        <v>4728</v>
      </c>
      <c r="BP551" t="s">
        <v>5592</v>
      </c>
      <c r="BT551" t="s">
        <v>5924</v>
      </c>
    </row>
    <row r="552" spans="17:72" x14ac:dyDescent="0.25">
      <c r="Q552" t="s">
        <v>71</v>
      </c>
      <c r="R552" t="s">
        <v>1688</v>
      </c>
      <c r="V552" t="s">
        <v>4733</v>
      </c>
      <c r="W552" s="104">
        <v>46114.433333333334</v>
      </c>
      <c r="X552">
        <v>562327</v>
      </c>
      <c r="Y552" t="s">
        <v>4728</v>
      </c>
      <c r="Z552" t="s">
        <v>54</v>
      </c>
      <c r="AA552" t="s">
        <v>4731</v>
      </c>
      <c r="AD552" t="s">
        <v>5068</v>
      </c>
      <c r="AF552" t="s">
        <v>250</v>
      </c>
      <c r="AJ552" t="s">
        <v>4967</v>
      </c>
      <c r="AK552" s="104">
        <v>46113.642361111109</v>
      </c>
      <c r="AL552">
        <v>281108</v>
      </c>
      <c r="AM552" t="s">
        <v>4728</v>
      </c>
      <c r="AN552" t="s">
        <v>13</v>
      </c>
      <c r="AO552" t="s">
        <v>4731</v>
      </c>
      <c r="AR552" t="s">
        <v>5966</v>
      </c>
      <c r="AT552" t="s">
        <v>226</v>
      </c>
      <c r="AX552" t="s">
        <v>4774</v>
      </c>
      <c r="AY552" s="104">
        <v>46113.509722222225</v>
      </c>
      <c r="AZ552">
        <v>555389</v>
      </c>
      <c r="BA552" t="s">
        <v>4728</v>
      </c>
      <c r="BB552" t="s">
        <v>5989</v>
      </c>
      <c r="BF552" t="s">
        <v>5956</v>
      </c>
      <c r="BH552" t="s">
        <v>1732</v>
      </c>
      <c r="BL552" t="s">
        <v>4961</v>
      </c>
      <c r="BM552" s="104">
        <v>46114.506249999999</v>
      </c>
      <c r="BN552">
        <v>477774</v>
      </c>
      <c r="BO552" t="s">
        <v>4728</v>
      </c>
      <c r="BP552" t="s">
        <v>5592</v>
      </c>
      <c r="BT552" t="s">
        <v>4781</v>
      </c>
    </row>
    <row r="553" spans="17:72" x14ac:dyDescent="0.25">
      <c r="Q553" t="s">
        <v>73</v>
      </c>
      <c r="V553" t="s">
        <v>4733</v>
      </c>
      <c r="W553" s="104">
        <v>46114.435416666667</v>
      </c>
      <c r="X553">
        <v>258023</v>
      </c>
      <c r="Y553" t="s">
        <v>4728</v>
      </c>
      <c r="Z553" t="s">
        <v>54</v>
      </c>
      <c r="AD553" t="s">
        <v>4739</v>
      </c>
      <c r="AF553" t="s">
        <v>2624</v>
      </c>
      <c r="AJ553" t="s">
        <v>4733</v>
      </c>
      <c r="AK553" s="104">
        <v>46113.643055555556</v>
      </c>
      <c r="AL553">
        <v>217589</v>
      </c>
      <c r="AM553" t="s">
        <v>4728</v>
      </c>
      <c r="AN553" t="s">
        <v>13</v>
      </c>
      <c r="AR553" t="s">
        <v>6117</v>
      </c>
      <c r="AT553" t="s">
        <v>2383</v>
      </c>
      <c r="AX553" t="s">
        <v>4918</v>
      </c>
      <c r="AY553" s="104">
        <v>46113.510416666664</v>
      </c>
      <c r="AZ553">
        <v>240588</v>
      </c>
      <c r="BA553" t="s">
        <v>4728</v>
      </c>
      <c r="BB553" t="s">
        <v>5989</v>
      </c>
      <c r="BF553" t="s">
        <v>5931</v>
      </c>
      <c r="BH553" t="s">
        <v>2624</v>
      </c>
      <c r="BL553" t="s">
        <v>6008</v>
      </c>
      <c r="BM553" s="104">
        <v>46114.506944444445</v>
      </c>
      <c r="BN553">
        <v>211609</v>
      </c>
      <c r="BO553" t="s">
        <v>4761</v>
      </c>
      <c r="BP553" t="s">
        <v>5592</v>
      </c>
      <c r="BT553" t="s">
        <v>5934</v>
      </c>
    </row>
    <row r="554" spans="17:72" x14ac:dyDescent="0.25">
      <c r="Q554" t="s">
        <v>77</v>
      </c>
      <c r="V554" t="s">
        <v>5173</v>
      </c>
      <c r="W554" s="104">
        <v>46114.436111111114</v>
      </c>
      <c r="X554">
        <v>269137</v>
      </c>
      <c r="Y554" t="s">
        <v>4728</v>
      </c>
      <c r="Z554" t="s">
        <v>54</v>
      </c>
      <c r="AD554" t="s">
        <v>4739</v>
      </c>
      <c r="AF554" t="s">
        <v>378</v>
      </c>
      <c r="AG554" t="s">
        <v>1891</v>
      </c>
      <c r="AJ554" t="s">
        <v>4827</v>
      </c>
      <c r="AK554" s="104">
        <v>46113.643055555556</v>
      </c>
      <c r="AL554">
        <v>1520765</v>
      </c>
      <c r="AM554" t="s">
        <v>4728</v>
      </c>
      <c r="AN554" t="s">
        <v>42</v>
      </c>
      <c r="AO554" t="s">
        <v>13</v>
      </c>
      <c r="AR554" t="s">
        <v>6163</v>
      </c>
      <c r="AT554" t="s">
        <v>432</v>
      </c>
      <c r="AX554" t="s">
        <v>5800</v>
      </c>
      <c r="AY554" s="104">
        <v>46113.510416666664</v>
      </c>
      <c r="AZ554">
        <v>236693</v>
      </c>
      <c r="BA554" t="s">
        <v>4728</v>
      </c>
      <c r="BB554" t="s">
        <v>5989</v>
      </c>
      <c r="BF554" t="s">
        <v>5920</v>
      </c>
      <c r="BH554" t="s">
        <v>2510</v>
      </c>
      <c r="BL554" t="s">
        <v>4753</v>
      </c>
      <c r="BM554" s="104">
        <v>46114.508333333331</v>
      </c>
      <c r="BN554">
        <v>1828568</v>
      </c>
      <c r="BO554" t="s">
        <v>4761</v>
      </c>
      <c r="BP554" t="s">
        <v>5592</v>
      </c>
      <c r="BT554" t="s">
        <v>5966</v>
      </c>
    </row>
    <row r="555" spans="17:72" x14ac:dyDescent="0.25">
      <c r="Q555" t="s">
        <v>73</v>
      </c>
      <c r="R555" t="s">
        <v>264</v>
      </c>
      <c r="S555" t="s">
        <v>220</v>
      </c>
      <c r="V555" t="s">
        <v>5148</v>
      </c>
      <c r="W555" s="104">
        <v>46114.438194444447</v>
      </c>
      <c r="X555">
        <v>1225765</v>
      </c>
      <c r="Y555" t="s">
        <v>4728</v>
      </c>
      <c r="Z555" t="s">
        <v>54</v>
      </c>
      <c r="AA555" t="s">
        <v>4731</v>
      </c>
      <c r="AD555" t="s">
        <v>4956</v>
      </c>
      <c r="AF555" t="s">
        <v>516</v>
      </c>
      <c r="AG555" t="s">
        <v>1945</v>
      </c>
      <c r="AJ555" t="s">
        <v>6179</v>
      </c>
      <c r="AK555" s="104">
        <v>46113.643055555556</v>
      </c>
      <c r="AL555">
        <v>515414</v>
      </c>
      <c r="AM555" t="s">
        <v>4728</v>
      </c>
      <c r="AN555" t="s">
        <v>5989</v>
      </c>
      <c r="AO555" t="s">
        <v>13</v>
      </c>
      <c r="AR555" t="s">
        <v>5918</v>
      </c>
      <c r="AT555" t="s">
        <v>2510</v>
      </c>
      <c r="AX555" t="s">
        <v>7179</v>
      </c>
      <c r="AY555" s="104">
        <v>46113.511111111111</v>
      </c>
      <c r="AZ555">
        <v>341298</v>
      </c>
      <c r="BA555" t="s">
        <v>4728</v>
      </c>
      <c r="BB555" t="s">
        <v>5989</v>
      </c>
      <c r="BF555" t="s">
        <v>5931</v>
      </c>
      <c r="BH555" t="s">
        <v>214</v>
      </c>
      <c r="BI555" t="s">
        <v>1132</v>
      </c>
      <c r="BL555" t="s">
        <v>4852</v>
      </c>
      <c r="BM555" s="104">
        <v>46114.509027777778</v>
      </c>
      <c r="BN555">
        <v>364025</v>
      </c>
      <c r="BO555" t="s">
        <v>4728</v>
      </c>
      <c r="BP555" t="s">
        <v>5592</v>
      </c>
      <c r="BQ555" t="s">
        <v>4731</v>
      </c>
      <c r="BT555" t="s">
        <v>7819</v>
      </c>
    </row>
    <row r="556" spans="17:72" x14ac:dyDescent="0.25">
      <c r="Q556" t="s">
        <v>81</v>
      </c>
      <c r="V556" t="s">
        <v>5174</v>
      </c>
      <c r="W556" s="104">
        <v>46114.439583333333</v>
      </c>
      <c r="X556">
        <v>208455</v>
      </c>
      <c r="Y556" t="s">
        <v>4728</v>
      </c>
      <c r="Z556" t="s">
        <v>54</v>
      </c>
      <c r="AD556" t="s">
        <v>4772</v>
      </c>
      <c r="AF556" t="s">
        <v>852</v>
      </c>
      <c r="AJ556" t="s">
        <v>6187</v>
      </c>
      <c r="AK556" s="104">
        <v>46113.643750000003</v>
      </c>
      <c r="AL556">
        <v>336699</v>
      </c>
      <c r="AM556" t="s">
        <v>4728</v>
      </c>
      <c r="AN556" t="s">
        <v>13</v>
      </c>
      <c r="AR556" t="s">
        <v>5931</v>
      </c>
      <c r="AT556" t="s">
        <v>1292</v>
      </c>
      <c r="AX556" t="s">
        <v>5338</v>
      </c>
      <c r="AY556" s="104">
        <v>46113.511111111111</v>
      </c>
      <c r="AZ556">
        <v>262164</v>
      </c>
      <c r="BA556" t="s">
        <v>4728</v>
      </c>
      <c r="BB556" t="s">
        <v>5989</v>
      </c>
      <c r="BF556" t="s">
        <v>5942</v>
      </c>
      <c r="BH556" t="s">
        <v>2561</v>
      </c>
      <c r="BL556" t="s">
        <v>5012</v>
      </c>
      <c r="BM556" s="104">
        <v>46114.509722222225</v>
      </c>
      <c r="BN556">
        <v>820987</v>
      </c>
      <c r="BO556" t="s">
        <v>4761</v>
      </c>
      <c r="BP556" t="s">
        <v>5592</v>
      </c>
      <c r="BT556" t="s">
        <v>5931</v>
      </c>
    </row>
    <row r="557" spans="17:72" x14ac:dyDescent="0.25">
      <c r="Q557" t="s">
        <v>77</v>
      </c>
      <c r="V557" t="s">
        <v>5175</v>
      </c>
      <c r="W557" s="104">
        <v>46114.439583333333</v>
      </c>
      <c r="X557">
        <v>114396</v>
      </c>
      <c r="Y557" t="s">
        <v>4728</v>
      </c>
      <c r="Z557" t="s">
        <v>54</v>
      </c>
      <c r="AA557" t="s">
        <v>4731</v>
      </c>
      <c r="AD557" t="s">
        <v>4756</v>
      </c>
      <c r="AF557" t="s">
        <v>2373</v>
      </c>
      <c r="AJ557" t="s">
        <v>4839</v>
      </c>
      <c r="AK557" s="104">
        <v>46113.643750000003</v>
      </c>
      <c r="AL557">
        <v>222642</v>
      </c>
      <c r="AM557" t="s">
        <v>4761</v>
      </c>
      <c r="AN557" t="s">
        <v>13</v>
      </c>
      <c r="AR557" t="s">
        <v>5966</v>
      </c>
      <c r="AT557" t="s">
        <v>967</v>
      </c>
      <c r="AX557" t="s">
        <v>4782</v>
      </c>
      <c r="AY557" s="104">
        <v>46113.511805555558</v>
      </c>
      <c r="AZ557">
        <v>1316867</v>
      </c>
      <c r="BA557" t="s">
        <v>4728</v>
      </c>
      <c r="BB557" t="s">
        <v>5989</v>
      </c>
      <c r="BF557" t="s">
        <v>5942</v>
      </c>
      <c r="BH557" t="s">
        <v>1584</v>
      </c>
      <c r="BL557" t="s">
        <v>4890</v>
      </c>
      <c r="BM557" s="104">
        <v>46114.509722222225</v>
      </c>
      <c r="BN557">
        <v>971348</v>
      </c>
      <c r="BO557" t="s">
        <v>4728</v>
      </c>
      <c r="BP557" t="s">
        <v>5592</v>
      </c>
      <c r="BT557" t="s">
        <v>5920</v>
      </c>
    </row>
    <row r="558" spans="17:72" x14ac:dyDescent="0.25">
      <c r="Q558" t="s">
        <v>84</v>
      </c>
      <c r="R558" t="s">
        <v>1688</v>
      </c>
      <c r="V558" t="s">
        <v>5125</v>
      </c>
      <c r="W558" s="104">
        <v>46114.440972222219</v>
      </c>
      <c r="X558">
        <v>418490</v>
      </c>
      <c r="Y558" t="s">
        <v>4728</v>
      </c>
      <c r="Z558" t="s">
        <v>54</v>
      </c>
      <c r="AA558" t="s">
        <v>4731</v>
      </c>
      <c r="AD558" t="s">
        <v>4916</v>
      </c>
      <c r="AF558" t="s">
        <v>959</v>
      </c>
      <c r="AG558" t="s">
        <v>1559</v>
      </c>
      <c r="AJ558" t="s">
        <v>6188</v>
      </c>
      <c r="AK558" s="104">
        <v>46113.644444444442</v>
      </c>
      <c r="AL558">
        <v>837251</v>
      </c>
      <c r="AM558" t="s">
        <v>4728</v>
      </c>
      <c r="AN558" t="s">
        <v>42</v>
      </c>
      <c r="AO558" t="s">
        <v>13</v>
      </c>
      <c r="AR558" t="s">
        <v>5933</v>
      </c>
      <c r="AT558" t="s">
        <v>414</v>
      </c>
      <c r="AX558" t="s">
        <v>4922</v>
      </c>
      <c r="AY558" s="104">
        <v>46113.511805555558</v>
      </c>
      <c r="AZ558">
        <v>177534</v>
      </c>
      <c r="BA558" t="s">
        <v>4728</v>
      </c>
      <c r="BB558" t="s">
        <v>5989</v>
      </c>
      <c r="BF558" t="s">
        <v>5958</v>
      </c>
      <c r="BH558" t="s">
        <v>250</v>
      </c>
      <c r="BL558" t="s">
        <v>5032</v>
      </c>
      <c r="BM558" s="104">
        <v>46114.511805555558</v>
      </c>
      <c r="BN558">
        <v>260648</v>
      </c>
      <c r="BO558" t="s">
        <v>4761</v>
      </c>
      <c r="BP558" t="s">
        <v>5592</v>
      </c>
      <c r="BT558" t="s">
        <v>5966</v>
      </c>
    </row>
    <row r="559" spans="17:72" x14ac:dyDescent="0.25">
      <c r="Q559" t="s">
        <v>80</v>
      </c>
      <c r="V559" t="s">
        <v>5175</v>
      </c>
      <c r="W559" s="104">
        <v>46114.441666666666</v>
      </c>
      <c r="X559">
        <v>47162</v>
      </c>
      <c r="Y559" t="s">
        <v>4728</v>
      </c>
      <c r="Z559" t="s">
        <v>54</v>
      </c>
      <c r="AD559" t="s">
        <v>4756</v>
      </c>
      <c r="AF559" t="s">
        <v>1284</v>
      </c>
      <c r="AG559" t="s">
        <v>1985</v>
      </c>
      <c r="AJ559" t="s">
        <v>4782</v>
      </c>
      <c r="AK559" s="104">
        <v>46113.645138888889</v>
      </c>
      <c r="AL559">
        <v>853401</v>
      </c>
      <c r="AM559" t="s">
        <v>4728</v>
      </c>
      <c r="AN559" t="s">
        <v>13</v>
      </c>
      <c r="AO559" t="s">
        <v>4812</v>
      </c>
      <c r="AR559" t="s">
        <v>6189</v>
      </c>
      <c r="AT559" t="s">
        <v>229</v>
      </c>
      <c r="AX559" t="s">
        <v>5053</v>
      </c>
      <c r="AY559" s="104">
        <v>46113.511805555558</v>
      </c>
      <c r="AZ559">
        <v>240048</v>
      </c>
      <c r="BA559" t="s">
        <v>4728</v>
      </c>
      <c r="BB559" t="s">
        <v>5989</v>
      </c>
      <c r="BF559" t="s">
        <v>4781</v>
      </c>
      <c r="BH559" t="s">
        <v>1732</v>
      </c>
      <c r="BL559" t="s">
        <v>4733</v>
      </c>
      <c r="BM559" s="104">
        <v>46114.51458333333</v>
      </c>
      <c r="BN559">
        <v>1294166</v>
      </c>
      <c r="BO559" t="s">
        <v>4761</v>
      </c>
      <c r="BP559" t="s">
        <v>5592</v>
      </c>
      <c r="BT559" t="s">
        <v>5966</v>
      </c>
    </row>
    <row r="560" spans="17:72" x14ac:dyDescent="0.25">
      <c r="Q560" t="s">
        <v>75</v>
      </c>
      <c r="V560" t="s">
        <v>4883</v>
      </c>
      <c r="W560" s="104">
        <v>46114.441666666666</v>
      </c>
      <c r="X560">
        <v>606116</v>
      </c>
      <c r="Y560" t="s">
        <v>4728</v>
      </c>
      <c r="Z560" t="s">
        <v>54</v>
      </c>
      <c r="AD560" t="s">
        <v>4781</v>
      </c>
      <c r="AF560" t="s">
        <v>2453</v>
      </c>
      <c r="AG560" t="s">
        <v>1732</v>
      </c>
      <c r="AJ560" t="s">
        <v>4839</v>
      </c>
      <c r="AK560" s="104">
        <v>46113.645833333336</v>
      </c>
      <c r="AL560">
        <v>365171</v>
      </c>
      <c r="AM560" t="s">
        <v>4728</v>
      </c>
      <c r="AN560" t="s">
        <v>42</v>
      </c>
      <c r="AO560" t="s">
        <v>13</v>
      </c>
      <c r="AR560" t="s">
        <v>5933</v>
      </c>
      <c r="AT560" t="s">
        <v>2403</v>
      </c>
      <c r="AX560" t="s">
        <v>7180</v>
      </c>
      <c r="AY560" s="104">
        <v>46113.511805555558</v>
      </c>
      <c r="AZ560">
        <v>438532</v>
      </c>
      <c r="BA560" t="s">
        <v>4728</v>
      </c>
      <c r="BB560" t="s">
        <v>5989</v>
      </c>
      <c r="BF560" t="s">
        <v>5931</v>
      </c>
      <c r="BH560" t="s">
        <v>496</v>
      </c>
      <c r="BL560" t="s">
        <v>5101</v>
      </c>
      <c r="BM560" s="104">
        <v>46114.515277777777</v>
      </c>
      <c r="BN560">
        <v>533359</v>
      </c>
      <c r="BO560" t="s">
        <v>4728</v>
      </c>
      <c r="BP560" t="s">
        <v>5592</v>
      </c>
      <c r="BT560" t="s">
        <v>5931</v>
      </c>
    </row>
    <row r="561" spans="17:72" x14ac:dyDescent="0.25">
      <c r="Q561" t="s">
        <v>77</v>
      </c>
      <c r="R561" t="s">
        <v>220</v>
      </c>
      <c r="V561" t="s">
        <v>5175</v>
      </c>
      <c r="W561" s="104">
        <v>46114.441666666666</v>
      </c>
      <c r="X561">
        <v>683816</v>
      </c>
      <c r="Y561" t="s">
        <v>4728</v>
      </c>
      <c r="Z561" t="s">
        <v>54</v>
      </c>
      <c r="AA561" t="s">
        <v>4731</v>
      </c>
      <c r="AD561" t="s">
        <v>5176</v>
      </c>
      <c r="AF561" t="s">
        <v>5309</v>
      </c>
      <c r="AG561" t="s">
        <v>1220</v>
      </c>
      <c r="AJ561" t="s">
        <v>4877</v>
      </c>
      <c r="AK561" s="104">
        <v>46113.647222222222</v>
      </c>
      <c r="AL561">
        <v>551486</v>
      </c>
      <c r="AM561" t="s">
        <v>4728</v>
      </c>
      <c r="AN561" t="s">
        <v>4787</v>
      </c>
      <c r="AO561" t="s">
        <v>13</v>
      </c>
      <c r="AR561" t="s">
        <v>5955</v>
      </c>
      <c r="AT561" t="s">
        <v>1048</v>
      </c>
      <c r="AX561" t="s">
        <v>4776</v>
      </c>
      <c r="AY561" s="104">
        <v>46113.511805555558</v>
      </c>
      <c r="AZ561">
        <v>332461</v>
      </c>
      <c r="BA561" t="s">
        <v>4728</v>
      </c>
      <c r="BB561" t="s">
        <v>5989</v>
      </c>
      <c r="BF561" t="s">
        <v>5918</v>
      </c>
      <c r="BH561" t="s">
        <v>1391</v>
      </c>
      <c r="BL561" t="s">
        <v>5065</v>
      </c>
      <c r="BM561" s="104">
        <v>46114.51666666667</v>
      </c>
      <c r="BN561">
        <v>619681</v>
      </c>
      <c r="BO561" t="s">
        <v>4728</v>
      </c>
      <c r="BP561" t="s">
        <v>5592</v>
      </c>
      <c r="BT561" t="s">
        <v>6069</v>
      </c>
    </row>
    <row r="562" spans="17:72" x14ac:dyDescent="0.25">
      <c r="Q562" t="s">
        <v>81</v>
      </c>
      <c r="V562" t="s">
        <v>4743</v>
      </c>
      <c r="W562" s="104">
        <v>46114.443749999999</v>
      </c>
      <c r="X562">
        <v>605179</v>
      </c>
      <c r="Y562" t="s">
        <v>4728</v>
      </c>
      <c r="Z562" t="s">
        <v>54</v>
      </c>
      <c r="AD562" t="s">
        <v>4752</v>
      </c>
      <c r="AF562" t="s">
        <v>2132</v>
      </c>
      <c r="AG562" t="s">
        <v>1292</v>
      </c>
      <c r="AJ562" t="s">
        <v>6190</v>
      </c>
      <c r="AK562" s="104">
        <v>46113.647222222222</v>
      </c>
      <c r="AL562">
        <v>468271</v>
      </c>
      <c r="AM562" t="s">
        <v>4728</v>
      </c>
      <c r="AN562" t="s">
        <v>42</v>
      </c>
      <c r="AO562" t="s">
        <v>13</v>
      </c>
      <c r="AR562" t="s">
        <v>5933</v>
      </c>
      <c r="AT562" t="s">
        <v>1385</v>
      </c>
      <c r="AX562" t="s">
        <v>7181</v>
      </c>
      <c r="AY562" s="104">
        <v>46113.512499999997</v>
      </c>
      <c r="AZ562">
        <v>4102350</v>
      </c>
      <c r="BA562" t="s">
        <v>4728</v>
      </c>
      <c r="BB562" t="s">
        <v>5989</v>
      </c>
      <c r="BF562" t="s">
        <v>5918</v>
      </c>
      <c r="BH562" t="s">
        <v>241</v>
      </c>
      <c r="BI562" t="s">
        <v>220</v>
      </c>
      <c r="BL562" t="s">
        <v>8151</v>
      </c>
      <c r="BM562" s="104">
        <v>46114.51666666667</v>
      </c>
      <c r="BN562">
        <v>550643</v>
      </c>
      <c r="BO562" t="s">
        <v>4728</v>
      </c>
      <c r="BP562" t="s">
        <v>5592</v>
      </c>
      <c r="BQ562" t="s">
        <v>4731</v>
      </c>
      <c r="BT562" t="s">
        <v>6263</v>
      </c>
    </row>
    <row r="563" spans="17:72" x14ac:dyDescent="0.25">
      <c r="Q563" t="s">
        <v>77</v>
      </c>
      <c r="V563" t="s">
        <v>4733</v>
      </c>
      <c r="W563" s="104">
        <v>46114.443749999999</v>
      </c>
      <c r="X563">
        <v>185555</v>
      </c>
      <c r="Y563" t="s">
        <v>4728</v>
      </c>
      <c r="Z563" t="s">
        <v>54</v>
      </c>
      <c r="AD563" t="s">
        <v>4736</v>
      </c>
      <c r="AF563" t="s">
        <v>744</v>
      </c>
      <c r="AG563" t="s">
        <v>644</v>
      </c>
      <c r="AH563" t="s">
        <v>1732</v>
      </c>
      <c r="AJ563" t="s">
        <v>6191</v>
      </c>
      <c r="AK563" s="104">
        <v>46113.647916666669</v>
      </c>
      <c r="AL563">
        <v>2378508</v>
      </c>
      <c r="AM563" t="s">
        <v>4728</v>
      </c>
      <c r="AN563" t="s">
        <v>42</v>
      </c>
      <c r="AO563" t="s">
        <v>13</v>
      </c>
      <c r="AP563" t="s">
        <v>4731</v>
      </c>
      <c r="AR563" t="s">
        <v>6192</v>
      </c>
      <c r="AT563" t="s">
        <v>1124</v>
      </c>
      <c r="AX563" t="s">
        <v>4853</v>
      </c>
      <c r="AY563" s="104">
        <v>46113.512499999997</v>
      </c>
      <c r="AZ563">
        <v>148742</v>
      </c>
      <c r="BA563" t="s">
        <v>4728</v>
      </c>
      <c r="BB563" t="s">
        <v>5989</v>
      </c>
      <c r="BF563" t="s">
        <v>5918</v>
      </c>
      <c r="BH563" t="s">
        <v>205</v>
      </c>
      <c r="BL563" t="s">
        <v>4923</v>
      </c>
      <c r="BM563" s="104">
        <v>46114.517361111109</v>
      </c>
      <c r="BN563">
        <v>325959</v>
      </c>
      <c r="BO563" t="s">
        <v>4761</v>
      </c>
      <c r="BP563" t="s">
        <v>5592</v>
      </c>
      <c r="BT563" t="s">
        <v>5920</v>
      </c>
    </row>
    <row r="564" spans="17:72" x14ac:dyDescent="0.25">
      <c r="Q564" t="s">
        <v>5029</v>
      </c>
      <c r="R564" t="s">
        <v>77</v>
      </c>
      <c r="V564" t="s">
        <v>4848</v>
      </c>
      <c r="W564" s="104">
        <v>46114.445138888892</v>
      </c>
      <c r="X564">
        <v>1255559</v>
      </c>
      <c r="Y564" t="s">
        <v>4728</v>
      </c>
      <c r="Z564" t="s">
        <v>42</v>
      </c>
      <c r="AA564" t="s">
        <v>54</v>
      </c>
      <c r="AD564" t="s">
        <v>4788</v>
      </c>
      <c r="AF564" t="s">
        <v>1706</v>
      </c>
      <c r="AJ564" t="s">
        <v>4919</v>
      </c>
      <c r="AK564" s="104">
        <v>46113.647916666669</v>
      </c>
      <c r="AL564">
        <v>297879</v>
      </c>
      <c r="AM564" t="s">
        <v>4728</v>
      </c>
      <c r="AN564" t="s">
        <v>13</v>
      </c>
      <c r="AR564" t="s">
        <v>5942</v>
      </c>
      <c r="AT564" t="s">
        <v>1132</v>
      </c>
      <c r="AX564" t="s">
        <v>5061</v>
      </c>
      <c r="AY564" s="104">
        <v>46113.512499999997</v>
      </c>
      <c r="AZ564">
        <v>225858</v>
      </c>
      <c r="BA564" t="s">
        <v>4728</v>
      </c>
      <c r="BB564" t="s">
        <v>5989</v>
      </c>
      <c r="BF564" t="s">
        <v>5931</v>
      </c>
      <c r="BH564" t="s">
        <v>1507</v>
      </c>
      <c r="BL564" t="s">
        <v>6993</v>
      </c>
      <c r="BM564" s="104">
        <v>46114.518055555556</v>
      </c>
      <c r="BN564">
        <v>157167</v>
      </c>
      <c r="BO564" t="s">
        <v>4728</v>
      </c>
      <c r="BP564" t="s">
        <v>5592</v>
      </c>
      <c r="BT564" t="s">
        <v>5942</v>
      </c>
    </row>
    <row r="565" spans="17:72" x14ac:dyDescent="0.25">
      <c r="Q565" t="s">
        <v>77</v>
      </c>
      <c r="V565" t="s">
        <v>4765</v>
      </c>
      <c r="W565" s="104">
        <v>46114.447222222225</v>
      </c>
      <c r="X565">
        <v>134364</v>
      </c>
      <c r="Y565" t="s">
        <v>4728</v>
      </c>
      <c r="Z565" t="s">
        <v>54</v>
      </c>
      <c r="AD565" t="s">
        <v>4736</v>
      </c>
      <c r="AF565" t="s">
        <v>852</v>
      </c>
      <c r="AJ565" t="s">
        <v>5166</v>
      </c>
      <c r="AK565" s="104">
        <v>46113.647916666669</v>
      </c>
      <c r="AL565">
        <v>297177</v>
      </c>
      <c r="AM565" t="s">
        <v>4728</v>
      </c>
      <c r="AN565" t="s">
        <v>13</v>
      </c>
      <c r="AR565" t="s">
        <v>5931</v>
      </c>
      <c r="AT565" t="s">
        <v>2407</v>
      </c>
      <c r="AX565" t="s">
        <v>7182</v>
      </c>
      <c r="AY565" s="104">
        <v>46113.512499999997</v>
      </c>
      <c r="AZ565">
        <v>1901492</v>
      </c>
      <c r="BA565" t="s">
        <v>4761</v>
      </c>
      <c r="BB565" t="s">
        <v>5989</v>
      </c>
      <c r="BF565" t="s">
        <v>5966</v>
      </c>
      <c r="BH565" t="s">
        <v>250</v>
      </c>
      <c r="BI565" t="s">
        <v>264</v>
      </c>
      <c r="BJ565" t="s">
        <v>1688</v>
      </c>
      <c r="BL565" t="s">
        <v>8123</v>
      </c>
      <c r="BM565" s="104">
        <v>46114.518750000003</v>
      </c>
      <c r="BN565">
        <v>1177506</v>
      </c>
      <c r="BO565" t="s">
        <v>4728</v>
      </c>
      <c r="BP565" t="s">
        <v>5592</v>
      </c>
      <c r="BQ565" t="s">
        <v>4731</v>
      </c>
      <c r="BT565" t="s">
        <v>6309</v>
      </c>
    </row>
    <row r="566" spans="17:72" x14ac:dyDescent="0.25">
      <c r="Q566" t="s">
        <v>72</v>
      </c>
      <c r="V566" t="s">
        <v>5177</v>
      </c>
      <c r="W566" s="104">
        <v>46114.447916666664</v>
      </c>
      <c r="X566">
        <v>150839</v>
      </c>
      <c r="Y566" t="s">
        <v>4728</v>
      </c>
      <c r="Z566" t="s">
        <v>54</v>
      </c>
      <c r="AD566" t="s">
        <v>4772</v>
      </c>
      <c r="AF566" t="s">
        <v>764</v>
      </c>
      <c r="AG566" t="s">
        <v>1945</v>
      </c>
      <c r="AJ566" t="s">
        <v>5166</v>
      </c>
      <c r="AK566" s="104">
        <v>46113.647916666669</v>
      </c>
      <c r="AL566">
        <v>259245</v>
      </c>
      <c r="AM566" t="s">
        <v>4728</v>
      </c>
      <c r="AN566" t="s">
        <v>42</v>
      </c>
      <c r="AO566" t="s">
        <v>13</v>
      </c>
      <c r="AR566" t="s">
        <v>5919</v>
      </c>
      <c r="AT566" t="s">
        <v>2429</v>
      </c>
      <c r="AX566" t="s">
        <v>4745</v>
      </c>
      <c r="AY566" s="104">
        <v>46113.513194444444</v>
      </c>
      <c r="AZ566">
        <v>220029</v>
      </c>
      <c r="BA566" t="s">
        <v>4728</v>
      </c>
      <c r="BB566" t="s">
        <v>5989</v>
      </c>
      <c r="BF566" t="s">
        <v>4781</v>
      </c>
      <c r="BH566" t="s">
        <v>241</v>
      </c>
      <c r="BL566" t="s">
        <v>6682</v>
      </c>
      <c r="BM566" s="104">
        <v>46114.518750000003</v>
      </c>
      <c r="BN566">
        <v>271325</v>
      </c>
      <c r="BO566" t="s">
        <v>4728</v>
      </c>
      <c r="BP566" t="s">
        <v>5592</v>
      </c>
      <c r="BT566" t="s">
        <v>5920</v>
      </c>
    </row>
    <row r="567" spans="17:72" x14ac:dyDescent="0.25">
      <c r="Q567" t="s">
        <v>214</v>
      </c>
      <c r="V567" t="s">
        <v>4883</v>
      </c>
      <c r="W567" s="104">
        <v>46114.448611111111</v>
      </c>
      <c r="X567">
        <v>693317</v>
      </c>
      <c r="Y567" t="s">
        <v>4728</v>
      </c>
      <c r="Z567" t="s">
        <v>54</v>
      </c>
      <c r="AD567" t="s">
        <v>4739</v>
      </c>
      <c r="AF567" t="s">
        <v>1456</v>
      </c>
      <c r="AG567" t="s">
        <v>75</v>
      </c>
      <c r="AJ567" t="s">
        <v>4877</v>
      </c>
      <c r="AK567" s="104">
        <v>46113.648611111108</v>
      </c>
      <c r="AL567">
        <v>1142039</v>
      </c>
      <c r="AM567" t="s">
        <v>4728</v>
      </c>
      <c r="AN567" t="s">
        <v>4787</v>
      </c>
      <c r="AO567" t="s">
        <v>13</v>
      </c>
      <c r="AR567" t="s">
        <v>6012</v>
      </c>
      <c r="AT567" t="s">
        <v>223</v>
      </c>
      <c r="AX567" t="s">
        <v>4984</v>
      </c>
      <c r="AY567" s="104">
        <v>46113.513194444444</v>
      </c>
      <c r="AZ567">
        <v>114813</v>
      </c>
      <c r="BA567" t="s">
        <v>4728</v>
      </c>
      <c r="BB567" t="s">
        <v>5989</v>
      </c>
      <c r="BF567" t="s">
        <v>4781</v>
      </c>
      <c r="BH567" t="s">
        <v>247</v>
      </c>
      <c r="BL567" t="s">
        <v>6993</v>
      </c>
      <c r="BM567" s="104">
        <v>46114.518750000003</v>
      </c>
      <c r="BN567">
        <v>683733</v>
      </c>
      <c r="BO567" t="s">
        <v>4728</v>
      </c>
      <c r="BP567" t="s">
        <v>5592</v>
      </c>
      <c r="BT567" t="s">
        <v>5920</v>
      </c>
    </row>
    <row r="568" spans="17:72" x14ac:dyDescent="0.25">
      <c r="Q568" t="s">
        <v>72</v>
      </c>
      <c r="V568" t="s">
        <v>4782</v>
      </c>
      <c r="W568" s="104">
        <v>46114.448611111111</v>
      </c>
      <c r="X568">
        <v>207277</v>
      </c>
      <c r="Y568" t="s">
        <v>4728</v>
      </c>
      <c r="Z568" t="s">
        <v>54</v>
      </c>
      <c r="AD568" t="s">
        <v>4780</v>
      </c>
      <c r="AF568" t="s">
        <v>1481</v>
      </c>
      <c r="AJ568" t="s">
        <v>6193</v>
      </c>
      <c r="AK568" s="104">
        <v>46113.648611111108</v>
      </c>
      <c r="AL568">
        <v>719173</v>
      </c>
      <c r="AM568" t="s">
        <v>4728</v>
      </c>
      <c r="AN568" t="s">
        <v>13</v>
      </c>
      <c r="AR568" t="s">
        <v>5942</v>
      </c>
      <c r="AT568" t="s">
        <v>1507</v>
      </c>
      <c r="AX568" t="s">
        <v>4900</v>
      </c>
      <c r="AY568" s="104">
        <v>46113.513194444444</v>
      </c>
      <c r="AZ568">
        <v>1404114</v>
      </c>
      <c r="BA568" t="s">
        <v>4761</v>
      </c>
      <c r="BB568" t="s">
        <v>5989</v>
      </c>
      <c r="BF568" t="s">
        <v>5966</v>
      </c>
      <c r="BH568" t="s">
        <v>2431</v>
      </c>
      <c r="BL568" t="s">
        <v>5363</v>
      </c>
      <c r="BM568" s="104">
        <v>46114.520833333336</v>
      </c>
      <c r="BN568">
        <v>424380</v>
      </c>
      <c r="BO568" t="s">
        <v>4728</v>
      </c>
      <c r="BP568" t="s">
        <v>5592</v>
      </c>
      <c r="BT568" t="s">
        <v>5931</v>
      </c>
    </row>
    <row r="569" spans="17:72" x14ac:dyDescent="0.25">
      <c r="Q569" t="s">
        <v>202</v>
      </c>
      <c r="V569" t="s">
        <v>5178</v>
      </c>
      <c r="W569" s="104">
        <v>46114.449305555558</v>
      </c>
      <c r="X569">
        <v>109648</v>
      </c>
      <c r="Y569" t="s">
        <v>4728</v>
      </c>
      <c r="Z569" t="s">
        <v>54</v>
      </c>
      <c r="AD569" t="s">
        <v>4736</v>
      </c>
      <c r="AF569" t="s">
        <v>2561</v>
      </c>
      <c r="AJ569" t="s">
        <v>5251</v>
      </c>
      <c r="AK569" s="104">
        <v>46113.648611111108</v>
      </c>
      <c r="AL569">
        <v>477499</v>
      </c>
      <c r="AM569" t="s">
        <v>4728</v>
      </c>
      <c r="AN569" t="s">
        <v>13</v>
      </c>
      <c r="AR569" t="s">
        <v>5931</v>
      </c>
      <c r="AT569" t="s">
        <v>2559</v>
      </c>
      <c r="AX569" t="s">
        <v>4743</v>
      </c>
      <c r="AY569" s="104">
        <v>46113.513888888891</v>
      </c>
      <c r="AZ569">
        <v>268465</v>
      </c>
      <c r="BA569" t="s">
        <v>4761</v>
      </c>
      <c r="BB569" t="s">
        <v>5989</v>
      </c>
      <c r="BF569" t="s">
        <v>5966</v>
      </c>
      <c r="BH569" t="s">
        <v>253</v>
      </c>
      <c r="BL569" t="s">
        <v>5012</v>
      </c>
      <c r="BM569" s="104">
        <v>46114.523611111108</v>
      </c>
      <c r="BN569">
        <v>114770</v>
      </c>
      <c r="BO569" t="s">
        <v>4728</v>
      </c>
      <c r="BP569" t="s">
        <v>5592</v>
      </c>
      <c r="BT569" t="s">
        <v>4781</v>
      </c>
    </row>
    <row r="570" spans="17:72" x14ac:dyDescent="0.25">
      <c r="Q570" t="s">
        <v>235</v>
      </c>
      <c r="V570" t="s">
        <v>4926</v>
      </c>
      <c r="W570" s="104">
        <v>46114.450694444444</v>
      </c>
      <c r="X570">
        <v>543106</v>
      </c>
      <c r="Y570" t="s">
        <v>4728</v>
      </c>
      <c r="Z570" t="s">
        <v>54</v>
      </c>
      <c r="AD570" t="s">
        <v>4739</v>
      </c>
      <c r="AF570" t="s">
        <v>189</v>
      </c>
      <c r="AG570" t="s">
        <v>1124</v>
      </c>
      <c r="AH570" t="s">
        <v>1078</v>
      </c>
      <c r="AJ570" t="s">
        <v>6194</v>
      </c>
      <c r="AK570" s="104">
        <v>46113.649305555555</v>
      </c>
      <c r="AL570">
        <v>3931747</v>
      </c>
      <c r="AM570" t="s">
        <v>4728</v>
      </c>
      <c r="AN570" t="s">
        <v>42</v>
      </c>
      <c r="AO570" t="s">
        <v>13</v>
      </c>
      <c r="AP570" t="s">
        <v>4731</v>
      </c>
      <c r="AR570" t="s">
        <v>6195</v>
      </c>
      <c r="AT570" t="s">
        <v>71</v>
      </c>
      <c r="AX570" t="s">
        <v>4839</v>
      </c>
      <c r="AY570" s="104">
        <v>46113.513888888891</v>
      </c>
      <c r="AZ570">
        <v>1653457</v>
      </c>
      <c r="BA570" t="s">
        <v>4761</v>
      </c>
      <c r="BB570" t="s">
        <v>5989</v>
      </c>
      <c r="BF570" t="s">
        <v>5966</v>
      </c>
      <c r="BH570" t="s">
        <v>496</v>
      </c>
      <c r="BL570" t="s">
        <v>4808</v>
      </c>
      <c r="BM570" s="104">
        <v>46114.525000000001</v>
      </c>
      <c r="BN570">
        <v>1198648</v>
      </c>
      <c r="BO570" t="s">
        <v>4728</v>
      </c>
      <c r="BP570" t="s">
        <v>5592</v>
      </c>
      <c r="BT570" t="s">
        <v>7189</v>
      </c>
    </row>
    <row r="571" spans="17:72" x14ac:dyDescent="0.25">
      <c r="Q571" t="s">
        <v>205</v>
      </c>
      <c r="V571" t="s">
        <v>5178</v>
      </c>
      <c r="W571" s="104">
        <v>46114.450694444444</v>
      </c>
      <c r="X571">
        <v>331462</v>
      </c>
      <c r="Y571" t="s">
        <v>4728</v>
      </c>
      <c r="Z571" t="s">
        <v>54</v>
      </c>
      <c r="AD571" t="s">
        <v>4736</v>
      </c>
      <c r="AF571" t="s">
        <v>2624</v>
      </c>
      <c r="AJ571" t="s">
        <v>6196</v>
      </c>
      <c r="AK571" s="104">
        <v>46113.650694444441</v>
      </c>
      <c r="AL571">
        <v>278572</v>
      </c>
      <c r="AM571" t="s">
        <v>4728</v>
      </c>
      <c r="AN571" t="s">
        <v>13</v>
      </c>
      <c r="AR571" t="s">
        <v>5931</v>
      </c>
      <c r="AT571" t="s">
        <v>2383</v>
      </c>
      <c r="AX571" t="s">
        <v>4952</v>
      </c>
      <c r="AY571" s="104">
        <v>46113.513888888891</v>
      </c>
      <c r="AZ571">
        <v>218473</v>
      </c>
      <c r="BA571" t="s">
        <v>4728</v>
      </c>
      <c r="BB571" t="s">
        <v>5989</v>
      </c>
      <c r="BF571" t="s">
        <v>5942</v>
      </c>
      <c r="BH571" t="s">
        <v>253</v>
      </c>
      <c r="BL571" t="s">
        <v>5229</v>
      </c>
      <c r="BM571" s="104">
        <v>46114.525000000001</v>
      </c>
      <c r="BN571">
        <v>120055</v>
      </c>
      <c r="BO571" t="s">
        <v>4728</v>
      </c>
      <c r="BP571" t="s">
        <v>5592</v>
      </c>
      <c r="BT571" t="s">
        <v>4781</v>
      </c>
    </row>
    <row r="572" spans="17:72" x14ac:dyDescent="0.25">
      <c r="Q572" t="s">
        <v>81</v>
      </c>
      <c r="V572" t="s">
        <v>4836</v>
      </c>
      <c r="W572" s="104">
        <v>46114.452777777777</v>
      </c>
      <c r="X572">
        <v>182470</v>
      </c>
      <c r="Y572" t="s">
        <v>4728</v>
      </c>
      <c r="Z572" t="s">
        <v>54</v>
      </c>
      <c r="AD572" t="s">
        <v>4736</v>
      </c>
      <c r="AF572" t="s">
        <v>214</v>
      </c>
      <c r="AJ572" t="s">
        <v>6197</v>
      </c>
      <c r="AK572" s="104">
        <v>46113.650694444441</v>
      </c>
      <c r="AL572">
        <v>312498</v>
      </c>
      <c r="AM572" t="s">
        <v>4761</v>
      </c>
      <c r="AN572" t="s">
        <v>13</v>
      </c>
      <c r="AR572" t="s">
        <v>5934</v>
      </c>
      <c r="AT572" t="s">
        <v>76</v>
      </c>
      <c r="AU572" t="s">
        <v>226</v>
      </c>
      <c r="AX572" t="s">
        <v>4984</v>
      </c>
      <c r="AY572" s="104">
        <v>46113.513888888891</v>
      </c>
      <c r="AZ572">
        <v>472696</v>
      </c>
      <c r="BA572" t="s">
        <v>4728</v>
      </c>
      <c r="BB572" t="s">
        <v>5989</v>
      </c>
      <c r="BC572" t="s">
        <v>13</v>
      </c>
      <c r="BF572" t="s">
        <v>6074</v>
      </c>
      <c r="BH572" t="s">
        <v>241</v>
      </c>
      <c r="BL572" t="s">
        <v>6087</v>
      </c>
      <c r="BM572" s="104">
        <v>46114.525694444441</v>
      </c>
      <c r="BN572">
        <v>600138</v>
      </c>
      <c r="BO572" t="s">
        <v>4728</v>
      </c>
      <c r="BP572" t="s">
        <v>5592</v>
      </c>
      <c r="BT572" t="s">
        <v>5924</v>
      </c>
    </row>
    <row r="573" spans="17:72" x14ac:dyDescent="0.25">
      <c r="Q573" t="s">
        <v>84</v>
      </c>
      <c r="V573" t="s">
        <v>4926</v>
      </c>
      <c r="W573" s="104">
        <v>46114.453472222223</v>
      </c>
      <c r="X573">
        <v>118203</v>
      </c>
      <c r="Y573" t="s">
        <v>4728</v>
      </c>
      <c r="Z573" t="s">
        <v>54</v>
      </c>
      <c r="AD573" t="s">
        <v>4736</v>
      </c>
      <c r="AF573" t="s">
        <v>250</v>
      </c>
      <c r="AJ573" t="s">
        <v>6198</v>
      </c>
      <c r="AK573" s="104">
        <v>46113.651388888888</v>
      </c>
      <c r="AL573">
        <v>165439</v>
      </c>
      <c r="AM573" t="s">
        <v>4728</v>
      </c>
      <c r="AN573" t="s">
        <v>13</v>
      </c>
      <c r="AR573" t="s">
        <v>4781</v>
      </c>
      <c r="AT573" t="s">
        <v>432</v>
      </c>
      <c r="AX573" t="s">
        <v>5087</v>
      </c>
      <c r="AY573" s="104">
        <v>46113.513888888891</v>
      </c>
      <c r="AZ573">
        <v>451710</v>
      </c>
      <c r="BA573" t="s">
        <v>4728</v>
      </c>
      <c r="BB573" t="s">
        <v>5989</v>
      </c>
      <c r="BF573" t="s">
        <v>5920</v>
      </c>
      <c r="BH573" t="s">
        <v>868</v>
      </c>
      <c r="BL573" t="s">
        <v>8154</v>
      </c>
      <c r="BM573" s="104">
        <v>46114.525694444441</v>
      </c>
      <c r="BN573">
        <v>1448280</v>
      </c>
      <c r="BO573" t="s">
        <v>4728</v>
      </c>
      <c r="BP573" t="s">
        <v>5592</v>
      </c>
      <c r="BT573" t="s">
        <v>5931</v>
      </c>
    </row>
    <row r="574" spans="17:72" x14ac:dyDescent="0.25">
      <c r="Q574" t="s">
        <v>205</v>
      </c>
      <c r="V574" t="s">
        <v>4858</v>
      </c>
      <c r="W574" s="104">
        <v>46114.45416666667</v>
      </c>
      <c r="X574">
        <v>299343</v>
      </c>
      <c r="Y574" t="s">
        <v>4728</v>
      </c>
      <c r="Z574" t="s">
        <v>54</v>
      </c>
      <c r="AD574" t="s">
        <v>4734</v>
      </c>
      <c r="AF574" t="s">
        <v>2307</v>
      </c>
      <c r="AG574" t="s">
        <v>1134</v>
      </c>
      <c r="AH574" t="s">
        <v>1688</v>
      </c>
      <c r="AJ574" t="s">
        <v>6184</v>
      </c>
      <c r="AK574" s="104">
        <v>46113.651388888888</v>
      </c>
      <c r="AL574">
        <v>2518920</v>
      </c>
      <c r="AM574" t="s">
        <v>4761</v>
      </c>
      <c r="AN574" t="s">
        <v>42</v>
      </c>
      <c r="AO574" t="s">
        <v>13</v>
      </c>
      <c r="AP574" t="s">
        <v>4731</v>
      </c>
      <c r="AR574" t="s">
        <v>6199</v>
      </c>
      <c r="AT574" t="s">
        <v>414</v>
      </c>
      <c r="AX574" t="s">
        <v>7183</v>
      </c>
      <c r="AY574" s="104">
        <v>46113.51458333333</v>
      </c>
      <c r="AZ574">
        <v>352047</v>
      </c>
      <c r="BA574" t="s">
        <v>4728</v>
      </c>
      <c r="BB574" t="s">
        <v>5989</v>
      </c>
      <c r="BF574" t="s">
        <v>5931</v>
      </c>
      <c r="BH574" t="s">
        <v>1391</v>
      </c>
      <c r="BL574" t="s">
        <v>4923</v>
      </c>
      <c r="BM574" s="104">
        <v>46114.526388888888</v>
      </c>
      <c r="BN574">
        <v>632415</v>
      </c>
      <c r="BO574" t="s">
        <v>4761</v>
      </c>
      <c r="BP574" t="s">
        <v>5592</v>
      </c>
      <c r="BT574" t="s">
        <v>4781</v>
      </c>
    </row>
    <row r="575" spans="17:72" x14ac:dyDescent="0.25">
      <c r="Q575" t="s">
        <v>214</v>
      </c>
      <c r="R575" t="s">
        <v>264</v>
      </c>
      <c r="S575" t="s">
        <v>1688</v>
      </c>
      <c r="V575" t="s">
        <v>5166</v>
      </c>
      <c r="W575" s="104">
        <v>46114.454861111109</v>
      </c>
      <c r="X575">
        <v>953952</v>
      </c>
      <c r="Y575" t="s">
        <v>4728</v>
      </c>
      <c r="Z575" t="s">
        <v>54</v>
      </c>
      <c r="AA575" t="s">
        <v>4731</v>
      </c>
      <c r="AD575" t="s">
        <v>5179</v>
      </c>
      <c r="AF575" t="s">
        <v>226</v>
      </c>
      <c r="AJ575" t="s">
        <v>4776</v>
      </c>
      <c r="AK575" s="104">
        <v>46113.652083333334</v>
      </c>
      <c r="AL575">
        <v>344072</v>
      </c>
      <c r="AM575" t="s">
        <v>4728</v>
      </c>
      <c r="AN575" t="s">
        <v>13</v>
      </c>
      <c r="AR575" t="s">
        <v>5931</v>
      </c>
      <c r="AT575" t="s">
        <v>1134</v>
      </c>
      <c r="AX575" t="s">
        <v>5053</v>
      </c>
      <c r="AY575" s="104">
        <v>46113.51458333333</v>
      </c>
      <c r="AZ575">
        <v>1498053</v>
      </c>
      <c r="BA575" t="s">
        <v>4728</v>
      </c>
      <c r="BB575" t="s">
        <v>5989</v>
      </c>
      <c r="BF575" t="s">
        <v>5918</v>
      </c>
      <c r="BH575" t="s">
        <v>205</v>
      </c>
      <c r="BL575" t="s">
        <v>4838</v>
      </c>
      <c r="BM575" s="104">
        <v>46114.527083333334</v>
      </c>
      <c r="BN575">
        <v>330324</v>
      </c>
      <c r="BO575" t="s">
        <v>4761</v>
      </c>
      <c r="BP575" t="s">
        <v>5592</v>
      </c>
      <c r="BT575" t="s">
        <v>5920</v>
      </c>
    </row>
    <row r="576" spans="17:72" x14ac:dyDescent="0.25">
      <c r="Q576" t="s">
        <v>80</v>
      </c>
      <c r="R576" t="s">
        <v>1891</v>
      </c>
      <c r="V576" t="s">
        <v>4933</v>
      </c>
      <c r="W576" s="104">
        <v>46114.454861111109</v>
      </c>
      <c r="X576">
        <v>2290944</v>
      </c>
      <c r="Y576" t="s">
        <v>4728</v>
      </c>
      <c r="Z576" t="s">
        <v>54</v>
      </c>
      <c r="AA576" t="s">
        <v>4731</v>
      </c>
      <c r="AD576" t="s">
        <v>4748</v>
      </c>
      <c r="AF576" t="s">
        <v>1329</v>
      </c>
      <c r="AG576" t="s">
        <v>1706</v>
      </c>
      <c r="AJ576" t="s">
        <v>4977</v>
      </c>
      <c r="AK576" s="104">
        <v>46113.65347222222</v>
      </c>
      <c r="AL576">
        <v>838011</v>
      </c>
      <c r="AM576" t="s">
        <v>4728</v>
      </c>
      <c r="AN576" t="s">
        <v>42</v>
      </c>
      <c r="AO576" t="s">
        <v>13</v>
      </c>
      <c r="AR576" t="s">
        <v>5919</v>
      </c>
      <c r="AT576" t="s">
        <v>232</v>
      </c>
      <c r="AX576" t="s">
        <v>4926</v>
      </c>
      <c r="AY576" s="104">
        <v>46113.51458333333</v>
      </c>
      <c r="AZ576">
        <v>363427</v>
      </c>
      <c r="BA576" t="s">
        <v>4728</v>
      </c>
      <c r="BB576" t="s">
        <v>5989</v>
      </c>
      <c r="BF576" t="s">
        <v>5931</v>
      </c>
      <c r="BH576" t="s">
        <v>256</v>
      </c>
      <c r="BL576" t="s">
        <v>4733</v>
      </c>
      <c r="BM576" s="104">
        <v>46114.527777777781</v>
      </c>
      <c r="BN576">
        <v>1272018</v>
      </c>
      <c r="BO576" t="s">
        <v>4728</v>
      </c>
      <c r="BP576" t="s">
        <v>5592</v>
      </c>
      <c r="BT576" t="s">
        <v>5927</v>
      </c>
    </row>
    <row r="577" spans="17:72" x14ac:dyDescent="0.25">
      <c r="Q577" t="s">
        <v>5180</v>
      </c>
      <c r="R577" t="s">
        <v>235</v>
      </c>
      <c r="V577" t="s">
        <v>5181</v>
      </c>
      <c r="W577" s="104">
        <v>46114.455555555556</v>
      </c>
      <c r="X577">
        <v>327402</v>
      </c>
      <c r="Y577" t="s">
        <v>4761</v>
      </c>
      <c r="Z577" t="s">
        <v>4787</v>
      </c>
      <c r="AA577" t="s">
        <v>54</v>
      </c>
      <c r="AD577" t="s">
        <v>5133</v>
      </c>
      <c r="AF577" t="s">
        <v>2510</v>
      </c>
      <c r="AJ577" t="s">
        <v>6200</v>
      </c>
      <c r="AK577" s="104">
        <v>46113.654166666667</v>
      </c>
      <c r="AL577">
        <v>276550</v>
      </c>
      <c r="AM577" t="s">
        <v>4728</v>
      </c>
      <c r="AN577" t="s">
        <v>13</v>
      </c>
      <c r="AR577" t="s">
        <v>5942</v>
      </c>
      <c r="AT577" t="s">
        <v>2600</v>
      </c>
      <c r="AX577" t="s">
        <v>7184</v>
      </c>
      <c r="AY577" s="104">
        <v>46113.515277777777</v>
      </c>
      <c r="AZ577">
        <v>541918</v>
      </c>
      <c r="BA577" t="s">
        <v>4728</v>
      </c>
      <c r="BB577" t="s">
        <v>5989</v>
      </c>
      <c r="BF577" t="s">
        <v>5918</v>
      </c>
      <c r="BH577" t="s">
        <v>1706</v>
      </c>
      <c r="BI577" t="s">
        <v>2197</v>
      </c>
      <c r="BL577" t="s">
        <v>5336</v>
      </c>
      <c r="BM577" s="104">
        <v>46114.527777777781</v>
      </c>
      <c r="BN577">
        <v>541509</v>
      </c>
      <c r="BO577" t="s">
        <v>4728</v>
      </c>
      <c r="BP577" t="s">
        <v>5592</v>
      </c>
      <c r="BQ577" t="s">
        <v>4731</v>
      </c>
      <c r="BT577" t="s">
        <v>6981</v>
      </c>
    </row>
    <row r="578" spans="17:72" x14ac:dyDescent="0.25">
      <c r="Q578" t="s">
        <v>205</v>
      </c>
      <c r="V578" t="s">
        <v>5182</v>
      </c>
      <c r="W578" s="104">
        <v>46114.456944444442</v>
      </c>
      <c r="X578">
        <v>198959</v>
      </c>
      <c r="Y578" t="s">
        <v>4728</v>
      </c>
      <c r="Z578" t="s">
        <v>54</v>
      </c>
      <c r="AD578" t="s">
        <v>4752</v>
      </c>
      <c r="AF578" t="s">
        <v>1702</v>
      </c>
      <c r="AG578" t="s">
        <v>868</v>
      </c>
      <c r="AJ578" t="s">
        <v>5302</v>
      </c>
      <c r="AK578" s="104">
        <v>46113.655555555553</v>
      </c>
      <c r="AL578">
        <v>161825</v>
      </c>
      <c r="AM578" t="s">
        <v>4728</v>
      </c>
      <c r="AN578" t="s">
        <v>42</v>
      </c>
      <c r="AO578" t="s">
        <v>13</v>
      </c>
      <c r="AR578" t="s">
        <v>4941</v>
      </c>
      <c r="AT578" t="s">
        <v>516</v>
      </c>
      <c r="AX578" t="s">
        <v>4833</v>
      </c>
      <c r="AY578" s="104">
        <v>46113.515972222223</v>
      </c>
      <c r="AZ578">
        <v>462779</v>
      </c>
      <c r="BA578" t="s">
        <v>4728</v>
      </c>
      <c r="BB578" t="s">
        <v>5989</v>
      </c>
      <c r="BF578" t="s">
        <v>5920</v>
      </c>
      <c r="BH578" t="s">
        <v>1732</v>
      </c>
      <c r="BI578" t="s">
        <v>264</v>
      </c>
      <c r="BJ578" t="s">
        <v>1688</v>
      </c>
      <c r="BL578" t="s">
        <v>6837</v>
      </c>
      <c r="BM578" s="104">
        <v>46114.52847222222</v>
      </c>
      <c r="BN578">
        <v>598304</v>
      </c>
      <c r="BO578" t="s">
        <v>4728</v>
      </c>
      <c r="BP578" t="s">
        <v>5592</v>
      </c>
      <c r="BQ578" t="s">
        <v>4731</v>
      </c>
      <c r="BT578" t="s">
        <v>7170</v>
      </c>
    </row>
    <row r="579" spans="17:72" x14ac:dyDescent="0.25">
      <c r="Q579" t="s">
        <v>247</v>
      </c>
      <c r="V579" t="s">
        <v>4743</v>
      </c>
      <c r="W579" s="104">
        <v>46114.457638888889</v>
      </c>
      <c r="X579">
        <v>548818</v>
      </c>
      <c r="Y579" t="s">
        <v>4728</v>
      </c>
      <c r="Z579" t="s">
        <v>54</v>
      </c>
      <c r="AD579" t="s">
        <v>4772</v>
      </c>
      <c r="AF579" t="s">
        <v>247</v>
      </c>
      <c r="AJ579" t="s">
        <v>5074</v>
      </c>
      <c r="AK579" s="104">
        <v>46113.655555555553</v>
      </c>
      <c r="AL579">
        <v>439184</v>
      </c>
      <c r="AM579" t="s">
        <v>4728</v>
      </c>
      <c r="AN579" t="s">
        <v>13</v>
      </c>
      <c r="AR579" t="s">
        <v>5958</v>
      </c>
      <c r="AT579" t="s">
        <v>1124</v>
      </c>
      <c r="AX579" t="s">
        <v>4775</v>
      </c>
      <c r="AY579" s="104">
        <v>46113.515972222223</v>
      </c>
      <c r="AZ579">
        <v>297337</v>
      </c>
      <c r="BA579" t="s">
        <v>4728</v>
      </c>
      <c r="BB579" t="s">
        <v>5989</v>
      </c>
      <c r="BF579" t="s">
        <v>5925</v>
      </c>
      <c r="BH579" t="s">
        <v>2357</v>
      </c>
      <c r="BL579" t="s">
        <v>4753</v>
      </c>
      <c r="BM579" s="104">
        <v>46114.529861111114</v>
      </c>
      <c r="BN579">
        <v>120693</v>
      </c>
      <c r="BO579" t="s">
        <v>4728</v>
      </c>
      <c r="BP579" t="s">
        <v>5592</v>
      </c>
      <c r="BT579" t="s">
        <v>5956</v>
      </c>
    </row>
    <row r="580" spans="17:72" x14ac:dyDescent="0.25">
      <c r="Q580" t="s">
        <v>75</v>
      </c>
      <c r="V580" t="s">
        <v>4980</v>
      </c>
      <c r="W580" s="104">
        <v>46114.459027777775</v>
      </c>
      <c r="X580">
        <v>444241</v>
      </c>
      <c r="Y580" t="s">
        <v>4728</v>
      </c>
      <c r="Z580" t="s">
        <v>54</v>
      </c>
      <c r="AD580" t="s">
        <v>4752</v>
      </c>
      <c r="AF580" t="s">
        <v>268</v>
      </c>
      <c r="AG580" t="s">
        <v>637</v>
      </c>
      <c r="AJ580" t="s">
        <v>4836</v>
      </c>
      <c r="AK580" s="104">
        <v>46113.655555555553</v>
      </c>
      <c r="AL580">
        <v>170968</v>
      </c>
      <c r="AM580" t="s">
        <v>4728</v>
      </c>
      <c r="AN580" t="s">
        <v>42</v>
      </c>
      <c r="AO580" t="s">
        <v>13</v>
      </c>
      <c r="AR580" t="s">
        <v>6040</v>
      </c>
      <c r="AT580" t="s">
        <v>223</v>
      </c>
      <c r="AX580" t="s">
        <v>4733</v>
      </c>
      <c r="AY580" s="104">
        <v>46113.515972222223</v>
      </c>
      <c r="AZ580">
        <v>92855</v>
      </c>
      <c r="BA580" t="s">
        <v>4728</v>
      </c>
      <c r="BB580" t="s">
        <v>5989</v>
      </c>
      <c r="BF580" t="s">
        <v>4781</v>
      </c>
      <c r="BH580" t="s">
        <v>235</v>
      </c>
      <c r="BL580" t="s">
        <v>5902</v>
      </c>
      <c r="BM580" s="104">
        <v>46114.53125</v>
      </c>
      <c r="BN580">
        <v>464190</v>
      </c>
      <c r="BO580" t="s">
        <v>4728</v>
      </c>
      <c r="BP580" t="s">
        <v>5592</v>
      </c>
      <c r="BT580" t="s">
        <v>5924</v>
      </c>
    </row>
    <row r="581" spans="17:72" x14ac:dyDescent="0.25">
      <c r="Q581" t="s">
        <v>1454</v>
      </c>
      <c r="R581" t="s">
        <v>84</v>
      </c>
      <c r="V581" t="s">
        <v>4883</v>
      </c>
      <c r="W581" s="104">
        <v>46114.459722222222</v>
      </c>
      <c r="X581">
        <v>864074</v>
      </c>
      <c r="Y581" t="s">
        <v>4728</v>
      </c>
      <c r="Z581" t="s">
        <v>42</v>
      </c>
      <c r="AA581" t="s">
        <v>54</v>
      </c>
      <c r="AD581" t="s">
        <v>4785</v>
      </c>
      <c r="AF581" t="s">
        <v>1702</v>
      </c>
      <c r="AG581" t="s">
        <v>1220</v>
      </c>
      <c r="AJ581" t="s">
        <v>5302</v>
      </c>
      <c r="AK581" s="104">
        <v>46113.656944444447</v>
      </c>
      <c r="AL581">
        <v>202684</v>
      </c>
      <c r="AM581" t="s">
        <v>4728</v>
      </c>
      <c r="AN581" t="s">
        <v>42</v>
      </c>
      <c r="AO581" t="s">
        <v>13</v>
      </c>
      <c r="AR581" t="s">
        <v>5933</v>
      </c>
      <c r="AT581" t="s">
        <v>2559</v>
      </c>
      <c r="AX581" t="s">
        <v>5083</v>
      </c>
      <c r="AY581" s="104">
        <v>46113.51666666667</v>
      </c>
      <c r="AZ581">
        <v>608328</v>
      </c>
      <c r="BA581" t="s">
        <v>4728</v>
      </c>
      <c r="BB581" t="s">
        <v>5989</v>
      </c>
      <c r="BF581" t="s">
        <v>5942</v>
      </c>
      <c r="BH581" t="s">
        <v>1732</v>
      </c>
      <c r="BL581" t="s">
        <v>4753</v>
      </c>
      <c r="BM581" s="104">
        <v>46114.53125</v>
      </c>
      <c r="BN581">
        <v>988141</v>
      </c>
      <c r="BO581" t="s">
        <v>4728</v>
      </c>
      <c r="BP581" t="s">
        <v>5592</v>
      </c>
      <c r="BT581" t="s">
        <v>5931</v>
      </c>
    </row>
    <row r="582" spans="17:72" x14ac:dyDescent="0.25">
      <c r="Q582" t="s">
        <v>250</v>
      </c>
      <c r="R582" t="s">
        <v>220</v>
      </c>
      <c r="V582" t="s">
        <v>5183</v>
      </c>
      <c r="W582" s="104">
        <v>46114.459722222222</v>
      </c>
      <c r="X582">
        <v>592669</v>
      </c>
      <c r="Y582" t="s">
        <v>4761</v>
      </c>
      <c r="Z582" t="s">
        <v>54</v>
      </c>
      <c r="AA582" t="s">
        <v>4731</v>
      </c>
      <c r="AD582" t="s">
        <v>4767</v>
      </c>
      <c r="AF582" t="s">
        <v>2337</v>
      </c>
      <c r="AG582" t="s">
        <v>432</v>
      </c>
      <c r="AJ582" t="s">
        <v>5002</v>
      </c>
      <c r="AK582" s="104">
        <v>46113.658333333333</v>
      </c>
      <c r="AL582">
        <v>583713</v>
      </c>
      <c r="AM582" t="s">
        <v>4728</v>
      </c>
      <c r="AN582" t="s">
        <v>42</v>
      </c>
      <c r="AO582" t="s">
        <v>13</v>
      </c>
      <c r="AR582" t="s">
        <v>5919</v>
      </c>
      <c r="AT582" t="s">
        <v>229</v>
      </c>
      <c r="AX582" t="s">
        <v>6750</v>
      </c>
      <c r="AY582" s="104">
        <v>46113.51666666667</v>
      </c>
      <c r="AZ582">
        <v>229366</v>
      </c>
      <c r="BA582" t="s">
        <v>4728</v>
      </c>
      <c r="BB582" t="s">
        <v>5989</v>
      </c>
      <c r="BF582" t="s">
        <v>5942</v>
      </c>
      <c r="BH582" t="s">
        <v>250</v>
      </c>
      <c r="BL582" t="s">
        <v>4807</v>
      </c>
      <c r="BM582" s="104">
        <v>46114.531944444447</v>
      </c>
      <c r="BN582">
        <v>184718</v>
      </c>
      <c r="BO582" t="s">
        <v>4728</v>
      </c>
      <c r="BP582" t="s">
        <v>5592</v>
      </c>
      <c r="BT582" t="s">
        <v>5924</v>
      </c>
    </row>
    <row r="583" spans="17:72" x14ac:dyDescent="0.25">
      <c r="Q583" t="s">
        <v>79</v>
      </c>
      <c r="V583" t="s">
        <v>5184</v>
      </c>
      <c r="W583" s="104">
        <v>46114.463194444441</v>
      </c>
      <c r="X583">
        <v>570286</v>
      </c>
      <c r="Y583" t="s">
        <v>4728</v>
      </c>
      <c r="Z583" t="s">
        <v>54</v>
      </c>
      <c r="AD583" t="s">
        <v>4734</v>
      </c>
      <c r="AF583" t="s">
        <v>329</v>
      </c>
      <c r="AG583" t="s">
        <v>637</v>
      </c>
      <c r="AH583" t="s">
        <v>1559</v>
      </c>
      <c r="AJ583" t="s">
        <v>5442</v>
      </c>
      <c r="AK583" s="104">
        <v>46113.65902777778</v>
      </c>
      <c r="AL583">
        <v>1793806</v>
      </c>
      <c r="AM583" t="s">
        <v>4761</v>
      </c>
      <c r="AN583" t="s">
        <v>6201</v>
      </c>
      <c r="AO583" t="s">
        <v>13</v>
      </c>
      <c r="AR583" t="s">
        <v>6202</v>
      </c>
      <c r="AT583" t="s">
        <v>1894</v>
      </c>
      <c r="AX583" t="s">
        <v>5704</v>
      </c>
      <c r="AY583" s="104">
        <v>46113.51666666667</v>
      </c>
      <c r="AZ583">
        <v>182975</v>
      </c>
      <c r="BA583" t="s">
        <v>4728</v>
      </c>
      <c r="BB583" t="s">
        <v>5989</v>
      </c>
      <c r="BF583" t="s">
        <v>5924</v>
      </c>
      <c r="BH583" t="s">
        <v>205</v>
      </c>
      <c r="BI583" t="s">
        <v>256</v>
      </c>
      <c r="BL583" t="s">
        <v>5558</v>
      </c>
      <c r="BM583" s="104">
        <v>46114.532638888886</v>
      </c>
      <c r="BN583">
        <v>1249261</v>
      </c>
      <c r="BO583" t="s">
        <v>4728</v>
      </c>
      <c r="BP583" t="s">
        <v>5592</v>
      </c>
      <c r="BQ583" t="s">
        <v>4731</v>
      </c>
      <c r="BT583" t="s">
        <v>5920</v>
      </c>
    </row>
    <row r="584" spans="17:72" x14ac:dyDescent="0.25">
      <c r="Q584" t="s">
        <v>2419</v>
      </c>
      <c r="R584" t="s">
        <v>644</v>
      </c>
      <c r="S584" t="s">
        <v>232</v>
      </c>
      <c r="V584" t="s">
        <v>5185</v>
      </c>
      <c r="W584" s="104">
        <v>46114.463194444441</v>
      </c>
      <c r="X584">
        <v>747365</v>
      </c>
      <c r="Y584" t="s">
        <v>4728</v>
      </c>
      <c r="Z584" t="s">
        <v>42</v>
      </c>
      <c r="AA584" t="s">
        <v>54</v>
      </c>
      <c r="AD584" t="s">
        <v>5186</v>
      </c>
      <c r="AF584" t="s">
        <v>1136</v>
      </c>
      <c r="AG584" t="s">
        <v>967</v>
      </c>
      <c r="AH584" t="s">
        <v>1132</v>
      </c>
      <c r="AJ584" t="s">
        <v>4763</v>
      </c>
      <c r="AK584" s="104">
        <v>46113.65902777778</v>
      </c>
      <c r="AL584">
        <v>969176</v>
      </c>
      <c r="AM584" t="s">
        <v>4728</v>
      </c>
      <c r="AN584" t="s">
        <v>42</v>
      </c>
      <c r="AO584" t="s">
        <v>13</v>
      </c>
      <c r="AP584" t="s">
        <v>4731</v>
      </c>
      <c r="AR584" t="s">
        <v>4978</v>
      </c>
      <c r="AT584" t="s">
        <v>2429</v>
      </c>
      <c r="AX584" t="s">
        <v>6112</v>
      </c>
      <c r="AY584" s="104">
        <v>46113.517361111109</v>
      </c>
      <c r="AZ584">
        <v>284769</v>
      </c>
      <c r="BA584" t="s">
        <v>4728</v>
      </c>
      <c r="BB584" t="s">
        <v>5989</v>
      </c>
      <c r="BF584" t="s">
        <v>5942</v>
      </c>
      <c r="BH584" t="s">
        <v>2510</v>
      </c>
      <c r="BL584" t="s">
        <v>8155</v>
      </c>
      <c r="BM584" s="104">
        <v>46114.53402777778</v>
      </c>
      <c r="BN584">
        <v>138440</v>
      </c>
      <c r="BO584" t="s">
        <v>4728</v>
      </c>
      <c r="BP584" t="s">
        <v>5592</v>
      </c>
      <c r="BT584" t="s">
        <v>5920</v>
      </c>
    </row>
    <row r="585" spans="17:72" x14ac:dyDescent="0.25">
      <c r="Q585" t="s">
        <v>247</v>
      </c>
      <c r="V585" t="s">
        <v>4779</v>
      </c>
      <c r="W585" s="104">
        <v>46114.463194444441</v>
      </c>
      <c r="X585">
        <v>974655</v>
      </c>
      <c r="Y585" t="s">
        <v>4728</v>
      </c>
      <c r="Z585" t="s">
        <v>54</v>
      </c>
      <c r="AD585" t="s">
        <v>4736</v>
      </c>
      <c r="AF585" t="s">
        <v>1481</v>
      </c>
      <c r="AJ585" t="s">
        <v>4890</v>
      </c>
      <c r="AK585" s="104">
        <v>46113.65902777778</v>
      </c>
      <c r="AL585">
        <v>660355</v>
      </c>
      <c r="AM585" t="s">
        <v>4728</v>
      </c>
      <c r="AN585" t="s">
        <v>13</v>
      </c>
      <c r="AR585" t="s">
        <v>5920</v>
      </c>
      <c r="AT585" t="s">
        <v>836</v>
      </c>
      <c r="AX585" t="s">
        <v>4918</v>
      </c>
      <c r="AY585" s="104">
        <v>46113.517361111109</v>
      </c>
      <c r="AZ585">
        <v>1561567</v>
      </c>
      <c r="BA585" t="s">
        <v>4728</v>
      </c>
      <c r="BB585" t="s">
        <v>5989</v>
      </c>
      <c r="BF585" t="s">
        <v>5920</v>
      </c>
      <c r="BH585" t="s">
        <v>241</v>
      </c>
      <c r="BI585" t="s">
        <v>1688</v>
      </c>
      <c r="BL585" t="s">
        <v>5393</v>
      </c>
      <c r="BM585" s="104">
        <v>46114.534722222219</v>
      </c>
      <c r="BN585">
        <v>675347</v>
      </c>
      <c r="BO585" t="s">
        <v>4728</v>
      </c>
      <c r="BP585" t="s">
        <v>5592</v>
      </c>
      <c r="BQ585" t="s">
        <v>4731</v>
      </c>
      <c r="BT585" t="s">
        <v>6411</v>
      </c>
    </row>
    <row r="586" spans="17:72" x14ac:dyDescent="0.25">
      <c r="Q586" t="s">
        <v>81</v>
      </c>
      <c r="V586" t="s">
        <v>5079</v>
      </c>
      <c r="W586" s="104">
        <v>46114.466666666667</v>
      </c>
      <c r="X586">
        <v>638445</v>
      </c>
      <c r="Y586" t="s">
        <v>4728</v>
      </c>
      <c r="Z586" t="s">
        <v>54</v>
      </c>
      <c r="AD586" t="s">
        <v>4736</v>
      </c>
      <c r="AF586" t="s">
        <v>2508</v>
      </c>
      <c r="AG586" t="s">
        <v>868</v>
      </c>
      <c r="AJ586" t="s">
        <v>4822</v>
      </c>
      <c r="AK586" s="104">
        <v>46113.659722222219</v>
      </c>
      <c r="AL586">
        <v>129087</v>
      </c>
      <c r="AM586" t="s">
        <v>4728</v>
      </c>
      <c r="AN586" t="s">
        <v>42</v>
      </c>
      <c r="AO586" t="s">
        <v>13</v>
      </c>
      <c r="AR586" t="s">
        <v>5933</v>
      </c>
      <c r="AT586" t="s">
        <v>1945</v>
      </c>
      <c r="AX586" t="s">
        <v>4910</v>
      </c>
      <c r="AY586" s="104">
        <v>46113.517361111109</v>
      </c>
      <c r="AZ586">
        <v>175370</v>
      </c>
      <c r="BA586" t="s">
        <v>4728</v>
      </c>
      <c r="BB586" t="s">
        <v>5989</v>
      </c>
      <c r="BF586" t="s">
        <v>5942</v>
      </c>
      <c r="BH586" t="s">
        <v>1391</v>
      </c>
      <c r="BI586" t="s">
        <v>1132</v>
      </c>
      <c r="BL586" t="s">
        <v>4743</v>
      </c>
      <c r="BM586" s="104">
        <v>46114.538194444445</v>
      </c>
      <c r="BN586">
        <v>2999109</v>
      </c>
      <c r="BO586" t="s">
        <v>4728</v>
      </c>
      <c r="BP586" t="s">
        <v>5592</v>
      </c>
      <c r="BQ586" t="s">
        <v>4731</v>
      </c>
      <c r="BT586" t="s">
        <v>6495</v>
      </c>
    </row>
    <row r="587" spans="17:72" x14ac:dyDescent="0.25">
      <c r="Q587" t="s">
        <v>75</v>
      </c>
      <c r="V587" t="s">
        <v>5187</v>
      </c>
      <c r="W587" s="104">
        <v>46114.472222222219</v>
      </c>
      <c r="X587">
        <v>284183</v>
      </c>
      <c r="Y587" t="s">
        <v>4728</v>
      </c>
      <c r="Z587" t="s">
        <v>54</v>
      </c>
      <c r="AD587" t="s">
        <v>4736</v>
      </c>
      <c r="AF587" t="s">
        <v>2497</v>
      </c>
      <c r="AG587" t="s">
        <v>2357</v>
      </c>
      <c r="AJ587" t="s">
        <v>6203</v>
      </c>
      <c r="AK587" s="104">
        <v>46113.659722222219</v>
      </c>
      <c r="AL587">
        <v>303459</v>
      </c>
      <c r="AM587" t="s">
        <v>4728</v>
      </c>
      <c r="AN587" t="s">
        <v>5248</v>
      </c>
      <c r="AO587" t="s">
        <v>13</v>
      </c>
      <c r="AR587" t="s">
        <v>5937</v>
      </c>
      <c r="AT587" t="s">
        <v>308</v>
      </c>
      <c r="AX587" t="s">
        <v>7185</v>
      </c>
      <c r="AY587" s="104">
        <v>46113.518055555556</v>
      </c>
      <c r="AZ587">
        <v>309444</v>
      </c>
      <c r="BA587" t="s">
        <v>4728</v>
      </c>
      <c r="BB587" t="s">
        <v>5989</v>
      </c>
      <c r="BF587" t="s">
        <v>5931</v>
      </c>
      <c r="BH587" t="s">
        <v>496</v>
      </c>
      <c r="BL587" t="s">
        <v>5336</v>
      </c>
      <c r="BM587" s="104">
        <v>46114.538888888892</v>
      </c>
      <c r="BN587">
        <v>1303948</v>
      </c>
      <c r="BO587" t="s">
        <v>4728</v>
      </c>
      <c r="BP587" t="s">
        <v>5592</v>
      </c>
      <c r="BT587" t="s">
        <v>5920</v>
      </c>
    </row>
    <row r="588" spans="17:72" x14ac:dyDescent="0.25">
      <c r="Q588" t="s">
        <v>71</v>
      </c>
      <c r="R588" t="s">
        <v>264</v>
      </c>
      <c r="S588" t="s">
        <v>1891</v>
      </c>
      <c r="V588" t="s">
        <v>5188</v>
      </c>
      <c r="W588" s="104">
        <v>46114.474305555559</v>
      </c>
      <c r="X588">
        <v>1192190</v>
      </c>
      <c r="Y588" t="s">
        <v>4728</v>
      </c>
      <c r="Z588" t="s">
        <v>54</v>
      </c>
      <c r="AA588" t="s">
        <v>4731</v>
      </c>
      <c r="AD588" t="s">
        <v>5189</v>
      </c>
      <c r="AF588" t="s">
        <v>247</v>
      </c>
      <c r="AJ588" t="s">
        <v>6204</v>
      </c>
      <c r="AK588" s="104">
        <v>46113.661805555559</v>
      </c>
      <c r="AL588">
        <v>2969939</v>
      </c>
      <c r="AM588" t="s">
        <v>4728</v>
      </c>
      <c r="AN588" t="s">
        <v>13</v>
      </c>
      <c r="AR588" t="s">
        <v>4781</v>
      </c>
      <c r="AT588" t="s">
        <v>2403</v>
      </c>
      <c r="AX588" t="s">
        <v>4765</v>
      </c>
      <c r="AY588" s="104">
        <v>46113.518055555556</v>
      </c>
      <c r="AZ588">
        <v>401089</v>
      </c>
      <c r="BA588" t="s">
        <v>4728</v>
      </c>
      <c r="BB588" t="s">
        <v>5989</v>
      </c>
      <c r="BF588" t="s">
        <v>5931</v>
      </c>
      <c r="BH588" t="s">
        <v>2431</v>
      </c>
      <c r="BL588" t="s">
        <v>4890</v>
      </c>
      <c r="BM588" s="104">
        <v>46114.539583333331</v>
      </c>
      <c r="BN588">
        <v>444247</v>
      </c>
      <c r="BO588" t="s">
        <v>4728</v>
      </c>
      <c r="BP588" t="s">
        <v>5592</v>
      </c>
      <c r="BT588" t="s">
        <v>5931</v>
      </c>
    </row>
    <row r="589" spans="17:72" x14ac:dyDescent="0.25">
      <c r="Q589" t="s">
        <v>226</v>
      </c>
      <c r="V589" t="s">
        <v>5190</v>
      </c>
      <c r="W589" s="104">
        <v>46114.474999999999</v>
      </c>
      <c r="X589">
        <v>828707</v>
      </c>
      <c r="Y589" t="s">
        <v>4728</v>
      </c>
      <c r="Z589" t="s">
        <v>54</v>
      </c>
      <c r="AD589" t="s">
        <v>4736</v>
      </c>
      <c r="AF589" t="s">
        <v>644</v>
      </c>
      <c r="AG589" t="s">
        <v>1732</v>
      </c>
      <c r="AJ589" t="s">
        <v>6205</v>
      </c>
      <c r="AK589" s="104">
        <v>46113.661805555559</v>
      </c>
      <c r="AL589">
        <v>5771883</v>
      </c>
      <c r="AM589" t="s">
        <v>4728</v>
      </c>
      <c r="AN589" t="s">
        <v>42</v>
      </c>
      <c r="AO589" t="s">
        <v>13</v>
      </c>
      <c r="AR589" t="s">
        <v>6018</v>
      </c>
      <c r="AT589" t="s">
        <v>2383</v>
      </c>
      <c r="AX589" t="s">
        <v>5502</v>
      </c>
      <c r="AY589" s="104">
        <v>46113.518055555556</v>
      </c>
      <c r="AZ589">
        <v>228289</v>
      </c>
      <c r="BA589" t="s">
        <v>4728</v>
      </c>
      <c r="BB589" t="s">
        <v>5989</v>
      </c>
      <c r="BF589" t="s">
        <v>5942</v>
      </c>
      <c r="BH589" t="s">
        <v>2624</v>
      </c>
      <c r="BL589" t="s">
        <v>5370</v>
      </c>
      <c r="BM589" s="104">
        <v>46114.543055555558</v>
      </c>
      <c r="BN589">
        <v>166780</v>
      </c>
      <c r="BO589" t="s">
        <v>4761</v>
      </c>
      <c r="BP589" t="s">
        <v>5592</v>
      </c>
      <c r="BT589" t="s">
        <v>5934</v>
      </c>
    </row>
    <row r="590" spans="17:72" x14ac:dyDescent="0.25">
      <c r="Q590" t="s">
        <v>84</v>
      </c>
      <c r="V590" t="s">
        <v>5191</v>
      </c>
      <c r="W590" s="104">
        <v>46114.474999999999</v>
      </c>
      <c r="X590">
        <v>141476</v>
      </c>
      <c r="Y590" t="s">
        <v>4728</v>
      </c>
      <c r="Z590" t="s">
        <v>54</v>
      </c>
      <c r="AD590" t="s">
        <v>4734</v>
      </c>
      <c r="AF590" t="s">
        <v>2561</v>
      </c>
      <c r="AJ590" t="s">
        <v>4877</v>
      </c>
      <c r="AK590" s="104">
        <v>46113.661805555559</v>
      </c>
      <c r="AL590">
        <v>806261</v>
      </c>
      <c r="AM590" t="s">
        <v>4728</v>
      </c>
      <c r="AN590" t="s">
        <v>13</v>
      </c>
      <c r="AR590" t="s">
        <v>5918</v>
      </c>
      <c r="AT590" t="s">
        <v>551</v>
      </c>
      <c r="AX590" t="s">
        <v>7186</v>
      </c>
      <c r="AY590" s="104">
        <v>46113.518055555556</v>
      </c>
      <c r="AZ590">
        <v>255058</v>
      </c>
      <c r="BA590" t="s">
        <v>4728</v>
      </c>
      <c r="BB590" t="s">
        <v>5989</v>
      </c>
      <c r="BF590" t="s">
        <v>5931</v>
      </c>
      <c r="BH590" t="s">
        <v>1284</v>
      </c>
      <c r="BL590" t="s">
        <v>7422</v>
      </c>
      <c r="BM590" s="104">
        <v>46114.543749999997</v>
      </c>
      <c r="BN590">
        <v>154569</v>
      </c>
      <c r="BO590" t="s">
        <v>4728</v>
      </c>
      <c r="BP590" t="s">
        <v>5592</v>
      </c>
      <c r="BT590" t="s">
        <v>5950</v>
      </c>
    </row>
    <row r="591" spans="17:72" x14ac:dyDescent="0.25">
      <c r="Q591" t="s">
        <v>79</v>
      </c>
      <c r="V591" t="s">
        <v>4783</v>
      </c>
      <c r="W591" s="104">
        <v>46114.475694444445</v>
      </c>
      <c r="X591">
        <v>331608</v>
      </c>
      <c r="Y591" t="s">
        <v>4728</v>
      </c>
      <c r="Z591" t="s">
        <v>54</v>
      </c>
      <c r="AD591" t="s">
        <v>4736</v>
      </c>
      <c r="AF591" t="s">
        <v>1975</v>
      </c>
      <c r="AG591" t="s">
        <v>637</v>
      </c>
      <c r="AJ591" t="s">
        <v>5063</v>
      </c>
      <c r="AK591" s="104">
        <v>46113.663194444445</v>
      </c>
      <c r="AL591">
        <v>897031</v>
      </c>
      <c r="AM591" t="s">
        <v>4728</v>
      </c>
      <c r="AN591" t="s">
        <v>42</v>
      </c>
      <c r="AO591" t="s">
        <v>13</v>
      </c>
      <c r="AR591" t="s">
        <v>5919</v>
      </c>
      <c r="AT591" t="s">
        <v>1941</v>
      </c>
      <c r="AX591" t="s">
        <v>4930</v>
      </c>
      <c r="AY591" s="104">
        <v>46113.518055555556</v>
      </c>
      <c r="AZ591">
        <v>1228936</v>
      </c>
      <c r="BA591" t="s">
        <v>4728</v>
      </c>
      <c r="BB591" t="s">
        <v>5989</v>
      </c>
      <c r="BF591" t="s">
        <v>5931</v>
      </c>
      <c r="BH591" t="s">
        <v>1481</v>
      </c>
      <c r="BI591" t="s">
        <v>211</v>
      </c>
      <c r="BL591" t="s">
        <v>7333</v>
      </c>
      <c r="BM591" s="104">
        <v>46114.543749999997</v>
      </c>
      <c r="BN591">
        <v>1399574</v>
      </c>
      <c r="BO591" t="s">
        <v>4728</v>
      </c>
      <c r="BP591" t="s">
        <v>5592</v>
      </c>
      <c r="BQ591" t="s">
        <v>4731</v>
      </c>
      <c r="BT591" t="s">
        <v>6940</v>
      </c>
    </row>
    <row r="592" spans="17:72" x14ac:dyDescent="0.25">
      <c r="Q592" t="s">
        <v>250</v>
      </c>
      <c r="V592" t="s">
        <v>4858</v>
      </c>
      <c r="W592" s="104">
        <v>46114.475694444445</v>
      </c>
      <c r="X592">
        <v>100974</v>
      </c>
      <c r="Y592" t="s">
        <v>4728</v>
      </c>
      <c r="Z592" t="s">
        <v>54</v>
      </c>
      <c r="AD592" t="s">
        <v>4736</v>
      </c>
      <c r="AF592" t="s">
        <v>2624</v>
      </c>
      <c r="AJ592" t="s">
        <v>4877</v>
      </c>
      <c r="AK592" s="104">
        <v>46113.663194444445</v>
      </c>
      <c r="AL592">
        <v>2152147</v>
      </c>
      <c r="AM592" t="s">
        <v>4728</v>
      </c>
      <c r="AN592" t="s">
        <v>13</v>
      </c>
      <c r="AR592" t="s">
        <v>5931</v>
      </c>
      <c r="AT592" t="s">
        <v>72</v>
      </c>
      <c r="AX592" t="s">
        <v>7187</v>
      </c>
      <c r="AY592" s="104">
        <v>46113.518750000003</v>
      </c>
      <c r="AZ592">
        <v>664133</v>
      </c>
      <c r="BA592" t="s">
        <v>4728</v>
      </c>
      <c r="BB592" t="s">
        <v>5989</v>
      </c>
      <c r="BF592" t="s">
        <v>5958</v>
      </c>
      <c r="BH592" t="s">
        <v>2510</v>
      </c>
      <c r="BI592" t="s">
        <v>264</v>
      </c>
      <c r="BL592" t="s">
        <v>4827</v>
      </c>
      <c r="BM592" s="104">
        <v>46114.544444444444</v>
      </c>
      <c r="BN592">
        <v>3286642</v>
      </c>
      <c r="BO592" t="s">
        <v>4761</v>
      </c>
      <c r="BP592" t="s">
        <v>5592</v>
      </c>
      <c r="BQ592" t="s">
        <v>4731</v>
      </c>
      <c r="BT592" t="s">
        <v>7329</v>
      </c>
    </row>
    <row r="593" spans="17:72" x14ac:dyDescent="0.25">
      <c r="Q593" t="s">
        <v>247</v>
      </c>
      <c r="V593" t="s">
        <v>5192</v>
      </c>
      <c r="W593" s="104">
        <v>46114.477083333331</v>
      </c>
      <c r="X593">
        <v>418552</v>
      </c>
      <c r="Y593" t="s">
        <v>4728</v>
      </c>
      <c r="Z593" t="s">
        <v>54</v>
      </c>
      <c r="AD593" t="s">
        <v>4772</v>
      </c>
      <c r="AF593" t="s">
        <v>214</v>
      </c>
      <c r="AJ593" t="s">
        <v>4770</v>
      </c>
      <c r="AK593" s="104">
        <v>46113.663194444445</v>
      </c>
      <c r="AL593">
        <v>1464318</v>
      </c>
      <c r="AM593" t="s">
        <v>4761</v>
      </c>
      <c r="AN593" t="s">
        <v>13</v>
      </c>
      <c r="AR593" t="s">
        <v>5931</v>
      </c>
      <c r="AT593" t="s">
        <v>241</v>
      </c>
      <c r="AX593" t="s">
        <v>4776</v>
      </c>
      <c r="AY593" s="104">
        <v>46113.518750000003</v>
      </c>
      <c r="AZ593">
        <v>233070</v>
      </c>
      <c r="BA593" t="s">
        <v>4728</v>
      </c>
      <c r="BB593" t="s">
        <v>5989</v>
      </c>
      <c r="BF593" t="s">
        <v>5931</v>
      </c>
      <c r="BH593" t="s">
        <v>214</v>
      </c>
      <c r="BL593" t="s">
        <v>5488</v>
      </c>
      <c r="BM593" s="104">
        <v>46114.545138888891</v>
      </c>
      <c r="BN593">
        <v>488204</v>
      </c>
      <c r="BO593" t="s">
        <v>4728</v>
      </c>
      <c r="BP593" t="s">
        <v>5592</v>
      </c>
      <c r="BT593" t="s">
        <v>5924</v>
      </c>
    </row>
    <row r="594" spans="17:72" x14ac:dyDescent="0.25">
      <c r="Q594" t="s">
        <v>80</v>
      </c>
      <c r="V594" t="s">
        <v>5193</v>
      </c>
      <c r="W594" s="104">
        <v>46114.477083333331</v>
      </c>
      <c r="X594">
        <v>177108</v>
      </c>
      <c r="Y594" t="s">
        <v>4728</v>
      </c>
      <c r="Z594" t="s">
        <v>54</v>
      </c>
      <c r="AD594" t="s">
        <v>4736</v>
      </c>
      <c r="AF594" t="s">
        <v>256</v>
      </c>
      <c r="AJ594" t="s">
        <v>6206</v>
      </c>
      <c r="AK594" s="104">
        <v>46113.664583333331</v>
      </c>
      <c r="AL594">
        <v>460563</v>
      </c>
      <c r="AM594" t="s">
        <v>4728</v>
      </c>
      <c r="AN594" t="s">
        <v>13</v>
      </c>
      <c r="AR594" t="s">
        <v>5934</v>
      </c>
      <c r="AT594" t="s">
        <v>223</v>
      </c>
      <c r="AX594" t="s">
        <v>4765</v>
      </c>
      <c r="AY594" s="104">
        <v>46113.518750000003</v>
      </c>
      <c r="AZ594">
        <v>83493</v>
      </c>
      <c r="BA594" t="s">
        <v>4728</v>
      </c>
      <c r="BB594" t="s">
        <v>5989</v>
      </c>
      <c r="BF594" t="s">
        <v>5925</v>
      </c>
      <c r="BH594" t="s">
        <v>1507</v>
      </c>
      <c r="BL594" t="s">
        <v>5271</v>
      </c>
      <c r="BM594" s="104">
        <v>46114.549305555556</v>
      </c>
      <c r="BN594">
        <v>624377</v>
      </c>
      <c r="BO594" t="s">
        <v>4728</v>
      </c>
      <c r="BP594" t="s">
        <v>5592</v>
      </c>
      <c r="BT594" t="s">
        <v>5918</v>
      </c>
    </row>
    <row r="595" spans="17:72" x14ac:dyDescent="0.25">
      <c r="Q595" t="s">
        <v>75</v>
      </c>
      <c r="R595" t="s">
        <v>220</v>
      </c>
      <c r="V595" t="s">
        <v>4883</v>
      </c>
      <c r="W595" s="104">
        <v>46114.477777777778</v>
      </c>
      <c r="X595">
        <v>816547</v>
      </c>
      <c r="Y595" t="s">
        <v>4728</v>
      </c>
      <c r="Z595" t="s">
        <v>54</v>
      </c>
      <c r="AA595" t="s">
        <v>4731</v>
      </c>
      <c r="AD595" t="s">
        <v>4897</v>
      </c>
      <c r="AF595" t="s">
        <v>1933</v>
      </c>
      <c r="AG595" t="s">
        <v>868</v>
      </c>
      <c r="AJ595" t="s">
        <v>5047</v>
      </c>
      <c r="AK595" s="104">
        <v>46113.664583333331</v>
      </c>
      <c r="AL595">
        <v>248443</v>
      </c>
      <c r="AM595" t="s">
        <v>4728</v>
      </c>
      <c r="AN595" t="s">
        <v>42</v>
      </c>
      <c r="AO595" t="s">
        <v>13</v>
      </c>
      <c r="AR595" t="s">
        <v>5937</v>
      </c>
      <c r="AT595" t="s">
        <v>76</v>
      </c>
      <c r="AX595" t="s">
        <v>4755</v>
      </c>
      <c r="AY595" s="104">
        <v>46113.518750000003</v>
      </c>
      <c r="AZ595">
        <v>635818</v>
      </c>
      <c r="BA595" t="s">
        <v>4728</v>
      </c>
      <c r="BB595" t="s">
        <v>5989</v>
      </c>
      <c r="BF595" t="s">
        <v>5931</v>
      </c>
      <c r="BH595" t="s">
        <v>235</v>
      </c>
      <c r="BL595" t="s">
        <v>5001</v>
      </c>
      <c r="BM595" s="104">
        <v>46114.553472222222</v>
      </c>
      <c r="BN595">
        <v>680578</v>
      </c>
      <c r="BO595" t="s">
        <v>4728</v>
      </c>
      <c r="BP595" t="s">
        <v>5592</v>
      </c>
      <c r="BT595" t="s">
        <v>5918</v>
      </c>
    </row>
    <row r="596" spans="17:72" x14ac:dyDescent="0.25">
      <c r="Q596" t="s">
        <v>2433</v>
      </c>
      <c r="R596" t="s">
        <v>81</v>
      </c>
      <c r="S596" t="s">
        <v>220</v>
      </c>
      <c r="V596" t="s">
        <v>4776</v>
      </c>
      <c r="W596" s="104">
        <v>46114.477777777778</v>
      </c>
      <c r="X596">
        <v>468619</v>
      </c>
      <c r="Y596" t="s">
        <v>4728</v>
      </c>
      <c r="Z596" t="s">
        <v>42</v>
      </c>
      <c r="AA596" t="s">
        <v>54</v>
      </c>
      <c r="AB596" t="s">
        <v>4731</v>
      </c>
      <c r="AD596" t="s">
        <v>5194</v>
      </c>
      <c r="AF596" t="s">
        <v>512</v>
      </c>
      <c r="AG596" t="s">
        <v>2373</v>
      </c>
      <c r="AJ596" t="s">
        <v>5310</v>
      </c>
      <c r="AK596" s="104">
        <v>46113.664583333331</v>
      </c>
      <c r="AL596">
        <v>418731</v>
      </c>
      <c r="AM596" t="s">
        <v>4728</v>
      </c>
      <c r="AN596" t="s">
        <v>42</v>
      </c>
      <c r="AO596" t="s">
        <v>13</v>
      </c>
      <c r="AR596" t="s">
        <v>6040</v>
      </c>
      <c r="AT596" t="s">
        <v>1559</v>
      </c>
      <c r="AX596" t="s">
        <v>4753</v>
      </c>
      <c r="AY596" s="104">
        <v>46113.518750000003</v>
      </c>
      <c r="AZ596">
        <v>615755</v>
      </c>
      <c r="BA596" t="s">
        <v>4728</v>
      </c>
      <c r="BB596" t="s">
        <v>5989</v>
      </c>
      <c r="BF596" t="s">
        <v>5931</v>
      </c>
      <c r="BH596" t="s">
        <v>496</v>
      </c>
      <c r="BL596" t="s">
        <v>8156</v>
      </c>
      <c r="BM596" s="104">
        <v>46114.553472222222</v>
      </c>
      <c r="BN596">
        <v>805716</v>
      </c>
      <c r="BO596" t="s">
        <v>4728</v>
      </c>
      <c r="BP596" t="s">
        <v>5592</v>
      </c>
      <c r="BQ596" t="s">
        <v>4731</v>
      </c>
      <c r="BT596" t="s">
        <v>5920</v>
      </c>
    </row>
    <row r="597" spans="17:72" x14ac:dyDescent="0.25">
      <c r="Q597" t="s">
        <v>84</v>
      </c>
      <c r="V597" t="s">
        <v>4831</v>
      </c>
      <c r="W597" s="104">
        <v>46114.479166666664</v>
      </c>
      <c r="X597">
        <v>356266</v>
      </c>
      <c r="Y597" t="s">
        <v>4761</v>
      </c>
      <c r="Z597" t="s">
        <v>54</v>
      </c>
      <c r="AD597" t="s">
        <v>4736</v>
      </c>
      <c r="AF597" t="s">
        <v>241</v>
      </c>
      <c r="AJ597" t="s">
        <v>6207</v>
      </c>
      <c r="AK597" s="104">
        <v>46113.665277777778</v>
      </c>
      <c r="AL597">
        <v>387692</v>
      </c>
      <c r="AM597" t="s">
        <v>4728</v>
      </c>
      <c r="AN597" t="s">
        <v>13</v>
      </c>
      <c r="AR597" t="s">
        <v>5931</v>
      </c>
      <c r="AT597" t="s">
        <v>2407</v>
      </c>
      <c r="AX597" t="s">
        <v>7165</v>
      </c>
      <c r="AY597" s="104">
        <v>46113.518750000003</v>
      </c>
      <c r="AZ597">
        <v>1034453</v>
      </c>
      <c r="BA597" t="s">
        <v>4728</v>
      </c>
      <c r="BB597" t="s">
        <v>5989</v>
      </c>
      <c r="BF597" t="s">
        <v>5931</v>
      </c>
      <c r="BH597" t="s">
        <v>1134</v>
      </c>
      <c r="BI597" t="s">
        <v>1688</v>
      </c>
      <c r="BL597" t="s">
        <v>5328</v>
      </c>
      <c r="BM597" s="104">
        <v>46114.557638888888</v>
      </c>
      <c r="BN597">
        <v>2249331</v>
      </c>
      <c r="BO597" t="s">
        <v>4728</v>
      </c>
      <c r="BP597" t="s">
        <v>5592</v>
      </c>
      <c r="BQ597" t="s">
        <v>4731</v>
      </c>
      <c r="BT597" t="s">
        <v>6411</v>
      </c>
    </row>
    <row r="598" spans="17:72" x14ac:dyDescent="0.25">
      <c r="Q598" t="s">
        <v>71</v>
      </c>
      <c r="V598" t="s">
        <v>5195</v>
      </c>
      <c r="W598" s="104">
        <v>46114.479861111111</v>
      </c>
      <c r="X598">
        <v>741444</v>
      </c>
      <c r="Y598" t="s">
        <v>4728</v>
      </c>
      <c r="Z598" t="s">
        <v>54</v>
      </c>
      <c r="AD598" t="s">
        <v>4739</v>
      </c>
      <c r="AF598" t="s">
        <v>378</v>
      </c>
      <c r="AG598" t="s">
        <v>232</v>
      </c>
      <c r="AH598" t="s">
        <v>264</v>
      </c>
      <c r="AJ598" t="s">
        <v>5595</v>
      </c>
      <c r="AK598" s="104">
        <v>46113.666666666664</v>
      </c>
      <c r="AL598">
        <v>1179661</v>
      </c>
      <c r="AM598" t="s">
        <v>4728</v>
      </c>
      <c r="AN598" t="s">
        <v>42</v>
      </c>
      <c r="AO598" t="s">
        <v>13</v>
      </c>
      <c r="AP598" t="s">
        <v>4731</v>
      </c>
      <c r="AR598" t="s">
        <v>6208</v>
      </c>
      <c r="AT598" t="s">
        <v>1284</v>
      </c>
      <c r="AX598" t="s">
        <v>7188</v>
      </c>
      <c r="AY598" s="104">
        <v>46113.518750000003</v>
      </c>
      <c r="AZ598">
        <v>348687</v>
      </c>
      <c r="BA598" t="s">
        <v>4728</v>
      </c>
      <c r="BB598" t="s">
        <v>5989</v>
      </c>
      <c r="BF598" t="s">
        <v>5950</v>
      </c>
      <c r="BH598" t="s">
        <v>1732</v>
      </c>
      <c r="BL598" t="s">
        <v>4836</v>
      </c>
      <c r="BM598" s="104">
        <v>46114.557638888888</v>
      </c>
      <c r="BN598">
        <v>140972</v>
      </c>
      <c r="BO598" t="s">
        <v>4728</v>
      </c>
      <c r="BP598" t="s">
        <v>5592</v>
      </c>
      <c r="BT598" t="s">
        <v>5925</v>
      </c>
    </row>
    <row r="599" spans="17:72" x14ac:dyDescent="0.25">
      <c r="Q599" t="s">
        <v>79</v>
      </c>
      <c r="V599" t="s">
        <v>5196</v>
      </c>
      <c r="W599" s="104">
        <v>46114.481249999997</v>
      </c>
      <c r="X599">
        <v>348886</v>
      </c>
      <c r="Y599" t="s">
        <v>4728</v>
      </c>
      <c r="Z599" t="s">
        <v>54</v>
      </c>
      <c r="AD599" t="s">
        <v>4736</v>
      </c>
      <c r="AF599" t="s">
        <v>1898</v>
      </c>
      <c r="AG599" t="s">
        <v>2357</v>
      </c>
      <c r="AJ599" t="s">
        <v>6209</v>
      </c>
      <c r="AK599" s="104">
        <v>46113.666666666664</v>
      </c>
      <c r="AL599">
        <v>524481</v>
      </c>
      <c r="AM599" t="s">
        <v>4728</v>
      </c>
      <c r="AN599" t="s">
        <v>42</v>
      </c>
      <c r="AO599" t="s">
        <v>13</v>
      </c>
      <c r="AR599" t="s">
        <v>5933</v>
      </c>
      <c r="AT599" t="s">
        <v>852</v>
      </c>
      <c r="AX599" t="s">
        <v>6589</v>
      </c>
      <c r="AY599" s="104">
        <v>46113.519444444442</v>
      </c>
      <c r="AZ599">
        <v>1097039</v>
      </c>
      <c r="BA599" t="s">
        <v>4728</v>
      </c>
      <c r="BB599" t="s">
        <v>5989</v>
      </c>
      <c r="BF599" t="s">
        <v>7189</v>
      </c>
      <c r="BH599" t="s">
        <v>1584</v>
      </c>
      <c r="BL599" t="s">
        <v>4836</v>
      </c>
      <c r="BM599" s="104">
        <v>46114.558333333334</v>
      </c>
      <c r="BN599">
        <v>313141</v>
      </c>
      <c r="BO599" t="s">
        <v>4728</v>
      </c>
      <c r="BP599" t="s">
        <v>5592</v>
      </c>
      <c r="BT599" t="s">
        <v>6069</v>
      </c>
    </row>
    <row r="600" spans="17:72" x14ac:dyDescent="0.25">
      <c r="Q600" t="s">
        <v>81</v>
      </c>
      <c r="V600" t="s">
        <v>5197</v>
      </c>
      <c r="W600" s="104">
        <v>46114.481944444444</v>
      </c>
      <c r="X600">
        <v>276147</v>
      </c>
      <c r="Y600" t="s">
        <v>4728</v>
      </c>
      <c r="Z600" t="s">
        <v>54</v>
      </c>
      <c r="AD600" t="s">
        <v>4772</v>
      </c>
      <c r="AF600" t="s">
        <v>438</v>
      </c>
      <c r="AG600" t="s">
        <v>79</v>
      </c>
      <c r="AJ600" t="s">
        <v>6203</v>
      </c>
      <c r="AK600" s="104">
        <v>46113.667361111111</v>
      </c>
      <c r="AL600">
        <v>886594</v>
      </c>
      <c r="AM600" t="s">
        <v>4728</v>
      </c>
      <c r="AN600" t="s">
        <v>5248</v>
      </c>
      <c r="AO600" t="s">
        <v>13</v>
      </c>
      <c r="AR600" t="s">
        <v>6005</v>
      </c>
      <c r="AT600" t="s">
        <v>232</v>
      </c>
      <c r="AX600" t="s">
        <v>4775</v>
      </c>
      <c r="AY600" s="104">
        <v>46113.519444444442</v>
      </c>
      <c r="AZ600">
        <v>432345</v>
      </c>
      <c r="BA600" t="s">
        <v>4728</v>
      </c>
      <c r="BB600" t="s">
        <v>5989</v>
      </c>
      <c r="BF600" t="s">
        <v>5925</v>
      </c>
      <c r="BH600" t="s">
        <v>2600</v>
      </c>
      <c r="BL600" t="s">
        <v>6218</v>
      </c>
      <c r="BM600" s="104">
        <v>46114.560416666667</v>
      </c>
      <c r="BN600">
        <v>128439</v>
      </c>
      <c r="BO600" t="s">
        <v>4728</v>
      </c>
      <c r="BP600" t="s">
        <v>5592</v>
      </c>
      <c r="BT600" t="s">
        <v>5918</v>
      </c>
    </row>
    <row r="601" spans="17:72" x14ac:dyDescent="0.25">
      <c r="Q601" t="s">
        <v>75</v>
      </c>
      <c r="V601" t="s">
        <v>5198</v>
      </c>
      <c r="W601" s="104">
        <v>46114.482638888891</v>
      </c>
      <c r="X601">
        <v>373314</v>
      </c>
      <c r="Y601" t="s">
        <v>4728</v>
      </c>
      <c r="Z601" t="s">
        <v>54</v>
      </c>
      <c r="AD601" t="s">
        <v>4739</v>
      </c>
      <c r="AF601" t="s">
        <v>1898</v>
      </c>
      <c r="AG601" t="s">
        <v>1220</v>
      </c>
      <c r="AJ601" t="s">
        <v>4930</v>
      </c>
      <c r="AK601" s="104">
        <v>46113.668749999997</v>
      </c>
      <c r="AL601">
        <v>503707</v>
      </c>
      <c r="AM601" t="s">
        <v>4728</v>
      </c>
      <c r="AN601" t="s">
        <v>42</v>
      </c>
      <c r="AO601" t="s">
        <v>13</v>
      </c>
      <c r="AR601" t="s">
        <v>5919</v>
      </c>
      <c r="AT601" t="s">
        <v>432</v>
      </c>
      <c r="AX601" t="s">
        <v>7190</v>
      </c>
      <c r="AY601" s="104">
        <v>46113.519444444442</v>
      </c>
      <c r="AZ601">
        <v>800483</v>
      </c>
      <c r="BA601" t="s">
        <v>4728</v>
      </c>
      <c r="BB601" t="s">
        <v>5989</v>
      </c>
      <c r="BF601" t="s">
        <v>5918</v>
      </c>
      <c r="BH601" t="s">
        <v>1284</v>
      </c>
      <c r="BL601" t="s">
        <v>7778</v>
      </c>
      <c r="BM601" s="104">
        <v>46114.561111111114</v>
      </c>
      <c r="BN601">
        <v>1154458</v>
      </c>
      <c r="BO601" t="s">
        <v>4761</v>
      </c>
      <c r="BP601" t="s">
        <v>5592</v>
      </c>
      <c r="BT601" t="s">
        <v>5950</v>
      </c>
    </row>
    <row r="602" spans="17:72" x14ac:dyDescent="0.25">
      <c r="Q602" t="s">
        <v>247</v>
      </c>
      <c r="V602" t="s">
        <v>4921</v>
      </c>
      <c r="W602" s="104">
        <v>46114.484027777777</v>
      </c>
      <c r="X602">
        <v>1198754</v>
      </c>
      <c r="Y602" t="s">
        <v>4728</v>
      </c>
      <c r="Z602" t="s">
        <v>54</v>
      </c>
      <c r="AD602" t="s">
        <v>4736</v>
      </c>
      <c r="AF602" t="s">
        <v>235</v>
      </c>
      <c r="AJ602" t="s">
        <v>4996</v>
      </c>
      <c r="AK602" s="104">
        <v>46113.668749999997</v>
      </c>
      <c r="AL602">
        <v>367593</v>
      </c>
      <c r="AM602" t="s">
        <v>4728</v>
      </c>
      <c r="AN602" t="s">
        <v>13</v>
      </c>
      <c r="AR602" t="s">
        <v>5920</v>
      </c>
      <c r="AT602" t="s">
        <v>414</v>
      </c>
      <c r="AX602" t="s">
        <v>4765</v>
      </c>
      <c r="AY602" s="104">
        <v>46113.519444444442</v>
      </c>
      <c r="AZ602">
        <v>160137</v>
      </c>
      <c r="BA602" t="s">
        <v>4728</v>
      </c>
      <c r="BB602" t="s">
        <v>5989</v>
      </c>
      <c r="BF602" t="s">
        <v>5942</v>
      </c>
      <c r="BH602" t="s">
        <v>1732</v>
      </c>
      <c r="BL602" t="s">
        <v>5995</v>
      </c>
      <c r="BM602" s="104">
        <v>46114.561805555553</v>
      </c>
      <c r="BN602">
        <v>187483</v>
      </c>
      <c r="BO602" t="s">
        <v>4728</v>
      </c>
      <c r="BP602" t="s">
        <v>5592</v>
      </c>
      <c r="BT602" t="s">
        <v>4781</v>
      </c>
    </row>
    <row r="603" spans="17:72" x14ac:dyDescent="0.25">
      <c r="Q603" t="s">
        <v>77</v>
      </c>
      <c r="V603" t="s">
        <v>4783</v>
      </c>
      <c r="W603" s="104">
        <v>46114.484027777777</v>
      </c>
      <c r="X603">
        <v>198927</v>
      </c>
      <c r="Y603" t="s">
        <v>4728</v>
      </c>
      <c r="Z603" t="s">
        <v>54</v>
      </c>
      <c r="AD603" t="s">
        <v>4736</v>
      </c>
      <c r="AF603" t="s">
        <v>268</v>
      </c>
      <c r="AG603" t="s">
        <v>80</v>
      </c>
      <c r="AJ603" t="s">
        <v>4783</v>
      </c>
      <c r="AK603" s="104">
        <v>46113.669444444444</v>
      </c>
      <c r="AL603">
        <v>530497</v>
      </c>
      <c r="AM603" t="s">
        <v>4728</v>
      </c>
      <c r="AN603" t="s">
        <v>4787</v>
      </c>
      <c r="AO603" t="s">
        <v>13</v>
      </c>
      <c r="AR603" t="s">
        <v>5986</v>
      </c>
      <c r="AT603" t="s">
        <v>1894</v>
      </c>
      <c r="AX603" t="s">
        <v>4743</v>
      </c>
      <c r="AY603" s="104">
        <v>46113.519444444442</v>
      </c>
      <c r="AZ603">
        <v>205084</v>
      </c>
      <c r="BA603" t="s">
        <v>4728</v>
      </c>
      <c r="BB603" t="s">
        <v>5989</v>
      </c>
      <c r="BF603" t="s">
        <v>5927</v>
      </c>
      <c r="BH603" t="s">
        <v>2431</v>
      </c>
      <c r="BI603" t="s">
        <v>256</v>
      </c>
      <c r="BL603" t="s">
        <v>5079</v>
      </c>
      <c r="BM603" s="104">
        <v>46114.5625</v>
      </c>
      <c r="BN603">
        <v>1602377</v>
      </c>
      <c r="BO603" t="s">
        <v>4728</v>
      </c>
      <c r="BP603" t="s">
        <v>5592</v>
      </c>
      <c r="BQ603" t="s">
        <v>4731</v>
      </c>
      <c r="BT603" t="s">
        <v>6074</v>
      </c>
    </row>
    <row r="604" spans="17:72" x14ac:dyDescent="0.25">
      <c r="Q604" t="s">
        <v>84</v>
      </c>
      <c r="V604" t="s">
        <v>4740</v>
      </c>
      <c r="W604" s="104">
        <v>46114.48541666667</v>
      </c>
      <c r="X604">
        <v>303974</v>
      </c>
      <c r="Y604" t="s">
        <v>4728</v>
      </c>
      <c r="Z604" t="s">
        <v>54</v>
      </c>
      <c r="AD604" t="s">
        <v>4739</v>
      </c>
      <c r="AF604" t="s">
        <v>448</v>
      </c>
      <c r="AG604" t="s">
        <v>1531</v>
      </c>
      <c r="AJ604" t="s">
        <v>6210</v>
      </c>
      <c r="AK604" s="104">
        <v>46113.669444444444</v>
      </c>
      <c r="AL604">
        <v>1970156</v>
      </c>
      <c r="AM604" t="s">
        <v>4761</v>
      </c>
      <c r="AN604" t="s">
        <v>42</v>
      </c>
      <c r="AO604" t="s">
        <v>13</v>
      </c>
      <c r="AR604" t="s">
        <v>6005</v>
      </c>
      <c r="AT604" t="s">
        <v>1945</v>
      </c>
      <c r="AX604" t="s">
        <v>4865</v>
      </c>
      <c r="AY604" s="104">
        <v>46113.520138888889</v>
      </c>
      <c r="AZ604">
        <v>238807</v>
      </c>
      <c r="BA604" t="s">
        <v>4761</v>
      </c>
      <c r="BB604" t="s">
        <v>5989</v>
      </c>
      <c r="BF604" t="s">
        <v>5918</v>
      </c>
      <c r="BH604" t="s">
        <v>2600</v>
      </c>
      <c r="BL604" t="s">
        <v>5995</v>
      </c>
      <c r="BM604" s="104">
        <v>46114.563888888886</v>
      </c>
      <c r="BN604">
        <v>176963</v>
      </c>
      <c r="BO604" t="s">
        <v>4728</v>
      </c>
      <c r="BP604" t="s">
        <v>5592</v>
      </c>
      <c r="BT604" t="s">
        <v>5925</v>
      </c>
    </row>
    <row r="605" spans="17:72" x14ac:dyDescent="0.25">
      <c r="Q605" t="s">
        <v>80</v>
      </c>
      <c r="V605" t="s">
        <v>5199</v>
      </c>
      <c r="W605" s="104">
        <v>46114.486805555556</v>
      </c>
      <c r="X605">
        <v>160323</v>
      </c>
      <c r="Y605" t="s">
        <v>4728</v>
      </c>
      <c r="Z605" t="s">
        <v>54</v>
      </c>
      <c r="AD605" t="s">
        <v>4736</v>
      </c>
      <c r="AF605" t="s">
        <v>965</v>
      </c>
      <c r="AG605" t="s">
        <v>868</v>
      </c>
      <c r="AJ605" t="s">
        <v>5771</v>
      </c>
      <c r="AK605" s="104">
        <v>46113.670138888891</v>
      </c>
      <c r="AL605">
        <v>1087489</v>
      </c>
      <c r="AM605" t="s">
        <v>4761</v>
      </c>
      <c r="AN605" t="s">
        <v>4797</v>
      </c>
      <c r="AO605" t="s">
        <v>13</v>
      </c>
      <c r="AR605" t="s">
        <v>6157</v>
      </c>
      <c r="AT605" t="s">
        <v>229</v>
      </c>
      <c r="AX605" t="s">
        <v>7191</v>
      </c>
      <c r="AY605" s="104">
        <v>46113.520138888889</v>
      </c>
      <c r="AZ605">
        <v>290096</v>
      </c>
      <c r="BA605" t="s">
        <v>4728</v>
      </c>
      <c r="BB605" t="s">
        <v>5989</v>
      </c>
      <c r="BF605" t="s">
        <v>5942</v>
      </c>
      <c r="BH605" t="s">
        <v>226</v>
      </c>
      <c r="BL605" t="s">
        <v>4755</v>
      </c>
      <c r="BM605" s="104">
        <v>46114.564583333333</v>
      </c>
      <c r="BN605">
        <v>918365</v>
      </c>
      <c r="BO605" t="s">
        <v>4728</v>
      </c>
      <c r="BP605" t="s">
        <v>5592</v>
      </c>
      <c r="BT605" t="s">
        <v>5920</v>
      </c>
    </row>
    <row r="606" spans="17:72" x14ac:dyDescent="0.25">
      <c r="Q606" t="s">
        <v>2251</v>
      </c>
      <c r="R606" t="s">
        <v>79</v>
      </c>
      <c r="S606" t="s">
        <v>1132</v>
      </c>
      <c r="V606" t="s">
        <v>5200</v>
      </c>
      <c r="W606" s="104">
        <v>46114.486805555556</v>
      </c>
      <c r="X606">
        <v>1104169</v>
      </c>
      <c r="Y606" t="s">
        <v>4761</v>
      </c>
      <c r="Z606" t="s">
        <v>42</v>
      </c>
      <c r="AA606" t="s">
        <v>54</v>
      </c>
      <c r="AB606" t="s">
        <v>4731</v>
      </c>
      <c r="AD606" t="s">
        <v>5201</v>
      </c>
      <c r="AF606" t="s">
        <v>2074</v>
      </c>
      <c r="AG606" t="s">
        <v>1124</v>
      </c>
      <c r="AJ606" t="s">
        <v>5466</v>
      </c>
      <c r="AK606" s="104">
        <v>46113.670138888891</v>
      </c>
      <c r="AL606">
        <v>402912</v>
      </c>
      <c r="AM606" t="s">
        <v>4728</v>
      </c>
      <c r="AN606" t="s">
        <v>42</v>
      </c>
      <c r="AO606" t="s">
        <v>13</v>
      </c>
      <c r="AR606" t="s">
        <v>5919</v>
      </c>
      <c r="AT606" t="s">
        <v>223</v>
      </c>
      <c r="AX606" t="s">
        <v>5294</v>
      </c>
      <c r="AY606" s="104">
        <v>46113.520138888889</v>
      </c>
      <c r="AZ606">
        <v>157204</v>
      </c>
      <c r="BA606" t="s">
        <v>4728</v>
      </c>
      <c r="BB606" t="s">
        <v>5989</v>
      </c>
      <c r="BF606" t="s">
        <v>5925</v>
      </c>
      <c r="BH606" t="s">
        <v>1732</v>
      </c>
      <c r="BL606" t="s">
        <v>5995</v>
      </c>
      <c r="BM606" s="104">
        <v>46114.56527777778</v>
      </c>
      <c r="BN606">
        <v>224138</v>
      </c>
      <c r="BO606" t="s">
        <v>4728</v>
      </c>
      <c r="BP606" t="s">
        <v>5592</v>
      </c>
      <c r="BT606" t="s">
        <v>5942</v>
      </c>
    </row>
    <row r="607" spans="17:72" x14ac:dyDescent="0.25">
      <c r="Q607" t="s">
        <v>81</v>
      </c>
      <c r="V607" t="s">
        <v>4778</v>
      </c>
      <c r="W607" s="104">
        <v>46114.487500000003</v>
      </c>
      <c r="X607">
        <v>255776</v>
      </c>
      <c r="Y607" t="s">
        <v>4728</v>
      </c>
      <c r="Z607" t="s">
        <v>54</v>
      </c>
      <c r="AD607" t="s">
        <v>4736</v>
      </c>
      <c r="AF607" t="s">
        <v>2501</v>
      </c>
      <c r="AG607" t="s">
        <v>2357</v>
      </c>
      <c r="AJ607" t="s">
        <v>5684</v>
      </c>
      <c r="AK607" s="104">
        <v>46113.67083333333</v>
      </c>
      <c r="AL607">
        <v>612848</v>
      </c>
      <c r="AM607" t="s">
        <v>4728</v>
      </c>
      <c r="AN607" t="s">
        <v>42</v>
      </c>
      <c r="AO607" t="s">
        <v>13</v>
      </c>
      <c r="AR607" t="s">
        <v>5955</v>
      </c>
      <c r="AT607" t="s">
        <v>1985</v>
      </c>
      <c r="AX607" t="s">
        <v>5086</v>
      </c>
      <c r="AY607" s="104">
        <v>46113.520138888889</v>
      </c>
      <c r="AZ607">
        <v>517918</v>
      </c>
      <c r="BA607" t="s">
        <v>4728</v>
      </c>
      <c r="BB607" t="s">
        <v>5989</v>
      </c>
      <c r="BF607" t="s">
        <v>5931</v>
      </c>
      <c r="BH607" t="s">
        <v>1732</v>
      </c>
      <c r="BL607" t="s">
        <v>6993</v>
      </c>
      <c r="BM607" s="104">
        <v>46114.568055555559</v>
      </c>
      <c r="BN607">
        <v>134918</v>
      </c>
      <c r="BO607" t="s">
        <v>4728</v>
      </c>
      <c r="BP607" t="s">
        <v>5592</v>
      </c>
      <c r="BT607" t="s">
        <v>4781</v>
      </c>
    </row>
    <row r="608" spans="17:72" x14ac:dyDescent="0.25">
      <c r="Q608" t="s">
        <v>72</v>
      </c>
      <c r="V608" t="s">
        <v>4984</v>
      </c>
      <c r="W608" s="104">
        <v>46114.488194444442</v>
      </c>
      <c r="X608">
        <v>67538</v>
      </c>
      <c r="Y608" t="s">
        <v>4728</v>
      </c>
      <c r="Z608" t="s">
        <v>54</v>
      </c>
      <c r="AD608" t="s">
        <v>4739</v>
      </c>
      <c r="AF608" t="s">
        <v>2510</v>
      </c>
      <c r="AJ608" t="s">
        <v>4762</v>
      </c>
      <c r="AK608" s="104">
        <v>46113.67083333333</v>
      </c>
      <c r="AL608">
        <v>952122</v>
      </c>
      <c r="AM608" t="s">
        <v>4728</v>
      </c>
      <c r="AN608" t="s">
        <v>13</v>
      </c>
      <c r="AR608" t="s">
        <v>5918</v>
      </c>
      <c r="AT608" t="s">
        <v>1292</v>
      </c>
      <c r="AX608" t="s">
        <v>4854</v>
      </c>
      <c r="AY608" s="104">
        <v>46113.520138888889</v>
      </c>
      <c r="AZ608">
        <v>352492</v>
      </c>
      <c r="BA608" t="s">
        <v>4728</v>
      </c>
      <c r="BB608" t="s">
        <v>5989</v>
      </c>
      <c r="BF608" t="s">
        <v>5948</v>
      </c>
      <c r="BH608" t="s">
        <v>637</v>
      </c>
      <c r="BL608" t="s">
        <v>4952</v>
      </c>
      <c r="BM608" s="104">
        <v>46114.568055555559</v>
      </c>
      <c r="BN608">
        <v>126034</v>
      </c>
      <c r="BO608" t="s">
        <v>4728</v>
      </c>
      <c r="BP608" t="s">
        <v>5592</v>
      </c>
      <c r="BT608" t="s">
        <v>4781</v>
      </c>
    </row>
    <row r="609" spans="17:72" x14ac:dyDescent="0.25">
      <c r="Q609" t="s">
        <v>77</v>
      </c>
      <c r="R609" t="s">
        <v>683</v>
      </c>
      <c r="V609" t="s">
        <v>4765</v>
      </c>
      <c r="W609" s="104">
        <v>46114.488194444442</v>
      </c>
      <c r="X609">
        <v>1029695</v>
      </c>
      <c r="Y609" t="s">
        <v>4728</v>
      </c>
      <c r="Z609" t="s">
        <v>54</v>
      </c>
      <c r="AA609" t="s">
        <v>4731</v>
      </c>
      <c r="AD609" t="s">
        <v>4897</v>
      </c>
      <c r="AF609" t="s">
        <v>551</v>
      </c>
      <c r="AJ609" t="s">
        <v>5240</v>
      </c>
      <c r="AK609" s="104">
        <v>46113.671527777777</v>
      </c>
      <c r="AL609">
        <v>695960</v>
      </c>
      <c r="AM609" t="s">
        <v>4761</v>
      </c>
      <c r="AN609" t="s">
        <v>13</v>
      </c>
      <c r="AR609" t="s">
        <v>5966</v>
      </c>
      <c r="AT609" t="s">
        <v>1391</v>
      </c>
      <c r="AX609" t="s">
        <v>4865</v>
      </c>
      <c r="AY609" s="104">
        <v>46113.520833333336</v>
      </c>
      <c r="AZ609">
        <v>221298</v>
      </c>
      <c r="BA609" t="s">
        <v>4728</v>
      </c>
      <c r="BB609" t="s">
        <v>5989</v>
      </c>
      <c r="BF609" t="s">
        <v>5942</v>
      </c>
      <c r="BH609" t="s">
        <v>2431</v>
      </c>
      <c r="BL609" t="s">
        <v>6993</v>
      </c>
      <c r="BM609" s="104">
        <v>46114.568749999999</v>
      </c>
      <c r="BN609">
        <v>381918</v>
      </c>
      <c r="BO609" t="s">
        <v>4728</v>
      </c>
      <c r="BP609" t="s">
        <v>5592</v>
      </c>
      <c r="BT609" t="s">
        <v>5931</v>
      </c>
    </row>
    <row r="610" spans="17:72" x14ac:dyDescent="0.25">
      <c r="Q610" t="s">
        <v>75</v>
      </c>
      <c r="V610" t="s">
        <v>5202</v>
      </c>
      <c r="W610" s="104">
        <v>46114.488888888889</v>
      </c>
      <c r="X610">
        <v>380707</v>
      </c>
      <c r="Y610" t="s">
        <v>4728</v>
      </c>
      <c r="Z610" t="s">
        <v>54</v>
      </c>
      <c r="AD610" t="s">
        <v>4739</v>
      </c>
      <c r="AF610" t="s">
        <v>2337</v>
      </c>
      <c r="AG610" t="s">
        <v>2373</v>
      </c>
      <c r="AJ610" t="s">
        <v>5338</v>
      </c>
      <c r="AK610" s="104">
        <v>46113.671527777777</v>
      </c>
      <c r="AL610">
        <v>873356</v>
      </c>
      <c r="AM610" t="s">
        <v>4728</v>
      </c>
      <c r="AN610" t="s">
        <v>42</v>
      </c>
      <c r="AO610" t="s">
        <v>13</v>
      </c>
      <c r="AR610" t="s">
        <v>6054</v>
      </c>
      <c r="AT610" t="s">
        <v>84</v>
      </c>
      <c r="AU610" t="s">
        <v>1688</v>
      </c>
      <c r="AX610" t="s">
        <v>5065</v>
      </c>
      <c r="AY610" s="104">
        <v>46113.520833333336</v>
      </c>
      <c r="AZ610">
        <v>247546</v>
      </c>
      <c r="BA610" t="s">
        <v>4728</v>
      </c>
      <c r="BB610" t="s">
        <v>5989</v>
      </c>
      <c r="BC610" t="s">
        <v>4731</v>
      </c>
      <c r="BF610" t="s">
        <v>6240</v>
      </c>
      <c r="BH610" t="s">
        <v>1732</v>
      </c>
      <c r="BL610" t="s">
        <v>5085</v>
      </c>
      <c r="BM610" s="104">
        <v>46114.568749999999</v>
      </c>
      <c r="BN610">
        <v>572345</v>
      </c>
      <c r="BO610" t="s">
        <v>4728</v>
      </c>
      <c r="BP610" t="s">
        <v>5592</v>
      </c>
      <c r="BT610" t="s">
        <v>4781</v>
      </c>
    </row>
    <row r="611" spans="17:72" x14ac:dyDescent="0.25">
      <c r="Q611" t="s">
        <v>250</v>
      </c>
      <c r="V611" t="s">
        <v>5163</v>
      </c>
      <c r="W611" s="104">
        <v>46114.488888888889</v>
      </c>
      <c r="X611">
        <v>114062</v>
      </c>
      <c r="Y611" t="s">
        <v>4728</v>
      </c>
      <c r="Z611" t="s">
        <v>54</v>
      </c>
      <c r="AD611" t="s">
        <v>4736</v>
      </c>
      <c r="AF611" t="s">
        <v>2307</v>
      </c>
      <c r="AG611" t="s">
        <v>1706</v>
      </c>
      <c r="AJ611" t="s">
        <v>6211</v>
      </c>
      <c r="AK611" s="104">
        <v>46113.672222222223</v>
      </c>
      <c r="AL611">
        <v>1303138</v>
      </c>
      <c r="AM611" t="s">
        <v>4728</v>
      </c>
      <c r="AN611" t="s">
        <v>42</v>
      </c>
      <c r="AO611" t="s">
        <v>13</v>
      </c>
      <c r="AR611" t="s">
        <v>5947</v>
      </c>
      <c r="AT611" t="s">
        <v>2429</v>
      </c>
      <c r="AX611" t="s">
        <v>6825</v>
      </c>
      <c r="AY611" s="104">
        <v>46113.520833333336</v>
      </c>
      <c r="AZ611">
        <v>852018</v>
      </c>
      <c r="BA611" t="s">
        <v>4761</v>
      </c>
      <c r="BB611" t="s">
        <v>5989</v>
      </c>
      <c r="BF611" t="s">
        <v>5966</v>
      </c>
      <c r="BH611" t="s">
        <v>1507</v>
      </c>
      <c r="BL611" t="s">
        <v>5626</v>
      </c>
      <c r="BM611" s="104">
        <v>46114.569444444445</v>
      </c>
      <c r="BN611">
        <v>1316063</v>
      </c>
      <c r="BO611" t="s">
        <v>4761</v>
      </c>
      <c r="BP611" t="s">
        <v>5592</v>
      </c>
      <c r="BT611" t="s">
        <v>5942</v>
      </c>
    </row>
    <row r="612" spans="17:72" x14ac:dyDescent="0.25">
      <c r="Q612" t="s">
        <v>71</v>
      </c>
      <c r="R612" t="s">
        <v>264</v>
      </c>
      <c r="S612" t="s">
        <v>211</v>
      </c>
      <c r="V612" t="s">
        <v>5072</v>
      </c>
      <c r="W612" s="104">
        <v>46114.488888888889</v>
      </c>
      <c r="X612">
        <v>1469123</v>
      </c>
      <c r="Y612" t="s">
        <v>4728</v>
      </c>
      <c r="Z612" t="s">
        <v>54</v>
      </c>
      <c r="AA612" t="s">
        <v>4731</v>
      </c>
      <c r="AD612" t="s">
        <v>5044</v>
      </c>
      <c r="AF612" t="s">
        <v>2600</v>
      </c>
      <c r="AJ612" t="s">
        <v>6212</v>
      </c>
      <c r="AK612" s="104">
        <v>46113.67291666667</v>
      </c>
      <c r="AL612">
        <v>100252</v>
      </c>
      <c r="AM612" t="s">
        <v>4728</v>
      </c>
      <c r="AN612" t="s">
        <v>13</v>
      </c>
      <c r="AR612" t="s">
        <v>5918</v>
      </c>
      <c r="AT612" t="s">
        <v>2383</v>
      </c>
      <c r="AX612" t="s">
        <v>4881</v>
      </c>
      <c r="AY612" s="104">
        <v>46113.521527777775</v>
      </c>
      <c r="AZ612">
        <v>164370</v>
      </c>
      <c r="BA612" t="s">
        <v>4728</v>
      </c>
      <c r="BB612" t="s">
        <v>5989</v>
      </c>
      <c r="BF612" t="s">
        <v>5958</v>
      </c>
      <c r="BH612" t="s">
        <v>414</v>
      </c>
      <c r="BL612" t="s">
        <v>5202</v>
      </c>
      <c r="BM612" s="104">
        <v>46114.570833333331</v>
      </c>
      <c r="BN612">
        <v>394849</v>
      </c>
      <c r="BO612" t="s">
        <v>4728</v>
      </c>
      <c r="BP612" t="s">
        <v>5592</v>
      </c>
      <c r="BT612" t="s">
        <v>5931</v>
      </c>
    </row>
    <row r="613" spans="17:72" x14ac:dyDescent="0.25">
      <c r="Q613" t="s">
        <v>214</v>
      </c>
      <c r="V613" t="s">
        <v>4979</v>
      </c>
      <c r="W613" s="104">
        <v>46114.489583333336</v>
      </c>
      <c r="X613">
        <v>612975</v>
      </c>
      <c r="Y613" t="s">
        <v>4728</v>
      </c>
      <c r="Z613" t="s">
        <v>54</v>
      </c>
      <c r="AD613" t="s">
        <v>4739</v>
      </c>
      <c r="AF613" t="s">
        <v>2051</v>
      </c>
      <c r="AG613" t="s">
        <v>1481</v>
      </c>
      <c r="AJ613" t="s">
        <v>4988</v>
      </c>
      <c r="AK613" s="104">
        <v>46113.67291666667</v>
      </c>
      <c r="AL613">
        <v>806151</v>
      </c>
      <c r="AM613" t="s">
        <v>4728</v>
      </c>
      <c r="AN613" t="s">
        <v>4790</v>
      </c>
      <c r="AO613" t="s">
        <v>13</v>
      </c>
      <c r="AR613" t="s">
        <v>5933</v>
      </c>
      <c r="AT613" t="s">
        <v>1945</v>
      </c>
      <c r="AX613" t="s">
        <v>6041</v>
      </c>
      <c r="AY613" s="104">
        <v>46113.521527777775</v>
      </c>
      <c r="AZ613">
        <v>69003</v>
      </c>
      <c r="BA613" t="s">
        <v>4728</v>
      </c>
      <c r="BB613" t="s">
        <v>5989</v>
      </c>
      <c r="BF613" t="s">
        <v>5918</v>
      </c>
      <c r="BH613" t="s">
        <v>2561</v>
      </c>
      <c r="BL613" t="s">
        <v>8157</v>
      </c>
      <c r="BM613" s="104">
        <v>46114.570833333331</v>
      </c>
      <c r="BN613">
        <v>615234</v>
      </c>
      <c r="BO613" t="s">
        <v>4728</v>
      </c>
      <c r="BP613" t="s">
        <v>5592</v>
      </c>
      <c r="BT613" t="s">
        <v>5918</v>
      </c>
    </row>
    <row r="614" spans="17:72" x14ac:dyDescent="0.25">
      <c r="Q614" t="s">
        <v>226</v>
      </c>
      <c r="V614" t="s">
        <v>5203</v>
      </c>
      <c r="W614" s="104">
        <v>46114.489583333336</v>
      </c>
      <c r="X614">
        <v>1910249</v>
      </c>
      <c r="Y614" t="s">
        <v>4728</v>
      </c>
      <c r="Z614" t="s">
        <v>54</v>
      </c>
      <c r="AD614" t="s">
        <v>4739</v>
      </c>
      <c r="AF614" t="s">
        <v>2561</v>
      </c>
      <c r="AJ614" t="s">
        <v>6212</v>
      </c>
      <c r="AK614" s="104">
        <v>46113.675694444442</v>
      </c>
      <c r="AL614">
        <v>271451</v>
      </c>
      <c r="AM614" t="s">
        <v>4728</v>
      </c>
      <c r="AN614" t="s">
        <v>13</v>
      </c>
      <c r="AR614" t="s">
        <v>5918</v>
      </c>
      <c r="AT614" t="s">
        <v>683</v>
      </c>
      <c r="AX614" t="s">
        <v>5027</v>
      </c>
      <c r="AY614" s="104">
        <v>46113.522222222222</v>
      </c>
      <c r="AZ614">
        <v>737351</v>
      </c>
      <c r="BA614" t="s">
        <v>4761</v>
      </c>
      <c r="BB614" t="s">
        <v>5989</v>
      </c>
      <c r="BF614" t="s">
        <v>5966</v>
      </c>
      <c r="BH614" t="s">
        <v>2600</v>
      </c>
      <c r="BL614" t="s">
        <v>7444</v>
      </c>
      <c r="BM614" s="104">
        <v>46114.572222222225</v>
      </c>
      <c r="BN614">
        <v>156772</v>
      </c>
      <c r="BO614" t="s">
        <v>4728</v>
      </c>
      <c r="BP614" t="s">
        <v>5592</v>
      </c>
      <c r="BT614" t="s">
        <v>5925</v>
      </c>
    </row>
    <row r="615" spans="17:72" x14ac:dyDescent="0.25">
      <c r="Q615" t="s">
        <v>80</v>
      </c>
      <c r="V615" t="s">
        <v>4755</v>
      </c>
      <c r="W615" s="104">
        <v>46114.491666666669</v>
      </c>
      <c r="X615">
        <v>554905</v>
      </c>
      <c r="Y615" t="s">
        <v>4728</v>
      </c>
      <c r="Z615" t="s">
        <v>54</v>
      </c>
      <c r="AD615" t="s">
        <v>4734</v>
      </c>
      <c r="AF615" t="s">
        <v>764</v>
      </c>
      <c r="AG615" t="s">
        <v>1706</v>
      </c>
      <c r="AH615" t="s">
        <v>220</v>
      </c>
      <c r="AJ615" t="s">
        <v>4890</v>
      </c>
      <c r="AK615" s="104">
        <v>46113.675694444442</v>
      </c>
      <c r="AL615">
        <v>735337</v>
      </c>
      <c r="AM615" t="s">
        <v>4728</v>
      </c>
      <c r="AN615" t="s">
        <v>42</v>
      </c>
      <c r="AO615" t="s">
        <v>13</v>
      </c>
      <c r="AP615" t="s">
        <v>4731</v>
      </c>
      <c r="AR615" t="s">
        <v>6213</v>
      </c>
      <c r="AT615" t="s">
        <v>223</v>
      </c>
      <c r="AX615" t="s">
        <v>5335</v>
      </c>
      <c r="AY615" s="104">
        <v>46113.522222222222</v>
      </c>
      <c r="AZ615">
        <v>123037</v>
      </c>
      <c r="BA615" t="s">
        <v>4728</v>
      </c>
      <c r="BB615" t="s">
        <v>5989</v>
      </c>
      <c r="BF615" t="s">
        <v>5925</v>
      </c>
      <c r="BH615" t="s">
        <v>2624</v>
      </c>
      <c r="BL615" t="s">
        <v>5083</v>
      </c>
      <c r="BM615" s="104">
        <v>46114.573611111111</v>
      </c>
      <c r="BN615">
        <v>352081</v>
      </c>
      <c r="BO615" t="s">
        <v>4761</v>
      </c>
      <c r="BP615" t="s">
        <v>5592</v>
      </c>
      <c r="BT615" t="s">
        <v>5924</v>
      </c>
    </row>
    <row r="616" spans="17:72" x14ac:dyDescent="0.25">
      <c r="Q616" t="s">
        <v>72</v>
      </c>
      <c r="V616" t="s">
        <v>4826</v>
      </c>
      <c r="W616" s="104">
        <v>46114.491666666669</v>
      </c>
      <c r="X616">
        <v>132955</v>
      </c>
      <c r="Y616" t="s">
        <v>4728</v>
      </c>
      <c r="Z616" t="s">
        <v>54</v>
      </c>
      <c r="AD616" t="s">
        <v>4739</v>
      </c>
      <c r="AF616" t="s">
        <v>1456</v>
      </c>
      <c r="AG616" t="s">
        <v>2357</v>
      </c>
      <c r="AJ616" t="s">
        <v>4796</v>
      </c>
      <c r="AK616" s="104">
        <v>46113.675694444442</v>
      </c>
      <c r="AL616">
        <v>1315738</v>
      </c>
      <c r="AM616" t="s">
        <v>4728</v>
      </c>
      <c r="AN616" t="s">
        <v>42</v>
      </c>
      <c r="AO616" t="s">
        <v>13</v>
      </c>
      <c r="AR616" t="s">
        <v>5480</v>
      </c>
      <c r="AT616" t="s">
        <v>1894</v>
      </c>
      <c r="AX616" t="s">
        <v>5570</v>
      </c>
      <c r="AY616" s="104">
        <v>46113.522222222222</v>
      </c>
      <c r="AZ616">
        <v>416855</v>
      </c>
      <c r="BA616" t="s">
        <v>4728</v>
      </c>
      <c r="BB616" t="s">
        <v>5989</v>
      </c>
      <c r="BF616" t="s">
        <v>5942</v>
      </c>
      <c r="BH616" t="s">
        <v>253</v>
      </c>
      <c r="BL616" t="s">
        <v>7444</v>
      </c>
      <c r="BM616" s="104">
        <v>46114.574305555558</v>
      </c>
      <c r="BN616">
        <v>117875</v>
      </c>
      <c r="BO616" t="s">
        <v>4728</v>
      </c>
      <c r="BP616" t="s">
        <v>5592</v>
      </c>
      <c r="BT616" t="s">
        <v>5956</v>
      </c>
    </row>
    <row r="617" spans="17:72" x14ac:dyDescent="0.25">
      <c r="Q617" t="s">
        <v>77</v>
      </c>
      <c r="V617" t="s">
        <v>5011</v>
      </c>
      <c r="W617" s="104">
        <v>46114.493055555555</v>
      </c>
      <c r="X617">
        <v>783753</v>
      </c>
      <c r="Y617" t="s">
        <v>4728</v>
      </c>
      <c r="Z617" t="s">
        <v>54</v>
      </c>
      <c r="AD617" t="s">
        <v>4736</v>
      </c>
      <c r="AF617" t="s">
        <v>800</v>
      </c>
      <c r="AG617" t="s">
        <v>79</v>
      </c>
      <c r="AH617" t="s">
        <v>1688</v>
      </c>
      <c r="AJ617" t="s">
        <v>4890</v>
      </c>
      <c r="AK617" s="104">
        <v>46113.675694444442</v>
      </c>
      <c r="AL617">
        <v>981054</v>
      </c>
      <c r="AM617" t="s">
        <v>4728</v>
      </c>
      <c r="AN617" t="s">
        <v>42</v>
      </c>
      <c r="AO617" t="s">
        <v>13</v>
      </c>
      <c r="AP617" t="s">
        <v>4731</v>
      </c>
      <c r="AR617" t="s">
        <v>6214</v>
      </c>
      <c r="AT617" t="s">
        <v>1078</v>
      </c>
      <c r="AU617" t="s">
        <v>2345</v>
      </c>
      <c r="AV617" t="s">
        <v>217</v>
      </c>
      <c r="AX617" t="s">
        <v>4776</v>
      </c>
      <c r="AY617" s="104">
        <v>46113.522222222222</v>
      </c>
      <c r="AZ617">
        <v>849346</v>
      </c>
      <c r="BA617" t="s">
        <v>4728</v>
      </c>
      <c r="BB617" t="s">
        <v>5989</v>
      </c>
      <c r="BC617" t="s">
        <v>4731</v>
      </c>
      <c r="BF617" t="s">
        <v>7156</v>
      </c>
      <c r="BH617" t="s">
        <v>2600</v>
      </c>
      <c r="BL617" t="s">
        <v>4875</v>
      </c>
      <c r="BM617" s="104">
        <v>46114.574305555558</v>
      </c>
      <c r="BN617">
        <v>148782</v>
      </c>
      <c r="BO617" t="s">
        <v>4728</v>
      </c>
      <c r="BP617" t="s">
        <v>5592</v>
      </c>
      <c r="BT617" t="s">
        <v>5925</v>
      </c>
    </row>
    <row r="618" spans="17:72" x14ac:dyDescent="0.25">
      <c r="Q618" t="s">
        <v>79</v>
      </c>
      <c r="V618" t="s">
        <v>5204</v>
      </c>
      <c r="W618" s="104">
        <v>46114.496527777781</v>
      </c>
      <c r="X618">
        <v>355173</v>
      </c>
      <c r="Y618" t="s">
        <v>4728</v>
      </c>
      <c r="Z618" t="s">
        <v>54</v>
      </c>
      <c r="AD618" t="s">
        <v>4736</v>
      </c>
      <c r="AF618" t="s">
        <v>573</v>
      </c>
      <c r="AG618" t="s">
        <v>73</v>
      </c>
      <c r="AJ618" t="s">
        <v>5072</v>
      </c>
      <c r="AK618" s="104">
        <v>46113.677083333336</v>
      </c>
      <c r="AL618">
        <v>272026</v>
      </c>
      <c r="AM618" t="s">
        <v>4728</v>
      </c>
      <c r="AN618" t="s">
        <v>42</v>
      </c>
      <c r="AO618" t="s">
        <v>13</v>
      </c>
      <c r="AR618" t="s">
        <v>5947</v>
      </c>
      <c r="AT618" t="s">
        <v>308</v>
      </c>
      <c r="AX618" t="s">
        <v>5449</v>
      </c>
      <c r="AY618" s="104">
        <v>46113.522222222222</v>
      </c>
      <c r="AZ618">
        <v>354201</v>
      </c>
      <c r="BA618" t="s">
        <v>4728</v>
      </c>
      <c r="BB618" t="s">
        <v>5989</v>
      </c>
      <c r="BF618" t="s">
        <v>5931</v>
      </c>
      <c r="BH618" t="s">
        <v>1732</v>
      </c>
      <c r="BI618" t="s">
        <v>256</v>
      </c>
      <c r="BL618" t="s">
        <v>4875</v>
      </c>
      <c r="BM618" s="104">
        <v>46114.575694444444</v>
      </c>
      <c r="BN618">
        <v>925796</v>
      </c>
      <c r="BO618" t="s">
        <v>4728</v>
      </c>
      <c r="BP618" t="s">
        <v>5592</v>
      </c>
      <c r="BQ618" t="s">
        <v>4731</v>
      </c>
      <c r="BT618" t="s">
        <v>5301</v>
      </c>
    </row>
    <row r="619" spans="17:72" x14ac:dyDescent="0.25">
      <c r="Q619" t="s">
        <v>73</v>
      </c>
      <c r="V619" t="s">
        <v>5205</v>
      </c>
      <c r="W619" s="104">
        <v>46114.496527777781</v>
      </c>
      <c r="X619">
        <v>446553</v>
      </c>
      <c r="Y619" t="s">
        <v>4728</v>
      </c>
      <c r="Z619" t="s">
        <v>54</v>
      </c>
      <c r="AD619" t="s">
        <v>4772</v>
      </c>
      <c r="AF619" t="s">
        <v>2419</v>
      </c>
      <c r="AG619" t="s">
        <v>1220</v>
      </c>
      <c r="AJ619" t="s">
        <v>6215</v>
      </c>
      <c r="AK619" s="104">
        <v>46113.677777777775</v>
      </c>
      <c r="AL619">
        <v>276298</v>
      </c>
      <c r="AM619" t="s">
        <v>4728</v>
      </c>
      <c r="AN619" t="s">
        <v>42</v>
      </c>
      <c r="AO619" t="s">
        <v>13</v>
      </c>
      <c r="AR619" t="s">
        <v>5933</v>
      </c>
      <c r="AT619" t="s">
        <v>1132</v>
      </c>
      <c r="AU619" t="s">
        <v>80</v>
      </c>
      <c r="AX619" t="s">
        <v>4807</v>
      </c>
      <c r="AY619" s="104">
        <v>46113.522222222222</v>
      </c>
      <c r="AZ619">
        <v>319970</v>
      </c>
      <c r="BA619" t="s">
        <v>4728</v>
      </c>
      <c r="BB619" t="s">
        <v>5989</v>
      </c>
      <c r="BF619" t="s">
        <v>5934</v>
      </c>
      <c r="BH619" t="s">
        <v>1732</v>
      </c>
      <c r="BL619" t="s">
        <v>4827</v>
      </c>
      <c r="BM619" s="104">
        <v>46114.578472222223</v>
      </c>
      <c r="BN619">
        <v>161171</v>
      </c>
      <c r="BO619" t="s">
        <v>4728</v>
      </c>
      <c r="BP619" t="s">
        <v>5592</v>
      </c>
      <c r="BT619" t="s">
        <v>4781</v>
      </c>
    </row>
    <row r="620" spans="17:72" x14ac:dyDescent="0.25">
      <c r="Q620" t="s">
        <v>81</v>
      </c>
      <c r="V620" t="s">
        <v>4854</v>
      </c>
      <c r="W620" s="104">
        <v>46114.496527777781</v>
      </c>
      <c r="X620">
        <v>153604</v>
      </c>
      <c r="Y620" t="s">
        <v>4728</v>
      </c>
      <c r="Z620" t="s">
        <v>54</v>
      </c>
      <c r="AD620" t="s">
        <v>4736</v>
      </c>
      <c r="AF620" t="s">
        <v>764</v>
      </c>
      <c r="AG620" t="s">
        <v>1732</v>
      </c>
      <c r="AJ620" t="s">
        <v>4843</v>
      </c>
      <c r="AK620" s="104">
        <v>46113.678472222222</v>
      </c>
      <c r="AL620">
        <v>305271</v>
      </c>
      <c r="AM620" t="s">
        <v>4728</v>
      </c>
      <c r="AN620" t="s">
        <v>42</v>
      </c>
      <c r="AO620" t="s">
        <v>13</v>
      </c>
      <c r="AR620" t="s">
        <v>4941</v>
      </c>
      <c r="AT620" t="s">
        <v>1284</v>
      </c>
      <c r="AX620" t="s">
        <v>6351</v>
      </c>
      <c r="AY620" s="104">
        <v>46113.522916666669</v>
      </c>
      <c r="AZ620">
        <v>284770</v>
      </c>
      <c r="BA620" t="s">
        <v>4728</v>
      </c>
      <c r="BB620" t="s">
        <v>5989</v>
      </c>
      <c r="BF620" t="s">
        <v>5918</v>
      </c>
      <c r="BH620" t="s">
        <v>214</v>
      </c>
      <c r="BL620" t="s">
        <v>5684</v>
      </c>
      <c r="BM620" s="104">
        <v>46114.579861111109</v>
      </c>
      <c r="BN620">
        <v>403273</v>
      </c>
      <c r="BO620" t="s">
        <v>4761</v>
      </c>
      <c r="BP620" t="s">
        <v>5592</v>
      </c>
      <c r="BT620" t="s">
        <v>5924</v>
      </c>
    </row>
    <row r="621" spans="17:72" x14ac:dyDescent="0.25">
      <c r="V621" t="s">
        <v>4852</v>
      </c>
      <c r="W621" s="104">
        <v>46114.49722222222</v>
      </c>
      <c r="X621">
        <v>751895</v>
      </c>
      <c r="Y621" t="s">
        <v>4728</v>
      </c>
      <c r="Z621" t="s">
        <v>54</v>
      </c>
      <c r="AF621" t="s">
        <v>2508</v>
      </c>
      <c r="AG621" t="s">
        <v>2429</v>
      </c>
      <c r="AJ621" t="s">
        <v>6216</v>
      </c>
      <c r="AK621" s="104">
        <v>46113.678472222222</v>
      </c>
      <c r="AL621">
        <v>516581</v>
      </c>
      <c r="AM621" t="s">
        <v>4728</v>
      </c>
      <c r="AN621" t="s">
        <v>42</v>
      </c>
      <c r="AO621" t="s">
        <v>13</v>
      </c>
      <c r="AR621" t="s">
        <v>5947</v>
      </c>
      <c r="AT621" t="s">
        <v>1048</v>
      </c>
      <c r="AX621" t="s">
        <v>4922</v>
      </c>
      <c r="AY621" s="104">
        <v>46113.522916666669</v>
      </c>
      <c r="AZ621">
        <v>263404</v>
      </c>
      <c r="BA621" t="s">
        <v>4728</v>
      </c>
      <c r="BB621" t="s">
        <v>5989</v>
      </c>
      <c r="BF621" t="s">
        <v>5918</v>
      </c>
      <c r="BH621" t="s">
        <v>2510</v>
      </c>
      <c r="BL621" t="s">
        <v>4932</v>
      </c>
      <c r="BM621" s="104">
        <v>46114.579861111109</v>
      </c>
      <c r="BN621">
        <v>228116</v>
      </c>
      <c r="BO621" t="s">
        <v>4728</v>
      </c>
      <c r="BP621" t="s">
        <v>5592</v>
      </c>
      <c r="BT621" t="s">
        <v>5931</v>
      </c>
    </row>
    <row r="622" spans="17:72" x14ac:dyDescent="0.25">
      <c r="Q622" t="s">
        <v>75</v>
      </c>
      <c r="V622" t="s">
        <v>4839</v>
      </c>
      <c r="W622" s="104">
        <v>46114.497916666667</v>
      </c>
      <c r="X622">
        <v>610975</v>
      </c>
      <c r="Y622" t="s">
        <v>4728</v>
      </c>
      <c r="Z622" t="s">
        <v>54</v>
      </c>
      <c r="AD622" t="s">
        <v>4781</v>
      </c>
      <c r="AF622" t="s">
        <v>235</v>
      </c>
      <c r="AJ622" t="s">
        <v>4774</v>
      </c>
      <c r="AK622" s="104">
        <v>46113.678472222222</v>
      </c>
      <c r="AL622">
        <v>375316</v>
      </c>
      <c r="AM622" t="s">
        <v>4728</v>
      </c>
      <c r="AN622" t="s">
        <v>13</v>
      </c>
      <c r="AR622" t="s">
        <v>4781</v>
      </c>
      <c r="AT622" t="s">
        <v>1945</v>
      </c>
      <c r="AU622" t="s">
        <v>1891</v>
      </c>
      <c r="AX622" t="s">
        <v>5078</v>
      </c>
      <c r="AY622" s="104">
        <v>46113.522916666669</v>
      </c>
      <c r="AZ622">
        <v>2328303</v>
      </c>
      <c r="BA622" t="s">
        <v>4728</v>
      </c>
      <c r="BB622" t="s">
        <v>5989</v>
      </c>
      <c r="BC622" t="s">
        <v>4731</v>
      </c>
      <c r="BF622" t="s">
        <v>6382</v>
      </c>
      <c r="BH622" t="s">
        <v>1732</v>
      </c>
      <c r="BL622" t="s">
        <v>5216</v>
      </c>
      <c r="BM622" s="104">
        <v>46114.581250000003</v>
      </c>
      <c r="BN622">
        <v>260588</v>
      </c>
      <c r="BO622" t="s">
        <v>4728</v>
      </c>
      <c r="BP622" t="s">
        <v>5592</v>
      </c>
      <c r="BT622" t="s">
        <v>5942</v>
      </c>
    </row>
    <row r="623" spans="17:72" x14ac:dyDescent="0.25">
      <c r="Q623" t="s">
        <v>80</v>
      </c>
      <c r="R623" t="s">
        <v>1688</v>
      </c>
      <c r="V623" t="s">
        <v>5206</v>
      </c>
      <c r="W623" s="104">
        <v>46114.499305555553</v>
      </c>
      <c r="X623">
        <v>294230</v>
      </c>
      <c r="Y623" t="s">
        <v>4728</v>
      </c>
      <c r="Z623" t="s">
        <v>54</v>
      </c>
      <c r="AA623" t="s">
        <v>4731</v>
      </c>
      <c r="AD623" t="s">
        <v>5031</v>
      </c>
      <c r="AF623" t="s">
        <v>1596</v>
      </c>
      <c r="AG623" t="s">
        <v>2373</v>
      </c>
      <c r="AJ623" t="s">
        <v>6217</v>
      </c>
      <c r="AK623" s="104">
        <v>46113.678472222222</v>
      </c>
      <c r="AL623">
        <v>1519406</v>
      </c>
      <c r="AM623" t="s">
        <v>4728</v>
      </c>
      <c r="AN623" t="s">
        <v>42</v>
      </c>
      <c r="AO623" t="s">
        <v>13</v>
      </c>
      <c r="AR623" t="s">
        <v>6027</v>
      </c>
      <c r="AT623" t="s">
        <v>2403</v>
      </c>
      <c r="AU623" t="s">
        <v>2345</v>
      </c>
      <c r="AV623" t="s">
        <v>1688</v>
      </c>
      <c r="AW623" t="s">
        <v>2197</v>
      </c>
      <c r="AX623" t="s">
        <v>4865</v>
      </c>
      <c r="AY623" s="104">
        <v>46113.522916666669</v>
      </c>
      <c r="AZ623">
        <v>583701</v>
      </c>
      <c r="BA623" t="s">
        <v>4728</v>
      </c>
      <c r="BB623" t="s">
        <v>5989</v>
      </c>
      <c r="BC623" t="s">
        <v>4731</v>
      </c>
      <c r="BF623" t="s">
        <v>7192</v>
      </c>
      <c r="BH623" t="s">
        <v>2510</v>
      </c>
      <c r="BL623" t="s">
        <v>6290</v>
      </c>
      <c r="BM623" s="104">
        <v>46114.581944444442</v>
      </c>
      <c r="BN623">
        <v>514619</v>
      </c>
      <c r="BO623" t="s">
        <v>4728</v>
      </c>
      <c r="BP623" t="s">
        <v>5592</v>
      </c>
      <c r="BT623" t="s">
        <v>5920</v>
      </c>
    </row>
    <row r="624" spans="17:72" x14ac:dyDescent="0.25">
      <c r="Q624" t="s">
        <v>81</v>
      </c>
      <c r="V624" t="s">
        <v>5207</v>
      </c>
      <c r="W624" s="104">
        <v>46114.499305555553</v>
      </c>
      <c r="X624">
        <v>1767373</v>
      </c>
      <c r="Y624" t="s">
        <v>4728</v>
      </c>
      <c r="Z624" t="s">
        <v>54</v>
      </c>
      <c r="AD624" t="s">
        <v>4777</v>
      </c>
      <c r="AF624" t="s">
        <v>226</v>
      </c>
      <c r="AJ624" t="s">
        <v>5791</v>
      </c>
      <c r="AK624" s="104">
        <v>46113.678472222222</v>
      </c>
      <c r="AL624">
        <v>1669803</v>
      </c>
      <c r="AM624" t="s">
        <v>4728</v>
      </c>
      <c r="AN624" t="s">
        <v>13</v>
      </c>
      <c r="AR624" t="s">
        <v>5931</v>
      </c>
      <c r="AT624" t="s">
        <v>229</v>
      </c>
      <c r="AX624" t="s">
        <v>7193</v>
      </c>
      <c r="AY624" s="104">
        <v>46113.523611111108</v>
      </c>
      <c r="AZ624">
        <v>224388</v>
      </c>
      <c r="BA624" t="s">
        <v>4728</v>
      </c>
      <c r="BB624" t="s">
        <v>5989</v>
      </c>
      <c r="BF624" t="s">
        <v>5942</v>
      </c>
      <c r="BH624" t="s">
        <v>214</v>
      </c>
      <c r="BL624" t="s">
        <v>4755</v>
      </c>
      <c r="BM624" s="104">
        <v>46114.583333333336</v>
      </c>
      <c r="BN624">
        <v>881577</v>
      </c>
      <c r="BO624" t="s">
        <v>4728</v>
      </c>
      <c r="BP624" t="s">
        <v>5592</v>
      </c>
      <c r="BT624" t="s">
        <v>5924</v>
      </c>
    </row>
    <row r="625" spans="17:72" x14ac:dyDescent="0.25">
      <c r="Q625" t="s">
        <v>84</v>
      </c>
      <c r="R625" t="s">
        <v>264</v>
      </c>
      <c r="S625" t="s">
        <v>220</v>
      </c>
      <c r="V625" t="s">
        <v>5200</v>
      </c>
      <c r="W625" s="104">
        <v>46114.5</v>
      </c>
      <c r="X625">
        <v>346771</v>
      </c>
      <c r="Y625" t="s">
        <v>4728</v>
      </c>
      <c r="Z625" t="s">
        <v>54</v>
      </c>
      <c r="AA625" t="s">
        <v>4731</v>
      </c>
      <c r="AD625" t="s">
        <v>5050</v>
      </c>
      <c r="AF625" t="s">
        <v>1012</v>
      </c>
      <c r="AG625" t="s">
        <v>868</v>
      </c>
      <c r="AJ625" t="s">
        <v>5744</v>
      </c>
      <c r="AK625" s="104">
        <v>46113.679166666669</v>
      </c>
      <c r="AL625">
        <v>659175</v>
      </c>
      <c r="AM625" t="s">
        <v>4728</v>
      </c>
      <c r="AN625" t="s">
        <v>42</v>
      </c>
      <c r="AO625" t="s">
        <v>13</v>
      </c>
      <c r="AR625" t="s">
        <v>5460</v>
      </c>
      <c r="AT625" t="s">
        <v>1391</v>
      </c>
      <c r="AX625" t="s">
        <v>5083</v>
      </c>
      <c r="AY625" s="104">
        <v>46113.523611111108</v>
      </c>
      <c r="AZ625">
        <v>299532</v>
      </c>
      <c r="BA625" t="s">
        <v>4728</v>
      </c>
      <c r="BB625" t="s">
        <v>5989</v>
      </c>
      <c r="BF625" t="s">
        <v>5942</v>
      </c>
      <c r="BH625" t="s">
        <v>496</v>
      </c>
      <c r="BL625" t="s">
        <v>5093</v>
      </c>
      <c r="BM625" s="104">
        <v>46114.584027777775</v>
      </c>
      <c r="BN625">
        <v>841464</v>
      </c>
      <c r="BO625" t="s">
        <v>4728</v>
      </c>
      <c r="BP625" t="s">
        <v>5592</v>
      </c>
      <c r="BT625" t="s">
        <v>4781</v>
      </c>
    </row>
    <row r="626" spans="17:72" x14ac:dyDescent="0.25">
      <c r="Q626" t="s">
        <v>253</v>
      </c>
      <c r="V626" t="s">
        <v>5163</v>
      </c>
      <c r="W626" s="104">
        <v>46114.5</v>
      </c>
      <c r="X626">
        <v>50558</v>
      </c>
      <c r="Y626" t="s">
        <v>4728</v>
      </c>
      <c r="Z626" t="s">
        <v>54</v>
      </c>
      <c r="AD626" t="s">
        <v>4756</v>
      </c>
      <c r="AF626" t="s">
        <v>2419</v>
      </c>
      <c r="AG626" t="s">
        <v>1078</v>
      </c>
      <c r="AJ626" t="s">
        <v>6218</v>
      </c>
      <c r="AK626" s="104">
        <v>46113.679166666669</v>
      </c>
      <c r="AL626">
        <v>113691</v>
      </c>
      <c r="AM626" t="s">
        <v>4728</v>
      </c>
      <c r="AN626" t="s">
        <v>42</v>
      </c>
      <c r="AO626" t="s">
        <v>13</v>
      </c>
      <c r="AR626" t="s">
        <v>4941</v>
      </c>
      <c r="AT626" t="s">
        <v>1132</v>
      </c>
      <c r="AX626" t="s">
        <v>5416</v>
      </c>
      <c r="AY626" s="104">
        <v>46113.524305555555</v>
      </c>
      <c r="AZ626">
        <v>418441</v>
      </c>
      <c r="BA626" t="s">
        <v>4728</v>
      </c>
      <c r="BB626" t="s">
        <v>5989</v>
      </c>
      <c r="BF626" t="s">
        <v>5942</v>
      </c>
      <c r="BH626" t="s">
        <v>205</v>
      </c>
      <c r="BL626" t="s">
        <v>4782</v>
      </c>
      <c r="BM626" s="104">
        <v>46114.584027777775</v>
      </c>
      <c r="BN626">
        <v>534577</v>
      </c>
      <c r="BO626" t="s">
        <v>4728</v>
      </c>
      <c r="BP626" t="s">
        <v>5592</v>
      </c>
      <c r="BT626" t="s">
        <v>5931</v>
      </c>
    </row>
    <row r="627" spans="17:72" x14ac:dyDescent="0.25">
      <c r="Q627" t="s">
        <v>205</v>
      </c>
      <c r="V627" t="s">
        <v>5045</v>
      </c>
      <c r="W627" s="104">
        <v>46114.5</v>
      </c>
      <c r="X627">
        <v>423167</v>
      </c>
      <c r="Y627" t="s">
        <v>4728</v>
      </c>
      <c r="Z627" t="s">
        <v>54</v>
      </c>
      <c r="AD627" t="s">
        <v>4739</v>
      </c>
      <c r="AF627" t="s">
        <v>214</v>
      </c>
      <c r="AJ627" t="s">
        <v>5995</v>
      </c>
      <c r="AK627" s="104">
        <v>46113.679861111108</v>
      </c>
      <c r="AL627">
        <v>239914</v>
      </c>
      <c r="AM627" t="s">
        <v>4728</v>
      </c>
      <c r="AN627" t="s">
        <v>13</v>
      </c>
      <c r="AR627" t="s">
        <v>5934</v>
      </c>
      <c r="AT627" t="s">
        <v>223</v>
      </c>
      <c r="AX627" t="s">
        <v>4802</v>
      </c>
      <c r="AY627" s="104">
        <v>46113.524305555555</v>
      </c>
      <c r="AZ627">
        <v>95960</v>
      </c>
      <c r="BA627" t="s">
        <v>4728</v>
      </c>
      <c r="BB627" t="s">
        <v>5989</v>
      </c>
      <c r="BF627" t="s">
        <v>5925</v>
      </c>
      <c r="BH627" t="s">
        <v>2431</v>
      </c>
      <c r="BL627" t="s">
        <v>5684</v>
      </c>
      <c r="BM627" s="104">
        <v>46114.584722222222</v>
      </c>
      <c r="BN627">
        <v>430167</v>
      </c>
      <c r="BO627" t="s">
        <v>4728</v>
      </c>
      <c r="BP627" t="s">
        <v>5592</v>
      </c>
      <c r="BT627" t="s">
        <v>5931</v>
      </c>
    </row>
    <row r="628" spans="17:72" x14ac:dyDescent="0.25">
      <c r="Q628" t="s">
        <v>250</v>
      </c>
      <c r="V628" t="s">
        <v>5163</v>
      </c>
      <c r="W628" s="104">
        <v>46114.500694444447</v>
      </c>
      <c r="X628">
        <v>112768</v>
      </c>
      <c r="Y628" t="s">
        <v>4728</v>
      </c>
      <c r="Z628" t="s">
        <v>54</v>
      </c>
      <c r="AD628" t="s">
        <v>4780</v>
      </c>
      <c r="AF628" t="s">
        <v>1898</v>
      </c>
      <c r="AG628" t="s">
        <v>1220</v>
      </c>
      <c r="AJ628" t="s">
        <v>5163</v>
      </c>
      <c r="AK628" s="104">
        <v>46113.679861111108</v>
      </c>
      <c r="AL628">
        <v>1065672</v>
      </c>
      <c r="AM628" t="s">
        <v>4728</v>
      </c>
      <c r="AN628" t="s">
        <v>42</v>
      </c>
      <c r="AO628" t="s">
        <v>13</v>
      </c>
      <c r="AR628" t="s">
        <v>5986</v>
      </c>
      <c r="AT628" t="s">
        <v>2559</v>
      </c>
      <c r="AX628" t="s">
        <v>4989</v>
      </c>
      <c r="AY628" s="104">
        <v>46113.524305555555</v>
      </c>
      <c r="AZ628">
        <v>150780</v>
      </c>
      <c r="BA628" t="s">
        <v>4728</v>
      </c>
      <c r="BB628" t="s">
        <v>5989</v>
      </c>
      <c r="BF628" t="s">
        <v>5918</v>
      </c>
      <c r="BH628" t="s">
        <v>1732</v>
      </c>
      <c r="BL628" t="s">
        <v>5096</v>
      </c>
      <c r="BM628" s="104">
        <v>46114.586111111108</v>
      </c>
      <c r="BN628">
        <v>325912</v>
      </c>
      <c r="BO628" t="s">
        <v>4728</v>
      </c>
      <c r="BP628" t="s">
        <v>5592</v>
      </c>
      <c r="BT628" t="s">
        <v>4781</v>
      </c>
    </row>
    <row r="629" spans="17:72" x14ac:dyDescent="0.25">
      <c r="Q629" t="s">
        <v>247</v>
      </c>
      <c r="V629" t="s">
        <v>5208</v>
      </c>
      <c r="W629" s="104">
        <v>46114.501388888886</v>
      </c>
      <c r="X629">
        <v>1458097</v>
      </c>
      <c r="Y629" t="s">
        <v>4728</v>
      </c>
      <c r="Z629" t="s">
        <v>54</v>
      </c>
      <c r="AD629" t="s">
        <v>4781</v>
      </c>
      <c r="AF629" t="s">
        <v>2561</v>
      </c>
      <c r="AJ629" t="s">
        <v>6219</v>
      </c>
      <c r="AK629" s="104">
        <v>46113.680555555555</v>
      </c>
      <c r="AL629">
        <v>448860</v>
      </c>
      <c r="AM629" t="s">
        <v>4728</v>
      </c>
      <c r="AN629" t="s">
        <v>13</v>
      </c>
      <c r="AR629" t="s">
        <v>5918</v>
      </c>
      <c r="AT629" t="s">
        <v>1292</v>
      </c>
      <c r="AX629" t="s">
        <v>4826</v>
      </c>
      <c r="AY629" s="104">
        <v>46113.525000000001</v>
      </c>
      <c r="AZ629">
        <v>234232</v>
      </c>
      <c r="BA629" t="s">
        <v>4728</v>
      </c>
      <c r="BB629" t="s">
        <v>5989</v>
      </c>
      <c r="BF629" t="s">
        <v>5948</v>
      </c>
      <c r="BH629" t="s">
        <v>2624</v>
      </c>
      <c r="BL629" t="s">
        <v>4755</v>
      </c>
      <c r="BM629" s="104">
        <v>46114.586805555555</v>
      </c>
      <c r="BN629">
        <v>985719</v>
      </c>
      <c r="BO629" t="s">
        <v>4728</v>
      </c>
      <c r="BP629" t="s">
        <v>5592</v>
      </c>
      <c r="BT629" t="s">
        <v>5927</v>
      </c>
    </row>
    <row r="630" spans="17:72" x14ac:dyDescent="0.25">
      <c r="Q630" t="s">
        <v>79</v>
      </c>
      <c r="V630" t="s">
        <v>5209</v>
      </c>
      <c r="W630" s="104">
        <v>46114.501388888886</v>
      </c>
      <c r="X630">
        <v>310582</v>
      </c>
      <c r="Y630" t="s">
        <v>4728</v>
      </c>
      <c r="Z630" t="s">
        <v>54</v>
      </c>
      <c r="AD630" t="s">
        <v>4736</v>
      </c>
      <c r="AF630" t="s">
        <v>1798</v>
      </c>
      <c r="AG630" t="s">
        <v>1481</v>
      </c>
      <c r="AJ630" t="s">
        <v>4910</v>
      </c>
      <c r="AK630" s="104">
        <v>46113.681250000001</v>
      </c>
      <c r="AL630">
        <v>507737</v>
      </c>
      <c r="AM630" t="s">
        <v>4728</v>
      </c>
      <c r="AN630" t="s">
        <v>42</v>
      </c>
      <c r="AO630" t="s">
        <v>13</v>
      </c>
      <c r="AR630" t="s">
        <v>5933</v>
      </c>
      <c r="AT630" t="s">
        <v>223</v>
      </c>
      <c r="AX630" t="s">
        <v>4802</v>
      </c>
      <c r="AY630" s="104">
        <v>46113.525694444441</v>
      </c>
      <c r="AZ630">
        <v>120363</v>
      </c>
      <c r="BA630" t="s">
        <v>4728</v>
      </c>
      <c r="BB630" t="s">
        <v>5989</v>
      </c>
      <c r="BF630" t="s">
        <v>5925</v>
      </c>
      <c r="BH630" t="s">
        <v>2561</v>
      </c>
      <c r="BL630" t="s">
        <v>6264</v>
      </c>
      <c r="BM630" s="104">
        <v>46114.588888888888</v>
      </c>
      <c r="BN630">
        <v>631336</v>
      </c>
      <c r="BO630" t="s">
        <v>4728</v>
      </c>
      <c r="BP630" t="s">
        <v>5592</v>
      </c>
      <c r="BT630" t="s">
        <v>5931</v>
      </c>
    </row>
    <row r="631" spans="17:72" x14ac:dyDescent="0.25">
      <c r="Q631" t="s">
        <v>72</v>
      </c>
      <c r="V631" t="s">
        <v>5210</v>
      </c>
      <c r="W631" s="104">
        <v>46114.502083333333</v>
      </c>
      <c r="X631">
        <v>445101</v>
      </c>
      <c r="Y631" t="s">
        <v>4728</v>
      </c>
      <c r="Z631" t="s">
        <v>54</v>
      </c>
      <c r="AD631" t="s">
        <v>4739</v>
      </c>
      <c r="AF631" t="s">
        <v>1507</v>
      </c>
      <c r="AJ631" t="s">
        <v>4770</v>
      </c>
      <c r="AK631" s="104">
        <v>46113.682638888888</v>
      </c>
      <c r="AL631">
        <v>306354</v>
      </c>
      <c r="AM631" t="s">
        <v>4728</v>
      </c>
      <c r="AN631" t="s">
        <v>13</v>
      </c>
      <c r="AR631" t="s">
        <v>5918</v>
      </c>
      <c r="AT631" t="s">
        <v>2403</v>
      </c>
      <c r="AU631" t="s">
        <v>2345</v>
      </c>
      <c r="AV631" t="s">
        <v>1132</v>
      </c>
      <c r="AX631" t="s">
        <v>7194</v>
      </c>
      <c r="AY631" s="104">
        <v>46113.525694444441</v>
      </c>
      <c r="AZ631">
        <v>3132505</v>
      </c>
      <c r="BA631" t="s">
        <v>4728</v>
      </c>
      <c r="BB631" t="s">
        <v>5989</v>
      </c>
      <c r="BC631" t="s">
        <v>4731</v>
      </c>
      <c r="BF631" t="s">
        <v>7125</v>
      </c>
      <c r="BH631" t="s">
        <v>2600</v>
      </c>
      <c r="BL631" t="s">
        <v>4925</v>
      </c>
      <c r="BM631" s="104">
        <v>46114.589583333334</v>
      </c>
      <c r="BN631">
        <v>692214</v>
      </c>
      <c r="BO631" t="s">
        <v>4728</v>
      </c>
      <c r="BP631" t="s">
        <v>5592</v>
      </c>
      <c r="BT631" t="s">
        <v>5931</v>
      </c>
    </row>
    <row r="632" spans="17:72" x14ac:dyDescent="0.25">
      <c r="Q632" t="s">
        <v>253</v>
      </c>
      <c r="V632" t="s">
        <v>4967</v>
      </c>
      <c r="W632" s="104">
        <v>46114.50277777778</v>
      </c>
      <c r="X632">
        <v>329139</v>
      </c>
      <c r="Y632" t="s">
        <v>4728</v>
      </c>
      <c r="Z632" t="s">
        <v>54</v>
      </c>
      <c r="AD632" t="s">
        <v>4756</v>
      </c>
      <c r="AF632" t="s">
        <v>852</v>
      </c>
      <c r="AJ632" t="s">
        <v>6212</v>
      </c>
      <c r="AK632" s="104">
        <v>46113.682638888888</v>
      </c>
      <c r="AL632">
        <v>747166</v>
      </c>
      <c r="AM632" t="s">
        <v>4728</v>
      </c>
      <c r="AN632" t="s">
        <v>13</v>
      </c>
      <c r="AR632" t="s">
        <v>5920</v>
      </c>
      <c r="AT632" t="s">
        <v>1379</v>
      </c>
      <c r="AX632" t="s">
        <v>4922</v>
      </c>
      <c r="AY632" s="104">
        <v>46113.525694444441</v>
      </c>
      <c r="AZ632">
        <v>2416987</v>
      </c>
      <c r="BA632" t="s">
        <v>4728</v>
      </c>
      <c r="BB632" t="s">
        <v>5989</v>
      </c>
      <c r="BF632" t="s">
        <v>5942</v>
      </c>
      <c r="BH632" t="s">
        <v>868</v>
      </c>
      <c r="BL632" t="s">
        <v>5630</v>
      </c>
      <c r="BM632" s="104">
        <v>46114.589583333334</v>
      </c>
      <c r="BN632">
        <v>746807</v>
      </c>
      <c r="BO632" t="s">
        <v>4728</v>
      </c>
      <c r="BP632" t="s">
        <v>5592</v>
      </c>
      <c r="BT632" t="s">
        <v>6117</v>
      </c>
    </row>
    <row r="633" spans="17:72" x14ac:dyDescent="0.25">
      <c r="Q633" t="s">
        <v>84</v>
      </c>
      <c r="V633" t="s">
        <v>5211</v>
      </c>
      <c r="W633" s="104">
        <v>46114.50277777778</v>
      </c>
      <c r="X633">
        <v>202146</v>
      </c>
      <c r="Y633" t="s">
        <v>4728</v>
      </c>
      <c r="Z633" t="s">
        <v>54</v>
      </c>
      <c r="AD633" t="s">
        <v>4734</v>
      </c>
      <c r="AF633" t="s">
        <v>2510</v>
      </c>
      <c r="AJ633" t="s">
        <v>6220</v>
      </c>
      <c r="AK633" s="104">
        <v>46113.683333333334</v>
      </c>
      <c r="AL633">
        <v>560604</v>
      </c>
      <c r="AM633" t="s">
        <v>4728</v>
      </c>
      <c r="AN633" t="s">
        <v>13</v>
      </c>
      <c r="AR633" t="s">
        <v>5942</v>
      </c>
      <c r="AT633" t="s">
        <v>1048</v>
      </c>
      <c r="AX633" t="s">
        <v>5023</v>
      </c>
      <c r="AY633" s="104">
        <v>46113.525694444441</v>
      </c>
      <c r="AZ633">
        <v>91891</v>
      </c>
      <c r="BA633" t="s">
        <v>4728</v>
      </c>
      <c r="BB633" t="s">
        <v>5989</v>
      </c>
      <c r="BF633" t="s">
        <v>5925</v>
      </c>
      <c r="BH633" t="s">
        <v>1732</v>
      </c>
      <c r="BL633" t="s">
        <v>7578</v>
      </c>
      <c r="BM633" s="104">
        <v>46114.590277777781</v>
      </c>
      <c r="BN633">
        <v>175386</v>
      </c>
      <c r="BO633" t="s">
        <v>4728</v>
      </c>
      <c r="BP633" t="s">
        <v>5592</v>
      </c>
      <c r="BT633" t="s">
        <v>4781</v>
      </c>
    </row>
    <row r="634" spans="17:72" x14ac:dyDescent="0.25">
      <c r="Q634" t="s">
        <v>73</v>
      </c>
      <c r="V634" t="s">
        <v>5212</v>
      </c>
      <c r="W634" s="104">
        <v>46114.503472222219</v>
      </c>
      <c r="X634">
        <v>492521</v>
      </c>
      <c r="Y634" t="s">
        <v>4728</v>
      </c>
      <c r="Z634" t="s">
        <v>54</v>
      </c>
      <c r="AD634" t="s">
        <v>4739</v>
      </c>
      <c r="AF634" t="s">
        <v>235</v>
      </c>
      <c r="AJ634" t="s">
        <v>4766</v>
      </c>
      <c r="AK634" s="104">
        <v>46113.683333333334</v>
      </c>
      <c r="AL634">
        <v>253180</v>
      </c>
      <c r="AM634" t="s">
        <v>4728</v>
      </c>
      <c r="AN634" t="s">
        <v>13</v>
      </c>
      <c r="AR634" t="s">
        <v>5956</v>
      </c>
      <c r="AT634" t="s">
        <v>232</v>
      </c>
      <c r="AX634" t="s">
        <v>5083</v>
      </c>
      <c r="AY634" s="104">
        <v>46113.525694444441</v>
      </c>
      <c r="AZ634">
        <v>236864</v>
      </c>
      <c r="BA634" t="s">
        <v>4728</v>
      </c>
      <c r="BB634" t="s">
        <v>5989</v>
      </c>
      <c r="BF634" t="s">
        <v>5925</v>
      </c>
      <c r="BH634" t="s">
        <v>247</v>
      </c>
      <c r="BL634" t="s">
        <v>5096</v>
      </c>
      <c r="BM634" s="104">
        <v>46114.59097222222</v>
      </c>
      <c r="BN634">
        <v>1089788</v>
      </c>
      <c r="BO634" t="s">
        <v>4728</v>
      </c>
      <c r="BP634" t="s">
        <v>5592</v>
      </c>
      <c r="BT634" t="s">
        <v>5931</v>
      </c>
    </row>
    <row r="635" spans="17:72" x14ac:dyDescent="0.25">
      <c r="Q635" t="s">
        <v>77</v>
      </c>
      <c r="R635" t="s">
        <v>2197</v>
      </c>
      <c r="V635" t="s">
        <v>4864</v>
      </c>
      <c r="W635" s="104">
        <v>46114.504166666666</v>
      </c>
      <c r="X635">
        <v>712041</v>
      </c>
      <c r="Y635" t="s">
        <v>4728</v>
      </c>
      <c r="Z635" t="s">
        <v>54</v>
      </c>
      <c r="AA635" t="s">
        <v>4731</v>
      </c>
      <c r="AD635" t="s">
        <v>5004</v>
      </c>
      <c r="AF635" t="s">
        <v>2373</v>
      </c>
      <c r="AJ635" t="s">
        <v>5995</v>
      </c>
      <c r="AK635" s="104">
        <v>46113.684027777781</v>
      </c>
      <c r="AL635">
        <v>272166</v>
      </c>
      <c r="AM635" t="s">
        <v>4728</v>
      </c>
      <c r="AN635" t="s">
        <v>13</v>
      </c>
      <c r="AR635" t="s">
        <v>4781</v>
      </c>
      <c r="AT635" t="s">
        <v>76</v>
      </c>
      <c r="AU635" t="s">
        <v>498</v>
      </c>
      <c r="AX635" t="s">
        <v>5093</v>
      </c>
      <c r="AY635" s="104">
        <v>46113.526388888888</v>
      </c>
      <c r="AZ635">
        <v>428277</v>
      </c>
      <c r="BA635" t="s">
        <v>4728</v>
      </c>
      <c r="BB635" t="s">
        <v>5989</v>
      </c>
      <c r="BF635" t="s">
        <v>5966</v>
      </c>
      <c r="BH635" t="s">
        <v>1985</v>
      </c>
      <c r="BL635" t="s">
        <v>4763</v>
      </c>
      <c r="BM635" s="104">
        <v>46114.591666666667</v>
      </c>
      <c r="BN635">
        <v>837021</v>
      </c>
      <c r="BO635" t="s">
        <v>4728</v>
      </c>
      <c r="BP635" t="s">
        <v>5592</v>
      </c>
      <c r="BT635" t="s">
        <v>5918</v>
      </c>
    </row>
    <row r="636" spans="17:72" x14ac:dyDescent="0.25">
      <c r="Q636" t="s">
        <v>2557</v>
      </c>
      <c r="R636" t="s">
        <v>2345</v>
      </c>
      <c r="S636" t="s">
        <v>1132</v>
      </c>
      <c r="V636" t="s">
        <v>5009</v>
      </c>
      <c r="W636" s="104">
        <v>46114.504861111112</v>
      </c>
      <c r="X636">
        <v>1195570</v>
      </c>
      <c r="Y636" t="s">
        <v>4728</v>
      </c>
      <c r="Z636" t="s">
        <v>42</v>
      </c>
      <c r="AA636" t="s">
        <v>54</v>
      </c>
      <c r="AB636" t="s">
        <v>4731</v>
      </c>
      <c r="AD636" t="s">
        <v>5213</v>
      </c>
      <c r="AF636" t="s">
        <v>214</v>
      </c>
      <c r="AJ636" t="s">
        <v>4753</v>
      </c>
      <c r="AK636" s="104">
        <v>46113.685416666667</v>
      </c>
      <c r="AL636">
        <v>344760</v>
      </c>
      <c r="AM636" t="s">
        <v>4728</v>
      </c>
      <c r="AN636" t="s">
        <v>13</v>
      </c>
      <c r="AR636" t="s">
        <v>5924</v>
      </c>
      <c r="AT636" t="s">
        <v>80</v>
      </c>
      <c r="AX636" t="s">
        <v>4757</v>
      </c>
      <c r="AY636" s="104">
        <v>46113.526388888888</v>
      </c>
      <c r="AZ636">
        <v>353211</v>
      </c>
      <c r="BA636" t="s">
        <v>4728</v>
      </c>
      <c r="BB636" t="s">
        <v>5989</v>
      </c>
      <c r="BF636" t="s">
        <v>5931</v>
      </c>
      <c r="BH636" t="s">
        <v>250</v>
      </c>
      <c r="BL636" t="s">
        <v>7578</v>
      </c>
      <c r="BM636" s="104">
        <v>46114.591666666667</v>
      </c>
      <c r="BN636">
        <v>376319</v>
      </c>
      <c r="BO636" t="s">
        <v>4728</v>
      </c>
      <c r="BP636" t="s">
        <v>5592</v>
      </c>
      <c r="BT636" t="s">
        <v>5931</v>
      </c>
    </row>
    <row r="637" spans="17:72" x14ac:dyDescent="0.25">
      <c r="Q637" t="s">
        <v>214</v>
      </c>
      <c r="R637" t="s">
        <v>211</v>
      </c>
      <c r="V637" t="s">
        <v>5206</v>
      </c>
      <c r="W637" s="104">
        <v>46114.505555555559</v>
      </c>
      <c r="X637">
        <v>1844766</v>
      </c>
      <c r="Y637" t="s">
        <v>4728</v>
      </c>
      <c r="Z637" t="s">
        <v>54</v>
      </c>
      <c r="AA637" t="s">
        <v>4731</v>
      </c>
      <c r="AD637" t="s">
        <v>5097</v>
      </c>
      <c r="AF637" t="s">
        <v>2126</v>
      </c>
      <c r="AG637" t="s">
        <v>1706</v>
      </c>
      <c r="AJ637" t="s">
        <v>4839</v>
      </c>
      <c r="AK637" s="104">
        <v>46113.6875</v>
      </c>
      <c r="AL637">
        <v>639469</v>
      </c>
      <c r="AM637" t="s">
        <v>4728</v>
      </c>
      <c r="AN637" t="s">
        <v>42</v>
      </c>
      <c r="AO637" t="s">
        <v>13</v>
      </c>
      <c r="AR637" t="s">
        <v>5321</v>
      </c>
      <c r="AT637" t="s">
        <v>1559</v>
      </c>
      <c r="AX637" t="s">
        <v>4940</v>
      </c>
      <c r="AY637" s="104">
        <v>46113.526388888888</v>
      </c>
      <c r="AZ637">
        <v>362891</v>
      </c>
      <c r="BA637" t="s">
        <v>4728</v>
      </c>
      <c r="BB637" t="s">
        <v>5989</v>
      </c>
      <c r="BF637" t="s">
        <v>5918</v>
      </c>
      <c r="BH637" t="s">
        <v>496</v>
      </c>
      <c r="BI637" t="s">
        <v>220</v>
      </c>
      <c r="BL637" t="s">
        <v>5163</v>
      </c>
      <c r="BM637" s="104">
        <v>46114.595833333333</v>
      </c>
      <c r="BN637">
        <v>939814</v>
      </c>
      <c r="BO637" t="s">
        <v>4728</v>
      </c>
      <c r="BP637" t="s">
        <v>5592</v>
      </c>
      <c r="BQ637" t="s">
        <v>4731</v>
      </c>
      <c r="BT637" t="s">
        <v>6001</v>
      </c>
    </row>
    <row r="638" spans="17:72" x14ac:dyDescent="0.25">
      <c r="Q638" t="s">
        <v>79</v>
      </c>
      <c r="V638" t="s">
        <v>5214</v>
      </c>
      <c r="W638" s="104">
        <v>46114.506944444445</v>
      </c>
      <c r="X638">
        <v>391564</v>
      </c>
      <c r="Y638" t="s">
        <v>4728</v>
      </c>
      <c r="Z638" t="s">
        <v>54</v>
      </c>
      <c r="AD638" t="s">
        <v>4736</v>
      </c>
      <c r="AF638" t="s">
        <v>1945</v>
      </c>
      <c r="AJ638" t="s">
        <v>4775</v>
      </c>
      <c r="AK638" s="104">
        <v>46113.6875</v>
      </c>
      <c r="AL638">
        <v>168981</v>
      </c>
      <c r="AM638" t="s">
        <v>4761</v>
      </c>
      <c r="AN638" t="s">
        <v>13</v>
      </c>
      <c r="AR638" t="s">
        <v>5918</v>
      </c>
      <c r="AT638" t="s">
        <v>229</v>
      </c>
      <c r="AX638" t="s">
        <v>4940</v>
      </c>
      <c r="AY638" s="104">
        <v>46113.527083333334</v>
      </c>
      <c r="AZ638">
        <v>948843</v>
      </c>
      <c r="BA638" t="s">
        <v>4728</v>
      </c>
      <c r="BB638" t="s">
        <v>5989</v>
      </c>
      <c r="BF638" t="s">
        <v>5931</v>
      </c>
      <c r="BH638" t="s">
        <v>241</v>
      </c>
      <c r="BL638" t="s">
        <v>4733</v>
      </c>
      <c r="BM638" s="104">
        <v>46114.597916666666</v>
      </c>
      <c r="BN638">
        <v>495063</v>
      </c>
      <c r="BO638" t="s">
        <v>4728</v>
      </c>
      <c r="BP638" t="s">
        <v>5592</v>
      </c>
      <c r="BT638" t="s">
        <v>5920</v>
      </c>
    </row>
    <row r="639" spans="17:72" x14ac:dyDescent="0.25">
      <c r="Q639" t="s">
        <v>205</v>
      </c>
      <c r="V639" t="s">
        <v>5215</v>
      </c>
      <c r="W639" s="104">
        <v>46114.506944444445</v>
      </c>
      <c r="X639">
        <v>296651</v>
      </c>
      <c r="Y639" t="s">
        <v>4728</v>
      </c>
      <c r="Z639" t="s">
        <v>54</v>
      </c>
      <c r="AD639" t="s">
        <v>4752</v>
      </c>
      <c r="AF639" t="s">
        <v>1933</v>
      </c>
      <c r="AG639" t="s">
        <v>1481</v>
      </c>
      <c r="AJ639" t="s">
        <v>4925</v>
      </c>
      <c r="AK639" s="104">
        <v>46113.688194444447</v>
      </c>
      <c r="AL639">
        <v>649143</v>
      </c>
      <c r="AM639" t="s">
        <v>4728</v>
      </c>
      <c r="AN639" t="s">
        <v>42</v>
      </c>
      <c r="AO639" t="s">
        <v>13</v>
      </c>
      <c r="AR639" t="s">
        <v>6221</v>
      </c>
      <c r="AT639" t="s">
        <v>1945</v>
      </c>
      <c r="AX639" t="s">
        <v>5023</v>
      </c>
      <c r="AY639" s="104">
        <v>46113.527083333334</v>
      </c>
      <c r="AZ639">
        <v>219272</v>
      </c>
      <c r="BA639" t="s">
        <v>4728</v>
      </c>
      <c r="BB639" t="s">
        <v>5989</v>
      </c>
      <c r="BF639" t="s">
        <v>5918</v>
      </c>
      <c r="BH639" t="s">
        <v>1391</v>
      </c>
      <c r="BL639" t="s">
        <v>6334</v>
      </c>
      <c r="BM639" s="104">
        <v>46114.600694444445</v>
      </c>
      <c r="BN639">
        <v>396109</v>
      </c>
      <c r="BO639" t="s">
        <v>4728</v>
      </c>
      <c r="BP639" t="s">
        <v>5592</v>
      </c>
      <c r="BT639" t="s">
        <v>5924</v>
      </c>
    </row>
    <row r="640" spans="17:72" x14ac:dyDescent="0.25">
      <c r="Q640" t="s">
        <v>77</v>
      </c>
      <c r="V640" t="s">
        <v>5216</v>
      </c>
      <c r="W640" s="104">
        <v>46114.508333333331</v>
      </c>
      <c r="X640">
        <v>569642</v>
      </c>
      <c r="Y640" t="s">
        <v>4728</v>
      </c>
      <c r="Z640" t="s">
        <v>54</v>
      </c>
      <c r="AD640" t="s">
        <v>4736</v>
      </c>
      <c r="AF640" t="s">
        <v>253</v>
      </c>
      <c r="AJ640" t="s">
        <v>4775</v>
      </c>
      <c r="AK640" s="104">
        <v>46113.69027777778</v>
      </c>
      <c r="AL640">
        <v>1196664</v>
      </c>
      <c r="AM640" t="s">
        <v>4728</v>
      </c>
      <c r="AN640" t="s">
        <v>13</v>
      </c>
      <c r="AR640" t="s">
        <v>5918</v>
      </c>
      <c r="AT640" t="s">
        <v>253</v>
      </c>
      <c r="AX640" t="s">
        <v>5652</v>
      </c>
      <c r="AY640" s="104">
        <v>46113.527777777781</v>
      </c>
      <c r="AZ640">
        <v>382936</v>
      </c>
      <c r="BA640" t="s">
        <v>4728</v>
      </c>
      <c r="BB640" t="s">
        <v>5989</v>
      </c>
      <c r="BF640" t="s">
        <v>4781</v>
      </c>
      <c r="BH640" t="s">
        <v>496</v>
      </c>
      <c r="BL640" t="s">
        <v>4903</v>
      </c>
      <c r="BM640" s="104">
        <v>46114.600694444445</v>
      </c>
      <c r="BN640">
        <v>439432</v>
      </c>
      <c r="BO640" t="s">
        <v>4728</v>
      </c>
      <c r="BP640" t="s">
        <v>5592</v>
      </c>
      <c r="BT640" t="s">
        <v>5920</v>
      </c>
    </row>
    <row r="641" spans="17:72" x14ac:dyDescent="0.25">
      <c r="Q641" t="s">
        <v>235</v>
      </c>
      <c r="V641" t="s">
        <v>5217</v>
      </c>
      <c r="W641" s="104">
        <v>46114.509027777778</v>
      </c>
      <c r="X641">
        <v>349720</v>
      </c>
      <c r="Y641" t="s">
        <v>4728</v>
      </c>
      <c r="Z641" t="s">
        <v>54</v>
      </c>
      <c r="AD641" t="s">
        <v>4752</v>
      </c>
      <c r="AF641" t="s">
        <v>1335</v>
      </c>
      <c r="AG641" t="s">
        <v>79</v>
      </c>
      <c r="AJ641" t="s">
        <v>4948</v>
      </c>
      <c r="AK641" s="104">
        <v>46113.69027777778</v>
      </c>
      <c r="AL641">
        <v>676412</v>
      </c>
      <c r="AM641" t="s">
        <v>4728</v>
      </c>
      <c r="AN641" t="s">
        <v>42</v>
      </c>
      <c r="AO641" t="s">
        <v>13</v>
      </c>
      <c r="AR641" t="s">
        <v>5986</v>
      </c>
      <c r="AT641" t="s">
        <v>2559</v>
      </c>
      <c r="AX641" t="s">
        <v>4763</v>
      </c>
      <c r="AY641" s="104">
        <v>46113.527777777781</v>
      </c>
      <c r="AZ641">
        <v>377491</v>
      </c>
      <c r="BA641" t="s">
        <v>4761</v>
      </c>
      <c r="BB641" t="s">
        <v>5989</v>
      </c>
      <c r="BF641" t="s">
        <v>5966</v>
      </c>
      <c r="BH641" t="s">
        <v>2600</v>
      </c>
      <c r="BI641" t="s">
        <v>1481</v>
      </c>
      <c r="BL641" t="s">
        <v>5730</v>
      </c>
      <c r="BM641" s="104">
        <v>46114.602083333331</v>
      </c>
      <c r="BN641">
        <v>416169</v>
      </c>
      <c r="BO641" t="s">
        <v>4728</v>
      </c>
      <c r="BP641" t="s">
        <v>5592</v>
      </c>
      <c r="BT641" t="s">
        <v>5918</v>
      </c>
    </row>
    <row r="642" spans="17:72" x14ac:dyDescent="0.25">
      <c r="Q642" t="s">
        <v>72</v>
      </c>
      <c r="V642" t="s">
        <v>4895</v>
      </c>
      <c r="W642" s="104">
        <v>46114.510416666664</v>
      </c>
      <c r="X642">
        <v>580745</v>
      </c>
      <c r="Y642" t="s">
        <v>4728</v>
      </c>
      <c r="Z642" t="s">
        <v>54</v>
      </c>
      <c r="AD642" t="s">
        <v>4780</v>
      </c>
      <c r="AF642" t="s">
        <v>2563</v>
      </c>
      <c r="AG642" t="s">
        <v>1220</v>
      </c>
      <c r="AJ642" t="s">
        <v>4762</v>
      </c>
      <c r="AK642" s="104">
        <v>46113.690972222219</v>
      </c>
      <c r="AL642">
        <v>1085326</v>
      </c>
      <c r="AM642" t="s">
        <v>4728</v>
      </c>
      <c r="AN642" t="s">
        <v>42</v>
      </c>
      <c r="AO642" t="s">
        <v>13</v>
      </c>
      <c r="AR642" t="s">
        <v>6222</v>
      </c>
      <c r="AT642" t="s">
        <v>71</v>
      </c>
      <c r="AX642" t="s">
        <v>6155</v>
      </c>
      <c r="AY642" s="104">
        <v>46113.527777777781</v>
      </c>
      <c r="AZ642">
        <v>837094</v>
      </c>
      <c r="BA642" t="s">
        <v>4761</v>
      </c>
      <c r="BB642" t="s">
        <v>5989</v>
      </c>
      <c r="BF642" t="s">
        <v>5966</v>
      </c>
      <c r="BH642" t="s">
        <v>1584</v>
      </c>
      <c r="BL642" t="s">
        <v>7464</v>
      </c>
      <c r="BM642" s="104">
        <v>46114.602083333331</v>
      </c>
      <c r="BN642">
        <v>458049</v>
      </c>
      <c r="BO642" t="s">
        <v>4728</v>
      </c>
      <c r="BP642" t="s">
        <v>5592</v>
      </c>
      <c r="BT642" t="s">
        <v>5931</v>
      </c>
    </row>
    <row r="643" spans="17:72" x14ac:dyDescent="0.25">
      <c r="Q643" t="s">
        <v>512</v>
      </c>
      <c r="R643" t="s">
        <v>205</v>
      </c>
      <c r="S643" t="s">
        <v>1688</v>
      </c>
      <c r="V643" t="s">
        <v>4921</v>
      </c>
      <c r="W643" s="104">
        <v>46114.511111111111</v>
      </c>
      <c r="X643">
        <v>852697</v>
      </c>
      <c r="Y643" t="s">
        <v>4728</v>
      </c>
      <c r="Z643" t="s">
        <v>42</v>
      </c>
      <c r="AA643" t="s">
        <v>54</v>
      </c>
      <c r="AB643" t="s">
        <v>4731</v>
      </c>
      <c r="AD643" t="s">
        <v>4990</v>
      </c>
      <c r="AF643" t="s">
        <v>2126</v>
      </c>
      <c r="AG643" t="s">
        <v>868</v>
      </c>
      <c r="AJ643" t="s">
        <v>6028</v>
      </c>
      <c r="AK643" s="104">
        <v>46113.693055555559</v>
      </c>
      <c r="AL643">
        <v>554360</v>
      </c>
      <c r="AM643" t="s">
        <v>4728</v>
      </c>
      <c r="AN643" t="s">
        <v>42</v>
      </c>
      <c r="AO643" t="s">
        <v>13</v>
      </c>
      <c r="AR643" t="s">
        <v>4981</v>
      </c>
      <c r="AT643" t="s">
        <v>72</v>
      </c>
      <c r="AU643" t="s">
        <v>264</v>
      </c>
      <c r="AV643" t="s">
        <v>217</v>
      </c>
      <c r="AX643" t="s">
        <v>5474</v>
      </c>
      <c r="AY643" s="104">
        <v>46113.527777777781</v>
      </c>
      <c r="AZ643">
        <v>1471284</v>
      </c>
      <c r="BA643" t="s">
        <v>4761</v>
      </c>
      <c r="BB643" t="s">
        <v>5989</v>
      </c>
      <c r="BC643" t="s">
        <v>4731</v>
      </c>
      <c r="BF643" t="s">
        <v>7195</v>
      </c>
      <c r="BH643" t="s">
        <v>1732</v>
      </c>
      <c r="BL643" t="s">
        <v>6585</v>
      </c>
      <c r="BM643" s="104">
        <v>46114.605555555558</v>
      </c>
      <c r="BN643">
        <v>149916</v>
      </c>
      <c r="BO643" t="s">
        <v>4728</v>
      </c>
      <c r="BP643" t="s">
        <v>5592</v>
      </c>
      <c r="BT643" t="s">
        <v>4781</v>
      </c>
    </row>
    <row r="644" spans="17:72" x14ac:dyDescent="0.25">
      <c r="Q644" t="s">
        <v>73</v>
      </c>
      <c r="V644" t="s">
        <v>5218</v>
      </c>
      <c r="W644" s="104">
        <v>46114.512499999997</v>
      </c>
      <c r="X644">
        <v>437667</v>
      </c>
      <c r="Y644" t="s">
        <v>4728</v>
      </c>
      <c r="Z644" t="s">
        <v>54</v>
      </c>
      <c r="AD644" t="s">
        <v>4739</v>
      </c>
      <c r="AF644" t="s">
        <v>644</v>
      </c>
      <c r="AG644" t="s">
        <v>1706</v>
      </c>
      <c r="AJ644" t="s">
        <v>5156</v>
      </c>
      <c r="AK644" s="104">
        <v>46113.695833333331</v>
      </c>
      <c r="AL644">
        <v>510771</v>
      </c>
      <c r="AM644" t="s">
        <v>4728</v>
      </c>
      <c r="AN644" t="s">
        <v>42</v>
      </c>
      <c r="AO644" t="s">
        <v>13</v>
      </c>
      <c r="AR644" t="s">
        <v>6223</v>
      </c>
      <c r="AT644" t="s">
        <v>308</v>
      </c>
      <c r="AX644" t="s">
        <v>4753</v>
      </c>
      <c r="AY644" s="104">
        <v>46113.527777777781</v>
      </c>
      <c r="AZ644">
        <v>283440</v>
      </c>
      <c r="BA644" t="s">
        <v>4728</v>
      </c>
      <c r="BB644" t="s">
        <v>5989</v>
      </c>
      <c r="BF644" t="s">
        <v>5942</v>
      </c>
      <c r="BH644" t="s">
        <v>2624</v>
      </c>
      <c r="BL644" t="s">
        <v>5684</v>
      </c>
      <c r="BM644" s="104">
        <v>46114.606249999997</v>
      </c>
      <c r="BN644">
        <v>1024985</v>
      </c>
      <c r="BO644" t="s">
        <v>4728</v>
      </c>
      <c r="BP644" t="s">
        <v>5592</v>
      </c>
      <c r="BT644" t="s">
        <v>5924</v>
      </c>
    </row>
    <row r="645" spans="17:72" x14ac:dyDescent="0.25">
      <c r="Q645" t="s">
        <v>253</v>
      </c>
      <c r="V645" t="s">
        <v>4807</v>
      </c>
      <c r="W645" s="104">
        <v>46114.513194444444</v>
      </c>
      <c r="X645">
        <v>522115</v>
      </c>
      <c r="Y645" t="s">
        <v>4728</v>
      </c>
      <c r="Z645" t="s">
        <v>54</v>
      </c>
      <c r="AD645" t="s">
        <v>4772</v>
      </c>
      <c r="AF645" t="s">
        <v>250</v>
      </c>
      <c r="AJ645" t="s">
        <v>6224</v>
      </c>
      <c r="AK645" s="104">
        <v>46113.696527777778</v>
      </c>
      <c r="AL645">
        <v>285733</v>
      </c>
      <c r="AM645" t="s">
        <v>4728</v>
      </c>
      <c r="AN645" t="s">
        <v>13</v>
      </c>
      <c r="AR645" t="s">
        <v>4781</v>
      </c>
      <c r="AT645" t="s">
        <v>1531</v>
      </c>
      <c r="AX645" t="s">
        <v>5061</v>
      </c>
      <c r="AY645" s="104">
        <v>46113.527777777781</v>
      </c>
      <c r="AZ645">
        <v>1090401</v>
      </c>
      <c r="BA645" t="s">
        <v>4761</v>
      </c>
      <c r="BB645" t="s">
        <v>5989</v>
      </c>
      <c r="BF645" t="s">
        <v>5931</v>
      </c>
      <c r="BH645" t="s">
        <v>496</v>
      </c>
      <c r="BL645" t="s">
        <v>4807</v>
      </c>
      <c r="BM645" s="104">
        <v>46114.606944444444</v>
      </c>
      <c r="BN645">
        <v>362311</v>
      </c>
      <c r="BO645" t="s">
        <v>4728</v>
      </c>
      <c r="BP645" t="s">
        <v>5592</v>
      </c>
      <c r="BT645" t="s">
        <v>4781</v>
      </c>
    </row>
    <row r="646" spans="17:72" x14ac:dyDescent="0.25">
      <c r="Q646" t="s">
        <v>84</v>
      </c>
      <c r="V646" t="s">
        <v>5219</v>
      </c>
      <c r="W646" s="104">
        <v>46114.515277777777</v>
      </c>
      <c r="X646">
        <v>200610</v>
      </c>
      <c r="Y646" t="s">
        <v>4728</v>
      </c>
      <c r="Z646" t="s">
        <v>54</v>
      </c>
      <c r="AD646" t="s">
        <v>4739</v>
      </c>
      <c r="AF646" t="s">
        <v>235</v>
      </c>
      <c r="AJ646" t="s">
        <v>5136</v>
      </c>
      <c r="AK646" s="104">
        <v>46113.697916666664</v>
      </c>
      <c r="AL646">
        <v>426505</v>
      </c>
      <c r="AM646" t="s">
        <v>4728</v>
      </c>
      <c r="AN646" t="s">
        <v>13</v>
      </c>
      <c r="AR646" t="s">
        <v>5931</v>
      </c>
      <c r="AT646" t="s">
        <v>967</v>
      </c>
      <c r="AU646" t="s">
        <v>1688</v>
      </c>
      <c r="AX646" t="s">
        <v>4908</v>
      </c>
      <c r="AY646" s="104">
        <v>46113.52847222222</v>
      </c>
      <c r="AZ646">
        <v>586579</v>
      </c>
      <c r="BA646" t="s">
        <v>4728</v>
      </c>
      <c r="BB646" t="s">
        <v>5989</v>
      </c>
      <c r="BC646" t="s">
        <v>4731</v>
      </c>
      <c r="BF646" t="s">
        <v>6495</v>
      </c>
      <c r="BH646" t="s">
        <v>1732</v>
      </c>
      <c r="BL646" t="s">
        <v>8077</v>
      </c>
      <c r="BM646" s="104">
        <v>46114.607638888891</v>
      </c>
      <c r="BN646">
        <v>182475</v>
      </c>
      <c r="BO646" t="s">
        <v>4728</v>
      </c>
      <c r="BP646" t="s">
        <v>5592</v>
      </c>
      <c r="BT646" t="s">
        <v>4781</v>
      </c>
    </row>
    <row r="647" spans="17:72" x14ac:dyDescent="0.25">
      <c r="Q647" t="s">
        <v>744</v>
      </c>
      <c r="R647" t="s">
        <v>71</v>
      </c>
      <c r="S647" t="s">
        <v>264</v>
      </c>
      <c r="T647" t="s">
        <v>1688</v>
      </c>
      <c r="V647" t="s">
        <v>5220</v>
      </c>
      <c r="W647" s="104">
        <v>46114.515972222223</v>
      </c>
      <c r="X647">
        <v>769806</v>
      </c>
      <c r="Y647" t="s">
        <v>4728</v>
      </c>
      <c r="Z647" t="s">
        <v>42</v>
      </c>
      <c r="AA647" t="s">
        <v>54</v>
      </c>
      <c r="AB647" t="s">
        <v>4731</v>
      </c>
      <c r="AD647" t="s">
        <v>5221</v>
      </c>
      <c r="AF647" t="s">
        <v>241</v>
      </c>
      <c r="AJ647" t="s">
        <v>5156</v>
      </c>
      <c r="AK647" s="104">
        <v>46113.698611111111</v>
      </c>
      <c r="AL647">
        <v>230410</v>
      </c>
      <c r="AM647" t="s">
        <v>4728</v>
      </c>
      <c r="AN647" t="s">
        <v>13</v>
      </c>
      <c r="AR647" t="s">
        <v>5918</v>
      </c>
      <c r="AT647" t="s">
        <v>1048</v>
      </c>
      <c r="AX647" t="s">
        <v>5083</v>
      </c>
      <c r="AY647" s="104">
        <v>46113.52847222222</v>
      </c>
      <c r="AZ647">
        <v>384775</v>
      </c>
      <c r="BA647" t="s">
        <v>4728</v>
      </c>
      <c r="BB647" t="s">
        <v>5989</v>
      </c>
      <c r="BF647" t="s">
        <v>5931</v>
      </c>
      <c r="BH647" t="s">
        <v>2510</v>
      </c>
      <c r="BL647" t="s">
        <v>4877</v>
      </c>
      <c r="BM647" s="104">
        <v>46114.60833333333</v>
      </c>
      <c r="BN647">
        <v>938756</v>
      </c>
      <c r="BO647" t="s">
        <v>4728</v>
      </c>
      <c r="BP647" t="s">
        <v>5592</v>
      </c>
      <c r="BT647" t="s">
        <v>6117</v>
      </c>
    </row>
    <row r="648" spans="17:72" x14ac:dyDescent="0.25">
      <c r="Q648" t="s">
        <v>79</v>
      </c>
      <c r="V648" t="s">
        <v>4733</v>
      </c>
      <c r="W648" s="104">
        <v>46114.51666666667</v>
      </c>
      <c r="X648">
        <v>298585</v>
      </c>
      <c r="Y648" t="s">
        <v>4728</v>
      </c>
      <c r="Z648" t="s">
        <v>54</v>
      </c>
      <c r="AD648" t="s">
        <v>4736</v>
      </c>
      <c r="AF648" t="s">
        <v>852</v>
      </c>
      <c r="AJ648" t="s">
        <v>6225</v>
      </c>
      <c r="AK648" s="104">
        <v>46113.698611111111</v>
      </c>
      <c r="AL648">
        <v>309405</v>
      </c>
      <c r="AM648" t="s">
        <v>4728</v>
      </c>
      <c r="AN648" t="s">
        <v>13</v>
      </c>
      <c r="AR648" t="s">
        <v>5942</v>
      </c>
      <c r="AT648" t="s">
        <v>1894</v>
      </c>
      <c r="AX648" t="s">
        <v>5083</v>
      </c>
      <c r="AY648" s="104">
        <v>46113.52847222222</v>
      </c>
      <c r="AZ648">
        <v>272658</v>
      </c>
      <c r="BA648" t="s">
        <v>4728</v>
      </c>
      <c r="BB648" t="s">
        <v>5989</v>
      </c>
      <c r="BF648" t="s">
        <v>5942</v>
      </c>
      <c r="BH648" t="s">
        <v>1284</v>
      </c>
      <c r="BI648" t="s">
        <v>256</v>
      </c>
      <c r="BL648" t="s">
        <v>6829</v>
      </c>
      <c r="BM648" s="104">
        <v>46114.609027777777</v>
      </c>
      <c r="BN648">
        <v>702323</v>
      </c>
      <c r="BO648" t="s">
        <v>4761</v>
      </c>
      <c r="BP648" t="s">
        <v>5592</v>
      </c>
      <c r="BQ648" t="s">
        <v>4731</v>
      </c>
      <c r="BT648" t="s">
        <v>5918</v>
      </c>
    </row>
    <row r="649" spans="17:72" x14ac:dyDescent="0.25">
      <c r="Q649" t="s">
        <v>235</v>
      </c>
      <c r="V649" t="s">
        <v>5222</v>
      </c>
      <c r="W649" s="104">
        <v>46114.51666666667</v>
      </c>
      <c r="X649">
        <v>216118</v>
      </c>
      <c r="Y649" t="s">
        <v>4728</v>
      </c>
      <c r="Z649" t="s">
        <v>54</v>
      </c>
      <c r="AD649" t="s">
        <v>4736</v>
      </c>
      <c r="AF649" t="s">
        <v>214</v>
      </c>
      <c r="AJ649" t="s">
        <v>6219</v>
      </c>
      <c r="AK649" s="104">
        <v>46113.698611111111</v>
      </c>
      <c r="AL649">
        <v>239709</v>
      </c>
      <c r="AM649" t="s">
        <v>4728</v>
      </c>
      <c r="AN649" t="s">
        <v>13</v>
      </c>
      <c r="AR649" t="s">
        <v>5942</v>
      </c>
      <c r="AT649" t="s">
        <v>2624</v>
      </c>
      <c r="AX649" t="s">
        <v>7196</v>
      </c>
      <c r="AY649" s="104">
        <v>46113.52847222222</v>
      </c>
      <c r="AZ649">
        <v>309881</v>
      </c>
      <c r="BA649" t="s">
        <v>4728</v>
      </c>
      <c r="BB649" t="s">
        <v>5989</v>
      </c>
      <c r="BF649" t="s">
        <v>5934</v>
      </c>
      <c r="BH649" t="s">
        <v>235</v>
      </c>
      <c r="BL649" t="s">
        <v>6424</v>
      </c>
      <c r="BM649" s="104">
        <v>46114.609027777777</v>
      </c>
      <c r="BN649">
        <v>1453361</v>
      </c>
      <c r="BO649" t="s">
        <v>4761</v>
      </c>
      <c r="BP649" t="s">
        <v>5592</v>
      </c>
      <c r="BT649" t="s">
        <v>5920</v>
      </c>
    </row>
    <row r="650" spans="17:72" x14ac:dyDescent="0.25">
      <c r="Q650" t="s">
        <v>2080</v>
      </c>
      <c r="R650" t="s">
        <v>72</v>
      </c>
      <c r="V650" t="s">
        <v>5040</v>
      </c>
      <c r="W650" s="104">
        <v>46114.51666666667</v>
      </c>
      <c r="X650">
        <v>2371568</v>
      </c>
      <c r="Y650" t="s">
        <v>4728</v>
      </c>
      <c r="Z650" t="s">
        <v>4790</v>
      </c>
      <c r="AA650" t="s">
        <v>54</v>
      </c>
      <c r="AD650" t="s">
        <v>4788</v>
      </c>
      <c r="AF650" t="s">
        <v>1292</v>
      </c>
      <c r="AJ650" t="s">
        <v>4743</v>
      </c>
      <c r="AK650" s="104">
        <v>46113.699305555558</v>
      </c>
      <c r="AL650">
        <v>69468</v>
      </c>
      <c r="AM650" t="s">
        <v>4728</v>
      </c>
      <c r="AN650" t="s">
        <v>13</v>
      </c>
      <c r="AR650" t="s">
        <v>5948</v>
      </c>
      <c r="AT650" t="s">
        <v>432</v>
      </c>
      <c r="AX650" t="s">
        <v>5103</v>
      </c>
      <c r="AY650" s="104">
        <v>46113.52847222222</v>
      </c>
      <c r="AZ650">
        <v>880998</v>
      </c>
      <c r="BA650" t="s">
        <v>4728</v>
      </c>
      <c r="BB650" t="s">
        <v>5989</v>
      </c>
      <c r="BF650" t="s">
        <v>5920</v>
      </c>
      <c r="BH650" t="s">
        <v>1732</v>
      </c>
      <c r="BL650" t="s">
        <v>8077</v>
      </c>
      <c r="BM650" s="104">
        <v>46114.61041666667</v>
      </c>
      <c r="BN650">
        <v>277075</v>
      </c>
      <c r="BO650" t="s">
        <v>4728</v>
      </c>
      <c r="BP650" t="s">
        <v>5592</v>
      </c>
      <c r="BT650" t="s">
        <v>5924</v>
      </c>
    </row>
    <row r="651" spans="17:72" x14ac:dyDescent="0.25">
      <c r="Q651" t="s">
        <v>77</v>
      </c>
      <c r="R651" t="s">
        <v>264</v>
      </c>
      <c r="V651" t="s">
        <v>4933</v>
      </c>
      <c r="W651" s="104">
        <v>46114.517361111109</v>
      </c>
      <c r="X651">
        <v>807141</v>
      </c>
      <c r="Y651" t="s">
        <v>4761</v>
      </c>
      <c r="Z651" t="s">
        <v>54</v>
      </c>
      <c r="AA651" t="s">
        <v>4731</v>
      </c>
      <c r="AD651" t="s">
        <v>5223</v>
      </c>
      <c r="AF651" t="s">
        <v>1481</v>
      </c>
      <c r="AJ651" t="s">
        <v>5280</v>
      </c>
      <c r="AK651" s="104">
        <v>46113.699305555558</v>
      </c>
      <c r="AL651">
        <v>264299</v>
      </c>
      <c r="AM651" t="s">
        <v>4728</v>
      </c>
      <c r="AN651" t="s">
        <v>13</v>
      </c>
      <c r="AR651" t="s">
        <v>5931</v>
      </c>
      <c r="AT651" t="s">
        <v>1391</v>
      </c>
      <c r="AU651" t="s">
        <v>2345</v>
      </c>
      <c r="AV651" t="s">
        <v>264</v>
      </c>
      <c r="AW651" t="s">
        <v>1688</v>
      </c>
      <c r="AX651" t="s">
        <v>4877</v>
      </c>
      <c r="AY651" s="104">
        <v>46113.529166666667</v>
      </c>
      <c r="AZ651">
        <v>1003301</v>
      </c>
      <c r="BA651" t="s">
        <v>4761</v>
      </c>
      <c r="BB651" t="s">
        <v>5989</v>
      </c>
      <c r="BC651" t="s">
        <v>4731</v>
      </c>
      <c r="BF651" t="s">
        <v>7197</v>
      </c>
      <c r="BH651" t="s">
        <v>2431</v>
      </c>
      <c r="BL651" t="s">
        <v>8158</v>
      </c>
      <c r="BM651" s="104">
        <v>46114.61041666667</v>
      </c>
      <c r="BN651">
        <v>671337</v>
      </c>
      <c r="BO651" t="s">
        <v>4728</v>
      </c>
      <c r="BP651" t="s">
        <v>5592</v>
      </c>
      <c r="BT651" t="s">
        <v>5948</v>
      </c>
    </row>
    <row r="652" spans="17:72" x14ac:dyDescent="0.25">
      <c r="Q652" t="s">
        <v>80</v>
      </c>
      <c r="V652" t="s">
        <v>5224</v>
      </c>
      <c r="W652" s="104">
        <v>46114.517361111109</v>
      </c>
      <c r="X652">
        <v>511220</v>
      </c>
      <c r="Y652" t="s">
        <v>4728</v>
      </c>
      <c r="Z652" t="s">
        <v>54</v>
      </c>
      <c r="AD652" t="s">
        <v>4739</v>
      </c>
      <c r="AF652" t="s">
        <v>1391</v>
      </c>
      <c r="AJ652" t="s">
        <v>6224</v>
      </c>
      <c r="AK652" s="104">
        <v>46113.7</v>
      </c>
      <c r="AL652">
        <v>149375</v>
      </c>
      <c r="AM652" t="s">
        <v>4728</v>
      </c>
      <c r="AN652" t="s">
        <v>13</v>
      </c>
      <c r="AR652" t="s">
        <v>5934</v>
      </c>
      <c r="AT652" t="s">
        <v>1507</v>
      </c>
      <c r="AX652" t="s">
        <v>5083</v>
      </c>
      <c r="AY652" s="104">
        <v>46113.529166666667</v>
      </c>
      <c r="AZ652">
        <v>164269</v>
      </c>
      <c r="BA652" t="s">
        <v>4728</v>
      </c>
      <c r="BB652" t="s">
        <v>5989</v>
      </c>
      <c r="BF652" t="s">
        <v>5942</v>
      </c>
      <c r="BH652" t="s">
        <v>496</v>
      </c>
      <c r="BI652" t="s">
        <v>256</v>
      </c>
      <c r="BL652" t="s">
        <v>4807</v>
      </c>
      <c r="BM652" s="104">
        <v>46114.611805555556</v>
      </c>
      <c r="BN652">
        <v>752970</v>
      </c>
      <c r="BO652" t="s">
        <v>4728</v>
      </c>
      <c r="BP652" t="s">
        <v>5592</v>
      </c>
      <c r="BQ652" t="s">
        <v>4731</v>
      </c>
      <c r="BT652" t="s">
        <v>6918</v>
      </c>
    </row>
    <row r="653" spans="17:72" x14ac:dyDescent="0.25">
      <c r="Q653" t="s">
        <v>72</v>
      </c>
      <c r="R653" t="s">
        <v>1078</v>
      </c>
      <c r="S653" t="s">
        <v>516</v>
      </c>
      <c r="V653" t="s">
        <v>5225</v>
      </c>
      <c r="W653" s="104">
        <v>46114.518750000003</v>
      </c>
      <c r="X653">
        <v>1089638</v>
      </c>
      <c r="Y653" t="s">
        <v>4728</v>
      </c>
      <c r="Z653" t="s">
        <v>54</v>
      </c>
      <c r="AA653" t="s">
        <v>13</v>
      </c>
      <c r="AD653" t="s">
        <v>4754</v>
      </c>
      <c r="AF653" t="s">
        <v>1379</v>
      </c>
      <c r="AJ653" t="s">
        <v>6036</v>
      </c>
      <c r="AK653" s="104">
        <v>46113.7</v>
      </c>
      <c r="AL653">
        <v>1222108</v>
      </c>
      <c r="AM653" t="s">
        <v>4728</v>
      </c>
      <c r="AN653" t="s">
        <v>13</v>
      </c>
      <c r="AR653" t="s">
        <v>5942</v>
      </c>
      <c r="AT653" t="s">
        <v>232</v>
      </c>
      <c r="AX653" t="s">
        <v>4875</v>
      </c>
      <c r="AY653" s="104">
        <v>46113.529861111114</v>
      </c>
      <c r="AZ653">
        <v>507069</v>
      </c>
      <c r="BA653" t="s">
        <v>4761</v>
      </c>
      <c r="BB653" t="s">
        <v>5989</v>
      </c>
      <c r="BF653" t="s">
        <v>5918</v>
      </c>
      <c r="BH653" t="s">
        <v>247</v>
      </c>
      <c r="BL653" t="s">
        <v>6531</v>
      </c>
      <c r="BM653" s="104">
        <v>46114.612500000003</v>
      </c>
      <c r="BN653">
        <v>923474</v>
      </c>
      <c r="BO653" t="s">
        <v>4728</v>
      </c>
      <c r="BP653" t="s">
        <v>5592</v>
      </c>
      <c r="BT653" t="s">
        <v>5920</v>
      </c>
    </row>
    <row r="654" spans="17:72" x14ac:dyDescent="0.25">
      <c r="Q654" t="s">
        <v>73</v>
      </c>
      <c r="V654" t="s">
        <v>4814</v>
      </c>
      <c r="W654" s="104">
        <v>46114.518750000003</v>
      </c>
      <c r="X654">
        <v>380062</v>
      </c>
      <c r="Y654" t="s">
        <v>4728</v>
      </c>
      <c r="Z654" t="s">
        <v>54</v>
      </c>
      <c r="AD654" t="s">
        <v>4772</v>
      </c>
      <c r="AF654" t="s">
        <v>1182</v>
      </c>
      <c r="AG654" t="s">
        <v>868</v>
      </c>
      <c r="AJ654" t="s">
        <v>4890</v>
      </c>
      <c r="AK654" s="104">
        <v>46113.702777777777</v>
      </c>
      <c r="AL654">
        <v>952858</v>
      </c>
      <c r="AM654" t="s">
        <v>4728</v>
      </c>
      <c r="AN654" t="s">
        <v>42</v>
      </c>
      <c r="AO654" t="s">
        <v>13</v>
      </c>
      <c r="AR654" t="s">
        <v>6005</v>
      </c>
      <c r="AT654" t="s">
        <v>2429</v>
      </c>
      <c r="AX654" t="s">
        <v>7198</v>
      </c>
      <c r="AY654" s="104">
        <v>46113.529861111114</v>
      </c>
      <c r="AZ654">
        <v>123663</v>
      </c>
      <c r="BA654" t="s">
        <v>4728</v>
      </c>
      <c r="BB654" t="s">
        <v>5989</v>
      </c>
      <c r="BF654" t="s">
        <v>4781</v>
      </c>
      <c r="BH654" t="s">
        <v>1732</v>
      </c>
      <c r="BL654" t="s">
        <v>7461</v>
      </c>
      <c r="BM654" s="104">
        <v>46114.613888888889</v>
      </c>
      <c r="BN654">
        <v>151528</v>
      </c>
      <c r="BO654" t="s">
        <v>4728</v>
      </c>
      <c r="BP654" t="s">
        <v>5592</v>
      </c>
      <c r="BT654" t="s">
        <v>5920</v>
      </c>
    </row>
    <row r="655" spans="17:72" x14ac:dyDescent="0.25">
      <c r="Q655" t="s">
        <v>71</v>
      </c>
      <c r="V655" t="s">
        <v>5226</v>
      </c>
      <c r="W655" s="104">
        <v>46114.521527777775</v>
      </c>
      <c r="X655">
        <v>346520</v>
      </c>
      <c r="Y655" t="s">
        <v>4728</v>
      </c>
      <c r="Z655" t="s">
        <v>54</v>
      </c>
      <c r="AD655" t="s">
        <v>4736</v>
      </c>
      <c r="AF655" t="s">
        <v>76</v>
      </c>
      <c r="AG655" t="s">
        <v>1688</v>
      </c>
      <c r="AJ655" t="s">
        <v>6184</v>
      </c>
      <c r="AK655" s="104">
        <v>46113.703472222223</v>
      </c>
      <c r="AL655">
        <v>511627</v>
      </c>
      <c r="AM655" t="s">
        <v>4728</v>
      </c>
      <c r="AN655" t="s">
        <v>5989</v>
      </c>
      <c r="AO655" t="s">
        <v>13</v>
      </c>
      <c r="AP655" t="s">
        <v>4731</v>
      </c>
      <c r="AR655" t="s">
        <v>6226</v>
      </c>
      <c r="AT655" t="s">
        <v>2559</v>
      </c>
      <c r="AX655" t="s">
        <v>5355</v>
      </c>
      <c r="AY655" s="104">
        <v>46113.529861111114</v>
      </c>
      <c r="AZ655">
        <v>1000914</v>
      </c>
      <c r="BA655" t="s">
        <v>4761</v>
      </c>
      <c r="BB655" t="s">
        <v>5989</v>
      </c>
      <c r="BF655" t="s">
        <v>5966</v>
      </c>
      <c r="BH655" t="s">
        <v>1584</v>
      </c>
      <c r="BL655" t="s">
        <v>4833</v>
      </c>
      <c r="BM655" s="104">
        <v>46114.614583333336</v>
      </c>
      <c r="BN655">
        <v>373391</v>
      </c>
      <c r="BO655" t="s">
        <v>4728</v>
      </c>
      <c r="BP655" t="s">
        <v>5592</v>
      </c>
      <c r="BT655" t="s">
        <v>5920</v>
      </c>
    </row>
    <row r="656" spans="17:72" x14ac:dyDescent="0.25">
      <c r="Q656" t="s">
        <v>312</v>
      </c>
      <c r="R656" t="s">
        <v>2345</v>
      </c>
      <c r="V656" t="s">
        <v>4849</v>
      </c>
      <c r="W656" s="104">
        <v>46114.521527777775</v>
      </c>
      <c r="X656">
        <v>593654</v>
      </c>
      <c r="Y656" t="s">
        <v>4728</v>
      </c>
      <c r="Z656" t="s">
        <v>42</v>
      </c>
      <c r="AA656" t="s">
        <v>54</v>
      </c>
      <c r="AD656" t="s">
        <v>4941</v>
      </c>
      <c r="AF656" t="s">
        <v>1458</v>
      </c>
      <c r="AG656" t="s">
        <v>852</v>
      </c>
      <c r="AJ656" t="s">
        <v>4833</v>
      </c>
      <c r="AK656" s="104">
        <v>46113.70416666667</v>
      </c>
      <c r="AL656">
        <v>3072542</v>
      </c>
      <c r="AM656" t="s">
        <v>4728</v>
      </c>
      <c r="AN656" t="s">
        <v>42</v>
      </c>
      <c r="AO656" t="s">
        <v>13</v>
      </c>
      <c r="AR656" t="s">
        <v>6227</v>
      </c>
      <c r="AT656" t="s">
        <v>516</v>
      </c>
      <c r="AX656" t="s">
        <v>5830</v>
      </c>
      <c r="AY656" s="104">
        <v>46113.529861111114</v>
      </c>
      <c r="AZ656">
        <v>199011</v>
      </c>
      <c r="BA656" t="s">
        <v>4728</v>
      </c>
      <c r="BB656" t="s">
        <v>5989</v>
      </c>
      <c r="BF656" t="s">
        <v>5942</v>
      </c>
      <c r="BH656" t="s">
        <v>2357</v>
      </c>
      <c r="BL656" t="s">
        <v>6500</v>
      </c>
      <c r="BM656" s="104">
        <v>46114.618750000001</v>
      </c>
      <c r="BN656">
        <v>789280</v>
      </c>
      <c r="BO656" t="s">
        <v>4728</v>
      </c>
      <c r="BP656" t="s">
        <v>5592</v>
      </c>
      <c r="BT656" t="s">
        <v>5920</v>
      </c>
    </row>
    <row r="657" spans="17:72" x14ac:dyDescent="0.25">
      <c r="Q657" t="s">
        <v>77</v>
      </c>
      <c r="V657" t="s">
        <v>5156</v>
      </c>
      <c r="W657" s="104">
        <v>46114.522916666669</v>
      </c>
      <c r="X657">
        <v>115452</v>
      </c>
      <c r="Y657" t="s">
        <v>4728</v>
      </c>
      <c r="Z657" t="s">
        <v>54</v>
      </c>
      <c r="AD657" t="s">
        <v>4736</v>
      </c>
      <c r="AF657" t="s">
        <v>657</v>
      </c>
      <c r="AG657" t="s">
        <v>2373</v>
      </c>
      <c r="AJ657" t="s">
        <v>5246</v>
      </c>
      <c r="AK657" s="104">
        <v>46113.705555555556</v>
      </c>
      <c r="AL657">
        <v>415779</v>
      </c>
      <c r="AM657" t="s">
        <v>4728</v>
      </c>
      <c r="AN657" t="s">
        <v>4790</v>
      </c>
      <c r="AO657" t="s">
        <v>13</v>
      </c>
      <c r="AR657" t="s">
        <v>5937</v>
      </c>
      <c r="AT657" t="s">
        <v>223</v>
      </c>
      <c r="AX657" t="s">
        <v>6264</v>
      </c>
      <c r="AY657" s="104">
        <v>46113.530555555553</v>
      </c>
      <c r="AZ657">
        <v>557842</v>
      </c>
      <c r="BA657" t="s">
        <v>4728</v>
      </c>
      <c r="BB657" t="s">
        <v>5989</v>
      </c>
      <c r="BF657" t="s">
        <v>5918</v>
      </c>
      <c r="BH657" t="s">
        <v>2510</v>
      </c>
      <c r="BL657" t="s">
        <v>8159</v>
      </c>
      <c r="BM657" s="104">
        <v>46114.618750000001</v>
      </c>
      <c r="BN657">
        <v>331049</v>
      </c>
      <c r="BO657" t="s">
        <v>4728</v>
      </c>
      <c r="BP657" t="s">
        <v>5592</v>
      </c>
      <c r="BT657" t="s">
        <v>5931</v>
      </c>
    </row>
    <row r="658" spans="17:72" x14ac:dyDescent="0.25">
      <c r="Q658" t="s">
        <v>79</v>
      </c>
      <c r="V658" t="s">
        <v>5227</v>
      </c>
      <c r="W658" s="104">
        <v>46114.523611111108</v>
      </c>
      <c r="X658">
        <v>249682</v>
      </c>
      <c r="Y658" t="s">
        <v>4728</v>
      </c>
      <c r="Z658" t="s">
        <v>54</v>
      </c>
      <c r="AD658" t="s">
        <v>4736</v>
      </c>
      <c r="AF658" t="s">
        <v>1284</v>
      </c>
      <c r="AJ658" t="s">
        <v>5550</v>
      </c>
      <c r="AK658" s="104">
        <v>46113.707638888889</v>
      </c>
      <c r="AL658">
        <v>693020</v>
      </c>
      <c r="AM658" t="s">
        <v>4728</v>
      </c>
      <c r="AN658" t="s">
        <v>13</v>
      </c>
      <c r="AR658" t="s">
        <v>4781</v>
      </c>
      <c r="AT658" t="s">
        <v>2403</v>
      </c>
      <c r="AX658" t="s">
        <v>4833</v>
      </c>
      <c r="AY658" s="104">
        <v>46113.530555555553</v>
      </c>
      <c r="AZ658">
        <v>341927</v>
      </c>
      <c r="BA658" t="s">
        <v>4728</v>
      </c>
      <c r="BB658" t="s">
        <v>5989</v>
      </c>
      <c r="BF658" t="s">
        <v>5931</v>
      </c>
      <c r="BH658" t="s">
        <v>1284</v>
      </c>
      <c r="BL658" t="s">
        <v>4783</v>
      </c>
      <c r="BM658" s="104">
        <v>46114.619444444441</v>
      </c>
      <c r="BN658">
        <v>689122</v>
      </c>
      <c r="BO658" t="s">
        <v>4761</v>
      </c>
      <c r="BP658" t="s">
        <v>5592</v>
      </c>
      <c r="BT658" t="s">
        <v>5918</v>
      </c>
    </row>
    <row r="659" spans="17:72" x14ac:dyDescent="0.25">
      <c r="Q659" t="s">
        <v>214</v>
      </c>
      <c r="V659" t="s">
        <v>5228</v>
      </c>
      <c r="W659" s="104">
        <v>46114.523611111108</v>
      </c>
      <c r="X659">
        <v>442864</v>
      </c>
      <c r="Y659" t="s">
        <v>4728</v>
      </c>
      <c r="Z659" t="s">
        <v>54</v>
      </c>
      <c r="AD659" t="s">
        <v>4739</v>
      </c>
      <c r="AF659" t="s">
        <v>1391</v>
      </c>
      <c r="AJ659" t="s">
        <v>4877</v>
      </c>
      <c r="AK659" s="104">
        <v>46113.707638888889</v>
      </c>
      <c r="AL659">
        <v>448656</v>
      </c>
      <c r="AM659" t="s">
        <v>4728</v>
      </c>
      <c r="AN659" t="s">
        <v>13</v>
      </c>
      <c r="AR659" t="s">
        <v>4781</v>
      </c>
      <c r="AT659" t="s">
        <v>1531</v>
      </c>
      <c r="AX659" t="s">
        <v>4774</v>
      </c>
      <c r="AY659" s="104">
        <v>46113.53125</v>
      </c>
      <c r="AZ659">
        <v>523468</v>
      </c>
      <c r="BA659" t="s">
        <v>4728</v>
      </c>
      <c r="BB659" t="s">
        <v>5989</v>
      </c>
      <c r="BF659" t="s">
        <v>5931</v>
      </c>
      <c r="BH659" t="s">
        <v>2600</v>
      </c>
      <c r="BL659" t="s">
        <v>4757</v>
      </c>
      <c r="BM659" s="104">
        <v>46114.621527777781</v>
      </c>
      <c r="BN659">
        <v>127629</v>
      </c>
      <c r="BO659" t="s">
        <v>4728</v>
      </c>
      <c r="BP659" t="s">
        <v>5592</v>
      </c>
      <c r="BT659" t="s">
        <v>5925</v>
      </c>
    </row>
    <row r="660" spans="17:72" x14ac:dyDescent="0.25">
      <c r="Q660" t="s">
        <v>80</v>
      </c>
      <c r="V660" t="s">
        <v>5208</v>
      </c>
      <c r="W660" s="104">
        <v>46114.525000000001</v>
      </c>
      <c r="X660">
        <v>323271</v>
      </c>
      <c r="Y660" t="s">
        <v>4728</v>
      </c>
      <c r="Z660" t="s">
        <v>54</v>
      </c>
      <c r="AD660" t="s">
        <v>4736</v>
      </c>
      <c r="AF660" t="s">
        <v>241</v>
      </c>
      <c r="AJ660" t="s">
        <v>6000</v>
      </c>
      <c r="AK660" s="104">
        <v>46113.708333333336</v>
      </c>
      <c r="AL660">
        <v>480699</v>
      </c>
      <c r="AM660" t="s">
        <v>4728</v>
      </c>
      <c r="AN660" t="s">
        <v>13</v>
      </c>
      <c r="AR660" t="s">
        <v>5920</v>
      </c>
      <c r="AT660" t="s">
        <v>1945</v>
      </c>
      <c r="AU660" t="s">
        <v>217</v>
      </c>
      <c r="AX660" t="s">
        <v>7199</v>
      </c>
      <c r="AY660" s="104">
        <v>46113.53125</v>
      </c>
      <c r="AZ660">
        <v>698154</v>
      </c>
      <c r="BA660" t="s">
        <v>4728</v>
      </c>
      <c r="BB660" t="s">
        <v>5989</v>
      </c>
      <c r="BC660" t="s">
        <v>4731</v>
      </c>
      <c r="BF660" t="s">
        <v>6609</v>
      </c>
      <c r="BH660" t="s">
        <v>496</v>
      </c>
      <c r="BL660" t="s">
        <v>5013</v>
      </c>
      <c r="BM660" s="104">
        <v>46114.62222222222</v>
      </c>
      <c r="BN660">
        <v>263270</v>
      </c>
      <c r="BO660" t="s">
        <v>4728</v>
      </c>
      <c r="BP660" t="s">
        <v>5592</v>
      </c>
      <c r="BT660" t="s">
        <v>5920</v>
      </c>
    </row>
    <row r="661" spans="17:72" x14ac:dyDescent="0.25">
      <c r="Q661" t="s">
        <v>73</v>
      </c>
      <c r="V661" t="s">
        <v>4826</v>
      </c>
      <c r="W661" s="104">
        <v>46114.525000000001</v>
      </c>
      <c r="X661">
        <v>584143</v>
      </c>
      <c r="Y661" t="s">
        <v>4728</v>
      </c>
      <c r="Z661" t="s">
        <v>54</v>
      </c>
      <c r="AD661" t="s">
        <v>4739</v>
      </c>
      <c r="AF661" t="s">
        <v>250</v>
      </c>
      <c r="AJ661" t="s">
        <v>5156</v>
      </c>
      <c r="AK661" s="104">
        <v>46113.709027777775</v>
      </c>
      <c r="AL661">
        <v>296107</v>
      </c>
      <c r="AM661" t="s">
        <v>4761</v>
      </c>
      <c r="AN661" t="s">
        <v>13</v>
      </c>
      <c r="AR661" t="s">
        <v>5966</v>
      </c>
      <c r="AT661" t="s">
        <v>1292</v>
      </c>
      <c r="AX661" t="s">
        <v>7200</v>
      </c>
      <c r="AY661" s="104">
        <v>46113.531944444447</v>
      </c>
      <c r="AZ661">
        <v>419470</v>
      </c>
      <c r="BA661" t="s">
        <v>4728</v>
      </c>
      <c r="BB661" t="s">
        <v>5989</v>
      </c>
      <c r="BF661" t="s">
        <v>5942</v>
      </c>
      <c r="BH661" t="s">
        <v>2373</v>
      </c>
      <c r="BL661" t="s">
        <v>4838</v>
      </c>
      <c r="BM661" s="104">
        <v>46114.62222222222</v>
      </c>
      <c r="BN661">
        <v>356053</v>
      </c>
      <c r="BO661" t="s">
        <v>4761</v>
      </c>
      <c r="BP661" t="s">
        <v>5592</v>
      </c>
      <c r="BT661" t="s">
        <v>5966</v>
      </c>
    </row>
    <row r="662" spans="17:72" x14ac:dyDescent="0.25">
      <c r="Q662" t="s">
        <v>77</v>
      </c>
      <c r="R662" t="s">
        <v>264</v>
      </c>
      <c r="V662" t="s">
        <v>5086</v>
      </c>
      <c r="W662" s="104">
        <v>46114.525694444441</v>
      </c>
      <c r="X662">
        <v>370231</v>
      </c>
      <c r="Y662" t="s">
        <v>4761</v>
      </c>
      <c r="Z662" t="s">
        <v>54</v>
      </c>
      <c r="AA662" t="s">
        <v>4731</v>
      </c>
      <c r="AD662" t="s">
        <v>5141</v>
      </c>
      <c r="AF662" t="s">
        <v>235</v>
      </c>
      <c r="AG662" t="s">
        <v>2197</v>
      </c>
      <c r="AJ662" t="s">
        <v>5072</v>
      </c>
      <c r="AK662" s="104">
        <v>46113.711111111108</v>
      </c>
      <c r="AL662">
        <v>654194</v>
      </c>
      <c r="AM662" t="s">
        <v>4761</v>
      </c>
      <c r="AN662" t="s">
        <v>13</v>
      </c>
      <c r="AO662" t="s">
        <v>4731</v>
      </c>
      <c r="AR662" t="s">
        <v>5966</v>
      </c>
      <c r="AT662" t="s">
        <v>226</v>
      </c>
      <c r="AX662" t="s">
        <v>7198</v>
      </c>
      <c r="AY662" s="104">
        <v>46113.532638888886</v>
      </c>
      <c r="AZ662">
        <v>335120</v>
      </c>
      <c r="BA662" t="s">
        <v>4728</v>
      </c>
      <c r="BB662" t="s">
        <v>5989</v>
      </c>
      <c r="BF662" t="s">
        <v>5931</v>
      </c>
      <c r="BH662" t="s">
        <v>1732</v>
      </c>
      <c r="BL662" t="s">
        <v>4826</v>
      </c>
      <c r="BM662" s="104">
        <v>46114.623611111114</v>
      </c>
      <c r="BN662">
        <v>133163</v>
      </c>
      <c r="BO662" t="s">
        <v>4728</v>
      </c>
      <c r="BP662" t="s">
        <v>5592</v>
      </c>
      <c r="BT662" t="s">
        <v>4781</v>
      </c>
    </row>
    <row r="663" spans="17:72" x14ac:dyDescent="0.25">
      <c r="Q663" t="s">
        <v>71</v>
      </c>
      <c r="V663" t="s">
        <v>4796</v>
      </c>
      <c r="W663" s="104">
        <v>46114.525694444441</v>
      </c>
      <c r="X663">
        <v>181382</v>
      </c>
      <c r="Y663" t="s">
        <v>4728</v>
      </c>
      <c r="Z663" t="s">
        <v>54</v>
      </c>
      <c r="AD663" t="s">
        <v>4739</v>
      </c>
      <c r="AF663" t="s">
        <v>229</v>
      </c>
      <c r="AG663" t="s">
        <v>2419</v>
      </c>
      <c r="AH663" t="s">
        <v>73</v>
      </c>
      <c r="AJ663" t="s">
        <v>6112</v>
      </c>
      <c r="AK663" s="104">
        <v>46113.712500000001</v>
      </c>
      <c r="AL663">
        <v>236556</v>
      </c>
      <c r="AM663" t="s">
        <v>4728</v>
      </c>
      <c r="AN663" t="s">
        <v>5989</v>
      </c>
      <c r="AO663" t="s">
        <v>42</v>
      </c>
      <c r="AP663" t="s">
        <v>13</v>
      </c>
      <c r="AR663" t="s">
        <v>6228</v>
      </c>
      <c r="AT663" t="s">
        <v>1124</v>
      </c>
      <c r="AX663" t="s">
        <v>4883</v>
      </c>
      <c r="AY663" s="104">
        <v>46113.533333333333</v>
      </c>
      <c r="AZ663">
        <v>134011</v>
      </c>
      <c r="BA663" t="s">
        <v>4728</v>
      </c>
      <c r="BB663" t="s">
        <v>5989</v>
      </c>
      <c r="BF663" t="s">
        <v>5942</v>
      </c>
      <c r="BH663" t="s">
        <v>1507</v>
      </c>
      <c r="BL663" t="s">
        <v>4826</v>
      </c>
      <c r="BM663" s="104">
        <v>46114.624305555553</v>
      </c>
      <c r="BN663">
        <v>720962</v>
      </c>
      <c r="BO663" t="s">
        <v>4728</v>
      </c>
      <c r="BP663" t="s">
        <v>5592</v>
      </c>
      <c r="BT663" t="s">
        <v>4781</v>
      </c>
    </row>
    <row r="664" spans="17:72" x14ac:dyDescent="0.25">
      <c r="Q664" t="s">
        <v>202</v>
      </c>
      <c r="R664" t="s">
        <v>211</v>
      </c>
      <c r="V664" t="s">
        <v>5229</v>
      </c>
      <c r="W664" s="104">
        <v>46114.525694444441</v>
      </c>
      <c r="X664">
        <v>4685716</v>
      </c>
      <c r="Y664" t="s">
        <v>4761</v>
      </c>
      <c r="Z664" t="s">
        <v>54</v>
      </c>
      <c r="AA664" t="s">
        <v>4731</v>
      </c>
      <c r="AD664" t="s">
        <v>5097</v>
      </c>
      <c r="AF664" t="s">
        <v>1706</v>
      </c>
      <c r="AJ664" t="s">
        <v>4794</v>
      </c>
      <c r="AK664" s="104">
        <v>46113.713194444441</v>
      </c>
      <c r="AL664">
        <v>447364</v>
      </c>
      <c r="AM664" t="s">
        <v>4728</v>
      </c>
      <c r="AN664" t="s">
        <v>13</v>
      </c>
      <c r="AR664" t="s">
        <v>5942</v>
      </c>
      <c r="AT664" t="s">
        <v>1559</v>
      </c>
      <c r="AX664" t="s">
        <v>5489</v>
      </c>
      <c r="AY664" s="104">
        <v>46113.533333333333</v>
      </c>
      <c r="AZ664">
        <v>1567104</v>
      </c>
      <c r="BA664" t="s">
        <v>4761</v>
      </c>
      <c r="BB664" t="s">
        <v>5989</v>
      </c>
      <c r="BF664" t="s">
        <v>5966</v>
      </c>
      <c r="BH664" t="s">
        <v>253</v>
      </c>
      <c r="BL664" t="s">
        <v>4850</v>
      </c>
      <c r="BM664" s="104">
        <v>46114.625</v>
      </c>
      <c r="BN664">
        <v>110970</v>
      </c>
      <c r="BO664" t="s">
        <v>4728</v>
      </c>
      <c r="BP664" t="s">
        <v>5592</v>
      </c>
      <c r="BT664" t="s">
        <v>5956</v>
      </c>
    </row>
    <row r="665" spans="17:72" x14ac:dyDescent="0.25">
      <c r="Q665" t="s">
        <v>75</v>
      </c>
      <c r="V665" t="s">
        <v>4757</v>
      </c>
      <c r="W665" s="104">
        <v>46114.525694444441</v>
      </c>
      <c r="X665">
        <v>1545740</v>
      </c>
      <c r="Y665" t="s">
        <v>4728</v>
      </c>
      <c r="Z665" t="s">
        <v>54</v>
      </c>
      <c r="AD665" t="s">
        <v>4756</v>
      </c>
      <c r="AF665" t="s">
        <v>2373</v>
      </c>
      <c r="AJ665" t="s">
        <v>5089</v>
      </c>
      <c r="AK665" s="104">
        <v>46113.713194444441</v>
      </c>
      <c r="AL665">
        <v>65728</v>
      </c>
      <c r="AM665" t="s">
        <v>4728</v>
      </c>
      <c r="AN665" t="s">
        <v>13</v>
      </c>
      <c r="AR665" t="s">
        <v>4781</v>
      </c>
      <c r="AT665" t="s">
        <v>2559</v>
      </c>
      <c r="AX665" t="s">
        <v>5714</v>
      </c>
      <c r="AY665" s="104">
        <v>46113.53402777778</v>
      </c>
      <c r="AZ665">
        <v>216917</v>
      </c>
      <c r="BA665" t="s">
        <v>4728</v>
      </c>
      <c r="BB665" t="s">
        <v>5989</v>
      </c>
      <c r="BF665" t="s">
        <v>5918</v>
      </c>
      <c r="BH665" t="s">
        <v>2510</v>
      </c>
      <c r="BL665" t="s">
        <v>4783</v>
      </c>
      <c r="BM665" s="104">
        <v>46114.625</v>
      </c>
      <c r="BN665">
        <v>354451</v>
      </c>
      <c r="BO665" t="s">
        <v>4761</v>
      </c>
      <c r="BP665" t="s">
        <v>5592</v>
      </c>
      <c r="BT665" t="s">
        <v>5920</v>
      </c>
    </row>
    <row r="666" spans="17:72" x14ac:dyDescent="0.25">
      <c r="Q666" t="s">
        <v>77</v>
      </c>
      <c r="V666" t="s">
        <v>5230</v>
      </c>
      <c r="W666" s="104">
        <v>46114.527777777781</v>
      </c>
      <c r="X666">
        <v>1026973</v>
      </c>
      <c r="Y666" t="s">
        <v>4728</v>
      </c>
      <c r="Z666" t="s">
        <v>54</v>
      </c>
      <c r="AD666" t="s">
        <v>4734</v>
      </c>
      <c r="AF666" t="s">
        <v>77</v>
      </c>
      <c r="AJ666" t="s">
        <v>5072</v>
      </c>
      <c r="AK666" s="104">
        <v>46113.713194444441</v>
      </c>
      <c r="AL666">
        <v>299084</v>
      </c>
      <c r="AM666" t="s">
        <v>4728</v>
      </c>
      <c r="AN666" t="s">
        <v>13</v>
      </c>
      <c r="AR666" t="s">
        <v>4781</v>
      </c>
      <c r="AT666" t="s">
        <v>80</v>
      </c>
      <c r="AX666" t="s">
        <v>5776</v>
      </c>
      <c r="AY666" s="104">
        <v>46113.53402777778</v>
      </c>
      <c r="AZ666">
        <v>581876</v>
      </c>
      <c r="BA666" t="s">
        <v>4728</v>
      </c>
      <c r="BB666" t="s">
        <v>5989</v>
      </c>
      <c r="BF666" t="s">
        <v>5942</v>
      </c>
      <c r="BH666" t="s">
        <v>2600</v>
      </c>
      <c r="BL666" t="s">
        <v>5442</v>
      </c>
      <c r="BM666" s="104">
        <v>46114.625694444447</v>
      </c>
      <c r="BN666">
        <v>224520</v>
      </c>
      <c r="BO666" t="s">
        <v>4728</v>
      </c>
      <c r="BP666" t="s">
        <v>5592</v>
      </c>
      <c r="BT666" t="s">
        <v>5925</v>
      </c>
    </row>
    <row r="667" spans="17:72" x14ac:dyDescent="0.25">
      <c r="Q667" t="s">
        <v>71</v>
      </c>
      <c r="V667" t="s">
        <v>5045</v>
      </c>
      <c r="W667" s="104">
        <v>46114.52847222222</v>
      </c>
      <c r="X667">
        <v>215087</v>
      </c>
      <c r="Y667" t="s">
        <v>4728</v>
      </c>
      <c r="Z667" t="s">
        <v>54</v>
      </c>
      <c r="AD667" t="s">
        <v>4736</v>
      </c>
      <c r="AF667" t="s">
        <v>610</v>
      </c>
      <c r="AG667" t="s">
        <v>1706</v>
      </c>
      <c r="AJ667" t="s">
        <v>6229</v>
      </c>
      <c r="AK667" s="104">
        <v>46113.713888888888</v>
      </c>
      <c r="AL667">
        <v>1217670</v>
      </c>
      <c r="AM667" t="s">
        <v>4728</v>
      </c>
      <c r="AN667" t="s">
        <v>42</v>
      </c>
      <c r="AO667" t="s">
        <v>13</v>
      </c>
      <c r="AR667" t="s">
        <v>5933</v>
      </c>
      <c r="AT667" t="s">
        <v>2407</v>
      </c>
      <c r="AX667" t="s">
        <v>5517</v>
      </c>
      <c r="AY667" s="104">
        <v>46113.53402777778</v>
      </c>
      <c r="AZ667">
        <v>942071</v>
      </c>
      <c r="BA667" t="s">
        <v>4728</v>
      </c>
      <c r="BB667" t="s">
        <v>5989</v>
      </c>
      <c r="BF667" t="s">
        <v>5931</v>
      </c>
      <c r="BH667" t="s">
        <v>2431</v>
      </c>
      <c r="BL667" t="s">
        <v>6264</v>
      </c>
      <c r="BM667" s="104">
        <v>46114.625694444447</v>
      </c>
      <c r="BN667">
        <v>328536</v>
      </c>
      <c r="BO667" t="s">
        <v>4728</v>
      </c>
      <c r="BP667" t="s">
        <v>5592</v>
      </c>
      <c r="BT667" t="s">
        <v>5931</v>
      </c>
    </row>
    <row r="668" spans="17:72" x14ac:dyDescent="0.25">
      <c r="Q668" t="s">
        <v>2345</v>
      </c>
      <c r="R668" t="s">
        <v>264</v>
      </c>
      <c r="S668" t="s">
        <v>1132</v>
      </c>
      <c r="V668" t="s">
        <v>4849</v>
      </c>
      <c r="W668" s="104">
        <v>46114.52847222222</v>
      </c>
      <c r="X668">
        <v>962726</v>
      </c>
      <c r="Y668" t="s">
        <v>4728</v>
      </c>
      <c r="Z668" t="s">
        <v>54</v>
      </c>
      <c r="AA668" t="s">
        <v>4731</v>
      </c>
      <c r="AD668" t="s">
        <v>4956</v>
      </c>
      <c r="AF668" t="s">
        <v>6100</v>
      </c>
      <c r="AG668" t="s">
        <v>432</v>
      </c>
      <c r="AJ668" t="s">
        <v>4877</v>
      </c>
      <c r="AK668" s="104">
        <v>46113.713888888888</v>
      </c>
      <c r="AL668">
        <v>1651267</v>
      </c>
      <c r="AM668" t="s">
        <v>4761</v>
      </c>
      <c r="AN668" t="s">
        <v>4787</v>
      </c>
      <c r="AO668" t="s">
        <v>13</v>
      </c>
      <c r="AR668" t="s">
        <v>5944</v>
      </c>
      <c r="AT668" t="s">
        <v>2429</v>
      </c>
      <c r="AX668" t="s">
        <v>5063</v>
      </c>
      <c r="AY668" s="104">
        <v>46113.534722222219</v>
      </c>
      <c r="AZ668">
        <v>309419</v>
      </c>
      <c r="BA668" t="s">
        <v>4728</v>
      </c>
      <c r="BB668" t="s">
        <v>5989</v>
      </c>
      <c r="BF668" t="s">
        <v>5931</v>
      </c>
      <c r="BH668" t="s">
        <v>2561</v>
      </c>
      <c r="BI668" t="s">
        <v>256</v>
      </c>
      <c r="BL668" t="s">
        <v>4850</v>
      </c>
      <c r="BM668" s="104">
        <v>46114.625694444447</v>
      </c>
      <c r="BN668">
        <v>1510941</v>
      </c>
      <c r="BO668" t="s">
        <v>4728</v>
      </c>
      <c r="BP668" t="s">
        <v>5592</v>
      </c>
      <c r="BQ668" t="s">
        <v>4731</v>
      </c>
      <c r="BT668" t="s">
        <v>6918</v>
      </c>
    </row>
    <row r="669" spans="17:72" x14ac:dyDescent="0.25">
      <c r="Q669" t="s">
        <v>205</v>
      </c>
      <c r="V669" t="s">
        <v>5086</v>
      </c>
      <c r="W669" s="104">
        <v>46114.529861111114</v>
      </c>
      <c r="X669">
        <v>221902</v>
      </c>
      <c r="Y669" t="s">
        <v>4728</v>
      </c>
      <c r="Z669" t="s">
        <v>54</v>
      </c>
      <c r="AD669" t="s">
        <v>4752</v>
      </c>
      <c r="AF669" t="s">
        <v>241</v>
      </c>
      <c r="AJ669" t="s">
        <v>5089</v>
      </c>
      <c r="AK669" s="104">
        <v>46113.713888888888</v>
      </c>
      <c r="AL669">
        <v>58920</v>
      </c>
      <c r="AM669" t="s">
        <v>4728</v>
      </c>
      <c r="AN669" t="s">
        <v>13</v>
      </c>
      <c r="AR669" t="s">
        <v>5925</v>
      </c>
      <c r="AT669" t="s">
        <v>308</v>
      </c>
      <c r="AX669" t="s">
        <v>5801</v>
      </c>
      <c r="AY669" s="104">
        <v>46113.534722222219</v>
      </c>
      <c r="AZ669">
        <v>423765</v>
      </c>
      <c r="BA669" t="s">
        <v>4728</v>
      </c>
      <c r="BB669" t="s">
        <v>5989</v>
      </c>
      <c r="BF669" t="s">
        <v>5931</v>
      </c>
      <c r="BH669" t="s">
        <v>226</v>
      </c>
      <c r="BL669" t="s">
        <v>7117</v>
      </c>
      <c r="BM669" s="104">
        <v>46114.626388888886</v>
      </c>
      <c r="BN669">
        <v>2696918</v>
      </c>
      <c r="BO669" t="s">
        <v>4761</v>
      </c>
      <c r="BP669" t="s">
        <v>5592</v>
      </c>
      <c r="BT669" t="s">
        <v>5920</v>
      </c>
    </row>
    <row r="670" spans="17:72" x14ac:dyDescent="0.25">
      <c r="Q670" t="s">
        <v>214</v>
      </c>
      <c r="V670" t="s">
        <v>5231</v>
      </c>
      <c r="W670" s="104">
        <v>46114.530555555553</v>
      </c>
      <c r="X670">
        <v>582505</v>
      </c>
      <c r="Y670" t="s">
        <v>4728</v>
      </c>
      <c r="Z670" t="s">
        <v>54</v>
      </c>
      <c r="AD670" t="s">
        <v>4752</v>
      </c>
      <c r="AF670" t="s">
        <v>241</v>
      </c>
      <c r="AJ670" t="s">
        <v>5089</v>
      </c>
      <c r="AK670" s="104">
        <v>46113.714583333334</v>
      </c>
      <c r="AL670">
        <v>56846</v>
      </c>
      <c r="AM670" t="s">
        <v>4728</v>
      </c>
      <c r="AN670" t="s">
        <v>13</v>
      </c>
      <c r="AR670" t="s">
        <v>5925</v>
      </c>
      <c r="AT670" t="s">
        <v>967</v>
      </c>
      <c r="AX670" t="s">
        <v>6180</v>
      </c>
      <c r="AY670" s="104">
        <v>46113.535416666666</v>
      </c>
      <c r="AZ670">
        <v>1465510</v>
      </c>
      <c r="BA670" t="s">
        <v>4728</v>
      </c>
      <c r="BB670" t="s">
        <v>5989</v>
      </c>
      <c r="BF670" t="s">
        <v>5956</v>
      </c>
      <c r="BH670" t="s">
        <v>496</v>
      </c>
      <c r="BL670" t="s">
        <v>4838</v>
      </c>
      <c r="BM670" s="104">
        <v>46114.626388888886</v>
      </c>
      <c r="BN670">
        <v>390323</v>
      </c>
      <c r="BO670" t="s">
        <v>4728</v>
      </c>
      <c r="BP670" t="s">
        <v>5592</v>
      </c>
      <c r="BT670" t="s">
        <v>5920</v>
      </c>
    </row>
    <row r="671" spans="17:72" x14ac:dyDescent="0.25">
      <c r="Q671" t="s">
        <v>71</v>
      </c>
      <c r="V671" t="s">
        <v>5065</v>
      </c>
      <c r="W671" s="104">
        <v>46114.53125</v>
      </c>
      <c r="X671">
        <v>661082</v>
      </c>
      <c r="Y671" t="s">
        <v>4728</v>
      </c>
      <c r="Z671" t="s">
        <v>54</v>
      </c>
      <c r="AD671" t="s">
        <v>4752</v>
      </c>
      <c r="AF671" t="s">
        <v>2510</v>
      </c>
      <c r="AJ671" t="s">
        <v>4890</v>
      </c>
      <c r="AK671" s="104">
        <v>46113.715277777781</v>
      </c>
      <c r="AL671">
        <v>661481</v>
      </c>
      <c r="AM671" t="s">
        <v>4761</v>
      </c>
      <c r="AN671" t="s">
        <v>13</v>
      </c>
      <c r="AR671" t="s">
        <v>5966</v>
      </c>
      <c r="AT671" t="s">
        <v>516</v>
      </c>
      <c r="AX671" t="s">
        <v>4776</v>
      </c>
      <c r="AY671" s="104">
        <v>46113.536111111112</v>
      </c>
      <c r="AZ671">
        <v>130107</v>
      </c>
      <c r="BA671" t="s">
        <v>4728</v>
      </c>
      <c r="BB671" t="s">
        <v>5989</v>
      </c>
      <c r="BF671" t="s">
        <v>5942</v>
      </c>
      <c r="BH671" t="s">
        <v>1732</v>
      </c>
      <c r="BL671" t="s">
        <v>6254</v>
      </c>
      <c r="BM671" s="104">
        <v>46114.628472222219</v>
      </c>
      <c r="BN671">
        <v>347812</v>
      </c>
      <c r="BO671" t="s">
        <v>4728</v>
      </c>
      <c r="BP671" t="s">
        <v>5592</v>
      </c>
      <c r="BT671" t="s">
        <v>4781</v>
      </c>
    </row>
    <row r="672" spans="17:72" x14ac:dyDescent="0.25">
      <c r="Q672" t="s">
        <v>5232</v>
      </c>
      <c r="R672" t="s">
        <v>71</v>
      </c>
      <c r="V672" t="s">
        <v>5233</v>
      </c>
      <c r="W672" s="104">
        <v>46114.53125</v>
      </c>
      <c r="X672">
        <v>1541424</v>
      </c>
      <c r="Y672" t="s">
        <v>4728</v>
      </c>
      <c r="Z672" t="s">
        <v>4787</v>
      </c>
      <c r="AA672" t="s">
        <v>54</v>
      </c>
      <c r="AD672" t="s">
        <v>5234</v>
      </c>
      <c r="AF672" t="s">
        <v>808</v>
      </c>
      <c r="AG672" t="s">
        <v>2373</v>
      </c>
      <c r="AJ672" t="s">
        <v>4903</v>
      </c>
      <c r="AK672" s="104">
        <v>46113.715277777781</v>
      </c>
      <c r="AL672">
        <v>333564</v>
      </c>
      <c r="AM672" t="s">
        <v>4728</v>
      </c>
      <c r="AN672" t="s">
        <v>42</v>
      </c>
      <c r="AO672" t="s">
        <v>13</v>
      </c>
      <c r="AR672" t="s">
        <v>6056</v>
      </c>
      <c r="AT672" t="s">
        <v>1048</v>
      </c>
      <c r="AX672" t="s">
        <v>4865</v>
      </c>
      <c r="AY672" s="104">
        <v>46113.536111111112</v>
      </c>
      <c r="AZ672">
        <v>214855</v>
      </c>
      <c r="BA672" t="s">
        <v>4728</v>
      </c>
      <c r="BB672" t="s">
        <v>5989</v>
      </c>
      <c r="BF672" t="s">
        <v>5931</v>
      </c>
      <c r="BH672" t="s">
        <v>2510</v>
      </c>
      <c r="BL672" t="s">
        <v>5061</v>
      </c>
      <c r="BM672" s="104">
        <v>46114.629861111112</v>
      </c>
      <c r="BN672">
        <v>308955</v>
      </c>
      <c r="BO672" t="s">
        <v>4728</v>
      </c>
      <c r="BP672" t="s">
        <v>5592</v>
      </c>
      <c r="BT672" t="s">
        <v>5931</v>
      </c>
    </row>
    <row r="673" spans="17:72" x14ac:dyDescent="0.25">
      <c r="Q673" t="s">
        <v>73</v>
      </c>
      <c r="V673" t="s">
        <v>4891</v>
      </c>
      <c r="W673" s="104">
        <v>46114.531944444447</v>
      </c>
      <c r="X673">
        <v>787076</v>
      </c>
      <c r="Y673" t="s">
        <v>4728</v>
      </c>
      <c r="Z673" t="s">
        <v>54</v>
      </c>
      <c r="AD673" t="s">
        <v>4739</v>
      </c>
      <c r="AF673" t="s">
        <v>1391</v>
      </c>
      <c r="AJ673" t="s">
        <v>5202</v>
      </c>
      <c r="AK673" s="104">
        <v>46113.715277777781</v>
      </c>
      <c r="AL673">
        <v>525574</v>
      </c>
      <c r="AM673" t="s">
        <v>4728</v>
      </c>
      <c r="AN673" t="s">
        <v>13</v>
      </c>
      <c r="AR673" t="s">
        <v>5920</v>
      </c>
      <c r="AT673" t="s">
        <v>2383</v>
      </c>
      <c r="AX673" t="s">
        <v>4802</v>
      </c>
      <c r="AY673" s="104">
        <v>46113.536805555559</v>
      </c>
      <c r="AZ673">
        <v>739386</v>
      </c>
      <c r="BA673" t="s">
        <v>4728</v>
      </c>
      <c r="BB673" t="s">
        <v>5989</v>
      </c>
      <c r="BF673" t="s">
        <v>5931</v>
      </c>
      <c r="BH673" t="s">
        <v>1284</v>
      </c>
      <c r="BL673" t="s">
        <v>4877</v>
      </c>
      <c r="BM673" s="104">
        <v>46114.629861111112</v>
      </c>
      <c r="BN673">
        <v>1434212</v>
      </c>
      <c r="BO673" t="s">
        <v>4761</v>
      </c>
      <c r="BP673" t="s">
        <v>5592</v>
      </c>
      <c r="BT673" t="s">
        <v>5918</v>
      </c>
    </row>
    <row r="674" spans="17:72" x14ac:dyDescent="0.25">
      <c r="Q674" t="s">
        <v>241</v>
      </c>
      <c r="V674" t="s">
        <v>4853</v>
      </c>
      <c r="W674" s="104">
        <v>46114.532638888886</v>
      </c>
      <c r="X674">
        <v>210398</v>
      </c>
      <c r="Y674" t="s">
        <v>4728</v>
      </c>
      <c r="Z674" t="s">
        <v>54</v>
      </c>
      <c r="AD674" t="s">
        <v>4736</v>
      </c>
      <c r="AF674" t="s">
        <v>253</v>
      </c>
      <c r="AJ674" t="s">
        <v>4782</v>
      </c>
      <c r="AK674" s="104">
        <v>46113.71597222222</v>
      </c>
      <c r="AL674">
        <v>592068</v>
      </c>
      <c r="AM674" t="s">
        <v>4728</v>
      </c>
      <c r="AN674" t="s">
        <v>13</v>
      </c>
      <c r="AR674" t="s">
        <v>5920</v>
      </c>
      <c r="AT674" t="s">
        <v>1945</v>
      </c>
      <c r="AX674" t="s">
        <v>4774</v>
      </c>
      <c r="AY674" s="104">
        <v>46113.537499999999</v>
      </c>
      <c r="AZ674">
        <v>291269</v>
      </c>
      <c r="BA674" t="s">
        <v>4761</v>
      </c>
      <c r="BB674" t="s">
        <v>5989</v>
      </c>
      <c r="BF674" t="s">
        <v>5934</v>
      </c>
      <c r="BH674" t="s">
        <v>2561</v>
      </c>
      <c r="BL674" t="s">
        <v>4838</v>
      </c>
      <c r="BM674" s="104">
        <v>46114.630555555559</v>
      </c>
      <c r="BN674">
        <v>690014</v>
      </c>
      <c r="BO674" t="s">
        <v>4761</v>
      </c>
      <c r="BP674" t="s">
        <v>5592</v>
      </c>
      <c r="BT674" t="s">
        <v>4781</v>
      </c>
    </row>
    <row r="675" spans="17:72" x14ac:dyDescent="0.25">
      <c r="Q675" t="s">
        <v>2253</v>
      </c>
      <c r="R675" t="s">
        <v>229</v>
      </c>
      <c r="V675" t="s">
        <v>5235</v>
      </c>
      <c r="W675" s="104">
        <v>46114.532638888886</v>
      </c>
      <c r="X675">
        <v>3320084</v>
      </c>
      <c r="Y675" t="s">
        <v>4728</v>
      </c>
      <c r="Z675" t="s">
        <v>4787</v>
      </c>
      <c r="AA675" t="s">
        <v>54</v>
      </c>
      <c r="AB675" t="s">
        <v>4731</v>
      </c>
      <c r="AD675" t="s">
        <v>4788</v>
      </c>
      <c r="AF675" t="s">
        <v>6111</v>
      </c>
      <c r="AG675" t="s">
        <v>1220</v>
      </c>
      <c r="AJ675" t="s">
        <v>6230</v>
      </c>
      <c r="AK675" s="104">
        <v>46113.716666666667</v>
      </c>
      <c r="AL675">
        <v>861694</v>
      </c>
      <c r="AM675" t="s">
        <v>4728</v>
      </c>
      <c r="AN675" t="s">
        <v>42</v>
      </c>
      <c r="AO675" t="s">
        <v>13</v>
      </c>
      <c r="AR675" t="s">
        <v>5986</v>
      </c>
      <c r="AT675" t="s">
        <v>2403</v>
      </c>
      <c r="AU675" t="s">
        <v>1688</v>
      </c>
      <c r="AX675" t="s">
        <v>4770</v>
      </c>
      <c r="AY675" s="104">
        <v>46113.538194444445</v>
      </c>
      <c r="AZ675">
        <v>339078</v>
      </c>
      <c r="BA675" t="s">
        <v>4728</v>
      </c>
      <c r="BB675" t="s">
        <v>5989</v>
      </c>
      <c r="BC675" t="s">
        <v>4731</v>
      </c>
      <c r="BF675" t="s">
        <v>7073</v>
      </c>
      <c r="BH675" t="s">
        <v>253</v>
      </c>
      <c r="BL675" t="s">
        <v>7377</v>
      </c>
      <c r="BM675" s="104">
        <v>46114.631249999999</v>
      </c>
      <c r="BN675">
        <v>111257</v>
      </c>
      <c r="BO675" t="s">
        <v>4728</v>
      </c>
      <c r="BP675" t="s">
        <v>5592</v>
      </c>
      <c r="BT675" t="s">
        <v>4781</v>
      </c>
    </row>
    <row r="676" spans="17:72" x14ac:dyDescent="0.25">
      <c r="Q676" t="s">
        <v>80</v>
      </c>
      <c r="V676" t="s">
        <v>5086</v>
      </c>
      <c r="W676" s="104">
        <v>46114.534722222219</v>
      </c>
      <c r="X676">
        <v>120888</v>
      </c>
      <c r="Y676" t="s">
        <v>4728</v>
      </c>
      <c r="Z676" t="s">
        <v>54</v>
      </c>
      <c r="AD676" t="s">
        <v>4736</v>
      </c>
      <c r="AF676" t="s">
        <v>852</v>
      </c>
      <c r="AJ676" t="s">
        <v>6041</v>
      </c>
      <c r="AK676" s="104">
        <v>46113.716666666667</v>
      </c>
      <c r="AL676">
        <v>196721</v>
      </c>
      <c r="AM676" t="s">
        <v>4728</v>
      </c>
      <c r="AN676" t="s">
        <v>13</v>
      </c>
      <c r="AR676" t="s">
        <v>5938</v>
      </c>
      <c r="AT676" t="s">
        <v>1559</v>
      </c>
      <c r="AX676" t="s">
        <v>5355</v>
      </c>
      <c r="AY676" s="104">
        <v>46113.538194444445</v>
      </c>
      <c r="AZ676">
        <v>782927</v>
      </c>
      <c r="BA676" t="s">
        <v>4728</v>
      </c>
      <c r="BB676" t="s">
        <v>5989</v>
      </c>
      <c r="BF676" t="s">
        <v>5931</v>
      </c>
      <c r="BH676" t="s">
        <v>1391</v>
      </c>
      <c r="BL676" t="s">
        <v>4783</v>
      </c>
      <c r="BM676" s="104">
        <v>46114.631249999999</v>
      </c>
      <c r="BN676">
        <v>392521</v>
      </c>
      <c r="BO676" t="s">
        <v>4728</v>
      </c>
      <c r="BP676" t="s">
        <v>5592</v>
      </c>
      <c r="BT676" t="s">
        <v>5931</v>
      </c>
    </row>
    <row r="677" spans="17:72" x14ac:dyDescent="0.25">
      <c r="Q677" t="s">
        <v>2644</v>
      </c>
      <c r="R677" t="s">
        <v>241</v>
      </c>
      <c r="V677" t="s">
        <v>5236</v>
      </c>
      <c r="W677" s="104">
        <v>46114.535416666666</v>
      </c>
      <c r="X677">
        <v>893356</v>
      </c>
      <c r="Y677" t="s">
        <v>4728</v>
      </c>
      <c r="Z677" t="s">
        <v>42</v>
      </c>
      <c r="AA677" t="s">
        <v>54</v>
      </c>
      <c r="AD677" t="s">
        <v>4785</v>
      </c>
      <c r="AF677" t="s">
        <v>1945</v>
      </c>
      <c r="AJ677" t="s">
        <v>4901</v>
      </c>
      <c r="AK677" s="104">
        <v>46113.717361111114</v>
      </c>
      <c r="AL677">
        <v>175927</v>
      </c>
      <c r="AM677" t="s">
        <v>4728</v>
      </c>
      <c r="AN677" t="s">
        <v>13</v>
      </c>
      <c r="AR677" t="s">
        <v>5918</v>
      </c>
      <c r="AT677" t="s">
        <v>2559</v>
      </c>
      <c r="AX677" t="s">
        <v>5192</v>
      </c>
      <c r="AY677" s="104">
        <v>46113.538888888892</v>
      </c>
      <c r="AZ677">
        <v>283848</v>
      </c>
      <c r="BA677" t="s">
        <v>4728</v>
      </c>
      <c r="BB677" t="s">
        <v>5989</v>
      </c>
      <c r="BF677" t="s">
        <v>5942</v>
      </c>
      <c r="BH677" t="s">
        <v>496</v>
      </c>
      <c r="BL677" t="s">
        <v>4826</v>
      </c>
      <c r="BM677" s="104">
        <v>46114.632638888892</v>
      </c>
      <c r="BN677">
        <v>365305</v>
      </c>
      <c r="BO677" t="s">
        <v>4728</v>
      </c>
      <c r="BP677" t="s">
        <v>5592</v>
      </c>
      <c r="BT677" t="s">
        <v>5931</v>
      </c>
    </row>
    <row r="678" spans="17:72" x14ac:dyDescent="0.25">
      <c r="Q678" t="s">
        <v>232</v>
      </c>
      <c r="R678" t="s">
        <v>220</v>
      </c>
      <c r="V678" t="s">
        <v>4989</v>
      </c>
      <c r="W678" s="104">
        <v>46114.535416666666</v>
      </c>
      <c r="X678">
        <v>921332</v>
      </c>
      <c r="Y678" t="s">
        <v>4728</v>
      </c>
      <c r="Z678" t="s">
        <v>54</v>
      </c>
      <c r="AA678" t="s">
        <v>4731</v>
      </c>
      <c r="AD678" t="s">
        <v>4897</v>
      </c>
      <c r="AF678" t="s">
        <v>1816</v>
      </c>
      <c r="AG678" t="s">
        <v>232</v>
      </c>
      <c r="AJ678" t="s">
        <v>4946</v>
      </c>
      <c r="AK678" s="104">
        <v>46113.717361111114</v>
      </c>
      <c r="AL678">
        <v>1130340</v>
      </c>
      <c r="AM678" t="s">
        <v>4728</v>
      </c>
      <c r="AN678" t="s">
        <v>42</v>
      </c>
      <c r="AO678" t="s">
        <v>13</v>
      </c>
      <c r="AR678" t="s">
        <v>4981</v>
      </c>
      <c r="AT678" t="s">
        <v>253</v>
      </c>
      <c r="AX678" t="s">
        <v>5012</v>
      </c>
      <c r="AY678" s="104">
        <v>46113.539583333331</v>
      </c>
      <c r="AZ678">
        <v>958911</v>
      </c>
      <c r="BA678" t="s">
        <v>4728</v>
      </c>
      <c r="BB678" t="s">
        <v>5989</v>
      </c>
      <c r="BF678" t="s">
        <v>5958</v>
      </c>
      <c r="BH678" t="s">
        <v>241</v>
      </c>
      <c r="BI678" t="s">
        <v>1891</v>
      </c>
      <c r="BL678" t="s">
        <v>4793</v>
      </c>
      <c r="BM678" s="104">
        <v>46114.636805555558</v>
      </c>
      <c r="BN678">
        <v>362285</v>
      </c>
      <c r="BO678" t="s">
        <v>4728</v>
      </c>
      <c r="BP678" t="s">
        <v>5592</v>
      </c>
      <c r="BQ678" t="s">
        <v>4731</v>
      </c>
      <c r="BT678" t="s">
        <v>6756</v>
      </c>
    </row>
    <row r="679" spans="17:72" x14ac:dyDescent="0.25">
      <c r="Q679" t="s">
        <v>250</v>
      </c>
      <c r="V679" t="s">
        <v>5237</v>
      </c>
      <c r="W679" s="104">
        <v>46114.535416666666</v>
      </c>
      <c r="X679">
        <v>125679</v>
      </c>
      <c r="Y679" t="s">
        <v>4728</v>
      </c>
      <c r="Z679" t="s">
        <v>54</v>
      </c>
      <c r="AD679" t="s">
        <v>4736</v>
      </c>
      <c r="AF679" t="s">
        <v>798</v>
      </c>
      <c r="AG679" t="s">
        <v>967</v>
      </c>
      <c r="AJ679" t="s">
        <v>6231</v>
      </c>
      <c r="AK679" s="104">
        <v>46113.718055555553</v>
      </c>
      <c r="AL679">
        <v>758760</v>
      </c>
      <c r="AM679" t="s">
        <v>4728</v>
      </c>
      <c r="AN679" t="s">
        <v>42</v>
      </c>
      <c r="AO679" t="s">
        <v>13</v>
      </c>
      <c r="AR679" t="s">
        <v>6040</v>
      </c>
      <c r="AT679" t="s">
        <v>1292</v>
      </c>
      <c r="AX679" t="s">
        <v>5534</v>
      </c>
      <c r="AY679" s="104">
        <v>46113.540277777778</v>
      </c>
      <c r="AZ679">
        <v>975664</v>
      </c>
      <c r="BA679" t="s">
        <v>4761</v>
      </c>
      <c r="BB679" t="s">
        <v>5989</v>
      </c>
      <c r="BF679" t="s">
        <v>5966</v>
      </c>
      <c r="BH679" t="s">
        <v>1284</v>
      </c>
      <c r="BL679" t="s">
        <v>5493</v>
      </c>
      <c r="BM679" s="104">
        <v>46114.637499999997</v>
      </c>
      <c r="BN679">
        <v>817349</v>
      </c>
      <c r="BO679" t="s">
        <v>4728</v>
      </c>
      <c r="BP679" t="s">
        <v>5592</v>
      </c>
      <c r="BT679" t="s">
        <v>5950</v>
      </c>
    </row>
    <row r="680" spans="17:72" x14ac:dyDescent="0.25">
      <c r="Q680" t="s">
        <v>80</v>
      </c>
      <c r="V680" t="s">
        <v>4727</v>
      </c>
      <c r="W680" s="104">
        <v>46114.536111111112</v>
      </c>
      <c r="X680">
        <v>206183</v>
      </c>
      <c r="Y680" t="s">
        <v>4728</v>
      </c>
      <c r="Z680" t="s">
        <v>54</v>
      </c>
      <c r="AD680" t="s">
        <v>4736</v>
      </c>
      <c r="AF680" t="s">
        <v>1975</v>
      </c>
      <c r="AG680" t="s">
        <v>2559</v>
      </c>
      <c r="AJ680" t="s">
        <v>5072</v>
      </c>
      <c r="AK680" s="104">
        <v>46113.718055555553</v>
      </c>
      <c r="AL680">
        <v>442874</v>
      </c>
      <c r="AM680" t="s">
        <v>4728</v>
      </c>
      <c r="AN680" t="s">
        <v>42</v>
      </c>
      <c r="AO680" t="s">
        <v>13</v>
      </c>
      <c r="AR680" t="s">
        <v>5933</v>
      </c>
      <c r="AT680" t="s">
        <v>223</v>
      </c>
      <c r="AX680" t="s">
        <v>5089</v>
      </c>
      <c r="AY680" s="104">
        <v>46113.540277777778</v>
      </c>
      <c r="AZ680">
        <v>1018307</v>
      </c>
      <c r="BA680" t="s">
        <v>4728</v>
      </c>
      <c r="BB680" t="s">
        <v>5989</v>
      </c>
      <c r="BF680" t="s">
        <v>5950</v>
      </c>
      <c r="BH680" t="s">
        <v>496</v>
      </c>
      <c r="BL680" t="s">
        <v>5335</v>
      </c>
      <c r="BM680" s="104">
        <v>46114.63958333333</v>
      </c>
      <c r="BN680">
        <v>263791</v>
      </c>
      <c r="BO680" t="s">
        <v>4728</v>
      </c>
      <c r="BP680" t="s">
        <v>5592</v>
      </c>
      <c r="BT680" t="s">
        <v>5920</v>
      </c>
    </row>
    <row r="681" spans="17:72" x14ac:dyDescent="0.25">
      <c r="Q681" t="s">
        <v>232</v>
      </c>
      <c r="V681" t="s">
        <v>5113</v>
      </c>
      <c r="W681" s="104">
        <v>46114.536111111112</v>
      </c>
      <c r="X681">
        <v>192907</v>
      </c>
      <c r="Y681" t="s">
        <v>4728</v>
      </c>
      <c r="Z681" t="s">
        <v>54</v>
      </c>
      <c r="AD681" t="s">
        <v>4752</v>
      </c>
      <c r="AF681" t="s">
        <v>247</v>
      </c>
      <c r="AJ681" t="s">
        <v>4782</v>
      </c>
      <c r="AK681" s="104">
        <v>46113.71875</v>
      </c>
      <c r="AL681">
        <v>347533</v>
      </c>
      <c r="AM681" t="s">
        <v>4728</v>
      </c>
      <c r="AN681" t="s">
        <v>13</v>
      </c>
      <c r="AR681" t="s">
        <v>5918</v>
      </c>
      <c r="AT681" t="s">
        <v>1531</v>
      </c>
      <c r="AX681" t="s">
        <v>4774</v>
      </c>
      <c r="AY681" s="104">
        <v>46113.540972222225</v>
      </c>
      <c r="AZ681">
        <v>825628</v>
      </c>
      <c r="BA681" t="s">
        <v>4728</v>
      </c>
      <c r="BB681" t="s">
        <v>5989</v>
      </c>
      <c r="BF681" t="s">
        <v>5931</v>
      </c>
      <c r="BH681" t="s">
        <v>2624</v>
      </c>
      <c r="BL681" t="s">
        <v>4782</v>
      </c>
      <c r="BM681" s="104">
        <v>46114.642361111109</v>
      </c>
      <c r="BN681">
        <v>281541</v>
      </c>
      <c r="BO681" t="s">
        <v>4728</v>
      </c>
      <c r="BP681" t="s">
        <v>5592</v>
      </c>
      <c r="BT681" t="s">
        <v>5924</v>
      </c>
    </row>
    <row r="682" spans="17:72" x14ac:dyDescent="0.25">
      <c r="Q682" t="s">
        <v>205</v>
      </c>
      <c r="R682" t="s">
        <v>1688</v>
      </c>
      <c r="V682" t="s">
        <v>4877</v>
      </c>
      <c r="W682" s="104">
        <v>46114.536805555559</v>
      </c>
      <c r="X682">
        <v>3733694</v>
      </c>
      <c r="Y682" t="s">
        <v>4761</v>
      </c>
      <c r="Z682" t="s">
        <v>54</v>
      </c>
      <c r="AA682" t="s">
        <v>4731</v>
      </c>
      <c r="AD682" t="s">
        <v>5031</v>
      </c>
      <c r="AF682" t="s">
        <v>1383</v>
      </c>
      <c r="AG682" t="s">
        <v>77</v>
      </c>
      <c r="AJ682" t="s">
        <v>5002</v>
      </c>
      <c r="AK682" s="104">
        <v>46113.719444444447</v>
      </c>
      <c r="AL682">
        <v>2727930</v>
      </c>
      <c r="AM682" t="s">
        <v>4728</v>
      </c>
      <c r="AN682" t="s">
        <v>4787</v>
      </c>
      <c r="AO682" t="s">
        <v>13</v>
      </c>
      <c r="AR682" t="s">
        <v>6232</v>
      </c>
      <c r="AT682" t="s">
        <v>516</v>
      </c>
      <c r="AX682" t="s">
        <v>4782</v>
      </c>
      <c r="AY682" s="104">
        <v>46113.540972222225</v>
      </c>
      <c r="AZ682">
        <v>174334</v>
      </c>
      <c r="BA682" t="s">
        <v>4728</v>
      </c>
      <c r="BB682" t="s">
        <v>5989</v>
      </c>
      <c r="BF682" t="s">
        <v>5918</v>
      </c>
      <c r="BH682" t="s">
        <v>253</v>
      </c>
      <c r="BL682" t="s">
        <v>5121</v>
      </c>
      <c r="BM682" s="104">
        <v>46114.643750000003</v>
      </c>
      <c r="BN682">
        <v>110524</v>
      </c>
      <c r="BO682" t="s">
        <v>4728</v>
      </c>
      <c r="BP682" t="s">
        <v>5592</v>
      </c>
      <c r="BT682" t="s">
        <v>4781</v>
      </c>
    </row>
    <row r="683" spans="17:72" x14ac:dyDescent="0.25">
      <c r="Q683" t="s">
        <v>235</v>
      </c>
      <c r="V683" t="s">
        <v>5238</v>
      </c>
      <c r="W683" s="104">
        <v>46114.536805555559</v>
      </c>
      <c r="X683">
        <v>254145</v>
      </c>
      <c r="Y683" t="s">
        <v>4728</v>
      </c>
      <c r="Z683" t="s">
        <v>54</v>
      </c>
      <c r="AD683" t="s">
        <v>4752</v>
      </c>
      <c r="AF683" t="s">
        <v>2245</v>
      </c>
      <c r="AG683" t="s">
        <v>79</v>
      </c>
      <c r="AJ683" t="s">
        <v>5311</v>
      </c>
      <c r="AK683" s="104">
        <v>46113.719444444447</v>
      </c>
      <c r="AL683">
        <v>2252056</v>
      </c>
      <c r="AM683" t="s">
        <v>4728</v>
      </c>
      <c r="AN683" t="s">
        <v>42</v>
      </c>
      <c r="AO683" t="s">
        <v>13</v>
      </c>
      <c r="AR683" t="s">
        <v>6233</v>
      </c>
      <c r="AT683" t="s">
        <v>76</v>
      </c>
      <c r="AX683" t="s">
        <v>5079</v>
      </c>
      <c r="AY683" s="104">
        <v>46113.540972222225</v>
      </c>
      <c r="AZ683">
        <v>1271355</v>
      </c>
      <c r="BA683" t="s">
        <v>4761</v>
      </c>
      <c r="BB683" t="s">
        <v>5989</v>
      </c>
      <c r="BF683" t="s">
        <v>5966</v>
      </c>
      <c r="BH683" t="s">
        <v>1391</v>
      </c>
      <c r="BL683" t="s">
        <v>5007</v>
      </c>
      <c r="BM683" s="104">
        <v>46114.644444444442</v>
      </c>
      <c r="BN683">
        <v>278680</v>
      </c>
      <c r="BO683" t="s">
        <v>4728</v>
      </c>
      <c r="BP683" t="s">
        <v>5592</v>
      </c>
      <c r="BT683" t="s">
        <v>5920</v>
      </c>
    </row>
    <row r="684" spans="17:72" x14ac:dyDescent="0.25">
      <c r="Q684" t="s">
        <v>214</v>
      </c>
      <c r="V684" t="s">
        <v>4733</v>
      </c>
      <c r="W684" s="104">
        <v>46114.537499999999</v>
      </c>
      <c r="X684">
        <v>288238</v>
      </c>
      <c r="Y684" t="s">
        <v>4728</v>
      </c>
      <c r="Z684" t="s">
        <v>54</v>
      </c>
      <c r="AD684" t="s">
        <v>4772</v>
      </c>
      <c r="AF684" t="s">
        <v>1798</v>
      </c>
      <c r="AG684" t="s">
        <v>2373</v>
      </c>
      <c r="AJ684" t="s">
        <v>6191</v>
      </c>
      <c r="AK684" s="104">
        <v>46113.719444444447</v>
      </c>
      <c r="AL684">
        <v>936654</v>
      </c>
      <c r="AM684" t="s">
        <v>4728</v>
      </c>
      <c r="AN684" t="s">
        <v>42</v>
      </c>
      <c r="AO684" t="s">
        <v>13</v>
      </c>
      <c r="AR684" t="s">
        <v>4941</v>
      </c>
      <c r="AT684" t="s">
        <v>229</v>
      </c>
      <c r="AX684" t="s">
        <v>4940</v>
      </c>
      <c r="AY684" s="104">
        <v>46113.541666666664</v>
      </c>
      <c r="AZ684">
        <v>197867</v>
      </c>
      <c r="BA684" t="s">
        <v>4728</v>
      </c>
      <c r="BB684" t="s">
        <v>5989</v>
      </c>
      <c r="BF684" t="s">
        <v>4781</v>
      </c>
      <c r="BH684" t="s">
        <v>496</v>
      </c>
      <c r="BL684" t="s">
        <v>5333</v>
      </c>
      <c r="BM684" s="104">
        <v>46114.644444444442</v>
      </c>
      <c r="BN684">
        <v>216342</v>
      </c>
      <c r="BO684" t="s">
        <v>4728</v>
      </c>
      <c r="BP684" t="s">
        <v>5592</v>
      </c>
      <c r="BT684" t="s">
        <v>5920</v>
      </c>
    </row>
    <row r="685" spans="17:72" x14ac:dyDescent="0.25">
      <c r="Q685" t="s">
        <v>80</v>
      </c>
      <c r="V685" t="s">
        <v>5217</v>
      </c>
      <c r="W685" s="104">
        <v>46114.539583333331</v>
      </c>
      <c r="X685">
        <v>992879</v>
      </c>
      <c r="Y685" t="s">
        <v>4728</v>
      </c>
      <c r="Z685" t="s">
        <v>54</v>
      </c>
      <c r="AD685" t="s">
        <v>4734</v>
      </c>
      <c r="AF685" t="s">
        <v>250</v>
      </c>
      <c r="AJ685" t="s">
        <v>5338</v>
      </c>
      <c r="AK685" s="104">
        <v>46113.720138888886</v>
      </c>
      <c r="AL685">
        <v>176597</v>
      </c>
      <c r="AM685" t="s">
        <v>4728</v>
      </c>
      <c r="AN685" t="s">
        <v>13</v>
      </c>
      <c r="AR685" t="s">
        <v>5931</v>
      </c>
      <c r="AX685" t="s">
        <v>4903</v>
      </c>
      <c r="AY685" s="104">
        <v>46113.541666666664</v>
      </c>
      <c r="AZ685">
        <v>758509</v>
      </c>
      <c r="BA685" t="s">
        <v>4728</v>
      </c>
      <c r="BB685" t="s">
        <v>5989</v>
      </c>
      <c r="BH685" t="s">
        <v>2561</v>
      </c>
      <c r="BL685" t="s">
        <v>5013</v>
      </c>
      <c r="BM685" s="104">
        <v>46114.645833333336</v>
      </c>
      <c r="BN685">
        <v>200292</v>
      </c>
      <c r="BO685" t="s">
        <v>4761</v>
      </c>
      <c r="BP685" t="s">
        <v>5592</v>
      </c>
      <c r="BT685" t="s">
        <v>5918</v>
      </c>
    </row>
    <row r="686" spans="17:72" x14ac:dyDescent="0.25">
      <c r="Q686" t="s">
        <v>73</v>
      </c>
      <c r="V686" t="s">
        <v>4859</v>
      </c>
      <c r="W686" s="104">
        <v>46114.541666666664</v>
      </c>
      <c r="X686">
        <v>648192</v>
      </c>
      <c r="Y686" t="s">
        <v>4728</v>
      </c>
      <c r="Z686" t="s">
        <v>54</v>
      </c>
      <c r="AD686" t="s">
        <v>4739</v>
      </c>
      <c r="AF686" t="s">
        <v>1284</v>
      </c>
      <c r="AJ686" t="s">
        <v>4877</v>
      </c>
      <c r="AK686" s="104">
        <v>46113.720833333333</v>
      </c>
      <c r="AL686">
        <v>1720229</v>
      </c>
      <c r="AM686" t="s">
        <v>4761</v>
      </c>
      <c r="AN686" t="s">
        <v>13</v>
      </c>
      <c r="AR686" t="s">
        <v>5956</v>
      </c>
      <c r="AT686" t="s">
        <v>1048</v>
      </c>
      <c r="AX686" t="s">
        <v>4881</v>
      </c>
      <c r="AY686" s="104">
        <v>46113.541666666664</v>
      </c>
      <c r="AZ686">
        <v>2787459</v>
      </c>
      <c r="BA686" t="s">
        <v>4761</v>
      </c>
      <c r="BB686" t="s">
        <v>5989</v>
      </c>
      <c r="BF686" t="s">
        <v>5966</v>
      </c>
      <c r="BH686" t="s">
        <v>2600</v>
      </c>
      <c r="BL686" t="s">
        <v>6424</v>
      </c>
      <c r="BM686" s="104">
        <v>46114.647222222222</v>
      </c>
      <c r="BN686">
        <v>155924</v>
      </c>
      <c r="BO686" t="s">
        <v>4728</v>
      </c>
      <c r="BP686" t="s">
        <v>5592</v>
      </c>
      <c r="BT686" t="s">
        <v>5918</v>
      </c>
    </row>
    <row r="687" spans="17:72" x14ac:dyDescent="0.25">
      <c r="Q687" t="s">
        <v>214</v>
      </c>
      <c r="V687" t="s">
        <v>5239</v>
      </c>
      <c r="W687" s="104">
        <v>46114.541666666664</v>
      </c>
      <c r="X687">
        <v>288774</v>
      </c>
      <c r="Y687" t="s">
        <v>4728</v>
      </c>
      <c r="Z687" t="s">
        <v>54</v>
      </c>
      <c r="AD687" t="s">
        <v>4739</v>
      </c>
      <c r="AF687" t="s">
        <v>748</v>
      </c>
      <c r="AG687" t="s">
        <v>2373</v>
      </c>
      <c r="AJ687" t="s">
        <v>6234</v>
      </c>
      <c r="AK687" s="104">
        <v>46113.720833333333</v>
      </c>
      <c r="AL687">
        <v>2973926</v>
      </c>
      <c r="AM687" t="s">
        <v>4728</v>
      </c>
      <c r="AN687" t="s">
        <v>42</v>
      </c>
      <c r="AO687" t="s">
        <v>13</v>
      </c>
      <c r="AR687" t="s">
        <v>6235</v>
      </c>
      <c r="AT687" t="s">
        <v>1945</v>
      </c>
      <c r="AX687" t="s">
        <v>7201</v>
      </c>
      <c r="AY687" s="104">
        <v>46113.541666666664</v>
      </c>
      <c r="AZ687">
        <v>289055</v>
      </c>
      <c r="BA687" t="s">
        <v>4728</v>
      </c>
      <c r="BB687" t="s">
        <v>5989</v>
      </c>
      <c r="BF687" t="s">
        <v>5942</v>
      </c>
      <c r="BH687" t="s">
        <v>2624</v>
      </c>
      <c r="BL687" t="s">
        <v>4908</v>
      </c>
      <c r="BM687" s="104">
        <v>46114.647222222222</v>
      </c>
      <c r="BN687">
        <v>268996</v>
      </c>
      <c r="BO687" t="s">
        <v>4761</v>
      </c>
      <c r="BP687" t="s">
        <v>5592</v>
      </c>
      <c r="BT687" t="s">
        <v>5931</v>
      </c>
    </row>
    <row r="688" spans="17:72" x14ac:dyDescent="0.25">
      <c r="Q688" t="s">
        <v>81</v>
      </c>
      <c r="V688" t="s">
        <v>5240</v>
      </c>
      <c r="W688" s="104">
        <v>46114.542361111111</v>
      </c>
      <c r="X688">
        <v>412329</v>
      </c>
      <c r="Y688" t="s">
        <v>4728</v>
      </c>
      <c r="Z688" t="s">
        <v>54</v>
      </c>
      <c r="AD688" t="s">
        <v>4734</v>
      </c>
      <c r="AF688" t="s">
        <v>1385</v>
      </c>
      <c r="AG688" t="s">
        <v>1276</v>
      </c>
      <c r="AJ688" t="s">
        <v>4776</v>
      </c>
      <c r="AK688" s="104">
        <v>46113.72152777778</v>
      </c>
      <c r="AL688">
        <v>361375</v>
      </c>
      <c r="AM688" t="s">
        <v>4761</v>
      </c>
      <c r="AN688" t="s">
        <v>5989</v>
      </c>
      <c r="AO688" t="s">
        <v>13</v>
      </c>
      <c r="AR688" t="s">
        <v>5966</v>
      </c>
      <c r="AT688" t="s">
        <v>1124</v>
      </c>
      <c r="AX688" t="s">
        <v>4765</v>
      </c>
      <c r="AY688" s="104">
        <v>46113.543055555558</v>
      </c>
      <c r="AZ688">
        <v>57248</v>
      </c>
      <c r="BA688" t="s">
        <v>4728</v>
      </c>
      <c r="BB688" t="s">
        <v>5989</v>
      </c>
      <c r="BF688" t="s">
        <v>5918</v>
      </c>
      <c r="BH688" t="s">
        <v>247</v>
      </c>
      <c r="BL688" t="s">
        <v>5121</v>
      </c>
      <c r="BM688" s="104">
        <v>46114.647222222222</v>
      </c>
      <c r="BN688">
        <v>320556</v>
      </c>
      <c r="BO688" t="s">
        <v>4761</v>
      </c>
      <c r="BP688" t="s">
        <v>5592</v>
      </c>
      <c r="BT688" t="s">
        <v>5966</v>
      </c>
    </row>
    <row r="689" spans="17:72" x14ac:dyDescent="0.25">
      <c r="Q689" t="s">
        <v>84</v>
      </c>
      <c r="V689" t="s">
        <v>5001</v>
      </c>
      <c r="W689" s="104">
        <v>46114.544444444444</v>
      </c>
      <c r="X689">
        <v>116891</v>
      </c>
      <c r="Y689" t="s">
        <v>4728</v>
      </c>
      <c r="Z689" t="s">
        <v>54</v>
      </c>
      <c r="AD689" t="s">
        <v>4736</v>
      </c>
      <c r="AF689" t="s">
        <v>241</v>
      </c>
      <c r="AG689" t="s">
        <v>1985</v>
      </c>
      <c r="AJ689" t="s">
        <v>5320</v>
      </c>
      <c r="AK689" s="104">
        <v>46113.72152777778</v>
      </c>
      <c r="AL689">
        <v>772609</v>
      </c>
      <c r="AM689" t="s">
        <v>4728</v>
      </c>
      <c r="AN689" t="s">
        <v>13</v>
      </c>
      <c r="AO689" t="s">
        <v>4812</v>
      </c>
      <c r="AR689" t="s">
        <v>6141</v>
      </c>
      <c r="AT689" t="s">
        <v>1894</v>
      </c>
      <c r="AX689" t="s">
        <v>7202</v>
      </c>
      <c r="AY689" s="104">
        <v>46113.543055555558</v>
      </c>
      <c r="AZ689">
        <v>44511</v>
      </c>
      <c r="BA689" t="s">
        <v>4728</v>
      </c>
      <c r="BB689" t="s">
        <v>5989</v>
      </c>
      <c r="BF689" t="s">
        <v>5925</v>
      </c>
      <c r="BH689" t="s">
        <v>2431</v>
      </c>
      <c r="BL689" t="s">
        <v>4783</v>
      </c>
      <c r="BM689" s="104">
        <v>46114.647916666669</v>
      </c>
      <c r="BN689">
        <v>291048</v>
      </c>
      <c r="BO689" t="s">
        <v>4728</v>
      </c>
      <c r="BP689" t="s">
        <v>5592</v>
      </c>
      <c r="BT689" t="s">
        <v>5966</v>
      </c>
    </row>
    <row r="690" spans="17:72" x14ac:dyDescent="0.25">
      <c r="Q690" t="s">
        <v>1667</v>
      </c>
      <c r="R690" t="s">
        <v>77</v>
      </c>
      <c r="V690" t="s">
        <v>4753</v>
      </c>
      <c r="W690" s="104">
        <v>46114.545138888891</v>
      </c>
      <c r="X690">
        <v>1817058</v>
      </c>
      <c r="Y690" t="s">
        <v>4728</v>
      </c>
      <c r="Z690" t="s">
        <v>42</v>
      </c>
      <c r="AA690" t="s">
        <v>54</v>
      </c>
      <c r="AD690" t="s">
        <v>5241</v>
      </c>
      <c r="AF690" t="s">
        <v>1898</v>
      </c>
      <c r="AG690" t="s">
        <v>2403</v>
      </c>
      <c r="AJ690" t="s">
        <v>5108</v>
      </c>
      <c r="AK690" s="104">
        <v>46113.72152777778</v>
      </c>
      <c r="AL690">
        <v>568883</v>
      </c>
      <c r="AM690" t="s">
        <v>4728</v>
      </c>
      <c r="AN690" t="s">
        <v>42</v>
      </c>
      <c r="AO690" t="s">
        <v>13</v>
      </c>
      <c r="AR690" t="s">
        <v>5933</v>
      </c>
      <c r="AT690" t="s">
        <v>2624</v>
      </c>
      <c r="AX690" t="s">
        <v>4890</v>
      </c>
      <c r="AY690" s="104">
        <v>46113.543055555558</v>
      </c>
      <c r="AZ690">
        <v>968938</v>
      </c>
      <c r="BA690" t="s">
        <v>4761</v>
      </c>
      <c r="BB690" t="s">
        <v>5989</v>
      </c>
      <c r="BF690" t="s">
        <v>5934</v>
      </c>
      <c r="BH690" t="s">
        <v>250</v>
      </c>
      <c r="BI690" t="s">
        <v>683</v>
      </c>
      <c r="BL690" t="s">
        <v>8160</v>
      </c>
      <c r="BM690" s="104">
        <v>46114.649305555555</v>
      </c>
      <c r="BN690">
        <v>1388957</v>
      </c>
      <c r="BO690" t="s">
        <v>4761</v>
      </c>
      <c r="BP690" t="s">
        <v>5592</v>
      </c>
      <c r="BQ690" t="s">
        <v>4731</v>
      </c>
      <c r="BT690" t="s">
        <v>6074</v>
      </c>
    </row>
    <row r="691" spans="17:72" x14ac:dyDescent="0.25">
      <c r="Q691" t="s">
        <v>84</v>
      </c>
      <c r="R691" t="s">
        <v>1706</v>
      </c>
      <c r="V691" t="s">
        <v>4858</v>
      </c>
      <c r="W691" s="104">
        <v>46114.54583333333</v>
      </c>
      <c r="X691">
        <v>301497</v>
      </c>
      <c r="Y691" t="s">
        <v>4728</v>
      </c>
      <c r="Z691" t="s">
        <v>54</v>
      </c>
      <c r="AA691" t="s">
        <v>13</v>
      </c>
      <c r="AD691" t="s">
        <v>5242</v>
      </c>
      <c r="AF691" t="s">
        <v>1391</v>
      </c>
      <c r="AJ691" t="s">
        <v>5061</v>
      </c>
      <c r="AK691" s="104">
        <v>46113.722222222219</v>
      </c>
      <c r="AL691">
        <v>241959</v>
      </c>
      <c r="AM691" t="s">
        <v>4728</v>
      </c>
      <c r="AN691" t="s">
        <v>13</v>
      </c>
      <c r="AR691" t="s">
        <v>5924</v>
      </c>
      <c r="AT691" t="s">
        <v>2403</v>
      </c>
      <c r="AX691" t="s">
        <v>7184</v>
      </c>
      <c r="AY691" s="104">
        <v>46113.543055555558</v>
      </c>
      <c r="AZ691">
        <v>299899</v>
      </c>
      <c r="BA691" t="s">
        <v>4728</v>
      </c>
      <c r="BB691" t="s">
        <v>5989</v>
      </c>
      <c r="BF691" t="s">
        <v>5942</v>
      </c>
      <c r="BH691" t="s">
        <v>253</v>
      </c>
      <c r="BL691" t="s">
        <v>5333</v>
      </c>
      <c r="BM691" s="104">
        <v>46114.649305555555</v>
      </c>
      <c r="BN691">
        <v>115132</v>
      </c>
      <c r="BO691" t="s">
        <v>4728</v>
      </c>
      <c r="BP691" t="s">
        <v>5592</v>
      </c>
      <c r="BT691" t="s">
        <v>5956</v>
      </c>
    </row>
    <row r="692" spans="17:72" x14ac:dyDescent="0.25">
      <c r="Q692" t="s">
        <v>241</v>
      </c>
      <c r="V692" t="s">
        <v>5072</v>
      </c>
      <c r="W692" s="104">
        <v>46114.54583333333</v>
      </c>
      <c r="X692">
        <v>58546</v>
      </c>
      <c r="Y692" t="s">
        <v>4728</v>
      </c>
      <c r="Z692" t="s">
        <v>54</v>
      </c>
      <c r="AD692" t="s">
        <v>4756</v>
      </c>
      <c r="AF692" t="s">
        <v>250</v>
      </c>
      <c r="AJ692" t="s">
        <v>6211</v>
      </c>
      <c r="AK692" s="104">
        <v>46113.722222222219</v>
      </c>
      <c r="AL692">
        <v>1671157</v>
      </c>
      <c r="AM692" t="s">
        <v>4761</v>
      </c>
      <c r="AN692" t="s">
        <v>13</v>
      </c>
      <c r="AR692" t="s">
        <v>5966</v>
      </c>
      <c r="AT692" t="s">
        <v>2559</v>
      </c>
      <c r="AX692" t="s">
        <v>4757</v>
      </c>
      <c r="AY692" s="104">
        <v>46113.543055555558</v>
      </c>
      <c r="AZ692">
        <v>220295</v>
      </c>
      <c r="BA692" t="s">
        <v>4761</v>
      </c>
      <c r="BB692" t="s">
        <v>5989</v>
      </c>
      <c r="BF692" t="s">
        <v>5966</v>
      </c>
      <c r="BH692" t="s">
        <v>235</v>
      </c>
      <c r="BL692" t="s">
        <v>8161</v>
      </c>
      <c r="BM692" s="104">
        <v>46114.650694444441</v>
      </c>
      <c r="BN692">
        <v>402219</v>
      </c>
      <c r="BO692" t="s">
        <v>4728</v>
      </c>
      <c r="BP692" t="s">
        <v>5592</v>
      </c>
      <c r="BT692" t="s">
        <v>5931</v>
      </c>
    </row>
    <row r="693" spans="17:72" x14ac:dyDescent="0.25">
      <c r="Q693" t="s">
        <v>241</v>
      </c>
      <c r="V693" t="s">
        <v>4839</v>
      </c>
      <c r="W693" s="104">
        <v>46114.54583333333</v>
      </c>
      <c r="X693">
        <v>75581</v>
      </c>
      <c r="Y693" t="s">
        <v>4728</v>
      </c>
      <c r="Z693" t="s">
        <v>54</v>
      </c>
      <c r="AD693" t="s">
        <v>4756</v>
      </c>
      <c r="AF693" t="s">
        <v>2510</v>
      </c>
      <c r="AJ693" t="s">
        <v>5421</v>
      </c>
      <c r="AK693" s="104">
        <v>46113.724305555559</v>
      </c>
      <c r="AL693">
        <v>763273</v>
      </c>
      <c r="AM693" t="s">
        <v>4761</v>
      </c>
      <c r="AN693" t="s">
        <v>13</v>
      </c>
      <c r="AR693" t="s">
        <v>5966</v>
      </c>
      <c r="AT693" t="s">
        <v>516</v>
      </c>
      <c r="AX693" t="s">
        <v>7203</v>
      </c>
      <c r="AY693" s="104">
        <v>46113.543749999997</v>
      </c>
      <c r="AZ693">
        <v>1027579</v>
      </c>
      <c r="BA693" t="s">
        <v>4728</v>
      </c>
      <c r="BB693" t="s">
        <v>5989</v>
      </c>
      <c r="BF693" t="s">
        <v>5918</v>
      </c>
      <c r="BH693" t="s">
        <v>2561</v>
      </c>
      <c r="BL693" t="s">
        <v>4776</v>
      </c>
      <c r="BM693" s="104">
        <v>46114.651388888888</v>
      </c>
      <c r="BN693">
        <v>338037</v>
      </c>
      <c r="BO693" t="s">
        <v>4728</v>
      </c>
      <c r="BP693" t="s">
        <v>5592</v>
      </c>
      <c r="BT693" t="s">
        <v>5920</v>
      </c>
    </row>
    <row r="694" spans="17:72" x14ac:dyDescent="0.25">
      <c r="Q694" t="s">
        <v>81</v>
      </c>
      <c r="V694" t="s">
        <v>5072</v>
      </c>
      <c r="W694" s="104">
        <v>46114.548611111109</v>
      </c>
      <c r="X694">
        <v>688606</v>
      </c>
      <c r="Y694" t="s">
        <v>4728</v>
      </c>
      <c r="Z694" t="s">
        <v>54</v>
      </c>
      <c r="AA694" t="s">
        <v>4731</v>
      </c>
      <c r="AD694" t="s">
        <v>4736</v>
      </c>
      <c r="AF694" t="s">
        <v>214</v>
      </c>
      <c r="AJ694" t="s">
        <v>6000</v>
      </c>
      <c r="AK694" s="104">
        <v>46113.724305555559</v>
      </c>
      <c r="AL694">
        <v>438370</v>
      </c>
      <c r="AM694" t="s">
        <v>4728</v>
      </c>
      <c r="AN694" t="s">
        <v>13</v>
      </c>
      <c r="AR694" t="s">
        <v>6117</v>
      </c>
      <c r="AT694" t="s">
        <v>1894</v>
      </c>
      <c r="AX694" t="s">
        <v>7042</v>
      </c>
      <c r="AY694" s="104">
        <v>46113.544444444444</v>
      </c>
      <c r="AZ694">
        <v>137230</v>
      </c>
      <c r="BA694" t="s">
        <v>4728</v>
      </c>
      <c r="BB694" t="s">
        <v>5989</v>
      </c>
      <c r="BF694" t="s">
        <v>5925</v>
      </c>
      <c r="BH694" t="s">
        <v>1391</v>
      </c>
      <c r="BL694" t="s">
        <v>5121</v>
      </c>
      <c r="BM694" s="104">
        <v>46114.651388888888</v>
      </c>
      <c r="BN694">
        <v>240403</v>
      </c>
      <c r="BO694" t="s">
        <v>4728</v>
      </c>
      <c r="BP694" t="s">
        <v>5592</v>
      </c>
      <c r="BT694" t="s">
        <v>4781</v>
      </c>
    </row>
    <row r="695" spans="17:72" x14ac:dyDescent="0.25">
      <c r="Q695" t="s">
        <v>73</v>
      </c>
      <c r="R695" t="s">
        <v>264</v>
      </c>
      <c r="V695" t="s">
        <v>5243</v>
      </c>
      <c r="W695" s="104">
        <v>46114.549305555556</v>
      </c>
      <c r="X695">
        <v>1695413</v>
      </c>
      <c r="Y695" t="s">
        <v>4728</v>
      </c>
      <c r="Z695" t="s">
        <v>54</v>
      </c>
      <c r="AA695" t="s">
        <v>4731</v>
      </c>
      <c r="AD695" t="s">
        <v>5144</v>
      </c>
      <c r="AF695" t="s">
        <v>72</v>
      </c>
      <c r="AG695" t="s">
        <v>80</v>
      </c>
      <c r="AJ695" t="s">
        <v>4807</v>
      </c>
      <c r="AK695" s="104">
        <v>46113.724999999999</v>
      </c>
      <c r="AL695">
        <v>482817</v>
      </c>
      <c r="AM695" t="s">
        <v>4728</v>
      </c>
      <c r="AN695" t="s">
        <v>54</v>
      </c>
      <c r="AO695" t="s">
        <v>13</v>
      </c>
      <c r="AR695" t="s">
        <v>5097</v>
      </c>
      <c r="AT695" t="s">
        <v>1048</v>
      </c>
      <c r="AX695" t="s">
        <v>5465</v>
      </c>
      <c r="AY695" s="104">
        <v>46113.544444444444</v>
      </c>
      <c r="AZ695">
        <v>265797</v>
      </c>
      <c r="BA695" t="s">
        <v>4728</v>
      </c>
      <c r="BB695" t="s">
        <v>5989</v>
      </c>
      <c r="BF695" t="s">
        <v>5918</v>
      </c>
      <c r="BH695" t="s">
        <v>2600</v>
      </c>
      <c r="BI695" t="s">
        <v>214</v>
      </c>
      <c r="BL695" t="s">
        <v>5129</v>
      </c>
      <c r="BM695" s="104">
        <v>46114.652083333334</v>
      </c>
      <c r="BN695">
        <v>241395</v>
      </c>
      <c r="BO695" t="s">
        <v>4728</v>
      </c>
      <c r="BP695" t="s">
        <v>5592</v>
      </c>
      <c r="BT695" t="s">
        <v>5931</v>
      </c>
    </row>
    <row r="696" spans="17:72" x14ac:dyDescent="0.25">
      <c r="Q696" t="s">
        <v>71</v>
      </c>
      <c r="V696" t="s">
        <v>5244</v>
      </c>
      <c r="W696" s="104">
        <v>46114.55</v>
      </c>
      <c r="X696">
        <v>214692</v>
      </c>
      <c r="Y696" t="s">
        <v>4728</v>
      </c>
      <c r="Z696" t="s">
        <v>54</v>
      </c>
      <c r="AD696" t="s">
        <v>4739</v>
      </c>
      <c r="AF696" t="s">
        <v>1391</v>
      </c>
      <c r="AJ696" t="s">
        <v>5166</v>
      </c>
      <c r="AK696" s="104">
        <v>46113.724999999999</v>
      </c>
      <c r="AL696">
        <v>813411</v>
      </c>
      <c r="AM696" t="s">
        <v>4728</v>
      </c>
      <c r="AN696" t="s">
        <v>13</v>
      </c>
      <c r="AR696" t="s">
        <v>6004</v>
      </c>
      <c r="AT696" t="s">
        <v>1124</v>
      </c>
      <c r="AX696" t="s">
        <v>4805</v>
      </c>
      <c r="AY696" s="104">
        <v>46113.545138888891</v>
      </c>
      <c r="AZ696">
        <v>592352</v>
      </c>
      <c r="BA696" t="s">
        <v>4761</v>
      </c>
      <c r="BB696" t="s">
        <v>5989</v>
      </c>
      <c r="BF696" t="s">
        <v>5918</v>
      </c>
      <c r="BH696" t="s">
        <v>2624</v>
      </c>
      <c r="BL696" t="s">
        <v>4894</v>
      </c>
      <c r="BM696" s="104">
        <v>46114.65347222222</v>
      </c>
      <c r="BN696">
        <v>264643</v>
      </c>
      <c r="BO696" t="s">
        <v>4728</v>
      </c>
      <c r="BP696" t="s">
        <v>5592</v>
      </c>
      <c r="BT696" t="s">
        <v>5934</v>
      </c>
    </row>
    <row r="697" spans="17:72" x14ac:dyDescent="0.25">
      <c r="Q697" t="s">
        <v>81</v>
      </c>
      <c r="V697" t="s">
        <v>4733</v>
      </c>
      <c r="W697" s="104">
        <v>46114.55</v>
      </c>
      <c r="X697">
        <v>254980</v>
      </c>
      <c r="Y697" t="s">
        <v>4728</v>
      </c>
      <c r="Z697" t="s">
        <v>54</v>
      </c>
      <c r="AD697" t="s">
        <v>4772</v>
      </c>
      <c r="AF697" t="s">
        <v>253</v>
      </c>
      <c r="AJ697" t="s">
        <v>5103</v>
      </c>
      <c r="AK697" s="104">
        <v>46113.726388888892</v>
      </c>
      <c r="AL697">
        <v>43699</v>
      </c>
      <c r="AM697" t="s">
        <v>4728</v>
      </c>
      <c r="AN697" t="s">
        <v>13</v>
      </c>
      <c r="AR697" t="s">
        <v>4781</v>
      </c>
      <c r="AT697" t="s">
        <v>1292</v>
      </c>
      <c r="AX697" t="s">
        <v>4940</v>
      </c>
      <c r="AY697" s="104">
        <v>46113.545138888891</v>
      </c>
      <c r="AZ697">
        <v>313842</v>
      </c>
      <c r="BA697" t="s">
        <v>4728</v>
      </c>
      <c r="BB697" t="s">
        <v>5989</v>
      </c>
      <c r="BF697" t="s">
        <v>5948</v>
      </c>
      <c r="BH697" t="s">
        <v>2600</v>
      </c>
      <c r="BI697" t="s">
        <v>2197</v>
      </c>
      <c r="BL697" t="s">
        <v>6237</v>
      </c>
      <c r="BM697" s="104">
        <v>46114.654166666667</v>
      </c>
      <c r="BN697">
        <v>677838</v>
      </c>
      <c r="BO697" t="s">
        <v>4728</v>
      </c>
      <c r="BP697" t="s">
        <v>5592</v>
      </c>
      <c r="BQ697" t="s">
        <v>4731</v>
      </c>
      <c r="BT697" t="s">
        <v>6240</v>
      </c>
    </row>
    <row r="698" spans="17:72" x14ac:dyDescent="0.25">
      <c r="Q698" t="s">
        <v>2345</v>
      </c>
      <c r="V698" t="s">
        <v>5245</v>
      </c>
      <c r="W698" s="104">
        <v>46114.55</v>
      </c>
      <c r="X698">
        <v>160889</v>
      </c>
      <c r="Y698" t="s">
        <v>4728</v>
      </c>
      <c r="Z698" t="s">
        <v>54</v>
      </c>
      <c r="AD698" t="s">
        <v>4772</v>
      </c>
      <c r="AF698" t="s">
        <v>250</v>
      </c>
      <c r="AJ698" t="s">
        <v>5486</v>
      </c>
      <c r="AK698" s="104">
        <v>46113.726388888892</v>
      </c>
      <c r="AL698">
        <v>436789</v>
      </c>
      <c r="AM698" t="s">
        <v>4728</v>
      </c>
      <c r="AN698" t="s">
        <v>13</v>
      </c>
      <c r="AR698" t="s">
        <v>5931</v>
      </c>
      <c r="AT698" t="s">
        <v>2407</v>
      </c>
      <c r="AX698" t="s">
        <v>7042</v>
      </c>
      <c r="AY698" s="104">
        <v>46113.54583333333</v>
      </c>
      <c r="AZ698">
        <v>470380</v>
      </c>
      <c r="BA698" t="s">
        <v>4728</v>
      </c>
      <c r="BB698" t="s">
        <v>5989</v>
      </c>
      <c r="BF698" t="s">
        <v>5931</v>
      </c>
      <c r="BH698" t="s">
        <v>241</v>
      </c>
      <c r="BL698" t="s">
        <v>6825</v>
      </c>
      <c r="BM698" s="104">
        <v>46114.654861111114</v>
      </c>
      <c r="BN698">
        <v>614760</v>
      </c>
      <c r="BO698" t="s">
        <v>4728</v>
      </c>
      <c r="BP698" t="s">
        <v>5592</v>
      </c>
      <c r="BT698" t="s">
        <v>5924</v>
      </c>
    </row>
    <row r="699" spans="17:72" x14ac:dyDescent="0.25">
      <c r="Q699" t="s">
        <v>1953</v>
      </c>
      <c r="R699" t="s">
        <v>2345</v>
      </c>
      <c r="V699" t="s">
        <v>4839</v>
      </c>
      <c r="W699" s="104">
        <v>46114.550694444442</v>
      </c>
      <c r="X699">
        <v>791513</v>
      </c>
      <c r="Y699" t="s">
        <v>4728</v>
      </c>
      <c r="Z699" t="s">
        <v>42</v>
      </c>
      <c r="AA699" t="s">
        <v>54</v>
      </c>
      <c r="AD699" t="s">
        <v>4785</v>
      </c>
      <c r="AF699" t="s">
        <v>1924</v>
      </c>
      <c r="AG699" t="s">
        <v>2187</v>
      </c>
      <c r="AH699" t="s">
        <v>2429</v>
      </c>
      <c r="AJ699" t="s">
        <v>6236</v>
      </c>
      <c r="AK699" s="104">
        <v>46113.727083333331</v>
      </c>
      <c r="AL699">
        <v>601849</v>
      </c>
      <c r="AM699" t="s">
        <v>4728</v>
      </c>
      <c r="AN699" t="s">
        <v>42</v>
      </c>
      <c r="AO699" t="s">
        <v>13</v>
      </c>
      <c r="AR699" t="s">
        <v>5933</v>
      </c>
      <c r="AT699" t="s">
        <v>1894</v>
      </c>
      <c r="AX699" t="s">
        <v>5206</v>
      </c>
      <c r="AY699" s="104">
        <v>46113.54583333333</v>
      </c>
      <c r="AZ699">
        <v>199616</v>
      </c>
      <c r="BA699" t="s">
        <v>4728</v>
      </c>
      <c r="BB699" t="s">
        <v>5989</v>
      </c>
      <c r="BF699" t="s">
        <v>5918</v>
      </c>
      <c r="BH699" t="s">
        <v>1584</v>
      </c>
      <c r="BL699" t="s">
        <v>4949</v>
      </c>
      <c r="BM699" s="104">
        <v>46114.65625</v>
      </c>
      <c r="BN699">
        <v>400311</v>
      </c>
      <c r="BO699" t="s">
        <v>4728</v>
      </c>
      <c r="BP699" t="s">
        <v>5592</v>
      </c>
      <c r="BT699" t="s">
        <v>5920</v>
      </c>
    </row>
    <row r="700" spans="17:72" x14ac:dyDescent="0.25">
      <c r="Q700" t="s">
        <v>80</v>
      </c>
      <c r="V700" t="s">
        <v>5246</v>
      </c>
      <c r="W700" s="104">
        <v>46114.552083333336</v>
      </c>
      <c r="X700">
        <v>469451</v>
      </c>
      <c r="Y700" t="s">
        <v>4728</v>
      </c>
      <c r="Z700" t="s">
        <v>54</v>
      </c>
      <c r="AD700" t="s">
        <v>4736</v>
      </c>
      <c r="AF700" t="s">
        <v>253</v>
      </c>
      <c r="AJ700" t="s">
        <v>6038</v>
      </c>
      <c r="AK700" s="104">
        <v>46113.727777777778</v>
      </c>
      <c r="AL700">
        <v>36818</v>
      </c>
      <c r="AM700" t="s">
        <v>4728</v>
      </c>
      <c r="AN700" t="s">
        <v>13</v>
      </c>
      <c r="AR700" t="s">
        <v>4781</v>
      </c>
      <c r="AT700" t="s">
        <v>1945</v>
      </c>
      <c r="AX700" t="s">
        <v>7204</v>
      </c>
      <c r="AY700" s="104">
        <v>46113.54583333333</v>
      </c>
      <c r="AZ700">
        <v>1011110</v>
      </c>
      <c r="BA700" t="s">
        <v>4728</v>
      </c>
      <c r="BB700" t="s">
        <v>5989</v>
      </c>
      <c r="BF700" t="s">
        <v>5942</v>
      </c>
      <c r="BH700" t="s">
        <v>1284</v>
      </c>
      <c r="BL700" t="s">
        <v>7280</v>
      </c>
      <c r="BM700" s="104">
        <v>46114.65625</v>
      </c>
      <c r="BN700">
        <v>626599</v>
      </c>
      <c r="BO700" t="s">
        <v>4728</v>
      </c>
      <c r="BP700" t="s">
        <v>5592</v>
      </c>
      <c r="BT700" t="s">
        <v>5950</v>
      </c>
    </row>
    <row r="701" spans="17:72" x14ac:dyDescent="0.25">
      <c r="Q701" t="s">
        <v>253</v>
      </c>
      <c r="V701" t="s">
        <v>4782</v>
      </c>
      <c r="W701" s="104">
        <v>46114.554166666669</v>
      </c>
      <c r="X701">
        <v>122820</v>
      </c>
      <c r="Y701" t="s">
        <v>4728</v>
      </c>
      <c r="Z701" t="s">
        <v>54</v>
      </c>
      <c r="AD701" t="s">
        <v>4739</v>
      </c>
      <c r="AF701" t="s">
        <v>2510</v>
      </c>
      <c r="AJ701" t="s">
        <v>6237</v>
      </c>
      <c r="AK701" s="104">
        <v>46113.727777777778</v>
      </c>
      <c r="AL701">
        <v>212654</v>
      </c>
      <c r="AM701" t="s">
        <v>4728</v>
      </c>
      <c r="AN701" t="s">
        <v>13</v>
      </c>
      <c r="AR701" t="s">
        <v>6069</v>
      </c>
      <c r="AT701" t="s">
        <v>217</v>
      </c>
      <c r="AX701" t="s">
        <v>6404</v>
      </c>
      <c r="AY701" s="104">
        <v>46113.54583333333</v>
      </c>
      <c r="AZ701">
        <v>151224</v>
      </c>
      <c r="BA701" t="s">
        <v>4728</v>
      </c>
      <c r="BB701" t="s">
        <v>5989</v>
      </c>
      <c r="BF701" t="s">
        <v>5924</v>
      </c>
      <c r="BH701" t="s">
        <v>496</v>
      </c>
      <c r="BL701" t="s">
        <v>5129</v>
      </c>
      <c r="BM701" s="104">
        <v>46114.65902777778</v>
      </c>
      <c r="BN701">
        <v>382004</v>
      </c>
      <c r="BO701" t="s">
        <v>4728</v>
      </c>
      <c r="BP701" t="s">
        <v>5592</v>
      </c>
      <c r="BT701" t="s">
        <v>5931</v>
      </c>
    </row>
    <row r="702" spans="17:72" x14ac:dyDescent="0.25">
      <c r="Q702" t="s">
        <v>442</v>
      </c>
      <c r="R702" t="s">
        <v>71</v>
      </c>
      <c r="S702" t="s">
        <v>264</v>
      </c>
      <c r="V702" t="s">
        <v>5096</v>
      </c>
      <c r="W702" s="104">
        <v>46114.554166666669</v>
      </c>
      <c r="X702">
        <v>1764328</v>
      </c>
      <c r="Y702" t="s">
        <v>4728</v>
      </c>
      <c r="Z702" t="s">
        <v>42</v>
      </c>
      <c r="AA702" t="s">
        <v>54</v>
      </c>
      <c r="AB702" t="s">
        <v>4731</v>
      </c>
      <c r="AD702" t="s">
        <v>5247</v>
      </c>
      <c r="AF702" t="s">
        <v>1891</v>
      </c>
      <c r="AJ702" t="s">
        <v>5998</v>
      </c>
      <c r="AK702" s="104">
        <v>46113.727777777778</v>
      </c>
      <c r="AL702">
        <v>1133336</v>
      </c>
      <c r="AM702" t="s">
        <v>4728</v>
      </c>
      <c r="AN702" t="s">
        <v>13</v>
      </c>
      <c r="AR702" t="s">
        <v>5942</v>
      </c>
      <c r="AT702" t="s">
        <v>2383</v>
      </c>
      <c r="AX702" t="s">
        <v>4757</v>
      </c>
      <c r="AY702" s="104">
        <v>46113.54583333333</v>
      </c>
      <c r="AZ702">
        <v>535585</v>
      </c>
      <c r="BA702" t="s">
        <v>4728</v>
      </c>
      <c r="BB702" t="s">
        <v>5989</v>
      </c>
      <c r="BF702" t="s">
        <v>5931</v>
      </c>
      <c r="BH702" t="s">
        <v>1391</v>
      </c>
      <c r="BL702" t="s">
        <v>7011</v>
      </c>
      <c r="BM702" s="104">
        <v>46114.65902777778</v>
      </c>
      <c r="BN702">
        <v>243980</v>
      </c>
      <c r="BO702" t="s">
        <v>4728</v>
      </c>
      <c r="BP702" t="s">
        <v>5592</v>
      </c>
      <c r="BT702" t="s">
        <v>5934</v>
      </c>
    </row>
    <row r="703" spans="17:72" x14ac:dyDescent="0.25">
      <c r="Q703" t="s">
        <v>644</v>
      </c>
      <c r="R703" t="s">
        <v>5232</v>
      </c>
      <c r="S703" t="s">
        <v>81</v>
      </c>
      <c r="V703" t="s">
        <v>4836</v>
      </c>
      <c r="W703" s="104">
        <v>46114.554166666669</v>
      </c>
      <c r="X703">
        <v>2948906</v>
      </c>
      <c r="Y703" t="s">
        <v>4728</v>
      </c>
      <c r="Z703" t="s">
        <v>42</v>
      </c>
      <c r="AA703" t="s">
        <v>54</v>
      </c>
      <c r="AD703" t="s">
        <v>4729</v>
      </c>
      <c r="AF703" t="s">
        <v>852</v>
      </c>
      <c r="AJ703" t="s">
        <v>4877</v>
      </c>
      <c r="AK703" s="104">
        <v>46113.728472222225</v>
      </c>
      <c r="AL703">
        <v>425523</v>
      </c>
      <c r="AM703" t="s">
        <v>4728</v>
      </c>
      <c r="AN703" t="s">
        <v>13</v>
      </c>
      <c r="AR703" t="s">
        <v>5920</v>
      </c>
      <c r="AT703" t="s">
        <v>2559</v>
      </c>
      <c r="AX703" t="s">
        <v>4940</v>
      </c>
      <c r="AY703" s="104">
        <v>46113.54583333333</v>
      </c>
      <c r="AZ703">
        <v>214780</v>
      </c>
      <c r="BA703" t="s">
        <v>4728</v>
      </c>
      <c r="BB703" t="s">
        <v>5989</v>
      </c>
      <c r="BF703" t="s">
        <v>5918</v>
      </c>
      <c r="BH703" t="s">
        <v>2431</v>
      </c>
      <c r="BL703" t="s">
        <v>7476</v>
      </c>
      <c r="BM703" s="104">
        <v>46114.659722222219</v>
      </c>
      <c r="BN703">
        <v>485270</v>
      </c>
      <c r="BO703" t="s">
        <v>4728</v>
      </c>
      <c r="BP703" t="s">
        <v>5592</v>
      </c>
      <c r="BT703" t="s">
        <v>5966</v>
      </c>
    </row>
    <row r="704" spans="17:72" x14ac:dyDescent="0.25">
      <c r="Q704" t="s">
        <v>84</v>
      </c>
      <c r="V704" t="s">
        <v>5131</v>
      </c>
      <c r="W704" s="104">
        <v>46114.556944444441</v>
      </c>
      <c r="X704">
        <v>86061</v>
      </c>
      <c r="Y704" t="s">
        <v>4728</v>
      </c>
      <c r="Z704" t="s">
        <v>54</v>
      </c>
      <c r="AD704" t="s">
        <v>4736</v>
      </c>
      <c r="AF704" t="s">
        <v>253</v>
      </c>
      <c r="AJ704" t="s">
        <v>6038</v>
      </c>
      <c r="AK704" s="104">
        <v>46113.729166666664</v>
      </c>
      <c r="AL704">
        <v>36756</v>
      </c>
      <c r="AM704" t="s">
        <v>4728</v>
      </c>
      <c r="AN704" t="s">
        <v>13</v>
      </c>
      <c r="AR704" t="s">
        <v>4781</v>
      </c>
      <c r="AT704" t="s">
        <v>80</v>
      </c>
      <c r="AU704" t="s">
        <v>683</v>
      </c>
      <c r="AX704" t="s">
        <v>5256</v>
      </c>
      <c r="AY704" s="104">
        <v>46113.546527777777</v>
      </c>
      <c r="AZ704">
        <v>1243428</v>
      </c>
      <c r="BA704" t="s">
        <v>4761</v>
      </c>
      <c r="BB704" t="s">
        <v>5989</v>
      </c>
      <c r="BC704" t="s">
        <v>4731</v>
      </c>
      <c r="BF704" t="s">
        <v>7205</v>
      </c>
      <c r="BH704" t="s">
        <v>1507</v>
      </c>
      <c r="BL704" t="s">
        <v>5023</v>
      </c>
      <c r="BM704" s="104">
        <v>46114.660416666666</v>
      </c>
      <c r="BN704">
        <v>190605</v>
      </c>
      <c r="BO704" t="s">
        <v>4761</v>
      </c>
      <c r="BP704" t="s">
        <v>5592</v>
      </c>
      <c r="BT704" t="s">
        <v>5966</v>
      </c>
    </row>
    <row r="705" spans="17:72" x14ac:dyDescent="0.25">
      <c r="Q705" t="s">
        <v>2080</v>
      </c>
      <c r="R705" t="s">
        <v>253</v>
      </c>
      <c r="V705" t="s">
        <v>4782</v>
      </c>
      <c r="W705" s="104">
        <v>46114.558333333334</v>
      </c>
      <c r="X705">
        <v>220503</v>
      </c>
      <c r="Y705" t="s">
        <v>4728</v>
      </c>
      <c r="Z705" t="s">
        <v>5248</v>
      </c>
      <c r="AA705" t="s">
        <v>54</v>
      </c>
      <c r="AD705" t="s">
        <v>4941</v>
      </c>
      <c r="AF705" t="s">
        <v>73</v>
      </c>
      <c r="AG705" t="s">
        <v>1124</v>
      </c>
      <c r="AJ705" t="s">
        <v>4877</v>
      </c>
      <c r="AK705" s="104">
        <v>46113.729166666664</v>
      </c>
      <c r="AL705">
        <v>1793381</v>
      </c>
      <c r="AM705" t="s">
        <v>4728</v>
      </c>
      <c r="AN705" t="s">
        <v>13</v>
      </c>
      <c r="AR705" t="s">
        <v>6238</v>
      </c>
      <c r="AT705" t="s">
        <v>2510</v>
      </c>
      <c r="AX705" t="s">
        <v>4836</v>
      </c>
      <c r="AY705" s="104">
        <v>46113.547222222223</v>
      </c>
      <c r="AZ705">
        <v>877005</v>
      </c>
      <c r="BA705" t="s">
        <v>4761</v>
      </c>
      <c r="BB705" t="s">
        <v>5989</v>
      </c>
      <c r="BF705" t="s">
        <v>5966</v>
      </c>
      <c r="BH705" t="s">
        <v>2624</v>
      </c>
      <c r="BL705" t="s">
        <v>5265</v>
      </c>
      <c r="BM705" s="104">
        <v>46114.660416666666</v>
      </c>
      <c r="BN705">
        <v>633372</v>
      </c>
      <c r="BO705" t="s">
        <v>4728</v>
      </c>
      <c r="BP705" t="s">
        <v>5592</v>
      </c>
      <c r="BT705" t="s">
        <v>5931</v>
      </c>
    </row>
    <row r="706" spans="17:72" x14ac:dyDescent="0.25">
      <c r="Q706" t="s">
        <v>81</v>
      </c>
      <c r="R706" t="s">
        <v>1891</v>
      </c>
      <c r="V706" t="s">
        <v>5163</v>
      </c>
      <c r="W706" s="104">
        <v>46114.558333333334</v>
      </c>
      <c r="X706">
        <v>2222374</v>
      </c>
      <c r="Y706" t="s">
        <v>4728</v>
      </c>
      <c r="Z706" t="s">
        <v>54</v>
      </c>
      <c r="AA706" t="s">
        <v>4731</v>
      </c>
      <c r="AD706" t="s">
        <v>4748</v>
      </c>
      <c r="AF706" t="s">
        <v>2510</v>
      </c>
      <c r="AJ706" t="s">
        <v>5767</v>
      </c>
      <c r="AK706" s="104">
        <v>46113.730555555558</v>
      </c>
      <c r="AL706">
        <v>594419</v>
      </c>
      <c r="AM706" t="s">
        <v>4761</v>
      </c>
      <c r="AN706" t="s">
        <v>13</v>
      </c>
      <c r="AR706" t="s">
        <v>5966</v>
      </c>
      <c r="AT706" t="s">
        <v>2403</v>
      </c>
      <c r="AX706" t="s">
        <v>5295</v>
      </c>
      <c r="AY706" s="104">
        <v>46113.547222222223</v>
      </c>
      <c r="AZ706">
        <v>521049</v>
      </c>
      <c r="BA706" t="s">
        <v>4728</v>
      </c>
      <c r="BB706" t="s">
        <v>5989</v>
      </c>
      <c r="BF706" t="s">
        <v>5942</v>
      </c>
      <c r="BH706" t="s">
        <v>214</v>
      </c>
      <c r="BL706" t="s">
        <v>4836</v>
      </c>
      <c r="BM706" s="104">
        <v>46114.663888888892</v>
      </c>
      <c r="BN706">
        <v>759002</v>
      </c>
      <c r="BO706" t="s">
        <v>4761</v>
      </c>
      <c r="BP706" t="s">
        <v>5592</v>
      </c>
      <c r="BT706" t="s">
        <v>5920</v>
      </c>
    </row>
    <row r="707" spans="17:72" x14ac:dyDescent="0.25">
      <c r="Q707" t="s">
        <v>73</v>
      </c>
      <c r="V707" t="s">
        <v>4922</v>
      </c>
      <c r="W707" s="104">
        <v>46114.559027777781</v>
      </c>
      <c r="X707">
        <v>606991</v>
      </c>
      <c r="Y707" t="s">
        <v>4728</v>
      </c>
      <c r="Z707" t="s">
        <v>54</v>
      </c>
      <c r="AD707" t="s">
        <v>4739</v>
      </c>
      <c r="AF707" t="s">
        <v>214</v>
      </c>
      <c r="AJ707" t="s">
        <v>5202</v>
      </c>
      <c r="AK707" s="104">
        <v>46113.730555555558</v>
      </c>
      <c r="AL707">
        <v>410186</v>
      </c>
      <c r="AM707" t="s">
        <v>4761</v>
      </c>
      <c r="AN707" t="s">
        <v>13</v>
      </c>
      <c r="AR707" t="s">
        <v>5920</v>
      </c>
      <c r="AT707" t="s">
        <v>76</v>
      </c>
      <c r="AX707" t="s">
        <v>4840</v>
      </c>
      <c r="AY707" s="104">
        <v>46113.547222222223</v>
      </c>
      <c r="AZ707">
        <v>646655</v>
      </c>
      <c r="BA707" t="s">
        <v>4728</v>
      </c>
      <c r="BB707" t="s">
        <v>5989</v>
      </c>
      <c r="BF707" t="s">
        <v>5948</v>
      </c>
      <c r="BH707" t="s">
        <v>1584</v>
      </c>
      <c r="BL707" t="s">
        <v>4833</v>
      </c>
      <c r="BM707" s="104">
        <v>46114.663888888892</v>
      </c>
      <c r="BN707">
        <v>1361502</v>
      </c>
      <c r="BO707" t="s">
        <v>4761</v>
      </c>
      <c r="BP707" t="s">
        <v>5592</v>
      </c>
      <c r="BT707" t="s">
        <v>5920</v>
      </c>
    </row>
    <row r="708" spans="17:72" x14ac:dyDescent="0.25">
      <c r="Q708" t="s">
        <v>80</v>
      </c>
      <c r="R708" t="s">
        <v>264</v>
      </c>
      <c r="S708" t="s">
        <v>211</v>
      </c>
      <c r="V708" t="s">
        <v>5249</v>
      </c>
      <c r="W708" s="104">
        <v>46114.55972222222</v>
      </c>
      <c r="X708">
        <v>2028661</v>
      </c>
      <c r="Y708" t="s">
        <v>4728</v>
      </c>
      <c r="Z708" t="s">
        <v>54</v>
      </c>
      <c r="AA708" t="s">
        <v>4731</v>
      </c>
      <c r="AD708" t="s">
        <v>5250</v>
      </c>
      <c r="AF708" t="s">
        <v>2337</v>
      </c>
      <c r="AG708" t="s">
        <v>2373</v>
      </c>
      <c r="AJ708" t="s">
        <v>6239</v>
      </c>
      <c r="AK708" s="104">
        <v>46113.731249999997</v>
      </c>
      <c r="AL708">
        <v>466576</v>
      </c>
      <c r="AM708" t="s">
        <v>4761</v>
      </c>
      <c r="AN708" t="s">
        <v>4787</v>
      </c>
      <c r="AO708" t="s">
        <v>13</v>
      </c>
      <c r="AR708" t="s">
        <v>5944</v>
      </c>
      <c r="AT708" t="s">
        <v>72</v>
      </c>
      <c r="AX708" t="s">
        <v>5655</v>
      </c>
      <c r="AY708" s="104">
        <v>46113.54791666667</v>
      </c>
      <c r="AZ708">
        <v>1369498</v>
      </c>
      <c r="BA708" t="s">
        <v>4728</v>
      </c>
      <c r="BB708" t="s">
        <v>5989</v>
      </c>
      <c r="BF708" t="s">
        <v>5925</v>
      </c>
      <c r="BH708" t="s">
        <v>1391</v>
      </c>
      <c r="BL708" t="s">
        <v>4890</v>
      </c>
      <c r="BM708" s="104">
        <v>46114.664583333331</v>
      </c>
      <c r="BN708">
        <v>294192</v>
      </c>
      <c r="BO708" t="s">
        <v>4728</v>
      </c>
      <c r="BP708" t="s">
        <v>5592</v>
      </c>
      <c r="BT708" t="s">
        <v>5920</v>
      </c>
    </row>
    <row r="709" spans="17:72" x14ac:dyDescent="0.25">
      <c r="Q709" t="s">
        <v>71</v>
      </c>
      <c r="V709" t="s">
        <v>4782</v>
      </c>
      <c r="W709" s="104">
        <v>46114.560416666667</v>
      </c>
      <c r="X709">
        <v>197545</v>
      </c>
      <c r="Y709" t="s">
        <v>4728</v>
      </c>
      <c r="Z709" t="s">
        <v>54</v>
      </c>
      <c r="AD709" t="s">
        <v>4734</v>
      </c>
      <c r="AF709" t="s">
        <v>1945</v>
      </c>
      <c r="AJ709" t="s">
        <v>5433</v>
      </c>
      <c r="AK709" s="104">
        <v>46113.731249999997</v>
      </c>
      <c r="AL709">
        <v>339172</v>
      </c>
      <c r="AM709" t="s">
        <v>4728</v>
      </c>
      <c r="AN709" t="s">
        <v>13</v>
      </c>
      <c r="AO709" t="s">
        <v>4812</v>
      </c>
      <c r="AR709" t="s">
        <v>5932</v>
      </c>
      <c r="AT709" t="s">
        <v>1559</v>
      </c>
      <c r="AX709" t="s">
        <v>5206</v>
      </c>
      <c r="AY709" s="104">
        <v>46113.54791666667</v>
      </c>
      <c r="AZ709">
        <v>841429</v>
      </c>
      <c r="BA709" t="s">
        <v>4728</v>
      </c>
      <c r="BB709" t="s">
        <v>5989</v>
      </c>
      <c r="BF709" t="s">
        <v>5931</v>
      </c>
      <c r="BH709" t="s">
        <v>1507</v>
      </c>
      <c r="BL709" t="s">
        <v>6153</v>
      </c>
      <c r="BM709" s="104">
        <v>46114.664583333331</v>
      </c>
      <c r="BN709">
        <v>162542</v>
      </c>
      <c r="BO709" t="s">
        <v>4728</v>
      </c>
      <c r="BP709" t="s">
        <v>5592</v>
      </c>
      <c r="BT709" t="s">
        <v>5950</v>
      </c>
    </row>
    <row r="710" spans="17:72" x14ac:dyDescent="0.25">
      <c r="Q710" t="s">
        <v>241</v>
      </c>
      <c r="V710" t="s">
        <v>4833</v>
      </c>
      <c r="W710" s="104">
        <v>46114.560416666667</v>
      </c>
      <c r="X710">
        <v>237507</v>
      </c>
      <c r="Y710" t="s">
        <v>4728</v>
      </c>
      <c r="Z710" t="s">
        <v>54</v>
      </c>
      <c r="AD710" t="s">
        <v>4736</v>
      </c>
      <c r="AF710" t="s">
        <v>77</v>
      </c>
      <c r="AJ710" t="s">
        <v>5338</v>
      </c>
      <c r="AK710" s="104">
        <v>46113.731944444444</v>
      </c>
      <c r="AL710">
        <v>105298</v>
      </c>
      <c r="AM710" t="s">
        <v>4728</v>
      </c>
      <c r="AN710" t="s">
        <v>13</v>
      </c>
      <c r="AR710" t="s">
        <v>4781</v>
      </c>
      <c r="AT710" t="s">
        <v>2559</v>
      </c>
      <c r="AX710" t="s">
        <v>4891</v>
      </c>
      <c r="AY710" s="104">
        <v>46113.54791666667</v>
      </c>
      <c r="AZ710">
        <v>516901</v>
      </c>
      <c r="BA710" t="s">
        <v>4761</v>
      </c>
      <c r="BB710" t="s">
        <v>5989</v>
      </c>
      <c r="BF710" t="s">
        <v>5966</v>
      </c>
      <c r="BH710" t="s">
        <v>496</v>
      </c>
      <c r="BI710" t="s">
        <v>211</v>
      </c>
      <c r="BL710" t="s">
        <v>5002</v>
      </c>
      <c r="BM710" s="104">
        <v>46114.665277777778</v>
      </c>
      <c r="BN710">
        <v>320989</v>
      </c>
      <c r="BO710" t="s">
        <v>4728</v>
      </c>
      <c r="BP710" t="s">
        <v>5592</v>
      </c>
      <c r="BQ710" t="s">
        <v>4731</v>
      </c>
      <c r="BT710" t="s">
        <v>6263</v>
      </c>
    </row>
    <row r="711" spans="17:72" x14ac:dyDescent="0.25">
      <c r="Q711" t="s">
        <v>235</v>
      </c>
      <c r="V711" t="s">
        <v>4910</v>
      </c>
      <c r="W711" s="104">
        <v>46114.563194444447</v>
      </c>
      <c r="X711">
        <v>813798</v>
      </c>
      <c r="Y711" t="s">
        <v>4728</v>
      </c>
      <c r="Z711" t="s">
        <v>54</v>
      </c>
      <c r="AD711" t="s">
        <v>4781</v>
      </c>
      <c r="AF711" t="s">
        <v>232</v>
      </c>
      <c r="AG711" t="s">
        <v>1688</v>
      </c>
      <c r="AJ711" t="s">
        <v>5338</v>
      </c>
      <c r="AK711" s="104">
        <v>46113.732638888891</v>
      </c>
      <c r="AL711">
        <v>435959</v>
      </c>
      <c r="AM711" t="s">
        <v>4728</v>
      </c>
      <c r="AN711" t="s">
        <v>13</v>
      </c>
      <c r="AO711" t="s">
        <v>4731</v>
      </c>
      <c r="AR711" t="s">
        <v>6240</v>
      </c>
      <c r="AT711" t="s">
        <v>551</v>
      </c>
      <c r="AX711" t="s">
        <v>7206</v>
      </c>
      <c r="AY711" s="104">
        <v>46113.54791666667</v>
      </c>
      <c r="AZ711">
        <v>627232</v>
      </c>
      <c r="BA711" t="s">
        <v>4728</v>
      </c>
      <c r="BB711" t="s">
        <v>5989</v>
      </c>
      <c r="BF711" t="s">
        <v>5942</v>
      </c>
      <c r="BH711" t="s">
        <v>2197</v>
      </c>
      <c r="BL711" t="s">
        <v>5023</v>
      </c>
      <c r="BM711" s="104">
        <v>46114.666666666664</v>
      </c>
      <c r="BN711">
        <v>469856</v>
      </c>
      <c r="BO711" t="s">
        <v>4728</v>
      </c>
      <c r="BP711" t="s">
        <v>5592</v>
      </c>
      <c r="BT711" t="s">
        <v>5948</v>
      </c>
    </row>
    <row r="712" spans="17:72" x14ac:dyDescent="0.25">
      <c r="Q712" t="s">
        <v>253</v>
      </c>
      <c r="V712" t="s">
        <v>4988</v>
      </c>
      <c r="W712" s="104">
        <v>46114.563888888886</v>
      </c>
      <c r="X712">
        <v>322023</v>
      </c>
      <c r="Y712" t="s">
        <v>4728</v>
      </c>
      <c r="Z712" t="s">
        <v>54</v>
      </c>
      <c r="AD712" t="s">
        <v>4781</v>
      </c>
      <c r="AF712" t="s">
        <v>1124</v>
      </c>
      <c r="AJ712" t="s">
        <v>5012</v>
      </c>
      <c r="AK712" s="104">
        <v>46113.732638888891</v>
      </c>
      <c r="AL712">
        <v>163831</v>
      </c>
      <c r="AM712" t="s">
        <v>4728</v>
      </c>
      <c r="AN712" t="s">
        <v>13</v>
      </c>
      <c r="AR712" t="s">
        <v>5918</v>
      </c>
      <c r="AT712" t="s">
        <v>84</v>
      </c>
      <c r="AU712" t="s">
        <v>264</v>
      </c>
      <c r="AV712" t="s">
        <v>217</v>
      </c>
      <c r="AX712" t="s">
        <v>4999</v>
      </c>
      <c r="AY712" s="104">
        <v>46113.548611111109</v>
      </c>
      <c r="AZ712">
        <v>565072</v>
      </c>
      <c r="BA712" t="s">
        <v>4728</v>
      </c>
      <c r="BB712" t="s">
        <v>5989</v>
      </c>
      <c r="BC712" t="s">
        <v>4731</v>
      </c>
      <c r="BF712" t="s">
        <v>6156</v>
      </c>
      <c r="BH712" t="s">
        <v>496</v>
      </c>
      <c r="BL712" t="s">
        <v>8162</v>
      </c>
      <c r="BM712" s="104">
        <v>46114.670138888891</v>
      </c>
      <c r="BN712">
        <v>733654</v>
      </c>
      <c r="BO712" t="s">
        <v>4728</v>
      </c>
      <c r="BP712" t="s">
        <v>5592</v>
      </c>
      <c r="BT712" t="s">
        <v>5924</v>
      </c>
    </row>
    <row r="713" spans="17:72" x14ac:dyDescent="0.25">
      <c r="Q713" t="s">
        <v>214</v>
      </c>
      <c r="V713" t="s">
        <v>4757</v>
      </c>
      <c r="W713" s="104">
        <v>46114.564583333333</v>
      </c>
      <c r="X713">
        <v>135073</v>
      </c>
      <c r="Y713" t="s">
        <v>4728</v>
      </c>
      <c r="Z713" t="s">
        <v>54</v>
      </c>
      <c r="AD713" t="s">
        <v>4736</v>
      </c>
      <c r="AF713" t="s">
        <v>2086</v>
      </c>
      <c r="AG713" t="s">
        <v>247</v>
      </c>
      <c r="AJ713" t="s">
        <v>4938</v>
      </c>
      <c r="AK713" s="104">
        <v>46113.732638888891</v>
      </c>
      <c r="AL713">
        <v>432959</v>
      </c>
      <c r="AM713" t="s">
        <v>4728</v>
      </c>
      <c r="AN713" t="s">
        <v>42</v>
      </c>
      <c r="AO713" t="s">
        <v>13</v>
      </c>
      <c r="AR713" t="s">
        <v>4941</v>
      </c>
      <c r="AT713" t="s">
        <v>1048</v>
      </c>
      <c r="AX713" t="s">
        <v>4818</v>
      </c>
      <c r="AY713" s="104">
        <v>46113.548611111109</v>
      </c>
      <c r="AZ713">
        <v>520616</v>
      </c>
      <c r="BA713" t="s">
        <v>4761</v>
      </c>
      <c r="BB713" t="s">
        <v>5989</v>
      </c>
      <c r="BF713" t="s">
        <v>5966</v>
      </c>
      <c r="BH713" t="s">
        <v>1584</v>
      </c>
      <c r="BL713" t="s">
        <v>5857</v>
      </c>
      <c r="BM713" s="104">
        <v>46114.670138888891</v>
      </c>
      <c r="BN713">
        <v>512638</v>
      </c>
      <c r="BO713" t="s">
        <v>4728</v>
      </c>
      <c r="BP713" t="s">
        <v>5592</v>
      </c>
      <c r="BT713" t="s">
        <v>6069</v>
      </c>
    </row>
    <row r="714" spans="17:72" x14ac:dyDescent="0.25">
      <c r="Q714" t="s">
        <v>72</v>
      </c>
      <c r="V714" t="s">
        <v>5251</v>
      </c>
      <c r="W714" s="104">
        <v>46114.565972222219</v>
      </c>
      <c r="X714">
        <v>456066</v>
      </c>
      <c r="Y714" t="s">
        <v>4728</v>
      </c>
      <c r="Z714" t="s">
        <v>54</v>
      </c>
      <c r="AD714" t="s">
        <v>4736</v>
      </c>
      <c r="AF714" t="s">
        <v>76</v>
      </c>
      <c r="AG714" t="s">
        <v>77</v>
      </c>
      <c r="AH714" t="s">
        <v>1688</v>
      </c>
      <c r="AJ714" t="s">
        <v>6241</v>
      </c>
      <c r="AK714" s="104">
        <v>46113.73333333333</v>
      </c>
      <c r="AL714">
        <v>493317</v>
      </c>
      <c r="AM714" t="s">
        <v>4728</v>
      </c>
      <c r="AN714" t="s">
        <v>5989</v>
      </c>
      <c r="AO714" t="s">
        <v>13</v>
      </c>
      <c r="AP714" t="s">
        <v>4731</v>
      </c>
      <c r="AR714" t="s">
        <v>6242</v>
      </c>
      <c r="AT714" t="s">
        <v>1894</v>
      </c>
      <c r="AX714" t="s">
        <v>4868</v>
      </c>
      <c r="AY714" s="104">
        <v>46113.548611111109</v>
      </c>
      <c r="AZ714">
        <v>617376</v>
      </c>
      <c r="BA714" t="s">
        <v>4728</v>
      </c>
      <c r="BB714" t="s">
        <v>5989</v>
      </c>
      <c r="BF714" t="s">
        <v>5918</v>
      </c>
      <c r="BH714" t="s">
        <v>205</v>
      </c>
      <c r="BL714" t="s">
        <v>6517</v>
      </c>
      <c r="BM714" s="104">
        <v>46114.670138888891</v>
      </c>
      <c r="BN714">
        <v>104232</v>
      </c>
      <c r="BO714" t="s">
        <v>4728</v>
      </c>
      <c r="BP714" t="s">
        <v>5592</v>
      </c>
      <c r="BT714" t="s">
        <v>5925</v>
      </c>
    </row>
    <row r="715" spans="17:72" x14ac:dyDescent="0.25">
      <c r="Q715" t="s">
        <v>73</v>
      </c>
      <c r="V715" t="s">
        <v>5252</v>
      </c>
      <c r="W715" s="104">
        <v>46114.567361111112</v>
      </c>
      <c r="X715">
        <v>185804</v>
      </c>
      <c r="Y715" t="s">
        <v>4728</v>
      </c>
      <c r="Z715" t="s">
        <v>54</v>
      </c>
      <c r="AD715" t="s">
        <v>4739</v>
      </c>
      <c r="AF715" t="s">
        <v>2263</v>
      </c>
      <c r="AG715" t="s">
        <v>1220</v>
      </c>
      <c r="AJ715" t="s">
        <v>5100</v>
      </c>
      <c r="AK715" s="104">
        <v>46113.73333333333</v>
      </c>
      <c r="AL715">
        <v>797850</v>
      </c>
      <c r="AM715" t="s">
        <v>4728</v>
      </c>
      <c r="AN715" t="s">
        <v>42</v>
      </c>
      <c r="AO715" t="s">
        <v>13</v>
      </c>
      <c r="AR715" t="s">
        <v>5955</v>
      </c>
      <c r="AT715" t="s">
        <v>229</v>
      </c>
      <c r="AX715" t="s">
        <v>5338</v>
      </c>
      <c r="AY715" s="104">
        <v>46113.548611111109</v>
      </c>
      <c r="AZ715">
        <v>211748</v>
      </c>
      <c r="BA715" t="s">
        <v>4728</v>
      </c>
      <c r="BB715" t="s">
        <v>5989</v>
      </c>
      <c r="BF715" t="s">
        <v>5918</v>
      </c>
      <c r="BH715" t="s">
        <v>2561</v>
      </c>
      <c r="BI715" t="s">
        <v>211</v>
      </c>
      <c r="BL715" t="s">
        <v>5002</v>
      </c>
      <c r="BM715" s="104">
        <v>46114.67083333333</v>
      </c>
      <c r="BN715">
        <v>193387</v>
      </c>
      <c r="BO715" t="s">
        <v>4728</v>
      </c>
      <c r="BP715" t="s">
        <v>5592</v>
      </c>
      <c r="BQ715" t="s">
        <v>4731</v>
      </c>
      <c r="BT715" t="s">
        <v>6415</v>
      </c>
    </row>
    <row r="716" spans="17:72" x14ac:dyDescent="0.25">
      <c r="Q716" t="s">
        <v>214</v>
      </c>
      <c r="V716" t="s">
        <v>5252</v>
      </c>
      <c r="W716" s="104">
        <v>46114.569444444445</v>
      </c>
      <c r="X716">
        <v>470625</v>
      </c>
      <c r="Y716" t="s">
        <v>4728</v>
      </c>
      <c r="Z716" t="s">
        <v>54</v>
      </c>
      <c r="AD716" t="s">
        <v>4736</v>
      </c>
      <c r="AF716" t="s">
        <v>2429</v>
      </c>
      <c r="AJ716" t="s">
        <v>5166</v>
      </c>
      <c r="AK716" s="104">
        <v>46113.73333333333</v>
      </c>
      <c r="AL716">
        <v>1237798</v>
      </c>
      <c r="AM716" t="s">
        <v>4761</v>
      </c>
      <c r="AN716" t="s">
        <v>13</v>
      </c>
      <c r="AR716" t="s">
        <v>5966</v>
      </c>
      <c r="AT716" t="s">
        <v>232</v>
      </c>
      <c r="AX716" t="s">
        <v>5202</v>
      </c>
      <c r="AY716" s="104">
        <v>46113.55</v>
      </c>
      <c r="AZ716">
        <v>92002</v>
      </c>
      <c r="BA716" t="s">
        <v>4728</v>
      </c>
      <c r="BB716" t="s">
        <v>5989</v>
      </c>
      <c r="BF716" t="s">
        <v>5934</v>
      </c>
      <c r="BH716" t="s">
        <v>2600</v>
      </c>
      <c r="BL716" t="s">
        <v>5061</v>
      </c>
      <c r="BM716" s="104">
        <v>46114.67083333333</v>
      </c>
      <c r="BN716">
        <v>281616</v>
      </c>
      <c r="BO716" t="s">
        <v>4728</v>
      </c>
      <c r="BP716" t="s">
        <v>5592</v>
      </c>
      <c r="BT716" t="s">
        <v>5918</v>
      </c>
    </row>
    <row r="717" spans="17:72" x14ac:dyDescent="0.25">
      <c r="Q717" t="s">
        <v>205</v>
      </c>
      <c r="V717" t="s">
        <v>4826</v>
      </c>
      <c r="W717" s="104">
        <v>46114.570138888892</v>
      </c>
      <c r="X717">
        <v>589960</v>
      </c>
      <c r="Y717" t="s">
        <v>4728</v>
      </c>
      <c r="Z717" t="s">
        <v>54</v>
      </c>
      <c r="AA717" t="s">
        <v>4731</v>
      </c>
      <c r="AD717" t="s">
        <v>4736</v>
      </c>
      <c r="AF717" t="s">
        <v>6111</v>
      </c>
      <c r="AG717" t="s">
        <v>2510</v>
      </c>
      <c r="AJ717" t="s">
        <v>6243</v>
      </c>
      <c r="AK717" s="104">
        <v>46113.734027777777</v>
      </c>
      <c r="AL717">
        <v>371648</v>
      </c>
      <c r="AM717" t="s">
        <v>4728</v>
      </c>
      <c r="AN717" t="s">
        <v>42</v>
      </c>
      <c r="AO717" t="s">
        <v>13</v>
      </c>
      <c r="AR717" t="s">
        <v>5933</v>
      </c>
      <c r="AT717" t="s">
        <v>1048</v>
      </c>
      <c r="AX717" t="s">
        <v>4845</v>
      </c>
      <c r="AY717" s="104">
        <v>46113.550694444442</v>
      </c>
      <c r="AZ717">
        <v>208210</v>
      </c>
      <c r="BA717" t="s">
        <v>4761</v>
      </c>
      <c r="BB717" t="s">
        <v>5989</v>
      </c>
      <c r="BF717" t="s">
        <v>5966</v>
      </c>
      <c r="BH717" t="s">
        <v>1507</v>
      </c>
      <c r="BL717" t="s">
        <v>5079</v>
      </c>
      <c r="BM717" s="104">
        <v>46114.671527777777</v>
      </c>
      <c r="BN717">
        <v>558778</v>
      </c>
      <c r="BO717" t="s">
        <v>4761</v>
      </c>
      <c r="BP717" t="s">
        <v>5592</v>
      </c>
      <c r="BT717" t="s">
        <v>5966</v>
      </c>
    </row>
    <row r="718" spans="17:72" x14ac:dyDescent="0.25">
      <c r="Q718" t="s">
        <v>72</v>
      </c>
      <c r="V718" t="s">
        <v>5253</v>
      </c>
      <c r="W718" s="104">
        <v>46114.570138888892</v>
      </c>
      <c r="X718">
        <v>346611</v>
      </c>
      <c r="Y718" t="s">
        <v>4728</v>
      </c>
      <c r="Z718" t="s">
        <v>54</v>
      </c>
      <c r="AD718" t="s">
        <v>4739</v>
      </c>
      <c r="AF718" t="s">
        <v>2069</v>
      </c>
      <c r="AG718" t="s">
        <v>253</v>
      </c>
      <c r="AJ718" t="s">
        <v>4776</v>
      </c>
      <c r="AK718" s="104">
        <v>46113.734722222223</v>
      </c>
      <c r="AL718">
        <v>1633087</v>
      </c>
      <c r="AM718" t="s">
        <v>4761</v>
      </c>
      <c r="AN718" t="s">
        <v>42</v>
      </c>
      <c r="AO718" t="s">
        <v>13</v>
      </c>
      <c r="AR718" t="s">
        <v>5919</v>
      </c>
      <c r="AT718" t="s">
        <v>2510</v>
      </c>
      <c r="AX718" t="s">
        <v>4755</v>
      </c>
      <c r="AY718" s="104">
        <v>46113.550694444442</v>
      </c>
      <c r="AZ718">
        <v>143080</v>
      </c>
      <c r="BA718" t="s">
        <v>4728</v>
      </c>
      <c r="BB718" t="s">
        <v>5989</v>
      </c>
      <c r="BF718" t="s">
        <v>5927</v>
      </c>
      <c r="BH718" t="s">
        <v>2624</v>
      </c>
      <c r="BL718" t="s">
        <v>4743</v>
      </c>
      <c r="BM718" s="104">
        <v>46114.67291666667</v>
      </c>
      <c r="BN718">
        <v>457667</v>
      </c>
      <c r="BO718" t="s">
        <v>4728</v>
      </c>
      <c r="BP718" t="s">
        <v>5592</v>
      </c>
      <c r="BT718" t="s">
        <v>5931</v>
      </c>
    </row>
    <row r="719" spans="17:72" x14ac:dyDescent="0.25">
      <c r="Q719" t="s">
        <v>250</v>
      </c>
      <c r="V719" t="s">
        <v>4890</v>
      </c>
      <c r="W719" s="104">
        <v>46114.570833333331</v>
      </c>
      <c r="X719">
        <v>1771376</v>
      </c>
      <c r="Y719" t="s">
        <v>4728</v>
      </c>
      <c r="Z719" t="s">
        <v>54</v>
      </c>
      <c r="AD719" t="s">
        <v>4951</v>
      </c>
      <c r="AF719" t="s">
        <v>2363</v>
      </c>
      <c r="AG719" t="s">
        <v>2510</v>
      </c>
      <c r="AH719" t="s">
        <v>217</v>
      </c>
      <c r="AJ719" t="s">
        <v>5431</v>
      </c>
      <c r="AK719" s="104">
        <v>46113.737500000003</v>
      </c>
      <c r="AL719">
        <v>2533015</v>
      </c>
      <c r="AM719" t="s">
        <v>4728</v>
      </c>
      <c r="AN719" t="s">
        <v>42</v>
      </c>
      <c r="AO719" t="s">
        <v>13</v>
      </c>
      <c r="AP719" t="s">
        <v>4731</v>
      </c>
      <c r="AR719" t="s">
        <v>6244</v>
      </c>
      <c r="AT719" t="s">
        <v>1292</v>
      </c>
      <c r="AX719" t="s">
        <v>4774</v>
      </c>
      <c r="AY719" s="104">
        <v>46113.551388888889</v>
      </c>
      <c r="AZ719">
        <v>392039</v>
      </c>
      <c r="BA719" t="s">
        <v>4728</v>
      </c>
      <c r="BB719" t="s">
        <v>5989</v>
      </c>
      <c r="BF719" t="s">
        <v>5942</v>
      </c>
      <c r="BH719" t="s">
        <v>1134</v>
      </c>
      <c r="BL719" t="s">
        <v>6419</v>
      </c>
      <c r="BM719" s="104">
        <v>46114.67291666667</v>
      </c>
      <c r="BN719">
        <v>781224</v>
      </c>
      <c r="BO719" t="s">
        <v>4728</v>
      </c>
      <c r="BP719" t="s">
        <v>5592</v>
      </c>
      <c r="BT719" t="s">
        <v>4781</v>
      </c>
    </row>
    <row r="720" spans="17:72" x14ac:dyDescent="0.25">
      <c r="Q720" t="s">
        <v>1971</v>
      </c>
      <c r="R720" t="s">
        <v>205</v>
      </c>
      <c r="S720" t="s">
        <v>683</v>
      </c>
      <c r="V720" t="s">
        <v>4877</v>
      </c>
      <c r="W720" s="104">
        <v>46114.573611111111</v>
      </c>
      <c r="X720">
        <v>1692148</v>
      </c>
      <c r="Y720" t="s">
        <v>4728</v>
      </c>
      <c r="Z720" t="s">
        <v>4787</v>
      </c>
      <c r="AA720" t="s">
        <v>54</v>
      </c>
      <c r="AB720" t="s">
        <v>4731</v>
      </c>
      <c r="AD720" t="s">
        <v>5254</v>
      </c>
      <c r="AF720" t="s">
        <v>247</v>
      </c>
      <c r="AJ720" t="s">
        <v>5012</v>
      </c>
      <c r="AK720" s="104">
        <v>46113.737500000003</v>
      </c>
      <c r="AL720">
        <v>574367</v>
      </c>
      <c r="AM720" t="s">
        <v>4761</v>
      </c>
      <c r="AN720" t="s">
        <v>13</v>
      </c>
      <c r="AR720" t="s">
        <v>5966</v>
      </c>
      <c r="AT720" t="s">
        <v>2559</v>
      </c>
      <c r="AX720" t="s">
        <v>6375</v>
      </c>
      <c r="AY720" s="104">
        <v>46113.551388888889</v>
      </c>
      <c r="AZ720">
        <v>277698</v>
      </c>
      <c r="BA720" t="s">
        <v>4761</v>
      </c>
      <c r="BB720" t="s">
        <v>5989</v>
      </c>
      <c r="BF720" t="s">
        <v>5966</v>
      </c>
      <c r="BH720" t="s">
        <v>2510</v>
      </c>
      <c r="BI720" t="s">
        <v>1688</v>
      </c>
      <c r="BL720" t="s">
        <v>5002</v>
      </c>
      <c r="BM720" s="104">
        <v>46114.674305555556</v>
      </c>
      <c r="BN720">
        <v>828934</v>
      </c>
      <c r="BO720" t="s">
        <v>4728</v>
      </c>
      <c r="BP720" t="s">
        <v>5592</v>
      </c>
      <c r="BQ720" t="s">
        <v>4731</v>
      </c>
      <c r="BT720" t="s">
        <v>6240</v>
      </c>
    </row>
    <row r="721" spans="17:72" x14ac:dyDescent="0.25">
      <c r="Q721" t="s">
        <v>77</v>
      </c>
      <c r="V721" t="s">
        <v>4840</v>
      </c>
      <c r="W721" s="104">
        <v>46114.574305555558</v>
      </c>
      <c r="X721">
        <v>165557</v>
      </c>
      <c r="Y721" t="s">
        <v>4728</v>
      </c>
      <c r="Z721" t="s">
        <v>54</v>
      </c>
      <c r="AD721" t="s">
        <v>4736</v>
      </c>
      <c r="AF721" t="s">
        <v>2510</v>
      </c>
      <c r="AJ721" t="s">
        <v>4889</v>
      </c>
      <c r="AK721" s="104">
        <v>46113.738194444442</v>
      </c>
      <c r="AL721">
        <v>152226</v>
      </c>
      <c r="AM721" t="s">
        <v>4761</v>
      </c>
      <c r="AN721" t="s">
        <v>13</v>
      </c>
      <c r="AR721" t="s">
        <v>5966</v>
      </c>
      <c r="AT721" t="s">
        <v>1531</v>
      </c>
      <c r="AX721" t="s">
        <v>4844</v>
      </c>
      <c r="AY721" s="104">
        <v>46113.551388888889</v>
      </c>
      <c r="AZ721">
        <v>372085</v>
      </c>
      <c r="BA721" t="s">
        <v>4728</v>
      </c>
      <c r="BB721" t="s">
        <v>5989</v>
      </c>
      <c r="BF721" t="s">
        <v>5931</v>
      </c>
      <c r="BH721" t="s">
        <v>1584</v>
      </c>
      <c r="BI721" t="s">
        <v>683</v>
      </c>
      <c r="BL721" t="s">
        <v>5382</v>
      </c>
      <c r="BM721" s="104">
        <v>46114.679861111108</v>
      </c>
      <c r="BN721">
        <v>1009732</v>
      </c>
      <c r="BO721" t="s">
        <v>4728</v>
      </c>
      <c r="BP721" t="s">
        <v>5592</v>
      </c>
      <c r="BQ721" t="s">
        <v>4731</v>
      </c>
      <c r="BT721" t="s">
        <v>7538</v>
      </c>
    </row>
    <row r="722" spans="17:72" x14ac:dyDescent="0.25">
      <c r="Q722" t="s">
        <v>73</v>
      </c>
      <c r="V722" t="s">
        <v>4755</v>
      </c>
      <c r="W722" s="104">
        <v>46114.574999999997</v>
      </c>
      <c r="X722">
        <v>85087</v>
      </c>
      <c r="Y722" t="s">
        <v>4728</v>
      </c>
      <c r="Z722" t="s">
        <v>54</v>
      </c>
      <c r="AD722" t="s">
        <v>4756</v>
      </c>
      <c r="AF722" t="s">
        <v>1391</v>
      </c>
      <c r="AJ722" t="s">
        <v>5131</v>
      </c>
      <c r="AK722" s="104">
        <v>46113.738194444442</v>
      </c>
      <c r="AL722">
        <v>325244</v>
      </c>
      <c r="AM722" t="s">
        <v>4728</v>
      </c>
      <c r="AN722" t="s">
        <v>13</v>
      </c>
      <c r="AR722" t="s">
        <v>5931</v>
      </c>
      <c r="AT722" t="s">
        <v>1078</v>
      </c>
      <c r="AX722" t="s">
        <v>6943</v>
      </c>
      <c r="AY722" s="104">
        <v>46113.552083333336</v>
      </c>
      <c r="AZ722">
        <v>287793</v>
      </c>
      <c r="BA722" t="s">
        <v>4728</v>
      </c>
      <c r="BB722" t="s">
        <v>5989</v>
      </c>
      <c r="BF722" t="s">
        <v>5942</v>
      </c>
      <c r="BH722" t="s">
        <v>2510</v>
      </c>
      <c r="BL722" t="s">
        <v>4765</v>
      </c>
      <c r="BM722" s="104">
        <v>46114.680555555555</v>
      </c>
      <c r="BN722">
        <v>179922</v>
      </c>
      <c r="BO722" t="s">
        <v>4761</v>
      </c>
      <c r="BP722" t="s">
        <v>5592</v>
      </c>
      <c r="BT722" t="s">
        <v>5966</v>
      </c>
    </row>
    <row r="723" spans="17:72" x14ac:dyDescent="0.25">
      <c r="Q723" t="s">
        <v>2132</v>
      </c>
      <c r="R723" t="s">
        <v>73</v>
      </c>
      <c r="S723" t="s">
        <v>2197</v>
      </c>
      <c r="V723" t="s">
        <v>5096</v>
      </c>
      <c r="W723" s="104">
        <v>46114.575694444444</v>
      </c>
      <c r="X723">
        <v>2093664</v>
      </c>
      <c r="Y723" t="s">
        <v>4728</v>
      </c>
      <c r="Z723" t="s">
        <v>42</v>
      </c>
      <c r="AA723" t="s">
        <v>54</v>
      </c>
      <c r="AB723" t="s">
        <v>4731</v>
      </c>
      <c r="AD723" t="s">
        <v>5255</v>
      </c>
      <c r="AF723" t="s">
        <v>6245</v>
      </c>
      <c r="AG723" t="s">
        <v>1945</v>
      </c>
      <c r="AJ723" t="s">
        <v>5982</v>
      </c>
      <c r="AK723" s="104">
        <v>46113.738888888889</v>
      </c>
      <c r="AL723">
        <v>537915</v>
      </c>
      <c r="AM723" t="s">
        <v>4728</v>
      </c>
      <c r="AN723" t="s">
        <v>42</v>
      </c>
      <c r="AO723" t="s">
        <v>13</v>
      </c>
      <c r="AR723" t="s">
        <v>5933</v>
      </c>
      <c r="AT723" t="s">
        <v>2429</v>
      </c>
      <c r="AX723" t="s">
        <v>5555</v>
      </c>
      <c r="AY723" s="104">
        <v>46113.552083333336</v>
      </c>
      <c r="AZ723">
        <v>383729</v>
      </c>
      <c r="BA723" t="s">
        <v>4728</v>
      </c>
      <c r="BB723" t="s">
        <v>5989</v>
      </c>
      <c r="BF723" t="s">
        <v>5931</v>
      </c>
      <c r="BH723" t="s">
        <v>2561</v>
      </c>
      <c r="BL723" t="s">
        <v>6179</v>
      </c>
      <c r="BM723" s="104">
        <v>46114.681944444441</v>
      </c>
      <c r="BN723">
        <v>506542</v>
      </c>
      <c r="BO723" t="s">
        <v>4728</v>
      </c>
      <c r="BP723" t="s">
        <v>5592</v>
      </c>
      <c r="BT723" t="s">
        <v>4781</v>
      </c>
    </row>
    <row r="724" spans="17:72" x14ac:dyDescent="0.25">
      <c r="Q724" t="s">
        <v>214</v>
      </c>
      <c r="V724" t="s">
        <v>4755</v>
      </c>
      <c r="W724" s="104">
        <v>46114.576388888891</v>
      </c>
      <c r="X724">
        <v>242077</v>
      </c>
      <c r="Y724" t="s">
        <v>4728</v>
      </c>
      <c r="Z724" t="s">
        <v>54</v>
      </c>
      <c r="AD724" t="s">
        <v>4736</v>
      </c>
      <c r="AF724" t="s">
        <v>1276</v>
      </c>
      <c r="AJ724" t="s">
        <v>5106</v>
      </c>
      <c r="AK724" s="104">
        <v>46113.738888888889</v>
      </c>
      <c r="AL724">
        <v>179030</v>
      </c>
      <c r="AM724" t="s">
        <v>4761</v>
      </c>
      <c r="AN724" t="s">
        <v>13</v>
      </c>
      <c r="AR724" t="s">
        <v>5966</v>
      </c>
      <c r="AT724" t="s">
        <v>1124</v>
      </c>
      <c r="AX724" t="s">
        <v>5502</v>
      </c>
      <c r="AY724" s="104">
        <v>46113.552083333336</v>
      </c>
      <c r="AZ724">
        <v>1420411</v>
      </c>
      <c r="BA724" t="s">
        <v>4761</v>
      </c>
      <c r="BB724" t="s">
        <v>5989</v>
      </c>
      <c r="BF724" t="s">
        <v>5918</v>
      </c>
      <c r="BH724" t="s">
        <v>1507</v>
      </c>
      <c r="BL724" t="s">
        <v>6041</v>
      </c>
      <c r="BM724" s="104">
        <v>46114.682638888888</v>
      </c>
      <c r="BN724">
        <v>333330</v>
      </c>
      <c r="BO724" t="s">
        <v>4728</v>
      </c>
      <c r="BP724" t="s">
        <v>5592</v>
      </c>
      <c r="BT724" t="s">
        <v>5918</v>
      </c>
    </row>
    <row r="725" spans="17:72" x14ac:dyDescent="0.25">
      <c r="Q725" t="s">
        <v>77</v>
      </c>
      <c r="V725" t="s">
        <v>5256</v>
      </c>
      <c r="W725" s="104">
        <v>46114.57708333333</v>
      </c>
      <c r="X725">
        <v>251704</v>
      </c>
      <c r="Y725" t="s">
        <v>4728</v>
      </c>
      <c r="Z725" t="s">
        <v>54</v>
      </c>
      <c r="AD725" t="s">
        <v>4739</v>
      </c>
      <c r="AF725" t="s">
        <v>6246</v>
      </c>
      <c r="AG725" t="s">
        <v>1732</v>
      </c>
      <c r="AJ725" t="s">
        <v>6247</v>
      </c>
      <c r="AK725" s="104">
        <v>46113.738888888889</v>
      </c>
      <c r="AL725">
        <v>648073</v>
      </c>
      <c r="AM725" t="s">
        <v>4728</v>
      </c>
      <c r="AN725" t="s">
        <v>42</v>
      </c>
      <c r="AO725" t="s">
        <v>13</v>
      </c>
      <c r="AR725" t="s">
        <v>5933</v>
      </c>
      <c r="AT725" t="s">
        <v>84</v>
      </c>
      <c r="AX725" t="s">
        <v>6377</v>
      </c>
      <c r="AY725" s="104">
        <v>46113.552777777775</v>
      </c>
      <c r="AZ725">
        <v>145066</v>
      </c>
      <c r="BA725" t="s">
        <v>4728</v>
      </c>
      <c r="BB725" t="s">
        <v>5989</v>
      </c>
      <c r="BF725" t="s">
        <v>5918</v>
      </c>
      <c r="BH725" t="s">
        <v>496</v>
      </c>
      <c r="BL725" t="s">
        <v>4741</v>
      </c>
      <c r="BM725" s="104">
        <v>46114.683333333334</v>
      </c>
      <c r="BN725">
        <v>1071208</v>
      </c>
      <c r="BO725" t="s">
        <v>4728</v>
      </c>
      <c r="BP725" t="s">
        <v>5592</v>
      </c>
      <c r="BT725" t="s">
        <v>6069</v>
      </c>
    </row>
    <row r="726" spans="17:72" x14ac:dyDescent="0.25">
      <c r="Q726" t="s">
        <v>81</v>
      </c>
      <c r="V726" t="s">
        <v>5257</v>
      </c>
      <c r="W726" s="104">
        <v>46114.579861111109</v>
      </c>
      <c r="X726">
        <v>250275</v>
      </c>
      <c r="Y726" t="s">
        <v>4728</v>
      </c>
      <c r="Z726" t="s">
        <v>54</v>
      </c>
      <c r="AD726" t="s">
        <v>4736</v>
      </c>
      <c r="AF726" t="s">
        <v>2201</v>
      </c>
      <c r="AG726" t="s">
        <v>1945</v>
      </c>
      <c r="AJ726" t="s">
        <v>4872</v>
      </c>
      <c r="AK726" s="104">
        <v>46113.740972222222</v>
      </c>
      <c r="AL726">
        <v>790608</v>
      </c>
      <c r="AM726" t="s">
        <v>4761</v>
      </c>
      <c r="AN726" t="s">
        <v>4841</v>
      </c>
      <c r="AO726" t="s">
        <v>13</v>
      </c>
      <c r="AR726" t="s">
        <v>6248</v>
      </c>
      <c r="AT726" t="s">
        <v>2600</v>
      </c>
      <c r="AU726" t="s">
        <v>223</v>
      </c>
      <c r="AX726" t="s">
        <v>6118</v>
      </c>
      <c r="AY726" s="104">
        <v>46113.553472222222</v>
      </c>
      <c r="AZ726">
        <v>531150</v>
      </c>
      <c r="BA726" t="s">
        <v>4728</v>
      </c>
      <c r="BB726" t="s">
        <v>5989</v>
      </c>
      <c r="BF726" t="s">
        <v>4781</v>
      </c>
      <c r="BH726" t="s">
        <v>250</v>
      </c>
      <c r="BL726" t="s">
        <v>5101</v>
      </c>
      <c r="BM726" s="104">
        <v>46114.684027777781</v>
      </c>
      <c r="BN726">
        <v>806382</v>
      </c>
      <c r="BO726" t="s">
        <v>4728</v>
      </c>
      <c r="BP726" t="s">
        <v>5592</v>
      </c>
      <c r="BT726" t="s">
        <v>5920</v>
      </c>
    </row>
    <row r="727" spans="17:72" x14ac:dyDescent="0.25">
      <c r="Q727" t="s">
        <v>77</v>
      </c>
      <c r="V727" t="s">
        <v>5258</v>
      </c>
      <c r="W727" s="104">
        <v>46114.581250000003</v>
      </c>
      <c r="X727">
        <v>463647</v>
      </c>
      <c r="Y727" t="s">
        <v>4728</v>
      </c>
      <c r="Z727" t="s">
        <v>54</v>
      </c>
      <c r="AD727" t="s">
        <v>4736</v>
      </c>
      <c r="AF727" t="s">
        <v>1975</v>
      </c>
      <c r="AG727" t="s">
        <v>1481</v>
      </c>
      <c r="AJ727" t="s">
        <v>5074</v>
      </c>
      <c r="AK727" s="104">
        <v>46113.742361111108</v>
      </c>
      <c r="AL727">
        <v>456639</v>
      </c>
      <c r="AM727" t="s">
        <v>4728</v>
      </c>
      <c r="AN727" t="s">
        <v>42</v>
      </c>
      <c r="AO727" t="s">
        <v>13</v>
      </c>
      <c r="AR727" t="s">
        <v>5933</v>
      </c>
      <c r="AT727" t="s">
        <v>1048</v>
      </c>
      <c r="AX727" t="s">
        <v>4946</v>
      </c>
      <c r="AY727" s="104">
        <v>46113.553472222222</v>
      </c>
      <c r="AZ727">
        <v>499909</v>
      </c>
      <c r="BA727" t="s">
        <v>4761</v>
      </c>
      <c r="BB727" t="s">
        <v>5989</v>
      </c>
      <c r="BF727" t="s">
        <v>5966</v>
      </c>
      <c r="BH727" t="s">
        <v>2600</v>
      </c>
      <c r="BL727" t="s">
        <v>4765</v>
      </c>
      <c r="BM727" s="104">
        <v>46114.684027777781</v>
      </c>
      <c r="BN727">
        <v>565400</v>
      </c>
      <c r="BO727" t="s">
        <v>4761</v>
      </c>
      <c r="BP727" t="s">
        <v>5592</v>
      </c>
      <c r="BT727" t="s">
        <v>5918</v>
      </c>
    </row>
    <row r="728" spans="17:72" x14ac:dyDescent="0.25">
      <c r="Q728" t="s">
        <v>84</v>
      </c>
      <c r="V728" t="s">
        <v>4827</v>
      </c>
      <c r="W728" s="104">
        <v>46114.581250000003</v>
      </c>
      <c r="X728">
        <v>111070</v>
      </c>
      <c r="Y728" t="s">
        <v>4728</v>
      </c>
      <c r="Z728" t="s">
        <v>54</v>
      </c>
      <c r="AD728" t="s">
        <v>5139</v>
      </c>
      <c r="AF728" t="s">
        <v>1391</v>
      </c>
      <c r="AJ728" t="s">
        <v>4826</v>
      </c>
      <c r="AK728" s="104">
        <v>46113.742361111108</v>
      </c>
      <c r="AL728">
        <v>226522</v>
      </c>
      <c r="AM728" t="s">
        <v>4728</v>
      </c>
      <c r="AN728" t="s">
        <v>13</v>
      </c>
      <c r="AR728" t="s">
        <v>5942</v>
      </c>
      <c r="AT728" t="s">
        <v>1584</v>
      </c>
      <c r="AX728" t="s">
        <v>5078</v>
      </c>
      <c r="AY728" s="104">
        <v>46113.553472222222</v>
      </c>
      <c r="AZ728">
        <v>180934</v>
      </c>
      <c r="BA728" t="s">
        <v>4728</v>
      </c>
      <c r="BB728" t="s">
        <v>5989</v>
      </c>
      <c r="BF728" t="s">
        <v>4781</v>
      </c>
      <c r="BH728" t="s">
        <v>2624</v>
      </c>
      <c r="BL728" t="s">
        <v>4782</v>
      </c>
      <c r="BM728" s="104">
        <v>46114.684027777781</v>
      </c>
      <c r="BN728">
        <v>251220</v>
      </c>
      <c r="BO728" t="s">
        <v>4728</v>
      </c>
      <c r="BP728" t="s">
        <v>5592</v>
      </c>
      <c r="BT728" t="s">
        <v>5931</v>
      </c>
    </row>
    <row r="729" spans="17:72" x14ac:dyDescent="0.25">
      <c r="Q729" t="s">
        <v>77</v>
      </c>
      <c r="R729" t="s">
        <v>220</v>
      </c>
      <c r="V729" t="s">
        <v>5259</v>
      </c>
      <c r="W729" s="104">
        <v>46114.587500000001</v>
      </c>
      <c r="X729">
        <v>284283</v>
      </c>
      <c r="Y729" t="s">
        <v>4728</v>
      </c>
      <c r="Z729" t="s">
        <v>54</v>
      </c>
      <c r="AA729" t="s">
        <v>4731</v>
      </c>
      <c r="AD729" t="s">
        <v>4746</v>
      </c>
      <c r="AF729" t="s">
        <v>925</v>
      </c>
      <c r="AG729" t="s">
        <v>1220</v>
      </c>
      <c r="AJ729" t="s">
        <v>4890</v>
      </c>
      <c r="AK729" s="104">
        <v>46113.743750000001</v>
      </c>
      <c r="AL729">
        <v>490256</v>
      </c>
      <c r="AM729" t="s">
        <v>4761</v>
      </c>
      <c r="AN729" t="s">
        <v>4841</v>
      </c>
      <c r="AO729" t="s">
        <v>13</v>
      </c>
      <c r="AR729" t="s">
        <v>6249</v>
      </c>
      <c r="AT729" t="s">
        <v>232</v>
      </c>
      <c r="AX729" t="s">
        <v>4900</v>
      </c>
      <c r="AY729" s="104">
        <v>46113.553472222222</v>
      </c>
      <c r="AZ729">
        <v>239282</v>
      </c>
      <c r="BA729" t="s">
        <v>4728</v>
      </c>
      <c r="BB729" t="s">
        <v>5989</v>
      </c>
      <c r="BF729" t="s">
        <v>6069</v>
      </c>
      <c r="BH729" t="s">
        <v>2510</v>
      </c>
      <c r="BL729" t="s">
        <v>4853</v>
      </c>
      <c r="BM729" s="104">
        <v>46114.68472222222</v>
      </c>
      <c r="BN729">
        <v>1395570</v>
      </c>
      <c r="BO729" t="s">
        <v>4761</v>
      </c>
      <c r="BP729" t="s">
        <v>5592</v>
      </c>
      <c r="BT729" t="s">
        <v>5966</v>
      </c>
    </row>
    <row r="730" spans="17:72" x14ac:dyDescent="0.25">
      <c r="Q730" t="s">
        <v>226</v>
      </c>
      <c r="V730" t="s">
        <v>5072</v>
      </c>
      <c r="W730" s="104">
        <v>46114.588194444441</v>
      </c>
      <c r="X730">
        <v>1058028</v>
      </c>
      <c r="Y730" t="s">
        <v>4728</v>
      </c>
      <c r="Z730" t="s">
        <v>54</v>
      </c>
      <c r="AD730" t="s">
        <v>4739</v>
      </c>
      <c r="AF730" t="s">
        <v>247</v>
      </c>
      <c r="AJ730" t="s">
        <v>4755</v>
      </c>
      <c r="AK730" s="104">
        <v>46113.744444444441</v>
      </c>
      <c r="AL730">
        <v>242520</v>
      </c>
      <c r="AM730" t="s">
        <v>4728</v>
      </c>
      <c r="AN730" t="s">
        <v>13</v>
      </c>
      <c r="AR730" t="s">
        <v>5920</v>
      </c>
      <c r="AT730" t="s">
        <v>2383</v>
      </c>
      <c r="AX730" t="s">
        <v>4845</v>
      </c>
      <c r="AY730" s="104">
        <v>46113.553472222222</v>
      </c>
      <c r="AZ730">
        <v>207488</v>
      </c>
      <c r="BA730" t="s">
        <v>4761</v>
      </c>
      <c r="BB730" t="s">
        <v>5989</v>
      </c>
      <c r="BF730" t="s">
        <v>5966</v>
      </c>
      <c r="BH730" t="s">
        <v>247</v>
      </c>
      <c r="BL730" t="s">
        <v>5365</v>
      </c>
      <c r="BM730" s="104">
        <v>46114.685416666667</v>
      </c>
      <c r="BN730">
        <v>244212</v>
      </c>
      <c r="BO730" t="s">
        <v>4728</v>
      </c>
      <c r="BP730" t="s">
        <v>5592</v>
      </c>
      <c r="BT730" t="s">
        <v>5918</v>
      </c>
    </row>
    <row r="731" spans="17:72" x14ac:dyDescent="0.25">
      <c r="Q731" t="s">
        <v>73</v>
      </c>
      <c r="V731" t="s">
        <v>4921</v>
      </c>
      <c r="W731" s="104">
        <v>46114.59097222222</v>
      </c>
      <c r="X731">
        <v>1060916</v>
      </c>
      <c r="Y731" t="s">
        <v>4728</v>
      </c>
      <c r="Z731" t="s">
        <v>54</v>
      </c>
      <c r="AD731" t="s">
        <v>4739</v>
      </c>
      <c r="AF731" t="s">
        <v>5080</v>
      </c>
      <c r="AG731" t="s">
        <v>1276</v>
      </c>
      <c r="AJ731" t="s">
        <v>4890</v>
      </c>
      <c r="AK731" s="104">
        <v>46113.745138888888</v>
      </c>
      <c r="AL731">
        <v>2459185</v>
      </c>
      <c r="AM731" t="s">
        <v>4728</v>
      </c>
      <c r="AN731" t="s">
        <v>42</v>
      </c>
      <c r="AO731" t="s">
        <v>13</v>
      </c>
      <c r="AR731" t="s">
        <v>6005</v>
      </c>
      <c r="AT731" t="s">
        <v>2510</v>
      </c>
      <c r="AX731" t="s">
        <v>7207</v>
      </c>
      <c r="AY731" s="104">
        <v>46113.553472222222</v>
      </c>
      <c r="AZ731">
        <v>2253519</v>
      </c>
      <c r="BA731" t="s">
        <v>4761</v>
      </c>
      <c r="BB731" t="s">
        <v>5989</v>
      </c>
      <c r="BF731" t="s">
        <v>5966</v>
      </c>
      <c r="BH731" t="s">
        <v>253</v>
      </c>
      <c r="BL731" t="s">
        <v>5798</v>
      </c>
      <c r="BM731" s="104">
        <v>46114.686805555553</v>
      </c>
      <c r="BN731">
        <v>1540699</v>
      </c>
      <c r="BO731" t="s">
        <v>4728</v>
      </c>
      <c r="BP731" t="s">
        <v>5592</v>
      </c>
      <c r="BT731" t="s">
        <v>4781</v>
      </c>
    </row>
    <row r="732" spans="17:72" x14ac:dyDescent="0.25">
      <c r="Q732" t="s">
        <v>77</v>
      </c>
      <c r="V732" t="s">
        <v>4782</v>
      </c>
      <c r="W732" s="104">
        <v>46114.592361111114</v>
      </c>
      <c r="X732">
        <v>277876</v>
      </c>
      <c r="Y732" t="s">
        <v>4728</v>
      </c>
      <c r="Z732" t="s">
        <v>54</v>
      </c>
      <c r="AD732" t="s">
        <v>4739</v>
      </c>
      <c r="AF732" t="s">
        <v>1418</v>
      </c>
      <c r="AG732" t="s">
        <v>2373</v>
      </c>
      <c r="AH732" t="s">
        <v>217</v>
      </c>
      <c r="AJ732" t="s">
        <v>6241</v>
      </c>
      <c r="AK732" s="104">
        <v>46113.745833333334</v>
      </c>
      <c r="AL732">
        <v>5112775</v>
      </c>
      <c r="AM732" t="s">
        <v>4728</v>
      </c>
      <c r="AN732" t="s">
        <v>42</v>
      </c>
      <c r="AO732" t="s">
        <v>13</v>
      </c>
      <c r="AP732" t="s">
        <v>4731</v>
      </c>
      <c r="AR732" t="s">
        <v>6250</v>
      </c>
      <c r="AT732" t="s">
        <v>76</v>
      </c>
      <c r="AX732" t="s">
        <v>5469</v>
      </c>
      <c r="AY732" s="104">
        <v>46113.554166666669</v>
      </c>
      <c r="AZ732">
        <v>740241</v>
      </c>
      <c r="BA732" t="s">
        <v>4728</v>
      </c>
      <c r="BB732" t="s">
        <v>5989</v>
      </c>
      <c r="BF732" t="s">
        <v>5931</v>
      </c>
      <c r="BH732" t="s">
        <v>1732</v>
      </c>
      <c r="BL732" t="s">
        <v>4801</v>
      </c>
      <c r="BM732" s="104">
        <v>46114.688194444447</v>
      </c>
      <c r="BN732">
        <v>226415</v>
      </c>
      <c r="BO732" t="s">
        <v>4728</v>
      </c>
      <c r="BP732" t="s">
        <v>5592</v>
      </c>
      <c r="BT732" t="s">
        <v>4781</v>
      </c>
    </row>
    <row r="733" spans="17:72" x14ac:dyDescent="0.25">
      <c r="Q733" t="s">
        <v>81</v>
      </c>
      <c r="R733" t="s">
        <v>1132</v>
      </c>
      <c r="V733" t="s">
        <v>5235</v>
      </c>
      <c r="W733" s="104">
        <v>46114.59375</v>
      </c>
      <c r="X733">
        <v>2625624</v>
      </c>
      <c r="Y733" t="s">
        <v>4761</v>
      </c>
      <c r="Z733" t="s">
        <v>54</v>
      </c>
      <c r="AA733" t="s">
        <v>4731</v>
      </c>
      <c r="AD733" t="s">
        <v>4767</v>
      </c>
      <c r="AF733" t="s">
        <v>1391</v>
      </c>
      <c r="AJ733" t="s">
        <v>4877</v>
      </c>
      <c r="AK733" s="104">
        <v>46113.74722222222</v>
      </c>
      <c r="AL733">
        <v>164447</v>
      </c>
      <c r="AM733" t="s">
        <v>4728</v>
      </c>
      <c r="AN733" t="s">
        <v>13</v>
      </c>
      <c r="AR733" t="s">
        <v>4781</v>
      </c>
      <c r="AT733" t="s">
        <v>2600</v>
      </c>
      <c r="AU733" t="s">
        <v>1124</v>
      </c>
      <c r="AX733" t="s">
        <v>4976</v>
      </c>
      <c r="AY733" s="104">
        <v>46113.554166666669</v>
      </c>
      <c r="AZ733">
        <v>221921</v>
      </c>
      <c r="BA733" t="s">
        <v>4728</v>
      </c>
      <c r="BB733" t="s">
        <v>5989</v>
      </c>
      <c r="BF733" t="s">
        <v>5918</v>
      </c>
      <c r="BH733" t="s">
        <v>247</v>
      </c>
      <c r="BL733" t="s">
        <v>4945</v>
      </c>
      <c r="BM733" s="104">
        <v>46114.688194444447</v>
      </c>
      <c r="BN733">
        <v>67672</v>
      </c>
      <c r="BO733" t="s">
        <v>4728</v>
      </c>
      <c r="BP733" t="s">
        <v>5592</v>
      </c>
      <c r="BT733" t="s">
        <v>5925</v>
      </c>
    </row>
    <row r="734" spans="17:72" x14ac:dyDescent="0.25">
      <c r="Q734" t="s">
        <v>71</v>
      </c>
      <c r="R734" t="s">
        <v>220</v>
      </c>
      <c r="V734" t="s">
        <v>5259</v>
      </c>
      <c r="W734" s="104">
        <v>46114.594444444447</v>
      </c>
      <c r="X734">
        <v>299952</v>
      </c>
      <c r="Y734" t="s">
        <v>4728</v>
      </c>
      <c r="Z734" t="s">
        <v>54</v>
      </c>
      <c r="AA734" t="s">
        <v>4731</v>
      </c>
      <c r="AD734" t="s">
        <v>5097</v>
      </c>
      <c r="AF734" t="s">
        <v>76</v>
      </c>
      <c r="AG734" t="s">
        <v>2403</v>
      </c>
      <c r="AJ734" t="s">
        <v>5074</v>
      </c>
      <c r="AK734" s="104">
        <v>46113.74722222222</v>
      </c>
      <c r="AL734">
        <v>1044974</v>
      </c>
      <c r="AM734" t="s">
        <v>4761</v>
      </c>
      <c r="AN734" t="s">
        <v>54</v>
      </c>
      <c r="AO734" t="s">
        <v>13</v>
      </c>
      <c r="AR734" t="s">
        <v>5107</v>
      </c>
      <c r="AT734" t="s">
        <v>84</v>
      </c>
      <c r="AX734" t="s">
        <v>7208</v>
      </c>
      <c r="AY734" s="104">
        <v>46113.554861111108</v>
      </c>
      <c r="AZ734">
        <v>669693</v>
      </c>
      <c r="BA734" t="s">
        <v>4728</v>
      </c>
      <c r="BB734" t="s">
        <v>5989</v>
      </c>
      <c r="BF734" t="s">
        <v>5927</v>
      </c>
      <c r="BH734" t="s">
        <v>1284</v>
      </c>
      <c r="BL734" t="s">
        <v>8137</v>
      </c>
      <c r="BM734" s="104">
        <v>46114.689583333333</v>
      </c>
      <c r="BN734">
        <v>3126471</v>
      </c>
      <c r="BO734" t="s">
        <v>4761</v>
      </c>
      <c r="BP734" t="s">
        <v>5592</v>
      </c>
      <c r="BT734" t="s">
        <v>5948</v>
      </c>
    </row>
    <row r="735" spans="17:72" x14ac:dyDescent="0.25">
      <c r="Q735" t="s">
        <v>77</v>
      </c>
      <c r="V735" t="s">
        <v>5192</v>
      </c>
      <c r="W735" s="104">
        <v>46114.595138888886</v>
      </c>
      <c r="X735">
        <v>248462</v>
      </c>
      <c r="Y735" t="s">
        <v>4728</v>
      </c>
      <c r="Z735" t="s">
        <v>54</v>
      </c>
      <c r="AD735" t="s">
        <v>4736</v>
      </c>
      <c r="AF735" t="s">
        <v>1391</v>
      </c>
      <c r="AJ735" t="s">
        <v>4794</v>
      </c>
      <c r="AK735" s="104">
        <v>46113.749305555553</v>
      </c>
      <c r="AL735">
        <v>324622</v>
      </c>
      <c r="AM735" t="s">
        <v>4728</v>
      </c>
      <c r="AN735" t="s">
        <v>13</v>
      </c>
      <c r="AR735" t="s">
        <v>5966</v>
      </c>
      <c r="AT735" t="s">
        <v>220</v>
      </c>
      <c r="AX735" t="s">
        <v>5995</v>
      </c>
      <c r="AY735" s="104">
        <v>46113.554861111108</v>
      </c>
      <c r="AZ735">
        <v>156843</v>
      </c>
      <c r="BA735" t="s">
        <v>4728</v>
      </c>
      <c r="BB735" t="s">
        <v>5989</v>
      </c>
      <c r="BF735" t="s">
        <v>5966</v>
      </c>
      <c r="BH735" t="s">
        <v>1732</v>
      </c>
      <c r="BL735" t="s">
        <v>5012</v>
      </c>
      <c r="BM735" s="104">
        <v>46114.695138888892</v>
      </c>
      <c r="BN735">
        <v>1287475</v>
      </c>
      <c r="BO735" t="s">
        <v>4728</v>
      </c>
      <c r="BP735" t="s">
        <v>5592</v>
      </c>
      <c r="BT735" t="s">
        <v>4781</v>
      </c>
    </row>
    <row r="736" spans="17:72" x14ac:dyDescent="0.25">
      <c r="Q736" t="s">
        <v>250</v>
      </c>
      <c r="V736" t="s">
        <v>5260</v>
      </c>
      <c r="W736" s="104">
        <v>46114.595833333333</v>
      </c>
      <c r="X736">
        <v>293657</v>
      </c>
      <c r="Y736" t="s">
        <v>4728</v>
      </c>
      <c r="Z736" t="s">
        <v>54</v>
      </c>
      <c r="AD736" t="s">
        <v>4777</v>
      </c>
      <c r="AF736" t="s">
        <v>1220</v>
      </c>
      <c r="AJ736" t="s">
        <v>4833</v>
      </c>
      <c r="AK736" s="104">
        <v>46113.750694444447</v>
      </c>
      <c r="AL736">
        <v>156900</v>
      </c>
      <c r="AM736" t="s">
        <v>4728</v>
      </c>
      <c r="AN736" t="s">
        <v>13</v>
      </c>
      <c r="AR736" t="s">
        <v>5948</v>
      </c>
      <c r="AT736" t="s">
        <v>2403</v>
      </c>
      <c r="AX736" t="s">
        <v>6375</v>
      </c>
      <c r="AY736" s="104">
        <v>46113.554861111108</v>
      </c>
      <c r="AZ736">
        <v>495362</v>
      </c>
      <c r="BA736" t="s">
        <v>4728</v>
      </c>
      <c r="BB736" t="s">
        <v>5989</v>
      </c>
      <c r="BF736" t="s">
        <v>5942</v>
      </c>
      <c r="BH736" t="s">
        <v>1985</v>
      </c>
      <c r="BL736" t="s">
        <v>5370</v>
      </c>
      <c r="BM736" s="104">
        <v>46114.695138888892</v>
      </c>
      <c r="BN736">
        <v>370416</v>
      </c>
      <c r="BO736" t="s">
        <v>4728</v>
      </c>
      <c r="BP736" t="s">
        <v>5592</v>
      </c>
      <c r="BT736" t="s">
        <v>5942</v>
      </c>
    </row>
    <row r="737" spans="17:72" x14ac:dyDescent="0.25">
      <c r="Q737" t="s">
        <v>71</v>
      </c>
      <c r="V737" t="s">
        <v>5086</v>
      </c>
      <c r="W737" s="104">
        <v>46114.59652777778</v>
      </c>
      <c r="X737">
        <v>707551</v>
      </c>
      <c r="Y737" t="s">
        <v>4728</v>
      </c>
      <c r="Z737" t="s">
        <v>54</v>
      </c>
      <c r="AD737" t="s">
        <v>4736</v>
      </c>
      <c r="AF737" t="s">
        <v>1481</v>
      </c>
      <c r="AJ737" t="s">
        <v>4889</v>
      </c>
      <c r="AK737" s="104">
        <v>46113.751388888886</v>
      </c>
      <c r="AL737">
        <v>480183</v>
      </c>
      <c r="AM737" t="s">
        <v>4728</v>
      </c>
      <c r="AN737" t="s">
        <v>13</v>
      </c>
      <c r="AR737" t="s">
        <v>5920</v>
      </c>
      <c r="AT737" t="s">
        <v>2559</v>
      </c>
      <c r="AX737" t="s">
        <v>4782</v>
      </c>
      <c r="AY737" s="104">
        <v>46113.554861111108</v>
      </c>
      <c r="AZ737">
        <v>52026</v>
      </c>
      <c r="BA737" t="s">
        <v>4728</v>
      </c>
      <c r="BB737" t="s">
        <v>5989</v>
      </c>
      <c r="BF737" t="s">
        <v>5925</v>
      </c>
      <c r="BH737" t="s">
        <v>1284</v>
      </c>
      <c r="BL737" t="s">
        <v>5172</v>
      </c>
      <c r="BM737" s="104">
        <v>46114.695833333331</v>
      </c>
      <c r="BN737">
        <v>2483480</v>
      </c>
      <c r="BO737" t="s">
        <v>4761</v>
      </c>
      <c r="BP737" t="s">
        <v>5592</v>
      </c>
      <c r="BT737" t="s">
        <v>5948</v>
      </c>
    </row>
    <row r="738" spans="17:72" x14ac:dyDescent="0.25">
      <c r="Q738" t="s">
        <v>2345</v>
      </c>
      <c r="V738" t="s">
        <v>5183</v>
      </c>
      <c r="W738" s="104">
        <v>46114.59652777778</v>
      </c>
      <c r="X738">
        <v>86730</v>
      </c>
      <c r="Y738" t="s">
        <v>4728</v>
      </c>
      <c r="Z738" t="s">
        <v>54</v>
      </c>
      <c r="AD738" t="s">
        <v>4781</v>
      </c>
      <c r="AF738" t="s">
        <v>1732</v>
      </c>
      <c r="AJ738" t="s">
        <v>5340</v>
      </c>
      <c r="AK738" s="104">
        <v>46113.751388888886</v>
      </c>
      <c r="AL738">
        <v>241405</v>
      </c>
      <c r="AM738" t="s">
        <v>4728</v>
      </c>
      <c r="AN738" t="s">
        <v>13</v>
      </c>
      <c r="AR738" t="s">
        <v>5942</v>
      </c>
      <c r="AT738" t="s">
        <v>2383</v>
      </c>
      <c r="AX738" t="s">
        <v>4782</v>
      </c>
      <c r="AY738" s="104">
        <v>46113.555555555555</v>
      </c>
      <c r="AZ738">
        <v>204625</v>
      </c>
      <c r="BA738" t="s">
        <v>4728</v>
      </c>
      <c r="BB738" t="s">
        <v>5989</v>
      </c>
      <c r="BF738" t="s">
        <v>5942</v>
      </c>
      <c r="BH738" t="s">
        <v>496</v>
      </c>
      <c r="BI738" t="s">
        <v>220</v>
      </c>
      <c r="BL738" t="s">
        <v>7214</v>
      </c>
      <c r="BM738" s="104">
        <v>46114.697916666664</v>
      </c>
      <c r="BN738">
        <v>1000450</v>
      </c>
      <c r="BO738" t="s">
        <v>4761</v>
      </c>
      <c r="BP738" t="s">
        <v>5592</v>
      </c>
      <c r="BQ738" t="s">
        <v>4731</v>
      </c>
      <c r="BT738" t="s">
        <v>6001</v>
      </c>
    </row>
    <row r="739" spans="17:72" x14ac:dyDescent="0.25">
      <c r="Q739" t="s">
        <v>2449</v>
      </c>
      <c r="R739" t="s">
        <v>81</v>
      </c>
      <c r="V739" t="s">
        <v>5261</v>
      </c>
      <c r="W739" s="104">
        <v>46114.597916666666</v>
      </c>
      <c r="X739">
        <v>391918</v>
      </c>
      <c r="Y739" t="s">
        <v>4728</v>
      </c>
      <c r="Z739" t="s">
        <v>42</v>
      </c>
      <c r="AA739" t="s">
        <v>54</v>
      </c>
      <c r="AD739" t="s">
        <v>4931</v>
      </c>
      <c r="AF739" t="s">
        <v>2029</v>
      </c>
      <c r="AG739" t="s">
        <v>1276</v>
      </c>
      <c r="AJ739" t="s">
        <v>5079</v>
      </c>
      <c r="AK739" s="104">
        <v>46113.753472222219</v>
      </c>
      <c r="AL739">
        <v>354594</v>
      </c>
      <c r="AM739" t="s">
        <v>4761</v>
      </c>
      <c r="AN739" t="s">
        <v>4841</v>
      </c>
      <c r="AO739" t="s">
        <v>13</v>
      </c>
      <c r="AR739" t="s">
        <v>6032</v>
      </c>
      <c r="AT739" t="s">
        <v>1078</v>
      </c>
      <c r="AX739" t="s">
        <v>5284</v>
      </c>
      <c r="AY739" s="104">
        <v>46113.556250000001</v>
      </c>
      <c r="AZ739">
        <v>168821</v>
      </c>
      <c r="BA739" t="s">
        <v>4728</v>
      </c>
      <c r="BB739" t="s">
        <v>5989</v>
      </c>
      <c r="BF739" t="s">
        <v>4781</v>
      </c>
      <c r="BH739" t="s">
        <v>1985</v>
      </c>
      <c r="BL739" t="s">
        <v>5370</v>
      </c>
      <c r="BM739" s="104">
        <v>46114.7</v>
      </c>
      <c r="BN739">
        <v>733124</v>
      </c>
      <c r="BO739" t="s">
        <v>4728</v>
      </c>
      <c r="BP739" t="s">
        <v>5592</v>
      </c>
      <c r="BT739" t="s">
        <v>6069</v>
      </c>
    </row>
    <row r="740" spans="17:72" x14ac:dyDescent="0.25">
      <c r="Q740" t="s">
        <v>80</v>
      </c>
      <c r="V740" t="s">
        <v>5174</v>
      </c>
      <c r="W740" s="104">
        <v>46114.598611111112</v>
      </c>
      <c r="X740">
        <v>372152</v>
      </c>
      <c r="Y740" t="s">
        <v>4728</v>
      </c>
      <c r="Z740" t="s">
        <v>54</v>
      </c>
      <c r="AD740" t="s">
        <v>4739</v>
      </c>
      <c r="AF740" t="s">
        <v>2510</v>
      </c>
      <c r="AG740" t="s">
        <v>211</v>
      </c>
      <c r="AJ740" t="s">
        <v>5222</v>
      </c>
      <c r="AK740" s="104">
        <v>46113.753472222219</v>
      </c>
      <c r="AL740">
        <v>5453798</v>
      </c>
      <c r="AM740" t="s">
        <v>4728</v>
      </c>
      <c r="AN740" t="s">
        <v>13</v>
      </c>
      <c r="AO740" t="s">
        <v>4731</v>
      </c>
      <c r="AR740" t="s">
        <v>6251</v>
      </c>
      <c r="AT740" t="s">
        <v>551</v>
      </c>
      <c r="AU740" t="s">
        <v>2600</v>
      </c>
      <c r="AX740" t="s">
        <v>5729</v>
      </c>
      <c r="AY740" s="104">
        <v>46113.556250000001</v>
      </c>
      <c r="AZ740">
        <v>349831</v>
      </c>
      <c r="BA740" t="s">
        <v>4728</v>
      </c>
      <c r="BB740" t="s">
        <v>5989</v>
      </c>
      <c r="BF740" t="s">
        <v>5942</v>
      </c>
      <c r="BH740" t="s">
        <v>1507</v>
      </c>
      <c r="BL740" t="s">
        <v>5157</v>
      </c>
      <c r="BM740" s="104">
        <v>46114.701388888891</v>
      </c>
      <c r="BN740">
        <v>147556</v>
      </c>
      <c r="BO740" t="s">
        <v>4728</v>
      </c>
      <c r="BP740" t="s">
        <v>5592</v>
      </c>
      <c r="BT740" t="s">
        <v>5942</v>
      </c>
    </row>
    <row r="741" spans="17:72" x14ac:dyDescent="0.25">
      <c r="Q741" t="s">
        <v>84</v>
      </c>
      <c r="V741" t="s">
        <v>5262</v>
      </c>
      <c r="W741" s="104">
        <v>46114.599305555559</v>
      </c>
      <c r="X741">
        <v>107840</v>
      </c>
      <c r="Y741" t="s">
        <v>4728</v>
      </c>
      <c r="Z741" t="s">
        <v>54</v>
      </c>
      <c r="AD741" t="s">
        <v>5139</v>
      </c>
      <c r="AF741" t="s">
        <v>1975</v>
      </c>
      <c r="AG741" t="s">
        <v>2345</v>
      </c>
      <c r="AJ741" t="s">
        <v>4776</v>
      </c>
      <c r="AK741" s="104">
        <v>46113.753472222219</v>
      </c>
      <c r="AL741">
        <v>323595</v>
      </c>
      <c r="AM741" t="s">
        <v>4728</v>
      </c>
      <c r="AN741" t="s">
        <v>42</v>
      </c>
      <c r="AO741" t="s">
        <v>13</v>
      </c>
      <c r="AR741" t="s">
        <v>5937</v>
      </c>
      <c r="AT741" t="s">
        <v>250</v>
      </c>
      <c r="AX741" t="s">
        <v>5985</v>
      </c>
      <c r="AY741" s="104">
        <v>46113.556250000001</v>
      </c>
      <c r="AZ741">
        <v>517231</v>
      </c>
      <c r="BA741" t="s">
        <v>4761</v>
      </c>
      <c r="BB741" t="s">
        <v>5989</v>
      </c>
      <c r="BF741" t="s">
        <v>5958</v>
      </c>
      <c r="BH741" t="s">
        <v>1706</v>
      </c>
      <c r="BL741" t="s">
        <v>4890</v>
      </c>
      <c r="BM741" s="104">
        <v>46114.70208333333</v>
      </c>
      <c r="BN741">
        <v>424674</v>
      </c>
      <c r="BO741" t="s">
        <v>4728</v>
      </c>
      <c r="BP741" t="s">
        <v>5592</v>
      </c>
      <c r="BT741" t="s">
        <v>6069</v>
      </c>
    </row>
    <row r="742" spans="17:72" x14ac:dyDescent="0.25">
      <c r="Q742" t="s">
        <v>205</v>
      </c>
      <c r="R742" t="s">
        <v>2197</v>
      </c>
      <c r="V742" t="s">
        <v>5148</v>
      </c>
      <c r="W742" s="104">
        <v>46114.599305555559</v>
      </c>
      <c r="X742">
        <v>695801</v>
      </c>
      <c r="Y742" t="s">
        <v>4728</v>
      </c>
      <c r="Z742" t="s">
        <v>54</v>
      </c>
      <c r="AA742" t="s">
        <v>4731</v>
      </c>
      <c r="AD742" t="s">
        <v>4916</v>
      </c>
      <c r="AF742" t="s">
        <v>1975</v>
      </c>
      <c r="AG742" t="s">
        <v>223</v>
      </c>
      <c r="AJ742" t="s">
        <v>6252</v>
      </c>
      <c r="AK742" s="104">
        <v>46113.756944444445</v>
      </c>
      <c r="AL742">
        <v>691473</v>
      </c>
      <c r="AM742" t="s">
        <v>4728</v>
      </c>
      <c r="AN742" t="s">
        <v>42</v>
      </c>
      <c r="AO742" t="s">
        <v>13</v>
      </c>
      <c r="AR742" t="s">
        <v>5986</v>
      </c>
      <c r="AT742" t="s">
        <v>836</v>
      </c>
      <c r="AX742" t="s">
        <v>4946</v>
      </c>
      <c r="AY742" s="104">
        <v>46113.557638888888</v>
      </c>
      <c r="AZ742">
        <v>3120868</v>
      </c>
      <c r="BA742" t="s">
        <v>4761</v>
      </c>
      <c r="BB742" t="s">
        <v>5989</v>
      </c>
      <c r="BF742" t="s">
        <v>5931</v>
      </c>
      <c r="BH742" t="s">
        <v>202</v>
      </c>
      <c r="BL742" t="s">
        <v>5314</v>
      </c>
      <c r="BM742" s="104">
        <v>46114.70208333333</v>
      </c>
      <c r="BN742">
        <v>143279</v>
      </c>
      <c r="BO742" t="s">
        <v>4728</v>
      </c>
      <c r="BP742" t="s">
        <v>5592</v>
      </c>
      <c r="BT742" t="s">
        <v>4781</v>
      </c>
    </row>
    <row r="743" spans="17:72" x14ac:dyDescent="0.25">
      <c r="Q743" t="s">
        <v>77</v>
      </c>
      <c r="V743" t="s">
        <v>5263</v>
      </c>
      <c r="W743" s="104">
        <v>46114.599305555559</v>
      </c>
      <c r="X743">
        <v>699316</v>
      </c>
      <c r="Y743" t="s">
        <v>4728</v>
      </c>
      <c r="Z743" t="s">
        <v>54</v>
      </c>
      <c r="AD743" t="s">
        <v>4739</v>
      </c>
      <c r="AF743" t="s">
        <v>1830</v>
      </c>
      <c r="AG743" t="s">
        <v>1945</v>
      </c>
      <c r="AJ743" t="s">
        <v>5100</v>
      </c>
      <c r="AK743" s="104">
        <v>46113.757638888892</v>
      </c>
      <c r="AL743">
        <v>285966</v>
      </c>
      <c r="AM743" t="s">
        <v>4728</v>
      </c>
      <c r="AN743" t="s">
        <v>42</v>
      </c>
      <c r="AO743" t="s">
        <v>13</v>
      </c>
      <c r="AR743" t="s">
        <v>5919</v>
      </c>
      <c r="AT743" t="s">
        <v>683</v>
      </c>
      <c r="AX743" t="s">
        <v>5101</v>
      </c>
      <c r="AY743" s="104">
        <v>46113.557638888888</v>
      </c>
      <c r="AZ743">
        <v>893294</v>
      </c>
      <c r="BA743" t="s">
        <v>4728</v>
      </c>
      <c r="BB743" t="s">
        <v>5989</v>
      </c>
      <c r="BF743" t="s">
        <v>6314</v>
      </c>
      <c r="BH743" t="s">
        <v>1391</v>
      </c>
      <c r="BI743" t="s">
        <v>1688</v>
      </c>
      <c r="BL743" t="s">
        <v>4776</v>
      </c>
      <c r="BM743" s="104">
        <v>46114.70416666667</v>
      </c>
      <c r="BN743">
        <v>1005211</v>
      </c>
      <c r="BO743" t="s">
        <v>4728</v>
      </c>
      <c r="BP743" t="s">
        <v>5592</v>
      </c>
      <c r="BQ743" t="s">
        <v>4731</v>
      </c>
      <c r="BT743" t="s">
        <v>6240</v>
      </c>
    </row>
    <row r="744" spans="17:72" x14ac:dyDescent="0.25">
      <c r="Q744" t="s">
        <v>79</v>
      </c>
      <c r="V744" t="s">
        <v>4833</v>
      </c>
      <c r="W744" s="104">
        <v>46114.6</v>
      </c>
      <c r="X744">
        <v>287290</v>
      </c>
      <c r="Y744" t="s">
        <v>4728</v>
      </c>
      <c r="Z744" t="s">
        <v>54</v>
      </c>
      <c r="AD744" t="s">
        <v>4736</v>
      </c>
      <c r="AF744" t="s">
        <v>1383</v>
      </c>
      <c r="AG744" t="s">
        <v>1379</v>
      </c>
      <c r="AJ744" t="s">
        <v>4776</v>
      </c>
      <c r="AK744" s="104">
        <v>46113.757638888892</v>
      </c>
      <c r="AL744">
        <v>634546</v>
      </c>
      <c r="AM744" t="s">
        <v>4728</v>
      </c>
      <c r="AN744" t="s">
        <v>42</v>
      </c>
      <c r="AO744" t="s">
        <v>13</v>
      </c>
      <c r="AR744" t="s">
        <v>6253</v>
      </c>
      <c r="AT744" t="s">
        <v>1531</v>
      </c>
      <c r="AU744" t="s">
        <v>2197</v>
      </c>
      <c r="AX744" t="s">
        <v>4877</v>
      </c>
      <c r="AY744" s="104">
        <v>46113.557638888888</v>
      </c>
      <c r="AZ744">
        <v>275276</v>
      </c>
      <c r="BA744" t="s">
        <v>4728</v>
      </c>
      <c r="BB744" t="s">
        <v>5989</v>
      </c>
      <c r="BC744" t="s">
        <v>4731</v>
      </c>
      <c r="BF744" t="s">
        <v>6406</v>
      </c>
      <c r="BH744" t="s">
        <v>226</v>
      </c>
      <c r="BL744" t="s">
        <v>6220</v>
      </c>
      <c r="BM744" s="104">
        <v>46114.70416666667</v>
      </c>
      <c r="BN744">
        <v>564464</v>
      </c>
      <c r="BO744" t="s">
        <v>4728</v>
      </c>
      <c r="BP744" t="s">
        <v>5592</v>
      </c>
      <c r="BT744" t="s">
        <v>5920</v>
      </c>
    </row>
    <row r="745" spans="17:72" x14ac:dyDescent="0.25">
      <c r="Q745" t="s">
        <v>250</v>
      </c>
      <c r="R745" t="s">
        <v>264</v>
      </c>
      <c r="S745" t="s">
        <v>256</v>
      </c>
      <c r="V745" t="s">
        <v>5264</v>
      </c>
      <c r="W745" s="104">
        <v>46114.6</v>
      </c>
      <c r="X745">
        <v>941867</v>
      </c>
      <c r="Y745" t="s">
        <v>4728</v>
      </c>
      <c r="Z745" t="s">
        <v>54</v>
      </c>
      <c r="AA745" t="s">
        <v>4731</v>
      </c>
      <c r="AD745" t="s">
        <v>5050</v>
      </c>
      <c r="AF745" t="s">
        <v>2510</v>
      </c>
      <c r="AJ745" t="s">
        <v>5074</v>
      </c>
      <c r="AK745" s="104">
        <v>46113.760416666664</v>
      </c>
      <c r="AL745">
        <v>354203</v>
      </c>
      <c r="AM745" t="s">
        <v>4728</v>
      </c>
      <c r="AN745" t="s">
        <v>13</v>
      </c>
      <c r="AR745" t="s">
        <v>5927</v>
      </c>
      <c r="AT745" t="s">
        <v>1292</v>
      </c>
      <c r="AX745" t="s">
        <v>5166</v>
      </c>
      <c r="AY745" s="104">
        <v>46113.558333333334</v>
      </c>
      <c r="AZ745">
        <v>98843</v>
      </c>
      <c r="BA745" t="s">
        <v>4728</v>
      </c>
      <c r="BB745" t="s">
        <v>5989</v>
      </c>
      <c r="BF745" t="s">
        <v>5925</v>
      </c>
      <c r="BH745" t="s">
        <v>247</v>
      </c>
      <c r="BL745" t="s">
        <v>5614</v>
      </c>
      <c r="BM745" s="104">
        <v>46114.705555555556</v>
      </c>
      <c r="BN745">
        <v>209566</v>
      </c>
      <c r="BO745" t="s">
        <v>4761</v>
      </c>
      <c r="BP745" t="s">
        <v>5592</v>
      </c>
      <c r="BT745" t="s">
        <v>5966</v>
      </c>
    </row>
    <row r="746" spans="17:72" x14ac:dyDescent="0.25">
      <c r="Q746" t="s">
        <v>75</v>
      </c>
      <c r="V746" t="s">
        <v>5083</v>
      </c>
      <c r="W746" s="104">
        <v>46114.601388888892</v>
      </c>
      <c r="X746">
        <v>264456</v>
      </c>
      <c r="Y746" t="s">
        <v>4728</v>
      </c>
      <c r="Z746" t="s">
        <v>54</v>
      </c>
      <c r="AD746" t="s">
        <v>4736</v>
      </c>
      <c r="AF746" t="s">
        <v>241</v>
      </c>
      <c r="AJ746" t="s">
        <v>6254</v>
      </c>
      <c r="AK746" s="104">
        <v>46113.761111111111</v>
      </c>
      <c r="AL746">
        <v>185820</v>
      </c>
      <c r="AM746" t="s">
        <v>4728</v>
      </c>
      <c r="AN746" t="s">
        <v>13</v>
      </c>
      <c r="AR746" t="s">
        <v>5931</v>
      </c>
      <c r="AT746" t="s">
        <v>516</v>
      </c>
      <c r="AX746" t="s">
        <v>5156</v>
      </c>
      <c r="AY746" s="104">
        <v>46113.558333333334</v>
      </c>
      <c r="AZ746">
        <v>257726</v>
      </c>
      <c r="BA746" t="s">
        <v>4728</v>
      </c>
      <c r="BB746" t="s">
        <v>5989</v>
      </c>
      <c r="BF746" t="s">
        <v>5918</v>
      </c>
      <c r="BH746" t="s">
        <v>1507</v>
      </c>
      <c r="BL746" t="s">
        <v>4791</v>
      </c>
      <c r="BM746" s="104">
        <v>46114.706250000003</v>
      </c>
      <c r="BN746">
        <v>148324</v>
      </c>
      <c r="BO746" t="s">
        <v>4728</v>
      </c>
      <c r="BP746" t="s">
        <v>5592</v>
      </c>
      <c r="BT746" t="s">
        <v>5918</v>
      </c>
    </row>
    <row r="747" spans="17:72" x14ac:dyDescent="0.25">
      <c r="Q747" t="s">
        <v>2367</v>
      </c>
      <c r="R747" t="s">
        <v>241</v>
      </c>
      <c r="V747" t="s">
        <v>4753</v>
      </c>
      <c r="W747" s="104">
        <v>46114.602083333331</v>
      </c>
      <c r="X747">
        <v>349178</v>
      </c>
      <c r="Y747" t="s">
        <v>4728</v>
      </c>
      <c r="Z747" t="s">
        <v>42</v>
      </c>
      <c r="AA747" t="s">
        <v>54</v>
      </c>
      <c r="AD747" t="s">
        <v>4742</v>
      </c>
      <c r="AF747" t="s">
        <v>852</v>
      </c>
      <c r="AJ747" t="s">
        <v>6000</v>
      </c>
      <c r="AK747" s="104">
        <v>46113.761805555558</v>
      </c>
      <c r="AL747">
        <v>1694320</v>
      </c>
      <c r="AM747" t="s">
        <v>4728</v>
      </c>
      <c r="AN747" t="s">
        <v>13</v>
      </c>
      <c r="AR747" t="s">
        <v>5938</v>
      </c>
      <c r="AT747" t="s">
        <v>1048</v>
      </c>
      <c r="AX747" t="s">
        <v>5382</v>
      </c>
      <c r="AY747" s="104">
        <v>46113.558333333334</v>
      </c>
      <c r="AZ747">
        <v>201448</v>
      </c>
      <c r="BA747" t="s">
        <v>4728</v>
      </c>
      <c r="BB747" t="s">
        <v>5989</v>
      </c>
      <c r="BF747" t="s">
        <v>5950</v>
      </c>
      <c r="BH747" t="s">
        <v>253</v>
      </c>
      <c r="BL747" t="s">
        <v>4733</v>
      </c>
      <c r="BM747" s="104">
        <v>46114.706250000003</v>
      </c>
      <c r="BN747">
        <v>110719</v>
      </c>
      <c r="BO747" t="s">
        <v>4728</v>
      </c>
      <c r="BP747" t="s">
        <v>5592</v>
      </c>
      <c r="BT747" t="s">
        <v>5925</v>
      </c>
    </row>
    <row r="748" spans="17:72" x14ac:dyDescent="0.25">
      <c r="Q748" t="s">
        <v>81</v>
      </c>
      <c r="R748" t="s">
        <v>264</v>
      </c>
      <c r="S748" t="s">
        <v>2197</v>
      </c>
      <c r="V748" t="s">
        <v>5265</v>
      </c>
      <c r="W748" s="104">
        <v>46114.602777777778</v>
      </c>
      <c r="X748">
        <v>993653</v>
      </c>
      <c r="Y748" t="s">
        <v>4728</v>
      </c>
      <c r="Z748" t="s">
        <v>54</v>
      </c>
      <c r="AA748" t="s">
        <v>4731</v>
      </c>
      <c r="AD748" t="s">
        <v>5145</v>
      </c>
      <c r="AF748" t="s">
        <v>2201</v>
      </c>
      <c r="AG748" t="s">
        <v>1945</v>
      </c>
      <c r="AJ748" t="s">
        <v>6255</v>
      </c>
      <c r="AK748" s="104">
        <v>46113.761805555558</v>
      </c>
      <c r="AL748">
        <v>455904</v>
      </c>
      <c r="AM748" t="s">
        <v>4761</v>
      </c>
      <c r="AN748" t="s">
        <v>4841</v>
      </c>
      <c r="AO748" t="s">
        <v>13</v>
      </c>
      <c r="AR748" t="s">
        <v>6256</v>
      </c>
      <c r="AT748" t="s">
        <v>1894</v>
      </c>
      <c r="AU748" t="s">
        <v>2429</v>
      </c>
      <c r="AX748" t="s">
        <v>5101</v>
      </c>
      <c r="AY748" s="104">
        <v>46113.559027777781</v>
      </c>
      <c r="AZ748">
        <v>1277282</v>
      </c>
      <c r="BA748" t="s">
        <v>4728</v>
      </c>
      <c r="BB748" t="s">
        <v>5989</v>
      </c>
      <c r="BF748" t="s">
        <v>5920</v>
      </c>
      <c r="BH748" t="s">
        <v>241</v>
      </c>
      <c r="BL748" t="s">
        <v>5118</v>
      </c>
      <c r="BM748" s="104">
        <v>46114.706250000003</v>
      </c>
      <c r="BN748">
        <v>541557</v>
      </c>
      <c r="BO748" t="s">
        <v>4728</v>
      </c>
      <c r="BP748" t="s">
        <v>5592</v>
      </c>
      <c r="BT748" t="s">
        <v>5924</v>
      </c>
    </row>
    <row r="749" spans="17:72" x14ac:dyDescent="0.25">
      <c r="Q749" t="s">
        <v>80</v>
      </c>
      <c r="V749" t="s">
        <v>5266</v>
      </c>
      <c r="W749" s="104">
        <v>46114.604166666664</v>
      </c>
      <c r="X749">
        <v>281256</v>
      </c>
      <c r="Y749" t="s">
        <v>4728</v>
      </c>
      <c r="Z749" t="s">
        <v>54</v>
      </c>
      <c r="AD749" t="s">
        <v>4780</v>
      </c>
      <c r="AF749" t="s">
        <v>2263</v>
      </c>
      <c r="AG749" t="s">
        <v>1985</v>
      </c>
      <c r="AH749" t="s">
        <v>217</v>
      </c>
      <c r="AJ749" t="s">
        <v>6257</v>
      </c>
      <c r="AK749" s="104">
        <v>46113.761805555558</v>
      </c>
      <c r="AL749">
        <v>1743389</v>
      </c>
      <c r="AM749" t="s">
        <v>4728</v>
      </c>
      <c r="AN749" t="s">
        <v>4787</v>
      </c>
      <c r="AO749" t="s">
        <v>13</v>
      </c>
      <c r="AP749" t="s">
        <v>4731</v>
      </c>
      <c r="AR749" t="s">
        <v>6258</v>
      </c>
      <c r="AT749" t="s">
        <v>1124</v>
      </c>
      <c r="AX749" t="s">
        <v>7209</v>
      </c>
      <c r="AY749" s="104">
        <v>46113.559027777781</v>
      </c>
      <c r="AZ749">
        <v>112718</v>
      </c>
      <c r="BA749" t="s">
        <v>4728</v>
      </c>
      <c r="BB749" t="s">
        <v>5989</v>
      </c>
      <c r="BF749" t="s">
        <v>4781</v>
      </c>
      <c r="BH749" t="s">
        <v>247</v>
      </c>
      <c r="BL749" t="s">
        <v>4854</v>
      </c>
      <c r="BM749" s="104">
        <v>46114.707638888889</v>
      </c>
      <c r="BN749">
        <v>633471</v>
      </c>
      <c r="BO749" t="s">
        <v>4728</v>
      </c>
      <c r="BP749" t="s">
        <v>5592</v>
      </c>
      <c r="BT749" t="s">
        <v>5920</v>
      </c>
    </row>
    <row r="750" spans="17:72" x14ac:dyDescent="0.25">
      <c r="Q750" t="s">
        <v>79</v>
      </c>
      <c r="V750" t="s">
        <v>5267</v>
      </c>
      <c r="W750" s="104">
        <v>46114.604166666664</v>
      </c>
      <c r="X750">
        <v>208167</v>
      </c>
      <c r="Y750" t="s">
        <v>4728</v>
      </c>
      <c r="Z750" t="s">
        <v>54</v>
      </c>
      <c r="AD750" t="s">
        <v>4736</v>
      </c>
      <c r="AF750" t="s">
        <v>1124</v>
      </c>
      <c r="AJ750" t="s">
        <v>6144</v>
      </c>
      <c r="AK750" s="104">
        <v>46113.761805555558</v>
      </c>
      <c r="AL750">
        <v>196646</v>
      </c>
      <c r="AM750" t="s">
        <v>4728</v>
      </c>
      <c r="AN750" t="s">
        <v>13</v>
      </c>
      <c r="AR750" t="s">
        <v>5931</v>
      </c>
      <c r="AT750" t="s">
        <v>551</v>
      </c>
      <c r="AX750" t="s">
        <v>5238</v>
      </c>
      <c r="AY750" s="104">
        <v>46113.560416666667</v>
      </c>
      <c r="AZ750">
        <v>264789</v>
      </c>
      <c r="BA750" t="s">
        <v>4728</v>
      </c>
      <c r="BB750" t="s">
        <v>5989</v>
      </c>
      <c r="BF750" t="s">
        <v>5931</v>
      </c>
      <c r="BH750" t="s">
        <v>1732</v>
      </c>
      <c r="BL750" t="s">
        <v>6360</v>
      </c>
      <c r="BM750" s="104">
        <v>46114.709722222222</v>
      </c>
      <c r="BN750">
        <v>190753</v>
      </c>
      <c r="BO750" t="s">
        <v>4728</v>
      </c>
      <c r="BP750" t="s">
        <v>5592</v>
      </c>
      <c r="BT750" t="s">
        <v>4781</v>
      </c>
    </row>
    <row r="751" spans="17:72" x14ac:dyDescent="0.25">
      <c r="Q751" t="s">
        <v>247</v>
      </c>
      <c r="V751" t="s">
        <v>5001</v>
      </c>
      <c r="W751" s="104">
        <v>46114.604166666664</v>
      </c>
      <c r="X751">
        <v>107255</v>
      </c>
      <c r="Y751" t="s">
        <v>4728</v>
      </c>
      <c r="Z751" t="s">
        <v>54</v>
      </c>
      <c r="AD751" t="s">
        <v>4756</v>
      </c>
      <c r="AF751" t="s">
        <v>2345</v>
      </c>
      <c r="AJ751" t="s">
        <v>5700</v>
      </c>
      <c r="AK751" s="104">
        <v>46113.761805555558</v>
      </c>
      <c r="AL751">
        <v>275910</v>
      </c>
      <c r="AM751" t="s">
        <v>4728</v>
      </c>
      <c r="AN751" t="s">
        <v>13</v>
      </c>
      <c r="AR751" t="s">
        <v>5931</v>
      </c>
      <c r="AT751" t="s">
        <v>2559</v>
      </c>
      <c r="AX751" t="s">
        <v>4915</v>
      </c>
      <c r="AY751" s="104">
        <v>46113.560416666667</v>
      </c>
      <c r="AZ751">
        <v>95842</v>
      </c>
      <c r="BA751" t="s">
        <v>4728</v>
      </c>
      <c r="BB751" t="s">
        <v>5989</v>
      </c>
      <c r="BF751" t="s">
        <v>5942</v>
      </c>
      <c r="BH751" t="s">
        <v>250</v>
      </c>
      <c r="BL751" t="s">
        <v>6401</v>
      </c>
      <c r="BM751" s="104">
        <v>46114.711111111108</v>
      </c>
      <c r="BN751">
        <v>198762</v>
      </c>
      <c r="BO751" t="s">
        <v>4728</v>
      </c>
      <c r="BP751" t="s">
        <v>5592</v>
      </c>
      <c r="BT751" t="s">
        <v>5942</v>
      </c>
    </row>
    <row r="752" spans="17:72" x14ac:dyDescent="0.25">
      <c r="Q752" t="s">
        <v>205</v>
      </c>
      <c r="V752" t="s">
        <v>5001</v>
      </c>
      <c r="W752" s="104">
        <v>46114.605555555558</v>
      </c>
      <c r="X752">
        <v>60317</v>
      </c>
      <c r="Y752" t="s">
        <v>4728</v>
      </c>
      <c r="Z752" t="s">
        <v>54</v>
      </c>
      <c r="AD752" t="s">
        <v>4756</v>
      </c>
      <c r="AF752" t="s">
        <v>2229</v>
      </c>
      <c r="AG752" t="s">
        <v>253</v>
      </c>
      <c r="AJ752" t="s">
        <v>5868</v>
      </c>
      <c r="AK752" s="104">
        <v>46113.762499999997</v>
      </c>
      <c r="AL752">
        <v>451581</v>
      </c>
      <c r="AM752" t="s">
        <v>4761</v>
      </c>
      <c r="AN752" t="s">
        <v>4841</v>
      </c>
      <c r="AO752" t="s">
        <v>13</v>
      </c>
      <c r="AR752" t="s">
        <v>6259</v>
      </c>
      <c r="AT752" t="s">
        <v>1559</v>
      </c>
      <c r="AU752" t="s">
        <v>211</v>
      </c>
      <c r="AX752" t="s">
        <v>4744</v>
      </c>
      <c r="AY752" s="104">
        <v>46113.560416666667</v>
      </c>
      <c r="AZ752">
        <v>973621</v>
      </c>
      <c r="BA752" t="s">
        <v>4728</v>
      </c>
      <c r="BB752" t="s">
        <v>5989</v>
      </c>
      <c r="BC752" t="s">
        <v>4731</v>
      </c>
      <c r="BF752" t="s">
        <v>6238</v>
      </c>
      <c r="BH752" t="s">
        <v>1732</v>
      </c>
      <c r="BL752" t="s">
        <v>4988</v>
      </c>
      <c r="BM752" s="104">
        <v>46114.711805555555</v>
      </c>
      <c r="BN752">
        <v>136527</v>
      </c>
      <c r="BO752" t="s">
        <v>4728</v>
      </c>
      <c r="BP752" t="s">
        <v>5592</v>
      </c>
      <c r="BT752" t="s">
        <v>4781</v>
      </c>
    </row>
    <row r="753" spans="17:72" x14ac:dyDescent="0.25">
      <c r="Q753" t="s">
        <v>75</v>
      </c>
      <c r="V753" t="s">
        <v>4979</v>
      </c>
      <c r="W753" s="104">
        <v>46114.606249999997</v>
      </c>
      <c r="X753">
        <v>428945</v>
      </c>
      <c r="Y753" t="s">
        <v>4728</v>
      </c>
      <c r="Z753" t="s">
        <v>54</v>
      </c>
      <c r="AD753" t="s">
        <v>4736</v>
      </c>
      <c r="AF753" t="s">
        <v>2559</v>
      </c>
      <c r="AJ753" t="s">
        <v>4889</v>
      </c>
      <c r="AK753" s="104">
        <v>46113.763888888891</v>
      </c>
      <c r="AL753">
        <v>278659</v>
      </c>
      <c r="AM753" t="s">
        <v>4761</v>
      </c>
      <c r="AN753" t="s">
        <v>13</v>
      </c>
      <c r="AR753" t="s">
        <v>5966</v>
      </c>
      <c r="AT753" t="s">
        <v>1078</v>
      </c>
      <c r="AU753" t="s">
        <v>264</v>
      </c>
      <c r="AV753" t="s">
        <v>2345</v>
      </c>
      <c r="AW753" t="s">
        <v>220</v>
      </c>
      <c r="AX753" t="s">
        <v>5256</v>
      </c>
      <c r="AY753" s="104">
        <v>46113.560416666667</v>
      </c>
      <c r="AZ753">
        <v>1396109</v>
      </c>
      <c r="BA753" t="s">
        <v>4728</v>
      </c>
      <c r="BB753" t="s">
        <v>5989</v>
      </c>
      <c r="BC753" t="s">
        <v>4731</v>
      </c>
      <c r="BF753" t="s">
        <v>7156</v>
      </c>
      <c r="BH753" t="s">
        <v>1391</v>
      </c>
      <c r="BL753" t="s">
        <v>4988</v>
      </c>
      <c r="BM753" s="104">
        <v>46114.712500000001</v>
      </c>
      <c r="BN753">
        <v>301070</v>
      </c>
      <c r="BO753" t="s">
        <v>4728</v>
      </c>
      <c r="BP753" t="s">
        <v>5592</v>
      </c>
      <c r="BT753" t="s">
        <v>5920</v>
      </c>
    </row>
    <row r="754" spans="17:72" x14ac:dyDescent="0.25">
      <c r="Q754" t="s">
        <v>71</v>
      </c>
      <c r="V754" t="s">
        <v>5001</v>
      </c>
      <c r="W754" s="104">
        <v>46114.606249999997</v>
      </c>
      <c r="X754">
        <v>269625</v>
      </c>
      <c r="Y754" t="s">
        <v>4728</v>
      </c>
      <c r="Z754" t="s">
        <v>54</v>
      </c>
      <c r="AD754" t="s">
        <v>4736</v>
      </c>
      <c r="AF754" t="s">
        <v>189</v>
      </c>
      <c r="AG754" t="s">
        <v>1559</v>
      </c>
      <c r="AJ754" t="s">
        <v>4827</v>
      </c>
      <c r="AK754" s="104">
        <v>46113.763888888891</v>
      </c>
      <c r="AL754">
        <v>846561</v>
      </c>
      <c r="AM754" t="s">
        <v>4728</v>
      </c>
      <c r="AN754" t="s">
        <v>42</v>
      </c>
      <c r="AO754" t="s">
        <v>13</v>
      </c>
      <c r="AR754" t="s">
        <v>5933</v>
      </c>
      <c r="AT754" t="s">
        <v>1945</v>
      </c>
      <c r="AX754" t="s">
        <v>6179</v>
      </c>
      <c r="AY754" s="104">
        <v>46113.561111111114</v>
      </c>
      <c r="AZ754">
        <v>88282</v>
      </c>
      <c r="BA754" t="s">
        <v>4728</v>
      </c>
      <c r="BB754" t="s">
        <v>5989</v>
      </c>
      <c r="BF754" t="s">
        <v>4781</v>
      </c>
      <c r="BH754" t="s">
        <v>235</v>
      </c>
      <c r="BL754" t="s">
        <v>4776</v>
      </c>
      <c r="BM754" s="104">
        <v>46114.713194444441</v>
      </c>
      <c r="BN754">
        <v>429951</v>
      </c>
      <c r="BO754" t="s">
        <v>4761</v>
      </c>
      <c r="BP754" t="s">
        <v>5592</v>
      </c>
      <c r="BT754" t="s">
        <v>4781</v>
      </c>
    </row>
    <row r="755" spans="17:72" x14ac:dyDescent="0.25">
      <c r="Q755" t="s">
        <v>72</v>
      </c>
      <c r="V755" t="s">
        <v>4910</v>
      </c>
      <c r="W755" s="104">
        <v>46114.606944444444</v>
      </c>
      <c r="X755">
        <v>59049</v>
      </c>
      <c r="Y755" t="s">
        <v>4728</v>
      </c>
      <c r="Z755" t="s">
        <v>54</v>
      </c>
      <c r="AD755" t="s">
        <v>4781</v>
      </c>
      <c r="AF755" t="s">
        <v>241</v>
      </c>
      <c r="AJ755" t="s">
        <v>5129</v>
      </c>
      <c r="AK755" s="104">
        <v>46113.765277777777</v>
      </c>
      <c r="AL755">
        <v>816536</v>
      </c>
      <c r="AM755" t="s">
        <v>4728</v>
      </c>
      <c r="AN755" t="s">
        <v>13</v>
      </c>
      <c r="AR755" t="s">
        <v>5931</v>
      </c>
      <c r="AT755" t="s">
        <v>2383</v>
      </c>
      <c r="AX755" t="s">
        <v>6035</v>
      </c>
      <c r="AY755" s="104">
        <v>46113.561111111114</v>
      </c>
      <c r="AZ755">
        <v>556711</v>
      </c>
      <c r="BA755" t="s">
        <v>4761</v>
      </c>
      <c r="BB755" t="s">
        <v>5989</v>
      </c>
      <c r="BF755" t="s">
        <v>5966</v>
      </c>
      <c r="BH755" t="s">
        <v>1732</v>
      </c>
      <c r="BL755" t="s">
        <v>5398</v>
      </c>
      <c r="BM755" s="104">
        <v>46114.713888888888</v>
      </c>
      <c r="BN755">
        <v>130589</v>
      </c>
      <c r="BO755" t="s">
        <v>4728</v>
      </c>
      <c r="BP755" t="s">
        <v>5592</v>
      </c>
      <c r="BT755" t="s">
        <v>4781</v>
      </c>
    </row>
    <row r="756" spans="17:72" x14ac:dyDescent="0.25">
      <c r="Q756" t="s">
        <v>250</v>
      </c>
      <c r="V756" t="s">
        <v>4910</v>
      </c>
      <c r="W756" s="104">
        <v>46114.607638888891</v>
      </c>
      <c r="X756">
        <v>114514</v>
      </c>
      <c r="Y756" t="s">
        <v>4728</v>
      </c>
      <c r="Z756" t="s">
        <v>54</v>
      </c>
      <c r="AD756" t="s">
        <v>4739</v>
      </c>
      <c r="AF756" t="s">
        <v>5872</v>
      </c>
      <c r="AG756" t="s">
        <v>1481</v>
      </c>
      <c r="AJ756" t="s">
        <v>4762</v>
      </c>
      <c r="AK756" s="104">
        <v>46113.765277777777</v>
      </c>
      <c r="AL756">
        <v>1095100</v>
      </c>
      <c r="AM756" t="s">
        <v>4728</v>
      </c>
      <c r="AN756" t="s">
        <v>42</v>
      </c>
      <c r="AO756" t="s">
        <v>13</v>
      </c>
      <c r="AR756" t="s">
        <v>4941</v>
      </c>
      <c r="AT756" t="s">
        <v>223</v>
      </c>
      <c r="AX756" t="s">
        <v>7210</v>
      </c>
      <c r="AY756" s="104">
        <v>46113.561111111114</v>
      </c>
      <c r="AZ756">
        <v>224070</v>
      </c>
      <c r="BA756" t="s">
        <v>4728</v>
      </c>
      <c r="BB756" t="s">
        <v>5989</v>
      </c>
      <c r="BF756" t="s">
        <v>6069</v>
      </c>
      <c r="BH756" t="s">
        <v>250</v>
      </c>
      <c r="BL756" t="s">
        <v>5398</v>
      </c>
      <c r="BM756" s="104">
        <v>46114.714583333334</v>
      </c>
      <c r="BN756">
        <v>307779</v>
      </c>
      <c r="BO756" t="s">
        <v>4728</v>
      </c>
      <c r="BP756" t="s">
        <v>5592</v>
      </c>
      <c r="BT756" t="s">
        <v>4781</v>
      </c>
    </row>
    <row r="757" spans="17:72" x14ac:dyDescent="0.25">
      <c r="Q757" t="s">
        <v>5268</v>
      </c>
      <c r="R757" t="s">
        <v>79</v>
      </c>
      <c r="V757" t="s">
        <v>5085</v>
      </c>
      <c r="W757" s="104">
        <v>46114.609027777777</v>
      </c>
      <c r="X757">
        <v>1076759</v>
      </c>
      <c r="Y757" t="s">
        <v>4728</v>
      </c>
      <c r="Z757" t="s">
        <v>42</v>
      </c>
      <c r="AA757" t="s">
        <v>54</v>
      </c>
      <c r="AD757" t="s">
        <v>5269</v>
      </c>
      <c r="AF757" t="s">
        <v>2373</v>
      </c>
      <c r="AJ757" t="s">
        <v>5096</v>
      </c>
      <c r="AK757" s="104">
        <v>46113.765972222223</v>
      </c>
      <c r="AL757">
        <v>72614</v>
      </c>
      <c r="AM757" t="s">
        <v>4728</v>
      </c>
      <c r="AN757" t="s">
        <v>13</v>
      </c>
      <c r="AR757" t="s">
        <v>4781</v>
      </c>
      <c r="AT757" t="s">
        <v>1531</v>
      </c>
      <c r="AX757" t="s">
        <v>4891</v>
      </c>
      <c r="AY757" s="104">
        <v>46113.561111111114</v>
      </c>
      <c r="AZ757">
        <v>1366648</v>
      </c>
      <c r="BA757" t="s">
        <v>4761</v>
      </c>
      <c r="BB757" t="s">
        <v>5989</v>
      </c>
      <c r="BF757" t="s">
        <v>5931</v>
      </c>
      <c r="BH757" t="s">
        <v>1732</v>
      </c>
      <c r="BL757" t="s">
        <v>6294</v>
      </c>
      <c r="BM757" s="104">
        <v>46114.716666666667</v>
      </c>
      <c r="BN757">
        <v>118359</v>
      </c>
      <c r="BO757" t="s">
        <v>4728</v>
      </c>
      <c r="BP757" t="s">
        <v>5592</v>
      </c>
      <c r="BT757" t="s">
        <v>4781</v>
      </c>
    </row>
    <row r="758" spans="17:72" x14ac:dyDescent="0.25">
      <c r="Q758" t="s">
        <v>79</v>
      </c>
      <c r="V758" t="s">
        <v>5177</v>
      </c>
      <c r="W758" s="104">
        <v>46114.611111111109</v>
      </c>
      <c r="X758">
        <v>219831</v>
      </c>
      <c r="Y758" t="s">
        <v>4728</v>
      </c>
      <c r="Z758" t="s">
        <v>54</v>
      </c>
      <c r="AD758" t="s">
        <v>4736</v>
      </c>
      <c r="AF758" t="s">
        <v>272</v>
      </c>
      <c r="AG758" t="s">
        <v>229</v>
      </c>
      <c r="AJ758" t="s">
        <v>6260</v>
      </c>
      <c r="AK758" s="104">
        <v>46113.768055555556</v>
      </c>
      <c r="AL758">
        <v>529572</v>
      </c>
      <c r="AM758" t="s">
        <v>4728</v>
      </c>
      <c r="AN758" t="s">
        <v>4790</v>
      </c>
      <c r="AO758" t="s">
        <v>13</v>
      </c>
      <c r="AR758" t="s">
        <v>5933</v>
      </c>
      <c r="AT758" t="s">
        <v>1124</v>
      </c>
      <c r="AX758" t="s">
        <v>4930</v>
      </c>
      <c r="AY758" s="104">
        <v>46113.561805555553</v>
      </c>
      <c r="AZ758">
        <v>2640902</v>
      </c>
      <c r="BA758" t="s">
        <v>4728</v>
      </c>
      <c r="BB758" t="s">
        <v>5989</v>
      </c>
      <c r="BF758" t="s">
        <v>5918</v>
      </c>
      <c r="BH758" t="s">
        <v>2510</v>
      </c>
      <c r="BL758" t="s">
        <v>4776</v>
      </c>
      <c r="BM758" s="104">
        <v>46114.71875</v>
      </c>
      <c r="BN758">
        <v>206146</v>
      </c>
      <c r="BO758" t="s">
        <v>4761</v>
      </c>
      <c r="BP758" t="s">
        <v>5592</v>
      </c>
      <c r="BT758" t="s">
        <v>5966</v>
      </c>
    </row>
    <row r="759" spans="17:72" x14ac:dyDescent="0.25">
      <c r="Q759" t="s">
        <v>77</v>
      </c>
      <c r="V759" t="s">
        <v>5270</v>
      </c>
      <c r="W759" s="104">
        <v>46114.611111111109</v>
      </c>
      <c r="X759">
        <v>559583</v>
      </c>
      <c r="Y759" t="s">
        <v>4728</v>
      </c>
      <c r="Z759" t="s">
        <v>54</v>
      </c>
      <c r="AD759" t="s">
        <v>4739</v>
      </c>
      <c r="AF759" t="s">
        <v>329</v>
      </c>
      <c r="AG759" t="s">
        <v>1391</v>
      </c>
      <c r="AJ759" t="s">
        <v>6261</v>
      </c>
      <c r="AK759" s="104">
        <v>46113.768055555556</v>
      </c>
      <c r="AL759">
        <v>853734</v>
      </c>
      <c r="AM759" t="s">
        <v>4761</v>
      </c>
      <c r="AN759" t="s">
        <v>13</v>
      </c>
      <c r="AR759" t="s">
        <v>5966</v>
      </c>
      <c r="AT759" t="s">
        <v>2403</v>
      </c>
      <c r="AX759" t="s">
        <v>4782</v>
      </c>
      <c r="AY759" s="104">
        <v>46113.561805555553</v>
      </c>
      <c r="AZ759">
        <v>631093</v>
      </c>
      <c r="BA759" t="s">
        <v>4728</v>
      </c>
      <c r="BB759" t="s">
        <v>5989</v>
      </c>
      <c r="BF759" t="s">
        <v>5942</v>
      </c>
      <c r="BH759" t="s">
        <v>1732</v>
      </c>
      <c r="BL759" t="s">
        <v>4877</v>
      </c>
      <c r="BM759" s="104">
        <v>46114.71875</v>
      </c>
      <c r="BN759">
        <v>573437</v>
      </c>
      <c r="BO759" t="s">
        <v>4728</v>
      </c>
      <c r="BP759" t="s">
        <v>5592</v>
      </c>
      <c r="BT759" t="s">
        <v>4781</v>
      </c>
    </row>
    <row r="760" spans="17:72" x14ac:dyDescent="0.25">
      <c r="Q760" t="s">
        <v>75</v>
      </c>
      <c r="V760" t="s">
        <v>5012</v>
      </c>
      <c r="W760" s="104">
        <v>46114.612500000003</v>
      </c>
      <c r="X760">
        <v>827063</v>
      </c>
      <c r="Y760" t="s">
        <v>4728</v>
      </c>
      <c r="Z760" t="s">
        <v>54</v>
      </c>
      <c r="AD760" t="s">
        <v>4734</v>
      </c>
      <c r="AF760" t="s">
        <v>1379</v>
      </c>
      <c r="AJ760" t="s">
        <v>5216</v>
      </c>
      <c r="AK760" s="104">
        <v>46113.768055555556</v>
      </c>
      <c r="AL760">
        <v>3115626</v>
      </c>
      <c r="AM760" t="s">
        <v>4728</v>
      </c>
      <c r="AN760" t="s">
        <v>13</v>
      </c>
      <c r="AR760" t="s">
        <v>5942</v>
      </c>
      <c r="AT760" t="s">
        <v>1048</v>
      </c>
      <c r="AX760" t="s">
        <v>5166</v>
      </c>
      <c r="AY760" s="104">
        <v>46113.561805555553</v>
      </c>
      <c r="AZ760">
        <v>296375</v>
      </c>
      <c r="BA760" t="s">
        <v>4728</v>
      </c>
      <c r="BB760" t="s">
        <v>5989</v>
      </c>
      <c r="BF760" t="s">
        <v>5956</v>
      </c>
      <c r="BH760" t="s">
        <v>250</v>
      </c>
      <c r="BL760" t="s">
        <v>5517</v>
      </c>
      <c r="BM760" s="104">
        <v>46114.719444444447</v>
      </c>
      <c r="BN760">
        <v>562897</v>
      </c>
      <c r="BO760" t="s">
        <v>4728</v>
      </c>
      <c r="BP760" t="s">
        <v>5592</v>
      </c>
      <c r="BT760" t="s">
        <v>5920</v>
      </c>
    </row>
    <row r="761" spans="17:72" x14ac:dyDescent="0.25">
      <c r="Q761" t="s">
        <v>80</v>
      </c>
      <c r="V761" t="s">
        <v>5271</v>
      </c>
      <c r="W761" s="104">
        <v>46114.613194444442</v>
      </c>
      <c r="X761">
        <v>1054764</v>
      </c>
      <c r="Y761" t="s">
        <v>4728</v>
      </c>
      <c r="Z761" t="s">
        <v>54</v>
      </c>
      <c r="AD761" t="s">
        <v>4739</v>
      </c>
      <c r="AF761" t="s">
        <v>1220</v>
      </c>
      <c r="AJ761" t="s">
        <v>4819</v>
      </c>
      <c r="AK761" s="104">
        <v>46113.768750000003</v>
      </c>
      <c r="AL761">
        <v>219709</v>
      </c>
      <c r="AM761" t="s">
        <v>4728</v>
      </c>
      <c r="AN761" t="s">
        <v>13</v>
      </c>
      <c r="AR761" t="s">
        <v>5920</v>
      </c>
      <c r="AT761" t="s">
        <v>1945</v>
      </c>
      <c r="AX761" t="s">
        <v>5101</v>
      </c>
      <c r="AY761" s="104">
        <v>46113.561805555553</v>
      </c>
      <c r="AZ761">
        <v>139453</v>
      </c>
      <c r="BA761" t="s">
        <v>4728</v>
      </c>
      <c r="BB761" t="s">
        <v>5989</v>
      </c>
      <c r="BF761" t="s">
        <v>5925</v>
      </c>
      <c r="BH761" t="s">
        <v>235</v>
      </c>
      <c r="BL761" t="s">
        <v>5323</v>
      </c>
      <c r="BM761" s="104">
        <v>46114.720138888886</v>
      </c>
      <c r="BN761">
        <v>412053</v>
      </c>
      <c r="BO761" t="s">
        <v>4728</v>
      </c>
      <c r="BP761" t="s">
        <v>5592</v>
      </c>
      <c r="BT761" t="s">
        <v>5918</v>
      </c>
    </row>
    <row r="762" spans="17:72" x14ac:dyDescent="0.25">
      <c r="V762" t="s">
        <v>5072</v>
      </c>
      <c r="W762" s="104">
        <v>46114.615277777775</v>
      </c>
      <c r="X762">
        <v>29327</v>
      </c>
      <c r="Y762" t="s">
        <v>4728</v>
      </c>
      <c r="Z762" t="s">
        <v>54</v>
      </c>
      <c r="AF762" t="s">
        <v>1176</v>
      </c>
      <c r="AG762" t="s">
        <v>1220</v>
      </c>
      <c r="AJ762" t="s">
        <v>4775</v>
      </c>
      <c r="AK762" s="104">
        <v>46113.768750000003</v>
      </c>
      <c r="AL762">
        <v>694436</v>
      </c>
      <c r="AM762" t="s">
        <v>4728</v>
      </c>
      <c r="AN762" t="s">
        <v>42</v>
      </c>
      <c r="AO762" t="s">
        <v>13</v>
      </c>
      <c r="AR762" t="s">
        <v>6262</v>
      </c>
      <c r="AT762" t="s">
        <v>80</v>
      </c>
      <c r="AX762" t="s">
        <v>7211</v>
      </c>
      <c r="AY762" s="104">
        <v>46113.561805555553</v>
      </c>
      <c r="AZ762">
        <v>288370</v>
      </c>
      <c r="BA762" t="s">
        <v>4761</v>
      </c>
      <c r="BB762" t="s">
        <v>5989</v>
      </c>
      <c r="BF762" t="s">
        <v>5966</v>
      </c>
      <c r="BH762" t="s">
        <v>2431</v>
      </c>
      <c r="BL762" t="s">
        <v>4776</v>
      </c>
      <c r="BM762" s="104">
        <v>46114.720833333333</v>
      </c>
      <c r="BN762">
        <v>306860</v>
      </c>
      <c r="BO762" t="s">
        <v>4728</v>
      </c>
      <c r="BP762" t="s">
        <v>5592</v>
      </c>
      <c r="BT762" t="s">
        <v>5931</v>
      </c>
    </row>
    <row r="763" spans="17:72" x14ac:dyDescent="0.25">
      <c r="Q763" t="s">
        <v>81</v>
      </c>
      <c r="V763" t="s">
        <v>5272</v>
      </c>
      <c r="W763" s="104">
        <v>46114.615277777775</v>
      </c>
      <c r="X763">
        <v>217208</v>
      </c>
      <c r="Y763" t="s">
        <v>4728</v>
      </c>
      <c r="Z763" t="s">
        <v>54</v>
      </c>
      <c r="AD763" t="s">
        <v>4739</v>
      </c>
      <c r="AF763" t="s">
        <v>1945</v>
      </c>
      <c r="AG763" t="s">
        <v>2197</v>
      </c>
      <c r="AJ763" t="s">
        <v>4889</v>
      </c>
      <c r="AK763" s="104">
        <v>46113.769444444442</v>
      </c>
      <c r="AL763">
        <v>1425686</v>
      </c>
      <c r="AM763" t="s">
        <v>4728</v>
      </c>
      <c r="AN763" t="s">
        <v>13</v>
      </c>
      <c r="AO763" t="s">
        <v>4731</v>
      </c>
      <c r="AR763" t="s">
        <v>6263</v>
      </c>
      <c r="AT763" t="s">
        <v>1078</v>
      </c>
      <c r="AX763" t="s">
        <v>4915</v>
      </c>
      <c r="AY763" s="104">
        <v>46113.561805555553</v>
      </c>
      <c r="AZ763">
        <v>153849</v>
      </c>
      <c r="BA763" t="s">
        <v>4728</v>
      </c>
      <c r="BB763" t="s">
        <v>5989</v>
      </c>
      <c r="BF763" t="s">
        <v>5942</v>
      </c>
      <c r="BH763" t="s">
        <v>241</v>
      </c>
      <c r="BL763" t="s">
        <v>4741</v>
      </c>
      <c r="BM763" s="104">
        <v>46114.722222222219</v>
      </c>
      <c r="BN763">
        <v>504136</v>
      </c>
      <c r="BO763" t="s">
        <v>4728</v>
      </c>
      <c r="BP763" t="s">
        <v>5592</v>
      </c>
      <c r="BT763" t="s">
        <v>5920</v>
      </c>
    </row>
    <row r="764" spans="17:72" x14ac:dyDescent="0.25">
      <c r="Q764" t="s">
        <v>205</v>
      </c>
      <c r="V764" t="s">
        <v>4753</v>
      </c>
      <c r="W764" s="104">
        <v>46114.615972222222</v>
      </c>
      <c r="X764">
        <v>92561</v>
      </c>
      <c r="Y764" t="s">
        <v>4728</v>
      </c>
      <c r="Z764" t="s">
        <v>54</v>
      </c>
      <c r="AD764" t="s">
        <v>4736</v>
      </c>
      <c r="AF764" t="s">
        <v>808</v>
      </c>
      <c r="AG764" t="s">
        <v>2373</v>
      </c>
      <c r="AJ764" t="s">
        <v>6264</v>
      </c>
      <c r="AK764" s="104">
        <v>46113.772916666669</v>
      </c>
      <c r="AL764">
        <v>577146</v>
      </c>
      <c r="AM764" t="s">
        <v>4728</v>
      </c>
      <c r="AN764" t="s">
        <v>42</v>
      </c>
      <c r="AO764" t="s">
        <v>13</v>
      </c>
      <c r="AR764" t="s">
        <v>6056</v>
      </c>
      <c r="AT764" t="s">
        <v>1134</v>
      </c>
      <c r="AU764" t="s">
        <v>217</v>
      </c>
      <c r="AX764" t="s">
        <v>5129</v>
      </c>
      <c r="AY764" s="104">
        <v>46113.5625</v>
      </c>
      <c r="AZ764">
        <v>1511391</v>
      </c>
      <c r="BA764" t="s">
        <v>4728</v>
      </c>
      <c r="BB764" t="s">
        <v>5989</v>
      </c>
      <c r="BC764" t="s">
        <v>4731</v>
      </c>
      <c r="BF764" t="s">
        <v>5918</v>
      </c>
      <c r="BH764" t="s">
        <v>2431</v>
      </c>
      <c r="BL764" t="s">
        <v>5172</v>
      </c>
      <c r="BM764" s="104">
        <v>46114.724305555559</v>
      </c>
      <c r="BN764">
        <v>868540</v>
      </c>
      <c r="BO764" t="s">
        <v>4728</v>
      </c>
      <c r="BP764" t="s">
        <v>5592</v>
      </c>
      <c r="BT764" t="s">
        <v>5931</v>
      </c>
    </row>
    <row r="765" spans="17:72" x14ac:dyDescent="0.25">
      <c r="Q765" t="s">
        <v>77</v>
      </c>
      <c r="V765" t="s">
        <v>5002</v>
      </c>
      <c r="W765" s="104">
        <v>46114.617361111108</v>
      </c>
      <c r="X765">
        <v>427542</v>
      </c>
      <c r="Y765" t="s">
        <v>4728</v>
      </c>
      <c r="Z765" t="s">
        <v>54</v>
      </c>
      <c r="AD765" t="s">
        <v>4781</v>
      </c>
      <c r="AF765" t="s">
        <v>241</v>
      </c>
      <c r="AJ765" t="s">
        <v>4971</v>
      </c>
      <c r="AK765" s="104">
        <v>46113.776388888888</v>
      </c>
      <c r="AL765">
        <v>150078</v>
      </c>
      <c r="AM765" t="s">
        <v>4728</v>
      </c>
      <c r="AN765" t="s">
        <v>13</v>
      </c>
      <c r="AR765" t="s">
        <v>5931</v>
      </c>
      <c r="AT765" t="s">
        <v>1507</v>
      </c>
      <c r="AX765" t="s">
        <v>5101</v>
      </c>
      <c r="AY765" s="104">
        <v>46113.563194444447</v>
      </c>
      <c r="AZ765">
        <v>321541</v>
      </c>
      <c r="BA765" t="s">
        <v>4728</v>
      </c>
      <c r="BB765" t="s">
        <v>5989</v>
      </c>
      <c r="BF765" t="s">
        <v>5942</v>
      </c>
      <c r="BH765" t="s">
        <v>1732</v>
      </c>
      <c r="BL765" t="s">
        <v>5121</v>
      </c>
      <c r="BM765" s="104">
        <v>46114.727777777778</v>
      </c>
      <c r="BN765">
        <v>129990</v>
      </c>
      <c r="BO765" t="s">
        <v>4728</v>
      </c>
      <c r="BP765" t="s">
        <v>5592</v>
      </c>
      <c r="BT765" t="s">
        <v>4781</v>
      </c>
    </row>
    <row r="766" spans="17:72" x14ac:dyDescent="0.25">
      <c r="Q766" t="s">
        <v>1050</v>
      </c>
      <c r="R766" t="s">
        <v>81</v>
      </c>
      <c r="V766" t="s">
        <v>4802</v>
      </c>
      <c r="W766" s="104">
        <v>46114.619444444441</v>
      </c>
      <c r="X766">
        <v>370075</v>
      </c>
      <c r="Y766" t="s">
        <v>4728</v>
      </c>
      <c r="Z766" t="s">
        <v>42</v>
      </c>
      <c r="AA766" t="s">
        <v>54</v>
      </c>
      <c r="AD766" t="s">
        <v>4788</v>
      </c>
      <c r="AF766" t="s">
        <v>2510</v>
      </c>
      <c r="AG766" t="s">
        <v>226</v>
      </c>
      <c r="AJ766" t="s">
        <v>5118</v>
      </c>
      <c r="AK766" s="104">
        <v>46113.777083333334</v>
      </c>
      <c r="AL766">
        <v>443280</v>
      </c>
      <c r="AM766" t="s">
        <v>4728</v>
      </c>
      <c r="AN766" t="s">
        <v>13</v>
      </c>
      <c r="AO766" t="s">
        <v>4812</v>
      </c>
      <c r="AR766" t="s">
        <v>6251</v>
      </c>
      <c r="AT766" t="s">
        <v>1379</v>
      </c>
      <c r="AX766" t="s">
        <v>5095</v>
      </c>
      <c r="AY766" s="104">
        <v>46113.563888888886</v>
      </c>
      <c r="AZ766">
        <v>1819294</v>
      </c>
      <c r="BA766" t="s">
        <v>4728</v>
      </c>
      <c r="BB766" t="s">
        <v>5989</v>
      </c>
      <c r="BF766" t="s">
        <v>5942</v>
      </c>
      <c r="BH766" t="s">
        <v>2510</v>
      </c>
      <c r="BL766" t="s">
        <v>6081</v>
      </c>
      <c r="BM766" s="104">
        <v>46114.728472222225</v>
      </c>
      <c r="BN766">
        <v>179058</v>
      </c>
      <c r="BO766" t="s">
        <v>4728</v>
      </c>
      <c r="BP766" t="s">
        <v>5592</v>
      </c>
      <c r="BT766" t="s">
        <v>5920</v>
      </c>
    </row>
    <row r="767" spans="17:72" x14ac:dyDescent="0.25">
      <c r="Q767" t="s">
        <v>72</v>
      </c>
      <c r="V767" t="s">
        <v>5273</v>
      </c>
      <c r="W767" s="104">
        <v>46114.619444444441</v>
      </c>
      <c r="X767">
        <v>370073</v>
      </c>
      <c r="Y767" t="s">
        <v>4728</v>
      </c>
      <c r="Z767" t="s">
        <v>54</v>
      </c>
      <c r="AD767" t="s">
        <v>4772</v>
      </c>
      <c r="AF767" t="s">
        <v>247</v>
      </c>
      <c r="AJ767" t="s">
        <v>6265</v>
      </c>
      <c r="AK767" s="104">
        <v>46113.782638888886</v>
      </c>
      <c r="AL767">
        <v>1180190</v>
      </c>
      <c r="AM767" t="s">
        <v>4728</v>
      </c>
      <c r="AN767" t="s">
        <v>13</v>
      </c>
      <c r="AR767" t="s">
        <v>5920</v>
      </c>
      <c r="AT767" t="s">
        <v>80</v>
      </c>
      <c r="AX767" t="s">
        <v>5039</v>
      </c>
      <c r="AY767" s="104">
        <v>46113.563888888886</v>
      </c>
      <c r="AZ767">
        <v>413128</v>
      </c>
      <c r="BA767" t="s">
        <v>4728</v>
      </c>
      <c r="BB767" t="s">
        <v>5989</v>
      </c>
      <c r="BF767" t="s">
        <v>5931</v>
      </c>
      <c r="BH767" t="s">
        <v>1732</v>
      </c>
      <c r="BL767" t="s">
        <v>7504</v>
      </c>
      <c r="BM767" s="104">
        <v>46114.730555555558</v>
      </c>
      <c r="BN767">
        <v>324798</v>
      </c>
      <c r="BO767" t="s">
        <v>4728</v>
      </c>
      <c r="BP767" t="s">
        <v>5592</v>
      </c>
      <c r="BT767" t="s">
        <v>4781</v>
      </c>
    </row>
    <row r="768" spans="17:72" x14ac:dyDescent="0.25">
      <c r="Q768" t="s">
        <v>241</v>
      </c>
      <c r="V768" t="s">
        <v>5274</v>
      </c>
      <c r="W768" s="104">
        <v>46114.620138888888</v>
      </c>
      <c r="X768">
        <v>140920</v>
      </c>
      <c r="Y768" t="s">
        <v>4728</v>
      </c>
      <c r="Z768" t="s">
        <v>54</v>
      </c>
      <c r="AD768" t="s">
        <v>4736</v>
      </c>
      <c r="AF768" t="s">
        <v>312</v>
      </c>
      <c r="AG768" t="s">
        <v>2403</v>
      </c>
      <c r="AJ768" t="s">
        <v>5736</v>
      </c>
      <c r="AK768" s="104">
        <v>46113.784722222219</v>
      </c>
      <c r="AL768">
        <v>723122</v>
      </c>
      <c r="AM768" t="s">
        <v>4728</v>
      </c>
      <c r="AN768" t="s">
        <v>42</v>
      </c>
      <c r="AO768" t="s">
        <v>13</v>
      </c>
      <c r="AR768" t="s">
        <v>5933</v>
      </c>
      <c r="AT768" t="s">
        <v>71</v>
      </c>
      <c r="AX768" t="s">
        <v>7212</v>
      </c>
      <c r="AY768" s="104">
        <v>46113.564583333333</v>
      </c>
      <c r="AZ768">
        <v>357744</v>
      </c>
      <c r="BA768" t="s">
        <v>4728</v>
      </c>
      <c r="BB768" t="s">
        <v>5989</v>
      </c>
      <c r="BF768" t="s">
        <v>5920</v>
      </c>
      <c r="BH768" t="s">
        <v>1391</v>
      </c>
      <c r="BL768" t="s">
        <v>5072</v>
      </c>
      <c r="BM768" s="104">
        <v>46114.732638888891</v>
      </c>
      <c r="BN768">
        <v>401079</v>
      </c>
      <c r="BO768" t="s">
        <v>4728</v>
      </c>
      <c r="BP768" t="s">
        <v>5592</v>
      </c>
      <c r="BT768" t="s">
        <v>5931</v>
      </c>
    </row>
    <row r="769" spans="17:72" x14ac:dyDescent="0.25">
      <c r="Q769" t="s">
        <v>214</v>
      </c>
      <c r="V769" t="s">
        <v>4845</v>
      </c>
      <c r="W769" s="104">
        <v>46114.621527777781</v>
      </c>
      <c r="X769">
        <v>863533</v>
      </c>
      <c r="Y769" t="s">
        <v>4728</v>
      </c>
      <c r="Z769" t="s">
        <v>54</v>
      </c>
      <c r="AD769" t="s">
        <v>4752</v>
      </c>
      <c r="AF769" t="s">
        <v>1050</v>
      </c>
      <c r="AG769" t="s">
        <v>2407</v>
      </c>
      <c r="AJ769" t="s">
        <v>4883</v>
      </c>
      <c r="AK769" s="104">
        <v>46113.785416666666</v>
      </c>
      <c r="AL769">
        <v>721854</v>
      </c>
      <c r="AM769" t="s">
        <v>4728</v>
      </c>
      <c r="AN769" t="s">
        <v>42</v>
      </c>
      <c r="AO769" t="s">
        <v>13</v>
      </c>
      <c r="AR769" t="s">
        <v>4941</v>
      </c>
      <c r="AT769" t="s">
        <v>637</v>
      </c>
      <c r="AX769" t="s">
        <v>6585</v>
      </c>
      <c r="AY769" s="104">
        <v>46113.56527777778</v>
      </c>
      <c r="AZ769">
        <v>1258085</v>
      </c>
      <c r="BA769" t="s">
        <v>4761</v>
      </c>
      <c r="BB769" t="s">
        <v>5989</v>
      </c>
      <c r="BF769" t="s">
        <v>5942</v>
      </c>
      <c r="BH769" t="s">
        <v>253</v>
      </c>
      <c r="BL769" t="s">
        <v>5036</v>
      </c>
      <c r="BM769" s="104">
        <v>46114.732638888891</v>
      </c>
      <c r="BN769">
        <v>103557</v>
      </c>
      <c r="BO769" t="s">
        <v>4728</v>
      </c>
      <c r="BP769" t="s">
        <v>5592</v>
      </c>
      <c r="BT769" t="s">
        <v>4781</v>
      </c>
    </row>
    <row r="770" spans="17:72" x14ac:dyDescent="0.25">
      <c r="Q770" t="s">
        <v>79</v>
      </c>
      <c r="V770" t="s">
        <v>4930</v>
      </c>
      <c r="W770" s="104">
        <v>46114.621527777781</v>
      </c>
      <c r="X770">
        <v>312924</v>
      </c>
      <c r="Y770" t="s">
        <v>4728</v>
      </c>
      <c r="Z770" t="s">
        <v>54</v>
      </c>
      <c r="AD770" t="s">
        <v>4736</v>
      </c>
      <c r="AF770" t="s">
        <v>1148</v>
      </c>
      <c r="AG770" t="s">
        <v>2373</v>
      </c>
      <c r="AJ770" t="s">
        <v>4967</v>
      </c>
      <c r="AK770" s="104">
        <v>46113.785416666666</v>
      </c>
      <c r="AL770">
        <v>2103957</v>
      </c>
      <c r="AM770" t="s">
        <v>4728</v>
      </c>
      <c r="AN770" t="s">
        <v>42</v>
      </c>
      <c r="AO770" t="s">
        <v>13</v>
      </c>
      <c r="AR770" t="s">
        <v>6235</v>
      </c>
      <c r="AT770" t="s">
        <v>1276</v>
      </c>
      <c r="AX770" t="s">
        <v>4774</v>
      </c>
      <c r="AY770" s="104">
        <v>46113.565972222219</v>
      </c>
      <c r="AZ770">
        <v>233724</v>
      </c>
      <c r="BA770" t="s">
        <v>4761</v>
      </c>
      <c r="BB770" t="s">
        <v>5989</v>
      </c>
      <c r="BF770" t="s">
        <v>5966</v>
      </c>
      <c r="BH770" t="s">
        <v>253</v>
      </c>
      <c r="BL770" t="s">
        <v>5355</v>
      </c>
      <c r="BM770" s="104">
        <v>46114.73333333333</v>
      </c>
      <c r="BN770">
        <v>118463</v>
      </c>
      <c r="BO770" t="s">
        <v>4728</v>
      </c>
      <c r="BP770" t="s">
        <v>5592</v>
      </c>
      <c r="BT770" t="s">
        <v>4781</v>
      </c>
    </row>
    <row r="771" spans="17:72" x14ac:dyDescent="0.25">
      <c r="Q771" t="s">
        <v>229</v>
      </c>
      <c r="V771" t="s">
        <v>5275</v>
      </c>
      <c r="W771" s="104">
        <v>46114.621527777781</v>
      </c>
      <c r="X771">
        <v>196652</v>
      </c>
      <c r="Y771" t="s">
        <v>4728</v>
      </c>
      <c r="Z771" t="s">
        <v>54</v>
      </c>
      <c r="AD771" t="s">
        <v>4780</v>
      </c>
      <c r="AF771" t="s">
        <v>852</v>
      </c>
      <c r="AJ771" t="s">
        <v>4877</v>
      </c>
      <c r="AK771" s="104">
        <v>46113.786111111112</v>
      </c>
      <c r="AL771">
        <v>181598</v>
      </c>
      <c r="AM771" t="s">
        <v>4728</v>
      </c>
      <c r="AN771" t="s">
        <v>13</v>
      </c>
      <c r="AR771" t="s">
        <v>5920</v>
      </c>
      <c r="AT771" t="s">
        <v>1985</v>
      </c>
      <c r="AX771" t="s">
        <v>6977</v>
      </c>
      <c r="AY771" s="104">
        <v>46113.565972222219</v>
      </c>
      <c r="AZ771">
        <v>120378</v>
      </c>
      <c r="BA771" t="s">
        <v>4728</v>
      </c>
      <c r="BB771" t="s">
        <v>5989</v>
      </c>
      <c r="BF771" t="s">
        <v>4781</v>
      </c>
      <c r="BH771" t="s">
        <v>247</v>
      </c>
      <c r="BL771" t="s">
        <v>5036</v>
      </c>
      <c r="BM771" s="104">
        <v>46114.734027777777</v>
      </c>
      <c r="BN771">
        <v>960359</v>
      </c>
      <c r="BO771" t="s">
        <v>4728</v>
      </c>
      <c r="BP771" t="s">
        <v>5592</v>
      </c>
      <c r="BT771" t="s">
        <v>5920</v>
      </c>
    </row>
    <row r="772" spans="17:72" x14ac:dyDescent="0.25">
      <c r="Q772" t="s">
        <v>77</v>
      </c>
      <c r="R772" t="s">
        <v>211</v>
      </c>
      <c r="V772" t="s">
        <v>5276</v>
      </c>
      <c r="W772" s="104">
        <v>46114.62222222222</v>
      </c>
      <c r="X772">
        <v>1309481</v>
      </c>
      <c r="Y772" t="s">
        <v>4728</v>
      </c>
      <c r="Z772" t="s">
        <v>54</v>
      </c>
      <c r="AA772" t="s">
        <v>4731</v>
      </c>
      <c r="AD772" t="s">
        <v>5004</v>
      </c>
      <c r="AF772" t="s">
        <v>253</v>
      </c>
      <c r="AJ772" t="s">
        <v>5153</v>
      </c>
      <c r="AK772" s="104">
        <v>46113.786805555559</v>
      </c>
      <c r="AL772">
        <v>35882</v>
      </c>
      <c r="AM772" t="s">
        <v>4728</v>
      </c>
      <c r="AN772" t="s">
        <v>13</v>
      </c>
      <c r="AR772" t="s">
        <v>5956</v>
      </c>
      <c r="AT772" t="s">
        <v>1391</v>
      </c>
      <c r="AX772" t="s">
        <v>7008</v>
      </c>
      <c r="AY772" s="104">
        <v>46113.565972222219</v>
      </c>
      <c r="AZ772">
        <v>283185</v>
      </c>
      <c r="BA772" t="s">
        <v>4728</v>
      </c>
      <c r="BB772" t="s">
        <v>5989</v>
      </c>
      <c r="BF772" t="s">
        <v>4781</v>
      </c>
      <c r="BH772" t="s">
        <v>1732</v>
      </c>
      <c r="BL772" t="s">
        <v>5355</v>
      </c>
      <c r="BM772" s="104">
        <v>46114.734027777777</v>
      </c>
      <c r="BN772">
        <v>132340</v>
      </c>
      <c r="BO772" t="s">
        <v>4728</v>
      </c>
      <c r="BP772" t="s">
        <v>5592</v>
      </c>
      <c r="BT772" t="s">
        <v>4781</v>
      </c>
    </row>
    <row r="773" spans="17:72" x14ac:dyDescent="0.25">
      <c r="Q773" t="s">
        <v>266</v>
      </c>
      <c r="R773" t="s">
        <v>229</v>
      </c>
      <c r="V773" t="s">
        <v>5277</v>
      </c>
      <c r="W773" s="104">
        <v>46114.626388888886</v>
      </c>
      <c r="X773">
        <v>1610424</v>
      </c>
      <c r="Y773" t="s">
        <v>4728</v>
      </c>
      <c r="Z773" t="s">
        <v>42</v>
      </c>
      <c r="AA773" t="s">
        <v>54</v>
      </c>
      <c r="AD773" t="s">
        <v>5278</v>
      </c>
      <c r="AF773" t="s">
        <v>241</v>
      </c>
      <c r="AJ773" t="s">
        <v>4969</v>
      </c>
      <c r="AK773" s="104">
        <v>46113.786805555559</v>
      </c>
      <c r="AL773">
        <v>464531</v>
      </c>
      <c r="AM773" t="s">
        <v>4728</v>
      </c>
      <c r="AN773" t="s">
        <v>13</v>
      </c>
      <c r="AR773" t="s">
        <v>5920</v>
      </c>
      <c r="AT773" t="s">
        <v>1507</v>
      </c>
      <c r="AX773" t="s">
        <v>4890</v>
      </c>
      <c r="AY773" s="104">
        <v>46113.565972222219</v>
      </c>
      <c r="AZ773">
        <v>1992288</v>
      </c>
      <c r="BA773" t="s">
        <v>4761</v>
      </c>
      <c r="BB773" t="s">
        <v>5989</v>
      </c>
      <c r="BF773" t="s">
        <v>5966</v>
      </c>
      <c r="BH773" t="s">
        <v>2403</v>
      </c>
      <c r="BL773" t="s">
        <v>5355</v>
      </c>
      <c r="BM773" s="104">
        <v>46114.73541666667</v>
      </c>
      <c r="BN773">
        <v>518218</v>
      </c>
      <c r="BO773" t="s">
        <v>4728</v>
      </c>
      <c r="BP773" t="s">
        <v>5592</v>
      </c>
      <c r="BT773" t="s">
        <v>5931</v>
      </c>
    </row>
    <row r="774" spans="17:72" x14ac:dyDescent="0.25">
      <c r="Q774" t="s">
        <v>77</v>
      </c>
      <c r="V774" t="s">
        <v>5279</v>
      </c>
      <c r="W774" s="104">
        <v>46114.62777777778</v>
      </c>
      <c r="X774">
        <v>98703</v>
      </c>
      <c r="Y774" t="s">
        <v>4728</v>
      </c>
      <c r="Z774" t="s">
        <v>54</v>
      </c>
      <c r="AD774" t="s">
        <v>4781</v>
      </c>
      <c r="AF774" t="s">
        <v>1491</v>
      </c>
      <c r="AG774" t="s">
        <v>1220</v>
      </c>
      <c r="AJ774" t="s">
        <v>4877</v>
      </c>
      <c r="AK774" s="104">
        <v>46113.786805555559</v>
      </c>
      <c r="AL774">
        <v>1354076</v>
      </c>
      <c r="AM774" t="s">
        <v>4728</v>
      </c>
      <c r="AN774" t="s">
        <v>4787</v>
      </c>
      <c r="AO774" t="s">
        <v>13</v>
      </c>
      <c r="AP774" t="s">
        <v>4731</v>
      </c>
      <c r="AR774" t="s">
        <v>4941</v>
      </c>
      <c r="AT774" t="s">
        <v>2600</v>
      </c>
      <c r="AX774" t="s">
        <v>4890</v>
      </c>
      <c r="AY774" s="104">
        <v>46113.565972222219</v>
      </c>
      <c r="AZ774">
        <v>1224022</v>
      </c>
      <c r="BA774" t="s">
        <v>4728</v>
      </c>
      <c r="BB774" t="s">
        <v>5989</v>
      </c>
      <c r="BF774" t="s">
        <v>5931</v>
      </c>
      <c r="BH774" t="s">
        <v>2431</v>
      </c>
      <c r="BL774" t="s">
        <v>5806</v>
      </c>
      <c r="BM774" s="104">
        <v>46114.738888888889</v>
      </c>
      <c r="BN774">
        <v>805692</v>
      </c>
      <c r="BO774" t="s">
        <v>4728</v>
      </c>
      <c r="BP774" t="s">
        <v>5592</v>
      </c>
      <c r="BT774" t="s">
        <v>5966</v>
      </c>
    </row>
    <row r="775" spans="17:72" x14ac:dyDescent="0.25">
      <c r="Q775" t="s">
        <v>81</v>
      </c>
      <c r="V775" t="s">
        <v>4826</v>
      </c>
      <c r="W775" s="104">
        <v>46114.628472222219</v>
      </c>
      <c r="X775">
        <v>186710</v>
      </c>
      <c r="Y775" t="s">
        <v>4728</v>
      </c>
      <c r="Z775" t="s">
        <v>54</v>
      </c>
      <c r="AD775" t="s">
        <v>4772</v>
      </c>
      <c r="AF775" t="s">
        <v>253</v>
      </c>
      <c r="AJ775" t="s">
        <v>5153</v>
      </c>
      <c r="AK775" s="104">
        <v>46113.788194444445</v>
      </c>
      <c r="AL775">
        <v>45785</v>
      </c>
      <c r="AM775" t="s">
        <v>4728</v>
      </c>
      <c r="AN775" t="s">
        <v>13</v>
      </c>
      <c r="AR775" t="s">
        <v>4781</v>
      </c>
      <c r="AT775" t="s">
        <v>1985</v>
      </c>
      <c r="AU775" t="s">
        <v>1559</v>
      </c>
      <c r="AX775" t="s">
        <v>7208</v>
      </c>
      <c r="AY775" s="104">
        <v>46113.566666666666</v>
      </c>
      <c r="AZ775">
        <v>222302</v>
      </c>
      <c r="BA775" t="s">
        <v>4728</v>
      </c>
      <c r="BB775" t="s">
        <v>5989</v>
      </c>
      <c r="BF775" t="s">
        <v>5918</v>
      </c>
      <c r="BH775" t="s">
        <v>241</v>
      </c>
      <c r="BL775" t="s">
        <v>7489</v>
      </c>
      <c r="BM775" s="104">
        <v>46114.739583333336</v>
      </c>
      <c r="BN775">
        <v>413272</v>
      </c>
      <c r="BO775" t="s">
        <v>4761</v>
      </c>
      <c r="BP775" t="s">
        <v>5592</v>
      </c>
      <c r="BT775" t="s">
        <v>5920</v>
      </c>
    </row>
    <row r="776" spans="17:72" x14ac:dyDescent="0.25">
      <c r="Q776" t="s">
        <v>79</v>
      </c>
      <c r="R776" t="s">
        <v>1132</v>
      </c>
      <c r="V776" t="s">
        <v>5264</v>
      </c>
      <c r="W776" s="104">
        <v>46114.631944444445</v>
      </c>
      <c r="X776">
        <v>482994</v>
      </c>
      <c r="Y776" t="s">
        <v>4728</v>
      </c>
      <c r="Z776" t="s">
        <v>54</v>
      </c>
      <c r="AA776" t="s">
        <v>4731</v>
      </c>
      <c r="AD776" t="s">
        <v>4760</v>
      </c>
      <c r="AF776" t="s">
        <v>852</v>
      </c>
      <c r="AJ776" t="s">
        <v>5153</v>
      </c>
      <c r="AK776" s="104">
        <v>46113.789583333331</v>
      </c>
      <c r="AL776">
        <v>329977</v>
      </c>
      <c r="AM776" t="s">
        <v>4728</v>
      </c>
      <c r="AN776" t="s">
        <v>13</v>
      </c>
      <c r="AR776" t="s">
        <v>5931</v>
      </c>
      <c r="AT776" t="s">
        <v>1078</v>
      </c>
      <c r="AX776" t="s">
        <v>7213</v>
      </c>
      <c r="AY776" s="104">
        <v>46113.566666666666</v>
      </c>
      <c r="AZ776">
        <v>405377</v>
      </c>
      <c r="BA776" t="s">
        <v>4728</v>
      </c>
      <c r="BB776" t="s">
        <v>5989</v>
      </c>
      <c r="BF776" t="s">
        <v>5942</v>
      </c>
      <c r="BH776" t="s">
        <v>229</v>
      </c>
      <c r="BL776" t="s">
        <v>4776</v>
      </c>
      <c r="BM776" s="104">
        <v>46114.740972222222</v>
      </c>
      <c r="BN776">
        <v>444620</v>
      </c>
      <c r="BO776" t="s">
        <v>4728</v>
      </c>
      <c r="BP776" t="s">
        <v>5592</v>
      </c>
      <c r="BT776" t="s">
        <v>5920</v>
      </c>
    </row>
    <row r="777" spans="17:72" x14ac:dyDescent="0.25">
      <c r="Q777" t="s">
        <v>75</v>
      </c>
      <c r="V777" t="s">
        <v>5280</v>
      </c>
      <c r="W777" s="104">
        <v>46114.632638888892</v>
      </c>
      <c r="X777">
        <v>332535</v>
      </c>
      <c r="Y777" t="s">
        <v>4728</v>
      </c>
      <c r="Z777" t="s">
        <v>54</v>
      </c>
      <c r="AD777" t="s">
        <v>4736</v>
      </c>
      <c r="AF777" t="s">
        <v>1975</v>
      </c>
      <c r="AG777" t="s">
        <v>1048</v>
      </c>
      <c r="AH777" t="s">
        <v>217</v>
      </c>
      <c r="AJ777" t="s">
        <v>4763</v>
      </c>
      <c r="AK777" s="104">
        <v>46113.790277777778</v>
      </c>
      <c r="AL777">
        <v>2528140</v>
      </c>
      <c r="AM777" t="s">
        <v>4728</v>
      </c>
      <c r="AN777" t="s">
        <v>42</v>
      </c>
      <c r="AO777" t="s">
        <v>13</v>
      </c>
      <c r="AP777" t="s">
        <v>4731</v>
      </c>
      <c r="AR777" t="s">
        <v>6266</v>
      </c>
      <c r="AT777" t="s">
        <v>2383</v>
      </c>
      <c r="AX777" t="s">
        <v>6112</v>
      </c>
      <c r="AY777" s="104">
        <v>46113.567361111112</v>
      </c>
      <c r="AZ777">
        <v>483121</v>
      </c>
      <c r="BA777" t="s">
        <v>4728</v>
      </c>
      <c r="BB777" t="s">
        <v>5989</v>
      </c>
      <c r="BF777" t="s">
        <v>5931</v>
      </c>
      <c r="BH777" t="s">
        <v>1379</v>
      </c>
      <c r="BL777" t="s">
        <v>5202</v>
      </c>
      <c r="BM777" s="104">
        <v>46114.740972222222</v>
      </c>
      <c r="BN777">
        <v>1418847</v>
      </c>
      <c r="BO777" t="s">
        <v>4728</v>
      </c>
      <c r="BP777" t="s">
        <v>5592</v>
      </c>
      <c r="BT777" t="s">
        <v>6314</v>
      </c>
    </row>
    <row r="778" spans="17:72" x14ac:dyDescent="0.25">
      <c r="Q778" t="s">
        <v>1953</v>
      </c>
      <c r="R778" t="s">
        <v>72</v>
      </c>
      <c r="V778" t="s">
        <v>5156</v>
      </c>
      <c r="W778" s="104">
        <v>46114.632638888892</v>
      </c>
      <c r="X778">
        <v>804588</v>
      </c>
      <c r="Y778" t="s">
        <v>4728</v>
      </c>
      <c r="Z778" t="s">
        <v>42</v>
      </c>
      <c r="AA778" t="s">
        <v>54</v>
      </c>
      <c r="AD778" t="s">
        <v>4788</v>
      </c>
      <c r="AF778" t="s">
        <v>1481</v>
      </c>
      <c r="AJ778" t="s">
        <v>4877</v>
      </c>
      <c r="AK778" s="104">
        <v>46113.790972222225</v>
      </c>
      <c r="AL778">
        <v>537552</v>
      </c>
      <c r="AM778" t="s">
        <v>4728</v>
      </c>
      <c r="AN778" t="s">
        <v>13</v>
      </c>
      <c r="AR778" t="s">
        <v>5931</v>
      </c>
      <c r="AT778" t="s">
        <v>229</v>
      </c>
      <c r="AX778" t="s">
        <v>5079</v>
      </c>
      <c r="AY778" s="104">
        <v>46113.567361111112</v>
      </c>
      <c r="AZ778">
        <v>315956</v>
      </c>
      <c r="BA778" t="s">
        <v>4728</v>
      </c>
      <c r="BB778" t="s">
        <v>5989</v>
      </c>
      <c r="BF778" t="s">
        <v>5931</v>
      </c>
      <c r="BH778" t="s">
        <v>1945</v>
      </c>
      <c r="BL778" t="s">
        <v>5036</v>
      </c>
      <c r="BM778" s="104">
        <v>46114.746527777781</v>
      </c>
      <c r="BN778">
        <v>406471</v>
      </c>
      <c r="BO778" t="s">
        <v>4728</v>
      </c>
      <c r="BP778" t="s">
        <v>5592</v>
      </c>
      <c r="BT778" t="s">
        <v>5918</v>
      </c>
    </row>
    <row r="779" spans="17:72" x14ac:dyDescent="0.25">
      <c r="Q779" t="s">
        <v>77</v>
      </c>
      <c r="V779" t="s">
        <v>5281</v>
      </c>
      <c r="W779" s="104">
        <v>46114.633333333331</v>
      </c>
      <c r="X779">
        <v>259465</v>
      </c>
      <c r="Y779" t="s">
        <v>4728</v>
      </c>
      <c r="Z779" t="s">
        <v>54</v>
      </c>
      <c r="AD779" t="s">
        <v>4736</v>
      </c>
      <c r="AF779" t="s">
        <v>2510</v>
      </c>
      <c r="AG779" t="s">
        <v>217</v>
      </c>
      <c r="AJ779" t="s">
        <v>6038</v>
      </c>
      <c r="AK779" s="104">
        <v>46113.791666666664</v>
      </c>
      <c r="AL779">
        <v>1024146</v>
      </c>
      <c r="AM779" t="s">
        <v>4728</v>
      </c>
      <c r="AN779" t="s">
        <v>13</v>
      </c>
      <c r="AO779" t="s">
        <v>4731</v>
      </c>
      <c r="AR779" t="s">
        <v>6267</v>
      </c>
      <c r="AT779" t="s">
        <v>1559</v>
      </c>
      <c r="AX779" t="s">
        <v>4868</v>
      </c>
      <c r="AY779" s="104">
        <v>46113.567361111112</v>
      </c>
      <c r="AZ779">
        <v>330683</v>
      </c>
      <c r="BA779" t="s">
        <v>4728</v>
      </c>
      <c r="BB779" t="s">
        <v>5989</v>
      </c>
      <c r="BF779" t="s">
        <v>5925</v>
      </c>
      <c r="BL779" t="s">
        <v>4747</v>
      </c>
      <c r="BM779" s="104">
        <v>46114.75277777778</v>
      </c>
      <c r="BN779">
        <v>58428</v>
      </c>
      <c r="BO779" t="s">
        <v>4728</v>
      </c>
      <c r="BP779" t="s">
        <v>5592</v>
      </c>
    </row>
    <row r="780" spans="17:72" x14ac:dyDescent="0.25">
      <c r="Q780" t="s">
        <v>81</v>
      </c>
      <c r="V780" t="s">
        <v>5282</v>
      </c>
      <c r="W780" s="104">
        <v>46114.633333333331</v>
      </c>
      <c r="X780">
        <v>329090</v>
      </c>
      <c r="Y780" t="s">
        <v>4728</v>
      </c>
      <c r="Z780" t="s">
        <v>54</v>
      </c>
      <c r="AD780" t="s">
        <v>4772</v>
      </c>
      <c r="AF780" t="s">
        <v>2373</v>
      </c>
      <c r="AJ780" t="s">
        <v>6038</v>
      </c>
      <c r="AK780" s="104">
        <v>46113.793055555558</v>
      </c>
      <c r="AL780">
        <v>174975</v>
      </c>
      <c r="AM780" t="s">
        <v>4761</v>
      </c>
      <c r="AN780" t="s">
        <v>13</v>
      </c>
      <c r="AR780" t="s">
        <v>5966</v>
      </c>
      <c r="AT780" t="s">
        <v>250</v>
      </c>
      <c r="AX780" t="s">
        <v>6977</v>
      </c>
      <c r="AY780" s="104">
        <v>46113.567361111112</v>
      </c>
      <c r="AZ780">
        <v>611534</v>
      </c>
      <c r="BA780" t="s">
        <v>4728</v>
      </c>
      <c r="BB780" t="s">
        <v>5989</v>
      </c>
      <c r="BF780" t="s">
        <v>5920</v>
      </c>
      <c r="BH780" t="s">
        <v>2373</v>
      </c>
      <c r="BL780" t="s">
        <v>5807</v>
      </c>
      <c r="BM780" s="104">
        <v>46114.754166666666</v>
      </c>
      <c r="BN780">
        <v>408952</v>
      </c>
      <c r="BO780" t="s">
        <v>4728</v>
      </c>
      <c r="BP780" t="s">
        <v>5592</v>
      </c>
      <c r="BT780" t="s">
        <v>5948</v>
      </c>
    </row>
    <row r="781" spans="17:72" x14ac:dyDescent="0.25">
      <c r="Q781" t="s">
        <v>72</v>
      </c>
      <c r="V781" t="s">
        <v>5283</v>
      </c>
      <c r="W781" s="104">
        <v>46114.634722222225</v>
      </c>
      <c r="X781">
        <v>194404</v>
      </c>
      <c r="Y781" t="s">
        <v>4728</v>
      </c>
      <c r="Z781" t="s">
        <v>54</v>
      </c>
      <c r="AD781" t="s">
        <v>4739</v>
      </c>
      <c r="AF781" t="s">
        <v>241</v>
      </c>
      <c r="AJ781" t="s">
        <v>4743</v>
      </c>
      <c r="AK781" s="104">
        <v>46113.793749999997</v>
      </c>
      <c r="AL781">
        <v>143221</v>
      </c>
      <c r="AM781" t="s">
        <v>4728</v>
      </c>
      <c r="AN781" t="s">
        <v>13</v>
      </c>
      <c r="AR781" t="s">
        <v>5925</v>
      </c>
      <c r="AT781" t="s">
        <v>241</v>
      </c>
      <c r="AX781" t="s">
        <v>5282</v>
      </c>
      <c r="AY781" s="104">
        <v>46113.568055555559</v>
      </c>
      <c r="AZ781">
        <v>355816</v>
      </c>
      <c r="BA781" t="s">
        <v>4728</v>
      </c>
      <c r="BB781" t="s">
        <v>5989</v>
      </c>
      <c r="BF781" t="s">
        <v>4781</v>
      </c>
      <c r="BH781" t="s">
        <v>2383</v>
      </c>
      <c r="BL781" t="s">
        <v>4961</v>
      </c>
      <c r="BM781" s="104">
        <v>46114.761111111111</v>
      </c>
      <c r="BN781">
        <v>411601</v>
      </c>
      <c r="BO781" t="s">
        <v>4761</v>
      </c>
      <c r="BP781" t="s">
        <v>5592</v>
      </c>
      <c r="BT781" t="s">
        <v>5966</v>
      </c>
    </row>
    <row r="782" spans="17:72" x14ac:dyDescent="0.25">
      <c r="Q782" t="s">
        <v>253</v>
      </c>
      <c r="V782" t="s">
        <v>4921</v>
      </c>
      <c r="W782" s="104">
        <v>46114.636805555558</v>
      </c>
      <c r="X782">
        <v>66654</v>
      </c>
      <c r="Y782" t="s">
        <v>4728</v>
      </c>
      <c r="Z782" t="s">
        <v>54</v>
      </c>
      <c r="AD782" t="s">
        <v>4781</v>
      </c>
      <c r="AF782" t="s">
        <v>1732</v>
      </c>
      <c r="AG782" t="s">
        <v>229</v>
      </c>
      <c r="AJ782" t="s">
        <v>5834</v>
      </c>
      <c r="AK782" s="104">
        <v>46113.794444444444</v>
      </c>
      <c r="AL782">
        <v>312825</v>
      </c>
      <c r="AM782" t="s">
        <v>4728</v>
      </c>
      <c r="AN782" t="s">
        <v>13</v>
      </c>
      <c r="AR782" t="s">
        <v>6268</v>
      </c>
      <c r="AT782" t="s">
        <v>2403</v>
      </c>
      <c r="AX782" t="s">
        <v>4890</v>
      </c>
      <c r="AY782" s="104">
        <v>46113.568055555559</v>
      </c>
      <c r="AZ782">
        <v>1837395</v>
      </c>
      <c r="BA782" t="s">
        <v>4761</v>
      </c>
      <c r="BB782" t="s">
        <v>5989</v>
      </c>
      <c r="BF782" t="s">
        <v>5966</v>
      </c>
      <c r="BH782" t="s">
        <v>1985</v>
      </c>
      <c r="BL782" t="s">
        <v>8163</v>
      </c>
      <c r="BM782" s="104">
        <v>46114.762499999997</v>
      </c>
      <c r="BN782">
        <v>407696</v>
      </c>
      <c r="BO782" t="s">
        <v>4728</v>
      </c>
      <c r="BP782" t="s">
        <v>5592</v>
      </c>
      <c r="BT782" t="s">
        <v>5931</v>
      </c>
    </row>
    <row r="783" spans="17:72" x14ac:dyDescent="0.25">
      <c r="Q783" t="s">
        <v>247</v>
      </c>
      <c r="V783" t="s">
        <v>5284</v>
      </c>
      <c r="W783" s="104">
        <v>46114.637499999997</v>
      </c>
      <c r="X783">
        <v>108810</v>
      </c>
      <c r="Y783" t="s">
        <v>4728</v>
      </c>
      <c r="Z783" t="s">
        <v>54</v>
      </c>
      <c r="AD783" t="s">
        <v>4781</v>
      </c>
      <c r="AF783" t="s">
        <v>253</v>
      </c>
      <c r="AJ783" t="s">
        <v>4919</v>
      </c>
      <c r="AK783" s="104">
        <v>46113.795138888891</v>
      </c>
      <c r="AL783">
        <v>73552</v>
      </c>
      <c r="AM783" t="s">
        <v>4728</v>
      </c>
      <c r="AN783" t="s">
        <v>13</v>
      </c>
      <c r="AR783" t="s">
        <v>4781</v>
      </c>
      <c r="AT783" t="s">
        <v>1134</v>
      </c>
      <c r="AX783" t="s">
        <v>5617</v>
      </c>
      <c r="AY783" s="104">
        <v>46113.568055555559</v>
      </c>
      <c r="AZ783">
        <v>480734</v>
      </c>
      <c r="BA783" t="s">
        <v>4728</v>
      </c>
      <c r="BB783" t="s">
        <v>5989</v>
      </c>
      <c r="BF783" t="s">
        <v>5931</v>
      </c>
      <c r="BH783" t="s">
        <v>1891</v>
      </c>
      <c r="BL783" t="s">
        <v>6290</v>
      </c>
      <c r="BM783" s="104">
        <v>46114.765277777777</v>
      </c>
      <c r="BN783">
        <v>2671154</v>
      </c>
      <c r="BO783" t="s">
        <v>4728</v>
      </c>
      <c r="BP783" t="s">
        <v>5592</v>
      </c>
      <c r="BT783" t="s">
        <v>5942</v>
      </c>
    </row>
    <row r="784" spans="17:72" x14ac:dyDescent="0.25">
      <c r="Q784" t="s">
        <v>79</v>
      </c>
      <c r="V784" t="s">
        <v>4944</v>
      </c>
      <c r="W784" s="104">
        <v>46114.637499999997</v>
      </c>
      <c r="X784">
        <v>332464</v>
      </c>
      <c r="Y784" t="s">
        <v>4728</v>
      </c>
      <c r="Z784" t="s">
        <v>54</v>
      </c>
      <c r="AD784" t="s">
        <v>4736</v>
      </c>
      <c r="AF784" t="s">
        <v>241</v>
      </c>
      <c r="AJ784" t="s">
        <v>4743</v>
      </c>
      <c r="AK784" s="104">
        <v>46113.796527777777</v>
      </c>
      <c r="AL784">
        <v>556778</v>
      </c>
      <c r="AM784" t="s">
        <v>4728</v>
      </c>
      <c r="AN784" t="s">
        <v>13</v>
      </c>
      <c r="AR784" t="s">
        <v>5931</v>
      </c>
      <c r="AT784" t="s">
        <v>1391</v>
      </c>
      <c r="AX784" t="s">
        <v>4918</v>
      </c>
      <c r="AY784" s="104">
        <v>46113.568055555559</v>
      </c>
      <c r="AZ784">
        <v>5754412</v>
      </c>
      <c r="BA784" t="s">
        <v>4761</v>
      </c>
      <c r="BB784" t="s">
        <v>5989</v>
      </c>
      <c r="BF784" t="s">
        <v>5966</v>
      </c>
      <c r="BH784" t="s">
        <v>2383</v>
      </c>
      <c r="BL784" t="s">
        <v>4782</v>
      </c>
      <c r="BM784" s="104">
        <v>46114.765972222223</v>
      </c>
      <c r="BN784">
        <v>417929</v>
      </c>
      <c r="BO784" t="s">
        <v>4728</v>
      </c>
      <c r="BP784" t="s">
        <v>5592</v>
      </c>
      <c r="BT784" t="s">
        <v>5920</v>
      </c>
    </row>
    <row r="785" spans="17:72" x14ac:dyDescent="0.25">
      <c r="Q785" t="s">
        <v>77</v>
      </c>
      <c r="V785" t="s">
        <v>5285</v>
      </c>
      <c r="W785" s="104">
        <v>46114.637499999997</v>
      </c>
      <c r="X785">
        <v>371445</v>
      </c>
      <c r="Y785" t="s">
        <v>4728</v>
      </c>
      <c r="Z785" t="s">
        <v>54</v>
      </c>
      <c r="AD785" t="s">
        <v>4736</v>
      </c>
      <c r="AF785" t="s">
        <v>253</v>
      </c>
      <c r="AJ785" t="s">
        <v>4877</v>
      </c>
      <c r="AK785" s="104">
        <v>46113.79791666667</v>
      </c>
      <c r="AL785">
        <v>38430</v>
      </c>
      <c r="AM785" t="s">
        <v>4728</v>
      </c>
      <c r="AN785" t="s">
        <v>13</v>
      </c>
      <c r="AR785" t="s">
        <v>5956</v>
      </c>
      <c r="AT785" t="s">
        <v>1276</v>
      </c>
      <c r="AX785" t="s">
        <v>6264</v>
      </c>
      <c r="AY785" s="104">
        <v>46113.568749999999</v>
      </c>
      <c r="AZ785">
        <v>423616</v>
      </c>
      <c r="BA785" t="s">
        <v>4728</v>
      </c>
      <c r="BB785" t="s">
        <v>5989</v>
      </c>
      <c r="BF785" t="s">
        <v>5920</v>
      </c>
      <c r="BH785" t="s">
        <v>1732</v>
      </c>
      <c r="BL785" t="s">
        <v>7725</v>
      </c>
      <c r="BM785" s="104">
        <v>46114.777083333334</v>
      </c>
      <c r="BN785">
        <v>270845</v>
      </c>
      <c r="BO785" t="s">
        <v>4728</v>
      </c>
      <c r="BP785" t="s">
        <v>5592</v>
      </c>
      <c r="BT785" t="s">
        <v>5931</v>
      </c>
    </row>
    <row r="786" spans="17:72" x14ac:dyDescent="0.25">
      <c r="Q786" t="s">
        <v>75</v>
      </c>
      <c r="V786" t="s">
        <v>4921</v>
      </c>
      <c r="W786" s="104">
        <v>46114.638194444444</v>
      </c>
      <c r="X786">
        <v>707158</v>
      </c>
      <c r="Y786" t="s">
        <v>4728</v>
      </c>
      <c r="Z786" t="s">
        <v>54</v>
      </c>
      <c r="AD786" t="s">
        <v>4736</v>
      </c>
      <c r="AF786" t="s">
        <v>2510</v>
      </c>
      <c r="AJ786" t="s">
        <v>4877</v>
      </c>
      <c r="AK786" s="104">
        <v>46113.799305555556</v>
      </c>
      <c r="AL786">
        <v>493610</v>
      </c>
      <c r="AM786" t="s">
        <v>4728</v>
      </c>
      <c r="AN786" t="s">
        <v>13</v>
      </c>
      <c r="AR786" t="s">
        <v>5931</v>
      </c>
      <c r="AT786" t="s">
        <v>232</v>
      </c>
      <c r="AX786" t="s">
        <v>4900</v>
      </c>
      <c r="AY786" s="104">
        <v>46113.568749999999</v>
      </c>
      <c r="AZ786">
        <v>425909</v>
      </c>
      <c r="BA786" t="s">
        <v>4728</v>
      </c>
      <c r="BB786" t="s">
        <v>5989</v>
      </c>
      <c r="BF786" t="s">
        <v>5931</v>
      </c>
      <c r="BH786" t="s">
        <v>241</v>
      </c>
      <c r="BL786" t="s">
        <v>8135</v>
      </c>
      <c r="BM786" s="104">
        <v>46114.779861111114</v>
      </c>
      <c r="BN786">
        <v>256910</v>
      </c>
      <c r="BO786" t="s">
        <v>4728</v>
      </c>
      <c r="BP786" t="s">
        <v>5592</v>
      </c>
      <c r="BT786" t="s">
        <v>5931</v>
      </c>
    </row>
    <row r="787" spans="17:72" x14ac:dyDescent="0.25">
      <c r="Q787" t="s">
        <v>442</v>
      </c>
      <c r="R787" t="s">
        <v>81</v>
      </c>
      <c r="S787" t="s">
        <v>1688</v>
      </c>
      <c r="V787" t="s">
        <v>5284</v>
      </c>
      <c r="W787" s="104">
        <v>46114.638888888891</v>
      </c>
      <c r="X787">
        <v>536845</v>
      </c>
      <c r="Y787" t="s">
        <v>4728</v>
      </c>
      <c r="Z787" t="s">
        <v>42</v>
      </c>
      <c r="AA787" t="s">
        <v>54</v>
      </c>
      <c r="AB787" t="s">
        <v>4731</v>
      </c>
      <c r="AD787" t="s">
        <v>4990</v>
      </c>
      <c r="AF787" t="s">
        <v>241</v>
      </c>
      <c r="AJ787" t="s">
        <v>6060</v>
      </c>
      <c r="AK787" s="104">
        <v>46113.804861111108</v>
      </c>
      <c r="AL787">
        <v>723643</v>
      </c>
      <c r="AM787" t="s">
        <v>4728</v>
      </c>
      <c r="AN787" t="s">
        <v>13</v>
      </c>
      <c r="AR787" t="s">
        <v>5925</v>
      </c>
      <c r="AT787" t="s">
        <v>71</v>
      </c>
      <c r="AX787" t="s">
        <v>4976</v>
      </c>
      <c r="AY787" s="104">
        <v>46113.568749999999</v>
      </c>
      <c r="AZ787">
        <v>773730</v>
      </c>
      <c r="BA787" t="s">
        <v>4728</v>
      </c>
      <c r="BB787" t="s">
        <v>5989</v>
      </c>
      <c r="BF787" t="s">
        <v>6314</v>
      </c>
      <c r="BH787" t="s">
        <v>1732</v>
      </c>
      <c r="BL787" t="s">
        <v>4753</v>
      </c>
      <c r="BM787" s="104">
        <v>46114.782638888886</v>
      </c>
      <c r="BN787">
        <v>954378</v>
      </c>
      <c r="BO787" t="s">
        <v>4728</v>
      </c>
      <c r="BP787" t="s">
        <v>5592</v>
      </c>
      <c r="BT787" t="s">
        <v>4781</v>
      </c>
    </row>
    <row r="788" spans="17:72" x14ac:dyDescent="0.25">
      <c r="Q788" t="s">
        <v>253</v>
      </c>
      <c r="V788" t="s">
        <v>5286</v>
      </c>
      <c r="W788" s="104">
        <v>46114.640972222223</v>
      </c>
      <c r="X788">
        <v>57311</v>
      </c>
      <c r="Y788" t="s">
        <v>4728</v>
      </c>
      <c r="Z788" t="s">
        <v>54</v>
      </c>
      <c r="AD788" t="s">
        <v>4781</v>
      </c>
      <c r="AF788" t="s">
        <v>1481</v>
      </c>
      <c r="AJ788" t="s">
        <v>4894</v>
      </c>
      <c r="AK788" s="104">
        <v>46113.814583333333</v>
      </c>
      <c r="AL788">
        <v>417355</v>
      </c>
      <c r="AM788" t="s">
        <v>4761</v>
      </c>
      <c r="AN788" t="s">
        <v>13</v>
      </c>
      <c r="AR788" t="s">
        <v>5942</v>
      </c>
      <c r="AT788" t="s">
        <v>967</v>
      </c>
      <c r="AX788" t="s">
        <v>4807</v>
      </c>
      <c r="AY788" s="104">
        <v>46113.568749999999</v>
      </c>
      <c r="AZ788">
        <v>236760</v>
      </c>
      <c r="BA788" t="s">
        <v>4728</v>
      </c>
      <c r="BB788" t="s">
        <v>5989</v>
      </c>
      <c r="BF788" t="s">
        <v>5925</v>
      </c>
      <c r="BH788" t="s">
        <v>2510</v>
      </c>
      <c r="BL788" t="s">
        <v>6081</v>
      </c>
      <c r="BM788" s="104">
        <v>46114.78402777778</v>
      </c>
      <c r="BN788">
        <v>1813290</v>
      </c>
      <c r="BO788" t="s">
        <v>4728</v>
      </c>
      <c r="BP788" t="s">
        <v>5592</v>
      </c>
      <c r="BT788" t="s">
        <v>5927</v>
      </c>
    </row>
    <row r="789" spans="17:72" x14ac:dyDescent="0.25">
      <c r="Q789" t="s">
        <v>247</v>
      </c>
      <c r="V789" t="s">
        <v>5079</v>
      </c>
      <c r="W789" s="104">
        <v>46114.642361111109</v>
      </c>
      <c r="X789">
        <v>221395</v>
      </c>
      <c r="Y789" t="s">
        <v>4728</v>
      </c>
      <c r="Z789" t="s">
        <v>54</v>
      </c>
      <c r="AD789" t="s">
        <v>4781</v>
      </c>
      <c r="AF789" t="s">
        <v>1060</v>
      </c>
      <c r="AG789" t="s">
        <v>1220</v>
      </c>
      <c r="AJ789" t="s">
        <v>4782</v>
      </c>
      <c r="AK789" s="104">
        <v>46113.817361111112</v>
      </c>
      <c r="AL789">
        <v>1862340</v>
      </c>
      <c r="AM789" t="s">
        <v>4728</v>
      </c>
      <c r="AN789" t="s">
        <v>42</v>
      </c>
      <c r="AO789" t="s">
        <v>13</v>
      </c>
      <c r="AR789" t="s">
        <v>5986</v>
      </c>
      <c r="AT789" t="s">
        <v>2561</v>
      </c>
      <c r="AX789" t="s">
        <v>5136</v>
      </c>
      <c r="AY789" s="104">
        <v>46113.568749999999</v>
      </c>
      <c r="AZ789">
        <v>835930</v>
      </c>
      <c r="BA789" t="s">
        <v>4728</v>
      </c>
      <c r="BB789" t="s">
        <v>5989</v>
      </c>
      <c r="BF789" t="s">
        <v>5956</v>
      </c>
      <c r="BH789" t="s">
        <v>1985</v>
      </c>
      <c r="BL789" t="s">
        <v>4782</v>
      </c>
      <c r="BM789" s="104">
        <v>46114.793055555558</v>
      </c>
      <c r="BN789">
        <v>1785019</v>
      </c>
      <c r="BO789" t="s">
        <v>4728</v>
      </c>
      <c r="BP789" t="s">
        <v>5592</v>
      </c>
      <c r="BT789" t="s">
        <v>5924</v>
      </c>
    </row>
    <row r="790" spans="17:72" x14ac:dyDescent="0.25">
      <c r="Q790" t="s">
        <v>2573</v>
      </c>
      <c r="R790" t="s">
        <v>81</v>
      </c>
      <c r="V790" t="s">
        <v>5287</v>
      </c>
      <c r="W790" s="104">
        <v>46114.646527777775</v>
      </c>
      <c r="X790">
        <v>369872</v>
      </c>
      <c r="Y790" t="s">
        <v>4728</v>
      </c>
      <c r="Z790" t="s">
        <v>42</v>
      </c>
      <c r="AA790" t="s">
        <v>54</v>
      </c>
      <c r="AD790" t="s">
        <v>5037</v>
      </c>
      <c r="AF790" t="s">
        <v>766</v>
      </c>
      <c r="AG790" t="s">
        <v>229</v>
      </c>
      <c r="AH790" t="s">
        <v>1559</v>
      </c>
      <c r="AJ790" t="s">
        <v>4894</v>
      </c>
      <c r="AK790" s="104">
        <v>46113.820138888892</v>
      </c>
      <c r="AL790">
        <v>1372648</v>
      </c>
      <c r="AM790" t="s">
        <v>4728</v>
      </c>
      <c r="AN790" t="s">
        <v>4787</v>
      </c>
      <c r="AO790" t="s">
        <v>13</v>
      </c>
      <c r="AR790" t="s">
        <v>5952</v>
      </c>
      <c r="AT790" t="s">
        <v>80</v>
      </c>
      <c r="AX790" t="s">
        <v>5001</v>
      </c>
      <c r="AY790" s="104">
        <v>46113.568749999999</v>
      </c>
      <c r="AZ790">
        <v>348991</v>
      </c>
      <c r="BA790" t="s">
        <v>4728</v>
      </c>
      <c r="BB790" t="s">
        <v>5989</v>
      </c>
      <c r="BF790" t="s">
        <v>5942</v>
      </c>
      <c r="BH790" t="s">
        <v>1732</v>
      </c>
      <c r="BL790" t="s">
        <v>5013</v>
      </c>
      <c r="BM790" s="104">
        <v>46114.794444444444</v>
      </c>
      <c r="BN790">
        <v>200160</v>
      </c>
      <c r="BO790" t="s">
        <v>4728</v>
      </c>
      <c r="BP790" t="s">
        <v>5592</v>
      </c>
      <c r="BT790" t="s">
        <v>4781</v>
      </c>
    </row>
    <row r="791" spans="17:72" x14ac:dyDescent="0.25">
      <c r="Q791" t="s">
        <v>79</v>
      </c>
      <c r="V791" t="s">
        <v>5288</v>
      </c>
      <c r="W791" s="104">
        <v>46114.647222222222</v>
      </c>
      <c r="X791">
        <v>167590</v>
      </c>
      <c r="Y791" t="s">
        <v>4728</v>
      </c>
      <c r="Z791" t="s">
        <v>54</v>
      </c>
      <c r="AD791" t="s">
        <v>4736</v>
      </c>
      <c r="AF791" t="s">
        <v>1772</v>
      </c>
      <c r="AG791" t="s">
        <v>1391</v>
      </c>
      <c r="AJ791" t="s">
        <v>5119</v>
      </c>
      <c r="AK791" s="104">
        <v>46113.820833333331</v>
      </c>
      <c r="AL791">
        <v>546510</v>
      </c>
      <c r="AM791" t="s">
        <v>4728</v>
      </c>
      <c r="AN791" t="s">
        <v>42</v>
      </c>
      <c r="AO791" t="s">
        <v>13</v>
      </c>
      <c r="AR791" t="s">
        <v>4941</v>
      </c>
      <c r="AT791" t="s">
        <v>1732</v>
      </c>
      <c r="AX791" t="s">
        <v>4836</v>
      </c>
      <c r="AY791" s="104">
        <v>46113.569444444445</v>
      </c>
      <c r="AZ791">
        <v>155657</v>
      </c>
      <c r="BA791" t="s">
        <v>4728</v>
      </c>
      <c r="BB791" t="s">
        <v>5989</v>
      </c>
      <c r="BF791" t="s">
        <v>4781</v>
      </c>
      <c r="BH791" t="s">
        <v>2431</v>
      </c>
      <c r="BL791" t="s">
        <v>4988</v>
      </c>
      <c r="BM791" s="104">
        <v>46114.794444444444</v>
      </c>
      <c r="BN791">
        <v>1363468</v>
      </c>
      <c r="BO791" t="s">
        <v>4728</v>
      </c>
      <c r="BP791" t="s">
        <v>5592</v>
      </c>
      <c r="BT791" t="s">
        <v>5931</v>
      </c>
    </row>
    <row r="792" spans="17:72" x14ac:dyDescent="0.25">
      <c r="Q792" t="s">
        <v>77</v>
      </c>
      <c r="R792" t="s">
        <v>1688</v>
      </c>
      <c r="V792" t="s">
        <v>5289</v>
      </c>
      <c r="W792" s="104">
        <v>46114.647222222222</v>
      </c>
      <c r="X792">
        <v>1515140</v>
      </c>
      <c r="Y792" t="s">
        <v>4761</v>
      </c>
      <c r="Z792" t="s">
        <v>54</v>
      </c>
      <c r="AA792" t="s">
        <v>4731</v>
      </c>
      <c r="AD792" t="s">
        <v>5176</v>
      </c>
      <c r="AF792" t="s">
        <v>2069</v>
      </c>
      <c r="AG792" t="s">
        <v>1481</v>
      </c>
      <c r="AJ792" t="s">
        <v>4733</v>
      </c>
      <c r="AK792" s="104">
        <v>46113.825694444444</v>
      </c>
      <c r="AL792">
        <v>754469</v>
      </c>
      <c r="AM792" t="s">
        <v>4728</v>
      </c>
      <c r="AN792" t="s">
        <v>42</v>
      </c>
      <c r="AO792" t="s">
        <v>13</v>
      </c>
      <c r="AR792" t="s">
        <v>6269</v>
      </c>
      <c r="AT792" t="s">
        <v>1078</v>
      </c>
      <c r="AX792" t="s">
        <v>5386</v>
      </c>
      <c r="AY792" s="104">
        <v>46113.570138888892</v>
      </c>
      <c r="AZ792">
        <v>328041</v>
      </c>
      <c r="BA792" t="s">
        <v>4761</v>
      </c>
      <c r="BB792" t="s">
        <v>5989</v>
      </c>
      <c r="BF792" t="s">
        <v>5942</v>
      </c>
      <c r="BH792" t="s">
        <v>226</v>
      </c>
      <c r="BL792" t="s">
        <v>4765</v>
      </c>
      <c r="BM792" s="104">
        <v>46114.795138888891</v>
      </c>
      <c r="BN792">
        <v>400531</v>
      </c>
      <c r="BO792" t="s">
        <v>4761</v>
      </c>
      <c r="BP792" t="s">
        <v>5592</v>
      </c>
      <c r="BT792" t="s">
        <v>5920</v>
      </c>
    </row>
    <row r="793" spans="17:72" x14ac:dyDescent="0.25">
      <c r="Q793" t="s">
        <v>72</v>
      </c>
      <c r="V793" t="s">
        <v>4738</v>
      </c>
      <c r="W793" s="104">
        <v>46114.647222222222</v>
      </c>
      <c r="X793">
        <v>139208</v>
      </c>
      <c r="Y793" t="s">
        <v>4728</v>
      </c>
      <c r="Z793" t="s">
        <v>54</v>
      </c>
      <c r="AD793" t="s">
        <v>4780</v>
      </c>
      <c r="AF793" t="s">
        <v>253</v>
      </c>
      <c r="AJ793" t="s">
        <v>4890</v>
      </c>
      <c r="AK793" s="104">
        <v>46113.828472222223</v>
      </c>
      <c r="AL793">
        <v>289466</v>
      </c>
      <c r="AM793" t="s">
        <v>4728</v>
      </c>
      <c r="AN793" t="s">
        <v>13</v>
      </c>
      <c r="AR793" t="s">
        <v>5918</v>
      </c>
      <c r="AT793" t="s">
        <v>1385</v>
      </c>
      <c r="AX793" t="s">
        <v>4762</v>
      </c>
      <c r="AY793" s="104">
        <v>46113.570138888892</v>
      </c>
      <c r="AZ793">
        <v>576138</v>
      </c>
      <c r="BA793" t="s">
        <v>4728</v>
      </c>
      <c r="BB793" t="s">
        <v>5989</v>
      </c>
      <c r="BF793" t="s">
        <v>5956</v>
      </c>
      <c r="BH793" t="s">
        <v>1385</v>
      </c>
      <c r="BL793" t="s">
        <v>6041</v>
      </c>
      <c r="BM793" s="104">
        <v>46114.795138888891</v>
      </c>
      <c r="BN793">
        <v>224959</v>
      </c>
      <c r="BO793" t="s">
        <v>4728</v>
      </c>
      <c r="BP793" t="s">
        <v>5592</v>
      </c>
      <c r="BT793" t="s">
        <v>5925</v>
      </c>
    </row>
    <row r="794" spans="17:72" x14ac:dyDescent="0.25">
      <c r="Q794" t="s">
        <v>71</v>
      </c>
      <c r="R794" t="s">
        <v>211</v>
      </c>
      <c r="S794" t="s">
        <v>1132</v>
      </c>
      <c r="V794" t="s">
        <v>5013</v>
      </c>
      <c r="W794" s="104">
        <v>46114.647916666669</v>
      </c>
      <c r="X794">
        <v>1165387</v>
      </c>
      <c r="Y794" t="s">
        <v>4728</v>
      </c>
      <c r="Z794" t="s">
        <v>54</v>
      </c>
      <c r="AA794" t="s">
        <v>4731</v>
      </c>
      <c r="AD794" t="s">
        <v>5290</v>
      </c>
      <c r="AF794" t="s">
        <v>1584</v>
      </c>
      <c r="AJ794" t="s">
        <v>4757</v>
      </c>
      <c r="AK794" s="104">
        <v>46114.333333333336</v>
      </c>
      <c r="AL794">
        <v>385504</v>
      </c>
      <c r="AM794" t="s">
        <v>4728</v>
      </c>
      <c r="AN794" t="s">
        <v>13</v>
      </c>
      <c r="AR794" t="s">
        <v>5918</v>
      </c>
      <c r="AT794" t="s">
        <v>1559</v>
      </c>
      <c r="AX794" t="s">
        <v>4836</v>
      </c>
      <c r="AY794" s="104">
        <v>46113.570138888892</v>
      </c>
      <c r="AZ794">
        <v>3670641</v>
      </c>
      <c r="BA794" t="s">
        <v>4761</v>
      </c>
      <c r="BB794" t="s">
        <v>5989</v>
      </c>
      <c r="BF794" t="s">
        <v>5966</v>
      </c>
      <c r="BH794" t="s">
        <v>253</v>
      </c>
      <c r="BI794" t="s">
        <v>2373</v>
      </c>
      <c r="BL794" t="s">
        <v>5013</v>
      </c>
      <c r="BM794" s="104">
        <v>46114.79583333333</v>
      </c>
      <c r="BN794">
        <v>352677</v>
      </c>
      <c r="BO794" t="s">
        <v>4728</v>
      </c>
      <c r="BP794" t="s">
        <v>5592</v>
      </c>
      <c r="BT794" t="s">
        <v>5948</v>
      </c>
    </row>
    <row r="795" spans="17:72" x14ac:dyDescent="0.25">
      <c r="Q795" t="s">
        <v>73</v>
      </c>
      <c r="V795" t="s">
        <v>4881</v>
      </c>
      <c r="W795" s="104">
        <v>46114.650694444441</v>
      </c>
      <c r="X795">
        <v>628091</v>
      </c>
      <c r="Y795" t="s">
        <v>4728</v>
      </c>
      <c r="Z795" t="s">
        <v>54</v>
      </c>
      <c r="AD795" t="s">
        <v>4739</v>
      </c>
      <c r="AF795" t="s">
        <v>2624</v>
      </c>
      <c r="AJ795" t="s">
        <v>4840</v>
      </c>
      <c r="AK795" s="104">
        <v>46114.335416666669</v>
      </c>
      <c r="AL795">
        <v>326255</v>
      </c>
      <c r="AM795" t="s">
        <v>4728</v>
      </c>
      <c r="AN795" t="s">
        <v>13</v>
      </c>
      <c r="AR795" t="s">
        <v>5931</v>
      </c>
      <c r="AT795" t="s">
        <v>241</v>
      </c>
      <c r="AX795" t="s">
        <v>7214</v>
      </c>
      <c r="AY795" s="104">
        <v>46113.570138888892</v>
      </c>
      <c r="AZ795">
        <v>468825</v>
      </c>
      <c r="BA795" t="s">
        <v>4728</v>
      </c>
      <c r="BB795" t="s">
        <v>5989</v>
      </c>
      <c r="BF795" t="s">
        <v>5931</v>
      </c>
      <c r="BH795" t="s">
        <v>1732</v>
      </c>
      <c r="BL795" t="s">
        <v>4891</v>
      </c>
      <c r="BM795" s="104">
        <v>46114.800694444442</v>
      </c>
      <c r="BN795">
        <v>164599</v>
      </c>
      <c r="BO795" t="s">
        <v>4728</v>
      </c>
      <c r="BP795" t="s">
        <v>5592</v>
      </c>
      <c r="BT795" t="s">
        <v>4781</v>
      </c>
    </row>
    <row r="796" spans="17:72" x14ac:dyDescent="0.25">
      <c r="Q796" t="s">
        <v>75</v>
      </c>
      <c r="R796" t="s">
        <v>2650</v>
      </c>
      <c r="S796" t="s">
        <v>1688</v>
      </c>
      <c r="V796" t="s">
        <v>5150</v>
      </c>
      <c r="W796" s="104">
        <v>46114.652777777781</v>
      </c>
      <c r="X796">
        <v>321144</v>
      </c>
      <c r="Y796" t="s">
        <v>4728</v>
      </c>
      <c r="Z796" t="s">
        <v>54</v>
      </c>
      <c r="AA796" t="s">
        <v>4731</v>
      </c>
      <c r="AD796" t="s">
        <v>5004</v>
      </c>
      <c r="AF796" t="s">
        <v>2644</v>
      </c>
      <c r="AG796" t="s">
        <v>637</v>
      </c>
      <c r="AJ796" t="s">
        <v>5156</v>
      </c>
      <c r="AK796" s="104">
        <v>46114.341666666667</v>
      </c>
      <c r="AL796">
        <v>249698</v>
      </c>
      <c r="AM796" t="s">
        <v>4728</v>
      </c>
      <c r="AN796" t="s">
        <v>42</v>
      </c>
      <c r="AO796" t="s">
        <v>13</v>
      </c>
      <c r="AR796" t="s">
        <v>4941</v>
      </c>
      <c r="AT796" t="s">
        <v>1732</v>
      </c>
      <c r="AX796" t="s">
        <v>5817</v>
      </c>
      <c r="AY796" s="104">
        <v>46113.570833333331</v>
      </c>
      <c r="AZ796">
        <v>262611</v>
      </c>
      <c r="BA796" t="s">
        <v>4728</v>
      </c>
      <c r="BB796" t="s">
        <v>5989</v>
      </c>
      <c r="BF796" t="s">
        <v>4781</v>
      </c>
      <c r="BH796" t="s">
        <v>2429</v>
      </c>
      <c r="BL796" t="s">
        <v>6460</v>
      </c>
      <c r="BM796" s="104">
        <v>46114.801388888889</v>
      </c>
      <c r="BN796">
        <v>582299</v>
      </c>
      <c r="BO796" t="s">
        <v>4728</v>
      </c>
      <c r="BP796" t="s">
        <v>5592</v>
      </c>
      <c r="BT796" t="s">
        <v>5920</v>
      </c>
    </row>
    <row r="797" spans="17:72" x14ac:dyDescent="0.25">
      <c r="Q797" t="s">
        <v>800</v>
      </c>
      <c r="R797" t="s">
        <v>202</v>
      </c>
      <c r="S797" t="s">
        <v>683</v>
      </c>
      <c r="V797" t="s">
        <v>4811</v>
      </c>
      <c r="W797" s="104">
        <v>46114.654166666667</v>
      </c>
      <c r="X797">
        <v>765808</v>
      </c>
      <c r="Y797" t="s">
        <v>4728</v>
      </c>
      <c r="Z797" t="s">
        <v>42</v>
      </c>
      <c r="AA797" t="s">
        <v>54</v>
      </c>
      <c r="AB797" t="s">
        <v>4731</v>
      </c>
      <c r="AD797" t="s">
        <v>5291</v>
      </c>
      <c r="AF797" t="s">
        <v>5268</v>
      </c>
      <c r="AG797" t="s">
        <v>1481</v>
      </c>
      <c r="AJ797" t="s">
        <v>4989</v>
      </c>
      <c r="AK797" s="104">
        <v>46114.34375</v>
      </c>
      <c r="AL797">
        <v>930859</v>
      </c>
      <c r="AM797" t="s">
        <v>4728</v>
      </c>
      <c r="AN797" t="s">
        <v>42</v>
      </c>
      <c r="AO797" t="s">
        <v>13</v>
      </c>
      <c r="AR797" t="s">
        <v>6270</v>
      </c>
      <c r="AT797" t="s">
        <v>2403</v>
      </c>
      <c r="AX797" t="s">
        <v>4753</v>
      </c>
      <c r="AY797" s="104">
        <v>46113.570833333331</v>
      </c>
      <c r="AZ797">
        <v>1088755</v>
      </c>
      <c r="BA797" t="s">
        <v>4761</v>
      </c>
      <c r="BB797" t="s">
        <v>5989</v>
      </c>
      <c r="BF797" t="s">
        <v>5966</v>
      </c>
      <c r="BH797" t="s">
        <v>1732</v>
      </c>
      <c r="BL797" t="s">
        <v>5633</v>
      </c>
      <c r="BM797" s="104">
        <v>46114.803472222222</v>
      </c>
      <c r="BN797">
        <v>188901</v>
      </c>
      <c r="BO797" t="s">
        <v>4728</v>
      </c>
      <c r="BP797" t="s">
        <v>5592</v>
      </c>
      <c r="BT797" t="s">
        <v>4781</v>
      </c>
    </row>
    <row r="798" spans="17:72" x14ac:dyDescent="0.25">
      <c r="Q798" t="s">
        <v>72</v>
      </c>
      <c r="V798" t="s">
        <v>5166</v>
      </c>
      <c r="W798" s="104">
        <v>46114.654861111114</v>
      </c>
      <c r="X798">
        <v>415717</v>
      </c>
      <c r="Y798" t="s">
        <v>4728</v>
      </c>
      <c r="Z798" t="s">
        <v>54</v>
      </c>
      <c r="AD798" t="s">
        <v>4780</v>
      </c>
      <c r="AF798" t="s">
        <v>2357</v>
      </c>
      <c r="AJ798" t="s">
        <v>4794</v>
      </c>
      <c r="AK798" s="104">
        <v>46114.349305555559</v>
      </c>
      <c r="AL798">
        <v>182530</v>
      </c>
      <c r="AM798" t="s">
        <v>4728</v>
      </c>
      <c r="AN798" t="s">
        <v>13</v>
      </c>
      <c r="AR798" t="s">
        <v>5925</v>
      </c>
      <c r="AT798" t="s">
        <v>226</v>
      </c>
      <c r="AX798" t="s">
        <v>6630</v>
      </c>
      <c r="AY798" s="104">
        <v>46113.570833333331</v>
      </c>
      <c r="AZ798">
        <v>853362</v>
      </c>
      <c r="BA798" t="s">
        <v>4728</v>
      </c>
      <c r="BB798" t="s">
        <v>5989</v>
      </c>
      <c r="BF798" t="s">
        <v>5931</v>
      </c>
      <c r="BH798" t="s">
        <v>1732</v>
      </c>
      <c r="BL798" t="s">
        <v>5030</v>
      </c>
      <c r="BM798" s="104">
        <v>46114.806250000001</v>
      </c>
      <c r="BN798">
        <v>158310</v>
      </c>
      <c r="BO798" t="s">
        <v>4728</v>
      </c>
      <c r="BP798" t="s">
        <v>5592</v>
      </c>
      <c r="BT798" t="s">
        <v>4781</v>
      </c>
    </row>
    <row r="799" spans="17:72" x14ac:dyDescent="0.25">
      <c r="Q799" t="s">
        <v>71</v>
      </c>
      <c r="V799" t="s">
        <v>5292</v>
      </c>
      <c r="W799" s="104">
        <v>46114.655555555553</v>
      </c>
      <c r="X799">
        <v>267311</v>
      </c>
      <c r="Y799" t="s">
        <v>4728</v>
      </c>
      <c r="Z799" t="s">
        <v>54</v>
      </c>
      <c r="AD799" t="s">
        <v>4736</v>
      </c>
      <c r="AF799" t="s">
        <v>2132</v>
      </c>
      <c r="AG799" t="s">
        <v>75</v>
      </c>
      <c r="AJ799" t="s">
        <v>6271</v>
      </c>
      <c r="AK799" s="104">
        <v>46114.350694444445</v>
      </c>
      <c r="AL799">
        <v>524766</v>
      </c>
      <c r="AM799" t="s">
        <v>4728</v>
      </c>
      <c r="AN799" t="s">
        <v>42</v>
      </c>
      <c r="AO799" t="s">
        <v>13</v>
      </c>
      <c r="AR799" t="s">
        <v>6233</v>
      </c>
      <c r="AT799" t="s">
        <v>76</v>
      </c>
      <c r="AX799" t="s">
        <v>7215</v>
      </c>
      <c r="AY799" s="104">
        <v>46113.570833333331</v>
      </c>
      <c r="AZ799">
        <v>336400</v>
      </c>
      <c r="BA799" t="s">
        <v>4728</v>
      </c>
      <c r="BB799" t="s">
        <v>5989</v>
      </c>
      <c r="BF799" t="s">
        <v>5948</v>
      </c>
      <c r="BH799" t="s">
        <v>241</v>
      </c>
      <c r="BL799" t="s">
        <v>6041</v>
      </c>
      <c r="BM799" s="104">
        <v>46114.806944444441</v>
      </c>
      <c r="BN799">
        <v>317394</v>
      </c>
      <c r="BO799" t="s">
        <v>4728</v>
      </c>
      <c r="BP799" t="s">
        <v>5592</v>
      </c>
      <c r="BT799" t="s">
        <v>5920</v>
      </c>
    </row>
    <row r="800" spans="17:72" x14ac:dyDescent="0.25">
      <c r="Q800" t="s">
        <v>81</v>
      </c>
      <c r="R800" t="s">
        <v>211</v>
      </c>
      <c r="V800" t="s">
        <v>5293</v>
      </c>
      <c r="W800" s="104">
        <v>46114.655555555553</v>
      </c>
      <c r="X800">
        <v>988149</v>
      </c>
      <c r="Y800" t="s">
        <v>4728</v>
      </c>
      <c r="Z800" t="s">
        <v>54</v>
      </c>
      <c r="AA800" t="s">
        <v>4731</v>
      </c>
      <c r="AD800" t="s">
        <v>4768</v>
      </c>
      <c r="AF800" t="s">
        <v>2561</v>
      </c>
      <c r="AJ800" t="s">
        <v>4794</v>
      </c>
      <c r="AK800" s="104">
        <v>46114.352083333331</v>
      </c>
      <c r="AL800">
        <v>2790307</v>
      </c>
      <c r="AM800" t="s">
        <v>4728</v>
      </c>
      <c r="AN800" t="s">
        <v>13</v>
      </c>
      <c r="AR800" t="s">
        <v>5918</v>
      </c>
      <c r="AT800" t="s">
        <v>81</v>
      </c>
      <c r="AX800" t="s">
        <v>4818</v>
      </c>
      <c r="AY800" s="104">
        <v>46113.570833333331</v>
      </c>
      <c r="AZ800">
        <v>637215</v>
      </c>
      <c r="BA800" t="s">
        <v>4761</v>
      </c>
      <c r="BB800" t="s">
        <v>5989</v>
      </c>
      <c r="BF800" t="s">
        <v>5966</v>
      </c>
      <c r="BH800" t="s">
        <v>1732</v>
      </c>
      <c r="BL800" t="s">
        <v>5381</v>
      </c>
      <c r="BM800" s="104">
        <v>46114.80972222222</v>
      </c>
      <c r="BN800">
        <v>146568</v>
      </c>
      <c r="BO800" t="s">
        <v>4728</v>
      </c>
      <c r="BP800" t="s">
        <v>5592</v>
      </c>
      <c r="BT800" t="s">
        <v>4781</v>
      </c>
    </row>
    <row r="801" spans="17:72" x14ac:dyDescent="0.25">
      <c r="Q801" t="s">
        <v>205</v>
      </c>
      <c r="V801" t="s">
        <v>4765</v>
      </c>
      <c r="W801" s="104">
        <v>46114.65625</v>
      </c>
      <c r="X801">
        <v>191767</v>
      </c>
      <c r="Y801" t="s">
        <v>4728</v>
      </c>
      <c r="Z801" t="s">
        <v>54</v>
      </c>
      <c r="AD801" t="s">
        <v>4752</v>
      </c>
      <c r="AF801" t="s">
        <v>2237</v>
      </c>
      <c r="AG801" t="s">
        <v>1220</v>
      </c>
      <c r="AJ801" t="s">
        <v>6272</v>
      </c>
      <c r="AK801" s="104">
        <v>46114.353472222225</v>
      </c>
      <c r="AL801">
        <v>544046</v>
      </c>
      <c r="AM801" t="s">
        <v>4728</v>
      </c>
      <c r="AN801" t="s">
        <v>42</v>
      </c>
      <c r="AO801" t="s">
        <v>13</v>
      </c>
      <c r="AR801" t="s">
        <v>6040</v>
      </c>
      <c r="AT801" t="s">
        <v>1531</v>
      </c>
      <c r="AX801" t="s">
        <v>7216</v>
      </c>
      <c r="AY801" s="104">
        <v>46113.570833333331</v>
      </c>
      <c r="AZ801">
        <v>595283</v>
      </c>
      <c r="BA801" t="s">
        <v>4728</v>
      </c>
      <c r="BB801" t="s">
        <v>5989</v>
      </c>
      <c r="BF801" t="s">
        <v>5931</v>
      </c>
      <c r="BH801" t="s">
        <v>1391</v>
      </c>
      <c r="BL801" t="s">
        <v>5381</v>
      </c>
      <c r="BM801" s="104">
        <v>46114.811111111114</v>
      </c>
      <c r="BN801">
        <v>604075</v>
      </c>
      <c r="BO801" t="s">
        <v>4728</v>
      </c>
      <c r="BP801" t="s">
        <v>5592</v>
      </c>
      <c r="BQ801" t="s">
        <v>4731</v>
      </c>
      <c r="BT801" t="s">
        <v>5966</v>
      </c>
    </row>
    <row r="802" spans="17:72" x14ac:dyDescent="0.25">
      <c r="Q802" t="s">
        <v>75</v>
      </c>
      <c r="R802" t="s">
        <v>2650</v>
      </c>
      <c r="V802" t="s">
        <v>4782</v>
      </c>
      <c r="W802" s="104">
        <v>46114.65625</v>
      </c>
      <c r="X802">
        <v>365992</v>
      </c>
      <c r="Y802" t="s">
        <v>4728</v>
      </c>
      <c r="Z802" t="s">
        <v>54</v>
      </c>
      <c r="AD802" t="s">
        <v>4752</v>
      </c>
      <c r="AF802" t="s">
        <v>2557</v>
      </c>
      <c r="AG802" t="s">
        <v>220</v>
      </c>
      <c r="AJ802" t="s">
        <v>5065</v>
      </c>
      <c r="AK802" s="104">
        <v>46114.354861111111</v>
      </c>
      <c r="AL802">
        <v>456842</v>
      </c>
      <c r="AM802" t="s">
        <v>4728</v>
      </c>
      <c r="AN802" t="s">
        <v>42</v>
      </c>
      <c r="AO802" t="s">
        <v>13</v>
      </c>
      <c r="AR802" t="s">
        <v>6273</v>
      </c>
      <c r="AT802" t="s">
        <v>1941</v>
      </c>
      <c r="AX802" t="s">
        <v>4877</v>
      </c>
      <c r="AY802" s="104">
        <v>46113.570833333331</v>
      </c>
      <c r="AZ802">
        <v>2931888</v>
      </c>
      <c r="BA802" t="s">
        <v>4728</v>
      </c>
      <c r="BB802" t="s">
        <v>5989</v>
      </c>
      <c r="BF802" t="s">
        <v>5931</v>
      </c>
      <c r="BH802" t="s">
        <v>1732</v>
      </c>
      <c r="BI802" t="s">
        <v>1391</v>
      </c>
      <c r="BL802" t="s">
        <v>6031</v>
      </c>
      <c r="BM802" s="104">
        <v>46114.813888888886</v>
      </c>
      <c r="BN802">
        <v>336370</v>
      </c>
      <c r="BO802" t="s">
        <v>4728</v>
      </c>
      <c r="BP802" t="s">
        <v>5592</v>
      </c>
      <c r="BT802" t="s">
        <v>7493</v>
      </c>
    </row>
    <row r="803" spans="17:72" x14ac:dyDescent="0.25">
      <c r="Q803" t="s">
        <v>214</v>
      </c>
      <c r="V803" t="s">
        <v>5294</v>
      </c>
      <c r="W803" s="104">
        <v>46114.657638888886</v>
      </c>
      <c r="X803">
        <v>294623</v>
      </c>
      <c r="Y803" t="s">
        <v>4728</v>
      </c>
      <c r="Z803" t="s">
        <v>54</v>
      </c>
      <c r="AD803" t="s">
        <v>4739</v>
      </c>
      <c r="AF803" t="s">
        <v>1335</v>
      </c>
      <c r="AG803" t="s">
        <v>868</v>
      </c>
      <c r="AJ803" t="s">
        <v>5773</v>
      </c>
      <c r="AK803" s="104">
        <v>46114.354861111111</v>
      </c>
      <c r="AL803">
        <v>494132</v>
      </c>
      <c r="AM803" t="s">
        <v>4728</v>
      </c>
      <c r="AN803" t="s">
        <v>42</v>
      </c>
      <c r="AO803" t="s">
        <v>13</v>
      </c>
      <c r="AR803" t="s">
        <v>5933</v>
      </c>
      <c r="AT803" t="s">
        <v>637</v>
      </c>
      <c r="AX803" t="s">
        <v>4877</v>
      </c>
      <c r="AY803" s="104">
        <v>46113.570833333331</v>
      </c>
      <c r="AZ803">
        <v>236126</v>
      </c>
      <c r="BA803" t="s">
        <v>4728</v>
      </c>
      <c r="BB803" t="s">
        <v>5989</v>
      </c>
      <c r="BF803" t="s">
        <v>4781</v>
      </c>
      <c r="BH803" t="s">
        <v>253</v>
      </c>
      <c r="BL803" t="s">
        <v>6048</v>
      </c>
      <c r="BM803" s="104">
        <v>46114.817361111112</v>
      </c>
      <c r="BN803">
        <v>112815</v>
      </c>
      <c r="BO803" t="s">
        <v>4728</v>
      </c>
      <c r="BP803" t="s">
        <v>5592</v>
      </c>
      <c r="BT803" t="s">
        <v>5956</v>
      </c>
    </row>
    <row r="804" spans="17:72" x14ac:dyDescent="0.25">
      <c r="Q804" t="s">
        <v>235</v>
      </c>
      <c r="R804" t="s">
        <v>2197</v>
      </c>
      <c r="V804" t="s">
        <v>4877</v>
      </c>
      <c r="W804" s="104">
        <v>46114.658333333333</v>
      </c>
      <c r="X804">
        <v>543034</v>
      </c>
      <c r="Y804" t="s">
        <v>4728</v>
      </c>
      <c r="Z804" t="s">
        <v>54</v>
      </c>
      <c r="AA804" t="s">
        <v>4731</v>
      </c>
      <c r="AD804" t="s">
        <v>5031</v>
      </c>
      <c r="AF804" t="s">
        <v>2600</v>
      </c>
      <c r="AJ804" t="s">
        <v>6274</v>
      </c>
      <c r="AK804" s="104">
        <v>46114.356944444444</v>
      </c>
      <c r="AL804">
        <v>738428</v>
      </c>
      <c r="AM804" t="s">
        <v>4728</v>
      </c>
      <c r="AN804" t="s">
        <v>13</v>
      </c>
      <c r="AR804" t="s">
        <v>5918</v>
      </c>
      <c r="AT804" t="s">
        <v>637</v>
      </c>
      <c r="AX804" t="s">
        <v>5246</v>
      </c>
      <c r="AY804" s="104">
        <v>46113.570833333331</v>
      </c>
      <c r="AZ804">
        <v>193486</v>
      </c>
      <c r="BA804" t="s">
        <v>4728</v>
      </c>
      <c r="BB804" t="s">
        <v>5989</v>
      </c>
      <c r="BF804" t="s">
        <v>7101</v>
      </c>
      <c r="BH804" t="s">
        <v>1391</v>
      </c>
      <c r="BI804" t="s">
        <v>2197</v>
      </c>
      <c r="BL804" t="s">
        <v>5381</v>
      </c>
      <c r="BM804" s="104">
        <v>46114.818055555559</v>
      </c>
      <c r="BN804">
        <v>1969823</v>
      </c>
      <c r="BO804" t="s">
        <v>4728</v>
      </c>
      <c r="BP804" t="s">
        <v>5592</v>
      </c>
      <c r="BQ804" t="s">
        <v>4731</v>
      </c>
      <c r="BT804" t="s">
        <v>6412</v>
      </c>
    </row>
    <row r="805" spans="17:72" x14ac:dyDescent="0.25">
      <c r="Q805" t="s">
        <v>1050</v>
      </c>
      <c r="R805" t="s">
        <v>81</v>
      </c>
      <c r="S805" t="s">
        <v>2650</v>
      </c>
      <c r="V805" t="s">
        <v>5295</v>
      </c>
      <c r="W805" s="104">
        <v>46114.661111111112</v>
      </c>
      <c r="X805">
        <v>1414888</v>
      </c>
      <c r="Y805" t="s">
        <v>4728</v>
      </c>
      <c r="Z805" t="s">
        <v>42</v>
      </c>
      <c r="AA805" t="s">
        <v>54</v>
      </c>
      <c r="AD805" t="s">
        <v>4931</v>
      </c>
      <c r="AF805" t="s">
        <v>1971</v>
      </c>
      <c r="AG805" t="s">
        <v>637</v>
      </c>
      <c r="AH805" t="s">
        <v>551</v>
      </c>
      <c r="AJ805" t="s">
        <v>5571</v>
      </c>
      <c r="AK805" s="104">
        <v>46114.359722222223</v>
      </c>
      <c r="AL805">
        <v>436621</v>
      </c>
      <c r="AM805" t="s">
        <v>4761</v>
      </c>
      <c r="AN805" t="s">
        <v>4787</v>
      </c>
      <c r="AO805" t="s">
        <v>13</v>
      </c>
      <c r="AR805" t="s">
        <v>5944</v>
      </c>
      <c r="AX805" t="s">
        <v>7036</v>
      </c>
      <c r="AY805" s="104">
        <v>46113.570833333331</v>
      </c>
      <c r="AZ805">
        <v>34177</v>
      </c>
      <c r="BA805" t="s">
        <v>4728</v>
      </c>
      <c r="BB805" t="s">
        <v>5989</v>
      </c>
      <c r="BH805" t="s">
        <v>226</v>
      </c>
      <c r="BL805" t="s">
        <v>4946</v>
      </c>
      <c r="BM805" s="104">
        <v>46114.820833333331</v>
      </c>
      <c r="BN805">
        <v>477790</v>
      </c>
      <c r="BO805" t="s">
        <v>4728</v>
      </c>
      <c r="BP805" t="s">
        <v>5592</v>
      </c>
      <c r="BT805" t="s">
        <v>5918</v>
      </c>
    </row>
    <row r="806" spans="17:72" x14ac:dyDescent="0.25">
      <c r="Q806" t="s">
        <v>79</v>
      </c>
      <c r="R806" t="s">
        <v>2650</v>
      </c>
      <c r="V806" t="s">
        <v>4757</v>
      </c>
      <c r="W806" s="104">
        <v>46114.661111111112</v>
      </c>
      <c r="X806">
        <v>404720</v>
      </c>
      <c r="Y806" t="s">
        <v>4728</v>
      </c>
      <c r="Z806" t="s">
        <v>54</v>
      </c>
      <c r="AD806" t="s">
        <v>4736</v>
      </c>
      <c r="AF806" t="s">
        <v>868</v>
      </c>
      <c r="AJ806" t="s">
        <v>6275</v>
      </c>
      <c r="AK806" s="104">
        <v>46114.363888888889</v>
      </c>
      <c r="AL806">
        <v>190100</v>
      </c>
      <c r="AM806" t="s">
        <v>4728</v>
      </c>
      <c r="AN806" t="s">
        <v>13</v>
      </c>
      <c r="AR806" t="s">
        <v>5942</v>
      </c>
      <c r="AT806" t="s">
        <v>1078</v>
      </c>
      <c r="AX806" t="s">
        <v>5190</v>
      </c>
      <c r="AY806" s="104">
        <v>46113.571527777778</v>
      </c>
      <c r="AZ806">
        <v>274613</v>
      </c>
      <c r="BA806" t="s">
        <v>4728</v>
      </c>
      <c r="BB806" t="s">
        <v>5989</v>
      </c>
      <c r="BF806" t="s">
        <v>5942</v>
      </c>
      <c r="BH806" t="s">
        <v>253</v>
      </c>
      <c r="BL806" t="s">
        <v>5030</v>
      </c>
      <c r="BM806" s="104">
        <v>46114.822916666664</v>
      </c>
      <c r="BN806">
        <v>117323</v>
      </c>
      <c r="BO806" t="s">
        <v>4728</v>
      </c>
      <c r="BP806" t="s">
        <v>5592</v>
      </c>
      <c r="BT806" t="s">
        <v>5956</v>
      </c>
    </row>
    <row r="807" spans="17:72" x14ac:dyDescent="0.25">
      <c r="Q807" t="s">
        <v>2363</v>
      </c>
      <c r="R807" t="s">
        <v>75</v>
      </c>
      <c r="V807" t="s">
        <v>5192</v>
      </c>
      <c r="W807" s="104">
        <v>46114.663194444445</v>
      </c>
      <c r="X807">
        <v>694948</v>
      </c>
      <c r="Y807" t="s">
        <v>4728</v>
      </c>
      <c r="Z807" t="s">
        <v>42</v>
      </c>
      <c r="AA807" t="s">
        <v>54</v>
      </c>
      <c r="AD807" t="s">
        <v>4788</v>
      </c>
      <c r="AF807" t="s">
        <v>2074</v>
      </c>
      <c r="AG807" t="s">
        <v>868</v>
      </c>
      <c r="AH807" t="s">
        <v>264</v>
      </c>
      <c r="AJ807" t="s">
        <v>5079</v>
      </c>
      <c r="AK807" s="104">
        <v>46114.364583333336</v>
      </c>
      <c r="AL807">
        <v>577188</v>
      </c>
      <c r="AM807" t="s">
        <v>4761</v>
      </c>
      <c r="AN807" t="s">
        <v>4787</v>
      </c>
      <c r="AO807" t="s">
        <v>13</v>
      </c>
      <c r="AP807" t="s">
        <v>4731</v>
      </c>
      <c r="AR807" t="s">
        <v>5944</v>
      </c>
      <c r="AT807" t="s">
        <v>1706</v>
      </c>
      <c r="AX807" t="s">
        <v>5000</v>
      </c>
      <c r="AY807" s="104">
        <v>46113.572222222225</v>
      </c>
      <c r="AZ807">
        <v>1962426</v>
      </c>
      <c r="BA807" t="s">
        <v>4761</v>
      </c>
      <c r="BB807" t="s">
        <v>5989</v>
      </c>
      <c r="BF807" t="s">
        <v>5920</v>
      </c>
      <c r="BH807" t="s">
        <v>2259</v>
      </c>
      <c r="BL807" t="s">
        <v>5165</v>
      </c>
      <c r="BM807" s="104">
        <v>46114.823611111111</v>
      </c>
      <c r="BN807">
        <v>620458</v>
      </c>
      <c r="BO807" t="s">
        <v>4728</v>
      </c>
      <c r="BP807" t="s">
        <v>5592</v>
      </c>
      <c r="BT807" t="s">
        <v>4781</v>
      </c>
    </row>
    <row r="808" spans="17:72" x14ac:dyDescent="0.25">
      <c r="Q808" t="s">
        <v>73</v>
      </c>
      <c r="V808" t="s">
        <v>4782</v>
      </c>
      <c r="W808" s="104">
        <v>46114.663888888892</v>
      </c>
      <c r="X808">
        <v>441216</v>
      </c>
      <c r="Y808" t="s">
        <v>4728</v>
      </c>
      <c r="Z808" t="s">
        <v>54</v>
      </c>
      <c r="AD808" t="s">
        <v>4739</v>
      </c>
      <c r="AF808" t="s">
        <v>2600</v>
      </c>
      <c r="AJ808" t="s">
        <v>6276</v>
      </c>
      <c r="AK808" s="104">
        <v>46114.365972222222</v>
      </c>
      <c r="AL808">
        <v>256145</v>
      </c>
      <c r="AM808" t="s">
        <v>4728</v>
      </c>
      <c r="AN808" t="s">
        <v>13</v>
      </c>
      <c r="AR808" t="s">
        <v>5918</v>
      </c>
      <c r="AT808" t="s">
        <v>1134</v>
      </c>
      <c r="AX808" t="s">
        <v>4925</v>
      </c>
      <c r="AY808" s="104">
        <v>46113.572916666664</v>
      </c>
      <c r="AZ808">
        <v>827118</v>
      </c>
      <c r="BA808" t="s">
        <v>4728</v>
      </c>
      <c r="BB808" t="s">
        <v>5989</v>
      </c>
      <c r="BF808" t="s">
        <v>5920</v>
      </c>
      <c r="BH808" t="s">
        <v>2561</v>
      </c>
      <c r="BI808" t="s">
        <v>683</v>
      </c>
      <c r="BL808" t="s">
        <v>4849</v>
      </c>
      <c r="BM808" s="104">
        <v>46115.335416666669</v>
      </c>
      <c r="BN808">
        <v>296847</v>
      </c>
      <c r="BO808" t="s">
        <v>4728</v>
      </c>
      <c r="BP808" t="s">
        <v>5592</v>
      </c>
      <c r="BQ808" t="s">
        <v>4731</v>
      </c>
      <c r="BT808" t="s">
        <v>7867</v>
      </c>
    </row>
    <row r="809" spans="17:72" x14ac:dyDescent="0.25">
      <c r="Q809" t="s">
        <v>72</v>
      </c>
      <c r="V809" t="s">
        <v>5086</v>
      </c>
      <c r="W809" s="104">
        <v>46114.663888888892</v>
      </c>
      <c r="X809">
        <v>108237</v>
      </c>
      <c r="Y809" t="s">
        <v>4728</v>
      </c>
      <c r="Z809" t="s">
        <v>54</v>
      </c>
      <c r="AD809" t="s">
        <v>4739</v>
      </c>
      <c r="AF809" t="s">
        <v>205</v>
      </c>
      <c r="AJ809" t="s">
        <v>6274</v>
      </c>
      <c r="AK809" s="104">
        <v>46114.366666666669</v>
      </c>
      <c r="AL809">
        <v>89175</v>
      </c>
      <c r="AM809" t="s">
        <v>4728</v>
      </c>
      <c r="AN809" t="s">
        <v>13</v>
      </c>
      <c r="AR809" t="s">
        <v>5920</v>
      </c>
      <c r="AT809" t="s">
        <v>637</v>
      </c>
      <c r="AX809" t="s">
        <v>5127</v>
      </c>
      <c r="AY809" s="104">
        <v>46113.572916666664</v>
      </c>
      <c r="AZ809">
        <v>125596</v>
      </c>
      <c r="BA809" t="s">
        <v>4728</v>
      </c>
      <c r="BB809" t="s">
        <v>5989</v>
      </c>
      <c r="BF809" t="s">
        <v>4781</v>
      </c>
      <c r="BH809" t="s">
        <v>2624</v>
      </c>
      <c r="BL809" t="s">
        <v>5335</v>
      </c>
      <c r="BM809" s="104">
        <v>46115.336111111108</v>
      </c>
      <c r="BN809">
        <v>249153</v>
      </c>
      <c r="BO809" t="s">
        <v>4728</v>
      </c>
      <c r="BP809" t="s">
        <v>5592</v>
      </c>
      <c r="BT809" t="s">
        <v>5931</v>
      </c>
    </row>
    <row r="810" spans="17:72" x14ac:dyDescent="0.25">
      <c r="Q810" t="s">
        <v>84</v>
      </c>
      <c r="R810" t="s">
        <v>308</v>
      </c>
      <c r="V810" t="s">
        <v>5096</v>
      </c>
      <c r="W810" s="104">
        <v>46114.668055555558</v>
      </c>
      <c r="X810">
        <v>997963</v>
      </c>
      <c r="Y810" t="s">
        <v>4728</v>
      </c>
      <c r="Z810" t="s">
        <v>54</v>
      </c>
      <c r="AA810" t="s">
        <v>13</v>
      </c>
      <c r="AD810" t="s">
        <v>4754</v>
      </c>
      <c r="AF810" t="s">
        <v>2600</v>
      </c>
      <c r="AJ810" t="s">
        <v>5011</v>
      </c>
      <c r="AK810" s="104">
        <v>46114.370138888888</v>
      </c>
      <c r="AL810">
        <v>81913</v>
      </c>
      <c r="AM810" t="s">
        <v>4728</v>
      </c>
      <c r="AN810" t="s">
        <v>13</v>
      </c>
      <c r="AR810" t="s">
        <v>5925</v>
      </c>
      <c r="AT810" t="s">
        <v>637</v>
      </c>
      <c r="AU810" t="s">
        <v>81</v>
      </c>
      <c r="AX810" t="s">
        <v>4782</v>
      </c>
      <c r="AY810" s="104">
        <v>46113.572916666664</v>
      </c>
      <c r="AZ810">
        <v>930422</v>
      </c>
      <c r="BA810" t="s">
        <v>4728</v>
      </c>
      <c r="BB810" t="s">
        <v>5989</v>
      </c>
      <c r="BF810" t="s">
        <v>5931</v>
      </c>
      <c r="BH810" t="s">
        <v>205</v>
      </c>
      <c r="BI810" t="s">
        <v>683</v>
      </c>
      <c r="BL810" t="s">
        <v>5514</v>
      </c>
      <c r="BM810" s="104">
        <v>46115.337500000001</v>
      </c>
      <c r="BN810">
        <v>1025127</v>
      </c>
      <c r="BO810" t="s">
        <v>4761</v>
      </c>
      <c r="BP810" t="s">
        <v>5592</v>
      </c>
      <c r="BQ810" t="s">
        <v>4731</v>
      </c>
      <c r="BT810" t="s">
        <v>5920</v>
      </c>
    </row>
    <row r="811" spans="17:72" x14ac:dyDescent="0.25">
      <c r="Q811" t="s">
        <v>1586</v>
      </c>
      <c r="R811" t="s">
        <v>72</v>
      </c>
      <c r="V811" t="s">
        <v>5288</v>
      </c>
      <c r="W811" s="104">
        <v>46114.668749999997</v>
      </c>
      <c r="X811">
        <v>443439</v>
      </c>
      <c r="Y811" t="s">
        <v>4728</v>
      </c>
      <c r="Z811" t="s">
        <v>42</v>
      </c>
      <c r="AA811" t="s">
        <v>54</v>
      </c>
      <c r="AD811" t="s">
        <v>4788</v>
      </c>
      <c r="AF811" t="s">
        <v>1584</v>
      </c>
      <c r="AJ811" t="s">
        <v>6276</v>
      </c>
      <c r="AK811" s="104">
        <v>46114.370833333334</v>
      </c>
      <c r="AL811">
        <v>904693</v>
      </c>
      <c r="AM811" t="s">
        <v>4728</v>
      </c>
      <c r="AN811" t="s">
        <v>13</v>
      </c>
      <c r="AR811" t="s">
        <v>5920</v>
      </c>
      <c r="AX811" t="s">
        <v>4836</v>
      </c>
      <c r="AY811" s="104">
        <v>46113.572916666664</v>
      </c>
      <c r="AZ811">
        <v>85659</v>
      </c>
      <c r="BA811" t="s">
        <v>4728</v>
      </c>
      <c r="BB811" t="s">
        <v>5989</v>
      </c>
      <c r="BH811" t="s">
        <v>2624</v>
      </c>
      <c r="BL811" t="s">
        <v>6272</v>
      </c>
      <c r="BM811" s="104">
        <v>46115.339583333334</v>
      </c>
      <c r="BN811">
        <v>526178</v>
      </c>
      <c r="BO811" t="s">
        <v>4728</v>
      </c>
      <c r="BP811" t="s">
        <v>5592</v>
      </c>
      <c r="BT811" t="s">
        <v>5931</v>
      </c>
    </row>
    <row r="812" spans="17:72" x14ac:dyDescent="0.25">
      <c r="Q812" t="s">
        <v>79</v>
      </c>
      <c r="R812" t="s">
        <v>2197</v>
      </c>
      <c r="V812" t="s">
        <v>5079</v>
      </c>
      <c r="W812" s="104">
        <v>46114.670138888891</v>
      </c>
      <c r="X812">
        <v>892170</v>
      </c>
      <c r="Y812" t="s">
        <v>4728</v>
      </c>
      <c r="Z812" t="s">
        <v>54</v>
      </c>
      <c r="AA812" t="s">
        <v>4731</v>
      </c>
      <c r="AD812" t="s">
        <v>5296</v>
      </c>
      <c r="AF812" t="s">
        <v>2449</v>
      </c>
      <c r="AG812" t="s">
        <v>496</v>
      </c>
      <c r="AJ812" t="s">
        <v>6277</v>
      </c>
      <c r="AK812" s="104">
        <v>46114.371527777781</v>
      </c>
      <c r="AL812">
        <v>648333</v>
      </c>
      <c r="AM812" t="s">
        <v>4728</v>
      </c>
      <c r="AN812" t="s">
        <v>42</v>
      </c>
      <c r="AO812" t="s">
        <v>13</v>
      </c>
      <c r="AR812" t="s">
        <v>5933</v>
      </c>
      <c r="AT812" t="s">
        <v>250</v>
      </c>
      <c r="AX812" t="s">
        <v>5338</v>
      </c>
      <c r="AY812" s="104">
        <v>46113.572916666664</v>
      </c>
      <c r="AZ812">
        <v>256903</v>
      </c>
      <c r="BA812" t="s">
        <v>4728</v>
      </c>
      <c r="BB812" t="s">
        <v>5989</v>
      </c>
      <c r="BF812" t="s">
        <v>5918</v>
      </c>
      <c r="BH812" t="s">
        <v>1584</v>
      </c>
      <c r="BI812" t="s">
        <v>683</v>
      </c>
      <c r="BL812" t="s">
        <v>4865</v>
      </c>
      <c r="BM812" s="104">
        <v>46115.342361111114</v>
      </c>
      <c r="BN812">
        <v>1385650</v>
      </c>
      <c r="BO812" t="s">
        <v>4761</v>
      </c>
      <c r="BP812" t="s">
        <v>5592</v>
      </c>
      <c r="BQ812" t="s">
        <v>4731</v>
      </c>
      <c r="BT812" t="s">
        <v>8164</v>
      </c>
    </row>
    <row r="813" spans="17:72" x14ac:dyDescent="0.25">
      <c r="Q813" t="s">
        <v>73</v>
      </c>
      <c r="V813" t="s">
        <v>5297</v>
      </c>
      <c r="W813" s="104">
        <v>46114.670138888891</v>
      </c>
      <c r="X813">
        <v>100850</v>
      </c>
      <c r="Y813" t="s">
        <v>4728</v>
      </c>
      <c r="Z813" t="s">
        <v>54</v>
      </c>
      <c r="AD813" t="s">
        <v>4739</v>
      </c>
      <c r="AF813" t="s">
        <v>1507</v>
      </c>
      <c r="AJ813" t="s">
        <v>5011</v>
      </c>
      <c r="AK813" s="104">
        <v>46114.372916666667</v>
      </c>
      <c r="AL813">
        <v>222550</v>
      </c>
      <c r="AM813" t="s">
        <v>4728</v>
      </c>
      <c r="AN813" t="s">
        <v>13</v>
      </c>
      <c r="AR813" t="s">
        <v>5931</v>
      </c>
      <c r="AT813" t="s">
        <v>2403</v>
      </c>
      <c r="AX813" t="s">
        <v>7217</v>
      </c>
      <c r="AY813" s="104">
        <v>46113.573611111111</v>
      </c>
      <c r="AZ813">
        <v>199909</v>
      </c>
      <c r="BA813" t="s">
        <v>4728</v>
      </c>
      <c r="BB813" t="s">
        <v>5989</v>
      </c>
      <c r="BF813" t="s">
        <v>5942</v>
      </c>
      <c r="BH813" t="s">
        <v>637</v>
      </c>
      <c r="BI813" t="s">
        <v>84</v>
      </c>
      <c r="BJ813" t="s">
        <v>683</v>
      </c>
      <c r="BL813" t="s">
        <v>5514</v>
      </c>
      <c r="BM813" s="104">
        <v>46115.35</v>
      </c>
      <c r="BN813">
        <v>521500</v>
      </c>
      <c r="BO813" t="s">
        <v>4728</v>
      </c>
      <c r="BP813" t="s">
        <v>5592</v>
      </c>
      <c r="BQ813" t="s">
        <v>4731</v>
      </c>
      <c r="BT813" t="s">
        <v>6238</v>
      </c>
    </row>
    <row r="814" spans="17:72" x14ac:dyDescent="0.25">
      <c r="Q814" t="s">
        <v>80</v>
      </c>
      <c r="V814" t="s">
        <v>4733</v>
      </c>
      <c r="W814" s="104">
        <v>46114.670138888891</v>
      </c>
      <c r="X814">
        <v>353534</v>
      </c>
      <c r="Y814" t="s">
        <v>4761</v>
      </c>
      <c r="Z814" t="s">
        <v>54</v>
      </c>
      <c r="AD814" t="s">
        <v>4739</v>
      </c>
      <c r="AF814" t="s">
        <v>2074</v>
      </c>
      <c r="AG814" t="s">
        <v>868</v>
      </c>
      <c r="AH814" t="s">
        <v>683</v>
      </c>
      <c r="AJ814" t="s">
        <v>6278</v>
      </c>
      <c r="AK814" s="104">
        <v>46114.373611111114</v>
      </c>
      <c r="AL814">
        <v>2825749</v>
      </c>
      <c r="AM814" t="s">
        <v>4761</v>
      </c>
      <c r="AN814" t="s">
        <v>42</v>
      </c>
      <c r="AO814" t="s">
        <v>13</v>
      </c>
      <c r="AP814" t="s">
        <v>4731</v>
      </c>
      <c r="AR814" t="s">
        <v>5962</v>
      </c>
      <c r="AT814" t="s">
        <v>852</v>
      </c>
      <c r="AU814" t="s">
        <v>211</v>
      </c>
      <c r="AX814" t="s">
        <v>5079</v>
      </c>
      <c r="AY814" s="104">
        <v>46113.573611111111</v>
      </c>
      <c r="AZ814">
        <v>490260</v>
      </c>
      <c r="BA814" t="s">
        <v>4728</v>
      </c>
      <c r="BB814" t="s">
        <v>5989</v>
      </c>
      <c r="BC814" t="s">
        <v>4731</v>
      </c>
      <c r="BF814" t="s">
        <v>6415</v>
      </c>
      <c r="BH814" t="s">
        <v>2600</v>
      </c>
      <c r="BL814" t="s">
        <v>5216</v>
      </c>
      <c r="BM814" s="104">
        <v>46115.35</v>
      </c>
      <c r="BN814">
        <v>249248</v>
      </c>
      <c r="BO814" t="s">
        <v>4728</v>
      </c>
      <c r="BP814" t="s">
        <v>5592</v>
      </c>
      <c r="BT814" t="s">
        <v>5918</v>
      </c>
    </row>
    <row r="815" spans="17:72" x14ac:dyDescent="0.25">
      <c r="Q815" t="s">
        <v>250</v>
      </c>
      <c r="R815" t="s">
        <v>211</v>
      </c>
      <c r="V815" t="s">
        <v>5298</v>
      </c>
      <c r="W815" s="104">
        <v>46114.67083333333</v>
      </c>
      <c r="X815">
        <v>141784</v>
      </c>
      <c r="Y815" t="s">
        <v>4728</v>
      </c>
      <c r="Z815" t="s">
        <v>54</v>
      </c>
      <c r="AA815" t="s">
        <v>4731</v>
      </c>
      <c r="AD815" t="s">
        <v>4998</v>
      </c>
      <c r="AF815" t="s">
        <v>2415</v>
      </c>
      <c r="AG815" t="s">
        <v>1706</v>
      </c>
      <c r="AJ815" t="s">
        <v>6279</v>
      </c>
      <c r="AK815" s="104">
        <v>46114.374305555553</v>
      </c>
      <c r="AL815">
        <v>1493985</v>
      </c>
      <c r="AM815" t="s">
        <v>4761</v>
      </c>
      <c r="AN815" t="s">
        <v>42</v>
      </c>
      <c r="AO815" t="s">
        <v>13</v>
      </c>
      <c r="AR815" t="s">
        <v>5967</v>
      </c>
      <c r="AT815" t="s">
        <v>852</v>
      </c>
      <c r="AX815" t="s">
        <v>4782</v>
      </c>
      <c r="AY815" s="104">
        <v>46113.573611111111</v>
      </c>
      <c r="AZ815">
        <v>86906</v>
      </c>
      <c r="BA815" t="s">
        <v>4728</v>
      </c>
      <c r="BB815" t="s">
        <v>5989</v>
      </c>
      <c r="BH815" t="s">
        <v>1134</v>
      </c>
      <c r="BL815" t="s">
        <v>4776</v>
      </c>
      <c r="BM815" s="104">
        <v>46115.353472222225</v>
      </c>
      <c r="BN815">
        <v>1348604</v>
      </c>
      <c r="BO815" t="s">
        <v>4728</v>
      </c>
      <c r="BP815" t="s">
        <v>5592</v>
      </c>
      <c r="BT815" t="s">
        <v>5920</v>
      </c>
    </row>
    <row r="816" spans="17:72" x14ac:dyDescent="0.25">
      <c r="Q816" t="s">
        <v>84</v>
      </c>
      <c r="V816" t="s">
        <v>5297</v>
      </c>
      <c r="W816" s="104">
        <v>46114.67083333333</v>
      </c>
      <c r="X816">
        <v>113736</v>
      </c>
      <c r="Y816" t="s">
        <v>4728</v>
      </c>
      <c r="Z816" t="s">
        <v>54</v>
      </c>
      <c r="AD816" t="s">
        <v>4736</v>
      </c>
      <c r="AF816" t="s">
        <v>1458</v>
      </c>
      <c r="AG816" t="s">
        <v>2259</v>
      </c>
      <c r="AJ816" t="s">
        <v>6280</v>
      </c>
      <c r="AK816" s="104">
        <v>46114.374305555553</v>
      </c>
      <c r="AL816">
        <v>1037579</v>
      </c>
      <c r="AM816" t="s">
        <v>4728</v>
      </c>
      <c r="AN816" t="s">
        <v>42</v>
      </c>
      <c r="AO816" t="s">
        <v>13</v>
      </c>
      <c r="AR816" t="s">
        <v>4941</v>
      </c>
      <c r="AT816" t="s">
        <v>75</v>
      </c>
      <c r="AX816" t="s">
        <v>5282</v>
      </c>
      <c r="AY816" s="104">
        <v>46113.574305555558</v>
      </c>
      <c r="AZ816">
        <v>1121424</v>
      </c>
      <c r="BA816" t="s">
        <v>4728</v>
      </c>
      <c r="BB816" t="s">
        <v>5989</v>
      </c>
      <c r="BF816" t="s">
        <v>5958</v>
      </c>
      <c r="BH816" t="s">
        <v>1584</v>
      </c>
      <c r="BL816" t="s">
        <v>5172</v>
      </c>
      <c r="BM816" s="104">
        <v>46115.353472222225</v>
      </c>
      <c r="BN816">
        <v>768520</v>
      </c>
      <c r="BO816" t="s">
        <v>4728</v>
      </c>
      <c r="BP816" t="s">
        <v>5592</v>
      </c>
      <c r="BT816" t="s">
        <v>5920</v>
      </c>
    </row>
    <row r="817" spans="17:72" x14ac:dyDescent="0.25">
      <c r="Q817" t="s">
        <v>77</v>
      </c>
      <c r="R817" t="s">
        <v>1132</v>
      </c>
      <c r="V817" t="s">
        <v>4989</v>
      </c>
      <c r="W817" s="104">
        <v>46114.671527777777</v>
      </c>
      <c r="X817">
        <v>493939</v>
      </c>
      <c r="Y817" t="s">
        <v>4728</v>
      </c>
      <c r="Z817" t="s">
        <v>54</v>
      </c>
      <c r="AA817" t="s">
        <v>4731</v>
      </c>
      <c r="AD817" t="s">
        <v>5299</v>
      </c>
      <c r="AF817" t="s">
        <v>2624</v>
      </c>
      <c r="AJ817" t="s">
        <v>5011</v>
      </c>
      <c r="AK817" s="104">
        <v>46114.375694444447</v>
      </c>
      <c r="AL817">
        <v>212280</v>
      </c>
      <c r="AM817" t="s">
        <v>4728</v>
      </c>
      <c r="AN817" t="s">
        <v>13</v>
      </c>
      <c r="AR817" t="s">
        <v>5942</v>
      </c>
      <c r="AT817" t="s">
        <v>1048</v>
      </c>
      <c r="AX817" t="s">
        <v>5136</v>
      </c>
      <c r="AY817" s="104">
        <v>46113.574305555558</v>
      </c>
      <c r="AZ817">
        <v>598442</v>
      </c>
      <c r="BA817" t="s">
        <v>4728</v>
      </c>
      <c r="BB817" t="s">
        <v>5989</v>
      </c>
      <c r="BF817" t="s">
        <v>7189</v>
      </c>
      <c r="BH817" t="s">
        <v>496</v>
      </c>
      <c r="BL817" t="s">
        <v>4743</v>
      </c>
      <c r="BM817" s="104">
        <v>46115.361111111109</v>
      </c>
      <c r="BN817">
        <v>394010</v>
      </c>
      <c r="BO817" t="s">
        <v>4728</v>
      </c>
      <c r="BP817" t="s">
        <v>5592</v>
      </c>
      <c r="BT817" t="s">
        <v>5920</v>
      </c>
    </row>
    <row r="818" spans="17:72" x14ac:dyDescent="0.25">
      <c r="Q818" t="s">
        <v>75</v>
      </c>
      <c r="V818" t="s">
        <v>5300</v>
      </c>
      <c r="W818" s="104">
        <v>46114.671527777777</v>
      </c>
      <c r="X818">
        <v>603683</v>
      </c>
      <c r="Y818" t="s">
        <v>4728</v>
      </c>
      <c r="Z818" t="s">
        <v>54</v>
      </c>
      <c r="AD818" t="s">
        <v>4736</v>
      </c>
      <c r="AF818" t="s">
        <v>256</v>
      </c>
      <c r="AJ818" t="s">
        <v>4745</v>
      </c>
      <c r="AK818" s="104">
        <v>46114.377083333333</v>
      </c>
      <c r="AL818">
        <v>587181</v>
      </c>
      <c r="AM818" t="s">
        <v>4728</v>
      </c>
      <c r="AN818" t="s">
        <v>13</v>
      </c>
      <c r="AR818" t="s">
        <v>4781</v>
      </c>
      <c r="AT818" t="s">
        <v>1391</v>
      </c>
      <c r="AX818" t="s">
        <v>7218</v>
      </c>
      <c r="AY818" s="104">
        <v>46113.574305555558</v>
      </c>
      <c r="AZ818">
        <v>1141927</v>
      </c>
      <c r="BA818" t="s">
        <v>4728</v>
      </c>
      <c r="BB818" t="s">
        <v>5989</v>
      </c>
      <c r="BF818" t="s">
        <v>5920</v>
      </c>
      <c r="BH818" t="s">
        <v>2624</v>
      </c>
      <c r="BI818" t="s">
        <v>1910</v>
      </c>
      <c r="BL818" t="s">
        <v>4865</v>
      </c>
      <c r="BM818" s="104">
        <v>46115.361111111109</v>
      </c>
      <c r="BN818">
        <v>1290775</v>
      </c>
      <c r="BO818" t="s">
        <v>4761</v>
      </c>
      <c r="BP818" t="s">
        <v>5592</v>
      </c>
      <c r="BQ818" t="s">
        <v>4731</v>
      </c>
      <c r="BT818" t="s">
        <v>6546</v>
      </c>
    </row>
    <row r="819" spans="17:72" x14ac:dyDescent="0.25">
      <c r="Q819" t="s">
        <v>205</v>
      </c>
      <c r="V819" t="s">
        <v>5074</v>
      </c>
      <c r="W819" s="104">
        <v>46114.672222222223</v>
      </c>
      <c r="X819">
        <v>207779</v>
      </c>
      <c r="Y819" t="s">
        <v>4728</v>
      </c>
      <c r="Z819" t="s">
        <v>54</v>
      </c>
      <c r="AD819" t="s">
        <v>4752</v>
      </c>
      <c r="AF819" t="s">
        <v>1284</v>
      </c>
      <c r="AJ819" t="s">
        <v>4925</v>
      </c>
      <c r="AK819" s="104">
        <v>46114.378472222219</v>
      </c>
      <c r="AL819">
        <v>1367331</v>
      </c>
      <c r="AM819" t="s">
        <v>4761</v>
      </c>
      <c r="AN819" t="s">
        <v>13</v>
      </c>
      <c r="AR819" t="s">
        <v>5948</v>
      </c>
      <c r="AT819" t="s">
        <v>2345</v>
      </c>
      <c r="AX819" t="s">
        <v>7219</v>
      </c>
      <c r="AY819" s="104">
        <v>46113.574305555558</v>
      </c>
      <c r="AZ819">
        <v>329735</v>
      </c>
      <c r="BA819" t="s">
        <v>4728</v>
      </c>
      <c r="BB819" t="s">
        <v>5989</v>
      </c>
      <c r="BF819" t="s">
        <v>5931</v>
      </c>
      <c r="BH819" t="s">
        <v>852</v>
      </c>
      <c r="BL819" t="s">
        <v>8165</v>
      </c>
      <c r="BM819" s="104">
        <v>46115.363888888889</v>
      </c>
      <c r="BN819">
        <v>791953</v>
      </c>
      <c r="BO819" t="s">
        <v>4728</v>
      </c>
      <c r="BP819" t="s">
        <v>5592</v>
      </c>
      <c r="BT819" t="s">
        <v>5931</v>
      </c>
    </row>
    <row r="820" spans="17:72" x14ac:dyDescent="0.25">
      <c r="Q820" t="s">
        <v>73</v>
      </c>
      <c r="R820" t="s">
        <v>211</v>
      </c>
      <c r="V820" t="s">
        <v>5298</v>
      </c>
      <c r="W820" s="104">
        <v>46114.672222222223</v>
      </c>
      <c r="X820">
        <v>335665</v>
      </c>
      <c r="Y820" t="s">
        <v>4728</v>
      </c>
      <c r="Z820" t="s">
        <v>54</v>
      </c>
      <c r="AA820" t="s">
        <v>4731</v>
      </c>
      <c r="AD820" t="s">
        <v>5301</v>
      </c>
      <c r="AF820" t="s">
        <v>2624</v>
      </c>
      <c r="AJ820" t="s">
        <v>5841</v>
      </c>
      <c r="AK820" s="104">
        <v>46114.379861111112</v>
      </c>
      <c r="AL820">
        <v>70539</v>
      </c>
      <c r="AM820" t="s">
        <v>4728</v>
      </c>
      <c r="AN820" t="s">
        <v>13</v>
      </c>
      <c r="AR820" t="s">
        <v>5925</v>
      </c>
      <c r="AT820" t="s">
        <v>241</v>
      </c>
      <c r="AX820" t="s">
        <v>4868</v>
      </c>
      <c r="AY820" s="104">
        <v>46113.574999999997</v>
      </c>
      <c r="AZ820">
        <v>394938</v>
      </c>
      <c r="BA820" t="s">
        <v>4761</v>
      </c>
      <c r="BB820" t="s">
        <v>5989</v>
      </c>
      <c r="BF820" t="s">
        <v>5966</v>
      </c>
      <c r="BH820" t="s">
        <v>2600</v>
      </c>
      <c r="BL820" t="s">
        <v>4843</v>
      </c>
      <c r="BM820" s="104">
        <v>46115.367361111108</v>
      </c>
      <c r="BN820">
        <v>219859</v>
      </c>
      <c r="BO820" t="s">
        <v>4728</v>
      </c>
      <c r="BP820" t="s">
        <v>5592</v>
      </c>
      <c r="BT820" t="s">
        <v>5918</v>
      </c>
    </row>
    <row r="821" spans="17:72" x14ac:dyDescent="0.25">
      <c r="Q821" t="s">
        <v>71</v>
      </c>
      <c r="V821" t="s">
        <v>5302</v>
      </c>
      <c r="W821" s="104">
        <v>46114.672222222223</v>
      </c>
      <c r="X821">
        <v>549414</v>
      </c>
      <c r="Y821" t="s">
        <v>4728</v>
      </c>
      <c r="Z821" t="s">
        <v>54</v>
      </c>
      <c r="AD821" t="s">
        <v>4736</v>
      </c>
      <c r="AF821" t="s">
        <v>1507</v>
      </c>
      <c r="AJ821" t="s">
        <v>6281</v>
      </c>
      <c r="AK821" s="104">
        <v>46114.380555555559</v>
      </c>
      <c r="AL821">
        <v>677849</v>
      </c>
      <c r="AM821" t="s">
        <v>4728</v>
      </c>
      <c r="AN821" t="s">
        <v>13</v>
      </c>
      <c r="AR821" t="s">
        <v>5942</v>
      </c>
      <c r="AT821" t="s">
        <v>2403</v>
      </c>
      <c r="AX821" t="s">
        <v>5840</v>
      </c>
      <c r="AY821" s="104">
        <v>46113.574999999997</v>
      </c>
      <c r="AZ821">
        <v>582724</v>
      </c>
      <c r="BA821" t="s">
        <v>4728</v>
      </c>
      <c r="BB821" t="s">
        <v>5989</v>
      </c>
      <c r="BF821" t="s">
        <v>5920</v>
      </c>
      <c r="BH821" t="s">
        <v>205</v>
      </c>
      <c r="BI821" t="s">
        <v>683</v>
      </c>
      <c r="BL821" t="s">
        <v>4827</v>
      </c>
      <c r="BM821" s="104">
        <v>46115.368750000001</v>
      </c>
      <c r="BN821">
        <v>852166</v>
      </c>
      <c r="BO821" t="s">
        <v>4728</v>
      </c>
      <c r="BP821" t="s">
        <v>5592</v>
      </c>
      <c r="BQ821" t="s">
        <v>4731</v>
      </c>
      <c r="BT821" t="s">
        <v>7417</v>
      </c>
    </row>
    <row r="822" spans="17:72" x14ac:dyDescent="0.25">
      <c r="Q822" t="s">
        <v>77</v>
      </c>
      <c r="V822" t="s">
        <v>5303</v>
      </c>
      <c r="W822" s="104">
        <v>46114.674305555556</v>
      </c>
      <c r="X822">
        <v>369226</v>
      </c>
      <c r="Y822" t="s">
        <v>4728</v>
      </c>
      <c r="Z822" t="s">
        <v>54</v>
      </c>
      <c r="AD822" t="s">
        <v>4736</v>
      </c>
      <c r="AF822" t="s">
        <v>2600</v>
      </c>
      <c r="AG822" t="s">
        <v>1706</v>
      </c>
      <c r="AJ822" t="s">
        <v>6282</v>
      </c>
      <c r="AK822" s="104">
        <v>46114.381249999999</v>
      </c>
      <c r="AL822">
        <v>229086</v>
      </c>
      <c r="AM822" t="s">
        <v>4728</v>
      </c>
      <c r="AN822" t="s">
        <v>13</v>
      </c>
      <c r="AR822" t="s">
        <v>6074</v>
      </c>
      <c r="AT822" t="s">
        <v>1706</v>
      </c>
      <c r="AX822" t="s">
        <v>7220</v>
      </c>
      <c r="AY822" s="104">
        <v>46113.574999999997</v>
      </c>
      <c r="AZ822">
        <v>933325</v>
      </c>
      <c r="BA822" t="s">
        <v>4761</v>
      </c>
      <c r="BB822" t="s">
        <v>5989</v>
      </c>
      <c r="BF822" t="s">
        <v>5920</v>
      </c>
      <c r="BH822" t="s">
        <v>2561</v>
      </c>
      <c r="BL822" t="s">
        <v>4843</v>
      </c>
      <c r="BM822" s="104">
        <v>46115.369444444441</v>
      </c>
      <c r="BN822">
        <v>333711</v>
      </c>
      <c r="BO822" t="s">
        <v>4728</v>
      </c>
      <c r="BP822" t="s">
        <v>5592</v>
      </c>
      <c r="BT822" t="s">
        <v>5931</v>
      </c>
    </row>
    <row r="823" spans="17:72" x14ac:dyDescent="0.25">
      <c r="Q823" t="s">
        <v>79</v>
      </c>
      <c r="R823" t="s">
        <v>1132</v>
      </c>
      <c r="V823" t="s">
        <v>5298</v>
      </c>
      <c r="W823" s="104">
        <v>46114.675694444442</v>
      </c>
      <c r="X823">
        <v>1068037</v>
      </c>
      <c r="Y823" t="s">
        <v>4728</v>
      </c>
      <c r="Z823" t="s">
        <v>54</v>
      </c>
      <c r="AA823" t="s">
        <v>4731</v>
      </c>
      <c r="AD823" t="s">
        <v>4754</v>
      </c>
      <c r="AF823" t="s">
        <v>2624</v>
      </c>
      <c r="AJ823" t="s">
        <v>4839</v>
      </c>
      <c r="AK823" s="104">
        <v>46114.381944444445</v>
      </c>
      <c r="AL823">
        <v>65391</v>
      </c>
      <c r="AM823" t="s">
        <v>4728</v>
      </c>
      <c r="AN823" t="s">
        <v>13</v>
      </c>
      <c r="AR823" t="s">
        <v>5925</v>
      </c>
      <c r="AT823" t="s">
        <v>852</v>
      </c>
      <c r="AX823" t="s">
        <v>4755</v>
      </c>
      <c r="AY823" s="104">
        <v>46113.575694444444</v>
      </c>
      <c r="AZ823">
        <v>941872</v>
      </c>
      <c r="BA823" t="s">
        <v>4728</v>
      </c>
      <c r="BB823" t="s">
        <v>5989</v>
      </c>
      <c r="BF823" t="s">
        <v>7189</v>
      </c>
      <c r="BH823" t="s">
        <v>496</v>
      </c>
      <c r="BL823" t="s">
        <v>4859</v>
      </c>
      <c r="BM823" s="104">
        <v>46115.374305555553</v>
      </c>
      <c r="BN823">
        <v>206108</v>
      </c>
      <c r="BO823" t="s">
        <v>4728</v>
      </c>
      <c r="BP823" t="s">
        <v>5592</v>
      </c>
      <c r="BT823" t="s">
        <v>5920</v>
      </c>
    </row>
    <row r="824" spans="17:72" x14ac:dyDescent="0.25">
      <c r="Q824" t="s">
        <v>73</v>
      </c>
      <c r="R824" t="s">
        <v>220</v>
      </c>
      <c r="V824" t="s">
        <v>5304</v>
      </c>
      <c r="W824" s="104">
        <v>46114.679166666669</v>
      </c>
      <c r="X824">
        <v>898078</v>
      </c>
      <c r="Y824" t="s">
        <v>4728</v>
      </c>
      <c r="Z824" t="s">
        <v>54</v>
      </c>
      <c r="AA824" t="s">
        <v>4731</v>
      </c>
      <c r="AD824" t="s">
        <v>5305</v>
      </c>
      <c r="AF824" t="s">
        <v>1606</v>
      </c>
      <c r="AG824" t="s">
        <v>637</v>
      </c>
      <c r="AH824" t="s">
        <v>2357</v>
      </c>
      <c r="AJ824" t="s">
        <v>6283</v>
      </c>
      <c r="AK824" s="104">
        <v>46114.382638888892</v>
      </c>
      <c r="AL824">
        <v>277505</v>
      </c>
      <c r="AM824" t="s">
        <v>4728</v>
      </c>
      <c r="AN824" t="s">
        <v>4787</v>
      </c>
      <c r="AO824" t="s">
        <v>13</v>
      </c>
      <c r="AR824" t="s">
        <v>5919</v>
      </c>
      <c r="AT824" t="s">
        <v>637</v>
      </c>
      <c r="AX824" t="s">
        <v>4745</v>
      </c>
      <c r="AY824" s="104">
        <v>46113.575694444444</v>
      </c>
      <c r="AZ824">
        <v>177286</v>
      </c>
      <c r="BA824" t="s">
        <v>4728</v>
      </c>
      <c r="BB824" t="s">
        <v>5989</v>
      </c>
      <c r="BF824" t="s">
        <v>5918</v>
      </c>
      <c r="BH824" t="s">
        <v>1132</v>
      </c>
      <c r="BL824" t="s">
        <v>8111</v>
      </c>
      <c r="BM824" s="104">
        <v>46115.375</v>
      </c>
      <c r="BN824">
        <v>521267</v>
      </c>
      <c r="BO824" t="s">
        <v>4728</v>
      </c>
      <c r="BP824" t="s">
        <v>5592</v>
      </c>
      <c r="BT824" t="s">
        <v>5920</v>
      </c>
    </row>
    <row r="825" spans="17:72" x14ac:dyDescent="0.25">
      <c r="Q825" t="s">
        <v>81</v>
      </c>
      <c r="R825" t="s">
        <v>2197</v>
      </c>
      <c r="V825" t="s">
        <v>5200</v>
      </c>
      <c r="W825" s="104">
        <v>46114.681250000001</v>
      </c>
      <c r="X825">
        <v>418047</v>
      </c>
      <c r="Y825" t="s">
        <v>4728</v>
      </c>
      <c r="Z825" t="s">
        <v>54</v>
      </c>
      <c r="AA825" t="s">
        <v>4731</v>
      </c>
      <c r="AD825" t="s">
        <v>5031</v>
      </c>
      <c r="AF825" t="s">
        <v>2644</v>
      </c>
      <c r="AG825" t="s">
        <v>73</v>
      </c>
      <c r="AJ825" t="s">
        <v>5001</v>
      </c>
      <c r="AK825" s="104">
        <v>46114.382638888892</v>
      </c>
      <c r="AL825">
        <v>2293627</v>
      </c>
      <c r="AM825" t="s">
        <v>4728</v>
      </c>
      <c r="AN825" t="s">
        <v>42</v>
      </c>
      <c r="AO825" t="s">
        <v>13</v>
      </c>
      <c r="AR825" t="s">
        <v>6163</v>
      </c>
      <c r="AT825" t="s">
        <v>250</v>
      </c>
      <c r="AX825" t="s">
        <v>4961</v>
      </c>
      <c r="AY825" s="104">
        <v>46113.575694444444</v>
      </c>
      <c r="AZ825">
        <v>112220</v>
      </c>
      <c r="BA825" t="s">
        <v>4728</v>
      </c>
      <c r="BB825" t="s">
        <v>5989</v>
      </c>
      <c r="BF825" t="s">
        <v>5942</v>
      </c>
      <c r="BH825" t="s">
        <v>2600</v>
      </c>
      <c r="BL825" t="s">
        <v>5654</v>
      </c>
      <c r="BM825" s="104">
        <v>46115.37777777778</v>
      </c>
      <c r="BN825">
        <v>156662</v>
      </c>
      <c r="BO825" t="s">
        <v>4728</v>
      </c>
      <c r="BP825" t="s">
        <v>5592</v>
      </c>
      <c r="BT825" t="s">
        <v>5925</v>
      </c>
    </row>
    <row r="826" spans="17:72" x14ac:dyDescent="0.25">
      <c r="Q826" t="s">
        <v>247</v>
      </c>
      <c r="V826" t="s">
        <v>5224</v>
      </c>
      <c r="W826" s="104">
        <v>46114.682638888888</v>
      </c>
      <c r="X826">
        <v>54007</v>
      </c>
      <c r="Y826" t="s">
        <v>4728</v>
      </c>
      <c r="Z826" t="s">
        <v>54</v>
      </c>
      <c r="AD826" t="s">
        <v>4756</v>
      </c>
      <c r="AF826" t="s">
        <v>205</v>
      </c>
      <c r="AJ826" t="s">
        <v>4839</v>
      </c>
      <c r="AK826" s="104">
        <v>46114.383333333331</v>
      </c>
      <c r="AL826">
        <v>780749</v>
      </c>
      <c r="AM826" t="s">
        <v>4728</v>
      </c>
      <c r="AN826" t="s">
        <v>13</v>
      </c>
      <c r="AR826" t="s">
        <v>5931</v>
      </c>
      <c r="AT826" t="s">
        <v>229</v>
      </c>
      <c r="AX826" t="s">
        <v>7221</v>
      </c>
      <c r="AY826" s="104">
        <v>46113.577777777777</v>
      </c>
      <c r="AZ826">
        <v>204736</v>
      </c>
      <c r="BA826" t="s">
        <v>4728</v>
      </c>
      <c r="BB826" t="s">
        <v>5989</v>
      </c>
      <c r="BF826" t="s">
        <v>5948</v>
      </c>
      <c r="BH826" t="s">
        <v>496</v>
      </c>
      <c r="BI826" t="s">
        <v>256</v>
      </c>
      <c r="BL826" t="s">
        <v>4865</v>
      </c>
      <c r="BM826" s="104">
        <v>46115.381249999999</v>
      </c>
      <c r="BN826">
        <v>165919</v>
      </c>
      <c r="BO826" t="s">
        <v>4728</v>
      </c>
      <c r="BP826" t="s">
        <v>5592</v>
      </c>
      <c r="BQ826" t="s">
        <v>4731</v>
      </c>
      <c r="BT826" t="s">
        <v>8166</v>
      </c>
    </row>
    <row r="827" spans="17:72" x14ac:dyDescent="0.25">
      <c r="Q827" t="s">
        <v>80</v>
      </c>
      <c r="R827" t="s">
        <v>2650</v>
      </c>
      <c r="S827" t="s">
        <v>1688</v>
      </c>
      <c r="V827" t="s">
        <v>4744</v>
      </c>
      <c r="W827" s="104">
        <v>46114.682638888888</v>
      </c>
      <c r="X827">
        <v>264873</v>
      </c>
      <c r="Y827" t="s">
        <v>4728</v>
      </c>
      <c r="Z827" t="s">
        <v>54</v>
      </c>
      <c r="AA827" t="s">
        <v>4731</v>
      </c>
      <c r="AD827" t="s">
        <v>5031</v>
      </c>
      <c r="AF827" t="s">
        <v>2624</v>
      </c>
      <c r="AJ827" t="s">
        <v>5841</v>
      </c>
      <c r="AK827" s="104">
        <v>46114.384027777778</v>
      </c>
      <c r="AL827">
        <v>193367</v>
      </c>
      <c r="AM827" t="s">
        <v>4728</v>
      </c>
      <c r="AN827" t="s">
        <v>13</v>
      </c>
      <c r="AR827" t="s">
        <v>6117</v>
      </c>
      <c r="AT827" t="s">
        <v>214</v>
      </c>
      <c r="AX827" t="s">
        <v>4782</v>
      </c>
      <c r="AY827" s="104">
        <v>46113.577777777777</v>
      </c>
      <c r="AZ827">
        <v>262737</v>
      </c>
      <c r="BA827" t="s">
        <v>4728</v>
      </c>
      <c r="BB827" t="s">
        <v>5989</v>
      </c>
      <c r="BF827" t="s">
        <v>5931</v>
      </c>
      <c r="BH827" t="s">
        <v>852</v>
      </c>
      <c r="BL827" t="s">
        <v>8167</v>
      </c>
      <c r="BM827" s="104">
        <v>46115.381944444445</v>
      </c>
      <c r="BN827">
        <v>384988</v>
      </c>
      <c r="BO827" t="s">
        <v>4728</v>
      </c>
      <c r="BP827" t="s">
        <v>5592</v>
      </c>
      <c r="BT827" t="s">
        <v>5920</v>
      </c>
    </row>
    <row r="828" spans="17:72" x14ac:dyDescent="0.25">
      <c r="Q828" t="s">
        <v>79</v>
      </c>
      <c r="R828" t="s">
        <v>2650</v>
      </c>
      <c r="S828" t="s">
        <v>220</v>
      </c>
      <c r="V828" t="s">
        <v>5224</v>
      </c>
      <c r="W828" s="104">
        <v>46114.682638888888</v>
      </c>
      <c r="X828">
        <v>955455</v>
      </c>
      <c r="Y828" t="s">
        <v>4728</v>
      </c>
      <c r="Z828" t="s">
        <v>54</v>
      </c>
      <c r="AA828" t="s">
        <v>4731</v>
      </c>
      <c r="AD828" t="s">
        <v>5296</v>
      </c>
      <c r="AF828" t="s">
        <v>2600</v>
      </c>
      <c r="AG828" t="s">
        <v>683</v>
      </c>
      <c r="AJ828" t="s">
        <v>5061</v>
      </c>
      <c r="AK828" s="104">
        <v>46114.384027777778</v>
      </c>
      <c r="AL828">
        <v>1378309</v>
      </c>
      <c r="AM828" t="s">
        <v>4761</v>
      </c>
      <c r="AN828" t="s">
        <v>13</v>
      </c>
      <c r="AO828" t="s">
        <v>4731</v>
      </c>
      <c r="AR828" t="s">
        <v>5966</v>
      </c>
      <c r="AT828" t="s">
        <v>205</v>
      </c>
      <c r="AX828" t="s">
        <v>4776</v>
      </c>
      <c r="AY828" s="104">
        <v>46113.577777777777</v>
      </c>
      <c r="AZ828">
        <v>512395</v>
      </c>
      <c r="BA828" t="s">
        <v>4728</v>
      </c>
      <c r="BB828" t="s">
        <v>5989</v>
      </c>
      <c r="BF828" t="s">
        <v>5956</v>
      </c>
      <c r="BH828" t="s">
        <v>496</v>
      </c>
      <c r="BL828" t="s">
        <v>8025</v>
      </c>
      <c r="BM828" s="104">
        <v>46115.384722222225</v>
      </c>
      <c r="BN828">
        <v>627366</v>
      </c>
      <c r="BO828" t="s">
        <v>4728</v>
      </c>
      <c r="BP828" t="s">
        <v>5592</v>
      </c>
      <c r="BT828" t="s">
        <v>7189</v>
      </c>
    </row>
    <row r="829" spans="17:72" x14ac:dyDescent="0.25">
      <c r="Q829" t="s">
        <v>77</v>
      </c>
      <c r="V829" t="s">
        <v>4933</v>
      </c>
      <c r="W829" s="104">
        <v>46114.683333333334</v>
      </c>
      <c r="X829">
        <v>620814</v>
      </c>
      <c r="Y829" t="s">
        <v>4728</v>
      </c>
      <c r="Z829" t="s">
        <v>54</v>
      </c>
      <c r="AD829" t="s">
        <v>4734</v>
      </c>
      <c r="AF829" t="s">
        <v>1136</v>
      </c>
      <c r="AG829" t="s">
        <v>79</v>
      </c>
      <c r="AJ829" t="s">
        <v>4801</v>
      </c>
      <c r="AK829" s="104">
        <v>46114.384027777778</v>
      </c>
      <c r="AL829">
        <v>764952</v>
      </c>
      <c r="AM829" t="s">
        <v>4728</v>
      </c>
      <c r="AN829" t="s">
        <v>42</v>
      </c>
      <c r="AO829" t="s">
        <v>13</v>
      </c>
      <c r="AR829" t="s">
        <v>5986</v>
      </c>
      <c r="AT829" t="s">
        <v>241</v>
      </c>
      <c r="AX829" t="s">
        <v>5136</v>
      </c>
      <c r="AY829" s="104">
        <v>46113.578472222223</v>
      </c>
      <c r="AZ829">
        <v>199053</v>
      </c>
      <c r="BA829" t="s">
        <v>4728</v>
      </c>
      <c r="BB829" t="s">
        <v>5989</v>
      </c>
      <c r="BF829" t="s">
        <v>6069</v>
      </c>
      <c r="BH829" t="s">
        <v>1507</v>
      </c>
      <c r="BL829" t="s">
        <v>5452</v>
      </c>
      <c r="BM829" s="104">
        <v>46115.386111111111</v>
      </c>
      <c r="BN829">
        <v>139014</v>
      </c>
      <c r="BO829" t="s">
        <v>4728</v>
      </c>
      <c r="BP829" t="s">
        <v>5592</v>
      </c>
      <c r="BT829" t="s">
        <v>5942</v>
      </c>
    </row>
    <row r="830" spans="17:72" x14ac:dyDescent="0.25">
      <c r="Q830" t="s">
        <v>75</v>
      </c>
      <c r="V830" t="s">
        <v>5306</v>
      </c>
      <c r="W830" s="104">
        <v>46114.684027777781</v>
      </c>
      <c r="X830">
        <v>312986</v>
      </c>
      <c r="Y830" t="s">
        <v>4728</v>
      </c>
      <c r="Z830" t="s">
        <v>54</v>
      </c>
      <c r="AD830" t="s">
        <v>4739</v>
      </c>
      <c r="AF830" t="s">
        <v>1284</v>
      </c>
      <c r="AJ830" t="s">
        <v>5012</v>
      </c>
      <c r="AK830" s="104">
        <v>46114.384722222225</v>
      </c>
      <c r="AL830">
        <v>1436503</v>
      </c>
      <c r="AM830" t="s">
        <v>4761</v>
      </c>
      <c r="AN830" t="s">
        <v>13</v>
      </c>
      <c r="AR830" t="s">
        <v>5950</v>
      </c>
      <c r="AT830" t="s">
        <v>71</v>
      </c>
      <c r="AX830" t="s">
        <v>4818</v>
      </c>
      <c r="AY830" s="104">
        <v>46113.578472222223</v>
      </c>
      <c r="AZ830">
        <v>331472</v>
      </c>
      <c r="BA830" t="s">
        <v>4761</v>
      </c>
      <c r="BB830" t="s">
        <v>5989</v>
      </c>
      <c r="BF830" t="s">
        <v>5966</v>
      </c>
      <c r="BH830" t="s">
        <v>2600</v>
      </c>
      <c r="BL830" t="s">
        <v>5452</v>
      </c>
      <c r="BM830" s="104">
        <v>46115.386805555558</v>
      </c>
      <c r="BN830">
        <v>383194</v>
      </c>
      <c r="BO830" t="s">
        <v>4761</v>
      </c>
      <c r="BP830" t="s">
        <v>5592</v>
      </c>
      <c r="BT830" t="s">
        <v>5920</v>
      </c>
    </row>
    <row r="831" spans="17:72" x14ac:dyDescent="0.25">
      <c r="Q831" t="s">
        <v>81</v>
      </c>
      <c r="V831" t="s">
        <v>4892</v>
      </c>
      <c r="W831" s="104">
        <v>46114.68472222222</v>
      </c>
      <c r="X831">
        <v>729968</v>
      </c>
      <c r="Y831" t="s">
        <v>4728</v>
      </c>
      <c r="Z831" t="s">
        <v>54</v>
      </c>
      <c r="AD831" t="s">
        <v>4736</v>
      </c>
      <c r="AF831" t="s">
        <v>75</v>
      </c>
      <c r="AJ831" t="s">
        <v>4745</v>
      </c>
      <c r="AK831" s="104">
        <v>46114.385416666664</v>
      </c>
      <c r="AL831">
        <v>1204614</v>
      </c>
      <c r="AM831" t="s">
        <v>4728</v>
      </c>
      <c r="AN831" t="s">
        <v>13</v>
      </c>
      <c r="AR831" t="s">
        <v>5958</v>
      </c>
      <c r="AT831" t="s">
        <v>1985</v>
      </c>
      <c r="AU831" t="s">
        <v>217</v>
      </c>
      <c r="AX831" t="s">
        <v>5079</v>
      </c>
      <c r="AY831" s="104">
        <v>46113.57916666667</v>
      </c>
      <c r="AZ831">
        <v>623429</v>
      </c>
      <c r="BA831" t="s">
        <v>4728</v>
      </c>
      <c r="BB831" t="s">
        <v>5989</v>
      </c>
      <c r="BC831" t="s">
        <v>4731</v>
      </c>
      <c r="BF831" t="s">
        <v>6001</v>
      </c>
      <c r="BH831" t="s">
        <v>2561</v>
      </c>
      <c r="BL831" t="s">
        <v>6285</v>
      </c>
      <c r="BM831" s="104">
        <v>46115.387499999997</v>
      </c>
      <c r="BN831">
        <v>369904</v>
      </c>
      <c r="BO831" t="s">
        <v>4728</v>
      </c>
      <c r="BP831" t="s">
        <v>5592</v>
      </c>
      <c r="BT831" t="s">
        <v>5931</v>
      </c>
    </row>
    <row r="832" spans="17:72" x14ac:dyDescent="0.25">
      <c r="Q832" t="s">
        <v>205</v>
      </c>
      <c r="V832" t="s">
        <v>5307</v>
      </c>
      <c r="W832" s="104">
        <v>46114.685416666667</v>
      </c>
      <c r="X832">
        <v>407055</v>
      </c>
      <c r="Y832" t="s">
        <v>4728</v>
      </c>
      <c r="Z832" t="s">
        <v>54</v>
      </c>
      <c r="AD832" t="s">
        <v>4752</v>
      </c>
      <c r="AF832" t="s">
        <v>5357</v>
      </c>
      <c r="AG832" t="s">
        <v>2357</v>
      </c>
      <c r="AJ832" t="s">
        <v>6284</v>
      </c>
      <c r="AK832" s="104">
        <v>46114.386111111111</v>
      </c>
      <c r="AL832">
        <v>330914</v>
      </c>
      <c r="AM832" t="s">
        <v>4728</v>
      </c>
      <c r="AN832" t="s">
        <v>42</v>
      </c>
      <c r="AO832" t="s">
        <v>13</v>
      </c>
      <c r="AR832" t="s">
        <v>5937</v>
      </c>
      <c r="AT832" t="s">
        <v>84</v>
      </c>
      <c r="AX832" t="s">
        <v>7222</v>
      </c>
      <c r="AY832" s="104">
        <v>46113.57916666667</v>
      </c>
      <c r="AZ832">
        <v>218223</v>
      </c>
      <c r="BA832" t="s">
        <v>4728</v>
      </c>
      <c r="BB832" t="s">
        <v>5989</v>
      </c>
      <c r="BF832" t="s">
        <v>5958</v>
      </c>
      <c r="BH832" t="s">
        <v>1284</v>
      </c>
      <c r="BL832" t="s">
        <v>5605</v>
      </c>
      <c r="BM832" s="104">
        <v>46115.388194444444</v>
      </c>
      <c r="BN832">
        <v>403706</v>
      </c>
      <c r="BO832" t="s">
        <v>4728</v>
      </c>
      <c r="BP832" t="s">
        <v>5592</v>
      </c>
      <c r="BT832" t="s">
        <v>5948</v>
      </c>
    </row>
    <row r="833" spans="17:72" x14ac:dyDescent="0.25">
      <c r="Q833" t="s">
        <v>235</v>
      </c>
      <c r="V833" t="s">
        <v>5095</v>
      </c>
      <c r="W833" s="104">
        <v>46114.686805555553</v>
      </c>
      <c r="X833">
        <v>461630</v>
      </c>
      <c r="Y833" t="s">
        <v>4728</v>
      </c>
      <c r="Z833" t="s">
        <v>54</v>
      </c>
      <c r="AD833" t="s">
        <v>4772</v>
      </c>
      <c r="AF833" t="s">
        <v>250</v>
      </c>
      <c r="AJ833" t="s">
        <v>4762</v>
      </c>
      <c r="AK833" s="104">
        <v>46114.388888888891</v>
      </c>
      <c r="AL833">
        <v>291114</v>
      </c>
      <c r="AM833" t="s">
        <v>4728</v>
      </c>
      <c r="AN833" t="s">
        <v>13</v>
      </c>
      <c r="AR833" t="s">
        <v>5931</v>
      </c>
      <c r="AT833" t="s">
        <v>967</v>
      </c>
      <c r="AU833" t="s">
        <v>256</v>
      </c>
      <c r="AX833" t="s">
        <v>5655</v>
      </c>
      <c r="AY833" s="104">
        <v>46113.579861111109</v>
      </c>
      <c r="AZ833">
        <v>1928436</v>
      </c>
      <c r="BA833" t="s">
        <v>4728</v>
      </c>
      <c r="BB833" t="s">
        <v>5989</v>
      </c>
      <c r="BC833" t="s">
        <v>4731</v>
      </c>
      <c r="BF833" t="s">
        <v>7223</v>
      </c>
      <c r="BH833" t="s">
        <v>250</v>
      </c>
      <c r="BL833" t="s">
        <v>4922</v>
      </c>
      <c r="BM833" s="104">
        <v>46115.38958333333</v>
      </c>
      <c r="BN833">
        <v>199989</v>
      </c>
      <c r="BO833" t="s">
        <v>4728</v>
      </c>
      <c r="BP833" t="s">
        <v>5592</v>
      </c>
      <c r="BT833" t="s">
        <v>5920</v>
      </c>
    </row>
    <row r="834" spans="17:72" x14ac:dyDescent="0.25">
      <c r="Q834" t="s">
        <v>80</v>
      </c>
      <c r="V834" t="s">
        <v>5131</v>
      </c>
      <c r="W834" s="104">
        <v>46114.6875</v>
      </c>
      <c r="X834">
        <v>215031</v>
      </c>
      <c r="Y834" t="s">
        <v>4728</v>
      </c>
      <c r="Z834" t="s">
        <v>54</v>
      </c>
      <c r="AD834" t="s">
        <v>4736</v>
      </c>
      <c r="AF834" t="s">
        <v>2259</v>
      </c>
      <c r="AJ834" t="s">
        <v>6285</v>
      </c>
      <c r="AK834" s="104">
        <v>46114.390972222223</v>
      </c>
      <c r="AL834">
        <v>374733</v>
      </c>
      <c r="AM834" t="s">
        <v>4761</v>
      </c>
      <c r="AN834" t="s">
        <v>13</v>
      </c>
      <c r="AR834" t="s">
        <v>5934</v>
      </c>
      <c r="AT834" t="s">
        <v>220</v>
      </c>
      <c r="AX834" t="s">
        <v>5175</v>
      </c>
      <c r="AY834" s="104">
        <v>46113.579861111109</v>
      </c>
      <c r="AZ834">
        <v>266836</v>
      </c>
      <c r="BA834" t="s">
        <v>4728</v>
      </c>
      <c r="BB834" t="s">
        <v>5989</v>
      </c>
      <c r="BF834" t="s">
        <v>5942</v>
      </c>
      <c r="BH834" t="s">
        <v>1507</v>
      </c>
      <c r="BL834" t="s">
        <v>6048</v>
      </c>
      <c r="BM834" s="104">
        <v>46115.38958333333</v>
      </c>
      <c r="BN834">
        <v>141809</v>
      </c>
      <c r="BO834" t="s">
        <v>4728</v>
      </c>
      <c r="BP834" t="s">
        <v>5592</v>
      </c>
      <c r="BT834" t="s">
        <v>5918</v>
      </c>
    </row>
    <row r="835" spans="17:72" x14ac:dyDescent="0.25">
      <c r="Q835" t="s">
        <v>79</v>
      </c>
      <c r="V835" t="s">
        <v>5083</v>
      </c>
      <c r="W835" s="104">
        <v>46114.6875</v>
      </c>
      <c r="X835">
        <v>369098</v>
      </c>
      <c r="Y835" t="s">
        <v>4728</v>
      </c>
      <c r="Z835" t="s">
        <v>54</v>
      </c>
      <c r="AD835" t="s">
        <v>4736</v>
      </c>
      <c r="AF835" t="s">
        <v>1284</v>
      </c>
      <c r="AJ835" t="s">
        <v>5284</v>
      </c>
      <c r="AK835" s="104">
        <v>46114.39166666667</v>
      </c>
      <c r="AL835">
        <v>300913</v>
      </c>
      <c r="AM835" t="s">
        <v>4728</v>
      </c>
      <c r="AN835" t="s">
        <v>13</v>
      </c>
      <c r="AR835" t="s">
        <v>5948</v>
      </c>
      <c r="AT835" t="s">
        <v>229</v>
      </c>
      <c r="AU835" t="s">
        <v>241</v>
      </c>
      <c r="AX835" t="s">
        <v>4922</v>
      </c>
      <c r="AY835" s="104">
        <v>46113.580555555556</v>
      </c>
      <c r="AZ835">
        <v>561645</v>
      </c>
      <c r="BA835" t="s">
        <v>4728</v>
      </c>
      <c r="BB835" t="s">
        <v>5989</v>
      </c>
      <c r="BC835" t="s">
        <v>13</v>
      </c>
      <c r="BF835" t="s">
        <v>5942</v>
      </c>
      <c r="BH835" t="s">
        <v>2624</v>
      </c>
      <c r="BL835" t="s">
        <v>6048</v>
      </c>
      <c r="BM835" s="104">
        <v>46115.390972222223</v>
      </c>
      <c r="BN835">
        <v>323938</v>
      </c>
      <c r="BO835" t="s">
        <v>4728</v>
      </c>
      <c r="BP835" t="s">
        <v>5592</v>
      </c>
      <c r="BT835" t="s">
        <v>6117</v>
      </c>
    </row>
    <row r="836" spans="17:72" x14ac:dyDescent="0.25">
      <c r="Q836" t="s">
        <v>71</v>
      </c>
      <c r="V836" t="s">
        <v>4823</v>
      </c>
      <c r="W836" s="104">
        <v>46114.69027777778</v>
      </c>
      <c r="X836">
        <v>231504</v>
      </c>
      <c r="Y836" t="s">
        <v>4728</v>
      </c>
      <c r="Z836" t="s">
        <v>54</v>
      </c>
      <c r="AD836" t="s">
        <v>4736</v>
      </c>
      <c r="AF836" t="s">
        <v>1335</v>
      </c>
      <c r="AG836" t="s">
        <v>1706</v>
      </c>
      <c r="AJ836" t="s">
        <v>5065</v>
      </c>
      <c r="AK836" s="104">
        <v>46114.393750000003</v>
      </c>
      <c r="AL836">
        <v>747035</v>
      </c>
      <c r="AM836" t="s">
        <v>4728</v>
      </c>
      <c r="AN836" t="s">
        <v>42</v>
      </c>
      <c r="AO836" t="s">
        <v>13</v>
      </c>
      <c r="AR836" t="s">
        <v>5980</v>
      </c>
      <c r="AT836" t="s">
        <v>2600</v>
      </c>
      <c r="AU836" t="s">
        <v>2197</v>
      </c>
      <c r="AX836" t="s">
        <v>5148</v>
      </c>
      <c r="AY836" s="104">
        <v>46113.580555555556</v>
      </c>
      <c r="AZ836">
        <v>1302488</v>
      </c>
      <c r="BA836" t="s">
        <v>4728</v>
      </c>
      <c r="BB836" t="s">
        <v>5989</v>
      </c>
      <c r="BC836" t="s">
        <v>4731</v>
      </c>
      <c r="BF836" t="s">
        <v>6240</v>
      </c>
      <c r="BH836" t="s">
        <v>250</v>
      </c>
      <c r="BL836" t="s">
        <v>5452</v>
      </c>
      <c r="BM836" s="104">
        <v>46115.393055555556</v>
      </c>
      <c r="BN836">
        <v>333287</v>
      </c>
      <c r="BO836" t="s">
        <v>4728</v>
      </c>
      <c r="BP836" t="s">
        <v>5592</v>
      </c>
      <c r="BT836" t="s">
        <v>5924</v>
      </c>
    </row>
    <row r="837" spans="17:72" x14ac:dyDescent="0.25">
      <c r="Q837" t="s">
        <v>214</v>
      </c>
      <c r="R837" t="s">
        <v>2197</v>
      </c>
      <c r="V837" t="s">
        <v>5308</v>
      </c>
      <c r="W837" s="104">
        <v>46114.690972222219</v>
      </c>
      <c r="X837">
        <v>1875094</v>
      </c>
      <c r="Y837" t="s">
        <v>4761</v>
      </c>
      <c r="Z837" t="s">
        <v>54</v>
      </c>
      <c r="AA837" t="s">
        <v>4731</v>
      </c>
      <c r="AD837" t="s">
        <v>5107</v>
      </c>
      <c r="AF837" t="s">
        <v>2600</v>
      </c>
      <c r="AJ837" t="s">
        <v>5199</v>
      </c>
      <c r="AK837" s="104">
        <v>46114.394444444442</v>
      </c>
      <c r="AL837">
        <v>550902</v>
      </c>
      <c r="AM837" t="s">
        <v>4728</v>
      </c>
      <c r="AN837" t="s">
        <v>13</v>
      </c>
      <c r="AR837" t="s">
        <v>5931</v>
      </c>
      <c r="AT837" t="s">
        <v>1985</v>
      </c>
      <c r="AX837" t="s">
        <v>5526</v>
      </c>
      <c r="AY837" s="104">
        <v>46113.580555555556</v>
      </c>
      <c r="AZ837">
        <v>242500</v>
      </c>
      <c r="BA837" t="s">
        <v>4728</v>
      </c>
      <c r="BB837" t="s">
        <v>5989</v>
      </c>
      <c r="BF837" t="s">
        <v>5942</v>
      </c>
      <c r="BH837" t="s">
        <v>496</v>
      </c>
      <c r="BL837" t="s">
        <v>5009</v>
      </c>
      <c r="BM837" s="104">
        <v>46115.393750000003</v>
      </c>
      <c r="BN837">
        <v>598398</v>
      </c>
      <c r="BO837" t="s">
        <v>4728</v>
      </c>
      <c r="BP837" t="s">
        <v>5592</v>
      </c>
      <c r="BT837" t="s">
        <v>5931</v>
      </c>
    </row>
    <row r="838" spans="17:72" x14ac:dyDescent="0.25">
      <c r="Q838" t="s">
        <v>73</v>
      </c>
      <c r="V838" t="s">
        <v>5002</v>
      </c>
      <c r="W838" s="104">
        <v>46114.693749999999</v>
      </c>
      <c r="X838">
        <v>119004</v>
      </c>
      <c r="Y838" t="s">
        <v>4728</v>
      </c>
      <c r="Z838" t="s">
        <v>54</v>
      </c>
      <c r="AD838" t="s">
        <v>4756</v>
      </c>
      <c r="AF838" t="s">
        <v>2433</v>
      </c>
      <c r="AG838" t="s">
        <v>1941</v>
      </c>
      <c r="AJ838" t="s">
        <v>4989</v>
      </c>
      <c r="AK838" s="104">
        <v>46114.395833333336</v>
      </c>
      <c r="AL838">
        <v>355503</v>
      </c>
      <c r="AM838" t="s">
        <v>4728</v>
      </c>
      <c r="AN838" t="s">
        <v>42</v>
      </c>
      <c r="AO838" t="s">
        <v>13</v>
      </c>
      <c r="AR838" t="s">
        <v>5933</v>
      </c>
      <c r="AT838" t="s">
        <v>1048</v>
      </c>
      <c r="AX838" t="s">
        <v>6420</v>
      </c>
      <c r="AY838" s="104">
        <v>46113.581250000003</v>
      </c>
      <c r="AZ838">
        <v>607529</v>
      </c>
      <c r="BA838" t="s">
        <v>4728</v>
      </c>
      <c r="BB838" t="s">
        <v>5989</v>
      </c>
      <c r="BF838" t="s">
        <v>6069</v>
      </c>
      <c r="BH838" t="s">
        <v>2561</v>
      </c>
      <c r="BL838" t="s">
        <v>4733</v>
      </c>
      <c r="BM838" s="104">
        <v>46115.394444444442</v>
      </c>
      <c r="BN838">
        <v>336349</v>
      </c>
      <c r="BO838" t="s">
        <v>4728</v>
      </c>
      <c r="BP838" t="s">
        <v>5592</v>
      </c>
      <c r="BT838" t="s">
        <v>5931</v>
      </c>
    </row>
    <row r="839" spans="17:72" x14ac:dyDescent="0.25">
      <c r="Q839" t="s">
        <v>1050</v>
      </c>
      <c r="R839" t="s">
        <v>79</v>
      </c>
      <c r="V839" t="s">
        <v>4901</v>
      </c>
      <c r="W839" s="104">
        <v>46114.694444444445</v>
      </c>
      <c r="X839">
        <v>1517528</v>
      </c>
      <c r="Y839" t="s">
        <v>4728</v>
      </c>
      <c r="Z839" t="s">
        <v>42</v>
      </c>
      <c r="AA839" t="s">
        <v>54</v>
      </c>
      <c r="AD839" t="s">
        <v>4788</v>
      </c>
      <c r="AF839" t="s">
        <v>1507</v>
      </c>
      <c r="AJ839" t="s">
        <v>4877</v>
      </c>
      <c r="AK839" s="104">
        <v>46114.397916666669</v>
      </c>
      <c r="AL839">
        <v>629069</v>
      </c>
      <c r="AM839" t="s">
        <v>4728</v>
      </c>
      <c r="AN839" t="s">
        <v>13</v>
      </c>
      <c r="AR839" t="s">
        <v>5942</v>
      </c>
      <c r="AT839" t="s">
        <v>226</v>
      </c>
      <c r="AU839" t="s">
        <v>264</v>
      </c>
      <c r="AV839" t="s">
        <v>211</v>
      </c>
      <c r="AX839" t="s">
        <v>4776</v>
      </c>
      <c r="AY839" s="104">
        <v>46113.581250000003</v>
      </c>
      <c r="AZ839">
        <v>802013</v>
      </c>
      <c r="BA839" t="s">
        <v>4728</v>
      </c>
      <c r="BB839" t="s">
        <v>5989</v>
      </c>
      <c r="BC839" t="s">
        <v>4731</v>
      </c>
      <c r="BF839" t="s">
        <v>7224</v>
      </c>
      <c r="BH839" t="s">
        <v>2624</v>
      </c>
      <c r="BL839" t="s">
        <v>4745</v>
      </c>
      <c r="BM839" s="104">
        <v>46115.394444444442</v>
      </c>
      <c r="BN839">
        <v>552329</v>
      </c>
      <c r="BO839" t="s">
        <v>4728</v>
      </c>
      <c r="BP839" t="s">
        <v>5592</v>
      </c>
      <c r="BT839" t="s">
        <v>6117</v>
      </c>
    </row>
    <row r="840" spans="17:72" x14ac:dyDescent="0.25">
      <c r="Q840" t="s">
        <v>5309</v>
      </c>
      <c r="R840" t="s">
        <v>73</v>
      </c>
      <c r="V840" t="s">
        <v>5310</v>
      </c>
      <c r="W840" s="104">
        <v>46114.694444444445</v>
      </c>
      <c r="X840">
        <v>1088626</v>
      </c>
      <c r="Y840" t="s">
        <v>4728</v>
      </c>
      <c r="Z840" t="s">
        <v>42</v>
      </c>
      <c r="AA840" t="s">
        <v>54</v>
      </c>
      <c r="AD840" t="s">
        <v>4828</v>
      </c>
      <c r="AF840" t="s">
        <v>79</v>
      </c>
      <c r="AJ840" t="s">
        <v>5311</v>
      </c>
      <c r="AK840" s="104">
        <v>46114.397916666669</v>
      </c>
      <c r="AL840">
        <v>129554</v>
      </c>
      <c r="AM840" t="s">
        <v>151</v>
      </c>
      <c r="AN840" t="s">
        <v>13</v>
      </c>
      <c r="AR840" t="s">
        <v>5956</v>
      </c>
      <c r="AT840" t="s">
        <v>84</v>
      </c>
      <c r="AX840" t="s">
        <v>6122</v>
      </c>
      <c r="AY840" s="104">
        <v>46113.581250000003</v>
      </c>
      <c r="AZ840">
        <v>318588</v>
      </c>
      <c r="BA840" t="s">
        <v>4728</v>
      </c>
      <c r="BB840" t="s">
        <v>5989</v>
      </c>
      <c r="BF840" t="s">
        <v>5958</v>
      </c>
      <c r="BH840" t="s">
        <v>250</v>
      </c>
      <c r="BL840" t="s">
        <v>4782</v>
      </c>
      <c r="BM840" s="104">
        <v>46115.397916666669</v>
      </c>
      <c r="BN840">
        <v>166051</v>
      </c>
      <c r="BO840" t="s">
        <v>4728</v>
      </c>
      <c r="BP840" t="s">
        <v>5592</v>
      </c>
      <c r="BT840" t="s">
        <v>5920</v>
      </c>
    </row>
    <row r="841" spans="17:72" x14ac:dyDescent="0.25">
      <c r="Q841" t="s">
        <v>4835</v>
      </c>
      <c r="R841" t="s">
        <v>73</v>
      </c>
      <c r="V841" t="s">
        <v>5311</v>
      </c>
      <c r="W841" s="104">
        <v>46114.694444444445</v>
      </c>
      <c r="X841">
        <v>375595</v>
      </c>
      <c r="Y841" t="s">
        <v>4761</v>
      </c>
      <c r="Z841" t="s">
        <v>54</v>
      </c>
      <c r="AD841" t="s">
        <v>4756</v>
      </c>
      <c r="AF841" t="s">
        <v>1284</v>
      </c>
      <c r="AJ841" t="s">
        <v>6286</v>
      </c>
      <c r="AK841" s="104">
        <v>46114.397916666669</v>
      </c>
      <c r="AL841">
        <v>141947</v>
      </c>
      <c r="AM841" t="s">
        <v>4728</v>
      </c>
      <c r="AN841" t="s">
        <v>13</v>
      </c>
      <c r="AR841" t="s">
        <v>5948</v>
      </c>
      <c r="AT841" t="s">
        <v>1276</v>
      </c>
      <c r="AX841" t="s">
        <v>6038</v>
      </c>
      <c r="AY841" s="104">
        <v>46113.581250000003</v>
      </c>
      <c r="AZ841">
        <v>444807</v>
      </c>
      <c r="BA841" t="s">
        <v>4728</v>
      </c>
      <c r="BB841" t="s">
        <v>5989</v>
      </c>
      <c r="BF841" t="s">
        <v>5925</v>
      </c>
      <c r="BH841" t="s">
        <v>1584</v>
      </c>
      <c r="BL841" t="s">
        <v>5001</v>
      </c>
      <c r="BM841" s="104">
        <v>46115.401388888888</v>
      </c>
      <c r="BN841">
        <v>1252139</v>
      </c>
      <c r="BO841" t="s">
        <v>4728</v>
      </c>
      <c r="BP841" t="s">
        <v>5592</v>
      </c>
      <c r="BT841" t="s">
        <v>6314</v>
      </c>
    </row>
    <row r="842" spans="17:72" x14ac:dyDescent="0.25">
      <c r="Q842" t="s">
        <v>235</v>
      </c>
      <c r="V842" t="s">
        <v>4893</v>
      </c>
      <c r="W842" s="104">
        <v>46114.697222222225</v>
      </c>
      <c r="X842">
        <v>987786</v>
      </c>
      <c r="Y842" t="s">
        <v>4728</v>
      </c>
      <c r="Z842" t="s">
        <v>54</v>
      </c>
      <c r="AD842" t="s">
        <v>4736</v>
      </c>
      <c r="AF842" t="s">
        <v>2084</v>
      </c>
      <c r="AG842" t="s">
        <v>637</v>
      </c>
      <c r="AH842" t="s">
        <v>1706</v>
      </c>
      <c r="AJ842" t="s">
        <v>6280</v>
      </c>
      <c r="AK842" s="104">
        <v>46114.400694444441</v>
      </c>
      <c r="AL842">
        <v>1869132</v>
      </c>
      <c r="AM842" t="s">
        <v>4728</v>
      </c>
      <c r="AN842" t="s">
        <v>42</v>
      </c>
      <c r="AO842" t="s">
        <v>13</v>
      </c>
      <c r="AR842" t="s">
        <v>6040</v>
      </c>
      <c r="AT842" t="s">
        <v>2345</v>
      </c>
      <c r="AX842" t="s">
        <v>5063</v>
      </c>
      <c r="AY842" s="104">
        <v>46113.581250000003</v>
      </c>
      <c r="AZ842">
        <v>492145</v>
      </c>
      <c r="BA842" t="s">
        <v>4728</v>
      </c>
      <c r="BB842" t="s">
        <v>5989</v>
      </c>
      <c r="BF842" t="s">
        <v>5925</v>
      </c>
      <c r="BH842" t="s">
        <v>496</v>
      </c>
      <c r="BL842" t="s">
        <v>6081</v>
      </c>
      <c r="BM842" s="104">
        <v>46115.404166666667</v>
      </c>
      <c r="BN842">
        <v>808403</v>
      </c>
      <c r="BO842" t="s">
        <v>4728</v>
      </c>
      <c r="BP842" t="s">
        <v>5592</v>
      </c>
      <c r="BT842" t="s">
        <v>5927</v>
      </c>
    </row>
    <row r="843" spans="17:72" x14ac:dyDescent="0.25">
      <c r="Q843" t="s">
        <v>2169</v>
      </c>
      <c r="R843" t="s">
        <v>80</v>
      </c>
      <c r="V843" t="s">
        <v>5312</v>
      </c>
      <c r="W843" s="104">
        <v>46114.697222222225</v>
      </c>
      <c r="X843">
        <v>918500</v>
      </c>
      <c r="Y843" t="s">
        <v>4728</v>
      </c>
      <c r="Z843" t="s">
        <v>42</v>
      </c>
      <c r="AA843" t="s">
        <v>54</v>
      </c>
      <c r="AB843" t="s">
        <v>4731</v>
      </c>
      <c r="AD843" t="s">
        <v>4785</v>
      </c>
      <c r="AF843" t="s">
        <v>5953</v>
      </c>
      <c r="AG843" t="s">
        <v>1134</v>
      </c>
      <c r="AJ843" t="s">
        <v>4923</v>
      </c>
      <c r="AK843" s="104">
        <v>46114.400694444441</v>
      </c>
      <c r="AL843">
        <v>2488525</v>
      </c>
      <c r="AM843" t="s">
        <v>4728</v>
      </c>
      <c r="AN843" t="s">
        <v>42</v>
      </c>
      <c r="AO843" t="s">
        <v>13</v>
      </c>
      <c r="AR843" t="s">
        <v>6287</v>
      </c>
      <c r="AT843" t="s">
        <v>967</v>
      </c>
      <c r="AU843" t="s">
        <v>516</v>
      </c>
      <c r="AX843" t="s">
        <v>4733</v>
      </c>
      <c r="AY843" s="104">
        <v>46113.581944444442</v>
      </c>
      <c r="AZ843">
        <v>1199023</v>
      </c>
      <c r="BA843" t="s">
        <v>4728</v>
      </c>
      <c r="BB843" t="s">
        <v>5989</v>
      </c>
      <c r="BF843" t="s">
        <v>6074</v>
      </c>
      <c r="BH843" t="s">
        <v>1507</v>
      </c>
      <c r="BL843" t="s">
        <v>4802</v>
      </c>
      <c r="BM843" s="104">
        <v>46115.40625</v>
      </c>
      <c r="BN843">
        <v>2097635</v>
      </c>
      <c r="BO843" t="s">
        <v>4761</v>
      </c>
      <c r="BP843" t="s">
        <v>5592</v>
      </c>
      <c r="BT843" t="s">
        <v>5966</v>
      </c>
    </row>
    <row r="844" spans="17:72" x14ac:dyDescent="0.25">
      <c r="Q844" t="s">
        <v>71</v>
      </c>
      <c r="V844" t="s">
        <v>5089</v>
      </c>
      <c r="W844" s="104">
        <v>46114.698611111111</v>
      </c>
      <c r="X844">
        <v>311485</v>
      </c>
      <c r="Y844" t="s">
        <v>4728</v>
      </c>
      <c r="Z844" t="s">
        <v>54</v>
      </c>
      <c r="AD844" t="s">
        <v>4736</v>
      </c>
      <c r="AF844" t="s">
        <v>250</v>
      </c>
      <c r="AJ844" t="s">
        <v>6288</v>
      </c>
      <c r="AK844" s="104">
        <v>46114.402083333334</v>
      </c>
      <c r="AL844">
        <v>829762</v>
      </c>
      <c r="AM844" t="s">
        <v>4761</v>
      </c>
      <c r="AN844" t="s">
        <v>13</v>
      </c>
      <c r="AR844" t="s">
        <v>5920</v>
      </c>
      <c r="AT844" t="s">
        <v>226</v>
      </c>
      <c r="AX844" t="s">
        <v>5499</v>
      </c>
      <c r="AY844" s="104">
        <v>46113.582638888889</v>
      </c>
      <c r="AZ844">
        <v>366168</v>
      </c>
      <c r="BA844" t="s">
        <v>4728</v>
      </c>
      <c r="BB844" t="s">
        <v>5989</v>
      </c>
      <c r="BF844" t="s">
        <v>5956</v>
      </c>
      <c r="BH844" t="s">
        <v>205</v>
      </c>
      <c r="BL844" t="s">
        <v>6484</v>
      </c>
      <c r="BM844" s="104">
        <v>46115.407638888886</v>
      </c>
      <c r="BN844">
        <v>473220</v>
      </c>
      <c r="BO844" t="s">
        <v>4728</v>
      </c>
      <c r="BP844" t="s">
        <v>5592</v>
      </c>
      <c r="BT844" t="s">
        <v>5924</v>
      </c>
    </row>
    <row r="845" spans="17:72" x14ac:dyDescent="0.25">
      <c r="Q845" t="s">
        <v>2676</v>
      </c>
      <c r="R845" t="s">
        <v>80</v>
      </c>
      <c r="S845" t="s">
        <v>211</v>
      </c>
      <c r="V845" t="s">
        <v>4844</v>
      </c>
      <c r="W845" s="104">
        <v>46114.70208333333</v>
      </c>
      <c r="X845">
        <v>1487399</v>
      </c>
      <c r="Y845" t="s">
        <v>4728</v>
      </c>
      <c r="Z845" t="s">
        <v>4790</v>
      </c>
      <c r="AA845" t="s">
        <v>54</v>
      </c>
      <c r="AB845" t="s">
        <v>4731</v>
      </c>
      <c r="AD845" t="s">
        <v>5313</v>
      </c>
      <c r="AF845" t="s">
        <v>1284</v>
      </c>
      <c r="AJ845" t="s">
        <v>4923</v>
      </c>
      <c r="AK845" s="104">
        <v>46114.405555555553</v>
      </c>
      <c r="AL845">
        <v>142722</v>
      </c>
      <c r="AM845" t="s">
        <v>4728</v>
      </c>
      <c r="AN845" t="s">
        <v>13</v>
      </c>
      <c r="AR845" t="s">
        <v>4781</v>
      </c>
      <c r="AT845" t="s">
        <v>1507</v>
      </c>
      <c r="AX845" t="s">
        <v>6290</v>
      </c>
      <c r="AY845" s="104">
        <v>46113.582638888889</v>
      </c>
      <c r="AZ845">
        <v>288207</v>
      </c>
      <c r="BA845" t="s">
        <v>4728</v>
      </c>
      <c r="BB845" t="s">
        <v>5989</v>
      </c>
      <c r="BF845" t="s">
        <v>5950</v>
      </c>
      <c r="BH845" t="s">
        <v>1706</v>
      </c>
      <c r="BL845" t="s">
        <v>6999</v>
      </c>
      <c r="BM845" s="104">
        <v>46115.407638888886</v>
      </c>
      <c r="BN845">
        <v>342592</v>
      </c>
      <c r="BO845" t="s">
        <v>4728</v>
      </c>
      <c r="BP845" t="s">
        <v>5592</v>
      </c>
      <c r="BT845" t="s">
        <v>5942</v>
      </c>
    </row>
    <row r="846" spans="17:72" x14ac:dyDescent="0.25">
      <c r="Q846" t="s">
        <v>71</v>
      </c>
      <c r="V846" t="s">
        <v>4801</v>
      </c>
      <c r="W846" s="104">
        <v>46114.702777777777</v>
      </c>
      <c r="X846">
        <v>328545</v>
      </c>
      <c r="Y846" t="s">
        <v>4728</v>
      </c>
      <c r="Z846" t="s">
        <v>54</v>
      </c>
      <c r="AD846" t="s">
        <v>4772</v>
      </c>
      <c r="AF846" t="s">
        <v>644</v>
      </c>
      <c r="AG846" t="s">
        <v>637</v>
      </c>
      <c r="AH846" t="s">
        <v>1481</v>
      </c>
      <c r="AJ846" t="s">
        <v>4843</v>
      </c>
      <c r="AK846" s="104">
        <v>46114.405555555553</v>
      </c>
      <c r="AL846">
        <v>547707</v>
      </c>
      <c r="AM846" t="s">
        <v>4728</v>
      </c>
      <c r="AN846" t="s">
        <v>42</v>
      </c>
      <c r="AO846" t="s">
        <v>13</v>
      </c>
      <c r="AR846" t="s">
        <v>4981</v>
      </c>
      <c r="AT846" t="s">
        <v>250</v>
      </c>
      <c r="AX846" t="s">
        <v>4954</v>
      </c>
      <c r="AY846" s="104">
        <v>46113.583333333336</v>
      </c>
      <c r="AZ846">
        <v>466740</v>
      </c>
      <c r="BA846" t="s">
        <v>4728</v>
      </c>
      <c r="BB846" t="s">
        <v>5989</v>
      </c>
      <c r="BF846" t="s">
        <v>5931</v>
      </c>
      <c r="BH846" t="s">
        <v>250</v>
      </c>
      <c r="BL846" t="s">
        <v>4795</v>
      </c>
      <c r="BM846" s="104">
        <v>46115.409722222219</v>
      </c>
      <c r="BN846">
        <v>402053</v>
      </c>
      <c r="BO846" t="s">
        <v>4728</v>
      </c>
      <c r="BP846" t="s">
        <v>5592</v>
      </c>
      <c r="BT846" t="s">
        <v>5920</v>
      </c>
    </row>
    <row r="847" spans="17:72" x14ac:dyDescent="0.25">
      <c r="Q847" t="s">
        <v>71</v>
      </c>
      <c r="V847" t="s">
        <v>4757</v>
      </c>
      <c r="W847" s="104">
        <v>46114.706944444442</v>
      </c>
      <c r="X847">
        <v>250956</v>
      </c>
      <c r="Y847" t="s">
        <v>4728</v>
      </c>
      <c r="Z847" t="s">
        <v>54</v>
      </c>
      <c r="AD847" t="s">
        <v>4781</v>
      </c>
      <c r="AF847" t="s">
        <v>205</v>
      </c>
      <c r="AJ847" t="s">
        <v>4877</v>
      </c>
      <c r="AK847" s="104">
        <v>46114.407638888886</v>
      </c>
      <c r="AL847">
        <v>347462</v>
      </c>
      <c r="AM847" t="s">
        <v>4761</v>
      </c>
      <c r="AN847" t="s">
        <v>13</v>
      </c>
      <c r="AR847" t="s">
        <v>5920</v>
      </c>
      <c r="AT847" t="s">
        <v>229</v>
      </c>
      <c r="AX847" t="s">
        <v>4872</v>
      </c>
      <c r="AY847" s="104">
        <v>46113.583333333336</v>
      </c>
      <c r="AZ847">
        <v>371987</v>
      </c>
      <c r="BA847" t="s">
        <v>4728</v>
      </c>
      <c r="BB847" t="s">
        <v>5989</v>
      </c>
      <c r="BF847" t="s">
        <v>5942</v>
      </c>
      <c r="BH847" t="s">
        <v>637</v>
      </c>
      <c r="BL847" t="s">
        <v>5121</v>
      </c>
      <c r="BM847" s="104">
        <v>46115.409722222219</v>
      </c>
      <c r="BN847">
        <v>146095</v>
      </c>
      <c r="BO847" t="s">
        <v>4728</v>
      </c>
      <c r="BP847" t="s">
        <v>5592</v>
      </c>
      <c r="BT847" t="s">
        <v>4781</v>
      </c>
    </row>
    <row r="848" spans="17:72" x14ac:dyDescent="0.25">
      <c r="Q848" t="s">
        <v>73</v>
      </c>
      <c r="V848" t="s">
        <v>4879</v>
      </c>
      <c r="W848" s="104">
        <v>46114.707638888889</v>
      </c>
      <c r="X848">
        <v>751338</v>
      </c>
      <c r="Y848" t="s">
        <v>4728</v>
      </c>
      <c r="Z848" t="s">
        <v>54</v>
      </c>
      <c r="AD848" t="s">
        <v>4781</v>
      </c>
      <c r="AF848" t="s">
        <v>5951</v>
      </c>
      <c r="AG848" t="s">
        <v>2357</v>
      </c>
      <c r="AJ848" t="s">
        <v>6289</v>
      </c>
      <c r="AK848" s="104">
        <v>46114.407638888886</v>
      </c>
      <c r="AL848">
        <v>539897</v>
      </c>
      <c r="AM848" t="s">
        <v>4761</v>
      </c>
      <c r="AN848" t="s">
        <v>4787</v>
      </c>
      <c r="AO848" t="s">
        <v>13</v>
      </c>
      <c r="AR848" t="s">
        <v>5955</v>
      </c>
      <c r="AT848" t="s">
        <v>205</v>
      </c>
      <c r="AX848" t="s">
        <v>5237</v>
      </c>
      <c r="AY848" s="104">
        <v>46113.583333333336</v>
      </c>
      <c r="AZ848">
        <v>437866</v>
      </c>
      <c r="BA848" t="s">
        <v>4728</v>
      </c>
      <c r="BB848" t="s">
        <v>5989</v>
      </c>
      <c r="BF848" t="s">
        <v>5942</v>
      </c>
      <c r="BH848" t="s">
        <v>2357</v>
      </c>
      <c r="BL848" t="s">
        <v>5121</v>
      </c>
      <c r="BM848" s="104">
        <v>46115.411111111112</v>
      </c>
      <c r="BN848">
        <v>152538</v>
      </c>
      <c r="BO848" t="s">
        <v>4728</v>
      </c>
      <c r="BP848" t="s">
        <v>5592</v>
      </c>
      <c r="BT848" t="s">
        <v>5925</v>
      </c>
    </row>
    <row r="849" spans="17:72" x14ac:dyDescent="0.25">
      <c r="Q849" t="s">
        <v>202</v>
      </c>
      <c r="V849" t="s">
        <v>4967</v>
      </c>
      <c r="W849" s="104">
        <v>46114.707638888889</v>
      </c>
      <c r="X849">
        <v>96742</v>
      </c>
      <c r="Y849" t="s">
        <v>4728</v>
      </c>
      <c r="Z849" t="s">
        <v>54</v>
      </c>
      <c r="AD849" t="s">
        <v>4781</v>
      </c>
      <c r="AF849" t="s">
        <v>72</v>
      </c>
      <c r="AG849" t="s">
        <v>1706</v>
      </c>
      <c r="AJ849" t="s">
        <v>5157</v>
      </c>
      <c r="AK849" s="104">
        <v>46114.407638888886</v>
      </c>
      <c r="AL849">
        <v>462283</v>
      </c>
      <c r="AM849" t="s">
        <v>4728</v>
      </c>
      <c r="AN849" t="s">
        <v>54</v>
      </c>
      <c r="AO849" t="s">
        <v>13</v>
      </c>
      <c r="AR849" t="s">
        <v>5104</v>
      </c>
      <c r="AT849" t="s">
        <v>1078</v>
      </c>
      <c r="AX849" t="s">
        <v>7225</v>
      </c>
      <c r="AY849" s="104">
        <v>46113.584027777775</v>
      </c>
      <c r="AZ849">
        <v>185485</v>
      </c>
      <c r="BA849" t="s">
        <v>4728</v>
      </c>
      <c r="BB849" t="s">
        <v>5989</v>
      </c>
      <c r="BF849" t="s">
        <v>5942</v>
      </c>
      <c r="BH849" t="s">
        <v>868</v>
      </c>
      <c r="BI849" t="s">
        <v>1688</v>
      </c>
      <c r="BL849" t="s">
        <v>5866</v>
      </c>
      <c r="BM849" s="104">
        <v>46115.411111111112</v>
      </c>
      <c r="BN849">
        <v>1311605</v>
      </c>
      <c r="BO849" t="s">
        <v>4728</v>
      </c>
      <c r="BP849" t="s">
        <v>5592</v>
      </c>
      <c r="BQ849" t="s">
        <v>4731</v>
      </c>
      <c r="BT849" t="s">
        <v>6240</v>
      </c>
    </row>
    <row r="850" spans="17:72" x14ac:dyDescent="0.25">
      <c r="Q850" t="s">
        <v>202</v>
      </c>
      <c r="V850" t="s">
        <v>4967</v>
      </c>
      <c r="W850" s="104">
        <v>46114.709722222222</v>
      </c>
      <c r="X850">
        <v>51592</v>
      </c>
      <c r="Y850" t="s">
        <v>4728</v>
      </c>
      <c r="Z850" t="s">
        <v>54</v>
      </c>
      <c r="AD850" t="s">
        <v>4756</v>
      </c>
      <c r="AF850" t="s">
        <v>1667</v>
      </c>
      <c r="AG850" t="s">
        <v>868</v>
      </c>
      <c r="AJ850" t="s">
        <v>6290</v>
      </c>
      <c r="AK850" s="104">
        <v>46114.408333333333</v>
      </c>
      <c r="AL850">
        <v>290329</v>
      </c>
      <c r="AM850" t="s">
        <v>4728</v>
      </c>
      <c r="AN850" t="s">
        <v>42</v>
      </c>
      <c r="AO850" t="s">
        <v>13</v>
      </c>
      <c r="AR850" t="s">
        <v>5933</v>
      </c>
      <c r="AT850" t="s">
        <v>226</v>
      </c>
      <c r="AX850" t="s">
        <v>7226</v>
      </c>
      <c r="AY850" s="104">
        <v>46113.584027777775</v>
      </c>
      <c r="AZ850">
        <v>1971107</v>
      </c>
      <c r="BA850" t="s">
        <v>4761</v>
      </c>
      <c r="BB850" t="s">
        <v>5989</v>
      </c>
      <c r="BF850" t="s">
        <v>5920</v>
      </c>
      <c r="BH850" t="s">
        <v>2259</v>
      </c>
      <c r="BI850" t="s">
        <v>683</v>
      </c>
      <c r="BL850" t="s">
        <v>5382</v>
      </c>
      <c r="BM850" s="104">
        <v>46115.411111111112</v>
      </c>
      <c r="BN850">
        <v>1527128</v>
      </c>
      <c r="BO850" t="s">
        <v>4728</v>
      </c>
      <c r="BP850" t="s">
        <v>5592</v>
      </c>
      <c r="BQ850" t="s">
        <v>4731</v>
      </c>
      <c r="BT850" t="s">
        <v>6541</v>
      </c>
    </row>
    <row r="851" spans="17:72" x14ac:dyDescent="0.25">
      <c r="Q851" t="s">
        <v>202</v>
      </c>
      <c r="V851" t="s">
        <v>5012</v>
      </c>
      <c r="W851" s="104">
        <v>46114.711111111108</v>
      </c>
      <c r="X851">
        <v>123966</v>
      </c>
      <c r="Y851" t="s">
        <v>4728</v>
      </c>
      <c r="Z851" t="s">
        <v>54</v>
      </c>
      <c r="AD851" t="s">
        <v>4781</v>
      </c>
      <c r="AF851" t="s">
        <v>748</v>
      </c>
      <c r="AG851" t="s">
        <v>2391</v>
      </c>
      <c r="AJ851" t="s">
        <v>5489</v>
      </c>
      <c r="AK851" s="104">
        <v>46114.408333333333</v>
      </c>
      <c r="AL851">
        <v>4277637</v>
      </c>
      <c r="AM851" t="s">
        <v>4761</v>
      </c>
      <c r="AN851" t="s">
        <v>42</v>
      </c>
      <c r="AO851" t="s">
        <v>13</v>
      </c>
      <c r="AR851" t="s">
        <v>5962</v>
      </c>
      <c r="AT851" t="s">
        <v>308</v>
      </c>
      <c r="AX851" t="s">
        <v>6161</v>
      </c>
      <c r="AY851" s="104">
        <v>46113.585416666669</v>
      </c>
      <c r="AZ851">
        <v>388587</v>
      </c>
      <c r="BA851" t="s">
        <v>4728</v>
      </c>
      <c r="BB851" t="s">
        <v>5989</v>
      </c>
      <c r="BF851" t="s">
        <v>5942</v>
      </c>
      <c r="BH851" t="s">
        <v>637</v>
      </c>
      <c r="BL851" t="s">
        <v>6073</v>
      </c>
      <c r="BM851" s="104">
        <v>46115.411111111112</v>
      </c>
      <c r="BN851">
        <v>112382</v>
      </c>
      <c r="BO851" t="s">
        <v>4728</v>
      </c>
      <c r="BP851" t="s">
        <v>5592</v>
      </c>
      <c r="BT851" t="s">
        <v>4781</v>
      </c>
    </row>
    <row r="852" spans="17:72" x14ac:dyDescent="0.25">
      <c r="Q852" t="s">
        <v>72</v>
      </c>
      <c r="V852" t="s">
        <v>5314</v>
      </c>
      <c r="W852" s="104">
        <v>46114.711805555555</v>
      </c>
      <c r="X852">
        <v>511735</v>
      </c>
      <c r="Y852" t="s">
        <v>4728</v>
      </c>
      <c r="Z852" t="s">
        <v>54</v>
      </c>
      <c r="AD852" t="s">
        <v>4739</v>
      </c>
      <c r="AF852" t="s">
        <v>1012</v>
      </c>
      <c r="AG852" t="s">
        <v>75</v>
      </c>
      <c r="AJ852" t="s">
        <v>4776</v>
      </c>
      <c r="AK852" s="104">
        <v>46114.40902777778</v>
      </c>
      <c r="AL852">
        <v>2742711</v>
      </c>
      <c r="AM852" t="s">
        <v>4728</v>
      </c>
      <c r="AN852" t="s">
        <v>42</v>
      </c>
      <c r="AO852" t="s">
        <v>13</v>
      </c>
      <c r="AR852" t="s">
        <v>6291</v>
      </c>
      <c r="AT852" t="s">
        <v>1292</v>
      </c>
      <c r="AU852" t="s">
        <v>1985</v>
      </c>
      <c r="AV852" t="s">
        <v>264</v>
      </c>
      <c r="AW852" t="s">
        <v>1132</v>
      </c>
      <c r="AX852" t="s">
        <v>5889</v>
      </c>
      <c r="AY852" s="104">
        <v>46113.585416666669</v>
      </c>
      <c r="AZ852">
        <v>429331</v>
      </c>
      <c r="BA852" t="s">
        <v>4728</v>
      </c>
      <c r="BB852" t="s">
        <v>5989</v>
      </c>
      <c r="BC852" t="s">
        <v>4812</v>
      </c>
      <c r="BD852" t="s">
        <v>4731</v>
      </c>
      <c r="BF852" t="s">
        <v>7227</v>
      </c>
      <c r="BH852" t="s">
        <v>496</v>
      </c>
      <c r="BL852" t="s">
        <v>8168</v>
      </c>
      <c r="BM852" s="104">
        <v>46115.413888888892</v>
      </c>
      <c r="BN852">
        <v>308005</v>
      </c>
      <c r="BO852" t="s">
        <v>4728</v>
      </c>
      <c r="BP852" t="s">
        <v>5592</v>
      </c>
      <c r="BT852" t="s">
        <v>5931</v>
      </c>
    </row>
    <row r="853" spans="17:72" x14ac:dyDescent="0.25">
      <c r="Q853" t="s">
        <v>79</v>
      </c>
      <c r="V853" t="s">
        <v>5012</v>
      </c>
      <c r="W853" s="104">
        <v>46114.711805555555</v>
      </c>
      <c r="X853">
        <v>324019</v>
      </c>
      <c r="Y853" t="s">
        <v>4728</v>
      </c>
      <c r="Z853" t="s">
        <v>54</v>
      </c>
      <c r="AD853" t="s">
        <v>4739</v>
      </c>
      <c r="AF853" t="s">
        <v>1507</v>
      </c>
      <c r="AJ853" t="s">
        <v>5644</v>
      </c>
      <c r="AK853" s="104">
        <v>46114.40902777778</v>
      </c>
      <c r="AL853">
        <v>172077</v>
      </c>
      <c r="AM853" t="s">
        <v>4728</v>
      </c>
      <c r="AN853" t="s">
        <v>13</v>
      </c>
      <c r="AR853" t="s">
        <v>5942</v>
      </c>
      <c r="AT853" t="s">
        <v>2559</v>
      </c>
      <c r="AX853" t="s">
        <v>5086</v>
      </c>
      <c r="AY853" s="104">
        <v>46113.586111111108</v>
      </c>
      <c r="AZ853">
        <v>315521</v>
      </c>
      <c r="BA853" t="s">
        <v>4728</v>
      </c>
      <c r="BB853" t="s">
        <v>5989</v>
      </c>
      <c r="BF853" t="s">
        <v>5931</v>
      </c>
      <c r="BH853" t="s">
        <v>852</v>
      </c>
      <c r="BL853" t="s">
        <v>4776</v>
      </c>
      <c r="BM853" s="104">
        <v>46115.416666666664</v>
      </c>
      <c r="BN853">
        <v>854282</v>
      </c>
      <c r="BO853" t="s">
        <v>4728</v>
      </c>
      <c r="BP853" t="s">
        <v>5592</v>
      </c>
      <c r="BT853" t="s">
        <v>5931</v>
      </c>
    </row>
    <row r="854" spans="17:72" x14ac:dyDescent="0.25">
      <c r="Q854" t="s">
        <v>247</v>
      </c>
      <c r="V854" t="s">
        <v>5315</v>
      </c>
      <c r="W854" s="104">
        <v>46114.715277777781</v>
      </c>
      <c r="X854">
        <v>471302</v>
      </c>
      <c r="Y854" t="s">
        <v>4728</v>
      </c>
      <c r="Z854" t="s">
        <v>54</v>
      </c>
      <c r="AD854" t="s">
        <v>4736</v>
      </c>
      <c r="AF854" t="s">
        <v>205</v>
      </c>
      <c r="AJ854" t="s">
        <v>4923</v>
      </c>
      <c r="AK854" s="104">
        <v>46114.410416666666</v>
      </c>
      <c r="AL854">
        <v>497031</v>
      </c>
      <c r="AM854" t="s">
        <v>4728</v>
      </c>
      <c r="AN854" t="s">
        <v>13</v>
      </c>
      <c r="AR854" t="s">
        <v>5920</v>
      </c>
      <c r="AT854" t="s">
        <v>1584</v>
      </c>
      <c r="AX854" t="s">
        <v>5320</v>
      </c>
      <c r="AY854" s="104">
        <v>46113.586111111108</v>
      </c>
      <c r="AZ854">
        <v>472351</v>
      </c>
      <c r="BA854" t="s">
        <v>4728</v>
      </c>
      <c r="BB854" t="s">
        <v>5989</v>
      </c>
      <c r="BF854" t="s">
        <v>5931</v>
      </c>
      <c r="BH854" t="s">
        <v>1706</v>
      </c>
      <c r="BL854" t="s">
        <v>4776</v>
      </c>
      <c r="BM854" s="104">
        <v>46115.419444444444</v>
      </c>
      <c r="BN854">
        <v>245991</v>
      </c>
      <c r="BO854" t="s">
        <v>4728</v>
      </c>
      <c r="BP854" t="s">
        <v>5592</v>
      </c>
      <c r="BT854" t="s">
        <v>5924</v>
      </c>
    </row>
    <row r="855" spans="17:72" x14ac:dyDescent="0.25">
      <c r="Q855" t="s">
        <v>79</v>
      </c>
      <c r="V855" t="s">
        <v>5093</v>
      </c>
      <c r="W855" s="104">
        <v>46114.71597222222</v>
      </c>
      <c r="X855">
        <v>408682</v>
      </c>
      <c r="Y855" t="s">
        <v>4728</v>
      </c>
      <c r="Z855" t="s">
        <v>54</v>
      </c>
      <c r="AD855" t="s">
        <v>4736</v>
      </c>
      <c r="AF855" t="s">
        <v>6292</v>
      </c>
      <c r="AG855" t="s">
        <v>81</v>
      </c>
      <c r="AJ855" t="s">
        <v>5652</v>
      </c>
      <c r="AK855" s="104">
        <v>46114.411805555559</v>
      </c>
      <c r="AL855">
        <v>1651367</v>
      </c>
      <c r="AM855" t="s">
        <v>4728</v>
      </c>
      <c r="AN855" t="s">
        <v>42</v>
      </c>
      <c r="AO855" t="s">
        <v>13</v>
      </c>
      <c r="AR855" t="s">
        <v>5919</v>
      </c>
      <c r="AT855" t="s">
        <v>551</v>
      </c>
      <c r="AX855" t="s">
        <v>6038</v>
      </c>
      <c r="AY855" s="104">
        <v>46113.586111111108</v>
      </c>
      <c r="AZ855">
        <v>180189</v>
      </c>
      <c r="BA855" t="s">
        <v>4728</v>
      </c>
      <c r="BB855" t="s">
        <v>5989</v>
      </c>
      <c r="BF855" t="s">
        <v>5942</v>
      </c>
      <c r="BH855" t="s">
        <v>868</v>
      </c>
      <c r="BL855" t="s">
        <v>4776</v>
      </c>
      <c r="BM855" s="104">
        <v>46115.420138888891</v>
      </c>
      <c r="BN855">
        <v>661482</v>
      </c>
      <c r="BO855" t="s">
        <v>4728</v>
      </c>
      <c r="BP855" t="s">
        <v>5592</v>
      </c>
      <c r="BT855" t="s">
        <v>5920</v>
      </c>
    </row>
    <row r="856" spans="17:72" x14ac:dyDescent="0.25">
      <c r="Q856" t="s">
        <v>5316</v>
      </c>
      <c r="R856" t="s">
        <v>73</v>
      </c>
      <c r="V856" t="s">
        <v>5317</v>
      </c>
      <c r="W856" s="104">
        <v>46114.717361111114</v>
      </c>
      <c r="X856">
        <v>582521</v>
      </c>
      <c r="Y856" t="s">
        <v>4728</v>
      </c>
      <c r="Z856" t="s">
        <v>42</v>
      </c>
      <c r="AA856" t="s">
        <v>54</v>
      </c>
      <c r="AD856" t="s">
        <v>4920</v>
      </c>
      <c r="AF856" t="s">
        <v>1284</v>
      </c>
      <c r="AJ856" t="s">
        <v>5644</v>
      </c>
      <c r="AK856" s="104">
        <v>46114.412499999999</v>
      </c>
      <c r="AL856">
        <v>1036261</v>
      </c>
      <c r="AM856" t="s">
        <v>4761</v>
      </c>
      <c r="AN856" t="s">
        <v>13</v>
      </c>
      <c r="AR856" t="s">
        <v>5956</v>
      </c>
      <c r="AT856" t="s">
        <v>2403</v>
      </c>
      <c r="AX856" t="s">
        <v>4745</v>
      </c>
      <c r="AY856" s="104">
        <v>46113.586111111108</v>
      </c>
      <c r="AZ856">
        <v>261256</v>
      </c>
      <c r="BA856" t="s">
        <v>4728</v>
      </c>
      <c r="BB856" t="s">
        <v>5989</v>
      </c>
      <c r="BF856" t="s">
        <v>5920</v>
      </c>
      <c r="BH856" t="s">
        <v>1507</v>
      </c>
      <c r="BL856" t="s">
        <v>5550</v>
      </c>
      <c r="BM856" s="104">
        <v>46115.424305555556</v>
      </c>
      <c r="BN856">
        <v>522276</v>
      </c>
      <c r="BO856" t="s">
        <v>4728</v>
      </c>
      <c r="BP856" t="s">
        <v>5592</v>
      </c>
      <c r="BT856" t="s">
        <v>5918</v>
      </c>
    </row>
    <row r="857" spans="17:72" x14ac:dyDescent="0.25">
      <c r="Q857" t="s">
        <v>73</v>
      </c>
      <c r="V857" t="s">
        <v>5318</v>
      </c>
      <c r="W857" s="104">
        <v>46114.718055555553</v>
      </c>
      <c r="X857">
        <v>73822</v>
      </c>
      <c r="Y857" t="s">
        <v>4728</v>
      </c>
      <c r="Z857" t="s">
        <v>54</v>
      </c>
      <c r="AD857" t="s">
        <v>4781</v>
      </c>
      <c r="AF857" t="s">
        <v>214</v>
      </c>
      <c r="AJ857" t="s">
        <v>5725</v>
      </c>
      <c r="AK857" s="104">
        <v>46114.413888888892</v>
      </c>
      <c r="AL857">
        <v>288749</v>
      </c>
      <c r="AM857" t="s">
        <v>4728</v>
      </c>
      <c r="AN857" t="s">
        <v>13</v>
      </c>
      <c r="AR857" t="s">
        <v>5931</v>
      </c>
      <c r="AT857" t="s">
        <v>1379</v>
      </c>
      <c r="AX857" t="s">
        <v>7228</v>
      </c>
      <c r="AY857" s="104">
        <v>46113.586805555555</v>
      </c>
      <c r="AZ857">
        <v>420918</v>
      </c>
      <c r="BA857" t="s">
        <v>4728</v>
      </c>
      <c r="BB857" t="s">
        <v>5989</v>
      </c>
      <c r="BF857" t="s">
        <v>5942</v>
      </c>
      <c r="BH857" t="s">
        <v>1284</v>
      </c>
      <c r="BL857" t="s">
        <v>4890</v>
      </c>
      <c r="BM857" s="104">
        <v>46115.424305555556</v>
      </c>
      <c r="BN857">
        <v>458207</v>
      </c>
      <c r="BO857" t="s">
        <v>4728</v>
      </c>
      <c r="BP857" t="s">
        <v>5592</v>
      </c>
      <c r="BT857" t="s">
        <v>5950</v>
      </c>
    </row>
    <row r="858" spans="17:72" x14ac:dyDescent="0.25">
      <c r="Q858" t="s">
        <v>2187</v>
      </c>
      <c r="R858" t="s">
        <v>79</v>
      </c>
      <c r="V858" t="s">
        <v>5318</v>
      </c>
      <c r="W858" s="104">
        <v>46114.71875</v>
      </c>
      <c r="X858">
        <v>472569</v>
      </c>
      <c r="Y858" t="s">
        <v>4728</v>
      </c>
      <c r="Z858" t="s">
        <v>42</v>
      </c>
      <c r="AA858" t="s">
        <v>54</v>
      </c>
      <c r="AD858" t="s">
        <v>5319</v>
      </c>
      <c r="AF858" t="s">
        <v>235</v>
      </c>
      <c r="AJ858" t="s">
        <v>6293</v>
      </c>
      <c r="AK858" s="104">
        <v>46114.415277777778</v>
      </c>
      <c r="AL858">
        <v>369949</v>
      </c>
      <c r="AM858" t="s">
        <v>4728</v>
      </c>
      <c r="AN858" t="s">
        <v>13</v>
      </c>
      <c r="AR858" t="s">
        <v>4781</v>
      </c>
      <c r="AT858" t="s">
        <v>2600</v>
      </c>
      <c r="AX858" t="s">
        <v>4877</v>
      </c>
      <c r="AY858" s="104">
        <v>46113.586805555555</v>
      </c>
      <c r="AZ858">
        <v>367845</v>
      </c>
      <c r="BA858" t="s">
        <v>4728</v>
      </c>
      <c r="BB858" t="s">
        <v>5989</v>
      </c>
      <c r="BF858" t="s">
        <v>5918</v>
      </c>
      <c r="BH858" t="s">
        <v>2357</v>
      </c>
      <c r="BL858" t="s">
        <v>4877</v>
      </c>
      <c r="BM858" s="104">
        <v>46115.427083333336</v>
      </c>
      <c r="BN858">
        <v>336970</v>
      </c>
      <c r="BO858" t="s">
        <v>4728</v>
      </c>
      <c r="BP858" t="s">
        <v>5592</v>
      </c>
      <c r="BT858" t="s">
        <v>5925</v>
      </c>
    </row>
    <row r="859" spans="17:72" x14ac:dyDescent="0.25">
      <c r="Q859" t="s">
        <v>250</v>
      </c>
      <c r="V859" t="s">
        <v>4778</v>
      </c>
      <c r="W859" s="104">
        <v>46114.71875</v>
      </c>
      <c r="X859">
        <v>112077</v>
      </c>
      <c r="Y859" t="s">
        <v>4728</v>
      </c>
      <c r="Z859" t="s">
        <v>54</v>
      </c>
      <c r="AD859" t="s">
        <v>4739</v>
      </c>
      <c r="AF859" t="s">
        <v>250</v>
      </c>
      <c r="AJ859" t="s">
        <v>6294</v>
      </c>
      <c r="AK859" s="104">
        <v>46114.415277777778</v>
      </c>
      <c r="AL859">
        <v>376589</v>
      </c>
      <c r="AM859" t="s">
        <v>4728</v>
      </c>
      <c r="AN859" t="s">
        <v>13</v>
      </c>
      <c r="AR859" t="s">
        <v>5924</v>
      </c>
      <c r="AT859" t="s">
        <v>2510</v>
      </c>
      <c r="AX859" t="s">
        <v>5063</v>
      </c>
      <c r="AY859" s="104">
        <v>46113.587500000001</v>
      </c>
      <c r="AZ859">
        <v>1087403</v>
      </c>
      <c r="BA859" t="s">
        <v>4761</v>
      </c>
      <c r="BB859" t="s">
        <v>5989</v>
      </c>
      <c r="BF859" t="s">
        <v>5966</v>
      </c>
      <c r="BH859" t="s">
        <v>496</v>
      </c>
      <c r="BL859" t="s">
        <v>5172</v>
      </c>
      <c r="BM859" s="104">
        <v>46115.428472222222</v>
      </c>
      <c r="BN859">
        <v>1017654</v>
      </c>
      <c r="BO859" t="s">
        <v>4728</v>
      </c>
      <c r="BP859" t="s">
        <v>5592</v>
      </c>
      <c r="BT859" t="s">
        <v>5931</v>
      </c>
    </row>
    <row r="860" spans="17:72" x14ac:dyDescent="0.25">
      <c r="V860" t="s">
        <v>5320</v>
      </c>
      <c r="W860" s="104">
        <v>46114.719444444447</v>
      </c>
      <c r="X860">
        <v>35583</v>
      </c>
      <c r="Y860" t="s">
        <v>4728</v>
      </c>
      <c r="Z860" t="s">
        <v>54</v>
      </c>
      <c r="AF860" t="s">
        <v>1507</v>
      </c>
      <c r="AJ860" t="s">
        <v>6288</v>
      </c>
      <c r="AK860" s="104">
        <v>46114.415277777778</v>
      </c>
      <c r="AL860">
        <v>147396</v>
      </c>
      <c r="AM860" t="s">
        <v>4728</v>
      </c>
      <c r="AN860" t="s">
        <v>13</v>
      </c>
      <c r="AR860" t="s">
        <v>5948</v>
      </c>
      <c r="AT860" t="s">
        <v>84</v>
      </c>
      <c r="AX860" t="s">
        <v>5111</v>
      </c>
      <c r="AY860" s="104">
        <v>46113.587500000001</v>
      </c>
      <c r="AZ860">
        <v>883011</v>
      </c>
      <c r="BA860" t="s">
        <v>4728</v>
      </c>
      <c r="BB860" t="s">
        <v>5989</v>
      </c>
      <c r="BF860" t="s">
        <v>5958</v>
      </c>
      <c r="BH860" t="s">
        <v>2561</v>
      </c>
      <c r="BL860" t="s">
        <v>4967</v>
      </c>
      <c r="BM860" s="104">
        <v>46115.429166666669</v>
      </c>
      <c r="BN860">
        <v>321371</v>
      </c>
      <c r="BO860" t="s">
        <v>4728</v>
      </c>
      <c r="BP860" t="s">
        <v>5592</v>
      </c>
      <c r="BQ860" t="s">
        <v>4731</v>
      </c>
      <c r="BT860" t="s">
        <v>5931</v>
      </c>
    </row>
    <row r="861" spans="17:72" x14ac:dyDescent="0.25">
      <c r="Q861" t="s">
        <v>1262</v>
      </c>
      <c r="R861" t="s">
        <v>247</v>
      </c>
      <c r="V861" t="s">
        <v>4844</v>
      </c>
      <c r="W861" s="104">
        <v>46114.720138888886</v>
      </c>
      <c r="X861">
        <v>508004</v>
      </c>
      <c r="Y861" t="s">
        <v>4761</v>
      </c>
      <c r="Z861" t="s">
        <v>4790</v>
      </c>
      <c r="AA861" t="s">
        <v>54</v>
      </c>
      <c r="AD861" t="s">
        <v>4785</v>
      </c>
      <c r="AF861" t="s">
        <v>2561</v>
      </c>
      <c r="AJ861" t="s">
        <v>4782</v>
      </c>
      <c r="AK861" s="104">
        <v>46114.416666666664</v>
      </c>
      <c r="AL861">
        <v>436655</v>
      </c>
      <c r="AM861" t="s">
        <v>4728</v>
      </c>
      <c r="AN861" t="s">
        <v>13</v>
      </c>
      <c r="AR861" t="s">
        <v>5918</v>
      </c>
      <c r="AT861" t="s">
        <v>72</v>
      </c>
      <c r="AX861" t="s">
        <v>5000</v>
      </c>
      <c r="AY861" s="104">
        <v>46113.587500000001</v>
      </c>
      <c r="AZ861">
        <v>183829</v>
      </c>
      <c r="BA861" t="s">
        <v>4728</v>
      </c>
      <c r="BB861" t="s">
        <v>5989</v>
      </c>
      <c r="BF861" t="s">
        <v>5958</v>
      </c>
      <c r="BH861" t="s">
        <v>852</v>
      </c>
      <c r="BL861" t="s">
        <v>8108</v>
      </c>
      <c r="BM861" s="104">
        <v>46115.429861111108</v>
      </c>
      <c r="BN861">
        <v>503987</v>
      </c>
      <c r="BO861" t="s">
        <v>4728</v>
      </c>
      <c r="BP861" t="s">
        <v>5592</v>
      </c>
      <c r="BT861" t="s">
        <v>5924</v>
      </c>
    </row>
    <row r="862" spans="17:72" x14ac:dyDescent="0.25">
      <c r="Q862" t="s">
        <v>241</v>
      </c>
      <c r="V862" t="s">
        <v>5263</v>
      </c>
      <c r="W862" s="104">
        <v>46114.720138888886</v>
      </c>
      <c r="X862">
        <v>276411</v>
      </c>
      <c r="Y862" t="s">
        <v>4761</v>
      </c>
      <c r="Z862" t="s">
        <v>54</v>
      </c>
      <c r="AD862" t="s">
        <v>4780</v>
      </c>
      <c r="AF862" t="s">
        <v>436</v>
      </c>
      <c r="AG862" t="s">
        <v>2357</v>
      </c>
      <c r="AJ862" t="s">
        <v>6295</v>
      </c>
      <c r="AK862" s="104">
        <v>46114.418055555558</v>
      </c>
      <c r="AL862">
        <v>2529424</v>
      </c>
      <c r="AM862" t="s">
        <v>4728</v>
      </c>
      <c r="AN862" t="s">
        <v>42</v>
      </c>
      <c r="AO862" t="s">
        <v>13</v>
      </c>
      <c r="AR862" t="s">
        <v>6296</v>
      </c>
      <c r="AT862" t="s">
        <v>1507</v>
      </c>
      <c r="AX862" t="s">
        <v>5988</v>
      </c>
      <c r="AY862" s="104">
        <v>46113.588194444441</v>
      </c>
      <c r="AZ862">
        <v>444305</v>
      </c>
      <c r="BA862" t="s">
        <v>4728</v>
      </c>
      <c r="BB862" t="s">
        <v>5989</v>
      </c>
      <c r="BF862" t="s">
        <v>5942</v>
      </c>
      <c r="BH862" t="s">
        <v>1284</v>
      </c>
      <c r="BL862" t="s">
        <v>5109</v>
      </c>
      <c r="BM862" s="104">
        <v>46115.433333333334</v>
      </c>
      <c r="BN862">
        <v>1393884</v>
      </c>
      <c r="BO862" t="s">
        <v>4728</v>
      </c>
      <c r="BP862" t="s">
        <v>5592</v>
      </c>
      <c r="BQ862" t="s">
        <v>5603</v>
      </c>
      <c r="BT862" t="s">
        <v>5950</v>
      </c>
    </row>
    <row r="863" spans="17:72" x14ac:dyDescent="0.25">
      <c r="Q863" t="s">
        <v>2345</v>
      </c>
      <c r="R863" t="s">
        <v>211</v>
      </c>
      <c r="V863" t="s">
        <v>5222</v>
      </c>
      <c r="W863" s="104">
        <v>46114.722916666666</v>
      </c>
      <c r="X863">
        <v>1219299</v>
      </c>
      <c r="Y863" t="s">
        <v>4728</v>
      </c>
      <c r="Z863" t="s">
        <v>54</v>
      </c>
      <c r="AA863" t="s">
        <v>4731</v>
      </c>
      <c r="AD863" t="s">
        <v>5321</v>
      </c>
      <c r="AF863" t="s">
        <v>2475</v>
      </c>
      <c r="AG863" t="s">
        <v>868</v>
      </c>
      <c r="AJ863" t="s">
        <v>5817</v>
      </c>
      <c r="AK863" s="104">
        <v>46114.418055555558</v>
      </c>
      <c r="AL863">
        <v>396290</v>
      </c>
      <c r="AM863" t="s">
        <v>4761</v>
      </c>
      <c r="AN863" t="s">
        <v>4841</v>
      </c>
      <c r="AO863" t="s">
        <v>13</v>
      </c>
      <c r="AR863" t="s">
        <v>6297</v>
      </c>
      <c r="AT863" t="s">
        <v>1276</v>
      </c>
      <c r="AX863" t="s">
        <v>5314</v>
      </c>
      <c r="AY863" s="104">
        <v>46113.588888888888</v>
      </c>
      <c r="AZ863">
        <v>147365</v>
      </c>
      <c r="BA863" t="s">
        <v>4728</v>
      </c>
      <c r="BB863" t="s">
        <v>5989</v>
      </c>
      <c r="BF863" t="s">
        <v>5925</v>
      </c>
      <c r="BH863" t="s">
        <v>1584</v>
      </c>
      <c r="BL863" t="s">
        <v>6290</v>
      </c>
      <c r="BM863" s="104">
        <v>46115.434027777781</v>
      </c>
      <c r="BN863">
        <v>516090</v>
      </c>
      <c r="BO863" t="s">
        <v>4761</v>
      </c>
      <c r="BP863" t="s">
        <v>5592</v>
      </c>
      <c r="BT863" t="s">
        <v>5927</v>
      </c>
    </row>
    <row r="864" spans="17:72" x14ac:dyDescent="0.25">
      <c r="Q864" t="s">
        <v>312</v>
      </c>
      <c r="R864" t="s">
        <v>229</v>
      </c>
      <c r="S864" t="s">
        <v>211</v>
      </c>
      <c r="V864" t="s">
        <v>5195</v>
      </c>
      <c r="W864" s="104">
        <v>46114.723611111112</v>
      </c>
      <c r="X864">
        <v>2327999</v>
      </c>
      <c r="Y864" t="s">
        <v>4728</v>
      </c>
      <c r="Z864" t="s">
        <v>42</v>
      </c>
      <c r="AA864" t="s">
        <v>54</v>
      </c>
      <c r="AB864" t="s">
        <v>4731</v>
      </c>
      <c r="AD864" t="s">
        <v>5322</v>
      </c>
      <c r="AF864" t="s">
        <v>2357</v>
      </c>
      <c r="AJ864" t="s">
        <v>6288</v>
      </c>
      <c r="AK864" s="104">
        <v>46114.419444444444</v>
      </c>
      <c r="AL864">
        <v>1006157</v>
      </c>
      <c r="AM864" t="s">
        <v>4761</v>
      </c>
      <c r="AN864" t="s">
        <v>13</v>
      </c>
      <c r="AR864" t="s">
        <v>5920</v>
      </c>
      <c r="AT864" t="s">
        <v>1134</v>
      </c>
      <c r="AX864" t="s">
        <v>5202</v>
      </c>
      <c r="AY864" s="104">
        <v>46113.589583333334</v>
      </c>
      <c r="AZ864">
        <v>458963</v>
      </c>
      <c r="BA864" t="s">
        <v>4728</v>
      </c>
      <c r="BB864" t="s">
        <v>5989</v>
      </c>
      <c r="BF864" t="s">
        <v>5918</v>
      </c>
      <c r="BH864" t="s">
        <v>2510</v>
      </c>
      <c r="BL864" t="s">
        <v>5771</v>
      </c>
      <c r="BM864" s="104">
        <v>46115.436805555553</v>
      </c>
      <c r="BN864">
        <v>999036</v>
      </c>
      <c r="BO864" t="s">
        <v>4761</v>
      </c>
      <c r="BP864" t="s">
        <v>5592</v>
      </c>
      <c r="BT864" t="s">
        <v>5966</v>
      </c>
    </row>
    <row r="865" spans="17:72" x14ac:dyDescent="0.25">
      <c r="Q865" t="s">
        <v>79</v>
      </c>
      <c r="V865" t="s">
        <v>5323</v>
      </c>
      <c r="W865" s="104">
        <v>46114.724305555559</v>
      </c>
      <c r="X865">
        <v>32085</v>
      </c>
      <c r="Y865" t="s">
        <v>4728</v>
      </c>
      <c r="Z865" t="s">
        <v>54</v>
      </c>
      <c r="AD865" t="s">
        <v>4756</v>
      </c>
      <c r="AF865" t="s">
        <v>644</v>
      </c>
      <c r="AG865" t="s">
        <v>2259</v>
      </c>
      <c r="AJ865" t="s">
        <v>6298</v>
      </c>
      <c r="AK865" s="104">
        <v>46114.419444444444</v>
      </c>
      <c r="AL865">
        <v>478169</v>
      </c>
      <c r="AM865" t="s">
        <v>4728</v>
      </c>
      <c r="AN865" t="s">
        <v>42</v>
      </c>
      <c r="AO865" t="s">
        <v>13</v>
      </c>
      <c r="AR865" t="s">
        <v>6018</v>
      </c>
      <c r="AT865" t="s">
        <v>1078</v>
      </c>
      <c r="AX865" t="s">
        <v>4877</v>
      </c>
      <c r="AY865" s="104">
        <v>46113.589583333334</v>
      </c>
      <c r="AZ865">
        <v>465536</v>
      </c>
      <c r="BA865" t="s">
        <v>4761</v>
      </c>
      <c r="BB865" t="s">
        <v>5989</v>
      </c>
      <c r="BF865" t="s">
        <v>5942</v>
      </c>
      <c r="BH865" t="s">
        <v>205</v>
      </c>
      <c r="BL865" t="s">
        <v>5657</v>
      </c>
      <c r="BM865" s="104">
        <v>46115.4375</v>
      </c>
      <c r="BN865">
        <v>388922</v>
      </c>
      <c r="BO865" t="s">
        <v>4728</v>
      </c>
      <c r="BP865" t="s">
        <v>5592</v>
      </c>
      <c r="BT865" t="s">
        <v>5931</v>
      </c>
    </row>
    <row r="866" spans="17:72" x14ac:dyDescent="0.25">
      <c r="Q866" t="s">
        <v>392</v>
      </c>
      <c r="R866" t="s">
        <v>73</v>
      </c>
      <c r="V866" t="s">
        <v>4890</v>
      </c>
      <c r="W866" s="104">
        <v>46114.724999999999</v>
      </c>
      <c r="X866">
        <v>650795</v>
      </c>
      <c r="Y866" t="s">
        <v>4761</v>
      </c>
      <c r="Z866" t="s">
        <v>4841</v>
      </c>
      <c r="AA866" t="s">
        <v>54</v>
      </c>
      <c r="AD866" t="s">
        <v>5324</v>
      </c>
      <c r="AF866" t="s">
        <v>1894</v>
      </c>
      <c r="AJ866" t="s">
        <v>6299</v>
      </c>
      <c r="AK866" s="104">
        <v>46114.42083333333</v>
      </c>
      <c r="AL866">
        <v>1071205</v>
      </c>
      <c r="AM866" t="s">
        <v>4728</v>
      </c>
      <c r="AN866" t="s">
        <v>13</v>
      </c>
      <c r="AR866" t="s">
        <v>5918</v>
      </c>
      <c r="AT866" t="s">
        <v>2345</v>
      </c>
      <c r="AX866" t="s">
        <v>4903</v>
      </c>
      <c r="AY866" s="104">
        <v>46113.590277777781</v>
      </c>
      <c r="AZ866">
        <v>1705723</v>
      </c>
      <c r="BA866" t="s">
        <v>4728</v>
      </c>
      <c r="BB866" t="s">
        <v>5989</v>
      </c>
      <c r="BF866" t="s">
        <v>4781</v>
      </c>
      <c r="BH866" t="s">
        <v>1732</v>
      </c>
      <c r="BL866" t="s">
        <v>7557</v>
      </c>
      <c r="BM866" s="104">
        <v>46115.438194444447</v>
      </c>
      <c r="BN866">
        <v>148577</v>
      </c>
      <c r="BO866" t="s">
        <v>4728</v>
      </c>
      <c r="BP866" t="s">
        <v>5592</v>
      </c>
      <c r="BT866" t="s">
        <v>5925</v>
      </c>
    </row>
    <row r="867" spans="17:72" x14ac:dyDescent="0.25">
      <c r="Q867" t="s">
        <v>73</v>
      </c>
      <c r="V867" t="s">
        <v>4826</v>
      </c>
      <c r="W867" s="104">
        <v>46114.724999999999</v>
      </c>
      <c r="X867">
        <v>106065</v>
      </c>
      <c r="Y867" t="s">
        <v>4728</v>
      </c>
      <c r="Z867" t="s">
        <v>54</v>
      </c>
      <c r="AD867" t="s">
        <v>4756</v>
      </c>
      <c r="AF867" t="s">
        <v>1953</v>
      </c>
      <c r="AG867" t="s">
        <v>1706</v>
      </c>
      <c r="AH867" t="s">
        <v>1132</v>
      </c>
      <c r="AJ867" t="s">
        <v>4877</v>
      </c>
      <c r="AK867" s="104">
        <v>46114.42083333333</v>
      </c>
      <c r="AL867">
        <v>1887439</v>
      </c>
      <c r="AM867" t="s">
        <v>4728</v>
      </c>
      <c r="AN867" t="s">
        <v>42</v>
      </c>
      <c r="AO867" t="s">
        <v>13</v>
      </c>
      <c r="AP867" t="s">
        <v>4731</v>
      </c>
      <c r="AR867" t="s">
        <v>6300</v>
      </c>
      <c r="AT867" t="s">
        <v>1292</v>
      </c>
      <c r="AU867" t="s">
        <v>1891</v>
      </c>
      <c r="AX867" t="s">
        <v>5684</v>
      </c>
      <c r="AY867" s="104">
        <v>46113.590277777781</v>
      </c>
      <c r="AZ867">
        <v>938331</v>
      </c>
      <c r="BA867" t="s">
        <v>4728</v>
      </c>
      <c r="BB867" t="s">
        <v>5989</v>
      </c>
      <c r="BC867" t="s">
        <v>4731</v>
      </c>
      <c r="BF867" t="s">
        <v>6410</v>
      </c>
      <c r="BH867" t="s">
        <v>1584</v>
      </c>
      <c r="BL867" t="s">
        <v>4891</v>
      </c>
      <c r="BM867" s="104">
        <v>46115.438194444447</v>
      </c>
      <c r="BN867">
        <v>388528</v>
      </c>
      <c r="BO867" t="s">
        <v>4728</v>
      </c>
      <c r="BP867" t="s">
        <v>5592</v>
      </c>
      <c r="BT867" t="s">
        <v>5920</v>
      </c>
    </row>
    <row r="868" spans="17:72" x14ac:dyDescent="0.25">
      <c r="Q868" t="s">
        <v>79</v>
      </c>
      <c r="V868" t="s">
        <v>4826</v>
      </c>
      <c r="W868" s="104">
        <v>46114.726388888892</v>
      </c>
      <c r="X868">
        <v>194544</v>
      </c>
      <c r="Y868" t="s">
        <v>4728</v>
      </c>
      <c r="Z868" t="s">
        <v>54</v>
      </c>
      <c r="AD868" t="s">
        <v>4772</v>
      </c>
      <c r="AF868" t="s">
        <v>2391</v>
      </c>
      <c r="AJ868" t="s">
        <v>4741</v>
      </c>
      <c r="AK868" s="104">
        <v>46114.42083333333</v>
      </c>
      <c r="AL868">
        <v>299254</v>
      </c>
      <c r="AM868" t="s">
        <v>4728</v>
      </c>
      <c r="AN868" t="s">
        <v>13</v>
      </c>
      <c r="AR868" t="s">
        <v>5931</v>
      </c>
      <c r="AT868" t="s">
        <v>2407</v>
      </c>
      <c r="AX868" t="s">
        <v>7229</v>
      </c>
      <c r="AY868" s="104">
        <v>46113.590277777781</v>
      </c>
      <c r="AZ868">
        <v>565154</v>
      </c>
      <c r="BA868" t="s">
        <v>4761</v>
      </c>
      <c r="BB868" t="s">
        <v>5989</v>
      </c>
      <c r="BF868" t="s">
        <v>5966</v>
      </c>
      <c r="BH868" t="s">
        <v>2561</v>
      </c>
      <c r="BL868" t="s">
        <v>5001</v>
      </c>
      <c r="BM868" s="104">
        <v>46115.438888888886</v>
      </c>
      <c r="BN868">
        <v>358361</v>
      </c>
      <c r="BO868" t="s">
        <v>4728</v>
      </c>
      <c r="BP868" t="s">
        <v>5592</v>
      </c>
      <c r="BT868" t="s">
        <v>5918</v>
      </c>
    </row>
    <row r="869" spans="17:72" x14ac:dyDescent="0.25">
      <c r="Q869" t="s">
        <v>235</v>
      </c>
      <c r="V869" t="s">
        <v>5325</v>
      </c>
      <c r="W869" s="104">
        <v>46114.727083333331</v>
      </c>
      <c r="X869">
        <v>153353</v>
      </c>
      <c r="Y869" t="s">
        <v>4728</v>
      </c>
      <c r="Z869" t="s">
        <v>54</v>
      </c>
      <c r="AD869" t="s">
        <v>4739</v>
      </c>
      <c r="AF869" t="s">
        <v>2561</v>
      </c>
      <c r="AJ869" t="s">
        <v>4926</v>
      </c>
      <c r="AK869" s="104">
        <v>46114.421527777777</v>
      </c>
      <c r="AL869">
        <v>493961</v>
      </c>
      <c r="AM869" t="s">
        <v>4728</v>
      </c>
      <c r="AN869" t="s">
        <v>13</v>
      </c>
      <c r="AR869" t="s">
        <v>5918</v>
      </c>
      <c r="AT869" t="s">
        <v>71</v>
      </c>
      <c r="AX869" t="s">
        <v>5156</v>
      </c>
      <c r="AY869" s="104">
        <v>46113.59097222222</v>
      </c>
      <c r="AZ869">
        <v>542663</v>
      </c>
      <c r="BA869" t="s">
        <v>4728</v>
      </c>
      <c r="BB869" t="s">
        <v>5989</v>
      </c>
      <c r="BF869" t="s">
        <v>5920</v>
      </c>
      <c r="BH869" t="s">
        <v>2624</v>
      </c>
      <c r="BL869" t="s">
        <v>5429</v>
      </c>
      <c r="BM869" s="104">
        <v>46115.438888888886</v>
      </c>
      <c r="BN869">
        <v>159047</v>
      </c>
      <c r="BO869" t="s">
        <v>4728</v>
      </c>
      <c r="BP869" t="s">
        <v>5592</v>
      </c>
      <c r="BT869" t="s">
        <v>5934</v>
      </c>
    </row>
    <row r="870" spans="17:72" x14ac:dyDescent="0.25">
      <c r="Q870" t="s">
        <v>247</v>
      </c>
      <c r="V870" t="s">
        <v>4766</v>
      </c>
      <c r="W870" s="104">
        <v>46114.728472222225</v>
      </c>
      <c r="X870">
        <v>52204</v>
      </c>
      <c r="Y870" t="s">
        <v>4728</v>
      </c>
      <c r="Z870" t="s">
        <v>54</v>
      </c>
      <c r="AD870" t="s">
        <v>4756</v>
      </c>
      <c r="AF870" t="s">
        <v>71</v>
      </c>
      <c r="AJ870" t="s">
        <v>6003</v>
      </c>
      <c r="AK870" s="104">
        <v>46114.421527777777</v>
      </c>
      <c r="AL870">
        <v>274202</v>
      </c>
      <c r="AM870" t="s">
        <v>4728</v>
      </c>
      <c r="AN870" t="s">
        <v>13</v>
      </c>
      <c r="AR870" t="s">
        <v>5948</v>
      </c>
      <c r="AT870" t="s">
        <v>1048</v>
      </c>
      <c r="AX870" t="s">
        <v>4840</v>
      </c>
      <c r="AY870" s="104">
        <v>46113.59097222222</v>
      </c>
      <c r="AZ870">
        <v>1097920</v>
      </c>
      <c r="BA870" t="s">
        <v>4761</v>
      </c>
      <c r="BB870" t="s">
        <v>5989</v>
      </c>
      <c r="BF870" t="s">
        <v>5966</v>
      </c>
      <c r="BH870" t="s">
        <v>2510</v>
      </c>
      <c r="BL870" t="s">
        <v>5429</v>
      </c>
      <c r="BM870" s="104">
        <v>46115.44027777778</v>
      </c>
      <c r="BN870">
        <v>367582</v>
      </c>
      <c r="BO870" t="s">
        <v>4761</v>
      </c>
      <c r="BP870" t="s">
        <v>5592</v>
      </c>
      <c r="BT870" t="s">
        <v>5927</v>
      </c>
    </row>
    <row r="871" spans="17:72" x14ac:dyDescent="0.25">
      <c r="Q871" t="s">
        <v>241</v>
      </c>
      <c r="V871" t="s">
        <v>4733</v>
      </c>
      <c r="W871" s="104">
        <v>46114.729166666664</v>
      </c>
      <c r="X871">
        <v>268837</v>
      </c>
      <c r="Y871" t="s">
        <v>4728</v>
      </c>
      <c r="Z871" t="s">
        <v>54</v>
      </c>
      <c r="AD871" t="s">
        <v>4772</v>
      </c>
      <c r="AF871" t="s">
        <v>73</v>
      </c>
      <c r="AJ871" t="s">
        <v>5096</v>
      </c>
      <c r="AK871" s="104">
        <v>46114.422222222223</v>
      </c>
      <c r="AL871">
        <v>539038</v>
      </c>
      <c r="AM871" t="s">
        <v>4728</v>
      </c>
      <c r="AN871" t="s">
        <v>13</v>
      </c>
      <c r="AR871" t="s">
        <v>5938</v>
      </c>
      <c r="AT871" t="s">
        <v>2429</v>
      </c>
      <c r="AX871" t="s">
        <v>7230</v>
      </c>
      <c r="AY871" s="104">
        <v>46113.59097222222</v>
      </c>
      <c r="AZ871">
        <v>221780</v>
      </c>
      <c r="BA871" t="s">
        <v>4728</v>
      </c>
      <c r="BB871" t="s">
        <v>5989</v>
      </c>
      <c r="BF871" t="s">
        <v>5931</v>
      </c>
      <c r="BH871" t="s">
        <v>852</v>
      </c>
      <c r="BI871" t="s">
        <v>220</v>
      </c>
      <c r="BL871" t="s">
        <v>5435</v>
      </c>
      <c r="BM871" s="104">
        <v>46115.440972222219</v>
      </c>
      <c r="BN871">
        <v>819476</v>
      </c>
      <c r="BO871" t="s">
        <v>4728</v>
      </c>
      <c r="BP871" t="s">
        <v>5592</v>
      </c>
      <c r="BQ871" t="s">
        <v>4731</v>
      </c>
      <c r="BT871" t="s">
        <v>6495</v>
      </c>
    </row>
    <row r="872" spans="17:72" x14ac:dyDescent="0.25">
      <c r="Q872" t="s">
        <v>80</v>
      </c>
      <c r="V872" t="s">
        <v>4766</v>
      </c>
      <c r="W872" s="104">
        <v>46114.73333333333</v>
      </c>
      <c r="X872">
        <v>362770</v>
      </c>
      <c r="Y872" t="s">
        <v>4728</v>
      </c>
      <c r="Z872" t="s">
        <v>54</v>
      </c>
      <c r="AD872" t="s">
        <v>4736</v>
      </c>
      <c r="AF872" t="s">
        <v>2029</v>
      </c>
      <c r="AG872" t="s">
        <v>637</v>
      </c>
      <c r="AH872" t="s">
        <v>205</v>
      </c>
      <c r="AJ872" t="s">
        <v>4836</v>
      </c>
      <c r="AK872" s="104">
        <v>46114.423611111109</v>
      </c>
      <c r="AL872">
        <v>446125</v>
      </c>
      <c r="AM872" t="s">
        <v>4761</v>
      </c>
      <c r="AN872" t="s">
        <v>4797</v>
      </c>
      <c r="AO872" t="s">
        <v>13</v>
      </c>
      <c r="AR872" t="s">
        <v>6301</v>
      </c>
      <c r="AT872" t="s">
        <v>229</v>
      </c>
      <c r="AX872" t="s">
        <v>5314</v>
      </c>
      <c r="AY872" s="104">
        <v>46113.59097222222</v>
      </c>
      <c r="AZ872">
        <v>268817</v>
      </c>
      <c r="BA872" t="s">
        <v>4728</v>
      </c>
      <c r="BB872" t="s">
        <v>5989</v>
      </c>
      <c r="BF872" t="s">
        <v>5942</v>
      </c>
      <c r="BH872" t="s">
        <v>1732</v>
      </c>
      <c r="BL872" t="s">
        <v>5863</v>
      </c>
      <c r="BM872" s="104">
        <v>46115.445833333331</v>
      </c>
      <c r="BN872">
        <v>148661</v>
      </c>
      <c r="BO872" t="s">
        <v>4728</v>
      </c>
      <c r="BP872" t="s">
        <v>5592</v>
      </c>
      <c r="BT872" t="s">
        <v>5942</v>
      </c>
    </row>
    <row r="873" spans="17:72" x14ac:dyDescent="0.25">
      <c r="Q873" t="s">
        <v>2345</v>
      </c>
      <c r="V873" t="s">
        <v>5093</v>
      </c>
      <c r="W873" s="104">
        <v>46114.734027777777</v>
      </c>
      <c r="X873">
        <v>397034</v>
      </c>
      <c r="Y873" t="s">
        <v>4728</v>
      </c>
      <c r="Z873" t="s">
        <v>54</v>
      </c>
      <c r="AD873" t="s">
        <v>4752</v>
      </c>
      <c r="AF873" t="s">
        <v>448</v>
      </c>
      <c r="AG873" t="s">
        <v>1124</v>
      </c>
      <c r="AJ873" t="s">
        <v>5999</v>
      </c>
      <c r="AK873" s="104">
        <v>46114.424305555556</v>
      </c>
      <c r="AL873">
        <v>1378094</v>
      </c>
      <c r="AM873" t="s">
        <v>4728</v>
      </c>
      <c r="AN873" t="s">
        <v>42</v>
      </c>
      <c r="AO873" t="s">
        <v>13</v>
      </c>
      <c r="AR873" t="s">
        <v>6296</v>
      </c>
      <c r="AT873" t="s">
        <v>551</v>
      </c>
      <c r="AX873" t="s">
        <v>7231</v>
      </c>
      <c r="AY873" s="104">
        <v>46113.59097222222</v>
      </c>
      <c r="AZ873">
        <v>139756</v>
      </c>
      <c r="BA873" t="s">
        <v>4728</v>
      </c>
      <c r="BB873" t="s">
        <v>5989</v>
      </c>
      <c r="BF873" t="s">
        <v>5931</v>
      </c>
      <c r="BH873" t="s">
        <v>496</v>
      </c>
      <c r="BL873" t="s">
        <v>4778</v>
      </c>
      <c r="BM873" s="104">
        <v>46115.445833333331</v>
      </c>
      <c r="BN873">
        <v>256666</v>
      </c>
      <c r="BO873" t="s">
        <v>4728</v>
      </c>
      <c r="BP873" t="s">
        <v>5592</v>
      </c>
      <c r="BT873" t="s">
        <v>5918</v>
      </c>
    </row>
    <row r="874" spans="17:72" x14ac:dyDescent="0.25">
      <c r="Q874" t="s">
        <v>73</v>
      </c>
      <c r="V874" t="s">
        <v>4868</v>
      </c>
      <c r="W874" s="104">
        <v>46114.734027777777</v>
      </c>
      <c r="X874">
        <v>335855</v>
      </c>
      <c r="Y874" t="s">
        <v>4728</v>
      </c>
      <c r="Z874" t="s">
        <v>54</v>
      </c>
      <c r="AD874" t="s">
        <v>4739</v>
      </c>
      <c r="AF874" t="s">
        <v>2600</v>
      </c>
      <c r="AJ874" t="s">
        <v>5096</v>
      </c>
      <c r="AK874" s="104">
        <v>46114.425000000003</v>
      </c>
      <c r="AL874">
        <v>495021</v>
      </c>
      <c r="AM874" t="s">
        <v>4728</v>
      </c>
      <c r="AN874" t="s">
        <v>13</v>
      </c>
      <c r="AR874" t="s">
        <v>5931</v>
      </c>
      <c r="AT874" t="s">
        <v>80</v>
      </c>
      <c r="AX874" t="s">
        <v>7232</v>
      </c>
      <c r="AY874" s="104">
        <v>46113.591666666667</v>
      </c>
      <c r="AZ874">
        <v>443522</v>
      </c>
      <c r="BA874" t="s">
        <v>4728</v>
      </c>
      <c r="BB874" t="s">
        <v>5989</v>
      </c>
      <c r="BF874" t="s">
        <v>5942</v>
      </c>
      <c r="BH874" t="s">
        <v>250</v>
      </c>
      <c r="BL874" t="s">
        <v>4930</v>
      </c>
      <c r="BM874" s="104">
        <v>46115.447222222225</v>
      </c>
      <c r="BN874">
        <v>655821</v>
      </c>
      <c r="BO874" t="s">
        <v>4761</v>
      </c>
      <c r="BP874" t="s">
        <v>5592</v>
      </c>
      <c r="BT874" t="s">
        <v>5920</v>
      </c>
    </row>
    <row r="875" spans="17:72" x14ac:dyDescent="0.25">
      <c r="Q875" t="s">
        <v>80</v>
      </c>
      <c r="V875" t="s">
        <v>4868</v>
      </c>
      <c r="W875" s="104">
        <v>46114.736111111109</v>
      </c>
      <c r="X875">
        <v>228945</v>
      </c>
      <c r="Y875" t="s">
        <v>4728</v>
      </c>
      <c r="Z875" t="s">
        <v>54</v>
      </c>
      <c r="AD875" t="s">
        <v>4739</v>
      </c>
      <c r="AF875" t="s">
        <v>214</v>
      </c>
      <c r="AJ875" t="s">
        <v>4776</v>
      </c>
      <c r="AK875" s="104">
        <v>46114.425000000003</v>
      </c>
      <c r="AL875">
        <v>297708</v>
      </c>
      <c r="AM875" t="s">
        <v>4728</v>
      </c>
      <c r="AN875" t="s">
        <v>13</v>
      </c>
      <c r="AR875" t="s">
        <v>5931</v>
      </c>
      <c r="AT875" t="s">
        <v>2403</v>
      </c>
      <c r="AX875" t="s">
        <v>4815</v>
      </c>
      <c r="AY875" s="104">
        <v>46113.591666666667</v>
      </c>
      <c r="AZ875">
        <v>218349</v>
      </c>
      <c r="BA875" t="s">
        <v>4728</v>
      </c>
      <c r="BB875" t="s">
        <v>5989</v>
      </c>
      <c r="BF875" t="s">
        <v>5958</v>
      </c>
      <c r="BH875" t="s">
        <v>1584</v>
      </c>
      <c r="BL875" t="s">
        <v>5089</v>
      </c>
      <c r="BM875" s="104">
        <v>46115.447916666664</v>
      </c>
      <c r="BN875">
        <v>562885</v>
      </c>
      <c r="BO875" t="s">
        <v>4728</v>
      </c>
      <c r="BP875" t="s">
        <v>5592</v>
      </c>
      <c r="BT875" t="s">
        <v>5931</v>
      </c>
    </row>
    <row r="876" spans="17:72" x14ac:dyDescent="0.25">
      <c r="Q876" t="s">
        <v>1768</v>
      </c>
      <c r="R876" t="s">
        <v>253</v>
      </c>
      <c r="V876" t="s">
        <v>5317</v>
      </c>
      <c r="W876" s="104">
        <v>46114.737500000003</v>
      </c>
      <c r="X876">
        <v>553368</v>
      </c>
      <c r="Y876" t="s">
        <v>4728</v>
      </c>
      <c r="Z876" t="s">
        <v>42</v>
      </c>
      <c r="AA876" t="s">
        <v>54</v>
      </c>
      <c r="AD876" t="s">
        <v>4941</v>
      </c>
      <c r="AF876" t="s">
        <v>1816</v>
      </c>
      <c r="AG876" t="s">
        <v>1078</v>
      </c>
      <c r="AJ876" t="s">
        <v>5429</v>
      </c>
      <c r="AK876" s="104">
        <v>46114.425000000003</v>
      </c>
      <c r="AL876">
        <v>2179235</v>
      </c>
      <c r="AM876" t="s">
        <v>4761</v>
      </c>
      <c r="AN876" t="s">
        <v>42</v>
      </c>
      <c r="AO876" t="s">
        <v>13</v>
      </c>
      <c r="AR876" t="s">
        <v>6221</v>
      </c>
      <c r="AT876" t="s">
        <v>1385</v>
      </c>
      <c r="AX876" t="s">
        <v>5688</v>
      </c>
      <c r="AY876" s="104">
        <v>46113.592361111114</v>
      </c>
      <c r="AZ876">
        <v>374116</v>
      </c>
      <c r="BA876" t="s">
        <v>4728</v>
      </c>
      <c r="BB876" t="s">
        <v>5989</v>
      </c>
      <c r="BF876" t="s">
        <v>6069</v>
      </c>
      <c r="BH876" t="s">
        <v>2624</v>
      </c>
      <c r="BI876" t="s">
        <v>1132</v>
      </c>
      <c r="BL876" t="s">
        <v>5725</v>
      </c>
      <c r="BM876" s="104">
        <v>46115.449305555558</v>
      </c>
      <c r="BN876">
        <v>474806</v>
      </c>
      <c r="BO876" t="s">
        <v>4728</v>
      </c>
      <c r="BP876" t="s">
        <v>5592</v>
      </c>
      <c r="BQ876" t="s">
        <v>4731</v>
      </c>
      <c r="BT876" t="s">
        <v>6546</v>
      </c>
    </row>
    <row r="877" spans="17:72" x14ac:dyDescent="0.25">
      <c r="Q877" t="s">
        <v>73</v>
      </c>
      <c r="V877" t="s">
        <v>4932</v>
      </c>
      <c r="W877" s="104">
        <v>46114.737500000003</v>
      </c>
      <c r="X877">
        <v>75496</v>
      </c>
      <c r="Y877" t="s">
        <v>4728</v>
      </c>
      <c r="Z877" t="s">
        <v>54</v>
      </c>
      <c r="AD877" t="s">
        <v>4756</v>
      </c>
      <c r="AF877" t="s">
        <v>6302</v>
      </c>
      <c r="AG877" t="s">
        <v>1706</v>
      </c>
      <c r="AJ877" t="s">
        <v>5416</v>
      </c>
      <c r="AK877" s="104">
        <v>46114.426388888889</v>
      </c>
      <c r="AL877">
        <v>1772219</v>
      </c>
      <c r="AM877" t="s">
        <v>4728</v>
      </c>
      <c r="AN877" t="s">
        <v>42</v>
      </c>
      <c r="AO877" t="s">
        <v>13</v>
      </c>
      <c r="AR877" t="s">
        <v>5980</v>
      </c>
      <c r="AT877" t="s">
        <v>2559</v>
      </c>
      <c r="AX877" t="s">
        <v>6140</v>
      </c>
      <c r="AY877" s="104">
        <v>46113.592361111114</v>
      </c>
      <c r="AZ877">
        <v>73253</v>
      </c>
      <c r="BA877" t="s">
        <v>4761</v>
      </c>
      <c r="BB877" t="s">
        <v>5989</v>
      </c>
      <c r="BF877" t="s">
        <v>5920</v>
      </c>
      <c r="BH877" t="s">
        <v>1732</v>
      </c>
      <c r="BL877" t="s">
        <v>4786</v>
      </c>
      <c r="BM877" s="104">
        <v>46115.449305555558</v>
      </c>
      <c r="BN877">
        <v>193096</v>
      </c>
      <c r="BO877" t="s">
        <v>4728</v>
      </c>
      <c r="BP877" t="s">
        <v>5592</v>
      </c>
      <c r="BT877" t="s">
        <v>4781</v>
      </c>
    </row>
    <row r="878" spans="17:72" x14ac:dyDescent="0.25">
      <c r="Q878" t="s">
        <v>744</v>
      </c>
      <c r="R878" t="s">
        <v>312</v>
      </c>
      <c r="S878" t="s">
        <v>241</v>
      </c>
      <c r="T878" t="s">
        <v>2197</v>
      </c>
      <c r="V878" t="s">
        <v>5326</v>
      </c>
      <c r="W878" s="104">
        <v>46114.738888888889</v>
      </c>
      <c r="X878">
        <v>3451458</v>
      </c>
      <c r="Y878" t="s">
        <v>4728</v>
      </c>
      <c r="Z878" t="s">
        <v>42</v>
      </c>
      <c r="AA878" t="s">
        <v>54</v>
      </c>
      <c r="AB878" t="s">
        <v>4731</v>
      </c>
      <c r="AD878" t="s">
        <v>5327</v>
      </c>
      <c r="AF878" t="s">
        <v>637</v>
      </c>
      <c r="AJ878" t="s">
        <v>4782</v>
      </c>
      <c r="AK878" s="104">
        <v>46114.429861111108</v>
      </c>
      <c r="AL878">
        <v>48641</v>
      </c>
      <c r="AM878" t="s">
        <v>4728</v>
      </c>
      <c r="AN878" t="s">
        <v>13</v>
      </c>
      <c r="AR878" t="s">
        <v>4781</v>
      </c>
      <c r="AT878" t="s">
        <v>308</v>
      </c>
      <c r="AX878" t="s">
        <v>4922</v>
      </c>
      <c r="AY878" s="104">
        <v>46113.592361111114</v>
      </c>
      <c r="AZ878">
        <v>277286</v>
      </c>
      <c r="BA878" t="s">
        <v>4728</v>
      </c>
      <c r="BB878" t="s">
        <v>5989</v>
      </c>
      <c r="BF878" t="s">
        <v>5942</v>
      </c>
      <c r="BH878" t="s">
        <v>1284</v>
      </c>
      <c r="BL878" t="s">
        <v>5429</v>
      </c>
      <c r="BM878" s="104">
        <v>46115.45</v>
      </c>
      <c r="BN878">
        <v>527139</v>
      </c>
      <c r="BO878" t="s">
        <v>4761</v>
      </c>
      <c r="BP878" t="s">
        <v>5592</v>
      </c>
      <c r="BT878" t="s">
        <v>5918</v>
      </c>
    </row>
    <row r="879" spans="17:72" x14ac:dyDescent="0.25">
      <c r="Q879" t="s">
        <v>73</v>
      </c>
      <c r="V879" t="s">
        <v>4932</v>
      </c>
      <c r="W879" s="104">
        <v>46114.738888888889</v>
      </c>
      <c r="X879">
        <v>65064</v>
      </c>
      <c r="Y879" t="s">
        <v>4728</v>
      </c>
      <c r="Z879" t="s">
        <v>54</v>
      </c>
      <c r="AD879" t="s">
        <v>4781</v>
      </c>
      <c r="AF879" t="s">
        <v>1481</v>
      </c>
      <c r="AJ879" t="s">
        <v>5156</v>
      </c>
      <c r="AK879" s="104">
        <v>46114.429861111108</v>
      </c>
      <c r="AL879">
        <v>280574</v>
      </c>
      <c r="AM879" t="s">
        <v>4728</v>
      </c>
      <c r="AN879" t="s">
        <v>13</v>
      </c>
      <c r="AR879" t="s">
        <v>5931</v>
      </c>
      <c r="AT879" t="s">
        <v>241</v>
      </c>
      <c r="AX879" t="s">
        <v>7221</v>
      </c>
      <c r="AY879" s="104">
        <v>46113.593055555553</v>
      </c>
      <c r="AZ879">
        <v>148280</v>
      </c>
      <c r="BA879" t="s">
        <v>4728</v>
      </c>
      <c r="BB879" t="s">
        <v>5989</v>
      </c>
      <c r="BF879" t="s">
        <v>5948</v>
      </c>
      <c r="BH879" t="s">
        <v>1507</v>
      </c>
      <c r="BL879" t="s">
        <v>5416</v>
      </c>
      <c r="BM879" s="104">
        <v>46115.450694444444</v>
      </c>
      <c r="BN879">
        <v>159336</v>
      </c>
      <c r="BO879" t="s">
        <v>4728</v>
      </c>
      <c r="BP879" t="s">
        <v>5592</v>
      </c>
      <c r="BT879" t="s">
        <v>5918</v>
      </c>
    </row>
    <row r="880" spans="17:72" x14ac:dyDescent="0.25">
      <c r="Q880" t="s">
        <v>80</v>
      </c>
      <c r="V880" t="s">
        <v>5328</v>
      </c>
      <c r="W880" s="104">
        <v>46114.739583333336</v>
      </c>
      <c r="X880">
        <v>252019</v>
      </c>
      <c r="Y880" t="s">
        <v>4728</v>
      </c>
      <c r="Z880" t="s">
        <v>54</v>
      </c>
      <c r="AD880" t="s">
        <v>4780</v>
      </c>
      <c r="AF880" t="s">
        <v>1458</v>
      </c>
      <c r="AG880" t="s">
        <v>79</v>
      </c>
      <c r="AJ880" t="s">
        <v>5074</v>
      </c>
      <c r="AK880" s="104">
        <v>46114.429861111108</v>
      </c>
      <c r="AL880">
        <v>1049188</v>
      </c>
      <c r="AM880" t="s">
        <v>4728</v>
      </c>
      <c r="AN880" t="s">
        <v>42</v>
      </c>
      <c r="AO880" t="s">
        <v>13</v>
      </c>
      <c r="AR880" t="s">
        <v>6012</v>
      </c>
      <c r="AT880" t="s">
        <v>1985</v>
      </c>
      <c r="AX880" t="s">
        <v>4827</v>
      </c>
      <c r="AY880" s="104">
        <v>46113.593055555553</v>
      </c>
      <c r="AZ880">
        <v>326591</v>
      </c>
      <c r="BA880" t="s">
        <v>4728</v>
      </c>
      <c r="BB880" t="s">
        <v>5989</v>
      </c>
      <c r="BF880" t="s">
        <v>5931</v>
      </c>
      <c r="BH880" t="s">
        <v>76</v>
      </c>
      <c r="BI880" t="s">
        <v>1910</v>
      </c>
      <c r="BL880" t="s">
        <v>4776</v>
      </c>
      <c r="BM880" s="104">
        <v>46115.451388888891</v>
      </c>
      <c r="BN880">
        <v>2188018</v>
      </c>
      <c r="BO880" t="s">
        <v>4728</v>
      </c>
      <c r="BP880" t="s">
        <v>5592</v>
      </c>
      <c r="BQ880" t="s">
        <v>4812</v>
      </c>
      <c r="BT880" t="s">
        <v>8169</v>
      </c>
    </row>
    <row r="881" spans="17:72" x14ac:dyDescent="0.25">
      <c r="Q881" t="s">
        <v>235</v>
      </c>
      <c r="V881" t="s">
        <v>5329</v>
      </c>
      <c r="W881" s="104">
        <v>46114.740277777775</v>
      </c>
      <c r="X881">
        <v>827695</v>
      </c>
      <c r="Y881" t="s">
        <v>4728</v>
      </c>
      <c r="Z881" t="s">
        <v>54</v>
      </c>
      <c r="AD881" t="s">
        <v>4739</v>
      </c>
      <c r="AF881" t="s">
        <v>868</v>
      </c>
      <c r="AJ881" t="s">
        <v>4776</v>
      </c>
      <c r="AK881" s="104">
        <v>46114.430555555555</v>
      </c>
      <c r="AL881">
        <v>188239</v>
      </c>
      <c r="AM881" t="s">
        <v>4728</v>
      </c>
      <c r="AN881" t="s">
        <v>13</v>
      </c>
      <c r="AR881" t="s">
        <v>5924</v>
      </c>
      <c r="AT881" t="s">
        <v>1276</v>
      </c>
      <c r="AX881" t="s">
        <v>4776</v>
      </c>
      <c r="AY881" s="104">
        <v>46113.59375</v>
      </c>
      <c r="AZ881">
        <v>253700</v>
      </c>
      <c r="BA881" t="s">
        <v>4728</v>
      </c>
      <c r="BB881" t="s">
        <v>5989</v>
      </c>
      <c r="BF881" t="s">
        <v>5918</v>
      </c>
      <c r="BH881" t="s">
        <v>2600</v>
      </c>
      <c r="BL881" t="s">
        <v>4840</v>
      </c>
      <c r="BM881" s="104">
        <v>46115.451388888891</v>
      </c>
      <c r="BN881">
        <v>134995</v>
      </c>
      <c r="BO881" t="s">
        <v>4728</v>
      </c>
      <c r="BP881" t="s">
        <v>5592</v>
      </c>
      <c r="BT881" t="s">
        <v>5925</v>
      </c>
    </row>
    <row r="882" spans="17:72" x14ac:dyDescent="0.25">
      <c r="Q882" t="s">
        <v>80</v>
      </c>
      <c r="V882" t="s">
        <v>4858</v>
      </c>
      <c r="W882" s="104">
        <v>46114.741666666669</v>
      </c>
      <c r="X882">
        <v>473475</v>
      </c>
      <c r="Y882" t="s">
        <v>4728</v>
      </c>
      <c r="Z882" t="s">
        <v>54</v>
      </c>
      <c r="AD882" t="s">
        <v>4736</v>
      </c>
      <c r="AF882" t="s">
        <v>1132</v>
      </c>
      <c r="AJ882" t="s">
        <v>6130</v>
      </c>
      <c r="AK882" s="104">
        <v>46114.430555555555</v>
      </c>
      <c r="AL882">
        <v>327225</v>
      </c>
      <c r="AM882" t="s">
        <v>4728</v>
      </c>
      <c r="AN882" t="s">
        <v>13</v>
      </c>
      <c r="AR882" t="s">
        <v>5918</v>
      </c>
      <c r="AT882" t="s">
        <v>1584</v>
      </c>
      <c r="AX882" t="s">
        <v>4776</v>
      </c>
      <c r="AY882" s="104">
        <v>46113.59375</v>
      </c>
      <c r="AZ882">
        <v>181821</v>
      </c>
      <c r="BA882" t="s">
        <v>4728</v>
      </c>
      <c r="BB882" t="s">
        <v>5989</v>
      </c>
      <c r="BF882" t="s">
        <v>5925</v>
      </c>
      <c r="BH882" t="s">
        <v>496</v>
      </c>
      <c r="BL882" t="s">
        <v>5397</v>
      </c>
      <c r="BM882" s="104">
        <v>46115.451388888891</v>
      </c>
      <c r="BN882">
        <v>694629</v>
      </c>
      <c r="BO882" t="s">
        <v>4728</v>
      </c>
      <c r="BP882" t="s">
        <v>5592</v>
      </c>
      <c r="BT882" t="s">
        <v>5924</v>
      </c>
    </row>
    <row r="883" spans="17:72" x14ac:dyDescent="0.25">
      <c r="Q883" t="s">
        <v>2345</v>
      </c>
      <c r="R883" t="s">
        <v>1688</v>
      </c>
      <c r="V883" t="s">
        <v>5330</v>
      </c>
      <c r="W883" s="104">
        <v>46114.742361111108</v>
      </c>
      <c r="X883">
        <v>303849</v>
      </c>
      <c r="Y883" t="s">
        <v>4728</v>
      </c>
      <c r="Z883" t="s">
        <v>54</v>
      </c>
      <c r="AA883" t="s">
        <v>4731</v>
      </c>
      <c r="AD883" t="s">
        <v>5068</v>
      </c>
      <c r="AF883" t="s">
        <v>5951</v>
      </c>
      <c r="AG883" t="s">
        <v>2259</v>
      </c>
      <c r="AJ883" t="s">
        <v>6303</v>
      </c>
      <c r="AK883" s="104">
        <v>46114.431250000001</v>
      </c>
      <c r="AL883">
        <v>419963</v>
      </c>
      <c r="AM883" t="s">
        <v>4728</v>
      </c>
      <c r="AN883" t="s">
        <v>42</v>
      </c>
      <c r="AO883" t="s">
        <v>13</v>
      </c>
      <c r="AR883" t="s">
        <v>5947</v>
      </c>
      <c r="AT883" t="s">
        <v>2383</v>
      </c>
      <c r="AX883" t="s">
        <v>7123</v>
      </c>
      <c r="AY883" s="104">
        <v>46113.59375</v>
      </c>
      <c r="AZ883">
        <v>773965</v>
      </c>
      <c r="BA883" t="s">
        <v>4761</v>
      </c>
      <c r="BB883" t="s">
        <v>5989</v>
      </c>
      <c r="BF883" t="s">
        <v>5966</v>
      </c>
      <c r="BH883" t="s">
        <v>214</v>
      </c>
      <c r="BL883" t="s">
        <v>8170</v>
      </c>
      <c r="BM883" s="104">
        <v>46115.451388888891</v>
      </c>
      <c r="BN883">
        <v>912424</v>
      </c>
      <c r="BO883" t="s">
        <v>4728</v>
      </c>
      <c r="BP883" t="s">
        <v>5592</v>
      </c>
      <c r="BT883" t="s">
        <v>5931</v>
      </c>
    </row>
    <row r="884" spans="17:72" x14ac:dyDescent="0.25">
      <c r="Q884" t="s">
        <v>214</v>
      </c>
      <c r="V884" t="s">
        <v>5225</v>
      </c>
      <c r="W884" s="104">
        <v>46114.743055555555</v>
      </c>
      <c r="X884">
        <v>392013</v>
      </c>
      <c r="Y884" t="s">
        <v>4728</v>
      </c>
      <c r="Z884" t="s">
        <v>54</v>
      </c>
      <c r="AD884" t="s">
        <v>4736</v>
      </c>
      <c r="AF884" t="s">
        <v>6089</v>
      </c>
      <c r="AG884" t="s">
        <v>1945</v>
      </c>
      <c r="AJ884" t="s">
        <v>6288</v>
      </c>
      <c r="AK884" s="104">
        <v>46114.431250000001</v>
      </c>
      <c r="AL884">
        <v>1828648</v>
      </c>
      <c r="AM884" t="s">
        <v>4761</v>
      </c>
      <c r="AN884" t="s">
        <v>4787</v>
      </c>
      <c r="AO884" t="s">
        <v>13</v>
      </c>
      <c r="AR884" t="s">
        <v>6304</v>
      </c>
      <c r="AT884" t="s">
        <v>1945</v>
      </c>
      <c r="AX884" t="s">
        <v>4757</v>
      </c>
      <c r="AY884" s="104">
        <v>46113.59375</v>
      </c>
      <c r="AZ884">
        <v>385775</v>
      </c>
      <c r="BA884" t="s">
        <v>4728</v>
      </c>
      <c r="BB884" t="s">
        <v>5989</v>
      </c>
      <c r="BF884" t="s">
        <v>5918</v>
      </c>
      <c r="BH884" t="s">
        <v>2624</v>
      </c>
      <c r="BL884" t="s">
        <v>4840</v>
      </c>
      <c r="BM884" s="104">
        <v>46115.45208333333</v>
      </c>
      <c r="BN884">
        <v>540755</v>
      </c>
      <c r="BO884" t="s">
        <v>4728</v>
      </c>
      <c r="BP884" t="s">
        <v>5592</v>
      </c>
      <c r="BT884" t="s">
        <v>5924</v>
      </c>
    </row>
    <row r="885" spans="17:72" x14ac:dyDescent="0.25">
      <c r="Q885" t="s">
        <v>226</v>
      </c>
      <c r="V885" t="s">
        <v>4890</v>
      </c>
      <c r="W885" s="104">
        <v>46114.744444444441</v>
      </c>
      <c r="X885">
        <v>840765</v>
      </c>
      <c r="Y885" t="s">
        <v>4728</v>
      </c>
      <c r="Z885" t="s">
        <v>54</v>
      </c>
      <c r="AD885" t="s">
        <v>4739</v>
      </c>
      <c r="AF885" t="s">
        <v>1507</v>
      </c>
      <c r="AJ885" t="s">
        <v>4782</v>
      </c>
      <c r="AK885" s="104">
        <v>46114.431250000001</v>
      </c>
      <c r="AL885">
        <v>624801</v>
      </c>
      <c r="AM885" t="s">
        <v>4728</v>
      </c>
      <c r="AN885" t="s">
        <v>13</v>
      </c>
      <c r="AR885" t="s">
        <v>5942</v>
      </c>
      <c r="AT885" t="s">
        <v>1379</v>
      </c>
      <c r="AX885" t="s">
        <v>4849</v>
      </c>
      <c r="AY885" s="104">
        <v>46113.594444444447</v>
      </c>
      <c r="AZ885">
        <v>1157012</v>
      </c>
      <c r="BA885" t="s">
        <v>4728</v>
      </c>
      <c r="BB885" t="s">
        <v>5989</v>
      </c>
      <c r="BF885" t="s">
        <v>5931</v>
      </c>
      <c r="BH885" t="s">
        <v>1732</v>
      </c>
      <c r="BL885" t="s">
        <v>5750</v>
      </c>
      <c r="BM885" s="104">
        <v>46115.452777777777</v>
      </c>
      <c r="BN885">
        <v>172934</v>
      </c>
      <c r="BO885" t="s">
        <v>4728</v>
      </c>
      <c r="BP885" t="s">
        <v>5592</v>
      </c>
      <c r="BT885" t="s">
        <v>4781</v>
      </c>
    </row>
    <row r="886" spans="17:72" x14ac:dyDescent="0.25">
      <c r="Q886" t="s">
        <v>241</v>
      </c>
      <c r="V886" t="s">
        <v>5331</v>
      </c>
      <c r="W886" s="104">
        <v>46114.747916666667</v>
      </c>
      <c r="X886">
        <v>520990</v>
      </c>
      <c r="Y886" t="s">
        <v>4728</v>
      </c>
      <c r="Z886" t="s">
        <v>54</v>
      </c>
      <c r="AD886" t="s">
        <v>4736</v>
      </c>
      <c r="AF886" t="s">
        <v>1172</v>
      </c>
      <c r="AG886" t="s">
        <v>2259</v>
      </c>
      <c r="AJ886" t="s">
        <v>4774</v>
      </c>
      <c r="AK886" s="104">
        <v>46114.431944444441</v>
      </c>
      <c r="AL886">
        <v>1311551</v>
      </c>
      <c r="AM886" t="s">
        <v>4728</v>
      </c>
      <c r="AN886" t="s">
        <v>42</v>
      </c>
      <c r="AO886" t="s">
        <v>13</v>
      </c>
      <c r="AR886" t="s">
        <v>6305</v>
      </c>
      <c r="AT886" t="s">
        <v>253</v>
      </c>
      <c r="AX886" t="s">
        <v>7104</v>
      </c>
      <c r="AY886" s="104">
        <v>46113.594444444447</v>
      </c>
      <c r="AZ886">
        <v>61766</v>
      </c>
      <c r="BA886" t="s">
        <v>4728</v>
      </c>
      <c r="BB886" t="s">
        <v>5989</v>
      </c>
      <c r="BF886" t="s">
        <v>4781</v>
      </c>
      <c r="BH886" t="s">
        <v>250</v>
      </c>
      <c r="BL886" t="s">
        <v>4786</v>
      </c>
      <c r="BM886" s="104">
        <v>46115.452777777777</v>
      </c>
      <c r="BN886">
        <v>464100</v>
      </c>
      <c r="BO886" t="s">
        <v>4728</v>
      </c>
      <c r="BP886" t="s">
        <v>5592</v>
      </c>
      <c r="BT886" t="s">
        <v>5931</v>
      </c>
    </row>
    <row r="887" spans="17:72" x14ac:dyDescent="0.25">
      <c r="Q887" t="s">
        <v>241</v>
      </c>
      <c r="V887" t="s">
        <v>5012</v>
      </c>
      <c r="W887" s="104">
        <v>46114.75277777778</v>
      </c>
      <c r="X887">
        <v>234207</v>
      </c>
      <c r="Y887" t="s">
        <v>4728</v>
      </c>
      <c r="Z887" t="s">
        <v>54</v>
      </c>
      <c r="AD887" t="s">
        <v>4780</v>
      </c>
      <c r="AF887" t="s">
        <v>2624</v>
      </c>
      <c r="AJ887" t="s">
        <v>4877</v>
      </c>
      <c r="AK887" s="104">
        <v>46114.432638888888</v>
      </c>
      <c r="AL887">
        <v>391252</v>
      </c>
      <c r="AM887" t="s">
        <v>4728</v>
      </c>
      <c r="AN887" t="s">
        <v>13</v>
      </c>
      <c r="AR887" t="s">
        <v>5927</v>
      </c>
      <c r="AT887" t="s">
        <v>1124</v>
      </c>
      <c r="AX887" t="s">
        <v>7233</v>
      </c>
      <c r="AY887" s="104">
        <v>46113.594444444447</v>
      </c>
      <c r="AZ887">
        <v>206379</v>
      </c>
      <c r="BA887" t="s">
        <v>4728</v>
      </c>
      <c r="BB887" t="s">
        <v>5989</v>
      </c>
      <c r="BF887" t="s">
        <v>5918</v>
      </c>
      <c r="BH887" t="s">
        <v>2510</v>
      </c>
      <c r="BL887" t="s">
        <v>5543</v>
      </c>
      <c r="BM887" s="104">
        <v>46115.452777777777</v>
      </c>
      <c r="BN887">
        <v>378270</v>
      </c>
      <c r="BO887" t="s">
        <v>4761</v>
      </c>
      <c r="BP887" t="s">
        <v>5592</v>
      </c>
      <c r="BT887" t="s">
        <v>5966</v>
      </c>
    </row>
    <row r="888" spans="17:72" x14ac:dyDescent="0.25">
      <c r="Q888" t="s">
        <v>226</v>
      </c>
      <c r="V888" t="s">
        <v>5271</v>
      </c>
      <c r="W888" s="104">
        <v>46114.753472222219</v>
      </c>
      <c r="X888">
        <v>266300</v>
      </c>
      <c r="Y888" t="s">
        <v>4728</v>
      </c>
      <c r="Z888" t="s">
        <v>54</v>
      </c>
      <c r="AD888" t="s">
        <v>4736</v>
      </c>
      <c r="AF888" t="s">
        <v>1941</v>
      </c>
      <c r="AJ888" t="s">
        <v>5382</v>
      </c>
      <c r="AK888" s="104">
        <v>46114.433333333334</v>
      </c>
      <c r="AL888">
        <v>1124518</v>
      </c>
      <c r="AM888" t="s">
        <v>4728</v>
      </c>
      <c r="AN888" t="s">
        <v>13</v>
      </c>
      <c r="AR888" t="s">
        <v>5931</v>
      </c>
      <c r="AT888" t="s">
        <v>205</v>
      </c>
      <c r="AX888" t="s">
        <v>7104</v>
      </c>
      <c r="AY888" s="104">
        <v>46113.595138888886</v>
      </c>
      <c r="AZ888">
        <v>382347</v>
      </c>
      <c r="BA888" t="s">
        <v>4728</v>
      </c>
      <c r="BB888" t="s">
        <v>5989</v>
      </c>
      <c r="BF888" t="s">
        <v>5920</v>
      </c>
      <c r="BH888" t="s">
        <v>1507</v>
      </c>
      <c r="BL888" t="s">
        <v>4776</v>
      </c>
      <c r="BM888" s="104">
        <v>46115.453472222223</v>
      </c>
      <c r="BN888">
        <v>115188</v>
      </c>
      <c r="BO888" t="s">
        <v>4728</v>
      </c>
      <c r="BP888" t="s">
        <v>5592</v>
      </c>
      <c r="BT888" t="s">
        <v>5918</v>
      </c>
    </row>
    <row r="889" spans="17:72" x14ac:dyDescent="0.25">
      <c r="Q889" t="s">
        <v>80</v>
      </c>
      <c r="V889" t="s">
        <v>4836</v>
      </c>
      <c r="W889" s="104">
        <v>46114.757638888892</v>
      </c>
      <c r="X889">
        <v>427033</v>
      </c>
      <c r="Y889" t="s">
        <v>4728</v>
      </c>
      <c r="Z889" t="s">
        <v>54</v>
      </c>
      <c r="AD889" t="s">
        <v>4736</v>
      </c>
      <c r="AF889" t="s">
        <v>2447</v>
      </c>
      <c r="AG889" t="s">
        <v>81</v>
      </c>
      <c r="AJ889" t="s">
        <v>4948</v>
      </c>
      <c r="AK889" s="104">
        <v>46114.433333333334</v>
      </c>
      <c r="AL889">
        <v>494001</v>
      </c>
      <c r="AM889" t="s">
        <v>4728</v>
      </c>
      <c r="AN889" t="s">
        <v>42</v>
      </c>
      <c r="AO889" t="s">
        <v>13</v>
      </c>
      <c r="AR889" t="s">
        <v>5980</v>
      </c>
      <c r="AT889" t="s">
        <v>852</v>
      </c>
      <c r="AX889" t="s">
        <v>4782</v>
      </c>
      <c r="AY889" s="104">
        <v>46113.595833333333</v>
      </c>
      <c r="AZ889">
        <v>121988</v>
      </c>
      <c r="BA889" t="s">
        <v>4728</v>
      </c>
      <c r="BB889" t="s">
        <v>5989</v>
      </c>
      <c r="BF889" t="s">
        <v>5942</v>
      </c>
      <c r="BH889" t="s">
        <v>2600</v>
      </c>
      <c r="BL889" t="s">
        <v>4776</v>
      </c>
      <c r="BM889" s="104">
        <v>46115.45416666667</v>
      </c>
      <c r="BN889">
        <v>141644</v>
      </c>
      <c r="BO889" t="s">
        <v>4728</v>
      </c>
      <c r="BP889" t="s">
        <v>5592</v>
      </c>
      <c r="BT889" t="s">
        <v>5925</v>
      </c>
    </row>
    <row r="890" spans="17:72" x14ac:dyDescent="0.25">
      <c r="Q890" t="s">
        <v>80</v>
      </c>
      <c r="V890" t="s">
        <v>5012</v>
      </c>
      <c r="W890" s="104">
        <v>46114.76458333333</v>
      </c>
      <c r="X890">
        <v>386948</v>
      </c>
      <c r="Y890" t="s">
        <v>4728</v>
      </c>
      <c r="Z890" t="s">
        <v>54</v>
      </c>
      <c r="AD890" t="s">
        <v>4736</v>
      </c>
      <c r="AF890" t="s">
        <v>1706</v>
      </c>
      <c r="AJ890" t="s">
        <v>4776</v>
      </c>
      <c r="AK890" s="104">
        <v>46114.434027777781</v>
      </c>
      <c r="AL890">
        <v>222291</v>
      </c>
      <c r="AM890" t="s">
        <v>4728</v>
      </c>
      <c r="AN890" t="s">
        <v>13</v>
      </c>
      <c r="AR890" t="s">
        <v>5920</v>
      </c>
      <c r="AT890" t="s">
        <v>1894</v>
      </c>
      <c r="AX890" t="s">
        <v>5014</v>
      </c>
      <c r="AY890" s="104">
        <v>46113.59652777778</v>
      </c>
      <c r="AZ890">
        <v>231455</v>
      </c>
      <c r="BA890" t="s">
        <v>4728</v>
      </c>
      <c r="BB890" t="s">
        <v>5989</v>
      </c>
      <c r="BF890" t="s">
        <v>6069</v>
      </c>
      <c r="BH890" t="s">
        <v>1132</v>
      </c>
      <c r="BI890" t="s">
        <v>256</v>
      </c>
      <c r="BL890" t="s">
        <v>5416</v>
      </c>
      <c r="BM890" s="104">
        <v>46115.45416666667</v>
      </c>
      <c r="BN890">
        <v>847866</v>
      </c>
      <c r="BO890" t="s">
        <v>4728</v>
      </c>
      <c r="BP890" t="s">
        <v>5592</v>
      </c>
      <c r="BT890" t="s">
        <v>5920</v>
      </c>
    </row>
    <row r="891" spans="17:72" x14ac:dyDescent="0.25">
      <c r="Q891" t="s">
        <v>2367</v>
      </c>
      <c r="R891" t="s">
        <v>229</v>
      </c>
      <c r="V891" t="s">
        <v>4932</v>
      </c>
      <c r="W891" s="104">
        <v>46114.765277777777</v>
      </c>
      <c r="X891">
        <v>914499</v>
      </c>
      <c r="Y891" t="s">
        <v>4728</v>
      </c>
      <c r="Z891" t="s">
        <v>42</v>
      </c>
      <c r="AA891" t="s">
        <v>54</v>
      </c>
      <c r="AD891" t="s">
        <v>4785</v>
      </c>
      <c r="AF891" t="s">
        <v>1790</v>
      </c>
      <c r="AG891" t="s">
        <v>1220</v>
      </c>
      <c r="AJ891" t="s">
        <v>6306</v>
      </c>
      <c r="AK891" s="104">
        <v>46114.434027777781</v>
      </c>
      <c r="AL891">
        <v>1217875</v>
      </c>
      <c r="AM891" t="s">
        <v>4728</v>
      </c>
      <c r="AN891" t="s">
        <v>4787</v>
      </c>
      <c r="AO891" t="s">
        <v>13</v>
      </c>
      <c r="AR891" t="s">
        <v>5986</v>
      </c>
      <c r="AT891" t="s">
        <v>1048</v>
      </c>
      <c r="AX891" t="s">
        <v>4818</v>
      </c>
      <c r="AY891" s="104">
        <v>46113.59652777778</v>
      </c>
      <c r="AZ891">
        <v>931341</v>
      </c>
      <c r="BA891" t="s">
        <v>4728</v>
      </c>
      <c r="BB891" t="s">
        <v>5989</v>
      </c>
      <c r="BF891" t="s">
        <v>5948</v>
      </c>
      <c r="BH891" t="s">
        <v>1584</v>
      </c>
      <c r="BL891" t="s">
        <v>4930</v>
      </c>
      <c r="BM891" s="104">
        <v>46115.454861111109</v>
      </c>
      <c r="BN891">
        <v>1512124</v>
      </c>
      <c r="BO891" t="s">
        <v>4728</v>
      </c>
      <c r="BP891" t="s">
        <v>5592</v>
      </c>
      <c r="BT891" t="s">
        <v>6314</v>
      </c>
    </row>
    <row r="892" spans="17:72" x14ac:dyDescent="0.25">
      <c r="Q892" t="s">
        <v>226</v>
      </c>
      <c r="V892" t="s">
        <v>5332</v>
      </c>
      <c r="W892" s="104">
        <v>46114.772222222222</v>
      </c>
      <c r="X892">
        <v>174313</v>
      </c>
      <c r="Y892" t="s">
        <v>4728</v>
      </c>
      <c r="Z892" t="s">
        <v>54</v>
      </c>
      <c r="AD892" t="s">
        <v>4736</v>
      </c>
      <c r="AF892" t="s">
        <v>205</v>
      </c>
      <c r="AG892" t="s">
        <v>1134</v>
      </c>
      <c r="AJ892" t="s">
        <v>4782</v>
      </c>
      <c r="AK892" s="104">
        <v>46114.43472222222</v>
      </c>
      <c r="AL892">
        <v>988056</v>
      </c>
      <c r="AM892" t="s">
        <v>4728</v>
      </c>
      <c r="AN892" t="s">
        <v>13</v>
      </c>
      <c r="AO892" t="s">
        <v>4812</v>
      </c>
      <c r="AR892" t="s">
        <v>6307</v>
      </c>
      <c r="AT892" t="s">
        <v>432</v>
      </c>
      <c r="AX892" t="s">
        <v>7221</v>
      </c>
      <c r="AY892" s="104">
        <v>46113.59652777778</v>
      </c>
      <c r="AZ892">
        <v>662871</v>
      </c>
      <c r="BA892" t="s">
        <v>4728</v>
      </c>
      <c r="BB892" t="s">
        <v>5989</v>
      </c>
      <c r="BF892" t="s">
        <v>5948</v>
      </c>
      <c r="BH892" t="s">
        <v>1732</v>
      </c>
      <c r="BL892" t="s">
        <v>4757</v>
      </c>
      <c r="BM892" s="104">
        <v>46115.454861111109</v>
      </c>
      <c r="BN892">
        <v>141128</v>
      </c>
      <c r="BO892" t="s">
        <v>4728</v>
      </c>
      <c r="BP892" t="s">
        <v>5592</v>
      </c>
      <c r="BT892" t="s">
        <v>5925</v>
      </c>
    </row>
    <row r="893" spans="17:72" x14ac:dyDescent="0.25">
      <c r="Q893" t="s">
        <v>241</v>
      </c>
      <c r="V893" t="s">
        <v>5333</v>
      </c>
      <c r="W893" s="104">
        <v>46114.773611111108</v>
      </c>
      <c r="X893">
        <v>290991</v>
      </c>
      <c r="Y893" t="s">
        <v>4728</v>
      </c>
      <c r="Z893" t="s">
        <v>54</v>
      </c>
      <c r="AD893" t="s">
        <v>4736</v>
      </c>
      <c r="AF893" t="s">
        <v>868</v>
      </c>
      <c r="AG893" t="s">
        <v>264</v>
      </c>
      <c r="AH893" t="s">
        <v>1688</v>
      </c>
      <c r="AJ893" t="s">
        <v>6308</v>
      </c>
      <c r="AK893" s="104">
        <v>46114.435416666667</v>
      </c>
      <c r="AL893">
        <v>1325736</v>
      </c>
      <c r="AM893" t="s">
        <v>4728</v>
      </c>
      <c r="AN893" t="s">
        <v>13</v>
      </c>
      <c r="AO893" t="s">
        <v>4731</v>
      </c>
      <c r="AR893" t="s">
        <v>6309</v>
      </c>
      <c r="AT893" t="s">
        <v>551</v>
      </c>
      <c r="AX893" t="s">
        <v>4762</v>
      </c>
      <c r="AY893" s="104">
        <v>46113.597222222219</v>
      </c>
      <c r="AZ893">
        <v>886169</v>
      </c>
      <c r="BA893" t="s">
        <v>4761</v>
      </c>
      <c r="BB893" t="s">
        <v>5989</v>
      </c>
      <c r="BF893" t="s">
        <v>5966</v>
      </c>
      <c r="BH893" t="s">
        <v>2561</v>
      </c>
      <c r="BI893" t="s">
        <v>1688</v>
      </c>
      <c r="BL893" t="s">
        <v>5379</v>
      </c>
      <c r="BM893" s="104">
        <v>46115.455555555556</v>
      </c>
      <c r="BN893">
        <v>431950</v>
      </c>
      <c r="BO893" t="s">
        <v>4728</v>
      </c>
      <c r="BP893" t="s">
        <v>5592</v>
      </c>
      <c r="BQ893" t="s">
        <v>4731</v>
      </c>
      <c r="BT893" t="s">
        <v>6411</v>
      </c>
    </row>
    <row r="894" spans="17:72" x14ac:dyDescent="0.25">
      <c r="Q894" t="s">
        <v>253</v>
      </c>
      <c r="V894" t="s">
        <v>5334</v>
      </c>
      <c r="W894" s="104">
        <v>46114.775000000001</v>
      </c>
      <c r="X894">
        <v>523826</v>
      </c>
      <c r="Y894" t="s">
        <v>4728</v>
      </c>
      <c r="Z894" t="s">
        <v>54</v>
      </c>
      <c r="AD894" t="s">
        <v>4736</v>
      </c>
      <c r="AF894" t="s">
        <v>1158</v>
      </c>
      <c r="AG894" t="s">
        <v>2510</v>
      </c>
      <c r="AJ894" t="s">
        <v>6035</v>
      </c>
      <c r="AK894" s="104">
        <v>46114.436111111114</v>
      </c>
      <c r="AL894">
        <v>852351</v>
      </c>
      <c r="AM894" t="s">
        <v>4728</v>
      </c>
      <c r="AN894" t="s">
        <v>4787</v>
      </c>
      <c r="AO894" t="s">
        <v>13</v>
      </c>
      <c r="AR894" t="s">
        <v>6310</v>
      </c>
      <c r="AT894" t="s">
        <v>2429</v>
      </c>
      <c r="AX894" t="s">
        <v>4932</v>
      </c>
      <c r="AY894" s="104">
        <v>46113.598611111112</v>
      </c>
      <c r="AZ894">
        <v>293744</v>
      </c>
      <c r="BA894" t="s">
        <v>4728</v>
      </c>
      <c r="BB894" t="s">
        <v>5989</v>
      </c>
      <c r="BF894" t="s">
        <v>5966</v>
      </c>
      <c r="BH894" t="s">
        <v>1891</v>
      </c>
      <c r="BL894" t="s">
        <v>5817</v>
      </c>
      <c r="BM894" s="104">
        <v>46115.455555555556</v>
      </c>
      <c r="BN894">
        <v>1154405</v>
      </c>
      <c r="BO894" t="s">
        <v>4728</v>
      </c>
      <c r="BP894" t="s">
        <v>5592</v>
      </c>
      <c r="BT894" t="s">
        <v>5942</v>
      </c>
    </row>
    <row r="895" spans="17:72" x14ac:dyDescent="0.25">
      <c r="Q895" t="s">
        <v>1596</v>
      </c>
      <c r="R895" t="s">
        <v>247</v>
      </c>
      <c r="V895" t="s">
        <v>4826</v>
      </c>
      <c r="W895" s="104">
        <v>46114.780555555553</v>
      </c>
      <c r="X895">
        <v>1279936</v>
      </c>
      <c r="Y895" t="s">
        <v>4728</v>
      </c>
      <c r="Z895" t="s">
        <v>42</v>
      </c>
      <c r="AA895" t="s">
        <v>54</v>
      </c>
      <c r="AD895" t="s">
        <v>4941</v>
      </c>
      <c r="AF895" t="s">
        <v>644</v>
      </c>
      <c r="AG895" t="s">
        <v>637</v>
      </c>
      <c r="AJ895" t="s">
        <v>6311</v>
      </c>
      <c r="AK895" s="104">
        <v>46114.436111111114</v>
      </c>
      <c r="AL895">
        <v>89169</v>
      </c>
      <c r="AM895" t="s">
        <v>4728</v>
      </c>
      <c r="AN895" t="s">
        <v>42</v>
      </c>
      <c r="AO895" t="s">
        <v>13</v>
      </c>
      <c r="AR895" t="s">
        <v>5832</v>
      </c>
      <c r="AT895" t="s">
        <v>232</v>
      </c>
      <c r="AX895" t="s">
        <v>5271</v>
      </c>
      <c r="AY895" s="104">
        <v>46113.598611111112</v>
      </c>
      <c r="AZ895">
        <v>162650</v>
      </c>
      <c r="BA895" t="s">
        <v>4728</v>
      </c>
      <c r="BB895" t="s">
        <v>5989</v>
      </c>
      <c r="BF895" t="s">
        <v>5942</v>
      </c>
      <c r="BH895" t="s">
        <v>1732</v>
      </c>
      <c r="BL895" t="s">
        <v>4840</v>
      </c>
      <c r="BM895" s="104">
        <v>46115.456250000003</v>
      </c>
      <c r="BN895">
        <v>335151</v>
      </c>
      <c r="BO895" t="s">
        <v>4728</v>
      </c>
      <c r="BP895" t="s">
        <v>5592</v>
      </c>
      <c r="BT895" t="s">
        <v>5925</v>
      </c>
    </row>
    <row r="896" spans="17:72" x14ac:dyDescent="0.25">
      <c r="Q896" t="s">
        <v>80</v>
      </c>
      <c r="V896" t="s">
        <v>5335</v>
      </c>
      <c r="W896" s="104">
        <v>46114.780555555553</v>
      </c>
      <c r="X896">
        <v>210874</v>
      </c>
      <c r="Y896" t="s">
        <v>4728</v>
      </c>
      <c r="Z896" t="s">
        <v>54</v>
      </c>
      <c r="AD896" t="s">
        <v>4736</v>
      </c>
      <c r="AF896" t="s">
        <v>2201</v>
      </c>
      <c r="AG896" t="s">
        <v>637</v>
      </c>
      <c r="AJ896" t="s">
        <v>6312</v>
      </c>
      <c r="AK896" s="104">
        <v>46114.4375</v>
      </c>
      <c r="AL896">
        <v>344318</v>
      </c>
      <c r="AM896" t="s">
        <v>4761</v>
      </c>
      <c r="AN896" t="s">
        <v>4841</v>
      </c>
      <c r="AO896" t="s">
        <v>13</v>
      </c>
      <c r="AR896" t="s">
        <v>6032</v>
      </c>
      <c r="AT896" t="s">
        <v>1531</v>
      </c>
      <c r="AX896" t="s">
        <v>5014</v>
      </c>
      <c r="AY896" s="104">
        <v>46113.599305555559</v>
      </c>
      <c r="AZ896">
        <v>714507</v>
      </c>
      <c r="BA896" t="s">
        <v>4728</v>
      </c>
      <c r="BB896" t="s">
        <v>5989</v>
      </c>
      <c r="BF896" t="s">
        <v>5931</v>
      </c>
      <c r="BH896" t="s">
        <v>2510</v>
      </c>
      <c r="BL896" t="s">
        <v>4757</v>
      </c>
      <c r="BM896" s="104">
        <v>46115.456250000003</v>
      </c>
      <c r="BN896">
        <v>153847</v>
      </c>
      <c r="BO896" t="s">
        <v>4728</v>
      </c>
      <c r="BP896" t="s">
        <v>5592</v>
      </c>
      <c r="BT896" t="s">
        <v>5920</v>
      </c>
    </row>
    <row r="897" spans="17:72" x14ac:dyDescent="0.25">
      <c r="Q897" t="s">
        <v>80</v>
      </c>
      <c r="V897" t="s">
        <v>5336</v>
      </c>
      <c r="W897" s="104">
        <v>46114.783333333333</v>
      </c>
      <c r="X897">
        <v>342719</v>
      </c>
      <c r="Y897" t="s">
        <v>4728</v>
      </c>
      <c r="Z897" t="s">
        <v>54</v>
      </c>
      <c r="AD897" t="s">
        <v>4736</v>
      </c>
      <c r="AF897" t="s">
        <v>553</v>
      </c>
      <c r="AG897" t="s">
        <v>1706</v>
      </c>
      <c r="AJ897" t="s">
        <v>4926</v>
      </c>
      <c r="AK897" s="104">
        <v>46114.4375</v>
      </c>
      <c r="AL897">
        <v>669757</v>
      </c>
      <c r="AM897" t="s">
        <v>4761</v>
      </c>
      <c r="AN897" t="s">
        <v>42</v>
      </c>
      <c r="AO897" t="s">
        <v>13</v>
      </c>
      <c r="AR897" t="s">
        <v>6313</v>
      </c>
      <c r="AT897" t="s">
        <v>229</v>
      </c>
      <c r="AU897" t="s">
        <v>1385</v>
      </c>
      <c r="AV897" t="s">
        <v>2357</v>
      </c>
      <c r="AX897" t="s">
        <v>5365</v>
      </c>
      <c r="AY897" s="104">
        <v>46113.599305555559</v>
      </c>
      <c r="AZ897">
        <v>1032872</v>
      </c>
      <c r="BA897" t="s">
        <v>4728</v>
      </c>
      <c r="BB897" t="s">
        <v>5989</v>
      </c>
      <c r="BC897" t="s">
        <v>13</v>
      </c>
      <c r="BF897" t="s">
        <v>6142</v>
      </c>
      <c r="BH897" t="s">
        <v>2357</v>
      </c>
      <c r="BL897" t="s">
        <v>4967</v>
      </c>
      <c r="BM897" s="104">
        <v>46115.456250000003</v>
      </c>
      <c r="BN897">
        <v>132651</v>
      </c>
      <c r="BO897" t="s">
        <v>4728</v>
      </c>
      <c r="BP897" t="s">
        <v>5592</v>
      </c>
      <c r="BT897" t="s">
        <v>5925</v>
      </c>
    </row>
    <row r="898" spans="17:72" x14ac:dyDescent="0.25">
      <c r="Q898" t="s">
        <v>80</v>
      </c>
      <c r="V898" t="s">
        <v>5336</v>
      </c>
      <c r="W898" s="104">
        <v>46114.787499999999</v>
      </c>
      <c r="X898">
        <v>187665</v>
      </c>
      <c r="Y898" t="s">
        <v>4728</v>
      </c>
      <c r="Z898" t="s">
        <v>54</v>
      </c>
      <c r="AD898" t="s">
        <v>4736</v>
      </c>
      <c r="AF898" t="s">
        <v>205</v>
      </c>
      <c r="AJ898" t="s">
        <v>5175</v>
      </c>
      <c r="AK898" s="104">
        <v>46114.438194444447</v>
      </c>
      <c r="AL898">
        <v>287170</v>
      </c>
      <c r="AM898" t="s">
        <v>4761</v>
      </c>
      <c r="AN898" t="s">
        <v>13</v>
      </c>
      <c r="AR898" t="s">
        <v>5966</v>
      </c>
      <c r="AT898" t="s">
        <v>967</v>
      </c>
      <c r="AX898" t="s">
        <v>4971</v>
      </c>
      <c r="AY898" s="104">
        <v>46113.599305555559</v>
      </c>
      <c r="AZ898">
        <v>672658</v>
      </c>
      <c r="BA898" t="s">
        <v>4728</v>
      </c>
      <c r="BB898" t="s">
        <v>5989</v>
      </c>
      <c r="BF898" t="s">
        <v>5942</v>
      </c>
      <c r="BH898" t="s">
        <v>1507</v>
      </c>
      <c r="BL898" t="s">
        <v>8151</v>
      </c>
      <c r="BM898" s="104">
        <v>46115.457638888889</v>
      </c>
      <c r="BN898">
        <v>893062</v>
      </c>
      <c r="BO898" t="s">
        <v>4728</v>
      </c>
      <c r="BP898" t="s">
        <v>5592</v>
      </c>
      <c r="BT898" t="s">
        <v>5918</v>
      </c>
    </row>
    <row r="899" spans="17:72" x14ac:dyDescent="0.25">
      <c r="Q899" t="s">
        <v>1050</v>
      </c>
      <c r="R899" t="s">
        <v>253</v>
      </c>
      <c r="V899" t="s">
        <v>5337</v>
      </c>
      <c r="W899" s="104">
        <v>46114.790277777778</v>
      </c>
      <c r="X899">
        <v>138701</v>
      </c>
      <c r="Y899" t="s">
        <v>4728</v>
      </c>
      <c r="Z899" t="s">
        <v>42</v>
      </c>
      <c r="AA899" t="s">
        <v>54</v>
      </c>
      <c r="AD899" t="s">
        <v>4742</v>
      </c>
      <c r="AF899" t="s">
        <v>2237</v>
      </c>
      <c r="AG899" t="s">
        <v>1894</v>
      </c>
      <c r="AH899" t="s">
        <v>220</v>
      </c>
      <c r="AJ899" t="s">
        <v>4743</v>
      </c>
      <c r="AK899" s="104">
        <v>46114.439583333333</v>
      </c>
      <c r="AL899">
        <v>1848318</v>
      </c>
      <c r="AM899" t="s">
        <v>4728</v>
      </c>
      <c r="AN899" t="s">
        <v>42</v>
      </c>
      <c r="AO899" t="s">
        <v>13</v>
      </c>
      <c r="AP899" t="s">
        <v>4731</v>
      </c>
      <c r="AR899" t="s">
        <v>6083</v>
      </c>
      <c r="AT899" t="s">
        <v>1078</v>
      </c>
      <c r="AX899" t="s">
        <v>4952</v>
      </c>
      <c r="AY899" s="104">
        <v>46113.599999999999</v>
      </c>
      <c r="AZ899">
        <v>307316</v>
      </c>
      <c r="BA899" t="s">
        <v>4728</v>
      </c>
      <c r="BB899" t="s">
        <v>5989</v>
      </c>
      <c r="BF899" t="s">
        <v>5942</v>
      </c>
      <c r="BH899" t="s">
        <v>2624</v>
      </c>
      <c r="BL899" t="s">
        <v>5771</v>
      </c>
      <c r="BM899" s="104">
        <v>46115.458333333336</v>
      </c>
      <c r="BN899">
        <v>388194</v>
      </c>
      <c r="BO899" t="s">
        <v>4728</v>
      </c>
      <c r="BP899" t="s">
        <v>5592</v>
      </c>
      <c r="BT899" t="s">
        <v>5931</v>
      </c>
    </row>
    <row r="900" spans="17:72" x14ac:dyDescent="0.25">
      <c r="Q900" t="s">
        <v>241</v>
      </c>
      <c r="V900" t="s">
        <v>5264</v>
      </c>
      <c r="W900" s="104">
        <v>46114.792361111111</v>
      </c>
      <c r="X900">
        <v>145636</v>
      </c>
      <c r="Y900" t="s">
        <v>4728</v>
      </c>
      <c r="Z900" t="s">
        <v>54</v>
      </c>
      <c r="AD900" t="s">
        <v>4739</v>
      </c>
      <c r="AF900" t="s">
        <v>205</v>
      </c>
      <c r="AJ900" t="s">
        <v>4782</v>
      </c>
      <c r="AK900" s="104">
        <v>46114.44027777778</v>
      </c>
      <c r="AL900">
        <v>202479</v>
      </c>
      <c r="AM900" t="s">
        <v>4728</v>
      </c>
      <c r="AN900" t="s">
        <v>13</v>
      </c>
      <c r="AR900" t="s">
        <v>5920</v>
      </c>
      <c r="AT900" t="s">
        <v>2403</v>
      </c>
      <c r="AX900" t="s">
        <v>7234</v>
      </c>
      <c r="AY900" s="104">
        <v>46113.599999999999</v>
      </c>
      <c r="AZ900">
        <v>516939</v>
      </c>
      <c r="BA900" t="s">
        <v>4728</v>
      </c>
      <c r="BB900" t="s">
        <v>5989</v>
      </c>
      <c r="BF900" t="s">
        <v>5950</v>
      </c>
      <c r="BH900" t="s">
        <v>496</v>
      </c>
      <c r="BI900" t="s">
        <v>1132</v>
      </c>
      <c r="BL900" t="s">
        <v>4877</v>
      </c>
      <c r="BM900" s="104">
        <v>46115.463888888888</v>
      </c>
      <c r="BN900">
        <v>1343511</v>
      </c>
      <c r="BO900" t="s">
        <v>4728</v>
      </c>
      <c r="BP900" t="s">
        <v>5592</v>
      </c>
      <c r="BQ900" t="s">
        <v>4731</v>
      </c>
      <c r="BT900" t="s">
        <v>6609</v>
      </c>
    </row>
    <row r="901" spans="17:72" x14ac:dyDescent="0.25">
      <c r="Q901" t="s">
        <v>253</v>
      </c>
      <c r="V901" t="s">
        <v>5338</v>
      </c>
      <c r="W901" s="104">
        <v>46114.793055555558</v>
      </c>
      <c r="X901">
        <v>88834</v>
      </c>
      <c r="Y901" t="s">
        <v>4728</v>
      </c>
      <c r="Z901" t="s">
        <v>54</v>
      </c>
      <c r="AD901" t="s">
        <v>4781</v>
      </c>
      <c r="AF901" t="s">
        <v>1292</v>
      </c>
      <c r="AJ901" t="s">
        <v>4877</v>
      </c>
      <c r="AK901" s="104">
        <v>46114.442361111112</v>
      </c>
      <c r="AL901">
        <v>268006</v>
      </c>
      <c r="AM901" t="s">
        <v>4728</v>
      </c>
      <c r="AN901" t="s">
        <v>13</v>
      </c>
      <c r="AR901" t="s">
        <v>5948</v>
      </c>
      <c r="AT901" t="s">
        <v>2383</v>
      </c>
      <c r="AX901" t="s">
        <v>4782</v>
      </c>
      <c r="AY901" s="104">
        <v>46113.599999999999</v>
      </c>
      <c r="AZ901">
        <v>404319</v>
      </c>
      <c r="BA901" t="s">
        <v>4728</v>
      </c>
      <c r="BB901" t="s">
        <v>5989</v>
      </c>
      <c r="BF901" t="s">
        <v>5958</v>
      </c>
      <c r="BH901" t="s">
        <v>1732</v>
      </c>
      <c r="BL901" t="s">
        <v>5483</v>
      </c>
      <c r="BM901" s="104">
        <v>46115.463888888888</v>
      </c>
      <c r="BN901">
        <v>145238</v>
      </c>
      <c r="BO901" t="s">
        <v>4728</v>
      </c>
      <c r="BP901" t="s">
        <v>5592</v>
      </c>
      <c r="BT901" t="s">
        <v>5942</v>
      </c>
    </row>
    <row r="902" spans="17:72" x14ac:dyDescent="0.25">
      <c r="Q902" t="s">
        <v>253</v>
      </c>
      <c r="V902" t="s">
        <v>5111</v>
      </c>
      <c r="W902" s="104">
        <v>46114.793055555558</v>
      </c>
      <c r="X902">
        <v>98425</v>
      </c>
      <c r="Y902" t="s">
        <v>4728</v>
      </c>
      <c r="Z902" t="s">
        <v>54</v>
      </c>
      <c r="AD902" t="s">
        <v>4781</v>
      </c>
      <c r="AF902" t="s">
        <v>1584</v>
      </c>
      <c r="AJ902" t="s">
        <v>4927</v>
      </c>
      <c r="AK902" s="104">
        <v>46114.443749999999</v>
      </c>
      <c r="AL902">
        <v>919585</v>
      </c>
      <c r="AM902" t="s">
        <v>4728</v>
      </c>
      <c r="AN902" t="s">
        <v>13</v>
      </c>
      <c r="AR902" t="s">
        <v>6314</v>
      </c>
      <c r="AT902" t="s">
        <v>516</v>
      </c>
      <c r="AX902" t="s">
        <v>4840</v>
      </c>
      <c r="AY902" s="104">
        <v>46113.599999999999</v>
      </c>
      <c r="AZ902">
        <v>251869</v>
      </c>
      <c r="BA902" t="s">
        <v>4728</v>
      </c>
      <c r="BB902" t="s">
        <v>5989</v>
      </c>
      <c r="BF902" t="s">
        <v>5942</v>
      </c>
      <c r="BH902" t="s">
        <v>852</v>
      </c>
      <c r="BI902" t="s">
        <v>1891</v>
      </c>
      <c r="BL902" t="s">
        <v>5483</v>
      </c>
      <c r="BM902" s="104">
        <v>46115.465277777781</v>
      </c>
      <c r="BN902">
        <v>795953</v>
      </c>
      <c r="BO902" t="s">
        <v>4728</v>
      </c>
      <c r="BP902" t="s">
        <v>5592</v>
      </c>
      <c r="BQ902" t="s">
        <v>4731</v>
      </c>
      <c r="BT902" t="s">
        <v>6501</v>
      </c>
    </row>
    <row r="903" spans="17:72" x14ac:dyDescent="0.25">
      <c r="Q903" t="s">
        <v>241</v>
      </c>
      <c r="V903" t="s">
        <v>5338</v>
      </c>
      <c r="W903" s="104">
        <v>46114.793749999997</v>
      </c>
      <c r="X903">
        <v>176547</v>
      </c>
      <c r="Y903" t="s">
        <v>4728</v>
      </c>
      <c r="Z903" t="s">
        <v>54</v>
      </c>
      <c r="AD903" t="s">
        <v>4736</v>
      </c>
      <c r="AF903" t="s">
        <v>1416</v>
      </c>
      <c r="AG903" t="s">
        <v>802</v>
      </c>
      <c r="AH903" t="s">
        <v>1559</v>
      </c>
      <c r="AJ903" t="s">
        <v>6315</v>
      </c>
      <c r="AK903" s="104">
        <v>46114.443749999999</v>
      </c>
      <c r="AL903">
        <v>967228</v>
      </c>
      <c r="AM903" t="s">
        <v>4728</v>
      </c>
      <c r="AN903" t="s">
        <v>4790</v>
      </c>
      <c r="AO903" t="s">
        <v>13</v>
      </c>
      <c r="AR903" t="s">
        <v>5980</v>
      </c>
      <c r="AT903" t="s">
        <v>1276</v>
      </c>
      <c r="AX903" t="s">
        <v>5063</v>
      </c>
      <c r="AY903" s="104">
        <v>46113.600694444445</v>
      </c>
      <c r="AZ903">
        <v>272050</v>
      </c>
      <c r="BA903" t="s">
        <v>4761</v>
      </c>
      <c r="BB903" t="s">
        <v>5989</v>
      </c>
      <c r="BF903" t="s">
        <v>5966</v>
      </c>
      <c r="BH903" t="s">
        <v>250</v>
      </c>
      <c r="BL903" t="s">
        <v>6285</v>
      </c>
      <c r="BM903" s="104">
        <v>46115.468055555553</v>
      </c>
      <c r="BN903">
        <v>134138</v>
      </c>
      <c r="BO903" t="s">
        <v>4728</v>
      </c>
      <c r="BP903" t="s">
        <v>5592</v>
      </c>
      <c r="BT903" t="s">
        <v>5920</v>
      </c>
    </row>
    <row r="904" spans="17:72" x14ac:dyDescent="0.25">
      <c r="Q904" t="s">
        <v>247</v>
      </c>
      <c r="V904" t="s">
        <v>5111</v>
      </c>
      <c r="W904" s="104">
        <v>46114.794444444444</v>
      </c>
      <c r="X904">
        <v>459185</v>
      </c>
      <c r="Y904" t="s">
        <v>4728</v>
      </c>
      <c r="Z904" t="s">
        <v>54</v>
      </c>
      <c r="AD904" t="s">
        <v>4736</v>
      </c>
      <c r="AF904" t="s">
        <v>172</v>
      </c>
      <c r="AG904" t="s">
        <v>73</v>
      </c>
      <c r="AJ904" t="s">
        <v>5018</v>
      </c>
      <c r="AK904" s="104">
        <v>46114.444444444445</v>
      </c>
      <c r="AL904">
        <v>1136607</v>
      </c>
      <c r="AM904" t="s">
        <v>4728</v>
      </c>
      <c r="AN904" t="s">
        <v>42</v>
      </c>
      <c r="AO904" t="s">
        <v>13</v>
      </c>
      <c r="AR904" t="s">
        <v>5705</v>
      </c>
      <c r="AT904" t="s">
        <v>2407</v>
      </c>
      <c r="AX904" t="s">
        <v>5013</v>
      </c>
      <c r="AY904" s="104">
        <v>46113.600694444445</v>
      </c>
      <c r="AZ904">
        <v>184354</v>
      </c>
      <c r="BA904" t="s">
        <v>4728</v>
      </c>
      <c r="BB904" t="s">
        <v>5989</v>
      </c>
      <c r="BF904" t="s">
        <v>5918</v>
      </c>
      <c r="BH904" t="s">
        <v>1732</v>
      </c>
      <c r="BL904" t="s">
        <v>5199</v>
      </c>
      <c r="BM904" s="104">
        <v>46115.468055555553</v>
      </c>
      <c r="BN904">
        <v>162459</v>
      </c>
      <c r="BO904" t="s">
        <v>4728</v>
      </c>
      <c r="BP904" t="s">
        <v>5592</v>
      </c>
      <c r="BT904" t="s">
        <v>5942</v>
      </c>
    </row>
    <row r="905" spans="17:72" x14ac:dyDescent="0.25">
      <c r="Q905" t="s">
        <v>241</v>
      </c>
      <c r="V905" t="s">
        <v>5339</v>
      </c>
      <c r="W905" s="104">
        <v>46114.794444444444</v>
      </c>
      <c r="X905">
        <v>248972</v>
      </c>
      <c r="Y905" t="s">
        <v>4728</v>
      </c>
      <c r="Z905" t="s">
        <v>54</v>
      </c>
      <c r="AD905" t="s">
        <v>4736</v>
      </c>
      <c r="AF905" t="s">
        <v>2561</v>
      </c>
      <c r="AJ905" t="s">
        <v>6316</v>
      </c>
      <c r="AK905" s="104">
        <v>46114.445138888892</v>
      </c>
      <c r="AL905">
        <v>510996</v>
      </c>
      <c r="AM905" t="s">
        <v>4728</v>
      </c>
      <c r="AN905" t="s">
        <v>13</v>
      </c>
      <c r="AR905" t="s">
        <v>5931</v>
      </c>
      <c r="AT905" t="s">
        <v>1124</v>
      </c>
      <c r="AX905" t="s">
        <v>5882</v>
      </c>
      <c r="AY905" s="104">
        <v>46113.601388888892</v>
      </c>
      <c r="AZ905">
        <v>97045</v>
      </c>
      <c r="BA905" t="s">
        <v>4728</v>
      </c>
      <c r="BB905" t="s">
        <v>5989</v>
      </c>
      <c r="BF905" t="s">
        <v>4781</v>
      </c>
      <c r="BH905" t="s">
        <v>496</v>
      </c>
      <c r="BL905" t="s">
        <v>5817</v>
      </c>
      <c r="BM905" s="104">
        <v>46115.468055555553</v>
      </c>
      <c r="BN905">
        <v>1371364</v>
      </c>
      <c r="BO905" t="s">
        <v>4728</v>
      </c>
      <c r="BP905" t="s">
        <v>5592</v>
      </c>
      <c r="BT905" t="s">
        <v>4781</v>
      </c>
    </row>
    <row r="906" spans="17:72" x14ac:dyDescent="0.25">
      <c r="Q906" t="s">
        <v>229</v>
      </c>
      <c r="V906" t="s">
        <v>5340</v>
      </c>
      <c r="W906" s="104">
        <v>46114.794444444444</v>
      </c>
      <c r="X906">
        <v>407186</v>
      </c>
      <c r="Y906" t="s">
        <v>4728</v>
      </c>
      <c r="Z906" t="s">
        <v>54</v>
      </c>
      <c r="AD906" t="s">
        <v>4739</v>
      </c>
      <c r="AF906" t="s">
        <v>5981</v>
      </c>
      <c r="AG906" t="s">
        <v>2357</v>
      </c>
      <c r="AJ906" t="s">
        <v>4926</v>
      </c>
      <c r="AK906" s="104">
        <v>46114.445833333331</v>
      </c>
      <c r="AL906">
        <v>798313</v>
      </c>
      <c r="AM906" t="s">
        <v>4728</v>
      </c>
      <c r="AN906" t="s">
        <v>42</v>
      </c>
      <c r="AO906" t="s">
        <v>13</v>
      </c>
      <c r="AR906" t="s">
        <v>5919</v>
      </c>
      <c r="AT906" t="s">
        <v>1945</v>
      </c>
      <c r="AX906" t="s">
        <v>6279</v>
      </c>
      <c r="AY906" s="104">
        <v>46113.601388888892</v>
      </c>
      <c r="AZ906">
        <v>89567</v>
      </c>
      <c r="BA906" t="s">
        <v>4728</v>
      </c>
      <c r="BB906" t="s">
        <v>5989</v>
      </c>
      <c r="BF906" t="s">
        <v>5918</v>
      </c>
      <c r="BH906" t="s">
        <v>852</v>
      </c>
      <c r="BL906" t="s">
        <v>4776</v>
      </c>
      <c r="BM906" s="104">
        <v>46115.469444444447</v>
      </c>
      <c r="BN906">
        <v>548901</v>
      </c>
      <c r="BO906" t="s">
        <v>4728</v>
      </c>
      <c r="BP906" t="s">
        <v>5592</v>
      </c>
      <c r="BT906" t="s">
        <v>5920</v>
      </c>
    </row>
    <row r="907" spans="17:72" x14ac:dyDescent="0.25">
      <c r="Q907" t="s">
        <v>5341</v>
      </c>
      <c r="R907" t="s">
        <v>229</v>
      </c>
      <c r="S907" t="s">
        <v>211</v>
      </c>
      <c r="V907" t="s">
        <v>5342</v>
      </c>
      <c r="W907" s="104">
        <v>46114.798611111109</v>
      </c>
      <c r="X907">
        <v>2984416</v>
      </c>
      <c r="Y907" t="s">
        <v>4728</v>
      </c>
      <c r="Z907" t="s">
        <v>42</v>
      </c>
      <c r="AA907" t="s">
        <v>54</v>
      </c>
      <c r="AB907" t="s">
        <v>4731</v>
      </c>
      <c r="AD907" t="s">
        <v>5343</v>
      </c>
      <c r="AF907" t="s">
        <v>214</v>
      </c>
      <c r="AJ907" t="s">
        <v>4776</v>
      </c>
      <c r="AK907" s="104">
        <v>46114.447222222225</v>
      </c>
      <c r="AL907">
        <v>225356</v>
      </c>
      <c r="AM907" t="s">
        <v>4728</v>
      </c>
      <c r="AN907" t="s">
        <v>13</v>
      </c>
      <c r="AR907" t="s">
        <v>5934</v>
      </c>
      <c r="AT907" t="s">
        <v>1894</v>
      </c>
      <c r="AX907" t="s">
        <v>4955</v>
      </c>
      <c r="AY907" s="104">
        <v>46113.601388888892</v>
      </c>
      <c r="AZ907">
        <v>148459</v>
      </c>
      <c r="BA907" t="s">
        <v>4728</v>
      </c>
      <c r="BB907" t="s">
        <v>5989</v>
      </c>
      <c r="BF907" t="s">
        <v>5942</v>
      </c>
      <c r="BH907" t="s">
        <v>2624</v>
      </c>
      <c r="BL907" t="s">
        <v>4776</v>
      </c>
      <c r="BM907" s="104">
        <v>46115.47152777778</v>
      </c>
      <c r="BN907">
        <v>305670</v>
      </c>
      <c r="BO907" t="s">
        <v>4728</v>
      </c>
      <c r="BP907" t="s">
        <v>5592</v>
      </c>
      <c r="BT907" t="s">
        <v>5927</v>
      </c>
    </row>
    <row r="908" spans="17:72" x14ac:dyDescent="0.25">
      <c r="Q908" t="s">
        <v>253</v>
      </c>
      <c r="V908" t="s">
        <v>5334</v>
      </c>
      <c r="W908" s="104">
        <v>46114.804166666669</v>
      </c>
      <c r="X908">
        <v>215132</v>
      </c>
      <c r="Y908" t="s">
        <v>4728</v>
      </c>
      <c r="Z908" t="s">
        <v>54</v>
      </c>
      <c r="AD908" t="s">
        <v>4772</v>
      </c>
      <c r="AF908" t="s">
        <v>2510</v>
      </c>
      <c r="AJ908" t="s">
        <v>6317</v>
      </c>
      <c r="AK908" s="104">
        <v>46114.447916666664</v>
      </c>
      <c r="AL908">
        <v>516380</v>
      </c>
      <c r="AM908" t="s">
        <v>4728</v>
      </c>
      <c r="AN908" t="s">
        <v>13</v>
      </c>
      <c r="AR908" t="s">
        <v>5931</v>
      </c>
      <c r="AT908" t="s">
        <v>76</v>
      </c>
      <c r="AX908" t="s">
        <v>5238</v>
      </c>
      <c r="AY908" s="104">
        <v>46113.601388888892</v>
      </c>
      <c r="AZ908">
        <v>600538</v>
      </c>
      <c r="BA908" t="s">
        <v>4761</v>
      </c>
      <c r="BB908" t="s">
        <v>5989</v>
      </c>
      <c r="BF908" t="s">
        <v>5966</v>
      </c>
      <c r="BH908" t="s">
        <v>1732</v>
      </c>
      <c r="BL908" t="s">
        <v>6484</v>
      </c>
      <c r="BM908" s="104">
        <v>46115.472222222219</v>
      </c>
      <c r="BN908">
        <v>143415</v>
      </c>
      <c r="BO908" t="s">
        <v>4728</v>
      </c>
      <c r="BP908" t="s">
        <v>5592</v>
      </c>
      <c r="BT908" t="s">
        <v>4781</v>
      </c>
    </row>
    <row r="909" spans="17:72" x14ac:dyDescent="0.25">
      <c r="Q909" t="s">
        <v>226</v>
      </c>
      <c r="R909" t="s">
        <v>211</v>
      </c>
      <c r="V909" t="s">
        <v>4933</v>
      </c>
      <c r="W909" s="104">
        <v>46114.806250000001</v>
      </c>
      <c r="X909">
        <v>1861426</v>
      </c>
      <c r="Y909" t="s">
        <v>4728</v>
      </c>
      <c r="Z909" t="s">
        <v>54</v>
      </c>
      <c r="AA909" t="s">
        <v>4731</v>
      </c>
      <c r="AD909" t="s">
        <v>5296</v>
      </c>
      <c r="AF909" t="s">
        <v>496</v>
      </c>
      <c r="AJ909" t="s">
        <v>4775</v>
      </c>
      <c r="AK909" s="104">
        <v>46114.447916666664</v>
      </c>
      <c r="AL909">
        <v>139312</v>
      </c>
      <c r="AM909" t="s">
        <v>4728</v>
      </c>
      <c r="AN909" t="s">
        <v>13</v>
      </c>
      <c r="AR909" t="s">
        <v>5918</v>
      </c>
      <c r="AT909" t="s">
        <v>235</v>
      </c>
      <c r="AX909" t="s">
        <v>6454</v>
      </c>
      <c r="AY909" s="104">
        <v>46113.601388888892</v>
      </c>
      <c r="AZ909">
        <v>347911</v>
      </c>
      <c r="BA909" t="s">
        <v>4728</v>
      </c>
      <c r="BB909" t="s">
        <v>5989</v>
      </c>
      <c r="BF909" t="s">
        <v>5931</v>
      </c>
      <c r="BH909" t="s">
        <v>1284</v>
      </c>
      <c r="BL909" t="s">
        <v>6484</v>
      </c>
      <c r="BM909" s="104">
        <v>46115.472916666666</v>
      </c>
      <c r="BN909">
        <v>967372</v>
      </c>
      <c r="BO909" t="s">
        <v>4761</v>
      </c>
      <c r="BP909" t="s">
        <v>5592</v>
      </c>
      <c r="BT909" t="s">
        <v>5950</v>
      </c>
    </row>
    <row r="910" spans="17:72" x14ac:dyDescent="0.25">
      <c r="Q910" t="s">
        <v>226</v>
      </c>
      <c r="V910" t="s">
        <v>5344</v>
      </c>
      <c r="W910" s="104">
        <v>46114.807638888888</v>
      </c>
      <c r="X910">
        <v>259928</v>
      </c>
      <c r="Y910" t="s">
        <v>4728</v>
      </c>
      <c r="Z910" t="s">
        <v>54</v>
      </c>
      <c r="AD910" t="s">
        <v>4752</v>
      </c>
      <c r="AF910" t="s">
        <v>637</v>
      </c>
      <c r="AJ910" t="s">
        <v>5876</v>
      </c>
      <c r="AK910" s="104">
        <v>46114.448611111111</v>
      </c>
      <c r="AL910">
        <v>1101080</v>
      </c>
      <c r="AM910" t="s">
        <v>4761</v>
      </c>
      <c r="AN910" t="s">
        <v>13</v>
      </c>
      <c r="AR910" t="s">
        <v>5918</v>
      </c>
      <c r="AT910" t="s">
        <v>1284</v>
      </c>
      <c r="AX910" t="s">
        <v>6279</v>
      </c>
      <c r="AY910" s="104">
        <v>46113.602083333331</v>
      </c>
      <c r="AZ910">
        <v>591844</v>
      </c>
      <c r="BA910" t="s">
        <v>4728</v>
      </c>
      <c r="BB910" t="s">
        <v>5989</v>
      </c>
      <c r="BF910" t="s">
        <v>5950</v>
      </c>
      <c r="BH910" t="s">
        <v>205</v>
      </c>
      <c r="BL910" t="s">
        <v>6294</v>
      </c>
      <c r="BM910" s="104">
        <v>46115.473611111112</v>
      </c>
      <c r="BN910">
        <v>407588</v>
      </c>
      <c r="BO910" t="s">
        <v>4761</v>
      </c>
      <c r="BP910" t="s">
        <v>5592</v>
      </c>
      <c r="BT910" t="s">
        <v>5920</v>
      </c>
    </row>
    <row r="911" spans="17:72" x14ac:dyDescent="0.25">
      <c r="Q911" t="s">
        <v>247</v>
      </c>
      <c r="V911" t="s">
        <v>4826</v>
      </c>
      <c r="W911" s="104">
        <v>46114.807638888888</v>
      </c>
      <c r="X911">
        <v>325478</v>
      </c>
      <c r="Y911" t="s">
        <v>4728</v>
      </c>
      <c r="Z911" t="s">
        <v>54</v>
      </c>
      <c r="AD911" t="s">
        <v>4736</v>
      </c>
      <c r="AF911" t="s">
        <v>2600</v>
      </c>
      <c r="AJ911" t="s">
        <v>4919</v>
      </c>
      <c r="AK911" s="104">
        <v>46114.451388888891</v>
      </c>
      <c r="AL911">
        <v>688056</v>
      </c>
      <c r="AM911" t="s">
        <v>4728</v>
      </c>
      <c r="AN911" t="s">
        <v>13</v>
      </c>
      <c r="AR911" t="s">
        <v>5918</v>
      </c>
      <c r="AT911" t="s">
        <v>232</v>
      </c>
      <c r="AU911" t="s">
        <v>1688</v>
      </c>
      <c r="AX911" t="s">
        <v>7220</v>
      </c>
      <c r="AY911" s="104">
        <v>46113.602777777778</v>
      </c>
      <c r="AZ911">
        <v>320400</v>
      </c>
      <c r="BA911" t="s">
        <v>4761</v>
      </c>
      <c r="BB911" t="s">
        <v>5989</v>
      </c>
      <c r="BC911" t="s">
        <v>4731</v>
      </c>
      <c r="BF911" t="s">
        <v>6495</v>
      </c>
      <c r="BH911" t="s">
        <v>76</v>
      </c>
      <c r="BL911" t="s">
        <v>4919</v>
      </c>
      <c r="BM911" s="104">
        <v>46115.473611111112</v>
      </c>
      <c r="BN911">
        <v>248616</v>
      </c>
      <c r="BO911" t="s">
        <v>4728</v>
      </c>
      <c r="BP911" t="s">
        <v>5592</v>
      </c>
      <c r="BT911" t="s">
        <v>5958</v>
      </c>
    </row>
    <row r="912" spans="17:72" x14ac:dyDescent="0.25">
      <c r="Q912" t="s">
        <v>241</v>
      </c>
      <c r="V912" t="s">
        <v>5345</v>
      </c>
      <c r="W912" s="104">
        <v>46114.809027777781</v>
      </c>
      <c r="X912">
        <v>230808</v>
      </c>
      <c r="Y912" t="s">
        <v>4728</v>
      </c>
      <c r="Z912" t="s">
        <v>54</v>
      </c>
      <c r="AD912" t="s">
        <v>4736</v>
      </c>
      <c r="AF912" t="s">
        <v>2561</v>
      </c>
      <c r="AJ912" t="s">
        <v>4840</v>
      </c>
      <c r="AK912" s="104">
        <v>46114.451388888891</v>
      </c>
      <c r="AL912">
        <v>1761508</v>
      </c>
      <c r="AM912" t="s">
        <v>4728</v>
      </c>
      <c r="AN912" t="s">
        <v>13</v>
      </c>
      <c r="AR912" t="s">
        <v>5918</v>
      </c>
      <c r="AT912" t="s">
        <v>229</v>
      </c>
      <c r="AU912" t="s">
        <v>2429</v>
      </c>
      <c r="AX912" t="s">
        <v>5134</v>
      </c>
      <c r="AY912" s="104">
        <v>46113.602777777778</v>
      </c>
      <c r="AZ912">
        <v>841017</v>
      </c>
      <c r="BA912" t="s">
        <v>4728</v>
      </c>
      <c r="BB912" t="s">
        <v>5989</v>
      </c>
      <c r="BF912" t="s">
        <v>7176</v>
      </c>
      <c r="BH912" t="s">
        <v>1584</v>
      </c>
      <c r="BL912" t="s">
        <v>4839</v>
      </c>
      <c r="BM912" s="104">
        <v>46115.473611111112</v>
      </c>
      <c r="BN912">
        <v>886400</v>
      </c>
      <c r="BO912" t="s">
        <v>4728</v>
      </c>
      <c r="BP912" t="s">
        <v>5592</v>
      </c>
      <c r="BT912" t="s">
        <v>6069</v>
      </c>
    </row>
    <row r="913" spans="17:72" x14ac:dyDescent="0.25">
      <c r="Q913" t="s">
        <v>4835</v>
      </c>
      <c r="R913" t="s">
        <v>253</v>
      </c>
      <c r="V913" t="s">
        <v>5311</v>
      </c>
      <c r="W913" s="104">
        <v>46114.80972222222</v>
      </c>
      <c r="X913">
        <v>809796</v>
      </c>
      <c r="Y913" t="s">
        <v>4761</v>
      </c>
      <c r="Z913" t="s">
        <v>54</v>
      </c>
      <c r="AD913" t="s">
        <v>4781</v>
      </c>
      <c r="AF913" t="s">
        <v>1220</v>
      </c>
      <c r="AJ913" t="s">
        <v>4839</v>
      </c>
      <c r="AK913" s="104">
        <v>46114.45208333333</v>
      </c>
      <c r="AL913">
        <v>342846</v>
      </c>
      <c r="AM913" t="s">
        <v>4728</v>
      </c>
      <c r="AN913" t="s">
        <v>13</v>
      </c>
      <c r="AR913" t="s">
        <v>5931</v>
      </c>
      <c r="AT913" t="s">
        <v>241</v>
      </c>
      <c r="AU913" t="s">
        <v>256</v>
      </c>
      <c r="AX913" t="s">
        <v>5101</v>
      </c>
      <c r="AY913" s="104">
        <v>46113.602777777778</v>
      </c>
      <c r="AZ913">
        <v>374097</v>
      </c>
      <c r="BA913" t="s">
        <v>4728</v>
      </c>
      <c r="BB913" t="s">
        <v>5989</v>
      </c>
      <c r="BC913" t="s">
        <v>4731</v>
      </c>
      <c r="BF913" t="s">
        <v>6918</v>
      </c>
      <c r="BH913" t="s">
        <v>247</v>
      </c>
      <c r="BL913" t="s">
        <v>5379</v>
      </c>
      <c r="BM913" s="104">
        <v>46115.473611111112</v>
      </c>
      <c r="BN913">
        <v>407660</v>
      </c>
      <c r="BO913" t="s">
        <v>4761</v>
      </c>
      <c r="BP913" t="s">
        <v>5592</v>
      </c>
      <c r="BT913" t="s">
        <v>5966</v>
      </c>
    </row>
    <row r="914" spans="17:72" x14ac:dyDescent="0.25">
      <c r="Q914" t="s">
        <v>253</v>
      </c>
      <c r="R914" t="s">
        <v>247</v>
      </c>
      <c r="V914" t="s">
        <v>4890</v>
      </c>
      <c r="W914" s="104">
        <v>46114.811111111114</v>
      </c>
      <c r="X914">
        <v>454372</v>
      </c>
      <c r="Y914" t="s">
        <v>4761</v>
      </c>
      <c r="Z914" t="s">
        <v>54</v>
      </c>
      <c r="AD914" t="s">
        <v>4736</v>
      </c>
      <c r="AF914" t="s">
        <v>2624</v>
      </c>
      <c r="AJ914" t="s">
        <v>4776</v>
      </c>
      <c r="AK914" s="104">
        <v>46114.452777777777</v>
      </c>
      <c r="AL914">
        <v>390362</v>
      </c>
      <c r="AM914" t="s">
        <v>4728</v>
      </c>
      <c r="AN914" t="s">
        <v>13</v>
      </c>
      <c r="AR914" t="s">
        <v>5920</v>
      </c>
      <c r="AT914" t="s">
        <v>84</v>
      </c>
      <c r="AX914" t="s">
        <v>7235</v>
      </c>
      <c r="AY914" s="104">
        <v>46113.603472222225</v>
      </c>
      <c r="AZ914">
        <v>175077</v>
      </c>
      <c r="BA914" t="s">
        <v>4728</v>
      </c>
      <c r="BB914" t="s">
        <v>5989</v>
      </c>
      <c r="BF914" t="s">
        <v>5958</v>
      </c>
      <c r="BH914" t="s">
        <v>1732</v>
      </c>
      <c r="BL914" t="s">
        <v>4743</v>
      </c>
      <c r="BM914" s="104">
        <v>46115.474999999999</v>
      </c>
      <c r="BN914">
        <v>178102</v>
      </c>
      <c r="BO914" t="s">
        <v>4728</v>
      </c>
      <c r="BP914" t="s">
        <v>5592</v>
      </c>
      <c r="BT914" t="s">
        <v>4781</v>
      </c>
    </row>
    <row r="915" spans="17:72" x14ac:dyDescent="0.25">
      <c r="Q915" t="s">
        <v>241</v>
      </c>
      <c r="V915" t="s">
        <v>5320</v>
      </c>
      <c r="W915" s="104">
        <v>46114.8125</v>
      </c>
      <c r="X915">
        <v>236775</v>
      </c>
      <c r="Y915" t="s">
        <v>4728</v>
      </c>
      <c r="Z915" t="s">
        <v>54</v>
      </c>
      <c r="AD915" t="s">
        <v>4739</v>
      </c>
      <c r="AF915" t="s">
        <v>610</v>
      </c>
      <c r="AG915" t="s">
        <v>2373</v>
      </c>
      <c r="AJ915" t="s">
        <v>6318</v>
      </c>
      <c r="AK915" s="104">
        <v>46114.452777777777</v>
      </c>
      <c r="AL915">
        <v>785110</v>
      </c>
      <c r="AM915" t="s">
        <v>4728</v>
      </c>
      <c r="AN915" t="s">
        <v>42</v>
      </c>
      <c r="AO915" t="s">
        <v>13</v>
      </c>
      <c r="AR915" t="s">
        <v>6040</v>
      </c>
      <c r="AT915" t="s">
        <v>1124</v>
      </c>
      <c r="AX915" t="s">
        <v>4977</v>
      </c>
      <c r="AY915" s="104">
        <v>46113.604166666664</v>
      </c>
      <c r="AZ915">
        <v>1273168</v>
      </c>
      <c r="BA915" t="s">
        <v>4761</v>
      </c>
      <c r="BB915" t="s">
        <v>5989</v>
      </c>
      <c r="BF915" t="s">
        <v>5918</v>
      </c>
      <c r="BH915" t="s">
        <v>1985</v>
      </c>
      <c r="BL915" t="s">
        <v>4919</v>
      </c>
      <c r="BM915" s="104">
        <v>46115.476388888892</v>
      </c>
      <c r="BN915">
        <v>2530674</v>
      </c>
      <c r="BO915" t="s">
        <v>4761</v>
      </c>
      <c r="BP915" t="s">
        <v>5592</v>
      </c>
      <c r="BT915" t="s">
        <v>5942</v>
      </c>
    </row>
    <row r="916" spans="17:72" x14ac:dyDescent="0.25">
      <c r="Q916" t="s">
        <v>253</v>
      </c>
      <c r="V916" t="s">
        <v>4890</v>
      </c>
      <c r="W916" s="104">
        <v>46114.815972222219</v>
      </c>
      <c r="X916">
        <v>53174</v>
      </c>
      <c r="Y916" t="s">
        <v>4728</v>
      </c>
      <c r="Z916" t="s">
        <v>54</v>
      </c>
      <c r="AD916" t="s">
        <v>4756</v>
      </c>
      <c r="AF916" t="s">
        <v>1606</v>
      </c>
      <c r="AG916" t="s">
        <v>1481</v>
      </c>
      <c r="AJ916" t="s">
        <v>5065</v>
      </c>
      <c r="AK916" s="104">
        <v>46114.45416666667</v>
      </c>
      <c r="AL916">
        <v>377584</v>
      </c>
      <c r="AM916" t="s">
        <v>4728</v>
      </c>
      <c r="AN916" t="s">
        <v>42</v>
      </c>
      <c r="AO916" t="s">
        <v>13</v>
      </c>
      <c r="AR916" t="s">
        <v>6103</v>
      </c>
      <c r="AT916" t="s">
        <v>1945</v>
      </c>
      <c r="AU916" t="s">
        <v>1688</v>
      </c>
      <c r="AX916" t="s">
        <v>4762</v>
      </c>
      <c r="AY916" s="104">
        <v>46113.604166666664</v>
      </c>
      <c r="AZ916">
        <v>544380</v>
      </c>
      <c r="BA916" t="s">
        <v>4728</v>
      </c>
      <c r="BB916" t="s">
        <v>5989</v>
      </c>
      <c r="BC916" t="s">
        <v>4731</v>
      </c>
      <c r="BF916" t="s">
        <v>6411</v>
      </c>
      <c r="BH916" t="s">
        <v>1507</v>
      </c>
      <c r="BL916" t="s">
        <v>4743</v>
      </c>
      <c r="BM916" s="104">
        <v>46115.476388888892</v>
      </c>
      <c r="BN916">
        <v>200270</v>
      </c>
      <c r="BO916" t="s">
        <v>4728</v>
      </c>
      <c r="BP916" t="s">
        <v>5592</v>
      </c>
      <c r="BT916" t="s">
        <v>5942</v>
      </c>
    </row>
    <row r="917" spans="17:72" x14ac:dyDescent="0.25">
      <c r="Q917" t="s">
        <v>241</v>
      </c>
      <c r="V917" t="s">
        <v>5346</v>
      </c>
      <c r="W917" s="104">
        <v>46114.816666666666</v>
      </c>
      <c r="X917">
        <v>1600853</v>
      </c>
      <c r="Y917" t="s">
        <v>4728</v>
      </c>
      <c r="Z917" t="s">
        <v>54</v>
      </c>
      <c r="AD917" t="s">
        <v>4780</v>
      </c>
      <c r="AF917" t="s">
        <v>2510</v>
      </c>
      <c r="AJ917" t="s">
        <v>6319</v>
      </c>
      <c r="AK917" s="104">
        <v>46114.45416666667</v>
      </c>
      <c r="AL917">
        <v>117242</v>
      </c>
      <c r="AM917" t="s">
        <v>4728</v>
      </c>
      <c r="AN917" t="s">
        <v>13</v>
      </c>
      <c r="AR917" t="s">
        <v>5938</v>
      </c>
      <c r="AT917" t="s">
        <v>1078</v>
      </c>
      <c r="AU917" t="s">
        <v>256</v>
      </c>
      <c r="AX917" t="s">
        <v>5338</v>
      </c>
      <c r="AY917" s="104">
        <v>46113.604166666664</v>
      </c>
      <c r="AZ917">
        <v>721996</v>
      </c>
      <c r="BA917" t="s">
        <v>4728</v>
      </c>
      <c r="BB917" t="s">
        <v>5989</v>
      </c>
      <c r="BC917" t="s">
        <v>4731</v>
      </c>
      <c r="BF917" t="s">
        <v>7236</v>
      </c>
      <c r="BH917" t="s">
        <v>2561</v>
      </c>
      <c r="BL917" t="s">
        <v>5063</v>
      </c>
      <c r="BM917" s="104">
        <v>46115.478472222225</v>
      </c>
      <c r="BN917">
        <v>616871</v>
      </c>
      <c r="BO917" t="s">
        <v>4728</v>
      </c>
      <c r="BP917" t="s">
        <v>5592</v>
      </c>
      <c r="BT917" t="s">
        <v>5931</v>
      </c>
    </row>
    <row r="918" spans="17:72" x14ac:dyDescent="0.25">
      <c r="V918" t="s">
        <v>4883</v>
      </c>
      <c r="W918" s="104">
        <v>46114.818749999999</v>
      </c>
      <c r="X918">
        <v>60442</v>
      </c>
      <c r="Y918" t="s">
        <v>4728</v>
      </c>
      <c r="Z918" t="s">
        <v>54</v>
      </c>
      <c r="AF918" t="s">
        <v>2307</v>
      </c>
      <c r="AG918" t="s">
        <v>1985</v>
      </c>
      <c r="AJ918" t="s">
        <v>5808</v>
      </c>
      <c r="AK918" s="104">
        <v>46114.454861111109</v>
      </c>
      <c r="AL918">
        <v>772853</v>
      </c>
      <c r="AM918" t="s">
        <v>4728</v>
      </c>
      <c r="AN918" t="s">
        <v>42</v>
      </c>
      <c r="AO918" t="s">
        <v>13</v>
      </c>
      <c r="AR918" t="s">
        <v>5933</v>
      </c>
      <c r="AT918" t="s">
        <v>1276</v>
      </c>
      <c r="AX918" t="s">
        <v>4877</v>
      </c>
      <c r="AY918" s="104">
        <v>46113.604166666664</v>
      </c>
      <c r="AZ918">
        <v>141916</v>
      </c>
      <c r="BA918" t="s">
        <v>4728</v>
      </c>
      <c r="BB918" t="s">
        <v>5989</v>
      </c>
      <c r="BF918" t="s">
        <v>5925</v>
      </c>
      <c r="BH918" t="s">
        <v>683</v>
      </c>
      <c r="BL918" t="s">
        <v>6522</v>
      </c>
      <c r="BM918" s="104">
        <v>46115.478472222225</v>
      </c>
      <c r="BN918">
        <v>320400</v>
      </c>
      <c r="BO918" t="s">
        <v>4728</v>
      </c>
      <c r="BP918" t="s">
        <v>5592</v>
      </c>
      <c r="BT918" t="s">
        <v>5934</v>
      </c>
    </row>
    <row r="919" spans="17:72" x14ac:dyDescent="0.25">
      <c r="Q919" t="s">
        <v>253</v>
      </c>
      <c r="V919" t="s">
        <v>4883</v>
      </c>
      <c r="W919" s="104">
        <v>46114.819444444445</v>
      </c>
      <c r="X919">
        <v>263680</v>
      </c>
      <c r="Y919" t="s">
        <v>4728</v>
      </c>
      <c r="Z919" t="s">
        <v>54</v>
      </c>
      <c r="AD919" t="s">
        <v>4736</v>
      </c>
      <c r="AF919" t="s">
        <v>1584</v>
      </c>
      <c r="AJ919" t="s">
        <v>6320</v>
      </c>
      <c r="AK919" s="104">
        <v>46114.454861111109</v>
      </c>
      <c r="AL919">
        <v>576968</v>
      </c>
      <c r="AM919" t="s">
        <v>4728</v>
      </c>
      <c r="AN919" t="s">
        <v>13</v>
      </c>
      <c r="AR919" t="s">
        <v>5931</v>
      </c>
      <c r="AT919" t="s">
        <v>2407</v>
      </c>
      <c r="AX919" t="s">
        <v>6404</v>
      </c>
      <c r="AY919" s="104">
        <v>46113.604166666664</v>
      </c>
      <c r="AZ919">
        <v>332443</v>
      </c>
      <c r="BA919" t="s">
        <v>4728</v>
      </c>
      <c r="BB919" t="s">
        <v>5989</v>
      </c>
      <c r="BF919" t="s">
        <v>5948</v>
      </c>
      <c r="BH919" t="s">
        <v>1732</v>
      </c>
      <c r="BL919" t="s">
        <v>5379</v>
      </c>
      <c r="BM919" s="104">
        <v>46115.478472222225</v>
      </c>
      <c r="BN919">
        <v>153652</v>
      </c>
      <c r="BO919" t="s">
        <v>4728</v>
      </c>
      <c r="BP919" t="s">
        <v>5592</v>
      </c>
      <c r="BT919" t="s">
        <v>4781</v>
      </c>
    </row>
    <row r="920" spans="17:72" x14ac:dyDescent="0.25">
      <c r="Q920" t="s">
        <v>229</v>
      </c>
      <c r="V920" t="s">
        <v>5112</v>
      </c>
      <c r="W920" s="104">
        <v>46114.820833333331</v>
      </c>
      <c r="X920">
        <v>208950</v>
      </c>
      <c r="Y920" t="s">
        <v>4728</v>
      </c>
      <c r="Z920" t="s">
        <v>54</v>
      </c>
      <c r="AD920" t="s">
        <v>4736</v>
      </c>
      <c r="AF920" t="s">
        <v>2563</v>
      </c>
      <c r="AG920" t="s">
        <v>1706</v>
      </c>
      <c r="AJ920" t="s">
        <v>5386</v>
      </c>
      <c r="AK920" s="104">
        <v>46114.456944444442</v>
      </c>
      <c r="AL920">
        <v>535647</v>
      </c>
      <c r="AM920" t="s">
        <v>4728</v>
      </c>
      <c r="AN920" t="s">
        <v>42</v>
      </c>
      <c r="AO920" t="s">
        <v>13</v>
      </c>
      <c r="AR920" t="s">
        <v>5933</v>
      </c>
      <c r="AT920" t="s">
        <v>551</v>
      </c>
      <c r="AX920" t="s">
        <v>4796</v>
      </c>
      <c r="AY920" s="104">
        <v>46113.605555555558</v>
      </c>
      <c r="AZ920">
        <v>107256</v>
      </c>
      <c r="BA920" t="s">
        <v>4728</v>
      </c>
      <c r="BB920" t="s">
        <v>5989</v>
      </c>
      <c r="BF920" t="s">
        <v>5942</v>
      </c>
      <c r="BH920" t="s">
        <v>1132</v>
      </c>
      <c r="BL920" t="s">
        <v>5379</v>
      </c>
      <c r="BM920" s="104">
        <v>46115.479861111111</v>
      </c>
      <c r="BN920">
        <v>774056</v>
      </c>
      <c r="BO920" t="s">
        <v>4728</v>
      </c>
      <c r="BP920" t="s">
        <v>5592</v>
      </c>
      <c r="BT920" t="s">
        <v>4781</v>
      </c>
    </row>
    <row r="921" spans="17:72" x14ac:dyDescent="0.25">
      <c r="Q921" t="s">
        <v>229</v>
      </c>
      <c r="V921" t="s">
        <v>5347</v>
      </c>
      <c r="W921" s="104">
        <v>46114.823611111111</v>
      </c>
      <c r="X921">
        <v>442847</v>
      </c>
      <c r="Y921" t="s">
        <v>4728</v>
      </c>
      <c r="Z921" t="s">
        <v>54</v>
      </c>
      <c r="AD921" t="s">
        <v>4736</v>
      </c>
      <c r="AF921" t="s">
        <v>1284</v>
      </c>
      <c r="AJ921" t="s">
        <v>4877</v>
      </c>
      <c r="AK921" s="104">
        <v>46114.456944444442</v>
      </c>
      <c r="AL921">
        <v>1401585</v>
      </c>
      <c r="AM921" t="s">
        <v>4761</v>
      </c>
      <c r="AN921" t="s">
        <v>13</v>
      </c>
      <c r="AR921" t="s">
        <v>5948</v>
      </c>
      <c r="AT921" t="s">
        <v>229</v>
      </c>
      <c r="AX921" t="s">
        <v>7237</v>
      </c>
      <c r="AY921" s="104">
        <v>46113.605555555558</v>
      </c>
      <c r="AZ921">
        <v>159388</v>
      </c>
      <c r="BA921" t="s">
        <v>4728</v>
      </c>
      <c r="BB921" t="s">
        <v>5989</v>
      </c>
      <c r="BF921" t="s">
        <v>5942</v>
      </c>
      <c r="BH921" t="s">
        <v>1732</v>
      </c>
      <c r="BL921" t="s">
        <v>4893</v>
      </c>
      <c r="BM921" s="104">
        <v>46115.481944444444</v>
      </c>
      <c r="BN921">
        <v>165270</v>
      </c>
      <c r="BO921" t="s">
        <v>4728</v>
      </c>
      <c r="BP921" t="s">
        <v>5592</v>
      </c>
      <c r="BT921" t="s">
        <v>4781</v>
      </c>
    </row>
    <row r="922" spans="17:72" x14ac:dyDescent="0.25">
      <c r="Q922" t="s">
        <v>226</v>
      </c>
      <c r="V922" t="s">
        <v>5072</v>
      </c>
      <c r="W922" s="104">
        <v>46114.824999999997</v>
      </c>
      <c r="X922">
        <v>352435</v>
      </c>
      <c r="Y922" t="s">
        <v>4728</v>
      </c>
      <c r="Z922" t="s">
        <v>54</v>
      </c>
      <c r="AD922" t="s">
        <v>4777</v>
      </c>
      <c r="AF922" t="s">
        <v>1507</v>
      </c>
      <c r="AJ922" t="s">
        <v>6321</v>
      </c>
      <c r="AK922" s="104">
        <v>46114.457638888889</v>
      </c>
      <c r="AL922">
        <v>1681288</v>
      </c>
      <c r="AM922" t="s">
        <v>4761</v>
      </c>
      <c r="AN922" t="s">
        <v>13</v>
      </c>
      <c r="AR922" t="s">
        <v>5942</v>
      </c>
      <c r="AT922" t="s">
        <v>1894</v>
      </c>
      <c r="AU922" t="s">
        <v>1985</v>
      </c>
      <c r="AV922" t="s">
        <v>256</v>
      </c>
      <c r="AW922" t="s">
        <v>1688</v>
      </c>
      <c r="AX922" t="s">
        <v>5534</v>
      </c>
      <c r="AY922" s="104">
        <v>46113.606249999997</v>
      </c>
      <c r="AZ922">
        <v>1022263</v>
      </c>
      <c r="BA922" t="s">
        <v>4728</v>
      </c>
      <c r="BB922" t="s">
        <v>5989</v>
      </c>
      <c r="BC922" t="s">
        <v>4812</v>
      </c>
      <c r="BD922" t="s">
        <v>4731</v>
      </c>
      <c r="BF922" t="s">
        <v>7238</v>
      </c>
      <c r="BH922" t="s">
        <v>1284</v>
      </c>
      <c r="BL922" t="s">
        <v>4743</v>
      </c>
      <c r="BM922" s="104">
        <v>46115.482638888891</v>
      </c>
      <c r="BN922">
        <v>277390</v>
      </c>
      <c r="BO922" t="s">
        <v>4728</v>
      </c>
      <c r="BP922" t="s">
        <v>5592</v>
      </c>
      <c r="BT922" t="s">
        <v>4781</v>
      </c>
    </row>
    <row r="923" spans="17:72" x14ac:dyDescent="0.25">
      <c r="Q923" t="s">
        <v>253</v>
      </c>
      <c r="V923" t="s">
        <v>4890</v>
      </c>
      <c r="W923" s="104">
        <v>46114.830555555556</v>
      </c>
      <c r="X923">
        <v>500717</v>
      </c>
      <c r="Y923" t="s">
        <v>4728</v>
      </c>
      <c r="Z923" t="s">
        <v>54</v>
      </c>
      <c r="AD923" t="s">
        <v>4772</v>
      </c>
      <c r="AF923" t="s">
        <v>798</v>
      </c>
      <c r="AG923" t="s">
        <v>73</v>
      </c>
      <c r="AH923" t="s">
        <v>264</v>
      </c>
      <c r="AJ923" t="s">
        <v>5272</v>
      </c>
      <c r="AK923" s="104">
        <v>46114.459027777775</v>
      </c>
      <c r="AL923">
        <v>1118780</v>
      </c>
      <c r="AM923" t="s">
        <v>4728</v>
      </c>
      <c r="AN923" t="s">
        <v>42</v>
      </c>
      <c r="AO923" t="s">
        <v>13</v>
      </c>
      <c r="AP923" t="s">
        <v>4731</v>
      </c>
      <c r="AR923" t="s">
        <v>6322</v>
      </c>
      <c r="AT923" t="s">
        <v>432</v>
      </c>
      <c r="AX923" t="s">
        <v>4918</v>
      </c>
      <c r="AY923" s="104">
        <v>46113.606249999997</v>
      </c>
      <c r="AZ923">
        <v>317153</v>
      </c>
      <c r="BA923" t="s">
        <v>4728</v>
      </c>
      <c r="BB923" t="s">
        <v>5989</v>
      </c>
      <c r="BF923" t="s">
        <v>5918</v>
      </c>
      <c r="BH923" t="s">
        <v>1732</v>
      </c>
      <c r="BI923" t="s">
        <v>2510</v>
      </c>
      <c r="BL923" t="s">
        <v>4765</v>
      </c>
      <c r="BM923" s="104">
        <v>46115.486111111109</v>
      </c>
      <c r="BN923">
        <v>1902593</v>
      </c>
      <c r="BO923" t="s">
        <v>4761</v>
      </c>
      <c r="BP923" t="s">
        <v>5592</v>
      </c>
      <c r="BT923" t="s">
        <v>8171</v>
      </c>
    </row>
    <row r="924" spans="17:72" x14ac:dyDescent="0.25">
      <c r="Q924" t="s">
        <v>75</v>
      </c>
      <c r="R924" t="s">
        <v>1132</v>
      </c>
      <c r="V924" t="s">
        <v>5119</v>
      </c>
      <c r="W924" s="104">
        <v>46115.336805555555</v>
      </c>
      <c r="X924">
        <v>240273</v>
      </c>
      <c r="Y924" t="s">
        <v>4728</v>
      </c>
      <c r="Z924" t="s">
        <v>54</v>
      </c>
      <c r="AA924" t="s">
        <v>4731</v>
      </c>
      <c r="AD924" t="s">
        <v>5348</v>
      </c>
      <c r="AF924" t="s">
        <v>5768</v>
      </c>
      <c r="AG924" t="s">
        <v>637</v>
      </c>
      <c r="AJ924" t="s">
        <v>4727</v>
      </c>
      <c r="AK924" s="104">
        <v>46114.459722222222</v>
      </c>
      <c r="AL924">
        <v>1675246</v>
      </c>
      <c r="AM924" t="s">
        <v>4761</v>
      </c>
      <c r="AN924" t="s">
        <v>4787</v>
      </c>
      <c r="AO924" t="s">
        <v>13</v>
      </c>
      <c r="AR924" t="s">
        <v>4941</v>
      </c>
      <c r="AT924" t="s">
        <v>232</v>
      </c>
      <c r="AX924" t="s">
        <v>4926</v>
      </c>
      <c r="AY924" s="104">
        <v>46113.606944444444</v>
      </c>
      <c r="AZ924">
        <v>202677</v>
      </c>
      <c r="BA924" t="s">
        <v>4728</v>
      </c>
      <c r="BB924" t="s">
        <v>5989</v>
      </c>
      <c r="BF924" t="s">
        <v>5958</v>
      </c>
      <c r="BH924" t="s">
        <v>496</v>
      </c>
      <c r="BL924" t="s">
        <v>4755</v>
      </c>
      <c r="BM924" s="104">
        <v>46115.486111111109</v>
      </c>
      <c r="BN924">
        <v>408869</v>
      </c>
      <c r="BO924" t="s">
        <v>4728</v>
      </c>
      <c r="BP924" t="s">
        <v>5592</v>
      </c>
      <c r="BT924" t="s">
        <v>4781</v>
      </c>
    </row>
    <row r="925" spans="17:72" x14ac:dyDescent="0.25">
      <c r="Q925" t="s">
        <v>2453</v>
      </c>
      <c r="R925" t="s">
        <v>81</v>
      </c>
      <c r="V925" t="s">
        <v>5119</v>
      </c>
      <c r="W925" s="104">
        <v>46115.339583333334</v>
      </c>
      <c r="X925">
        <v>646021</v>
      </c>
      <c r="Y925" t="s">
        <v>4728</v>
      </c>
      <c r="Z925" t="s">
        <v>42</v>
      </c>
      <c r="AA925" t="s">
        <v>54</v>
      </c>
      <c r="AB925" t="s">
        <v>4731</v>
      </c>
      <c r="AD925" t="s">
        <v>4785</v>
      </c>
      <c r="AF925" t="s">
        <v>2624</v>
      </c>
      <c r="AJ925" t="s">
        <v>4971</v>
      </c>
      <c r="AK925" s="104">
        <v>46114.460416666669</v>
      </c>
      <c r="AL925">
        <v>186958</v>
      </c>
      <c r="AM925" t="s">
        <v>4728</v>
      </c>
      <c r="AN925" t="s">
        <v>13</v>
      </c>
      <c r="AR925" t="s">
        <v>5934</v>
      </c>
      <c r="AT925" t="s">
        <v>2383</v>
      </c>
      <c r="AX925" t="s">
        <v>5660</v>
      </c>
      <c r="AY925" s="104">
        <v>46113.606944444444</v>
      </c>
      <c r="AZ925">
        <v>541493</v>
      </c>
      <c r="BA925" t="s">
        <v>4761</v>
      </c>
      <c r="BB925" t="s">
        <v>5989</v>
      </c>
      <c r="BF925" t="s">
        <v>5966</v>
      </c>
      <c r="BH925" t="s">
        <v>1391</v>
      </c>
      <c r="BL925" t="s">
        <v>5199</v>
      </c>
      <c r="BM925" s="104">
        <v>46115.489583333336</v>
      </c>
      <c r="BN925">
        <v>1497200</v>
      </c>
      <c r="BO925" t="s">
        <v>4728</v>
      </c>
      <c r="BP925" t="s">
        <v>5592</v>
      </c>
      <c r="BT925" t="s">
        <v>5920</v>
      </c>
    </row>
    <row r="926" spans="17:72" x14ac:dyDescent="0.25">
      <c r="Q926" t="s">
        <v>77</v>
      </c>
      <c r="V926" t="s">
        <v>5349</v>
      </c>
      <c r="W926" s="104">
        <v>46115.339583333334</v>
      </c>
      <c r="X926">
        <v>274530</v>
      </c>
      <c r="Y926" t="s">
        <v>4728</v>
      </c>
      <c r="Z926" t="s">
        <v>54</v>
      </c>
      <c r="AD926" t="s">
        <v>4736</v>
      </c>
      <c r="AF926" t="s">
        <v>828</v>
      </c>
      <c r="AG926" t="s">
        <v>1220</v>
      </c>
      <c r="AJ926">
        <v>19172090653</v>
      </c>
      <c r="AK926" s="104">
        <v>46114.461111111108</v>
      </c>
      <c r="AL926">
        <v>1040223</v>
      </c>
      <c r="AM926" t="s">
        <v>4728</v>
      </c>
      <c r="AN926" t="s">
        <v>42</v>
      </c>
      <c r="AO926" t="s">
        <v>13</v>
      </c>
      <c r="AR926" t="s">
        <v>5933</v>
      </c>
      <c r="AT926" t="s">
        <v>1945</v>
      </c>
      <c r="AX926" t="s">
        <v>7239</v>
      </c>
      <c r="AY926" s="104">
        <v>46113.606944444444</v>
      </c>
      <c r="AZ926">
        <v>497878</v>
      </c>
      <c r="BA926" t="s">
        <v>4761</v>
      </c>
      <c r="BB926" t="s">
        <v>5989</v>
      </c>
      <c r="BF926" t="s">
        <v>5934</v>
      </c>
      <c r="BH926" t="s">
        <v>1507</v>
      </c>
      <c r="BL926" t="s">
        <v>4874</v>
      </c>
      <c r="BM926" s="104">
        <v>46115.490277777775</v>
      </c>
      <c r="BN926">
        <v>139344</v>
      </c>
      <c r="BO926" t="s">
        <v>4728</v>
      </c>
      <c r="BP926" t="s">
        <v>5592</v>
      </c>
      <c r="BT926" t="s">
        <v>5950</v>
      </c>
    </row>
    <row r="927" spans="17:72" x14ac:dyDescent="0.25">
      <c r="Q927" t="s">
        <v>81</v>
      </c>
      <c r="V927" t="s">
        <v>4805</v>
      </c>
      <c r="W927" s="104">
        <v>46115.342361111114</v>
      </c>
      <c r="X927">
        <v>315762</v>
      </c>
      <c r="Y927" t="s">
        <v>4728</v>
      </c>
      <c r="Z927" t="s">
        <v>54</v>
      </c>
      <c r="AD927" t="s">
        <v>4739</v>
      </c>
      <c r="AF927" t="s">
        <v>2660</v>
      </c>
      <c r="AG927" t="s">
        <v>2357</v>
      </c>
      <c r="AJ927" t="s">
        <v>4903</v>
      </c>
      <c r="AK927" s="104">
        <v>46114.461111111108</v>
      </c>
      <c r="AL927">
        <v>362222</v>
      </c>
      <c r="AM927" t="s">
        <v>4728</v>
      </c>
      <c r="AN927" t="s">
        <v>42</v>
      </c>
      <c r="AO927" t="s">
        <v>13</v>
      </c>
      <c r="AR927" t="s">
        <v>5986</v>
      </c>
      <c r="AT927" t="s">
        <v>516</v>
      </c>
      <c r="AX927" t="s">
        <v>7220</v>
      </c>
      <c r="AY927" s="104">
        <v>46113.606944444444</v>
      </c>
      <c r="AZ927">
        <v>1857155</v>
      </c>
      <c r="BA927" t="s">
        <v>4761</v>
      </c>
      <c r="BB927" t="s">
        <v>5989</v>
      </c>
      <c r="BF927" t="s">
        <v>5966</v>
      </c>
      <c r="BH927" t="s">
        <v>2624</v>
      </c>
      <c r="BI927" t="s">
        <v>1688</v>
      </c>
      <c r="BL927" t="s">
        <v>5379</v>
      </c>
      <c r="BM927" s="104">
        <v>46115.490277777775</v>
      </c>
      <c r="BN927">
        <v>352092</v>
      </c>
      <c r="BO927" t="s">
        <v>4728</v>
      </c>
      <c r="BP927" t="s">
        <v>5592</v>
      </c>
      <c r="BQ927" t="s">
        <v>4731</v>
      </c>
      <c r="BT927" t="s">
        <v>6183</v>
      </c>
    </row>
    <row r="928" spans="17:72" x14ac:dyDescent="0.25">
      <c r="Q928" t="s">
        <v>77</v>
      </c>
      <c r="V928" t="s">
        <v>4843</v>
      </c>
      <c r="W928" s="104">
        <v>46115.35</v>
      </c>
      <c r="X928">
        <v>183622</v>
      </c>
      <c r="Y928" t="s">
        <v>4728</v>
      </c>
      <c r="Z928" t="s">
        <v>54</v>
      </c>
      <c r="AD928" t="s">
        <v>4736</v>
      </c>
      <c r="AF928" t="s">
        <v>644</v>
      </c>
      <c r="AG928" t="s">
        <v>2259</v>
      </c>
      <c r="AJ928" t="s">
        <v>4763</v>
      </c>
      <c r="AK928" s="104">
        <v>46114.461805555555</v>
      </c>
      <c r="AL928">
        <v>536814</v>
      </c>
      <c r="AM928" t="s">
        <v>4728</v>
      </c>
      <c r="AN928" t="s">
        <v>42</v>
      </c>
      <c r="AO928" t="s">
        <v>13</v>
      </c>
      <c r="AR928" t="s">
        <v>5480</v>
      </c>
      <c r="AT928" t="s">
        <v>84</v>
      </c>
      <c r="AU928" t="s">
        <v>1891</v>
      </c>
      <c r="AX928" t="s">
        <v>4776</v>
      </c>
      <c r="AY928" s="104">
        <v>46113.60833333333</v>
      </c>
      <c r="AZ928">
        <v>1996796</v>
      </c>
      <c r="BA928" t="s">
        <v>4728</v>
      </c>
      <c r="BB928" t="s">
        <v>5989</v>
      </c>
      <c r="BC928" t="s">
        <v>4731</v>
      </c>
      <c r="BF928" t="s">
        <v>6148</v>
      </c>
      <c r="BH928" t="s">
        <v>1132</v>
      </c>
      <c r="BL928" t="s">
        <v>4874</v>
      </c>
      <c r="BM928" s="104">
        <v>46115.490972222222</v>
      </c>
      <c r="BN928">
        <v>864276</v>
      </c>
      <c r="BO928" t="s">
        <v>4728</v>
      </c>
      <c r="BP928" t="s">
        <v>5592</v>
      </c>
      <c r="BT928" t="s">
        <v>5924</v>
      </c>
    </row>
    <row r="929" spans="17:72" x14ac:dyDescent="0.25">
      <c r="Q929" t="s">
        <v>205</v>
      </c>
      <c r="V929" t="s">
        <v>5001</v>
      </c>
      <c r="W929" s="104">
        <v>46115.350694444445</v>
      </c>
      <c r="X929">
        <v>784885</v>
      </c>
      <c r="Y929" t="s">
        <v>4728</v>
      </c>
      <c r="Z929" t="s">
        <v>54</v>
      </c>
      <c r="AD929" t="s">
        <v>4739</v>
      </c>
      <c r="AF929" t="s">
        <v>2245</v>
      </c>
      <c r="AG929" t="s">
        <v>2259</v>
      </c>
      <c r="AJ929" t="s">
        <v>5156</v>
      </c>
      <c r="AK929" s="104">
        <v>46114.461805555555</v>
      </c>
      <c r="AL929">
        <v>1154862</v>
      </c>
      <c r="AM929" t="s">
        <v>4728</v>
      </c>
      <c r="AN929" t="s">
        <v>42</v>
      </c>
      <c r="AO929" t="s">
        <v>13</v>
      </c>
      <c r="AR929" t="s">
        <v>6323</v>
      </c>
      <c r="AT929" t="s">
        <v>1894</v>
      </c>
      <c r="AX929" t="s">
        <v>4919</v>
      </c>
      <c r="AY929" s="104">
        <v>46113.60833333333</v>
      </c>
      <c r="AZ929">
        <v>301580</v>
      </c>
      <c r="BA929" t="s">
        <v>4728</v>
      </c>
      <c r="BB929" t="s">
        <v>5989</v>
      </c>
      <c r="BF929" t="s">
        <v>5925</v>
      </c>
      <c r="BH929" t="s">
        <v>496</v>
      </c>
      <c r="BI929" t="s">
        <v>1891</v>
      </c>
      <c r="BL929" t="s">
        <v>4840</v>
      </c>
      <c r="BM929" s="104">
        <v>46115.492361111108</v>
      </c>
      <c r="BN929">
        <v>588512</v>
      </c>
      <c r="BO929" t="s">
        <v>4728</v>
      </c>
      <c r="BP929" t="s">
        <v>5592</v>
      </c>
      <c r="BQ929" t="s">
        <v>4731</v>
      </c>
      <c r="BT929" t="s">
        <v>6382</v>
      </c>
    </row>
    <row r="930" spans="17:72" x14ac:dyDescent="0.25">
      <c r="Q930" t="s">
        <v>1266</v>
      </c>
      <c r="R930" t="s">
        <v>81</v>
      </c>
      <c r="V930" t="s">
        <v>5350</v>
      </c>
      <c r="W930" s="104">
        <v>46115.354166666664</v>
      </c>
      <c r="X930">
        <v>533977</v>
      </c>
      <c r="Y930" t="s">
        <v>4728</v>
      </c>
      <c r="Z930" t="s">
        <v>42</v>
      </c>
      <c r="AA930" t="s">
        <v>54</v>
      </c>
      <c r="AD930" t="s">
        <v>4788</v>
      </c>
      <c r="AF930" t="s">
        <v>1584</v>
      </c>
      <c r="AJ930" t="s">
        <v>5295</v>
      </c>
      <c r="AK930" s="104">
        <v>46114.461805555555</v>
      </c>
      <c r="AL930">
        <v>507669</v>
      </c>
      <c r="AM930" t="s">
        <v>4761</v>
      </c>
      <c r="AN930" t="s">
        <v>13</v>
      </c>
      <c r="AR930" t="s">
        <v>5966</v>
      </c>
      <c r="AT930" t="s">
        <v>1276</v>
      </c>
      <c r="AX930" t="s">
        <v>5009</v>
      </c>
      <c r="AY930" s="104">
        <v>46113.60833333333</v>
      </c>
      <c r="AZ930">
        <v>121070</v>
      </c>
      <c r="BA930" t="s">
        <v>4728</v>
      </c>
      <c r="BB930" t="s">
        <v>5989</v>
      </c>
      <c r="BF930" t="s">
        <v>5918</v>
      </c>
      <c r="BH930" t="s">
        <v>1584</v>
      </c>
      <c r="BL930" t="s">
        <v>4743</v>
      </c>
      <c r="BM930" s="104">
        <v>46115.493055555555</v>
      </c>
      <c r="BN930">
        <v>917013</v>
      </c>
      <c r="BO930" t="s">
        <v>4728</v>
      </c>
      <c r="BP930" t="s">
        <v>5592</v>
      </c>
      <c r="BT930" t="s">
        <v>5931</v>
      </c>
    </row>
    <row r="931" spans="17:72" x14ac:dyDescent="0.25">
      <c r="Q931" t="s">
        <v>75</v>
      </c>
      <c r="V931" t="s">
        <v>4844</v>
      </c>
      <c r="W931" s="104">
        <v>46115.356249999997</v>
      </c>
      <c r="X931">
        <v>457006</v>
      </c>
      <c r="Y931" t="s">
        <v>4728</v>
      </c>
      <c r="Z931" t="s">
        <v>54</v>
      </c>
      <c r="AD931" t="s">
        <v>4736</v>
      </c>
      <c r="AF931" t="s">
        <v>1750</v>
      </c>
      <c r="AG931" t="s">
        <v>1391</v>
      </c>
      <c r="AJ931" t="s">
        <v>4755</v>
      </c>
      <c r="AK931" s="104">
        <v>46114.462500000001</v>
      </c>
      <c r="AL931">
        <v>2548678</v>
      </c>
      <c r="AM931" t="s">
        <v>4761</v>
      </c>
      <c r="AN931" t="s">
        <v>42</v>
      </c>
      <c r="AO931" t="s">
        <v>13</v>
      </c>
      <c r="AR931" t="s">
        <v>5962</v>
      </c>
      <c r="AT931" t="s">
        <v>2403</v>
      </c>
      <c r="AX931" t="s">
        <v>4775</v>
      </c>
      <c r="AY931" s="104">
        <v>46113.60833333333</v>
      </c>
      <c r="AZ931">
        <v>147874</v>
      </c>
      <c r="BA931" t="s">
        <v>4728</v>
      </c>
      <c r="BB931" t="s">
        <v>5989</v>
      </c>
      <c r="BF931" t="s">
        <v>5942</v>
      </c>
      <c r="BH931" t="s">
        <v>241</v>
      </c>
      <c r="BL931" t="s">
        <v>4782</v>
      </c>
      <c r="BM931" s="104">
        <v>46115.493750000001</v>
      </c>
      <c r="BN931">
        <v>327036</v>
      </c>
      <c r="BO931" t="s">
        <v>4728</v>
      </c>
      <c r="BP931" t="s">
        <v>5592</v>
      </c>
      <c r="BT931" t="s">
        <v>5924</v>
      </c>
    </row>
    <row r="932" spans="17:72" x14ac:dyDescent="0.25">
      <c r="Q932" t="s">
        <v>71</v>
      </c>
      <c r="V932" t="s">
        <v>4895</v>
      </c>
      <c r="W932" s="104">
        <v>46115.356944444444</v>
      </c>
      <c r="X932">
        <v>581757</v>
      </c>
      <c r="Y932" t="s">
        <v>4728</v>
      </c>
      <c r="Z932" t="s">
        <v>54</v>
      </c>
      <c r="AD932" t="s">
        <v>4739</v>
      </c>
      <c r="AF932" t="s">
        <v>1349</v>
      </c>
      <c r="AG932" t="s">
        <v>235</v>
      </c>
      <c r="AJ932" t="s">
        <v>4948</v>
      </c>
      <c r="AK932" s="104">
        <v>46114.462500000001</v>
      </c>
      <c r="AL932">
        <v>998602</v>
      </c>
      <c r="AM932" t="s">
        <v>4728</v>
      </c>
      <c r="AN932" t="s">
        <v>42</v>
      </c>
      <c r="AO932" t="s">
        <v>13</v>
      </c>
      <c r="AR932" t="s">
        <v>5933</v>
      </c>
      <c r="AT932" t="s">
        <v>551</v>
      </c>
      <c r="AX932" t="s">
        <v>5156</v>
      </c>
      <c r="AY932" s="104">
        <v>46113.609027777777</v>
      </c>
      <c r="AZ932">
        <v>247744</v>
      </c>
      <c r="BA932" t="s">
        <v>4728</v>
      </c>
      <c r="BB932" t="s">
        <v>5989</v>
      </c>
      <c r="BF932" t="s">
        <v>4781</v>
      </c>
      <c r="BH932" t="s">
        <v>2561</v>
      </c>
      <c r="BL932" t="s">
        <v>5001</v>
      </c>
      <c r="BM932" s="104">
        <v>46115.493750000001</v>
      </c>
      <c r="BN932">
        <v>578537</v>
      </c>
      <c r="BO932" t="s">
        <v>4761</v>
      </c>
      <c r="BP932" t="s">
        <v>5592</v>
      </c>
      <c r="BT932" t="s">
        <v>5931</v>
      </c>
    </row>
    <row r="933" spans="17:72" x14ac:dyDescent="0.25">
      <c r="Q933" t="s">
        <v>81</v>
      </c>
      <c r="V933" t="s">
        <v>5131</v>
      </c>
      <c r="W933" s="104">
        <v>46115.363194444442</v>
      </c>
      <c r="X933">
        <v>147079</v>
      </c>
      <c r="Y933" t="s">
        <v>4728</v>
      </c>
      <c r="Z933" t="s">
        <v>54</v>
      </c>
      <c r="AD933" t="s">
        <v>4736</v>
      </c>
      <c r="AF933" t="s">
        <v>2084</v>
      </c>
      <c r="AG933" t="s">
        <v>1481</v>
      </c>
      <c r="AJ933" t="s">
        <v>5103</v>
      </c>
      <c r="AK933" s="104">
        <v>46114.463194444441</v>
      </c>
      <c r="AL933">
        <v>798018</v>
      </c>
      <c r="AM933" t="s">
        <v>4728</v>
      </c>
      <c r="AN933" t="s">
        <v>42</v>
      </c>
      <c r="AO933" t="s">
        <v>13</v>
      </c>
      <c r="AR933" t="s">
        <v>4941</v>
      </c>
      <c r="AT933" t="s">
        <v>967</v>
      </c>
      <c r="AX933" t="s">
        <v>5441</v>
      </c>
      <c r="AY933" s="104">
        <v>46113.609027777777</v>
      </c>
      <c r="AZ933">
        <v>368829</v>
      </c>
      <c r="BA933" t="s">
        <v>4728</v>
      </c>
      <c r="BB933" t="s">
        <v>5989</v>
      </c>
      <c r="BF933" t="s">
        <v>5958</v>
      </c>
      <c r="BH933" t="s">
        <v>1284</v>
      </c>
      <c r="BL933" t="s">
        <v>5063</v>
      </c>
      <c r="BM933" s="104">
        <v>46115.494444444441</v>
      </c>
      <c r="BN933">
        <v>909749</v>
      </c>
      <c r="BO933" t="s">
        <v>4761</v>
      </c>
      <c r="BP933" t="s">
        <v>5592</v>
      </c>
      <c r="BT933" t="s">
        <v>5918</v>
      </c>
    </row>
    <row r="934" spans="17:72" x14ac:dyDescent="0.25">
      <c r="Q934" t="s">
        <v>75</v>
      </c>
      <c r="R934" t="s">
        <v>1706</v>
      </c>
      <c r="V934" t="s">
        <v>5011</v>
      </c>
      <c r="W934" s="104">
        <v>46115.364583333336</v>
      </c>
      <c r="X934">
        <v>1700887</v>
      </c>
      <c r="Y934" t="s">
        <v>4728</v>
      </c>
      <c r="Z934" t="s">
        <v>54</v>
      </c>
      <c r="AA934" t="s">
        <v>13</v>
      </c>
      <c r="AD934" t="s">
        <v>5351</v>
      </c>
      <c r="AF934" t="s">
        <v>2624</v>
      </c>
      <c r="AJ934" t="s">
        <v>5156</v>
      </c>
      <c r="AK934" s="104">
        <v>46114.464583333334</v>
      </c>
      <c r="AL934">
        <v>411575</v>
      </c>
      <c r="AM934" t="s">
        <v>4728</v>
      </c>
      <c r="AN934" t="s">
        <v>13</v>
      </c>
      <c r="AR934" t="s">
        <v>5931</v>
      </c>
      <c r="AT934" t="s">
        <v>1078</v>
      </c>
      <c r="AX934" t="s">
        <v>5096</v>
      </c>
      <c r="AY934" s="104">
        <v>46113.609722222223</v>
      </c>
      <c r="AZ934">
        <v>1338897</v>
      </c>
      <c r="BA934" t="s">
        <v>4761</v>
      </c>
      <c r="BB934" t="s">
        <v>5989</v>
      </c>
      <c r="BF934" t="s">
        <v>5942</v>
      </c>
      <c r="BH934" t="s">
        <v>496</v>
      </c>
      <c r="BI934" t="s">
        <v>80</v>
      </c>
      <c r="BL934" t="s">
        <v>8172</v>
      </c>
      <c r="BM934" s="104">
        <v>46115.494444444441</v>
      </c>
      <c r="BN934">
        <v>880689</v>
      </c>
      <c r="BO934" t="s">
        <v>4728</v>
      </c>
      <c r="BP934" t="s">
        <v>5592</v>
      </c>
      <c r="BT934" t="s">
        <v>8173</v>
      </c>
    </row>
    <row r="935" spans="17:72" x14ac:dyDescent="0.25">
      <c r="Q935" t="s">
        <v>84</v>
      </c>
      <c r="V935" t="s">
        <v>5352</v>
      </c>
      <c r="W935" s="104">
        <v>46115.365972222222</v>
      </c>
      <c r="X935">
        <v>199845</v>
      </c>
      <c r="Y935" t="s">
        <v>4728</v>
      </c>
      <c r="Z935" t="s">
        <v>54</v>
      </c>
      <c r="AD935" t="s">
        <v>4734</v>
      </c>
      <c r="AF935" t="s">
        <v>1798</v>
      </c>
      <c r="AG935" t="s">
        <v>77</v>
      </c>
      <c r="AJ935" t="s">
        <v>5177</v>
      </c>
      <c r="AK935" s="104">
        <v>46114.46597222222</v>
      </c>
      <c r="AL935">
        <v>1376952</v>
      </c>
      <c r="AM935" t="s">
        <v>4728</v>
      </c>
      <c r="AN935" t="s">
        <v>42</v>
      </c>
      <c r="AO935" t="s">
        <v>13</v>
      </c>
      <c r="AR935" t="s">
        <v>6012</v>
      </c>
      <c r="AT935" t="s">
        <v>1531</v>
      </c>
      <c r="AX935" t="s">
        <v>5093</v>
      </c>
      <c r="AY935" s="104">
        <v>46113.61041666667</v>
      </c>
      <c r="AZ935">
        <v>325013</v>
      </c>
      <c r="BA935" t="s">
        <v>4728</v>
      </c>
      <c r="BB935" t="s">
        <v>5989</v>
      </c>
      <c r="BF935" t="s">
        <v>4781</v>
      </c>
      <c r="BH935" t="s">
        <v>2510</v>
      </c>
      <c r="BL935" t="s">
        <v>4890</v>
      </c>
      <c r="BM935" s="104">
        <v>46115.495138888888</v>
      </c>
      <c r="BN935">
        <v>310808</v>
      </c>
      <c r="BO935" t="s">
        <v>4728</v>
      </c>
      <c r="BP935" t="s">
        <v>5592</v>
      </c>
      <c r="BT935" t="s">
        <v>5920</v>
      </c>
    </row>
    <row r="936" spans="17:72" x14ac:dyDescent="0.25">
      <c r="Q936" t="s">
        <v>84</v>
      </c>
      <c r="R936" t="s">
        <v>1132</v>
      </c>
      <c r="V936" t="s">
        <v>5353</v>
      </c>
      <c r="W936" s="104">
        <v>46115.370138888888</v>
      </c>
      <c r="X936">
        <v>370206</v>
      </c>
      <c r="Y936" t="s">
        <v>4728</v>
      </c>
      <c r="Z936" t="s">
        <v>54</v>
      </c>
      <c r="AA936" t="s">
        <v>4731</v>
      </c>
      <c r="AD936" t="s">
        <v>4768</v>
      </c>
      <c r="AF936" t="s">
        <v>205</v>
      </c>
      <c r="AJ936" t="s">
        <v>6324</v>
      </c>
      <c r="AK936" s="104">
        <v>46114.466666666667</v>
      </c>
      <c r="AL936">
        <v>396060</v>
      </c>
      <c r="AM936" t="s">
        <v>4728</v>
      </c>
      <c r="AN936" t="s">
        <v>13</v>
      </c>
      <c r="AR936" t="s">
        <v>5931</v>
      </c>
      <c r="AT936" t="s">
        <v>1048</v>
      </c>
      <c r="AX936" t="s">
        <v>5995</v>
      </c>
      <c r="AY936" s="104">
        <v>46113.61041666667</v>
      </c>
      <c r="AZ936">
        <v>287515</v>
      </c>
      <c r="BA936" t="s">
        <v>4728</v>
      </c>
      <c r="BB936" t="s">
        <v>5989</v>
      </c>
      <c r="BF936" t="s">
        <v>5918</v>
      </c>
      <c r="BH936" t="s">
        <v>1985</v>
      </c>
      <c r="BL936" t="s">
        <v>4765</v>
      </c>
      <c r="BM936" s="104">
        <v>46115.495138888888</v>
      </c>
      <c r="BN936">
        <v>471558</v>
      </c>
      <c r="BO936" t="s">
        <v>4728</v>
      </c>
      <c r="BP936" t="s">
        <v>5592</v>
      </c>
      <c r="BT936" t="s">
        <v>6069</v>
      </c>
    </row>
    <row r="937" spans="17:72" x14ac:dyDescent="0.25">
      <c r="Q937" t="s">
        <v>579</v>
      </c>
      <c r="R937" t="s">
        <v>77</v>
      </c>
      <c r="V937" t="s">
        <v>5354</v>
      </c>
      <c r="W937" s="104">
        <v>46115.370833333334</v>
      </c>
      <c r="X937">
        <v>466430</v>
      </c>
      <c r="Y937" t="s">
        <v>4728</v>
      </c>
      <c r="Z937" t="s">
        <v>42</v>
      </c>
      <c r="AA937" t="s">
        <v>54</v>
      </c>
      <c r="AD937" t="s">
        <v>4920</v>
      </c>
      <c r="AF937" t="s">
        <v>2600</v>
      </c>
      <c r="AJ937" t="s">
        <v>6325</v>
      </c>
      <c r="AK937" s="104">
        <v>46114.468055555553</v>
      </c>
      <c r="AL937">
        <v>1177372</v>
      </c>
      <c r="AM937" t="s">
        <v>4761</v>
      </c>
      <c r="AN937" t="s">
        <v>13</v>
      </c>
      <c r="AR937" t="s">
        <v>5918</v>
      </c>
      <c r="AT937" t="s">
        <v>71</v>
      </c>
      <c r="AU937" t="s">
        <v>256</v>
      </c>
      <c r="AX937" t="s">
        <v>4919</v>
      </c>
      <c r="AY937" s="104">
        <v>46113.61041666667</v>
      </c>
      <c r="AZ937">
        <v>579829</v>
      </c>
      <c r="BA937" t="s">
        <v>4728</v>
      </c>
      <c r="BB937" t="s">
        <v>5989</v>
      </c>
      <c r="BC937" t="s">
        <v>4731</v>
      </c>
      <c r="BF937" t="s">
        <v>6074</v>
      </c>
      <c r="BH937" t="s">
        <v>253</v>
      </c>
      <c r="BL937" t="s">
        <v>5156</v>
      </c>
      <c r="BM937" s="104">
        <v>46115.495833333334</v>
      </c>
      <c r="BN937">
        <v>103167</v>
      </c>
      <c r="BO937" t="s">
        <v>4728</v>
      </c>
      <c r="BP937" t="s">
        <v>5592</v>
      </c>
      <c r="BT937" t="s">
        <v>5925</v>
      </c>
    </row>
    <row r="938" spans="17:72" x14ac:dyDescent="0.25">
      <c r="Q938" t="s">
        <v>2021</v>
      </c>
      <c r="R938" t="s">
        <v>84</v>
      </c>
      <c r="V938" t="s">
        <v>4839</v>
      </c>
      <c r="W938" s="104">
        <v>46115.371527777781</v>
      </c>
      <c r="X938">
        <v>1113189</v>
      </c>
      <c r="Y938" t="s">
        <v>4728</v>
      </c>
      <c r="Z938" t="s">
        <v>42</v>
      </c>
      <c r="AA938" t="s">
        <v>54</v>
      </c>
      <c r="AD938" t="s">
        <v>4931</v>
      </c>
      <c r="AF938" t="s">
        <v>1335</v>
      </c>
      <c r="AG938" t="s">
        <v>868</v>
      </c>
      <c r="AJ938" t="s">
        <v>5750</v>
      </c>
      <c r="AK938" s="104">
        <v>46114.470138888886</v>
      </c>
      <c r="AL938">
        <v>2535358</v>
      </c>
      <c r="AM938" t="s">
        <v>4761</v>
      </c>
      <c r="AN938" t="s">
        <v>42</v>
      </c>
      <c r="AO938" t="s">
        <v>13</v>
      </c>
      <c r="AR938" t="s">
        <v>5944</v>
      </c>
      <c r="AT938" t="s">
        <v>1379</v>
      </c>
      <c r="AX938" t="s">
        <v>5845</v>
      </c>
      <c r="AY938" s="104">
        <v>46113.61041666667</v>
      </c>
      <c r="AZ938">
        <v>1690990</v>
      </c>
      <c r="BA938" t="s">
        <v>4728</v>
      </c>
      <c r="BB938" t="s">
        <v>5989</v>
      </c>
      <c r="BF938" t="s">
        <v>5931</v>
      </c>
      <c r="BH938" t="s">
        <v>250</v>
      </c>
      <c r="BL938" t="s">
        <v>8174</v>
      </c>
      <c r="BM938" s="104">
        <v>46115.496527777781</v>
      </c>
      <c r="BN938">
        <v>641858</v>
      </c>
      <c r="BO938" t="s">
        <v>4761</v>
      </c>
      <c r="BP938" t="s">
        <v>5592</v>
      </c>
      <c r="BT938" t="s">
        <v>5966</v>
      </c>
    </row>
    <row r="939" spans="17:72" x14ac:dyDescent="0.25">
      <c r="Q939" t="s">
        <v>205</v>
      </c>
      <c r="V939" t="s">
        <v>5355</v>
      </c>
      <c r="W939" s="104">
        <v>46115.37222222222</v>
      </c>
      <c r="X939">
        <v>350966</v>
      </c>
      <c r="Y939" t="s">
        <v>4728</v>
      </c>
      <c r="Z939" t="s">
        <v>54</v>
      </c>
      <c r="AD939" t="s">
        <v>4752</v>
      </c>
      <c r="AF939" t="s">
        <v>2624</v>
      </c>
      <c r="AJ939" t="s">
        <v>4890</v>
      </c>
      <c r="AK939" s="104">
        <v>46114.470138888886</v>
      </c>
      <c r="AL939">
        <v>491098</v>
      </c>
      <c r="AM939" t="s">
        <v>4728</v>
      </c>
      <c r="AN939" t="s">
        <v>13</v>
      </c>
      <c r="AR939" t="s">
        <v>5927</v>
      </c>
      <c r="AT939" t="s">
        <v>72</v>
      </c>
      <c r="AX939" t="s">
        <v>5012</v>
      </c>
      <c r="AY939" s="104">
        <v>46113.611111111109</v>
      </c>
      <c r="AZ939">
        <v>416382</v>
      </c>
      <c r="BA939" t="s">
        <v>4728</v>
      </c>
      <c r="BB939" t="s">
        <v>5989</v>
      </c>
      <c r="BF939" t="s">
        <v>5958</v>
      </c>
      <c r="BH939" t="s">
        <v>205</v>
      </c>
      <c r="BL939" t="s">
        <v>4733</v>
      </c>
      <c r="BM939" s="104">
        <v>46115.49722222222</v>
      </c>
      <c r="BN939">
        <v>778526</v>
      </c>
      <c r="BO939" t="s">
        <v>4728</v>
      </c>
      <c r="BP939" t="s">
        <v>5592</v>
      </c>
      <c r="BT939" t="s">
        <v>5920</v>
      </c>
    </row>
    <row r="940" spans="17:72" x14ac:dyDescent="0.25">
      <c r="Q940" t="s">
        <v>77</v>
      </c>
      <c r="R940" t="s">
        <v>220</v>
      </c>
      <c r="V940" t="s">
        <v>5229</v>
      </c>
      <c r="W940" s="104">
        <v>46115.372916666667</v>
      </c>
      <c r="X940">
        <v>592346</v>
      </c>
      <c r="Y940" t="s">
        <v>4728</v>
      </c>
      <c r="Z940" t="s">
        <v>54</v>
      </c>
      <c r="AA940" t="s">
        <v>4731</v>
      </c>
      <c r="AD940" t="s">
        <v>5142</v>
      </c>
      <c r="AF940" t="s">
        <v>2447</v>
      </c>
      <c r="AG940" t="s">
        <v>79</v>
      </c>
      <c r="AJ940" t="s">
        <v>5334</v>
      </c>
      <c r="AK940" s="104">
        <v>46114.470138888886</v>
      </c>
      <c r="AL940">
        <v>342512</v>
      </c>
      <c r="AM940" t="s">
        <v>4728</v>
      </c>
      <c r="AN940" t="s">
        <v>42</v>
      </c>
      <c r="AO940" t="s">
        <v>13</v>
      </c>
      <c r="AR940" t="s">
        <v>5933</v>
      </c>
      <c r="AT940" t="s">
        <v>2407</v>
      </c>
      <c r="AX940" t="s">
        <v>7240</v>
      </c>
      <c r="AY940" s="104">
        <v>46113.611111111109</v>
      </c>
      <c r="AZ940">
        <v>258365</v>
      </c>
      <c r="BA940" t="s">
        <v>4728</v>
      </c>
      <c r="BB940" t="s">
        <v>5989</v>
      </c>
      <c r="BF940" t="s">
        <v>5948</v>
      </c>
      <c r="BH940" t="s">
        <v>241</v>
      </c>
      <c r="BL940" t="s">
        <v>5018</v>
      </c>
      <c r="BM940" s="104">
        <v>46115.498611111114</v>
      </c>
      <c r="BN940">
        <v>304153</v>
      </c>
      <c r="BO940" t="s">
        <v>4728</v>
      </c>
      <c r="BP940" t="s">
        <v>5592</v>
      </c>
      <c r="BT940" t="s">
        <v>5920</v>
      </c>
    </row>
    <row r="941" spans="17:72" x14ac:dyDescent="0.25">
      <c r="Q941" t="s">
        <v>250</v>
      </c>
      <c r="V941" t="s">
        <v>5356</v>
      </c>
      <c r="W941" s="104">
        <v>46115.375</v>
      </c>
      <c r="X941">
        <v>560831</v>
      </c>
      <c r="Y941" t="s">
        <v>4728</v>
      </c>
      <c r="Z941" t="s">
        <v>54</v>
      </c>
      <c r="AD941" t="s">
        <v>4781</v>
      </c>
      <c r="AF941" t="s">
        <v>2201</v>
      </c>
      <c r="AG941" t="s">
        <v>1706</v>
      </c>
      <c r="AJ941" t="s">
        <v>5748</v>
      </c>
      <c r="AK941" s="104">
        <v>46114.470833333333</v>
      </c>
      <c r="AL941">
        <v>303451</v>
      </c>
      <c r="AM941" t="s">
        <v>4761</v>
      </c>
      <c r="AN941" t="s">
        <v>4797</v>
      </c>
      <c r="AO941" t="s">
        <v>13</v>
      </c>
      <c r="AR941" t="s">
        <v>6301</v>
      </c>
      <c r="AT941" t="s">
        <v>1985</v>
      </c>
      <c r="AX941" t="s">
        <v>5166</v>
      </c>
      <c r="AY941" s="104">
        <v>46113.611111111109</v>
      </c>
      <c r="AZ941">
        <v>205652</v>
      </c>
      <c r="BA941" t="s">
        <v>4728</v>
      </c>
      <c r="BB941" t="s">
        <v>5989</v>
      </c>
      <c r="BF941" t="s">
        <v>5942</v>
      </c>
      <c r="BH941" t="s">
        <v>247</v>
      </c>
      <c r="BL941" t="s">
        <v>5013</v>
      </c>
      <c r="BM941" s="104">
        <v>46115.500694444447</v>
      </c>
      <c r="BN941">
        <v>656508</v>
      </c>
      <c r="BO941" t="s">
        <v>4728</v>
      </c>
      <c r="BP941" t="s">
        <v>5592</v>
      </c>
      <c r="BT941" t="s">
        <v>5931</v>
      </c>
    </row>
    <row r="942" spans="17:72" x14ac:dyDescent="0.25">
      <c r="Q942" t="s">
        <v>79</v>
      </c>
      <c r="R942" t="s">
        <v>220</v>
      </c>
      <c r="V942" t="s">
        <v>4839</v>
      </c>
      <c r="W942" s="104">
        <v>46115.377083333333</v>
      </c>
      <c r="X942">
        <v>860300</v>
      </c>
      <c r="Y942" t="s">
        <v>4728</v>
      </c>
      <c r="Z942" t="s">
        <v>54</v>
      </c>
      <c r="AA942" t="s">
        <v>4731</v>
      </c>
      <c r="AD942" t="s">
        <v>5097</v>
      </c>
      <c r="AF942" t="s">
        <v>868</v>
      </c>
      <c r="AJ942" t="s">
        <v>5788</v>
      </c>
      <c r="AK942" s="104">
        <v>46114.470833333333</v>
      </c>
      <c r="AL942">
        <v>57116</v>
      </c>
      <c r="AM942" t="s">
        <v>4728</v>
      </c>
      <c r="AN942" t="s">
        <v>13</v>
      </c>
      <c r="AR942" t="s">
        <v>5925</v>
      </c>
      <c r="AT942" t="s">
        <v>308</v>
      </c>
      <c r="AX942" t="s">
        <v>4775</v>
      </c>
      <c r="AY942" s="104">
        <v>46113.611111111109</v>
      </c>
      <c r="AZ942">
        <v>222883</v>
      </c>
      <c r="BA942" t="s">
        <v>4728</v>
      </c>
      <c r="BB942" t="s">
        <v>5989</v>
      </c>
      <c r="BF942" t="s">
        <v>5934</v>
      </c>
      <c r="BH942" t="s">
        <v>2600</v>
      </c>
      <c r="BL942" t="s">
        <v>6121</v>
      </c>
      <c r="BM942" s="104">
        <v>46115.501388888886</v>
      </c>
      <c r="BN942">
        <v>154157</v>
      </c>
      <c r="BO942" t="s">
        <v>4728</v>
      </c>
      <c r="BP942" t="s">
        <v>5592</v>
      </c>
      <c r="BT942" t="s">
        <v>5931</v>
      </c>
    </row>
    <row r="943" spans="17:72" x14ac:dyDescent="0.25">
      <c r="Q943" t="s">
        <v>2644</v>
      </c>
      <c r="R943" t="s">
        <v>77</v>
      </c>
      <c r="V943" t="s">
        <v>4783</v>
      </c>
      <c r="W943" s="104">
        <v>46115.377083333333</v>
      </c>
      <c r="X943">
        <v>331917</v>
      </c>
      <c r="Y943" t="s">
        <v>4728</v>
      </c>
      <c r="Z943" t="s">
        <v>42</v>
      </c>
      <c r="AA943" t="s">
        <v>54</v>
      </c>
      <c r="AD943" t="s">
        <v>4785</v>
      </c>
      <c r="AF943" t="s">
        <v>205</v>
      </c>
      <c r="AJ943" t="s">
        <v>5048</v>
      </c>
      <c r="AK943" s="104">
        <v>46114.47152777778</v>
      </c>
      <c r="AL943">
        <v>779772</v>
      </c>
      <c r="AM943" t="s">
        <v>4728</v>
      </c>
      <c r="AN943" t="s">
        <v>13</v>
      </c>
      <c r="AR943" t="s">
        <v>5931</v>
      </c>
      <c r="AT943" t="s">
        <v>2383</v>
      </c>
      <c r="AX943" t="s">
        <v>7241</v>
      </c>
      <c r="AY943" s="104">
        <v>46113.611805555556</v>
      </c>
      <c r="AZ943">
        <v>484461</v>
      </c>
      <c r="BA943" t="s">
        <v>4728</v>
      </c>
      <c r="BB943" t="s">
        <v>5989</v>
      </c>
      <c r="BF943" t="s">
        <v>5931</v>
      </c>
      <c r="BH943" t="s">
        <v>496</v>
      </c>
      <c r="BL943" t="s">
        <v>6498</v>
      </c>
      <c r="BM943" s="104">
        <v>46115.502083333333</v>
      </c>
      <c r="BN943">
        <v>929161</v>
      </c>
      <c r="BO943" t="s">
        <v>4728</v>
      </c>
      <c r="BP943" t="s">
        <v>5592</v>
      </c>
      <c r="BT943" t="s">
        <v>5920</v>
      </c>
    </row>
    <row r="944" spans="17:72" x14ac:dyDescent="0.25">
      <c r="Q944" t="s">
        <v>1910</v>
      </c>
      <c r="V944" t="s">
        <v>5105</v>
      </c>
      <c r="W944" s="104">
        <v>46115.378472222219</v>
      </c>
      <c r="X944">
        <v>229871</v>
      </c>
      <c r="Y944" t="s">
        <v>4728</v>
      </c>
      <c r="Z944" t="s">
        <v>54</v>
      </c>
      <c r="AD944" t="s">
        <v>4736</v>
      </c>
      <c r="AF944" t="s">
        <v>2449</v>
      </c>
      <c r="AG944" t="s">
        <v>2373</v>
      </c>
      <c r="AJ944" t="s">
        <v>5103</v>
      </c>
      <c r="AK944" s="104">
        <v>46114.472222222219</v>
      </c>
      <c r="AL944">
        <v>1422940</v>
      </c>
      <c r="AM944" t="s">
        <v>4728</v>
      </c>
      <c r="AN944" t="s">
        <v>42</v>
      </c>
      <c r="AO944" t="s">
        <v>13</v>
      </c>
      <c r="AR944" t="s">
        <v>4941</v>
      </c>
      <c r="AT944" t="s">
        <v>1385</v>
      </c>
      <c r="AU944" t="s">
        <v>73</v>
      </c>
      <c r="AX944" t="s">
        <v>6147</v>
      </c>
      <c r="AY944" s="104">
        <v>46113.611805555556</v>
      </c>
      <c r="AZ944">
        <v>540301</v>
      </c>
      <c r="BA944" t="s">
        <v>4728</v>
      </c>
      <c r="BB944" t="s">
        <v>5989</v>
      </c>
      <c r="BC944" t="s">
        <v>13</v>
      </c>
      <c r="BF944" t="s">
        <v>6148</v>
      </c>
      <c r="BH944" t="s">
        <v>241</v>
      </c>
      <c r="BL944" t="s">
        <v>6121</v>
      </c>
      <c r="BM944" s="104">
        <v>46115.503472222219</v>
      </c>
      <c r="BN944">
        <v>380098</v>
      </c>
      <c r="BO944" t="s">
        <v>4728</v>
      </c>
      <c r="BP944" t="s">
        <v>5592</v>
      </c>
      <c r="BT944" t="s">
        <v>5920</v>
      </c>
    </row>
    <row r="945" spans="17:72" x14ac:dyDescent="0.25">
      <c r="Q945" t="s">
        <v>77</v>
      </c>
      <c r="R945" t="s">
        <v>683</v>
      </c>
      <c r="V945" t="s">
        <v>4968</v>
      </c>
      <c r="W945" s="104">
        <v>46115.379166666666</v>
      </c>
      <c r="X945">
        <v>435796</v>
      </c>
      <c r="Y945" t="s">
        <v>4728</v>
      </c>
      <c r="Z945" t="s">
        <v>54</v>
      </c>
      <c r="AA945" t="s">
        <v>4731</v>
      </c>
      <c r="AD945" t="s">
        <v>4897</v>
      </c>
      <c r="AF945" t="s">
        <v>2510</v>
      </c>
      <c r="AJ945" t="s">
        <v>5086</v>
      </c>
      <c r="AK945" s="104">
        <v>46114.472916666666</v>
      </c>
      <c r="AL945">
        <v>648657</v>
      </c>
      <c r="AM945" t="s">
        <v>4761</v>
      </c>
      <c r="AN945" t="s">
        <v>13</v>
      </c>
      <c r="AR945" t="s">
        <v>5966</v>
      </c>
      <c r="AT945" t="s">
        <v>232</v>
      </c>
      <c r="AX945" t="s">
        <v>4999</v>
      </c>
      <c r="AY945" s="104">
        <v>46113.611805555556</v>
      </c>
      <c r="AZ945">
        <v>170058</v>
      </c>
      <c r="BA945" t="s">
        <v>4728</v>
      </c>
      <c r="BB945" t="s">
        <v>5989</v>
      </c>
      <c r="BF945" t="s">
        <v>4781</v>
      </c>
      <c r="BH945" t="s">
        <v>2600</v>
      </c>
      <c r="BL945" t="s">
        <v>4782</v>
      </c>
      <c r="BM945" s="104">
        <v>46115.504166666666</v>
      </c>
      <c r="BN945">
        <v>190079</v>
      </c>
      <c r="BO945" t="s">
        <v>4728</v>
      </c>
      <c r="BP945" t="s">
        <v>5592</v>
      </c>
      <c r="BT945" t="s">
        <v>5925</v>
      </c>
    </row>
    <row r="946" spans="17:72" x14ac:dyDescent="0.25">
      <c r="Q946" t="s">
        <v>81</v>
      </c>
      <c r="R946" t="s">
        <v>1132</v>
      </c>
      <c r="V946" t="s">
        <v>5195</v>
      </c>
      <c r="W946" s="104">
        <v>46115.382638888892</v>
      </c>
      <c r="X946">
        <v>1340584</v>
      </c>
      <c r="Y946" t="s">
        <v>4728</v>
      </c>
      <c r="Z946" t="s">
        <v>54</v>
      </c>
      <c r="AA946" t="s">
        <v>4731</v>
      </c>
      <c r="AD946" t="s">
        <v>4760</v>
      </c>
      <c r="AF946" t="s">
        <v>2357</v>
      </c>
      <c r="AJ946" t="s">
        <v>4794</v>
      </c>
      <c r="AK946" s="104">
        <v>46114.472916666666</v>
      </c>
      <c r="AL946">
        <v>76259</v>
      </c>
      <c r="AM946" t="s">
        <v>4728</v>
      </c>
      <c r="AN946" t="s">
        <v>13</v>
      </c>
      <c r="AR946" t="s">
        <v>5942</v>
      </c>
      <c r="AT946" t="s">
        <v>1559</v>
      </c>
      <c r="AX946" t="s">
        <v>7239</v>
      </c>
      <c r="AY946" s="104">
        <v>46113.612500000003</v>
      </c>
      <c r="AZ946">
        <v>467296</v>
      </c>
      <c r="BA946" t="s">
        <v>4728</v>
      </c>
      <c r="BB946" t="s">
        <v>5989</v>
      </c>
      <c r="BF946" t="s">
        <v>5931</v>
      </c>
      <c r="BH946" t="s">
        <v>250</v>
      </c>
      <c r="BL946" t="s">
        <v>4858</v>
      </c>
      <c r="BM946" s="104">
        <v>46115.504861111112</v>
      </c>
      <c r="BN946">
        <v>327782</v>
      </c>
      <c r="BO946" t="s">
        <v>4728</v>
      </c>
      <c r="BP946" t="s">
        <v>5592</v>
      </c>
      <c r="BT946" t="s">
        <v>5920</v>
      </c>
    </row>
    <row r="947" spans="17:72" x14ac:dyDescent="0.25">
      <c r="Q947" t="s">
        <v>5357</v>
      </c>
      <c r="R947" t="s">
        <v>75</v>
      </c>
      <c r="S947" t="s">
        <v>1910</v>
      </c>
      <c r="V947" t="s">
        <v>5328</v>
      </c>
      <c r="W947" s="104">
        <v>46115.384722222225</v>
      </c>
      <c r="X947">
        <v>2322647</v>
      </c>
      <c r="Y947" t="s">
        <v>4761</v>
      </c>
      <c r="Z947" t="s">
        <v>4787</v>
      </c>
      <c r="AA947" t="s">
        <v>54</v>
      </c>
      <c r="AB947" t="s">
        <v>4731</v>
      </c>
      <c r="AD947" t="s">
        <v>5358</v>
      </c>
      <c r="AF947" t="s">
        <v>637</v>
      </c>
      <c r="AJ947" t="s">
        <v>5072</v>
      </c>
      <c r="AK947" s="104">
        <v>46114.473611111112</v>
      </c>
      <c r="AL947">
        <v>66660</v>
      </c>
      <c r="AM947" t="s">
        <v>4728</v>
      </c>
      <c r="AN947" t="s">
        <v>13</v>
      </c>
      <c r="AR947" t="s">
        <v>4781</v>
      </c>
      <c r="AT947" t="s">
        <v>1124</v>
      </c>
      <c r="AX947" t="s">
        <v>5295</v>
      </c>
      <c r="AY947" s="104">
        <v>46113.613194444442</v>
      </c>
      <c r="AZ947">
        <v>148710</v>
      </c>
      <c r="BA947" t="s">
        <v>4728</v>
      </c>
      <c r="BB947" t="s">
        <v>5989</v>
      </c>
      <c r="BF947" t="s">
        <v>5918</v>
      </c>
      <c r="BH947" t="s">
        <v>1284</v>
      </c>
      <c r="BL947" t="s">
        <v>4782</v>
      </c>
      <c r="BM947" s="104">
        <v>46115.506249999999</v>
      </c>
      <c r="BN947">
        <v>788318</v>
      </c>
      <c r="BO947" t="s">
        <v>4761</v>
      </c>
      <c r="BP947" t="s">
        <v>5592</v>
      </c>
      <c r="BT947" t="s">
        <v>5948</v>
      </c>
    </row>
    <row r="948" spans="17:72" x14ac:dyDescent="0.25">
      <c r="Q948" t="s">
        <v>77</v>
      </c>
      <c r="V948" t="s">
        <v>5326</v>
      </c>
      <c r="W948" s="104">
        <v>46115.388194444444</v>
      </c>
      <c r="X948">
        <v>444581</v>
      </c>
      <c r="Y948" t="s">
        <v>4728</v>
      </c>
      <c r="Z948" t="s">
        <v>54</v>
      </c>
      <c r="AD948" t="s">
        <v>4739</v>
      </c>
      <c r="AF948" t="s">
        <v>1302</v>
      </c>
      <c r="AG948" t="s">
        <v>1481</v>
      </c>
      <c r="AJ948" t="s">
        <v>5580</v>
      </c>
      <c r="AK948" s="104">
        <v>46114.474305555559</v>
      </c>
      <c r="AL948">
        <v>679883</v>
      </c>
      <c r="AM948" t="s">
        <v>4728</v>
      </c>
      <c r="AN948" t="s">
        <v>42</v>
      </c>
      <c r="AO948" t="s">
        <v>13</v>
      </c>
      <c r="AR948" t="s">
        <v>5933</v>
      </c>
      <c r="AT948" t="s">
        <v>516</v>
      </c>
      <c r="AU948" t="s">
        <v>256</v>
      </c>
      <c r="AX948" t="s">
        <v>4919</v>
      </c>
      <c r="AY948" s="104">
        <v>46113.613194444442</v>
      </c>
      <c r="AZ948">
        <v>376941</v>
      </c>
      <c r="BA948" t="s">
        <v>4728</v>
      </c>
      <c r="BB948" t="s">
        <v>5989</v>
      </c>
      <c r="BC948" t="s">
        <v>4731</v>
      </c>
      <c r="BF948" t="s">
        <v>6802</v>
      </c>
      <c r="BH948" t="s">
        <v>1391</v>
      </c>
      <c r="BL948" t="s">
        <v>4925</v>
      </c>
      <c r="BM948" s="104">
        <v>46115.507638888892</v>
      </c>
      <c r="BN948">
        <v>1622383</v>
      </c>
      <c r="BO948" t="s">
        <v>4728</v>
      </c>
      <c r="BP948" t="s">
        <v>5592</v>
      </c>
      <c r="BT948" t="s">
        <v>5920</v>
      </c>
    </row>
    <row r="949" spans="17:72" x14ac:dyDescent="0.25">
      <c r="Q949" t="s">
        <v>79</v>
      </c>
      <c r="V949" t="s">
        <v>4745</v>
      </c>
      <c r="W949" s="104">
        <v>46115.390277777777</v>
      </c>
      <c r="X949">
        <v>727316</v>
      </c>
      <c r="Y949" t="s">
        <v>4728</v>
      </c>
      <c r="Z949" t="s">
        <v>54</v>
      </c>
      <c r="AD949" t="s">
        <v>4739</v>
      </c>
      <c r="AF949" t="s">
        <v>2510</v>
      </c>
      <c r="AJ949" t="s">
        <v>5072</v>
      </c>
      <c r="AK949" s="104">
        <v>46114.474305555559</v>
      </c>
      <c r="AL949">
        <v>437940</v>
      </c>
      <c r="AM949" t="s">
        <v>4728</v>
      </c>
      <c r="AN949" t="s">
        <v>13</v>
      </c>
      <c r="AR949" t="s">
        <v>5966</v>
      </c>
      <c r="AT949" t="s">
        <v>2345</v>
      </c>
      <c r="AX949" t="s">
        <v>5365</v>
      </c>
      <c r="AY949" s="104">
        <v>46113.613194444442</v>
      </c>
      <c r="AZ949">
        <v>346330</v>
      </c>
      <c r="BA949" t="s">
        <v>4761</v>
      </c>
      <c r="BB949" t="s">
        <v>5989</v>
      </c>
      <c r="BF949" t="s">
        <v>5966</v>
      </c>
      <c r="BH949" t="s">
        <v>241</v>
      </c>
      <c r="BL949" t="s">
        <v>4774</v>
      </c>
      <c r="BM949" s="104">
        <v>46115.507638888892</v>
      </c>
      <c r="BN949">
        <v>276736</v>
      </c>
      <c r="BO949" t="s">
        <v>4761</v>
      </c>
      <c r="BP949" t="s">
        <v>5592</v>
      </c>
      <c r="BT949" t="s">
        <v>5920</v>
      </c>
    </row>
    <row r="950" spans="17:72" x14ac:dyDescent="0.25">
      <c r="Q950" t="s">
        <v>75</v>
      </c>
      <c r="V950" t="s">
        <v>5359</v>
      </c>
      <c r="W950" s="104">
        <v>46115.39166666667</v>
      </c>
      <c r="X950">
        <v>282092</v>
      </c>
      <c r="Y950" t="s">
        <v>4728</v>
      </c>
      <c r="Z950" t="s">
        <v>54</v>
      </c>
      <c r="AD950" t="s">
        <v>4736</v>
      </c>
      <c r="AF950" t="s">
        <v>235</v>
      </c>
      <c r="AJ950" t="s">
        <v>5433</v>
      </c>
      <c r="AK950" s="104">
        <v>46114.474305555559</v>
      </c>
      <c r="AL950">
        <v>397140</v>
      </c>
      <c r="AM950" t="s">
        <v>4728</v>
      </c>
      <c r="AN950" t="s">
        <v>13</v>
      </c>
      <c r="AR950" t="s">
        <v>5918</v>
      </c>
      <c r="AT950" t="s">
        <v>1276</v>
      </c>
      <c r="AX950" t="s">
        <v>5217</v>
      </c>
      <c r="AY950" s="104">
        <v>46113.613194444442</v>
      </c>
      <c r="AZ950">
        <v>178740</v>
      </c>
      <c r="BA950" t="s">
        <v>4728</v>
      </c>
      <c r="BB950" t="s">
        <v>5989</v>
      </c>
      <c r="BF950" t="s">
        <v>5918</v>
      </c>
      <c r="BH950" t="s">
        <v>247</v>
      </c>
      <c r="BL950" t="s">
        <v>5109</v>
      </c>
      <c r="BM950" s="104">
        <v>46115.508333333331</v>
      </c>
      <c r="BN950">
        <v>795054</v>
      </c>
      <c r="BO950" t="s">
        <v>4728</v>
      </c>
      <c r="BP950" t="s">
        <v>5592</v>
      </c>
      <c r="BT950" t="s">
        <v>5920</v>
      </c>
    </row>
    <row r="951" spans="17:72" x14ac:dyDescent="0.25">
      <c r="Q951" t="s">
        <v>84</v>
      </c>
      <c r="R951" t="s">
        <v>220</v>
      </c>
      <c r="V951" t="s">
        <v>4933</v>
      </c>
      <c r="W951" s="104">
        <v>46115.393750000003</v>
      </c>
      <c r="X951">
        <v>892351</v>
      </c>
      <c r="Y951" t="s">
        <v>4728</v>
      </c>
      <c r="Z951" t="s">
        <v>54</v>
      </c>
      <c r="AA951" t="s">
        <v>4731</v>
      </c>
      <c r="AD951" t="s">
        <v>4768</v>
      </c>
      <c r="AF951" t="s">
        <v>189</v>
      </c>
      <c r="AG951" t="s">
        <v>1706</v>
      </c>
      <c r="AJ951" t="s">
        <v>6326</v>
      </c>
      <c r="AK951" s="104">
        <v>46114.477083333331</v>
      </c>
      <c r="AL951">
        <v>1274983</v>
      </c>
      <c r="AM951" t="s">
        <v>4728</v>
      </c>
      <c r="AN951" t="s">
        <v>42</v>
      </c>
      <c r="AO951" t="s">
        <v>13</v>
      </c>
      <c r="AR951" t="s">
        <v>5967</v>
      </c>
      <c r="AT951" t="s">
        <v>432</v>
      </c>
      <c r="AX951" t="s">
        <v>5665</v>
      </c>
      <c r="AY951" s="104">
        <v>46113.613194444442</v>
      </c>
      <c r="AZ951">
        <v>422730</v>
      </c>
      <c r="BA951" t="s">
        <v>4728</v>
      </c>
      <c r="BB951" t="s">
        <v>5989</v>
      </c>
      <c r="BF951" t="s">
        <v>5931</v>
      </c>
      <c r="BH951" t="s">
        <v>496</v>
      </c>
      <c r="BL951" t="s">
        <v>5817</v>
      </c>
      <c r="BM951" s="104">
        <v>46115.513888888891</v>
      </c>
      <c r="BN951">
        <v>1495135</v>
      </c>
      <c r="BO951" t="s">
        <v>4728</v>
      </c>
      <c r="BP951" t="s">
        <v>5592</v>
      </c>
      <c r="BT951" t="s">
        <v>7189</v>
      </c>
    </row>
    <row r="952" spans="17:72" x14ac:dyDescent="0.25">
      <c r="Q952" t="s">
        <v>214</v>
      </c>
      <c r="V952" t="s">
        <v>5096</v>
      </c>
      <c r="W952" s="104">
        <v>46115.395138888889</v>
      </c>
      <c r="X952">
        <v>383361</v>
      </c>
      <c r="Y952" t="s">
        <v>4728</v>
      </c>
      <c r="Z952" t="s">
        <v>54</v>
      </c>
      <c r="AD952" t="s">
        <v>4772</v>
      </c>
      <c r="AF952" t="s">
        <v>2600</v>
      </c>
      <c r="AJ952" t="s">
        <v>6274</v>
      </c>
      <c r="AK952" s="104">
        <v>46114.477083333331</v>
      </c>
      <c r="AL952">
        <v>377261</v>
      </c>
      <c r="AM952" t="s">
        <v>4728</v>
      </c>
      <c r="AN952" t="s">
        <v>13</v>
      </c>
      <c r="AR952" t="s">
        <v>5918</v>
      </c>
      <c r="AT952" t="s">
        <v>1078</v>
      </c>
      <c r="AX952" t="s">
        <v>5334</v>
      </c>
      <c r="AY952" s="104">
        <v>46113.613194444442</v>
      </c>
      <c r="AZ952">
        <v>316040</v>
      </c>
      <c r="BA952" t="s">
        <v>4728</v>
      </c>
      <c r="BB952" t="s">
        <v>5989</v>
      </c>
      <c r="BF952" t="s">
        <v>5942</v>
      </c>
      <c r="BL952" t="s">
        <v>6112</v>
      </c>
      <c r="BM952" s="104">
        <v>46115.515972222223</v>
      </c>
      <c r="BN952">
        <v>97726</v>
      </c>
      <c r="BO952" t="s">
        <v>4728</v>
      </c>
      <c r="BP952" t="s">
        <v>5592</v>
      </c>
    </row>
    <row r="953" spans="17:72" x14ac:dyDescent="0.25">
      <c r="Q953" t="s">
        <v>77</v>
      </c>
      <c r="V953" t="s">
        <v>5295</v>
      </c>
      <c r="W953" s="104">
        <v>46115.395138888889</v>
      </c>
      <c r="X953">
        <v>36188</v>
      </c>
      <c r="Y953" t="s">
        <v>4728</v>
      </c>
      <c r="Z953" t="s">
        <v>54</v>
      </c>
      <c r="AD953" t="s">
        <v>4756</v>
      </c>
      <c r="AF953" t="s">
        <v>5316</v>
      </c>
      <c r="AG953" t="s">
        <v>2259</v>
      </c>
      <c r="AH953" t="s">
        <v>220</v>
      </c>
      <c r="AJ953" t="s">
        <v>4865</v>
      </c>
      <c r="AK953" s="104">
        <v>46114.477777777778</v>
      </c>
      <c r="AL953">
        <v>3813843</v>
      </c>
      <c r="AM953" t="s">
        <v>4761</v>
      </c>
      <c r="AN953" t="s">
        <v>42</v>
      </c>
      <c r="AO953" t="s">
        <v>13</v>
      </c>
      <c r="AP953" t="s">
        <v>4731</v>
      </c>
      <c r="AR953" t="s">
        <v>6327</v>
      </c>
      <c r="AT953" t="s">
        <v>2403</v>
      </c>
      <c r="AX953" t="s">
        <v>7107</v>
      </c>
      <c r="AY953" s="104">
        <v>46113.613194444442</v>
      </c>
      <c r="AZ953">
        <v>1418673</v>
      </c>
      <c r="BA953" t="s">
        <v>4728</v>
      </c>
      <c r="BB953" t="s">
        <v>5989</v>
      </c>
      <c r="BF953" t="s">
        <v>5942</v>
      </c>
      <c r="BH953" t="s">
        <v>1284</v>
      </c>
      <c r="BL953" t="s">
        <v>5900</v>
      </c>
      <c r="BM953" s="104">
        <v>46115.515972222223</v>
      </c>
      <c r="BN953">
        <v>1116512</v>
      </c>
      <c r="BO953" t="s">
        <v>4761</v>
      </c>
      <c r="BP953" t="s">
        <v>5592</v>
      </c>
      <c r="BT953" t="s">
        <v>5918</v>
      </c>
    </row>
    <row r="954" spans="17:72" x14ac:dyDescent="0.25">
      <c r="Q954" t="s">
        <v>76</v>
      </c>
      <c r="V954" t="s">
        <v>4727</v>
      </c>
      <c r="W954" s="104">
        <v>46115.395833333336</v>
      </c>
      <c r="X954">
        <v>148432</v>
      </c>
      <c r="Y954" t="s">
        <v>4728</v>
      </c>
      <c r="Z954" t="s">
        <v>54</v>
      </c>
      <c r="AD954" t="s">
        <v>4772</v>
      </c>
      <c r="AF954" t="s">
        <v>329</v>
      </c>
      <c r="AG954" t="s">
        <v>2357</v>
      </c>
      <c r="AJ954" t="s">
        <v>5108</v>
      </c>
      <c r="AK954" s="104">
        <v>46114.479166666664</v>
      </c>
      <c r="AL954">
        <v>1842151</v>
      </c>
      <c r="AM954" t="s">
        <v>4761</v>
      </c>
      <c r="AN954" t="s">
        <v>4797</v>
      </c>
      <c r="AO954" t="s">
        <v>13</v>
      </c>
      <c r="AR954" t="s">
        <v>6024</v>
      </c>
      <c r="AT954" t="s">
        <v>1945</v>
      </c>
      <c r="AX954" t="s">
        <v>5166</v>
      </c>
      <c r="AY954" s="104">
        <v>46113.613194444442</v>
      </c>
      <c r="AZ954">
        <v>220464</v>
      </c>
      <c r="BA954" t="s">
        <v>4728</v>
      </c>
      <c r="BB954" t="s">
        <v>5989</v>
      </c>
      <c r="BF954" t="s">
        <v>5918</v>
      </c>
      <c r="BH954" t="s">
        <v>2600</v>
      </c>
      <c r="BL954" t="s">
        <v>5108</v>
      </c>
      <c r="BM954" s="104">
        <v>46115.515972222223</v>
      </c>
      <c r="BN954">
        <v>123719</v>
      </c>
      <c r="BO954" t="s">
        <v>4728</v>
      </c>
      <c r="BP954" t="s">
        <v>5592</v>
      </c>
      <c r="BT954" t="s">
        <v>5925</v>
      </c>
    </row>
    <row r="955" spans="17:72" x14ac:dyDescent="0.25">
      <c r="Q955" t="s">
        <v>84</v>
      </c>
      <c r="R955" t="s">
        <v>1132</v>
      </c>
      <c r="V955" t="s">
        <v>5360</v>
      </c>
      <c r="W955" s="104">
        <v>46115.397222222222</v>
      </c>
      <c r="X955">
        <v>596086</v>
      </c>
      <c r="Y955" t="s">
        <v>4728</v>
      </c>
      <c r="Z955" t="s">
        <v>54</v>
      </c>
      <c r="AA955" t="s">
        <v>4731</v>
      </c>
      <c r="AD955" t="s">
        <v>5361</v>
      </c>
      <c r="AF955" t="s">
        <v>1385</v>
      </c>
      <c r="AG955" t="s">
        <v>1220</v>
      </c>
      <c r="AJ955" t="s">
        <v>5072</v>
      </c>
      <c r="AK955" s="104">
        <v>46114.479861111111</v>
      </c>
      <c r="AL955">
        <v>303320</v>
      </c>
      <c r="AM955" t="s">
        <v>4728</v>
      </c>
      <c r="AN955" t="s">
        <v>5989</v>
      </c>
      <c r="AO955" t="s">
        <v>13</v>
      </c>
      <c r="AR955" t="s">
        <v>6238</v>
      </c>
      <c r="AT955" t="s">
        <v>2510</v>
      </c>
      <c r="AX955" t="s">
        <v>4949</v>
      </c>
      <c r="AY955" s="104">
        <v>46113.613888888889</v>
      </c>
      <c r="AZ955">
        <v>209974</v>
      </c>
      <c r="BA955" t="s">
        <v>4728</v>
      </c>
      <c r="BB955" t="s">
        <v>5989</v>
      </c>
      <c r="BF955" t="s">
        <v>5942</v>
      </c>
      <c r="BH955" t="s">
        <v>241</v>
      </c>
      <c r="BI955" t="s">
        <v>211</v>
      </c>
      <c r="BL955" t="s">
        <v>5108</v>
      </c>
      <c r="BM955" s="104">
        <v>46115.517361111109</v>
      </c>
      <c r="BN955">
        <v>336768</v>
      </c>
      <c r="BO955" t="s">
        <v>4728</v>
      </c>
      <c r="BP955" t="s">
        <v>5592</v>
      </c>
      <c r="BQ955" t="s">
        <v>4731</v>
      </c>
      <c r="BT955" t="s">
        <v>7477</v>
      </c>
    </row>
    <row r="956" spans="17:72" x14ac:dyDescent="0.25">
      <c r="Q956" t="s">
        <v>81</v>
      </c>
      <c r="R956" t="s">
        <v>1132</v>
      </c>
      <c r="S956" t="s">
        <v>1910</v>
      </c>
      <c r="V956" t="s">
        <v>5289</v>
      </c>
      <c r="W956" s="104">
        <v>46115.4</v>
      </c>
      <c r="X956">
        <v>1145915</v>
      </c>
      <c r="Y956" t="s">
        <v>4728</v>
      </c>
      <c r="Z956" t="s">
        <v>54</v>
      </c>
      <c r="AA956" t="s">
        <v>4731</v>
      </c>
      <c r="AD956" t="s">
        <v>5362</v>
      </c>
      <c r="AF956" t="s">
        <v>172</v>
      </c>
      <c r="AG956" t="s">
        <v>1706</v>
      </c>
      <c r="AJ956" t="s">
        <v>5256</v>
      </c>
      <c r="AK956" s="104">
        <v>46114.479861111111</v>
      </c>
      <c r="AL956">
        <v>313924</v>
      </c>
      <c r="AM956" t="s">
        <v>4728</v>
      </c>
      <c r="AN956" t="s">
        <v>42</v>
      </c>
      <c r="AO956" t="s">
        <v>13</v>
      </c>
      <c r="AR956" t="s">
        <v>6018</v>
      </c>
      <c r="AT956" t="s">
        <v>551</v>
      </c>
      <c r="AX956" t="s">
        <v>5012</v>
      </c>
      <c r="AY956" s="104">
        <v>46113.613888888889</v>
      </c>
      <c r="AZ956">
        <v>625842</v>
      </c>
      <c r="BA956" t="s">
        <v>4728</v>
      </c>
      <c r="BB956" t="s">
        <v>5989</v>
      </c>
      <c r="BF956" t="s">
        <v>5942</v>
      </c>
      <c r="BH956" t="s">
        <v>76</v>
      </c>
      <c r="BL956" t="s">
        <v>6112</v>
      </c>
      <c r="BM956" s="104">
        <v>46115.517361111109</v>
      </c>
      <c r="BN956">
        <v>1044943</v>
      </c>
      <c r="BO956" t="s">
        <v>4728</v>
      </c>
      <c r="BP956" t="s">
        <v>5592</v>
      </c>
      <c r="BT956" t="s">
        <v>6314</v>
      </c>
    </row>
    <row r="957" spans="17:72" x14ac:dyDescent="0.25">
      <c r="Q957" t="s">
        <v>77</v>
      </c>
      <c r="V957" t="s">
        <v>5363</v>
      </c>
      <c r="W957" s="104">
        <v>46115.400694444441</v>
      </c>
      <c r="X957">
        <v>191561</v>
      </c>
      <c r="Y957" t="s">
        <v>4728</v>
      </c>
      <c r="Z957" t="s">
        <v>54</v>
      </c>
      <c r="AD957" t="s">
        <v>4736</v>
      </c>
      <c r="AF957" t="s">
        <v>2510</v>
      </c>
      <c r="AJ957" t="s">
        <v>5393</v>
      </c>
      <c r="AK957" s="104">
        <v>46114.479861111111</v>
      </c>
      <c r="AL957">
        <v>366592</v>
      </c>
      <c r="AM957" t="s">
        <v>4728</v>
      </c>
      <c r="AN957" t="s">
        <v>13</v>
      </c>
      <c r="AR957" t="s">
        <v>5942</v>
      </c>
      <c r="AT957" t="s">
        <v>1985</v>
      </c>
      <c r="AX957" t="s">
        <v>5282</v>
      </c>
      <c r="AY957" s="104">
        <v>46113.613888888889</v>
      </c>
      <c r="AZ957">
        <v>440858</v>
      </c>
      <c r="BA957" t="s">
        <v>4728</v>
      </c>
      <c r="BB957" t="s">
        <v>5989</v>
      </c>
      <c r="BF957" t="s">
        <v>5942</v>
      </c>
      <c r="BH957" t="s">
        <v>2600</v>
      </c>
      <c r="BL957" t="s">
        <v>4743</v>
      </c>
      <c r="BM957" s="104">
        <v>46115.518055555556</v>
      </c>
      <c r="BN957">
        <v>152244</v>
      </c>
      <c r="BO957" t="s">
        <v>4728</v>
      </c>
      <c r="BP957" t="s">
        <v>5592</v>
      </c>
      <c r="BT957" t="s">
        <v>5925</v>
      </c>
    </row>
    <row r="958" spans="17:72" x14ac:dyDescent="0.25">
      <c r="Q958" t="s">
        <v>79</v>
      </c>
      <c r="V958" t="s">
        <v>4858</v>
      </c>
      <c r="W958" s="104">
        <v>46115.401388888888</v>
      </c>
      <c r="X958">
        <v>395762</v>
      </c>
      <c r="Y958" t="s">
        <v>4728</v>
      </c>
      <c r="Z958" t="s">
        <v>54</v>
      </c>
      <c r="AD958" t="s">
        <v>4736</v>
      </c>
      <c r="AF958" t="s">
        <v>1507</v>
      </c>
      <c r="AJ958" t="s">
        <v>5428</v>
      </c>
      <c r="AK958" s="104">
        <v>46114.479861111111</v>
      </c>
      <c r="AL958">
        <v>84771</v>
      </c>
      <c r="AM958" t="s">
        <v>4728</v>
      </c>
      <c r="AN958" t="s">
        <v>13</v>
      </c>
      <c r="AR958" t="s">
        <v>5918</v>
      </c>
      <c r="AT958" t="s">
        <v>1894</v>
      </c>
      <c r="AX958" t="s">
        <v>7242</v>
      </c>
      <c r="AY958" s="104">
        <v>46113.613888888889</v>
      </c>
      <c r="AZ958">
        <v>115797</v>
      </c>
      <c r="BA958" t="s">
        <v>4728</v>
      </c>
      <c r="BB958" t="s">
        <v>5989</v>
      </c>
      <c r="BF958" t="s">
        <v>5942</v>
      </c>
      <c r="BH958" t="s">
        <v>2373</v>
      </c>
      <c r="BL958" t="s">
        <v>5174</v>
      </c>
      <c r="BM958" s="104">
        <v>46115.518055555556</v>
      </c>
      <c r="BN958">
        <v>370557</v>
      </c>
      <c r="BO958" t="s">
        <v>4728</v>
      </c>
      <c r="BP958" t="s">
        <v>5592</v>
      </c>
      <c r="BT958" t="s">
        <v>5948</v>
      </c>
    </row>
    <row r="959" spans="17:72" x14ac:dyDescent="0.25">
      <c r="Q959" t="s">
        <v>250</v>
      </c>
      <c r="R959" t="s">
        <v>220</v>
      </c>
      <c r="V959" t="s">
        <v>4877</v>
      </c>
      <c r="W959" s="104">
        <v>46115.402777777781</v>
      </c>
      <c r="X959">
        <v>777876</v>
      </c>
      <c r="Y959" t="s">
        <v>4728</v>
      </c>
      <c r="Z959" t="s">
        <v>54</v>
      </c>
      <c r="AA959" t="s">
        <v>4731</v>
      </c>
      <c r="AD959" t="s">
        <v>5364</v>
      </c>
      <c r="AF959" t="s">
        <v>235</v>
      </c>
      <c r="AJ959" t="s">
        <v>4776</v>
      </c>
      <c r="AK959" s="104">
        <v>46114.480555555558</v>
      </c>
      <c r="AL959">
        <v>420348</v>
      </c>
      <c r="AM959" t="s">
        <v>4728</v>
      </c>
      <c r="AN959" t="s">
        <v>13</v>
      </c>
      <c r="AR959" t="s">
        <v>4781</v>
      </c>
      <c r="AT959" t="s">
        <v>235</v>
      </c>
      <c r="AX959" t="s">
        <v>4745</v>
      </c>
      <c r="AY959" s="104">
        <v>46113.613888888889</v>
      </c>
      <c r="AZ959">
        <v>65273</v>
      </c>
      <c r="BA959" t="s">
        <v>4728</v>
      </c>
      <c r="BB959" t="s">
        <v>5989</v>
      </c>
      <c r="BF959" t="s">
        <v>5925</v>
      </c>
      <c r="BH959" t="s">
        <v>253</v>
      </c>
      <c r="BL959" t="s">
        <v>4743</v>
      </c>
      <c r="BM959" s="104">
        <v>46115.518750000003</v>
      </c>
      <c r="BN959">
        <v>107578</v>
      </c>
      <c r="BO959" t="s">
        <v>4728</v>
      </c>
      <c r="BP959" t="s">
        <v>5592</v>
      </c>
      <c r="BT959" t="s">
        <v>5956</v>
      </c>
    </row>
    <row r="960" spans="17:72" x14ac:dyDescent="0.25">
      <c r="Q960" t="s">
        <v>81</v>
      </c>
      <c r="V960" t="s">
        <v>5365</v>
      </c>
      <c r="W960" s="104">
        <v>46115.404166666667</v>
      </c>
      <c r="X960">
        <v>299150</v>
      </c>
      <c r="Y960" t="s">
        <v>4728</v>
      </c>
      <c r="Z960" t="s">
        <v>54</v>
      </c>
      <c r="AD960" t="s">
        <v>4739</v>
      </c>
      <c r="AF960" t="s">
        <v>2166</v>
      </c>
      <c r="AG960" t="s">
        <v>73</v>
      </c>
      <c r="AJ960" t="s">
        <v>5112</v>
      </c>
      <c r="AK960" s="104">
        <v>46114.480555555558</v>
      </c>
      <c r="AL960">
        <v>846451</v>
      </c>
      <c r="AM960" t="s">
        <v>4728</v>
      </c>
      <c r="AN960" t="s">
        <v>42</v>
      </c>
      <c r="AO960" t="s">
        <v>13</v>
      </c>
      <c r="AR960" t="s">
        <v>6018</v>
      </c>
      <c r="AT960" t="s">
        <v>2429</v>
      </c>
      <c r="AX960" t="s">
        <v>4782</v>
      </c>
      <c r="AY960" s="104">
        <v>46113.613888888889</v>
      </c>
      <c r="AZ960">
        <v>150149</v>
      </c>
      <c r="BA960" t="s">
        <v>4728</v>
      </c>
      <c r="BB960" t="s">
        <v>5989</v>
      </c>
      <c r="BF960" t="s">
        <v>4781</v>
      </c>
      <c r="BH960" t="s">
        <v>1284</v>
      </c>
      <c r="BL960" t="s">
        <v>6853</v>
      </c>
      <c r="BM960" s="104">
        <v>46115.519444444442</v>
      </c>
      <c r="BN960">
        <v>942451</v>
      </c>
      <c r="BO960" t="s">
        <v>4761</v>
      </c>
      <c r="BP960" t="s">
        <v>5592</v>
      </c>
      <c r="BT960" t="s">
        <v>5948</v>
      </c>
    </row>
    <row r="961" spans="17:72" x14ac:dyDescent="0.25">
      <c r="Q961" t="s">
        <v>2363</v>
      </c>
      <c r="R961" t="s">
        <v>75</v>
      </c>
      <c r="S961" t="s">
        <v>1910</v>
      </c>
      <c r="V961" t="s">
        <v>5366</v>
      </c>
      <c r="W961" s="104">
        <v>46115.40625</v>
      </c>
      <c r="X961">
        <v>847379</v>
      </c>
      <c r="Y961" t="s">
        <v>4728</v>
      </c>
      <c r="Z961" t="s">
        <v>42</v>
      </c>
      <c r="AA961" t="s">
        <v>54</v>
      </c>
      <c r="AB961" t="s">
        <v>4731</v>
      </c>
      <c r="AD961" t="s">
        <v>5358</v>
      </c>
      <c r="AF961" t="s">
        <v>5935</v>
      </c>
      <c r="AG961" t="s">
        <v>637</v>
      </c>
      <c r="AH961" t="s">
        <v>220</v>
      </c>
      <c r="AJ961" t="s">
        <v>5421</v>
      </c>
      <c r="AK961" s="104">
        <v>46114.480555555558</v>
      </c>
      <c r="AL961">
        <v>1103075</v>
      </c>
      <c r="AM961" t="s">
        <v>4728</v>
      </c>
      <c r="AN961" t="s">
        <v>42</v>
      </c>
      <c r="AO961" t="s">
        <v>13</v>
      </c>
      <c r="AP961" t="s">
        <v>4731</v>
      </c>
      <c r="AR961" t="s">
        <v>6080</v>
      </c>
      <c r="AT961" t="s">
        <v>71</v>
      </c>
      <c r="AX961" t="s">
        <v>5045</v>
      </c>
      <c r="AY961" s="104">
        <v>46113.614583333336</v>
      </c>
      <c r="AZ961">
        <v>368351</v>
      </c>
      <c r="BA961" t="s">
        <v>4728</v>
      </c>
      <c r="BB961" t="s">
        <v>5989</v>
      </c>
      <c r="BF961" t="s">
        <v>5958</v>
      </c>
      <c r="BH961" t="s">
        <v>241</v>
      </c>
      <c r="BL961" t="s">
        <v>4743</v>
      </c>
      <c r="BM961" s="104">
        <v>46115.519444444442</v>
      </c>
      <c r="BN961">
        <v>79088</v>
      </c>
      <c r="BO961" t="s">
        <v>4728</v>
      </c>
      <c r="BP961" t="s">
        <v>5592</v>
      </c>
      <c r="BT961" t="s">
        <v>5925</v>
      </c>
    </row>
    <row r="962" spans="17:72" x14ac:dyDescent="0.25">
      <c r="Q962" t="s">
        <v>77</v>
      </c>
      <c r="V962" t="s">
        <v>5166</v>
      </c>
      <c r="W962" s="104">
        <v>46115.407638888886</v>
      </c>
      <c r="X962">
        <v>235006</v>
      </c>
      <c r="Y962" t="s">
        <v>4728</v>
      </c>
      <c r="Z962" t="s">
        <v>54</v>
      </c>
      <c r="AD962" t="s">
        <v>4736</v>
      </c>
      <c r="AF962" t="s">
        <v>506</v>
      </c>
      <c r="AG962" t="s">
        <v>1596</v>
      </c>
      <c r="AH962" t="s">
        <v>868</v>
      </c>
      <c r="AJ962" t="s">
        <v>4903</v>
      </c>
      <c r="AK962" s="104">
        <v>46114.481249999997</v>
      </c>
      <c r="AL962">
        <v>926106</v>
      </c>
      <c r="AM962" t="s">
        <v>4728</v>
      </c>
      <c r="AN962" t="s">
        <v>42</v>
      </c>
      <c r="AO962" t="s">
        <v>13</v>
      </c>
      <c r="AR962" t="s">
        <v>5933</v>
      </c>
      <c r="AT962" t="s">
        <v>253</v>
      </c>
      <c r="AX962" t="s">
        <v>5200</v>
      </c>
      <c r="AY962" s="104">
        <v>46113.614583333336</v>
      </c>
      <c r="AZ962">
        <v>1244447</v>
      </c>
      <c r="BA962" t="s">
        <v>4728</v>
      </c>
      <c r="BB962" t="s">
        <v>5989</v>
      </c>
      <c r="BF962" t="s">
        <v>5942</v>
      </c>
      <c r="BH962" t="s">
        <v>241</v>
      </c>
      <c r="BI962" t="s">
        <v>211</v>
      </c>
      <c r="BL962" t="s">
        <v>5108</v>
      </c>
      <c r="BM962" s="104">
        <v>46115.520833333336</v>
      </c>
      <c r="BN962">
        <v>128232</v>
      </c>
      <c r="BO962" t="s">
        <v>4728</v>
      </c>
      <c r="BP962" t="s">
        <v>5592</v>
      </c>
      <c r="BQ962" t="s">
        <v>4731</v>
      </c>
      <c r="BT962" t="s">
        <v>7458</v>
      </c>
    </row>
    <row r="963" spans="17:72" x14ac:dyDescent="0.25">
      <c r="Q963" t="s">
        <v>81</v>
      </c>
      <c r="V963" t="s">
        <v>4826</v>
      </c>
      <c r="W963" s="104">
        <v>46115.411111111112</v>
      </c>
      <c r="X963">
        <v>338299</v>
      </c>
      <c r="Y963" t="s">
        <v>4728</v>
      </c>
      <c r="Z963" t="s">
        <v>54</v>
      </c>
      <c r="AD963" t="s">
        <v>4736</v>
      </c>
      <c r="AF963" t="s">
        <v>2431</v>
      </c>
      <c r="AJ963" t="s">
        <v>4836</v>
      </c>
      <c r="AK963" s="104">
        <v>46114.481944444444</v>
      </c>
      <c r="AL963">
        <v>376195</v>
      </c>
      <c r="AM963" t="s">
        <v>4728</v>
      </c>
      <c r="AN963" t="s">
        <v>13</v>
      </c>
      <c r="AR963" t="s">
        <v>5931</v>
      </c>
      <c r="AT963" t="s">
        <v>1048</v>
      </c>
      <c r="AX963" t="s">
        <v>5011</v>
      </c>
      <c r="AY963" s="104">
        <v>46113.614583333336</v>
      </c>
      <c r="AZ963">
        <v>252097</v>
      </c>
      <c r="BA963" t="s">
        <v>4728</v>
      </c>
      <c r="BB963" t="s">
        <v>5989</v>
      </c>
      <c r="BF963" t="s">
        <v>5918</v>
      </c>
      <c r="BH963" t="s">
        <v>241</v>
      </c>
      <c r="BL963" t="s">
        <v>5108</v>
      </c>
      <c r="BM963" s="104">
        <v>46115.522916666669</v>
      </c>
      <c r="BN963">
        <v>576934</v>
      </c>
      <c r="BO963" t="s">
        <v>4761</v>
      </c>
      <c r="BP963" t="s">
        <v>5592</v>
      </c>
      <c r="BT963" t="s">
        <v>5920</v>
      </c>
    </row>
    <row r="964" spans="17:72" x14ac:dyDescent="0.25">
      <c r="Q964" t="s">
        <v>1266</v>
      </c>
      <c r="R964" t="s">
        <v>202</v>
      </c>
      <c r="S964" t="s">
        <v>220</v>
      </c>
      <c r="V964" t="s">
        <v>4967</v>
      </c>
      <c r="W964" s="104">
        <v>46115.411111111112</v>
      </c>
      <c r="X964">
        <v>1481010</v>
      </c>
      <c r="Y964" t="s">
        <v>4728</v>
      </c>
      <c r="Z964" t="s">
        <v>42</v>
      </c>
      <c r="AA964" t="s">
        <v>54</v>
      </c>
      <c r="AB964" t="s">
        <v>4731</v>
      </c>
      <c r="AD964" t="s">
        <v>5367</v>
      </c>
      <c r="AF964" t="s">
        <v>205</v>
      </c>
      <c r="AJ964" t="s">
        <v>6328</v>
      </c>
      <c r="AK964" s="104">
        <v>46114.48333333333</v>
      </c>
      <c r="AL964">
        <v>387646</v>
      </c>
      <c r="AM964" t="s">
        <v>4761</v>
      </c>
      <c r="AN964" t="s">
        <v>13</v>
      </c>
      <c r="AR964" t="s">
        <v>5966</v>
      </c>
      <c r="AT964" t="s">
        <v>1292</v>
      </c>
      <c r="AX964" t="s">
        <v>4743</v>
      </c>
      <c r="AY964" s="104">
        <v>46113.615277777775</v>
      </c>
      <c r="AZ964">
        <v>362839</v>
      </c>
      <c r="BA964" t="s">
        <v>4728</v>
      </c>
      <c r="BB964" t="s">
        <v>5989</v>
      </c>
      <c r="BF964" t="s">
        <v>5942</v>
      </c>
      <c r="BH964" t="s">
        <v>250</v>
      </c>
      <c r="BL964" t="s">
        <v>4854</v>
      </c>
      <c r="BM964" s="104">
        <v>46115.523611111108</v>
      </c>
      <c r="BN964">
        <v>211980</v>
      </c>
      <c r="BO964" t="s">
        <v>4728</v>
      </c>
      <c r="BP964" t="s">
        <v>5592</v>
      </c>
      <c r="BT964" t="s">
        <v>5920</v>
      </c>
    </row>
    <row r="965" spans="17:72" x14ac:dyDescent="0.25">
      <c r="Q965" t="s">
        <v>75</v>
      </c>
      <c r="V965" t="s">
        <v>5368</v>
      </c>
      <c r="W965" s="104">
        <v>46115.411111111112</v>
      </c>
      <c r="X965">
        <v>455385</v>
      </c>
      <c r="Y965" t="s">
        <v>4728</v>
      </c>
      <c r="Z965" t="s">
        <v>54</v>
      </c>
      <c r="AD965" t="s">
        <v>4739</v>
      </c>
      <c r="AF965" t="s">
        <v>241</v>
      </c>
      <c r="AG965" t="s">
        <v>1134</v>
      </c>
      <c r="AJ965" t="s">
        <v>6329</v>
      </c>
      <c r="AK965" s="104">
        <v>46114.484027777777</v>
      </c>
      <c r="AL965">
        <v>356911</v>
      </c>
      <c r="AM965" t="s">
        <v>4728</v>
      </c>
      <c r="AN965" t="s">
        <v>13</v>
      </c>
      <c r="AO965" t="s">
        <v>4812</v>
      </c>
      <c r="AR965" t="s">
        <v>6330</v>
      </c>
      <c r="AT965" t="s">
        <v>967</v>
      </c>
      <c r="AX965" t="s">
        <v>5065</v>
      </c>
      <c r="AY965" s="104">
        <v>46113.615277777775</v>
      </c>
      <c r="AZ965">
        <v>163989</v>
      </c>
      <c r="BA965" t="s">
        <v>4728</v>
      </c>
      <c r="BB965" t="s">
        <v>5989</v>
      </c>
      <c r="BF965" t="s">
        <v>5942</v>
      </c>
      <c r="BH965" t="s">
        <v>2561</v>
      </c>
      <c r="BL965" t="s">
        <v>7145</v>
      </c>
      <c r="BM965" s="104">
        <v>46115.526388888888</v>
      </c>
      <c r="BN965">
        <v>814487</v>
      </c>
      <c r="BO965" t="s">
        <v>4761</v>
      </c>
      <c r="BP965" t="s">
        <v>5592</v>
      </c>
      <c r="BT965" t="s">
        <v>5931</v>
      </c>
    </row>
    <row r="966" spans="17:72" x14ac:dyDescent="0.25">
      <c r="Q966" t="s">
        <v>77</v>
      </c>
      <c r="V966" t="s">
        <v>5369</v>
      </c>
      <c r="W966" s="104">
        <v>46115.413194444445</v>
      </c>
      <c r="X966">
        <v>329170</v>
      </c>
      <c r="Y966" t="s">
        <v>4728</v>
      </c>
      <c r="Z966" t="s">
        <v>54</v>
      </c>
      <c r="AD966" t="s">
        <v>4736</v>
      </c>
      <c r="AF966" t="s">
        <v>2449</v>
      </c>
      <c r="AG966" t="s">
        <v>2259</v>
      </c>
      <c r="AJ966" t="s">
        <v>4877</v>
      </c>
      <c r="AK966" s="104">
        <v>46114.484722222223</v>
      </c>
      <c r="AL966">
        <v>249086</v>
      </c>
      <c r="AM966" t="s">
        <v>4728</v>
      </c>
      <c r="AN966" t="s">
        <v>4787</v>
      </c>
      <c r="AO966" t="s">
        <v>13</v>
      </c>
      <c r="AR966" t="s">
        <v>6103</v>
      </c>
      <c r="AT966" t="s">
        <v>308</v>
      </c>
      <c r="AX966" t="s">
        <v>5543</v>
      </c>
      <c r="AY966" s="104">
        <v>46113.615277777775</v>
      </c>
      <c r="AZ966">
        <v>472148</v>
      </c>
      <c r="BA966" t="s">
        <v>4728</v>
      </c>
      <c r="BB966" t="s">
        <v>5989</v>
      </c>
      <c r="BF966" t="s">
        <v>5942</v>
      </c>
      <c r="BH966" t="s">
        <v>1732</v>
      </c>
      <c r="BL966" t="s">
        <v>4743</v>
      </c>
      <c r="BM966" s="104">
        <v>46115.52847222222</v>
      </c>
      <c r="BN966">
        <v>101427</v>
      </c>
      <c r="BO966" t="s">
        <v>4728</v>
      </c>
      <c r="BP966" t="s">
        <v>5592</v>
      </c>
      <c r="BT966" t="s">
        <v>5942</v>
      </c>
    </row>
    <row r="967" spans="17:72" x14ac:dyDescent="0.25">
      <c r="Q967" t="s">
        <v>2207</v>
      </c>
      <c r="R967" t="s">
        <v>202</v>
      </c>
      <c r="V967" t="s">
        <v>5370</v>
      </c>
      <c r="W967" s="104">
        <v>46115.413888888892</v>
      </c>
      <c r="X967">
        <v>850231</v>
      </c>
      <c r="Y967" t="s">
        <v>4728</v>
      </c>
      <c r="Z967" t="s">
        <v>4790</v>
      </c>
      <c r="AA967" t="s">
        <v>54</v>
      </c>
      <c r="AD967" t="s">
        <v>5371</v>
      </c>
      <c r="AF967" t="s">
        <v>253</v>
      </c>
      <c r="AJ967" t="s">
        <v>5074</v>
      </c>
      <c r="AK967" s="104">
        <v>46114.484722222223</v>
      </c>
      <c r="AL967">
        <v>76581</v>
      </c>
      <c r="AM967" t="s">
        <v>4728</v>
      </c>
      <c r="AN967" t="s">
        <v>13</v>
      </c>
      <c r="AR967" t="s">
        <v>5942</v>
      </c>
      <c r="AT967" t="s">
        <v>229</v>
      </c>
      <c r="AX967" t="s">
        <v>5280</v>
      </c>
      <c r="AY967" s="104">
        <v>46113.615972222222</v>
      </c>
      <c r="AZ967">
        <v>146153</v>
      </c>
      <c r="BA967" t="s">
        <v>4761</v>
      </c>
      <c r="BB967" t="s">
        <v>5989</v>
      </c>
      <c r="BF967" t="s">
        <v>4781</v>
      </c>
      <c r="BH967" t="s">
        <v>250</v>
      </c>
      <c r="BL967" t="s">
        <v>4765</v>
      </c>
      <c r="BM967" s="104">
        <v>46115.52847222222</v>
      </c>
      <c r="BN967">
        <v>691194</v>
      </c>
      <c r="BO967" t="s">
        <v>4728</v>
      </c>
      <c r="BP967" t="s">
        <v>5592</v>
      </c>
      <c r="BT967" t="s">
        <v>5920</v>
      </c>
    </row>
    <row r="968" spans="17:72" x14ac:dyDescent="0.25">
      <c r="Q968" t="s">
        <v>76</v>
      </c>
      <c r="R968" t="s">
        <v>1688</v>
      </c>
      <c r="V968" t="s">
        <v>5328</v>
      </c>
      <c r="W968" s="104">
        <v>46115.413888888892</v>
      </c>
      <c r="X968">
        <v>1998181</v>
      </c>
      <c r="Y968" t="s">
        <v>4728</v>
      </c>
      <c r="Z968" t="s">
        <v>54</v>
      </c>
      <c r="AA968" t="s">
        <v>4731</v>
      </c>
      <c r="AD968" t="s">
        <v>4813</v>
      </c>
      <c r="AF968" t="s">
        <v>1584</v>
      </c>
      <c r="AJ968" t="s">
        <v>5441</v>
      </c>
      <c r="AK968" s="104">
        <v>46114.484722222223</v>
      </c>
      <c r="AL968">
        <v>447326</v>
      </c>
      <c r="AM968" t="s">
        <v>4728</v>
      </c>
      <c r="AN968" t="s">
        <v>13</v>
      </c>
      <c r="AR968" t="s">
        <v>5938</v>
      </c>
      <c r="AT968" t="s">
        <v>2407</v>
      </c>
      <c r="AX968" t="s">
        <v>5440</v>
      </c>
      <c r="AY968" s="104">
        <v>46113.615972222222</v>
      </c>
      <c r="AZ968">
        <v>1705552</v>
      </c>
      <c r="BA968" t="s">
        <v>4728</v>
      </c>
      <c r="BB968" t="s">
        <v>5989</v>
      </c>
      <c r="BF968" t="s">
        <v>5956</v>
      </c>
      <c r="BH968" t="s">
        <v>1732</v>
      </c>
      <c r="BL968" t="s">
        <v>5127</v>
      </c>
      <c r="BM968" s="104">
        <v>46115.529166666667</v>
      </c>
      <c r="BN968">
        <v>155491</v>
      </c>
      <c r="BO968" t="s">
        <v>4728</v>
      </c>
      <c r="BP968" t="s">
        <v>5592</v>
      </c>
      <c r="BT968" t="s">
        <v>5925</v>
      </c>
    </row>
    <row r="969" spans="17:72" x14ac:dyDescent="0.25">
      <c r="Q969" t="s">
        <v>1266</v>
      </c>
      <c r="R969" t="s">
        <v>75</v>
      </c>
      <c r="S969" t="s">
        <v>1132</v>
      </c>
      <c r="V969" t="s">
        <v>5311</v>
      </c>
      <c r="W969" s="104">
        <v>46115.413888888892</v>
      </c>
      <c r="X969">
        <v>1982760</v>
      </c>
      <c r="Y969" t="s">
        <v>4728</v>
      </c>
      <c r="Z969" t="s">
        <v>42</v>
      </c>
      <c r="AA969" t="s">
        <v>54</v>
      </c>
      <c r="AB969" t="s">
        <v>4731</v>
      </c>
      <c r="AD969" t="s">
        <v>5372</v>
      </c>
      <c r="AF969" t="s">
        <v>1284</v>
      </c>
      <c r="AJ969" t="s">
        <v>4776</v>
      </c>
      <c r="AK969" s="104">
        <v>46114.486111111109</v>
      </c>
      <c r="AL969">
        <v>193608</v>
      </c>
      <c r="AM969" t="s">
        <v>4728</v>
      </c>
      <c r="AN969" t="s">
        <v>13</v>
      </c>
      <c r="AR969" t="s">
        <v>5948</v>
      </c>
      <c r="AT969" t="s">
        <v>1531</v>
      </c>
      <c r="AX969" t="s">
        <v>4786</v>
      </c>
      <c r="AY969" s="104">
        <v>46113.615972222222</v>
      </c>
      <c r="AZ969">
        <v>273047</v>
      </c>
      <c r="BA969" t="s">
        <v>4728</v>
      </c>
      <c r="BB969" t="s">
        <v>5989</v>
      </c>
      <c r="BF969" t="s">
        <v>5931</v>
      </c>
      <c r="BH969" t="s">
        <v>2373</v>
      </c>
      <c r="BL969" t="s">
        <v>8175</v>
      </c>
      <c r="BM969" s="104">
        <v>46115.529166666667</v>
      </c>
      <c r="BN969">
        <v>280438</v>
      </c>
      <c r="BO969" t="s">
        <v>4728</v>
      </c>
      <c r="BP969" t="s">
        <v>5592</v>
      </c>
      <c r="BT969" t="s">
        <v>5948</v>
      </c>
    </row>
    <row r="970" spans="17:72" x14ac:dyDescent="0.25">
      <c r="Q970" t="s">
        <v>81</v>
      </c>
      <c r="V970" t="s">
        <v>5183</v>
      </c>
      <c r="W970" s="104">
        <v>46115.416666666664</v>
      </c>
      <c r="X970">
        <v>173644</v>
      </c>
      <c r="Y970" t="s">
        <v>4728</v>
      </c>
      <c r="Z970" t="s">
        <v>54</v>
      </c>
      <c r="AD970" t="s">
        <v>4736</v>
      </c>
      <c r="AF970" t="s">
        <v>2475</v>
      </c>
      <c r="AG970" t="s">
        <v>1481</v>
      </c>
      <c r="AJ970" t="s">
        <v>5781</v>
      </c>
      <c r="AK970" s="104">
        <v>46114.486805555556</v>
      </c>
      <c r="AL970">
        <v>196142</v>
      </c>
      <c r="AM970" t="s">
        <v>4761</v>
      </c>
      <c r="AN970" t="s">
        <v>4797</v>
      </c>
      <c r="AO970" t="s">
        <v>13</v>
      </c>
      <c r="AR970" t="s">
        <v>6249</v>
      </c>
      <c r="AT970" t="s">
        <v>1124</v>
      </c>
      <c r="AX970" t="s">
        <v>6155</v>
      </c>
      <c r="AY970" s="104">
        <v>46113.615972222222</v>
      </c>
      <c r="AZ970">
        <v>81050</v>
      </c>
      <c r="BA970" t="s">
        <v>4728</v>
      </c>
      <c r="BB970" t="s">
        <v>5989</v>
      </c>
      <c r="BF970" t="s">
        <v>5925</v>
      </c>
      <c r="BH970" t="s">
        <v>1706</v>
      </c>
      <c r="BL970" t="s">
        <v>4925</v>
      </c>
      <c r="BM970" s="104">
        <v>46115.529861111114</v>
      </c>
      <c r="BN970">
        <v>413153</v>
      </c>
      <c r="BO970" t="s">
        <v>4728</v>
      </c>
      <c r="BP970" t="s">
        <v>5592</v>
      </c>
      <c r="BT970" t="s">
        <v>5920</v>
      </c>
    </row>
    <row r="971" spans="17:72" x14ac:dyDescent="0.25">
      <c r="Q971" t="s">
        <v>79</v>
      </c>
      <c r="R971" t="s">
        <v>220</v>
      </c>
      <c r="V971" t="s">
        <v>5366</v>
      </c>
      <c r="W971" s="104">
        <v>46115.418055555558</v>
      </c>
      <c r="X971">
        <v>938879</v>
      </c>
      <c r="Y971" t="s">
        <v>4728</v>
      </c>
      <c r="Z971" t="s">
        <v>54</v>
      </c>
      <c r="AA971" t="s">
        <v>4731</v>
      </c>
      <c r="AD971" t="s">
        <v>5373</v>
      </c>
      <c r="AF971" t="s">
        <v>1458</v>
      </c>
      <c r="AG971" t="s">
        <v>2403</v>
      </c>
      <c r="AJ971" t="s">
        <v>5101</v>
      </c>
      <c r="AK971" s="104">
        <v>46114.487500000003</v>
      </c>
      <c r="AL971">
        <v>1367102</v>
      </c>
      <c r="AM971" t="s">
        <v>4728</v>
      </c>
      <c r="AN971" t="s">
        <v>42</v>
      </c>
      <c r="AO971" t="s">
        <v>13</v>
      </c>
      <c r="AR971" t="s">
        <v>5933</v>
      </c>
      <c r="AT971" t="s">
        <v>1276</v>
      </c>
      <c r="AU971" t="s">
        <v>264</v>
      </c>
      <c r="AV971" t="s">
        <v>220</v>
      </c>
      <c r="AX971" t="s">
        <v>5046</v>
      </c>
      <c r="AY971" s="104">
        <v>46113.615972222222</v>
      </c>
      <c r="AZ971">
        <v>599740</v>
      </c>
      <c r="BA971" t="s">
        <v>4728</v>
      </c>
      <c r="BB971" t="s">
        <v>5989</v>
      </c>
      <c r="BC971" t="s">
        <v>4731</v>
      </c>
      <c r="BF971" t="s">
        <v>7116</v>
      </c>
      <c r="BH971" t="s">
        <v>1284</v>
      </c>
      <c r="BL971" t="s">
        <v>5127</v>
      </c>
      <c r="BM971" s="104">
        <v>46115.530555555553</v>
      </c>
      <c r="BN971">
        <v>2769377</v>
      </c>
      <c r="BO971" t="s">
        <v>4761</v>
      </c>
      <c r="BP971" t="s">
        <v>5592</v>
      </c>
      <c r="BT971" t="s">
        <v>5950</v>
      </c>
    </row>
    <row r="972" spans="17:72" x14ac:dyDescent="0.25">
      <c r="Q972" t="s">
        <v>75</v>
      </c>
      <c r="V972" t="s">
        <v>5216</v>
      </c>
      <c r="W972" s="104">
        <v>46115.418749999997</v>
      </c>
      <c r="X972">
        <v>379261</v>
      </c>
      <c r="Y972" t="s">
        <v>4728</v>
      </c>
      <c r="Z972" t="s">
        <v>54</v>
      </c>
      <c r="AD972" t="s">
        <v>4739</v>
      </c>
      <c r="AF972" t="s">
        <v>2201</v>
      </c>
      <c r="AG972" t="s">
        <v>1220</v>
      </c>
      <c r="AJ972" t="s">
        <v>6331</v>
      </c>
      <c r="AK972" s="104">
        <v>46114.487500000003</v>
      </c>
      <c r="AL972">
        <v>316370</v>
      </c>
      <c r="AM972" t="s">
        <v>4761</v>
      </c>
      <c r="AN972" t="s">
        <v>4797</v>
      </c>
      <c r="AO972" t="s">
        <v>13</v>
      </c>
      <c r="AR972" t="s">
        <v>6332</v>
      </c>
      <c r="AT972" t="s">
        <v>247</v>
      </c>
      <c r="AX972" t="s">
        <v>4782</v>
      </c>
      <c r="AY972" s="104">
        <v>46113.616666666669</v>
      </c>
      <c r="AZ972">
        <v>903540</v>
      </c>
      <c r="BA972" t="s">
        <v>4728</v>
      </c>
      <c r="BB972" t="s">
        <v>5989</v>
      </c>
      <c r="BF972" t="s">
        <v>5942</v>
      </c>
      <c r="BH972" t="s">
        <v>1391</v>
      </c>
      <c r="BL972" t="s">
        <v>7466</v>
      </c>
      <c r="BM972" s="104">
        <v>46115.530555555553</v>
      </c>
      <c r="BN972">
        <v>1629458</v>
      </c>
      <c r="BO972" t="s">
        <v>4761</v>
      </c>
      <c r="BP972" t="s">
        <v>5592</v>
      </c>
      <c r="BT972" t="s">
        <v>5966</v>
      </c>
    </row>
    <row r="973" spans="17:72" x14ac:dyDescent="0.25">
      <c r="Q973" t="s">
        <v>81</v>
      </c>
      <c r="V973" t="s">
        <v>5374</v>
      </c>
      <c r="W973" s="104">
        <v>46115.418749999997</v>
      </c>
      <c r="X973">
        <v>163017</v>
      </c>
      <c r="Y973" t="s">
        <v>4728</v>
      </c>
      <c r="Z973" t="s">
        <v>54</v>
      </c>
      <c r="AD973" t="s">
        <v>4736</v>
      </c>
      <c r="AF973" t="s">
        <v>2561</v>
      </c>
      <c r="AJ973" t="s">
        <v>4903</v>
      </c>
      <c r="AK973" s="104">
        <v>46114.489583333336</v>
      </c>
      <c r="AL973">
        <v>1044514</v>
      </c>
      <c r="AM973" t="s">
        <v>4728</v>
      </c>
      <c r="AN973" t="s">
        <v>13</v>
      </c>
      <c r="AR973" t="s">
        <v>4781</v>
      </c>
      <c r="AT973" t="s">
        <v>1134</v>
      </c>
      <c r="AX973" t="s">
        <v>4755</v>
      </c>
      <c r="AY973" s="104">
        <v>46113.616666666669</v>
      </c>
      <c r="AZ973">
        <v>493524</v>
      </c>
      <c r="BA973" t="s">
        <v>4728</v>
      </c>
      <c r="BB973" t="s">
        <v>5989</v>
      </c>
      <c r="BF973" t="s">
        <v>6069</v>
      </c>
      <c r="BH973" t="s">
        <v>1732</v>
      </c>
      <c r="BL973" t="s">
        <v>6073</v>
      </c>
      <c r="BM973" s="104">
        <v>46115.530555555553</v>
      </c>
      <c r="BN973">
        <v>960622</v>
      </c>
      <c r="BO973" t="s">
        <v>4728</v>
      </c>
      <c r="BP973" t="s">
        <v>5592</v>
      </c>
      <c r="BT973" t="s">
        <v>4781</v>
      </c>
    </row>
    <row r="974" spans="17:72" x14ac:dyDescent="0.25">
      <c r="Q974" t="s">
        <v>72</v>
      </c>
      <c r="V974" t="s">
        <v>5375</v>
      </c>
      <c r="W974" s="104">
        <v>46115.419444444444</v>
      </c>
      <c r="X974">
        <v>157228</v>
      </c>
      <c r="Y974" t="s">
        <v>4728</v>
      </c>
      <c r="Z974" t="s">
        <v>54</v>
      </c>
      <c r="AD974" t="s">
        <v>4780</v>
      </c>
      <c r="AF974" t="s">
        <v>253</v>
      </c>
      <c r="AJ974" t="s">
        <v>4744</v>
      </c>
      <c r="AK974" s="104">
        <v>46114.489583333336</v>
      </c>
      <c r="AL974">
        <v>70775</v>
      </c>
      <c r="AM974" t="s">
        <v>4728</v>
      </c>
      <c r="AN974" t="s">
        <v>13</v>
      </c>
      <c r="AR974" t="s">
        <v>5956</v>
      </c>
      <c r="AT974" t="s">
        <v>516</v>
      </c>
      <c r="AX974" t="s">
        <v>5012</v>
      </c>
      <c r="AY974" s="104">
        <v>46113.616666666669</v>
      </c>
      <c r="AZ974">
        <v>316307</v>
      </c>
      <c r="BA974" t="s">
        <v>4728</v>
      </c>
      <c r="BB974" t="s">
        <v>5989</v>
      </c>
      <c r="BF974" t="s">
        <v>5918</v>
      </c>
      <c r="BH974" t="s">
        <v>2624</v>
      </c>
      <c r="BL974" t="s">
        <v>5156</v>
      </c>
      <c r="BM974" s="104">
        <v>46115.53125</v>
      </c>
      <c r="BN974">
        <v>267783</v>
      </c>
      <c r="BO974" t="s">
        <v>4728</v>
      </c>
      <c r="BP974" t="s">
        <v>5592</v>
      </c>
      <c r="BT974" t="s">
        <v>5934</v>
      </c>
    </row>
    <row r="975" spans="17:72" x14ac:dyDescent="0.25">
      <c r="Q975" t="s">
        <v>79</v>
      </c>
      <c r="R975" t="s">
        <v>683</v>
      </c>
      <c r="V975" t="s">
        <v>5376</v>
      </c>
      <c r="W975" s="104">
        <v>46115.420138888891</v>
      </c>
      <c r="X975">
        <v>1385793</v>
      </c>
      <c r="Y975" t="s">
        <v>4728</v>
      </c>
      <c r="Z975" t="s">
        <v>54</v>
      </c>
      <c r="AA975" t="s">
        <v>4731</v>
      </c>
      <c r="AD975" t="s">
        <v>5296</v>
      </c>
      <c r="AF975" t="s">
        <v>1284</v>
      </c>
      <c r="AJ975" t="s">
        <v>4753</v>
      </c>
      <c r="AK975" s="104">
        <v>46114.489583333336</v>
      </c>
      <c r="AL975">
        <v>70486</v>
      </c>
      <c r="AM975" t="s">
        <v>4728</v>
      </c>
      <c r="AN975" t="s">
        <v>13</v>
      </c>
      <c r="AR975" t="s">
        <v>4781</v>
      </c>
      <c r="AT975" t="s">
        <v>232</v>
      </c>
      <c r="AX975" t="s">
        <v>7243</v>
      </c>
      <c r="AY975" s="104">
        <v>46113.616666666669</v>
      </c>
      <c r="AZ975">
        <v>177188</v>
      </c>
      <c r="BA975" t="s">
        <v>4728</v>
      </c>
      <c r="BB975" t="s">
        <v>5989</v>
      </c>
      <c r="BF975" t="s">
        <v>5942</v>
      </c>
      <c r="BH975" t="s">
        <v>1706</v>
      </c>
      <c r="BL975" t="s">
        <v>5435</v>
      </c>
      <c r="BM975" s="104">
        <v>46115.535416666666</v>
      </c>
      <c r="BN975">
        <v>235631</v>
      </c>
      <c r="BO975" t="s">
        <v>4728</v>
      </c>
      <c r="BP975" t="s">
        <v>5592</v>
      </c>
      <c r="BT975" t="s">
        <v>5942</v>
      </c>
    </row>
    <row r="976" spans="17:72" x14ac:dyDescent="0.25">
      <c r="Q976" t="s">
        <v>81</v>
      </c>
      <c r="V976" t="s">
        <v>5365</v>
      </c>
      <c r="W976" s="104">
        <v>46115.42083333333</v>
      </c>
      <c r="X976">
        <v>180766</v>
      </c>
      <c r="Y976" t="s">
        <v>4728</v>
      </c>
      <c r="Z976" t="s">
        <v>54</v>
      </c>
      <c r="AD976" t="s">
        <v>4736</v>
      </c>
      <c r="AF976" t="s">
        <v>205</v>
      </c>
      <c r="AJ976" t="s">
        <v>4744</v>
      </c>
      <c r="AK976" s="104">
        <v>46114.490277777775</v>
      </c>
      <c r="AL976">
        <v>215566</v>
      </c>
      <c r="AM976" t="s">
        <v>4728</v>
      </c>
      <c r="AN976" t="s">
        <v>13</v>
      </c>
      <c r="AR976" t="s">
        <v>5918</v>
      </c>
      <c r="AT976" t="s">
        <v>2345</v>
      </c>
      <c r="AX976" t="s">
        <v>7244</v>
      </c>
      <c r="AY976" s="104">
        <v>46113.616666666669</v>
      </c>
      <c r="AZ976">
        <v>338837</v>
      </c>
      <c r="BA976" t="s">
        <v>4728</v>
      </c>
      <c r="BB976" t="s">
        <v>5989</v>
      </c>
      <c r="BF976" t="s">
        <v>5942</v>
      </c>
      <c r="BH976" t="s">
        <v>205</v>
      </c>
      <c r="BL976" t="s">
        <v>4743</v>
      </c>
      <c r="BM976" s="104">
        <v>46115.539583333331</v>
      </c>
      <c r="BN976">
        <v>348716</v>
      </c>
      <c r="BO976" t="s">
        <v>4728</v>
      </c>
      <c r="BP976" t="s">
        <v>5592</v>
      </c>
      <c r="BT976" t="s">
        <v>5931</v>
      </c>
    </row>
    <row r="977" spans="17:72" x14ac:dyDescent="0.25">
      <c r="Q977" t="s">
        <v>1576</v>
      </c>
      <c r="R977" t="s">
        <v>72</v>
      </c>
      <c r="V977" t="s">
        <v>4844</v>
      </c>
      <c r="W977" s="104">
        <v>46115.42083333333</v>
      </c>
      <c r="X977">
        <v>820243</v>
      </c>
      <c r="Y977" t="s">
        <v>4728</v>
      </c>
      <c r="Z977" t="s">
        <v>4787</v>
      </c>
      <c r="AA977" t="s">
        <v>54</v>
      </c>
      <c r="AD977" t="s">
        <v>4742</v>
      </c>
      <c r="AF977" t="s">
        <v>2510</v>
      </c>
      <c r="AJ977" t="s">
        <v>6333</v>
      </c>
      <c r="AK977" s="104">
        <v>46114.490277777775</v>
      </c>
      <c r="AL977">
        <v>877908</v>
      </c>
      <c r="AM977" t="s">
        <v>4761</v>
      </c>
      <c r="AN977" t="s">
        <v>13</v>
      </c>
      <c r="AR977" t="s">
        <v>5966</v>
      </c>
      <c r="AT977" t="s">
        <v>1894</v>
      </c>
      <c r="AX977" t="s">
        <v>6604</v>
      </c>
      <c r="AY977" s="104">
        <v>46113.616666666669</v>
      </c>
      <c r="AZ977">
        <v>227493</v>
      </c>
      <c r="BA977" t="s">
        <v>4728</v>
      </c>
      <c r="BB977" t="s">
        <v>5989</v>
      </c>
      <c r="BF977" t="s">
        <v>5942</v>
      </c>
      <c r="BH977" t="s">
        <v>247</v>
      </c>
      <c r="BL977" t="s">
        <v>5435</v>
      </c>
      <c r="BM977" s="104">
        <v>46115.541666666664</v>
      </c>
      <c r="BN977">
        <v>464249</v>
      </c>
      <c r="BO977" t="s">
        <v>4761</v>
      </c>
      <c r="BP977" t="s">
        <v>5592</v>
      </c>
      <c r="BT977" t="s">
        <v>5966</v>
      </c>
    </row>
    <row r="978" spans="17:72" x14ac:dyDescent="0.25">
      <c r="Q978" t="s">
        <v>76</v>
      </c>
      <c r="V978" t="s">
        <v>5083</v>
      </c>
      <c r="W978" s="104">
        <v>46115.42083333333</v>
      </c>
      <c r="X978">
        <v>237967</v>
      </c>
      <c r="Y978" t="s">
        <v>4728</v>
      </c>
      <c r="Z978" t="s">
        <v>54</v>
      </c>
      <c r="AD978" t="s">
        <v>4739</v>
      </c>
      <c r="AF978" t="s">
        <v>1584</v>
      </c>
      <c r="AJ978" t="s">
        <v>6334</v>
      </c>
      <c r="AK978" s="104">
        <v>46114.490972222222</v>
      </c>
      <c r="AL978">
        <v>335635</v>
      </c>
      <c r="AM978" t="s">
        <v>4728</v>
      </c>
      <c r="AN978" t="s">
        <v>13</v>
      </c>
      <c r="AR978" t="s">
        <v>5931</v>
      </c>
      <c r="AT978" t="s">
        <v>72</v>
      </c>
      <c r="AX978" t="s">
        <v>5253</v>
      </c>
      <c r="AY978" s="104">
        <v>46113.616666666669</v>
      </c>
      <c r="AZ978">
        <v>378604</v>
      </c>
      <c r="BA978" t="s">
        <v>4728</v>
      </c>
      <c r="BB978" t="s">
        <v>5989</v>
      </c>
      <c r="BF978" t="s">
        <v>5918</v>
      </c>
      <c r="BH978" t="s">
        <v>2624</v>
      </c>
      <c r="BL978" t="s">
        <v>6073</v>
      </c>
      <c r="BM978" s="104">
        <v>46115.543749999997</v>
      </c>
      <c r="BN978">
        <v>342489</v>
      </c>
      <c r="BO978" t="s">
        <v>4728</v>
      </c>
      <c r="BP978" t="s">
        <v>5592</v>
      </c>
      <c r="BT978" t="s">
        <v>5924</v>
      </c>
    </row>
    <row r="979" spans="17:72" x14ac:dyDescent="0.25">
      <c r="Q979" t="s">
        <v>79</v>
      </c>
      <c r="V979" t="s">
        <v>5377</v>
      </c>
      <c r="W979" s="104">
        <v>46115.42291666667</v>
      </c>
      <c r="X979">
        <v>371665</v>
      </c>
      <c r="Y979" t="s">
        <v>4728</v>
      </c>
      <c r="Z979" t="s">
        <v>54</v>
      </c>
      <c r="AD979" t="s">
        <v>4736</v>
      </c>
      <c r="AF979" t="s">
        <v>5981</v>
      </c>
      <c r="AG979" t="s">
        <v>1706</v>
      </c>
      <c r="AH979" t="s">
        <v>1688</v>
      </c>
      <c r="AJ979" t="s">
        <v>6335</v>
      </c>
      <c r="AK979" s="104">
        <v>46114.491666666669</v>
      </c>
      <c r="AL979">
        <v>2317533</v>
      </c>
      <c r="AM979" t="s">
        <v>4728</v>
      </c>
      <c r="AN979" t="s">
        <v>42</v>
      </c>
      <c r="AO979" t="s">
        <v>13</v>
      </c>
      <c r="AP979" t="s">
        <v>4731</v>
      </c>
      <c r="AR979" t="s">
        <v>6199</v>
      </c>
      <c r="AT979" t="s">
        <v>2383</v>
      </c>
      <c r="AX979" t="s">
        <v>5007</v>
      </c>
      <c r="AY979" s="104">
        <v>46113.617361111108</v>
      </c>
      <c r="AZ979">
        <v>137070</v>
      </c>
      <c r="BA979" t="s">
        <v>4728</v>
      </c>
      <c r="BB979" t="s">
        <v>5989</v>
      </c>
      <c r="BF979" t="s">
        <v>5918</v>
      </c>
      <c r="BH979" t="s">
        <v>1941</v>
      </c>
      <c r="BI979" t="s">
        <v>220</v>
      </c>
      <c r="BL979" t="s">
        <v>8176</v>
      </c>
      <c r="BM979" s="104">
        <v>46115.545138888891</v>
      </c>
      <c r="BN979">
        <v>2142035</v>
      </c>
      <c r="BO979" t="s">
        <v>4761</v>
      </c>
      <c r="BP979" t="s">
        <v>5592</v>
      </c>
      <c r="BQ979" t="s">
        <v>4731</v>
      </c>
      <c r="BT979" t="s">
        <v>6395</v>
      </c>
    </row>
    <row r="980" spans="17:72" x14ac:dyDescent="0.25">
      <c r="Q980" t="s">
        <v>81</v>
      </c>
      <c r="V980" t="s">
        <v>5083</v>
      </c>
      <c r="W980" s="104">
        <v>46115.423611111109</v>
      </c>
      <c r="X980">
        <v>148116</v>
      </c>
      <c r="Y980" t="s">
        <v>4728</v>
      </c>
      <c r="Z980" t="s">
        <v>54</v>
      </c>
      <c r="AD980" t="s">
        <v>4736</v>
      </c>
      <c r="AF980" t="s">
        <v>1391</v>
      </c>
      <c r="AJ980" t="s">
        <v>6336</v>
      </c>
      <c r="AK980" s="104">
        <v>46114.491666666669</v>
      </c>
      <c r="AL980">
        <v>194602</v>
      </c>
      <c r="AM980" t="s">
        <v>4728</v>
      </c>
      <c r="AN980" t="s">
        <v>13</v>
      </c>
      <c r="AR980" t="s">
        <v>5931</v>
      </c>
      <c r="AT980" t="s">
        <v>1945</v>
      </c>
      <c r="AX980" t="s">
        <v>4775</v>
      </c>
      <c r="AY980" s="104">
        <v>46113.617361111108</v>
      </c>
      <c r="AZ980">
        <v>735667</v>
      </c>
      <c r="BA980" t="s">
        <v>4761</v>
      </c>
      <c r="BB980" t="s">
        <v>5989</v>
      </c>
      <c r="BF980" t="s">
        <v>5934</v>
      </c>
      <c r="BH980" t="s">
        <v>2259</v>
      </c>
      <c r="BL980" t="s">
        <v>6359</v>
      </c>
      <c r="BM980" s="104">
        <v>46115.54583333333</v>
      </c>
      <c r="BN980">
        <v>1684030</v>
      </c>
      <c r="BO980" t="s">
        <v>4728</v>
      </c>
      <c r="BP980" t="s">
        <v>5592</v>
      </c>
      <c r="BT980" t="s">
        <v>6069</v>
      </c>
    </row>
    <row r="981" spans="17:72" x14ac:dyDescent="0.25">
      <c r="Q981" t="s">
        <v>1335</v>
      </c>
      <c r="R981" t="s">
        <v>202</v>
      </c>
      <c r="V981" t="s">
        <v>5334</v>
      </c>
      <c r="W981" s="104">
        <v>46115.425000000003</v>
      </c>
      <c r="X981">
        <v>636373</v>
      </c>
      <c r="Y981" t="s">
        <v>4728</v>
      </c>
      <c r="Z981" t="s">
        <v>42</v>
      </c>
      <c r="AA981" t="s">
        <v>54</v>
      </c>
      <c r="AD981" t="s">
        <v>5037</v>
      </c>
      <c r="AF981" t="s">
        <v>2510</v>
      </c>
      <c r="AJ981" t="s">
        <v>4753</v>
      </c>
      <c r="AK981" s="104">
        <v>46114.492361111108</v>
      </c>
      <c r="AL981">
        <v>557681</v>
      </c>
      <c r="AM981" t="s">
        <v>4761</v>
      </c>
      <c r="AN981" t="s">
        <v>13</v>
      </c>
      <c r="AR981" t="s">
        <v>5966</v>
      </c>
      <c r="AT981" t="s">
        <v>1048</v>
      </c>
      <c r="AU981" t="s">
        <v>2197</v>
      </c>
      <c r="AX981" t="s">
        <v>4865</v>
      </c>
      <c r="AY981" s="104">
        <v>46113.617361111108</v>
      </c>
      <c r="AZ981">
        <v>1269897</v>
      </c>
      <c r="BA981" t="s">
        <v>4728</v>
      </c>
      <c r="BB981" t="s">
        <v>5989</v>
      </c>
      <c r="BC981" t="s">
        <v>4731</v>
      </c>
      <c r="BF981" t="s">
        <v>6240</v>
      </c>
      <c r="BH981" t="s">
        <v>2624</v>
      </c>
      <c r="BL981" t="s">
        <v>5106</v>
      </c>
      <c r="BM981" s="104">
        <v>46115.54791666667</v>
      </c>
      <c r="BN981">
        <v>1079705</v>
      </c>
      <c r="BO981" t="s">
        <v>4761</v>
      </c>
      <c r="BP981" t="s">
        <v>5592</v>
      </c>
      <c r="BT981" t="s">
        <v>5934</v>
      </c>
    </row>
    <row r="982" spans="17:72" x14ac:dyDescent="0.25">
      <c r="Q982" t="s">
        <v>76</v>
      </c>
      <c r="V982" t="s">
        <v>5378</v>
      </c>
      <c r="W982" s="104">
        <v>46115.427777777775</v>
      </c>
      <c r="X982">
        <v>292297</v>
      </c>
      <c r="Y982" t="s">
        <v>4728</v>
      </c>
      <c r="Z982" t="s">
        <v>54</v>
      </c>
      <c r="AD982" t="s">
        <v>4739</v>
      </c>
      <c r="AF982" t="s">
        <v>2600</v>
      </c>
      <c r="AG982" t="s">
        <v>264</v>
      </c>
      <c r="AH982" t="s">
        <v>1688</v>
      </c>
      <c r="AJ982" t="s">
        <v>5105</v>
      </c>
      <c r="AK982" s="104">
        <v>46114.492361111108</v>
      </c>
      <c r="AL982">
        <v>453029</v>
      </c>
      <c r="AM982" t="s">
        <v>4761</v>
      </c>
      <c r="AN982" t="s">
        <v>13</v>
      </c>
      <c r="AO982" t="s">
        <v>4731</v>
      </c>
      <c r="AR982" t="s">
        <v>6309</v>
      </c>
      <c r="AT982" t="s">
        <v>1078</v>
      </c>
      <c r="AX982" t="s">
        <v>4782</v>
      </c>
      <c r="AY982" s="104">
        <v>46113.617361111108</v>
      </c>
      <c r="AZ982">
        <v>178243</v>
      </c>
      <c r="BA982" t="s">
        <v>4728</v>
      </c>
      <c r="BB982" t="s">
        <v>5989</v>
      </c>
      <c r="BF982" t="s">
        <v>5942</v>
      </c>
      <c r="BH982" t="s">
        <v>1584</v>
      </c>
      <c r="BL982" t="s">
        <v>4946</v>
      </c>
      <c r="BM982" s="104">
        <v>46115.548611111109</v>
      </c>
      <c r="BN982">
        <v>721556</v>
      </c>
      <c r="BO982" t="s">
        <v>4728</v>
      </c>
      <c r="BP982" t="s">
        <v>5592</v>
      </c>
      <c r="BT982" t="s">
        <v>7189</v>
      </c>
    </row>
    <row r="983" spans="17:72" x14ac:dyDescent="0.25">
      <c r="Q983" t="s">
        <v>81</v>
      </c>
      <c r="R983" t="s">
        <v>1132</v>
      </c>
      <c r="V983" t="s">
        <v>5366</v>
      </c>
      <c r="W983" s="104">
        <v>46115.429166666669</v>
      </c>
      <c r="X983">
        <v>967229</v>
      </c>
      <c r="Y983" t="s">
        <v>4728</v>
      </c>
      <c r="Z983" t="s">
        <v>54</v>
      </c>
      <c r="AA983" t="s">
        <v>4731</v>
      </c>
      <c r="AD983" t="s">
        <v>4732</v>
      </c>
      <c r="AF983" t="s">
        <v>253</v>
      </c>
      <c r="AJ983" t="s">
        <v>6337</v>
      </c>
      <c r="AK983" s="104">
        <v>46114.493055555555</v>
      </c>
      <c r="AL983">
        <v>71394</v>
      </c>
      <c r="AM983" t="s">
        <v>4728</v>
      </c>
      <c r="AN983" t="s">
        <v>13</v>
      </c>
      <c r="AR983" t="s">
        <v>4781</v>
      </c>
      <c r="AT983" t="s">
        <v>2429</v>
      </c>
      <c r="AX983" t="s">
        <v>5012</v>
      </c>
      <c r="AY983" s="104">
        <v>46113.617361111108</v>
      </c>
      <c r="AZ983">
        <v>309808</v>
      </c>
      <c r="BA983" t="s">
        <v>4728</v>
      </c>
      <c r="BB983" t="s">
        <v>5989</v>
      </c>
      <c r="BF983" t="s">
        <v>4781</v>
      </c>
      <c r="BH983" t="s">
        <v>1507</v>
      </c>
      <c r="BL983" t="s">
        <v>5435</v>
      </c>
      <c r="BM983" s="104">
        <v>46115.548611111109</v>
      </c>
      <c r="BN983">
        <v>284452</v>
      </c>
      <c r="BO983" t="s">
        <v>4728</v>
      </c>
      <c r="BP983" t="s">
        <v>5592</v>
      </c>
      <c r="BT983" t="s">
        <v>5942</v>
      </c>
    </row>
    <row r="984" spans="17:72" x14ac:dyDescent="0.25">
      <c r="Q984" t="s">
        <v>75</v>
      </c>
      <c r="V984" t="s">
        <v>4755</v>
      </c>
      <c r="W984" s="104">
        <v>46115.429166666669</v>
      </c>
      <c r="X984">
        <v>671606</v>
      </c>
      <c r="Y984" t="s">
        <v>4728</v>
      </c>
      <c r="Z984" t="s">
        <v>54</v>
      </c>
      <c r="AD984" t="s">
        <v>4739</v>
      </c>
      <c r="AF984" t="s">
        <v>644</v>
      </c>
      <c r="AG984" t="s">
        <v>2373</v>
      </c>
      <c r="AJ984" t="s">
        <v>4922</v>
      </c>
      <c r="AK984" s="104">
        <v>46114.493750000001</v>
      </c>
      <c r="AL984">
        <v>406374</v>
      </c>
      <c r="AM984" t="s">
        <v>4761</v>
      </c>
      <c r="AN984" t="s">
        <v>42</v>
      </c>
      <c r="AO984" t="s">
        <v>13</v>
      </c>
      <c r="AR984" t="s">
        <v>6097</v>
      </c>
      <c r="AT984" t="s">
        <v>1124</v>
      </c>
      <c r="AX984" t="s">
        <v>4786</v>
      </c>
      <c r="AY984" s="104">
        <v>46113.617361111108</v>
      </c>
      <c r="AZ984">
        <v>524003</v>
      </c>
      <c r="BA984" t="s">
        <v>4761</v>
      </c>
      <c r="BB984" t="s">
        <v>5989</v>
      </c>
      <c r="BF984" t="s">
        <v>5920</v>
      </c>
      <c r="BH984" t="s">
        <v>1732</v>
      </c>
      <c r="BL984" t="s">
        <v>4782</v>
      </c>
      <c r="BM984" s="104">
        <v>46115.548611111109</v>
      </c>
      <c r="BN984">
        <v>200696</v>
      </c>
      <c r="BO984" t="s">
        <v>4728</v>
      </c>
      <c r="BP984" t="s">
        <v>5592</v>
      </c>
      <c r="BT984" t="s">
        <v>5942</v>
      </c>
    </row>
    <row r="985" spans="17:72" x14ac:dyDescent="0.25">
      <c r="Q985" t="s">
        <v>81</v>
      </c>
      <c r="V985" t="s">
        <v>5379</v>
      </c>
      <c r="W985" s="104">
        <v>46115.431944444441</v>
      </c>
      <c r="X985">
        <v>214943</v>
      </c>
      <c r="Y985" t="s">
        <v>4728</v>
      </c>
      <c r="Z985" t="s">
        <v>54</v>
      </c>
      <c r="AD985" t="s">
        <v>4736</v>
      </c>
      <c r="AF985" t="s">
        <v>1454</v>
      </c>
      <c r="AG985" t="s">
        <v>868</v>
      </c>
      <c r="AJ985" t="s">
        <v>4755</v>
      </c>
      <c r="AK985" s="104">
        <v>46114.495138888888</v>
      </c>
      <c r="AL985">
        <v>1506394</v>
      </c>
      <c r="AM985" t="s">
        <v>4761</v>
      </c>
      <c r="AN985" t="s">
        <v>42</v>
      </c>
      <c r="AO985" t="s">
        <v>13</v>
      </c>
      <c r="AR985" t="s">
        <v>5944</v>
      </c>
      <c r="AT985" t="s">
        <v>1276</v>
      </c>
      <c r="AX985" t="s">
        <v>6954</v>
      </c>
      <c r="AY985" s="104">
        <v>46113.617361111108</v>
      </c>
      <c r="AZ985">
        <v>147259</v>
      </c>
      <c r="BA985" t="s">
        <v>4728</v>
      </c>
      <c r="BB985" t="s">
        <v>5989</v>
      </c>
      <c r="BF985" t="s">
        <v>5918</v>
      </c>
      <c r="BH985" t="s">
        <v>308</v>
      </c>
      <c r="BI985" t="s">
        <v>1688</v>
      </c>
      <c r="BL985" t="s">
        <v>6073</v>
      </c>
      <c r="BM985" s="104">
        <v>46115.550694444442</v>
      </c>
      <c r="BN985">
        <v>564914</v>
      </c>
      <c r="BO985" t="s">
        <v>4728</v>
      </c>
      <c r="BP985" t="s">
        <v>5592</v>
      </c>
      <c r="BQ985" t="s">
        <v>4731</v>
      </c>
      <c r="BT985" t="s">
        <v>6411</v>
      </c>
    </row>
    <row r="986" spans="17:72" x14ac:dyDescent="0.25">
      <c r="Q986" t="s">
        <v>205</v>
      </c>
      <c r="V986" t="s">
        <v>4783</v>
      </c>
      <c r="W986" s="104">
        <v>46115.432638888888</v>
      </c>
      <c r="X986">
        <v>216913</v>
      </c>
      <c r="Y986" t="s">
        <v>4728</v>
      </c>
      <c r="Z986" t="s">
        <v>54</v>
      </c>
      <c r="AD986" t="s">
        <v>4739</v>
      </c>
      <c r="AF986" t="s">
        <v>205</v>
      </c>
      <c r="AJ986" t="s">
        <v>4877</v>
      </c>
      <c r="AK986" s="104">
        <v>46114.495833333334</v>
      </c>
      <c r="AL986">
        <v>251025</v>
      </c>
      <c r="AM986" t="s">
        <v>4761</v>
      </c>
      <c r="AN986" t="s">
        <v>13</v>
      </c>
      <c r="AR986" t="s">
        <v>5920</v>
      </c>
      <c r="AT986" t="s">
        <v>1385</v>
      </c>
      <c r="AX986" t="s">
        <v>4922</v>
      </c>
      <c r="AY986" s="104">
        <v>46113.617361111108</v>
      </c>
      <c r="AZ986">
        <v>214159</v>
      </c>
      <c r="BA986" t="s">
        <v>4728</v>
      </c>
      <c r="BB986" t="s">
        <v>5989</v>
      </c>
      <c r="BF986" t="s">
        <v>5956</v>
      </c>
      <c r="BH986" t="s">
        <v>1732</v>
      </c>
      <c r="BL986" t="s">
        <v>4774</v>
      </c>
      <c r="BM986" s="104">
        <v>46115.550694444442</v>
      </c>
      <c r="BN986">
        <v>121205</v>
      </c>
      <c r="BO986" t="s">
        <v>4728</v>
      </c>
      <c r="BP986" t="s">
        <v>5592</v>
      </c>
      <c r="BT986" t="s">
        <v>4781</v>
      </c>
    </row>
    <row r="987" spans="17:72" x14ac:dyDescent="0.25">
      <c r="Q987" t="s">
        <v>76</v>
      </c>
      <c r="V987" t="s">
        <v>5295</v>
      </c>
      <c r="W987" s="104">
        <v>46115.43472222222</v>
      </c>
      <c r="X987">
        <v>247988</v>
      </c>
      <c r="Y987" t="s">
        <v>4728</v>
      </c>
      <c r="Z987" t="s">
        <v>54</v>
      </c>
      <c r="AD987" t="s">
        <v>4739</v>
      </c>
      <c r="AF987" t="s">
        <v>250</v>
      </c>
      <c r="AJ987" t="s">
        <v>5236</v>
      </c>
      <c r="AK987" s="104">
        <v>46114.496527777781</v>
      </c>
      <c r="AL987">
        <v>197556</v>
      </c>
      <c r="AM987" t="s">
        <v>4728</v>
      </c>
      <c r="AN987" t="s">
        <v>13</v>
      </c>
      <c r="AR987" t="s">
        <v>5931</v>
      </c>
      <c r="AT987" t="s">
        <v>1559</v>
      </c>
      <c r="AX987" t="s">
        <v>6147</v>
      </c>
      <c r="AY987" s="104">
        <v>46113.618750000001</v>
      </c>
      <c r="AZ987">
        <v>98694</v>
      </c>
      <c r="BA987" t="s">
        <v>4728</v>
      </c>
      <c r="BB987" t="s">
        <v>5989</v>
      </c>
      <c r="BF987" t="s">
        <v>5925</v>
      </c>
      <c r="BH987" t="s">
        <v>496</v>
      </c>
      <c r="BI987" t="s">
        <v>683</v>
      </c>
      <c r="BL987" t="s">
        <v>4774</v>
      </c>
      <c r="BM987" s="104">
        <v>46115.552083333336</v>
      </c>
      <c r="BN987">
        <v>1215896</v>
      </c>
      <c r="BO987" t="s">
        <v>4728</v>
      </c>
      <c r="BP987" t="s">
        <v>5592</v>
      </c>
      <c r="BQ987" t="s">
        <v>4731</v>
      </c>
      <c r="BT987" t="s">
        <v>6628</v>
      </c>
    </row>
    <row r="988" spans="17:72" x14ac:dyDescent="0.25">
      <c r="Q988" t="s">
        <v>5380</v>
      </c>
      <c r="R988" t="s">
        <v>80</v>
      </c>
      <c r="S988" t="s">
        <v>1688</v>
      </c>
      <c r="V988" t="s">
        <v>5381</v>
      </c>
      <c r="W988" s="104">
        <v>46115.435416666667</v>
      </c>
      <c r="X988">
        <v>512514</v>
      </c>
      <c r="Y988" t="s">
        <v>4728</v>
      </c>
      <c r="Z988" t="s">
        <v>4787</v>
      </c>
      <c r="AA988" t="s">
        <v>54</v>
      </c>
      <c r="AB988" t="s">
        <v>4731</v>
      </c>
      <c r="AD988" t="s">
        <v>5133</v>
      </c>
      <c r="AF988" t="s">
        <v>6302</v>
      </c>
      <c r="AG988" t="s">
        <v>1706</v>
      </c>
      <c r="AJ988" t="s">
        <v>4918</v>
      </c>
      <c r="AK988" s="104">
        <v>46114.496527777781</v>
      </c>
      <c r="AL988">
        <v>987763</v>
      </c>
      <c r="AM988" t="s">
        <v>4728</v>
      </c>
      <c r="AN988" t="s">
        <v>42</v>
      </c>
      <c r="AO988" t="s">
        <v>13</v>
      </c>
      <c r="AR988" t="s">
        <v>5933</v>
      </c>
      <c r="AT988" t="s">
        <v>432</v>
      </c>
      <c r="AX988" t="s">
        <v>6290</v>
      </c>
      <c r="AY988" s="104">
        <v>46113.618750000001</v>
      </c>
      <c r="AZ988">
        <v>385982</v>
      </c>
      <c r="BA988" t="s">
        <v>4728</v>
      </c>
      <c r="BB988" t="s">
        <v>5989</v>
      </c>
      <c r="BF988" t="s">
        <v>5931</v>
      </c>
      <c r="BH988" t="s">
        <v>1732</v>
      </c>
      <c r="BL988" t="s">
        <v>4741</v>
      </c>
      <c r="BM988" s="104">
        <v>46115.554861111108</v>
      </c>
      <c r="BN988">
        <v>157532</v>
      </c>
      <c r="BO988" t="s">
        <v>4728</v>
      </c>
      <c r="BP988" t="s">
        <v>5592</v>
      </c>
      <c r="BT988" t="s">
        <v>4781</v>
      </c>
    </row>
    <row r="989" spans="17:72" x14ac:dyDescent="0.25">
      <c r="Q989" t="s">
        <v>77</v>
      </c>
      <c r="V989" t="s">
        <v>5382</v>
      </c>
      <c r="W989" s="104">
        <v>46115.436111111114</v>
      </c>
      <c r="X989">
        <v>247799</v>
      </c>
      <c r="Y989" t="s">
        <v>4728</v>
      </c>
      <c r="Z989" t="s">
        <v>54</v>
      </c>
      <c r="AA989" t="s">
        <v>4731</v>
      </c>
      <c r="AD989" t="s">
        <v>4756</v>
      </c>
      <c r="AF989" t="s">
        <v>1335</v>
      </c>
      <c r="AG989" t="s">
        <v>1220</v>
      </c>
      <c r="AJ989" t="s">
        <v>4727</v>
      </c>
      <c r="AK989" s="104">
        <v>46114.498611111114</v>
      </c>
      <c r="AL989">
        <v>954117</v>
      </c>
      <c r="AM989" t="s">
        <v>4728</v>
      </c>
      <c r="AN989" t="s">
        <v>42</v>
      </c>
      <c r="AO989" t="s">
        <v>13</v>
      </c>
      <c r="AR989" t="s">
        <v>5919</v>
      </c>
      <c r="AT989" t="s">
        <v>2383</v>
      </c>
      <c r="AX989" t="s">
        <v>4782</v>
      </c>
      <c r="AY989" s="104">
        <v>46113.618750000001</v>
      </c>
      <c r="AZ989">
        <v>157550</v>
      </c>
      <c r="BA989" t="s">
        <v>4728</v>
      </c>
      <c r="BB989" t="s">
        <v>5989</v>
      </c>
      <c r="BF989" t="s">
        <v>5942</v>
      </c>
      <c r="BH989" t="s">
        <v>496</v>
      </c>
      <c r="BL989" t="s">
        <v>5155</v>
      </c>
      <c r="BM989" s="104">
        <v>46115.555555555555</v>
      </c>
      <c r="BN989">
        <v>164607</v>
      </c>
      <c r="BO989" t="s">
        <v>4728</v>
      </c>
      <c r="BP989" t="s">
        <v>5592</v>
      </c>
      <c r="BT989" t="s">
        <v>5925</v>
      </c>
    </row>
    <row r="990" spans="17:72" x14ac:dyDescent="0.25">
      <c r="Q990" t="s">
        <v>2207</v>
      </c>
      <c r="R990" t="s">
        <v>77</v>
      </c>
      <c r="S990" t="s">
        <v>1910</v>
      </c>
      <c r="V990" t="s">
        <v>5126</v>
      </c>
      <c r="W990" s="104">
        <v>46115.436805555553</v>
      </c>
      <c r="X990">
        <v>1799360</v>
      </c>
      <c r="Y990" t="s">
        <v>4728</v>
      </c>
      <c r="Z990" t="s">
        <v>4790</v>
      </c>
      <c r="AA990" t="s">
        <v>54</v>
      </c>
      <c r="AB990" t="s">
        <v>4731</v>
      </c>
      <c r="AD990" t="s">
        <v>5372</v>
      </c>
      <c r="AF990" t="s">
        <v>2600</v>
      </c>
      <c r="AJ990" t="s">
        <v>4743</v>
      </c>
      <c r="AK990" s="104">
        <v>46114.498611111114</v>
      </c>
      <c r="AL990">
        <v>128641</v>
      </c>
      <c r="AM990" t="s">
        <v>4728</v>
      </c>
      <c r="AN990" t="s">
        <v>13</v>
      </c>
      <c r="AR990" t="s">
        <v>5925</v>
      </c>
      <c r="AT990" t="s">
        <v>232</v>
      </c>
      <c r="AX990" t="s">
        <v>4925</v>
      </c>
      <c r="AY990" s="104">
        <v>46113.618750000001</v>
      </c>
      <c r="AZ990">
        <v>73717</v>
      </c>
      <c r="BA990" t="s">
        <v>4728</v>
      </c>
      <c r="BB990" t="s">
        <v>5989</v>
      </c>
      <c r="BF990" t="s">
        <v>4781</v>
      </c>
      <c r="BH990" t="s">
        <v>1220</v>
      </c>
      <c r="BI990" t="s">
        <v>683</v>
      </c>
      <c r="BL990" t="s">
        <v>8151</v>
      </c>
      <c r="BM990" s="104">
        <v>46115.555555555555</v>
      </c>
      <c r="BN990">
        <v>1581556</v>
      </c>
      <c r="BO990" t="s">
        <v>4728</v>
      </c>
      <c r="BP990" t="s">
        <v>5592</v>
      </c>
      <c r="BQ990" t="s">
        <v>4731</v>
      </c>
      <c r="BT990" t="s">
        <v>6074</v>
      </c>
    </row>
    <row r="991" spans="17:72" x14ac:dyDescent="0.25">
      <c r="Q991" t="s">
        <v>81</v>
      </c>
      <c r="R991" t="s">
        <v>1688</v>
      </c>
      <c r="V991" t="s">
        <v>5382</v>
      </c>
      <c r="W991" s="104">
        <v>46115.438888888886</v>
      </c>
      <c r="X991">
        <v>546428</v>
      </c>
      <c r="Y991" t="s">
        <v>4761</v>
      </c>
      <c r="Z991" t="s">
        <v>54</v>
      </c>
      <c r="AA991" t="s">
        <v>4731</v>
      </c>
      <c r="AD991" t="s">
        <v>5383</v>
      </c>
      <c r="AF991" t="s">
        <v>1702</v>
      </c>
      <c r="AG991" t="s">
        <v>1481</v>
      </c>
      <c r="AJ991" t="s">
        <v>6338</v>
      </c>
      <c r="AK991" s="104">
        <v>46114.500694444447</v>
      </c>
      <c r="AL991">
        <v>300519</v>
      </c>
      <c r="AM991" t="s">
        <v>4728</v>
      </c>
      <c r="AN991" t="s">
        <v>42</v>
      </c>
      <c r="AO991" t="s">
        <v>13</v>
      </c>
      <c r="AR991" t="s">
        <v>5933</v>
      </c>
      <c r="AT991" t="s">
        <v>1078</v>
      </c>
      <c r="AX991" t="s">
        <v>7245</v>
      </c>
      <c r="AY991" s="104">
        <v>46113.618750000001</v>
      </c>
      <c r="AZ991">
        <v>386599</v>
      </c>
      <c r="BA991" t="s">
        <v>4728</v>
      </c>
      <c r="BB991" t="s">
        <v>5989</v>
      </c>
      <c r="BF991" t="s">
        <v>5942</v>
      </c>
      <c r="BH991" t="s">
        <v>1584</v>
      </c>
      <c r="BL991" t="s">
        <v>5155</v>
      </c>
      <c r="BM991" s="104">
        <v>46115.556944444441</v>
      </c>
      <c r="BN991">
        <v>1346065</v>
      </c>
      <c r="BO991" t="s">
        <v>4728</v>
      </c>
      <c r="BP991" t="s">
        <v>5592</v>
      </c>
      <c r="BT991" t="s">
        <v>7189</v>
      </c>
    </row>
    <row r="992" spans="17:72" x14ac:dyDescent="0.25">
      <c r="Q992" t="s">
        <v>75</v>
      </c>
      <c r="V992" t="s">
        <v>4765</v>
      </c>
      <c r="W992" s="104">
        <v>46115.44027777778</v>
      </c>
      <c r="X992">
        <v>455405</v>
      </c>
      <c r="Y992" t="s">
        <v>4728</v>
      </c>
      <c r="Z992" t="s">
        <v>54</v>
      </c>
      <c r="AD992" t="s">
        <v>4752</v>
      </c>
      <c r="AF992" t="s">
        <v>1284</v>
      </c>
      <c r="AJ992" t="s">
        <v>4877</v>
      </c>
      <c r="AK992" s="104">
        <v>46114.500694444447</v>
      </c>
      <c r="AL992">
        <v>282950</v>
      </c>
      <c r="AM992" t="s">
        <v>4728</v>
      </c>
      <c r="AN992" t="s">
        <v>13</v>
      </c>
      <c r="AR992" t="s">
        <v>5925</v>
      </c>
      <c r="AT992" t="s">
        <v>1531</v>
      </c>
      <c r="AX992" t="s">
        <v>4745</v>
      </c>
      <c r="AY992" s="104">
        <v>46113.619444444441</v>
      </c>
      <c r="AZ992">
        <v>749978</v>
      </c>
      <c r="BA992" t="s">
        <v>4728</v>
      </c>
      <c r="BB992" t="s">
        <v>5989</v>
      </c>
      <c r="BF992" t="s">
        <v>5931</v>
      </c>
      <c r="BH992" t="s">
        <v>1732</v>
      </c>
      <c r="BL992" t="s">
        <v>4741</v>
      </c>
      <c r="BM992" s="104">
        <v>46115.557638888888</v>
      </c>
      <c r="BN992">
        <v>168449</v>
      </c>
      <c r="BO992" t="s">
        <v>4728</v>
      </c>
      <c r="BP992" t="s">
        <v>5592</v>
      </c>
      <c r="BT992" t="s">
        <v>4781</v>
      </c>
    </row>
    <row r="993" spans="17:72" x14ac:dyDescent="0.25">
      <c r="Q993" t="s">
        <v>71</v>
      </c>
      <c r="R993" t="s">
        <v>1132</v>
      </c>
      <c r="V993" t="s">
        <v>5381</v>
      </c>
      <c r="W993" s="104">
        <v>46115.440972222219</v>
      </c>
      <c r="X993">
        <v>513051</v>
      </c>
      <c r="Y993" t="s">
        <v>4728</v>
      </c>
      <c r="Z993" t="s">
        <v>54</v>
      </c>
      <c r="AA993" t="s">
        <v>4731</v>
      </c>
      <c r="AD993" t="s">
        <v>4909</v>
      </c>
      <c r="AF993" t="s">
        <v>1391</v>
      </c>
      <c r="AJ993" t="s">
        <v>4877</v>
      </c>
      <c r="AK993" s="104">
        <v>46114.500694444447</v>
      </c>
      <c r="AL993">
        <v>731252</v>
      </c>
      <c r="AM993" t="s">
        <v>4728</v>
      </c>
      <c r="AN993" t="s">
        <v>13</v>
      </c>
      <c r="AR993" t="s">
        <v>5938</v>
      </c>
      <c r="AT993" t="s">
        <v>1048</v>
      </c>
      <c r="AX993" t="s">
        <v>7229</v>
      </c>
      <c r="AY993" s="104">
        <v>46113.619444444441</v>
      </c>
      <c r="AZ993">
        <v>151049</v>
      </c>
      <c r="BA993" t="s">
        <v>4761</v>
      </c>
      <c r="BB993" t="s">
        <v>5989</v>
      </c>
      <c r="BF993" t="s">
        <v>5966</v>
      </c>
      <c r="BH993" t="s">
        <v>496</v>
      </c>
      <c r="BL993" t="s">
        <v>8111</v>
      </c>
      <c r="BM993" s="104">
        <v>46115.55972222222</v>
      </c>
      <c r="BN993">
        <v>404289</v>
      </c>
      <c r="BO993" t="s">
        <v>4728</v>
      </c>
      <c r="BP993" t="s">
        <v>5592</v>
      </c>
      <c r="BT993" t="s">
        <v>5920</v>
      </c>
    </row>
    <row r="994" spans="17:72" x14ac:dyDescent="0.25">
      <c r="Q994" t="s">
        <v>81</v>
      </c>
      <c r="R994" t="s">
        <v>256</v>
      </c>
      <c r="V994" t="s">
        <v>5040</v>
      </c>
      <c r="W994" s="104">
        <v>46115.442361111112</v>
      </c>
      <c r="X994">
        <v>894958</v>
      </c>
      <c r="Y994" t="s">
        <v>4728</v>
      </c>
      <c r="Z994" t="s">
        <v>54</v>
      </c>
      <c r="AA994" t="s">
        <v>4731</v>
      </c>
      <c r="AD994" t="s">
        <v>4750</v>
      </c>
      <c r="AF994" t="s">
        <v>822</v>
      </c>
      <c r="AG994" t="s">
        <v>1481</v>
      </c>
      <c r="AJ994" t="s">
        <v>4849</v>
      </c>
      <c r="AK994" s="104">
        <v>46114.500694444447</v>
      </c>
      <c r="AL994">
        <v>2002054</v>
      </c>
      <c r="AM994" t="s">
        <v>4761</v>
      </c>
      <c r="AN994" t="s">
        <v>4787</v>
      </c>
      <c r="AO994" t="s">
        <v>13</v>
      </c>
      <c r="AR994" t="s">
        <v>5962</v>
      </c>
      <c r="AT994" t="s">
        <v>1985</v>
      </c>
      <c r="AX994" t="s">
        <v>5441</v>
      </c>
      <c r="AY994" s="104">
        <v>46113.619444444441</v>
      </c>
      <c r="AZ994">
        <v>283551</v>
      </c>
      <c r="BA994" t="s">
        <v>4728</v>
      </c>
      <c r="BB994" t="s">
        <v>5989</v>
      </c>
      <c r="BF994" t="s">
        <v>5931</v>
      </c>
      <c r="BH994" t="s">
        <v>1732</v>
      </c>
      <c r="BL994" t="s">
        <v>7597</v>
      </c>
      <c r="BM994" s="104">
        <v>46115.560416666667</v>
      </c>
      <c r="BN994">
        <v>161506</v>
      </c>
      <c r="BO994" t="s">
        <v>4728</v>
      </c>
      <c r="BP994" t="s">
        <v>5592</v>
      </c>
      <c r="BT994" t="s">
        <v>4781</v>
      </c>
    </row>
    <row r="995" spans="17:72" x14ac:dyDescent="0.25">
      <c r="Q995" t="s">
        <v>78</v>
      </c>
      <c r="V995" t="s">
        <v>4796</v>
      </c>
      <c r="W995" s="104">
        <v>46115.443055555559</v>
      </c>
      <c r="X995">
        <v>512517</v>
      </c>
      <c r="Y995" t="s">
        <v>4728</v>
      </c>
      <c r="Z995" t="s">
        <v>54</v>
      </c>
      <c r="AD995" t="s">
        <v>4781</v>
      </c>
      <c r="AF995" t="s">
        <v>1584</v>
      </c>
      <c r="AJ995" t="s">
        <v>6333</v>
      </c>
      <c r="AK995" s="104">
        <v>46114.501388888886</v>
      </c>
      <c r="AL995">
        <v>141297</v>
      </c>
      <c r="AM995" t="s">
        <v>4728</v>
      </c>
      <c r="AN995" t="s">
        <v>13</v>
      </c>
      <c r="AR995" t="s">
        <v>5956</v>
      </c>
      <c r="AT995" t="s">
        <v>1276</v>
      </c>
      <c r="AX995" t="s">
        <v>4743</v>
      </c>
      <c r="AY995" s="104">
        <v>46113.620138888888</v>
      </c>
      <c r="AZ995">
        <v>119238</v>
      </c>
      <c r="BA995" t="s">
        <v>4728</v>
      </c>
      <c r="BB995" t="s">
        <v>5989</v>
      </c>
      <c r="BF995" t="s">
        <v>5942</v>
      </c>
      <c r="BH995" t="s">
        <v>2624</v>
      </c>
      <c r="BL995" t="s">
        <v>4925</v>
      </c>
      <c r="BM995" s="104">
        <v>46115.560416666667</v>
      </c>
      <c r="BN995">
        <v>676018</v>
      </c>
      <c r="BO995" t="s">
        <v>4728</v>
      </c>
      <c r="BP995" t="s">
        <v>5592</v>
      </c>
      <c r="BT995" t="s">
        <v>5925</v>
      </c>
    </row>
    <row r="996" spans="17:72" x14ac:dyDescent="0.25">
      <c r="Q996" t="s">
        <v>1335</v>
      </c>
      <c r="R996" t="s">
        <v>75</v>
      </c>
      <c r="S996" t="s">
        <v>220</v>
      </c>
      <c r="V996" t="s">
        <v>4770</v>
      </c>
      <c r="W996" s="104">
        <v>46115.443055555559</v>
      </c>
      <c r="X996">
        <v>1429601</v>
      </c>
      <c r="Y996" t="s">
        <v>4728</v>
      </c>
      <c r="Z996" t="s">
        <v>42</v>
      </c>
      <c r="AA996" t="s">
        <v>54</v>
      </c>
      <c r="AB996" t="s">
        <v>4731</v>
      </c>
      <c r="AD996" t="s">
        <v>5384</v>
      </c>
      <c r="AF996" t="s">
        <v>2600</v>
      </c>
      <c r="AJ996" t="s">
        <v>5074</v>
      </c>
      <c r="AK996" s="104">
        <v>46114.502083333333</v>
      </c>
      <c r="AL996">
        <v>790670</v>
      </c>
      <c r="AM996" t="s">
        <v>4728</v>
      </c>
      <c r="AN996" t="s">
        <v>13</v>
      </c>
      <c r="AR996" t="s">
        <v>5918</v>
      </c>
      <c r="AT996" t="s">
        <v>1292</v>
      </c>
      <c r="AX996" t="s">
        <v>5550</v>
      </c>
      <c r="AY996" s="104">
        <v>46113.620138888888</v>
      </c>
      <c r="AZ996">
        <v>180117</v>
      </c>
      <c r="BA996" t="s">
        <v>4728</v>
      </c>
      <c r="BB996" t="s">
        <v>5989</v>
      </c>
      <c r="BF996" t="s">
        <v>5948</v>
      </c>
      <c r="BH996" t="s">
        <v>214</v>
      </c>
      <c r="BL996" t="s">
        <v>5078</v>
      </c>
      <c r="BM996" s="104">
        <v>46115.561111111114</v>
      </c>
      <c r="BN996">
        <v>420989</v>
      </c>
      <c r="BO996" t="s">
        <v>4728</v>
      </c>
      <c r="BP996" t="s">
        <v>5592</v>
      </c>
      <c r="BT996" t="s">
        <v>5958</v>
      </c>
    </row>
    <row r="997" spans="17:72" x14ac:dyDescent="0.25">
      <c r="Q997" t="s">
        <v>71</v>
      </c>
      <c r="V997" t="s">
        <v>5086</v>
      </c>
      <c r="W997" s="104">
        <v>46115.444444444445</v>
      </c>
      <c r="X997">
        <v>290196</v>
      </c>
      <c r="Y997" t="s">
        <v>4728</v>
      </c>
      <c r="Z997" t="s">
        <v>54</v>
      </c>
      <c r="AD997" t="s">
        <v>4736</v>
      </c>
      <c r="AF997" t="s">
        <v>1750</v>
      </c>
      <c r="AG997" t="s">
        <v>2357</v>
      </c>
      <c r="AJ997" t="s">
        <v>4733</v>
      </c>
      <c r="AK997" s="104">
        <v>46114.50277777778</v>
      </c>
      <c r="AL997">
        <v>738517</v>
      </c>
      <c r="AM997" t="s">
        <v>4728</v>
      </c>
      <c r="AN997" t="s">
        <v>42</v>
      </c>
      <c r="AO997" t="s">
        <v>13</v>
      </c>
      <c r="AR997" t="s">
        <v>5937</v>
      </c>
      <c r="AT997" t="s">
        <v>1894</v>
      </c>
      <c r="AX997" t="s">
        <v>4883</v>
      </c>
      <c r="AY997" s="104">
        <v>46113.620138888888</v>
      </c>
      <c r="AZ997">
        <v>165097</v>
      </c>
      <c r="BA997" t="s">
        <v>4728</v>
      </c>
      <c r="BB997" t="s">
        <v>5989</v>
      </c>
      <c r="BF997" t="s">
        <v>5942</v>
      </c>
      <c r="BH997" t="s">
        <v>241</v>
      </c>
      <c r="BL997" t="s">
        <v>4924</v>
      </c>
      <c r="BM997" s="104">
        <v>46115.561111111114</v>
      </c>
      <c r="BN997">
        <v>1083526</v>
      </c>
      <c r="BO997" t="s">
        <v>4728</v>
      </c>
      <c r="BP997" t="s">
        <v>5592</v>
      </c>
      <c r="BT997" t="s">
        <v>6069</v>
      </c>
    </row>
    <row r="998" spans="17:72" x14ac:dyDescent="0.25">
      <c r="Q998" t="s">
        <v>81</v>
      </c>
      <c r="V998" t="s">
        <v>5385</v>
      </c>
      <c r="W998" s="104">
        <v>46115.444444444445</v>
      </c>
      <c r="X998">
        <v>196598</v>
      </c>
      <c r="Y998" t="s">
        <v>4728</v>
      </c>
      <c r="Z998" t="s">
        <v>54</v>
      </c>
      <c r="AD998" t="s">
        <v>4772</v>
      </c>
      <c r="AF998" t="s">
        <v>2624</v>
      </c>
      <c r="AG998" t="s">
        <v>264</v>
      </c>
      <c r="AH998" t="s">
        <v>1688</v>
      </c>
      <c r="AJ998" t="s">
        <v>5061</v>
      </c>
      <c r="AK998" s="104">
        <v>46114.50277777778</v>
      </c>
      <c r="AL998">
        <v>684705</v>
      </c>
      <c r="AM998" t="s">
        <v>4728</v>
      </c>
      <c r="AN998" t="s">
        <v>13</v>
      </c>
      <c r="AO998" t="s">
        <v>4731</v>
      </c>
      <c r="AR998" t="s">
        <v>6339</v>
      </c>
      <c r="AT998" t="s">
        <v>250</v>
      </c>
      <c r="AU998" t="s">
        <v>1688</v>
      </c>
      <c r="AX998" t="s">
        <v>4995</v>
      </c>
      <c r="AY998" s="104">
        <v>46113.620138888888</v>
      </c>
      <c r="AZ998">
        <v>140589</v>
      </c>
      <c r="BA998" t="s">
        <v>4728</v>
      </c>
      <c r="BB998" t="s">
        <v>5989</v>
      </c>
      <c r="BC998" t="s">
        <v>4731</v>
      </c>
      <c r="BF998" t="s">
        <v>6240</v>
      </c>
      <c r="BH998" t="s">
        <v>1732</v>
      </c>
      <c r="BL998" t="s">
        <v>4782</v>
      </c>
      <c r="BM998" s="104">
        <v>46115.563194444447</v>
      </c>
      <c r="BN998">
        <v>163313</v>
      </c>
      <c r="BO998" t="s">
        <v>4728</v>
      </c>
      <c r="BP998" t="s">
        <v>5592</v>
      </c>
      <c r="BT998" t="s">
        <v>4781</v>
      </c>
    </row>
    <row r="999" spans="17:72" x14ac:dyDescent="0.25">
      <c r="Q999" t="s">
        <v>250</v>
      </c>
      <c r="V999" t="s">
        <v>5386</v>
      </c>
      <c r="W999" s="104">
        <v>46115.444444444445</v>
      </c>
      <c r="X999">
        <v>116242</v>
      </c>
      <c r="Y999" t="s">
        <v>4728</v>
      </c>
      <c r="Z999" t="s">
        <v>54</v>
      </c>
      <c r="AD999" t="s">
        <v>4736</v>
      </c>
      <c r="AF999" t="s">
        <v>2561</v>
      </c>
      <c r="AJ999" t="s">
        <v>6224</v>
      </c>
      <c r="AK999" s="104">
        <v>46114.503472222219</v>
      </c>
      <c r="AL999">
        <v>1362915</v>
      </c>
      <c r="AM999" t="s">
        <v>4761</v>
      </c>
      <c r="AN999" t="s">
        <v>13</v>
      </c>
      <c r="AR999" t="s">
        <v>5918</v>
      </c>
      <c r="AT999" t="s">
        <v>229</v>
      </c>
      <c r="AX999" t="s">
        <v>6021</v>
      </c>
      <c r="AY999" s="104">
        <v>46113.620138888888</v>
      </c>
      <c r="AZ999">
        <v>284120</v>
      </c>
      <c r="BA999" t="s">
        <v>4728</v>
      </c>
      <c r="BB999" t="s">
        <v>5989</v>
      </c>
      <c r="BF999" t="s">
        <v>5931</v>
      </c>
      <c r="BH999" t="s">
        <v>496</v>
      </c>
      <c r="BL999" t="s">
        <v>4782</v>
      </c>
      <c r="BM999" s="104">
        <v>46115.563888888886</v>
      </c>
      <c r="BN999">
        <v>977737</v>
      </c>
      <c r="BO999" t="s">
        <v>4728</v>
      </c>
      <c r="BP999" t="s">
        <v>5592</v>
      </c>
      <c r="BT999" t="s">
        <v>5931</v>
      </c>
    </row>
    <row r="1000" spans="17:72" x14ac:dyDescent="0.25">
      <c r="Q1000" t="s">
        <v>84</v>
      </c>
      <c r="V1000" t="s">
        <v>5300</v>
      </c>
      <c r="W1000" s="104">
        <v>46115.444444444445</v>
      </c>
      <c r="X1000">
        <v>156873</v>
      </c>
      <c r="Y1000" t="s">
        <v>4728</v>
      </c>
      <c r="Z1000" t="s">
        <v>54</v>
      </c>
      <c r="AD1000" t="s">
        <v>4736</v>
      </c>
      <c r="AF1000" t="s">
        <v>250</v>
      </c>
      <c r="AJ1000" t="s">
        <v>4744</v>
      </c>
      <c r="AK1000" s="104">
        <v>46114.503472222219</v>
      </c>
      <c r="AL1000">
        <v>188450</v>
      </c>
      <c r="AM1000" t="s">
        <v>4728</v>
      </c>
      <c r="AN1000" t="s">
        <v>13</v>
      </c>
      <c r="AR1000" t="s">
        <v>5948</v>
      </c>
      <c r="AT1000" t="s">
        <v>1048</v>
      </c>
      <c r="AX1000" t="s">
        <v>4733</v>
      </c>
      <c r="AY1000" s="104">
        <v>46113.620138888888</v>
      </c>
      <c r="AZ1000">
        <v>251109</v>
      </c>
      <c r="BA1000" t="s">
        <v>4728</v>
      </c>
      <c r="BB1000" t="s">
        <v>5989</v>
      </c>
      <c r="BF1000" t="s">
        <v>5918</v>
      </c>
      <c r="BH1000" t="s">
        <v>1732</v>
      </c>
      <c r="BL1000" t="s">
        <v>4922</v>
      </c>
      <c r="BM1000" s="104">
        <v>46115.56527777778</v>
      </c>
      <c r="BN1000">
        <v>181534</v>
      </c>
      <c r="BO1000" t="s">
        <v>4728</v>
      </c>
      <c r="BP1000" t="s">
        <v>5592</v>
      </c>
      <c r="BT1000" t="s">
        <v>4781</v>
      </c>
    </row>
    <row r="1001" spans="17:72" x14ac:dyDescent="0.25">
      <c r="Q1001" t="s">
        <v>205</v>
      </c>
      <c r="V1001" t="s">
        <v>5387</v>
      </c>
      <c r="W1001" s="104">
        <v>46115.447222222225</v>
      </c>
      <c r="X1001">
        <v>164992</v>
      </c>
      <c r="Y1001" t="s">
        <v>4728</v>
      </c>
      <c r="Z1001" t="s">
        <v>54</v>
      </c>
      <c r="AD1001" t="s">
        <v>4736</v>
      </c>
      <c r="AF1001" t="s">
        <v>268</v>
      </c>
      <c r="AG1001" t="s">
        <v>2259</v>
      </c>
      <c r="AJ1001" t="s">
        <v>4940</v>
      </c>
      <c r="AK1001" s="104">
        <v>46114.503472222219</v>
      </c>
      <c r="AL1001">
        <v>904327</v>
      </c>
      <c r="AM1001" t="s">
        <v>4728</v>
      </c>
      <c r="AN1001" t="s">
        <v>42</v>
      </c>
      <c r="AO1001" t="s">
        <v>13</v>
      </c>
      <c r="AR1001" t="s">
        <v>5933</v>
      </c>
      <c r="AT1001" t="s">
        <v>516</v>
      </c>
      <c r="AX1001" t="s">
        <v>6179</v>
      </c>
      <c r="AY1001" s="104">
        <v>46113.620833333334</v>
      </c>
      <c r="AZ1001">
        <v>784734</v>
      </c>
      <c r="BA1001" t="s">
        <v>4728</v>
      </c>
      <c r="BB1001" t="s">
        <v>5989</v>
      </c>
      <c r="BF1001" t="s">
        <v>5918</v>
      </c>
      <c r="BH1001" t="s">
        <v>852</v>
      </c>
      <c r="BL1001" t="s">
        <v>5002</v>
      </c>
      <c r="BM1001" s="104">
        <v>46115.565972222219</v>
      </c>
      <c r="BN1001">
        <v>437114</v>
      </c>
      <c r="BO1001" t="s">
        <v>4728</v>
      </c>
      <c r="BP1001" t="s">
        <v>5592</v>
      </c>
      <c r="BT1001" t="s">
        <v>5931</v>
      </c>
    </row>
    <row r="1002" spans="17:72" x14ac:dyDescent="0.25">
      <c r="Q1002" t="s">
        <v>76</v>
      </c>
      <c r="R1002" t="s">
        <v>2357</v>
      </c>
      <c r="V1002" t="s">
        <v>5388</v>
      </c>
      <c r="W1002" s="104">
        <v>46115.450694444444</v>
      </c>
      <c r="X1002">
        <v>232786</v>
      </c>
      <c r="Y1002" t="s">
        <v>4728</v>
      </c>
      <c r="Z1002" t="s">
        <v>54</v>
      </c>
      <c r="AA1002" t="s">
        <v>13</v>
      </c>
      <c r="AD1002" t="s">
        <v>5373</v>
      </c>
      <c r="AF1002" t="s">
        <v>2598</v>
      </c>
      <c r="AG1002" t="s">
        <v>637</v>
      </c>
      <c r="AJ1002" t="s">
        <v>6340</v>
      </c>
      <c r="AK1002" s="104">
        <v>46114.503472222219</v>
      </c>
      <c r="AL1002">
        <v>710059</v>
      </c>
      <c r="AM1002" t="s">
        <v>4728</v>
      </c>
      <c r="AN1002" t="s">
        <v>42</v>
      </c>
      <c r="AO1002" t="s">
        <v>13</v>
      </c>
      <c r="AR1002" t="s">
        <v>4941</v>
      </c>
      <c r="AT1002" t="s">
        <v>2345</v>
      </c>
      <c r="AX1002" t="s">
        <v>5895</v>
      </c>
      <c r="AY1002" s="104">
        <v>46113.620833333334</v>
      </c>
      <c r="AZ1002">
        <v>173804</v>
      </c>
      <c r="BA1002" t="s">
        <v>4728</v>
      </c>
      <c r="BB1002" t="s">
        <v>5989</v>
      </c>
      <c r="BF1002" t="s">
        <v>5934</v>
      </c>
      <c r="BH1002" t="s">
        <v>214</v>
      </c>
      <c r="BI1002" t="s">
        <v>2197</v>
      </c>
      <c r="BL1002" t="s">
        <v>4774</v>
      </c>
      <c r="BM1002" s="104">
        <v>46115.565972222219</v>
      </c>
      <c r="BN1002">
        <v>1364606</v>
      </c>
      <c r="BO1002" t="s">
        <v>4761</v>
      </c>
      <c r="BP1002" t="s">
        <v>5592</v>
      </c>
      <c r="BQ1002" t="s">
        <v>4731</v>
      </c>
      <c r="BT1002" t="s">
        <v>6958</v>
      </c>
    </row>
    <row r="1003" spans="17:72" x14ac:dyDescent="0.25">
      <c r="Q1003" t="s">
        <v>73</v>
      </c>
      <c r="V1003" t="s">
        <v>4890</v>
      </c>
      <c r="W1003" s="104">
        <v>46115.45208333333</v>
      </c>
      <c r="X1003">
        <v>236983</v>
      </c>
      <c r="Y1003" t="s">
        <v>4728</v>
      </c>
      <c r="Z1003" t="s">
        <v>54</v>
      </c>
      <c r="AD1003" t="s">
        <v>4739</v>
      </c>
      <c r="AF1003" t="s">
        <v>1284</v>
      </c>
      <c r="AJ1003" t="s">
        <v>5011</v>
      </c>
      <c r="AK1003" s="104">
        <v>46114.504861111112</v>
      </c>
      <c r="AL1003">
        <v>973035</v>
      </c>
      <c r="AM1003" t="s">
        <v>4728</v>
      </c>
      <c r="AN1003" t="s">
        <v>13</v>
      </c>
      <c r="AR1003" t="s">
        <v>5948</v>
      </c>
      <c r="AT1003" t="s">
        <v>2383</v>
      </c>
      <c r="AX1003" t="s">
        <v>4727</v>
      </c>
      <c r="AY1003" s="104">
        <v>46113.620833333334</v>
      </c>
      <c r="AZ1003">
        <v>148590</v>
      </c>
      <c r="BA1003" t="s">
        <v>4728</v>
      </c>
      <c r="BB1003" t="s">
        <v>5989</v>
      </c>
      <c r="BF1003" t="s">
        <v>5942</v>
      </c>
      <c r="BH1003" t="s">
        <v>205</v>
      </c>
      <c r="BL1003" t="s">
        <v>5093</v>
      </c>
      <c r="BM1003" s="104">
        <v>46115.567361111112</v>
      </c>
      <c r="BN1003">
        <v>377989</v>
      </c>
      <c r="BO1003" t="s">
        <v>4728</v>
      </c>
      <c r="BP1003" t="s">
        <v>5592</v>
      </c>
      <c r="BT1003" t="s">
        <v>5920</v>
      </c>
    </row>
    <row r="1004" spans="17:72" x14ac:dyDescent="0.25">
      <c r="Q1004" t="s">
        <v>76</v>
      </c>
      <c r="V1004" t="s">
        <v>5012</v>
      </c>
      <c r="W1004" s="104">
        <v>46115.453472222223</v>
      </c>
      <c r="X1004">
        <v>421671</v>
      </c>
      <c r="Y1004" t="s">
        <v>4728</v>
      </c>
      <c r="Z1004" t="s">
        <v>54</v>
      </c>
      <c r="AD1004" t="s">
        <v>4739</v>
      </c>
      <c r="AF1004" t="s">
        <v>1327</v>
      </c>
      <c r="AG1004" t="s">
        <v>2373</v>
      </c>
      <c r="AJ1004" t="s">
        <v>4776</v>
      </c>
      <c r="AK1004" s="104">
        <v>46114.505555555559</v>
      </c>
      <c r="AL1004">
        <v>652791</v>
      </c>
      <c r="AM1004" t="s">
        <v>4728</v>
      </c>
      <c r="AN1004" t="s">
        <v>42</v>
      </c>
      <c r="AO1004" t="s">
        <v>13</v>
      </c>
      <c r="AR1004" t="s">
        <v>6040</v>
      </c>
      <c r="AT1004" t="s">
        <v>1945</v>
      </c>
      <c r="AX1004" t="s">
        <v>7246</v>
      </c>
      <c r="AY1004" s="104">
        <v>46113.620833333334</v>
      </c>
      <c r="AZ1004">
        <v>402828</v>
      </c>
      <c r="BA1004" t="s">
        <v>4728</v>
      </c>
      <c r="BB1004" t="s">
        <v>5989</v>
      </c>
      <c r="BF1004" t="s">
        <v>5931</v>
      </c>
      <c r="BH1004" t="s">
        <v>2600</v>
      </c>
      <c r="BL1004" t="s">
        <v>5109</v>
      </c>
      <c r="BM1004" s="104">
        <v>46115.568055555559</v>
      </c>
      <c r="BN1004">
        <v>291395</v>
      </c>
      <c r="BO1004" t="s">
        <v>4728</v>
      </c>
      <c r="BP1004" t="s">
        <v>5592</v>
      </c>
      <c r="BT1004" t="s">
        <v>5920</v>
      </c>
    </row>
    <row r="1005" spans="17:72" x14ac:dyDescent="0.25">
      <c r="Q1005" t="s">
        <v>81</v>
      </c>
      <c r="V1005" t="s">
        <v>5389</v>
      </c>
      <c r="W1005" s="104">
        <v>46115.45416666667</v>
      </c>
      <c r="X1005">
        <v>304621</v>
      </c>
      <c r="Y1005" t="s">
        <v>4728</v>
      </c>
      <c r="Z1005" t="s">
        <v>54</v>
      </c>
      <c r="AD1005" t="s">
        <v>4734</v>
      </c>
      <c r="AF1005" t="s">
        <v>2447</v>
      </c>
      <c r="AG1005" t="s">
        <v>2357</v>
      </c>
      <c r="AJ1005" t="s">
        <v>5582</v>
      </c>
      <c r="AK1005" s="104">
        <v>46114.507638888892</v>
      </c>
      <c r="AL1005">
        <v>1674889</v>
      </c>
      <c r="AM1005" t="s">
        <v>4728</v>
      </c>
      <c r="AN1005" t="s">
        <v>42</v>
      </c>
      <c r="AO1005" t="s">
        <v>13</v>
      </c>
      <c r="AR1005" t="s">
        <v>6296</v>
      </c>
      <c r="AT1005" t="s">
        <v>967</v>
      </c>
      <c r="AX1005" t="s">
        <v>5012</v>
      </c>
      <c r="AY1005" s="104">
        <v>46113.621527777781</v>
      </c>
      <c r="AZ1005">
        <v>199010</v>
      </c>
      <c r="BA1005" t="s">
        <v>4728</v>
      </c>
      <c r="BB1005" t="s">
        <v>5989</v>
      </c>
      <c r="BF1005" t="s">
        <v>5942</v>
      </c>
      <c r="BH1005" t="s">
        <v>1732</v>
      </c>
      <c r="BL1005" t="s">
        <v>5599</v>
      </c>
      <c r="BM1005" s="104">
        <v>46115.568749999999</v>
      </c>
      <c r="BN1005">
        <v>151298</v>
      </c>
      <c r="BO1005" t="s">
        <v>4728</v>
      </c>
      <c r="BP1005" t="s">
        <v>5592</v>
      </c>
      <c r="BT1005" t="s">
        <v>4781</v>
      </c>
    </row>
    <row r="1006" spans="17:72" x14ac:dyDescent="0.25">
      <c r="Q1006" t="s">
        <v>77</v>
      </c>
      <c r="R1006" t="s">
        <v>1688</v>
      </c>
      <c r="V1006" t="s">
        <v>4796</v>
      </c>
      <c r="W1006" s="104">
        <v>46115.454861111109</v>
      </c>
      <c r="X1006">
        <v>309322</v>
      </c>
      <c r="Y1006" t="s">
        <v>4728</v>
      </c>
      <c r="Z1006" t="s">
        <v>54</v>
      </c>
      <c r="AA1006" t="s">
        <v>4731</v>
      </c>
      <c r="AD1006" t="s">
        <v>5004</v>
      </c>
      <c r="AF1006" t="s">
        <v>250</v>
      </c>
      <c r="AJ1006" t="s">
        <v>6341</v>
      </c>
      <c r="AK1006" s="104">
        <v>46114.507638888892</v>
      </c>
      <c r="AL1006">
        <v>148541</v>
      </c>
      <c r="AM1006" t="s">
        <v>4761</v>
      </c>
      <c r="AN1006" t="s">
        <v>13</v>
      </c>
      <c r="AR1006" t="s">
        <v>4781</v>
      </c>
      <c r="AT1006" t="s">
        <v>2429</v>
      </c>
      <c r="AX1006" t="s">
        <v>5669</v>
      </c>
      <c r="AY1006" s="104">
        <v>46113.621527777781</v>
      </c>
      <c r="AZ1006">
        <v>312914</v>
      </c>
      <c r="BA1006" t="s">
        <v>4728</v>
      </c>
      <c r="BB1006" t="s">
        <v>5989</v>
      </c>
      <c r="BF1006" t="s">
        <v>5942</v>
      </c>
      <c r="BH1006" t="s">
        <v>253</v>
      </c>
      <c r="BL1006" t="s">
        <v>5072</v>
      </c>
      <c r="BM1006" s="104">
        <v>46115.569444444445</v>
      </c>
      <c r="BN1006">
        <v>267049</v>
      </c>
      <c r="BO1006" t="s">
        <v>4728</v>
      </c>
      <c r="BP1006" t="s">
        <v>5592</v>
      </c>
      <c r="BT1006" t="s">
        <v>5920</v>
      </c>
    </row>
    <row r="1007" spans="17:72" x14ac:dyDescent="0.25">
      <c r="Q1007" t="s">
        <v>73</v>
      </c>
      <c r="R1007" t="s">
        <v>2650</v>
      </c>
      <c r="V1007" t="s">
        <v>5018</v>
      </c>
      <c r="W1007" s="104">
        <v>46115.456250000003</v>
      </c>
      <c r="X1007">
        <v>4176728</v>
      </c>
      <c r="Y1007" t="s">
        <v>4761</v>
      </c>
      <c r="Z1007" t="s">
        <v>54</v>
      </c>
      <c r="AD1007" t="s">
        <v>4739</v>
      </c>
      <c r="AF1007" t="s">
        <v>2201</v>
      </c>
      <c r="AG1007" t="s">
        <v>637</v>
      </c>
      <c r="AJ1007" t="s">
        <v>4757</v>
      </c>
      <c r="AK1007" s="104">
        <v>46114.508333333331</v>
      </c>
      <c r="AL1007">
        <v>963106</v>
      </c>
      <c r="AM1007" t="s">
        <v>4761</v>
      </c>
      <c r="AN1007" t="s">
        <v>4797</v>
      </c>
      <c r="AO1007" t="s">
        <v>13</v>
      </c>
      <c r="AR1007" t="s">
        <v>6256</v>
      </c>
      <c r="AT1007" t="s">
        <v>1276</v>
      </c>
      <c r="AX1007" t="s">
        <v>4848</v>
      </c>
      <c r="AY1007" s="104">
        <v>46113.621527777781</v>
      </c>
      <c r="AZ1007">
        <v>349543</v>
      </c>
      <c r="BA1007" t="s">
        <v>4761</v>
      </c>
      <c r="BB1007" t="s">
        <v>5989</v>
      </c>
      <c r="BF1007" t="s">
        <v>5966</v>
      </c>
      <c r="BH1007" t="s">
        <v>2373</v>
      </c>
      <c r="BL1007" t="s">
        <v>4741</v>
      </c>
      <c r="BM1007" s="104">
        <v>46115.569444444445</v>
      </c>
      <c r="BN1007">
        <v>633784</v>
      </c>
      <c r="BO1007" t="s">
        <v>4728</v>
      </c>
      <c r="BP1007" t="s">
        <v>5592</v>
      </c>
      <c r="BT1007" t="s">
        <v>5931</v>
      </c>
    </row>
    <row r="1008" spans="17:72" x14ac:dyDescent="0.25">
      <c r="Q1008" t="s">
        <v>71</v>
      </c>
      <c r="V1008" t="s">
        <v>5390</v>
      </c>
      <c r="W1008" s="104">
        <v>46115.456944444442</v>
      </c>
      <c r="X1008">
        <v>238545</v>
      </c>
      <c r="Y1008" t="s">
        <v>4728</v>
      </c>
      <c r="Z1008" t="s">
        <v>54</v>
      </c>
      <c r="AD1008" t="s">
        <v>4734</v>
      </c>
      <c r="AF1008" t="s">
        <v>1941</v>
      </c>
      <c r="AJ1008" t="s">
        <v>5382</v>
      </c>
      <c r="AK1008" s="104">
        <v>46114.509027777778</v>
      </c>
      <c r="AL1008">
        <v>59452</v>
      </c>
      <c r="AM1008" t="s">
        <v>151</v>
      </c>
      <c r="AN1008" t="s">
        <v>13</v>
      </c>
      <c r="AR1008" t="s">
        <v>5918</v>
      </c>
      <c r="AT1008" t="s">
        <v>308</v>
      </c>
      <c r="AX1008" t="s">
        <v>4743</v>
      </c>
      <c r="AY1008" s="104">
        <v>46113.621527777781</v>
      </c>
      <c r="AZ1008">
        <v>313821</v>
      </c>
      <c r="BA1008" t="s">
        <v>4728</v>
      </c>
      <c r="BB1008" t="s">
        <v>5989</v>
      </c>
      <c r="BF1008" t="s">
        <v>5942</v>
      </c>
      <c r="BH1008" t="s">
        <v>2510</v>
      </c>
      <c r="BL1008" t="s">
        <v>4763</v>
      </c>
      <c r="BM1008" s="104">
        <v>46115.569444444445</v>
      </c>
      <c r="BN1008">
        <v>280257</v>
      </c>
      <c r="BO1008" t="s">
        <v>4728</v>
      </c>
      <c r="BP1008" t="s">
        <v>5592</v>
      </c>
      <c r="BT1008" t="s">
        <v>5931</v>
      </c>
    </row>
    <row r="1009" spans="17:72" x14ac:dyDescent="0.25">
      <c r="Q1009" t="s">
        <v>72</v>
      </c>
      <c r="V1009" t="s">
        <v>5391</v>
      </c>
      <c r="W1009" s="104">
        <v>46115.456944444442</v>
      </c>
      <c r="X1009">
        <v>187482</v>
      </c>
      <c r="Y1009" t="s">
        <v>4728</v>
      </c>
      <c r="Z1009" t="s">
        <v>54</v>
      </c>
      <c r="AD1009" t="s">
        <v>4739</v>
      </c>
      <c r="AF1009" t="s">
        <v>683</v>
      </c>
      <c r="AJ1009" t="s">
        <v>6341</v>
      </c>
      <c r="AK1009" s="104">
        <v>46114.509027777778</v>
      </c>
      <c r="AL1009">
        <v>105356</v>
      </c>
      <c r="AM1009" t="s">
        <v>4728</v>
      </c>
      <c r="AN1009" t="s">
        <v>13</v>
      </c>
      <c r="AR1009" t="s">
        <v>6314</v>
      </c>
      <c r="AT1009" t="s">
        <v>1894</v>
      </c>
      <c r="AX1009" t="s">
        <v>4969</v>
      </c>
      <c r="AY1009" s="104">
        <v>46113.621527777781</v>
      </c>
      <c r="AZ1009">
        <v>253472</v>
      </c>
      <c r="BA1009" t="s">
        <v>4728</v>
      </c>
      <c r="BB1009" t="s">
        <v>5989</v>
      </c>
      <c r="BF1009" t="s">
        <v>5918</v>
      </c>
      <c r="BH1009" t="s">
        <v>868</v>
      </c>
      <c r="BL1009" t="s">
        <v>4776</v>
      </c>
      <c r="BM1009" s="104">
        <v>46115.569444444445</v>
      </c>
      <c r="BN1009">
        <v>550401</v>
      </c>
      <c r="BO1009" t="s">
        <v>4761</v>
      </c>
      <c r="BP1009" t="s">
        <v>5592</v>
      </c>
      <c r="BT1009" t="s">
        <v>5966</v>
      </c>
    </row>
    <row r="1010" spans="17:72" x14ac:dyDescent="0.25">
      <c r="Q1010" t="s">
        <v>1050</v>
      </c>
      <c r="R1010" t="s">
        <v>77</v>
      </c>
      <c r="S1010" t="s">
        <v>79</v>
      </c>
      <c r="V1010" t="s">
        <v>4741</v>
      </c>
      <c r="W1010" s="104">
        <v>46115.458333333336</v>
      </c>
      <c r="X1010">
        <v>1329097</v>
      </c>
      <c r="Y1010" t="s">
        <v>4728</v>
      </c>
      <c r="Z1010" t="s">
        <v>42</v>
      </c>
      <c r="AA1010" t="s">
        <v>54</v>
      </c>
      <c r="AD1010" t="s">
        <v>5392</v>
      </c>
      <c r="AF1010" t="s">
        <v>253</v>
      </c>
      <c r="AJ1010" t="s">
        <v>5074</v>
      </c>
      <c r="AK1010" s="104">
        <v>46114.509722222225</v>
      </c>
      <c r="AL1010">
        <v>80051</v>
      </c>
      <c r="AM1010" t="s">
        <v>4728</v>
      </c>
      <c r="AN1010" t="s">
        <v>13</v>
      </c>
      <c r="AR1010" t="s">
        <v>5958</v>
      </c>
      <c r="AT1010" t="s">
        <v>1292</v>
      </c>
      <c r="AX1010" t="s">
        <v>6999</v>
      </c>
      <c r="AY1010" s="104">
        <v>46113.621527777781</v>
      </c>
      <c r="AZ1010">
        <v>296835</v>
      </c>
      <c r="BA1010" t="s">
        <v>4728</v>
      </c>
      <c r="BB1010" t="s">
        <v>5989</v>
      </c>
      <c r="BF1010" t="s">
        <v>5942</v>
      </c>
      <c r="BH1010" t="s">
        <v>1284</v>
      </c>
      <c r="BL1010" t="s">
        <v>5599</v>
      </c>
      <c r="BM1010" s="104">
        <v>46115.570138888892</v>
      </c>
      <c r="BN1010">
        <v>1084642</v>
      </c>
      <c r="BO1010" t="s">
        <v>4761</v>
      </c>
      <c r="BP1010" t="s">
        <v>5592</v>
      </c>
      <c r="BT1010" t="s">
        <v>5950</v>
      </c>
    </row>
    <row r="1011" spans="17:72" x14ac:dyDescent="0.25">
      <c r="Q1011" t="s">
        <v>2229</v>
      </c>
      <c r="R1011" t="s">
        <v>77</v>
      </c>
      <c r="V1011" t="s">
        <v>4765</v>
      </c>
      <c r="W1011" s="104">
        <v>46115.459027777775</v>
      </c>
      <c r="X1011">
        <v>914207</v>
      </c>
      <c r="Y1011" t="s">
        <v>4761</v>
      </c>
      <c r="Z1011" t="s">
        <v>4841</v>
      </c>
      <c r="AA1011" t="s">
        <v>54</v>
      </c>
      <c r="AD1011" t="s">
        <v>5102</v>
      </c>
      <c r="AF1011" t="s">
        <v>6302</v>
      </c>
      <c r="AG1011" t="s">
        <v>2259</v>
      </c>
      <c r="AJ1011" t="s">
        <v>4877</v>
      </c>
      <c r="AK1011" s="104">
        <v>46114.509722222225</v>
      </c>
      <c r="AL1011">
        <v>1673590</v>
      </c>
      <c r="AM1011" t="s">
        <v>4728</v>
      </c>
      <c r="AN1011" t="s">
        <v>4787</v>
      </c>
      <c r="AO1011" t="s">
        <v>13</v>
      </c>
      <c r="AR1011" t="s">
        <v>5933</v>
      </c>
      <c r="AT1011" t="s">
        <v>2383</v>
      </c>
      <c r="AX1011" t="s">
        <v>7247</v>
      </c>
      <c r="AY1011" s="104">
        <v>46113.62222222222</v>
      </c>
      <c r="AZ1011">
        <v>292049</v>
      </c>
      <c r="BA1011" t="s">
        <v>4728</v>
      </c>
      <c r="BB1011" t="s">
        <v>5989</v>
      </c>
      <c r="BF1011" t="s">
        <v>5942</v>
      </c>
      <c r="BH1011" t="s">
        <v>1732</v>
      </c>
      <c r="BL1011" t="s">
        <v>4733</v>
      </c>
      <c r="BM1011" s="104">
        <v>46115.570138888892</v>
      </c>
      <c r="BN1011">
        <v>132590</v>
      </c>
      <c r="BO1011" t="s">
        <v>4728</v>
      </c>
      <c r="BP1011" t="s">
        <v>5592</v>
      </c>
      <c r="BT1011" t="s">
        <v>4781</v>
      </c>
    </row>
    <row r="1012" spans="17:72" x14ac:dyDescent="0.25">
      <c r="Q1012" t="s">
        <v>78</v>
      </c>
      <c r="V1012" t="s">
        <v>5013</v>
      </c>
      <c r="W1012" s="104">
        <v>46115.459722222222</v>
      </c>
      <c r="X1012">
        <v>739245</v>
      </c>
      <c r="Y1012" t="s">
        <v>4728</v>
      </c>
      <c r="Z1012" t="s">
        <v>54</v>
      </c>
      <c r="AD1012" t="s">
        <v>4739</v>
      </c>
      <c r="AF1012" t="s">
        <v>5953</v>
      </c>
      <c r="AG1012" t="s">
        <v>1481</v>
      </c>
      <c r="AJ1012" t="s">
        <v>6342</v>
      </c>
      <c r="AK1012" s="104">
        <v>46114.509722222225</v>
      </c>
      <c r="AL1012">
        <v>955742</v>
      </c>
      <c r="AM1012" t="s">
        <v>4728</v>
      </c>
      <c r="AN1012" t="s">
        <v>42</v>
      </c>
      <c r="AO1012" t="s">
        <v>13</v>
      </c>
      <c r="AR1012" t="s">
        <v>6343</v>
      </c>
      <c r="AT1012" t="s">
        <v>1385</v>
      </c>
      <c r="AU1012" t="s">
        <v>77</v>
      </c>
      <c r="AX1012" t="s">
        <v>6147</v>
      </c>
      <c r="AY1012" s="104">
        <v>46113.62222222222</v>
      </c>
      <c r="AZ1012">
        <v>3778185</v>
      </c>
      <c r="BA1012" t="s">
        <v>4761</v>
      </c>
      <c r="BB1012" t="s">
        <v>5989</v>
      </c>
      <c r="BC1012" t="s">
        <v>13</v>
      </c>
      <c r="BF1012" t="s">
        <v>6159</v>
      </c>
      <c r="BH1012" t="s">
        <v>1220</v>
      </c>
      <c r="BL1012" t="s">
        <v>5109</v>
      </c>
      <c r="BM1012" s="104">
        <v>46115.571527777778</v>
      </c>
      <c r="BN1012">
        <v>1131378</v>
      </c>
      <c r="BO1012" t="s">
        <v>4728</v>
      </c>
      <c r="BP1012" t="s">
        <v>5592</v>
      </c>
      <c r="BT1012" t="s">
        <v>5920</v>
      </c>
    </row>
    <row r="1013" spans="17:72" x14ac:dyDescent="0.25">
      <c r="Q1013" t="s">
        <v>81</v>
      </c>
      <c r="V1013" t="s">
        <v>5393</v>
      </c>
      <c r="W1013" s="104">
        <v>46115.459722222222</v>
      </c>
      <c r="X1013">
        <v>384840</v>
      </c>
      <c r="Y1013" t="s">
        <v>4728</v>
      </c>
      <c r="Z1013" t="s">
        <v>54</v>
      </c>
      <c r="AD1013" t="s">
        <v>4739</v>
      </c>
      <c r="AF1013" t="s">
        <v>1507</v>
      </c>
      <c r="AJ1013" t="s">
        <v>6341</v>
      </c>
      <c r="AK1013" s="104">
        <v>46114.510416666664</v>
      </c>
      <c r="AL1013">
        <v>127296</v>
      </c>
      <c r="AM1013" t="s">
        <v>4728</v>
      </c>
      <c r="AN1013" t="s">
        <v>13</v>
      </c>
      <c r="AR1013" t="s">
        <v>4781</v>
      </c>
      <c r="AT1013" t="s">
        <v>432</v>
      </c>
      <c r="AX1013" t="s">
        <v>4926</v>
      </c>
      <c r="AY1013" s="104">
        <v>46113.622916666667</v>
      </c>
      <c r="AZ1013">
        <v>132837</v>
      </c>
      <c r="BA1013" t="s">
        <v>4728</v>
      </c>
      <c r="BB1013" t="s">
        <v>5989</v>
      </c>
      <c r="BF1013" t="s">
        <v>4781</v>
      </c>
      <c r="BH1013" t="s">
        <v>637</v>
      </c>
      <c r="BL1013" t="s">
        <v>4733</v>
      </c>
      <c r="BM1013" s="104">
        <v>46115.571527777778</v>
      </c>
      <c r="BN1013">
        <v>109751</v>
      </c>
      <c r="BO1013" t="s">
        <v>4728</v>
      </c>
      <c r="BP1013" t="s">
        <v>5592</v>
      </c>
      <c r="BT1013" t="s">
        <v>4781</v>
      </c>
    </row>
    <row r="1014" spans="17:72" x14ac:dyDescent="0.25">
      <c r="Q1014" t="s">
        <v>72</v>
      </c>
      <c r="R1014" t="s">
        <v>220</v>
      </c>
      <c r="V1014" t="s">
        <v>5259</v>
      </c>
      <c r="W1014" s="104">
        <v>46115.460416666669</v>
      </c>
      <c r="X1014">
        <v>722111</v>
      </c>
      <c r="Y1014" t="s">
        <v>4728</v>
      </c>
      <c r="Z1014" t="s">
        <v>54</v>
      </c>
      <c r="AA1014" t="s">
        <v>4731</v>
      </c>
      <c r="AD1014" t="s">
        <v>4813</v>
      </c>
      <c r="AF1014" t="s">
        <v>634</v>
      </c>
      <c r="AG1014" t="s">
        <v>232</v>
      </c>
      <c r="AJ1014" t="s">
        <v>6008</v>
      </c>
      <c r="AK1014" s="104">
        <v>46114.511111111111</v>
      </c>
      <c r="AL1014">
        <v>768751</v>
      </c>
      <c r="AM1014" t="s">
        <v>4728</v>
      </c>
      <c r="AN1014" t="s">
        <v>5248</v>
      </c>
      <c r="AO1014" t="s">
        <v>13</v>
      </c>
      <c r="AR1014" t="s">
        <v>4941</v>
      </c>
      <c r="AT1014" t="s">
        <v>220</v>
      </c>
      <c r="AX1014" t="s">
        <v>5422</v>
      </c>
      <c r="AY1014" s="104">
        <v>46113.623611111114</v>
      </c>
      <c r="AZ1014">
        <v>320558</v>
      </c>
      <c r="BA1014" t="s">
        <v>4728</v>
      </c>
      <c r="BB1014" t="s">
        <v>5989</v>
      </c>
      <c r="BF1014" t="s">
        <v>5931</v>
      </c>
      <c r="BH1014" t="s">
        <v>205</v>
      </c>
      <c r="BI1014" t="s">
        <v>256</v>
      </c>
      <c r="BL1014" t="s">
        <v>8177</v>
      </c>
      <c r="BM1014" s="104">
        <v>46115.572916666664</v>
      </c>
      <c r="BN1014">
        <v>1545558</v>
      </c>
      <c r="BO1014" t="s">
        <v>4728</v>
      </c>
      <c r="BP1014" t="s">
        <v>5592</v>
      </c>
      <c r="BQ1014" t="s">
        <v>4731</v>
      </c>
      <c r="BT1014" t="s">
        <v>7417</v>
      </c>
    </row>
    <row r="1015" spans="17:72" x14ac:dyDescent="0.25">
      <c r="Q1015" t="s">
        <v>71</v>
      </c>
      <c r="V1015" t="s">
        <v>5394</v>
      </c>
      <c r="W1015" s="104">
        <v>46115.460416666669</v>
      </c>
      <c r="X1015">
        <v>349898</v>
      </c>
      <c r="Y1015" t="s">
        <v>4728</v>
      </c>
      <c r="Z1015" t="s">
        <v>54</v>
      </c>
      <c r="AD1015" t="s">
        <v>4772</v>
      </c>
      <c r="AF1015" t="s">
        <v>2251</v>
      </c>
      <c r="AG1015" t="s">
        <v>1124</v>
      </c>
      <c r="AJ1015" t="s">
        <v>4733</v>
      </c>
      <c r="AK1015" s="104">
        <v>46114.511805555558</v>
      </c>
      <c r="AL1015">
        <v>432109</v>
      </c>
      <c r="AM1015" t="s">
        <v>4728</v>
      </c>
      <c r="AN1015" t="s">
        <v>42</v>
      </c>
      <c r="AO1015" t="s">
        <v>13</v>
      </c>
      <c r="AR1015" t="s">
        <v>6103</v>
      </c>
      <c r="AT1015" t="s">
        <v>1078</v>
      </c>
      <c r="AX1015" t="s">
        <v>7248</v>
      </c>
      <c r="AY1015" s="104">
        <v>46113.623611111114</v>
      </c>
      <c r="AZ1015">
        <v>219207</v>
      </c>
      <c r="BA1015" t="s">
        <v>4728</v>
      </c>
      <c r="BB1015" t="s">
        <v>5989</v>
      </c>
      <c r="BF1015" t="s">
        <v>5942</v>
      </c>
      <c r="BH1015" t="s">
        <v>1732</v>
      </c>
      <c r="BL1015" t="s">
        <v>4924</v>
      </c>
      <c r="BM1015" s="104">
        <v>46115.573611111111</v>
      </c>
      <c r="BN1015">
        <v>147555</v>
      </c>
      <c r="BO1015" t="s">
        <v>4728</v>
      </c>
      <c r="BP1015" t="s">
        <v>5592</v>
      </c>
      <c r="BT1015" t="s">
        <v>4781</v>
      </c>
    </row>
    <row r="1016" spans="17:72" x14ac:dyDescent="0.25">
      <c r="Q1016" t="s">
        <v>84</v>
      </c>
      <c r="R1016" t="s">
        <v>220</v>
      </c>
      <c r="V1016" t="s">
        <v>4743</v>
      </c>
      <c r="W1016" s="104">
        <v>46115.461111111108</v>
      </c>
      <c r="X1016">
        <v>180520</v>
      </c>
      <c r="Y1016" t="s">
        <v>4728</v>
      </c>
      <c r="Z1016" t="s">
        <v>54</v>
      </c>
      <c r="AA1016" t="s">
        <v>4731</v>
      </c>
      <c r="AD1016" t="s">
        <v>5373</v>
      </c>
      <c r="AF1016" t="s">
        <v>1391</v>
      </c>
      <c r="AJ1016" t="s">
        <v>4774</v>
      </c>
      <c r="AK1016" s="104">
        <v>46114.512499999997</v>
      </c>
      <c r="AL1016">
        <v>190967</v>
      </c>
      <c r="AM1016" t="s">
        <v>4728</v>
      </c>
      <c r="AN1016" t="s">
        <v>13</v>
      </c>
      <c r="AR1016" t="s">
        <v>5931</v>
      </c>
      <c r="AT1016" t="s">
        <v>72</v>
      </c>
      <c r="AX1016" t="s">
        <v>7249</v>
      </c>
      <c r="AY1016" s="104">
        <v>46113.623611111114</v>
      </c>
      <c r="AZ1016">
        <v>229153</v>
      </c>
      <c r="BA1016" t="s">
        <v>4728</v>
      </c>
      <c r="BB1016" t="s">
        <v>5989</v>
      </c>
      <c r="BF1016" t="s">
        <v>5958</v>
      </c>
      <c r="BH1016" t="s">
        <v>1584</v>
      </c>
      <c r="BL1016" t="s">
        <v>5108</v>
      </c>
      <c r="BM1016" s="104">
        <v>46115.574305555558</v>
      </c>
      <c r="BN1016">
        <v>961821</v>
      </c>
      <c r="BO1016" t="s">
        <v>4728</v>
      </c>
      <c r="BP1016" t="s">
        <v>5592</v>
      </c>
      <c r="BT1016" t="s">
        <v>5924</v>
      </c>
    </row>
    <row r="1017" spans="17:72" x14ac:dyDescent="0.25">
      <c r="Q1017" t="s">
        <v>76</v>
      </c>
      <c r="V1017" t="s">
        <v>5114</v>
      </c>
      <c r="W1017" s="104">
        <v>46115.461805555555</v>
      </c>
      <c r="X1017">
        <v>456598</v>
      </c>
      <c r="Y1017" t="s">
        <v>4728</v>
      </c>
      <c r="Z1017" t="s">
        <v>54</v>
      </c>
      <c r="AD1017" t="s">
        <v>4736</v>
      </c>
      <c r="AF1017" t="s">
        <v>442</v>
      </c>
      <c r="AG1017" t="s">
        <v>1220</v>
      </c>
      <c r="AJ1017" t="s">
        <v>6340</v>
      </c>
      <c r="AK1017" s="104">
        <v>46114.512499999997</v>
      </c>
      <c r="AL1017">
        <v>1040247</v>
      </c>
      <c r="AM1017" t="s">
        <v>4728</v>
      </c>
      <c r="AN1017" t="s">
        <v>42</v>
      </c>
      <c r="AO1017" t="s">
        <v>13</v>
      </c>
      <c r="AR1017" t="s">
        <v>5919</v>
      </c>
      <c r="AT1017" t="s">
        <v>1559</v>
      </c>
      <c r="AX1017" t="s">
        <v>6454</v>
      </c>
      <c r="AY1017" s="104">
        <v>46113.623611111114</v>
      </c>
      <c r="AZ1017">
        <v>1615957</v>
      </c>
      <c r="BA1017" t="s">
        <v>4728</v>
      </c>
      <c r="BB1017" t="s">
        <v>5989</v>
      </c>
      <c r="BF1017" t="s">
        <v>5918</v>
      </c>
      <c r="BH1017" t="s">
        <v>247</v>
      </c>
      <c r="BL1017" t="s">
        <v>4924</v>
      </c>
      <c r="BM1017" s="104">
        <v>46115.574305555558</v>
      </c>
      <c r="BN1017">
        <v>1476710</v>
      </c>
      <c r="BO1017" t="s">
        <v>4728</v>
      </c>
      <c r="BP1017" t="s">
        <v>5592</v>
      </c>
      <c r="BT1017" t="s">
        <v>6069</v>
      </c>
    </row>
    <row r="1018" spans="17:72" x14ac:dyDescent="0.25">
      <c r="Q1018" t="s">
        <v>202</v>
      </c>
      <c r="V1018" t="s">
        <v>4806</v>
      </c>
      <c r="W1018" s="104">
        <v>46115.461805555555</v>
      </c>
      <c r="X1018">
        <v>227592</v>
      </c>
      <c r="Y1018" t="s">
        <v>4728</v>
      </c>
      <c r="Z1018" t="s">
        <v>54</v>
      </c>
      <c r="AD1018" t="s">
        <v>4752</v>
      </c>
      <c r="AF1018" t="s">
        <v>2419</v>
      </c>
      <c r="AG1018" t="s">
        <v>868</v>
      </c>
      <c r="AH1018" t="s">
        <v>1132</v>
      </c>
      <c r="AJ1018" t="s">
        <v>4877</v>
      </c>
      <c r="AK1018" s="104">
        <v>46114.513194444444</v>
      </c>
      <c r="AL1018">
        <v>1913417</v>
      </c>
      <c r="AM1018" t="s">
        <v>4728</v>
      </c>
      <c r="AN1018" t="s">
        <v>42</v>
      </c>
      <c r="AO1018" t="s">
        <v>13</v>
      </c>
      <c r="AP1018" t="s">
        <v>4731</v>
      </c>
      <c r="AR1018" t="s">
        <v>6344</v>
      </c>
      <c r="AT1018" t="s">
        <v>1124</v>
      </c>
      <c r="AX1018" t="s">
        <v>5328</v>
      </c>
      <c r="AY1018" s="104">
        <v>46113.624305555553</v>
      </c>
      <c r="AZ1018">
        <v>211443</v>
      </c>
      <c r="BA1018" t="s">
        <v>4728</v>
      </c>
      <c r="BB1018" t="s">
        <v>5989</v>
      </c>
      <c r="BF1018" t="s">
        <v>5918</v>
      </c>
      <c r="BH1018" t="s">
        <v>1507</v>
      </c>
      <c r="BL1018" t="s">
        <v>4755</v>
      </c>
      <c r="BM1018" s="104">
        <v>46115.577777777777</v>
      </c>
      <c r="BN1018">
        <v>610183</v>
      </c>
      <c r="BO1018" t="s">
        <v>4728</v>
      </c>
      <c r="BP1018" t="s">
        <v>5592</v>
      </c>
      <c r="BT1018" t="s">
        <v>5950</v>
      </c>
    </row>
    <row r="1019" spans="17:72" x14ac:dyDescent="0.25">
      <c r="Q1019" t="s">
        <v>84</v>
      </c>
      <c r="R1019" t="s">
        <v>1132</v>
      </c>
      <c r="V1019" t="s">
        <v>4796</v>
      </c>
      <c r="W1019" s="104">
        <v>46115.463888888888</v>
      </c>
      <c r="X1019">
        <v>329244</v>
      </c>
      <c r="Y1019" t="s">
        <v>4728</v>
      </c>
      <c r="Z1019" t="s">
        <v>54</v>
      </c>
      <c r="AA1019" t="s">
        <v>4731</v>
      </c>
      <c r="AD1019" t="s">
        <v>5361</v>
      </c>
      <c r="AF1019" t="s">
        <v>2600</v>
      </c>
      <c r="AJ1019" t="s">
        <v>6279</v>
      </c>
      <c r="AK1019" s="104">
        <v>46114.51458333333</v>
      </c>
      <c r="AL1019">
        <v>579290</v>
      </c>
      <c r="AM1019" t="s">
        <v>4728</v>
      </c>
      <c r="AN1019" t="s">
        <v>13</v>
      </c>
      <c r="AR1019" t="s">
        <v>5918</v>
      </c>
      <c r="AT1019" t="s">
        <v>1134</v>
      </c>
      <c r="AU1019" t="s">
        <v>256</v>
      </c>
      <c r="AX1019" t="s">
        <v>6035</v>
      </c>
      <c r="AY1019" s="104">
        <v>46113.624305555553</v>
      </c>
      <c r="AZ1019">
        <v>2738394</v>
      </c>
      <c r="BA1019" t="s">
        <v>4728</v>
      </c>
      <c r="BB1019" t="s">
        <v>5989</v>
      </c>
      <c r="BC1019" t="s">
        <v>4731</v>
      </c>
      <c r="BF1019" t="s">
        <v>5671</v>
      </c>
      <c r="BH1019" t="s">
        <v>1732</v>
      </c>
      <c r="BL1019" t="s">
        <v>5081</v>
      </c>
      <c r="BM1019" s="104">
        <v>46115.579861111109</v>
      </c>
      <c r="BN1019">
        <v>268899</v>
      </c>
      <c r="BO1019" t="s">
        <v>4728</v>
      </c>
      <c r="BP1019" t="s">
        <v>5592</v>
      </c>
      <c r="BT1019" t="s">
        <v>4781</v>
      </c>
    </row>
    <row r="1020" spans="17:72" x14ac:dyDescent="0.25">
      <c r="Q1020" t="s">
        <v>72</v>
      </c>
      <c r="R1020" t="s">
        <v>80</v>
      </c>
      <c r="V1020" t="s">
        <v>4817</v>
      </c>
      <c r="W1020" s="104">
        <v>46115.463888888888</v>
      </c>
      <c r="X1020">
        <v>436062</v>
      </c>
      <c r="Y1020" t="s">
        <v>4728</v>
      </c>
      <c r="Z1020" t="s">
        <v>54</v>
      </c>
      <c r="AD1020" t="s">
        <v>4739</v>
      </c>
      <c r="AF1020" t="s">
        <v>1790</v>
      </c>
      <c r="AG1020" t="s">
        <v>1706</v>
      </c>
      <c r="AJ1020" t="s">
        <v>6345</v>
      </c>
      <c r="AK1020" s="104">
        <v>46114.51666666667</v>
      </c>
      <c r="AL1020">
        <v>482309</v>
      </c>
      <c r="AM1020" t="s">
        <v>4728</v>
      </c>
      <c r="AN1020" t="s">
        <v>42</v>
      </c>
      <c r="AO1020" t="s">
        <v>13</v>
      </c>
      <c r="AR1020" t="s">
        <v>6323</v>
      </c>
      <c r="AT1020" t="s">
        <v>432</v>
      </c>
      <c r="AX1020" t="s">
        <v>4776</v>
      </c>
      <c r="AY1020" s="104">
        <v>46113.624305555553</v>
      </c>
      <c r="AZ1020">
        <v>1269110</v>
      </c>
      <c r="BA1020" t="s">
        <v>4761</v>
      </c>
      <c r="BB1020" t="s">
        <v>5989</v>
      </c>
      <c r="BF1020" t="s">
        <v>5966</v>
      </c>
      <c r="BH1020" t="s">
        <v>205</v>
      </c>
      <c r="BI1020" t="s">
        <v>683</v>
      </c>
      <c r="BL1020" t="s">
        <v>8178</v>
      </c>
      <c r="BM1020" s="104">
        <v>46115.581250000003</v>
      </c>
      <c r="BN1020">
        <v>726611</v>
      </c>
      <c r="BO1020" t="s">
        <v>4728</v>
      </c>
      <c r="BP1020" t="s">
        <v>5592</v>
      </c>
      <c r="BQ1020" t="s">
        <v>4731</v>
      </c>
      <c r="BT1020" t="s">
        <v>8179</v>
      </c>
    </row>
    <row r="1021" spans="17:72" x14ac:dyDescent="0.25">
      <c r="Q1021" t="s">
        <v>75</v>
      </c>
      <c r="R1021" t="s">
        <v>1132</v>
      </c>
      <c r="V1021" t="s">
        <v>5395</v>
      </c>
      <c r="W1021" s="104">
        <v>46115.464583333334</v>
      </c>
      <c r="X1021">
        <v>481468</v>
      </c>
      <c r="Y1021" t="s">
        <v>4728</v>
      </c>
      <c r="Z1021" t="s">
        <v>54</v>
      </c>
      <c r="AA1021" t="s">
        <v>4731</v>
      </c>
      <c r="AD1021" t="s">
        <v>4897</v>
      </c>
      <c r="AF1021" t="s">
        <v>2644</v>
      </c>
      <c r="AG1021" t="s">
        <v>1945</v>
      </c>
      <c r="AJ1021" t="s">
        <v>4753</v>
      </c>
      <c r="AK1021" s="104">
        <v>46114.51666666667</v>
      </c>
      <c r="AL1021">
        <v>992425</v>
      </c>
      <c r="AM1021" t="s">
        <v>4728</v>
      </c>
      <c r="AN1021" t="s">
        <v>42</v>
      </c>
      <c r="AO1021" t="s">
        <v>13</v>
      </c>
      <c r="AR1021" t="s">
        <v>5977</v>
      </c>
      <c r="AT1021" t="s">
        <v>1894</v>
      </c>
      <c r="AX1021" t="s">
        <v>5381</v>
      </c>
      <c r="AY1021" s="104">
        <v>46113.625</v>
      </c>
      <c r="AZ1021">
        <v>178398</v>
      </c>
      <c r="BA1021" t="s">
        <v>4728</v>
      </c>
      <c r="BB1021" t="s">
        <v>5989</v>
      </c>
      <c r="BF1021" t="s">
        <v>5925</v>
      </c>
      <c r="BH1021" t="s">
        <v>1391</v>
      </c>
      <c r="BL1021" t="s">
        <v>5096</v>
      </c>
      <c r="BM1021" s="104">
        <v>46115.581250000003</v>
      </c>
      <c r="BN1021">
        <v>231570</v>
      </c>
      <c r="BO1021" t="s">
        <v>4728</v>
      </c>
      <c r="BP1021" t="s">
        <v>5592</v>
      </c>
      <c r="BT1021" t="s">
        <v>6117</v>
      </c>
    </row>
    <row r="1022" spans="17:72" x14ac:dyDescent="0.25">
      <c r="Q1022" t="s">
        <v>81</v>
      </c>
      <c r="V1022" t="s">
        <v>5396</v>
      </c>
      <c r="W1022" s="104">
        <v>46115.467361111114</v>
      </c>
      <c r="X1022">
        <v>1410381</v>
      </c>
      <c r="Y1022" t="s">
        <v>4728</v>
      </c>
      <c r="Z1022" t="s">
        <v>54</v>
      </c>
      <c r="AD1022" t="s">
        <v>4777</v>
      </c>
      <c r="AF1022" t="s">
        <v>214</v>
      </c>
      <c r="AJ1022" t="s">
        <v>5272</v>
      </c>
      <c r="AK1022" s="104">
        <v>46114.518055555556</v>
      </c>
      <c r="AL1022">
        <v>371988</v>
      </c>
      <c r="AM1022" t="s">
        <v>4728</v>
      </c>
      <c r="AN1022" t="s">
        <v>13</v>
      </c>
      <c r="AR1022" t="s">
        <v>5942</v>
      </c>
      <c r="AT1022" t="s">
        <v>80</v>
      </c>
      <c r="AX1022" t="s">
        <v>7250</v>
      </c>
      <c r="AY1022" s="104">
        <v>46113.625</v>
      </c>
      <c r="AZ1022">
        <v>217782</v>
      </c>
      <c r="BA1022" t="s">
        <v>4728</v>
      </c>
      <c r="BB1022" t="s">
        <v>5989</v>
      </c>
      <c r="BF1022" t="s">
        <v>5942</v>
      </c>
      <c r="BH1022" t="s">
        <v>2600</v>
      </c>
      <c r="BL1022" t="s">
        <v>5081</v>
      </c>
      <c r="BM1022" s="104">
        <v>46115.581944444442</v>
      </c>
      <c r="BN1022">
        <v>109956</v>
      </c>
      <c r="BO1022" t="s">
        <v>4728</v>
      </c>
      <c r="BP1022" t="s">
        <v>5592</v>
      </c>
      <c r="BT1022" t="s">
        <v>5925</v>
      </c>
    </row>
    <row r="1023" spans="17:72" x14ac:dyDescent="0.25">
      <c r="Q1023" t="s">
        <v>75</v>
      </c>
      <c r="R1023" t="s">
        <v>683</v>
      </c>
      <c r="V1023" t="s">
        <v>4743</v>
      </c>
      <c r="W1023" s="104">
        <v>46115.468055555553</v>
      </c>
      <c r="X1023">
        <v>558046</v>
      </c>
      <c r="Y1023" t="s">
        <v>4728</v>
      </c>
      <c r="Z1023" t="s">
        <v>54</v>
      </c>
      <c r="AA1023" t="s">
        <v>4731</v>
      </c>
      <c r="AD1023" t="s">
        <v>4897</v>
      </c>
      <c r="AF1023" t="s">
        <v>2475</v>
      </c>
      <c r="AG1023" t="s">
        <v>2373</v>
      </c>
      <c r="AJ1023" t="s">
        <v>5086</v>
      </c>
      <c r="AK1023" s="104">
        <v>46114.518055555556</v>
      </c>
      <c r="AL1023">
        <v>185543</v>
      </c>
      <c r="AM1023" t="s">
        <v>4761</v>
      </c>
      <c r="AN1023" t="s">
        <v>4841</v>
      </c>
      <c r="AO1023" t="s">
        <v>13</v>
      </c>
      <c r="AR1023" t="s">
        <v>6346</v>
      </c>
      <c r="AT1023" t="s">
        <v>2345</v>
      </c>
      <c r="AU1023" t="s">
        <v>264</v>
      </c>
      <c r="AV1023" t="s">
        <v>683</v>
      </c>
      <c r="AX1023" t="s">
        <v>4776</v>
      </c>
      <c r="AY1023" s="104">
        <v>46113.625</v>
      </c>
      <c r="AZ1023">
        <v>210769</v>
      </c>
      <c r="BA1023" t="s">
        <v>4728</v>
      </c>
      <c r="BB1023" t="s">
        <v>5989</v>
      </c>
      <c r="BC1023" t="s">
        <v>4731</v>
      </c>
      <c r="BF1023" t="s">
        <v>7251</v>
      </c>
      <c r="BH1023" t="s">
        <v>1732</v>
      </c>
      <c r="BL1023" t="s">
        <v>6836</v>
      </c>
      <c r="BM1023" s="104">
        <v>46115.586805555555</v>
      </c>
      <c r="BN1023">
        <v>159272</v>
      </c>
      <c r="BO1023" t="s">
        <v>4728</v>
      </c>
      <c r="BP1023" t="s">
        <v>5592</v>
      </c>
      <c r="BT1023" t="s">
        <v>4781</v>
      </c>
    </row>
    <row r="1024" spans="17:72" x14ac:dyDescent="0.25">
      <c r="Q1024" t="s">
        <v>76</v>
      </c>
      <c r="V1024" t="s">
        <v>5312</v>
      </c>
      <c r="W1024" s="104">
        <v>46115.468055555553</v>
      </c>
      <c r="X1024">
        <v>227502</v>
      </c>
      <c r="Y1024" t="s">
        <v>4728</v>
      </c>
      <c r="Z1024" t="s">
        <v>54</v>
      </c>
      <c r="AD1024" t="s">
        <v>4739</v>
      </c>
      <c r="AF1024" t="s">
        <v>1262</v>
      </c>
      <c r="AG1024" t="s">
        <v>1292</v>
      </c>
      <c r="AJ1024" t="s">
        <v>6347</v>
      </c>
      <c r="AK1024" s="104">
        <v>46114.518055555556</v>
      </c>
      <c r="AL1024">
        <v>902106</v>
      </c>
      <c r="AM1024" t="s">
        <v>4728</v>
      </c>
      <c r="AN1024" t="s">
        <v>4790</v>
      </c>
      <c r="AO1024" t="s">
        <v>13</v>
      </c>
      <c r="AR1024" t="s">
        <v>5933</v>
      </c>
      <c r="AT1024" t="s">
        <v>2429</v>
      </c>
      <c r="AX1024" t="s">
        <v>7252</v>
      </c>
      <c r="AY1024" s="104">
        <v>46113.625</v>
      </c>
      <c r="AZ1024">
        <v>726427</v>
      </c>
      <c r="BA1024" t="s">
        <v>4728</v>
      </c>
      <c r="BB1024" t="s">
        <v>5989</v>
      </c>
      <c r="BF1024" t="s">
        <v>4781</v>
      </c>
      <c r="BH1024" t="s">
        <v>1284</v>
      </c>
      <c r="BI1024" t="s">
        <v>256</v>
      </c>
      <c r="BL1024" t="s">
        <v>5118</v>
      </c>
      <c r="BM1024" s="104">
        <v>46115.588194444441</v>
      </c>
      <c r="BN1024">
        <v>353821</v>
      </c>
      <c r="BO1024" t="s">
        <v>4728</v>
      </c>
      <c r="BP1024" t="s">
        <v>5592</v>
      </c>
      <c r="BQ1024" t="s">
        <v>4731</v>
      </c>
      <c r="BT1024" t="s">
        <v>6189</v>
      </c>
    </row>
    <row r="1025" spans="17:72" x14ac:dyDescent="0.25">
      <c r="Q1025" t="s">
        <v>80</v>
      </c>
      <c r="V1025" t="s">
        <v>4949</v>
      </c>
      <c r="W1025" s="104">
        <v>46115.470833333333</v>
      </c>
      <c r="X1025">
        <v>787531</v>
      </c>
      <c r="Y1025" t="s">
        <v>4728</v>
      </c>
      <c r="Z1025" t="s">
        <v>54</v>
      </c>
      <c r="AD1025" t="s">
        <v>4739</v>
      </c>
      <c r="AF1025" t="s">
        <v>5953</v>
      </c>
      <c r="AG1025" t="s">
        <v>2391</v>
      </c>
      <c r="AJ1025" t="s">
        <v>5295</v>
      </c>
      <c r="AK1025" s="104">
        <v>46114.518750000003</v>
      </c>
      <c r="AL1025">
        <v>1345919</v>
      </c>
      <c r="AM1025" t="s">
        <v>4728</v>
      </c>
      <c r="AN1025" t="s">
        <v>42</v>
      </c>
      <c r="AO1025" t="s">
        <v>13</v>
      </c>
      <c r="AR1025" t="s">
        <v>6348</v>
      </c>
      <c r="AT1025" t="s">
        <v>232</v>
      </c>
      <c r="AU1025" t="s">
        <v>264</v>
      </c>
      <c r="AV1025" t="s">
        <v>1688</v>
      </c>
      <c r="AX1025" t="s">
        <v>4826</v>
      </c>
      <c r="AY1025" s="104">
        <v>46113.625</v>
      </c>
      <c r="AZ1025">
        <v>1274782</v>
      </c>
      <c r="BA1025" t="s">
        <v>4728</v>
      </c>
      <c r="BB1025" t="s">
        <v>5989</v>
      </c>
      <c r="BC1025" t="s">
        <v>4731</v>
      </c>
      <c r="BF1025" t="s">
        <v>6309</v>
      </c>
      <c r="BH1025" t="s">
        <v>1507</v>
      </c>
      <c r="BL1025" t="s">
        <v>6036</v>
      </c>
      <c r="BM1025" s="104">
        <v>46115.588888888888</v>
      </c>
      <c r="BN1025">
        <v>314895</v>
      </c>
      <c r="BO1025" t="s">
        <v>4728</v>
      </c>
      <c r="BP1025" t="s">
        <v>5592</v>
      </c>
      <c r="BT1025" t="s">
        <v>5942</v>
      </c>
    </row>
    <row r="1026" spans="17:72" x14ac:dyDescent="0.25">
      <c r="Q1026" t="s">
        <v>214</v>
      </c>
      <c r="V1026" t="s">
        <v>5312</v>
      </c>
      <c r="W1026" s="104">
        <v>46115.470833333333</v>
      </c>
      <c r="X1026">
        <v>276907</v>
      </c>
      <c r="Y1026" t="s">
        <v>4728</v>
      </c>
      <c r="Z1026" t="s">
        <v>54</v>
      </c>
      <c r="AD1026" t="s">
        <v>4736</v>
      </c>
      <c r="AF1026" t="s">
        <v>72</v>
      </c>
      <c r="AG1026" t="s">
        <v>1078</v>
      </c>
      <c r="AH1026" t="s">
        <v>516</v>
      </c>
      <c r="AJ1026" t="s">
        <v>5225</v>
      </c>
      <c r="AK1026" s="104">
        <v>46114.518750000003</v>
      </c>
      <c r="AL1026">
        <v>1089638</v>
      </c>
      <c r="AM1026" t="s">
        <v>4728</v>
      </c>
      <c r="AN1026" t="s">
        <v>54</v>
      </c>
      <c r="AO1026" t="s">
        <v>13</v>
      </c>
      <c r="AR1026" t="s">
        <v>4754</v>
      </c>
      <c r="AT1026" t="s">
        <v>71</v>
      </c>
      <c r="AX1026" t="s">
        <v>4968</v>
      </c>
      <c r="AY1026" s="104">
        <v>46113.625</v>
      </c>
      <c r="AZ1026">
        <v>309364</v>
      </c>
      <c r="BA1026" t="s">
        <v>4728</v>
      </c>
      <c r="BB1026" t="s">
        <v>5989</v>
      </c>
      <c r="BF1026" t="s">
        <v>5956</v>
      </c>
      <c r="BH1026" t="s">
        <v>1391</v>
      </c>
      <c r="BL1026" t="s">
        <v>4733</v>
      </c>
      <c r="BM1026" s="104">
        <v>46115.588888888888</v>
      </c>
      <c r="BN1026">
        <v>329154</v>
      </c>
      <c r="BO1026" t="s">
        <v>4728</v>
      </c>
      <c r="BP1026" t="s">
        <v>5592</v>
      </c>
      <c r="BT1026" t="s">
        <v>5920</v>
      </c>
    </row>
    <row r="1027" spans="17:72" x14ac:dyDescent="0.25">
      <c r="Q1027" t="s">
        <v>71</v>
      </c>
      <c r="V1027" t="s">
        <v>5397</v>
      </c>
      <c r="W1027" s="104">
        <v>46115.47152777778</v>
      </c>
      <c r="X1027">
        <v>163899</v>
      </c>
      <c r="Y1027" t="s">
        <v>4728</v>
      </c>
      <c r="Z1027" t="s">
        <v>54</v>
      </c>
      <c r="AD1027" t="s">
        <v>4777</v>
      </c>
      <c r="AF1027" t="s">
        <v>1327</v>
      </c>
      <c r="AG1027" t="s">
        <v>1124</v>
      </c>
      <c r="AJ1027" t="s">
        <v>4743</v>
      </c>
      <c r="AK1027" s="104">
        <v>46114.519444444442</v>
      </c>
      <c r="AL1027">
        <v>302148</v>
      </c>
      <c r="AM1027" t="s">
        <v>4728</v>
      </c>
      <c r="AN1027" t="s">
        <v>42</v>
      </c>
      <c r="AO1027" t="s">
        <v>13</v>
      </c>
      <c r="AR1027" t="s">
        <v>5955</v>
      </c>
      <c r="AT1027" t="s">
        <v>76</v>
      </c>
      <c r="AX1027" t="s">
        <v>4782</v>
      </c>
      <c r="AY1027" s="104">
        <v>46113.625</v>
      </c>
      <c r="AZ1027">
        <v>583181</v>
      </c>
      <c r="BA1027" t="s">
        <v>4761</v>
      </c>
      <c r="BB1027" t="s">
        <v>5989</v>
      </c>
      <c r="BF1027" t="s">
        <v>5924</v>
      </c>
      <c r="BH1027" t="s">
        <v>496</v>
      </c>
      <c r="BL1027" t="s">
        <v>4782</v>
      </c>
      <c r="BM1027" s="104">
        <v>46115.588888888888</v>
      </c>
      <c r="BN1027">
        <v>223206</v>
      </c>
      <c r="BO1027" t="s">
        <v>4728</v>
      </c>
      <c r="BP1027" t="s">
        <v>5592</v>
      </c>
      <c r="BT1027" t="s">
        <v>5920</v>
      </c>
    </row>
    <row r="1028" spans="17:72" x14ac:dyDescent="0.25">
      <c r="Q1028" t="s">
        <v>77</v>
      </c>
      <c r="V1028" t="s">
        <v>4782</v>
      </c>
      <c r="W1028" s="104">
        <v>46115.472222222219</v>
      </c>
      <c r="X1028">
        <v>109849</v>
      </c>
      <c r="Y1028" t="s">
        <v>4728</v>
      </c>
      <c r="Z1028" t="s">
        <v>54</v>
      </c>
      <c r="AD1028" t="s">
        <v>4736</v>
      </c>
      <c r="AF1028" t="s">
        <v>235</v>
      </c>
      <c r="AJ1028" t="s">
        <v>4849</v>
      </c>
      <c r="AK1028" s="104">
        <v>46114.520138888889</v>
      </c>
      <c r="AL1028">
        <v>151252</v>
      </c>
      <c r="AM1028" t="s">
        <v>4728</v>
      </c>
      <c r="AN1028" t="s">
        <v>13</v>
      </c>
      <c r="AR1028" t="s">
        <v>5942</v>
      </c>
      <c r="AT1028" t="s">
        <v>84</v>
      </c>
      <c r="AX1028" t="s">
        <v>4918</v>
      </c>
      <c r="AY1028" s="104">
        <v>46113.625694444447</v>
      </c>
      <c r="AZ1028">
        <v>205192</v>
      </c>
      <c r="BA1028" t="s">
        <v>4728</v>
      </c>
      <c r="BB1028" t="s">
        <v>5989</v>
      </c>
      <c r="BF1028" t="s">
        <v>5956</v>
      </c>
      <c r="BH1028" t="s">
        <v>1732</v>
      </c>
      <c r="BL1028" t="s">
        <v>4775</v>
      </c>
      <c r="BM1028" s="104">
        <v>46115.591666666667</v>
      </c>
      <c r="BN1028">
        <v>169043</v>
      </c>
      <c r="BO1028" t="s">
        <v>4728</v>
      </c>
      <c r="BP1028" t="s">
        <v>5592</v>
      </c>
      <c r="BT1028" t="s">
        <v>4781</v>
      </c>
    </row>
    <row r="1029" spans="17:72" x14ac:dyDescent="0.25">
      <c r="Q1029" t="s">
        <v>2138</v>
      </c>
      <c r="R1029" t="s">
        <v>84</v>
      </c>
      <c r="V1029" t="s">
        <v>4782</v>
      </c>
      <c r="W1029" s="104">
        <v>46115.472916666666</v>
      </c>
      <c r="X1029">
        <v>352076</v>
      </c>
      <c r="Y1029" t="s">
        <v>4728</v>
      </c>
      <c r="Z1029" t="s">
        <v>42</v>
      </c>
      <c r="AA1029" t="s">
        <v>54</v>
      </c>
      <c r="AD1029" t="s">
        <v>4785</v>
      </c>
      <c r="AF1029" t="s">
        <v>253</v>
      </c>
      <c r="AJ1029" t="s">
        <v>5219</v>
      </c>
      <c r="AK1029" s="104">
        <v>46114.520833333336</v>
      </c>
      <c r="AL1029">
        <v>35229</v>
      </c>
      <c r="AM1029" t="s">
        <v>4728</v>
      </c>
      <c r="AN1029" t="s">
        <v>13</v>
      </c>
      <c r="AR1029" t="s">
        <v>4781</v>
      </c>
      <c r="AT1029" t="s">
        <v>1945</v>
      </c>
      <c r="AX1029" t="s">
        <v>5277</v>
      </c>
      <c r="AY1029" s="104">
        <v>46113.625694444447</v>
      </c>
      <c r="AZ1029">
        <v>158596</v>
      </c>
      <c r="BA1029" t="s">
        <v>4728</v>
      </c>
      <c r="BB1029" t="s">
        <v>5989</v>
      </c>
      <c r="BF1029" t="s">
        <v>5918</v>
      </c>
      <c r="BH1029" t="s">
        <v>247</v>
      </c>
      <c r="BL1029" t="s">
        <v>4775</v>
      </c>
      <c r="BM1029" s="104">
        <v>46115.593055555553</v>
      </c>
      <c r="BN1029">
        <v>4003488</v>
      </c>
      <c r="BO1029" t="s">
        <v>4728</v>
      </c>
      <c r="BP1029" t="s">
        <v>5592</v>
      </c>
      <c r="BT1029" t="s">
        <v>5931</v>
      </c>
    </row>
    <row r="1030" spans="17:72" x14ac:dyDescent="0.25">
      <c r="Q1030" t="s">
        <v>75</v>
      </c>
      <c r="V1030" t="s">
        <v>5398</v>
      </c>
      <c r="W1030" s="104">
        <v>46115.472916666666</v>
      </c>
      <c r="X1030">
        <v>295836</v>
      </c>
      <c r="Y1030" t="s">
        <v>4728</v>
      </c>
      <c r="Z1030" t="s">
        <v>54</v>
      </c>
      <c r="AD1030" t="s">
        <v>4736</v>
      </c>
      <c r="AF1030" t="s">
        <v>205</v>
      </c>
      <c r="AJ1030" t="s">
        <v>5750</v>
      </c>
      <c r="AK1030" s="104">
        <v>46114.521527777775</v>
      </c>
      <c r="AL1030">
        <v>368375</v>
      </c>
      <c r="AM1030" t="s">
        <v>4761</v>
      </c>
      <c r="AN1030" t="s">
        <v>13</v>
      </c>
      <c r="AR1030" t="s">
        <v>5920</v>
      </c>
      <c r="AT1030" t="s">
        <v>2383</v>
      </c>
      <c r="AX1030" t="s">
        <v>5298</v>
      </c>
      <c r="AY1030" s="104">
        <v>46113.625694444447</v>
      </c>
      <c r="AZ1030">
        <v>142687</v>
      </c>
      <c r="BA1030" t="s">
        <v>4728</v>
      </c>
      <c r="BB1030" t="s">
        <v>5989</v>
      </c>
      <c r="BF1030" t="s">
        <v>4781</v>
      </c>
      <c r="BH1030" t="s">
        <v>496</v>
      </c>
      <c r="BL1030" t="s">
        <v>5101</v>
      </c>
      <c r="BM1030" s="104">
        <v>46115.59375</v>
      </c>
      <c r="BN1030">
        <v>624036</v>
      </c>
      <c r="BO1030" t="s">
        <v>4728</v>
      </c>
      <c r="BP1030" t="s">
        <v>5592</v>
      </c>
      <c r="BT1030" t="s">
        <v>5920</v>
      </c>
    </row>
    <row r="1031" spans="17:72" x14ac:dyDescent="0.25">
      <c r="Q1031" t="s">
        <v>77</v>
      </c>
      <c r="V1031" t="s">
        <v>4883</v>
      </c>
      <c r="W1031" s="104">
        <v>46115.474999999999</v>
      </c>
      <c r="X1031">
        <v>426666</v>
      </c>
      <c r="Y1031" t="s">
        <v>4728</v>
      </c>
      <c r="Z1031" t="s">
        <v>54</v>
      </c>
      <c r="AD1031" t="s">
        <v>4736</v>
      </c>
      <c r="AF1031" t="s">
        <v>250</v>
      </c>
      <c r="AJ1031" t="s">
        <v>5320</v>
      </c>
      <c r="AK1031" s="104">
        <v>46114.521527777775</v>
      </c>
      <c r="AL1031">
        <v>262901</v>
      </c>
      <c r="AM1031" t="s">
        <v>4728</v>
      </c>
      <c r="AN1031" t="s">
        <v>13</v>
      </c>
      <c r="AR1031" t="s">
        <v>5931</v>
      </c>
      <c r="AT1031" t="s">
        <v>223</v>
      </c>
      <c r="AX1031" t="s">
        <v>4932</v>
      </c>
      <c r="AY1031" s="104">
        <v>46113.626388888886</v>
      </c>
      <c r="AZ1031">
        <v>445355</v>
      </c>
      <c r="BA1031" t="s">
        <v>4728</v>
      </c>
      <c r="BB1031" t="s">
        <v>5989</v>
      </c>
      <c r="BF1031" t="s">
        <v>5942</v>
      </c>
      <c r="BH1031" t="s">
        <v>1732</v>
      </c>
      <c r="BL1031" t="s">
        <v>5079</v>
      </c>
      <c r="BM1031" s="104">
        <v>46115.59652777778</v>
      </c>
      <c r="BN1031">
        <v>212417</v>
      </c>
      <c r="BO1031" t="s">
        <v>4728</v>
      </c>
      <c r="BP1031" t="s">
        <v>5592</v>
      </c>
      <c r="BT1031" t="s">
        <v>4781</v>
      </c>
    </row>
    <row r="1032" spans="17:72" x14ac:dyDescent="0.25">
      <c r="Q1032" t="s">
        <v>71</v>
      </c>
      <c r="V1032" t="s">
        <v>4921</v>
      </c>
      <c r="W1032" s="104">
        <v>46115.475694444445</v>
      </c>
      <c r="X1032">
        <v>288356</v>
      </c>
      <c r="Y1032" t="s">
        <v>4728</v>
      </c>
      <c r="Z1032" t="s">
        <v>54</v>
      </c>
      <c r="AD1032" t="s">
        <v>4772</v>
      </c>
      <c r="AF1032" t="s">
        <v>5309</v>
      </c>
      <c r="AG1032" t="s">
        <v>1941</v>
      </c>
      <c r="AJ1032" t="s">
        <v>5580</v>
      </c>
      <c r="AK1032" s="104">
        <v>46114.521527777775</v>
      </c>
      <c r="AL1032">
        <v>1214984</v>
      </c>
      <c r="AM1032" t="s">
        <v>4728</v>
      </c>
      <c r="AN1032" t="s">
        <v>42</v>
      </c>
      <c r="AO1032" t="s">
        <v>13</v>
      </c>
      <c r="AR1032" t="s">
        <v>5933</v>
      </c>
      <c r="AT1032" t="s">
        <v>308</v>
      </c>
      <c r="AX1032" t="s">
        <v>4786</v>
      </c>
      <c r="AY1032" s="104">
        <v>46113.627083333333</v>
      </c>
      <c r="AZ1032">
        <v>53994</v>
      </c>
      <c r="BA1032" t="s">
        <v>4728</v>
      </c>
      <c r="BB1032" t="s">
        <v>5989</v>
      </c>
      <c r="BF1032" t="s">
        <v>5925</v>
      </c>
      <c r="BH1032" t="s">
        <v>1584</v>
      </c>
      <c r="BL1032" t="s">
        <v>6036</v>
      </c>
      <c r="BM1032" s="104">
        <v>46115.597222222219</v>
      </c>
      <c r="BN1032">
        <v>382936</v>
      </c>
      <c r="BO1032" t="s">
        <v>4728</v>
      </c>
      <c r="BP1032" t="s">
        <v>5592</v>
      </c>
      <c r="BT1032" t="s">
        <v>7189</v>
      </c>
    </row>
    <row r="1033" spans="17:72" x14ac:dyDescent="0.25">
      <c r="Q1033" t="s">
        <v>250</v>
      </c>
      <c r="V1033" t="s">
        <v>5399</v>
      </c>
      <c r="W1033" s="104">
        <v>46115.475694444445</v>
      </c>
      <c r="X1033">
        <v>140672</v>
      </c>
      <c r="Y1033" t="s">
        <v>4728</v>
      </c>
      <c r="Z1033" t="s">
        <v>54</v>
      </c>
      <c r="AD1033" t="s">
        <v>4781</v>
      </c>
      <c r="AF1033" t="s">
        <v>2166</v>
      </c>
      <c r="AG1033" t="s">
        <v>1945</v>
      </c>
      <c r="AJ1033" t="s">
        <v>6349</v>
      </c>
      <c r="AK1033" s="104">
        <v>46114.522222222222</v>
      </c>
      <c r="AL1033">
        <v>299380</v>
      </c>
      <c r="AM1033" t="s">
        <v>4728</v>
      </c>
      <c r="AN1033" t="s">
        <v>42</v>
      </c>
      <c r="AO1033" t="s">
        <v>13</v>
      </c>
      <c r="AR1033" t="s">
        <v>6018</v>
      </c>
      <c r="AT1033" t="s">
        <v>72</v>
      </c>
      <c r="AX1033" t="s">
        <v>5277</v>
      </c>
      <c r="AY1033" s="104">
        <v>46113.627083333333</v>
      </c>
      <c r="AZ1033">
        <v>1377104</v>
      </c>
      <c r="BA1033" t="s">
        <v>4761</v>
      </c>
      <c r="BB1033" t="s">
        <v>5989</v>
      </c>
      <c r="BF1033" t="s">
        <v>5918</v>
      </c>
      <c r="BH1033" t="s">
        <v>241</v>
      </c>
      <c r="BL1033" t="s">
        <v>5079</v>
      </c>
      <c r="BM1033" s="104">
        <v>46115.6</v>
      </c>
      <c r="BN1033">
        <v>622375</v>
      </c>
      <c r="BO1033" t="s">
        <v>4761</v>
      </c>
      <c r="BP1033" t="s">
        <v>5592</v>
      </c>
      <c r="BT1033" t="s">
        <v>5924</v>
      </c>
    </row>
    <row r="1034" spans="17:72" x14ac:dyDescent="0.25">
      <c r="Q1034" t="s">
        <v>2419</v>
      </c>
      <c r="R1034" t="s">
        <v>2557</v>
      </c>
      <c r="S1034" t="s">
        <v>205</v>
      </c>
      <c r="T1034" t="s">
        <v>220</v>
      </c>
      <c r="V1034" t="s">
        <v>4865</v>
      </c>
      <c r="W1034" s="104">
        <v>46115.476388888892</v>
      </c>
      <c r="X1034">
        <v>323384</v>
      </c>
      <c r="Y1034" t="s">
        <v>4728</v>
      </c>
      <c r="Z1034" t="s">
        <v>42</v>
      </c>
      <c r="AA1034" t="s">
        <v>54</v>
      </c>
      <c r="AB1034" t="s">
        <v>4731</v>
      </c>
      <c r="AD1034" t="s">
        <v>5010</v>
      </c>
      <c r="AF1034" t="s">
        <v>2600</v>
      </c>
      <c r="AJ1034" t="s">
        <v>5219</v>
      </c>
      <c r="AK1034" s="104">
        <v>46114.522222222222</v>
      </c>
      <c r="AL1034">
        <v>3252159</v>
      </c>
      <c r="AM1034" t="s">
        <v>4761</v>
      </c>
      <c r="AN1034" t="s">
        <v>13</v>
      </c>
      <c r="AR1034" t="s">
        <v>5918</v>
      </c>
      <c r="AT1034" t="s">
        <v>2345</v>
      </c>
      <c r="AU1034" t="s">
        <v>264</v>
      </c>
      <c r="AV1034" t="s">
        <v>1132</v>
      </c>
      <c r="AX1034" t="s">
        <v>5381</v>
      </c>
      <c r="AY1034" s="104">
        <v>46113.627083333333</v>
      </c>
      <c r="AZ1034">
        <v>503446</v>
      </c>
      <c r="BA1034" t="s">
        <v>4728</v>
      </c>
      <c r="BB1034" t="s">
        <v>5989</v>
      </c>
      <c r="BC1034" t="s">
        <v>4731</v>
      </c>
      <c r="BF1034" t="s">
        <v>6309</v>
      </c>
      <c r="BH1034" t="s">
        <v>2600</v>
      </c>
      <c r="BL1034" t="s">
        <v>5422</v>
      </c>
      <c r="BM1034" s="104">
        <v>46115.600694444445</v>
      </c>
      <c r="BN1034">
        <v>260953</v>
      </c>
      <c r="BO1034" t="s">
        <v>4728</v>
      </c>
      <c r="BP1034" t="s">
        <v>5592</v>
      </c>
      <c r="BT1034" t="s">
        <v>5918</v>
      </c>
    </row>
    <row r="1035" spans="17:72" x14ac:dyDescent="0.25">
      <c r="Q1035" t="s">
        <v>79</v>
      </c>
      <c r="V1035" t="s">
        <v>5400</v>
      </c>
      <c r="W1035" s="104">
        <v>46115.477083333331</v>
      </c>
      <c r="X1035">
        <v>334208</v>
      </c>
      <c r="Y1035" t="s">
        <v>4728</v>
      </c>
      <c r="Z1035" t="s">
        <v>54</v>
      </c>
      <c r="AD1035" t="s">
        <v>4736</v>
      </c>
      <c r="AF1035" t="s">
        <v>1284</v>
      </c>
      <c r="AJ1035" t="s">
        <v>6350</v>
      </c>
      <c r="AK1035" s="104">
        <v>46114.522916666669</v>
      </c>
      <c r="AL1035">
        <v>226529</v>
      </c>
      <c r="AM1035" t="s">
        <v>4728</v>
      </c>
      <c r="AN1035" t="s">
        <v>13</v>
      </c>
      <c r="AR1035" t="s">
        <v>5948</v>
      </c>
      <c r="AT1035" t="s">
        <v>232</v>
      </c>
      <c r="AX1035" t="s">
        <v>5015</v>
      </c>
      <c r="AY1035" s="104">
        <v>46113.627083333333</v>
      </c>
      <c r="AZ1035">
        <v>208736</v>
      </c>
      <c r="BA1035" t="s">
        <v>4728</v>
      </c>
      <c r="BB1035" t="s">
        <v>5989</v>
      </c>
      <c r="BF1035" t="s">
        <v>5925</v>
      </c>
      <c r="BH1035" t="s">
        <v>1910</v>
      </c>
      <c r="BL1035" t="s">
        <v>4782</v>
      </c>
      <c r="BM1035" s="104">
        <v>46115.602083333331</v>
      </c>
      <c r="BN1035">
        <v>2072260</v>
      </c>
      <c r="BO1035" t="s">
        <v>4728</v>
      </c>
      <c r="BP1035" t="s">
        <v>5592</v>
      </c>
      <c r="BT1035" t="s">
        <v>5920</v>
      </c>
    </row>
    <row r="1036" spans="17:72" x14ac:dyDescent="0.25">
      <c r="Q1036" t="s">
        <v>76</v>
      </c>
      <c r="V1036" t="s">
        <v>5401</v>
      </c>
      <c r="W1036" s="104">
        <v>46115.477777777778</v>
      </c>
      <c r="X1036">
        <v>63121</v>
      </c>
      <c r="Y1036" t="s">
        <v>4728</v>
      </c>
      <c r="Z1036" t="s">
        <v>54</v>
      </c>
      <c r="AD1036" t="s">
        <v>4756</v>
      </c>
      <c r="AF1036" t="s">
        <v>1584</v>
      </c>
      <c r="AJ1036" t="s">
        <v>4877</v>
      </c>
      <c r="AK1036" s="104">
        <v>46114.522916666669</v>
      </c>
      <c r="AL1036">
        <v>827408</v>
      </c>
      <c r="AM1036" t="s">
        <v>4728</v>
      </c>
      <c r="AN1036" t="s">
        <v>13</v>
      </c>
      <c r="AR1036" t="s">
        <v>5920</v>
      </c>
      <c r="AT1036" t="s">
        <v>235</v>
      </c>
      <c r="AX1036" t="s">
        <v>5897</v>
      </c>
      <c r="AY1036" s="104">
        <v>46113.627083333333</v>
      </c>
      <c r="AZ1036">
        <v>185651</v>
      </c>
      <c r="BA1036" t="s">
        <v>4728</v>
      </c>
      <c r="BB1036" t="s">
        <v>5989</v>
      </c>
      <c r="BF1036" t="s">
        <v>4781</v>
      </c>
      <c r="BH1036" t="s">
        <v>1732</v>
      </c>
      <c r="BL1036" t="s">
        <v>5422</v>
      </c>
      <c r="BM1036" s="104">
        <v>46115.602777777778</v>
      </c>
      <c r="BN1036">
        <v>333999</v>
      </c>
      <c r="BO1036" t="s">
        <v>4728</v>
      </c>
      <c r="BP1036" t="s">
        <v>5592</v>
      </c>
      <c r="BT1036" t="s">
        <v>4781</v>
      </c>
    </row>
    <row r="1037" spans="17:72" x14ac:dyDescent="0.25">
      <c r="Q1037" t="s">
        <v>75</v>
      </c>
      <c r="R1037" t="s">
        <v>220</v>
      </c>
      <c r="V1037" t="s">
        <v>5401</v>
      </c>
      <c r="W1037" s="104">
        <v>46115.478472222225</v>
      </c>
      <c r="X1037">
        <v>1335315</v>
      </c>
      <c r="Y1037" t="s">
        <v>4728</v>
      </c>
      <c r="Z1037" t="s">
        <v>54</v>
      </c>
      <c r="AA1037" t="s">
        <v>4731</v>
      </c>
      <c r="AD1037" t="s">
        <v>4746</v>
      </c>
      <c r="AF1037" t="s">
        <v>241</v>
      </c>
      <c r="AJ1037" t="s">
        <v>5550</v>
      </c>
      <c r="AK1037" s="104">
        <v>46114.522916666669</v>
      </c>
      <c r="AL1037">
        <v>247192</v>
      </c>
      <c r="AM1037" t="s">
        <v>4728</v>
      </c>
      <c r="AN1037" t="s">
        <v>13</v>
      </c>
      <c r="AR1037" t="s">
        <v>5920</v>
      </c>
      <c r="AT1037" t="s">
        <v>2561</v>
      </c>
      <c r="AX1037" t="s">
        <v>5272</v>
      </c>
      <c r="AY1037" s="104">
        <v>46113.62777777778</v>
      </c>
      <c r="AZ1037">
        <v>317637</v>
      </c>
      <c r="BA1037" t="s">
        <v>4728</v>
      </c>
      <c r="BB1037" t="s">
        <v>5989</v>
      </c>
      <c r="BF1037" t="s">
        <v>5918</v>
      </c>
      <c r="BH1037" t="s">
        <v>1507</v>
      </c>
      <c r="BL1037" t="s">
        <v>4745</v>
      </c>
      <c r="BM1037" s="104">
        <v>46115.604861111111</v>
      </c>
      <c r="BN1037">
        <v>280740</v>
      </c>
      <c r="BO1037" t="s">
        <v>4728</v>
      </c>
      <c r="BP1037" t="s">
        <v>5592</v>
      </c>
      <c r="BT1037" t="s">
        <v>5942</v>
      </c>
    </row>
    <row r="1038" spans="17:72" x14ac:dyDescent="0.25">
      <c r="Q1038" t="s">
        <v>214</v>
      </c>
      <c r="V1038" t="s">
        <v>4814</v>
      </c>
      <c r="W1038" s="104">
        <v>46115.479861111111</v>
      </c>
      <c r="X1038">
        <v>381805</v>
      </c>
      <c r="Y1038" t="s">
        <v>4728</v>
      </c>
      <c r="Z1038" t="s">
        <v>54</v>
      </c>
      <c r="AD1038" t="s">
        <v>4736</v>
      </c>
      <c r="AF1038" t="s">
        <v>367</v>
      </c>
      <c r="AG1038" t="s">
        <v>2373</v>
      </c>
      <c r="AJ1038" t="s">
        <v>6351</v>
      </c>
      <c r="AK1038" s="104">
        <v>46114.523611111108</v>
      </c>
      <c r="AL1038">
        <v>519939</v>
      </c>
      <c r="AM1038" t="s">
        <v>4761</v>
      </c>
      <c r="AN1038" t="s">
        <v>4787</v>
      </c>
      <c r="AO1038" t="s">
        <v>13</v>
      </c>
      <c r="AR1038" t="s">
        <v>5944</v>
      </c>
      <c r="AT1038" t="s">
        <v>1945</v>
      </c>
      <c r="AX1038" t="s">
        <v>4811</v>
      </c>
      <c r="AY1038" s="104">
        <v>46113.62777777778</v>
      </c>
      <c r="AZ1038">
        <v>281425</v>
      </c>
      <c r="BA1038" t="s">
        <v>4728</v>
      </c>
      <c r="BB1038" t="s">
        <v>5989</v>
      </c>
      <c r="BF1038" t="s">
        <v>5918</v>
      </c>
      <c r="BH1038" t="s">
        <v>496</v>
      </c>
      <c r="BI1038" t="s">
        <v>220</v>
      </c>
      <c r="BL1038" t="s">
        <v>4910</v>
      </c>
      <c r="BM1038" s="104">
        <v>46115.605555555558</v>
      </c>
      <c r="BN1038">
        <v>414388</v>
      </c>
      <c r="BO1038" t="s">
        <v>4761</v>
      </c>
      <c r="BP1038" t="s">
        <v>5592</v>
      </c>
      <c r="BQ1038" t="s">
        <v>4731</v>
      </c>
      <c r="BT1038" t="s">
        <v>6756</v>
      </c>
    </row>
    <row r="1039" spans="17:72" x14ac:dyDescent="0.25">
      <c r="Q1039" t="s">
        <v>77</v>
      </c>
      <c r="R1039" t="s">
        <v>1891</v>
      </c>
      <c r="V1039" t="s">
        <v>5229</v>
      </c>
      <c r="W1039" s="104">
        <v>46115.481944444444</v>
      </c>
      <c r="X1039">
        <v>617737</v>
      </c>
      <c r="Y1039" t="s">
        <v>4728</v>
      </c>
      <c r="Z1039" t="s">
        <v>54</v>
      </c>
      <c r="AA1039" t="s">
        <v>4731</v>
      </c>
      <c r="AD1039" t="s">
        <v>4748</v>
      </c>
      <c r="AF1039" t="s">
        <v>1391</v>
      </c>
      <c r="AJ1039" t="s">
        <v>4922</v>
      </c>
      <c r="AK1039" s="104">
        <v>46114.524305555555</v>
      </c>
      <c r="AL1039">
        <v>226341</v>
      </c>
      <c r="AM1039" t="s">
        <v>4728</v>
      </c>
      <c r="AN1039" t="s">
        <v>13</v>
      </c>
      <c r="AR1039" t="s">
        <v>4781</v>
      </c>
      <c r="AT1039" t="s">
        <v>1894</v>
      </c>
      <c r="AX1039" t="s">
        <v>4786</v>
      </c>
      <c r="AY1039" s="104">
        <v>46113.62777777778</v>
      </c>
      <c r="AZ1039">
        <v>142919</v>
      </c>
      <c r="BA1039" t="s">
        <v>4728</v>
      </c>
      <c r="BB1039" t="s">
        <v>5989</v>
      </c>
      <c r="BF1039" t="s">
        <v>5924</v>
      </c>
      <c r="BH1039" t="s">
        <v>1284</v>
      </c>
      <c r="BL1039" t="s">
        <v>5422</v>
      </c>
      <c r="BM1039" s="104">
        <v>46115.606944444444</v>
      </c>
      <c r="BN1039">
        <v>262775</v>
      </c>
      <c r="BO1039" t="s">
        <v>4728</v>
      </c>
      <c r="BP1039" t="s">
        <v>5592</v>
      </c>
      <c r="BT1039" t="s">
        <v>5950</v>
      </c>
    </row>
    <row r="1040" spans="17:72" x14ac:dyDescent="0.25">
      <c r="Q1040" t="s">
        <v>75</v>
      </c>
      <c r="V1040" t="s">
        <v>4796</v>
      </c>
      <c r="W1040" s="104">
        <v>46115.482638888891</v>
      </c>
      <c r="X1040">
        <v>381247</v>
      </c>
      <c r="Y1040" t="s">
        <v>4728</v>
      </c>
      <c r="Z1040" t="s">
        <v>54</v>
      </c>
      <c r="AD1040" t="s">
        <v>4756</v>
      </c>
      <c r="AF1040" t="s">
        <v>205</v>
      </c>
      <c r="AJ1040" t="s">
        <v>5129</v>
      </c>
      <c r="AK1040" s="104">
        <v>46114.525000000001</v>
      </c>
      <c r="AL1040">
        <v>240332</v>
      </c>
      <c r="AM1040" t="s">
        <v>4728</v>
      </c>
      <c r="AN1040" t="s">
        <v>13</v>
      </c>
      <c r="AR1040" t="s">
        <v>5920</v>
      </c>
      <c r="AT1040" t="s">
        <v>220</v>
      </c>
      <c r="AX1040" t="s">
        <v>5644</v>
      </c>
      <c r="AY1040" s="104">
        <v>46113.62777777778</v>
      </c>
      <c r="AZ1040">
        <v>205891</v>
      </c>
      <c r="BA1040" t="s">
        <v>4728</v>
      </c>
      <c r="BB1040" t="s">
        <v>5989</v>
      </c>
      <c r="BF1040" t="s">
        <v>5925</v>
      </c>
      <c r="BH1040" t="s">
        <v>2600</v>
      </c>
      <c r="BL1040" t="s">
        <v>5013</v>
      </c>
      <c r="BM1040" s="104">
        <v>46115.606944444444</v>
      </c>
      <c r="BN1040">
        <v>145882</v>
      </c>
      <c r="BO1040" t="s">
        <v>4728</v>
      </c>
      <c r="BP1040" t="s">
        <v>5592</v>
      </c>
      <c r="BT1040" t="s">
        <v>5918</v>
      </c>
    </row>
    <row r="1041" spans="17:72" x14ac:dyDescent="0.25">
      <c r="Q1041" t="s">
        <v>79</v>
      </c>
      <c r="V1041" t="s">
        <v>5072</v>
      </c>
      <c r="W1041" s="104">
        <v>46115.482638888891</v>
      </c>
      <c r="X1041">
        <v>342054</v>
      </c>
      <c r="Y1041" t="s">
        <v>4728</v>
      </c>
      <c r="Z1041" t="s">
        <v>54</v>
      </c>
      <c r="AD1041" t="s">
        <v>4736</v>
      </c>
      <c r="AF1041" t="s">
        <v>2166</v>
      </c>
      <c r="AG1041" t="s">
        <v>1220</v>
      </c>
      <c r="AH1041" t="s">
        <v>211</v>
      </c>
      <c r="AJ1041" t="s">
        <v>6352</v>
      </c>
      <c r="AK1041" s="104">
        <v>46114.525694444441</v>
      </c>
      <c r="AL1041">
        <v>1517344</v>
      </c>
      <c r="AM1041" t="s">
        <v>4728</v>
      </c>
      <c r="AN1041" t="s">
        <v>42</v>
      </c>
      <c r="AO1041" t="s">
        <v>13</v>
      </c>
      <c r="AP1041" t="s">
        <v>4731</v>
      </c>
      <c r="AR1041" t="s">
        <v>6353</v>
      </c>
      <c r="AT1041" t="s">
        <v>80</v>
      </c>
      <c r="AX1041" t="s">
        <v>6400</v>
      </c>
      <c r="AY1041" s="104">
        <v>46113.62777777778</v>
      </c>
      <c r="AZ1041">
        <v>320265</v>
      </c>
      <c r="BA1041" t="s">
        <v>4728</v>
      </c>
      <c r="BB1041" t="s">
        <v>5989</v>
      </c>
      <c r="BF1041" t="s">
        <v>5942</v>
      </c>
      <c r="BH1041" t="s">
        <v>253</v>
      </c>
      <c r="BL1041" t="s">
        <v>5382</v>
      </c>
      <c r="BM1041" s="104">
        <v>46115.607638888891</v>
      </c>
      <c r="BN1041">
        <v>114067</v>
      </c>
      <c r="BO1041" t="s">
        <v>4728</v>
      </c>
      <c r="BP1041" t="s">
        <v>5592</v>
      </c>
      <c r="BT1041" t="s">
        <v>5956</v>
      </c>
    </row>
    <row r="1042" spans="17:72" x14ac:dyDescent="0.25">
      <c r="Q1042" t="s">
        <v>241</v>
      </c>
      <c r="V1042" t="s">
        <v>4891</v>
      </c>
      <c r="W1042" s="104">
        <v>46115.484027777777</v>
      </c>
      <c r="X1042">
        <v>180655</v>
      </c>
      <c r="Y1042" t="s">
        <v>4728</v>
      </c>
      <c r="Z1042" t="s">
        <v>54</v>
      </c>
      <c r="AD1042" t="s">
        <v>4739</v>
      </c>
      <c r="AF1042" t="s">
        <v>442</v>
      </c>
      <c r="AG1042" t="s">
        <v>2429</v>
      </c>
      <c r="AJ1042" t="s">
        <v>6354</v>
      </c>
      <c r="AK1042" s="104">
        <v>46114.525694444441</v>
      </c>
      <c r="AL1042">
        <v>1419717</v>
      </c>
      <c r="AM1042" t="s">
        <v>4761</v>
      </c>
      <c r="AN1042" t="s">
        <v>42</v>
      </c>
      <c r="AO1042" t="s">
        <v>13</v>
      </c>
      <c r="AR1042" t="s">
        <v>4978</v>
      </c>
      <c r="AT1042" t="s">
        <v>2624</v>
      </c>
      <c r="AX1042" t="s">
        <v>7253</v>
      </c>
      <c r="AY1042" s="104">
        <v>46113.628472222219</v>
      </c>
      <c r="AZ1042">
        <v>238634</v>
      </c>
      <c r="BA1042" t="s">
        <v>4728</v>
      </c>
      <c r="BB1042" t="s">
        <v>5989</v>
      </c>
      <c r="BF1042" t="s">
        <v>5918</v>
      </c>
      <c r="BH1042" t="s">
        <v>2624</v>
      </c>
      <c r="BL1042" t="s">
        <v>5333</v>
      </c>
      <c r="BM1042" s="104">
        <v>46115.607638888891</v>
      </c>
      <c r="BN1042">
        <v>619942</v>
      </c>
      <c r="BO1042" t="s">
        <v>4728</v>
      </c>
      <c r="BP1042" t="s">
        <v>5592</v>
      </c>
      <c r="BT1042" t="s">
        <v>5931</v>
      </c>
    </row>
    <row r="1043" spans="17:72" x14ac:dyDescent="0.25">
      <c r="Q1043" t="s">
        <v>80</v>
      </c>
      <c r="V1043" t="s">
        <v>5402</v>
      </c>
      <c r="W1043" s="104">
        <v>46115.488194444442</v>
      </c>
      <c r="X1043">
        <v>443197</v>
      </c>
      <c r="Y1043" t="s">
        <v>4728</v>
      </c>
      <c r="Z1043" t="s">
        <v>54</v>
      </c>
      <c r="AD1043" t="s">
        <v>4736</v>
      </c>
      <c r="AF1043" t="s">
        <v>2431</v>
      </c>
      <c r="AJ1043" t="s">
        <v>6279</v>
      </c>
      <c r="AK1043" s="104">
        <v>46114.525694444441</v>
      </c>
      <c r="AL1043">
        <v>69563</v>
      </c>
      <c r="AM1043" t="s">
        <v>4728</v>
      </c>
      <c r="AN1043" t="s">
        <v>13</v>
      </c>
      <c r="AR1043" t="s">
        <v>5925</v>
      </c>
      <c r="AT1043" t="s">
        <v>967</v>
      </c>
      <c r="AX1043" t="s">
        <v>4776</v>
      </c>
      <c r="AY1043" s="104">
        <v>46113.628472222219</v>
      </c>
      <c r="AZ1043">
        <v>405165</v>
      </c>
      <c r="BA1043" t="s">
        <v>4728</v>
      </c>
      <c r="BB1043" t="s">
        <v>5989</v>
      </c>
      <c r="BF1043" t="s">
        <v>5920</v>
      </c>
      <c r="BH1043" t="s">
        <v>1732</v>
      </c>
      <c r="BL1043" t="s">
        <v>5382</v>
      </c>
      <c r="BM1043" s="104">
        <v>46115.60833333333</v>
      </c>
      <c r="BN1043">
        <v>121547</v>
      </c>
      <c r="BO1043" t="s">
        <v>4728</v>
      </c>
      <c r="BP1043" t="s">
        <v>5592</v>
      </c>
      <c r="BT1043" t="s">
        <v>4781</v>
      </c>
    </row>
    <row r="1044" spans="17:72" x14ac:dyDescent="0.25">
      <c r="Q1044" t="s">
        <v>81</v>
      </c>
      <c r="V1044" t="s">
        <v>4765</v>
      </c>
      <c r="W1044" s="104">
        <v>46115.489583333336</v>
      </c>
      <c r="X1044">
        <v>420771</v>
      </c>
      <c r="Y1044" t="s">
        <v>4728</v>
      </c>
      <c r="Z1044" t="s">
        <v>54</v>
      </c>
      <c r="AD1044" t="s">
        <v>4736</v>
      </c>
      <c r="AF1044" t="s">
        <v>1284</v>
      </c>
      <c r="AJ1044" t="s">
        <v>5108</v>
      </c>
      <c r="AK1044" s="104">
        <v>46114.525694444441</v>
      </c>
      <c r="AL1044">
        <v>234681</v>
      </c>
      <c r="AM1044" t="s">
        <v>4728</v>
      </c>
      <c r="AN1044" t="s">
        <v>13</v>
      </c>
      <c r="AR1044" t="s">
        <v>5950</v>
      </c>
      <c r="AT1044" t="s">
        <v>308</v>
      </c>
      <c r="AX1044" t="s">
        <v>4826</v>
      </c>
      <c r="AY1044" s="104">
        <v>46113.628472222219</v>
      </c>
      <c r="AZ1044">
        <v>58882</v>
      </c>
      <c r="BA1044" t="s">
        <v>4728</v>
      </c>
      <c r="BB1044" t="s">
        <v>5989</v>
      </c>
      <c r="BF1044" t="s">
        <v>5925</v>
      </c>
      <c r="BH1044" t="s">
        <v>496</v>
      </c>
      <c r="BL1044" t="s">
        <v>5013</v>
      </c>
      <c r="BM1044" s="104">
        <v>46115.609027777777</v>
      </c>
      <c r="BN1044">
        <v>441412</v>
      </c>
      <c r="BO1044" t="s">
        <v>4728</v>
      </c>
      <c r="BP1044" t="s">
        <v>5592</v>
      </c>
      <c r="BT1044" t="s">
        <v>5918</v>
      </c>
    </row>
    <row r="1045" spans="17:72" x14ac:dyDescent="0.25">
      <c r="Q1045" t="s">
        <v>79</v>
      </c>
      <c r="V1045" t="s">
        <v>4879</v>
      </c>
      <c r="W1045" s="104">
        <v>46115.489583333336</v>
      </c>
      <c r="X1045">
        <v>396146</v>
      </c>
      <c r="Y1045" t="s">
        <v>4728</v>
      </c>
      <c r="Z1045" t="s">
        <v>54</v>
      </c>
      <c r="AD1045" t="s">
        <v>4736</v>
      </c>
      <c r="AF1045" t="s">
        <v>1706</v>
      </c>
      <c r="AJ1045" t="s">
        <v>6355</v>
      </c>
      <c r="AK1045" s="104">
        <v>46114.526388888888</v>
      </c>
      <c r="AL1045">
        <v>125159</v>
      </c>
      <c r="AM1045" t="s">
        <v>4728</v>
      </c>
      <c r="AN1045" t="s">
        <v>13</v>
      </c>
      <c r="AR1045" t="s">
        <v>5942</v>
      </c>
      <c r="AT1045" t="s">
        <v>1531</v>
      </c>
      <c r="AX1045" t="s">
        <v>6960</v>
      </c>
      <c r="AY1045" s="104">
        <v>46113.629166666666</v>
      </c>
      <c r="AZ1045">
        <v>1561534</v>
      </c>
      <c r="BA1045" t="s">
        <v>4728</v>
      </c>
      <c r="BB1045" t="s">
        <v>5989</v>
      </c>
      <c r="BF1045" t="s">
        <v>5931</v>
      </c>
      <c r="BH1045" t="s">
        <v>214</v>
      </c>
      <c r="BI1045" t="s">
        <v>2197</v>
      </c>
      <c r="BJ1045" t="s">
        <v>683</v>
      </c>
      <c r="BL1045" t="s">
        <v>5382</v>
      </c>
      <c r="BM1045" s="104">
        <v>46115.609027777777</v>
      </c>
      <c r="BN1045">
        <v>1048786</v>
      </c>
      <c r="BO1045" t="s">
        <v>4728</v>
      </c>
      <c r="BP1045" t="s">
        <v>5592</v>
      </c>
      <c r="BQ1045" t="s">
        <v>4731</v>
      </c>
      <c r="BT1045" t="s">
        <v>8180</v>
      </c>
    </row>
    <row r="1046" spans="17:72" x14ac:dyDescent="0.25">
      <c r="Q1046" t="s">
        <v>75</v>
      </c>
      <c r="V1046" t="s">
        <v>5403</v>
      </c>
      <c r="W1046" s="104">
        <v>46115.490277777775</v>
      </c>
      <c r="X1046">
        <v>60500</v>
      </c>
      <c r="Y1046" t="s">
        <v>4728</v>
      </c>
      <c r="Z1046" t="s">
        <v>54</v>
      </c>
      <c r="AD1046" t="s">
        <v>4756</v>
      </c>
      <c r="AF1046" t="s">
        <v>1220</v>
      </c>
      <c r="AJ1046" t="s">
        <v>4882</v>
      </c>
      <c r="AK1046" s="104">
        <v>46114.526388888888</v>
      </c>
      <c r="AL1046">
        <v>136586</v>
      </c>
      <c r="AM1046" t="s">
        <v>4728</v>
      </c>
      <c r="AN1046" t="s">
        <v>13</v>
      </c>
      <c r="AR1046" t="s">
        <v>5934</v>
      </c>
      <c r="AT1046" t="s">
        <v>84</v>
      </c>
      <c r="AX1046" t="s">
        <v>4811</v>
      </c>
      <c r="AY1046" s="104">
        <v>46113.629166666666</v>
      </c>
      <c r="AZ1046">
        <v>444566</v>
      </c>
      <c r="BA1046" t="s">
        <v>4728</v>
      </c>
      <c r="BB1046" t="s">
        <v>5989</v>
      </c>
      <c r="BF1046" t="s">
        <v>5958</v>
      </c>
      <c r="BH1046" t="s">
        <v>1507</v>
      </c>
      <c r="BL1046" t="s">
        <v>5776</v>
      </c>
      <c r="BM1046" s="104">
        <v>46115.609027777777</v>
      </c>
      <c r="BN1046">
        <v>140896</v>
      </c>
      <c r="BO1046" t="s">
        <v>4728</v>
      </c>
      <c r="BP1046" t="s">
        <v>5592</v>
      </c>
      <c r="BT1046" t="s">
        <v>5942</v>
      </c>
    </row>
    <row r="1047" spans="17:72" x14ac:dyDescent="0.25">
      <c r="Q1047" t="s">
        <v>75</v>
      </c>
      <c r="R1047" t="s">
        <v>211</v>
      </c>
      <c r="V1047" t="s">
        <v>4743</v>
      </c>
      <c r="W1047" s="104">
        <v>46115.492361111108</v>
      </c>
      <c r="X1047">
        <v>1083739</v>
      </c>
      <c r="Y1047" t="s">
        <v>4728</v>
      </c>
      <c r="Z1047" t="s">
        <v>54</v>
      </c>
      <c r="AA1047" t="s">
        <v>4731</v>
      </c>
      <c r="AD1047" t="s">
        <v>4897</v>
      </c>
      <c r="AF1047" t="s">
        <v>436</v>
      </c>
      <c r="AG1047" t="s">
        <v>868</v>
      </c>
      <c r="AJ1047" t="s">
        <v>4890</v>
      </c>
      <c r="AK1047" s="104">
        <v>46114.526388888888</v>
      </c>
      <c r="AL1047">
        <v>3590650</v>
      </c>
      <c r="AM1047" t="s">
        <v>4761</v>
      </c>
      <c r="AN1047" t="s">
        <v>42</v>
      </c>
      <c r="AO1047" t="s">
        <v>13</v>
      </c>
      <c r="AR1047" t="s">
        <v>6102</v>
      </c>
      <c r="AT1047" t="s">
        <v>836</v>
      </c>
      <c r="AX1047" t="s">
        <v>7254</v>
      </c>
      <c r="AY1047" s="104">
        <v>46113.629166666666</v>
      </c>
      <c r="AZ1047">
        <v>1804031</v>
      </c>
      <c r="BA1047" t="s">
        <v>4728</v>
      </c>
      <c r="BB1047" t="s">
        <v>5989</v>
      </c>
      <c r="BF1047" t="s">
        <v>5942</v>
      </c>
      <c r="BH1047" t="s">
        <v>2600</v>
      </c>
      <c r="BL1047" t="s">
        <v>5776</v>
      </c>
      <c r="BM1047" s="104">
        <v>46115.611111111109</v>
      </c>
      <c r="BN1047">
        <v>826103</v>
      </c>
      <c r="BO1047" t="s">
        <v>4761</v>
      </c>
      <c r="BP1047" t="s">
        <v>5592</v>
      </c>
      <c r="BT1047" t="s">
        <v>5924</v>
      </c>
    </row>
    <row r="1048" spans="17:72" x14ac:dyDescent="0.25">
      <c r="Q1048" t="s">
        <v>1454</v>
      </c>
      <c r="R1048" t="s">
        <v>1910</v>
      </c>
      <c r="V1048" t="s">
        <v>4763</v>
      </c>
      <c r="W1048" s="104">
        <v>46115.495138888888</v>
      </c>
      <c r="X1048">
        <v>2510245</v>
      </c>
      <c r="Y1048" t="s">
        <v>4728</v>
      </c>
      <c r="Z1048" t="s">
        <v>42</v>
      </c>
      <c r="AA1048" t="s">
        <v>54</v>
      </c>
      <c r="AD1048" t="s">
        <v>5404</v>
      </c>
      <c r="AF1048" t="s">
        <v>79</v>
      </c>
      <c r="AJ1048" t="s">
        <v>6288</v>
      </c>
      <c r="AK1048" s="104">
        <v>46114.527777777781</v>
      </c>
      <c r="AL1048">
        <v>1571705</v>
      </c>
      <c r="AM1048" t="s">
        <v>4728</v>
      </c>
      <c r="AN1048" t="s">
        <v>13</v>
      </c>
      <c r="AR1048" t="s">
        <v>5918</v>
      </c>
      <c r="AT1048" t="s">
        <v>1134</v>
      </c>
      <c r="AX1048" t="s">
        <v>5470</v>
      </c>
      <c r="AY1048" s="104">
        <v>46113.629166666666</v>
      </c>
      <c r="AZ1048">
        <v>319506</v>
      </c>
      <c r="BA1048" t="s">
        <v>4728</v>
      </c>
      <c r="BB1048" t="s">
        <v>5989</v>
      </c>
      <c r="BF1048" t="s">
        <v>5950</v>
      </c>
      <c r="BH1048" t="s">
        <v>76</v>
      </c>
      <c r="BL1048" t="s">
        <v>7578</v>
      </c>
      <c r="BM1048" s="104">
        <v>46115.611111111109</v>
      </c>
      <c r="BN1048">
        <v>442237</v>
      </c>
      <c r="BO1048" t="s">
        <v>4728</v>
      </c>
      <c r="BP1048" t="s">
        <v>5592</v>
      </c>
      <c r="BT1048" t="s">
        <v>5924</v>
      </c>
    </row>
    <row r="1049" spans="17:72" x14ac:dyDescent="0.25">
      <c r="Q1049" t="s">
        <v>80</v>
      </c>
      <c r="V1049" t="s">
        <v>5405</v>
      </c>
      <c r="W1049" s="104">
        <v>46115.495138888888</v>
      </c>
      <c r="X1049">
        <v>358233</v>
      </c>
      <c r="Y1049" t="s">
        <v>4728</v>
      </c>
      <c r="Z1049" t="s">
        <v>54</v>
      </c>
      <c r="AD1049" t="s">
        <v>4736</v>
      </c>
      <c r="AF1049" t="s">
        <v>1391</v>
      </c>
      <c r="AJ1049" t="s">
        <v>4877</v>
      </c>
      <c r="AK1049" s="104">
        <v>46114.52847222222</v>
      </c>
      <c r="AL1049">
        <v>209927</v>
      </c>
      <c r="AM1049" t="s">
        <v>4728</v>
      </c>
      <c r="AN1049" t="s">
        <v>13</v>
      </c>
      <c r="AR1049" t="s">
        <v>5931</v>
      </c>
      <c r="AT1049" t="s">
        <v>2383</v>
      </c>
      <c r="AX1049" t="s">
        <v>5502</v>
      </c>
      <c r="AY1049" s="104">
        <v>46113.629166666666</v>
      </c>
      <c r="AZ1049">
        <v>381518</v>
      </c>
      <c r="BA1049" t="s">
        <v>4728</v>
      </c>
      <c r="BB1049" t="s">
        <v>5989</v>
      </c>
      <c r="BF1049" t="s">
        <v>5942</v>
      </c>
      <c r="BH1049" t="s">
        <v>241</v>
      </c>
      <c r="BL1049" t="s">
        <v>6041</v>
      </c>
      <c r="BM1049" s="104">
        <v>46115.612500000003</v>
      </c>
      <c r="BN1049">
        <v>775823</v>
      </c>
      <c r="BO1049" t="s">
        <v>4728</v>
      </c>
      <c r="BP1049" t="s">
        <v>5592</v>
      </c>
      <c r="BT1049" t="s">
        <v>5918</v>
      </c>
    </row>
    <row r="1050" spans="17:72" x14ac:dyDescent="0.25">
      <c r="Q1050" t="s">
        <v>247</v>
      </c>
      <c r="V1050" t="s">
        <v>5370</v>
      </c>
      <c r="W1050" s="104">
        <v>46115.495138888888</v>
      </c>
      <c r="X1050">
        <v>314170</v>
      </c>
      <c r="Y1050" t="s">
        <v>4728</v>
      </c>
      <c r="Z1050" t="s">
        <v>54</v>
      </c>
      <c r="AD1050" t="s">
        <v>4781</v>
      </c>
      <c r="AF1050" t="s">
        <v>2373</v>
      </c>
      <c r="AJ1050" t="s">
        <v>6356</v>
      </c>
      <c r="AK1050" s="104">
        <v>46114.52847222222</v>
      </c>
      <c r="AL1050">
        <v>183072</v>
      </c>
      <c r="AM1050" t="s">
        <v>4728</v>
      </c>
      <c r="AN1050" t="s">
        <v>13</v>
      </c>
      <c r="AR1050" t="s">
        <v>5948</v>
      </c>
      <c r="AT1050" t="s">
        <v>2345</v>
      </c>
      <c r="AX1050" t="s">
        <v>5473</v>
      </c>
      <c r="AY1050" s="104">
        <v>46113.629166666666</v>
      </c>
      <c r="AZ1050">
        <v>81906</v>
      </c>
      <c r="BA1050" t="s">
        <v>4728</v>
      </c>
      <c r="BB1050" t="s">
        <v>5989</v>
      </c>
      <c r="BF1050" t="s">
        <v>5925</v>
      </c>
      <c r="BH1050" t="s">
        <v>1732</v>
      </c>
      <c r="BL1050" t="s">
        <v>5633</v>
      </c>
      <c r="BM1050" s="104">
        <v>46115.613194444442</v>
      </c>
      <c r="BN1050">
        <v>154805</v>
      </c>
      <c r="BO1050" t="s">
        <v>4728</v>
      </c>
      <c r="BP1050" t="s">
        <v>5592</v>
      </c>
      <c r="BT1050" t="s">
        <v>4781</v>
      </c>
    </row>
    <row r="1051" spans="17:72" x14ac:dyDescent="0.25">
      <c r="Q1051" t="s">
        <v>214</v>
      </c>
      <c r="V1051" t="s">
        <v>4932</v>
      </c>
      <c r="W1051" s="104">
        <v>46115.495138888888</v>
      </c>
      <c r="X1051">
        <v>311541</v>
      </c>
      <c r="Y1051" t="s">
        <v>4728</v>
      </c>
      <c r="Z1051" t="s">
        <v>54</v>
      </c>
      <c r="AD1051" t="s">
        <v>4739</v>
      </c>
      <c r="AF1051" t="s">
        <v>1284</v>
      </c>
      <c r="AJ1051" t="s">
        <v>4850</v>
      </c>
      <c r="AK1051" s="104">
        <v>46114.529166666667</v>
      </c>
      <c r="AL1051">
        <v>33790</v>
      </c>
      <c r="AM1051" t="s">
        <v>4728</v>
      </c>
      <c r="AN1051" t="s">
        <v>13</v>
      </c>
      <c r="AR1051" t="s">
        <v>4781</v>
      </c>
      <c r="AT1051" t="s">
        <v>1048</v>
      </c>
      <c r="AX1051" t="s">
        <v>7255</v>
      </c>
      <c r="AY1051" s="104">
        <v>46113.629166666666</v>
      </c>
      <c r="AZ1051">
        <v>520235</v>
      </c>
      <c r="BA1051" t="s">
        <v>4728</v>
      </c>
      <c r="BB1051" t="s">
        <v>5989</v>
      </c>
      <c r="BF1051" t="s">
        <v>5931</v>
      </c>
      <c r="BH1051" t="s">
        <v>1507</v>
      </c>
      <c r="BL1051" t="s">
        <v>5370</v>
      </c>
      <c r="BM1051" s="104">
        <v>46115.613888888889</v>
      </c>
      <c r="BN1051">
        <v>146134</v>
      </c>
      <c r="BO1051" t="s">
        <v>4728</v>
      </c>
      <c r="BP1051" t="s">
        <v>5592</v>
      </c>
      <c r="BT1051" t="s">
        <v>5942</v>
      </c>
    </row>
    <row r="1052" spans="17:72" x14ac:dyDescent="0.25">
      <c r="Q1052" t="s">
        <v>72</v>
      </c>
      <c r="V1052" t="s">
        <v>5096</v>
      </c>
      <c r="W1052" s="104">
        <v>46115.495138888888</v>
      </c>
      <c r="X1052">
        <v>96303</v>
      </c>
      <c r="Y1052" t="s">
        <v>4728</v>
      </c>
      <c r="Z1052" t="s">
        <v>54</v>
      </c>
      <c r="AD1052" t="s">
        <v>4739</v>
      </c>
      <c r="AF1052" t="s">
        <v>1971</v>
      </c>
      <c r="AG1052" t="s">
        <v>1559</v>
      </c>
      <c r="AJ1052" t="s">
        <v>5202</v>
      </c>
      <c r="AK1052" s="104">
        <v>46114.529166666667</v>
      </c>
      <c r="AL1052">
        <v>354354</v>
      </c>
      <c r="AM1052" t="s">
        <v>4761</v>
      </c>
      <c r="AN1052" t="s">
        <v>4787</v>
      </c>
      <c r="AO1052" t="s">
        <v>13</v>
      </c>
      <c r="AR1052" t="s">
        <v>4978</v>
      </c>
      <c r="AT1052" t="s">
        <v>226</v>
      </c>
      <c r="AU1052" t="s">
        <v>1124</v>
      </c>
      <c r="AX1052" t="s">
        <v>5032</v>
      </c>
      <c r="AY1052" s="104">
        <v>46113.629861111112</v>
      </c>
      <c r="AZ1052">
        <v>107561</v>
      </c>
      <c r="BA1052" t="s">
        <v>4728</v>
      </c>
      <c r="BB1052" t="s">
        <v>5989</v>
      </c>
      <c r="BF1052" t="s">
        <v>5925</v>
      </c>
      <c r="BH1052" t="s">
        <v>852</v>
      </c>
      <c r="BL1052" t="s">
        <v>6681</v>
      </c>
      <c r="BM1052" s="104">
        <v>46115.614583333336</v>
      </c>
      <c r="BN1052">
        <v>288787</v>
      </c>
      <c r="BO1052" t="s">
        <v>4728</v>
      </c>
      <c r="BP1052" t="s">
        <v>5592</v>
      </c>
      <c r="BT1052" t="s">
        <v>5920</v>
      </c>
    </row>
    <row r="1053" spans="17:72" x14ac:dyDescent="0.25">
      <c r="Q1053" t="s">
        <v>79</v>
      </c>
      <c r="V1053" t="s">
        <v>4854</v>
      </c>
      <c r="W1053" s="104">
        <v>46115.495138888888</v>
      </c>
      <c r="X1053">
        <v>466667</v>
      </c>
      <c r="Y1053" t="s">
        <v>4728</v>
      </c>
      <c r="Z1053" t="s">
        <v>54</v>
      </c>
      <c r="AD1053" t="s">
        <v>4734</v>
      </c>
      <c r="AF1053" t="s">
        <v>214</v>
      </c>
      <c r="AJ1053" t="s">
        <v>4877</v>
      </c>
      <c r="AK1053" s="104">
        <v>46114.529166666667</v>
      </c>
      <c r="AL1053">
        <v>119819</v>
      </c>
      <c r="AM1053" t="s">
        <v>4728</v>
      </c>
      <c r="AN1053" t="s">
        <v>13</v>
      </c>
      <c r="AO1053" t="s">
        <v>4731</v>
      </c>
      <c r="AR1053" t="s">
        <v>5948</v>
      </c>
      <c r="AT1053" t="s">
        <v>226</v>
      </c>
      <c r="AX1053" t="s">
        <v>4762</v>
      </c>
      <c r="AY1053" s="104">
        <v>46113.629861111112</v>
      </c>
      <c r="AZ1053">
        <v>374632</v>
      </c>
      <c r="BA1053" t="s">
        <v>4728</v>
      </c>
      <c r="BB1053" t="s">
        <v>5989</v>
      </c>
      <c r="BF1053" t="s">
        <v>5931</v>
      </c>
      <c r="BH1053" t="s">
        <v>256</v>
      </c>
      <c r="BL1053" t="s">
        <v>5370</v>
      </c>
      <c r="BM1053" s="104">
        <v>46115.615277777775</v>
      </c>
      <c r="BN1053">
        <v>133964</v>
      </c>
      <c r="BO1053" t="s">
        <v>4728</v>
      </c>
      <c r="BP1053" t="s">
        <v>5592</v>
      </c>
      <c r="BT1053" t="s">
        <v>5942</v>
      </c>
    </row>
    <row r="1054" spans="17:72" x14ac:dyDescent="0.25">
      <c r="Q1054" t="s">
        <v>81</v>
      </c>
      <c r="V1054" t="s">
        <v>5012</v>
      </c>
      <c r="W1054" s="104">
        <v>46115.499305555553</v>
      </c>
      <c r="X1054">
        <v>273793</v>
      </c>
      <c r="Y1054" t="s">
        <v>4728</v>
      </c>
      <c r="Z1054" t="s">
        <v>54</v>
      </c>
      <c r="AD1054" t="s">
        <v>4736</v>
      </c>
      <c r="AF1054" t="s">
        <v>235</v>
      </c>
      <c r="AJ1054" t="s">
        <v>4853</v>
      </c>
      <c r="AK1054" s="104">
        <v>46114.529861111114</v>
      </c>
      <c r="AL1054">
        <v>160576</v>
      </c>
      <c r="AM1054" t="s">
        <v>4728</v>
      </c>
      <c r="AN1054" t="s">
        <v>13</v>
      </c>
      <c r="AR1054" t="s">
        <v>5918</v>
      </c>
      <c r="AT1054" t="s">
        <v>71</v>
      </c>
      <c r="AX1054" t="s">
        <v>7256</v>
      </c>
      <c r="AY1054" s="104">
        <v>46113.629861111112</v>
      </c>
      <c r="AZ1054">
        <v>298564</v>
      </c>
      <c r="BA1054" t="s">
        <v>4728</v>
      </c>
      <c r="BB1054" t="s">
        <v>5989</v>
      </c>
      <c r="BF1054" t="s">
        <v>5948</v>
      </c>
      <c r="BH1054" t="s">
        <v>1132</v>
      </c>
      <c r="BL1054" t="s">
        <v>5370</v>
      </c>
      <c r="BM1054" s="104">
        <v>46115.615972222222</v>
      </c>
      <c r="BN1054">
        <v>91790</v>
      </c>
      <c r="BO1054" t="s">
        <v>4728</v>
      </c>
      <c r="BP1054" t="s">
        <v>5592</v>
      </c>
      <c r="BT1054" t="s">
        <v>5925</v>
      </c>
    </row>
    <row r="1055" spans="17:72" x14ac:dyDescent="0.25">
      <c r="Q1055" t="s">
        <v>256</v>
      </c>
      <c r="V1055" t="s">
        <v>4840</v>
      </c>
      <c r="W1055" s="104">
        <v>46115.500694444447</v>
      </c>
      <c r="X1055">
        <v>264102</v>
      </c>
      <c r="Y1055" t="s">
        <v>4728</v>
      </c>
      <c r="Z1055" t="s">
        <v>54</v>
      </c>
      <c r="AD1055" t="s">
        <v>4739</v>
      </c>
      <c r="AF1055" t="s">
        <v>2259</v>
      </c>
      <c r="AJ1055" t="s">
        <v>4850</v>
      </c>
      <c r="AK1055" s="104">
        <v>46114.530555555553</v>
      </c>
      <c r="AL1055">
        <v>289735</v>
      </c>
      <c r="AM1055" t="s">
        <v>4728</v>
      </c>
      <c r="AN1055" t="s">
        <v>13</v>
      </c>
      <c r="AR1055" t="s">
        <v>5958</v>
      </c>
      <c r="AT1055" t="s">
        <v>1292</v>
      </c>
      <c r="AX1055" t="s">
        <v>7257</v>
      </c>
      <c r="AY1055" s="104">
        <v>46113.630555555559</v>
      </c>
      <c r="AZ1055">
        <v>175876</v>
      </c>
      <c r="BA1055" t="s">
        <v>4728</v>
      </c>
      <c r="BB1055" t="s">
        <v>5989</v>
      </c>
      <c r="BF1055" t="s">
        <v>5942</v>
      </c>
      <c r="BH1055" t="s">
        <v>496</v>
      </c>
      <c r="BL1055" t="s">
        <v>5370</v>
      </c>
      <c r="BM1055" s="104">
        <v>46115.616666666669</v>
      </c>
      <c r="BN1055">
        <v>248362</v>
      </c>
      <c r="BO1055" t="s">
        <v>4728</v>
      </c>
      <c r="BP1055" t="s">
        <v>5592</v>
      </c>
      <c r="BT1055" t="s">
        <v>5918</v>
      </c>
    </row>
    <row r="1056" spans="17:72" x14ac:dyDescent="0.25">
      <c r="Q1056" t="s">
        <v>250</v>
      </c>
      <c r="R1056" t="s">
        <v>256</v>
      </c>
      <c r="V1056" t="s">
        <v>5401</v>
      </c>
      <c r="W1056" s="104">
        <v>46115.502083333333</v>
      </c>
      <c r="X1056">
        <v>1161928</v>
      </c>
      <c r="Y1056" t="s">
        <v>4728</v>
      </c>
      <c r="Z1056" t="s">
        <v>54</v>
      </c>
      <c r="AA1056" t="s">
        <v>4731</v>
      </c>
      <c r="AD1056" t="s">
        <v>4970</v>
      </c>
      <c r="AF1056" t="s">
        <v>1276</v>
      </c>
      <c r="AJ1056" t="s">
        <v>6357</v>
      </c>
      <c r="AK1056" s="104">
        <v>46114.530555555553</v>
      </c>
      <c r="AL1056">
        <v>342253</v>
      </c>
      <c r="AM1056" t="s">
        <v>4728</v>
      </c>
      <c r="AN1056" t="s">
        <v>13</v>
      </c>
      <c r="AR1056" t="s">
        <v>5918</v>
      </c>
      <c r="AT1056" t="s">
        <v>1894</v>
      </c>
      <c r="AX1056" t="s">
        <v>7258</v>
      </c>
      <c r="AY1056" s="104">
        <v>46113.630555555559</v>
      </c>
      <c r="AZ1056">
        <v>226551</v>
      </c>
      <c r="BA1056" t="s">
        <v>4728</v>
      </c>
      <c r="BB1056" t="s">
        <v>5989</v>
      </c>
      <c r="BF1056" t="s">
        <v>5942</v>
      </c>
      <c r="BH1056" t="s">
        <v>2561</v>
      </c>
      <c r="BL1056" t="s">
        <v>4801</v>
      </c>
      <c r="BM1056" s="104">
        <v>46115.617361111108</v>
      </c>
      <c r="BN1056">
        <v>681810</v>
      </c>
      <c r="BO1056" t="s">
        <v>4728</v>
      </c>
      <c r="BP1056" t="s">
        <v>5592</v>
      </c>
      <c r="BT1056" t="s">
        <v>5918</v>
      </c>
    </row>
    <row r="1057" spans="17:72" x14ac:dyDescent="0.25">
      <c r="Q1057" t="s">
        <v>250</v>
      </c>
      <c r="V1057" t="s">
        <v>5406</v>
      </c>
      <c r="W1057" s="104">
        <v>46115.504166666666</v>
      </c>
      <c r="X1057">
        <v>97832</v>
      </c>
      <c r="Y1057" t="s">
        <v>4728</v>
      </c>
      <c r="Z1057" t="s">
        <v>54</v>
      </c>
      <c r="AD1057" t="s">
        <v>4736</v>
      </c>
      <c r="AF1057" t="s">
        <v>6358</v>
      </c>
      <c r="AG1057" t="s">
        <v>253</v>
      </c>
      <c r="AJ1057" t="s">
        <v>6359</v>
      </c>
      <c r="AK1057" s="104">
        <v>46114.530555555553</v>
      </c>
      <c r="AL1057">
        <v>204945</v>
      </c>
      <c r="AM1057" t="s">
        <v>4728</v>
      </c>
      <c r="AN1057" t="s">
        <v>42</v>
      </c>
      <c r="AO1057" t="s">
        <v>13</v>
      </c>
      <c r="AR1057" t="s">
        <v>6026</v>
      </c>
      <c r="AT1057" t="s">
        <v>232</v>
      </c>
      <c r="AX1057" t="s">
        <v>7259</v>
      </c>
      <c r="AY1057" s="104">
        <v>46113.630555555559</v>
      </c>
      <c r="AZ1057">
        <v>281110</v>
      </c>
      <c r="BA1057" t="s">
        <v>4728</v>
      </c>
      <c r="BB1057" t="s">
        <v>5989</v>
      </c>
      <c r="BF1057" t="s">
        <v>5942</v>
      </c>
      <c r="BH1057" t="s">
        <v>1732</v>
      </c>
      <c r="BL1057" t="s">
        <v>5776</v>
      </c>
      <c r="BM1057" s="104">
        <v>46115.620833333334</v>
      </c>
      <c r="BN1057">
        <v>134585</v>
      </c>
      <c r="BO1057" t="s">
        <v>4728</v>
      </c>
      <c r="BP1057" t="s">
        <v>5592</v>
      </c>
      <c r="BT1057" t="s">
        <v>4781</v>
      </c>
    </row>
    <row r="1058" spans="17:72" x14ac:dyDescent="0.25">
      <c r="Q1058" t="s">
        <v>214</v>
      </c>
      <c r="V1058" t="s">
        <v>4890</v>
      </c>
      <c r="W1058" s="104">
        <v>46115.504861111112</v>
      </c>
      <c r="X1058">
        <v>251724</v>
      </c>
      <c r="Y1058" t="s">
        <v>4728</v>
      </c>
      <c r="Z1058" t="s">
        <v>54</v>
      </c>
      <c r="AD1058" t="s">
        <v>4739</v>
      </c>
      <c r="AF1058" t="s">
        <v>1391</v>
      </c>
      <c r="AJ1058" t="s">
        <v>4925</v>
      </c>
      <c r="AK1058" s="104">
        <v>46114.530555555553</v>
      </c>
      <c r="AL1058">
        <v>357275</v>
      </c>
      <c r="AM1058" t="s">
        <v>4728</v>
      </c>
      <c r="AN1058" t="s">
        <v>13</v>
      </c>
      <c r="AR1058" t="s">
        <v>5931</v>
      </c>
      <c r="AT1058" t="s">
        <v>308</v>
      </c>
      <c r="AX1058" t="s">
        <v>5623</v>
      </c>
      <c r="AY1058" s="104">
        <v>46113.631249999999</v>
      </c>
      <c r="AZ1058">
        <v>568390</v>
      </c>
      <c r="BA1058" t="s">
        <v>4728</v>
      </c>
      <c r="BB1058" t="s">
        <v>5989</v>
      </c>
      <c r="BF1058" t="s">
        <v>5931</v>
      </c>
      <c r="BH1058" t="s">
        <v>2600</v>
      </c>
      <c r="BL1058" t="s">
        <v>5776</v>
      </c>
      <c r="BM1058" s="104">
        <v>46115.621527777781</v>
      </c>
      <c r="BN1058">
        <v>117937</v>
      </c>
      <c r="BO1058" t="s">
        <v>4728</v>
      </c>
      <c r="BP1058" t="s">
        <v>5592</v>
      </c>
      <c r="BT1058" t="s">
        <v>5925</v>
      </c>
    </row>
    <row r="1059" spans="17:72" x14ac:dyDescent="0.25">
      <c r="Q1059" t="s">
        <v>77</v>
      </c>
      <c r="V1059" t="s">
        <v>4757</v>
      </c>
      <c r="W1059" s="104">
        <v>46115.505555555559</v>
      </c>
      <c r="X1059">
        <v>540147</v>
      </c>
      <c r="Y1059" t="s">
        <v>4728</v>
      </c>
      <c r="Z1059" t="s">
        <v>54</v>
      </c>
      <c r="AD1059" t="s">
        <v>4736</v>
      </c>
      <c r="AF1059" t="s">
        <v>1220</v>
      </c>
      <c r="AG1059" t="s">
        <v>2197</v>
      </c>
      <c r="AJ1059" t="s">
        <v>6360</v>
      </c>
      <c r="AK1059" s="104">
        <v>46114.530555555553</v>
      </c>
      <c r="AL1059">
        <v>366532</v>
      </c>
      <c r="AM1059" t="s">
        <v>4728</v>
      </c>
      <c r="AN1059" t="s">
        <v>13</v>
      </c>
      <c r="AO1059" t="s">
        <v>4731</v>
      </c>
      <c r="AR1059" t="s">
        <v>6238</v>
      </c>
      <c r="AT1059" t="s">
        <v>229</v>
      </c>
      <c r="AU1059" t="s">
        <v>683</v>
      </c>
      <c r="AX1059" t="s">
        <v>4890</v>
      </c>
      <c r="AY1059" s="104">
        <v>46113.631249999999</v>
      </c>
      <c r="AZ1059">
        <v>355272</v>
      </c>
      <c r="BA1059" t="s">
        <v>4728</v>
      </c>
      <c r="BB1059" t="s">
        <v>5989</v>
      </c>
      <c r="BC1059" t="s">
        <v>4731</v>
      </c>
      <c r="BF1059" t="s">
        <v>6628</v>
      </c>
      <c r="BH1059" t="s">
        <v>496</v>
      </c>
      <c r="BL1059" t="s">
        <v>4890</v>
      </c>
      <c r="BM1059" s="104">
        <v>46115.621527777781</v>
      </c>
      <c r="BN1059">
        <v>605137</v>
      </c>
      <c r="BO1059" t="s">
        <v>4728</v>
      </c>
      <c r="BP1059" t="s">
        <v>5592</v>
      </c>
      <c r="BT1059" t="s">
        <v>6069</v>
      </c>
    </row>
    <row r="1060" spans="17:72" x14ac:dyDescent="0.25">
      <c r="Q1060" t="s">
        <v>205</v>
      </c>
      <c r="V1060" t="s">
        <v>4744</v>
      </c>
      <c r="W1060" s="104">
        <v>46115.506944444445</v>
      </c>
      <c r="X1060">
        <v>417213</v>
      </c>
      <c r="Y1060" t="s">
        <v>4728</v>
      </c>
      <c r="Z1060" t="s">
        <v>54</v>
      </c>
      <c r="AD1060" t="s">
        <v>4739</v>
      </c>
      <c r="AF1060" t="s">
        <v>253</v>
      </c>
      <c r="AJ1060" t="s">
        <v>4922</v>
      </c>
      <c r="AK1060" s="104">
        <v>46114.53402777778</v>
      </c>
      <c r="AL1060">
        <v>70744</v>
      </c>
      <c r="AM1060" t="s">
        <v>4728</v>
      </c>
      <c r="AN1060" t="s">
        <v>13</v>
      </c>
      <c r="AR1060" t="s">
        <v>4781</v>
      </c>
      <c r="AT1060" t="s">
        <v>432</v>
      </c>
      <c r="AX1060" t="s">
        <v>4877</v>
      </c>
      <c r="AY1060" s="104">
        <v>46113.631249999999</v>
      </c>
      <c r="AZ1060">
        <v>332877</v>
      </c>
      <c r="BA1060" t="s">
        <v>4761</v>
      </c>
      <c r="BB1060" t="s">
        <v>5989</v>
      </c>
      <c r="BF1060" t="s">
        <v>5966</v>
      </c>
      <c r="BH1060" t="s">
        <v>1584</v>
      </c>
      <c r="BL1060" t="s">
        <v>5776</v>
      </c>
      <c r="BM1060" s="104">
        <v>46115.62222222222</v>
      </c>
      <c r="BN1060">
        <v>737996</v>
      </c>
      <c r="BO1060" t="s">
        <v>4728</v>
      </c>
      <c r="BP1060" t="s">
        <v>5592</v>
      </c>
      <c r="BT1060" t="s">
        <v>5924</v>
      </c>
    </row>
    <row r="1061" spans="17:72" x14ac:dyDescent="0.25">
      <c r="Q1061" t="s">
        <v>512</v>
      </c>
      <c r="R1061" t="s">
        <v>84</v>
      </c>
      <c r="V1061" t="s">
        <v>5407</v>
      </c>
      <c r="W1061" s="104">
        <v>46115.507638888892</v>
      </c>
      <c r="X1061">
        <v>1220759</v>
      </c>
      <c r="Y1061" t="s">
        <v>4728</v>
      </c>
      <c r="Z1061" t="s">
        <v>42</v>
      </c>
      <c r="AA1061" t="s">
        <v>54</v>
      </c>
      <c r="AD1061" t="s">
        <v>5234</v>
      </c>
      <c r="AF1061" t="s">
        <v>253</v>
      </c>
      <c r="AJ1061" t="s">
        <v>4984</v>
      </c>
      <c r="AK1061" s="104">
        <v>46114.534722222219</v>
      </c>
      <c r="AL1061">
        <v>67764</v>
      </c>
      <c r="AM1061" t="s">
        <v>4728</v>
      </c>
      <c r="AN1061" t="s">
        <v>13</v>
      </c>
      <c r="AR1061" t="s">
        <v>4781</v>
      </c>
      <c r="AT1061" t="s">
        <v>516</v>
      </c>
      <c r="AX1061" t="s">
        <v>4782</v>
      </c>
      <c r="AY1061" s="104">
        <v>46113.631249999999</v>
      </c>
      <c r="AZ1061">
        <v>252054</v>
      </c>
      <c r="BA1061" t="s">
        <v>4728</v>
      </c>
      <c r="BB1061" t="s">
        <v>5989</v>
      </c>
      <c r="BF1061" t="s">
        <v>5918</v>
      </c>
      <c r="BH1061" t="s">
        <v>2510</v>
      </c>
      <c r="BL1061" t="s">
        <v>5630</v>
      </c>
      <c r="BM1061" s="104">
        <v>46115.625694444447</v>
      </c>
      <c r="BN1061">
        <v>302125</v>
      </c>
      <c r="BO1061" t="s">
        <v>4761</v>
      </c>
      <c r="BP1061" t="s">
        <v>5592</v>
      </c>
      <c r="BT1061" t="s">
        <v>5966</v>
      </c>
    </row>
    <row r="1062" spans="17:72" x14ac:dyDescent="0.25">
      <c r="Q1062" t="s">
        <v>214</v>
      </c>
      <c r="V1062" t="s">
        <v>5408</v>
      </c>
      <c r="W1062" s="104">
        <v>46115.507638888892</v>
      </c>
      <c r="X1062">
        <v>282362</v>
      </c>
      <c r="Y1062" t="s">
        <v>4761</v>
      </c>
      <c r="Z1062" t="s">
        <v>54</v>
      </c>
      <c r="AD1062" t="s">
        <v>4739</v>
      </c>
      <c r="AF1062" t="s">
        <v>1391</v>
      </c>
      <c r="AG1062" t="s">
        <v>220</v>
      </c>
      <c r="AJ1062" t="s">
        <v>6360</v>
      </c>
      <c r="AK1062" s="104">
        <v>46114.534722222219</v>
      </c>
      <c r="AL1062">
        <v>126657</v>
      </c>
      <c r="AM1062" t="s">
        <v>4728</v>
      </c>
      <c r="AN1062" t="s">
        <v>13</v>
      </c>
      <c r="AO1062" t="s">
        <v>4731</v>
      </c>
      <c r="AR1062" t="s">
        <v>6238</v>
      </c>
      <c r="AT1062" t="s">
        <v>1379</v>
      </c>
      <c r="AX1062" t="s">
        <v>7185</v>
      </c>
      <c r="AY1062" s="104">
        <v>46113.631249999999</v>
      </c>
      <c r="AZ1062">
        <v>1563434</v>
      </c>
      <c r="BA1062" t="s">
        <v>4728</v>
      </c>
      <c r="BB1062" t="s">
        <v>5989</v>
      </c>
      <c r="BF1062" t="s">
        <v>5942</v>
      </c>
      <c r="BH1062" t="s">
        <v>1732</v>
      </c>
      <c r="BL1062" t="s">
        <v>5334</v>
      </c>
      <c r="BM1062" s="104">
        <v>46115.625694444447</v>
      </c>
      <c r="BN1062">
        <v>179720</v>
      </c>
      <c r="BO1062" t="s">
        <v>4728</v>
      </c>
      <c r="BP1062" t="s">
        <v>5592</v>
      </c>
      <c r="BT1062" t="s">
        <v>4781</v>
      </c>
    </row>
    <row r="1063" spans="17:72" x14ac:dyDescent="0.25">
      <c r="Q1063" t="s">
        <v>250</v>
      </c>
      <c r="V1063" t="s">
        <v>4745</v>
      </c>
      <c r="W1063" s="104">
        <v>46115.509027777778</v>
      </c>
      <c r="X1063">
        <v>163381</v>
      </c>
      <c r="Y1063" t="s">
        <v>4728</v>
      </c>
      <c r="Z1063" t="s">
        <v>54</v>
      </c>
      <c r="AD1063" t="s">
        <v>4736</v>
      </c>
      <c r="AF1063" t="s">
        <v>2431</v>
      </c>
      <c r="AJ1063" t="s">
        <v>4844</v>
      </c>
      <c r="AK1063" s="104">
        <v>46114.534722222219</v>
      </c>
      <c r="AL1063">
        <v>1042321</v>
      </c>
      <c r="AM1063" t="s">
        <v>4761</v>
      </c>
      <c r="AN1063" t="s">
        <v>13</v>
      </c>
      <c r="AR1063" t="s">
        <v>5966</v>
      </c>
      <c r="AT1063" t="s">
        <v>253</v>
      </c>
      <c r="AX1063" t="s">
        <v>4770</v>
      </c>
      <c r="AY1063" s="104">
        <v>46113.631944444445</v>
      </c>
      <c r="AZ1063">
        <v>131047</v>
      </c>
      <c r="BA1063" t="s">
        <v>4728</v>
      </c>
      <c r="BB1063" t="s">
        <v>5989</v>
      </c>
      <c r="BF1063" t="s">
        <v>5918</v>
      </c>
      <c r="BH1063" t="s">
        <v>205</v>
      </c>
      <c r="BL1063" t="s">
        <v>4801</v>
      </c>
      <c r="BM1063" s="104">
        <v>46115.62777777778</v>
      </c>
      <c r="BN1063">
        <v>658999</v>
      </c>
      <c r="BO1063" t="s">
        <v>4728</v>
      </c>
      <c r="BP1063" t="s">
        <v>5592</v>
      </c>
      <c r="BT1063" t="s">
        <v>4781</v>
      </c>
    </row>
    <row r="1064" spans="17:72" x14ac:dyDescent="0.25">
      <c r="Q1064" t="s">
        <v>72</v>
      </c>
      <c r="R1064" t="s">
        <v>1688</v>
      </c>
      <c r="V1064" t="s">
        <v>4890</v>
      </c>
      <c r="W1064" s="104">
        <v>46115.512499999997</v>
      </c>
      <c r="X1064">
        <v>303260</v>
      </c>
      <c r="Y1064" t="s">
        <v>4728</v>
      </c>
      <c r="Z1064" t="s">
        <v>54</v>
      </c>
      <c r="AA1064" t="s">
        <v>4731</v>
      </c>
      <c r="AD1064" t="s">
        <v>5068</v>
      </c>
      <c r="AF1064" t="s">
        <v>2510</v>
      </c>
      <c r="AJ1064" t="s">
        <v>6317</v>
      </c>
      <c r="AK1064" s="104">
        <v>46114.534722222219</v>
      </c>
      <c r="AL1064">
        <v>831209</v>
      </c>
      <c r="AM1064" t="s">
        <v>4728</v>
      </c>
      <c r="AN1064" t="s">
        <v>13</v>
      </c>
      <c r="AR1064" t="s">
        <v>5934</v>
      </c>
      <c r="AT1064" t="s">
        <v>1945</v>
      </c>
      <c r="AX1064" t="s">
        <v>6865</v>
      </c>
      <c r="AY1064" s="104">
        <v>46113.631944444445</v>
      </c>
      <c r="AZ1064">
        <v>1184021</v>
      </c>
      <c r="BA1064" t="s">
        <v>4761</v>
      </c>
      <c r="BB1064" t="s">
        <v>5989</v>
      </c>
      <c r="BF1064" t="s">
        <v>5918</v>
      </c>
      <c r="BH1064" t="s">
        <v>241</v>
      </c>
      <c r="BL1064" t="s">
        <v>6264</v>
      </c>
      <c r="BM1064" s="104">
        <v>46115.628472222219</v>
      </c>
      <c r="BN1064">
        <v>332129</v>
      </c>
      <c r="BO1064" t="s">
        <v>4728</v>
      </c>
      <c r="BP1064" t="s">
        <v>5592</v>
      </c>
      <c r="BT1064" t="s">
        <v>5924</v>
      </c>
    </row>
    <row r="1065" spans="17:72" x14ac:dyDescent="0.25">
      <c r="Q1065" t="s">
        <v>72</v>
      </c>
      <c r="R1065" t="s">
        <v>1688</v>
      </c>
      <c r="V1065" t="s">
        <v>4918</v>
      </c>
      <c r="W1065" s="104">
        <v>46115.513888888891</v>
      </c>
      <c r="X1065">
        <v>612573</v>
      </c>
      <c r="Y1065" t="s">
        <v>4728</v>
      </c>
      <c r="Z1065" t="s">
        <v>54</v>
      </c>
      <c r="AA1065" t="s">
        <v>4731</v>
      </c>
      <c r="AD1065" t="s">
        <v>5068</v>
      </c>
      <c r="AF1065" t="s">
        <v>2373</v>
      </c>
      <c r="AJ1065" t="s">
        <v>4984</v>
      </c>
      <c r="AK1065" s="104">
        <v>46114.535416666666</v>
      </c>
      <c r="AL1065">
        <v>56897</v>
      </c>
      <c r="AM1065" t="s">
        <v>4728</v>
      </c>
      <c r="AN1065" t="s">
        <v>13</v>
      </c>
      <c r="AR1065" t="s">
        <v>5925</v>
      </c>
      <c r="AT1065" t="s">
        <v>2345</v>
      </c>
      <c r="AX1065" t="s">
        <v>5078</v>
      </c>
      <c r="AY1065" s="104">
        <v>46113.632638888892</v>
      </c>
      <c r="AZ1065">
        <v>286515</v>
      </c>
      <c r="BA1065" t="s">
        <v>4728</v>
      </c>
      <c r="BB1065" t="s">
        <v>5989</v>
      </c>
      <c r="BF1065" t="s">
        <v>5942</v>
      </c>
      <c r="BH1065" t="s">
        <v>2561</v>
      </c>
      <c r="BL1065" t="s">
        <v>4765</v>
      </c>
      <c r="BM1065" s="104">
        <v>46115.628472222219</v>
      </c>
      <c r="BN1065">
        <v>472428</v>
      </c>
      <c r="BO1065" t="s">
        <v>4728</v>
      </c>
      <c r="BP1065" t="s">
        <v>5592</v>
      </c>
      <c r="BT1065" t="s">
        <v>5918</v>
      </c>
    </row>
    <row r="1066" spans="17:72" x14ac:dyDescent="0.25">
      <c r="Q1066" t="s">
        <v>250</v>
      </c>
      <c r="R1066" t="s">
        <v>256</v>
      </c>
      <c r="V1066" t="s">
        <v>4840</v>
      </c>
      <c r="W1066" s="104">
        <v>46115.51458333333</v>
      </c>
      <c r="X1066">
        <v>471016</v>
      </c>
      <c r="Y1066" t="s">
        <v>4728</v>
      </c>
      <c r="Z1066" t="s">
        <v>54</v>
      </c>
      <c r="AA1066" t="s">
        <v>4731</v>
      </c>
      <c r="AD1066" t="s">
        <v>4970</v>
      </c>
      <c r="AF1066" t="s">
        <v>1391</v>
      </c>
      <c r="AJ1066" t="s">
        <v>6357</v>
      </c>
      <c r="AK1066" s="104">
        <v>46114.535416666666</v>
      </c>
      <c r="AL1066">
        <v>205977</v>
      </c>
      <c r="AM1066" t="s">
        <v>4728</v>
      </c>
      <c r="AN1066" t="s">
        <v>13</v>
      </c>
      <c r="AR1066" t="s">
        <v>5918</v>
      </c>
      <c r="AT1066" t="s">
        <v>223</v>
      </c>
      <c r="AX1066" t="s">
        <v>5280</v>
      </c>
      <c r="AY1066" s="104">
        <v>46113.632638888892</v>
      </c>
      <c r="AZ1066">
        <v>994678</v>
      </c>
      <c r="BA1066" t="s">
        <v>4728</v>
      </c>
      <c r="BB1066" t="s">
        <v>5989</v>
      </c>
      <c r="BF1066" t="s">
        <v>4781</v>
      </c>
      <c r="BH1066" t="s">
        <v>1732</v>
      </c>
      <c r="BL1066" t="s">
        <v>4946</v>
      </c>
      <c r="BM1066" s="104">
        <v>46115.630555555559</v>
      </c>
      <c r="BN1066">
        <v>168113</v>
      </c>
      <c r="BO1066" t="s">
        <v>4728</v>
      </c>
      <c r="BP1066" t="s">
        <v>5592</v>
      </c>
      <c r="BT1066" t="s">
        <v>4781</v>
      </c>
    </row>
    <row r="1067" spans="17:72" x14ac:dyDescent="0.25">
      <c r="Q1067" t="s">
        <v>214</v>
      </c>
      <c r="V1067" t="s">
        <v>4747</v>
      </c>
      <c r="W1067" s="104">
        <v>46115.515277777777</v>
      </c>
      <c r="X1067">
        <v>485514</v>
      </c>
      <c r="Y1067" t="s">
        <v>4728</v>
      </c>
      <c r="Z1067" t="s">
        <v>54</v>
      </c>
      <c r="AD1067" t="s">
        <v>4772</v>
      </c>
      <c r="AF1067" t="s">
        <v>1706</v>
      </c>
      <c r="AJ1067" t="s">
        <v>6361</v>
      </c>
      <c r="AK1067" s="104">
        <v>46114.535416666666</v>
      </c>
      <c r="AL1067">
        <v>211967</v>
      </c>
      <c r="AM1067" t="s">
        <v>4728</v>
      </c>
      <c r="AN1067" t="s">
        <v>13</v>
      </c>
      <c r="AR1067" t="s">
        <v>5938</v>
      </c>
      <c r="AT1067" t="s">
        <v>1292</v>
      </c>
      <c r="AX1067" t="s">
        <v>5481</v>
      </c>
      <c r="AY1067" s="104">
        <v>46113.632638888892</v>
      </c>
      <c r="AZ1067">
        <v>370355</v>
      </c>
      <c r="BA1067" t="s">
        <v>4728</v>
      </c>
      <c r="BB1067" t="s">
        <v>5989</v>
      </c>
      <c r="BF1067" t="s">
        <v>5934</v>
      </c>
      <c r="BH1067" t="s">
        <v>2510</v>
      </c>
      <c r="BL1067" t="s">
        <v>4753</v>
      </c>
      <c r="BM1067" s="104">
        <v>46115.631944444445</v>
      </c>
      <c r="BN1067">
        <v>355799</v>
      </c>
      <c r="BO1067" t="s">
        <v>4761</v>
      </c>
      <c r="BP1067" t="s">
        <v>5592</v>
      </c>
      <c r="BT1067" t="s">
        <v>5966</v>
      </c>
    </row>
    <row r="1068" spans="17:72" x14ac:dyDescent="0.25">
      <c r="V1068" t="s">
        <v>5129</v>
      </c>
      <c r="W1068" s="104">
        <v>46115.517361111109</v>
      </c>
      <c r="X1068">
        <v>25742</v>
      </c>
      <c r="Y1068" t="s">
        <v>4728</v>
      </c>
      <c r="Z1068" t="s">
        <v>54</v>
      </c>
      <c r="AF1068" t="s">
        <v>250</v>
      </c>
      <c r="AJ1068" t="s">
        <v>4984</v>
      </c>
      <c r="AK1068" s="104">
        <v>46114.536805555559</v>
      </c>
      <c r="AL1068">
        <v>718774</v>
      </c>
      <c r="AM1068" t="s">
        <v>4728</v>
      </c>
      <c r="AN1068" t="s">
        <v>13</v>
      </c>
      <c r="AR1068" t="s">
        <v>6004</v>
      </c>
      <c r="AT1068" t="s">
        <v>1124</v>
      </c>
      <c r="AX1068" t="s">
        <v>7174</v>
      </c>
      <c r="AY1068" s="104">
        <v>46113.632638888892</v>
      </c>
      <c r="AZ1068">
        <v>872492</v>
      </c>
      <c r="BA1068" t="s">
        <v>4761</v>
      </c>
      <c r="BB1068" t="s">
        <v>5989</v>
      </c>
      <c r="BF1068" t="s">
        <v>5918</v>
      </c>
      <c r="BH1068" t="s">
        <v>1732</v>
      </c>
      <c r="BL1068" t="s">
        <v>6341</v>
      </c>
      <c r="BM1068" s="104">
        <v>46115.636805555558</v>
      </c>
      <c r="BN1068">
        <v>185114</v>
      </c>
      <c r="BO1068" t="s">
        <v>4728</v>
      </c>
      <c r="BP1068" t="s">
        <v>5592</v>
      </c>
      <c r="BT1068" t="s">
        <v>4781</v>
      </c>
    </row>
    <row r="1069" spans="17:72" x14ac:dyDescent="0.25">
      <c r="Q1069" t="s">
        <v>73</v>
      </c>
      <c r="R1069" t="s">
        <v>220</v>
      </c>
      <c r="V1069" t="s">
        <v>5129</v>
      </c>
      <c r="W1069" s="104">
        <v>46115.517361111109</v>
      </c>
      <c r="X1069">
        <v>388166</v>
      </c>
      <c r="Y1069" t="s">
        <v>4728</v>
      </c>
      <c r="Z1069" t="s">
        <v>54</v>
      </c>
      <c r="AA1069" t="s">
        <v>4731</v>
      </c>
      <c r="AD1069" t="s">
        <v>5097</v>
      </c>
      <c r="AF1069" t="s">
        <v>2084</v>
      </c>
      <c r="AG1069" t="s">
        <v>551</v>
      </c>
      <c r="AJ1069" t="s">
        <v>6362</v>
      </c>
      <c r="AK1069" s="104">
        <v>46114.538194444445</v>
      </c>
      <c r="AL1069">
        <v>488333</v>
      </c>
      <c r="AM1069" t="s">
        <v>4728</v>
      </c>
      <c r="AN1069" t="s">
        <v>42</v>
      </c>
      <c r="AO1069" t="s">
        <v>13</v>
      </c>
      <c r="AR1069" t="s">
        <v>4941</v>
      </c>
      <c r="AT1069" t="s">
        <v>551</v>
      </c>
      <c r="AX1069" t="s">
        <v>5009</v>
      </c>
      <c r="AY1069" s="104">
        <v>46113.632638888892</v>
      </c>
      <c r="AZ1069">
        <v>77365</v>
      </c>
      <c r="BA1069" t="s">
        <v>4728</v>
      </c>
      <c r="BB1069" t="s">
        <v>5989</v>
      </c>
      <c r="BF1069" t="s">
        <v>5925</v>
      </c>
      <c r="BH1069" t="s">
        <v>1732</v>
      </c>
      <c r="BL1069" t="s">
        <v>6341</v>
      </c>
      <c r="BM1069" s="104">
        <v>46115.638888888891</v>
      </c>
      <c r="BN1069">
        <v>216421</v>
      </c>
      <c r="BO1069" t="s">
        <v>4728</v>
      </c>
      <c r="BP1069" t="s">
        <v>5592</v>
      </c>
      <c r="BT1069" t="s">
        <v>5942</v>
      </c>
    </row>
    <row r="1070" spans="17:72" x14ac:dyDescent="0.25">
      <c r="Q1070" t="s">
        <v>314</v>
      </c>
      <c r="R1070" t="s">
        <v>84</v>
      </c>
      <c r="V1070" t="s">
        <v>5320</v>
      </c>
      <c r="W1070" s="104">
        <v>46115.520138888889</v>
      </c>
      <c r="X1070">
        <v>544636</v>
      </c>
      <c r="Y1070" t="s">
        <v>4728</v>
      </c>
      <c r="Z1070" t="s">
        <v>42</v>
      </c>
      <c r="AA1070" t="s">
        <v>54</v>
      </c>
      <c r="AD1070" t="s">
        <v>4931</v>
      </c>
      <c r="AF1070" t="s">
        <v>2644</v>
      </c>
      <c r="AG1070" t="s">
        <v>2357</v>
      </c>
      <c r="AJ1070" t="s">
        <v>5013</v>
      </c>
      <c r="AK1070" s="104">
        <v>46114.538194444445</v>
      </c>
      <c r="AL1070">
        <v>2732930</v>
      </c>
      <c r="AM1070" t="s">
        <v>4728</v>
      </c>
      <c r="AN1070" t="s">
        <v>42</v>
      </c>
      <c r="AO1070" t="s">
        <v>13</v>
      </c>
      <c r="AR1070" t="s">
        <v>5919</v>
      </c>
      <c r="AT1070" t="s">
        <v>1134</v>
      </c>
      <c r="AX1070" t="s">
        <v>5012</v>
      </c>
      <c r="AY1070" s="104">
        <v>46113.633333333331</v>
      </c>
      <c r="AZ1070">
        <v>736084</v>
      </c>
      <c r="BA1070" t="s">
        <v>4728</v>
      </c>
      <c r="BB1070" t="s">
        <v>5989</v>
      </c>
      <c r="BF1070" t="s">
        <v>5931</v>
      </c>
      <c r="BH1070" t="s">
        <v>496</v>
      </c>
      <c r="BL1070" t="s">
        <v>6341</v>
      </c>
      <c r="BM1070" s="104">
        <v>46115.640277777777</v>
      </c>
      <c r="BN1070">
        <v>532321</v>
      </c>
      <c r="BO1070" t="s">
        <v>4728</v>
      </c>
      <c r="BP1070" t="s">
        <v>5592</v>
      </c>
      <c r="BT1070" t="s">
        <v>5924</v>
      </c>
    </row>
    <row r="1071" spans="17:72" x14ac:dyDescent="0.25">
      <c r="Q1071" t="s">
        <v>81</v>
      </c>
      <c r="V1071" t="s">
        <v>4765</v>
      </c>
      <c r="W1071" s="104">
        <v>46115.521527777775</v>
      </c>
      <c r="X1071">
        <v>243803</v>
      </c>
      <c r="Y1071" t="s">
        <v>4728</v>
      </c>
      <c r="Z1071" t="s">
        <v>54</v>
      </c>
      <c r="AD1071" t="s">
        <v>4772</v>
      </c>
      <c r="AF1071" t="s">
        <v>205</v>
      </c>
      <c r="AJ1071" t="s">
        <v>6363</v>
      </c>
      <c r="AK1071" s="104">
        <v>46114.538888888892</v>
      </c>
      <c r="AL1071">
        <v>1320106</v>
      </c>
      <c r="AM1071" t="s">
        <v>4761</v>
      </c>
      <c r="AN1071" t="s">
        <v>13</v>
      </c>
      <c r="AR1071" t="s">
        <v>5920</v>
      </c>
      <c r="AT1071" t="s">
        <v>967</v>
      </c>
      <c r="AX1071" t="s">
        <v>4776</v>
      </c>
      <c r="AY1071" s="104">
        <v>46113.633333333331</v>
      </c>
      <c r="AZ1071">
        <v>1004363</v>
      </c>
      <c r="BA1071" t="s">
        <v>4728</v>
      </c>
      <c r="BB1071" t="s">
        <v>5989</v>
      </c>
      <c r="BF1071" t="s">
        <v>5920</v>
      </c>
      <c r="BH1071" t="s">
        <v>214</v>
      </c>
      <c r="BI1071" t="s">
        <v>2197</v>
      </c>
      <c r="BL1071" t="s">
        <v>4738</v>
      </c>
      <c r="BM1071" s="104">
        <v>46115.640972222223</v>
      </c>
      <c r="BN1071">
        <v>663264</v>
      </c>
      <c r="BO1071" t="s">
        <v>4728</v>
      </c>
      <c r="BP1071" t="s">
        <v>5592</v>
      </c>
      <c r="BQ1071" t="s">
        <v>4731</v>
      </c>
      <c r="BT1071" t="s">
        <v>5948</v>
      </c>
    </row>
    <row r="1072" spans="17:72" x14ac:dyDescent="0.25">
      <c r="Q1072" t="s">
        <v>1268</v>
      </c>
      <c r="R1072" t="s">
        <v>2345</v>
      </c>
      <c r="V1072" t="s">
        <v>4836</v>
      </c>
      <c r="W1072" s="104">
        <v>46115.522222222222</v>
      </c>
      <c r="X1072">
        <v>763566</v>
      </c>
      <c r="Y1072" t="s">
        <v>4728</v>
      </c>
      <c r="Z1072" t="s">
        <v>42</v>
      </c>
      <c r="AA1072" t="s">
        <v>54</v>
      </c>
      <c r="AD1072" t="s">
        <v>5409</v>
      </c>
      <c r="AF1072" t="s">
        <v>2624</v>
      </c>
      <c r="AJ1072" t="s">
        <v>5529</v>
      </c>
      <c r="AK1072" s="104">
        <v>46114.540277777778</v>
      </c>
      <c r="AL1072">
        <v>113764</v>
      </c>
      <c r="AM1072" t="s">
        <v>4728</v>
      </c>
      <c r="AN1072" t="s">
        <v>13</v>
      </c>
      <c r="AR1072" t="s">
        <v>5934</v>
      </c>
      <c r="AT1072" t="s">
        <v>2624</v>
      </c>
      <c r="AX1072" t="s">
        <v>5009</v>
      </c>
      <c r="AY1072" s="104">
        <v>46113.633333333331</v>
      </c>
      <c r="AZ1072">
        <v>526985</v>
      </c>
      <c r="BA1072" t="s">
        <v>4728</v>
      </c>
      <c r="BB1072" t="s">
        <v>5989</v>
      </c>
      <c r="BF1072" t="s">
        <v>6117</v>
      </c>
      <c r="BH1072" t="s">
        <v>1732</v>
      </c>
      <c r="BL1072" t="s">
        <v>5665</v>
      </c>
      <c r="BM1072" s="104">
        <v>46115.644444444442</v>
      </c>
      <c r="BN1072">
        <v>226390</v>
      </c>
      <c r="BO1072" t="s">
        <v>4728</v>
      </c>
      <c r="BP1072" t="s">
        <v>5592</v>
      </c>
      <c r="BT1072" t="s">
        <v>4781</v>
      </c>
    </row>
    <row r="1073" spans="17:72" x14ac:dyDescent="0.25">
      <c r="Q1073" t="s">
        <v>256</v>
      </c>
      <c r="V1073" t="s">
        <v>5410</v>
      </c>
      <c r="W1073" s="104">
        <v>46115.522916666669</v>
      </c>
      <c r="X1073">
        <v>556861</v>
      </c>
      <c r="Y1073" t="s">
        <v>4728</v>
      </c>
      <c r="Z1073" t="s">
        <v>54</v>
      </c>
      <c r="AD1073" t="s">
        <v>4752</v>
      </c>
      <c r="AF1073" t="s">
        <v>1768</v>
      </c>
      <c r="AG1073" t="s">
        <v>637</v>
      </c>
      <c r="AJ1073" t="s">
        <v>5249</v>
      </c>
      <c r="AK1073" s="104">
        <v>46114.542361111111</v>
      </c>
      <c r="AL1073">
        <v>1424465</v>
      </c>
      <c r="AM1073" t="s">
        <v>4728</v>
      </c>
      <c r="AN1073" t="s">
        <v>42</v>
      </c>
      <c r="AO1073" t="s">
        <v>13</v>
      </c>
      <c r="AP1073" t="s">
        <v>4731</v>
      </c>
      <c r="AR1073" t="s">
        <v>6092</v>
      </c>
      <c r="AT1073" t="s">
        <v>432</v>
      </c>
      <c r="AX1073" t="s">
        <v>4840</v>
      </c>
      <c r="AY1073" s="104">
        <v>46113.633333333331</v>
      </c>
      <c r="AZ1073">
        <v>563206</v>
      </c>
      <c r="BA1073" t="s">
        <v>4728</v>
      </c>
      <c r="BB1073" t="s">
        <v>5989</v>
      </c>
      <c r="BF1073" t="s">
        <v>5931</v>
      </c>
      <c r="BH1073" t="s">
        <v>2600</v>
      </c>
      <c r="BL1073" t="s">
        <v>4782</v>
      </c>
      <c r="BM1073" s="104">
        <v>46115.647916666669</v>
      </c>
      <c r="BN1073">
        <v>327394</v>
      </c>
      <c r="BO1073" t="s">
        <v>4728</v>
      </c>
      <c r="BP1073" t="s">
        <v>5592</v>
      </c>
      <c r="BT1073" t="s">
        <v>5918</v>
      </c>
    </row>
    <row r="1074" spans="17:72" x14ac:dyDescent="0.25">
      <c r="Q1074" t="s">
        <v>229</v>
      </c>
      <c r="V1074" t="s">
        <v>5411</v>
      </c>
      <c r="W1074" s="104">
        <v>46115.522916666669</v>
      </c>
      <c r="X1074">
        <v>166231</v>
      </c>
      <c r="Y1074" t="s">
        <v>4728</v>
      </c>
      <c r="Z1074" t="s">
        <v>54</v>
      </c>
      <c r="AD1074" t="s">
        <v>4781</v>
      </c>
      <c r="AF1074" t="s">
        <v>2375</v>
      </c>
      <c r="AG1074" t="s">
        <v>2259</v>
      </c>
      <c r="AH1074" t="s">
        <v>264</v>
      </c>
      <c r="AJ1074" t="s">
        <v>6362</v>
      </c>
      <c r="AK1074" s="104">
        <v>46114.543749999997</v>
      </c>
      <c r="AL1074">
        <v>2257013</v>
      </c>
      <c r="AM1074" t="s">
        <v>4728</v>
      </c>
      <c r="AN1074" t="s">
        <v>42</v>
      </c>
      <c r="AO1074" t="s">
        <v>13</v>
      </c>
      <c r="AP1074" t="s">
        <v>4731</v>
      </c>
      <c r="AR1074" t="s">
        <v>6364</v>
      </c>
      <c r="AT1074" t="s">
        <v>226</v>
      </c>
      <c r="AX1074" t="s">
        <v>4755</v>
      </c>
      <c r="AY1074" s="104">
        <v>46113.633333333331</v>
      </c>
      <c r="AZ1074">
        <v>992433</v>
      </c>
      <c r="BA1074" t="s">
        <v>4728</v>
      </c>
      <c r="BB1074" t="s">
        <v>5989</v>
      </c>
      <c r="BF1074" t="s">
        <v>5942</v>
      </c>
      <c r="BH1074" t="s">
        <v>253</v>
      </c>
      <c r="BL1074" t="s">
        <v>5665</v>
      </c>
      <c r="BM1074" s="104">
        <v>46115.648611111108</v>
      </c>
      <c r="BN1074">
        <v>144923</v>
      </c>
      <c r="BO1074" t="s">
        <v>4728</v>
      </c>
      <c r="BP1074" t="s">
        <v>5592</v>
      </c>
      <c r="BT1074" t="s">
        <v>4781</v>
      </c>
    </row>
    <row r="1075" spans="17:72" x14ac:dyDescent="0.25">
      <c r="Q1075" t="s">
        <v>81</v>
      </c>
      <c r="V1075" t="s">
        <v>4770</v>
      </c>
      <c r="W1075" s="104">
        <v>46115.525000000001</v>
      </c>
      <c r="X1075">
        <v>475001</v>
      </c>
      <c r="Y1075" t="s">
        <v>4728</v>
      </c>
      <c r="Z1075" t="s">
        <v>54</v>
      </c>
      <c r="AD1075" t="s">
        <v>4777</v>
      </c>
      <c r="AF1075" t="s">
        <v>1220</v>
      </c>
      <c r="AJ1075" t="s">
        <v>6365</v>
      </c>
      <c r="AK1075" s="104">
        <v>46114.543749999997</v>
      </c>
      <c r="AL1075">
        <v>950292</v>
      </c>
      <c r="AM1075" t="s">
        <v>4728</v>
      </c>
      <c r="AN1075" t="s">
        <v>13</v>
      </c>
      <c r="AR1075" t="s">
        <v>5918</v>
      </c>
      <c r="AT1075" t="s">
        <v>551</v>
      </c>
      <c r="AX1075" t="s">
        <v>5022</v>
      </c>
      <c r="AY1075" s="104">
        <v>46113.633333333331</v>
      </c>
      <c r="AZ1075">
        <v>307738</v>
      </c>
      <c r="BA1075" t="s">
        <v>4728</v>
      </c>
      <c r="BB1075" t="s">
        <v>5989</v>
      </c>
      <c r="BF1075" t="s">
        <v>5942</v>
      </c>
      <c r="BH1075" t="s">
        <v>496</v>
      </c>
      <c r="BI1075" t="s">
        <v>220</v>
      </c>
      <c r="BL1075" t="s">
        <v>5665</v>
      </c>
      <c r="BM1075" s="104">
        <v>46115.649305555555</v>
      </c>
      <c r="BN1075">
        <v>478357</v>
      </c>
      <c r="BO1075" t="s">
        <v>4728</v>
      </c>
      <c r="BP1075" t="s">
        <v>5592</v>
      </c>
      <c r="BQ1075" t="s">
        <v>4731</v>
      </c>
      <c r="BT1075" t="s">
        <v>6609</v>
      </c>
    </row>
    <row r="1076" spans="17:72" x14ac:dyDescent="0.25">
      <c r="Q1076" t="s">
        <v>250</v>
      </c>
      <c r="V1076" t="s">
        <v>5412</v>
      </c>
      <c r="W1076" s="104">
        <v>46115.527777777781</v>
      </c>
      <c r="X1076">
        <v>133462</v>
      </c>
      <c r="Y1076" t="s">
        <v>4728</v>
      </c>
      <c r="Z1076" t="s">
        <v>54</v>
      </c>
      <c r="AD1076" t="s">
        <v>4781</v>
      </c>
      <c r="AF1076" t="s">
        <v>2624</v>
      </c>
      <c r="AJ1076" t="s">
        <v>4952</v>
      </c>
      <c r="AK1076" s="104">
        <v>46114.545138888891</v>
      </c>
      <c r="AL1076">
        <v>350916</v>
      </c>
      <c r="AM1076" t="s">
        <v>4728</v>
      </c>
      <c r="AN1076" t="s">
        <v>13</v>
      </c>
      <c r="AR1076" t="s">
        <v>5931</v>
      </c>
      <c r="AT1076" t="s">
        <v>232</v>
      </c>
      <c r="AX1076" t="s">
        <v>4894</v>
      </c>
      <c r="AY1076" s="104">
        <v>46113.634027777778</v>
      </c>
      <c r="AZ1076">
        <v>192614</v>
      </c>
      <c r="BA1076" t="s">
        <v>4728</v>
      </c>
      <c r="BB1076" t="s">
        <v>5989</v>
      </c>
      <c r="BF1076" t="s">
        <v>4781</v>
      </c>
      <c r="BH1076" t="s">
        <v>1732</v>
      </c>
      <c r="BL1076" t="s">
        <v>4776</v>
      </c>
      <c r="BM1076" s="104">
        <v>46115.65</v>
      </c>
      <c r="BN1076">
        <v>150528</v>
      </c>
      <c r="BO1076" t="s">
        <v>4728</v>
      </c>
      <c r="BP1076" t="s">
        <v>5592</v>
      </c>
      <c r="BT1076" t="s">
        <v>4781</v>
      </c>
    </row>
    <row r="1077" spans="17:72" x14ac:dyDescent="0.25">
      <c r="Q1077" t="s">
        <v>241</v>
      </c>
      <c r="V1077" t="s">
        <v>5413</v>
      </c>
      <c r="W1077" s="104">
        <v>46115.527777777781</v>
      </c>
      <c r="X1077">
        <v>441236</v>
      </c>
      <c r="Y1077" t="s">
        <v>4728</v>
      </c>
      <c r="Z1077" t="s">
        <v>54</v>
      </c>
      <c r="AD1077" t="s">
        <v>4772</v>
      </c>
      <c r="AF1077" t="s">
        <v>84</v>
      </c>
      <c r="AG1077" t="s">
        <v>1706</v>
      </c>
      <c r="AJ1077" t="s">
        <v>4858</v>
      </c>
      <c r="AK1077" s="104">
        <v>46114.54583333333</v>
      </c>
      <c r="AL1077">
        <v>301497</v>
      </c>
      <c r="AM1077" t="s">
        <v>4728</v>
      </c>
      <c r="AN1077" t="s">
        <v>54</v>
      </c>
      <c r="AO1077" t="s">
        <v>13</v>
      </c>
      <c r="AR1077" t="s">
        <v>5242</v>
      </c>
      <c r="AT1077" t="s">
        <v>2383</v>
      </c>
      <c r="AX1077" t="s">
        <v>4806</v>
      </c>
      <c r="AY1077" s="104">
        <v>46113.634027777778</v>
      </c>
      <c r="AZ1077">
        <v>122393</v>
      </c>
      <c r="BA1077" t="s">
        <v>4728</v>
      </c>
      <c r="BB1077" t="s">
        <v>5989</v>
      </c>
      <c r="BF1077" t="s">
        <v>5942</v>
      </c>
      <c r="BH1077" t="s">
        <v>2510</v>
      </c>
      <c r="BL1077" t="s">
        <v>4836</v>
      </c>
      <c r="BM1077" s="104">
        <v>46115.650694444441</v>
      </c>
      <c r="BN1077">
        <v>1184761</v>
      </c>
      <c r="BO1077" t="s">
        <v>4761</v>
      </c>
      <c r="BP1077" t="s">
        <v>5592</v>
      </c>
      <c r="BT1077" t="s">
        <v>5966</v>
      </c>
    </row>
    <row r="1078" spans="17:72" x14ac:dyDescent="0.25">
      <c r="Q1078" t="s">
        <v>76</v>
      </c>
      <c r="V1078" t="s">
        <v>4794</v>
      </c>
      <c r="W1078" s="104">
        <v>46115.529861111114</v>
      </c>
      <c r="X1078">
        <v>524842</v>
      </c>
      <c r="Y1078" t="s">
        <v>4728</v>
      </c>
      <c r="Z1078" t="s">
        <v>54</v>
      </c>
      <c r="AD1078" t="s">
        <v>4739</v>
      </c>
      <c r="AF1078" t="s">
        <v>798</v>
      </c>
      <c r="AG1078" t="s">
        <v>1481</v>
      </c>
      <c r="AJ1078" t="s">
        <v>6366</v>
      </c>
      <c r="AK1078" s="104">
        <v>46114.54583333333</v>
      </c>
      <c r="AL1078">
        <v>684461</v>
      </c>
      <c r="AM1078" t="s">
        <v>4728</v>
      </c>
      <c r="AN1078" t="s">
        <v>42</v>
      </c>
      <c r="AO1078" t="s">
        <v>13</v>
      </c>
      <c r="AR1078" t="s">
        <v>5986</v>
      </c>
      <c r="AT1078" t="s">
        <v>1945</v>
      </c>
      <c r="AX1078" t="s">
        <v>4977</v>
      </c>
      <c r="AY1078" s="104">
        <v>46113.634027777778</v>
      </c>
      <c r="AZ1078">
        <v>164411</v>
      </c>
      <c r="BA1078" t="s">
        <v>4728</v>
      </c>
      <c r="BB1078" t="s">
        <v>5989</v>
      </c>
      <c r="BF1078" t="s">
        <v>5918</v>
      </c>
      <c r="BH1078" t="s">
        <v>214</v>
      </c>
      <c r="BL1078" t="s">
        <v>4733</v>
      </c>
      <c r="BM1078" s="104">
        <v>46115.650694444441</v>
      </c>
      <c r="BN1078">
        <v>365477</v>
      </c>
      <c r="BO1078" t="s">
        <v>4728</v>
      </c>
      <c r="BP1078" t="s">
        <v>5592</v>
      </c>
      <c r="BT1078" t="s">
        <v>6117</v>
      </c>
    </row>
    <row r="1079" spans="17:72" x14ac:dyDescent="0.25">
      <c r="Q1079" t="s">
        <v>81</v>
      </c>
      <c r="V1079" t="s">
        <v>5414</v>
      </c>
      <c r="W1079" s="104">
        <v>46115.529861111114</v>
      </c>
      <c r="X1079">
        <v>502151</v>
      </c>
      <c r="Y1079" t="s">
        <v>4728</v>
      </c>
      <c r="Z1079" t="s">
        <v>54</v>
      </c>
      <c r="AD1079" t="s">
        <v>4739</v>
      </c>
      <c r="AF1079" t="s">
        <v>1507</v>
      </c>
      <c r="AJ1079" t="s">
        <v>5452</v>
      </c>
      <c r="AK1079" s="104">
        <v>46114.546527777777</v>
      </c>
      <c r="AL1079">
        <v>199091</v>
      </c>
      <c r="AM1079" t="s">
        <v>4728</v>
      </c>
      <c r="AN1079" t="s">
        <v>13</v>
      </c>
      <c r="AR1079" t="s">
        <v>5942</v>
      </c>
      <c r="AT1079" t="s">
        <v>516</v>
      </c>
      <c r="AX1079" t="s">
        <v>4918</v>
      </c>
      <c r="AY1079" s="104">
        <v>46113.634027777778</v>
      </c>
      <c r="AZ1079">
        <v>404161</v>
      </c>
      <c r="BA1079" t="s">
        <v>4728</v>
      </c>
      <c r="BB1079" t="s">
        <v>5989</v>
      </c>
      <c r="BF1079" t="s">
        <v>5942</v>
      </c>
      <c r="BH1079" t="s">
        <v>253</v>
      </c>
      <c r="BL1079" t="s">
        <v>4776</v>
      </c>
      <c r="BM1079" s="104">
        <v>46115.651388888888</v>
      </c>
      <c r="BN1079">
        <v>114176</v>
      </c>
      <c r="BO1079" t="s">
        <v>4728</v>
      </c>
      <c r="BP1079" t="s">
        <v>5592</v>
      </c>
      <c r="BT1079" t="s">
        <v>4781</v>
      </c>
    </row>
    <row r="1080" spans="17:72" x14ac:dyDescent="0.25">
      <c r="Q1080" t="s">
        <v>80</v>
      </c>
      <c r="V1080" t="s">
        <v>4919</v>
      </c>
      <c r="W1080" s="104">
        <v>46115.530555555553</v>
      </c>
      <c r="X1080">
        <v>187128</v>
      </c>
      <c r="Y1080" t="s">
        <v>4728</v>
      </c>
      <c r="Z1080" t="s">
        <v>54</v>
      </c>
      <c r="AD1080" t="s">
        <v>4736</v>
      </c>
      <c r="AF1080" t="s">
        <v>1284</v>
      </c>
      <c r="AJ1080" t="s">
        <v>5732</v>
      </c>
      <c r="AK1080" s="104">
        <v>46114.546527777777</v>
      </c>
      <c r="AL1080">
        <v>253567</v>
      </c>
      <c r="AM1080" t="s">
        <v>4728</v>
      </c>
      <c r="AN1080" t="s">
        <v>13</v>
      </c>
      <c r="AR1080" t="s">
        <v>5948</v>
      </c>
      <c r="AT1080" t="s">
        <v>250</v>
      </c>
      <c r="AX1080" t="s">
        <v>5246</v>
      </c>
      <c r="AY1080" s="104">
        <v>46113.634027777778</v>
      </c>
      <c r="AZ1080">
        <v>279290</v>
      </c>
      <c r="BA1080" t="s">
        <v>4761</v>
      </c>
      <c r="BB1080" t="s">
        <v>5989</v>
      </c>
      <c r="BF1080" t="s">
        <v>5966</v>
      </c>
      <c r="BH1080" t="s">
        <v>76</v>
      </c>
      <c r="BL1080" t="s">
        <v>5524</v>
      </c>
      <c r="BM1080" s="104">
        <v>46115.654166666667</v>
      </c>
      <c r="BN1080">
        <v>1730073</v>
      </c>
      <c r="BO1080" t="s">
        <v>4761</v>
      </c>
      <c r="BP1080" t="s">
        <v>5592</v>
      </c>
      <c r="BT1080" t="s">
        <v>5966</v>
      </c>
    </row>
    <row r="1081" spans="17:72" x14ac:dyDescent="0.25">
      <c r="Q1081" t="s">
        <v>2508</v>
      </c>
      <c r="R1081" t="s">
        <v>241</v>
      </c>
      <c r="V1081" t="s">
        <v>5415</v>
      </c>
      <c r="W1081" s="104">
        <v>46115.531944444447</v>
      </c>
      <c r="X1081">
        <v>735067</v>
      </c>
      <c r="Y1081" t="s">
        <v>4728</v>
      </c>
      <c r="Z1081" t="s">
        <v>42</v>
      </c>
      <c r="AA1081" t="s">
        <v>54</v>
      </c>
      <c r="AD1081" t="s">
        <v>4785</v>
      </c>
      <c r="AF1081" t="s">
        <v>2561</v>
      </c>
      <c r="AJ1081" t="s">
        <v>5156</v>
      </c>
      <c r="AK1081" s="104">
        <v>46114.546527777777</v>
      </c>
      <c r="AL1081">
        <v>1098648</v>
      </c>
      <c r="AM1081" t="s">
        <v>4728</v>
      </c>
      <c r="AN1081" t="s">
        <v>13</v>
      </c>
      <c r="AR1081" t="s">
        <v>5918</v>
      </c>
      <c r="AT1081" t="s">
        <v>84</v>
      </c>
      <c r="AX1081" t="s">
        <v>4826</v>
      </c>
      <c r="AY1081" s="104">
        <v>46113.634027777778</v>
      </c>
      <c r="AZ1081">
        <v>174228</v>
      </c>
      <c r="BA1081" t="s">
        <v>4728</v>
      </c>
      <c r="BB1081" t="s">
        <v>5989</v>
      </c>
      <c r="BF1081" t="s">
        <v>5918</v>
      </c>
      <c r="BH1081" t="s">
        <v>1732</v>
      </c>
      <c r="BL1081" t="s">
        <v>5086</v>
      </c>
      <c r="BM1081" s="104">
        <v>46115.654861111114</v>
      </c>
      <c r="BN1081">
        <v>140405</v>
      </c>
      <c r="BO1081" t="s">
        <v>4728</v>
      </c>
      <c r="BP1081" t="s">
        <v>5592</v>
      </c>
      <c r="BT1081" t="s">
        <v>4781</v>
      </c>
    </row>
    <row r="1082" spans="17:72" x14ac:dyDescent="0.25">
      <c r="Q1082" t="s">
        <v>205</v>
      </c>
      <c r="V1082" t="s">
        <v>4955</v>
      </c>
      <c r="W1082" s="104">
        <v>46115.532638888886</v>
      </c>
      <c r="X1082">
        <v>300053</v>
      </c>
      <c r="Y1082" t="s">
        <v>4728</v>
      </c>
      <c r="Z1082" t="s">
        <v>54</v>
      </c>
      <c r="AD1082" t="s">
        <v>4734</v>
      </c>
      <c r="AF1082" t="s">
        <v>241</v>
      </c>
      <c r="AJ1082" t="s">
        <v>4946</v>
      </c>
      <c r="AK1082" s="104">
        <v>46114.547222222223</v>
      </c>
      <c r="AL1082">
        <v>646970</v>
      </c>
      <c r="AM1082" t="s">
        <v>4728</v>
      </c>
      <c r="AN1082" t="s">
        <v>13</v>
      </c>
      <c r="AR1082" t="s">
        <v>5924</v>
      </c>
      <c r="AT1082" t="s">
        <v>235</v>
      </c>
      <c r="AX1082" t="s">
        <v>4933</v>
      </c>
      <c r="AY1082" s="104">
        <v>46113.634027777778</v>
      </c>
      <c r="AZ1082">
        <v>235366</v>
      </c>
      <c r="BA1082" t="s">
        <v>4728</v>
      </c>
      <c r="BB1082" t="s">
        <v>5989</v>
      </c>
      <c r="BF1082" t="s">
        <v>6069</v>
      </c>
      <c r="BH1082" t="s">
        <v>852</v>
      </c>
      <c r="BL1082" t="s">
        <v>5063</v>
      </c>
      <c r="BM1082" s="104">
        <v>46115.655555555553</v>
      </c>
      <c r="BN1082">
        <v>664533</v>
      </c>
      <c r="BO1082" t="s">
        <v>4728</v>
      </c>
      <c r="BP1082" t="s">
        <v>5592</v>
      </c>
      <c r="BT1082" t="s">
        <v>7189</v>
      </c>
    </row>
    <row r="1083" spans="17:72" x14ac:dyDescent="0.25">
      <c r="Q1083" t="s">
        <v>241</v>
      </c>
      <c r="R1083" t="s">
        <v>2197</v>
      </c>
      <c r="V1083" t="s">
        <v>5416</v>
      </c>
      <c r="W1083" s="104">
        <v>46115.533333333333</v>
      </c>
      <c r="X1083">
        <v>1213945</v>
      </c>
      <c r="Y1083" t="s">
        <v>4728</v>
      </c>
      <c r="Z1083" t="s">
        <v>54</v>
      </c>
      <c r="AA1083" t="s">
        <v>4731</v>
      </c>
      <c r="AD1083" t="s">
        <v>4916</v>
      </c>
      <c r="AF1083" t="s">
        <v>235</v>
      </c>
      <c r="AJ1083" t="s">
        <v>6367</v>
      </c>
      <c r="AK1083" s="104">
        <v>46114.547222222223</v>
      </c>
      <c r="AL1083">
        <v>420279</v>
      </c>
      <c r="AM1083" t="s">
        <v>4728</v>
      </c>
      <c r="AN1083" t="s">
        <v>13</v>
      </c>
      <c r="AR1083" t="s">
        <v>5920</v>
      </c>
      <c r="AT1083" t="s">
        <v>229</v>
      </c>
      <c r="AX1083" t="s">
        <v>4900</v>
      </c>
      <c r="AY1083" s="104">
        <v>46113.634722222225</v>
      </c>
      <c r="AZ1083">
        <v>251983</v>
      </c>
      <c r="BA1083" t="s">
        <v>4728</v>
      </c>
      <c r="BB1083" t="s">
        <v>5989</v>
      </c>
      <c r="BF1083" t="s">
        <v>5918</v>
      </c>
      <c r="BH1083" t="s">
        <v>496</v>
      </c>
      <c r="BL1083" t="s">
        <v>4946</v>
      </c>
      <c r="BM1083" s="104">
        <v>46115.655555555553</v>
      </c>
      <c r="BN1083">
        <v>466435</v>
      </c>
      <c r="BO1083" t="s">
        <v>4728</v>
      </c>
      <c r="BP1083" t="s">
        <v>5592</v>
      </c>
      <c r="BT1083" t="s">
        <v>5920</v>
      </c>
    </row>
    <row r="1084" spans="17:72" x14ac:dyDescent="0.25">
      <c r="Q1084" t="s">
        <v>73</v>
      </c>
      <c r="V1084" t="s">
        <v>5009</v>
      </c>
      <c r="W1084" s="104">
        <v>46115.539583333331</v>
      </c>
      <c r="X1084">
        <v>517374</v>
      </c>
      <c r="Y1084" t="s">
        <v>4728</v>
      </c>
      <c r="Z1084" t="s">
        <v>54</v>
      </c>
      <c r="AD1084" t="s">
        <v>4780</v>
      </c>
      <c r="AF1084" t="s">
        <v>2646</v>
      </c>
      <c r="AG1084" t="s">
        <v>2373</v>
      </c>
      <c r="AJ1084" t="s">
        <v>5534</v>
      </c>
      <c r="AK1084" s="104">
        <v>46114.547222222223</v>
      </c>
      <c r="AL1084">
        <v>879969</v>
      </c>
      <c r="AM1084" t="s">
        <v>4728</v>
      </c>
      <c r="AN1084" t="s">
        <v>42</v>
      </c>
      <c r="AO1084" t="s">
        <v>13</v>
      </c>
      <c r="AR1084" t="s">
        <v>6040</v>
      </c>
      <c r="AT1084" t="s">
        <v>683</v>
      </c>
      <c r="AX1084" t="s">
        <v>5181</v>
      </c>
      <c r="AY1084" s="104">
        <v>46113.634722222225</v>
      </c>
      <c r="AZ1084">
        <v>521592</v>
      </c>
      <c r="BA1084" t="s">
        <v>4728</v>
      </c>
      <c r="BB1084" t="s">
        <v>5989</v>
      </c>
      <c r="BF1084" t="s">
        <v>5942</v>
      </c>
      <c r="BH1084" t="s">
        <v>2624</v>
      </c>
      <c r="BL1084" t="s">
        <v>7499</v>
      </c>
      <c r="BM1084" s="104">
        <v>46115.65625</v>
      </c>
      <c r="BN1084">
        <v>258068</v>
      </c>
      <c r="BO1084" t="s">
        <v>4728</v>
      </c>
      <c r="BP1084" t="s">
        <v>5592</v>
      </c>
      <c r="BT1084" t="s">
        <v>5924</v>
      </c>
    </row>
    <row r="1085" spans="17:72" x14ac:dyDescent="0.25">
      <c r="Q1085" t="s">
        <v>250</v>
      </c>
      <c r="V1085" t="s">
        <v>4818</v>
      </c>
      <c r="W1085" s="104">
        <v>46115.539583333331</v>
      </c>
      <c r="X1085">
        <v>93742</v>
      </c>
      <c r="Y1085" t="s">
        <v>4728</v>
      </c>
      <c r="Z1085" t="s">
        <v>54</v>
      </c>
      <c r="AD1085" t="s">
        <v>4780</v>
      </c>
      <c r="AF1085" t="s">
        <v>2051</v>
      </c>
      <c r="AG1085" t="s">
        <v>1507</v>
      </c>
      <c r="AJ1085" t="s">
        <v>5391</v>
      </c>
      <c r="AK1085" s="104">
        <v>46114.54791666667</v>
      </c>
      <c r="AL1085">
        <v>1867837</v>
      </c>
      <c r="AM1085" t="s">
        <v>4728</v>
      </c>
      <c r="AN1085" t="s">
        <v>4790</v>
      </c>
      <c r="AO1085" t="s">
        <v>13</v>
      </c>
      <c r="AR1085" t="s">
        <v>6368</v>
      </c>
      <c r="AT1085" t="s">
        <v>1276</v>
      </c>
      <c r="AX1085" t="s">
        <v>4901</v>
      </c>
      <c r="AY1085" s="104">
        <v>46113.634722222225</v>
      </c>
      <c r="AZ1085">
        <v>494960</v>
      </c>
      <c r="BA1085" t="s">
        <v>4728</v>
      </c>
      <c r="BB1085" t="s">
        <v>5989</v>
      </c>
      <c r="BF1085" t="s">
        <v>5931</v>
      </c>
      <c r="BH1085" t="s">
        <v>1507</v>
      </c>
      <c r="BL1085" t="s">
        <v>5086</v>
      </c>
      <c r="BM1085" s="104">
        <v>46115.657638888886</v>
      </c>
      <c r="BN1085">
        <v>470470</v>
      </c>
      <c r="BO1085" t="s">
        <v>4728</v>
      </c>
      <c r="BP1085" t="s">
        <v>5592</v>
      </c>
      <c r="BT1085" t="s">
        <v>5918</v>
      </c>
    </row>
    <row r="1086" spans="17:72" x14ac:dyDescent="0.25">
      <c r="Q1086" t="s">
        <v>80</v>
      </c>
      <c r="V1086" t="s">
        <v>5417</v>
      </c>
      <c r="W1086" s="104">
        <v>46115.540277777778</v>
      </c>
      <c r="X1086">
        <v>429174</v>
      </c>
      <c r="Y1086" t="s">
        <v>4728</v>
      </c>
      <c r="Z1086" t="s">
        <v>54</v>
      </c>
      <c r="AD1086" t="s">
        <v>4739</v>
      </c>
      <c r="AF1086" t="s">
        <v>2510</v>
      </c>
      <c r="AJ1086" t="s">
        <v>5061</v>
      </c>
      <c r="AK1086" s="104">
        <v>46114.548611111109</v>
      </c>
      <c r="AL1086">
        <v>127033</v>
      </c>
      <c r="AM1086" t="s">
        <v>4728</v>
      </c>
      <c r="AN1086" t="s">
        <v>13</v>
      </c>
      <c r="AR1086" t="s">
        <v>5920</v>
      </c>
      <c r="AT1086" t="s">
        <v>253</v>
      </c>
      <c r="AU1086" t="s">
        <v>264</v>
      </c>
      <c r="AV1086" t="s">
        <v>220</v>
      </c>
      <c r="AX1086" t="s">
        <v>4766</v>
      </c>
      <c r="AY1086" s="104">
        <v>46113.634722222225</v>
      </c>
      <c r="AZ1086">
        <v>1086507</v>
      </c>
      <c r="BA1086" t="s">
        <v>4728</v>
      </c>
      <c r="BB1086" t="s">
        <v>5989</v>
      </c>
      <c r="BC1086" t="s">
        <v>4731</v>
      </c>
      <c r="BF1086" t="s">
        <v>7260</v>
      </c>
      <c r="BH1086" t="s">
        <v>1732</v>
      </c>
      <c r="BL1086" t="s">
        <v>5889</v>
      </c>
      <c r="BM1086" s="104">
        <v>46115.660416666666</v>
      </c>
      <c r="BN1086">
        <v>152639</v>
      </c>
      <c r="BO1086" t="s">
        <v>4728</v>
      </c>
      <c r="BP1086" t="s">
        <v>5592</v>
      </c>
      <c r="BT1086" t="s">
        <v>4781</v>
      </c>
    </row>
    <row r="1087" spans="17:72" x14ac:dyDescent="0.25">
      <c r="Q1087" t="s">
        <v>241</v>
      </c>
      <c r="V1087" t="s">
        <v>5002</v>
      </c>
      <c r="W1087" s="104">
        <v>46115.541666666664</v>
      </c>
      <c r="X1087">
        <v>164900</v>
      </c>
      <c r="Y1087" t="s">
        <v>4728</v>
      </c>
      <c r="Z1087" t="s">
        <v>54</v>
      </c>
      <c r="AD1087" t="s">
        <v>4736</v>
      </c>
      <c r="AF1087" t="s">
        <v>1284</v>
      </c>
      <c r="AJ1087" t="s">
        <v>5271</v>
      </c>
      <c r="AK1087" s="104">
        <v>46114.55</v>
      </c>
      <c r="AL1087">
        <v>696809</v>
      </c>
      <c r="AM1087" t="s">
        <v>4728</v>
      </c>
      <c r="AN1087" t="s">
        <v>13</v>
      </c>
      <c r="AR1087" t="s">
        <v>5948</v>
      </c>
      <c r="AT1087" t="s">
        <v>220</v>
      </c>
      <c r="AX1087" t="s">
        <v>7261</v>
      </c>
      <c r="AY1087" s="104">
        <v>46113.634722222225</v>
      </c>
      <c r="AZ1087">
        <v>219399</v>
      </c>
      <c r="BA1087" t="s">
        <v>4728</v>
      </c>
      <c r="BB1087" t="s">
        <v>5989</v>
      </c>
      <c r="BF1087" t="s">
        <v>6069</v>
      </c>
      <c r="BH1087" t="s">
        <v>205</v>
      </c>
      <c r="BI1087" t="s">
        <v>211</v>
      </c>
      <c r="BL1087" t="s">
        <v>5074</v>
      </c>
      <c r="BM1087" s="104">
        <v>46115.660416666666</v>
      </c>
      <c r="BN1087">
        <v>1056669</v>
      </c>
      <c r="BO1087" t="s">
        <v>4728</v>
      </c>
      <c r="BP1087" t="s">
        <v>5592</v>
      </c>
      <c r="BQ1087" t="s">
        <v>4731</v>
      </c>
      <c r="BT1087" t="s">
        <v>8179</v>
      </c>
    </row>
    <row r="1088" spans="17:72" x14ac:dyDescent="0.25">
      <c r="Q1088" t="s">
        <v>214</v>
      </c>
      <c r="V1088" t="s">
        <v>5109</v>
      </c>
      <c r="W1088" s="104">
        <v>46115.542361111111</v>
      </c>
      <c r="X1088">
        <v>216549</v>
      </c>
      <c r="Y1088" t="s">
        <v>4728</v>
      </c>
      <c r="Z1088" t="s">
        <v>54</v>
      </c>
      <c r="AD1088" t="s">
        <v>4772</v>
      </c>
      <c r="AF1088" t="s">
        <v>798</v>
      </c>
      <c r="AG1088" t="s">
        <v>2259</v>
      </c>
      <c r="AJ1088" t="s">
        <v>4840</v>
      </c>
      <c r="AK1088" s="104">
        <v>46114.550694444442</v>
      </c>
      <c r="AL1088">
        <v>421463</v>
      </c>
      <c r="AM1088" t="s">
        <v>4728</v>
      </c>
      <c r="AN1088" t="s">
        <v>42</v>
      </c>
      <c r="AO1088" t="s">
        <v>13</v>
      </c>
      <c r="AR1088" t="s">
        <v>5933</v>
      </c>
      <c r="AT1088" t="s">
        <v>1481</v>
      </c>
      <c r="AX1088" t="s">
        <v>5256</v>
      </c>
      <c r="AY1088" s="104">
        <v>46113.634722222225</v>
      </c>
      <c r="AZ1088">
        <v>371102</v>
      </c>
      <c r="BA1088" t="s">
        <v>4728</v>
      </c>
      <c r="BB1088" t="s">
        <v>5989</v>
      </c>
      <c r="BF1088" t="s">
        <v>5931</v>
      </c>
      <c r="BH1088" t="s">
        <v>2624</v>
      </c>
      <c r="BI1088" t="s">
        <v>1688</v>
      </c>
      <c r="BL1088" t="s">
        <v>5889</v>
      </c>
      <c r="BM1088" s="104">
        <v>46115.661805555559</v>
      </c>
      <c r="BN1088">
        <v>723376</v>
      </c>
      <c r="BO1088" t="s">
        <v>4728</v>
      </c>
      <c r="BP1088" t="s">
        <v>5592</v>
      </c>
      <c r="BQ1088" t="s">
        <v>4731</v>
      </c>
      <c r="BT1088" t="s">
        <v>6183</v>
      </c>
    </row>
    <row r="1089" spans="17:72" x14ac:dyDescent="0.25">
      <c r="Q1089" t="s">
        <v>78</v>
      </c>
      <c r="R1089" t="s">
        <v>256</v>
      </c>
      <c r="V1089" t="s">
        <v>5418</v>
      </c>
      <c r="W1089" s="104">
        <v>46115.542361111111</v>
      </c>
      <c r="X1089">
        <v>777851</v>
      </c>
      <c r="Y1089" t="s">
        <v>4728</v>
      </c>
      <c r="Z1089" t="s">
        <v>54</v>
      </c>
      <c r="AA1089" t="s">
        <v>4731</v>
      </c>
      <c r="AD1089" t="s">
        <v>4750</v>
      </c>
      <c r="AF1089" t="s">
        <v>1798</v>
      </c>
      <c r="AG1089" t="s">
        <v>2373</v>
      </c>
      <c r="AJ1089" t="s">
        <v>5177</v>
      </c>
      <c r="AK1089" s="104">
        <v>46114.552083333336</v>
      </c>
      <c r="AL1089">
        <v>2515107</v>
      </c>
      <c r="AM1089" t="s">
        <v>4761</v>
      </c>
      <c r="AN1089" t="s">
        <v>42</v>
      </c>
      <c r="AO1089" t="s">
        <v>13</v>
      </c>
      <c r="AR1089" t="s">
        <v>5962</v>
      </c>
      <c r="AT1089" t="s">
        <v>2383</v>
      </c>
      <c r="AX1089" t="s">
        <v>5641</v>
      </c>
      <c r="AY1089" s="104">
        <v>46113.634722222225</v>
      </c>
      <c r="AZ1089">
        <v>428397</v>
      </c>
      <c r="BA1089" t="s">
        <v>4728</v>
      </c>
      <c r="BB1089" t="s">
        <v>5989</v>
      </c>
      <c r="BF1089" t="s">
        <v>5931</v>
      </c>
      <c r="BH1089" t="s">
        <v>253</v>
      </c>
      <c r="BL1089" t="s">
        <v>4932</v>
      </c>
      <c r="BM1089" s="104">
        <v>46115.661805555559</v>
      </c>
      <c r="BN1089">
        <v>112352</v>
      </c>
      <c r="BO1089" t="s">
        <v>4728</v>
      </c>
      <c r="BP1089" t="s">
        <v>5592</v>
      </c>
      <c r="BT1089" t="s">
        <v>5925</v>
      </c>
    </row>
    <row r="1090" spans="17:72" x14ac:dyDescent="0.25">
      <c r="Q1090" t="s">
        <v>214</v>
      </c>
      <c r="V1090" t="s">
        <v>5419</v>
      </c>
      <c r="W1090" s="104">
        <v>46115.543749999997</v>
      </c>
      <c r="X1090">
        <v>564706</v>
      </c>
      <c r="Y1090" t="s">
        <v>4728</v>
      </c>
      <c r="Z1090" t="s">
        <v>54</v>
      </c>
      <c r="AD1090" t="s">
        <v>4739</v>
      </c>
      <c r="AF1090" t="s">
        <v>2624</v>
      </c>
      <c r="AJ1090" t="s">
        <v>4844</v>
      </c>
      <c r="AK1090" s="104">
        <v>46114.552083333336</v>
      </c>
      <c r="AL1090">
        <v>209222</v>
      </c>
      <c r="AM1090" t="s">
        <v>4728</v>
      </c>
      <c r="AN1090" t="s">
        <v>13</v>
      </c>
      <c r="AR1090" t="s">
        <v>5934</v>
      </c>
      <c r="AT1090" t="s">
        <v>1732</v>
      </c>
      <c r="AX1090" t="s">
        <v>4796</v>
      </c>
      <c r="AY1090" s="104">
        <v>46113.634722222225</v>
      </c>
      <c r="AZ1090">
        <v>95182</v>
      </c>
      <c r="BA1090" t="s">
        <v>4728</v>
      </c>
      <c r="BB1090" t="s">
        <v>5989</v>
      </c>
      <c r="BF1090" t="s">
        <v>4781</v>
      </c>
      <c r="BH1090" t="s">
        <v>76</v>
      </c>
      <c r="BL1090" t="s">
        <v>5093</v>
      </c>
      <c r="BM1090" s="104">
        <v>46115.661805555559</v>
      </c>
      <c r="BN1090">
        <v>552824</v>
      </c>
      <c r="BO1090" t="s">
        <v>4728</v>
      </c>
      <c r="BP1090" t="s">
        <v>5592</v>
      </c>
      <c r="BT1090" t="s">
        <v>5958</v>
      </c>
    </row>
    <row r="1091" spans="17:72" x14ac:dyDescent="0.25">
      <c r="Q1091" t="s">
        <v>80</v>
      </c>
      <c r="V1091" t="s">
        <v>5420</v>
      </c>
      <c r="W1091" s="104">
        <v>46115.544444444444</v>
      </c>
      <c r="X1091">
        <v>194621</v>
      </c>
      <c r="Y1091" t="s">
        <v>4728</v>
      </c>
      <c r="Z1091" t="s">
        <v>54</v>
      </c>
      <c r="AD1091" t="s">
        <v>4772</v>
      </c>
      <c r="AF1091" t="s">
        <v>2269</v>
      </c>
      <c r="AG1091" t="s">
        <v>637</v>
      </c>
      <c r="AJ1091" t="s">
        <v>5166</v>
      </c>
      <c r="AK1091" s="104">
        <v>46114.553472222222</v>
      </c>
      <c r="AL1091">
        <v>1288593</v>
      </c>
      <c r="AM1091" t="s">
        <v>4728</v>
      </c>
      <c r="AN1091" t="s">
        <v>42</v>
      </c>
      <c r="AO1091" t="s">
        <v>13</v>
      </c>
      <c r="AR1091" t="s">
        <v>4941</v>
      </c>
      <c r="AT1091" t="s">
        <v>80</v>
      </c>
      <c r="AX1091" t="s">
        <v>6035</v>
      </c>
      <c r="AY1091" s="104">
        <v>46113.635416666664</v>
      </c>
      <c r="AZ1091">
        <v>514369</v>
      </c>
      <c r="BA1091" t="s">
        <v>4728</v>
      </c>
      <c r="BB1091" t="s">
        <v>5989</v>
      </c>
      <c r="BF1091" t="s">
        <v>5920</v>
      </c>
      <c r="BH1091" t="s">
        <v>496</v>
      </c>
      <c r="BL1091" t="s">
        <v>6931</v>
      </c>
      <c r="BM1091" s="104">
        <v>46115.668749999997</v>
      </c>
      <c r="BN1091">
        <v>549124</v>
      </c>
      <c r="BO1091" t="s">
        <v>4728</v>
      </c>
      <c r="BP1091" t="s">
        <v>5592</v>
      </c>
      <c r="BT1091" t="s">
        <v>5924</v>
      </c>
    </row>
    <row r="1092" spans="17:72" x14ac:dyDescent="0.25">
      <c r="Q1092" t="s">
        <v>78</v>
      </c>
      <c r="V1092" t="s">
        <v>5421</v>
      </c>
      <c r="W1092" s="104">
        <v>46115.545138888891</v>
      </c>
      <c r="X1092">
        <v>876111</v>
      </c>
      <c r="Y1092" t="s">
        <v>4728</v>
      </c>
      <c r="Z1092" t="s">
        <v>54</v>
      </c>
      <c r="AA1092" t="s">
        <v>4731</v>
      </c>
      <c r="AD1092" t="s">
        <v>4736</v>
      </c>
      <c r="AF1092" t="s">
        <v>644</v>
      </c>
      <c r="AG1092" t="s">
        <v>229</v>
      </c>
      <c r="AJ1092" t="s">
        <v>6369</v>
      </c>
      <c r="AK1092" s="104">
        <v>46114.553472222222</v>
      </c>
      <c r="AL1092">
        <v>418566</v>
      </c>
      <c r="AM1092" t="s">
        <v>4728</v>
      </c>
      <c r="AN1092" t="s">
        <v>42</v>
      </c>
      <c r="AO1092" t="s">
        <v>13</v>
      </c>
      <c r="AR1092" t="s">
        <v>6223</v>
      </c>
      <c r="AT1092" t="s">
        <v>71</v>
      </c>
      <c r="AX1092" t="s">
        <v>5871</v>
      </c>
      <c r="AY1092" s="104">
        <v>46113.635416666664</v>
      </c>
      <c r="AZ1092">
        <v>929950</v>
      </c>
      <c r="BA1092" t="s">
        <v>4728</v>
      </c>
      <c r="BB1092" t="s">
        <v>5989</v>
      </c>
      <c r="BF1092" t="s">
        <v>5950</v>
      </c>
      <c r="BH1092" t="s">
        <v>1732</v>
      </c>
      <c r="BL1092" t="s">
        <v>6837</v>
      </c>
      <c r="BM1092" s="104">
        <v>46115.669444444444</v>
      </c>
      <c r="BN1092">
        <v>732910</v>
      </c>
      <c r="BO1092" t="s">
        <v>4728</v>
      </c>
      <c r="BP1092" t="s">
        <v>5592</v>
      </c>
      <c r="BT1092" t="s">
        <v>4781</v>
      </c>
    </row>
    <row r="1093" spans="17:72" x14ac:dyDescent="0.25">
      <c r="Q1093" t="s">
        <v>76</v>
      </c>
      <c r="R1093" t="s">
        <v>1985</v>
      </c>
      <c r="V1093" t="s">
        <v>5199</v>
      </c>
      <c r="W1093" s="104">
        <v>46115.54791666667</v>
      </c>
      <c r="X1093">
        <v>490208</v>
      </c>
      <c r="Y1093" t="s">
        <v>4728</v>
      </c>
      <c r="Z1093" t="s">
        <v>54</v>
      </c>
      <c r="AA1093" t="s">
        <v>4812</v>
      </c>
      <c r="AD1093" t="s">
        <v>5104</v>
      </c>
      <c r="AF1093" t="s">
        <v>1391</v>
      </c>
      <c r="AJ1093" t="s">
        <v>4819</v>
      </c>
      <c r="AK1093" s="104">
        <v>46114.553472222222</v>
      </c>
      <c r="AL1093">
        <v>554345</v>
      </c>
      <c r="AM1093" t="s">
        <v>4728</v>
      </c>
      <c r="AN1093" t="s">
        <v>13</v>
      </c>
      <c r="AR1093" t="s">
        <v>5920</v>
      </c>
      <c r="AT1093" t="s">
        <v>1284</v>
      </c>
      <c r="AX1093" t="s">
        <v>7242</v>
      </c>
      <c r="AY1093" s="104">
        <v>46113.635416666664</v>
      </c>
      <c r="AZ1093">
        <v>82275</v>
      </c>
      <c r="BA1093" t="s">
        <v>4728</v>
      </c>
      <c r="BB1093" t="s">
        <v>5989</v>
      </c>
      <c r="BF1093" t="s">
        <v>4781</v>
      </c>
      <c r="BH1093" t="s">
        <v>205</v>
      </c>
      <c r="BL1093" t="s">
        <v>7013</v>
      </c>
      <c r="BM1093" s="104">
        <v>46115.670138888891</v>
      </c>
      <c r="BN1093">
        <v>931816</v>
      </c>
      <c r="BO1093" t="s">
        <v>4761</v>
      </c>
      <c r="BP1093" t="s">
        <v>5592</v>
      </c>
      <c r="BT1093" t="s">
        <v>5920</v>
      </c>
    </row>
    <row r="1094" spans="17:72" x14ac:dyDescent="0.25">
      <c r="Q1094" t="s">
        <v>73</v>
      </c>
      <c r="V1094" t="s">
        <v>4743</v>
      </c>
      <c r="W1094" s="104">
        <v>46115.548611111109</v>
      </c>
      <c r="X1094">
        <v>596614</v>
      </c>
      <c r="Y1094" t="s">
        <v>4728</v>
      </c>
      <c r="Z1094" t="s">
        <v>54</v>
      </c>
      <c r="AD1094" t="s">
        <v>4739</v>
      </c>
      <c r="AF1094" t="s">
        <v>2074</v>
      </c>
      <c r="AG1094" t="s">
        <v>1481</v>
      </c>
      <c r="AH1094" t="s">
        <v>264</v>
      </c>
      <c r="AJ1094" t="s">
        <v>6370</v>
      </c>
      <c r="AK1094" s="104">
        <v>46114.554861111108</v>
      </c>
      <c r="AL1094">
        <v>2578436</v>
      </c>
      <c r="AM1094" t="s">
        <v>4728</v>
      </c>
      <c r="AN1094" t="s">
        <v>42</v>
      </c>
      <c r="AO1094" t="s">
        <v>13</v>
      </c>
      <c r="AP1094" t="s">
        <v>4731</v>
      </c>
      <c r="AR1094" t="s">
        <v>6371</v>
      </c>
      <c r="AT1094" t="s">
        <v>72</v>
      </c>
      <c r="AX1094" t="s">
        <v>4890</v>
      </c>
      <c r="AY1094" s="104">
        <v>46113.635416666664</v>
      </c>
      <c r="AZ1094">
        <v>1548407</v>
      </c>
      <c r="BA1094" t="s">
        <v>4728</v>
      </c>
      <c r="BB1094" t="s">
        <v>5989</v>
      </c>
      <c r="BF1094" t="s">
        <v>5918</v>
      </c>
      <c r="BH1094" t="s">
        <v>250</v>
      </c>
      <c r="BL1094" t="s">
        <v>4946</v>
      </c>
      <c r="BM1094" s="104">
        <v>46115.670138888891</v>
      </c>
      <c r="BN1094">
        <v>481308</v>
      </c>
      <c r="BO1094" t="s">
        <v>4728</v>
      </c>
      <c r="BP1094" t="s">
        <v>5592</v>
      </c>
      <c r="BT1094" t="s">
        <v>4781</v>
      </c>
    </row>
    <row r="1095" spans="17:72" x14ac:dyDescent="0.25">
      <c r="Q1095" t="s">
        <v>80</v>
      </c>
      <c r="V1095" t="s">
        <v>5096</v>
      </c>
      <c r="W1095" s="104">
        <v>46115.548611111109</v>
      </c>
      <c r="X1095">
        <v>386969</v>
      </c>
      <c r="Y1095" t="s">
        <v>4728</v>
      </c>
      <c r="Z1095" t="s">
        <v>54</v>
      </c>
      <c r="AD1095" t="s">
        <v>4736</v>
      </c>
      <c r="AF1095" t="s">
        <v>2624</v>
      </c>
      <c r="AJ1095" t="s">
        <v>4877</v>
      </c>
      <c r="AK1095" s="104">
        <v>46114.555555555555</v>
      </c>
      <c r="AL1095">
        <v>755080</v>
      </c>
      <c r="AM1095" t="s">
        <v>4728</v>
      </c>
      <c r="AN1095" t="s">
        <v>13</v>
      </c>
      <c r="AR1095" t="s">
        <v>6314</v>
      </c>
      <c r="AT1095" t="s">
        <v>1284</v>
      </c>
      <c r="AX1095" t="s">
        <v>6469</v>
      </c>
      <c r="AY1095" s="104">
        <v>46113.635416666664</v>
      </c>
      <c r="AZ1095">
        <v>1232688</v>
      </c>
      <c r="BA1095" t="s">
        <v>4761</v>
      </c>
      <c r="BB1095" t="s">
        <v>5989</v>
      </c>
      <c r="BF1095" t="s">
        <v>5950</v>
      </c>
      <c r="BH1095" t="s">
        <v>241</v>
      </c>
      <c r="BI1095" t="s">
        <v>1688</v>
      </c>
      <c r="BL1095" t="s">
        <v>5122</v>
      </c>
      <c r="BM1095" s="104">
        <v>46115.67083333333</v>
      </c>
      <c r="BN1095">
        <v>279370</v>
      </c>
      <c r="BO1095" t="s">
        <v>4761</v>
      </c>
      <c r="BP1095" t="s">
        <v>5592</v>
      </c>
      <c r="BQ1095" t="s">
        <v>4731</v>
      </c>
      <c r="BT1095" t="s">
        <v>6411</v>
      </c>
    </row>
    <row r="1096" spans="17:72" x14ac:dyDescent="0.25">
      <c r="Q1096" t="s">
        <v>77</v>
      </c>
      <c r="V1096" t="s">
        <v>5105</v>
      </c>
      <c r="W1096" s="104">
        <v>46115.549305555556</v>
      </c>
      <c r="X1096">
        <v>348340</v>
      </c>
      <c r="Y1096" t="s">
        <v>4728</v>
      </c>
      <c r="Z1096" t="s">
        <v>54</v>
      </c>
      <c r="AD1096" t="s">
        <v>4736</v>
      </c>
      <c r="AF1096" t="s">
        <v>2510</v>
      </c>
      <c r="AJ1096" t="s">
        <v>5001</v>
      </c>
      <c r="AK1096" s="104">
        <v>46114.556250000001</v>
      </c>
      <c r="AL1096">
        <v>822239</v>
      </c>
      <c r="AM1096" t="s">
        <v>4728</v>
      </c>
      <c r="AN1096" t="s">
        <v>13</v>
      </c>
      <c r="AR1096" t="s">
        <v>5924</v>
      </c>
      <c r="AT1096" t="s">
        <v>2345</v>
      </c>
      <c r="AX1096" t="s">
        <v>7262</v>
      </c>
      <c r="AY1096" s="104">
        <v>46113.635416666664</v>
      </c>
      <c r="AZ1096">
        <v>129728</v>
      </c>
      <c r="BA1096" t="s">
        <v>4728</v>
      </c>
      <c r="BB1096" t="s">
        <v>5989</v>
      </c>
      <c r="BF1096" t="s">
        <v>5942</v>
      </c>
      <c r="BH1096" t="s">
        <v>2600</v>
      </c>
      <c r="BL1096" t="s">
        <v>6837</v>
      </c>
      <c r="BM1096" s="104">
        <v>46115.677777777775</v>
      </c>
      <c r="BN1096">
        <v>405124</v>
      </c>
      <c r="BO1096" t="s">
        <v>4761</v>
      </c>
      <c r="BP1096" t="s">
        <v>5592</v>
      </c>
      <c r="BT1096" t="s">
        <v>5966</v>
      </c>
    </row>
    <row r="1097" spans="17:72" x14ac:dyDescent="0.25">
      <c r="Q1097" t="s">
        <v>2345</v>
      </c>
      <c r="V1097" t="s">
        <v>4900</v>
      </c>
      <c r="W1097" s="104">
        <v>46115.55</v>
      </c>
      <c r="X1097">
        <v>74008</v>
      </c>
      <c r="Y1097" t="s">
        <v>4728</v>
      </c>
      <c r="Z1097" t="s">
        <v>54</v>
      </c>
      <c r="AD1097" t="s">
        <v>4781</v>
      </c>
      <c r="AF1097" t="s">
        <v>253</v>
      </c>
      <c r="AJ1097" t="s">
        <v>6372</v>
      </c>
      <c r="AK1097" s="104">
        <v>46114.557638888888</v>
      </c>
      <c r="AL1097">
        <v>37581</v>
      </c>
      <c r="AM1097" t="s">
        <v>4728</v>
      </c>
      <c r="AN1097" t="s">
        <v>13</v>
      </c>
      <c r="AR1097" t="s">
        <v>5956</v>
      </c>
      <c r="AT1097" t="s">
        <v>1048</v>
      </c>
      <c r="AX1097" t="s">
        <v>4806</v>
      </c>
      <c r="AY1097" s="104">
        <v>46113.635416666664</v>
      </c>
      <c r="AZ1097">
        <v>712475</v>
      </c>
      <c r="BA1097" t="s">
        <v>4728</v>
      </c>
      <c r="BB1097" t="s">
        <v>5989</v>
      </c>
      <c r="BF1097" t="s">
        <v>5931</v>
      </c>
      <c r="BH1097" t="s">
        <v>496</v>
      </c>
      <c r="BL1097" t="s">
        <v>4895</v>
      </c>
      <c r="BM1097" s="104">
        <v>46115.680555555555</v>
      </c>
      <c r="BN1097">
        <v>389444</v>
      </c>
      <c r="BO1097" t="s">
        <v>4728</v>
      </c>
      <c r="BP1097" t="s">
        <v>5592</v>
      </c>
      <c r="BT1097" t="s">
        <v>5924</v>
      </c>
    </row>
    <row r="1098" spans="17:72" x14ac:dyDescent="0.25">
      <c r="Q1098" t="s">
        <v>2345</v>
      </c>
      <c r="R1098" t="s">
        <v>211</v>
      </c>
      <c r="V1098" t="s">
        <v>5422</v>
      </c>
      <c r="W1098" s="104">
        <v>46115.55</v>
      </c>
      <c r="X1098">
        <v>2036651</v>
      </c>
      <c r="Y1098" t="s">
        <v>4728</v>
      </c>
      <c r="Z1098" t="s">
        <v>54</v>
      </c>
      <c r="AA1098" t="s">
        <v>4731</v>
      </c>
      <c r="AD1098" t="s">
        <v>5104</v>
      </c>
      <c r="AF1098" t="s">
        <v>919</v>
      </c>
      <c r="AG1098" t="s">
        <v>637</v>
      </c>
      <c r="AJ1098" t="s">
        <v>6275</v>
      </c>
      <c r="AK1098" s="104">
        <v>46114.55972222222</v>
      </c>
      <c r="AL1098">
        <v>470272</v>
      </c>
      <c r="AM1098" t="s">
        <v>4728</v>
      </c>
      <c r="AN1098" t="s">
        <v>42</v>
      </c>
      <c r="AO1098" t="s">
        <v>13</v>
      </c>
      <c r="AR1098" t="s">
        <v>4941</v>
      </c>
      <c r="AT1098" t="s">
        <v>76</v>
      </c>
      <c r="AX1098" t="s">
        <v>7066</v>
      </c>
      <c r="AY1098" s="104">
        <v>46113.635416666664</v>
      </c>
      <c r="AZ1098">
        <v>641423</v>
      </c>
      <c r="BA1098" t="s">
        <v>4728</v>
      </c>
      <c r="BB1098" t="s">
        <v>5989</v>
      </c>
      <c r="BF1098" t="s">
        <v>5958</v>
      </c>
      <c r="BH1098" t="s">
        <v>247</v>
      </c>
      <c r="BL1098" t="s">
        <v>6682</v>
      </c>
      <c r="BM1098" s="104">
        <v>46115.685416666667</v>
      </c>
      <c r="BN1098">
        <v>145779</v>
      </c>
      <c r="BO1098" t="s">
        <v>4728</v>
      </c>
      <c r="BP1098" t="s">
        <v>5592</v>
      </c>
      <c r="BT1098" t="s">
        <v>5918</v>
      </c>
    </row>
    <row r="1099" spans="17:72" x14ac:dyDescent="0.25">
      <c r="Q1099" t="s">
        <v>214</v>
      </c>
      <c r="V1099" t="s">
        <v>4900</v>
      </c>
      <c r="W1099" s="104">
        <v>46115.550694444442</v>
      </c>
      <c r="X1099">
        <v>750000</v>
      </c>
      <c r="Y1099" t="s">
        <v>4728</v>
      </c>
      <c r="Z1099" t="s">
        <v>54</v>
      </c>
      <c r="AD1099" t="s">
        <v>4752</v>
      </c>
      <c r="AF1099" t="s">
        <v>1830</v>
      </c>
      <c r="AG1099" t="s">
        <v>2407</v>
      </c>
      <c r="AJ1099" t="s">
        <v>5441</v>
      </c>
      <c r="AK1099" s="104">
        <v>46114.55972222222</v>
      </c>
      <c r="AL1099">
        <v>412445</v>
      </c>
      <c r="AM1099" t="s">
        <v>4728</v>
      </c>
      <c r="AN1099" t="s">
        <v>42</v>
      </c>
      <c r="AO1099" t="s">
        <v>13</v>
      </c>
      <c r="AR1099" t="s">
        <v>6040</v>
      </c>
      <c r="AT1099" t="s">
        <v>1894</v>
      </c>
      <c r="AX1099" t="s">
        <v>5082</v>
      </c>
      <c r="AY1099" s="104">
        <v>46113.635416666664</v>
      </c>
      <c r="AZ1099">
        <v>84261</v>
      </c>
      <c r="BA1099" t="s">
        <v>4728</v>
      </c>
      <c r="BB1099" t="s">
        <v>5989</v>
      </c>
      <c r="BF1099" t="s">
        <v>5925</v>
      </c>
      <c r="BH1099" t="s">
        <v>1584</v>
      </c>
      <c r="BL1099" t="s">
        <v>8181</v>
      </c>
      <c r="BM1099" s="104">
        <v>46115.685416666667</v>
      </c>
      <c r="BN1099">
        <v>1110572</v>
      </c>
      <c r="BO1099" t="s">
        <v>4728</v>
      </c>
      <c r="BP1099" t="s">
        <v>5592</v>
      </c>
      <c r="BT1099" t="s">
        <v>7189</v>
      </c>
    </row>
    <row r="1100" spans="17:72" x14ac:dyDescent="0.25">
      <c r="Q1100" t="s">
        <v>2345</v>
      </c>
      <c r="V1100" t="s">
        <v>5423</v>
      </c>
      <c r="W1100" s="104">
        <v>46115.550694444442</v>
      </c>
      <c r="X1100">
        <v>433446</v>
      </c>
      <c r="Y1100" t="s">
        <v>4728</v>
      </c>
      <c r="Z1100" t="s">
        <v>54</v>
      </c>
      <c r="AD1100" t="s">
        <v>4781</v>
      </c>
      <c r="AF1100" t="s">
        <v>1158</v>
      </c>
      <c r="AG1100" t="s">
        <v>2259</v>
      </c>
      <c r="AJ1100" t="s">
        <v>5001</v>
      </c>
      <c r="AK1100" s="104">
        <v>46114.560416666667</v>
      </c>
      <c r="AL1100">
        <v>437079</v>
      </c>
      <c r="AM1100" t="s">
        <v>4728</v>
      </c>
      <c r="AN1100" t="s">
        <v>42</v>
      </c>
      <c r="AO1100" t="s">
        <v>13</v>
      </c>
      <c r="AR1100" t="s">
        <v>5933</v>
      </c>
      <c r="AT1100" t="s">
        <v>1732</v>
      </c>
      <c r="AX1100" t="s">
        <v>4743</v>
      </c>
      <c r="AY1100" s="104">
        <v>46113.635416666664</v>
      </c>
      <c r="AZ1100">
        <v>332259</v>
      </c>
      <c r="BA1100" t="s">
        <v>4728</v>
      </c>
      <c r="BB1100" t="s">
        <v>5989</v>
      </c>
      <c r="BF1100" t="s">
        <v>4781</v>
      </c>
      <c r="BH1100" t="s">
        <v>496</v>
      </c>
      <c r="BL1100" t="s">
        <v>6435</v>
      </c>
      <c r="BM1100" s="104">
        <v>46115.69027777778</v>
      </c>
      <c r="BN1100">
        <v>1160309</v>
      </c>
      <c r="BO1100" t="s">
        <v>4761</v>
      </c>
      <c r="BP1100" t="s">
        <v>5592</v>
      </c>
      <c r="BT1100" t="s">
        <v>5920</v>
      </c>
    </row>
    <row r="1101" spans="17:72" x14ac:dyDescent="0.25">
      <c r="Q1101" t="s">
        <v>1327</v>
      </c>
      <c r="R1101" t="s">
        <v>84</v>
      </c>
      <c r="V1101" t="s">
        <v>4877</v>
      </c>
      <c r="W1101" s="104">
        <v>46115.550694444442</v>
      </c>
      <c r="X1101">
        <v>256248</v>
      </c>
      <c r="Y1101" t="s">
        <v>4728</v>
      </c>
      <c r="Z1101" t="s">
        <v>4787</v>
      </c>
      <c r="AA1101" t="s">
        <v>54</v>
      </c>
      <c r="AD1101" t="s">
        <v>4785</v>
      </c>
      <c r="AF1101" t="s">
        <v>5935</v>
      </c>
      <c r="AG1101" t="s">
        <v>75</v>
      </c>
      <c r="AJ1101" t="s">
        <v>6218</v>
      </c>
      <c r="AK1101" s="104">
        <v>46114.561111111114</v>
      </c>
      <c r="AL1101">
        <v>431272</v>
      </c>
      <c r="AM1101" t="s">
        <v>4728</v>
      </c>
      <c r="AN1101" t="s">
        <v>42</v>
      </c>
      <c r="AO1101" t="s">
        <v>13</v>
      </c>
      <c r="AR1101" t="s">
        <v>5919</v>
      </c>
      <c r="AT1101" t="s">
        <v>84</v>
      </c>
      <c r="AU1101" t="s">
        <v>220</v>
      </c>
      <c r="AX1101" t="s">
        <v>5857</v>
      </c>
      <c r="AY1101" s="104">
        <v>46113.636111111111</v>
      </c>
      <c r="AZ1101">
        <v>268101</v>
      </c>
      <c r="BA1101" t="s">
        <v>4728</v>
      </c>
      <c r="BB1101" t="s">
        <v>5989</v>
      </c>
      <c r="BC1101" t="s">
        <v>4731</v>
      </c>
      <c r="BF1101" t="s">
        <v>6495</v>
      </c>
      <c r="BH1101" t="s">
        <v>1732</v>
      </c>
      <c r="BL1101" t="s">
        <v>4922</v>
      </c>
      <c r="BM1101" s="104">
        <v>46115.693055555559</v>
      </c>
      <c r="BN1101">
        <v>143944</v>
      </c>
      <c r="BO1101" t="s">
        <v>4728</v>
      </c>
      <c r="BP1101" t="s">
        <v>5592</v>
      </c>
      <c r="BT1101" t="s">
        <v>4781</v>
      </c>
    </row>
    <row r="1102" spans="17:72" x14ac:dyDescent="0.25">
      <c r="Q1102" t="s">
        <v>84</v>
      </c>
      <c r="R1102" t="s">
        <v>1891</v>
      </c>
      <c r="V1102" t="s">
        <v>4923</v>
      </c>
      <c r="W1102" s="104">
        <v>46115.550694444442</v>
      </c>
      <c r="X1102">
        <v>1326945</v>
      </c>
      <c r="Y1102" t="s">
        <v>4728</v>
      </c>
      <c r="Z1102" t="s">
        <v>54</v>
      </c>
      <c r="AA1102" t="s">
        <v>4731</v>
      </c>
      <c r="AD1102" t="s">
        <v>4767</v>
      </c>
      <c r="AF1102" t="s">
        <v>172</v>
      </c>
      <c r="AG1102" t="s">
        <v>1894</v>
      </c>
      <c r="AJ1102" t="s">
        <v>4968</v>
      </c>
      <c r="AK1102" s="104">
        <v>46114.563194444447</v>
      </c>
      <c r="AL1102">
        <v>455459</v>
      </c>
      <c r="AM1102" t="s">
        <v>4728</v>
      </c>
      <c r="AN1102" t="s">
        <v>42</v>
      </c>
      <c r="AO1102" t="s">
        <v>13</v>
      </c>
      <c r="AR1102" t="s">
        <v>5933</v>
      </c>
      <c r="AT1102" t="s">
        <v>214</v>
      </c>
      <c r="AX1102" t="s">
        <v>4796</v>
      </c>
      <c r="AY1102" s="104">
        <v>46113.636111111111</v>
      </c>
      <c r="AZ1102">
        <v>933789</v>
      </c>
      <c r="BA1102" t="s">
        <v>4761</v>
      </c>
      <c r="BB1102" t="s">
        <v>5989</v>
      </c>
      <c r="BF1102" t="s">
        <v>5931</v>
      </c>
      <c r="BH1102" t="s">
        <v>2510</v>
      </c>
      <c r="BL1102" t="s">
        <v>4922</v>
      </c>
      <c r="BM1102" s="104">
        <v>46115.694444444445</v>
      </c>
      <c r="BN1102">
        <v>693732</v>
      </c>
      <c r="BO1102" t="s">
        <v>4728</v>
      </c>
      <c r="BP1102" t="s">
        <v>5592</v>
      </c>
      <c r="BT1102" t="s">
        <v>5931</v>
      </c>
    </row>
    <row r="1103" spans="17:72" x14ac:dyDescent="0.25">
      <c r="Q1103" t="s">
        <v>80</v>
      </c>
      <c r="V1103" t="s">
        <v>5424</v>
      </c>
      <c r="W1103" s="104">
        <v>46115.554861111108</v>
      </c>
      <c r="X1103">
        <v>697660</v>
      </c>
      <c r="Y1103" t="s">
        <v>4728</v>
      </c>
      <c r="Z1103" t="s">
        <v>54</v>
      </c>
      <c r="AD1103" t="s">
        <v>4752</v>
      </c>
      <c r="AF1103" t="s">
        <v>205</v>
      </c>
      <c r="AJ1103" t="s">
        <v>5736</v>
      </c>
      <c r="AK1103" s="104">
        <v>46114.563888888886</v>
      </c>
      <c r="AL1103">
        <v>573987</v>
      </c>
      <c r="AM1103" t="s">
        <v>4728</v>
      </c>
      <c r="AN1103" t="s">
        <v>13</v>
      </c>
      <c r="AR1103" t="s">
        <v>5931</v>
      </c>
      <c r="AT1103" t="s">
        <v>2373</v>
      </c>
      <c r="AX1103" t="s">
        <v>4801</v>
      </c>
      <c r="AY1103" s="104">
        <v>46113.636111111111</v>
      </c>
      <c r="AZ1103">
        <v>497010</v>
      </c>
      <c r="BA1103" t="s">
        <v>4728</v>
      </c>
      <c r="BB1103" t="s">
        <v>5989</v>
      </c>
      <c r="BF1103" t="s">
        <v>5948</v>
      </c>
      <c r="BH1103" t="s">
        <v>496</v>
      </c>
      <c r="BL1103" t="s">
        <v>5318</v>
      </c>
      <c r="BM1103" s="104">
        <v>46115.7</v>
      </c>
      <c r="BN1103">
        <v>963108</v>
      </c>
      <c r="BO1103" t="s">
        <v>4728</v>
      </c>
      <c r="BP1103" t="s">
        <v>5592</v>
      </c>
      <c r="BT1103" t="s">
        <v>5920</v>
      </c>
    </row>
    <row r="1104" spans="17:72" x14ac:dyDescent="0.25">
      <c r="Q1104" t="s">
        <v>84</v>
      </c>
      <c r="V1104" t="s">
        <v>4890</v>
      </c>
      <c r="W1104" s="104">
        <v>46115.556250000001</v>
      </c>
      <c r="X1104">
        <v>122450</v>
      </c>
      <c r="Y1104" t="s">
        <v>4728</v>
      </c>
      <c r="Z1104" t="s">
        <v>54</v>
      </c>
      <c r="AD1104" t="s">
        <v>4736</v>
      </c>
      <c r="AF1104" t="s">
        <v>1507</v>
      </c>
      <c r="AJ1104" t="s">
        <v>6036</v>
      </c>
      <c r="AK1104" s="104">
        <v>46114.564583333333</v>
      </c>
      <c r="AL1104">
        <v>90202</v>
      </c>
      <c r="AM1104" t="s">
        <v>4728</v>
      </c>
      <c r="AN1104" t="s">
        <v>13</v>
      </c>
      <c r="AR1104" t="s">
        <v>5942</v>
      </c>
      <c r="AT1104" t="s">
        <v>1706</v>
      </c>
      <c r="AX1104" t="s">
        <v>4753</v>
      </c>
      <c r="AY1104" s="104">
        <v>46113.636111111111</v>
      </c>
      <c r="AZ1104">
        <v>912078</v>
      </c>
      <c r="BA1104" t="s">
        <v>4728</v>
      </c>
      <c r="BB1104" t="s">
        <v>5989</v>
      </c>
      <c r="BF1104" t="s">
        <v>5918</v>
      </c>
      <c r="BH1104" t="s">
        <v>1284</v>
      </c>
      <c r="BL1104" t="s">
        <v>4763</v>
      </c>
      <c r="BM1104" s="104">
        <v>46115.700694444444</v>
      </c>
      <c r="BN1104">
        <v>2039137</v>
      </c>
      <c r="BO1104" t="s">
        <v>4761</v>
      </c>
      <c r="BP1104" t="s">
        <v>5592</v>
      </c>
      <c r="BT1104" t="s">
        <v>5950</v>
      </c>
    </row>
    <row r="1105" spans="17:72" x14ac:dyDescent="0.25">
      <c r="Q1105" t="s">
        <v>78</v>
      </c>
      <c r="V1105" t="s">
        <v>5363</v>
      </c>
      <c r="W1105" s="104">
        <v>46115.556944444441</v>
      </c>
      <c r="X1105">
        <v>528715</v>
      </c>
      <c r="Y1105" t="s">
        <v>4728</v>
      </c>
      <c r="Z1105" t="s">
        <v>54</v>
      </c>
      <c r="AD1105" t="s">
        <v>4739</v>
      </c>
      <c r="AF1105" t="s">
        <v>2624</v>
      </c>
      <c r="AJ1105" t="s">
        <v>4763</v>
      </c>
      <c r="AK1105" s="104">
        <v>46114.564583333333</v>
      </c>
      <c r="AL1105">
        <v>393174</v>
      </c>
      <c r="AM1105" t="s">
        <v>4728</v>
      </c>
      <c r="AN1105" t="s">
        <v>13</v>
      </c>
      <c r="AR1105" t="s">
        <v>5931</v>
      </c>
      <c r="AT1105" t="s">
        <v>1134</v>
      </c>
      <c r="AX1105" t="s">
        <v>4836</v>
      </c>
      <c r="AY1105" s="104">
        <v>46113.636111111111</v>
      </c>
      <c r="AZ1105">
        <v>1046370</v>
      </c>
      <c r="BA1105" t="s">
        <v>4761</v>
      </c>
      <c r="BB1105" t="s">
        <v>5989</v>
      </c>
      <c r="BF1105" t="s">
        <v>5966</v>
      </c>
      <c r="BH1105" t="s">
        <v>1732</v>
      </c>
      <c r="BL1105" t="s">
        <v>5295</v>
      </c>
      <c r="BM1105" s="104">
        <v>46115.700694444444</v>
      </c>
      <c r="BN1105">
        <v>217363</v>
      </c>
      <c r="BO1105" t="s">
        <v>4728</v>
      </c>
      <c r="BP1105" t="s">
        <v>5592</v>
      </c>
      <c r="BT1105" t="s">
        <v>4781</v>
      </c>
    </row>
    <row r="1106" spans="17:72" x14ac:dyDescent="0.25">
      <c r="Q1106" t="s">
        <v>81</v>
      </c>
      <c r="V1106" t="s">
        <v>4922</v>
      </c>
      <c r="W1106" s="104">
        <v>46115.558333333334</v>
      </c>
      <c r="X1106">
        <v>178152</v>
      </c>
      <c r="Y1106" t="s">
        <v>4728</v>
      </c>
      <c r="Z1106" t="s">
        <v>54</v>
      </c>
      <c r="AD1106" t="s">
        <v>4752</v>
      </c>
      <c r="AF1106" t="s">
        <v>1584</v>
      </c>
      <c r="AJ1106" t="s">
        <v>5129</v>
      </c>
      <c r="AK1106" s="104">
        <v>46114.564583333333</v>
      </c>
      <c r="AL1106">
        <v>714061</v>
      </c>
      <c r="AM1106" t="s">
        <v>4728</v>
      </c>
      <c r="AN1106" t="s">
        <v>13</v>
      </c>
      <c r="AR1106" t="s">
        <v>4781</v>
      </c>
      <c r="AT1106" t="s">
        <v>852</v>
      </c>
      <c r="AX1106" t="s">
        <v>7242</v>
      </c>
      <c r="AY1106" s="104">
        <v>46113.636111111111</v>
      </c>
      <c r="AZ1106">
        <v>225161</v>
      </c>
      <c r="BA1106" t="s">
        <v>4728</v>
      </c>
      <c r="BB1106" t="s">
        <v>5989</v>
      </c>
      <c r="BF1106" t="s">
        <v>5942</v>
      </c>
      <c r="BH1106" t="s">
        <v>250</v>
      </c>
      <c r="BL1106" t="s">
        <v>5118</v>
      </c>
      <c r="BM1106" s="104">
        <v>46115.701388888891</v>
      </c>
      <c r="BN1106">
        <v>433182</v>
      </c>
      <c r="BO1106" t="s">
        <v>4761</v>
      </c>
      <c r="BP1106" t="s">
        <v>5592</v>
      </c>
      <c r="BT1106" t="s">
        <v>5966</v>
      </c>
    </row>
    <row r="1107" spans="17:72" x14ac:dyDescent="0.25">
      <c r="Q1107" t="s">
        <v>72</v>
      </c>
      <c r="V1107" t="s">
        <v>5081</v>
      </c>
      <c r="W1107" s="104">
        <v>46115.559027777781</v>
      </c>
      <c r="X1107">
        <v>287936</v>
      </c>
      <c r="Y1107" t="s">
        <v>4728</v>
      </c>
      <c r="Z1107" t="s">
        <v>54</v>
      </c>
      <c r="AD1107" t="s">
        <v>4739</v>
      </c>
      <c r="AF1107" t="s">
        <v>1953</v>
      </c>
      <c r="AG1107" t="s">
        <v>1276</v>
      </c>
      <c r="AJ1107" t="s">
        <v>6373</v>
      </c>
      <c r="AK1107" s="104">
        <v>46114.56527777778</v>
      </c>
      <c r="AL1107">
        <v>265332</v>
      </c>
      <c r="AM1107" t="s">
        <v>4728</v>
      </c>
      <c r="AN1107" t="s">
        <v>42</v>
      </c>
      <c r="AO1107" t="s">
        <v>13</v>
      </c>
      <c r="AR1107" t="s">
        <v>5933</v>
      </c>
      <c r="AT1107" t="s">
        <v>1078</v>
      </c>
      <c r="AX1107" t="s">
        <v>5082</v>
      </c>
      <c r="AY1107" s="104">
        <v>46113.636111111111</v>
      </c>
      <c r="AZ1107">
        <v>330907</v>
      </c>
      <c r="BA1107" t="s">
        <v>4728</v>
      </c>
      <c r="BB1107" t="s">
        <v>5989</v>
      </c>
      <c r="BF1107" t="s">
        <v>5942</v>
      </c>
      <c r="BH1107" t="s">
        <v>241</v>
      </c>
      <c r="BL1107" t="s">
        <v>8111</v>
      </c>
      <c r="BM1107" s="104">
        <v>46115.70208333333</v>
      </c>
      <c r="BN1107">
        <v>280374</v>
      </c>
      <c r="BO1107" t="s">
        <v>4728</v>
      </c>
      <c r="BP1107" t="s">
        <v>5592</v>
      </c>
      <c r="BT1107" t="s">
        <v>5920</v>
      </c>
    </row>
    <row r="1108" spans="17:72" x14ac:dyDescent="0.25">
      <c r="Q1108" t="s">
        <v>84</v>
      </c>
      <c r="V1108" t="s">
        <v>5425</v>
      </c>
      <c r="W1108" s="104">
        <v>46115.55972222222</v>
      </c>
      <c r="X1108">
        <v>56325</v>
      </c>
      <c r="Y1108" t="s">
        <v>4728</v>
      </c>
      <c r="Z1108" t="s">
        <v>54</v>
      </c>
      <c r="AD1108" t="s">
        <v>4756</v>
      </c>
      <c r="AF1108" t="s">
        <v>1302</v>
      </c>
      <c r="AG1108" t="s">
        <v>250</v>
      </c>
      <c r="AJ1108" t="s">
        <v>6275</v>
      </c>
      <c r="AK1108" s="104">
        <v>46114.56527777778</v>
      </c>
      <c r="AL1108">
        <v>530768</v>
      </c>
      <c r="AM1108" t="s">
        <v>4728</v>
      </c>
      <c r="AN1108" t="s">
        <v>42</v>
      </c>
      <c r="AO1108" t="s">
        <v>13</v>
      </c>
      <c r="AR1108" t="s">
        <v>6012</v>
      </c>
      <c r="AT1108" t="s">
        <v>76</v>
      </c>
      <c r="AX1108" t="s">
        <v>5202</v>
      </c>
      <c r="AY1108" s="104">
        <v>46113.636111111111</v>
      </c>
      <c r="AZ1108">
        <v>1530079</v>
      </c>
      <c r="BA1108" t="s">
        <v>4728</v>
      </c>
      <c r="BB1108" t="s">
        <v>5989</v>
      </c>
      <c r="BF1108" t="s">
        <v>5948</v>
      </c>
      <c r="BH1108" t="s">
        <v>247</v>
      </c>
      <c r="BL1108" t="s">
        <v>7885</v>
      </c>
      <c r="BM1108" s="104">
        <v>46115.70208333333</v>
      </c>
      <c r="BN1108">
        <v>924101</v>
      </c>
      <c r="BO1108" t="s">
        <v>4728</v>
      </c>
      <c r="BP1108" t="s">
        <v>5592</v>
      </c>
      <c r="BT1108" t="s">
        <v>5942</v>
      </c>
    </row>
    <row r="1109" spans="17:72" x14ac:dyDescent="0.25">
      <c r="Q1109" t="s">
        <v>214</v>
      </c>
      <c r="V1109" t="s">
        <v>5078</v>
      </c>
      <c r="W1109" s="104">
        <v>46115.55972222222</v>
      </c>
      <c r="X1109">
        <v>211967</v>
      </c>
      <c r="Y1109" t="s">
        <v>4761</v>
      </c>
      <c r="Z1109" t="s">
        <v>54</v>
      </c>
      <c r="AD1109" t="s">
        <v>4739</v>
      </c>
      <c r="AF1109" t="s">
        <v>2510</v>
      </c>
      <c r="AJ1109" t="s">
        <v>6374</v>
      </c>
      <c r="AK1109" s="104">
        <v>46114.56527777778</v>
      </c>
      <c r="AL1109">
        <v>777368</v>
      </c>
      <c r="AM1109" t="s">
        <v>4728</v>
      </c>
      <c r="AN1109" t="s">
        <v>13</v>
      </c>
      <c r="AR1109" t="s">
        <v>6004</v>
      </c>
      <c r="AT1109" t="s">
        <v>235</v>
      </c>
      <c r="AX1109" t="s">
        <v>4763</v>
      </c>
      <c r="AY1109" s="104">
        <v>46113.636805555558</v>
      </c>
      <c r="AZ1109">
        <v>281612</v>
      </c>
      <c r="BA1109" t="s">
        <v>4728</v>
      </c>
      <c r="BB1109" t="s">
        <v>5989</v>
      </c>
      <c r="BF1109" t="s">
        <v>5958</v>
      </c>
      <c r="BH1109" t="s">
        <v>1220</v>
      </c>
      <c r="BL1109" t="s">
        <v>4865</v>
      </c>
      <c r="BM1109" s="104">
        <v>46115.702777777777</v>
      </c>
      <c r="BN1109">
        <v>843538</v>
      </c>
      <c r="BO1109" t="s">
        <v>4728</v>
      </c>
      <c r="BP1109" t="s">
        <v>5592</v>
      </c>
      <c r="BT1109" t="s">
        <v>5931</v>
      </c>
    </row>
    <row r="1110" spans="17:72" x14ac:dyDescent="0.25">
      <c r="Q1110" t="s">
        <v>241</v>
      </c>
      <c r="V1110" t="s">
        <v>5425</v>
      </c>
      <c r="W1110" s="104">
        <v>46115.560416666667</v>
      </c>
      <c r="X1110">
        <v>143461</v>
      </c>
      <c r="Y1110" t="s">
        <v>4728</v>
      </c>
      <c r="Z1110" t="s">
        <v>54</v>
      </c>
      <c r="AD1110" t="s">
        <v>4736</v>
      </c>
      <c r="AF1110" t="s">
        <v>2598</v>
      </c>
      <c r="AG1110" t="s">
        <v>1292</v>
      </c>
      <c r="AJ1110" t="s">
        <v>5074</v>
      </c>
      <c r="AK1110" s="104">
        <v>46114.56527777778</v>
      </c>
      <c r="AL1110">
        <v>534197</v>
      </c>
      <c r="AM1110" t="s">
        <v>4728</v>
      </c>
      <c r="AN1110" t="s">
        <v>42</v>
      </c>
      <c r="AO1110" t="s">
        <v>13</v>
      </c>
      <c r="AR1110" t="s">
        <v>5933</v>
      </c>
      <c r="AT1110" t="s">
        <v>2510</v>
      </c>
      <c r="AX1110" t="s">
        <v>7263</v>
      </c>
      <c r="AY1110" s="104">
        <v>46113.636805555558</v>
      </c>
      <c r="AZ1110">
        <v>174912</v>
      </c>
      <c r="BA1110" t="s">
        <v>4728</v>
      </c>
      <c r="BB1110" t="s">
        <v>5989</v>
      </c>
      <c r="BF1110" t="s">
        <v>5942</v>
      </c>
      <c r="BH1110" t="s">
        <v>2510</v>
      </c>
      <c r="BL1110" t="s">
        <v>5295</v>
      </c>
      <c r="BM1110" s="104">
        <v>46115.702777777777</v>
      </c>
      <c r="BN1110">
        <v>654730</v>
      </c>
      <c r="BO1110" t="s">
        <v>4728</v>
      </c>
      <c r="BP1110" t="s">
        <v>5592</v>
      </c>
      <c r="BT1110" t="s">
        <v>5927</v>
      </c>
    </row>
    <row r="1111" spans="17:72" x14ac:dyDescent="0.25">
      <c r="Q1111" t="s">
        <v>84</v>
      </c>
      <c r="V1111" t="s">
        <v>4938</v>
      </c>
      <c r="W1111" s="104">
        <v>46115.560416666667</v>
      </c>
      <c r="X1111">
        <v>65950</v>
      </c>
      <c r="Y1111" t="s">
        <v>4728</v>
      </c>
      <c r="Z1111" t="s">
        <v>54</v>
      </c>
      <c r="AD1111" t="s">
        <v>4756</v>
      </c>
      <c r="AF1111" t="s">
        <v>1481</v>
      </c>
      <c r="AJ1111" t="s">
        <v>6036</v>
      </c>
      <c r="AK1111" s="104">
        <v>46114.565972222219</v>
      </c>
      <c r="AL1111">
        <v>353814</v>
      </c>
      <c r="AM1111" t="s">
        <v>4728</v>
      </c>
      <c r="AN1111" t="s">
        <v>13</v>
      </c>
      <c r="AR1111" t="s">
        <v>5918</v>
      </c>
      <c r="AT1111" t="s">
        <v>229</v>
      </c>
      <c r="AX1111" t="s">
        <v>6393</v>
      </c>
      <c r="AY1111" s="104">
        <v>46113.636805555558</v>
      </c>
      <c r="AZ1111">
        <v>414149</v>
      </c>
      <c r="BA1111" t="s">
        <v>4728</v>
      </c>
      <c r="BB1111" t="s">
        <v>5989</v>
      </c>
      <c r="BF1111" t="s">
        <v>5931</v>
      </c>
      <c r="BH1111" t="s">
        <v>1732</v>
      </c>
      <c r="BL1111" t="s">
        <v>4776</v>
      </c>
      <c r="BM1111" s="104">
        <v>46115.702777777777</v>
      </c>
      <c r="BN1111">
        <v>132513</v>
      </c>
      <c r="BO1111" t="s">
        <v>4728</v>
      </c>
      <c r="BP1111" t="s">
        <v>5592</v>
      </c>
      <c r="BT1111" t="s">
        <v>4781</v>
      </c>
    </row>
    <row r="1112" spans="17:72" x14ac:dyDescent="0.25">
      <c r="Q1112" t="s">
        <v>314</v>
      </c>
      <c r="R1112" t="s">
        <v>73</v>
      </c>
      <c r="S1112" t="s">
        <v>220</v>
      </c>
      <c r="V1112" t="s">
        <v>5426</v>
      </c>
      <c r="W1112" s="104">
        <v>46115.561111111114</v>
      </c>
      <c r="X1112">
        <v>1025579</v>
      </c>
      <c r="Y1112" t="s">
        <v>4728</v>
      </c>
      <c r="Z1112" t="s">
        <v>42</v>
      </c>
      <c r="AA1112" t="s">
        <v>54</v>
      </c>
      <c r="AB1112" t="s">
        <v>4731</v>
      </c>
      <c r="AD1112" t="s">
        <v>5427</v>
      </c>
      <c r="AF1112" t="s">
        <v>592</v>
      </c>
      <c r="AG1112" t="s">
        <v>1481</v>
      </c>
      <c r="AJ1112" t="s">
        <v>6375</v>
      </c>
      <c r="AK1112" s="104">
        <v>46114.567361111112</v>
      </c>
      <c r="AL1112">
        <v>2184062</v>
      </c>
      <c r="AM1112" t="s">
        <v>4728</v>
      </c>
      <c r="AN1112" t="s">
        <v>42</v>
      </c>
      <c r="AO1112" t="s">
        <v>13</v>
      </c>
      <c r="AR1112" t="s">
        <v>6376</v>
      </c>
      <c r="AT1112" t="s">
        <v>1945</v>
      </c>
      <c r="AX1112" t="s">
        <v>5633</v>
      </c>
      <c r="AY1112" s="104">
        <v>46113.636805555558</v>
      </c>
      <c r="AZ1112">
        <v>340346</v>
      </c>
      <c r="BA1112" t="s">
        <v>4728</v>
      </c>
      <c r="BB1112" t="s">
        <v>5989</v>
      </c>
      <c r="BF1112" t="s">
        <v>5931</v>
      </c>
      <c r="BH1112" t="s">
        <v>1507</v>
      </c>
      <c r="BL1112" t="s">
        <v>4733</v>
      </c>
      <c r="BM1112" s="104">
        <v>46115.70416666667</v>
      </c>
      <c r="BN1112">
        <v>178950</v>
      </c>
      <c r="BO1112" t="s">
        <v>4728</v>
      </c>
      <c r="BP1112" t="s">
        <v>5592</v>
      </c>
      <c r="BT1112" t="s">
        <v>5942</v>
      </c>
    </row>
    <row r="1113" spans="17:72" x14ac:dyDescent="0.25">
      <c r="Q1113" t="s">
        <v>81</v>
      </c>
      <c r="V1113" t="s">
        <v>4938</v>
      </c>
      <c r="W1113" s="104">
        <v>46115.561111111114</v>
      </c>
      <c r="X1113">
        <v>292242</v>
      </c>
      <c r="Y1113" t="s">
        <v>4728</v>
      </c>
      <c r="Z1113" t="s">
        <v>54</v>
      </c>
      <c r="AD1113" t="s">
        <v>4739</v>
      </c>
      <c r="AF1113" t="s">
        <v>75</v>
      </c>
      <c r="AJ1113" t="s">
        <v>4919</v>
      </c>
      <c r="AK1113" s="104">
        <v>46114.567361111112</v>
      </c>
      <c r="AL1113">
        <v>686216</v>
      </c>
      <c r="AM1113" t="s">
        <v>4728</v>
      </c>
      <c r="AN1113" t="s">
        <v>13</v>
      </c>
      <c r="AO1113" t="s">
        <v>4731</v>
      </c>
      <c r="AR1113" t="s">
        <v>5918</v>
      </c>
      <c r="AT1113" t="s">
        <v>2559</v>
      </c>
      <c r="AX1113" t="s">
        <v>6031</v>
      </c>
      <c r="AY1113" s="104">
        <v>46113.637499999997</v>
      </c>
      <c r="AZ1113">
        <v>189004</v>
      </c>
      <c r="BA1113" t="s">
        <v>4761</v>
      </c>
      <c r="BB1113" t="s">
        <v>5989</v>
      </c>
      <c r="BF1113" t="s">
        <v>5942</v>
      </c>
      <c r="BH1113" t="s">
        <v>1732</v>
      </c>
      <c r="BI1113" t="s">
        <v>250</v>
      </c>
      <c r="BL1113" t="s">
        <v>4775</v>
      </c>
      <c r="BM1113" s="104">
        <v>46115.706250000003</v>
      </c>
      <c r="BN1113">
        <v>493596</v>
      </c>
      <c r="BO1113" t="s">
        <v>4761</v>
      </c>
      <c r="BP1113" t="s">
        <v>5592</v>
      </c>
      <c r="BT1113" t="s">
        <v>5966</v>
      </c>
    </row>
    <row r="1114" spans="17:72" x14ac:dyDescent="0.25">
      <c r="Q1114" t="s">
        <v>84</v>
      </c>
      <c r="V1114" t="s">
        <v>5086</v>
      </c>
      <c r="W1114" s="104">
        <v>46115.561805555553</v>
      </c>
      <c r="X1114">
        <v>53926</v>
      </c>
      <c r="Y1114" t="s">
        <v>4728</v>
      </c>
      <c r="Z1114" t="s">
        <v>54</v>
      </c>
      <c r="AD1114" t="s">
        <v>4756</v>
      </c>
      <c r="AF1114" t="s">
        <v>247</v>
      </c>
      <c r="AJ1114" t="s">
        <v>4919</v>
      </c>
      <c r="AK1114" s="104">
        <v>46114.568055555559</v>
      </c>
      <c r="AL1114">
        <v>2026670</v>
      </c>
      <c r="AM1114" t="s">
        <v>4728</v>
      </c>
      <c r="AN1114" t="s">
        <v>13</v>
      </c>
      <c r="AR1114" t="s">
        <v>4781</v>
      </c>
      <c r="AT1114" t="s">
        <v>226</v>
      </c>
      <c r="AU1114" t="s">
        <v>1688</v>
      </c>
      <c r="AX1114" t="s">
        <v>5238</v>
      </c>
      <c r="AY1114" s="104">
        <v>46113.638194444444</v>
      </c>
      <c r="AZ1114">
        <v>1276071</v>
      </c>
      <c r="BA1114" t="s">
        <v>4761</v>
      </c>
      <c r="BB1114" t="s">
        <v>5989</v>
      </c>
      <c r="BC1114" t="s">
        <v>4731</v>
      </c>
      <c r="BF1114" t="s">
        <v>6981</v>
      </c>
      <c r="BH1114" t="s">
        <v>1284</v>
      </c>
      <c r="BL1114" t="s">
        <v>7452</v>
      </c>
      <c r="BM1114" s="104">
        <v>46115.709722222222</v>
      </c>
      <c r="BN1114">
        <v>654206</v>
      </c>
      <c r="BO1114" t="s">
        <v>4761</v>
      </c>
      <c r="BP1114" t="s">
        <v>5592</v>
      </c>
      <c r="BT1114" t="s">
        <v>5948</v>
      </c>
    </row>
    <row r="1115" spans="17:72" x14ac:dyDescent="0.25">
      <c r="Q1115" t="s">
        <v>78</v>
      </c>
      <c r="V1115" t="s">
        <v>5086</v>
      </c>
      <c r="W1115" s="104">
        <v>46115.5625</v>
      </c>
      <c r="X1115">
        <v>289317</v>
      </c>
      <c r="Y1115" t="s">
        <v>4728</v>
      </c>
      <c r="Z1115" t="s">
        <v>54</v>
      </c>
      <c r="AD1115" t="s">
        <v>4736</v>
      </c>
      <c r="AF1115" t="s">
        <v>2598</v>
      </c>
      <c r="AG1115" t="s">
        <v>2357</v>
      </c>
      <c r="AJ1115" t="s">
        <v>4952</v>
      </c>
      <c r="AK1115" s="104">
        <v>46114.569444444445</v>
      </c>
      <c r="AL1115">
        <v>327888</v>
      </c>
      <c r="AM1115" t="s">
        <v>4728</v>
      </c>
      <c r="AN1115" t="s">
        <v>42</v>
      </c>
      <c r="AO1115" t="s">
        <v>13</v>
      </c>
      <c r="AR1115" t="s">
        <v>5937</v>
      </c>
      <c r="AT1115" t="s">
        <v>852</v>
      </c>
      <c r="AX1115" t="s">
        <v>4858</v>
      </c>
      <c r="AY1115" s="104">
        <v>46113.638194444444</v>
      </c>
      <c r="AZ1115">
        <v>385482</v>
      </c>
      <c r="BA1115" t="s">
        <v>4728</v>
      </c>
      <c r="BB1115" t="s">
        <v>5989</v>
      </c>
      <c r="BF1115" t="s">
        <v>5931</v>
      </c>
      <c r="BH1115" t="s">
        <v>2259</v>
      </c>
      <c r="BL1115" t="s">
        <v>4839</v>
      </c>
      <c r="BM1115" s="104">
        <v>46115.709722222222</v>
      </c>
      <c r="BN1115">
        <v>1531314</v>
      </c>
      <c r="BO1115" t="s">
        <v>4728</v>
      </c>
      <c r="BP1115" t="s">
        <v>5592</v>
      </c>
      <c r="BT1115" t="s">
        <v>5931</v>
      </c>
    </row>
    <row r="1116" spans="17:72" x14ac:dyDescent="0.25">
      <c r="Q1116" t="s">
        <v>247</v>
      </c>
      <c r="V1116" t="s">
        <v>5078</v>
      </c>
      <c r="W1116" s="104">
        <v>46115.5625</v>
      </c>
      <c r="X1116">
        <v>332082</v>
      </c>
      <c r="Y1116" t="s">
        <v>4761</v>
      </c>
      <c r="Z1116" t="s">
        <v>54</v>
      </c>
      <c r="AD1116" t="s">
        <v>4736</v>
      </c>
      <c r="AF1116" t="s">
        <v>2407</v>
      </c>
      <c r="AG1116" t="s">
        <v>637</v>
      </c>
      <c r="AH1116" t="s">
        <v>1706</v>
      </c>
      <c r="AJ1116" t="s">
        <v>6377</v>
      </c>
      <c r="AK1116" s="104">
        <v>46114.569444444445</v>
      </c>
      <c r="AL1116">
        <v>764199</v>
      </c>
      <c r="AM1116" t="s">
        <v>4728</v>
      </c>
      <c r="AN1116" t="s">
        <v>5989</v>
      </c>
      <c r="AO1116" t="s">
        <v>13</v>
      </c>
      <c r="AR1116" t="s">
        <v>5942</v>
      </c>
      <c r="AT1116" t="s">
        <v>1385</v>
      </c>
      <c r="AX1116" t="s">
        <v>6469</v>
      </c>
      <c r="AY1116" s="104">
        <v>46113.638888888891</v>
      </c>
      <c r="AZ1116">
        <v>563448</v>
      </c>
      <c r="BA1116" t="s">
        <v>4761</v>
      </c>
      <c r="BB1116" t="s">
        <v>5989</v>
      </c>
      <c r="BF1116" t="s">
        <v>5966</v>
      </c>
      <c r="BH1116" t="s">
        <v>253</v>
      </c>
      <c r="BL1116" t="s">
        <v>7670</v>
      </c>
      <c r="BM1116" s="104">
        <v>46115.711111111108</v>
      </c>
      <c r="BN1116">
        <v>119981</v>
      </c>
      <c r="BO1116" t="s">
        <v>4728</v>
      </c>
      <c r="BP1116" t="s">
        <v>5592</v>
      </c>
      <c r="BT1116" t="s">
        <v>4781</v>
      </c>
    </row>
    <row r="1117" spans="17:72" x14ac:dyDescent="0.25">
      <c r="Q1117" t="s">
        <v>73</v>
      </c>
      <c r="V1117" t="s">
        <v>5428</v>
      </c>
      <c r="W1117" s="104">
        <v>46115.564583333333</v>
      </c>
      <c r="X1117">
        <v>908187</v>
      </c>
      <c r="Y1117" t="s">
        <v>4728</v>
      </c>
      <c r="Z1117" t="s">
        <v>54</v>
      </c>
      <c r="AD1117" t="s">
        <v>4739</v>
      </c>
      <c r="AF1117" t="s">
        <v>73</v>
      </c>
      <c r="AJ1117" t="s">
        <v>5407</v>
      </c>
      <c r="AK1117" s="104">
        <v>46114.569444444445</v>
      </c>
      <c r="AL1117">
        <v>383194</v>
      </c>
      <c r="AM1117" t="s">
        <v>4728</v>
      </c>
      <c r="AN1117" t="s">
        <v>13</v>
      </c>
      <c r="AR1117" t="s">
        <v>5958</v>
      </c>
      <c r="AT1117" t="s">
        <v>220</v>
      </c>
      <c r="AX1117" t="s">
        <v>5015</v>
      </c>
      <c r="AY1117" s="104">
        <v>46113.638888888891</v>
      </c>
      <c r="AZ1117">
        <v>495603</v>
      </c>
      <c r="BA1117" t="s">
        <v>4728</v>
      </c>
      <c r="BB1117" t="s">
        <v>5989</v>
      </c>
      <c r="BF1117" t="s">
        <v>4781</v>
      </c>
      <c r="BH1117" t="s">
        <v>1732</v>
      </c>
      <c r="BL1117" t="s">
        <v>7670</v>
      </c>
      <c r="BM1117" s="104">
        <v>46115.711805555555</v>
      </c>
      <c r="BN1117">
        <v>1018900</v>
      </c>
      <c r="BO1117" t="s">
        <v>4761</v>
      </c>
      <c r="BP1117" t="s">
        <v>5592</v>
      </c>
      <c r="BT1117" t="s">
        <v>4781</v>
      </c>
    </row>
    <row r="1118" spans="17:72" x14ac:dyDescent="0.25">
      <c r="Q1118" t="s">
        <v>253</v>
      </c>
      <c r="V1118" t="s">
        <v>5429</v>
      </c>
      <c r="W1118" s="104">
        <v>46115.565972222219</v>
      </c>
      <c r="X1118">
        <v>51611</v>
      </c>
      <c r="Y1118" t="s">
        <v>4728</v>
      </c>
      <c r="Z1118" t="s">
        <v>54</v>
      </c>
      <c r="AD1118" t="s">
        <v>4781</v>
      </c>
      <c r="AF1118" t="s">
        <v>2624</v>
      </c>
      <c r="AJ1118" t="s">
        <v>4765</v>
      </c>
      <c r="AK1118" s="104">
        <v>46114.569444444445</v>
      </c>
      <c r="AL1118">
        <v>100728</v>
      </c>
      <c r="AM1118" t="s">
        <v>4728</v>
      </c>
      <c r="AN1118" t="s">
        <v>13</v>
      </c>
      <c r="AR1118" t="s">
        <v>5925</v>
      </c>
      <c r="AT1118" t="s">
        <v>2559</v>
      </c>
      <c r="AX1118" t="s">
        <v>5632</v>
      </c>
      <c r="AY1118" s="104">
        <v>46113.638888888891</v>
      </c>
      <c r="AZ1118">
        <v>148046</v>
      </c>
      <c r="BA1118" t="s">
        <v>4728</v>
      </c>
      <c r="BB1118" t="s">
        <v>5989</v>
      </c>
      <c r="BF1118" t="s">
        <v>5942</v>
      </c>
      <c r="BH1118" t="s">
        <v>1220</v>
      </c>
      <c r="BI1118" t="s">
        <v>1891</v>
      </c>
      <c r="BL1118" t="s">
        <v>4903</v>
      </c>
      <c r="BM1118" s="104">
        <v>46115.711805555555</v>
      </c>
      <c r="BN1118">
        <v>3781411</v>
      </c>
      <c r="BO1118" t="s">
        <v>4728</v>
      </c>
      <c r="BP1118" t="s">
        <v>5592</v>
      </c>
      <c r="BQ1118" t="s">
        <v>4731</v>
      </c>
      <c r="BT1118" t="s">
        <v>7176</v>
      </c>
    </row>
    <row r="1119" spans="17:72" x14ac:dyDescent="0.25">
      <c r="Q1119" t="s">
        <v>80</v>
      </c>
      <c r="V1119" t="s">
        <v>5429</v>
      </c>
      <c r="W1119" s="104">
        <v>46115.566666666666</v>
      </c>
      <c r="X1119">
        <v>158618</v>
      </c>
      <c r="Y1119" t="s">
        <v>4728</v>
      </c>
      <c r="Z1119" t="s">
        <v>54</v>
      </c>
      <c r="AD1119" t="s">
        <v>4772</v>
      </c>
      <c r="AF1119" t="s">
        <v>1134</v>
      </c>
      <c r="AJ1119" t="s">
        <v>5466</v>
      </c>
      <c r="AK1119" s="104">
        <v>46114.570138888892</v>
      </c>
      <c r="AL1119">
        <v>288382</v>
      </c>
      <c r="AM1119" t="s">
        <v>4728</v>
      </c>
      <c r="AN1119" t="s">
        <v>13</v>
      </c>
      <c r="AR1119" t="s">
        <v>4781</v>
      </c>
      <c r="AT1119" t="s">
        <v>516</v>
      </c>
      <c r="AX1119" t="s">
        <v>4783</v>
      </c>
      <c r="AY1119" s="104">
        <v>46113.638888888891</v>
      </c>
      <c r="AZ1119">
        <v>268160</v>
      </c>
      <c r="BA1119" t="s">
        <v>4728</v>
      </c>
      <c r="BB1119" t="s">
        <v>5989</v>
      </c>
      <c r="BF1119" t="s">
        <v>5942</v>
      </c>
      <c r="BH1119" t="s">
        <v>1985</v>
      </c>
      <c r="BL1119" t="s">
        <v>4782</v>
      </c>
      <c r="BM1119" s="104">
        <v>46115.717361111114</v>
      </c>
      <c r="BN1119">
        <v>1146189</v>
      </c>
      <c r="BO1119" t="s">
        <v>4728</v>
      </c>
      <c r="BP1119" t="s">
        <v>5592</v>
      </c>
      <c r="BT1119" t="s">
        <v>5918</v>
      </c>
    </row>
    <row r="1120" spans="17:72" x14ac:dyDescent="0.25">
      <c r="Q1120" t="s">
        <v>81</v>
      </c>
      <c r="R1120" t="s">
        <v>256</v>
      </c>
      <c r="V1120" t="s">
        <v>5430</v>
      </c>
      <c r="W1120" s="104">
        <v>46115.566666666666</v>
      </c>
      <c r="X1120">
        <v>798358</v>
      </c>
      <c r="Y1120" t="s">
        <v>4728</v>
      </c>
      <c r="Z1120" t="s">
        <v>54</v>
      </c>
      <c r="AA1120" t="s">
        <v>4731</v>
      </c>
      <c r="AD1120" t="s">
        <v>4760</v>
      </c>
      <c r="AF1120" t="s">
        <v>268</v>
      </c>
      <c r="AG1120" t="s">
        <v>2373</v>
      </c>
      <c r="AJ1120" t="s">
        <v>6336</v>
      </c>
      <c r="AK1120" s="104">
        <v>46114.570833333331</v>
      </c>
      <c r="AL1120">
        <v>980542</v>
      </c>
      <c r="AM1120" t="s">
        <v>4728</v>
      </c>
      <c r="AN1120" t="s">
        <v>42</v>
      </c>
      <c r="AO1120" t="s">
        <v>13</v>
      </c>
      <c r="AR1120" t="s">
        <v>6040</v>
      </c>
      <c r="AT1120" t="s">
        <v>1584</v>
      </c>
      <c r="AX1120" t="s">
        <v>4743</v>
      </c>
      <c r="AY1120" s="104">
        <v>46113.638888888891</v>
      </c>
      <c r="AZ1120">
        <v>186866</v>
      </c>
      <c r="BA1120" t="s">
        <v>4728</v>
      </c>
      <c r="BB1120" t="s">
        <v>5989</v>
      </c>
      <c r="BF1120" t="s">
        <v>4781</v>
      </c>
      <c r="BH1120" t="s">
        <v>1732</v>
      </c>
      <c r="BL1120" t="s">
        <v>5295</v>
      </c>
      <c r="BM1120" s="104">
        <v>46115.720833333333</v>
      </c>
      <c r="BN1120">
        <v>99010</v>
      </c>
      <c r="BO1120" t="s">
        <v>4728</v>
      </c>
      <c r="BP1120" t="s">
        <v>5592</v>
      </c>
      <c r="BT1120" t="s">
        <v>4781</v>
      </c>
    </row>
    <row r="1121" spans="17:72" x14ac:dyDescent="0.25">
      <c r="Q1121" t="s">
        <v>78</v>
      </c>
      <c r="V1121" t="s">
        <v>5431</v>
      </c>
      <c r="W1121" s="104">
        <v>46115.568055555559</v>
      </c>
      <c r="X1121">
        <v>497014</v>
      </c>
      <c r="Y1121" t="s">
        <v>4728</v>
      </c>
      <c r="Z1121" t="s">
        <v>54</v>
      </c>
      <c r="AD1121" t="s">
        <v>4752</v>
      </c>
      <c r="AF1121" t="s">
        <v>800</v>
      </c>
      <c r="AG1121" t="s">
        <v>868</v>
      </c>
      <c r="AH1121" t="s">
        <v>1481</v>
      </c>
      <c r="AJ1121" t="s">
        <v>4836</v>
      </c>
      <c r="AK1121" s="104">
        <v>46114.571527777778</v>
      </c>
      <c r="AL1121">
        <v>813311</v>
      </c>
      <c r="AM1121" t="s">
        <v>4728</v>
      </c>
      <c r="AN1121" t="s">
        <v>42</v>
      </c>
      <c r="AO1121" t="s">
        <v>4731</v>
      </c>
      <c r="AP1121" t="s">
        <v>13</v>
      </c>
      <c r="AR1121" t="s">
        <v>6378</v>
      </c>
      <c r="AT1121" t="s">
        <v>2510</v>
      </c>
      <c r="AX1121" t="s">
        <v>4743</v>
      </c>
      <c r="AY1121" s="104">
        <v>46113.638888888891</v>
      </c>
      <c r="AZ1121">
        <v>43235</v>
      </c>
      <c r="BA1121" t="s">
        <v>4728</v>
      </c>
      <c r="BB1121" t="s">
        <v>5989</v>
      </c>
      <c r="BF1121" t="s">
        <v>5925</v>
      </c>
      <c r="BH1121" t="s">
        <v>253</v>
      </c>
      <c r="BL1121" t="s">
        <v>4745</v>
      </c>
      <c r="BM1121" s="104">
        <v>46115.720833333333</v>
      </c>
      <c r="BN1121">
        <v>113733</v>
      </c>
      <c r="BO1121" t="s">
        <v>4728</v>
      </c>
      <c r="BP1121" t="s">
        <v>5592</v>
      </c>
      <c r="BT1121" t="s">
        <v>5942</v>
      </c>
    </row>
    <row r="1122" spans="17:72" x14ac:dyDescent="0.25">
      <c r="Q1122" t="s">
        <v>79</v>
      </c>
      <c r="V1122" t="s">
        <v>5432</v>
      </c>
      <c r="W1122" s="104">
        <v>46115.570833333331</v>
      </c>
      <c r="X1122">
        <v>306391</v>
      </c>
      <c r="Y1122" t="s">
        <v>4728</v>
      </c>
      <c r="Z1122" t="s">
        <v>54</v>
      </c>
      <c r="AD1122" t="s">
        <v>4736</v>
      </c>
      <c r="AF1122" t="s">
        <v>75</v>
      </c>
      <c r="AJ1122" t="s">
        <v>6379</v>
      </c>
      <c r="AK1122" s="104">
        <v>46114.571527777778</v>
      </c>
      <c r="AL1122">
        <v>604767</v>
      </c>
      <c r="AM1122" t="s">
        <v>4728</v>
      </c>
      <c r="AN1122" t="s">
        <v>13</v>
      </c>
      <c r="AR1122" t="s">
        <v>6117</v>
      </c>
      <c r="AT1122" t="s">
        <v>205</v>
      </c>
      <c r="AX1122" t="s">
        <v>4743</v>
      </c>
      <c r="AY1122" s="104">
        <v>46113.63958333333</v>
      </c>
      <c r="AZ1122">
        <v>330139</v>
      </c>
      <c r="BA1122" t="s">
        <v>4728</v>
      </c>
      <c r="BB1122" t="s">
        <v>5989</v>
      </c>
      <c r="BF1122" t="s">
        <v>5942</v>
      </c>
      <c r="BH1122" t="s">
        <v>250</v>
      </c>
      <c r="BL1122" t="s">
        <v>5295</v>
      </c>
      <c r="BM1122" s="104">
        <v>46115.72152777778</v>
      </c>
      <c r="BN1122">
        <v>132335</v>
      </c>
      <c r="BO1122" t="s">
        <v>4728</v>
      </c>
      <c r="BP1122" t="s">
        <v>5592</v>
      </c>
      <c r="BT1122" t="s">
        <v>5920</v>
      </c>
    </row>
    <row r="1123" spans="17:72" x14ac:dyDescent="0.25">
      <c r="Q1123" t="s">
        <v>76</v>
      </c>
      <c r="V1123" t="s">
        <v>5433</v>
      </c>
      <c r="W1123" s="104">
        <v>46115.574999999997</v>
      </c>
      <c r="X1123">
        <v>1221218</v>
      </c>
      <c r="Y1123" t="s">
        <v>4728</v>
      </c>
      <c r="Z1123" t="s">
        <v>54</v>
      </c>
      <c r="AD1123" t="s">
        <v>4739</v>
      </c>
      <c r="AF1123" t="s">
        <v>187</v>
      </c>
      <c r="AG1123" t="s">
        <v>402</v>
      </c>
      <c r="AH1123" t="s">
        <v>1220</v>
      </c>
      <c r="AJ1123" t="s">
        <v>6380</v>
      </c>
      <c r="AK1123" s="104">
        <v>46114.573611111111</v>
      </c>
      <c r="AL1123">
        <v>2047823</v>
      </c>
      <c r="AM1123" t="s">
        <v>4728</v>
      </c>
      <c r="AN1123" t="s">
        <v>42</v>
      </c>
      <c r="AO1123" t="s">
        <v>13</v>
      </c>
      <c r="AR1123" t="s">
        <v>6005</v>
      </c>
      <c r="AT1123" t="s">
        <v>250</v>
      </c>
      <c r="AX1123" t="s">
        <v>6031</v>
      </c>
      <c r="AY1123" s="104">
        <v>46113.640277777777</v>
      </c>
      <c r="AZ1123">
        <v>114557</v>
      </c>
      <c r="BA1123" t="s">
        <v>4728</v>
      </c>
      <c r="BB1123" t="s">
        <v>5989</v>
      </c>
      <c r="BF1123" t="s">
        <v>5920</v>
      </c>
      <c r="BH1123" t="s">
        <v>2510</v>
      </c>
      <c r="BL1123" t="s">
        <v>4745</v>
      </c>
      <c r="BM1123" s="104">
        <v>46115.722222222219</v>
      </c>
      <c r="BN1123">
        <v>550371</v>
      </c>
      <c r="BO1123" t="s">
        <v>4728</v>
      </c>
      <c r="BP1123" t="s">
        <v>5592</v>
      </c>
      <c r="BT1123" t="s">
        <v>5931</v>
      </c>
    </row>
    <row r="1124" spans="17:72" x14ac:dyDescent="0.25">
      <c r="Q1124" t="s">
        <v>71</v>
      </c>
      <c r="V1124" t="s">
        <v>5434</v>
      </c>
      <c r="W1124" s="104">
        <v>46115.575694444444</v>
      </c>
      <c r="X1124">
        <v>299894</v>
      </c>
      <c r="Y1124" t="s">
        <v>4728</v>
      </c>
      <c r="Z1124" t="s">
        <v>54</v>
      </c>
      <c r="AD1124" t="s">
        <v>4736</v>
      </c>
      <c r="AF1124" t="s">
        <v>2510</v>
      </c>
      <c r="AJ1124" t="s">
        <v>5750</v>
      </c>
      <c r="AK1124" s="104">
        <v>46114.574999999997</v>
      </c>
      <c r="AL1124">
        <v>170636</v>
      </c>
      <c r="AM1124" t="s">
        <v>4728</v>
      </c>
      <c r="AN1124" t="s">
        <v>13</v>
      </c>
      <c r="AR1124" t="s">
        <v>5931</v>
      </c>
      <c r="AT1124" t="s">
        <v>2510</v>
      </c>
      <c r="AX1124" t="s">
        <v>7264</v>
      </c>
      <c r="AY1124" s="104">
        <v>46113.640277777777</v>
      </c>
      <c r="AZ1124">
        <v>694244</v>
      </c>
      <c r="BA1124" t="s">
        <v>4728</v>
      </c>
      <c r="BB1124" t="s">
        <v>5989</v>
      </c>
      <c r="BF1124" t="s">
        <v>5942</v>
      </c>
      <c r="BH1124" t="s">
        <v>1732</v>
      </c>
      <c r="BL1124" t="s">
        <v>5857</v>
      </c>
      <c r="BM1124" s="104">
        <v>46115.722916666666</v>
      </c>
      <c r="BN1124">
        <v>422855</v>
      </c>
      <c r="BO1124" t="s">
        <v>4728</v>
      </c>
      <c r="BP1124" t="s">
        <v>5592</v>
      </c>
      <c r="BT1124" t="s">
        <v>5925</v>
      </c>
    </row>
    <row r="1125" spans="17:72" x14ac:dyDescent="0.25">
      <c r="Q1125" t="s">
        <v>78</v>
      </c>
      <c r="V1125" t="s">
        <v>4959</v>
      </c>
      <c r="W1125" s="104">
        <v>46115.576388888891</v>
      </c>
      <c r="X1125">
        <v>1973621</v>
      </c>
      <c r="Y1125" t="s">
        <v>4728</v>
      </c>
      <c r="Z1125" t="s">
        <v>54</v>
      </c>
      <c r="AD1125" t="s">
        <v>4736</v>
      </c>
      <c r="AF1125" t="s">
        <v>822</v>
      </c>
      <c r="AG1125" t="s">
        <v>229</v>
      </c>
      <c r="AJ1125" t="s">
        <v>4903</v>
      </c>
      <c r="AK1125" s="104">
        <v>46114.575694444444</v>
      </c>
      <c r="AL1125">
        <v>798464</v>
      </c>
      <c r="AM1125" t="s">
        <v>4761</v>
      </c>
      <c r="AN1125" t="s">
        <v>4787</v>
      </c>
      <c r="AO1125" t="s">
        <v>13</v>
      </c>
      <c r="AR1125" t="s">
        <v>5944</v>
      </c>
      <c r="AT1125" t="s">
        <v>2429</v>
      </c>
      <c r="AX1125" t="s">
        <v>4989</v>
      </c>
      <c r="AY1125" s="104">
        <v>46113.640277777777</v>
      </c>
      <c r="AZ1125">
        <v>1581830</v>
      </c>
      <c r="BA1125" t="s">
        <v>4728</v>
      </c>
      <c r="BB1125" t="s">
        <v>5989</v>
      </c>
      <c r="BF1125" t="s">
        <v>5942</v>
      </c>
      <c r="BH1125" t="s">
        <v>253</v>
      </c>
      <c r="BL1125" t="s">
        <v>4774</v>
      </c>
      <c r="BM1125" s="104">
        <v>46115.722916666666</v>
      </c>
      <c r="BN1125">
        <v>114924</v>
      </c>
      <c r="BO1125" t="s">
        <v>4728</v>
      </c>
      <c r="BP1125" t="s">
        <v>5592</v>
      </c>
      <c r="BT1125" t="s">
        <v>5925</v>
      </c>
    </row>
    <row r="1126" spans="17:72" x14ac:dyDescent="0.25">
      <c r="Q1126" t="s">
        <v>241</v>
      </c>
      <c r="V1126" t="s">
        <v>5206</v>
      </c>
      <c r="W1126" s="104">
        <v>46115.57708333333</v>
      </c>
      <c r="X1126">
        <v>381881</v>
      </c>
      <c r="Y1126" t="s">
        <v>4728</v>
      </c>
      <c r="Z1126" t="s">
        <v>54</v>
      </c>
      <c r="AD1126" t="s">
        <v>4736</v>
      </c>
      <c r="AF1126" t="s">
        <v>1586</v>
      </c>
      <c r="AG1126" t="s">
        <v>80</v>
      </c>
      <c r="AJ1126" t="s">
        <v>5431</v>
      </c>
      <c r="AK1126" s="104">
        <v>46114.576388888891</v>
      </c>
      <c r="AL1126">
        <v>812149</v>
      </c>
      <c r="AM1126" t="s">
        <v>4728</v>
      </c>
      <c r="AN1126" t="s">
        <v>42</v>
      </c>
      <c r="AO1126" t="s">
        <v>13</v>
      </c>
      <c r="AR1126" t="s">
        <v>5933</v>
      </c>
      <c r="AT1126" t="s">
        <v>2383</v>
      </c>
      <c r="AU1126" t="s">
        <v>708</v>
      </c>
      <c r="AX1126" t="s">
        <v>5085</v>
      </c>
      <c r="AY1126" s="104">
        <v>46113.640277777777</v>
      </c>
      <c r="AZ1126">
        <v>1115537</v>
      </c>
      <c r="BA1126" t="s">
        <v>4728</v>
      </c>
      <c r="BB1126" t="s">
        <v>5989</v>
      </c>
      <c r="BF1126" t="s">
        <v>6251</v>
      </c>
      <c r="BH1126" t="s">
        <v>250</v>
      </c>
      <c r="BL1126" t="s">
        <v>5063</v>
      </c>
      <c r="BM1126" s="104">
        <v>46115.722916666666</v>
      </c>
      <c r="BN1126">
        <v>254479</v>
      </c>
      <c r="BO1126" t="s">
        <v>4728</v>
      </c>
      <c r="BP1126" t="s">
        <v>5592</v>
      </c>
      <c r="BT1126" t="s">
        <v>5918</v>
      </c>
    </row>
    <row r="1127" spans="17:72" x14ac:dyDescent="0.25">
      <c r="Q1127" t="s">
        <v>77</v>
      </c>
      <c r="V1127" t="s">
        <v>4930</v>
      </c>
      <c r="W1127" s="104">
        <v>46115.577777777777</v>
      </c>
      <c r="X1127">
        <v>118813</v>
      </c>
      <c r="Y1127" t="s">
        <v>4728</v>
      </c>
      <c r="Z1127" t="s">
        <v>54</v>
      </c>
      <c r="AD1127" t="s">
        <v>4736</v>
      </c>
      <c r="AF1127" t="s">
        <v>2600</v>
      </c>
      <c r="AJ1127" t="s">
        <v>4763</v>
      </c>
      <c r="AK1127" s="104">
        <v>46114.576388888891</v>
      </c>
      <c r="AL1127">
        <v>159251</v>
      </c>
      <c r="AM1127" t="s">
        <v>4728</v>
      </c>
      <c r="AN1127" t="s">
        <v>13</v>
      </c>
      <c r="AR1127" t="s">
        <v>5918</v>
      </c>
      <c r="AT1127" t="s">
        <v>432</v>
      </c>
      <c r="AX1127" t="s">
        <v>4946</v>
      </c>
      <c r="AY1127" s="104">
        <v>46113.640972222223</v>
      </c>
      <c r="AZ1127">
        <v>588206</v>
      </c>
      <c r="BA1127" t="s">
        <v>4728</v>
      </c>
      <c r="BB1127" t="s">
        <v>5989</v>
      </c>
      <c r="BF1127" t="s">
        <v>5918</v>
      </c>
      <c r="BH1127" t="s">
        <v>256</v>
      </c>
      <c r="BL1127" t="s">
        <v>7670</v>
      </c>
      <c r="BM1127" s="104">
        <v>46115.723611111112</v>
      </c>
      <c r="BN1127">
        <v>626113</v>
      </c>
      <c r="BO1127" t="s">
        <v>4728</v>
      </c>
      <c r="BP1127" t="s">
        <v>5592</v>
      </c>
      <c r="BT1127" t="s">
        <v>5920</v>
      </c>
    </row>
    <row r="1128" spans="17:72" x14ac:dyDescent="0.25">
      <c r="Q1128" t="s">
        <v>81</v>
      </c>
      <c r="R1128" t="s">
        <v>220</v>
      </c>
      <c r="V1128" t="s">
        <v>5001</v>
      </c>
      <c r="W1128" s="104">
        <v>46115.577777777777</v>
      </c>
      <c r="X1128">
        <v>397654</v>
      </c>
      <c r="Y1128" t="s">
        <v>4728</v>
      </c>
      <c r="Z1128" t="s">
        <v>54</v>
      </c>
      <c r="AA1128" t="s">
        <v>4731</v>
      </c>
      <c r="AD1128" t="s">
        <v>5383</v>
      </c>
      <c r="AF1128" t="s">
        <v>241</v>
      </c>
      <c r="AG1128" t="s">
        <v>211</v>
      </c>
      <c r="AJ1128" t="s">
        <v>6381</v>
      </c>
      <c r="AK1128" s="104">
        <v>46114.57708333333</v>
      </c>
      <c r="AL1128">
        <v>2078904</v>
      </c>
      <c r="AM1128" t="s">
        <v>4728</v>
      </c>
      <c r="AN1128" t="s">
        <v>13</v>
      </c>
      <c r="AO1128" t="s">
        <v>4731</v>
      </c>
      <c r="AR1128" t="s">
        <v>6382</v>
      </c>
      <c r="AT1128" t="s">
        <v>1078</v>
      </c>
      <c r="AX1128" t="s">
        <v>4839</v>
      </c>
      <c r="AY1128" s="104">
        <v>46113.640972222223</v>
      </c>
      <c r="AZ1128">
        <v>362178</v>
      </c>
      <c r="BA1128" t="s">
        <v>4728</v>
      </c>
      <c r="BB1128" t="s">
        <v>5989</v>
      </c>
      <c r="BF1128" t="s">
        <v>5942</v>
      </c>
      <c r="BH1128" t="s">
        <v>852</v>
      </c>
      <c r="BL1128" t="s">
        <v>4988</v>
      </c>
      <c r="BM1128" s="104">
        <v>46115.724305555559</v>
      </c>
      <c r="BN1128">
        <v>437241</v>
      </c>
      <c r="BO1128" t="s">
        <v>4761</v>
      </c>
      <c r="BP1128" t="s">
        <v>5592</v>
      </c>
      <c r="BT1128" t="s">
        <v>5920</v>
      </c>
    </row>
    <row r="1129" spans="17:72" x14ac:dyDescent="0.25">
      <c r="Q1129" t="s">
        <v>79</v>
      </c>
      <c r="R1129" t="s">
        <v>2197</v>
      </c>
      <c r="V1129" t="s">
        <v>5435</v>
      </c>
      <c r="W1129" s="104">
        <v>46115.57916666667</v>
      </c>
      <c r="X1129">
        <v>914679</v>
      </c>
      <c r="Y1129" t="s">
        <v>4728</v>
      </c>
      <c r="Z1129" t="s">
        <v>54</v>
      </c>
      <c r="AA1129" t="s">
        <v>4731</v>
      </c>
      <c r="AD1129" t="s">
        <v>4754</v>
      </c>
      <c r="AF1129" t="s">
        <v>2510</v>
      </c>
      <c r="AJ1129" t="s">
        <v>5452</v>
      </c>
      <c r="AK1129" s="104">
        <v>46114.577777777777</v>
      </c>
      <c r="AL1129">
        <v>601481</v>
      </c>
      <c r="AM1129" t="s">
        <v>4761</v>
      </c>
      <c r="AN1129" t="s">
        <v>13</v>
      </c>
      <c r="AR1129" t="s">
        <v>5966</v>
      </c>
      <c r="AT1129" t="s">
        <v>1894</v>
      </c>
      <c r="AX1129" t="s">
        <v>4744</v>
      </c>
      <c r="AY1129" s="104">
        <v>46113.64166666667</v>
      </c>
      <c r="AZ1129">
        <v>97210</v>
      </c>
      <c r="BA1129" t="s">
        <v>4728</v>
      </c>
      <c r="BB1129" t="s">
        <v>5989</v>
      </c>
      <c r="BF1129" t="s">
        <v>5925</v>
      </c>
      <c r="BH1129" t="s">
        <v>250</v>
      </c>
      <c r="BI1129" t="s">
        <v>211</v>
      </c>
      <c r="BL1129" t="s">
        <v>5857</v>
      </c>
      <c r="BM1129" s="104">
        <v>46115.727083333331</v>
      </c>
      <c r="BN1129">
        <v>2829541</v>
      </c>
      <c r="BO1129" t="s">
        <v>4761</v>
      </c>
      <c r="BP1129" t="s">
        <v>5592</v>
      </c>
      <c r="BQ1129" t="s">
        <v>4731</v>
      </c>
      <c r="BT1129" t="s">
        <v>5966</v>
      </c>
    </row>
    <row r="1130" spans="17:72" x14ac:dyDescent="0.25">
      <c r="Q1130" t="s">
        <v>253</v>
      </c>
      <c r="V1130" t="s">
        <v>5436</v>
      </c>
      <c r="W1130" s="104">
        <v>46115.57916666667</v>
      </c>
      <c r="X1130">
        <v>58964</v>
      </c>
      <c r="Y1130" t="s">
        <v>4728</v>
      </c>
      <c r="Z1130" t="s">
        <v>54</v>
      </c>
      <c r="AD1130" t="s">
        <v>4781</v>
      </c>
      <c r="AF1130" t="s">
        <v>1148</v>
      </c>
      <c r="AG1130" t="s">
        <v>637</v>
      </c>
      <c r="AJ1130" t="s">
        <v>4776</v>
      </c>
      <c r="AK1130" s="104">
        <v>46114.577777777777</v>
      </c>
      <c r="AL1130">
        <v>280102</v>
      </c>
      <c r="AM1130" t="s">
        <v>4728</v>
      </c>
      <c r="AN1130" t="s">
        <v>4787</v>
      </c>
      <c r="AO1130" t="s">
        <v>13</v>
      </c>
      <c r="AR1130" t="s">
        <v>4941</v>
      </c>
      <c r="AT1130" t="s">
        <v>1276</v>
      </c>
      <c r="AX1130" t="s">
        <v>6692</v>
      </c>
      <c r="AY1130" s="104">
        <v>46113.64166666667</v>
      </c>
      <c r="AZ1130">
        <v>731813</v>
      </c>
      <c r="BA1130" t="s">
        <v>4728</v>
      </c>
      <c r="BB1130" t="s">
        <v>5989</v>
      </c>
      <c r="BF1130" t="s">
        <v>5918</v>
      </c>
      <c r="BH1130" t="s">
        <v>1732</v>
      </c>
      <c r="BL1130" t="s">
        <v>4925</v>
      </c>
      <c r="BM1130" s="104">
        <v>46115.727777777778</v>
      </c>
      <c r="BN1130">
        <v>874779</v>
      </c>
      <c r="BO1130" t="s">
        <v>4728</v>
      </c>
      <c r="BP1130" t="s">
        <v>5592</v>
      </c>
      <c r="BT1130" t="s">
        <v>5925</v>
      </c>
    </row>
    <row r="1131" spans="17:72" x14ac:dyDescent="0.25">
      <c r="Q1131" t="s">
        <v>712</v>
      </c>
      <c r="R1131" t="s">
        <v>205</v>
      </c>
      <c r="V1131" t="s">
        <v>5437</v>
      </c>
      <c r="W1131" s="104">
        <v>46115.579861111109</v>
      </c>
      <c r="X1131">
        <v>1384182</v>
      </c>
      <c r="Y1131" t="s">
        <v>4728</v>
      </c>
      <c r="Z1131" t="s">
        <v>42</v>
      </c>
      <c r="AA1131" t="s">
        <v>54</v>
      </c>
      <c r="AD1131" t="s">
        <v>5438</v>
      </c>
      <c r="AF1131" t="s">
        <v>272</v>
      </c>
      <c r="AG1131" t="s">
        <v>2357</v>
      </c>
      <c r="AJ1131" t="s">
        <v>5108</v>
      </c>
      <c r="AK1131" s="104">
        <v>46114.577777777777</v>
      </c>
      <c r="AL1131">
        <v>176041</v>
      </c>
      <c r="AM1131" t="s">
        <v>4728</v>
      </c>
      <c r="AN1131" t="s">
        <v>4787</v>
      </c>
      <c r="AO1131" t="s">
        <v>13</v>
      </c>
      <c r="AR1131" t="s">
        <v>4941</v>
      </c>
      <c r="AT1131" t="s">
        <v>2559</v>
      </c>
      <c r="AX1131" t="s">
        <v>7265</v>
      </c>
      <c r="AY1131" s="104">
        <v>46113.64166666667</v>
      </c>
      <c r="AZ1131">
        <v>340550</v>
      </c>
      <c r="BA1131" t="s">
        <v>4728</v>
      </c>
      <c r="BB1131" t="s">
        <v>5989</v>
      </c>
      <c r="BF1131" t="s">
        <v>5918</v>
      </c>
      <c r="BH1131" t="s">
        <v>2259</v>
      </c>
      <c r="BL1131" t="s">
        <v>4988</v>
      </c>
      <c r="BM1131" s="104">
        <v>46115.729861111111</v>
      </c>
      <c r="BN1131">
        <v>680637</v>
      </c>
      <c r="BO1131" t="s">
        <v>4761</v>
      </c>
      <c r="BP1131" t="s">
        <v>5592</v>
      </c>
      <c r="BT1131" t="s">
        <v>5920</v>
      </c>
    </row>
    <row r="1132" spans="17:72" x14ac:dyDescent="0.25">
      <c r="Q1132" t="s">
        <v>75</v>
      </c>
      <c r="R1132" t="s">
        <v>1688</v>
      </c>
      <c r="V1132" t="s">
        <v>5439</v>
      </c>
      <c r="W1132" s="104">
        <v>46115.584722222222</v>
      </c>
      <c r="X1132">
        <v>689687</v>
      </c>
      <c r="Y1132" t="s">
        <v>4761</v>
      </c>
      <c r="Z1132" t="s">
        <v>54</v>
      </c>
      <c r="AA1132" t="s">
        <v>4731</v>
      </c>
      <c r="AD1132" t="s">
        <v>5176</v>
      </c>
      <c r="AF1132" t="s">
        <v>1335</v>
      </c>
      <c r="AG1132" t="s">
        <v>1985</v>
      </c>
      <c r="AJ1132" t="s">
        <v>5271</v>
      </c>
      <c r="AK1132" s="104">
        <v>46114.578472222223</v>
      </c>
      <c r="AL1132">
        <v>740663</v>
      </c>
      <c r="AM1132" t="s">
        <v>4728</v>
      </c>
      <c r="AN1132" t="s">
        <v>42</v>
      </c>
      <c r="AO1132" t="s">
        <v>13</v>
      </c>
      <c r="AR1132" t="s">
        <v>5933</v>
      </c>
      <c r="AT1132" t="s">
        <v>1134</v>
      </c>
      <c r="AX1132" t="s">
        <v>5398</v>
      </c>
      <c r="AY1132" s="104">
        <v>46113.64166666667</v>
      </c>
      <c r="AZ1132">
        <v>705884</v>
      </c>
      <c r="BA1132" t="s">
        <v>4728</v>
      </c>
      <c r="BB1132" t="s">
        <v>5989</v>
      </c>
      <c r="BF1132" t="s">
        <v>4781</v>
      </c>
      <c r="BH1132" t="s">
        <v>253</v>
      </c>
      <c r="BL1132" t="s">
        <v>8176</v>
      </c>
      <c r="BM1132" s="104">
        <v>46115.729861111111</v>
      </c>
      <c r="BN1132">
        <v>147915</v>
      </c>
      <c r="BO1132" t="s">
        <v>4728</v>
      </c>
      <c r="BP1132" t="s">
        <v>5592</v>
      </c>
      <c r="BT1132" t="s">
        <v>4781</v>
      </c>
    </row>
    <row r="1133" spans="17:72" x14ac:dyDescent="0.25">
      <c r="Q1133" t="s">
        <v>77</v>
      </c>
      <c r="V1133" t="s">
        <v>4809</v>
      </c>
      <c r="W1133" s="104">
        <v>46115.586111111108</v>
      </c>
      <c r="X1133">
        <v>170398</v>
      </c>
      <c r="Y1133" t="s">
        <v>4728</v>
      </c>
      <c r="Z1133" t="s">
        <v>54</v>
      </c>
      <c r="AD1133" t="s">
        <v>4736</v>
      </c>
      <c r="AF1133" t="s">
        <v>2624</v>
      </c>
      <c r="AJ1133" t="s">
        <v>4733</v>
      </c>
      <c r="AK1133" s="104">
        <v>46114.578472222223</v>
      </c>
      <c r="AL1133">
        <v>435254</v>
      </c>
      <c r="AM1133" t="s">
        <v>4728</v>
      </c>
      <c r="AN1133" t="s">
        <v>13</v>
      </c>
      <c r="AR1133" t="s">
        <v>5931</v>
      </c>
      <c r="AT1133" t="s">
        <v>551</v>
      </c>
      <c r="AX1133" t="s">
        <v>7266</v>
      </c>
      <c r="AY1133" s="104">
        <v>46113.642361111109</v>
      </c>
      <c r="AZ1133">
        <v>875355</v>
      </c>
      <c r="BA1133" t="s">
        <v>4728</v>
      </c>
      <c r="BB1133" t="s">
        <v>5989</v>
      </c>
      <c r="BF1133" t="s">
        <v>5942</v>
      </c>
      <c r="BH1133" t="s">
        <v>2373</v>
      </c>
      <c r="BL1133" t="s">
        <v>5472</v>
      </c>
      <c r="BM1133" s="104">
        <v>46115.730555555558</v>
      </c>
      <c r="BN1133">
        <v>418775</v>
      </c>
      <c r="BO1133" t="s">
        <v>4728</v>
      </c>
      <c r="BP1133" t="s">
        <v>5592</v>
      </c>
      <c r="BT1133" t="s">
        <v>5931</v>
      </c>
    </row>
    <row r="1134" spans="17:72" x14ac:dyDescent="0.25">
      <c r="Q1134" t="s">
        <v>81</v>
      </c>
      <c r="V1134" t="s">
        <v>4741</v>
      </c>
      <c r="W1134" s="104">
        <v>46115.587500000001</v>
      </c>
      <c r="X1134">
        <v>242637</v>
      </c>
      <c r="Y1134" t="s">
        <v>4728</v>
      </c>
      <c r="Z1134" t="s">
        <v>54</v>
      </c>
      <c r="AD1134" t="s">
        <v>4736</v>
      </c>
      <c r="AF1134" t="s">
        <v>440</v>
      </c>
      <c r="AG1134" t="s">
        <v>2373</v>
      </c>
      <c r="AJ1134" t="s">
        <v>6383</v>
      </c>
      <c r="AK1134" s="104">
        <v>46114.578472222223</v>
      </c>
      <c r="AL1134">
        <v>1432538</v>
      </c>
      <c r="AM1134" t="s">
        <v>4761</v>
      </c>
      <c r="AN1134" t="s">
        <v>4787</v>
      </c>
      <c r="AO1134" t="s">
        <v>13</v>
      </c>
      <c r="AR1134" t="s">
        <v>5962</v>
      </c>
      <c r="AT1134" t="s">
        <v>1945</v>
      </c>
      <c r="AX1134" t="s">
        <v>5089</v>
      </c>
      <c r="AY1134" s="104">
        <v>46113.642361111109</v>
      </c>
      <c r="AZ1134">
        <v>98126</v>
      </c>
      <c r="BA1134" t="s">
        <v>4728</v>
      </c>
      <c r="BB1134" t="s">
        <v>5989</v>
      </c>
      <c r="BF1134" t="s">
        <v>5918</v>
      </c>
      <c r="BH1134" t="s">
        <v>308</v>
      </c>
      <c r="BL1134" t="s">
        <v>4946</v>
      </c>
      <c r="BM1134" s="104">
        <v>46115.731249999997</v>
      </c>
      <c r="BN1134">
        <v>185353</v>
      </c>
      <c r="BO1134" t="s">
        <v>4728</v>
      </c>
      <c r="BP1134" t="s">
        <v>5592</v>
      </c>
      <c r="BT1134" t="s">
        <v>5925</v>
      </c>
    </row>
    <row r="1135" spans="17:72" x14ac:dyDescent="0.25">
      <c r="Q1135" t="s">
        <v>79</v>
      </c>
      <c r="V1135" t="s">
        <v>5436</v>
      </c>
      <c r="W1135" s="104">
        <v>46115.587500000001</v>
      </c>
      <c r="X1135">
        <v>604935</v>
      </c>
      <c r="Y1135" t="s">
        <v>4761</v>
      </c>
      <c r="Z1135" t="s">
        <v>54</v>
      </c>
      <c r="AD1135" t="s">
        <v>4739</v>
      </c>
      <c r="AF1135" t="s">
        <v>2561</v>
      </c>
      <c r="AJ1135" t="s">
        <v>6384</v>
      </c>
      <c r="AK1135" s="104">
        <v>46114.578472222223</v>
      </c>
      <c r="AL1135">
        <v>882392</v>
      </c>
      <c r="AM1135" t="s">
        <v>4728</v>
      </c>
      <c r="AN1135" t="s">
        <v>13</v>
      </c>
      <c r="AR1135" t="s">
        <v>5918</v>
      </c>
      <c r="AT1135" t="s">
        <v>1292</v>
      </c>
      <c r="AX1135" t="s">
        <v>4948</v>
      </c>
      <c r="AY1135" s="104">
        <v>46113.642361111109</v>
      </c>
      <c r="AZ1135">
        <v>310767</v>
      </c>
      <c r="BA1135" t="s">
        <v>4728</v>
      </c>
      <c r="BB1135" t="s">
        <v>5989</v>
      </c>
      <c r="BF1135" t="s">
        <v>5948</v>
      </c>
      <c r="BH1135" t="s">
        <v>2383</v>
      </c>
      <c r="BL1135" t="s">
        <v>6550</v>
      </c>
      <c r="BM1135" s="104">
        <v>46115.732638888891</v>
      </c>
      <c r="BN1135">
        <v>496123</v>
      </c>
      <c r="BO1135" t="s">
        <v>4728</v>
      </c>
      <c r="BP1135" t="s">
        <v>5592</v>
      </c>
      <c r="BT1135" t="s">
        <v>6069</v>
      </c>
    </row>
    <row r="1136" spans="17:72" x14ac:dyDescent="0.25">
      <c r="Q1136" t="s">
        <v>80</v>
      </c>
      <c r="V1136" t="s">
        <v>5012</v>
      </c>
      <c r="W1136" s="104">
        <v>46115.588194444441</v>
      </c>
      <c r="X1136">
        <v>387697</v>
      </c>
      <c r="Y1136" t="s">
        <v>4728</v>
      </c>
      <c r="Z1136" t="s">
        <v>54</v>
      </c>
      <c r="AD1136" t="s">
        <v>4734</v>
      </c>
      <c r="AF1136" t="s">
        <v>2600</v>
      </c>
      <c r="AJ1136" t="s">
        <v>5665</v>
      </c>
      <c r="AK1136" s="104">
        <v>46114.57916666667</v>
      </c>
      <c r="AL1136">
        <v>1382892</v>
      </c>
      <c r="AM1136" t="s">
        <v>4761</v>
      </c>
      <c r="AN1136" t="s">
        <v>13</v>
      </c>
      <c r="AR1136" t="s">
        <v>5924</v>
      </c>
      <c r="AT1136" t="s">
        <v>516</v>
      </c>
      <c r="AU1136" t="s">
        <v>1945</v>
      </c>
      <c r="AX1136" t="s">
        <v>6179</v>
      </c>
      <c r="AY1136" s="104">
        <v>46113.643055555556</v>
      </c>
      <c r="AZ1136">
        <v>515414</v>
      </c>
      <c r="BA1136" t="s">
        <v>4728</v>
      </c>
      <c r="BB1136" t="s">
        <v>5989</v>
      </c>
      <c r="BC1136" t="s">
        <v>13</v>
      </c>
      <c r="BF1136" t="s">
        <v>5918</v>
      </c>
      <c r="BH1136" t="s">
        <v>2259</v>
      </c>
      <c r="BL1136" t="s">
        <v>4946</v>
      </c>
      <c r="BM1136" s="104">
        <v>46115.734027777777</v>
      </c>
      <c r="BN1136">
        <v>483741</v>
      </c>
      <c r="BO1136" t="s">
        <v>4728</v>
      </c>
      <c r="BP1136" t="s">
        <v>5592</v>
      </c>
      <c r="BT1136" t="s">
        <v>5924</v>
      </c>
    </row>
    <row r="1137" spans="17:72" x14ac:dyDescent="0.25">
      <c r="Q1137" t="s">
        <v>84</v>
      </c>
      <c r="V1137" t="s">
        <v>5440</v>
      </c>
      <c r="W1137" s="104">
        <v>46115.588194444441</v>
      </c>
      <c r="X1137">
        <v>93071</v>
      </c>
      <c r="Y1137" t="s">
        <v>4728</v>
      </c>
      <c r="Z1137" t="s">
        <v>54</v>
      </c>
      <c r="AD1137" t="s">
        <v>4780</v>
      </c>
      <c r="AF1137" t="s">
        <v>241</v>
      </c>
      <c r="AJ1137" t="s">
        <v>4763</v>
      </c>
      <c r="AK1137" s="104">
        <v>46114.579861111109</v>
      </c>
      <c r="AL1137">
        <v>273965</v>
      </c>
      <c r="AM1137" t="s">
        <v>4728</v>
      </c>
      <c r="AN1137" t="s">
        <v>13</v>
      </c>
      <c r="AR1137" t="s">
        <v>5931</v>
      </c>
      <c r="AT1137" t="s">
        <v>1559</v>
      </c>
      <c r="AX1137" t="s">
        <v>4776</v>
      </c>
      <c r="AY1137" s="104">
        <v>46113.643055555556</v>
      </c>
      <c r="AZ1137">
        <v>160078</v>
      </c>
      <c r="BA1137" t="s">
        <v>4728</v>
      </c>
      <c r="BB1137" t="s">
        <v>5989</v>
      </c>
      <c r="BF1137" t="s">
        <v>5942</v>
      </c>
      <c r="BH1137" t="s">
        <v>2510</v>
      </c>
      <c r="BL1137" t="s">
        <v>8182</v>
      </c>
      <c r="BM1137" s="104">
        <v>46115.744444444441</v>
      </c>
      <c r="BN1137">
        <v>256552</v>
      </c>
      <c r="BO1137" t="s">
        <v>4761</v>
      </c>
      <c r="BP1137" t="s">
        <v>5592</v>
      </c>
      <c r="BT1137" t="s">
        <v>5966</v>
      </c>
    </row>
    <row r="1138" spans="17:72" x14ac:dyDescent="0.25">
      <c r="Q1138" t="s">
        <v>75</v>
      </c>
      <c r="V1138" t="s">
        <v>5441</v>
      </c>
      <c r="W1138" s="104">
        <v>46115.59097222222</v>
      </c>
      <c r="X1138">
        <v>839167</v>
      </c>
      <c r="Y1138" t="s">
        <v>4728</v>
      </c>
      <c r="Z1138" t="s">
        <v>54</v>
      </c>
      <c r="AD1138" t="s">
        <v>4739</v>
      </c>
      <c r="AF1138" t="s">
        <v>1507</v>
      </c>
      <c r="AJ1138" t="s">
        <v>4877</v>
      </c>
      <c r="AK1138" s="104">
        <v>46114.580555555556</v>
      </c>
      <c r="AL1138">
        <v>359305</v>
      </c>
      <c r="AM1138" t="s">
        <v>4728</v>
      </c>
      <c r="AN1138" t="s">
        <v>13</v>
      </c>
      <c r="AR1138" t="s">
        <v>5918</v>
      </c>
      <c r="AT1138" t="s">
        <v>229</v>
      </c>
      <c r="AX1138" t="s">
        <v>5202</v>
      </c>
      <c r="AY1138" s="104">
        <v>46113.643055555556</v>
      </c>
      <c r="AZ1138">
        <v>120235</v>
      </c>
      <c r="BA1138" t="s">
        <v>4728</v>
      </c>
      <c r="BB1138" t="s">
        <v>5989</v>
      </c>
      <c r="BF1138" t="s">
        <v>5942</v>
      </c>
      <c r="BH1138" t="s">
        <v>2510</v>
      </c>
      <c r="BL1138" t="s">
        <v>4755</v>
      </c>
      <c r="BM1138" s="104">
        <v>46115.745833333334</v>
      </c>
      <c r="BN1138">
        <v>475942</v>
      </c>
      <c r="BO1138" t="s">
        <v>4728</v>
      </c>
      <c r="BP1138" t="s">
        <v>5592</v>
      </c>
      <c r="BT1138" t="s">
        <v>6069</v>
      </c>
    </row>
    <row r="1139" spans="17:72" x14ac:dyDescent="0.25">
      <c r="Q1139" t="s">
        <v>808</v>
      </c>
      <c r="R1139" t="s">
        <v>79</v>
      </c>
      <c r="V1139" t="s">
        <v>5442</v>
      </c>
      <c r="W1139" s="104">
        <v>46115.59097222222</v>
      </c>
      <c r="X1139">
        <v>566940</v>
      </c>
      <c r="Y1139" t="s">
        <v>4728</v>
      </c>
      <c r="Z1139" t="s">
        <v>42</v>
      </c>
      <c r="AA1139" t="s">
        <v>54</v>
      </c>
      <c r="AD1139" t="s">
        <v>5066</v>
      </c>
      <c r="AF1139" t="s">
        <v>1706</v>
      </c>
      <c r="AJ1139" t="s">
        <v>4782</v>
      </c>
      <c r="AK1139" s="104">
        <v>46114.580555555556</v>
      </c>
      <c r="AL1139">
        <v>306063</v>
      </c>
      <c r="AM1139" t="s">
        <v>4728</v>
      </c>
      <c r="AN1139" t="s">
        <v>13</v>
      </c>
      <c r="AR1139" t="s">
        <v>5918</v>
      </c>
      <c r="AT1139" t="s">
        <v>1124</v>
      </c>
      <c r="AX1139" t="s">
        <v>5514</v>
      </c>
      <c r="AY1139" s="104">
        <v>46113.643055555556</v>
      </c>
      <c r="AZ1139">
        <v>56807</v>
      </c>
      <c r="BA1139" t="s">
        <v>4728</v>
      </c>
      <c r="BB1139" t="s">
        <v>5989</v>
      </c>
      <c r="BF1139" t="s">
        <v>5956</v>
      </c>
      <c r="BH1139" t="s">
        <v>241</v>
      </c>
      <c r="BI1139" t="s">
        <v>2197</v>
      </c>
      <c r="BL1139" t="s">
        <v>8182</v>
      </c>
      <c r="BM1139" s="104">
        <v>46115.747916666667</v>
      </c>
      <c r="BN1139">
        <v>1937372</v>
      </c>
      <c r="BO1139" t="s">
        <v>4728</v>
      </c>
      <c r="BP1139" t="s">
        <v>5592</v>
      </c>
      <c r="BQ1139" t="s">
        <v>4731</v>
      </c>
      <c r="BT1139" t="s">
        <v>6411</v>
      </c>
    </row>
    <row r="1140" spans="17:72" x14ac:dyDescent="0.25">
      <c r="Q1140" t="s">
        <v>77</v>
      </c>
      <c r="V1140" t="s">
        <v>5443</v>
      </c>
      <c r="W1140" s="104">
        <v>46115.591666666667</v>
      </c>
      <c r="X1140">
        <v>320011</v>
      </c>
      <c r="Y1140" t="s">
        <v>4728</v>
      </c>
      <c r="Z1140" t="s">
        <v>54</v>
      </c>
      <c r="AD1140" t="s">
        <v>4736</v>
      </c>
      <c r="AF1140" t="s">
        <v>2419</v>
      </c>
      <c r="AG1140" t="s">
        <v>868</v>
      </c>
      <c r="AJ1140" t="s">
        <v>6385</v>
      </c>
      <c r="AK1140" s="104">
        <v>46114.581250000003</v>
      </c>
      <c r="AL1140">
        <v>232798</v>
      </c>
      <c r="AM1140" t="s">
        <v>4728</v>
      </c>
      <c r="AN1140" t="s">
        <v>42</v>
      </c>
      <c r="AO1140" t="s">
        <v>13</v>
      </c>
      <c r="AR1140" t="s">
        <v>5933</v>
      </c>
      <c r="AT1140" t="s">
        <v>250</v>
      </c>
      <c r="AX1140" t="s">
        <v>4792</v>
      </c>
      <c r="AY1140" s="104">
        <v>46113.643055555556</v>
      </c>
      <c r="AZ1140">
        <v>242271</v>
      </c>
      <c r="BA1140" t="s">
        <v>4728</v>
      </c>
      <c r="BB1140" t="s">
        <v>5989</v>
      </c>
      <c r="BF1140" t="s">
        <v>4781</v>
      </c>
      <c r="BH1140" t="s">
        <v>2259</v>
      </c>
      <c r="BL1140" t="s">
        <v>4776</v>
      </c>
      <c r="BM1140" s="104">
        <v>46115.75</v>
      </c>
      <c r="BN1140">
        <v>212314</v>
      </c>
      <c r="BO1140" t="s">
        <v>4728</v>
      </c>
      <c r="BP1140" t="s">
        <v>5592</v>
      </c>
      <c r="BT1140" t="s">
        <v>6069</v>
      </c>
    </row>
    <row r="1141" spans="17:72" x14ac:dyDescent="0.25">
      <c r="Q1141" t="s">
        <v>84</v>
      </c>
      <c r="R1141" t="s">
        <v>1891</v>
      </c>
      <c r="V1141" t="s">
        <v>4753</v>
      </c>
      <c r="W1141" s="104">
        <v>46115.591666666667</v>
      </c>
      <c r="X1141">
        <v>290209</v>
      </c>
      <c r="Y1141" t="s">
        <v>4728</v>
      </c>
      <c r="Z1141" t="s">
        <v>54</v>
      </c>
      <c r="AA1141" t="s">
        <v>4731</v>
      </c>
      <c r="AD1141" t="s">
        <v>5444</v>
      </c>
      <c r="AF1141" t="s">
        <v>75</v>
      </c>
      <c r="AJ1141" t="s">
        <v>5755</v>
      </c>
      <c r="AK1141" s="104">
        <v>46114.581250000003</v>
      </c>
      <c r="AL1141">
        <v>627272</v>
      </c>
      <c r="AM1141" t="s">
        <v>4728</v>
      </c>
      <c r="AN1141" t="s">
        <v>13</v>
      </c>
      <c r="AR1141" t="s">
        <v>5918</v>
      </c>
      <c r="AT1141" t="s">
        <v>1894</v>
      </c>
      <c r="AX1141" t="s">
        <v>5131</v>
      </c>
      <c r="AY1141" s="104">
        <v>46113.643055555556</v>
      </c>
      <c r="AZ1141">
        <v>192053</v>
      </c>
      <c r="BA1141" t="s">
        <v>4728</v>
      </c>
      <c r="BB1141" t="s">
        <v>5989</v>
      </c>
      <c r="BF1141" t="s">
        <v>5942</v>
      </c>
      <c r="BH1141" t="s">
        <v>1985</v>
      </c>
      <c r="BL1141" t="s">
        <v>4755</v>
      </c>
      <c r="BM1141" s="104">
        <v>46115.751388888886</v>
      </c>
      <c r="BN1141">
        <v>632181</v>
      </c>
      <c r="BO1141" t="s">
        <v>4728</v>
      </c>
      <c r="BP1141" t="s">
        <v>5592</v>
      </c>
      <c r="BQ1141" t="s">
        <v>4731</v>
      </c>
      <c r="BT1141" t="s">
        <v>5918</v>
      </c>
    </row>
    <row r="1142" spans="17:72" x14ac:dyDescent="0.25">
      <c r="Q1142" t="s">
        <v>712</v>
      </c>
      <c r="R1142" t="s">
        <v>256</v>
      </c>
      <c r="V1142" t="s">
        <v>4903</v>
      </c>
      <c r="W1142" s="104">
        <v>46115.593055555553</v>
      </c>
      <c r="X1142">
        <v>563607</v>
      </c>
      <c r="Y1142" t="s">
        <v>4728</v>
      </c>
      <c r="Z1142" t="s">
        <v>42</v>
      </c>
      <c r="AA1142" t="s">
        <v>54</v>
      </c>
      <c r="AD1142" t="s">
        <v>5445</v>
      </c>
      <c r="AF1142" t="s">
        <v>2375</v>
      </c>
      <c r="AG1142" t="s">
        <v>79</v>
      </c>
      <c r="AJ1142" t="s">
        <v>4988</v>
      </c>
      <c r="AK1142" s="104">
        <v>46114.581944444442</v>
      </c>
      <c r="AL1142">
        <v>1439287</v>
      </c>
      <c r="AM1142" t="s">
        <v>4728</v>
      </c>
      <c r="AN1142" t="s">
        <v>42</v>
      </c>
      <c r="AO1142" t="s">
        <v>13</v>
      </c>
      <c r="AR1142" t="s">
        <v>5919</v>
      </c>
      <c r="AT1142" t="s">
        <v>1284</v>
      </c>
      <c r="AX1142" t="s">
        <v>5841</v>
      </c>
      <c r="AY1142" s="104">
        <v>46113.643055555556</v>
      </c>
      <c r="AZ1142">
        <v>122377</v>
      </c>
      <c r="BA1142" t="s">
        <v>4728</v>
      </c>
      <c r="BB1142" t="s">
        <v>5989</v>
      </c>
      <c r="BF1142" t="s">
        <v>5948</v>
      </c>
      <c r="BH1142" t="s">
        <v>1985</v>
      </c>
      <c r="BL1142" t="s">
        <v>4755</v>
      </c>
      <c r="BM1142" s="104">
        <v>46115.758333333331</v>
      </c>
      <c r="BN1142">
        <v>337730</v>
      </c>
      <c r="BO1142" t="s">
        <v>4761</v>
      </c>
      <c r="BP1142" t="s">
        <v>5592</v>
      </c>
      <c r="BT1142" t="s">
        <v>5918</v>
      </c>
    </row>
    <row r="1143" spans="17:72" x14ac:dyDescent="0.25">
      <c r="Q1143" t="s">
        <v>81</v>
      </c>
      <c r="V1143" t="s">
        <v>5446</v>
      </c>
      <c r="W1143" s="104">
        <v>46115.59375</v>
      </c>
      <c r="X1143">
        <v>278544</v>
      </c>
      <c r="Y1143" t="s">
        <v>4728</v>
      </c>
      <c r="Z1143" t="s">
        <v>54</v>
      </c>
      <c r="AD1143" t="s">
        <v>4736</v>
      </c>
      <c r="AF1143" t="s">
        <v>1416</v>
      </c>
      <c r="AG1143" t="s">
        <v>79</v>
      </c>
      <c r="AJ1143" t="s">
        <v>4757</v>
      </c>
      <c r="AK1143" s="104">
        <v>46114.581944444442</v>
      </c>
      <c r="AL1143">
        <v>3709770</v>
      </c>
      <c r="AM1143" t="s">
        <v>4761</v>
      </c>
      <c r="AN1143" t="s">
        <v>4790</v>
      </c>
      <c r="AO1143" t="s">
        <v>13</v>
      </c>
      <c r="AR1143" t="s">
        <v>5944</v>
      </c>
      <c r="AT1143" t="s">
        <v>2561</v>
      </c>
      <c r="AX1143" t="s">
        <v>4933</v>
      </c>
      <c r="AY1143" s="104">
        <v>46113.643750000003</v>
      </c>
      <c r="AZ1143">
        <v>422290</v>
      </c>
      <c r="BA1143" t="s">
        <v>4728</v>
      </c>
      <c r="BB1143" t="s">
        <v>5989</v>
      </c>
      <c r="BF1143" t="s">
        <v>5918</v>
      </c>
      <c r="BH1143" t="s">
        <v>1985</v>
      </c>
      <c r="BL1143" t="s">
        <v>4755</v>
      </c>
      <c r="BM1143" s="104">
        <v>46115.762499999997</v>
      </c>
      <c r="BN1143">
        <v>856680</v>
      </c>
      <c r="BO1143" t="s">
        <v>4728</v>
      </c>
      <c r="BP1143" t="s">
        <v>5592</v>
      </c>
      <c r="BQ1143" t="s">
        <v>4731</v>
      </c>
      <c r="BT1143" t="s">
        <v>5918</v>
      </c>
    </row>
    <row r="1144" spans="17:72" x14ac:dyDescent="0.25">
      <c r="Q1144" t="s">
        <v>72</v>
      </c>
      <c r="V1144" t="s">
        <v>4826</v>
      </c>
      <c r="W1144" s="104">
        <v>46115.59375</v>
      </c>
      <c r="X1144">
        <v>696227</v>
      </c>
      <c r="Y1144" t="s">
        <v>4728</v>
      </c>
      <c r="Z1144" t="s">
        <v>54</v>
      </c>
      <c r="AD1144" t="s">
        <v>4951</v>
      </c>
      <c r="AF1144" t="s">
        <v>274</v>
      </c>
      <c r="AG1144" t="s">
        <v>2357</v>
      </c>
      <c r="AJ1144" t="s">
        <v>5071</v>
      </c>
      <c r="AK1144" s="104">
        <v>46114.584027777775</v>
      </c>
      <c r="AL1144">
        <v>279450</v>
      </c>
      <c r="AM1144" t="s">
        <v>4728</v>
      </c>
      <c r="AN1144" t="s">
        <v>42</v>
      </c>
      <c r="AO1144" t="s">
        <v>13</v>
      </c>
      <c r="AR1144" t="s">
        <v>5933</v>
      </c>
      <c r="AT1144" t="s">
        <v>1048</v>
      </c>
      <c r="AX1144" t="s">
        <v>6178</v>
      </c>
      <c r="AY1144" s="104">
        <v>46113.643750000003</v>
      </c>
      <c r="AZ1144">
        <v>1424830</v>
      </c>
      <c r="BA1144" t="s">
        <v>4761</v>
      </c>
      <c r="BB1144" t="s">
        <v>5989</v>
      </c>
      <c r="BF1144" t="s">
        <v>5966</v>
      </c>
      <c r="BH1144" t="s">
        <v>1732</v>
      </c>
      <c r="BL1144" t="s">
        <v>4919</v>
      </c>
      <c r="BM1144" s="104">
        <v>46115.763888888891</v>
      </c>
      <c r="BN1144">
        <v>123662</v>
      </c>
      <c r="BO1144" t="s">
        <v>4728</v>
      </c>
      <c r="BP1144" t="s">
        <v>5592</v>
      </c>
      <c r="BT1144" t="s">
        <v>5942</v>
      </c>
    </row>
    <row r="1145" spans="17:72" x14ac:dyDescent="0.25">
      <c r="Q1145" t="s">
        <v>71</v>
      </c>
      <c r="V1145" t="s">
        <v>4733</v>
      </c>
      <c r="W1145" s="104">
        <v>46115.595138888886</v>
      </c>
      <c r="X1145">
        <v>2768422</v>
      </c>
      <c r="Y1145" t="s">
        <v>4761</v>
      </c>
      <c r="Z1145" t="s">
        <v>54</v>
      </c>
      <c r="AD1145" t="s">
        <v>4739</v>
      </c>
      <c r="AF1145" t="s">
        <v>1391</v>
      </c>
      <c r="AJ1145" t="s">
        <v>6386</v>
      </c>
      <c r="AK1145" s="104">
        <v>46114.584027777775</v>
      </c>
      <c r="AL1145">
        <v>128414</v>
      </c>
      <c r="AM1145" t="s">
        <v>4728</v>
      </c>
      <c r="AN1145" t="s">
        <v>13</v>
      </c>
      <c r="AR1145" t="s">
        <v>5942</v>
      </c>
      <c r="AT1145" t="s">
        <v>1945</v>
      </c>
      <c r="AX1145" t="s">
        <v>5514</v>
      </c>
      <c r="AY1145" s="104">
        <v>46113.643750000003</v>
      </c>
      <c r="AZ1145">
        <v>180432</v>
      </c>
      <c r="BA1145" t="s">
        <v>4728</v>
      </c>
      <c r="BB1145" t="s">
        <v>5989</v>
      </c>
      <c r="BF1145" t="s">
        <v>5918</v>
      </c>
      <c r="BH1145" t="s">
        <v>1985</v>
      </c>
      <c r="BL1145" t="s">
        <v>5202</v>
      </c>
      <c r="BM1145" s="104">
        <v>46115.76458333333</v>
      </c>
      <c r="BN1145">
        <v>3727354</v>
      </c>
      <c r="BO1145" t="s">
        <v>4728</v>
      </c>
      <c r="BP1145" t="s">
        <v>5592</v>
      </c>
      <c r="BQ1145" t="s">
        <v>4731</v>
      </c>
      <c r="BT1145" t="s">
        <v>5918</v>
      </c>
    </row>
    <row r="1146" spans="17:72" x14ac:dyDescent="0.25">
      <c r="Q1146" t="s">
        <v>84</v>
      </c>
      <c r="R1146" t="s">
        <v>2197</v>
      </c>
      <c r="V1146" t="s">
        <v>5436</v>
      </c>
      <c r="W1146" s="104">
        <v>46115.595138888886</v>
      </c>
      <c r="X1146">
        <v>302009</v>
      </c>
      <c r="Y1146" t="s">
        <v>4728</v>
      </c>
      <c r="Z1146" t="s">
        <v>54</v>
      </c>
      <c r="AA1146" t="s">
        <v>4731</v>
      </c>
      <c r="AD1146" t="s">
        <v>4904</v>
      </c>
      <c r="AF1146" t="s">
        <v>2624</v>
      </c>
      <c r="AG1146" t="s">
        <v>1891</v>
      </c>
      <c r="AJ1146" t="s">
        <v>6367</v>
      </c>
      <c r="AK1146" s="104">
        <v>46114.584722222222</v>
      </c>
      <c r="AL1146">
        <v>371353</v>
      </c>
      <c r="AM1146" t="s">
        <v>4728</v>
      </c>
      <c r="AN1146" t="s">
        <v>13</v>
      </c>
      <c r="AO1146" t="s">
        <v>4731</v>
      </c>
      <c r="AR1146" t="s">
        <v>6387</v>
      </c>
      <c r="AT1146" t="s">
        <v>253</v>
      </c>
      <c r="AX1146" t="s">
        <v>4949</v>
      </c>
      <c r="AY1146" s="104">
        <v>46113.644444444442</v>
      </c>
      <c r="AZ1146">
        <v>1241103</v>
      </c>
      <c r="BA1146" t="s">
        <v>4728</v>
      </c>
      <c r="BB1146" t="s">
        <v>5989</v>
      </c>
      <c r="BF1146" t="s">
        <v>5942</v>
      </c>
      <c r="BH1146" t="s">
        <v>253</v>
      </c>
      <c r="BL1146" t="s">
        <v>4919</v>
      </c>
      <c r="BM1146" s="104">
        <v>46115.765277777777</v>
      </c>
      <c r="BN1146">
        <v>115904</v>
      </c>
      <c r="BO1146" t="s">
        <v>4728</v>
      </c>
      <c r="BP1146" t="s">
        <v>5592</v>
      </c>
      <c r="BT1146" t="s">
        <v>5925</v>
      </c>
    </row>
    <row r="1147" spans="17:72" x14ac:dyDescent="0.25">
      <c r="Q1147" t="s">
        <v>77</v>
      </c>
      <c r="R1147" t="s">
        <v>220</v>
      </c>
      <c r="V1147" t="s">
        <v>5436</v>
      </c>
      <c r="W1147" s="104">
        <v>46115.598611111112</v>
      </c>
      <c r="X1147">
        <v>638790</v>
      </c>
      <c r="Y1147" t="s">
        <v>4728</v>
      </c>
      <c r="Z1147" t="s">
        <v>54</v>
      </c>
      <c r="AA1147" t="s">
        <v>4731</v>
      </c>
      <c r="AD1147" t="s">
        <v>5176</v>
      </c>
      <c r="AF1147" t="s">
        <v>241</v>
      </c>
      <c r="AJ1147" t="s">
        <v>4783</v>
      </c>
      <c r="AK1147" s="104">
        <v>46114.584722222222</v>
      </c>
      <c r="AL1147">
        <v>551527</v>
      </c>
      <c r="AM1147" t="s">
        <v>4728</v>
      </c>
      <c r="AN1147" t="s">
        <v>13</v>
      </c>
      <c r="AR1147" t="s">
        <v>5931</v>
      </c>
      <c r="AT1147" t="s">
        <v>1124</v>
      </c>
      <c r="AX1147" t="s">
        <v>5009</v>
      </c>
      <c r="AY1147" s="104">
        <v>46113.644444444442</v>
      </c>
      <c r="AZ1147">
        <v>134145</v>
      </c>
      <c r="BA1147" t="s">
        <v>4728</v>
      </c>
      <c r="BB1147" t="s">
        <v>5989</v>
      </c>
      <c r="BF1147" t="s">
        <v>5918</v>
      </c>
      <c r="BH1147" t="s">
        <v>1732</v>
      </c>
      <c r="BL1147" t="s">
        <v>4919</v>
      </c>
      <c r="BM1147" s="104">
        <v>46115.765972222223</v>
      </c>
      <c r="BN1147">
        <v>102495</v>
      </c>
      <c r="BO1147" t="s">
        <v>4728</v>
      </c>
      <c r="BP1147" t="s">
        <v>5592</v>
      </c>
      <c r="BT1147" t="s">
        <v>4781</v>
      </c>
    </row>
    <row r="1148" spans="17:72" x14ac:dyDescent="0.25">
      <c r="Q1148" t="s">
        <v>84</v>
      </c>
      <c r="R1148" t="s">
        <v>683</v>
      </c>
      <c r="V1148" t="s">
        <v>5078</v>
      </c>
      <c r="W1148" s="104">
        <v>46115.6</v>
      </c>
      <c r="X1148">
        <v>1370597</v>
      </c>
      <c r="Y1148" t="s">
        <v>4728</v>
      </c>
      <c r="Z1148" t="s">
        <v>54</v>
      </c>
      <c r="AA1148" t="s">
        <v>4731</v>
      </c>
      <c r="AD1148" t="s">
        <v>4760</v>
      </c>
      <c r="AF1148" t="s">
        <v>1507</v>
      </c>
      <c r="AJ1148" t="s">
        <v>4894</v>
      </c>
      <c r="AK1148" s="104">
        <v>46114.584722222222</v>
      </c>
      <c r="AL1148">
        <v>362948</v>
      </c>
      <c r="AM1148" t="s">
        <v>4761</v>
      </c>
      <c r="AN1148" t="s">
        <v>13</v>
      </c>
      <c r="AR1148" t="s">
        <v>5966</v>
      </c>
      <c r="AT1148" t="s">
        <v>229</v>
      </c>
      <c r="AX1148" t="s">
        <v>6003</v>
      </c>
      <c r="AY1148" s="104">
        <v>46113.644444444442</v>
      </c>
      <c r="AZ1148">
        <v>201338</v>
      </c>
      <c r="BA1148" t="s">
        <v>4728</v>
      </c>
      <c r="BB1148" t="s">
        <v>5989</v>
      </c>
      <c r="BF1148" t="s">
        <v>4781</v>
      </c>
      <c r="BH1148" t="s">
        <v>2259</v>
      </c>
      <c r="BI1148" t="s">
        <v>211</v>
      </c>
      <c r="BL1148" t="s">
        <v>8107</v>
      </c>
      <c r="BM1148" s="104">
        <v>46115.765972222223</v>
      </c>
      <c r="BN1148">
        <v>4122592</v>
      </c>
      <c r="BO1148" t="s">
        <v>4728</v>
      </c>
      <c r="BP1148" t="s">
        <v>5592</v>
      </c>
      <c r="BQ1148" t="s">
        <v>4731</v>
      </c>
      <c r="BT1148" t="s">
        <v>6541</v>
      </c>
    </row>
    <row r="1149" spans="17:72" x14ac:dyDescent="0.25">
      <c r="Q1149" t="s">
        <v>81</v>
      </c>
      <c r="V1149" t="s">
        <v>5447</v>
      </c>
      <c r="W1149" s="104">
        <v>46115.600694444445</v>
      </c>
      <c r="X1149">
        <v>247481</v>
      </c>
      <c r="Y1149" t="s">
        <v>4728</v>
      </c>
      <c r="Z1149" t="s">
        <v>54</v>
      </c>
      <c r="AD1149" t="s">
        <v>4739</v>
      </c>
      <c r="AF1149" t="s">
        <v>2086</v>
      </c>
      <c r="AG1149" t="s">
        <v>637</v>
      </c>
      <c r="AJ1149" t="s">
        <v>6388</v>
      </c>
      <c r="AK1149" s="104">
        <v>46114.585416666669</v>
      </c>
      <c r="AL1149">
        <v>337618</v>
      </c>
      <c r="AM1149" t="s">
        <v>4728</v>
      </c>
      <c r="AN1149" t="s">
        <v>42</v>
      </c>
      <c r="AO1149" t="s">
        <v>13</v>
      </c>
      <c r="AR1149" t="s">
        <v>4941</v>
      </c>
      <c r="AT1149" t="s">
        <v>1559</v>
      </c>
      <c r="AX1149" t="s">
        <v>4762</v>
      </c>
      <c r="AY1149" s="104">
        <v>46113.644444444442</v>
      </c>
      <c r="AZ1149">
        <v>365477</v>
      </c>
      <c r="BA1149" t="s">
        <v>4728</v>
      </c>
      <c r="BB1149" t="s">
        <v>5989</v>
      </c>
      <c r="BF1149" t="s">
        <v>5931</v>
      </c>
      <c r="BH1149" t="s">
        <v>253</v>
      </c>
      <c r="BL1149" t="s">
        <v>5002</v>
      </c>
      <c r="BM1149" s="104">
        <v>46115.768055555556</v>
      </c>
      <c r="BN1149">
        <v>118761</v>
      </c>
      <c r="BO1149" t="s">
        <v>4728</v>
      </c>
      <c r="BP1149" t="s">
        <v>5592</v>
      </c>
      <c r="BT1149" t="s">
        <v>5956</v>
      </c>
    </row>
    <row r="1150" spans="17:72" x14ac:dyDescent="0.25">
      <c r="Q1150" t="s">
        <v>78</v>
      </c>
      <c r="V1150" t="s">
        <v>4967</v>
      </c>
      <c r="W1150" s="104">
        <v>46115.601388888892</v>
      </c>
      <c r="X1150">
        <v>99679</v>
      </c>
      <c r="Y1150" t="s">
        <v>4728</v>
      </c>
      <c r="Z1150" t="s">
        <v>54</v>
      </c>
      <c r="AD1150" t="s">
        <v>4756</v>
      </c>
      <c r="AF1150" t="s">
        <v>798</v>
      </c>
      <c r="AG1150" t="s">
        <v>308</v>
      </c>
      <c r="AH1150" t="s">
        <v>220</v>
      </c>
      <c r="AJ1150" t="s">
        <v>5365</v>
      </c>
      <c r="AK1150" s="104">
        <v>46114.585416666669</v>
      </c>
      <c r="AL1150">
        <v>909233</v>
      </c>
      <c r="AM1150" t="s">
        <v>4728</v>
      </c>
      <c r="AN1150" t="s">
        <v>42</v>
      </c>
      <c r="AO1150" t="s">
        <v>13</v>
      </c>
      <c r="AP1150" t="s">
        <v>4731</v>
      </c>
      <c r="AR1150" t="s">
        <v>6389</v>
      </c>
      <c r="AT1150" t="s">
        <v>84</v>
      </c>
      <c r="AX1150" t="s">
        <v>4733</v>
      </c>
      <c r="AY1150" s="104">
        <v>46113.644444444442</v>
      </c>
      <c r="AZ1150">
        <v>195775</v>
      </c>
      <c r="BA1150" t="s">
        <v>4728</v>
      </c>
      <c r="BB1150" t="s">
        <v>5989</v>
      </c>
      <c r="BF1150" t="s">
        <v>5918</v>
      </c>
      <c r="BH1150" t="s">
        <v>1732</v>
      </c>
      <c r="BI1150" t="s">
        <v>2373</v>
      </c>
      <c r="BL1150" t="s">
        <v>5002</v>
      </c>
      <c r="BM1150" s="104">
        <v>46115.768750000003</v>
      </c>
      <c r="BN1150">
        <v>1992064</v>
      </c>
      <c r="BO1150" t="s">
        <v>4728</v>
      </c>
      <c r="BP1150" t="s">
        <v>5592</v>
      </c>
      <c r="BT1150" t="s">
        <v>7278</v>
      </c>
    </row>
    <row r="1151" spans="17:72" x14ac:dyDescent="0.25">
      <c r="Q1151" t="s">
        <v>79</v>
      </c>
      <c r="V1151" t="s">
        <v>4967</v>
      </c>
      <c r="W1151" s="104">
        <v>46115.602083333331</v>
      </c>
      <c r="X1151">
        <v>283779</v>
      </c>
      <c r="Y1151" t="s">
        <v>4728</v>
      </c>
      <c r="Z1151" t="s">
        <v>54</v>
      </c>
      <c r="AD1151" t="s">
        <v>4777</v>
      </c>
      <c r="AF1151" t="s">
        <v>1768</v>
      </c>
      <c r="AG1151" t="s">
        <v>637</v>
      </c>
      <c r="AJ1151" t="s">
        <v>5641</v>
      </c>
      <c r="AK1151" s="104">
        <v>46114.586111111108</v>
      </c>
      <c r="AL1151">
        <v>1159134</v>
      </c>
      <c r="AM1151" t="s">
        <v>4761</v>
      </c>
      <c r="AN1151" t="s">
        <v>4787</v>
      </c>
      <c r="AO1151" t="s">
        <v>13</v>
      </c>
      <c r="AR1151" t="s">
        <v>6390</v>
      </c>
      <c r="AT1151" t="s">
        <v>1385</v>
      </c>
      <c r="AX1151" t="s">
        <v>7267</v>
      </c>
      <c r="AY1151" s="104">
        <v>46113.644444444442</v>
      </c>
      <c r="AZ1151">
        <v>418544</v>
      </c>
      <c r="BA1151" t="s">
        <v>4728</v>
      </c>
      <c r="BB1151" t="s">
        <v>5989</v>
      </c>
      <c r="BF1151" t="s">
        <v>5950</v>
      </c>
      <c r="BH1151" t="s">
        <v>2259</v>
      </c>
      <c r="BI1151" t="s">
        <v>2197</v>
      </c>
      <c r="BL1151" t="s">
        <v>8182</v>
      </c>
      <c r="BM1151" s="104">
        <v>46115.770138888889</v>
      </c>
      <c r="BN1151">
        <v>2903897</v>
      </c>
      <c r="BO1151" t="s">
        <v>4728</v>
      </c>
      <c r="BP1151" t="s">
        <v>5592</v>
      </c>
      <c r="BQ1151" t="s">
        <v>4731</v>
      </c>
      <c r="BT1151" t="s">
        <v>6183</v>
      </c>
    </row>
    <row r="1152" spans="17:72" x14ac:dyDescent="0.25">
      <c r="Q1152" t="s">
        <v>77</v>
      </c>
      <c r="V1152" t="s">
        <v>4763</v>
      </c>
      <c r="W1152" s="104">
        <v>46115.603472222225</v>
      </c>
      <c r="X1152">
        <v>188606</v>
      </c>
      <c r="Y1152" t="s">
        <v>4728</v>
      </c>
      <c r="Z1152" t="s">
        <v>54</v>
      </c>
      <c r="AD1152" t="s">
        <v>4736</v>
      </c>
      <c r="AF1152" t="s">
        <v>1391</v>
      </c>
      <c r="AJ1152" t="s">
        <v>5083</v>
      </c>
      <c r="AK1152" s="104">
        <v>46114.586805555555</v>
      </c>
      <c r="AL1152">
        <v>409003</v>
      </c>
      <c r="AM1152" t="s">
        <v>4728</v>
      </c>
      <c r="AN1152" t="s">
        <v>13</v>
      </c>
      <c r="AR1152" t="s">
        <v>5942</v>
      </c>
      <c r="AT1152" t="s">
        <v>214</v>
      </c>
      <c r="AX1152" t="s">
        <v>7268</v>
      </c>
      <c r="AY1152" s="104">
        <v>46113.644444444442</v>
      </c>
      <c r="AZ1152">
        <v>217222</v>
      </c>
      <c r="BA1152" t="s">
        <v>4728</v>
      </c>
      <c r="BB1152" t="s">
        <v>5989</v>
      </c>
      <c r="BF1152" t="s">
        <v>5925</v>
      </c>
      <c r="BH1152" t="s">
        <v>1985</v>
      </c>
      <c r="BL1152" t="s">
        <v>4755</v>
      </c>
      <c r="BM1152" s="104">
        <v>46115.772222222222</v>
      </c>
      <c r="BN1152">
        <v>535958</v>
      </c>
      <c r="BO1152" t="s">
        <v>4728</v>
      </c>
      <c r="BP1152" t="s">
        <v>5592</v>
      </c>
      <c r="BT1152" t="s">
        <v>5934</v>
      </c>
    </row>
    <row r="1153" spans="17:72" x14ac:dyDescent="0.25">
      <c r="Q1153" t="s">
        <v>214</v>
      </c>
      <c r="V1153" t="s">
        <v>4886</v>
      </c>
      <c r="W1153" s="104">
        <v>46115.604166666664</v>
      </c>
      <c r="X1153">
        <v>271271</v>
      </c>
      <c r="Y1153" t="s">
        <v>4728</v>
      </c>
      <c r="Z1153" t="s">
        <v>54</v>
      </c>
      <c r="AD1153" t="s">
        <v>4772</v>
      </c>
      <c r="AF1153" t="s">
        <v>256</v>
      </c>
      <c r="AJ1153" t="s">
        <v>5388</v>
      </c>
      <c r="AK1153" s="104">
        <v>46114.586805555555</v>
      </c>
      <c r="AL1153">
        <v>1043270</v>
      </c>
      <c r="AM1153" t="s">
        <v>4728</v>
      </c>
      <c r="AN1153" t="s">
        <v>13</v>
      </c>
      <c r="AR1153" t="s">
        <v>6004</v>
      </c>
      <c r="AX1153" t="s">
        <v>7268</v>
      </c>
      <c r="AY1153" s="104">
        <v>46113.645138888889</v>
      </c>
      <c r="AZ1153">
        <v>54823</v>
      </c>
      <c r="BA1153" t="s">
        <v>4728</v>
      </c>
      <c r="BB1153" t="s">
        <v>5989</v>
      </c>
      <c r="BH1153" t="s">
        <v>1732</v>
      </c>
      <c r="BL1153" t="s">
        <v>5001</v>
      </c>
      <c r="BM1153" s="104">
        <v>46115.779166666667</v>
      </c>
      <c r="BN1153">
        <v>172635</v>
      </c>
      <c r="BO1153" t="s">
        <v>4728</v>
      </c>
      <c r="BP1153" t="s">
        <v>5592</v>
      </c>
      <c r="BT1153" t="s">
        <v>4781</v>
      </c>
    </row>
    <row r="1154" spans="17:72" x14ac:dyDescent="0.25">
      <c r="Q1154" t="s">
        <v>256</v>
      </c>
      <c r="V1154" t="s">
        <v>5448</v>
      </c>
      <c r="W1154" s="104">
        <v>46115.604166666664</v>
      </c>
      <c r="X1154">
        <v>759031</v>
      </c>
      <c r="Y1154" t="s">
        <v>4728</v>
      </c>
      <c r="Z1154" t="s">
        <v>54</v>
      </c>
      <c r="AD1154" t="s">
        <v>4739</v>
      </c>
      <c r="AF1154" t="s">
        <v>2373</v>
      </c>
      <c r="AJ1154" t="s">
        <v>5007</v>
      </c>
      <c r="AK1154" s="104">
        <v>46114.588194444441</v>
      </c>
      <c r="AL1154">
        <v>217122</v>
      </c>
      <c r="AM1154" t="s">
        <v>4761</v>
      </c>
      <c r="AN1154" t="s">
        <v>13</v>
      </c>
      <c r="AR1154" t="s">
        <v>5966</v>
      </c>
      <c r="AT1154" t="s">
        <v>1048</v>
      </c>
      <c r="AX1154" t="s">
        <v>6826</v>
      </c>
      <c r="AY1154" s="104">
        <v>46113.645833333336</v>
      </c>
      <c r="AZ1154">
        <v>348693</v>
      </c>
      <c r="BA1154" t="s">
        <v>4728</v>
      </c>
      <c r="BB1154" t="s">
        <v>5989</v>
      </c>
      <c r="BF1154" t="s">
        <v>5918</v>
      </c>
      <c r="BH1154" t="s">
        <v>852</v>
      </c>
      <c r="BL1154" t="s">
        <v>6380</v>
      </c>
      <c r="BM1154" s="104">
        <v>46115.784722222219</v>
      </c>
      <c r="BN1154">
        <v>445081</v>
      </c>
      <c r="BO1154" t="s">
        <v>4728</v>
      </c>
      <c r="BP1154" t="s">
        <v>5592</v>
      </c>
      <c r="BT1154" t="s">
        <v>5931</v>
      </c>
    </row>
    <row r="1155" spans="17:72" x14ac:dyDescent="0.25">
      <c r="Q1155" t="s">
        <v>80</v>
      </c>
      <c r="V1155" t="s">
        <v>4938</v>
      </c>
      <c r="W1155" s="104">
        <v>46115.605555555558</v>
      </c>
      <c r="X1155">
        <v>329382</v>
      </c>
      <c r="Y1155" t="s">
        <v>4728</v>
      </c>
      <c r="Z1155" t="s">
        <v>54</v>
      </c>
      <c r="AD1155" t="s">
        <v>4739</v>
      </c>
      <c r="AF1155" t="s">
        <v>2510</v>
      </c>
      <c r="AJ1155" t="s">
        <v>6391</v>
      </c>
      <c r="AK1155" s="104">
        <v>46114.588194444441</v>
      </c>
      <c r="AL1155">
        <v>256941</v>
      </c>
      <c r="AM1155" t="s">
        <v>4728</v>
      </c>
      <c r="AN1155" t="s">
        <v>13</v>
      </c>
      <c r="AR1155" t="s">
        <v>5931</v>
      </c>
      <c r="AT1155" t="s">
        <v>1078</v>
      </c>
      <c r="AX1155" t="s">
        <v>4757</v>
      </c>
      <c r="AY1155" s="104">
        <v>46113.645833333336</v>
      </c>
      <c r="AZ1155">
        <v>178874</v>
      </c>
      <c r="BA1155" t="s">
        <v>4728</v>
      </c>
      <c r="BB1155" t="s">
        <v>5989</v>
      </c>
      <c r="BF1155" t="s">
        <v>5942</v>
      </c>
      <c r="BH1155" t="s">
        <v>2259</v>
      </c>
      <c r="BL1155" t="s">
        <v>7530</v>
      </c>
      <c r="BM1155" s="104">
        <v>46115.786111111112</v>
      </c>
      <c r="BN1155">
        <v>705075</v>
      </c>
      <c r="BO1155" t="s">
        <v>4728</v>
      </c>
      <c r="BP1155" t="s">
        <v>5592</v>
      </c>
      <c r="BT1155" t="s">
        <v>5931</v>
      </c>
    </row>
    <row r="1156" spans="17:72" x14ac:dyDescent="0.25">
      <c r="Q1156" t="s">
        <v>84</v>
      </c>
      <c r="V1156" t="s">
        <v>4786</v>
      </c>
      <c r="W1156" s="104">
        <v>46115.605555555558</v>
      </c>
      <c r="X1156">
        <v>158392</v>
      </c>
      <c r="Y1156" t="s">
        <v>4728</v>
      </c>
      <c r="Z1156" t="s">
        <v>54</v>
      </c>
      <c r="AD1156" t="s">
        <v>4736</v>
      </c>
      <c r="AF1156" t="s">
        <v>1507</v>
      </c>
      <c r="AJ1156" t="s">
        <v>6392</v>
      </c>
      <c r="AK1156" s="104">
        <v>46114.588888888888</v>
      </c>
      <c r="AL1156">
        <v>239675</v>
      </c>
      <c r="AM1156" t="s">
        <v>4728</v>
      </c>
      <c r="AN1156" t="s">
        <v>13</v>
      </c>
      <c r="AR1156" t="s">
        <v>5931</v>
      </c>
      <c r="AT1156" t="s">
        <v>71</v>
      </c>
      <c r="AX1156" t="s">
        <v>4753</v>
      </c>
      <c r="AY1156" s="104">
        <v>46113.645833333336</v>
      </c>
      <c r="AZ1156">
        <v>394673</v>
      </c>
      <c r="BA1156" t="s">
        <v>4728</v>
      </c>
      <c r="BB1156" t="s">
        <v>5989</v>
      </c>
      <c r="BF1156" t="s">
        <v>5931</v>
      </c>
      <c r="BH1156" t="s">
        <v>852</v>
      </c>
      <c r="BL1156" t="s">
        <v>6087</v>
      </c>
      <c r="BM1156" s="104">
        <v>46115.790277777778</v>
      </c>
      <c r="BN1156">
        <v>408165</v>
      </c>
      <c r="BO1156" t="s">
        <v>4761</v>
      </c>
      <c r="BP1156" t="s">
        <v>5592</v>
      </c>
      <c r="BT1156" t="s">
        <v>5966</v>
      </c>
    </row>
    <row r="1157" spans="17:72" x14ac:dyDescent="0.25">
      <c r="Q1157" t="s">
        <v>71</v>
      </c>
      <c r="V1157" t="s">
        <v>4783</v>
      </c>
      <c r="W1157" s="104">
        <v>46115.606249999997</v>
      </c>
      <c r="X1157">
        <v>321771</v>
      </c>
      <c r="Y1157" t="s">
        <v>4728</v>
      </c>
      <c r="Z1157" t="s">
        <v>54</v>
      </c>
      <c r="AD1157" t="s">
        <v>4772</v>
      </c>
      <c r="AF1157" t="s">
        <v>1148</v>
      </c>
      <c r="AG1157" t="s">
        <v>75</v>
      </c>
      <c r="AJ1157" t="s">
        <v>5065</v>
      </c>
      <c r="AK1157" s="104">
        <v>46114.589583333334</v>
      </c>
      <c r="AL1157">
        <v>851543</v>
      </c>
      <c r="AM1157" t="s">
        <v>4728</v>
      </c>
      <c r="AN1157" t="s">
        <v>42</v>
      </c>
      <c r="AO1157" t="s">
        <v>13</v>
      </c>
      <c r="AR1157" t="s">
        <v>5919</v>
      </c>
      <c r="AT1157" t="s">
        <v>2559</v>
      </c>
      <c r="AX1157" t="s">
        <v>6196</v>
      </c>
      <c r="AY1157" s="104">
        <v>46113.645833333336</v>
      </c>
      <c r="AZ1157">
        <v>212391</v>
      </c>
      <c r="BA1157" t="s">
        <v>4761</v>
      </c>
      <c r="BB1157" t="s">
        <v>5989</v>
      </c>
      <c r="BF1157" t="s">
        <v>5966</v>
      </c>
      <c r="BH1157" t="s">
        <v>241</v>
      </c>
      <c r="BL1157" t="s">
        <v>4883</v>
      </c>
      <c r="BM1157" s="104">
        <v>46115.792361111111</v>
      </c>
      <c r="BN1157">
        <v>916437</v>
      </c>
      <c r="BO1157" t="s">
        <v>4728</v>
      </c>
      <c r="BP1157" t="s">
        <v>5592</v>
      </c>
      <c r="BQ1157" t="s">
        <v>4731</v>
      </c>
      <c r="BT1157" t="s">
        <v>5918</v>
      </c>
    </row>
    <row r="1158" spans="17:72" x14ac:dyDescent="0.25">
      <c r="Q1158" t="s">
        <v>76</v>
      </c>
      <c r="V1158" t="s">
        <v>5449</v>
      </c>
      <c r="W1158" s="104">
        <v>46115.606249999997</v>
      </c>
      <c r="X1158">
        <v>29680</v>
      </c>
      <c r="Y1158" t="s">
        <v>4728</v>
      </c>
      <c r="Z1158" t="s">
        <v>54</v>
      </c>
      <c r="AD1158" t="s">
        <v>4739</v>
      </c>
      <c r="AF1158" t="s">
        <v>1971</v>
      </c>
      <c r="AG1158" t="s">
        <v>1220</v>
      </c>
      <c r="AJ1158" t="s">
        <v>6393</v>
      </c>
      <c r="AK1158" s="104">
        <v>46114.590277777781</v>
      </c>
      <c r="AL1158">
        <v>1217961</v>
      </c>
      <c r="AM1158" t="s">
        <v>4761</v>
      </c>
      <c r="AN1158" t="s">
        <v>4787</v>
      </c>
      <c r="AO1158" t="s">
        <v>13</v>
      </c>
      <c r="AR1158" t="s">
        <v>5944</v>
      </c>
      <c r="AT1158" t="s">
        <v>1894</v>
      </c>
      <c r="AX1158" t="s">
        <v>5514</v>
      </c>
      <c r="AY1158" s="104">
        <v>46113.645833333336</v>
      </c>
      <c r="AZ1158">
        <v>73331</v>
      </c>
      <c r="BA1158" t="s">
        <v>4728</v>
      </c>
      <c r="BB1158" t="s">
        <v>5989</v>
      </c>
      <c r="BF1158" t="s">
        <v>5942</v>
      </c>
      <c r="BH1158" t="s">
        <v>241</v>
      </c>
      <c r="BL1158" t="s">
        <v>5061</v>
      </c>
      <c r="BM1158" s="104">
        <v>46115.797222222223</v>
      </c>
      <c r="BN1158">
        <v>227935</v>
      </c>
      <c r="BO1158" t="s">
        <v>4728</v>
      </c>
      <c r="BP1158" t="s">
        <v>5592</v>
      </c>
      <c r="BT1158" t="s">
        <v>5918</v>
      </c>
    </row>
    <row r="1159" spans="17:72" x14ac:dyDescent="0.25">
      <c r="Q1159" t="s">
        <v>72</v>
      </c>
      <c r="V1159" t="s">
        <v>5013</v>
      </c>
      <c r="W1159" s="104">
        <v>46115.606944444444</v>
      </c>
      <c r="X1159">
        <v>31018</v>
      </c>
      <c r="Y1159" t="s">
        <v>4728</v>
      </c>
      <c r="Z1159" t="s">
        <v>54</v>
      </c>
      <c r="AD1159" t="s">
        <v>4756</v>
      </c>
      <c r="AF1159" t="s">
        <v>506</v>
      </c>
      <c r="AG1159" t="s">
        <v>1220</v>
      </c>
      <c r="AH1159" t="s">
        <v>211</v>
      </c>
      <c r="AJ1159" t="s">
        <v>6317</v>
      </c>
      <c r="AK1159" s="104">
        <v>46114.590277777781</v>
      </c>
      <c r="AL1159">
        <v>3207233</v>
      </c>
      <c r="AM1159" t="s">
        <v>4728</v>
      </c>
      <c r="AN1159" t="s">
        <v>42</v>
      </c>
      <c r="AO1159" t="s">
        <v>13</v>
      </c>
      <c r="AP1159" t="s">
        <v>4731</v>
      </c>
      <c r="AR1159" t="s">
        <v>6394</v>
      </c>
      <c r="AT1159" t="s">
        <v>744</v>
      </c>
      <c r="AU1159" t="s">
        <v>2383</v>
      </c>
      <c r="AX1159" t="s">
        <v>6500</v>
      </c>
      <c r="AY1159" s="104">
        <v>46113.645833333336</v>
      </c>
      <c r="AZ1159">
        <v>900605</v>
      </c>
      <c r="BA1159" t="s">
        <v>4728</v>
      </c>
      <c r="BB1159" t="s">
        <v>42</v>
      </c>
      <c r="BC1159" t="s">
        <v>5989</v>
      </c>
      <c r="BF1159" t="s">
        <v>5933</v>
      </c>
      <c r="BH1159" t="s">
        <v>241</v>
      </c>
      <c r="BI1159" t="s">
        <v>211</v>
      </c>
      <c r="BL1159" t="s">
        <v>4890</v>
      </c>
      <c r="BM1159" s="104">
        <v>46115.804166666669</v>
      </c>
      <c r="BN1159">
        <v>2635199</v>
      </c>
      <c r="BO1159" t="s">
        <v>4728</v>
      </c>
      <c r="BP1159" t="s">
        <v>5592</v>
      </c>
      <c r="BQ1159" t="s">
        <v>4731</v>
      </c>
      <c r="BT1159" t="s">
        <v>6609</v>
      </c>
    </row>
    <row r="1160" spans="17:72" x14ac:dyDescent="0.25">
      <c r="Q1160" t="s">
        <v>81</v>
      </c>
      <c r="V1160" t="s">
        <v>5450</v>
      </c>
      <c r="W1160" s="104">
        <v>46115.60833333333</v>
      </c>
      <c r="X1160">
        <v>114910</v>
      </c>
      <c r="Y1160" t="s">
        <v>4728</v>
      </c>
      <c r="Z1160" t="s">
        <v>54</v>
      </c>
      <c r="AD1160" t="s">
        <v>4739</v>
      </c>
      <c r="AF1160" t="s">
        <v>205</v>
      </c>
      <c r="AG1160" t="s">
        <v>1891</v>
      </c>
      <c r="AJ1160" t="s">
        <v>4894</v>
      </c>
      <c r="AK1160" s="104">
        <v>46114.590277777781</v>
      </c>
      <c r="AL1160">
        <v>594033</v>
      </c>
      <c r="AM1160" t="s">
        <v>4728</v>
      </c>
      <c r="AN1160" t="s">
        <v>13</v>
      </c>
      <c r="AO1160" t="s">
        <v>4731</v>
      </c>
      <c r="AR1160" t="s">
        <v>6395</v>
      </c>
      <c r="AT1160" t="s">
        <v>223</v>
      </c>
      <c r="AX1160" t="s">
        <v>5086</v>
      </c>
      <c r="AY1160" s="104">
        <v>46113.646527777775</v>
      </c>
      <c r="AZ1160">
        <v>1175810</v>
      </c>
      <c r="BA1160" t="s">
        <v>4728</v>
      </c>
      <c r="BB1160" t="s">
        <v>5989</v>
      </c>
      <c r="BF1160" t="s">
        <v>5950</v>
      </c>
      <c r="BH1160" t="s">
        <v>2559</v>
      </c>
      <c r="BL1160" t="s">
        <v>4900</v>
      </c>
      <c r="BM1160" s="104">
        <v>46115.821527777778</v>
      </c>
      <c r="BN1160">
        <v>1136194</v>
      </c>
      <c r="BO1160" t="s">
        <v>4728</v>
      </c>
      <c r="BP1160" t="s">
        <v>5592</v>
      </c>
      <c r="BT1160" t="s">
        <v>5931</v>
      </c>
    </row>
    <row r="1161" spans="17:72" x14ac:dyDescent="0.25">
      <c r="Q1161" t="s">
        <v>77</v>
      </c>
      <c r="V1161" t="s">
        <v>5166</v>
      </c>
      <c r="W1161" s="104">
        <v>46115.61041666667</v>
      </c>
      <c r="X1161">
        <v>222477</v>
      </c>
      <c r="Y1161" t="s">
        <v>4728</v>
      </c>
      <c r="Z1161" t="s">
        <v>54</v>
      </c>
      <c r="AD1161" t="s">
        <v>4781</v>
      </c>
      <c r="AF1161" t="s">
        <v>1706</v>
      </c>
      <c r="AJ1161" t="s">
        <v>4903</v>
      </c>
      <c r="AK1161" s="104">
        <v>46114.590277777781</v>
      </c>
      <c r="AL1161">
        <v>1488697</v>
      </c>
      <c r="AM1161" t="s">
        <v>4761</v>
      </c>
      <c r="AN1161" t="s">
        <v>13</v>
      </c>
      <c r="AR1161" t="s">
        <v>5920</v>
      </c>
      <c r="AT1161" t="s">
        <v>2345</v>
      </c>
      <c r="AX1161" t="s">
        <v>6606</v>
      </c>
      <c r="AY1161" s="104">
        <v>46113.646527777775</v>
      </c>
      <c r="AZ1161">
        <v>80385</v>
      </c>
      <c r="BA1161" t="s">
        <v>4728</v>
      </c>
      <c r="BB1161" t="s">
        <v>5989</v>
      </c>
      <c r="BF1161" t="s">
        <v>5925</v>
      </c>
      <c r="BH1161" t="s">
        <v>2259</v>
      </c>
      <c r="BL1161" t="s">
        <v>5202</v>
      </c>
      <c r="BM1161" s="104">
        <v>46115.82916666667</v>
      </c>
      <c r="BN1161">
        <v>1081070</v>
      </c>
      <c r="BO1161" t="s">
        <v>4728</v>
      </c>
      <c r="BP1161" t="s">
        <v>5592</v>
      </c>
      <c r="BT1161" t="s">
        <v>5920</v>
      </c>
    </row>
    <row r="1162" spans="17:72" x14ac:dyDescent="0.25">
      <c r="Q1162" t="s">
        <v>80</v>
      </c>
      <c r="R1162" t="s">
        <v>1688</v>
      </c>
      <c r="V1162" t="s">
        <v>5243</v>
      </c>
      <c r="W1162" s="104">
        <v>46115.613194444442</v>
      </c>
      <c r="X1162">
        <v>676891</v>
      </c>
      <c r="Y1162" t="s">
        <v>4728</v>
      </c>
      <c r="Z1162" t="s">
        <v>54</v>
      </c>
      <c r="AA1162" t="s">
        <v>4731</v>
      </c>
      <c r="AD1162" t="s">
        <v>5031</v>
      </c>
      <c r="AF1162" t="s">
        <v>639</v>
      </c>
      <c r="AG1162" t="s">
        <v>868</v>
      </c>
      <c r="AH1162" t="s">
        <v>264</v>
      </c>
      <c r="AJ1162" t="s">
        <v>4765</v>
      </c>
      <c r="AK1162" s="104">
        <v>46114.590277777781</v>
      </c>
      <c r="AL1162">
        <v>2100886</v>
      </c>
      <c r="AM1162" t="s">
        <v>4728</v>
      </c>
      <c r="AN1162" t="s">
        <v>42</v>
      </c>
      <c r="AO1162" t="s">
        <v>13</v>
      </c>
      <c r="AP1162" t="s">
        <v>4731</v>
      </c>
      <c r="AR1162" t="s">
        <v>6396</v>
      </c>
      <c r="AT1162" t="s">
        <v>1292</v>
      </c>
      <c r="AX1162" t="s">
        <v>4925</v>
      </c>
      <c r="AY1162" s="104">
        <v>46113.646527777775</v>
      </c>
      <c r="AZ1162">
        <v>248787</v>
      </c>
      <c r="BA1162" t="s">
        <v>4728</v>
      </c>
      <c r="BB1162" t="s">
        <v>5989</v>
      </c>
      <c r="BF1162" t="s">
        <v>5942</v>
      </c>
      <c r="BH1162" t="s">
        <v>253</v>
      </c>
      <c r="BL1162" t="s">
        <v>5534</v>
      </c>
      <c r="BM1162" s="104">
        <v>46115.830555555556</v>
      </c>
      <c r="BN1162">
        <v>125266</v>
      </c>
      <c r="BO1162" t="s">
        <v>4728</v>
      </c>
      <c r="BP1162" t="s">
        <v>5592</v>
      </c>
      <c r="BT1162" t="s">
        <v>5956</v>
      </c>
    </row>
    <row r="1163" spans="17:72" x14ac:dyDescent="0.25">
      <c r="Q1163" t="s">
        <v>76</v>
      </c>
      <c r="V1163" t="s">
        <v>5451</v>
      </c>
      <c r="W1163" s="104">
        <v>46115.613194444442</v>
      </c>
      <c r="X1163">
        <v>751702</v>
      </c>
      <c r="Y1163" t="s">
        <v>4728</v>
      </c>
      <c r="Z1163" t="s">
        <v>54</v>
      </c>
      <c r="AD1163" t="s">
        <v>4752</v>
      </c>
      <c r="AF1163" t="s">
        <v>1284</v>
      </c>
      <c r="AG1163" t="s">
        <v>1391</v>
      </c>
      <c r="AJ1163" t="s">
        <v>6397</v>
      </c>
      <c r="AK1163" s="104">
        <v>46114.590277777781</v>
      </c>
      <c r="AL1163">
        <v>318294</v>
      </c>
      <c r="AM1163" t="s">
        <v>4728</v>
      </c>
      <c r="AN1163" t="s">
        <v>13</v>
      </c>
      <c r="AR1163" t="s">
        <v>6398</v>
      </c>
      <c r="AT1163" t="s">
        <v>84</v>
      </c>
      <c r="AX1163" t="s">
        <v>7110</v>
      </c>
      <c r="AY1163" s="104">
        <v>46113.646527777775</v>
      </c>
      <c r="AZ1163">
        <v>218920</v>
      </c>
      <c r="BA1163" t="s">
        <v>4728</v>
      </c>
      <c r="BB1163" t="s">
        <v>5989</v>
      </c>
      <c r="BF1163" t="s">
        <v>5956</v>
      </c>
      <c r="BH1163" t="s">
        <v>247</v>
      </c>
      <c r="BI1163" t="s">
        <v>241</v>
      </c>
      <c r="BL1163" t="s">
        <v>5534</v>
      </c>
      <c r="BM1163" s="104">
        <v>46115.831250000003</v>
      </c>
      <c r="BN1163">
        <v>412366</v>
      </c>
      <c r="BO1163" t="s">
        <v>4728</v>
      </c>
      <c r="BP1163" t="s">
        <v>5592</v>
      </c>
      <c r="BT1163" t="s">
        <v>5918</v>
      </c>
    </row>
    <row r="1164" spans="17:72" x14ac:dyDescent="0.25">
      <c r="Q1164" t="s">
        <v>1702</v>
      </c>
      <c r="R1164" t="s">
        <v>79</v>
      </c>
      <c r="S1164" t="s">
        <v>2197</v>
      </c>
      <c r="V1164" t="s">
        <v>5452</v>
      </c>
      <c r="W1164" s="104">
        <v>46115.613194444442</v>
      </c>
      <c r="X1164">
        <v>1077072</v>
      </c>
      <c r="Y1164" t="s">
        <v>4728</v>
      </c>
      <c r="Z1164" t="s">
        <v>42</v>
      </c>
      <c r="AA1164" t="s">
        <v>54</v>
      </c>
      <c r="AB1164" t="s">
        <v>4731</v>
      </c>
      <c r="AD1164" t="s">
        <v>5254</v>
      </c>
      <c r="AF1164" t="s">
        <v>2132</v>
      </c>
      <c r="AG1164" t="s">
        <v>2391</v>
      </c>
      <c r="AJ1164" t="s">
        <v>6388</v>
      </c>
      <c r="AK1164" s="104">
        <v>46114.59097222222</v>
      </c>
      <c r="AL1164">
        <v>331762</v>
      </c>
      <c r="AM1164" t="s">
        <v>4728</v>
      </c>
      <c r="AN1164" t="s">
        <v>42</v>
      </c>
      <c r="AO1164" t="s">
        <v>13</v>
      </c>
      <c r="AR1164" t="s">
        <v>5937</v>
      </c>
      <c r="AT1164" t="s">
        <v>205</v>
      </c>
      <c r="AX1164" t="s">
        <v>5514</v>
      </c>
      <c r="AY1164" s="104">
        <v>46113.647222222222</v>
      </c>
      <c r="AZ1164">
        <v>250412</v>
      </c>
      <c r="BA1164" t="s">
        <v>4728</v>
      </c>
      <c r="BB1164" t="s">
        <v>5989</v>
      </c>
      <c r="BF1164" t="s">
        <v>5942</v>
      </c>
      <c r="BH1164" t="s">
        <v>1481</v>
      </c>
      <c r="BL1164" t="s">
        <v>4925</v>
      </c>
      <c r="BM1164" s="104">
        <v>46118.333333333336</v>
      </c>
      <c r="BN1164">
        <v>762589</v>
      </c>
      <c r="BO1164" t="s">
        <v>4728</v>
      </c>
      <c r="BP1164" t="s">
        <v>5592</v>
      </c>
      <c r="BT1164" t="s">
        <v>5924</v>
      </c>
    </row>
    <row r="1165" spans="17:72" x14ac:dyDescent="0.25">
      <c r="Q1165" t="s">
        <v>76</v>
      </c>
      <c r="V1165" t="s">
        <v>4765</v>
      </c>
      <c r="W1165" s="104">
        <v>46115.613888888889</v>
      </c>
      <c r="X1165">
        <v>1118597</v>
      </c>
      <c r="Y1165" t="s">
        <v>4728</v>
      </c>
      <c r="Z1165" t="s">
        <v>54</v>
      </c>
      <c r="AD1165" t="s">
        <v>4739</v>
      </c>
      <c r="AF1165" t="s">
        <v>241</v>
      </c>
      <c r="AJ1165" t="s">
        <v>6391</v>
      </c>
      <c r="AK1165" s="104">
        <v>46114.591666666667</v>
      </c>
      <c r="AL1165">
        <v>169126</v>
      </c>
      <c r="AM1165" t="s">
        <v>4728</v>
      </c>
      <c r="AN1165" t="s">
        <v>13</v>
      </c>
      <c r="AR1165" t="s">
        <v>6117</v>
      </c>
      <c r="AT1165" t="s">
        <v>2559</v>
      </c>
      <c r="AX1165" t="s">
        <v>6003</v>
      </c>
      <c r="AY1165" s="104">
        <v>46113.647222222222</v>
      </c>
      <c r="AZ1165">
        <v>1258166</v>
      </c>
      <c r="BA1165" t="s">
        <v>4761</v>
      </c>
      <c r="BB1165" t="s">
        <v>5989</v>
      </c>
      <c r="BF1165" t="s">
        <v>5966</v>
      </c>
      <c r="BH1165" t="s">
        <v>683</v>
      </c>
      <c r="BL1165" t="s">
        <v>4743</v>
      </c>
      <c r="BM1165" s="104">
        <v>46118.333333333336</v>
      </c>
      <c r="BN1165">
        <v>3647922</v>
      </c>
      <c r="BO1165" t="s">
        <v>4728</v>
      </c>
      <c r="BP1165" t="s">
        <v>5592</v>
      </c>
      <c r="BT1165" t="s">
        <v>5956</v>
      </c>
    </row>
    <row r="1166" spans="17:72" x14ac:dyDescent="0.25">
      <c r="Q1166" t="s">
        <v>75</v>
      </c>
      <c r="V1166" t="s">
        <v>4930</v>
      </c>
      <c r="W1166" s="104">
        <v>46115.614583333336</v>
      </c>
      <c r="X1166">
        <v>268514</v>
      </c>
      <c r="Y1166" t="s">
        <v>4728</v>
      </c>
      <c r="Z1166" t="s">
        <v>54</v>
      </c>
      <c r="AD1166" t="s">
        <v>4736</v>
      </c>
      <c r="AF1166" t="s">
        <v>2510</v>
      </c>
      <c r="AJ1166" t="s">
        <v>5007</v>
      </c>
      <c r="AK1166" s="104">
        <v>46114.591666666667</v>
      </c>
      <c r="AL1166">
        <v>219069</v>
      </c>
      <c r="AM1166" t="s">
        <v>4761</v>
      </c>
      <c r="AN1166" t="s">
        <v>13</v>
      </c>
      <c r="AR1166" t="s">
        <v>5966</v>
      </c>
      <c r="AT1166" t="s">
        <v>516</v>
      </c>
      <c r="AU1166" t="s">
        <v>211</v>
      </c>
      <c r="AX1166" t="s">
        <v>6606</v>
      </c>
      <c r="AY1166" s="104">
        <v>46113.647222222222</v>
      </c>
      <c r="AZ1166">
        <v>944915</v>
      </c>
      <c r="BA1166" t="s">
        <v>4761</v>
      </c>
      <c r="BB1166" t="s">
        <v>5989</v>
      </c>
      <c r="BC1166" t="s">
        <v>4731</v>
      </c>
      <c r="BF1166" t="s">
        <v>6756</v>
      </c>
      <c r="BH1166" t="s">
        <v>852</v>
      </c>
      <c r="BL1166" t="s">
        <v>7022</v>
      </c>
      <c r="BM1166" s="104">
        <v>46118.335416666669</v>
      </c>
      <c r="BN1166">
        <v>1412644</v>
      </c>
      <c r="BO1166" t="s">
        <v>4728</v>
      </c>
      <c r="BP1166" t="s">
        <v>5592</v>
      </c>
      <c r="BT1166" t="s">
        <v>5931</v>
      </c>
    </row>
    <row r="1167" spans="17:72" x14ac:dyDescent="0.25">
      <c r="Q1167" t="s">
        <v>81</v>
      </c>
      <c r="V1167" t="s">
        <v>4877</v>
      </c>
      <c r="W1167" s="104">
        <v>46115.614583333336</v>
      </c>
      <c r="X1167">
        <v>1071309</v>
      </c>
      <c r="Y1167" t="s">
        <v>4728</v>
      </c>
      <c r="Z1167" t="s">
        <v>54</v>
      </c>
      <c r="AD1167" t="s">
        <v>4736</v>
      </c>
      <c r="AF1167" t="s">
        <v>205</v>
      </c>
      <c r="AJ1167" t="s">
        <v>6399</v>
      </c>
      <c r="AK1167" s="104">
        <v>46114.591666666667</v>
      </c>
      <c r="AL1167">
        <v>2450863</v>
      </c>
      <c r="AM1167" t="s">
        <v>4761</v>
      </c>
      <c r="AN1167" t="s">
        <v>13</v>
      </c>
      <c r="AR1167" t="s">
        <v>5920</v>
      </c>
      <c r="AT1167" t="s">
        <v>214</v>
      </c>
      <c r="AX1167" t="s">
        <v>4894</v>
      </c>
      <c r="AY1167" s="104">
        <v>46113.647916666669</v>
      </c>
      <c r="AZ1167">
        <v>326642</v>
      </c>
      <c r="BA1167" t="s">
        <v>4761</v>
      </c>
      <c r="BB1167" t="s">
        <v>5989</v>
      </c>
      <c r="BF1167" t="s">
        <v>5934</v>
      </c>
      <c r="BH1167" t="s">
        <v>2600</v>
      </c>
      <c r="BL1167" t="s">
        <v>4840</v>
      </c>
      <c r="BM1167" s="104">
        <v>46118.335416666669</v>
      </c>
      <c r="BN1167">
        <v>176636</v>
      </c>
      <c r="BO1167" t="s">
        <v>4728</v>
      </c>
      <c r="BP1167" t="s">
        <v>5592</v>
      </c>
      <c r="BT1167" t="s">
        <v>5925</v>
      </c>
    </row>
    <row r="1168" spans="17:72" x14ac:dyDescent="0.25">
      <c r="Q1168" t="s">
        <v>71</v>
      </c>
      <c r="V1168" t="s">
        <v>4919</v>
      </c>
      <c r="W1168" s="104">
        <v>46115.615277777775</v>
      </c>
      <c r="X1168">
        <v>466889</v>
      </c>
      <c r="Y1168" t="s">
        <v>4728</v>
      </c>
      <c r="Z1168" t="s">
        <v>54</v>
      </c>
      <c r="AD1168" t="s">
        <v>4736</v>
      </c>
      <c r="AF1168" t="s">
        <v>1507</v>
      </c>
      <c r="AJ1168" t="s">
        <v>4868</v>
      </c>
      <c r="AK1168" s="104">
        <v>46114.593055555553</v>
      </c>
      <c r="AL1168">
        <v>85259</v>
      </c>
      <c r="AM1168" t="s">
        <v>4728</v>
      </c>
      <c r="AN1168" t="s">
        <v>13</v>
      </c>
      <c r="AR1168" t="s">
        <v>5942</v>
      </c>
      <c r="AT1168" t="s">
        <v>2559</v>
      </c>
      <c r="AX1168" t="s">
        <v>4864</v>
      </c>
      <c r="AY1168" s="104">
        <v>46113.647916666669</v>
      </c>
      <c r="AZ1168">
        <v>217380</v>
      </c>
      <c r="BA1168" t="s">
        <v>4761</v>
      </c>
      <c r="BB1168" t="s">
        <v>5989</v>
      </c>
      <c r="BF1168" t="s">
        <v>5966</v>
      </c>
      <c r="BH1168" t="s">
        <v>264</v>
      </c>
      <c r="BL1168" t="s">
        <v>4855</v>
      </c>
      <c r="BM1168" s="104">
        <v>46118.336111111108</v>
      </c>
      <c r="BN1168">
        <v>639208</v>
      </c>
      <c r="BO1168" t="s">
        <v>4761</v>
      </c>
      <c r="BP1168" t="s">
        <v>5592</v>
      </c>
      <c r="BT1168" t="s">
        <v>5966</v>
      </c>
    </row>
    <row r="1169" spans="17:72" x14ac:dyDescent="0.25">
      <c r="Q1169" t="s">
        <v>77</v>
      </c>
      <c r="V1169" t="s">
        <v>5450</v>
      </c>
      <c r="W1169" s="104">
        <v>46115.617361111108</v>
      </c>
      <c r="X1169">
        <v>358315</v>
      </c>
      <c r="Y1169" t="s">
        <v>4728</v>
      </c>
      <c r="Z1169" t="s">
        <v>54</v>
      </c>
      <c r="AD1169" t="s">
        <v>4736</v>
      </c>
      <c r="AF1169" t="s">
        <v>2419</v>
      </c>
      <c r="AG1169" t="s">
        <v>1292</v>
      </c>
      <c r="AJ1169" t="s">
        <v>6400</v>
      </c>
      <c r="AK1169" s="104">
        <v>46114.59375</v>
      </c>
      <c r="AL1169">
        <v>223394</v>
      </c>
      <c r="AM1169" t="s">
        <v>4728</v>
      </c>
      <c r="AN1169" t="s">
        <v>42</v>
      </c>
      <c r="AO1169" t="s">
        <v>13</v>
      </c>
      <c r="AR1169" t="s">
        <v>5955</v>
      </c>
      <c r="AX1169" t="s">
        <v>4925</v>
      </c>
      <c r="AY1169" s="104">
        <v>46113.647916666669</v>
      </c>
      <c r="AZ1169">
        <v>120414</v>
      </c>
      <c r="BA1169" t="s">
        <v>4728</v>
      </c>
      <c r="BB1169" t="s">
        <v>5989</v>
      </c>
      <c r="BH1169" t="s">
        <v>2357</v>
      </c>
      <c r="BL1169" t="s">
        <v>6649</v>
      </c>
      <c r="BM1169" s="104">
        <v>46118.336111111108</v>
      </c>
      <c r="BN1169">
        <v>223613</v>
      </c>
      <c r="BO1169" t="s">
        <v>4728</v>
      </c>
      <c r="BP1169" t="s">
        <v>5592</v>
      </c>
      <c r="BT1169" t="s">
        <v>5925</v>
      </c>
    </row>
    <row r="1170" spans="17:72" x14ac:dyDescent="0.25">
      <c r="Q1170" t="s">
        <v>1655</v>
      </c>
      <c r="R1170" t="s">
        <v>79</v>
      </c>
      <c r="V1170" t="s">
        <v>5453</v>
      </c>
      <c r="W1170" s="104">
        <v>46115.618055555555</v>
      </c>
      <c r="X1170">
        <v>354724</v>
      </c>
      <c r="Y1170" t="s">
        <v>4728</v>
      </c>
      <c r="Z1170" t="s">
        <v>42</v>
      </c>
      <c r="AA1170" t="s">
        <v>54</v>
      </c>
      <c r="AD1170" t="s">
        <v>4788</v>
      </c>
      <c r="AF1170" t="s">
        <v>1284</v>
      </c>
      <c r="AJ1170" t="s">
        <v>6401</v>
      </c>
      <c r="AK1170" s="104">
        <v>46114.59375</v>
      </c>
      <c r="AL1170">
        <v>34953</v>
      </c>
      <c r="AM1170" t="s">
        <v>4728</v>
      </c>
      <c r="AN1170" t="s">
        <v>13</v>
      </c>
      <c r="AR1170" t="s">
        <v>5950</v>
      </c>
      <c r="AT1170" t="s">
        <v>1078</v>
      </c>
      <c r="AX1170" t="s">
        <v>5798</v>
      </c>
      <c r="AY1170" s="104">
        <v>46113.647916666669</v>
      </c>
      <c r="AZ1170">
        <v>188051</v>
      </c>
      <c r="BA1170" t="s">
        <v>4728</v>
      </c>
      <c r="BB1170" t="s">
        <v>5989</v>
      </c>
      <c r="BF1170" t="s">
        <v>5942</v>
      </c>
      <c r="BH1170" t="s">
        <v>414</v>
      </c>
      <c r="BL1170" t="s">
        <v>4840</v>
      </c>
      <c r="BM1170" s="104">
        <v>46118.336805555555</v>
      </c>
      <c r="BN1170">
        <v>420052</v>
      </c>
      <c r="BO1170" t="s">
        <v>4728</v>
      </c>
      <c r="BP1170" t="s">
        <v>5592</v>
      </c>
      <c r="BT1170" t="s">
        <v>5958</v>
      </c>
    </row>
    <row r="1171" spans="17:72" x14ac:dyDescent="0.25">
      <c r="Q1171" t="s">
        <v>80</v>
      </c>
      <c r="V1171" t="s">
        <v>4858</v>
      </c>
      <c r="W1171" s="104">
        <v>46115.618750000001</v>
      </c>
      <c r="X1171">
        <v>290732</v>
      </c>
      <c r="Y1171" t="s">
        <v>4728</v>
      </c>
      <c r="Z1171" t="s">
        <v>54</v>
      </c>
      <c r="AD1171" t="s">
        <v>4739</v>
      </c>
      <c r="AF1171" t="s">
        <v>2510</v>
      </c>
      <c r="AJ1171" t="s">
        <v>4868</v>
      </c>
      <c r="AK1171" s="104">
        <v>46114.59375</v>
      </c>
      <c r="AL1171">
        <v>843011</v>
      </c>
      <c r="AM1171" t="s">
        <v>4728</v>
      </c>
      <c r="AN1171" t="s">
        <v>13</v>
      </c>
      <c r="AR1171" t="s">
        <v>6004</v>
      </c>
      <c r="AT1171" t="s">
        <v>2510</v>
      </c>
      <c r="AX1171" t="s">
        <v>4776</v>
      </c>
      <c r="AY1171" s="104">
        <v>46113.647916666669</v>
      </c>
      <c r="AZ1171">
        <v>390573</v>
      </c>
      <c r="BA1171" t="s">
        <v>4728</v>
      </c>
      <c r="BB1171" t="s">
        <v>5989</v>
      </c>
      <c r="BF1171" t="s">
        <v>5942</v>
      </c>
      <c r="BH1171" t="s">
        <v>1132</v>
      </c>
      <c r="BL1171" t="s">
        <v>5061</v>
      </c>
      <c r="BM1171" s="104">
        <v>46118.337500000001</v>
      </c>
      <c r="BN1171">
        <v>275034</v>
      </c>
      <c r="BO1171" t="s">
        <v>4728</v>
      </c>
      <c r="BP1171" t="s">
        <v>5592</v>
      </c>
      <c r="BT1171" t="s">
        <v>5925</v>
      </c>
    </row>
    <row r="1172" spans="17:72" x14ac:dyDescent="0.25">
      <c r="Q1172" t="s">
        <v>250</v>
      </c>
      <c r="R1172" t="s">
        <v>211</v>
      </c>
      <c r="V1172" t="s">
        <v>5454</v>
      </c>
      <c r="W1172" s="104">
        <v>46115.620138888888</v>
      </c>
      <c r="X1172">
        <v>1501179</v>
      </c>
      <c r="Y1172" t="s">
        <v>4728</v>
      </c>
      <c r="Z1172" t="s">
        <v>54</v>
      </c>
      <c r="AA1172" t="s">
        <v>4731</v>
      </c>
      <c r="AD1172" t="s">
        <v>5455</v>
      </c>
      <c r="AF1172" t="s">
        <v>5268</v>
      </c>
      <c r="AG1172" t="s">
        <v>1706</v>
      </c>
      <c r="AJ1172" t="s">
        <v>4979</v>
      </c>
      <c r="AK1172" s="104">
        <v>46114.594444444447</v>
      </c>
      <c r="AL1172">
        <v>279712</v>
      </c>
      <c r="AM1172" t="s">
        <v>4761</v>
      </c>
      <c r="AN1172" t="s">
        <v>4787</v>
      </c>
      <c r="AO1172" t="s">
        <v>13</v>
      </c>
      <c r="AR1172" t="s">
        <v>6402</v>
      </c>
      <c r="AT1172" t="s">
        <v>80</v>
      </c>
      <c r="AX1172" t="s">
        <v>5089</v>
      </c>
      <c r="AY1172" s="104">
        <v>46113.648611111108</v>
      </c>
      <c r="AZ1172">
        <v>943995</v>
      </c>
      <c r="BA1172" t="s">
        <v>4728</v>
      </c>
      <c r="BB1172" t="s">
        <v>5989</v>
      </c>
      <c r="BF1172" t="s">
        <v>5918</v>
      </c>
      <c r="BH1172" t="s">
        <v>2624</v>
      </c>
      <c r="BL1172" t="s">
        <v>6649</v>
      </c>
      <c r="BM1172" s="104">
        <v>46118.338194444441</v>
      </c>
      <c r="BN1172">
        <v>725706</v>
      </c>
      <c r="BO1172" t="s">
        <v>4728</v>
      </c>
      <c r="BP1172" t="s">
        <v>5592</v>
      </c>
      <c r="BT1172" t="s">
        <v>4781</v>
      </c>
    </row>
    <row r="1173" spans="17:72" x14ac:dyDescent="0.25">
      <c r="Q1173" t="s">
        <v>75</v>
      </c>
      <c r="V1173" t="s">
        <v>5456</v>
      </c>
      <c r="W1173" s="104">
        <v>46115.620138888888</v>
      </c>
      <c r="X1173">
        <v>298667</v>
      </c>
      <c r="Y1173" t="s">
        <v>4728</v>
      </c>
      <c r="Z1173" t="s">
        <v>54</v>
      </c>
      <c r="AD1173" t="s">
        <v>4752</v>
      </c>
      <c r="AF1173" t="s">
        <v>798</v>
      </c>
      <c r="AG1173" t="s">
        <v>1481</v>
      </c>
      <c r="AJ1173" t="s">
        <v>5166</v>
      </c>
      <c r="AK1173" s="104">
        <v>46114.595138888886</v>
      </c>
      <c r="AL1173">
        <v>366681</v>
      </c>
      <c r="AM1173" t="s">
        <v>4728</v>
      </c>
      <c r="AN1173" t="s">
        <v>42</v>
      </c>
      <c r="AO1173" t="s">
        <v>13</v>
      </c>
      <c r="AR1173" t="s">
        <v>4941</v>
      </c>
      <c r="AT1173" t="s">
        <v>1894</v>
      </c>
      <c r="AX1173" t="s">
        <v>6179</v>
      </c>
      <c r="AY1173" s="104">
        <v>46113.648611111108</v>
      </c>
      <c r="AZ1173">
        <v>39913</v>
      </c>
      <c r="BA1173" t="s">
        <v>4728</v>
      </c>
      <c r="BB1173" t="s">
        <v>5989</v>
      </c>
      <c r="BF1173" t="s">
        <v>5925</v>
      </c>
      <c r="BH1173" t="s">
        <v>1134</v>
      </c>
      <c r="BL1173" t="s">
        <v>4745</v>
      </c>
      <c r="BM1173" s="104">
        <v>46118.339583333334</v>
      </c>
      <c r="BN1173">
        <v>555442</v>
      </c>
      <c r="BO1173" t="s">
        <v>4728</v>
      </c>
      <c r="BP1173" t="s">
        <v>5592</v>
      </c>
      <c r="BT1173" t="s">
        <v>5931</v>
      </c>
    </row>
    <row r="1174" spans="17:72" x14ac:dyDescent="0.25">
      <c r="Q1174" t="s">
        <v>657</v>
      </c>
      <c r="R1174" t="s">
        <v>71</v>
      </c>
      <c r="S1174" t="s">
        <v>1891</v>
      </c>
      <c r="V1174" t="s">
        <v>4844</v>
      </c>
      <c r="W1174" s="104">
        <v>46115.621527777781</v>
      </c>
      <c r="X1174">
        <v>477881</v>
      </c>
      <c r="Y1174" t="s">
        <v>4728</v>
      </c>
      <c r="Z1174" t="s">
        <v>4790</v>
      </c>
      <c r="AA1174" t="s">
        <v>54</v>
      </c>
      <c r="AB1174" t="s">
        <v>4731</v>
      </c>
      <c r="AD1174" t="s">
        <v>5457</v>
      </c>
      <c r="AF1174" t="s">
        <v>2166</v>
      </c>
      <c r="AG1174" t="s">
        <v>2373</v>
      </c>
      <c r="AJ1174" t="s">
        <v>6388</v>
      </c>
      <c r="AK1174" s="104">
        <v>46114.595138888886</v>
      </c>
      <c r="AL1174">
        <v>375473</v>
      </c>
      <c r="AM1174" t="s">
        <v>4728</v>
      </c>
      <c r="AN1174" t="s">
        <v>42</v>
      </c>
      <c r="AO1174" t="s">
        <v>13</v>
      </c>
      <c r="AR1174" t="s">
        <v>5741</v>
      </c>
      <c r="AT1174" t="s">
        <v>1124</v>
      </c>
      <c r="AX1174" t="s">
        <v>5018</v>
      </c>
      <c r="AY1174" s="104">
        <v>46113.649305555555</v>
      </c>
      <c r="AZ1174">
        <v>110068</v>
      </c>
      <c r="BA1174" t="s">
        <v>4728</v>
      </c>
      <c r="BB1174" t="s">
        <v>5989</v>
      </c>
      <c r="BF1174" t="s">
        <v>5918</v>
      </c>
      <c r="BH1174" t="s">
        <v>205</v>
      </c>
      <c r="BL1174" t="s">
        <v>4782</v>
      </c>
      <c r="BM1174" s="104">
        <v>46118.340277777781</v>
      </c>
      <c r="BN1174">
        <v>1864314</v>
      </c>
      <c r="BO1174" t="s">
        <v>4728</v>
      </c>
      <c r="BP1174" t="s">
        <v>5592</v>
      </c>
      <c r="BQ1174" t="s">
        <v>4731</v>
      </c>
      <c r="BT1174" t="s">
        <v>5918</v>
      </c>
    </row>
    <row r="1175" spans="17:72" x14ac:dyDescent="0.25">
      <c r="Q1175" t="s">
        <v>72</v>
      </c>
      <c r="V1175" t="s">
        <v>4971</v>
      </c>
      <c r="W1175" s="104">
        <v>46115.62222222222</v>
      </c>
      <c r="X1175">
        <v>692962</v>
      </c>
      <c r="Y1175" t="s">
        <v>4728</v>
      </c>
      <c r="Z1175" t="s">
        <v>54</v>
      </c>
      <c r="AD1175" t="s">
        <v>4739</v>
      </c>
      <c r="AF1175" t="s">
        <v>1584</v>
      </c>
      <c r="AJ1175" t="s">
        <v>5355</v>
      </c>
      <c r="AK1175" s="104">
        <v>46114.595833333333</v>
      </c>
      <c r="AL1175">
        <v>573571</v>
      </c>
      <c r="AM1175" t="s">
        <v>4728</v>
      </c>
      <c r="AN1175" t="s">
        <v>13</v>
      </c>
      <c r="AR1175" t="s">
        <v>5938</v>
      </c>
      <c r="AT1175" t="s">
        <v>1134</v>
      </c>
      <c r="AX1175" t="s">
        <v>7269</v>
      </c>
      <c r="AY1175" s="104">
        <v>46113.649305555555</v>
      </c>
      <c r="AZ1175">
        <v>4698189</v>
      </c>
      <c r="BA1175" t="s">
        <v>4761</v>
      </c>
      <c r="BB1175" t="s">
        <v>5989</v>
      </c>
      <c r="BF1175" t="s">
        <v>5966</v>
      </c>
      <c r="BH1175" t="s">
        <v>2624</v>
      </c>
      <c r="BL1175" t="s">
        <v>5061</v>
      </c>
      <c r="BM1175" s="104">
        <v>46118.34097222222</v>
      </c>
      <c r="BN1175">
        <v>780292</v>
      </c>
      <c r="BO1175" t="s">
        <v>4728</v>
      </c>
      <c r="BP1175" t="s">
        <v>5592</v>
      </c>
      <c r="BT1175" t="s">
        <v>5931</v>
      </c>
    </row>
    <row r="1176" spans="17:72" x14ac:dyDescent="0.25">
      <c r="Q1176" t="s">
        <v>205</v>
      </c>
      <c r="R1176" t="s">
        <v>1132</v>
      </c>
      <c r="V1176" t="s">
        <v>5072</v>
      </c>
      <c r="W1176" s="104">
        <v>46115.622916666667</v>
      </c>
      <c r="X1176">
        <v>405974</v>
      </c>
      <c r="Y1176" t="s">
        <v>4728</v>
      </c>
      <c r="Z1176" t="s">
        <v>54</v>
      </c>
      <c r="AA1176" t="s">
        <v>4731</v>
      </c>
      <c r="AD1176" t="s">
        <v>5444</v>
      </c>
      <c r="AF1176" t="s">
        <v>241</v>
      </c>
      <c r="AJ1176" t="s">
        <v>6401</v>
      </c>
      <c r="AK1176" s="104">
        <v>46114.59652777778</v>
      </c>
      <c r="AL1176">
        <v>34343</v>
      </c>
      <c r="AM1176" t="s">
        <v>4728</v>
      </c>
      <c r="AN1176" t="s">
        <v>13</v>
      </c>
      <c r="AR1176" t="s">
        <v>5925</v>
      </c>
      <c r="AT1176" t="s">
        <v>2559</v>
      </c>
      <c r="AX1176" t="s">
        <v>6179</v>
      </c>
      <c r="AY1176" s="104">
        <v>46113.649305555555</v>
      </c>
      <c r="AZ1176">
        <v>212521</v>
      </c>
      <c r="BA1176" t="s">
        <v>4761</v>
      </c>
      <c r="BB1176" t="s">
        <v>5989</v>
      </c>
      <c r="BF1176" t="s">
        <v>5966</v>
      </c>
      <c r="BH1176" t="s">
        <v>2357</v>
      </c>
      <c r="BL1176" t="s">
        <v>7668</v>
      </c>
      <c r="BM1176" s="104">
        <v>46118.34097222222</v>
      </c>
      <c r="BN1176">
        <v>492635</v>
      </c>
      <c r="BO1176" t="s">
        <v>4728</v>
      </c>
      <c r="BP1176" t="s">
        <v>5592</v>
      </c>
      <c r="BT1176" t="s">
        <v>5925</v>
      </c>
    </row>
    <row r="1177" spans="17:72" x14ac:dyDescent="0.25">
      <c r="Q1177" t="s">
        <v>77</v>
      </c>
      <c r="V1177" t="s">
        <v>5458</v>
      </c>
      <c r="W1177" s="104">
        <v>46115.622916666667</v>
      </c>
      <c r="X1177">
        <v>222146</v>
      </c>
      <c r="Y1177" t="s">
        <v>4728</v>
      </c>
      <c r="Z1177" t="s">
        <v>54</v>
      </c>
      <c r="AD1177" t="s">
        <v>4739</v>
      </c>
      <c r="AF1177" t="s">
        <v>2561</v>
      </c>
      <c r="AJ1177" t="s">
        <v>4946</v>
      </c>
      <c r="AK1177" s="104">
        <v>46114.597222222219</v>
      </c>
      <c r="AL1177">
        <v>596299</v>
      </c>
      <c r="AM1177" t="s">
        <v>4728</v>
      </c>
      <c r="AN1177" t="s">
        <v>13</v>
      </c>
      <c r="AR1177" t="s">
        <v>5918</v>
      </c>
      <c r="AT1177" t="s">
        <v>1894</v>
      </c>
      <c r="AX1177" t="s">
        <v>6469</v>
      </c>
      <c r="AY1177" s="104">
        <v>46113.65</v>
      </c>
      <c r="AZ1177">
        <v>233440</v>
      </c>
      <c r="BA1177" t="s">
        <v>4728</v>
      </c>
      <c r="BB1177" t="s">
        <v>5989</v>
      </c>
      <c r="BF1177" t="s">
        <v>5918</v>
      </c>
      <c r="BH1177" t="s">
        <v>1134</v>
      </c>
      <c r="BL1177" t="s">
        <v>4783</v>
      </c>
      <c r="BM1177" s="104">
        <v>46118.343055555553</v>
      </c>
      <c r="BN1177">
        <v>688949</v>
      </c>
      <c r="BO1177" t="s">
        <v>4728</v>
      </c>
      <c r="BP1177" t="s">
        <v>5592</v>
      </c>
      <c r="BT1177" t="s">
        <v>4781</v>
      </c>
    </row>
    <row r="1178" spans="17:72" x14ac:dyDescent="0.25">
      <c r="Q1178" t="s">
        <v>241</v>
      </c>
      <c r="V1178" t="s">
        <v>5459</v>
      </c>
      <c r="W1178" s="104">
        <v>46115.622916666667</v>
      </c>
      <c r="X1178">
        <v>185075</v>
      </c>
      <c r="Y1178" t="s">
        <v>4728</v>
      </c>
      <c r="Z1178" t="s">
        <v>54</v>
      </c>
      <c r="AD1178" t="s">
        <v>4736</v>
      </c>
      <c r="AF1178" t="s">
        <v>2431</v>
      </c>
      <c r="AG1178" t="s">
        <v>226</v>
      </c>
      <c r="AJ1178" t="s">
        <v>5061</v>
      </c>
      <c r="AK1178" s="104">
        <v>46114.597222222219</v>
      </c>
      <c r="AL1178">
        <v>1263812</v>
      </c>
      <c r="AM1178" t="s">
        <v>4728</v>
      </c>
      <c r="AN1178" t="s">
        <v>13</v>
      </c>
      <c r="AO1178" t="s">
        <v>4812</v>
      </c>
      <c r="AR1178" t="s">
        <v>6403</v>
      </c>
      <c r="AT1178" t="s">
        <v>1379</v>
      </c>
      <c r="AX1178" t="s">
        <v>4783</v>
      </c>
      <c r="AY1178" s="104">
        <v>46113.65</v>
      </c>
      <c r="AZ1178">
        <v>79649</v>
      </c>
      <c r="BA1178" t="s">
        <v>4728</v>
      </c>
      <c r="BB1178" t="s">
        <v>5989</v>
      </c>
      <c r="BF1178" t="s">
        <v>5942</v>
      </c>
      <c r="BH1178" t="s">
        <v>2357</v>
      </c>
      <c r="BL1178" t="s">
        <v>4755</v>
      </c>
      <c r="BM1178" s="104">
        <v>46118.343055555553</v>
      </c>
      <c r="BN1178">
        <v>665626</v>
      </c>
      <c r="BO1178" t="s">
        <v>4728</v>
      </c>
      <c r="BP1178" t="s">
        <v>5592</v>
      </c>
      <c r="BT1178" t="s">
        <v>5948</v>
      </c>
    </row>
    <row r="1179" spans="17:72" x14ac:dyDescent="0.25">
      <c r="Q1179" t="s">
        <v>79</v>
      </c>
      <c r="R1179" t="s">
        <v>2197</v>
      </c>
      <c r="V1179" t="s">
        <v>5366</v>
      </c>
      <c r="W1179" s="104">
        <v>46115.624305555553</v>
      </c>
      <c r="X1179">
        <v>708491</v>
      </c>
      <c r="Y1179" t="s">
        <v>4728</v>
      </c>
      <c r="Z1179" t="s">
        <v>54</v>
      </c>
      <c r="AA1179" t="s">
        <v>4731</v>
      </c>
      <c r="AD1179" t="s">
        <v>5068</v>
      </c>
      <c r="AF1179" t="s">
        <v>2187</v>
      </c>
      <c r="AG1179" t="s">
        <v>637</v>
      </c>
      <c r="AJ1179" t="s">
        <v>4932</v>
      </c>
      <c r="AK1179" s="104">
        <v>46114.597916666666</v>
      </c>
      <c r="AL1179">
        <v>587037</v>
      </c>
      <c r="AM1179" t="s">
        <v>4728</v>
      </c>
      <c r="AN1179" t="s">
        <v>42</v>
      </c>
      <c r="AO1179" t="s">
        <v>13</v>
      </c>
      <c r="AR1179" t="s">
        <v>4941</v>
      </c>
      <c r="AT1179" t="s">
        <v>2345</v>
      </c>
      <c r="AX1179" t="s">
        <v>5652</v>
      </c>
      <c r="AY1179" s="104">
        <v>46113.65</v>
      </c>
      <c r="AZ1179">
        <v>388280</v>
      </c>
      <c r="BA1179" t="s">
        <v>4728</v>
      </c>
      <c r="BB1179" t="s">
        <v>5989</v>
      </c>
      <c r="BF1179" t="s">
        <v>5942</v>
      </c>
      <c r="BH1179" t="s">
        <v>2357</v>
      </c>
      <c r="BL1179" t="s">
        <v>5311</v>
      </c>
      <c r="BM1179" s="104">
        <v>46118.345138888886</v>
      </c>
      <c r="BN1179">
        <v>869066</v>
      </c>
      <c r="BO1179" t="s">
        <v>4728</v>
      </c>
      <c r="BP1179" t="s">
        <v>5592</v>
      </c>
      <c r="BT1179" t="s">
        <v>5948</v>
      </c>
    </row>
    <row r="1180" spans="17:72" x14ac:dyDescent="0.25">
      <c r="Q1180" t="s">
        <v>73</v>
      </c>
      <c r="V1180" t="s">
        <v>5072</v>
      </c>
      <c r="W1180" s="104">
        <v>46115.627083333333</v>
      </c>
      <c r="X1180">
        <v>132565</v>
      </c>
      <c r="Y1180" t="s">
        <v>4728</v>
      </c>
      <c r="Z1180" t="s">
        <v>54</v>
      </c>
      <c r="AD1180" t="s">
        <v>4781</v>
      </c>
      <c r="AF1180" t="s">
        <v>2086</v>
      </c>
      <c r="AG1180" t="s">
        <v>1706</v>
      </c>
      <c r="AJ1180" t="s">
        <v>5183</v>
      </c>
      <c r="AK1180" s="104">
        <v>46114.597916666666</v>
      </c>
      <c r="AL1180">
        <v>345423</v>
      </c>
      <c r="AM1180" t="s">
        <v>4728</v>
      </c>
      <c r="AN1180" t="s">
        <v>42</v>
      </c>
      <c r="AO1180" t="s">
        <v>13</v>
      </c>
      <c r="AR1180" t="s">
        <v>5947</v>
      </c>
      <c r="AT1180" t="s">
        <v>1385</v>
      </c>
      <c r="AU1180" t="s">
        <v>1955</v>
      </c>
      <c r="AX1180" t="s">
        <v>5623</v>
      </c>
      <c r="AY1180" s="104">
        <v>46113.650694444441</v>
      </c>
      <c r="AZ1180">
        <v>975950</v>
      </c>
      <c r="BA1180" t="s">
        <v>4728</v>
      </c>
      <c r="BB1180" t="s">
        <v>5989</v>
      </c>
      <c r="BF1180" t="s">
        <v>6074</v>
      </c>
      <c r="BH1180" t="s">
        <v>75</v>
      </c>
      <c r="BL1180" t="s">
        <v>4745</v>
      </c>
      <c r="BM1180" s="104">
        <v>46118.345138888886</v>
      </c>
      <c r="BN1180">
        <v>1613847</v>
      </c>
      <c r="BO1180" t="s">
        <v>4728</v>
      </c>
      <c r="BP1180" t="s">
        <v>5592</v>
      </c>
      <c r="BT1180" t="s">
        <v>5958</v>
      </c>
    </row>
    <row r="1181" spans="17:72" x14ac:dyDescent="0.25">
      <c r="Q1181" t="s">
        <v>71</v>
      </c>
      <c r="V1181" t="s">
        <v>4890</v>
      </c>
      <c r="W1181" s="104">
        <v>46115.627083333333</v>
      </c>
      <c r="X1181">
        <v>349453</v>
      </c>
      <c r="Y1181" t="s">
        <v>4728</v>
      </c>
      <c r="Z1181" t="s">
        <v>54</v>
      </c>
      <c r="AD1181" t="s">
        <v>4772</v>
      </c>
      <c r="AF1181" t="s">
        <v>5268</v>
      </c>
      <c r="AG1181" t="s">
        <v>2429</v>
      </c>
      <c r="AJ1181" t="s">
        <v>5720</v>
      </c>
      <c r="AK1181" s="104">
        <v>46114.598611111112</v>
      </c>
      <c r="AL1181">
        <v>1035328</v>
      </c>
      <c r="AM1181" t="s">
        <v>4728</v>
      </c>
      <c r="AN1181" t="s">
        <v>4787</v>
      </c>
      <c r="AO1181" t="s">
        <v>13</v>
      </c>
      <c r="AR1181" t="s">
        <v>6221</v>
      </c>
      <c r="AT1181" t="s">
        <v>1048</v>
      </c>
      <c r="AX1181" t="s">
        <v>5136</v>
      </c>
      <c r="AY1181" s="104">
        <v>46113.650694444441</v>
      </c>
      <c r="AZ1181">
        <v>196050</v>
      </c>
      <c r="BA1181" t="s">
        <v>4728</v>
      </c>
      <c r="BB1181" t="s">
        <v>5989</v>
      </c>
      <c r="BF1181" t="s">
        <v>5925</v>
      </c>
      <c r="BL1181" t="s">
        <v>7668</v>
      </c>
      <c r="BM1181" s="104">
        <v>46118.34652777778</v>
      </c>
      <c r="BN1181">
        <v>35087</v>
      </c>
      <c r="BO1181" t="s">
        <v>4728</v>
      </c>
      <c r="BP1181" t="s">
        <v>5592</v>
      </c>
    </row>
    <row r="1182" spans="17:72" x14ac:dyDescent="0.25">
      <c r="Q1182" t="s">
        <v>75</v>
      </c>
      <c r="R1182" t="s">
        <v>1891</v>
      </c>
      <c r="V1182" t="s">
        <v>5072</v>
      </c>
      <c r="W1182" s="104">
        <v>46115.628472222219</v>
      </c>
      <c r="X1182">
        <v>971350</v>
      </c>
      <c r="Y1182" t="s">
        <v>4728</v>
      </c>
      <c r="Z1182" t="s">
        <v>54</v>
      </c>
      <c r="AA1182" t="s">
        <v>4731</v>
      </c>
      <c r="AD1182" t="s">
        <v>5460</v>
      </c>
      <c r="AF1182" t="s">
        <v>2600</v>
      </c>
      <c r="AJ1182" t="s">
        <v>5072</v>
      </c>
      <c r="AK1182" s="104">
        <v>46114.599305555559</v>
      </c>
      <c r="AL1182">
        <v>114372</v>
      </c>
      <c r="AM1182" t="s">
        <v>4728</v>
      </c>
      <c r="AN1182" t="s">
        <v>13</v>
      </c>
      <c r="AR1182" t="s">
        <v>5950</v>
      </c>
      <c r="AT1182" t="s">
        <v>516</v>
      </c>
      <c r="AX1182" t="s">
        <v>5018</v>
      </c>
      <c r="AY1182" s="104">
        <v>46113.650694444441</v>
      </c>
      <c r="AZ1182">
        <v>503013</v>
      </c>
      <c r="BA1182" t="s">
        <v>4728</v>
      </c>
      <c r="BB1182" t="s">
        <v>5989</v>
      </c>
      <c r="BF1182" t="s">
        <v>5918</v>
      </c>
      <c r="BL1182" t="s">
        <v>7668</v>
      </c>
      <c r="BM1182" s="104">
        <v>46118.34652777778</v>
      </c>
      <c r="BN1182">
        <v>483270</v>
      </c>
      <c r="BO1182" t="s">
        <v>4728</v>
      </c>
      <c r="BP1182" t="s">
        <v>5592</v>
      </c>
    </row>
    <row r="1183" spans="17:72" x14ac:dyDescent="0.25">
      <c r="Q1183" t="s">
        <v>79</v>
      </c>
      <c r="V1183" t="s">
        <v>5461</v>
      </c>
      <c r="W1183" s="104">
        <v>46115.630555555559</v>
      </c>
      <c r="X1183">
        <v>217785</v>
      </c>
      <c r="Y1183" t="s">
        <v>4728</v>
      </c>
      <c r="Z1183" t="s">
        <v>54</v>
      </c>
      <c r="AD1183" t="s">
        <v>4736</v>
      </c>
      <c r="AF1183" t="s">
        <v>256</v>
      </c>
      <c r="AJ1183" t="s">
        <v>4901</v>
      </c>
      <c r="AK1183" s="104">
        <v>46114.600694444445</v>
      </c>
      <c r="AL1183">
        <v>587466</v>
      </c>
      <c r="AM1183" t="s">
        <v>4728</v>
      </c>
      <c r="AN1183" t="s">
        <v>13</v>
      </c>
      <c r="AR1183" t="s">
        <v>5931</v>
      </c>
      <c r="AT1183" t="s">
        <v>71</v>
      </c>
      <c r="AX1183" t="s">
        <v>5045</v>
      </c>
      <c r="AY1183" s="104">
        <v>46113.651388888888</v>
      </c>
      <c r="AZ1183">
        <v>654367</v>
      </c>
      <c r="BA1183" t="s">
        <v>4728</v>
      </c>
      <c r="BB1183" t="s">
        <v>5989</v>
      </c>
      <c r="BF1183" t="s">
        <v>5958</v>
      </c>
      <c r="BH1183" t="s">
        <v>496</v>
      </c>
      <c r="BL1183" t="s">
        <v>6626</v>
      </c>
      <c r="BM1183" s="104">
        <v>46118.34652777778</v>
      </c>
      <c r="BN1183">
        <v>1111167</v>
      </c>
      <c r="BO1183" t="s">
        <v>4728</v>
      </c>
      <c r="BP1183" t="s">
        <v>5592</v>
      </c>
      <c r="BT1183" t="s">
        <v>5920</v>
      </c>
    </row>
    <row r="1184" spans="17:72" x14ac:dyDescent="0.25">
      <c r="Q1184" t="s">
        <v>5462</v>
      </c>
      <c r="R1184" t="s">
        <v>75</v>
      </c>
      <c r="S1184" t="s">
        <v>2650</v>
      </c>
      <c r="V1184" t="s">
        <v>4877</v>
      </c>
      <c r="W1184" s="104">
        <v>46115.630555555559</v>
      </c>
      <c r="X1184">
        <v>958991</v>
      </c>
      <c r="Y1184" t="s">
        <v>4728</v>
      </c>
      <c r="Z1184" t="s">
        <v>4787</v>
      </c>
      <c r="AA1184" t="s">
        <v>54</v>
      </c>
      <c r="AD1184" t="s">
        <v>4785</v>
      </c>
      <c r="AF1184" t="s">
        <v>1507</v>
      </c>
      <c r="AJ1184" t="s">
        <v>5072</v>
      </c>
      <c r="AK1184" s="104">
        <v>46114.602777777778</v>
      </c>
      <c r="AL1184">
        <v>88273</v>
      </c>
      <c r="AM1184" t="s">
        <v>4728</v>
      </c>
      <c r="AN1184" t="s">
        <v>13</v>
      </c>
      <c r="AR1184" t="s">
        <v>5948</v>
      </c>
      <c r="AT1184" t="s">
        <v>1276</v>
      </c>
      <c r="AX1184" t="s">
        <v>6284</v>
      </c>
      <c r="AY1184" s="104">
        <v>46113.651388888888</v>
      </c>
      <c r="AZ1184">
        <v>279343</v>
      </c>
      <c r="BA1184" t="s">
        <v>4728</v>
      </c>
      <c r="BB1184" t="s">
        <v>5989</v>
      </c>
      <c r="BF1184" t="s">
        <v>4781</v>
      </c>
      <c r="BH1184" t="s">
        <v>1481</v>
      </c>
      <c r="BL1184" t="s">
        <v>8183</v>
      </c>
      <c r="BM1184" s="104">
        <v>46118.349305555559</v>
      </c>
      <c r="BN1184">
        <v>1291249</v>
      </c>
      <c r="BO1184" t="s">
        <v>4761</v>
      </c>
      <c r="BP1184" t="s">
        <v>5592</v>
      </c>
      <c r="BT1184" t="s">
        <v>5966</v>
      </c>
    </row>
    <row r="1185" spans="17:72" x14ac:dyDescent="0.25">
      <c r="Q1185" t="s">
        <v>76</v>
      </c>
      <c r="V1185" t="s">
        <v>4733</v>
      </c>
      <c r="W1185" s="104">
        <v>46115.630555555559</v>
      </c>
      <c r="X1185">
        <v>162482</v>
      </c>
      <c r="Y1185" t="s">
        <v>4728</v>
      </c>
      <c r="Z1185" t="s">
        <v>54</v>
      </c>
      <c r="AD1185" t="s">
        <v>4772</v>
      </c>
      <c r="AF1185" t="s">
        <v>1136</v>
      </c>
      <c r="AG1185" t="s">
        <v>81</v>
      </c>
      <c r="AH1185" t="s">
        <v>220</v>
      </c>
      <c r="AJ1185" t="s">
        <v>5595</v>
      </c>
      <c r="AK1185" s="104">
        <v>46114.602777777778</v>
      </c>
      <c r="AL1185">
        <v>2149758</v>
      </c>
      <c r="AM1185" t="s">
        <v>4761</v>
      </c>
      <c r="AN1185" t="s">
        <v>42</v>
      </c>
      <c r="AO1185" t="s">
        <v>13</v>
      </c>
      <c r="AP1185" t="s">
        <v>4731</v>
      </c>
      <c r="AR1185" t="s">
        <v>5921</v>
      </c>
      <c r="AT1185" t="s">
        <v>1078</v>
      </c>
      <c r="AX1185" t="s">
        <v>4877</v>
      </c>
      <c r="AY1185" s="104">
        <v>46113.651388888888</v>
      </c>
      <c r="AZ1185">
        <v>70024</v>
      </c>
      <c r="BA1185" t="s">
        <v>4728</v>
      </c>
      <c r="BB1185" t="s">
        <v>5989</v>
      </c>
      <c r="BF1185" t="s">
        <v>4781</v>
      </c>
      <c r="BH1185" t="s">
        <v>1481</v>
      </c>
      <c r="BL1185" t="s">
        <v>7036</v>
      </c>
      <c r="BM1185" s="104">
        <v>46118.350694444445</v>
      </c>
      <c r="BN1185">
        <v>1820289</v>
      </c>
      <c r="BO1185" t="s">
        <v>4728</v>
      </c>
      <c r="BP1185" t="s">
        <v>5592</v>
      </c>
      <c r="BT1185" t="s">
        <v>5931</v>
      </c>
    </row>
    <row r="1186" spans="17:72" x14ac:dyDescent="0.25">
      <c r="Q1186" t="s">
        <v>712</v>
      </c>
      <c r="R1186" t="s">
        <v>84</v>
      </c>
      <c r="V1186" t="s">
        <v>4733</v>
      </c>
      <c r="W1186" s="104">
        <v>46115.632638888892</v>
      </c>
      <c r="X1186">
        <v>513352</v>
      </c>
      <c r="Y1186" t="s">
        <v>4728</v>
      </c>
      <c r="Z1186" t="s">
        <v>42</v>
      </c>
      <c r="AA1186" t="s">
        <v>54</v>
      </c>
      <c r="AD1186" t="s">
        <v>5445</v>
      </c>
      <c r="AF1186" t="s">
        <v>800</v>
      </c>
      <c r="AG1186" t="s">
        <v>2373</v>
      </c>
      <c r="AH1186" t="s">
        <v>1706</v>
      </c>
      <c r="AJ1186" t="s">
        <v>4826</v>
      </c>
      <c r="AK1186" s="104">
        <v>46114.603472222225</v>
      </c>
      <c r="AL1186">
        <v>468483</v>
      </c>
      <c r="AM1186" t="s">
        <v>4728</v>
      </c>
      <c r="AN1186" t="s">
        <v>42</v>
      </c>
      <c r="AO1186" t="s">
        <v>13</v>
      </c>
      <c r="AR1186" t="s">
        <v>5673</v>
      </c>
      <c r="AT1186" t="s">
        <v>2403</v>
      </c>
      <c r="AX1186" t="s">
        <v>6061</v>
      </c>
      <c r="AY1186" s="104">
        <v>46113.651388888888</v>
      </c>
      <c r="AZ1186">
        <v>2900482</v>
      </c>
      <c r="BA1186" t="s">
        <v>4761</v>
      </c>
      <c r="BB1186" t="s">
        <v>5989</v>
      </c>
      <c r="BF1186" t="s">
        <v>5966</v>
      </c>
      <c r="BH1186" t="s">
        <v>414</v>
      </c>
      <c r="BL1186" t="s">
        <v>6275</v>
      </c>
      <c r="BM1186" s="104">
        <v>46118.355555555558</v>
      </c>
      <c r="BN1186">
        <v>644735</v>
      </c>
      <c r="BO1186" t="s">
        <v>4728</v>
      </c>
      <c r="BP1186" t="s">
        <v>5592</v>
      </c>
      <c r="BT1186" t="s">
        <v>5918</v>
      </c>
    </row>
    <row r="1187" spans="17:72" x14ac:dyDescent="0.25">
      <c r="Q1187" t="s">
        <v>73</v>
      </c>
      <c r="V1187" t="s">
        <v>5463</v>
      </c>
      <c r="W1187" s="104">
        <v>46115.634027777778</v>
      </c>
      <c r="X1187">
        <v>1191543</v>
      </c>
      <c r="Y1187" t="s">
        <v>4728</v>
      </c>
      <c r="Z1187" t="s">
        <v>54</v>
      </c>
      <c r="AD1187" t="s">
        <v>4781</v>
      </c>
      <c r="AF1187" t="s">
        <v>250</v>
      </c>
      <c r="AJ1187" t="s">
        <v>5821</v>
      </c>
      <c r="AK1187" s="104">
        <v>46114.603472222225</v>
      </c>
      <c r="AL1187">
        <v>208559</v>
      </c>
      <c r="AM1187" t="s">
        <v>4728</v>
      </c>
      <c r="AN1187" t="s">
        <v>13</v>
      </c>
      <c r="AR1187" t="s">
        <v>4781</v>
      </c>
      <c r="AT1187" t="s">
        <v>1379</v>
      </c>
      <c r="AX1187" t="s">
        <v>4738</v>
      </c>
      <c r="AY1187" s="104">
        <v>46113.652083333334</v>
      </c>
      <c r="AZ1187">
        <v>2364668</v>
      </c>
      <c r="BA1187" t="s">
        <v>4728</v>
      </c>
      <c r="BB1187" t="s">
        <v>5989</v>
      </c>
      <c r="BF1187" t="s">
        <v>5942</v>
      </c>
      <c r="BH1187" t="s">
        <v>637</v>
      </c>
      <c r="BI1187" t="s">
        <v>516</v>
      </c>
      <c r="BL1187" t="s">
        <v>5256</v>
      </c>
      <c r="BM1187" s="104">
        <v>46118.356249999997</v>
      </c>
      <c r="BN1187">
        <v>1179397</v>
      </c>
      <c r="BO1187" t="s">
        <v>4728</v>
      </c>
      <c r="BP1187" t="s">
        <v>5592</v>
      </c>
      <c r="BT1187" t="s">
        <v>5920</v>
      </c>
    </row>
    <row r="1188" spans="17:72" x14ac:dyDescent="0.25">
      <c r="Q1188" t="s">
        <v>78</v>
      </c>
      <c r="R1188" t="s">
        <v>2650</v>
      </c>
      <c r="V1188" t="s">
        <v>5025</v>
      </c>
      <c r="W1188" s="104">
        <v>46115.635416666664</v>
      </c>
      <c r="X1188">
        <v>925414</v>
      </c>
      <c r="Y1188" t="s">
        <v>4728</v>
      </c>
      <c r="Z1188" t="s">
        <v>54</v>
      </c>
      <c r="AD1188" t="s">
        <v>4739</v>
      </c>
      <c r="AF1188" t="s">
        <v>448</v>
      </c>
      <c r="AG1188" t="s">
        <v>229</v>
      </c>
      <c r="AJ1188" t="s">
        <v>6404</v>
      </c>
      <c r="AK1188" s="104">
        <v>46114.604861111111</v>
      </c>
      <c r="AL1188">
        <v>601716</v>
      </c>
      <c r="AM1188" t="s">
        <v>4728</v>
      </c>
      <c r="AN1188" t="s">
        <v>42</v>
      </c>
      <c r="AO1188" t="s">
        <v>13</v>
      </c>
      <c r="AR1188" t="s">
        <v>4941</v>
      </c>
      <c r="AT1188" t="s">
        <v>2559</v>
      </c>
      <c r="AX1188" t="s">
        <v>6179</v>
      </c>
      <c r="AY1188" s="104">
        <v>46113.652083333334</v>
      </c>
      <c r="AZ1188">
        <v>3114964</v>
      </c>
      <c r="BA1188" t="s">
        <v>4761</v>
      </c>
      <c r="BB1188" t="s">
        <v>5989</v>
      </c>
      <c r="BF1188" t="s">
        <v>5966</v>
      </c>
      <c r="BH1188" t="s">
        <v>223</v>
      </c>
      <c r="BL1188" t="s">
        <v>5227</v>
      </c>
      <c r="BM1188" s="104">
        <v>46118.356249999997</v>
      </c>
      <c r="BN1188">
        <v>1075236</v>
      </c>
      <c r="BO1188" t="s">
        <v>4728</v>
      </c>
      <c r="BP1188" t="s">
        <v>5592</v>
      </c>
      <c r="BT1188" t="s">
        <v>5920</v>
      </c>
    </row>
    <row r="1189" spans="17:72" x14ac:dyDescent="0.25">
      <c r="Q1189" t="s">
        <v>79</v>
      </c>
      <c r="R1189" t="s">
        <v>2650</v>
      </c>
      <c r="V1189" t="s">
        <v>5192</v>
      </c>
      <c r="W1189" s="104">
        <v>46115.636805555558</v>
      </c>
      <c r="X1189">
        <v>1997214</v>
      </c>
      <c r="Y1189" t="s">
        <v>4728</v>
      </c>
      <c r="Z1189" t="s">
        <v>54</v>
      </c>
      <c r="AD1189" t="s">
        <v>4739</v>
      </c>
      <c r="AF1189" t="s">
        <v>2431</v>
      </c>
      <c r="AJ1189" t="s">
        <v>5072</v>
      </c>
      <c r="AK1189" s="104">
        <v>46114.604861111111</v>
      </c>
      <c r="AL1189">
        <v>509161</v>
      </c>
      <c r="AM1189" t="s">
        <v>4728</v>
      </c>
      <c r="AN1189" t="s">
        <v>13</v>
      </c>
      <c r="AR1189" t="s">
        <v>5931</v>
      </c>
      <c r="AT1189" t="s">
        <v>1507</v>
      </c>
      <c r="AX1189" t="s">
        <v>6179</v>
      </c>
      <c r="AY1189" s="104">
        <v>46113.652083333334</v>
      </c>
      <c r="AZ1189">
        <v>227853</v>
      </c>
      <c r="BA1189" t="s">
        <v>4761</v>
      </c>
      <c r="BB1189" t="s">
        <v>5989</v>
      </c>
      <c r="BF1189" t="s">
        <v>4781</v>
      </c>
      <c r="BH1189" t="s">
        <v>264</v>
      </c>
      <c r="BL1189" t="s">
        <v>7668</v>
      </c>
      <c r="BM1189" s="104">
        <v>46118.356249999997</v>
      </c>
      <c r="BN1189">
        <v>1073530</v>
      </c>
      <c r="BO1189" t="s">
        <v>4728</v>
      </c>
      <c r="BP1189" t="s">
        <v>5592</v>
      </c>
      <c r="BT1189" t="s">
        <v>4781</v>
      </c>
    </row>
    <row r="1190" spans="17:72" x14ac:dyDescent="0.25">
      <c r="Q1190" t="s">
        <v>214</v>
      </c>
      <c r="V1190" t="s">
        <v>5464</v>
      </c>
      <c r="W1190" s="104">
        <v>46115.636805555558</v>
      </c>
      <c r="X1190">
        <v>259947</v>
      </c>
      <c r="Y1190" t="s">
        <v>4728</v>
      </c>
      <c r="Z1190" t="s">
        <v>54</v>
      </c>
      <c r="AD1190" t="s">
        <v>4752</v>
      </c>
      <c r="AF1190" t="s">
        <v>573</v>
      </c>
      <c r="AG1190" t="s">
        <v>1220</v>
      </c>
      <c r="AJ1190" t="s">
        <v>6405</v>
      </c>
      <c r="AK1190" s="104">
        <v>46114.605555555558</v>
      </c>
      <c r="AL1190">
        <v>468162</v>
      </c>
      <c r="AM1190" t="s">
        <v>4728</v>
      </c>
      <c r="AN1190" t="s">
        <v>42</v>
      </c>
      <c r="AO1190" t="s">
        <v>13</v>
      </c>
      <c r="AR1190" t="s">
        <v>5937</v>
      </c>
      <c r="AT1190" t="s">
        <v>1945</v>
      </c>
      <c r="AX1190" t="s">
        <v>5036</v>
      </c>
      <c r="AY1190" s="104">
        <v>46113.652083333334</v>
      </c>
      <c r="AZ1190">
        <v>221130</v>
      </c>
      <c r="BA1190" t="s">
        <v>4728</v>
      </c>
      <c r="BB1190" t="s">
        <v>5989</v>
      </c>
      <c r="BF1190" t="s">
        <v>5918</v>
      </c>
      <c r="BH1190" t="s">
        <v>205</v>
      </c>
      <c r="BL1190" t="s">
        <v>4755</v>
      </c>
      <c r="BM1190" s="104">
        <v>46118.357638888891</v>
      </c>
      <c r="BN1190">
        <v>1750973</v>
      </c>
      <c r="BO1190" t="s">
        <v>4761</v>
      </c>
      <c r="BP1190" t="s">
        <v>5592</v>
      </c>
      <c r="BT1190" t="s">
        <v>5920</v>
      </c>
    </row>
    <row r="1191" spans="17:72" x14ac:dyDescent="0.25">
      <c r="Q1191" t="s">
        <v>250</v>
      </c>
      <c r="V1191" t="s">
        <v>5465</v>
      </c>
      <c r="W1191" s="104">
        <v>46115.638194444444</v>
      </c>
      <c r="X1191">
        <v>117186</v>
      </c>
      <c r="Y1191" t="s">
        <v>4728</v>
      </c>
      <c r="Z1191" t="s">
        <v>54</v>
      </c>
      <c r="AD1191" t="s">
        <v>4739</v>
      </c>
      <c r="AF1191" t="s">
        <v>2510</v>
      </c>
      <c r="AJ1191" t="s">
        <v>4826</v>
      </c>
      <c r="AK1191" s="104">
        <v>46114.605555555558</v>
      </c>
      <c r="AL1191">
        <v>195157</v>
      </c>
      <c r="AM1191" t="s">
        <v>4728</v>
      </c>
      <c r="AN1191" t="s">
        <v>13</v>
      </c>
      <c r="AR1191" t="s">
        <v>5924</v>
      </c>
      <c r="AT1191" t="s">
        <v>84</v>
      </c>
      <c r="AX1191" t="s">
        <v>5807</v>
      </c>
      <c r="AY1191" s="104">
        <v>46113.652777777781</v>
      </c>
      <c r="AZ1191">
        <v>315807</v>
      </c>
      <c r="BA1191" t="s">
        <v>4728</v>
      </c>
      <c r="BB1191" t="s">
        <v>5989</v>
      </c>
      <c r="BF1191" t="s">
        <v>5931</v>
      </c>
      <c r="BL1191" t="s">
        <v>4844</v>
      </c>
      <c r="BM1191" s="104">
        <v>46118.359027777777</v>
      </c>
      <c r="BN1191">
        <v>257209</v>
      </c>
      <c r="BO1191" t="s">
        <v>4728</v>
      </c>
      <c r="BP1191" t="s">
        <v>5592</v>
      </c>
    </row>
    <row r="1192" spans="17:72" x14ac:dyDescent="0.25">
      <c r="Q1192" t="s">
        <v>84</v>
      </c>
      <c r="V1192" t="s">
        <v>4776</v>
      </c>
      <c r="W1192" s="104">
        <v>46115.638888888891</v>
      </c>
      <c r="X1192">
        <v>685308</v>
      </c>
      <c r="Y1192" t="s">
        <v>4728</v>
      </c>
      <c r="Z1192" t="s">
        <v>54</v>
      </c>
      <c r="AD1192" t="s">
        <v>4736</v>
      </c>
      <c r="AF1192" t="s">
        <v>5029</v>
      </c>
      <c r="AG1192" t="s">
        <v>1481</v>
      </c>
      <c r="AJ1192" t="s">
        <v>5007</v>
      </c>
      <c r="AK1192" s="104">
        <v>46114.605555555558</v>
      </c>
      <c r="AL1192">
        <v>886330</v>
      </c>
      <c r="AM1192" t="s">
        <v>4728</v>
      </c>
      <c r="AN1192" t="s">
        <v>4787</v>
      </c>
      <c r="AO1192" t="s">
        <v>13</v>
      </c>
      <c r="AR1192" t="s">
        <v>5919</v>
      </c>
      <c r="AT1192" t="s">
        <v>1134</v>
      </c>
      <c r="AU1192" t="s">
        <v>1688</v>
      </c>
      <c r="AX1192" t="s">
        <v>5238</v>
      </c>
      <c r="AY1192" s="104">
        <v>46113.652777777781</v>
      </c>
      <c r="AZ1192">
        <v>631462</v>
      </c>
      <c r="BA1192" t="s">
        <v>4761</v>
      </c>
      <c r="BB1192" t="s">
        <v>5989</v>
      </c>
      <c r="BC1192" t="s">
        <v>4731</v>
      </c>
      <c r="BF1192" t="s">
        <v>6411</v>
      </c>
      <c r="BH1192" t="s">
        <v>414</v>
      </c>
      <c r="BL1192" t="s">
        <v>5079</v>
      </c>
      <c r="BM1192" s="104">
        <v>46118.36041666667</v>
      </c>
      <c r="BN1192">
        <v>1137865</v>
      </c>
      <c r="BO1192" t="s">
        <v>4728</v>
      </c>
      <c r="BP1192" t="s">
        <v>5592</v>
      </c>
      <c r="BT1192" t="s">
        <v>5931</v>
      </c>
    </row>
    <row r="1193" spans="17:72" x14ac:dyDescent="0.25">
      <c r="Q1193" t="s">
        <v>250</v>
      </c>
      <c r="V1193" t="s">
        <v>5466</v>
      </c>
      <c r="W1193" s="104">
        <v>46115.64166666667</v>
      </c>
      <c r="X1193">
        <v>421976</v>
      </c>
      <c r="Y1193" t="s">
        <v>4728</v>
      </c>
      <c r="Z1193" t="s">
        <v>54</v>
      </c>
      <c r="AD1193" t="s">
        <v>4752</v>
      </c>
      <c r="AF1193" t="s">
        <v>1385</v>
      </c>
      <c r="AG1193" t="s">
        <v>637</v>
      </c>
      <c r="AJ1193" t="s">
        <v>6003</v>
      </c>
      <c r="AK1193" s="104">
        <v>46114.605555555558</v>
      </c>
      <c r="AL1193">
        <v>803908</v>
      </c>
      <c r="AM1193" t="s">
        <v>4761</v>
      </c>
      <c r="AN1193" t="s">
        <v>5989</v>
      </c>
      <c r="AO1193" t="s">
        <v>13</v>
      </c>
      <c r="AR1193" t="s">
        <v>6406</v>
      </c>
      <c r="AT1193" t="s">
        <v>241</v>
      </c>
      <c r="AX1193" t="s">
        <v>4836</v>
      </c>
      <c r="AY1193" s="104">
        <v>46113.652777777781</v>
      </c>
      <c r="AZ1193">
        <v>258195</v>
      </c>
      <c r="BA1193" t="s">
        <v>4728</v>
      </c>
      <c r="BB1193" t="s">
        <v>5989</v>
      </c>
      <c r="BF1193" t="s">
        <v>5942</v>
      </c>
      <c r="BH1193" t="s">
        <v>205</v>
      </c>
      <c r="BL1193" t="s">
        <v>4733</v>
      </c>
      <c r="BM1193" s="104">
        <v>46118.361805555556</v>
      </c>
      <c r="BN1193">
        <v>947246</v>
      </c>
      <c r="BO1193" t="s">
        <v>4728</v>
      </c>
      <c r="BP1193" t="s">
        <v>5592</v>
      </c>
      <c r="BT1193" t="s">
        <v>5920</v>
      </c>
    </row>
    <row r="1194" spans="17:72" x14ac:dyDescent="0.25">
      <c r="Q1194" t="s">
        <v>75</v>
      </c>
      <c r="R1194" t="s">
        <v>1688</v>
      </c>
      <c r="V1194" t="s">
        <v>4932</v>
      </c>
      <c r="W1194" s="104">
        <v>46115.643055555556</v>
      </c>
      <c r="X1194">
        <v>638990</v>
      </c>
      <c r="Y1194" t="s">
        <v>4728</v>
      </c>
      <c r="Z1194" t="s">
        <v>54</v>
      </c>
      <c r="AA1194" t="s">
        <v>4731</v>
      </c>
      <c r="AD1194" t="s">
        <v>5004</v>
      </c>
      <c r="AF1194" t="s">
        <v>1391</v>
      </c>
      <c r="AJ1194" t="s">
        <v>6144</v>
      </c>
      <c r="AK1194" s="104">
        <v>46114.606249999997</v>
      </c>
      <c r="AL1194">
        <v>701073</v>
      </c>
      <c r="AM1194" t="s">
        <v>4728</v>
      </c>
      <c r="AN1194" t="s">
        <v>13</v>
      </c>
      <c r="AR1194" t="s">
        <v>6004</v>
      </c>
      <c r="AT1194" t="s">
        <v>1284</v>
      </c>
      <c r="AX1194" t="s">
        <v>4903</v>
      </c>
      <c r="AY1194" s="104">
        <v>46113.65347222222</v>
      </c>
      <c r="AZ1194">
        <v>225622</v>
      </c>
      <c r="BA1194" t="s">
        <v>4728</v>
      </c>
      <c r="BB1194" t="s">
        <v>5989</v>
      </c>
      <c r="BF1194" t="s">
        <v>5948</v>
      </c>
      <c r="BH1194" t="s">
        <v>637</v>
      </c>
      <c r="BI1194" t="s">
        <v>75</v>
      </c>
      <c r="BJ1194" t="s">
        <v>217</v>
      </c>
      <c r="BL1194" t="s">
        <v>4782</v>
      </c>
      <c r="BM1194" s="104">
        <v>46118.361805555556</v>
      </c>
      <c r="BN1194">
        <v>2808909</v>
      </c>
      <c r="BO1194" t="s">
        <v>4761</v>
      </c>
      <c r="BP1194" t="s">
        <v>5592</v>
      </c>
      <c r="BQ1194" t="s">
        <v>4731</v>
      </c>
      <c r="BT1194" t="s">
        <v>7542</v>
      </c>
    </row>
    <row r="1195" spans="17:72" x14ac:dyDescent="0.25">
      <c r="Q1195" t="s">
        <v>80</v>
      </c>
      <c r="V1195" t="s">
        <v>4782</v>
      </c>
      <c r="W1195" s="104">
        <v>46115.645833333336</v>
      </c>
      <c r="X1195">
        <v>312324</v>
      </c>
      <c r="Y1195" t="s">
        <v>4728</v>
      </c>
      <c r="Z1195" t="s">
        <v>54</v>
      </c>
      <c r="AD1195" t="s">
        <v>4736</v>
      </c>
      <c r="AF1195" t="s">
        <v>247</v>
      </c>
      <c r="AJ1195" t="s">
        <v>6000</v>
      </c>
      <c r="AK1195" s="104">
        <v>46114.606944444444</v>
      </c>
      <c r="AL1195">
        <v>404706</v>
      </c>
      <c r="AM1195" t="s">
        <v>4728</v>
      </c>
      <c r="AN1195" t="s">
        <v>13</v>
      </c>
      <c r="AR1195" t="s">
        <v>5920</v>
      </c>
      <c r="AT1195" t="s">
        <v>1078</v>
      </c>
      <c r="AX1195" t="s">
        <v>5630</v>
      </c>
      <c r="AY1195" s="104">
        <v>46113.65347222222</v>
      </c>
      <c r="AZ1195">
        <v>315853</v>
      </c>
      <c r="BA1195" t="s">
        <v>4728</v>
      </c>
      <c r="BB1195" t="s">
        <v>5989</v>
      </c>
      <c r="BF1195" t="s">
        <v>5942</v>
      </c>
      <c r="BH1195" t="s">
        <v>264</v>
      </c>
      <c r="BL1195" t="s">
        <v>5356</v>
      </c>
      <c r="BM1195" s="104">
        <v>46118.361805555556</v>
      </c>
      <c r="BN1195">
        <v>1814501</v>
      </c>
      <c r="BO1195" t="s">
        <v>4728</v>
      </c>
      <c r="BP1195" t="s">
        <v>5592</v>
      </c>
      <c r="BT1195" t="s">
        <v>5920</v>
      </c>
    </row>
    <row r="1196" spans="17:72" x14ac:dyDescent="0.25">
      <c r="Q1196" t="s">
        <v>81</v>
      </c>
      <c r="R1196" t="s">
        <v>2650</v>
      </c>
      <c r="V1196" t="s">
        <v>5467</v>
      </c>
      <c r="W1196" s="104">
        <v>46115.65</v>
      </c>
      <c r="X1196">
        <v>1475216</v>
      </c>
      <c r="Y1196" t="s">
        <v>4728</v>
      </c>
      <c r="Z1196" t="s">
        <v>54</v>
      </c>
      <c r="AD1196" t="s">
        <v>4777</v>
      </c>
      <c r="AF1196" t="s">
        <v>1284</v>
      </c>
      <c r="AJ1196" t="s">
        <v>6407</v>
      </c>
      <c r="AK1196" s="104">
        <v>46114.607638888891</v>
      </c>
      <c r="AL1196">
        <v>34008</v>
      </c>
      <c r="AM1196" t="s">
        <v>4728</v>
      </c>
      <c r="AN1196" t="s">
        <v>13</v>
      </c>
      <c r="AR1196" t="s">
        <v>4781</v>
      </c>
      <c r="AT1196" t="s">
        <v>1894</v>
      </c>
      <c r="AX1196" t="s">
        <v>4796</v>
      </c>
      <c r="AY1196" s="104">
        <v>46113.65347222222</v>
      </c>
      <c r="AZ1196">
        <v>164834</v>
      </c>
      <c r="BA1196" t="s">
        <v>4728</v>
      </c>
      <c r="BB1196" t="s">
        <v>5989</v>
      </c>
      <c r="BF1196" t="s">
        <v>5925</v>
      </c>
      <c r="BH1196" t="s">
        <v>1481</v>
      </c>
      <c r="BL1196" t="s">
        <v>4753</v>
      </c>
      <c r="BM1196" s="104">
        <v>46118.362500000003</v>
      </c>
      <c r="BN1196">
        <v>1139775</v>
      </c>
      <c r="BO1196" t="s">
        <v>4728</v>
      </c>
      <c r="BP1196" t="s">
        <v>5592</v>
      </c>
      <c r="BT1196" t="s">
        <v>6117</v>
      </c>
    </row>
    <row r="1197" spans="17:72" x14ac:dyDescent="0.25">
      <c r="Q1197" t="s">
        <v>77</v>
      </c>
      <c r="R1197" t="s">
        <v>220</v>
      </c>
      <c r="V1197" t="s">
        <v>4925</v>
      </c>
      <c r="W1197" s="104">
        <v>46115.650694444441</v>
      </c>
      <c r="X1197">
        <v>1012190</v>
      </c>
      <c r="Y1197" t="s">
        <v>4728</v>
      </c>
      <c r="Z1197" t="s">
        <v>54</v>
      </c>
      <c r="AA1197" t="s">
        <v>4731</v>
      </c>
      <c r="AD1197" t="s">
        <v>5468</v>
      </c>
      <c r="AF1197" t="s">
        <v>235</v>
      </c>
      <c r="AJ1197" t="s">
        <v>4765</v>
      </c>
      <c r="AK1197" s="104">
        <v>46114.607638888891</v>
      </c>
      <c r="AL1197">
        <v>242005</v>
      </c>
      <c r="AM1197" t="s">
        <v>4761</v>
      </c>
      <c r="AN1197" t="s">
        <v>13</v>
      </c>
      <c r="AR1197" t="s">
        <v>5918</v>
      </c>
      <c r="AT1197" t="s">
        <v>2559</v>
      </c>
      <c r="AX1197" t="s">
        <v>5637</v>
      </c>
      <c r="AY1197" s="104">
        <v>46113.654166666667</v>
      </c>
      <c r="AZ1197">
        <v>104088</v>
      </c>
      <c r="BA1197" t="s">
        <v>4761</v>
      </c>
      <c r="BB1197" t="s">
        <v>5989</v>
      </c>
      <c r="BF1197" t="s">
        <v>5966</v>
      </c>
      <c r="BL1197" t="s">
        <v>4745</v>
      </c>
      <c r="BM1197" s="104">
        <v>46118.364583333336</v>
      </c>
      <c r="BN1197">
        <v>201266</v>
      </c>
      <c r="BO1197" t="s">
        <v>4728</v>
      </c>
      <c r="BP1197" t="s">
        <v>5592</v>
      </c>
    </row>
    <row r="1198" spans="17:72" x14ac:dyDescent="0.25">
      <c r="Q1198" t="s">
        <v>76</v>
      </c>
      <c r="R1198" t="s">
        <v>1891</v>
      </c>
      <c r="V1198" t="s">
        <v>5469</v>
      </c>
      <c r="W1198" s="104">
        <v>46115.650694444441</v>
      </c>
      <c r="X1198">
        <v>517446</v>
      </c>
      <c r="Y1198" t="s">
        <v>4728</v>
      </c>
      <c r="Z1198" t="s">
        <v>54</v>
      </c>
      <c r="AA1198" t="s">
        <v>4731</v>
      </c>
      <c r="AD1198" t="s">
        <v>5104</v>
      </c>
      <c r="AF1198" t="s">
        <v>2433</v>
      </c>
      <c r="AG1198" t="s">
        <v>2357</v>
      </c>
      <c r="AJ1198" t="s">
        <v>5270</v>
      </c>
      <c r="AK1198" s="104">
        <v>46114.607638888891</v>
      </c>
      <c r="AL1198">
        <v>289992</v>
      </c>
      <c r="AM1198" t="s">
        <v>4728</v>
      </c>
      <c r="AN1198" t="s">
        <v>42</v>
      </c>
      <c r="AO1198" t="s">
        <v>13</v>
      </c>
      <c r="AR1198" t="s">
        <v>6408</v>
      </c>
      <c r="AT1198" t="s">
        <v>551</v>
      </c>
      <c r="AX1198" t="s">
        <v>6073</v>
      </c>
      <c r="AY1198" s="104">
        <v>46113.654166666667</v>
      </c>
      <c r="AZ1198">
        <v>292131</v>
      </c>
      <c r="BA1198" t="s">
        <v>4728</v>
      </c>
      <c r="BB1198" t="s">
        <v>5989</v>
      </c>
      <c r="BF1198" t="s">
        <v>5931</v>
      </c>
      <c r="BL1198" t="s">
        <v>4858</v>
      </c>
      <c r="BM1198" s="104">
        <v>46118.364583333336</v>
      </c>
      <c r="BN1198">
        <v>405032</v>
      </c>
      <c r="BO1198" t="s">
        <v>4728</v>
      </c>
      <c r="BP1198" t="s">
        <v>5592</v>
      </c>
    </row>
    <row r="1199" spans="17:72" x14ac:dyDescent="0.25">
      <c r="Q1199" t="s">
        <v>75</v>
      </c>
      <c r="R1199" t="s">
        <v>683</v>
      </c>
      <c r="V1199" t="s">
        <v>5470</v>
      </c>
      <c r="W1199" s="104">
        <v>46115.650694444441</v>
      </c>
      <c r="X1199">
        <v>887049</v>
      </c>
      <c r="Y1199" t="s">
        <v>4728</v>
      </c>
      <c r="Z1199" t="s">
        <v>54</v>
      </c>
      <c r="AA1199" t="s">
        <v>4731</v>
      </c>
      <c r="AD1199" t="s">
        <v>5471</v>
      </c>
      <c r="AF1199" t="s">
        <v>5935</v>
      </c>
      <c r="AG1199" t="s">
        <v>2373</v>
      </c>
      <c r="AJ1199" t="s">
        <v>5079</v>
      </c>
      <c r="AK1199" s="104">
        <v>46114.60833333333</v>
      </c>
      <c r="AL1199">
        <v>1141845</v>
      </c>
      <c r="AM1199" t="s">
        <v>4728</v>
      </c>
      <c r="AN1199" t="s">
        <v>42</v>
      </c>
      <c r="AO1199" t="s">
        <v>13</v>
      </c>
      <c r="AR1199" t="s">
        <v>4941</v>
      </c>
      <c r="AT1199" t="s">
        <v>1048</v>
      </c>
      <c r="AX1199" t="s">
        <v>4762</v>
      </c>
      <c r="AY1199" s="104">
        <v>46113.654861111114</v>
      </c>
      <c r="AZ1199">
        <v>129537</v>
      </c>
      <c r="BA1199" t="s">
        <v>4728</v>
      </c>
      <c r="BB1199" t="s">
        <v>5989</v>
      </c>
      <c r="BF1199" t="s">
        <v>5918</v>
      </c>
      <c r="BH1199" t="s">
        <v>967</v>
      </c>
      <c r="BL1199" t="s">
        <v>8035</v>
      </c>
      <c r="BM1199" s="104">
        <v>46118.365277777775</v>
      </c>
      <c r="BN1199">
        <v>2244519</v>
      </c>
      <c r="BO1199" t="s">
        <v>4728</v>
      </c>
      <c r="BP1199" t="s">
        <v>5592</v>
      </c>
      <c r="BT1199" t="s">
        <v>5920</v>
      </c>
    </row>
    <row r="1200" spans="17:72" x14ac:dyDescent="0.25">
      <c r="Q1200" t="s">
        <v>84</v>
      </c>
      <c r="R1200" t="s">
        <v>2259</v>
      </c>
      <c r="V1200" t="s">
        <v>4765</v>
      </c>
      <c r="W1200" s="104">
        <v>46115.652083333334</v>
      </c>
      <c r="X1200">
        <v>641753</v>
      </c>
      <c r="Y1200" t="s">
        <v>4728</v>
      </c>
      <c r="Z1200" t="s">
        <v>54</v>
      </c>
      <c r="AA1200" t="s">
        <v>13</v>
      </c>
      <c r="AD1200" t="s">
        <v>4813</v>
      </c>
      <c r="AF1200" t="s">
        <v>1584</v>
      </c>
      <c r="AJ1200" t="s">
        <v>6407</v>
      </c>
      <c r="AK1200" s="104">
        <v>46114.609027777777</v>
      </c>
      <c r="AL1200">
        <v>275103</v>
      </c>
      <c r="AM1200" t="s">
        <v>4728</v>
      </c>
      <c r="AN1200" t="s">
        <v>13</v>
      </c>
      <c r="AR1200" t="s">
        <v>5956</v>
      </c>
      <c r="AT1200" t="s">
        <v>1292</v>
      </c>
      <c r="AX1200" t="s">
        <v>6179</v>
      </c>
      <c r="AY1200" s="104">
        <v>46113.654861111114</v>
      </c>
      <c r="AZ1200">
        <v>85257</v>
      </c>
      <c r="BA1200" t="s">
        <v>4728</v>
      </c>
      <c r="BB1200" t="s">
        <v>5989</v>
      </c>
      <c r="BF1200" t="s">
        <v>5925</v>
      </c>
      <c r="BL1200" t="s">
        <v>5900</v>
      </c>
      <c r="BM1200" s="104">
        <v>46118.365277777775</v>
      </c>
      <c r="BN1200">
        <v>57367</v>
      </c>
      <c r="BO1200" t="s">
        <v>4728</v>
      </c>
      <c r="BP1200" t="s">
        <v>5592</v>
      </c>
    </row>
    <row r="1201" spans="17:72" x14ac:dyDescent="0.25">
      <c r="Q1201" t="s">
        <v>73</v>
      </c>
      <c r="V1201" t="s">
        <v>5065</v>
      </c>
      <c r="W1201" s="104">
        <v>46115.652083333334</v>
      </c>
      <c r="X1201">
        <v>83228</v>
      </c>
      <c r="Y1201" t="s">
        <v>4728</v>
      </c>
      <c r="Z1201" t="s">
        <v>54</v>
      </c>
      <c r="AD1201" t="s">
        <v>4756</v>
      </c>
      <c r="AF1201" t="s">
        <v>250</v>
      </c>
      <c r="AJ1201" t="s">
        <v>5157</v>
      </c>
      <c r="AK1201" s="104">
        <v>46114.609027777777</v>
      </c>
      <c r="AL1201">
        <v>1529305</v>
      </c>
      <c r="AM1201" t="s">
        <v>4728</v>
      </c>
      <c r="AN1201" t="s">
        <v>13</v>
      </c>
      <c r="AR1201" t="s">
        <v>6004</v>
      </c>
      <c r="AT1201" t="s">
        <v>214</v>
      </c>
      <c r="AX1201" t="s">
        <v>6766</v>
      </c>
      <c r="AY1201" s="104">
        <v>46113.654861111114</v>
      </c>
      <c r="AZ1201">
        <v>267154</v>
      </c>
      <c r="BA1201" t="s">
        <v>4728</v>
      </c>
      <c r="BB1201" t="s">
        <v>5989</v>
      </c>
      <c r="BF1201" t="s">
        <v>5942</v>
      </c>
      <c r="BH1201" t="s">
        <v>2259</v>
      </c>
      <c r="BL1201" t="s">
        <v>4757</v>
      </c>
      <c r="BM1201" s="104">
        <v>46118.365277777775</v>
      </c>
      <c r="BN1201">
        <v>946744</v>
      </c>
      <c r="BO1201" t="s">
        <v>4728</v>
      </c>
      <c r="BP1201" t="s">
        <v>5592</v>
      </c>
      <c r="BT1201" t="s">
        <v>5925</v>
      </c>
    </row>
    <row r="1202" spans="17:72" x14ac:dyDescent="0.25">
      <c r="Q1202" t="s">
        <v>72</v>
      </c>
      <c r="V1202" t="s">
        <v>5472</v>
      </c>
      <c r="W1202" s="104">
        <v>46115.652083333334</v>
      </c>
      <c r="X1202">
        <v>352453</v>
      </c>
      <c r="Y1202" t="s">
        <v>4728</v>
      </c>
      <c r="Z1202" t="s">
        <v>54</v>
      </c>
      <c r="AD1202" t="s">
        <v>4780</v>
      </c>
      <c r="AF1202" t="s">
        <v>6302</v>
      </c>
      <c r="AG1202" t="s">
        <v>1220</v>
      </c>
      <c r="AJ1202" t="s">
        <v>5166</v>
      </c>
      <c r="AK1202" s="104">
        <v>46114.609722222223</v>
      </c>
      <c r="AL1202">
        <v>861250</v>
      </c>
      <c r="AM1202" t="s">
        <v>4728</v>
      </c>
      <c r="AN1202" t="s">
        <v>42</v>
      </c>
      <c r="AO1202" t="s">
        <v>13</v>
      </c>
      <c r="AR1202" t="s">
        <v>5955</v>
      </c>
      <c r="AT1202" t="s">
        <v>1276</v>
      </c>
      <c r="AX1202" t="s">
        <v>5637</v>
      </c>
      <c r="AY1202" s="104">
        <v>46113.654861111114</v>
      </c>
      <c r="AZ1202">
        <v>597150</v>
      </c>
      <c r="BA1202" t="s">
        <v>4761</v>
      </c>
      <c r="BB1202" t="s">
        <v>5989</v>
      </c>
      <c r="BF1202" t="s">
        <v>5966</v>
      </c>
      <c r="BH1202" t="s">
        <v>2624</v>
      </c>
      <c r="BL1202" t="s">
        <v>7555</v>
      </c>
      <c r="BM1202" s="104">
        <v>46118.365972222222</v>
      </c>
      <c r="BN1202">
        <v>1008609</v>
      </c>
      <c r="BO1202" t="s">
        <v>4761</v>
      </c>
      <c r="BP1202" t="s">
        <v>5592</v>
      </c>
      <c r="BT1202" t="s">
        <v>5934</v>
      </c>
    </row>
    <row r="1203" spans="17:72" x14ac:dyDescent="0.25">
      <c r="Q1203" t="s">
        <v>80</v>
      </c>
      <c r="V1203" t="s">
        <v>5282</v>
      </c>
      <c r="W1203" s="104">
        <v>46115.652777777781</v>
      </c>
      <c r="X1203">
        <v>205915</v>
      </c>
      <c r="Y1203" t="s">
        <v>4728</v>
      </c>
      <c r="Z1203" t="s">
        <v>54</v>
      </c>
      <c r="AD1203" t="s">
        <v>4780</v>
      </c>
      <c r="AF1203" t="s">
        <v>2600</v>
      </c>
      <c r="AJ1203" t="s">
        <v>4782</v>
      </c>
      <c r="AK1203" s="104">
        <v>46114.609722222223</v>
      </c>
      <c r="AL1203">
        <v>121202</v>
      </c>
      <c r="AM1203" t="s">
        <v>4728</v>
      </c>
      <c r="AN1203" t="s">
        <v>13</v>
      </c>
      <c r="AR1203" t="s">
        <v>5925</v>
      </c>
      <c r="AT1203" t="s">
        <v>1559</v>
      </c>
      <c r="AX1203" t="s">
        <v>6399</v>
      </c>
      <c r="AY1203" s="104">
        <v>46113.654861111114</v>
      </c>
      <c r="AZ1203">
        <v>749343</v>
      </c>
      <c r="BA1203" t="s">
        <v>4761</v>
      </c>
      <c r="BB1203" t="s">
        <v>5989</v>
      </c>
      <c r="BF1203" t="s">
        <v>5966</v>
      </c>
      <c r="BL1203" t="s">
        <v>4755</v>
      </c>
      <c r="BM1203" s="104">
        <v>46118.368055555555</v>
      </c>
      <c r="BN1203">
        <v>297096</v>
      </c>
      <c r="BO1203" t="s">
        <v>4728</v>
      </c>
      <c r="BP1203" t="s">
        <v>5592</v>
      </c>
    </row>
    <row r="1204" spans="17:72" x14ac:dyDescent="0.25">
      <c r="Q1204" t="s">
        <v>256</v>
      </c>
      <c r="V1204" t="s">
        <v>4733</v>
      </c>
      <c r="W1204" s="104">
        <v>46115.65347222222</v>
      </c>
      <c r="X1204">
        <v>530118</v>
      </c>
      <c r="Y1204" t="s">
        <v>4728</v>
      </c>
      <c r="Z1204" t="s">
        <v>54</v>
      </c>
      <c r="AD1204" t="s">
        <v>4739</v>
      </c>
      <c r="AF1204" t="s">
        <v>868</v>
      </c>
      <c r="AJ1204" t="s">
        <v>6000</v>
      </c>
      <c r="AK1204" s="104">
        <v>46114.61041666667</v>
      </c>
      <c r="AL1204">
        <v>197853</v>
      </c>
      <c r="AM1204" t="s">
        <v>4728</v>
      </c>
      <c r="AN1204" t="s">
        <v>13</v>
      </c>
      <c r="AR1204" t="s">
        <v>5938</v>
      </c>
      <c r="AT1204" t="s">
        <v>2561</v>
      </c>
      <c r="AX1204" t="s">
        <v>5401</v>
      </c>
      <c r="AY1204" s="104">
        <v>46113.654861111114</v>
      </c>
      <c r="AZ1204">
        <v>444564</v>
      </c>
      <c r="BA1204" t="s">
        <v>4728</v>
      </c>
      <c r="BB1204" t="s">
        <v>5989</v>
      </c>
      <c r="BF1204" t="s">
        <v>5942</v>
      </c>
      <c r="BL1204" t="s">
        <v>7668</v>
      </c>
      <c r="BM1204" s="104">
        <v>46118.368055555555</v>
      </c>
      <c r="BN1204">
        <v>23465</v>
      </c>
      <c r="BO1204" t="s">
        <v>4728</v>
      </c>
      <c r="BP1204" t="s">
        <v>5592</v>
      </c>
    </row>
    <row r="1205" spans="17:72" x14ac:dyDescent="0.25">
      <c r="Q1205" t="s">
        <v>71</v>
      </c>
      <c r="V1205" t="s">
        <v>5065</v>
      </c>
      <c r="W1205" s="104">
        <v>46115.65347222222</v>
      </c>
      <c r="X1205">
        <v>343337</v>
      </c>
      <c r="Y1205" t="s">
        <v>4728</v>
      </c>
      <c r="Z1205" t="s">
        <v>54</v>
      </c>
      <c r="AD1205" t="s">
        <v>4752</v>
      </c>
      <c r="AF1205" t="s">
        <v>266</v>
      </c>
      <c r="AG1205" t="s">
        <v>1732</v>
      </c>
      <c r="AJ1205" t="s">
        <v>5157</v>
      </c>
      <c r="AK1205" s="104">
        <v>46114.611111111109</v>
      </c>
      <c r="AL1205">
        <v>1133179</v>
      </c>
      <c r="AM1205" t="s">
        <v>4728</v>
      </c>
      <c r="AN1205" t="s">
        <v>42</v>
      </c>
      <c r="AO1205" t="s">
        <v>13</v>
      </c>
      <c r="AR1205" t="s">
        <v>5832</v>
      </c>
      <c r="AT1205" t="s">
        <v>2345</v>
      </c>
      <c r="AX1205" t="s">
        <v>4926</v>
      </c>
      <c r="AY1205" s="104">
        <v>46113.655555555553</v>
      </c>
      <c r="AZ1205">
        <v>190069</v>
      </c>
      <c r="BA1205" t="s">
        <v>4761</v>
      </c>
      <c r="BB1205" t="s">
        <v>5989</v>
      </c>
      <c r="BF1205" t="s">
        <v>5966</v>
      </c>
      <c r="BL1205" t="s">
        <v>7668</v>
      </c>
      <c r="BM1205" s="104">
        <v>46118.368055555555</v>
      </c>
      <c r="BN1205">
        <v>21750</v>
      </c>
      <c r="BO1205" t="s">
        <v>4728</v>
      </c>
      <c r="BP1205" t="s">
        <v>5592</v>
      </c>
    </row>
    <row r="1206" spans="17:72" x14ac:dyDescent="0.25">
      <c r="Q1206" t="s">
        <v>253</v>
      </c>
      <c r="V1206" t="s">
        <v>5473</v>
      </c>
      <c r="W1206" s="104">
        <v>46115.65625</v>
      </c>
      <c r="X1206">
        <v>334830</v>
      </c>
      <c r="Y1206" t="s">
        <v>4728</v>
      </c>
      <c r="Z1206" t="s">
        <v>54</v>
      </c>
      <c r="AD1206" t="s">
        <v>4772</v>
      </c>
      <c r="AF1206" t="s">
        <v>272</v>
      </c>
      <c r="AG1206" t="s">
        <v>868</v>
      </c>
      <c r="AJ1206" t="s">
        <v>5012</v>
      </c>
      <c r="AK1206" s="104">
        <v>46114.612500000003</v>
      </c>
      <c r="AL1206">
        <v>1700614</v>
      </c>
      <c r="AM1206" t="s">
        <v>4761</v>
      </c>
      <c r="AN1206" t="s">
        <v>42</v>
      </c>
      <c r="AO1206" t="s">
        <v>13</v>
      </c>
      <c r="AR1206" t="s">
        <v>5944</v>
      </c>
      <c r="AT1206" t="s">
        <v>852</v>
      </c>
      <c r="AX1206" t="s">
        <v>4796</v>
      </c>
      <c r="AY1206" s="104">
        <v>46113.655555555553</v>
      </c>
      <c r="AZ1206">
        <v>988624</v>
      </c>
      <c r="BA1206" t="s">
        <v>4728</v>
      </c>
      <c r="BB1206" t="s">
        <v>5989</v>
      </c>
      <c r="BF1206" t="s">
        <v>5966</v>
      </c>
      <c r="BL1206" t="s">
        <v>5095</v>
      </c>
      <c r="BM1206" s="104">
        <v>46118.368750000001</v>
      </c>
      <c r="BN1206">
        <v>65016</v>
      </c>
      <c r="BO1206" t="s">
        <v>4728</v>
      </c>
      <c r="BP1206" t="s">
        <v>5592</v>
      </c>
    </row>
    <row r="1207" spans="17:72" x14ac:dyDescent="0.25">
      <c r="Q1207" t="s">
        <v>73</v>
      </c>
      <c r="R1207" t="s">
        <v>77</v>
      </c>
      <c r="V1207" t="s">
        <v>4755</v>
      </c>
      <c r="W1207" s="104">
        <v>46115.657638888886</v>
      </c>
      <c r="X1207">
        <v>1687331</v>
      </c>
      <c r="Y1207" t="s">
        <v>4728</v>
      </c>
      <c r="Z1207" t="s">
        <v>54</v>
      </c>
      <c r="AA1207" t="s">
        <v>13</v>
      </c>
      <c r="AD1207" t="s">
        <v>4746</v>
      </c>
      <c r="AF1207" t="s">
        <v>2600</v>
      </c>
      <c r="AJ1207" t="s">
        <v>4765</v>
      </c>
      <c r="AK1207" s="104">
        <v>46114.612500000003</v>
      </c>
      <c r="AL1207">
        <v>107474</v>
      </c>
      <c r="AM1207" t="s">
        <v>4728</v>
      </c>
      <c r="AN1207" t="s">
        <v>13</v>
      </c>
      <c r="AR1207" t="s">
        <v>5918</v>
      </c>
      <c r="AT1207" t="s">
        <v>2559</v>
      </c>
      <c r="AX1207" t="s">
        <v>5887</v>
      </c>
      <c r="AY1207" s="104">
        <v>46113.655555555553</v>
      </c>
      <c r="AZ1207">
        <v>581803</v>
      </c>
      <c r="BA1207" t="s">
        <v>4728</v>
      </c>
      <c r="BB1207" t="s">
        <v>5989</v>
      </c>
      <c r="BF1207" t="s">
        <v>7101</v>
      </c>
      <c r="BL1207" t="s">
        <v>5256</v>
      </c>
      <c r="BM1207" s="104">
        <v>46118.368750000001</v>
      </c>
      <c r="BN1207">
        <v>415513</v>
      </c>
      <c r="BO1207" t="s">
        <v>4728</v>
      </c>
      <c r="BP1207" t="s">
        <v>5592</v>
      </c>
    </row>
    <row r="1208" spans="17:72" x14ac:dyDescent="0.25">
      <c r="Q1208" t="s">
        <v>75</v>
      </c>
      <c r="V1208" t="s">
        <v>5045</v>
      </c>
      <c r="W1208" s="104">
        <v>46115.659722222219</v>
      </c>
      <c r="X1208">
        <v>259071</v>
      </c>
      <c r="Y1208" t="s">
        <v>4728</v>
      </c>
      <c r="Z1208" t="s">
        <v>54</v>
      </c>
      <c r="AD1208" t="s">
        <v>4736</v>
      </c>
      <c r="AF1208" t="s">
        <v>1584</v>
      </c>
      <c r="AJ1208" t="s">
        <v>4782</v>
      </c>
      <c r="AK1208" s="104">
        <v>46114.612500000003</v>
      </c>
      <c r="AL1208">
        <v>123777</v>
      </c>
      <c r="AM1208" t="s">
        <v>4728</v>
      </c>
      <c r="AN1208" t="s">
        <v>13</v>
      </c>
      <c r="AR1208" t="s">
        <v>5920</v>
      </c>
      <c r="AT1208" t="s">
        <v>1985</v>
      </c>
      <c r="AX1208" t="s">
        <v>5126</v>
      </c>
      <c r="AY1208" s="104">
        <v>46113.655555555553</v>
      </c>
      <c r="AZ1208">
        <v>186962</v>
      </c>
      <c r="BA1208" t="s">
        <v>4728</v>
      </c>
      <c r="BB1208" t="s">
        <v>5989</v>
      </c>
      <c r="BF1208" t="s">
        <v>5942</v>
      </c>
      <c r="BL1208" t="s">
        <v>7668</v>
      </c>
      <c r="BM1208" s="104">
        <v>46118.368750000001</v>
      </c>
      <c r="BN1208">
        <v>21865</v>
      </c>
      <c r="BO1208" t="s">
        <v>4728</v>
      </c>
      <c r="BP1208" t="s">
        <v>5592</v>
      </c>
    </row>
    <row r="1209" spans="17:72" x14ac:dyDescent="0.25">
      <c r="Q1209" t="s">
        <v>250</v>
      </c>
      <c r="V1209" t="s">
        <v>5474</v>
      </c>
      <c r="W1209" s="104">
        <v>46115.659722222219</v>
      </c>
      <c r="X1209">
        <v>168266</v>
      </c>
      <c r="Y1209" t="s">
        <v>4728</v>
      </c>
      <c r="Z1209" t="s">
        <v>54</v>
      </c>
      <c r="AD1209" t="s">
        <v>4736</v>
      </c>
      <c r="AF1209" t="s">
        <v>1284</v>
      </c>
      <c r="AG1209" t="s">
        <v>1706</v>
      </c>
      <c r="AJ1209" t="s">
        <v>6409</v>
      </c>
      <c r="AK1209" s="104">
        <v>46114.613194444442</v>
      </c>
      <c r="AL1209">
        <v>229085</v>
      </c>
      <c r="AM1209" t="s">
        <v>4728</v>
      </c>
      <c r="AN1209" t="s">
        <v>13</v>
      </c>
      <c r="AR1209" t="s">
        <v>6410</v>
      </c>
      <c r="AT1209" t="s">
        <v>1945</v>
      </c>
      <c r="AX1209" t="s">
        <v>6517</v>
      </c>
      <c r="AY1209" s="104">
        <v>46113.655555555553</v>
      </c>
      <c r="AZ1209">
        <v>76264</v>
      </c>
      <c r="BA1209" t="s">
        <v>4728</v>
      </c>
      <c r="BB1209" t="s">
        <v>5989</v>
      </c>
      <c r="BF1209" t="s">
        <v>5918</v>
      </c>
      <c r="BH1209" t="s">
        <v>852</v>
      </c>
      <c r="BL1209" t="s">
        <v>4836</v>
      </c>
      <c r="BM1209" s="104">
        <v>46118.368750000001</v>
      </c>
      <c r="BN1209">
        <v>1928369</v>
      </c>
      <c r="BO1209" t="s">
        <v>4728</v>
      </c>
      <c r="BP1209" t="s">
        <v>5592</v>
      </c>
      <c r="BT1209" t="s">
        <v>5927</v>
      </c>
    </row>
    <row r="1210" spans="17:72" x14ac:dyDescent="0.25">
      <c r="Q1210" t="s">
        <v>250</v>
      </c>
      <c r="V1210" t="s">
        <v>5334</v>
      </c>
      <c r="W1210" s="104">
        <v>46115.662499999999</v>
      </c>
      <c r="X1210">
        <v>159668</v>
      </c>
      <c r="Y1210" t="s">
        <v>4728</v>
      </c>
      <c r="Z1210" t="s">
        <v>54</v>
      </c>
      <c r="AD1210" t="s">
        <v>4772</v>
      </c>
      <c r="AF1210" t="s">
        <v>683</v>
      </c>
      <c r="AJ1210" t="s">
        <v>5079</v>
      </c>
      <c r="AK1210" s="104">
        <v>46114.613194444442</v>
      </c>
      <c r="AL1210">
        <v>418733</v>
      </c>
      <c r="AM1210" t="s">
        <v>4728</v>
      </c>
      <c r="AN1210" t="s">
        <v>13</v>
      </c>
      <c r="AR1210" t="s">
        <v>5927</v>
      </c>
      <c r="AT1210" t="s">
        <v>1292</v>
      </c>
      <c r="AX1210" t="s">
        <v>6087</v>
      </c>
      <c r="AY1210" s="104">
        <v>46113.655555555553</v>
      </c>
      <c r="AZ1210">
        <v>292458</v>
      </c>
      <c r="BA1210" t="s">
        <v>4728</v>
      </c>
      <c r="BB1210" t="s">
        <v>5989</v>
      </c>
      <c r="BF1210" t="s">
        <v>5948</v>
      </c>
      <c r="BL1210" t="s">
        <v>7668</v>
      </c>
      <c r="BM1210" s="104">
        <v>46118.368750000001</v>
      </c>
      <c r="BN1210">
        <v>13027</v>
      </c>
      <c r="BO1210" t="s">
        <v>4728</v>
      </c>
      <c r="BP1210" t="s">
        <v>5592</v>
      </c>
    </row>
    <row r="1211" spans="17:72" x14ac:dyDescent="0.25">
      <c r="Q1211" t="s">
        <v>2251</v>
      </c>
      <c r="R1211" t="s">
        <v>2345</v>
      </c>
      <c r="V1211" t="s">
        <v>4865</v>
      </c>
      <c r="W1211" s="104">
        <v>46115.663194444445</v>
      </c>
      <c r="X1211">
        <v>499705</v>
      </c>
      <c r="Y1211" t="s">
        <v>4728</v>
      </c>
      <c r="Z1211" t="s">
        <v>42</v>
      </c>
      <c r="AA1211" t="s">
        <v>54</v>
      </c>
      <c r="AD1211" t="s">
        <v>4788</v>
      </c>
      <c r="AF1211" t="s">
        <v>5029</v>
      </c>
      <c r="AG1211" t="s">
        <v>432</v>
      </c>
      <c r="AJ1211" t="s">
        <v>4791</v>
      </c>
      <c r="AK1211" s="104">
        <v>46114.613194444442</v>
      </c>
      <c r="AL1211">
        <v>381104</v>
      </c>
      <c r="AM1211" t="s">
        <v>4728</v>
      </c>
      <c r="AN1211" t="s">
        <v>42</v>
      </c>
      <c r="AO1211" t="s">
        <v>13</v>
      </c>
      <c r="AR1211" t="s">
        <v>4981</v>
      </c>
      <c r="AT1211" t="s">
        <v>1134</v>
      </c>
      <c r="AX1211" t="s">
        <v>7270</v>
      </c>
      <c r="AY1211" s="104">
        <v>46113.65625</v>
      </c>
      <c r="AZ1211">
        <v>275135</v>
      </c>
      <c r="BA1211" t="s">
        <v>4728</v>
      </c>
      <c r="BB1211" t="s">
        <v>5989</v>
      </c>
      <c r="BF1211" t="s">
        <v>5942</v>
      </c>
      <c r="BL1211" t="s">
        <v>7668</v>
      </c>
      <c r="BM1211" s="104">
        <v>46118.369444444441</v>
      </c>
      <c r="BN1211">
        <v>14515</v>
      </c>
      <c r="BO1211" t="s">
        <v>4728</v>
      </c>
      <c r="BP1211" t="s">
        <v>5592</v>
      </c>
    </row>
    <row r="1212" spans="17:72" x14ac:dyDescent="0.25">
      <c r="Q1212" t="s">
        <v>214</v>
      </c>
      <c r="V1212" t="s">
        <v>5202</v>
      </c>
      <c r="W1212" s="104">
        <v>46115.663194444445</v>
      </c>
      <c r="X1212">
        <v>255921</v>
      </c>
      <c r="Y1212" t="s">
        <v>4728</v>
      </c>
      <c r="Z1212" t="s">
        <v>54</v>
      </c>
      <c r="AD1212" t="s">
        <v>4772</v>
      </c>
      <c r="AF1212" t="s">
        <v>1284</v>
      </c>
      <c r="AJ1212" t="s">
        <v>5431</v>
      </c>
      <c r="AK1212" s="104">
        <v>46114.613888888889</v>
      </c>
      <c r="AL1212">
        <v>1966688</v>
      </c>
      <c r="AM1212" t="s">
        <v>4761</v>
      </c>
      <c r="AN1212" t="s">
        <v>13</v>
      </c>
      <c r="AR1212" t="s">
        <v>5950</v>
      </c>
      <c r="AT1212" t="s">
        <v>1894</v>
      </c>
      <c r="AX1212" t="s">
        <v>4782</v>
      </c>
      <c r="AY1212" s="104">
        <v>46113.65625</v>
      </c>
      <c r="AZ1212">
        <v>139590</v>
      </c>
      <c r="BA1212" t="s">
        <v>4728</v>
      </c>
      <c r="BB1212" t="s">
        <v>5989</v>
      </c>
      <c r="BF1212" t="s">
        <v>5942</v>
      </c>
      <c r="BL1212" t="s">
        <v>5095</v>
      </c>
      <c r="BM1212" s="104">
        <v>46118.369444444441</v>
      </c>
      <c r="BN1212">
        <v>50848</v>
      </c>
      <c r="BO1212" t="s">
        <v>4728</v>
      </c>
      <c r="BP1212" t="s">
        <v>5592</v>
      </c>
    </row>
    <row r="1213" spans="17:72" x14ac:dyDescent="0.25">
      <c r="Q1213" t="s">
        <v>75</v>
      </c>
      <c r="R1213" t="s">
        <v>2650</v>
      </c>
      <c r="V1213" t="s">
        <v>5475</v>
      </c>
      <c r="W1213" s="104">
        <v>46115.663888888892</v>
      </c>
      <c r="X1213">
        <v>582664</v>
      </c>
      <c r="Y1213" t="s">
        <v>4728</v>
      </c>
      <c r="Z1213" t="s">
        <v>54</v>
      </c>
      <c r="AD1213" t="s">
        <v>4736</v>
      </c>
      <c r="AF1213" t="s">
        <v>226</v>
      </c>
      <c r="AG1213" t="s">
        <v>1688</v>
      </c>
      <c r="AJ1213" t="s">
        <v>4918</v>
      </c>
      <c r="AK1213" s="104">
        <v>46114.613888888889</v>
      </c>
      <c r="AL1213">
        <v>1434516</v>
      </c>
      <c r="AM1213" t="s">
        <v>4728</v>
      </c>
      <c r="AN1213" t="s">
        <v>13</v>
      </c>
      <c r="AO1213" t="s">
        <v>4731</v>
      </c>
      <c r="AR1213" t="s">
        <v>6411</v>
      </c>
      <c r="AT1213" t="s">
        <v>1985</v>
      </c>
      <c r="AX1213" t="s">
        <v>5294</v>
      </c>
      <c r="AY1213" s="104">
        <v>46113.65625</v>
      </c>
      <c r="AZ1213">
        <v>1333754</v>
      </c>
      <c r="BA1213" t="s">
        <v>4728</v>
      </c>
      <c r="BB1213" t="s">
        <v>5989</v>
      </c>
      <c r="BF1213" t="s">
        <v>5931</v>
      </c>
      <c r="BH1213" t="s">
        <v>1507</v>
      </c>
      <c r="BL1213" t="s">
        <v>5095</v>
      </c>
      <c r="BM1213" s="104">
        <v>46118.370138888888</v>
      </c>
      <c r="BN1213">
        <v>1137658</v>
      </c>
      <c r="BO1213" t="s">
        <v>4728</v>
      </c>
      <c r="BP1213" t="s">
        <v>5592</v>
      </c>
      <c r="BT1213" t="s">
        <v>5918</v>
      </c>
    </row>
    <row r="1214" spans="17:72" x14ac:dyDescent="0.25">
      <c r="Q1214" t="s">
        <v>73</v>
      </c>
      <c r="V1214" t="s">
        <v>5476</v>
      </c>
      <c r="W1214" s="104">
        <v>46115.665277777778</v>
      </c>
      <c r="X1214">
        <v>257507</v>
      </c>
      <c r="Y1214" t="s">
        <v>4728</v>
      </c>
      <c r="Z1214" t="s">
        <v>54</v>
      </c>
      <c r="AD1214" t="s">
        <v>5139</v>
      </c>
      <c r="AF1214" t="s">
        <v>2600</v>
      </c>
      <c r="AJ1214" t="s">
        <v>4778</v>
      </c>
      <c r="AK1214" s="104">
        <v>46114.614583333336</v>
      </c>
      <c r="AL1214">
        <v>227741</v>
      </c>
      <c r="AM1214" t="s">
        <v>4728</v>
      </c>
      <c r="AN1214" t="s">
        <v>13</v>
      </c>
      <c r="AR1214" t="s">
        <v>5918</v>
      </c>
      <c r="AT1214" t="s">
        <v>1048</v>
      </c>
      <c r="AX1214" t="s">
        <v>4903</v>
      </c>
      <c r="AY1214" s="104">
        <v>46113.65625</v>
      </c>
      <c r="AZ1214">
        <v>287585</v>
      </c>
      <c r="BA1214" t="s">
        <v>4728</v>
      </c>
      <c r="BB1214" t="s">
        <v>5989</v>
      </c>
      <c r="BF1214" t="s">
        <v>5956</v>
      </c>
      <c r="BH1214" t="s">
        <v>637</v>
      </c>
      <c r="BL1214" t="s">
        <v>637</v>
      </c>
      <c r="BM1214" s="104">
        <v>46118.370833333334</v>
      </c>
      <c r="BN1214">
        <v>12206</v>
      </c>
      <c r="BO1214" t="s">
        <v>151</v>
      </c>
      <c r="BP1214" t="s">
        <v>5592</v>
      </c>
      <c r="BT1214" t="s">
        <v>5942</v>
      </c>
    </row>
    <row r="1215" spans="17:72" x14ac:dyDescent="0.25">
      <c r="Q1215" t="s">
        <v>250</v>
      </c>
      <c r="R1215" t="s">
        <v>1688</v>
      </c>
      <c r="V1215" t="s">
        <v>4923</v>
      </c>
      <c r="W1215" s="104">
        <v>46115.666666666664</v>
      </c>
      <c r="X1215">
        <v>453947</v>
      </c>
      <c r="Y1215" t="s">
        <v>4728</v>
      </c>
      <c r="Z1215" t="s">
        <v>54</v>
      </c>
      <c r="AA1215" t="s">
        <v>4731</v>
      </c>
      <c r="AD1215" t="s">
        <v>4916</v>
      </c>
      <c r="AF1215" t="s">
        <v>1391</v>
      </c>
      <c r="AJ1215" t="s">
        <v>6401</v>
      </c>
      <c r="AK1215" s="104">
        <v>46114.614583333336</v>
      </c>
      <c r="AL1215">
        <v>288794</v>
      </c>
      <c r="AM1215" t="s">
        <v>4728</v>
      </c>
      <c r="AN1215" t="s">
        <v>13</v>
      </c>
      <c r="AR1215" t="s">
        <v>5931</v>
      </c>
      <c r="AT1215" t="s">
        <v>241</v>
      </c>
      <c r="AX1215" t="s">
        <v>6517</v>
      </c>
      <c r="AY1215" s="104">
        <v>46113.65625</v>
      </c>
      <c r="AZ1215">
        <v>296109</v>
      </c>
      <c r="BA1215" t="s">
        <v>4728</v>
      </c>
      <c r="BB1215" t="s">
        <v>5989</v>
      </c>
      <c r="BF1215" t="s">
        <v>5920</v>
      </c>
      <c r="BL1215" t="s">
        <v>7668</v>
      </c>
      <c r="BM1215" s="104">
        <v>46118.37222222222</v>
      </c>
      <c r="BN1215">
        <v>25479</v>
      </c>
      <c r="BO1215" t="s">
        <v>4728</v>
      </c>
      <c r="BP1215" t="s">
        <v>5592</v>
      </c>
    </row>
    <row r="1216" spans="17:72" x14ac:dyDescent="0.25">
      <c r="Q1216" t="s">
        <v>241</v>
      </c>
      <c r="V1216" t="s">
        <v>5477</v>
      </c>
      <c r="W1216" s="104">
        <v>46115.666666666664</v>
      </c>
      <c r="X1216">
        <v>246768</v>
      </c>
      <c r="Y1216" t="s">
        <v>4728</v>
      </c>
      <c r="Z1216" t="s">
        <v>54</v>
      </c>
      <c r="AD1216" t="s">
        <v>4772</v>
      </c>
      <c r="AF1216" t="s">
        <v>632</v>
      </c>
      <c r="AG1216" t="s">
        <v>1220</v>
      </c>
      <c r="AH1216" t="s">
        <v>2197</v>
      </c>
      <c r="AJ1216" t="s">
        <v>5172</v>
      </c>
      <c r="AK1216" s="104">
        <v>46114.615277777775</v>
      </c>
      <c r="AL1216">
        <v>2177833</v>
      </c>
      <c r="AM1216" t="s">
        <v>4728</v>
      </c>
      <c r="AN1216" t="s">
        <v>42</v>
      </c>
      <c r="AO1216" t="s">
        <v>13</v>
      </c>
      <c r="AP1216" t="s">
        <v>4731</v>
      </c>
      <c r="AR1216" t="s">
        <v>6127</v>
      </c>
      <c r="AT1216" t="s">
        <v>84</v>
      </c>
      <c r="AX1216" t="s">
        <v>5887</v>
      </c>
      <c r="AY1216" s="104">
        <v>46113.656944444447</v>
      </c>
      <c r="AZ1216">
        <v>589326</v>
      </c>
      <c r="BA1216" t="s">
        <v>4728</v>
      </c>
      <c r="BB1216" t="s">
        <v>5989</v>
      </c>
      <c r="BF1216" t="s">
        <v>5931</v>
      </c>
      <c r="BH1216" t="s">
        <v>637</v>
      </c>
      <c r="BI1216" t="s">
        <v>1220</v>
      </c>
      <c r="BL1216" t="s">
        <v>4755</v>
      </c>
      <c r="BM1216" s="104">
        <v>46118.37222222222</v>
      </c>
      <c r="BN1216">
        <v>680750</v>
      </c>
      <c r="BO1216" t="s">
        <v>4728</v>
      </c>
      <c r="BP1216" t="s">
        <v>5592</v>
      </c>
      <c r="BT1216" t="s">
        <v>5918</v>
      </c>
    </row>
    <row r="1217" spans="17:72" x14ac:dyDescent="0.25">
      <c r="Q1217" t="s">
        <v>214</v>
      </c>
      <c r="V1217" t="s">
        <v>5478</v>
      </c>
      <c r="W1217" s="104">
        <v>46115.668749999997</v>
      </c>
      <c r="X1217">
        <v>235795</v>
      </c>
      <c r="Y1217" t="s">
        <v>4761</v>
      </c>
      <c r="Z1217" t="s">
        <v>54</v>
      </c>
      <c r="AD1217" t="s">
        <v>4739</v>
      </c>
      <c r="AF1217" t="s">
        <v>496</v>
      </c>
      <c r="AJ1217" t="s">
        <v>5256</v>
      </c>
      <c r="AK1217" s="104">
        <v>46114.615972222222</v>
      </c>
      <c r="AL1217">
        <v>583955</v>
      </c>
      <c r="AM1217" t="s">
        <v>4728</v>
      </c>
      <c r="AN1217" t="s">
        <v>13</v>
      </c>
      <c r="AR1217" t="s">
        <v>5931</v>
      </c>
      <c r="AT1217" t="s">
        <v>226</v>
      </c>
      <c r="AX1217" t="s">
        <v>4806</v>
      </c>
      <c r="AY1217" s="104">
        <v>46113.656944444447</v>
      </c>
      <c r="AZ1217">
        <v>172646</v>
      </c>
      <c r="BA1217" t="s">
        <v>4728</v>
      </c>
      <c r="BB1217" t="s">
        <v>5989</v>
      </c>
      <c r="BF1217" t="s">
        <v>5942</v>
      </c>
      <c r="BL1217" t="s">
        <v>7668</v>
      </c>
      <c r="BM1217" s="104">
        <v>46118.37222222222</v>
      </c>
      <c r="BN1217">
        <v>30728</v>
      </c>
      <c r="BO1217" t="s">
        <v>4728</v>
      </c>
      <c r="BP1217" t="s">
        <v>5592</v>
      </c>
    </row>
    <row r="1218" spans="17:72" x14ac:dyDescent="0.25">
      <c r="Q1218" t="s">
        <v>79</v>
      </c>
      <c r="R1218" t="s">
        <v>1688</v>
      </c>
      <c r="V1218" t="s">
        <v>4923</v>
      </c>
      <c r="W1218" s="104">
        <v>46115.671527777777</v>
      </c>
      <c r="X1218">
        <v>672177</v>
      </c>
      <c r="Y1218" t="s">
        <v>4728</v>
      </c>
      <c r="Z1218" t="s">
        <v>54</v>
      </c>
      <c r="AA1218" t="s">
        <v>4731</v>
      </c>
      <c r="AD1218" t="s">
        <v>5351</v>
      </c>
      <c r="AF1218" t="s">
        <v>2600</v>
      </c>
      <c r="AJ1218" t="s">
        <v>5001</v>
      </c>
      <c r="AK1218" s="104">
        <v>46114.616666666669</v>
      </c>
      <c r="AL1218">
        <v>420011</v>
      </c>
      <c r="AM1218" t="s">
        <v>4728</v>
      </c>
      <c r="AN1218" t="s">
        <v>13</v>
      </c>
      <c r="AR1218" t="s">
        <v>5948</v>
      </c>
      <c r="AT1218" t="s">
        <v>1559</v>
      </c>
      <c r="AU1218" t="s">
        <v>2197</v>
      </c>
      <c r="AX1218" t="s">
        <v>5061</v>
      </c>
      <c r="AY1218" s="104">
        <v>46113.656944444447</v>
      </c>
      <c r="AZ1218">
        <v>622378</v>
      </c>
      <c r="BA1218" t="s">
        <v>4728</v>
      </c>
      <c r="BB1218" t="s">
        <v>5989</v>
      </c>
      <c r="BC1218" t="s">
        <v>4731</v>
      </c>
      <c r="BF1218" t="s">
        <v>6501</v>
      </c>
      <c r="BL1218" t="s">
        <v>7668</v>
      </c>
      <c r="BM1218" s="104">
        <v>46118.375</v>
      </c>
      <c r="BN1218">
        <v>20513</v>
      </c>
      <c r="BO1218" t="s">
        <v>4728</v>
      </c>
      <c r="BP1218" t="s">
        <v>5592</v>
      </c>
    </row>
    <row r="1219" spans="17:72" x14ac:dyDescent="0.25">
      <c r="Q1219" t="s">
        <v>1050</v>
      </c>
      <c r="R1219" t="s">
        <v>81</v>
      </c>
      <c r="V1219" t="s">
        <v>5447</v>
      </c>
      <c r="W1219" s="104">
        <v>46115.672222222223</v>
      </c>
      <c r="X1219">
        <v>851878</v>
      </c>
      <c r="Y1219" t="s">
        <v>4728</v>
      </c>
      <c r="Z1219" t="s">
        <v>42</v>
      </c>
      <c r="AA1219" t="s">
        <v>54</v>
      </c>
      <c r="AD1219" t="s">
        <v>4931</v>
      </c>
      <c r="AF1219" t="s">
        <v>205</v>
      </c>
      <c r="AJ1219" t="s">
        <v>5472</v>
      </c>
      <c r="AK1219" s="104">
        <v>46114.617361111108</v>
      </c>
      <c r="AL1219">
        <v>672600</v>
      </c>
      <c r="AM1219" t="s">
        <v>4728</v>
      </c>
      <c r="AN1219" t="s">
        <v>13</v>
      </c>
      <c r="AR1219" t="s">
        <v>4781</v>
      </c>
      <c r="AT1219" t="s">
        <v>2383</v>
      </c>
      <c r="AX1219" t="s">
        <v>5109</v>
      </c>
      <c r="AY1219" s="104">
        <v>46113.656944444447</v>
      </c>
      <c r="AZ1219">
        <v>482184</v>
      </c>
      <c r="BA1219" t="s">
        <v>4728</v>
      </c>
      <c r="BB1219" t="s">
        <v>5989</v>
      </c>
      <c r="BF1219" t="s">
        <v>5942</v>
      </c>
      <c r="BH1219" t="s">
        <v>496</v>
      </c>
      <c r="BL1219" t="s">
        <v>5390</v>
      </c>
      <c r="BM1219" s="104">
        <v>46118.375694444447</v>
      </c>
      <c r="BN1219">
        <v>772312</v>
      </c>
      <c r="BO1219" t="s">
        <v>4728</v>
      </c>
      <c r="BP1219" t="s">
        <v>5592</v>
      </c>
      <c r="BT1219" t="s">
        <v>5931</v>
      </c>
    </row>
    <row r="1220" spans="17:72" x14ac:dyDescent="0.25">
      <c r="Q1220" t="s">
        <v>76</v>
      </c>
      <c r="V1220" t="s">
        <v>5479</v>
      </c>
      <c r="W1220" s="104">
        <v>46115.674305555556</v>
      </c>
      <c r="X1220">
        <v>177480</v>
      </c>
      <c r="Y1220" t="s">
        <v>4728</v>
      </c>
      <c r="Z1220" t="s">
        <v>54</v>
      </c>
      <c r="AD1220" t="s">
        <v>4739</v>
      </c>
      <c r="AF1220" t="s">
        <v>2624</v>
      </c>
      <c r="AJ1220" t="s">
        <v>6295</v>
      </c>
      <c r="AK1220" s="104">
        <v>46114.618750000001</v>
      </c>
      <c r="AL1220">
        <v>304599</v>
      </c>
      <c r="AM1220" t="s">
        <v>4728</v>
      </c>
      <c r="AN1220" t="s">
        <v>13</v>
      </c>
      <c r="AR1220" t="s">
        <v>5924</v>
      </c>
      <c r="AT1220" t="s">
        <v>516</v>
      </c>
      <c r="AU1220" t="s">
        <v>264</v>
      </c>
      <c r="AV1220" t="s">
        <v>217</v>
      </c>
      <c r="AX1220" t="s">
        <v>6106</v>
      </c>
      <c r="AY1220" s="104">
        <v>46113.657638888886</v>
      </c>
      <c r="AZ1220">
        <v>277381</v>
      </c>
      <c r="BA1220" t="s">
        <v>4728</v>
      </c>
      <c r="BB1220" t="s">
        <v>5989</v>
      </c>
      <c r="BC1220" t="s">
        <v>4731</v>
      </c>
      <c r="BF1220" t="s">
        <v>7271</v>
      </c>
      <c r="BH1220" t="s">
        <v>2259</v>
      </c>
      <c r="BL1220" t="s">
        <v>7668</v>
      </c>
      <c r="BM1220" s="104">
        <v>46118.376388888886</v>
      </c>
      <c r="BN1220">
        <v>841560</v>
      </c>
      <c r="BO1220" t="s">
        <v>4728</v>
      </c>
      <c r="BP1220" t="s">
        <v>5592</v>
      </c>
      <c r="BT1220" t="s">
        <v>5924</v>
      </c>
    </row>
    <row r="1221" spans="17:72" x14ac:dyDescent="0.25">
      <c r="Q1221" t="s">
        <v>75</v>
      </c>
      <c r="R1221" t="s">
        <v>220</v>
      </c>
      <c r="V1221" t="s">
        <v>5259</v>
      </c>
      <c r="W1221" s="104">
        <v>46115.677777777775</v>
      </c>
      <c r="X1221">
        <v>157516</v>
      </c>
      <c r="Y1221" t="s">
        <v>4728</v>
      </c>
      <c r="Z1221" t="s">
        <v>54</v>
      </c>
      <c r="AA1221" t="s">
        <v>4731</v>
      </c>
      <c r="AD1221" t="s">
        <v>5444</v>
      </c>
      <c r="AF1221" t="s">
        <v>2660</v>
      </c>
      <c r="AG1221" t="s">
        <v>1706</v>
      </c>
      <c r="AJ1221" t="s">
        <v>5888</v>
      </c>
      <c r="AK1221" s="104">
        <v>46114.618750000001</v>
      </c>
      <c r="AL1221">
        <v>526612</v>
      </c>
      <c r="AM1221" t="s">
        <v>4728</v>
      </c>
      <c r="AN1221" t="s">
        <v>42</v>
      </c>
      <c r="AO1221" t="s">
        <v>13</v>
      </c>
      <c r="AR1221" t="s">
        <v>5933</v>
      </c>
      <c r="AT1221" t="s">
        <v>2345</v>
      </c>
      <c r="AX1221" t="s">
        <v>5293</v>
      </c>
      <c r="AY1221" s="104">
        <v>46113.657638888886</v>
      </c>
      <c r="AZ1221">
        <v>400674</v>
      </c>
      <c r="BA1221" t="s">
        <v>4728</v>
      </c>
      <c r="BB1221" t="s">
        <v>5989</v>
      </c>
      <c r="BF1221" t="s">
        <v>5931</v>
      </c>
      <c r="BL1221" t="s">
        <v>5311</v>
      </c>
      <c r="BM1221" s="104">
        <v>46118.37777777778</v>
      </c>
      <c r="BN1221">
        <v>132007</v>
      </c>
      <c r="BO1221" t="s">
        <v>4728</v>
      </c>
      <c r="BP1221" t="s">
        <v>5592</v>
      </c>
    </row>
    <row r="1222" spans="17:72" x14ac:dyDescent="0.25">
      <c r="Q1222" t="s">
        <v>241</v>
      </c>
      <c r="R1222" t="s">
        <v>211</v>
      </c>
      <c r="V1222" t="s">
        <v>4839</v>
      </c>
      <c r="W1222" s="104">
        <v>46115.679166666669</v>
      </c>
      <c r="X1222">
        <v>922867</v>
      </c>
      <c r="Y1222" t="s">
        <v>4728</v>
      </c>
      <c r="Z1222" t="s">
        <v>54</v>
      </c>
      <c r="AA1222" t="s">
        <v>4731</v>
      </c>
      <c r="AD1222" t="s">
        <v>5455</v>
      </c>
      <c r="AF1222" t="s">
        <v>868</v>
      </c>
      <c r="AG1222" t="s">
        <v>256</v>
      </c>
      <c r="AJ1222" t="s">
        <v>5117</v>
      </c>
      <c r="AK1222" s="104">
        <v>46114.618750000001</v>
      </c>
      <c r="AL1222">
        <v>949072</v>
      </c>
      <c r="AM1222" t="s">
        <v>4728</v>
      </c>
      <c r="AN1222" t="s">
        <v>13</v>
      </c>
      <c r="AO1222" t="s">
        <v>4731</v>
      </c>
      <c r="AR1222" t="s">
        <v>6412</v>
      </c>
      <c r="AT1222" t="s">
        <v>1945</v>
      </c>
      <c r="AX1222" t="s">
        <v>4776</v>
      </c>
      <c r="AY1222" s="104">
        <v>46113.657638888886</v>
      </c>
      <c r="AZ1222">
        <v>320898</v>
      </c>
      <c r="BA1222" t="s">
        <v>4761</v>
      </c>
      <c r="BB1222" t="s">
        <v>5989</v>
      </c>
      <c r="BF1222" t="s">
        <v>5918</v>
      </c>
      <c r="BH1222" t="s">
        <v>264</v>
      </c>
      <c r="BL1222" t="s">
        <v>5730</v>
      </c>
      <c r="BM1222" s="104">
        <v>46118.378472222219</v>
      </c>
      <c r="BN1222">
        <v>1139677</v>
      </c>
      <c r="BO1222" t="s">
        <v>4728</v>
      </c>
      <c r="BP1222" t="s">
        <v>5592</v>
      </c>
      <c r="BT1222" t="s">
        <v>5920</v>
      </c>
    </row>
    <row r="1223" spans="17:72" x14ac:dyDescent="0.25">
      <c r="Q1223" t="s">
        <v>247</v>
      </c>
      <c r="V1223" t="s">
        <v>5259</v>
      </c>
      <c r="W1223" s="104">
        <v>46115.679861111108</v>
      </c>
      <c r="X1223">
        <v>321895</v>
      </c>
      <c r="Y1223" t="s">
        <v>4761</v>
      </c>
      <c r="Z1223" t="s">
        <v>54</v>
      </c>
      <c r="AD1223" t="s">
        <v>4736</v>
      </c>
      <c r="AF1223" t="s">
        <v>241</v>
      </c>
      <c r="AJ1223" t="s">
        <v>4922</v>
      </c>
      <c r="AK1223" s="104">
        <v>46114.621527777781</v>
      </c>
      <c r="AL1223">
        <v>452432</v>
      </c>
      <c r="AM1223" t="s">
        <v>4728</v>
      </c>
      <c r="AN1223" t="s">
        <v>13</v>
      </c>
      <c r="AR1223" t="s">
        <v>6004</v>
      </c>
      <c r="AT1223" t="s">
        <v>551</v>
      </c>
      <c r="AX1223" t="s">
        <v>4854</v>
      </c>
      <c r="AY1223" s="104">
        <v>46113.658333333333</v>
      </c>
      <c r="AZ1223">
        <v>265387</v>
      </c>
      <c r="BA1223" t="s">
        <v>4728</v>
      </c>
      <c r="BB1223" t="s">
        <v>5989</v>
      </c>
      <c r="BF1223" t="s">
        <v>4781</v>
      </c>
      <c r="BH1223" t="s">
        <v>1559</v>
      </c>
      <c r="BL1223" t="s">
        <v>4763</v>
      </c>
      <c r="BM1223" s="104">
        <v>46118.379166666666</v>
      </c>
      <c r="BN1223">
        <v>648049</v>
      </c>
      <c r="BO1223" t="s">
        <v>4761</v>
      </c>
      <c r="BP1223" t="s">
        <v>5592</v>
      </c>
      <c r="BT1223" t="s">
        <v>5966</v>
      </c>
    </row>
    <row r="1224" spans="17:72" x14ac:dyDescent="0.25">
      <c r="Q1224" t="s">
        <v>2487</v>
      </c>
      <c r="R1224" t="s">
        <v>214</v>
      </c>
      <c r="V1224" t="s">
        <v>4776</v>
      </c>
      <c r="W1224" s="104">
        <v>46115.679861111108</v>
      </c>
      <c r="X1224">
        <v>3460504</v>
      </c>
      <c r="Y1224" t="s">
        <v>4728</v>
      </c>
      <c r="Z1224" t="s">
        <v>42</v>
      </c>
      <c r="AA1224" t="s">
        <v>54</v>
      </c>
      <c r="AD1224" t="s">
        <v>4788</v>
      </c>
      <c r="AF1224" t="s">
        <v>1349</v>
      </c>
      <c r="AG1224" t="s">
        <v>868</v>
      </c>
      <c r="AJ1224" t="s">
        <v>4757</v>
      </c>
      <c r="AK1224" s="104">
        <v>46114.62222222222</v>
      </c>
      <c r="AL1224">
        <v>390476</v>
      </c>
      <c r="AM1224" t="s">
        <v>4728</v>
      </c>
      <c r="AN1224" t="s">
        <v>42</v>
      </c>
      <c r="AO1224" t="s">
        <v>13</v>
      </c>
      <c r="AR1224" t="s">
        <v>6348</v>
      </c>
      <c r="AT1224" t="s">
        <v>1531</v>
      </c>
      <c r="AX1224" t="s">
        <v>5038</v>
      </c>
      <c r="AY1224" s="104">
        <v>46113.658333333333</v>
      </c>
      <c r="AZ1224">
        <v>298341</v>
      </c>
      <c r="BA1224" t="s">
        <v>4728</v>
      </c>
      <c r="BB1224" t="s">
        <v>5989</v>
      </c>
      <c r="BF1224" t="s">
        <v>5931</v>
      </c>
      <c r="BH1224" t="s">
        <v>637</v>
      </c>
      <c r="BI1224" t="s">
        <v>496</v>
      </c>
      <c r="BL1224" t="s">
        <v>4755</v>
      </c>
      <c r="BM1224" s="104">
        <v>46118.379166666666</v>
      </c>
      <c r="BN1224">
        <v>863738</v>
      </c>
      <c r="BO1224" t="s">
        <v>4728</v>
      </c>
      <c r="BP1224" t="s">
        <v>5592</v>
      </c>
      <c r="BT1224" t="s">
        <v>5920</v>
      </c>
    </row>
    <row r="1225" spans="17:72" x14ac:dyDescent="0.25">
      <c r="Q1225" t="s">
        <v>73</v>
      </c>
      <c r="R1225" t="s">
        <v>683</v>
      </c>
      <c r="V1225" t="s">
        <v>5129</v>
      </c>
      <c r="W1225" s="104">
        <v>46115.681250000001</v>
      </c>
      <c r="X1225">
        <v>408932</v>
      </c>
      <c r="Y1225" t="s">
        <v>4728</v>
      </c>
      <c r="Z1225" t="s">
        <v>54</v>
      </c>
      <c r="AA1225" t="s">
        <v>4731</v>
      </c>
      <c r="AD1225" t="s">
        <v>5480</v>
      </c>
      <c r="AF1225" t="s">
        <v>2510</v>
      </c>
      <c r="AJ1225" t="s">
        <v>6413</v>
      </c>
      <c r="AK1225" s="104">
        <v>46114.62222222222</v>
      </c>
      <c r="AL1225">
        <v>143479</v>
      </c>
      <c r="AM1225" t="s">
        <v>4728</v>
      </c>
      <c r="AN1225" t="s">
        <v>13</v>
      </c>
      <c r="AR1225" t="s">
        <v>5942</v>
      </c>
      <c r="AT1225" t="s">
        <v>1078</v>
      </c>
      <c r="AX1225" t="s">
        <v>5079</v>
      </c>
      <c r="AY1225" s="104">
        <v>46113.658333333333</v>
      </c>
      <c r="AZ1225">
        <v>155172</v>
      </c>
      <c r="BA1225" t="s">
        <v>4728</v>
      </c>
      <c r="BB1225" t="s">
        <v>5989</v>
      </c>
      <c r="BF1225" t="s">
        <v>5942</v>
      </c>
      <c r="BH1225" t="s">
        <v>1284</v>
      </c>
      <c r="BL1225" t="s">
        <v>6523</v>
      </c>
      <c r="BM1225" s="104">
        <v>46118.379166666666</v>
      </c>
      <c r="BN1225">
        <v>1312541</v>
      </c>
      <c r="BO1225" t="s">
        <v>4761</v>
      </c>
      <c r="BP1225" t="s">
        <v>5592</v>
      </c>
      <c r="BT1225" t="s">
        <v>5950</v>
      </c>
    </row>
    <row r="1226" spans="17:72" x14ac:dyDescent="0.25">
      <c r="Q1226" t="s">
        <v>79</v>
      </c>
      <c r="V1226" t="s">
        <v>4840</v>
      </c>
      <c r="W1226" s="104">
        <v>46115.681250000001</v>
      </c>
      <c r="X1226">
        <v>3134434</v>
      </c>
      <c r="Y1226" t="s">
        <v>4728</v>
      </c>
      <c r="Z1226" t="s">
        <v>54</v>
      </c>
      <c r="AD1226" t="s">
        <v>4736</v>
      </c>
      <c r="AF1226" t="s">
        <v>2229</v>
      </c>
      <c r="AG1226" t="s">
        <v>1481</v>
      </c>
      <c r="AJ1226" t="s">
        <v>4921</v>
      </c>
      <c r="AK1226" s="104">
        <v>46114.622916666667</v>
      </c>
      <c r="AL1226">
        <v>860170</v>
      </c>
      <c r="AM1226" t="s">
        <v>4761</v>
      </c>
      <c r="AN1226" t="s">
        <v>4797</v>
      </c>
      <c r="AO1226" t="s">
        <v>13</v>
      </c>
      <c r="AR1226" t="s">
        <v>6414</v>
      </c>
      <c r="AT1226" t="s">
        <v>1385</v>
      </c>
      <c r="AX1226" t="s">
        <v>5061</v>
      </c>
      <c r="AY1226" s="104">
        <v>46113.658333333333</v>
      </c>
      <c r="AZ1226">
        <v>202598</v>
      </c>
      <c r="BA1226" t="s">
        <v>4728</v>
      </c>
      <c r="BB1226" t="s">
        <v>5989</v>
      </c>
      <c r="BF1226" t="s">
        <v>5918</v>
      </c>
      <c r="BH1226" t="s">
        <v>223</v>
      </c>
      <c r="BL1226" t="s">
        <v>5096</v>
      </c>
      <c r="BM1226" s="104">
        <v>46118.379861111112</v>
      </c>
      <c r="BN1226">
        <v>889153</v>
      </c>
      <c r="BO1226" t="s">
        <v>4728</v>
      </c>
      <c r="BP1226" t="s">
        <v>5592</v>
      </c>
      <c r="BT1226" t="s">
        <v>6314</v>
      </c>
    </row>
    <row r="1227" spans="17:72" x14ac:dyDescent="0.25">
      <c r="Q1227" t="s">
        <v>77</v>
      </c>
      <c r="V1227" t="s">
        <v>5481</v>
      </c>
      <c r="W1227" s="104">
        <v>46115.681250000001</v>
      </c>
      <c r="X1227">
        <v>205170</v>
      </c>
      <c r="Y1227" t="s">
        <v>4728</v>
      </c>
      <c r="Z1227" t="s">
        <v>54</v>
      </c>
      <c r="AD1227" t="s">
        <v>4736</v>
      </c>
      <c r="AF1227" t="s">
        <v>247</v>
      </c>
      <c r="AJ1227" t="s">
        <v>4877</v>
      </c>
      <c r="AK1227" s="104">
        <v>46114.623611111114</v>
      </c>
      <c r="AL1227">
        <v>393955</v>
      </c>
      <c r="AM1227" t="s">
        <v>4761</v>
      </c>
      <c r="AN1227" t="s">
        <v>13</v>
      </c>
      <c r="AR1227" t="s">
        <v>5966</v>
      </c>
      <c r="AT1227" t="s">
        <v>683</v>
      </c>
      <c r="AX1227" t="s">
        <v>4818</v>
      </c>
      <c r="AY1227" s="104">
        <v>46113.65902777778</v>
      </c>
      <c r="AZ1227">
        <v>370977</v>
      </c>
      <c r="BA1227" t="s">
        <v>4728</v>
      </c>
      <c r="BB1227" t="s">
        <v>5989</v>
      </c>
      <c r="BF1227" t="s">
        <v>5942</v>
      </c>
      <c r="BL1227" t="s">
        <v>5311</v>
      </c>
      <c r="BM1227" s="104">
        <v>46118.379861111112</v>
      </c>
      <c r="BN1227">
        <v>147476</v>
      </c>
      <c r="BO1227" t="s">
        <v>4728</v>
      </c>
      <c r="BP1227" t="s">
        <v>5592</v>
      </c>
    </row>
    <row r="1228" spans="17:72" x14ac:dyDescent="0.25">
      <c r="Q1228" t="s">
        <v>84</v>
      </c>
      <c r="R1228" t="s">
        <v>1732</v>
      </c>
      <c r="V1228" t="s">
        <v>5482</v>
      </c>
      <c r="W1228" s="104">
        <v>46115.682638888888</v>
      </c>
      <c r="X1228">
        <v>197614</v>
      </c>
      <c r="Y1228" t="s">
        <v>4728</v>
      </c>
      <c r="Z1228" t="s">
        <v>54</v>
      </c>
      <c r="AA1228" t="s">
        <v>13</v>
      </c>
      <c r="AD1228" t="s">
        <v>4904</v>
      </c>
      <c r="AF1228" t="s">
        <v>2600</v>
      </c>
      <c r="AG1228" t="s">
        <v>73</v>
      </c>
      <c r="AJ1228" t="s">
        <v>5001</v>
      </c>
      <c r="AK1228" s="104">
        <v>46114.624305555553</v>
      </c>
      <c r="AL1228">
        <v>1867489</v>
      </c>
      <c r="AM1228" t="s">
        <v>4728</v>
      </c>
      <c r="AN1228" t="s">
        <v>13</v>
      </c>
      <c r="AR1228" t="s">
        <v>6415</v>
      </c>
      <c r="AT1228" t="s">
        <v>1391</v>
      </c>
      <c r="AX1228" t="s">
        <v>4758</v>
      </c>
      <c r="AY1228" s="104">
        <v>46113.65902777778</v>
      </c>
      <c r="AZ1228">
        <v>2360888</v>
      </c>
      <c r="BA1228" t="s">
        <v>4728</v>
      </c>
      <c r="BB1228" t="s">
        <v>5989</v>
      </c>
      <c r="BF1228" t="s">
        <v>5942</v>
      </c>
      <c r="BH1228" t="s">
        <v>1134</v>
      </c>
      <c r="BL1228" t="s">
        <v>5929</v>
      </c>
      <c r="BM1228" s="104">
        <v>46118.380555555559</v>
      </c>
      <c r="BN1228">
        <v>834703</v>
      </c>
      <c r="BO1228" t="s">
        <v>4761</v>
      </c>
      <c r="BP1228" t="s">
        <v>5592</v>
      </c>
      <c r="BT1228" t="s">
        <v>5966</v>
      </c>
    </row>
    <row r="1229" spans="17:72" x14ac:dyDescent="0.25">
      <c r="Q1229" t="s">
        <v>75</v>
      </c>
      <c r="R1229" t="s">
        <v>1891</v>
      </c>
      <c r="V1229" t="s">
        <v>5259</v>
      </c>
      <c r="W1229" s="104">
        <v>46115.683333333334</v>
      </c>
      <c r="X1229">
        <v>536042</v>
      </c>
      <c r="Y1229" t="s">
        <v>4728</v>
      </c>
      <c r="Z1229" t="s">
        <v>54</v>
      </c>
      <c r="AA1229" t="s">
        <v>4731</v>
      </c>
      <c r="AD1229" t="s">
        <v>5460</v>
      </c>
      <c r="AF1229" t="s">
        <v>2433</v>
      </c>
      <c r="AG1229" t="s">
        <v>2259</v>
      </c>
      <c r="AH1229" t="s">
        <v>1891</v>
      </c>
      <c r="AJ1229" t="s">
        <v>4776</v>
      </c>
      <c r="AK1229" s="104">
        <v>46114.625694444447</v>
      </c>
      <c r="AL1229">
        <v>971271</v>
      </c>
      <c r="AM1229" t="s">
        <v>4728</v>
      </c>
      <c r="AN1229" t="s">
        <v>42</v>
      </c>
      <c r="AO1229" t="s">
        <v>13</v>
      </c>
      <c r="AP1229" t="s">
        <v>4731</v>
      </c>
      <c r="AR1229" t="s">
        <v>6416</v>
      </c>
      <c r="AT1229" t="s">
        <v>220</v>
      </c>
      <c r="AX1229" t="s">
        <v>5009</v>
      </c>
      <c r="AY1229" s="104">
        <v>46113.659722222219</v>
      </c>
      <c r="AZ1229">
        <v>255188</v>
      </c>
      <c r="BA1229" t="s">
        <v>4728</v>
      </c>
      <c r="BB1229" t="s">
        <v>5989</v>
      </c>
      <c r="BF1229" t="s">
        <v>5966</v>
      </c>
      <c r="BL1229" t="s">
        <v>4763</v>
      </c>
      <c r="BM1229" s="104">
        <v>46118.381249999999</v>
      </c>
      <c r="BN1229">
        <v>494958</v>
      </c>
      <c r="BO1229" t="s">
        <v>4728</v>
      </c>
      <c r="BP1229" t="s">
        <v>5592</v>
      </c>
    </row>
    <row r="1230" spans="17:72" x14ac:dyDescent="0.25">
      <c r="Q1230" t="s">
        <v>73</v>
      </c>
      <c r="R1230" t="s">
        <v>1891</v>
      </c>
      <c r="V1230" t="s">
        <v>4779</v>
      </c>
      <c r="W1230" s="104">
        <v>46115.685416666667</v>
      </c>
      <c r="X1230">
        <v>617613</v>
      </c>
      <c r="Y1230" t="s">
        <v>4728</v>
      </c>
      <c r="Z1230" t="s">
        <v>54</v>
      </c>
      <c r="AA1230" t="s">
        <v>4731</v>
      </c>
      <c r="AD1230" t="s">
        <v>4981</v>
      </c>
      <c r="AF1230" t="s">
        <v>205</v>
      </c>
      <c r="AG1230" t="s">
        <v>235</v>
      </c>
      <c r="AJ1230" t="s">
        <v>4946</v>
      </c>
      <c r="AK1230" s="104">
        <v>46114.627083333333</v>
      </c>
      <c r="AL1230">
        <v>502911</v>
      </c>
      <c r="AM1230" t="s">
        <v>4728</v>
      </c>
      <c r="AN1230" t="s">
        <v>13</v>
      </c>
      <c r="AR1230" t="s">
        <v>5924</v>
      </c>
      <c r="AT1230" t="s">
        <v>1132</v>
      </c>
      <c r="AX1230">
        <v>18454801939</v>
      </c>
      <c r="AY1230" s="104">
        <v>46113.659722222219</v>
      </c>
      <c r="AZ1230">
        <v>666478</v>
      </c>
      <c r="BA1230" t="s">
        <v>4728</v>
      </c>
      <c r="BB1230" t="s">
        <v>5989</v>
      </c>
      <c r="BF1230" t="s">
        <v>5942</v>
      </c>
      <c r="BH1230" t="s">
        <v>298</v>
      </c>
      <c r="BL1230" t="s">
        <v>5095</v>
      </c>
      <c r="BM1230" s="104">
        <v>46118.383333333331</v>
      </c>
      <c r="BN1230">
        <v>938838</v>
      </c>
      <c r="BO1230" t="s">
        <v>4728</v>
      </c>
      <c r="BP1230" t="s">
        <v>5592</v>
      </c>
      <c r="BT1230" t="s">
        <v>5924</v>
      </c>
    </row>
    <row r="1231" spans="17:72" x14ac:dyDescent="0.25">
      <c r="Q1231" t="s">
        <v>81</v>
      </c>
      <c r="R1231" t="s">
        <v>256</v>
      </c>
      <c r="V1231" t="s">
        <v>5289</v>
      </c>
      <c r="W1231" s="104">
        <v>46115.685416666667</v>
      </c>
      <c r="X1231">
        <v>508378</v>
      </c>
      <c r="Y1231" t="s">
        <v>4728</v>
      </c>
      <c r="Z1231" t="s">
        <v>54</v>
      </c>
      <c r="AA1231" t="s">
        <v>4731</v>
      </c>
      <c r="AD1231" t="s">
        <v>4750</v>
      </c>
      <c r="AF1231" t="s">
        <v>822</v>
      </c>
      <c r="AG1231" t="s">
        <v>1706</v>
      </c>
      <c r="AJ1231" t="s">
        <v>4775</v>
      </c>
      <c r="AK1231" s="104">
        <v>46114.627083333333</v>
      </c>
      <c r="AL1231">
        <v>869646</v>
      </c>
      <c r="AM1231" t="s">
        <v>4728</v>
      </c>
      <c r="AN1231" t="s">
        <v>42</v>
      </c>
      <c r="AO1231" t="s">
        <v>13</v>
      </c>
      <c r="AR1231" t="s">
        <v>5933</v>
      </c>
      <c r="AT1231" t="s">
        <v>1894</v>
      </c>
      <c r="AX1231" t="s">
        <v>5630</v>
      </c>
      <c r="AY1231" s="104">
        <v>46113.659722222219</v>
      </c>
      <c r="AZ1231">
        <v>138489</v>
      </c>
      <c r="BA1231" t="s">
        <v>4728</v>
      </c>
      <c r="BB1231" t="s">
        <v>5989</v>
      </c>
      <c r="BF1231" t="s">
        <v>5925</v>
      </c>
      <c r="BH1231" t="s">
        <v>1559</v>
      </c>
      <c r="BL1231" t="s">
        <v>4865</v>
      </c>
      <c r="BM1231" s="104">
        <v>46118.383333333331</v>
      </c>
      <c r="BN1231">
        <v>1459362</v>
      </c>
      <c r="BO1231" t="s">
        <v>4761</v>
      </c>
      <c r="BP1231" t="s">
        <v>5592</v>
      </c>
      <c r="BT1231" t="s">
        <v>5931</v>
      </c>
    </row>
    <row r="1232" spans="17:72" x14ac:dyDescent="0.25">
      <c r="Q1232" t="s">
        <v>80</v>
      </c>
      <c r="V1232" t="s">
        <v>4770</v>
      </c>
      <c r="W1232" s="104">
        <v>46115.685416666667</v>
      </c>
      <c r="X1232">
        <v>495214</v>
      </c>
      <c r="Y1232" t="s">
        <v>4728</v>
      </c>
      <c r="Z1232" t="s">
        <v>54</v>
      </c>
      <c r="AD1232" t="s">
        <v>4736</v>
      </c>
      <c r="AF1232" t="s">
        <v>241</v>
      </c>
      <c r="AJ1232" t="s">
        <v>5156</v>
      </c>
      <c r="AK1232" s="104">
        <v>46114.62777777778</v>
      </c>
      <c r="AL1232">
        <v>247076</v>
      </c>
      <c r="AM1232" t="s">
        <v>4728</v>
      </c>
      <c r="AN1232" t="s">
        <v>13</v>
      </c>
      <c r="AR1232" t="s">
        <v>5931</v>
      </c>
      <c r="AT1232" t="s">
        <v>516</v>
      </c>
      <c r="AX1232" t="s">
        <v>5002</v>
      </c>
      <c r="AY1232" s="104">
        <v>46113.659722222219</v>
      </c>
      <c r="AZ1232">
        <v>481047</v>
      </c>
      <c r="BA1232" t="s">
        <v>4728</v>
      </c>
      <c r="BB1232" t="s">
        <v>5989</v>
      </c>
      <c r="BF1232" t="s">
        <v>5918</v>
      </c>
      <c r="BH1232" t="s">
        <v>496</v>
      </c>
      <c r="BL1232" t="s">
        <v>7457</v>
      </c>
      <c r="BM1232" s="104">
        <v>46118.383333333331</v>
      </c>
      <c r="BN1232">
        <v>2822669</v>
      </c>
      <c r="BO1232" t="s">
        <v>4728</v>
      </c>
      <c r="BP1232" t="s">
        <v>5592</v>
      </c>
      <c r="BT1232" t="s">
        <v>5942</v>
      </c>
    </row>
    <row r="1233" spans="17:72" x14ac:dyDescent="0.25">
      <c r="Q1233" t="s">
        <v>77</v>
      </c>
      <c r="V1233" t="s">
        <v>4765</v>
      </c>
      <c r="W1233" s="104">
        <v>46115.686111111114</v>
      </c>
      <c r="X1233">
        <v>913852</v>
      </c>
      <c r="Y1233" t="s">
        <v>4728</v>
      </c>
      <c r="Z1233" t="s">
        <v>54</v>
      </c>
      <c r="AD1233" t="s">
        <v>4739</v>
      </c>
      <c r="AF1233" t="s">
        <v>253</v>
      </c>
      <c r="AJ1233" t="s">
        <v>4877</v>
      </c>
      <c r="AK1233" s="104">
        <v>46114.629166666666</v>
      </c>
      <c r="AL1233">
        <v>36225</v>
      </c>
      <c r="AM1233" t="s">
        <v>4728</v>
      </c>
      <c r="AN1233" t="s">
        <v>13</v>
      </c>
      <c r="AR1233" t="s">
        <v>4781</v>
      </c>
      <c r="AT1233" t="s">
        <v>1134</v>
      </c>
      <c r="AX1233" t="s">
        <v>4762</v>
      </c>
      <c r="AY1233" s="104">
        <v>46113.660416666666</v>
      </c>
      <c r="AZ1233">
        <v>256910</v>
      </c>
      <c r="BA1233" t="s">
        <v>4728</v>
      </c>
      <c r="BB1233" t="s">
        <v>5989</v>
      </c>
      <c r="BF1233" t="s">
        <v>5942</v>
      </c>
      <c r="BH1233" t="s">
        <v>866</v>
      </c>
      <c r="BL1233" t="s">
        <v>5356</v>
      </c>
      <c r="BM1233" s="104">
        <v>46118.384722222225</v>
      </c>
      <c r="BN1233">
        <v>1324632</v>
      </c>
      <c r="BO1233" t="s">
        <v>4728</v>
      </c>
      <c r="BP1233" t="s">
        <v>5592</v>
      </c>
      <c r="BT1233" t="s">
        <v>5925</v>
      </c>
    </row>
    <row r="1234" spans="17:72" x14ac:dyDescent="0.25">
      <c r="Q1234" t="s">
        <v>76</v>
      </c>
      <c r="V1234" t="s">
        <v>5365</v>
      </c>
      <c r="W1234" s="104">
        <v>46115.689583333333</v>
      </c>
      <c r="X1234">
        <v>115960</v>
      </c>
      <c r="Y1234" t="s">
        <v>4728</v>
      </c>
      <c r="Z1234" t="s">
        <v>54</v>
      </c>
      <c r="AD1234" t="s">
        <v>4739</v>
      </c>
      <c r="AF1234" t="s">
        <v>5357</v>
      </c>
      <c r="AG1234" t="s">
        <v>1220</v>
      </c>
      <c r="AJ1234" t="s">
        <v>6417</v>
      </c>
      <c r="AK1234" s="104">
        <v>46114.629861111112</v>
      </c>
      <c r="AL1234">
        <v>385607</v>
      </c>
      <c r="AM1234" t="s">
        <v>4728</v>
      </c>
      <c r="AN1234" t="s">
        <v>42</v>
      </c>
      <c r="AO1234" t="s">
        <v>13</v>
      </c>
      <c r="AR1234" t="s">
        <v>5919</v>
      </c>
      <c r="AT1234" t="s">
        <v>1292</v>
      </c>
      <c r="AX1234" t="s">
        <v>6674</v>
      </c>
      <c r="AY1234" s="104">
        <v>46113.660416666666</v>
      </c>
      <c r="AZ1234">
        <v>447998</v>
      </c>
      <c r="BA1234" t="s">
        <v>4728</v>
      </c>
      <c r="BB1234" t="s">
        <v>5989</v>
      </c>
      <c r="BF1234" t="s">
        <v>5942</v>
      </c>
      <c r="BH1234" t="s">
        <v>1134</v>
      </c>
      <c r="BL1234" t="s">
        <v>4744</v>
      </c>
      <c r="BM1234" s="104">
        <v>46118.385416666664</v>
      </c>
      <c r="BN1234">
        <v>1970288</v>
      </c>
      <c r="BO1234" t="s">
        <v>4761</v>
      </c>
      <c r="BP1234" t="s">
        <v>5592</v>
      </c>
      <c r="BT1234" t="s">
        <v>5966</v>
      </c>
    </row>
    <row r="1235" spans="17:72" x14ac:dyDescent="0.25">
      <c r="Q1235" t="s">
        <v>247</v>
      </c>
      <c r="R1235" t="s">
        <v>1688</v>
      </c>
      <c r="V1235" t="s">
        <v>4839</v>
      </c>
      <c r="W1235" s="104">
        <v>46115.690972222219</v>
      </c>
      <c r="X1235">
        <v>426809</v>
      </c>
      <c r="Y1235" t="s">
        <v>4728</v>
      </c>
      <c r="Z1235" t="s">
        <v>54</v>
      </c>
      <c r="AA1235" t="s">
        <v>4731</v>
      </c>
      <c r="AD1235" t="s">
        <v>5031</v>
      </c>
      <c r="AF1235" t="s">
        <v>2600</v>
      </c>
      <c r="AJ1235" t="s">
        <v>6282</v>
      </c>
      <c r="AK1235" s="104">
        <v>46114.631249999999</v>
      </c>
      <c r="AL1235">
        <v>105734</v>
      </c>
      <c r="AM1235" t="s">
        <v>4728</v>
      </c>
      <c r="AN1235" t="s">
        <v>13</v>
      </c>
      <c r="AR1235" t="s">
        <v>5918</v>
      </c>
      <c r="AT1235" t="s">
        <v>2510</v>
      </c>
      <c r="AX1235" t="s">
        <v>5086</v>
      </c>
      <c r="AY1235" s="104">
        <v>46113.660416666666</v>
      </c>
      <c r="AZ1235">
        <v>743504</v>
      </c>
      <c r="BA1235" t="s">
        <v>4761</v>
      </c>
      <c r="BB1235" t="s">
        <v>5989</v>
      </c>
      <c r="BF1235" t="s">
        <v>5966</v>
      </c>
      <c r="BL1235" t="s">
        <v>4778</v>
      </c>
      <c r="BM1235" s="104">
        <v>46118.386805555558</v>
      </c>
      <c r="BN1235">
        <v>63841</v>
      </c>
      <c r="BO1235" t="s">
        <v>4728</v>
      </c>
      <c r="BP1235" t="s">
        <v>5592</v>
      </c>
    </row>
    <row r="1236" spans="17:72" x14ac:dyDescent="0.25">
      <c r="Q1236" t="s">
        <v>73</v>
      </c>
      <c r="V1236" t="s">
        <v>5083</v>
      </c>
      <c r="W1236" s="104">
        <v>46115.691666666666</v>
      </c>
      <c r="X1236">
        <v>89146</v>
      </c>
      <c r="Y1236" t="s">
        <v>4728</v>
      </c>
      <c r="Z1236" t="s">
        <v>54</v>
      </c>
      <c r="AD1236" t="s">
        <v>4756</v>
      </c>
      <c r="AF1236" t="s">
        <v>241</v>
      </c>
      <c r="AJ1236" t="s">
        <v>5974</v>
      </c>
      <c r="AK1236" s="104">
        <v>46114.631944444445</v>
      </c>
      <c r="AL1236">
        <v>306547</v>
      </c>
      <c r="AM1236" t="s">
        <v>4728</v>
      </c>
      <c r="AN1236" t="s">
        <v>13</v>
      </c>
      <c r="AR1236" t="s">
        <v>5938</v>
      </c>
      <c r="AT1236" t="s">
        <v>1945</v>
      </c>
      <c r="AX1236" t="s">
        <v>4967</v>
      </c>
      <c r="AY1236" s="104">
        <v>46113.661111111112</v>
      </c>
      <c r="AZ1236">
        <v>4325829</v>
      </c>
      <c r="BA1236" t="s">
        <v>4761</v>
      </c>
      <c r="BB1236" t="s">
        <v>5989</v>
      </c>
      <c r="BF1236" t="s">
        <v>5918</v>
      </c>
      <c r="BH1236" t="s">
        <v>250</v>
      </c>
      <c r="BL1236" t="s">
        <v>5001</v>
      </c>
      <c r="BM1236" s="104">
        <v>46118.387499999997</v>
      </c>
      <c r="BN1236">
        <v>736386</v>
      </c>
      <c r="BO1236" t="s">
        <v>4728</v>
      </c>
      <c r="BP1236" t="s">
        <v>5592</v>
      </c>
      <c r="BQ1236" t="s">
        <v>4731</v>
      </c>
      <c r="BT1236" t="s">
        <v>5966</v>
      </c>
    </row>
    <row r="1237" spans="17:72" x14ac:dyDescent="0.25">
      <c r="Q1237" t="s">
        <v>256</v>
      </c>
      <c r="V1237" t="s">
        <v>5083</v>
      </c>
      <c r="W1237" s="104">
        <v>46115.692361111112</v>
      </c>
      <c r="X1237">
        <v>398828</v>
      </c>
      <c r="Y1237" t="s">
        <v>4728</v>
      </c>
      <c r="Z1237" t="s">
        <v>54</v>
      </c>
      <c r="AD1237" t="s">
        <v>4739</v>
      </c>
      <c r="AF1237" t="s">
        <v>2431</v>
      </c>
      <c r="AJ1237" t="s">
        <v>5300</v>
      </c>
      <c r="AK1237" s="104">
        <v>46114.631944444445</v>
      </c>
      <c r="AL1237">
        <v>602324</v>
      </c>
      <c r="AM1237" t="s">
        <v>4728</v>
      </c>
      <c r="AN1237" t="s">
        <v>13</v>
      </c>
      <c r="AR1237" t="s">
        <v>5931</v>
      </c>
      <c r="AT1237" t="s">
        <v>1048</v>
      </c>
      <c r="AX1237" t="s">
        <v>5799</v>
      </c>
      <c r="AY1237" s="104">
        <v>46113.661111111112</v>
      </c>
      <c r="AZ1237">
        <v>282803</v>
      </c>
      <c r="BA1237" t="s">
        <v>4728</v>
      </c>
      <c r="BB1237" t="s">
        <v>5989</v>
      </c>
      <c r="BF1237" t="s">
        <v>5931</v>
      </c>
      <c r="BH1237" t="s">
        <v>1220</v>
      </c>
      <c r="BL1237" t="s">
        <v>4743</v>
      </c>
      <c r="BM1237" s="104">
        <v>46118.388194444444</v>
      </c>
      <c r="BN1237">
        <v>1834926</v>
      </c>
      <c r="BO1237" t="s">
        <v>4728</v>
      </c>
      <c r="BP1237" t="s">
        <v>5592</v>
      </c>
      <c r="BT1237" t="s">
        <v>5948</v>
      </c>
    </row>
    <row r="1238" spans="17:72" x14ac:dyDescent="0.25">
      <c r="Q1238" t="s">
        <v>1136</v>
      </c>
      <c r="R1238" t="s">
        <v>202</v>
      </c>
      <c r="V1238" t="s">
        <v>5483</v>
      </c>
      <c r="W1238" s="104">
        <v>46115.694444444445</v>
      </c>
      <c r="X1238">
        <v>2262100</v>
      </c>
      <c r="Y1238" t="s">
        <v>4728</v>
      </c>
      <c r="Z1238" t="s">
        <v>42</v>
      </c>
      <c r="AA1238" t="s">
        <v>54</v>
      </c>
      <c r="AD1238" t="s">
        <v>5234</v>
      </c>
      <c r="AF1238" t="s">
        <v>214</v>
      </c>
      <c r="AJ1238" t="s">
        <v>5466</v>
      </c>
      <c r="AK1238" s="104">
        <v>46114.633333333331</v>
      </c>
      <c r="AL1238">
        <v>303147</v>
      </c>
      <c r="AM1238" t="s">
        <v>4728</v>
      </c>
      <c r="AN1238" t="s">
        <v>13</v>
      </c>
      <c r="AR1238" t="s">
        <v>5920</v>
      </c>
      <c r="AT1238" t="s">
        <v>241</v>
      </c>
      <c r="AU1238" t="s">
        <v>264</v>
      </c>
      <c r="AV1238" t="s">
        <v>2197</v>
      </c>
      <c r="AX1238" t="s">
        <v>4776</v>
      </c>
      <c r="AY1238" s="104">
        <v>46113.661805555559</v>
      </c>
      <c r="AZ1238">
        <v>529642</v>
      </c>
      <c r="BA1238" t="s">
        <v>4728</v>
      </c>
      <c r="BB1238" t="s">
        <v>5989</v>
      </c>
      <c r="BC1238" t="s">
        <v>4731</v>
      </c>
      <c r="BF1238" t="s">
        <v>7272</v>
      </c>
      <c r="BH1238" t="s">
        <v>81</v>
      </c>
      <c r="BI1238" t="s">
        <v>1910</v>
      </c>
      <c r="BL1238" t="s">
        <v>5634</v>
      </c>
      <c r="BM1238" s="104">
        <v>46118.38958333333</v>
      </c>
      <c r="BN1238">
        <v>3501652</v>
      </c>
      <c r="BO1238" t="s">
        <v>4728</v>
      </c>
      <c r="BP1238" t="s">
        <v>5592</v>
      </c>
      <c r="BQ1238" t="s">
        <v>4731</v>
      </c>
      <c r="BT1238" t="s">
        <v>6074</v>
      </c>
    </row>
    <row r="1239" spans="17:72" x14ac:dyDescent="0.25">
      <c r="Q1239" t="s">
        <v>73</v>
      </c>
      <c r="V1239" t="s">
        <v>4727</v>
      </c>
      <c r="W1239" s="104">
        <v>46115.695138888892</v>
      </c>
      <c r="X1239">
        <v>607364</v>
      </c>
      <c r="Y1239" t="s">
        <v>4728</v>
      </c>
      <c r="Z1239" t="s">
        <v>54</v>
      </c>
      <c r="AD1239" t="s">
        <v>4739</v>
      </c>
      <c r="AF1239" t="s">
        <v>2600</v>
      </c>
      <c r="AG1239" t="s">
        <v>2373</v>
      </c>
      <c r="AJ1239" t="s">
        <v>6282</v>
      </c>
      <c r="AK1239" s="104">
        <v>46114.633333333331</v>
      </c>
      <c r="AL1239">
        <v>278201</v>
      </c>
      <c r="AM1239" t="s">
        <v>4761</v>
      </c>
      <c r="AN1239" t="s">
        <v>13</v>
      </c>
      <c r="AR1239" t="s">
        <v>5966</v>
      </c>
      <c r="AT1239" t="s">
        <v>1078</v>
      </c>
      <c r="AX1239" t="s">
        <v>5083</v>
      </c>
      <c r="AY1239" s="104">
        <v>46113.661805555559</v>
      </c>
      <c r="AZ1239">
        <v>326419</v>
      </c>
      <c r="BA1239" t="s">
        <v>4728</v>
      </c>
      <c r="BB1239" t="s">
        <v>5989</v>
      </c>
      <c r="BF1239" t="s">
        <v>5942</v>
      </c>
      <c r="BL1239" t="s">
        <v>4946</v>
      </c>
      <c r="BM1239" s="104">
        <v>46118.390277777777</v>
      </c>
      <c r="BN1239">
        <v>60225</v>
      </c>
      <c r="BO1239" t="s">
        <v>4728</v>
      </c>
      <c r="BP1239" t="s">
        <v>5592</v>
      </c>
    </row>
    <row r="1240" spans="17:72" x14ac:dyDescent="0.25">
      <c r="Q1240" t="s">
        <v>241</v>
      </c>
      <c r="V1240" t="s">
        <v>5484</v>
      </c>
      <c r="W1240" s="104">
        <v>46115.695833333331</v>
      </c>
      <c r="X1240">
        <v>331690</v>
      </c>
      <c r="Y1240" t="s">
        <v>4728</v>
      </c>
      <c r="Z1240" t="s">
        <v>54</v>
      </c>
      <c r="AD1240" t="s">
        <v>4772</v>
      </c>
      <c r="AF1240" t="s">
        <v>235</v>
      </c>
      <c r="AJ1240" t="s">
        <v>4826</v>
      </c>
      <c r="AK1240" s="104">
        <v>46114.634027777778</v>
      </c>
      <c r="AL1240">
        <v>735775</v>
      </c>
      <c r="AM1240" t="s">
        <v>4728</v>
      </c>
      <c r="AN1240" t="s">
        <v>13</v>
      </c>
      <c r="AR1240" t="s">
        <v>5942</v>
      </c>
      <c r="AT1240" t="s">
        <v>836</v>
      </c>
      <c r="AX1240" t="s">
        <v>5630</v>
      </c>
      <c r="AY1240" s="104">
        <v>46113.661805555559</v>
      </c>
      <c r="AZ1240">
        <v>403489</v>
      </c>
      <c r="BA1240" t="s">
        <v>4728</v>
      </c>
      <c r="BB1240" t="s">
        <v>5989</v>
      </c>
      <c r="BF1240" t="s">
        <v>5931</v>
      </c>
      <c r="BL1240" t="s">
        <v>5001</v>
      </c>
      <c r="BM1240" s="104">
        <v>46118.390972222223</v>
      </c>
      <c r="BN1240">
        <v>79003</v>
      </c>
      <c r="BO1240" t="s">
        <v>4728</v>
      </c>
      <c r="BP1240" t="s">
        <v>5592</v>
      </c>
    </row>
    <row r="1241" spans="17:72" x14ac:dyDescent="0.25">
      <c r="Q1241" t="s">
        <v>250</v>
      </c>
      <c r="V1241" t="s">
        <v>4930</v>
      </c>
      <c r="W1241" s="104">
        <v>46115.696527777778</v>
      </c>
      <c r="X1241">
        <v>221033</v>
      </c>
      <c r="Y1241" t="s">
        <v>4728</v>
      </c>
      <c r="Z1241" t="s">
        <v>54</v>
      </c>
      <c r="AD1241" t="s">
        <v>4781</v>
      </c>
      <c r="AF1241" t="s">
        <v>5309</v>
      </c>
      <c r="AG1241" t="s">
        <v>2259</v>
      </c>
      <c r="AJ1241" t="s">
        <v>6418</v>
      </c>
      <c r="AK1241" s="104">
        <v>46114.634722222225</v>
      </c>
      <c r="AL1241">
        <v>1317692</v>
      </c>
      <c r="AM1241" t="s">
        <v>4728</v>
      </c>
      <c r="AN1241" t="s">
        <v>4787</v>
      </c>
      <c r="AO1241" t="s">
        <v>13</v>
      </c>
      <c r="AR1241" t="s">
        <v>5933</v>
      </c>
      <c r="AT1241" t="s">
        <v>1385</v>
      </c>
      <c r="AX1241" t="s">
        <v>7273</v>
      </c>
      <c r="AY1241" s="104">
        <v>46113.662499999999</v>
      </c>
      <c r="AZ1241">
        <v>228189</v>
      </c>
      <c r="BA1241" t="s">
        <v>4728</v>
      </c>
      <c r="BB1241" t="s">
        <v>5989</v>
      </c>
      <c r="BF1241" t="s">
        <v>5956</v>
      </c>
      <c r="BH1241" t="s">
        <v>1507</v>
      </c>
      <c r="BL1241" t="s">
        <v>5156</v>
      </c>
      <c r="BM1241" s="104">
        <v>46118.390972222223</v>
      </c>
      <c r="BN1241">
        <v>1603581</v>
      </c>
      <c r="BO1241" t="s">
        <v>4761</v>
      </c>
      <c r="BP1241" t="s">
        <v>5592</v>
      </c>
      <c r="BT1241" t="s">
        <v>5942</v>
      </c>
    </row>
    <row r="1242" spans="17:72" x14ac:dyDescent="0.25">
      <c r="Q1242" t="s">
        <v>76</v>
      </c>
      <c r="V1242" t="s">
        <v>5045</v>
      </c>
      <c r="W1242" s="104">
        <v>46115.696527777778</v>
      </c>
      <c r="X1242">
        <v>109359</v>
      </c>
      <c r="Y1242" t="s">
        <v>4728</v>
      </c>
      <c r="Z1242" t="s">
        <v>54</v>
      </c>
      <c r="AD1242" t="s">
        <v>4756</v>
      </c>
      <c r="AF1242" t="s">
        <v>250</v>
      </c>
      <c r="AJ1242" t="s">
        <v>4879</v>
      </c>
      <c r="AK1242" s="104">
        <v>46114.635416666664</v>
      </c>
      <c r="AL1242">
        <v>220827</v>
      </c>
      <c r="AM1242" t="s">
        <v>4728</v>
      </c>
      <c r="AN1242" t="s">
        <v>13</v>
      </c>
      <c r="AR1242" t="s">
        <v>5931</v>
      </c>
      <c r="AT1242" t="s">
        <v>551</v>
      </c>
      <c r="AX1242" t="s">
        <v>6279</v>
      </c>
      <c r="AY1242" s="104">
        <v>46113.662499999999</v>
      </c>
      <c r="AZ1242">
        <v>333463</v>
      </c>
      <c r="BA1242" t="s">
        <v>4728</v>
      </c>
      <c r="BB1242" t="s">
        <v>5989</v>
      </c>
      <c r="BF1242" t="s">
        <v>5942</v>
      </c>
      <c r="BL1242" t="s">
        <v>7677</v>
      </c>
      <c r="BM1242" s="104">
        <v>46118.390972222223</v>
      </c>
      <c r="BN1242">
        <v>59351</v>
      </c>
      <c r="BO1242" t="s">
        <v>4728</v>
      </c>
      <c r="BP1242" t="s">
        <v>5592</v>
      </c>
    </row>
    <row r="1243" spans="17:72" x14ac:dyDescent="0.25">
      <c r="Q1243" t="s">
        <v>959</v>
      </c>
      <c r="R1243" t="s">
        <v>80</v>
      </c>
      <c r="V1243" t="s">
        <v>5485</v>
      </c>
      <c r="W1243" s="104">
        <v>46115.698611111111</v>
      </c>
      <c r="X1243">
        <v>1137962</v>
      </c>
      <c r="Y1243" t="s">
        <v>4728</v>
      </c>
      <c r="Z1243" t="s">
        <v>42</v>
      </c>
      <c r="AA1243" t="s">
        <v>54</v>
      </c>
      <c r="AD1243" t="s">
        <v>4785</v>
      </c>
      <c r="AF1243" t="s">
        <v>2433</v>
      </c>
      <c r="AG1243" t="s">
        <v>414</v>
      </c>
      <c r="AJ1243" t="s">
        <v>5190</v>
      </c>
      <c r="AK1243" s="104">
        <v>46114.635416666664</v>
      </c>
      <c r="AL1243">
        <v>307618</v>
      </c>
      <c r="AM1243" t="s">
        <v>4728</v>
      </c>
      <c r="AN1243" t="s">
        <v>42</v>
      </c>
      <c r="AO1243" t="s">
        <v>13</v>
      </c>
      <c r="AR1243" t="s">
        <v>5986</v>
      </c>
      <c r="AT1243" t="s">
        <v>1894</v>
      </c>
      <c r="AX1243" t="s">
        <v>4774</v>
      </c>
      <c r="AY1243" s="104">
        <v>46113.662499999999</v>
      </c>
      <c r="AZ1243">
        <v>161577</v>
      </c>
      <c r="BA1243" t="s">
        <v>4728</v>
      </c>
      <c r="BB1243" t="s">
        <v>5989</v>
      </c>
      <c r="BF1243" t="s">
        <v>5934</v>
      </c>
      <c r="BH1243" t="s">
        <v>76</v>
      </c>
      <c r="BL1243" t="s">
        <v>4755</v>
      </c>
      <c r="BM1243" s="104">
        <v>46118.393750000003</v>
      </c>
      <c r="BN1243">
        <v>1619519</v>
      </c>
      <c r="BO1243" t="s">
        <v>4728</v>
      </c>
      <c r="BP1243" t="s">
        <v>5592</v>
      </c>
      <c r="BT1243" t="s">
        <v>6117</v>
      </c>
    </row>
    <row r="1244" spans="17:72" x14ac:dyDescent="0.25">
      <c r="Q1244" t="s">
        <v>77</v>
      </c>
      <c r="V1244" t="s">
        <v>5486</v>
      </c>
      <c r="W1244" s="104">
        <v>46115.701388888891</v>
      </c>
      <c r="X1244">
        <v>343760</v>
      </c>
      <c r="Y1244" t="s">
        <v>4728</v>
      </c>
      <c r="Z1244" t="s">
        <v>54</v>
      </c>
      <c r="AD1244" t="s">
        <v>4756</v>
      </c>
      <c r="AF1244" t="s">
        <v>2624</v>
      </c>
      <c r="AJ1244" t="s">
        <v>4877</v>
      </c>
      <c r="AK1244" s="104">
        <v>46114.635416666664</v>
      </c>
      <c r="AL1244">
        <v>298577</v>
      </c>
      <c r="AM1244" t="s">
        <v>4728</v>
      </c>
      <c r="AN1244" t="s">
        <v>13</v>
      </c>
      <c r="AR1244" t="s">
        <v>5931</v>
      </c>
      <c r="AT1244" t="s">
        <v>1128</v>
      </c>
      <c r="AU1244" t="s">
        <v>2383</v>
      </c>
      <c r="AX1244" t="s">
        <v>4883</v>
      </c>
      <c r="AY1244" s="104">
        <v>46113.663194444445</v>
      </c>
      <c r="AZ1244">
        <v>2666335</v>
      </c>
      <c r="BA1244" t="s">
        <v>4728</v>
      </c>
      <c r="BB1244" t="s">
        <v>42</v>
      </c>
      <c r="BC1244" t="s">
        <v>5989</v>
      </c>
      <c r="BF1244" t="s">
        <v>6887</v>
      </c>
      <c r="BL1244" t="s">
        <v>8184</v>
      </c>
      <c r="BM1244" s="104">
        <v>46118.393750000003</v>
      </c>
      <c r="BN1244">
        <v>52736</v>
      </c>
      <c r="BO1244" t="s">
        <v>4728</v>
      </c>
      <c r="BP1244" t="s">
        <v>5592</v>
      </c>
    </row>
    <row r="1245" spans="17:72" x14ac:dyDescent="0.25">
      <c r="Q1245" t="s">
        <v>80</v>
      </c>
      <c r="V1245" t="s">
        <v>5487</v>
      </c>
      <c r="W1245" s="104">
        <v>46115.70208333333</v>
      </c>
      <c r="X1245">
        <v>291503</v>
      </c>
      <c r="Y1245" t="s">
        <v>4728</v>
      </c>
      <c r="Z1245" t="s">
        <v>54</v>
      </c>
      <c r="AD1245" t="s">
        <v>4781</v>
      </c>
      <c r="AF1245" t="s">
        <v>1391</v>
      </c>
      <c r="AJ1245" t="s">
        <v>4782</v>
      </c>
      <c r="AK1245" s="104">
        <v>46114.637499999997</v>
      </c>
      <c r="AL1245">
        <v>1137198</v>
      </c>
      <c r="AM1245" t="s">
        <v>4761</v>
      </c>
      <c r="AN1245" t="s">
        <v>13</v>
      </c>
      <c r="AR1245" t="s">
        <v>5966</v>
      </c>
      <c r="AT1245" t="s">
        <v>223</v>
      </c>
      <c r="AX1245" t="s">
        <v>7011</v>
      </c>
      <c r="AY1245" s="104">
        <v>46113.663888888892</v>
      </c>
      <c r="AZ1245">
        <v>622006</v>
      </c>
      <c r="BA1245" t="s">
        <v>4728</v>
      </c>
      <c r="BB1245" t="s">
        <v>5989</v>
      </c>
      <c r="BF1245" t="s">
        <v>4781</v>
      </c>
      <c r="BH1245" t="s">
        <v>1531</v>
      </c>
      <c r="BL1245" t="s">
        <v>8126</v>
      </c>
      <c r="BM1245" s="104">
        <v>46118.393750000003</v>
      </c>
      <c r="BN1245">
        <v>1007507</v>
      </c>
      <c r="BO1245" t="s">
        <v>4728</v>
      </c>
      <c r="BP1245" t="s">
        <v>5592</v>
      </c>
      <c r="BT1245" t="s">
        <v>5931</v>
      </c>
    </row>
    <row r="1246" spans="17:72" x14ac:dyDescent="0.25">
      <c r="Q1246" t="s">
        <v>73</v>
      </c>
      <c r="V1246" t="s">
        <v>5488</v>
      </c>
      <c r="W1246" s="104">
        <v>46115.703472222223</v>
      </c>
      <c r="X1246">
        <v>128954</v>
      </c>
      <c r="Y1246" t="s">
        <v>4728</v>
      </c>
      <c r="Z1246" t="s">
        <v>54</v>
      </c>
      <c r="AD1246" t="s">
        <v>4781</v>
      </c>
      <c r="AF1246" t="s">
        <v>2433</v>
      </c>
      <c r="AG1246" t="s">
        <v>2357</v>
      </c>
      <c r="AJ1246" t="s">
        <v>5888</v>
      </c>
      <c r="AK1246" s="104">
        <v>46114.638194444444</v>
      </c>
      <c r="AL1246">
        <v>167920</v>
      </c>
      <c r="AM1246" t="s">
        <v>4728</v>
      </c>
      <c r="AN1246" t="s">
        <v>42</v>
      </c>
      <c r="AO1246" t="s">
        <v>13</v>
      </c>
      <c r="AR1246" t="s">
        <v>4941</v>
      </c>
      <c r="AT1246" t="s">
        <v>1531</v>
      </c>
      <c r="AX1246" t="s">
        <v>6036</v>
      </c>
      <c r="AY1246" s="104">
        <v>46113.664583333331</v>
      </c>
      <c r="AZ1246">
        <v>249671</v>
      </c>
      <c r="BA1246" t="s">
        <v>4728</v>
      </c>
      <c r="BB1246" t="s">
        <v>5989</v>
      </c>
      <c r="BF1246" t="s">
        <v>5931</v>
      </c>
      <c r="BH1246" t="s">
        <v>75</v>
      </c>
      <c r="BL1246" t="s">
        <v>5311</v>
      </c>
      <c r="BM1246" s="104">
        <v>46118.395138888889</v>
      </c>
      <c r="BN1246">
        <v>1187577</v>
      </c>
      <c r="BO1246" t="s">
        <v>4728</v>
      </c>
      <c r="BP1246" t="s">
        <v>5592</v>
      </c>
      <c r="BT1246" t="s">
        <v>6117</v>
      </c>
    </row>
    <row r="1247" spans="17:72" x14ac:dyDescent="0.25">
      <c r="Q1247" t="s">
        <v>256</v>
      </c>
      <c r="V1247" t="s">
        <v>5374</v>
      </c>
      <c r="W1247" s="104">
        <v>46115.703472222223</v>
      </c>
      <c r="X1247">
        <v>79307</v>
      </c>
      <c r="Y1247" t="s">
        <v>4728</v>
      </c>
      <c r="Z1247" t="s">
        <v>54</v>
      </c>
      <c r="AD1247" t="s">
        <v>4756</v>
      </c>
      <c r="AF1247" t="s">
        <v>214</v>
      </c>
      <c r="AJ1247" t="s">
        <v>6282</v>
      </c>
      <c r="AK1247" s="104">
        <v>46114.638194444444</v>
      </c>
      <c r="AL1247">
        <v>225411</v>
      </c>
      <c r="AM1247" t="s">
        <v>4761</v>
      </c>
      <c r="AN1247" t="s">
        <v>13</v>
      </c>
      <c r="AR1247" t="s">
        <v>5920</v>
      </c>
      <c r="AT1247" t="s">
        <v>72</v>
      </c>
      <c r="AX1247" t="s">
        <v>4843</v>
      </c>
      <c r="AY1247" s="104">
        <v>46113.665277777778</v>
      </c>
      <c r="AZ1247">
        <v>485626</v>
      </c>
      <c r="BA1247" t="s">
        <v>4728</v>
      </c>
      <c r="BB1247" t="s">
        <v>5989</v>
      </c>
      <c r="BF1247" t="s">
        <v>5918</v>
      </c>
      <c r="BL1247" t="s">
        <v>8185</v>
      </c>
      <c r="BM1247" s="104">
        <v>46118.397222222222</v>
      </c>
      <c r="BN1247">
        <v>180437</v>
      </c>
      <c r="BO1247" t="s">
        <v>4728</v>
      </c>
      <c r="BP1247" t="s">
        <v>5592</v>
      </c>
    </row>
    <row r="1248" spans="17:72" x14ac:dyDescent="0.25">
      <c r="Q1248" t="s">
        <v>78</v>
      </c>
      <c r="V1248" t="s">
        <v>4806</v>
      </c>
      <c r="W1248" s="104">
        <v>46115.70416666667</v>
      </c>
      <c r="X1248">
        <v>65695</v>
      </c>
      <c r="Y1248" t="s">
        <v>4728</v>
      </c>
      <c r="Z1248" t="s">
        <v>54</v>
      </c>
      <c r="AD1248" t="s">
        <v>4781</v>
      </c>
      <c r="AF1248" t="s">
        <v>250</v>
      </c>
      <c r="AJ1248" t="s">
        <v>4743</v>
      </c>
      <c r="AK1248" s="104">
        <v>46114.64166666667</v>
      </c>
      <c r="AL1248">
        <v>343265</v>
      </c>
      <c r="AM1248" t="s">
        <v>4728</v>
      </c>
      <c r="AN1248" t="s">
        <v>13</v>
      </c>
      <c r="AR1248" t="s">
        <v>5920</v>
      </c>
      <c r="AT1248" t="s">
        <v>2345</v>
      </c>
      <c r="AX1248" t="s">
        <v>5086</v>
      </c>
      <c r="AY1248" s="104">
        <v>46113.665277777778</v>
      </c>
      <c r="AZ1248">
        <v>966743</v>
      </c>
      <c r="BA1248" t="s">
        <v>4761</v>
      </c>
      <c r="BB1248" t="s">
        <v>5989</v>
      </c>
      <c r="BF1248" t="s">
        <v>5966</v>
      </c>
      <c r="BL1248" t="s">
        <v>5036</v>
      </c>
      <c r="BM1248" s="104">
        <v>46118.397916666669</v>
      </c>
      <c r="BN1248">
        <v>56523</v>
      </c>
      <c r="BO1248" t="s">
        <v>4728</v>
      </c>
      <c r="BP1248" t="s">
        <v>5592</v>
      </c>
    </row>
    <row r="1249" spans="17:72" x14ac:dyDescent="0.25">
      <c r="Q1249" t="s">
        <v>71</v>
      </c>
      <c r="V1249" t="s">
        <v>5374</v>
      </c>
      <c r="W1249" s="104">
        <v>46115.704861111109</v>
      </c>
      <c r="X1249">
        <v>371348</v>
      </c>
      <c r="Y1249" t="s">
        <v>4728</v>
      </c>
      <c r="Z1249" t="s">
        <v>54</v>
      </c>
      <c r="AD1249" t="s">
        <v>4781</v>
      </c>
      <c r="AF1249" t="s">
        <v>241</v>
      </c>
      <c r="AJ1249" t="s">
        <v>4877</v>
      </c>
      <c r="AK1249" s="104">
        <v>46114.642361111109</v>
      </c>
      <c r="AL1249">
        <v>754441</v>
      </c>
      <c r="AM1249" t="s">
        <v>4728</v>
      </c>
      <c r="AN1249" t="s">
        <v>13</v>
      </c>
      <c r="AR1249" t="s">
        <v>5918</v>
      </c>
      <c r="AT1249" t="s">
        <v>2559</v>
      </c>
      <c r="AX1249" t="s">
        <v>5246</v>
      </c>
      <c r="AY1249" s="104">
        <v>46113.666666666664</v>
      </c>
      <c r="AZ1249">
        <v>164109</v>
      </c>
      <c r="BA1249" t="s">
        <v>4728</v>
      </c>
      <c r="BB1249" t="s">
        <v>5989</v>
      </c>
      <c r="BF1249" t="s">
        <v>5942</v>
      </c>
      <c r="BL1249" t="s">
        <v>5117</v>
      </c>
      <c r="BM1249" s="104">
        <v>46118.398611111108</v>
      </c>
      <c r="BN1249">
        <v>105839</v>
      </c>
      <c r="BO1249" t="s">
        <v>4728</v>
      </c>
      <c r="BP1249" t="s">
        <v>5592</v>
      </c>
    </row>
    <row r="1250" spans="17:72" x14ac:dyDescent="0.25">
      <c r="Q1250" t="s">
        <v>78</v>
      </c>
      <c r="V1250" t="s">
        <v>4806</v>
      </c>
      <c r="W1250" s="104">
        <v>46115.705555555556</v>
      </c>
      <c r="X1250">
        <v>672767</v>
      </c>
      <c r="Y1250" t="s">
        <v>4728</v>
      </c>
      <c r="Z1250" t="s">
        <v>54</v>
      </c>
      <c r="AD1250" t="s">
        <v>4736</v>
      </c>
      <c r="AF1250" t="s">
        <v>2431</v>
      </c>
      <c r="AJ1250" t="s">
        <v>4782</v>
      </c>
      <c r="AK1250" s="104">
        <v>46114.642361111109</v>
      </c>
      <c r="AL1250">
        <v>360377</v>
      </c>
      <c r="AM1250" t="s">
        <v>4761</v>
      </c>
      <c r="AN1250" t="s">
        <v>13</v>
      </c>
      <c r="AR1250" t="s">
        <v>5966</v>
      </c>
      <c r="AT1250" t="s">
        <v>2383</v>
      </c>
      <c r="AX1250" t="s">
        <v>5415</v>
      </c>
      <c r="AY1250" s="104">
        <v>46113.666666666664</v>
      </c>
      <c r="AZ1250">
        <v>209487</v>
      </c>
      <c r="BA1250" t="s">
        <v>4728</v>
      </c>
      <c r="BB1250" t="s">
        <v>5989</v>
      </c>
      <c r="BF1250" t="s">
        <v>5942</v>
      </c>
      <c r="BL1250" t="s">
        <v>5929</v>
      </c>
      <c r="BM1250" s="104">
        <v>46118.399305555555</v>
      </c>
      <c r="BN1250">
        <v>380922</v>
      </c>
      <c r="BO1250" t="s">
        <v>4728</v>
      </c>
      <c r="BP1250" t="s">
        <v>5592</v>
      </c>
    </row>
    <row r="1251" spans="17:72" x14ac:dyDescent="0.25">
      <c r="Q1251" t="s">
        <v>73</v>
      </c>
      <c r="V1251" t="s">
        <v>5393</v>
      </c>
      <c r="W1251" s="104">
        <v>46115.705555555556</v>
      </c>
      <c r="X1251">
        <v>1108337</v>
      </c>
      <c r="Y1251" t="s">
        <v>4728</v>
      </c>
      <c r="Z1251" t="s">
        <v>54</v>
      </c>
      <c r="AD1251" t="s">
        <v>4739</v>
      </c>
      <c r="AF1251" t="s">
        <v>2269</v>
      </c>
      <c r="AG1251" t="s">
        <v>868</v>
      </c>
      <c r="AJ1251" t="s">
        <v>6257</v>
      </c>
      <c r="AK1251" s="104">
        <v>46114.642361111109</v>
      </c>
      <c r="AL1251">
        <v>1124262</v>
      </c>
      <c r="AM1251" t="s">
        <v>4728</v>
      </c>
      <c r="AN1251" t="s">
        <v>42</v>
      </c>
      <c r="AO1251" t="s">
        <v>13</v>
      </c>
      <c r="AR1251" t="s">
        <v>5933</v>
      </c>
      <c r="AT1251" t="s">
        <v>1894</v>
      </c>
      <c r="AX1251" t="s">
        <v>4868</v>
      </c>
      <c r="AY1251" s="104">
        <v>46113.667361111111</v>
      </c>
      <c r="AZ1251">
        <v>358230</v>
      </c>
      <c r="BA1251" t="s">
        <v>4728</v>
      </c>
      <c r="BB1251" t="s">
        <v>5989</v>
      </c>
      <c r="BF1251" t="s">
        <v>5942</v>
      </c>
      <c r="BH1251" t="s">
        <v>2403</v>
      </c>
      <c r="BI1251" t="s">
        <v>217</v>
      </c>
      <c r="BL1251" t="s">
        <v>4853</v>
      </c>
      <c r="BM1251" s="104">
        <v>46118.400000000001</v>
      </c>
      <c r="BN1251">
        <v>3284259</v>
      </c>
      <c r="BO1251" t="s">
        <v>4761</v>
      </c>
      <c r="BP1251" t="s">
        <v>5592</v>
      </c>
      <c r="BQ1251" t="s">
        <v>4731</v>
      </c>
      <c r="BT1251" t="s">
        <v>4978</v>
      </c>
    </row>
    <row r="1252" spans="17:72" x14ac:dyDescent="0.25">
      <c r="Q1252" t="s">
        <v>77</v>
      </c>
      <c r="V1252" t="s">
        <v>5487</v>
      </c>
      <c r="W1252" s="104">
        <v>46115.705555555556</v>
      </c>
      <c r="X1252">
        <v>263896</v>
      </c>
      <c r="Y1252" t="s">
        <v>4728</v>
      </c>
      <c r="Z1252" t="s">
        <v>54</v>
      </c>
      <c r="AD1252" t="s">
        <v>4736</v>
      </c>
      <c r="AF1252" t="s">
        <v>187</v>
      </c>
      <c r="AG1252" t="s">
        <v>80</v>
      </c>
      <c r="AJ1252" t="s">
        <v>6419</v>
      </c>
      <c r="AK1252" s="104">
        <v>46114.643055555556</v>
      </c>
      <c r="AL1252">
        <v>558857</v>
      </c>
      <c r="AM1252" t="s">
        <v>4728</v>
      </c>
      <c r="AN1252" t="s">
        <v>42</v>
      </c>
      <c r="AO1252" t="s">
        <v>13</v>
      </c>
      <c r="AR1252" t="s">
        <v>5933</v>
      </c>
      <c r="AT1252" t="s">
        <v>1945</v>
      </c>
      <c r="AX1252" t="s">
        <v>5336</v>
      </c>
      <c r="AY1252" s="104">
        <v>46113.667361111111</v>
      </c>
      <c r="AZ1252">
        <v>101356</v>
      </c>
      <c r="BA1252" t="s">
        <v>4728</v>
      </c>
      <c r="BB1252" t="s">
        <v>5989</v>
      </c>
      <c r="BF1252" t="s">
        <v>5950</v>
      </c>
      <c r="BH1252" t="s">
        <v>1276</v>
      </c>
      <c r="BL1252" t="s">
        <v>5061</v>
      </c>
      <c r="BM1252" s="104">
        <v>46118.400694444441</v>
      </c>
      <c r="BN1252">
        <v>591437</v>
      </c>
      <c r="BO1252" t="s">
        <v>4728</v>
      </c>
      <c r="BP1252" t="s">
        <v>5592</v>
      </c>
      <c r="BT1252" t="s">
        <v>5925</v>
      </c>
    </row>
    <row r="1253" spans="17:72" x14ac:dyDescent="0.25">
      <c r="Q1253" t="s">
        <v>253</v>
      </c>
      <c r="V1253" t="s">
        <v>5256</v>
      </c>
      <c r="W1253" s="104">
        <v>46115.709027777775</v>
      </c>
      <c r="X1253">
        <v>68567</v>
      </c>
      <c r="Y1253" t="s">
        <v>4728</v>
      </c>
      <c r="Z1253" t="s">
        <v>54</v>
      </c>
      <c r="AD1253" t="s">
        <v>4781</v>
      </c>
      <c r="AF1253" t="s">
        <v>214</v>
      </c>
      <c r="AJ1253" t="s">
        <v>6420</v>
      </c>
      <c r="AK1253" s="104">
        <v>46114.643055555556</v>
      </c>
      <c r="AL1253">
        <v>499550</v>
      </c>
      <c r="AM1253" t="s">
        <v>4728</v>
      </c>
      <c r="AN1253" t="s">
        <v>13</v>
      </c>
      <c r="AR1253" t="s">
        <v>5924</v>
      </c>
      <c r="AT1253" t="s">
        <v>1385</v>
      </c>
      <c r="AX1253" t="s">
        <v>7139</v>
      </c>
      <c r="AY1253" s="104">
        <v>46113.667361111111</v>
      </c>
      <c r="AZ1253">
        <v>355662</v>
      </c>
      <c r="BA1253" t="s">
        <v>4728</v>
      </c>
      <c r="BB1253" t="s">
        <v>5989</v>
      </c>
      <c r="BF1253" t="s">
        <v>5931</v>
      </c>
      <c r="BH1253" t="s">
        <v>264</v>
      </c>
      <c r="BL1253" t="s">
        <v>4765</v>
      </c>
      <c r="BM1253" s="104">
        <v>46118.400694444441</v>
      </c>
      <c r="BN1253">
        <v>1830154</v>
      </c>
      <c r="BO1253" t="s">
        <v>4728</v>
      </c>
      <c r="BP1253" t="s">
        <v>5592</v>
      </c>
      <c r="BQ1253" t="s">
        <v>4731</v>
      </c>
      <c r="BT1253" t="s">
        <v>5966</v>
      </c>
    </row>
    <row r="1254" spans="17:72" x14ac:dyDescent="0.25">
      <c r="Q1254" t="s">
        <v>253</v>
      </c>
      <c r="R1254" t="s">
        <v>250</v>
      </c>
      <c r="V1254" t="s">
        <v>5256</v>
      </c>
      <c r="W1254" s="104">
        <v>46115.709722222222</v>
      </c>
      <c r="X1254">
        <v>131069</v>
      </c>
      <c r="Y1254" t="s">
        <v>4728</v>
      </c>
      <c r="Z1254" t="s">
        <v>54</v>
      </c>
      <c r="AD1254" t="s">
        <v>4780</v>
      </c>
      <c r="AF1254" t="s">
        <v>235</v>
      </c>
      <c r="AG1254" t="s">
        <v>2197</v>
      </c>
      <c r="AJ1254" t="s">
        <v>5537</v>
      </c>
      <c r="AK1254" s="104">
        <v>46114.645138888889</v>
      </c>
      <c r="AL1254">
        <v>1055782</v>
      </c>
      <c r="AM1254" t="s">
        <v>4728</v>
      </c>
      <c r="AN1254" t="s">
        <v>13</v>
      </c>
      <c r="AO1254" t="s">
        <v>4731</v>
      </c>
      <c r="AR1254" t="s">
        <v>6421</v>
      </c>
      <c r="AT1254" t="s">
        <v>432</v>
      </c>
      <c r="AX1254" t="s">
        <v>5246</v>
      </c>
      <c r="AY1254" s="104">
        <v>46113.668055555558</v>
      </c>
      <c r="AZ1254">
        <v>402452</v>
      </c>
      <c r="BA1254" t="s">
        <v>4728</v>
      </c>
      <c r="BB1254" t="s">
        <v>5989</v>
      </c>
      <c r="BF1254" t="s">
        <v>5942</v>
      </c>
      <c r="BH1254" t="s">
        <v>232</v>
      </c>
      <c r="BL1254" t="s">
        <v>4765</v>
      </c>
      <c r="BM1254" s="104">
        <v>46118.400694444441</v>
      </c>
      <c r="BN1254">
        <v>944670</v>
      </c>
      <c r="BO1254" t="s">
        <v>4761</v>
      </c>
      <c r="BP1254" t="s">
        <v>5592</v>
      </c>
      <c r="BT1254" t="s">
        <v>5966</v>
      </c>
    </row>
    <row r="1255" spans="17:72" x14ac:dyDescent="0.25">
      <c r="Q1255" t="s">
        <v>253</v>
      </c>
      <c r="V1255" t="s">
        <v>5045</v>
      </c>
      <c r="W1255" s="104">
        <v>46115.710416666669</v>
      </c>
      <c r="X1255">
        <v>102862</v>
      </c>
      <c r="Y1255" t="s">
        <v>4728</v>
      </c>
      <c r="Z1255" t="s">
        <v>54</v>
      </c>
      <c r="AD1255" t="s">
        <v>4780</v>
      </c>
      <c r="AF1255" t="s">
        <v>2229</v>
      </c>
      <c r="AG1255" t="s">
        <v>2373</v>
      </c>
      <c r="AH1255" t="s">
        <v>220</v>
      </c>
      <c r="AJ1255" t="s">
        <v>6422</v>
      </c>
      <c r="AK1255" s="104">
        <v>46114.645138888889</v>
      </c>
      <c r="AL1255">
        <v>3082239</v>
      </c>
      <c r="AM1255" t="s">
        <v>4761</v>
      </c>
      <c r="AN1255" t="s">
        <v>4797</v>
      </c>
      <c r="AO1255" t="s">
        <v>13</v>
      </c>
      <c r="AP1255" t="s">
        <v>4731</v>
      </c>
      <c r="AR1255" t="s">
        <v>6423</v>
      </c>
      <c r="AT1255" t="s">
        <v>551</v>
      </c>
      <c r="AU1255" t="s">
        <v>1531</v>
      </c>
      <c r="AX1255" t="s">
        <v>7274</v>
      </c>
      <c r="AY1255" s="104">
        <v>46113.668055555558</v>
      </c>
      <c r="AZ1255">
        <v>312360</v>
      </c>
      <c r="BA1255" t="s">
        <v>4728</v>
      </c>
      <c r="BB1255" t="s">
        <v>5989</v>
      </c>
      <c r="BF1255" t="s">
        <v>5931</v>
      </c>
      <c r="BL1255" t="s">
        <v>5382</v>
      </c>
      <c r="BM1255" s="104">
        <v>46118.401388888888</v>
      </c>
      <c r="BN1255">
        <v>78469</v>
      </c>
      <c r="BO1255" t="s">
        <v>4728</v>
      </c>
      <c r="BP1255" t="s">
        <v>5592</v>
      </c>
    </row>
    <row r="1256" spans="17:72" x14ac:dyDescent="0.25">
      <c r="Q1256" t="s">
        <v>80</v>
      </c>
      <c r="R1256" t="s">
        <v>1891</v>
      </c>
      <c r="V1256" t="s">
        <v>5045</v>
      </c>
      <c r="W1256" s="104">
        <v>46115.711111111108</v>
      </c>
      <c r="X1256">
        <v>464483</v>
      </c>
      <c r="Y1256" t="s">
        <v>4728</v>
      </c>
      <c r="Z1256" t="s">
        <v>54</v>
      </c>
      <c r="AA1256" t="s">
        <v>4731</v>
      </c>
      <c r="AD1256" t="s">
        <v>4748</v>
      </c>
      <c r="AF1256" t="s">
        <v>256</v>
      </c>
      <c r="AJ1256" t="s">
        <v>4850</v>
      </c>
      <c r="AK1256" s="104">
        <v>46114.645833333336</v>
      </c>
      <c r="AL1256">
        <v>180549</v>
      </c>
      <c r="AM1256" t="s">
        <v>4728</v>
      </c>
      <c r="AN1256" t="s">
        <v>13</v>
      </c>
      <c r="AR1256" t="s">
        <v>5918</v>
      </c>
      <c r="AT1256" t="s">
        <v>1078</v>
      </c>
      <c r="AU1256" t="s">
        <v>264</v>
      </c>
      <c r="AV1256" t="s">
        <v>1132</v>
      </c>
      <c r="AW1256" t="s">
        <v>220</v>
      </c>
      <c r="AX1256" t="s">
        <v>4776</v>
      </c>
      <c r="AY1256" s="104">
        <v>46113.668055555558</v>
      </c>
      <c r="AZ1256">
        <v>504095</v>
      </c>
      <c r="BA1256" t="s">
        <v>4761</v>
      </c>
      <c r="BB1256" t="s">
        <v>5989</v>
      </c>
      <c r="BC1256" t="s">
        <v>4731</v>
      </c>
      <c r="BF1256" t="s">
        <v>7275</v>
      </c>
      <c r="BL1256" t="s">
        <v>7020</v>
      </c>
      <c r="BM1256" s="104">
        <v>46118.401388888888</v>
      </c>
      <c r="BN1256">
        <v>155157</v>
      </c>
      <c r="BO1256" t="s">
        <v>4728</v>
      </c>
      <c r="BP1256" t="s">
        <v>5592</v>
      </c>
    </row>
    <row r="1257" spans="17:72" x14ac:dyDescent="0.25">
      <c r="Q1257" t="s">
        <v>253</v>
      </c>
      <c r="R1257" t="s">
        <v>77</v>
      </c>
      <c r="V1257" t="s">
        <v>4952</v>
      </c>
      <c r="W1257" s="104">
        <v>46115.711805555555</v>
      </c>
      <c r="X1257">
        <v>134103</v>
      </c>
      <c r="Y1257" t="s">
        <v>4728</v>
      </c>
      <c r="Z1257" t="s">
        <v>54</v>
      </c>
      <c r="AD1257" t="s">
        <v>4781</v>
      </c>
      <c r="AF1257" t="s">
        <v>5951</v>
      </c>
      <c r="AG1257" t="s">
        <v>1481</v>
      </c>
      <c r="AJ1257" t="s">
        <v>4949</v>
      </c>
      <c r="AK1257" s="104">
        <v>46114.647916666669</v>
      </c>
      <c r="AL1257">
        <v>488645</v>
      </c>
      <c r="AM1257" t="s">
        <v>4728</v>
      </c>
      <c r="AN1257" t="s">
        <v>42</v>
      </c>
      <c r="AO1257" t="s">
        <v>13</v>
      </c>
      <c r="AR1257" t="s">
        <v>5933</v>
      </c>
      <c r="AT1257" t="s">
        <v>1292</v>
      </c>
      <c r="AX1257" t="s">
        <v>5336</v>
      </c>
      <c r="AY1257" s="104">
        <v>46113.668749999997</v>
      </c>
      <c r="AZ1257">
        <v>248420</v>
      </c>
      <c r="BA1257" t="s">
        <v>4728</v>
      </c>
      <c r="BB1257" t="s">
        <v>5989</v>
      </c>
      <c r="BF1257" t="s">
        <v>5942</v>
      </c>
      <c r="BL1257" t="s">
        <v>4763</v>
      </c>
      <c r="BM1257" s="104">
        <v>46118.402777777781</v>
      </c>
      <c r="BN1257">
        <v>94164</v>
      </c>
      <c r="BO1257" t="s">
        <v>4728</v>
      </c>
      <c r="BP1257" t="s">
        <v>5592</v>
      </c>
    </row>
    <row r="1258" spans="17:72" x14ac:dyDescent="0.25">
      <c r="Q1258" t="s">
        <v>78</v>
      </c>
      <c r="V1258" t="s">
        <v>4918</v>
      </c>
      <c r="W1258" s="104">
        <v>46115.712500000001</v>
      </c>
      <c r="X1258">
        <v>673541</v>
      </c>
      <c r="Y1258" t="s">
        <v>4728</v>
      </c>
      <c r="Z1258" t="s">
        <v>54</v>
      </c>
      <c r="AD1258" t="s">
        <v>5139</v>
      </c>
      <c r="AF1258" t="s">
        <v>2132</v>
      </c>
      <c r="AG1258" t="s">
        <v>2357</v>
      </c>
      <c r="AJ1258" t="s">
        <v>4782</v>
      </c>
      <c r="AK1258" s="104">
        <v>46114.648611111108</v>
      </c>
      <c r="AL1258">
        <v>1889711</v>
      </c>
      <c r="AM1258" t="s">
        <v>4728</v>
      </c>
      <c r="AN1258" t="s">
        <v>42</v>
      </c>
      <c r="AO1258" t="s">
        <v>13</v>
      </c>
      <c r="AR1258" t="s">
        <v>5937</v>
      </c>
      <c r="AT1258" t="s">
        <v>2559</v>
      </c>
      <c r="AX1258" t="s">
        <v>5295</v>
      </c>
      <c r="AY1258" s="104">
        <v>46113.668749999997</v>
      </c>
      <c r="AZ1258">
        <v>381073</v>
      </c>
      <c r="BA1258" t="s">
        <v>4728</v>
      </c>
      <c r="BB1258" t="s">
        <v>5989</v>
      </c>
      <c r="BF1258" t="s">
        <v>5942</v>
      </c>
      <c r="BH1258" t="s">
        <v>264</v>
      </c>
      <c r="BL1258" t="s">
        <v>5716</v>
      </c>
      <c r="BM1258" s="104">
        <v>46118.40347222222</v>
      </c>
      <c r="BN1258">
        <v>971460</v>
      </c>
      <c r="BO1258" t="s">
        <v>4728</v>
      </c>
      <c r="BP1258" t="s">
        <v>5592</v>
      </c>
      <c r="BT1258" t="s">
        <v>6069</v>
      </c>
    </row>
    <row r="1259" spans="17:72" x14ac:dyDescent="0.25">
      <c r="Q1259" t="s">
        <v>250</v>
      </c>
      <c r="V1259" t="s">
        <v>5401</v>
      </c>
      <c r="W1259" s="104">
        <v>46115.712500000001</v>
      </c>
      <c r="X1259">
        <v>179832</v>
      </c>
      <c r="Y1259" t="s">
        <v>4728</v>
      </c>
      <c r="Z1259" t="s">
        <v>54</v>
      </c>
      <c r="AD1259" t="s">
        <v>4736</v>
      </c>
      <c r="AF1259" t="s">
        <v>1507</v>
      </c>
      <c r="AJ1259" t="s">
        <v>4733</v>
      </c>
      <c r="AK1259" s="104">
        <v>46114.649305555555</v>
      </c>
      <c r="AL1259">
        <v>601281</v>
      </c>
      <c r="AM1259" t="s">
        <v>4728</v>
      </c>
      <c r="AN1259" t="s">
        <v>13</v>
      </c>
      <c r="AR1259" t="s">
        <v>5918</v>
      </c>
      <c r="AT1259" t="s">
        <v>836</v>
      </c>
      <c r="AX1259" t="s">
        <v>7276</v>
      </c>
      <c r="AY1259" s="104">
        <v>46113.668749999997</v>
      </c>
      <c r="AZ1259">
        <v>552098</v>
      </c>
      <c r="BA1259" t="s">
        <v>4728</v>
      </c>
      <c r="BB1259" t="s">
        <v>5989</v>
      </c>
      <c r="BF1259" t="s">
        <v>5942</v>
      </c>
      <c r="BH1259" t="s">
        <v>1559</v>
      </c>
      <c r="BL1259" t="s">
        <v>4782</v>
      </c>
      <c r="BM1259" s="104">
        <v>46118.40347222222</v>
      </c>
      <c r="BN1259">
        <v>805035</v>
      </c>
      <c r="BO1259" t="s">
        <v>4728</v>
      </c>
      <c r="BP1259" t="s">
        <v>5592</v>
      </c>
      <c r="BT1259" t="s">
        <v>5966</v>
      </c>
    </row>
    <row r="1260" spans="17:72" x14ac:dyDescent="0.25">
      <c r="Q1260" t="s">
        <v>247</v>
      </c>
      <c r="V1260" t="s">
        <v>5489</v>
      </c>
      <c r="W1260" s="104">
        <v>46115.712500000001</v>
      </c>
      <c r="X1260">
        <v>151643</v>
      </c>
      <c r="Y1260" t="s">
        <v>4728</v>
      </c>
      <c r="Z1260" t="s">
        <v>54</v>
      </c>
      <c r="AD1260" t="s">
        <v>4736</v>
      </c>
      <c r="AF1260" t="s">
        <v>2096</v>
      </c>
      <c r="AG1260" t="s">
        <v>1220</v>
      </c>
      <c r="AJ1260" t="s">
        <v>6424</v>
      </c>
      <c r="AK1260" s="104">
        <v>46114.649305555555</v>
      </c>
      <c r="AL1260">
        <v>1714841</v>
      </c>
      <c r="AM1260" t="s">
        <v>4728</v>
      </c>
      <c r="AN1260" t="s">
        <v>42</v>
      </c>
      <c r="AO1260" t="s">
        <v>13</v>
      </c>
      <c r="AR1260" t="s">
        <v>5321</v>
      </c>
      <c r="AT1260" t="s">
        <v>967</v>
      </c>
      <c r="AX1260" t="s">
        <v>4864</v>
      </c>
      <c r="AY1260" s="104">
        <v>46113.668749999997</v>
      </c>
      <c r="AZ1260">
        <v>667838</v>
      </c>
      <c r="BA1260" t="s">
        <v>4728</v>
      </c>
      <c r="BB1260" t="s">
        <v>5989</v>
      </c>
      <c r="BF1260" t="s">
        <v>5956</v>
      </c>
      <c r="BL1260" t="s">
        <v>5083</v>
      </c>
      <c r="BM1260" s="104">
        <v>46118.40347222222</v>
      </c>
      <c r="BN1260">
        <v>340729</v>
      </c>
      <c r="BO1260" t="s">
        <v>4728</v>
      </c>
      <c r="BP1260" t="s">
        <v>5592</v>
      </c>
    </row>
    <row r="1261" spans="17:72" x14ac:dyDescent="0.25">
      <c r="Q1261" t="s">
        <v>241</v>
      </c>
      <c r="V1261" t="s">
        <v>4952</v>
      </c>
      <c r="W1261" s="104">
        <v>46115.713194444441</v>
      </c>
      <c r="X1261">
        <v>155668</v>
      </c>
      <c r="Y1261" t="s">
        <v>4728</v>
      </c>
      <c r="Z1261" t="s">
        <v>54</v>
      </c>
      <c r="AD1261" t="s">
        <v>4739</v>
      </c>
      <c r="AF1261" t="s">
        <v>1389</v>
      </c>
      <c r="AG1261" t="s">
        <v>637</v>
      </c>
      <c r="AJ1261" t="s">
        <v>5333</v>
      </c>
      <c r="AK1261" s="104">
        <v>46114.65</v>
      </c>
      <c r="AL1261">
        <v>1136336</v>
      </c>
      <c r="AM1261" t="s">
        <v>4761</v>
      </c>
      <c r="AN1261" t="s">
        <v>42</v>
      </c>
      <c r="AO1261" t="s">
        <v>13</v>
      </c>
      <c r="AR1261" t="s">
        <v>5919</v>
      </c>
      <c r="AT1261" t="s">
        <v>2407</v>
      </c>
      <c r="AX1261" t="s">
        <v>4925</v>
      </c>
      <c r="AY1261" s="104">
        <v>46113.669444444444</v>
      </c>
      <c r="AZ1261">
        <v>407902</v>
      </c>
      <c r="BA1261" t="s">
        <v>4728</v>
      </c>
      <c r="BB1261" t="s">
        <v>5989</v>
      </c>
      <c r="BF1261" t="s">
        <v>5956</v>
      </c>
      <c r="BL1261" t="s">
        <v>6635</v>
      </c>
      <c r="BM1261" s="104">
        <v>46118.404861111114</v>
      </c>
      <c r="BN1261">
        <v>96310</v>
      </c>
      <c r="BO1261" t="s">
        <v>4728</v>
      </c>
      <c r="BP1261" t="s">
        <v>5592</v>
      </c>
    </row>
    <row r="1262" spans="17:72" x14ac:dyDescent="0.25">
      <c r="Q1262" t="s">
        <v>250</v>
      </c>
      <c r="V1262" t="s">
        <v>5093</v>
      </c>
      <c r="W1262" s="104">
        <v>46115.717361111114</v>
      </c>
      <c r="X1262">
        <v>114326</v>
      </c>
      <c r="Y1262" t="s">
        <v>4728</v>
      </c>
      <c r="Z1262" t="s">
        <v>54</v>
      </c>
      <c r="AD1262" t="s">
        <v>4736</v>
      </c>
      <c r="AF1262" t="s">
        <v>1584</v>
      </c>
      <c r="AJ1262" t="s">
        <v>4877</v>
      </c>
      <c r="AK1262" s="104">
        <v>46114.650694444441</v>
      </c>
      <c r="AL1262">
        <v>247873</v>
      </c>
      <c r="AM1262" t="s">
        <v>4728</v>
      </c>
      <c r="AN1262" t="s">
        <v>13</v>
      </c>
      <c r="AR1262" t="s">
        <v>5931</v>
      </c>
      <c r="AT1262" t="s">
        <v>1945</v>
      </c>
      <c r="AX1262" t="s">
        <v>4741</v>
      </c>
      <c r="AY1262" s="104">
        <v>46113.669444444444</v>
      </c>
      <c r="AZ1262">
        <v>253502</v>
      </c>
      <c r="BA1262" t="s">
        <v>4728</v>
      </c>
      <c r="BB1262" t="s">
        <v>5989</v>
      </c>
      <c r="BF1262" t="s">
        <v>5942</v>
      </c>
      <c r="BH1262" t="s">
        <v>1507</v>
      </c>
      <c r="BL1262" t="s">
        <v>7216</v>
      </c>
      <c r="BM1262" s="104">
        <v>46118.405555555553</v>
      </c>
      <c r="BN1262">
        <v>983595</v>
      </c>
      <c r="BO1262" t="s">
        <v>4761</v>
      </c>
      <c r="BP1262" t="s">
        <v>5592</v>
      </c>
      <c r="BT1262" t="s">
        <v>5966</v>
      </c>
    </row>
    <row r="1263" spans="17:72" x14ac:dyDescent="0.25">
      <c r="Q1263" t="s">
        <v>1768</v>
      </c>
      <c r="R1263" t="s">
        <v>76</v>
      </c>
      <c r="V1263" t="s">
        <v>4890</v>
      </c>
      <c r="W1263" s="104">
        <v>46115.71875</v>
      </c>
      <c r="X1263">
        <v>796252</v>
      </c>
      <c r="Y1263" t="s">
        <v>4728</v>
      </c>
      <c r="Z1263" t="s">
        <v>42</v>
      </c>
      <c r="AA1263" t="s">
        <v>54</v>
      </c>
      <c r="AD1263" t="s">
        <v>5037</v>
      </c>
      <c r="AF1263" t="s">
        <v>2169</v>
      </c>
      <c r="AG1263" t="s">
        <v>1706</v>
      </c>
      <c r="AJ1263" t="s">
        <v>5096</v>
      </c>
      <c r="AK1263" s="104">
        <v>46114.650694444441</v>
      </c>
      <c r="AL1263">
        <v>629014</v>
      </c>
      <c r="AM1263" t="s">
        <v>4728</v>
      </c>
      <c r="AN1263" t="s">
        <v>42</v>
      </c>
      <c r="AO1263" t="s">
        <v>13</v>
      </c>
      <c r="AR1263" t="s">
        <v>5947</v>
      </c>
      <c r="AT1263" t="s">
        <v>2383</v>
      </c>
      <c r="AX1263" t="s">
        <v>4822</v>
      </c>
      <c r="AY1263" s="104">
        <v>46113.669444444444</v>
      </c>
      <c r="AZ1263">
        <v>282124</v>
      </c>
      <c r="BA1263" t="s">
        <v>4728</v>
      </c>
      <c r="BB1263" t="s">
        <v>5989</v>
      </c>
      <c r="BF1263" t="s">
        <v>5942</v>
      </c>
      <c r="BH1263" t="s">
        <v>308</v>
      </c>
      <c r="BL1263" t="s">
        <v>5061</v>
      </c>
      <c r="BM1263" s="104">
        <v>46118.407638888886</v>
      </c>
      <c r="BN1263">
        <v>2303761</v>
      </c>
      <c r="BO1263" t="s">
        <v>4728</v>
      </c>
      <c r="BP1263" t="s">
        <v>5592</v>
      </c>
      <c r="BT1263" t="s">
        <v>5918</v>
      </c>
    </row>
    <row r="1264" spans="17:72" x14ac:dyDescent="0.25">
      <c r="Q1264" t="s">
        <v>72</v>
      </c>
      <c r="V1264" t="s">
        <v>4961</v>
      </c>
      <c r="W1264" s="104">
        <v>46115.720138888886</v>
      </c>
      <c r="X1264">
        <v>586485</v>
      </c>
      <c r="Y1264" t="s">
        <v>4728</v>
      </c>
      <c r="Z1264" t="s">
        <v>54</v>
      </c>
      <c r="AD1264" t="s">
        <v>4780</v>
      </c>
      <c r="AF1264" t="s">
        <v>1284</v>
      </c>
      <c r="AJ1264" t="s">
        <v>5129</v>
      </c>
      <c r="AK1264" s="104">
        <v>46114.651388888888</v>
      </c>
      <c r="AL1264">
        <v>69612</v>
      </c>
      <c r="AM1264" t="s">
        <v>4728</v>
      </c>
      <c r="AN1264" t="s">
        <v>13</v>
      </c>
      <c r="AR1264" t="s">
        <v>4781</v>
      </c>
      <c r="AT1264" t="s">
        <v>1134</v>
      </c>
      <c r="AX1264" t="s">
        <v>4733</v>
      </c>
      <c r="AY1264" s="104">
        <v>46113.669444444444</v>
      </c>
      <c r="AZ1264">
        <v>694337</v>
      </c>
      <c r="BA1264" t="s">
        <v>4728</v>
      </c>
      <c r="BB1264" t="s">
        <v>5989</v>
      </c>
      <c r="BF1264" t="s">
        <v>5942</v>
      </c>
      <c r="BH1264" t="s">
        <v>1559</v>
      </c>
      <c r="BL1264" t="s">
        <v>4779</v>
      </c>
      <c r="BM1264" s="104">
        <v>46118.408333333333</v>
      </c>
      <c r="BN1264">
        <v>640671</v>
      </c>
      <c r="BO1264" t="s">
        <v>4728</v>
      </c>
      <c r="BP1264" t="s">
        <v>5592</v>
      </c>
      <c r="BQ1264" t="s">
        <v>4731</v>
      </c>
      <c r="BT1264" t="s">
        <v>5966</v>
      </c>
    </row>
    <row r="1265" spans="17:72" x14ac:dyDescent="0.25">
      <c r="Q1265" t="s">
        <v>79</v>
      </c>
      <c r="R1265" t="s">
        <v>2676</v>
      </c>
      <c r="V1265" t="s">
        <v>5490</v>
      </c>
      <c r="W1265" s="104">
        <v>46115.72152777778</v>
      </c>
      <c r="X1265">
        <v>332747</v>
      </c>
      <c r="Y1265" t="s">
        <v>4728</v>
      </c>
      <c r="Z1265" t="s">
        <v>54</v>
      </c>
      <c r="AA1265" t="s">
        <v>4790</v>
      </c>
      <c r="AD1265" t="s">
        <v>5491</v>
      </c>
      <c r="AF1265" t="s">
        <v>5951</v>
      </c>
      <c r="AG1265" t="s">
        <v>868</v>
      </c>
      <c r="AH1265" t="s">
        <v>1891</v>
      </c>
      <c r="AJ1265" t="s">
        <v>4877</v>
      </c>
      <c r="AK1265" s="104">
        <v>46114.652083333334</v>
      </c>
      <c r="AL1265">
        <v>4711965</v>
      </c>
      <c r="AM1265" t="s">
        <v>4728</v>
      </c>
      <c r="AN1265" t="s">
        <v>4787</v>
      </c>
      <c r="AO1265" t="s">
        <v>13</v>
      </c>
      <c r="AP1265" t="s">
        <v>4731</v>
      </c>
      <c r="AR1265" t="s">
        <v>6168</v>
      </c>
      <c r="AT1265" t="s">
        <v>241</v>
      </c>
      <c r="AX1265" t="s">
        <v>4826</v>
      </c>
      <c r="AY1265" s="104">
        <v>46113.670138888891</v>
      </c>
      <c r="AZ1265">
        <v>343551</v>
      </c>
      <c r="BA1265" t="s">
        <v>4728</v>
      </c>
      <c r="BB1265" t="s">
        <v>5989</v>
      </c>
      <c r="BF1265" t="s">
        <v>5931</v>
      </c>
      <c r="BH1265" t="s">
        <v>637</v>
      </c>
      <c r="BL1265" t="s">
        <v>5895</v>
      </c>
      <c r="BM1265" s="104">
        <v>46118.408333333333</v>
      </c>
      <c r="BN1265">
        <v>3931185</v>
      </c>
      <c r="BO1265" t="s">
        <v>4761</v>
      </c>
      <c r="BP1265" t="s">
        <v>5592</v>
      </c>
      <c r="BT1265" t="s">
        <v>5942</v>
      </c>
    </row>
    <row r="1266" spans="17:72" x14ac:dyDescent="0.25">
      <c r="Q1266" t="s">
        <v>73</v>
      </c>
      <c r="V1266" t="s">
        <v>4823</v>
      </c>
      <c r="W1266" s="104">
        <v>46115.723611111112</v>
      </c>
      <c r="X1266">
        <v>291646</v>
      </c>
      <c r="Y1266" t="s">
        <v>4728</v>
      </c>
      <c r="Z1266" t="s">
        <v>54</v>
      </c>
      <c r="AD1266" t="s">
        <v>4739</v>
      </c>
      <c r="AF1266" t="s">
        <v>1189</v>
      </c>
      <c r="AG1266" t="s">
        <v>868</v>
      </c>
      <c r="AJ1266" t="s">
        <v>6425</v>
      </c>
      <c r="AK1266" s="104">
        <v>46114.652777777781</v>
      </c>
      <c r="AL1266">
        <v>4463228</v>
      </c>
      <c r="AM1266" t="s">
        <v>4761</v>
      </c>
      <c r="AN1266" t="s">
        <v>42</v>
      </c>
      <c r="AO1266" t="s">
        <v>13</v>
      </c>
      <c r="AR1266" t="s">
        <v>5944</v>
      </c>
      <c r="AT1266" t="s">
        <v>1284</v>
      </c>
      <c r="AX1266" t="s">
        <v>7277</v>
      </c>
      <c r="AY1266" s="104">
        <v>46113.670138888891</v>
      </c>
      <c r="AZ1266">
        <v>557347</v>
      </c>
      <c r="BA1266" t="s">
        <v>4761</v>
      </c>
      <c r="BB1266" t="s">
        <v>5989</v>
      </c>
      <c r="BF1266" t="s">
        <v>5948</v>
      </c>
      <c r="BH1266" t="s">
        <v>81</v>
      </c>
      <c r="BL1266" t="s">
        <v>4946</v>
      </c>
      <c r="BM1266" s="104">
        <v>46118.408333333333</v>
      </c>
      <c r="BN1266">
        <v>1304648</v>
      </c>
      <c r="BO1266" t="s">
        <v>4761</v>
      </c>
      <c r="BP1266" t="s">
        <v>5592</v>
      </c>
      <c r="BT1266" t="s">
        <v>5918</v>
      </c>
    </row>
    <row r="1267" spans="17:72" x14ac:dyDescent="0.25">
      <c r="Q1267" t="s">
        <v>78</v>
      </c>
      <c r="V1267" t="s">
        <v>5492</v>
      </c>
      <c r="W1267" s="104">
        <v>46115.724305555559</v>
      </c>
      <c r="X1267">
        <v>1857931</v>
      </c>
      <c r="Y1267" t="s">
        <v>4761</v>
      </c>
      <c r="Z1267" t="s">
        <v>54</v>
      </c>
      <c r="AD1267" t="s">
        <v>4736</v>
      </c>
      <c r="AF1267" t="s">
        <v>748</v>
      </c>
      <c r="AG1267" t="s">
        <v>637</v>
      </c>
      <c r="AJ1267" t="s">
        <v>5713</v>
      </c>
      <c r="AK1267" s="104">
        <v>46114.65347222222</v>
      </c>
      <c r="AL1267">
        <v>1767909</v>
      </c>
      <c r="AM1267" t="s">
        <v>4761</v>
      </c>
      <c r="AN1267" t="s">
        <v>4787</v>
      </c>
      <c r="AO1267" t="s">
        <v>13</v>
      </c>
      <c r="AR1267" t="s">
        <v>5952</v>
      </c>
      <c r="AT1267" t="s">
        <v>1078</v>
      </c>
      <c r="AU1267" t="s">
        <v>2197</v>
      </c>
      <c r="AX1267" t="s">
        <v>4763</v>
      </c>
      <c r="AY1267" s="104">
        <v>46113.670138888891</v>
      </c>
      <c r="AZ1267">
        <v>1079214</v>
      </c>
      <c r="BA1267" t="s">
        <v>4728</v>
      </c>
      <c r="BB1267" t="s">
        <v>5989</v>
      </c>
      <c r="BC1267" t="s">
        <v>4731</v>
      </c>
      <c r="BF1267" t="s">
        <v>7278</v>
      </c>
      <c r="BL1267" t="s">
        <v>4763</v>
      </c>
      <c r="BM1267" s="104">
        <v>46118.40902777778</v>
      </c>
      <c r="BN1267">
        <v>187540</v>
      </c>
      <c r="BO1267" t="s">
        <v>4728</v>
      </c>
      <c r="BP1267" t="s">
        <v>5592</v>
      </c>
    </row>
    <row r="1268" spans="17:72" x14ac:dyDescent="0.25">
      <c r="Q1268" t="s">
        <v>79</v>
      </c>
      <c r="V1268" t="s">
        <v>5493</v>
      </c>
      <c r="W1268" s="104">
        <v>46115.724305555559</v>
      </c>
      <c r="X1268">
        <v>953799</v>
      </c>
      <c r="Y1268" t="s">
        <v>4728</v>
      </c>
      <c r="Z1268" t="s">
        <v>54</v>
      </c>
      <c r="AD1268" t="s">
        <v>4739</v>
      </c>
      <c r="AF1268" t="s">
        <v>2431</v>
      </c>
      <c r="AG1268" t="s">
        <v>1134</v>
      </c>
      <c r="AJ1268" t="s">
        <v>6426</v>
      </c>
      <c r="AK1268" s="104">
        <v>46114.655555555553</v>
      </c>
      <c r="AL1268">
        <v>222985</v>
      </c>
      <c r="AM1268" t="s">
        <v>4728</v>
      </c>
      <c r="AN1268" t="s">
        <v>13</v>
      </c>
      <c r="AO1268" t="s">
        <v>4812</v>
      </c>
      <c r="AR1268" t="s">
        <v>6307</v>
      </c>
      <c r="AT1268" t="s">
        <v>229</v>
      </c>
      <c r="AX1268" t="s">
        <v>4864</v>
      </c>
      <c r="AY1268" s="104">
        <v>46113.67083333333</v>
      </c>
      <c r="AZ1268">
        <v>156430</v>
      </c>
      <c r="BA1268" t="s">
        <v>4728</v>
      </c>
      <c r="BB1268" t="s">
        <v>5989</v>
      </c>
      <c r="BF1268" t="s">
        <v>4781</v>
      </c>
      <c r="BL1268" t="s">
        <v>6641</v>
      </c>
      <c r="BM1268" s="104">
        <v>46118.409722222219</v>
      </c>
      <c r="BN1268">
        <v>119978</v>
      </c>
      <c r="BO1268" t="s">
        <v>4728</v>
      </c>
      <c r="BP1268" t="s">
        <v>5592</v>
      </c>
    </row>
    <row r="1269" spans="17:72" x14ac:dyDescent="0.25">
      <c r="Q1269" t="s">
        <v>202</v>
      </c>
      <c r="V1269" t="s">
        <v>4853</v>
      </c>
      <c r="W1269" s="104">
        <v>46115.724999999999</v>
      </c>
      <c r="X1269">
        <v>738528</v>
      </c>
      <c r="Y1269" t="s">
        <v>4728</v>
      </c>
      <c r="Z1269" t="s">
        <v>54</v>
      </c>
      <c r="AD1269" t="s">
        <v>4960</v>
      </c>
      <c r="AF1269" t="s">
        <v>1134</v>
      </c>
      <c r="AJ1269" t="s">
        <v>6427</v>
      </c>
      <c r="AK1269" s="104">
        <v>46114.656944444447</v>
      </c>
      <c r="AL1269">
        <v>407248</v>
      </c>
      <c r="AM1269" t="s">
        <v>4728</v>
      </c>
      <c r="AN1269" t="s">
        <v>13</v>
      </c>
      <c r="AR1269" t="s">
        <v>5920</v>
      </c>
      <c r="AT1269" t="s">
        <v>223</v>
      </c>
      <c r="AX1269" t="s">
        <v>5057</v>
      </c>
      <c r="AY1269" s="104">
        <v>46113.67291666667</v>
      </c>
      <c r="AZ1269">
        <v>72681</v>
      </c>
      <c r="BA1269" t="s">
        <v>4728</v>
      </c>
      <c r="BB1269" t="s">
        <v>5989</v>
      </c>
      <c r="BF1269" t="s">
        <v>5925</v>
      </c>
      <c r="BH1269" t="s">
        <v>1706</v>
      </c>
      <c r="BL1269" t="s">
        <v>4755</v>
      </c>
      <c r="BM1269" s="104">
        <v>46118.410416666666</v>
      </c>
      <c r="BN1269">
        <v>570885</v>
      </c>
      <c r="BO1269" t="s">
        <v>4728</v>
      </c>
      <c r="BP1269" t="s">
        <v>5592</v>
      </c>
      <c r="BT1269" t="s">
        <v>6069</v>
      </c>
    </row>
    <row r="1270" spans="17:72" x14ac:dyDescent="0.25">
      <c r="Q1270" t="s">
        <v>241</v>
      </c>
      <c r="V1270" t="s">
        <v>5494</v>
      </c>
      <c r="W1270" s="104">
        <v>46115.724999999999</v>
      </c>
      <c r="X1270">
        <v>318742</v>
      </c>
      <c r="Y1270" t="s">
        <v>4728</v>
      </c>
      <c r="Z1270" t="s">
        <v>54</v>
      </c>
      <c r="AD1270" t="s">
        <v>4772</v>
      </c>
      <c r="AF1270" t="s">
        <v>367</v>
      </c>
      <c r="AG1270" t="s">
        <v>77</v>
      </c>
      <c r="AH1270" t="s">
        <v>683</v>
      </c>
      <c r="AJ1270" t="s">
        <v>5353</v>
      </c>
      <c r="AK1270" s="104">
        <v>46114.658333333333</v>
      </c>
      <c r="AL1270">
        <v>782984</v>
      </c>
      <c r="AM1270" t="s">
        <v>4728</v>
      </c>
      <c r="AN1270" t="s">
        <v>42</v>
      </c>
      <c r="AO1270" t="s">
        <v>13</v>
      </c>
      <c r="AP1270" t="s">
        <v>4731</v>
      </c>
      <c r="AR1270" t="s">
        <v>6168</v>
      </c>
      <c r="AT1270" t="s">
        <v>308</v>
      </c>
      <c r="AU1270" t="s">
        <v>264</v>
      </c>
      <c r="AV1270" t="s">
        <v>1891</v>
      </c>
      <c r="AX1270" t="s">
        <v>4839</v>
      </c>
      <c r="AY1270" s="104">
        <v>46113.67291666667</v>
      </c>
      <c r="AZ1270">
        <v>1702142</v>
      </c>
      <c r="BA1270" t="s">
        <v>4728</v>
      </c>
      <c r="BB1270" t="s">
        <v>5989</v>
      </c>
      <c r="BC1270" t="s">
        <v>4731</v>
      </c>
      <c r="BF1270" t="s">
        <v>7271</v>
      </c>
      <c r="BL1270" t="s">
        <v>5543</v>
      </c>
      <c r="BM1270" s="104">
        <v>46118.411111111112</v>
      </c>
      <c r="BN1270">
        <v>72531</v>
      </c>
      <c r="BO1270" t="s">
        <v>4728</v>
      </c>
      <c r="BP1270" t="s">
        <v>5592</v>
      </c>
    </row>
    <row r="1271" spans="17:72" x14ac:dyDescent="0.25">
      <c r="Q1271" t="s">
        <v>80</v>
      </c>
      <c r="V1271" t="s">
        <v>5063</v>
      </c>
      <c r="W1271" s="104">
        <v>46115.726388888892</v>
      </c>
      <c r="X1271">
        <v>302111</v>
      </c>
      <c r="Y1271" t="s">
        <v>4728</v>
      </c>
      <c r="Z1271" t="s">
        <v>54</v>
      </c>
      <c r="AD1271" t="s">
        <v>4739</v>
      </c>
      <c r="AF1271" t="s">
        <v>1702</v>
      </c>
      <c r="AG1271" t="s">
        <v>2357</v>
      </c>
      <c r="AJ1271" t="s">
        <v>4883</v>
      </c>
      <c r="AK1271" s="104">
        <v>46114.65902777778</v>
      </c>
      <c r="AL1271">
        <v>518144</v>
      </c>
      <c r="AM1271" t="s">
        <v>4728</v>
      </c>
      <c r="AN1271" t="s">
        <v>42</v>
      </c>
      <c r="AO1271" t="s">
        <v>13</v>
      </c>
      <c r="AR1271" t="s">
        <v>5933</v>
      </c>
      <c r="AT1271" t="s">
        <v>1292</v>
      </c>
      <c r="AX1271" t="s">
        <v>5939</v>
      </c>
      <c r="AY1271" s="104">
        <v>46113.67291666667</v>
      </c>
      <c r="AZ1271">
        <v>165773</v>
      </c>
      <c r="BA1271" t="s">
        <v>4761</v>
      </c>
      <c r="BB1271" t="s">
        <v>5989</v>
      </c>
      <c r="BF1271" t="s">
        <v>5966</v>
      </c>
      <c r="BH1271" t="s">
        <v>1276</v>
      </c>
      <c r="BL1271" t="s">
        <v>4963</v>
      </c>
      <c r="BM1271" s="104">
        <v>46118.412499999999</v>
      </c>
      <c r="BN1271">
        <v>1088133</v>
      </c>
      <c r="BO1271" t="s">
        <v>4761</v>
      </c>
      <c r="BP1271" t="s">
        <v>5592</v>
      </c>
      <c r="BT1271" t="s">
        <v>5966</v>
      </c>
    </row>
    <row r="1272" spans="17:72" x14ac:dyDescent="0.25">
      <c r="Q1272" t="s">
        <v>72</v>
      </c>
      <c r="R1272" t="s">
        <v>1891</v>
      </c>
      <c r="V1272" t="s">
        <v>5406</v>
      </c>
      <c r="W1272" s="104">
        <v>46115.727777777778</v>
      </c>
      <c r="X1272">
        <v>496372</v>
      </c>
      <c r="Y1272" t="s">
        <v>4728</v>
      </c>
      <c r="Z1272" t="s">
        <v>54</v>
      </c>
      <c r="AA1272" t="s">
        <v>4731</v>
      </c>
      <c r="AD1272" t="s">
        <v>5104</v>
      </c>
      <c r="AF1272" t="s">
        <v>2245</v>
      </c>
      <c r="AG1272" t="s">
        <v>1481</v>
      </c>
      <c r="AJ1272" t="s">
        <v>6428</v>
      </c>
      <c r="AK1272" s="104">
        <v>46114.65902777778</v>
      </c>
      <c r="AL1272">
        <v>959475</v>
      </c>
      <c r="AM1272" t="s">
        <v>4728</v>
      </c>
      <c r="AN1272" t="s">
        <v>42</v>
      </c>
      <c r="AO1272" t="s">
        <v>13</v>
      </c>
      <c r="AR1272" t="s">
        <v>5933</v>
      </c>
      <c r="AT1272" t="s">
        <v>1078</v>
      </c>
      <c r="AX1272" t="s">
        <v>4822</v>
      </c>
      <c r="AY1272" s="104">
        <v>46113.67291666667</v>
      </c>
      <c r="AZ1272">
        <v>442010</v>
      </c>
      <c r="BA1272" t="s">
        <v>4728</v>
      </c>
      <c r="BB1272" t="s">
        <v>5989</v>
      </c>
      <c r="BF1272" t="s">
        <v>7101</v>
      </c>
      <c r="BH1272" t="s">
        <v>836</v>
      </c>
      <c r="BL1272" t="s">
        <v>5074</v>
      </c>
      <c r="BM1272" s="104">
        <v>46118.413888888892</v>
      </c>
      <c r="BN1272">
        <v>533719</v>
      </c>
      <c r="BO1272" t="s">
        <v>4728</v>
      </c>
      <c r="BP1272" t="s">
        <v>5592</v>
      </c>
      <c r="BT1272" t="s">
        <v>5925</v>
      </c>
    </row>
    <row r="1273" spans="17:72" x14ac:dyDescent="0.25">
      <c r="Q1273" t="s">
        <v>2660</v>
      </c>
      <c r="R1273" t="s">
        <v>2345</v>
      </c>
      <c r="V1273" t="s">
        <v>5495</v>
      </c>
      <c r="W1273" s="104">
        <v>46115.729861111111</v>
      </c>
      <c r="X1273">
        <v>497729</v>
      </c>
      <c r="Y1273" t="s">
        <v>4728</v>
      </c>
      <c r="Z1273" t="s">
        <v>42</v>
      </c>
      <c r="AA1273" t="s">
        <v>54</v>
      </c>
      <c r="AD1273" t="s">
        <v>4785</v>
      </c>
      <c r="AF1273" t="s">
        <v>2561</v>
      </c>
      <c r="AJ1273" t="s">
        <v>4877</v>
      </c>
      <c r="AK1273" s="104">
        <v>46114.659722222219</v>
      </c>
      <c r="AL1273">
        <v>966195</v>
      </c>
      <c r="AM1273" t="s">
        <v>4728</v>
      </c>
      <c r="AN1273" t="s">
        <v>13</v>
      </c>
      <c r="AR1273" t="s">
        <v>5918</v>
      </c>
      <c r="AT1273" t="s">
        <v>1894</v>
      </c>
      <c r="AX1273" t="s">
        <v>5617</v>
      </c>
      <c r="AY1273" s="104">
        <v>46113.67291666667</v>
      </c>
      <c r="AZ1273">
        <v>152710</v>
      </c>
      <c r="BA1273" t="s">
        <v>4728</v>
      </c>
      <c r="BB1273" t="s">
        <v>5989</v>
      </c>
      <c r="BF1273" t="s">
        <v>6069</v>
      </c>
      <c r="BH1273" t="s">
        <v>77</v>
      </c>
      <c r="BL1273" t="s">
        <v>5533</v>
      </c>
      <c r="BM1273" s="104">
        <v>46118.415277777778</v>
      </c>
      <c r="BN1273">
        <v>801082</v>
      </c>
      <c r="BO1273" t="s">
        <v>4728</v>
      </c>
      <c r="BP1273" t="s">
        <v>5592</v>
      </c>
      <c r="BT1273" t="s">
        <v>5931</v>
      </c>
    </row>
    <row r="1274" spans="17:72" x14ac:dyDescent="0.25">
      <c r="Q1274" t="s">
        <v>73</v>
      </c>
      <c r="V1274" t="s">
        <v>5496</v>
      </c>
      <c r="W1274" s="104">
        <v>46115.729861111111</v>
      </c>
      <c r="X1274">
        <v>660453</v>
      </c>
      <c r="Y1274" t="s">
        <v>4728</v>
      </c>
      <c r="Z1274" t="s">
        <v>54</v>
      </c>
      <c r="AD1274" t="s">
        <v>4739</v>
      </c>
      <c r="AF1274" t="s">
        <v>2510</v>
      </c>
      <c r="AJ1274" t="s">
        <v>4865</v>
      </c>
      <c r="AK1274" s="104">
        <v>46114.661111111112</v>
      </c>
      <c r="AL1274">
        <v>256053</v>
      </c>
      <c r="AM1274" t="s">
        <v>4728</v>
      </c>
      <c r="AN1274" t="s">
        <v>13</v>
      </c>
      <c r="AR1274" t="s">
        <v>5942</v>
      </c>
      <c r="AT1274" t="s">
        <v>1385</v>
      </c>
      <c r="AX1274" t="s">
        <v>4933</v>
      </c>
      <c r="AY1274" s="104">
        <v>46113.673611111109</v>
      </c>
      <c r="AZ1274">
        <v>303252</v>
      </c>
      <c r="BA1274" t="s">
        <v>4728</v>
      </c>
      <c r="BB1274" t="s">
        <v>5989</v>
      </c>
      <c r="BF1274" t="s">
        <v>5956</v>
      </c>
      <c r="BH1274" t="s">
        <v>1706</v>
      </c>
      <c r="BL1274" t="s">
        <v>6917</v>
      </c>
      <c r="BM1274" s="104">
        <v>46118.415277777778</v>
      </c>
      <c r="BN1274">
        <v>1193458</v>
      </c>
      <c r="BO1274" t="s">
        <v>4728</v>
      </c>
      <c r="BP1274" t="s">
        <v>5592</v>
      </c>
      <c r="BT1274" t="s">
        <v>5920</v>
      </c>
    </row>
    <row r="1275" spans="17:72" x14ac:dyDescent="0.25">
      <c r="Q1275" t="s">
        <v>202</v>
      </c>
      <c r="V1275" t="s">
        <v>4901</v>
      </c>
      <c r="W1275" s="104">
        <v>46115.732638888891</v>
      </c>
      <c r="X1275">
        <v>129932</v>
      </c>
      <c r="Y1275" t="s">
        <v>4728</v>
      </c>
      <c r="Z1275" t="s">
        <v>54</v>
      </c>
      <c r="AD1275" t="s">
        <v>4736</v>
      </c>
      <c r="AF1275" t="s">
        <v>205</v>
      </c>
      <c r="AJ1275" t="s">
        <v>5335</v>
      </c>
      <c r="AK1275" s="104">
        <v>46114.661111111112</v>
      </c>
      <c r="AL1275">
        <v>685070</v>
      </c>
      <c r="AM1275" t="s">
        <v>4728</v>
      </c>
      <c r="AN1275" t="s">
        <v>13</v>
      </c>
      <c r="AR1275" t="s">
        <v>5931</v>
      </c>
      <c r="AT1275" t="s">
        <v>1985</v>
      </c>
      <c r="AX1275" t="s">
        <v>7279</v>
      </c>
      <c r="AY1275" s="104">
        <v>46113.673611111109</v>
      </c>
      <c r="AZ1275">
        <v>258401</v>
      </c>
      <c r="BA1275" t="s">
        <v>4761</v>
      </c>
      <c r="BB1275" t="s">
        <v>5989</v>
      </c>
      <c r="BF1275" t="s">
        <v>5942</v>
      </c>
      <c r="BH1275" t="s">
        <v>2383</v>
      </c>
      <c r="BL1275" t="s">
        <v>5013</v>
      </c>
      <c r="BM1275" s="104">
        <v>46118.415972222225</v>
      </c>
      <c r="BN1275">
        <v>833643</v>
      </c>
      <c r="BO1275" t="s">
        <v>4728</v>
      </c>
      <c r="BP1275" t="s">
        <v>5592</v>
      </c>
      <c r="BT1275" t="s">
        <v>5920</v>
      </c>
    </row>
    <row r="1276" spans="17:72" x14ac:dyDescent="0.25">
      <c r="Q1276" t="s">
        <v>241</v>
      </c>
      <c r="R1276" t="s">
        <v>211</v>
      </c>
      <c r="V1276" t="s">
        <v>4840</v>
      </c>
      <c r="W1276" s="104">
        <v>46115.732638888891</v>
      </c>
      <c r="X1276">
        <v>1321117</v>
      </c>
      <c r="Y1276" t="s">
        <v>4728</v>
      </c>
      <c r="Z1276" t="s">
        <v>54</v>
      </c>
      <c r="AA1276" t="s">
        <v>4731</v>
      </c>
      <c r="AD1276" t="s">
        <v>5455</v>
      </c>
      <c r="AF1276" t="s">
        <v>2138</v>
      </c>
      <c r="AG1276" t="s">
        <v>2259</v>
      </c>
      <c r="AJ1276" t="s">
        <v>5105</v>
      </c>
      <c r="AK1276" s="104">
        <v>46114.661805555559</v>
      </c>
      <c r="AL1276">
        <v>1458362</v>
      </c>
      <c r="AM1276" t="s">
        <v>4728</v>
      </c>
      <c r="AN1276" t="s">
        <v>42</v>
      </c>
      <c r="AO1276" t="s">
        <v>13</v>
      </c>
      <c r="AR1276" t="s">
        <v>6054</v>
      </c>
      <c r="AT1276" t="s">
        <v>250</v>
      </c>
      <c r="AX1276" t="s">
        <v>4864</v>
      </c>
      <c r="AY1276" s="104">
        <v>46113.674305555556</v>
      </c>
      <c r="AZ1276">
        <v>872989</v>
      </c>
      <c r="BA1276" t="s">
        <v>4761</v>
      </c>
      <c r="BB1276" t="s">
        <v>5989</v>
      </c>
      <c r="BF1276" t="s">
        <v>5966</v>
      </c>
      <c r="BH1276" t="s">
        <v>2624</v>
      </c>
      <c r="BL1276" t="s">
        <v>8111</v>
      </c>
      <c r="BM1276" s="104">
        <v>46118.416666666664</v>
      </c>
      <c r="BN1276">
        <v>692222</v>
      </c>
      <c r="BO1276" t="s">
        <v>4728</v>
      </c>
      <c r="BP1276" t="s">
        <v>5592</v>
      </c>
      <c r="BT1276" t="s">
        <v>7189</v>
      </c>
    </row>
    <row r="1277" spans="17:72" x14ac:dyDescent="0.25">
      <c r="Q1277" t="s">
        <v>253</v>
      </c>
      <c r="V1277" t="s">
        <v>4901</v>
      </c>
      <c r="W1277" s="104">
        <v>46115.734027777777</v>
      </c>
      <c r="X1277">
        <v>147914</v>
      </c>
      <c r="Y1277" t="s">
        <v>4728</v>
      </c>
      <c r="Z1277" t="s">
        <v>54</v>
      </c>
      <c r="AD1277" t="s">
        <v>4756</v>
      </c>
      <c r="AF1277" t="s">
        <v>2600</v>
      </c>
      <c r="AJ1277" t="s">
        <v>4944</v>
      </c>
      <c r="AK1277" s="104">
        <v>46114.661805555559</v>
      </c>
      <c r="AL1277">
        <v>71763</v>
      </c>
      <c r="AM1277" t="s">
        <v>4728</v>
      </c>
      <c r="AN1277" t="s">
        <v>13</v>
      </c>
      <c r="AR1277" t="s">
        <v>5956</v>
      </c>
      <c r="AT1277" t="s">
        <v>1945</v>
      </c>
      <c r="AX1277" t="s">
        <v>6419</v>
      </c>
      <c r="AY1277" s="104">
        <v>46113.674305555556</v>
      </c>
      <c r="AZ1277">
        <v>102233</v>
      </c>
      <c r="BA1277" t="s">
        <v>4728</v>
      </c>
      <c r="BB1277" t="s">
        <v>5989</v>
      </c>
      <c r="BF1277" t="s">
        <v>4781</v>
      </c>
      <c r="BH1277" t="s">
        <v>2600</v>
      </c>
      <c r="BI1277" t="s">
        <v>1284</v>
      </c>
      <c r="BL1277" t="s">
        <v>4782</v>
      </c>
      <c r="BM1277" s="104">
        <v>46118.417361111111</v>
      </c>
      <c r="BN1277">
        <v>2304009</v>
      </c>
      <c r="BO1277" t="s">
        <v>4761</v>
      </c>
      <c r="BP1277" t="s">
        <v>5592</v>
      </c>
      <c r="BT1277" t="s">
        <v>8186</v>
      </c>
    </row>
    <row r="1278" spans="17:72" x14ac:dyDescent="0.25">
      <c r="Q1278" t="s">
        <v>76</v>
      </c>
      <c r="V1278" t="s">
        <v>5282</v>
      </c>
      <c r="W1278" s="104">
        <v>46115.73541666667</v>
      </c>
      <c r="X1278">
        <v>848755</v>
      </c>
      <c r="Y1278" t="s">
        <v>4728</v>
      </c>
      <c r="Z1278" t="s">
        <v>54</v>
      </c>
      <c r="AD1278" t="s">
        <v>4736</v>
      </c>
      <c r="AF1278" t="s">
        <v>235</v>
      </c>
      <c r="AJ1278" t="s">
        <v>4944</v>
      </c>
      <c r="AK1278" s="104">
        <v>46114.662499999999</v>
      </c>
      <c r="AL1278">
        <v>1169731</v>
      </c>
      <c r="AM1278" t="s">
        <v>4728</v>
      </c>
      <c r="AN1278" t="s">
        <v>13</v>
      </c>
      <c r="AR1278" t="s">
        <v>5942</v>
      </c>
      <c r="AT1278" t="s">
        <v>229</v>
      </c>
      <c r="AX1278" t="s">
        <v>6121</v>
      </c>
      <c r="AY1278" s="104">
        <v>46113.674305555556</v>
      </c>
      <c r="AZ1278">
        <v>233432</v>
      </c>
      <c r="BA1278" t="s">
        <v>4728</v>
      </c>
      <c r="BB1278" t="s">
        <v>5989</v>
      </c>
      <c r="BF1278" t="s">
        <v>5942</v>
      </c>
      <c r="BH1278" t="s">
        <v>852</v>
      </c>
      <c r="BL1278" t="s">
        <v>6641</v>
      </c>
      <c r="BM1278" s="104">
        <v>46118.417361111111</v>
      </c>
      <c r="BN1278">
        <v>942835</v>
      </c>
      <c r="BO1278" t="s">
        <v>4728</v>
      </c>
      <c r="BP1278" t="s">
        <v>5592</v>
      </c>
      <c r="BT1278" t="s">
        <v>7189</v>
      </c>
    </row>
    <row r="1279" spans="17:72" x14ac:dyDescent="0.25">
      <c r="Q1279" t="s">
        <v>241</v>
      </c>
      <c r="R1279" t="s">
        <v>2197</v>
      </c>
      <c r="V1279" t="s">
        <v>4901</v>
      </c>
      <c r="W1279" s="104">
        <v>46115.73541666667</v>
      </c>
      <c r="X1279">
        <v>1675472</v>
      </c>
      <c r="Y1279" t="s">
        <v>4728</v>
      </c>
      <c r="Z1279" t="s">
        <v>54</v>
      </c>
      <c r="AA1279" t="s">
        <v>4731</v>
      </c>
      <c r="AD1279" t="s">
        <v>4916</v>
      </c>
      <c r="AF1279" t="s">
        <v>5357</v>
      </c>
      <c r="AG1279" t="s">
        <v>2373</v>
      </c>
      <c r="AJ1279" t="s">
        <v>5166</v>
      </c>
      <c r="AK1279" s="104">
        <v>46114.665277777778</v>
      </c>
      <c r="AL1279">
        <v>207723</v>
      </c>
      <c r="AM1279" t="s">
        <v>4761</v>
      </c>
      <c r="AN1279" t="s">
        <v>4787</v>
      </c>
      <c r="AO1279" t="s">
        <v>13</v>
      </c>
      <c r="AR1279" t="s">
        <v>5944</v>
      </c>
      <c r="AT1279" t="s">
        <v>1559</v>
      </c>
      <c r="AX1279" t="s">
        <v>5617</v>
      </c>
      <c r="AY1279" s="104">
        <v>46113.675000000003</v>
      </c>
      <c r="AZ1279">
        <v>958175</v>
      </c>
      <c r="BA1279" t="s">
        <v>4728</v>
      </c>
      <c r="BB1279" t="s">
        <v>5989</v>
      </c>
      <c r="BF1279" t="s">
        <v>7189</v>
      </c>
      <c r="BH1279" t="s">
        <v>432</v>
      </c>
      <c r="BL1279" t="s">
        <v>5355</v>
      </c>
      <c r="BM1279" s="104">
        <v>46118.417361111111</v>
      </c>
      <c r="BN1279">
        <v>537125</v>
      </c>
      <c r="BO1279" t="s">
        <v>4728</v>
      </c>
      <c r="BP1279" t="s">
        <v>5592</v>
      </c>
      <c r="BT1279" t="s">
        <v>5920</v>
      </c>
    </row>
    <row r="1280" spans="17:72" x14ac:dyDescent="0.25">
      <c r="Q1280" t="s">
        <v>253</v>
      </c>
      <c r="V1280" t="s">
        <v>5300</v>
      </c>
      <c r="W1280" s="104">
        <v>46115.736111111109</v>
      </c>
      <c r="X1280">
        <v>164345</v>
      </c>
      <c r="Y1280" t="s">
        <v>4728</v>
      </c>
      <c r="Z1280" t="s">
        <v>54</v>
      </c>
      <c r="AD1280" t="s">
        <v>4736</v>
      </c>
      <c r="AF1280" t="s">
        <v>1584</v>
      </c>
      <c r="AJ1280" t="s">
        <v>5079</v>
      </c>
      <c r="AK1280" s="104">
        <v>46114.666666666664</v>
      </c>
      <c r="AL1280">
        <v>338356</v>
      </c>
      <c r="AM1280" t="s">
        <v>4728</v>
      </c>
      <c r="AN1280" t="s">
        <v>13</v>
      </c>
      <c r="AR1280" t="s">
        <v>5931</v>
      </c>
      <c r="AT1280" t="s">
        <v>432</v>
      </c>
      <c r="AX1280" t="s">
        <v>5466</v>
      </c>
      <c r="AY1280" s="104">
        <v>46113.675000000003</v>
      </c>
      <c r="AZ1280">
        <v>394577</v>
      </c>
      <c r="BA1280" t="s">
        <v>4728</v>
      </c>
      <c r="BB1280" t="s">
        <v>5989</v>
      </c>
      <c r="BF1280" t="s">
        <v>5931</v>
      </c>
      <c r="BH1280" t="s">
        <v>1276</v>
      </c>
      <c r="BL1280" t="s">
        <v>5117</v>
      </c>
      <c r="BM1280" s="104">
        <v>46118.420138888891</v>
      </c>
      <c r="BN1280">
        <v>1806495</v>
      </c>
      <c r="BO1280" t="s">
        <v>4761</v>
      </c>
      <c r="BP1280" t="s">
        <v>5592</v>
      </c>
      <c r="BT1280" t="s">
        <v>5966</v>
      </c>
    </row>
    <row r="1281" spans="17:72" x14ac:dyDescent="0.25">
      <c r="Q1281" t="s">
        <v>214</v>
      </c>
      <c r="V1281" t="s">
        <v>4796</v>
      </c>
      <c r="W1281" s="104">
        <v>46115.742361111108</v>
      </c>
      <c r="X1281">
        <v>426451</v>
      </c>
      <c r="Y1281" t="s">
        <v>4761</v>
      </c>
      <c r="Z1281" t="s">
        <v>54</v>
      </c>
      <c r="AD1281" t="s">
        <v>4739</v>
      </c>
      <c r="AF1281" t="s">
        <v>1507</v>
      </c>
      <c r="AG1281" t="s">
        <v>1985</v>
      </c>
      <c r="AJ1281" t="s">
        <v>4961</v>
      </c>
      <c r="AK1281" s="104">
        <v>46114.666666666664</v>
      </c>
      <c r="AL1281">
        <v>770331</v>
      </c>
      <c r="AM1281" t="s">
        <v>4728</v>
      </c>
      <c r="AN1281" t="s">
        <v>13</v>
      </c>
      <c r="AO1281" t="s">
        <v>4812</v>
      </c>
      <c r="AR1281" t="s">
        <v>6403</v>
      </c>
      <c r="AT1281" t="s">
        <v>2559</v>
      </c>
      <c r="AX1281" t="s">
        <v>6419</v>
      </c>
      <c r="AY1281" s="104">
        <v>46113.675000000003</v>
      </c>
      <c r="AZ1281">
        <v>166982</v>
      </c>
      <c r="BA1281" t="s">
        <v>4761</v>
      </c>
      <c r="BB1281" t="s">
        <v>5989</v>
      </c>
      <c r="BF1281" t="s">
        <v>5966</v>
      </c>
      <c r="BH1281" t="s">
        <v>1945</v>
      </c>
      <c r="BL1281" t="s">
        <v>5156</v>
      </c>
      <c r="BM1281" s="104">
        <v>46118.42083333333</v>
      </c>
      <c r="BN1281">
        <v>424854</v>
      </c>
      <c r="BO1281" t="s">
        <v>4728</v>
      </c>
      <c r="BP1281" t="s">
        <v>5592</v>
      </c>
      <c r="BT1281" t="s">
        <v>5925</v>
      </c>
    </row>
    <row r="1282" spans="17:72" x14ac:dyDescent="0.25">
      <c r="Q1282" t="s">
        <v>241</v>
      </c>
      <c r="V1282" t="s">
        <v>4741</v>
      </c>
      <c r="W1282" s="104">
        <v>46115.743055555555</v>
      </c>
      <c r="X1282">
        <v>193824</v>
      </c>
      <c r="Y1282" t="s">
        <v>4728</v>
      </c>
      <c r="Z1282" t="s">
        <v>54</v>
      </c>
      <c r="AD1282" t="s">
        <v>4736</v>
      </c>
      <c r="AF1282" t="s">
        <v>1058</v>
      </c>
      <c r="AG1282" t="s">
        <v>1220</v>
      </c>
      <c r="AH1282" t="s">
        <v>683</v>
      </c>
      <c r="AJ1282" t="s">
        <v>6429</v>
      </c>
      <c r="AK1282" s="104">
        <v>46114.667361111111</v>
      </c>
      <c r="AL1282">
        <v>2434454</v>
      </c>
      <c r="AM1282" t="s">
        <v>4728</v>
      </c>
      <c r="AN1282" t="s">
        <v>42</v>
      </c>
      <c r="AO1282" t="s">
        <v>13</v>
      </c>
      <c r="AP1282" t="s">
        <v>4731</v>
      </c>
      <c r="AR1282" t="s">
        <v>6175</v>
      </c>
      <c r="AT1282" t="s">
        <v>2383</v>
      </c>
      <c r="AX1282" t="s">
        <v>7061</v>
      </c>
      <c r="AY1282" s="104">
        <v>46113.675000000003</v>
      </c>
      <c r="AZ1282">
        <v>227899</v>
      </c>
      <c r="BA1282" t="s">
        <v>4728</v>
      </c>
      <c r="BB1282" t="s">
        <v>5989</v>
      </c>
      <c r="BF1282" t="s">
        <v>5942</v>
      </c>
      <c r="BH1282" t="s">
        <v>1945</v>
      </c>
      <c r="BL1282" t="s">
        <v>6498</v>
      </c>
      <c r="BM1282" s="104">
        <v>46118.42291666667</v>
      </c>
      <c r="BN1282">
        <v>808097</v>
      </c>
      <c r="BO1282" t="s">
        <v>4728</v>
      </c>
      <c r="BP1282" t="s">
        <v>5592</v>
      </c>
      <c r="BT1282" t="s">
        <v>5918</v>
      </c>
    </row>
    <row r="1283" spans="17:72" x14ac:dyDescent="0.25">
      <c r="Q1283" t="s">
        <v>80</v>
      </c>
      <c r="V1283" t="s">
        <v>5249</v>
      </c>
      <c r="W1283" s="104">
        <v>46115.744444444441</v>
      </c>
      <c r="X1283">
        <v>199245</v>
      </c>
      <c r="Y1283" t="s">
        <v>4728</v>
      </c>
      <c r="Z1283" t="s">
        <v>54</v>
      </c>
      <c r="AD1283" t="s">
        <v>4736</v>
      </c>
      <c r="AF1283" t="s">
        <v>644</v>
      </c>
      <c r="AG1283" t="s">
        <v>77</v>
      </c>
      <c r="AJ1283" t="s">
        <v>4826</v>
      </c>
      <c r="AK1283" s="104">
        <v>46114.668055555558</v>
      </c>
      <c r="AL1283">
        <v>273533</v>
      </c>
      <c r="AM1283" t="s">
        <v>4728</v>
      </c>
      <c r="AN1283" t="s">
        <v>42</v>
      </c>
      <c r="AO1283" t="s">
        <v>13</v>
      </c>
      <c r="AR1283" t="s">
        <v>6172</v>
      </c>
      <c r="AT1283" t="s">
        <v>223</v>
      </c>
      <c r="AX1283" t="s">
        <v>4776</v>
      </c>
      <c r="AY1283" s="104">
        <v>46113.675694444442</v>
      </c>
      <c r="AZ1283">
        <v>469039</v>
      </c>
      <c r="BA1283" t="s">
        <v>4728</v>
      </c>
      <c r="BB1283" t="s">
        <v>5989</v>
      </c>
      <c r="BF1283" t="s">
        <v>5931</v>
      </c>
      <c r="BH1283" t="s">
        <v>1507</v>
      </c>
      <c r="BL1283" t="s">
        <v>4776</v>
      </c>
      <c r="BM1283" s="104">
        <v>46118.424305555556</v>
      </c>
      <c r="BN1283">
        <v>529510</v>
      </c>
      <c r="BO1283" t="s">
        <v>4728</v>
      </c>
      <c r="BP1283" t="s">
        <v>5592</v>
      </c>
      <c r="BT1283" t="s">
        <v>5918</v>
      </c>
    </row>
    <row r="1284" spans="17:72" x14ac:dyDescent="0.25">
      <c r="Q1284" t="s">
        <v>76</v>
      </c>
      <c r="V1284" t="s">
        <v>5166</v>
      </c>
      <c r="W1284" s="104">
        <v>46115.746527777781</v>
      </c>
      <c r="X1284">
        <v>1926594</v>
      </c>
      <c r="Y1284" t="s">
        <v>4728</v>
      </c>
      <c r="Z1284" t="s">
        <v>54</v>
      </c>
      <c r="AA1284" t="s">
        <v>4731</v>
      </c>
      <c r="AD1284" t="s">
        <v>4739</v>
      </c>
      <c r="AF1284" t="s">
        <v>84</v>
      </c>
      <c r="AG1284" t="s">
        <v>308</v>
      </c>
      <c r="AJ1284" t="s">
        <v>5096</v>
      </c>
      <c r="AK1284" s="104">
        <v>46114.668055555558</v>
      </c>
      <c r="AL1284">
        <v>997963</v>
      </c>
      <c r="AM1284" t="s">
        <v>4728</v>
      </c>
      <c r="AN1284" t="s">
        <v>54</v>
      </c>
      <c r="AO1284" t="s">
        <v>13</v>
      </c>
      <c r="AR1284" t="s">
        <v>4754</v>
      </c>
      <c r="AT1284" t="s">
        <v>72</v>
      </c>
      <c r="AX1284" t="s">
        <v>7280</v>
      </c>
      <c r="AY1284" s="104">
        <v>46113.675694444442</v>
      </c>
      <c r="AZ1284">
        <v>380507</v>
      </c>
      <c r="BA1284" t="s">
        <v>4728</v>
      </c>
      <c r="BB1284" t="s">
        <v>5989</v>
      </c>
      <c r="BF1284" t="s">
        <v>5958</v>
      </c>
      <c r="BH1284" t="s">
        <v>1559</v>
      </c>
      <c r="BL1284" t="s">
        <v>5065</v>
      </c>
      <c r="BM1284" s="104">
        <v>46118.425000000003</v>
      </c>
      <c r="BN1284">
        <v>1177067</v>
      </c>
      <c r="BO1284" t="s">
        <v>4728</v>
      </c>
      <c r="BP1284" t="s">
        <v>5592</v>
      </c>
      <c r="BT1284" t="s">
        <v>5931</v>
      </c>
    </row>
    <row r="1285" spans="17:72" x14ac:dyDescent="0.25">
      <c r="Q1285" t="s">
        <v>253</v>
      </c>
      <c r="V1285" t="s">
        <v>5338</v>
      </c>
      <c r="W1285" s="104">
        <v>46115.748611111114</v>
      </c>
      <c r="X1285">
        <v>55283</v>
      </c>
      <c r="Y1285" t="s">
        <v>4728</v>
      </c>
      <c r="Z1285" t="s">
        <v>54</v>
      </c>
      <c r="AD1285" t="s">
        <v>4781</v>
      </c>
      <c r="AF1285" t="s">
        <v>1012</v>
      </c>
      <c r="AG1285" t="s">
        <v>1706</v>
      </c>
      <c r="AJ1285" t="s">
        <v>4858</v>
      </c>
      <c r="AK1285" s="104">
        <v>46114.668749999997</v>
      </c>
      <c r="AL1285">
        <v>1101250</v>
      </c>
      <c r="AM1285" t="s">
        <v>4728</v>
      </c>
      <c r="AN1285" t="s">
        <v>42</v>
      </c>
      <c r="AO1285" t="s">
        <v>13</v>
      </c>
      <c r="AR1285" t="s">
        <v>6430</v>
      </c>
      <c r="AT1285" t="s">
        <v>232</v>
      </c>
      <c r="AX1285" t="s">
        <v>4877</v>
      </c>
      <c r="AY1285" s="104">
        <v>46113.675694444442</v>
      </c>
      <c r="AZ1285">
        <v>377279</v>
      </c>
      <c r="BA1285" t="s">
        <v>4761</v>
      </c>
      <c r="BB1285" t="s">
        <v>5989</v>
      </c>
      <c r="BF1285" t="s">
        <v>5966</v>
      </c>
      <c r="BH1285" t="s">
        <v>1292</v>
      </c>
      <c r="BL1285" t="s">
        <v>5156</v>
      </c>
      <c r="BM1285" s="104">
        <v>46118.425694444442</v>
      </c>
      <c r="BN1285">
        <v>826512</v>
      </c>
      <c r="BO1285" t="s">
        <v>4728</v>
      </c>
      <c r="BP1285" t="s">
        <v>5592</v>
      </c>
      <c r="BT1285" t="s">
        <v>5948</v>
      </c>
    </row>
    <row r="1286" spans="17:72" x14ac:dyDescent="0.25">
      <c r="Q1286" t="s">
        <v>253</v>
      </c>
      <c r="V1286" t="s">
        <v>5338</v>
      </c>
      <c r="W1286" s="104">
        <v>46115.749305555553</v>
      </c>
      <c r="X1286">
        <v>949535</v>
      </c>
      <c r="Y1286" t="s">
        <v>4728</v>
      </c>
      <c r="Z1286" t="s">
        <v>54</v>
      </c>
      <c r="AD1286" t="s">
        <v>4739</v>
      </c>
      <c r="AF1286" t="s">
        <v>2624</v>
      </c>
      <c r="AG1286" t="s">
        <v>1134</v>
      </c>
      <c r="AJ1286" t="s">
        <v>4755</v>
      </c>
      <c r="AK1286" s="104">
        <v>46114.668749999997</v>
      </c>
      <c r="AL1286">
        <v>743588</v>
      </c>
      <c r="AM1286" t="s">
        <v>4728</v>
      </c>
      <c r="AN1286" t="s">
        <v>13</v>
      </c>
      <c r="AO1286" t="s">
        <v>4812</v>
      </c>
      <c r="AR1286" t="s">
        <v>6431</v>
      </c>
      <c r="AT1286" t="s">
        <v>71</v>
      </c>
      <c r="AX1286" t="s">
        <v>4843</v>
      </c>
      <c r="AY1286" s="104">
        <v>46113.675694444442</v>
      </c>
      <c r="AZ1286">
        <v>120173</v>
      </c>
      <c r="BA1286" t="s">
        <v>4728</v>
      </c>
      <c r="BB1286" t="s">
        <v>5989</v>
      </c>
      <c r="BF1286" t="s">
        <v>5925</v>
      </c>
      <c r="BH1286" t="s">
        <v>264</v>
      </c>
      <c r="BL1286" t="s">
        <v>5812</v>
      </c>
      <c r="BM1286" s="104">
        <v>46118.425694444442</v>
      </c>
      <c r="BN1286">
        <v>928342</v>
      </c>
      <c r="BO1286" t="s">
        <v>4761</v>
      </c>
      <c r="BP1286" t="s">
        <v>5592</v>
      </c>
      <c r="BT1286" t="s">
        <v>5920</v>
      </c>
    </row>
    <row r="1287" spans="17:72" x14ac:dyDescent="0.25">
      <c r="V1287" t="s">
        <v>5042</v>
      </c>
      <c r="W1287" s="104">
        <v>46115.75</v>
      </c>
      <c r="X1287">
        <v>687302</v>
      </c>
      <c r="Y1287" t="s">
        <v>4728</v>
      </c>
      <c r="Z1287" t="s">
        <v>54</v>
      </c>
      <c r="AF1287" t="s">
        <v>1391</v>
      </c>
      <c r="AJ1287" t="s">
        <v>4755</v>
      </c>
      <c r="AK1287" s="104">
        <v>46114.669444444444</v>
      </c>
      <c r="AL1287">
        <v>644475</v>
      </c>
      <c r="AM1287" t="s">
        <v>4728</v>
      </c>
      <c r="AN1287" t="s">
        <v>13</v>
      </c>
      <c r="AR1287" t="s">
        <v>5966</v>
      </c>
      <c r="AT1287" t="s">
        <v>2407</v>
      </c>
      <c r="AX1287" t="s">
        <v>5183</v>
      </c>
      <c r="AY1287" s="104">
        <v>46113.676388888889</v>
      </c>
      <c r="AZ1287">
        <v>331338</v>
      </c>
      <c r="BA1287" t="s">
        <v>4728</v>
      </c>
      <c r="BB1287" t="s">
        <v>5989</v>
      </c>
      <c r="BF1287" t="s">
        <v>5948</v>
      </c>
      <c r="BH1287" t="s">
        <v>1481</v>
      </c>
      <c r="BL1287" t="s">
        <v>4782</v>
      </c>
      <c r="BM1287" s="104">
        <v>46118.427777777775</v>
      </c>
      <c r="BN1287">
        <v>944056</v>
      </c>
      <c r="BO1287" t="s">
        <v>4728</v>
      </c>
      <c r="BP1287" t="s">
        <v>5592</v>
      </c>
      <c r="BT1287" t="s">
        <v>6069</v>
      </c>
    </row>
    <row r="1288" spans="17:72" x14ac:dyDescent="0.25">
      <c r="Q1288" t="s">
        <v>80</v>
      </c>
      <c r="V1288" t="s">
        <v>5497</v>
      </c>
      <c r="W1288" s="104">
        <v>46115.751388888886</v>
      </c>
      <c r="X1288">
        <v>229065</v>
      </c>
      <c r="Y1288" t="s">
        <v>4728</v>
      </c>
      <c r="Z1288" t="s">
        <v>54</v>
      </c>
      <c r="AD1288" t="s">
        <v>4736</v>
      </c>
      <c r="AF1288" t="s">
        <v>2600</v>
      </c>
      <c r="AG1288" t="s">
        <v>1985</v>
      </c>
      <c r="AJ1288" t="s">
        <v>5072</v>
      </c>
      <c r="AK1288" s="104">
        <v>46114.670138888891</v>
      </c>
      <c r="AL1288">
        <v>749931</v>
      </c>
      <c r="AM1288" t="s">
        <v>4728</v>
      </c>
      <c r="AN1288" t="s">
        <v>13</v>
      </c>
      <c r="AO1288" t="s">
        <v>4812</v>
      </c>
      <c r="AR1288" t="s">
        <v>6307</v>
      </c>
      <c r="AT1288" t="s">
        <v>551</v>
      </c>
      <c r="AU1288" t="s">
        <v>217</v>
      </c>
      <c r="AX1288" t="s">
        <v>5595</v>
      </c>
      <c r="AY1288" s="104">
        <v>46113.676388888889</v>
      </c>
      <c r="AZ1288">
        <v>867785</v>
      </c>
      <c r="BA1288" t="s">
        <v>4728</v>
      </c>
      <c r="BB1288" t="s">
        <v>5989</v>
      </c>
      <c r="BC1288" t="s">
        <v>4731</v>
      </c>
      <c r="BF1288" t="s">
        <v>6267</v>
      </c>
      <c r="BH1288" t="s">
        <v>2357</v>
      </c>
      <c r="BI1288" t="s">
        <v>217</v>
      </c>
      <c r="BL1288" t="s">
        <v>4877</v>
      </c>
      <c r="BM1288" s="104">
        <v>46118.427777777775</v>
      </c>
      <c r="BN1288">
        <v>2250129</v>
      </c>
      <c r="BO1288" t="s">
        <v>4728</v>
      </c>
      <c r="BP1288" t="s">
        <v>5592</v>
      </c>
      <c r="BQ1288" t="s">
        <v>4731</v>
      </c>
      <c r="BT1288" t="s">
        <v>7477</v>
      </c>
    </row>
    <row r="1289" spans="17:72" x14ac:dyDescent="0.25">
      <c r="Q1289" t="s">
        <v>247</v>
      </c>
      <c r="V1289" t="s">
        <v>5498</v>
      </c>
      <c r="W1289" s="104">
        <v>46115.754861111112</v>
      </c>
      <c r="X1289">
        <v>1608238</v>
      </c>
      <c r="Y1289" t="s">
        <v>4761</v>
      </c>
      <c r="Z1289" t="s">
        <v>54</v>
      </c>
      <c r="AD1289" t="s">
        <v>4736</v>
      </c>
      <c r="AF1289" t="s">
        <v>2624</v>
      </c>
      <c r="AJ1289" t="s">
        <v>5220</v>
      </c>
      <c r="AK1289" s="104">
        <v>46114.67083333333</v>
      </c>
      <c r="AL1289">
        <v>175269</v>
      </c>
      <c r="AM1289" t="s">
        <v>4728</v>
      </c>
      <c r="AN1289" t="s">
        <v>13</v>
      </c>
      <c r="AR1289" t="s">
        <v>5920</v>
      </c>
      <c r="AT1289" t="s">
        <v>1292</v>
      </c>
      <c r="AX1289" t="s">
        <v>6315</v>
      </c>
      <c r="AY1289" s="104">
        <v>46113.676388888889</v>
      </c>
      <c r="AZ1289">
        <v>416995</v>
      </c>
      <c r="BA1289" t="s">
        <v>4728</v>
      </c>
      <c r="BB1289" t="s">
        <v>5989</v>
      </c>
      <c r="BF1289" t="s">
        <v>5948</v>
      </c>
      <c r="BH1289" t="s">
        <v>232</v>
      </c>
      <c r="BL1289" t="s">
        <v>4948</v>
      </c>
      <c r="BM1289" s="104">
        <v>46118.428472222222</v>
      </c>
      <c r="BN1289">
        <v>2058306</v>
      </c>
      <c r="BO1289" t="s">
        <v>4761</v>
      </c>
      <c r="BP1289" t="s">
        <v>5592</v>
      </c>
      <c r="BT1289" t="s">
        <v>5966</v>
      </c>
    </row>
    <row r="1290" spans="17:72" x14ac:dyDescent="0.25">
      <c r="Q1290" t="s">
        <v>80</v>
      </c>
      <c r="V1290" t="s">
        <v>4890</v>
      </c>
      <c r="W1290" s="104">
        <v>46115.754861111112</v>
      </c>
      <c r="X1290">
        <v>693157</v>
      </c>
      <c r="Y1290" t="s">
        <v>4728</v>
      </c>
      <c r="Z1290" t="s">
        <v>54</v>
      </c>
      <c r="AD1290" t="s">
        <v>4777</v>
      </c>
      <c r="AF1290" t="s">
        <v>2057</v>
      </c>
      <c r="AG1290" t="s">
        <v>1732</v>
      </c>
      <c r="AJ1290" t="s">
        <v>4921</v>
      </c>
      <c r="AK1290" s="104">
        <v>46114.671527777777</v>
      </c>
      <c r="AL1290">
        <v>1007064</v>
      </c>
      <c r="AM1290" t="s">
        <v>4728</v>
      </c>
      <c r="AN1290" t="s">
        <v>4787</v>
      </c>
      <c r="AO1290" t="s">
        <v>13</v>
      </c>
      <c r="AR1290" t="s">
        <v>4941</v>
      </c>
      <c r="AT1290" t="s">
        <v>852</v>
      </c>
      <c r="AX1290" t="s">
        <v>7277</v>
      </c>
      <c r="AY1290" s="104">
        <v>46113.677083333336</v>
      </c>
      <c r="AZ1290">
        <v>887606</v>
      </c>
      <c r="BA1290" t="s">
        <v>4761</v>
      </c>
      <c r="BB1290" t="s">
        <v>5989</v>
      </c>
      <c r="BF1290" t="s">
        <v>5966</v>
      </c>
      <c r="BH1290" t="s">
        <v>1945</v>
      </c>
      <c r="BL1290" t="s">
        <v>5157</v>
      </c>
      <c r="BM1290" s="104">
        <v>46118.428472222222</v>
      </c>
      <c r="BN1290">
        <v>656867</v>
      </c>
      <c r="BO1290" t="s">
        <v>4728</v>
      </c>
      <c r="BP1290" t="s">
        <v>5592</v>
      </c>
      <c r="BT1290" t="s">
        <v>4781</v>
      </c>
    </row>
    <row r="1291" spans="17:72" x14ac:dyDescent="0.25">
      <c r="Q1291" t="s">
        <v>2375</v>
      </c>
      <c r="R1291" t="s">
        <v>2345</v>
      </c>
      <c r="S1291" t="s">
        <v>1891</v>
      </c>
      <c r="V1291" t="s">
        <v>5499</v>
      </c>
      <c r="W1291" s="104">
        <v>46115.758333333331</v>
      </c>
      <c r="X1291">
        <v>2274428</v>
      </c>
      <c r="Y1291" t="s">
        <v>4728</v>
      </c>
      <c r="Z1291" t="s">
        <v>42</v>
      </c>
      <c r="AA1291" t="s">
        <v>54</v>
      </c>
      <c r="AB1291" t="s">
        <v>4731</v>
      </c>
      <c r="AD1291" t="s">
        <v>5500</v>
      </c>
      <c r="AF1291" t="s">
        <v>5768</v>
      </c>
      <c r="AG1291" t="s">
        <v>868</v>
      </c>
      <c r="AJ1291" t="s">
        <v>6432</v>
      </c>
      <c r="AK1291" s="104">
        <v>46114.672222222223</v>
      </c>
      <c r="AL1291">
        <v>2774087</v>
      </c>
      <c r="AM1291" t="s">
        <v>4761</v>
      </c>
      <c r="AN1291" t="s">
        <v>4787</v>
      </c>
      <c r="AO1291" t="s">
        <v>13</v>
      </c>
      <c r="AR1291" t="s">
        <v>5944</v>
      </c>
      <c r="AT1291" t="s">
        <v>1894</v>
      </c>
      <c r="AU1291" t="s">
        <v>220</v>
      </c>
      <c r="AX1291" t="s">
        <v>5086</v>
      </c>
      <c r="AY1291" s="104">
        <v>46113.677083333336</v>
      </c>
      <c r="AZ1291">
        <v>537350</v>
      </c>
      <c r="BA1291" t="s">
        <v>4728</v>
      </c>
      <c r="BB1291" t="s">
        <v>5989</v>
      </c>
      <c r="BC1291" t="s">
        <v>4731</v>
      </c>
      <c r="BF1291" t="s">
        <v>6415</v>
      </c>
      <c r="BH1291" t="s">
        <v>2383</v>
      </c>
      <c r="BI1291" t="s">
        <v>256</v>
      </c>
      <c r="BL1291" t="s">
        <v>7216</v>
      </c>
      <c r="BM1291" s="104">
        <v>46118.430555555555</v>
      </c>
      <c r="BN1291">
        <v>2148472</v>
      </c>
      <c r="BO1291" t="s">
        <v>4728</v>
      </c>
      <c r="BP1291" t="s">
        <v>5592</v>
      </c>
      <c r="BQ1291" t="s">
        <v>4731</v>
      </c>
      <c r="BT1291" t="s">
        <v>6074</v>
      </c>
    </row>
    <row r="1292" spans="17:72" x14ac:dyDescent="0.25">
      <c r="Q1292" t="s">
        <v>229</v>
      </c>
      <c r="V1292" t="s">
        <v>4782</v>
      </c>
      <c r="W1292" s="104">
        <v>46115.759722222225</v>
      </c>
      <c r="X1292">
        <v>335776</v>
      </c>
      <c r="Y1292" t="s">
        <v>4728</v>
      </c>
      <c r="Z1292" t="s">
        <v>54</v>
      </c>
      <c r="AD1292" t="s">
        <v>4777</v>
      </c>
      <c r="AF1292" t="s">
        <v>250</v>
      </c>
      <c r="AJ1292" t="s">
        <v>4782</v>
      </c>
      <c r="AK1292" s="104">
        <v>46114.67291666667</v>
      </c>
      <c r="AL1292">
        <v>525727</v>
      </c>
      <c r="AM1292" t="s">
        <v>4728</v>
      </c>
      <c r="AN1292" t="s">
        <v>13</v>
      </c>
      <c r="AR1292" t="s">
        <v>4781</v>
      </c>
      <c r="AT1292" t="s">
        <v>1124</v>
      </c>
      <c r="AX1292" t="s">
        <v>5002</v>
      </c>
      <c r="AY1292" s="104">
        <v>46113.677083333336</v>
      </c>
      <c r="AZ1292">
        <v>88114</v>
      </c>
      <c r="BA1292" t="s">
        <v>4728</v>
      </c>
      <c r="BB1292" t="s">
        <v>5989</v>
      </c>
      <c r="BF1292" t="s">
        <v>5925</v>
      </c>
      <c r="BH1292" t="s">
        <v>298</v>
      </c>
      <c r="BL1292" t="s">
        <v>8187</v>
      </c>
      <c r="BM1292" s="104">
        <v>46118.430555555555</v>
      </c>
      <c r="BN1292">
        <v>721202</v>
      </c>
      <c r="BO1292" t="s">
        <v>4728</v>
      </c>
      <c r="BP1292" t="s">
        <v>5592</v>
      </c>
      <c r="BT1292" t="s">
        <v>5920</v>
      </c>
    </row>
    <row r="1293" spans="17:72" x14ac:dyDescent="0.25">
      <c r="Q1293" t="s">
        <v>241</v>
      </c>
      <c r="V1293" t="s">
        <v>5501</v>
      </c>
      <c r="W1293" s="104">
        <v>46115.760416666664</v>
      </c>
      <c r="X1293">
        <v>197188</v>
      </c>
      <c r="Y1293" t="s">
        <v>4728</v>
      </c>
      <c r="Z1293" t="s">
        <v>54</v>
      </c>
      <c r="AD1293" t="s">
        <v>4772</v>
      </c>
      <c r="AF1293" t="s">
        <v>1284</v>
      </c>
      <c r="AJ1293" t="s">
        <v>6433</v>
      </c>
      <c r="AK1293" s="104">
        <v>46114.675000000003</v>
      </c>
      <c r="AL1293">
        <v>306661</v>
      </c>
      <c r="AM1293" t="s">
        <v>4728</v>
      </c>
      <c r="AN1293" t="s">
        <v>13</v>
      </c>
      <c r="AR1293" t="s">
        <v>5956</v>
      </c>
      <c r="AT1293" t="s">
        <v>516</v>
      </c>
      <c r="AX1293" t="s">
        <v>5001</v>
      </c>
      <c r="AY1293" s="104">
        <v>46113.677777777775</v>
      </c>
      <c r="AZ1293">
        <v>997888</v>
      </c>
      <c r="BA1293" t="s">
        <v>4728</v>
      </c>
      <c r="BB1293" t="s">
        <v>5989</v>
      </c>
      <c r="BF1293" t="s">
        <v>5931</v>
      </c>
      <c r="BL1293" t="s">
        <v>8188</v>
      </c>
      <c r="BM1293" s="104">
        <v>46118.430555555555</v>
      </c>
      <c r="BN1293">
        <v>66468</v>
      </c>
      <c r="BO1293" t="s">
        <v>4728</v>
      </c>
      <c r="BP1293" t="s">
        <v>5592</v>
      </c>
    </row>
    <row r="1294" spans="17:72" x14ac:dyDescent="0.25">
      <c r="Q1294" t="s">
        <v>253</v>
      </c>
      <c r="V1294" t="s">
        <v>4783</v>
      </c>
      <c r="W1294" s="104">
        <v>46115.761111111111</v>
      </c>
      <c r="X1294">
        <v>53518</v>
      </c>
      <c r="Y1294" t="s">
        <v>4728</v>
      </c>
      <c r="Z1294" t="s">
        <v>54</v>
      </c>
      <c r="AD1294" t="s">
        <v>4781</v>
      </c>
      <c r="AF1294" t="s">
        <v>205</v>
      </c>
      <c r="AJ1294" t="s">
        <v>5030</v>
      </c>
      <c r="AK1294" s="104">
        <v>46114.678472222222</v>
      </c>
      <c r="AL1294">
        <v>375398</v>
      </c>
      <c r="AM1294" t="s">
        <v>4728</v>
      </c>
      <c r="AN1294" t="s">
        <v>13</v>
      </c>
      <c r="AR1294" t="s">
        <v>5931</v>
      </c>
      <c r="AT1294" t="s">
        <v>1134</v>
      </c>
      <c r="AX1294" t="s">
        <v>4776</v>
      </c>
      <c r="AY1294" s="104">
        <v>46113.677777777775</v>
      </c>
      <c r="AZ1294">
        <v>1210492</v>
      </c>
      <c r="BA1294" t="s">
        <v>4728</v>
      </c>
      <c r="BB1294" t="s">
        <v>5989</v>
      </c>
      <c r="BF1294" t="s">
        <v>5931</v>
      </c>
      <c r="BH1294" t="s">
        <v>2403</v>
      </c>
      <c r="BL1294" t="s">
        <v>7595</v>
      </c>
      <c r="BM1294" s="104">
        <v>46118.430555555555</v>
      </c>
      <c r="BN1294">
        <v>1411743</v>
      </c>
      <c r="BO1294" t="s">
        <v>4761</v>
      </c>
      <c r="BP1294" t="s">
        <v>5592</v>
      </c>
      <c r="BT1294" t="s">
        <v>5966</v>
      </c>
    </row>
    <row r="1295" spans="17:72" x14ac:dyDescent="0.25">
      <c r="Q1295" t="s">
        <v>78</v>
      </c>
      <c r="V1295" t="s">
        <v>4783</v>
      </c>
      <c r="W1295" s="104">
        <v>46115.761805555558</v>
      </c>
      <c r="X1295">
        <v>825435</v>
      </c>
      <c r="Y1295" t="s">
        <v>4728</v>
      </c>
      <c r="Z1295" t="s">
        <v>54</v>
      </c>
      <c r="AD1295" t="s">
        <v>4777</v>
      </c>
      <c r="AF1295" t="s">
        <v>214</v>
      </c>
      <c r="AJ1295" t="s">
        <v>4921</v>
      </c>
      <c r="AK1295" s="104">
        <v>46114.678472222222</v>
      </c>
      <c r="AL1295">
        <v>286137</v>
      </c>
      <c r="AM1295" t="s">
        <v>4728</v>
      </c>
      <c r="AN1295" t="s">
        <v>13</v>
      </c>
      <c r="AR1295" t="s">
        <v>5931</v>
      </c>
      <c r="AT1295" t="s">
        <v>308</v>
      </c>
      <c r="AX1295" t="s">
        <v>5465</v>
      </c>
      <c r="AY1295" s="104">
        <v>46113.677777777775</v>
      </c>
      <c r="AZ1295">
        <v>462376</v>
      </c>
      <c r="BA1295" t="s">
        <v>4728</v>
      </c>
      <c r="BB1295" t="s">
        <v>5989</v>
      </c>
      <c r="BF1295" t="s">
        <v>5942</v>
      </c>
      <c r="BH1295" t="s">
        <v>1134</v>
      </c>
      <c r="BL1295" t="s">
        <v>5493</v>
      </c>
      <c r="BM1295" s="104">
        <v>46118.431250000001</v>
      </c>
      <c r="BN1295">
        <v>631904</v>
      </c>
      <c r="BO1295" t="s">
        <v>4728</v>
      </c>
      <c r="BP1295" t="s">
        <v>5592</v>
      </c>
      <c r="BT1295" t="s">
        <v>5920</v>
      </c>
    </row>
    <row r="1296" spans="17:72" x14ac:dyDescent="0.25">
      <c r="Q1296" t="s">
        <v>241</v>
      </c>
      <c r="R1296" t="s">
        <v>2197</v>
      </c>
      <c r="V1296" t="s">
        <v>5174</v>
      </c>
      <c r="W1296" s="104">
        <v>46115.762499999997</v>
      </c>
      <c r="X1296">
        <v>3216842</v>
      </c>
      <c r="Y1296" t="s">
        <v>4728</v>
      </c>
      <c r="Z1296" t="s">
        <v>54</v>
      </c>
      <c r="AA1296" t="s">
        <v>4731</v>
      </c>
      <c r="AD1296" t="s">
        <v>4916</v>
      </c>
      <c r="AF1296" t="s">
        <v>2063</v>
      </c>
      <c r="AG1296" t="s">
        <v>1706</v>
      </c>
      <c r="AJ1296" t="s">
        <v>5131</v>
      </c>
      <c r="AK1296" s="104">
        <v>46114.679166666669</v>
      </c>
      <c r="AL1296">
        <v>2413620</v>
      </c>
      <c r="AM1296" t="s">
        <v>4761</v>
      </c>
      <c r="AN1296" t="s">
        <v>42</v>
      </c>
      <c r="AO1296" t="s">
        <v>13</v>
      </c>
      <c r="AR1296" t="s">
        <v>6434</v>
      </c>
      <c r="AT1296" t="s">
        <v>836</v>
      </c>
      <c r="AX1296" t="s">
        <v>5002</v>
      </c>
      <c r="AY1296" s="104">
        <v>46113.677777777775</v>
      </c>
      <c r="AZ1296">
        <v>730418</v>
      </c>
      <c r="BA1296" t="s">
        <v>4728</v>
      </c>
      <c r="BB1296" t="s">
        <v>5989</v>
      </c>
      <c r="BF1296" t="s">
        <v>5931</v>
      </c>
      <c r="BH1296" t="s">
        <v>637</v>
      </c>
      <c r="BL1296" t="s">
        <v>5256</v>
      </c>
      <c r="BM1296" s="104">
        <v>46118.431250000001</v>
      </c>
      <c r="BN1296">
        <v>533556</v>
      </c>
      <c r="BO1296" t="s">
        <v>4728</v>
      </c>
      <c r="BP1296" t="s">
        <v>5592</v>
      </c>
      <c r="BQ1296" t="s">
        <v>13</v>
      </c>
      <c r="BT1296" t="s">
        <v>5942</v>
      </c>
    </row>
    <row r="1297" spans="17:72" x14ac:dyDescent="0.25">
      <c r="Q1297" t="s">
        <v>241</v>
      </c>
      <c r="V1297" t="s">
        <v>5502</v>
      </c>
      <c r="W1297" s="104">
        <v>46115.770138888889</v>
      </c>
      <c r="X1297">
        <v>240141</v>
      </c>
      <c r="Y1297" t="s">
        <v>4728</v>
      </c>
      <c r="Z1297" t="s">
        <v>54</v>
      </c>
      <c r="AD1297" t="s">
        <v>4772</v>
      </c>
      <c r="AF1297" t="s">
        <v>1798</v>
      </c>
      <c r="AG1297" t="s">
        <v>2373</v>
      </c>
      <c r="AJ1297" t="s">
        <v>5061</v>
      </c>
      <c r="AK1297" s="104">
        <v>46114.679861111108</v>
      </c>
      <c r="AL1297">
        <v>588143</v>
      </c>
      <c r="AM1297" t="s">
        <v>4728</v>
      </c>
      <c r="AN1297" t="s">
        <v>42</v>
      </c>
      <c r="AO1297" t="s">
        <v>13</v>
      </c>
      <c r="AR1297" t="s">
        <v>6103</v>
      </c>
      <c r="AT1297" t="s">
        <v>2559</v>
      </c>
      <c r="AU1297" t="s">
        <v>1688</v>
      </c>
      <c r="AX1297" t="s">
        <v>7281</v>
      </c>
      <c r="AY1297" s="104">
        <v>46113.678472222222</v>
      </c>
      <c r="AZ1297">
        <v>293447</v>
      </c>
      <c r="BA1297" t="s">
        <v>4728</v>
      </c>
      <c r="BB1297" t="s">
        <v>5989</v>
      </c>
      <c r="BC1297" t="s">
        <v>4731</v>
      </c>
      <c r="BF1297" t="s">
        <v>6240</v>
      </c>
      <c r="BH1297" t="s">
        <v>2600</v>
      </c>
      <c r="BL1297" t="s">
        <v>4776</v>
      </c>
      <c r="BM1297" s="104">
        <v>46118.431250000001</v>
      </c>
      <c r="BN1297">
        <v>560320</v>
      </c>
      <c r="BO1297" t="s">
        <v>4728</v>
      </c>
      <c r="BP1297" t="s">
        <v>5592</v>
      </c>
      <c r="BT1297" t="s">
        <v>5925</v>
      </c>
    </row>
    <row r="1298" spans="17:72" x14ac:dyDescent="0.25">
      <c r="Q1298" t="s">
        <v>2345</v>
      </c>
      <c r="V1298" t="s">
        <v>4988</v>
      </c>
      <c r="W1298" s="104">
        <v>46115.772222222222</v>
      </c>
      <c r="X1298">
        <v>239563</v>
      </c>
      <c r="Y1298" t="s">
        <v>4728</v>
      </c>
      <c r="Z1298" t="s">
        <v>54</v>
      </c>
      <c r="AD1298" t="s">
        <v>4734</v>
      </c>
      <c r="AF1298" t="s">
        <v>1058</v>
      </c>
      <c r="AG1298" t="s">
        <v>2357</v>
      </c>
      <c r="AJ1298" t="s">
        <v>6435</v>
      </c>
      <c r="AK1298" s="104">
        <v>46114.679861111108</v>
      </c>
      <c r="AL1298">
        <v>842179</v>
      </c>
      <c r="AM1298" t="s">
        <v>4728</v>
      </c>
      <c r="AN1298" t="s">
        <v>42</v>
      </c>
      <c r="AO1298" t="s">
        <v>13</v>
      </c>
      <c r="AR1298" t="s">
        <v>5933</v>
      </c>
      <c r="AT1298" t="s">
        <v>1945</v>
      </c>
      <c r="AX1298" t="s">
        <v>5002</v>
      </c>
      <c r="AY1298" s="104">
        <v>46113.678472222222</v>
      </c>
      <c r="AZ1298">
        <v>271576</v>
      </c>
      <c r="BA1298" t="s">
        <v>4728</v>
      </c>
      <c r="BB1298" t="s">
        <v>5989</v>
      </c>
      <c r="BF1298" t="s">
        <v>5942</v>
      </c>
      <c r="BL1298" t="s">
        <v>4753</v>
      </c>
      <c r="BM1298" s="104">
        <v>46118.432638888888</v>
      </c>
      <c r="BN1298">
        <v>87912</v>
      </c>
      <c r="BO1298" t="s">
        <v>4728</v>
      </c>
      <c r="BP1298" t="s">
        <v>5592</v>
      </c>
    </row>
    <row r="1299" spans="17:72" x14ac:dyDescent="0.25">
      <c r="Q1299" t="s">
        <v>241</v>
      </c>
      <c r="V1299" t="s">
        <v>5040</v>
      </c>
      <c r="W1299" s="104">
        <v>46115.772222222222</v>
      </c>
      <c r="X1299">
        <v>188678</v>
      </c>
      <c r="Y1299" t="s">
        <v>4728</v>
      </c>
      <c r="Z1299" t="s">
        <v>54</v>
      </c>
      <c r="AD1299" t="s">
        <v>4736</v>
      </c>
      <c r="AF1299" t="s">
        <v>1327</v>
      </c>
      <c r="AG1299" t="s">
        <v>1481</v>
      </c>
      <c r="AJ1299" t="s">
        <v>6436</v>
      </c>
      <c r="AK1299" s="104">
        <v>46114.679861111108</v>
      </c>
      <c r="AL1299">
        <v>633345</v>
      </c>
      <c r="AM1299" t="s">
        <v>4728</v>
      </c>
      <c r="AN1299" t="s">
        <v>42</v>
      </c>
      <c r="AO1299" t="s">
        <v>13</v>
      </c>
      <c r="AR1299" t="s">
        <v>6005</v>
      </c>
      <c r="AT1299" t="s">
        <v>2600</v>
      </c>
      <c r="AX1299" t="s">
        <v>4925</v>
      </c>
      <c r="AY1299" s="104">
        <v>46113.678472222222</v>
      </c>
      <c r="AZ1299">
        <v>728743</v>
      </c>
      <c r="BA1299" t="s">
        <v>4728</v>
      </c>
      <c r="BB1299" t="s">
        <v>5989</v>
      </c>
      <c r="BF1299" t="s">
        <v>5950</v>
      </c>
      <c r="BH1299" t="s">
        <v>264</v>
      </c>
      <c r="BL1299" t="s">
        <v>4827</v>
      </c>
      <c r="BM1299" s="104">
        <v>46118.43472222222</v>
      </c>
      <c r="BN1299">
        <v>338513</v>
      </c>
      <c r="BO1299" t="s">
        <v>4728</v>
      </c>
      <c r="BP1299" t="s">
        <v>5592</v>
      </c>
      <c r="BT1299" t="s">
        <v>5925</v>
      </c>
    </row>
    <row r="1300" spans="17:72" x14ac:dyDescent="0.25">
      <c r="Q1300" t="s">
        <v>247</v>
      </c>
      <c r="V1300" t="s">
        <v>5503</v>
      </c>
      <c r="W1300" s="104">
        <v>46115.776388888888</v>
      </c>
      <c r="X1300">
        <v>192736</v>
      </c>
      <c r="Y1300" t="s">
        <v>4728</v>
      </c>
      <c r="Z1300" t="s">
        <v>54</v>
      </c>
      <c r="AD1300" t="s">
        <v>4736</v>
      </c>
      <c r="AF1300" t="s">
        <v>2187</v>
      </c>
      <c r="AG1300" t="s">
        <v>2259</v>
      </c>
      <c r="AJ1300" t="s">
        <v>6437</v>
      </c>
      <c r="AK1300" s="104">
        <v>46114.681944444441</v>
      </c>
      <c r="AL1300">
        <v>563387</v>
      </c>
      <c r="AM1300" t="s">
        <v>4728</v>
      </c>
      <c r="AN1300" t="s">
        <v>42</v>
      </c>
      <c r="AO1300" t="s">
        <v>13</v>
      </c>
      <c r="AR1300" t="s">
        <v>5933</v>
      </c>
      <c r="AT1300" t="s">
        <v>1531</v>
      </c>
      <c r="AX1300" t="s">
        <v>4927</v>
      </c>
      <c r="AY1300" s="104">
        <v>46113.678472222222</v>
      </c>
      <c r="AZ1300">
        <v>670506</v>
      </c>
      <c r="BA1300" t="s">
        <v>4761</v>
      </c>
      <c r="BB1300" t="s">
        <v>5989</v>
      </c>
      <c r="BF1300" t="s">
        <v>5931</v>
      </c>
      <c r="BH1300" t="s">
        <v>1134</v>
      </c>
      <c r="BI1300" t="s">
        <v>1910</v>
      </c>
      <c r="BL1300" t="s">
        <v>4743</v>
      </c>
      <c r="BM1300" s="104">
        <v>46118.436111111114</v>
      </c>
      <c r="BN1300">
        <v>1841202</v>
      </c>
      <c r="BO1300" t="s">
        <v>4728</v>
      </c>
      <c r="BP1300" t="s">
        <v>5592</v>
      </c>
      <c r="BQ1300" t="s">
        <v>4731</v>
      </c>
      <c r="BT1300" t="s">
        <v>6238</v>
      </c>
    </row>
    <row r="1301" spans="17:72" x14ac:dyDescent="0.25">
      <c r="Q1301" t="s">
        <v>241</v>
      </c>
      <c r="R1301" t="s">
        <v>2197</v>
      </c>
      <c r="V1301" t="s">
        <v>4968</v>
      </c>
      <c r="W1301" s="104">
        <v>46115.776388888888</v>
      </c>
      <c r="X1301">
        <v>3644811</v>
      </c>
      <c r="Y1301" t="s">
        <v>4728</v>
      </c>
      <c r="Z1301" t="s">
        <v>54</v>
      </c>
      <c r="AA1301" t="s">
        <v>4731</v>
      </c>
      <c r="AD1301" t="s">
        <v>4916</v>
      </c>
      <c r="AF1301" t="s">
        <v>1284</v>
      </c>
      <c r="AJ1301" t="s">
        <v>4833</v>
      </c>
      <c r="AK1301" s="104">
        <v>46114.683333333334</v>
      </c>
      <c r="AL1301">
        <v>925277</v>
      </c>
      <c r="AM1301" t="s">
        <v>4761</v>
      </c>
      <c r="AN1301" t="s">
        <v>13</v>
      </c>
      <c r="AR1301" t="s">
        <v>5950</v>
      </c>
      <c r="AT1301" t="s">
        <v>967</v>
      </c>
      <c r="AX1301" t="s">
        <v>4901</v>
      </c>
      <c r="AY1301" s="104">
        <v>46113.678472222222</v>
      </c>
      <c r="AZ1301">
        <v>297383</v>
      </c>
      <c r="BA1301" t="s">
        <v>4728</v>
      </c>
      <c r="BB1301" t="s">
        <v>5989</v>
      </c>
      <c r="BF1301" t="s">
        <v>5925</v>
      </c>
      <c r="BH1301" t="s">
        <v>76</v>
      </c>
      <c r="BL1301" t="s">
        <v>7214</v>
      </c>
      <c r="BM1301" s="104">
        <v>46118.436111111114</v>
      </c>
      <c r="BN1301">
        <v>1608306</v>
      </c>
      <c r="BO1301" t="s">
        <v>4728</v>
      </c>
      <c r="BP1301" t="s">
        <v>5592</v>
      </c>
      <c r="BT1301" t="s">
        <v>6314</v>
      </c>
    </row>
    <row r="1302" spans="17:72" x14ac:dyDescent="0.25">
      <c r="Q1302" t="s">
        <v>80</v>
      </c>
      <c r="V1302" t="s">
        <v>4796</v>
      </c>
      <c r="W1302" s="104">
        <v>46115.777777777781</v>
      </c>
      <c r="X1302">
        <v>274838</v>
      </c>
      <c r="Y1302" t="s">
        <v>4728</v>
      </c>
      <c r="Z1302" t="s">
        <v>54</v>
      </c>
      <c r="AD1302" t="s">
        <v>4734</v>
      </c>
      <c r="AF1302" t="s">
        <v>1182</v>
      </c>
      <c r="AG1302" t="s">
        <v>1706</v>
      </c>
      <c r="AJ1302" t="s">
        <v>4782</v>
      </c>
      <c r="AK1302" s="104">
        <v>46114.684027777781</v>
      </c>
      <c r="AL1302">
        <v>3881394</v>
      </c>
      <c r="AM1302" t="s">
        <v>4761</v>
      </c>
      <c r="AN1302" t="s">
        <v>42</v>
      </c>
      <c r="AO1302" t="s">
        <v>13</v>
      </c>
      <c r="AR1302" t="s">
        <v>6291</v>
      </c>
      <c r="AT1302" t="s">
        <v>1276</v>
      </c>
      <c r="AX1302" t="s">
        <v>7279</v>
      </c>
      <c r="AY1302" s="104">
        <v>46113.679166666669</v>
      </c>
      <c r="AZ1302">
        <v>289143</v>
      </c>
      <c r="BA1302" t="s">
        <v>4728</v>
      </c>
      <c r="BB1302" t="s">
        <v>5989</v>
      </c>
      <c r="BC1302" t="s">
        <v>4731</v>
      </c>
      <c r="BF1302" t="s">
        <v>5966</v>
      </c>
      <c r="BH1302" t="s">
        <v>78</v>
      </c>
      <c r="BL1302" t="s">
        <v>6345</v>
      </c>
      <c r="BM1302" s="104">
        <v>46118.436111111114</v>
      </c>
      <c r="BN1302">
        <v>1297212</v>
      </c>
      <c r="BO1302" t="s">
        <v>4728</v>
      </c>
      <c r="BP1302" t="s">
        <v>5592</v>
      </c>
      <c r="BT1302" t="s">
        <v>5918</v>
      </c>
    </row>
    <row r="1303" spans="17:72" x14ac:dyDescent="0.25">
      <c r="Q1303" t="s">
        <v>1050</v>
      </c>
      <c r="R1303" t="s">
        <v>241</v>
      </c>
      <c r="V1303" t="s">
        <v>4988</v>
      </c>
      <c r="W1303" s="104">
        <v>46115.777777777781</v>
      </c>
      <c r="X1303">
        <v>1140648</v>
      </c>
      <c r="Y1303" t="s">
        <v>4728</v>
      </c>
      <c r="Z1303" t="s">
        <v>42</v>
      </c>
      <c r="AA1303" t="s">
        <v>54</v>
      </c>
      <c r="AD1303" t="s">
        <v>4788</v>
      </c>
      <c r="AF1303" t="s">
        <v>214</v>
      </c>
      <c r="AJ1303" t="s">
        <v>6438</v>
      </c>
      <c r="AK1303" s="104">
        <v>46114.68472222222</v>
      </c>
      <c r="AL1303">
        <v>423202</v>
      </c>
      <c r="AM1303" t="s">
        <v>4728</v>
      </c>
      <c r="AN1303" t="s">
        <v>13</v>
      </c>
      <c r="AR1303" t="s">
        <v>5942</v>
      </c>
      <c r="AT1303" t="s">
        <v>71</v>
      </c>
      <c r="AX1303" t="s">
        <v>5026</v>
      </c>
      <c r="AY1303" s="104">
        <v>46113.679166666669</v>
      </c>
      <c r="AZ1303">
        <v>391426</v>
      </c>
      <c r="BA1303" t="s">
        <v>4728</v>
      </c>
      <c r="BB1303" t="s">
        <v>5989</v>
      </c>
      <c r="BF1303" t="s">
        <v>5958</v>
      </c>
      <c r="BH1303" t="s">
        <v>1284</v>
      </c>
      <c r="BI1303" t="s">
        <v>256</v>
      </c>
      <c r="BL1303" t="s">
        <v>8189</v>
      </c>
      <c r="BM1303" s="104">
        <v>46118.436111111114</v>
      </c>
      <c r="BN1303">
        <v>1964487</v>
      </c>
      <c r="BO1303" t="s">
        <v>4728</v>
      </c>
      <c r="BP1303" t="s">
        <v>5592</v>
      </c>
      <c r="BQ1303" t="s">
        <v>4731</v>
      </c>
      <c r="BT1303" t="s">
        <v>6189</v>
      </c>
    </row>
    <row r="1304" spans="17:72" x14ac:dyDescent="0.25">
      <c r="Q1304" t="s">
        <v>2345</v>
      </c>
      <c r="V1304" t="s">
        <v>5499</v>
      </c>
      <c r="W1304" s="104">
        <v>46115.777777777781</v>
      </c>
      <c r="X1304">
        <v>754847</v>
      </c>
      <c r="Y1304" t="s">
        <v>4728</v>
      </c>
      <c r="Z1304" t="s">
        <v>54</v>
      </c>
      <c r="AD1304" t="s">
        <v>4739</v>
      </c>
      <c r="AF1304" t="s">
        <v>1584</v>
      </c>
      <c r="AG1304" t="s">
        <v>256</v>
      </c>
      <c r="AJ1304" t="s">
        <v>5282</v>
      </c>
      <c r="AK1304" s="104">
        <v>46114.685416666667</v>
      </c>
      <c r="AL1304">
        <v>5764992</v>
      </c>
      <c r="AM1304" t="s">
        <v>4728</v>
      </c>
      <c r="AN1304" t="s">
        <v>13</v>
      </c>
      <c r="AO1304" t="s">
        <v>4731</v>
      </c>
      <c r="AR1304" t="s">
        <v>6439</v>
      </c>
      <c r="AT1304" t="s">
        <v>2383</v>
      </c>
      <c r="AX1304" t="s">
        <v>7282</v>
      </c>
      <c r="AY1304" s="104">
        <v>46113.679861111108</v>
      </c>
      <c r="AZ1304">
        <v>286622</v>
      </c>
      <c r="BA1304" t="s">
        <v>4761</v>
      </c>
      <c r="BB1304" t="s">
        <v>5989</v>
      </c>
      <c r="BF1304" t="s">
        <v>5966</v>
      </c>
      <c r="BH1304" t="s">
        <v>1531</v>
      </c>
      <c r="BL1304" t="s">
        <v>5202</v>
      </c>
      <c r="BM1304" s="104">
        <v>46118.436111111114</v>
      </c>
      <c r="BN1304">
        <v>675339</v>
      </c>
      <c r="BO1304" t="s">
        <v>4728</v>
      </c>
      <c r="BP1304" t="s">
        <v>5592</v>
      </c>
      <c r="BQ1304" t="s">
        <v>4731</v>
      </c>
      <c r="BT1304" t="s">
        <v>5931</v>
      </c>
    </row>
    <row r="1305" spans="17:72" x14ac:dyDescent="0.25">
      <c r="Q1305" t="s">
        <v>80</v>
      </c>
      <c r="V1305" t="s">
        <v>4743</v>
      </c>
      <c r="W1305" s="104">
        <v>46115.779861111114</v>
      </c>
      <c r="X1305">
        <v>200142</v>
      </c>
      <c r="Y1305" t="s">
        <v>4728</v>
      </c>
      <c r="Z1305" t="s">
        <v>54</v>
      </c>
      <c r="AD1305" t="s">
        <v>4736</v>
      </c>
      <c r="AF1305" t="s">
        <v>2269</v>
      </c>
      <c r="AG1305" t="s">
        <v>2373</v>
      </c>
      <c r="AJ1305" t="s">
        <v>5421</v>
      </c>
      <c r="AK1305" s="104">
        <v>46114.686111111114</v>
      </c>
      <c r="AL1305">
        <v>745017</v>
      </c>
      <c r="AM1305" t="s">
        <v>4728</v>
      </c>
      <c r="AN1305" t="s">
        <v>42</v>
      </c>
      <c r="AO1305" t="s">
        <v>13</v>
      </c>
      <c r="AR1305" t="s">
        <v>6040</v>
      </c>
      <c r="AT1305" t="s">
        <v>2403</v>
      </c>
      <c r="AX1305" t="s">
        <v>4853</v>
      </c>
      <c r="AY1305" s="104">
        <v>46113.679861111108</v>
      </c>
      <c r="AZ1305">
        <v>292577</v>
      </c>
      <c r="BA1305" t="s">
        <v>4728</v>
      </c>
      <c r="BB1305" t="s">
        <v>5989</v>
      </c>
      <c r="BF1305" t="s">
        <v>5942</v>
      </c>
      <c r="BH1305" t="s">
        <v>1706</v>
      </c>
      <c r="BL1305" t="s">
        <v>5079</v>
      </c>
      <c r="BM1305" s="104">
        <v>46118.436111111114</v>
      </c>
      <c r="BN1305">
        <v>393543</v>
      </c>
      <c r="BO1305" t="s">
        <v>4728</v>
      </c>
      <c r="BP1305" t="s">
        <v>5592</v>
      </c>
      <c r="BT1305" t="s">
        <v>5925</v>
      </c>
    </row>
    <row r="1306" spans="17:72" x14ac:dyDescent="0.25">
      <c r="Q1306" t="s">
        <v>247</v>
      </c>
      <c r="V1306" t="s">
        <v>4932</v>
      </c>
      <c r="W1306" s="104">
        <v>46115.779861111114</v>
      </c>
      <c r="X1306">
        <v>683460</v>
      </c>
      <c r="Y1306" t="s">
        <v>4728</v>
      </c>
      <c r="Z1306" t="s">
        <v>54</v>
      </c>
      <c r="AD1306" t="s">
        <v>4736</v>
      </c>
      <c r="AF1306" t="s">
        <v>1507</v>
      </c>
      <c r="AJ1306" t="s">
        <v>5474</v>
      </c>
      <c r="AK1306" s="104">
        <v>46114.688194444447</v>
      </c>
      <c r="AL1306">
        <v>133152</v>
      </c>
      <c r="AM1306" t="s">
        <v>4728</v>
      </c>
      <c r="AN1306" t="s">
        <v>13</v>
      </c>
      <c r="AR1306" t="s">
        <v>5942</v>
      </c>
      <c r="AT1306" t="s">
        <v>1124</v>
      </c>
      <c r="AX1306" t="s">
        <v>4782</v>
      </c>
      <c r="AY1306" s="104">
        <v>46113.680555555555</v>
      </c>
      <c r="AZ1306">
        <v>92495</v>
      </c>
      <c r="BA1306" t="s">
        <v>4728</v>
      </c>
      <c r="BB1306" t="s">
        <v>5989</v>
      </c>
      <c r="BF1306" t="s">
        <v>5956</v>
      </c>
      <c r="BH1306" t="s">
        <v>637</v>
      </c>
      <c r="BL1306" t="s">
        <v>5256</v>
      </c>
      <c r="BM1306" s="104">
        <v>46118.436805555553</v>
      </c>
      <c r="BN1306">
        <v>25047</v>
      </c>
      <c r="BO1306" t="s">
        <v>151</v>
      </c>
      <c r="BP1306" t="s">
        <v>5592</v>
      </c>
      <c r="BT1306" t="s">
        <v>5925</v>
      </c>
    </row>
    <row r="1307" spans="17:72" x14ac:dyDescent="0.25">
      <c r="Q1307" t="s">
        <v>253</v>
      </c>
      <c r="V1307" t="s">
        <v>5504</v>
      </c>
      <c r="W1307" s="104">
        <v>46115.784722222219</v>
      </c>
      <c r="X1307">
        <v>88870</v>
      </c>
      <c r="Y1307" t="s">
        <v>4728</v>
      </c>
      <c r="Z1307" t="s">
        <v>54</v>
      </c>
      <c r="AD1307" t="s">
        <v>4781</v>
      </c>
      <c r="AF1307" t="s">
        <v>448</v>
      </c>
      <c r="AG1307" t="s">
        <v>1385</v>
      </c>
      <c r="AJ1307" t="s">
        <v>5001</v>
      </c>
      <c r="AK1307" s="104">
        <v>46114.688194444447</v>
      </c>
      <c r="AL1307">
        <v>1389042</v>
      </c>
      <c r="AM1307" t="s">
        <v>4728</v>
      </c>
      <c r="AN1307" t="s">
        <v>42</v>
      </c>
      <c r="AO1307" t="s">
        <v>13</v>
      </c>
      <c r="AR1307" t="s">
        <v>5986</v>
      </c>
      <c r="AT1307" t="s">
        <v>1894</v>
      </c>
      <c r="AX1307" t="s">
        <v>5011</v>
      </c>
      <c r="AY1307" s="104">
        <v>46113.680555555555</v>
      </c>
      <c r="AZ1307">
        <v>70591</v>
      </c>
      <c r="BA1307" t="s">
        <v>4728</v>
      </c>
      <c r="BB1307" t="s">
        <v>5989</v>
      </c>
      <c r="BF1307" t="s">
        <v>5925</v>
      </c>
      <c r="BH1307" t="s">
        <v>637</v>
      </c>
      <c r="BL1307" t="s">
        <v>5256</v>
      </c>
      <c r="BM1307" s="104">
        <v>46118.436805555553</v>
      </c>
      <c r="BN1307">
        <v>7945</v>
      </c>
      <c r="BO1307" t="s">
        <v>151</v>
      </c>
      <c r="BP1307" t="s">
        <v>5592</v>
      </c>
      <c r="BT1307" t="s">
        <v>7101</v>
      </c>
    </row>
    <row r="1308" spans="17:72" x14ac:dyDescent="0.25">
      <c r="Q1308" t="s">
        <v>253</v>
      </c>
      <c r="V1308" t="s">
        <v>5504</v>
      </c>
      <c r="W1308" s="104">
        <v>46115.786111111112</v>
      </c>
      <c r="X1308">
        <v>515897</v>
      </c>
      <c r="Y1308" t="s">
        <v>4728</v>
      </c>
      <c r="Z1308" t="s">
        <v>54</v>
      </c>
      <c r="AD1308" t="s">
        <v>4752</v>
      </c>
      <c r="AF1308" t="s">
        <v>2245</v>
      </c>
      <c r="AG1308" t="s">
        <v>2259</v>
      </c>
      <c r="AJ1308" t="s">
        <v>4776</v>
      </c>
      <c r="AK1308" s="104">
        <v>46114.689583333333</v>
      </c>
      <c r="AL1308">
        <v>2592229</v>
      </c>
      <c r="AM1308" t="s">
        <v>4728</v>
      </c>
      <c r="AN1308" t="s">
        <v>42</v>
      </c>
      <c r="AO1308" t="s">
        <v>13</v>
      </c>
      <c r="AR1308" t="s">
        <v>6054</v>
      </c>
      <c r="AT1308" t="s">
        <v>232</v>
      </c>
      <c r="AX1308" t="s">
        <v>5081</v>
      </c>
      <c r="AY1308" s="104">
        <v>46113.680555555555</v>
      </c>
      <c r="AZ1308">
        <v>338662</v>
      </c>
      <c r="BA1308" t="s">
        <v>4728</v>
      </c>
      <c r="BB1308" t="s">
        <v>5989</v>
      </c>
      <c r="BF1308" t="s">
        <v>5958</v>
      </c>
      <c r="BH1308" t="s">
        <v>250</v>
      </c>
      <c r="BI1308" t="s">
        <v>1891</v>
      </c>
      <c r="BL1308" t="s">
        <v>5256</v>
      </c>
      <c r="BM1308" s="104">
        <v>46118.4375</v>
      </c>
      <c r="BN1308">
        <v>2191081</v>
      </c>
      <c r="BO1308" t="s">
        <v>4728</v>
      </c>
      <c r="BP1308" t="s">
        <v>5592</v>
      </c>
      <c r="BQ1308" t="s">
        <v>4731</v>
      </c>
      <c r="BT1308" t="s">
        <v>5966</v>
      </c>
    </row>
    <row r="1309" spans="17:72" x14ac:dyDescent="0.25">
      <c r="Q1309" t="s">
        <v>247</v>
      </c>
      <c r="V1309" t="s">
        <v>4932</v>
      </c>
      <c r="W1309" s="104">
        <v>46115.788194444445</v>
      </c>
      <c r="X1309">
        <v>63279</v>
      </c>
      <c r="Y1309" t="s">
        <v>4761</v>
      </c>
      <c r="Z1309" t="s">
        <v>54</v>
      </c>
      <c r="AD1309" t="s">
        <v>4736</v>
      </c>
      <c r="AF1309" t="s">
        <v>5951</v>
      </c>
      <c r="AG1309" t="s">
        <v>2429</v>
      </c>
      <c r="AJ1309" t="s">
        <v>4783</v>
      </c>
      <c r="AK1309" s="104">
        <v>46114.689583333333</v>
      </c>
      <c r="AL1309">
        <v>440747</v>
      </c>
      <c r="AM1309" t="s">
        <v>4728</v>
      </c>
      <c r="AN1309" t="s">
        <v>42</v>
      </c>
      <c r="AO1309" t="s">
        <v>13</v>
      </c>
      <c r="AR1309" t="s">
        <v>5947</v>
      </c>
      <c r="AT1309" t="s">
        <v>205</v>
      </c>
      <c r="AU1309" t="s">
        <v>256</v>
      </c>
      <c r="AX1309" t="s">
        <v>5072</v>
      </c>
      <c r="AY1309" s="104">
        <v>46113.680555555555</v>
      </c>
      <c r="AZ1309">
        <v>1271161</v>
      </c>
      <c r="BA1309" t="s">
        <v>4728</v>
      </c>
      <c r="BB1309" t="s">
        <v>5989</v>
      </c>
      <c r="BC1309" t="s">
        <v>4731</v>
      </c>
      <c r="BF1309" t="s">
        <v>7278</v>
      </c>
      <c r="BH1309" t="s">
        <v>414</v>
      </c>
      <c r="BL1309" t="s">
        <v>4776</v>
      </c>
      <c r="BM1309" s="104">
        <v>46118.438194444447</v>
      </c>
      <c r="BN1309">
        <v>857565</v>
      </c>
      <c r="BO1309" t="s">
        <v>4728</v>
      </c>
      <c r="BP1309" t="s">
        <v>5592</v>
      </c>
      <c r="BT1309" t="s">
        <v>6117</v>
      </c>
    </row>
    <row r="1310" spans="17:72" x14ac:dyDescent="0.25">
      <c r="Q1310" t="s">
        <v>229</v>
      </c>
      <c r="V1310" t="s">
        <v>4932</v>
      </c>
      <c r="W1310" s="104">
        <v>46115.789583333331</v>
      </c>
      <c r="X1310">
        <v>882685</v>
      </c>
      <c r="Y1310" t="s">
        <v>4728</v>
      </c>
      <c r="Z1310" t="s">
        <v>54</v>
      </c>
      <c r="AA1310" t="s">
        <v>4731</v>
      </c>
      <c r="AD1310" t="s">
        <v>4781</v>
      </c>
      <c r="AF1310" t="s">
        <v>2057</v>
      </c>
      <c r="AG1310" t="s">
        <v>1220</v>
      </c>
      <c r="AJ1310" t="s">
        <v>4852</v>
      </c>
      <c r="AK1310" s="104">
        <v>46114.69027777778</v>
      </c>
      <c r="AL1310">
        <v>1664632</v>
      </c>
      <c r="AM1310" t="s">
        <v>4728</v>
      </c>
      <c r="AN1310" t="s">
        <v>42</v>
      </c>
      <c r="AO1310" t="s">
        <v>13</v>
      </c>
      <c r="AR1310" t="s">
        <v>6005</v>
      </c>
      <c r="AT1310" t="s">
        <v>2559</v>
      </c>
      <c r="AX1310" t="s">
        <v>4826</v>
      </c>
      <c r="AY1310" s="104">
        <v>46113.680555555555</v>
      </c>
      <c r="AZ1310">
        <v>183284</v>
      </c>
      <c r="BA1310" t="s">
        <v>4728</v>
      </c>
      <c r="BB1310" t="s">
        <v>5989</v>
      </c>
      <c r="BF1310" t="s">
        <v>5942</v>
      </c>
      <c r="BH1310" t="s">
        <v>1124</v>
      </c>
      <c r="BL1310" t="s">
        <v>6600</v>
      </c>
      <c r="BM1310" s="104">
        <v>46118.44027777778</v>
      </c>
      <c r="BN1310">
        <v>1879618</v>
      </c>
      <c r="BO1310" t="s">
        <v>4761</v>
      </c>
      <c r="BP1310" t="s">
        <v>5592</v>
      </c>
      <c r="BT1310" t="s">
        <v>5920</v>
      </c>
    </row>
    <row r="1311" spans="17:72" x14ac:dyDescent="0.25">
      <c r="V1311" t="s">
        <v>5314</v>
      </c>
      <c r="W1311" s="104">
        <v>46115.790277777778</v>
      </c>
      <c r="X1311">
        <v>182792</v>
      </c>
      <c r="Y1311" t="s">
        <v>4728</v>
      </c>
      <c r="Z1311" t="s">
        <v>54</v>
      </c>
      <c r="AF1311" t="s">
        <v>1507</v>
      </c>
      <c r="AJ1311" t="s">
        <v>5797</v>
      </c>
      <c r="AK1311" s="104">
        <v>46114.69027777778</v>
      </c>
      <c r="AL1311">
        <v>291936</v>
      </c>
      <c r="AM1311" t="s">
        <v>4728</v>
      </c>
      <c r="AN1311" t="s">
        <v>13</v>
      </c>
      <c r="AR1311" t="s">
        <v>4781</v>
      </c>
      <c r="AT1311" t="s">
        <v>432</v>
      </c>
      <c r="AX1311" t="s">
        <v>4891</v>
      </c>
      <c r="AY1311" s="104">
        <v>46113.680555555555</v>
      </c>
      <c r="AZ1311">
        <v>2685146</v>
      </c>
      <c r="BA1311" t="s">
        <v>4761</v>
      </c>
      <c r="BB1311" t="s">
        <v>5989</v>
      </c>
      <c r="BF1311" t="s">
        <v>5966</v>
      </c>
      <c r="BH1311" t="s">
        <v>1292</v>
      </c>
      <c r="BL1311" t="s">
        <v>7093</v>
      </c>
      <c r="BM1311" s="104">
        <v>46118.441666666666</v>
      </c>
      <c r="BN1311">
        <v>612701</v>
      </c>
      <c r="BO1311" t="s">
        <v>4728</v>
      </c>
      <c r="BP1311" t="s">
        <v>5592</v>
      </c>
      <c r="BT1311" t="s">
        <v>5920</v>
      </c>
    </row>
    <row r="1312" spans="17:72" x14ac:dyDescent="0.25">
      <c r="Q1312" t="s">
        <v>253</v>
      </c>
      <c r="V1312" t="s">
        <v>4814</v>
      </c>
      <c r="W1312" s="104">
        <v>46115.794444444444</v>
      </c>
      <c r="X1312">
        <v>21874</v>
      </c>
      <c r="Y1312" t="s">
        <v>4728</v>
      </c>
      <c r="Z1312" t="s">
        <v>54</v>
      </c>
      <c r="AF1312" t="s">
        <v>247</v>
      </c>
      <c r="AJ1312" t="s">
        <v>5474</v>
      </c>
      <c r="AK1312" s="104">
        <v>46114.690972222219</v>
      </c>
      <c r="AL1312">
        <v>299129</v>
      </c>
      <c r="AM1312" t="s">
        <v>4728</v>
      </c>
      <c r="AN1312" t="s">
        <v>13</v>
      </c>
      <c r="AR1312" t="s">
        <v>5931</v>
      </c>
      <c r="AT1312" t="s">
        <v>2407</v>
      </c>
      <c r="AX1312" t="s">
        <v>5011</v>
      </c>
      <c r="AY1312" s="104">
        <v>46113.681250000001</v>
      </c>
      <c r="AZ1312">
        <v>1375441</v>
      </c>
      <c r="BA1312" t="s">
        <v>4728</v>
      </c>
      <c r="BB1312" t="s">
        <v>5989</v>
      </c>
      <c r="BF1312" t="s">
        <v>4781</v>
      </c>
      <c r="BH1312" t="s">
        <v>852</v>
      </c>
      <c r="BL1312" t="s">
        <v>5422</v>
      </c>
      <c r="BM1312" s="104">
        <v>46118.442361111112</v>
      </c>
      <c r="BN1312">
        <v>1129232</v>
      </c>
      <c r="BO1312" t="s">
        <v>4728</v>
      </c>
      <c r="BP1312" t="s">
        <v>5592</v>
      </c>
      <c r="BT1312" t="s">
        <v>5931</v>
      </c>
    </row>
    <row r="1313" spans="17:72" x14ac:dyDescent="0.25">
      <c r="Q1313" t="s">
        <v>253</v>
      </c>
      <c r="V1313" t="s">
        <v>5038</v>
      </c>
      <c r="W1313" s="104">
        <v>46115.795138888891</v>
      </c>
      <c r="X1313">
        <v>468106</v>
      </c>
      <c r="Y1313" t="s">
        <v>4728</v>
      </c>
      <c r="Z1313" t="s">
        <v>54</v>
      </c>
      <c r="AD1313" t="s">
        <v>4780</v>
      </c>
      <c r="AF1313" t="s">
        <v>2395</v>
      </c>
      <c r="AG1313" t="s">
        <v>241</v>
      </c>
      <c r="AJ1313" t="s">
        <v>4921</v>
      </c>
      <c r="AK1313" s="104">
        <v>46114.690972222219</v>
      </c>
      <c r="AL1313">
        <v>228565</v>
      </c>
      <c r="AM1313" t="s">
        <v>4728</v>
      </c>
      <c r="AN1313" t="s">
        <v>42</v>
      </c>
      <c r="AO1313" t="s">
        <v>13</v>
      </c>
      <c r="AR1313" t="s">
        <v>5937</v>
      </c>
      <c r="AT1313" t="s">
        <v>551</v>
      </c>
      <c r="AX1313" t="s">
        <v>4782</v>
      </c>
      <c r="AY1313" s="104">
        <v>46113.681250000001</v>
      </c>
      <c r="AZ1313">
        <v>433565</v>
      </c>
      <c r="BA1313" t="s">
        <v>4728</v>
      </c>
      <c r="BB1313" t="s">
        <v>5989</v>
      </c>
      <c r="BF1313" t="s">
        <v>5942</v>
      </c>
      <c r="BH1313" t="s">
        <v>2259</v>
      </c>
      <c r="BL1313" t="s">
        <v>4776</v>
      </c>
      <c r="BM1313" s="104">
        <v>46118.443055555559</v>
      </c>
      <c r="BN1313">
        <v>943760</v>
      </c>
      <c r="BO1313" t="s">
        <v>4728</v>
      </c>
      <c r="BP1313" t="s">
        <v>5592</v>
      </c>
      <c r="BT1313" t="s">
        <v>6069</v>
      </c>
    </row>
    <row r="1314" spans="17:72" x14ac:dyDescent="0.25">
      <c r="Q1314" t="s">
        <v>2345</v>
      </c>
      <c r="V1314" t="s">
        <v>4818</v>
      </c>
      <c r="W1314" s="104">
        <v>46115.798611111109</v>
      </c>
      <c r="X1314">
        <v>509365</v>
      </c>
      <c r="Y1314" t="s">
        <v>4728</v>
      </c>
      <c r="Z1314" t="s">
        <v>54</v>
      </c>
      <c r="AD1314" t="s">
        <v>4739</v>
      </c>
      <c r="AF1314" t="s">
        <v>1220</v>
      </c>
      <c r="AJ1314" t="s">
        <v>6436</v>
      </c>
      <c r="AK1314" s="104">
        <v>46114.691666666666</v>
      </c>
      <c r="AL1314">
        <v>174798</v>
      </c>
      <c r="AM1314" t="s">
        <v>4728</v>
      </c>
      <c r="AN1314" t="s">
        <v>13</v>
      </c>
      <c r="AR1314" t="s">
        <v>5920</v>
      </c>
      <c r="AT1314" t="s">
        <v>223</v>
      </c>
      <c r="AX1314" t="s">
        <v>4763</v>
      </c>
      <c r="AY1314" s="104">
        <v>46113.681944444441</v>
      </c>
      <c r="AZ1314">
        <v>250314</v>
      </c>
      <c r="BA1314" t="s">
        <v>4728</v>
      </c>
      <c r="BB1314" t="s">
        <v>5989</v>
      </c>
      <c r="BF1314" t="s">
        <v>5942</v>
      </c>
      <c r="BH1314" t="s">
        <v>1945</v>
      </c>
      <c r="BL1314" t="s">
        <v>4833</v>
      </c>
      <c r="BM1314" s="104">
        <v>46118.443749999999</v>
      </c>
      <c r="BN1314">
        <v>381548</v>
      </c>
      <c r="BO1314" t="s">
        <v>4728</v>
      </c>
      <c r="BP1314" t="s">
        <v>5592</v>
      </c>
      <c r="BT1314" t="s">
        <v>5925</v>
      </c>
    </row>
    <row r="1315" spans="17:72" x14ac:dyDescent="0.25">
      <c r="Q1315" t="s">
        <v>241</v>
      </c>
      <c r="V1315" t="s">
        <v>4932</v>
      </c>
      <c r="W1315" s="104">
        <v>46115.8</v>
      </c>
      <c r="X1315">
        <v>309034</v>
      </c>
      <c r="Y1315" t="s">
        <v>4728</v>
      </c>
      <c r="Z1315" t="s">
        <v>54</v>
      </c>
      <c r="AD1315" t="s">
        <v>4736</v>
      </c>
      <c r="AF1315" t="s">
        <v>181</v>
      </c>
      <c r="AG1315" t="s">
        <v>1706</v>
      </c>
      <c r="AJ1315" t="s">
        <v>4988</v>
      </c>
      <c r="AK1315" s="104">
        <v>46114.692361111112</v>
      </c>
      <c r="AL1315">
        <v>841943</v>
      </c>
      <c r="AM1315" t="s">
        <v>4728</v>
      </c>
      <c r="AN1315" t="s">
        <v>42</v>
      </c>
      <c r="AO1315" t="s">
        <v>13</v>
      </c>
      <c r="AR1315" t="s">
        <v>5919</v>
      </c>
      <c r="AT1315" t="s">
        <v>1292</v>
      </c>
      <c r="AX1315" t="s">
        <v>7283</v>
      </c>
      <c r="AY1315" s="104">
        <v>46113.682638888888</v>
      </c>
      <c r="AZ1315">
        <v>141457</v>
      </c>
      <c r="BA1315" t="s">
        <v>4728</v>
      </c>
      <c r="BB1315" t="s">
        <v>5989</v>
      </c>
      <c r="BF1315" t="s">
        <v>5925</v>
      </c>
      <c r="BH1315" t="s">
        <v>1292</v>
      </c>
      <c r="BL1315" t="s">
        <v>4836</v>
      </c>
      <c r="BM1315" s="104">
        <v>46118.445138888892</v>
      </c>
      <c r="BN1315">
        <v>568418</v>
      </c>
      <c r="BO1315" t="s">
        <v>4728</v>
      </c>
      <c r="BP1315" t="s">
        <v>5592</v>
      </c>
      <c r="BQ1315" t="s">
        <v>4731</v>
      </c>
      <c r="BT1315" t="s">
        <v>5948</v>
      </c>
    </row>
    <row r="1316" spans="17:72" x14ac:dyDescent="0.25">
      <c r="Q1316" t="s">
        <v>253</v>
      </c>
      <c r="V1316" t="s">
        <v>5505</v>
      </c>
      <c r="W1316" s="104">
        <v>46115.820138888892</v>
      </c>
      <c r="X1316">
        <v>455807</v>
      </c>
      <c r="Y1316" t="s">
        <v>4728</v>
      </c>
      <c r="Z1316" t="s">
        <v>54</v>
      </c>
      <c r="AD1316" t="s">
        <v>4780</v>
      </c>
      <c r="AF1316" t="s">
        <v>2510</v>
      </c>
      <c r="AJ1316" t="s">
        <v>4877</v>
      </c>
      <c r="AK1316" s="104">
        <v>46114.693055555559</v>
      </c>
      <c r="AL1316">
        <v>636907</v>
      </c>
      <c r="AM1316" t="s">
        <v>4728</v>
      </c>
      <c r="AN1316" t="s">
        <v>13</v>
      </c>
      <c r="AR1316" t="s">
        <v>5931</v>
      </c>
      <c r="AT1316" t="s">
        <v>1276</v>
      </c>
      <c r="AX1316" t="s">
        <v>5072</v>
      </c>
      <c r="AY1316" s="104">
        <v>46113.682638888888</v>
      </c>
      <c r="AZ1316">
        <v>2240507</v>
      </c>
      <c r="BA1316" t="s">
        <v>4761</v>
      </c>
      <c r="BB1316" t="s">
        <v>5989</v>
      </c>
      <c r="BF1316" t="s">
        <v>5966</v>
      </c>
      <c r="BH1316" t="s">
        <v>496</v>
      </c>
      <c r="BL1316" t="s">
        <v>5712</v>
      </c>
      <c r="BM1316" s="104">
        <v>46118.446527777778</v>
      </c>
      <c r="BN1316">
        <v>462394</v>
      </c>
      <c r="BO1316" t="s">
        <v>4728</v>
      </c>
      <c r="BP1316" t="s">
        <v>5592</v>
      </c>
      <c r="BT1316" t="s">
        <v>5918</v>
      </c>
    </row>
    <row r="1317" spans="17:72" x14ac:dyDescent="0.25">
      <c r="Q1317" t="s">
        <v>2345</v>
      </c>
      <c r="V1317" t="s">
        <v>5506</v>
      </c>
      <c r="W1317" s="104">
        <v>46115.827777777777</v>
      </c>
      <c r="X1317">
        <v>60284</v>
      </c>
      <c r="Y1317" t="s">
        <v>4728</v>
      </c>
      <c r="Z1317" t="s">
        <v>54</v>
      </c>
      <c r="AD1317" t="s">
        <v>4756</v>
      </c>
      <c r="AF1317" t="s">
        <v>250</v>
      </c>
      <c r="AJ1317" t="s">
        <v>4763</v>
      </c>
      <c r="AK1317" s="104">
        <v>46114.693749999999</v>
      </c>
      <c r="AL1317">
        <v>211103</v>
      </c>
      <c r="AM1317" t="s">
        <v>4728</v>
      </c>
      <c r="AN1317" t="s">
        <v>13</v>
      </c>
      <c r="AR1317" t="s">
        <v>5920</v>
      </c>
      <c r="AT1317" t="s">
        <v>1531</v>
      </c>
      <c r="AX1317" t="s">
        <v>7284</v>
      </c>
      <c r="AY1317" s="104">
        <v>46113.682638888888</v>
      </c>
      <c r="AZ1317">
        <v>576826</v>
      </c>
      <c r="BA1317" t="s">
        <v>4728</v>
      </c>
      <c r="BB1317" t="s">
        <v>5989</v>
      </c>
      <c r="BF1317" t="s">
        <v>5931</v>
      </c>
      <c r="BH1317" t="s">
        <v>1531</v>
      </c>
      <c r="BL1317" t="s">
        <v>5079</v>
      </c>
      <c r="BM1317" s="104">
        <v>46118.446527777778</v>
      </c>
      <c r="BN1317">
        <v>783404</v>
      </c>
      <c r="BO1317" t="s">
        <v>4728</v>
      </c>
      <c r="BP1317" t="s">
        <v>5592</v>
      </c>
      <c r="BT1317" t="s">
        <v>5931</v>
      </c>
    </row>
    <row r="1318" spans="17:72" x14ac:dyDescent="0.25">
      <c r="Q1318" t="s">
        <v>253</v>
      </c>
      <c r="V1318" t="s">
        <v>5506</v>
      </c>
      <c r="W1318" s="104">
        <v>46115.828472222223</v>
      </c>
      <c r="X1318">
        <v>204284</v>
      </c>
      <c r="Y1318" t="s">
        <v>4728</v>
      </c>
      <c r="Z1318" t="s">
        <v>54</v>
      </c>
      <c r="AD1318" t="s">
        <v>4772</v>
      </c>
      <c r="AF1318" t="s">
        <v>187</v>
      </c>
      <c r="AG1318" t="s">
        <v>868</v>
      </c>
      <c r="AJ1318" t="s">
        <v>4921</v>
      </c>
      <c r="AK1318" s="104">
        <v>46114.694444444445</v>
      </c>
      <c r="AL1318">
        <v>624559</v>
      </c>
      <c r="AM1318" t="s">
        <v>4728</v>
      </c>
      <c r="AN1318" t="s">
        <v>42</v>
      </c>
      <c r="AO1318" t="s">
        <v>13</v>
      </c>
      <c r="AR1318" t="s">
        <v>5933</v>
      </c>
      <c r="AT1318" t="s">
        <v>1894</v>
      </c>
      <c r="AX1318" t="s">
        <v>4890</v>
      </c>
      <c r="AY1318" s="104">
        <v>46113.682638888888</v>
      </c>
      <c r="AZ1318">
        <v>113623</v>
      </c>
      <c r="BA1318" t="s">
        <v>4728</v>
      </c>
      <c r="BB1318" t="s">
        <v>5989</v>
      </c>
      <c r="BF1318" t="s">
        <v>5942</v>
      </c>
      <c r="BH1318" t="s">
        <v>75</v>
      </c>
      <c r="BI1318" t="s">
        <v>256</v>
      </c>
      <c r="BL1318" t="s">
        <v>4918</v>
      </c>
      <c r="BM1318" s="104">
        <v>46118.447222222225</v>
      </c>
      <c r="BN1318">
        <v>2276033</v>
      </c>
      <c r="BO1318" t="s">
        <v>4728</v>
      </c>
      <c r="BP1318" t="s">
        <v>5592</v>
      </c>
      <c r="BQ1318" t="s">
        <v>4731</v>
      </c>
      <c r="BT1318" t="s">
        <v>5918</v>
      </c>
    </row>
    <row r="1319" spans="17:72" x14ac:dyDescent="0.25">
      <c r="Q1319" t="s">
        <v>312</v>
      </c>
      <c r="V1319" t="s">
        <v>5507</v>
      </c>
      <c r="W1319" s="104">
        <v>46116.663888888892</v>
      </c>
      <c r="X1319">
        <v>2634917</v>
      </c>
      <c r="Y1319" t="s">
        <v>4761</v>
      </c>
      <c r="Z1319" t="s">
        <v>42</v>
      </c>
      <c r="AA1319" t="s">
        <v>54</v>
      </c>
      <c r="AD1319" t="s">
        <v>4756</v>
      </c>
      <c r="AF1319" t="s">
        <v>2279</v>
      </c>
      <c r="AG1319" t="s">
        <v>72</v>
      </c>
      <c r="AJ1319" t="s">
        <v>5166</v>
      </c>
      <c r="AK1319" s="104">
        <v>46114.695138888892</v>
      </c>
      <c r="AL1319">
        <v>681867</v>
      </c>
      <c r="AM1319" t="s">
        <v>4728</v>
      </c>
      <c r="AN1319" t="s">
        <v>42</v>
      </c>
      <c r="AO1319" t="s">
        <v>13</v>
      </c>
      <c r="AR1319" t="s">
        <v>6172</v>
      </c>
      <c r="AT1319" t="s">
        <v>1945</v>
      </c>
      <c r="AX1319" t="s">
        <v>5001</v>
      </c>
      <c r="AY1319" s="104">
        <v>46113.683333333334</v>
      </c>
      <c r="AZ1319">
        <v>275444</v>
      </c>
      <c r="BA1319" t="s">
        <v>4761</v>
      </c>
      <c r="BB1319" t="s">
        <v>5989</v>
      </c>
      <c r="BF1319" t="s">
        <v>5918</v>
      </c>
      <c r="BH1319" t="s">
        <v>80</v>
      </c>
      <c r="BL1319" t="s">
        <v>6671</v>
      </c>
      <c r="BM1319" s="104">
        <v>46118.447916666664</v>
      </c>
      <c r="BN1319">
        <v>457159</v>
      </c>
      <c r="BO1319" t="s">
        <v>4728</v>
      </c>
      <c r="BP1319" t="s">
        <v>5592</v>
      </c>
      <c r="BT1319" t="s">
        <v>5927</v>
      </c>
    </row>
    <row r="1320" spans="17:72" x14ac:dyDescent="0.25">
      <c r="Q1320" t="s">
        <v>2080</v>
      </c>
      <c r="R1320" t="s">
        <v>205</v>
      </c>
      <c r="V1320" t="s">
        <v>4843</v>
      </c>
      <c r="W1320" s="104">
        <v>46118.334722222222</v>
      </c>
      <c r="X1320">
        <v>1974838</v>
      </c>
      <c r="Y1320" t="s">
        <v>4728</v>
      </c>
      <c r="Z1320" t="s">
        <v>4790</v>
      </c>
      <c r="AA1320" t="s">
        <v>54</v>
      </c>
      <c r="AD1320" t="s">
        <v>5508</v>
      </c>
      <c r="AF1320" t="s">
        <v>247</v>
      </c>
      <c r="AJ1320" t="s">
        <v>4753</v>
      </c>
      <c r="AK1320" s="104">
        <v>46114.695833333331</v>
      </c>
      <c r="AL1320">
        <v>784669</v>
      </c>
      <c r="AM1320" t="s">
        <v>4728</v>
      </c>
      <c r="AN1320" t="s">
        <v>13</v>
      </c>
      <c r="AR1320" t="s">
        <v>5918</v>
      </c>
      <c r="AT1320" t="s">
        <v>229</v>
      </c>
      <c r="AU1320" t="s">
        <v>217</v>
      </c>
      <c r="AX1320" t="s">
        <v>7282</v>
      </c>
      <c r="AY1320" s="104">
        <v>46113.683333333334</v>
      </c>
      <c r="AZ1320">
        <v>2167833</v>
      </c>
      <c r="BA1320" t="s">
        <v>4761</v>
      </c>
      <c r="BB1320" t="s">
        <v>5989</v>
      </c>
      <c r="BC1320" t="s">
        <v>4731</v>
      </c>
      <c r="BF1320" t="s">
        <v>4978</v>
      </c>
      <c r="BH1320" t="s">
        <v>78</v>
      </c>
      <c r="BL1320" t="s">
        <v>4833</v>
      </c>
      <c r="BM1320" s="104">
        <v>46118.447916666664</v>
      </c>
      <c r="BN1320">
        <v>2026174</v>
      </c>
      <c r="BO1320" t="s">
        <v>4728</v>
      </c>
      <c r="BP1320" t="s">
        <v>5592</v>
      </c>
      <c r="BT1320" t="s">
        <v>5920</v>
      </c>
    </row>
    <row r="1321" spans="17:72" x14ac:dyDescent="0.25">
      <c r="Q1321" t="s">
        <v>75</v>
      </c>
      <c r="V1321" t="s">
        <v>4933</v>
      </c>
      <c r="W1321" s="104">
        <v>46118.337500000001</v>
      </c>
      <c r="X1321">
        <v>627253</v>
      </c>
      <c r="Y1321" t="s">
        <v>4728</v>
      </c>
      <c r="Z1321" t="s">
        <v>54</v>
      </c>
      <c r="AD1321" t="s">
        <v>4736</v>
      </c>
      <c r="AF1321" t="s">
        <v>2373</v>
      </c>
      <c r="AJ1321" t="s">
        <v>4782</v>
      </c>
      <c r="AK1321" s="104">
        <v>46114.699305555558</v>
      </c>
      <c r="AL1321">
        <v>211538</v>
      </c>
      <c r="AM1321" t="s">
        <v>4761</v>
      </c>
      <c r="AN1321" t="s">
        <v>13</v>
      </c>
      <c r="AR1321" t="s">
        <v>5966</v>
      </c>
      <c r="AT1321" t="s">
        <v>967</v>
      </c>
      <c r="AX1321" t="s">
        <v>5246</v>
      </c>
      <c r="AY1321" s="104">
        <v>46113.683333333334</v>
      </c>
      <c r="AZ1321">
        <v>1749438</v>
      </c>
      <c r="BA1321" t="s">
        <v>4728</v>
      </c>
      <c r="BB1321" t="s">
        <v>5989</v>
      </c>
      <c r="BF1321" t="s">
        <v>5931</v>
      </c>
      <c r="BH1321" t="s">
        <v>232</v>
      </c>
      <c r="BL1321" t="s">
        <v>5489</v>
      </c>
      <c r="BM1321" s="104">
        <v>46118.450694444444</v>
      </c>
      <c r="BN1321">
        <v>773382</v>
      </c>
      <c r="BO1321" t="s">
        <v>4728</v>
      </c>
      <c r="BP1321" t="s">
        <v>5592</v>
      </c>
      <c r="BT1321" t="s">
        <v>5918</v>
      </c>
    </row>
    <row r="1322" spans="17:72" x14ac:dyDescent="0.25">
      <c r="Q1322" t="s">
        <v>2207</v>
      </c>
      <c r="R1322" t="s">
        <v>205</v>
      </c>
      <c r="V1322" t="s">
        <v>5078</v>
      </c>
      <c r="W1322" s="104">
        <v>46118.338888888888</v>
      </c>
      <c r="X1322">
        <v>2198335</v>
      </c>
      <c r="Y1322" t="s">
        <v>4728</v>
      </c>
      <c r="Z1322" t="s">
        <v>4790</v>
      </c>
      <c r="AA1322" t="s">
        <v>54</v>
      </c>
      <c r="AB1322" t="s">
        <v>4731</v>
      </c>
      <c r="AD1322" t="s">
        <v>4785</v>
      </c>
      <c r="AF1322" t="s">
        <v>1391</v>
      </c>
      <c r="AJ1322" t="s">
        <v>4889</v>
      </c>
      <c r="AK1322" s="104">
        <v>46114.7</v>
      </c>
      <c r="AL1322">
        <v>192605</v>
      </c>
      <c r="AM1322" t="s">
        <v>4728</v>
      </c>
      <c r="AN1322" t="s">
        <v>13</v>
      </c>
      <c r="AR1322" t="s">
        <v>6069</v>
      </c>
      <c r="AT1322" t="s">
        <v>2383</v>
      </c>
      <c r="AX1322" t="s">
        <v>5086</v>
      </c>
      <c r="AY1322" s="104">
        <v>46113.684027777781</v>
      </c>
      <c r="AZ1322">
        <v>345145</v>
      </c>
      <c r="BA1322" t="s">
        <v>4728</v>
      </c>
      <c r="BB1322" t="s">
        <v>5989</v>
      </c>
      <c r="BF1322" t="s">
        <v>5942</v>
      </c>
      <c r="BH1322" t="s">
        <v>852</v>
      </c>
      <c r="BL1322" t="s">
        <v>4836</v>
      </c>
      <c r="BM1322" s="104">
        <v>46118.45208333333</v>
      </c>
      <c r="BN1322">
        <v>572581</v>
      </c>
      <c r="BO1322" t="s">
        <v>4728</v>
      </c>
      <c r="BP1322" t="s">
        <v>5592</v>
      </c>
      <c r="BQ1322" t="s">
        <v>4731</v>
      </c>
      <c r="BT1322" t="s">
        <v>5966</v>
      </c>
    </row>
    <row r="1323" spans="17:72" x14ac:dyDescent="0.25">
      <c r="Q1323" t="s">
        <v>77</v>
      </c>
      <c r="V1323" t="s">
        <v>5509</v>
      </c>
      <c r="W1323" s="104">
        <v>46118.343055555553</v>
      </c>
      <c r="X1323">
        <v>827642</v>
      </c>
      <c r="Y1323" t="s">
        <v>4728</v>
      </c>
      <c r="Z1323" t="s">
        <v>54</v>
      </c>
      <c r="AD1323" t="s">
        <v>4736</v>
      </c>
      <c r="AF1323" t="s">
        <v>73</v>
      </c>
      <c r="AJ1323" t="s">
        <v>4854</v>
      </c>
      <c r="AK1323" s="104">
        <v>46114.700694444444</v>
      </c>
      <c r="AL1323">
        <v>81503</v>
      </c>
      <c r="AM1323" t="s">
        <v>4728</v>
      </c>
      <c r="AN1323" t="s">
        <v>13</v>
      </c>
      <c r="AR1323" t="s">
        <v>5958</v>
      </c>
      <c r="AT1323" t="s">
        <v>1894</v>
      </c>
      <c r="AX1323" t="s">
        <v>4762</v>
      </c>
      <c r="AY1323" s="104">
        <v>46113.684027777781</v>
      </c>
      <c r="AZ1323">
        <v>400768</v>
      </c>
      <c r="BA1323" t="s">
        <v>4761</v>
      </c>
      <c r="BB1323" t="s">
        <v>5989</v>
      </c>
      <c r="BF1323" t="s">
        <v>5966</v>
      </c>
      <c r="BH1323" t="s">
        <v>2383</v>
      </c>
      <c r="BI1323" t="s">
        <v>683</v>
      </c>
      <c r="BL1323" t="s">
        <v>4801</v>
      </c>
      <c r="BM1323" s="104">
        <v>46118.452777777777</v>
      </c>
      <c r="BN1323">
        <v>1240604</v>
      </c>
      <c r="BO1323" t="s">
        <v>4728</v>
      </c>
      <c r="BP1323" t="s">
        <v>5592</v>
      </c>
      <c r="BQ1323" t="s">
        <v>4731</v>
      </c>
      <c r="BT1323" t="s">
        <v>6238</v>
      </c>
    </row>
    <row r="1324" spans="17:72" x14ac:dyDescent="0.25">
      <c r="Q1324" t="s">
        <v>77</v>
      </c>
      <c r="V1324" t="s">
        <v>5510</v>
      </c>
      <c r="W1324" s="104">
        <v>46118.34375</v>
      </c>
      <c r="X1324">
        <v>1139423</v>
      </c>
      <c r="Y1324" t="s">
        <v>4728</v>
      </c>
      <c r="Z1324" t="s">
        <v>54</v>
      </c>
      <c r="AD1324" t="s">
        <v>4736</v>
      </c>
      <c r="AF1324" t="s">
        <v>2510</v>
      </c>
      <c r="AJ1324" t="s">
        <v>5844</v>
      </c>
      <c r="AK1324" s="104">
        <v>46114.700694444444</v>
      </c>
      <c r="AL1324">
        <v>213201</v>
      </c>
      <c r="AM1324" t="s">
        <v>4728</v>
      </c>
      <c r="AN1324" t="s">
        <v>13</v>
      </c>
      <c r="AR1324" t="s">
        <v>5942</v>
      </c>
      <c r="AT1324" t="s">
        <v>2559</v>
      </c>
      <c r="AX1324" t="s">
        <v>7283</v>
      </c>
      <c r="AY1324" s="104">
        <v>46113.684027777781</v>
      </c>
      <c r="AZ1324">
        <v>227450</v>
      </c>
      <c r="BA1324" t="s">
        <v>4761</v>
      </c>
      <c r="BB1324" t="s">
        <v>5989</v>
      </c>
      <c r="BF1324" t="s">
        <v>5920</v>
      </c>
      <c r="BH1324" t="s">
        <v>2624</v>
      </c>
      <c r="BL1324" t="s">
        <v>4776</v>
      </c>
      <c r="BM1324" s="104">
        <v>46118.453472222223</v>
      </c>
      <c r="BN1324">
        <v>693123</v>
      </c>
      <c r="BO1324" t="s">
        <v>4728</v>
      </c>
      <c r="BP1324" t="s">
        <v>5592</v>
      </c>
      <c r="BT1324" t="s">
        <v>5931</v>
      </c>
    </row>
    <row r="1325" spans="17:72" x14ac:dyDescent="0.25">
      <c r="V1325" t="s">
        <v>4839</v>
      </c>
      <c r="W1325" s="104">
        <v>46118.345833333333</v>
      </c>
      <c r="X1325">
        <v>373193</v>
      </c>
      <c r="Y1325" t="s">
        <v>4728</v>
      </c>
      <c r="Z1325" t="s">
        <v>54</v>
      </c>
      <c r="AF1325" t="s">
        <v>2373</v>
      </c>
      <c r="AJ1325" t="s">
        <v>6067</v>
      </c>
      <c r="AK1325" s="104">
        <v>46114.700694444444</v>
      </c>
      <c r="AL1325">
        <v>756583</v>
      </c>
      <c r="AM1325" t="s">
        <v>4761</v>
      </c>
      <c r="AN1325" t="s">
        <v>13</v>
      </c>
      <c r="AR1325" t="s">
        <v>5966</v>
      </c>
      <c r="AT1325" t="s">
        <v>2403</v>
      </c>
      <c r="AX1325">
        <v>12168152729</v>
      </c>
      <c r="AY1325" s="104">
        <v>46113.684027777781</v>
      </c>
      <c r="AZ1325">
        <v>318983</v>
      </c>
      <c r="BA1325" t="s">
        <v>4728</v>
      </c>
      <c r="BB1325" t="s">
        <v>5989</v>
      </c>
      <c r="BF1325" t="s">
        <v>5942</v>
      </c>
      <c r="BH1325" t="s">
        <v>2357</v>
      </c>
      <c r="BL1325" t="s">
        <v>5012</v>
      </c>
      <c r="BM1325" s="104">
        <v>46118.455555555556</v>
      </c>
      <c r="BN1325">
        <v>429350</v>
      </c>
      <c r="BO1325" t="s">
        <v>4728</v>
      </c>
      <c r="BP1325" t="s">
        <v>5592</v>
      </c>
      <c r="BT1325" t="s">
        <v>5950</v>
      </c>
    </row>
    <row r="1326" spans="17:72" x14ac:dyDescent="0.25">
      <c r="V1326" t="s">
        <v>4745</v>
      </c>
      <c r="W1326" s="104">
        <v>46118.347222222219</v>
      </c>
      <c r="X1326">
        <v>436694</v>
      </c>
      <c r="Y1326" t="s">
        <v>4728</v>
      </c>
      <c r="Z1326" t="s">
        <v>54</v>
      </c>
      <c r="AF1326" t="s">
        <v>496</v>
      </c>
      <c r="AJ1326" t="s">
        <v>4782</v>
      </c>
      <c r="AK1326" s="104">
        <v>46114.701388888891</v>
      </c>
      <c r="AL1326">
        <v>510734</v>
      </c>
      <c r="AM1326" t="s">
        <v>4728</v>
      </c>
      <c r="AN1326" t="s">
        <v>13</v>
      </c>
      <c r="AR1326" t="s">
        <v>5920</v>
      </c>
      <c r="AT1326" t="s">
        <v>308</v>
      </c>
      <c r="AU1326" t="s">
        <v>264</v>
      </c>
      <c r="AV1326" t="s">
        <v>1688</v>
      </c>
      <c r="AX1326" t="s">
        <v>6865</v>
      </c>
      <c r="AY1326" s="104">
        <v>46113.684027777781</v>
      </c>
      <c r="AZ1326">
        <v>1467848</v>
      </c>
      <c r="BA1326" t="s">
        <v>4761</v>
      </c>
      <c r="BB1326" t="s">
        <v>5989</v>
      </c>
      <c r="BC1326" t="s">
        <v>4731</v>
      </c>
      <c r="BF1326" t="s">
        <v>7285</v>
      </c>
      <c r="BH1326" t="s">
        <v>496</v>
      </c>
      <c r="BL1326" t="s">
        <v>6013</v>
      </c>
      <c r="BM1326" s="104">
        <v>46118.455555555556</v>
      </c>
      <c r="BN1326">
        <v>1263942</v>
      </c>
      <c r="BO1326" t="s">
        <v>4728</v>
      </c>
      <c r="BP1326" t="s">
        <v>5592</v>
      </c>
      <c r="BT1326" t="s">
        <v>6117</v>
      </c>
    </row>
    <row r="1327" spans="17:72" x14ac:dyDescent="0.25">
      <c r="Q1327" t="s">
        <v>77</v>
      </c>
      <c r="V1327" t="s">
        <v>5511</v>
      </c>
      <c r="W1327" s="104">
        <v>46118.347222222219</v>
      </c>
      <c r="X1327">
        <v>1078654</v>
      </c>
      <c r="Y1327" t="s">
        <v>4728</v>
      </c>
      <c r="Z1327" t="s">
        <v>54</v>
      </c>
      <c r="AD1327" t="s">
        <v>4736</v>
      </c>
      <c r="AF1327" t="s">
        <v>432</v>
      </c>
      <c r="AJ1327" t="s">
        <v>4854</v>
      </c>
      <c r="AK1327" s="104">
        <v>46114.70208333333</v>
      </c>
      <c r="AL1327">
        <v>266416</v>
      </c>
      <c r="AM1327" t="s">
        <v>4728</v>
      </c>
      <c r="AN1327" t="s">
        <v>13</v>
      </c>
      <c r="AR1327" t="s">
        <v>5918</v>
      </c>
      <c r="AT1327" t="s">
        <v>1124</v>
      </c>
      <c r="AX1327" t="s">
        <v>7280</v>
      </c>
      <c r="AY1327" s="104">
        <v>46113.68472222222</v>
      </c>
      <c r="AZ1327">
        <v>143924</v>
      </c>
      <c r="BA1327" t="s">
        <v>4728</v>
      </c>
      <c r="BB1327" t="s">
        <v>5989</v>
      </c>
      <c r="BF1327" t="s">
        <v>5918</v>
      </c>
      <c r="BH1327" t="s">
        <v>298</v>
      </c>
      <c r="BL1327" t="s">
        <v>5366</v>
      </c>
      <c r="BM1327" s="104">
        <v>46118.456250000003</v>
      </c>
      <c r="BN1327">
        <v>1002364</v>
      </c>
      <c r="BO1327" t="s">
        <v>4728</v>
      </c>
      <c r="BP1327" t="s">
        <v>5592</v>
      </c>
      <c r="BT1327" t="s">
        <v>5918</v>
      </c>
    </row>
    <row r="1328" spans="17:72" x14ac:dyDescent="0.25">
      <c r="Q1328" t="s">
        <v>84</v>
      </c>
      <c r="V1328" t="s">
        <v>5512</v>
      </c>
      <c r="W1328" s="104">
        <v>46118.347916666666</v>
      </c>
      <c r="X1328">
        <v>1284281</v>
      </c>
      <c r="Y1328" t="s">
        <v>4728</v>
      </c>
      <c r="Z1328" t="s">
        <v>54</v>
      </c>
      <c r="AD1328" t="s">
        <v>4739</v>
      </c>
      <c r="AF1328" t="s">
        <v>868</v>
      </c>
      <c r="AJ1328" t="s">
        <v>5012</v>
      </c>
      <c r="AK1328" s="104">
        <v>46114.70208333333</v>
      </c>
      <c r="AL1328">
        <v>1783420</v>
      </c>
      <c r="AM1328" t="s">
        <v>4761</v>
      </c>
      <c r="AN1328" t="s">
        <v>13</v>
      </c>
      <c r="AR1328" t="s">
        <v>5966</v>
      </c>
      <c r="AT1328" t="s">
        <v>1292</v>
      </c>
      <c r="AX1328" t="s">
        <v>4776</v>
      </c>
      <c r="AY1328" s="104">
        <v>46113.68472222222</v>
      </c>
      <c r="AZ1328">
        <v>1203762</v>
      </c>
      <c r="BA1328" t="s">
        <v>4761</v>
      </c>
      <c r="BB1328" t="s">
        <v>5989</v>
      </c>
      <c r="BF1328" t="s">
        <v>5966</v>
      </c>
      <c r="BH1328" t="s">
        <v>1124</v>
      </c>
      <c r="BL1328" t="s">
        <v>5108</v>
      </c>
      <c r="BM1328" s="104">
        <v>46118.456250000003</v>
      </c>
      <c r="BN1328">
        <v>1267792</v>
      </c>
      <c r="BO1328" t="s">
        <v>4761</v>
      </c>
      <c r="BP1328" t="s">
        <v>5592</v>
      </c>
      <c r="BT1328" t="s">
        <v>5918</v>
      </c>
    </row>
    <row r="1329" spans="17:72" x14ac:dyDescent="0.25">
      <c r="Q1329" t="s">
        <v>205</v>
      </c>
      <c r="V1329" t="s">
        <v>5422</v>
      </c>
      <c r="W1329" s="104">
        <v>46118.349305555559</v>
      </c>
      <c r="X1329">
        <v>1357347</v>
      </c>
      <c r="Y1329" t="s">
        <v>4728</v>
      </c>
      <c r="Z1329" t="s">
        <v>54</v>
      </c>
      <c r="AD1329" t="s">
        <v>4734</v>
      </c>
      <c r="AF1329" t="s">
        <v>1302</v>
      </c>
      <c r="AG1329" t="s">
        <v>2373</v>
      </c>
      <c r="AJ1329" t="s">
        <v>6401</v>
      </c>
      <c r="AK1329" s="104">
        <v>46114.703472222223</v>
      </c>
      <c r="AL1329">
        <v>700523</v>
      </c>
      <c r="AM1329" t="s">
        <v>4728</v>
      </c>
      <c r="AN1329" t="s">
        <v>42</v>
      </c>
      <c r="AO1329" t="s">
        <v>13</v>
      </c>
      <c r="AR1329" t="s">
        <v>6040</v>
      </c>
      <c r="AT1329" t="s">
        <v>232</v>
      </c>
      <c r="AX1329" t="s">
        <v>4865</v>
      </c>
      <c r="AY1329" s="104">
        <v>46113.68472222222</v>
      </c>
      <c r="AZ1329">
        <v>712801</v>
      </c>
      <c r="BA1329" t="s">
        <v>4761</v>
      </c>
      <c r="BB1329" t="s">
        <v>5989</v>
      </c>
      <c r="BF1329" t="s">
        <v>4781</v>
      </c>
      <c r="BH1329" t="s">
        <v>2510</v>
      </c>
      <c r="BL1329" t="s">
        <v>7666</v>
      </c>
      <c r="BM1329" s="104">
        <v>46118.456250000003</v>
      </c>
      <c r="BN1329">
        <v>545201</v>
      </c>
      <c r="BO1329" t="s">
        <v>4761</v>
      </c>
      <c r="BP1329" t="s">
        <v>5592</v>
      </c>
      <c r="BT1329" t="s">
        <v>5966</v>
      </c>
    </row>
    <row r="1330" spans="17:72" x14ac:dyDescent="0.25">
      <c r="V1330" t="s">
        <v>5513</v>
      </c>
      <c r="W1330" s="104">
        <v>46118.35</v>
      </c>
      <c r="X1330">
        <v>62297</v>
      </c>
      <c r="Y1330" t="s">
        <v>4728</v>
      </c>
      <c r="Z1330" t="s">
        <v>54</v>
      </c>
      <c r="AF1330" t="s">
        <v>2510</v>
      </c>
      <c r="AJ1330" t="s">
        <v>4801</v>
      </c>
      <c r="AK1330" s="104">
        <v>46114.703472222223</v>
      </c>
      <c r="AL1330">
        <v>492899</v>
      </c>
      <c r="AM1330" t="s">
        <v>4728</v>
      </c>
      <c r="AN1330" t="s">
        <v>13</v>
      </c>
      <c r="AR1330" t="s">
        <v>6069</v>
      </c>
      <c r="AT1330" t="s">
        <v>2429</v>
      </c>
      <c r="AX1330" t="s">
        <v>5101</v>
      </c>
      <c r="AY1330" s="104">
        <v>46113.68472222222</v>
      </c>
      <c r="AZ1330">
        <v>414594</v>
      </c>
      <c r="BA1330" t="s">
        <v>4728</v>
      </c>
      <c r="BB1330" t="s">
        <v>5989</v>
      </c>
      <c r="BF1330" t="s">
        <v>5920</v>
      </c>
      <c r="BH1330" t="s">
        <v>1220</v>
      </c>
      <c r="BL1330" t="s">
        <v>4782</v>
      </c>
      <c r="BM1330" s="104">
        <v>46118.456944444442</v>
      </c>
      <c r="BN1330">
        <v>653860</v>
      </c>
      <c r="BO1330" t="s">
        <v>4728</v>
      </c>
      <c r="BP1330" t="s">
        <v>5592</v>
      </c>
      <c r="BT1330" t="s">
        <v>6069</v>
      </c>
    </row>
    <row r="1331" spans="17:72" x14ac:dyDescent="0.25">
      <c r="Q1331" t="s">
        <v>1058</v>
      </c>
      <c r="R1331" t="s">
        <v>81</v>
      </c>
      <c r="V1331" t="s">
        <v>5514</v>
      </c>
      <c r="W1331" s="104">
        <v>46118.351388888892</v>
      </c>
      <c r="X1331">
        <v>2398533</v>
      </c>
      <c r="Y1331" t="s">
        <v>4728</v>
      </c>
      <c r="Z1331" t="s">
        <v>42</v>
      </c>
      <c r="AA1331" t="s">
        <v>54</v>
      </c>
      <c r="AD1331" t="s">
        <v>4729</v>
      </c>
      <c r="AJ1331" t="s">
        <v>6440</v>
      </c>
      <c r="AK1331" s="104">
        <v>46114.703472222223</v>
      </c>
      <c r="AL1331">
        <v>98419</v>
      </c>
      <c r="AM1331" t="s">
        <v>4728</v>
      </c>
      <c r="AN1331" t="s">
        <v>13</v>
      </c>
      <c r="AT1331" t="s">
        <v>223</v>
      </c>
      <c r="AX1331" t="s">
        <v>5109</v>
      </c>
      <c r="AY1331" s="104">
        <v>46113.685416666667</v>
      </c>
      <c r="AZ1331">
        <v>420177</v>
      </c>
      <c r="BA1331" t="s">
        <v>4728</v>
      </c>
      <c r="BB1331" t="s">
        <v>5989</v>
      </c>
      <c r="BF1331" t="s">
        <v>5931</v>
      </c>
      <c r="BH1331" t="s">
        <v>77</v>
      </c>
      <c r="BL1331" t="s">
        <v>4836</v>
      </c>
      <c r="BM1331" s="104">
        <v>46118.457638888889</v>
      </c>
      <c r="BN1331">
        <v>661125</v>
      </c>
      <c r="BO1331" t="s">
        <v>4728</v>
      </c>
      <c r="BP1331" t="s">
        <v>5592</v>
      </c>
      <c r="BT1331" t="s">
        <v>5931</v>
      </c>
    </row>
    <row r="1332" spans="17:72" x14ac:dyDescent="0.25">
      <c r="Q1332" t="s">
        <v>75</v>
      </c>
      <c r="R1332" t="s">
        <v>2650</v>
      </c>
      <c r="V1332" t="s">
        <v>5515</v>
      </c>
      <c r="W1332" s="104">
        <v>46118.355555555558</v>
      </c>
      <c r="X1332">
        <v>1301918</v>
      </c>
      <c r="Y1332" t="s">
        <v>4728</v>
      </c>
      <c r="Z1332" t="s">
        <v>54</v>
      </c>
      <c r="AD1332" t="s">
        <v>4752</v>
      </c>
      <c r="AF1332" t="s">
        <v>250</v>
      </c>
      <c r="AJ1332" t="s">
        <v>6061</v>
      </c>
      <c r="AK1332" s="104">
        <v>46114.70416666667</v>
      </c>
      <c r="AL1332">
        <v>402107</v>
      </c>
      <c r="AM1332" t="s">
        <v>4728</v>
      </c>
      <c r="AN1332" t="s">
        <v>13</v>
      </c>
      <c r="AR1332" t="s">
        <v>5958</v>
      </c>
      <c r="AT1332" t="s">
        <v>2559</v>
      </c>
      <c r="AX1332" t="s">
        <v>4938</v>
      </c>
      <c r="AY1332" s="104">
        <v>46113.685416666667</v>
      </c>
      <c r="AZ1332">
        <v>200324</v>
      </c>
      <c r="BA1332" t="s">
        <v>4761</v>
      </c>
      <c r="BB1332" t="s">
        <v>5989</v>
      </c>
      <c r="BF1332" t="s">
        <v>5966</v>
      </c>
      <c r="BH1332" t="s">
        <v>1292</v>
      </c>
      <c r="BL1332" t="s">
        <v>4774</v>
      </c>
      <c r="BM1332" s="104">
        <v>46118.459027777775</v>
      </c>
      <c r="BN1332">
        <v>668941</v>
      </c>
      <c r="BO1332" t="s">
        <v>4728</v>
      </c>
      <c r="BP1332" t="s">
        <v>5592</v>
      </c>
      <c r="BT1332" t="s">
        <v>5920</v>
      </c>
    </row>
    <row r="1333" spans="17:72" x14ac:dyDescent="0.25">
      <c r="Q1333" t="s">
        <v>84</v>
      </c>
      <c r="V1333" t="s">
        <v>4922</v>
      </c>
      <c r="W1333" s="104">
        <v>46118.355555555558</v>
      </c>
      <c r="X1333">
        <v>869047</v>
      </c>
      <c r="Y1333" t="s">
        <v>4728</v>
      </c>
      <c r="Z1333" t="s">
        <v>54</v>
      </c>
      <c r="AD1333" t="s">
        <v>4736</v>
      </c>
      <c r="AF1333" t="s">
        <v>6441</v>
      </c>
      <c r="AG1333" t="s">
        <v>1379</v>
      </c>
      <c r="AJ1333" t="s">
        <v>4826</v>
      </c>
      <c r="AK1333" s="104">
        <v>46114.70416666667</v>
      </c>
      <c r="AL1333">
        <v>3249710</v>
      </c>
      <c r="AM1333" t="s">
        <v>4728</v>
      </c>
      <c r="AN1333" t="s">
        <v>42</v>
      </c>
      <c r="AO1333" t="s">
        <v>13</v>
      </c>
      <c r="AR1333" t="s">
        <v>5933</v>
      </c>
      <c r="AT1333" t="s">
        <v>1276</v>
      </c>
      <c r="AX1333" t="s">
        <v>4925</v>
      </c>
      <c r="AY1333" s="104">
        <v>46113.685416666667</v>
      </c>
      <c r="AZ1333">
        <v>301422</v>
      </c>
      <c r="BA1333" t="s">
        <v>4728</v>
      </c>
      <c r="BB1333" t="s">
        <v>5989</v>
      </c>
      <c r="BF1333" t="s">
        <v>5942</v>
      </c>
      <c r="BH1333" t="s">
        <v>1284</v>
      </c>
      <c r="BL1333" t="s">
        <v>5502</v>
      </c>
      <c r="BM1333" s="104">
        <v>46118.459027777775</v>
      </c>
      <c r="BN1333">
        <v>1125145</v>
      </c>
      <c r="BO1333" t="s">
        <v>4761</v>
      </c>
      <c r="BP1333" t="s">
        <v>5592</v>
      </c>
      <c r="BT1333" t="s">
        <v>5918</v>
      </c>
    </row>
    <row r="1334" spans="17:72" x14ac:dyDescent="0.25">
      <c r="Q1334" t="s">
        <v>1645</v>
      </c>
      <c r="R1334" t="s">
        <v>79</v>
      </c>
      <c r="V1334" t="s">
        <v>5442</v>
      </c>
      <c r="W1334" s="104">
        <v>46118.357638888891</v>
      </c>
      <c r="X1334">
        <v>1602675</v>
      </c>
      <c r="Y1334" t="s">
        <v>4761</v>
      </c>
      <c r="Z1334" t="s">
        <v>42</v>
      </c>
      <c r="AA1334" t="s">
        <v>54</v>
      </c>
      <c r="AD1334" t="s">
        <v>5516</v>
      </c>
      <c r="AF1334" t="s">
        <v>2431</v>
      </c>
      <c r="AJ1334" t="s">
        <v>5434</v>
      </c>
      <c r="AK1334" s="104">
        <v>46114.70416666667</v>
      </c>
      <c r="AL1334">
        <v>316403</v>
      </c>
      <c r="AM1334" t="s">
        <v>4728</v>
      </c>
      <c r="AN1334" t="s">
        <v>13</v>
      </c>
      <c r="AR1334" t="s">
        <v>5931</v>
      </c>
      <c r="AT1334" t="s">
        <v>1078</v>
      </c>
      <c r="AX1334" t="s">
        <v>4839</v>
      </c>
      <c r="AY1334" s="104">
        <v>46113.685416666667</v>
      </c>
      <c r="AZ1334">
        <v>243047</v>
      </c>
      <c r="BA1334" t="s">
        <v>4728</v>
      </c>
      <c r="BB1334" t="s">
        <v>5989</v>
      </c>
      <c r="BF1334" t="s">
        <v>5942</v>
      </c>
      <c r="BH1334" t="s">
        <v>81</v>
      </c>
      <c r="BL1334" t="s">
        <v>4782</v>
      </c>
      <c r="BM1334" s="104">
        <v>46118.461111111108</v>
      </c>
      <c r="BN1334">
        <v>1009319</v>
      </c>
      <c r="BO1334" t="s">
        <v>4728</v>
      </c>
      <c r="BP1334" t="s">
        <v>5592</v>
      </c>
      <c r="BT1334" t="s">
        <v>5918</v>
      </c>
    </row>
    <row r="1335" spans="17:72" x14ac:dyDescent="0.25">
      <c r="Q1335" t="s">
        <v>84</v>
      </c>
      <c r="V1335" t="s">
        <v>4762</v>
      </c>
      <c r="W1335" s="104">
        <v>46118.35833333333</v>
      </c>
      <c r="X1335">
        <v>791570</v>
      </c>
      <c r="Y1335" t="s">
        <v>4728</v>
      </c>
      <c r="Z1335" t="s">
        <v>54</v>
      </c>
      <c r="AD1335" t="s">
        <v>4736</v>
      </c>
      <c r="AF1335" t="s">
        <v>1284</v>
      </c>
      <c r="AJ1335" t="s">
        <v>6442</v>
      </c>
      <c r="AK1335" s="104">
        <v>46114.706944444442</v>
      </c>
      <c r="AL1335">
        <v>863908</v>
      </c>
      <c r="AM1335" t="s">
        <v>4728</v>
      </c>
      <c r="AN1335" t="s">
        <v>13</v>
      </c>
      <c r="AR1335" t="s">
        <v>5950</v>
      </c>
      <c r="AT1335" t="s">
        <v>205</v>
      </c>
      <c r="AX1335" t="s">
        <v>6436</v>
      </c>
      <c r="AY1335" s="104">
        <v>46113.686111111114</v>
      </c>
      <c r="AZ1335">
        <v>724007</v>
      </c>
      <c r="BA1335" t="s">
        <v>4761</v>
      </c>
      <c r="BB1335" t="s">
        <v>5989</v>
      </c>
      <c r="BF1335" t="s">
        <v>5920</v>
      </c>
      <c r="BH1335" t="s">
        <v>2510</v>
      </c>
      <c r="BL1335" t="s">
        <v>5129</v>
      </c>
      <c r="BM1335" s="104">
        <v>46118.461805555555</v>
      </c>
      <c r="BN1335">
        <v>2942595</v>
      </c>
      <c r="BO1335" t="s">
        <v>4761</v>
      </c>
      <c r="BP1335" t="s">
        <v>5592</v>
      </c>
      <c r="BT1335" t="s">
        <v>5966</v>
      </c>
    </row>
    <row r="1336" spans="17:72" x14ac:dyDescent="0.25">
      <c r="V1336" t="s">
        <v>5081</v>
      </c>
      <c r="W1336" s="104">
        <v>46118.359027777777</v>
      </c>
      <c r="X1336">
        <v>170196</v>
      </c>
      <c r="Y1336" t="s">
        <v>4728</v>
      </c>
      <c r="Z1336" t="s">
        <v>54</v>
      </c>
      <c r="AF1336" t="s">
        <v>1391</v>
      </c>
      <c r="AJ1336" t="s">
        <v>6276</v>
      </c>
      <c r="AK1336" s="104">
        <v>46114.706944444442</v>
      </c>
      <c r="AL1336">
        <v>455946</v>
      </c>
      <c r="AM1336" t="s">
        <v>4728</v>
      </c>
      <c r="AN1336" t="s">
        <v>13</v>
      </c>
      <c r="AR1336" t="s">
        <v>5942</v>
      </c>
      <c r="AT1336" t="s">
        <v>220</v>
      </c>
      <c r="AX1336" t="s">
        <v>5228</v>
      </c>
      <c r="AY1336" s="104">
        <v>46113.686111111114</v>
      </c>
      <c r="AZ1336">
        <v>181271</v>
      </c>
      <c r="BA1336" t="s">
        <v>4728</v>
      </c>
      <c r="BB1336" t="s">
        <v>5989</v>
      </c>
      <c r="BF1336" t="s">
        <v>5931</v>
      </c>
      <c r="BH1336" t="s">
        <v>868</v>
      </c>
      <c r="BL1336" t="s">
        <v>5174</v>
      </c>
      <c r="BM1336" s="104">
        <v>46118.461805555555</v>
      </c>
      <c r="BN1336">
        <v>553442</v>
      </c>
      <c r="BO1336" t="s">
        <v>4728</v>
      </c>
      <c r="BP1336" t="s">
        <v>5592</v>
      </c>
      <c r="BT1336" t="s">
        <v>5931</v>
      </c>
    </row>
    <row r="1337" spans="17:72" x14ac:dyDescent="0.25">
      <c r="Q1337" t="s">
        <v>84</v>
      </c>
      <c r="V1337" t="s">
        <v>4858</v>
      </c>
      <c r="W1337" s="104">
        <v>46118.359722222223</v>
      </c>
      <c r="X1337">
        <v>1198497</v>
      </c>
      <c r="Y1337" t="s">
        <v>4728</v>
      </c>
      <c r="Z1337" t="s">
        <v>54</v>
      </c>
      <c r="AD1337" t="s">
        <v>4734</v>
      </c>
      <c r="AF1337" t="s">
        <v>2229</v>
      </c>
      <c r="AG1337" t="s">
        <v>1732</v>
      </c>
      <c r="AJ1337" t="s">
        <v>5271</v>
      </c>
      <c r="AK1337" s="104">
        <v>46114.707638888889</v>
      </c>
      <c r="AL1337">
        <v>5767871</v>
      </c>
      <c r="AM1337" t="s">
        <v>4761</v>
      </c>
      <c r="AN1337" t="s">
        <v>4797</v>
      </c>
      <c r="AO1337" t="s">
        <v>13</v>
      </c>
      <c r="AR1337" t="s">
        <v>6443</v>
      </c>
      <c r="AT1337" t="s">
        <v>1507</v>
      </c>
      <c r="AX1337" t="s">
        <v>5172</v>
      </c>
      <c r="AY1337" s="104">
        <v>46113.686111111114</v>
      </c>
      <c r="AZ1337">
        <v>181463</v>
      </c>
      <c r="BA1337" t="s">
        <v>4728</v>
      </c>
      <c r="BB1337" t="s">
        <v>5989</v>
      </c>
      <c r="BF1337" t="s">
        <v>5942</v>
      </c>
      <c r="BH1337" t="s">
        <v>73</v>
      </c>
      <c r="BI1337" t="s">
        <v>256</v>
      </c>
      <c r="BL1337" t="s">
        <v>7334</v>
      </c>
      <c r="BM1337" s="104">
        <v>46118.462500000001</v>
      </c>
      <c r="BN1337">
        <v>1576136</v>
      </c>
      <c r="BO1337" t="s">
        <v>4728</v>
      </c>
      <c r="BP1337" t="s">
        <v>5592</v>
      </c>
      <c r="BQ1337" t="s">
        <v>4731</v>
      </c>
      <c r="BT1337" t="s">
        <v>8190</v>
      </c>
    </row>
    <row r="1338" spans="17:72" x14ac:dyDescent="0.25">
      <c r="Q1338" t="s">
        <v>205</v>
      </c>
      <c r="V1338" t="s">
        <v>5517</v>
      </c>
      <c r="W1338" s="104">
        <v>46118.36041666667</v>
      </c>
      <c r="X1338">
        <v>867245</v>
      </c>
      <c r="Y1338" t="s">
        <v>4728</v>
      </c>
      <c r="Z1338" t="s">
        <v>54</v>
      </c>
      <c r="AD1338" t="s">
        <v>4736</v>
      </c>
      <c r="AF1338" t="s">
        <v>1924</v>
      </c>
      <c r="AG1338" t="s">
        <v>2403</v>
      </c>
      <c r="AH1338" t="s">
        <v>1688</v>
      </c>
      <c r="AJ1338" t="s">
        <v>5311</v>
      </c>
      <c r="AK1338" s="104">
        <v>46114.708333333336</v>
      </c>
      <c r="AL1338">
        <v>967932</v>
      </c>
      <c r="AM1338" t="s">
        <v>4761</v>
      </c>
      <c r="AN1338" t="s">
        <v>42</v>
      </c>
      <c r="AO1338" t="s">
        <v>13</v>
      </c>
      <c r="AP1338" t="s">
        <v>4731</v>
      </c>
      <c r="AR1338" t="s">
        <v>6127</v>
      </c>
      <c r="AT1338" t="s">
        <v>2559</v>
      </c>
      <c r="AX1338" t="s">
        <v>4839</v>
      </c>
      <c r="AY1338" s="104">
        <v>46113.686805555553</v>
      </c>
      <c r="AZ1338">
        <v>115698</v>
      </c>
      <c r="BA1338" t="s">
        <v>4728</v>
      </c>
      <c r="BB1338" t="s">
        <v>5989</v>
      </c>
      <c r="BF1338" t="s">
        <v>5966</v>
      </c>
      <c r="BH1338" t="s">
        <v>2357</v>
      </c>
      <c r="BL1338" t="s">
        <v>4763</v>
      </c>
      <c r="BM1338" s="104">
        <v>46118.463194444441</v>
      </c>
      <c r="BN1338">
        <v>670013</v>
      </c>
      <c r="BO1338" t="s">
        <v>4728</v>
      </c>
      <c r="BP1338" t="s">
        <v>5592</v>
      </c>
      <c r="BT1338" t="s">
        <v>5931</v>
      </c>
    </row>
    <row r="1339" spans="17:72" x14ac:dyDescent="0.25">
      <c r="Q1339" t="s">
        <v>223</v>
      </c>
      <c r="V1339" t="s">
        <v>5081</v>
      </c>
      <c r="W1339" s="104">
        <v>46118.361111111109</v>
      </c>
      <c r="X1339">
        <v>715579</v>
      </c>
      <c r="Y1339" t="s">
        <v>4728</v>
      </c>
      <c r="Z1339" t="s">
        <v>54</v>
      </c>
      <c r="AD1339" t="s">
        <v>4756</v>
      </c>
      <c r="AF1339" t="s">
        <v>1985</v>
      </c>
      <c r="AJ1339" t="s">
        <v>5086</v>
      </c>
      <c r="AK1339" s="104">
        <v>46114.708333333336</v>
      </c>
      <c r="AL1339">
        <v>149989</v>
      </c>
      <c r="AM1339" t="s">
        <v>4728</v>
      </c>
      <c r="AN1339" t="s">
        <v>13</v>
      </c>
      <c r="AR1339" t="s">
        <v>5942</v>
      </c>
      <c r="AT1339" t="s">
        <v>1124</v>
      </c>
      <c r="AX1339" t="s">
        <v>7283</v>
      </c>
      <c r="AY1339" s="104">
        <v>46113.6875</v>
      </c>
      <c r="AZ1339">
        <v>472610</v>
      </c>
      <c r="BA1339" t="s">
        <v>4761</v>
      </c>
      <c r="BB1339" t="s">
        <v>5989</v>
      </c>
      <c r="BF1339" t="s">
        <v>5918</v>
      </c>
      <c r="BH1339" t="s">
        <v>866</v>
      </c>
      <c r="BI1339" t="s">
        <v>1891</v>
      </c>
      <c r="BL1339" t="s">
        <v>4733</v>
      </c>
      <c r="BM1339" s="104">
        <v>46118.463194444441</v>
      </c>
      <c r="BN1339">
        <v>1935772</v>
      </c>
      <c r="BO1339" t="s">
        <v>4728</v>
      </c>
      <c r="BP1339" t="s">
        <v>5592</v>
      </c>
      <c r="BQ1339" t="s">
        <v>4731</v>
      </c>
      <c r="BT1339" t="s">
        <v>6382</v>
      </c>
    </row>
    <row r="1340" spans="17:72" x14ac:dyDescent="0.25">
      <c r="Q1340" t="s">
        <v>223</v>
      </c>
      <c r="V1340" t="s">
        <v>5086</v>
      </c>
      <c r="W1340" s="104">
        <v>46118.361111111109</v>
      </c>
      <c r="X1340">
        <v>966152</v>
      </c>
      <c r="Y1340" t="s">
        <v>4728</v>
      </c>
      <c r="Z1340" t="s">
        <v>54</v>
      </c>
      <c r="AD1340" t="s">
        <v>4772</v>
      </c>
      <c r="AF1340" t="s">
        <v>4835</v>
      </c>
      <c r="AG1340" t="s">
        <v>235</v>
      </c>
      <c r="AH1340" t="s">
        <v>211</v>
      </c>
      <c r="AJ1340" t="s">
        <v>4877</v>
      </c>
      <c r="AK1340" s="104">
        <v>46114.709722222222</v>
      </c>
      <c r="AL1340">
        <v>976299</v>
      </c>
      <c r="AM1340" t="s">
        <v>4728</v>
      </c>
      <c r="AN1340" t="s">
        <v>4787</v>
      </c>
      <c r="AO1340" t="s">
        <v>13</v>
      </c>
      <c r="AP1340" t="s">
        <v>4731</v>
      </c>
      <c r="AR1340" t="s">
        <v>5922</v>
      </c>
      <c r="AT1340" t="s">
        <v>1048</v>
      </c>
      <c r="AX1340" t="s">
        <v>4765</v>
      </c>
      <c r="AY1340" s="104">
        <v>46113.6875</v>
      </c>
      <c r="AZ1340">
        <v>182507</v>
      </c>
      <c r="BA1340" t="s">
        <v>4728</v>
      </c>
      <c r="BB1340" t="s">
        <v>5989</v>
      </c>
      <c r="BF1340" t="s">
        <v>5956</v>
      </c>
      <c r="BH1340" t="s">
        <v>232</v>
      </c>
      <c r="BL1340" t="s">
        <v>4753</v>
      </c>
      <c r="BM1340" s="104">
        <v>46118.465277777781</v>
      </c>
      <c r="BN1340">
        <v>1072511</v>
      </c>
      <c r="BO1340" t="s">
        <v>4761</v>
      </c>
      <c r="BP1340" t="s">
        <v>5592</v>
      </c>
      <c r="BT1340" t="s">
        <v>5966</v>
      </c>
    </row>
    <row r="1341" spans="17:72" x14ac:dyDescent="0.25">
      <c r="Q1341" t="s">
        <v>223</v>
      </c>
      <c r="V1341" t="s">
        <v>5093</v>
      </c>
      <c r="W1341" s="104">
        <v>46118.362500000003</v>
      </c>
      <c r="X1341">
        <v>1180667</v>
      </c>
      <c r="Y1341" t="s">
        <v>4728</v>
      </c>
      <c r="Z1341" t="s">
        <v>54</v>
      </c>
      <c r="AD1341" t="s">
        <v>4752</v>
      </c>
      <c r="AF1341" t="s">
        <v>2510</v>
      </c>
      <c r="AJ1341" t="s">
        <v>5280</v>
      </c>
      <c r="AK1341" s="104">
        <v>46114.709722222222</v>
      </c>
      <c r="AL1341">
        <v>445121</v>
      </c>
      <c r="AM1341" t="s">
        <v>4728</v>
      </c>
      <c r="AN1341" t="s">
        <v>13</v>
      </c>
      <c r="AR1341" t="s">
        <v>5931</v>
      </c>
      <c r="AX1341" t="s">
        <v>5065</v>
      </c>
      <c r="AY1341" s="104">
        <v>46113.6875</v>
      </c>
      <c r="AZ1341">
        <v>7482</v>
      </c>
      <c r="BA1341" t="s">
        <v>4728</v>
      </c>
      <c r="BB1341" t="s">
        <v>5989</v>
      </c>
      <c r="BH1341" t="s">
        <v>1706</v>
      </c>
      <c r="BL1341" t="s">
        <v>8191</v>
      </c>
      <c r="BM1341" s="104">
        <v>46118.46597222222</v>
      </c>
      <c r="BN1341">
        <v>1179911</v>
      </c>
      <c r="BO1341" t="s">
        <v>4728</v>
      </c>
      <c r="BP1341" t="s">
        <v>5592</v>
      </c>
      <c r="BT1341" t="s">
        <v>5920</v>
      </c>
    </row>
    <row r="1342" spans="17:72" x14ac:dyDescent="0.25">
      <c r="Q1342" t="s">
        <v>75</v>
      </c>
      <c r="V1342" t="s">
        <v>5518</v>
      </c>
      <c r="W1342" s="104">
        <v>46118.362500000003</v>
      </c>
      <c r="X1342">
        <v>1542344</v>
      </c>
      <c r="Y1342" t="s">
        <v>4728</v>
      </c>
      <c r="Z1342" t="s">
        <v>54</v>
      </c>
      <c r="AA1342" t="s">
        <v>4731</v>
      </c>
      <c r="AD1342" t="s">
        <v>4756</v>
      </c>
      <c r="AF1342" t="s">
        <v>1924</v>
      </c>
      <c r="AG1342" t="s">
        <v>1379</v>
      </c>
      <c r="AJ1342" t="s">
        <v>6444</v>
      </c>
      <c r="AK1342" s="104">
        <v>46114.709722222222</v>
      </c>
      <c r="AL1342">
        <v>533431</v>
      </c>
      <c r="AM1342" t="s">
        <v>4728</v>
      </c>
      <c r="AN1342" t="s">
        <v>42</v>
      </c>
      <c r="AO1342" t="s">
        <v>13</v>
      </c>
      <c r="AR1342" t="s">
        <v>5933</v>
      </c>
      <c r="AT1342" t="s">
        <v>2559</v>
      </c>
      <c r="AX1342" t="s">
        <v>4938</v>
      </c>
      <c r="AY1342" s="104">
        <v>46113.688194444447</v>
      </c>
      <c r="AZ1342">
        <v>303816</v>
      </c>
      <c r="BA1342" t="s">
        <v>4761</v>
      </c>
      <c r="BB1342" t="s">
        <v>5989</v>
      </c>
      <c r="BF1342" t="s">
        <v>5966</v>
      </c>
      <c r="BH1342" t="s">
        <v>1292</v>
      </c>
      <c r="BL1342" t="s">
        <v>8192</v>
      </c>
      <c r="BM1342" s="104">
        <v>46118.46597222222</v>
      </c>
      <c r="BN1342">
        <v>920650</v>
      </c>
      <c r="BO1342" t="s">
        <v>4728</v>
      </c>
      <c r="BP1342" t="s">
        <v>5592</v>
      </c>
      <c r="BT1342" t="s">
        <v>5948</v>
      </c>
    </row>
    <row r="1343" spans="17:72" x14ac:dyDescent="0.25">
      <c r="Q1343" t="s">
        <v>77</v>
      </c>
      <c r="V1343" t="s">
        <v>5514</v>
      </c>
      <c r="W1343" s="104">
        <v>46118.362500000003</v>
      </c>
      <c r="X1343">
        <v>1216777</v>
      </c>
      <c r="Y1343" t="s">
        <v>4728</v>
      </c>
      <c r="Z1343" t="s">
        <v>54</v>
      </c>
      <c r="AD1343" t="s">
        <v>4736</v>
      </c>
      <c r="AF1343" t="s">
        <v>2598</v>
      </c>
      <c r="AG1343" t="s">
        <v>1220</v>
      </c>
      <c r="AJ1343" t="s">
        <v>5061</v>
      </c>
      <c r="AK1343" s="104">
        <v>46114.711111111108</v>
      </c>
      <c r="AL1343">
        <v>478879</v>
      </c>
      <c r="AM1343" t="s">
        <v>4728</v>
      </c>
      <c r="AN1343" t="s">
        <v>42</v>
      </c>
      <c r="AO1343" t="s">
        <v>13</v>
      </c>
      <c r="AR1343" t="s">
        <v>5986</v>
      </c>
      <c r="AT1343" t="s">
        <v>308</v>
      </c>
      <c r="AX1343" t="s">
        <v>4910</v>
      </c>
      <c r="AY1343" s="104">
        <v>46113.688194444447</v>
      </c>
      <c r="AZ1343">
        <v>3468657</v>
      </c>
      <c r="BA1343" t="s">
        <v>4728</v>
      </c>
      <c r="BB1343" t="s">
        <v>5989</v>
      </c>
      <c r="BF1343" t="s">
        <v>5918</v>
      </c>
      <c r="BH1343" t="s">
        <v>2357</v>
      </c>
      <c r="BL1343" t="s">
        <v>4952</v>
      </c>
      <c r="BM1343" s="104">
        <v>46118.466666666667</v>
      </c>
      <c r="BN1343">
        <v>859705</v>
      </c>
      <c r="BO1343" t="s">
        <v>4728</v>
      </c>
      <c r="BP1343" t="s">
        <v>5592</v>
      </c>
      <c r="BT1343" t="s">
        <v>5931</v>
      </c>
    </row>
    <row r="1344" spans="17:72" x14ac:dyDescent="0.25">
      <c r="Q1344" t="s">
        <v>84</v>
      </c>
      <c r="V1344" t="s">
        <v>5078</v>
      </c>
      <c r="W1344" s="104">
        <v>46118.364583333336</v>
      </c>
      <c r="X1344">
        <v>956735</v>
      </c>
      <c r="Y1344" t="s">
        <v>4761</v>
      </c>
      <c r="Z1344" t="s">
        <v>54</v>
      </c>
      <c r="AD1344" t="s">
        <v>4739</v>
      </c>
      <c r="AF1344" t="s">
        <v>1262</v>
      </c>
      <c r="AG1344" t="s">
        <v>2373</v>
      </c>
      <c r="AJ1344" t="s">
        <v>6220</v>
      </c>
      <c r="AK1344" s="104">
        <v>46114.711111111108</v>
      </c>
      <c r="AL1344">
        <v>790379</v>
      </c>
      <c r="AM1344" t="s">
        <v>4728</v>
      </c>
      <c r="AN1344" t="s">
        <v>4790</v>
      </c>
      <c r="AO1344" t="s">
        <v>13</v>
      </c>
      <c r="AR1344" t="s">
        <v>6163</v>
      </c>
      <c r="AT1344" t="s">
        <v>1507</v>
      </c>
      <c r="AX1344" t="s">
        <v>4839</v>
      </c>
      <c r="AY1344" s="104">
        <v>46113.688888888886</v>
      </c>
      <c r="AZ1344">
        <v>1857056</v>
      </c>
      <c r="BA1344" t="s">
        <v>4761</v>
      </c>
      <c r="BB1344" t="s">
        <v>5989</v>
      </c>
      <c r="BF1344" t="s">
        <v>5966</v>
      </c>
      <c r="BH1344" t="s">
        <v>77</v>
      </c>
      <c r="BL1344" t="s">
        <v>4850</v>
      </c>
      <c r="BM1344" s="104">
        <v>46118.466666666667</v>
      </c>
      <c r="BN1344">
        <v>906828</v>
      </c>
      <c r="BO1344" t="s">
        <v>4728</v>
      </c>
      <c r="BP1344" t="s">
        <v>5592</v>
      </c>
      <c r="BT1344" t="s">
        <v>5931</v>
      </c>
    </row>
    <row r="1345" spans="17:72" x14ac:dyDescent="0.25">
      <c r="Q1345" t="s">
        <v>349</v>
      </c>
      <c r="R1345" t="s">
        <v>250</v>
      </c>
      <c r="V1345" t="s">
        <v>5519</v>
      </c>
      <c r="W1345" s="104">
        <v>46118.364583333336</v>
      </c>
      <c r="X1345">
        <v>3695081</v>
      </c>
      <c r="Y1345" t="s">
        <v>4728</v>
      </c>
      <c r="Z1345" t="s">
        <v>42</v>
      </c>
      <c r="AA1345" t="s">
        <v>54</v>
      </c>
      <c r="AB1345" t="s">
        <v>4731</v>
      </c>
      <c r="AD1345" t="s">
        <v>5520</v>
      </c>
      <c r="AF1345" t="s">
        <v>241</v>
      </c>
      <c r="AJ1345" t="s">
        <v>4877</v>
      </c>
      <c r="AK1345" s="104">
        <v>46114.712500000001</v>
      </c>
      <c r="AL1345">
        <v>1266184</v>
      </c>
      <c r="AM1345" t="s">
        <v>4761</v>
      </c>
      <c r="AN1345" t="s">
        <v>13</v>
      </c>
      <c r="AR1345" t="s">
        <v>5920</v>
      </c>
      <c r="AT1345" t="s">
        <v>2403</v>
      </c>
      <c r="AX1345" t="s">
        <v>7286</v>
      </c>
      <c r="AY1345" s="104">
        <v>46113.688888888886</v>
      </c>
      <c r="AZ1345">
        <v>1418564</v>
      </c>
      <c r="BA1345" t="s">
        <v>4728</v>
      </c>
      <c r="BB1345" t="s">
        <v>5989</v>
      </c>
      <c r="BF1345" t="s">
        <v>5931</v>
      </c>
      <c r="BL1345" t="s">
        <v>4961</v>
      </c>
      <c r="BM1345" s="104">
        <v>46118.467361111114</v>
      </c>
      <c r="BN1345">
        <v>182331</v>
      </c>
      <c r="BO1345" t="s">
        <v>4728</v>
      </c>
      <c r="BP1345" t="s">
        <v>5592</v>
      </c>
    </row>
    <row r="1346" spans="17:72" x14ac:dyDescent="0.25">
      <c r="Q1346" t="s">
        <v>84</v>
      </c>
      <c r="V1346" t="s">
        <v>4946</v>
      </c>
      <c r="W1346" s="104">
        <v>46118.365972222222</v>
      </c>
      <c r="X1346">
        <v>983569</v>
      </c>
      <c r="Y1346" t="s">
        <v>4761</v>
      </c>
      <c r="Z1346" t="s">
        <v>54</v>
      </c>
      <c r="AD1346" t="s">
        <v>4736</v>
      </c>
      <c r="AF1346" t="s">
        <v>226</v>
      </c>
      <c r="AJ1346" t="s">
        <v>5577</v>
      </c>
      <c r="AK1346" s="104">
        <v>46114.714583333334</v>
      </c>
      <c r="AL1346">
        <v>584024</v>
      </c>
      <c r="AM1346" t="s">
        <v>4728</v>
      </c>
      <c r="AN1346" t="s">
        <v>13</v>
      </c>
      <c r="AR1346" t="s">
        <v>5931</v>
      </c>
      <c r="AT1346" t="s">
        <v>241</v>
      </c>
      <c r="AX1346" t="s">
        <v>7287</v>
      </c>
      <c r="AY1346" s="104">
        <v>46113.688888888886</v>
      </c>
      <c r="AZ1346">
        <v>269507</v>
      </c>
      <c r="BA1346" t="s">
        <v>4728</v>
      </c>
      <c r="BB1346" t="s">
        <v>5989</v>
      </c>
      <c r="BF1346" t="s">
        <v>5942</v>
      </c>
      <c r="BH1346" t="s">
        <v>1481</v>
      </c>
      <c r="BL1346" t="s">
        <v>5559</v>
      </c>
      <c r="BM1346" s="104">
        <v>46118.468055555553</v>
      </c>
      <c r="BN1346">
        <v>1290629</v>
      </c>
      <c r="BO1346" t="s">
        <v>4728</v>
      </c>
      <c r="BP1346" t="s">
        <v>5592</v>
      </c>
      <c r="BT1346" t="s">
        <v>5920</v>
      </c>
    </row>
    <row r="1347" spans="17:72" x14ac:dyDescent="0.25">
      <c r="Q1347" t="s">
        <v>1156</v>
      </c>
      <c r="V1347" t="s">
        <v>5174</v>
      </c>
      <c r="W1347" s="104">
        <v>46118.365972222222</v>
      </c>
      <c r="X1347">
        <v>620757</v>
      </c>
      <c r="Y1347" t="s">
        <v>4728</v>
      </c>
      <c r="Z1347" t="s">
        <v>4790</v>
      </c>
      <c r="AA1347" t="s">
        <v>54</v>
      </c>
      <c r="AD1347" t="s">
        <v>5521</v>
      </c>
      <c r="AF1347" t="s">
        <v>2431</v>
      </c>
      <c r="AJ1347" t="s">
        <v>4745</v>
      </c>
      <c r="AK1347" s="104">
        <v>46114.714583333334</v>
      </c>
      <c r="AL1347">
        <v>551547</v>
      </c>
      <c r="AM1347" t="s">
        <v>4728</v>
      </c>
      <c r="AN1347" t="s">
        <v>13</v>
      </c>
      <c r="AR1347" t="s">
        <v>5931</v>
      </c>
      <c r="AT1347" t="s">
        <v>1078</v>
      </c>
      <c r="AX1347" t="s">
        <v>4868</v>
      </c>
      <c r="AY1347" s="104">
        <v>46113.688888888886</v>
      </c>
      <c r="AZ1347">
        <v>287626</v>
      </c>
      <c r="BA1347" t="s">
        <v>4761</v>
      </c>
      <c r="BB1347" t="s">
        <v>5989</v>
      </c>
      <c r="BF1347" t="s">
        <v>5942</v>
      </c>
      <c r="BH1347" t="s">
        <v>250</v>
      </c>
      <c r="BL1347" t="s">
        <v>4774</v>
      </c>
      <c r="BM1347" s="104">
        <v>46118.469444444447</v>
      </c>
      <c r="BN1347">
        <v>631671</v>
      </c>
      <c r="BO1347" t="s">
        <v>4728</v>
      </c>
      <c r="BP1347" t="s">
        <v>5592</v>
      </c>
      <c r="BT1347" t="s">
        <v>5920</v>
      </c>
    </row>
    <row r="1348" spans="17:72" x14ac:dyDescent="0.25">
      <c r="Q1348" t="s">
        <v>79</v>
      </c>
      <c r="R1348" t="s">
        <v>2650</v>
      </c>
      <c r="V1348" t="s">
        <v>5363</v>
      </c>
      <c r="W1348" s="104">
        <v>46118.368055555555</v>
      </c>
      <c r="X1348">
        <v>1355833</v>
      </c>
      <c r="Y1348" t="s">
        <v>4728</v>
      </c>
      <c r="Z1348" t="s">
        <v>54</v>
      </c>
      <c r="AD1348" t="s">
        <v>4734</v>
      </c>
      <c r="AF1348" t="s">
        <v>5232</v>
      </c>
      <c r="AG1348" t="s">
        <v>73</v>
      </c>
      <c r="AH1348" t="s">
        <v>1363</v>
      </c>
      <c r="AJ1348" t="s">
        <v>6091</v>
      </c>
      <c r="AK1348" s="104">
        <v>46114.714583333334</v>
      </c>
      <c r="AL1348">
        <v>1419005</v>
      </c>
      <c r="AM1348" t="s">
        <v>4728</v>
      </c>
      <c r="AN1348" t="s">
        <v>4787</v>
      </c>
      <c r="AO1348" t="s">
        <v>13</v>
      </c>
      <c r="AP1348" t="s">
        <v>5960</v>
      </c>
      <c r="AR1348" t="s">
        <v>6445</v>
      </c>
      <c r="AT1348" t="s">
        <v>76</v>
      </c>
      <c r="AX1348" t="s">
        <v>6184</v>
      </c>
      <c r="AY1348" s="104">
        <v>46113.688888888886</v>
      </c>
      <c r="AZ1348">
        <v>1243208</v>
      </c>
      <c r="BA1348" t="s">
        <v>4761</v>
      </c>
      <c r="BB1348" t="s">
        <v>5989</v>
      </c>
      <c r="BF1348" t="s">
        <v>5958</v>
      </c>
      <c r="BH1348" t="s">
        <v>1985</v>
      </c>
      <c r="BL1348" t="s">
        <v>5249</v>
      </c>
      <c r="BM1348" s="104">
        <v>46118.469444444447</v>
      </c>
      <c r="BN1348">
        <v>1573079</v>
      </c>
      <c r="BO1348" t="s">
        <v>4728</v>
      </c>
      <c r="BP1348" t="s">
        <v>5592</v>
      </c>
      <c r="BT1348" t="s">
        <v>5920</v>
      </c>
    </row>
    <row r="1349" spans="17:72" x14ac:dyDescent="0.25">
      <c r="Q1349" t="s">
        <v>77</v>
      </c>
      <c r="R1349" t="s">
        <v>1688</v>
      </c>
      <c r="S1349" t="s">
        <v>256</v>
      </c>
      <c r="V1349" t="s">
        <v>5522</v>
      </c>
      <c r="W1349" s="104">
        <v>46118.368750000001</v>
      </c>
      <c r="X1349">
        <v>3549859</v>
      </c>
      <c r="Y1349" t="s">
        <v>4728</v>
      </c>
      <c r="Z1349" t="s">
        <v>54</v>
      </c>
      <c r="AA1349" t="s">
        <v>4731</v>
      </c>
      <c r="AD1349" t="s">
        <v>5523</v>
      </c>
      <c r="AF1349" t="s">
        <v>1491</v>
      </c>
      <c r="AG1349" t="s">
        <v>2403</v>
      </c>
      <c r="AH1349" t="s">
        <v>1891</v>
      </c>
      <c r="AJ1349" t="s">
        <v>4782</v>
      </c>
      <c r="AK1349" s="104">
        <v>46114.715277777781</v>
      </c>
      <c r="AL1349">
        <v>1720446</v>
      </c>
      <c r="AM1349" t="s">
        <v>4728</v>
      </c>
      <c r="AN1349" t="s">
        <v>4787</v>
      </c>
      <c r="AO1349" t="s">
        <v>13</v>
      </c>
      <c r="AP1349" t="s">
        <v>4731</v>
      </c>
      <c r="AR1349" t="s">
        <v>5962</v>
      </c>
      <c r="AT1349" t="s">
        <v>2345</v>
      </c>
      <c r="AX1349" t="s">
        <v>6407</v>
      </c>
      <c r="AY1349" s="104">
        <v>46113.688888888886</v>
      </c>
      <c r="AZ1349">
        <v>278404</v>
      </c>
      <c r="BA1349" t="s">
        <v>4728</v>
      </c>
      <c r="BB1349" t="s">
        <v>5989</v>
      </c>
      <c r="BF1349" t="s">
        <v>5931</v>
      </c>
      <c r="BH1349" t="s">
        <v>2403</v>
      </c>
      <c r="BL1349" t="s">
        <v>5264</v>
      </c>
      <c r="BM1349" s="104">
        <v>46118.470138888886</v>
      </c>
      <c r="BN1349">
        <v>722065</v>
      </c>
      <c r="BO1349" t="s">
        <v>4728</v>
      </c>
      <c r="BP1349" t="s">
        <v>5592</v>
      </c>
      <c r="BT1349" t="s">
        <v>5920</v>
      </c>
    </row>
    <row r="1350" spans="17:72" x14ac:dyDescent="0.25">
      <c r="Q1350" t="s">
        <v>84</v>
      </c>
      <c r="V1350" t="s">
        <v>5081</v>
      </c>
      <c r="W1350" s="104">
        <v>46118.369444444441</v>
      </c>
      <c r="X1350">
        <v>819972</v>
      </c>
      <c r="Y1350" t="s">
        <v>4728</v>
      </c>
      <c r="Z1350" t="s">
        <v>54</v>
      </c>
      <c r="AD1350" t="s">
        <v>4736</v>
      </c>
      <c r="AF1350" t="s">
        <v>2187</v>
      </c>
      <c r="AG1350" t="s">
        <v>2391</v>
      </c>
      <c r="AJ1350" t="s">
        <v>4753</v>
      </c>
      <c r="AK1350" s="104">
        <v>46114.715277777781</v>
      </c>
      <c r="AL1350">
        <v>714639</v>
      </c>
      <c r="AM1350" t="s">
        <v>4728</v>
      </c>
      <c r="AN1350" t="s">
        <v>42</v>
      </c>
      <c r="AO1350" t="s">
        <v>13</v>
      </c>
      <c r="AR1350" t="s">
        <v>5933</v>
      </c>
      <c r="AT1350" t="s">
        <v>1945</v>
      </c>
      <c r="AX1350" t="s">
        <v>4955</v>
      </c>
      <c r="AY1350" s="104">
        <v>46113.69027777778</v>
      </c>
      <c r="AZ1350">
        <v>111185</v>
      </c>
      <c r="BA1350" t="s">
        <v>4728</v>
      </c>
      <c r="BB1350" t="s">
        <v>5989</v>
      </c>
      <c r="BF1350" t="s">
        <v>5918</v>
      </c>
      <c r="BH1350" t="s">
        <v>1559</v>
      </c>
      <c r="BI1350" t="s">
        <v>683</v>
      </c>
      <c r="BL1350" t="s">
        <v>5108</v>
      </c>
      <c r="BM1350" s="104">
        <v>46118.47152777778</v>
      </c>
      <c r="BN1350">
        <v>1620556</v>
      </c>
      <c r="BO1350" t="s">
        <v>4761</v>
      </c>
      <c r="BP1350" t="s">
        <v>5592</v>
      </c>
      <c r="BQ1350" t="s">
        <v>4731</v>
      </c>
      <c r="BT1350" t="s">
        <v>6074</v>
      </c>
    </row>
    <row r="1351" spans="17:72" x14ac:dyDescent="0.25">
      <c r="Q1351" t="s">
        <v>250</v>
      </c>
      <c r="V1351" t="s">
        <v>4782</v>
      </c>
      <c r="W1351" s="104">
        <v>46118.372916666667</v>
      </c>
      <c r="X1351">
        <v>1871860</v>
      </c>
      <c r="Y1351" t="s">
        <v>4728</v>
      </c>
      <c r="Z1351" t="s">
        <v>54</v>
      </c>
      <c r="AA1351" t="s">
        <v>4731</v>
      </c>
      <c r="AD1351" t="s">
        <v>4736</v>
      </c>
      <c r="AF1351" t="s">
        <v>1768</v>
      </c>
      <c r="AG1351" t="s">
        <v>1706</v>
      </c>
      <c r="AJ1351" t="s">
        <v>5354</v>
      </c>
      <c r="AK1351" s="104">
        <v>46114.715277777781</v>
      </c>
      <c r="AL1351">
        <v>308523</v>
      </c>
      <c r="AM1351" t="s">
        <v>4728</v>
      </c>
      <c r="AN1351" t="s">
        <v>42</v>
      </c>
      <c r="AO1351" t="s">
        <v>13</v>
      </c>
      <c r="AR1351" t="s">
        <v>5933</v>
      </c>
      <c r="AT1351" t="s">
        <v>1985</v>
      </c>
      <c r="AX1351" t="s">
        <v>5192</v>
      </c>
      <c r="AY1351" s="104">
        <v>46113.69027777778</v>
      </c>
      <c r="AZ1351">
        <v>1223566</v>
      </c>
      <c r="BA1351" t="s">
        <v>4728</v>
      </c>
      <c r="BB1351" t="s">
        <v>5989</v>
      </c>
      <c r="BF1351" t="s">
        <v>6069</v>
      </c>
      <c r="BH1351" t="s">
        <v>232</v>
      </c>
      <c r="BI1351" t="s">
        <v>211</v>
      </c>
      <c r="BL1351" t="s">
        <v>7666</v>
      </c>
      <c r="BM1351" s="104">
        <v>46118.47152777778</v>
      </c>
      <c r="BN1351">
        <v>2816678</v>
      </c>
      <c r="BO1351" t="s">
        <v>4728</v>
      </c>
      <c r="BP1351" t="s">
        <v>5592</v>
      </c>
      <c r="BQ1351" t="s">
        <v>4731</v>
      </c>
      <c r="BT1351" t="s">
        <v>6148</v>
      </c>
    </row>
    <row r="1352" spans="17:72" x14ac:dyDescent="0.25">
      <c r="V1352" t="s">
        <v>5211</v>
      </c>
      <c r="W1352" s="104">
        <v>46118.372916666667</v>
      </c>
      <c r="X1352">
        <v>34712</v>
      </c>
      <c r="Y1352" t="s">
        <v>4728</v>
      </c>
      <c r="Z1352" t="s">
        <v>54</v>
      </c>
      <c r="AF1352" t="s">
        <v>253</v>
      </c>
      <c r="AG1352" t="s">
        <v>1688</v>
      </c>
      <c r="AJ1352" t="s">
        <v>6446</v>
      </c>
      <c r="AK1352" s="104">
        <v>46114.716666666667</v>
      </c>
      <c r="AL1352">
        <v>2775313</v>
      </c>
      <c r="AM1352" t="s">
        <v>4761</v>
      </c>
      <c r="AN1352" t="s">
        <v>13</v>
      </c>
      <c r="AO1352" t="s">
        <v>4731</v>
      </c>
      <c r="AR1352" t="s">
        <v>5741</v>
      </c>
      <c r="AT1352" t="s">
        <v>2559</v>
      </c>
      <c r="AX1352" t="s">
        <v>4900</v>
      </c>
      <c r="AY1352" s="104">
        <v>46113.69027777778</v>
      </c>
      <c r="AZ1352">
        <v>215557</v>
      </c>
      <c r="BA1352" t="s">
        <v>4761</v>
      </c>
      <c r="BB1352" t="s">
        <v>5989</v>
      </c>
      <c r="BF1352" t="s">
        <v>5966</v>
      </c>
      <c r="BH1352" t="s">
        <v>2357</v>
      </c>
      <c r="BL1352" t="s">
        <v>4839</v>
      </c>
      <c r="BM1352" s="104">
        <v>46118.472222222219</v>
      </c>
      <c r="BN1352">
        <v>1234035</v>
      </c>
      <c r="BO1352" t="s">
        <v>4728</v>
      </c>
      <c r="BP1352" t="s">
        <v>5592</v>
      </c>
      <c r="BT1352" t="s">
        <v>5931</v>
      </c>
    </row>
    <row r="1353" spans="17:72" x14ac:dyDescent="0.25">
      <c r="Q1353" t="s">
        <v>205</v>
      </c>
      <c r="V1353" t="s">
        <v>5524</v>
      </c>
      <c r="W1353" s="104">
        <v>46118.373611111114</v>
      </c>
      <c r="X1353">
        <v>603494</v>
      </c>
      <c r="Y1353" t="s">
        <v>4728</v>
      </c>
      <c r="Z1353" t="s">
        <v>54</v>
      </c>
      <c r="AD1353" t="s">
        <v>4752</v>
      </c>
      <c r="AF1353" t="s">
        <v>1391</v>
      </c>
      <c r="AJ1353" t="s">
        <v>4967</v>
      </c>
      <c r="AK1353" s="104">
        <v>46114.718055555553</v>
      </c>
      <c r="AL1353">
        <v>459149</v>
      </c>
      <c r="AM1353" t="s">
        <v>4728</v>
      </c>
      <c r="AN1353" t="s">
        <v>13</v>
      </c>
      <c r="AR1353" t="s">
        <v>5958</v>
      </c>
      <c r="AT1353" t="s">
        <v>1276</v>
      </c>
      <c r="AX1353" t="s">
        <v>5109</v>
      </c>
      <c r="AY1353" s="104">
        <v>46113.69027777778</v>
      </c>
      <c r="AZ1353">
        <v>821044</v>
      </c>
      <c r="BA1353" t="s">
        <v>4728</v>
      </c>
      <c r="BB1353" t="s">
        <v>5989</v>
      </c>
      <c r="BF1353" t="s">
        <v>5931</v>
      </c>
      <c r="BH1353" t="s">
        <v>250</v>
      </c>
      <c r="BL1353" t="s">
        <v>5012</v>
      </c>
      <c r="BM1353" s="104">
        <v>46118.472222222219</v>
      </c>
      <c r="BN1353">
        <v>2932401</v>
      </c>
      <c r="BO1353" t="s">
        <v>4761</v>
      </c>
      <c r="BP1353" t="s">
        <v>5592</v>
      </c>
      <c r="BT1353" t="s">
        <v>5966</v>
      </c>
    </row>
    <row r="1354" spans="17:72" x14ac:dyDescent="0.25">
      <c r="Q1354" t="s">
        <v>84</v>
      </c>
      <c r="V1354" t="s">
        <v>5078</v>
      </c>
      <c r="W1354" s="104">
        <v>46118.375694444447</v>
      </c>
      <c r="X1354">
        <v>418109</v>
      </c>
      <c r="Y1354" t="s">
        <v>4761</v>
      </c>
      <c r="Z1354" t="s">
        <v>54</v>
      </c>
      <c r="AD1354" t="s">
        <v>4780</v>
      </c>
      <c r="AF1354" t="s">
        <v>2086</v>
      </c>
      <c r="AG1354" t="s">
        <v>1292</v>
      </c>
      <c r="AJ1354" t="s">
        <v>5259</v>
      </c>
      <c r="AK1354" s="104">
        <v>46114.71875</v>
      </c>
      <c r="AL1354">
        <v>206081</v>
      </c>
      <c r="AM1354" t="s">
        <v>4728</v>
      </c>
      <c r="AN1354" t="s">
        <v>42</v>
      </c>
      <c r="AO1354" t="s">
        <v>13</v>
      </c>
      <c r="AR1354" t="s">
        <v>6040</v>
      </c>
      <c r="AT1354" t="s">
        <v>2510</v>
      </c>
      <c r="AX1354" t="s">
        <v>4745</v>
      </c>
      <c r="AY1354" s="104">
        <v>46113.690972222219</v>
      </c>
      <c r="AZ1354">
        <v>219459</v>
      </c>
      <c r="BA1354" t="s">
        <v>4728</v>
      </c>
      <c r="BB1354" t="s">
        <v>5989</v>
      </c>
      <c r="BF1354" t="s">
        <v>5927</v>
      </c>
      <c r="BL1354" t="s">
        <v>7092</v>
      </c>
      <c r="BM1354" s="104">
        <v>46118.472916666666</v>
      </c>
      <c r="BN1354">
        <v>126163</v>
      </c>
      <c r="BO1354" t="s">
        <v>4728</v>
      </c>
      <c r="BP1354" t="s">
        <v>5592</v>
      </c>
    </row>
    <row r="1355" spans="17:72" x14ac:dyDescent="0.25">
      <c r="Q1355" t="s">
        <v>250</v>
      </c>
      <c r="V1355" t="s">
        <v>4782</v>
      </c>
      <c r="W1355" s="104">
        <v>46118.375694444447</v>
      </c>
      <c r="X1355">
        <v>557754</v>
      </c>
      <c r="Y1355" t="s">
        <v>4728</v>
      </c>
      <c r="Z1355" t="s">
        <v>54</v>
      </c>
      <c r="AD1355" t="s">
        <v>4752</v>
      </c>
      <c r="AF1355" t="s">
        <v>1189</v>
      </c>
      <c r="AG1355" t="s">
        <v>2373</v>
      </c>
      <c r="AH1355" t="s">
        <v>2197</v>
      </c>
      <c r="AJ1355" t="s">
        <v>6447</v>
      </c>
      <c r="AK1355" s="104">
        <v>46114.71875</v>
      </c>
      <c r="AL1355">
        <v>2371476</v>
      </c>
      <c r="AM1355" t="s">
        <v>4728</v>
      </c>
      <c r="AN1355" t="s">
        <v>42</v>
      </c>
      <c r="AO1355" t="s">
        <v>13</v>
      </c>
      <c r="AP1355" t="s">
        <v>4731</v>
      </c>
      <c r="AR1355" t="s">
        <v>6244</v>
      </c>
      <c r="AT1355" t="s">
        <v>516</v>
      </c>
      <c r="AX1355" t="s">
        <v>4926</v>
      </c>
      <c r="AY1355" s="104">
        <v>46113.690972222219</v>
      </c>
      <c r="AZ1355">
        <v>469169</v>
      </c>
      <c r="BA1355" t="s">
        <v>4728</v>
      </c>
      <c r="BB1355" t="s">
        <v>5989</v>
      </c>
      <c r="BF1355" t="s">
        <v>5918</v>
      </c>
      <c r="BL1355" t="s">
        <v>7470</v>
      </c>
      <c r="BM1355" s="104">
        <v>46118.472916666666</v>
      </c>
      <c r="BN1355">
        <v>283479</v>
      </c>
      <c r="BO1355" t="s">
        <v>4728</v>
      </c>
      <c r="BP1355" t="s">
        <v>5592</v>
      </c>
    </row>
    <row r="1356" spans="17:72" x14ac:dyDescent="0.25">
      <c r="V1356" t="s">
        <v>5311</v>
      </c>
      <c r="W1356" s="104">
        <v>46118.376388888886</v>
      </c>
      <c r="X1356">
        <v>136194</v>
      </c>
      <c r="Y1356" t="s">
        <v>4728</v>
      </c>
      <c r="Z1356" t="s">
        <v>54</v>
      </c>
      <c r="AF1356" t="s">
        <v>6164</v>
      </c>
      <c r="AG1356" t="s">
        <v>308</v>
      </c>
      <c r="AJ1356" t="s">
        <v>4833</v>
      </c>
      <c r="AK1356" s="104">
        <v>46114.720138888886</v>
      </c>
      <c r="AL1356">
        <v>1032788</v>
      </c>
      <c r="AM1356" t="s">
        <v>4728</v>
      </c>
      <c r="AN1356" t="s">
        <v>4787</v>
      </c>
      <c r="AO1356" t="s">
        <v>13</v>
      </c>
      <c r="AR1356" t="s">
        <v>5955</v>
      </c>
      <c r="AT1356" t="s">
        <v>1531</v>
      </c>
      <c r="AX1356" t="s">
        <v>4818</v>
      </c>
      <c r="AY1356" s="104">
        <v>46113.690972222219</v>
      </c>
      <c r="AZ1356">
        <v>2159171</v>
      </c>
      <c r="BA1356" t="s">
        <v>4761</v>
      </c>
      <c r="BB1356" t="s">
        <v>5989</v>
      </c>
      <c r="BF1356" t="s">
        <v>5931</v>
      </c>
      <c r="BH1356" t="s">
        <v>81</v>
      </c>
      <c r="BL1356" t="s">
        <v>4765</v>
      </c>
      <c r="BM1356" s="104">
        <v>46118.473611111112</v>
      </c>
      <c r="BN1356">
        <v>934206</v>
      </c>
      <c r="BO1356" t="s">
        <v>4761</v>
      </c>
      <c r="BP1356" t="s">
        <v>5592</v>
      </c>
      <c r="BT1356" t="s">
        <v>5927</v>
      </c>
    </row>
    <row r="1357" spans="17:72" x14ac:dyDescent="0.25">
      <c r="V1357" t="s">
        <v>4853</v>
      </c>
      <c r="W1357" s="104">
        <v>46118.376388888886</v>
      </c>
      <c r="X1357">
        <v>195728</v>
      </c>
      <c r="Y1357" t="s">
        <v>4728</v>
      </c>
      <c r="Z1357" t="s">
        <v>54</v>
      </c>
      <c r="AF1357" t="s">
        <v>2510</v>
      </c>
      <c r="AJ1357" t="s">
        <v>5083</v>
      </c>
      <c r="AK1357" s="104">
        <v>46114.720833333333</v>
      </c>
      <c r="AL1357">
        <v>651284</v>
      </c>
      <c r="AM1357" t="s">
        <v>4728</v>
      </c>
      <c r="AN1357" t="s">
        <v>13</v>
      </c>
      <c r="AR1357" t="s">
        <v>5920</v>
      </c>
      <c r="AT1357" t="s">
        <v>1048</v>
      </c>
      <c r="AX1357" t="s">
        <v>4955</v>
      </c>
      <c r="AY1357" s="104">
        <v>46113.691666666666</v>
      </c>
      <c r="AZ1357">
        <v>365097</v>
      </c>
      <c r="BA1357" t="s">
        <v>4761</v>
      </c>
      <c r="BB1357" t="s">
        <v>5989</v>
      </c>
      <c r="BF1357" t="s">
        <v>5966</v>
      </c>
      <c r="BH1357" t="s">
        <v>2561</v>
      </c>
      <c r="BL1357" t="s">
        <v>6334</v>
      </c>
      <c r="BM1357" s="104">
        <v>46118.473611111112</v>
      </c>
      <c r="BN1357">
        <v>450158</v>
      </c>
      <c r="BO1357" t="s">
        <v>4728</v>
      </c>
      <c r="BP1357" t="s">
        <v>5592</v>
      </c>
      <c r="BT1357" t="s">
        <v>5920</v>
      </c>
    </row>
    <row r="1358" spans="17:72" x14ac:dyDescent="0.25">
      <c r="Q1358" t="s">
        <v>250</v>
      </c>
      <c r="R1358" t="s">
        <v>683</v>
      </c>
      <c r="V1358" t="s">
        <v>4946</v>
      </c>
      <c r="W1358" s="104">
        <v>46118.377083333333</v>
      </c>
      <c r="X1358">
        <v>2772788</v>
      </c>
      <c r="Y1358" t="s">
        <v>4728</v>
      </c>
      <c r="Z1358" t="s">
        <v>54</v>
      </c>
      <c r="AA1358" t="s">
        <v>4731</v>
      </c>
      <c r="AD1358" t="s">
        <v>5110</v>
      </c>
      <c r="AF1358" t="s">
        <v>1924</v>
      </c>
      <c r="AG1358" t="s">
        <v>1124</v>
      </c>
      <c r="AJ1358" t="s">
        <v>5157</v>
      </c>
      <c r="AK1358" s="104">
        <v>46114.72152777778</v>
      </c>
      <c r="AL1358">
        <v>145704</v>
      </c>
      <c r="AM1358" t="s">
        <v>4728</v>
      </c>
      <c r="AN1358" t="s">
        <v>42</v>
      </c>
      <c r="AO1358" t="s">
        <v>13</v>
      </c>
      <c r="AR1358" t="s">
        <v>5986</v>
      </c>
      <c r="AT1358" t="s">
        <v>229</v>
      </c>
      <c r="AU1358" t="s">
        <v>220</v>
      </c>
      <c r="AX1358" t="s">
        <v>4938</v>
      </c>
      <c r="AY1358" s="104">
        <v>46113.691666666666</v>
      </c>
      <c r="AZ1358">
        <v>888831</v>
      </c>
      <c r="BA1358" t="s">
        <v>4761</v>
      </c>
      <c r="BB1358" t="s">
        <v>5989</v>
      </c>
      <c r="BC1358" t="s">
        <v>4731</v>
      </c>
      <c r="BF1358" t="s">
        <v>4978</v>
      </c>
      <c r="BH1358" t="s">
        <v>1276</v>
      </c>
      <c r="BL1358" t="s">
        <v>5386</v>
      </c>
      <c r="BM1358" s="104">
        <v>46118.474305555559</v>
      </c>
      <c r="BN1358">
        <v>383501</v>
      </c>
      <c r="BO1358" t="s">
        <v>4728</v>
      </c>
      <c r="BP1358" t="s">
        <v>5592</v>
      </c>
      <c r="BT1358" t="s">
        <v>5925</v>
      </c>
    </row>
    <row r="1359" spans="17:72" x14ac:dyDescent="0.25">
      <c r="Q1359" t="s">
        <v>76</v>
      </c>
      <c r="V1359" t="s">
        <v>4782</v>
      </c>
      <c r="W1359" s="104">
        <v>46118.378472222219</v>
      </c>
      <c r="X1359">
        <v>1732888</v>
      </c>
      <c r="Y1359" t="s">
        <v>4728</v>
      </c>
      <c r="Z1359" t="s">
        <v>54</v>
      </c>
      <c r="AD1359" t="s">
        <v>4772</v>
      </c>
      <c r="AF1359" t="s">
        <v>2373</v>
      </c>
      <c r="AJ1359" t="s">
        <v>5204</v>
      </c>
      <c r="AK1359" s="104">
        <v>46114.72152777778</v>
      </c>
      <c r="AL1359">
        <v>65505</v>
      </c>
      <c r="AM1359" t="s">
        <v>4728</v>
      </c>
      <c r="AN1359" t="s">
        <v>13</v>
      </c>
      <c r="AR1359" t="s">
        <v>5925</v>
      </c>
      <c r="AT1359" t="s">
        <v>2429</v>
      </c>
      <c r="AX1359">
        <v>12168152729</v>
      </c>
      <c r="AY1359" s="104">
        <v>46113.691666666666</v>
      </c>
      <c r="AZ1359">
        <v>189201</v>
      </c>
      <c r="BA1359" t="s">
        <v>4728</v>
      </c>
      <c r="BB1359" t="s">
        <v>5989</v>
      </c>
      <c r="BF1359" t="s">
        <v>5942</v>
      </c>
      <c r="BH1359" t="s">
        <v>298</v>
      </c>
      <c r="BL1359" t="s">
        <v>4763</v>
      </c>
      <c r="BM1359" s="104">
        <v>46118.475694444445</v>
      </c>
      <c r="BN1359">
        <v>955513</v>
      </c>
      <c r="BO1359" t="s">
        <v>4728</v>
      </c>
      <c r="BP1359" t="s">
        <v>5592</v>
      </c>
      <c r="BT1359" t="s">
        <v>5931</v>
      </c>
    </row>
    <row r="1360" spans="17:72" x14ac:dyDescent="0.25">
      <c r="Q1360" t="s">
        <v>77</v>
      </c>
      <c r="V1360" t="s">
        <v>5470</v>
      </c>
      <c r="W1360" s="104">
        <v>46118.379861111112</v>
      </c>
      <c r="X1360">
        <v>551720</v>
      </c>
      <c r="Y1360" t="s">
        <v>4728</v>
      </c>
      <c r="Z1360" t="s">
        <v>54</v>
      </c>
      <c r="AD1360" t="s">
        <v>4736</v>
      </c>
      <c r="AF1360" t="s">
        <v>1643</v>
      </c>
      <c r="AG1360" t="s">
        <v>226</v>
      </c>
      <c r="AJ1360" t="s">
        <v>5295</v>
      </c>
      <c r="AK1360" s="104">
        <v>46114.723611111112</v>
      </c>
      <c r="AL1360">
        <v>1169649</v>
      </c>
      <c r="AM1360" t="s">
        <v>4728</v>
      </c>
      <c r="AN1360" t="s">
        <v>42</v>
      </c>
      <c r="AO1360" t="s">
        <v>13</v>
      </c>
      <c r="AR1360" t="s">
        <v>5952</v>
      </c>
      <c r="AT1360" t="s">
        <v>223</v>
      </c>
      <c r="AX1360" t="s">
        <v>5840</v>
      </c>
      <c r="AY1360" s="104">
        <v>46113.692361111112</v>
      </c>
      <c r="AZ1360">
        <v>664721</v>
      </c>
      <c r="BA1360" t="s">
        <v>4728</v>
      </c>
      <c r="BB1360" t="s">
        <v>5989</v>
      </c>
      <c r="BF1360" t="s">
        <v>5942</v>
      </c>
      <c r="BH1360" t="s">
        <v>432</v>
      </c>
      <c r="BI1360" t="s">
        <v>683</v>
      </c>
      <c r="BL1360" t="s">
        <v>4940</v>
      </c>
      <c r="BM1360" s="104">
        <v>46118.475694444445</v>
      </c>
      <c r="BN1360">
        <v>1568860</v>
      </c>
      <c r="BO1360" t="s">
        <v>4761</v>
      </c>
      <c r="BP1360" t="s">
        <v>5592</v>
      </c>
      <c r="BQ1360" t="s">
        <v>4731</v>
      </c>
      <c r="BT1360" t="s">
        <v>6074</v>
      </c>
    </row>
    <row r="1361" spans="17:72" x14ac:dyDescent="0.25">
      <c r="Q1361" t="s">
        <v>84</v>
      </c>
      <c r="R1361" t="s">
        <v>1688</v>
      </c>
      <c r="V1361" t="s">
        <v>5078</v>
      </c>
      <c r="W1361" s="104">
        <v>46118.380555555559</v>
      </c>
      <c r="X1361">
        <v>2562910</v>
      </c>
      <c r="Y1361" t="s">
        <v>4728</v>
      </c>
      <c r="Z1361" t="s">
        <v>54</v>
      </c>
      <c r="AA1361" t="s">
        <v>4731</v>
      </c>
      <c r="AD1361" t="s">
        <v>5525</v>
      </c>
      <c r="AF1361" t="s">
        <v>1391</v>
      </c>
      <c r="AJ1361" t="s">
        <v>5204</v>
      </c>
      <c r="AK1361" s="104">
        <v>46114.723611111112</v>
      </c>
      <c r="AL1361">
        <v>169793</v>
      </c>
      <c r="AM1361" t="s">
        <v>4728</v>
      </c>
      <c r="AN1361" t="s">
        <v>13</v>
      </c>
      <c r="AR1361" t="s">
        <v>5942</v>
      </c>
      <c r="AT1361" t="s">
        <v>235</v>
      </c>
      <c r="AU1361" t="s">
        <v>256</v>
      </c>
      <c r="AX1361" t="s">
        <v>6515</v>
      </c>
      <c r="AY1361" s="104">
        <v>46113.693055555559</v>
      </c>
      <c r="AZ1361">
        <v>1102129</v>
      </c>
      <c r="BA1361" t="s">
        <v>4728</v>
      </c>
      <c r="BB1361" t="s">
        <v>5989</v>
      </c>
      <c r="BC1361" t="s">
        <v>4731</v>
      </c>
      <c r="BF1361" t="s">
        <v>6501</v>
      </c>
      <c r="BH1361" t="s">
        <v>1048</v>
      </c>
      <c r="BL1361" t="s">
        <v>6285</v>
      </c>
      <c r="BM1361" s="104">
        <v>46118.475694444445</v>
      </c>
      <c r="BN1361">
        <v>684401</v>
      </c>
      <c r="BO1361" t="s">
        <v>4728</v>
      </c>
      <c r="BP1361" t="s">
        <v>5592</v>
      </c>
      <c r="BT1361" t="s">
        <v>6069</v>
      </c>
    </row>
    <row r="1362" spans="17:72" x14ac:dyDescent="0.25">
      <c r="Q1362" t="s">
        <v>84</v>
      </c>
      <c r="R1362" t="s">
        <v>683</v>
      </c>
      <c r="V1362" t="s">
        <v>5172</v>
      </c>
      <c r="W1362" s="104">
        <v>46118.381944444445</v>
      </c>
      <c r="X1362">
        <v>2660554</v>
      </c>
      <c r="Y1362" t="s">
        <v>4728</v>
      </c>
      <c r="Z1362" t="s">
        <v>54</v>
      </c>
      <c r="AA1362" t="s">
        <v>4731</v>
      </c>
      <c r="AD1362" t="s">
        <v>4768</v>
      </c>
      <c r="AF1362" t="s">
        <v>798</v>
      </c>
      <c r="AG1362" t="s">
        <v>2373</v>
      </c>
      <c r="AJ1362" t="s">
        <v>5277</v>
      </c>
      <c r="AK1362" s="104">
        <v>46114.724305555559</v>
      </c>
      <c r="AL1362">
        <v>477007</v>
      </c>
      <c r="AM1362" t="s">
        <v>4728</v>
      </c>
      <c r="AN1362" t="s">
        <v>42</v>
      </c>
      <c r="AO1362" t="s">
        <v>13</v>
      </c>
      <c r="AR1362" t="s">
        <v>6040</v>
      </c>
      <c r="AT1362" t="s">
        <v>1078</v>
      </c>
      <c r="AX1362" t="s">
        <v>5709</v>
      </c>
      <c r="AY1362" s="104">
        <v>46113.693055555559</v>
      </c>
      <c r="AZ1362">
        <v>239628</v>
      </c>
      <c r="BA1362" t="s">
        <v>4728</v>
      </c>
      <c r="BB1362" t="s">
        <v>5989</v>
      </c>
      <c r="BF1362" t="s">
        <v>4781</v>
      </c>
      <c r="BL1362" t="s">
        <v>6354</v>
      </c>
      <c r="BM1362" s="104">
        <v>46118.476388888892</v>
      </c>
      <c r="BN1362">
        <v>110716</v>
      </c>
      <c r="BO1362" t="s">
        <v>4728</v>
      </c>
      <c r="BP1362" t="s">
        <v>5592</v>
      </c>
    </row>
    <row r="1363" spans="17:72" x14ac:dyDescent="0.25">
      <c r="Q1363" t="s">
        <v>79</v>
      </c>
      <c r="V1363" t="s">
        <v>4853</v>
      </c>
      <c r="W1363" s="104">
        <v>46118.382638888892</v>
      </c>
      <c r="X1363">
        <v>844964</v>
      </c>
      <c r="Y1363" t="s">
        <v>4728</v>
      </c>
      <c r="Z1363" t="s">
        <v>54</v>
      </c>
      <c r="AD1363" t="s">
        <v>4736</v>
      </c>
      <c r="AF1363" t="s">
        <v>1606</v>
      </c>
      <c r="AG1363" t="s">
        <v>1706</v>
      </c>
      <c r="AJ1363" t="s">
        <v>4968</v>
      </c>
      <c r="AK1363" s="104">
        <v>46114.724999999999</v>
      </c>
      <c r="AL1363">
        <v>328027</v>
      </c>
      <c r="AM1363" t="s">
        <v>4728</v>
      </c>
      <c r="AN1363" t="s">
        <v>42</v>
      </c>
      <c r="AO1363" t="s">
        <v>13</v>
      </c>
      <c r="AR1363" t="s">
        <v>5933</v>
      </c>
      <c r="AT1363" t="s">
        <v>2559</v>
      </c>
      <c r="AX1363" t="s">
        <v>4868</v>
      </c>
      <c r="AY1363" s="104">
        <v>46113.693055555559</v>
      </c>
      <c r="AZ1363">
        <v>992559</v>
      </c>
      <c r="BA1363" t="s">
        <v>4761</v>
      </c>
      <c r="BB1363" t="s">
        <v>5989</v>
      </c>
      <c r="BF1363" t="s">
        <v>5966</v>
      </c>
      <c r="BH1363" t="s">
        <v>414</v>
      </c>
      <c r="BL1363" t="s">
        <v>4967</v>
      </c>
      <c r="BM1363" s="104">
        <v>46118.477083333331</v>
      </c>
      <c r="BN1363">
        <v>327217</v>
      </c>
      <c r="BO1363" t="s">
        <v>4728</v>
      </c>
      <c r="BP1363" t="s">
        <v>5592</v>
      </c>
      <c r="BT1363" t="s">
        <v>5918</v>
      </c>
    </row>
    <row r="1364" spans="17:72" x14ac:dyDescent="0.25">
      <c r="Q1364" t="s">
        <v>77</v>
      </c>
      <c r="V1364" t="s">
        <v>4858</v>
      </c>
      <c r="W1364" s="104">
        <v>46118.384027777778</v>
      </c>
      <c r="X1364">
        <v>1008571</v>
      </c>
      <c r="Y1364" t="s">
        <v>4728</v>
      </c>
      <c r="Z1364" t="s">
        <v>54</v>
      </c>
      <c r="AD1364" t="s">
        <v>4739</v>
      </c>
      <c r="AF1364" t="s">
        <v>1302</v>
      </c>
      <c r="AG1364" t="s">
        <v>1945</v>
      </c>
      <c r="AJ1364" t="s">
        <v>5027</v>
      </c>
      <c r="AK1364" s="104">
        <v>46114.727777777778</v>
      </c>
      <c r="AL1364">
        <v>991010</v>
      </c>
      <c r="AM1364" t="s">
        <v>4728</v>
      </c>
      <c r="AN1364" t="s">
        <v>42</v>
      </c>
      <c r="AO1364" t="s">
        <v>13</v>
      </c>
      <c r="AR1364" t="s">
        <v>5919</v>
      </c>
      <c r="AT1364" t="s">
        <v>1124</v>
      </c>
      <c r="AX1364" t="s">
        <v>7288</v>
      </c>
      <c r="AY1364" s="104">
        <v>46113.693055555559</v>
      </c>
      <c r="AZ1364">
        <v>98943</v>
      </c>
      <c r="BA1364" t="s">
        <v>4728</v>
      </c>
      <c r="BB1364" t="s">
        <v>5989</v>
      </c>
      <c r="BF1364" t="s">
        <v>5956</v>
      </c>
      <c r="BH1364" t="s">
        <v>2383</v>
      </c>
      <c r="BL1364" t="s">
        <v>5065</v>
      </c>
      <c r="BM1364" s="104">
        <v>46118.478472222225</v>
      </c>
      <c r="BN1364">
        <v>1830035</v>
      </c>
      <c r="BO1364" t="s">
        <v>4761</v>
      </c>
      <c r="BP1364" t="s">
        <v>5592</v>
      </c>
      <c r="BT1364" t="s">
        <v>5966</v>
      </c>
    </row>
    <row r="1365" spans="17:72" x14ac:dyDescent="0.25">
      <c r="Q1365" t="s">
        <v>967</v>
      </c>
      <c r="V1365" t="s">
        <v>4865</v>
      </c>
      <c r="W1365" s="104">
        <v>46118.384027777778</v>
      </c>
      <c r="X1365">
        <v>887172</v>
      </c>
      <c r="Y1365" t="s">
        <v>4728</v>
      </c>
      <c r="Z1365" t="s">
        <v>54</v>
      </c>
      <c r="AD1365" t="s">
        <v>4780</v>
      </c>
      <c r="AF1365" t="s">
        <v>452</v>
      </c>
      <c r="AG1365" t="s">
        <v>1276</v>
      </c>
      <c r="AJ1365" t="s">
        <v>5277</v>
      </c>
      <c r="AK1365" s="104">
        <v>46114.731249999997</v>
      </c>
      <c r="AL1365">
        <v>1427562</v>
      </c>
      <c r="AM1365" t="s">
        <v>4728</v>
      </c>
      <c r="AN1365" t="s">
        <v>42</v>
      </c>
      <c r="AO1365" t="s">
        <v>13</v>
      </c>
      <c r="AR1365" t="s">
        <v>5919</v>
      </c>
      <c r="AT1365" t="s">
        <v>1945</v>
      </c>
      <c r="AX1365" t="s">
        <v>4833</v>
      </c>
      <c r="AY1365" s="104">
        <v>46113.693055555559</v>
      </c>
      <c r="AZ1365">
        <v>127217</v>
      </c>
      <c r="BA1365" t="s">
        <v>4728</v>
      </c>
      <c r="BB1365" t="s">
        <v>5989</v>
      </c>
      <c r="BF1365" t="s">
        <v>5942</v>
      </c>
      <c r="BH1365" t="s">
        <v>868</v>
      </c>
      <c r="BL1365" t="s">
        <v>8189</v>
      </c>
      <c r="BM1365" s="104">
        <v>46118.481249999997</v>
      </c>
      <c r="BN1365">
        <v>1364428</v>
      </c>
      <c r="BO1365" t="s">
        <v>4728</v>
      </c>
      <c r="BP1365" t="s">
        <v>5592</v>
      </c>
      <c r="BT1365" t="s">
        <v>5931</v>
      </c>
    </row>
    <row r="1366" spans="17:72" x14ac:dyDescent="0.25">
      <c r="Q1366" t="s">
        <v>79</v>
      </c>
      <c r="V1366" t="s">
        <v>5156</v>
      </c>
      <c r="W1366" s="104">
        <v>46118.384722222225</v>
      </c>
      <c r="X1366">
        <v>943657</v>
      </c>
      <c r="Y1366" t="s">
        <v>4728</v>
      </c>
      <c r="Z1366" t="s">
        <v>54</v>
      </c>
      <c r="AD1366" t="s">
        <v>4772</v>
      </c>
      <c r="AF1366" t="s">
        <v>6089</v>
      </c>
      <c r="AG1366" t="s">
        <v>229</v>
      </c>
      <c r="AJ1366" t="s">
        <v>4938</v>
      </c>
      <c r="AK1366" s="104">
        <v>46114.731249999997</v>
      </c>
      <c r="AL1366">
        <v>2989674</v>
      </c>
      <c r="AM1366" t="s">
        <v>4728</v>
      </c>
      <c r="AN1366" t="s">
        <v>42</v>
      </c>
      <c r="AO1366" t="s">
        <v>13</v>
      </c>
      <c r="AR1366" t="s">
        <v>5952</v>
      </c>
      <c r="AT1366" t="s">
        <v>1284</v>
      </c>
      <c r="AX1366" t="s">
        <v>5272</v>
      </c>
      <c r="AY1366" s="104">
        <v>46113.693749999999</v>
      </c>
      <c r="AZ1366">
        <v>375395</v>
      </c>
      <c r="BA1366" t="s">
        <v>4728</v>
      </c>
      <c r="BB1366" t="s">
        <v>5989</v>
      </c>
      <c r="BF1366" t="s">
        <v>5948</v>
      </c>
      <c r="BH1366" t="s">
        <v>1955</v>
      </c>
      <c r="BL1366" t="s">
        <v>5563</v>
      </c>
      <c r="BM1366" s="104">
        <v>46118.48333333333</v>
      </c>
      <c r="BN1366">
        <v>1564213</v>
      </c>
      <c r="BO1366" t="s">
        <v>4761</v>
      </c>
      <c r="BP1366" t="s">
        <v>5592</v>
      </c>
      <c r="BT1366" t="s">
        <v>5920</v>
      </c>
    </row>
    <row r="1367" spans="17:72" x14ac:dyDescent="0.25">
      <c r="V1367" t="s">
        <v>5045</v>
      </c>
      <c r="W1367" s="104">
        <v>46118.386111111111</v>
      </c>
      <c r="X1367">
        <v>525597</v>
      </c>
      <c r="Y1367" t="s">
        <v>4728</v>
      </c>
      <c r="Z1367" t="s">
        <v>54</v>
      </c>
      <c r="AF1367" t="s">
        <v>235</v>
      </c>
      <c r="AJ1367" t="s">
        <v>5840</v>
      </c>
      <c r="AK1367" s="104">
        <v>46114.731944444444</v>
      </c>
      <c r="AL1367">
        <v>1279216</v>
      </c>
      <c r="AM1367" t="s">
        <v>4761</v>
      </c>
      <c r="AN1367" t="s">
        <v>13</v>
      </c>
      <c r="AR1367" t="s">
        <v>5966</v>
      </c>
      <c r="AT1367" t="s">
        <v>2345</v>
      </c>
      <c r="AX1367" t="s">
        <v>4877</v>
      </c>
      <c r="AY1367" s="104">
        <v>46113.693749999999</v>
      </c>
      <c r="AZ1367">
        <v>445765</v>
      </c>
      <c r="BA1367" t="s">
        <v>4728</v>
      </c>
      <c r="BB1367" t="s">
        <v>5989</v>
      </c>
      <c r="BF1367" t="s">
        <v>5920</v>
      </c>
      <c r="BH1367" t="s">
        <v>1385</v>
      </c>
      <c r="BL1367" t="s">
        <v>4776</v>
      </c>
      <c r="BM1367" s="104">
        <v>46118.48333333333</v>
      </c>
      <c r="BN1367">
        <v>755921</v>
      </c>
      <c r="BO1367" t="s">
        <v>4761</v>
      </c>
      <c r="BP1367" t="s">
        <v>5592</v>
      </c>
      <c r="BT1367" t="s">
        <v>5966</v>
      </c>
    </row>
    <row r="1368" spans="17:72" x14ac:dyDescent="0.25">
      <c r="V1368" t="s">
        <v>5287</v>
      </c>
      <c r="W1368" s="104">
        <v>46118.386805555558</v>
      </c>
      <c r="X1368">
        <v>63700</v>
      </c>
      <c r="Y1368" t="s">
        <v>4728</v>
      </c>
      <c r="Z1368" t="s">
        <v>54</v>
      </c>
      <c r="AF1368" t="s">
        <v>241</v>
      </c>
      <c r="AJ1368" t="s">
        <v>5632</v>
      </c>
      <c r="AK1368" s="104">
        <v>46114.73333333333</v>
      </c>
      <c r="AL1368">
        <v>459784</v>
      </c>
      <c r="AM1368" t="s">
        <v>4728</v>
      </c>
      <c r="AN1368" t="s">
        <v>13</v>
      </c>
      <c r="AR1368" t="s">
        <v>5920</v>
      </c>
      <c r="AT1368" t="s">
        <v>232</v>
      </c>
      <c r="AU1368" t="s">
        <v>1985</v>
      </c>
      <c r="AV1368" t="s">
        <v>211</v>
      </c>
      <c r="AW1368" t="s">
        <v>2197</v>
      </c>
      <c r="AX1368" t="s">
        <v>4763</v>
      </c>
      <c r="AY1368" s="104">
        <v>46113.694444444445</v>
      </c>
      <c r="AZ1368">
        <v>2081744</v>
      </c>
      <c r="BA1368" t="s">
        <v>4761</v>
      </c>
      <c r="BB1368" t="s">
        <v>5989</v>
      </c>
      <c r="BC1368" t="s">
        <v>4812</v>
      </c>
      <c r="BD1368" t="s">
        <v>4731</v>
      </c>
      <c r="BF1368" t="s">
        <v>7289</v>
      </c>
      <c r="BH1368" t="s">
        <v>866</v>
      </c>
      <c r="BL1368" t="s">
        <v>5502</v>
      </c>
      <c r="BM1368" s="104">
        <v>46118.48333333333</v>
      </c>
      <c r="BN1368">
        <v>666191</v>
      </c>
      <c r="BO1368" t="s">
        <v>4728</v>
      </c>
      <c r="BP1368" t="s">
        <v>5592</v>
      </c>
      <c r="BT1368" t="s">
        <v>5918</v>
      </c>
    </row>
    <row r="1369" spans="17:72" x14ac:dyDescent="0.25">
      <c r="Q1369" t="s">
        <v>250</v>
      </c>
      <c r="V1369" t="s">
        <v>4918</v>
      </c>
      <c r="W1369" s="104">
        <v>46118.387499999997</v>
      </c>
      <c r="X1369">
        <v>618537</v>
      </c>
      <c r="Y1369" t="s">
        <v>4728</v>
      </c>
      <c r="Z1369" t="s">
        <v>54</v>
      </c>
      <c r="AD1369" t="s">
        <v>4772</v>
      </c>
      <c r="AF1369" t="s">
        <v>214</v>
      </c>
      <c r="AJ1369" t="s">
        <v>5587</v>
      </c>
      <c r="AK1369" s="104">
        <v>46114.73541666667</v>
      </c>
      <c r="AL1369">
        <v>698368</v>
      </c>
      <c r="AM1369" t="s">
        <v>4728</v>
      </c>
      <c r="AN1369" t="s">
        <v>13</v>
      </c>
      <c r="AR1369" t="s">
        <v>5931</v>
      </c>
      <c r="AT1369" t="s">
        <v>1048</v>
      </c>
      <c r="AX1369" t="s">
        <v>6008</v>
      </c>
      <c r="AY1369" s="104">
        <v>46113.694444444445</v>
      </c>
      <c r="AZ1369">
        <v>793805</v>
      </c>
      <c r="BA1369" t="s">
        <v>4728</v>
      </c>
      <c r="BB1369" t="s">
        <v>5989</v>
      </c>
      <c r="BF1369" t="s">
        <v>5956</v>
      </c>
      <c r="BH1369" t="s">
        <v>264</v>
      </c>
      <c r="BL1369" t="s">
        <v>5623</v>
      </c>
      <c r="BM1369" s="104">
        <v>46118.484027777777</v>
      </c>
      <c r="BN1369">
        <v>483178</v>
      </c>
      <c r="BO1369" t="s">
        <v>4728</v>
      </c>
      <c r="BP1369" t="s">
        <v>5592</v>
      </c>
      <c r="BT1369" t="s">
        <v>5920</v>
      </c>
    </row>
    <row r="1370" spans="17:72" x14ac:dyDescent="0.25">
      <c r="V1370" t="s">
        <v>4948</v>
      </c>
      <c r="W1370" s="104">
        <v>46118.387499999997</v>
      </c>
      <c r="X1370">
        <v>354956</v>
      </c>
      <c r="Y1370" t="s">
        <v>4728</v>
      </c>
      <c r="Z1370" t="s">
        <v>54</v>
      </c>
      <c r="AF1370" t="s">
        <v>1327</v>
      </c>
      <c r="AG1370" t="s">
        <v>2373</v>
      </c>
      <c r="AJ1370" t="s">
        <v>5078</v>
      </c>
      <c r="AK1370" s="104">
        <v>46114.737500000003</v>
      </c>
      <c r="AL1370">
        <v>439950</v>
      </c>
      <c r="AM1370" t="s">
        <v>4728</v>
      </c>
      <c r="AN1370" t="s">
        <v>42</v>
      </c>
      <c r="AO1370" t="s">
        <v>13</v>
      </c>
      <c r="AR1370" t="s">
        <v>6040</v>
      </c>
      <c r="AT1370" t="s">
        <v>432</v>
      </c>
      <c r="AX1370" t="s">
        <v>7290</v>
      </c>
      <c r="AY1370" s="104">
        <v>46113.695138888892</v>
      </c>
      <c r="AZ1370">
        <v>473684</v>
      </c>
      <c r="BA1370" t="s">
        <v>4728</v>
      </c>
      <c r="BB1370" t="s">
        <v>5989</v>
      </c>
      <c r="BF1370" t="s">
        <v>5950</v>
      </c>
      <c r="BH1370" t="s">
        <v>2373</v>
      </c>
      <c r="BL1370" t="s">
        <v>5012</v>
      </c>
      <c r="BM1370" s="104">
        <v>46118.48541666667</v>
      </c>
      <c r="BN1370">
        <v>1435481</v>
      </c>
      <c r="BO1370" t="s">
        <v>4761</v>
      </c>
      <c r="BP1370" t="s">
        <v>5592</v>
      </c>
      <c r="BT1370" t="s">
        <v>5966</v>
      </c>
    </row>
    <row r="1371" spans="17:72" x14ac:dyDescent="0.25">
      <c r="V1371" t="s">
        <v>5287</v>
      </c>
      <c r="W1371" s="104">
        <v>46118.387499999997</v>
      </c>
      <c r="X1371">
        <v>325990</v>
      </c>
      <c r="Y1371" t="s">
        <v>4728</v>
      </c>
      <c r="Z1371" t="s">
        <v>54</v>
      </c>
      <c r="AF1371" t="s">
        <v>1124</v>
      </c>
      <c r="AJ1371" t="s">
        <v>4994</v>
      </c>
      <c r="AK1371" s="104">
        <v>46114.739583333336</v>
      </c>
      <c r="AL1371">
        <v>112132</v>
      </c>
      <c r="AM1371" t="s">
        <v>4728</v>
      </c>
      <c r="AN1371" t="s">
        <v>13</v>
      </c>
      <c r="AR1371" t="s">
        <v>5920</v>
      </c>
      <c r="AT1371" t="s">
        <v>229</v>
      </c>
      <c r="AX1371" t="s">
        <v>6876</v>
      </c>
      <c r="AY1371" s="104">
        <v>46113.695138888892</v>
      </c>
      <c r="AZ1371">
        <v>706242</v>
      </c>
      <c r="BA1371" t="s">
        <v>4728</v>
      </c>
      <c r="BB1371" t="s">
        <v>5989</v>
      </c>
      <c r="BF1371" t="s">
        <v>4781</v>
      </c>
      <c r="BH1371" t="s">
        <v>2259</v>
      </c>
      <c r="BL1371" t="s">
        <v>4744</v>
      </c>
      <c r="BM1371" s="104">
        <v>46118.486111111109</v>
      </c>
      <c r="BN1371">
        <v>668402</v>
      </c>
      <c r="BO1371" t="s">
        <v>4728</v>
      </c>
      <c r="BP1371" t="s">
        <v>5592</v>
      </c>
      <c r="BT1371" t="s">
        <v>5934</v>
      </c>
    </row>
    <row r="1372" spans="17:72" x14ac:dyDescent="0.25">
      <c r="V1372" t="s">
        <v>5526</v>
      </c>
      <c r="W1372" s="104">
        <v>46118.388888888891</v>
      </c>
      <c r="X1372">
        <v>481649</v>
      </c>
      <c r="Y1372" t="s">
        <v>4728</v>
      </c>
      <c r="Z1372" t="s">
        <v>54</v>
      </c>
      <c r="AF1372" t="s">
        <v>1124</v>
      </c>
      <c r="AJ1372" t="s">
        <v>5171</v>
      </c>
      <c r="AK1372" s="104">
        <v>46114.740277777775</v>
      </c>
      <c r="AL1372">
        <v>186003</v>
      </c>
      <c r="AM1372" t="s">
        <v>4728</v>
      </c>
      <c r="AN1372" t="s">
        <v>13</v>
      </c>
      <c r="AR1372" t="s">
        <v>5918</v>
      </c>
      <c r="AT1372" t="s">
        <v>2429</v>
      </c>
      <c r="AX1372" t="s">
        <v>7288</v>
      </c>
      <c r="AY1372" s="104">
        <v>46113.695833333331</v>
      </c>
      <c r="AZ1372">
        <v>326641</v>
      </c>
      <c r="BA1372" t="s">
        <v>4728</v>
      </c>
      <c r="BB1372" t="s">
        <v>5989</v>
      </c>
      <c r="BF1372" t="s">
        <v>5942</v>
      </c>
      <c r="BH1372" t="s">
        <v>1048</v>
      </c>
      <c r="BL1372" t="s">
        <v>4786</v>
      </c>
      <c r="BM1372" s="104">
        <v>46118.486111111109</v>
      </c>
      <c r="BN1372">
        <v>988405</v>
      </c>
      <c r="BO1372" t="s">
        <v>4728</v>
      </c>
      <c r="BP1372" t="s">
        <v>5592</v>
      </c>
      <c r="BT1372" t="s">
        <v>5920</v>
      </c>
    </row>
    <row r="1373" spans="17:72" x14ac:dyDescent="0.25">
      <c r="V1373" t="s">
        <v>5065</v>
      </c>
      <c r="W1373" s="104">
        <v>46118.388888888891</v>
      </c>
      <c r="X1373">
        <v>387266</v>
      </c>
      <c r="Y1373" t="s">
        <v>4728</v>
      </c>
      <c r="Z1373" t="s">
        <v>54</v>
      </c>
      <c r="AF1373" t="s">
        <v>1385</v>
      </c>
      <c r="AJ1373" t="s">
        <v>4994</v>
      </c>
      <c r="AK1373" s="104">
        <v>46114.740972222222</v>
      </c>
      <c r="AL1373">
        <v>943520</v>
      </c>
      <c r="AM1373" t="s">
        <v>4728</v>
      </c>
      <c r="AN1373" t="s">
        <v>13</v>
      </c>
      <c r="AR1373" t="s">
        <v>5918</v>
      </c>
      <c r="AT1373" t="s">
        <v>2559</v>
      </c>
      <c r="AX1373" t="s">
        <v>5074</v>
      </c>
      <c r="AY1373" s="104">
        <v>46113.695833333331</v>
      </c>
      <c r="AZ1373">
        <v>121028</v>
      </c>
      <c r="BA1373" t="s">
        <v>4728</v>
      </c>
      <c r="BB1373" t="s">
        <v>5989</v>
      </c>
      <c r="BF1373" t="s">
        <v>5942</v>
      </c>
      <c r="BH1373" t="s">
        <v>1284</v>
      </c>
      <c r="BL1373" t="s">
        <v>8108</v>
      </c>
      <c r="BM1373" s="104">
        <v>46118.486805555556</v>
      </c>
      <c r="BN1373">
        <v>700351</v>
      </c>
      <c r="BO1373" t="s">
        <v>4728</v>
      </c>
      <c r="BP1373" t="s">
        <v>5592</v>
      </c>
      <c r="BT1373" t="s">
        <v>4781</v>
      </c>
    </row>
    <row r="1374" spans="17:72" x14ac:dyDescent="0.25">
      <c r="Q1374" t="s">
        <v>214</v>
      </c>
      <c r="V1374" t="s">
        <v>4782</v>
      </c>
      <c r="W1374" s="104">
        <v>46118.38958333333</v>
      </c>
      <c r="X1374">
        <v>832426</v>
      </c>
      <c r="Y1374" t="s">
        <v>4728</v>
      </c>
      <c r="Z1374" t="s">
        <v>54</v>
      </c>
      <c r="AD1374" t="s">
        <v>4736</v>
      </c>
      <c r="AF1374" t="s">
        <v>5029</v>
      </c>
      <c r="AG1374" t="s">
        <v>1985</v>
      </c>
      <c r="AJ1374" t="s">
        <v>5602</v>
      </c>
      <c r="AK1374" s="104">
        <v>46114.743055555555</v>
      </c>
      <c r="AL1374">
        <v>856892</v>
      </c>
      <c r="AM1374" t="s">
        <v>4728</v>
      </c>
      <c r="AN1374" t="s">
        <v>4787</v>
      </c>
      <c r="AO1374" t="s">
        <v>13</v>
      </c>
      <c r="AR1374" t="s">
        <v>5671</v>
      </c>
      <c r="AT1374" t="s">
        <v>2383</v>
      </c>
      <c r="AX1374" t="s">
        <v>4910</v>
      </c>
      <c r="AY1374" s="104">
        <v>46113.696527777778</v>
      </c>
      <c r="AZ1374">
        <v>870160</v>
      </c>
      <c r="BA1374" t="s">
        <v>4761</v>
      </c>
      <c r="BB1374" t="s">
        <v>5989</v>
      </c>
      <c r="BF1374" t="s">
        <v>5966</v>
      </c>
      <c r="BH1374" t="s">
        <v>2559</v>
      </c>
      <c r="BL1374" t="s">
        <v>8193</v>
      </c>
      <c r="BM1374" s="104">
        <v>46118.486805555556</v>
      </c>
      <c r="BN1374">
        <v>590823</v>
      </c>
      <c r="BO1374" t="s">
        <v>4761</v>
      </c>
      <c r="BP1374" t="s">
        <v>5592</v>
      </c>
      <c r="BT1374" t="s">
        <v>5966</v>
      </c>
    </row>
    <row r="1375" spans="17:72" x14ac:dyDescent="0.25">
      <c r="Q1375" t="s">
        <v>79</v>
      </c>
      <c r="V1375" t="s">
        <v>5013</v>
      </c>
      <c r="W1375" s="104">
        <v>46118.390972222223</v>
      </c>
      <c r="X1375">
        <v>767717</v>
      </c>
      <c r="Y1375" t="s">
        <v>4728</v>
      </c>
      <c r="Z1375" t="s">
        <v>54</v>
      </c>
      <c r="AD1375" t="s">
        <v>4734</v>
      </c>
      <c r="AF1375" t="s">
        <v>2660</v>
      </c>
      <c r="AG1375" t="s">
        <v>2383</v>
      </c>
      <c r="AJ1375" t="s">
        <v>5096</v>
      </c>
      <c r="AK1375" s="104">
        <v>46114.743055555555</v>
      </c>
      <c r="AL1375">
        <v>395284</v>
      </c>
      <c r="AM1375" t="s">
        <v>4728</v>
      </c>
      <c r="AN1375" t="s">
        <v>42</v>
      </c>
      <c r="AO1375" t="s">
        <v>13</v>
      </c>
      <c r="AR1375" t="s">
        <v>5933</v>
      </c>
      <c r="AT1375" t="s">
        <v>1391</v>
      </c>
      <c r="AX1375" t="s">
        <v>5011</v>
      </c>
      <c r="AY1375" s="104">
        <v>46113.697222222225</v>
      </c>
      <c r="AZ1375">
        <v>228139</v>
      </c>
      <c r="BA1375" t="s">
        <v>4728</v>
      </c>
      <c r="BB1375" t="s">
        <v>5989</v>
      </c>
      <c r="BF1375" t="s">
        <v>5924</v>
      </c>
      <c r="BH1375" t="s">
        <v>1276</v>
      </c>
      <c r="BI1375" t="s">
        <v>683</v>
      </c>
      <c r="BL1375" t="s">
        <v>7392</v>
      </c>
      <c r="BM1375" s="104">
        <v>46118.487500000003</v>
      </c>
      <c r="BN1375">
        <v>3237879</v>
      </c>
      <c r="BO1375" t="s">
        <v>4728</v>
      </c>
      <c r="BP1375" t="s">
        <v>5592</v>
      </c>
      <c r="BQ1375" t="s">
        <v>4731</v>
      </c>
      <c r="BT1375" t="s">
        <v>6860</v>
      </c>
    </row>
    <row r="1376" spans="17:72" x14ac:dyDescent="0.25">
      <c r="V1376" t="s">
        <v>5199</v>
      </c>
      <c r="W1376" s="104">
        <v>46118.39166666667</v>
      </c>
      <c r="X1376">
        <v>135335</v>
      </c>
      <c r="Y1376" t="s">
        <v>4728</v>
      </c>
      <c r="Z1376" t="s">
        <v>54</v>
      </c>
      <c r="AF1376" t="s">
        <v>241</v>
      </c>
      <c r="AJ1376" t="s">
        <v>5012</v>
      </c>
      <c r="AK1376" s="104">
        <v>46114.744444444441</v>
      </c>
      <c r="AL1376">
        <v>303863</v>
      </c>
      <c r="AM1376" t="s">
        <v>4728</v>
      </c>
      <c r="AN1376" t="s">
        <v>13</v>
      </c>
      <c r="AR1376" t="s">
        <v>5920</v>
      </c>
      <c r="AT1376" t="s">
        <v>1124</v>
      </c>
      <c r="AX1376" t="s">
        <v>5495</v>
      </c>
      <c r="AY1376" s="104">
        <v>46113.697222222225</v>
      </c>
      <c r="AZ1376">
        <v>100314</v>
      </c>
      <c r="BA1376" t="s">
        <v>4728</v>
      </c>
      <c r="BB1376" t="s">
        <v>5989</v>
      </c>
      <c r="BF1376" t="s">
        <v>5925</v>
      </c>
      <c r="BH1376" t="s">
        <v>496</v>
      </c>
      <c r="BL1376" t="s">
        <v>7701</v>
      </c>
      <c r="BM1376" s="104">
        <v>46118.489583333336</v>
      </c>
      <c r="BN1376">
        <v>786211</v>
      </c>
      <c r="BO1376" t="s">
        <v>4728</v>
      </c>
      <c r="BP1376" t="s">
        <v>5592</v>
      </c>
      <c r="BT1376" t="s">
        <v>5931</v>
      </c>
    </row>
    <row r="1377" spans="17:72" x14ac:dyDescent="0.25">
      <c r="Q1377" t="s">
        <v>205</v>
      </c>
      <c r="V1377" t="s">
        <v>4757</v>
      </c>
      <c r="W1377" s="104">
        <v>46118.39166666667</v>
      </c>
      <c r="X1377">
        <v>1099865</v>
      </c>
      <c r="Y1377" t="s">
        <v>4728</v>
      </c>
      <c r="Z1377" t="s">
        <v>54</v>
      </c>
      <c r="AD1377" t="s">
        <v>4736</v>
      </c>
      <c r="AF1377" t="s">
        <v>2197</v>
      </c>
      <c r="AJ1377" t="s">
        <v>4988</v>
      </c>
      <c r="AK1377" s="104">
        <v>46114.745833333334</v>
      </c>
      <c r="AL1377">
        <v>1888854</v>
      </c>
      <c r="AM1377" t="s">
        <v>4728</v>
      </c>
      <c r="AN1377" t="s">
        <v>13</v>
      </c>
      <c r="AR1377" t="s">
        <v>5942</v>
      </c>
      <c r="AT1377" t="s">
        <v>1385</v>
      </c>
      <c r="AX1377" t="s">
        <v>5280</v>
      </c>
      <c r="AY1377" s="104">
        <v>46113.697916666664</v>
      </c>
      <c r="AZ1377">
        <v>546205</v>
      </c>
      <c r="BA1377" t="s">
        <v>4728</v>
      </c>
      <c r="BB1377" t="s">
        <v>5989</v>
      </c>
      <c r="BF1377" t="s">
        <v>5918</v>
      </c>
      <c r="BH1377" t="s">
        <v>1220</v>
      </c>
      <c r="BL1377" t="s">
        <v>5594</v>
      </c>
      <c r="BM1377" s="104">
        <v>46118.490277777775</v>
      </c>
      <c r="BN1377">
        <v>795909</v>
      </c>
      <c r="BO1377" t="s">
        <v>4728</v>
      </c>
      <c r="BP1377" t="s">
        <v>5592</v>
      </c>
      <c r="BT1377" t="s">
        <v>5948</v>
      </c>
    </row>
    <row r="1378" spans="17:72" x14ac:dyDescent="0.25">
      <c r="Q1378" t="s">
        <v>81</v>
      </c>
      <c r="R1378" t="s">
        <v>217</v>
      </c>
      <c r="V1378" t="s">
        <v>4755</v>
      </c>
      <c r="W1378" s="104">
        <v>46118.393055555556</v>
      </c>
      <c r="X1378">
        <v>2645728</v>
      </c>
      <c r="Y1378" t="s">
        <v>4728</v>
      </c>
      <c r="Z1378" t="s">
        <v>54</v>
      </c>
      <c r="AA1378" t="s">
        <v>4731</v>
      </c>
      <c r="AD1378" t="s">
        <v>4768</v>
      </c>
      <c r="AF1378" t="s">
        <v>253</v>
      </c>
      <c r="AJ1378" t="s">
        <v>4877</v>
      </c>
      <c r="AK1378" s="104">
        <v>46114.74722222222</v>
      </c>
      <c r="AL1378">
        <v>54920</v>
      </c>
      <c r="AM1378" t="s">
        <v>4728</v>
      </c>
      <c r="AN1378" t="s">
        <v>13</v>
      </c>
      <c r="AR1378" t="s">
        <v>4781</v>
      </c>
      <c r="AT1378" t="s">
        <v>76</v>
      </c>
      <c r="AX1378" t="s">
        <v>6360</v>
      </c>
      <c r="AY1378" s="104">
        <v>46113.697916666664</v>
      </c>
      <c r="AZ1378">
        <v>921174</v>
      </c>
      <c r="BA1378" t="s">
        <v>4761</v>
      </c>
      <c r="BB1378" t="s">
        <v>5989</v>
      </c>
      <c r="BF1378" t="s">
        <v>5966</v>
      </c>
      <c r="BH1378" t="s">
        <v>1706</v>
      </c>
      <c r="BL1378" t="s">
        <v>5442</v>
      </c>
      <c r="BM1378" s="104">
        <v>46118.490972222222</v>
      </c>
      <c r="BN1378">
        <v>601474</v>
      </c>
      <c r="BO1378" t="s">
        <v>4728</v>
      </c>
      <c r="BP1378" t="s">
        <v>5592</v>
      </c>
      <c r="BT1378" t="s">
        <v>5920</v>
      </c>
    </row>
    <row r="1379" spans="17:72" x14ac:dyDescent="0.25">
      <c r="Q1379" t="s">
        <v>214</v>
      </c>
      <c r="V1379" t="s">
        <v>4831</v>
      </c>
      <c r="W1379" s="104">
        <v>46118.393750000003</v>
      </c>
      <c r="X1379">
        <v>763215</v>
      </c>
      <c r="Y1379" t="s">
        <v>4728</v>
      </c>
      <c r="Z1379" t="s">
        <v>54</v>
      </c>
      <c r="AD1379" t="s">
        <v>4736</v>
      </c>
      <c r="AF1379" t="s">
        <v>2391</v>
      </c>
      <c r="AJ1379" t="s">
        <v>5192</v>
      </c>
      <c r="AK1379" s="104">
        <v>46114.74722222222</v>
      </c>
      <c r="AL1379">
        <v>340711</v>
      </c>
      <c r="AM1379" t="s">
        <v>4761</v>
      </c>
      <c r="AN1379" t="s">
        <v>13</v>
      </c>
      <c r="AR1379" t="s">
        <v>5966</v>
      </c>
      <c r="AT1379" t="s">
        <v>1078</v>
      </c>
      <c r="AX1379" t="s">
        <v>5165</v>
      </c>
      <c r="AY1379" s="104">
        <v>46113.697916666664</v>
      </c>
      <c r="AZ1379">
        <v>272963</v>
      </c>
      <c r="BA1379" t="s">
        <v>4728</v>
      </c>
      <c r="BB1379" t="s">
        <v>5989</v>
      </c>
      <c r="BF1379" t="s">
        <v>5942</v>
      </c>
      <c r="BH1379" t="s">
        <v>2624</v>
      </c>
      <c r="BL1379" t="s">
        <v>5157</v>
      </c>
      <c r="BM1379" s="104">
        <v>46118.490972222222</v>
      </c>
      <c r="BN1379">
        <v>410161</v>
      </c>
      <c r="BO1379" t="s">
        <v>4728</v>
      </c>
      <c r="BP1379" t="s">
        <v>5592</v>
      </c>
      <c r="BT1379" t="s">
        <v>5925</v>
      </c>
    </row>
    <row r="1380" spans="17:72" x14ac:dyDescent="0.25">
      <c r="Q1380" t="s">
        <v>75</v>
      </c>
      <c r="R1380" t="s">
        <v>217</v>
      </c>
      <c r="V1380" t="s">
        <v>5524</v>
      </c>
      <c r="W1380" s="104">
        <v>46118.393750000003</v>
      </c>
      <c r="X1380">
        <v>2131968</v>
      </c>
      <c r="Y1380" t="s">
        <v>4728</v>
      </c>
      <c r="Z1380" t="s">
        <v>54</v>
      </c>
      <c r="AA1380" t="s">
        <v>4731</v>
      </c>
      <c r="AD1380" t="s">
        <v>4897</v>
      </c>
      <c r="AF1380" t="s">
        <v>2253</v>
      </c>
      <c r="AG1380" t="s">
        <v>2383</v>
      </c>
      <c r="AJ1380" t="s">
        <v>6448</v>
      </c>
      <c r="AK1380" s="104">
        <v>46114.747916666667</v>
      </c>
      <c r="AL1380">
        <v>552488</v>
      </c>
      <c r="AM1380" t="s">
        <v>4728</v>
      </c>
      <c r="AN1380" t="s">
        <v>42</v>
      </c>
      <c r="AO1380" t="s">
        <v>13</v>
      </c>
      <c r="AR1380" t="s">
        <v>5933</v>
      </c>
      <c r="AT1380" t="s">
        <v>516</v>
      </c>
      <c r="AX1380" t="s">
        <v>5012</v>
      </c>
      <c r="AY1380" s="104">
        <v>46113.698611111111</v>
      </c>
      <c r="AZ1380">
        <v>507765</v>
      </c>
      <c r="BA1380" t="s">
        <v>4728</v>
      </c>
      <c r="BB1380" t="s">
        <v>5989</v>
      </c>
      <c r="BF1380" t="s">
        <v>5931</v>
      </c>
      <c r="BH1380" t="s">
        <v>1284</v>
      </c>
      <c r="BL1380" t="s">
        <v>5061</v>
      </c>
      <c r="BM1380" s="104">
        <v>46118.492361111108</v>
      </c>
      <c r="BN1380">
        <v>7837671</v>
      </c>
      <c r="BO1380" t="s">
        <v>4728</v>
      </c>
      <c r="BP1380" t="s">
        <v>5592</v>
      </c>
      <c r="BQ1380" t="s">
        <v>5603</v>
      </c>
      <c r="BT1380" t="s">
        <v>5950</v>
      </c>
    </row>
    <row r="1381" spans="17:72" x14ac:dyDescent="0.25">
      <c r="Q1381" t="s">
        <v>250</v>
      </c>
      <c r="V1381" t="s">
        <v>5527</v>
      </c>
      <c r="W1381" s="104">
        <v>46118.393750000003</v>
      </c>
      <c r="X1381">
        <v>766099</v>
      </c>
      <c r="Y1381" t="s">
        <v>4728</v>
      </c>
      <c r="Z1381" t="s">
        <v>54</v>
      </c>
      <c r="AD1381" t="s">
        <v>4752</v>
      </c>
      <c r="AF1381" t="s">
        <v>214</v>
      </c>
      <c r="AJ1381" t="s">
        <v>4776</v>
      </c>
      <c r="AK1381" s="104">
        <v>46114.747916666667</v>
      </c>
      <c r="AL1381">
        <v>576347</v>
      </c>
      <c r="AM1381" t="s">
        <v>4728</v>
      </c>
      <c r="AN1381" t="s">
        <v>13</v>
      </c>
      <c r="AR1381" t="s">
        <v>5931</v>
      </c>
      <c r="AT1381" t="s">
        <v>2407</v>
      </c>
      <c r="AX1381" t="s">
        <v>5355</v>
      </c>
      <c r="AY1381" s="104">
        <v>46113.698611111111</v>
      </c>
      <c r="AZ1381">
        <v>410184</v>
      </c>
      <c r="BA1381" t="s">
        <v>4728</v>
      </c>
      <c r="BB1381" t="s">
        <v>5989</v>
      </c>
      <c r="BF1381" t="s">
        <v>5918</v>
      </c>
      <c r="BH1381" t="s">
        <v>2624</v>
      </c>
      <c r="BL1381" t="s">
        <v>4853</v>
      </c>
      <c r="BM1381" s="104">
        <v>46118.492361111108</v>
      </c>
      <c r="BN1381">
        <v>675102</v>
      </c>
      <c r="BO1381" t="s">
        <v>4728</v>
      </c>
      <c r="BP1381" t="s">
        <v>5592</v>
      </c>
      <c r="BT1381" t="s">
        <v>5931</v>
      </c>
    </row>
    <row r="1382" spans="17:72" x14ac:dyDescent="0.25">
      <c r="Q1382" t="s">
        <v>1828</v>
      </c>
      <c r="R1382" t="s">
        <v>205</v>
      </c>
      <c r="V1382" t="s">
        <v>5528</v>
      </c>
      <c r="W1382" s="104">
        <v>46118.393750000003</v>
      </c>
      <c r="X1382">
        <v>1090718</v>
      </c>
      <c r="Y1382" t="s">
        <v>4728</v>
      </c>
      <c r="Z1382" t="s">
        <v>42</v>
      </c>
      <c r="AA1382" t="s">
        <v>54</v>
      </c>
      <c r="AD1382" t="s">
        <v>4828</v>
      </c>
      <c r="AF1382" t="s">
        <v>798</v>
      </c>
      <c r="AG1382" t="s">
        <v>1385</v>
      </c>
      <c r="AJ1382" t="s">
        <v>6449</v>
      </c>
      <c r="AK1382" s="104">
        <v>46114.75</v>
      </c>
      <c r="AL1382">
        <v>636063</v>
      </c>
      <c r="AM1382" t="s">
        <v>4728</v>
      </c>
      <c r="AN1382" t="s">
        <v>42</v>
      </c>
      <c r="AO1382" t="s">
        <v>13</v>
      </c>
      <c r="AR1382" t="s">
        <v>5986</v>
      </c>
      <c r="AT1382" t="s">
        <v>2559</v>
      </c>
      <c r="AX1382" t="s">
        <v>4952</v>
      </c>
      <c r="AY1382" s="104">
        <v>46113.698611111111</v>
      </c>
      <c r="AZ1382">
        <v>67933</v>
      </c>
      <c r="BA1382" t="s">
        <v>4728</v>
      </c>
      <c r="BB1382" t="s">
        <v>5989</v>
      </c>
      <c r="BF1382" t="s">
        <v>4781</v>
      </c>
      <c r="BH1382" t="s">
        <v>81</v>
      </c>
      <c r="BL1382" t="s">
        <v>8108</v>
      </c>
      <c r="BM1382" s="104">
        <v>46118.494444444441</v>
      </c>
      <c r="BN1382">
        <v>1006996</v>
      </c>
      <c r="BO1382" t="s">
        <v>4728</v>
      </c>
      <c r="BP1382" t="s">
        <v>5592</v>
      </c>
      <c r="BT1382" t="s">
        <v>5924</v>
      </c>
    </row>
    <row r="1383" spans="17:72" x14ac:dyDescent="0.25">
      <c r="Q1383" t="s">
        <v>232</v>
      </c>
      <c r="V1383" t="s">
        <v>5012</v>
      </c>
      <c r="W1383" s="104">
        <v>46118.394444444442</v>
      </c>
      <c r="X1383">
        <v>833103</v>
      </c>
      <c r="Y1383" t="s">
        <v>4728</v>
      </c>
      <c r="Z1383" t="s">
        <v>54</v>
      </c>
      <c r="AD1383" t="s">
        <v>4736</v>
      </c>
      <c r="AF1383" t="s">
        <v>2676</v>
      </c>
      <c r="AG1383" t="s">
        <v>2407</v>
      </c>
      <c r="AJ1383" t="s">
        <v>5079</v>
      </c>
      <c r="AK1383" s="104">
        <v>46114.752083333333</v>
      </c>
      <c r="AL1383">
        <v>1687716</v>
      </c>
      <c r="AM1383" t="s">
        <v>4728</v>
      </c>
      <c r="AN1383" t="s">
        <v>4790</v>
      </c>
      <c r="AO1383" t="s">
        <v>13</v>
      </c>
      <c r="AR1383" t="s">
        <v>5986</v>
      </c>
      <c r="AT1383" t="s">
        <v>1284</v>
      </c>
      <c r="AX1383" t="s">
        <v>7291</v>
      </c>
      <c r="AY1383" s="104">
        <v>46113.698611111111</v>
      </c>
      <c r="AZ1383">
        <v>474793</v>
      </c>
      <c r="BA1383" t="s">
        <v>4728</v>
      </c>
      <c r="BB1383" t="s">
        <v>5989</v>
      </c>
      <c r="BF1383" t="s">
        <v>5942</v>
      </c>
      <c r="BH1383" t="s">
        <v>836</v>
      </c>
      <c r="BL1383" t="s">
        <v>4796</v>
      </c>
      <c r="BM1383" s="104">
        <v>46118.495138888888</v>
      </c>
      <c r="BN1383">
        <v>827604</v>
      </c>
      <c r="BO1383" t="s">
        <v>4728</v>
      </c>
      <c r="BP1383" t="s">
        <v>5592</v>
      </c>
      <c r="BT1383" t="s">
        <v>5942</v>
      </c>
    </row>
    <row r="1384" spans="17:72" x14ac:dyDescent="0.25">
      <c r="Q1384" t="s">
        <v>79</v>
      </c>
      <c r="V1384" t="s">
        <v>4741</v>
      </c>
      <c r="W1384" s="104">
        <v>46118.394444444442</v>
      </c>
      <c r="X1384">
        <v>1079439</v>
      </c>
      <c r="Y1384" t="s">
        <v>4728</v>
      </c>
      <c r="Z1384" t="s">
        <v>54</v>
      </c>
      <c r="AD1384" t="s">
        <v>4734</v>
      </c>
      <c r="AF1384" t="s">
        <v>2373</v>
      </c>
      <c r="AJ1384" t="s">
        <v>5483</v>
      </c>
      <c r="AK1384" s="104">
        <v>46114.752083333333</v>
      </c>
      <c r="AL1384">
        <v>243807</v>
      </c>
      <c r="AM1384" t="s">
        <v>4728</v>
      </c>
      <c r="AN1384" t="s">
        <v>13</v>
      </c>
      <c r="AR1384" t="s">
        <v>5948</v>
      </c>
      <c r="AT1384" t="s">
        <v>2383</v>
      </c>
      <c r="AU1384" t="s">
        <v>1891</v>
      </c>
      <c r="AX1384" t="s">
        <v>4744</v>
      </c>
      <c r="AY1384" s="104">
        <v>46113.698611111111</v>
      </c>
      <c r="AZ1384">
        <v>616390</v>
      </c>
      <c r="BA1384" t="s">
        <v>4728</v>
      </c>
      <c r="BB1384" t="s">
        <v>5989</v>
      </c>
      <c r="BC1384" t="s">
        <v>4731</v>
      </c>
      <c r="BF1384" t="s">
        <v>7292</v>
      </c>
      <c r="BH1384" t="s">
        <v>232</v>
      </c>
      <c r="BL1384" t="s">
        <v>4733</v>
      </c>
      <c r="BM1384" s="104">
        <v>46118.495833333334</v>
      </c>
      <c r="BN1384">
        <v>3336545</v>
      </c>
      <c r="BO1384" t="s">
        <v>4728</v>
      </c>
      <c r="BP1384" t="s">
        <v>5592</v>
      </c>
      <c r="BQ1384" t="s">
        <v>5603</v>
      </c>
      <c r="BT1384" t="s">
        <v>4781</v>
      </c>
    </row>
    <row r="1385" spans="17:72" x14ac:dyDescent="0.25">
      <c r="Q1385" t="s">
        <v>573</v>
      </c>
      <c r="R1385" t="s">
        <v>214</v>
      </c>
      <c r="V1385" t="s">
        <v>5526</v>
      </c>
      <c r="W1385" s="104">
        <v>46118.394444444442</v>
      </c>
      <c r="X1385">
        <v>1031299</v>
      </c>
      <c r="Y1385" t="s">
        <v>4728</v>
      </c>
      <c r="Z1385" t="s">
        <v>42</v>
      </c>
      <c r="AA1385" t="s">
        <v>54</v>
      </c>
      <c r="AD1385" t="s">
        <v>4953</v>
      </c>
      <c r="AF1385" t="s">
        <v>1276</v>
      </c>
      <c r="AJ1385" t="s">
        <v>4744</v>
      </c>
      <c r="AK1385" s="104">
        <v>46114.754861111112</v>
      </c>
      <c r="AL1385">
        <v>195542</v>
      </c>
      <c r="AM1385" t="s">
        <v>4728</v>
      </c>
      <c r="AN1385" t="s">
        <v>13</v>
      </c>
      <c r="AR1385" t="s">
        <v>5918</v>
      </c>
      <c r="AT1385" t="s">
        <v>71</v>
      </c>
      <c r="AX1385" t="s">
        <v>6749</v>
      </c>
      <c r="AY1385" s="104">
        <v>46113.698611111111</v>
      </c>
      <c r="AZ1385">
        <v>1111930</v>
      </c>
      <c r="BA1385" t="s">
        <v>4728</v>
      </c>
      <c r="BB1385" t="s">
        <v>5989</v>
      </c>
      <c r="BF1385" t="s">
        <v>5931</v>
      </c>
      <c r="BH1385" t="s">
        <v>1220</v>
      </c>
      <c r="BI1385" t="s">
        <v>217</v>
      </c>
      <c r="BL1385" t="s">
        <v>7365</v>
      </c>
      <c r="BM1385" s="104">
        <v>46118.496527777781</v>
      </c>
      <c r="BN1385">
        <v>1706334</v>
      </c>
      <c r="BO1385" t="s">
        <v>4761</v>
      </c>
      <c r="BP1385" t="s">
        <v>5592</v>
      </c>
      <c r="BQ1385" t="s">
        <v>4731</v>
      </c>
      <c r="BT1385" t="s">
        <v>5966</v>
      </c>
    </row>
    <row r="1386" spans="17:72" x14ac:dyDescent="0.25">
      <c r="V1386" t="s">
        <v>5287</v>
      </c>
      <c r="W1386" s="104">
        <v>46118.395138888889</v>
      </c>
      <c r="X1386">
        <v>51678</v>
      </c>
      <c r="Y1386" t="s">
        <v>4728</v>
      </c>
      <c r="Z1386" t="s">
        <v>54</v>
      </c>
      <c r="AF1386" t="s">
        <v>1945</v>
      </c>
      <c r="AJ1386" t="s">
        <v>4765</v>
      </c>
      <c r="AK1386" s="104">
        <v>46114.755555555559</v>
      </c>
      <c r="AL1386">
        <v>298811</v>
      </c>
      <c r="AM1386" t="s">
        <v>4728</v>
      </c>
      <c r="AN1386" t="s">
        <v>13</v>
      </c>
      <c r="AR1386" t="s">
        <v>5918</v>
      </c>
      <c r="AT1386" t="s">
        <v>1507</v>
      </c>
      <c r="AX1386" t="s">
        <v>5338</v>
      </c>
      <c r="AY1386" s="104">
        <v>46113.698611111111</v>
      </c>
      <c r="AZ1386">
        <v>233219</v>
      </c>
      <c r="BA1386" t="s">
        <v>4728</v>
      </c>
      <c r="BB1386" t="s">
        <v>5989</v>
      </c>
      <c r="BF1386" t="s">
        <v>5931</v>
      </c>
      <c r="BL1386" t="s">
        <v>4946</v>
      </c>
      <c r="BM1386" s="104">
        <v>46118.49722222222</v>
      </c>
      <c r="BN1386">
        <v>58159</v>
      </c>
      <c r="BO1386" t="s">
        <v>4728</v>
      </c>
      <c r="BP1386" t="s">
        <v>5592</v>
      </c>
    </row>
    <row r="1387" spans="17:72" x14ac:dyDescent="0.25">
      <c r="V1387" t="s">
        <v>4826</v>
      </c>
      <c r="W1387" s="104">
        <v>46118.395833333336</v>
      </c>
      <c r="X1387">
        <v>40998</v>
      </c>
      <c r="Y1387" t="s">
        <v>4728</v>
      </c>
      <c r="Z1387" t="s">
        <v>54</v>
      </c>
      <c r="AF1387" t="s">
        <v>1292</v>
      </c>
      <c r="AJ1387" t="s">
        <v>6450</v>
      </c>
      <c r="AK1387" s="104">
        <v>46114.755555555559</v>
      </c>
      <c r="AL1387">
        <v>548827</v>
      </c>
      <c r="AM1387" t="s">
        <v>4728</v>
      </c>
      <c r="AN1387" t="s">
        <v>13</v>
      </c>
      <c r="AR1387" t="s">
        <v>5934</v>
      </c>
      <c r="AT1387" t="s">
        <v>2345</v>
      </c>
      <c r="AX1387" t="s">
        <v>4900</v>
      </c>
      <c r="AY1387" s="104">
        <v>46113.699305555558</v>
      </c>
      <c r="AZ1387">
        <v>417672</v>
      </c>
      <c r="BA1387" t="s">
        <v>4728</v>
      </c>
      <c r="BB1387" t="s">
        <v>5989</v>
      </c>
      <c r="BF1387" t="s">
        <v>5931</v>
      </c>
      <c r="BH1387" t="s">
        <v>80</v>
      </c>
      <c r="BL1387" t="s">
        <v>4868</v>
      </c>
      <c r="BM1387" s="104">
        <v>46118.49722222222</v>
      </c>
      <c r="BN1387">
        <v>363831</v>
      </c>
      <c r="BO1387" t="s">
        <v>4728</v>
      </c>
      <c r="BP1387" t="s">
        <v>5592</v>
      </c>
      <c r="BT1387" t="s">
        <v>5920</v>
      </c>
    </row>
    <row r="1388" spans="17:72" x14ac:dyDescent="0.25">
      <c r="Q1388" t="s">
        <v>250</v>
      </c>
      <c r="V1388" t="s">
        <v>4853</v>
      </c>
      <c r="W1388" s="104">
        <v>46118.397222222222</v>
      </c>
      <c r="X1388">
        <v>625004</v>
      </c>
      <c r="Y1388" t="s">
        <v>4728</v>
      </c>
      <c r="Z1388" t="s">
        <v>54</v>
      </c>
      <c r="AD1388" t="s">
        <v>4739</v>
      </c>
      <c r="AF1388" t="s">
        <v>2510</v>
      </c>
      <c r="AJ1388" t="s">
        <v>4877</v>
      </c>
      <c r="AK1388" s="104">
        <v>46114.758333333331</v>
      </c>
      <c r="AL1388">
        <v>965690</v>
      </c>
      <c r="AM1388" t="s">
        <v>4728</v>
      </c>
      <c r="AN1388" t="s">
        <v>13</v>
      </c>
      <c r="AR1388" t="s">
        <v>5920</v>
      </c>
      <c r="AT1388" t="s">
        <v>1124</v>
      </c>
      <c r="AX1388" t="s">
        <v>5156</v>
      </c>
      <c r="AY1388" s="104">
        <v>46113.699305555558</v>
      </c>
      <c r="AZ1388">
        <v>112660</v>
      </c>
      <c r="BA1388" t="s">
        <v>4728</v>
      </c>
      <c r="BB1388" t="s">
        <v>5989</v>
      </c>
      <c r="BF1388" t="s">
        <v>5942</v>
      </c>
      <c r="BL1388" t="s">
        <v>4836</v>
      </c>
      <c r="BM1388" s="104">
        <v>46118.49722222222</v>
      </c>
      <c r="BN1388">
        <v>165101</v>
      </c>
      <c r="BO1388" t="s">
        <v>4728</v>
      </c>
      <c r="BP1388" t="s">
        <v>5592</v>
      </c>
    </row>
    <row r="1389" spans="17:72" x14ac:dyDescent="0.25">
      <c r="Q1389" t="s">
        <v>232</v>
      </c>
      <c r="V1389" t="s">
        <v>4826</v>
      </c>
      <c r="W1389" s="104">
        <v>46118.397916666669</v>
      </c>
      <c r="X1389">
        <v>773481</v>
      </c>
      <c r="Y1389" t="s">
        <v>4728</v>
      </c>
      <c r="Z1389" t="s">
        <v>54</v>
      </c>
      <c r="AD1389" t="s">
        <v>4736</v>
      </c>
      <c r="AF1389" t="s">
        <v>1830</v>
      </c>
      <c r="AG1389" t="s">
        <v>241</v>
      </c>
      <c r="AH1389" t="s">
        <v>211</v>
      </c>
      <c r="AJ1389" t="s">
        <v>5057</v>
      </c>
      <c r="AK1389" s="104">
        <v>46114.758333333331</v>
      </c>
      <c r="AL1389">
        <v>436810</v>
      </c>
      <c r="AM1389" t="s">
        <v>4728</v>
      </c>
      <c r="AN1389" t="s">
        <v>42</v>
      </c>
      <c r="AO1389" t="s">
        <v>13</v>
      </c>
      <c r="AP1389" t="s">
        <v>4731</v>
      </c>
      <c r="AR1389" t="s">
        <v>5919</v>
      </c>
      <c r="AT1389" t="s">
        <v>2559</v>
      </c>
      <c r="AX1389" t="s">
        <v>7293</v>
      </c>
      <c r="AY1389" s="104">
        <v>46113.699305555558</v>
      </c>
      <c r="AZ1389">
        <v>87959</v>
      </c>
      <c r="BA1389" t="s">
        <v>4728</v>
      </c>
      <c r="BB1389" t="s">
        <v>5989</v>
      </c>
      <c r="BF1389" t="s">
        <v>5925</v>
      </c>
      <c r="BH1389" t="s">
        <v>496</v>
      </c>
      <c r="BL1389" t="s">
        <v>7536</v>
      </c>
      <c r="BM1389" s="104">
        <v>46118.49722222222</v>
      </c>
      <c r="BN1389">
        <v>533672</v>
      </c>
      <c r="BO1389" t="s">
        <v>4728</v>
      </c>
      <c r="BP1389" t="s">
        <v>5592</v>
      </c>
      <c r="BT1389" t="s">
        <v>5918</v>
      </c>
    </row>
    <row r="1390" spans="17:72" x14ac:dyDescent="0.25">
      <c r="V1390" t="s">
        <v>5529</v>
      </c>
      <c r="W1390" s="104">
        <v>46118.397916666669</v>
      </c>
      <c r="X1390">
        <v>84445</v>
      </c>
      <c r="Y1390" t="s">
        <v>4728</v>
      </c>
      <c r="Z1390" t="s">
        <v>54</v>
      </c>
      <c r="AF1390" t="s">
        <v>1816</v>
      </c>
      <c r="AG1390" t="s">
        <v>1124</v>
      </c>
      <c r="AJ1390" t="s">
        <v>6451</v>
      </c>
      <c r="AK1390" s="104">
        <v>46114.760416666664</v>
      </c>
      <c r="AL1390">
        <v>1268900</v>
      </c>
      <c r="AM1390" t="s">
        <v>4761</v>
      </c>
      <c r="AN1390" t="s">
        <v>42</v>
      </c>
      <c r="AO1390" t="s">
        <v>13</v>
      </c>
      <c r="AR1390" t="s">
        <v>5980</v>
      </c>
      <c r="AT1390" t="s">
        <v>2429</v>
      </c>
      <c r="AX1390" t="s">
        <v>4952</v>
      </c>
      <c r="AY1390" s="104">
        <v>46113.699305555558</v>
      </c>
      <c r="AZ1390">
        <v>382511</v>
      </c>
      <c r="BA1390" t="s">
        <v>4761</v>
      </c>
      <c r="BB1390" t="s">
        <v>5989</v>
      </c>
      <c r="BF1390" t="s">
        <v>5966</v>
      </c>
      <c r="BH1390" t="s">
        <v>2373</v>
      </c>
      <c r="BI1390" t="s">
        <v>1688</v>
      </c>
      <c r="BL1390" t="s">
        <v>7216</v>
      </c>
      <c r="BM1390" s="104">
        <v>46118.498611111114</v>
      </c>
      <c r="BN1390">
        <v>2236703</v>
      </c>
      <c r="BO1390" t="s">
        <v>4761</v>
      </c>
      <c r="BP1390" t="s">
        <v>5592</v>
      </c>
      <c r="BQ1390" t="s">
        <v>4731</v>
      </c>
      <c r="BT1390" t="s">
        <v>6240</v>
      </c>
    </row>
    <row r="1391" spans="17:72" x14ac:dyDescent="0.25">
      <c r="V1391" t="s">
        <v>5530</v>
      </c>
      <c r="W1391" s="104">
        <v>46118.399305555555</v>
      </c>
      <c r="X1391">
        <v>126968</v>
      </c>
      <c r="Y1391" t="s">
        <v>4728</v>
      </c>
      <c r="Z1391" t="s">
        <v>54</v>
      </c>
      <c r="AF1391" t="s">
        <v>2229</v>
      </c>
      <c r="AG1391" t="s">
        <v>247</v>
      </c>
      <c r="AJ1391" t="s">
        <v>6452</v>
      </c>
      <c r="AK1391" s="104">
        <v>46114.761111111111</v>
      </c>
      <c r="AL1391">
        <v>1536326</v>
      </c>
      <c r="AM1391" t="s">
        <v>4761</v>
      </c>
      <c r="AN1391" t="s">
        <v>4841</v>
      </c>
      <c r="AO1391" t="s">
        <v>13</v>
      </c>
      <c r="AR1391" t="s">
        <v>6453</v>
      </c>
      <c r="AT1391" t="s">
        <v>1276</v>
      </c>
      <c r="AX1391" t="s">
        <v>5083</v>
      </c>
      <c r="AY1391" s="104">
        <v>46113.7</v>
      </c>
      <c r="AZ1391">
        <v>589245</v>
      </c>
      <c r="BA1391" t="s">
        <v>4728</v>
      </c>
      <c r="BB1391" t="s">
        <v>5989</v>
      </c>
      <c r="BF1391" t="s">
        <v>5931</v>
      </c>
      <c r="BH1391" t="s">
        <v>967</v>
      </c>
      <c r="BL1391" t="s">
        <v>6060</v>
      </c>
      <c r="BM1391" s="104">
        <v>46118.498611111114</v>
      </c>
      <c r="BN1391">
        <v>812812</v>
      </c>
      <c r="BO1391" t="s">
        <v>4728</v>
      </c>
      <c r="BP1391" t="s">
        <v>5592</v>
      </c>
      <c r="BT1391" t="s">
        <v>5920</v>
      </c>
    </row>
    <row r="1392" spans="17:72" x14ac:dyDescent="0.25">
      <c r="V1392" t="s">
        <v>5531</v>
      </c>
      <c r="W1392" s="104">
        <v>46118.399305555555</v>
      </c>
      <c r="X1392">
        <v>58101</v>
      </c>
      <c r="Y1392" t="s">
        <v>4728</v>
      </c>
      <c r="Z1392" t="s">
        <v>54</v>
      </c>
      <c r="AF1392" t="s">
        <v>2646</v>
      </c>
      <c r="AG1392" t="s">
        <v>229</v>
      </c>
      <c r="AJ1392" t="s">
        <v>6454</v>
      </c>
      <c r="AK1392" s="104">
        <v>46114.761111111111</v>
      </c>
      <c r="AL1392">
        <v>667271</v>
      </c>
      <c r="AM1392" t="s">
        <v>4728</v>
      </c>
      <c r="AN1392" t="s">
        <v>42</v>
      </c>
      <c r="AO1392" t="s">
        <v>13</v>
      </c>
      <c r="AR1392" t="s">
        <v>5933</v>
      </c>
      <c r="AT1392" t="s">
        <v>232</v>
      </c>
      <c r="AX1392" t="s">
        <v>7293</v>
      </c>
      <c r="AY1392" s="104">
        <v>46113.7</v>
      </c>
      <c r="AZ1392">
        <v>233414</v>
      </c>
      <c r="BA1392" t="s">
        <v>4728</v>
      </c>
      <c r="BB1392" t="s">
        <v>5989</v>
      </c>
      <c r="BF1392" t="s">
        <v>5931</v>
      </c>
      <c r="BH1392" t="s">
        <v>77</v>
      </c>
      <c r="BL1392" t="s">
        <v>4874</v>
      </c>
      <c r="BM1392" s="104">
        <v>46118.499305555553</v>
      </c>
      <c r="BN1392">
        <v>1209532</v>
      </c>
      <c r="BO1392" t="s">
        <v>4728</v>
      </c>
      <c r="BP1392" t="s">
        <v>5592</v>
      </c>
      <c r="BT1392" t="s">
        <v>5931</v>
      </c>
    </row>
    <row r="1393" spans="17:72" x14ac:dyDescent="0.25">
      <c r="Q1393" t="s">
        <v>250</v>
      </c>
      <c r="V1393" t="s">
        <v>4855</v>
      </c>
      <c r="W1393" s="104">
        <v>46118.399305555555</v>
      </c>
      <c r="X1393">
        <v>809731</v>
      </c>
      <c r="Y1393" t="s">
        <v>4728</v>
      </c>
      <c r="Z1393" t="s">
        <v>54</v>
      </c>
      <c r="AD1393" t="s">
        <v>4772</v>
      </c>
      <c r="AF1393" t="s">
        <v>187</v>
      </c>
      <c r="AG1393" t="s">
        <v>1124</v>
      </c>
      <c r="AJ1393" t="s">
        <v>5157</v>
      </c>
      <c r="AK1393" s="104">
        <v>46114.763888888891</v>
      </c>
      <c r="AL1393">
        <v>284870</v>
      </c>
      <c r="AM1393" t="s">
        <v>4728</v>
      </c>
      <c r="AN1393" t="s">
        <v>42</v>
      </c>
      <c r="AO1393" t="s">
        <v>13</v>
      </c>
      <c r="AR1393" t="s">
        <v>5919</v>
      </c>
      <c r="AT1393" t="s">
        <v>1292</v>
      </c>
      <c r="AX1393" t="s">
        <v>5246</v>
      </c>
      <c r="AY1393" s="104">
        <v>46113.700694444444</v>
      </c>
      <c r="AZ1393">
        <v>418909</v>
      </c>
      <c r="BA1393" t="s">
        <v>4728</v>
      </c>
      <c r="BB1393" t="s">
        <v>5989</v>
      </c>
      <c r="BF1393" t="s">
        <v>5931</v>
      </c>
      <c r="BH1393" t="s">
        <v>1124</v>
      </c>
      <c r="BL1393" t="s">
        <v>4836</v>
      </c>
      <c r="BM1393" s="104">
        <v>46118.499305555553</v>
      </c>
      <c r="BN1393">
        <v>697748</v>
      </c>
      <c r="BO1393" t="s">
        <v>4761</v>
      </c>
      <c r="BP1393" t="s">
        <v>5592</v>
      </c>
      <c r="BT1393" t="s">
        <v>5918</v>
      </c>
    </row>
    <row r="1394" spans="17:72" x14ac:dyDescent="0.25">
      <c r="Q1394" t="s">
        <v>214</v>
      </c>
      <c r="V1394" t="s">
        <v>5532</v>
      </c>
      <c r="W1394" s="104">
        <v>46118.399305555555</v>
      </c>
      <c r="X1394">
        <v>949070</v>
      </c>
      <c r="Y1394" t="s">
        <v>4728</v>
      </c>
      <c r="Z1394" t="s">
        <v>54</v>
      </c>
      <c r="AD1394" t="s">
        <v>4736</v>
      </c>
      <c r="AF1394" t="s">
        <v>241</v>
      </c>
      <c r="AJ1394" t="s">
        <v>6290</v>
      </c>
      <c r="AK1394" s="104">
        <v>46114.76458333333</v>
      </c>
      <c r="AL1394">
        <v>68965</v>
      </c>
      <c r="AM1394" t="s">
        <v>4728</v>
      </c>
      <c r="AN1394" t="s">
        <v>13</v>
      </c>
      <c r="AR1394" t="s">
        <v>5925</v>
      </c>
      <c r="AT1394" t="s">
        <v>223</v>
      </c>
      <c r="AX1394" t="s">
        <v>5406</v>
      </c>
      <c r="AY1394" s="104">
        <v>46113.701388888891</v>
      </c>
      <c r="AZ1394">
        <v>421368</v>
      </c>
      <c r="BA1394" t="s">
        <v>4728</v>
      </c>
      <c r="BB1394" t="s">
        <v>5989</v>
      </c>
      <c r="BF1394" t="s">
        <v>5942</v>
      </c>
      <c r="BH1394" t="s">
        <v>414</v>
      </c>
      <c r="BL1394" t="s">
        <v>4890</v>
      </c>
      <c r="BM1394" s="104">
        <v>46118.502083333333</v>
      </c>
      <c r="BN1394">
        <v>265660</v>
      </c>
      <c r="BO1394" t="s">
        <v>4728</v>
      </c>
      <c r="BP1394" t="s">
        <v>5592</v>
      </c>
      <c r="BT1394" t="s">
        <v>5924</v>
      </c>
    </row>
    <row r="1395" spans="17:72" x14ac:dyDescent="0.25">
      <c r="V1395" t="s">
        <v>5078</v>
      </c>
      <c r="W1395" s="104">
        <v>46118.399305555555</v>
      </c>
      <c r="X1395">
        <v>207648</v>
      </c>
      <c r="Y1395" t="s">
        <v>4728</v>
      </c>
      <c r="Z1395" t="s">
        <v>54</v>
      </c>
      <c r="AF1395" t="s">
        <v>241</v>
      </c>
      <c r="AJ1395" t="s">
        <v>6290</v>
      </c>
      <c r="AK1395" s="104">
        <v>46114.765277777777</v>
      </c>
      <c r="AL1395">
        <v>261472</v>
      </c>
      <c r="AM1395" t="s">
        <v>4728</v>
      </c>
      <c r="AN1395" t="s">
        <v>13</v>
      </c>
      <c r="AR1395" t="s">
        <v>5918</v>
      </c>
      <c r="AT1395" t="s">
        <v>2383</v>
      </c>
      <c r="AX1395" t="s">
        <v>4784</v>
      </c>
      <c r="AY1395" s="104">
        <v>46113.701388888891</v>
      </c>
      <c r="AZ1395">
        <v>296086</v>
      </c>
      <c r="BA1395" t="s">
        <v>4728</v>
      </c>
      <c r="BB1395" t="s">
        <v>5989</v>
      </c>
      <c r="BF1395" t="s">
        <v>5942</v>
      </c>
      <c r="BH1395" t="s">
        <v>2357</v>
      </c>
      <c r="BL1395" t="s">
        <v>5012</v>
      </c>
      <c r="BM1395" s="104">
        <v>46118.50277777778</v>
      </c>
      <c r="BN1395">
        <v>306693</v>
      </c>
      <c r="BO1395" t="s">
        <v>4728</v>
      </c>
      <c r="BP1395" t="s">
        <v>5592</v>
      </c>
      <c r="BT1395" t="s">
        <v>5925</v>
      </c>
    </row>
    <row r="1396" spans="17:72" x14ac:dyDescent="0.25">
      <c r="Q1396" t="s">
        <v>232</v>
      </c>
      <c r="V1396" t="s">
        <v>4763</v>
      </c>
      <c r="W1396" s="104">
        <v>46118.399305555555</v>
      </c>
      <c r="X1396">
        <v>693908</v>
      </c>
      <c r="Y1396" t="s">
        <v>4728</v>
      </c>
      <c r="Z1396" t="s">
        <v>54</v>
      </c>
      <c r="AD1396" t="s">
        <v>4756</v>
      </c>
      <c r="AF1396" t="s">
        <v>822</v>
      </c>
      <c r="AG1396" t="s">
        <v>1391</v>
      </c>
      <c r="AH1396" t="s">
        <v>2197</v>
      </c>
      <c r="AJ1396" t="s">
        <v>5222</v>
      </c>
      <c r="AK1396" s="104">
        <v>46114.765972222223</v>
      </c>
      <c r="AL1396">
        <v>2163863</v>
      </c>
      <c r="AM1396" t="s">
        <v>4728</v>
      </c>
      <c r="AN1396" t="s">
        <v>42</v>
      </c>
      <c r="AO1396" t="s">
        <v>13</v>
      </c>
      <c r="AP1396" t="s">
        <v>4731</v>
      </c>
      <c r="AR1396" t="s">
        <v>6455</v>
      </c>
      <c r="AT1396" t="s">
        <v>2559</v>
      </c>
      <c r="AX1396" t="s">
        <v>7294</v>
      </c>
      <c r="AY1396" s="104">
        <v>46113.701388888891</v>
      </c>
      <c r="AZ1396">
        <v>162478</v>
      </c>
      <c r="BA1396" t="s">
        <v>4728</v>
      </c>
      <c r="BB1396" t="s">
        <v>5989</v>
      </c>
      <c r="BF1396" t="s">
        <v>5942</v>
      </c>
      <c r="BH1396" t="s">
        <v>1985</v>
      </c>
      <c r="BL1396" t="s">
        <v>5012</v>
      </c>
      <c r="BM1396" s="104">
        <v>46118.50277777778</v>
      </c>
      <c r="BN1396">
        <v>1188234</v>
      </c>
      <c r="BO1396" t="s">
        <v>4728</v>
      </c>
      <c r="BP1396" t="s">
        <v>5592</v>
      </c>
      <c r="BT1396" t="s">
        <v>5920</v>
      </c>
    </row>
    <row r="1397" spans="17:72" x14ac:dyDescent="0.25">
      <c r="Q1397" t="s">
        <v>205</v>
      </c>
      <c r="V1397" t="s">
        <v>5199</v>
      </c>
      <c r="W1397" s="104">
        <v>46118.399305555555</v>
      </c>
      <c r="X1397">
        <v>979289</v>
      </c>
      <c r="Y1397" t="s">
        <v>4728</v>
      </c>
      <c r="Z1397" t="s">
        <v>54</v>
      </c>
      <c r="AD1397" t="s">
        <v>4736</v>
      </c>
      <c r="AF1397" t="s">
        <v>274</v>
      </c>
      <c r="AG1397" t="s">
        <v>2429</v>
      </c>
      <c r="AH1397" t="s">
        <v>211</v>
      </c>
      <c r="AJ1397" t="s">
        <v>5617</v>
      </c>
      <c r="AK1397" s="104">
        <v>46114.76666666667</v>
      </c>
      <c r="AL1397">
        <v>1382095</v>
      </c>
      <c r="AM1397" t="s">
        <v>4761</v>
      </c>
      <c r="AN1397" t="s">
        <v>13</v>
      </c>
      <c r="AO1397" t="s">
        <v>4731</v>
      </c>
      <c r="AR1397" t="s">
        <v>6238</v>
      </c>
      <c r="AT1397" t="s">
        <v>80</v>
      </c>
      <c r="AX1397" t="s">
        <v>7295</v>
      </c>
      <c r="AY1397" s="104">
        <v>46113.701388888891</v>
      </c>
      <c r="AZ1397">
        <v>349565</v>
      </c>
      <c r="BA1397" t="s">
        <v>4728</v>
      </c>
      <c r="BB1397" t="s">
        <v>5989</v>
      </c>
      <c r="BF1397" t="s">
        <v>5931</v>
      </c>
      <c r="BH1397" t="s">
        <v>868</v>
      </c>
      <c r="BI1397" t="s">
        <v>256</v>
      </c>
      <c r="BJ1397" t="s">
        <v>84</v>
      </c>
      <c r="BL1397" t="s">
        <v>5012</v>
      </c>
      <c r="BM1397" s="104">
        <v>46118.504166666666</v>
      </c>
      <c r="BN1397">
        <v>3096106</v>
      </c>
      <c r="BO1397" t="s">
        <v>4728</v>
      </c>
      <c r="BP1397" t="s">
        <v>5592</v>
      </c>
      <c r="BQ1397" t="s">
        <v>4731</v>
      </c>
      <c r="BR1397" t="s">
        <v>54</v>
      </c>
      <c r="BT1397" t="s">
        <v>5593</v>
      </c>
    </row>
    <row r="1398" spans="17:72" x14ac:dyDescent="0.25">
      <c r="V1398" t="s">
        <v>5533</v>
      </c>
      <c r="W1398" s="104">
        <v>46118.400000000001</v>
      </c>
      <c r="X1398">
        <v>59453</v>
      </c>
      <c r="Y1398" t="s">
        <v>4728</v>
      </c>
      <c r="Z1398" t="s">
        <v>54</v>
      </c>
      <c r="AF1398" t="s">
        <v>2253</v>
      </c>
      <c r="AG1398" t="s">
        <v>2373</v>
      </c>
      <c r="AJ1398" t="s">
        <v>5608</v>
      </c>
      <c r="AK1398" s="104">
        <v>46114.768055555556</v>
      </c>
      <c r="AL1398">
        <v>893580</v>
      </c>
      <c r="AM1398" t="s">
        <v>4728</v>
      </c>
      <c r="AN1398" t="s">
        <v>42</v>
      </c>
      <c r="AO1398" t="s">
        <v>13</v>
      </c>
      <c r="AR1398" t="s">
        <v>5741</v>
      </c>
      <c r="AT1398" t="s">
        <v>1124</v>
      </c>
      <c r="AX1398" t="s">
        <v>5440</v>
      </c>
      <c r="AY1398" s="104">
        <v>46113.701388888891</v>
      </c>
      <c r="AZ1398">
        <v>201746</v>
      </c>
      <c r="BA1398" t="s">
        <v>4728</v>
      </c>
      <c r="BB1398" t="s">
        <v>5989</v>
      </c>
      <c r="BF1398" t="s">
        <v>5950</v>
      </c>
      <c r="BH1398" t="s">
        <v>836</v>
      </c>
      <c r="BL1398" t="s">
        <v>7666</v>
      </c>
      <c r="BM1398" s="104">
        <v>46118.504166666666</v>
      </c>
      <c r="BN1398">
        <v>1737458</v>
      </c>
      <c r="BO1398" t="s">
        <v>4761</v>
      </c>
      <c r="BP1398" t="s">
        <v>5592</v>
      </c>
      <c r="BT1398" t="s">
        <v>5918</v>
      </c>
    </row>
    <row r="1399" spans="17:72" x14ac:dyDescent="0.25">
      <c r="V1399" t="s">
        <v>5530</v>
      </c>
      <c r="W1399" s="104">
        <v>46118.401388888888</v>
      </c>
      <c r="X1399">
        <v>27865</v>
      </c>
      <c r="Y1399" t="s">
        <v>4728</v>
      </c>
      <c r="Z1399" t="s">
        <v>54</v>
      </c>
      <c r="AF1399" t="s">
        <v>1050</v>
      </c>
      <c r="AG1399" t="s">
        <v>1385</v>
      </c>
      <c r="AJ1399" t="s">
        <v>4968</v>
      </c>
      <c r="AK1399" s="104">
        <v>46114.770138888889</v>
      </c>
      <c r="AL1399">
        <v>521032</v>
      </c>
      <c r="AM1399" t="s">
        <v>4728</v>
      </c>
      <c r="AN1399" t="s">
        <v>42</v>
      </c>
      <c r="AO1399" t="s">
        <v>13</v>
      </c>
      <c r="AR1399" t="s">
        <v>5919</v>
      </c>
      <c r="AT1399" t="s">
        <v>432</v>
      </c>
      <c r="AX1399" t="s">
        <v>7092</v>
      </c>
      <c r="AY1399" s="104">
        <v>46113.701388888891</v>
      </c>
      <c r="AZ1399">
        <v>239409</v>
      </c>
      <c r="BA1399" t="s">
        <v>4728</v>
      </c>
      <c r="BB1399" t="s">
        <v>5989</v>
      </c>
      <c r="BF1399" t="s">
        <v>5918</v>
      </c>
      <c r="BH1399" t="s">
        <v>2559</v>
      </c>
      <c r="BL1399" t="s">
        <v>5074</v>
      </c>
      <c r="BM1399" s="104">
        <v>46118.505555555559</v>
      </c>
      <c r="BN1399">
        <v>248980</v>
      </c>
      <c r="BO1399" t="s">
        <v>4728</v>
      </c>
      <c r="BP1399" t="s">
        <v>5592</v>
      </c>
      <c r="BT1399" t="s">
        <v>5920</v>
      </c>
    </row>
    <row r="1400" spans="17:72" x14ac:dyDescent="0.25">
      <c r="Q1400" t="s">
        <v>79</v>
      </c>
      <c r="V1400" t="s">
        <v>5534</v>
      </c>
      <c r="W1400" s="104">
        <v>46118.401388888888</v>
      </c>
      <c r="X1400">
        <v>692172</v>
      </c>
      <c r="Y1400" t="s">
        <v>4728</v>
      </c>
      <c r="Z1400" t="s">
        <v>54</v>
      </c>
      <c r="AD1400" t="s">
        <v>4756</v>
      </c>
      <c r="AF1400" t="s">
        <v>2510</v>
      </c>
      <c r="AJ1400" t="s">
        <v>5386</v>
      </c>
      <c r="AK1400" s="104">
        <v>46114.771527777775</v>
      </c>
      <c r="AL1400">
        <v>224996</v>
      </c>
      <c r="AM1400" t="s">
        <v>4728</v>
      </c>
      <c r="AN1400" t="s">
        <v>13</v>
      </c>
      <c r="AR1400" t="s">
        <v>5934</v>
      </c>
      <c r="AT1400" t="s">
        <v>1078</v>
      </c>
      <c r="AX1400" t="s">
        <v>5105</v>
      </c>
      <c r="AY1400" s="104">
        <v>46113.70208333333</v>
      </c>
      <c r="AZ1400">
        <v>89839</v>
      </c>
      <c r="BA1400" t="s">
        <v>4728</v>
      </c>
      <c r="BB1400" t="s">
        <v>5989</v>
      </c>
      <c r="BF1400" t="s">
        <v>4781</v>
      </c>
      <c r="BH1400" t="s">
        <v>1945</v>
      </c>
      <c r="BL1400" t="s">
        <v>5012</v>
      </c>
      <c r="BM1400" s="104">
        <v>46118.505555555559</v>
      </c>
      <c r="BN1400">
        <v>462299</v>
      </c>
      <c r="BO1400" t="s">
        <v>4728</v>
      </c>
      <c r="BP1400" t="s">
        <v>5592</v>
      </c>
      <c r="BT1400" t="s">
        <v>6069</v>
      </c>
    </row>
    <row r="1401" spans="17:72" x14ac:dyDescent="0.25">
      <c r="Q1401" t="s">
        <v>77</v>
      </c>
      <c r="V1401" t="s">
        <v>5535</v>
      </c>
      <c r="W1401" s="104">
        <v>46118.401388888888</v>
      </c>
      <c r="X1401">
        <v>624892</v>
      </c>
      <c r="Y1401" t="s">
        <v>4728</v>
      </c>
      <c r="Z1401" t="s">
        <v>54</v>
      </c>
      <c r="AA1401" t="s">
        <v>4731</v>
      </c>
      <c r="AD1401" t="s">
        <v>4756</v>
      </c>
      <c r="AF1401" t="s">
        <v>2063</v>
      </c>
      <c r="AG1401" t="s">
        <v>2259</v>
      </c>
      <c r="AJ1401" t="s">
        <v>5157</v>
      </c>
      <c r="AK1401" s="104">
        <v>46114.772222222222</v>
      </c>
      <c r="AL1401">
        <v>1331083</v>
      </c>
      <c r="AM1401" t="s">
        <v>4728</v>
      </c>
      <c r="AN1401" t="s">
        <v>42</v>
      </c>
      <c r="AO1401" t="s">
        <v>13</v>
      </c>
      <c r="AR1401" t="s">
        <v>5980</v>
      </c>
      <c r="AT1401" t="s">
        <v>1559</v>
      </c>
      <c r="AX1401" t="s">
        <v>7008</v>
      </c>
      <c r="AY1401" s="104">
        <v>46113.70208333333</v>
      </c>
      <c r="AZ1401">
        <v>402342</v>
      </c>
      <c r="BA1401" t="s">
        <v>4728</v>
      </c>
      <c r="BB1401" t="s">
        <v>5989</v>
      </c>
      <c r="BF1401" t="s">
        <v>5931</v>
      </c>
      <c r="BH1401" t="s">
        <v>2429</v>
      </c>
      <c r="BL1401" t="s">
        <v>4801</v>
      </c>
      <c r="BM1401" s="104">
        <v>46118.506944444445</v>
      </c>
      <c r="BN1401">
        <v>789103</v>
      </c>
      <c r="BO1401" t="s">
        <v>4728</v>
      </c>
      <c r="BP1401" t="s">
        <v>5592</v>
      </c>
      <c r="BT1401" t="s">
        <v>4781</v>
      </c>
    </row>
    <row r="1402" spans="17:72" x14ac:dyDescent="0.25">
      <c r="Q1402" t="s">
        <v>223</v>
      </c>
      <c r="V1402" t="s">
        <v>5535</v>
      </c>
      <c r="W1402" s="104">
        <v>46118.402083333334</v>
      </c>
      <c r="X1402">
        <v>733113</v>
      </c>
      <c r="Y1402" t="s">
        <v>4728</v>
      </c>
      <c r="Z1402" t="s">
        <v>54</v>
      </c>
      <c r="AD1402" t="s">
        <v>4780</v>
      </c>
      <c r="AF1402" t="s">
        <v>2510</v>
      </c>
      <c r="AJ1402" t="s">
        <v>6456</v>
      </c>
      <c r="AK1402" s="104">
        <v>46114.776388888888</v>
      </c>
      <c r="AL1402">
        <v>697301</v>
      </c>
      <c r="AM1402" t="s">
        <v>4728</v>
      </c>
      <c r="AN1402" t="s">
        <v>13</v>
      </c>
      <c r="AR1402" t="s">
        <v>5950</v>
      </c>
      <c r="AT1402" t="s">
        <v>1391</v>
      </c>
      <c r="AX1402" t="s">
        <v>5013</v>
      </c>
      <c r="AY1402" s="104">
        <v>46113.702777777777</v>
      </c>
      <c r="AZ1402">
        <v>166578</v>
      </c>
      <c r="BA1402" t="s">
        <v>4728</v>
      </c>
      <c r="BB1402" t="s">
        <v>5989</v>
      </c>
      <c r="BF1402" t="s">
        <v>5931</v>
      </c>
      <c r="BL1402" t="s">
        <v>7216</v>
      </c>
      <c r="BM1402" s="104">
        <v>46118.506944444445</v>
      </c>
      <c r="BN1402">
        <v>84513</v>
      </c>
      <c r="BO1402" t="s">
        <v>4728</v>
      </c>
      <c r="BP1402" t="s">
        <v>5592</v>
      </c>
    </row>
    <row r="1403" spans="17:72" x14ac:dyDescent="0.25">
      <c r="V1403" t="s">
        <v>5287</v>
      </c>
      <c r="W1403" s="104">
        <v>46118.404166666667</v>
      </c>
      <c r="X1403">
        <v>227555</v>
      </c>
      <c r="Y1403" t="s">
        <v>4728</v>
      </c>
      <c r="Z1403" t="s">
        <v>54</v>
      </c>
      <c r="AF1403" t="s">
        <v>2373</v>
      </c>
      <c r="AJ1403" t="s">
        <v>5096</v>
      </c>
      <c r="AK1403" s="104">
        <v>46114.782638888886</v>
      </c>
      <c r="AL1403">
        <v>75497</v>
      </c>
      <c r="AM1403" t="s">
        <v>4728</v>
      </c>
      <c r="AN1403" t="s">
        <v>13</v>
      </c>
      <c r="AR1403" t="s">
        <v>4781</v>
      </c>
      <c r="AT1403" t="s">
        <v>852</v>
      </c>
      <c r="AX1403" t="s">
        <v>4901</v>
      </c>
      <c r="AY1403" s="104">
        <v>46113.702777777777</v>
      </c>
      <c r="AZ1403">
        <v>1138032</v>
      </c>
      <c r="BA1403" t="s">
        <v>4728</v>
      </c>
      <c r="BB1403" t="s">
        <v>5989</v>
      </c>
      <c r="BF1403" t="s">
        <v>5931</v>
      </c>
      <c r="BH1403" t="s">
        <v>967</v>
      </c>
      <c r="BL1403" t="s">
        <v>7602</v>
      </c>
      <c r="BM1403" s="104">
        <v>46118.506944444445</v>
      </c>
      <c r="BN1403">
        <v>412474</v>
      </c>
      <c r="BO1403" t="s">
        <v>4728</v>
      </c>
      <c r="BP1403" t="s">
        <v>5592</v>
      </c>
      <c r="BT1403" t="s">
        <v>5920</v>
      </c>
    </row>
    <row r="1404" spans="17:72" x14ac:dyDescent="0.25">
      <c r="Q1404" t="s">
        <v>79</v>
      </c>
      <c r="V1404" t="s">
        <v>4808</v>
      </c>
      <c r="W1404" s="104">
        <v>46118.404861111114</v>
      </c>
      <c r="X1404">
        <v>471326</v>
      </c>
      <c r="Y1404" t="s">
        <v>4728</v>
      </c>
      <c r="Z1404" t="s">
        <v>54</v>
      </c>
      <c r="AD1404" t="s">
        <v>4756</v>
      </c>
      <c r="AF1404" t="s">
        <v>2373</v>
      </c>
      <c r="AJ1404" t="s">
        <v>5155</v>
      </c>
      <c r="AK1404" s="104">
        <v>46114.78402777778</v>
      </c>
      <c r="AL1404">
        <v>200540</v>
      </c>
      <c r="AM1404" t="s">
        <v>4728</v>
      </c>
      <c r="AN1404" t="s">
        <v>13</v>
      </c>
      <c r="AR1404" t="s">
        <v>5948</v>
      </c>
      <c r="AT1404" t="s">
        <v>2429</v>
      </c>
      <c r="AX1404" t="s">
        <v>5105</v>
      </c>
      <c r="AY1404" s="104">
        <v>46113.702777777777</v>
      </c>
      <c r="AZ1404">
        <v>256262</v>
      </c>
      <c r="BA1404" t="s">
        <v>4728</v>
      </c>
      <c r="BB1404" t="s">
        <v>5989</v>
      </c>
      <c r="BF1404" t="s">
        <v>4781</v>
      </c>
      <c r="BH1404" t="s">
        <v>232</v>
      </c>
      <c r="BL1404" t="s">
        <v>5017</v>
      </c>
      <c r="BM1404" s="104">
        <v>46118.506944444445</v>
      </c>
      <c r="BN1404">
        <v>402222</v>
      </c>
      <c r="BO1404" t="s">
        <v>4728</v>
      </c>
      <c r="BP1404" t="s">
        <v>5592</v>
      </c>
      <c r="BQ1404" t="s">
        <v>4731</v>
      </c>
      <c r="BT1404" t="s">
        <v>5966</v>
      </c>
    </row>
    <row r="1405" spans="17:72" x14ac:dyDescent="0.25">
      <c r="Q1405" t="s">
        <v>84</v>
      </c>
      <c r="V1405" t="s">
        <v>4865</v>
      </c>
      <c r="W1405" s="104">
        <v>46118.405555555553</v>
      </c>
      <c r="X1405">
        <v>528921</v>
      </c>
      <c r="Y1405" t="s">
        <v>4728</v>
      </c>
      <c r="Z1405" t="s">
        <v>54</v>
      </c>
      <c r="AD1405" t="s">
        <v>4736</v>
      </c>
      <c r="AF1405" t="s">
        <v>2431</v>
      </c>
      <c r="AJ1405" t="s">
        <v>4733</v>
      </c>
      <c r="AK1405" s="104">
        <v>46114.787499999999</v>
      </c>
      <c r="AL1405">
        <v>221271</v>
      </c>
      <c r="AM1405" t="s">
        <v>4728</v>
      </c>
      <c r="AN1405" t="s">
        <v>13</v>
      </c>
      <c r="AR1405" t="s">
        <v>4781</v>
      </c>
      <c r="AT1405" t="s">
        <v>250</v>
      </c>
      <c r="AX1405" t="s">
        <v>6876</v>
      </c>
      <c r="AY1405" s="104">
        <v>46113.703472222223</v>
      </c>
      <c r="AZ1405">
        <v>261999</v>
      </c>
      <c r="BA1405" t="s">
        <v>4728</v>
      </c>
      <c r="BB1405" t="s">
        <v>5989</v>
      </c>
      <c r="BF1405" t="s">
        <v>5920</v>
      </c>
      <c r="BH1405" t="s">
        <v>496</v>
      </c>
      <c r="BI1405" t="s">
        <v>211</v>
      </c>
      <c r="BL1405" t="s">
        <v>4836</v>
      </c>
      <c r="BM1405" s="104">
        <v>46118.507638888892</v>
      </c>
      <c r="BN1405">
        <v>2300155</v>
      </c>
      <c r="BO1405" t="s">
        <v>4728</v>
      </c>
      <c r="BP1405" t="s">
        <v>5592</v>
      </c>
      <c r="BQ1405" t="s">
        <v>4731</v>
      </c>
      <c r="BT1405" t="s">
        <v>6609</v>
      </c>
    </row>
    <row r="1406" spans="17:72" x14ac:dyDescent="0.25">
      <c r="V1406" t="s">
        <v>4858</v>
      </c>
      <c r="W1406" s="104">
        <v>46118.405555555553</v>
      </c>
      <c r="X1406">
        <v>385382</v>
      </c>
      <c r="Y1406" t="s">
        <v>4728</v>
      </c>
      <c r="Z1406" t="s">
        <v>54</v>
      </c>
      <c r="AF1406" t="s">
        <v>2187</v>
      </c>
      <c r="AG1406" t="s">
        <v>2373</v>
      </c>
      <c r="AJ1406" t="s">
        <v>5101</v>
      </c>
      <c r="AK1406" s="104">
        <v>46114.788194444445</v>
      </c>
      <c r="AL1406">
        <v>521110</v>
      </c>
      <c r="AM1406" t="s">
        <v>4728</v>
      </c>
      <c r="AN1406" t="s">
        <v>42</v>
      </c>
      <c r="AO1406" t="s">
        <v>13</v>
      </c>
      <c r="AR1406" t="s">
        <v>6040</v>
      </c>
      <c r="AT1406" t="s">
        <v>232</v>
      </c>
      <c r="AX1406" t="s">
        <v>5393</v>
      </c>
      <c r="AY1406" s="104">
        <v>46113.703472222223</v>
      </c>
      <c r="AZ1406">
        <v>163643</v>
      </c>
      <c r="BA1406" t="s">
        <v>4728</v>
      </c>
      <c r="BB1406" t="s">
        <v>5989</v>
      </c>
      <c r="BF1406" t="s">
        <v>5942</v>
      </c>
      <c r="BH1406" t="s">
        <v>1955</v>
      </c>
      <c r="BL1406" t="s">
        <v>4733</v>
      </c>
      <c r="BM1406" s="104">
        <v>46118.508333333331</v>
      </c>
      <c r="BN1406">
        <v>722860</v>
      </c>
      <c r="BO1406" t="s">
        <v>4728</v>
      </c>
      <c r="BP1406" t="s">
        <v>5592</v>
      </c>
      <c r="BT1406" t="s">
        <v>5920</v>
      </c>
    </row>
    <row r="1407" spans="17:72" x14ac:dyDescent="0.25">
      <c r="Q1407" t="s">
        <v>79</v>
      </c>
      <c r="V1407" t="s">
        <v>5536</v>
      </c>
      <c r="W1407" s="104">
        <v>46118.405555555553</v>
      </c>
      <c r="X1407">
        <v>496922</v>
      </c>
      <c r="Y1407" t="s">
        <v>4728</v>
      </c>
      <c r="Z1407" t="s">
        <v>54</v>
      </c>
      <c r="AD1407" t="s">
        <v>4756</v>
      </c>
      <c r="AF1407" t="s">
        <v>253</v>
      </c>
      <c r="AJ1407" t="s">
        <v>5012</v>
      </c>
      <c r="AK1407" s="104">
        <v>46114.791666666664</v>
      </c>
      <c r="AL1407">
        <v>194082</v>
      </c>
      <c r="AM1407" t="s">
        <v>4728</v>
      </c>
      <c r="AN1407" t="s">
        <v>13</v>
      </c>
      <c r="AR1407" t="s">
        <v>5942</v>
      </c>
      <c r="AT1407" t="s">
        <v>2559</v>
      </c>
      <c r="AX1407" t="s">
        <v>5547</v>
      </c>
      <c r="AY1407" s="104">
        <v>46113.703472222223</v>
      </c>
      <c r="AZ1407">
        <v>228025</v>
      </c>
      <c r="BA1407" t="s">
        <v>4728</v>
      </c>
      <c r="BB1407" t="s">
        <v>5989</v>
      </c>
      <c r="BF1407" t="s">
        <v>5942</v>
      </c>
      <c r="BH1407" t="s">
        <v>1379</v>
      </c>
      <c r="BL1407" t="s">
        <v>4919</v>
      </c>
      <c r="BM1407" s="104">
        <v>46118.509722222225</v>
      </c>
      <c r="BN1407">
        <v>683894</v>
      </c>
      <c r="BO1407" t="s">
        <v>4761</v>
      </c>
      <c r="BP1407" t="s">
        <v>5592</v>
      </c>
      <c r="BT1407" t="s">
        <v>6314</v>
      </c>
    </row>
    <row r="1408" spans="17:72" x14ac:dyDescent="0.25">
      <c r="Q1408" t="s">
        <v>214</v>
      </c>
      <c r="V1408" t="s">
        <v>4858</v>
      </c>
      <c r="W1408" s="104">
        <v>46118.405555555553</v>
      </c>
      <c r="X1408">
        <v>771884</v>
      </c>
      <c r="Y1408" t="s">
        <v>4728</v>
      </c>
      <c r="Z1408" t="s">
        <v>54</v>
      </c>
      <c r="AD1408" t="s">
        <v>4752</v>
      </c>
      <c r="AF1408" t="s">
        <v>1643</v>
      </c>
      <c r="AG1408" t="s">
        <v>2259</v>
      </c>
      <c r="AH1408" t="s">
        <v>2197</v>
      </c>
      <c r="AJ1408" t="s">
        <v>4946</v>
      </c>
      <c r="AK1408" s="104">
        <v>46114.792361111111</v>
      </c>
      <c r="AL1408">
        <v>3139543</v>
      </c>
      <c r="AM1408" t="s">
        <v>4728</v>
      </c>
      <c r="AN1408" t="s">
        <v>42</v>
      </c>
      <c r="AO1408" t="s">
        <v>13</v>
      </c>
      <c r="AP1408" t="s">
        <v>4731</v>
      </c>
      <c r="AR1408" t="s">
        <v>6416</v>
      </c>
      <c r="AT1408" t="s">
        <v>76</v>
      </c>
      <c r="AU1408" t="s">
        <v>1688</v>
      </c>
      <c r="AX1408" t="s">
        <v>6184</v>
      </c>
      <c r="AY1408" s="104">
        <v>46113.703472222223</v>
      </c>
      <c r="AZ1408">
        <v>511627</v>
      </c>
      <c r="BA1408" t="s">
        <v>4728</v>
      </c>
      <c r="BB1408" t="s">
        <v>5989</v>
      </c>
      <c r="BC1408" t="s">
        <v>13</v>
      </c>
      <c r="BD1408" t="s">
        <v>4731</v>
      </c>
      <c r="BF1408" t="s">
        <v>6226</v>
      </c>
      <c r="BH1408" t="s">
        <v>1048</v>
      </c>
      <c r="BL1408" t="s">
        <v>5018</v>
      </c>
      <c r="BM1408" s="104">
        <v>46118.509722222225</v>
      </c>
      <c r="BN1408">
        <v>264544</v>
      </c>
      <c r="BO1408" t="s">
        <v>4728</v>
      </c>
      <c r="BP1408" t="s">
        <v>5592</v>
      </c>
      <c r="BT1408" t="s">
        <v>5918</v>
      </c>
    </row>
    <row r="1409" spans="17:72" x14ac:dyDescent="0.25">
      <c r="Q1409" t="s">
        <v>232</v>
      </c>
      <c r="V1409" t="s">
        <v>4855</v>
      </c>
      <c r="W1409" s="104">
        <v>46118.405555555553</v>
      </c>
      <c r="X1409">
        <v>536198</v>
      </c>
      <c r="Y1409" t="s">
        <v>4761</v>
      </c>
      <c r="Z1409" t="s">
        <v>54</v>
      </c>
      <c r="AD1409" t="s">
        <v>4756</v>
      </c>
      <c r="AF1409" t="s">
        <v>1732</v>
      </c>
      <c r="AJ1409" t="s">
        <v>5266</v>
      </c>
      <c r="AK1409" s="104">
        <v>46114.795138888891</v>
      </c>
      <c r="AL1409">
        <v>203145</v>
      </c>
      <c r="AM1409" t="s">
        <v>4728</v>
      </c>
      <c r="AN1409" t="s">
        <v>13</v>
      </c>
      <c r="AR1409" t="s">
        <v>4781</v>
      </c>
      <c r="AT1409" t="s">
        <v>2407</v>
      </c>
      <c r="AX1409" t="s">
        <v>7296</v>
      </c>
      <c r="AY1409" s="104">
        <v>46113.703472222223</v>
      </c>
      <c r="AZ1409">
        <v>840749</v>
      </c>
      <c r="BA1409" t="s">
        <v>4728</v>
      </c>
      <c r="BB1409" t="s">
        <v>5989</v>
      </c>
      <c r="BF1409" t="s">
        <v>5948</v>
      </c>
      <c r="BH1409" t="s">
        <v>72</v>
      </c>
      <c r="BI1409" t="s">
        <v>683</v>
      </c>
      <c r="BL1409" t="s">
        <v>5001</v>
      </c>
      <c r="BM1409" s="104">
        <v>46118.509722222225</v>
      </c>
      <c r="BN1409">
        <v>2031953</v>
      </c>
      <c r="BO1409" t="s">
        <v>4761</v>
      </c>
      <c r="BP1409" t="s">
        <v>5592</v>
      </c>
      <c r="BQ1409" t="s">
        <v>4731</v>
      </c>
      <c r="BT1409" t="s">
        <v>8010</v>
      </c>
    </row>
    <row r="1410" spans="17:72" x14ac:dyDescent="0.25">
      <c r="Q1410" t="s">
        <v>84</v>
      </c>
      <c r="V1410" t="s">
        <v>5429</v>
      </c>
      <c r="W1410" s="104">
        <v>46118.40625</v>
      </c>
      <c r="X1410">
        <v>639811</v>
      </c>
      <c r="Y1410" t="s">
        <v>4728</v>
      </c>
      <c r="Z1410" t="s">
        <v>54</v>
      </c>
      <c r="AD1410" t="s">
        <v>4736</v>
      </c>
      <c r="AF1410" t="s">
        <v>1385</v>
      </c>
      <c r="AJ1410" t="s">
        <v>5406</v>
      </c>
      <c r="AK1410" s="104">
        <v>46114.796527777777</v>
      </c>
      <c r="AL1410">
        <v>1685264</v>
      </c>
      <c r="AM1410" t="s">
        <v>4728</v>
      </c>
      <c r="AN1410" t="s">
        <v>13</v>
      </c>
      <c r="AR1410" t="s">
        <v>6004</v>
      </c>
      <c r="AT1410" t="s">
        <v>1078</v>
      </c>
      <c r="AX1410" t="s">
        <v>5086</v>
      </c>
      <c r="AY1410" s="104">
        <v>46113.704861111109</v>
      </c>
      <c r="AZ1410">
        <v>344789</v>
      </c>
      <c r="BA1410" t="s">
        <v>4728</v>
      </c>
      <c r="BB1410" t="s">
        <v>5989</v>
      </c>
      <c r="BF1410" t="s">
        <v>4781</v>
      </c>
      <c r="BH1410" t="s">
        <v>1276</v>
      </c>
      <c r="BL1410" t="s">
        <v>8194</v>
      </c>
      <c r="BM1410" s="104">
        <v>46118.510416666664</v>
      </c>
      <c r="BN1410">
        <v>501411</v>
      </c>
      <c r="BO1410" t="s">
        <v>4728</v>
      </c>
      <c r="BP1410" t="s">
        <v>5592</v>
      </c>
      <c r="BT1410" t="s">
        <v>5918</v>
      </c>
    </row>
    <row r="1411" spans="17:72" x14ac:dyDescent="0.25">
      <c r="V1411" t="s">
        <v>5537</v>
      </c>
      <c r="W1411" s="104">
        <v>46118.408333333333</v>
      </c>
      <c r="X1411">
        <v>142592</v>
      </c>
      <c r="Y1411" t="s">
        <v>4728</v>
      </c>
      <c r="Z1411" t="s">
        <v>54</v>
      </c>
      <c r="AF1411" t="s">
        <v>1391</v>
      </c>
      <c r="AJ1411" t="s">
        <v>5365</v>
      </c>
      <c r="AK1411" s="104">
        <v>46114.796527777777</v>
      </c>
      <c r="AL1411">
        <v>293520</v>
      </c>
      <c r="AM1411" t="s">
        <v>4728</v>
      </c>
      <c r="AN1411" t="s">
        <v>13</v>
      </c>
      <c r="AR1411" t="s">
        <v>5918</v>
      </c>
      <c r="AT1411" t="s">
        <v>2510</v>
      </c>
      <c r="AX1411" t="s">
        <v>5431</v>
      </c>
      <c r="AY1411" s="104">
        <v>46113.704861111109</v>
      </c>
      <c r="AZ1411">
        <v>93229</v>
      </c>
      <c r="BA1411" t="s">
        <v>4728</v>
      </c>
      <c r="BB1411" t="s">
        <v>5989</v>
      </c>
      <c r="BF1411" t="s">
        <v>5956</v>
      </c>
      <c r="BH1411" t="s">
        <v>80</v>
      </c>
      <c r="BL1411" t="s">
        <v>6091</v>
      </c>
      <c r="BM1411" s="104">
        <v>46118.511111111111</v>
      </c>
      <c r="BN1411">
        <v>432565</v>
      </c>
      <c r="BO1411" t="s">
        <v>4728</v>
      </c>
      <c r="BP1411" t="s">
        <v>5592</v>
      </c>
      <c r="BT1411" t="s">
        <v>5920</v>
      </c>
    </row>
    <row r="1412" spans="17:72" x14ac:dyDescent="0.25">
      <c r="Q1412" t="s">
        <v>205</v>
      </c>
      <c r="V1412" t="s">
        <v>4826</v>
      </c>
      <c r="W1412" s="104">
        <v>46118.408333333333</v>
      </c>
      <c r="X1412">
        <v>641040</v>
      </c>
      <c r="Y1412" t="s">
        <v>4728</v>
      </c>
      <c r="Z1412" t="s">
        <v>54</v>
      </c>
      <c r="AD1412" t="s">
        <v>4752</v>
      </c>
      <c r="AF1412" t="s">
        <v>1643</v>
      </c>
      <c r="AG1412" t="s">
        <v>2259</v>
      </c>
      <c r="AJ1412" t="s">
        <v>5806</v>
      </c>
      <c r="AK1412" s="104">
        <v>46114.796527777777</v>
      </c>
      <c r="AL1412">
        <v>1596069</v>
      </c>
      <c r="AM1412" t="s">
        <v>4728</v>
      </c>
      <c r="AN1412" t="s">
        <v>42</v>
      </c>
      <c r="AO1412" t="s">
        <v>13</v>
      </c>
      <c r="AR1412" t="s">
        <v>5933</v>
      </c>
      <c r="AT1412" t="s">
        <v>1124</v>
      </c>
      <c r="AX1412" t="s">
        <v>7288</v>
      </c>
      <c r="AY1412" s="104">
        <v>46113.705555555556</v>
      </c>
      <c r="AZ1412">
        <v>95535</v>
      </c>
      <c r="BA1412" t="s">
        <v>4728</v>
      </c>
      <c r="BB1412" t="s">
        <v>5989</v>
      </c>
      <c r="BF1412" t="s">
        <v>5948</v>
      </c>
      <c r="BH1412" t="s">
        <v>1220</v>
      </c>
      <c r="BI1412" t="s">
        <v>1688</v>
      </c>
      <c r="BL1412" t="s">
        <v>6948</v>
      </c>
      <c r="BM1412" s="104">
        <v>46118.512499999997</v>
      </c>
      <c r="BN1412">
        <v>1544634</v>
      </c>
      <c r="BO1412" t="s">
        <v>4728</v>
      </c>
      <c r="BP1412" t="s">
        <v>5592</v>
      </c>
      <c r="BQ1412" t="s">
        <v>4731</v>
      </c>
      <c r="BT1412" t="s">
        <v>6240</v>
      </c>
    </row>
    <row r="1413" spans="17:72" x14ac:dyDescent="0.25">
      <c r="Q1413" t="s">
        <v>81</v>
      </c>
      <c r="V1413" t="s">
        <v>4826</v>
      </c>
      <c r="W1413" s="104">
        <v>46118.40902777778</v>
      </c>
      <c r="X1413">
        <v>585632</v>
      </c>
      <c r="Y1413" t="s">
        <v>4728</v>
      </c>
      <c r="Z1413" t="s">
        <v>54</v>
      </c>
      <c r="AD1413" t="s">
        <v>4736</v>
      </c>
      <c r="AF1413" t="s">
        <v>1391</v>
      </c>
      <c r="AJ1413" t="s">
        <v>4927</v>
      </c>
      <c r="AK1413" s="104">
        <v>46114.8</v>
      </c>
      <c r="AL1413">
        <v>348958</v>
      </c>
      <c r="AM1413" t="s">
        <v>4728</v>
      </c>
      <c r="AN1413" t="s">
        <v>13</v>
      </c>
      <c r="AR1413" t="s">
        <v>5958</v>
      </c>
      <c r="AT1413" t="s">
        <v>2345</v>
      </c>
      <c r="AX1413" t="s">
        <v>5370</v>
      </c>
      <c r="AY1413" s="104">
        <v>46113.705555555556</v>
      </c>
      <c r="AZ1413">
        <v>271515</v>
      </c>
      <c r="BA1413" t="s">
        <v>4728</v>
      </c>
      <c r="BB1413" t="s">
        <v>5989</v>
      </c>
      <c r="BF1413" t="s">
        <v>5931</v>
      </c>
      <c r="BH1413" t="s">
        <v>2510</v>
      </c>
      <c r="BL1413" t="s">
        <v>5018</v>
      </c>
      <c r="BM1413" s="104">
        <v>46118.513888888891</v>
      </c>
      <c r="BN1413">
        <v>268091</v>
      </c>
      <c r="BO1413" t="s">
        <v>4728</v>
      </c>
      <c r="BP1413" t="s">
        <v>5592</v>
      </c>
      <c r="BT1413" t="s">
        <v>5920</v>
      </c>
    </row>
    <row r="1414" spans="17:72" x14ac:dyDescent="0.25">
      <c r="Q1414" t="s">
        <v>73</v>
      </c>
      <c r="V1414" t="s">
        <v>5534</v>
      </c>
      <c r="W1414" s="104">
        <v>46118.40902777778</v>
      </c>
      <c r="X1414">
        <v>562000</v>
      </c>
      <c r="Y1414" t="s">
        <v>4728</v>
      </c>
      <c r="Z1414" t="s">
        <v>54</v>
      </c>
      <c r="AD1414" t="s">
        <v>4739</v>
      </c>
      <c r="AF1414" t="s">
        <v>2251</v>
      </c>
      <c r="AG1414" t="s">
        <v>2373</v>
      </c>
      <c r="AJ1414" t="s">
        <v>5644</v>
      </c>
      <c r="AK1414" s="104">
        <v>46114.801388888889</v>
      </c>
      <c r="AL1414">
        <v>435764</v>
      </c>
      <c r="AM1414" t="s">
        <v>4728</v>
      </c>
      <c r="AN1414" t="s">
        <v>42</v>
      </c>
      <c r="AO1414" t="s">
        <v>13</v>
      </c>
      <c r="AR1414" t="s">
        <v>6103</v>
      </c>
      <c r="AT1414" t="s">
        <v>1048</v>
      </c>
      <c r="AX1414" t="s">
        <v>5093</v>
      </c>
      <c r="AY1414" s="104">
        <v>46113.705555555556</v>
      </c>
      <c r="AZ1414">
        <v>196778</v>
      </c>
      <c r="BA1414" t="s">
        <v>4728</v>
      </c>
      <c r="BB1414" t="s">
        <v>5989</v>
      </c>
      <c r="BF1414" t="s">
        <v>5927</v>
      </c>
      <c r="BH1414" t="s">
        <v>1385</v>
      </c>
      <c r="BL1414" t="s">
        <v>4884</v>
      </c>
      <c r="BM1414" s="104">
        <v>46118.51458333333</v>
      </c>
      <c r="BN1414">
        <v>214647</v>
      </c>
      <c r="BO1414" t="s">
        <v>4728</v>
      </c>
      <c r="BP1414" t="s">
        <v>5592</v>
      </c>
      <c r="BT1414" t="s">
        <v>5918</v>
      </c>
    </row>
    <row r="1415" spans="17:72" x14ac:dyDescent="0.25">
      <c r="Q1415" t="s">
        <v>84</v>
      </c>
      <c r="V1415" t="s">
        <v>5192</v>
      </c>
      <c r="W1415" s="104">
        <v>46118.409722222219</v>
      </c>
      <c r="X1415">
        <v>660799</v>
      </c>
      <c r="Y1415" t="s">
        <v>4761</v>
      </c>
      <c r="Z1415" t="s">
        <v>54</v>
      </c>
      <c r="AD1415" t="s">
        <v>4739</v>
      </c>
      <c r="AF1415" t="s">
        <v>2373</v>
      </c>
      <c r="AG1415" t="s">
        <v>226</v>
      </c>
      <c r="AJ1415" t="s">
        <v>4868</v>
      </c>
      <c r="AK1415" s="104">
        <v>46114.807638888888</v>
      </c>
      <c r="AL1415">
        <v>1163540</v>
      </c>
      <c r="AM1415" t="s">
        <v>4728</v>
      </c>
      <c r="AN1415" t="s">
        <v>13</v>
      </c>
      <c r="AO1415" t="s">
        <v>4812</v>
      </c>
      <c r="AR1415" t="s">
        <v>6457</v>
      </c>
      <c r="AT1415" t="s">
        <v>1385</v>
      </c>
      <c r="AX1415" t="s">
        <v>5156</v>
      </c>
      <c r="AY1415" s="104">
        <v>46113.706250000003</v>
      </c>
      <c r="AZ1415">
        <v>301109</v>
      </c>
      <c r="BA1415" t="s">
        <v>4728</v>
      </c>
      <c r="BB1415" t="s">
        <v>5989</v>
      </c>
      <c r="BF1415" t="s">
        <v>5956</v>
      </c>
      <c r="BH1415" t="s">
        <v>496</v>
      </c>
      <c r="BL1415" t="s">
        <v>5072</v>
      </c>
      <c r="BM1415" s="104">
        <v>46118.517361111109</v>
      </c>
      <c r="BN1415">
        <v>435391</v>
      </c>
      <c r="BO1415" t="s">
        <v>4728</v>
      </c>
      <c r="BP1415" t="s">
        <v>5592</v>
      </c>
      <c r="BT1415" t="s">
        <v>5931</v>
      </c>
    </row>
    <row r="1416" spans="17:72" x14ac:dyDescent="0.25">
      <c r="V1416" t="s">
        <v>5464</v>
      </c>
      <c r="W1416" s="104">
        <v>46118.409722222219</v>
      </c>
      <c r="X1416">
        <v>396174</v>
      </c>
      <c r="Y1416" t="s">
        <v>4728</v>
      </c>
      <c r="Z1416" t="s">
        <v>54</v>
      </c>
      <c r="AF1416" t="s">
        <v>367</v>
      </c>
      <c r="AG1416" t="s">
        <v>1379</v>
      </c>
      <c r="AJ1416" t="s">
        <v>5078</v>
      </c>
      <c r="AK1416" s="104">
        <v>46114.8125</v>
      </c>
      <c r="AL1416">
        <v>2066528</v>
      </c>
      <c r="AM1416" t="s">
        <v>4728</v>
      </c>
      <c r="AN1416" t="s">
        <v>42</v>
      </c>
      <c r="AO1416" t="s">
        <v>13</v>
      </c>
      <c r="AR1416" t="s">
        <v>5933</v>
      </c>
      <c r="AT1416" t="s">
        <v>516</v>
      </c>
      <c r="AX1416" t="s">
        <v>7297</v>
      </c>
      <c r="AY1416" s="104">
        <v>46113.706944444442</v>
      </c>
      <c r="AZ1416">
        <v>2931484</v>
      </c>
      <c r="BA1416" t="s">
        <v>4761</v>
      </c>
      <c r="BB1416" t="s">
        <v>5989</v>
      </c>
      <c r="BF1416" t="s">
        <v>5966</v>
      </c>
      <c r="BH1416" t="s">
        <v>852</v>
      </c>
      <c r="BL1416" t="s">
        <v>5013</v>
      </c>
      <c r="BM1416" s="104">
        <v>46118.517361111109</v>
      </c>
      <c r="BN1416">
        <v>627150</v>
      </c>
      <c r="BO1416" t="s">
        <v>4728</v>
      </c>
      <c r="BP1416" t="s">
        <v>5592</v>
      </c>
      <c r="BT1416" t="s">
        <v>5931</v>
      </c>
    </row>
    <row r="1417" spans="17:72" x14ac:dyDescent="0.25">
      <c r="Q1417" t="s">
        <v>81</v>
      </c>
      <c r="V1417" t="s">
        <v>5538</v>
      </c>
      <c r="W1417" s="104">
        <v>46118.410416666666</v>
      </c>
      <c r="X1417">
        <v>687063</v>
      </c>
      <c r="Y1417" t="s">
        <v>4728</v>
      </c>
      <c r="Z1417" t="s">
        <v>54</v>
      </c>
      <c r="AD1417" t="s">
        <v>4736</v>
      </c>
      <c r="AF1417" t="s">
        <v>657</v>
      </c>
      <c r="AG1417" t="s">
        <v>1379</v>
      </c>
      <c r="AJ1417" t="s">
        <v>5758</v>
      </c>
      <c r="AK1417" s="104">
        <v>46114.813194444447</v>
      </c>
      <c r="AL1417">
        <v>1328382</v>
      </c>
      <c r="AM1417" t="s">
        <v>4761</v>
      </c>
      <c r="AN1417" t="s">
        <v>4790</v>
      </c>
      <c r="AO1417" t="s">
        <v>13</v>
      </c>
      <c r="AR1417" t="s">
        <v>6458</v>
      </c>
      <c r="AT1417" t="s">
        <v>229</v>
      </c>
      <c r="AX1417" t="s">
        <v>4968</v>
      </c>
      <c r="AY1417" s="104">
        <v>46113.706944444442</v>
      </c>
      <c r="AZ1417">
        <v>220797</v>
      </c>
      <c r="BA1417" t="s">
        <v>4728</v>
      </c>
      <c r="BB1417" t="s">
        <v>5989</v>
      </c>
      <c r="BF1417" t="s">
        <v>5942</v>
      </c>
      <c r="BH1417" t="s">
        <v>250</v>
      </c>
      <c r="BL1417" t="s">
        <v>5113</v>
      </c>
      <c r="BM1417" s="104">
        <v>46118.518055555556</v>
      </c>
      <c r="BN1417">
        <v>458721</v>
      </c>
      <c r="BO1417" t="s">
        <v>4728</v>
      </c>
      <c r="BP1417" t="s">
        <v>5592</v>
      </c>
      <c r="BT1417" t="s">
        <v>5924</v>
      </c>
    </row>
    <row r="1418" spans="17:72" x14ac:dyDescent="0.25">
      <c r="Q1418" t="s">
        <v>214</v>
      </c>
      <c r="V1418" t="s">
        <v>4808</v>
      </c>
      <c r="W1418" s="104">
        <v>46118.410416666666</v>
      </c>
      <c r="X1418">
        <v>651926</v>
      </c>
      <c r="Y1418" t="s">
        <v>4728</v>
      </c>
      <c r="Z1418" t="s">
        <v>54</v>
      </c>
      <c r="AD1418" t="s">
        <v>4772</v>
      </c>
      <c r="AF1418" t="s">
        <v>247</v>
      </c>
      <c r="AJ1418" t="s">
        <v>5065</v>
      </c>
      <c r="AK1418" s="104">
        <v>46114.816666666666</v>
      </c>
      <c r="AL1418">
        <v>255324</v>
      </c>
      <c r="AM1418" t="s">
        <v>4728</v>
      </c>
      <c r="AN1418" t="s">
        <v>13</v>
      </c>
      <c r="AR1418" t="s">
        <v>4781</v>
      </c>
      <c r="AT1418" t="s">
        <v>432</v>
      </c>
      <c r="AU1418" t="s">
        <v>217</v>
      </c>
      <c r="AX1418" t="s">
        <v>7288</v>
      </c>
      <c r="AY1418" s="104">
        <v>46113.707638888889</v>
      </c>
      <c r="AZ1418">
        <v>847657</v>
      </c>
      <c r="BA1418" t="s">
        <v>4728</v>
      </c>
      <c r="BB1418" t="s">
        <v>5989</v>
      </c>
      <c r="BC1418" t="s">
        <v>4731</v>
      </c>
      <c r="BF1418" t="s">
        <v>6148</v>
      </c>
      <c r="BH1418" t="s">
        <v>2559</v>
      </c>
      <c r="BL1418" t="s">
        <v>5817</v>
      </c>
      <c r="BM1418" s="104">
        <v>46118.518750000003</v>
      </c>
      <c r="BN1418">
        <v>243072</v>
      </c>
      <c r="BO1418" t="s">
        <v>4728</v>
      </c>
      <c r="BP1418" t="s">
        <v>5592</v>
      </c>
      <c r="BT1418" t="s">
        <v>5920</v>
      </c>
    </row>
    <row r="1419" spans="17:72" x14ac:dyDescent="0.25">
      <c r="V1419" t="s">
        <v>5289</v>
      </c>
      <c r="W1419" s="104">
        <v>46118.410416666666</v>
      </c>
      <c r="X1419">
        <v>99197</v>
      </c>
      <c r="Y1419" t="s">
        <v>4728</v>
      </c>
      <c r="Z1419" t="s">
        <v>54</v>
      </c>
      <c r="AF1419" t="s">
        <v>1327</v>
      </c>
      <c r="AG1419" t="s">
        <v>229</v>
      </c>
      <c r="AJ1419" t="s">
        <v>6459</v>
      </c>
      <c r="AK1419" s="104">
        <v>46114.820138888892</v>
      </c>
      <c r="AL1419">
        <v>1260754</v>
      </c>
      <c r="AM1419" t="s">
        <v>4728</v>
      </c>
      <c r="AN1419" t="s">
        <v>42</v>
      </c>
      <c r="AO1419" t="s">
        <v>13</v>
      </c>
      <c r="AR1419" t="s">
        <v>5986</v>
      </c>
      <c r="AT1419" t="s">
        <v>76</v>
      </c>
      <c r="AX1419" t="s">
        <v>4877</v>
      </c>
      <c r="AY1419" s="104">
        <v>46113.707638888889</v>
      </c>
      <c r="AZ1419">
        <v>369748</v>
      </c>
      <c r="BA1419" t="s">
        <v>4728</v>
      </c>
      <c r="BB1419" t="s">
        <v>5989</v>
      </c>
      <c r="BF1419" t="s">
        <v>5925</v>
      </c>
      <c r="BH1419" t="s">
        <v>1292</v>
      </c>
      <c r="BL1419" t="s">
        <v>7492</v>
      </c>
      <c r="BM1419" s="104">
        <v>46118.518750000003</v>
      </c>
      <c r="BN1419">
        <v>1528332</v>
      </c>
      <c r="BO1419" t="s">
        <v>4761</v>
      </c>
      <c r="BP1419" t="s">
        <v>5592</v>
      </c>
      <c r="BT1419" t="s">
        <v>5966</v>
      </c>
    </row>
    <row r="1420" spans="17:72" x14ac:dyDescent="0.25">
      <c r="V1420" t="s">
        <v>5416</v>
      </c>
      <c r="W1420" s="104">
        <v>46118.411111111112</v>
      </c>
      <c r="X1420">
        <v>347109</v>
      </c>
      <c r="Y1420" t="s">
        <v>4728</v>
      </c>
      <c r="Z1420" t="s">
        <v>54</v>
      </c>
      <c r="AF1420" t="s">
        <v>5341</v>
      </c>
      <c r="AG1420" t="s">
        <v>2429</v>
      </c>
      <c r="AJ1420" t="s">
        <v>4865</v>
      </c>
      <c r="AK1420" s="104">
        <v>46114.822222222225</v>
      </c>
      <c r="AL1420">
        <v>627186</v>
      </c>
      <c r="AM1420" t="s">
        <v>4728</v>
      </c>
      <c r="AN1420" t="s">
        <v>42</v>
      </c>
      <c r="AO1420" t="s">
        <v>13</v>
      </c>
      <c r="AR1420" t="s">
        <v>5933</v>
      </c>
      <c r="AT1420" t="s">
        <v>72</v>
      </c>
      <c r="AX1420" t="s">
        <v>5354</v>
      </c>
      <c r="AY1420" s="104">
        <v>46113.707638888889</v>
      </c>
      <c r="AZ1420">
        <v>1607833</v>
      </c>
      <c r="BA1420" t="s">
        <v>4761</v>
      </c>
      <c r="BB1420" t="s">
        <v>5989</v>
      </c>
      <c r="BF1420" t="s">
        <v>5918</v>
      </c>
      <c r="BH1420" t="s">
        <v>2429</v>
      </c>
      <c r="BL1420" t="s">
        <v>6073</v>
      </c>
      <c r="BM1420" s="104">
        <v>46118.518750000003</v>
      </c>
      <c r="BN1420">
        <v>63425</v>
      </c>
      <c r="BO1420" t="s">
        <v>4728</v>
      </c>
      <c r="BP1420" t="s">
        <v>5592</v>
      </c>
      <c r="BT1420" t="s">
        <v>5925</v>
      </c>
    </row>
    <row r="1421" spans="17:72" x14ac:dyDescent="0.25">
      <c r="Q1421" t="s">
        <v>223</v>
      </c>
      <c r="R1421" t="s">
        <v>1688</v>
      </c>
      <c r="V1421" t="s">
        <v>4968</v>
      </c>
      <c r="W1421" s="104">
        <v>46118.411805555559</v>
      </c>
      <c r="X1421">
        <v>2532763</v>
      </c>
      <c r="Y1421" t="s">
        <v>4728</v>
      </c>
      <c r="Z1421" t="s">
        <v>54</v>
      </c>
      <c r="AA1421" t="s">
        <v>4731</v>
      </c>
      <c r="AD1421" t="s">
        <v>5031</v>
      </c>
      <c r="AF1421" t="s">
        <v>2431</v>
      </c>
      <c r="AJ1421" t="s">
        <v>5072</v>
      </c>
      <c r="AK1421" s="104">
        <v>46114.824305555558</v>
      </c>
      <c r="AL1421">
        <v>434057</v>
      </c>
      <c r="AM1421" t="s">
        <v>4728</v>
      </c>
      <c r="AN1421" t="s">
        <v>13</v>
      </c>
      <c r="AR1421" t="s">
        <v>5931</v>
      </c>
      <c r="AT1421" t="s">
        <v>1945</v>
      </c>
      <c r="AX1421" t="s">
        <v>4922</v>
      </c>
      <c r="AY1421" s="104">
        <v>46113.708333333336</v>
      </c>
      <c r="AZ1421">
        <v>138664</v>
      </c>
      <c r="BA1421" t="s">
        <v>4728</v>
      </c>
      <c r="BB1421" t="s">
        <v>5989</v>
      </c>
      <c r="BF1421" t="s">
        <v>5918</v>
      </c>
      <c r="BH1421" t="s">
        <v>2259</v>
      </c>
      <c r="BL1421" t="s">
        <v>4992</v>
      </c>
      <c r="BM1421" s="104">
        <v>46118.520138888889</v>
      </c>
      <c r="BN1421">
        <v>2508509</v>
      </c>
      <c r="BO1421" t="s">
        <v>4728</v>
      </c>
      <c r="BP1421" t="s">
        <v>5592</v>
      </c>
      <c r="BT1421" t="s">
        <v>5931</v>
      </c>
    </row>
    <row r="1422" spans="17:72" x14ac:dyDescent="0.25">
      <c r="Q1422" t="s">
        <v>250</v>
      </c>
      <c r="V1422" t="s">
        <v>5536</v>
      </c>
      <c r="W1422" s="104">
        <v>46118.412499999999</v>
      </c>
      <c r="X1422">
        <v>577808</v>
      </c>
      <c r="Y1422" t="s">
        <v>4728</v>
      </c>
      <c r="Z1422" t="s">
        <v>54</v>
      </c>
      <c r="AD1422" t="s">
        <v>4772</v>
      </c>
      <c r="AF1422" t="s">
        <v>1391</v>
      </c>
      <c r="AJ1422" t="s">
        <v>5355</v>
      </c>
      <c r="AK1422" s="104">
        <v>46114.826388888891</v>
      </c>
      <c r="AL1422">
        <v>294806</v>
      </c>
      <c r="AM1422" t="s">
        <v>4728</v>
      </c>
      <c r="AN1422" t="s">
        <v>13</v>
      </c>
      <c r="AR1422" t="s">
        <v>5931</v>
      </c>
      <c r="AT1422" t="s">
        <v>2403</v>
      </c>
      <c r="AX1422" t="s">
        <v>5156</v>
      </c>
      <c r="AY1422" s="104">
        <v>46113.709027777775</v>
      </c>
      <c r="AZ1422">
        <v>632618</v>
      </c>
      <c r="BA1422" t="s">
        <v>4761</v>
      </c>
      <c r="BB1422" t="s">
        <v>5989</v>
      </c>
      <c r="BF1422" t="s">
        <v>5966</v>
      </c>
      <c r="BH1422" t="s">
        <v>223</v>
      </c>
      <c r="BL1422" t="s">
        <v>6294</v>
      </c>
      <c r="BM1422" s="104">
        <v>46118.520833333336</v>
      </c>
      <c r="BN1422">
        <v>416861</v>
      </c>
      <c r="BO1422" t="s">
        <v>4728</v>
      </c>
      <c r="BP1422" t="s">
        <v>5592</v>
      </c>
      <c r="BT1422" t="s">
        <v>5920</v>
      </c>
    </row>
    <row r="1423" spans="17:72" x14ac:dyDescent="0.25">
      <c r="V1423" t="s">
        <v>5539</v>
      </c>
      <c r="W1423" s="104">
        <v>46118.413194444445</v>
      </c>
      <c r="X1423">
        <v>51093</v>
      </c>
      <c r="Y1423" t="s">
        <v>4728</v>
      </c>
      <c r="Z1423" t="s">
        <v>54</v>
      </c>
      <c r="AF1423" t="s">
        <v>1385</v>
      </c>
      <c r="AJ1423" t="s">
        <v>5183</v>
      </c>
      <c r="AK1423" s="104">
        <v>46114.82708333333</v>
      </c>
      <c r="AL1423">
        <v>758490</v>
      </c>
      <c r="AM1423" t="s">
        <v>4728</v>
      </c>
      <c r="AN1423" t="s">
        <v>13</v>
      </c>
      <c r="AR1423" t="s">
        <v>5918</v>
      </c>
      <c r="AT1423" t="s">
        <v>223</v>
      </c>
      <c r="AX1423" t="s">
        <v>7298</v>
      </c>
      <c r="AY1423" s="104">
        <v>46113.709027777775</v>
      </c>
      <c r="AZ1423">
        <v>1763275</v>
      </c>
      <c r="BA1423" t="s">
        <v>4761</v>
      </c>
      <c r="BB1423" t="s">
        <v>5989</v>
      </c>
      <c r="BF1423" t="s">
        <v>5966</v>
      </c>
      <c r="BH1423" t="s">
        <v>2559</v>
      </c>
      <c r="BL1423" t="s">
        <v>4891</v>
      </c>
      <c r="BM1423" s="104">
        <v>46118.522916666669</v>
      </c>
      <c r="BN1423">
        <v>213796</v>
      </c>
      <c r="BO1423" t="s">
        <v>4761</v>
      </c>
      <c r="BP1423" t="s">
        <v>5592</v>
      </c>
      <c r="BT1423" t="s">
        <v>5966</v>
      </c>
    </row>
    <row r="1424" spans="17:72" x14ac:dyDescent="0.25">
      <c r="Q1424" t="s">
        <v>1750</v>
      </c>
      <c r="R1424" t="s">
        <v>84</v>
      </c>
      <c r="V1424" t="s">
        <v>5401</v>
      </c>
      <c r="W1424" s="104">
        <v>46118.413194444445</v>
      </c>
      <c r="X1424">
        <v>657305</v>
      </c>
      <c r="Y1424" t="s">
        <v>4728</v>
      </c>
      <c r="Z1424" t="s">
        <v>42</v>
      </c>
      <c r="AA1424" t="s">
        <v>54</v>
      </c>
      <c r="AD1424" t="s">
        <v>5540</v>
      </c>
      <c r="AF1424" t="s">
        <v>2600</v>
      </c>
      <c r="AJ1424" t="s">
        <v>6460</v>
      </c>
      <c r="AK1424" s="104">
        <v>46115.335416666669</v>
      </c>
      <c r="AL1424">
        <v>68642</v>
      </c>
      <c r="AM1424" t="s">
        <v>4728</v>
      </c>
      <c r="AN1424" t="s">
        <v>13</v>
      </c>
      <c r="AR1424" t="s">
        <v>5925</v>
      </c>
      <c r="AT1424" t="s">
        <v>232</v>
      </c>
      <c r="AX1424" t="s">
        <v>5425</v>
      </c>
      <c r="AY1424" s="104">
        <v>46113.709027777775</v>
      </c>
      <c r="AZ1424">
        <v>437924</v>
      </c>
      <c r="BA1424" t="s">
        <v>4728</v>
      </c>
      <c r="BB1424" t="s">
        <v>5989</v>
      </c>
      <c r="BF1424" t="s">
        <v>5956</v>
      </c>
      <c r="BH1424" t="s">
        <v>868</v>
      </c>
      <c r="BL1424" t="s">
        <v>5184</v>
      </c>
      <c r="BM1424" s="104">
        <v>46118.522916666669</v>
      </c>
      <c r="BN1424">
        <v>1302158</v>
      </c>
      <c r="BO1424" t="s">
        <v>4728</v>
      </c>
      <c r="BP1424" t="s">
        <v>5592</v>
      </c>
      <c r="BT1424" t="s">
        <v>5924</v>
      </c>
    </row>
    <row r="1425" spans="17:72" x14ac:dyDescent="0.25">
      <c r="Q1425" t="s">
        <v>380</v>
      </c>
      <c r="R1425" t="s">
        <v>84</v>
      </c>
      <c r="S1425" t="s">
        <v>1910</v>
      </c>
      <c r="V1425" t="s">
        <v>4782</v>
      </c>
      <c r="W1425" s="104">
        <v>46118.413194444445</v>
      </c>
      <c r="X1425">
        <v>2804427</v>
      </c>
      <c r="Y1425" t="s">
        <v>4728</v>
      </c>
      <c r="Z1425" t="s">
        <v>42</v>
      </c>
      <c r="AA1425" t="s">
        <v>54</v>
      </c>
      <c r="AB1425" t="s">
        <v>4731</v>
      </c>
      <c r="AD1425" t="s">
        <v>5541</v>
      </c>
      <c r="AF1425" t="s">
        <v>2138</v>
      </c>
      <c r="AG1425" t="s">
        <v>637</v>
      </c>
      <c r="AH1425" t="s">
        <v>2357</v>
      </c>
      <c r="AJ1425" t="s">
        <v>6461</v>
      </c>
      <c r="AK1425" s="104">
        <v>46115.338194444441</v>
      </c>
      <c r="AL1425">
        <v>238734</v>
      </c>
      <c r="AM1425" t="s">
        <v>4728</v>
      </c>
      <c r="AN1425" t="s">
        <v>42</v>
      </c>
      <c r="AO1425" t="s">
        <v>13</v>
      </c>
      <c r="AR1425" t="s">
        <v>4941</v>
      </c>
      <c r="AT1425" t="s">
        <v>1292</v>
      </c>
      <c r="AX1425" t="s">
        <v>5061</v>
      </c>
      <c r="AY1425" s="104">
        <v>46113.709027777775</v>
      </c>
      <c r="AZ1425">
        <v>1617471</v>
      </c>
      <c r="BA1425" t="s">
        <v>4728</v>
      </c>
      <c r="BB1425" t="s">
        <v>5989</v>
      </c>
      <c r="BF1425" t="s">
        <v>5920</v>
      </c>
      <c r="BH1425" t="s">
        <v>2407</v>
      </c>
      <c r="BL1425" t="s">
        <v>5096</v>
      </c>
      <c r="BM1425" s="104">
        <v>46118.525000000001</v>
      </c>
      <c r="BN1425">
        <v>1072241</v>
      </c>
      <c r="BO1425" t="s">
        <v>4728</v>
      </c>
      <c r="BP1425" t="s">
        <v>5592</v>
      </c>
      <c r="BT1425" t="s">
        <v>5956</v>
      </c>
    </row>
    <row r="1426" spans="17:72" x14ac:dyDescent="0.25">
      <c r="Q1426" t="s">
        <v>84</v>
      </c>
      <c r="V1426" t="s">
        <v>5534</v>
      </c>
      <c r="W1426" s="104">
        <v>46118.413194444445</v>
      </c>
      <c r="X1426">
        <v>481465</v>
      </c>
      <c r="Y1426" t="s">
        <v>4728</v>
      </c>
      <c r="Z1426" t="s">
        <v>54</v>
      </c>
      <c r="AD1426" t="s">
        <v>4736</v>
      </c>
      <c r="AF1426" t="s">
        <v>448</v>
      </c>
      <c r="AG1426" t="s">
        <v>637</v>
      </c>
      <c r="AH1426" t="s">
        <v>75</v>
      </c>
      <c r="AJ1426" t="s">
        <v>4782</v>
      </c>
      <c r="AK1426" s="104">
        <v>46115.338888888888</v>
      </c>
      <c r="AL1426">
        <v>1205006</v>
      </c>
      <c r="AM1426" t="s">
        <v>4728</v>
      </c>
      <c r="AN1426" t="s">
        <v>42</v>
      </c>
      <c r="AO1426" t="s">
        <v>13</v>
      </c>
      <c r="AR1426" t="s">
        <v>5919</v>
      </c>
      <c r="AT1426" t="s">
        <v>2429</v>
      </c>
      <c r="AX1426" t="s">
        <v>7062</v>
      </c>
      <c r="AY1426" s="104">
        <v>46113.709722222222</v>
      </c>
      <c r="AZ1426">
        <v>168536</v>
      </c>
      <c r="BA1426" t="s">
        <v>4728</v>
      </c>
      <c r="BB1426" t="s">
        <v>5989</v>
      </c>
      <c r="BF1426" t="s">
        <v>5942</v>
      </c>
      <c r="BH1426" t="s">
        <v>223</v>
      </c>
      <c r="BL1426" t="s">
        <v>4877</v>
      </c>
      <c r="BM1426" s="104">
        <v>46118.525694444441</v>
      </c>
      <c r="BN1426">
        <v>1690778</v>
      </c>
      <c r="BO1426" t="s">
        <v>4761</v>
      </c>
      <c r="BP1426" t="s">
        <v>5592</v>
      </c>
      <c r="BT1426" t="s">
        <v>5920</v>
      </c>
    </row>
    <row r="1427" spans="17:72" x14ac:dyDescent="0.25">
      <c r="Q1427" t="s">
        <v>967</v>
      </c>
      <c r="V1427" t="s">
        <v>4975</v>
      </c>
      <c r="W1427" s="104">
        <v>46118.413194444445</v>
      </c>
      <c r="X1427">
        <v>632705</v>
      </c>
      <c r="Y1427" t="s">
        <v>4728</v>
      </c>
      <c r="Z1427" t="s">
        <v>54</v>
      </c>
      <c r="AD1427" t="s">
        <v>4739</v>
      </c>
      <c r="AF1427" t="s">
        <v>1456</v>
      </c>
      <c r="AG1427" t="s">
        <v>264</v>
      </c>
      <c r="AH1427" t="s">
        <v>1910</v>
      </c>
      <c r="AJ1427" t="s">
        <v>5660</v>
      </c>
      <c r="AK1427" s="104">
        <v>46115.34097222222</v>
      </c>
      <c r="AL1427">
        <v>2370183</v>
      </c>
      <c r="AM1427" t="s">
        <v>4761</v>
      </c>
      <c r="AN1427" t="s">
        <v>4787</v>
      </c>
      <c r="AO1427" t="s">
        <v>13</v>
      </c>
      <c r="AP1427" t="s">
        <v>4731</v>
      </c>
      <c r="AR1427" t="s">
        <v>6462</v>
      </c>
      <c r="AT1427" t="s">
        <v>2510</v>
      </c>
      <c r="AX1427" t="s">
        <v>5129</v>
      </c>
      <c r="AY1427" s="104">
        <v>46113.709722222222</v>
      </c>
      <c r="AZ1427">
        <v>137889</v>
      </c>
      <c r="BA1427" t="s">
        <v>4728</v>
      </c>
      <c r="BB1427" t="s">
        <v>5989</v>
      </c>
      <c r="BF1427" t="s">
        <v>5925</v>
      </c>
      <c r="BH1427" t="s">
        <v>2624</v>
      </c>
      <c r="BL1427" t="s">
        <v>5096</v>
      </c>
      <c r="BM1427" s="104">
        <v>46118.530555555553</v>
      </c>
      <c r="BN1427">
        <v>242548</v>
      </c>
      <c r="BO1427" t="s">
        <v>4728</v>
      </c>
      <c r="BP1427" t="s">
        <v>5592</v>
      </c>
      <c r="BQ1427" t="s">
        <v>4731</v>
      </c>
      <c r="BT1427" t="s">
        <v>5934</v>
      </c>
    </row>
    <row r="1428" spans="17:72" x14ac:dyDescent="0.25">
      <c r="V1428" t="s">
        <v>5001</v>
      </c>
      <c r="W1428" s="104">
        <v>46118.413888888892</v>
      </c>
      <c r="X1428">
        <v>66633</v>
      </c>
      <c r="Y1428" t="s">
        <v>4728</v>
      </c>
      <c r="Z1428" t="s">
        <v>54</v>
      </c>
      <c r="AF1428" t="s">
        <v>2600</v>
      </c>
      <c r="AJ1428" t="s">
        <v>5382</v>
      </c>
      <c r="AK1428" s="104">
        <v>46115.34097222222</v>
      </c>
      <c r="AL1428">
        <v>463856</v>
      </c>
      <c r="AM1428" t="s">
        <v>4728</v>
      </c>
      <c r="AN1428" t="s">
        <v>13</v>
      </c>
      <c r="AR1428" t="s">
        <v>5931</v>
      </c>
      <c r="AT1428" t="s">
        <v>2559</v>
      </c>
      <c r="AX1428" t="s">
        <v>4922</v>
      </c>
      <c r="AY1428" s="104">
        <v>46113.709722222222</v>
      </c>
      <c r="AZ1428">
        <v>1358867</v>
      </c>
      <c r="BA1428" t="s">
        <v>4761</v>
      </c>
      <c r="BB1428" t="s">
        <v>5989</v>
      </c>
      <c r="BF1428" t="s">
        <v>5966</v>
      </c>
      <c r="BH1428" t="s">
        <v>1220</v>
      </c>
      <c r="BL1428" t="s">
        <v>4782</v>
      </c>
      <c r="BM1428" s="104">
        <v>46118.53125</v>
      </c>
      <c r="BN1428">
        <v>257736</v>
      </c>
      <c r="BO1428" t="s">
        <v>4728</v>
      </c>
      <c r="BP1428" t="s">
        <v>5592</v>
      </c>
      <c r="BT1428" t="s">
        <v>5934</v>
      </c>
    </row>
    <row r="1429" spans="17:72" x14ac:dyDescent="0.25">
      <c r="V1429" t="s">
        <v>4743</v>
      </c>
      <c r="W1429" s="104">
        <v>46118.413888888892</v>
      </c>
      <c r="X1429">
        <v>35560</v>
      </c>
      <c r="Y1429" t="s">
        <v>4728</v>
      </c>
      <c r="Z1429" t="s">
        <v>54</v>
      </c>
      <c r="AF1429" t="s">
        <v>2132</v>
      </c>
      <c r="AG1429" t="s">
        <v>2357</v>
      </c>
      <c r="AJ1429" t="s">
        <v>6463</v>
      </c>
      <c r="AK1429" s="104">
        <v>46115.341666666667</v>
      </c>
      <c r="AL1429">
        <v>1100100</v>
      </c>
      <c r="AM1429" t="s">
        <v>4728</v>
      </c>
      <c r="AN1429" t="s">
        <v>42</v>
      </c>
      <c r="AO1429" t="s">
        <v>13</v>
      </c>
      <c r="AR1429" t="s">
        <v>5947</v>
      </c>
      <c r="AT1429" t="s">
        <v>1124</v>
      </c>
      <c r="AX1429" t="s">
        <v>5005</v>
      </c>
      <c r="AY1429" s="104">
        <v>46113.710416666669</v>
      </c>
      <c r="AZ1429">
        <v>269839</v>
      </c>
      <c r="BA1429" t="s">
        <v>4728</v>
      </c>
      <c r="BB1429" t="s">
        <v>5989</v>
      </c>
      <c r="BF1429" t="s">
        <v>5920</v>
      </c>
      <c r="BH1429" t="s">
        <v>2559</v>
      </c>
      <c r="BL1429" t="s">
        <v>5595</v>
      </c>
      <c r="BM1429" s="104">
        <v>46118.53125</v>
      </c>
      <c r="BN1429">
        <v>244086</v>
      </c>
      <c r="BO1429" t="s">
        <v>4761</v>
      </c>
      <c r="BP1429" t="s">
        <v>5592</v>
      </c>
      <c r="BT1429" t="s">
        <v>5966</v>
      </c>
    </row>
    <row r="1430" spans="17:72" x14ac:dyDescent="0.25">
      <c r="V1430" t="s">
        <v>5287</v>
      </c>
      <c r="W1430" s="104">
        <v>46118.414583333331</v>
      </c>
      <c r="X1430">
        <v>100281</v>
      </c>
      <c r="Y1430" t="s">
        <v>4728</v>
      </c>
      <c r="Z1430" t="s">
        <v>54</v>
      </c>
      <c r="AF1430" t="s">
        <v>2644</v>
      </c>
      <c r="AG1430" t="s">
        <v>551</v>
      </c>
      <c r="AJ1430" t="s">
        <v>6464</v>
      </c>
      <c r="AK1430" s="104">
        <v>46115.343055555553</v>
      </c>
      <c r="AL1430">
        <v>615266</v>
      </c>
      <c r="AM1430" t="s">
        <v>4728</v>
      </c>
      <c r="AN1430" t="s">
        <v>42</v>
      </c>
      <c r="AO1430" t="s">
        <v>13</v>
      </c>
      <c r="AR1430" t="s">
        <v>4941</v>
      </c>
      <c r="AT1430" t="s">
        <v>1276</v>
      </c>
      <c r="AU1430" t="s">
        <v>1688</v>
      </c>
      <c r="AX1430" t="s">
        <v>4858</v>
      </c>
      <c r="AY1430" s="104">
        <v>46113.710416666669</v>
      </c>
      <c r="AZ1430">
        <v>1604962</v>
      </c>
      <c r="BA1430" t="s">
        <v>4728</v>
      </c>
      <c r="BB1430" t="s">
        <v>5989</v>
      </c>
      <c r="BC1430" t="s">
        <v>4731</v>
      </c>
      <c r="BF1430" t="s">
        <v>6240</v>
      </c>
      <c r="BH1430" t="s">
        <v>1292</v>
      </c>
      <c r="BL1430" t="s">
        <v>4948</v>
      </c>
      <c r="BM1430" s="104">
        <v>46118.531944444447</v>
      </c>
      <c r="BN1430">
        <v>415519</v>
      </c>
      <c r="BO1430" t="s">
        <v>4728</v>
      </c>
      <c r="BP1430" t="s">
        <v>5592</v>
      </c>
      <c r="BT1430" t="s">
        <v>5931</v>
      </c>
    </row>
    <row r="1431" spans="17:72" x14ac:dyDescent="0.25">
      <c r="Q1431" t="s">
        <v>1667</v>
      </c>
      <c r="R1431" t="s">
        <v>79</v>
      </c>
      <c r="S1431" t="s">
        <v>2650</v>
      </c>
      <c r="V1431" t="s">
        <v>5542</v>
      </c>
      <c r="W1431" s="104">
        <v>46118.415277777778</v>
      </c>
      <c r="X1431">
        <v>1979634</v>
      </c>
      <c r="Y1431" t="s">
        <v>4728</v>
      </c>
      <c r="Z1431" t="s">
        <v>42</v>
      </c>
      <c r="AA1431" t="s">
        <v>54</v>
      </c>
      <c r="AD1431" t="s">
        <v>5241</v>
      </c>
      <c r="AF1431" t="s">
        <v>637</v>
      </c>
      <c r="AG1431" t="s">
        <v>77</v>
      </c>
      <c r="AJ1431" t="s">
        <v>5995</v>
      </c>
      <c r="AK1431" s="104">
        <v>46115.343055555553</v>
      </c>
      <c r="AL1431">
        <v>276822</v>
      </c>
      <c r="AM1431" t="s">
        <v>4728</v>
      </c>
      <c r="AN1431" t="s">
        <v>13</v>
      </c>
      <c r="AR1431" t="s">
        <v>5931</v>
      </c>
      <c r="AT1431" t="s">
        <v>1559</v>
      </c>
      <c r="AX1431" t="s">
        <v>4918</v>
      </c>
      <c r="AY1431" s="104">
        <v>46113.710416666669</v>
      </c>
      <c r="AZ1431">
        <v>238498</v>
      </c>
      <c r="BA1431" t="s">
        <v>4761</v>
      </c>
      <c r="BB1431" t="s">
        <v>5989</v>
      </c>
      <c r="BF1431" t="s">
        <v>5966</v>
      </c>
      <c r="BH1431" t="s">
        <v>1732</v>
      </c>
      <c r="BL1431" t="s">
        <v>4765</v>
      </c>
      <c r="BM1431" s="104">
        <v>46118.532638888886</v>
      </c>
      <c r="BN1431">
        <v>151558</v>
      </c>
      <c r="BO1431" t="s">
        <v>4728</v>
      </c>
      <c r="BP1431" t="s">
        <v>5592</v>
      </c>
      <c r="BT1431" t="s">
        <v>4781</v>
      </c>
    </row>
    <row r="1432" spans="17:72" x14ac:dyDescent="0.25">
      <c r="Q1432" t="s">
        <v>214</v>
      </c>
      <c r="V1432" t="s">
        <v>4763</v>
      </c>
      <c r="W1432" s="104">
        <v>46118.415972222225</v>
      </c>
      <c r="X1432">
        <v>589072</v>
      </c>
      <c r="Y1432" t="s">
        <v>4728</v>
      </c>
      <c r="Z1432" t="s">
        <v>54</v>
      </c>
      <c r="AA1432" t="s">
        <v>4731</v>
      </c>
      <c r="AD1432" t="s">
        <v>4739</v>
      </c>
      <c r="AF1432" t="s">
        <v>852</v>
      </c>
      <c r="AJ1432" t="s">
        <v>5556</v>
      </c>
      <c r="AK1432" s="104">
        <v>46115.345833333333</v>
      </c>
      <c r="AL1432">
        <v>500239</v>
      </c>
      <c r="AM1432" t="s">
        <v>4728</v>
      </c>
      <c r="AN1432" t="s">
        <v>13</v>
      </c>
      <c r="AR1432" t="s">
        <v>5931</v>
      </c>
      <c r="AT1432" t="s">
        <v>1048</v>
      </c>
      <c r="AX1432" t="s">
        <v>4890</v>
      </c>
      <c r="AY1432" s="104">
        <v>46113.710416666669</v>
      </c>
      <c r="AZ1432">
        <v>866839</v>
      </c>
      <c r="BA1432" t="s">
        <v>4728</v>
      </c>
      <c r="BB1432" t="s">
        <v>5989</v>
      </c>
      <c r="BF1432" t="s">
        <v>5918</v>
      </c>
      <c r="BH1432" t="s">
        <v>2624</v>
      </c>
      <c r="BI1432" t="s">
        <v>217</v>
      </c>
      <c r="BL1432" t="s">
        <v>5202</v>
      </c>
      <c r="BM1432" s="104">
        <v>46118.533333333333</v>
      </c>
      <c r="BN1432">
        <v>1699283</v>
      </c>
      <c r="BO1432" t="s">
        <v>4728</v>
      </c>
      <c r="BP1432" t="s">
        <v>5592</v>
      </c>
      <c r="BQ1432" t="s">
        <v>4731</v>
      </c>
      <c r="BT1432" t="s">
        <v>8113</v>
      </c>
    </row>
    <row r="1433" spans="17:72" x14ac:dyDescent="0.25">
      <c r="Q1433" t="s">
        <v>967</v>
      </c>
      <c r="V1433" t="s">
        <v>4762</v>
      </c>
      <c r="W1433" s="104">
        <v>46118.417361111111</v>
      </c>
      <c r="X1433">
        <v>627033</v>
      </c>
      <c r="Y1433" t="s">
        <v>4728</v>
      </c>
      <c r="Z1433" t="s">
        <v>54</v>
      </c>
      <c r="AD1433" t="s">
        <v>4734</v>
      </c>
      <c r="AF1433" t="s">
        <v>2138</v>
      </c>
      <c r="AG1433" t="s">
        <v>637</v>
      </c>
      <c r="AH1433" t="s">
        <v>81</v>
      </c>
      <c r="AJ1433" t="s">
        <v>6465</v>
      </c>
      <c r="AK1433" s="104">
        <v>46115.34652777778</v>
      </c>
      <c r="AL1433">
        <v>417665</v>
      </c>
      <c r="AM1433" t="s">
        <v>4728</v>
      </c>
      <c r="AN1433" t="s">
        <v>42</v>
      </c>
      <c r="AO1433" t="s">
        <v>13</v>
      </c>
      <c r="AR1433" t="s">
        <v>5919</v>
      </c>
      <c r="AT1433" t="s">
        <v>967</v>
      </c>
      <c r="AX1433" t="s">
        <v>7160</v>
      </c>
      <c r="AY1433" s="104">
        <v>46113.711111111108</v>
      </c>
      <c r="AZ1433">
        <v>1032328</v>
      </c>
      <c r="BA1433" t="s">
        <v>4761</v>
      </c>
      <c r="BB1433" t="s">
        <v>5989</v>
      </c>
      <c r="BF1433" t="s">
        <v>4781</v>
      </c>
      <c r="BH1433" t="s">
        <v>253</v>
      </c>
      <c r="BL1433" t="s">
        <v>5280</v>
      </c>
      <c r="BM1433" s="104">
        <v>46118.533333333333</v>
      </c>
      <c r="BN1433">
        <v>122857</v>
      </c>
      <c r="BO1433" t="s">
        <v>4728</v>
      </c>
      <c r="BP1433" t="s">
        <v>5592</v>
      </c>
      <c r="BT1433" t="s">
        <v>4781</v>
      </c>
    </row>
    <row r="1434" spans="17:72" x14ac:dyDescent="0.25">
      <c r="Q1434" t="s">
        <v>76</v>
      </c>
      <c r="V1434" t="s">
        <v>5543</v>
      </c>
      <c r="W1434" s="104">
        <v>46118.417361111111</v>
      </c>
      <c r="X1434">
        <v>1125449</v>
      </c>
      <c r="Y1434" t="s">
        <v>4728</v>
      </c>
      <c r="Z1434" t="s">
        <v>54</v>
      </c>
      <c r="AD1434" t="s">
        <v>4772</v>
      </c>
      <c r="AF1434" t="s">
        <v>2624</v>
      </c>
      <c r="AJ1434" t="s">
        <v>5382</v>
      </c>
      <c r="AK1434" s="104">
        <v>46115.347916666666</v>
      </c>
      <c r="AL1434">
        <v>365575</v>
      </c>
      <c r="AM1434" t="s">
        <v>4728</v>
      </c>
      <c r="AN1434" t="s">
        <v>13</v>
      </c>
      <c r="AR1434" t="s">
        <v>5931</v>
      </c>
      <c r="AT1434" t="s">
        <v>2345</v>
      </c>
      <c r="AX1434" t="s">
        <v>7299</v>
      </c>
      <c r="AY1434" s="104">
        <v>46113.711111111108</v>
      </c>
      <c r="AZ1434">
        <v>77495</v>
      </c>
      <c r="BA1434" t="s">
        <v>4728</v>
      </c>
      <c r="BB1434" t="s">
        <v>5989</v>
      </c>
      <c r="BF1434" t="s">
        <v>5925</v>
      </c>
      <c r="BH1434" t="s">
        <v>1048</v>
      </c>
      <c r="BI1434" t="s">
        <v>1688</v>
      </c>
      <c r="BL1434" t="s">
        <v>4765</v>
      </c>
      <c r="BM1434" s="104">
        <v>46118.53402777778</v>
      </c>
      <c r="BN1434">
        <v>1697910</v>
      </c>
      <c r="BO1434" t="s">
        <v>4728</v>
      </c>
      <c r="BP1434" t="s">
        <v>5592</v>
      </c>
      <c r="BQ1434" t="s">
        <v>4731</v>
      </c>
      <c r="BT1434" t="s">
        <v>6240</v>
      </c>
    </row>
    <row r="1435" spans="17:72" x14ac:dyDescent="0.25">
      <c r="Q1435" t="s">
        <v>250</v>
      </c>
      <c r="V1435" t="s">
        <v>5544</v>
      </c>
      <c r="W1435" s="104">
        <v>46118.417361111111</v>
      </c>
      <c r="X1435">
        <v>650920</v>
      </c>
      <c r="Y1435" t="s">
        <v>4728</v>
      </c>
      <c r="Z1435" t="s">
        <v>54</v>
      </c>
      <c r="AD1435" t="s">
        <v>4739</v>
      </c>
      <c r="AF1435" t="s">
        <v>1576</v>
      </c>
      <c r="AG1435" t="s">
        <v>77</v>
      </c>
      <c r="AJ1435" t="s">
        <v>6466</v>
      </c>
      <c r="AK1435" s="104">
        <v>46115.348611111112</v>
      </c>
      <c r="AL1435">
        <v>1380073</v>
      </c>
      <c r="AM1435" t="s">
        <v>4728</v>
      </c>
      <c r="AN1435" t="s">
        <v>42</v>
      </c>
      <c r="AO1435" t="s">
        <v>13</v>
      </c>
      <c r="AR1435" t="s">
        <v>4941</v>
      </c>
      <c r="AT1435" t="s">
        <v>1531</v>
      </c>
      <c r="AX1435" t="s">
        <v>5129</v>
      </c>
      <c r="AY1435" s="104">
        <v>46113.711805555555</v>
      </c>
      <c r="AZ1435">
        <v>525606</v>
      </c>
      <c r="BA1435" t="s">
        <v>4728</v>
      </c>
      <c r="BB1435" t="s">
        <v>5989</v>
      </c>
      <c r="BF1435" t="s">
        <v>5931</v>
      </c>
      <c r="BH1435" t="s">
        <v>1955</v>
      </c>
      <c r="BL1435" t="s">
        <v>5280</v>
      </c>
      <c r="BM1435" s="104">
        <v>46118.534722222219</v>
      </c>
      <c r="BN1435">
        <v>270064</v>
      </c>
      <c r="BO1435" t="s">
        <v>4728</v>
      </c>
      <c r="BP1435" t="s">
        <v>5592</v>
      </c>
      <c r="BT1435" t="s">
        <v>5931</v>
      </c>
    </row>
    <row r="1436" spans="17:72" x14ac:dyDescent="0.25">
      <c r="Q1436" t="s">
        <v>79</v>
      </c>
      <c r="R1436" t="s">
        <v>217</v>
      </c>
      <c r="V1436" t="s">
        <v>5366</v>
      </c>
      <c r="W1436" s="104">
        <v>46118.418749999997</v>
      </c>
      <c r="X1436">
        <v>2498070</v>
      </c>
      <c r="Y1436" t="s">
        <v>4728</v>
      </c>
      <c r="Z1436" t="s">
        <v>54</v>
      </c>
      <c r="AA1436" t="s">
        <v>4731</v>
      </c>
      <c r="AD1436" t="s">
        <v>5545</v>
      </c>
      <c r="AF1436" t="s">
        <v>5935</v>
      </c>
      <c r="AG1436" t="s">
        <v>1894</v>
      </c>
      <c r="AH1436" t="s">
        <v>1134</v>
      </c>
      <c r="AJ1436" t="s">
        <v>5469</v>
      </c>
      <c r="AK1436" s="104">
        <v>46115.350694444445</v>
      </c>
      <c r="AL1436">
        <v>599979</v>
      </c>
      <c r="AM1436" t="s">
        <v>4728</v>
      </c>
      <c r="AN1436" t="s">
        <v>42</v>
      </c>
      <c r="AO1436" t="s">
        <v>13</v>
      </c>
      <c r="AR1436" t="s">
        <v>5919</v>
      </c>
      <c r="AT1436" t="s">
        <v>1985</v>
      </c>
      <c r="AX1436" t="s">
        <v>4891</v>
      </c>
      <c r="AY1436" s="104">
        <v>46113.712500000001</v>
      </c>
      <c r="AZ1436">
        <v>401180</v>
      </c>
      <c r="BA1436" t="s">
        <v>4761</v>
      </c>
      <c r="BB1436" t="s">
        <v>5989</v>
      </c>
      <c r="BF1436" t="s">
        <v>5934</v>
      </c>
      <c r="BH1436" t="s">
        <v>1531</v>
      </c>
      <c r="BL1436" t="s">
        <v>4921</v>
      </c>
      <c r="BM1436" s="104">
        <v>46118.534722222219</v>
      </c>
      <c r="BN1436">
        <v>240639</v>
      </c>
      <c r="BO1436" t="s">
        <v>4728</v>
      </c>
      <c r="BP1436" t="s">
        <v>5592</v>
      </c>
      <c r="BT1436" t="s">
        <v>5931</v>
      </c>
    </row>
    <row r="1437" spans="17:72" x14ac:dyDescent="0.25">
      <c r="Q1437" t="s">
        <v>84</v>
      </c>
      <c r="V1437" t="s">
        <v>5515</v>
      </c>
      <c r="W1437" s="104">
        <v>46118.419444444444</v>
      </c>
      <c r="X1437">
        <v>1172832</v>
      </c>
      <c r="Y1437" t="s">
        <v>4728</v>
      </c>
      <c r="Z1437" t="s">
        <v>54</v>
      </c>
      <c r="AD1437" t="s">
        <v>4780</v>
      </c>
      <c r="AF1437" t="s">
        <v>2074</v>
      </c>
      <c r="AG1437" t="s">
        <v>1894</v>
      </c>
      <c r="AJ1437" t="s">
        <v>4755</v>
      </c>
      <c r="AK1437" s="104">
        <v>46115.350694444445</v>
      </c>
      <c r="AL1437">
        <v>436877</v>
      </c>
      <c r="AM1437" t="s">
        <v>4728</v>
      </c>
      <c r="AN1437" t="s">
        <v>42</v>
      </c>
      <c r="AO1437" t="s">
        <v>13</v>
      </c>
      <c r="AR1437" t="s">
        <v>5933</v>
      </c>
      <c r="AT1437" t="s">
        <v>229</v>
      </c>
      <c r="AU1437" t="s">
        <v>2419</v>
      </c>
      <c r="AV1437" t="s">
        <v>73</v>
      </c>
      <c r="AX1437" t="s">
        <v>6112</v>
      </c>
      <c r="AY1437" s="104">
        <v>46113.712500000001</v>
      </c>
      <c r="AZ1437">
        <v>236556</v>
      </c>
      <c r="BA1437" t="s">
        <v>4728</v>
      </c>
      <c r="BB1437" t="s">
        <v>5989</v>
      </c>
      <c r="BC1437" t="s">
        <v>42</v>
      </c>
      <c r="BD1437" t="s">
        <v>13</v>
      </c>
      <c r="BF1437" t="s">
        <v>6228</v>
      </c>
      <c r="BH1437" t="s">
        <v>2373</v>
      </c>
      <c r="BL1437" t="s">
        <v>5830</v>
      </c>
      <c r="BM1437" s="104">
        <v>46118.534722222219</v>
      </c>
      <c r="BN1437">
        <v>944163</v>
      </c>
      <c r="BO1437" t="s">
        <v>4761</v>
      </c>
      <c r="BP1437" t="s">
        <v>5592</v>
      </c>
      <c r="BT1437" t="s">
        <v>5966</v>
      </c>
    </row>
    <row r="1438" spans="17:72" x14ac:dyDescent="0.25">
      <c r="Q1438" t="s">
        <v>214</v>
      </c>
      <c r="V1438" t="s">
        <v>4805</v>
      </c>
      <c r="W1438" s="104">
        <v>46118.42083333333</v>
      </c>
      <c r="X1438">
        <v>938697</v>
      </c>
      <c r="Y1438" t="s">
        <v>4728</v>
      </c>
      <c r="Z1438" t="s">
        <v>54</v>
      </c>
      <c r="AD1438" t="s">
        <v>4772</v>
      </c>
      <c r="AF1438" t="s">
        <v>1220</v>
      </c>
      <c r="AJ1438" t="s">
        <v>5001</v>
      </c>
      <c r="AK1438" s="104">
        <v>46115.355555555558</v>
      </c>
      <c r="AL1438">
        <v>354111</v>
      </c>
      <c r="AM1438" t="s">
        <v>4728</v>
      </c>
      <c r="AN1438" t="s">
        <v>13</v>
      </c>
      <c r="AR1438" t="s">
        <v>5920</v>
      </c>
      <c r="AT1438" t="s">
        <v>1385</v>
      </c>
      <c r="AX1438" t="s">
        <v>5136</v>
      </c>
      <c r="AY1438" s="104">
        <v>46113.712500000001</v>
      </c>
      <c r="AZ1438">
        <v>544578</v>
      </c>
      <c r="BA1438" t="s">
        <v>4728</v>
      </c>
      <c r="BB1438" t="s">
        <v>5989</v>
      </c>
      <c r="BF1438" t="s">
        <v>5956</v>
      </c>
      <c r="BH1438" t="s">
        <v>836</v>
      </c>
      <c r="BL1438" t="s">
        <v>5783</v>
      </c>
      <c r="BM1438" s="104">
        <v>46118.535416666666</v>
      </c>
      <c r="BN1438">
        <v>370363</v>
      </c>
      <c r="BO1438" t="s">
        <v>4728</v>
      </c>
      <c r="BP1438" t="s">
        <v>5592</v>
      </c>
      <c r="BT1438" t="s">
        <v>5918</v>
      </c>
    </row>
    <row r="1439" spans="17:72" x14ac:dyDescent="0.25">
      <c r="Q1439" t="s">
        <v>79</v>
      </c>
      <c r="V1439" t="s">
        <v>4783</v>
      </c>
      <c r="W1439" s="104">
        <v>46118.421527777777</v>
      </c>
      <c r="X1439">
        <v>349568</v>
      </c>
      <c r="Y1439" t="s">
        <v>4728</v>
      </c>
      <c r="Z1439" t="s">
        <v>54</v>
      </c>
      <c r="AD1439" t="s">
        <v>4736</v>
      </c>
      <c r="AF1439" t="s">
        <v>2132</v>
      </c>
      <c r="AG1439" t="s">
        <v>637</v>
      </c>
      <c r="AH1439" t="s">
        <v>868</v>
      </c>
      <c r="AJ1439" t="s">
        <v>6467</v>
      </c>
      <c r="AK1439" s="104">
        <v>46115.36041666667</v>
      </c>
      <c r="AL1439">
        <v>1003264</v>
      </c>
      <c r="AM1439" t="s">
        <v>4728</v>
      </c>
      <c r="AN1439" t="s">
        <v>42</v>
      </c>
      <c r="AO1439" t="s">
        <v>13</v>
      </c>
      <c r="AR1439" t="s">
        <v>5933</v>
      </c>
      <c r="AT1439" t="s">
        <v>432</v>
      </c>
      <c r="AX1439" t="s">
        <v>5949</v>
      </c>
      <c r="AY1439" s="104">
        <v>46113.713194444441</v>
      </c>
      <c r="AZ1439">
        <v>417645</v>
      </c>
      <c r="BA1439" t="s">
        <v>4728</v>
      </c>
      <c r="BB1439" t="s">
        <v>5989</v>
      </c>
      <c r="BF1439" t="s">
        <v>5942</v>
      </c>
      <c r="BH1439" t="s">
        <v>250</v>
      </c>
      <c r="BL1439" t="s">
        <v>4807</v>
      </c>
      <c r="BM1439" s="104">
        <v>46118.535416666666</v>
      </c>
      <c r="BN1439">
        <v>218383</v>
      </c>
      <c r="BO1439" t="s">
        <v>4728</v>
      </c>
      <c r="BP1439" t="s">
        <v>5592</v>
      </c>
      <c r="BT1439" t="s">
        <v>5920</v>
      </c>
    </row>
    <row r="1440" spans="17:72" x14ac:dyDescent="0.25">
      <c r="Q1440" t="s">
        <v>79</v>
      </c>
      <c r="V1440" t="s">
        <v>5065</v>
      </c>
      <c r="W1440" s="104">
        <v>46118.421527777777</v>
      </c>
      <c r="X1440">
        <v>1113245</v>
      </c>
      <c r="Y1440" t="s">
        <v>4728</v>
      </c>
      <c r="Z1440" t="s">
        <v>54</v>
      </c>
      <c r="AD1440" t="s">
        <v>4739</v>
      </c>
      <c r="AF1440" t="s">
        <v>1507</v>
      </c>
      <c r="AJ1440" t="s">
        <v>6194</v>
      </c>
      <c r="AK1440" s="104">
        <v>46115.36041666667</v>
      </c>
      <c r="AL1440">
        <v>1352385</v>
      </c>
      <c r="AM1440" t="s">
        <v>4761</v>
      </c>
      <c r="AN1440" t="s">
        <v>13</v>
      </c>
      <c r="AR1440" t="s">
        <v>5966</v>
      </c>
      <c r="AT1440" t="s">
        <v>1945</v>
      </c>
      <c r="AX1440" t="s">
        <v>5178</v>
      </c>
      <c r="AY1440" s="104">
        <v>46113.713194444441</v>
      </c>
      <c r="AZ1440">
        <v>134569</v>
      </c>
      <c r="BA1440" t="s">
        <v>4728</v>
      </c>
      <c r="BB1440" t="s">
        <v>5989</v>
      </c>
      <c r="BF1440" t="s">
        <v>5934</v>
      </c>
      <c r="BH1440" t="s">
        <v>868</v>
      </c>
      <c r="BL1440" t="s">
        <v>4763</v>
      </c>
      <c r="BM1440" s="104">
        <v>46118.536805555559</v>
      </c>
      <c r="BN1440">
        <v>867051</v>
      </c>
      <c r="BO1440" t="s">
        <v>4728</v>
      </c>
      <c r="BP1440" t="s">
        <v>5592</v>
      </c>
      <c r="BT1440" t="s">
        <v>6069</v>
      </c>
    </row>
    <row r="1441" spans="17:72" x14ac:dyDescent="0.25">
      <c r="Q1441" t="s">
        <v>250</v>
      </c>
      <c r="R1441" t="s">
        <v>1891</v>
      </c>
      <c r="V1441" t="s">
        <v>4765</v>
      </c>
      <c r="W1441" s="104">
        <v>46118.42291666667</v>
      </c>
      <c r="X1441">
        <v>2466933</v>
      </c>
      <c r="Y1441" t="s">
        <v>4728</v>
      </c>
      <c r="Z1441" t="s">
        <v>54</v>
      </c>
      <c r="AA1441" t="s">
        <v>4731</v>
      </c>
      <c r="AD1441" t="s">
        <v>4767</v>
      </c>
      <c r="AF1441" t="s">
        <v>512</v>
      </c>
      <c r="AG1441" t="s">
        <v>1078</v>
      </c>
      <c r="AJ1441" t="s">
        <v>6468</v>
      </c>
      <c r="AK1441" s="104">
        <v>46115.361805555556</v>
      </c>
      <c r="AL1441">
        <v>573172</v>
      </c>
      <c r="AM1441" t="s">
        <v>4728</v>
      </c>
      <c r="AN1441" t="s">
        <v>42</v>
      </c>
      <c r="AO1441" t="s">
        <v>13</v>
      </c>
      <c r="AR1441" t="s">
        <v>4941</v>
      </c>
      <c r="AT1441" t="s">
        <v>2403</v>
      </c>
      <c r="AX1441" t="s">
        <v>4890</v>
      </c>
      <c r="AY1441" s="104">
        <v>46113.713194444441</v>
      </c>
      <c r="AZ1441">
        <v>669475</v>
      </c>
      <c r="BA1441" t="s">
        <v>4728</v>
      </c>
      <c r="BB1441" t="s">
        <v>5989</v>
      </c>
      <c r="BF1441" t="s">
        <v>5942</v>
      </c>
      <c r="BH1441" t="s">
        <v>1507</v>
      </c>
      <c r="BL1441" t="s">
        <v>8146</v>
      </c>
      <c r="BM1441" s="104">
        <v>46118.539583333331</v>
      </c>
      <c r="BN1441">
        <v>154645</v>
      </c>
      <c r="BO1441" t="s">
        <v>4728</v>
      </c>
      <c r="BP1441" t="s">
        <v>5592</v>
      </c>
      <c r="BT1441" t="s">
        <v>5948</v>
      </c>
    </row>
    <row r="1442" spans="17:72" x14ac:dyDescent="0.25">
      <c r="Q1442" t="s">
        <v>2080</v>
      </c>
      <c r="R1442" t="s">
        <v>78</v>
      </c>
      <c r="S1442" t="s">
        <v>217</v>
      </c>
      <c r="V1442" t="s">
        <v>4763</v>
      </c>
      <c r="W1442" s="104">
        <v>46118.42291666667</v>
      </c>
      <c r="X1442">
        <v>2423672</v>
      </c>
      <c r="Y1442" t="s">
        <v>4728</v>
      </c>
      <c r="Z1442" t="s">
        <v>4790</v>
      </c>
      <c r="AA1442" t="s">
        <v>54</v>
      </c>
      <c r="AB1442" t="s">
        <v>4731</v>
      </c>
      <c r="AD1442" t="s">
        <v>5254</v>
      </c>
      <c r="AF1442" t="s">
        <v>1349</v>
      </c>
      <c r="AG1442" t="s">
        <v>2357</v>
      </c>
      <c r="AJ1442" t="s">
        <v>5353</v>
      </c>
      <c r="AK1442" s="104">
        <v>46115.362500000003</v>
      </c>
      <c r="AL1442">
        <v>655185</v>
      </c>
      <c r="AM1442" t="s">
        <v>4728</v>
      </c>
      <c r="AN1442" t="s">
        <v>42</v>
      </c>
      <c r="AO1442" t="s">
        <v>13</v>
      </c>
      <c r="AR1442" t="s">
        <v>4941</v>
      </c>
      <c r="AT1442" t="s">
        <v>2429</v>
      </c>
      <c r="AX1442" t="s">
        <v>5293</v>
      </c>
      <c r="AY1442" s="104">
        <v>46113.713888888888</v>
      </c>
      <c r="AZ1442">
        <v>3060975</v>
      </c>
      <c r="BA1442" t="s">
        <v>4761</v>
      </c>
      <c r="BB1442" t="s">
        <v>5989</v>
      </c>
      <c r="BF1442" t="s">
        <v>5966</v>
      </c>
      <c r="BH1442" t="s">
        <v>1732</v>
      </c>
      <c r="BL1442" t="s">
        <v>5435</v>
      </c>
      <c r="BM1442" s="104">
        <v>46118.539583333331</v>
      </c>
      <c r="BN1442">
        <v>147870</v>
      </c>
      <c r="BO1442" t="s">
        <v>4728</v>
      </c>
      <c r="BP1442" t="s">
        <v>5592</v>
      </c>
      <c r="BT1442" t="s">
        <v>4781</v>
      </c>
    </row>
    <row r="1443" spans="17:72" x14ac:dyDescent="0.25">
      <c r="Q1443" t="s">
        <v>205</v>
      </c>
      <c r="V1443" t="s">
        <v>4948</v>
      </c>
      <c r="W1443" s="104">
        <v>46118.424305555556</v>
      </c>
      <c r="X1443">
        <v>676916</v>
      </c>
      <c r="Y1443" t="s">
        <v>4728</v>
      </c>
      <c r="Z1443" t="s">
        <v>54</v>
      </c>
      <c r="AD1443" t="s">
        <v>4739</v>
      </c>
      <c r="AF1443" t="s">
        <v>2600</v>
      </c>
      <c r="AJ1443" t="s">
        <v>6469</v>
      </c>
      <c r="AK1443" s="104">
        <v>46115.362500000003</v>
      </c>
      <c r="AL1443">
        <v>101992</v>
      </c>
      <c r="AM1443" t="s">
        <v>4728</v>
      </c>
      <c r="AN1443" t="s">
        <v>13</v>
      </c>
      <c r="AR1443" t="s">
        <v>5918</v>
      </c>
      <c r="AT1443" t="s">
        <v>2345</v>
      </c>
      <c r="AX1443" t="s">
        <v>7300</v>
      </c>
      <c r="AY1443" s="104">
        <v>46113.713888888888</v>
      </c>
      <c r="AZ1443">
        <v>244429</v>
      </c>
      <c r="BA1443" t="s">
        <v>4728</v>
      </c>
      <c r="BB1443" t="s">
        <v>5989</v>
      </c>
      <c r="BF1443" t="s">
        <v>5931</v>
      </c>
      <c r="BH1443" t="s">
        <v>2357</v>
      </c>
      <c r="BL1443" t="s">
        <v>6381</v>
      </c>
      <c r="BM1443" s="104">
        <v>46118.539583333331</v>
      </c>
      <c r="BN1443">
        <v>168581</v>
      </c>
      <c r="BO1443" t="s">
        <v>4728</v>
      </c>
      <c r="BP1443" t="s">
        <v>5592</v>
      </c>
      <c r="BT1443" t="s">
        <v>5925</v>
      </c>
    </row>
    <row r="1444" spans="17:72" x14ac:dyDescent="0.25">
      <c r="Q1444" t="s">
        <v>81</v>
      </c>
      <c r="V1444" t="s">
        <v>5045</v>
      </c>
      <c r="W1444" s="104">
        <v>46118.425694444442</v>
      </c>
      <c r="X1444">
        <v>753224</v>
      </c>
      <c r="Y1444" t="s">
        <v>4728</v>
      </c>
      <c r="Z1444" t="s">
        <v>54</v>
      </c>
      <c r="AD1444" t="s">
        <v>4739</v>
      </c>
      <c r="AF1444" t="s">
        <v>2561</v>
      </c>
      <c r="AJ1444" t="s">
        <v>6470</v>
      </c>
      <c r="AK1444" s="104">
        <v>46115.363194444442</v>
      </c>
      <c r="AL1444">
        <v>231598</v>
      </c>
      <c r="AM1444" t="s">
        <v>4728</v>
      </c>
      <c r="AN1444" t="s">
        <v>13</v>
      </c>
      <c r="AR1444" t="s">
        <v>5918</v>
      </c>
      <c r="AT1444" t="s">
        <v>2559</v>
      </c>
      <c r="AX1444" t="s">
        <v>7006</v>
      </c>
      <c r="AY1444" s="104">
        <v>46113.713888888888</v>
      </c>
      <c r="AZ1444">
        <v>225931</v>
      </c>
      <c r="BA1444" t="s">
        <v>4728</v>
      </c>
      <c r="BB1444" t="s">
        <v>5989</v>
      </c>
      <c r="BF1444" t="s">
        <v>5942</v>
      </c>
      <c r="BH1444" t="s">
        <v>1292</v>
      </c>
      <c r="BL1444" t="s">
        <v>8146</v>
      </c>
      <c r="BM1444" s="104">
        <v>46118.540972222225</v>
      </c>
      <c r="BN1444">
        <v>375648</v>
      </c>
      <c r="BO1444" t="s">
        <v>4728</v>
      </c>
      <c r="BP1444" t="s">
        <v>5592</v>
      </c>
      <c r="BT1444" t="s">
        <v>5924</v>
      </c>
    </row>
    <row r="1445" spans="17:72" x14ac:dyDescent="0.25">
      <c r="Q1445" t="s">
        <v>75</v>
      </c>
      <c r="V1445" t="s">
        <v>4858</v>
      </c>
      <c r="W1445" s="104">
        <v>46118.425694444442</v>
      </c>
      <c r="X1445">
        <v>643865</v>
      </c>
      <c r="Y1445" t="s">
        <v>4728</v>
      </c>
      <c r="Z1445" t="s">
        <v>54</v>
      </c>
      <c r="AD1445" t="s">
        <v>4739</v>
      </c>
      <c r="AF1445" t="s">
        <v>1584</v>
      </c>
      <c r="AJ1445" t="s">
        <v>6469</v>
      </c>
      <c r="AK1445" s="104">
        <v>46115.364583333336</v>
      </c>
      <c r="AL1445">
        <v>1118498</v>
      </c>
      <c r="AM1445" t="s">
        <v>4728</v>
      </c>
      <c r="AN1445" t="s">
        <v>13</v>
      </c>
      <c r="AR1445" t="s">
        <v>6004</v>
      </c>
      <c r="AT1445" t="s">
        <v>1559</v>
      </c>
      <c r="AX1445" t="s">
        <v>5166</v>
      </c>
      <c r="AY1445" s="104">
        <v>46113.714583333334</v>
      </c>
      <c r="AZ1445">
        <v>72137</v>
      </c>
      <c r="BA1445" t="s">
        <v>4728</v>
      </c>
      <c r="BB1445" t="s">
        <v>5989</v>
      </c>
      <c r="BF1445" t="s">
        <v>5925</v>
      </c>
      <c r="BH1445" t="s">
        <v>2510</v>
      </c>
      <c r="BL1445" t="s">
        <v>6381</v>
      </c>
      <c r="BM1445" s="104">
        <v>46118.540972222225</v>
      </c>
      <c r="BN1445">
        <v>588049</v>
      </c>
      <c r="BO1445" t="s">
        <v>4728</v>
      </c>
      <c r="BP1445" t="s">
        <v>5592</v>
      </c>
      <c r="BT1445" t="s">
        <v>6069</v>
      </c>
    </row>
    <row r="1446" spans="17:72" x14ac:dyDescent="0.25">
      <c r="Q1446" t="s">
        <v>76</v>
      </c>
      <c r="V1446" t="s">
        <v>5206</v>
      </c>
      <c r="W1446" s="104">
        <v>46118.426388888889</v>
      </c>
      <c r="X1446">
        <v>595175</v>
      </c>
      <c r="Y1446" t="s">
        <v>4728</v>
      </c>
      <c r="Z1446" t="s">
        <v>54</v>
      </c>
      <c r="AD1446" t="s">
        <v>4736</v>
      </c>
      <c r="AF1446" t="s">
        <v>75</v>
      </c>
      <c r="AG1446" t="s">
        <v>1706</v>
      </c>
      <c r="AJ1446" t="s">
        <v>5011</v>
      </c>
      <c r="AK1446" s="104">
        <v>46115.364583333336</v>
      </c>
      <c r="AL1446">
        <v>1700887</v>
      </c>
      <c r="AM1446" t="s">
        <v>4728</v>
      </c>
      <c r="AN1446" t="s">
        <v>54</v>
      </c>
      <c r="AO1446" t="s">
        <v>13</v>
      </c>
      <c r="AR1446" t="s">
        <v>5351</v>
      </c>
      <c r="AT1446" t="s">
        <v>2407</v>
      </c>
      <c r="AX1446" t="s">
        <v>7301</v>
      </c>
      <c r="AY1446" s="104">
        <v>46113.714583333334</v>
      </c>
      <c r="AZ1446">
        <v>1138663</v>
      </c>
      <c r="BA1446" t="s">
        <v>4728</v>
      </c>
      <c r="BB1446" t="s">
        <v>5989</v>
      </c>
      <c r="BF1446" t="s">
        <v>5956</v>
      </c>
      <c r="BH1446" t="s">
        <v>226</v>
      </c>
      <c r="BL1446" t="s">
        <v>6220</v>
      </c>
      <c r="BM1446" s="104">
        <v>46118.541666666664</v>
      </c>
      <c r="BN1446">
        <v>947683</v>
      </c>
      <c r="BO1446" t="s">
        <v>4728</v>
      </c>
      <c r="BP1446" t="s">
        <v>5592</v>
      </c>
      <c r="BT1446" t="s">
        <v>5931</v>
      </c>
    </row>
    <row r="1447" spans="17:72" x14ac:dyDescent="0.25">
      <c r="V1447" t="s">
        <v>5546</v>
      </c>
      <c r="W1447" s="104">
        <v>46118.426388888889</v>
      </c>
      <c r="X1447">
        <v>154318</v>
      </c>
      <c r="Y1447" t="s">
        <v>4728</v>
      </c>
      <c r="Z1447" t="s">
        <v>54</v>
      </c>
      <c r="AF1447" t="s">
        <v>1132</v>
      </c>
      <c r="AJ1447" t="s">
        <v>5085</v>
      </c>
      <c r="AK1447" s="104">
        <v>46115.364583333336</v>
      </c>
      <c r="AL1447">
        <v>483679</v>
      </c>
      <c r="AM1447" t="s">
        <v>4728</v>
      </c>
      <c r="AN1447" t="s">
        <v>13</v>
      </c>
      <c r="AR1447" t="s">
        <v>5931</v>
      </c>
      <c r="AT1447" t="s">
        <v>232</v>
      </c>
      <c r="AX1447" t="s">
        <v>5178</v>
      </c>
      <c r="AY1447" s="104">
        <v>46113.714583333334</v>
      </c>
      <c r="AZ1447">
        <v>1333045</v>
      </c>
      <c r="BA1447" t="s">
        <v>4761</v>
      </c>
      <c r="BB1447" t="s">
        <v>5989</v>
      </c>
      <c r="BF1447" t="s">
        <v>5966</v>
      </c>
      <c r="BH1447" t="s">
        <v>1559</v>
      </c>
      <c r="BL1447" t="s">
        <v>8195</v>
      </c>
      <c r="BM1447" s="104">
        <v>46118.543055555558</v>
      </c>
      <c r="BN1447">
        <v>791476</v>
      </c>
      <c r="BO1447" t="s">
        <v>4728</v>
      </c>
      <c r="BP1447" t="s">
        <v>5592</v>
      </c>
      <c r="BT1447" t="s">
        <v>5918</v>
      </c>
    </row>
    <row r="1448" spans="17:72" x14ac:dyDescent="0.25">
      <c r="Q1448" t="s">
        <v>214</v>
      </c>
      <c r="R1448" t="s">
        <v>2650</v>
      </c>
      <c r="V1448" t="s">
        <v>5547</v>
      </c>
      <c r="W1448" s="104">
        <v>46118.427777777775</v>
      </c>
      <c r="X1448">
        <v>643325</v>
      </c>
      <c r="Y1448" t="s">
        <v>4728</v>
      </c>
      <c r="Z1448" t="s">
        <v>54</v>
      </c>
      <c r="AD1448" t="s">
        <v>4739</v>
      </c>
      <c r="AF1448" t="s">
        <v>2453</v>
      </c>
      <c r="AG1448" t="s">
        <v>637</v>
      </c>
      <c r="AH1448" t="s">
        <v>1220</v>
      </c>
      <c r="AJ1448" t="s">
        <v>5600</v>
      </c>
      <c r="AK1448" s="104">
        <v>46115.365277777775</v>
      </c>
      <c r="AL1448">
        <v>969891</v>
      </c>
      <c r="AM1448" t="s">
        <v>4728</v>
      </c>
      <c r="AN1448" t="s">
        <v>42</v>
      </c>
      <c r="AO1448" t="s">
        <v>13</v>
      </c>
      <c r="AR1448" t="s">
        <v>5919</v>
      </c>
      <c r="AT1448" t="s">
        <v>1124</v>
      </c>
      <c r="AX1448" t="s">
        <v>6144</v>
      </c>
      <c r="AY1448" s="104">
        <v>46113.714583333334</v>
      </c>
      <c r="AZ1448">
        <v>196243</v>
      </c>
      <c r="BA1448" t="s">
        <v>4728</v>
      </c>
      <c r="BB1448" t="s">
        <v>5989</v>
      </c>
      <c r="BF1448" t="s">
        <v>5942</v>
      </c>
      <c r="BH1448" t="s">
        <v>1292</v>
      </c>
      <c r="BI1448" t="s">
        <v>217</v>
      </c>
      <c r="BL1448" t="s">
        <v>5002</v>
      </c>
      <c r="BM1448" s="104">
        <v>46118.544444444444</v>
      </c>
      <c r="BN1448">
        <v>1382459</v>
      </c>
      <c r="BO1448" t="s">
        <v>4728</v>
      </c>
      <c r="BP1448" t="s">
        <v>5592</v>
      </c>
      <c r="BQ1448" t="s">
        <v>4731</v>
      </c>
      <c r="BT1448" t="s">
        <v>6189</v>
      </c>
    </row>
    <row r="1449" spans="17:72" x14ac:dyDescent="0.25">
      <c r="V1449" t="s">
        <v>5251</v>
      </c>
      <c r="W1449" s="104">
        <v>46118.428472222222</v>
      </c>
      <c r="X1449">
        <v>231377</v>
      </c>
      <c r="Y1449" t="s">
        <v>4728</v>
      </c>
      <c r="Z1449" t="s">
        <v>54</v>
      </c>
      <c r="AF1449" t="s">
        <v>442</v>
      </c>
      <c r="AG1449" t="s">
        <v>81</v>
      </c>
      <c r="AJ1449" t="s">
        <v>6471</v>
      </c>
      <c r="AK1449" s="104">
        <v>46115.365972222222</v>
      </c>
      <c r="AL1449">
        <v>1240808</v>
      </c>
      <c r="AM1449" t="s">
        <v>4728</v>
      </c>
      <c r="AN1449" t="s">
        <v>42</v>
      </c>
      <c r="AO1449" t="s">
        <v>13</v>
      </c>
      <c r="AR1449" t="s">
        <v>6472</v>
      </c>
      <c r="AT1449" t="s">
        <v>253</v>
      </c>
      <c r="AX1449" t="s">
        <v>4757</v>
      </c>
      <c r="AY1449" s="104">
        <v>46113.714583333334</v>
      </c>
      <c r="AZ1449">
        <v>77786</v>
      </c>
      <c r="BA1449" t="s">
        <v>4728</v>
      </c>
      <c r="BB1449" t="s">
        <v>5989</v>
      </c>
      <c r="BF1449" t="s">
        <v>5956</v>
      </c>
      <c r="BH1449" t="s">
        <v>250</v>
      </c>
      <c r="BI1449" t="s">
        <v>256</v>
      </c>
      <c r="BL1449" t="s">
        <v>7216</v>
      </c>
      <c r="BM1449" s="104">
        <v>46118.545138888891</v>
      </c>
      <c r="BN1449">
        <v>2423568</v>
      </c>
      <c r="BO1449" t="s">
        <v>4728</v>
      </c>
      <c r="BP1449" t="s">
        <v>5592</v>
      </c>
      <c r="BQ1449" t="s">
        <v>4731</v>
      </c>
      <c r="BT1449" t="s">
        <v>6074</v>
      </c>
    </row>
    <row r="1450" spans="17:72" x14ac:dyDescent="0.25">
      <c r="Q1450" t="s">
        <v>84</v>
      </c>
      <c r="V1450" t="s">
        <v>5548</v>
      </c>
      <c r="W1450" s="104">
        <v>46118.429166666669</v>
      </c>
      <c r="X1450">
        <v>1189201</v>
      </c>
      <c r="Y1450" t="s">
        <v>4728</v>
      </c>
      <c r="Z1450" t="s">
        <v>54</v>
      </c>
      <c r="AA1450" t="s">
        <v>4731</v>
      </c>
      <c r="AD1450" t="s">
        <v>4780</v>
      </c>
      <c r="AF1450" t="s">
        <v>2624</v>
      </c>
      <c r="AJ1450" t="s">
        <v>5735</v>
      </c>
      <c r="AK1450" s="104">
        <v>46115.365972222222</v>
      </c>
      <c r="AL1450">
        <v>297300</v>
      </c>
      <c r="AM1450" t="s">
        <v>4728</v>
      </c>
      <c r="AN1450" t="s">
        <v>13</v>
      </c>
      <c r="AR1450" t="s">
        <v>5931</v>
      </c>
      <c r="AT1450" t="s">
        <v>229</v>
      </c>
      <c r="AX1450" t="s">
        <v>5095</v>
      </c>
      <c r="AY1450" s="104">
        <v>46113.71597222222</v>
      </c>
      <c r="AZ1450">
        <v>153512</v>
      </c>
      <c r="BA1450" t="s">
        <v>4728</v>
      </c>
      <c r="BB1450" t="s">
        <v>5989</v>
      </c>
      <c r="BF1450" t="s">
        <v>5942</v>
      </c>
      <c r="BH1450" t="s">
        <v>868</v>
      </c>
      <c r="BL1450" t="s">
        <v>4753</v>
      </c>
      <c r="BM1450" s="104">
        <v>46118.546527777777</v>
      </c>
      <c r="BN1450">
        <v>1475898</v>
      </c>
      <c r="BO1450" t="s">
        <v>4761</v>
      </c>
      <c r="BP1450" t="s">
        <v>5592</v>
      </c>
      <c r="BT1450" t="s">
        <v>5966</v>
      </c>
    </row>
    <row r="1451" spans="17:72" x14ac:dyDescent="0.25">
      <c r="Q1451" t="s">
        <v>78</v>
      </c>
      <c r="R1451" t="s">
        <v>2650</v>
      </c>
      <c r="V1451" t="s">
        <v>4871</v>
      </c>
      <c r="W1451" s="104">
        <v>46118.429861111108</v>
      </c>
      <c r="X1451">
        <v>863534</v>
      </c>
      <c r="Y1451" t="s">
        <v>4728</v>
      </c>
      <c r="Z1451" t="s">
        <v>54</v>
      </c>
      <c r="AD1451" t="s">
        <v>4739</v>
      </c>
      <c r="AF1451" t="s">
        <v>2453</v>
      </c>
      <c r="AG1451" t="s">
        <v>77</v>
      </c>
      <c r="AJ1451" t="s">
        <v>5183</v>
      </c>
      <c r="AK1451" s="104">
        <v>46115.368055555555</v>
      </c>
      <c r="AL1451">
        <v>370578</v>
      </c>
      <c r="AM1451" t="s">
        <v>4728</v>
      </c>
      <c r="AN1451" t="s">
        <v>42</v>
      </c>
      <c r="AO1451" t="s">
        <v>13</v>
      </c>
      <c r="AR1451" t="s">
        <v>4941</v>
      </c>
      <c r="AT1451" t="s">
        <v>1379</v>
      </c>
      <c r="AX1451" t="s">
        <v>4952</v>
      </c>
      <c r="AY1451" s="104">
        <v>46113.71597222222</v>
      </c>
      <c r="AZ1451">
        <v>457648</v>
      </c>
      <c r="BA1451" t="s">
        <v>4761</v>
      </c>
      <c r="BB1451" t="s">
        <v>5989</v>
      </c>
      <c r="BF1451" t="s">
        <v>5918</v>
      </c>
      <c r="BH1451" t="s">
        <v>250</v>
      </c>
      <c r="BL1451" t="s">
        <v>5013</v>
      </c>
      <c r="BM1451" s="104">
        <v>46118.54791666667</v>
      </c>
      <c r="BN1451">
        <v>340908</v>
      </c>
      <c r="BO1451" t="s">
        <v>4728</v>
      </c>
      <c r="BP1451" t="s">
        <v>5592</v>
      </c>
      <c r="BT1451" t="s">
        <v>5924</v>
      </c>
    </row>
    <row r="1452" spans="17:72" x14ac:dyDescent="0.25">
      <c r="Q1452" t="s">
        <v>81</v>
      </c>
      <c r="R1452" t="s">
        <v>2650</v>
      </c>
      <c r="V1452" t="s">
        <v>5549</v>
      </c>
      <c r="W1452" s="104">
        <v>46118.429861111108</v>
      </c>
      <c r="X1452">
        <v>776363</v>
      </c>
      <c r="Y1452" t="s">
        <v>4728</v>
      </c>
      <c r="Z1452" t="s">
        <v>54</v>
      </c>
      <c r="AD1452" t="s">
        <v>4739</v>
      </c>
      <c r="AF1452" t="s">
        <v>2600</v>
      </c>
      <c r="AJ1452" t="s">
        <v>5131</v>
      </c>
      <c r="AK1452" s="104">
        <v>46115.372916666667</v>
      </c>
      <c r="AL1452">
        <v>210037</v>
      </c>
      <c r="AM1452" t="s">
        <v>4728</v>
      </c>
      <c r="AN1452" t="s">
        <v>13</v>
      </c>
      <c r="AR1452" t="s">
        <v>5938</v>
      </c>
      <c r="AT1452" t="s">
        <v>226</v>
      </c>
      <c r="AX1452" t="s">
        <v>5108</v>
      </c>
      <c r="AY1452" s="104">
        <v>46113.716666666667</v>
      </c>
      <c r="AZ1452">
        <v>2255950</v>
      </c>
      <c r="BA1452" t="s">
        <v>4728</v>
      </c>
      <c r="BB1452" t="s">
        <v>5989</v>
      </c>
      <c r="BF1452" t="s">
        <v>5958</v>
      </c>
      <c r="BH1452" t="s">
        <v>264</v>
      </c>
      <c r="BI1452" t="s">
        <v>217</v>
      </c>
      <c r="BL1452" t="s">
        <v>5298</v>
      </c>
      <c r="BM1452" s="104">
        <v>46118.549305555556</v>
      </c>
      <c r="BN1452">
        <v>3570397</v>
      </c>
      <c r="BO1452" t="s">
        <v>4761</v>
      </c>
      <c r="BP1452" t="s">
        <v>5592</v>
      </c>
      <c r="BQ1452" t="s">
        <v>4731</v>
      </c>
      <c r="BT1452" t="s">
        <v>5966</v>
      </c>
    </row>
    <row r="1453" spans="17:72" x14ac:dyDescent="0.25">
      <c r="V1453" t="s">
        <v>5416</v>
      </c>
      <c r="W1453" s="104">
        <v>46118.429861111108</v>
      </c>
      <c r="X1453">
        <v>234146</v>
      </c>
      <c r="Y1453" t="s">
        <v>4728</v>
      </c>
      <c r="Z1453" t="s">
        <v>54</v>
      </c>
      <c r="AF1453" t="s">
        <v>2561</v>
      </c>
      <c r="AJ1453" t="s">
        <v>5012</v>
      </c>
      <c r="AK1453" s="104">
        <v>46115.375</v>
      </c>
      <c r="AL1453">
        <v>389633</v>
      </c>
      <c r="AM1453" t="s">
        <v>4728</v>
      </c>
      <c r="AN1453" t="s">
        <v>13</v>
      </c>
      <c r="AR1453" t="s">
        <v>5931</v>
      </c>
      <c r="AT1453" t="s">
        <v>223</v>
      </c>
      <c r="AX1453" t="s">
        <v>5185</v>
      </c>
      <c r="AY1453" s="104">
        <v>46113.718055555553</v>
      </c>
      <c r="AZ1453">
        <v>199460</v>
      </c>
      <c r="BA1453" t="s">
        <v>4728</v>
      </c>
      <c r="BB1453" t="s">
        <v>5989</v>
      </c>
      <c r="BF1453" t="s">
        <v>5942</v>
      </c>
      <c r="BH1453" t="s">
        <v>496</v>
      </c>
      <c r="BL1453" t="s">
        <v>4891</v>
      </c>
      <c r="BM1453" s="104">
        <v>46118.55</v>
      </c>
      <c r="BN1453">
        <v>1132954</v>
      </c>
      <c r="BO1453" t="s">
        <v>4728</v>
      </c>
      <c r="BP1453" t="s">
        <v>5592</v>
      </c>
      <c r="BT1453" t="s">
        <v>5920</v>
      </c>
    </row>
    <row r="1454" spans="17:72" x14ac:dyDescent="0.25">
      <c r="Q1454" t="s">
        <v>1337</v>
      </c>
      <c r="R1454" t="s">
        <v>223</v>
      </c>
      <c r="V1454" t="s">
        <v>4745</v>
      </c>
      <c r="W1454" s="104">
        <v>46118.430555555555</v>
      </c>
      <c r="X1454">
        <v>786751</v>
      </c>
      <c r="Y1454" t="s">
        <v>4728</v>
      </c>
      <c r="Z1454" t="s">
        <v>42</v>
      </c>
      <c r="AA1454" t="s">
        <v>54</v>
      </c>
      <c r="AD1454" t="s">
        <v>4785</v>
      </c>
      <c r="AF1454" t="s">
        <v>852</v>
      </c>
      <c r="AJ1454" t="s">
        <v>6473</v>
      </c>
      <c r="AK1454" s="104">
        <v>46115.375</v>
      </c>
      <c r="AL1454">
        <v>251239</v>
      </c>
      <c r="AM1454" t="s">
        <v>4728</v>
      </c>
      <c r="AN1454" t="s">
        <v>13</v>
      </c>
      <c r="AR1454" t="s">
        <v>5920</v>
      </c>
      <c r="AT1454" t="s">
        <v>1559</v>
      </c>
      <c r="AU1454" t="s">
        <v>2197</v>
      </c>
      <c r="AX1454" t="s">
        <v>4744</v>
      </c>
      <c r="AY1454" s="104">
        <v>46113.718055555553</v>
      </c>
      <c r="AZ1454">
        <v>196277</v>
      </c>
      <c r="BA1454" t="s">
        <v>4761</v>
      </c>
      <c r="BB1454" t="s">
        <v>5989</v>
      </c>
      <c r="BC1454" t="s">
        <v>4731</v>
      </c>
      <c r="BF1454" t="s">
        <v>5966</v>
      </c>
      <c r="BH1454" t="s">
        <v>226</v>
      </c>
      <c r="BL1454" t="s">
        <v>4755</v>
      </c>
      <c r="BM1454" s="104">
        <v>46118.551388888889</v>
      </c>
      <c r="BN1454">
        <v>1263531</v>
      </c>
      <c r="BO1454" t="s">
        <v>4728</v>
      </c>
      <c r="BP1454" t="s">
        <v>5592</v>
      </c>
      <c r="BT1454" t="s">
        <v>5924</v>
      </c>
    </row>
    <row r="1455" spans="17:72" x14ac:dyDescent="0.25">
      <c r="Q1455" t="s">
        <v>84</v>
      </c>
      <c r="R1455" t="s">
        <v>2650</v>
      </c>
      <c r="V1455" t="s">
        <v>5550</v>
      </c>
      <c r="W1455" s="104">
        <v>46118.431250000001</v>
      </c>
      <c r="X1455">
        <v>735859</v>
      </c>
      <c r="Y1455" t="s">
        <v>4728</v>
      </c>
      <c r="Z1455" t="s">
        <v>54</v>
      </c>
      <c r="AD1455" t="s">
        <v>4739</v>
      </c>
      <c r="AF1455" t="s">
        <v>2166</v>
      </c>
      <c r="AG1455" t="s">
        <v>637</v>
      </c>
      <c r="AH1455" t="s">
        <v>1284</v>
      </c>
      <c r="AJ1455" t="s">
        <v>5654</v>
      </c>
      <c r="AK1455" s="104">
        <v>46115.378472222219</v>
      </c>
      <c r="AL1455">
        <v>317359</v>
      </c>
      <c r="AM1455" t="s">
        <v>4728</v>
      </c>
      <c r="AN1455" t="s">
        <v>42</v>
      </c>
      <c r="AO1455" t="s">
        <v>13</v>
      </c>
      <c r="AR1455" t="s">
        <v>6253</v>
      </c>
      <c r="AT1455" t="s">
        <v>1276</v>
      </c>
      <c r="AX1455" t="s">
        <v>7302</v>
      </c>
      <c r="AY1455" s="104">
        <v>46113.718055555553</v>
      </c>
      <c r="AZ1455">
        <v>433123</v>
      </c>
      <c r="BA1455" t="s">
        <v>4761</v>
      </c>
      <c r="BB1455" t="s">
        <v>5989</v>
      </c>
      <c r="BF1455" t="s">
        <v>5966</v>
      </c>
      <c r="BH1455" t="s">
        <v>432</v>
      </c>
      <c r="BL1455" t="s">
        <v>4733</v>
      </c>
      <c r="BM1455" s="104">
        <v>46118.552083333336</v>
      </c>
      <c r="BN1455">
        <v>533850</v>
      </c>
      <c r="BO1455" t="s">
        <v>4728</v>
      </c>
      <c r="BP1455" t="s">
        <v>5592</v>
      </c>
      <c r="BT1455" t="s">
        <v>5920</v>
      </c>
    </row>
    <row r="1456" spans="17:72" x14ac:dyDescent="0.25">
      <c r="Q1456" t="s">
        <v>214</v>
      </c>
      <c r="V1456" t="s">
        <v>5079</v>
      </c>
      <c r="W1456" s="104">
        <v>46118.432638888888</v>
      </c>
      <c r="X1456">
        <v>832707</v>
      </c>
      <c r="Y1456" t="s">
        <v>4761</v>
      </c>
      <c r="Z1456" t="s">
        <v>54</v>
      </c>
      <c r="AD1456" t="s">
        <v>4739</v>
      </c>
      <c r="AF1456" t="s">
        <v>1790</v>
      </c>
      <c r="AG1456" t="s">
        <v>637</v>
      </c>
      <c r="AH1456" t="s">
        <v>2357</v>
      </c>
      <c r="AJ1456" t="s">
        <v>4858</v>
      </c>
      <c r="AK1456" s="104">
        <v>46115.380555555559</v>
      </c>
      <c r="AL1456">
        <v>483625</v>
      </c>
      <c r="AM1456" t="s">
        <v>4728</v>
      </c>
      <c r="AN1456" t="s">
        <v>42</v>
      </c>
      <c r="AO1456" t="s">
        <v>13</v>
      </c>
      <c r="AR1456" t="s">
        <v>5937</v>
      </c>
      <c r="AT1456" t="s">
        <v>2383</v>
      </c>
      <c r="AX1456" t="s">
        <v>4865</v>
      </c>
      <c r="AY1456" s="104">
        <v>46113.719444444447</v>
      </c>
      <c r="AZ1456">
        <v>466073</v>
      </c>
      <c r="BA1456" t="s">
        <v>4761</v>
      </c>
      <c r="BB1456" t="s">
        <v>5989</v>
      </c>
      <c r="BF1456" t="s">
        <v>5966</v>
      </c>
      <c r="BH1456" t="s">
        <v>1732</v>
      </c>
      <c r="BL1456" t="s">
        <v>4890</v>
      </c>
      <c r="BM1456" s="104">
        <v>46118.553472222222</v>
      </c>
      <c r="BN1456">
        <v>188250</v>
      </c>
      <c r="BO1456" t="s">
        <v>4728</v>
      </c>
      <c r="BP1456" t="s">
        <v>5592</v>
      </c>
      <c r="BT1456" t="s">
        <v>4781</v>
      </c>
    </row>
    <row r="1457" spans="17:72" x14ac:dyDescent="0.25">
      <c r="Q1457" t="s">
        <v>80</v>
      </c>
      <c r="V1457" t="s">
        <v>5001</v>
      </c>
      <c r="W1457" s="104">
        <v>46118.433333333334</v>
      </c>
      <c r="X1457">
        <v>553859</v>
      </c>
      <c r="Y1457" t="s">
        <v>4728</v>
      </c>
      <c r="Z1457" t="s">
        <v>54</v>
      </c>
      <c r="AD1457" t="s">
        <v>4736</v>
      </c>
      <c r="AF1457" t="s">
        <v>5029</v>
      </c>
      <c r="AG1457" t="s">
        <v>2259</v>
      </c>
      <c r="AJ1457" t="s">
        <v>4818</v>
      </c>
      <c r="AK1457" s="104">
        <v>46115.381944444445</v>
      </c>
      <c r="AL1457">
        <v>1842648</v>
      </c>
      <c r="AM1457" t="s">
        <v>4728</v>
      </c>
      <c r="AN1457" t="s">
        <v>42</v>
      </c>
      <c r="AO1457" t="s">
        <v>13</v>
      </c>
      <c r="AR1457" t="s">
        <v>6054</v>
      </c>
      <c r="AT1457" t="s">
        <v>80</v>
      </c>
      <c r="AX1457" t="s">
        <v>5001</v>
      </c>
      <c r="AY1457" s="104">
        <v>46113.719444444447</v>
      </c>
      <c r="AZ1457">
        <v>505333</v>
      </c>
      <c r="BA1457" t="s">
        <v>4728</v>
      </c>
      <c r="BB1457" t="s">
        <v>5989</v>
      </c>
      <c r="BF1457" t="s">
        <v>6314</v>
      </c>
      <c r="BH1457" t="s">
        <v>2561</v>
      </c>
      <c r="BL1457" t="s">
        <v>4883</v>
      </c>
      <c r="BM1457" s="104">
        <v>46118.553472222222</v>
      </c>
      <c r="BN1457">
        <v>329051</v>
      </c>
      <c r="BO1457" t="s">
        <v>4728</v>
      </c>
      <c r="BP1457" t="s">
        <v>5592</v>
      </c>
      <c r="BT1457" t="s">
        <v>5920</v>
      </c>
    </row>
    <row r="1458" spans="17:72" x14ac:dyDescent="0.25">
      <c r="Q1458" t="s">
        <v>77</v>
      </c>
      <c r="V1458" t="s">
        <v>5551</v>
      </c>
      <c r="W1458" s="104">
        <v>46118.434027777781</v>
      </c>
      <c r="X1458">
        <v>517419</v>
      </c>
      <c r="Y1458" t="s">
        <v>4728</v>
      </c>
      <c r="Z1458" t="s">
        <v>54</v>
      </c>
      <c r="AD1458" t="s">
        <v>4736</v>
      </c>
      <c r="AF1458" t="s">
        <v>1910</v>
      </c>
      <c r="AJ1458" t="s">
        <v>4782</v>
      </c>
      <c r="AK1458" s="104">
        <v>46115.384027777778</v>
      </c>
      <c r="AL1458">
        <v>424476</v>
      </c>
      <c r="AM1458" t="s">
        <v>4728</v>
      </c>
      <c r="AN1458" t="s">
        <v>13</v>
      </c>
      <c r="AR1458" t="s">
        <v>5942</v>
      </c>
      <c r="AT1458" t="s">
        <v>1985</v>
      </c>
      <c r="AX1458" t="s">
        <v>5083</v>
      </c>
      <c r="AY1458" s="104">
        <v>46113.719444444447</v>
      </c>
      <c r="AZ1458">
        <v>451323</v>
      </c>
      <c r="BA1458" t="s">
        <v>4728</v>
      </c>
      <c r="BB1458" t="s">
        <v>5989</v>
      </c>
      <c r="BF1458" t="s">
        <v>5931</v>
      </c>
      <c r="BH1458" t="s">
        <v>2559</v>
      </c>
      <c r="BL1458" t="s">
        <v>7938</v>
      </c>
      <c r="BM1458" s="104">
        <v>46118.554861111108</v>
      </c>
      <c r="BN1458">
        <v>343264</v>
      </c>
      <c r="BO1458" t="s">
        <v>4761</v>
      </c>
      <c r="BP1458" t="s">
        <v>5592</v>
      </c>
      <c r="BT1458" t="s">
        <v>5966</v>
      </c>
    </row>
    <row r="1459" spans="17:72" x14ac:dyDescent="0.25">
      <c r="Q1459" t="s">
        <v>1645</v>
      </c>
      <c r="R1459" t="s">
        <v>967</v>
      </c>
      <c r="V1459" t="s">
        <v>4908</v>
      </c>
      <c r="W1459" s="104">
        <v>46118.43472222222</v>
      </c>
      <c r="X1459">
        <v>1304940</v>
      </c>
      <c r="Y1459" t="s">
        <v>4728</v>
      </c>
      <c r="Z1459" t="s">
        <v>42</v>
      </c>
      <c r="AA1459" t="s">
        <v>54</v>
      </c>
      <c r="AD1459" t="s">
        <v>4785</v>
      </c>
      <c r="AF1459" t="s">
        <v>2561</v>
      </c>
      <c r="AJ1459" t="s">
        <v>6391</v>
      </c>
      <c r="AK1459" s="104">
        <v>46115.384027777778</v>
      </c>
      <c r="AL1459">
        <v>224813</v>
      </c>
      <c r="AM1459" t="s">
        <v>4728</v>
      </c>
      <c r="AN1459" t="s">
        <v>13</v>
      </c>
      <c r="AR1459" t="s">
        <v>5918</v>
      </c>
      <c r="AT1459" t="s">
        <v>2345</v>
      </c>
      <c r="AX1459" t="s">
        <v>4890</v>
      </c>
      <c r="AY1459" s="104">
        <v>46113.720138888886</v>
      </c>
      <c r="AZ1459">
        <v>223405</v>
      </c>
      <c r="BA1459" t="s">
        <v>4728</v>
      </c>
      <c r="BB1459" t="s">
        <v>5989</v>
      </c>
      <c r="BF1459" t="s">
        <v>5942</v>
      </c>
      <c r="BH1459" t="s">
        <v>298</v>
      </c>
      <c r="BL1459" t="s">
        <v>4890</v>
      </c>
      <c r="BM1459" s="104">
        <v>46118.554861111108</v>
      </c>
      <c r="BN1459">
        <v>591955</v>
      </c>
      <c r="BO1459" t="s">
        <v>4728</v>
      </c>
      <c r="BP1459" t="s">
        <v>5592</v>
      </c>
      <c r="BT1459" t="s">
        <v>6069</v>
      </c>
    </row>
    <row r="1460" spans="17:72" x14ac:dyDescent="0.25">
      <c r="Q1460" t="s">
        <v>81</v>
      </c>
      <c r="V1460" t="s">
        <v>4894</v>
      </c>
      <c r="W1460" s="104">
        <v>46118.435416666667</v>
      </c>
      <c r="X1460">
        <v>418382</v>
      </c>
      <c r="Y1460" t="s">
        <v>4728</v>
      </c>
      <c r="Z1460" t="s">
        <v>54</v>
      </c>
      <c r="AD1460" t="s">
        <v>4736</v>
      </c>
      <c r="AF1460" t="s">
        <v>6302</v>
      </c>
      <c r="AG1460" t="s">
        <v>1220</v>
      </c>
      <c r="AH1460" t="s">
        <v>220</v>
      </c>
      <c r="AJ1460" t="s">
        <v>6474</v>
      </c>
      <c r="AK1460" s="104">
        <v>46115.386111111111</v>
      </c>
      <c r="AL1460">
        <v>335555</v>
      </c>
      <c r="AM1460" t="s">
        <v>4728</v>
      </c>
      <c r="AN1460" t="s">
        <v>42</v>
      </c>
      <c r="AO1460" t="s">
        <v>13</v>
      </c>
      <c r="AP1460" t="s">
        <v>4731</v>
      </c>
      <c r="AR1460" t="s">
        <v>6050</v>
      </c>
      <c r="AT1460" t="s">
        <v>1124</v>
      </c>
      <c r="AX1460" t="s">
        <v>5393</v>
      </c>
      <c r="AY1460" s="104">
        <v>46113.720138888886</v>
      </c>
      <c r="AZ1460">
        <v>216393</v>
      </c>
      <c r="BA1460" t="s">
        <v>4728</v>
      </c>
      <c r="BB1460" t="s">
        <v>5989</v>
      </c>
      <c r="BF1460" t="s">
        <v>5942</v>
      </c>
      <c r="BH1460" t="s">
        <v>1531</v>
      </c>
      <c r="BL1460" t="s">
        <v>5131</v>
      </c>
      <c r="BM1460" s="104">
        <v>46118.555555555555</v>
      </c>
      <c r="BN1460">
        <v>419237</v>
      </c>
      <c r="BO1460" t="s">
        <v>4728</v>
      </c>
      <c r="BP1460" t="s">
        <v>5592</v>
      </c>
      <c r="BQ1460" t="s">
        <v>4731</v>
      </c>
      <c r="BT1460" t="s">
        <v>5931</v>
      </c>
    </row>
    <row r="1461" spans="17:72" x14ac:dyDescent="0.25">
      <c r="Q1461" t="s">
        <v>250</v>
      </c>
      <c r="V1461" t="s">
        <v>5552</v>
      </c>
      <c r="W1461" s="104">
        <v>46118.436111111114</v>
      </c>
      <c r="X1461">
        <v>411338</v>
      </c>
      <c r="Y1461" t="s">
        <v>4728</v>
      </c>
      <c r="Z1461" t="s">
        <v>54</v>
      </c>
      <c r="AD1461" t="s">
        <v>4752</v>
      </c>
      <c r="AF1461" t="s">
        <v>256</v>
      </c>
      <c r="AJ1461" t="s">
        <v>5649</v>
      </c>
      <c r="AK1461" s="104">
        <v>46115.386111111111</v>
      </c>
      <c r="AL1461">
        <v>326038</v>
      </c>
      <c r="AM1461" t="s">
        <v>4728</v>
      </c>
      <c r="AN1461" t="s">
        <v>13</v>
      </c>
      <c r="AR1461" t="s">
        <v>5931</v>
      </c>
      <c r="AT1461" t="s">
        <v>229</v>
      </c>
      <c r="AX1461" t="s">
        <v>4890</v>
      </c>
      <c r="AY1461" s="104">
        <v>46113.720833333333</v>
      </c>
      <c r="AZ1461">
        <v>250422</v>
      </c>
      <c r="BA1461" t="s">
        <v>4728</v>
      </c>
      <c r="BB1461" t="s">
        <v>5989</v>
      </c>
      <c r="BF1461" t="s">
        <v>4781</v>
      </c>
      <c r="BH1461" t="s">
        <v>298</v>
      </c>
      <c r="BL1461" t="s">
        <v>6635</v>
      </c>
      <c r="BM1461" s="104">
        <v>46118.558333333334</v>
      </c>
      <c r="BN1461">
        <v>540110</v>
      </c>
      <c r="BO1461" t="s">
        <v>4728</v>
      </c>
      <c r="BP1461" t="s">
        <v>5592</v>
      </c>
      <c r="BT1461" t="s">
        <v>5918</v>
      </c>
    </row>
    <row r="1462" spans="17:72" x14ac:dyDescent="0.25">
      <c r="V1462" t="s">
        <v>4730</v>
      </c>
      <c r="W1462" s="104">
        <v>46118.436111111114</v>
      </c>
      <c r="X1462">
        <v>46981</v>
      </c>
      <c r="Y1462" t="s">
        <v>4728</v>
      </c>
      <c r="Z1462" t="s">
        <v>54</v>
      </c>
      <c r="AF1462" t="s">
        <v>205</v>
      </c>
      <c r="AJ1462" t="s">
        <v>6475</v>
      </c>
      <c r="AK1462" s="104">
        <v>46115.386111111111</v>
      </c>
      <c r="AL1462">
        <v>354542</v>
      </c>
      <c r="AM1462" t="s">
        <v>4761</v>
      </c>
      <c r="AN1462" t="s">
        <v>13</v>
      </c>
      <c r="AR1462" t="s">
        <v>5920</v>
      </c>
      <c r="AT1462" t="s">
        <v>1531</v>
      </c>
      <c r="AX1462" t="s">
        <v>6315</v>
      </c>
      <c r="AY1462" s="104">
        <v>46113.720833333333</v>
      </c>
      <c r="AZ1462">
        <v>326573</v>
      </c>
      <c r="BA1462" t="s">
        <v>4728</v>
      </c>
      <c r="BB1462" t="s">
        <v>5989</v>
      </c>
      <c r="BF1462" t="s">
        <v>5931</v>
      </c>
      <c r="BH1462" t="s">
        <v>1124</v>
      </c>
      <c r="BL1462" t="s">
        <v>8196</v>
      </c>
      <c r="BM1462" s="104">
        <v>46118.559027777781</v>
      </c>
      <c r="BN1462">
        <v>943123</v>
      </c>
      <c r="BO1462" t="s">
        <v>4761</v>
      </c>
      <c r="BP1462" t="s">
        <v>5592</v>
      </c>
      <c r="BT1462" t="s">
        <v>5918</v>
      </c>
    </row>
    <row r="1463" spans="17:72" x14ac:dyDescent="0.25">
      <c r="Q1463" t="s">
        <v>223</v>
      </c>
      <c r="V1463" t="s">
        <v>4796</v>
      </c>
      <c r="W1463" s="104">
        <v>46118.436111111114</v>
      </c>
      <c r="X1463">
        <v>472380</v>
      </c>
      <c r="Y1463" t="s">
        <v>4728</v>
      </c>
      <c r="Z1463" t="s">
        <v>54</v>
      </c>
      <c r="AD1463" t="s">
        <v>4781</v>
      </c>
      <c r="AF1463" t="s">
        <v>2401</v>
      </c>
      <c r="AG1463" t="s">
        <v>637</v>
      </c>
      <c r="AH1463" t="s">
        <v>868</v>
      </c>
      <c r="AJ1463" t="s">
        <v>4858</v>
      </c>
      <c r="AK1463" s="104">
        <v>46115.386111111111</v>
      </c>
      <c r="AL1463">
        <v>479828</v>
      </c>
      <c r="AM1463" t="s">
        <v>4728</v>
      </c>
      <c r="AN1463" t="s">
        <v>42</v>
      </c>
      <c r="AO1463" t="s">
        <v>13</v>
      </c>
      <c r="AR1463" t="s">
        <v>5933</v>
      </c>
      <c r="AT1463" t="s">
        <v>432</v>
      </c>
      <c r="AX1463" t="s">
        <v>5535</v>
      </c>
      <c r="AY1463" s="104">
        <v>46113.72152777778</v>
      </c>
      <c r="AZ1463">
        <v>330079</v>
      </c>
      <c r="BA1463" t="s">
        <v>4728</v>
      </c>
      <c r="BB1463" t="s">
        <v>5989</v>
      </c>
      <c r="BF1463" t="s">
        <v>5918</v>
      </c>
      <c r="BH1463" t="s">
        <v>264</v>
      </c>
      <c r="BL1463" t="s">
        <v>8022</v>
      </c>
      <c r="BM1463" s="104">
        <v>46118.559027777781</v>
      </c>
      <c r="BN1463">
        <v>1119285</v>
      </c>
      <c r="BO1463" t="s">
        <v>4728</v>
      </c>
      <c r="BP1463" t="s">
        <v>5592</v>
      </c>
      <c r="BT1463" t="s">
        <v>6069</v>
      </c>
    </row>
    <row r="1464" spans="17:72" x14ac:dyDescent="0.25">
      <c r="Q1464" t="s">
        <v>436</v>
      </c>
      <c r="V1464" t="s">
        <v>5518</v>
      </c>
      <c r="W1464" s="104">
        <v>46118.436805555553</v>
      </c>
      <c r="X1464">
        <v>3141205</v>
      </c>
      <c r="Y1464" t="s">
        <v>4728</v>
      </c>
      <c r="Z1464" t="s">
        <v>42</v>
      </c>
      <c r="AA1464" t="s">
        <v>54</v>
      </c>
      <c r="AD1464" t="s">
        <v>5521</v>
      </c>
      <c r="AF1464" t="s">
        <v>2624</v>
      </c>
      <c r="AJ1464" t="s">
        <v>5821</v>
      </c>
      <c r="AK1464" s="104">
        <v>46115.386805555558</v>
      </c>
      <c r="AL1464">
        <v>595395</v>
      </c>
      <c r="AM1464" t="s">
        <v>4761</v>
      </c>
      <c r="AN1464" t="s">
        <v>13</v>
      </c>
      <c r="AR1464" t="s">
        <v>5934</v>
      </c>
      <c r="AT1464" t="s">
        <v>1945</v>
      </c>
      <c r="AX1464" t="s">
        <v>7303</v>
      </c>
      <c r="AY1464" s="104">
        <v>46113.72152777778</v>
      </c>
      <c r="AZ1464">
        <v>144941</v>
      </c>
      <c r="BA1464" t="s">
        <v>4728</v>
      </c>
      <c r="BB1464" t="s">
        <v>5989</v>
      </c>
      <c r="BF1464" t="s">
        <v>4781</v>
      </c>
      <c r="BH1464" t="s">
        <v>2624</v>
      </c>
      <c r="BI1464" t="s">
        <v>2429</v>
      </c>
      <c r="BJ1464" t="s">
        <v>1891</v>
      </c>
      <c r="BL1464" t="s">
        <v>5001</v>
      </c>
      <c r="BM1464" s="104">
        <v>46118.559027777781</v>
      </c>
      <c r="BN1464">
        <v>1798611</v>
      </c>
      <c r="BO1464" t="s">
        <v>4728</v>
      </c>
      <c r="BP1464" t="s">
        <v>5592</v>
      </c>
      <c r="BQ1464" t="s">
        <v>4731</v>
      </c>
      <c r="BT1464" t="s">
        <v>5966</v>
      </c>
    </row>
    <row r="1465" spans="17:72" x14ac:dyDescent="0.25">
      <c r="V1465" t="s">
        <v>5287</v>
      </c>
      <c r="W1465" s="104">
        <v>46118.436805555553</v>
      </c>
      <c r="X1465">
        <v>27206</v>
      </c>
      <c r="Y1465" t="s">
        <v>4728</v>
      </c>
      <c r="Z1465" t="s">
        <v>54</v>
      </c>
      <c r="AF1465" t="s">
        <v>852</v>
      </c>
      <c r="AJ1465" t="s">
        <v>6476</v>
      </c>
      <c r="AK1465" s="104">
        <v>46115.387499999997</v>
      </c>
      <c r="AL1465">
        <v>681593</v>
      </c>
      <c r="AM1465" t="s">
        <v>4728</v>
      </c>
      <c r="AN1465" t="s">
        <v>13</v>
      </c>
      <c r="AR1465" t="s">
        <v>5931</v>
      </c>
      <c r="AT1465" t="s">
        <v>1559</v>
      </c>
      <c r="AX1465" t="s">
        <v>4744</v>
      </c>
      <c r="AY1465" s="104">
        <v>46113.72152777778</v>
      </c>
      <c r="AZ1465">
        <v>1423631</v>
      </c>
      <c r="BA1465" t="s">
        <v>4761</v>
      </c>
      <c r="BB1465" t="s">
        <v>5989</v>
      </c>
      <c r="BF1465" t="s">
        <v>5966</v>
      </c>
      <c r="BH1465" t="s">
        <v>1985</v>
      </c>
      <c r="BL1465" t="s">
        <v>5280</v>
      </c>
      <c r="BM1465" s="104">
        <v>46118.55972222222</v>
      </c>
      <c r="BN1465">
        <v>830352</v>
      </c>
      <c r="BO1465" t="s">
        <v>4761</v>
      </c>
      <c r="BP1465" t="s">
        <v>5592</v>
      </c>
      <c r="BT1465" t="s">
        <v>5918</v>
      </c>
    </row>
    <row r="1466" spans="17:72" x14ac:dyDescent="0.25">
      <c r="Q1466" t="s">
        <v>84</v>
      </c>
      <c r="V1466" t="s">
        <v>4776</v>
      </c>
      <c r="W1466" s="104">
        <v>46118.436805555553</v>
      </c>
      <c r="X1466">
        <v>438559</v>
      </c>
      <c r="Y1466" t="s">
        <v>4728</v>
      </c>
      <c r="Z1466" t="s">
        <v>54</v>
      </c>
      <c r="AD1466" t="s">
        <v>4739</v>
      </c>
      <c r="AF1466" t="s">
        <v>5268</v>
      </c>
      <c r="AG1466" t="s">
        <v>637</v>
      </c>
      <c r="AJ1466" t="s">
        <v>6477</v>
      </c>
      <c r="AK1466" s="104">
        <v>46115.392361111109</v>
      </c>
      <c r="AL1466">
        <v>137530</v>
      </c>
      <c r="AM1466" t="s">
        <v>4728</v>
      </c>
      <c r="AN1466" t="s">
        <v>4787</v>
      </c>
      <c r="AO1466" t="s">
        <v>13</v>
      </c>
      <c r="AR1466" t="s">
        <v>6478</v>
      </c>
      <c r="AT1466" t="s">
        <v>1385</v>
      </c>
      <c r="AU1466" t="s">
        <v>1276</v>
      </c>
      <c r="AX1466" t="s">
        <v>4776</v>
      </c>
      <c r="AY1466" s="104">
        <v>46113.72152777778</v>
      </c>
      <c r="AZ1466">
        <v>361375</v>
      </c>
      <c r="BA1466" t="s">
        <v>4761</v>
      </c>
      <c r="BB1466" t="s">
        <v>5989</v>
      </c>
      <c r="BC1466" t="s">
        <v>13</v>
      </c>
      <c r="BF1466" t="s">
        <v>5966</v>
      </c>
      <c r="BH1466" t="s">
        <v>1292</v>
      </c>
      <c r="BL1466" t="s">
        <v>7536</v>
      </c>
      <c r="BM1466" s="104">
        <v>46118.560416666667</v>
      </c>
      <c r="BN1466">
        <v>455735</v>
      </c>
      <c r="BO1466" t="s">
        <v>4728</v>
      </c>
      <c r="BP1466" t="s">
        <v>5592</v>
      </c>
      <c r="BT1466" t="s">
        <v>5931</v>
      </c>
    </row>
    <row r="1467" spans="17:72" x14ac:dyDescent="0.25">
      <c r="V1467" t="s">
        <v>5496</v>
      </c>
      <c r="W1467" s="104">
        <v>46118.436805555553</v>
      </c>
      <c r="X1467">
        <v>49298</v>
      </c>
      <c r="Y1467" t="s">
        <v>4728</v>
      </c>
      <c r="Z1467" t="s">
        <v>54</v>
      </c>
      <c r="AF1467" t="s">
        <v>2084</v>
      </c>
      <c r="AG1467" t="s">
        <v>77</v>
      </c>
      <c r="AH1467" t="s">
        <v>256</v>
      </c>
      <c r="AJ1467" t="s">
        <v>4753</v>
      </c>
      <c r="AK1467" s="104">
        <v>46115.393750000003</v>
      </c>
      <c r="AL1467">
        <v>2899267</v>
      </c>
      <c r="AM1467" t="s">
        <v>4728</v>
      </c>
      <c r="AN1467" t="s">
        <v>42</v>
      </c>
      <c r="AO1467" t="s">
        <v>13</v>
      </c>
      <c r="AP1467" t="s">
        <v>4731</v>
      </c>
      <c r="AR1467" t="s">
        <v>6479</v>
      </c>
      <c r="AT1467" t="s">
        <v>1379</v>
      </c>
      <c r="AX1467" t="s">
        <v>5136</v>
      </c>
      <c r="AY1467" s="104">
        <v>46113.722222222219</v>
      </c>
      <c r="AZ1467">
        <v>1362851</v>
      </c>
      <c r="BA1467" t="s">
        <v>4728</v>
      </c>
      <c r="BB1467" t="s">
        <v>5989</v>
      </c>
      <c r="BF1467" t="s">
        <v>5931</v>
      </c>
      <c r="BH1467" t="s">
        <v>81</v>
      </c>
      <c r="BL1467" t="s">
        <v>6290</v>
      </c>
      <c r="BM1467" s="104">
        <v>46118.560416666667</v>
      </c>
      <c r="BN1467">
        <v>272874</v>
      </c>
      <c r="BO1467" t="s">
        <v>4728</v>
      </c>
      <c r="BP1467" t="s">
        <v>5592</v>
      </c>
      <c r="BT1467" t="s">
        <v>5918</v>
      </c>
    </row>
    <row r="1468" spans="17:72" x14ac:dyDescent="0.25">
      <c r="V1468" t="s">
        <v>5287</v>
      </c>
      <c r="W1468" s="104">
        <v>46118.4375</v>
      </c>
      <c r="X1468">
        <v>35948</v>
      </c>
      <c r="Y1468" t="s">
        <v>4728</v>
      </c>
      <c r="Z1468" t="s">
        <v>54</v>
      </c>
      <c r="AF1468" t="s">
        <v>2191</v>
      </c>
      <c r="AG1468" t="s">
        <v>1894</v>
      </c>
      <c r="AJ1468" t="s">
        <v>5644</v>
      </c>
      <c r="AK1468" s="104">
        <v>46115.394444444442</v>
      </c>
      <c r="AL1468">
        <v>592081</v>
      </c>
      <c r="AM1468" t="s">
        <v>4728</v>
      </c>
      <c r="AN1468" t="s">
        <v>42</v>
      </c>
      <c r="AO1468" t="s">
        <v>13</v>
      </c>
      <c r="AR1468" t="s">
        <v>6005</v>
      </c>
      <c r="AT1468" t="s">
        <v>223</v>
      </c>
      <c r="AU1468" t="s">
        <v>217</v>
      </c>
      <c r="AX1468" t="s">
        <v>7303</v>
      </c>
      <c r="AY1468" s="104">
        <v>46113.722916666666</v>
      </c>
      <c r="AZ1468">
        <v>2094229</v>
      </c>
      <c r="BA1468" t="s">
        <v>4761</v>
      </c>
      <c r="BB1468" t="s">
        <v>5989</v>
      </c>
      <c r="BC1468" t="s">
        <v>4731</v>
      </c>
      <c r="BF1468" t="s">
        <v>5966</v>
      </c>
      <c r="BH1468" t="s">
        <v>1507</v>
      </c>
      <c r="BL1468" t="s">
        <v>5654</v>
      </c>
      <c r="BM1468" s="104">
        <v>46118.561805555553</v>
      </c>
      <c r="BN1468">
        <v>282588</v>
      </c>
      <c r="BO1468" t="s">
        <v>4728</v>
      </c>
      <c r="BP1468" t="s">
        <v>5592</v>
      </c>
      <c r="BT1468" t="s">
        <v>5942</v>
      </c>
    </row>
    <row r="1469" spans="17:72" x14ac:dyDescent="0.25">
      <c r="Q1469" t="s">
        <v>5553</v>
      </c>
      <c r="R1469" t="s">
        <v>232</v>
      </c>
      <c r="V1469" t="s">
        <v>4984</v>
      </c>
      <c r="W1469" s="104">
        <v>46118.4375</v>
      </c>
      <c r="X1469">
        <v>543338</v>
      </c>
      <c r="Y1469" t="s">
        <v>4728</v>
      </c>
      <c r="Z1469" t="s">
        <v>42</v>
      </c>
      <c r="AA1469" t="s">
        <v>54</v>
      </c>
      <c r="AD1469" t="s">
        <v>5037</v>
      </c>
      <c r="AF1469" t="s">
        <v>1507</v>
      </c>
      <c r="AJ1469" t="s">
        <v>6060</v>
      </c>
      <c r="AK1469" s="104">
        <v>46115.395833333336</v>
      </c>
      <c r="AL1469">
        <v>222674</v>
      </c>
      <c r="AM1469" t="s">
        <v>4761</v>
      </c>
      <c r="AN1469" t="s">
        <v>13</v>
      </c>
      <c r="AR1469" t="s">
        <v>5942</v>
      </c>
      <c r="AT1469" t="s">
        <v>1048</v>
      </c>
      <c r="AX1469" t="s">
        <v>4918</v>
      </c>
      <c r="AY1469" s="104">
        <v>46113.723611111112</v>
      </c>
      <c r="AZ1469">
        <v>502863</v>
      </c>
      <c r="BA1469" t="s">
        <v>4728</v>
      </c>
      <c r="BB1469" t="s">
        <v>5989</v>
      </c>
      <c r="BF1469" t="s">
        <v>5918</v>
      </c>
      <c r="BH1469" t="s">
        <v>2561</v>
      </c>
      <c r="BL1469" t="s">
        <v>5096</v>
      </c>
      <c r="BM1469" s="104">
        <v>46118.5625</v>
      </c>
      <c r="BN1469">
        <v>673521</v>
      </c>
      <c r="BO1469" t="s">
        <v>4728</v>
      </c>
      <c r="BP1469" t="s">
        <v>5592</v>
      </c>
      <c r="BT1469" t="s">
        <v>5918</v>
      </c>
    </row>
    <row r="1470" spans="17:72" x14ac:dyDescent="0.25">
      <c r="Q1470" t="s">
        <v>214</v>
      </c>
      <c r="R1470" t="s">
        <v>1688</v>
      </c>
      <c r="V1470" t="s">
        <v>5554</v>
      </c>
      <c r="W1470" s="104">
        <v>46118.4375</v>
      </c>
      <c r="X1470">
        <v>1680637</v>
      </c>
      <c r="Y1470" t="s">
        <v>4728</v>
      </c>
      <c r="Z1470" t="s">
        <v>54</v>
      </c>
      <c r="AA1470" t="s">
        <v>4731</v>
      </c>
      <c r="AD1470" t="s">
        <v>5068</v>
      </c>
      <c r="AF1470" t="s">
        <v>852</v>
      </c>
      <c r="AJ1470" t="s">
        <v>4743</v>
      </c>
      <c r="AK1470" s="104">
        <v>46115.396527777775</v>
      </c>
      <c r="AL1470">
        <v>345162</v>
      </c>
      <c r="AM1470" t="s">
        <v>4728</v>
      </c>
      <c r="AN1470" t="s">
        <v>13</v>
      </c>
      <c r="AR1470" t="s">
        <v>5931</v>
      </c>
      <c r="AT1470" t="s">
        <v>1124</v>
      </c>
      <c r="AX1470" t="s">
        <v>4826</v>
      </c>
      <c r="AY1470" s="104">
        <v>46113.723611111112</v>
      </c>
      <c r="AZ1470">
        <v>319956</v>
      </c>
      <c r="BA1470" t="s">
        <v>4728</v>
      </c>
      <c r="BB1470" t="s">
        <v>5989</v>
      </c>
      <c r="BF1470" t="s">
        <v>5942</v>
      </c>
      <c r="BH1470" t="s">
        <v>247</v>
      </c>
      <c r="BL1470" t="s">
        <v>6650</v>
      </c>
      <c r="BM1470" s="104">
        <v>46118.564583333333</v>
      </c>
      <c r="BN1470">
        <v>1017356</v>
      </c>
      <c r="BO1470" t="s">
        <v>4728</v>
      </c>
      <c r="BP1470" t="s">
        <v>5592</v>
      </c>
      <c r="BT1470" t="s">
        <v>5920</v>
      </c>
    </row>
    <row r="1471" spans="17:72" x14ac:dyDescent="0.25">
      <c r="V1471" t="s">
        <v>5555</v>
      </c>
      <c r="W1471" s="104">
        <v>46118.4375</v>
      </c>
      <c r="X1471">
        <v>60485</v>
      </c>
      <c r="Y1471" t="s">
        <v>4728</v>
      </c>
      <c r="Z1471" t="s">
        <v>54</v>
      </c>
      <c r="AF1471" t="s">
        <v>1284</v>
      </c>
      <c r="AJ1471" t="s">
        <v>4877</v>
      </c>
      <c r="AK1471" s="104">
        <v>46115.397916666669</v>
      </c>
      <c r="AL1471">
        <v>72523</v>
      </c>
      <c r="AM1471" t="s">
        <v>4728</v>
      </c>
      <c r="AN1471" t="s">
        <v>13</v>
      </c>
      <c r="AR1471" t="s">
        <v>4781</v>
      </c>
      <c r="AT1471" t="s">
        <v>2345</v>
      </c>
      <c r="AX1471" t="s">
        <v>4890</v>
      </c>
      <c r="AY1471" s="104">
        <v>46113.723611111112</v>
      </c>
      <c r="AZ1471">
        <v>2245157</v>
      </c>
      <c r="BA1471" t="s">
        <v>4761</v>
      </c>
      <c r="BB1471" t="s">
        <v>5989</v>
      </c>
      <c r="BF1471" t="s">
        <v>5920</v>
      </c>
      <c r="BH1471" t="s">
        <v>298</v>
      </c>
      <c r="BL1471" t="s">
        <v>5735</v>
      </c>
      <c r="BM1471" s="104">
        <v>46118.565972222219</v>
      </c>
      <c r="BN1471">
        <v>862493</v>
      </c>
      <c r="BO1471" t="s">
        <v>4728</v>
      </c>
      <c r="BP1471" t="s">
        <v>5592</v>
      </c>
      <c r="BT1471" t="s">
        <v>5931</v>
      </c>
    </row>
    <row r="1472" spans="17:72" x14ac:dyDescent="0.25">
      <c r="Q1472" t="s">
        <v>223</v>
      </c>
      <c r="V1472" t="s">
        <v>4613</v>
      </c>
      <c r="W1472" s="104">
        <v>46118.438194444447</v>
      </c>
      <c r="X1472">
        <v>860354</v>
      </c>
      <c r="Y1472" t="s">
        <v>4761</v>
      </c>
      <c r="Z1472" t="s">
        <v>54</v>
      </c>
      <c r="AD1472" t="s">
        <v>4960</v>
      </c>
      <c r="AF1472" t="s">
        <v>1507</v>
      </c>
      <c r="AJ1472" t="s">
        <v>4782</v>
      </c>
      <c r="AK1472" s="104">
        <v>46115.398611111108</v>
      </c>
      <c r="AL1472">
        <v>593602</v>
      </c>
      <c r="AM1472" t="s">
        <v>4761</v>
      </c>
      <c r="AN1472" t="s">
        <v>13</v>
      </c>
      <c r="AR1472" t="s">
        <v>5942</v>
      </c>
      <c r="AT1472" t="s">
        <v>2383</v>
      </c>
      <c r="AX1472" t="s">
        <v>5407</v>
      </c>
      <c r="AY1472" s="104">
        <v>46113.724305555559</v>
      </c>
      <c r="AZ1472">
        <v>348673</v>
      </c>
      <c r="BA1472" t="s">
        <v>4728</v>
      </c>
      <c r="BB1472" t="s">
        <v>5989</v>
      </c>
      <c r="BF1472" t="s">
        <v>5931</v>
      </c>
      <c r="BH1472" t="s">
        <v>223</v>
      </c>
      <c r="BL1472" t="s">
        <v>4782</v>
      </c>
      <c r="BM1472" s="104">
        <v>46118.568055555559</v>
      </c>
      <c r="BN1472">
        <v>613864</v>
      </c>
      <c r="BO1472" t="s">
        <v>4728</v>
      </c>
      <c r="BP1472" t="s">
        <v>5592</v>
      </c>
      <c r="BQ1472" t="s">
        <v>4731</v>
      </c>
      <c r="BT1472" t="s">
        <v>5966</v>
      </c>
    </row>
    <row r="1473" spans="17:72" x14ac:dyDescent="0.25">
      <c r="V1473" t="s">
        <v>5496</v>
      </c>
      <c r="W1473" s="104">
        <v>46118.438194444447</v>
      </c>
      <c r="X1473">
        <v>49047</v>
      </c>
      <c r="Y1473" t="s">
        <v>4728</v>
      </c>
      <c r="Z1473" t="s">
        <v>54</v>
      </c>
      <c r="AF1473" t="s">
        <v>438</v>
      </c>
      <c r="AG1473" t="s">
        <v>1706</v>
      </c>
      <c r="AJ1473" t="s">
        <v>4850</v>
      </c>
      <c r="AK1473" s="104">
        <v>46115.398611111108</v>
      </c>
      <c r="AL1473">
        <v>400006</v>
      </c>
      <c r="AM1473" t="s">
        <v>4728</v>
      </c>
      <c r="AN1473" t="s">
        <v>4790</v>
      </c>
      <c r="AO1473" t="s">
        <v>13</v>
      </c>
      <c r="AR1473" t="s">
        <v>6480</v>
      </c>
      <c r="AT1473" t="s">
        <v>744</v>
      </c>
      <c r="AU1473" t="s">
        <v>1048</v>
      </c>
      <c r="AX1473" t="s">
        <v>4891</v>
      </c>
      <c r="AY1473" s="104">
        <v>46113.724305555559</v>
      </c>
      <c r="AZ1473">
        <v>600253</v>
      </c>
      <c r="BA1473" t="s">
        <v>4728</v>
      </c>
      <c r="BB1473" t="s">
        <v>4787</v>
      </c>
      <c r="BC1473" t="s">
        <v>5989</v>
      </c>
      <c r="BF1473" t="s">
        <v>7304</v>
      </c>
      <c r="BH1473" t="s">
        <v>637</v>
      </c>
      <c r="BL1473" t="s">
        <v>8197</v>
      </c>
      <c r="BM1473" s="104">
        <v>46118.568749999999</v>
      </c>
      <c r="BN1473">
        <v>218270</v>
      </c>
      <c r="BO1473" t="s">
        <v>4728</v>
      </c>
      <c r="BP1473" t="s">
        <v>5592</v>
      </c>
      <c r="BT1473" t="s">
        <v>5942</v>
      </c>
    </row>
    <row r="1474" spans="17:72" x14ac:dyDescent="0.25">
      <c r="Q1474" t="s">
        <v>214</v>
      </c>
      <c r="V1474" t="s">
        <v>4903</v>
      </c>
      <c r="W1474" s="104">
        <v>46118.438888888886</v>
      </c>
      <c r="X1474">
        <v>2158188</v>
      </c>
      <c r="Y1474" t="s">
        <v>4761</v>
      </c>
      <c r="Z1474" t="s">
        <v>54</v>
      </c>
      <c r="AD1474" t="s">
        <v>4739</v>
      </c>
      <c r="AF1474" t="s">
        <v>800</v>
      </c>
      <c r="AG1474" t="s">
        <v>637</v>
      </c>
      <c r="AH1474" t="s">
        <v>2259</v>
      </c>
      <c r="AJ1474" t="s">
        <v>4895</v>
      </c>
      <c r="AK1474" s="104">
        <v>46115.402777777781</v>
      </c>
      <c r="AL1474">
        <v>2219199</v>
      </c>
      <c r="AM1474" t="s">
        <v>4728</v>
      </c>
      <c r="AN1474" t="s">
        <v>42</v>
      </c>
      <c r="AO1474" t="s">
        <v>13</v>
      </c>
      <c r="AP1474" t="s">
        <v>4731</v>
      </c>
      <c r="AR1474" t="s">
        <v>6481</v>
      </c>
      <c r="AT1474" t="s">
        <v>1945</v>
      </c>
      <c r="AX1474" t="s">
        <v>4783</v>
      </c>
      <c r="AY1474" s="104">
        <v>46113.724305555559</v>
      </c>
      <c r="AZ1474">
        <v>317202</v>
      </c>
      <c r="BA1474" t="s">
        <v>4728</v>
      </c>
      <c r="BB1474" t="s">
        <v>5989</v>
      </c>
      <c r="BF1474" t="s">
        <v>5942</v>
      </c>
      <c r="BH1474" t="s">
        <v>75</v>
      </c>
      <c r="BL1474" t="s">
        <v>4744</v>
      </c>
      <c r="BM1474" s="104">
        <v>46118.568749999999</v>
      </c>
      <c r="BN1474">
        <v>1442937</v>
      </c>
      <c r="BO1474" t="s">
        <v>4728</v>
      </c>
      <c r="BP1474" t="s">
        <v>5592</v>
      </c>
      <c r="BT1474" t="s">
        <v>5918</v>
      </c>
    </row>
    <row r="1475" spans="17:72" x14ac:dyDescent="0.25">
      <c r="V1475" t="s">
        <v>4795</v>
      </c>
      <c r="W1475" s="104">
        <v>46118.439583333333</v>
      </c>
      <c r="X1475">
        <v>33692</v>
      </c>
      <c r="Y1475" t="s">
        <v>4728</v>
      </c>
      <c r="Z1475" t="s">
        <v>54</v>
      </c>
      <c r="AF1475" t="s">
        <v>2166</v>
      </c>
      <c r="AG1475" t="s">
        <v>1220</v>
      </c>
      <c r="AJ1475" t="s">
        <v>4858</v>
      </c>
      <c r="AK1475" s="104">
        <v>46115.402777777781</v>
      </c>
      <c r="AL1475">
        <v>661376</v>
      </c>
      <c r="AM1475" t="s">
        <v>4728</v>
      </c>
      <c r="AN1475" t="s">
        <v>42</v>
      </c>
      <c r="AO1475" t="s">
        <v>13</v>
      </c>
      <c r="AR1475" t="s">
        <v>6223</v>
      </c>
      <c r="AT1475" t="s">
        <v>1559</v>
      </c>
      <c r="AX1475" t="s">
        <v>7302</v>
      </c>
      <c r="AY1475" s="104">
        <v>46113.724305555559</v>
      </c>
      <c r="AZ1475">
        <v>490688</v>
      </c>
      <c r="BA1475" t="s">
        <v>4761</v>
      </c>
      <c r="BB1475" t="s">
        <v>5989</v>
      </c>
      <c r="BF1475" t="s">
        <v>5966</v>
      </c>
      <c r="BH1475" t="s">
        <v>2559</v>
      </c>
      <c r="BL1475" t="s">
        <v>4849</v>
      </c>
      <c r="BM1475" s="104">
        <v>46118.568749999999</v>
      </c>
      <c r="BN1475">
        <v>347331</v>
      </c>
      <c r="BO1475" t="s">
        <v>4728</v>
      </c>
      <c r="BP1475" t="s">
        <v>5592</v>
      </c>
      <c r="BT1475" t="s">
        <v>5925</v>
      </c>
    </row>
    <row r="1476" spans="17:72" x14ac:dyDescent="0.25">
      <c r="Q1476" t="s">
        <v>84</v>
      </c>
      <c r="V1476" t="s">
        <v>5556</v>
      </c>
      <c r="W1476" s="104">
        <v>46118.439583333333</v>
      </c>
      <c r="X1476">
        <v>519335</v>
      </c>
      <c r="Y1476" t="s">
        <v>4728</v>
      </c>
      <c r="Z1476" t="s">
        <v>54</v>
      </c>
      <c r="AD1476" t="s">
        <v>4780</v>
      </c>
      <c r="AF1476" t="s">
        <v>1284</v>
      </c>
      <c r="AJ1476" t="s">
        <v>5216</v>
      </c>
      <c r="AK1476" s="104">
        <v>46115.405555555553</v>
      </c>
      <c r="AL1476">
        <v>505600</v>
      </c>
      <c r="AM1476" t="s">
        <v>4728</v>
      </c>
      <c r="AN1476" t="s">
        <v>13</v>
      </c>
      <c r="AR1476" t="s">
        <v>5948</v>
      </c>
      <c r="AT1476" t="s">
        <v>2559</v>
      </c>
      <c r="AX1476" t="s">
        <v>4877</v>
      </c>
      <c r="AY1476" s="104">
        <v>46113.724999999999</v>
      </c>
      <c r="AZ1476">
        <v>95282</v>
      </c>
      <c r="BA1476" t="s">
        <v>4761</v>
      </c>
      <c r="BB1476" t="s">
        <v>5989</v>
      </c>
      <c r="BF1476" t="s">
        <v>5966</v>
      </c>
      <c r="BH1476" t="s">
        <v>1945</v>
      </c>
      <c r="BL1476" t="s">
        <v>5441</v>
      </c>
      <c r="BM1476" s="104">
        <v>46118.569444444445</v>
      </c>
      <c r="BN1476">
        <v>421825</v>
      </c>
      <c r="BO1476" t="s">
        <v>4728</v>
      </c>
      <c r="BP1476" t="s">
        <v>5592</v>
      </c>
      <c r="BT1476" t="s">
        <v>5931</v>
      </c>
    </row>
    <row r="1477" spans="17:72" x14ac:dyDescent="0.25">
      <c r="V1477" t="s">
        <v>5557</v>
      </c>
      <c r="W1477" s="104">
        <v>46118.44027777778</v>
      </c>
      <c r="X1477">
        <v>206029</v>
      </c>
      <c r="Y1477" t="s">
        <v>4728</v>
      </c>
      <c r="Z1477" t="s">
        <v>54</v>
      </c>
      <c r="AF1477" t="s">
        <v>250</v>
      </c>
      <c r="AJ1477" t="s">
        <v>6482</v>
      </c>
      <c r="AK1477" s="104">
        <v>46115.405555555553</v>
      </c>
      <c r="AL1477">
        <v>394798</v>
      </c>
      <c r="AM1477" t="s">
        <v>4728</v>
      </c>
      <c r="AN1477" t="s">
        <v>13</v>
      </c>
      <c r="AR1477" t="s">
        <v>6004</v>
      </c>
      <c r="AT1477" t="s">
        <v>2429</v>
      </c>
      <c r="AX1477" t="s">
        <v>4865</v>
      </c>
      <c r="AY1477" s="104">
        <v>46113.724999999999</v>
      </c>
      <c r="AZ1477">
        <v>3172970</v>
      </c>
      <c r="BA1477" t="s">
        <v>4761</v>
      </c>
      <c r="BB1477" t="s">
        <v>5989</v>
      </c>
      <c r="BF1477" t="s">
        <v>5966</v>
      </c>
      <c r="BH1477" t="s">
        <v>1706</v>
      </c>
      <c r="BL1477" t="s">
        <v>8196</v>
      </c>
      <c r="BM1477" s="104">
        <v>46118.570138888892</v>
      </c>
      <c r="BN1477">
        <v>433475</v>
      </c>
      <c r="BO1477" t="s">
        <v>4728</v>
      </c>
      <c r="BP1477" t="s">
        <v>5592</v>
      </c>
      <c r="BT1477" t="s">
        <v>5924</v>
      </c>
    </row>
    <row r="1478" spans="17:72" x14ac:dyDescent="0.25">
      <c r="Q1478" t="s">
        <v>84</v>
      </c>
      <c r="V1478" t="s">
        <v>4795</v>
      </c>
      <c r="W1478" s="104">
        <v>46118.442361111112</v>
      </c>
      <c r="X1478">
        <v>782988</v>
      </c>
      <c r="Y1478" t="s">
        <v>4728</v>
      </c>
      <c r="Z1478" t="s">
        <v>54</v>
      </c>
      <c r="AD1478" t="s">
        <v>4780</v>
      </c>
      <c r="AF1478" t="s">
        <v>1924</v>
      </c>
      <c r="AG1478" t="s">
        <v>868</v>
      </c>
      <c r="AJ1478" t="s">
        <v>4843</v>
      </c>
      <c r="AK1478" s="104">
        <v>46115.40625</v>
      </c>
      <c r="AL1478">
        <v>267429</v>
      </c>
      <c r="AM1478" t="s">
        <v>4728</v>
      </c>
      <c r="AN1478" t="s">
        <v>42</v>
      </c>
      <c r="AO1478" t="s">
        <v>13</v>
      </c>
      <c r="AR1478" t="s">
        <v>5933</v>
      </c>
      <c r="AT1478" t="s">
        <v>229</v>
      </c>
      <c r="AX1478" t="s">
        <v>5423</v>
      </c>
      <c r="AY1478" s="104">
        <v>46113.724999999999</v>
      </c>
      <c r="AZ1478">
        <v>280478</v>
      </c>
      <c r="BA1478" t="s">
        <v>4728</v>
      </c>
      <c r="BB1478" t="s">
        <v>5989</v>
      </c>
      <c r="BF1478" t="s">
        <v>4781</v>
      </c>
      <c r="BH1478" t="s">
        <v>1481</v>
      </c>
      <c r="BL1478" t="s">
        <v>6290</v>
      </c>
      <c r="BM1478" s="104">
        <v>46118.570833333331</v>
      </c>
      <c r="BN1478">
        <v>709351</v>
      </c>
      <c r="BO1478" t="s">
        <v>4728</v>
      </c>
      <c r="BP1478" t="s">
        <v>5592</v>
      </c>
      <c r="BT1478" t="s">
        <v>6117</v>
      </c>
    </row>
    <row r="1479" spans="17:72" x14ac:dyDescent="0.25">
      <c r="Q1479" t="s">
        <v>223</v>
      </c>
      <c r="V1479" t="s">
        <v>5558</v>
      </c>
      <c r="W1479" s="104">
        <v>46118.443055555559</v>
      </c>
      <c r="X1479">
        <v>606367</v>
      </c>
      <c r="Y1479" t="s">
        <v>4728</v>
      </c>
      <c r="Z1479" t="s">
        <v>54</v>
      </c>
      <c r="AD1479" t="s">
        <v>4781</v>
      </c>
      <c r="AF1479" t="s">
        <v>2561</v>
      </c>
      <c r="AJ1479" t="s">
        <v>4919</v>
      </c>
      <c r="AK1479" s="104">
        <v>46115.406944444447</v>
      </c>
      <c r="AL1479">
        <v>444718</v>
      </c>
      <c r="AM1479" t="s">
        <v>4728</v>
      </c>
      <c r="AN1479" t="s">
        <v>13</v>
      </c>
      <c r="AR1479" t="s">
        <v>5918</v>
      </c>
      <c r="AT1479" t="s">
        <v>1284</v>
      </c>
      <c r="AX1479" t="s">
        <v>5320</v>
      </c>
      <c r="AY1479" s="104">
        <v>46113.724999999999</v>
      </c>
      <c r="AZ1479">
        <v>283118</v>
      </c>
      <c r="BA1479" t="s">
        <v>4728</v>
      </c>
      <c r="BB1479" t="s">
        <v>5989</v>
      </c>
      <c r="BF1479" t="s">
        <v>5950</v>
      </c>
      <c r="BH1479" t="s">
        <v>2357</v>
      </c>
      <c r="BL1479" t="s">
        <v>5216</v>
      </c>
      <c r="BM1479" s="104">
        <v>46118.573611111111</v>
      </c>
      <c r="BN1479">
        <v>763884</v>
      </c>
      <c r="BO1479" t="s">
        <v>4728</v>
      </c>
      <c r="BP1479" t="s">
        <v>5592</v>
      </c>
      <c r="BT1479" t="s">
        <v>6069</v>
      </c>
    </row>
    <row r="1480" spans="17:72" x14ac:dyDescent="0.25">
      <c r="Q1480" t="s">
        <v>1645</v>
      </c>
      <c r="R1480" t="s">
        <v>84</v>
      </c>
      <c r="V1480" t="s">
        <v>4839</v>
      </c>
      <c r="W1480" s="104">
        <v>46118.443055555559</v>
      </c>
      <c r="X1480">
        <v>2802607</v>
      </c>
      <c r="Y1480" t="s">
        <v>4728</v>
      </c>
      <c r="Z1480" t="s">
        <v>42</v>
      </c>
      <c r="AA1480" t="s">
        <v>54</v>
      </c>
      <c r="AD1480" t="s">
        <v>5520</v>
      </c>
      <c r="AF1480" t="s">
        <v>512</v>
      </c>
      <c r="AG1480" t="s">
        <v>72</v>
      </c>
      <c r="AH1480" t="s">
        <v>1688</v>
      </c>
      <c r="AJ1480" t="s">
        <v>4753</v>
      </c>
      <c r="AK1480" s="104">
        <v>46115.407638888886</v>
      </c>
      <c r="AL1480">
        <v>1771621</v>
      </c>
      <c r="AM1480" t="s">
        <v>4728</v>
      </c>
      <c r="AN1480" t="s">
        <v>42</v>
      </c>
      <c r="AO1480" t="s">
        <v>13</v>
      </c>
      <c r="AP1480" t="s">
        <v>4731</v>
      </c>
      <c r="AR1480" t="s">
        <v>6483</v>
      </c>
      <c r="AT1480" t="s">
        <v>1385</v>
      </c>
      <c r="AX1480" t="s">
        <v>4922</v>
      </c>
      <c r="AY1480" s="104">
        <v>46113.725694444445</v>
      </c>
      <c r="AZ1480">
        <v>1278201</v>
      </c>
      <c r="BA1480" t="s">
        <v>4728</v>
      </c>
      <c r="BB1480" t="s">
        <v>5989</v>
      </c>
      <c r="BF1480" t="s">
        <v>6069</v>
      </c>
      <c r="BH1480" t="s">
        <v>253</v>
      </c>
      <c r="BL1480" t="s">
        <v>4827</v>
      </c>
      <c r="BM1480" s="104">
        <v>46118.573611111111</v>
      </c>
      <c r="BN1480">
        <v>214997</v>
      </c>
      <c r="BO1480" t="s">
        <v>4728</v>
      </c>
      <c r="BP1480" t="s">
        <v>5592</v>
      </c>
      <c r="BT1480" t="s">
        <v>4781</v>
      </c>
    </row>
    <row r="1481" spans="17:72" x14ac:dyDescent="0.25">
      <c r="Q1481" t="s">
        <v>232</v>
      </c>
      <c r="V1481" t="s">
        <v>4801</v>
      </c>
      <c r="W1481" s="104">
        <v>46118.443749999999</v>
      </c>
      <c r="X1481">
        <v>774427</v>
      </c>
      <c r="Y1481" t="s">
        <v>4728</v>
      </c>
      <c r="Z1481" t="s">
        <v>54</v>
      </c>
      <c r="AD1481" t="s">
        <v>4736</v>
      </c>
      <c r="AF1481" t="s">
        <v>2363</v>
      </c>
      <c r="AG1481" t="s">
        <v>2357</v>
      </c>
      <c r="AJ1481" t="s">
        <v>4765</v>
      </c>
      <c r="AK1481" s="104">
        <v>46115.40902777778</v>
      </c>
      <c r="AL1481">
        <v>201115</v>
      </c>
      <c r="AM1481" t="s">
        <v>4728</v>
      </c>
      <c r="AN1481" t="s">
        <v>42</v>
      </c>
      <c r="AO1481" t="s">
        <v>13</v>
      </c>
      <c r="AR1481" t="s">
        <v>4941</v>
      </c>
      <c r="AT1481" t="s">
        <v>1531</v>
      </c>
      <c r="AX1481" t="s">
        <v>4854</v>
      </c>
      <c r="AY1481" s="104">
        <v>46113.726388888892</v>
      </c>
      <c r="AZ1481">
        <v>502037</v>
      </c>
      <c r="BA1481" t="s">
        <v>4728</v>
      </c>
      <c r="BB1481" t="s">
        <v>5989</v>
      </c>
      <c r="BF1481" t="s">
        <v>5931</v>
      </c>
      <c r="BH1481" t="s">
        <v>496</v>
      </c>
      <c r="BI1481" t="s">
        <v>1891</v>
      </c>
      <c r="BL1481" t="s">
        <v>6276</v>
      </c>
      <c r="BM1481" s="104">
        <v>46118.573611111111</v>
      </c>
      <c r="BN1481">
        <v>6384582</v>
      </c>
      <c r="BO1481" t="s">
        <v>4728</v>
      </c>
      <c r="BP1481" t="s">
        <v>5592</v>
      </c>
      <c r="BQ1481" t="s">
        <v>4731</v>
      </c>
      <c r="BT1481" t="s">
        <v>6382</v>
      </c>
    </row>
    <row r="1482" spans="17:72" x14ac:dyDescent="0.25">
      <c r="Q1482" t="s">
        <v>79</v>
      </c>
      <c r="V1482" t="s">
        <v>5559</v>
      </c>
      <c r="W1482" s="104">
        <v>46118.443749999999</v>
      </c>
      <c r="X1482">
        <v>739663</v>
      </c>
      <c r="Y1482" t="s">
        <v>4728</v>
      </c>
      <c r="Z1482" t="s">
        <v>54</v>
      </c>
      <c r="AD1482" t="s">
        <v>4736</v>
      </c>
      <c r="AF1482" t="s">
        <v>214</v>
      </c>
      <c r="AJ1482" t="s">
        <v>5012</v>
      </c>
      <c r="AK1482" s="104">
        <v>46115.410416666666</v>
      </c>
      <c r="AL1482">
        <v>498183</v>
      </c>
      <c r="AM1482" t="s">
        <v>4728</v>
      </c>
      <c r="AN1482" t="s">
        <v>13</v>
      </c>
      <c r="AR1482" t="s">
        <v>5931</v>
      </c>
      <c r="AT1482" t="s">
        <v>1276</v>
      </c>
      <c r="AX1482" t="s">
        <v>7305</v>
      </c>
      <c r="AY1482" s="104">
        <v>46113.727083333331</v>
      </c>
      <c r="AZ1482">
        <v>332556</v>
      </c>
      <c r="BA1482" t="s">
        <v>4728</v>
      </c>
      <c r="BB1482" t="s">
        <v>5989</v>
      </c>
      <c r="BF1482" t="s">
        <v>5942</v>
      </c>
      <c r="BH1482" t="s">
        <v>1284</v>
      </c>
      <c r="BL1482" t="s">
        <v>6963</v>
      </c>
      <c r="BM1482" s="104">
        <v>46118.573611111111</v>
      </c>
      <c r="BN1482">
        <v>3877022</v>
      </c>
      <c r="BO1482" t="s">
        <v>4761</v>
      </c>
      <c r="BP1482" t="s">
        <v>5592</v>
      </c>
      <c r="BT1482" t="s">
        <v>5950</v>
      </c>
    </row>
    <row r="1483" spans="17:72" x14ac:dyDescent="0.25">
      <c r="Q1483" t="s">
        <v>214</v>
      </c>
      <c r="R1483" t="s">
        <v>683</v>
      </c>
      <c r="V1483" t="s">
        <v>4770</v>
      </c>
      <c r="W1483" s="104">
        <v>46118.444444444445</v>
      </c>
      <c r="X1483">
        <v>1693364</v>
      </c>
      <c r="Y1483" t="s">
        <v>4761</v>
      </c>
      <c r="Z1483" t="s">
        <v>54</v>
      </c>
      <c r="AA1483" t="s">
        <v>4731</v>
      </c>
      <c r="AD1483" t="s">
        <v>5296</v>
      </c>
      <c r="AF1483" t="s">
        <v>79</v>
      </c>
      <c r="AJ1483" t="s">
        <v>5101</v>
      </c>
      <c r="AK1483" s="104">
        <v>46115.411111111112</v>
      </c>
      <c r="AL1483">
        <v>416328</v>
      </c>
      <c r="AM1483" t="s">
        <v>4728</v>
      </c>
      <c r="AN1483" t="s">
        <v>13</v>
      </c>
      <c r="AR1483" t="s">
        <v>6117</v>
      </c>
      <c r="AT1483" t="s">
        <v>2559</v>
      </c>
      <c r="AX1483" t="s">
        <v>7306</v>
      </c>
      <c r="AY1483" s="104">
        <v>46113.728472222225</v>
      </c>
      <c r="AZ1483">
        <v>1364914</v>
      </c>
      <c r="BA1483" t="s">
        <v>4761</v>
      </c>
      <c r="BB1483" t="s">
        <v>5989</v>
      </c>
      <c r="BF1483" t="s">
        <v>5966</v>
      </c>
      <c r="BH1483" t="s">
        <v>298</v>
      </c>
      <c r="BL1483" t="s">
        <v>5198</v>
      </c>
      <c r="BM1483" s="104">
        <v>46118.574305555558</v>
      </c>
      <c r="BN1483">
        <v>634804</v>
      </c>
      <c r="BO1483" t="s">
        <v>4728</v>
      </c>
      <c r="BP1483" t="s">
        <v>5592</v>
      </c>
      <c r="BT1483" t="s">
        <v>4781</v>
      </c>
    </row>
    <row r="1484" spans="17:72" x14ac:dyDescent="0.25">
      <c r="V1484" t="s">
        <v>5287</v>
      </c>
      <c r="W1484" s="104">
        <v>46118.445138888892</v>
      </c>
      <c r="X1484">
        <v>48815</v>
      </c>
      <c r="Y1484" t="s">
        <v>4728</v>
      </c>
      <c r="Z1484" t="s">
        <v>54</v>
      </c>
      <c r="AF1484" t="s">
        <v>2447</v>
      </c>
      <c r="AG1484" t="s">
        <v>2357</v>
      </c>
      <c r="AJ1484" t="s">
        <v>4774</v>
      </c>
      <c r="AK1484" s="104">
        <v>46115.411111111112</v>
      </c>
      <c r="AL1484">
        <v>536930</v>
      </c>
      <c r="AM1484" t="s">
        <v>4728</v>
      </c>
      <c r="AN1484" t="s">
        <v>42</v>
      </c>
      <c r="AO1484" t="s">
        <v>13</v>
      </c>
      <c r="AR1484" t="s">
        <v>4981</v>
      </c>
      <c r="AT1484" t="s">
        <v>1292</v>
      </c>
      <c r="AX1484" t="s">
        <v>4877</v>
      </c>
      <c r="AY1484" s="104">
        <v>46113.728472222225</v>
      </c>
      <c r="AZ1484">
        <v>127006</v>
      </c>
      <c r="BA1484" t="s">
        <v>4728</v>
      </c>
      <c r="BB1484" t="s">
        <v>5989</v>
      </c>
      <c r="BF1484" t="s">
        <v>5925</v>
      </c>
      <c r="BH1484" t="s">
        <v>1559</v>
      </c>
      <c r="BL1484" t="s">
        <v>4733</v>
      </c>
      <c r="BM1484" s="104">
        <v>46118.574999999997</v>
      </c>
      <c r="BN1484">
        <v>815052</v>
      </c>
      <c r="BO1484" t="s">
        <v>4728</v>
      </c>
      <c r="BP1484" t="s">
        <v>5592</v>
      </c>
      <c r="BT1484" t="s">
        <v>5920</v>
      </c>
    </row>
    <row r="1485" spans="17:72" x14ac:dyDescent="0.25">
      <c r="Q1485" t="s">
        <v>77</v>
      </c>
      <c r="V1485" t="s">
        <v>5530</v>
      </c>
      <c r="W1485" s="104">
        <v>46118.445138888892</v>
      </c>
      <c r="X1485">
        <v>614472</v>
      </c>
      <c r="Y1485" t="s">
        <v>4728</v>
      </c>
      <c r="Z1485" t="s">
        <v>54</v>
      </c>
      <c r="AD1485" t="s">
        <v>4736</v>
      </c>
      <c r="AF1485" t="s">
        <v>1284</v>
      </c>
      <c r="AJ1485" t="s">
        <v>5174</v>
      </c>
      <c r="AK1485" s="104">
        <v>46115.411111111112</v>
      </c>
      <c r="AL1485">
        <v>318228</v>
      </c>
      <c r="AM1485" t="s">
        <v>4728</v>
      </c>
      <c r="AN1485" t="s">
        <v>13</v>
      </c>
      <c r="AR1485" t="s">
        <v>5948</v>
      </c>
      <c r="AT1485" t="s">
        <v>1124</v>
      </c>
      <c r="AX1485" t="s">
        <v>5012</v>
      </c>
      <c r="AY1485" s="104">
        <v>46113.728472222225</v>
      </c>
      <c r="AZ1485">
        <v>1264920</v>
      </c>
      <c r="BA1485" t="s">
        <v>4761</v>
      </c>
      <c r="BB1485" t="s">
        <v>5989</v>
      </c>
      <c r="BF1485" t="s">
        <v>5918</v>
      </c>
      <c r="BH1485" t="s">
        <v>432</v>
      </c>
      <c r="BL1485" t="s">
        <v>6112</v>
      </c>
      <c r="BM1485" s="104">
        <v>46118.575694444444</v>
      </c>
      <c r="BN1485">
        <v>486669</v>
      </c>
      <c r="BO1485" t="s">
        <v>4728</v>
      </c>
      <c r="BP1485" t="s">
        <v>5592</v>
      </c>
      <c r="BT1485" t="s">
        <v>5920</v>
      </c>
    </row>
    <row r="1486" spans="17:72" x14ac:dyDescent="0.25">
      <c r="Q1486" t="s">
        <v>223</v>
      </c>
      <c r="V1486" t="s">
        <v>5560</v>
      </c>
      <c r="W1486" s="104">
        <v>46118.445138888892</v>
      </c>
      <c r="X1486">
        <v>623400</v>
      </c>
      <c r="Y1486" t="s">
        <v>4728</v>
      </c>
      <c r="Z1486" t="s">
        <v>54</v>
      </c>
      <c r="AD1486" t="s">
        <v>4780</v>
      </c>
      <c r="AF1486" t="s">
        <v>205</v>
      </c>
      <c r="AJ1486" t="s">
        <v>4877</v>
      </c>
      <c r="AK1486" s="104">
        <v>46115.412499999999</v>
      </c>
      <c r="AL1486">
        <v>1533039</v>
      </c>
      <c r="AM1486" t="s">
        <v>4728</v>
      </c>
      <c r="AN1486" t="s">
        <v>13</v>
      </c>
      <c r="AR1486" t="s">
        <v>5920</v>
      </c>
      <c r="AT1486" t="s">
        <v>2407</v>
      </c>
      <c r="AX1486" t="s">
        <v>5108</v>
      </c>
      <c r="AY1486" s="104">
        <v>46113.729166666664</v>
      </c>
      <c r="AZ1486">
        <v>193715</v>
      </c>
      <c r="BA1486" t="s">
        <v>4728</v>
      </c>
      <c r="BB1486" t="s">
        <v>5989</v>
      </c>
      <c r="BF1486" t="s">
        <v>4781</v>
      </c>
      <c r="BH1486" t="s">
        <v>414</v>
      </c>
      <c r="BI1486" t="s">
        <v>217</v>
      </c>
      <c r="BL1486" t="s">
        <v>4827</v>
      </c>
      <c r="BM1486" s="104">
        <v>46118.575694444444</v>
      </c>
      <c r="BN1486">
        <v>1657356</v>
      </c>
      <c r="BO1486" t="s">
        <v>4761</v>
      </c>
      <c r="BP1486" t="s">
        <v>5592</v>
      </c>
      <c r="BQ1486" t="s">
        <v>4731</v>
      </c>
      <c r="BT1486" t="s">
        <v>8198</v>
      </c>
    </row>
    <row r="1487" spans="17:72" x14ac:dyDescent="0.25">
      <c r="Q1487" t="s">
        <v>205</v>
      </c>
      <c r="V1487" t="s">
        <v>5280</v>
      </c>
      <c r="W1487" s="104">
        <v>46118.445138888892</v>
      </c>
      <c r="X1487">
        <v>779539</v>
      </c>
      <c r="Y1487" t="s">
        <v>4728</v>
      </c>
      <c r="Z1487" t="s">
        <v>54</v>
      </c>
      <c r="AD1487" t="s">
        <v>4752</v>
      </c>
      <c r="AF1487" t="s">
        <v>250</v>
      </c>
      <c r="AJ1487" t="s">
        <v>6484</v>
      </c>
      <c r="AK1487" s="104">
        <v>46115.414583333331</v>
      </c>
      <c r="AL1487">
        <v>217955</v>
      </c>
      <c r="AM1487" t="s">
        <v>4728</v>
      </c>
      <c r="AN1487" t="s">
        <v>13</v>
      </c>
      <c r="AR1487" t="s">
        <v>5924</v>
      </c>
      <c r="AT1487" t="s">
        <v>229</v>
      </c>
      <c r="AU1487" t="s">
        <v>2197</v>
      </c>
      <c r="AX1487" t="s">
        <v>4938</v>
      </c>
      <c r="AY1487" s="104">
        <v>46113.729861111111</v>
      </c>
      <c r="AZ1487">
        <v>609612</v>
      </c>
      <c r="BA1487" t="s">
        <v>4728</v>
      </c>
      <c r="BB1487" t="s">
        <v>5989</v>
      </c>
      <c r="BC1487" t="s">
        <v>4731</v>
      </c>
      <c r="BF1487" t="s">
        <v>5741</v>
      </c>
      <c r="BH1487" t="s">
        <v>2407</v>
      </c>
      <c r="BL1487" t="s">
        <v>4843</v>
      </c>
      <c r="BM1487" s="104">
        <v>46118.575694444444</v>
      </c>
      <c r="BN1487">
        <v>760052</v>
      </c>
      <c r="BO1487" t="s">
        <v>4728</v>
      </c>
      <c r="BP1487" t="s">
        <v>5592</v>
      </c>
      <c r="BT1487" t="s">
        <v>5948</v>
      </c>
    </row>
    <row r="1488" spans="17:72" x14ac:dyDescent="0.25">
      <c r="Q1488" t="s">
        <v>250</v>
      </c>
      <c r="V1488" t="s">
        <v>5561</v>
      </c>
      <c r="W1488" s="104">
        <v>46118.446527777778</v>
      </c>
      <c r="X1488">
        <v>530858</v>
      </c>
      <c r="Y1488" t="s">
        <v>4728</v>
      </c>
      <c r="Z1488" t="s">
        <v>54</v>
      </c>
      <c r="AD1488" t="s">
        <v>4772</v>
      </c>
      <c r="AF1488" t="s">
        <v>1284</v>
      </c>
      <c r="AJ1488" t="s">
        <v>6081</v>
      </c>
      <c r="AK1488" s="104">
        <v>46115.415277777778</v>
      </c>
      <c r="AL1488">
        <v>35985</v>
      </c>
      <c r="AM1488" t="s">
        <v>4728</v>
      </c>
      <c r="AN1488" t="s">
        <v>13</v>
      </c>
      <c r="AR1488" t="s">
        <v>4781</v>
      </c>
      <c r="AT1488" t="s">
        <v>2383</v>
      </c>
      <c r="AX1488" t="s">
        <v>5355</v>
      </c>
      <c r="AY1488" s="104">
        <v>46113.729861111111</v>
      </c>
      <c r="AZ1488">
        <v>1530940</v>
      </c>
      <c r="BA1488" t="s">
        <v>4761</v>
      </c>
      <c r="BB1488" t="s">
        <v>5989</v>
      </c>
      <c r="BF1488" t="s">
        <v>5966</v>
      </c>
      <c r="BH1488" t="s">
        <v>1945</v>
      </c>
      <c r="BL1488" t="s">
        <v>8116</v>
      </c>
      <c r="BM1488" s="104">
        <v>46118.575694444444</v>
      </c>
      <c r="BN1488">
        <v>372000</v>
      </c>
      <c r="BO1488" t="s">
        <v>4728</v>
      </c>
      <c r="BP1488" t="s">
        <v>5592</v>
      </c>
      <c r="BT1488" t="s">
        <v>5918</v>
      </c>
    </row>
    <row r="1489" spans="17:72" x14ac:dyDescent="0.25">
      <c r="V1489" t="s">
        <v>4774</v>
      </c>
      <c r="W1489" s="104">
        <v>46118.446527777778</v>
      </c>
      <c r="X1489">
        <v>48173</v>
      </c>
      <c r="Y1489" t="s">
        <v>4728</v>
      </c>
      <c r="Z1489" t="s">
        <v>54</v>
      </c>
      <c r="AF1489" t="s">
        <v>1284</v>
      </c>
      <c r="AG1489" t="s">
        <v>1134</v>
      </c>
      <c r="AJ1489" t="s">
        <v>5002</v>
      </c>
      <c r="AK1489" s="104">
        <v>46115.415972222225</v>
      </c>
      <c r="AL1489">
        <v>557969</v>
      </c>
      <c r="AM1489" t="s">
        <v>4728</v>
      </c>
      <c r="AN1489" t="s">
        <v>13</v>
      </c>
      <c r="AO1489" t="s">
        <v>4812</v>
      </c>
      <c r="AR1489" t="s">
        <v>6485</v>
      </c>
      <c r="AT1489" t="s">
        <v>1945</v>
      </c>
      <c r="AX1489" t="s">
        <v>5771</v>
      </c>
      <c r="AY1489" s="104">
        <v>46113.729861111111</v>
      </c>
      <c r="AZ1489">
        <v>84571</v>
      </c>
      <c r="BA1489" t="s">
        <v>4728</v>
      </c>
      <c r="BB1489" t="s">
        <v>5989</v>
      </c>
      <c r="BF1489" t="s">
        <v>5925</v>
      </c>
      <c r="BH1489" t="s">
        <v>836</v>
      </c>
      <c r="BL1489" t="s">
        <v>5007</v>
      </c>
      <c r="BM1489" s="104">
        <v>46118.57708333333</v>
      </c>
      <c r="BN1489">
        <v>3034454</v>
      </c>
      <c r="BO1489" t="s">
        <v>4761</v>
      </c>
      <c r="BP1489" t="s">
        <v>5592</v>
      </c>
      <c r="BT1489" t="s">
        <v>5966</v>
      </c>
    </row>
    <row r="1490" spans="17:72" x14ac:dyDescent="0.25">
      <c r="V1490" t="s">
        <v>5562</v>
      </c>
      <c r="W1490" s="104">
        <v>46118.446527777778</v>
      </c>
      <c r="X1490">
        <v>63842</v>
      </c>
      <c r="Y1490" t="s">
        <v>4728</v>
      </c>
      <c r="Z1490" t="s">
        <v>54</v>
      </c>
      <c r="AF1490" t="s">
        <v>1584</v>
      </c>
      <c r="AJ1490" t="s">
        <v>5547</v>
      </c>
      <c r="AK1490" s="104">
        <v>46115.416666666664</v>
      </c>
      <c r="AL1490">
        <v>494230</v>
      </c>
      <c r="AM1490" t="s">
        <v>4728</v>
      </c>
      <c r="AN1490" t="s">
        <v>13</v>
      </c>
      <c r="AR1490" t="s">
        <v>5924</v>
      </c>
      <c r="AT1490" t="s">
        <v>2345</v>
      </c>
      <c r="AX1490" t="s">
        <v>4839</v>
      </c>
      <c r="AY1490" s="104">
        <v>46113.729861111111</v>
      </c>
      <c r="AZ1490">
        <v>83558</v>
      </c>
      <c r="BA1490" t="s">
        <v>4728</v>
      </c>
      <c r="BB1490" t="s">
        <v>5989</v>
      </c>
      <c r="BF1490" t="s">
        <v>5925</v>
      </c>
      <c r="BH1490" t="s">
        <v>1706</v>
      </c>
      <c r="BL1490" t="s">
        <v>4782</v>
      </c>
      <c r="BM1490" s="104">
        <v>46118.57708333333</v>
      </c>
      <c r="BN1490">
        <v>373719</v>
      </c>
      <c r="BO1490" t="s">
        <v>4728</v>
      </c>
      <c r="BP1490" t="s">
        <v>5592</v>
      </c>
      <c r="BT1490" t="s">
        <v>5920</v>
      </c>
    </row>
    <row r="1491" spans="17:72" x14ac:dyDescent="0.25">
      <c r="V1491" t="s">
        <v>5563</v>
      </c>
      <c r="W1491" s="104">
        <v>46118.448611111111</v>
      </c>
      <c r="X1491">
        <v>30838</v>
      </c>
      <c r="Y1491" t="s">
        <v>4728</v>
      </c>
      <c r="Z1491" t="s">
        <v>54</v>
      </c>
      <c r="AF1491" t="s">
        <v>760</v>
      </c>
      <c r="AG1491" t="s">
        <v>637</v>
      </c>
      <c r="AJ1491" t="s">
        <v>4877</v>
      </c>
      <c r="AK1491" s="104">
        <v>46115.416666666664</v>
      </c>
      <c r="AL1491">
        <v>2050029</v>
      </c>
      <c r="AM1491" t="s">
        <v>4761</v>
      </c>
      <c r="AN1491" t="s">
        <v>4787</v>
      </c>
      <c r="AO1491" t="s">
        <v>13</v>
      </c>
      <c r="AR1491" t="s">
        <v>5301</v>
      </c>
      <c r="AT1491" t="s">
        <v>1048</v>
      </c>
      <c r="AX1491" t="s">
        <v>4763</v>
      </c>
      <c r="AY1491" s="104">
        <v>46113.729861111111</v>
      </c>
      <c r="AZ1491">
        <v>43441</v>
      </c>
      <c r="BA1491" t="s">
        <v>4728</v>
      </c>
      <c r="BB1491" t="s">
        <v>5989</v>
      </c>
      <c r="BH1491" t="s">
        <v>852</v>
      </c>
      <c r="BL1491" t="s">
        <v>4961</v>
      </c>
      <c r="BM1491" s="104">
        <v>46118.577777777777</v>
      </c>
      <c r="BN1491">
        <v>1995073</v>
      </c>
      <c r="BO1491" t="s">
        <v>4761</v>
      </c>
      <c r="BP1491" t="s">
        <v>5592</v>
      </c>
      <c r="BT1491" t="s">
        <v>5966</v>
      </c>
    </row>
    <row r="1492" spans="17:72" x14ac:dyDescent="0.25">
      <c r="Q1492" t="s">
        <v>5268</v>
      </c>
      <c r="R1492" t="s">
        <v>84</v>
      </c>
      <c r="V1492" t="s">
        <v>4613</v>
      </c>
      <c r="W1492" s="104">
        <v>46118.448611111111</v>
      </c>
      <c r="X1492">
        <v>787314</v>
      </c>
      <c r="Y1492" t="s">
        <v>4728</v>
      </c>
      <c r="Z1492" t="s">
        <v>42</v>
      </c>
      <c r="AA1492" t="s">
        <v>54</v>
      </c>
      <c r="AD1492" t="s">
        <v>5564</v>
      </c>
      <c r="AF1492" t="s">
        <v>2487</v>
      </c>
      <c r="AG1492" t="s">
        <v>868</v>
      </c>
      <c r="AJ1492" t="s">
        <v>4783</v>
      </c>
      <c r="AK1492" s="104">
        <v>46115.417361111111</v>
      </c>
      <c r="AL1492">
        <v>457105</v>
      </c>
      <c r="AM1492" t="s">
        <v>4728</v>
      </c>
      <c r="AN1492" t="s">
        <v>4787</v>
      </c>
      <c r="AO1492" t="s">
        <v>13</v>
      </c>
      <c r="AP1492" t="s">
        <v>4731</v>
      </c>
      <c r="AR1492" t="s">
        <v>5944</v>
      </c>
      <c r="AT1492" t="s">
        <v>2403</v>
      </c>
      <c r="AX1492" t="s">
        <v>5174</v>
      </c>
      <c r="AY1492" s="104">
        <v>46113.730555555558</v>
      </c>
      <c r="AZ1492">
        <v>477061</v>
      </c>
      <c r="BA1492" t="s">
        <v>4728</v>
      </c>
      <c r="BB1492" t="s">
        <v>5989</v>
      </c>
      <c r="BF1492" t="s">
        <v>5942</v>
      </c>
      <c r="BH1492" t="s">
        <v>72</v>
      </c>
      <c r="BL1492" t="s">
        <v>4989</v>
      </c>
      <c r="BM1492" s="104">
        <v>46118.578472222223</v>
      </c>
      <c r="BN1492">
        <v>805708</v>
      </c>
      <c r="BO1492" t="s">
        <v>4728</v>
      </c>
      <c r="BP1492" t="s">
        <v>5592</v>
      </c>
      <c r="BT1492" t="s">
        <v>5918</v>
      </c>
    </row>
    <row r="1493" spans="17:72" x14ac:dyDescent="0.25">
      <c r="Q1493" t="s">
        <v>84</v>
      </c>
      <c r="V1493" t="s">
        <v>5012</v>
      </c>
      <c r="W1493" s="104">
        <v>46118.448611111111</v>
      </c>
      <c r="X1493">
        <v>323099</v>
      </c>
      <c r="Y1493" t="s">
        <v>4728</v>
      </c>
      <c r="Z1493" t="s">
        <v>54</v>
      </c>
      <c r="AD1493" t="s">
        <v>4734</v>
      </c>
      <c r="AF1493" t="s">
        <v>214</v>
      </c>
      <c r="AJ1493" t="s">
        <v>4877</v>
      </c>
      <c r="AK1493" s="104">
        <v>46115.418055555558</v>
      </c>
      <c r="AL1493">
        <v>747183</v>
      </c>
      <c r="AM1493" t="s">
        <v>4728</v>
      </c>
      <c r="AN1493" t="s">
        <v>13</v>
      </c>
      <c r="AR1493" t="s">
        <v>5925</v>
      </c>
      <c r="AT1493" t="s">
        <v>1292</v>
      </c>
      <c r="AX1493" t="s">
        <v>5771</v>
      </c>
      <c r="AY1493" s="104">
        <v>46113.730555555558</v>
      </c>
      <c r="AZ1493">
        <v>954784</v>
      </c>
      <c r="BA1493" t="s">
        <v>4728</v>
      </c>
      <c r="BB1493" t="s">
        <v>5989</v>
      </c>
      <c r="BF1493" t="s">
        <v>5942</v>
      </c>
      <c r="BH1493" t="s">
        <v>1481</v>
      </c>
      <c r="BL1493" t="s">
        <v>4961</v>
      </c>
      <c r="BM1493" s="104">
        <v>46118.57916666667</v>
      </c>
      <c r="BN1493">
        <v>448337</v>
      </c>
      <c r="BO1493" t="s">
        <v>4728</v>
      </c>
      <c r="BP1493" t="s">
        <v>5592</v>
      </c>
      <c r="BT1493" t="s">
        <v>6117</v>
      </c>
    </row>
    <row r="1494" spans="17:72" x14ac:dyDescent="0.25">
      <c r="Q1494" t="s">
        <v>214</v>
      </c>
      <c r="V1494" t="s">
        <v>4735</v>
      </c>
      <c r="W1494" s="104">
        <v>46118.449305555558</v>
      </c>
      <c r="X1494">
        <v>741712</v>
      </c>
      <c r="Y1494" t="s">
        <v>4728</v>
      </c>
      <c r="Z1494" t="s">
        <v>54</v>
      </c>
      <c r="AD1494" t="s">
        <v>4739</v>
      </c>
      <c r="AF1494" t="s">
        <v>1172</v>
      </c>
      <c r="AG1494" t="s">
        <v>79</v>
      </c>
      <c r="AJ1494" t="s">
        <v>5156</v>
      </c>
      <c r="AK1494" s="104">
        <v>46115.418749999997</v>
      </c>
      <c r="AL1494">
        <v>1932048</v>
      </c>
      <c r="AM1494" t="s">
        <v>4728</v>
      </c>
      <c r="AN1494" t="s">
        <v>42</v>
      </c>
      <c r="AO1494" t="s">
        <v>13</v>
      </c>
      <c r="AR1494" t="s">
        <v>5919</v>
      </c>
      <c r="AT1494" t="s">
        <v>232</v>
      </c>
      <c r="AX1494" t="s">
        <v>6581</v>
      </c>
      <c r="AY1494" s="104">
        <v>46113.730555555558</v>
      </c>
      <c r="AZ1494">
        <v>222386</v>
      </c>
      <c r="BA1494" t="s">
        <v>4728</v>
      </c>
      <c r="BB1494" t="s">
        <v>5989</v>
      </c>
      <c r="BF1494" t="s">
        <v>5934</v>
      </c>
      <c r="BL1494" t="s">
        <v>8116</v>
      </c>
      <c r="BM1494" s="104">
        <v>46118.57916666667</v>
      </c>
      <c r="BN1494">
        <v>144728</v>
      </c>
      <c r="BO1494" t="s">
        <v>4728</v>
      </c>
      <c r="BP1494" t="s">
        <v>5592</v>
      </c>
    </row>
    <row r="1495" spans="17:72" x14ac:dyDescent="0.25">
      <c r="Q1495" t="s">
        <v>250</v>
      </c>
      <c r="V1495" t="s">
        <v>4775</v>
      </c>
      <c r="W1495" s="104">
        <v>46118.45</v>
      </c>
      <c r="X1495">
        <v>299676</v>
      </c>
      <c r="Y1495" t="s">
        <v>4728</v>
      </c>
      <c r="Z1495" t="s">
        <v>54</v>
      </c>
      <c r="AD1495" t="s">
        <v>4739</v>
      </c>
      <c r="AF1495" t="s">
        <v>2363</v>
      </c>
      <c r="AG1495" t="s">
        <v>2357</v>
      </c>
      <c r="AJ1495" t="s">
        <v>4776</v>
      </c>
      <c r="AK1495" s="104">
        <v>46115.420138888891</v>
      </c>
      <c r="AL1495">
        <v>191910</v>
      </c>
      <c r="AM1495" t="s">
        <v>4728</v>
      </c>
      <c r="AN1495" t="s">
        <v>42</v>
      </c>
      <c r="AO1495" t="s">
        <v>13</v>
      </c>
      <c r="AR1495" t="s">
        <v>5937</v>
      </c>
      <c r="AT1495" t="s">
        <v>1276</v>
      </c>
      <c r="AX1495" t="s">
        <v>4890</v>
      </c>
      <c r="AY1495" s="104">
        <v>46113.731249999997</v>
      </c>
      <c r="AZ1495">
        <v>400706</v>
      </c>
      <c r="BA1495" t="s">
        <v>4728</v>
      </c>
      <c r="BB1495" t="s">
        <v>5989</v>
      </c>
      <c r="BF1495" t="s">
        <v>5931</v>
      </c>
      <c r="BH1495" t="s">
        <v>80</v>
      </c>
      <c r="BL1495" t="s">
        <v>5617</v>
      </c>
      <c r="BM1495" s="104">
        <v>46118.579861111109</v>
      </c>
      <c r="BN1495">
        <v>496393</v>
      </c>
      <c r="BO1495" t="s">
        <v>4728</v>
      </c>
      <c r="BP1495" t="s">
        <v>5592</v>
      </c>
      <c r="BT1495" t="s">
        <v>5920</v>
      </c>
    </row>
    <row r="1496" spans="17:72" x14ac:dyDescent="0.25">
      <c r="Q1496" t="s">
        <v>79</v>
      </c>
      <c r="V1496" t="s">
        <v>5565</v>
      </c>
      <c r="W1496" s="104">
        <v>46118.450694444444</v>
      </c>
      <c r="X1496">
        <v>525104</v>
      </c>
      <c r="Y1496" t="s">
        <v>4728</v>
      </c>
      <c r="Z1496" t="s">
        <v>54</v>
      </c>
      <c r="AD1496" t="s">
        <v>4736</v>
      </c>
      <c r="AF1496" t="s">
        <v>2624</v>
      </c>
      <c r="AJ1496" t="s">
        <v>4796</v>
      </c>
      <c r="AK1496" s="104">
        <v>46115.420138888891</v>
      </c>
      <c r="AL1496">
        <v>792261</v>
      </c>
      <c r="AM1496" t="s">
        <v>4728</v>
      </c>
      <c r="AN1496" t="s">
        <v>13</v>
      </c>
      <c r="AR1496" t="s">
        <v>5920</v>
      </c>
      <c r="AT1496" t="s">
        <v>308</v>
      </c>
      <c r="AX1496" t="s">
        <v>5614</v>
      </c>
      <c r="AY1496" s="104">
        <v>46113.731249999997</v>
      </c>
      <c r="AZ1496">
        <v>1675800</v>
      </c>
      <c r="BA1496" t="s">
        <v>4728</v>
      </c>
      <c r="BB1496" t="s">
        <v>5989</v>
      </c>
      <c r="BF1496" t="s">
        <v>5920</v>
      </c>
      <c r="BH1496" t="s">
        <v>1284</v>
      </c>
      <c r="BL1496" t="s">
        <v>4782</v>
      </c>
      <c r="BM1496" s="104">
        <v>46118.580555555556</v>
      </c>
      <c r="BN1496">
        <v>1666313</v>
      </c>
      <c r="BO1496" t="s">
        <v>4761</v>
      </c>
      <c r="BP1496" t="s">
        <v>5592</v>
      </c>
      <c r="BT1496" t="s">
        <v>5948</v>
      </c>
    </row>
    <row r="1497" spans="17:72" x14ac:dyDescent="0.25">
      <c r="Q1497" t="s">
        <v>392</v>
      </c>
      <c r="V1497" t="s">
        <v>4745</v>
      </c>
      <c r="W1497" s="104">
        <v>46118.45208333333</v>
      </c>
      <c r="X1497">
        <v>480891</v>
      </c>
      <c r="Y1497" t="s">
        <v>4761</v>
      </c>
      <c r="Z1497" t="s">
        <v>4841</v>
      </c>
      <c r="AA1497" t="s">
        <v>54</v>
      </c>
      <c r="AD1497" t="s">
        <v>5566</v>
      </c>
      <c r="AF1497" t="s">
        <v>2063</v>
      </c>
      <c r="AG1497" t="s">
        <v>2259</v>
      </c>
      <c r="AH1497" t="s">
        <v>220</v>
      </c>
      <c r="AJ1497" t="s">
        <v>5126</v>
      </c>
      <c r="AK1497" s="104">
        <v>46115.420138888891</v>
      </c>
      <c r="AL1497">
        <v>1433355</v>
      </c>
      <c r="AM1497" t="s">
        <v>4728</v>
      </c>
      <c r="AN1497" t="s">
        <v>42</v>
      </c>
      <c r="AO1497" t="s">
        <v>13</v>
      </c>
      <c r="AP1497" t="s">
        <v>4731</v>
      </c>
      <c r="AR1497" t="s">
        <v>6486</v>
      </c>
      <c r="AT1497" t="s">
        <v>80</v>
      </c>
      <c r="AX1497" t="s">
        <v>4858</v>
      </c>
      <c r="AY1497" s="104">
        <v>46113.731249999997</v>
      </c>
      <c r="AZ1497">
        <v>545857</v>
      </c>
      <c r="BA1497" t="s">
        <v>4728</v>
      </c>
      <c r="BB1497" t="s">
        <v>5989</v>
      </c>
      <c r="BF1497" t="s">
        <v>5950</v>
      </c>
      <c r="BH1497" t="s">
        <v>2357</v>
      </c>
      <c r="BI1497" t="s">
        <v>211</v>
      </c>
      <c r="BL1497" t="s">
        <v>6354</v>
      </c>
      <c r="BM1497" s="104">
        <v>46118.581250000003</v>
      </c>
      <c r="BN1497">
        <v>1565087</v>
      </c>
      <c r="BO1497" t="s">
        <v>4761</v>
      </c>
      <c r="BP1497" t="s">
        <v>5592</v>
      </c>
      <c r="BQ1497" t="s">
        <v>4731</v>
      </c>
      <c r="BT1497" t="s">
        <v>6395</v>
      </c>
    </row>
    <row r="1498" spans="17:72" x14ac:dyDescent="0.25">
      <c r="Q1498" t="s">
        <v>80</v>
      </c>
      <c r="V1498" t="s">
        <v>5464</v>
      </c>
      <c r="W1498" s="104">
        <v>46118.452777777777</v>
      </c>
      <c r="X1498">
        <v>452946</v>
      </c>
      <c r="Y1498" t="s">
        <v>4728</v>
      </c>
      <c r="Z1498" t="s">
        <v>54</v>
      </c>
      <c r="AD1498" t="s">
        <v>4736</v>
      </c>
      <c r="AF1498" t="s">
        <v>2644</v>
      </c>
      <c r="AG1498" t="s">
        <v>1220</v>
      </c>
      <c r="AJ1498" t="s">
        <v>6487</v>
      </c>
      <c r="AK1498" s="104">
        <v>46115.420138888891</v>
      </c>
      <c r="AL1498">
        <v>386945</v>
      </c>
      <c r="AM1498" t="s">
        <v>4728</v>
      </c>
      <c r="AN1498" t="s">
        <v>42</v>
      </c>
      <c r="AO1498" t="s">
        <v>13</v>
      </c>
      <c r="AR1498" t="s">
        <v>5986</v>
      </c>
      <c r="AT1498" t="s">
        <v>2345</v>
      </c>
      <c r="AU1498" t="s">
        <v>2197</v>
      </c>
      <c r="AX1498" t="s">
        <v>5338</v>
      </c>
      <c r="AY1498" s="104">
        <v>46113.731944444444</v>
      </c>
      <c r="AZ1498">
        <v>793539</v>
      </c>
      <c r="BA1498" t="s">
        <v>4728</v>
      </c>
      <c r="BB1498" t="s">
        <v>5989</v>
      </c>
      <c r="BC1498" t="s">
        <v>4731</v>
      </c>
      <c r="BF1498" t="s">
        <v>6240</v>
      </c>
      <c r="BH1498" t="s">
        <v>223</v>
      </c>
      <c r="BL1498" t="s">
        <v>5108</v>
      </c>
      <c r="BM1498" s="104">
        <v>46118.581944444442</v>
      </c>
      <c r="BN1498">
        <v>1257271</v>
      </c>
      <c r="BO1498" t="s">
        <v>4728</v>
      </c>
      <c r="BP1498" t="s">
        <v>5592</v>
      </c>
      <c r="BT1498" t="s">
        <v>4781</v>
      </c>
    </row>
    <row r="1499" spans="17:72" x14ac:dyDescent="0.25">
      <c r="Q1499" t="s">
        <v>79</v>
      </c>
      <c r="R1499" t="s">
        <v>683</v>
      </c>
      <c r="V1499" t="s">
        <v>4853</v>
      </c>
      <c r="W1499" s="104">
        <v>46118.453472222223</v>
      </c>
      <c r="X1499">
        <v>1619410</v>
      </c>
      <c r="Y1499" t="s">
        <v>4728</v>
      </c>
      <c r="Z1499" t="s">
        <v>54</v>
      </c>
      <c r="AA1499" t="s">
        <v>4731</v>
      </c>
      <c r="AD1499" t="s">
        <v>5296</v>
      </c>
      <c r="AF1499" t="s">
        <v>836</v>
      </c>
      <c r="AJ1499" t="s">
        <v>4854</v>
      </c>
      <c r="AK1499" s="104">
        <v>46115.42083333333</v>
      </c>
      <c r="AL1499">
        <v>1915798</v>
      </c>
      <c r="AM1499" t="s">
        <v>4728</v>
      </c>
      <c r="AN1499" t="s">
        <v>13</v>
      </c>
      <c r="AR1499" t="s">
        <v>4781</v>
      </c>
      <c r="AT1499" t="s">
        <v>253</v>
      </c>
      <c r="AX1499" t="s">
        <v>6218</v>
      </c>
      <c r="AY1499" s="104">
        <v>46113.731944444444</v>
      </c>
      <c r="AZ1499">
        <v>275052</v>
      </c>
      <c r="BA1499" t="s">
        <v>4728</v>
      </c>
      <c r="BB1499" t="s">
        <v>5989</v>
      </c>
      <c r="BF1499" t="s">
        <v>5931</v>
      </c>
      <c r="BH1499" t="s">
        <v>2407</v>
      </c>
      <c r="BL1499" t="s">
        <v>5391</v>
      </c>
      <c r="BM1499" s="104">
        <v>46118.583333333336</v>
      </c>
      <c r="BN1499">
        <v>439420</v>
      </c>
      <c r="BO1499" t="s">
        <v>4728</v>
      </c>
      <c r="BP1499" t="s">
        <v>5592</v>
      </c>
      <c r="BT1499" t="s">
        <v>5956</v>
      </c>
    </row>
    <row r="1500" spans="17:72" x14ac:dyDescent="0.25">
      <c r="Q1500" t="s">
        <v>84</v>
      </c>
      <c r="V1500" t="s">
        <v>5118</v>
      </c>
      <c r="W1500" s="104">
        <v>46118.45416666667</v>
      </c>
      <c r="X1500">
        <v>824278</v>
      </c>
      <c r="Y1500" t="s">
        <v>4728</v>
      </c>
      <c r="Z1500" t="s">
        <v>54</v>
      </c>
      <c r="AD1500" t="s">
        <v>4734</v>
      </c>
      <c r="AF1500" t="s">
        <v>264</v>
      </c>
      <c r="AJ1500" t="s">
        <v>4850</v>
      </c>
      <c r="AK1500" s="104">
        <v>46115.42083333333</v>
      </c>
      <c r="AL1500">
        <v>224164</v>
      </c>
      <c r="AM1500" t="s">
        <v>4728</v>
      </c>
      <c r="AN1500" t="s">
        <v>13</v>
      </c>
      <c r="AR1500" t="s">
        <v>5942</v>
      </c>
      <c r="AT1500" t="s">
        <v>2407</v>
      </c>
      <c r="AX1500" t="s">
        <v>7307</v>
      </c>
      <c r="AY1500" s="104">
        <v>46113.731944444444</v>
      </c>
      <c r="AZ1500">
        <v>361529</v>
      </c>
      <c r="BA1500" t="s">
        <v>4728</v>
      </c>
      <c r="BB1500" t="s">
        <v>5989</v>
      </c>
      <c r="BF1500" t="s">
        <v>5956</v>
      </c>
      <c r="BH1500" t="s">
        <v>77</v>
      </c>
      <c r="BL1500" t="s">
        <v>5072</v>
      </c>
      <c r="BM1500" s="104">
        <v>46118.584722222222</v>
      </c>
      <c r="BN1500">
        <v>438288</v>
      </c>
      <c r="BO1500" t="s">
        <v>4728</v>
      </c>
      <c r="BP1500" t="s">
        <v>5592</v>
      </c>
      <c r="BT1500" t="s">
        <v>5931</v>
      </c>
    </row>
    <row r="1501" spans="17:72" x14ac:dyDescent="0.25">
      <c r="V1501" t="s">
        <v>5287</v>
      </c>
      <c r="W1501" s="104">
        <v>46118.454861111109</v>
      </c>
      <c r="X1501">
        <v>186086</v>
      </c>
      <c r="Y1501" t="s">
        <v>4728</v>
      </c>
      <c r="Z1501" t="s">
        <v>54</v>
      </c>
      <c r="AF1501" t="s">
        <v>436</v>
      </c>
      <c r="AG1501" t="s">
        <v>6089</v>
      </c>
      <c r="AH1501" t="s">
        <v>637</v>
      </c>
      <c r="AJ1501" t="s">
        <v>6488</v>
      </c>
      <c r="AK1501" s="104">
        <v>46115.422222222223</v>
      </c>
      <c r="AL1501">
        <v>1656789</v>
      </c>
      <c r="AM1501" t="s">
        <v>4761</v>
      </c>
      <c r="AN1501" t="s">
        <v>42</v>
      </c>
      <c r="AO1501" t="s">
        <v>13</v>
      </c>
      <c r="AP1501" t="s">
        <v>4731</v>
      </c>
      <c r="AR1501" t="s">
        <v>6489</v>
      </c>
      <c r="AT1501" t="s">
        <v>2383</v>
      </c>
      <c r="AX1501" t="s">
        <v>4782</v>
      </c>
      <c r="AY1501" s="104">
        <v>46113.731944444444</v>
      </c>
      <c r="AZ1501">
        <v>685800</v>
      </c>
      <c r="BA1501" t="s">
        <v>4728</v>
      </c>
      <c r="BB1501" t="s">
        <v>5989</v>
      </c>
      <c r="BF1501" t="s">
        <v>5931</v>
      </c>
      <c r="BL1501" t="s">
        <v>6470</v>
      </c>
      <c r="BM1501" s="104">
        <v>46118.585416666669</v>
      </c>
      <c r="BN1501">
        <v>146360</v>
      </c>
      <c r="BO1501" t="s">
        <v>4728</v>
      </c>
      <c r="BP1501" t="s">
        <v>5592</v>
      </c>
    </row>
    <row r="1502" spans="17:72" x14ac:dyDescent="0.25">
      <c r="Q1502" t="s">
        <v>214</v>
      </c>
      <c r="V1502" t="s">
        <v>5567</v>
      </c>
      <c r="W1502" s="104">
        <v>46118.454861111109</v>
      </c>
      <c r="X1502">
        <v>1399581</v>
      </c>
      <c r="Y1502" t="s">
        <v>4728</v>
      </c>
      <c r="Z1502" t="s">
        <v>54</v>
      </c>
      <c r="AD1502" t="s">
        <v>4739</v>
      </c>
      <c r="AF1502" t="s">
        <v>6292</v>
      </c>
      <c r="AG1502" t="s">
        <v>1706</v>
      </c>
      <c r="AJ1502" t="s">
        <v>5096</v>
      </c>
      <c r="AK1502" s="104">
        <v>46115.422222222223</v>
      </c>
      <c r="AL1502">
        <v>3686965</v>
      </c>
      <c r="AM1502" t="s">
        <v>4728</v>
      </c>
      <c r="AN1502" t="s">
        <v>42</v>
      </c>
      <c r="AO1502" t="s">
        <v>13</v>
      </c>
      <c r="AR1502" t="s">
        <v>6291</v>
      </c>
      <c r="AT1502" t="s">
        <v>229</v>
      </c>
      <c r="AX1502" t="s">
        <v>6636</v>
      </c>
      <c r="AY1502" s="104">
        <v>46113.731944444444</v>
      </c>
      <c r="AZ1502">
        <v>187743</v>
      </c>
      <c r="BA1502" t="s">
        <v>4728</v>
      </c>
      <c r="BB1502" t="s">
        <v>5989</v>
      </c>
      <c r="BF1502" t="s">
        <v>5934</v>
      </c>
      <c r="BH1502" t="s">
        <v>868</v>
      </c>
      <c r="BL1502" t="s">
        <v>5013</v>
      </c>
      <c r="BM1502" s="104">
        <v>46118.586805555555</v>
      </c>
      <c r="BN1502">
        <v>647262</v>
      </c>
      <c r="BO1502" t="s">
        <v>4728</v>
      </c>
      <c r="BP1502" t="s">
        <v>5592</v>
      </c>
      <c r="BT1502" t="s">
        <v>5924</v>
      </c>
    </row>
    <row r="1503" spans="17:72" x14ac:dyDescent="0.25">
      <c r="Q1503" t="s">
        <v>79</v>
      </c>
      <c r="V1503" t="s">
        <v>5079</v>
      </c>
      <c r="W1503" s="104">
        <v>46118.456250000003</v>
      </c>
      <c r="X1503">
        <v>511139</v>
      </c>
      <c r="Y1503" t="s">
        <v>4728</v>
      </c>
      <c r="Z1503" t="s">
        <v>54</v>
      </c>
      <c r="AD1503" t="s">
        <v>4739</v>
      </c>
      <c r="AF1503" t="s">
        <v>268</v>
      </c>
      <c r="AG1503" t="s">
        <v>71</v>
      </c>
      <c r="AH1503" t="s">
        <v>256</v>
      </c>
      <c r="AJ1503" t="s">
        <v>4783</v>
      </c>
      <c r="AK1503" s="104">
        <v>46115.423611111109</v>
      </c>
      <c r="AL1503">
        <v>2080165</v>
      </c>
      <c r="AM1503" t="s">
        <v>4761</v>
      </c>
      <c r="AN1503" t="s">
        <v>4787</v>
      </c>
      <c r="AO1503" t="s">
        <v>13</v>
      </c>
      <c r="AP1503" t="s">
        <v>4731</v>
      </c>
      <c r="AR1503" t="s">
        <v>5944</v>
      </c>
      <c r="AT1503" t="s">
        <v>1048</v>
      </c>
      <c r="AX1503" t="s">
        <v>5422</v>
      </c>
      <c r="AY1503" s="104">
        <v>46113.731944444444</v>
      </c>
      <c r="AZ1503">
        <v>340781</v>
      </c>
      <c r="BA1503" t="s">
        <v>4728</v>
      </c>
      <c r="BB1503" t="s">
        <v>5989</v>
      </c>
      <c r="BF1503" t="s">
        <v>5918</v>
      </c>
      <c r="BH1503" t="s">
        <v>205</v>
      </c>
      <c r="BL1503" t="s">
        <v>5083</v>
      </c>
      <c r="BM1503" s="104">
        <v>46118.59097222222</v>
      </c>
      <c r="BN1503">
        <v>740926</v>
      </c>
      <c r="BO1503" t="s">
        <v>4761</v>
      </c>
      <c r="BP1503" t="s">
        <v>5592</v>
      </c>
      <c r="BT1503" t="s">
        <v>5920</v>
      </c>
    </row>
    <row r="1504" spans="17:72" x14ac:dyDescent="0.25">
      <c r="Q1504" t="s">
        <v>250</v>
      </c>
      <c r="V1504" t="s">
        <v>5568</v>
      </c>
      <c r="W1504" s="104">
        <v>46118.456944444442</v>
      </c>
      <c r="X1504">
        <v>497716</v>
      </c>
      <c r="Y1504" t="s">
        <v>4728</v>
      </c>
      <c r="Z1504" t="s">
        <v>54</v>
      </c>
      <c r="AD1504" t="s">
        <v>4736</v>
      </c>
      <c r="AF1504" t="s">
        <v>1584</v>
      </c>
      <c r="AJ1504" t="s">
        <v>6391</v>
      </c>
      <c r="AK1504" s="104">
        <v>46115.423611111109</v>
      </c>
      <c r="AL1504">
        <v>465189</v>
      </c>
      <c r="AM1504" t="s">
        <v>4728</v>
      </c>
      <c r="AN1504" t="s">
        <v>13</v>
      </c>
      <c r="AR1504" t="s">
        <v>5924</v>
      </c>
      <c r="AT1504" t="s">
        <v>2510</v>
      </c>
      <c r="AX1504" t="s">
        <v>4762</v>
      </c>
      <c r="AY1504" s="104">
        <v>46113.732638888891</v>
      </c>
      <c r="AZ1504">
        <v>254866</v>
      </c>
      <c r="BA1504" t="s">
        <v>4728</v>
      </c>
      <c r="BB1504" t="s">
        <v>5989</v>
      </c>
      <c r="BF1504" t="s">
        <v>5931</v>
      </c>
      <c r="BH1504" t="s">
        <v>516</v>
      </c>
      <c r="BL1504" t="s">
        <v>4782</v>
      </c>
      <c r="BM1504" s="104">
        <v>46118.593055555553</v>
      </c>
      <c r="BN1504">
        <v>200566</v>
      </c>
      <c r="BO1504" t="s">
        <v>4728</v>
      </c>
      <c r="BP1504" t="s">
        <v>5592</v>
      </c>
      <c r="BT1504" t="s">
        <v>6117</v>
      </c>
    </row>
    <row r="1505" spans="17:72" x14ac:dyDescent="0.25">
      <c r="Q1505" t="s">
        <v>72</v>
      </c>
      <c r="V1505" t="s">
        <v>5569</v>
      </c>
      <c r="W1505" s="104">
        <v>46118.456944444442</v>
      </c>
      <c r="X1505">
        <v>412746</v>
      </c>
      <c r="Y1505" t="s">
        <v>4728</v>
      </c>
      <c r="Z1505" t="s">
        <v>54</v>
      </c>
      <c r="AD1505" t="s">
        <v>4780</v>
      </c>
      <c r="AF1505" t="s">
        <v>250</v>
      </c>
      <c r="AJ1505" t="s">
        <v>4890</v>
      </c>
      <c r="AK1505" s="104">
        <v>46115.423611111109</v>
      </c>
      <c r="AL1505">
        <v>70034</v>
      </c>
      <c r="AM1505" t="s">
        <v>4728</v>
      </c>
      <c r="AN1505" t="s">
        <v>13</v>
      </c>
      <c r="AR1505" t="s">
        <v>5934</v>
      </c>
      <c r="AT1505" t="s">
        <v>1945</v>
      </c>
      <c r="AX1505" t="s">
        <v>4818</v>
      </c>
      <c r="AY1505" s="104">
        <v>46113.732638888891</v>
      </c>
      <c r="AZ1505">
        <v>287550</v>
      </c>
      <c r="BA1505" t="s">
        <v>4728</v>
      </c>
      <c r="BB1505" t="s">
        <v>5989</v>
      </c>
      <c r="BF1505" t="s">
        <v>4781</v>
      </c>
      <c r="BH1505" t="s">
        <v>308</v>
      </c>
      <c r="BL1505" t="s">
        <v>7210</v>
      </c>
      <c r="BM1505" s="104">
        <v>46118.59375</v>
      </c>
      <c r="BN1505">
        <v>172149</v>
      </c>
      <c r="BO1505" t="s">
        <v>4728</v>
      </c>
      <c r="BP1505" t="s">
        <v>5592</v>
      </c>
      <c r="BT1505" t="s">
        <v>5925</v>
      </c>
    </row>
    <row r="1506" spans="17:72" x14ac:dyDescent="0.25">
      <c r="V1506" t="s">
        <v>5287</v>
      </c>
      <c r="W1506" s="104">
        <v>46118.456944444442</v>
      </c>
      <c r="X1506">
        <v>41100</v>
      </c>
      <c r="Y1506" t="s">
        <v>4728</v>
      </c>
      <c r="Z1506" t="s">
        <v>54</v>
      </c>
      <c r="AF1506" t="s">
        <v>5309</v>
      </c>
      <c r="AG1506" t="s">
        <v>73</v>
      </c>
      <c r="AJ1506" t="s">
        <v>6490</v>
      </c>
      <c r="AK1506" s="104">
        <v>46115.425000000003</v>
      </c>
      <c r="AL1506">
        <v>1853906</v>
      </c>
      <c r="AM1506" t="s">
        <v>4728</v>
      </c>
      <c r="AN1506" t="s">
        <v>42</v>
      </c>
      <c r="AO1506" t="s">
        <v>13</v>
      </c>
      <c r="AR1506" t="s">
        <v>4941</v>
      </c>
      <c r="AT1506" t="s">
        <v>852</v>
      </c>
      <c r="AX1506" t="s">
        <v>7308</v>
      </c>
      <c r="AY1506" s="104">
        <v>46113.732638888891</v>
      </c>
      <c r="AZ1506">
        <v>265202</v>
      </c>
      <c r="BA1506" t="s">
        <v>4728</v>
      </c>
      <c r="BB1506" t="s">
        <v>5989</v>
      </c>
      <c r="BF1506" t="s">
        <v>5942</v>
      </c>
      <c r="BH1506" t="s">
        <v>2559</v>
      </c>
      <c r="BL1506" t="s">
        <v>5995</v>
      </c>
      <c r="BM1506" s="104">
        <v>46118.595138888886</v>
      </c>
      <c r="BN1506">
        <v>177712</v>
      </c>
      <c r="BO1506" t="s">
        <v>4728</v>
      </c>
      <c r="BP1506" t="s">
        <v>5592</v>
      </c>
      <c r="BT1506" t="s">
        <v>5920</v>
      </c>
    </row>
    <row r="1507" spans="17:72" x14ac:dyDescent="0.25">
      <c r="Q1507" t="s">
        <v>232</v>
      </c>
      <c r="V1507" t="s">
        <v>4930</v>
      </c>
      <c r="W1507" s="104">
        <v>46118.456944444442</v>
      </c>
      <c r="X1507">
        <v>563357</v>
      </c>
      <c r="Y1507" t="s">
        <v>4728</v>
      </c>
      <c r="Z1507" t="s">
        <v>54</v>
      </c>
      <c r="AD1507" t="s">
        <v>4736</v>
      </c>
      <c r="AF1507" t="s">
        <v>250</v>
      </c>
      <c r="AJ1507" t="s">
        <v>6491</v>
      </c>
      <c r="AK1507" s="104">
        <v>46115.425694444442</v>
      </c>
      <c r="AL1507">
        <v>181216</v>
      </c>
      <c r="AM1507" t="s">
        <v>4728</v>
      </c>
      <c r="AN1507" t="s">
        <v>13</v>
      </c>
      <c r="AR1507" t="s">
        <v>4781</v>
      </c>
      <c r="AT1507" t="s">
        <v>76</v>
      </c>
      <c r="AU1507" t="s">
        <v>77</v>
      </c>
      <c r="AV1507" t="s">
        <v>1688</v>
      </c>
      <c r="AX1507" t="s">
        <v>6241</v>
      </c>
      <c r="AY1507" s="104">
        <v>46113.73333333333</v>
      </c>
      <c r="AZ1507">
        <v>493317</v>
      </c>
      <c r="BA1507" t="s">
        <v>4728</v>
      </c>
      <c r="BB1507" t="s">
        <v>5989</v>
      </c>
      <c r="BC1507" t="s">
        <v>13</v>
      </c>
      <c r="BD1507" t="s">
        <v>4731</v>
      </c>
      <c r="BF1507" t="s">
        <v>6242</v>
      </c>
      <c r="BH1507" t="s">
        <v>1559</v>
      </c>
      <c r="BL1507" t="s">
        <v>4783</v>
      </c>
      <c r="BM1507" s="104">
        <v>46118.595138888886</v>
      </c>
      <c r="BN1507">
        <v>184226</v>
      </c>
      <c r="BO1507" t="s">
        <v>4728</v>
      </c>
      <c r="BP1507" t="s">
        <v>5592</v>
      </c>
      <c r="BT1507" t="s">
        <v>5920</v>
      </c>
    </row>
    <row r="1508" spans="17:72" x14ac:dyDescent="0.25">
      <c r="Q1508" t="s">
        <v>80</v>
      </c>
      <c r="V1508" t="s">
        <v>5045</v>
      </c>
      <c r="W1508" s="104">
        <v>46118.458333333336</v>
      </c>
      <c r="X1508">
        <v>344311</v>
      </c>
      <c r="Y1508" t="s">
        <v>4728</v>
      </c>
      <c r="Z1508" t="s">
        <v>54</v>
      </c>
      <c r="AD1508" t="s">
        <v>4752</v>
      </c>
      <c r="AF1508" t="s">
        <v>214</v>
      </c>
      <c r="AJ1508" t="s">
        <v>6492</v>
      </c>
      <c r="AK1508" s="104">
        <v>46115.425694444442</v>
      </c>
      <c r="AL1508">
        <v>558982</v>
      </c>
      <c r="AM1508" t="s">
        <v>4728</v>
      </c>
      <c r="AN1508" t="s">
        <v>13</v>
      </c>
      <c r="AR1508" t="s">
        <v>5931</v>
      </c>
      <c r="AT1508" t="s">
        <v>214</v>
      </c>
      <c r="AX1508" t="s">
        <v>5079</v>
      </c>
      <c r="AY1508" s="104">
        <v>46113.73333333333</v>
      </c>
      <c r="AZ1508">
        <v>651069</v>
      </c>
      <c r="BA1508" t="s">
        <v>4728</v>
      </c>
      <c r="BB1508" t="s">
        <v>5989</v>
      </c>
      <c r="BF1508" t="s">
        <v>5931</v>
      </c>
      <c r="BH1508" t="s">
        <v>1732</v>
      </c>
      <c r="BL1508" t="s">
        <v>4890</v>
      </c>
      <c r="BM1508" s="104">
        <v>46118.595138888886</v>
      </c>
      <c r="BN1508">
        <v>168193</v>
      </c>
      <c r="BO1508" t="s">
        <v>4728</v>
      </c>
      <c r="BP1508" t="s">
        <v>5592</v>
      </c>
      <c r="BT1508" t="s">
        <v>4781</v>
      </c>
    </row>
    <row r="1509" spans="17:72" x14ac:dyDescent="0.25">
      <c r="Q1509" t="s">
        <v>72</v>
      </c>
      <c r="R1509" t="s">
        <v>836</v>
      </c>
      <c r="V1509" t="s">
        <v>4827</v>
      </c>
      <c r="W1509" s="104">
        <v>46118.459027777775</v>
      </c>
      <c r="X1509">
        <v>1659712</v>
      </c>
      <c r="Y1509" t="s">
        <v>4728</v>
      </c>
      <c r="Z1509" t="s">
        <v>54</v>
      </c>
      <c r="AA1509" t="s">
        <v>13</v>
      </c>
      <c r="AD1509" t="s">
        <v>4813</v>
      </c>
      <c r="AF1509" t="s">
        <v>2395</v>
      </c>
      <c r="AG1509" t="s">
        <v>77</v>
      </c>
      <c r="AJ1509" t="s">
        <v>6493</v>
      </c>
      <c r="AK1509" s="104">
        <v>46115.426388888889</v>
      </c>
      <c r="AL1509">
        <v>614529</v>
      </c>
      <c r="AM1509" t="s">
        <v>4728</v>
      </c>
      <c r="AN1509" t="s">
        <v>42</v>
      </c>
      <c r="AO1509" t="s">
        <v>13</v>
      </c>
      <c r="AR1509" t="s">
        <v>5933</v>
      </c>
      <c r="AT1509" t="s">
        <v>229</v>
      </c>
      <c r="AX1509" t="s">
        <v>5100</v>
      </c>
      <c r="AY1509" s="104">
        <v>46113.734027777777</v>
      </c>
      <c r="AZ1509">
        <v>494054</v>
      </c>
      <c r="BA1509" t="s">
        <v>4728</v>
      </c>
      <c r="BB1509" t="s">
        <v>5989</v>
      </c>
      <c r="BF1509" t="s">
        <v>5942</v>
      </c>
      <c r="BH1509" t="s">
        <v>226</v>
      </c>
      <c r="BL1509" t="s">
        <v>5334</v>
      </c>
      <c r="BM1509" s="104">
        <v>46118.595833333333</v>
      </c>
      <c r="BN1509">
        <v>2736504</v>
      </c>
      <c r="BO1509" t="s">
        <v>4761</v>
      </c>
      <c r="BP1509" t="s">
        <v>5592</v>
      </c>
      <c r="BT1509" t="s">
        <v>5920</v>
      </c>
    </row>
    <row r="1510" spans="17:72" x14ac:dyDescent="0.25">
      <c r="Q1510" t="s">
        <v>79</v>
      </c>
      <c r="V1510" t="s">
        <v>5556</v>
      </c>
      <c r="W1510" s="104">
        <v>46118.459027777775</v>
      </c>
      <c r="X1510">
        <v>483463</v>
      </c>
      <c r="Y1510" t="s">
        <v>4728</v>
      </c>
      <c r="Z1510" t="s">
        <v>54</v>
      </c>
      <c r="AD1510" t="s">
        <v>4739</v>
      </c>
      <c r="AF1510" t="s">
        <v>852</v>
      </c>
      <c r="AJ1510" t="s">
        <v>5356</v>
      </c>
      <c r="AK1510" s="104">
        <v>46115.427083333336</v>
      </c>
      <c r="AL1510">
        <v>176330</v>
      </c>
      <c r="AM1510" t="s">
        <v>4728</v>
      </c>
      <c r="AN1510" t="s">
        <v>13</v>
      </c>
      <c r="AR1510" t="s">
        <v>5942</v>
      </c>
      <c r="AT1510" t="s">
        <v>76</v>
      </c>
      <c r="AU1510" t="s">
        <v>2029</v>
      </c>
      <c r="AX1510" t="s">
        <v>7309</v>
      </c>
      <c r="AY1510" s="104">
        <v>46113.734027777777</v>
      </c>
      <c r="AZ1510">
        <v>204413</v>
      </c>
      <c r="BA1510" t="s">
        <v>4728</v>
      </c>
      <c r="BB1510" t="s">
        <v>5989</v>
      </c>
      <c r="BC1510" t="s">
        <v>15</v>
      </c>
      <c r="BF1510" t="s">
        <v>7292</v>
      </c>
      <c r="BH1510" t="s">
        <v>2403</v>
      </c>
      <c r="BL1510" t="s">
        <v>5108</v>
      </c>
      <c r="BM1510" s="104">
        <v>46118.595833333333</v>
      </c>
      <c r="BN1510">
        <v>1813940</v>
      </c>
      <c r="BO1510" t="s">
        <v>4728</v>
      </c>
      <c r="BP1510" t="s">
        <v>5592</v>
      </c>
      <c r="BT1510" t="s">
        <v>5920</v>
      </c>
    </row>
    <row r="1511" spans="17:72" x14ac:dyDescent="0.25">
      <c r="Q1511" t="s">
        <v>2363</v>
      </c>
      <c r="R1511" t="s">
        <v>84</v>
      </c>
      <c r="V1511" t="s">
        <v>5570</v>
      </c>
      <c r="W1511" s="104">
        <v>46118.459027777775</v>
      </c>
      <c r="X1511">
        <v>540731</v>
      </c>
      <c r="Y1511" t="s">
        <v>4728</v>
      </c>
      <c r="Z1511" t="s">
        <v>42</v>
      </c>
      <c r="AA1511" t="s">
        <v>54</v>
      </c>
      <c r="AD1511" t="s">
        <v>4785</v>
      </c>
      <c r="AF1511" t="s">
        <v>250</v>
      </c>
      <c r="AG1511" t="s">
        <v>1688</v>
      </c>
      <c r="AJ1511" t="s">
        <v>6494</v>
      </c>
      <c r="AK1511" s="104">
        <v>46115.427777777775</v>
      </c>
      <c r="AL1511">
        <v>1207512</v>
      </c>
      <c r="AM1511" t="s">
        <v>4761</v>
      </c>
      <c r="AN1511" t="s">
        <v>13</v>
      </c>
      <c r="AO1511" t="s">
        <v>4731</v>
      </c>
      <c r="AR1511" t="s">
        <v>6495</v>
      </c>
      <c r="AT1511" t="s">
        <v>1391</v>
      </c>
      <c r="AX1511" t="s">
        <v>4840</v>
      </c>
      <c r="AY1511" s="104">
        <v>46113.734027777777</v>
      </c>
      <c r="AZ1511">
        <v>317881</v>
      </c>
      <c r="BA1511" t="s">
        <v>4728</v>
      </c>
      <c r="BB1511" t="s">
        <v>5989</v>
      </c>
      <c r="BF1511" t="s">
        <v>5942</v>
      </c>
      <c r="BH1511" t="s">
        <v>1732</v>
      </c>
      <c r="BL1511" t="s">
        <v>5280</v>
      </c>
      <c r="BM1511" s="104">
        <v>46118.597222222219</v>
      </c>
      <c r="BN1511">
        <v>226162</v>
      </c>
      <c r="BO1511" t="s">
        <v>4761</v>
      </c>
      <c r="BP1511" t="s">
        <v>5592</v>
      </c>
      <c r="BT1511" t="s">
        <v>4781</v>
      </c>
    </row>
    <row r="1512" spans="17:72" x14ac:dyDescent="0.25">
      <c r="Q1512" t="s">
        <v>223</v>
      </c>
      <c r="V1512" t="s">
        <v>4776</v>
      </c>
      <c r="W1512" s="104">
        <v>46118.459027777775</v>
      </c>
      <c r="X1512">
        <v>472956</v>
      </c>
      <c r="Y1512" t="s">
        <v>4728</v>
      </c>
      <c r="Z1512" t="s">
        <v>54</v>
      </c>
      <c r="AD1512" t="s">
        <v>4756</v>
      </c>
      <c r="AF1512" t="s">
        <v>760</v>
      </c>
      <c r="AG1512" t="s">
        <v>868</v>
      </c>
      <c r="AJ1512" t="s">
        <v>4743</v>
      </c>
      <c r="AK1512" s="104">
        <v>46115.427777777775</v>
      </c>
      <c r="AL1512">
        <v>330177</v>
      </c>
      <c r="AM1512" t="s">
        <v>4728</v>
      </c>
      <c r="AN1512" t="s">
        <v>42</v>
      </c>
      <c r="AO1512" t="s">
        <v>13</v>
      </c>
      <c r="AR1512" t="s">
        <v>5301</v>
      </c>
      <c r="AT1512" t="s">
        <v>1124</v>
      </c>
      <c r="AX1512" t="s">
        <v>5027</v>
      </c>
      <c r="AY1512" s="104">
        <v>46113.734722222223</v>
      </c>
      <c r="AZ1512">
        <v>594275</v>
      </c>
      <c r="BA1512" t="s">
        <v>4728</v>
      </c>
      <c r="BB1512" t="s">
        <v>5989</v>
      </c>
      <c r="BF1512" t="s">
        <v>5918</v>
      </c>
      <c r="BH1512" t="s">
        <v>1481</v>
      </c>
      <c r="BL1512" t="s">
        <v>5079</v>
      </c>
      <c r="BM1512" s="104">
        <v>46118.597222222219</v>
      </c>
      <c r="BN1512">
        <v>696975</v>
      </c>
      <c r="BO1512" t="s">
        <v>4728</v>
      </c>
      <c r="BP1512" t="s">
        <v>5592</v>
      </c>
      <c r="BT1512" t="s">
        <v>6117</v>
      </c>
    </row>
    <row r="1513" spans="17:72" x14ac:dyDescent="0.25">
      <c r="Q1513" t="s">
        <v>79</v>
      </c>
      <c r="V1513" t="s">
        <v>5571</v>
      </c>
      <c r="W1513" s="104">
        <v>46118.460416666669</v>
      </c>
      <c r="X1513">
        <v>551043</v>
      </c>
      <c r="Y1513" t="s">
        <v>4728</v>
      </c>
      <c r="Z1513" t="s">
        <v>54</v>
      </c>
      <c r="AD1513" t="s">
        <v>4739</v>
      </c>
      <c r="AF1513" t="s">
        <v>1456</v>
      </c>
      <c r="AG1513" t="s">
        <v>2357</v>
      </c>
      <c r="AJ1513" t="s">
        <v>4774</v>
      </c>
      <c r="AK1513" s="104">
        <v>46115.428472222222</v>
      </c>
      <c r="AL1513">
        <v>862970</v>
      </c>
      <c r="AM1513" t="s">
        <v>4761</v>
      </c>
      <c r="AN1513" t="s">
        <v>13</v>
      </c>
      <c r="AR1513" t="s">
        <v>4781</v>
      </c>
      <c r="AT1513" t="s">
        <v>232</v>
      </c>
      <c r="AX1513" t="s">
        <v>5096</v>
      </c>
      <c r="AY1513" s="104">
        <v>46113.734722222223</v>
      </c>
      <c r="AZ1513">
        <v>715169</v>
      </c>
      <c r="BA1513" t="s">
        <v>4728</v>
      </c>
      <c r="BB1513" t="s">
        <v>5989</v>
      </c>
      <c r="BF1513" t="s">
        <v>5966</v>
      </c>
      <c r="BH1513" t="s">
        <v>253</v>
      </c>
      <c r="BL1513" t="s">
        <v>5355</v>
      </c>
      <c r="BM1513" s="104">
        <v>46118.597222222219</v>
      </c>
      <c r="BN1513">
        <v>110018</v>
      </c>
      <c r="BO1513" t="s">
        <v>4728</v>
      </c>
      <c r="BP1513" t="s">
        <v>5592</v>
      </c>
      <c r="BT1513" t="s">
        <v>5925</v>
      </c>
    </row>
    <row r="1514" spans="17:72" x14ac:dyDescent="0.25">
      <c r="Q1514" t="s">
        <v>72</v>
      </c>
      <c r="V1514" t="s">
        <v>5572</v>
      </c>
      <c r="W1514" s="104">
        <v>46118.461805555555</v>
      </c>
      <c r="X1514">
        <v>793074</v>
      </c>
      <c r="Y1514" t="s">
        <v>4728</v>
      </c>
      <c r="Z1514" t="s">
        <v>54</v>
      </c>
      <c r="AD1514" t="s">
        <v>4739</v>
      </c>
      <c r="AF1514" t="s">
        <v>1584</v>
      </c>
      <c r="AJ1514" t="s">
        <v>4782</v>
      </c>
      <c r="AK1514" s="104">
        <v>46115.429861111108</v>
      </c>
      <c r="AL1514">
        <v>351312</v>
      </c>
      <c r="AM1514" t="s">
        <v>4728</v>
      </c>
      <c r="AN1514" t="s">
        <v>13</v>
      </c>
      <c r="AR1514" t="s">
        <v>4781</v>
      </c>
      <c r="AT1514" t="s">
        <v>76</v>
      </c>
      <c r="AX1514" t="s">
        <v>5672</v>
      </c>
      <c r="AY1514" s="104">
        <v>46113.73541666667</v>
      </c>
      <c r="AZ1514">
        <v>495135</v>
      </c>
      <c r="BA1514" t="s">
        <v>4728</v>
      </c>
      <c r="BB1514" t="s">
        <v>5989</v>
      </c>
      <c r="BF1514" t="s">
        <v>6314</v>
      </c>
      <c r="BH1514" t="s">
        <v>1220</v>
      </c>
      <c r="BL1514" t="s">
        <v>4910</v>
      </c>
      <c r="BM1514" s="104">
        <v>46118.597916666666</v>
      </c>
      <c r="BN1514">
        <v>754817</v>
      </c>
      <c r="BO1514" t="s">
        <v>4728</v>
      </c>
      <c r="BP1514" t="s">
        <v>5592</v>
      </c>
      <c r="BT1514" t="s">
        <v>5918</v>
      </c>
    </row>
    <row r="1515" spans="17:72" x14ac:dyDescent="0.25">
      <c r="Q1515" t="s">
        <v>84</v>
      </c>
      <c r="V1515" t="s">
        <v>5556</v>
      </c>
      <c r="W1515" s="104">
        <v>46118.461805555555</v>
      </c>
      <c r="X1515">
        <v>423258</v>
      </c>
      <c r="Y1515" t="s">
        <v>4728</v>
      </c>
      <c r="Z1515" t="s">
        <v>54</v>
      </c>
      <c r="AD1515" t="s">
        <v>5139</v>
      </c>
      <c r="AF1515" t="s">
        <v>2600</v>
      </c>
      <c r="AJ1515" t="s">
        <v>6496</v>
      </c>
      <c r="AK1515" s="104">
        <v>46115.431250000001</v>
      </c>
      <c r="AL1515">
        <v>874189</v>
      </c>
      <c r="AM1515" t="s">
        <v>4761</v>
      </c>
      <c r="AN1515" t="s">
        <v>13</v>
      </c>
      <c r="AR1515" t="s">
        <v>5918</v>
      </c>
      <c r="AT1515" t="s">
        <v>2429</v>
      </c>
      <c r="AU1515" t="s">
        <v>1688</v>
      </c>
      <c r="AX1515" t="s">
        <v>4946</v>
      </c>
      <c r="AY1515" s="104">
        <v>46113.736111111109</v>
      </c>
      <c r="AZ1515">
        <v>362899</v>
      </c>
      <c r="BA1515" t="s">
        <v>4728</v>
      </c>
      <c r="BB1515" t="s">
        <v>5989</v>
      </c>
      <c r="BC1515" t="s">
        <v>4731</v>
      </c>
      <c r="BF1515" t="s">
        <v>6240</v>
      </c>
      <c r="BH1515" t="s">
        <v>253</v>
      </c>
      <c r="BL1515" t="s">
        <v>5355</v>
      </c>
      <c r="BM1515" s="104">
        <v>46118.597916666666</v>
      </c>
      <c r="BN1515">
        <v>116889</v>
      </c>
      <c r="BO1515" t="s">
        <v>4728</v>
      </c>
      <c r="BP1515" t="s">
        <v>5592</v>
      </c>
      <c r="BT1515" t="s">
        <v>4781</v>
      </c>
    </row>
    <row r="1516" spans="17:72" x14ac:dyDescent="0.25">
      <c r="Q1516" t="s">
        <v>80</v>
      </c>
      <c r="V1516" t="s">
        <v>5083</v>
      </c>
      <c r="W1516" s="104">
        <v>46118.461805555555</v>
      </c>
      <c r="X1516">
        <v>553231</v>
      </c>
      <c r="Y1516" t="s">
        <v>4728</v>
      </c>
      <c r="Z1516" t="s">
        <v>54</v>
      </c>
      <c r="AD1516" t="s">
        <v>4752</v>
      </c>
      <c r="AF1516" t="s">
        <v>1507</v>
      </c>
      <c r="AJ1516" t="s">
        <v>4784</v>
      </c>
      <c r="AK1516" s="104">
        <v>46115.431944444441</v>
      </c>
      <c r="AL1516">
        <v>91592</v>
      </c>
      <c r="AM1516" t="s">
        <v>4728</v>
      </c>
      <c r="AN1516" t="s">
        <v>13</v>
      </c>
      <c r="AR1516" t="s">
        <v>5948</v>
      </c>
      <c r="AT1516" t="s">
        <v>1276</v>
      </c>
      <c r="AX1516" t="s">
        <v>4946</v>
      </c>
      <c r="AY1516" s="104">
        <v>46113.736111111109</v>
      </c>
      <c r="AZ1516">
        <v>73294</v>
      </c>
      <c r="BA1516" t="s">
        <v>4728</v>
      </c>
      <c r="BB1516" t="s">
        <v>5989</v>
      </c>
      <c r="BF1516" t="s">
        <v>5925</v>
      </c>
      <c r="BH1516" t="s">
        <v>496</v>
      </c>
      <c r="BI1516" t="s">
        <v>1688</v>
      </c>
      <c r="BL1516" t="s">
        <v>4890</v>
      </c>
      <c r="BM1516" s="104">
        <v>46118.598611111112</v>
      </c>
      <c r="BN1516">
        <v>1564846</v>
      </c>
      <c r="BO1516" t="s">
        <v>4728</v>
      </c>
      <c r="BP1516" t="s">
        <v>5592</v>
      </c>
      <c r="BQ1516" t="s">
        <v>4731</v>
      </c>
      <c r="BT1516" t="s">
        <v>6411</v>
      </c>
    </row>
    <row r="1517" spans="17:72" x14ac:dyDescent="0.25">
      <c r="Q1517" t="s">
        <v>250</v>
      </c>
      <c r="V1517" t="s">
        <v>4753</v>
      </c>
      <c r="W1517" s="104">
        <v>46118.462500000001</v>
      </c>
      <c r="X1517">
        <v>395316</v>
      </c>
      <c r="Y1517" t="s">
        <v>4728</v>
      </c>
      <c r="Z1517" t="s">
        <v>54</v>
      </c>
      <c r="AD1517" t="s">
        <v>4736</v>
      </c>
      <c r="AF1517" t="s">
        <v>214</v>
      </c>
      <c r="AJ1517" t="s">
        <v>5502</v>
      </c>
      <c r="AK1517" s="104">
        <v>46115.433333333334</v>
      </c>
      <c r="AL1517">
        <v>305393</v>
      </c>
      <c r="AM1517" t="s">
        <v>4761</v>
      </c>
      <c r="AN1517" t="s">
        <v>13</v>
      </c>
      <c r="AR1517" t="s">
        <v>5948</v>
      </c>
      <c r="AT1517" t="s">
        <v>2345</v>
      </c>
      <c r="AX1517" t="s">
        <v>4840</v>
      </c>
      <c r="AY1517" s="104">
        <v>46113.736111111109</v>
      </c>
      <c r="AZ1517">
        <v>633885</v>
      </c>
      <c r="BA1517" t="s">
        <v>4728</v>
      </c>
      <c r="BB1517" t="s">
        <v>5989</v>
      </c>
      <c r="BF1517" t="s">
        <v>5931</v>
      </c>
      <c r="BH1517" t="s">
        <v>1732</v>
      </c>
      <c r="BL1517" t="s">
        <v>5355</v>
      </c>
      <c r="BM1517" s="104">
        <v>46118.598611111112</v>
      </c>
      <c r="BN1517">
        <v>6642817</v>
      </c>
      <c r="BO1517" t="s">
        <v>4761</v>
      </c>
      <c r="BP1517" t="s">
        <v>5592</v>
      </c>
      <c r="BT1517" t="s">
        <v>4781</v>
      </c>
    </row>
    <row r="1518" spans="17:72" x14ac:dyDescent="0.25">
      <c r="Q1518" t="s">
        <v>79</v>
      </c>
      <c r="V1518" t="s">
        <v>4883</v>
      </c>
      <c r="W1518" s="104">
        <v>46118.463194444441</v>
      </c>
      <c r="X1518">
        <v>449987</v>
      </c>
      <c r="Y1518" t="s">
        <v>4728</v>
      </c>
      <c r="Z1518" t="s">
        <v>54</v>
      </c>
      <c r="AD1518" t="s">
        <v>4736</v>
      </c>
      <c r="AF1518" t="s">
        <v>250</v>
      </c>
      <c r="AJ1518" t="s">
        <v>4948</v>
      </c>
      <c r="AK1518" s="104">
        <v>46115.43472222222</v>
      </c>
      <c r="AL1518">
        <v>169557</v>
      </c>
      <c r="AM1518" t="s">
        <v>4728</v>
      </c>
      <c r="AN1518" t="s">
        <v>13</v>
      </c>
      <c r="AR1518" t="s">
        <v>5934</v>
      </c>
      <c r="AT1518" t="s">
        <v>1945</v>
      </c>
      <c r="AX1518" t="s">
        <v>6436</v>
      </c>
      <c r="AY1518" s="104">
        <v>46113.737500000003</v>
      </c>
      <c r="AZ1518">
        <v>234311</v>
      </c>
      <c r="BA1518" t="s">
        <v>4728</v>
      </c>
      <c r="BB1518" t="s">
        <v>5989</v>
      </c>
      <c r="BF1518" t="s">
        <v>5918</v>
      </c>
      <c r="BH1518" t="s">
        <v>1284</v>
      </c>
      <c r="BL1518" t="s">
        <v>5271</v>
      </c>
      <c r="BM1518" s="104">
        <v>46118.599305555559</v>
      </c>
      <c r="BN1518">
        <v>1793291</v>
      </c>
      <c r="BO1518" t="s">
        <v>4761</v>
      </c>
      <c r="BP1518" t="s">
        <v>5592</v>
      </c>
      <c r="BT1518" t="s">
        <v>5948</v>
      </c>
    </row>
    <row r="1519" spans="17:72" x14ac:dyDescent="0.25">
      <c r="Q1519" t="s">
        <v>79</v>
      </c>
      <c r="R1519" t="s">
        <v>217</v>
      </c>
      <c r="V1519" t="s">
        <v>5246</v>
      </c>
      <c r="W1519" s="104">
        <v>46118.46597222222</v>
      </c>
      <c r="X1519">
        <v>1137713</v>
      </c>
      <c r="Y1519" t="s">
        <v>4728</v>
      </c>
      <c r="Z1519" t="s">
        <v>54</v>
      </c>
      <c r="AA1519" t="s">
        <v>4731</v>
      </c>
      <c r="AD1519" t="s">
        <v>5455</v>
      </c>
      <c r="AF1519" t="s">
        <v>214</v>
      </c>
      <c r="AJ1519" t="s">
        <v>4891</v>
      </c>
      <c r="AK1519" s="104">
        <v>46115.435416666667</v>
      </c>
      <c r="AL1519">
        <v>291607</v>
      </c>
      <c r="AM1519" t="s">
        <v>4728</v>
      </c>
      <c r="AN1519" t="s">
        <v>13</v>
      </c>
      <c r="AR1519" t="s">
        <v>5931</v>
      </c>
      <c r="AT1519" t="s">
        <v>1048</v>
      </c>
      <c r="AX1519" t="s">
        <v>4933</v>
      </c>
      <c r="AY1519" s="104">
        <v>46113.737500000003</v>
      </c>
      <c r="AZ1519">
        <v>1527603</v>
      </c>
      <c r="BA1519" t="s">
        <v>4761</v>
      </c>
      <c r="BB1519" t="s">
        <v>5989</v>
      </c>
      <c r="BF1519" t="s">
        <v>5966</v>
      </c>
      <c r="BH1519" t="s">
        <v>432</v>
      </c>
      <c r="BI1519" t="s">
        <v>1381</v>
      </c>
      <c r="BL1519" t="s">
        <v>4765</v>
      </c>
      <c r="BM1519" s="104">
        <v>46118.599305555559</v>
      </c>
      <c r="BN1519">
        <v>1171285</v>
      </c>
      <c r="BO1519" t="s">
        <v>4728</v>
      </c>
      <c r="BP1519" t="s">
        <v>5592</v>
      </c>
      <c r="BT1519" t="s">
        <v>5966</v>
      </c>
    </row>
    <row r="1520" spans="17:72" x14ac:dyDescent="0.25">
      <c r="Q1520" t="s">
        <v>226</v>
      </c>
      <c r="V1520" t="s">
        <v>5256</v>
      </c>
      <c r="W1520" s="104">
        <v>46118.46597222222</v>
      </c>
      <c r="X1520">
        <v>1486737</v>
      </c>
      <c r="Y1520" t="s">
        <v>4728</v>
      </c>
      <c r="Z1520" t="s">
        <v>54</v>
      </c>
      <c r="AD1520" t="s">
        <v>4736</v>
      </c>
      <c r="AF1520" t="s">
        <v>852</v>
      </c>
      <c r="AJ1520" t="s">
        <v>5502</v>
      </c>
      <c r="AK1520" s="104">
        <v>46115.436111111114</v>
      </c>
      <c r="AL1520">
        <v>274051</v>
      </c>
      <c r="AM1520" t="s">
        <v>4728</v>
      </c>
      <c r="AN1520" t="s">
        <v>13</v>
      </c>
      <c r="AR1520" t="s">
        <v>5942</v>
      </c>
      <c r="AT1520" t="s">
        <v>2407</v>
      </c>
      <c r="AX1520" t="s">
        <v>4865</v>
      </c>
      <c r="AY1520" s="104">
        <v>46113.737500000003</v>
      </c>
      <c r="AZ1520">
        <v>110727</v>
      </c>
      <c r="BA1520" t="s">
        <v>4728</v>
      </c>
      <c r="BB1520" t="s">
        <v>5989</v>
      </c>
      <c r="BF1520" t="s">
        <v>4781</v>
      </c>
      <c r="BH1520" t="s">
        <v>1385</v>
      </c>
      <c r="BL1520" t="s">
        <v>5083</v>
      </c>
      <c r="BM1520" s="104">
        <v>46118.599305555559</v>
      </c>
      <c r="BN1520">
        <v>1039829</v>
      </c>
      <c r="BO1520" t="s">
        <v>4761</v>
      </c>
      <c r="BP1520" t="s">
        <v>5592</v>
      </c>
      <c r="BT1520" t="s">
        <v>5966</v>
      </c>
    </row>
    <row r="1521" spans="17:72" x14ac:dyDescent="0.25">
      <c r="Q1521" t="s">
        <v>72</v>
      </c>
      <c r="V1521" t="s">
        <v>4946</v>
      </c>
      <c r="W1521" s="104">
        <v>46118.466666666667</v>
      </c>
      <c r="X1521">
        <v>931486</v>
      </c>
      <c r="Y1521" t="s">
        <v>4728</v>
      </c>
      <c r="Z1521" t="s">
        <v>54</v>
      </c>
      <c r="AA1521" t="s">
        <v>13</v>
      </c>
      <c r="AD1521" t="s">
        <v>4739</v>
      </c>
      <c r="AF1521" t="s">
        <v>579</v>
      </c>
      <c r="AG1521" t="s">
        <v>1706</v>
      </c>
      <c r="AJ1521" t="s">
        <v>4940</v>
      </c>
      <c r="AK1521" s="104">
        <v>46115.436805555553</v>
      </c>
      <c r="AL1521">
        <v>479229</v>
      </c>
      <c r="AM1521" t="s">
        <v>4728</v>
      </c>
      <c r="AN1521" t="s">
        <v>42</v>
      </c>
      <c r="AO1521" t="s">
        <v>13</v>
      </c>
      <c r="AR1521" t="s">
        <v>5933</v>
      </c>
      <c r="AT1521" t="s">
        <v>2403</v>
      </c>
      <c r="AX1521" t="s">
        <v>5086</v>
      </c>
      <c r="AY1521" s="104">
        <v>46113.738194444442</v>
      </c>
      <c r="AZ1521">
        <v>313834</v>
      </c>
      <c r="BA1521" t="s">
        <v>4728</v>
      </c>
      <c r="BB1521" t="s">
        <v>5989</v>
      </c>
      <c r="BF1521" t="s">
        <v>5931</v>
      </c>
      <c r="BH1521" t="s">
        <v>1559</v>
      </c>
      <c r="BL1521" t="s">
        <v>5078</v>
      </c>
      <c r="BM1521" s="104">
        <v>46118.600694444445</v>
      </c>
      <c r="BN1521">
        <v>655552</v>
      </c>
      <c r="BO1521" t="s">
        <v>4728</v>
      </c>
      <c r="BP1521" t="s">
        <v>5592</v>
      </c>
      <c r="BT1521" t="s">
        <v>5920</v>
      </c>
    </row>
    <row r="1522" spans="17:72" x14ac:dyDescent="0.25">
      <c r="Q1522" t="s">
        <v>232</v>
      </c>
      <c r="V1522" t="s">
        <v>5330</v>
      </c>
      <c r="W1522" s="104">
        <v>46118.467361111114</v>
      </c>
      <c r="X1522">
        <v>611257</v>
      </c>
      <c r="Y1522" t="s">
        <v>4728</v>
      </c>
      <c r="Z1522" t="s">
        <v>54</v>
      </c>
      <c r="AD1522" t="s">
        <v>4780</v>
      </c>
      <c r="AF1522" t="s">
        <v>1284</v>
      </c>
      <c r="AJ1522" t="s">
        <v>4782</v>
      </c>
      <c r="AK1522" s="104">
        <v>46115.4375</v>
      </c>
      <c r="AL1522">
        <v>226846</v>
      </c>
      <c r="AM1522" t="s">
        <v>4728</v>
      </c>
      <c r="AN1522" t="s">
        <v>13</v>
      </c>
      <c r="AR1522" t="s">
        <v>5956</v>
      </c>
      <c r="AT1522" t="s">
        <v>2429</v>
      </c>
      <c r="AX1522" t="s">
        <v>7310</v>
      </c>
      <c r="AY1522" s="104">
        <v>46113.738888888889</v>
      </c>
      <c r="AZ1522">
        <v>749957</v>
      </c>
      <c r="BA1522" t="s">
        <v>4728</v>
      </c>
      <c r="BB1522" t="s">
        <v>5989</v>
      </c>
      <c r="BF1522" t="s">
        <v>5942</v>
      </c>
      <c r="BH1522" t="s">
        <v>496</v>
      </c>
      <c r="BL1522" t="s">
        <v>4919</v>
      </c>
      <c r="BM1522" s="104">
        <v>46118.602083333331</v>
      </c>
      <c r="BN1522">
        <v>884127</v>
      </c>
      <c r="BO1522" t="s">
        <v>4728</v>
      </c>
      <c r="BP1522" t="s">
        <v>5592</v>
      </c>
      <c r="BT1522" t="s">
        <v>6069</v>
      </c>
    </row>
    <row r="1523" spans="17:72" x14ac:dyDescent="0.25">
      <c r="V1523" t="s">
        <v>5157</v>
      </c>
      <c r="W1523" s="104">
        <v>46118.467361111114</v>
      </c>
      <c r="X1523">
        <v>455063</v>
      </c>
      <c r="Y1523" t="s">
        <v>4728</v>
      </c>
      <c r="Z1523" t="s">
        <v>54</v>
      </c>
      <c r="AF1523" t="s">
        <v>2158</v>
      </c>
      <c r="AG1523" t="s">
        <v>1220</v>
      </c>
      <c r="AJ1523" t="s">
        <v>5166</v>
      </c>
      <c r="AK1523" s="104">
        <v>46115.4375</v>
      </c>
      <c r="AL1523">
        <v>553953</v>
      </c>
      <c r="AM1523" t="s">
        <v>4728</v>
      </c>
      <c r="AN1523" t="s">
        <v>42</v>
      </c>
      <c r="AO1523" t="s">
        <v>13</v>
      </c>
      <c r="AR1523" t="s">
        <v>6040</v>
      </c>
      <c r="AT1523" t="s">
        <v>1379</v>
      </c>
      <c r="AX1523" t="s">
        <v>6112</v>
      </c>
      <c r="AY1523" s="104">
        <v>46113.738888888889</v>
      </c>
      <c r="AZ1523">
        <v>622778</v>
      </c>
      <c r="BA1523" t="s">
        <v>4728</v>
      </c>
      <c r="BB1523" t="s">
        <v>5989</v>
      </c>
      <c r="BF1523" t="s">
        <v>5942</v>
      </c>
      <c r="BH1523" t="s">
        <v>868</v>
      </c>
      <c r="BL1523" t="s">
        <v>5002</v>
      </c>
      <c r="BM1523" s="104">
        <v>46118.602083333331</v>
      </c>
      <c r="BN1523">
        <v>216705</v>
      </c>
      <c r="BO1523" t="s">
        <v>4728</v>
      </c>
      <c r="BP1523" t="s">
        <v>5592</v>
      </c>
      <c r="BT1523" t="s">
        <v>6117</v>
      </c>
    </row>
    <row r="1524" spans="17:72" x14ac:dyDescent="0.25">
      <c r="Q1524" t="s">
        <v>79</v>
      </c>
      <c r="V1524" t="s">
        <v>4932</v>
      </c>
      <c r="W1524" s="104">
        <v>46118.467361111114</v>
      </c>
      <c r="X1524">
        <v>757621</v>
      </c>
      <c r="Y1524" t="s">
        <v>4728</v>
      </c>
      <c r="Z1524" t="s">
        <v>54</v>
      </c>
      <c r="AD1524" t="s">
        <v>4736</v>
      </c>
      <c r="AF1524" t="s">
        <v>250</v>
      </c>
      <c r="AJ1524" t="s">
        <v>4890</v>
      </c>
      <c r="AK1524" s="104">
        <v>46115.4375</v>
      </c>
      <c r="AL1524">
        <v>252757</v>
      </c>
      <c r="AM1524" t="s">
        <v>4728</v>
      </c>
      <c r="AN1524" t="s">
        <v>13</v>
      </c>
      <c r="AR1524" t="s">
        <v>4781</v>
      </c>
      <c r="AT1524" t="s">
        <v>1048</v>
      </c>
      <c r="AX1524" t="s">
        <v>6264</v>
      </c>
      <c r="AY1524" s="104">
        <v>46113.738888888889</v>
      </c>
      <c r="AZ1524">
        <v>500207</v>
      </c>
      <c r="BA1524" t="s">
        <v>4728</v>
      </c>
      <c r="BB1524" t="s">
        <v>5989</v>
      </c>
      <c r="BF1524" t="s">
        <v>6314</v>
      </c>
      <c r="BH1524" t="s">
        <v>1955</v>
      </c>
      <c r="BL1524" t="s">
        <v>6425</v>
      </c>
      <c r="BM1524" s="104">
        <v>46118.602777777778</v>
      </c>
      <c r="BN1524">
        <v>1512338</v>
      </c>
      <c r="BO1524" t="s">
        <v>4728</v>
      </c>
      <c r="BP1524" t="s">
        <v>5592</v>
      </c>
      <c r="BQ1524" t="s">
        <v>4731</v>
      </c>
      <c r="BT1524" t="s">
        <v>5934</v>
      </c>
    </row>
    <row r="1525" spans="17:72" x14ac:dyDescent="0.25">
      <c r="Q1525" t="s">
        <v>81</v>
      </c>
      <c r="V1525" t="s">
        <v>4932</v>
      </c>
      <c r="W1525" s="104">
        <v>46118.468055555553</v>
      </c>
      <c r="X1525">
        <v>824800</v>
      </c>
      <c r="Y1525" t="s">
        <v>4728</v>
      </c>
      <c r="Z1525" t="s">
        <v>54</v>
      </c>
      <c r="AD1525" t="s">
        <v>4781</v>
      </c>
      <c r="AF1525" t="s">
        <v>214</v>
      </c>
      <c r="AJ1525" t="s">
        <v>5506</v>
      </c>
      <c r="AK1525" s="104">
        <v>46115.438888888886</v>
      </c>
      <c r="AL1525">
        <v>602627</v>
      </c>
      <c r="AM1525" t="s">
        <v>4728</v>
      </c>
      <c r="AN1525" t="s">
        <v>13</v>
      </c>
      <c r="AR1525" t="s">
        <v>5934</v>
      </c>
      <c r="AT1525" t="s">
        <v>2407</v>
      </c>
      <c r="AX1525" t="s">
        <v>5077</v>
      </c>
      <c r="AY1525" s="104">
        <v>46113.739583333336</v>
      </c>
      <c r="AZ1525">
        <v>410293</v>
      </c>
      <c r="BA1525" t="s">
        <v>4728</v>
      </c>
      <c r="BB1525" t="s">
        <v>5989</v>
      </c>
      <c r="BF1525" t="s">
        <v>5918</v>
      </c>
      <c r="BH1525" t="s">
        <v>1732</v>
      </c>
      <c r="BL1525" t="s">
        <v>6451</v>
      </c>
      <c r="BM1525" s="104">
        <v>46118.603472222225</v>
      </c>
      <c r="BN1525">
        <v>566615</v>
      </c>
      <c r="BO1525" t="s">
        <v>4728</v>
      </c>
      <c r="BP1525" t="s">
        <v>5592</v>
      </c>
      <c r="BQ1525" t="s">
        <v>4731</v>
      </c>
      <c r="BT1525" t="s">
        <v>5942</v>
      </c>
    </row>
    <row r="1526" spans="17:72" x14ac:dyDescent="0.25">
      <c r="V1526" t="s">
        <v>5287</v>
      </c>
      <c r="W1526" s="104">
        <v>46118.468055555553</v>
      </c>
      <c r="X1526">
        <v>42613</v>
      </c>
      <c r="Y1526" t="s">
        <v>4728</v>
      </c>
      <c r="Z1526" t="s">
        <v>54</v>
      </c>
      <c r="AF1526" t="s">
        <v>250</v>
      </c>
      <c r="AJ1526" t="s">
        <v>6497</v>
      </c>
      <c r="AK1526" s="104">
        <v>46115.442361111112</v>
      </c>
      <c r="AL1526">
        <v>223680</v>
      </c>
      <c r="AM1526" t="s">
        <v>4728</v>
      </c>
      <c r="AN1526" t="s">
        <v>13</v>
      </c>
      <c r="AR1526" t="s">
        <v>5931</v>
      </c>
      <c r="AT1526" t="s">
        <v>1985</v>
      </c>
      <c r="AX1526" t="s">
        <v>5005</v>
      </c>
      <c r="AY1526" s="104">
        <v>46113.739583333336</v>
      </c>
      <c r="AZ1526">
        <v>348244</v>
      </c>
      <c r="BA1526" t="s">
        <v>4728</v>
      </c>
      <c r="BB1526" t="s">
        <v>5989</v>
      </c>
      <c r="BF1526" t="s">
        <v>5931</v>
      </c>
      <c r="BH1526" t="s">
        <v>967</v>
      </c>
      <c r="BL1526" t="s">
        <v>4782</v>
      </c>
      <c r="BM1526" s="104">
        <v>46118.603472222225</v>
      </c>
      <c r="BN1526">
        <v>587829</v>
      </c>
      <c r="BO1526" t="s">
        <v>4728</v>
      </c>
      <c r="BP1526" t="s">
        <v>5592</v>
      </c>
      <c r="BT1526" t="s">
        <v>5920</v>
      </c>
    </row>
    <row r="1527" spans="17:72" x14ac:dyDescent="0.25">
      <c r="Q1527" t="s">
        <v>967</v>
      </c>
      <c r="V1527" t="s">
        <v>5514</v>
      </c>
      <c r="W1527" s="104">
        <v>46118.46875</v>
      </c>
      <c r="X1527">
        <v>504268</v>
      </c>
      <c r="Y1527" t="s">
        <v>4728</v>
      </c>
      <c r="Z1527" t="s">
        <v>54</v>
      </c>
      <c r="AA1527" t="s">
        <v>4731</v>
      </c>
      <c r="AD1527" t="s">
        <v>4781</v>
      </c>
      <c r="AF1527" t="s">
        <v>2600</v>
      </c>
      <c r="AJ1527" t="s">
        <v>4755</v>
      </c>
      <c r="AK1527" s="104">
        <v>46115.443055555559</v>
      </c>
      <c r="AL1527">
        <v>139422</v>
      </c>
      <c r="AM1527" t="s">
        <v>4728</v>
      </c>
      <c r="AN1527" t="s">
        <v>13</v>
      </c>
      <c r="AR1527" t="s">
        <v>5925</v>
      </c>
      <c r="AT1527" t="s">
        <v>2383</v>
      </c>
      <c r="AX1527" t="s">
        <v>5253</v>
      </c>
      <c r="AY1527" s="104">
        <v>46113.740972222222</v>
      </c>
      <c r="AZ1527">
        <v>494285</v>
      </c>
      <c r="BA1527" t="s">
        <v>4728</v>
      </c>
      <c r="BB1527" t="s">
        <v>5989</v>
      </c>
      <c r="BF1527" t="s">
        <v>5931</v>
      </c>
      <c r="BH1527" t="s">
        <v>75</v>
      </c>
      <c r="BL1527" t="s">
        <v>5148</v>
      </c>
      <c r="BM1527" s="104">
        <v>46118.604166666664</v>
      </c>
      <c r="BN1527">
        <v>260325</v>
      </c>
      <c r="BO1527" t="s">
        <v>4728</v>
      </c>
      <c r="BP1527" t="s">
        <v>5592</v>
      </c>
      <c r="BQ1527" t="s">
        <v>4731</v>
      </c>
      <c r="BT1527" t="s">
        <v>5942</v>
      </c>
    </row>
    <row r="1528" spans="17:72" x14ac:dyDescent="0.25">
      <c r="Q1528" t="s">
        <v>73</v>
      </c>
      <c r="V1528" t="s">
        <v>5573</v>
      </c>
      <c r="W1528" s="104">
        <v>46118.469444444447</v>
      </c>
      <c r="X1528">
        <v>705986</v>
      </c>
      <c r="Y1528" t="s">
        <v>4728</v>
      </c>
      <c r="Z1528" t="s">
        <v>54</v>
      </c>
      <c r="AD1528" t="s">
        <v>4739</v>
      </c>
      <c r="AF1528" t="s">
        <v>1284</v>
      </c>
      <c r="AJ1528" t="s">
        <v>4755</v>
      </c>
      <c r="AK1528" s="104">
        <v>46115.445833333331</v>
      </c>
      <c r="AL1528">
        <v>234543</v>
      </c>
      <c r="AM1528" t="s">
        <v>4728</v>
      </c>
      <c r="AN1528" t="s">
        <v>13</v>
      </c>
      <c r="AR1528" t="s">
        <v>5948</v>
      </c>
      <c r="AT1528" t="s">
        <v>229</v>
      </c>
      <c r="AX1528" t="s">
        <v>4839</v>
      </c>
      <c r="AY1528" s="104">
        <v>46113.740972222222</v>
      </c>
      <c r="AZ1528">
        <v>1408648</v>
      </c>
      <c r="BA1528" t="s">
        <v>4761</v>
      </c>
      <c r="BB1528" t="s">
        <v>5989</v>
      </c>
      <c r="BF1528" t="s">
        <v>5966</v>
      </c>
      <c r="BH1528" t="s">
        <v>1706</v>
      </c>
      <c r="BL1528" t="s">
        <v>4782</v>
      </c>
      <c r="BM1528" s="104">
        <v>46118.604861111111</v>
      </c>
      <c r="BN1528">
        <v>1016004</v>
      </c>
      <c r="BO1528" t="s">
        <v>4728</v>
      </c>
      <c r="BP1528" t="s">
        <v>5592</v>
      </c>
      <c r="BT1528" t="s">
        <v>5920</v>
      </c>
    </row>
    <row r="1529" spans="17:72" x14ac:dyDescent="0.25">
      <c r="Q1529" t="s">
        <v>232</v>
      </c>
      <c r="V1529" t="s">
        <v>4890</v>
      </c>
      <c r="W1529" s="104">
        <v>46118.470138888886</v>
      </c>
      <c r="X1529">
        <v>521585</v>
      </c>
      <c r="Y1529" t="s">
        <v>4728</v>
      </c>
      <c r="Z1529" t="s">
        <v>54</v>
      </c>
      <c r="AD1529" t="s">
        <v>4736</v>
      </c>
      <c r="AF1529" t="s">
        <v>2624</v>
      </c>
      <c r="AG1529" t="s">
        <v>1891</v>
      </c>
      <c r="AJ1529" t="s">
        <v>4877</v>
      </c>
      <c r="AK1529" s="104">
        <v>46115.445833333331</v>
      </c>
      <c r="AL1529">
        <v>582311</v>
      </c>
      <c r="AM1529" t="s">
        <v>4728</v>
      </c>
      <c r="AN1529" t="s">
        <v>13</v>
      </c>
      <c r="AO1529" t="s">
        <v>4731</v>
      </c>
      <c r="AR1529" t="s">
        <v>6387</v>
      </c>
      <c r="AT1529" t="s">
        <v>223</v>
      </c>
      <c r="AX1529" t="s">
        <v>4733</v>
      </c>
      <c r="AY1529" s="104">
        <v>46113.741666666669</v>
      </c>
      <c r="AZ1529">
        <v>441529</v>
      </c>
      <c r="BA1529" t="s">
        <v>4728</v>
      </c>
      <c r="BB1529" t="s">
        <v>5989</v>
      </c>
      <c r="BF1529" t="s">
        <v>5942</v>
      </c>
      <c r="BH1529" t="s">
        <v>1985</v>
      </c>
      <c r="BL1529" t="s">
        <v>5543</v>
      </c>
      <c r="BM1529" s="104">
        <v>46118.606944444444</v>
      </c>
      <c r="BN1529">
        <v>685333</v>
      </c>
      <c r="BO1529" t="s">
        <v>4728</v>
      </c>
      <c r="BP1529" t="s">
        <v>5592</v>
      </c>
      <c r="BT1529" t="s">
        <v>5918</v>
      </c>
    </row>
    <row r="1530" spans="17:72" x14ac:dyDescent="0.25">
      <c r="Q1530" t="s">
        <v>205</v>
      </c>
      <c r="V1530" t="s">
        <v>4890</v>
      </c>
      <c r="W1530" s="104">
        <v>46118.470833333333</v>
      </c>
      <c r="X1530">
        <v>589946</v>
      </c>
      <c r="Y1530" t="s">
        <v>4728</v>
      </c>
      <c r="Z1530" t="s">
        <v>54</v>
      </c>
      <c r="AD1530" t="s">
        <v>4752</v>
      </c>
      <c r="AF1530" t="s">
        <v>2401</v>
      </c>
      <c r="AG1530" t="s">
        <v>868</v>
      </c>
      <c r="AJ1530" t="s">
        <v>6488</v>
      </c>
      <c r="AK1530" s="104">
        <v>46115.447222222225</v>
      </c>
      <c r="AL1530">
        <v>2492388</v>
      </c>
      <c r="AM1530" t="s">
        <v>4761</v>
      </c>
      <c r="AN1530" t="s">
        <v>42</v>
      </c>
      <c r="AO1530" t="s">
        <v>13</v>
      </c>
      <c r="AR1530" t="s">
        <v>5955</v>
      </c>
      <c r="AT1530" t="s">
        <v>1276</v>
      </c>
      <c r="AX1530" t="s">
        <v>4952</v>
      </c>
      <c r="AY1530" s="104">
        <v>46113.741666666669</v>
      </c>
      <c r="AZ1530">
        <v>200740</v>
      </c>
      <c r="BA1530" t="s">
        <v>4728</v>
      </c>
      <c r="BB1530" t="s">
        <v>5989</v>
      </c>
      <c r="BF1530" t="s">
        <v>5942</v>
      </c>
      <c r="BH1530" t="s">
        <v>1379</v>
      </c>
      <c r="BL1530" t="s">
        <v>4809</v>
      </c>
      <c r="BM1530" s="104">
        <v>46118.60833333333</v>
      </c>
      <c r="BN1530">
        <v>207840</v>
      </c>
      <c r="BO1530" t="s">
        <v>4728</v>
      </c>
      <c r="BP1530" t="s">
        <v>5592</v>
      </c>
      <c r="BT1530" t="s">
        <v>5942</v>
      </c>
    </row>
    <row r="1531" spans="17:72" x14ac:dyDescent="0.25">
      <c r="V1531" t="s">
        <v>5416</v>
      </c>
      <c r="W1531" s="104">
        <v>46118.470833333333</v>
      </c>
      <c r="X1531">
        <v>41111</v>
      </c>
      <c r="Y1531" t="s">
        <v>4728</v>
      </c>
      <c r="Z1531" t="s">
        <v>54</v>
      </c>
      <c r="AF1531" t="s">
        <v>214</v>
      </c>
      <c r="AJ1531" t="s">
        <v>4753</v>
      </c>
      <c r="AK1531" s="104">
        <v>46115.448611111111</v>
      </c>
      <c r="AL1531">
        <v>273170</v>
      </c>
      <c r="AM1531" t="s">
        <v>4761</v>
      </c>
      <c r="AN1531" t="s">
        <v>13</v>
      </c>
      <c r="AR1531" t="s">
        <v>5920</v>
      </c>
      <c r="AT1531" t="s">
        <v>1124</v>
      </c>
      <c r="AX1531" t="s">
        <v>5421</v>
      </c>
      <c r="AY1531" s="104">
        <v>46113.742361111108</v>
      </c>
      <c r="AZ1531">
        <v>260200</v>
      </c>
      <c r="BA1531" t="s">
        <v>4728</v>
      </c>
      <c r="BB1531" t="s">
        <v>5989</v>
      </c>
      <c r="BF1531" t="s">
        <v>5918</v>
      </c>
      <c r="BH1531" t="s">
        <v>1379</v>
      </c>
      <c r="BL1531" t="s">
        <v>6972</v>
      </c>
      <c r="BM1531" s="104">
        <v>46118.609722222223</v>
      </c>
      <c r="BN1531">
        <v>1785204</v>
      </c>
      <c r="BO1531" t="s">
        <v>4728</v>
      </c>
      <c r="BP1531" t="s">
        <v>5592</v>
      </c>
      <c r="BT1531" t="s">
        <v>6314</v>
      </c>
    </row>
    <row r="1532" spans="17:72" x14ac:dyDescent="0.25">
      <c r="Q1532" t="s">
        <v>2138</v>
      </c>
      <c r="R1532" t="s">
        <v>223</v>
      </c>
      <c r="V1532" t="s">
        <v>5574</v>
      </c>
      <c r="W1532" s="104">
        <v>46118.47152777778</v>
      </c>
      <c r="X1532">
        <v>656784</v>
      </c>
      <c r="Y1532" t="s">
        <v>4728</v>
      </c>
      <c r="Z1532" t="s">
        <v>42</v>
      </c>
      <c r="AA1532" t="s">
        <v>54</v>
      </c>
      <c r="AD1532" t="s">
        <v>5540</v>
      </c>
      <c r="AF1532" t="s">
        <v>2126</v>
      </c>
      <c r="AG1532" t="s">
        <v>1706</v>
      </c>
      <c r="AJ1532" t="s">
        <v>5410</v>
      </c>
      <c r="AK1532" s="104">
        <v>46115.448611111111</v>
      </c>
      <c r="AL1532">
        <v>699131</v>
      </c>
      <c r="AM1532" t="s">
        <v>4728</v>
      </c>
      <c r="AN1532" t="s">
        <v>42</v>
      </c>
      <c r="AO1532" t="s">
        <v>13</v>
      </c>
      <c r="AR1532" t="s">
        <v>5933</v>
      </c>
      <c r="AT1532" t="s">
        <v>241</v>
      </c>
      <c r="AX1532" t="s">
        <v>5018</v>
      </c>
      <c r="AY1532" s="104">
        <v>46113.742361111108</v>
      </c>
      <c r="AZ1532">
        <v>156609</v>
      </c>
      <c r="BA1532" t="s">
        <v>4728</v>
      </c>
      <c r="BB1532" t="s">
        <v>5989</v>
      </c>
      <c r="BF1532" t="s">
        <v>6069</v>
      </c>
      <c r="BH1532" t="s">
        <v>1284</v>
      </c>
      <c r="BI1532" t="s">
        <v>256</v>
      </c>
      <c r="BL1532" t="s">
        <v>8199</v>
      </c>
      <c r="BM1532" s="104">
        <v>46118.611111111109</v>
      </c>
      <c r="BN1532">
        <v>1693972</v>
      </c>
      <c r="BO1532" t="s">
        <v>4728</v>
      </c>
      <c r="BP1532" t="s">
        <v>5592</v>
      </c>
      <c r="BQ1532" t="s">
        <v>4731</v>
      </c>
      <c r="BT1532" t="s">
        <v>6189</v>
      </c>
    </row>
    <row r="1533" spans="17:72" x14ac:dyDescent="0.25">
      <c r="V1533" t="s">
        <v>4765</v>
      </c>
      <c r="W1533" s="104">
        <v>46118.472222222219</v>
      </c>
      <c r="X1533">
        <v>187273</v>
      </c>
      <c r="Y1533" t="s">
        <v>4728</v>
      </c>
      <c r="Z1533" t="s">
        <v>54</v>
      </c>
      <c r="AF1533" t="s">
        <v>852</v>
      </c>
      <c r="AJ1533" t="s">
        <v>5166</v>
      </c>
      <c r="AK1533" s="104">
        <v>46115.449305555558</v>
      </c>
      <c r="AL1533">
        <v>222981</v>
      </c>
      <c r="AM1533" t="s">
        <v>4728</v>
      </c>
      <c r="AN1533" t="s">
        <v>13</v>
      </c>
      <c r="AR1533" t="s">
        <v>5942</v>
      </c>
      <c r="AT1533" t="s">
        <v>1385</v>
      </c>
      <c r="AX1533" t="s">
        <v>4930</v>
      </c>
      <c r="AY1533" s="104">
        <v>46113.743055555555</v>
      </c>
      <c r="AZ1533">
        <v>92364</v>
      </c>
      <c r="BA1533" t="s">
        <v>4728</v>
      </c>
      <c r="BB1533" t="s">
        <v>5989</v>
      </c>
      <c r="BF1533" t="s">
        <v>5925</v>
      </c>
      <c r="BH1533" t="s">
        <v>496</v>
      </c>
      <c r="BI1533" t="s">
        <v>256</v>
      </c>
      <c r="BL1533" t="s">
        <v>5555</v>
      </c>
      <c r="BM1533" s="104">
        <v>46118.613194444442</v>
      </c>
      <c r="BN1533">
        <v>3056282</v>
      </c>
      <c r="BO1533" t="s">
        <v>4728</v>
      </c>
      <c r="BP1533" t="s">
        <v>5592</v>
      </c>
      <c r="BQ1533" t="s">
        <v>4731</v>
      </c>
      <c r="BT1533" t="s">
        <v>6609</v>
      </c>
    </row>
    <row r="1534" spans="17:72" x14ac:dyDescent="0.25">
      <c r="Q1534" t="s">
        <v>79</v>
      </c>
      <c r="V1534" t="s">
        <v>5157</v>
      </c>
      <c r="W1534" s="104">
        <v>46118.472916666666</v>
      </c>
      <c r="X1534">
        <v>703990</v>
      </c>
      <c r="Y1534" t="s">
        <v>4728</v>
      </c>
      <c r="Z1534" t="s">
        <v>54</v>
      </c>
      <c r="AD1534" t="s">
        <v>4777</v>
      </c>
      <c r="AF1534" t="s">
        <v>189</v>
      </c>
      <c r="AG1534" t="s">
        <v>76</v>
      </c>
      <c r="AJ1534" t="s">
        <v>5156</v>
      </c>
      <c r="AK1534" s="104">
        <v>46115.450694444444</v>
      </c>
      <c r="AL1534">
        <v>1178704</v>
      </c>
      <c r="AM1534" t="s">
        <v>4728</v>
      </c>
      <c r="AN1534" t="s">
        <v>42</v>
      </c>
      <c r="AO1534" t="s">
        <v>13</v>
      </c>
      <c r="AP1534" t="s">
        <v>4731</v>
      </c>
      <c r="AR1534" t="s">
        <v>5944</v>
      </c>
      <c r="AT1534" t="s">
        <v>1292</v>
      </c>
      <c r="AX1534" t="s">
        <v>5093</v>
      </c>
      <c r="AY1534" s="104">
        <v>46113.743055555555</v>
      </c>
      <c r="AZ1534">
        <v>382169</v>
      </c>
      <c r="BA1534" t="s">
        <v>4728</v>
      </c>
      <c r="BB1534" t="s">
        <v>5989</v>
      </c>
      <c r="BF1534" t="s">
        <v>5948</v>
      </c>
      <c r="BH1534" t="s">
        <v>496</v>
      </c>
      <c r="BL1534" t="s">
        <v>4774</v>
      </c>
      <c r="BM1534" s="104">
        <v>46118.615972222222</v>
      </c>
      <c r="BN1534">
        <v>281366</v>
      </c>
      <c r="BO1534" t="s">
        <v>4728</v>
      </c>
      <c r="BP1534" t="s">
        <v>5592</v>
      </c>
      <c r="BT1534" t="s">
        <v>5918</v>
      </c>
    </row>
    <row r="1535" spans="17:72" x14ac:dyDescent="0.25">
      <c r="Q1535" t="s">
        <v>84</v>
      </c>
      <c r="V1535" t="s">
        <v>5575</v>
      </c>
      <c r="W1535" s="104">
        <v>46118.472916666666</v>
      </c>
      <c r="X1535">
        <v>384647</v>
      </c>
      <c r="Y1535" t="s">
        <v>4728</v>
      </c>
      <c r="Z1535" t="s">
        <v>54</v>
      </c>
      <c r="AD1535" t="s">
        <v>4780</v>
      </c>
      <c r="AF1535" t="s">
        <v>2132</v>
      </c>
      <c r="AG1535" t="s">
        <v>75</v>
      </c>
      <c r="AJ1535" t="s">
        <v>6498</v>
      </c>
      <c r="AK1535" s="104">
        <v>46115.450694444444</v>
      </c>
      <c r="AL1535">
        <v>1106310</v>
      </c>
      <c r="AM1535" t="s">
        <v>4728</v>
      </c>
      <c r="AN1535" t="s">
        <v>42</v>
      </c>
      <c r="AO1535" t="s">
        <v>13</v>
      </c>
      <c r="AR1535" t="s">
        <v>6012</v>
      </c>
      <c r="AT1535" t="s">
        <v>1985</v>
      </c>
      <c r="AX1535" t="s">
        <v>5018</v>
      </c>
      <c r="AY1535" s="104">
        <v>46113.743750000001</v>
      </c>
      <c r="AZ1535">
        <v>390653</v>
      </c>
      <c r="BA1535" t="s">
        <v>4761</v>
      </c>
      <c r="BB1535" t="s">
        <v>5989</v>
      </c>
      <c r="BF1535" t="s">
        <v>5942</v>
      </c>
      <c r="BH1535" t="s">
        <v>1955</v>
      </c>
      <c r="BL1535" t="s">
        <v>4836</v>
      </c>
      <c r="BM1535" s="104">
        <v>46118.615972222222</v>
      </c>
      <c r="BN1535">
        <v>423074</v>
      </c>
      <c r="BO1535" t="s">
        <v>4728</v>
      </c>
      <c r="BP1535" t="s">
        <v>5592</v>
      </c>
      <c r="BT1535" t="s">
        <v>6069</v>
      </c>
    </row>
    <row r="1536" spans="17:72" x14ac:dyDescent="0.25">
      <c r="Q1536" t="s">
        <v>349</v>
      </c>
      <c r="R1536" t="s">
        <v>79</v>
      </c>
      <c r="V1536" t="s">
        <v>5157</v>
      </c>
      <c r="W1536" s="104">
        <v>46118.476388888892</v>
      </c>
      <c r="X1536">
        <v>1068419</v>
      </c>
      <c r="Y1536" t="s">
        <v>4728</v>
      </c>
      <c r="Z1536" t="s">
        <v>42</v>
      </c>
      <c r="AA1536" t="s">
        <v>54</v>
      </c>
      <c r="AD1536" t="s">
        <v>5576</v>
      </c>
      <c r="AF1536" t="s">
        <v>76</v>
      </c>
      <c r="AG1536" t="s">
        <v>2357</v>
      </c>
      <c r="AJ1536" t="s">
        <v>5388</v>
      </c>
      <c r="AK1536" s="104">
        <v>46115.450694444444</v>
      </c>
      <c r="AL1536">
        <v>232786</v>
      </c>
      <c r="AM1536" t="s">
        <v>4728</v>
      </c>
      <c r="AN1536" t="s">
        <v>54</v>
      </c>
      <c r="AO1536" t="s">
        <v>13</v>
      </c>
      <c r="AR1536" t="s">
        <v>5373</v>
      </c>
      <c r="AT1536" t="s">
        <v>2559</v>
      </c>
      <c r="AX1536" t="s">
        <v>7311</v>
      </c>
      <c r="AY1536" s="104">
        <v>46113.744444444441</v>
      </c>
      <c r="AZ1536">
        <v>551612</v>
      </c>
      <c r="BA1536" t="s">
        <v>4728</v>
      </c>
      <c r="BB1536" t="s">
        <v>5989</v>
      </c>
      <c r="BF1536" t="s">
        <v>5931</v>
      </c>
      <c r="BH1536" t="s">
        <v>205</v>
      </c>
      <c r="BL1536" t="s">
        <v>6294</v>
      </c>
      <c r="BM1536" s="104">
        <v>46118.618055555555</v>
      </c>
      <c r="BN1536">
        <v>387782</v>
      </c>
      <c r="BO1536" t="s">
        <v>4728</v>
      </c>
      <c r="BP1536" t="s">
        <v>5592</v>
      </c>
      <c r="BT1536" t="s">
        <v>5920</v>
      </c>
    </row>
    <row r="1537" spans="17:72" x14ac:dyDescent="0.25">
      <c r="Q1537" t="s">
        <v>84</v>
      </c>
      <c r="V1537" t="s">
        <v>5514</v>
      </c>
      <c r="W1537" s="104">
        <v>46118.476388888892</v>
      </c>
      <c r="X1537">
        <v>315778</v>
      </c>
      <c r="Y1537" t="s">
        <v>4728</v>
      </c>
      <c r="Z1537" t="s">
        <v>54</v>
      </c>
      <c r="AD1537" t="s">
        <v>5139</v>
      </c>
      <c r="AF1537" t="s">
        <v>1268</v>
      </c>
      <c r="AG1537" t="s">
        <v>1220</v>
      </c>
      <c r="AJ1537" t="s">
        <v>6499</v>
      </c>
      <c r="AK1537" s="104">
        <v>46115.451388888891</v>
      </c>
      <c r="AL1537">
        <v>406070</v>
      </c>
      <c r="AM1537" t="s">
        <v>4728</v>
      </c>
      <c r="AN1537" t="s">
        <v>42</v>
      </c>
      <c r="AO1537" t="s">
        <v>13</v>
      </c>
      <c r="AR1537" t="s">
        <v>5919</v>
      </c>
      <c r="AT1537" t="s">
        <v>232</v>
      </c>
      <c r="AX1537">
        <v>19146340418</v>
      </c>
      <c r="AY1537" s="104">
        <v>46113.746527777781</v>
      </c>
      <c r="AZ1537">
        <v>291382</v>
      </c>
      <c r="BA1537" t="s">
        <v>4728</v>
      </c>
      <c r="BB1537" t="s">
        <v>5989</v>
      </c>
      <c r="BF1537" t="s">
        <v>5934</v>
      </c>
      <c r="BH1537" t="s">
        <v>852</v>
      </c>
      <c r="BL1537" t="s">
        <v>4988</v>
      </c>
      <c r="BM1537" s="104">
        <v>46118.618750000001</v>
      </c>
      <c r="BN1537">
        <v>617224</v>
      </c>
      <c r="BO1537" t="s">
        <v>4728</v>
      </c>
      <c r="BP1537" t="s">
        <v>5592</v>
      </c>
      <c r="BT1537" t="s">
        <v>7189</v>
      </c>
    </row>
    <row r="1538" spans="17:72" x14ac:dyDescent="0.25">
      <c r="Q1538" t="s">
        <v>78</v>
      </c>
      <c r="V1538" t="s">
        <v>4895</v>
      </c>
      <c r="W1538" s="104">
        <v>46118.477083333331</v>
      </c>
      <c r="X1538">
        <v>492173</v>
      </c>
      <c r="Y1538" t="s">
        <v>4728</v>
      </c>
      <c r="Z1538" t="s">
        <v>54</v>
      </c>
      <c r="AD1538" t="s">
        <v>4739</v>
      </c>
      <c r="AF1538" t="s">
        <v>2557</v>
      </c>
      <c r="AG1538" t="s">
        <v>637</v>
      </c>
      <c r="AJ1538" t="s">
        <v>6500</v>
      </c>
      <c r="AK1538" s="104">
        <v>46115.45208333333</v>
      </c>
      <c r="AL1538">
        <v>138042</v>
      </c>
      <c r="AM1538" t="s">
        <v>4728</v>
      </c>
      <c r="AN1538" t="s">
        <v>42</v>
      </c>
      <c r="AO1538" t="s">
        <v>13</v>
      </c>
      <c r="AR1538" t="s">
        <v>4941</v>
      </c>
      <c r="AT1538" t="s">
        <v>2407</v>
      </c>
      <c r="AX1538" t="s">
        <v>6241</v>
      </c>
      <c r="AY1538" s="104">
        <v>46113.746527777781</v>
      </c>
      <c r="AZ1538">
        <v>330591</v>
      </c>
      <c r="BA1538" t="s">
        <v>4728</v>
      </c>
      <c r="BB1538" t="s">
        <v>5989</v>
      </c>
      <c r="BF1538" t="s">
        <v>5956</v>
      </c>
      <c r="BH1538" t="s">
        <v>496</v>
      </c>
      <c r="BL1538" t="s">
        <v>7092</v>
      </c>
      <c r="BM1538" s="104">
        <v>46118.619444444441</v>
      </c>
      <c r="BN1538">
        <v>1262657</v>
      </c>
      <c r="BO1538" t="s">
        <v>4728</v>
      </c>
      <c r="BP1538" t="s">
        <v>5592</v>
      </c>
      <c r="BT1538" t="s">
        <v>5920</v>
      </c>
    </row>
    <row r="1539" spans="17:72" x14ac:dyDescent="0.25">
      <c r="Q1539" t="s">
        <v>223</v>
      </c>
      <c r="V1539" t="s">
        <v>5577</v>
      </c>
      <c r="W1539" s="104">
        <v>46118.477777777778</v>
      </c>
      <c r="X1539">
        <v>558077</v>
      </c>
      <c r="Y1539" t="s">
        <v>4728</v>
      </c>
      <c r="Z1539" t="s">
        <v>54</v>
      </c>
      <c r="AD1539" t="s">
        <v>4736</v>
      </c>
      <c r="AF1539" t="s">
        <v>852</v>
      </c>
      <c r="AG1539" t="s">
        <v>1132</v>
      </c>
      <c r="AJ1539" t="s">
        <v>6019</v>
      </c>
      <c r="AK1539" s="104">
        <v>46115.45208333333</v>
      </c>
      <c r="AL1539">
        <v>762661</v>
      </c>
      <c r="AM1539" t="s">
        <v>4728</v>
      </c>
      <c r="AN1539" t="s">
        <v>13</v>
      </c>
      <c r="AO1539" t="s">
        <v>4731</v>
      </c>
      <c r="AR1539" t="s">
        <v>6501</v>
      </c>
      <c r="AT1539" t="s">
        <v>1385</v>
      </c>
      <c r="AX1539" t="s">
        <v>4890</v>
      </c>
      <c r="AY1539" s="104">
        <v>46113.74722222222</v>
      </c>
      <c r="AZ1539">
        <v>488598</v>
      </c>
      <c r="BA1539" t="s">
        <v>4728</v>
      </c>
      <c r="BB1539" t="s">
        <v>5989</v>
      </c>
      <c r="BF1539" t="s">
        <v>5918</v>
      </c>
      <c r="BH1539" t="s">
        <v>1220</v>
      </c>
      <c r="BL1539" t="s">
        <v>4883</v>
      </c>
      <c r="BM1539" s="104">
        <v>46118.619444444441</v>
      </c>
      <c r="BN1539">
        <v>496781</v>
      </c>
      <c r="BO1539" t="s">
        <v>4728</v>
      </c>
      <c r="BP1539" t="s">
        <v>5592</v>
      </c>
      <c r="BT1539" t="s">
        <v>5918</v>
      </c>
    </row>
    <row r="1540" spans="17:72" x14ac:dyDescent="0.25">
      <c r="Q1540" t="s">
        <v>214</v>
      </c>
      <c r="V1540" t="s">
        <v>4968</v>
      </c>
      <c r="W1540" s="104">
        <v>46118.478472222225</v>
      </c>
      <c r="X1540">
        <v>586792</v>
      </c>
      <c r="Y1540" t="s">
        <v>4728</v>
      </c>
      <c r="Z1540" t="s">
        <v>54</v>
      </c>
      <c r="AD1540" t="s">
        <v>4752</v>
      </c>
      <c r="AF1540" t="s">
        <v>1611</v>
      </c>
      <c r="AG1540" t="s">
        <v>868</v>
      </c>
      <c r="AJ1540" t="s">
        <v>6502</v>
      </c>
      <c r="AK1540" s="104">
        <v>46115.452777777777</v>
      </c>
      <c r="AL1540">
        <v>685078</v>
      </c>
      <c r="AM1540" t="s">
        <v>4728</v>
      </c>
      <c r="AN1540" t="s">
        <v>42</v>
      </c>
      <c r="AO1540" t="s">
        <v>13</v>
      </c>
      <c r="AR1540" t="s">
        <v>6040</v>
      </c>
      <c r="AT1540" t="s">
        <v>2345</v>
      </c>
      <c r="AU1540" t="s">
        <v>1276</v>
      </c>
      <c r="AX1540" t="s">
        <v>5271</v>
      </c>
      <c r="AY1540" s="104">
        <v>46113.74722222222</v>
      </c>
      <c r="AZ1540">
        <v>198951</v>
      </c>
      <c r="BA1540" t="s">
        <v>4728</v>
      </c>
      <c r="BB1540" t="s">
        <v>5989</v>
      </c>
      <c r="BF1540" t="s">
        <v>5927</v>
      </c>
      <c r="BH1540" t="s">
        <v>253</v>
      </c>
      <c r="BL1540" t="s">
        <v>4831</v>
      </c>
      <c r="BM1540" s="104">
        <v>46118.621527777781</v>
      </c>
      <c r="BN1540">
        <v>126508</v>
      </c>
      <c r="BO1540" t="s">
        <v>4728</v>
      </c>
      <c r="BP1540" t="s">
        <v>5592</v>
      </c>
      <c r="BT1540" t="s">
        <v>5931</v>
      </c>
    </row>
    <row r="1541" spans="17:72" x14ac:dyDescent="0.25">
      <c r="Q1541" t="s">
        <v>84</v>
      </c>
      <c r="V1541" t="s">
        <v>5578</v>
      </c>
      <c r="W1541" s="104">
        <v>46118.48333333333</v>
      </c>
      <c r="X1541">
        <v>161545</v>
      </c>
      <c r="Y1541" t="s">
        <v>4728</v>
      </c>
      <c r="Z1541" t="s">
        <v>54</v>
      </c>
      <c r="AD1541" t="s">
        <v>4739</v>
      </c>
      <c r="AF1541" t="s">
        <v>1830</v>
      </c>
      <c r="AG1541" t="s">
        <v>79</v>
      </c>
      <c r="AJ1541" t="s">
        <v>6500</v>
      </c>
      <c r="AK1541" s="104">
        <v>46115.453472222223</v>
      </c>
      <c r="AL1541">
        <v>786644</v>
      </c>
      <c r="AM1541" t="s">
        <v>4728</v>
      </c>
      <c r="AN1541" t="s">
        <v>42</v>
      </c>
      <c r="AO1541" t="s">
        <v>13</v>
      </c>
      <c r="AR1541" t="s">
        <v>6012</v>
      </c>
      <c r="AT1541" t="s">
        <v>229</v>
      </c>
      <c r="AX1541">
        <v>12526712364</v>
      </c>
      <c r="AY1541" s="104">
        <v>46113.74722222222</v>
      </c>
      <c r="AZ1541">
        <v>332900</v>
      </c>
      <c r="BA1541" t="s">
        <v>4728</v>
      </c>
      <c r="BB1541" t="s">
        <v>5989</v>
      </c>
      <c r="BF1541" t="s">
        <v>6117</v>
      </c>
      <c r="BH1541" t="s">
        <v>250</v>
      </c>
      <c r="BL1541" t="s">
        <v>4762</v>
      </c>
      <c r="BM1541" s="104">
        <v>46118.623611111114</v>
      </c>
      <c r="BN1541">
        <v>325633</v>
      </c>
      <c r="BO1541" t="s">
        <v>4728</v>
      </c>
      <c r="BP1541" t="s">
        <v>5592</v>
      </c>
      <c r="BT1541" t="s">
        <v>5931</v>
      </c>
    </row>
    <row r="1542" spans="17:72" x14ac:dyDescent="0.25">
      <c r="Q1542" t="s">
        <v>79</v>
      </c>
      <c r="V1542" t="s">
        <v>5579</v>
      </c>
      <c r="W1542" s="104">
        <v>46118.48333333333</v>
      </c>
      <c r="X1542">
        <v>256371</v>
      </c>
      <c r="Y1542" t="s">
        <v>4728</v>
      </c>
      <c r="Z1542" t="s">
        <v>54</v>
      </c>
      <c r="AD1542" t="s">
        <v>4736</v>
      </c>
      <c r="AF1542" t="s">
        <v>256</v>
      </c>
      <c r="AJ1542" t="s">
        <v>4753</v>
      </c>
      <c r="AK1542" s="104">
        <v>46115.453472222223</v>
      </c>
      <c r="AL1542">
        <v>78082</v>
      </c>
      <c r="AM1542" t="s">
        <v>4728</v>
      </c>
      <c r="AN1542" t="s">
        <v>13</v>
      </c>
      <c r="AR1542" t="s">
        <v>5918</v>
      </c>
      <c r="AT1542" t="s">
        <v>1048</v>
      </c>
      <c r="AX1542" t="s">
        <v>5202</v>
      </c>
      <c r="AY1542" s="104">
        <v>46113.747916666667</v>
      </c>
      <c r="AZ1542">
        <v>81045</v>
      </c>
      <c r="BA1542" t="s">
        <v>4728</v>
      </c>
      <c r="BB1542" t="s">
        <v>5989</v>
      </c>
      <c r="BF1542" t="s">
        <v>5925</v>
      </c>
      <c r="BH1542" t="s">
        <v>1284</v>
      </c>
      <c r="BL1542" t="s">
        <v>6451</v>
      </c>
      <c r="BM1542" s="104">
        <v>46118.625694444447</v>
      </c>
      <c r="BN1542">
        <v>560437</v>
      </c>
      <c r="BO1542" t="s">
        <v>4761</v>
      </c>
      <c r="BP1542" t="s">
        <v>5592</v>
      </c>
      <c r="BT1542" t="s">
        <v>5950</v>
      </c>
    </row>
    <row r="1543" spans="17:72" x14ac:dyDescent="0.25">
      <c r="Q1543" t="s">
        <v>84</v>
      </c>
      <c r="V1543" t="s">
        <v>5416</v>
      </c>
      <c r="W1543" s="104">
        <v>46118.48333333333</v>
      </c>
      <c r="X1543">
        <v>217505</v>
      </c>
      <c r="Y1543" t="s">
        <v>4728</v>
      </c>
      <c r="Z1543" t="s">
        <v>54</v>
      </c>
      <c r="AD1543" t="s">
        <v>4736</v>
      </c>
      <c r="AF1543" t="s">
        <v>1078</v>
      </c>
      <c r="AJ1543" t="s">
        <v>5502</v>
      </c>
      <c r="AK1543" s="104">
        <v>46115.455555555556</v>
      </c>
      <c r="AL1543">
        <v>233476</v>
      </c>
      <c r="AM1543" t="s">
        <v>4728</v>
      </c>
      <c r="AN1543" t="s">
        <v>13</v>
      </c>
      <c r="AR1543" t="s">
        <v>5942</v>
      </c>
      <c r="AT1543" t="s">
        <v>744</v>
      </c>
      <c r="AU1543" t="s">
        <v>1048</v>
      </c>
      <c r="AX1543" t="s">
        <v>4986</v>
      </c>
      <c r="AY1543" s="104">
        <v>46113.747916666667</v>
      </c>
      <c r="AZ1543">
        <v>375442</v>
      </c>
      <c r="BA1543" t="s">
        <v>4761</v>
      </c>
      <c r="BB1543" t="s">
        <v>4787</v>
      </c>
      <c r="BC1543" t="s">
        <v>5989</v>
      </c>
      <c r="BF1543" t="s">
        <v>5944</v>
      </c>
      <c r="BH1543" t="s">
        <v>852</v>
      </c>
      <c r="BI1543" t="s">
        <v>1688</v>
      </c>
      <c r="BL1543" t="s">
        <v>4890</v>
      </c>
      <c r="BM1543" s="104">
        <v>46118.626388888886</v>
      </c>
      <c r="BN1543">
        <v>1638411</v>
      </c>
      <c r="BO1543" t="s">
        <v>4761</v>
      </c>
      <c r="BP1543" t="s">
        <v>5592</v>
      </c>
      <c r="BQ1543" t="s">
        <v>4731</v>
      </c>
      <c r="BT1543" t="s">
        <v>6495</v>
      </c>
    </row>
    <row r="1544" spans="17:72" x14ac:dyDescent="0.25">
      <c r="Q1544" t="s">
        <v>214</v>
      </c>
      <c r="V1544" t="s">
        <v>4783</v>
      </c>
      <c r="W1544" s="104">
        <v>46118.484027777777</v>
      </c>
      <c r="X1544">
        <v>1057013</v>
      </c>
      <c r="Y1544" t="s">
        <v>4728</v>
      </c>
      <c r="Z1544" t="s">
        <v>54</v>
      </c>
      <c r="AD1544" t="s">
        <v>4739</v>
      </c>
      <c r="AF1544" t="s">
        <v>637</v>
      </c>
      <c r="AJ1544" t="s">
        <v>5012</v>
      </c>
      <c r="AK1544" s="104">
        <v>46115.456944444442</v>
      </c>
      <c r="AL1544">
        <v>36187</v>
      </c>
      <c r="AM1544" t="s">
        <v>4728</v>
      </c>
      <c r="AN1544" t="s">
        <v>13</v>
      </c>
      <c r="AR1544" t="s">
        <v>4781</v>
      </c>
      <c r="AT1544" t="s">
        <v>1379</v>
      </c>
      <c r="AX1544" t="s">
        <v>7312</v>
      </c>
      <c r="AY1544" s="104">
        <v>46113.748611111114</v>
      </c>
      <c r="AZ1544">
        <v>317466</v>
      </c>
      <c r="BA1544" t="s">
        <v>4728</v>
      </c>
      <c r="BB1544" t="s">
        <v>5989</v>
      </c>
      <c r="BF1544" t="s">
        <v>5942</v>
      </c>
      <c r="BH1544" t="s">
        <v>250</v>
      </c>
      <c r="BI1544" t="s">
        <v>1132</v>
      </c>
      <c r="BL1544" t="s">
        <v>7327</v>
      </c>
      <c r="BM1544" s="104">
        <v>46118.62777777778</v>
      </c>
      <c r="BN1544">
        <v>1856601</v>
      </c>
      <c r="BO1544" t="s">
        <v>4728</v>
      </c>
      <c r="BP1544" t="s">
        <v>5592</v>
      </c>
      <c r="BQ1544" t="s">
        <v>4731</v>
      </c>
      <c r="BT1544" t="s">
        <v>6148</v>
      </c>
    </row>
    <row r="1545" spans="17:72" x14ac:dyDescent="0.25">
      <c r="Q1545" t="s">
        <v>84</v>
      </c>
      <c r="R1545" t="s">
        <v>683</v>
      </c>
      <c r="V1545" t="s">
        <v>4968</v>
      </c>
      <c r="W1545" s="104">
        <v>46118.484722222223</v>
      </c>
      <c r="X1545">
        <v>3496918</v>
      </c>
      <c r="Y1545" t="s">
        <v>4761</v>
      </c>
      <c r="Z1545" t="s">
        <v>54</v>
      </c>
      <c r="AA1545" t="s">
        <v>4731</v>
      </c>
      <c r="AD1545" t="s">
        <v>4767</v>
      </c>
      <c r="AF1545" t="s">
        <v>264</v>
      </c>
      <c r="AJ1545" t="s">
        <v>4753</v>
      </c>
      <c r="AK1545" s="104">
        <v>46115.456944444442</v>
      </c>
      <c r="AL1545">
        <v>179925</v>
      </c>
      <c r="AM1545" t="s">
        <v>4728</v>
      </c>
      <c r="AN1545" t="s">
        <v>13</v>
      </c>
      <c r="AR1545" t="s">
        <v>5920</v>
      </c>
      <c r="AT1545" t="s">
        <v>223</v>
      </c>
      <c r="AX1545" t="s">
        <v>4919</v>
      </c>
      <c r="AY1545" s="104">
        <v>46113.748611111114</v>
      </c>
      <c r="AZ1545">
        <v>93627</v>
      </c>
      <c r="BA1545" t="s">
        <v>4728</v>
      </c>
      <c r="BB1545" t="s">
        <v>5989</v>
      </c>
      <c r="BF1545" t="s">
        <v>5925</v>
      </c>
      <c r="BH1545" t="s">
        <v>2561</v>
      </c>
      <c r="BL1545" t="s">
        <v>4952</v>
      </c>
      <c r="BM1545" s="104">
        <v>46118.628472222219</v>
      </c>
      <c r="BN1545">
        <v>252699</v>
      </c>
      <c r="BO1545" t="s">
        <v>4728</v>
      </c>
      <c r="BP1545" t="s">
        <v>5592</v>
      </c>
      <c r="BT1545" t="s">
        <v>5920</v>
      </c>
    </row>
    <row r="1546" spans="17:72" x14ac:dyDescent="0.25">
      <c r="Q1546" t="s">
        <v>81</v>
      </c>
      <c r="V1546" t="s">
        <v>5580</v>
      </c>
      <c r="W1546" s="104">
        <v>46118.48541666667</v>
      </c>
      <c r="X1546">
        <v>382783</v>
      </c>
      <c r="Y1546" t="s">
        <v>4728</v>
      </c>
      <c r="Z1546" t="s">
        <v>54</v>
      </c>
      <c r="AD1546" t="s">
        <v>4772</v>
      </c>
      <c r="AF1546" t="s">
        <v>852</v>
      </c>
      <c r="AG1546" t="s">
        <v>1688</v>
      </c>
      <c r="AJ1546" t="s">
        <v>4769</v>
      </c>
      <c r="AK1546" s="104">
        <v>46115.456944444442</v>
      </c>
      <c r="AL1546">
        <v>1036853</v>
      </c>
      <c r="AM1546" t="s">
        <v>4728</v>
      </c>
      <c r="AN1546" t="s">
        <v>13</v>
      </c>
      <c r="AO1546" t="s">
        <v>4731</v>
      </c>
      <c r="AR1546" t="s">
        <v>6240</v>
      </c>
      <c r="AT1546" t="s">
        <v>2383</v>
      </c>
      <c r="AX1546" t="s">
        <v>4783</v>
      </c>
      <c r="AY1546" s="104">
        <v>46113.748611111114</v>
      </c>
      <c r="AZ1546">
        <v>122713</v>
      </c>
      <c r="BA1546" t="s">
        <v>4728</v>
      </c>
      <c r="BB1546" t="s">
        <v>5989</v>
      </c>
      <c r="BF1546" t="s">
        <v>5925</v>
      </c>
      <c r="BH1546" t="s">
        <v>852</v>
      </c>
      <c r="BL1546" t="s">
        <v>4782</v>
      </c>
      <c r="BM1546" s="104">
        <v>46118.628472222219</v>
      </c>
      <c r="BN1546">
        <v>892318</v>
      </c>
      <c r="BO1546" t="s">
        <v>4728</v>
      </c>
      <c r="BP1546" t="s">
        <v>5592</v>
      </c>
      <c r="BT1546" t="s">
        <v>7189</v>
      </c>
    </row>
    <row r="1547" spans="17:72" x14ac:dyDescent="0.25">
      <c r="Q1547" t="s">
        <v>223</v>
      </c>
      <c r="R1547" t="s">
        <v>1688</v>
      </c>
      <c r="V1547" t="s">
        <v>5287</v>
      </c>
      <c r="W1547" s="104">
        <v>46118.486111111109</v>
      </c>
      <c r="X1547">
        <v>947567</v>
      </c>
      <c r="Y1547" t="s">
        <v>4728</v>
      </c>
      <c r="Z1547" t="s">
        <v>54</v>
      </c>
      <c r="AA1547" t="s">
        <v>4731</v>
      </c>
      <c r="AD1547" t="s">
        <v>5031</v>
      </c>
      <c r="AF1547" t="s">
        <v>5309</v>
      </c>
      <c r="AG1547" t="s">
        <v>2373</v>
      </c>
      <c r="AJ1547" t="s">
        <v>5065</v>
      </c>
      <c r="AK1547" s="104">
        <v>46115.457638888889</v>
      </c>
      <c r="AL1547">
        <v>1749902</v>
      </c>
      <c r="AM1547" t="s">
        <v>4728</v>
      </c>
      <c r="AN1547" t="s">
        <v>42</v>
      </c>
      <c r="AO1547" t="s">
        <v>13</v>
      </c>
      <c r="AR1547" t="s">
        <v>6005</v>
      </c>
      <c r="AT1547" t="s">
        <v>2345</v>
      </c>
      <c r="AX1547" t="s">
        <v>5202</v>
      </c>
      <c r="AY1547" s="104">
        <v>46113.748611111114</v>
      </c>
      <c r="AZ1547">
        <v>248169</v>
      </c>
      <c r="BA1547" t="s">
        <v>4728</v>
      </c>
      <c r="BB1547" t="s">
        <v>5989</v>
      </c>
      <c r="BF1547" t="s">
        <v>5931</v>
      </c>
      <c r="BH1547" t="s">
        <v>76</v>
      </c>
      <c r="BL1547" t="s">
        <v>5543</v>
      </c>
      <c r="BM1547" s="104">
        <v>46118.629861111112</v>
      </c>
      <c r="BN1547">
        <v>1587424</v>
      </c>
      <c r="BO1547" t="s">
        <v>4728</v>
      </c>
      <c r="BP1547" t="s">
        <v>5592</v>
      </c>
      <c r="BT1547" t="s">
        <v>5925</v>
      </c>
    </row>
    <row r="1548" spans="17:72" x14ac:dyDescent="0.25">
      <c r="Q1548" t="s">
        <v>241</v>
      </c>
      <c r="V1548" t="s">
        <v>5001</v>
      </c>
      <c r="W1548" s="104">
        <v>46118.486111111109</v>
      </c>
      <c r="X1548">
        <v>686331</v>
      </c>
      <c r="Y1548" t="s">
        <v>4728</v>
      </c>
      <c r="Z1548" t="s">
        <v>54</v>
      </c>
      <c r="AD1548" t="s">
        <v>4739</v>
      </c>
      <c r="AF1548" t="s">
        <v>2561</v>
      </c>
      <c r="AJ1548" t="s">
        <v>6503</v>
      </c>
      <c r="AK1548" s="104">
        <v>46115.458333333336</v>
      </c>
      <c r="AL1548">
        <v>497995</v>
      </c>
      <c r="AM1548" t="s">
        <v>4728</v>
      </c>
      <c r="AN1548" t="s">
        <v>13</v>
      </c>
      <c r="AR1548" t="s">
        <v>5918</v>
      </c>
      <c r="AT1548" t="s">
        <v>2429</v>
      </c>
      <c r="AU1548" t="s">
        <v>217</v>
      </c>
      <c r="AX1548" t="s">
        <v>4986</v>
      </c>
      <c r="AY1548" s="104">
        <v>46113.749305555553</v>
      </c>
      <c r="AZ1548">
        <v>1071758</v>
      </c>
      <c r="BA1548" t="s">
        <v>4728</v>
      </c>
      <c r="BB1548" t="s">
        <v>5989</v>
      </c>
      <c r="BC1548" t="s">
        <v>4731</v>
      </c>
      <c r="BF1548" t="s">
        <v>5671</v>
      </c>
      <c r="BH1548" t="s">
        <v>2259</v>
      </c>
      <c r="BL1548" t="s">
        <v>5174</v>
      </c>
      <c r="BM1548" s="104">
        <v>46118.629861111112</v>
      </c>
      <c r="BN1548">
        <v>815681</v>
      </c>
      <c r="BO1548" t="s">
        <v>4728</v>
      </c>
      <c r="BP1548" t="s">
        <v>5592</v>
      </c>
      <c r="BT1548" t="s">
        <v>6117</v>
      </c>
    </row>
    <row r="1549" spans="17:72" x14ac:dyDescent="0.25">
      <c r="Q1549" t="s">
        <v>79</v>
      </c>
      <c r="V1549" t="s">
        <v>5581</v>
      </c>
      <c r="W1549" s="104">
        <v>46118.486805555556</v>
      </c>
      <c r="X1549">
        <v>641108</v>
      </c>
      <c r="Y1549" t="s">
        <v>4728</v>
      </c>
      <c r="Z1549" t="s">
        <v>54</v>
      </c>
      <c r="AD1549" t="s">
        <v>4736</v>
      </c>
      <c r="AF1549" t="s">
        <v>2510</v>
      </c>
      <c r="AJ1549" t="s">
        <v>5012</v>
      </c>
      <c r="AK1549" s="104">
        <v>46115.458333333336</v>
      </c>
      <c r="AL1549">
        <v>1114753</v>
      </c>
      <c r="AM1549" t="s">
        <v>4761</v>
      </c>
      <c r="AN1549" t="s">
        <v>13</v>
      </c>
      <c r="AR1549" t="s">
        <v>5966</v>
      </c>
      <c r="AT1549" t="s">
        <v>1985</v>
      </c>
      <c r="AX1549" t="s">
        <v>6003</v>
      </c>
      <c r="AY1549" s="104">
        <v>46113.749305555553</v>
      </c>
      <c r="AZ1549">
        <v>231538</v>
      </c>
      <c r="BA1549" t="s">
        <v>4728</v>
      </c>
      <c r="BB1549" t="s">
        <v>5989</v>
      </c>
      <c r="BF1549" t="s">
        <v>5918</v>
      </c>
      <c r="BH1549" t="s">
        <v>1706</v>
      </c>
      <c r="BL1549" t="s">
        <v>6451</v>
      </c>
      <c r="BM1549" s="104">
        <v>46118.630555555559</v>
      </c>
      <c r="BN1549">
        <v>830007</v>
      </c>
      <c r="BO1549" t="s">
        <v>4761</v>
      </c>
      <c r="BP1549" t="s">
        <v>5592</v>
      </c>
      <c r="BT1549" t="s">
        <v>5920</v>
      </c>
    </row>
    <row r="1550" spans="17:72" x14ac:dyDescent="0.25">
      <c r="Q1550" t="s">
        <v>2367</v>
      </c>
      <c r="R1550" t="s">
        <v>229</v>
      </c>
      <c r="V1550" t="s">
        <v>5582</v>
      </c>
      <c r="W1550" s="104">
        <v>46118.486805555556</v>
      </c>
      <c r="X1550">
        <v>637897</v>
      </c>
      <c r="Y1550" t="s">
        <v>4728</v>
      </c>
      <c r="Z1550" t="s">
        <v>42</v>
      </c>
      <c r="AA1550" t="s">
        <v>54</v>
      </c>
      <c r="AD1550" t="s">
        <v>4941</v>
      </c>
      <c r="AF1550" t="s">
        <v>2269</v>
      </c>
      <c r="AG1550" t="s">
        <v>1220</v>
      </c>
      <c r="AJ1550" t="s">
        <v>5061</v>
      </c>
      <c r="AK1550" s="104">
        <v>46115.459722222222</v>
      </c>
      <c r="AL1550">
        <v>1154527</v>
      </c>
      <c r="AM1550" t="s">
        <v>4728</v>
      </c>
      <c r="AN1550" t="s">
        <v>42</v>
      </c>
      <c r="AO1550" t="s">
        <v>13</v>
      </c>
      <c r="AR1550" t="s">
        <v>6040</v>
      </c>
      <c r="AT1550" t="s">
        <v>1292</v>
      </c>
      <c r="AU1550" t="s">
        <v>211</v>
      </c>
      <c r="AX1550" t="s">
        <v>5338</v>
      </c>
      <c r="AY1550" s="104">
        <v>46113.749305555553</v>
      </c>
      <c r="AZ1550">
        <v>1449649</v>
      </c>
      <c r="BA1550" t="s">
        <v>4728</v>
      </c>
      <c r="BB1550" t="s">
        <v>5989</v>
      </c>
      <c r="BC1550" t="s">
        <v>4731</v>
      </c>
      <c r="BF1550" t="s">
        <v>7313</v>
      </c>
      <c r="BH1550" t="s">
        <v>80</v>
      </c>
      <c r="BL1550" t="s">
        <v>4948</v>
      </c>
      <c r="BM1550" s="104">
        <v>46118.630555555559</v>
      </c>
      <c r="BN1550">
        <v>469402</v>
      </c>
      <c r="BO1550" t="s">
        <v>4761</v>
      </c>
      <c r="BP1550" t="s">
        <v>5592</v>
      </c>
      <c r="BT1550" t="s">
        <v>5920</v>
      </c>
    </row>
    <row r="1551" spans="17:72" x14ac:dyDescent="0.25">
      <c r="Q1551" t="s">
        <v>229</v>
      </c>
      <c r="V1551" t="s">
        <v>5583</v>
      </c>
      <c r="W1551" s="104">
        <v>46118.488194444442</v>
      </c>
      <c r="X1551">
        <v>394242</v>
      </c>
      <c r="Y1551" t="s">
        <v>4728</v>
      </c>
      <c r="Z1551" t="s">
        <v>54</v>
      </c>
      <c r="AD1551" t="s">
        <v>4780</v>
      </c>
      <c r="AF1551" t="s">
        <v>205</v>
      </c>
      <c r="AJ1551" t="s">
        <v>4776</v>
      </c>
      <c r="AK1551" s="104">
        <v>46115.459722222222</v>
      </c>
      <c r="AL1551">
        <v>538542</v>
      </c>
      <c r="AM1551" t="s">
        <v>4728</v>
      </c>
      <c r="AN1551" t="s">
        <v>13</v>
      </c>
      <c r="AR1551" t="s">
        <v>5924</v>
      </c>
      <c r="AT1551" t="s">
        <v>1124</v>
      </c>
      <c r="AX1551" t="s">
        <v>5489</v>
      </c>
      <c r="AY1551" s="104">
        <v>46113.749305555553</v>
      </c>
      <c r="AZ1551">
        <v>180688</v>
      </c>
      <c r="BA1551" t="s">
        <v>4728</v>
      </c>
      <c r="BB1551" t="s">
        <v>5989</v>
      </c>
      <c r="BF1551" t="s">
        <v>5918</v>
      </c>
      <c r="BH1551" t="s">
        <v>253</v>
      </c>
      <c r="BL1551" t="s">
        <v>5253</v>
      </c>
      <c r="BM1551" s="104">
        <v>46118.631249999999</v>
      </c>
      <c r="BN1551">
        <v>554217</v>
      </c>
      <c r="BO1551" t="s">
        <v>4728</v>
      </c>
      <c r="BP1551" t="s">
        <v>5592</v>
      </c>
      <c r="BT1551" t="s">
        <v>5920</v>
      </c>
    </row>
    <row r="1552" spans="17:72" x14ac:dyDescent="0.25">
      <c r="Q1552" t="s">
        <v>80</v>
      </c>
      <c r="V1552" t="s">
        <v>5386</v>
      </c>
      <c r="W1552" s="104">
        <v>46118.488194444442</v>
      </c>
      <c r="X1552">
        <v>433528</v>
      </c>
      <c r="Y1552" t="s">
        <v>4728</v>
      </c>
      <c r="Z1552" t="s">
        <v>54</v>
      </c>
      <c r="AD1552" t="s">
        <v>4736</v>
      </c>
      <c r="AF1552" t="s">
        <v>2676</v>
      </c>
      <c r="AG1552" t="s">
        <v>2373</v>
      </c>
      <c r="AJ1552" t="s">
        <v>6140</v>
      </c>
      <c r="AK1552" s="104">
        <v>46115.459722222222</v>
      </c>
      <c r="AL1552">
        <v>586745</v>
      </c>
      <c r="AM1552" t="s">
        <v>4728</v>
      </c>
      <c r="AN1552" t="s">
        <v>4790</v>
      </c>
      <c r="AO1552" t="s">
        <v>13</v>
      </c>
      <c r="AR1552" t="s">
        <v>6040</v>
      </c>
      <c r="AT1552" t="s">
        <v>1945</v>
      </c>
      <c r="AX1552" t="s">
        <v>4765</v>
      </c>
      <c r="AY1552" s="104">
        <v>46113.75</v>
      </c>
      <c r="AZ1552">
        <v>83290</v>
      </c>
      <c r="BA1552" t="s">
        <v>4728</v>
      </c>
      <c r="BB1552" t="s">
        <v>5989</v>
      </c>
      <c r="BF1552" t="s">
        <v>5918</v>
      </c>
      <c r="BH1552" t="s">
        <v>2429</v>
      </c>
      <c r="BL1552" t="s">
        <v>5014</v>
      </c>
      <c r="BM1552" s="104">
        <v>46118.633333333331</v>
      </c>
      <c r="BN1552">
        <v>918190</v>
      </c>
      <c r="BO1552" t="s">
        <v>4728</v>
      </c>
      <c r="BP1552" t="s">
        <v>5592</v>
      </c>
      <c r="BT1552" t="s">
        <v>5942</v>
      </c>
    </row>
    <row r="1553" spans="17:72" x14ac:dyDescent="0.25">
      <c r="Q1553" t="s">
        <v>232</v>
      </c>
      <c r="V1553" t="s">
        <v>5584</v>
      </c>
      <c r="W1553" s="104">
        <v>46118.488194444442</v>
      </c>
      <c r="X1553">
        <v>696875</v>
      </c>
      <c r="Y1553" t="s">
        <v>4728</v>
      </c>
      <c r="Z1553" t="s">
        <v>54</v>
      </c>
      <c r="AD1553" t="s">
        <v>4772</v>
      </c>
      <c r="AF1553" t="s">
        <v>852</v>
      </c>
      <c r="AJ1553" t="s">
        <v>4753</v>
      </c>
      <c r="AK1553" s="104">
        <v>46115.460416666669</v>
      </c>
      <c r="AL1553">
        <v>573821</v>
      </c>
      <c r="AM1553" t="s">
        <v>4761</v>
      </c>
      <c r="AN1553" t="s">
        <v>13</v>
      </c>
      <c r="AR1553" t="s">
        <v>5920</v>
      </c>
      <c r="AT1553" t="s">
        <v>1276</v>
      </c>
      <c r="AX1553" t="s">
        <v>7314</v>
      </c>
      <c r="AY1553" s="104">
        <v>46113.75</v>
      </c>
      <c r="AZ1553">
        <v>93638</v>
      </c>
      <c r="BA1553" t="s">
        <v>4728</v>
      </c>
      <c r="BB1553" t="s">
        <v>5989</v>
      </c>
      <c r="BF1553" t="s">
        <v>5925</v>
      </c>
      <c r="BH1553" t="s">
        <v>80</v>
      </c>
      <c r="BI1553" t="s">
        <v>211</v>
      </c>
      <c r="BL1553" t="s">
        <v>5271</v>
      </c>
      <c r="BM1553" s="104">
        <v>46118.634027777778</v>
      </c>
      <c r="BN1553">
        <v>2109167</v>
      </c>
      <c r="BO1553" t="s">
        <v>4728</v>
      </c>
      <c r="BP1553" t="s">
        <v>5592</v>
      </c>
      <c r="BQ1553" t="s">
        <v>4731</v>
      </c>
      <c r="BT1553" t="s">
        <v>6790</v>
      </c>
    </row>
    <row r="1554" spans="17:72" x14ac:dyDescent="0.25">
      <c r="Q1554" t="s">
        <v>967</v>
      </c>
      <c r="V1554" t="s">
        <v>5585</v>
      </c>
      <c r="W1554" s="104">
        <v>46118.488888888889</v>
      </c>
      <c r="X1554">
        <v>688772</v>
      </c>
      <c r="Y1554" t="s">
        <v>4728</v>
      </c>
      <c r="Z1554" t="s">
        <v>54</v>
      </c>
      <c r="AD1554" t="s">
        <v>4752</v>
      </c>
      <c r="AF1554" t="s">
        <v>2259</v>
      </c>
      <c r="AJ1554" t="s">
        <v>5216</v>
      </c>
      <c r="AK1554" s="104">
        <v>46115.461805555555</v>
      </c>
      <c r="AL1554">
        <v>632923</v>
      </c>
      <c r="AM1554" t="s">
        <v>4728</v>
      </c>
      <c r="AN1554" t="s">
        <v>13</v>
      </c>
      <c r="AR1554" t="s">
        <v>5931</v>
      </c>
      <c r="AT1554" t="s">
        <v>223</v>
      </c>
      <c r="AX1554" t="s">
        <v>4765</v>
      </c>
      <c r="AY1554" s="104">
        <v>46113.750694444447</v>
      </c>
      <c r="AZ1554">
        <v>371501</v>
      </c>
      <c r="BA1554" t="s">
        <v>4728</v>
      </c>
      <c r="BB1554" t="s">
        <v>5989</v>
      </c>
      <c r="BF1554" t="s">
        <v>5931</v>
      </c>
      <c r="BH1554" t="s">
        <v>81</v>
      </c>
      <c r="BL1554" t="s">
        <v>6977</v>
      </c>
      <c r="BM1554" s="104">
        <v>46118.634722222225</v>
      </c>
      <c r="BN1554">
        <v>523703</v>
      </c>
      <c r="BO1554" t="s">
        <v>4728</v>
      </c>
      <c r="BP1554" t="s">
        <v>5592</v>
      </c>
      <c r="BT1554" t="s">
        <v>4781</v>
      </c>
    </row>
    <row r="1555" spans="17:72" x14ac:dyDescent="0.25">
      <c r="Q1555" t="s">
        <v>77</v>
      </c>
      <c r="V1555" t="s">
        <v>5586</v>
      </c>
      <c r="W1555" s="104">
        <v>46118.489583333336</v>
      </c>
      <c r="X1555">
        <v>380395</v>
      </c>
      <c r="Y1555" t="s">
        <v>4728</v>
      </c>
      <c r="Z1555" t="s">
        <v>54</v>
      </c>
      <c r="AD1555" t="s">
        <v>4736</v>
      </c>
      <c r="AF1555" t="s">
        <v>2624</v>
      </c>
      <c r="AJ1555" t="s">
        <v>4733</v>
      </c>
      <c r="AK1555" s="104">
        <v>46115.463194444441</v>
      </c>
      <c r="AL1555">
        <v>248177</v>
      </c>
      <c r="AM1555" t="s">
        <v>4728</v>
      </c>
      <c r="AN1555" t="s">
        <v>13</v>
      </c>
      <c r="AR1555" t="s">
        <v>5918</v>
      </c>
      <c r="AT1555" t="s">
        <v>2383</v>
      </c>
      <c r="AX1555" t="s">
        <v>7315</v>
      </c>
      <c r="AY1555" s="104">
        <v>46113.751388888886</v>
      </c>
      <c r="AZ1555">
        <v>417482</v>
      </c>
      <c r="BA1555" t="s">
        <v>4728</v>
      </c>
      <c r="BB1555" t="s">
        <v>5989</v>
      </c>
      <c r="BF1555" t="s">
        <v>5942</v>
      </c>
      <c r="BH1555" t="s">
        <v>516</v>
      </c>
      <c r="BL1555" t="s">
        <v>4982</v>
      </c>
      <c r="BM1555" s="104">
        <v>46118.635416666664</v>
      </c>
      <c r="BN1555">
        <v>392651</v>
      </c>
      <c r="BO1555" t="s">
        <v>4728</v>
      </c>
      <c r="BP1555" t="s">
        <v>5592</v>
      </c>
      <c r="BT1555" t="s">
        <v>5918</v>
      </c>
    </row>
    <row r="1556" spans="17:72" x14ac:dyDescent="0.25">
      <c r="Q1556" t="s">
        <v>241</v>
      </c>
      <c r="V1556" t="s">
        <v>5078</v>
      </c>
      <c r="W1556" s="104">
        <v>46118.492361111108</v>
      </c>
      <c r="X1556">
        <v>627315</v>
      </c>
      <c r="Y1556" t="s">
        <v>4728</v>
      </c>
      <c r="Z1556" t="s">
        <v>54</v>
      </c>
      <c r="AD1556" t="s">
        <v>4772</v>
      </c>
      <c r="AF1556" t="s">
        <v>1176</v>
      </c>
      <c r="AG1556" t="s">
        <v>868</v>
      </c>
      <c r="AJ1556" t="s">
        <v>4838</v>
      </c>
      <c r="AK1556" s="104">
        <v>46115.463194444441</v>
      </c>
      <c r="AL1556">
        <v>571626</v>
      </c>
      <c r="AM1556" t="s">
        <v>4728</v>
      </c>
      <c r="AN1556" t="s">
        <v>42</v>
      </c>
      <c r="AO1556" t="s">
        <v>13</v>
      </c>
      <c r="AR1556" t="s">
        <v>5933</v>
      </c>
      <c r="AT1556" t="s">
        <v>2559</v>
      </c>
      <c r="AX1556" t="s">
        <v>7316</v>
      </c>
      <c r="AY1556" s="104">
        <v>46113.75277777778</v>
      </c>
      <c r="AZ1556">
        <v>173005</v>
      </c>
      <c r="BA1556" t="s">
        <v>4761</v>
      </c>
      <c r="BB1556" t="s">
        <v>5989</v>
      </c>
      <c r="BF1556" t="s">
        <v>5966</v>
      </c>
      <c r="BH1556" t="s">
        <v>73</v>
      </c>
      <c r="BL1556" t="s">
        <v>5251</v>
      </c>
      <c r="BM1556" s="104">
        <v>46118.636111111111</v>
      </c>
      <c r="BN1556">
        <v>940334</v>
      </c>
      <c r="BO1556" t="s">
        <v>4728</v>
      </c>
      <c r="BP1556" t="s">
        <v>5592</v>
      </c>
      <c r="BT1556" t="s">
        <v>4781</v>
      </c>
    </row>
    <row r="1557" spans="17:72" x14ac:dyDescent="0.25">
      <c r="Q1557" t="s">
        <v>79</v>
      </c>
      <c r="V1557" t="s">
        <v>4883</v>
      </c>
      <c r="W1557" s="104">
        <v>46118.493055555555</v>
      </c>
      <c r="X1557">
        <v>333640</v>
      </c>
      <c r="Y1557" t="s">
        <v>4728</v>
      </c>
      <c r="Z1557" t="s">
        <v>54</v>
      </c>
      <c r="AD1557" t="s">
        <v>4736</v>
      </c>
      <c r="AF1557" t="s">
        <v>1924</v>
      </c>
      <c r="AG1557" t="s">
        <v>2357</v>
      </c>
      <c r="AJ1557" t="s">
        <v>4807</v>
      </c>
      <c r="AK1557" s="104">
        <v>46115.463888888888</v>
      </c>
      <c r="AL1557">
        <v>205557</v>
      </c>
      <c r="AM1557" t="s">
        <v>4728</v>
      </c>
      <c r="AN1557" t="s">
        <v>42</v>
      </c>
      <c r="AO1557" t="s">
        <v>13</v>
      </c>
      <c r="AR1557" t="s">
        <v>6040</v>
      </c>
      <c r="AT1557" t="s">
        <v>1945</v>
      </c>
      <c r="AX1557" t="s">
        <v>5002</v>
      </c>
      <c r="AY1557" s="104">
        <v>46113.753472222219</v>
      </c>
      <c r="AZ1557">
        <v>172941</v>
      </c>
      <c r="BA1557" t="s">
        <v>4728</v>
      </c>
      <c r="BB1557" t="s">
        <v>5989</v>
      </c>
      <c r="BF1557" t="s">
        <v>5918</v>
      </c>
      <c r="BH1557" t="s">
        <v>967</v>
      </c>
      <c r="BL1557" t="s">
        <v>7363</v>
      </c>
      <c r="BM1557" s="104">
        <v>46118.636111111111</v>
      </c>
      <c r="BN1557">
        <v>423261</v>
      </c>
      <c r="BO1557" t="s">
        <v>4728</v>
      </c>
      <c r="BP1557" t="s">
        <v>5592</v>
      </c>
      <c r="BT1557" t="s">
        <v>5920</v>
      </c>
    </row>
    <row r="1558" spans="17:72" x14ac:dyDescent="0.25">
      <c r="Q1558" t="s">
        <v>214</v>
      </c>
      <c r="V1558" t="s">
        <v>4733</v>
      </c>
      <c r="W1558" s="104">
        <v>46118.493750000001</v>
      </c>
      <c r="X1558">
        <v>685937</v>
      </c>
      <c r="Y1558" t="s">
        <v>4728</v>
      </c>
      <c r="Z1558" t="s">
        <v>54</v>
      </c>
      <c r="AD1558" t="s">
        <v>4752</v>
      </c>
      <c r="AF1558" t="s">
        <v>2510</v>
      </c>
      <c r="AG1558" t="s">
        <v>220</v>
      </c>
      <c r="AJ1558" t="s">
        <v>5263</v>
      </c>
      <c r="AK1558" s="104">
        <v>46115.464583333334</v>
      </c>
      <c r="AL1558">
        <v>656799</v>
      </c>
      <c r="AM1558" t="s">
        <v>4728</v>
      </c>
      <c r="AN1558" t="s">
        <v>13</v>
      </c>
      <c r="AO1558" t="s">
        <v>4731</v>
      </c>
      <c r="AR1558" t="s">
        <v>6159</v>
      </c>
      <c r="AT1558" t="s">
        <v>226</v>
      </c>
      <c r="AX1558" t="s">
        <v>4843</v>
      </c>
      <c r="AY1558" s="104">
        <v>46113.753472222219</v>
      </c>
      <c r="AZ1558">
        <v>344618</v>
      </c>
      <c r="BA1558" t="s">
        <v>4728</v>
      </c>
      <c r="BB1558" t="s">
        <v>5989</v>
      </c>
      <c r="BF1558" t="s">
        <v>5956</v>
      </c>
      <c r="BH1558" t="s">
        <v>2624</v>
      </c>
      <c r="BL1558" t="s">
        <v>6308</v>
      </c>
      <c r="BM1558" s="104">
        <v>46118.636111111111</v>
      </c>
      <c r="BN1558">
        <v>542009</v>
      </c>
      <c r="BO1558" t="s">
        <v>4728</v>
      </c>
      <c r="BP1558" t="s">
        <v>5592</v>
      </c>
      <c r="BQ1558" t="s">
        <v>4731</v>
      </c>
      <c r="BT1558" t="s">
        <v>4781</v>
      </c>
    </row>
    <row r="1559" spans="17:72" x14ac:dyDescent="0.25">
      <c r="Q1559" t="s">
        <v>189</v>
      </c>
      <c r="R1559" t="s">
        <v>79</v>
      </c>
      <c r="S1559" t="s">
        <v>2650</v>
      </c>
      <c r="V1559" t="s">
        <v>5587</v>
      </c>
      <c r="W1559" s="104">
        <v>46118.493750000001</v>
      </c>
      <c r="X1559">
        <v>2786057</v>
      </c>
      <c r="Y1559" t="s">
        <v>4728</v>
      </c>
      <c r="Z1559" t="s">
        <v>42</v>
      </c>
      <c r="AA1559" t="s">
        <v>54</v>
      </c>
      <c r="AB1559" t="s">
        <v>4731</v>
      </c>
      <c r="AD1559" t="s">
        <v>4785</v>
      </c>
      <c r="AF1559" t="s">
        <v>2561</v>
      </c>
      <c r="AJ1559" t="s">
        <v>6504</v>
      </c>
      <c r="AK1559" s="104">
        <v>46115.464583333334</v>
      </c>
      <c r="AL1559">
        <v>187751</v>
      </c>
      <c r="AM1559" t="s">
        <v>4728</v>
      </c>
      <c r="AN1559" t="s">
        <v>13</v>
      </c>
      <c r="AR1559" t="s">
        <v>5918</v>
      </c>
      <c r="AT1559" t="s">
        <v>2407</v>
      </c>
      <c r="AX1559" t="s">
        <v>5700</v>
      </c>
      <c r="AY1559" s="104">
        <v>46113.753472222219</v>
      </c>
      <c r="AZ1559">
        <v>1328090</v>
      </c>
      <c r="BA1559" t="s">
        <v>4728</v>
      </c>
      <c r="BB1559" t="s">
        <v>5989</v>
      </c>
      <c r="BF1559" t="s">
        <v>5956</v>
      </c>
      <c r="BH1559" t="s">
        <v>2510</v>
      </c>
      <c r="BL1559" t="s">
        <v>8200</v>
      </c>
      <c r="BM1559" s="104">
        <v>46118.636805555558</v>
      </c>
      <c r="BN1559">
        <v>455833</v>
      </c>
      <c r="BO1559" t="s">
        <v>4761</v>
      </c>
      <c r="BP1559" t="s">
        <v>5592</v>
      </c>
      <c r="BT1559" t="s">
        <v>5966</v>
      </c>
    </row>
    <row r="1560" spans="17:72" x14ac:dyDescent="0.25">
      <c r="Q1560" t="s">
        <v>253</v>
      </c>
      <c r="V1560" t="s">
        <v>4946</v>
      </c>
      <c r="W1560" s="104">
        <v>46118.493750000001</v>
      </c>
      <c r="X1560">
        <v>256805</v>
      </c>
      <c r="Y1560" t="s">
        <v>4728</v>
      </c>
      <c r="Z1560" t="s">
        <v>54</v>
      </c>
      <c r="AD1560" t="s">
        <v>4781</v>
      </c>
      <c r="AF1560" t="s">
        <v>1148</v>
      </c>
      <c r="AG1560" t="s">
        <v>1706</v>
      </c>
      <c r="AJ1560" t="s">
        <v>4968</v>
      </c>
      <c r="AK1560" s="104">
        <v>46115.465277777781</v>
      </c>
      <c r="AL1560">
        <v>2124721</v>
      </c>
      <c r="AM1560" t="s">
        <v>4761</v>
      </c>
      <c r="AN1560" t="s">
        <v>4787</v>
      </c>
      <c r="AO1560" t="s">
        <v>13</v>
      </c>
      <c r="AR1560" t="s">
        <v>6505</v>
      </c>
      <c r="AT1560" t="s">
        <v>1292</v>
      </c>
      <c r="AX1560" t="s">
        <v>5106</v>
      </c>
      <c r="AY1560" s="104">
        <v>46113.754166666666</v>
      </c>
      <c r="AZ1560">
        <v>413551</v>
      </c>
      <c r="BA1560" t="s">
        <v>4728</v>
      </c>
      <c r="BB1560" t="s">
        <v>5989</v>
      </c>
      <c r="BF1560" t="s">
        <v>5948</v>
      </c>
      <c r="BH1560" t="s">
        <v>1379</v>
      </c>
      <c r="BL1560" t="s">
        <v>4930</v>
      </c>
      <c r="BM1560" s="104">
        <v>46118.636805555558</v>
      </c>
      <c r="BN1560">
        <v>661429</v>
      </c>
      <c r="BO1560" t="s">
        <v>4728</v>
      </c>
      <c r="BP1560" t="s">
        <v>5592</v>
      </c>
      <c r="BT1560" t="s">
        <v>5942</v>
      </c>
    </row>
    <row r="1561" spans="17:72" x14ac:dyDescent="0.25">
      <c r="Q1561" t="s">
        <v>79</v>
      </c>
      <c r="R1561" t="s">
        <v>1910</v>
      </c>
      <c r="V1561" t="s">
        <v>4782</v>
      </c>
      <c r="W1561" s="104">
        <v>46118.495138888888</v>
      </c>
      <c r="X1561">
        <v>1703949</v>
      </c>
      <c r="Y1561" t="s">
        <v>4728</v>
      </c>
      <c r="Z1561" t="s">
        <v>54</v>
      </c>
      <c r="AA1561" t="s">
        <v>4812</v>
      </c>
      <c r="AD1561" t="s">
        <v>4754</v>
      </c>
      <c r="AF1561" t="s">
        <v>205</v>
      </c>
      <c r="AJ1561" t="s">
        <v>5280</v>
      </c>
      <c r="AK1561" s="104">
        <v>46115.46597222222</v>
      </c>
      <c r="AL1561">
        <v>352337</v>
      </c>
      <c r="AM1561" t="s">
        <v>4728</v>
      </c>
      <c r="AN1561" t="s">
        <v>13</v>
      </c>
      <c r="AR1561" t="s">
        <v>5918</v>
      </c>
      <c r="AT1561" t="s">
        <v>229</v>
      </c>
      <c r="AX1561" t="s">
        <v>5489</v>
      </c>
      <c r="AY1561" s="104">
        <v>46113.755555555559</v>
      </c>
      <c r="AZ1561">
        <v>230781</v>
      </c>
      <c r="BA1561" t="s">
        <v>4761</v>
      </c>
      <c r="BB1561" t="s">
        <v>5989</v>
      </c>
      <c r="BF1561" t="s">
        <v>4781</v>
      </c>
      <c r="BH1561" t="s">
        <v>253</v>
      </c>
      <c r="BL1561" t="s">
        <v>7725</v>
      </c>
      <c r="BM1561" s="104">
        <v>46118.63958333333</v>
      </c>
      <c r="BN1561">
        <v>141136</v>
      </c>
      <c r="BO1561" t="s">
        <v>4728</v>
      </c>
      <c r="BP1561" t="s">
        <v>5592</v>
      </c>
      <c r="BT1561" t="s">
        <v>4781</v>
      </c>
    </row>
    <row r="1562" spans="17:72" x14ac:dyDescent="0.25">
      <c r="Q1562" t="s">
        <v>1345</v>
      </c>
      <c r="R1562" t="s">
        <v>241</v>
      </c>
      <c r="V1562" t="s">
        <v>5588</v>
      </c>
      <c r="W1562" s="104">
        <v>46118.496527777781</v>
      </c>
      <c r="X1562">
        <v>531763</v>
      </c>
      <c r="Y1562" t="s">
        <v>4728</v>
      </c>
      <c r="Z1562" t="s">
        <v>42</v>
      </c>
      <c r="AA1562" t="s">
        <v>54</v>
      </c>
      <c r="AD1562" t="s">
        <v>4785</v>
      </c>
      <c r="AF1562" t="s">
        <v>798</v>
      </c>
      <c r="AG1562" t="s">
        <v>2357</v>
      </c>
      <c r="AJ1562" t="s">
        <v>5704</v>
      </c>
      <c r="AK1562" s="104">
        <v>46115.468055555553</v>
      </c>
      <c r="AL1562">
        <v>592584</v>
      </c>
      <c r="AM1562" t="s">
        <v>4728</v>
      </c>
      <c r="AN1562" t="s">
        <v>42</v>
      </c>
      <c r="AO1562" t="s">
        <v>13</v>
      </c>
      <c r="AR1562" t="s">
        <v>5919</v>
      </c>
      <c r="AT1562" t="s">
        <v>1048</v>
      </c>
      <c r="AX1562" t="s">
        <v>5083</v>
      </c>
      <c r="AY1562" s="104">
        <v>46113.755555555559</v>
      </c>
      <c r="AZ1562">
        <v>715769</v>
      </c>
      <c r="BA1562" t="s">
        <v>4728</v>
      </c>
      <c r="BB1562" t="s">
        <v>5989</v>
      </c>
      <c r="BF1562" t="s">
        <v>5942</v>
      </c>
      <c r="BH1562" t="s">
        <v>1284</v>
      </c>
      <c r="BL1562" t="s">
        <v>5074</v>
      </c>
      <c r="BM1562" s="104">
        <v>46118.640277777777</v>
      </c>
      <c r="BN1562">
        <v>1005506</v>
      </c>
      <c r="BO1562" t="s">
        <v>4761</v>
      </c>
      <c r="BP1562" t="s">
        <v>5592</v>
      </c>
      <c r="BT1562" t="s">
        <v>5956</v>
      </c>
    </row>
    <row r="1563" spans="17:72" x14ac:dyDescent="0.25">
      <c r="Q1563" t="s">
        <v>79</v>
      </c>
      <c r="R1563" t="s">
        <v>2650</v>
      </c>
      <c r="V1563" t="s">
        <v>5589</v>
      </c>
      <c r="W1563" s="104">
        <v>46118.49722222222</v>
      </c>
      <c r="X1563">
        <v>342135</v>
      </c>
      <c r="Y1563" t="s">
        <v>4728</v>
      </c>
      <c r="Z1563" t="s">
        <v>54</v>
      </c>
      <c r="AD1563" t="s">
        <v>4739</v>
      </c>
      <c r="AF1563" t="s">
        <v>2600</v>
      </c>
      <c r="AJ1563" t="s">
        <v>6506</v>
      </c>
      <c r="AK1563" s="104">
        <v>46115.468055555553</v>
      </c>
      <c r="AL1563">
        <v>412636</v>
      </c>
      <c r="AM1563" t="s">
        <v>4728</v>
      </c>
      <c r="AN1563" t="s">
        <v>13</v>
      </c>
      <c r="AR1563" t="s">
        <v>5918</v>
      </c>
      <c r="AT1563" t="s">
        <v>1385</v>
      </c>
      <c r="AX1563" t="s">
        <v>4783</v>
      </c>
      <c r="AY1563" s="104">
        <v>46113.756249999999</v>
      </c>
      <c r="AZ1563">
        <v>589337</v>
      </c>
      <c r="BA1563" t="s">
        <v>4728</v>
      </c>
      <c r="BB1563" t="s">
        <v>5989</v>
      </c>
      <c r="BF1563" t="s">
        <v>5966</v>
      </c>
      <c r="BH1563" t="s">
        <v>2510</v>
      </c>
      <c r="BL1563" t="s">
        <v>6977</v>
      </c>
      <c r="BM1563" s="104">
        <v>46118.640277777777</v>
      </c>
      <c r="BN1563">
        <v>630166</v>
      </c>
      <c r="BO1563" t="s">
        <v>4728</v>
      </c>
      <c r="BP1563" t="s">
        <v>5592</v>
      </c>
      <c r="BT1563" t="s">
        <v>5920</v>
      </c>
    </row>
    <row r="1564" spans="17:72" x14ac:dyDescent="0.25">
      <c r="Q1564" t="s">
        <v>241</v>
      </c>
      <c r="V1564" t="s">
        <v>5086</v>
      </c>
      <c r="W1564" s="104">
        <v>46118.497916666667</v>
      </c>
      <c r="X1564">
        <v>317088</v>
      </c>
      <c r="Y1564" t="s">
        <v>4728</v>
      </c>
      <c r="Z1564" t="s">
        <v>54</v>
      </c>
      <c r="AD1564" t="s">
        <v>4736</v>
      </c>
      <c r="AF1564" t="s">
        <v>2074</v>
      </c>
      <c r="AG1564" t="s">
        <v>1284</v>
      </c>
      <c r="AJ1564" t="s">
        <v>6299</v>
      </c>
      <c r="AK1564" s="104">
        <v>46115.468055555553</v>
      </c>
      <c r="AL1564">
        <v>272334</v>
      </c>
      <c r="AM1564" t="s">
        <v>4728</v>
      </c>
      <c r="AN1564" t="s">
        <v>4787</v>
      </c>
      <c r="AO1564" t="s">
        <v>13</v>
      </c>
      <c r="AR1564" t="s">
        <v>6040</v>
      </c>
      <c r="AT1564" t="s">
        <v>2559</v>
      </c>
      <c r="AX1564" t="s">
        <v>5002</v>
      </c>
      <c r="AY1564" s="104">
        <v>46113.757638888892</v>
      </c>
      <c r="AZ1564">
        <v>205411</v>
      </c>
      <c r="BA1564" t="s">
        <v>4761</v>
      </c>
      <c r="BB1564" t="s">
        <v>5989</v>
      </c>
      <c r="BF1564" t="s">
        <v>5966</v>
      </c>
      <c r="BH1564" t="s">
        <v>637</v>
      </c>
      <c r="BL1564" t="s">
        <v>4757</v>
      </c>
      <c r="BM1564" s="104">
        <v>46118.640972222223</v>
      </c>
      <c r="BN1564">
        <v>105819</v>
      </c>
      <c r="BO1564" t="s">
        <v>4728</v>
      </c>
      <c r="BP1564" t="s">
        <v>5592</v>
      </c>
      <c r="BT1564" t="s">
        <v>5942</v>
      </c>
    </row>
    <row r="1565" spans="17:72" x14ac:dyDescent="0.25">
      <c r="Q1565" t="s">
        <v>72</v>
      </c>
      <c r="V1565" t="s">
        <v>5263</v>
      </c>
      <c r="W1565" s="104">
        <v>46118.497916666667</v>
      </c>
      <c r="X1565">
        <v>465531</v>
      </c>
      <c r="Y1565" t="s">
        <v>4728</v>
      </c>
      <c r="Z1565" t="s">
        <v>54</v>
      </c>
      <c r="AD1565" t="s">
        <v>4736</v>
      </c>
      <c r="AF1565" t="s">
        <v>1456</v>
      </c>
      <c r="AG1565" t="s">
        <v>1220</v>
      </c>
      <c r="AH1565" t="s">
        <v>211</v>
      </c>
      <c r="AJ1565" t="s">
        <v>5757</v>
      </c>
      <c r="AK1565" s="104">
        <v>46115.46875</v>
      </c>
      <c r="AL1565">
        <v>3954513</v>
      </c>
      <c r="AM1565" t="s">
        <v>4761</v>
      </c>
      <c r="AN1565" t="s">
        <v>4787</v>
      </c>
      <c r="AO1565" t="s">
        <v>13</v>
      </c>
      <c r="AP1565" t="s">
        <v>4731</v>
      </c>
      <c r="AR1565" t="s">
        <v>6102</v>
      </c>
      <c r="AT1565" t="s">
        <v>2383</v>
      </c>
      <c r="AX1565" t="s">
        <v>4852</v>
      </c>
      <c r="AY1565" s="104">
        <v>46113.759722222225</v>
      </c>
      <c r="AZ1565">
        <v>251938</v>
      </c>
      <c r="BA1565" t="s">
        <v>4761</v>
      </c>
      <c r="BB1565" t="s">
        <v>5989</v>
      </c>
      <c r="BF1565" t="s">
        <v>5966</v>
      </c>
      <c r="BH1565" t="s">
        <v>1945</v>
      </c>
      <c r="BL1565" t="s">
        <v>8200</v>
      </c>
      <c r="BM1565" s="104">
        <v>46118.642361111109</v>
      </c>
      <c r="BN1565">
        <v>577780</v>
      </c>
      <c r="BO1565" t="s">
        <v>4761</v>
      </c>
      <c r="BP1565" t="s">
        <v>5592</v>
      </c>
      <c r="BT1565" t="s">
        <v>5934</v>
      </c>
    </row>
    <row r="1566" spans="17:72" x14ac:dyDescent="0.25">
      <c r="Q1566" t="s">
        <v>349</v>
      </c>
      <c r="R1566" t="s">
        <v>84</v>
      </c>
      <c r="V1566" t="s">
        <v>4741</v>
      </c>
      <c r="W1566" s="104">
        <v>46118.498611111114</v>
      </c>
      <c r="X1566">
        <v>1865093</v>
      </c>
      <c r="Y1566" t="s">
        <v>4728</v>
      </c>
      <c r="Z1566" t="s">
        <v>42</v>
      </c>
      <c r="AA1566" t="s">
        <v>54</v>
      </c>
      <c r="AB1566" t="s">
        <v>4731</v>
      </c>
      <c r="AD1566" t="s">
        <v>5590</v>
      </c>
      <c r="AF1566" t="s">
        <v>1706</v>
      </c>
      <c r="AJ1566" t="s">
        <v>5630</v>
      </c>
      <c r="AK1566" s="104">
        <v>46115.46875</v>
      </c>
      <c r="AL1566">
        <v>126581</v>
      </c>
      <c r="AM1566" t="s">
        <v>4728</v>
      </c>
      <c r="AN1566" t="s">
        <v>13</v>
      </c>
      <c r="AR1566" t="s">
        <v>5942</v>
      </c>
      <c r="AT1566" t="s">
        <v>2429</v>
      </c>
      <c r="AX1566" t="s">
        <v>6515</v>
      </c>
      <c r="AY1566" s="104">
        <v>46113.760416666664</v>
      </c>
      <c r="AZ1566">
        <v>156883</v>
      </c>
      <c r="BA1566" t="s">
        <v>4728</v>
      </c>
      <c r="BB1566" t="s">
        <v>5989</v>
      </c>
      <c r="BF1566" t="s">
        <v>5942</v>
      </c>
      <c r="BH1566" t="s">
        <v>1955</v>
      </c>
      <c r="BL1566" t="s">
        <v>5009</v>
      </c>
      <c r="BM1566" s="104">
        <v>46118.642361111109</v>
      </c>
      <c r="BN1566">
        <v>267814</v>
      </c>
      <c r="BO1566" t="s">
        <v>4728</v>
      </c>
      <c r="BP1566" t="s">
        <v>5592</v>
      </c>
      <c r="BT1566" t="s">
        <v>5920</v>
      </c>
    </row>
    <row r="1567" spans="17:72" x14ac:dyDescent="0.25">
      <c r="Q1567" t="s">
        <v>79</v>
      </c>
      <c r="V1567" t="s">
        <v>5370</v>
      </c>
      <c r="W1567" s="104">
        <v>46118.498611111114</v>
      </c>
      <c r="X1567">
        <v>813711</v>
      </c>
      <c r="Y1567" t="s">
        <v>4728</v>
      </c>
      <c r="Z1567" t="s">
        <v>54</v>
      </c>
      <c r="AD1567" t="s">
        <v>4734</v>
      </c>
      <c r="AF1567" t="s">
        <v>1507</v>
      </c>
      <c r="AJ1567" t="s">
        <v>5982</v>
      </c>
      <c r="AK1567" s="104">
        <v>46115.469444444447</v>
      </c>
      <c r="AL1567">
        <v>527505</v>
      </c>
      <c r="AM1567" t="s">
        <v>4728</v>
      </c>
      <c r="AN1567" t="s">
        <v>13</v>
      </c>
      <c r="AR1567" t="s">
        <v>5918</v>
      </c>
      <c r="AT1567" t="s">
        <v>2345</v>
      </c>
      <c r="AU1567" t="s">
        <v>2403</v>
      </c>
      <c r="AX1567" t="s">
        <v>4933</v>
      </c>
      <c r="AY1567" s="104">
        <v>46113.760416666664</v>
      </c>
      <c r="AZ1567">
        <v>1392963</v>
      </c>
      <c r="BA1567" t="s">
        <v>4728</v>
      </c>
      <c r="BB1567" t="s">
        <v>5989</v>
      </c>
      <c r="BF1567" t="s">
        <v>5942</v>
      </c>
      <c r="BH1567" t="s">
        <v>414</v>
      </c>
      <c r="BL1567" t="s">
        <v>4757</v>
      </c>
      <c r="BM1567" s="104">
        <v>46118.642361111109</v>
      </c>
      <c r="BN1567">
        <v>483357</v>
      </c>
      <c r="BO1567" t="s">
        <v>4728</v>
      </c>
      <c r="BP1567" t="s">
        <v>5592</v>
      </c>
      <c r="BT1567" t="s">
        <v>5918</v>
      </c>
    </row>
    <row r="1568" spans="17:72" x14ac:dyDescent="0.25">
      <c r="Q1568" t="s">
        <v>241</v>
      </c>
      <c r="V1568" t="s">
        <v>5591</v>
      </c>
      <c r="W1568" s="104">
        <v>46118.501388888886</v>
      </c>
      <c r="X1568">
        <v>445263</v>
      </c>
      <c r="Y1568" t="s">
        <v>4728</v>
      </c>
      <c r="Z1568" t="s">
        <v>54</v>
      </c>
      <c r="AD1568" t="s">
        <v>4736</v>
      </c>
      <c r="AF1568" t="s">
        <v>2561</v>
      </c>
      <c r="AJ1568" t="s">
        <v>4877</v>
      </c>
      <c r="AK1568" s="104">
        <v>46115.47152777778</v>
      </c>
      <c r="AL1568">
        <v>435971</v>
      </c>
      <c r="AM1568" t="s">
        <v>4728</v>
      </c>
      <c r="AN1568" t="s">
        <v>13</v>
      </c>
      <c r="AR1568" t="s">
        <v>5931</v>
      </c>
      <c r="AT1568" t="s">
        <v>80</v>
      </c>
      <c r="AX1568" t="s">
        <v>5202</v>
      </c>
      <c r="AY1568" s="104">
        <v>46113.760416666664</v>
      </c>
      <c r="AZ1568">
        <v>240271</v>
      </c>
      <c r="BA1568" t="s">
        <v>4728</v>
      </c>
      <c r="BB1568" t="s">
        <v>5989</v>
      </c>
      <c r="BF1568" t="s">
        <v>5920</v>
      </c>
      <c r="BH1568" t="s">
        <v>1379</v>
      </c>
      <c r="BL1568" t="s">
        <v>8035</v>
      </c>
      <c r="BM1568" s="104">
        <v>46118.643055555556</v>
      </c>
      <c r="BN1568">
        <v>407599</v>
      </c>
      <c r="BO1568" t="s">
        <v>4728</v>
      </c>
      <c r="BP1568" t="s">
        <v>5592</v>
      </c>
      <c r="BT1568" t="s">
        <v>6314</v>
      </c>
    </row>
    <row r="1569" spans="17:72" x14ac:dyDescent="0.25">
      <c r="Q1569" t="s">
        <v>214</v>
      </c>
      <c r="V1569" t="s">
        <v>4975</v>
      </c>
      <c r="W1569" s="104">
        <v>46118.501388888886</v>
      </c>
      <c r="X1569">
        <v>208216</v>
      </c>
      <c r="Y1569" t="s">
        <v>4728</v>
      </c>
      <c r="Z1569" t="s">
        <v>54</v>
      </c>
      <c r="AD1569" t="s">
        <v>4739</v>
      </c>
      <c r="AF1569" t="s">
        <v>250</v>
      </c>
      <c r="AJ1569" t="s">
        <v>6507</v>
      </c>
      <c r="AK1569" s="104">
        <v>46115.472222222219</v>
      </c>
      <c r="AL1569">
        <v>282123</v>
      </c>
      <c r="AM1569" t="s">
        <v>4728</v>
      </c>
      <c r="AN1569" t="s">
        <v>13</v>
      </c>
      <c r="AR1569" t="s">
        <v>5931</v>
      </c>
      <c r="AT1569" t="s">
        <v>1985</v>
      </c>
      <c r="AX1569" t="s">
        <v>5002</v>
      </c>
      <c r="AY1569" s="104">
        <v>46113.760416666664</v>
      </c>
      <c r="AZ1569">
        <v>576323</v>
      </c>
      <c r="BA1569" t="s">
        <v>4761</v>
      </c>
      <c r="BB1569" t="s">
        <v>5989</v>
      </c>
      <c r="BF1569" t="s">
        <v>5918</v>
      </c>
      <c r="BL1569" t="s">
        <v>6711</v>
      </c>
      <c r="BM1569" s="104">
        <v>46118.645138888889</v>
      </c>
      <c r="BN1569">
        <v>171082</v>
      </c>
      <c r="BO1569" t="s">
        <v>4728</v>
      </c>
      <c r="BP1569" t="s">
        <v>5592</v>
      </c>
    </row>
    <row r="1570" spans="17:72" x14ac:dyDescent="0.25">
      <c r="Q1570" t="s">
        <v>253</v>
      </c>
      <c r="V1570" t="s">
        <v>4922</v>
      </c>
      <c r="W1570" s="104">
        <v>46118.501388888886</v>
      </c>
      <c r="X1570">
        <v>685986</v>
      </c>
      <c r="Y1570" t="s">
        <v>4728</v>
      </c>
      <c r="Z1570" t="s">
        <v>54</v>
      </c>
      <c r="AD1570" t="s">
        <v>4781</v>
      </c>
      <c r="AF1570" t="s">
        <v>1012</v>
      </c>
      <c r="AG1570" t="s">
        <v>229</v>
      </c>
      <c r="AJ1570" t="s">
        <v>5369</v>
      </c>
      <c r="AK1570" s="104">
        <v>46115.472222222219</v>
      </c>
      <c r="AL1570">
        <v>1217342</v>
      </c>
      <c r="AM1570" t="s">
        <v>4728</v>
      </c>
      <c r="AN1570" t="s">
        <v>42</v>
      </c>
      <c r="AO1570" t="s">
        <v>13</v>
      </c>
      <c r="AR1570" t="s">
        <v>5954</v>
      </c>
      <c r="AT1570" t="s">
        <v>1292</v>
      </c>
      <c r="AX1570" t="s">
        <v>4763</v>
      </c>
      <c r="AY1570" s="104">
        <v>46113.761805555558</v>
      </c>
      <c r="AZ1570">
        <v>180645</v>
      </c>
      <c r="BA1570" t="s">
        <v>4728</v>
      </c>
      <c r="BB1570" t="s">
        <v>5989</v>
      </c>
      <c r="BF1570" t="s">
        <v>5948</v>
      </c>
      <c r="BH1570" t="s">
        <v>81</v>
      </c>
      <c r="BL1570" t="s">
        <v>6650</v>
      </c>
      <c r="BM1570" s="104">
        <v>46118.645138888889</v>
      </c>
      <c r="BN1570">
        <v>360322</v>
      </c>
      <c r="BO1570" t="s">
        <v>4728</v>
      </c>
      <c r="BP1570" t="s">
        <v>5592</v>
      </c>
      <c r="BT1570" t="s">
        <v>5918</v>
      </c>
    </row>
    <row r="1571" spans="17:72" x14ac:dyDescent="0.25">
      <c r="Q1571" t="s">
        <v>232</v>
      </c>
      <c r="V1571">
        <v>17372329037</v>
      </c>
      <c r="W1571" s="104">
        <v>46118.501388888886</v>
      </c>
      <c r="X1571">
        <v>387042</v>
      </c>
      <c r="Y1571" t="s">
        <v>4728</v>
      </c>
      <c r="Z1571" t="s">
        <v>54</v>
      </c>
      <c r="AD1571" t="s">
        <v>4739</v>
      </c>
      <c r="AF1571" t="s">
        <v>2510</v>
      </c>
      <c r="AJ1571" t="s">
        <v>4895</v>
      </c>
      <c r="AK1571" s="104">
        <v>46115.472222222219</v>
      </c>
      <c r="AL1571">
        <v>239628</v>
      </c>
      <c r="AM1571" t="s">
        <v>4761</v>
      </c>
      <c r="AN1571" t="s">
        <v>13</v>
      </c>
      <c r="AR1571" t="s">
        <v>5966</v>
      </c>
      <c r="AT1571" t="s">
        <v>2429</v>
      </c>
      <c r="AX1571" t="s">
        <v>4865</v>
      </c>
      <c r="AY1571" s="104">
        <v>46113.765972222223</v>
      </c>
      <c r="AZ1571">
        <v>397664</v>
      </c>
      <c r="BA1571" t="s">
        <v>4728</v>
      </c>
      <c r="BB1571" t="s">
        <v>5989</v>
      </c>
      <c r="BF1571" t="s">
        <v>5942</v>
      </c>
      <c r="BH1571" t="s">
        <v>2559</v>
      </c>
      <c r="BL1571" t="s">
        <v>4826</v>
      </c>
      <c r="BM1571" s="104">
        <v>46118.646527777775</v>
      </c>
      <c r="BN1571">
        <v>215627</v>
      </c>
      <c r="BO1571" t="s">
        <v>4728</v>
      </c>
      <c r="BP1571" t="s">
        <v>5592</v>
      </c>
      <c r="BT1571" t="s">
        <v>5925</v>
      </c>
    </row>
    <row r="1572" spans="17:72" x14ac:dyDescent="0.25">
      <c r="Q1572" t="s">
        <v>5553</v>
      </c>
      <c r="R1572" t="s">
        <v>72</v>
      </c>
      <c r="V1572" t="s">
        <v>4776</v>
      </c>
      <c r="W1572" s="104">
        <v>46118.502083333333</v>
      </c>
      <c r="X1572">
        <v>513866</v>
      </c>
      <c r="Y1572" t="s">
        <v>4728</v>
      </c>
      <c r="Z1572" t="s">
        <v>4787</v>
      </c>
      <c r="AA1572" t="s">
        <v>54</v>
      </c>
      <c r="AD1572" t="s">
        <v>4742</v>
      </c>
      <c r="AF1572" t="s">
        <v>2600</v>
      </c>
      <c r="AJ1572" t="s">
        <v>4833</v>
      </c>
      <c r="AK1572" s="104">
        <v>46115.473611111112</v>
      </c>
      <c r="AL1572">
        <v>333958</v>
      </c>
      <c r="AM1572" t="s">
        <v>4728</v>
      </c>
      <c r="AN1572" t="s">
        <v>13</v>
      </c>
      <c r="AR1572" t="s">
        <v>5931</v>
      </c>
      <c r="AT1572" t="s">
        <v>2383</v>
      </c>
      <c r="AX1572" t="s">
        <v>7317</v>
      </c>
      <c r="AY1572" s="104">
        <v>46113.765972222223</v>
      </c>
      <c r="AZ1572">
        <v>411954</v>
      </c>
      <c r="BA1572" t="s">
        <v>4728</v>
      </c>
      <c r="BB1572" t="s">
        <v>5989</v>
      </c>
      <c r="BF1572" t="s">
        <v>5950</v>
      </c>
      <c r="BH1572" t="s">
        <v>2559</v>
      </c>
      <c r="BL1572" t="s">
        <v>5627</v>
      </c>
      <c r="BM1572" s="104">
        <v>46118.647916666669</v>
      </c>
      <c r="BN1572">
        <v>271180</v>
      </c>
      <c r="BO1572" t="s">
        <v>4761</v>
      </c>
      <c r="BP1572" t="s">
        <v>5592</v>
      </c>
      <c r="BT1572" t="s">
        <v>5966</v>
      </c>
    </row>
    <row r="1573" spans="17:72" x14ac:dyDescent="0.25">
      <c r="Q1573" t="s">
        <v>214</v>
      </c>
      <c r="V1573" t="s">
        <v>4826</v>
      </c>
      <c r="W1573" s="104">
        <v>46118.502083333333</v>
      </c>
      <c r="X1573">
        <v>416110</v>
      </c>
      <c r="Y1573" t="s">
        <v>4728</v>
      </c>
      <c r="Z1573" t="s">
        <v>54</v>
      </c>
      <c r="AD1573" t="s">
        <v>4736</v>
      </c>
      <c r="AF1573" t="s">
        <v>2269</v>
      </c>
      <c r="AG1573" t="s">
        <v>637</v>
      </c>
      <c r="AJ1573" t="s">
        <v>5431</v>
      </c>
      <c r="AK1573" s="104">
        <v>46115.473611111112</v>
      </c>
      <c r="AL1573">
        <v>350173</v>
      </c>
      <c r="AM1573" t="s">
        <v>4728</v>
      </c>
      <c r="AN1573" t="s">
        <v>42</v>
      </c>
      <c r="AO1573" t="s">
        <v>13</v>
      </c>
      <c r="AR1573" t="s">
        <v>5919</v>
      </c>
      <c r="AT1573" t="s">
        <v>1292</v>
      </c>
      <c r="AX1573" t="s">
        <v>5440</v>
      </c>
      <c r="AY1573" s="104">
        <v>46113.76666666667</v>
      </c>
      <c r="AZ1573">
        <v>129827</v>
      </c>
      <c r="BA1573" t="s">
        <v>4728</v>
      </c>
      <c r="BB1573" t="s">
        <v>5989</v>
      </c>
      <c r="BF1573" t="s">
        <v>5925</v>
      </c>
      <c r="BH1573" t="s">
        <v>250</v>
      </c>
      <c r="BL1573" t="s">
        <v>6711</v>
      </c>
      <c r="BM1573" s="104">
        <v>46118.648611111108</v>
      </c>
      <c r="BN1573">
        <v>593900</v>
      </c>
      <c r="BO1573" t="s">
        <v>4728</v>
      </c>
      <c r="BP1573" t="s">
        <v>5592</v>
      </c>
      <c r="BT1573" t="s">
        <v>5920</v>
      </c>
    </row>
    <row r="1574" spans="17:72" x14ac:dyDescent="0.25">
      <c r="V1574" t="s">
        <v>4852</v>
      </c>
      <c r="W1574" s="104">
        <v>46118.50277777778</v>
      </c>
      <c r="X1574">
        <v>43976</v>
      </c>
      <c r="Y1574" t="s">
        <v>4728</v>
      </c>
      <c r="Z1574" t="s">
        <v>54</v>
      </c>
      <c r="AF1574" t="s">
        <v>2381</v>
      </c>
      <c r="AG1574" t="s">
        <v>868</v>
      </c>
      <c r="AJ1574" t="s">
        <v>4733</v>
      </c>
      <c r="AK1574" s="104">
        <v>46115.474305555559</v>
      </c>
      <c r="AL1574">
        <v>1663145</v>
      </c>
      <c r="AM1574" t="s">
        <v>4728</v>
      </c>
      <c r="AN1574" t="s">
        <v>42</v>
      </c>
      <c r="AO1574" t="s">
        <v>13</v>
      </c>
      <c r="AR1574" t="s">
        <v>6508</v>
      </c>
      <c r="AT1574" t="s">
        <v>1048</v>
      </c>
      <c r="AX1574" t="s">
        <v>4979</v>
      </c>
      <c r="AY1574" s="104">
        <v>46113.76666666667</v>
      </c>
      <c r="AZ1574">
        <v>292117</v>
      </c>
      <c r="BA1574" t="s">
        <v>4728</v>
      </c>
      <c r="BB1574" t="s">
        <v>5989</v>
      </c>
      <c r="BF1574" t="s">
        <v>5931</v>
      </c>
      <c r="BH1574" t="s">
        <v>81</v>
      </c>
      <c r="BL1574" t="s">
        <v>4826</v>
      </c>
      <c r="BM1574" s="104">
        <v>46118.649305555555</v>
      </c>
      <c r="BN1574">
        <v>299409</v>
      </c>
      <c r="BO1574" t="s">
        <v>4728</v>
      </c>
      <c r="BP1574" t="s">
        <v>5592</v>
      </c>
      <c r="BT1574" t="s">
        <v>5918</v>
      </c>
    </row>
    <row r="1575" spans="17:72" x14ac:dyDescent="0.25">
      <c r="Q1575" t="s">
        <v>232</v>
      </c>
      <c r="V1575" t="s">
        <v>5277</v>
      </c>
      <c r="W1575" s="104">
        <v>46118.503472222219</v>
      </c>
      <c r="X1575">
        <v>470622</v>
      </c>
      <c r="Y1575" t="s">
        <v>4728</v>
      </c>
      <c r="Z1575" t="s">
        <v>54</v>
      </c>
      <c r="AD1575" t="s">
        <v>4772</v>
      </c>
      <c r="AF1575" t="s">
        <v>214</v>
      </c>
      <c r="AJ1575" t="s">
        <v>4895</v>
      </c>
      <c r="AK1575" s="104">
        <v>46115.475694444445</v>
      </c>
      <c r="AL1575">
        <v>278318</v>
      </c>
      <c r="AM1575" t="s">
        <v>4761</v>
      </c>
      <c r="AN1575" t="s">
        <v>13</v>
      </c>
      <c r="AR1575" t="s">
        <v>5920</v>
      </c>
      <c r="AT1575" t="s">
        <v>1385</v>
      </c>
      <c r="AX1575" t="s">
        <v>5018</v>
      </c>
      <c r="AY1575" s="104">
        <v>46113.76666666667</v>
      </c>
      <c r="AZ1575">
        <v>274763</v>
      </c>
      <c r="BA1575" t="s">
        <v>4728</v>
      </c>
      <c r="BB1575" t="s">
        <v>5989</v>
      </c>
      <c r="BF1575" t="s">
        <v>5918</v>
      </c>
      <c r="BH1575" t="s">
        <v>1732</v>
      </c>
      <c r="BI1575" t="s">
        <v>2559</v>
      </c>
      <c r="BL1575" t="s">
        <v>8201</v>
      </c>
      <c r="BM1575" s="104">
        <v>46118.649305555555</v>
      </c>
      <c r="BN1575">
        <v>821303</v>
      </c>
      <c r="BO1575" t="s">
        <v>4761</v>
      </c>
      <c r="BP1575" t="s">
        <v>5592</v>
      </c>
      <c r="BT1575" t="s">
        <v>4978</v>
      </c>
    </row>
    <row r="1576" spans="17:72" x14ac:dyDescent="0.25">
      <c r="Q1576" t="s">
        <v>241</v>
      </c>
      <c r="V1576" t="s">
        <v>4743</v>
      </c>
      <c r="W1576" s="104">
        <v>46118.503472222219</v>
      </c>
      <c r="X1576">
        <v>643588</v>
      </c>
      <c r="Y1576" t="s">
        <v>4728</v>
      </c>
      <c r="Z1576" t="s">
        <v>54</v>
      </c>
      <c r="AD1576" t="s">
        <v>4736</v>
      </c>
      <c r="AF1576" t="s">
        <v>2245</v>
      </c>
      <c r="AG1576" t="s">
        <v>1391</v>
      </c>
      <c r="AJ1576" t="s">
        <v>6298</v>
      </c>
      <c r="AK1576" s="104">
        <v>46115.476388888892</v>
      </c>
      <c r="AL1576">
        <v>1317067</v>
      </c>
      <c r="AM1576" t="s">
        <v>4761</v>
      </c>
      <c r="AN1576" t="s">
        <v>4787</v>
      </c>
      <c r="AO1576" t="s">
        <v>13</v>
      </c>
      <c r="AR1576" t="s">
        <v>5944</v>
      </c>
      <c r="AT1576" t="s">
        <v>1124</v>
      </c>
      <c r="AX1576" t="s">
        <v>5470</v>
      </c>
      <c r="AY1576" s="104">
        <v>46113.76666666667</v>
      </c>
      <c r="AZ1576">
        <v>76329</v>
      </c>
      <c r="BA1576" t="s">
        <v>4728</v>
      </c>
      <c r="BB1576" t="s">
        <v>5989</v>
      </c>
      <c r="BF1576" t="s">
        <v>5925</v>
      </c>
      <c r="BH1576" t="s">
        <v>2559</v>
      </c>
      <c r="BL1576" t="s">
        <v>4849</v>
      </c>
      <c r="BM1576" s="104">
        <v>46118.649305555555</v>
      </c>
      <c r="BN1576">
        <v>194926</v>
      </c>
      <c r="BO1576" t="s">
        <v>4761</v>
      </c>
      <c r="BP1576" t="s">
        <v>5592</v>
      </c>
      <c r="BT1576" t="s">
        <v>5966</v>
      </c>
    </row>
    <row r="1577" spans="17:72" x14ac:dyDescent="0.25">
      <c r="Q1577" t="s">
        <v>214</v>
      </c>
      <c r="R1577" t="s">
        <v>2650</v>
      </c>
      <c r="V1577" t="s">
        <v>4826</v>
      </c>
      <c r="W1577" s="104">
        <v>46118.503472222219</v>
      </c>
      <c r="X1577">
        <v>717088</v>
      </c>
      <c r="Y1577" t="s">
        <v>4728</v>
      </c>
      <c r="Z1577" t="s">
        <v>54</v>
      </c>
      <c r="AD1577" t="s">
        <v>4736</v>
      </c>
      <c r="AF1577" t="s">
        <v>683</v>
      </c>
      <c r="AG1577" t="s">
        <v>1910</v>
      </c>
      <c r="AJ1577" t="s">
        <v>4877</v>
      </c>
      <c r="AK1577" s="104">
        <v>46115.476388888892</v>
      </c>
      <c r="AL1577">
        <v>1369144</v>
      </c>
      <c r="AM1577" t="s">
        <v>4728</v>
      </c>
      <c r="AN1577" t="s">
        <v>13</v>
      </c>
      <c r="AO1577" t="s">
        <v>4812</v>
      </c>
      <c r="AR1577" t="s">
        <v>6141</v>
      </c>
      <c r="AT1577" t="s">
        <v>2559</v>
      </c>
      <c r="AX1577" t="s">
        <v>7318</v>
      </c>
      <c r="AY1577" s="104">
        <v>46113.768055555556</v>
      </c>
      <c r="AZ1577">
        <v>333087</v>
      </c>
      <c r="BA1577" t="s">
        <v>4728</v>
      </c>
      <c r="BB1577" t="s">
        <v>5989</v>
      </c>
      <c r="BF1577" t="s">
        <v>5942</v>
      </c>
      <c r="BH1577" t="s">
        <v>298</v>
      </c>
      <c r="BL1577" t="s">
        <v>6630</v>
      </c>
      <c r="BM1577" s="104">
        <v>46118.65347222222</v>
      </c>
      <c r="BN1577">
        <v>965667</v>
      </c>
      <c r="BO1577" t="s">
        <v>4728</v>
      </c>
      <c r="BP1577" t="s">
        <v>5592</v>
      </c>
      <c r="BT1577" t="s">
        <v>4781</v>
      </c>
    </row>
    <row r="1578" spans="17:72" x14ac:dyDescent="0.25">
      <c r="Q1578" t="s">
        <v>868</v>
      </c>
      <c r="R1578" t="s">
        <v>256</v>
      </c>
      <c r="S1578" t="s">
        <v>84</v>
      </c>
      <c r="V1578" t="s">
        <v>5012</v>
      </c>
      <c r="W1578" s="104">
        <v>46118.504166666666</v>
      </c>
      <c r="X1578">
        <v>3096106</v>
      </c>
      <c r="Y1578" t="s">
        <v>4728</v>
      </c>
      <c r="Z1578" t="s">
        <v>5592</v>
      </c>
      <c r="AA1578" t="s">
        <v>4731</v>
      </c>
      <c r="AB1578" t="s">
        <v>54</v>
      </c>
      <c r="AD1578" t="s">
        <v>5593</v>
      </c>
      <c r="AF1578" t="s">
        <v>5951</v>
      </c>
      <c r="AG1578" t="s">
        <v>2259</v>
      </c>
      <c r="AJ1578" t="s">
        <v>6509</v>
      </c>
      <c r="AK1578" s="104">
        <v>46115.476388888892</v>
      </c>
      <c r="AL1578">
        <v>992121</v>
      </c>
      <c r="AM1578" t="s">
        <v>4728</v>
      </c>
      <c r="AN1578" t="s">
        <v>42</v>
      </c>
      <c r="AO1578" t="s">
        <v>13</v>
      </c>
      <c r="AR1578" t="s">
        <v>5947</v>
      </c>
      <c r="AT1578" t="s">
        <v>223</v>
      </c>
      <c r="AX1578" t="s">
        <v>5447</v>
      </c>
      <c r="AY1578" s="104">
        <v>46113.768750000003</v>
      </c>
      <c r="AZ1578">
        <v>364960</v>
      </c>
      <c r="BA1578" t="s">
        <v>4728</v>
      </c>
      <c r="BB1578" t="s">
        <v>5989</v>
      </c>
      <c r="BF1578" t="s">
        <v>5942</v>
      </c>
      <c r="BH1578" t="s">
        <v>1732</v>
      </c>
      <c r="BL1578" t="s">
        <v>4849</v>
      </c>
      <c r="BM1578" s="104">
        <v>46118.65347222222</v>
      </c>
      <c r="BN1578">
        <v>160905</v>
      </c>
      <c r="BO1578" t="s">
        <v>4728</v>
      </c>
      <c r="BP1578" t="s">
        <v>5592</v>
      </c>
      <c r="BT1578" t="s">
        <v>4781</v>
      </c>
    </row>
    <row r="1579" spans="17:72" x14ac:dyDescent="0.25">
      <c r="Q1579" t="s">
        <v>247</v>
      </c>
      <c r="V1579" t="s">
        <v>4733</v>
      </c>
      <c r="W1579" s="104">
        <v>46118.504861111112</v>
      </c>
      <c r="X1579">
        <v>266233</v>
      </c>
      <c r="Y1579" t="s">
        <v>4728</v>
      </c>
      <c r="Z1579" t="s">
        <v>54</v>
      </c>
      <c r="AD1579" t="s">
        <v>4736</v>
      </c>
      <c r="AF1579" t="s">
        <v>312</v>
      </c>
      <c r="AG1579" t="s">
        <v>868</v>
      </c>
      <c r="AJ1579" t="s">
        <v>5061</v>
      </c>
      <c r="AK1579" s="104">
        <v>46115.477777777778</v>
      </c>
      <c r="AL1579">
        <v>402259</v>
      </c>
      <c r="AM1579" t="s">
        <v>4728</v>
      </c>
      <c r="AN1579" t="s">
        <v>42</v>
      </c>
      <c r="AO1579" t="s">
        <v>13</v>
      </c>
      <c r="AR1579" t="s">
        <v>6005</v>
      </c>
      <c r="AT1579" t="s">
        <v>1124</v>
      </c>
      <c r="AX1579" t="s">
        <v>5441</v>
      </c>
      <c r="AY1579" s="104">
        <v>46113.770138888889</v>
      </c>
      <c r="AZ1579">
        <v>147310</v>
      </c>
      <c r="BA1579" t="s">
        <v>4728</v>
      </c>
      <c r="BB1579" t="s">
        <v>5989</v>
      </c>
      <c r="BF1579" t="s">
        <v>5918</v>
      </c>
      <c r="BH1579" t="s">
        <v>496</v>
      </c>
      <c r="BL1579" t="s">
        <v>5627</v>
      </c>
      <c r="BM1579" s="104">
        <v>46118.65347222222</v>
      </c>
      <c r="BN1579">
        <v>564301</v>
      </c>
      <c r="BO1579" t="s">
        <v>4728</v>
      </c>
      <c r="BP1579" t="s">
        <v>5592</v>
      </c>
      <c r="BT1579" t="s">
        <v>5924</v>
      </c>
    </row>
    <row r="1580" spans="17:72" x14ac:dyDescent="0.25">
      <c r="Q1580" t="s">
        <v>72</v>
      </c>
      <c r="R1580" t="s">
        <v>2650</v>
      </c>
      <c r="S1580" t="s">
        <v>217</v>
      </c>
      <c r="V1580" t="s">
        <v>5108</v>
      </c>
      <c r="W1580" s="104">
        <v>46118.506249999999</v>
      </c>
      <c r="X1580">
        <v>2069963</v>
      </c>
      <c r="Y1580" t="s">
        <v>4728</v>
      </c>
      <c r="Z1580" t="s">
        <v>54</v>
      </c>
      <c r="AA1580" t="s">
        <v>4731</v>
      </c>
      <c r="AD1580" t="s">
        <v>5296</v>
      </c>
      <c r="AF1580" t="s">
        <v>76</v>
      </c>
      <c r="AG1580" t="s">
        <v>1985</v>
      </c>
      <c r="AJ1580" t="s">
        <v>5086</v>
      </c>
      <c r="AK1580" s="104">
        <v>46115.479166666664</v>
      </c>
      <c r="AL1580">
        <v>790625</v>
      </c>
      <c r="AM1580" t="s">
        <v>4728</v>
      </c>
      <c r="AN1580" t="s">
        <v>13</v>
      </c>
      <c r="AR1580" t="s">
        <v>6510</v>
      </c>
      <c r="AT1580" t="s">
        <v>1385</v>
      </c>
      <c r="AU1580" t="s">
        <v>217</v>
      </c>
      <c r="AX1580" t="s">
        <v>6499</v>
      </c>
      <c r="AY1580" s="104">
        <v>46113.770138888889</v>
      </c>
      <c r="AZ1580">
        <v>1294775</v>
      </c>
      <c r="BA1580" t="s">
        <v>4728</v>
      </c>
      <c r="BB1580" t="s">
        <v>5989</v>
      </c>
      <c r="BC1580" t="s">
        <v>4731</v>
      </c>
      <c r="BF1580" t="s">
        <v>6415</v>
      </c>
      <c r="BH1580" t="s">
        <v>2357</v>
      </c>
      <c r="BL1580" t="s">
        <v>4849</v>
      </c>
      <c r="BM1580" s="104">
        <v>46118.654861111114</v>
      </c>
      <c r="BN1580">
        <v>631317</v>
      </c>
      <c r="BO1580" t="s">
        <v>4728</v>
      </c>
      <c r="BP1580" t="s">
        <v>5592</v>
      </c>
      <c r="BT1580" t="s">
        <v>5931</v>
      </c>
    </row>
    <row r="1581" spans="17:72" x14ac:dyDescent="0.25">
      <c r="Q1581" t="s">
        <v>241</v>
      </c>
      <c r="V1581" t="s">
        <v>5011</v>
      </c>
      <c r="W1581" s="104">
        <v>46118.507638888892</v>
      </c>
      <c r="X1581">
        <v>496123</v>
      </c>
      <c r="Y1581" t="s">
        <v>4728</v>
      </c>
      <c r="Z1581" t="s">
        <v>54</v>
      </c>
      <c r="AD1581" t="s">
        <v>4736</v>
      </c>
      <c r="AF1581" t="s">
        <v>250</v>
      </c>
      <c r="AJ1581" t="s">
        <v>4925</v>
      </c>
      <c r="AK1581" s="104">
        <v>46115.479166666664</v>
      </c>
      <c r="AL1581">
        <v>359944</v>
      </c>
      <c r="AM1581" t="s">
        <v>4728</v>
      </c>
      <c r="AN1581" t="s">
        <v>13</v>
      </c>
      <c r="AR1581" t="s">
        <v>5931</v>
      </c>
      <c r="AT1581" t="s">
        <v>1048</v>
      </c>
      <c r="AX1581" t="s">
        <v>4890</v>
      </c>
      <c r="AY1581" s="104">
        <v>46113.770138888889</v>
      </c>
      <c r="AZ1581">
        <v>570915</v>
      </c>
      <c r="BA1581" t="s">
        <v>4728</v>
      </c>
      <c r="BB1581" t="s">
        <v>5989</v>
      </c>
      <c r="BF1581" t="s">
        <v>5956</v>
      </c>
      <c r="BH1581" t="s">
        <v>1732</v>
      </c>
      <c r="BL1581" t="s">
        <v>5382</v>
      </c>
      <c r="BM1581" s="104">
        <v>46118.654861111114</v>
      </c>
      <c r="BN1581">
        <v>156776</v>
      </c>
      <c r="BO1581" t="s">
        <v>4728</v>
      </c>
      <c r="BP1581" t="s">
        <v>5592</v>
      </c>
      <c r="BT1581" t="s">
        <v>4781</v>
      </c>
    </row>
    <row r="1582" spans="17:72" x14ac:dyDescent="0.25">
      <c r="Q1582" t="s">
        <v>84</v>
      </c>
      <c r="V1582" t="s">
        <v>5594</v>
      </c>
      <c r="W1582" s="104">
        <v>46118.508333333331</v>
      </c>
      <c r="X1582">
        <v>353288</v>
      </c>
      <c r="Y1582" t="s">
        <v>4728</v>
      </c>
      <c r="Z1582" t="s">
        <v>54</v>
      </c>
      <c r="AD1582" t="s">
        <v>4780</v>
      </c>
      <c r="AF1582" t="s">
        <v>2600</v>
      </c>
      <c r="AJ1582" t="s">
        <v>5131</v>
      </c>
      <c r="AK1582" s="104">
        <v>46115.479861111111</v>
      </c>
      <c r="AL1582">
        <v>472151</v>
      </c>
      <c r="AM1582" t="s">
        <v>4728</v>
      </c>
      <c r="AN1582" t="s">
        <v>13</v>
      </c>
      <c r="AR1582" t="s">
        <v>5956</v>
      </c>
      <c r="AT1582" t="s">
        <v>2429</v>
      </c>
      <c r="AU1582" t="s">
        <v>217</v>
      </c>
      <c r="AX1582" t="s">
        <v>7319</v>
      </c>
      <c r="AY1582" s="104">
        <v>46113.770833333336</v>
      </c>
      <c r="AZ1582">
        <v>1997737</v>
      </c>
      <c r="BA1582" t="s">
        <v>4728</v>
      </c>
      <c r="BB1582" t="s">
        <v>5989</v>
      </c>
      <c r="BC1582" t="s">
        <v>4731</v>
      </c>
      <c r="BF1582" t="s">
        <v>6148</v>
      </c>
      <c r="BH1582" t="s">
        <v>1481</v>
      </c>
      <c r="BL1582" t="s">
        <v>5238</v>
      </c>
      <c r="BM1582" s="104">
        <v>46118.65625</v>
      </c>
      <c r="BN1582">
        <v>866441</v>
      </c>
      <c r="BO1582" t="s">
        <v>4728</v>
      </c>
      <c r="BP1582" t="s">
        <v>5592</v>
      </c>
      <c r="BT1582" t="s">
        <v>6069</v>
      </c>
    </row>
    <row r="1583" spans="17:72" x14ac:dyDescent="0.25">
      <c r="Q1583" t="s">
        <v>229</v>
      </c>
      <c r="V1583" t="s">
        <v>5595</v>
      </c>
      <c r="W1583" s="104">
        <v>46118.508333333331</v>
      </c>
      <c r="X1583">
        <v>451854</v>
      </c>
      <c r="Y1583" t="s">
        <v>4728</v>
      </c>
      <c r="Z1583" t="s">
        <v>54</v>
      </c>
      <c r="AD1583" t="s">
        <v>4781</v>
      </c>
      <c r="AF1583" t="s">
        <v>318</v>
      </c>
      <c r="AG1583" t="s">
        <v>2197</v>
      </c>
      <c r="AJ1583" t="s">
        <v>6511</v>
      </c>
      <c r="AK1583" s="104">
        <v>46115.479861111111</v>
      </c>
      <c r="AL1583">
        <v>455263</v>
      </c>
      <c r="AM1583" t="s">
        <v>4728</v>
      </c>
      <c r="AN1583" t="s">
        <v>4790</v>
      </c>
      <c r="AO1583" t="s">
        <v>13</v>
      </c>
      <c r="AR1583" t="s">
        <v>6040</v>
      </c>
      <c r="AT1583" t="s">
        <v>1985</v>
      </c>
      <c r="AX1583" t="s">
        <v>5072</v>
      </c>
      <c r="AY1583" s="104">
        <v>46113.770833333336</v>
      </c>
      <c r="AZ1583">
        <v>187614</v>
      </c>
      <c r="BA1583" t="s">
        <v>4728</v>
      </c>
      <c r="BB1583" t="s">
        <v>5989</v>
      </c>
      <c r="BF1583" t="s">
        <v>5942</v>
      </c>
      <c r="BH1583" t="s">
        <v>1732</v>
      </c>
      <c r="BL1583" t="s">
        <v>6762</v>
      </c>
      <c r="BM1583" s="104">
        <v>46118.657638888886</v>
      </c>
      <c r="BN1583">
        <v>389207</v>
      </c>
      <c r="BO1583" t="s">
        <v>4728</v>
      </c>
      <c r="BP1583" t="s">
        <v>5592</v>
      </c>
      <c r="BT1583" t="s">
        <v>4781</v>
      </c>
    </row>
    <row r="1584" spans="17:72" x14ac:dyDescent="0.25">
      <c r="V1584" t="s">
        <v>4922</v>
      </c>
      <c r="W1584" s="104">
        <v>46118.509027777778</v>
      </c>
      <c r="X1584">
        <v>65627</v>
      </c>
      <c r="Y1584" t="s">
        <v>4728</v>
      </c>
      <c r="Z1584" t="s">
        <v>54</v>
      </c>
      <c r="AF1584" t="s">
        <v>1706</v>
      </c>
      <c r="AJ1584" t="s">
        <v>5216</v>
      </c>
      <c r="AK1584" s="104">
        <v>46115.480555555558</v>
      </c>
      <c r="AL1584">
        <v>258750</v>
      </c>
      <c r="AM1584" t="s">
        <v>4728</v>
      </c>
      <c r="AN1584" t="s">
        <v>13</v>
      </c>
      <c r="AR1584" t="s">
        <v>5918</v>
      </c>
      <c r="AT1584" t="s">
        <v>1124</v>
      </c>
      <c r="AX1584" t="s">
        <v>6446</v>
      </c>
      <c r="AY1584" s="104">
        <v>46113.772222222222</v>
      </c>
      <c r="AZ1584">
        <v>123390</v>
      </c>
      <c r="BA1584" t="s">
        <v>4728</v>
      </c>
      <c r="BB1584" t="s">
        <v>5989</v>
      </c>
      <c r="BF1584" t="s">
        <v>5918</v>
      </c>
      <c r="BH1584" t="s">
        <v>205</v>
      </c>
      <c r="BI1584" t="s">
        <v>217</v>
      </c>
      <c r="BL1584" t="s">
        <v>5271</v>
      </c>
      <c r="BM1584" s="104">
        <v>46118.658333333333</v>
      </c>
      <c r="BN1584">
        <v>1017705</v>
      </c>
      <c r="BO1584" t="s">
        <v>4761</v>
      </c>
      <c r="BP1584" t="s">
        <v>5592</v>
      </c>
      <c r="BQ1584" t="s">
        <v>4731</v>
      </c>
      <c r="BT1584" t="s">
        <v>5920</v>
      </c>
    </row>
    <row r="1585" spans="17:72" x14ac:dyDescent="0.25">
      <c r="Q1585" t="s">
        <v>967</v>
      </c>
      <c r="V1585" t="s">
        <v>5079</v>
      </c>
      <c r="W1585" s="104">
        <v>46118.509027777778</v>
      </c>
      <c r="X1585">
        <v>438749</v>
      </c>
      <c r="Y1585" t="s">
        <v>4728</v>
      </c>
      <c r="Z1585" t="s">
        <v>54</v>
      </c>
      <c r="AD1585" t="s">
        <v>4736</v>
      </c>
      <c r="AF1585" t="s">
        <v>2251</v>
      </c>
      <c r="AG1585" t="s">
        <v>637</v>
      </c>
      <c r="AJ1585" t="s">
        <v>4782</v>
      </c>
      <c r="AK1585" s="104">
        <v>46115.481944444444</v>
      </c>
      <c r="AL1585">
        <v>228593</v>
      </c>
      <c r="AM1585" t="s">
        <v>4728</v>
      </c>
      <c r="AN1585" t="s">
        <v>42</v>
      </c>
      <c r="AO1585" t="s">
        <v>13</v>
      </c>
      <c r="AR1585" t="s">
        <v>5919</v>
      </c>
      <c r="AT1585" t="s">
        <v>2345</v>
      </c>
      <c r="AX1585" t="s">
        <v>5535</v>
      </c>
      <c r="AY1585" s="104">
        <v>46113.773611111108</v>
      </c>
      <c r="AZ1585">
        <v>202224</v>
      </c>
      <c r="BA1585" t="s">
        <v>4728</v>
      </c>
      <c r="BB1585" t="s">
        <v>5989</v>
      </c>
      <c r="BF1585" t="s">
        <v>5942</v>
      </c>
      <c r="BH1585" t="s">
        <v>1220</v>
      </c>
      <c r="BL1585" t="s">
        <v>7180</v>
      </c>
      <c r="BM1585" s="104">
        <v>46118.658333333333</v>
      </c>
      <c r="BN1585">
        <v>487372</v>
      </c>
      <c r="BO1585" t="s">
        <v>4728</v>
      </c>
      <c r="BP1585" t="s">
        <v>5592</v>
      </c>
      <c r="BT1585" t="s">
        <v>5948</v>
      </c>
    </row>
    <row r="1586" spans="17:72" x14ac:dyDescent="0.25">
      <c r="Q1586" t="s">
        <v>253</v>
      </c>
      <c r="V1586" t="s">
        <v>5596</v>
      </c>
      <c r="W1586" s="104">
        <v>46118.509722222225</v>
      </c>
      <c r="X1586">
        <v>439392</v>
      </c>
      <c r="Y1586" t="s">
        <v>4728</v>
      </c>
      <c r="Z1586" t="s">
        <v>54</v>
      </c>
      <c r="AD1586" t="s">
        <v>4736</v>
      </c>
      <c r="AF1586" t="s">
        <v>2644</v>
      </c>
      <c r="AG1586" t="s">
        <v>2373</v>
      </c>
      <c r="AJ1586" t="s">
        <v>5022</v>
      </c>
      <c r="AK1586" s="104">
        <v>46115.481944444444</v>
      </c>
      <c r="AL1586">
        <v>991773</v>
      </c>
      <c r="AM1586" t="s">
        <v>4728</v>
      </c>
      <c r="AN1586" t="s">
        <v>42</v>
      </c>
      <c r="AO1586" t="s">
        <v>13</v>
      </c>
      <c r="AR1586" t="s">
        <v>6054</v>
      </c>
      <c r="AT1586" t="s">
        <v>2559</v>
      </c>
      <c r="AX1586" t="s">
        <v>7320</v>
      </c>
      <c r="AY1586" s="104">
        <v>46113.773611111108</v>
      </c>
      <c r="AZ1586">
        <v>275065</v>
      </c>
      <c r="BA1586" t="s">
        <v>4728</v>
      </c>
      <c r="BB1586" t="s">
        <v>5989</v>
      </c>
      <c r="BF1586" t="s">
        <v>5942</v>
      </c>
      <c r="BH1586" t="s">
        <v>2624</v>
      </c>
      <c r="BL1586" t="s">
        <v>5626</v>
      </c>
      <c r="BM1586" s="104">
        <v>46118.65902777778</v>
      </c>
      <c r="BN1586">
        <v>500684</v>
      </c>
      <c r="BO1586" t="s">
        <v>4728</v>
      </c>
      <c r="BP1586" t="s">
        <v>5592</v>
      </c>
      <c r="BT1586" t="s">
        <v>6069</v>
      </c>
    </row>
    <row r="1587" spans="17:72" x14ac:dyDescent="0.25">
      <c r="Q1587" t="s">
        <v>1466</v>
      </c>
      <c r="R1587" t="s">
        <v>84</v>
      </c>
      <c r="V1587" t="s">
        <v>5597</v>
      </c>
      <c r="W1587" s="104">
        <v>46118.509722222225</v>
      </c>
      <c r="X1587">
        <v>1668848</v>
      </c>
      <c r="Y1587" t="s">
        <v>4728</v>
      </c>
      <c r="Z1587" t="s">
        <v>42</v>
      </c>
      <c r="AA1587" t="s">
        <v>54</v>
      </c>
      <c r="AB1587" t="s">
        <v>4731</v>
      </c>
      <c r="AD1587" t="s">
        <v>5598</v>
      </c>
      <c r="AF1587" t="s">
        <v>852</v>
      </c>
      <c r="AJ1587" t="s">
        <v>5632</v>
      </c>
      <c r="AK1587" s="104">
        <v>46115.48333333333</v>
      </c>
      <c r="AL1587">
        <v>463477</v>
      </c>
      <c r="AM1587" t="s">
        <v>4728</v>
      </c>
      <c r="AN1587" t="s">
        <v>13</v>
      </c>
      <c r="AR1587" t="s">
        <v>6117</v>
      </c>
      <c r="AT1587" t="s">
        <v>226</v>
      </c>
      <c r="AX1587" t="s">
        <v>5129</v>
      </c>
      <c r="AY1587" s="104">
        <v>46113.774305555555</v>
      </c>
      <c r="AZ1587">
        <v>237753</v>
      </c>
      <c r="BA1587" t="s">
        <v>4728</v>
      </c>
      <c r="BB1587" t="s">
        <v>5989</v>
      </c>
      <c r="BF1587" t="s">
        <v>5931</v>
      </c>
      <c r="BH1587" t="s">
        <v>75</v>
      </c>
      <c r="BL1587" t="s">
        <v>7216</v>
      </c>
      <c r="BM1587" s="104">
        <v>46118.65902777778</v>
      </c>
      <c r="BN1587">
        <v>442839</v>
      </c>
      <c r="BO1587" t="s">
        <v>4728</v>
      </c>
      <c r="BP1587" t="s">
        <v>5592</v>
      </c>
      <c r="BT1587" t="s">
        <v>6069</v>
      </c>
    </row>
    <row r="1588" spans="17:72" x14ac:dyDescent="0.25">
      <c r="Q1588" t="s">
        <v>214</v>
      </c>
      <c r="V1588" t="s">
        <v>4807</v>
      </c>
      <c r="W1588" s="104">
        <v>46118.510416666664</v>
      </c>
      <c r="X1588">
        <v>434179</v>
      </c>
      <c r="Y1588" t="s">
        <v>4728</v>
      </c>
      <c r="Z1588" t="s">
        <v>54</v>
      </c>
      <c r="AD1588" t="s">
        <v>4736</v>
      </c>
      <c r="AF1588" t="s">
        <v>764</v>
      </c>
      <c r="AG1588" t="s">
        <v>2357</v>
      </c>
      <c r="AJ1588" t="s">
        <v>6512</v>
      </c>
      <c r="AK1588" s="104">
        <v>46115.48333333333</v>
      </c>
      <c r="AL1588">
        <v>438560</v>
      </c>
      <c r="AM1588" t="s">
        <v>4728</v>
      </c>
      <c r="AN1588" t="s">
        <v>42</v>
      </c>
      <c r="AO1588" t="s">
        <v>13</v>
      </c>
      <c r="AR1588" t="s">
        <v>5980</v>
      </c>
      <c r="AT1588" t="s">
        <v>223</v>
      </c>
      <c r="AX1588" t="s">
        <v>6446</v>
      </c>
      <c r="AY1588" s="104">
        <v>46113.775000000001</v>
      </c>
      <c r="AZ1588">
        <v>762523</v>
      </c>
      <c r="BA1588" t="s">
        <v>4728</v>
      </c>
      <c r="BB1588" t="s">
        <v>5989</v>
      </c>
      <c r="BF1588" t="s">
        <v>5942</v>
      </c>
      <c r="BH1588" t="s">
        <v>1559</v>
      </c>
      <c r="BL1588" t="s">
        <v>8202</v>
      </c>
      <c r="BM1588" s="104">
        <v>46118.65902777778</v>
      </c>
      <c r="BN1588">
        <v>295608</v>
      </c>
      <c r="BO1588" t="s">
        <v>4728</v>
      </c>
      <c r="BP1588" t="s">
        <v>5592</v>
      </c>
      <c r="BT1588" t="s">
        <v>5931</v>
      </c>
    </row>
    <row r="1589" spans="17:72" x14ac:dyDescent="0.25">
      <c r="Q1589" t="s">
        <v>84</v>
      </c>
      <c r="V1589" t="s">
        <v>5599</v>
      </c>
      <c r="W1589" s="104">
        <v>46118.510416666664</v>
      </c>
      <c r="X1589">
        <v>199292</v>
      </c>
      <c r="Y1589" t="s">
        <v>4728</v>
      </c>
      <c r="Z1589" t="s">
        <v>54</v>
      </c>
      <c r="AD1589" t="s">
        <v>5139</v>
      </c>
      <c r="AF1589" t="s">
        <v>2624</v>
      </c>
      <c r="AJ1589" t="s">
        <v>6036</v>
      </c>
      <c r="AK1589" s="104">
        <v>46115.484027777777</v>
      </c>
      <c r="AL1589">
        <v>391735</v>
      </c>
      <c r="AM1589" t="s">
        <v>4728</v>
      </c>
      <c r="AN1589" t="s">
        <v>13</v>
      </c>
      <c r="AR1589" t="s">
        <v>5931</v>
      </c>
      <c r="AT1589" t="s">
        <v>1985</v>
      </c>
      <c r="AX1589" t="s">
        <v>5684</v>
      </c>
      <c r="AY1589" s="104">
        <v>46113.775694444441</v>
      </c>
      <c r="AZ1589">
        <v>301988</v>
      </c>
      <c r="BA1589" t="s">
        <v>4728</v>
      </c>
      <c r="BB1589" t="s">
        <v>5989</v>
      </c>
      <c r="BF1589" t="s">
        <v>5931</v>
      </c>
      <c r="BH1589" t="s">
        <v>1124</v>
      </c>
      <c r="BL1589" t="s">
        <v>5079</v>
      </c>
      <c r="BM1589" s="104">
        <v>46118.65902777778</v>
      </c>
      <c r="BN1589">
        <v>255922</v>
      </c>
      <c r="BO1589" t="s">
        <v>4728</v>
      </c>
      <c r="BP1589" t="s">
        <v>5592</v>
      </c>
      <c r="BT1589" t="s">
        <v>5918</v>
      </c>
    </row>
    <row r="1590" spans="17:72" x14ac:dyDescent="0.25">
      <c r="Q1590" t="s">
        <v>77</v>
      </c>
      <c r="V1590" t="s">
        <v>5600</v>
      </c>
      <c r="W1590" s="104">
        <v>46118.511805555558</v>
      </c>
      <c r="X1590">
        <v>372813</v>
      </c>
      <c r="Y1590" t="s">
        <v>4728</v>
      </c>
      <c r="Z1590" t="s">
        <v>54</v>
      </c>
      <c r="AD1590" t="s">
        <v>4736</v>
      </c>
      <c r="AF1590" t="s">
        <v>1176</v>
      </c>
      <c r="AG1590" t="s">
        <v>637</v>
      </c>
      <c r="AJ1590" t="s">
        <v>5817</v>
      </c>
      <c r="AK1590" s="104">
        <v>46115.484027777777</v>
      </c>
      <c r="AL1590">
        <v>2329397</v>
      </c>
      <c r="AM1590" t="s">
        <v>4761</v>
      </c>
      <c r="AN1590" t="s">
        <v>42</v>
      </c>
      <c r="AO1590" t="s">
        <v>13</v>
      </c>
      <c r="AR1590" t="s">
        <v>5919</v>
      </c>
      <c r="AT1590" t="s">
        <v>1276</v>
      </c>
      <c r="AX1590" t="s">
        <v>4919</v>
      </c>
      <c r="AY1590" s="104">
        <v>46113.776388888888</v>
      </c>
      <c r="AZ1590">
        <v>444273</v>
      </c>
      <c r="BA1590" t="s">
        <v>4728</v>
      </c>
      <c r="BB1590" t="s">
        <v>5989</v>
      </c>
      <c r="BF1590" t="s">
        <v>5931</v>
      </c>
      <c r="BH1590" t="s">
        <v>2559</v>
      </c>
      <c r="BL1590" t="s">
        <v>4988</v>
      </c>
      <c r="BM1590" s="104">
        <v>46118.659722222219</v>
      </c>
      <c r="BN1590">
        <v>607382</v>
      </c>
      <c r="BO1590" t="s">
        <v>4761</v>
      </c>
      <c r="BP1590" t="s">
        <v>5592</v>
      </c>
      <c r="BT1590" t="s">
        <v>5920</v>
      </c>
    </row>
    <row r="1591" spans="17:72" x14ac:dyDescent="0.25">
      <c r="Q1591" t="s">
        <v>241</v>
      </c>
      <c r="R1591" t="s">
        <v>1891</v>
      </c>
      <c r="V1591" t="s">
        <v>4776</v>
      </c>
      <c r="W1591" s="104">
        <v>46118.513194444444</v>
      </c>
      <c r="X1591">
        <v>1400622</v>
      </c>
      <c r="Y1591" t="s">
        <v>4728</v>
      </c>
      <c r="Z1591" t="s">
        <v>54</v>
      </c>
      <c r="AA1591" t="s">
        <v>4731</v>
      </c>
      <c r="AD1591" t="s">
        <v>5110</v>
      </c>
      <c r="AF1591" t="s">
        <v>1718</v>
      </c>
      <c r="AG1591" t="s">
        <v>77</v>
      </c>
      <c r="AJ1591" t="s">
        <v>4877</v>
      </c>
      <c r="AK1591" s="104">
        <v>46115.484722222223</v>
      </c>
      <c r="AL1591">
        <v>1337136</v>
      </c>
      <c r="AM1591" t="s">
        <v>4761</v>
      </c>
      <c r="AN1591" t="s">
        <v>4787</v>
      </c>
      <c r="AO1591" t="s">
        <v>13</v>
      </c>
      <c r="AR1591" t="s">
        <v>5944</v>
      </c>
      <c r="AT1591" t="s">
        <v>1559</v>
      </c>
      <c r="AX1591" t="s">
        <v>4840</v>
      </c>
      <c r="AY1591" s="104">
        <v>46113.779861111114</v>
      </c>
      <c r="AZ1591">
        <v>1533269</v>
      </c>
      <c r="BA1591" t="s">
        <v>4728</v>
      </c>
      <c r="BB1591" t="s">
        <v>5989</v>
      </c>
      <c r="BF1591" t="s">
        <v>5918</v>
      </c>
      <c r="BH1591" t="s">
        <v>1124</v>
      </c>
      <c r="BL1591" t="s">
        <v>5356</v>
      </c>
      <c r="BM1591" s="104">
        <v>46118.659722222219</v>
      </c>
      <c r="BN1591">
        <v>270787</v>
      </c>
      <c r="BO1591" t="s">
        <v>4728</v>
      </c>
      <c r="BP1591" t="s">
        <v>5592</v>
      </c>
      <c r="BT1591" t="s">
        <v>5918</v>
      </c>
    </row>
    <row r="1592" spans="17:72" x14ac:dyDescent="0.25">
      <c r="Q1592" t="s">
        <v>241</v>
      </c>
      <c r="V1592" t="s">
        <v>5601</v>
      </c>
      <c r="W1592" s="104">
        <v>46118.513888888891</v>
      </c>
      <c r="X1592">
        <v>305128</v>
      </c>
      <c r="Y1592" t="s">
        <v>4728</v>
      </c>
      <c r="Z1592" t="s">
        <v>54</v>
      </c>
      <c r="AD1592" t="s">
        <v>4736</v>
      </c>
      <c r="AF1592" t="s">
        <v>822</v>
      </c>
      <c r="AG1592" t="s">
        <v>77</v>
      </c>
      <c r="AH1592" t="s">
        <v>220</v>
      </c>
      <c r="AJ1592" t="s">
        <v>4743</v>
      </c>
      <c r="AK1592" s="104">
        <v>46115.484722222223</v>
      </c>
      <c r="AL1592">
        <v>2032851</v>
      </c>
      <c r="AM1592" t="s">
        <v>4728</v>
      </c>
      <c r="AN1592" t="s">
        <v>42</v>
      </c>
      <c r="AO1592" t="s">
        <v>13</v>
      </c>
      <c r="AP1592" t="s">
        <v>4731</v>
      </c>
      <c r="AR1592" t="s">
        <v>6513</v>
      </c>
      <c r="AT1592" t="s">
        <v>1124</v>
      </c>
      <c r="AX1592" t="s">
        <v>4852</v>
      </c>
      <c r="AY1592" s="104">
        <v>46113.78125</v>
      </c>
      <c r="AZ1592">
        <v>1882096</v>
      </c>
      <c r="BA1592" t="s">
        <v>4761</v>
      </c>
      <c r="BB1592" t="s">
        <v>5989</v>
      </c>
      <c r="BF1592" t="s">
        <v>5920</v>
      </c>
      <c r="BH1592" t="s">
        <v>76</v>
      </c>
      <c r="BL1592" t="s">
        <v>5338</v>
      </c>
      <c r="BM1592" s="104">
        <v>46118.660416666666</v>
      </c>
      <c r="BN1592">
        <v>2830832</v>
      </c>
      <c r="BO1592" t="s">
        <v>4761</v>
      </c>
      <c r="BP1592" t="s">
        <v>5592</v>
      </c>
      <c r="BT1592" t="s">
        <v>5931</v>
      </c>
    </row>
    <row r="1593" spans="17:72" x14ac:dyDescent="0.25">
      <c r="Q1593" t="s">
        <v>79</v>
      </c>
      <c r="V1593" t="s">
        <v>5602</v>
      </c>
      <c r="W1593" s="104">
        <v>46118.515972222223</v>
      </c>
      <c r="X1593">
        <v>418703</v>
      </c>
      <c r="Y1593" t="s">
        <v>4728</v>
      </c>
      <c r="Z1593" t="s">
        <v>54</v>
      </c>
      <c r="AD1593" t="s">
        <v>4736</v>
      </c>
      <c r="AF1593" t="s">
        <v>205</v>
      </c>
      <c r="AG1593" t="s">
        <v>2197</v>
      </c>
      <c r="AJ1593" t="s">
        <v>4826</v>
      </c>
      <c r="AK1593" s="104">
        <v>46115.48541666667</v>
      </c>
      <c r="AL1593">
        <v>1445447</v>
      </c>
      <c r="AM1593" t="s">
        <v>4728</v>
      </c>
      <c r="AN1593" t="s">
        <v>13</v>
      </c>
      <c r="AO1593" t="s">
        <v>4731</v>
      </c>
      <c r="AR1593" t="s">
        <v>6514</v>
      </c>
      <c r="AT1593" t="s">
        <v>229</v>
      </c>
      <c r="AX1593" t="s">
        <v>5595</v>
      </c>
      <c r="AY1593" s="104">
        <v>46113.78125</v>
      </c>
      <c r="AZ1593">
        <v>183385</v>
      </c>
      <c r="BA1593" t="s">
        <v>4728</v>
      </c>
      <c r="BB1593" t="s">
        <v>5989</v>
      </c>
      <c r="BF1593" t="s">
        <v>5942</v>
      </c>
      <c r="BH1593" t="s">
        <v>81</v>
      </c>
      <c r="BL1593" t="s">
        <v>4988</v>
      </c>
      <c r="BM1593" s="104">
        <v>46118.661111111112</v>
      </c>
      <c r="BN1593">
        <v>719574</v>
      </c>
      <c r="BO1593" t="s">
        <v>4728</v>
      </c>
      <c r="BP1593" t="s">
        <v>5592</v>
      </c>
      <c r="BT1593" t="s">
        <v>5924</v>
      </c>
    </row>
    <row r="1594" spans="17:72" x14ac:dyDescent="0.25">
      <c r="Q1594" t="s">
        <v>214</v>
      </c>
      <c r="V1594" t="s">
        <v>5096</v>
      </c>
      <c r="W1594" s="104">
        <v>46118.515972222223</v>
      </c>
      <c r="X1594">
        <v>991921</v>
      </c>
      <c r="Y1594" t="s">
        <v>4728</v>
      </c>
      <c r="Z1594" t="s">
        <v>54</v>
      </c>
      <c r="AD1594" t="s">
        <v>4736</v>
      </c>
      <c r="AF1594" t="s">
        <v>2561</v>
      </c>
      <c r="AJ1594" t="s">
        <v>4782</v>
      </c>
      <c r="AK1594" s="104">
        <v>46115.486111111109</v>
      </c>
      <c r="AL1594">
        <v>513284</v>
      </c>
      <c r="AM1594" t="s">
        <v>4728</v>
      </c>
      <c r="AN1594" t="s">
        <v>13</v>
      </c>
      <c r="AR1594" t="s">
        <v>5931</v>
      </c>
      <c r="AT1594" t="s">
        <v>80</v>
      </c>
      <c r="AX1594" t="s">
        <v>5840</v>
      </c>
      <c r="AY1594" s="104">
        <v>46113.782638888886</v>
      </c>
      <c r="AZ1594">
        <v>665948</v>
      </c>
      <c r="BA1594" t="s">
        <v>4728</v>
      </c>
      <c r="BB1594" t="s">
        <v>5989</v>
      </c>
      <c r="BF1594" t="s">
        <v>5931</v>
      </c>
      <c r="BH1594" t="s">
        <v>637</v>
      </c>
      <c r="BL1594" t="s">
        <v>4776</v>
      </c>
      <c r="BM1594" s="104">
        <v>46118.661111111112</v>
      </c>
      <c r="BN1594">
        <v>235975</v>
      </c>
      <c r="BO1594" t="s">
        <v>4728</v>
      </c>
      <c r="BP1594" t="s">
        <v>5592</v>
      </c>
      <c r="BT1594" t="s">
        <v>4781</v>
      </c>
    </row>
    <row r="1595" spans="17:72" x14ac:dyDescent="0.25">
      <c r="Q1595" t="s">
        <v>84</v>
      </c>
      <c r="V1595" t="s">
        <v>5017</v>
      </c>
      <c r="W1595" s="104">
        <v>46118.518055555556</v>
      </c>
      <c r="X1595">
        <v>12502060</v>
      </c>
      <c r="Y1595" t="s">
        <v>4728</v>
      </c>
      <c r="Z1595" t="s">
        <v>54</v>
      </c>
      <c r="AA1595" t="s">
        <v>5603</v>
      </c>
      <c r="AD1595" t="s">
        <v>4736</v>
      </c>
      <c r="AF1595" t="s">
        <v>2600</v>
      </c>
      <c r="AG1595" t="s">
        <v>1910</v>
      </c>
      <c r="AJ1595" t="s">
        <v>4932</v>
      </c>
      <c r="AK1595" s="104">
        <v>46115.486805555556</v>
      </c>
      <c r="AL1595">
        <v>4611798</v>
      </c>
      <c r="AM1595" t="s">
        <v>4761</v>
      </c>
      <c r="AN1595" t="s">
        <v>13</v>
      </c>
      <c r="AO1595" t="s">
        <v>4812</v>
      </c>
      <c r="AR1595" t="s">
        <v>6141</v>
      </c>
      <c r="AT1595" t="s">
        <v>2345</v>
      </c>
      <c r="AU1595" t="s">
        <v>2197</v>
      </c>
      <c r="AX1595" t="s">
        <v>4932</v>
      </c>
      <c r="AY1595" s="104">
        <v>46113.783333333333</v>
      </c>
      <c r="AZ1595">
        <v>3201230</v>
      </c>
      <c r="BA1595" t="s">
        <v>4728</v>
      </c>
      <c r="BB1595" t="s">
        <v>5989</v>
      </c>
      <c r="BC1595" t="s">
        <v>4731</v>
      </c>
      <c r="BF1595" t="s">
        <v>6412</v>
      </c>
      <c r="BH1595" t="s">
        <v>223</v>
      </c>
      <c r="BL1595" t="s">
        <v>5079</v>
      </c>
      <c r="BM1595" s="104">
        <v>46118.661805555559</v>
      </c>
      <c r="BN1595">
        <v>276102</v>
      </c>
      <c r="BO1595" t="s">
        <v>4761</v>
      </c>
      <c r="BP1595" t="s">
        <v>5592</v>
      </c>
      <c r="BT1595" t="s">
        <v>5966</v>
      </c>
    </row>
    <row r="1596" spans="17:72" x14ac:dyDescent="0.25">
      <c r="Q1596" t="s">
        <v>73</v>
      </c>
      <c r="V1596" t="s">
        <v>5604</v>
      </c>
      <c r="W1596" s="104">
        <v>46118.518055555556</v>
      </c>
      <c r="X1596">
        <v>628962</v>
      </c>
      <c r="Y1596" t="s">
        <v>4728</v>
      </c>
      <c r="Z1596" t="s">
        <v>54</v>
      </c>
      <c r="AD1596" t="s">
        <v>4739</v>
      </c>
      <c r="AF1596" t="s">
        <v>1611</v>
      </c>
      <c r="AG1596" t="s">
        <v>1220</v>
      </c>
      <c r="AJ1596" t="s">
        <v>6452</v>
      </c>
      <c r="AK1596" s="104">
        <v>46115.486805555556</v>
      </c>
      <c r="AL1596">
        <v>645769</v>
      </c>
      <c r="AM1596" t="s">
        <v>4728</v>
      </c>
      <c r="AN1596" t="s">
        <v>42</v>
      </c>
      <c r="AO1596" t="s">
        <v>13</v>
      </c>
      <c r="AR1596" t="s">
        <v>5986</v>
      </c>
      <c r="AT1596" t="s">
        <v>1385</v>
      </c>
      <c r="AX1596" t="s">
        <v>5563</v>
      </c>
      <c r="AY1596" s="104">
        <v>46113.785416666666</v>
      </c>
      <c r="AZ1596">
        <v>376233</v>
      </c>
      <c r="BA1596" t="s">
        <v>4728</v>
      </c>
      <c r="BB1596" t="s">
        <v>5989</v>
      </c>
      <c r="BF1596" t="s">
        <v>5918</v>
      </c>
      <c r="BH1596" t="s">
        <v>868</v>
      </c>
      <c r="BL1596" t="s">
        <v>5103</v>
      </c>
      <c r="BM1596" s="104">
        <v>46118.661805555559</v>
      </c>
      <c r="BN1596">
        <v>594900</v>
      </c>
      <c r="BO1596" t="s">
        <v>4728</v>
      </c>
      <c r="BP1596" t="s">
        <v>5592</v>
      </c>
      <c r="BT1596" t="s">
        <v>6069</v>
      </c>
    </row>
    <row r="1597" spans="17:72" x14ac:dyDescent="0.25">
      <c r="Q1597" t="s">
        <v>77</v>
      </c>
      <c r="V1597" t="s">
        <v>5386</v>
      </c>
      <c r="W1597" s="104">
        <v>46118.518750000003</v>
      </c>
      <c r="X1597">
        <v>211518</v>
      </c>
      <c r="Y1597" t="s">
        <v>4728</v>
      </c>
      <c r="Z1597" t="s">
        <v>54</v>
      </c>
      <c r="AD1597" t="s">
        <v>4736</v>
      </c>
      <c r="AF1597" t="s">
        <v>1985</v>
      </c>
      <c r="AJ1597" t="s">
        <v>6515</v>
      </c>
      <c r="AK1597" s="104">
        <v>46115.487500000003</v>
      </c>
      <c r="AL1597">
        <v>673570</v>
      </c>
      <c r="AM1597" t="s">
        <v>4728</v>
      </c>
      <c r="AN1597" t="s">
        <v>13</v>
      </c>
      <c r="AR1597" t="s">
        <v>5931</v>
      </c>
      <c r="AT1597" t="s">
        <v>2559</v>
      </c>
      <c r="AX1597" t="s">
        <v>5537</v>
      </c>
      <c r="AY1597" s="104">
        <v>46113.787499999999</v>
      </c>
      <c r="AZ1597">
        <v>130065</v>
      </c>
      <c r="BA1597" t="s">
        <v>4761</v>
      </c>
      <c r="BB1597" t="s">
        <v>5989</v>
      </c>
      <c r="BF1597" t="s">
        <v>5966</v>
      </c>
      <c r="BH1597" t="s">
        <v>1706</v>
      </c>
      <c r="BL1597" t="s">
        <v>5083</v>
      </c>
      <c r="BM1597" s="104">
        <v>46118.661805555559</v>
      </c>
      <c r="BN1597">
        <v>373212</v>
      </c>
      <c r="BO1597" t="s">
        <v>4728</v>
      </c>
      <c r="BP1597" t="s">
        <v>5592</v>
      </c>
      <c r="BT1597" t="s">
        <v>5920</v>
      </c>
    </row>
    <row r="1598" spans="17:72" x14ac:dyDescent="0.25">
      <c r="Q1598" t="s">
        <v>241</v>
      </c>
      <c r="V1598" t="s">
        <v>5287</v>
      </c>
      <c r="W1598" s="104">
        <v>46118.518750000003</v>
      </c>
      <c r="X1598">
        <v>183389</v>
      </c>
      <c r="Y1598" t="s">
        <v>4728</v>
      </c>
      <c r="Z1598" t="s">
        <v>54</v>
      </c>
      <c r="AD1598" t="s">
        <v>4780</v>
      </c>
      <c r="AF1598" t="s">
        <v>1924</v>
      </c>
      <c r="AG1598" t="s">
        <v>2559</v>
      </c>
      <c r="AJ1598" t="s">
        <v>5325</v>
      </c>
      <c r="AK1598" s="104">
        <v>46115.488888888889</v>
      </c>
      <c r="AL1598">
        <v>456705</v>
      </c>
      <c r="AM1598" t="s">
        <v>4761</v>
      </c>
      <c r="AN1598" t="s">
        <v>42</v>
      </c>
      <c r="AO1598" t="s">
        <v>13</v>
      </c>
      <c r="AR1598" t="s">
        <v>5944</v>
      </c>
      <c r="AT1598" t="s">
        <v>2429</v>
      </c>
      <c r="AX1598" t="s">
        <v>4763</v>
      </c>
      <c r="AY1598" s="104">
        <v>46113.788194444445</v>
      </c>
      <c r="AZ1598">
        <v>157279</v>
      </c>
      <c r="BA1598" t="s">
        <v>4728</v>
      </c>
      <c r="BB1598" t="s">
        <v>5989</v>
      </c>
      <c r="BF1598" t="s">
        <v>5942</v>
      </c>
      <c r="BH1598" t="s">
        <v>77</v>
      </c>
      <c r="BL1598" t="s">
        <v>6566</v>
      </c>
      <c r="BM1598" s="104">
        <v>46118.662499999999</v>
      </c>
      <c r="BN1598">
        <v>344260</v>
      </c>
      <c r="BO1598" t="s">
        <v>4728</v>
      </c>
      <c r="BP1598" t="s">
        <v>5592</v>
      </c>
      <c r="BT1598" t="s">
        <v>5931</v>
      </c>
    </row>
    <row r="1599" spans="17:72" x14ac:dyDescent="0.25">
      <c r="Q1599" t="s">
        <v>84</v>
      </c>
      <c r="V1599" t="s">
        <v>5563</v>
      </c>
      <c r="W1599" s="104">
        <v>46118.518750000003</v>
      </c>
      <c r="X1599">
        <v>45503</v>
      </c>
      <c r="Y1599" t="s">
        <v>4728</v>
      </c>
      <c r="Z1599" t="s">
        <v>54</v>
      </c>
      <c r="AD1599" t="s">
        <v>4777</v>
      </c>
      <c r="AF1599" t="s">
        <v>1284</v>
      </c>
      <c r="AJ1599" t="s">
        <v>5137</v>
      </c>
      <c r="AK1599" s="104">
        <v>46115.488888888889</v>
      </c>
      <c r="AL1599">
        <v>281664</v>
      </c>
      <c r="AM1599" t="s">
        <v>4728</v>
      </c>
      <c r="AN1599" t="s">
        <v>13</v>
      </c>
      <c r="AR1599" t="s">
        <v>5948</v>
      </c>
      <c r="AT1599" t="s">
        <v>1985</v>
      </c>
      <c r="AX1599" t="s">
        <v>5537</v>
      </c>
      <c r="AY1599" s="104">
        <v>46113.788888888892</v>
      </c>
      <c r="AZ1599">
        <v>63532</v>
      </c>
      <c r="BA1599" t="s">
        <v>4728</v>
      </c>
      <c r="BB1599" t="s">
        <v>5989</v>
      </c>
      <c r="BF1599" t="s">
        <v>5925</v>
      </c>
      <c r="BH1599" t="s">
        <v>2403</v>
      </c>
      <c r="BI1599" t="s">
        <v>217</v>
      </c>
      <c r="BL1599" t="s">
        <v>5595</v>
      </c>
      <c r="BM1599" s="104">
        <v>46118.663888888892</v>
      </c>
      <c r="BN1599">
        <v>670442</v>
      </c>
      <c r="BO1599" t="s">
        <v>4761</v>
      </c>
      <c r="BP1599" t="s">
        <v>5592</v>
      </c>
      <c r="BQ1599" t="s">
        <v>4731</v>
      </c>
      <c r="BT1599" t="s">
        <v>5966</v>
      </c>
    </row>
    <row r="1600" spans="17:72" x14ac:dyDescent="0.25">
      <c r="Q1600" t="s">
        <v>72</v>
      </c>
      <c r="V1600" t="s">
        <v>5563</v>
      </c>
      <c r="W1600" s="104">
        <v>46118.519444444442</v>
      </c>
      <c r="X1600">
        <v>805834</v>
      </c>
      <c r="Y1600" t="s">
        <v>4728</v>
      </c>
      <c r="Z1600" t="s">
        <v>54</v>
      </c>
      <c r="AD1600" t="s">
        <v>4739</v>
      </c>
      <c r="AF1600" t="s">
        <v>241</v>
      </c>
      <c r="AJ1600" t="s">
        <v>6112</v>
      </c>
      <c r="AK1600" s="104">
        <v>46115.488888888889</v>
      </c>
      <c r="AL1600">
        <v>264266</v>
      </c>
      <c r="AM1600" t="s">
        <v>4728</v>
      </c>
      <c r="AN1600" t="s">
        <v>13</v>
      </c>
      <c r="AR1600" t="s">
        <v>5920</v>
      </c>
      <c r="AT1600" t="s">
        <v>1985</v>
      </c>
      <c r="AX1600" t="s">
        <v>4755</v>
      </c>
      <c r="AY1600" s="104">
        <v>46113.789583333331</v>
      </c>
      <c r="AZ1600">
        <v>1980706</v>
      </c>
      <c r="BA1600" t="s">
        <v>4728</v>
      </c>
      <c r="BB1600" t="s">
        <v>5989</v>
      </c>
      <c r="BF1600" t="s">
        <v>5942</v>
      </c>
      <c r="BH1600" t="s">
        <v>1292</v>
      </c>
      <c r="BL1600" t="s">
        <v>5295</v>
      </c>
      <c r="BM1600" s="104">
        <v>46118.663888888892</v>
      </c>
      <c r="BN1600">
        <v>388365</v>
      </c>
      <c r="BO1600" t="s">
        <v>4728</v>
      </c>
      <c r="BP1600" t="s">
        <v>5592</v>
      </c>
      <c r="BT1600" t="s">
        <v>5948</v>
      </c>
    </row>
    <row r="1601" spans="17:72" x14ac:dyDescent="0.25">
      <c r="Q1601" t="s">
        <v>84</v>
      </c>
      <c r="V1601" t="s">
        <v>5294</v>
      </c>
      <c r="W1601" s="104">
        <v>46118.519444444442</v>
      </c>
      <c r="X1601">
        <v>258669</v>
      </c>
      <c r="Y1601" t="s">
        <v>4728</v>
      </c>
      <c r="Z1601" t="s">
        <v>54</v>
      </c>
      <c r="AA1601" t="s">
        <v>4731</v>
      </c>
      <c r="AD1601" t="s">
        <v>5139</v>
      </c>
      <c r="AF1601" t="s">
        <v>250</v>
      </c>
      <c r="AJ1601" t="s">
        <v>5072</v>
      </c>
      <c r="AK1601" s="104">
        <v>46115.489583333336</v>
      </c>
      <c r="AL1601">
        <v>233691</v>
      </c>
      <c r="AM1601" t="s">
        <v>4728</v>
      </c>
      <c r="AN1601" t="s">
        <v>13</v>
      </c>
      <c r="AR1601" t="s">
        <v>4781</v>
      </c>
      <c r="AT1601" t="s">
        <v>1276</v>
      </c>
      <c r="AX1601" t="s">
        <v>5537</v>
      </c>
      <c r="AY1601" s="104">
        <v>46113.789583333331</v>
      </c>
      <c r="AZ1601">
        <v>112739</v>
      </c>
      <c r="BA1601" t="s">
        <v>4728</v>
      </c>
      <c r="BB1601" t="s">
        <v>5989</v>
      </c>
      <c r="BF1601" t="s">
        <v>5920</v>
      </c>
      <c r="BH1601" t="s">
        <v>1732</v>
      </c>
      <c r="BL1601" t="s">
        <v>5633</v>
      </c>
      <c r="BM1601" s="104">
        <v>46118.665972222225</v>
      </c>
      <c r="BN1601">
        <v>297538</v>
      </c>
      <c r="BO1601" t="s">
        <v>4728</v>
      </c>
      <c r="BP1601" t="s">
        <v>5592</v>
      </c>
      <c r="BT1601" t="s">
        <v>4781</v>
      </c>
    </row>
    <row r="1602" spans="17:72" x14ac:dyDescent="0.25">
      <c r="Q1602" t="s">
        <v>1345</v>
      </c>
      <c r="R1602" t="s">
        <v>214</v>
      </c>
      <c r="V1602" t="s">
        <v>5185</v>
      </c>
      <c r="W1602" s="104">
        <v>46118.520138888889</v>
      </c>
      <c r="X1602">
        <v>769524</v>
      </c>
      <c r="Y1602" t="s">
        <v>4728</v>
      </c>
      <c r="Z1602" t="s">
        <v>42</v>
      </c>
      <c r="AA1602" t="s">
        <v>54</v>
      </c>
      <c r="AD1602" t="s">
        <v>4920</v>
      </c>
      <c r="AF1602" t="s">
        <v>205</v>
      </c>
      <c r="AJ1602" t="s">
        <v>6324</v>
      </c>
      <c r="AK1602" s="104">
        <v>46115.490277777775</v>
      </c>
      <c r="AL1602">
        <v>357531</v>
      </c>
      <c r="AM1602" t="s">
        <v>4728</v>
      </c>
      <c r="AN1602" t="s">
        <v>13</v>
      </c>
      <c r="AR1602" t="s">
        <v>5931</v>
      </c>
      <c r="AT1602" t="s">
        <v>223</v>
      </c>
      <c r="AX1602" t="s">
        <v>4967</v>
      </c>
      <c r="AY1602" s="104">
        <v>46113.790972222225</v>
      </c>
      <c r="AZ1602">
        <v>278879</v>
      </c>
      <c r="BA1602" t="s">
        <v>4728</v>
      </c>
      <c r="BB1602" t="s">
        <v>5989</v>
      </c>
      <c r="BF1602" t="s">
        <v>5942</v>
      </c>
      <c r="BH1602" t="s">
        <v>250</v>
      </c>
      <c r="BL1602" t="s">
        <v>4988</v>
      </c>
      <c r="BM1602" s="104">
        <v>46118.666666666664</v>
      </c>
      <c r="BN1602">
        <v>247383</v>
      </c>
      <c r="BO1602" t="s">
        <v>4728</v>
      </c>
      <c r="BP1602" t="s">
        <v>5592</v>
      </c>
      <c r="BT1602" t="s">
        <v>5920</v>
      </c>
    </row>
    <row r="1603" spans="17:72" x14ac:dyDescent="0.25">
      <c r="Q1603" t="s">
        <v>241</v>
      </c>
      <c r="V1603" t="s">
        <v>4730</v>
      </c>
      <c r="W1603" s="104">
        <v>46118.520833333336</v>
      </c>
      <c r="X1603">
        <v>432131</v>
      </c>
      <c r="Y1603" t="s">
        <v>4728</v>
      </c>
      <c r="Z1603" t="s">
        <v>54</v>
      </c>
      <c r="AA1603" t="s">
        <v>4731</v>
      </c>
      <c r="AD1603" t="s">
        <v>4780</v>
      </c>
      <c r="AF1603" t="s">
        <v>838</v>
      </c>
      <c r="AG1603" t="s">
        <v>2259</v>
      </c>
      <c r="AJ1603" t="s">
        <v>5534</v>
      </c>
      <c r="AK1603" s="104">
        <v>46115.490277777775</v>
      </c>
      <c r="AL1603">
        <v>974682</v>
      </c>
      <c r="AM1603" t="s">
        <v>4728</v>
      </c>
      <c r="AN1603" t="s">
        <v>4787</v>
      </c>
      <c r="AO1603" t="s">
        <v>13</v>
      </c>
      <c r="AR1603" t="s">
        <v>5955</v>
      </c>
      <c r="AT1603" t="s">
        <v>2345</v>
      </c>
      <c r="AX1603" t="s">
        <v>5078</v>
      </c>
      <c r="AY1603" s="104">
        <v>46113.790972222225</v>
      </c>
      <c r="AZ1603">
        <v>298414</v>
      </c>
      <c r="BA1603" t="s">
        <v>4728</v>
      </c>
      <c r="BB1603" t="s">
        <v>5989</v>
      </c>
      <c r="BF1603" t="s">
        <v>5942</v>
      </c>
      <c r="BH1603" t="s">
        <v>1559</v>
      </c>
      <c r="BI1603" t="s">
        <v>256</v>
      </c>
      <c r="BL1603" t="s">
        <v>5665</v>
      </c>
      <c r="BM1603" s="104">
        <v>46118.668055555558</v>
      </c>
      <c r="BN1603">
        <v>615875</v>
      </c>
      <c r="BO1603" t="s">
        <v>4728</v>
      </c>
      <c r="BP1603" t="s">
        <v>5592</v>
      </c>
      <c r="BQ1603" t="s">
        <v>4731</v>
      </c>
      <c r="BT1603" t="s">
        <v>6251</v>
      </c>
    </row>
    <row r="1604" spans="17:72" x14ac:dyDescent="0.25">
      <c r="Q1604" t="s">
        <v>79</v>
      </c>
      <c r="R1604" t="s">
        <v>1688</v>
      </c>
      <c r="V1604" t="s">
        <v>5548</v>
      </c>
      <c r="W1604" s="104">
        <v>46118.521527777775</v>
      </c>
      <c r="X1604">
        <v>2597787</v>
      </c>
      <c r="Y1604" t="s">
        <v>4728</v>
      </c>
      <c r="Z1604" t="s">
        <v>54</v>
      </c>
      <c r="AA1604" t="s">
        <v>4731</v>
      </c>
      <c r="AD1604" t="s">
        <v>5068</v>
      </c>
      <c r="AF1604" t="s">
        <v>852</v>
      </c>
      <c r="AJ1604" t="s">
        <v>5012</v>
      </c>
      <c r="AK1604" s="104">
        <v>46115.490972222222</v>
      </c>
      <c r="AL1604">
        <v>632963</v>
      </c>
      <c r="AM1604" t="s">
        <v>4728</v>
      </c>
      <c r="AN1604" t="s">
        <v>13</v>
      </c>
      <c r="AR1604" t="s">
        <v>5931</v>
      </c>
      <c r="AT1604" t="s">
        <v>2559</v>
      </c>
      <c r="AX1604" t="s">
        <v>4743</v>
      </c>
      <c r="AY1604" s="104">
        <v>46113.791666666664</v>
      </c>
      <c r="AZ1604">
        <v>338816</v>
      </c>
      <c r="BA1604" t="s">
        <v>4728</v>
      </c>
      <c r="BB1604" t="s">
        <v>5989</v>
      </c>
      <c r="BF1604" t="s">
        <v>5942</v>
      </c>
      <c r="BH1604" t="s">
        <v>2600</v>
      </c>
      <c r="BL1604" t="s">
        <v>4946</v>
      </c>
      <c r="BM1604" s="104">
        <v>46118.668055555558</v>
      </c>
      <c r="BN1604">
        <v>974371</v>
      </c>
      <c r="BO1604" t="s">
        <v>4728</v>
      </c>
      <c r="BP1604" t="s">
        <v>5592</v>
      </c>
      <c r="BT1604" t="s">
        <v>5918</v>
      </c>
    </row>
    <row r="1605" spans="17:72" x14ac:dyDescent="0.25">
      <c r="Q1605" t="s">
        <v>84</v>
      </c>
      <c r="V1605" t="s">
        <v>5605</v>
      </c>
      <c r="W1605" s="104">
        <v>46118.522222222222</v>
      </c>
      <c r="X1605">
        <v>95286</v>
      </c>
      <c r="Y1605" t="s">
        <v>4728</v>
      </c>
      <c r="Z1605" t="s">
        <v>54</v>
      </c>
      <c r="AD1605" t="s">
        <v>4780</v>
      </c>
      <c r="AF1605" t="s">
        <v>1176</v>
      </c>
      <c r="AG1605" t="s">
        <v>868</v>
      </c>
      <c r="AJ1605" t="s">
        <v>6112</v>
      </c>
      <c r="AK1605" s="104">
        <v>46115.492361111108</v>
      </c>
      <c r="AL1605">
        <v>851501</v>
      </c>
      <c r="AM1605" t="s">
        <v>4728</v>
      </c>
      <c r="AN1605" t="s">
        <v>42</v>
      </c>
      <c r="AO1605" t="s">
        <v>13</v>
      </c>
      <c r="AR1605" t="s">
        <v>5933</v>
      </c>
      <c r="AT1605" t="s">
        <v>1048</v>
      </c>
      <c r="AX1605" t="s">
        <v>4993</v>
      </c>
      <c r="AY1605" s="104">
        <v>46113.792361111111</v>
      </c>
      <c r="AZ1605">
        <v>178412</v>
      </c>
      <c r="BA1605" t="s">
        <v>4728</v>
      </c>
      <c r="BB1605" t="s">
        <v>5989</v>
      </c>
      <c r="BF1605" t="s">
        <v>5918</v>
      </c>
      <c r="BH1605" t="s">
        <v>250</v>
      </c>
      <c r="BL1605" t="s">
        <v>4996</v>
      </c>
      <c r="BM1605" s="104">
        <v>46118.668749999997</v>
      </c>
      <c r="BN1605">
        <v>200869</v>
      </c>
      <c r="BO1605" t="s">
        <v>4761</v>
      </c>
      <c r="BP1605" t="s">
        <v>5592</v>
      </c>
      <c r="BT1605" t="s">
        <v>5966</v>
      </c>
    </row>
    <row r="1606" spans="17:72" x14ac:dyDescent="0.25">
      <c r="Q1606" t="s">
        <v>241</v>
      </c>
      <c r="V1606" t="s">
        <v>4743</v>
      </c>
      <c r="W1606" s="104">
        <v>46118.523611111108</v>
      </c>
      <c r="X1606">
        <v>291704</v>
      </c>
      <c r="Y1606" t="s">
        <v>4728</v>
      </c>
      <c r="Z1606" t="s">
        <v>54</v>
      </c>
      <c r="AD1606" t="s">
        <v>4772</v>
      </c>
      <c r="AF1606" t="s">
        <v>1507</v>
      </c>
      <c r="AJ1606" t="s">
        <v>5625</v>
      </c>
      <c r="AK1606" s="104">
        <v>46115.492361111108</v>
      </c>
      <c r="AL1606">
        <v>1451764</v>
      </c>
      <c r="AM1606" t="s">
        <v>4761</v>
      </c>
      <c r="AN1606" t="s">
        <v>13</v>
      </c>
      <c r="AR1606" t="s">
        <v>5966</v>
      </c>
      <c r="AT1606" t="s">
        <v>253</v>
      </c>
      <c r="AX1606" t="s">
        <v>4930</v>
      </c>
      <c r="AY1606" s="104">
        <v>46113.792361111111</v>
      </c>
      <c r="AZ1606">
        <v>188065</v>
      </c>
      <c r="BA1606" t="s">
        <v>4728</v>
      </c>
      <c r="BB1606" t="s">
        <v>5989</v>
      </c>
      <c r="BF1606" t="s">
        <v>5950</v>
      </c>
      <c r="BH1606" t="s">
        <v>2559</v>
      </c>
      <c r="BL1606" t="s">
        <v>6013</v>
      </c>
      <c r="BM1606" s="104">
        <v>46118.668749999997</v>
      </c>
      <c r="BN1606">
        <v>254682</v>
      </c>
      <c r="BO1606" t="s">
        <v>4761</v>
      </c>
      <c r="BP1606" t="s">
        <v>5592</v>
      </c>
      <c r="BT1606" t="s">
        <v>5966</v>
      </c>
    </row>
    <row r="1607" spans="17:72" x14ac:dyDescent="0.25">
      <c r="Q1607" t="s">
        <v>84</v>
      </c>
      <c r="V1607" t="s">
        <v>5606</v>
      </c>
      <c r="W1607" s="104">
        <v>46118.524305555555</v>
      </c>
      <c r="X1607">
        <v>257651</v>
      </c>
      <c r="Y1607" t="s">
        <v>4728</v>
      </c>
      <c r="Z1607" t="s">
        <v>54</v>
      </c>
      <c r="AD1607" t="s">
        <v>4777</v>
      </c>
      <c r="AF1607" t="s">
        <v>250</v>
      </c>
      <c r="AJ1607" t="s">
        <v>4774</v>
      </c>
      <c r="AK1607" s="104">
        <v>46115.493750000001</v>
      </c>
      <c r="AL1607">
        <v>141403</v>
      </c>
      <c r="AM1607" t="s">
        <v>4728</v>
      </c>
      <c r="AN1607" t="s">
        <v>13</v>
      </c>
      <c r="AR1607" t="s">
        <v>4781</v>
      </c>
      <c r="AT1607" t="s">
        <v>2429</v>
      </c>
      <c r="AX1607" t="s">
        <v>5739</v>
      </c>
      <c r="AY1607" s="104">
        <v>46113.793055555558</v>
      </c>
      <c r="AZ1607">
        <v>231996</v>
      </c>
      <c r="BA1607" t="s">
        <v>4728</v>
      </c>
      <c r="BB1607" t="s">
        <v>5989</v>
      </c>
      <c r="BF1607" t="s">
        <v>5942</v>
      </c>
      <c r="BH1607" t="s">
        <v>2510</v>
      </c>
      <c r="BI1607" t="s">
        <v>1132</v>
      </c>
      <c r="BL1607" t="s">
        <v>5824</v>
      </c>
      <c r="BM1607" s="104">
        <v>46118.668749999997</v>
      </c>
      <c r="BN1607">
        <v>877386</v>
      </c>
      <c r="BO1607" t="s">
        <v>4728</v>
      </c>
      <c r="BP1607" t="s">
        <v>5592</v>
      </c>
      <c r="BQ1607" t="s">
        <v>4731</v>
      </c>
      <c r="BT1607" t="s">
        <v>6251</v>
      </c>
    </row>
    <row r="1608" spans="17:72" x14ac:dyDescent="0.25">
      <c r="Q1608" t="s">
        <v>79</v>
      </c>
      <c r="R1608" t="s">
        <v>1891</v>
      </c>
      <c r="V1608" t="s">
        <v>5148</v>
      </c>
      <c r="W1608" s="104">
        <v>46118.525000000001</v>
      </c>
      <c r="X1608">
        <v>1901839</v>
      </c>
      <c r="Y1608" t="s">
        <v>4728</v>
      </c>
      <c r="Z1608" t="s">
        <v>54</v>
      </c>
      <c r="AA1608" t="s">
        <v>4731</v>
      </c>
      <c r="AD1608" t="s">
        <v>4748</v>
      </c>
      <c r="AF1608" t="s">
        <v>2074</v>
      </c>
      <c r="AG1608" t="s">
        <v>1706</v>
      </c>
      <c r="AJ1608" t="s">
        <v>6516</v>
      </c>
      <c r="AK1608" s="104">
        <v>46115.494444444441</v>
      </c>
      <c r="AL1608">
        <v>376738</v>
      </c>
      <c r="AM1608" t="s">
        <v>4728</v>
      </c>
      <c r="AN1608" t="s">
        <v>42</v>
      </c>
      <c r="AO1608" t="s">
        <v>13</v>
      </c>
      <c r="AR1608" t="s">
        <v>5933</v>
      </c>
      <c r="AT1608" t="s">
        <v>1385</v>
      </c>
      <c r="AX1608" t="s">
        <v>7321</v>
      </c>
      <c r="AY1608" s="104">
        <v>46113.794444444444</v>
      </c>
      <c r="AZ1608">
        <v>1030179</v>
      </c>
      <c r="BA1608" t="s">
        <v>4728</v>
      </c>
      <c r="BB1608" t="s">
        <v>5989</v>
      </c>
      <c r="BF1608" t="s">
        <v>5924</v>
      </c>
      <c r="BH1608" t="s">
        <v>1292</v>
      </c>
      <c r="BL1608" t="s">
        <v>4775</v>
      </c>
      <c r="BM1608" s="104">
        <v>46118.670138888891</v>
      </c>
      <c r="BN1608">
        <v>1048319</v>
      </c>
      <c r="BO1608" t="s">
        <v>4728</v>
      </c>
      <c r="BP1608" t="s">
        <v>5592</v>
      </c>
      <c r="BT1608" t="s">
        <v>5948</v>
      </c>
    </row>
    <row r="1609" spans="17:72" x14ac:dyDescent="0.25">
      <c r="Q1609" t="s">
        <v>241</v>
      </c>
      <c r="V1609" t="s">
        <v>5607</v>
      </c>
      <c r="W1609" s="104">
        <v>46118.525694444441</v>
      </c>
      <c r="X1609">
        <v>218404</v>
      </c>
      <c r="Y1609" t="s">
        <v>4728</v>
      </c>
      <c r="Z1609" t="s">
        <v>54</v>
      </c>
      <c r="AD1609" t="s">
        <v>4739</v>
      </c>
      <c r="AF1609" t="s">
        <v>205</v>
      </c>
      <c r="AJ1609" t="s">
        <v>5847</v>
      </c>
      <c r="AK1609" s="104">
        <v>46115.495138888888</v>
      </c>
      <c r="AL1609">
        <v>181204</v>
      </c>
      <c r="AM1609" t="s">
        <v>4728</v>
      </c>
      <c r="AN1609" t="s">
        <v>13</v>
      </c>
      <c r="AR1609" t="s">
        <v>5942</v>
      </c>
      <c r="AT1609" t="s">
        <v>1276</v>
      </c>
      <c r="AX1609" t="s">
        <v>5190</v>
      </c>
      <c r="AY1609" s="104">
        <v>46113.795138888891</v>
      </c>
      <c r="AZ1609">
        <v>878877</v>
      </c>
      <c r="BA1609" t="s">
        <v>4728</v>
      </c>
      <c r="BB1609" t="s">
        <v>5989</v>
      </c>
      <c r="BF1609" t="s">
        <v>4781</v>
      </c>
      <c r="BH1609" t="s">
        <v>72</v>
      </c>
      <c r="BL1609" t="s">
        <v>4776</v>
      </c>
      <c r="BM1609" s="104">
        <v>46118.670138888891</v>
      </c>
      <c r="BN1609">
        <v>1722029</v>
      </c>
      <c r="BO1609" t="s">
        <v>4761</v>
      </c>
      <c r="BP1609" t="s">
        <v>5592</v>
      </c>
      <c r="BT1609" t="s">
        <v>5958</v>
      </c>
    </row>
    <row r="1610" spans="17:72" x14ac:dyDescent="0.25">
      <c r="Q1610" t="s">
        <v>81</v>
      </c>
      <c r="V1610" t="s">
        <v>5608</v>
      </c>
      <c r="W1610" s="104">
        <v>46118.527777777781</v>
      </c>
      <c r="X1610">
        <v>437873</v>
      </c>
      <c r="Y1610" t="s">
        <v>4761</v>
      </c>
      <c r="Z1610" t="s">
        <v>54</v>
      </c>
      <c r="AD1610" t="s">
        <v>4736</v>
      </c>
      <c r="AF1610" t="s">
        <v>2600</v>
      </c>
      <c r="AJ1610" t="s">
        <v>6517</v>
      </c>
      <c r="AK1610" s="104">
        <v>46115.495833333334</v>
      </c>
      <c r="AL1610">
        <v>636066</v>
      </c>
      <c r="AM1610" t="s">
        <v>4761</v>
      </c>
      <c r="AN1610" t="s">
        <v>13</v>
      </c>
      <c r="AR1610" t="s">
        <v>5966</v>
      </c>
      <c r="AT1610" t="s">
        <v>2403</v>
      </c>
      <c r="AX1610" t="s">
        <v>5700</v>
      </c>
      <c r="AY1610" s="104">
        <v>46113.79583333333</v>
      </c>
      <c r="AZ1610">
        <v>177081</v>
      </c>
      <c r="BA1610" t="s">
        <v>4728</v>
      </c>
      <c r="BB1610" t="s">
        <v>5989</v>
      </c>
      <c r="BF1610" t="s">
        <v>5958</v>
      </c>
      <c r="BH1610" t="s">
        <v>250</v>
      </c>
      <c r="BL1610" t="s">
        <v>7200</v>
      </c>
      <c r="BM1610" s="104">
        <v>46118.670138888891</v>
      </c>
      <c r="BN1610">
        <v>214486</v>
      </c>
      <c r="BO1610" t="s">
        <v>4728</v>
      </c>
      <c r="BP1610" t="s">
        <v>5592</v>
      </c>
      <c r="BT1610" t="s">
        <v>5920</v>
      </c>
    </row>
    <row r="1611" spans="17:72" x14ac:dyDescent="0.25">
      <c r="Q1611" t="s">
        <v>84</v>
      </c>
      <c r="V1611" t="s">
        <v>5424</v>
      </c>
      <c r="W1611" s="104">
        <v>46118.527777777781</v>
      </c>
      <c r="X1611">
        <v>99255</v>
      </c>
      <c r="Y1611" t="s">
        <v>4728</v>
      </c>
      <c r="Z1611" t="s">
        <v>54</v>
      </c>
      <c r="AD1611" t="s">
        <v>5139</v>
      </c>
      <c r="AF1611" t="s">
        <v>438</v>
      </c>
      <c r="AG1611" t="s">
        <v>202</v>
      </c>
      <c r="AJ1611" t="s">
        <v>6016</v>
      </c>
      <c r="AK1611" s="104">
        <v>46115.495833333334</v>
      </c>
      <c r="AL1611">
        <v>659106</v>
      </c>
      <c r="AM1611" t="s">
        <v>4761</v>
      </c>
      <c r="AN1611" t="s">
        <v>4790</v>
      </c>
      <c r="AO1611" t="s">
        <v>13</v>
      </c>
      <c r="AR1611" t="s">
        <v>6518</v>
      </c>
      <c r="AT1611" t="s">
        <v>2407</v>
      </c>
      <c r="AX1611" t="s">
        <v>4938</v>
      </c>
      <c r="AY1611" s="104">
        <v>46113.796527777777</v>
      </c>
      <c r="AZ1611">
        <v>260513</v>
      </c>
      <c r="BA1611" t="s">
        <v>4728</v>
      </c>
      <c r="BB1611" t="s">
        <v>5989</v>
      </c>
      <c r="BF1611" t="s">
        <v>5948</v>
      </c>
      <c r="BH1611" t="s">
        <v>496</v>
      </c>
      <c r="BL1611" t="s">
        <v>5633</v>
      </c>
      <c r="BM1611" s="104">
        <v>46118.672222222223</v>
      </c>
      <c r="BN1611">
        <v>350276</v>
      </c>
      <c r="BO1611" t="s">
        <v>4728</v>
      </c>
      <c r="BP1611" t="s">
        <v>5592</v>
      </c>
      <c r="BT1611" t="s">
        <v>5918</v>
      </c>
    </row>
    <row r="1612" spans="17:72" x14ac:dyDescent="0.25">
      <c r="Q1612" t="s">
        <v>79</v>
      </c>
      <c r="V1612" t="s">
        <v>5609</v>
      </c>
      <c r="W1612" s="104">
        <v>46118.527777777781</v>
      </c>
      <c r="X1612">
        <v>1314507</v>
      </c>
      <c r="Y1612" t="s">
        <v>4728</v>
      </c>
      <c r="Z1612" t="s">
        <v>54</v>
      </c>
      <c r="AD1612" t="s">
        <v>4739</v>
      </c>
      <c r="AF1612" t="s">
        <v>6519</v>
      </c>
      <c r="AG1612" t="s">
        <v>1941</v>
      </c>
      <c r="AH1612" t="s">
        <v>1985</v>
      </c>
      <c r="AJ1612" t="s">
        <v>6520</v>
      </c>
      <c r="AK1612" s="104">
        <v>46115.495833333334</v>
      </c>
      <c r="AL1612">
        <v>2966737</v>
      </c>
      <c r="AM1612" t="s">
        <v>4761</v>
      </c>
      <c r="AN1612" t="s">
        <v>42</v>
      </c>
      <c r="AO1612" t="s">
        <v>13</v>
      </c>
      <c r="AP1612" t="s">
        <v>4812</v>
      </c>
      <c r="AQ1612" t="s">
        <v>4731</v>
      </c>
      <c r="AR1612" t="s">
        <v>6521</v>
      </c>
      <c r="AT1612" t="s">
        <v>223</v>
      </c>
      <c r="AX1612" t="s">
        <v>5486</v>
      </c>
      <c r="AY1612" s="104">
        <v>46113.797222222223</v>
      </c>
      <c r="AZ1612">
        <v>165894</v>
      </c>
      <c r="BA1612" t="s">
        <v>4728</v>
      </c>
      <c r="BB1612" t="s">
        <v>5989</v>
      </c>
      <c r="BF1612" t="s">
        <v>5942</v>
      </c>
      <c r="BH1612" t="s">
        <v>232</v>
      </c>
      <c r="BL1612" t="s">
        <v>5821</v>
      </c>
      <c r="BM1612" s="104">
        <v>46118.672222222223</v>
      </c>
      <c r="BN1612">
        <v>856909</v>
      </c>
      <c r="BO1612" t="s">
        <v>4728</v>
      </c>
      <c r="BP1612" t="s">
        <v>5592</v>
      </c>
      <c r="BQ1612" t="s">
        <v>4731</v>
      </c>
      <c r="BT1612" t="s">
        <v>5966</v>
      </c>
    </row>
    <row r="1613" spans="17:72" x14ac:dyDescent="0.25">
      <c r="Q1613" t="s">
        <v>214</v>
      </c>
      <c r="V1613" t="s">
        <v>5086</v>
      </c>
      <c r="W1613" s="104">
        <v>46118.52847222222</v>
      </c>
      <c r="X1613">
        <v>372676</v>
      </c>
      <c r="Y1613" t="s">
        <v>4728</v>
      </c>
      <c r="Z1613" t="s">
        <v>54</v>
      </c>
      <c r="AD1613" t="s">
        <v>4752</v>
      </c>
      <c r="AF1613" t="s">
        <v>253</v>
      </c>
      <c r="AJ1613" t="s">
        <v>5229</v>
      </c>
      <c r="AK1613" s="104">
        <v>46115.497916666667</v>
      </c>
      <c r="AL1613">
        <v>37011</v>
      </c>
      <c r="AM1613" t="s">
        <v>4728</v>
      </c>
      <c r="AN1613" t="s">
        <v>13</v>
      </c>
      <c r="AR1613" t="s">
        <v>5956</v>
      </c>
      <c r="AT1613" t="s">
        <v>2559</v>
      </c>
      <c r="AX1613" t="s">
        <v>5157</v>
      </c>
      <c r="AY1613" s="104">
        <v>46113.79791666667</v>
      </c>
      <c r="AZ1613">
        <v>138071</v>
      </c>
      <c r="BA1613" t="s">
        <v>4728</v>
      </c>
      <c r="BB1613" t="s">
        <v>5989</v>
      </c>
      <c r="BF1613" t="s">
        <v>6069</v>
      </c>
      <c r="BH1613" t="s">
        <v>2403</v>
      </c>
      <c r="BL1613" t="s">
        <v>8128</v>
      </c>
      <c r="BM1613" s="104">
        <v>46118.672222222223</v>
      </c>
      <c r="BN1613">
        <v>610055</v>
      </c>
      <c r="BO1613" t="s">
        <v>4728</v>
      </c>
      <c r="BP1613" t="s">
        <v>5592</v>
      </c>
      <c r="BT1613" t="s">
        <v>5920</v>
      </c>
    </row>
    <row r="1614" spans="17:72" x14ac:dyDescent="0.25">
      <c r="Q1614" t="s">
        <v>241</v>
      </c>
      <c r="R1614" t="s">
        <v>217</v>
      </c>
      <c r="V1614" t="s">
        <v>4765</v>
      </c>
      <c r="W1614" s="104">
        <v>46118.52847222222</v>
      </c>
      <c r="X1614">
        <v>882794</v>
      </c>
      <c r="Y1614" t="s">
        <v>4728</v>
      </c>
      <c r="Z1614" t="s">
        <v>54</v>
      </c>
      <c r="AA1614" t="s">
        <v>4731</v>
      </c>
      <c r="AD1614" t="s">
        <v>5455</v>
      </c>
      <c r="AF1614" t="s">
        <v>2132</v>
      </c>
      <c r="AG1614" t="s">
        <v>1706</v>
      </c>
      <c r="AH1614" t="s">
        <v>2197</v>
      </c>
      <c r="AJ1614" t="s">
        <v>5001</v>
      </c>
      <c r="AK1614" s="104">
        <v>46115.498611111114</v>
      </c>
      <c r="AL1614">
        <v>733474</v>
      </c>
      <c r="AM1614" t="s">
        <v>4728</v>
      </c>
      <c r="AN1614" t="s">
        <v>42</v>
      </c>
      <c r="AO1614" t="s">
        <v>13</v>
      </c>
      <c r="AP1614" t="s">
        <v>4731</v>
      </c>
      <c r="AR1614" t="s">
        <v>6103</v>
      </c>
      <c r="AT1614" t="s">
        <v>2429</v>
      </c>
      <c r="AU1614" t="s">
        <v>211</v>
      </c>
      <c r="AX1614" t="s">
        <v>4900</v>
      </c>
      <c r="AY1614" s="104">
        <v>46113.798611111109</v>
      </c>
      <c r="AZ1614">
        <v>2185906</v>
      </c>
      <c r="BA1614" t="s">
        <v>4728</v>
      </c>
      <c r="BB1614" t="s">
        <v>5989</v>
      </c>
      <c r="BC1614" t="s">
        <v>4731</v>
      </c>
      <c r="BF1614" t="s">
        <v>6148</v>
      </c>
      <c r="BH1614" t="s">
        <v>205</v>
      </c>
      <c r="BL1614" t="s">
        <v>5370</v>
      </c>
      <c r="BM1614" s="104">
        <v>46118.67291666667</v>
      </c>
      <c r="BN1614">
        <v>280403</v>
      </c>
      <c r="BO1614" t="s">
        <v>4728</v>
      </c>
      <c r="BP1614" t="s">
        <v>5592</v>
      </c>
      <c r="BT1614" t="s">
        <v>5920</v>
      </c>
    </row>
    <row r="1615" spans="17:72" x14ac:dyDescent="0.25">
      <c r="Q1615" t="s">
        <v>84</v>
      </c>
      <c r="V1615" t="s">
        <v>5074</v>
      </c>
      <c r="W1615" s="104">
        <v>46118.529166666667</v>
      </c>
      <c r="X1615">
        <v>661580</v>
      </c>
      <c r="Y1615" t="s">
        <v>4761</v>
      </c>
      <c r="Z1615" t="s">
        <v>54</v>
      </c>
      <c r="AD1615" t="s">
        <v>4777</v>
      </c>
      <c r="AF1615" t="s">
        <v>1702</v>
      </c>
      <c r="AG1615" t="s">
        <v>2373</v>
      </c>
      <c r="AJ1615" t="s">
        <v>5228</v>
      </c>
      <c r="AK1615" s="104">
        <v>46115.498611111114</v>
      </c>
      <c r="AL1615">
        <v>390629</v>
      </c>
      <c r="AM1615" t="s">
        <v>4728</v>
      </c>
      <c r="AN1615" t="s">
        <v>42</v>
      </c>
      <c r="AO1615" t="s">
        <v>13</v>
      </c>
      <c r="AR1615" t="s">
        <v>6040</v>
      </c>
      <c r="AT1615" t="s">
        <v>1391</v>
      </c>
      <c r="AX1615" t="s">
        <v>4840</v>
      </c>
      <c r="AY1615" s="104">
        <v>46113.799305555556</v>
      </c>
      <c r="AZ1615">
        <v>578960</v>
      </c>
      <c r="BA1615" t="s">
        <v>4728</v>
      </c>
      <c r="BB1615" t="s">
        <v>5989</v>
      </c>
      <c r="BF1615" t="s">
        <v>5918</v>
      </c>
      <c r="BH1615" t="s">
        <v>2429</v>
      </c>
      <c r="BL1615" t="s">
        <v>6013</v>
      </c>
      <c r="BM1615" s="104">
        <v>46118.673611111109</v>
      </c>
      <c r="BN1615">
        <v>570321</v>
      </c>
      <c r="BO1615" t="s">
        <v>4728</v>
      </c>
      <c r="BP1615" t="s">
        <v>5592</v>
      </c>
      <c r="BT1615" t="s">
        <v>5920</v>
      </c>
    </row>
    <row r="1616" spans="17:72" x14ac:dyDescent="0.25">
      <c r="Q1616" t="s">
        <v>78</v>
      </c>
      <c r="V1616" t="s">
        <v>5185</v>
      </c>
      <c r="W1616" s="104">
        <v>46118.529166666667</v>
      </c>
      <c r="X1616">
        <v>371160</v>
      </c>
      <c r="Y1616" t="s">
        <v>4728</v>
      </c>
      <c r="Z1616" t="s">
        <v>54</v>
      </c>
      <c r="AD1616" t="s">
        <v>4781</v>
      </c>
      <c r="AF1616" t="s">
        <v>2561</v>
      </c>
      <c r="AJ1616" t="s">
        <v>5782</v>
      </c>
      <c r="AK1616" s="104">
        <v>46115.498611111114</v>
      </c>
      <c r="AL1616">
        <v>492258</v>
      </c>
      <c r="AM1616" t="s">
        <v>4728</v>
      </c>
      <c r="AN1616" t="s">
        <v>13</v>
      </c>
      <c r="AR1616" t="s">
        <v>5918</v>
      </c>
      <c r="AT1616" t="s">
        <v>226</v>
      </c>
      <c r="AX1616" t="s">
        <v>5386</v>
      </c>
      <c r="AY1616" s="104">
        <v>46113.8</v>
      </c>
      <c r="AZ1616">
        <v>195346</v>
      </c>
      <c r="BA1616" t="s">
        <v>4728</v>
      </c>
      <c r="BB1616" t="s">
        <v>5989</v>
      </c>
      <c r="BF1616" t="s">
        <v>5958</v>
      </c>
      <c r="BH1616" t="s">
        <v>264</v>
      </c>
      <c r="BI1616" t="s">
        <v>217</v>
      </c>
      <c r="BL1616" t="s">
        <v>5665</v>
      </c>
      <c r="BM1616" s="104">
        <v>46118.674305555556</v>
      </c>
      <c r="BN1616">
        <v>690724</v>
      </c>
      <c r="BO1616" t="s">
        <v>4728</v>
      </c>
      <c r="BP1616" t="s">
        <v>5592</v>
      </c>
      <c r="BQ1616" t="s">
        <v>4731</v>
      </c>
      <c r="BT1616" t="s">
        <v>6074</v>
      </c>
    </row>
    <row r="1617" spans="17:72" x14ac:dyDescent="0.25">
      <c r="Q1617" t="s">
        <v>76</v>
      </c>
      <c r="V1617" t="s">
        <v>4946</v>
      </c>
      <c r="W1617" s="104">
        <v>46118.529166666667</v>
      </c>
      <c r="X1617">
        <v>822762</v>
      </c>
      <c r="Y1617" t="s">
        <v>4728</v>
      </c>
      <c r="Z1617" t="s">
        <v>54</v>
      </c>
      <c r="AD1617" t="s">
        <v>4772</v>
      </c>
      <c r="AF1617" t="s">
        <v>1134</v>
      </c>
      <c r="AJ1617" t="s">
        <v>4877</v>
      </c>
      <c r="AK1617" s="104">
        <v>46115.498611111114</v>
      </c>
      <c r="AL1617">
        <v>605945</v>
      </c>
      <c r="AM1617" t="s">
        <v>4728</v>
      </c>
      <c r="AN1617" t="s">
        <v>13</v>
      </c>
      <c r="AR1617" t="s">
        <v>5920</v>
      </c>
      <c r="AT1617" t="s">
        <v>2403</v>
      </c>
      <c r="AX1617" t="s">
        <v>6038</v>
      </c>
      <c r="AY1617" s="104">
        <v>46113.8</v>
      </c>
      <c r="AZ1617">
        <v>464211</v>
      </c>
      <c r="BA1617" t="s">
        <v>4728</v>
      </c>
      <c r="BB1617" t="s">
        <v>5989</v>
      </c>
      <c r="BF1617" t="s">
        <v>5931</v>
      </c>
      <c r="BH1617" t="s">
        <v>1706</v>
      </c>
      <c r="BL1617" t="s">
        <v>6294</v>
      </c>
      <c r="BM1617" s="104">
        <v>46118.675000000003</v>
      </c>
      <c r="BN1617">
        <v>685441</v>
      </c>
      <c r="BO1617" t="s">
        <v>4728</v>
      </c>
      <c r="BP1617" t="s">
        <v>5592</v>
      </c>
      <c r="BT1617" t="s">
        <v>5920</v>
      </c>
    </row>
    <row r="1618" spans="17:72" x14ac:dyDescent="0.25">
      <c r="Q1618" t="s">
        <v>2279</v>
      </c>
      <c r="R1618" t="s">
        <v>81</v>
      </c>
      <c r="V1618" t="s">
        <v>5597</v>
      </c>
      <c r="W1618" s="104">
        <v>46118.529861111114</v>
      </c>
      <c r="X1618">
        <v>391157</v>
      </c>
      <c r="Y1618" t="s">
        <v>4728</v>
      </c>
      <c r="Z1618" t="s">
        <v>42</v>
      </c>
      <c r="AA1618" t="s">
        <v>54</v>
      </c>
      <c r="AD1618" t="s">
        <v>4788</v>
      </c>
      <c r="AF1618" t="s">
        <v>250</v>
      </c>
      <c r="AJ1618" t="s">
        <v>6522</v>
      </c>
      <c r="AK1618" s="104">
        <v>46115.498611111114</v>
      </c>
      <c r="AL1618">
        <v>260659</v>
      </c>
      <c r="AM1618" t="s">
        <v>4761</v>
      </c>
      <c r="AN1618" t="s">
        <v>13</v>
      </c>
      <c r="AR1618" t="s">
        <v>4781</v>
      </c>
      <c r="AT1618" t="s">
        <v>1559</v>
      </c>
      <c r="AU1618" t="s">
        <v>217</v>
      </c>
      <c r="AX1618" t="s">
        <v>4946</v>
      </c>
      <c r="AY1618" s="104">
        <v>46113.800694444442</v>
      </c>
      <c r="AZ1618">
        <v>1996232</v>
      </c>
      <c r="BA1618" t="s">
        <v>4728</v>
      </c>
      <c r="BB1618" t="s">
        <v>5989</v>
      </c>
      <c r="BC1618" t="s">
        <v>4731</v>
      </c>
      <c r="BF1618" t="s">
        <v>6074</v>
      </c>
      <c r="BH1618" t="s">
        <v>250</v>
      </c>
      <c r="BL1618" t="s">
        <v>6451</v>
      </c>
      <c r="BM1618" s="104">
        <v>46118.675000000003</v>
      </c>
      <c r="BN1618">
        <v>205508</v>
      </c>
      <c r="BO1618" t="s">
        <v>4728</v>
      </c>
      <c r="BP1618" t="s">
        <v>5592</v>
      </c>
      <c r="BT1618" t="s">
        <v>5920</v>
      </c>
    </row>
    <row r="1619" spans="17:72" x14ac:dyDescent="0.25">
      <c r="Q1619" t="s">
        <v>241</v>
      </c>
      <c r="R1619" t="s">
        <v>217</v>
      </c>
      <c r="V1619" t="s">
        <v>4864</v>
      </c>
      <c r="W1619" s="104">
        <v>46118.529861111114</v>
      </c>
      <c r="X1619">
        <v>1754593</v>
      </c>
      <c r="Y1619" t="s">
        <v>4728</v>
      </c>
      <c r="Z1619" t="s">
        <v>54</v>
      </c>
      <c r="AA1619" t="s">
        <v>4731</v>
      </c>
      <c r="AD1619" t="s">
        <v>5455</v>
      </c>
      <c r="AF1619" t="s">
        <v>712</v>
      </c>
      <c r="AG1619" t="s">
        <v>1220</v>
      </c>
      <c r="AJ1619" t="s">
        <v>6523</v>
      </c>
      <c r="AK1619" s="104">
        <v>46115.499305555553</v>
      </c>
      <c r="AL1619">
        <v>519787</v>
      </c>
      <c r="AM1619" t="s">
        <v>4728</v>
      </c>
      <c r="AN1619" t="s">
        <v>42</v>
      </c>
      <c r="AO1619" t="s">
        <v>13</v>
      </c>
      <c r="AR1619" t="s">
        <v>6005</v>
      </c>
      <c r="AT1619" t="s">
        <v>229</v>
      </c>
      <c r="AX1619" t="s">
        <v>7322</v>
      </c>
      <c r="AY1619" s="104">
        <v>46113.801388888889</v>
      </c>
      <c r="AZ1619">
        <v>117129</v>
      </c>
      <c r="BA1619" t="s">
        <v>4728</v>
      </c>
      <c r="BB1619" t="s">
        <v>5989</v>
      </c>
      <c r="BF1619" t="s">
        <v>5942</v>
      </c>
      <c r="BH1619" t="s">
        <v>264</v>
      </c>
      <c r="BL1619" t="s">
        <v>5202</v>
      </c>
      <c r="BM1619" s="104">
        <v>46118.675694444442</v>
      </c>
      <c r="BN1619">
        <v>317435</v>
      </c>
      <c r="BO1619" t="s">
        <v>4728</v>
      </c>
      <c r="BP1619" t="s">
        <v>5592</v>
      </c>
      <c r="BT1619" t="s">
        <v>5924</v>
      </c>
    </row>
    <row r="1620" spans="17:72" x14ac:dyDescent="0.25">
      <c r="Q1620" t="s">
        <v>241</v>
      </c>
      <c r="V1620" t="s">
        <v>5610</v>
      </c>
      <c r="W1620" s="104">
        <v>46118.53125</v>
      </c>
      <c r="X1620">
        <v>340426</v>
      </c>
      <c r="Y1620" t="s">
        <v>4728</v>
      </c>
      <c r="Z1620" t="s">
        <v>54</v>
      </c>
      <c r="AD1620" t="s">
        <v>4772</v>
      </c>
      <c r="AF1620" t="s">
        <v>253</v>
      </c>
      <c r="AJ1620" t="s">
        <v>6276</v>
      </c>
      <c r="AK1620" s="104">
        <v>46115.5</v>
      </c>
      <c r="AL1620">
        <v>469219</v>
      </c>
      <c r="AM1620" t="s">
        <v>4728</v>
      </c>
      <c r="AN1620" t="s">
        <v>13</v>
      </c>
      <c r="AR1620" t="s">
        <v>5931</v>
      </c>
      <c r="AT1620" t="s">
        <v>253</v>
      </c>
      <c r="AX1620" t="s">
        <v>5267</v>
      </c>
      <c r="AY1620" s="104">
        <v>46113.802083333336</v>
      </c>
      <c r="AZ1620">
        <v>429240</v>
      </c>
      <c r="BA1620" t="s">
        <v>4761</v>
      </c>
      <c r="BB1620" t="s">
        <v>5989</v>
      </c>
      <c r="BF1620" t="s">
        <v>5966</v>
      </c>
      <c r="BH1620" t="s">
        <v>414</v>
      </c>
      <c r="BL1620" t="s">
        <v>8081</v>
      </c>
      <c r="BM1620" s="104">
        <v>46118.676388888889</v>
      </c>
      <c r="BN1620">
        <v>784037</v>
      </c>
      <c r="BO1620" t="s">
        <v>4728</v>
      </c>
      <c r="BP1620" t="s">
        <v>5592</v>
      </c>
      <c r="BT1620" t="s">
        <v>5918</v>
      </c>
    </row>
    <row r="1621" spans="17:72" x14ac:dyDescent="0.25">
      <c r="Q1621" t="s">
        <v>205</v>
      </c>
      <c r="V1621" t="s">
        <v>5611</v>
      </c>
      <c r="W1621" s="104">
        <v>46118.53125</v>
      </c>
      <c r="X1621">
        <v>226085</v>
      </c>
      <c r="Y1621" t="s">
        <v>4728</v>
      </c>
      <c r="Z1621" t="s">
        <v>54</v>
      </c>
      <c r="AA1621" t="s">
        <v>4731</v>
      </c>
      <c r="AD1621" t="s">
        <v>4736</v>
      </c>
      <c r="AF1621" t="s">
        <v>1410</v>
      </c>
      <c r="AG1621" t="s">
        <v>2357</v>
      </c>
      <c r="AJ1621" t="s">
        <v>5131</v>
      </c>
      <c r="AK1621" s="104">
        <v>46115.5</v>
      </c>
      <c r="AL1621">
        <v>2563981</v>
      </c>
      <c r="AM1621" t="s">
        <v>4728</v>
      </c>
      <c r="AN1621" t="s">
        <v>42</v>
      </c>
      <c r="AO1621" t="s">
        <v>13</v>
      </c>
      <c r="AR1621" t="s">
        <v>5941</v>
      </c>
      <c r="AT1621" t="s">
        <v>1048</v>
      </c>
      <c r="AX1621" t="s">
        <v>6729</v>
      </c>
      <c r="AY1621" s="104">
        <v>46113.802083333336</v>
      </c>
      <c r="AZ1621">
        <v>65284</v>
      </c>
      <c r="BA1621" t="s">
        <v>4728</v>
      </c>
      <c r="BB1621" t="s">
        <v>5989</v>
      </c>
      <c r="BF1621" t="s">
        <v>5925</v>
      </c>
      <c r="BL1621" t="s">
        <v>7853</v>
      </c>
      <c r="BM1621" s="104">
        <v>46118.677083333336</v>
      </c>
      <c r="BN1621">
        <v>130480</v>
      </c>
      <c r="BO1621" t="s">
        <v>4728</v>
      </c>
      <c r="BP1621" t="s">
        <v>5592</v>
      </c>
    </row>
    <row r="1622" spans="17:72" x14ac:dyDescent="0.25">
      <c r="Q1622" t="s">
        <v>84</v>
      </c>
      <c r="V1622" t="s">
        <v>5612</v>
      </c>
      <c r="W1622" s="104">
        <v>46118.53125</v>
      </c>
      <c r="X1622">
        <v>139792</v>
      </c>
      <c r="Y1622" t="s">
        <v>4728</v>
      </c>
      <c r="Z1622" t="s">
        <v>54</v>
      </c>
      <c r="AD1622" t="s">
        <v>4736</v>
      </c>
      <c r="AF1622" t="s">
        <v>2158</v>
      </c>
      <c r="AG1622" t="s">
        <v>1284</v>
      </c>
      <c r="AH1622" t="s">
        <v>1078</v>
      </c>
      <c r="AJ1622" t="s">
        <v>5331</v>
      </c>
      <c r="AK1622" s="104">
        <v>46115.5</v>
      </c>
      <c r="AL1622">
        <v>977145</v>
      </c>
      <c r="AM1622" t="s">
        <v>4728</v>
      </c>
      <c r="AN1622" t="s">
        <v>42</v>
      </c>
      <c r="AO1622" t="s">
        <v>13</v>
      </c>
      <c r="AP1622" t="s">
        <v>5989</v>
      </c>
      <c r="AR1622" t="s">
        <v>6524</v>
      </c>
      <c r="AT1622" t="s">
        <v>2559</v>
      </c>
      <c r="AX1622" t="s">
        <v>4865</v>
      </c>
      <c r="AY1622" s="104">
        <v>46113.802083333336</v>
      </c>
      <c r="AZ1622">
        <v>180467</v>
      </c>
      <c r="BA1622" t="s">
        <v>4728</v>
      </c>
      <c r="BB1622" t="s">
        <v>5989</v>
      </c>
      <c r="BF1622" t="s">
        <v>5931</v>
      </c>
      <c r="BH1622" t="s">
        <v>2561</v>
      </c>
      <c r="BL1622" t="s">
        <v>4745</v>
      </c>
      <c r="BM1622" s="104">
        <v>46118.680555555555</v>
      </c>
      <c r="BN1622">
        <v>413992</v>
      </c>
      <c r="BO1622" t="s">
        <v>4728</v>
      </c>
      <c r="BP1622" t="s">
        <v>5592</v>
      </c>
      <c r="BT1622" t="s">
        <v>5918</v>
      </c>
    </row>
    <row r="1623" spans="17:72" x14ac:dyDescent="0.25">
      <c r="Q1623" t="s">
        <v>214</v>
      </c>
      <c r="R1623" t="s">
        <v>1910</v>
      </c>
      <c r="V1623" t="s">
        <v>4779</v>
      </c>
      <c r="W1623" s="104">
        <v>46118.532638888886</v>
      </c>
      <c r="X1623">
        <v>1939390</v>
      </c>
      <c r="Y1623" t="s">
        <v>4728</v>
      </c>
      <c r="Z1623" t="s">
        <v>54</v>
      </c>
      <c r="AA1623" t="s">
        <v>4731</v>
      </c>
      <c r="AD1623" t="s">
        <v>4754</v>
      </c>
      <c r="AF1623" t="s">
        <v>6525</v>
      </c>
      <c r="AG1623" t="s">
        <v>1078</v>
      </c>
      <c r="AJ1623" t="s">
        <v>5018</v>
      </c>
      <c r="AK1623" s="104">
        <v>46115.5</v>
      </c>
      <c r="AL1623">
        <v>337090</v>
      </c>
      <c r="AM1623" t="s">
        <v>4728</v>
      </c>
      <c r="AN1623" t="s">
        <v>42</v>
      </c>
      <c r="AO1623" t="s">
        <v>13</v>
      </c>
      <c r="AR1623" t="s">
        <v>4981</v>
      </c>
      <c r="AT1623" t="s">
        <v>2429</v>
      </c>
      <c r="AX1623" t="s">
        <v>7013</v>
      </c>
      <c r="AY1623" s="104">
        <v>46113.804166666669</v>
      </c>
      <c r="AZ1623">
        <v>281391</v>
      </c>
      <c r="BA1623" t="s">
        <v>4728</v>
      </c>
      <c r="BB1623" t="s">
        <v>5989</v>
      </c>
      <c r="BF1623" t="s">
        <v>5942</v>
      </c>
      <c r="BH1623" t="s">
        <v>1706</v>
      </c>
      <c r="BL1623" t="s">
        <v>5605</v>
      </c>
      <c r="BM1623" s="104">
        <v>46118.681944444441</v>
      </c>
      <c r="BN1623">
        <v>351874</v>
      </c>
      <c r="BO1623" t="s">
        <v>4728</v>
      </c>
      <c r="BP1623" t="s">
        <v>5592</v>
      </c>
      <c r="BT1623" t="s">
        <v>5920</v>
      </c>
    </row>
    <row r="1624" spans="17:72" x14ac:dyDescent="0.25">
      <c r="Q1624" t="s">
        <v>84</v>
      </c>
      <c r="V1624" t="s">
        <v>4743</v>
      </c>
      <c r="W1624" s="104">
        <v>46118.532638888886</v>
      </c>
      <c r="X1624">
        <v>113880</v>
      </c>
      <c r="Y1624" t="s">
        <v>4728</v>
      </c>
      <c r="Z1624" t="s">
        <v>54</v>
      </c>
      <c r="AD1624" t="s">
        <v>4780</v>
      </c>
      <c r="AF1624" t="s">
        <v>6526</v>
      </c>
      <c r="AG1624" t="s">
        <v>1706</v>
      </c>
      <c r="AH1624" t="s">
        <v>211</v>
      </c>
      <c r="AJ1624" t="s">
        <v>5665</v>
      </c>
      <c r="AK1624" s="104">
        <v>46115.501388888886</v>
      </c>
      <c r="AL1624">
        <v>2621069</v>
      </c>
      <c r="AM1624" t="s">
        <v>4728</v>
      </c>
      <c r="AN1624" t="s">
        <v>42</v>
      </c>
      <c r="AO1624" t="s">
        <v>13</v>
      </c>
      <c r="AP1624" t="s">
        <v>4731</v>
      </c>
      <c r="AR1624" t="s">
        <v>6527</v>
      </c>
      <c r="AT1624" t="s">
        <v>1559</v>
      </c>
      <c r="AX1624" t="s">
        <v>5002</v>
      </c>
      <c r="AY1624" s="104">
        <v>46113.804861111108</v>
      </c>
      <c r="AZ1624">
        <v>238414</v>
      </c>
      <c r="BA1624" t="s">
        <v>4728</v>
      </c>
      <c r="BB1624" t="s">
        <v>5989</v>
      </c>
      <c r="BF1624" t="s">
        <v>5931</v>
      </c>
      <c r="BH1624" t="s">
        <v>2383</v>
      </c>
      <c r="BI1624" t="s">
        <v>217</v>
      </c>
      <c r="BL1624" t="s">
        <v>4903</v>
      </c>
      <c r="BM1624" s="104">
        <v>46118.682638888888</v>
      </c>
      <c r="BN1624">
        <v>1023508</v>
      </c>
      <c r="BO1624" t="s">
        <v>4761</v>
      </c>
      <c r="BP1624" t="s">
        <v>5592</v>
      </c>
      <c r="BQ1624" t="s">
        <v>4731</v>
      </c>
      <c r="BT1624" t="s">
        <v>6074</v>
      </c>
    </row>
    <row r="1625" spans="17:72" x14ac:dyDescent="0.25">
      <c r="Q1625" t="s">
        <v>214</v>
      </c>
      <c r="V1625" t="s">
        <v>5613</v>
      </c>
      <c r="W1625" s="104">
        <v>46118.534722222219</v>
      </c>
      <c r="X1625">
        <v>337493</v>
      </c>
      <c r="Y1625" t="s">
        <v>4728</v>
      </c>
      <c r="Z1625" t="s">
        <v>54</v>
      </c>
      <c r="AD1625" t="s">
        <v>4739</v>
      </c>
      <c r="AF1625" t="s">
        <v>214</v>
      </c>
      <c r="AJ1625" t="s">
        <v>5072</v>
      </c>
      <c r="AK1625" s="104">
        <v>46115.501388888886</v>
      </c>
      <c r="AL1625">
        <v>271284</v>
      </c>
      <c r="AM1625" t="s">
        <v>4728</v>
      </c>
      <c r="AN1625" t="s">
        <v>13</v>
      </c>
      <c r="AR1625" t="s">
        <v>5920</v>
      </c>
      <c r="AT1625" t="s">
        <v>2407</v>
      </c>
      <c r="AX1625" t="s">
        <v>4946</v>
      </c>
      <c r="AY1625" s="104">
        <v>46113.808333333334</v>
      </c>
      <c r="AZ1625">
        <v>686637</v>
      </c>
      <c r="BA1625" t="s">
        <v>4728</v>
      </c>
      <c r="BB1625" t="s">
        <v>5989</v>
      </c>
      <c r="BF1625" t="s">
        <v>4781</v>
      </c>
      <c r="BH1625" t="s">
        <v>1385</v>
      </c>
      <c r="BL1625" t="s">
        <v>6879</v>
      </c>
      <c r="BM1625" s="104">
        <v>46118.683333333334</v>
      </c>
      <c r="BN1625">
        <v>424437</v>
      </c>
      <c r="BO1625" t="s">
        <v>4728</v>
      </c>
      <c r="BP1625" t="s">
        <v>5592</v>
      </c>
      <c r="BT1625" t="s">
        <v>5920</v>
      </c>
    </row>
    <row r="1626" spans="17:72" x14ac:dyDescent="0.25">
      <c r="Q1626" t="s">
        <v>84</v>
      </c>
      <c r="V1626" t="s">
        <v>4745</v>
      </c>
      <c r="W1626" s="104">
        <v>46118.535416666666</v>
      </c>
      <c r="X1626">
        <v>201245</v>
      </c>
      <c r="Y1626" t="s">
        <v>4728</v>
      </c>
      <c r="Z1626" t="s">
        <v>54</v>
      </c>
      <c r="AD1626" t="s">
        <v>4734</v>
      </c>
      <c r="AF1626" t="s">
        <v>2624</v>
      </c>
      <c r="AJ1626" t="s">
        <v>6038</v>
      </c>
      <c r="AK1626" s="104">
        <v>46115.502083333333</v>
      </c>
      <c r="AL1626">
        <v>406955</v>
      </c>
      <c r="AM1626" t="s">
        <v>4728</v>
      </c>
      <c r="AN1626" t="s">
        <v>13</v>
      </c>
      <c r="AR1626" t="s">
        <v>5931</v>
      </c>
      <c r="AT1626" t="s">
        <v>1048</v>
      </c>
      <c r="AU1626" t="s">
        <v>226</v>
      </c>
      <c r="AX1626" t="s">
        <v>6237</v>
      </c>
      <c r="AY1626" s="104">
        <v>46113.809027777781</v>
      </c>
      <c r="AZ1626">
        <v>683693</v>
      </c>
      <c r="BA1626" t="s">
        <v>4728</v>
      </c>
      <c r="BB1626" t="s">
        <v>5989</v>
      </c>
      <c r="BC1626" t="s">
        <v>4812</v>
      </c>
      <c r="BF1626" t="s">
        <v>6431</v>
      </c>
      <c r="BH1626" t="s">
        <v>836</v>
      </c>
      <c r="BI1626" t="s">
        <v>217</v>
      </c>
      <c r="BL1626" t="s">
        <v>5824</v>
      </c>
      <c r="BM1626" s="104">
        <v>46118.683333333334</v>
      </c>
      <c r="BN1626">
        <v>1083397</v>
      </c>
      <c r="BO1626" t="s">
        <v>4728</v>
      </c>
      <c r="BP1626" t="s">
        <v>5592</v>
      </c>
      <c r="BQ1626" t="s">
        <v>4731</v>
      </c>
      <c r="BT1626" t="s">
        <v>6001</v>
      </c>
    </row>
    <row r="1627" spans="17:72" x14ac:dyDescent="0.25">
      <c r="Q1627" t="s">
        <v>241</v>
      </c>
      <c r="V1627" t="s">
        <v>5614</v>
      </c>
      <c r="W1627" s="104">
        <v>46118.536111111112</v>
      </c>
      <c r="X1627">
        <v>333258</v>
      </c>
      <c r="Y1627" t="s">
        <v>4728</v>
      </c>
      <c r="Z1627" t="s">
        <v>54</v>
      </c>
      <c r="AD1627" t="s">
        <v>4772</v>
      </c>
      <c r="AF1627" t="s">
        <v>760</v>
      </c>
      <c r="AG1627" t="s">
        <v>637</v>
      </c>
      <c r="AJ1627" t="s">
        <v>6528</v>
      </c>
      <c r="AK1627" s="104">
        <v>46115.502083333333</v>
      </c>
      <c r="AL1627">
        <v>2538741</v>
      </c>
      <c r="AM1627" t="s">
        <v>4761</v>
      </c>
      <c r="AN1627" t="s">
        <v>42</v>
      </c>
      <c r="AO1627" t="s">
        <v>13</v>
      </c>
      <c r="AR1627" t="s">
        <v>5919</v>
      </c>
      <c r="AT1627" t="s">
        <v>1276</v>
      </c>
      <c r="AX1627" t="s">
        <v>7323</v>
      </c>
      <c r="AY1627" s="104">
        <v>46113.810416666667</v>
      </c>
      <c r="AZ1627">
        <v>253575</v>
      </c>
      <c r="BA1627" t="s">
        <v>4728</v>
      </c>
      <c r="BB1627" t="s">
        <v>5989</v>
      </c>
      <c r="BF1627" t="s">
        <v>5920</v>
      </c>
      <c r="BH1627" t="s">
        <v>2259</v>
      </c>
      <c r="BL1627" t="s">
        <v>4865</v>
      </c>
      <c r="BM1627" s="104">
        <v>46118.685416666667</v>
      </c>
      <c r="BN1627">
        <v>623009</v>
      </c>
      <c r="BO1627" t="s">
        <v>4728</v>
      </c>
      <c r="BP1627" t="s">
        <v>5592</v>
      </c>
      <c r="BT1627" t="s">
        <v>5931</v>
      </c>
    </row>
    <row r="1628" spans="17:72" x14ac:dyDescent="0.25">
      <c r="Q1628" t="s">
        <v>78</v>
      </c>
      <c r="V1628" t="s">
        <v>4944</v>
      </c>
      <c r="W1628" s="104">
        <v>46118.537499999999</v>
      </c>
      <c r="X1628">
        <v>567114</v>
      </c>
      <c r="Y1628" t="s">
        <v>4728</v>
      </c>
      <c r="Z1628" t="s">
        <v>54</v>
      </c>
      <c r="AD1628" t="s">
        <v>4739</v>
      </c>
      <c r="AF1628" t="s">
        <v>506</v>
      </c>
      <c r="AG1628" t="s">
        <v>2357</v>
      </c>
      <c r="AJ1628" t="s">
        <v>6243</v>
      </c>
      <c r="AK1628" s="104">
        <v>46115.503472222219</v>
      </c>
      <c r="AL1628">
        <v>343048</v>
      </c>
      <c r="AM1628" t="s">
        <v>4728</v>
      </c>
      <c r="AN1628" t="s">
        <v>42</v>
      </c>
      <c r="AO1628" t="s">
        <v>13</v>
      </c>
      <c r="AR1628" t="s">
        <v>5919</v>
      </c>
      <c r="AT1628" t="s">
        <v>1379</v>
      </c>
      <c r="AX1628" t="s">
        <v>6451</v>
      </c>
      <c r="AY1628" s="104">
        <v>46113.811111111114</v>
      </c>
      <c r="AZ1628">
        <v>1673911</v>
      </c>
      <c r="BA1628" t="s">
        <v>4728</v>
      </c>
      <c r="BB1628" t="s">
        <v>5989</v>
      </c>
      <c r="BF1628" t="s">
        <v>5931</v>
      </c>
      <c r="BH1628" t="s">
        <v>2559</v>
      </c>
      <c r="BL1628" t="s">
        <v>4877</v>
      </c>
      <c r="BM1628" s="104">
        <v>46118.686805555553</v>
      </c>
      <c r="BN1628">
        <v>349394</v>
      </c>
      <c r="BO1628" t="s">
        <v>4728</v>
      </c>
      <c r="BP1628" t="s">
        <v>5592</v>
      </c>
      <c r="BT1628" t="s">
        <v>5920</v>
      </c>
    </row>
    <row r="1629" spans="17:72" x14ac:dyDescent="0.25">
      <c r="Q1629" t="s">
        <v>2395</v>
      </c>
      <c r="R1629" t="s">
        <v>241</v>
      </c>
      <c r="V1629" t="s">
        <v>5157</v>
      </c>
      <c r="W1629" s="104">
        <v>46118.537499999999</v>
      </c>
      <c r="X1629">
        <v>998914</v>
      </c>
      <c r="Y1629" t="s">
        <v>4728</v>
      </c>
      <c r="Z1629" t="s">
        <v>42</v>
      </c>
      <c r="AA1629" t="s">
        <v>54</v>
      </c>
      <c r="AD1629" t="s">
        <v>5019</v>
      </c>
      <c r="AF1629" t="s">
        <v>2401</v>
      </c>
      <c r="AG1629" t="s">
        <v>2259</v>
      </c>
      <c r="AH1629" t="s">
        <v>2197</v>
      </c>
      <c r="AJ1629" t="s">
        <v>4805</v>
      </c>
      <c r="AK1629" s="104">
        <v>46115.504861111112</v>
      </c>
      <c r="AL1629">
        <v>1544404</v>
      </c>
      <c r="AM1629" t="s">
        <v>4761</v>
      </c>
      <c r="AN1629" t="s">
        <v>42</v>
      </c>
      <c r="AO1629" t="s">
        <v>13</v>
      </c>
      <c r="AP1629" t="s">
        <v>4731</v>
      </c>
      <c r="AR1629" t="s">
        <v>6529</v>
      </c>
      <c r="AT1629" t="s">
        <v>2559</v>
      </c>
      <c r="AX1629" t="s">
        <v>4938</v>
      </c>
      <c r="AY1629" s="104">
        <v>46113.811111111114</v>
      </c>
      <c r="AZ1629">
        <v>186010</v>
      </c>
      <c r="BA1629" t="s">
        <v>4728</v>
      </c>
      <c r="BB1629" t="s">
        <v>5989</v>
      </c>
      <c r="BF1629" t="s">
        <v>5934</v>
      </c>
      <c r="BH1629" t="s">
        <v>250</v>
      </c>
      <c r="BL1629" t="s">
        <v>4775</v>
      </c>
      <c r="BM1629" s="104">
        <v>46118.686805555553</v>
      </c>
      <c r="BN1629">
        <v>339994</v>
      </c>
      <c r="BO1629" t="s">
        <v>4728</v>
      </c>
      <c r="BP1629" t="s">
        <v>5592</v>
      </c>
      <c r="BT1629" t="s">
        <v>5918</v>
      </c>
    </row>
    <row r="1630" spans="17:72" x14ac:dyDescent="0.25">
      <c r="Q1630" t="s">
        <v>84</v>
      </c>
      <c r="V1630" t="s">
        <v>4840</v>
      </c>
      <c r="W1630" s="104">
        <v>46118.538888888892</v>
      </c>
      <c r="X1630">
        <v>531115</v>
      </c>
      <c r="Y1630" t="s">
        <v>4728</v>
      </c>
      <c r="Z1630" t="s">
        <v>54</v>
      </c>
      <c r="AD1630" t="s">
        <v>4777</v>
      </c>
      <c r="AF1630" t="s">
        <v>1596</v>
      </c>
      <c r="AG1630" t="s">
        <v>868</v>
      </c>
      <c r="AJ1630" t="s">
        <v>6294</v>
      </c>
      <c r="AK1630" s="104">
        <v>46115.504861111112</v>
      </c>
      <c r="AL1630">
        <v>343217</v>
      </c>
      <c r="AM1630" t="s">
        <v>4728</v>
      </c>
      <c r="AN1630" t="s">
        <v>42</v>
      </c>
      <c r="AO1630" t="s">
        <v>13</v>
      </c>
      <c r="AR1630" t="s">
        <v>6030</v>
      </c>
      <c r="AT1630" t="s">
        <v>226</v>
      </c>
      <c r="AX1630" t="s">
        <v>7324</v>
      </c>
      <c r="AY1630" s="104">
        <v>46113.811111111114</v>
      </c>
      <c r="AZ1630">
        <v>621965</v>
      </c>
      <c r="BA1630" t="s">
        <v>4728</v>
      </c>
      <c r="BB1630" t="s">
        <v>5989</v>
      </c>
      <c r="BF1630" t="s">
        <v>5958</v>
      </c>
      <c r="BH1630" t="s">
        <v>1048</v>
      </c>
      <c r="BL1630" t="s">
        <v>6294</v>
      </c>
      <c r="BM1630" s="104">
        <v>46118.686805555553</v>
      </c>
      <c r="BN1630">
        <v>240077</v>
      </c>
      <c r="BO1630" t="s">
        <v>4728</v>
      </c>
      <c r="BP1630" t="s">
        <v>5592</v>
      </c>
      <c r="BT1630" t="s">
        <v>5925</v>
      </c>
    </row>
    <row r="1631" spans="17:72" x14ac:dyDescent="0.25">
      <c r="Q1631" t="s">
        <v>214</v>
      </c>
      <c r="V1631" t="s">
        <v>4891</v>
      </c>
      <c r="W1631" s="104">
        <v>46118.540277777778</v>
      </c>
      <c r="X1631">
        <v>313900</v>
      </c>
      <c r="Y1631" t="s">
        <v>4728</v>
      </c>
      <c r="Z1631" t="s">
        <v>54</v>
      </c>
      <c r="AD1631" t="s">
        <v>4752</v>
      </c>
      <c r="AF1631" t="s">
        <v>253</v>
      </c>
      <c r="AJ1631" t="s">
        <v>5131</v>
      </c>
      <c r="AK1631" s="104">
        <v>46115.505555555559</v>
      </c>
      <c r="AL1631">
        <v>915152</v>
      </c>
      <c r="AM1631" t="s">
        <v>4728</v>
      </c>
      <c r="AN1631" t="s">
        <v>13</v>
      </c>
      <c r="AR1631" t="s">
        <v>5942</v>
      </c>
      <c r="AT1631" t="s">
        <v>229</v>
      </c>
      <c r="AX1631" t="s">
        <v>5206</v>
      </c>
      <c r="AY1631" s="104">
        <v>46113.811111111114</v>
      </c>
      <c r="AZ1631">
        <v>262983</v>
      </c>
      <c r="BA1631" t="s">
        <v>4728</v>
      </c>
      <c r="BB1631" t="s">
        <v>5989</v>
      </c>
      <c r="BF1631" t="s">
        <v>5942</v>
      </c>
      <c r="BH1631" t="s">
        <v>1481</v>
      </c>
      <c r="BI1631" t="s">
        <v>1688</v>
      </c>
      <c r="BL1631" t="s">
        <v>4778</v>
      </c>
      <c r="BM1631" s="104">
        <v>46118.688194444447</v>
      </c>
      <c r="BN1631">
        <v>1472750</v>
      </c>
      <c r="BO1631" t="s">
        <v>4728</v>
      </c>
      <c r="BP1631" t="s">
        <v>5592</v>
      </c>
      <c r="BQ1631" t="s">
        <v>4731</v>
      </c>
      <c r="BT1631" t="s">
        <v>6240</v>
      </c>
    </row>
    <row r="1632" spans="17:72" x14ac:dyDescent="0.25">
      <c r="Q1632" t="s">
        <v>77</v>
      </c>
      <c r="V1632" t="s">
        <v>4782</v>
      </c>
      <c r="W1632" s="104">
        <v>46118.540972222225</v>
      </c>
      <c r="X1632">
        <v>248117</v>
      </c>
      <c r="Y1632" t="s">
        <v>4728</v>
      </c>
      <c r="Z1632" t="s">
        <v>54</v>
      </c>
      <c r="AD1632" t="s">
        <v>4736</v>
      </c>
      <c r="AF1632" t="s">
        <v>2189</v>
      </c>
      <c r="AG1632" t="s">
        <v>1706</v>
      </c>
      <c r="AJ1632" t="s">
        <v>6530</v>
      </c>
      <c r="AK1632" s="104">
        <v>46115.505555555559</v>
      </c>
      <c r="AL1632">
        <v>728388</v>
      </c>
      <c r="AM1632" t="s">
        <v>4728</v>
      </c>
      <c r="AN1632" t="s">
        <v>42</v>
      </c>
      <c r="AO1632" t="s">
        <v>13</v>
      </c>
      <c r="AR1632" t="s">
        <v>5933</v>
      </c>
      <c r="AT1632" t="s">
        <v>2510</v>
      </c>
      <c r="AX1632" t="s">
        <v>7325</v>
      </c>
      <c r="AY1632" s="104">
        <v>46113.813194444447</v>
      </c>
      <c r="AZ1632">
        <v>264509</v>
      </c>
      <c r="BA1632" t="s">
        <v>4728</v>
      </c>
      <c r="BB1632" t="s">
        <v>5989</v>
      </c>
      <c r="BF1632" t="s">
        <v>5966</v>
      </c>
      <c r="BH1632" t="s">
        <v>2559</v>
      </c>
      <c r="BL1632" t="s">
        <v>7783</v>
      </c>
      <c r="BM1632" s="104">
        <v>46118.688194444447</v>
      </c>
      <c r="BN1632">
        <v>338848</v>
      </c>
      <c r="BO1632" t="s">
        <v>4761</v>
      </c>
      <c r="BP1632" t="s">
        <v>5592</v>
      </c>
      <c r="BT1632" t="s">
        <v>5966</v>
      </c>
    </row>
    <row r="1633" spans="17:72" x14ac:dyDescent="0.25">
      <c r="Q1633" t="s">
        <v>253</v>
      </c>
      <c r="V1633" t="s">
        <v>4890</v>
      </c>
      <c r="W1633" s="104">
        <v>46118.540972222225</v>
      </c>
      <c r="X1633">
        <v>142101</v>
      </c>
      <c r="Y1633" t="s">
        <v>4728</v>
      </c>
      <c r="Z1633" t="s">
        <v>54</v>
      </c>
      <c r="AD1633" t="s">
        <v>4781</v>
      </c>
      <c r="AF1633" t="s">
        <v>2600</v>
      </c>
      <c r="AG1633" t="s">
        <v>1134</v>
      </c>
      <c r="AJ1633" t="s">
        <v>6174</v>
      </c>
      <c r="AK1633" s="104">
        <v>46115.507638888892</v>
      </c>
      <c r="AL1633">
        <v>1656330</v>
      </c>
      <c r="AM1633" t="s">
        <v>4728</v>
      </c>
      <c r="AN1633" t="s">
        <v>13</v>
      </c>
      <c r="AO1633" t="s">
        <v>4812</v>
      </c>
      <c r="AR1633" t="s">
        <v>6307</v>
      </c>
      <c r="AT1633" t="s">
        <v>2403</v>
      </c>
      <c r="AX1633" t="s">
        <v>4918</v>
      </c>
      <c r="AY1633" s="104">
        <v>46113.813888888886</v>
      </c>
      <c r="AZ1633">
        <v>289056</v>
      </c>
      <c r="BA1633" t="s">
        <v>4728</v>
      </c>
      <c r="BB1633" t="s">
        <v>5989</v>
      </c>
      <c r="BF1633" t="s">
        <v>5942</v>
      </c>
      <c r="BH1633" t="s">
        <v>2383</v>
      </c>
      <c r="BL1633" t="s">
        <v>6294</v>
      </c>
      <c r="BM1633" s="104">
        <v>46118.688888888886</v>
      </c>
      <c r="BN1633">
        <v>846342</v>
      </c>
      <c r="BO1633" t="s">
        <v>4728</v>
      </c>
      <c r="BP1633" t="s">
        <v>5592</v>
      </c>
      <c r="BT1633" t="s">
        <v>5920</v>
      </c>
    </row>
    <row r="1634" spans="17:72" x14ac:dyDescent="0.25">
      <c r="Q1634" t="s">
        <v>79</v>
      </c>
      <c r="R1634" t="s">
        <v>1910</v>
      </c>
      <c r="V1634" t="s">
        <v>4918</v>
      </c>
      <c r="W1634" s="104">
        <v>46118.541666666664</v>
      </c>
      <c r="X1634">
        <v>1739394</v>
      </c>
      <c r="Y1634" t="s">
        <v>4728</v>
      </c>
      <c r="Z1634" t="s">
        <v>54</v>
      </c>
      <c r="AA1634" t="s">
        <v>4731</v>
      </c>
      <c r="AD1634" t="s">
        <v>4760</v>
      </c>
      <c r="AF1634" t="s">
        <v>1507</v>
      </c>
      <c r="AJ1634" t="s">
        <v>6531</v>
      </c>
      <c r="AK1634" s="104">
        <v>46115.508333333331</v>
      </c>
      <c r="AL1634">
        <v>379865</v>
      </c>
      <c r="AM1634" t="s">
        <v>4728</v>
      </c>
      <c r="AN1634" t="s">
        <v>13</v>
      </c>
      <c r="AR1634" t="s">
        <v>4781</v>
      </c>
      <c r="AT1634" t="s">
        <v>1391</v>
      </c>
      <c r="AX1634" t="s">
        <v>5652</v>
      </c>
      <c r="AY1634" s="104">
        <v>46113.813888888886</v>
      </c>
      <c r="AZ1634">
        <v>241151</v>
      </c>
      <c r="BA1634" t="s">
        <v>4728</v>
      </c>
      <c r="BB1634" t="s">
        <v>5989</v>
      </c>
      <c r="BF1634" t="s">
        <v>5942</v>
      </c>
      <c r="BH1634" t="s">
        <v>1292</v>
      </c>
      <c r="BL1634" t="s">
        <v>6815</v>
      </c>
      <c r="BM1634" s="104">
        <v>46118.689583333333</v>
      </c>
      <c r="BN1634">
        <v>636928</v>
      </c>
      <c r="BO1634" t="s">
        <v>4728</v>
      </c>
      <c r="BP1634" t="s">
        <v>5592</v>
      </c>
      <c r="BT1634" t="s">
        <v>5948</v>
      </c>
    </row>
    <row r="1635" spans="17:72" x14ac:dyDescent="0.25">
      <c r="Q1635" t="s">
        <v>77</v>
      </c>
      <c r="V1635" t="s">
        <v>4753</v>
      </c>
      <c r="W1635" s="104">
        <v>46118.542361111111</v>
      </c>
      <c r="X1635">
        <v>414361</v>
      </c>
      <c r="Y1635" t="s">
        <v>4728</v>
      </c>
      <c r="Z1635" t="s">
        <v>54</v>
      </c>
      <c r="AD1635" t="s">
        <v>4736</v>
      </c>
      <c r="AF1635" t="s">
        <v>2600</v>
      </c>
      <c r="AJ1635" t="s">
        <v>5431</v>
      </c>
      <c r="AK1635" s="104">
        <v>46115.509722222225</v>
      </c>
      <c r="AL1635">
        <v>394049</v>
      </c>
      <c r="AM1635" t="s">
        <v>4728</v>
      </c>
      <c r="AN1635" t="s">
        <v>13</v>
      </c>
      <c r="AR1635" t="s">
        <v>5931</v>
      </c>
      <c r="AT1635" t="s">
        <v>1385</v>
      </c>
      <c r="AX1635" t="s">
        <v>4962</v>
      </c>
      <c r="AY1635" s="104">
        <v>46113.813888888886</v>
      </c>
      <c r="AZ1635">
        <v>327002</v>
      </c>
      <c r="BA1635" t="s">
        <v>4728</v>
      </c>
      <c r="BB1635" t="s">
        <v>5989</v>
      </c>
      <c r="BF1635" t="s">
        <v>5956</v>
      </c>
      <c r="BH1635" t="s">
        <v>1481</v>
      </c>
      <c r="BL1635" t="s">
        <v>4776</v>
      </c>
      <c r="BM1635" s="104">
        <v>46118.69027777778</v>
      </c>
      <c r="BN1635">
        <v>1560586</v>
      </c>
      <c r="BO1635" t="s">
        <v>4728</v>
      </c>
      <c r="BP1635" t="s">
        <v>5592</v>
      </c>
      <c r="BT1635" t="s">
        <v>5927</v>
      </c>
    </row>
    <row r="1636" spans="17:72" x14ac:dyDescent="0.25">
      <c r="Q1636" t="s">
        <v>241</v>
      </c>
      <c r="V1636" t="s">
        <v>4890</v>
      </c>
      <c r="W1636" s="104">
        <v>46118.542361111111</v>
      </c>
      <c r="X1636">
        <v>255782</v>
      </c>
      <c r="Y1636" t="s">
        <v>4728</v>
      </c>
      <c r="Z1636" t="s">
        <v>54</v>
      </c>
      <c r="AD1636" t="s">
        <v>4736</v>
      </c>
      <c r="AF1636" t="s">
        <v>250</v>
      </c>
      <c r="AJ1636" t="s">
        <v>6532</v>
      </c>
      <c r="AK1636" s="104">
        <v>46115.511111111111</v>
      </c>
      <c r="AL1636">
        <v>280516</v>
      </c>
      <c r="AM1636" t="s">
        <v>4728</v>
      </c>
      <c r="AN1636" t="s">
        <v>13</v>
      </c>
      <c r="AR1636" t="s">
        <v>5931</v>
      </c>
      <c r="AT1636" t="s">
        <v>2429</v>
      </c>
      <c r="AU1636" t="s">
        <v>211</v>
      </c>
      <c r="AX1636" t="s">
        <v>5267</v>
      </c>
      <c r="AY1636" s="104">
        <v>46113.814583333333</v>
      </c>
      <c r="AZ1636">
        <v>1639748</v>
      </c>
      <c r="BA1636" t="s">
        <v>4728</v>
      </c>
      <c r="BB1636" t="s">
        <v>5989</v>
      </c>
      <c r="BC1636" t="s">
        <v>4731</v>
      </c>
      <c r="BF1636" t="s">
        <v>6495</v>
      </c>
      <c r="BH1636" t="s">
        <v>1531</v>
      </c>
      <c r="BL1636" t="s">
        <v>8116</v>
      </c>
      <c r="BM1636" s="104">
        <v>46118.690972222219</v>
      </c>
      <c r="BN1636">
        <v>381379</v>
      </c>
      <c r="BO1636" t="s">
        <v>4728</v>
      </c>
      <c r="BP1636" t="s">
        <v>5592</v>
      </c>
      <c r="BT1636" t="s">
        <v>5931</v>
      </c>
    </row>
    <row r="1637" spans="17:72" x14ac:dyDescent="0.25">
      <c r="Q1637" t="s">
        <v>214</v>
      </c>
      <c r="V1637" t="s">
        <v>4967</v>
      </c>
      <c r="W1637" s="104">
        <v>46118.544444444444</v>
      </c>
      <c r="X1637">
        <v>274784</v>
      </c>
      <c r="Y1637" t="s">
        <v>4761</v>
      </c>
      <c r="Z1637" t="s">
        <v>54</v>
      </c>
      <c r="AD1637" t="s">
        <v>4739</v>
      </c>
      <c r="AF1637" t="s">
        <v>1132</v>
      </c>
      <c r="AJ1637" t="s">
        <v>6098</v>
      </c>
      <c r="AK1637" s="104">
        <v>46115.511805555558</v>
      </c>
      <c r="AL1637">
        <v>129443</v>
      </c>
      <c r="AM1637" t="s">
        <v>4728</v>
      </c>
      <c r="AN1637" t="s">
        <v>13</v>
      </c>
      <c r="AR1637" t="s">
        <v>5918</v>
      </c>
      <c r="AT1637" t="s">
        <v>1559</v>
      </c>
      <c r="AX1637" t="s">
        <v>4968</v>
      </c>
      <c r="AY1637" s="104">
        <v>46113.81527777778</v>
      </c>
      <c r="AZ1637">
        <v>683200</v>
      </c>
      <c r="BA1637" t="s">
        <v>4728</v>
      </c>
      <c r="BB1637" t="s">
        <v>5989</v>
      </c>
      <c r="BF1637" t="s">
        <v>5942</v>
      </c>
      <c r="BH1637" t="s">
        <v>1955</v>
      </c>
      <c r="BL1637" t="s">
        <v>5156</v>
      </c>
      <c r="BM1637" s="104">
        <v>46118.692361111112</v>
      </c>
      <c r="BN1637">
        <v>2098678</v>
      </c>
      <c r="BO1637" t="s">
        <v>4761</v>
      </c>
      <c r="BP1637" t="s">
        <v>5592</v>
      </c>
      <c r="BT1637" t="s">
        <v>5934</v>
      </c>
    </row>
    <row r="1638" spans="17:72" x14ac:dyDescent="0.25">
      <c r="Q1638" t="s">
        <v>84</v>
      </c>
      <c r="V1638" t="s">
        <v>4783</v>
      </c>
      <c r="W1638" s="104">
        <v>46118.545138888891</v>
      </c>
      <c r="X1638">
        <v>149824</v>
      </c>
      <c r="Y1638" t="s">
        <v>4728</v>
      </c>
      <c r="Z1638" t="s">
        <v>54</v>
      </c>
      <c r="AD1638" t="s">
        <v>4734</v>
      </c>
      <c r="AF1638" t="s">
        <v>241</v>
      </c>
      <c r="AJ1638" t="s">
        <v>5625</v>
      </c>
      <c r="AK1638" s="104">
        <v>46115.512499999997</v>
      </c>
      <c r="AL1638">
        <v>1049448</v>
      </c>
      <c r="AM1638" t="s">
        <v>4761</v>
      </c>
      <c r="AN1638" t="s">
        <v>13</v>
      </c>
      <c r="AR1638" t="s">
        <v>5931</v>
      </c>
      <c r="AT1638" t="s">
        <v>223</v>
      </c>
      <c r="AX1638" t="s">
        <v>7326</v>
      </c>
      <c r="AY1638" s="104">
        <v>46113.815972222219</v>
      </c>
      <c r="AZ1638">
        <v>328410</v>
      </c>
      <c r="BA1638" t="s">
        <v>4728</v>
      </c>
      <c r="BB1638" t="s">
        <v>5989</v>
      </c>
      <c r="BF1638" t="s">
        <v>5931</v>
      </c>
      <c r="BH1638" t="s">
        <v>496</v>
      </c>
      <c r="BL1638" t="s">
        <v>7783</v>
      </c>
      <c r="BM1638" s="104">
        <v>46118.692361111112</v>
      </c>
      <c r="BN1638">
        <v>241974</v>
      </c>
      <c r="BO1638" t="s">
        <v>4728</v>
      </c>
      <c r="BP1638" t="s">
        <v>5592</v>
      </c>
      <c r="BT1638" t="s">
        <v>6117</v>
      </c>
    </row>
    <row r="1639" spans="17:72" x14ac:dyDescent="0.25">
      <c r="Q1639" t="s">
        <v>84</v>
      </c>
      <c r="V1639" t="s">
        <v>5537</v>
      </c>
      <c r="W1639" s="104">
        <v>46118.54791666667</v>
      </c>
      <c r="X1639">
        <v>120562</v>
      </c>
      <c r="Y1639" t="s">
        <v>4728</v>
      </c>
      <c r="Z1639" t="s">
        <v>54</v>
      </c>
      <c r="AD1639" t="s">
        <v>4736</v>
      </c>
      <c r="AF1639" t="s">
        <v>1132</v>
      </c>
      <c r="AJ1639" t="s">
        <v>6533</v>
      </c>
      <c r="AK1639" s="104">
        <v>46115.513194444444</v>
      </c>
      <c r="AL1639">
        <v>1397446</v>
      </c>
      <c r="AM1639" t="s">
        <v>4728</v>
      </c>
      <c r="AN1639" t="s">
        <v>13</v>
      </c>
      <c r="AR1639" t="s">
        <v>4781</v>
      </c>
      <c r="AT1639" t="s">
        <v>1048</v>
      </c>
      <c r="AU1639" t="s">
        <v>217</v>
      </c>
      <c r="AX1639" t="s">
        <v>4988</v>
      </c>
      <c r="AY1639" s="104">
        <v>46113.816666666666</v>
      </c>
      <c r="AZ1639">
        <v>1778962</v>
      </c>
      <c r="BA1639" t="s">
        <v>4728</v>
      </c>
      <c r="BB1639" t="s">
        <v>5989</v>
      </c>
      <c r="BC1639" t="s">
        <v>4731</v>
      </c>
      <c r="BF1639" t="s">
        <v>6412</v>
      </c>
      <c r="BH1639" t="s">
        <v>2559</v>
      </c>
      <c r="BL1639" t="s">
        <v>4938</v>
      </c>
      <c r="BM1639" s="104">
        <v>46118.693055555559</v>
      </c>
      <c r="BN1639">
        <v>1758510</v>
      </c>
      <c r="BO1639" t="s">
        <v>4761</v>
      </c>
      <c r="BP1639" t="s">
        <v>5592</v>
      </c>
      <c r="BT1639" t="s">
        <v>5918</v>
      </c>
    </row>
    <row r="1640" spans="17:72" x14ac:dyDescent="0.25">
      <c r="Q1640" t="s">
        <v>79</v>
      </c>
      <c r="V1640" t="s">
        <v>5335</v>
      </c>
      <c r="W1640" s="104">
        <v>46118.54791666667</v>
      </c>
      <c r="X1640">
        <v>515249</v>
      </c>
      <c r="Y1640" t="s">
        <v>4728</v>
      </c>
      <c r="Z1640" t="s">
        <v>54</v>
      </c>
      <c r="AD1640" t="s">
        <v>4736</v>
      </c>
      <c r="AF1640" t="s">
        <v>1507</v>
      </c>
      <c r="AJ1640" t="s">
        <v>4877</v>
      </c>
      <c r="AK1640" s="104">
        <v>46115.513194444444</v>
      </c>
      <c r="AL1640">
        <v>104987</v>
      </c>
      <c r="AM1640" t="s">
        <v>4728</v>
      </c>
      <c r="AN1640" t="s">
        <v>13</v>
      </c>
      <c r="AR1640" t="s">
        <v>5918</v>
      </c>
      <c r="AT1640" t="s">
        <v>2559</v>
      </c>
      <c r="AX1640" t="s">
        <v>4946</v>
      </c>
      <c r="AY1640" s="104">
        <v>46113.817361111112</v>
      </c>
      <c r="AZ1640">
        <v>386991</v>
      </c>
      <c r="BA1640" t="s">
        <v>4728</v>
      </c>
      <c r="BB1640" t="s">
        <v>5989</v>
      </c>
      <c r="BC1640" t="s">
        <v>4731</v>
      </c>
      <c r="BF1640" t="s">
        <v>5918</v>
      </c>
      <c r="BH1640" t="s">
        <v>1706</v>
      </c>
      <c r="BI1640" t="s">
        <v>217</v>
      </c>
      <c r="BL1640" t="s">
        <v>5184</v>
      </c>
      <c r="BM1640" s="104">
        <v>46118.693749999999</v>
      </c>
      <c r="BN1640">
        <v>2441237</v>
      </c>
      <c r="BO1640" t="s">
        <v>4761</v>
      </c>
      <c r="BP1640" t="s">
        <v>5592</v>
      </c>
      <c r="BQ1640" t="s">
        <v>4731</v>
      </c>
      <c r="BT1640" t="s">
        <v>5931</v>
      </c>
    </row>
    <row r="1641" spans="17:72" x14ac:dyDescent="0.25">
      <c r="Q1641" t="s">
        <v>937</v>
      </c>
      <c r="R1641" t="s">
        <v>84</v>
      </c>
      <c r="V1641" t="s">
        <v>4782</v>
      </c>
      <c r="W1641" s="104">
        <v>46118.54791666667</v>
      </c>
      <c r="X1641">
        <v>674156</v>
      </c>
      <c r="Y1641" t="s">
        <v>4728</v>
      </c>
      <c r="Z1641" t="s">
        <v>42</v>
      </c>
      <c r="AA1641" t="s">
        <v>54</v>
      </c>
      <c r="AB1641" t="s">
        <v>4731</v>
      </c>
      <c r="AD1641" t="s">
        <v>5540</v>
      </c>
      <c r="AF1641" t="s">
        <v>2510</v>
      </c>
      <c r="AJ1641" t="s">
        <v>5072</v>
      </c>
      <c r="AK1641" s="104">
        <v>46115.513888888891</v>
      </c>
      <c r="AL1641">
        <v>231332</v>
      </c>
      <c r="AM1641" t="s">
        <v>4728</v>
      </c>
      <c r="AN1641" t="s">
        <v>13</v>
      </c>
      <c r="AR1641" t="s">
        <v>5931</v>
      </c>
      <c r="AT1641" t="s">
        <v>1276</v>
      </c>
      <c r="AX1641" t="s">
        <v>6404</v>
      </c>
      <c r="AY1641" s="104">
        <v>46113.818055555559</v>
      </c>
      <c r="AZ1641">
        <v>197033</v>
      </c>
      <c r="BA1641" t="s">
        <v>4728</v>
      </c>
      <c r="BB1641" t="s">
        <v>5989</v>
      </c>
      <c r="BF1641" t="s">
        <v>5918</v>
      </c>
      <c r="BH1641" t="s">
        <v>247</v>
      </c>
      <c r="BL1641" t="s">
        <v>5111</v>
      </c>
      <c r="BM1641" s="104">
        <v>46118.697222222225</v>
      </c>
      <c r="BN1641">
        <v>1784829</v>
      </c>
      <c r="BO1641" t="s">
        <v>4728</v>
      </c>
      <c r="BP1641" t="s">
        <v>5592</v>
      </c>
      <c r="BT1641" t="s">
        <v>5920</v>
      </c>
    </row>
    <row r="1642" spans="17:72" x14ac:dyDescent="0.25">
      <c r="Q1642" t="s">
        <v>214</v>
      </c>
      <c r="V1642" t="s">
        <v>4967</v>
      </c>
      <c r="W1642" s="104">
        <v>46118.549305555556</v>
      </c>
      <c r="X1642">
        <v>433647</v>
      </c>
      <c r="Y1642" t="s">
        <v>4728</v>
      </c>
      <c r="Z1642" t="s">
        <v>54</v>
      </c>
      <c r="AD1642" t="s">
        <v>4752</v>
      </c>
      <c r="AF1642" t="s">
        <v>639</v>
      </c>
      <c r="AG1642" t="s">
        <v>71</v>
      </c>
      <c r="AJ1642" t="s">
        <v>6294</v>
      </c>
      <c r="AK1642" s="104">
        <v>46115.51458333333</v>
      </c>
      <c r="AL1642">
        <v>1030519</v>
      </c>
      <c r="AM1642" t="s">
        <v>4761</v>
      </c>
      <c r="AN1642" t="s">
        <v>42</v>
      </c>
      <c r="AO1642" t="s">
        <v>13</v>
      </c>
      <c r="AR1642" t="s">
        <v>6472</v>
      </c>
      <c r="AT1642" t="s">
        <v>229</v>
      </c>
      <c r="AX1642" t="s">
        <v>5782</v>
      </c>
      <c r="AY1642" s="104">
        <v>46113.820138888892</v>
      </c>
      <c r="AZ1642">
        <v>241369</v>
      </c>
      <c r="BA1642" t="s">
        <v>4728</v>
      </c>
      <c r="BB1642" t="s">
        <v>5989</v>
      </c>
      <c r="BF1642" t="s">
        <v>5931</v>
      </c>
      <c r="BH1642" t="s">
        <v>1955</v>
      </c>
      <c r="BL1642" t="s">
        <v>5118</v>
      </c>
      <c r="BM1642" s="104">
        <v>46118.697916666664</v>
      </c>
      <c r="BN1642">
        <v>1221431</v>
      </c>
      <c r="BO1642" t="s">
        <v>4728</v>
      </c>
      <c r="BP1642" t="s">
        <v>5592</v>
      </c>
      <c r="BT1642" t="s">
        <v>5924</v>
      </c>
    </row>
    <row r="1643" spans="17:72" x14ac:dyDescent="0.25">
      <c r="Q1643" t="s">
        <v>1319</v>
      </c>
      <c r="R1643" t="s">
        <v>84</v>
      </c>
      <c r="V1643" t="s">
        <v>5472</v>
      </c>
      <c r="W1643" s="104">
        <v>46118.55</v>
      </c>
      <c r="X1643">
        <v>385896</v>
      </c>
      <c r="Y1643" t="s">
        <v>4728</v>
      </c>
      <c r="Z1643" t="s">
        <v>42</v>
      </c>
      <c r="AA1643" t="s">
        <v>54</v>
      </c>
      <c r="AD1643" t="s">
        <v>5598</v>
      </c>
      <c r="AF1643" t="s">
        <v>6089</v>
      </c>
      <c r="AG1643" t="s">
        <v>1732</v>
      </c>
      <c r="AJ1643" t="s">
        <v>6534</v>
      </c>
      <c r="AK1643" s="104">
        <v>46115.515277777777</v>
      </c>
      <c r="AL1643">
        <v>815136</v>
      </c>
      <c r="AM1643" t="s">
        <v>4728</v>
      </c>
      <c r="AN1643" t="s">
        <v>42</v>
      </c>
      <c r="AO1643" t="s">
        <v>13</v>
      </c>
      <c r="AR1643" t="s">
        <v>6535</v>
      </c>
      <c r="AT1643" t="s">
        <v>2429</v>
      </c>
      <c r="AX1643" t="s">
        <v>5370</v>
      </c>
      <c r="AY1643" s="104">
        <v>46113.821527777778</v>
      </c>
      <c r="AZ1643">
        <v>1028035</v>
      </c>
      <c r="BA1643" t="s">
        <v>4728</v>
      </c>
      <c r="BB1643" t="s">
        <v>5989</v>
      </c>
      <c r="BF1643" t="s">
        <v>5942</v>
      </c>
      <c r="BH1643" t="s">
        <v>852</v>
      </c>
      <c r="BL1643" t="s">
        <v>4775</v>
      </c>
      <c r="BM1643" s="104">
        <v>46118.7</v>
      </c>
      <c r="BN1643">
        <v>1848061</v>
      </c>
      <c r="BO1643" t="s">
        <v>4761</v>
      </c>
      <c r="BP1643" t="s">
        <v>5592</v>
      </c>
      <c r="BT1643" t="s">
        <v>5966</v>
      </c>
    </row>
    <row r="1644" spans="17:72" x14ac:dyDescent="0.25">
      <c r="Q1644" t="s">
        <v>84</v>
      </c>
      <c r="V1644" t="s">
        <v>4922</v>
      </c>
      <c r="W1644" s="104">
        <v>46118.550694444442</v>
      </c>
      <c r="X1644">
        <v>217183</v>
      </c>
      <c r="Y1644" t="s">
        <v>4728</v>
      </c>
      <c r="Z1644" t="s">
        <v>54</v>
      </c>
      <c r="AD1644" t="s">
        <v>4780</v>
      </c>
      <c r="AF1644" t="s">
        <v>1507</v>
      </c>
      <c r="AJ1644" t="s">
        <v>4877</v>
      </c>
      <c r="AK1644" s="104">
        <v>46115.51666666667</v>
      </c>
      <c r="AL1644">
        <v>696171</v>
      </c>
      <c r="AM1644" t="s">
        <v>4728</v>
      </c>
      <c r="AN1644" t="s">
        <v>13</v>
      </c>
      <c r="AR1644" t="s">
        <v>4781</v>
      </c>
      <c r="AT1644" t="s">
        <v>2510</v>
      </c>
      <c r="AU1644" t="s">
        <v>2197</v>
      </c>
      <c r="AX1644" t="s">
        <v>4996</v>
      </c>
      <c r="AY1644" s="104">
        <v>46113.822222222225</v>
      </c>
      <c r="AZ1644">
        <v>1988275</v>
      </c>
      <c r="BA1644" t="s">
        <v>4728</v>
      </c>
      <c r="BB1644" t="s">
        <v>5989</v>
      </c>
      <c r="BC1644" t="s">
        <v>4731</v>
      </c>
      <c r="BF1644" t="s">
        <v>6148</v>
      </c>
      <c r="BH1644" t="s">
        <v>76</v>
      </c>
      <c r="BL1644" t="s">
        <v>4755</v>
      </c>
      <c r="BM1644" s="104">
        <v>46118.70208333333</v>
      </c>
      <c r="BN1644">
        <v>820067</v>
      </c>
      <c r="BO1644" t="s">
        <v>4728</v>
      </c>
      <c r="BP1644" t="s">
        <v>5592</v>
      </c>
      <c r="BT1644" t="s">
        <v>5931</v>
      </c>
    </row>
    <row r="1645" spans="17:72" x14ac:dyDescent="0.25">
      <c r="Q1645" t="s">
        <v>205</v>
      </c>
      <c r="V1645" t="s">
        <v>4753</v>
      </c>
      <c r="W1645" s="104">
        <v>46118.552777777775</v>
      </c>
      <c r="X1645">
        <v>772072</v>
      </c>
      <c r="Y1645" t="s">
        <v>4728</v>
      </c>
      <c r="Z1645" t="s">
        <v>54</v>
      </c>
      <c r="AD1645" t="s">
        <v>4734</v>
      </c>
      <c r="AF1645" t="s">
        <v>250</v>
      </c>
      <c r="AJ1645" t="s">
        <v>5605</v>
      </c>
      <c r="AK1645" s="104">
        <v>46115.51666666667</v>
      </c>
      <c r="AL1645">
        <v>416009</v>
      </c>
      <c r="AM1645" t="s">
        <v>4728</v>
      </c>
      <c r="AN1645" t="s">
        <v>13</v>
      </c>
      <c r="AR1645" t="s">
        <v>5958</v>
      </c>
      <c r="AT1645" t="s">
        <v>2407</v>
      </c>
      <c r="AX1645" t="s">
        <v>6752</v>
      </c>
      <c r="AY1645" s="104">
        <v>46113.824305555558</v>
      </c>
      <c r="AZ1645">
        <v>75885</v>
      </c>
      <c r="BA1645" t="s">
        <v>4728</v>
      </c>
      <c r="BB1645" t="s">
        <v>5989</v>
      </c>
      <c r="BF1645" t="s">
        <v>5925</v>
      </c>
      <c r="BH1645" t="s">
        <v>2429</v>
      </c>
      <c r="BL1645" t="s">
        <v>6476</v>
      </c>
      <c r="BM1645" s="104">
        <v>46118.702777777777</v>
      </c>
      <c r="BN1645">
        <v>781461</v>
      </c>
      <c r="BO1645" t="s">
        <v>4728</v>
      </c>
      <c r="BP1645" t="s">
        <v>5592</v>
      </c>
      <c r="BT1645" t="s">
        <v>4781</v>
      </c>
    </row>
    <row r="1646" spans="17:72" x14ac:dyDescent="0.25">
      <c r="Q1646" t="s">
        <v>253</v>
      </c>
      <c r="V1646" t="s">
        <v>5563</v>
      </c>
      <c r="W1646" s="104">
        <v>46118.554166666669</v>
      </c>
      <c r="X1646">
        <v>815200</v>
      </c>
      <c r="Y1646" t="s">
        <v>4728</v>
      </c>
      <c r="Z1646" t="s">
        <v>54</v>
      </c>
      <c r="AD1646" t="s">
        <v>4736</v>
      </c>
      <c r="AF1646" t="s">
        <v>6536</v>
      </c>
      <c r="AG1646" t="s">
        <v>2345</v>
      </c>
      <c r="AJ1646" t="s">
        <v>4877</v>
      </c>
      <c r="AK1646" s="104">
        <v>46115.517361111109</v>
      </c>
      <c r="AL1646">
        <v>590239</v>
      </c>
      <c r="AM1646" t="s">
        <v>4728</v>
      </c>
      <c r="AN1646" t="s">
        <v>4787</v>
      </c>
      <c r="AO1646" t="s">
        <v>13</v>
      </c>
      <c r="AR1646" t="s">
        <v>5933</v>
      </c>
      <c r="AT1646" t="s">
        <v>226</v>
      </c>
      <c r="AX1646" t="s">
        <v>4763</v>
      </c>
      <c r="AY1646" s="104">
        <v>46113.824999999997</v>
      </c>
      <c r="AZ1646">
        <v>228482</v>
      </c>
      <c r="BA1646" t="s">
        <v>4728</v>
      </c>
      <c r="BB1646" t="s">
        <v>5989</v>
      </c>
      <c r="BF1646" t="s">
        <v>5918</v>
      </c>
      <c r="BH1646" t="s">
        <v>2559</v>
      </c>
      <c r="BL1646" t="s">
        <v>5315</v>
      </c>
      <c r="BM1646" s="104">
        <v>46118.702777777777</v>
      </c>
      <c r="BN1646">
        <v>259187</v>
      </c>
      <c r="BO1646" t="s">
        <v>4761</v>
      </c>
      <c r="BP1646" t="s">
        <v>5592</v>
      </c>
      <c r="BT1646" t="s">
        <v>5966</v>
      </c>
    </row>
    <row r="1647" spans="17:72" x14ac:dyDescent="0.25">
      <c r="Q1647" t="s">
        <v>84</v>
      </c>
      <c r="V1647" t="s">
        <v>4967</v>
      </c>
      <c r="W1647" s="104">
        <v>46118.554166666669</v>
      </c>
      <c r="X1647">
        <v>181447</v>
      </c>
      <c r="Y1647" t="s">
        <v>4728</v>
      </c>
      <c r="Z1647" t="s">
        <v>54</v>
      </c>
      <c r="AD1647" t="s">
        <v>4780</v>
      </c>
      <c r="AF1647" t="s">
        <v>253</v>
      </c>
      <c r="AJ1647" t="s">
        <v>4801</v>
      </c>
      <c r="AK1647" s="104">
        <v>46115.517361111109</v>
      </c>
      <c r="AL1647">
        <v>143410</v>
      </c>
      <c r="AM1647" t="s">
        <v>4728</v>
      </c>
      <c r="AN1647" t="s">
        <v>13</v>
      </c>
      <c r="AR1647" t="s">
        <v>5925</v>
      </c>
      <c r="AT1647" t="s">
        <v>241</v>
      </c>
      <c r="AX1647" t="s">
        <v>6752</v>
      </c>
      <c r="AY1647" s="104">
        <v>46113.824999999997</v>
      </c>
      <c r="AZ1647">
        <v>117575</v>
      </c>
      <c r="BA1647" t="s">
        <v>4728</v>
      </c>
      <c r="BB1647" t="s">
        <v>5989</v>
      </c>
      <c r="BF1647" t="s">
        <v>5942</v>
      </c>
      <c r="BH1647" t="s">
        <v>1124</v>
      </c>
      <c r="BL1647" t="s">
        <v>4932</v>
      </c>
      <c r="BM1647" s="104">
        <v>46118.703472222223</v>
      </c>
      <c r="BN1647">
        <v>302682</v>
      </c>
      <c r="BO1647" t="s">
        <v>4728</v>
      </c>
      <c r="BP1647" t="s">
        <v>5592</v>
      </c>
      <c r="BT1647" t="s">
        <v>5920</v>
      </c>
    </row>
    <row r="1648" spans="17:72" x14ac:dyDescent="0.25">
      <c r="Q1648" t="s">
        <v>247</v>
      </c>
      <c r="V1648" t="s">
        <v>4989</v>
      </c>
      <c r="W1648" s="104">
        <v>46118.554166666669</v>
      </c>
      <c r="X1648">
        <v>505671</v>
      </c>
      <c r="Y1648" t="s">
        <v>4728</v>
      </c>
      <c r="Z1648" t="s">
        <v>54</v>
      </c>
      <c r="AD1648" t="s">
        <v>4756</v>
      </c>
      <c r="AF1648" t="s">
        <v>2510</v>
      </c>
      <c r="AJ1648" t="s">
        <v>6306</v>
      </c>
      <c r="AK1648" s="104">
        <v>46115.518055555556</v>
      </c>
      <c r="AL1648">
        <v>297762</v>
      </c>
      <c r="AM1648" t="s">
        <v>4761</v>
      </c>
      <c r="AN1648" t="s">
        <v>13</v>
      </c>
      <c r="AR1648" t="s">
        <v>5966</v>
      </c>
      <c r="AT1648" t="s">
        <v>2403</v>
      </c>
      <c r="AX1648" t="s">
        <v>5663</v>
      </c>
      <c r="AY1648" s="104">
        <v>46113.827777777777</v>
      </c>
      <c r="AZ1648">
        <v>1196514</v>
      </c>
      <c r="BA1648" t="s">
        <v>4728</v>
      </c>
      <c r="BB1648" t="s">
        <v>5989</v>
      </c>
      <c r="BF1648" t="s">
        <v>5942</v>
      </c>
      <c r="BH1648" t="s">
        <v>1124</v>
      </c>
      <c r="BL1648" t="s">
        <v>5315</v>
      </c>
      <c r="BM1648" s="104">
        <v>46118.706250000003</v>
      </c>
      <c r="BN1648">
        <v>675413</v>
      </c>
      <c r="BO1648" t="s">
        <v>4761</v>
      </c>
      <c r="BP1648" t="s">
        <v>5592</v>
      </c>
      <c r="BT1648" t="s">
        <v>5918</v>
      </c>
    </row>
    <row r="1649" spans="17:72" x14ac:dyDescent="0.25">
      <c r="Q1649" t="s">
        <v>84</v>
      </c>
      <c r="V1649" t="s">
        <v>5615</v>
      </c>
      <c r="W1649" s="104">
        <v>46118.556250000001</v>
      </c>
      <c r="X1649">
        <v>172106</v>
      </c>
      <c r="Y1649" t="s">
        <v>4728</v>
      </c>
      <c r="Z1649" t="s">
        <v>54</v>
      </c>
      <c r="AD1649" t="s">
        <v>4736</v>
      </c>
      <c r="AF1649" t="s">
        <v>247</v>
      </c>
      <c r="AJ1649" t="s">
        <v>4765</v>
      </c>
      <c r="AK1649" s="104">
        <v>46115.518750000003</v>
      </c>
      <c r="AL1649">
        <v>645685</v>
      </c>
      <c r="AM1649" t="s">
        <v>4728</v>
      </c>
      <c r="AN1649" t="s">
        <v>13</v>
      </c>
      <c r="AR1649" t="s">
        <v>5931</v>
      </c>
      <c r="AT1649" t="s">
        <v>2345</v>
      </c>
      <c r="AX1649" t="s">
        <v>4923</v>
      </c>
      <c r="AY1649" s="104">
        <v>46113.828472222223</v>
      </c>
      <c r="AZ1649">
        <v>226701</v>
      </c>
      <c r="BA1649" t="s">
        <v>4728</v>
      </c>
      <c r="BB1649" t="s">
        <v>5989</v>
      </c>
      <c r="BF1649" t="s">
        <v>5958</v>
      </c>
      <c r="BH1649" t="s">
        <v>2383</v>
      </c>
      <c r="BL1649" t="s">
        <v>5382</v>
      </c>
      <c r="BM1649" s="104">
        <v>46118.706250000003</v>
      </c>
      <c r="BN1649">
        <v>431895</v>
      </c>
      <c r="BO1649" t="s">
        <v>4761</v>
      </c>
      <c r="BP1649" t="s">
        <v>5592</v>
      </c>
      <c r="BT1649" t="s">
        <v>5966</v>
      </c>
    </row>
    <row r="1650" spans="17:72" x14ac:dyDescent="0.25">
      <c r="Q1650" t="s">
        <v>81</v>
      </c>
      <c r="R1650" t="s">
        <v>683</v>
      </c>
      <c r="V1650" t="s">
        <v>4765</v>
      </c>
      <c r="W1650" s="104">
        <v>46118.556944444441</v>
      </c>
      <c r="X1650">
        <v>1384471</v>
      </c>
      <c r="Y1650" t="s">
        <v>4728</v>
      </c>
      <c r="Z1650" t="s">
        <v>54</v>
      </c>
      <c r="AA1650" t="s">
        <v>4731</v>
      </c>
      <c r="AD1650" t="s">
        <v>4768</v>
      </c>
      <c r="AF1650" t="s">
        <v>1830</v>
      </c>
      <c r="AG1650" t="s">
        <v>1945</v>
      </c>
      <c r="AJ1650" t="s">
        <v>4894</v>
      </c>
      <c r="AK1650" s="104">
        <v>46115.518750000003</v>
      </c>
      <c r="AL1650">
        <v>3772021</v>
      </c>
      <c r="AM1650" t="s">
        <v>4761</v>
      </c>
      <c r="AN1650" t="s">
        <v>42</v>
      </c>
      <c r="AO1650" t="s">
        <v>13</v>
      </c>
      <c r="AR1650" t="s">
        <v>6537</v>
      </c>
      <c r="AT1650" t="s">
        <v>1385</v>
      </c>
      <c r="AX1650" t="s">
        <v>5072</v>
      </c>
      <c r="AY1650" s="104">
        <v>46113.829861111109</v>
      </c>
      <c r="AZ1650">
        <v>811861</v>
      </c>
      <c r="BA1650" t="s">
        <v>4728</v>
      </c>
      <c r="BB1650" t="s">
        <v>5989</v>
      </c>
      <c r="BF1650" t="s">
        <v>5931</v>
      </c>
      <c r="BH1650" t="s">
        <v>1706</v>
      </c>
      <c r="BL1650" t="s">
        <v>4932</v>
      </c>
      <c r="BM1650" s="104">
        <v>46118.706944444442</v>
      </c>
      <c r="BN1650">
        <v>430466</v>
      </c>
      <c r="BO1650" t="s">
        <v>4728</v>
      </c>
      <c r="BP1650" t="s">
        <v>5592</v>
      </c>
      <c r="BT1650" t="s">
        <v>5920</v>
      </c>
    </row>
    <row r="1651" spans="17:72" x14ac:dyDescent="0.25">
      <c r="Q1651" t="s">
        <v>84</v>
      </c>
      <c r="R1651" t="s">
        <v>217</v>
      </c>
      <c r="V1651" t="s">
        <v>5259</v>
      </c>
      <c r="W1651" s="104">
        <v>46118.556944444441</v>
      </c>
      <c r="X1651">
        <v>1261812</v>
      </c>
      <c r="Y1651" t="s">
        <v>4728</v>
      </c>
      <c r="Z1651" t="s">
        <v>54</v>
      </c>
      <c r="AA1651" t="s">
        <v>4731</v>
      </c>
      <c r="AD1651" t="s">
        <v>5616</v>
      </c>
      <c r="AF1651" t="s">
        <v>2600</v>
      </c>
      <c r="AJ1651" t="s">
        <v>5012</v>
      </c>
      <c r="AK1651" s="104">
        <v>46115.519444444442</v>
      </c>
      <c r="AL1651">
        <v>560442</v>
      </c>
      <c r="AM1651" t="s">
        <v>4728</v>
      </c>
      <c r="AN1651" t="s">
        <v>13</v>
      </c>
      <c r="AR1651" t="s">
        <v>5918</v>
      </c>
      <c r="AT1651" t="s">
        <v>2559</v>
      </c>
      <c r="AX1651" t="s">
        <v>5125</v>
      </c>
      <c r="AY1651" s="104">
        <v>46113.830555555556</v>
      </c>
      <c r="AZ1651">
        <v>74846</v>
      </c>
      <c r="BA1651" t="s">
        <v>4728</v>
      </c>
      <c r="BB1651" t="s">
        <v>5989</v>
      </c>
      <c r="BF1651" t="s">
        <v>5934</v>
      </c>
      <c r="BH1651" t="s">
        <v>1985</v>
      </c>
      <c r="BL1651" t="s">
        <v>4877</v>
      </c>
      <c r="BM1651" s="104">
        <v>46118.708333333336</v>
      </c>
      <c r="BN1651">
        <v>789326</v>
      </c>
      <c r="BO1651" t="s">
        <v>4728</v>
      </c>
      <c r="BP1651" t="s">
        <v>5592</v>
      </c>
      <c r="BT1651" t="s">
        <v>5931</v>
      </c>
    </row>
    <row r="1652" spans="17:72" x14ac:dyDescent="0.25">
      <c r="Q1652" t="s">
        <v>84</v>
      </c>
      <c r="V1652" t="s">
        <v>5617</v>
      </c>
      <c r="W1652" s="104">
        <v>46118.557638888888</v>
      </c>
      <c r="X1652">
        <v>212818</v>
      </c>
      <c r="Y1652" t="s">
        <v>4728</v>
      </c>
      <c r="Z1652" t="s">
        <v>54</v>
      </c>
      <c r="AD1652" t="s">
        <v>4736</v>
      </c>
      <c r="AF1652" t="s">
        <v>1176</v>
      </c>
      <c r="AG1652" t="s">
        <v>1894</v>
      </c>
      <c r="AJ1652" t="s">
        <v>6538</v>
      </c>
      <c r="AK1652" s="104">
        <v>46115.519444444442</v>
      </c>
      <c r="AL1652">
        <v>400860</v>
      </c>
      <c r="AM1652" t="s">
        <v>4728</v>
      </c>
      <c r="AN1652" t="s">
        <v>42</v>
      </c>
      <c r="AO1652" t="s">
        <v>13</v>
      </c>
      <c r="AR1652" t="s">
        <v>5919</v>
      </c>
      <c r="AT1652" t="s">
        <v>1048</v>
      </c>
      <c r="AU1652" t="s">
        <v>211</v>
      </c>
      <c r="AX1652" t="s">
        <v>7327</v>
      </c>
      <c r="AY1652" s="104">
        <v>46113.830555555556</v>
      </c>
      <c r="AZ1652">
        <v>667828</v>
      </c>
      <c r="BA1652" t="s">
        <v>4728</v>
      </c>
      <c r="BB1652" t="s">
        <v>5989</v>
      </c>
      <c r="BC1652" t="s">
        <v>4731</v>
      </c>
      <c r="BF1652" t="s">
        <v>6495</v>
      </c>
      <c r="BH1652" t="s">
        <v>2429</v>
      </c>
      <c r="BL1652" t="s">
        <v>5338</v>
      </c>
      <c r="BM1652" s="104">
        <v>46118.709722222222</v>
      </c>
      <c r="BN1652">
        <v>998459</v>
      </c>
      <c r="BO1652" t="s">
        <v>4728</v>
      </c>
      <c r="BP1652" t="s">
        <v>5592</v>
      </c>
      <c r="BT1652" t="s">
        <v>4781</v>
      </c>
    </row>
    <row r="1653" spans="17:72" x14ac:dyDescent="0.25">
      <c r="Q1653" t="s">
        <v>2614</v>
      </c>
      <c r="R1653" t="s">
        <v>80</v>
      </c>
      <c r="V1653" t="s">
        <v>4826</v>
      </c>
      <c r="W1653" s="104">
        <v>46118.558333333334</v>
      </c>
      <c r="X1653">
        <v>977409</v>
      </c>
      <c r="Y1653" t="s">
        <v>4728</v>
      </c>
      <c r="Z1653" t="s">
        <v>4790</v>
      </c>
      <c r="AA1653" t="s">
        <v>54</v>
      </c>
      <c r="AD1653" t="s">
        <v>4931</v>
      </c>
      <c r="AF1653" t="s">
        <v>253</v>
      </c>
      <c r="AJ1653" t="s">
        <v>5192</v>
      </c>
      <c r="AK1653" s="104">
        <v>46115.520138888889</v>
      </c>
      <c r="AL1653">
        <v>582382</v>
      </c>
      <c r="AM1653" t="s">
        <v>4761</v>
      </c>
      <c r="AN1653" t="s">
        <v>13</v>
      </c>
      <c r="AR1653" t="s">
        <v>5966</v>
      </c>
      <c r="AT1653" t="s">
        <v>223</v>
      </c>
      <c r="AX1653" t="s">
        <v>6349</v>
      </c>
      <c r="AY1653" s="104">
        <v>46113.831944444442</v>
      </c>
      <c r="AZ1653">
        <v>162453</v>
      </c>
      <c r="BA1653" t="s">
        <v>4728</v>
      </c>
      <c r="BB1653" t="s">
        <v>5989</v>
      </c>
      <c r="BF1653" t="s">
        <v>5925</v>
      </c>
      <c r="BH1653" t="s">
        <v>250</v>
      </c>
      <c r="BL1653" t="s">
        <v>5382</v>
      </c>
      <c r="BM1653" s="104">
        <v>46118.710416666669</v>
      </c>
      <c r="BN1653">
        <v>662392</v>
      </c>
      <c r="BO1653" t="s">
        <v>4728</v>
      </c>
      <c r="BP1653" t="s">
        <v>5592</v>
      </c>
      <c r="BT1653" t="s">
        <v>6069</v>
      </c>
    </row>
    <row r="1654" spans="17:72" x14ac:dyDescent="0.25">
      <c r="Q1654" t="s">
        <v>84</v>
      </c>
      <c r="V1654" t="s">
        <v>5618</v>
      </c>
      <c r="W1654" s="104">
        <v>46118.559027777781</v>
      </c>
      <c r="X1654">
        <v>309013</v>
      </c>
      <c r="Y1654" t="s">
        <v>4728</v>
      </c>
      <c r="Z1654" t="s">
        <v>54</v>
      </c>
      <c r="AD1654" t="s">
        <v>4736</v>
      </c>
      <c r="AF1654" t="s">
        <v>256</v>
      </c>
      <c r="AJ1654" t="s">
        <v>4801</v>
      </c>
      <c r="AK1654" s="104">
        <v>46115.520833333336</v>
      </c>
      <c r="AL1654">
        <v>166044</v>
      </c>
      <c r="AM1654" t="s">
        <v>4728</v>
      </c>
      <c r="AN1654" t="s">
        <v>13</v>
      </c>
      <c r="AR1654" t="s">
        <v>5918</v>
      </c>
      <c r="AT1654" t="s">
        <v>1276</v>
      </c>
      <c r="AX1654" t="s">
        <v>6865</v>
      </c>
      <c r="AY1654" s="104">
        <v>46113.831944444442</v>
      </c>
      <c r="AZ1654">
        <v>576855</v>
      </c>
      <c r="BA1654" t="s">
        <v>4728</v>
      </c>
      <c r="BB1654" t="s">
        <v>5989</v>
      </c>
      <c r="BF1654" t="s">
        <v>5931</v>
      </c>
      <c r="BH1654" t="s">
        <v>223</v>
      </c>
      <c r="BL1654" t="s">
        <v>4776</v>
      </c>
      <c r="BM1654" s="104">
        <v>46118.713888888888</v>
      </c>
      <c r="BN1654">
        <v>500717</v>
      </c>
      <c r="BO1654" t="s">
        <v>4728</v>
      </c>
      <c r="BP1654" t="s">
        <v>5592</v>
      </c>
      <c r="BT1654" t="s">
        <v>5920</v>
      </c>
    </row>
    <row r="1655" spans="17:72" x14ac:dyDescent="0.25">
      <c r="Q1655" t="s">
        <v>205</v>
      </c>
      <c r="V1655" t="s">
        <v>5122</v>
      </c>
      <c r="W1655" s="104">
        <v>46118.55972222222</v>
      </c>
      <c r="X1655">
        <v>374042</v>
      </c>
      <c r="Y1655" t="s">
        <v>4728</v>
      </c>
      <c r="Z1655" t="s">
        <v>54</v>
      </c>
      <c r="AA1655" t="s">
        <v>4731</v>
      </c>
      <c r="AD1655" t="s">
        <v>4780</v>
      </c>
      <c r="AF1655" t="s">
        <v>2510</v>
      </c>
      <c r="AJ1655" t="s">
        <v>4877</v>
      </c>
      <c r="AK1655" s="104">
        <v>46115.520833333336</v>
      </c>
      <c r="AL1655">
        <v>1204456</v>
      </c>
      <c r="AM1655" t="s">
        <v>4761</v>
      </c>
      <c r="AN1655" t="s">
        <v>13</v>
      </c>
      <c r="AR1655" t="s">
        <v>6069</v>
      </c>
      <c r="AT1655" t="s">
        <v>2510</v>
      </c>
      <c r="AX1655" t="s">
        <v>6036</v>
      </c>
      <c r="AY1655" s="104">
        <v>46113.832638888889</v>
      </c>
      <c r="AZ1655">
        <v>198264</v>
      </c>
      <c r="BA1655" t="s">
        <v>4728</v>
      </c>
      <c r="BB1655" t="s">
        <v>5989</v>
      </c>
      <c r="BF1655" t="s">
        <v>5942</v>
      </c>
      <c r="BH1655" t="s">
        <v>226</v>
      </c>
      <c r="BL1655" t="s">
        <v>5249</v>
      </c>
      <c r="BM1655" s="104">
        <v>46118.713888888888</v>
      </c>
      <c r="BN1655">
        <v>854774</v>
      </c>
      <c r="BO1655" t="s">
        <v>4728</v>
      </c>
      <c r="BP1655" t="s">
        <v>5592</v>
      </c>
      <c r="BT1655" t="s">
        <v>5920</v>
      </c>
    </row>
    <row r="1656" spans="17:72" x14ac:dyDescent="0.25">
      <c r="Q1656" t="s">
        <v>84</v>
      </c>
      <c r="V1656" t="s">
        <v>5619</v>
      </c>
      <c r="W1656" s="104">
        <v>46118.561111111114</v>
      </c>
      <c r="X1656">
        <v>471852</v>
      </c>
      <c r="Y1656" t="s">
        <v>4728</v>
      </c>
      <c r="Z1656" t="s">
        <v>54</v>
      </c>
      <c r="AD1656" t="s">
        <v>4736</v>
      </c>
      <c r="AF1656" t="s">
        <v>79</v>
      </c>
      <c r="AJ1656" t="s">
        <v>4840</v>
      </c>
      <c r="AK1656" s="104">
        <v>46115.521527777775</v>
      </c>
      <c r="AL1656">
        <v>587278</v>
      </c>
      <c r="AM1656" t="s">
        <v>4728</v>
      </c>
      <c r="AN1656" t="s">
        <v>13</v>
      </c>
      <c r="AR1656" t="s">
        <v>5931</v>
      </c>
      <c r="AT1656" t="s">
        <v>226</v>
      </c>
      <c r="AX1656" t="s">
        <v>4763</v>
      </c>
      <c r="AY1656" s="104">
        <v>46113.832638888889</v>
      </c>
      <c r="AZ1656">
        <v>171600</v>
      </c>
      <c r="BA1656" t="s">
        <v>4728</v>
      </c>
      <c r="BB1656" t="s">
        <v>5989</v>
      </c>
      <c r="BF1656" t="s">
        <v>5918</v>
      </c>
      <c r="BH1656" t="s">
        <v>1706</v>
      </c>
      <c r="BL1656" t="s">
        <v>4844</v>
      </c>
      <c r="BM1656" s="104">
        <v>46118.714583333334</v>
      </c>
      <c r="BN1656">
        <v>300672</v>
      </c>
      <c r="BO1656" t="s">
        <v>4728</v>
      </c>
      <c r="BP1656" t="s">
        <v>5592</v>
      </c>
      <c r="BT1656" t="s">
        <v>5920</v>
      </c>
    </row>
    <row r="1657" spans="17:72" x14ac:dyDescent="0.25">
      <c r="Q1657" t="s">
        <v>241</v>
      </c>
      <c r="R1657" t="s">
        <v>1891</v>
      </c>
      <c r="V1657" t="s">
        <v>5620</v>
      </c>
      <c r="W1657" s="104">
        <v>46118.5625</v>
      </c>
      <c r="X1657">
        <v>1965060</v>
      </c>
      <c r="Y1657" t="s">
        <v>4728</v>
      </c>
      <c r="Z1657" t="s">
        <v>54</v>
      </c>
      <c r="AA1657" t="s">
        <v>4731</v>
      </c>
      <c r="AD1657" t="s">
        <v>5110</v>
      </c>
      <c r="AF1657" t="s">
        <v>2293</v>
      </c>
      <c r="AG1657" t="s">
        <v>2624</v>
      </c>
      <c r="AH1657" t="s">
        <v>1132</v>
      </c>
      <c r="AJ1657" t="s">
        <v>5155</v>
      </c>
      <c r="AK1657" s="104">
        <v>46115.521527777775</v>
      </c>
      <c r="AL1657">
        <v>1662139</v>
      </c>
      <c r="AM1657" t="s">
        <v>4728</v>
      </c>
      <c r="AN1657" t="s">
        <v>42</v>
      </c>
      <c r="AO1657" t="s">
        <v>13</v>
      </c>
      <c r="AP1657" t="s">
        <v>4731</v>
      </c>
      <c r="AR1657" t="s">
        <v>6539</v>
      </c>
      <c r="AT1657" t="s">
        <v>414</v>
      </c>
      <c r="AX1657" t="s">
        <v>4977</v>
      </c>
      <c r="AY1657" s="104">
        <v>46114.334027777775</v>
      </c>
      <c r="AZ1657">
        <v>282646</v>
      </c>
      <c r="BA1657" t="s">
        <v>4728</v>
      </c>
      <c r="BB1657" t="s">
        <v>5989</v>
      </c>
      <c r="BF1657" t="s">
        <v>5942</v>
      </c>
      <c r="BH1657" t="s">
        <v>1985</v>
      </c>
      <c r="BL1657" t="s">
        <v>4984</v>
      </c>
      <c r="BM1657" s="104">
        <v>46118.716666666667</v>
      </c>
      <c r="BN1657">
        <v>479227</v>
      </c>
      <c r="BO1657" t="s">
        <v>4728</v>
      </c>
      <c r="BP1657" t="s">
        <v>5592</v>
      </c>
      <c r="BT1657" t="s">
        <v>5942</v>
      </c>
    </row>
    <row r="1658" spans="17:72" x14ac:dyDescent="0.25">
      <c r="Q1658" t="s">
        <v>226</v>
      </c>
      <c r="V1658" t="s">
        <v>4890</v>
      </c>
      <c r="W1658" s="104">
        <v>46118.5625</v>
      </c>
      <c r="X1658">
        <v>1634499</v>
      </c>
      <c r="Y1658" t="s">
        <v>4728</v>
      </c>
      <c r="Z1658" t="s">
        <v>54</v>
      </c>
      <c r="AA1658" t="s">
        <v>4731</v>
      </c>
      <c r="AD1658" t="s">
        <v>4739</v>
      </c>
      <c r="AF1658" t="s">
        <v>1156</v>
      </c>
      <c r="AG1658" t="s">
        <v>802</v>
      </c>
      <c r="AH1658" t="s">
        <v>2407</v>
      </c>
      <c r="AJ1658" t="s">
        <v>4765</v>
      </c>
      <c r="AK1658" s="104">
        <v>46115.522222222222</v>
      </c>
      <c r="AL1658">
        <v>732770</v>
      </c>
      <c r="AM1658" t="s">
        <v>4728</v>
      </c>
      <c r="AN1658" t="s">
        <v>4790</v>
      </c>
      <c r="AO1658" t="s">
        <v>13</v>
      </c>
      <c r="AR1658" t="s">
        <v>5944</v>
      </c>
      <c r="AT1658" t="s">
        <v>836</v>
      </c>
      <c r="AX1658" t="s">
        <v>7328</v>
      </c>
      <c r="AY1658" s="104">
        <v>46114.336111111108</v>
      </c>
      <c r="AZ1658">
        <v>582337</v>
      </c>
      <c r="BA1658" t="s">
        <v>4728</v>
      </c>
      <c r="BB1658" t="s">
        <v>5989</v>
      </c>
      <c r="BF1658" t="s">
        <v>5931</v>
      </c>
      <c r="BH1658" t="s">
        <v>852</v>
      </c>
      <c r="BL1658" t="s">
        <v>4836</v>
      </c>
      <c r="BM1658" s="104">
        <v>46118.71875</v>
      </c>
      <c r="BN1658">
        <v>639695</v>
      </c>
      <c r="BO1658" t="s">
        <v>4761</v>
      </c>
      <c r="BP1658" t="s">
        <v>5592</v>
      </c>
      <c r="BT1658" t="s">
        <v>5966</v>
      </c>
    </row>
    <row r="1659" spans="17:72" x14ac:dyDescent="0.25">
      <c r="Q1659" t="s">
        <v>241</v>
      </c>
      <c r="V1659" t="s">
        <v>4782</v>
      </c>
      <c r="W1659" s="104">
        <v>46118.563194444447</v>
      </c>
      <c r="X1659">
        <v>245767</v>
      </c>
      <c r="Y1659" t="s">
        <v>4728</v>
      </c>
      <c r="Z1659" t="s">
        <v>54</v>
      </c>
      <c r="AD1659" t="s">
        <v>4772</v>
      </c>
      <c r="AF1659" t="s">
        <v>250</v>
      </c>
      <c r="AJ1659" t="s">
        <v>5002</v>
      </c>
      <c r="AK1659" s="104">
        <v>46115.522222222222</v>
      </c>
      <c r="AL1659">
        <v>174018</v>
      </c>
      <c r="AM1659" t="s">
        <v>4728</v>
      </c>
      <c r="AN1659" t="s">
        <v>13</v>
      </c>
      <c r="AR1659" t="s">
        <v>4781</v>
      </c>
      <c r="AT1659" t="s">
        <v>84</v>
      </c>
      <c r="AU1659" t="s">
        <v>264</v>
      </c>
      <c r="AV1659" t="s">
        <v>1132</v>
      </c>
      <c r="AX1659" t="s">
        <v>5125</v>
      </c>
      <c r="AY1659" s="104">
        <v>46114.336111111108</v>
      </c>
      <c r="AZ1659">
        <v>929246</v>
      </c>
      <c r="BA1659" t="s">
        <v>4761</v>
      </c>
      <c r="BB1659" t="s">
        <v>5989</v>
      </c>
      <c r="BC1659" t="s">
        <v>4731</v>
      </c>
      <c r="BF1659" t="s">
        <v>7329</v>
      </c>
      <c r="BH1659" t="s">
        <v>1732</v>
      </c>
      <c r="BL1659" t="s">
        <v>6470</v>
      </c>
      <c r="BM1659" s="104">
        <v>46118.720138888886</v>
      </c>
      <c r="BN1659">
        <v>250582</v>
      </c>
      <c r="BO1659" t="s">
        <v>4728</v>
      </c>
      <c r="BP1659" t="s">
        <v>5592</v>
      </c>
      <c r="BT1659" t="s">
        <v>4781</v>
      </c>
    </row>
    <row r="1660" spans="17:72" x14ac:dyDescent="0.25">
      <c r="Q1660" t="s">
        <v>223</v>
      </c>
      <c r="V1660" t="s">
        <v>5621</v>
      </c>
      <c r="W1660" s="104">
        <v>46118.563194444447</v>
      </c>
      <c r="X1660">
        <v>440377</v>
      </c>
      <c r="Y1660" t="s">
        <v>4728</v>
      </c>
      <c r="Z1660" t="s">
        <v>54</v>
      </c>
      <c r="AD1660" t="s">
        <v>4736</v>
      </c>
      <c r="AF1660" t="s">
        <v>2259</v>
      </c>
      <c r="AJ1660" t="s">
        <v>5032</v>
      </c>
      <c r="AK1660" s="104">
        <v>46115.523611111108</v>
      </c>
      <c r="AL1660">
        <v>512480</v>
      </c>
      <c r="AM1660" t="s">
        <v>4728</v>
      </c>
      <c r="AN1660" t="s">
        <v>13</v>
      </c>
      <c r="AR1660" t="s">
        <v>5931</v>
      </c>
      <c r="AT1660" t="s">
        <v>1134</v>
      </c>
      <c r="AX1660" t="s">
        <v>7330</v>
      </c>
      <c r="AY1660" s="104">
        <v>46114.337500000001</v>
      </c>
      <c r="AZ1660">
        <v>421229</v>
      </c>
      <c r="BA1660" t="s">
        <v>4728</v>
      </c>
      <c r="BB1660" t="s">
        <v>5989</v>
      </c>
      <c r="BF1660" t="s">
        <v>5931</v>
      </c>
      <c r="BH1660" t="s">
        <v>253</v>
      </c>
      <c r="BL1660" t="s">
        <v>5939</v>
      </c>
      <c r="BM1660" s="104">
        <v>46118.720138888886</v>
      </c>
      <c r="BN1660">
        <v>117965</v>
      </c>
      <c r="BO1660" t="s">
        <v>4728</v>
      </c>
      <c r="BP1660" t="s">
        <v>5592</v>
      </c>
      <c r="BT1660" t="s">
        <v>5956</v>
      </c>
    </row>
    <row r="1661" spans="17:72" x14ac:dyDescent="0.25">
      <c r="Q1661" t="s">
        <v>241</v>
      </c>
      <c r="V1661" t="s">
        <v>5074</v>
      </c>
      <c r="W1661" s="104">
        <v>46118.56527777778</v>
      </c>
      <c r="X1661">
        <v>407601</v>
      </c>
      <c r="Y1661" t="s">
        <v>4728</v>
      </c>
      <c r="Z1661" t="s">
        <v>54</v>
      </c>
      <c r="AD1661" t="s">
        <v>4777</v>
      </c>
      <c r="AF1661" t="s">
        <v>1600</v>
      </c>
      <c r="AG1661" t="s">
        <v>1891</v>
      </c>
      <c r="AJ1661" t="s">
        <v>5096</v>
      </c>
      <c r="AK1661" s="104">
        <v>46115.523611111108</v>
      </c>
      <c r="AL1661">
        <v>917281</v>
      </c>
      <c r="AM1661" t="s">
        <v>4728</v>
      </c>
      <c r="AN1661" t="s">
        <v>42</v>
      </c>
      <c r="AO1661" t="s">
        <v>13</v>
      </c>
      <c r="AR1661" t="s">
        <v>6103</v>
      </c>
      <c r="AT1661" t="s">
        <v>551</v>
      </c>
      <c r="AU1661" t="s">
        <v>1894</v>
      </c>
      <c r="AX1661" t="s">
        <v>5246</v>
      </c>
      <c r="AY1661" s="104">
        <v>46114.338888888888</v>
      </c>
      <c r="AZ1661">
        <v>815763</v>
      </c>
      <c r="BA1661" t="s">
        <v>4728</v>
      </c>
      <c r="BB1661" t="s">
        <v>5989</v>
      </c>
      <c r="BF1661" t="s">
        <v>5931</v>
      </c>
      <c r="BH1661" t="s">
        <v>852</v>
      </c>
      <c r="BL1661" t="s">
        <v>8203</v>
      </c>
      <c r="BM1661" s="104">
        <v>46118.720833333333</v>
      </c>
      <c r="BN1661">
        <v>760003</v>
      </c>
      <c r="BO1661" t="s">
        <v>4728</v>
      </c>
      <c r="BP1661" t="s">
        <v>5592</v>
      </c>
      <c r="BT1661" t="s">
        <v>5931</v>
      </c>
    </row>
    <row r="1662" spans="17:72" x14ac:dyDescent="0.25">
      <c r="Q1662" t="s">
        <v>84</v>
      </c>
      <c r="V1662" t="s">
        <v>5079</v>
      </c>
      <c r="W1662" s="104">
        <v>46118.568055555559</v>
      </c>
      <c r="X1662">
        <v>83528</v>
      </c>
      <c r="Y1662" t="s">
        <v>4728</v>
      </c>
      <c r="Z1662" t="s">
        <v>54</v>
      </c>
      <c r="AD1662" t="s">
        <v>5139</v>
      </c>
      <c r="AF1662" t="s">
        <v>5309</v>
      </c>
      <c r="AG1662" t="s">
        <v>1584</v>
      </c>
      <c r="AH1662" t="s">
        <v>211</v>
      </c>
      <c r="AJ1662" t="s">
        <v>4743</v>
      </c>
      <c r="AK1662" s="104">
        <v>46115.525000000001</v>
      </c>
      <c r="AL1662">
        <v>203511</v>
      </c>
      <c r="AM1662" t="s">
        <v>4728</v>
      </c>
      <c r="AN1662" t="s">
        <v>42</v>
      </c>
      <c r="AO1662" t="s">
        <v>13</v>
      </c>
      <c r="AP1662" t="s">
        <v>4731</v>
      </c>
      <c r="AR1662" t="s">
        <v>6540</v>
      </c>
      <c r="AT1662" t="s">
        <v>84</v>
      </c>
      <c r="AX1662" t="s">
        <v>6690</v>
      </c>
      <c r="AY1662" s="104">
        <v>46114.339583333334</v>
      </c>
      <c r="AZ1662">
        <v>283464</v>
      </c>
      <c r="BA1662" t="s">
        <v>4728</v>
      </c>
      <c r="BB1662" t="s">
        <v>5989</v>
      </c>
      <c r="BF1662" t="s">
        <v>5956</v>
      </c>
      <c r="BH1662" t="s">
        <v>1276</v>
      </c>
      <c r="BL1662" t="s">
        <v>5939</v>
      </c>
      <c r="BM1662" s="104">
        <v>46118.720833333333</v>
      </c>
      <c r="BN1662">
        <v>321351</v>
      </c>
      <c r="BO1662" t="s">
        <v>4728</v>
      </c>
      <c r="BP1662" t="s">
        <v>5592</v>
      </c>
      <c r="BT1662" t="s">
        <v>5918</v>
      </c>
    </row>
    <row r="1663" spans="17:72" x14ac:dyDescent="0.25">
      <c r="Q1663" t="s">
        <v>84</v>
      </c>
      <c r="V1663" t="s">
        <v>5293</v>
      </c>
      <c r="W1663" s="104">
        <v>46118.568749999999</v>
      </c>
      <c r="X1663">
        <v>499500</v>
      </c>
      <c r="Y1663" t="s">
        <v>4761</v>
      </c>
      <c r="Z1663" t="s">
        <v>54</v>
      </c>
      <c r="AD1663" t="s">
        <v>4736</v>
      </c>
      <c r="AF1663" t="s">
        <v>1507</v>
      </c>
      <c r="AJ1663" t="s">
        <v>5228</v>
      </c>
      <c r="AK1663" s="104">
        <v>46115.527083333334</v>
      </c>
      <c r="AL1663">
        <v>1107607</v>
      </c>
      <c r="AM1663" t="s">
        <v>4728</v>
      </c>
      <c r="AN1663" t="s">
        <v>13</v>
      </c>
      <c r="AR1663" t="s">
        <v>5942</v>
      </c>
      <c r="AT1663" t="s">
        <v>551</v>
      </c>
      <c r="AX1663" t="s">
        <v>5129</v>
      </c>
      <c r="AY1663" s="104">
        <v>46114.339583333334</v>
      </c>
      <c r="AZ1663">
        <v>264163</v>
      </c>
      <c r="BA1663" t="s">
        <v>4728</v>
      </c>
      <c r="BB1663" t="s">
        <v>5989</v>
      </c>
      <c r="BF1663" t="s">
        <v>5931</v>
      </c>
      <c r="BH1663" t="s">
        <v>1559</v>
      </c>
      <c r="BI1663" t="s">
        <v>1910</v>
      </c>
      <c r="BL1663" t="s">
        <v>6470</v>
      </c>
      <c r="BM1663" s="104">
        <v>46118.722916666666</v>
      </c>
      <c r="BN1663">
        <v>3294974</v>
      </c>
      <c r="BO1663" t="s">
        <v>4728</v>
      </c>
      <c r="BP1663" t="s">
        <v>5592</v>
      </c>
      <c r="BQ1663" t="s">
        <v>4731</v>
      </c>
      <c r="BT1663" t="s">
        <v>6074</v>
      </c>
    </row>
    <row r="1664" spans="17:72" x14ac:dyDescent="0.25">
      <c r="Q1664" t="s">
        <v>84</v>
      </c>
      <c r="V1664" t="s">
        <v>4938</v>
      </c>
      <c r="W1664" s="104">
        <v>46118.568749999999</v>
      </c>
      <c r="X1664">
        <v>509659</v>
      </c>
      <c r="Y1664" t="s">
        <v>4728</v>
      </c>
      <c r="Z1664" t="s">
        <v>54</v>
      </c>
      <c r="AD1664" t="s">
        <v>4734</v>
      </c>
      <c r="AF1664" t="s">
        <v>1391</v>
      </c>
      <c r="AJ1664" t="s">
        <v>4877</v>
      </c>
      <c r="AK1664" s="104">
        <v>46115.527777777781</v>
      </c>
      <c r="AL1664">
        <v>234525</v>
      </c>
      <c r="AM1664" t="s">
        <v>4728</v>
      </c>
      <c r="AN1664" t="s">
        <v>13</v>
      </c>
      <c r="AR1664" t="s">
        <v>5918</v>
      </c>
      <c r="AT1664" t="s">
        <v>2624</v>
      </c>
      <c r="AX1664" t="s">
        <v>4879</v>
      </c>
      <c r="AY1664" s="104">
        <v>46114.341666666667</v>
      </c>
      <c r="AZ1664">
        <v>396844</v>
      </c>
      <c r="BA1664" t="s">
        <v>4728</v>
      </c>
      <c r="BB1664" t="s">
        <v>5989</v>
      </c>
      <c r="BF1664" t="s">
        <v>5931</v>
      </c>
      <c r="BH1664" t="s">
        <v>432</v>
      </c>
      <c r="BI1664" t="s">
        <v>1891</v>
      </c>
      <c r="BL1664" t="s">
        <v>4782</v>
      </c>
      <c r="BM1664" s="104">
        <v>46118.722916666666</v>
      </c>
      <c r="BN1664">
        <v>3430429</v>
      </c>
      <c r="BO1664" t="s">
        <v>4728</v>
      </c>
      <c r="BP1664" t="s">
        <v>5592</v>
      </c>
      <c r="BQ1664" t="s">
        <v>4731</v>
      </c>
      <c r="BT1664" t="s">
        <v>6495</v>
      </c>
    </row>
    <row r="1665" spans="17:72" x14ac:dyDescent="0.25">
      <c r="Q1665" t="s">
        <v>241</v>
      </c>
      <c r="V1665" t="s">
        <v>4901</v>
      </c>
      <c r="W1665" s="104">
        <v>46118.569444444445</v>
      </c>
      <c r="X1665">
        <v>130606</v>
      </c>
      <c r="Y1665" t="s">
        <v>4728</v>
      </c>
      <c r="Z1665" t="s">
        <v>54</v>
      </c>
      <c r="AA1665" t="s">
        <v>4731</v>
      </c>
      <c r="AD1665" t="s">
        <v>4780</v>
      </c>
      <c r="AF1665" t="s">
        <v>247</v>
      </c>
      <c r="AJ1665" t="s">
        <v>5543</v>
      </c>
      <c r="AK1665" s="104">
        <v>46115.52847222222</v>
      </c>
      <c r="AL1665">
        <v>37581</v>
      </c>
      <c r="AM1665" t="s">
        <v>4728</v>
      </c>
      <c r="AN1665" t="s">
        <v>13</v>
      </c>
      <c r="AR1665" t="s">
        <v>5925</v>
      </c>
      <c r="AT1665" t="s">
        <v>414</v>
      </c>
      <c r="AU1665" t="s">
        <v>264</v>
      </c>
      <c r="AV1665" t="s">
        <v>1132</v>
      </c>
      <c r="AX1665" t="s">
        <v>4836</v>
      </c>
      <c r="AY1665" s="104">
        <v>46114.341666666667</v>
      </c>
      <c r="AZ1665">
        <v>560789</v>
      </c>
      <c r="BA1665" t="s">
        <v>4728</v>
      </c>
      <c r="BB1665" t="s">
        <v>5989</v>
      </c>
      <c r="BC1665" t="s">
        <v>4731</v>
      </c>
      <c r="BF1665" t="s">
        <v>7331</v>
      </c>
      <c r="BH1665" t="s">
        <v>1732</v>
      </c>
      <c r="BL1665" t="s">
        <v>6604</v>
      </c>
      <c r="BM1665" s="104">
        <v>46118.727083333331</v>
      </c>
      <c r="BN1665">
        <v>221299</v>
      </c>
      <c r="BO1665" t="s">
        <v>4728</v>
      </c>
      <c r="BP1665" t="s">
        <v>5592</v>
      </c>
      <c r="BT1665" t="s">
        <v>4781</v>
      </c>
    </row>
    <row r="1666" spans="17:72" x14ac:dyDescent="0.25">
      <c r="Q1666" t="s">
        <v>241</v>
      </c>
      <c r="R1666" t="s">
        <v>1910</v>
      </c>
      <c r="V1666" t="s">
        <v>5595</v>
      </c>
      <c r="W1666" s="104">
        <v>46118.570138888892</v>
      </c>
      <c r="X1666">
        <v>1748596</v>
      </c>
      <c r="Y1666" t="s">
        <v>4728</v>
      </c>
      <c r="Z1666" t="s">
        <v>54</v>
      </c>
      <c r="AA1666" t="s">
        <v>4731</v>
      </c>
      <c r="AD1666" t="s">
        <v>5622</v>
      </c>
      <c r="AF1666" t="s">
        <v>2624</v>
      </c>
      <c r="AG1666" t="s">
        <v>256</v>
      </c>
      <c r="AJ1666" t="s">
        <v>5554</v>
      </c>
      <c r="AK1666" s="104">
        <v>46115.529861111114</v>
      </c>
      <c r="AL1666">
        <v>1390510</v>
      </c>
      <c r="AM1666" t="s">
        <v>4728</v>
      </c>
      <c r="AN1666" t="s">
        <v>13</v>
      </c>
      <c r="AO1666" t="s">
        <v>4731</v>
      </c>
      <c r="AR1666" t="s">
        <v>6541</v>
      </c>
      <c r="AT1666" t="s">
        <v>205</v>
      </c>
      <c r="AX1666" t="s">
        <v>5738</v>
      </c>
      <c r="AY1666" s="104">
        <v>46114.343055555553</v>
      </c>
      <c r="AZ1666">
        <v>69963</v>
      </c>
      <c r="BA1666" t="s">
        <v>4728</v>
      </c>
      <c r="BB1666" t="s">
        <v>5989</v>
      </c>
      <c r="BF1666" t="s">
        <v>5925</v>
      </c>
      <c r="BH1666" t="s">
        <v>852</v>
      </c>
      <c r="BL1666" t="s">
        <v>5310</v>
      </c>
      <c r="BM1666" s="104">
        <v>46118.736111111109</v>
      </c>
      <c r="BN1666">
        <v>712057</v>
      </c>
      <c r="BO1666" t="s">
        <v>4761</v>
      </c>
      <c r="BP1666" t="s">
        <v>5592</v>
      </c>
      <c r="BT1666" t="s">
        <v>5966</v>
      </c>
    </row>
    <row r="1667" spans="17:72" x14ac:dyDescent="0.25">
      <c r="Q1667" t="s">
        <v>214</v>
      </c>
      <c r="V1667" t="s">
        <v>4826</v>
      </c>
      <c r="W1667" s="104">
        <v>46118.573611111111</v>
      </c>
      <c r="X1667">
        <v>211930</v>
      </c>
      <c r="Y1667" t="s">
        <v>4728</v>
      </c>
      <c r="Z1667" t="s">
        <v>54</v>
      </c>
      <c r="AD1667" t="s">
        <v>4772</v>
      </c>
      <c r="AF1667" t="s">
        <v>79</v>
      </c>
      <c r="AJ1667" t="s">
        <v>5543</v>
      </c>
      <c r="AK1667" s="104">
        <v>46115.530555555553</v>
      </c>
      <c r="AL1667">
        <v>1117468</v>
      </c>
      <c r="AM1667" t="s">
        <v>4728</v>
      </c>
      <c r="AN1667" t="s">
        <v>13</v>
      </c>
      <c r="AR1667" t="s">
        <v>5918</v>
      </c>
      <c r="AT1667" t="s">
        <v>1584</v>
      </c>
      <c r="AX1667" t="s">
        <v>4776</v>
      </c>
      <c r="AY1667" s="104">
        <v>46114.343055555553</v>
      </c>
      <c r="AZ1667">
        <v>313137</v>
      </c>
      <c r="BA1667" t="s">
        <v>4728</v>
      </c>
      <c r="BB1667" t="s">
        <v>5989</v>
      </c>
      <c r="BF1667" t="s">
        <v>5942</v>
      </c>
      <c r="BH1667" t="s">
        <v>1048</v>
      </c>
      <c r="BL1667" t="s">
        <v>8204</v>
      </c>
      <c r="BM1667" s="104">
        <v>46118.737500000003</v>
      </c>
      <c r="BN1667">
        <v>381253</v>
      </c>
      <c r="BO1667" t="s">
        <v>4728</v>
      </c>
      <c r="BP1667" t="s">
        <v>5592</v>
      </c>
      <c r="BT1667" t="s">
        <v>5918</v>
      </c>
    </row>
    <row r="1668" spans="17:72" x14ac:dyDescent="0.25">
      <c r="Q1668" t="s">
        <v>241</v>
      </c>
      <c r="V1668" t="s">
        <v>4992</v>
      </c>
      <c r="W1668" s="104">
        <v>46118.573611111111</v>
      </c>
      <c r="X1668">
        <v>205419</v>
      </c>
      <c r="Y1668" t="s">
        <v>4728</v>
      </c>
      <c r="Z1668" t="s">
        <v>54</v>
      </c>
      <c r="AD1668" t="s">
        <v>4736</v>
      </c>
      <c r="AF1668" t="s">
        <v>1584</v>
      </c>
      <c r="AJ1668" t="s">
        <v>5192</v>
      </c>
      <c r="AK1668" s="104">
        <v>46115.53125</v>
      </c>
      <c r="AL1668">
        <v>799686</v>
      </c>
      <c r="AM1668" t="s">
        <v>4728</v>
      </c>
      <c r="AN1668" t="s">
        <v>13</v>
      </c>
      <c r="AR1668" t="s">
        <v>5950</v>
      </c>
      <c r="AT1668" t="s">
        <v>84</v>
      </c>
      <c r="AX1668" t="s">
        <v>5386</v>
      </c>
      <c r="AY1668" s="104">
        <v>46114.343055555553</v>
      </c>
      <c r="AZ1668">
        <v>521087</v>
      </c>
      <c r="BA1668" t="s">
        <v>4761</v>
      </c>
      <c r="BB1668" t="s">
        <v>5989</v>
      </c>
      <c r="BF1668" t="s">
        <v>5918</v>
      </c>
      <c r="BH1668" t="s">
        <v>1945</v>
      </c>
      <c r="BL1668" t="s">
        <v>5648</v>
      </c>
      <c r="BM1668" s="104">
        <v>46118.737500000003</v>
      </c>
      <c r="BN1668">
        <v>192408</v>
      </c>
      <c r="BO1668" t="s">
        <v>4728</v>
      </c>
      <c r="BP1668" t="s">
        <v>5592</v>
      </c>
      <c r="BT1668" t="s">
        <v>4781</v>
      </c>
    </row>
    <row r="1669" spans="17:72" x14ac:dyDescent="0.25">
      <c r="Q1669" t="s">
        <v>84</v>
      </c>
      <c r="V1669" t="s">
        <v>5096</v>
      </c>
      <c r="W1669" s="104">
        <v>46118.574305555558</v>
      </c>
      <c r="X1669">
        <v>331594</v>
      </c>
      <c r="Y1669" t="s">
        <v>4728</v>
      </c>
      <c r="Z1669" t="s">
        <v>54</v>
      </c>
      <c r="AA1669" t="s">
        <v>4731</v>
      </c>
      <c r="AD1669" t="s">
        <v>4736</v>
      </c>
      <c r="AF1669" t="s">
        <v>1132</v>
      </c>
      <c r="AJ1669" t="s">
        <v>5817</v>
      </c>
      <c r="AK1669" s="104">
        <v>46115.532638888886</v>
      </c>
      <c r="AL1669">
        <v>573348</v>
      </c>
      <c r="AM1669" t="s">
        <v>4728</v>
      </c>
      <c r="AN1669" t="s">
        <v>13</v>
      </c>
      <c r="AR1669" t="s">
        <v>5920</v>
      </c>
      <c r="AT1669" t="s">
        <v>1134</v>
      </c>
      <c r="AX1669" t="s">
        <v>5086</v>
      </c>
      <c r="AY1669" s="104">
        <v>46114.343055555553</v>
      </c>
      <c r="AZ1669">
        <v>752041</v>
      </c>
      <c r="BA1669" t="s">
        <v>4761</v>
      </c>
      <c r="BB1669" t="s">
        <v>5989</v>
      </c>
      <c r="BF1669" t="s">
        <v>5966</v>
      </c>
      <c r="BH1669" t="s">
        <v>2335</v>
      </c>
      <c r="BL1669" t="s">
        <v>5298</v>
      </c>
      <c r="BM1669" s="104">
        <v>46118.738194444442</v>
      </c>
      <c r="BN1669">
        <v>416029</v>
      </c>
      <c r="BO1669" t="s">
        <v>4728</v>
      </c>
      <c r="BP1669" t="s">
        <v>5592</v>
      </c>
      <c r="BT1669" t="s">
        <v>5918</v>
      </c>
    </row>
    <row r="1670" spans="17:72" x14ac:dyDescent="0.25">
      <c r="Q1670" t="s">
        <v>84</v>
      </c>
      <c r="V1670" t="s">
        <v>4903</v>
      </c>
      <c r="W1670" s="104">
        <v>46118.574999999997</v>
      </c>
      <c r="X1670">
        <v>171837</v>
      </c>
      <c r="Y1670" t="s">
        <v>4728</v>
      </c>
      <c r="Z1670" t="s">
        <v>54</v>
      </c>
      <c r="AD1670" t="s">
        <v>4736</v>
      </c>
      <c r="AF1670" t="s">
        <v>1220</v>
      </c>
      <c r="AJ1670" t="s">
        <v>4877</v>
      </c>
      <c r="AK1670" s="104">
        <v>46115.533333333333</v>
      </c>
      <c r="AL1670">
        <v>149899</v>
      </c>
      <c r="AM1670" t="s">
        <v>4728</v>
      </c>
      <c r="AN1670" t="s">
        <v>13</v>
      </c>
      <c r="AR1670" t="s">
        <v>5925</v>
      </c>
      <c r="AT1670" t="s">
        <v>836</v>
      </c>
      <c r="AX1670" t="s">
        <v>5382</v>
      </c>
      <c r="AY1670" s="104">
        <v>46114.344444444447</v>
      </c>
      <c r="AZ1670">
        <v>518345</v>
      </c>
      <c r="BA1670" t="s">
        <v>4728</v>
      </c>
      <c r="BB1670" t="s">
        <v>5989</v>
      </c>
      <c r="BF1670" t="s">
        <v>5931</v>
      </c>
      <c r="BH1670" t="s">
        <v>1955</v>
      </c>
      <c r="BL1670" t="s">
        <v>5648</v>
      </c>
      <c r="BM1670" s="104">
        <v>46118.739583333336</v>
      </c>
      <c r="BN1670">
        <v>444647</v>
      </c>
      <c r="BO1670" t="s">
        <v>4728</v>
      </c>
      <c r="BP1670" t="s">
        <v>5592</v>
      </c>
      <c r="BT1670" t="s">
        <v>5942</v>
      </c>
    </row>
    <row r="1671" spans="17:72" x14ac:dyDescent="0.25">
      <c r="Q1671" t="s">
        <v>798</v>
      </c>
      <c r="R1671" t="s">
        <v>79</v>
      </c>
      <c r="V1671" t="s">
        <v>4989</v>
      </c>
      <c r="W1671" s="104">
        <v>46118.576388888891</v>
      </c>
      <c r="X1671">
        <v>437938</v>
      </c>
      <c r="Y1671" t="s">
        <v>4728</v>
      </c>
      <c r="Z1671" t="s">
        <v>42</v>
      </c>
      <c r="AA1671" t="s">
        <v>54</v>
      </c>
      <c r="AD1671" t="s">
        <v>5133</v>
      </c>
      <c r="AF1671" t="s">
        <v>1148</v>
      </c>
      <c r="AG1671" t="s">
        <v>2403</v>
      </c>
      <c r="AJ1671" t="s">
        <v>4890</v>
      </c>
      <c r="AK1671" s="104">
        <v>46115.53402777778</v>
      </c>
      <c r="AL1671">
        <v>1709807</v>
      </c>
      <c r="AM1671" t="s">
        <v>4728</v>
      </c>
      <c r="AN1671" t="s">
        <v>42</v>
      </c>
      <c r="AO1671" t="s">
        <v>13</v>
      </c>
      <c r="AR1671" t="s">
        <v>5947</v>
      </c>
      <c r="AT1671" t="s">
        <v>551</v>
      </c>
      <c r="AX1671" t="s">
        <v>5725</v>
      </c>
      <c r="AY1671" s="104">
        <v>46114.345138888886</v>
      </c>
      <c r="AZ1671">
        <v>352822</v>
      </c>
      <c r="BA1671" t="s">
        <v>4728</v>
      </c>
      <c r="BB1671" t="s">
        <v>5989</v>
      </c>
      <c r="BF1671" t="s">
        <v>4781</v>
      </c>
      <c r="BH1671" t="s">
        <v>2403</v>
      </c>
      <c r="BL1671" t="s">
        <v>6264</v>
      </c>
      <c r="BM1671" s="104">
        <v>46118.739583333336</v>
      </c>
      <c r="BN1671">
        <v>1648059</v>
      </c>
      <c r="BO1671" t="s">
        <v>4728</v>
      </c>
      <c r="BP1671" t="s">
        <v>5592</v>
      </c>
      <c r="BT1671" t="s">
        <v>5931</v>
      </c>
    </row>
    <row r="1672" spans="17:72" x14ac:dyDescent="0.25">
      <c r="Q1672" t="s">
        <v>2415</v>
      </c>
      <c r="R1672" t="s">
        <v>84</v>
      </c>
      <c r="V1672" t="s">
        <v>5623</v>
      </c>
      <c r="W1672" s="104">
        <v>46118.57708333333</v>
      </c>
      <c r="X1672">
        <v>297886</v>
      </c>
      <c r="Y1672" t="s">
        <v>4728</v>
      </c>
      <c r="Z1672" t="s">
        <v>42</v>
      </c>
      <c r="AA1672" t="s">
        <v>54</v>
      </c>
      <c r="AB1672" t="s">
        <v>4731</v>
      </c>
      <c r="AD1672" t="s">
        <v>5624</v>
      </c>
      <c r="AF1672" t="s">
        <v>838</v>
      </c>
      <c r="AG1672" t="s">
        <v>229</v>
      </c>
      <c r="AJ1672" t="s">
        <v>5913</v>
      </c>
      <c r="AK1672" s="104">
        <v>46115.53402777778</v>
      </c>
      <c r="AL1672">
        <v>347658</v>
      </c>
      <c r="AM1672" t="s">
        <v>4728</v>
      </c>
      <c r="AN1672" t="s">
        <v>42</v>
      </c>
      <c r="AO1672" t="s">
        <v>13</v>
      </c>
      <c r="AR1672" t="s">
        <v>4941</v>
      </c>
      <c r="AT1672" t="s">
        <v>2600</v>
      </c>
      <c r="AX1672" t="s">
        <v>4833</v>
      </c>
      <c r="AY1672" s="104">
        <v>46114.34652777778</v>
      </c>
      <c r="AZ1672">
        <v>1044292</v>
      </c>
      <c r="BA1672" t="s">
        <v>4761</v>
      </c>
      <c r="BB1672" t="s">
        <v>5989</v>
      </c>
      <c r="BF1672" t="s">
        <v>5920</v>
      </c>
      <c r="BH1672" t="s">
        <v>1385</v>
      </c>
      <c r="BL1672" t="s">
        <v>8205</v>
      </c>
      <c r="BM1672" s="104">
        <v>46118.740972222222</v>
      </c>
      <c r="BN1672">
        <v>497965</v>
      </c>
      <c r="BO1672" t="s">
        <v>4728</v>
      </c>
      <c r="BP1672" t="s">
        <v>5592</v>
      </c>
      <c r="BT1672" t="s">
        <v>5924</v>
      </c>
    </row>
    <row r="1673" spans="17:72" x14ac:dyDescent="0.25">
      <c r="Q1673" t="s">
        <v>214</v>
      </c>
      <c r="V1673" t="s">
        <v>5177</v>
      </c>
      <c r="W1673" s="104">
        <v>46118.578472222223</v>
      </c>
      <c r="X1673">
        <v>349955</v>
      </c>
      <c r="Y1673" t="s">
        <v>4728</v>
      </c>
      <c r="Z1673" t="s">
        <v>54</v>
      </c>
      <c r="AA1673" t="s">
        <v>4731</v>
      </c>
      <c r="AD1673" t="s">
        <v>4739</v>
      </c>
      <c r="AF1673" t="s">
        <v>2357</v>
      </c>
      <c r="AJ1673" t="s">
        <v>6542</v>
      </c>
      <c r="AK1673" s="104">
        <v>46115.53402777778</v>
      </c>
      <c r="AL1673">
        <v>1526790</v>
      </c>
      <c r="AM1673" t="s">
        <v>4728</v>
      </c>
      <c r="AN1673" t="s">
        <v>13</v>
      </c>
      <c r="AR1673" t="s">
        <v>6004</v>
      </c>
      <c r="AT1673" t="s">
        <v>1134</v>
      </c>
      <c r="AX1673" t="s">
        <v>5079</v>
      </c>
      <c r="AY1673" s="104">
        <v>46114.347222222219</v>
      </c>
      <c r="AZ1673">
        <v>351172</v>
      </c>
      <c r="BA1673" t="s">
        <v>4728</v>
      </c>
      <c r="BB1673" t="s">
        <v>5989</v>
      </c>
      <c r="BF1673" t="s">
        <v>5918</v>
      </c>
      <c r="BH1673" t="s">
        <v>76</v>
      </c>
      <c r="BL1673" t="s">
        <v>5833</v>
      </c>
      <c r="BM1673" s="104">
        <v>46118.743750000001</v>
      </c>
      <c r="BN1673">
        <v>1170418</v>
      </c>
      <c r="BO1673" t="s">
        <v>4728</v>
      </c>
      <c r="BP1673" t="s">
        <v>5592</v>
      </c>
      <c r="BQ1673" t="s">
        <v>4731</v>
      </c>
      <c r="BT1673" t="s">
        <v>5920</v>
      </c>
    </row>
    <row r="1674" spans="17:72" x14ac:dyDescent="0.25">
      <c r="Q1674" t="s">
        <v>241</v>
      </c>
      <c r="V1674" t="s">
        <v>5625</v>
      </c>
      <c r="W1674" s="104">
        <v>46118.57916666667</v>
      </c>
      <c r="X1674">
        <v>272376</v>
      </c>
      <c r="Y1674" t="s">
        <v>4728</v>
      </c>
      <c r="Z1674" t="s">
        <v>54</v>
      </c>
      <c r="AD1674" t="s">
        <v>4772</v>
      </c>
      <c r="AF1674" t="s">
        <v>2624</v>
      </c>
      <c r="AJ1674" t="s">
        <v>4877</v>
      </c>
      <c r="AK1674" s="104">
        <v>46115.53402777778</v>
      </c>
      <c r="AL1674">
        <v>457717</v>
      </c>
      <c r="AM1674" t="s">
        <v>4728</v>
      </c>
      <c r="AN1674" t="s">
        <v>13</v>
      </c>
      <c r="AR1674" t="s">
        <v>5942</v>
      </c>
      <c r="AT1674" t="s">
        <v>414</v>
      </c>
      <c r="AX1674" t="s">
        <v>5199</v>
      </c>
      <c r="AY1674" s="104">
        <v>46114.347222222219</v>
      </c>
      <c r="AZ1674">
        <v>1213653</v>
      </c>
      <c r="BA1674" t="s">
        <v>4728</v>
      </c>
      <c r="BB1674" t="s">
        <v>5989</v>
      </c>
      <c r="BF1674" t="s">
        <v>5956</v>
      </c>
      <c r="BH1674" t="s">
        <v>247</v>
      </c>
      <c r="BL1674" t="s">
        <v>4890</v>
      </c>
      <c r="BM1674" s="104">
        <v>46118.743750000001</v>
      </c>
      <c r="BN1674">
        <v>351883</v>
      </c>
      <c r="BO1674" t="s">
        <v>4728</v>
      </c>
      <c r="BP1674" t="s">
        <v>5592</v>
      </c>
      <c r="BT1674" t="s">
        <v>6069</v>
      </c>
    </row>
    <row r="1675" spans="17:72" x14ac:dyDescent="0.25">
      <c r="Q1675" t="s">
        <v>84</v>
      </c>
      <c r="V1675" t="s">
        <v>5626</v>
      </c>
      <c r="W1675" s="104">
        <v>46118.579861111109</v>
      </c>
      <c r="X1675">
        <v>178507</v>
      </c>
      <c r="Y1675" t="s">
        <v>4728</v>
      </c>
      <c r="Z1675" t="s">
        <v>54</v>
      </c>
      <c r="AD1675" t="s">
        <v>4734</v>
      </c>
      <c r="AF1675" t="s">
        <v>2259</v>
      </c>
      <c r="AJ1675" t="s">
        <v>5625</v>
      </c>
      <c r="AK1675" s="104">
        <v>46115.534722222219</v>
      </c>
      <c r="AL1675">
        <v>851439</v>
      </c>
      <c r="AM1675" t="s">
        <v>4728</v>
      </c>
      <c r="AN1675" t="s">
        <v>13</v>
      </c>
      <c r="AR1675" t="s">
        <v>5934</v>
      </c>
      <c r="AT1675" t="s">
        <v>1584</v>
      </c>
      <c r="AX1675" t="s">
        <v>4757</v>
      </c>
      <c r="AY1675" s="104">
        <v>46114.347916666666</v>
      </c>
      <c r="AZ1675">
        <v>790671</v>
      </c>
      <c r="BA1675" t="s">
        <v>4728</v>
      </c>
      <c r="BB1675" t="s">
        <v>5989</v>
      </c>
      <c r="BF1675" t="s">
        <v>5931</v>
      </c>
      <c r="BH1675" t="s">
        <v>2259</v>
      </c>
      <c r="BL1675" t="s">
        <v>6098</v>
      </c>
      <c r="BM1675" s="104">
        <v>46118.75</v>
      </c>
      <c r="BN1675">
        <v>617347</v>
      </c>
      <c r="BO1675" t="s">
        <v>4728</v>
      </c>
      <c r="BP1675" t="s">
        <v>5592</v>
      </c>
      <c r="BT1675" t="s">
        <v>5920</v>
      </c>
    </row>
    <row r="1676" spans="17:72" x14ac:dyDescent="0.25">
      <c r="Q1676" t="s">
        <v>214</v>
      </c>
      <c r="R1676" t="s">
        <v>217</v>
      </c>
      <c r="V1676" t="s">
        <v>5627</v>
      </c>
      <c r="W1676" s="104">
        <v>46118.581250000003</v>
      </c>
      <c r="X1676">
        <v>1356876</v>
      </c>
      <c r="Y1676" t="s">
        <v>4728</v>
      </c>
      <c r="Z1676" t="s">
        <v>54</v>
      </c>
      <c r="AA1676" t="s">
        <v>4731</v>
      </c>
      <c r="AD1676" t="s">
        <v>4909</v>
      </c>
      <c r="AF1676" t="s">
        <v>1576</v>
      </c>
      <c r="AG1676" t="s">
        <v>1584</v>
      </c>
      <c r="AJ1676" t="s">
        <v>5534</v>
      </c>
      <c r="AK1676" s="104">
        <v>46115.535416666666</v>
      </c>
      <c r="AL1676">
        <v>1009081</v>
      </c>
      <c r="AM1676" t="s">
        <v>4728</v>
      </c>
      <c r="AN1676" t="s">
        <v>42</v>
      </c>
      <c r="AO1676" t="s">
        <v>13</v>
      </c>
      <c r="AR1676" t="s">
        <v>5980</v>
      </c>
      <c r="AT1676" t="s">
        <v>1894</v>
      </c>
      <c r="AX1676" t="s">
        <v>6591</v>
      </c>
      <c r="AY1676" s="104">
        <v>46114.348611111112</v>
      </c>
      <c r="AZ1676">
        <v>104842</v>
      </c>
      <c r="BA1676" t="s">
        <v>4728</v>
      </c>
      <c r="BB1676" t="s">
        <v>5989</v>
      </c>
      <c r="BF1676" t="s">
        <v>5925</v>
      </c>
      <c r="BH1676" t="s">
        <v>2407</v>
      </c>
      <c r="BL1676" t="s">
        <v>5633</v>
      </c>
      <c r="BM1676" s="104">
        <v>46118.751388888886</v>
      </c>
      <c r="BN1676">
        <v>636300</v>
      </c>
      <c r="BO1676" t="s">
        <v>4728</v>
      </c>
      <c r="BP1676" t="s">
        <v>5592</v>
      </c>
      <c r="BT1676" t="s">
        <v>5956</v>
      </c>
    </row>
    <row r="1677" spans="17:72" x14ac:dyDescent="0.25">
      <c r="Q1677" t="s">
        <v>79</v>
      </c>
      <c r="V1677" t="s">
        <v>5628</v>
      </c>
      <c r="W1677" s="104">
        <v>46118.581944444442</v>
      </c>
      <c r="X1677">
        <v>391886</v>
      </c>
      <c r="Y1677" t="s">
        <v>4728</v>
      </c>
      <c r="Z1677" t="s">
        <v>54</v>
      </c>
      <c r="AD1677" t="s">
        <v>4736</v>
      </c>
      <c r="AF1677" t="s">
        <v>2373</v>
      </c>
      <c r="AJ1677" t="s">
        <v>6543</v>
      </c>
      <c r="AK1677" s="104">
        <v>46115.536111111112</v>
      </c>
      <c r="AL1677">
        <v>320086</v>
      </c>
      <c r="AM1677" t="s">
        <v>4728</v>
      </c>
      <c r="AN1677" t="s">
        <v>13</v>
      </c>
      <c r="AR1677" t="s">
        <v>5931</v>
      </c>
      <c r="AT1677" t="s">
        <v>84</v>
      </c>
      <c r="AX1677" t="s">
        <v>6591</v>
      </c>
      <c r="AY1677" s="104">
        <v>46114.349305555559</v>
      </c>
      <c r="AZ1677">
        <v>756436</v>
      </c>
      <c r="BA1677" t="s">
        <v>4728</v>
      </c>
      <c r="BB1677" t="s">
        <v>5989</v>
      </c>
      <c r="BF1677" t="s">
        <v>5958</v>
      </c>
      <c r="BH1677" t="s">
        <v>1945</v>
      </c>
      <c r="BL1677" t="s">
        <v>5900</v>
      </c>
      <c r="BM1677" s="104">
        <v>46118.752083333333</v>
      </c>
      <c r="BN1677">
        <v>349384</v>
      </c>
      <c r="BO1677" t="s">
        <v>4761</v>
      </c>
      <c r="BP1677" t="s">
        <v>5592</v>
      </c>
      <c r="BT1677" t="s">
        <v>4781</v>
      </c>
    </row>
    <row r="1678" spans="17:72" x14ac:dyDescent="0.25">
      <c r="Q1678" t="s">
        <v>84</v>
      </c>
      <c r="R1678" t="s">
        <v>256</v>
      </c>
      <c r="V1678" t="s">
        <v>4774</v>
      </c>
      <c r="W1678" s="104">
        <v>46118.582638888889</v>
      </c>
      <c r="X1678">
        <v>3605862</v>
      </c>
      <c r="Y1678" t="s">
        <v>4728</v>
      </c>
      <c r="Z1678" t="s">
        <v>54</v>
      </c>
      <c r="AA1678" t="s">
        <v>4731</v>
      </c>
      <c r="AD1678" t="s">
        <v>5622</v>
      </c>
      <c r="AF1678" t="s">
        <v>205</v>
      </c>
      <c r="AJ1678" t="s">
        <v>4877</v>
      </c>
      <c r="AK1678" s="104">
        <v>46115.536805555559</v>
      </c>
      <c r="AL1678">
        <v>270840</v>
      </c>
      <c r="AM1678" t="s">
        <v>4761</v>
      </c>
      <c r="AN1678" t="s">
        <v>13</v>
      </c>
      <c r="AR1678" t="s">
        <v>5920</v>
      </c>
      <c r="AT1678" t="s">
        <v>551</v>
      </c>
      <c r="AX1678" t="s">
        <v>5079</v>
      </c>
      <c r="AY1678" s="104">
        <v>46114.35</v>
      </c>
      <c r="AZ1678">
        <v>755927</v>
      </c>
      <c r="BA1678" t="s">
        <v>4761</v>
      </c>
      <c r="BB1678" t="s">
        <v>5989</v>
      </c>
      <c r="BF1678" t="s">
        <v>5966</v>
      </c>
      <c r="BH1678" t="s">
        <v>2429</v>
      </c>
      <c r="BL1678" t="s">
        <v>5294</v>
      </c>
      <c r="BM1678" s="104">
        <v>46118.756944444445</v>
      </c>
      <c r="BN1678">
        <v>731409</v>
      </c>
      <c r="BO1678" t="s">
        <v>4728</v>
      </c>
      <c r="BP1678" t="s">
        <v>5592</v>
      </c>
      <c r="BT1678" t="s">
        <v>5942</v>
      </c>
    </row>
    <row r="1679" spans="17:72" x14ac:dyDescent="0.25">
      <c r="Q1679" t="s">
        <v>241</v>
      </c>
      <c r="R1679" t="s">
        <v>1910</v>
      </c>
      <c r="V1679" t="s">
        <v>4890</v>
      </c>
      <c r="W1679" s="104">
        <v>46118.585416666669</v>
      </c>
      <c r="X1679">
        <v>1054789</v>
      </c>
      <c r="Y1679" t="s">
        <v>4728</v>
      </c>
      <c r="Z1679" t="s">
        <v>54</v>
      </c>
      <c r="AA1679" t="s">
        <v>4731</v>
      </c>
      <c r="AD1679" t="s">
        <v>5629</v>
      </c>
      <c r="AF1679" t="s">
        <v>2487</v>
      </c>
      <c r="AG1679" t="s">
        <v>77</v>
      </c>
      <c r="AJ1679" t="s">
        <v>5220</v>
      </c>
      <c r="AK1679" s="104">
        <v>46115.536805555559</v>
      </c>
      <c r="AL1679">
        <v>1115170</v>
      </c>
      <c r="AM1679" t="s">
        <v>4728</v>
      </c>
      <c r="AN1679" t="s">
        <v>42</v>
      </c>
      <c r="AO1679" t="s">
        <v>13</v>
      </c>
      <c r="AR1679" t="s">
        <v>6012</v>
      </c>
      <c r="AT1679" t="s">
        <v>1894</v>
      </c>
      <c r="AX1679" t="s">
        <v>5300</v>
      </c>
      <c r="AY1679" s="104">
        <v>46114.351388888892</v>
      </c>
      <c r="AZ1679">
        <v>113472</v>
      </c>
      <c r="BA1679" t="s">
        <v>4728</v>
      </c>
      <c r="BB1679" t="s">
        <v>5989</v>
      </c>
      <c r="BF1679" t="s">
        <v>5925</v>
      </c>
      <c r="BH1679" t="s">
        <v>2510</v>
      </c>
      <c r="BL1679" t="s">
        <v>4753</v>
      </c>
      <c r="BM1679" s="104">
        <v>46118.759027777778</v>
      </c>
      <c r="BN1679">
        <v>881970</v>
      </c>
      <c r="BO1679" t="s">
        <v>4728</v>
      </c>
      <c r="BP1679" t="s">
        <v>5592</v>
      </c>
      <c r="BT1679" t="s">
        <v>5942</v>
      </c>
    </row>
    <row r="1680" spans="17:72" x14ac:dyDescent="0.25">
      <c r="Q1680" t="s">
        <v>84</v>
      </c>
      <c r="V1680" t="s">
        <v>4743</v>
      </c>
      <c r="W1680" s="104">
        <v>46118.585416666669</v>
      </c>
      <c r="X1680">
        <v>126611</v>
      </c>
      <c r="Y1680" t="s">
        <v>4728</v>
      </c>
      <c r="Z1680" t="s">
        <v>54</v>
      </c>
      <c r="AD1680" t="s">
        <v>4772</v>
      </c>
      <c r="AF1680" t="s">
        <v>2363</v>
      </c>
      <c r="AG1680" t="s">
        <v>1220</v>
      </c>
      <c r="AJ1680" t="s">
        <v>4877</v>
      </c>
      <c r="AK1680" s="104">
        <v>46115.538194444445</v>
      </c>
      <c r="AL1680">
        <v>246159</v>
      </c>
      <c r="AM1680" t="s">
        <v>4728</v>
      </c>
      <c r="AN1680" t="s">
        <v>42</v>
      </c>
      <c r="AO1680" t="s">
        <v>13</v>
      </c>
      <c r="AR1680" t="s">
        <v>5937</v>
      </c>
      <c r="AT1680" t="s">
        <v>205</v>
      </c>
      <c r="AX1680" t="s">
        <v>7332</v>
      </c>
      <c r="AY1680" s="104">
        <v>46114.351388888892</v>
      </c>
      <c r="AZ1680">
        <v>505662</v>
      </c>
      <c r="BA1680" t="s">
        <v>4728</v>
      </c>
      <c r="BB1680" t="s">
        <v>5989</v>
      </c>
      <c r="BF1680" t="s">
        <v>5942</v>
      </c>
      <c r="BH1680" t="s">
        <v>1945</v>
      </c>
      <c r="BL1680" t="s">
        <v>5845</v>
      </c>
      <c r="BM1680" s="104">
        <v>46118.759722222225</v>
      </c>
      <c r="BN1680">
        <v>349121</v>
      </c>
      <c r="BO1680" t="s">
        <v>4728</v>
      </c>
      <c r="BP1680" t="s">
        <v>5592</v>
      </c>
      <c r="BT1680" t="s">
        <v>5942</v>
      </c>
    </row>
    <row r="1681" spans="17:72" x14ac:dyDescent="0.25">
      <c r="Q1681" t="s">
        <v>226</v>
      </c>
      <c r="V1681" t="s">
        <v>4922</v>
      </c>
      <c r="W1681" s="104">
        <v>46118.588194444441</v>
      </c>
      <c r="X1681">
        <v>820116</v>
      </c>
      <c r="Y1681" t="s">
        <v>4728</v>
      </c>
      <c r="Z1681" t="s">
        <v>54</v>
      </c>
      <c r="AD1681" t="s">
        <v>4736</v>
      </c>
      <c r="AF1681" t="s">
        <v>573</v>
      </c>
      <c r="AG1681" t="s">
        <v>75</v>
      </c>
      <c r="AJ1681" t="s">
        <v>5913</v>
      </c>
      <c r="AK1681" s="104">
        <v>46115.538194444445</v>
      </c>
      <c r="AL1681">
        <v>1448263</v>
      </c>
      <c r="AM1681" t="s">
        <v>4728</v>
      </c>
      <c r="AN1681" t="s">
        <v>42</v>
      </c>
      <c r="AO1681" t="s">
        <v>13</v>
      </c>
      <c r="AR1681" t="s">
        <v>6012</v>
      </c>
      <c r="AT1681" t="s">
        <v>836</v>
      </c>
      <c r="AX1681" t="s">
        <v>5078</v>
      </c>
      <c r="AY1681" s="104">
        <v>46114.352083333331</v>
      </c>
      <c r="AZ1681">
        <v>212434</v>
      </c>
      <c r="BA1681" t="s">
        <v>4728</v>
      </c>
      <c r="BB1681" t="s">
        <v>5989</v>
      </c>
      <c r="BF1681" t="s">
        <v>6069</v>
      </c>
      <c r="BH1681" t="s">
        <v>1955</v>
      </c>
      <c r="BL1681" t="s">
        <v>4745</v>
      </c>
      <c r="BM1681" s="104">
        <v>46118.761805555558</v>
      </c>
      <c r="BN1681">
        <v>1258738</v>
      </c>
      <c r="BO1681" t="s">
        <v>4728</v>
      </c>
      <c r="BP1681" t="s">
        <v>5592</v>
      </c>
      <c r="BT1681" t="s">
        <v>5931</v>
      </c>
    </row>
    <row r="1682" spans="17:72" x14ac:dyDescent="0.25">
      <c r="Q1682" t="s">
        <v>214</v>
      </c>
      <c r="V1682" t="s">
        <v>4782</v>
      </c>
      <c r="W1682" s="104">
        <v>46118.588888888888</v>
      </c>
      <c r="X1682">
        <v>75115</v>
      </c>
      <c r="Y1682" t="s">
        <v>4728</v>
      </c>
      <c r="Z1682" t="s">
        <v>54</v>
      </c>
      <c r="AD1682" t="s">
        <v>4756</v>
      </c>
      <c r="AF1682" t="s">
        <v>639</v>
      </c>
      <c r="AG1682" t="s">
        <v>1732</v>
      </c>
      <c r="AJ1682" t="s">
        <v>4840</v>
      </c>
      <c r="AK1682" s="104">
        <v>46115.538194444445</v>
      </c>
      <c r="AL1682">
        <v>728803</v>
      </c>
      <c r="AM1682" t="s">
        <v>4728</v>
      </c>
      <c r="AN1682" t="s">
        <v>42</v>
      </c>
      <c r="AO1682" t="s">
        <v>13</v>
      </c>
      <c r="AR1682" t="s">
        <v>5993</v>
      </c>
      <c r="AT1682" t="s">
        <v>1134</v>
      </c>
      <c r="AX1682" t="s">
        <v>5300</v>
      </c>
      <c r="AY1682" s="104">
        <v>46114.352777777778</v>
      </c>
      <c r="AZ1682">
        <v>238807</v>
      </c>
      <c r="BA1682" t="s">
        <v>4728</v>
      </c>
      <c r="BB1682" t="s">
        <v>5989</v>
      </c>
      <c r="BF1682" t="s">
        <v>5931</v>
      </c>
      <c r="BH1682" t="s">
        <v>2259</v>
      </c>
      <c r="BI1682" t="s">
        <v>217</v>
      </c>
      <c r="BL1682" t="s">
        <v>4782</v>
      </c>
      <c r="BM1682" s="104">
        <v>46118.76666666667</v>
      </c>
      <c r="BN1682">
        <v>1824341</v>
      </c>
      <c r="BO1682" t="s">
        <v>4728</v>
      </c>
      <c r="BP1682" t="s">
        <v>5592</v>
      </c>
      <c r="BQ1682" t="s">
        <v>4731</v>
      </c>
      <c r="BT1682" t="s">
        <v>6546</v>
      </c>
    </row>
    <row r="1683" spans="17:72" x14ac:dyDescent="0.25">
      <c r="Q1683" t="s">
        <v>79</v>
      </c>
      <c r="V1683" t="s">
        <v>5630</v>
      </c>
      <c r="W1683" s="104">
        <v>46118.590277777781</v>
      </c>
      <c r="X1683">
        <v>299007</v>
      </c>
      <c r="Y1683" t="s">
        <v>4728</v>
      </c>
      <c r="Z1683" t="s">
        <v>54</v>
      </c>
      <c r="AD1683" t="s">
        <v>4739</v>
      </c>
      <c r="AF1683" t="s">
        <v>2644</v>
      </c>
      <c r="AG1683" t="s">
        <v>1945</v>
      </c>
      <c r="AJ1683" t="s">
        <v>5027</v>
      </c>
      <c r="AK1683" s="104">
        <v>46115.538888888892</v>
      </c>
      <c r="AL1683">
        <v>1590617</v>
      </c>
      <c r="AM1683" t="s">
        <v>4761</v>
      </c>
      <c r="AN1683" t="s">
        <v>42</v>
      </c>
      <c r="AO1683" t="s">
        <v>13</v>
      </c>
      <c r="AR1683" t="s">
        <v>6544</v>
      </c>
      <c r="AT1683" t="s">
        <v>1894</v>
      </c>
      <c r="AX1683" t="s">
        <v>5397</v>
      </c>
      <c r="AY1683" s="104">
        <v>46114.352777777778</v>
      </c>
      <c r="AZ1683">
        <v>105939</v>
      </c>
      <c r="BA1683" t="s">
        <v>4728</v>
      </c>
      <c r="BB1683" t="s">
        <v>5989</v>
      </c>
      <c r="BF1683" t="s">
        <v>5925</v>
      </c>
      <c r="BH1683" t="s">
        <v>1985</v>
      </c>
      <c r="BL1683" t="s">
        <v>4826</v>
      </c>
      <c r="BM1683" s="104">
        <v>46118.767361111109</v>
      </c>
      <c r="BN1683">
        <v>2271888</v>
      </c>
      <c r="BO1683" t="s">
        <v>4728</v>
      </c>
      <c r="BP1683" t="s">
        <v>5592</v>
      </c>
      <c r="BT1683" t="s">
        <v>5920</v>
      </c>
    </row>
    <row r="1684" spans="17:72" x14ac:dyDescent="0.25">
      <c r="Q1684" t="s">
        <v>84</v>
      </c>
      <c r="R1684" t="s">
        <v>1910</v>
      </c>
      <c r="V1684" t="s">
        <v>5282</v>
      </c>
      <c r="W1684" s="104">
        <v>46118.590277777781</v>
      </c>
      <c r="X1684">
        <v>2132336</v>
      </c>
      <c r="Y1684" t="s">
        <v>4728</v>
      </c>
      <c r="Z1684" t="s">
        <v>54</v>
      </c>
      <c r="AA1684" t="s">
        <v>4731</v>
      </c>
      <c r="AD1684" t="s">
        <v>5631</v>
      </c>
      <c r="AF1684" t="s">
        <v>1718</v>
      </c>
      <c r="AG1684" t="s">
        <v>253</v>
      </c>
      <c r="AJ1684" t="s">
        <v>6545</v>
      </c>
      <c r="AK1684" s="104">
        <v>46115.538888888892</v>
      </c>
      <c r="AL1684">
        <v>526062</v>
      </c>
      <c r="AM1684" t="s">
        <v>4728</v>
      </c>
      <c r="AN1684" t="s">
        <v>42</v>
      </c>
      <c r="AO1684" t="s">
        <v>13</v>
      </c>
      <c r="AR1684" t="s">
        <v>4941</v>
      </c>
      <c r="AT1684" t="s">
        <v>71</v>
      </c>
      <c r="AX1684" t="s">
        <v>5125</v>
      </c>
      <c r="AY1684" s="104">
        <v>46114.355555555558</v>
      </c>
      <c r="AZ1684">
        <v>177673</v>
      </c>
      <c r="BA1684" t="s">
        <v>4761</v>
      </c>
      <c r="BB1684" t="s">
        <v>5989</v>
      </c>
      <c r="BF1684" t="s">
        <v>5966</v>
      </c>
      <c r="BH1684" t="s">
        <v>1276</v>
      </c>
      <c r="BL1684" t="s">
        <v>5555</v>
      </c>
      <c r="BM1684" s="104">
        <v>46118.767361111109</v>
      </c>
      <c r="BN1684">
        <v>310576</v>
      </c>
      <c r="BO1684" t="s">
        <v>4728</v>
      </c>
      <c r="BP1684" t="s">
        <v>5592</v>
      </c>
      <c r="BT1684" t="s">
        <v>5920</v>
      </c>
    </row>
    <row r="1685" spans="17:72" x14ac:dyDescent="0.25">
      <c r="Q1685" t="s">
        <v>241</v>
      </c>
      <c r="R1685" t="s">
        <v>211</v>
      </c>
      <c r="V1685" t="s">
        <v>5405</v>
      </c>
      <c r="W1685" s="104">
        <v>46118.591666666667</v>
      </c>
      <c r="X1685">
        <v>1746847</v>
      </c>
      <c r="Y1685" t="s">
        <v>4728</v>
      </c>
      <c r="Z1685" t="s">
        <v>54</v>
      </c>
      <c r="AA1685" t="s">
        <v>4731</v>
      </c>
      <c r="AD1685" t="s">
        <v>5455</v>
      </c>
      <c r="AF1685" t="s">
        <v>2049</v>
      </c>
      <c r="AG1685" t="s">
        <v>2383</v>
      </c>
      <c r="AJ1685" t="s">
        <v>6151</v>
      </c>
      <c r="AK1685" s="104">
        <v>46115.540972222225</v>
      </c>
      <c r="AL1685">
        <v>620642</v>
      </c>
      <c r="AM1685" t="s">
        <v>4728</v>
      </c>
      <c r="AN1685" t="s">
        <v>42</v>
      </c>
      <c r="AO1685" t="s">
        <v>13</v>
      </c>
      <c r="AR1685" t="s">
        <v>5919</v>
      </c>
      <c r="AT1685" t="s">
        <v>1894</v>
      </c>
      <c r="AX1685" t="s">
        <v>4743</v>
      </c>
      <c r="AY1685" s="104">
        <v>46114.355555555558</v>
      </c>
      <c r="AZ1685">
        <v>111984</v>
      </c>
      <c r="BA1685" t="s">
        <v>4728</v>
      </c>
      <c r="BB1685" t="s">
        <v>5989</v>
      </c>
      <c r="BF1685" t="s">
        <v>5925</v>
      </c>
      <c r="BH1685" t="s">
        <v>1048</v>
      </c>
      <c r="BL1685" t="s">
        <v>6000</v>
      </c>
      <c r="BM1685" s="104">
        <v>46118.773611111108</v>
      </c>
      <c r="BN1685">
        <v>1305856</v>
      </c>
      <c r="BO1685" t="s">
        <v>4728</v>
      </c>
      <c r="BP1685" t="s">
        <v>5592</v>
      </c>
      <c r="BT1685" t="s">
        <v>6314</v>
      </c>
    </row>
    <row r="1686" spans="17:72" x14ac:dyDescent="0.25">
      <c r="Q1686" t="s">
        <v>214</v>
      </c>
      <c r="V1686" t="s">
        <v>5632</v>
      </c>
      <c r="W1686" s="104">
        <v>46118.591666666667</v>
      </c>
      <c r="X1686">
        <v>178005</v>
      </c>
      <c r="Y1686" t="s">
        <v>4728</v>
      </c>
      <c r="Z1686" t="s">
        <v>54</v>
      </c>
      <c r="AD1686" t="s">
        <v>4772</v>
      </c>
      <c r="AF1686" t="s">
        <v>2624</v>
      </c>
      <c r="AG1686" t="s">
        <v>211</v>
      </c>
      <c r="AJ1686" t="s">
        <v>5929</v>
      </c>
      <c r="AK1686" s="104">
        <v>46115.540972222225</v>
      </c>
      <c r="AL1686">
        <v>474193</v>
      </c>
      <c r="AM1686" t="s">
        <v>4728</v>
      </c>
      <c r="AN1686" t="s">
        <v>13</v>
      </c>
      <c r="AO1686" t="s">
        <v>4731</v>
      </c>
      <c r="AR1686" t="s">
        <v>6546</v>
      </c>
      <c r="AT1686" t="s">
        <v>1134</v>
      </c>
      <c r="AX1686" t="s">
        <v>4763</v>
      </c>
      <c r="AY1686" s="104">
        <v>46114.355555555558</v>
      </c>
      <c r="AZ1686">
        <v>754258</v>
      </c>
      <c r="BA1686" t="s">
        <v>4728</v>
      </c>
      <c r="BB1686" t="s">
        <v>5989</v>
      </c>
      <c r="BC1686" t="s">
        <v>4731</v>
      </c>
      <c r="BF1686" t="s">
        <v>5918</v>
      </c>
      <c r="BH1686" t="s">
        <v>2510</v>
      </c>
      <c r="BL1686" t="s">
        <v>5023</v>
      </c>
      <c r="BM1686" s="104">
        <v>46118.775694444441</v>
      </c>
      <c r="BN1686">
        <v>393446</v>
      </c>
      <c r="BO1686" t="s">
        <v>4728</v>
      </c>
      <c r="BP1686" t="s">
        <v>5592</v>
      </c>
      <c r="BT1686" t="s">
        <v>5927</v>
      </c>
    </row>
    <row r="1687" spans="17:72" x14ac:dyDescent="0.25">
      <c r="Q1687" t="s">
        <v>79</v>
      </c>
      <c r="V1687" t="s">
        <v>4988</v>
      </c>
      <c r="W1687" s="104">
        <v>46118.595138888886</v>
      </c>
      <c r="X1687">
        <v>435359</v>
      </c>
      <c r="Y1687" t="s">
        <v>4728</v>
      </c>
      <c r="Z1687" t="s">
        <v>54</v>
      </c>
      <c r="AD1687" t="s">
        <v>4736</v>
      </c>
      <c r="AF1687" t="s">
        <v>2510</v>
      </c>
      <c r="AJ1687" t="s">
        <v>5816</v>
      </c>
      <c r="AK1687" s="104">
        <v>46115.541666666664</v>
      </c>
      <c r="AL1687">
        <v>251225</v>
      </c>
      <c r="AM1687" t="s">
        <v>4728</v>
      </c>
      <c r="AN1687" t="s">
        <v>13</v>
      </c>
      <c r="AR1687" t="s">
        <v>6069</v>
      </c>
      <c r="AT1687" t="s">
        <v>836</v>
      </c>
      <c r="AX1687" t="s">
        <v>4743</v>
      </c>
      <c r="AY1687" s="104">
        <v>46114.356944444444</v>
      </c>
      <c r="AZ1687">
        <v>857226</v>
      </c>
      <c r="BA1687" t="s">
        <v>4728</v>
      </c>
      <c r="BB1687" t="s">
        <v>5989</v>
      </c>
      <c r="BF1687" t="s">
        <v>5924</v>
      </c>
      <c r="BH1687" t="s">
        <v>2559</v>
      </c>
      <c r="BL1687" t="s">
        <v>5002</v>
      </c>
      <c r="BM1687" s="104">
        <v>46118.780555555553</v>
      </c>
      <c r="BN1687">
        <v>232176</v>
      </c>
      <c r="BO1687" t="s">
        <v>4761</v>
      </c>
      <c r="BP1687" t="s">
        <v>5592</v>
      </c>
      <c r="BT1687" t="s">
        <v>5966</v>
      </c>
    </row>
    <row r="1688" spans="17:72" x14ac:dyDescent="0.25">
      <c r="Q1688" t="s">
        <v>214</v>
      </c>
      <c r="V1688" t="s">
        <v>4755</v>
      </c>
      <c r="W1688" s="104">
        <v>46118.597222222219</v>
      </c>
      <c r="X1688">
        <v>266113</v>
      </c>
      <c r="Y1688" t="s">
        <v>4728</v>
      </c>
      <c r="Z1688" t="s">
        <v>54</v>
      </c>
      <c r="AD1688" t="s">
        <v>4752</v>
      </c>
      <c r="AF1688" t="s">
        <v>442</v>
      </c>
      <c r="AG1688" t="s">
        <v>2407</v>
      </c>
      <c r="AJ1688" t="s">
        <v>5131</v>
      </c>
      <c r="AK1688" s="104">
        <v>46115.541666666664</v>
      </c>
      <c r="AL1688">
        <v>768096</v>
      </c>
      <c r="AM1688" t="s">
        <v>4728</v>
      </c>
      <c r="AN1688" t="s">
        <v>42</v>
      </c>
      <c r="AO1688" t="s">
        <v>13</v>
      </c>
      <c r="AR1688" t="s">
        <v>5986</v>
      </c>
      <c r="AT1688" t="s">
        <v>1507</v>
      </c>
      <c r="AX1688" t="s">
        <v>6298</v>
      </c>
      <c r="AY1688" s="104">
        <v>46114.356944444444</v>
      </c>
      <c r="AZ1688">
        <v>128774</v>
      </c>
      <c r="BA1688" t="s">
        <v>4728</v>
      </c>
      <c r="BB1688" t="s">
        <v>5989</v>
      </c>
      <c r="BF1688" t="s">
        <v>5918</v>
      </c>
      <c r="BH1688" t="s">
        <v>2559</v>
      </c>
      <c r="BL1688" t="s">
        <v>5002</v>
      </c>
      <c r="BM1688" s="104">
        <v>46118.783333333333</v>
      </c>
      <c r="BN1688">
        <v>212664</v>
      </c>
      <c r="BO1688" t="s">
        <v>4728</v>
      </c>
      <c r="BP1688" t="s">
        <v>5592</v>
      </c>
      <c r="BT1688" t="s">
        <v>5920</v>
      </c>
    </row>
    <row r="1689" spans="17:72" x14ac:dyDescent="0.25">
      <c r="Q1689" t="s">
        <v>241</v>
      </c>
      <c r="V1689" t="s">
        <v>5412</v>
      </c>
      <c r="W1689" s="104">
        <v>46118.597222222219</v>
      </c>
      <c r="X1689">
        <v>239291</v>
      </c>
      <c r="Y1689" t="s">
        <v>4728</v>
      </c>
      <c r="Z1689" t="s">
        <v>54</v>
      </c>
      <c r="AD1689" t="s">
        <v>4772</v>
      </c>
      <c r="AF1689" t="s">
        <v>2263</v>
      </c>
      <c r="AG1689" t="s">
        <v>1732</v>
      </c>
      <c r="AJ1689" t="s">
        <v>5861</v>
      </c>
      <c r="AK1689" s="104">
        <v>46115.542361111111</v>
      </c>
      <c r="AL1689">
        <v>595460</v>
      </c>
      <c r="AM1689" t="s">
        <v>4728</v>
      </c>
      <c r="AN1689" t="s">
        <v>42</v>
      </c>
      <c r="AO1689" t="s">
        <v>13</v>
      </c>
      <c r="AR1689" t="s">
        <v>6478</v>
      </c>
      <c r="AT1689" t="s">
        <v>551</v>
      </c>
      <c r="AX1689" t="s">
        <v>4783</v>
      </c>
      <c r="AY1689" s="104">
        <v>46114.357638888891</v>
      </c>
      <c r="AZ1689">
        <v>104826</v>
      </c>
      <c r="BA1689" t="s">
        <v>4728</v>
      </c>
      <c r="BB1689" t="s">
        <v>5989</v>
      </c>
      <c r="BF1689" t="s">
        <v>5934</v>
      </c>
      <c r="BH1689" t="s">
        <v>226</v>
      </c>
      <c r="BL1689" t="s">
        <v>5093</v>
      </c>
      <c r="BM1689" s="104">
        <v>46118.786805555559</v>
      </c>
      <c r="BN1689">
        <v>1561126</v>
      </c>
      <c r="BO1689" t="s">
        <v>4728</v>
      </c>
      <c r="BP1689" t="s">
        <v>5592</v>
      </c>
      <c r="BT1689" t="s">
        <v>5920</v>
      </c>
    </row>
    <row r="1690" spans="17:72" x14ac:dyDescent="0.25">
      <c r="Q1690" t="s">
        <v>80</v>
      </c>
      <c r="V1690" t="s">
        <v>5272</v>
      </c>
      <c r="W1690" s="104">
        <v>46118.597916666666</v>
      </c>
      <c r="X1690">
        <v>379457</v>
      </c>
      <c r="Y1690" t="s">
        <v>4728</v>
      </c>
      <c r="Z1690" t="s">
        <v>54</v>
      </c>
      <c r="AD1690" t="s">
        <v>4739</v>
      </c>
      <c r="AF1690" t="s">
        <v>1156</v>
      </c>
      <c r="AG1690" t="s">
        <v>2357</v>
      </c>
      <c r="AJ1690" t="s">
        <v>4967</v>
      </c>
      <c r="AK1690" s="104">
        <v>46115.542361111111</v>
      </c>
      <c r="AL1690">
        <v>1398000</v>
      </c>
      <c r="AM1690" t="s">
        <v>4728</v>
      </c>
      <c r="AN1690" t="s">
        <v>4790</v>
      </c>
      <c r="AO1690" t="s">
        <v>13</v>
      </c>
      <c r="AR1690" t="s">
        <v>6547</v>
      </c>
      <c r="AT1690" t="s">
        <v>1584</v>
      </c>
      <c r="AX1690" t="s">
        <v>4918</v>
      </c>
      <c r="AY1690" s="104">
        <v>46114.359027777777</v>
      </c>
      <c r="AZ1690">
        <v>551477</v>
      </c>
      <c r="BA1690" t="s">
        <v>4728</v>
      </c>
      <c r="BB1690" t="s">
        <v>5989</v>
      </c>
      <c r="BF1690" t="s">
        <v>5918</v>
      </c>
      <c r="BH1690" t="s">
        <v>1048</v>
      </c>
      <c r="BL1690" t="s">
        <v>8111</v>
      </c>
      <c r="BM1690" s="104">
        <v>46118.790972222225</v>
      </c>
      <c r="BN1690">
        <v>296518</v>
      </c>
      <c r="BO1690" t="s">
        <v>4728</v>
      </c>
      <c r="BP1690" t="s">
        <v>5592</v>
      </c>
      <c r="BT1690" t="s">
        <v>5918</v>
      </c>
    </row>
    <row r="1691" spans="17:72" x14ac:dyDescent="0.25">
      <c r="Q1691" t="s">
        <v>250</v>
      </c>
      <c r="V1691" t="s">
        <v>5563</v>
      </c>
      <c r="W1691" s="104">
        <v>46118.598611111112</v>
      </c>
      <c r="X1691">
        <v>244043</v>
      </c>
      <c r="Y1691" t="s">
        <v>4728</v>
      </c>
      <c r="Z1691" t="s">
        <v>54</v>
      </c>
      <c r="AD1691" t="s">
        <v>4781</v>
      </c>
      <c r="AF1691" t="s">
        <v>2051</v>
      </c>
      <c r="AG1691" t="s">
        <v>1894</v>
      </c>
      <c r="AH1691" t="s">
        <v>211</v>
      </c>
      <c r="AJ1691" t="s">
        <v>5166</v>
      </c>
      <c r="AK1691" s="104">
        <v>46115.543749999997</v>
      </c>
      <c r="AL1691">
        <v>733155</v>
      </c>
      <c r="AM1691" t="s">
        <v>4728</v>
      </c>
      <c r="AN1691" t="s">
        <v>4790</v>
      </c>
      <c r="AO1691" t="s">
        <v>13</v>
      </c>
      <c r="AP1691" t="s">
        <v>4731</v>
      </c>
      <c r="AR1691" t="s">
        <v>6548</v>
      </c>
      <c r="AT1691" t="s">
        <v>1894</v>
      </c>
      <c r="AX1691" t="s">
        <v>6400</v>
      </c>
      <c r="AY1691" s="104">
        <v>46114.359027777777</v>
      </c>
      <c r="AZ1691">
        <v>282391</v>
      </c>
      <c r="BA1691" t="s">
        <v>4728</v>
      </c>
      <c r="BB1691" t="s">
        <v>5989</v>
      </c>
      <c r="BF1691" t="s">
        <v>5948</v>
      </c>
      <c r="BH1691" t="s">
        <v>247</v>
      </c>
      <c r="BL1691" t="s">
        <v>6068</v>
      </c>
      <c r="BM1691" s="104">
        <v>46118.8</v>
      </c>
      <c r="BN1691">
        <v>340061</v>
      </c>
      <c r="BO1691" t="s">
        <v>4728</v>
      </c>
      <c r="BP1691" t="s">
        <v>5592</v>
      </c>
      <c r="BT1691" t="s">
        <v>5931</v>
      </c>
    </row>
    <row r="1692" spans="17:72" x14ac:dyDescent="0.25">
      <c r="Q1692" t="s">
        <v>247</v>
      </c>
      <c r="V1692" t="s">
        <v>5633</v>
      </c>
      <c r="W1692" s="104">
        <v>46118.598611111112</v>
      </c>
      <c r="X1692">
        <v>87601</v>
      </c>
      <c r="Y1692" t="s">
        <v>4728</v>
      </c>
      <c r="Z1692" t="s">
        <v>54</v>
      </c>
      <c r="AD1692" t="s">
        <v>4756</v>
      </c>
      <c r="AF1692" t="s">
        <v>1266</v>
      </c>
      <c r="AG1692" t="s">
        <v>551</v>
      </c>
      <c r="AJ1692" t="s">
        <v>5157</v>
      </c>
      <c r="AK1692" s="104">
        <v>46115.544444444444</v>
      </c>
      <c r="AL1692">
        <v>549269</v>
      </c>
      <c r="AM1692" t="s">
        <v>4728</v>
      </c>
      <c r="AN1692" t="s">
        <v>42</v>
      </c>
      <c r="AO1692" t="s">
        <v>13</v>
      </c>
      <c r="AR1692" t="s">
        <v>5933</v>
      </c>
      <c r="AT1692" t="s">
        <v>71</v>
      </c>
      <c r="AX1692" t="s">
        <v>6359</v>
      </c>
      <c r="AY1692" s="104">
        <v>46114.359027777777</v>
      </c>
      <c r="AZ1692">
        <v>1061778</v>
      </c>
      <c r="BA1692" t="s">
        <v>4728</v>
      </c>
      <c r="BB1692" t="s">
        <v>5989</v>
      </c>
      <c r="BF1692" t="s">
        <v>4781</v>
      </c>
      <c r="BH1692" t="s">
        <v>2403</v>
      </c>
      <c r="BL1692" t="s">
        <v>4753</v>
      </c>
      <c r="BM1692" s="104">
        <v>46118.801388888889</v>
      </c>
      <c r="BN1692">
        <v>1213490</v>
      </c>
      <c r="BO1692" t="s">
        <v>4728</v>
      </c>
      <c r="BP1692" t="s">
        <v>5592</v>
      </c>
      <c r="BT1692" t="s">
        <v>5958</v>
      </c>
    </row>
    <row r="1693" spans="17:72" x14ac:dyDescent="0.25">
      <c r="Q1693" t="s">
        <v>223</v>
      </c>
      <c r="V1693" t="s">
        <v>5634</v>
      </c>
      <c r="W1693" s="104">
        <v>46118.599305555559</v>
      </c>
      <c r="X1693">
        <v>176410</v>
      </c>
      <c r="Y1693" t="s">
        <v>4728</v>
      </c>
      <c r="Z1693" t="s">
        <v>54</v>
      </c>
      <c r="AD1693" t="s">
        <v>4756</v>
      </c>
      <c r="AF1693" t="s">
        <v>1945</v>
      </c>
      <c r="AJ1693" t="s">
        <v>4743</v>
      </c>
      <c r="AK1693" s="104">
        <v>46115.544444444444</v>
      </c>
      <c r="AL1693">
        <v>187161</v>
      </c>
      <c r="AM1693" t="s">
        <v>4728</v>
      </c>
      <c r="AN1693" t="s">
        <v>13</v>
      </c>
      <c r="AR1693" t="s">
        <v>5918</v>
      </c>
      <c r="AT1693" t="s">
        <v>84</v>
      </c>
      <c r="AX1693" t="s">
        <v>5078</v>
      </c>
      <c r="AY1693" s="104">
        <v>46114.36041666667</v>
      </c>
      <c r="AZ1693">
        <v>1219923</v>
      </c>
      <c r="BA1693" t="s">
        <v>4728</v>
      </c>
      <c r="BB1693" t="s">
        <v>5989</v>
      </c>
      <c r="BF1693" t="s">
        <v>5950</v>
      </c>
      <c r="BH1693" t="s">
        <v>253</v>
      </c>
      <c r="BL1693" t="s">
        <v>4945</v>
      </c>
      <c r="BM1693" s="104">
        <v>46118.806250000001</v>
      </c>
      <c r="BN1693">
        <v>133672</v>
      </c>
      <c r="BO1693" t="s">
        <v>4728</v>
      </c>
      <c r="BP1693" t="s">
        <v>5592</v>
      </c>
      <c r="BT1693" t="s">
        <v>5920</v>
      </c>
    </row>
    <row r="1694" spans="17:72" x14ac:dyDescent="0.25">
      <c r="Q1694" t="s">
        <v>73</v>
      </c>
      <c r="V1694" t="s">
        <v>4635</v>
      </c>
      <c r="W1694" s="104">
        <v>46118.599305555559</v>
      </c>
      <c r="X1694">
        <v>336146</v>
      </c>
      <c r="Y1694" t="s">
        <v>4728</v>
      </c>
      <c r="Z1694" t="s">
        <v>54</v>
      </c>
      <c r="AD1694" t="s">
        <v>4781</v>
      </c>
      <c r="AF1694" t="s">
        <v>1507</v>
      </c>
      <c r="AJ1694" t="s">
        <v>4877</v>
      </c>
      <c r="AK1694" s="104">
        <v>46115.54583333333</v>
      </c>
      <c r="AL1694">
        <v>205975</v>
      </c>
      <c r="AM1694" t="s">
        <v>4728</v>
      </c>
      <c r="AN1694" t="s">
        <v>13</v>
      </c>
      <c r="AR1694" t="s">
        <v>5918</v>
      </c>
      <c r="AT1694" t="s">
        <v>1134</v>
      </c>
      <c r="AX1694" t="s">
        <v>4922</v>
      </c>
      <c r="AY1694" s="104">
        <v>46114.361805555556</v>
      </c>
      <c r="AZ1694">
        <v>585518</v>
      </c>
      <c r="BA1694" t="s">
        <v>4728</v>
      </c>
      <c r="BB1694" t="s">
        <v>5989</v>
      </c>
      <c r="BF1694" t="s">
        <v>5931</v>
      </c>
      <c r="BH1694" t="s">
        <v>253</v>
      </c>
      <c r="BL1694" t="s">
        <v>5002</v>
      </c>
      <c r="BM1694" s="104">
        <v>46118.807638888888</v>
      </c>
      <c r="BN1694">
        <v>115919</v>
      </c>
      <c r="BO1694" t="s">
        <v>4728</v>
      </c>
      <c r="BP1694" t="s">
        <v>5592</v>
      </c>
      <c r="BT1694" t="s">
        <v>4781</v>
      </c>
    </row>
    <row r="1695" spans="17:72" x14ac:dyDescent="0.25">
      <c r="Q1695" t="s">
        <v>214</v>
      </c>
      <c r="V1695" t="s">
        <v>5633</v>
      </c>
      <c r="W1695" s="104">
        <v>46118.599305555559</v>
      </c>
      <c r="X1695">
        <v>442881</v>
      </c>
      <c r="Y1695" t="s">
        <v>4728</v>
      </c>
      <c r="Z1695" t="s">
        <v>54</v>
      </c>
      <c r="AD1695" t="s">
        <v>4752</v>
      </c>
      <c r="AF1695" t="s">
        <v>1220</v>
      </c>
      <c r="AG1695" t="s">
        <v>1955</v>
      </c>
      <c r="AJ1695" t="s">
        <v>4877</v>
      </c>
      <c r="AK1695" s="104">
        <v>46115.546527777777</v>
      </c>
      <c r="AL1695">
        <v>1394865</v>
      </c>
      <c r="AM1695" t="s">
        <v>4728</v>
      </c>
      <c r="AN1695" t="s">
        <v>13</v>
      </c>
      <c r="AR1695" t="s">
        <v>6549</v>
      </c>
      <c r="AT1695" t="s">
        <v>414</v>
      </c>
      <c r="AX1695" t="s">
        <v>4765</v>
      </c>
      <c r="AY1695" s="104">
        <v>46114.362500000003</v>
      </c>
      <c r="AZ1695">
        <v>245473</v>
      </c>
      <c r="BA1695" t="s">
        <v>4728</v>
      </c>
      <c r="BB1695" t="s">
        <v>5989</v>
      </c>
      <c r="BF1695" t="s">
        <v>5958</v>
      </c>
      <c r="BH1695" t="s">
        <v>247</v>
      </c>
      <c r="BL1695" t="s">
        <v>4945</v>
      </c>
      <c r="BM1695" s="104">
        <v>46118.807638888888</v>
      </c>
      <c r="BN1695">
        <v>1551750</v>
      </c>
      <c r="BO1695" t="s">
        <v>4728</v>
      </c>
      <c r="BP1695" t="s">
        <v>5592</v>
      </c>
      <c r="BT1695" t="s">
        <v>5920</v>
      </c>
    </row>
    <row r="1696" spans="17:72" x14ac:dyDescent="0.25">
      <c r="Q1696" t="s">
        <v>241</v>
      </c>
      <c r="V1696" t="s">
        <v>4763</v>
      </c>
      <c r="W1696" s="104">
        <v>46118.6</v>
      </c>
      <c r="X1696">
        <v>317004</v>
      </c>
      <c r="Y1696" t="s">
        <v>4728</v>
      </c>
      <c r="Z1696" t="s">
        <v>54</v>
      </c>
      <c r="AD1696" t="s">
        <v>4772</v>
      </c>
      <c r="AF1696" t="s">
        <v>80</v>
      </c>
      <c r="AJ1696" t="s">
        <v>4743</v>
      </c>
      <c r="AK1696" s="104">
        <v>46115.546527777777</v>
      </c>
      <c r="AL1696">
        <v>216311</v>
      </c>
      <c r="AM1696" t="s">
        <v>4728</v>
      </c>
      <c r="AN1696" t="s">
        <v>13</v>
      </c>
      <c r="AR1696" t="s">
        <v>5942</v>
      </c>
      <c r="AT1696" t="s">
        <v>516</v>
      </c>
      <c r="AX1696" t="s">
        <v>4782</v>
      </c>
      <c r="AY1696" s="104">
        <v>46114.362500000003</v>
      </c>
      <c r="AZ1696">
        <v>249835</v>
      </c>
      <c r="BA1696" t="s">
        <v>4728</v>
      </c>
      <c r="BB1696" t="s">
        <v>5989</v>
      </c>
      <c r="BF1696" t="s">
        <v>5918</v>
      </c>
      <c r="BH1696" t="s">
        <v>1481</v>
      </c>
      <c r="BI1696" t="s">
        <v>217</v>
      </c>
      <c r="BL1696" t="s">
        <v>5002</v>
      </c>
      <c r="BM1696" s="104">
        <v>46118.808333333334</v>
      </c>
      <c r="BN1696">
        <v>1655742</v>
      </c>
      <c r="BO1696" t="s">
        <v>4728</v>
      </c>
      <c r="BP1696" t="s">
        <v>5592</v>
      </c>
      <c r="BQ1696" t="s">
        <v>4731</v>
      </c>
      <c r="BT1696" t="s">
        <v>6495</v>
      </c>
    </row>
    <row r="1697" spans="17:72" x14ac:dyDescent="0.25">
      <c r="Q1697" t="s">
        <v>1319</v>
      </c>
      <c r="R1697" t="s">
        <v>75</v>
      </c>
      <c r="S1697" t="s">
        <v>211</v>
      </c>
      <c r="V1697" t="s">
        <v>5003</v>
      </c>
      <c r="W1697" s="104">
        <v>46118.600694444445</v>
      </c>
      <c r="X1697">
        <v>3204360</v>
      </c>
      <c r="Y1697" t="s">
        <v>4728</v>
      </c>
      <c r="Z1697" t="s">
        <v>42</v>
      </c>
      <c r="AA1697" t="s">
        <v>54</v>
      </c>
      <c r="AB1697" t="s">
        <v>4731</v>
      </c>
      <c r="AD1697" t="s">
        <v>5635</v>
      </c>
      <c r="AF1697" t="s">
        <v>414</v>
      </c>
      <c r="AJ1697" t="s">
        <v>6274</v>
      </c>
      <c r="AK1697" s="104">
        <v>46115.549305555556</v>
      </c>
      <c r="AL1697">
        <v>457746</v>
      </c>
      <c r="AM1697" t="s">
        <v>4761</v>
      </c>
      <c r="AN1697" t="s">
        <v>13</v>
      </c>
      <c r="AR1697" t="s">
        <v>5966</v>
      </c>
      <c r="AT1697" t="s">
        <v>1894</v>
      </c>
      <c r="AX1697" t="s">
        <v>5130</v>
      </c>
      <c r="AY1697" s="104">
        <v>46114.363194444442</v>
      </c>
      <c r="AZ1697">
        <v>288896</v>
      </c>
      <c r="BA1697" t="s">
        <v>4728</v>
      </c>
      <c r="BB1697" t="s">
        <v>5989</v>
      </c>
      <c r="BF1697" t="s">
        <v>5918</v>
      </c>
      <c r="BH1697" t="s">
        <v>1220</v>
      </c>
      <c r="BI1697" t="s">
        <v>217</v>
      </c>
      <c r="BL1697" t="s">
        <v>4890</v>
      </c>
      <c r="BM1697" s="104">
        <v>46118.809027777781</v>
      </c>
      <c r="BN1697">
        <v>1262104</v>
      </c>
      <c r="BO1697" t="s">
        <v>4761</v>
      </c>
      <c r="BP1697" t="s">
        <v>5592</v>
      </c>
      <c r="BQ1697" t="s">
        <v>4731</v>
      </c>
      <c r="BT1697" t="s">
        <v>6074</v>
      </c>
    </row>
    <row r="1698" spans="17:72" x14ac:dyDescent="0.25">
      <c r="Q1698" t="s">
        <v>79</v>
      </c>
      <c r="V1698" t="s">
        <v>5634</v>
      </c>
      <c r="W1698" s="104">
        <v>46118.600694444445</v>
      </c>
      <c r="X1698">
        <v>281916</v>
      </c>
      <c r="Y1698" t="s">
        <v>4728</v>
      </c>
      <c r="Z1698" t="s">
        <v>54</v>
      </c>
      <c r="AD1698" t="s">
        <v>4736</v>
      </c>
      <c r="AF1698" t="s">
        <v>1611</v>
      </c>
      <c r="AG1698" t="s">
        <v>2373</v>
      </c>
      <c r="AJ1698" t="s">
        <v>4989</v>
      </c>
      <c r="AK1698" s="104">
        <v>46115.549305555556</v>
      </c>
      <c r="AL1698">
        <v>725166</v>
      </c>
      <c r="AM1698" t="s">
        <v>4728</v>
      </c>
      <c r="AN1698" t="s">
        <v>42</v>
      </c>
      <c r="AO1698" t="s">
        <v>13</v>
      </c>
      <c r="AR1698" t="s">
        <v>6040</v>
      </c>
      <c r="AT1698" t="s">
        <v>2624</v>
      </c>
      <c r="AX1698" t="s">
        <v>5782</v>
      </c>
      <c r="AY1698" s="104">
        <v>46114.363194444442</v>
      </c>
      <c r="AZ1698">
        <v>349005</v>
      </c>
      <c r="BA1698" t="s">
        <v>4728</v>
      </c>
      <c r="BB1698" t="s">
        <v>5989</v>
      </c>
      <c r="BF1698" t="s">
        <v>5942</v>
      </c>
      <c r="BH1698" t="s">
        <v>1276</v>
      </c>
      <c r="BI1698" t="s">
        <v>217</v>
      </c>
      <c r="BL1698" t="s">
        <v>4818</v>
      </c>
      <c r="BM1698" s="104">
        <v>46118.809027777781</v>
      </c>
      <c r="BN1698">
        <v>2298019</v>
      </c>
      <c r="BO1698" t="s">
        <v>4728</v>
      </c>
      <c r="BP1698" t="s">
        <v>5592</v>
      </c>
      <c r="BQ1698" t="s">
        <v>4731</v>
      </c>
      <c r="BT1698" t="s">
        <v>6549</v>
      </c>
    </row>
    <row r="1699" spans="17:72" x14ac:dyDescent="0.25">
      <c r="Q1699" t="s">
        <v>80</v>
      </c>
      <c r="V1699" t="s">
        <v>4769</v>
      </c>
      <c r="W1699" s="104">
        <v>46118.602777777778</v>
      </c>
      <c r="X1699">
        <v>504126</v>
      </c>
      <c r="Y1699" t="s">
        <v>4728</v>
      </c>
      <c r="Z1699" t="s">
        <v>54</v>
      </c>
      <c r="AD1699" t="s">
        <v>4739</v>
      </c>
      <c r="AF1699" t="s">
        <v>2559</v>
      </c>
      <c r="AJ1699" t="s">
        <v>5175</v>
      </c>
      <c r="AK1699" s="104">
        <v>46115.55</v>
      </c>
      <c r="AL1699">
        <v>342671</v>
      </c>
      <c r="AM1699" t="s">
        <v>4761</v>
      </c>
      <c r="AN1699" t="s">
        <v>13</v>
      </c>
      <c r="AR1699" t="s">
        <v>5966</v>
      </c>
      <c r="AT1699" t="s">
        <v>551</v>
      </c>
      <c r="AX1699" t="s">
        <v>4741</v>
      </c>
      <c r="AY1699" s="104">
        <v>46114.363194444442</v>
      </c>
      <c r="AZ1699">
        <v>567982</v>
      </c>
      <c r="BA1699" t="s">
        <v>4761</v>
      </c>
      <c r="BB1699" t="s">
        <v>5989</v>
      </c>
      <c r="BF1699" t="s">
        <v>5966</v>
      </c>
      <c r="BH1699" t="s">
        <v>2559</v>
      </c>
      <c r="BL1699" t="s">
        <v>7216</v>
      </c>
      <c r="BM1699" s="104">
        <v>46118.8125</v>
      </c>
      <c r="BN1699">
        <v>436700</v>
      </c>
      <c r="BO1699" t="s">
        <v>4728</v>
      </c>
      <c r="BP1699" t="s">
        <v>5592</v>
      </c>
      <c r="BT1699" t="s">
        <v>5920</v>
      </c>
    </row>
    <row r="1700" spans="17:72" x14ac:dyDescent="0.25">
      <c r="Q1700" t="s">
        <v>79</v>
      </c>
      <c r="R1700" t="s">
        <v>2650</v>
      </c>
      <c r="V1700" t="s">
        <v>5636</v>
      </c>
      <c r="W1700" s="104">
        <v>46118.603472222225</v>
      </c>
      <c r="X1700">
        <v>647167</v>
      </c>
      <c r="Y1700" t="s">
        <v>4728</v>
      </c>
      <c r="Z1700" t="s">
        <v>54</v>
      </c>
      <c r="AD1700" t="s">
        <v>4734</v>
      </c>
      <c r="AF1700" t="s">
        <v>72</v>
      </c>
      <c r="AJ1700" t="s">
        <v>6003</v>
      </c>
      <c r="AK1700" s="104">
        <v>46115.55</v>
      </c>
      <c r="AL1700">
        <v>1356516</v>
      </c>
      <c r="AM1700" t="s">
        <v>4761</v>
      </c>
      <c r="AN1700" t="s">
        <v>13</v>
      </c>
      <c r="AR1700" t="s">
        <v>5958</v>
      </c>
      <c r="AT1700" t="s">
        <v>1507</v>
      </c>
      <c r="AX1700" t="s">
        <v>6298</v>
      </c>
      <c r="AY1700" s="104">
        <v>46114.363888888889</v>
      </c>
      <c r="AZ1700">
        <v>527147</v>
      </c>
      <c r="BA1700" t="s">
        <v>4728</v>
      </c>
      <c r="BB1700" t="s">
        <v>5989</v>
      </c>
      <c r="BF1700" t="s">
        <v>5918</v>
      </c>
      <c r="BH1700" t="s">
        <v>226</v>
      </c>
      <c r="BL1700" t="s">
        <v>5543</v>
      </c>
      <c r="BM1700" s="104">
        <v>46118.817361111112</v>
      </c>
      <c r="BN1700">
        <v>1182997</v>
      </c>
      <c r="BO1700" t="s">
        <v>4728</v>
      </c>
      <c r="BP1700" t="s">
        <v>5592</v>
      </c>
      <c r="BT1700" t="s">
        <v>5920</v>
      </c>
    </row>
    <row r="1701" spans="17:72" x14ac:dyDescent="0.25">
      <c r="Q1701" t="s">
        <v>84</v>
      </c>
      <c r="V1701" t="s">
        <v>5109</v>
      </c>
      <c r="W1701" s="104">
        <v>46118.604166666664</v>
      </c>
      <c r="X1701">
        <v>89365</v>
      </c>
      <c r="Y1701" t="s">
        <v>4728</v>
      </c>
      <c r="Z1701" t="s">
        <v>54</v>
      </c>
      <c r="AD1701" t="s">
        <v>4772</v>
      </c>
      <c r="AF1701" t="s">
        <v>2559</v>
      </c>
      <c r="AJ1701" t="s">
        <v>6264</v>
      </c>
      <c r="AK1701" s="104">
        <v>46115.55</v>
      </c>
      <c r="AL1701">
        <v>515850</v>
      </c>
      <c r="AM1701" t="s">
        <v>4728</v>
      </c>
      <c r="AN1701" t="s">
        <v>13</v>
      </c>
      <c r="AR1701" t="s">
        <v>6004</v>
      </c>
      <c r="AT1701" t="s">
        <v>1134</v>
      </c>
      <c r="AX1701" t="s">
        <v>4877</v>
      </c>
      <c r="AY1701" s="104">
        <v>46114.363888888889</v>
      </c>
      <c r="AZ1701">
        <v>2544098</v>
      </c>
      <c r="BA1701" t="s">
        <v>4728</v>
      </c>
      <c r="BB1701" t="s">
        <v>5989</v>
      </c>
      <c r="BC1701" t="s">
        <v>4731</v>
      </c>
      <c r="BF1701" t="s">
        <v>5918</v>
      </c>
      <c r="BH1701" t="s">
        <v>253</v>
      </c>
      <c r="BL1701" t="s">
        <v>5704</v>
      </c>
      <c r="BM1701" s="104">
        <v>46118.817361111112</v>
      </c>
      <c r="BN1701">
        <v>116239</v>
      </c>
      <c r="BO1701" t="s">
        <v>4728</v>
      </c>
      <c r="BP1701" t="s">
        <v>5592</v>
      </c>
      <c r="BT1701" t="s">
        <v>5925</v>
      </c>
    </row>
    <row r="1702" spans="17:72" x14ac:dyDescent="0.25">
      <c r="V1702" t="s">
        <v>4762</v>
      </c>
      <c r="W1702" s="104">
        <v>46118.604166666664</v>
      </c>
      <c r="X1702">
        <v>33185</v>
      </c>
      <c r="Y1702" t="s">
        <v>4728</v>
      </c>
      <c r="Z1702" t="s">
        <v>54</v>
      </c>
      <c r="AF1702" t="s">
        <v>264</v>
      </c>
      <c r="AJ1702" t="s">
        <v>6550</v>
      </c>
      <c r="AK1702" s="104">
        <v>46115.550694444442</v>
      </c>
      <c r="AL1702">
        <v>293543</v>
      </c>
      <c r="AM1702" t="s">
        <v>4728</v>
      </c>
      <c r="AN1702" t="s">
        <v>13</v>
      </c>
      <c r="AR1702" t="s">
        <v>5931</v>
      </c>
      <c r="AT1702" t="s">
        <v>2357</v>
      </c>
      <c r="AX1702" t="s">
        <v>6569</v>
      </c>
      <c r="AY1702" s="104">
        <v>46114.363888888889</v>
      </c>
      <c r="AZ1702">
        <v>172640</v>
      </c>
      <c r="BA1702" t="s">
        <v>4728</v>
      </c>
      <c r="BB1702" t="s">
        <v>5989</v>
      </c>
      <c r="BF1702" t="s">
        <v>5942</v>
      </c>
      <c r="BH1702" t="s">
        <v>1048</v>
      </c>
      <c r="BL1702" t="s">
        <v>6729</v>
      </c>
      <c r="BM1702" s="104">
        <v>46118.822916666664</v>
      </c>
      <c r="BN1702">
        <v>181079</v>
      </c>
      <c r="BO1702" t="s">
        <v>4761</v>
      </c>
      <c r="BP1702" t="s">
        <v>5592</v>
      </c>
      <c r="BT1702" t="s">
        <v>5966</v>
      </c>
    </row>
    <row r="1703" spans="17:72" x14ac:dyDescent="0.25">
      <c r="Q1703" t="s">
        <v>241</v>
      </c>
      <c r="V1703" t="s">
        <v>4744</v>
      </c>
      <c r="W1703" s="104">
        <v>46118.605555555558</v>
      </c>
      <c r="X1703">
        <v>178063</v>
      </c>
      <c r="Y1703" t="s">
        <v>4728</v>
      </c>
      <c r="Z1703" t="s">
        <v>54</v>
      </c>
      <c r="AD1703" t="s">
        <v>4736</v>
      </c>
      <c r="AF1703" t="s">
        <v>1134</v>
      </c>
      <c r="AJ1703" t="s">
        <v>6551</v>
      </c>
      <c r="AK1703" s="104">
        <v>46115.551388888889</v>
      </c>
      <c r="AL1703">
        <v>800176</v>
      </c>
      <c r="AM1703" t="s">
        <v>4728</v>
      </c>
      <c r="AN1703" t="s">
        <v>13</v>
      </c>
      <c r="AR1703" t="s">
        <v>5918</v>
      </c>
      <c r="AT1703" t="s">
        <v>1584</v>
      </c>
      <c r="AX1703" t="s">
        <v>5487</v>
      </c>
      <c r="AY1703" s="104">
        <v>46114.364583333336</v>
      </c>
      <c r="AZ1703">
        <v>441428</v>
      </c>
      <c r="BA1703" t="s">
        <v>4728</v>
      </c>
      <c r="BB1703" t="s">
        <v>5989</v>
      </c>
      <c r="BF1703" t="s">
        <v>5931</v>
      </c>
      <c r="BH1703" t="s">
        <v>1276</v>
      </c>
      <c r="BL1703" t="s">
        <v>8182</v>
      </c>
      <c r="BM1703" s="104">
        <v>46118.824305555558</v>
      </c>
      <c r="BN1703">
        <v>635988</v>
      </c>
      <c r="BO1703" t="s">
        <v>4728</v>
      </c>
      <c r="BP1703" t="s">
        <v>5592</v>
      </c>
      <c r="BQ1703" t="s">
        <v>4731</v>
      </c>
      <c r="BT1703" t="s">
        <v>5966</v>
      </c>
    </row>
    <row r="1704" spans="17:72" x14ac:dyDescent="0.25">
      <c r="Q1704" t="s">
        <v>214</v>
      </c>
      <c r="V1704" t="s">
        <v>5637</v>
      </c>
      <c r="W1704" s="104">
        <v>46118.606249999997</v>
      </c>
      <c r="X1704">
        <v>391328</v>
      </c>
      <c r="Y1704" t="s">
        <v>4728</v>
      </c>
      <c r="Z1704" t="s">
        <v>54</v>
      </c>
      <c r="AD1704" t="s">
        <v>4739</v>
      </c>
      <c r="AF1704" t="s">
        <v>2624</v>
      </c>
      <c r="AJ1704" t="s">
        <v>5072</v>
      </c>
      <c r="AK1704" s="104">
        <v>46115.552777777775</v>
      </c>
      <c r="AL1704">
        <v>439370</v>
      </c>
      <c r="AM1704" t="s">
        <v>4728</v>
      </c>
      <c r="AN1704" t="s">
        <v>13</v>
      </c>
      <c r="AR1704" t="s">
        <v>6117</v>
      </c>
      <c r="AT1704" t="s">
        <v>414</v>
      </c>
      <c r="AX1704" t="s">
        <v>5046</v>
      </c>
      <c r="AY1704" s="104">
        <v>46114.364583333336</v>
      </c>
      <c r="AZ1704">
        <v>261212</v>
      </c>
      <c r="BA1704" t="s">
        <v>4728</v>
      </c>
      <c r="BB1704" t="s">
        <v>5989</v>
      </c>
      <c r="BF1704" t="s">
        <v>5950</v>
      </c>
      <c r="BH1704" t="s">
        <v>1132</v>
      </c>
      <c r="BL1704" t="s">
        <v>5121</v>
      </c>
      <c r="BM1704" s="104">
        <v>46119.333333333336</v>
      </c>
      <c r="BN1704">
        <v>740641</v>
      </c>
      <c r="BO1704" t="s">
        <v>4761</v>
      </c>
      <c r="BP1704" t="s">
        <v>5592</v>
      </c>
      <c r="BT1704" t="s">
        <v>5966</v>
      </c>
    </row>
    <row r="1705" spans="17:72" x14ac:dyDescent="0.25">
      <c r="Q1705" t="s">
        <v>84</v>
      </c>
      <c r="V1705" t="s">
        <v>5195</v>
      </c>
      <c r="W1705" s="104">
        <v>46118.607638888891</v>
      </c>
      <c r="X1705">
        <v>638099</v>
      </c>
      <c r="Y1705" t="s">
        <v>4728</v>
      </c>
      <c r="Z1705" t="s">
        <v>54</v>
      </c>
      <c r="AD1705" t="s">
        <v>5139</v>
      </c>
      <c r="AF1705" t="s">
        <v>2557</v>
      </c>
      <c r="AG1705" t="s">
        <v>1292</v>
      </c>
      <c r="AJ1705" t="s">
        <v>5108</v>
      </c>
      <c r="AK1705" s="104">
        <v>46115.553472222222</v>
      </c>
      <c r="AL1705">
        <v>326293</v>
      </c>
      <c r="AM1705" t="s">
        <v>4728</v>
      </c>
      <c r="AN1705" t="s">
        <v>42</v>
      </c>
      <c r="AO1705" t="s">
        <v>13</v>
      </c>
      <c r="AR1705" t="s">
        <v>6018</v>
      </c>
      <c r="AT1705" t="s">
        <v>1132</v>
      </c>
      <c r="AX1705" t="s">
        <v>7333</v>
      </c>
      <c r="AY1705" s="104">
        <v>46114.364583333336</v>
      </c>
      <c r="AZ1705">
        <v>312510</v>
      </c>
      <c r="BA1705" t="s">
        <v>4761</v>
      </c>
      <c r="BB1705" t="s">
        <v>5989</v>
      </c>
      <c r="BF1705" t="s">
        <v>5966</v>
      </c>
      <c r="BH1705" t="s">
        <v>2624</v>
      </c>
      <c r="BL1705" t="s">
        <v>5570</v>
      </c>
      <c r="BM1705" s="104">
        <v>46119.334722222222</v>
      </c>
      <c r="BN1705">
        <v>429197</v>
      </c>
      <c r="BO1705" t="s">
        <v>4728</v>
      </c>
      <c r="BP1705" t="s">
        <v>5592</v>
      </c>
      <c r="BT1705" t="s">
        <v>5931</v>
      </c>
    </row>
    <row r="1706" spans="17:72" x14ac:dyDescent="0.25">
      <c r="Q1706" t="s">
        <v>226</v>
      </c>
      <c r="V1706" t="s">
        <v>4733</v>
      </c>
      <c r="W1706" s="104">
        <v>46118.60833333333</v>
      </c>
      <c r="X1706">
        <v>1217497</v>
      </c>
      <c r="Y1706" t="s">
        <v>4728</v>
      </c>
      <c r="Z1706" t="s">
        <v>54</v>
      </c>
      <c r="AD1706" t="s">
        <v>4752</v>
      </c>
      <c r="AF1706" t="s">
        <v>6552</v>
      </c>
      <c r="AG1706" t="s">
        <v>868</v>
      </c>
      <c r="AJ1706" t="s">
        <v>5338</v>
      </c>
      <c r="AK1706" s="104">
        <v>46115.553472222222</v>
      </c>
      <c r="AL1706">
        <v>2701536</v>
      </c>
      <c r="AM1706" t="s">
        <v>4728</v>
      </c>
      <c r="AN1706" t="s">
        <v>42</v>
      </c>
      <c r="AO1706" t="s">
        <v>13</v>
      </c>
      <c r="AR1706" t="s">
        <v>6376</v>
      </c>
      <c r="AT1706" t="s">
        <v>1481</v>
      </c>
      <c r="AX1706" t="s">
        <v>4925</v>
      </c>
      <c r="AY1706" s="104">
        <v>46114.364583333336</v>
      </c>
      <c r="AZ1706">
        <v>303107</v>
      </c>
      <c r="BA1706" t="s">
        <v>4728</v>
      </c>
      <c r="BB1706" t="s">
        <v>5989</v>
      </c>
      <c r="BF1706" t="s">
        <v>5931</v>
      </c>
      <c r="BH1706" t="s">
        <v>2624</v>
      </c>
      <c r="BL1706" t="s">
        <v>8206</v>
      </c>
      <c r="BM1706" s="104">
        <v>46119.338888888888</v>
      </c>
      <c r="BN1706">
        <v>452800</v>
      </c>
      <c r="BO1706" t="s">
        <v>4728</v>
      </c>
      <c r="BP1706" t="s">
        <v>5592</v>
      </c>
      <c r="BT1706" t="s">
        <v>5931</v>
      </c>
    </row>
    <row r="1707" spans="17:72" x14ac:dyDescent="0.25">
      <c r="Q1707" t="s">
        <v>241</v>
      </c>
      <c r="V1707" t="s">
        <v>4733</v>
      </c>
      <c r="W1707" s="104">
        <v>46118.611111111109</v>
      </c>
      <c r="X1707">
        <v>128632</v>
      </c>
      <c r="Y1707" t="s">
        <v>4728</v>
      </c>
      <c r="Z1707" t="s">
        <v>54</v>
      </c>
      <c r="AD1707" t="s">
        <v>4780</v>
      </c>
      <c r="AF1707" t="s">
        <v>2265</v>
      </c>
      <c r="AG1707" t="s">
        <v>75</v>
      </c>
      <c r="AJ1707" t="s">
        <v>5334</v>
      </c>
      <c r="AK1707" s="104">
        <v>46115.554861111108</v>
      </c>
      <c r="AL1707">
        <v>2005573</v>
      </c>
      <c r="AM1707" t="s">
        <v>4728</v>
      </c>
      <c r="AN1707" t="s">
        <v>5248</v>
      </c>
      <c r="AO1707" t="s">
        <v>13</v>
      </c>
      <c r="AR1707" t="s">
        <v>6012</v>
      </c>
      <c r="AT1707" t="s">
        <v>1078</v>
      </c>
      <c r="AX1707" t="s">
        <v>6569</v>
      </c>
      <c r="AY1707" s="104">
        <v>46114.365972222222</v>
      </c>
      <c r="AZ1707">
        <v>286726</v>
      </c>
      <c r="BA1707" t="s">
        <v>4728</v>
      </c>
      <c r="BB1707" t="s">
        <v>5989</v>
      </c>
      <c r="BF1707" t="s">
        <v>5942</v>
      </c>
      <c r="BH1707" t="s">
        <v>205</v>
      </c>
      <c r="BL1707" t="s">
        <v>6846</v>
      </c>
      <c r="BM1707" s="104">
        <v>46119.34652777778</v>
      </c>
      <c r="BN1707">
        <v>730197</v>
      </c>
      <c r="BO1707" t="s">
        <v>4728</v>
      </c>
      <c r="BP1707" t="s">
        <v>5592</v>
      </c>
      <c r="BT1707" t="s">
        <v>5931</v>
      </c>
    </row>
    <row r="1708" spans="17:72" x14ac:dyDescent="0.25">
      <c r="Q1708" t="s">
        <v>79</v>
      </c>
      <c r="V1708" t="s">
        <v>5561</v>
      </c>
      <c r="W1708" s="104">
        <v>46118.611805555556</v>
      </c>
      <c r="X1708">
        <v>36984</v>
      </c>
      <c r="Y1708" t="s">
        <v>4728</v>
      </c>
      <c r="Z1708" t="s">
        <v>54</v>
      </c>
      <c r="AD1708" t="s">
        <v>4739</v>
      </c>
      <c r="AF1708" t="s">
        <v>5462</v>
      </c>
      <c r="AG1708" t="s">
        <v>1456</v>
      </c>
      <c r="AH1708" t="s">
        <v>432</v>
      </c>
      <c r="AJ1708" t="s">
        <v>6553</v>
      </c>
      <c r="AK1708" s="104">
        <v>46115.556250000001</v>
      </c>
      <c r="AL1708">
        <v>268135</v>
      </c>
      <c r="AM1708" t="s">
        <v>4761</v>
      </c>
      <c r="AN1708" t="s">
        <v>4787</v>
      </c>
      <c r="AO1708" t="s">
        <v>13</v>
      </c>
      <c r="AR1708" t="s">
        <v>5944</v>
      </c>
      <c r="AT1708" t="s">
        <v>516</v>
      </c>
      <c r="AX1708" t="s">
        <v>4833</v>
      </c>
      <c r="AY1708" s="104">
        <v>46114.366666666669</v>
      </c>
      <c r="AZ1708">
        <v>628122</v>
      </c>
      <c r="BA1708" t="s">
        <v>4728</v>
      </c>
      <c r="BB1708" t="s">
        <v>5989</v>
      </c>
      <c r="BF1708" t="s">
        <v>5931</v>
      </c>
      <c r="BH1708" t="s">
        <v>1481</v>
      </c>
      <c r="BL1708" t="s">
        <v>7325</v>
      </c>
      <c r="BM1708" s="104">
        <v>46119.351388888892</v>
      </c>
      <c r="BN1708">
        <v>311430</v>
      </c>
      <c r="BO1708" t="s">
        <v>4728</v>
      </c>
      <c r="BP1708" t="s">
        <v>5592</v>
      </c>
      <c r="BT1708" t="s">
        <v>5927</v>
      </c>
    </row>
    <row r="1709" spans="17:72" x14ac:dyDescent="0.25">
      <c r="Q1709" t="s">
        <v>214</v>
      </c>
      <c r="V1709" t="s">
        <v>5638</v>
      </c>
      <c r="W1709" s="104">
        <v>46118.611805555556</v>
      </c>
      <c r="X1709">
        <v>444797</v>
      </c>
      <c r="Y1709" t="s">
        <v>4728</v>
      </c>
      <c r="Z1709" t="s">
        <v>54</v>
      </c>
      <c r="AD1709" t="s">
        <v>4752</v>
      </c>
      <c r="AF1709" t="s">
        <v>2383</v>
      </c>
      <c r="AJ1709" t="s">
        <v>4877</v>
      </c>
      <c r="AK1709" s="104">
        <v>46115.556250000001</v>
      </c>
      <c r="AL1709">
        <v>577334</v>
      </c>
      <c r="AM1709" t="s">
        <v>4761</v>
      </c>
      <c r="AN1709" t="s">
        <v>13</v>
      </c>
      <c r="AR1709" t="s">
        <v>5966</v>
      </c>
      <c r="AT1709" t="s">
        <v>1894</v>
      </c>
      <c r="AX1709" t="s">
        <v>5382</v>
      </c>
      <c r="AY1709" s="104">
        <v>46114.366666666669</v>
      </c>
      <c r="AZ1709">
        <v>214163</v>
      </c>
      <c r="BA1709" t="s">
        <v>4728</v>
      </c>
      <c r="BB1709" t="s">
        <v>5989</v>
      </c>
      <c r="BF1709" t="s">
        <v>5920</v>
      </c>
      <c r="BH1709" t="s">
        <v>2561</v>
      </c>
      <c r="BI1709" t="s">
        <v>220</v>
      </c>
      <c r="BL1709" t="s">
        <v>5012</v>
      </c>
      <c r="BM1709" s="104">
        <v>46119.354166666664</v>
      </c>
      <c r="BN1709">
        <v>835182</v>
      </c>
      <c r="BO1709" t="s">
        <v>4761</v>
      </c>
      <c r="BP1709" t="s">
        <v>5592</v>
      </c>
      <c r="BQ1709" t="s">
        <v>4731</v>
      </c>
      <c r="BT1709" t="s">
        <v>6756</v>
      </c>
    </row>
    <row r="1710" spans="17:72" x14ac:dyDescent="0.25">
      <c r="Q1710" t="s">
        <v>79</v>
      </c>
      <c r="V1710" t="s">
        <v>5639</v>
      </c>
      <c r="W1710" s="104">
        <v>46118.611805555556</v>
      </c>
      <c r="X1710">
        <v>203988</v>
      </c>
      <c r="Y1710" t="s">
        <v>4728</v>
      </c>
      <c r="Z1710" t="s">
        <v>54</v>
      </c>
      <c r="AD1710" t="s">
        <v>4736</v>
      </c>
      <c r="AF1710" t="s">
        <v>1410</v>
      </c>
      <c r="AG1710" t="s">
        <v>1945</v>
      </c>
      <c r="AJ1710" t="s">
        <v>5129</v>
      </c>
      <c r="AK1710" s="104">
        <v>46115.556944444441</v>
      </c>
      <c r="AL1710">
        <v>2345272</v>
      </c>
      <c r="AM1710" t="s">
        <v>4761</v>
      </c>
      <c r="AN1710" t="s">
        <v>42</v>
      </c>
      <c r="AO1710" t="s">
        <v>13</v>
      </c>
      <c r="AR1710" t="s">
        <v>5955</v>
      </c>
      <c r="AT1710" t="s">
        <v>551</v>
      </c>
      <c r="AX1710" t="s">
        <v>4865</v>
      </c>
      <c r="AY1710" s="104">
        <v>46114.367361111108</v>
      </c>
      <c r="AZ1710">
        <v>496155</v>
      </c>
      <c r="BA1710" t="s">
        <v>4728</v>
      </c>
      <c r="BB1710" t="s">
        <v>5989</v>
      </c>
      <c r="BF1710" t="s">
        <v>5931</v>
      </c>
      <c r="BH1710" t="s">
        <v>1134</v>
      </c>
      <c r="BL1710" t="s">
        <v>5249</v>
      </c>
      <c r="BM1710" s="104">
        <v>46119.356249999997</v>
      </c>
      <c r="BN1710">
        <v>752170</v>
      </c>
      <c r="BO1710" t="s">
        <v>4728</v>
      </c>
      <c r="BP1710" t="s">
        <v>5592</v>
      </c>
      <c r="BT1710" t="s">
        <v>5920</v>
      </c>
    </row>
    <row r="1711" spans="17:72" x14ac:dyDescent="0.25">
      <c r="Q1711" t="s">
        <v>72</v>
      </c>
      <c r="V1711" t="s">
        <v>4776</v>
      </c>
      <c r="W1711" s="104">
        <v>46118.612500000003</v>
      </c>
      <c r="X1711">
        <v>540846</v>
      </c>
      <c r="Y1711" t="s">
        <v>4728</v>
      </c>
      <c r="Z1711" t="s">
        <v>54</v>
      </c>
      <c r="AD1711" t="s">
        <v>4739</v>
      </c>
      <c r="AF1711" t="s">
        <v>73</v>
      </c>
      <c r="AJ1711" t="s">
        <v>5085</v>
      </c>
      <c r="AK1711" s="104">
        <v>46115.557638888888</v>
      </c>
      <c r="AL1711">
        <v>451285</v>
      </c>
      <c r="AM1711" t="s">
        <v>4728</v>
      </c>
      <c r="AN1711" t="s">
        <v>13</v>
      </c>
      <c r="AR1711" t="s">
        <v>5918</v>
      </c>
      <c r="AT1711" t="s">
        <v>836</v>
      </c>
      <c r="AX1711" t="s">
        <v>6298</v>
      </c>
      <c r="AY1711" s="104">
        <v>46114.370138888888</v>
      </c>
      <c r="AZ1711">
        <v>494249</v>
      </c>
      <c r="BA1711" t="s">
        <v>4761</v>
      </c>
      <c r="BB1711" t="s">
        <v>5989</v>
      </c>
      <c r="BF1711" t="s">
        <v>5925</v>
      </c>
      <c r="BH1711" t="s">
        <v>2561</v>
      </c>
      <c r="BI1711" t="s">
        <v>220</v>
      </c>
      <c r="BL1711" t="s">
        <v>5121</v>
      </c>
      <c r="BM1711" s="104">
        <v>46119.357638888891</v>
      </c>
      <c r="BN1711">
        <v>1579075</v>
      </c>
      <c r="BO1711" t="s">
        <v>4728</v>
      </c>
      <c r="BP1711" t="s">
        <v>5592</v>
      </c>
      <c r="BQ1711" t="s">
        <v>4731</v>
      </c>
      <c r="BT1711" t="s">
        <v>6628</v>
      </c>
    </row>
    <row r="1712" spans="17:72" x14ac:dyDescent="0.25">
      <c r="Q1712" t="s">
        <v>241</v>
      </c>
      <c r="V1712" t="s">
        <v>4921</v>
      </c>
      <c r="W1712" s="104">
        <v>46118.613888888889</v>
      </c>
      <c r="X1712">
        <v>146020</v>
      </c>
      <c r="Y1712" t="s">
        <v>4728</v>
      </c>
      <c r="Z1712" t="s">
        <v>54</v>
      </c>
      <c r="AD1712" t="s">
        <v>4739</v>
      </c>
      <c r="AF1712" t="s">
        <v>2624</v>
      </c>
      <c r="AJ1712" t="s">
        <v>4890</v>
      </c>
      <c r="AK1712" s="104">
        <v>46115.557638888888</v>
      </c>
      <c r="AL1712">
        <v>176746</v>
      </c>
      <c r="AM1712" t="s">
        <v>4728</v>
      </c>
      <c r="AN1712" t="s">
        <v>13</v>
      </c>
      <c r="AR1712" t="s">
        <v>5924</v>
      </c>
      <c r="AT1712" t="s">
        <v>414</v>
      </c>
      <c r="AX1712" t="s">
        <v>5493</v>
      </c>
      <c r="AY1712" s="104">
        <v>46114.370138888888</v>
      </c>
      <c r="AZ1712">
        <v>289916</v>
      </c>
      <c r="BA1712" t="s">
        <v>4728</v>
      </c>
      <c r="BB1712" t="s">
        <v>5989</v>
      </c>
      <c r="BF1712" t="s">
        <v>5958</v>
      </c>
      <c r="BH1712" t="s">
        <v>2624</v>
      </c>
      <c r="BL1712" t="s">
        <v>7325</v>
      </c>
      <c r="BM1712" s="104">
        <v>46119.357638888891</v>
      </c>
      <c r="BN1712">
        <v>211698</v>
      </c>
      <c r="BO1712" t="s">
        <v>4728</v>
      </c>
      <c r="BP1712" t="s">
        <v>5592</v>
      </c>
      <c r="BT1712" t="s">
        <v>5927</v>
      </c>
    </row>
    <row r="1713" spans="17:72" x14ac:dyDescent="0.25">
      <c r="Q1713" t="s">
        <v>2309</v>
      </c>
      <c r="R1713" t="s">
        <v>232</v>
      </c>
      <c r="S1713" t="s">
        <v>75</v>
      </c>
      <c r="V1713" t="s">
        <v>5397</v>
      </c>
      <c r="W1713" s="104">
        <v>46118.613888888889</v>
      </c>
      <c r="X1713">
        <v>294576</v>
      </c>
      <c r="Y1713" t="s">
        <v>4761</v>
      </c>
      <c r="Z1713" t="s">
        <v>54</v>
      </c>
      <c r="AD1713" t="s">
        <v>4756</v>
      </c>
      <c r="AF1713" t="s">
        <v>202</v>
      </c>
      <c r="AJ1713" t="s">
        <v>4877</v>
      </c>
      <c r="AK1713" s="104">
        <v>46115.558333333334</v>
      </c>
      <c r="AL1713">
        <v>641050</v>
      </c>
      <c r="AM1713" t="s">
        <v>4728</v>
      </c>
      <c r="AN1713" t="s">
        <v>13</v>
      </c>
      <c r="AR1713" t="s">
        <v>5924</v>
      </c>
      <c r="AT1713" t="s">
        <v>1078</v>
      </c>
      <c r="AX1713" t="s">
        <v>7334</v>
      </c>
      <c r="AY1713" s="104">
        <v>46114.370833333334</v>
      </c>
      <c r="AZ1713">
        <v>227600</v>
      </c>
      <c r="BA1713" t="s">
        <v>4728</v>
      </c>
      <c r="BB1713" t="s">
        <v>5989</v>
      </c>
      <c r="BF1713" t="s">
        <v>5942</v>
      </c>
      <c r="BH1713" t="s">
        <v>496</v>
      </c>
      <c r="BI1713" t="s">
        <v>683</v>
      </c>
      <c r="BL1713" t="s">
        <v>6308</v>
      </c>
      <c r="BM1713" s="104">
        <v>46119.359027777777</v>
      </c>
      <c r="BN1713">
        <v>2055939</v>
      </c>
      <c r="BO1713" t="s">
        <v>4728</v>
      </c>
      <c r="BP1713" t="s">
        <v>5592</v>
      </c>
      <c r="BQ1713" t="s">
        <v>4731</v>
      </c>
      <c r="BT1713" t="s">
        <v>6609</v>
      </c>
    </row>
    <row r="1714" spans="17:72" x14ac:dyDescent="0.25">
      <c r="Q1714" t="s">
        <v>79</v>
      </c>
      <c r="V1714" t="s">
        <v>4922</v>
      </c>
      <c r="W1714" s="104">
        <v>46118.614583333336</v>
      </c>
      <c r="X1714">
        <v>1069775</v>
      </c>
      <c r="Y1714" t="s">
        <v>4728</v>
      </c>
      <c r="Z1714" t="s">
        <v>54</v>
      </c>
      <c r="AD1714" t="s">
        <v>4739</v>
      </c>
      <c r="AF1714" t="s">
        <v>2263</v>
      </c>
      <c r="AG1714" t="s">
        <v>1945</v>
      </c>
      <c r="AJ1714" t="s">
        <v>5012</v>
      </c>
      <c r="AK1714" s="104">
        <v>46115.558333333334</v>
      </c>
      <c r="AL1714">
        <v>922401</v>
      </c>
      <c r="AM1714" t="s">
        <v>4728</v>
      </c>
      <c r="AN1714" t="s">
        <v>42</v>
      </c>
      <c r="AO1714" t="s">
        <v>13</v>
      </c>
      <c r="AR1714" t="s">
        <v>5919</v>
      </c>
      <c r="AT1714" t="s">
        <v>1894</v>
      </c>
      <c r="AU1714" t="s">
        <v>264</v>
      </c>
      <c r="AV1714" t="s">
        <v>1132</v>
      </c>
      <c r="AX1714" t="s">
        <v>4988</v>
      </c>
      <c r="AY1714" s="104">
        <v>46114.370833333334</v>
      </c>
      <c r="AZ1714">
        <v>2589655</v>
      </c>
      <c r="BA1714" t="s">
        <v>4728</v>
      </c>
      <c r="BB1714" t="s">
        <v>5989</v>
      </c>
      <c r="BC1714" t="s">
        <v>4731</v>
      </c>
      <c r="BF1714" t="s">
        <v>7121</v>
      </c>
      <c r="BH1714" t="s">
        <v>298</v>
      </c>
      <c r="BL1714" t="s">
        <v>5356</v>
      </c>
      <c r="BM1714" s="104">
        <v>46119.359722222223</v>
      </c>
      <c r="BN1714">
        <v>305068</v>
      </c>
      <c r="BO1714" t="s">
        <v>4728</v>
      </c>
      <c r="BP1714" t="s">
        <v>5592</v>
      </c>
      <c r="BT1714" t="s">
        <v>5918</v>
      </c>
    </row>
    <row r="1715" spans="17:72" x14ac:dyDescent="0.25">
      <c r="Q1715" t="s">
        <v>84</v>
      </c>
      <c r="R1715" t="s">
        <v>308</v>
      </c>
      <c r="V1715" t="s">
        <v>4988</v>
      </c>
      <c r="W1715" s="104">
        <v>46118.615277777775</v>
      </c>
      <c r="X1715">
        <v>165213</v>
      </c>
      <c r="Y1715" t="s">
        <v>4728</v>
      </c>
      <c r="Z1715" t="s">
        <v>54</v>
      </c>
      <c r="AA1715" t="s">
        <v>13</v>
      </c>
      <c r="AD1715" t="s">
        <v>5640</v>
      </c>
      <c r="AF1715" t="s">
        <v>2487</v>
      </c>
      <c r="AG1715" t="s">
        <v>1220</v>
      </c>
      <c r="AJ1715" t="s">
        <v>6218</v>
      </c>
      <c r="AK1715" s="104">
        <v>46115.55972222222</v>
      </c>
      <c r="AL1715">
        <v>455338</v>
      </c>
      <c r="AM1715" t="s">
        <v>4728</v>
      </c>
      <c r="AN1715" t="s">
        <v>42</v>
      </c>
      <c r="AO1715" t="s">
        <v>13</v>
      </c>
      <c r="AR1715" t="s">
        <v>5986</v>
      </c>
      <c r="AT1715" t="s">
        <v>683</v>
      </c>
      <c r="AX1715" t="s">
        <v>4783</v>
      </c>
      <c r="AY1715" s="104">
        <v>46114.371527777781</v>
      </c>
      <c r="AZ1715">
        <v>280905</v>
      </c>
      <c r="BA1715" t="s">
        <v>4728</v>
      </c>
      <c r="BB1715" t="s">
        <v>5989</v>
      </c>
      <c r="BF1715" t="s">
        <v>5931</v>
      </c>
      <c r="BH1715" t="s">
        <v>2624</v>
      </c>
      <c r="BL1715" t="s">
        <v>4744</v>
      </c>
      <c r="BM1715" s="104">
        <v>46119.36041666667</v>
      </c>
      <c r="BN1715">
        <v>1161171</v>
      </c>
      <c r="BO1715" t="s">
        <v>4761</v>
      </c>
      <c r="BP1715" t="s">
        <v>5592</v>
      </c>
      <c r="BT1715" t="s">
        <v>5931</v>
      </c>
    </row>
    <row r="1716" spans="17:72" x14ac:dyDescent="0.25">
      <c r="Q1716" t="s">
        <v>241</v>
      </c>
      <c r="V1716" t="s">
        <v>4961</v>
      </c>
      <c r="W1716" s="104">
        <v>46118.615972222222</v>
      </c>
      <c r="X1716">
        <v>158961</v>
      </c>
      <c r="Y1716" t="s">
        <v>4728</v>
      </c>
      <c r="Z1716" t="s">
        <v>54</v>
      </c>
      <c r="AD1716" t="s">
        <v>4736</v>
      </c>
      <c r="AF1716" t="s">
        <v>2373</v>
      </c>
      <c r="AJ1716" t="s">
        <v>6554</v>
      </c>
      <c r="AK1716" s="104">
        <v>46115.561111111114</v>
      </c>
      <c r="AL1716">
        <v>163394</v>
      </c>
      <c r="AM1716" t="s">
        <v>4728</v>
      </c>
      <c r="AN1716" t="s">
        <v>13</v>
      </c>
      <c r="AR1716" t="s">
        <v>4781</v>
      </c>
      <c r="AT1716" t="s">
        <v>2624</v>
      </c>
      <c r="AX1716" t="s">
        <v>5272</v>
      </c>
      <c r="AY1716" s="104">
        <v>46114.372916666667</v>
      </c>
      <c r="AZ1716">
        <v>1742134</v>
      </c>
      <c r="BA1716" t="s">
        <v>4761</v>
      </c>
      <c r="BB1716" t="s">
        <v>5989</v>
      </c>
      <c r="BF1716" t="s">
        <v>5934</v>
      </c>
      <c r="BH1716" t="s">
        <v>496</v>
      </c>
      <c r="BI1716" t="s">
        <v>1132</v>
      </c>
      <c r="BL1716" t="s">
        <v>8182</v>
      </c>
      <c r="BM1716" s="104">
        <v>46119.364583333336</v>
      </c>
      <c r="BN1716">
        <v>789426</v>
      </c>
      <c r="BO1716" t="s">
        <v>4728</v>
      </c>
      <c r="BP1716" t="s">
        <v>5592</v>
      </c>
      <c r="BQ1716" t="s">
        <v>4731</v>
      </c>
      <c r="BT1716" t="s">
        <v>6628</v>
      </c>
    </row>
    <row r="1717" spans="17:72" x14ac:dyDescent="0.25">
      <c r="Q1717" t="s">
        <v>214</v>
      </c>
      <c r="V1717" t="s">
        <v>5641</v>
      </c>
      <c r="W1717" s="104">
        <v>46118.618055555555</v>
      </c>
      <c r="X1717">
        <v>176910</v>
      </c>
      <c r="Y1717" t="s">
        <v>4728</v>
      </c>
      <c r="Z1717" t="s">
        <v>54</v>
      </c>
      <c r="AD1717" t="s">
        <v>4736</v>
      </c>
      <c r="AF1717" t="s">
        <v>2357</v>
      </c>
      <c r="AJ1717" t="s">
        <v>4877</v>
      </c>
      <c r="AK1717" s="104">
        <v>46115.5625</v>
      </c>
      <c r="AL1717">
        <v>94061</v>
      </c>
      <c r="AM1717" t="s">
        <v>4728</v>
      </c>
      <c r="AN1717" t="s">
        <v>13</v>
      </c>
      <c r="AR1717" t="s">
        <v>4781</v>
      </c>
      <c r="AT1717" t="s">
        <v>2600</v>
      </c>
      <c r="AX1717" t="s">
        <v>4793</v>
      </c>
      <c r="AY1717" s="104">
        <v>46114.372916666667</v>
      </c>
      <c r="AZ1717">
        <v>91460</v>
      </c>
      <c r="BA1717" t="s">
        <v>4728</v>
      </c>
      <c r="BB1717" t="s">
        <v>5989</v>
      </c>
      <c r="BF1717" t="s">
        <v>5925</v>
      </c>
      <c r="BH1717" t="s">
        <v>205</v>
      </c>
      <c r="BL1717" t="s">
        <v>4743</v>
      </c>
      <c r="BM1717" s="104">
        <v>46119.365277777775</v>
      </c>
      <c r="BN1717">
        <v>83385</v>
      </c>
      <c r="BO1717" t="s">
        <v>4728</v>
      </c>
      <c r="BP1717" t="s">
        <v>5592</v>
      </c>
      <c r="BT1717" t="s">
        <v>5925</v>
      </c>
    </row>
    <row r="1718" spans="17:72" x14ac:dyDescent="0.25">
      <c r="Q1718" t="s">
        <v>84</v>
      </c>
      <c r="V1718" t="s">
        <v>5642</v>
      </c>
      <c r="W1718" s="104">
        <v>46118.618750000001</v>
      </c>
      <c r="X1718">
        <v>203168</v>
      </c>
      <c r="Y1718" t="s">
        <v>4728</v>
      </c>
      <c r="Z1718" t="s">
        <v>54</v>
      </c>
      <c r="AD1718" t="s">
        <v>4777</v>
      </c>
      <c r="AF1718" t="s">
        <v>852</v>
      </c>
      <c r="AG1718" t="s">
        <v>1910</v>
      </c>
      <c r="AJ1718" t="s">
        <v>4890</v>
      </c>
      <c r="AK1718" s="104">
        <v>46115.5625</v>
      </c>
      <c r="AL1718">
        <v>1798764</v>
      </c>
      <c r="AM1718" t="s">
        <v>4728</v>
      </c>
      <c r="AN1718" t="s">
        <v>13</v>
      </c>
      <c r="AO1718" t="s">
        <v>4731</v>
      </c>
      <c r="AR1718" t="s">
        <v>6501</v>
      </c>
      <c r="AT1718" t="s">
        <v>1134</v>
      </c>
      <c r="AX1718" t="s">
        <v>7335</v>
      </c>
      <c r="AY1718" s="104">
        <v>46114.373611111114</v>
      </c>
      <c r="AZ1718">
        <v>722635</v>
      </c>
      <c r="BA1718" t="s">
        <v>4728</v>
      </c>
      <c r="BB1718" t="s">
        <v>5989</v>
      </c>
      <c r="BF1718" t="s">
        <v>5918</v>
      </c>
      <c r="BH1718" t="s">
        <v>852</v>
      </c>
      <c r="BI1718" t="s">
        <v>217</v>
      </c>
      <c r="BL1718" t="s">
        <v>4755</v>
      </c>
      <c r="BM1718" s="104">
        <v>46119.365972222222</v>
      </c>
      <c r="BN1718">
        <v>984237</v>
      </c>
      <c r="BO1718" t="s">
        <v>4728</v>
      </c>
      <c r="BP1718" t="s">
        <v>5592</v>
      </c>
      <c r="BQ1718" t="s">
        <v>4731</v>
      </c>
      <c r="BT1718" t="s">
        <v>6495</v>
      </c>
    </row>
    <row r="1719" spans="17:72" x14ac:dyDescent="0.25">
      <c r="Q1719" t="s">
        <v>75</v>
      </c>
      <c r="V1719" t="s">
        <v>4776</v>
      </c>
      <c r="W1719" s="104">
        <v>46118.618750000001</v>
      </c>
      <c r="X1719">
        <v>677421</v>
      </c>
      <c r="Y1719" t="s">
        <v>4728</v>
      </c>
      <c r="Z1719" t="s">
        <v>54</v>
      </c>
      <c r="AA1719" t="s">
        <v>4731</v>
      </c>
      <c r="AD1719" t="s">
        <v>4739</v>
      </c>
      <c r="AF1719" t="s">
        <v>1276</v>
      </c>
      <c r="AJ1719" t="s">
        <v>6555</v>
      </c>
      <c r="AK1719" s="104">
        <v>46115.563194444447</v>
      </c>
      <c r="AL1719">
        <v>235937</v>
      </c>
      <c r="AM1719" t="s">
        <v>4761</v>
      </c>
      <c r="AN1719" t="s">
        <v>13</v>
      </c>
      <c r="AR1719" t="s">
        <v>5966</v>
      </c>
      <c r="AX1719" t="s">
        <v>4883</v>
      </c>
      <c r="AY1719" s="104">
        <v>46114.373611111114</v>
      </c>
      <c r="AZ1719">
        <v>324038</v>
      </c>
      <c r="BA1719" t="s">
        <v>4728</v>
      </c>
      <c r="BB1719" t="s">
        <v>5989</v>
      </c>
      <c r="BH1719" t="s">
        <v>205</v>
      </c>
      <c r="BL1719" t="s">
        <v>4743</v>
      </c>
      <c r="BM1719" s="104">
        <v>46119.365972222222</v>
      </c>
      <c r="BN1719">
        <v>472029</v>
      </c>
      <c r="BO1719" t="s">
        <v>4728</v>
      </c>
      <c r="BP1719" t="s">
        <v>5592</v>
      </c>
      <c r="BT1719" t="s">
        <v>5924</v>
      </c>
    </row>
    <row r="1720" spans="17:72" x14ac:dyDescent="0.25">
      <c r="Q1720" t="s">
        <v>72</v>
      </c>
      <c r="V1720" t="s">
        <v>4776</v>
      </c>
      <c r="W1720" s="104">
        <v>46118.618750000001</v>
      </c>
      <c r="X1720">
        <v>33566</v>
      </c>
      <c r="Y1720" t="s">
        <v>151</v>
      </c>
      <c r="Z1720" t="s">
        <v>54</v>
      </c>
      <c r="AD1720" t="s">
        <v>4739</v>
      </c>
      <c r="AF1720" t="s">
        <v>264</v>
      </c>
      <c r="AJ1720" t="s">
        <v>6554</v>
      </c>
      <c r="AK1720" s="104">
        <v>46115.563888888886</v>
      </c>
      <c r="AL1720">
        <v>459411</v>
      </c>
      <c r="AM1720" t="s">
        <v>4728</v>
      </c>
      <c r="AN1720" t="s">
        <v>13</v>
      </c>
      <c r="AR1720" t="s">
        <v>6004</v>
      </c>
      <c r="AT1720" t="s">
        <v>220</v>
      </c>
      <c r="AX1720" t="s">
        <v>4757</v>
      </c>
      <c r="AY1720" s="104">
        <v>46114.373611111114</v>
      </c>
      <c r="AZ1720">
        <v>269902</v>
      </c>
      <c r="BA1720" t="s">
        <v>4728</v>
      </c>
      <c r="BB1720" t="s">
        <v>5989</v>
      </c>
      <c r="BF1720" t="s">
        <v>5942</v>
      </c>
      <c r="BH1720" t="s">
        <v>298</v>
      </c>
      <c r="BI1720" t="s">
        <v>1910</v>
      </c>
      <c r="BL1720" t="s">
        <v>7660</v>
      </c>
      <c r="BM1720" s="104">
        <v>46119.367361111108</v>
      </c>
      <c r="BN1720">
        <v>854564</v>
      </c>
      <c r="BO1720" t="s">
        <v>4728</v>
      </c>
      <c r="BP1720" t="s">
        <v>5592</v>
      </c>
      <c r="BQ1720" t="s">
        <v>4731</v>
      </c>
      <c r="BT1720" t="s">
        <v>6074</v>
      </c>
    </row>
    <row r="1721" spans="17:72" x14ac:dyDescent="0.25">
      <c r="Q1721" t="s">
        <v>822</v>
      </c>
      <c r="R1721" t="s">
        <v>229</v>
      </c>
      <c r="V1721" t="s">
        <v>5643</v>
      </c>
      <c r="W1721" s="104">
        <v>46118.619444444441</v>
      </c>
      <c r="X1721">
        <v>330344</v>
      </c>
      <c r="Y1721" t="s">
        <v>4728</v>
      </c>
      <c r="Z1721" t="s">
        <v>42</v>
      </c>
      <c r="AA1721" t="s">
        <v>54</v>
      </c>
      <c r="AD1721" t="s">
        <v>4785</v>
      </c>
      <c r="AF1721" t="s">
        <v>637</v>
      </c>
      <c r="AJ1721" t="s">
        <v>4877</v>
      </c>
      <c r="AK1721" s="104">
        <v>46115.565972222219</v>
      </c>
      <c r="AL1721">
        <v>888646</v>
      </c>
      <c r="AM1721" t="s">
        <v>4761</v>
      </c>
      <c r="AN1721" t="s">
        <v>13</v>
      </c>
      <c r="AR1721" t="s">
        <v>5918</v>
      </c>
      <c r="AT1721" t="s">
        <v>551</v>
      </c>
      <c r="AX1721" t="s">
        <v>5535</v>
      </c>
      <c r="AY1721" s="104">
        <v>46114.374305555553</v>
      </c>
      <c r="AZ1721">
        <v>269437</v>
      </c>
      <c r="BA1721" t="s">
        <v>4728</v>
      </c>
      <c r="BB1721" t="s">
        <v>5989</v>
      </c>
      <c r="BF1721" t="s">
        <v>5942</v>
      </c>
      <c r="BH1721" t="s">
        <v>496</v>
      </c>
      <c r="BL1721" t="s">
        <v>4733</v>
      </c>
      <c r="BM1721" s="104">
        <v>46119.367361111108</v>
      </c>
      <c r="BN1721">
        <v>451967</v>
      </c>
      <c r="BO1721" t="s">
        <v>4728</v>
      </c>
      <c r="BP1721" t="s">
        <v>5592</v>
      </c>
      <c r="BT1721" t="s">
        <v>5950</v>
      </c>
    </row>
    <row r="1722" spans="17:72" x14ac:dyDescent="0.25">
      <c r="Q1722" t="s">
        <v>241</v>
      </c>
      <c r="V1722" t="s">
        <v>4733</v>
      </c>
      <c r="W1722" s="104">
        <v>46118.619444444441</v>
      </c>
      <c r="X1722">
        <v>189647</v>
      </c>
      <c r="Y1722" t="s">
        <v>4728</v>
      </c>
      <c r="Z1722" t="s">
        <v>54</v>
      </c>
      <c r="AD1722" t="s">
        <v>4772</v>
      </c>
      <c r="AF1722" t="s">
        <v>247</v>
      </c>
      <c r="AJ1722" t="s">
        <v>6556</v>
      </c>
      <c r="AK1722" s="104">
        <v>46115.567361111112</v>
      </c>
      <c r="AL1722">
        <v>524171</v>
      </c>
      <c r="AM1722" t="s">
        <v>4728</v>
      </c>
      <c r="AN1722" t="s">
        <v>13</v>
      </c>
      <c r="AR1722" t="s">
        <v>5931</v>
      </c>
      <c r="AT1722" t="s">
        <v>432</v>
      </c>
      <c r="AX1722" t="s">
        <v>4783</v>
      </c>
      <c r="AY1722" s="104">
        <v>46114.375694444447</v>
      </c>
      <c r="AZ1722">
        <v>578438</v>
      </c>
      <c r="BA1722" t="s">
        <v>4728</v>
      </c>
      <c r="BB1722" t="s">
        <v>5989</v>
      </c>
      <c r="BF1722" t="s">
        <v>5931</v>
      </c>
      <c r="BH1722" t="s">
        <v>1481</v>
      </c>
      <c r="BL1722" t="s">
        <v>5563</v>
      </c>
      <c r="BM1722" s="104">
        <v>46119.370138888888</v>
      </c>
      <c r="BN1722">
        <v>618146</v>
      </c>
      <c r="BO1722" t="s">
        <v>4761</v>
      </c>
      <c r="BP1722" t="s">
        <v>5592</v>
      </c>
      <c r="BT1722" t="s">
        <v>6117</v>
      </c>
    </row>
    <row r="1723" spans="17:72" x14ac:dyDescent="0.25">
      <c r="Q1723" t="s">
        <v>77</v>
      </c>
      <c r="V1723" t="s">
        <v>5042</v>
      </c>
      <c r="W1723" s="104">
        <v>46118.621527777781</v>
      </c>
      <c r="X1723">
        <v>248491</v>
      </c>
      <c r="Y1723" t="s">
        <v>4728</v>
      </c>
      <c r="Z1723" t="s">
        <v>54</v>
      </c>
      <c r="AD1723" t="s">
        <v>4736</v>
      </c>
      <c r="AF1723" t="s">
        <v>214</v>
      </c>
      <c r="AJ1723" t="s">
        <v>6079</v>
      </c>
      <c r="AK1723" s="104">
        <v>46115.568055555559</v>
      </c>
      <c r="AL1723">
        <v>663119</v>
      </c>
      <c r="AM1723" t="s">
        <v>4728</v>
      </c>
      <c r="AN1723" t="s">
        <v>13</v>
      </c>
      <c r="AR1723" t="s">
        <v>5920</v>
      </c>
      <c r="AT1723" t="s">
        <v>250</v>
      </c>
      <c r="AX1723" t="s">
        <v>5336</v>
      </c>
      <c r="AY1723" s="104">
        <v>46114.375694444447</v>
      </c>
      <c r="AZ1723">
        <v>185484</v>
      </c>
      <c r="BA1723" t="s">
        <v>4728</v>
      </c>
      <c r="BB1723" t="s">
        <v>5989</v>
      </c>
      <c r="BF1723" t="s">
        <v>5958</v>
      </c>
      <c r="BH1723" t="s">
        <v>1507</v>
      </c>
      <c r="BL1723" t="s">
        <v>5429</v>
      </c>
      <c r="BM1723" s="104">
        <v>46119.37222222222</v>
      </c>
      <c r="BN1723">
        <v>849756</v>
      </c>
      <c r="BO1723" t="s">
        <v>4728</v>
      </c>
      <c r="BP1723" t="s">
        <v>5592</v>
      </c>
      <c r="BT1723" t="s">
        <v>5942</v>
      </c>
    </row>
    <row r="1724" spans="17:72" x14ac:dyDescent="0.25">
      <c r="Q1724" t="s">
        <v>214</v>
      </c>
      <c r="V1724" t="s">
        <v>4938</v>
      </c>
      <c r="W1724" s="104">
        <v>46118.622916666667</v>
      </c>
      <c r="X1724">
        <v>281422</v>
      </c>
      <c r="Y1724" t="s">
        <v>4728</v>
      </c>
      <c r="Z1724" t="s">
        <v>54</v>
      </c>
      <c r="AD1724" t="s">
        <v>4772</v>
      </c>
      <c r="AF1724" t="s">
        <v>2263</v>
      </c>
      <c r="AG1724" t="s">
        <v>73</v>
      </c>
      <c r="AJ1724" t="s">
        <v>6557</v>
      </c>
      <c r="AK1724" s="104">
        <v>46115.569444444445</v>
      </c>
      <c r="AL1724">
        <v>1397411</v>
      </c>
      <c r="AM1724" t="s">
        <v>4761</v>
      </c>
      <c r="AN1724" t="s">
        <v>4787</v>
      </c>
      <c r="AO1724" t="s">
        <v>13</v>
      </c>
      <c r="AR1724" t="s">
        <v>5944</v>
      </c>
      <c r="AT1724" t="s">
        <v>1559</v>
      </c>
      <c r="AX1724" t="s">
        <v>4839</v>
      </c>
      <c r="AY1724" s="104">
        <v>46114.377083333333</v>
      </c>
      <c r="AZ1724">
        <v>263307</v>
      </c>
      <c r="BA1724" t="s">
        <v>4728</v>
      </c>
      <c r="BB1724" t="s">
        <v>5989</v>
      </c>
      <c r="BF1724" t="s">
        <v>5958</v>
      </c>
      <c r="BH1724" t="s">
        <v>496</v>
      </c>
      <c r="BI1724" t="s">
        <v>256</v>
      </c>
      <c r="BL1724" t="s">
        <v>7216</v>
      </c>
      <c r="BM1724" s="104">
        <v>46119.373611111114</v>
      </c>
      <c r="BN1724">
        <v>406560</v>
      </c>
      <c r="BO1724" t="s">
        <v>4728</v>
      </c>
      <c r="BP1724" t="s">
        <v>5592</v>
      </c>
      <c r="BQ1724" t="s">
        <v>4731</v>
      </c>
      <c r="BT1724" t="s">
        <v>6001</v>
      </c>
    </row>
    <row r="1725" spans="17:72" x14ac:dyDescent="0.25">
      <c r="Q1725" t="s">
        <v>84</v>
      </c>
      <c r="V1725" t="s">
        <v>5644</v>
      </c>
      <c r="W1725" s="104">
        <v>46118.625694444447</v>
      </c>
      <c r="X1725">
        <v>107992</v>
      </c>
      <c r="Y1725" t="s">
        <v>4728</v>
      </c>
      <c r="Z1725" t="s">
        <v>54</v>
      </c>
      <c r="AD1725" t="s">
        <v>5139</v>
      </c>
      <c r="AF1725" t="s">
        <v>1284</v>
      </c>
      <c r="AJ1725" t="s">
        <v>5600</v>
      </c>
      <c r="AK1725" s="104">
        <v>46115.570138888892</v>
      </c>
      <c r="AL1725">
        <v>34563</v>
      </c>
      <c r="AM1725" t="s">
        <v>4728</v>
      </c>
      <c r="AN1725" t="s">
        <v>13</v>
      </c>
      <c r="AR1725" t="s">
        <v>4781</v>
      </c>
      <c r="AT1725" t="s">
        <v>516</v>
      </c>
      <c r="AX1725" t="s">
        <v>4743</v>
      </c>
      <c r="AY1725" s="104">
        <v>46114.377083333333</v>
      </c>
      <c r="AZ1725">
        <v>202260</v>
      </c>
      <c r="BA1725" t="s">
        <v>4728</v>
      </c>
      <c r="BB1725" t="s">
        <v>5989</v>
      </c>
      <c r="BF1725" t="s">
        <v>5931</v>
      </c>
      <c r="BH1725" t="s">
        <v>852</v>
      </c>
      <c r="BI1725" t="s">
        <v>256</v>
      </c>
      <c r="BL1725" t="s">
        <v>8182</v>
      </c>
      <c r="BM1725" s="104">
        <v>46119.373611111114</v>
      </c>
      <c r="BN1725">
        <v>1446240</v>
      </c>
      <c r="BO1725" t="s">
        <v>4728</v>
      </c>
      <c r="BP1725" t="s">
        <v>5592</v>
      </c>
      <c r="BQ1725" t="s">
        <v>4731</v>
      </c>
      <c r="BT1725" t="s">
        <v>6074</v>
      </c>
    </row>
    <row r="1726" spans="17:72" x14ac:dyDescent="0.25">
      <c r="Q1726" t="s">
        <v>81</v>
      </c>
      <c r="V1726" t="s">
        <v>5382</v>
      </c>
      <c r="W1726" s="104">
        <v>46118.625694444447</v>
      </c>
      <c r="X1726">
        <v>175533</v>
      </c>
      <c r="Y1726" t="s">
        <v>4728</v>
      </c>
      <c r="Z1726" t="s">
        <v>54</v>
      </c>
      <c r="AD1726" t="s">
        <v>4736</v>
      </c>
      <c r="AF1726" t="s">
        <v>2357</v>
      </c>
      <c r="AJ1726" t="s">
        <v>6120</v>
      </c>
      <c r="AK1726" s="104">
        <v>46115.570138888892</v>
      </c>
      <c r="AL1726">
        <v>516750</v>
      </c>
      <c r="AM1726" t="s">
        <v>4728</v>
      </c>
      <c r="AN1726" t="s">
        <v>13</v>
      </c>
      <c r="AR1726" t="s">
        <v>4781</v>
      </c>
      <c r="AT1726" t="s">
        <v>414</v>
      </c>
      <c r="AX1726" t="s">
        <v>5074</v>
      </c>
      <c r="AY1726" s="104">
        <v>46114.377083333333</v>
      </c>
      <c r="AZ1726">
        <v>736745</v>
      </c>
      <c r="BA1726" t="s">
        <v>4761</v>
      </c>
      <c r="BB1726" t="s">
        <v>5989</v>
      </c>
      <c r="BF1726" t="s">
        <v>5966</v>
      </c>
      <c r="BH1726" t="s">
        <v>298</v>
      </c>
      <c r="BL1726" t="s">
        <v>4919</v>
      </c>
      <c r="BM1726" s="104">
        <v>46119.375</v>
      </c>
      <c r="BN1726">
        <v>296278</v>
      </c>
      <c r="BO1726" t="s">
        <v>4728</v>
      </c>
      <c r="BP1726" t="s">
        <v>5592</v>
      </c>
      <c r="BT1726" t="s">
        <v>5924</v>
      </c>
    </row>
    <row r="1727" spans="17:72" x14ac:dyDescent="0.25">
      <c r="Q1727" t="s">
        <v>241</v>
      </c>
      <c r="V1727" t="s">
        <v>5310</v>
      </c>
      <c r="W1727" s="104">
        <v>46118.626388888886</v>
      </c>
      <c r="X1727">
        <v>189101</v>
      </c>
      <c r="Y1727" t="s">
        <v>4728</v>
      </c>
      <c r="Z1727" t="s">
        <v>54</v>
      </c>
      <c r="AD1727" t="s">
        <v>4736</v>
      </c>
      <c r="AF1727" t="s">
        <v>2624</v>
      </c>
      <c r="AJ1727" t="s">
        <v>5103</v>
      </c>
      <c r="AK1727" s="104">
        <v>46115.570833333331</v>
      </c>
      <c r="AL1727">
        <v>142599</v>
      </c>
      <c r="AM1727" t="s">
        <v>4728</v>
      </c>
      <c r="AN1727" t="s">
        <v>13</v>
      </c>
      <c r="AR1727" t="s">
        <v>5931</v>
      </c>
      <c r="AT1727" t="s">
        <v>1078</v>
      </c>
      <c r="AX1727" t="s">
        <v>4743</v>
      </c>
      <c r="AY1727" s="104">
        <v>46114.37777777778</v>
      </c>
      <c r="AZ1727">
        <v>248199</v>
      </c>
      <c r="BA1727" t="s">
        <v>4728</v>
      </c>
      <c r="BB1727" t="s">
        <v>5989</v>
      </c>
      <c r="BF1727" t="s">
        <v>5942</v>
      </c>
      <c r="BH1727" t="s">
        <v>250</v>
      </c>
      <c r="BL1727" t="s">
        <v>4782</v>
      </c>
      <c r="BM1727" s="104">
        <v>46119.375694444447</v>
      </c>
      <c r="BN1727">
        <v>206203</v>
      </c>
      <c r="BO1727" t="s">
        <v>4728</v>
      </c>
      <c r="BP1727" t="s">
        <v>5592</v>
      </c>
      <c r="BT1727" t="s">
        <v>5920</v>
      </c>
    </row>
    <row r="1728" spans="17:72" x14ac:dyDescent="0.25">
      <c r="Q1728" t="s">
        <v>214</v>
      </c>
      <c r="V1728" t="s">
        <v>5018</v>
      </c>
      <c r="W1728" s="104">
        <v>46118.62777777778</v>
      </c>
      <c r="X1728">
        <v>396415</v>
      </c>
      <c r="Y1728" t="s">
        <v>4728</v>
      </c>
      <c r="Z1728" t="s">
        <v>54</v>
      </c>
      <c r="AD1728" t="s">
        <v>4739</v>
      </c>
      <c r="AF1728" t="s">
        <v>852</v>
      </c>
      <c r="AJ1728" t="s">
        <v>5600</v>
      </c>
      <c r="AK1728" s="104">
        <v>46115.571527777778</v>
      </c>
      <c r="AL1728">
        <v>310826</v>
      </c>
      <c r="AM1728" t="s">
        <v>4728</v>
      </c>
      <c r="AN1728" t="s">
        <v>13</v>
      </c>
      <c r="AR1728" t="s">
        <v>5931</v>
      </c>
      <c r="AT1728" t="s">
        <v>1507</v>
      </c>
      <c r="AX1728" t="s">
        <v>4889</v>
      </c>
      <c r="AY1728" s="104">
        <v>46114.37777777778</v>
      </c>
      <c r="AZ1728">
        <v>76005</v>
      </c>
      <c r="BA1728" t="s">
        <v>4728</v>
      </c>
      <c r="BB1728" t="s">
        <v>5989</v>
      </c>
      <c r="BF1728" t="s">
        <v>5942</v>
      </c>
      <c r="BH1728" t="s">
        <v>496</v>
      </c>
      <c r="BL1728" t="s">
        <v>5502</v>
      </c>
      <c r="BM1728" s="104">
        <v>46119.377083333333</v>
      </c>
      <c r="BN1728">
        <v>434909</v>
      </c>
      <c r="BO1728" t="s">
        <v>4728</v>
      </c>
      <c r="BP1728" t="s">
        <v>5592</v>
      </c>
      <c r="BT1728" t="s">
        <v>5920</v>
      </c>
    </row>
    <row r="1729" spans="17:72" x14ac:dyDescent="0.25">
      <c r="Q1729" t="s">
        <v>78</v>
      </c>
      <c r="V1729" t="s">
        <v>5537</v>
      </c>
      <c r="W1729" s="104">
        <v>46118.62777777778</v>
      </c>
      <c r="X1729">
        <v>469185</v>
      </c>
      <c r="Y1729" t="s">
        <v>4728</v>
      </c>
      <c r="Z1729" t="s">
        <v>54</v>
      </c>
      <c r="AD1729" t="s">
        <v>5139</v>
      </c>
      <c r="AF1729" t="s">
        <v>2600</v>
      </c>
      <c r="AJ1729" t="s">
        <v>6558</v>
      </c>
      <c r="AK1729" s="104">
        <v>46115.571527777778</v>
      </c>
      <c r="AL1729">
        <v>412461</v>
      </c>
      <c r="AM1729" t="s">
        <v>4728</v>
      </c>
      <c r="AN1729" t="s">
        <v>13</v>
      </c>
      <c r="AR1729" t="s">
        <v>5956</v>
      </c>
      <c r="AT1729" t="s">
        <v>2391</v>
      </c>
      <c r="AU1729" t="s">
        <v>836</v>
      </c>
      <c r="AX1729" t="s">
        <v>5001</v>
      </c>
      <c r="AY1729" s="104">
        <v>46114.378472222219</v>
      </c>
      <c r="AZ1729">
        <v>29778</v>
      </c>
      <c r="BA1729" t="s">
        <v>4728</v>
      </c>
      <c r="BB1729" t="s">
        <v>5989</v>
      </c>
      <c r="BF1729" t="s">
        <v>5925</v>
      </c>
      <c r="BH1729" t="s">
        <v>1284</v>
      </c>
      <c r="BL1729" t="s">
        <v>6294</v>
      </c>
      <c r="BM1729" s="104">
        <v>46119.377083333333</v>
      </c>
      <c r="BN1729">
        <v>392483</v>
      </c>
      <c r="BO1729" t="s">
        <v>4728</v>
      </c>
      <c r="BP1729" t="s">
        <v>5592</v>
      </c>
      <c r="BT1729" t="s">
        <v>5950</v>
      </c>
    </row>
    <row r="1730" spans="17:72" x14ac:dyDescent="0.25">
      <c r="Q1730" t="s">
        <v>965</v>
      </c>
      <c r="R1730" t="s">
        <v>84</v>
      </c>
      <c r="V1730" t="s">
        <v>4890</v>
      </c>
      <c r="W1730" s="104">
        <v>46118.62777777778</v>
      </c>
      <c r="X1730">
        <v>526271</v>
      </c>
      <c r="Y1730" t="s">
        <v>4761</v>
      </c>
      <c r="Z1730" t="s">
        <v>4797</v>
      </c>
      <c r="AA1730" t="s">
        <v>54</v>
      </c>
      <c r="AD1730" t="s">
        <v>4842</v>
      </c>
      <c r="AF1730" t="s">
        <v>1643</v>
      </c>
      <c r="AG1730" t="s">
        <v>1292</v>
      </c>
      <c r="AJ1730" t="s">
        <v>4922</v>
      </c>
      <c r="AK1730" s="104">
        <v>46115.571527777778</v>
      </c>
      <c r="AL1730">
        <v>1925640</v>
      </c>
      <c r="AM1730" t="s">
        <v>4728</v>
      </c>
      <c r="AN1730" t="s">
        <v>42</v>
      </c>
      <c r="AO1730" t="s">
        <v>13</v>
      </c>
      <c r="AR1730" t="s">
        <v>6559</v>
      </c>
      <c r="AT1730" t="s">
        <v>551</v>
      </c>
      <c r="AX1730" t="s">
        <v>4921</v>
      </c>
      <c r="AY1730" s="104">
        <v>46114.379166666666</v>
      </c>
      <c r="AZ1730">
        <v>643231</v>
      </c>
      <c r="BA1730" t="s">
        <v>4728</v>
      </c>
      <c r="BB1730" t="s">
        <v>5989</v>
      </c>
      <c r="BF1730" t="s">
        <v>5942</v>
      </c>
      <c r="BH1730" t="s">
        <v>2561</v>
      </c>
      <c r="BI1730" t="s">
        <v>217</v>
      </c>
      <c r="BL1730" t="s">
        <v>7216</v>
      </c>
      <c r="BM1730" s="104">
        <v>46119.378472222219</v>
      </c>
      <c r="BN1730">
        <v>1053264</v>
      </c>
      <c r="BO1730" t="s">
        <v>4728</v>
      </c>
      <c r="BP1730" t="s">
        <v>5592</v>
      </c>
      <c r="BQ1730" t="s">
        <v>4731</v>
      </c>
      <c r="BT1730" t="s">
        <v>7867</v>
      </c>
    </row>
    <row r="1731" spans="17:72" x14ac:dyDescent="0.25">
      <c r="Q1731" t="s">
        <v>79</v>
      </c>
      <c r="V1731" t="s">
        <v>4908</v>
      </c>
      <c r="W1731" s="104">
        <v>46118.629861111112</v>
      </c>
      <c r="X1731">
        <v>676734</v>
      </c>
      <c r="Y1731" t="s">
        <v>4728</v>
      </c>
      <c r="Z1731" t="s">
        <v>54</v>
      </c>
      <c r="AD1731" t="s">
        <v>4734</v>
      </c>
      <c r="AF1731" t="s">
        <v>312</v>
      </c>
      <c r="AG1731" t="s">
        <v>1985</v>
      </c>
      <c r="AJ1731" t="s">
        <v>5190</v>
      </c>
      <c r="AK1731" s="104">
        <v>46115.573611111111</v>
      </c>
      <c r="AL1731">
        <v>1815977</v>
      </c>
      <c r="AM1731" t="s">
        <v>4728</v>
      </c>
      <c r="AN1731" t="s">
        <v>42</v>
      </c>
      <c r="AO1731" t="s">
        <v>13</v>
      </c>
      <c r="AR1731" t="s">
        <v>6005</v>
      </c>
      <c r="AT1731" t="s">
        <v>2391</v>
      </c>
      <c r="AX1731" t="s">
        <v>4889</v>
      </c>
      <c r="AY1731" s="104">
        <v>46114.379861111112</v>
      </c>
      <c r="AZ1731">
        <v>135931</v>
      </c>
      <c r="BA1731" t="s">
        <v>4728</v>
      </c>
      <c r="BB1731" t="s">
        <v>5989</v>
      </c>
      <c r="BF1731" t="s">
        <v>5942</v>
      </c>
      <c r="BH1731" t="s">
        <v>2624</v>
      </c>
      <c r="BL1731" t="s">
        <v>4776</v>
      </c>
      <c r="BM1731" s="104">
        <v>46119.378472222219</v>
      </c>
      <c r="BN1731">
        <v>548203</v>
      </c>
      <c r="BO1731" t="s">
        <v>4728</v>
      </c>
      <c r="BP1731" t="s">
        <v>5592</v>
      </c>
      <c r="BT1731" t="s">
        <v>5931</v>
      </c>
    </row>
    <row r="1732" spans="17:72" x14ac:dyDescent="0.25">
      <c r="Q1732" t="s">
        <v>81</v>
      </c>
      <c r="V1732" t="s">
        <v>4930</v>
      </c>
      <c r="W1732" s="104">
        <v>46118.630555555559</v>
      </c>
      <c r="X1732">
        <v>421573</v>
      </c>
      <c r="Y1732" t="s">
        <v>4728</v>
      </c>
      <c r="Z1732" t="s">
        <v>54</v>
      </c>
      <c r="AD1732" t="s">
        <v>4739</v>
      </c>
      <c r="AF1732" t="s">
        <v>1667</v>
      </c>
      <c r="AG1732" t="s">
        <v>2383</v>
      </c>
      <c r="AJ1732" t="s">
        <v>4890</v>
      </c>
      <c r="AK1732" s="104">
        <v>46115.574305555558</v>
      </c>
      <c r="AL1732">
        <v>380811</v>
      </c>
      <c r="AM1732" t="s">
        <v>4728</v>
      </c>
      <c r="AN1732" t="s">
        <v>42</v>
      </c>
      <c r="AO1732" t="s">
        <v>13</v>
      </c>
      <c r="AR1732" t="s">
        <v>5933</v>
      </c>
      <c r="AT1732" t="s">
        <v>1132</v>
      </c>
      <c r="AX1732" t="s">
        <v>5001</v>
      </c>
      <c r="AY1732" s="104">
        <v>46114.379861111112</v>
      </c>
      <c r="AZ1732">
        <v>176625</v>
      </c>
      <c r="BA1732" t="s">
        <v>4728</v>
      </c>
      <c r="BB1732" t="s">
        <v>5989</v>
      </c>
      <c r="BF1732" t="s">
        <v>5958</v>
      </c>
      <c r="BH1732" t="s">
        <v>298</v>
      </c>
      <c r="BL1732" t="s">
        <v>5429</v>
      </c>
      <c r="BM1732" s="104">
        <v>46119.381944444445</v>
      </c>
      <c r="BN1732">
        <v>340701</v>
      </c>
      <c r="BO1732" t="s">
        <v>4728</v>
      </c>
      <c r="BP1732" t="s">
        <v>5592</v>
      </c>
      <c r="BT1732" t="s">
        <v>4781</v>
      </c>
    </row>
    <row r="1733" spans="17:72" x14ac:dyDescent="0.25">
      <c r="Q1733" t="s">
        <v>232</v>
      </c>
      <c r="V1733" t="s">
        <v>5645</v>
      </c>
      <c r="W1733" s="104">
        <v>46118.631944444445</v>
      </c>
      <c r="X1733">
        <v>1089265</v>
      </c>
      <c r="Y1733" t="s">
        <v>4728</v>
      </c>
      <c r="Z1733" t="s">
        <v>54</v>
      </c>
      <c r="AD1733" t="s">
        <v>4736</v>
      </c>
      <c r="AF1733" t="s">
        <v>2624</v>
      </c>
      <c r="AJ1733" t="s">
        <v>6560</v>
      </c>
      <c r="AK1733" s="104">
        <v>46115.574305555558</v>
      </c>
      <c r="AL1733">
        <v>195551</v>
      </c>
      <c r="AM1733" t="s">
        <v>4728</v>
      </c>
      <c r="AN1733" t="s">
        <v>13</v>
      </c>
      <c r="AR1733" t="s">
        <v>5918</v>
      </c>
      <c r="AT1733" t="s">
        <v>836</v>
      </c>
      <c r="AU1733" t="s">
        <v>683</v>
      </c>
      <c r="AX1733" t="s">
        <v>5548</v>
      </c>
      <c r="AY1733" s="104">
        <v>46114.380555555559</v>
      </c>
      <c r="AZ1733">
        <v>1597281</v>
      </c>
      <c r="BA1733" t="s">
        <v>4761</v>
      </c>
      <c r="BB1733" t="s">
        <v>5989</v>
      </c>
      <c r="BC1733" t="s">
        <v>4731</v>
      </c>
      <c r="BF1733" t="s">
        <v>6918</v>
      </c>
      <c r="BH1733" t="s">
        <v>496</v>
      </c>
      <c r="BL1733" t="s">
        <v>5334</v>
      </c>
      <c r="BM1733" s="104">
        <v>46119.384027777778</v>
      </c>
      <c r="BN1733">
        <v>1101883</v>
      </c>
      <c r="BO1733" t="s">
        <v>4728</v>
      </c>
      <c r="BP1733" t="s">
        <v>5592</v>
      </c>
      <c r="BT1733" t="s">
        <v>6117</v>
      </c>
    </row>
    <row r="1734" spans="17:72" x14ac:dyDescent="0.25">
      <c r="Q1734" t="s">
        <v>214</v>
      </c>
      <c r="V1734" t="s">
        <v>4782</v>
      </c>
      <c r="W1734" s="104">
        <v>46118.631944444445</v>
      </c>
      <c r="X1734">
        <v>291494</v>
      </c>
      <c r="Y1734" t="s">
        <v>4728</v>
      </c>
      <c r="Z1734" t="s">
        <v>54</v>
      </c>
      <c r="AD1734" t="s">
        <v>4772</v>
      </c>
      <c r="AF1734" t="s">
        <v>253</v>
      </c>
      <c r="AJ1734" t="s">
        <v>5086</v>
      </c>
      <c r="AK1734" s="104">
        <v>46115.574305555558</v>
      </c>
      <c r="AL1734">
        <v>38517</v>
      </c>
      <c r="AM1734" t="s">
        <v>4728</v>
      </c>
      <c r="AN1734" t="s">
        <v>13</v>
      </c>
      <c r="AR1734" t="s">
        <v>4781</v>
      </c>
      <c r="AT1734" t="s">
        <v>516</v>
      </c>
      <c r="AX1734" t="s">
        <v>4831</v>
      </c>
      <c r="AY1734" s="104">
        <v>46114.381249999999</v>
      </c>
      <c r="AZ1734">
        <v>184829</v>
      </c>
      <c r="BA1734" t="s">
        <v>4728</v>
      </c>
      <c r="BB1734" t="s">
        <v>5989</v>
      </c>
      <c r="BF1734" t="s">
        <v>5958</v>
      </c>
      <c r="BH1734" t="s">
        <v>250</v>
      </c>
      <c r="BI1734" t="s">
        <v>217</v>
      </c>
      <c r="BL1734" t="s">
        <v>5206</v>
      </c>
      <c r="BM1734" s="104">
        <v>46119.384722222225</v>
      </c>
      <c r="BN1734">
        <v>1820365</v>
      </c>
      <c r="BO1734" t="s">
        <v>4728</v>
      </c>
      <c r="BP1734" t="s">
        <v>5592</v>
      </c>
      <c r="BQ1734" t="s">
        <v>4731</v>
      </c>
      <c r="BT1734" t="s">
        <v>6074</v>
      </c>
    </row>
    <row r="1735" spans="17:72" x14ac:dyDescent="0.25">
      <c r="Q1735" t="s">
        <v>241</v>
      </c>
      <c r="R1735" t="s">
        <v>217</v>
      </c>
      <c r="V1735" t="s">
        <v>5156</v>
      </c>
      <c r="W1735" s="104">
        <v>46118.632638888892</v>
      </c>
      <c r="X1735">
        <v>1275011</v>
      </c>
      <c r="Y1735" t="s">
        <v>4728</v>
      </c>
      <c r="Z1735" t="s">
        <v>54</v>
      </c>
      <c r="AA1735" t="s">
        <v>4731</v>
      </c>
      <c r="AD1735" t="s">
        <v>5455</v>
      </c>
      <c r="AF1735" t="s">
        <v>2510</v>
      </c>
      <c r="AJ1735" t="s">
        <v>5007</v>
      </c>
      <c r="AK1735" s="104">
        <v>46115.574999999997</v>
      </c>
      <c r="AL1735">
        <v>178582</v>
      </c>
      <c r="AM1735" t="s">
        <v>4728</v>
      </c>
      <c r="AN1735" t="s">
        <v>13</v>
      </c>
      <c r="AR1735" t="s">
        <v>5966</v>
      </c>
      <c r="AT1735" t="s">
        <v>220</v>
      </c>
      <c r="AX1735" t="s">
        <v>4893</v>
      </c>
      <c r="AY1735" s="104">
        <v>46114.381249999999</v>
      </c>
      <c r="AZ1735">
        <v>278299</v>
      </c>
      <c r="BA1735" t="s">
        <v>4728</v>
      </c>
      <c r="BB1735" t="s">
        <v>5989</v>
      </c>
      <c r="BF1735" t="s">
        <v>5920</v>
      </c>
      <c r="BH1735" t="s">
        <v>298</v>
      </c>
      <c r="BL1735" t="s">
        <v>4747</v>
      </c>
      <c r="BM1735" s="104">
        <v>46119.386111111111</v>
      </c>
      <c r="BN1735">
        <v>584314</v>
      </c>
      <c r="BO1735" t="s">
        <v>4728</v>
      </c>
      <c r="BP1735" t="s">
        <v>5592</v>
      </c>
      <c r="BT1735" t="s">
        <v>4781</v>
      </c>
    </row>
    <row r="1736" spans="17:72" x14ac:dyDescent="0.25">
      <c r="Q1736" t="s">
        <v>78</v>
      </c>
      <c r="R1736" t="s">
        <v>2650</v>
      </c>
      <c r="V1736" t="s">
        <v>4949</v>
      </c>
      <c r="W1736" s="104">
        <v>46118.632638888892</v>
      </c>
      <c r="X1736">
        <v>1176488</v>
      </c>
      <c r="Y1736" t="s">
        <v>4728</v>
      </c>
      <c r="Z1736" t="s">
        <v>54</v>
      </c>
      <c r="AA1736" t="s">
        <v>13</v>
      </c>
      <c r="AD1736" t="s">
        <v>4736</v>
      </c>
      <c r="AF1736" t="s">
        <v>852</v>
      </c>
      <c r="AJ1736" t="s">
        <v>4727</v>
      </c>
      <c r="AK1736" s="104">
        <v>46115.578472222223</v>
      </c>
      <c r="AL1736">
        <v>313184</v>
      </c>
      <c r="AM1736" t="s">
        <v>4728</v>
      </c>
      <c r="AN1736" t="s">
        <v>13</v>
      </c>
      <c r="AR1736" t="s">
        <v>5931</v>
      </c>
      <c r="AT1736" t="s">
        <v>1559</v>
      </c>
      <c r="AX1736" t="s">
        <v>5108</v>
      </c>
      <c r="AY1736" s="104">
        <v>46114.381944444445</v>
      </c>
      <c r="AZ1736">
        <v>104769</v>
      </c>
      <c r="BA1736" t="s">
        <v>4728</v>
      </c>
      <c r="BB1736" t="s">
        <v>5989</v>
      </c>
      <c r="BF1736" t="s">
        <v>5918</v>
      </c>
      <c r="BH1736" t="s">
        <v>2600</v>
      </c>
      <c r="BL1736" t="s">
        <v>5757</v>
      </c>
      <c r="BM1736" s="104">
        <v>46119.386805555558</v>
      </c>
      <c r="BN1736">
        <v>139711</v>
      </c>
      <c r="BO1736" t="s">
        <v>4728</v>
      </c>
      <c r="BP1736" t="s">
        <v>5592</v>
      </c>
      <c r="BT1736" t="s">
        <v>5925</v>
      </c>
    </row>
    <row r="1737" spans="17:72" x14ac:dyDescent="0.25">
      <c r="Q1737" t="s">
        <v>84</v>
      </c>
      <c r="V1737" t="s">
        <v>4741</v>
      </c>
      <c r="W1737" s="104">
        <v>46118.634722222225</v>
      </c>
      <c r="X1737">
        <v>199030</v>
      </c>
      <c r="Y1737" t="s">
        <v>4728</v>
      </c>
      <c r="Z1737" t="s">
        <v>54</v>
      </c>
      <c r="AD1737" t="s">
        <v>4736</v>
      </c>
      <c r="AF1737" t="s">
        <v>2158</v>
      </c>
      <c r="AG1737" t="s">
        <v>496</v>
      </c>
      <c r="AJ1737" t="s">
        <v>5156</v>
      </c>
      <c r="AK1737" s="104">
        <v>46115.57916666667</v>
      </c>
      <c r="AL1737">
        <v>507722</v>
      </c>
      <c r="AM1737" t="s">
        <v>4728</v>
      </c>
      <c r="AN1737" t="s">
        <v>42</v>
      </c>
      <c r="AO1737" t="s">
        <v>13</v>
      </c>
      <c r="AR1737" t="s">
        <v>5933</v>
      </c>
      <c r="AT1737" t="s">
        <v>1134</v>
      </c>
      <c r="AX1737" t="s">
        <v>7336</v>
      </c>
      <c r="AY1737" s="104">
        <v>46114.382638888892</v>
      </c>
      <c r="AZ1737">
        <v>349025</v>
      </c>
      <c r="BA1737" t="s">
        <v>4728</v>
      </c>
      <c r="BB1737" t="s">
        <v>5989</v>
      </c>
      <c r="BF1737" t="s">
        <v>5931</v>
      </c>
      <c r="BH1737" t="s">
        <v>250</v>
      </c>
      <c r="BL1737" t="s">
        <v>4877</v>
      </c>
      <c r="BM1737" s="104">
        <v>46119.387499999997</v>
      </c>
      <c r="BN1737">
        <v>217796</v>
      </c>
      <c r="BO1737" t="s">
        <v>4728</v>
      </c>
      <c r="BP1737" t="s">
        <v>5592</v>
      </c>
      <c r="BT1737" t="s">
        <v>5934</v>
      </c>
    </row>
    <row r="1738" spans="17:72" x14ac:dyDescent="0.25">
      <c r="Q1738" t="s">
        <v>241</v>
      </c>
      <c r="V1738" t="s">
        <v>5646</v>
      </c>
      <c r="W1738" s="104">
        <v>46118.634722222225</v>
      </c>
      <c r="X1738">
        <v>142016</v>
      </c>
      <c r="Y1738" t="s">
        <v>4728</v>
      </c>
      <c r="Z1738" t="s">
        <v>54</v>
      </c>
      <c r="AD1738" t="s">
        <v>4736</v>
      </c>
      <c r="AF1738" t="s">
        <v>1491</v>
      </c>
      <c r="AG1738" t="s">
        <v>2373</v>
      </c>
      <c r="AJ1738" t="s">
        <v>5436</v>
      </c>
      <c r="AK1738" s="104">
        <v>46115.579861111109</v>
      </c>
      <c r="AL1738">
        <v>640208</v>
      </c>
      <c r="AM1738" t="s">
        <v>4728</v>
      </c>
      <c r="AN1738" t="s">
        <v>42</v>
      </c>
      <c r="AO1738" t="s">
        <v>13</v>
      </c>
      <c r="AR1738" t="s">
        <v>5937</v>
      </c>
      <c r="AT1738" t="s">
        <v>1078</v>
      </c>
      <c r="AX1738" t="s">
        <v>5623</v>
      </c>
      <c r="AY1738" s="104">
        <v>46114.382638888892</v>
      </c>
      <c r="AZ1738">
        <v>180662</v>
      </c>
      <c r="BA1738" t="s">
        <v>4761</v>
      </c>
      <c r="BB1738" t="s">
        <v>5989</v>
      </c>
      <c r="BF1738" t="s">
        <v>4781</v>
      </c>
      <c r="BH1738" t="s">
        <v>1284</v>
      </c>
      <c r="BL1738" t="s">
        <v>5736</v>
      </c>
      <c r="BM1738" s="104">
        <v>46119.388194444444</v>
      </c>
      <c r="BN1738">
        <v>142589</v>
      </c>
      <c r="BO1738" t="s">
        <v>4728</v>
      </c>
      <c r="BP1738" t="s">
        <v>5592</v>
      </c>
      <c r="BT1738" t="s">
        <v>4781</v>
      </c>
    </row>
    <row r="1739" spans="17:72" x14ac:dyDescent="0.25">
      <c r="Q1739" t="s">
        <v>214</v>
      </c>
      <c r="V1739" t="s">
        <v>4743</v>
      </c>
      <c r="W1739" s="104">
        <v>46118.635416666664</v>
      </c>
      <c r="X1739">
        <v>282253</v>
      </c>
      <c r="Y1739" t="s">
        <v>4728</v>
      </c>
      <c r="Z1739" t="s">
        <v>54</v>
      </c>
      <c r="AD1739" t="s">
        <v>4772</v>
      </c>
      <c r="AF1739" t="s">
        <v>5268</v>
      </c>
      <c r="AG1739" t="s">
        <v>2357</v>
      </c>
      <c r="AJ1739" t="s">
        <v>6561</v>
      </c>
      <c r="AK1739" s="104">
        <v>46115.580555555556</v>
      </c>
      <c r="AL1739">
        <v>854711</v>
      </c>
      <c r="AM1739" t="s">
        <v>4728</v>
      </c>
      <c r="AN1739" t="s">
        <v>42</v>
      </c>
      <c r="AO1739" t="s">
        <v>13</v>
      </c>
      <c r="AR1739" t="s">
        <v>6562</v>
      </c>
      <c r="AT1739" t="s">
        <v>414</v>
      </c>
      <c r="AX1739" t="s">
        <v>7337</v>
      </c>
      <c r="AY1739" s="104">
        <v>46114.382638888892</v>
      </c>
      <c r="AZ1739">
        <v>1010420</v>
      </c>
      <c r="BA1739" t="s">
        <v>4728</v>
      </c>
      <c r="BB1739" t="s">
        <v>5989</v>
      </c>
      <c r="BF1739" t="s">
        <v>6069</v>
      </c>
      <c r="BH1739" t="s">
        <v>205</v>
      </c>
      <c r="BL1739" t="s">
        <v>5082</v>
      </c>
      <c r="BM1739" s="104">
        <v>46119.388888888891</v>
      </c>
      <c r="BN1739">
        <v>1301186</v>
      </c>
      <c r="BO1739" t="s">
        <v>4761</v>
      </c>
      <c r="BP1739" t="s">
        <v>5592</v>
      </c>
      <c r="BT1739" t="s">
        <v>5920</v>
      </c>
    </row>
    <row r="1740" spans="17:72" x14ac:dyDescent="0.25">
      <c r="Q1740" t="s">
        <v>967</v>
      </c>
      <c r="R1740" t="s">
        <v>1688</v>
      </c>
      <c r="V1740" t="s">
        <v>4890</v>
      </c>
      <c r="W1740" s="104">
        <v>46118.635416666664</v>
      </c>
      <c r="X1740">
        <v>1292223</v>
      </c>
      <c r="Y1740" t="s">
        <v>4728</v>
      </c>
      <c r="Z1740" t="s">
        <v>54</v>
      </c>
      <c r="AA1740" t="s">
        <v>4731</v>
      </c>
      <c r="AD1740" t="s">
        <v>5647</v>
      </c>
      <c r="AF1740" t="s">
        <v>2189</v>
      </c>
      <c r="AG1740" t="s">
        <v>868</v>
      </c>
      <c r="AJ1740" t="s">
        <v>6563</v>
      </c>
      <c r="AK1740" s="104">
        <v>46115.581250000003</v>
      </c>
      <c r="AL1740">
        <v>921986</v>
      </c>
      <c r="AM1740" t="s">
        <v>4728</v>
      </c>
      <c r="AN1740" t="s">
        <v>42</v>
      </c>
      <c r="AO1740" t="s">
        <v>13</v>
      </c>
      <c r="AR1740" t="s">
        <v>5933</v>
      </c>
      <c r="AT1740" t="s">
        <v>2391</v>
      </c>
      <c r="AX1740" t="s">
        <v>4782</v>
      </c>
      <c r="AY1740" s="104">
        <v>46114.382638888892</v>
      </c>
      <c r="AZ1740">
        <v>352072</v>
      </c>
      <c r="BA1740" t="s">
        <v>4728</v>
      </c>
      <c r="BB1740" t="s">
        <v>5989</v>
      </c>
      <c r="BC1740" t="s">
        <v>4812</v>
      </c>
      <c r="BF1740" t="s">
        <v>5932</v>
      </c>
      <c r="BH1740" t="s">
        <v>868</v>
      </c>
      <c r="BL1740" t="s">
        <v>5163</v>
      </c>
      <c r="BM1740" s="104">
        <v>46119.390277777777</v>
      </c>
      <c r="BN1740">
        <v>204970</v>
      </c>
      <c r="BO1740" t="s">
        <v>4728</v>
      </c>
      <c r="BP1740" t="s">
        <v>5592</v>
      </c>
      <c r="BT1740" t="s">
        <v>5925</v>
      </c>
    </row>
    <row r="1741" spans="17:72" x14ac:dyDescent="0.25">
      <c r="Q1741" t="s">
        <v>241</v>
      </c>
      <c r="V1741" t="s">
        <v>5012</v>
      </c>
      <c r="W1741" s="104">
        <v>46118.637499999997</v>
      </c>
      <c r="X1741">
        <v>336862</v>
      </c>
      <c r="Y1741" t="s">
        <v>4728</v>
      </c>
      <c r="Z1741" t="s">
        <v>54</v>
      </c>
      <c r="AD1741" t="s">
        <v>4772</v>
      </c>
      <c r="AF1741" t="s">
        <v>1576</v>
      </c>
      <c r="AG1741" t="s">
        <v>1220</v>
      </c>
      <c r="AH1741" t="s">
        <v>211</v>
      </c>
      <c r="AJ1741" t="s">
        <v>5452</v>
      </c>
      <c r="AK1741" s="104">
        <v>46115.585416666669</v>
      </c>
      <c r="AL1741">
        <v>2385259</v>
      </c>
      <c r="AM1741" t="s">
        <v>4728</v>
      </c>
      <c r="AN1741" t="s">
        <v>42</v>
      </c>
      <c r="AO1741" t="s">
        <v>13</v>
      </c>
      <c r="AP1741" t="s">
        <v>4731</v>
      </c>
      <c r="AR1741" t="s">
        <v>6085</v>
      </c>
      <c r="AT1741" t="s">
        <v>836</v>
      </c>
      <c r="AX1741" t="s">
        <v>7338</v>
      </c>
      <c r="AY1741" s="104">
        <v>46114.382638888892</v>
      </c>
      <c r="AZ1741">
        <v>1218416</v>
      </c>
      <c r="BA1741" t="s">
        <v>4728</v>
      </c>
      <c r="BB1741" t="s">
        <v>5989</v>
      </c>
      <c r="BF1741" t="s">
        <v>5920</v>
      </c>
      <c r="BH1741" t="s">
        <v>852</v>
      </c>
      <c r="BL1741" t="s">
        <v>4775</v>
      </c>
      <c r="BM1741" s="104">
        <v>46119.390972222223</v>
      </c>
      <c r="BN1741">
        <v>69447</v>
      </c>
      <c r="BO1741" t="s">
        <v>4728</v>
      </c>
      <c r="BP1741" t="s">
        <v>5592</v>
      </c>
      <c r="BT1741" t="s">
        <v>5925</v>
      </c>
    </row>
    <row r="1742" spans="17:72" x14ac:dyDescent="0.25">
      <c r="Q1742" t="s">
        <v>187</v>
      </c>
      <c r="R1742" t="s">
        <v>214</v>
      </c>
      <c r="V1742" t="s">
        <v>5003</v>
      </c>
      <c r="W1742" s="104">
        <v>46118.638194444444</v>
      </c>
      <c r="X1742">
        <v>428524</v>
      </c>
      <c r="Y1742" t="s">
        <v>4761</v>
      </c>
      <c r="Z1742" t="s">
        <v>42</v>
      </c>
      <c r="AA1742" t="s">
        <v>54</v>
      </c>
      <c r="AD1742" t="s">
        <v>4788</v>
      </c>
      <c r="AF1742" t="s">
        <v>253</v>
      </c>
      <c r="AJ1742" t="s">
        <v>4839</v>
      </c>
      <c r="AK1742" s="104">
        <v>46115.585416666669</v>
      </c>
      <c r="AL1742">
        <v>47438</v>
      </c>
      <c r="AM1742" t="s">
        <v>4728</v>
      </c>
      <c r="AN1742" t="s">
        <v>13</v>
      </c>
      <c r="AR1742" t="s">
        <v>4781</v>
      </c>
      <c r="AT1742" t="s">
        <v>432</v>
      </c>
      <c r="AX1742" t="s">
        <v>5121</v>
      </c>
      <c r="AY1742" s="104">
        <v>46114.383333333331</v>
      </c>
      <c r="AZ1742">
        <v>192377</v>
      </c>
      <c r="BA1742" t="s">
        <v>4728</v>
      </c>
      <c r="BB1742" t="s">
        <v>5989</v>
      </c>
      <c r="BF1742" t="s">
        <v>5925</v>
      </c>
      <c r="BH1742" t="s">
        <v>1481</v>
      </c>
      <c r="BI1742" t="s">
        <v>683</v>
      </c>
      <c r="BL1742" t="s">
        <v>5677</v>
      </c>
      <c r="BM1742" s="104">
        <v>46119.390972222223</v>
      </c>
      <c r="BN1742">
        <v>1680350</v>
      </c>
      <c r="BO1742" t="s">
        <v>4728</v>
      </c>
      <c r="BP1742" t="s">
        <v>5592</v>
      </c>
      <c r="BQ1742" t="s">
        <v>4731</v>
      </c>
      <c r="BT1742" t="s">
        <v>6495</v>
      </c>
    </row>
    <row r="1743" spans="17:72" x14ac:dyDescent="0.25">
      <c r="Q1743" t="s">
        <v>84</v>
      </c>
      <c r="V1743" t="s">
        <v>5086</v>
      </c>
      <c r="W1743" s="104">
        <v>46118.638888888891</v>
      </c>
      <c r="X1743">
        <v>85909</v>
      </c>
      <c r="Y1743" t="s">
        <v>4728</v>
      </c>
      <c r="Z1743" t="s">
        <v>54</v>
      </c>
      <c r="AD1743" t="s">
        <v>4780</v>
      </c>
      <c r="AF1743" t="s">
        <v>1176</v>
      </c>
      <c r="AG1743" t="s">
        <v>1706</v>
      </c>
      <c r="AJ1743" t="s">
        <v>4989</v>
      </c>
      <c r="AK1743" s="104">
        <v>46115.585416666669</v>
      </c>
      <c r="AL1743">
        <v>491693</v>
      </c>
      <c r="AM1743" t="s">
        <v>4728</v>
      </c>
      <c r="AN1743" t="s">
        <v>42</v>
      </c>
      <c r="AO1743" t="s">
        <v>13</v>
      </c>
      <c r="AR1743" t="s">
        <v>5933</v>
      </c>
      <c r="AT1743" t="s">
        <v>1134</v>
      </c>
      <c r="AU1743" t="s">
        <v>1688</v>
      </c>
      <c r="AX1743" t="s">
        <v>4763</v>
      </c>
      <c r="AY1743" s="104">
        <v>46114.383333333331</v>
      </c>
      <c r="AZ1743">
        <v>2970863</v>
      </c>
      <c r="BA1743" t="s">
        <v>4761</v>
      </c>
      <c r="BB1743" t="s">
        <v>5989</v>
      </c>
      <c r="BC1743" t="s">
        <v>4731</v>
      </c>
      <c r="BF1743" t="s">
        <v>6609</v>
      </c>
      <c r="BH1743" t="s">
        <v>298</v>
      </c>
      <c r="BL1743" t="s">
        <v>5163</v>
      </c>
      <c r="BM1743" s="104">
        <v>46119.393055555556</v>
      </c>
      <c r="BN1743">
        <v>885509</v>
      </c>
      <c r="BO1743" t="s">
        <v>4728</v>
      </c>
      <c r="BP1743" t="s">
        <v>5592</v>
      </c>
      <c r="BT1743" t="s">
        <v>4781</v>
      </c>
    </row>
    <row r="1744" spans="17:72" x14ac:dyDescent="0.25">
      <c r="Q1744" t="s">
        <v>79</v>
      </c>
      <c r="R1744" t="s">
        <v>1132</v>
      </c>
      <c r="V1744" t="s">
        <v>5289</v>
      </c>
      <c r="W1744" s="104">
        <v>46118.638888888891</v>
      </c>
      <c r="X1744">
        <v>1341393</v>
      </c>
      <c r="Y1744" t="s">
        <v>4728</v>
      </c>
      <c r="Z1744" t="s">
        <v>54</v>
      </c>
      <c r="AA1744" t="s">
        <v>4731</v>
      </c>
      <c r="AD1744" t="s">
        <v>4760</v>
      </c>
      <c r="AF1744" t="s">
        <v>2624</v>
      </c>
      <c r="AG1744" t="s">
        <v>1134</v>
      </c>
      <c r="AJ1744" t="s">
        <v>4782</v>
      </c>
      <c r="AK1744" s="104">
        <v>46115.586805555555</v>
      </c>
      <c r="AL1744">
        <v>965316</v>
      </c>
      <c r="AM1744" t="s">
        <v>4761</v>
      </c>
      <c r="AN1744" t="s">
        <v>13</v>
      </c>
      <c r="AO1744" t="s">
        <v>4812</v>
      </c>
      <c r="AR1744" t="s">
        <v>6403</v>
      </c>
      <c r="AT1744" t="s">
        <v>250</v>
      </c>
      <c r="AX1744" t="s">
        <v>5393</v>
      </c>
      <c r="AY1744" s="104">
        <v>46114.383333333331</v>
      </c>
      <c r="AZ1744">
        <v>243417</v>
      </c>
      <c r="BA1744" t="s">
        <v>4728</v>
      </c>
      <c r="BB1744" t="s">
        <v>5989</v>
      </c>
      <c r="BF1744" t="s">
        <v>5931</v>
      </c>
      <c r="BH1744" t="s">
        <v>235</v>
      </c>
      <c r="BL1744" t="s">
        <v>4901</v>
      </c>
      <c r="BM1744" s="104">
        <v>46119.395833333336</v>
      </c>
      <c r="BN1744">
        <v>486019</v>
      </c>
      <c r="BO1744" t="s">
        <v>4728</v>
      </c>
      <c r="BP1744" t="s">
        <v>5592</v>
      </c>
      <c r="BT1744" t="s">
        <v>5924</v>
      </c>
    </row>
    <row r="1745" spans="17:72" x14ac:dyDescent="0.25">
      <c r="Q1745" t="s">
        <v>84</v>
      </c>
      <c r="V1745" t="s">
        <v>4733</v>
      </c>
      <c r="W1745" s="104">
        <v>46118.640277777777</v>
      </c>
      <c r="X1745">
        <v>516580</v>
      </c>
      <c r="Y1745" t="s">
        <v>4728</v>
      </c>
      <c r="Z1745" t="s">
        <v>54</v>
      </c>
      <c r="AD1745" t="s">
        <v>5139</v>
      </c>
      <c r="AF1745" t="s">
        <v>639</v>
      </c>
      <c r="AG1745" t="s">
        <v>1706</v>
      </c>
      <c r="AJ1745" t="s">
        <v>5101</v>
      </c>
      <c r="AK1745" s="104">
        <v>46115.587500000001</v>
      </c>
      <c r="AL1745">
        <v>1166759</v>
      </c>
      <c r="AM1745" t="s">
        <v>4728</v>
      </c>
      <c r="AN1745" t="s">
        <v>42</v>
      </c>
      <c r="AO1745" t="s">
        <v>13</v>
      </c>
      <c r="AR1745" t="s">
        <v>6005</v>
      </c>
      <c r="AT1745" t="s">
        <v>1559</v>
      </c>
      <c r="AU1745" t="s">
        <v>264</v>
      </c>
      <c r="AV1745" t="s">
        <v>1132</v>
      </c>
      <c r="AX1745" t="s">
        <v>6151</v>
      </c>
      <c r="AY1745" s="104">
        <v>46114.383333333331</v>
      </c>
      <c r="AZ1745">
        <v>1076811</v>
      </c>
      <c r="BA1745" t="s">
        <v>4728</v>
      </c>
      <c r="BB1745" t="s">
        <v>5989</v>
      </c>
      <c r="BC1745" t="s">
        <v>4731</v>
      </c>
      <c r="BF1745" t="s">
        <v>6156</v>
      </c>
      <c r="BH1745" t="s">
        <v>1584</v>
      </c>
      <c r="BL1745" t="s">
        <v>8181</v>
      </c>
      <c r="BM1745" s="104">
        <v>46119.395833333336</v>
      </c>
      <c r="BN1745">
        <v>620742</v>
      </c>
      <c r="BO1745" t="s">
        <v>4728</v>
      </c>
      <c r="BP1745" t="s">
        <v>5592</v>
      </c>
      <c r="BT1745" t="s">
        <v>5920</v>
      </c>
    </row>
    <row r="1746" spans="17:72" x14ac:dyDescent="0.25">
      <c r="Q1746" t="s">
        <v>1458</v>
      </c>
      <c r="R1746" t="s">
        <v>253</v>
      </c>
      <c r="V1746" t="s">
        <v>5017</v>
      </c>
      <c r="W1746" s="104">
        <v>46118.640277777777</v>
      </c>
      <c r="X1746">
        <v>373717</v>
      </c>
      <c r="Y1746" t="s">
        <v>4728</v>
      </c>
      <c r="Z1746" t="s">
        <v>42</v>
      </c>
      <c r="AA1746" t="s">
        <v>54</v>
      </c>
      <c r="AD1746" t="s">
        <v>4941</v>
      </c>
      <c r="AF1746" t="s">
        <v>2132</v>
      </c>
      <c r="AG1746" t="s">
        <v>637</v>
      </c>
      <c r="AJ1746" t="s">
        <v>5328</v>
      </c>
      <c r="AK1746" s="104">
        <v>46115.587500000001</v>
      </c>
      <c r="AL1746">
        <v>770676</v>
      </c>
      <c r="AM1746" t="s">
        <v>4728</v>
      </c>
      <c r="AN1746" t="s">
        <v>42</v>
      </c>
      <c r="AO1746" t="s">
        <v>13</v>
      </c>
      <c r="AR1746" t="s">
        <v>4941</v>
      </c>
      <c r="AT1746" t="s">
        <v>84</v>
      </c>
      <c r="AX1746" t="s">
        <v>5256</v>
      </c>
      <c r="AY1746" s="104">
        <v>46114.384027777778</v>
      </c>
      <c r="AZ1746">
        <v>132723</v>
      </c>
      <c r="BA1746" t="s">
        <v>4728</v>
      </c>
      <c r="BB1746" t="s">
        <v>5989</v>
      </c>
      <c r="BF1746" t="s">
        <v>5918</v>
      </c>
      <c r="BH1746" t="s">
        <v>2561</v>
      </c>
      <c r="BL1746" t="s">
        <v>6812</v>
      </c>
      <c r="BM1746" s="104">
        <v>46119.395833333336</v>
      </c>
      <c r="BN1746">
        <v>493159</v>
      </c>
      <c r="BO1746" t="s">
        <v>4728</v>
      </c>
      <c r="BP1746" t="s">
        <v>5592</v>
      </c>
      <c r="BT1746" t="s">
        <v>5918</v>
      </c>
    </row>
    <row r="1747" spans="17:72" x14ac:dyDescent="0.25">
      <c r="Q1747" t="s">
        <v>312</v>
      </c>
      <c r="R1747" t="s">
        <v>79</v>
      </c>
      <c r="V1747" t="s">
        <v>4801</v>
      </c>
      <c r="W1747" s="104">
        <v>46118.640972222223</v>
      </c>
      <c r="X1747">
        <v>698735</v>
      </c>
      <c r="Y1747" t="s">
        <v>4728</v>
      </c>
      <c r="Z1747" t="s">
        <v>42</v>
      </c>
      <c r="AA1747" t="s">
        <v>54</v>
      </c>
      <c r="AD1747" t="s">
        <v>4785</v>
      </c>
      <c r="AF1747" t="s">
        <v>2510</v>
      </c>
      <c r="AJ1747" t="s">
        <v>6036</v>
      </c>
      <c r="AK1747" s="104">
        <v>46115.588194444441</v>
      </c>
      <c r="AL1747">
        <v>43164</v>
      </c>
      <c r="AM1747" t="s">
        <v>4728</v>
      </c>
      <c r="AN1747" t="s">
        <v>13</v>
      </c>
      <c r="AR1747" t="s">
        <v>5925</v>
      </c>
      <c r="AT1747" t="s">
        <v>516</v>
      </c>
      <c r="AX1747" t="s">
        <v>4743</v>
      </c>
      <c r="AY1747" s="104">
        <v>46114.384027777778</v>
      </c>
      <c r="AZ1747">
        <v>127970</v>
      </c>
      <c r="BA1747" t="s">
        <v>4728</v>
      </c>
      <c r="BB1747" t="s">
        <v>5989</v>
      </c>
      <c r="BF1747" t="s">
        <v>5918</v>
      </c>
      <c r="BH1747" t="s">
        <v>852</v>
      </c>
      <c r="BL1747" t="s">
        <v>7386</v>
      </c>
      <c r="BM1747" s="104">
        <v>46119.396527777775</v>
      </c>
      <c r="BN1747">
        <v>852047</v>
      </c>
      <c r="BO1747" t="s">
        <v>4728</v>
      </c>
      <c r="BP1747" t="s">
        <v>5592</v>
      </c>
      <c r="BT1747" t="s">
        <v>5931</v>
      </c>
    </row>
    <row r="1748" spans="17:72" x14ac:dyDescent="0.25">
      <c r="Q1748" t="s">
        <v>241</v>
      </c>
      <c r="V1748" t="s">
        <v>5648</v>
      </c>
      <c r="W1748" s="104">
        <v>46118.64166666667</v>
      </c>
      <c r="X1748">
        <v>424391</v>
      </c>
      <c r="Y1748" t="s">
        <v>4728</v>
      </c>
      <c r="Z1748" t="s">
        <v>54</v>
      </c>
      <c r="AD1748" t="s">
        <v>4736</v>
      </c>
      <c r="AF1748" t="s">
        <v>1319</v>
      </c>
      <c r="AG1748" t="s">
        <v>868</v>
      </c>
      <c r="AJ1748" t="s">
        <v>5431</v>
      </c>
      <c r="AK1748" s="104">
        <v>46115.588194444441</v>
      </c>
      <c r="AL1748">
        <v>2004513</v>
      </c>
      <c r="AM1748" t="s">
        <v>4761</v>
      </c>
      <c r="AN1748" t="s">
        <v>42</v>
      </c>
      <c r="AO1748" t="s">
        <v>13</v>
      </c>
      <c r="AR1748" t="s">
        <v>5921</v>
      </c>
      <c r="AT1748" t="s">
        <v>1134</v>
      </c>
      <c r="AX1748" t="s">
        <v>5079</v>
      </c>
      <c r="AY1748" s="104">
        <v>46114.384722222225</v>
      </c>
      <c r="AZ1748">
        <v>3087329</v>
      </c>
      <c r="BA1748" t="s">
        <v>4728</v>
      </c>
      <c r="BB1748" t="s">
        <v>5989</v>
      </c>
      <c r="BF1748" t="s">
        <v>5931</v>
      </c>
      <c r="BH1748" t="s">
        <v>496</v>
      </c>
      <c r="BL1748" t="s">
        <v>7337</v>
      </c>
      <c r="BM1748" s="104">
        <v>46119.399305555555</v>
      </c>
      <c r="BN1748">
        <v>258187</v>
      </c>
      <c r="BO1748" t="s">
        <v>4728</v>
      </c>
      <c r="BP1748" t="s">
        <v>5592</v>
      </c>
      <c r="BT1748" t="s">
        <v>6069</v>
      </c>
    </row>
    <row r="1749" spans="17:72" x14ac:dyDescent="0.25">
      <c r="Q1749" t="s">
        <v>79</v>
      </c>
      <c r="V1749" t="s">
        <v>5649</v>
      </c>
      <c r="W1749" s="104">
        <v>46118.64166666667</v>
      </c>
      <c r="X1749">
        <v>244650</v>
      </c>
      <c r="Y1749" t="s">
        <v>4728</v>
      </c>
      <c r="Z1749" t="s">
        <v>54</v>
      </c>
      <c r="AD1749" t="s">
        <v>4736</v>
      </c>
      <c r="AF1749" t="s">
        <v>2138</v>
      </c>
      <c r="AG1749" t="s">
        <v>637</v>
      </c>
      <c r="AJ1749" t="s">
        <v>6564</v>
      </c>
      <c r="AK1749" s="104">
        <v>46115.588194444441</v>
      </c>
      <c r="AL1749">
        <v>279860</v>
      </c>
      <c r="AM1749" t="s">
        <v>4728</v>
      </c>
      <c r="AN1749" t="s">
        <v>42</v>
      </c>
      <c r="AO1749" t="s">
        <v>13</v>
      </c>
      <c r="AR1749" t="s">
        <v>4941</v>
      </c>
      <c r="AT1749" t="s">
        <v>220</v>
      </c>
      <c r="AX1749" t="s">
        <v>4743</v>
      </c>
      <c r="AY1749" s="104">
        <v>46114.385416666664</v>
      </c>
      <c r="AZ1749">
        <v>244441</v>
      </c>
      <c r="BA1749" t="s">
        <v>4728</v>
      </c>
      <c r="BB1749" t="s">
        <v>5989</v>
      </c>
      <c r="BF1749" t="s">
        <v>5958</v>
      </c>
      <c r="BH1749" t="s">
        <v>1481</v>
      </c>
      <c r="BL1749" t="s">
        <v>5347</v>
      </c>
      <c r="BM1749" s="104">
        <v>46119.4</v>
      </c>
      <c r="BN1749">
        <v>368244</v>
      </c>
      <c r="BO1749" t="s">
        <v>4728</v>
      </c>
      <c r="BP1749" t="s">
        <v>5592</v>
      </c>
      <c r="BT1749" t="s">
        <v>6117</v>
      </c>
    </row>
    <row r="1750" spans="17:72" x14ac:dyDescent="0.25">
      <c r="Q1750" t="s">
        <v>253</v>
      </c>
      <c r="V1750" t="s">
        <v>5481</v>
      </c>
      <c r="W1750" s="104">
        <v>46118.642361111109</v>
      </c>
      <c r="X1750">
        <v>173648</v>
      </c>
      <c r="Y1750" t="s">
        <v>4728</v>
      </c>
      <c r="Z1750" t="s">
        <v>54</v>
      </c>
      <c r="AD1750" t="s">
        <v>4781</v>
      </c>
      <c r="AF1750" t="s">
        <v>2660</v>
      </c>
      <c r="AG1750" t="s">
        <v>1220</v>
      </c>
      <c r="AJ1750" t="s">
        <v>6565</v>
      </c>
      <c r="AK1750" s="104">
        <v>46115.588888888888</v>
      </c>
      <c r="AL1750">
        <v>384897</v>
      </c>
      <c r="AM1750" t="s">
        <v>4728</v>
      </c>
      <c r="AN1750" t="s">
        <v>42</v>
      </c>
      <c r="AO1750" t="s">
        <v>13</v>
      </c>
      <c r="AR1750" t="s">
        <v>5986</v>
      </c>
      <c r="AT1750" t="s">
        <v>1078</v>
      </c>
      <c r="AX1750" t="s">
        <v>7339</v>
      </c>
      <c r="AY1750" s="104">
        <v>46114.385416666664</v>
      </c>
      <c r="AZ1750">
        <v>282346</v>
      </c>
      <c r="BA1750" t="s">
        <v>4728</v>
      </c>
      <c r="BB1750" t="s">
        <v>5989</v>
      </c>
      <c r="BF1750" t="s">
        <v>5942</v>
      </c>
      <c r="BH1750" t="s">
        <v>1507</v>
      </c>
      <c r="BL1750" t="s">
        <v>5078</v>
      </c>
      <c r="BM1750" s="104">
        <v>46119.401388888888</v>
      </c>
      <c r="BN1750">
        <v>310998</v>
      </c>
      <c r="BO1750" t="s">
        <v>4728</v>
      </c>
      <c r="BP1750" t="s">
        <v>5592</v>
      </c>
      <c r="BT1750" t="s">
        <v>5918</v>
      </c>
    </row>
    <row r="1751" spans="17:72" x14ac:dyDescent="0.25">
      <c r="Q1751" t="s">
        <v>214</v>
      </c>
      <c r="V1751" t="s">
        <v>4999</v>
      </c>
      <c r="W1751" s="104">
        <v>46118.642361111109</v>
      </c>
      <c r="X1751">
        <v>504797</v>
      </c>
      <c r="Y1751" t="s">
        <v>4728</v>
      </c>
      <c r="Z1751" t="s">
        <v>54</v>
      </c>
      <c r="AD1751" t="s">
        <v>4736</v>
      </c>
      <c r="AF1751" t="s">
        <v>1910</v>
      </c>
      <c r="AJ1751" t="s">
        <v>4877</v>
      </c>
      <c r="AK1751" s="104">
        <v>46115.590277777781</v>
      </c>
      <c r="AL1751">
        <v>1038434</v>
      </c>
      <c r="AM1751" t="s">
        <v>4761</v>
      </c>
      <c r="AN1751" t="s">
        <v>13</v>
      </c>
      <c r="AR1751" t="s">
        <v>5934</v>
      </c>
      <c r="AT1751" t="s">
        <v>516</v>
      </c>
      <c r="AX1751" t="s">
        <v>4839</v>
      </c>
      <c r="AY1751" s="104">
        <v>46114.385416666664</v>
      </c>
      <c r="AZ1751">
        <v>264727</v>
      </c>
      <c r="BA1751" t="s">
        <v>4728</v>
      </c>
      <c r="BB1751" t="s">
        <v>5989</v>
      </c>
      <c r="BF1751" t="s">
        <v>5931</v>
      </c>
      <c r="BH1751" t="s">
        <v>496</v>
      </c>
      <c r="BL1751" t="s">
        <v>4776</v>
      </c>
      <c r="BM1751" s="104">
        <v>46119.402083333334</v>
      </c>
      <c r="BN1751">
        <v>451745</v>
      </c>
      <c r="BO1751" t="s">
        <v>4728</v>
      </c>
      <c r="BP1751" t="s">
        <v>5592</v>
      </c>
      <c r="BT1751" t="s">
        <v>5918</v>
      </c>
    </row>
    <row r="1752" spans="17:72" x14ac:dyDescent="0.25">
      <c r="Q1752" t="s">
        <v>253</v>
      </c>
      <c r="V1752" t="s">
        <v>5650</v>
      </c>
      <c r="W1752" s="104">
        <v>46118.643055555556</v>
      </c>
      <c r="X1752">
        <v>881995</v>
      </c>
      <c r="Y1752" t="s">
        <v>4728</v>
      </c>
      <c r="Z1752" t="s">
        <v>54</v>
      </c>
      <c r="AD1752" t="s">
        <v>4736</v>
      </c>
      <c r="AF1752" t="s">
        <v>2138</v>
      </c>
      <c r="AG1752" t="s">
        <v>2373</v>
      </c>
      <c r="AJ1752" t="s">
        <v>6566</v>
      </c>
      <c r="AK1752" s="104">
        <v>46115.590277777781</v>
      </c>
      <c r="AL1752">
        <v>246984</v>
      </c>
      <c r="AM1752" t="s">
        <v>4728</v>
      </c>
      <c r="AN1752" t="s">
        <v>42</v>
      </c>
      <c r="AO1752" t="s">
        <v>13</v>
      </c>
      <c r="AR1752" t="s">
        <v>6040</v>
      </c>
      <c r="AT1752" t="s">
        <v>84</v>
      </c>
      <c r="AX1752" t="s">
        <v>7340</v>
      </c>
      <c r="AY1752" s="104">
        <v>46114.386805555558</v>
      </c>
      <c r="AZ1752">
        <v>808962</v>
      </c>
      <c r="BA1752" t="s">
        <v>4728</v>
      </c>
      <c r="BB1752" t="s">
        <v>5989</v>
      </c>
      <c r="BF1752" t="s">
        <v>5931</v>
      </c>
      <c r="BH1752" t="s">
        <v>298</v>
      </c>
      <c r="BL1752" t="s">
        <v>4755</v>
      </c>
      <c r="BM1752" s="104">
        <v>46119.402777777781</v>
      </c>
      <c r="BN1752">
        <v>682677</v>
      </c>
      <c r="BO1752" t="s">
        <v>4761</v>
      </c>
      <c r="BP1752" t="s">
        <v>5592</v>
      </c>
      <c r="BT1752" t="s">
        <v>5920</v>
      </c>
    </row>
    <row r="1753" spans="17:72" x14ac:dyDescent="0.25">
      <c r="Q1753" t="s">
        <v>84</v>
      </c>
      <c r="V1753" t="s">
        <v>5481</v>
      </c>
      <c r="W1753" s="104">
        <v>46118.644444444442</v>
      </c>
      <c r="X1753">
        <v>353038</v>
      </c>
      <c r="Y1753" t="s">
        <v>4728</v>
      </c>
      <c r="Z1753" t="s">
        <v>54</v>
      </c>
      <c r="AD1753" t="s">
        <v>4772</v>
      </c>
      <c r="AF1753" t="s">
        <v>852</v>
      </c>
      <c r="AJ1753" t="s">
        <v>5018</v>
      </c>
      <c r="AK1753" s="104">
        <v>46115.590277777781</v>
      </c>
      <c r="AL1753">
        <v>2152993</v>
      </c>
      <c r="AM1753" t="s">
        <v>4761</v>
      </c>
      <c r="AN1753" t="s">
        <v>13</v>
      </c>
      <c r="AR1753" t="s">
        <v>6004</v>
      </c>
      <c r="AT1753" t="s">
        <v>432</v>
      </c>
      <c r="AX1753" t="s">
        <v>4745</v>
      </c>
      <c r="AY1753" s="104">
        <v>46114.386805555558</v>
      </c>
      <c r="AZ1753">
        <v>227456</v>
      </c>
      <c r="BA1753" t="s">
        <v>4728</v>
      </c>
      <c r="BB1753" t="s">
        <v>5989</v>
      </c>
      <c r="BF1753" t="s">
        <v>5942</v>
      </c>
      <c r="BH1753" t="s">
        <v>1706</v>
      </c>
      <c r="BI1753" t="s">
        <v>683</v>
      </c>
      <c r="BL1753" t="s">
        <v>7220</v>
      </c>
      <c r="BM1753" s="104">
        <v>46119.40347222222</v>
      </c>
      <c r="BN1753">
        <v>856907</v>
      </c>
      <c r="BO1753" t="s">
        <v>4728</v>
      </c>
      <c r="BP1753" t="s">
        <v>5592</v>
      </c>
      <c r="BQ1753" t="s">
        <v>4731</v>
      </c>
      <c r="BT1753" t="s">
        <v>5920</v>
      </c>
    </row>
    <row r="1754" spans="17:72" x14ac:dyDescent="0.25">
      <c r="Q1754" t="s">
        <v>241</v>
      </c>
      <c r="V1754" t="s">
        <v>5003</v>
      </c>
      <c r="W1754" s="104">
        <v>46118.645138888889</v>
      </c>
      <c r="X1754">
        <v>473368</v>
      </c>
      <c r="Y1754" t="s">
        <v>4728</v>
      </c>
      <c r="Z1754" t="s">
        <v>54</v>
      </c>
      <c r="AA1754" t="s">
        <v>4731</v>
      </c>
      <c r="AD1754" t="s">
        <v>4780</v>
      </c>
      <c r="AF1754" t="s">
        <v>822</v>
      </c>
      <c r="AG1754" t="s">
        <v>2407</v>
      </c>
      <c r="AJ1754" t="s">
        <v>4786</v>
      </c>
      <c r="AK1754" s="104">
        <v>46115.59097222222</v>
      </c>
      <c r="AL1754">
        <v>1248371</v>
      </c>
      <c r="AM1754" t="s">
        <v>4728</v>
      </c>
      <c r="AN1754" t="s">
        <v>42</v>
      </c>
      <c r="AO1754" t="s">
        <v>13</v>
      </c>
      <c r="AR1754" t="s">
        <v>4941</v>
      </c>
      <c r="AT1754" t="s">
        <v>2624</v>
      </c>
      <c r="AX1754" t="s">
        <v>5105</v>
      </c>
      <c r="AY1754" s="104">
        <v>46114.387499999997</v>
      </c>
      <c r="AZ1754">
        <v>375655</v>
      </c>
      <c r="BA1754" t="s">
        <v>4728</v>
      </c>
      <c r="BB1754" t="s">
        <v>5989</v>
      </c>
      <c r="BF1754" t="s">
        <v>5931</v>
      </c>
      <c r="BH1754" t="s">
        <v>2624</v>
      </c>
      <c r="BL1754" t="s">
        <v>5078</v>
      </c>
      <c r="BM1754" s="104">
        <v>46119.404166666667</v>
      </c>
      <c r="BN1754">
        <v>532576</v>
      </c>
      <c r="BO1754" t="s">
        <v>4728</v>
      </c>
      <c r="BP1754" t="s">
        <v>5592</v>
      </c>
      <c r="BT1754" t="s">
        <v>4781</v>
      </c>
    </row>
    <row r="1755" spans="17:72" x14ac:dyDescent="0.25">
      <c r="Q1755" t="s">
        <v>250</v>
      </c>
      <c r="R1755" t="s">
        <v>211</v>
      </c>
      <c r="V1755" t="s">
        <v>5079</v>
      </c>
      <c r="W1755" s="104">
        <v>46118.645833333336</v>
      </c>
      <c r="X1755">
        <v>1102347</v>
      </c>
      <c r="Y1755" t="s">
        <v>4728</v>
      </c>
      <c r="Z1755" t="s">
        <v>54</v>
      </c>
      <c r="AA1755" t="s">
        <v>4731</v>
      </c>
      <c r="AD1755" t="s">
        <v>4970</v>
      </c>
      <c r="AF1755" t="s">
        <v>2510</v>
      </c>
      <c r="AJ1755" t="s">
        <v>4796</v>
      </c>
      <c r="AK1755" s="104">
        <v>46115.591666666667</v>
      </c>
      <c r="AL1755">
        <v>208491</v>
      </c>
      <c r="AM1755" t="s">
        <v>4761</v>
      </c>
      <c r="AN1755" t="s">
        <v>13</v>
      </c>
      <c r="AR1755" t="s">
        <v>5966</v>
      </c>
      <c r="AT1755" t="s">
        <v>2391</v>
      </c>
      <c r="AX1755" t="s">
        <v>7017</v>
      </c>
      <c r="AY1755" s="104">
        <v>46114.387499999997</v>
      </c>
      <c r="AZ1755">
        <v>162611</v>
      </c>
      <c r="BA1755" t="s">
        <v>4728</v>
      </c>
      <c r="BB1755" t="s">
        <v>5989</v>
      </c>
      <c r="BF1755" t="s">
        <v>5942</v>
      </c>
      <c r="BH1755" t="s">
        <v>1507</v>
      </c>
      <c r="BL1755" t="s">
        <v>5602</v>
      </c>
      <c r="BM1755" s="104">
        <v>46119.40625</v>
      </c>
      <c r="BN1755">
        <v>423882</v>
      </c>
      <c r="BO1755" t="s">
        <v>4728</v>
      </c>
      <c r="BP1755" t="s">
        <v>5592</v>
      </c>
      <c r="BT1755" t="s">
        <v>5918</v>
      </c>
    </row>
    <row r="1756" spans="17:72" x14ac:dyDescent="0.25">
      <c r="Q1756" t="s">
        <v>241</v>
      </c>
      <c r="V1756" t="s">
        <v>4782</v>
      </c>
      <c r="W1756" s="104">
        <v>46118.646527777775</v>
      </c>
      <c r="X1756">
        <v>267806</v>
      </c>
      <c r="Y1756" t="s">
        <v>4728</v>
      </c>
      <c r="Z1756" t="s">
        <v>54</v>
      </c>
      <c r="AD1756" t="s">
        <v>4739</v>
      </c>
      <c r="AF1756" t="s">
        <v>1586</v>
      </c>
      <c r="AG1756" t="s">
        <v>73</v>
      </c>
      <c r="AJ1756" t="s">
        <v>4925</v>
      </c>
      <c r="AK1756" s="104">
        <v>46115.592361111114</v>
      </c>
      <c r="AL1756">
        <v>3814275</v>
      </c>
      <c r="AM1756" t="s">
        <v>4761</v>
      </c>
      <c r="AN1756" t="s">
        <v>42</v>
      </c>
      <c r="AO1756" t="s">
        <v>13</v>
      </c>
      <c r="AR1756" t="s">
        <v>6269</v>
      </c>
      <c r="AT1756" t="s">
        <v>551</v>
      </c>
      <c r="AX1756" t="s">
        <v>7341</v>
      </c>
      <c r="AY1756" s="104">
        <v>46114.38958333333</v>
      </c>
      <c r="AZ1756">
        <v>384154</v>
      </c>
      <c r="BA1756" t="s">
        <v>4761</v>
      </c>
      <c r="BB1756" t="s">
        <v>5989</v>
      </c>
      <c r="BF1756" t="s">
        <v>5966</v>
      </c>
      <c r="BH1756" t="s">
        <v>496</v>
      </c>
      <c r="BL1756" t="s">
        <v>5502</v>
      </c>
      <c r="BM1756" s="104">
        <v>46119.408333333333</v>
      </c>
      <c r="BN1756">
        <v>896801</v>
      </c>
      <c r="BO1756" t="s">
        <v>4728</v>
      </c>
      <c r="BP1756" t="s">
        <v>5592</v>
      </c>
      <c r="BT1756" t="s">
        <v>5956</v>
      </c>
    </row>
    <row r="1757" spans="17:72" x14ac:dyDescent="0.25">
      <c r="Q1757" t="s">
        <v>76</v>
      </c>
      <c r="V1757" t="s">
        <v>5192</v>
      </c>
      <c r="W1757" s="104">
        <v>46118.647222222222</v>
      </c>
      <c r="X1757">
        <v>1339440</v>
      </c>
      <c r="Y1757" t="s">
        <v>4728</v>
      </c>
      <c r="Z1757" t="s">
        <v>54</v>
      </c>
      <c r="AD1757" t="s">
        <v>4736</v>
      </c>
      <c r="AF1757" t="s">
        <v>1284</v>
      </c>
      <c r="AG1757" t="s">
        <v>1985</v>
      </c>
      <c r="AH1757" t="s">
        <v>2197</v>
      </c>
      <c r="AJ1757" t="s">
        <v>5072</v>
      </c>
      <c r="AK1757" s="104">
        <v>46115.593055555553</v>
      </c>
      <c r="AL1757">
        <v>572899</v>
      </c>
      <c r="AM1757" t="s">
        <v>4728</v>
      </c>
      <c r="AN1757" t="s">
        <v>13</v>
      </c>
      <c r="AO1757" t="s">
        <v>4812</v>
      </c>
      <c r="AP1757" t="s">
        <v>4731</v>
      </c>
      <c r="AR1757" t="s">
        <v>6567</v>
      </c>
      <c r="AT1757" t="s">
        <v>1559</v>
      </c>
      <c r="AX1757" t="s">
        <v>5432</v>
      </c>
      <c r="AY1757" s="104">
        <v>46114.38958333333</v>
      </c>
      <c r="AZ1757">
        <v>582932</v>
      </c>
      <c r="BA1757" t="s">
        <v>4761</v>
      </c>
      <c r="BB1757" t="s">
        <v>5989</v>
      </c>
      <c r="BF1757" t="s">
        <v>5966</v>
      </c>
      <c r="BH1757" t="s">
        <v>2600</v>
      </c>
      <c r="BL1757" t="s">
        <v>4895</v>
      </c>
      <c r="BM1757" s="104">
        <v>46119.40902777778</v>
      </c>
      <c r="BN1757">
        <v>607980</v>
      </c>
      <c r="BO1757" t="s">
        <v>4761</v>
      </c>
      <c r="BP1757" t="s">
        <v>5592</v>
      </c>
      <c r="BT1757" t="s">
        <v>5920</v>
      </c>
    </row>
    <row r="1758" spans="17:72" x14ac:dyDescent="0.25">
      <c r="Q1758" t="s">
        <v>2557</v>
      </c>
      <c r="R1758" t="s">
        <v>241</v>
      </c>
      <c r="V1758" t="s">
        <v>5377</v>
      </c>
      <c r="W1758" s="104">
        <v>46118.647222222222</v>
      </c>
      <c r="X1758">
        <v>423781</v>
      </c>
      <c r="Y1758" t="s">
        <v>4728</v>
      </c>
      <c r="Z1758" t="s">
        <v>42</v>
      </c>
      <c r="AA1758" t="s">
        <v>54</v>
      </c>
      <c r="AD1758" t="s">
        <v>5066</v>
      </c>
      <c r="AF1758" t="s">
        <v>2600</v>
      </c>
      <c r="AJ1758" t="s">
        <v>5063</v>
      </c>
      <c r="AK1758" s="104">
        <v>46115.593055555553</v>
      </c>
      <c r="AL1758">
        <v>397025</v>
      </c>
      <c r="AM1758" t="s">
        <v>4728</v>
      </c>
      <c r="AN1758" t="s">
        <v>13</v>
      </c>
      <c r="AR1758" t="s">
        <v>5918</v>
      </c>
      <c r="AT1758" t="s">
        <v>2600</v>
      </c>
      <c r="AX1758" t="s">
        <v>4912</v>
      </c>
      <c r="AY1758" s="104">
        <v>46114.390277777777</v>
      </c>
      <c r="AZ1758">
        <v>221176</v>
      </c>
      <c r="BA1758" t="s">
        <v>4728</v>
      </c>
      <c r="BB1758" t="s">
        <v>5989</v>
      </c>
      <c r="BF1758" t="s">
        <v>5931</v>
      </c>
      <c r="BH1758" t="s">
        <v>250</v>
      </c>
      <c r="BL1758" t="s">
        <v>8185</v>
      </c>
      <c r="BM1758" s="104">
        <v>46119.409722222219</v>
      </c>
      <c r="BN1758">
        <v>1111536</v>
      </c>
      <c r="BO1758" t="s">
        <v>4761</v>
      </c>
      <c r="BP1758" t="s">
        <v>5592</v>
      </c>
      <c r="BT1758" t="s">
        <v>5966</v>
      </c>
    </row>
    <row r="1759" spans="17:72" x14ac:dyDescent="0.25">
      <c r="Q1759" t="s">
        <v>442</v>
      </c>
      <c r="R1759" t="s">
        <v>84</v>
      </c>
      <c r="S1759" t="s">
        <v>256</v>
      </c>
      <c r="V1759" t="s">
        <v>5464</v>
      </c>
      <c r="W1759" s="104">
        <v>46118.648611111108</v>
      </c>
      <c r="X1759">
        <v>2083266</v>
      </c>
      <c r="Y1759" t="s">
        <v>4728</v>
      </c>
      <c r="Z1759" t="s">
        <v>42</v>
      </c>
      <c r="AA1759" t="s">
        <v>54</v>
      </c>
      <c r="AB1759" t="s">
        <v>4731</v>
      </c>
      <c r="AD1759" t="s">
        <v>5651</v>
      </c>
      <c r="AF1759" t="s">
        <v>1335</v>
      </c>
      <c r="AG1759" t="s">
        <v>1559</v>
      </c>
      <c r="AJ1759" t="s">
        <v>6035</v>
      </c>
      <c r="AK1759" s="104">
        <v>46115.593055555553</v>
      </c>
      <c r="AL1759">
        <v>717077</v>
      </c>
      <c r="AM1759" t="s">
        <v>4728</v>
      </c>
      <c r="AN1759" t="s">
        <v>42</v>
      </c>
      <c r="AO1759" t="s">
        <v>13</v>
      </c>
      <c r="AR1759" t="s">
        <v>5933</v>
      </c>
      <c r="AT1759" t="s">
        <v>1078</v>
      </c>
      <c r="AX1759" t="s">
        <v>4930</v>
      </c>
      <c r="AY1759" s="104">
        <v>46114.390277777777</v>
      </c>
      <c r="AZ1759">
        <v>270640</v>
      </c>
      <c r="BA1759" t="s">
        <v>4728</v>
      </c>
      <c r="BB1759" t="s">
        <v>5989</v>
      </c>
      <c r="BF1759" t="s">
        <v>5942</v>
      </c>
      <c r="BH1759" t="s">
        <v>2624</v>
      </c>
      <c r="BL1759" t="s">
        <v>4783</v>
      </c>
      <c r="BM1759" s="104">
        <v>46119.409722222219</v>
      </c>
      <c r="BN1759">
        <v>248873</v>
      </c>
      <c r="BO1759" t="s">
        <v>4728</v>
      </c>
      <c r="BP1759" t="s">
        <v>5592</v>
      </c>
      <c r="BT1759" t="s">
        <v>5931</v>
      </c>
    </row>
    <row r="1760" spans="17:72" x14ac:dyDescent="0.25">
      <c r="Q1760" t="s">
        <v>214</v>
      </c>
      <c r="R1760" t="s">
        <v>211</v>
      </c>
      <c r="V1760" t="s">
        <v>5335</v>
      </c>
      <c r="W1760" s="104">
        <v>46118.648611111108</v>
      </c>
      <c r="X1760">
        <v>1008986</v>
      </c>
      <c r="Y1760" t="s">
        <v>4728</v>
      </c>
      <c r="Z1760" t="s">
        <v>54</v>
      </c>
      <c r="AA1760" t="s">
        <v>4731</v>
      </c>
      <c r="AD1760" t="s">
        <v>5296</v>
      </c>
      <c r="AF1760" t="s">
        <v>1391</v>
      </c>
      <c r="AJ1760" t="s">
        <v>5078</v>
      </c>
      <c r="AK1760" s="104">
        <v>46115.595138888886</v>
      </c>
      <c r="AL1760">
        <v>248770</v>
      </c>
      <c r="AM1760" t="s">
        <v>4728</v>
      </c>
      <c r="AN1760" t="s">
        <v>13</v>
      </c>
      <c r="AR1760" t="s">
        <v>4781</v>
      </c>
      <c r="AT1760" t="s">
        <v>432</v>
      </c>
      <c r="AX1760" t="s">
        <v>4890</v>
      </c>
      <c r="AY1760" s="104">
        <v>46114.390972222223</v>
      </c>
      <c r="AZ1760">
        <v>576830</v>
      </c>
      <c r="BA1760" t="s">
        <v>4728</v>
      </c>
      <c r="BB1760" t="s">
        <v>5989</v>
      </c>
      <c r="BF1760" t="s">
        <v>5942</v>
      </c>
      <c r="BH1760" t="s">
        <v>250</v>
      </c>
      <c r="BL1760" t="s">
        <v>5165</v>
      </c>
      <c r="BM1760" s="104">
        <v>46119.411111111112</v>
      </c>
      <c r="BN1760">
        <v>319260</v>
      </c>
      <c r="BO1760" t="s">
        <v>4728</v>
      </c>
      <c r="BP1760" t="s">
        <v>5592</v>
      </c>
      <c r="BT1760" t="s">
        <v>5920</v>
      </c>
    </row>
    <row r="1761" spans="17:72" x14ac:dyDescent="0.25">
      <c r="Q1761" t="s">
        <v>79</v>
      </c>
      <c r="R1761" t="s">
        <v>2650</v>
      </c>
      <c r="V1761" t="s">
        <v>4933</v>
      </c>
      <c r="W1761" s="104">
        <v>46118.649305555555</v>
      </c>
      <c r="X1761">
        <v>420985</v>
      </c>
      <c r="Y1761" t="s">
        <v>4728</v>
      </c>
      <c r="Z1761" t="s">
        <v>54</v>
      </c>
      <c r="AD1761" t="s">
        <v>4736</v>
      </c>
      <c r="AF1761" t="s">
        <v>639</v>
      </c>
      <c r="AG1761" t="s">
        <v>79</v>
      </c>
      <c r="AJ1761" t="s">
        <v>5156</v>
      </c>
      <c r="AK1761" s="104">
        <v>46115.59652777778</v>
      </c>
      <c r="AL1761">
        <v>1461516</v>
      </c>
      <c r="AM1761" t="s">
        <v>4761</v>
      </c>
      <c r="AN1761" t="s">
        <v>42</v>
      </c>
      <c r="AO1761" t="s">
        <v>13</v>
      </c>
      <c r="AR1761" t="s">
        <v>6568</v>
      </c>
      <c r="AT1761" t="s">
        <v>2391</v>
      </c>
      <c r="AX1761" t="s">
        <v>4858</v>
      </c>
      <c r="AY1761" s="104">
        <v>46114.39166666667</v>
      </c>
      <c r="AZ1761">
        <v>234983</v>
      </c>
      <c r="BA1761" t="s">
        <v>4728</v>
      </c>
      <c r="BB1761" t="s">
        <v>5989</v>
      </c>
      <c r="BF1761" t="s">
        <v>5942</v>
      </c>
      <c r="BH1761" t="s">
        <v>2357</v>
      </c>
      <c r="BL1761" t="s">
        <v>5376</v>
      </c>
      <c r="BM1761" s="104">
        <v>46119.411805555559</v>
      </c>
      <c r="BN1761">
        <v>174426</v>
      </c>
      <c r="BO1761" t="s">
        <v>4728</v>
      </c>
      <c r="BP1761" t="s">
        <v>5592</v>
      </c>
      <c r="BT1761" t="s">
        <v>5925</v>
      </c>
    </row>
    <row r="1762" spans="17:72" x14ac:dyDescent="0.25">
      <c r="Q1762" t="s">
        <v>84</v>
      </c>
      <c r="V1762" t="s">
        <v>5013</v>
      </c>
      <c r="W1762" s="104">
        <v>46118.649305555555</v>
      </c>
      <c r="X1762">
        <v>102304</v>
      </c>
      <c r="Y1762" t="s">
        <v>4728</v>
      </c>
      <c r="Z1762" t="s">
        <v>54</v>
      </c>
      <c r="AA1762" t="s">
        <v>4731</v>
      </c>
      <c r="AD1762" t="s">
        <v>4736</v>
      </c>
      <c r="AF1762" t="s">
        <v>2508</v>
      </c>
      <c r="AG1762" t="s">
        <v>2624</v>
      </c>
      <c r="AH1762" t="s">
        <v>1688</v>
      </c>
      <c r="AJ1762" t="s">
        <v>6003</v>
      </c>
      <c r="AK1762" s="104">
        <v>46115.597222222219</v>
      </c>
      <c r="AL1762">
        <v>2475172</v>
      </c>
      <c r="AM1762" t="s">
        <v>4761</v>
      </c>
      <c r="AN1762" t="s">
        <v>42</v>
      </c>
      <c r="AO1762" t="s">
        <v>13</v>
      </c>
      <c r="AP1762" t="s">
        <v>4731</v>
      </c>
      <c r="AR1762" t="s">
        <v>6486</v>
      </c>
      <c r="AT1762" t="s">
        <v>516</v>
      </c>
      <c r="AX1762" t="s">
        <v>4743</v>
      </c>
      <c r="AY1762" s="104">
        <v>46114.39166666667</v>
      </c>
      <c r="AZ1762">
        <v>754287</v>
      </c>
      <c r="BA1762" t="s">
        <v>4728</v>
      </c>
      <c r="BB1762" t="s">
        <v>5989</v>
      </c>
      <c r="BF1762" t="s">
        <v>5918</v>
      </c>
      <c r="BH1762" t="s">
        <v>967</v>
      </c>
      <c r="BI1762" t="s">
        <v>220</v>
      </c>
      <c r="BL1762" t="s">
        <v>7823</v>
      </c>
      <c r="BM1762" s="104">
        <v>46119.413888888892</v>
      </c>
      <c r="BN1762">
        <v>559908</v>
      </c>
      <c r="BO1762" t="s">
        <v>4728</v>
      </c>
      <c r="BP1762" t="s">
        <v>5592</v>
      </c>
      <c r="BQ1762" t="s">
        <v>4731</v>
      </c>
      <c r="BT1762" t="s">
        <v>7535</v>
      </c>
    </row>
    <row r="1763" spans="17:72" x14ac:dyDescent="0.25">
      <c r="Q1763" t="s">
        <v>965</v>
      </c>
      <c r="R1763" t="s">
        <v>214</v>
      </c>
      <c r="V1763" t="s">
        <v>4954</v>
      </c>
      <c r="W1763" s="104">
        <v>46118.649305555555</v>
      </c>
      <c r="X1763">
        <v>476830</v>
      </c>
      <c r="Y1763" t="s">
        <v>4761</v>
      </c>
      <c r="Z1763" t="s">
        <v>4841</v>
      </c>
      <c r="AA1763" t="s">
        <v>54</v>
      </c>
      <c r="AD1763" t="s">
        <v>4816</v>
      </c>
      <c r="AF1763" t="s">
        <v>1643</v>
      </c>
      <c r="AG1763" t="s">
        <v>800</v>
      </c>
      <c r="AH1763" t="s">
        <v>229</v>
      </c>
      <c r="AJ1763" t="s">
        <v>5199</v>
      </c>
      <c r="AK1763" s="104">
        <v>46115.598611111112</v>
      </c>
      <c r="AL1763">
        <v>1053064</v>
      </c>
      <c r="AM1763" t="s">
        <v>4728</v>
      </c>
      <c r="AN1763" t="s">
        <v>42</v>
      </c>
      <c r="AO1763" t="s">
        <v>13</v>
      </c>
      <c r="AR1763" t="s">
        <v>5673</v>
      </c>
      <c r="AT1763" t="s">
        <v>1559</v>
      </c>
      <c r="AX1763" t="s">
        <v>7342</v>
      </c>
      <c r="AY1763" s="104">
        <v>46114.392361111109</v>
      </c>
      <c r="AZ1763">
        <v>772021</v>
      </c>
      <c r="BA1763" t="s">
        <v>4761</v>
      </c>
      <c r="BB1763" t="s">
        <v>5989</v>
      </c>
      <c r="BF1763" t="s">
        <v>5966</v>
      </c>
      <c r="BH1763" t="s">
        <v>1584</v>
      </c>
      <c r="BI1763" t="s">
        <v>683</v>
      </c>
      <c r="BL1763" t="s">
        <v>5489</v>
      </c>
      <c r="BM1763" s="104">
        <v>46119.414583333331</v>
      </c>
      <c r="BN1763">
        <v>789341</v>
      </c>
      <c r="BO1763" t="s">
        <v>4728</v>
      </c>
      <c r="BP1763" t="s">
        <v>5592</v>
      </c>
      <c r="BQ1763" t="s">
        <v>4731</v>
      </c>
      <c r="BT1763" t="s">
        <v>8207</v>
      </c>
    </row>
    <row r="1764" spans="17:72" x14ac:dyDescent="0.25">
      <c r="Q1764" t="s">
        <v>2557</v>
      </c>
      <c r="R1764" t="s">
        <v>84</v>
      </c>
      <c r="V1764" t="s">
        <v>5082</v>
      </c>
      <c r="W1764" s="104">
        <v>46118.650694444441</v>
      </c>
      <c r="X1764">
        <v>158136</v>
      </c>
      <c r="Y1764" t="s">
        <v>4728</v>
      </c>
      <c r="Z1764" t="s">
        <v>42</v>
      </c>
      <c r="AA1764" t="s">
        <v>54</v>
      </c>
      <c r="AD1764" t="s">
        <v>5624</v>
      </c>
      <c r="AF1764" t="s">
        <v>253</v>
      </c>
      <c r="AJ1764" t="s">
        <v>6569</v>
      </c>
      <c r="AK1764" s="104">
        <v>46115.598611111112</v>
      </c>
      <c r="AL1764">
        <v>74646</v>
      </c>
      <c r="AM1764" t="s">
        <v>4728</v>
      </c>
      <c r="AN1764" t="s">
        <v>13</v>
      </c>
      <c r="AR1764" t="s">
        <v>5925</v>
      </c>
      <c r="AT1764" t="s">
        <v>1894</v>
      </c>
      <c r="AX1764" t="s">
        <v>7343</v>
      </c>
      <c r="AY1764" s="104">
        <v>46114.392361111109</v>
      </c>
      <c r="AZ1764">
        <v>230115</v>
      </c>
      <c r="BA1764" t="s">
        <v>4728</v>
      </c>
      <c r="BB1764" t="s">
        <v>5989</v>
      </c>
      <c r="BF1764" t="s">
        <v>5942</v>
      </c>
      <c r="BH1764" t="s">
        <v>1078</v>
      </c>
      <c r="BL1764" t="s">
        <v>5001</v>
      </c>
      <c r="BM1764" s="104">
        <v>46119.415277777778</v>
      </c>
      <c r="BN1764">
        <v>128056</v>
      </c>
      <c r="BO1764" t="s">
        <v>4728</v>
      </c>
      <c r="BP1764" t="s">
        <v>5592</v>
      </c>
      <c r="BT1764" t="s">
        <v>4781</v>
      </c>
    </row>
    <row r="1765" spans="17:72" x14ac:dyDescent="0.25">
      <c r="Q1765" t="s">
        <v>241</v>
      </c>
      <c r="V1765" t="s">
        <v>4819</v>
      </c>
      <c r="W1765" s="104">
        <v>46118.652083333334</v>
      </c>
      <c r="X1765">
        <v>352898</v>
      </c>
      <c r="Y1765" t="s">
        <v>4728</v>
      </c>
      <c r="Z1765" t="s">
        <v>54</v>
      </c>
      <c r="AD1765" t="s">
        <v>4736</v>
      </c>
      <c r="AF1765" t="s">
        <v>205</v>
      </c>
      <c r="AJ1765" t="s">
        <v>4877</v>
      </c>
      <c r="AK1765" s="104">
        <v>46115.6</v>
      </c>
      <c r="AL1765">
        <v>259154</v>
      </c>
      <c r="AM1765" t="s">
        <v>4728</v>
      </c>
      <c r="AN1765" t="s">
        <v>13</v>
      </c>
      <c r="AR1765" t="s">
        <v>5942</v>
      </c>
      <c r="AT1765" t="s">
        <v>2624</v>
      </c>
      <c r="AX1765" t="s">
        <v>4912</v>
      </c>
      <c r="AY1765" s="104">
        <v>46114.393055555556</v>
      </c>
      <c r="AZ1765">
        <v>484717</v>
      </c>
      <c r="BA1765" t="s">
        <v>4728</v>
      </c>
      <c r="BB1765" t="s">
        <v>5989</v>
      </c>
      <c r="BF1765" t="s">
        <v>5931</v>
      </c>
      <c r="BH1765" t="s">
        <v>1284</v>
      </c>
      <c r="BL1765" t="s">
        <v>5001</v>
      </c>
      <c r="BM1765" s="104">
        <v>46119.415972222225</v>
      </c>
      <c r="BN1765">
        <v>1734489</v>
      </c>
      <c r="BO1765" t="s">
        <v>4761</v>
      </c>
      <c r="BP1765" t="s">
        <v>5592</v>
      </c>
      <c r="BT1765" t="s">
        <v>5918</v>
      </c>
    </row>
    <row r="1766" spans="17:72" x14ac:dyDescent="0.25">
      <c r="Q1766" t="s">
        <v>84</v>
      </c>
      <c r="V1766" t="s">
        <v>4968</v>
      </c>
      <c r="W1766" s="104">
        <v>46118.654166666667</v>
      </c>
      <c r="X1766">
        <v>103791</v>
      </c>
      <c r="Y1766" t="s">
        <v>4728</v>
      </c>
      <c r="Z1766" t="s">
        <v>54</v>
      </c>
      <c r="AD1766" t="s">
        <v>5139</v>
      </c>
      <c r="AF1766" t="s">
        <v>2598</v>
      </c>
      <c r="AG1766" t="s">
        <v>2373</v>
      </c>
      <c r="AJ1766" t="s">
        <v>6570</v>
      </c>
      <c r="AK1766" s="104">
        <v>46115.6</v>
      </c>
      <c r="AL1766">
        <v>380096</v>
      </c>
      <c r="AM1766" t="s">
        <v>4728</v>
      </c>
      <c r="AN1766" t="s">
        <v>42</v>
      </c>
      <c r="AO1766" t="s">
        <v>13</v>
      </c>
      <c r="AR1766" t="s">
        <v>6005</v>
      </c>
      <c r="AT1766" t="s">
        <v>205</v>
      </c>
      <c r="AX1766" t="s">
        <v>4836</v>
      </c>
      <c r="AY1766" s="104">
        <v>46114.393055555556</v>
      </c>
      <c r="AZ1766">
        <v>336753</v>
      </c>
      <c r="BA1766" t="s">
        <v>4728</v>
      </c>
      <c r="BB1766" t="s">
        <v>5989</v>
      </c>
      <c r="BF1766" t="s">
        <v>5942</v>
      </c>
      <c r="BH1766" t="s">
        <v>250</v>
      </c>
      <c r="BL1766" t="s">
        <v>4895</v>
      </c>
      <c r="BM1766" s="104">
        <v>46119.416666666664</v>
      </c>
      <c r="BN1766">
        <v>322941</v>
      </c>
      <c r="BO1766" t="s">
        <v>4761</v>
      </c>
      <c r="BP1766" t="s">
        <v>5592</v>
      </c>
      <c r="BT1766" t="s">
        <v>5966</v>
      </c>
    </row>
    <row r="1767" spans="17:72" x14ac:dyDescent="0.25">
      <c r="Q1767" t="s">
        <v>75</v>
      </c>
      <c r="V1767" t="s">
        <v>4730</v>
      </c>
      <c r="W1767" s="104">
        <v>46118.654166666667</v>
      </c>
      <c r="X1767">
        <v>667237</v>
      </c>
      <c r="Y1767" t="s">
        <v>4728</v>
      </c>
      <c r="Z1767" t="s">
        <v>54</v>
      </c>
      <c r="AA1767" t="s">
        <v>4731</v>
      </c>
      <c r="AD1767" t="s">
        <v>4756</v>
      </c>
      <c r="AF1767" t="s">
        <v>1391</v>
      </c>
      <c r="AJ1767" t="s">
        <v>4919</v>
      </c>
      <c r="AK1767" s="104">
        <v>46115.602083333331</v>
      </c>
      <c r="AL1767">
        <v>245881</v>
      </c>
      <c r="AM1767" t="s">
        <v>4728</v>
      </c>
      <c r="AN1767" t="s">
        <v>13</v>
      </c>
      <c r="AR1767" t="s">
        <v>5931</v>
      </c>
      <c r="AT1767" t="s">
        <v>1134</v>
      </c>
      <c r="AX1767" t="s">
        <v>4735</v>
      </c>
      <c r="AY1767" s="104">
        <v>46114.394444444442</v>
      </c>
      <c r="AZ1767">
        <v>4225767</v>
      </c>
      <c r="BA1767" t="s">
        <v>4761</v>
      </c>
      <c r="BB1767" t="s">
        <v>5989</v>
      </c>
      <c r="BF1767" t="s">
        <v>5966</v>
      </c>
      <c r="BH1767" t="s">
        <v>1481</v>
      </c>
      <c r="BL1767" t="s">
        <v>8208</v>
      </c>
      <c r="BM1767" s="104">
        <v>46119.418055555558</v>
      </c>
      <c r="BN1767">
        <v>891060</v>
      </c>
      <c r="BO1767" t="s">
        <v>4728</v>
      </c>
      <c r="BP1767" t="s">
        <v>5592</v>
      </c>
      <c r="BT1767" t="s">
        <v>5924</v>
      </c>
    </row>
    <row r="1768" spans="17:72" x14ac:dyDescent="0.25">
      <c r="Q1768" t="s">
        <v>79</v>
      </c>
      <c r="V1768" t="s">
        <v>5652</v>
      </c>
      <c r="W1768" s="104">
        <v>46118.654166666667</v>
      </c>
      <c r="X1768">
        <v>420251</v>
      </c>
      <c r="Y1768" t="s">
        <v>4728</v>
      </c>
      <c r="Z1768" t="s">
        <v>54</v>
      </c>
      <c r="AD1768" t="s">
        <v>4736</v>
      </c>
      <c r="AF1768" t="s">
        <v>712</v>
      </c>
      <c r="AG1768" t="s">
        <v>1078</v>
      </c>
      <c r="AJ1768" t="s">
        <v>4826</v>
      </c>
      <c r="AK1768" s="104">
        <v>46115.602083333331</v>
      </c>
      <c r="AL1768">
        <v>227904</v>
      </c>
      <c r="AM1768" t="s">
        <v>4728</v>
      </c>
      <c r="AN1768" t="s">
        <v>42</v>
      </c>
      <c r="AO1768" t="s">
        <v>13</v>
      </c>
      <c r="AR1768" t="s">
        <v>5933</v>
      </c>
      <c r="AT1768" t="s">
        <v>202</v>
      </c>
      <c r="AX1768" t="s">
        <v>7344</v>
      </c>
      <c r="AY1768" s="104">
        <v>46114.395138888889</v>
      </c>
      <c r="AZ1768">
        <v>259544</v>
      </c>
      <c r="BA1768" t="s">
        <v>4761</v>
      </c>
      <c r="BB1768" t="s">
        <v>5989</v>
      </c>
      <c r="BF1768" t="s">
        <v>5931</v>
      </c>
      <c r="BH1768" t="s">
        <v>637</v>
      </c>
      <c r="BI1768" t="s">
        <v>76</v>
      </c>
      <c r="BL1768" t="s">
        <v>4843</v>
      </c>
      <c r="BM1768" s="104">
        <v>46119.418749999997</v>
      </c>
      <c r="BN1768">
        <v>385814</v>
      </c>
      <c r="BO1768" t="s">
        <v>4728</v>
      </c>
      <c r="BP1768" t="s">
        <v>5592</v>
      </c>
      <c r="BT1768" t="s">
        <v>5924</v>
      </c>
    </row>
    <row r="1769" spans="17:72" x14ac:dyDescent="0.25">
      <c r="Q1769" t="s">
        <v>229</v>
      </c>
      <c r="V1769" t="s">
        <v>4762</v>
      </c>
      <c r="W1769" s="104">
        <v>46118.654166666667</v>
      </c>
      <c r="X1769">
        <v>176561</v>
      </c>
      <c r="Y1769" t="s">
        <v>4728</v>
      </c>
      <c r="Z1769" t="s">
        <v>54</v>
      </c>
      <c r="AD1769" t="s">
        <v>4736</v>
      </c>
      <c r="AF1769" t="s">
        <v>2510</v>
      </c>
      <c r="AG1769" t="s">
        <v>1134</v>
      </c>
      <c r="AJ1769" t="s">
        <v>5072</v>
      </c>
      <c r="AK1769" s="104">
        <v>46115.602083333331</v>
      </c>
      <c r="AL1769">
        <v>984533</v>
      </c>
      <c r="AM1769" t="s">
        <v>4728</v>
      </c>
      <c r="AN1769" t="s">
        <v>13</v>
      </c>
      <c r="AO1769" t="s">
        <v>4812</v>
      </c>
      <c r="AR1769" t="s">
        <v>6501</v>
      </c>
      <c r="AT1769" t="s">
        <v>235</v>
      </c>
      <c r="AX1769" t="s">
        <v>7087</v>
      </c>
      <c r="AY1769" s="104">
        <v>46114.395833333336</v>
      </c>
      <c r="AZ1769">
        <v>323925</v>
      </c>
      <c r="BA1769" t="s">
        <v>4728</v>
      </c>
      <c r="BB1769" t="s">
        <v>5989</v>
      </c>
      <c r="BF1769" t="s">
        <v>5931</v>
      </c>
      <c r="BH1769" t="s">
        <v>2259</v>
      </c>
      <c r="BL1769" t="s">
        <v>6290</v>
      </c>
      <c r="BM1769" s="104">
        <v>46119.419444444444</v>
      </c>
      <c r="BN1769">
        <v>578155</v>
      </c>
      <c r="BO1769" t="s">
        <v>4728</v>
      </c>
      <c r="BP1769" t="s">
        <v>5592</v>
      </c>
      <c r="BT1769" t="s">
        <v>5920</v>
      </c>
    </row>
    <row r="1770" spans="17:72" x14ac:dyDescent="0.25">
      <c r="Q1770" t="s">
        <v>2557</v>
      </c>
      <c r="R1770" t="s">
        <v>80</v>
      </c>
      <c r="V1770" t="s">
        <v>4967</v>
      </c>
      <c r="W1770" s="104">
        <v>46118.654166666667</v>
      </c>
      <c r="X1770">
        <v>386437</v>
      </c>
      <c r="Y1770" t="s">
        <v>4728</v>
      </c>
      <c r="Z1770" t="s">
        <v>42</v>
      </c>
      <c r="AA1770" t="s">
        <v>54</v>
      </c>
      <c r="AD1770" t="s">
        <v>4953</v>
      </c>
      <c r="AF1770" t="s">
        <v>1335</v>
      </c>
      <c r="AG1770" t="s">
        <v>2373</v>
      </c>
      <c r="AJ1770" t="s">
        <v>4926</v>
      </c>
      <c r="AK1770" s="104">
        <v>46115.604166666664</v>
      </c>
      <c r="AL1770">
        <v>758486</v>
      </c>
      <c r="AM1770" t="s">
        <v>4728</v>
      </c>
      <c r="AN1770" t="s">
        <v>42</v>
      </c>
      <c r="AO1770" t="s">
        <v>13</v>
      </c>
      <c r="AR1770" t="s">
        <v>6040</v>
      </c>
      <c r="AT1770" t="s">
        <v>2403</v>
      </c>
      <c r="AX1770" t="s">
        <v>4743</v>
      </c>
      <c r="AY1770" s="104">
        <v>46114.395833333336</v>
      </c>
      <c r="AZ1770">
        <v>1296308</v>
      </c>
      <c r="BA1770" t="s">
        <v>4728</v>
      </c>
      <c r="BB1770" t="s">
        <v>5989</v>
      </c>
      <c r="BF1770" t="s">
        <v>5920</v>
      </c>
      <c r="BH1770" t="s">
        <v>1584</v>
      </c>
      <c r="BL1770" t="s">
        <v>4741</v>
      </c>
      <c r="BM1770" s="104">
        <v>46119.419444444444</v>
      </c>
      <c r="BN1770">
        <v>303548</v>
      </c>
      <c r="BO1770" t="s">
        <v>4728</v>
      </c>
      <c r="BP1770" t="s">
        <v>5592</v>
      </c>
      <c r="BT1770" t="s">
        <v>5920</v>
      </c>
    </row>
    <row r="1771" spans="17:72" x14ac:dyDescent="0.25">
      <c r="Q1771" t="s">
        <v>84</v>
      </c>
      <c r="V1771" t="s">
        <v>5650</v>
      </c>
      <c r="W1771" s="104">
        <v>46118.654861111114</v>
      </c>
      <c r="X1771">
        <v>87337</v>
      </c>
      <c r="Y1771" t="s">
        <v>4728</v>
      </c>
      <c r="Z1771" t="s">
        <v>54</v>
      </c>
      <c r="AD1771" t="s">
        <v>4772</v>
      </c>
      <c r="AF1771" t="s">
        <v>1262</v>
      </c>
      <c r="AG1771" t="s">
        <v>1220</v>
      </c>
      <c r="AJ1771" t="s">
        <v>4967</v>
      </c>
      <c r="AK1771" s="104">
        <v>46115.604166666664</v>
      </c>
      <c r="AL1771">
        <v>825065</v>
      </c>
      <c r="AM1771" t="s">
        <v>4728</v>
      </c>
      <c r="AN1771" t="s">
        <v>4790</v>
      </c>
      <c r="AO1771" t="s">
        <v>13</v>
      </c>
      <c r="AR1771" t="s">
        <v>5919</v>
      </c>
      <c r="AT1771" t="s">
        <v>1276</v>
      </c>
      <c r="AX1771" t="s">
        <v>7345</v>
      </c>
      <c r="AY1771" s="104">
        <v>46114.396527777775</v>
      </c>
      <c r="AZ1771">
        <v>100197</v>
      </c>
      <c r="BA1771" t="s">
        <v>4728</v>
      </c>
      <c r="BB1771" t="s">
        <v>5989</v>
      </c>
      <c r="BF1771" t="s">
        <v>5925</v>
      </c>
      <c r="BH1771" t="s">
        <v>256</v>
      </c>
      <c r="BL1771" t="s">
        <v>5654</v>
      </c>
      <c r="BM1771" s="104">
        <v>46119.42083333333</v>
      </c>
      <c r="BN1771">
        <v>528772</v>
      </c>
      <c r="BO1771" t="s">
        <v>4728</v>
      </c>
      <c r="BP1771" t="s">
        <v>5592</v>
      </c>
      <c r="BT1771" t="s">
        <v>6069</v>
      </c>
    </row>
    <row r="1772" spans="17:72" x14ac:dyDescent="0.25">
      <c r="Q1772" t="s">
        <v>214</v>
      </c>
      <c r="V1772" t="s">
        <v>5653</v>
      </c>
      <c r="W1772" s="104">
        <v>46118.654861111114</v>
      </c>
      <c r="X1772">
        <v>203334</v>
      </c>
      <c r="Y1772" t="s">
        <v>4728</v>
      </c>
      <c r="Z1772" t="s">
        <v>54</v>
      </c>
      <c r="AD1772" t="s">
        <v>4736</v>
      </c>
      <c r="AF1772" t="s">
        <v>1702</v>
      </c>
      <c r="AG1772" t="s">
        <v>2259</v>
      </c>
      <c r="AJ1772" t="s">
        <v>4988</v>
      </c>
      <c r="AK1772" s="104">
        <v>46115.605555555558</v>
      </c>
      <c r="AL1772">
        <v>1525465</v>
      </c>
      <c r="AM1772" t="s">
        <v>4728</v>
      </c>
      <c r="AN1772" t="s">
        <v>42</v>
      </c>
      <c r="AO1772" t="s">
        <v>13</v>
      </c>
      <c r="AR1772" t="s">
        <v>6005</v>
      </c>
      <c r="AT1772" t="s">
        <v>308</v>
      </c>
      <c r="AX1772" t="s">
        <v>5637</v>
      </c>
      <c r="AY1772" s="104">
        <v>46114.396527777775</v>
      </c>
      <c r="AZ1772">
        <v>457318</v>
      </c>
      <c r="BA1772" t="s">
        <v>4728</v>
      </c>
      <c r="BB1772" t="s">
        <v>5989</v>
      </c>
      <c r="BF1772" t="s">
        <v>5918</v>
      </c>
      <c r="BH1772" t="s">
        <v>852</v>
      </c>
      <c r="BL1772" t="s">
        <v>4895</v>
      </c>
      <c r="BM1772" s="104">
        <v>46119.42083333333</v>
      </c>
      <c r="BN1772">
        <v>410521</v>
      </c>
      <c r="BO1772" t="s">
        <v>4728</v>
      </c>
      <c r="BP1772" t="s">
        <v>5592</v>
      </c>
      <c r="BT1772" t="s">
        <v>5920</v>
      </c>
    </row>
    <row r="1773" spans="17:72" x14ac:dyDescent="0.25">
      <c r="Q1773" t="s">
        <v>81</v>
      </c>
      <c r="V1773" t="s">
        <v>5654</v>
      </c>
      <c r="W1773" s="104">
        <v>46118.655555555553</v>
      </c>
      <c r="X1773">
        <v>565578</v>
      </c>
      <c r="Y1773" t="s">
        <v>4728</v>
      </c>
      <c r="Z1773" t="s">
        <v>54</v>
      </c>
      <c r="AD1773" t="s">
        <v>4777</v>
      </c>
      <c r="AF1773" t="s">
        <v>1294</v>
      </c>
      <c r="AG1773" t="s">
        <v>637</v>
      </c>
      <c r="AJ1773" t="s">
        <v>4782</v>
      </c>
      <c r="AK1773" s="104">
        <v>46115.605555555558</v>
      </c>
      <c r="AL1773">
        <v>1557485</v>
      </c>
      <c r="AM1773" t="s">
        <v>4728</v>
      </c>
      <c r="AN1773" t="s">
        <v>42</v>
      </c>
      <c r="AO1773" t="s">
        <v>13</v>
      </c>
      <c r="AR1773" t="s">
        <v>5977</v>
      </c>
      <c r="AT1773" t="s">
        <v>1078</v>
      </c>
      <c r="AX1773" t="s">
        <v>5416</v>
      </c>
      <c r="AY1773" s="104">
        <v>46114.397222222222</v>
      </c>
      <c r="AZ1773">
        <v>85700</v>
      </c>
      <c r="BA1773" t="s">
        <v>4728</v>
      </c>
      <c r="BB1773" t="s">
        <v>5989</v>
      </c>
      <c r="BF1773" t="s">
        <v>4781</v>
      </c>
      <c r="BH1773" t="s">
        <v>76</v>
      </c>
      <c r="BL1773" t="s">
        <v>4839</v>
      </c>
      <c r="BM1773" s="104">
        <v>46119.42291666667</v>
      </c>
      <c r="BN1773">
        <v>478856</v>
      </c>
      <c r="BO1773" t="s">
        <v>4728</v>
      </c>
      <c r="BP1773" t="s">
        <v>5592</v>
      </c>
      <c r="BT1773" t="s">
        <v>6314</v>
      </c>
    </row>
    <row r="1774" spans="17:72" x14ac:dyDescent="0.25">
      <c r="Q1774" t="s">
        <v>84</v>
      </c>
      <c r="V1774" t="s">
        <v>5655</v>
      </c>
      <c r="W1774" s="104">
        <v>46118.655555555553</v>
      </c>
      <c r="X1774">
        <v>152904</v>
      </c>
      <c r="Y1774" t="s">
        <v>4728</v>
      </c>
      <c r="Z1774" t="s">
        <v>54</v>
      </c>
      <c r="AD1774" t="s">
        <v>4734</v>
      </c>
      <c r="AF1774" t="s">
        <v>250</v>
      </c>
      <c r="AJ1774" t="s">
        <v>6558</v>
      </c>
      <c r="AK1774" s="104">
        <v>46115.606249999997</v>
      </c>
      <c r="AL1774">
        <v>316152</v>
      </c>
      <c r="AM1774" t="s">
        <v>4728</v>
      </c>
      <c r="AN1774" t="s">
        <v>13</v>
      </c>
      <c r="AR1774" t="s">
        <v>5931</v>
      </c>
      <c r="AT1774" t="s">
        <v>2391</v>
      </c>
      <c r="AX1774" t="s">
        <v>6021</v>
      </c>
      <c r="AY1774" s="104">
        <v>46114.397916666669</v>
      </c>
      <c r="AZ1774">
        <v>158047</v>
      </c>
      <c r="BA1774" t="s">
        <v>4728</v>
      </c>
      <c r="BB1774" t="s">
        <v>5989</v>
      </c>
      <c r="BF1774" t="s">
        <v>6069</v>
      </c>
      <c r="BH1774" t="s">
        <v>250</v>
      </c>
      <c r="BL1774" t="s">
        <v>4919</v>
      </c>
      <c r="BM1774" s="104">
        <v>46119.42291666667</v>
      </c>
      <c r="BN1774">
        <v>302744</v>
      </c>
      <c r="BO1774" t="s">
        <v>4728</v>
      </c>
      <c r="BP1774" t="s">
        <v>5592</v>
      </c>
      <c r="BT1774" t="s">
        <v>5931</v>
      </c>
    </row>
    <row r="1775" spans="17:72" x14ac:dyDescent="0.25">
      <c r="Q1775" t="s">
        <v>75</v>
      </c>
      <c r="V1775" t="s">
        <v>5656</v>
      </c>
      <c r="W1775" s="104">
        <v>46118.656944444447</v>
      </c>
      <c r="X1775">
        <v>301030</v>
      </c>
      <c r="Y1775" t="s">
        <v>4728</v>
      </c>
      <c r="Z1775" t="s">
        <v>54</v>
      </c>
      <c r="AD1775" t="s">
        <v>4736</v>
      </c>
      <c r="AF1775" t="s">
        <v>1584</v>
      </c>
      <c r="AJ1775" t="s">
        <v>5118</v>
      </c>
      <c r="AK1775" s="104">
        <v>46115.606249999997</v>
      </c>
      <c r="AL1775">
        <v>383755</v>
      </c>
      <c r="AM1775" t="s">
        <v>4761</v>
      </c>
      <c r="AN1775" t="s">
        <v>13</v>
      </c>
      <c r="AR1775" t="s">
        <v>5966</v>
      </c>
      <c r="AT1775" t="s">
        <v>214</v>
      </c>
      <c r="AX1775" t="s">
        <v>5902</v>
      </c>
      <c r="AY1775" s="104">
        <v>46114.398611111108</v>
      </c>
      <c r="AZ1775">
        <v>455535</v>
      </c>
      <c r="BA1775" t="s">
        <v>4728</v>
      </c>
      <c r="BB1775" t="s">
        <v>5989</v>
      </c>
      <c r="BF1775" t="s">
        <v>5931</v>
      </c>
      <c r="BH1775" t="s">
        <v>1559</v>
      </c>
      <c r="BL1775" t="s">
        <v>4944</v>
      </c>
      <c r="BM1775" s="104">
        <v>46119.423611111109</v>
      </c>
      <c r="BN1775">
        <v>1027696</v>
      </c>
      <c r="BO1775" t="s">
        <v>4728</v>
      </c>
      <c r="BP1775" t="s">
        <v>5592</v>
      </c>
      <c r="BT1775" t="s">
        <v>5920</v>
      </c>
    </row>
    <row r="1776" spans="17:72" x14ac:dyDescent="0.25">
      <c r="Q1776" t="s">
        <v>84</v>
      </c>
      <c r="R1776" t="s">
        <v>1985</v>
      </c>
      <c r="V1776" t="s">
        <v>4733</v>
      </c>
      <c r="W1776" s="104">
        <v>46118.65902777778</v>
      </c>
      <c r="X1776">
        <v>1230373</v>
      </c>
      <c r="Y1776" t="s">
        <v>4728</v>
      </c>
      <c r="Z1776" t="s">
        <v>54</v>
      </c>
      <c r="AA1776" t="s">
        <v>4812</v>
      </c>
      <c r="AD1776" t="s">
        <v>5629</v>
      </c>
      <c r="AF1776" t="s">
        <v>822</v>
      </c>
      <c r="AG1776" t="s">
        <v>1706</v>
      </c>
      <c r="AJ1776" t="s">
        <v>6571</v>
      </c>
      <c r="AK1776" s="104">
        <v>46115.60833333333</v>
      </c>
      <c r="AL1776">
        <v>498642</v>
      </c>
      <c r="AM1776" t="s">
        <v>4728</v>
      </c>
      <c r="AN1776" t="s">
        <v>42</v>
      </c>
      <c r="AO1776" t="s">
        <v>13</v>
      </c>
      <c r="AR1776" t="s">
        <v>6103</v>
      </c>
      <c r="AT1776" t="s">
        <v>2561</v>
      </c>
      <c r="AU1776" t="s">
        <v>683</v>
      </c>
      <c r="AX1776" t="s">
        <v>7346</v>
      </c>
      <c r="AY1776" s="104">
        <v>46114.400000000001</v>
      </c>
      <c r="AZ1776">
        <v>833063</v>
      </c>
      <c r="BA1776" t="s">
        <v>4728</v>
      </c>
      <c r="BB1776" t="s">
        <v>5989</v>
      </c>
      <c r="BC1776" t="s">
        <v>4731</v>
      </c>
      <c r="BF1776" t="s">
        <v>5480</v>
      </c>
      <c r="BH1776" t="s">
        <v>1276</v>
      </c>
      <c r="BL1776" t="s">
        <v>5063</v>
      </c>
      <c r="BM1776" s="104">
        <v>46119.423611111109</v>
      </c>
      <c r="BN1776">
        <v>205745</v>
      </c>
      <c r="BO1776" t="s">
        <v>4728</v>
      </c>
      <c r="BP1776" t="s">
        <v>5592</v>
      </c>
      <c r="BT1776" t="s">
        <v>5920</v>
      </c>
    </row>
    <row r="1777" spans="17:72" x14ac:dyDescent="0.25">
      <c r="Q1777" t="s">
        <v>214</v>
      </c>
      <c r="V1777" t="s">
        <v>5017</v>
      </c>
      <c r="W1777" s="104">
        <v>46118.659722222219</v>
      </c>
      <c r="X1777">
        <v>176522</v>
      </c>
      <c r="Y1777" t="s">
        <v>4728</v>
      </c>
      <c r="Z1777" t="s">
        <v>54</v>
      </c>
      <c r="AD1777" t="s">
        <v>4739</v>
      </c>
      <c r="AF1777" t="s">
        <v>1702</v>
      </c>
      <c r="AG1777" t="s">
        <v>2357</v>
      </c>
      <c r="AJ1777" t="s">
        <v>6572</v>
      </c>
      <c r="AK1777" s="104">
        <v>46115.611805555556</v>
      </c>
      <c r="AL1777">
        <v>160509</v>
      </c>
      <c r="AM1777" t="s">
        <v>4728</v>
      </c>
      <c r="AN1777" t="s">
        <v>42</v>
      </c>
      <c r="AO1777" t="s">
        <v>13</v>
      </c>
      <c r="AR1777" t="s">
        <v>4941</v>
      </c>
      <c r="AT1777" t="s">
        <v>1559</v>
      </c>
      <c r="AX1777" t="s">
        <v>5014</v>
      </c>
      <c r="AY1777" s="104">
        <v>46114.400000000001</v>
      </c>
      <c r="AZ1777">
        <v>205269</v>
      </c>
      <c r="BA1777" t="s">
        <v>4728</v>
      </c>
      <c r="BB1777" t="s">
        <v>5989</v>
      </c>
      <c r="BF1777" t="s">
        <v>5931</v>
      </c>
      <c r="BH1777" t="s">
        <v>868</v>
      </c>
      <c r="BL1777" t="s">
        <v>4949</v>
      </c>
      <c r="BM1777" s="104">
        <v>46119.423611111109</v>
      </c>
      <c r="BN1777">
        <v>2641195</v>
      </c>
      <c r="BO1777" t="s">
        <v>4761</v>
      </c>
      <c r="BP1777" t="s">
        <v>5592</v>
      </c>
      <c r="BT1777" t="s">
        <v>5966</v>
      </c>
    </row>
    <row r="1778" spans="17:72" x14ac:dyDescent="0.25">
      <c r="Q1778" t="s">
        <v>76</v>
      </c>
      <c r="R1778" t="s">
        <v>1688</v>
      </c>
      <c r="V1778" t="s">
        <v>5657</v>
      </c>
      <c r="W1778" s="104">
        <v>46118.663194444445</v>
      </c>
      <c r="X1778">
        <v>1817732</v>
      </c>
      <c r="Y1778" t="s">
        <v>4728</v>
      </c>
      <c r="Z1778" t="s">
        <v>54</v>
      </c>
      <c r="AA1778" t="s">
        <v>4731</v>
      </c>
      <c r="AD1778" t="s">
        <v>5068</v>
      </c>
      <c r="AF1778" t="s">
        <v>253</v>
      </c>
      <c r="AJ1778" t="s">
        <v>5118</v>
      </c>
      <c r="AK1778" s="104">
        <v>46115.612500000003</v>
      </c>
      <c r="AL1778">
        <v>44488</v>
      </c>
      <c r="AM1778" t="s">
        <v>4728</v>
      </c>
      <c r="AN1778" t="s">
        <v>13</v>
      </c>
      <c r="AR1778" t="s">
        <v>4781</v>
      </c>
      <c r="AT1778" t="s">
        <v>836</v>
      </c>
      <c r="AU1778" t="s">
        <v>1132</v>
      </c>
      <c r="AX1778" t="s">
        <v>4844</v>
      </c>
      <c r="AY1778" s="104">
        <v>46114.400694444441</v>
      </c>
      <c r="AZ1778">
        <v>660448</v>
      </c>
      <c r="BA1778" t="s">
        <v>4728</v>
      </c>
      <c r="BB1778" t="s">
        <v>5989</v>
      </c>
      <c r="BC1778" t="s">
        <v>4731</v>
      </c>
      <c r="BF1778" t="s">
        <v>6263</v>
      </c>
      <c r="BH1778" t="s">
        <v>223</v>
      </c>
      <c r="BL1778" t="s">
        <v>4877</v>
      </c>
      <c r="BM1778" s="104">
        <v>46119.424305555556</v>
      </c>
      <c r="BN1778">
        <v>1013719</v>
      </c>
      <c r="BO1778" t="s">
        <v>4728</v>
      </c>
      <c r="BP1778" t="s">
        <v>5592</v>
      </c>
      <c r="BT1778" t="s">
        <v>5920</v>
      </c>
    </row>
    <row r="1779" spans="17:72" x14ac:dyDescent="0.25">
      <c r="Q1779" t="s">
        <v>79</v>
      </c>
      <c r="V1779" t="s">
        <v>4763</v>
      </c>
      <c r="W1779" s="104">
        <v>46118.665972222225</v>
      </c>
      <c r="X1779">
        <v>495680</v>
      </c>
      <c r="Y1779" t="s">
        <v>4728</v>
      </c>
      <c r="Z1779" t="s">
        <v>54</v>
      </c>
      <c r="AD1779" t="s">
        <v>4736</v>
      </c>
      <c r="AF1779" t="s">
        <v>1584</v>
      </c>
      <c r="AJ1779" t="s">
        <v>5228</v>
      </c>
      <c r="AK1779" s="104">
        <v>46115.613194444442</v>
      </c>
      <c r="AL1779">
        <v>660172</v>
      </c>
      <c r="AM1779" t="s">
        <v>4728</v>
      </c>
      <c r="AN1779" t="s">
        <v>13</v>
      </c>
      <c r="AR1779" t="s">
        <v>5956</v>
      </c>
      <c r="AT1779" t="s">
        <v>1276</v>
      </c>
      <c r="AX1779" t="s">
        <v>6672</v>
      </c>
      <c r="AY1779" s="104">
        <v>46114.400694444441</v>
      </c>
      <c r="AZ1779">
        <v>145746</v>
      </c>
      <c r="BA1779" t="s">
        <v>4728</v>
      </c>
      <c r="BB1779" t="s">
        <v>5989</v>
      </c>
      <c r="BF1779" t="s">
        <v>5925</v>
      </c>
      <c r="BH1779" t="s">
        <v>637</v>
      </c>
      <c r="BI1779" t="s">
        <v>235</v>
      </c>
      <c r="BL1779" t="s">
        <v>5045</v>
      </c>
      <c r="BM1779" s="104">
        <v>46119.425000000003</v>
      </c>
      <c r="BN1779">
        <v>695736</v>
      </c>
      <c r="BO1779" t="s">
        <v>4728</v>
      </c>
      <c r="BP1779" t="s">
        <v>5592</v>
      </c>
      <c r="BT1779" t="s">
        <v>5918</v>
      </c>
    </row>
    <row r="1780" spans="17:72" x14ac:dyDescent="0.25">
      <c r="Q1780" t="s">
        <v>1596</v>
      </c>
      <c r="R1780" t="s">
        <v>76</v>
      </c>
      <c r="V1780" t="s">
        <v>4758</v>
      </c>
      <c r="W1780" s="104">
        <v>46118.667361111111</v>
      </c>
      <c r="X1780">
        <v>1050380</v>
      </c>
      <c r="Y1780" t="s">
        <v>4728</v>
      </c>
      <c r="Z1780" t="s">
        <v>42</v>
      </c>
      <c r="AA1780" t="s">
        <v>54</v>
      </c>
      <c r="AD1780" t="s">
        <v>4788</v>
      </c>
      <c r="AF1780" t="s">
        <v>214</v>
      </c>
      <c r="AJ1780" t="s">
        <v>4733</v>
      </c>
      <c r="AK1780" s="104">
        <v>46115.613194444442</v>
      </c>
      <c r="AL1780">
        <v>1107652</v>
      </c>
      <c r="AM1780" t="s">
        <v>4728</v>
      </c>
      <c r="AN1780" t="s">
        <v>13</v>
      </c>
      <c r="AR1780" t="s">
        <v>6004</v>
      </c>
      <c r="AT1780" t="s">
        <v>1941</v>
      </c>
      <c r="AX1780" t="s">
        <v>7343</v>
      </c>
      <c r="AY1780" s="104">
        <v>46114.400694444441</v>
      </c>
      <c r="AZ1780">
        <v>717266</v>
      </c>
      <c r="BA1780" t="s">
        <v>4728</v>
      </c>
      <c r="BB1780" t="s">
        <v>5989</v>
      </c>
      <c r="BF1780" t="s">
        <v>5942</v>
      </c>
      <c r="BH1780" t="s">
        <v>1507</v>
      </c>
      <c r="BL1780" t="s">
        <v>4919</v>
      </c>
      <c r="BM1780" s="104">
        <v>46119.427083333336</v>
      </c>
      <c r="BN1780">
        <v>207539</v>
      </c>
      <c r="BO1780" t="s">
        <v>4728</v>
      </c>
      <c r="BP1780" t="s">
        <v>5592</v>
      </c>
      <c r="BT1780" t="s">
        <v>5950</v>
      </c>
    </row>
    <row r="1781" spans="17:72" x14ac:dyDescent="0.25">
      <c r="Q1781" t="s">
        <v>84</v>
      </c>
      <c r="R1781" t="s">
        <v>217</v>
      </c>
      <c r="V1781" t="s">
        <v>5658</v>
      </c>
      <c r="W1781" s="104">
        <v>46118.668055555558</v>
      </c>
      <c r="X1781">
        <v>825852</v>
      </c>
      <c r="Y1781" t="s">
        <v>4728</v>
      </c>
      <c r="Z1781" t="s">
        <v>54</v>
      </c>
      <c r="AA1781" t="s">
        <v>4731</v>
      </c>
      <c r="AD1781" t="s">
        <v>5659</v>
      </c>
      <c r="AF1781" t="s">
        <v>250</v>
      </c>
      <c r="AG1781" t="s">
        <v>211</v>
      </c>
      <c r="AJ1781" t="s">
        <v>5595</v>
      </c>
      <c r="AK1781" s="104">
        <v>46115.613194444442</v>
      </c>
      <c r="AL1781">
        <v>238728</v>
      </c>
      <c r="AM1781" t="s">
        <v>4728</v>
      </c>
      <c r="AN1781" t="s">
        <v>13</v>
      </c>
      <c r="AO1781" t="s">
        <v>4731</v>
      </c>
      <c r="AR1781" t="s">
        <v>6251</v>
      </c>
      <c r="AT1781" t="s">
        <v>432</v>
      </c>
      <c r="AX1781" t="s">
        <v>4782</v>
      </c>
      <c r="AY1781" s="104">
        <v>46114.400694444441</v>
      </c>
      <c r="AZ1781">
        <v>1424229</v>
      </c>
      <c r="BA1781" t="s">
        <v>4728</v>
      </c>
      <c r="BB1781" t="s">
        <v>5989</v>
      </c>
      <c r="BF1781" t="s">
        <v>6069</v>
      </c>
      <c r="BH1781" t="s">
        <v>2600</v>
      </c>
      <c r="BL1781" t="s">
        <v>7912</v>
      </c>
      <c r="BM1781" s="104">
        <v>46119.428472222222</v>
      </c>
      <c r="BN1781">
        <v>152578</v>
      </c>
      <c r="BO1781" t="s">
        <v>4728</v>
      </c>
      <c r="BP1781" t="s">
        <v>5592</v>
      </c>
      <c r="BT1781" t="s">
        <v>5925</v>
      </c>
    </row>
    <row r="1782" spans="17:72" x14ac:dyDescent="0.25">
      <c r="Q1782" t="s">
        <v>214</v>
      </c>
      <c r="V1782" t="s">
        <v>5660</v>
      </c>
      <c r="W1782" s="104">
        <v>46118.668749999997</v>
      </c>
      <c r="X1782">
        <v>731183</v>
      </c>
      <c r="Y1782" t="s">
        <v>4761</v>
      </c>
      <c r="Z1782" t="s">
        <v>54</v>
      </c>
      <c r="AD1782" t="s">
        <v>4736</v>
      </c>
      <c r="AF1782" t="s">
        <v>1284</v>
      </c>
      <c r="AJ1782" t="s">
        <v>5118</v>
      </c>
      <c r="AK1782" s="104">
        <v>46115.613888888889</v>
      </c>
      <c r="AL1782">
        <v>831735</v>
      </c>
      <c r="AM1782" t="s">
        <v>4761</v>
      </c>
      <c r="AN1782" t="s">
        <v>13</v>
      </c>
      <c r="AR1782" t="s">
        <v>5956</v>
      </c>
      <c r="AT1782" t="s">
        <v>1078</v>
      </c>
      <c r="AX1782" t="s">
        <v>5046</v>
      </c>
      <c r="AY1782" s="104">
        <v>46114.401388888888</v>
      </c>
      <c r="AZ1782">
        <v>62759</v>
      </c>
      <c r="BA1782" t="s">
        <v>4728</v>
      </c>
      <c r="BB1782" t="s">
        <v>5989</v>
      </c>
      <c r="BF1782" t="s">
        <v>4781</v>
      </c>
      <c r="BH1782" t="s">
        <v>496</v>
      </c>
      <c r="BL1782" t="s">
        <v>4919</v>
      </c>
      <c r="BM1782" s="104">
        <v>46119.429166666669</v>
      </c>
      <c r="BN1782">
        <v>481342</v>
      </c>
      <c r="BO1782" t="s">
        <v>4728</v>
      </c>
      <c r="BP1782" t="s">
        <v>5592</v>
      </c>
      <c r="BT1782" t="s">
        <v>5920</v>
      </c>
    </row>
    <row r="1783" spans="17:72" x14ac:dyDescent="0.25">
      <c r="Q1783" t="s">
        <v>84</v>
      </c>
      <c r="V1783" t="s">
        <v>5661</v>
      </c>
      <c r="W1783" s="104">
        <v>46118.669444444444</v>
      </c>
      <c r="X1783">
        <v>116054</v>
      </c>
      <c r="Y1783" t="s">
        <v>4728</v>
      </c>
      <c r="Z1783" t="s">
        <v>54</v>
      </c>
      <c r="AD1783" t="s">
        <v>4736</v>
      </c>
      <c r="AF1783" t="s">
        <v>850</v>
      </c>
      <c r="AG1783" t="s">
        <v>868</v>
      </c>
      <c r="AJ1783" t="s">
        <v>6573</v>
      </c>
      <c r="AK1783" s="104">
        <v>46115.614583333336</v>
      </c>
      <c r="AL1783">
        <v>581668</v>
      </c>
      <c r="AM1783" t="s">
        <v>4761</v>
      </c>
      <c r="AN1783" t="s">
        <v>4797</v>
      </c>
      <c r="AO1783" t="s">
        <v>13</v>
      </c>
      <c r="AR1783" t="s">
        <v>6574</v>
      </c>
      <c r="AT1783" t="s">
        <v>1284</v>
      </c>
      <c r="AU1783" t="s">
        <v>264</v>
      </c>
      <c r="AV1783" t="s">
        <v>220</v>
      </c>
      <c r="AX1783" t="s">
        <v>4988</v>
      </c>
      <c r="AY1783" s="104">
        <v>46114.401388888888</v>
      </c>
      <c r="AZ1783">
        <v>1301743</v>
      </c>
      <c r="BA1783" t="s">
        <v>4728</v>
      </c>
      <c r="BB1783" t="s">
        <v>5989</v>
      </c>
      <c r="BC1783" t="s">
        <v>4731</v>
      </c>
      <c r="BF1783" t="s">
        <v>7347</v>
      </c>
      <c r="BH1783" t="s">
        <v>1481</v>
      </c>
      <c r="BI1783" t="s">
        <v>220</v>
      </c>
      <c r="BL1783" t="s">
        <v>5771</v>
      </c>
      <c r="BM1783" s="104">
        <v>46119.429861111108</v>
      </c>
      <c r="BN1783">
        <v>1616024</v>
      </c>
      <c r="BO1783" t="s">
        <v>4728</v>
      </c>
      <c r="BP1783" t="s">
        <v>5592</v>
      </c>
      <c r="BQ1783" t="s">
        <v>4731</v>
      </c>
      <c r="BT1783" t="s">
        <v>6495</v>
      </c>
    </row>
    <row r="1784" spans="17:72" x14ac:dyDescent="0.25">
      <c r="Q1784" t="s">
        <v>2229</v>
      </c>
      <c r="R1784" t="s">
        <v>75</v>
      </c>
      <c r="S1784" t="s">
        <v>2650</v>
      </c>
      <c r="V1784" t="s">
        <v>5662</v>
      </c>
      <c r="W1784" s="104">
        <v>46118.670138888891</v>
      </c>
      <c r="X1784">
        <v>997599</v>
      </c>
      <c r="Y1784" t="s">
        <v>4761</v>
      </c>
      <c r="Z1784" t="s">
        <v>4841</v>
      </c>
      <c r="AA1784" t="s">
        <v>54</v>
      </c>
      <c r="AD1784" t="s">
        <v>5102</v>
      </c>
      <c r="AF1784" t="s">
        <v>253</v>
      </c>
      <c r="AJ1784" t="s">
        <v>4844</v>
      </c>
      <c r="AK1784" s="104">
        <v>46115.614583333336</v>
      </c>
      <c r="AL1784">
        <v>72618</v>
      </c>
      <c r="AM1784" t="s">
        <v>4728</v>
      </c>
      <c r="AN1784" t="s">
        <v>13</v>
      </c>
      <c r="AR1784" t="s">
        <v>4781</v>
      </c>
      <c r="AT1784" t="s">
        <v>72</v>
      </c>
      <c r="AX1784" t="s">
        <v>4733</v>
      </c>
      <c r="AY1784" s="104">
        <v>46114.402083333334</v>
      </c>
      <c r="AZ1784">
        <v>474025</v>
      </c>
      <c r="BA1784" t="s">
        <v>4728</v>
      </c>
      <c r="BB1784" t="s">
        <v>5989</v>
      </c>
      <c r="BF1784" t="s">
        <v>5931</v>
      </c>
      <c r="BH1784" t="s">
        <v>1584</v>
      </c>
      <c r="BL1784" t="s">
        <v>8209</v>
      </c>
      <c r="BM1784" s="104">
        <v>46119.430555555555</v>
      </c>
      <c r="BN1784">
        <v>540297</v>
      </c>
      <c r="BO1784" t="s">
        <v>4728</v>
      </c>
      <c r="BP1784" t="s">
        <v>5592</v>
      </c>
      <c r="BT1784" t="s">
        <v>5931</v>
      </c>
    </row>
    <row r="1785" spans="17:72" x14ac:dyDescent="0.25">
      <c r="Q1785" t="s">
        <v>84</v>
      </c>
      <c r="V1785" t="s">
        <v>5663</v>
      </c>
      <c r="W1785" s="104">
        <v>46118.67083333333</v>
      </c>
      <c r="X1785">
        <v>106075</v>
      </c>
      <c r="Y1785" t="s">
        <v>4728</v>
      </c>
      <c r="Z1785" t="s">
        <v>54</v>
      </c>
      <c r="AD1785" t="s">
        <v>4736</v>
      </c>
      <c r="AF1785" t="s">
        <v>1319</v>
      </c>
      <c r="AG1785" t="s">
        <v>81</v>
      </c>
      <c r="AH1785" t="s">
        <v>1688</v>
      </c>
      <c r="AJ1785" t="s">
        <v>5328</v>
      </c>
      <c r="AK1785" s="104">
        <v>46115.614583333336</v>
      </c>
      <c r="AL1785">
        <v>2313220</v>
      </c>
      <c r="AM1785" t="s">
        <v>4728</v>
      </c>
      <c r="AN1785" t="s">
        <v>42</v>
      </c>
      <c r="AO1785" t="s">
        <v>13</v>
      </c>
      <c r="AP1785" t="s">
        <v>4731</v>
      </c>
      <c r="AR1785" t="s">
        <v>6575</v>
      </c>
      <c r="AT1785" t="s">
        <v>2391</v>
      </c>
      <c r="AX1785" t="s">
        <v>5046</v>
      </c>
      <c r="AY1785" s="104">
        <v>46114.402083333334</v>
      </c>
      <c r="AZ1785">
        <v>457190</v>
      </c>
      <c r="BA1785" t="s">
        <v>4761</v>
      </c>
      <c r="BB1785" t="s">
        <v>5989</v>
      </c>
      <c r="BF1785" t="s">
        <v>5966</v>
      </c>
      <c r="BH1785" t="s">
        <v>2335</v>
      </c>
      <c r="BL1785" t="s">
        <v>5314</v>
      </c>
      <c r="BM1785" s="104">
        <v>46119.430555555555</v>
      </c>
      <c r="BN1785">
        <v>292654</v>
      </c>
      <c r="BO1785" t="s">
        <v>4728</v>
      </c>
      <c r="BP1785" t="s">
        <v>5592</v>
      </c>
      <c r="BT1785" t="s">
        <v>5918</v>
      </c>
    </row>
    <row r="1786" spans="17:72" x14ac:dyDescent="0.25">
      <c r="Q1786" t="s">
        <v>84</v>
      </c>
      <c r="V1786" t="s">
        <v>5664</v>
      </c>
      <c r="W1786" s="104">
        <v>46118.671527777777</v>
      </c>
      <c r="X1786">
        <v>119064</v>
      </c>
      <c r="Y1786" t="s">
        <v>4728</v>
      </c>
      <c r="Z1786" t="s">
        <v>54</v>
      </c>
      <c r="AD1786" t="s">
        <v>4780</v>
      </c>
      <c r="AF1786" t="s">
        <v>2624</v>
      </c>
      <c r="AJ1786" t="s">
        <v>6315</v>
      </c>
      <c r="AK1786" s="104">
        <v>46115.616666666669</v>
      </c>
      <c r="AL1786">
        <v>902856</v>
      </c>
      <c r="AM1786" t="s">
        <v>4728</v>
      </c>
      <c r="AN1786" t="s">
        <v>13</v>
      </c>
      <c r="AR1786" t="s">
        <v>5920</v>
      </c>
      <c r="AT1786" t="s">
        <v>205</v>
      </c>
      <c r="AX1786" t="s">
        <v>4733</v>
      </c>
      <c r="AY1786" s="104">
        <v>46114.402083333334</v>
      </c>
      <c r="AZ1786">
        <v>426006</v>
      </c>
      <c r="BA1786" t="s">
        <v>4728</v>
      </c>
      <c r="BB1786" t="s">
        <v>5989</v>
      </c>
      <c r="BF1786" t="s">
        <v>5931</v>
      </c>
      <c r="BH1786" t="s">
        <v>2259</v>
      </c>
      <c r="BL1786" t="s">
        <v>4775</v>
      </c>
      <c r="BM1786" s="104">
        <v>46119.431250000001</v>
      </c>
      <c r="BN1786">
        <v>652565</v>
      </c>
      <c r="BO1786" t="s">
        <v>4728</v>
      </c>
      <c r="BP1786" t="s">
        <v>5592</v>
      </c>
      <c r="BT1786" t="s">
        <v>6069</v>
      </c>
    </row>
    <row r="1787" spans="17:72" x14ac:dyDescent="0.25">
      <c r="Q1787" t="s">
        <v>214</v>
      </c>
      <c r="V1787" t="s">
        <v>5333</v>
      </c>
      <c r="W1787" s="104">
        <v>46118.671527777777</v>
      </c>
      <c r="X1787">
        <v>306711</v>
      </c>
      <c r="Y1787" t="s">
        <v>4728</v>
      </c>
      <c r="Z1787" t="s">
        <v>54</v>
      </c>
      <c r="AD1787" t="s">
        <v>4772</v>
      </c>
      <c r="AF1787" t="s">
        <v>250</v>
      </c>
      <c r="AJ1787" t="s">
        <v>4877</v>
      </c>
      <c r="AK1787" s="104">
        <v>46115.616666666669</v>
      </c>
      <c r="AL1787">
        <v>75493</v>
      </c>
      <c r="AM1787" t="s">
        <v>4728</v>
      </c>
      <c r="AN1787" t="s">
        <v>13</v>
      </c>
      <c r="AR1787" t="s">
        <v>5925</v>
      </c>
      <c r="AT1787" t="s">
        <v>516</v>
      </c>
      <c r="AX1787" t="s">
        <v>7348</v>
      </c>
      <c r="AY1787" s="104">
        <v>46114.402083333334</v>
      </c>
      <c r="AZ1787">
        <v>1139686</v>
      </c>
      <c r="BA1787" t="s">
        <v>4728</v>
      </c>
      <c r="BB1787" t="s">
        <v>5989</v>
      </c>
      <c r="BF1787" t="s">
        <v>5918</v>
      </c>
      <c r="BH1787" t="s">
        <v>76</v>
      </c>
      <c r="BL1787" t="s">
        <v>4885</v>
      </c>
      <c r="BM1787" s="104">
        <v>46119.431250000001</v>
      </c>
      <c r="BN1787">
        <v>288301</v>
      </c>
      <c r="BO1787" t="s">
        <v>4761</v>
      </c>
      <c r="BP1787" t="s">
        <v>5592</v>
      </c>
      <c r="BT1787" t="s">
        <v>5966</v>
      </c>
    </row>
    <row r="1788" spans="17:72" x14ac:dyDescent="0.25">
      <c r="Q1788" t="s">
        <v>84</v>
      </c>
      <c r="V1788" t="s">
        <v>5665</v>
      </c>
      <c r="W1788" s="104">
        <v>46118.67291666667</v>
      </c>
      <c r="X1788">
        <v>96921</v>
      </c>
      <c r="Y1788" t="s">
        <v>4728</v>
      </c>
      <c r="Z1788" t="s">
        <v>54</v>
      </c>
      <c r="AD1788" t="s">
        <v>5139</v>
      </c>
      <c r="AF1788" t="s">
        <v>1975</v>
      </c>
      <c r="AG1788" t="s">
        <v>1706</v>
      </c>
      <c r="AJ1788" t="s">
        <v>6321</v>
      </c>
      <c r="AK1788" s="104">
        <v>46115.616666666669</v>
      </c>
      <c r="AL1788">
        <v>926182</v>
      </c>
      <c r="AM1788" t="s">
        <v>4728</v>
      </c>
      <c r="AN1788" t="s">
        <v>42</v>
      </c>
      <c r="AO1788" t="s">
        <v>13</v>
      </c>
      <c r="AR1788" t="s">
        <v>6576</v>
      </c>
      <c r="AX1788" t="s">
        <v>5155</v>
      </c>
      <c r="AY1788" s="104">
        <v>46114.402777777781</v>
      </c>
      <c r="AZ1788">
        <v>284267</v>
      </c>
      <c r="BA1788" t="s">
        <v>4728</v>
      </c>
      <c r="BB1788" t="s">
        <v>5989</v>
      </c>
      <c r="BH1788" t="s">
        <v>220</v>
      </c>
      <c r="BL1788" t="s">
        <v>5063</v>
      </c>
      <c r="BM1788" s="104">
        <v>46119.431944444441</v>
      </c>
      <c r="BN1788">
        <v>435908</v>
      </c>
      <c r="BO1788" t="s">
        <v>4761</v>
      </c>
      <c r="BP1788" t="s">
        <v>5592</v>
      </c>
      <c r="BT1788" t="s">
        <v>5958</v>
      </c>
    </row>
    <row r="1789" spans="17:72" x14ac:dyDescent="0.25">
      <c r="Q1789" t="s">
        <v>84</v>
      </c>
      <c r="V1789" t="s">
        <v>5666</v>
      </c>
      <c r="W1789" s="104">
        <v>46118.674305555556</v>
      </c>
      <c r="X1789">
        <v>414056</v>
      </c>
      <c r="Y1789" t="s">
        <v>4761</v>
      </c>
      <c r="Z1789" t="s">
        <v>54</v>
      </c>
      <c r="AD1789" t="s">
        <v>4777</v>
      </c>
      <c r="AF1789" t="s">
        <v>6441</v>
      </c>
      <c r="AG1789" t="s">
        <v>2373</v>
      </c>
      <c r="AJ1789" t="s">
        <v>6577</v>
      </c>
      <c r="AK1789" s="104">
        <v>46115.617361111108</v>
      </c>
      <c r="AL1789">
        <v>775543</v>
      </c>
      <c r="AM1789" t="s">
        <v>4728</v>
      </c>
      <c r="AN1789" t="s">
        <v>42</v>
      </c>
      <c r="AO1789" t="s">
        <v>13</v>
      </c>
      <c r="AR1789" t="s">
        <v>6005</v>
      </c>
      <c r="AT1789" t="s">
        <v>202</v>
      </c>
      <c r="AX1789" t="s">
        <v>6021</v>
      </c>
      <c r="AY1789" s="104">
        <v>46114.40347222222</v>
      </c>
      <c r="AZ1789">
        <v>248033</v>
      </c>
      <c r="BA1789" t="s">
        <v>4728</v>
      </c>
      <c r="BB1789" t="s">
        <v>5989</v>
      </c>
      <c r="BF1789" t="s">
        <v>4781</v>
      </c>
      <c r="BH1789" t="s">
        <v>2624</v>
      </c>
      <c r="BL1789" t="s">
        <v>6326</v>
      </c>
      <c r="BM1789" s="104">
        <v>46119.432638888888</v>
      </c>
      <c r="BN1789">
        <v>517030</v>
      </c>
      <c r="BO1789" t="s">
        <v>4728</v>
      </c>
      <c r="BP1789" t="s">
        <v>5592</v>
      </c>
      <c r="BT1789" t="s">
        <v>5942</v>
      </c>
    </row>
    <row r="1790" spans="17:72" x14ac:dyDescent="0.25">
      <c r="Q1790" t="s">
        <v>214</v>
      </c>
      <c r="V1790" t="s">
        <v>5109</v>
      </c>
      <c r="W1790" s="104">
        <v>46118.675000000003</v>
      </c>
      <c r="X1790">
        <v>333915</v>
      </c>
      <c r="Y1790" t="s">
        <v>4728</v>
      </c>
      <c r="Z1790" t="s">
        <v>54</v>
      </c>
      <c r="AD1790" t="s">
        <v>4739</v>
      </c>
      <c r="AF1790" t="s">
        <v>1132</v>
      </c>
      <c r="AJ1790" t="s">
        <v>4805</v>
      </c>
      <c r="AK1790" s="104">
        <v>46115.618055555555</v>
      </c>
      <c r="AL1790">
        <v>466581</v>
      </c>
      <c r="AM1790" t="s">
        <v>4728</v>
      </c>
      <c r="AN1790" t="s">
        <v>13</v>
      </c>
      <c r="AR1790" t="s">
        <v>5931</v>
      </c>
      <c r="AT1790" t="s">
        <v>308</v>
      </c>
      <c r="AX1790" t="s">
        <v>4877</v>
      </c>
      <c r="AY1790" s="104">
        <v>46114.404166666667</v>
      </c>
      <c r="AZ1790">
        <v>246881</v>
      </c>
      <c r="BA1790" t="s">
        <v>4728</v>
      </c>
      <c r="BB1790" t="s">
        <v>5989</v>
      </c>
      <c r="BF1790" t="s">
        <v>5942</v>
      </c>
      <c r="BH1790" t="s">
        <v>1284</v>
      </c>
      <c r="BL1790" t="s">
        <v>4741</v>
      </c>
      <c r="BM1790" s="104">
        <v>46119.43472222222</v>
      </c>
      <c r="BN1790">
        <v>1305698</v>
      </c>
      <c r="BO1790" t="s">
        <v>4761</v>
      </c>
      <c r="BP1790" t="s">
        <v>5592</v>
      </c>
      <c r="BT1790" t="s">
        <v>5950</v>
      </c>
    </row>
    <row r="1791" spans="17:72" x14ac:dyDescent="0.25">
      <c r="Q1791" t="s">
        <v>241</v>
      </c>
      <c r="V1791" t="s">
        <v>5096</v>
      </c>
      <c r="W1791" s="104">
        <v>46118.675694444442</v>
      </c>
      <c r="X1791">
        <v>223399</v>
      </c>
      <c r="Y1791" t="s">
        <v>4728</v>
      </c>
      <c r="Z1791" t="s">
        <v>54</v>
      </c>
      <c r="AD1791" t="s">
        <v>4756</v>
      </c>
      <c r="AF1791" t="s">
        <v>1262</v>
      </c>
      <c r="AG1791" t="s">
        <v>2357</v>
      </c>
      <c r="AJ1791" t="s">
        <v>5334</v>
      </c>
      <c r="AK1791" s="104">
        <v>46115.619444444441</v>
      </c>
      <c r="AL1791">
        <v>519512</v>
      </c>
      <c r="AM1791" t="s">
        <v>4728</v>
      </c>
      <c r="AN1791" t="s">
        <v>5248</v>
      </c>
      <c r="AO1791" t="s">
        <v>13</v>
      </c>
      <c r="AR1791" t="s">
        <v>5937</v>
      </c>
      <c r="AT1791" t="s">
        <v>1584</v>
      </c>
      <c r="AX1791" t="s">
        <v>4933</v>
      </c>
      <c r="AY1791" s="104">
        <v>46114.404861111114</v>
      </c>
      <c r="AZ1791">
        <v>811337</v>
      </c>
      <c r="BA1791" t="s">
        <v>4761</v>
      </c>
      <c r="BB1791" t="s">
        <v>5989</v>
      </c>
      <c r="BF1791" t="s">
        <v>5966</v>
      </c>
      <c r="BH1791" t="s">
        <v>76</v>
      </c>
      <c r="BL1791" t="s">
        <v>5165</v>
      </c>
      <c r="BM1791" s="104">
        <v>46119.435416666667</v>
      </c>
      <c r="BN1791">
        <v>741533</v>
      </c>
      <c r="BO1791" t="s">
        <v>4728</v>
      </c>
      <c r="BP1791" t="s">
        <v>5592</v>
      </c>
      <c r="BT1791" t="s">
        <v>6314</v>
      </c>
    </row>
    <row r="1792" spans="17:72" x14ac:dyDescent="0.25">
      <c r="Q1792" t="s">
        <v>241</v>
      </c>
      <c r="V1792" t="s">
        <v>5061</v>
      </c>
      <c r="W1792" s="104">
        <v>46118.677083333336</v>
      </c>
      <c r="X1792">
        <v>336265</v>
      </c>
      <c r="Y1792" t="s">
        <v>4728</v>
      </c>
      <c r="Z1792" t="s">
        <v>54</v>
      </c>
      <c r="AD1792" t="s">
        <v>4736</v>
      </c>
      <c r="AF1792" t="s">
        <v>5357</v>
      </c>
      <c r="AG1792" t="s">
        <v>1985</v>
      </c>
      <c r="AJ1792" t="s">
        <v>4590</v>
      </c>
      <c r="AK1792" s="104">
        <v>46115.620833333334</v>
      </c>
      <c r="AL1792">
        <v>1947617</v>
      </c>
      <c r="AM1792" t="s">
        <v>4728</v>
      </c>
      <c r="AN1792" t="s">
        <v>42</v>
      </c>
      <c r="AO1792" t="s">
        <v>13</v>
      </c>
      <c r="AR1792" t="s">
        <v>5933</v>
      </c>
      <c r="AT1792" t="s">
        <v>1276</v>
      </c>
      <c r="AX1792" t="s">
        <v>7349</v>
      </c>
      <c r="AY1792" s="104">
        <v>46114.404861111114</v>
      </c>
      <c r="AZ1792">
        <v>415849</v>
      </c>
      <c r="BA1792" t="s">
        <v>4728</v>
      </c>
      <c r="BB1792" t="s">
        <v>5989</v>
      </c>
      <c r="BF1792" t="s">
        <v>5931</v>
      </c>
      <c r="BH1792" t="s">
        <v>205</v>
      </c>
      <c r="BL1792" t="s">
        <v>6294</v>
      </c>
      <c r="BM1792" s="104">
        <v>46119.435416666667</v>
      </c>
      <c r="BN1792">
        <v>616538</v>
      </c>
      <c r="BO1792" t="s">
        <v>4728</v>
      </c>
      <c r="BP1792" t="s">
        <v>5592</v>
      </c>
      <c r="BT1792" t="s">
        <v>5920</v>
      </c>
    </row>
    <row r="1793" spans="17:72" x14ac:dyDescent="0.25">
      <c r="Q1793" t="s">
        <v>967</v>
      </c>
      <c r="R1793" t="s">
        <v>1132</v>
      </c>
      <c r="S1793" t="s">
        <v>211</v>
      </c>
      <c r="V1793" t="s">
        <v>5416</v>
      </c>
      <c r="W1793" s="104">
        <v>46118.677777777775</v>
      </c>
      <c r="X1793">
        <v>3367028</v>
      </c>
      <c r="Y1793" t="s">
        <v>4728</v>
      </c>
      <c r="Z1793" t="s">
        <v>54</v>
      </c>
      <c r="AA1793" t="s">
        <v>4731</v>
      </c>
      <c r="AD1793" t="s">
        <v>5667</v>
      </c>
      <c r="AF1793" t="s">
        <v>2381</v>
      </c>
      <c r="AG1793" t="s">
        <v>1706</v>
      </c>
      <c r="AJ1793" t="s">
        <v>4733</v>
      </c>
      <c r="AK1793" s="104">
        <v>46115.620833333334</v>
      </c>
      <c r="AL1793">
        <v>1773952</v>
      </c>
      <c r="AM1793" t="s">
        <v>4761</v>
      </c>
      <c r="AN1793" t="s">
        <v>4787</v>
      </c>
      <c r="AO1793" t="s">
        <v>13</v>
      </c>
      <c r="AR1793" t="s">
        <v>5967</v>
      </c>
      <c r="AT1793" t="s">
        <v>1078</v>
      </c>
      <c r="AX1793" t="s">
        <v>5216</v>
      </c>
      <c r="AY1793" s="104">
        <v>46114.404861111114</v>
      </c>
      <c r="AZ1793">
        <v>63134</v>
      </c>
      <c r="BA1793" t="s">
        <v>4728</v>
      </c>
      <c r="BB1793" t="s">
        <v>5989</v>
      </c>
      <c r="BF1793" t="s">
        <v>4781</v>
      </c>
      <c r="BH1793" t="s">
        <v>2383</v>
      </c>
      <c r="BL1793" t="s">
        <v>6442</v>
      </c>
      <c r="BM1793" s="104">
        <v>46119.436805555553</v>
      </c>
      <c r="BN1793">
        <v>539258</v>
      </c>
      <c r="BO1793" t="s">
        <v>4728</v>
      </c>
      <c r="BP1793" t="s">
        <v>5592</v>
      </c>
      <c r="BT1793" t="s">
        <v>5925</v>
      </c>
    </row>
    <row r="1794" spans="17:72" x14ac:dyDescent="0.25">
      <c r="Q1794" t="s">
        <v>214</v>
      </c>
      <c r="R1794" t="s">
        <v>683</v>
      </c>
      <c r="V1794" t="s">
        <v>5096</v>
      </c>
      <c r="W1794" s="104">
        <v>46118.678472222222</v>
      </c>
      <c r="X1794">
        <v>1226588</v>
      </c>
      <c r="Y1794" t="s">
        <v>4728</v>
      </c>
      <c r="Z1794" t="s">
        <v>54</v>
      </c>
      <c r="AA1794" t="s">
        <v>4731</v>
      </c>
      <c r="AD1794" t="s">
        <v>5668</v>
      </c>
      <c r="AF1794" t="s">
        <v>1655</v>
      </c>
      <c r="AG1794" t="s">
        <v>868</v>
      </c>
      <c r="AJ1794" t="s">
        <v>5489</v>
      </c>
      <c r="AK1794" s="104">
        <v>46115.621527777781</v>
      </c>
      <c r="AL1794">
        <v>1740034</v>
      </c>
      <c r="AM1794" t="s">
        <v>4761</v>
      </c>
      <c r="AN1794" t="s">
        <v>42</v>
      </c>
      <c r="AO1794" t="s">
        <v>13</v>
      </c>
      <c r="AR1794" t="s">
        <v>5944</v>
      </c>
      <c r="AT1794" t="s">
        <v>1559</v>
      </c>
      <c r="AX1794" t="s">
        <v>5466</v>
      </c>
      <c r="AY1794" s="104">
        <v>46114.405555555553</v>
      </c>
      <c r="AZ1794">
        <v>240368</v>
      </c>
      <c r="BA1794" t="s">
        <v>4728</v>
      </c>
      <c r="BB1794" t="s">
        <v>5989</v>
      </c>
      <c r="BF1794" t="s">
        <v>6069</v>
      </c>
      <c r="BH1794" t="s">
        <v>1531</v>
      </c>
      <c r="BL1794" t="s">
        <v>5096</v>
      </c>
      <c r="BM1794" s="104">
        <v>46119.438888888886</v>
      </c>
      <c r="BN1794">
        <v>489618</v>
      </c>
      <c r="BO1794" t="s">
        <v>4728</v>
      </c>
      <c r="BP1794" t="s">
        <v>5592</v>
      </c>
      <c r="BT1794" t="s">
        <v>5931</v>
      </c>
    </row>
    <row r="1795" spans="17:72" x14ac:dyDescent="0.25">
      <c r="Q1795" t="s">
        <v>84</v>
      </c>
      <c r="R1795" t="s">
        <v>217</v>
      </c>
      <c r="V1795" t="s">
        <v>4763</v>
      </c>
      <c r="W1795" s="104">
        <v>46118.678472222222</v>
      </c>
      <c r="X1795">
        <v>506921</v>
      </c>
      <c r="Y1795" t="s">
        <v>4728</v>
      </c>
      <c r="Z1795" t="s">
        <v>54</v>
      </c>
      <c r="AA1795" t="s">
        <v>4731</v>
      </c>
      <c r="AD1795" t="s">
        <v>5659</v>
      </c>
      <c r="AF1795" t="s">
        <v>2377</v>
      </c>
      <c r="AG1795" t="s">
        <v>2373</v>
      </c>
      <c r="AJ1795" t="s">
        <v>5103</v>
      </c>
      <c r="AK1795" s="104">
        <v>46115.62222222222</v>
      </c>
      <c r="AL1795">
        <v>1340501</v>
      </c>
      <c r="AM1795" t="s">
        <v>4728</v>
      </c>
      <c r="AN1795" t="s">
        <v>42</v>
      </c>
      <c r="AO1795" t="s">
        <v>13</v>
      </c>
      <c r="AR1795" t="s">
        <v>6044</v>
      </c>
      <c r="AT1795" t="s">
        <v>836</v>
      </c>
      <c r="AX1795" t="s">
        <v>5216</v>
      </c>
      <c r="AY1795" s="104">
        <v>46114.405555555553</v>
      </c>
      <c r="AZ1795">
        <v>1173866</v>
      </c>
      <c r="BA1795" t="s">
        <v>4728</v>
      </c>
      <c r="BB1795" t="s">
        <v>5989</v>
      </c>
      <c r="BF1795" t="s">
        <v>4781</v>
      </c>
      <c r="BH1795" t="s">
        <v>1894</v>
      </c>
      <c r="BL1795" t="s">
        <v>7005</v>
      </c>
      <c r="BM1795" s="104">
        <v>46119.438888888886</v>
      </c>
      <c r="BN1795">
        <v>349488</v>
      </c>
      <c r="BO1795" t="s">
        <v>4728</v>
      </c>
      <c r="BP1795" t="s">
        <v>5592</v>
      </c>
      <c r="BT1795" t="s">
        <v>5925</v>
      </c>
    </row>
    <row r="1796" spans="17:72" x14ac:dyDescent="0.25">
      <c r="Q1796" t="s">
        <v>84</v>
      </c>
      <c r="V1796" t="s">
        <v>5652</v>
      </c>
      <c r="W1796" s="104">
        <v>46118.679166666669</v>
      </c>
      <c r="X1796">
        <v>102629</v>
      </c>
      <c r="Y1796" t="s">
        <v>4728</v>
      </c>
      <c r="Z1796" t="s">
        <v>54</v>
      </c>
      <c r="AD1796" t="s">
        <v>5139</v>
      </c>
      <c r="AF1796" t="s">
        <v>1507</v>
      </c>
      <c r="AJ1796" t="s">
        <v>5101</v>
      </c>
      <c r="AK1796" s="104">
        <v>46115.624305555553</v>
      </c>
      <c r="AL1796">
        <v>89084</v>
      </c>
      <c r="AM1796" t="s">
        <v>4728</v>
      </c>
      <c r="AN1796" t="s">
        <v>13</v>
      </c>
      <c r="AR1796" t="s">
        <v>5948</v>
      </c>
      <c r="AT1796" t="s">
        <v>2391</v>
      </c>
      <c r="AX1796" t="s">
        <v>4890</v>
      </c>
      <c r="AY1796" s="104">
        <v>46114.405555555553</v>
      </c>
      <c r="AZ1796">
        <v>384415</v>
      </c>
      <c r="BA1796" t="s">
        <v>4728</v>
      </c>
      <c r="BB1796" t="s">
        <v>5989</v>
      </c>
      <c r="BF1796" t="s">
        <v>5942</v>
      </c>
      <c r="BH1796" t="s">
        <v>235</v>
      </c>
      <c r="BL1796" t="s">
        <v>4922</v>
      </c>
      <c r="BM1796" s="104">
        <v>46119.438888888886</v>
      </c>
      <c r="BN1796">
        <v>615468</v>
      </c>
      <c r="BO1796" t="s">
        <v>4728</v>
      </c>
      <c r="BP1796" t="s">
        <v>5592</v>
      </c>
      <c r="BT1796" t="s">
        <v>5920</v>
      </c>
    </row>
    <row r="1797" spans="17:72" x14ac:dyDescent="0.25">
      <c r="Q1797" t="s">
        <v>214</v>
      </c>
      <c r="V1797" t="s">
        <v>5669</v>
      </c>
      <c r="W1797" s="104">
        <v>46118.679861111108</v>
      </c>
      <c r="X1797">
        <v>1060614</v>
      </c>
      <c r="Y1797" t="s">
        <v>4728</v>
      </c>
      <c r="Z1797" t="s">
        <v>54</v>
      </c>
      <c r="AD1797" t="s">
        <v>4772</v>
      </c>
      <c r="AF1797" t="s">
        <v>683</v>
      </c>
      <c r="AJ1797" t="s">
        <v>4883</v>
      </c>
      <c r="AK1797" s="104">
        <v>46115.624305555553</v>
      </c>
      <c r="AL1797">
        <v>462695</v>
      </c>
      <c r="AM1797" t="s">
        <v>4728</v>
      </c>
      <c r="AN1797" t="s">
        <v>13</v>
      </c>
      <c r="AR1797" t="s">
        <v>5931</v>
      </c>
      <c r="AT1797" t="s">
        <v>551</v>
      </c>
      <c r="AX1797" t="s">
        <v>5146</v>
      </c>
      <c r="AY1797" s="104">
        <v>46114.40625</v>
      </c>
      <c r="AZ1797">
        <v>219690</v>
      </c>
      <c r="BA1797" t="s">
        <v>4728</v>
      </c>
      <c r="BB1797" t="s">
        <v>5989</v>
      </c>
      <c r="BF1797" t="s">
        <v>4781</v>
      </c>
      <c r="BH1797" t="s">
        <v>1706</v>
      </c>
      <c r="BL1797" t="s">
        <v>7837</v>
      </c>
      <c r="BM1797" s="104">
        <v>46119.438888888886</v>
      </c>
      <c r="BN1797">
        <v>414805</v>
      </c>
      <c r="BO1797" t="s">
        <v>4728</v>
      </c>
      <c r="BP1797" t="s">
        <v>5592</v>
      </c>
      <c r="BT1797" t="s">
        <v>5942</v>
      </c>
    </row>
    <row r="1798" spans="17:72" x14ac:dyDescent="0.25">
      <c r="Q1798" t="s">
        <v>84</v>
      </c>
      <c r="V1798" t="s">
        <v>4774</v>
      </c>
      <c r="W1798" s="104">
        <v>46118.680555555555</v>
      </c>
      <c r="X1798">
        <v>131393</v>
      </c>
      <c r="Y1798" t="s">
        <v>4728</v>
      </c>
      <c r="Z1798" t="s">
        <v>54</v>
      </c>
      <c r="AD1798" t="s">
        <v>4739</v>
      </c>
      <c r="AF1798" t="s">
        <v>2074</v>
      </c>
      <c r="AG1798" t="s">
        <v>551</v>
      </c>
      <c r="AH1798" t="s">
        <v>1132</v>
      </c>
      <c r="AJ1798" t="s">
        <v>6578</v>
      </c>
      <c r="AK1798" s="104">
        <v>46115.625694444447</v>
      </c>
      <c r="AL1798">
        <v>1125141</v>
      </c>
      <c r="AM1798" t="s">
        <v>4728</v>
      </c>
      <c r="AN1798" t="s">
        <v>42</v>
      </c>
      <c r="AO1798" t="s">
        <v>13</v>
      </c>
      <c r="AP1798" t="s">
        <v>4731</v>
      </c>
      <c r="AR1798" t="s">
        <v>6266</v>
      </c>
      <c r="AT1798" t="s">
        <v>1507</v>
      </c>
      <c r="AX1798" t="s">
        <v>7135</v>
      </c>
      <c r="AY1798" s="104">
        <v>46114.40625</v>
      </c>
      <c r="AZ1798">
        <v>237690</v>
      </c>
      <c r="BA1798" t="s">
        <v>4728</v>
      </c>
      <c r="BB1798" t="s">
        <v>5989</v>
      </c>
      <c r="BF1798" t="s">
        <v>5931</v>
      </c>
      <c r="BH1798" t="s">
        <v>81</v>
      </c>
      <c r="BL1798" t="s">
        <v>5086</v>
      </c>
      <c r="BM1798" s="104">
        <v>46119.439583333333</v>
      </c>
      <c r="BN1798">
        <v>214501</v>
      </c>
      <c r="BO1798" t="s">
        <v>4761</v>
      </c>
      <c r="BP1798" t="s">
        <v>5592</v>
      </c>
      <c r="BT1798" t="s">
        <v>5966</v>
      </c>
    </row>
    <row r="1799" spans="17:72" x14ac:dyDescent="0.25">
      <c r="Q1799" t="s">
        <v>241</v>
      </c>
      <c r="V1799" t="s">
        <v>5670</v>
      </c>
      <c r="W1799" s="104">
        <v>46118.680555555555</v>
      </c>
      <c r="X1799">
        <v>202012</v>
      </c>
      <c r="Y1799" t="s">
        <v>4728</v>
      </c>
      <c r="Z1799" t="s">
        <v>54</v>
      </c>
      <c r="AD1799" t="s">
        <v>4736</v>
      </c>
      <c r="AF1799" t="s">
        <v>250</v>
      </c>
      <c r="AJ1799" t="s">
        <v>5125</v>
      </c>
      <c r="AK1799" s="104">
        <v>46115.626388888886</v>
      </c>
      <c r="AL1799">
        <v>477369</v>
      </c>
      <c r="AM1799" t="s">
        <v>4728</v>
      </c>
      <c r="AN1799" t="s">
        <v>13</v>
      </c>
      <c r="AR1799" t="s">
        <v>4781</v>
      </c>
      <c r="AT1799" t="s">
        <v>250</v>
      </c>
      <c r="AX1799" t="s">
        <v>5502</v>
      </c>
      <c r="AY1799" s="104">
        <v>46114.40625</v>
      </c>
      <c r="AZ1799">
        <v>192040</v>
      </c>
      <c r="BA1799" t="s">
        <v>4728</v>
      </c>
      <c r="BB1799" t="s">
        <v>5989</v>
      </c>
      <c r="BF1799" t="s">
        <v>5931</v>
      </c>
      <c r="BH1799" t="s">
        <v>1732</v>
      </c>
      <c r="BI1799" t="s">
        <v>298</v>
      </c>
      <c r="BL1799" t="s">
        <v>4776</v>
      </c>
      <c r="BM1799" s="104">
        <v>46119.44027777778</v>
      </c>
      <c r="BN1799">
        <v>1337280</v>
      </c>
      <c r="BO1799" t="s">
        <v>4761</v>
      </c>
      <c r="BP1799" t="s">
        <v>5592</v>
      </c>
      <c r="BT1799" t="s">
        <v>6304</v>
      </c>
    </row>
    <row r="1800" spans="17:72" x14ac:dyDescent="0.25">
      <c r="Q1800" t="s">
        <v>84</v>
      </c>
      <c r="R1800" t="s">
        <v>1688</v>
      </c>
      <c r="V1800" t="s">
        <v>4839</v>
      </c>
      <c r="W1800" s="104">
        <v>46118.680555555555</v>
      </c>
      <c r="X1800">
        <v>961957</v>
      </c>
      <c r="Y1800" t="s">
        <v>4761</v>
      </c>
      <c r="Z1800" t="s">
        <v>54</v>
      </c>
      <c r="AA1800" t="s">
        <v>4731</v>
      </c>
      <c r="AD1800" t="s">
        <v>5383</v>
      </c>
      <c r="AF1800" t="s">
        <v>1284</v>
      </c>
      <c r="AJ1800" t="s">
        <v>4763</v>
      </c>
      <c r="AK1800" s="104">
        <v>46115.626388888886</v>
      </c>
      <c r="AL1800">
        <v>507986</v>
      </c>
      <c r="AM1800" t="s">
        <v>4728</v>
      </c>
      <c r="AN1800" t="s">
        <v>13</v>
      </c>
      <c r="AR1800" t="s">
        <v>5948</v>
      </c>
      <c r="AT1800" t="s">
        <v>414</v>
      </c>
      <c r="AX1800" t="s">
        <v>4755</v>
      </c>
      <c r="AY1800" s="104">
        <v>46114.40625</v>
      </c>
      <c r="AZ1800">
        <v>1033110</v>
      </c>
      <c r="BA1800" t="s">
        <v>4728</v>
      </c>
      <c r="BB1800" t="s">
        <v>5989</v>
      </c>
      <c r="BF1800" t="s">
        <v>5931</v>
      </c>
      <c r="BH1800" t="s">
        <v>414</v>
      </c>
      <c r="BL1800" t="s">
        <v>4782</v>
      </c>
      <c r="BM1800" s="104">
        <v>46119.441666666666</v>
      </c>
      <c r="BN1800">
        <v>1059641</v>
      </c>
      <c r="BO1800" t="s">
        <v>4761</v>
      </c>
      <c r="BP1800" t="s">
        <v>5592</v>
      </c>
      <c r="BT1800" t="s">
        <v>5966</v>
      </c>
    </row>
    <row r="1801" spans="17:72" x14ac:dyDescent="0.25">
      <c r="Q1801" t="s">
        <v>84</v>
      </c>
      <c r="V1801" t="s">
        <v>4776</v>
      </c>
      <c r="W1801" s="104">
        <v>46118.681250000001</v>
      </c>
      <c r="X1801">
        <v>237811</v>
      </c>
      <c r="Y1801" t="s">
        <v>4728</v>
      </c>
      <c r="Z1801" t="s">
        <v>54</v>
      </c>
      <c r="AD1801" t="s">
        <v>4736</v>
      </c>
      <c r="AF1801" t="s">
        <v>2487</v>
      </c>
      <c r="AG1801" t="s">
        <v>6579</v>
      </c>
      <c r="AH1801" t="s">
        <v>1220</v>
      </c>
      <c r="AJ1801" t="s">
        <v>4877</v>
      </c>
      <c r="AK1801" s="104">
        <v>46115.626388888886</v>
      </c>
      <c r="AL1801">
        <v>1343438</v>
      </c>
      <c r="AM1801" t="s">
        <v>4728</v>
      </c>
      <c r="AN1801" t="s">
        <v>4787</v>
      </c>
      <c r="AO1801" t="s">
        <v>5960</v>
      </c>
      <c r="AP1801" t="s">
        <v>13</v>
      </c>
      <c r="AQ1801" t="s">
        <v>4812</v>
      </c>
      <c r="AR1801" t="s">
        <v>6580</v>
      </c>
      <c r="AT1801" t="s">
        <v>1894</v>
      </c>
      <c r="AX1801" t="s">
        <v>7350</v>
      </c>
      <c r="AY1801" s="104">
        <v>46114.406944444447</v>
      </c>
      <c r="AZ1801">
        <v>2292648</v>
      </c>
      <c r="BA1801" t="s">
        <v>4761</v>
      </c>
      <c r="BB1801" t="s">
        <v>5989</v>
      </c>
      <c r="BF1801" t="s">
        <v>5966</v>
      </c>
      <c r="BH1801" t="s">
        <v>1481</v>
      </c>
      <c r="BL1801" t="s">
        <v>4782</v>
      </c>
      <c r="BM1801" s="104">
        <v>46119.443749999999</v>
      </c>
      <c r="BN1801">
        <v>907832</v>
      </c>
      <c r="BO1801" t="s">
        <v>4728</v>
      </c>
      <c r="BP1801" t="s">
        <v>5592</v>
      </c>
      <c r="BT1801" t="s">
        <v>5920</v>
      </c>
    </row>
    <row r="1802" spans="17:72" x14ac:dyDescent="0.25">
      <c r="Q1802" t="s">
        <v>241</v>
      </c>
      <c r="R1802" t="s">
        <v>1910</v>
      </c>
      <c r="V1802" t="s">
        <v>4826</v>
      </c>
      <c r="W1802" s="104">
        <v>46118.681944444441</v>
      </c>
      <c r="X1802">
        <v>1985801</v>
      </c>
      <c r="Y1802" t="s">
        <v>4728</v>
      </c>
      <c r="Z1802" t="s">
        <v>54</v>
      </c>
      <c r="AA1802" t="s">
        <v>4731</v>
      </c>
      <c r="AD1802" t="s">
        <v>5671</v>
      </c>
      <c r="AF1802" t="s">
        <v>1600</v>
      </c>
      <c r="AG1802" t="s">
        <v>2357</v>
      </c>
      <c r="AJ1802" t="s">
        <v>6581</v>
      </c>
      <c r="AK1802" s="104">
        <v>46115.62777777778</v>
      </c>
      <c r="AL1802">
        <v>538609</v>
      </c>
      <c r="AM1802" t="s">
        <v>4728</v>
      </c>
      <c r="AN1802" t="s">
        <v>42</v>
      </c>
      <c r="AO1802" t="s">
        <v>13</v>
      </c>
      <c r="AR1802" t="s">
        <v>6408</v>
      </c>
      <c r="AT1802" t="s">
        <v>202</v>
      </c>
      <c r="AX1802" t="s">
        <v>5001</v>
      </c>
      <c r="AY1802" s="104">
        <v>46114.407638888886</v>
      </c>
      <c r="AZ1802">
        <v>124174</v>
      </c>
      <c r="BA1802" t="s">
        <v>4728</v>
      </c>
      <c r="BB1802" t="s">
        <v>5989</v>
      </c>
      <c r="BF1802" t="s">
        <v>6117</v>
      </c>
      <c r="BH1802" t="s">
        <v>1732</v>
      </c>
      <c r="BL1802" t="s">
        <v>6081</v>
      </c>
      <c r="BM1802" s="104">
        <v>46119.444444444445</v>
      </c>
      <c r="BN1802">
        <v>164237</v>
      </c>
      <c r="BO1802" t="s">
        <v>4728</v>
      </c>
      <c r="BP1802" t="s">
        <v>5592</v>
      </c>
      <c r="BT1802" t="s">
        <v>5942</v>
      </c>
    </row>
    <row r="1803" spans="17:72" x14ac:dyDescent="0.25">
      <c r="Q1803" t="s">
        <v>75</v>
      </c>
      <c r="V1803" t="s">
        <v>5672</v>
      </c>
      <c r="W1803" s="104">
        <v>46118.681944444441</v>
      </c>
      <c r="X1803">
        <v>502414</v>
      </c>
      <c r="Y1803" t="s">
        <v>4728</v>
      </c>
      <c r="Z1803" t="s">
        <v>54</v>
      </c>
      <c r="AD1803" t="s">
        <v>4736</v>
      </c>
      <c r="AF1803" t="s">
        <v>2057</v>
      </c>
      <c r="AG1803" t="s">
        <v>2259</v>
      </c>
      <c r="AH1803" t="s">
        <v>1132</v>
      </c>
      <c r="AJ1803" t="s">
        <v>5030</v>
      </c>
      <c r="AK1803" s="104">
        <v>46115.628472222219</v>
      </c>
      <c r="AL1803">
        <v>578538</v>
      </c>
      <c r="AM1803" t="s">
        <v>4728</v>
      </c>
      <c r="AN1803" t="s">
        <v>42</v>
      </c>
      <c r="AO1803" t="s">
        <v>13</v>
      </c>
      <c r="AP1803" t="s">
        <v>4731</v>
      </c>
      <c r="AR1803" t="s">
        <v>6486</v>
      </c>
      <c r="AT1803" t="s">
        <v>84</v>
      </c>
      <c r="AX1803" t="s">
        <v>4763</v>
      </c>
      <c r="AY1803" s="104">
        <v>46114.407638888886</v>
      </c>
      <c r="AZ1803">
        <v>510612</v>
      </c>
      <c r="BA1803" t="s">
        <v>4728</v>
      </c>
      <c r="BB1803" t="s">
        <v>5989</v>
      </c>
      <c r="BF1803" t="s">
        <v>5958</v>
      </c>
      <c r="BH1803" t="s">
        <v>205</v>
      </c>
      <c r="BL1803" t="s">
        <v>8210</v>
      </c>
      <c r="BM1803" s="104">
        <v>46119.445138888892</v>
      </c>
      <c r="BN1803">
        <v>1359822</v>
      </c>
      <c r="BO1803" t="s">
        <v>4728</v>
      </c>
      <c r="BP1803" t="s">
        <v>5592</v>
      </c>
      <c r="BT1803" t="s">
        <v>5920</v>
      </c>
    </row>
    <row r="1804" spans="17:72" x14ac:dyDescent="0.25">
      <c r="Q1804" t="s">
        <v>2263</v>
      </c>
      <c r="R1804" t="s">
        <v>247</v>
      </c>
      <c r="V1804" t="s">
        <v>4763</v>
      </c>
      <c r="W1804" s="104">
        <v>46118.681944444441</v>
      </c>
      <c r="X1804">
        <v>1396347</v>
      </c>
      <c r="Y1804" t="s">
        <v>4728</v>
      </c>
      <c r="Z1804" t="s">
        <v>42</v>
      </c>
      <c r="AA1804" t="s">
        <v>54</v>
      </c>
      <c r="AD1804" t="s">
        <v>5241</v>
      </c>
      <c r="AF1804" t="s">
        <v>852</v>
      </c>
      <c r="AJ1804" t="s">
        <v>5422</v>
      </c>
      <c r="AK1804" s="104">
        <v>46115.629166666666</v>
      </c>
      <c r="AL1804">
        <v>1535189</v>
      </c>
      <c r="AM1804" t="s">
        <v>4728</v>
      </c>
      <c r="AN1804" t="s">
        <v>13</v>
      </c>
      <c r="AR1804" t="s">
        <v>6117</v>
      </c>
      <c r="AT1804" t="s">
        <v>308</v>
      </c>
      <c r="AX1804" t="s">
        <v>6452</v>
      </c>
      <c r="AY1804" s="104">
        <v>46114.407638888886</v>
      </c>
      <c r="AZ1804">
        <v>300526</v>
      </c>
      <c r="BA1804" t="s">
        <v>4728</v>
      </c>
      <c r="BB1804" t="s">
        <v>5989</v>
      </c>
      <c r="BF1804" t="s">
        <v>5931</v>
      </c>
      <c r="BH1804" t="s">
        <v>2624</v>
      </c>
      <c r="BL1804" t="s">
        <v>6081</v>
      </c>
      <c r="BM1804" s="104">
        <v>46119.445833333331</v>
      </c>
      <c r="BN1804">
        <v>559363</v>
      </c>
      <c r="BO1804" t="s">
        <v>4728</v>
      </c>
      <c r="BP1804" t="s">
        <v>5592</v>
      </c>
      <c r="BT1804" t="s">
        <v>5931</v>
      </c>
    </row>
    <row r="1805" spans="17:72" x14ac:dyDescent="0.25">
      <c r="Q1805" t="s">
        <v>79</v>
      </c>
      <c r="V1805" t="s">
        <v>4921</v>
      </c>
      <c r="W1805" s="104">
        <v>46118.682638888888</v>
      </c>
      <c r="X1805">
        <v>1923103</v>
      </c>
      <c r="Y1805" t="s">
        <v>4728</v>
      </c>
      <c r="Z1805" t="s">
        <v>54</v>
      </c>
      <c r="AD1805" t="s">
        <v>4736</v>
      </c>
      <c r="AF1805" t="s">
        <v>6441</v>
      </c>
      <c r="AG1805" t="s">
        <v>1220</v>
      </c>
      <c r="AJ1805" t="s">
        <v>4839</v>
      </c>
      <c r="AK1805" s="104">
        <v>46115.629166666666</v>
      </c>
      <c r="AL1805">
        <v>1138586</v>
      </c>
      <c r="AM1805" t="s">
        <v>4728</v>
      </c>
      <c r="AN1805" t="s">
        <v>42</v>
      </c>
      <c r="AO1805" t="s">
        <v>13</v>
      </c>
      <c r="AR1805" t="s">
        <v>5986</v>
      </c>
      <c r="AT1805" t="s">
        <v>1284</v>
      </c>
      <c r="AX1805" t="s">
        <v>5595</v>
      </c>
      <c r="AY1805" s="104">
        <v>46114.408333333333</v>
      </c>
      <c r="AZ1805">
        <v>270052</v>
      </c>
      <c r="BA1805" t="s">
        <v>4728</v>
      </c>
      <c r="BB1805" t="s">
        <v>5989</v>
      </c>
      <c r="BF1805" t="s">
        <v>5942</v>
      </c>
      <c r="BH1805" t="s">
        <v>1732</v>
      </c>
      <c r="BI1805" t="s">
        <v>2561</v>
      </c>
      <c r="BL1805" t="s">
        <v>4877</v>
      </c>
      <c r="BM1805" s="104">
        <v>46119.446527777778</v>
      </c>
      <c r="BN1805">
        <v>785270</v>
      </c>
      <c r="BO1805" t="s">
        <v>4728</v>
      </c>
      <c r="BP1805" t="s">
        <v>5592</v>
      </c>
      <c r="BT1805" t="s">
        <v>8211</v>
      </c>
    </row>
    <row r="1806" spans="17:72" x14ac:dyDescent="0.25">
      <c r="Q1806" t="s">
        <v>84</v>
      </c>
      <c r="V1806" t="s">
        <v>5435</v>
      </c>
      <c r="W1806" s="104">
        <v>46118.684027777781</v>
      </c>
      <c r="X1806">
        <v>143793</v>
      </c>
      <c r="Y1806" t="s">
        <v>4728</v>
      </c>
      <c r="Z1806" t="s">
        <v>54</v>
      </c>
      <c r="AD1806" t="s">
        <v>4734</v>
      </c>
      <c r="AF1806" t="s">
        <v>5357</v>
      </c>
      <c r="AG1806" t="s">
        <v>76</v>
      </c>
      <c r="AJ1806" t="s">
        <v>6582</v>
      </c>
      <c r="AK1806" s="104">
        <v>46115.629166666666</v>
      </c>
      <c r="AL1806">
        <v>2736334</v>
      </c>
      <c r="AM1806" t="s">
        <v>4761</v>
      </c>
      <c r="AN1806" t="s">
        <v>42</v>
      </c>
      <c r="AO1806" t="s">
        <v>13</v>
      </c>
      <c r="AR1806" t="s">
        <v>5944</v>
      </c>
      <c r="AT1806" t="s">
        <v>1559</v>
      </c>
      <c r="AU1806" t="s">
        <v>264</v>
      </c>
      <c r="AV1806" t="s">
        <v>1688</v>
      </c>
      <c r="AX1806" t="s">
        <v>5146</v>
      </c>
      <c r="AY1806" s="104">
        <v>46114.408333333333</v>
      </c>
      <c r="AZ1806">
        <v>1461922</v>
      </c>
      <c r="BA1806" t="s">
        <v>4761</v>
      </c>
      <c r="BB1806" t="s">
        <v>5989</v>
      </c>
      <c r="BC1806" t="s">
        <v>4731</v>
      </c>
      <c r="BF1806" t="s">
        <v>6309</v>
      </c>
      <c r="BH1806" t="s">
        <v>496</v>
      </c>
      <c r="BL1806" t="s">
        <v>7981</v>
      </c>
      <c r="BM1806" s="104">
        <v>46119.450694444444</v>
      </c>
      <c r="BN1806">
        <v>1133322</v>
      </c>
      <c r="BO1806" t="s">
        <v>4728</v>
      </c>
      <c r="BP1806" t="s">
        <v>5592</v>
      </c>
      <c r="BT1806" t="s">
        <v>6117</v>
      </c>
    </row>
    <row r="1807" spans="17:72" x14ac:dyDescent="0.25">
      <c r="Q1807" t="s">
        <v>378</v>
      </c>
      <c r="R1807" t="s">
        <v>229</v>
      </c>
      <c r="S1807" t="s">
        <v>1891</v>
      </c>
      <c r="V1807" t="s">
        <v>4933</v>
      </c>
      <c r="W1807" s="104">
        <v>46118.684027777781</v>
      </c>
      <c r="X1807">
        <v>2691570</v>
      </c>
      <c r="Y1807" t="s">
        <v>4728</v>
      </c>
      <c r="Z1807" t="s">
        <v>42</v>
      </c>
      <c r="AA1807" t="s">
        <v>54</v>
      </c>
      <c r="AB1807" t="s">
        <v>4731</v>
      </c>
      <c r="AD1807" t="s">
        <v>5673</v>
      </c>
      <c r="AF1807" t="s">
        <v>253</v>
      </c>
      <c r="AJ1807" t="s">
        <v>5407</v>
      </c>
      <c r="AK1807" s="104">
        <v>46115.629861111112</v>
      </c>
      <c r="AL1807">
        <v>651800</v>
      </c>
      <c r="AM1807" t="s">
        <v>4728</v>
      </c>
      <c r="AN1807" t="s">
        <v>13</v>
      </c>
      <c r="AR1807" t="s">
        <v>5920</v>
      </c>
      <c r="AT1807" t="s">
        <v>2561</v>
      </c>
      <c r="AX1807" t="s">
        <v>6438</v>
      </c>
      <c r="AY1807" s="104">
        <v>46114.408333333333</v>
      </c>
      <c r="AZ1807">
        <v>485978</v>
      </c>
      <c r="BA1807" t="s">
        <v>4728</v>
      </c>
      <c r="BB1807" t="s">
        <v>5989</v>
      </c>
      <c r="BF1807" t="s">
        <v>5918</v>
      </c>
      <c r="BH1807" t="s">
        <v>1732</v>
      </c>
      <c r="BL1807" t="s">
        <v>4922</v>
      </c>
      <c r="BM1807" s="104">
        <v>46119.450694444444</v>
      </c>
      <c r="BN1807">
        <v>98963</v>
      </c>
      <c r="BO1807" t="s">
        <v>4728</v>
      </c>
      <c r="BP1807" t="s">
        <v>5592</v>
      </c>
      <c r="BT1807" t="s">
        <v>5942</v>
      </c>
    </row>
    <row r="1808" spans="17:72" x14ac:dyDescent="0.25">
      <c r="Q1808" t="s">
        <v>241</v>
      </c>
      <c r="V1808" t="s">
        <v>4865</v>
      </c>
      <c r="W1808" s="104">
        <v>46118.684027777781</v>
      </c>
      <c r="X1808">
        <v>546348</v>
      </c>
      <c r="Y1808" t="s">
        <v>4728</v>
      </c>
      <c r="Z1808" t="s">
        <v>54</v>
      </c>
      <c r="AD1808" t="s">
        <v>4736</v>
      </c>
      <c r="AF1808" t="s">
        <v>2471</v>
      </c>
      <c r="AG1808" t="s">
        <v>637</v>
      </c>
      <c r="AJ1808" t="s">
        <v>5166</v>
      </c>
      <c r="AK1808" s="104">
        <v>46115.629861111112</v>
      </c>
      <c r="AL1808">
        <v>261410</v>
      </c>
      <c r="AM1808" t="s">
        <v>4728</v>
      </c>
      <c r="AN1808" t="s">
        <v>42</v>
      </c>
      <c r="AO1808" t="s">
        <v>13</v>
      </c>
      <c r="AR1808" t="s">
        <v>5919</v>
      </c>
      <c r="AT1808" t="s">
        <v>2600</v>
      </c>
      <c r="AX1808" t="s">
        <v>4818</v>
      </c>
      <c r="AY1808" s="104">
        <v>46114.408333333333</v>
      </c>
      <c r="AZ1808">
        <v>277330</v>
      </c>
      <c r="BA1808" t="s">
        <v>4728</v>
      </c>
      <c r="BB1808" t="s">
        <v>5989</v>
      </c>
      <c r="BF1808" t="s">
        <v>5956</v>
      </c>
      <c r="BH1808" t="s">
        <v>1706</v>
      </c>
      <c r="BI1808" t="s">
        <v>1891</v>
      </c>
      <c r="BL1808" t="s">
        <v>7065</v>
      </c>
      <c r="BM1808" s="104">
        <v>46119.450694444444</v>
      </c>
      <c r="BN1808">
        <v>1641984</v>
      </c>
      <c r="BO1808" t="s">
        <v>4728</v>
      </c>
      <c r="BP1808" t="s">
        <v>5592</v>
      </c>
      <c r="BQ1808" t="s">
        <v>4731</v>
      </c>
      <c r="BT1808" t="s">
        <v>8119</v>
      </c>
    </row>
    <row r="1809" spans="17:72" x14ac:dyDescent="0.25">
      <c r="Q1809" t="s">
        <v>937</v>
      </c>
      <c r="R1809" t="s">
        <v>76</v>
      </c>
      <c r="V1809" t="s">
        <v>4765</v>
      </c>
      <c r="W1809" s="104">
        <v>46118.68472222222</v>
      </c>
      <c r="X1809">
        <v>1169401</v>
      </c>
      <c r="Y1809" t="s">
        <v>4728</v>
      </c>
      <c r="Z1809" t="s">
        <v>42</v>
      </c>
      <c r="AA1809" t="s">
        <v>54</v>
      </c>
      <c r="AD1809" t="s">
        <v>4788</v>
      </c>
      <c r="AF1809" t="s">
        <v>2510</v>
      </c>
      <c r="AJ1809" t="s">
        <v>5421</v>
      </c>
      <c r="AK1809" s="104">
        <v>46115.629861111112</v>
      </c>
      <c r="AL1809">
        <v>1230605</v>
      </c>
      <c r="AM1809" t="s">
        <v>4761</v>
      </c>
      <c r="AN1809" t="s">
        <v>13</v>
      </c>
      <c r="AR1809" t="s">
        <v>5920</v>
      </c>
      <c r="AT1809" t="s">
        <v>551</v>
      </c>
      <c r="AX1809" t="s">
        <v>4733</v>
      </c>
      <c r="AY1809" s="104">
        <v>46114.40902777778</v>
      </c>
      <c r="AZ1809">
        <v>2057603</v>
      </c>
      <c r="BA1809" t="s">
        <v>4761</v>
      </c>
      <c r="BB1809" t="s">
        <v>5989</v>
      </c>
      <c r="BF1809" t="s">
        <v>5966</v>
      </c>
      <c r="BH1809" t="s">
        <v>1891</v>
      </c>
      <c r="BL1809" t="s">
        <v>4840</v>
      </c>
      <c r="BM1809" s="104">
        <v>46119.450694444444</v>
      </c>
      <c r="BN1809">
        <v>775169</v>
      </c>
      <c r="BO1809" t="s">
        <v>4728</v>
      </c>
      <c r="BP1809" t="s">
        <v>5592</v>
      </c>
      <c r="BT1809" t="s">
        <v>5918</v>
      </c>
    </row>
    <row r="1810" spans="17:72" x14ac:dyDescent="0.25">
      <c r="Q1810" t="s">
        <v>5232</v>
      </c>
      <c r="R1810" t="s">
        <v>241</v>
      </c>
      <c r="S1810" t="s">
        <v>1891</v>
      </c>
      <c r="V1810" t="s">
        <v>5093</v>
      </c>
      <c r="W1810" s="104">
        <v>46118.685416666667</v>
      </c>
      <c r="X1810">
        <v>2115742</v>
      </c>
      <c r="Y1810" t="s">
        <v>4728</v>
      </c>
      <c r="Z1810" t="s">
        <v>42</v>
      </c>
      <c r="AA1810" t="s">
        <v>54</v>
      </c>
      <c r="AB1810" t="s">
        <v>4731</v>
      </c>
      <c r="AD1810" t="s">
        <v>5674</v>
      </c>
      <c r="AF1810" t="s">
        <v>1012</v>
      </c>
      <c r="AG1810" t="s">
        <v>77</v>
      </c>
      <c r="AJ1810" t="s">
        <v>5529</v>
      </c>
      <c r="AK1810" s="104">
        <v>46115.632638888892</v>
      </c>
      <c r="AL1810">
        <v>872674</v>
      </c>
      <c r="AM1810" t="s">
        <v>4728</v>
      </c>
      <c r="AN1810" t="s">
        <v>42</v>
      </c>
      <c r="AO1810" t="s">
        <v>13</v>
      </c>
      <c r="AR1810" t="s">
        <v>6583</v>
      </c>
      <c r="AT1810" t="s">
        <v>1894</v>
      </c>
      <c r="AX1810" t="s">
        <v>5013</v>
      </c>
      <c r="AY1810" s="104">
        <v>46114.40902777778</v>
      </c>
      <c r="AZ1810">
        <v>192896</v>
      </c>
      <c r="BA1810" t="s">
        <v>4728</v>
      </c>
      <c r="BB1810" t="s">
        <v>5989</v>
      </c>
      <c r="BF1810" t="s">
        <v>5956</v>
      </c>
      <c r="BH1810" t="s">
        <v>637</v>
      </c>
      <c r="BL1810" t="s">
        <v>4922</v>
      </c>
      <c r="BM1810" s="104">
        <v>46119.451388888891</v>
      </c>
      <c r="BN1810">
        <v>489686</v>
      </c>
      <c r="BO1810" t="s">
        <v>4761</v>
      </c>
      <c r="BP1810" t="s">
        <v>5592</v>
      </c>
      <c r="BT1810" t="s">
        <v>5942</v>
      </c>
    </row>
    <row r="1811" spans="17:72" x14ac:dyDescent="0.25">
      <c r="Q1811" t="s">
        <v>2126</v>
      </c>
      <c r="R1811" t="s">
        <v>80</v>
      </c>
      <c r="V1811" t="s">
        <v>4747</v>
      </c>
      <c r="W1811" s="104">
        <v>46118.685416666667</v>
      </c>
      <c r="X1811">
        <v>880990</v>
      </c>
      <c r="Y1811" t="s">
        <v>4728</v>
      </c>
      <c r="Z1811" t="s">
        <v>42</v>
      </c>
      <c r="AA1811" t="s">
        <v>54</v>
      </c>
      <c r="AD1811" t="s">
        <v>5133</v>
      </c>
      <c r="AF1811" t="s">
        <v>250</v>
      </c>
      <c r="AJ1811" t="s">
        <v>6584</v>
      </c>
      <c r="AK1811" s="104">
        <v>46115.632638888892</v>
      </c>
      <c r="AL1811">
        <v>111178</v>
      </c>
      <c r="AM1811" t="s">
        <v>4728</v>
      </c>
      <c r="AN1811" t="s">
        <v>13</v>
      </c>
      <c r="AR1811" t="s">
        <v>5958</v>
      </c>
      <c r="AT1811" t="s">
        <v>1941</v>
      </c>
      <c r="AX1811" t="s">
        <v>7342</v>
      </c>
      <c r="AY1811" s="104">
        <v>46114.409722222219</v>
      </c>
      <c r="AZ1811">
        <v>1007707</v>
      </c>
      <c r="BA1811" t="s">
        <v>4761</v>
      </c>
      <c r="BB1811" t="s">
        <v>5989</v>
      </c>
      <c r="BF1811" t="s">
        <v>5966</v>
      </c>
      <c r="BH1811" t="s">
        <v>868</v>
      </c>
      <c r="BL1811" t="s">
        <v>5012</v>
      </c>
      <c r="BM1811" s="104">
        <v>46119.451388888891</v>
      </c>
      <c r="BN1811">
        <v>1314151</v>
      </c>
      <c r="BO1811" t="s">
        <v>4761</v>
      </c>
      <c r="BP1811" t="s">
        <v>5592</v>
      </c>
      <c r="BT1811" t="s">
        <v>5966</v>
      </c>
    </row>
    <row r="1812" spans="17:72" x14ac:dyDescent="0.25">
      <c r="Q1812" t="s">
        <v>967</v>
      </c>
      <c r="V1812" t="s">
        <v>5535</v>
      </c>
      <c r="W1812" s="104">
        <v>46118.685416666667</v>
      </c>
      <c r="X1812">
        <v>1082384</v>
      </c>
      <c r="Y1812" t="s">
        <v>4728</v>
      </c>
      <c r="Z1812" t="s">
        <v>54</v>
      </c>
      <c r="AD1812" t="s">
        <v>4780</v>
      </c>
      <c r="AF1812" t="s">
        <v>1284</v>
      </c>
      <c r="AJ1812" t="s">
        <v>4877</v>
      </c>
      <c r="AK1812" s="104">
        <v>46115.633333333331</v>
      </c>
      <c r="AL1812">
        <v>980507</v>
      </c>
      <c r="AM1812" t="s">
        <v>4761</v>
      </c>
      <c r="AN1812" t="s">
        <v>13</v>
      </c>
      <c r="AR1812" t="s">
        <v>5948</v>
      </c>
      <c r="AT1812" t="s">
        <v>250</v>
      </c>
      <c r="AX1812" t="s">
        <v>4806</v>
      </c>
      <c r="AY1812" s="104">
        <v>46114.409722222219</v>
      </c>
      <c r="AZ1812">
        <v>149174</v>
      </c>
      <c r="BA1812" t="s">
        <v>4728</v>
      </c>
      <c r="BB1812" t="s">
        <v>5989</v>
      </c>
      <c r="BF1812" t="s">
        <v>5948</v>
      </c>
      <c r="BH1812" t="s">
        <v>2357</v>
      </c>
      <c r="BL1812" t="s">
        <v>6081</v>
      </c>
      <c r="BM1812" s="104">
        <v>46119.452777777777</v>
      </c>
      <c r="BN1812">
        <v>434129</v>
      </c>
      <c r="BO1812" t="s">
        <v>4728</v>
      </c>
      <c r="BP1812" t="s">
        <v>5592</v>
      </c>
      <c r="BT1812" t="s">
        <v>6117</v>
      </c>
    </row>
    <row r="1813" spans="17:72" x14ac:dyDescent="0.25">
      <c r="Q1813" t="s">
        <v>965</v>
      </c>
      <c r="R1813" t="s">
        <v>76</v>
      </c>
      <c r="V1813" t="s">
        <v>5609</v>
      </c>
      <c r="W1813" s="104">
        <v>46118.686805555553</v>
      </c>
      <c r="X1813">
        <v>484178</v>
      </c>
      <c r="Y1813" t="s">
        <v>4761</v>
      </c>
      <c r="Z1813" t="s">
        <v>4841</v>
      </c>
      <c r="AA1813" t="s">
        <v>54</v>
      </c>
      <c r="AD1813" t="s">
        <v>5675</v>
      </c>
      <c r="AF1813" t="s">
        <v>241</v>
      </c>
      <c r="AJ1813" t="s">
        <v>5280</v>
      </c>
      <c r="AK1813" s="104">
        <v>46115.633333333331</v>
      </c>
      <c r="AL1813">
        <v>228357</v>
      </c>
      <c r="AM1813" t="s">
        <v>4761</v>
      </c>
      <c r="AN1813" t="s">
        <v>13</v>
      </c>
      <c r="AR1813" t="s">
        <v>5918</v>
      </c>
      <c r="AT1813" t="s">
        <v>1276</v>
      </c>
      <c r="AX1813" t="s">
        <v>5755</v>
      </c>
      <c r="AY1813" s="104">
        <v>46114.409722222219</v>
      </c>
      <c r="AZ1813">
        <v>80132</v>
      </c>
      <c r="BA1813" t="s">
        <v>4728</v>
      </c>
      <c r="BB1813" t="s">
        <v>5989</v>
      </c>
      <c r="BF1813" t="s">
        <v>5925</v>
      </c>
      <c r="BH1813" t="s">
        <v>1559</v>
      </c>
      <c r="BL1813" t="s">
        <v>5502</v>
      </c>
      <c r="BM1813" s="104">
        <v>46119.453472222223</v>
      </c>
      <c r="BN1813">
        <v>1062754</v>
      </c>
      <c r="BO1813" t="s">
        <v>4761</v>
      </c>
      <c r="BP1813" t="s">
        <v>5592</v>
      </c>
      <c r="BT1813" t="s">
        <v>5966</v>
      </c>
    </row>
    <row r="1814" spans="17:72" x14ac:dyDescent="0.25">
      <c r="Q1814" t="s">
        <v>573</v>
      </c>
      <c r="R1814" t="s">
        <v>223</v>
      </c>
      <c r="V1814" t="s">
        <v>4930</v>
      </c>
      <c r="W1814" s="104">
        <v>46118.688888888886</v>
      </c>
      <c r="X1814">
        <v>753179</v>
      </c>
      <c r="Y1814" t="s">
        <v>4728</v>
      </c>
      <c r="Z1814" t="s">
        <v>42</v>
      </c>
      <c r="AA1814" t="s">
        <v>54</v>
      </c>
      <c r="AD1814" t="s">
        <v>5059</v>
      </c>
      <c r="AF1814" t="s">
        <v>2624</v>
      </c>
      <c r="AJ1814" t="s">
        <v>5206</v>
      </c>
      <c r="AK1814" s="104">
        <v>46115.633333333331</v>
      </c>
      <c r="AL1814">
        <v>1241547</v>
      </c>
      <c r="AM1814" t="s">
        <v>4728</v>
      </c>
      <c r="AN1814" t="s">
        <v>13</v>
      </c>
      <c r="AR1814" t="s">
        <v>5931</v>
      </c>
      <c r="AT1814" t="s">
        <v>637</v>
      </c>
      <c r="AU1814" t="s">
        <v>308</v>
      </c>
      <c r="AX1814" t="s">
        <v>4744</v>
      </c>
      <c r="AY1814" s="104">
        <v>46114.410416666666</v>
      </c>
      <c r="AZ1814">
        <v>264213</v>
      </c>
      <c r="BA1814" t="s">
        <v>4728</v>
      </c>
      <c r="BB1814" t="s">
        <v>5989</v>
      </c>
      <c r="BF1814" t="s">
        <v>5918</v>
      </c>
      <c r="BH1814" t="s">
        <v>223</v>
      </c>
      <c r="BL1814" t="s">
        <v>4890</v>
      </c>
      <c r="BM1814" s="104">
        <v>46119.453472222223</v>
      </c>
      <c r="BN1814">
        <v>2497731</v>
      </c>
      <c r="BO1814" t="s">
        <v>4728</v>
      </c>
      <c r="BP1814" t="s">
        <v>5592</v>
      </c>
      <c r="BT1814" t="s">
        <v>6069</v>
      </c>
    </row>
    <row r="1815" spans="17:72" x14ac:dyDescent="0.25">
      <c r="Q1815" t="s">
        <v>250</v>
      </c>
      <c r="V1815" t="s">
        <v>5676</v>
      </c>
      <c r="W1815" s="104">
        <v>46118.689583333333</v>
      </c>
      <c r="X1815">
        <v>207218</v>
      </c>
      <c r="Y1815" t="s">
        <v>4728</v>
      </c>
      <c r="Z1815" t="s">
        <v>54</v>
      </c>
      <c r="AD1815" t="s">
        <v>4736</v>
      </c>
      <c r="AF1815" t="s">
        <v>2561</v>
      </c>
      <c r="AJ1815" t="s">
        <v>5251</v>
      </c>
      <c r="AK1815" s="104">
        <v>46115.633333333331</v>
      </c>
      <c r="AL1815">
        <v>458846</v>
      </c>
      <c r="AM1815" t="s">
        <v>4761</v>
      </c>
      <c r="AN1815" t="s">
        <v>13</v>
      </c>
      <c r="AR1815" t="s">
        <v>5966</v>
      </c>
      <c r="AT1815" t="s">
        <v>71</v>
      </c>
      <c r="AX1815" t="s">
        <v>4775</v>
      </c>
      <c r="AY1815" s="104">
        <v>46114.410416666666</v>
      </c>
      <c r="AZ1815">
        <v>236562</v>
      </c>
      <c r="BA1815" t="s">
        <v>4728</v>
      </c>
      <c r="BB1815" t="s">
        <v>5989</v>
      </c>
      <c r="BF1815" t="s">
        <v>5958</v>
      </c>
      <c r="BH1815" t="s">
        <v>2335</v>
      </c>
      <c r="BL1815" t="s">
        <v>5192</v>
      </c>
      <c r="BM1815" s="104">
        <v>46119.45416666667</v>
      </c>
      <c r="BN1815">
        <v>447792</v>
      </c>
      <c r="BO1815" t="s">
        <v>4761</v>
      </c>
      <c r="BP1815" t="s">
        <v>5592</v>
      </c>
      <c r="BT1815" t="s">
        <v>4781</v>
      </c>
    </row>
    <row r="1816" spans="17:72" x14ac:dyDescent="0.25">
      <c r="Q1816" t="s">
        <v>241</v>
      </c>
      <c r="V1816" t="s">
        <v>4940</v>
      </c>
      <c r="W1816" s="104">
        <v>46118.689583333333</v>
      </c>
      <c r="X1816">
        <v>730870</v>
      </c>
      <c r="Y1816" t="s">
        <v>4728</v>
      </c>
      <c r="Z1816" t="s">
        <v>54</v>
      </c>
      <c r="AD1816" t="s">
        <v>4756</v>
      </c>
      <c r="AF1816" t="s">
        <v>919</v>
      </c>
      <c r="AG1816" t="s">
        <v>432</v>
      </c>
      <c r="AJ1816" t="s">
        <v>5974</v>
      </c>
      <c r="AK1816" s="104">
        <v>46115.633333333331</v>
      </c>
      <c r="AL1816">
        <v>2205703</v>
      </c>
      <c r="AM1816" t="s">
        <v>4728</v>
      </c>
      <c r="AN1816" t="s">
        <v>4787</v>
      </c>
      <c r="AO1816" t="s">
        <v>13</v>
      </c>
      <c r="AR1816" t="s">
        <v>5919</v>
      </c>
      <c r="AT1816" t="s">
        <v>2391</v>
      </c>
      <c r="AU1816" t="s">
        <v>264</v>
      </c>
      <c r="AV1816" t="s">
        <v>220</v>
      </c>
      <c r="AX1816" t="s">
        <v>4744</v>
      </c>
      <c r="AY1816" s="104">
        <v>46114.410416666666</v>
      </c>
      <c r="AZ1816">
        <v>854522</v>
      </c>
      <c r="BA1816" t="s">
        <v>4728</v>
      </c>
      <c r="BB1816" t="s">
        <v>5989</v>
      </c>
      <c r="BC1816" t="s">
        <v>4731</v>
      </c>
      <c r="BF1816" t="s">
        <v>7116</v>
      </c>
      <c r="BH1816" t="s">
        <v>81</v>
      </c>
      <c r="BL1816" t="s">
        <v>4877</v>
      </c>
      <c r="BM1816" s="104">
        <v>46119.45416666667</v>
      </c>
      <c r="BN1816">
        <v>1154216</v>
      </c>
      <c r="BO1816" t="s">
        <v>4728</v>
      </c>
      <c r="BP1816" t="s">
        <v>5592</v>
      </c>
      <c r="BT1816" t="s">
        <v>5924</v>
      </c>
    </row>
    <row r="1817" spans="17:72" x14ac:dyDescent="0.25">
      <c r="Q1817" t="s">
        <v>2660</v>
      </c>
      <c r="R1817" t="s">
        <v>250</v>
      </c>
      <c r="S1817" t="s">
        <v>217</v>
      </c>
      <c r="V1817" t="s">
        <v>4912</v>
      </c>
      <c r="W1817" s="104">
        <v>46118.69027777778</v>
      </c>
      <c r="X1817">
        <v>1484705</v>
      </c>
      <c r="Y1817" t="s">
        <v>4728</v>
      </c>
      <c r="Z1817" t="s">
        <v>42</v>
      </c>
      <c r="AA1817" t="s">
        <v>54</v>
      </c>
      <c r="AB1817" t="s">
        <v>4731</v>
      </c>
      <c r="AD1817" t="s">
        <v>5254</v>
      </c>
      <c r="AF1817" t="s">
        <v>573</v>
      </c>
      <c r="AG1817" t="s">
        <v>2357</v>
      </c>
      <c r="AJ1817" t="s">
        <v>5501</v>
      </c>
      <c r="AK1817" s="104">
        <v>46115.634722222225</v>
      </c>
      <c r="AL1817">
        <v>1120271</v>
      </c>
      <c r="AM1817" t="s">
        <v>4728</v>
      </c>
      <c r="AN1817" t="s">
        <v>42</v>
      </c>
      <c r="AO1817" t="s">
        <v>13</v>
      </c>
      <c r="AR1817" t="s">
        <v>6235</v>
      </c>
      <c r="AT1817" t="s">
        <v>214</v>
      </c>
      <c r="AX1817" t="s">
        <v>4925</v>
      </c>
      <c r="AY1817" s="104">
        <v>46114.410416666666</v>
      </c>
      <c r="AZ1817">
        <v>201835</v>
      </c>
      <c r="BA1817" t="s">
        <v>4728</v>
      </c>
      <c r="BB1817" t="s">
        <v>5989</v>
      </c>
      <c r="BF1817" t="s">
        <v>5942</v>
      </c>
      <c r="BH1817" t="s">
        <v>1732</v>
      </c>
      <c r="BL1817" t="s">
        <v>6391</v>
      </c>
      <c r="BM1817" s="104">
        <v>46119.454861111109</v>
      </c>
      <c r="BN1817">
        <v>173415</v>
      </c>
      <c r="BO1817" t="s">
        <v>4728</v>
      </c>
      <c r="BP1817" t="s">
        <v>5592</v>
      </c>
      <c r="BT1817" t="s">
        <v>5942</v>
      </c>
    </row>
    <row r="1818" spans="17:72" x14ac:dyDescent="0.25">
      <c r="Q1818" t="s">
        <v>223</v>
      </c>
      <c r="R1818" t="s">
        <v>1688</v>
      </c>
      <c r="V1818" t="s">
        <v>4776</v>
      </c>
      <c r="W1818" s="104">
        <v>46118.690972222219</v>
      </c>
      <c r="X1818">
        <v>1403115</v>
      </c>
      <c r="Y1818" t="s">
        <v>4728</v>
      </c>
      <c r="Z1818" t="s">
        <v>54</v>
      </c>
      <c r="AA1818" t="s">
        <v>4731</v>
      </c>
      <c r="AD1818" t="s">
        <v>5004</v>
      </c>
      <c r="AF1818" t="s">
        <v>1774</v>
      </c>
      <c r="AG1818" t="s">
        <v>2259</v>
      </c>
      <c r="AJ1818" t="s">
        <v>4974</v>
      </c>
      <c r="AK1818" s="104">
        <v>46115.635416666664</v>
      </c>
      <c r="AL1818">
        <v>498728</v>
      </c>
      <c r="AM1818" t="s">
        <v>4728</v>
      </c>
      <c r="AN1818" t="s">
        <v>42</v>
      </c>
      <c r="AO1818" t="s">
        <v>13</v>
      </c>
      <c r="AR1818" t="s">
        <v>4981</v>
      </c>
      <c r="AT1818" t="s">
        <v>1276</v>
      </c>
      <c r="AX1818" t="s">
        <v>7351</v>
      </c>
      <c r="AY1818" s="104">
        <v>46114.410416666666</v>
      </c>
      <c r="AZ1818">
        <v>160892</v>
      </c>
      <c r="BA1818" t="s">
        <v>4728</v>
      </c>
      <c r="BB1818" t="s">
        <v>5989</v>
      </c>
      <c r="BF1818" t="s">
        <v>5925</v>
      </c>
      <c r="BH1818" t="s">
        <v>852</v>
      </c>
      <c r="BL1818" t="s">
        <v>6391</v>
      </c>
      <c r="BM1818" s="104">
        <v>46119.456250000003</v>
      </c>
      <c r="BN1818">
        <v>470317</v>
      </c>
      <c r="BO1818" t="s">
        <v>4728</v>
      </c>
      <c r="BP1818" t="s">
        <v>5592</v>
      </c>
      <c r="BT1818" t="s">
        <v>7189</v>
      </c>
    </row>
    <row r="1819" spans="17:72" x14ac:dyDescent="0.25">
      <c r="Q1819" t="s">
        <v>250</v>
      </c>
      <c r="R1819" t="s">
        <v>1688</v>
      </c>
      <c r="V1819" t="s">
        <v>4839</v>
      </c>
      <c r="W1819" s="104">
        <v>46118.692361111112</v>
      </c>
      <c r="X1819">
        <v>1492157</v>
      </c>
      <c r="Y1819" t="s">
        <v>4728</v>
      </c>
      <c r="Z1819" t="s">
        <v>54</v>
      </c>
      <c r="AA1819" t="s">
        <v>4731</v>
      </c>
      <c r="AD1819" t="s">
        <v>4916</v>
      </c>
      <c r="AF1819" t="s">
        <v>2051</v>
      </c>
      <c r="AG1819" t="s">
        <v>637</v>
      </c>
      <c r="AH1819" t="s">
        <v>256</v>
      </c>
      <c r="AJ1819" t="s">
        <v>5995</v>
      </c>
      <c r="AK1819" s="104">
        <v>46115.636111111111</v>
      </c>
      <c r="AL1819">
        <v>556573</v>
      </c>
      <c r="AM1819" t="s">
        <v>4728</v>
      </c>
      <c r="AN1819" t="s">
        <v>4790</v>
      </c>
      <c r="AO1819" t="s">
        <v>13</v>
      </c>
      <c r="AP1819" t="s">
        <v>4731</v>
      </c>
      <c r="AR1819" t="s">
        <v>5919</v>
      </c>
      <c r="AT1819" t="s">
        <v>232</v>
      </c>
      <c r="AX1819" t="s">
        <v>4818</v>
      </c>
      <c r="AY1819" s="104">
        <v>46114.411805555559</v>
      </c>
      <c r="AZ1819">
        <v>314218</v>
      </c>
      <c r="BA1819" t="s">
        <v>4728</v>
      </c>
      <c r="BB1819" t="s">
        <v>5989</v>
      </c>
      <c r="BF1819" t="s">
        <v>5931</v>
      </c>
      <c r="BH1819" t="s">
        <v>1732</v>
      </c>
      <c r="BL1819" t="s">
        <v>5817</v>
      </c>
      <c r="BM1819" s="104">
        <v>46119.456944444442</v>
      </c>
      <c r="BN1819">
        <v>130733</v>
      </c>
      <c r="BO1819" t="s">
        <v>4728</v>
      </c>
      <c r="BP1819" t="s">
        <v>5592</v>
      </c>
      <c r="BT1819" t="s">
        <v>4781</v>
      </c>
    </row>
    <row r="1820" spans="17:72" x14ac:dyDescent="0.25">
      <c r="Q1820" t="s">
        <v>80</v>
      </c>
      <c r="V1820" t="s">
        <v>5529</v>
      </c>
      <c r="W1820" s="104">
        <v>46118.693055555559</v>
      </c>
      <c r="X1820">
        <v>750094</v>
      </c>
      <c r="Y1820" t="s">
        <v>4728</v>
      </c>
      <c r="Z1820" t="s">
        <v>54</v>
      </c>
      <c r="AD1820" t="s">
        <v>4752</v>
      </c>
      <c r="AF1820" t="s">
        <v>250</v>
      </c>
      <c r="AJ1820" t="s">
        <v>5587</v>
      </c>
      <c r="AK1820" s="104">
        <v>46115.636805555558</v>
      </c>
      <c r="AL1820">
        <v>146056</v>
      </c>
      <c r="AM1820" t="s">
        <v>4728</v>
      </c>
      <c r="AN1820" t="s">
        <v>13</v>
      </c>
      <c r="AR1820" t="s">
        <v>5958</v>
      </c>
      <c r="AX1820" t="s">
        <v>6295</v>
      </c>
      <c r="AY1820" s="104">
        <v>46114.412499999999</v>
      </c>
      <c r="AZ1820">
        <v>115890</v>
      </c>
      <c r="BA1820" t="s">
        <v>4728</v>
      </c>
      <c r="BB1820" t="s">
        <v>5989</v>
      </c>
      <c r="BH1820" t="s">
        <v>1220</v>
      </c>
      <c r="BL1820" t="s">
        <v>5817</v>
      </c>
      <c r="BM1820" s="104">
        <v>46119.457638888889</v>
      </c>
      <c r="BN1820">
        <v>1145332</v>
      </c>
      <c r="BO1820" t="s">
        <v>4728</v>
      </c>
      <c r="BP1820" t="s">
        <v>5592</v>
      </c>
      <c r="BT1820" t="s">
        <v>5920</v>
      </c>
    </row>
    <row r="1821" spans="17:72" x14ac:dyDescent="0.25">
      <c r="Q1821" t="s">
        <v>2126</v>
      </c>
      <c r="R1821" t="s">
        <v>229</v>
      </c>
      <c r="V1821" t="s">
        <v>4967</v>
      </c>
      <c r="W1821" s="104">
        <v>46118.693055555559</v>
      </c>
      <c r="X1821">
        <v>819481</v>
      </c>
      <c r="Y1821" t="s">
        <v>4728</v>
      </c>
      <c r="Z1821" t="s">
        <v>42</v>
      </c>
      <c r="AA1821" t="s">
        <v>54</v>
      </c>
      <c r="AD1821" t="s">
        <v>4785</v>
      </c>
      <c r="AF1821" t="s">
        <v>205</v>
      </c>
      <c r="AJ1821" t="s">
        <v>4865</v>
      </c>
      <c r="AK1821" s="104">
        <v>46115.636805555558</v>
      </c>
      <c r="AL1821">
        <v>190390</v>
      </c>
      <c r="AM1821" t="s">
        <v>4728</v>
      </c>
      <c r="AN1821" t="s">
        <v>13</v>
      </c>
      <c r="AR1821" t="s">
        <v>5938</v>
      </c>
      <c r="AT1821" t="s">
        <v>2403</v>
      </c>
      <c r="AX1821" t="s">
        <v>4733</v>
      </c>
      <c r="AY1821" s="104">
        <v>46114.412499999999</v>
      </c>
      <c r="AZ1821">
        <v>1039825</v>
      </c>
      <c r="BA1821" t="s">
        <v>4728</v>
      </c>
      <c r="BB1821" t="s">
        <v>5989</v>
      </c>
      <c r="BF1821" t="s">
        <v>6069</v>
      </c>
      <c r="BH1821" t="s">
        <v>247</v>
      </c>
      <c r="BL1821" t="s">
        <v>8212</v>
      </c>
      <c r="BM1821" s="104">
        <v>46119.457638888889</v>
      </c>
      <c r="BN1821">
        <v>306713</v>
      </c>
      <c r="BO1821" t="s">
        <v>4761</v>
      </c>
      <c r="BP1821" t="s">
        <v>5592</v>
      </c>
      <c r="BT1821" t="s">
        <v>5966</v>
      </c>
    </row>
    <row r="1822" spans="17:72" x14ac:dyDescent="0.25">
      <c r="Q1822" t="s">
        <v>232</v>
      </c>
      <c r="V1822" t="s">
        <v>5246</v>
      </c>
      <c r="W1822" s="104">
        <v>46118.695138888892</v>
      </c>
      <c r="X1822">
        <v>493771</v>
      </c>
      <c r="Y1822" t="s">
        <v>4728</v>
      </c>
      <c r="Z1822" t="s">
        <v>54</v>
      </c>
      <c r="AD1822" t="s">
        <v>4736</v>
      </c>
      <c r="AF1822" t="s">
        <v>2561</v>
      </c>
      <c r="AJ1822" t="s">
        <v>5086</v>
      </c>
      <c r="AK1822" s="104">
        <v>46115.637499999997</v>
      </c>
      <c r="AL1822">
        <v>621960</v>
      </c>
      <c r="AM1822" t="s">
        <v>4728</v>
      </c>
      <c r="AN1822" t="s">
        <v>13</v>
      </c>
      <c r="AR1822" t="s">
        <v>5931</v>
      </c>
      <c r="AT1822" t="s">
        <v>72</v>
      </c>
      <c r="AX1822" t="s">
        <v>4782</v>
      </c>
      <c r="AY1822" s="104">
        <v>46114.413194444445</v>
      </c>
      <c r="AZ1822">
        <v>352208</v>
      </c>
      <c r="BA1822" t="s">
        <v>4728</v>
      </c>
      <c r="BB1822" t="s">
        <v>5989</v>
      </c>
      <c r="BF1822" t="s">
        <v>4781</v>
      </c>
      <c r="BH1822" t="s">
        <v>1732</v>
      </c>
      <c r="BL1822" t="s">
        <v>6682</v>
      </c>
      <c r="BM1822" s="104">
        <v>46119.461111111108</v>
      </c>
      <c r="BN1822">
        <v>643053</v>
      </c>
      <c r="BO1822" t="s">
        <v>4728</v>
      </c>
      <c r="BP1822" t="s">
        <v>5592</v>
      </c>
      <c r="BT1822" t="s">
        <v>5931</v>
      </c>
    </row>
    <row r="1823" spans="17:72" x14ac:dyDescent="0.25">
      <c r="Q1823" t="s">
        <v>241</v>
      </c>
      <c r="V1823" t="s">
        <v>5061</v>
      </c>
      <c r="W1823" s="104">
        <v>46118.695833333331</v>
      </c>
      <c r="X1823">
        <v>409786</v>
      </c>
      <c r="Y1823" t="s">
        <v>4728</v>
      </c>
      <c r="Z1823" t="s">
        <v>54</v>
      </c>
      <c r="AD1823" t="s">
        <v>4736</v>
      </c>
      <c r="AF1823" t="s">
        <v>748</v>
      </c>
      <c r="AG1823" t="s">
        <v>868</v>
      </c>
      <c r="AJ1823" t="s">
        <v>4776</v>
      </c>
      <c r="AK1823" s="104">
        <v>46115.638888888891</v>
      </c>
      <c r="AL1823">
        <v>1217844</v>
      </c>
      <c r="AM1823" t="s">
        <v>4728</v>
      </c>
      <c r="AN1823" t="s">
        <v>4787</v>
      </c>
      <c r="AO1823" t="s">
        <v>13</v>
      </c>
      <c r="AR1823" t="s">
        <v>6005</v>
      </c>
      <c r="AT1823" t="s">
        <v>202</v>
      </c>
      <c r="AX1823" t="s">
        <v>4806</v>
      </c>
      <c r="AY1823" s="104">
        <v>46114.413194444445</v>
      </c>
      <c r="AZ1823">
        <v>288764</v>
      </c>
      <c r="BA1823" t="s">
        <v>4728</v>
      </c>
      <c r="BB1823" t="s">
        <v>5989</v>
      </c>
      <c r="BF1823" t="s">
        <v>5948</v>
      </c>
      <c r="BH1823" t="s">
        <v>1985</v>
      </c>
      <c r="BL1823" t="s">
        <v>8213</v>
      </c>
      <c r="BM1823" s="104">
        <v>46119.461111111108</v>
      </c>
      <c r="BN1823">
        <v>480241</v>
      </c>
      <c r="BO1823" t="s">
        <v>4761</v>
      </c>
      <c r="BP1823" t="s">
        <v>5592</v>
      </c>
      <c r="BT1823" t="s">
        <v>5934</v>
      </c>
    </row>
    <row r="1824" spans="17:72" x14ac:dyDescent="0.25">
      <c r="Q1824" t="s">
        <v>2279</v>
      </c>
      <c r="R1824" t="s">
        <v>229</v>
      </c>
      <c r="V1824" t="s">
        <v>4745</v>
      </c>
      <c r="W1824" s="104">
        <v>46118.695833333331</v>
      </c>
      <c r="X1824">
        <v>2107681</v>
      </c>
      <c r="Y1824" t="s">
        <v>4728</v>
      </c>
      <c r="Z1824" t="s">
        <v>42</v>
      </c>
      <c r="AA1824" t="s">
        <v>54</v>
      </c>
      <c r="AD1824" t="s">
        <v>4785</v>
      </c>
      <c r="AF1824" t="s">
        <v>205</v>
      </c>
      <c r="AJ1824" t="s">
        <v>6585</v>
      </c>
      <c r="AK1824" s="104">
        <v>46115.63958333333</v>
      </c>
      <c r="AL1824">
        <v>298912</v>
      </c>
      <c r="AM1824" t="s">
        <v>4728</v>
      </c>
      <c r="AN1824" t="s">
        <v>13</v>
      </c>
      <c r="AR1824" t="s">
        <v>5931</v>
      </c>
      <c r="AT1824" t="s">
        <v>2600</v>
      </c>
      <c r="AX1824" t="s">
        <v>5536</v>
      </c>
      <c r="AY1824" s="104">
        <v>46114.413194444445</v>
      </c>
      <c r="AZ1824">
        <v>103396</v>
      </c>
      <c r="BA1824" t="s">
        <v>4728</v>
      </c>
      <c r="BB1824" t="s">
        <v>5989</v>
      </c>
      <c r="BF1824" t="s">
        <v>5950</v>
      </c>
      <c r="BH1824" t="s">
        <v>247</v>
      </c>
      <c r="BL1824" t="s">
        <v>8212</v>
      </c>
      <c r="BM1824" s="104">
        <v>46119.461805555555</v>
      </c>
      <c r="BN1824">
        <v>102865</v>
      </c>
      <c r="BO1824" t="s">
        <v>4761</v>
      </c>
      <c r="BP1824" t="s">
        <v>5592</v>
      </c>
      <c r="BT1824" t="s">
        <v>5966</v>
      </c>
    </row>
    <row r="1825" spans="17:72" x14ac:dyDescent="0.25">
      <c r="Q1825" t="s">
        <v>76</v>
      </c>
      <c r="V1825" t="s">
        <v>5677</v>
      </c>
      <c r="W1825" s="104">
        <v>46118.696527777778</v>
      </c>
      <c r="X1825">
        <v>693149</v>
      </c>
      <c r="Y1825" t="s">
        <v>4728</v>
      </c>
      <c r="Z1825" t="s">
        <v>54</v>
      </c>
      <c r="AD1825" t="s">
        <v>4772</v>
      </c>
      <c r="AF1825" t="s">
        <v>253</v>
      </c>
      <c r="AJ1825" t="s">
        <v>4925</v>
      </c>
      <c r="AK1825" s="104">
        <v>46115.640277777777</v>
      </c>
      <c r="AL1825">
        <v>38673</v>
      </c>
      <c r="AM1825" t="s">
        <v>4728</v>
      </c>
      <c r="AN1825" t="s">
        <v>13</v>
      </c>
      <c r="AR1825" t="s">
        <v>5956</v>
      </c>
      <c r="AT1825" t="s">
        <v>1559</v>
      </c>
      <c r="AX1825" t="s">
        <v>5466</v>
      </c>
      <c r="AY1825" s="104">
        <v>46114.413194444445</v>
      </c>
      <c r="AZ1825">
        <v>230242</v>
      </c>
      <c r="BA1825" t="s">
        <v>4728</v>
      </c>
      <c r="BB1825" t="s">
        <v>5989</v>
      </c>
      <c r="BF1825" t="s">
        <v>5931</v>
      </c>
      <c r="BH1825" t="s">
        <v>2600</v>
      </c>
      <c r="BL1825" t="s">
        <v>8212</v>
      </c>
      <c r="BM1825" s="104">
        <v>46119.463194444441</v>
      </c>
      <c r="BN1825">
        <v>1860735</v>
      </c>
      <c r="BO1825" t="s">
        <v>4761</v>
      </c>
      <c r="BP1825" t="s">
        <v>5592</v>
      </c>
      <c r="BT1825" t="s">
        <v>5918</v>
      </c>
    </row>
    <row r="1826" spans="17:72" x14ac:dyDescent="0.25">
      <c r="Q1826" t="s">
        <v>253</v>
      </c>
      <c r="V1826" t="s">
        <v>5101</v>
      </c>
      <c r="W1826" s="104">
        <v>46118.697222222225</v>
      </c>
      <c r="X1826">
        <v>645733</v>
      </c>
      <c r="Y1826" t="s">
        <v>4728</v>
      </c>
      <c r="Z1826" t="s">
        <v>54</v>
      </c>
      <c r="AD1826" t="s">
        <v>4781</v>
      </c>
      <c r="AF1826" t="s">
        <v>2600</v>
      </c>
      <c r="AJ1826" t="s">
        <v>4925</v>
      </c>
      <c r="AK1826" s="104">
        <v>46115.64166666667</v>
      </c>
      <c r="AL1826">
        <v>364796</v>
      </c>
      <c r="AM1826" t="s">
        <v>4728</v>
      </c>
      <c r="AN1826" t="s">
        <v>13</v>
      </c>
      <c r="AR1826" t="s">
        <v>5931</v>
      </c>
      <c r="AT1826" t="s">
        <v>1894</v>
      </c>
      <c r="AX1826" t="s">
        <v>5771</v>
      </c>
      <c r="AY1826" s="104">
        <v>46114.413888888892</v>
      </c>
      <c r="AZ1826">
        <v>91318</v>
      </c>
      <c r="BA1826" t="s">
        <v>4728</v>
      </c>
      <c r="BB1826" t="s">
        <v>5989</v>
      </c>
      <c r="BF1826" t="s">
        <v>5925</v>
      </c>
      <c r="BH1826" t="s">
        <v>496</v>
      </c>
      <c r="BL1826" t="s">
        <v>4782</v>
      </c>
      <c r="BM1826" s="104">
        <v>46119.46597222222</v>
      </c>
      <c r="BN1826">
        <v>559004</v>
      </c>
      <c r="BO1826" t="s">
        <v>4728</v>
      </c>
      <c r="BP1826" t="s">
        <v>5592</v>
      </c>
      <c r="BT1826" t="s">
        <v>6117</v>
      </c>
    </row>
    <row r="1827" spans="17:72" x14ac:dyDescent="0.25">
      <c r="Q1827" t="s">
        <v>250</v>
      </c>
      <c r="V1827" t="s">
        <v>4743</v>
      </c>
      <c r="W1827" s="104">
        <v>46118.697222222225</v>
      </c>
      <c r="X1827">
        <v>468512</v>
      </c>
      <c r="Y1827" t="s">
        <v>4728</v>
      </c>
      <c r="Z1827" t="s">
        <v>54</v>
      </c>
      <c r="AD1827" t="s">
        <v>4780</v>
      </c>
      <c r="AF1827" t="s">
        <v>1176</v>
      </c>
      <c r="AG1827" t="s">
        <v>1706</v>
      </c>
      <c r="AJ1827" t="s">
        <v>6586</v>
      </c>
      <c r="AK1827" s="104">
        <v>46115.642361111109</v>
      </c>
      <c r="AL1827">
        <v>2279325</v>
      </c>
      <c r="AM1827" t="s">
        <v>4761</v>
      </c>
      <c r="AN1827" t="s">
        <v>42</v>
      </c>
      <c r="AO1827" t="s">
        <v>13</v>
      </c>
      <c r="AR1827" t="s">
        <v>6505</v>
      </c>
      <c r="AT1827" t="s">
        <v>2624</v>
      </c>
      <c r="AX1827" t="s">
        <v>5536</v>
      </c>
      <c r="AY1827" s="104">
        <v>46114.414583333331</v>
      </c>
      <c r="AZ1827">
        <v>322876</v>
      </c>
      <c r="BA1827" t="s">
        <v>4728</v>
      </c>
      <c r="BB1827" t="s">
        <v>5989</v>
      </c>
      <c r="BC1827" t="s">
        <v>4731</v>
      </c>
      <c r="BF1827" t="s">
        <v>5934</v>
      </c>
      <c r="BH1827" t="s">
        <v>1910</v>
      </c>
      <c r="BL1827" t="s">
        <v>4743</v>
      </c>
      <c r="BM1827" s="104">
        <v>46119.467361111114</v>
      </c>
      <c r="BN1827">
        <v>834074</v>
      </c>
      <c r="BO1827" t="s">
        <v>4728</v>
      </c>
      <c r="BP1827" t="s">
        <v>5592</v>
      </c>
      <c r="BT1827" t="s">
        <v>5924</v>
      </c>
    </row>
    <row r="1828" spans="17:72" x14ac:dyDescent="0.25">
      <c r="Q1828" t="s">
        <v>78</v>
      </c>
      <c r="R1828" t="s">
        <v>1910</v>
      </c>
      <c r="V1828" t="s">
        <v>5416</v>
      </c>
      <c r="W1828" s="104">
        <v>46118.697916666664</v>
      </c>
      <c r="X1828">
        <v>2594518</v>
      </c>
      <c r="Y1828" t="s">
        <v>4728</v>
      </c>
      <c r="Z1828" t="s">
        <v>54</v>
      </c>
      <c r="AA1828" t="s">
        <v>4731</v>
      </c>
      <c r="AD1828" t="s">
        <v>5361</v>
      </c>
      <c r="AF1828" t="s">
        <v>1284</v>
      </c>
      <c r="AJ1828" t="s">
        <v>5524</v>
      </c>
      <c r="AK1828" s="104">
        <v>46115.643055555556</v>
      </c>
      <c r="AL1828">
        <v>878304</v>
      </c>
      <c r="AM1828" t="s">
        <v>4761</v>
      </c>
      <c r="AN1828" t="s">
        <v>13</v>
      </c>
      <c r="AR1828" t="s">
        <v>5948</v>
      </c>
      <c r="AT1828" t="s">
        <v>1276</v>
      </c>
      <c r="AX1828" t="s">
        <v>5771</v>
      </c>
      <c r="AY1828" s="104">
        <v>46114.414583333331</v>
      </c>
      <c r="AZ1828">
        <v>114350</v>
      </c>
      <c r="BA1828" t="s">
        <v>4728</v>
      </c>
      <c r="BB1828" t="s">
        <v>5989</v>
      </c>
      <c r="BF1828" t="s">
        <v>5925</v>
      </c>
      <c r="BH1828" t="s">
        <v>235</v>
      </c>
      <c r="BL1828" t="s">
        <v>4922</v>
      </c>
      <c r="BM1828" s="104">
        <v>46119.468055555553</v>
      </c>
      <c r="BN1828">
        <v>457751</v>
      </c>
      <c r="BO1828" t="s">
        <v>4728</v>
      </c>
      <c r="BP1828" t="s">
        <v>5592</v>
      </c>
      <c r="BT1828" t="s">
        <v>5920</v>
      </c>
    </row>
    <row r="1829" spans="17:72" x14ac:dyDescent="0.25">
      <c r="Q1829" t="s">
        <v>2086</v>
      </c>
      <c r="R1829" t="s">
        <v>214</v>
      </c>
      <c r="V1829" t="s">
        <v>5416</v>
      </c>
      <c r="W1829" s="104">
        <v>46118.697916666664</v>
      </c>
      <c r="X1829">
        <v>355364</v>
      </c>
      <c r="Y1829" t="s">
        <v>4761</v>
      </c>
      <c r="Z1829" t="s">
        <v>42</v>
      </c>
      <c r="AA1829" t="s">
        <v>54</v>
      </c>
      <c r="AD1829" t="s">
        <v>4788</v>
      </c>
      <c r="AF1829" t="s">
        <v>1456</v>
      </c>
      <c r="AG1829" t="s">
        <v>637</v>
      </c>
      <c r="AJ1829" t="s">
        <v>5809</v>
      </c>
      <c r="AK1829" s="104">
        <v>46115.643750000003</v>
      </c>
      <c r="AL1829">
        <v>1360416</v>
      </c>
      <c r="AM1829" t="s">
        <v>4761</v>
      </c>
      <c r="AN1829" t="s">
        <v>42</v>
      </c>
      <c r="AO1829" t="s">
        <v>13</v>
      </c>
      <c r="AR1829" t="s">
        <v>5301</v>
      </c>
      <c r="AT1829" t="s">
        <v>1941</v>
      </c>
      <c r="AX1829" t="s">
        <v>7352</v>
      </c>
      <c r="AY1829" s="104">
        <v>46114.415277777778</v>
      </c>
      <c r="AZ1829">
        <v>702901</v>
      </c>
      <c r="BA1829" t="s">
        <v>4728</v>
      </c>
      <c r="BB1829" t="s">
        <v>5989</v>
      </c>
      <c r="BF1829" t="s">
        <v>5942</v>
      </c>
      <c r="BH1829" t="s">
        <v>852</v>
      </c>
      <c r="BL1829" t="s">
        <v>5192</v>
      </c>
      <c r="BM1829" s="104">
        <v>46119.468055555553</v>
      </c>
      <c r="BN1829">
        <v>782061</v>
      </c>
      <c r="BO1829" t="s">
        <v>4761</v>
      </c>
      <c r="BP1829" t="s">
        <v>5592</v>
      </c>
      <c r="BT1829" t="s">
        <v>5920</v>
      </c>
    </row>
    <row r="1830" spans="17:72" x14ac:dyDescent="0.25">
      <c r="Q1830" t="s">
        <v>2251</v>
      </c>
      <c r="R1830" t="s">
        <v>79</v>
      </c>
      <c r="V1830" t="s">
        <v>5678</v>
      </c>
      <c r="W1830" s="104">
        <v>46118.699305555558</v>
      </c>
      <c r="X1830">
        <v>2021305</v>
      </c>
      <c r="Y1830" t="s">
        <v>4728</v>
      </c>
      <c r="Z1830" t="s">
        <v>42</v>
      </c>
      <c r="AA1830" t="s">
        <v>54</v>
      </c>
      <c r="AD1830" t="s">
        <v>4729</v>
      </c>
      <c r="AF1830" t="s">
        <v>214</v>
      </c>
      <c r="AJ1830" t="s">
        <v>5421</v>
      </c>
      <c r="AK1830" s="104">
        <v>46115.645833333336</v>
      </c>
      <c r="AL1830">
        <v>810114</v>
      </c>
      <c r="AM1830" t="s">
        <v>4761</v>
      </c>
      <c r="AN1830" t="s">
        <v>13</v>
      </c>
      <c r="AR1830" t="s">
        <v>5920</v>
      </c>
      <c r="AT1830" t="s">
        <v>308</v>
      </c>
      <c r="AX1830" t="s">
        <v>5150</v>
      </c>
      <c r="AY1830" s="104">
        <v>46114.415277777778</v>
      </c>
      <c r="AZ1830">
        <v>289545</v>
      </c>
      <c r="BA1830" t="s">
        <v>4728</v>
      </c>
      <c r="BB1830" t="s">
        <v>5989</v>
      </c>
      <c r="BF1830" t="s">
        <v>5920</v>
      </c>
      <c r="BH1830" t="s">
        <v>1732</v>
      </c>
      <c r="BL1830" t="s">
        <v>5641</v>
      </c>
      <c r="BM1830" s="104">
        <v>46119.468055555553</v>
      </c>
      <c r="BN1830">
        <v>250899</v>
      </c>
      <c r="BO1830" t="s">
        <v>4728</v>
      </c>
      <c r="BP1830" t="s">
        <v>5592</v>
      </c>
      <c r="BT1830" t="s">
        <v>4781</v>
      </c>
    </row>
    <row r="1831" spans="17:72" x14ac:dyDescent="0.25">
      <c r="Q1831" t="s">
        <v>214</v>
      </c>
      <c r="V1831" t="s">
        <v>4854</v>
      </c>
      <c r="W1831" s="104">
        <v>46118.700694444444</v>
      </c>
      <c r="X1831">
        <v>271284</v>
      </c>
      <c r="Y1831" t="s">
        <v>4728</v>
      </c>
      <c r="Z1831" t="s">
        <v>54</v>
      </c>
      <c r="AD1831" t="s">
        <v>4739</v>
      </c>
      <c r="AF1831" t="s">
        <v>205</v>
      </c>
      <c r="AJ1831" t="s">
        <v>4839</v>
      </c>
      <c r="AK1831" s="104">
        <v>46115.646527777775</v>
      </c>
      <c r="AL1831">
        <v>206553</v>
      </c>
      <c r="AM1831" t="s">
        <v>4728</v>
      </c>
      <c r="AN1831" t="s">
        <v>13</v>
      </c>
      <c r="AR1831" t="s">
        <v>5942</v>
      </c>
      <c r="AT1831" t="s">
        <v>551</v>
      </c>
      <c r="AX1831" t="s">
        <v>7353</v>
      </c>
      <c r="AY1831" s="104">
        <v>46114.415277777778</v>
      </c>
      <c r="AZ1831">
        <v>781698</v>
      </c>
      <c r="BA1831" t="s">
        <v>4761</v>
      </c>
      <c r="BB1831" t="s">
        <v>5989</v>
      </c>
      <c r="BF1831" t="s">
        <v>5966</v>
      </c>
      <c r="BH1831" t="s">
        <v>2510</v>
      </c>
      <c r="BL1831" t="s">
        <v>4823</v>
      </c>
      <c r="BM1831" s="104">
        <v>46119.470833333333</v>
      </c>
      <c r="BN1831">
        <v>152328</v>
      </c>
      <c r="BO1831" t="s">
        <v>4728</v>
      </c>
      <c r="BP1831" t="s">
        <v>5592</v>
      </c>
      <c r="BT1831" t="s">
        <v>5942</v>
      </c>
    </row>
    <row r="1832" spans="17:72" x14ac:dyDescent="0.25">
      <c r="Q1832" t="s">
        <v>229</v>
      </c>
      <c r="V1832" t="s">
        <v>4795</v>
      </c>
      <c r="W1832" s="104">
        <v>46118.701388888891</v>
      </c>
      <c r="X1832">
        <v>523784</v>
      </c>
      <c r="Y1832" t="s">
        <v>4728</v>
      </c>
      <c r="Z1832" t="s">
        <v>54</v>
      </c>
      <c r="AA1832" t="s">
        <v>4731</v>
      </c>
      <c r="AD1832" t="s">
        <v>4781</v>
      </c>
      <c r="AF1832" t="s">
        <v>1584</v>
      </c>
      <c r="AJ1832" t="s">
        <v>4925</v>
      </c>
      <c r="AK1832" s="104">
        <v>46115.647916666669</v>
      </c>
      <c r="AL1832">
        <v>209752</v>
      </c>
      <c r="AM1832" t="s">
        <v>4728</v>
      </c>
      <c r="AN1832" t="s">
        <v>13</v>
      </c>
      <c r="AR1832" t="s">
        <v>5931</v>
      </c>
      <c r="AT1832" t="s">
        <v>84</v>
      </c>
      <c r="AX1832" t="s">
        <v>5157</v>
      </c>
      <c r="AY1832" s="104">
        <v>46114.415277777778</v>
      </c>
      <c r="AZ1832">
        <v>449945</v>
      </c>
      <c r="BA1832" t="s">
        <v>4728</v>
      </c>
      <c r="BB1832" t="s">
        <v>5989</v>
      </c>
      <c r="BF1832" t="s">
        <v>5918</v>
      </c>
      <c r="BH1832" t="s">
        <v>496</v>
      </c>
      <c r="BL1832" t="s">
        <v>4823</v>
      </c>
      <c r="BM1832" s="104">
        <v>46119.475694444445</v>
      </c>
      <c r="BN1832">
        <v>661094</v>
      </c>
      <c r="BO1832" t="s">
        <v>4728</v>
      </c>
      <c r="BP1832" t="s">
        <v>5592</v>
      </c>
      <c r="BT1832" t="s">
        <v>5927</v>
      </c>
    </row>
    <row r="1833" spans="17:72" x14ac:dyDescent="0.25">
      <c r="Q1833" t="s">
        <v>214</v>
      </c>
      <c r="V1833" t="s">
        <v>4894</v>
      </c>
      <c r="W1833" s="104">
        <v>46118.702777777777</v>
      </c>
      <c r="X1833">
        <v>2268429</v>
      </c>
      <c r="Y1833" t="s">
        <v>4728</v>
      </c>
      <c r="Z1833" t="s">
        <v>54</v>
      </c>
      <c r="AD1833" t="s">
        <v>4739</v>
      </c>
      <c r="AF1833" t="s">
        <v>2510</v>
      </c>
      <c r="AJ1833" t="s">
        <v>5502</v>
      </c>
      <c r="AK1833" s="104">
        <v>46115.647916666669</v>
      </c>
      <c r="AL1833">
        <v>151293</v>
      </c>
      <c r="AM1833" t="s">
        <v>4761</v>
      </c>
      <c r="AN1833" t="s">
        <v>13</v>
      </c>
      <c r="AR1833" t="s">
        <v>5966</v>
      </c>
      <c r="AT1833" t="s">
        <v>1894</v>
      </c>
      <c r="AX1833" t="s">
        <v>7214</v>
      </c>
      <c r="AY1833" s="104">
        <v>46114.415277777778</v>
      </c>
      <c r="AZ1833">
        <v>342609</v>
      </c>
      <c r="BA1833" t="s">
        <v>4728</v>
      </c>
      <c r="BB1833" t="s">
        <v>5989</v>
      </c>
      <c r="BF1833" t="s">
        <v>5942</v>
      </c>
      <c r="BH1833" t="s">
        <v>1732</v>
      </c>
      <c r="BL1833" t="s">
        <v>5045</v>
      </c>
      <c r="BM1833" s="104">
        <v>46119.476388888892</v>
      </c>
      <c r="BN1833">
        <v>237729</v>
      </c>
      <c r="BO1833" t="s">
        <v>4728</v>
      </c>
      <c r="BP1833" t="s">
        <v>5592</v>
      </c>
      <c r="BT1833" t="s">
        <v>5942</v>
      </c>
    </row>
    <row r="1834" spans="17:72" x14ac:dyDescent="0.25">
      <c r="Q1834" t="s">
        <v>241</v>
      </c>
      <c r="V1834" t="s">
        <v>5679</v>
      </c>
      <c r="W1834" s="104">
        <v>46118.702777777777</v>
      </c>
      <c r="X1834">
        <v>212821</v>
      </c>
      <c r="Y1834" t="s">
        <v>4728</v>
      </c>
      <c r="Z1834" t="s">
        <v>54</v>
      </c>
      <c r="AD1834" t="s">
        <v>4739</v>
      </c>
      <c r="AF1834" t="s">
        <v>2561</v>
      </c>
      <c r="AJ1834" t="s">
        <v>6036</v>
      </c>
      <c r="AK1834" s="104">
        <v>46115.648611111108</v>
      </c>
      <c r="AL1834">
        <v>735508</v>
      </c>
      <c r="AM1834" t="s">
        <v>4728</v>
      </c>
      <c r="AN1834" t="s">
        <v>13</v>
      </c>
      <c r="AR1834" t="s">
        <v>5931</v>
      </c>
      <c r="AT1834" t="s">
        <v>71</v>
      </c>
      <c r="AX1834" t="s">
        <v>5421</v>
      </c>
      <c r="AY1834" s="104">
        <v>46114.415972222225</v>
      </c>
      <c r="AZ1834">
        <v>392695</v>
      </c>
      <c r="BA1834" t="s">
        <v>4728</v>
      </c>
      <c r="BB1834" t="s">
        <v>5989</v>
      </c>
      <c r="BF1834" t="s">
        <v>5958</v>
      </c>
      <c r="BH1834" t="s">
        <v>1220</v>
      </c>
      <c r="BL1834" t="s">
        <v>4776</v>
      </c>
      <c r="BM1834" s="104">
        <v>46119.477083333331</v>
      </c>
      <c r="BN1834">
        <v>983569</v>
      </c>
      <c r="BO1834" t="s">
        <v>4761</v>
      </c>
      <c r="BP1834" t="s">
        <v>5592</v>
      </c>
      <c r="BT1834" t="s">
        <v>5966</v>
      </c>
    </row>
    <row r="1835" spans="17:72" x14ac:dyDescent="0.25">
      <c r="Q1835" t="s">
        <v>2395</v>
      </c>
      <c r="R1835" t="s">
        <v>241</v>
      </c>
      <c r="V1835" t="s">
        <v>5013</v>
      </c>
      <c r="W1835" s="104">
        <v>46118.703472222223</v>
      </c>
      <c r="X1835">
        <v>440387</v>
      </c>
      <c r="Y1835" t="s">
        <v>4728</v>
      </c>
      <c r="Z1835" t="s">
        <v>42</v>
      </c>
      <c r="AA1835" t="s">
        <v>54</v>
      </c>
      <c r="AD1835" t="s">
        <v>4785</v>
      </c>
      <c r="AF1835" t="s">
        <v>5268</v>
      </c>
      <c r="AG1835" t="s">
        <v>2373</v>
      </c>
      <c r="AJ1835" t="s">
        <v>6587</v>
      </c>
      <c r="AK1835" s="104">
        <v>46115.649305555555</v>
      </c>
      <c r="AL1835">
        <v>1908329</v>
      </c>
      <c r="AM1835" t="s">
        <v>4761</v>
      </c>
      <c r="AN1835" t="s">
        <v>42</v>
      </c>
      <c r="AO1835" t="s">
        <v>13</v>
      </c>
      <c r="AR1835" t="s">
        <v>5962</v>
      </c>
      <c r="AT1835" t="s">
        <v>2600</v>
      </c>
      <c r="AX1835" t="s">
        <v>5771</v>
      </c>
      <c r="AY1835" s="104">
        <v>46114.415972222225</v>
      </c>
      <c r="AZ1835">
        <v>61218</v>
      </c>
      <c r="BA1835" t="s">
        <v>4728</v>
      </c>
      <c r="BB1835" t="s">
        <v>5989</v>
      </c>
      <c r="BF1835" t="s">
        <v>5925</v>
      </c>
      <c r="BH1835" t="s">
        <v>1945</v>
      </c>
      <c r="BL1835" t="s">
        <v>5378</v>
      </c>
      <c r="BM1835" s="104">
        <v>46119.477777777778</v>
      </c>
      <c r="BN1835">
        <v>191231</v>
      </c>
      <c r="BO1835" t="s">
        <v>4761</v>
      </c>
      <c r="BP1835" t="s">
        <v>5592</v>
      </c>
      <c r="BT1835" t="s">
        <v>5918</v>
      </c>
    </row>
    <row r="1836" spans="17:72" x14ac:dyDescent="0.25">
      <c r="Q1836" t="s">
        <v>79</v>
      </c>
      <c r="V1836" t="s">
        <v>5680</v>
      </c>
      <c r="W1836" s="104">
        <v>46118.705555555556</v>
      </c>
      <c r="X1836">
        <v>359825</v>
      </c>
      <c r="Y1836" t="s">
        <v>4728</v>
      </c>
      <c r="Z1836" t="s">
        <v>54</v>
      </c>
      <c r="AD1836" t="s">
        <v>4736</v>
      </c>
      <c r="AF1836" t="s">
        <v>822</v>
      </c>
      <c r="AG1836" t="s">
        <v>1220</v>
      </c>
      <c r="AJ1836" t="s">
        <v>6581</v>
      </c>
      <c r="AK1836" s="104">
        <v>46115.649305555555</v>
      </c>
      <c r="AL1836">
        <v>801535</v>
      </c>
      <c r="AM1836" t="s">
        <v>4728</v>
      </c>
      <c r="AN1836" t="s">
        <v>42</v>
      </c>
      <c r="AO1836" t="s">
        <v>13</v>
      </c>
      <c r="AR1836" t="s">
        <v>5919</v>
      </c>
      <c r="AT1836" t="s">
        <v>1292</v>
      </c>
      <c r="AX1836" t="s">
        <v>6426</v>
      </c>
      <c r="AY1836" s="104">
        <v>46114.415972222225</v>
      </c>
      <c r="AZ1836">
        <v>499588</v>
      </c>
      <c r="BA1836" t="s">
        <v>4728</v>
      </c>
      <c r="BB1836" t="s">
        <v>5989</v>
      </c>
      <c r="BF1836" t="s">
        <v>5924</v>
      </c>
      <c r="BH1836" t="s">
        <v>2345</v>
      </c>
      <c r="BL1836" t="s">
        <v>7512</v>
      </c>
      <c r="BM1836" s="104">
        <v>46119.478472222225</v>
      </c>
      <c r="BN1836">
        <v>339064</v>
      </c>
      <c r="BO1836" t="s">
        <v>4728</v>
      </c>
      <c r="BP1836" t="s">
        <v>5592</v>
      </c>
      <c r="BT1836" t="s">
        <v>5931</v>
      </c>
    </row>
    <row r="1837" spans="17:72" x14ac:dyDescent="0.25">
      <c r="Q1837" t="s">
        <v>80</v>
      </c>
      <c r="V1837" t="s">
        <v>4840</v>
      </c>
      <c r="W1837" s="104">
        <v>46118.706250000003</v>
      </c>
      <c r="X1837">
        <v>622390</v>
      </c>
      <c r="Y1837" t="s">
        <v>4728</v>
      </c>
      <c r="Z1837" t="s">
        <v>54</v>
      </c>
      <c r="AD1837" t="s">
        <v>4752</v>
      </c>
      <c r="AF1837" t="s">
        <v>852</v>
      </c>
      <c r="AJ1837" t="s">
        <v>5502</v>
      </c>
      <c r="AK1837" s="104">
        <v>46115.65</v>
      </c>
      <c r="AL1837">
        <v>1558503</v>
      </c>
      <c r="AM1837" t="s">
        <v>4761</v>
      </c>
      <c r="AN1837" t="s">
        <v>13</v>
      </c>
      <c r="AR1837" t="s">
        <v>5966</v>
      </c>
      <c r="AT1837" t="s">
        <v>516</v>
      </c>
      <c r="AX1837" t="s">
        <v>4775</v>
      </c>
      <c r="AY1837" s="104">
        <v>46114.415972222225</v>
      </c>
      <c r="AZ1837">
        <v>515907</v>
      </c>
      <c r="BA1837" t="s">
        <v>4728</v>
      </c>
      <c r="BB1837" t="s">
        <v>5989</v>
      </c>
      <c r="BF1837" t="s">
        <v>4781</v>
      </c>
      <c r="BH1837" t="s">
        <v>852</v>
      </c>
      <c r="BL1837" t="s">
        <v>4890</v>
      </c>
      <c r="BM1837" s="104">
        <v>46119.479861111111</v>
      </c>
      <c r="BN1837">
        <v>2569355</v>
      </c>
      <c r="BO1837" t="s">
        <v>4761</v>
      </c>
      <c r="BP1837" t="s">
        <v>5592</v>
      </c>
      <c r="BT1837" t="s">
        <v>5966</v>
      </c>
    </row>
    <row r="1838" spans="17:72" x14ac:dyDescent="0.25">
      <c r="Q1838" t="s">
        <v>77</v>
      </c>
      <c r="V1838" t="s">
        <v>4826</v>
      </c>
      <c r="W1838" s="104">
        <v>46118.706250000003</v>
      </c>
      <c r="X1838">
        <v>2706503</v>
      </c>
      <c r="Y1838" t="s">
        <v>4728</v>
      </c>
      <c r="Z1838" t="s">
        <v>54</v>
      </c>
      <c r="AD1838" t="s">
        <v>4951</v>
      </c>
      <c r="AF1838" t="s">
        <v>205</v>
      </c>
      <c r="AG1838" t="s">
        <v>1134</v>
      </c>
      <c r="AJ1838" t="s">
        <v>4745</v>
      </c>
      <c r="AK1838" s="104">
        <v>46115.651388888888</v>
      </c>
      <c r="AL1838">
        <v>768317</v>
      </c>
      <c r="AM1838" t="s">
        <v>4728</v>
      </c>
      <c r="AN1838" t="s">
        <v>13</v>
      </c>
      <c r="AO1838" t="s">
        <v>4812</v>
      </c>
      <c r="AR1838" t="s">
        <v>5321</v>
      </c>
      <c r="AT1838" t="s">
        <v>2391</v>
      </c>
      <c r="AX1838" t="s">
        <v>5771</v>
      </c>
      <c r="AY1838" s="104">
        <v>46114.416666666664</v>
      </c>
      <c r="AZ1838">
        <v>310065</v>
      </c>
      <c r="BA1838" t="s">
        <v>4728</v>
      </c>
      <c r="BB1838" t="s">
        <v>5989</v>
      </c>
      <c r="BF1838" t="s">
        <v>5942</v>
      </c>
      <c r="BH1838" t="s">
        <v>250</v>
      </c>
      <c r="BI1838" t="s">
        <v>220</v>
      </c>
      <c r="BL1838" t="s">
        <v>5863</v>
      </c>
      <c r="BM1838" s="104">
        <v>46119.479861111111</v>
      </c>
      <c r="BN1838">
        <v>726420</v>
      </c>
      <c r="BO1838" t="s">
        <v>4728</v>
      </c>
      <c r="BP1838" t="s">
        <v>5592</v>
      </c>
      <c r="BQ1838" t="s">
        <v>4731</v>
      </c>
      <c r="BT1838" t="s">
        <v>6238</v>
      </c>
    </row>
    <row r="1839" spans="17:72" x14ac:dyDescent="0.25">
      <c r="Q1839" t="s">
        <v>229</v>
      </c>
      <c r="V1839" t="s">
        <v>5365</v>
      </c>
      <c r="W1839" s="104">
        <v>46118.707638888889</v>
      </c>
      <c r="X1839">
        <v>288672</v>
      </c>
      <c r="Y1839" t="s">
        <v>4728</v>
      </c>
      <c r="Z1839" t="s">
        <v>54</v>
      </c>
      <c r="AD1839" t="s">
        <v>4739</v>
      </c>
      <c r="AF1839" t="s">
        <v>84</v>
      </c>
      <c r="AG1839" t="s">
        <v>2259</v>
      </c>
      <c r="AJ1839" t="s">
        <v>4765</v>
      </c>
      <c r="AK1839" s="104">
        <v>46115.652083333334</v>
      </c>
      <c r="AL1839">
        <v>641753</v>
      </c>
      <c r="AM1839" t="s">
        <v>4728</v>
      </c>
      <c r="AN1839" t="s">
        <v>54</v>
      </c>
      <c r="AO1839" t="s">
        <v>13</v>
      </c>
      <c r="AR1839" t="s">
        <v>4813</v>
      </c>
      <c r="AT1839" t="s">
        <v>232</v>
      </c>
      <c r="AX1839" t="s">
        <v>4782</v>
      </c>
      <c r="AY1839" s="104">
        <v>46114.416666666664</v>
      </c>
      <c r="AZ1839">
        <v>386758</v>
      </c>
      <c r="BA1839" t="s">
        <v>4728</v>
      </c>
      <c r="BB1839" t="s">
        <v>5989</v>
      </c>
      <c r="BF1839" t="s">
        <v>5931</v>
      </c>
      <c r="BH1839" t="s">
        <v>1732</v>
      </c>
      <c r="BL1839" t="s">
        <v>4840</v>
      </c>
      <c r="BM1839" s="104">
        <v>46119.479861111111</v>
      </c>
      <c r="BN1839">
        <v>385967</v>
      </c>
      <c r="BO1839" t="s">
        <v>4728</v>
      </c>
      <c r="BP1839" t="s">
        <v>5592</v>
      </c>
      <c r="BT1839" t="s">
        <v>5918</v>
      </c>
    </row>
    <row r="1840" spans="17:72" x14ac:dyDescent="0.25">
      <c r="Q1840" t="s">
        <v>241</v>
      </c>
      <c r="V1840" t="s">
        <v>4806</v>
      </c>
      <c r="W1840" s="104">
        <v>46118.709027777775</v>
      </c>
      <c r="X1840">
        <v>216508</v>
      </c>
      <c r="Y1840" t="s">
        <v>4728</v>
      </c>
      <c r="Z1840" t="s">
        <v>54</v>
      </c>
      <c r="AD1840" t="s">
        <v>4772</v>
      </c>
      <c r="AF1840" t="s">
        <v>2624</v>
      </c>
      <c r="AG1840" t="s">
        <v>1688</v>
      </c>
      <c r="AJ1840" t="s">
        <v>6470</v>
      </c>
      <c r="AK1840" s="104">
        <v>46115.652083333334</v>
      </c>
      <c r="AL1840">
        <v>1865508</v>
      </c>
      <c r="AM1840" t="s">
        <v>4761</v>
      </c>
      <c r="AN1840" t="s">
        <v>13</v>
      </c>
      <c r="AO1840" t="s">
        <v>4731</v>
      </c>
      <c r="AR1840" t="s">
        <v>6183</v>
      </c>
      <c r="AT1840" t="s">
        <v>1276</v>
      </c>
      <c r="AX1840" t="s">
        <v>7354</v>
      </c>
      <c r="AY1840" s="104">
        <v>46114.416666666664</v>
      </c>
      <c r="AZ1840">
        <v>118169</v>
      </c>
      <c r="BA1840" t="s">
        <v>4728</v>
      </c>
      <c r="BB1840" t="s">
        <v>5989</v>
      </c>
      <c r="BF1840" t="s">
        <v>5925</v>
      </c>
      <c r="BH1840" t="s">
        <v>2510</v>
      </c>
      <c r="BI1840" t="s">
        <v>220</v>
      </c>
      <c r="BL1840" t="s">
        <v>5378</v>
      </c>
      <c r="BM1840" s="104">
        <v>46119.479861111111</v>
      </c>
      <c r="BN1840">
        <v>570083</v>
      </c>
      <c r="BO1840" t="s">
        <v>4761</v>
      </c>
      <c r="BP1840" t="s">
        <v>5592</v>
      </c>
      <c r="BQ1840" t="s">
        <v>4731</v>
      </c>
      <c r="BT1840" t="s">
        <v>5966</v>
      </c>
    </row>
    <row r="1841" spans="17:72" x14ac:dyDescent="0.25">
      <c r="Q1841" t="s">
        <v>1764</v>
      </c>
      <c r="R1841" t="s">
        <v>229</v>
      </c>
      <c r="V1841" t="s">
        <v>4944</v>
      </c>
      <c r="W1841" s="104">
        <v>46118.709027777775</v>
      </c>
      <c r="X1841">
        <v>460860</v>
      </c>
      <c r="Y1841" t="s">
        <v>4728</v>
      </c>
      <c r="Z1841" t="s">
        <v>42</v>
      </c>
      <c r="AA1841" t="s">
        <v>54</v>
      </c>
      <c r="AD1841" t="s">
        <v>4941</v>
      </c>
      <c r="AF1841" t="s">
        <v>1584</v>
      </c>
      <c r="AJ1841" t="s">
        <v>4891</v>
      </c>
      <c r="AK1841" s="104">
        <v>46115.652777777781</v>
      </c>
      <c r="AL1841">
        <v>256763</v>
      </c>
      <c r="AM1841" t="s">
        <v>4728</v>
      </c>
      <c r="AN1841" t="s">
        <v>13</v>
      </c>
      <c r="AR1841" t="s">
        <v>5931</v>
      </c>
      <c r="AX1841" t="s">
        <v>4932</v>
      </c>
      <c r="AY1841" s="104">
        <v>46114.417361111111</v>
      </c>
      <c r="AZ1841">
        <v>1458495</v>
      </c>
      <c r="BA1841" t="s">
        <v>4728</v>
      </c>
      <c r="BB1841" t="s">
        <v>5989</v>
      </c>
      <c r="BH1841" t="s">
        <v>1284</v>
      </c>
      <c r="BL1841" t="s">
        <v>4848</v>
      </c>
      <c r="BM1841" s="104">
        <v>46119.481249999997</v>
      </c>
      <c r="BN1841">
        <v>333827</v>
      </c>
      <c r="BO1841" t="s">
        <v>4728</v>
      </c>
      <c r="BP1841" t="s">
        <v>5592</v>
      </c>
      <c r="BT1841" t="s">
        <v>5950</v>
      </c>
    </row>
    <row r="1842" spans="17:72" x14ac:dyDescent="0.25">
      <c r="Q1842" t="s">
        <v>79</v>
      </c>
      <c r="V1842" t="s">
        <v>5681</v>
      </c>
      <c r="W1842" s="104">
        <v>46118.709722222222</v>
      </c>
      <c r="X1842">
        <v>201151</v>
      </c>
      <c r="Y1842" t="s">
        <v>4728</v>
      </c>
      <c r="Z1842" t="s">
        <v>54</v>
      </c>
      <c r="AD1842" t="s">
        <v>4736</v>
      </c>
      <c r="AF1842" t="s">
        <v>2057</v>
      </c>
      <c r="AG1842" t="s">
        <v>2357</v>
      </c>
      <c r="AJ1842" t="s">
        <v>5078</v>
      </c>
      <c r="AK1842" s="104">
        <v>46115.65347222222</v>
      </c>
      <c r="AL1842">
        <v>1901932</v>
      </c>
      <c r="AM1842" t="s">
        <v>4728</v>
      </c>
      <c r="AN1842" t="s">
        <v>42</v>
      </c>
      <c r="AO1842" t="s">
        <v>13</v>
      </c>
      <c r="AR1842" t="s">
        <v>6588</v>
      </c>
      <c r="AT1842" t="s">
        <v>202</v>
      </c>
      <c r="AX1842" t="s">
        <v>7355</v>
      </c>
      <c r="AY1842" s="104">
        <v>46114.417361111111</v>
      </c>
      <c r="AZ1842">
        <v>425927</v>
      </c>
      <c r="BA1842" t="s">
        <v>4761</v>
      </c>
      <c r="BB1842" t="s">
        <v>5989</v>
      </c>
      <c r="BF1842" t="s">
        <v>5931</v>
      </c>
      <c r="BH1842" t="s">
        <v>2345</v>
      </c>
      <c r="BL1842" t="s">
        <v>8146</v>
      </c>
      <c r="BM1842" s="104">
        <v>46119.481249999997</v>
      </c>
      <c r="BN1842">
        <v>152412</v>
      </c>
      <c r="BO1842" t="s">
        <v>4728</v>
      </c>
      <c r="BP1842" t="s">
        <v>5592</v>
      </c>
      <c r="BT1842" t="s">
        <v>5925</v>
      </c>
    </row>
    <row r="1843" spans="17:72" x14ac:dyDescent="0.25">
      <c r="Q1843" t="s">
        <v>1458</v>
      </c>
      <c r="R1843" t="s">
        <v>241</v>
      </c>
      <c r="V1843" t="s">
        <v>5001</v>
      </c>
      <c r="W1843" s="104">
        <v>46118.709722222222</v>
      </c>
      <c r="X1843">
        <v>659191</v>
      </c>
      <c r="Y1843" t="s">
        <v>4728</v>
      </c>
      <c r="Z1843" t="s">
        <v>42</v>
      </c>
      <c r="AA1843" t="s">
        <v>54</v>
      </c>
      <c r="AD1843" t="s">
        <v>4785</v>
      </c>
      <c r="AF1843" t="s">
        <v>2600</v>
      </c>
      <c r="AJ1843" t="s">
        <v>6589</v>
      </c>
      <c r="AK1843" s="104">
        <v>46115.654166666667</v>
      </c>
      <c r="AL1843">
        <v>336973</v>
      </c>
      <c r="AM1843" t="s">
        <v>4728</v>
      </c>
      <c r="AN1843" t="s">
        <v>13</v>
      </c>
      <c r="AR1843" t="s">
        <v>5938</v>
      </c>
      <c r="AT1843" t="s">
        <v>1559</v>
      </c>
      <c r="AX1843" t="s">
        <v>6112</v>
      </c>
      <c r="AY1843" s="104">
        <v>46114.417361111111</v>
      </c>
      <c r="AZ1843">
        <v>138719</v>
      </c>
      <c r="BA1843" t="s">
        <v>4728</v>
      </c>
      <c r="BB1843" t="s">
        <v>5989</v>
      </c>
      <c r="BF1843" t="s">
        <v>5942</v>
      </c>
      <c r="BH1843" t="s">
        <v>1706</v>
      </c>
      <c r="BL1843" t="s">
        <v>4776</v>
      </c>
      <c r="BM1843" s="104">
        <v>46119.481249999997</v>
      </c>
      <c r="BN1843">
        <v>294520</v>
      </c>
      <c r="BO1843" t="s">
        <v>4728</v>
      </c>
      <c r="BP1843" t="s">
        <v>5592</v>
      </c>
      <c r="BT1843" t="s">
        <v>5918</v>
      </c>
    </row>
    <row r="1844" spans="17:72" x14ac:dyDescent="0.25">
      <c r="Q1844" t="s">
        <v>232</v>
      </c>
      <c r="V1844" t="s">
        <v>4865</v>
      </c>
      <c r="W1844" s="104">
        <v>46118.709722222222</v>
      </c>
      <c r="X1844">
        <v>392619</v>
      </c>
      <c r="Y1844" t="s">
        <v>4728</v>
      </c>
      <c r="Z1844" t="s">
        <v>54</v>
      </c>
      <c r="AD1844" t="s">
        <v>4781</v>
      </c>
      <c r="AF1844" t="s">
        <v>2676</v>
      </c>
      <c r="AG1844" t="s">
        <v>868</v>
      </c>
      <c r="AJ1844" t="s">
        <v>5333</v>
      </c>
      <c r="AK1844" s="104">
        <v>46115.655555555553</v>
      </c>
      <c r="AL1844">
        <v>1860981</v>
      </c>
      <c r="AM1844" t="s">
        <v>4761</v>
      </c>
      <c r="AN1844" t="s">
        <v>4790</v>
      </c>
      <c r="AO1844" t="s">
        <v>13</v>
      </c>
      <c r="AR1844" t="s">
        <v>5944</v>
      </c>
      <c r="AT1844" t="s">
        <v>432</v>
      </c>
      <c r="AX1844" t="s">
        <v>7356</v>
      </c>
      <c r="AY1844" s="104">
        <v>46114.417361111111</v>
      </c>
      <c r="AZ1844">
        <v>876760</v>
      </c>
      <c r="BA1844" t="s">
        <v>4728</v>
      </c>
      <c r="BB1844" t="s">
        <v>5989</v>
      </c>
      <c r="BF1844" t="s">
        <v>5942</v>
      </c>
      <c r="BH1844" t="s">
        <v>496</v>
      </c>
      <c r="BL1844" t="s">
        <v>8146</v>
      </c>
      <c r="BM1844" s="104">
        <v>46119.482638888891</v>
      </c>
      <c r="BN1844">
        <v>447252</v>
      </c>
      <c r="BO1844" t="s">
        <v>4728</v>
      </c>
      <c r="BP1844" t="s">
        <v>5592</v>
      </c>
      <c r="BT1844" t="s">
        <v>5924</v>
      </c>
    </row>
    <row r="1845" spans="17:72" x14ac:dyDescent="0.25">
      <c r="Q1845" t="s">
        <v>241</v>
      </c>
      <c r="V1845" t="s">
        <v>5086</v>
      </c>
      <c r="W1845" s="104">
        <v>46118.710416666669</v>
      </c>
      <c r="X1845">
        <v>263805</v>
      </c>
      <c r="Y1845" t="s">
        <v>4728</v>
      </c>
      <c r="Z1845" t="s">
        <v>54</v>
      </c>
      <c r="AD1845" t="s">
        <v>4736</v>
      </c>
      <c r="AF1845" t="s">
        <v>73</v>
      </c>
      <c r="AG1845" t="s">
        <v>77</v>
      </c>
      <c r="AJ1845" t="s">
        <v>4755</v>
      </c>
      <c r="AK1845" s="104">
        <v>46115.657638888886</v>
      </c>
      <c r="AL1845">
        <v>1687331</v>
      </c>
      <c r="AM1845" t="s">
        <v>4728</v>
      </c>
      <c r="AN1845" t="s">
        <v>54</v>
      </c>
      <c r="AO1845" t="s">
        <v>13</v>
      </c>
      <c r="AR1845" t="s">
        <v>4746</v>
      </c>
      <c r="AT1845" t="s">
        <v>2383</v>
      </c>
      <c r="AX1845" t="s">
        <v>7354</v>
      </c>
      <c r="AY1845" s="104">
        <v>46114.418055555558</v>
      </c>
      <c r="AZ1845">
        <v>392550</v>
      </c>
      <c r="BA1845" t="s">
        <v>4728</v>
      </c>
      <c r="BB1845" t="s">
        <v>5989</v>
      </c>
      <c r="BF1845" t="s">
        <v>5931</v>
      </c>
      <c r="BH1845" t="s">
        <v>78</v>
      </c>
      <c r="BL1845" t="s">
        <v>5406</v>
      </c>
      <c r="BM1845" s="104">
        <v>46119.48333333333</v>
      </c>
      <c r="BN1845">
        <v>1203430</v>
      </c>
      <c r="BO1845" t="s">
        <v>4728</v>
      </c>
      <c r="BP1845" t="s">
        <v>5592</v>
      </c>
      <c r="BT1845" t="s">
        <v>5931</v>
      </c>
    </row>
    <row r="1846" spans="17:72" x14ac:dyDescent="0.25">
      <c r="Q1846" t="s">
        <v>229</v>
      </c>
      <c r="V1846" t="s">
        <v>5682</v>
      </c>
      <c r="W1846" s="104">
        <v>46118.710416666669</v>
      </c>
      <c r="X1846">
        <v>179855</v>
      </c>
      <c r="Y1846" t="s">
        <v>4728</v>
      </c>
      <c r="Z1846" t="s">
        <v>54</v>
      </c>
      <c r="AD1846" t="s">
        <v>4781</v>
      </c>
      <c r="AF1846" t="s">
        <v>1284</v>
      </c>
      <c r="AJ1846" t="s">
        <v>6590</v>
      </c>
      <c r="AK1846" s="104">
        <v>46115.658333333333</v>
      </c>
      <c r="AL1846">
        <v>702953</v>
      </c>
      <c r="AM1846" t="s">
        <v>4761</v>
      </c>
      <c r="AN1846" t="s">
        <v>13</v>
      </c>
      <c r="AR1846" t="s">
        <v>5948</v>
      </c>
      <c r="AT1846" t="s">
        <v>72</v>
      </c>
      <c r="AX1846" t="s">
        <v>5422</v>
      </c>
      <c r="AY1846" s="104">
        <v>46114.418055555558</v>
      </c>
      <c r="AZ1846">
        <v>667544</v>
      </c>
      <c r="BA1846" t="s">
        <v>4728</v>
      </c>
      <c r="BB1846" t="s">
        <v>5989</v>
      </c>
      <c r="BF1846" t="s">
        <v>5918</v>
      </c>
      <c r="BH1846" t="s">
        <v>205</v>
      </c>
      <c r="BL1846" t="s">
        <v>7499</v>
      </c>
      <c r="BM1846" s="104">
        <v>46119.48333333333</v>
      </c>
      <c r="BN1846">
        <v>378884</v>
      </c>
      <c r="BO1846" t="s">
        <v>4728</v>
      </c>
      <c r="BP1846" t="s">
        <v>5592</v>
      </c>
      <c r="BT1846" t="s">
        <v>5924</v>
      </c>
    </row>
    <row r="1847" spans="17:72" x14ac:dyDescent="0.25">
      <c r="Q1847" t="s">
        <v>79</v>
      </c>
      <c r="V1847" t="s">
        <v>5683</v>
      </c>
      <c r="W1847" s="104">
        <v>46118.711111111108</v>
      </c>
      <c r="X1847">
        <v>667260</v>
      </c>
      <c r="Y1847" t="s">
        <v>4728</v>
      </c>
      <c r="Z1847" t="s">
        <v>54</v>
      </c>
      <c r="AD1847" t="s">
        <v>4736</v>
      </c>
      <c r="AF1847" t="s">
        <v>214</v>
      </c>
      <c r="AJ1847" t="s">
        <v>5389</v>
      </c>
      <c r="AK1847" s="104">
        <v>46115.65902777778</v>
      </c>
      <c r="AL1847">
        <v>316301</v>
      </c>
      <c r="AM1847" t="s">
        <v>4728</v>
      </c>
      <c r="AN1847" t="s">
        <v>13</v>
      </c>
      <c r="AR1847" t="s">
        <v>5938</v>
      </c>
      <c r="AT1847" t="s">
        <v>1945</v>
      </c>
      <c r="AX1847" t="s">
        <v>5536</v>
      </c>
      <c r="AY1847" s="104">
        <v>46114.418055555558</v>
      </c>
      <c r="AZ1847">
        <v>1202042</v>
      </c>
      <c r="BA1847" t="s">
        <v>4728</v>
      </c>
      <c r="BB1847" t="s">
        <v>5989</v>
      </c>
      <c r="BF1847" t="s">
        <v>5942</v>
      </c>
      <c r="BH1847" t="s">
        <v>235</v>
      </c>
      <c r="BI1847" t="s">
        <v>1132</v>
      </c>
      <c r="BL1847" t="s">
        <v>8151</v>
      </c>
      <c r="BM1847" s="104">
        <v>46119.484027777777</v>
      </c>
      <c r="BN1847">
        <v>3084103</v>
      </c>
      <c r="BO1847" t="s">
        <v>4761</v>
      </c>
      <c r="BP1847" t="s">
        <v>5592</v>
      </c>
      <c r="BQ1847" t="s">
        <v>4731</v>
      </c>
      <c r="BT1847" t="s">
        <v>6395</v>
      </c>
    </row>
    <row r="1848" spans="17:72" x14ac:dyDescent="0.25">
      <c r="V1848" t="s">
        <v>5657</v>
      </c>
      <c r="W1848" s="104">
        <v>46118.711805555555</v>
      </c>
      <c r="X1848">
        <v>125523</v>
      </c>
      <c r="Y1848" t="s">
        <v>4728</v>
      </c>
      <c r="Z1848" t="s">
        <v>54</v>
      </c>
      <c r="AF1848" t="s">
        <v>2510</v>
      </c>
      <c r="AJ1848" t="s">
        <v>4877</v>
      </c>
      <c r="AK1848" s="104">
        <v>46115.65902777778</v>
      </c>
      <c r="AL1848">
        <v>1289093</v>
      </c>
      <c r="AM1848" t="s">
        <v>4761</v>
      </c>
      <c r="AN1848" t="s">
        <v>13</v>
      </c>
      <c r="AR1848" t="s">
        <v>5966</v>
      </c>
      <c r="AT1848" t="s">
        <v>1276</v>
      </c>
      <c r="AX1848" t="s">
        <v>5429</v>
      </c>
      <c r="AY1848" s="104">
        <v>46114.418749999997</v>
      </c>
      <c r="AZ1848">
        <v>449158</v>
      </c>
      <c r="BA1848" t="s">
        <v>4728</v>
      </c>
      <c r="BB1848" t="s">
        <v>5989</v>
      </c>
      <c r="BF1848" t="s">
        <v>5931</v>
      </c>
      <c r="BH1848" t="s">
        <v>2510</v>
      </c>
      <c r="BL1848" t="s">
        <v>7337</v>
      </c>
      <c r="BM1848" s="104">
        <v>46119.484027777777</v>
      </c>
      <c r="BN1848">
        <v>697137</v>
      </c>
      <c r="BO1848" t="s">
        <v>4761</v>
      </c>
      <c r="BP1848" t="s">
        <v>5592</v>
      </c>
      <c r="BT1848" t="s">
        <v>5966</v>
      </c>
    </row>
    <row r="1849" spans="17:72" x14ac:dyDescent="0.25">
      <c r="Q1849" t="s">
        <v>80</v>
      </c>
      <c r="V1849" t="s">
        <v>4858</v>
      </c>
      <c r="W1849" s="104">
        <v>46118.712500000001</v>
      </c>
      <c r="X1849">
        <v>229105</v>
      </c>
      <c r="Y1849" t="s">
        <v>4728</v>
      </c>
      <c r="Z1849" t="s">
        <v>54</v>
      </c>
      <c r="AD1849" t="s">
        <v>4736</v>
      </c>
      <c r="AF1849" t="s">
        <v>2561</v>
      </c>
      <c r="AJ1849" t="s">
        <v>5238</v>
      </c>
      <c r="AK1849" s="104">
        <v>46115.660416666666</v>
      </c>
      <c r="AL1849">
        <v>1116951</v>
      </c>
      <c r="AM1849" t="s">
        <v>4761</v>
      </c>
      <c r="AN1849" t="s">
        <v>13</v>
      </c>
      <c r="AR1849" t="s">
        <v>5931</v>
      </c>
      <c r="AT1849" t="s">
        <v>414</v>
      </c>
      <c r="AX1849" t="s">
        <v>5168</v>
      </c>
      <c r="AY1849" s="104">
        <v>46114.419444444444</v>
      </c>
      <c r="AZ1849">
        <v>369946</v>
      </c>
      <c r="BA1849" t="s">
        <v>4728</v>
      </c>
      <c r="BB1849" t="s">
        <v>5989</v>
      </c>
      <c r="BF1849" t="s">
        <v>5931</v>
      </c>
      <c r="BH1849" t="s">
        <v>1732</v>
      </c>
      <c r="BL1849" t="s">
        <v>8182</v>
      </c>
      <c r="BM1849" s="104">
        <v>46119.484027777777</v>
      </c>
      <c r="BN1849">
        <v>134225</v>
      </c>
      <c r="BO1849" t="s">
        <v>4728</v>
      </c>
      <c r="BP1849" t="s">
        <v>5592</v>
      </c>
      <c r="BT1849" t="s">
        <v>5942</v>
      </c>
    </row>
    <row r="1850" spans="17:72" x14ac:dyDescent="0.25">
      <c r="V1850" t="s">
        <v>4806</v>
      </c>
      <c r="W1850" s="104">
        <v>46118.713888888888</v>
      </c>
      <c r="X1850">
        <v>42948</v>
      </c>
      <c r="Y1850" t="s">
        <v>4728</v>
      </c>
      <c r="Z1850" t="s">
        <v>54</v>
      </c>
      <c r="AF1850" t="s">
        <v>1262</v>
      </c>
      <c r="AG1850" t="s">
        <v>637</v>
      </c>
      <c r="AJ1850" t="s">
        <v>5334</v>
      </c>
      <c r="AK1850" s="104">
        <v>46115.661111111112</v>
      </c>
      <c r="AL1850">
        <v>1905289</v>
      </c>
      <c r="AM1850" t="s">
        <v>4761</v>
      </c>
      <c r="AN1850" t="s">
        <v>5248</v>
      </c>
      <c r="AO1850" t="s">
        <v>13</v>
      </c>
      <c r="AR1850" t="s">
        <v>5919</v>
      </c>
      <c r="AT1850" t="s">
        <v>308</v>
      </c>
      <c r="AX1850" t="s">
        <v>6786</v>
      </c>
      <c r="AY1850" s="104">
        <v>46114.419444444444</v>
      </c>
      <c r="AZ1850">
        <v>1467685</v>
      </c>
      <c r="BA1850" t="s">
        <v>4728</v>
      </c>
      <c r="BB1850" t="s">
        <v>5989</v>
      </c>
      <c r="BF1850" t="s">
        <v>5942</v>
      </c>
      <c r="BH1850" t="s">
        <v>2259</v>
      </c>
      <c r="BL1850" t="s">
        <v>5238</v>
      </c>
      <c r="BM1850" s="104">
        <v>46119.484027777777</v>
      </c>
      <c r="BN1850">
        <v>623130</v>
      </c>
      <c r="BO1850" t="s">
        <v>4728</v>
      </c>
      <c r="BP1850" t="s">
        <v>5592</v>
      </c>
      <c r="BT1850" t="s">
        <v>6117</v>
      </c>
    </row>
    <row r="1851" spans="17:72" x14ac:dyDescent="0.25">
      <c r="Q1851" t="s">
        <v>80</v>
      </c>
      <c r="V1851" t="s">
        <v>5684</v>
      </c>
      <c r="W1851" s="104">
        <v>46118.71597222222</v>
      </c>
      <c r="X1851">
        <v>208993</v>
      </c>
      <c r="Y1851" t="s">
        <v>4728</v>
      </c>
      <c r="Z1851" t="s">
        <v>54</v>
      </c>
      <c r="AD1851" t="s">
        <v>4736</v>
      </c>
      <c r="AF1851" t="s">
        <v>2510</v>
      </c>
      <c r="AJ1851" t="s">
        <v>4988</v>
      </c>
      <c r="AK1851" s="104">
        <v>46115.661111111112</v>
      </c>
      <c r="AL1851">
        <v>359176</v>
      </c>
      <c r="AM1851" t="s">
        <v>4728</v>
      </c>
      <c r="AN1851" t="s">
        <v>13</v>
      </c>
      <c r="AR1851" t="s">
        <v>6004</v>
      </c>
      <c r="AT1851" t="s">
        <v>551</v>
      </c>
      <c r="AU1851" t="s">
        <v>1292</v>
      </c>
      <c r="AX1851" t="s">
        <v>6635</v>
      </c>
      <c r="AY1851" s="104">
        <v>46114.419444444444</v>
      </c>
      <c r="AZ1851">
        <v>533293</v>
      </c>
      <c r="BA1851" t="s">
        <v>4728</v>
      </c>
      <c r="BB1851" t="s">
        <v>5989</v>
      </c>
      <c r="BF1851" t="s">
        <v>6501</v>
      </c>
      <c r="BH1851" t="s">
        <v>1732</v>
      </c>
      <c r="BL1851" t="s">
        <v>4855</v>
      </c>
      <c r="BM1851" s="104">
        <v>46119.486111111109</v>
      </c>
      <c r="BN1851">
        <v>195617</v>
      </c>
      <c r="BO1851" t="s">
        <v>4728</v>
      </c>
      <c r="BP1851" t="s">
        <v>5592</v>
      </c>
      <c r="BT1851" t="s">
        <v>4781</v>
      </c>
    </row>
    <row r="1852" spans="17:72" x14ac:dyDescent="0.25">
      <c r="Q1852" t="s">
        <v>76</v>
      </c>
      <c r="R1852" t="s">
        <v>211</v>
      </c>
      <c r="V1852" t="s">
        <v>5416</v>
      </c>
      <c r="W1852" s="104">
        <v>46118.716666666667</v>
      </c>
      <c r="X1852">
        <v>1407277</v>
      </c>
      <c r="Y1852" t="s">
        <v>4728</v>
      </c>
      <c r="Z1852" t="s">
        <v>54</v>
      </c>
      <c r="AA1852" t="s">
        <v>4731</v>
      </c>
      <c r="AD1852" t="s">
        <v>4813</v>
      </c>
      <c r="AF1852" t="s">
        <v>1910</v>
      </c>
      <c r="AJ1852" t="s">
        <v>6591</v>
      </c>
      <c r="AK1852" s="104">
        <v>46115.661111111112</v>
      </c>
      <c r="AL1852">
        <v>709763</v>
      </c>
      <c r="AM1852" t="s">
        <v>4728</v>
      </c>
      <c r="AN1852" t="s">
        <v>13</v>
      </c>
      <c r="AR1852" t="s">
        <v>5931</v>
      </c>
      <c r="AT1852" t="s">
        <v>1559</v>
      </c>
      <c r="AX1852" t="s">
        <v>4950</v>
      </c>
      <c r="AY1852" s="104">
        <v>46114.419444444444</v>
      </c>
      <c r="AZ1852">
        <v>357710</v>
      </c>
      <c r="BA1852" t="s">
        <v>4728</v>
      </c>
      <c r="BB1852" t="s">
        <v>5989</v>
      </c>
      <c r="BF1852" t="s">
        <v>5918</v>
      </c>
      <c r="BH1852" t="s">
        <v>2431</v>
      </c>
      <c r="BL1852" t="s">
        <v>7641</v>
      </c>
      <c r="BM1852" s="104">
        <v>46119.488888888889</v>
      </c>
      <c r="BN1852">
        <v>417680</v>
      </c>
      <c r="BO1852" t="s">
        <v>4728</v>
      </c>
      <c r="BP1852" t="s">
        <v>5592</v>
      </c>
      <c r="BT1852" t="s">
        <v>5966</v>
      </c>
    </row>
    <row r="1853" spans="17:72" x14ac:dyDescent="0.25">
      <c r="Q1853" t="s">
        <v>241</v>
      </c>
      <c r="V1853" t="s">
        <v>4826</v>
      </c>
      <c r="W1853" s="104">
        <v>46118.717361111114</v>
      </c>
      <c r="X1853">
        <v>162592</v>
      </c>
      <c r="Y1853" t="s">
        <v>4728</v>
      </c>
      <c r="Z1853" t="s">
        <v>54</v>
      </c>
      <c r="AD1853" t="s">
        <v>4736</v>
      </c>
      <c r="AF1853" t="s">
        <v>2084</v>
      </c>
      <c r="AG1853" t="s">
        <v>868</v>
      </c>
      <c r="AJ1853" t="s">
        <v>4877</v>
      </c>
      <c r="AK1853" s="104">
        <v>46115.661805555559</v>
      </c>
      <c r="AL1853">
        <v>2016433</v>
      </c>
      <c r="AM1853" t="s">
        <v>4728</v>
      </c>
      <c r="AN1853" t="s">
        <v>42</v>
      </c>
      <c r="AO1853" t="s">
        <v>13</v>
      </c>
      <c r="AR1853" t="s">
        <v>6092</v>
      </c>
      <c r="AT1853" t="s">
        <v>836</v>
      </c>
      <c r="AX1853" t="s">
        <v>5502</v>
      </c>
      <c r="AY1853" s="104">
        <v>46114.419444444444</v>
      </c>
      <c r="AZ1853">
        <v>346379</v>
      </c>
      <c r="BA1853" t="s">
        <v>4761</v>
      </c>
      <c r="BB1853" t="s">
        <v>5989</v>
      </c>
      <c r="BF1853" t="s">
        <v>5934</v>
      </c>
      <c r="BH1853" t="s">
        <v>496</v>
      </c>
      <c r="BL1853" t="s">
        <v>7913</v>
      </c>
      <c r="BM1853" s="104">
        <v>46119.489583333336</v>
      </c>
      <c r="BN1853">
        <v>223378</v>
      </c>
      <c r="BO1853" t="s">
        <v>4728</v>
      </c>
      <c r="BP1853" t="s">
        <v>5592</v>
      </c>
      <c r="BT1853" t="s">
        <v>5918</v>
      </c>
    </row>
    <row r="1854" spans="17:72" x14ac:dyDescent="0.25">
      <c r="Q1854" t="s">
        <v>250</v>
      </c>
      <c r="R1854" t="s">
        <v>1688</v>
      </c>
      <c r="V1854" t="s">
        <v>5535</v>
      </c>
      <c r="W1854" s="104">
        <v>46118.71875</v>
      </c>
      <c r="X1854">
        <v>712557</v>
      </c>
      <c r="Y1854" t="s">
        <v>4728</v>
      </c>
      <c r="Z1854" t="s">
        <v>54</v>
      </c>
      <c r="AA1854" t="s">
        <v>4731</v>
      </c>
      <c r="AD1854" t="s">
        <v>4916</v>
      </c>
      <c r="AF1854" t="s">
        <v>438</v>
      </c>
      <c r="AG1854" t="s">
        <v>1501</v>
      </c>
      <c r="AH1854" t="s">
        <v>2676</v>
      </c>
      <c r="AJ1854" t="s">
        <v>5198</v>
      </c>
      <c r="AK1854" s="104">
        <v>46115.661805555559</v>
      </c>
      <c r="AL1854">
        <v>3471751</v>
      </c>
      <c r="AM1854" t="s">
        <v>4728</v>
      </c>
      <c r="AN1854" t="s">
        <v>4790</v>
      </c>
      <c r="AO1854" t="s">
        <v>5960</v>
      </c>
      <c r="AP1854" t="s">
        <v>13</v>
      </c>
      <c r="AQ1854" t="s">
        <v>4812</v>
      </c>
      <c r="AR1854" t="s">
        <v>6592</v>
      </c>
      <c r="AT1854" t="s">
        <v>683</v>
      </c>
      <c r="AX1854" t="s">
        <v>5359</v>
      </c>
      <c r="AY1854" s="104">
        <v>46114.420138888891</v>
      </c>
      <c r="AZ1854">
        <v>595065</v>
      </c>
      <c r="BA1854" t="s">
        <v>4728</v>
      </c>
      <c r="BB1854" t="s">
        <v>5989</v>
      </c>
      <c r="BF1854" t="s">
        <v>5920</v>
      </c>
      <c r="BH1854" t="s">
        <v>1732</v>
      </c>
      <c r="BL1854" t="s">
        <v>6729</v>
      </c>
      <c r="BM1854" s="104">
        <v>46119.489583333336</v>
      </c>
      <c r="BN1854">
        <v>229915</v>
      </c>
      <c r="BO1854" t="s">
        <v>4761</v>
      </c>
      <c r="BP1854" t="s">
        <v>5592</v>
      </c>
      <c r="BT1854" t="s">
        <v>5966</v>
      </c>
    </row>
    <row r="1855" spans="17:72" x14ac:dyDescent="0.25">
      <c r="Q1855" t="s">
        <v>232</v>
      </c>
      <c r="V1855" t="s">
        <v>5484</v>
      </c>
      <c r="W1855" s="104">
        <v>46118.71875</v>
      </c>
      <c r="X1855">
        <v>731306</v>
      </c>
      <c r="Y1855" t="s">
        <v>4728</v>
      </c>
      <c r="Z1855" t="s">
        <v>54</v>
      </c>
      <c r="AD1855" t="s">
        <v>4739</v>
      </c>
      <c r="AF1855" t="s">
        <v>5935</v>
      </c>
      <c r="AG1855" t="s">
        <v>414</v>
      </c>
      <c r="AJ1855" t="s">
        <v>5690</v>
      </c>
      <c r="AK1855" s="104">
        <v>46115.662499999999</v>
      </c>
      <c r="AL1855">
        <v>937873</v>
      </c>
      <c r="AM1855" t="s">
        <v>4728</v>
      </c>
      <c r="AN1855" t="s">
        <v>42</v>
      </c>
      <c r="AO1855" t="s">
        <v>13</v>
      </c>
      <c r="AR1855" t="s">
        <v>5919</v>
      </c>
      <c r="AT1855" t="s">
        <v>232</v>
      </c>
      <c r="AX1855" t="s">
        <v>4938</v>
      </c>
      <c r="AY1855" s="104">
        <v>46114.421527777777</v>
      </c>
      <c r="AZ1855">
        <v>837541</v>
      </c>
      <c r="BA1855" t="s">
        <v>4728</v>
      </c>
      <c r="BB1855" t="s">
        <v>5989</v>
      </c>
      <c r="BF1855" t="s">
        <v>5956</v>
      </c>
      <c r="BH1855" t="s">
        <v>2624</v>
      </c>
      <c r="BL1855" t="s">
        <v>8214</v>
      </c>
      <c r="BM1855" s="104">
        <v>46119.490972222222</v>
      </c>
      <c r="BN1855">
        <v>478623</v>
      </c>
      <c r="BO1855" t="s">
        <v>4728</v>
      </c>
      <c r="BP1855" t="s">
        <v>5592</v>
      </c>
      <c r="BT1855" t="s">
        <v>5931</v>
      </c>
    </row>
    <row r="1856" spans="17:72" x14ac:dyDescent="0.25">
      <c r="Q1856" t="s">
        <v>250</v>
      </c>
      <c r="V1856" t="s">
        <v>4743</v>
      </c>
      <c r="W1856" s="104">
        <v>46118.71875</v>
      </c>
      <c r="X1856">
        <v>147917</v>
      </c>
      <c r="Y1856" t="s">
        <v>4728</v>
      </c>
      <c r="Z1856" t="s">
        <v>54</v>
      </c>
      <c r="AD1856" t="s">
        <v>4736</v>
      </c>
      <c r="AF1856" t="s">
        <v>683</v>
      </c>
      <c r="AJ1856" t="s">
        <v>4877</v>
      </c>
      <c r="AK1856" s="104">
        <v>46115.662499999999</v>
      </c>
      <c r="AL1856">
        <v>972306</v>
      </c>
      <c r="AM1856" t="s">
        <v>4761</v>
      </c>
      <c r="AN1856" t="s">
        <v>13</v>
      </c>
      <c r="AR1856" t="s">
        <v>5920</v>
      </c>
      <c r="AT1856" t="s">
        <v>1078</v>
      </c>
      <c r="AX1856" t="s">
        <v>5129</v>
      </c>
      <c r="AY1856" s="104">
        <v>46114.422222222223</v>
      </c>
      <c r="AZ1856">
        <v>501624</v>
      </c>
      <c r="BA1856" t="s">
        <v>4728</v>
      </c>
      <c r="BB1856" t="s">
        <v>5989</v>
      </c>
      <c r="BF1856" t="s">
        <v>4781</v>
      </c>
      <c r="BH1856" t="s">
        <v>1507</v>
      </c>
      <c r="BL1856" t="s">
        <v>5929</v>
      </c>
      <c r="BM1856" s="104">
        <v>46119.490972222222</v>
      </c>
      <c r="BN1856">
        <v>169992</v>
      </c>
      <c r="BO1856" t="s">
        <v>4728</v>
      </c>
      <c r="BP1856" t="s">
        <v>5592</v>
      </c>
      <c r="BT1856" t="s">
        <v>5950</v>
      </c>
    </row>
    <row r="1857" spans="17:72" x14ac:dyDescent="0.25">
      <c r="Q1857" t="s">
        <v>241</v>
      </c>
      <c r="V1857" t="s">
        <v>5271</v>
      </c>
      <c r="W1857" s="104">
        <v>46118.719444444447</v>
      </c>
      <c r="X1857">
        <v>377255</v>
      </c>
      <c r="Y1857" t="s">
        <v>4728</v>
      </c>
      <c r="Z1857" t="s">
        <v>54</v>
      </c>
      <c r="AD1857" t="s">
        <v>4777</v>
      </c>
      <c r="AF1857" t="s">
        <v>1584</v>
      </c>
      <c r="AG1857" t="s">
        <v>211</v>
      </c>
      <c r="AJ1857" t="s">
        <v>5807</v>
      </c>
      <c r="AK1857" s="104">
        <v>46115.662499999999</v>
      </c>
      <c r="AL1857">
        <v>1121567</v>
      </c>
      <c r="AM1857" t="s">
        <v>4728</v>
      </c>
      <c r="AN1857" t="s">
        <v>13</v>
      </c>
      <c r="AO1857" t="s">
        <v>4731</v>
      </c>
      <c r="AR1857" t="s">
        <v>6410</v>
      </c>
      <c r="AT1857" t="s">
        <v>2383</v>
      </c>
      <c r="AX1857" t="s">
        <v>4844</v>
      </c>
      <c r="AY1857" s="104">
        <v>46114.42291666667</v>
      </c>
      <c r="AZ1857">
        <v>413599</v>
      </c>
      <c r="BA1857" t="s">
        <v>4728</v>
      </c>
      <c r="BB1857" t="s">
        <v>5989</v>
      </c>
      <c r="BF1857" t="s">
        <v>5931</v>
      </c>
      <c r="BH1857" t="s">
        <v>2510</v>
      </c>
      <c r="BL1857" t="s">
        <v>5442</v>
      </c>
      <c r="BM1857" s="104">
        <v>46119.491666666669</v>
      </c>
      <c r="BN1857">
        <v>1331133</v>
      </c>
      <c r="BO1857" t="s">
        <v>4761</v>
      </c>
      <c r="BP1857" t="s">
        <v>5592</v>
      </c>
      <c r="BT1857" t="s">
        <v>5966</v>
      </c>
    </row>
    <row r="1858" spans="17:72" x14ac:dyDescent="0.25">
      <c r="Q1858" t="s">
        <v>79</v>
      </c>
      <c r="R1858" t="s">
        <v>211</v>
      </c>
      <c r="V1858" t="s">
        <v>4890</v>
      </c>
      <c r="W1858" s="104">
        <v>46118.722916666666</v>
      </c>
      <c r="X1858">
        <v>1636563</v>
      </c>
      <c r="Y1858" t="s">
        <v>4728</v>
      </c>
      <c r="Z1858" t="s">
        <v>54</v>
      </c>
      <c r="AA1858" t="s">
        <v>4731</v>
      </c>
      <c r="AD1858" t="s">
        <v>4768</v>
      </c>
      <c r="AF1858" t="s">
        <v>2051</v>
      </c>
      <c r="AG1858" t="s">
        <v>1220</v>
      </c>
      <c r="AH1858" t="s">
        <v>2197</v>
      </c>
      <c r="AJ1858" t="s">
        <v>4844</v>
      </c>
      <c r="AK1858" s="104">
        <v>46115.663194444445</v>
      </c>
      <c r="AL1858">
        <v>821953</v>
      </c>
      <c r="AM1858" t="s">
        <v>4728</v>
      </c>
      <c r="AN1858" t="s">
        <v>4790</v>
      </c>
      <c r="AO1858" t="s">
        <v>13</v>
      </c>
      <c r="AP1858" t="s">
        <v>4731</v>
      </c>
      <c r="AR1858" t="s">
        <v>6593</v>
      </c>
      <c r="AT1858" t="s">
        <v>84</v>
      </c>
      <c r="AX1858" t="s">
        <v>5131</v>
      </c>
      <c r="AY1858" s="104">
        <v>46114.42291666667</v>
      </c>
      <c r="AZ1858">
        <v>694392</v>
      </c>
      <c r="BA1858" t="s">
        <v>4728</v>
      </c>
      <c r="BB1858" t="s">
        <v>5989</v>
      </c>
      <c r="BF1858" t="s">
        <v>5918</v>
      </c>
      <c r="BH1858" t="s">
        <v>205</v>
      </c>
      <c r="BL1858" t="s">
        <v>6087</v>
      </c>
      <c r="BM1858" s="104">
        <v>46119.492361111108</v>
      </c>
      <c r="BN1858">
        <v>692251</v>
      </c>
      <c r="BO1858" t="s">
        <v>4728</v>
      </c>
      <c r="BP1858" t="s">
        <v>5592</v>
      </c>
      <c r="BT1858" t="s">
        <v>5931</v>
      </c>
    </row>
    <row r="1859" spans="17:72" x14ac:dyDescent="0.25">
      <c r="Q1859" t="s">
        <v>241</v>
      </c>
      <c r="V1859" t="s">
        <v>5079</v>
      </c>
      <c r="W1859" s="104">
        <v>46118.724305555559</v>
      </c>
      <c r="X1859">
        <v>230584</v>
      </c>
      <c r="Y1859" t="s">
        <v>4728</v>
      </c>
      <c r="Z1859" t="s">
        <v>54</v>
      </c>
      <c r="AD1859" t="s">
        <v>4736</v>
      </c>
      <c r="AF1859" t="s">
        <v>247</v>
      </c>
      <c r="AJ1859" t="s">
        <v>4877</v>
      </c>
      <c r="AK1859" s="104">
        <v>46115.664583333331</v>
      </c>
      <c r="AL1859">
        <v>905028</v>
      </c>
      <c r="AM1859" t="s">
        <v>4728</v>
      </c>
      <c r="AN1859" t="s">
        <v>13</v>
      </c>
      <c r="AR1859" t="s">
        <v>5966</v>
      </c>
      <c r="AT1859" t="s">
        <v>516</v>
      </c>
      <c r="AX1859" t="s">
        <v>7357</v>
      </c>
      <c r="AY1859" s="104">
        <v>46114.42291666667</v>
      </c>
      <c r="AZ1859">
        <v>295984</v>
      </c>
      <c r="BA1859" t="s">
        <v>4728</v>
      </c>
      <c r="BB1859" t="s">
        <v>5989</v>
      </c>
      <c r="BF1859" t="s">
        <v>5918</v>
      </c>
      <c r="BH1859" t="s">
        <v>496</v>
      </c>
      <c r="BL1859" t="s">
        <v>6260</v>
      </c>
      <c r="BM1859" s="104">
        <v>46119.494444444441</v>
      </c>
      <c r="BN1859">
        <v>755052</v>
      </c>
      <c r="BO1859" t="s">
        <v>4728</v>
      </c>
      <c r="BP1859" t="s">
        <v>5592</v>
      </c>
      <c r="BT1859" t="s">
        <v>5931</v>
      </c>
    </row>
    <row r="1860" spans="17:72" x14ac:dyDescent="0.25">
      <c r="Q1860" t="s">
        <v>253</v>
      </c>
      <c r="R1860" t="s">
        <v>250</v>
      </c>
      <c r="V1860" t="s">
        <v>4745</v>
      </c>
      <c r="W1860" s="104">
        <v>46118.724305555559</v>
      </c>
      <c r="X1860">
        <v>164462</v>
      </c>
      <c r="Y1860" t="s">
        <v>4728</v>
      </c>
      <c r="Z1860" t="s">
        <v>54</v>
      </c>
      <c r="AD1860" t="s">
        <v>4781</v>
      </c>
      <c r="AF1860" t="s">
        <v>2561</v>
      </c>
      <c r="AJ1860" t="s">
        <v>6594</v>
      </c>
      <c r="AK1860" s="104">
        <v>46115.665972222225</v>
      </c>
      <c r="AL1860">
        <v>419347</v>
      </c>
      <c r="AM1860" t="s">
        <v>4728</v>
      </c>
      <c r="AN1860" t="s">
        <v>13</v>
      </c>
      <c r="AR1860" t="s">
        <v>5931</v>
      </c>
      <c r="AT1860" t="s">
        <v>551</v>
      </c>
      <c r="AX1860" t="s">
        <v>4826</v>
      </c>
      <c r="AY1860" s="104">
        <v>46114.42291666667</v>
      </c>
      <c r="AZ1860">
        <v>286850</v>
      </c>
      <c r="BA1860" t="s">
        <v>4728</v>
      </c>
      <c r="BB1860" t="s">
        <v>5989</v>
      </c>
      <c r="BF1860" t="s">
        <v>6069</v>
      </c>
      <c r="BH1860" t="s">
        <v>76</v>
      </c>
      <c r="BL1860" t="s">
        <v>6061</v>
      </c>
      <c r="BM1860" s="104">
        <v>46119.495138888888</v>
      </c>
      <c r="BN1860">
        <v>1072928</v>
      </c>
      <c r="BO1860" t="s">
        <v>4761</v>
      </c>
      <c r="BP1860" t="s">
        <v>5592</v>
      </c>
      <c r="BT1860" t="s">
        <v>6314</v>
      </c>
    </row>
    <row r="1861" spans="17:72" x14ac:dyDescent="0.25">
      <c r="Q1861" t="s">
        <v>79</v>
      </c>
      <c r="V1861" t="s">
        <v>5685</v>
      </c>
      <c r="W1861" s="104">
        <v>46118.726388888892</v>
      </c>
      <c r="X1861">
        <v>526182</v>
      </c>
      <c r="Y1861" t="s">
        <v>4728</v>
      </c>
      <c r="Z1861" t="s">
        <v>54</v>
      </c>
      <c r="AD1861" t="s">
        <v>4736</v>
      </c>
      <c r="AF1861" t="s">
        <v>2624</v>
      </c>
      <c r="AG1861" t="s">
        <v>220</v>
      </c>
      <c r="AJ1861" t="s">
        <v>5431</v>
      </c>
      <c r="AK1861" s="104">
        <v>46115.666666666664</v>
      </c>
      <c r="AL1861">
        <v>274200</v>
      </c>
      <c r="AM1861" t="s">
        <v>4728</v>
      </c>
      <c r="AN1861" t="s">
        <v>13</v>
      </c>
      <c r="AO1861" t="s">
        <v>4731</v>
      </c>
      <c r="AR1861" t="s">
        <v>6595</v>
      </c>
      <c r="AT1861" t="s">
        <v>202</v>
      </c>
      <c r="AX1861" t="s">
        <v>5506</v>
      </c>
      <c r="AY1861" s="104">
        <v>46114.42291666667</v>
      </c>
      <c r="AZ1861">
        <v>303777</v>
      </c>
      <c r="BA1861" t="s">
        <v>4728</v>
      </c>
      <c r="BB1861" t="s">
        <v>5989</v>
      </c>
      <c r="BF1861" t="s">
        <v>5918</v>
      </c>
      <c r="BH1861" t="s">
        <v>1284</v>
      </c>
      <c r="BL1861" t="s">
        <v>4776</v>
      </c>
      <c r="BM1861" s="104">
        <v>46119.496527777781</v>
      </c>
      <c r="BN1861">
        <v>154662</v>
      </c>
      <c r="BO1861" t="s">
        <v>4728</v>
      </c>
      <c r="BP1861" t="s">
        <v>5592</v>
      </c>
      <c r="BT1861" t="s">
        <v>5918</v>
      </c>
    </row>
    <row r="1862" spans="17:72" x14ac:dyDescent="0.25">
      <c r="Q1862" t="s">
        <v>80</v>
      </c>
      <c r="V1862" t="s">
        <v>4992</v>
      </c>
      <c r="W1862" s="104">
        <v>46118.729166666664</v>
      </c>
      <c r="X1862">
        <v>446478</v>
      </c>
      <c r="Y1862" t="s">
        <v>4728</v>
      </c>
      <c r="Z1862" t="s">
        <v>54</v>
      </c>
      <c r="AD1862" t="s">
        <v>4736</v>
      </c>
      <c r="AF1862" t="s">
        <v>1284</v>
      </c>
      <c r="AJ1862" t="s">
        <v>4900</v>
      </c>
      <c r="AK1862" s="104">
        <v>46115.666666666664</v>
      </c>
      <c r="AL1862">
        <v>564033</v>
      </c>
      <c r="AM1862" t="s">
        <v>4728</v>
      </c>
      <c r="AN1862" t="s">
        <v>13</v>
      </c>
      <c r="AR1862" t="s">
        <v>4781</v>
      </c>
      <c r="AT1862" t="s">
        <v>1941</v>
      </c>
      <c r="AX1862" t="s">
        <v>5256</v>
      </c>
      <c r="AY1862" s="104">
        <v>46114.425000000003</v>
      </c>
      <c r="AZ1862">
        <v>574334</v>
      </c>
      <c r="BA1862" t="s">
        <v>4728</v>
      </c>
      <c r="BB1862" t="s">
        <v>5989</v>
      </c>
      <c r="BF1862" t="s">
        <v>5931</v>
      </c>
      <c r="BH1862" t="s">
        <v>2600</v>
      </c>
      <c r="BL1862" t="s">
        <v>4922</v>
      </c>
      <c r="BM1862" s="104">
        <v>46119.497916666667</v>
      </c>
      <c r="BN1862">
        <v>313709</v>
      </c>
      <c r="BO1862" t="s">
        <v>4728</v>
      </c>
      <c r="BP1862" t="s">
        <v>5592</v>
      </c>
      <c r="BT1862" t="s">
        <v>5924</v>
      </c>
    </row>
    <row r="1863" spans="17:72" x14ac:dyDescent="0.25">
      <c r="Q1863" t="s">
        <v>241</v>
      </c>
      <c r="R1863" t="s">
        <v>1688</v>
      </c>
      <c r="V1863" t="s">
        <v>5416</v>
      </c>
      <c r="W1863" s="104">
        <v>46118.729166666664</v>
      </c>
      <c r="X1863">
        <v>1313913</v>
      </c>
      <c r="Y1863" t="s">
        <v>4728</v>
      </c>
      <c r="Z1863" t="s">
        <v>54</v>
      </c>
      <c r="AA1863" t="s">
        <v>4731</v>
      </c>
      <c r="AD1863" t="s">
        <v>4916</v>
      </c>
      <c r="AF1863" t="s">
        <v>312</v>
      </c>
      <c r="AG1863" t="s">
        <v>2259</v>
      </c>
      <c r="AJ1863" t="s">
        <v>5310</v>
      </c>
      <c r="AK1863" s="104">
        <v>46115.669444444444</v>
      </c>
      <c r="AL1863">
        <v>1311672</v>
      </c>
      <c r="AM1863" t="s">
        <v>4728</v>
      </c>
      <c r="AN1863" t="s">
        <v>42</v>
      </c>
      <c r="AO1863" t="s">
        <v>13</v>
      </c>
      <c r="AR1863" t="s">
        <v>6054</v>
      </c>
      <c r="AT1863" t="s">
        <v>414</v>
      </c>
      <c r="AU1863" t="s">
        <v>683</v>
      </c>
      <c r="AX1863" t="s">
        <v>5692</v>
      </c>
      <c r="AY1863" s="104">
        <v>46114.425000000003</v>
      </c>
      <c r="AZ1863">
        <v>2928609</v>
      </c>
      <c r="BA1863" t="s">
        <v>4728</v>
      </c>
      <c r="BB1863" t="s">
        <v>5989</v>
      </c>
      <c r="BC1863" t="s">
        <v>4731</v>
      </c>
      <c r="BF1863" t="s">
        <v>7358</v>
      </c>
      <c r="BH1863" t="s">
        <v>852</v>
      </c>
      <c r="BL1863" t="s">
        <v>5335</v>
      </c>
      <c r="BM1863" s="104">
        <v>46119.497916666667</v>
      </c>
      <c r="BN1863">
        <v>204362</v>
      </c>
      <c r="BO1863" t="s">
        <v>4728</v>
      </c>
      <c r="BP1863" t="s">
        <v>5592</v>
      </c>
      <c r="BT1863" t="s">
        <v>5956</v>
      </c>
    </row>
    <row r="1864" spans="17:72" x14ac:dyDescent="0.25">
      <c r="Q1864" t="s">
        <v>214</v>
      </c>
      <c r="V1864" t="s">
        <v>4774</v>
      </c>
      <c r="W1864" s="104">
        <v>46118.729861111111</v>
      </c>
      <c r="X1864">
        <v>236772</v>
      </c>
      <c r="Y1864" t="s">
        <v>4728</v>
      </c>
      <c r="Z1864" t="s">
        <v>54</v>
      </c>
      <c r="AA1864" t="s">
        <v>4731</v>
      </c>
      <c r="AD1864" t="s">
        <v>4739</v>
      </c>
      <c r="AF1864" t="s">
        <v>2624</v>
      </c>
      <c r="AJ1864" t="s">
        <v>6596</v>
      </c>
      <c r="AK1864" s="104">
        <v>46115.670138888891</v>
      </c>
      <c r="AL1864">
        <v>306823</v>
      </c>
      <c r="AM1864" t="s">
        <v>4728</v>
      </c>
      <c r="AN1864" t="s">
        <v>13</v>
      </c>
      <c r="AR1864" t="s">
        <v>5931</v>
      </c>
      <c r="AT1864" t="s">
        <v>250</v>
      </c>
      <c r="AX1864" t="s">
        <v>5202</v>
      </c>
      <c r="AY1864" s="104">
        <v>46114.425000000003</v>
      </c>
      <c r="AZ1864">
        <v>203344</v>
      </c>
      <c r="BA1864" t="s">
        <v>4728</v>
      </c>
      <c r="BB1864" t="s">
        <v>5989</v>
      </c>
      <c r="BF1864" t="s">
        <v>5958</v>
      </c>
      <c r="BH1864" t="s">
        <v>2624</v>
      </c>
      <c r="BL1864" t="s">
        <v>4776</v>
      </c>
      <c r="BM1864" s="104">
        <v>46119.498611111114</v>
      </c>
      <c r="BN1864">
        <v>626783</v>
      </c>
      <c r="BO1864" t="s">
        <v>4728</v>
      </c>
      <c r="BP1864" t="s">
        <v>5592</v>
      </c>
      <c r="BT1864" t="s">
        <v>5931</v>
      </c>
    </row>
    <row r="1865" spans="17:72" x14ac:dyDescent="0.25">
      <c r="Q1865" t="s">
        <v>229</v>
      </c>
      <c r="V1865" t="s">
        <v>5686</v>
      </c>
      <c r="W1865" s="104">
        <v>46118.729861111111</v>
      </c>
      <c r="X1865">
        <v>374518</v>
      </c>
      <c r="Y1865" t="s">
        <v>4728</v>
      </c>
      <c r="Z1865" t="s">
        <v>54</v>
      </c>
      <c r="AD1865" t="s">
        <v>4781</v>
      </c>
      <c r="AF1865" t="s">
        <v>1830</v>
      </c>
      <c r="AG1865" t="s">
        <v>868</v>
      </c>
      <c r="AJ1865" t="s">
        <v>5397</v>
      </c>
      <c r="AK1865" s="104">
        <v>46115.672222222223</v>
      </c>
      <c r="AL1865">
        <v>1944286</v>
      </c>
      <c r="AM1865" t="s">
        <v>4761</v>
      </c>
      <c r="AN1865" t="s">
        <v>42</v>
      </c>
      <c r="AO1865" t="s">
        <v>13</v>
      </c>
      <c r="AR1865" t="s">
        <v>5944</v>
      </c>
      <c r="AT1865" t="s">
        <v>1559</v>
      </c>
      <c r="AX1865" t="s">
        <v>5550</v>
      </c>
      <c r="AY1865" s="104">
        <v>46114.425694444442</v>
      </c>
      <c r="AZ1865">
        <v>232713</v>
      </c>
      <c r="BA1865" t="s">
        <v>4728</v>
      </c>
      <c r="BB1865" t="s">
        <v>5989</v>
      </c>
      <c r="BF1865" t="s">
        <v>5931</v>
      </c>
      <c r="BH1865" t="s">
        <v>1507</v>
      </c>
      <c r="BL1865" t="s">
        <v>4894</v>
      </c>
      <c r="BM1865" s="104">
        <v>46119.499305555553</v>
      </c>
      <c r="BN1865">
        <v>158653</v>
      </c>
      <c r="BO1865" t="s">
        <v>4728</v>
      </c>
      <c r="BP1865" t="s">
        <v>5592</v>
      </c>
      <c r="BT1865" t="s">
        <v>4781</v>
      </c>
    </row>
    <row r="1866" spans="17:72" x14ac:dyDescent="0.25">
      <c r="Q1866" t="s">
        <v>241</v>
      </c>
      <c r="V1866" t="s">
        <v>5012</v>
      </c>
      <c r="W1866" s="104">
        <v>46118.731944444444</v>
      </c>
      <c r="X1866">
        <v>310465</v>
      </c>
      <c r="Y1866" t="s">
        <v>4728</v>
      </c>
      <c r="Z1866" t="s">
        <v>54</v>
      </c>
      <c r="AD1866" t="s">
        <v>4736</v>
      </c>
      <c r="AF1866" t="s">
        <v>760</v>
      </c>
      <c r="AG1866" t="s">
        <v>1220</v>
      </c>
      <c r="AJ1866" t="s">
        <v>5012</v>
      </c>
      <c r="AK1866" s="104">
        <v>46115.67291666667</v>
      </c>
      <c r="AL1866">
        <v>658060</v>
      </c>
      <c r="AM1866" t="s">
        <v>4728</v>
      </c>
      <c r="AN1866" t="s">
        <v>42</v>
      </c>
      <c r="AO1866" t="s">
        <v>13</v>
      </c>
      <c r="AR1866" t="s">
        <v>5986</v>
      </c>
      <c r="AT1866" t="s">
        <v>1276</v>
      </c>
      <c r="AX1866" t="s">
        <v>4774</v>
      </c>
      <c r="AY1866" s="104">
        <v>46114.425694444442</v>
      </c>
      <c r="AZ1866">
        <v>349002</v>
      </c>
      <c r="BA1866" t="s">
        <v>4728</v>
      </c>
      <c r="BB1866" t="s">
        <v>5989</v>
      </c>
      <c r="BF1866" t="s">
        <v>5931</v>
      </c>
      <c r="BH1866" t="s">
        <v>2510</v>
      </c>
      <c r="BL1866" t="s">
        <v>4948</v>
      </c>
      <c r="BM1866" s="104">
        <v>46119.5</v>
      </c>
      <c r="BN1866">
        <v>2007985</v>
      </c>
      <c r="BO1866" t="s">
        <v>4761</v>
      </c>
      <c r="BP1866" t="s">
        <v>5592</v>
      </c>
      <c r="BT1866" t="s">
        <v>5966</v>
      </c>
    </row>
    <row r="1867" spans="17:72" x14ac:dyDescent="0.25">
      <c r="Q1867" t="s">
        <v>247</v>
      </c>
      <c r="V1867" t="s">
        <v>4776</v>
      </c>
      <c r="W1867" s="104">
        <v>46118.732638888891</v>
      </c>
      <c r="X1867">
        <v>248698</v>
      </c>
      <c r="Y1867" t="s">
        <v>4728</v>
      </c>
      <c r="Z1867" t="s">
        <v>54</v>
      </c>
      <c r="AD1867" t="s">
        <v>4736</v>
      </c>
      <c r="AF1867" t="s">
        <v>852</v>
      </c>
      <c r="AJ1867" t="s">
        <v>5282</v>
      </c>
      <c r="AK1867" s="104">
        <v>46115.673611111109</v>
      </c>
      <c r="AL1867">
        <v>324741</v>
      </c>
      <c r="AM1867" t="s">
        <v>4728</v>
      </c>
      <c r="AN1867" t="s">
        <v>13</v>
      </c>
      <c r="AR1867" t="s">
        <v>5958</v>
      </c>
      <c r="AT1867" t="s">
        <v>235</v>
      </c>
      <c r="AX1867" t="s">
        <v>6290</v>
      </c>
      <c r="AY1867" s="104">
        <v>46114.426388888889</v>
      </c>
      <c r="AZ1867">
        <v>490902</v>
      </c>
      <c r="BA1867" t="s">
        <v>4728</v>
      </c>
      <c r="BB1867" t="s">
        <v>5989</v>
      </c>
      <c r="BF1867" t="s">
        <v>5950</v>
      </c>
      <c r="BH1867" t="s">
        <v>1584</v>
      </c>
      <c r="BL1867" t="s">
        <v>4891</v>
      </c>
      <c r="BM1867" s="104">
        <v>46119.500694444447</v>
      </c>
      <c r="BN1867">
        <v>325830</v>
      </c>
      <c r="BO1867" t="s">
        <v>4728</v>
      </c>
      <c r="BP1867" t="s">
        <v>5592</v>
      </c>
      <c r="BT1867" t="s">
        <v>5920</v>
      </c>
    </row>
    <row r="1868" spans="17:72" x14ac:dyDescent="0.25">
      <c r="Q1868" t="s">
        <v>214</v>
      </c>
      <c r="V1868" t="s">
        <v>4753</v>
      </c>
      <c r="W1868" s="104">
        <v>46118.732638888891</v>
      </c>
      <c r="X1868">
        <v>209970</v>
      </c>
      <c r="Y1868" t="s">
        <v>4728</v>
      </c>
      <c r="Z1868" t="s">
        <v>54</v>
      </c>
      <c r="AD1868" t="s">
        <v>4736</v>
      </c>
      <c r="AF1868" t="s">
        <v>1114</v>
      </c>
      <c r="AG1868" t="s">
        <v>2373</v>
      </c>
      <c r="AJ1868" t="s">
        <v>5433</v>
      </c>
      <c r="AK1868" s="104">
        <v>46115.673611111109</v>
      </c>
      <c r="AL1868">
        <v>864744</v>
      </c>
      <c r="AM1868" t="s">
        <v>4728</v>
      </c>
      <c r="AN1868" t="s">
        <v>42</v>
      </c>
      <c r="AO1868" t="s">
        <v>13</v>
      </c>
      <c r="AR1868" t="s">
        <v>6040</v>
      </c>
      <c r="AT1868" t="s">
        <v>2391</v>
      </c>
      <c r="AX1868" t="s">
        <v>6692</v>
      </c>
      <c r="AY1868" s="104">
        <v>46114.426388888889</v>
      </c>
      <c r="AZ1868">
        <v>386753</v>
      </c>
      <c r="BA1868" t="s">
        <v>4728</v>
      </c>
      <c r="BB1868" t="s">
        <v>5989</v>
      </c>
      <c r="BF1868" t="s">
        <v>5931</v>
      </c>
      <c r="BH1868" t="s">
        <v>256</v>
      </c>
      <c r="BL1868" t="s">
        <v>4903</v>
      </c>
      <c r="BM1868" s="104">
        <v>46119.500694444447</v>
      </c>
      <c r="BN1868">
        <v>407156</v>
      </c>
      <c r="BO1868" t="s">
        <v>4728</v>
      </c>
      <c r="BP1868" t="s">
        <v>5592</v>
      </c>
      <c r="BT1868" t="s">
        <v>5920</v>
      </c>
    </row>
    <row r="1869" spans="17:72" x14ac:dyDescent="0.25">
      <c r="Q1869" t="s">
        <v>1466</v>
      </c>
      <c r="R1869" t="s">
        <v>232</v>
      </c>
      <c r="V1869" t="s">
        <v>5687</v>
      </c>
      <c r="W1869" s="104">
        <v>46118.73333333333</v>
      </c>
      <c r="X1869">
        <v>495734</v>
      </c>
      <c r="Y1869" t="s">
        <v>4728</v>
      </c>
      <c r="Z1869" t="s">
        <v>42</v>
      </c>
      <c r="AA1869" t="s">
        <v>54</v>
      </c>
      <c r="AD1869" t="s">
        <v>4941</v>
      </c>
      <c r="AF1869" t="s">
        <v>2561</v>
      </c>
      <c r="AJ1869" t="s">
        <v>4840</v>
      </c>
      <c r="AK1869" s="104">
        <v>46115.673611111109</v>
      </c>
      <c r="AL1869">
        <v>1128686</v>
      </c>
      <c r="AM1869" t="s">
        <v>4761</v>
      </c>
      <c r="AN1869" t="s">
        <v>13</v>
      </c>
      <c r="AR1869" t="s">
        <v>4781</v>
      </c>
      <c r="AT1869" t="s">
        <v>71</v>
      </c>
      <c r="AX1869" t="s">
        <v>5336</v>
      </c>
      <c r="AY1869" s="104">
        <v>46114.426388888889</v>
      </c>
      <c r="AZ1869">
        <v>1356740</v>
      </c>
      <c r="BA1869" t="s">
        <v>4761</v>
      </c>
      <c r="BB1869" t="s">
        <v>5989</v>
      </c>
      <c r="BF1869" t="s">
        <v>5966</v>
      </c>
      <c r="BH1869" t="s">
        <v>852</v>
      </c>
      <c r="BL1869" t="s">
        <v>4894</v>
      </c>
      <c r="BM1869" s="104">
        <v>46119.501388888886</v>
      </c>
      <c r="BN1869">
        <v>515671</v>
      </c>
      <c r="BO1869" t="s">
        <v>4728</v>
      </c>
      <c r="BP1869" t="s">
        <v>5592</v>
      </c>
      <c r="BT1869" t="s">
        <v>7189</v>
      </c>
    </row>
    <row r="1870" spans="17:72" x14ac:dyDescent="0.25">
      <c r="Q1870" t="s">
        <v>760</v>
      </c>
      <c r="R1870" t="s">
        <v>241</v>
      </c>
      <c r="V1870" t="s">
        <v>5688</v>
      </c>
      <c r="W1870" s="104">
        <v>46118.734027777777</v>
      </c>
      <c r="X1870">
        <v>1294911</v>
      </c>
      <c r="Y1870" t="s">
        <v>4728</v>
      </c>
      <c r="Z1870" t="s">
        <v>42</v>
      </c>
      <c r="AA1870" t="s">
        <v>54</v>
      </c>
      <c r="AD1870" t="s">
        <v>5241</v>
      </c>
      <c r="AF1870" t="s">
        <v>214</v>
      </c>
      <c r="AJ1870" t="s">
        <v>4877</v>
      </c>
      <c r="AK1870" s="104">
        <v>46115.674305555556</v>
      </c>
      <c r="AL1870">
        <v>253179</v>
      </c>
      <c r="AM1870" t="s">
        <v>4728</v>
      </c>
      <c r="AN1870" t="s">
        <v>13</v>
      </c>
      <c r="AR1870" t="s">
        <v>5934</v>
      </c>
      <c r="AT1870" t="s">
        <v>2403</v>
      </c>
      <c r="AX1870" t="s">
        <v>4782</v>
      </c>
      <c r="AY1870" s="104">
        <v>46114.426388888889</v>
      </c>
      <c r="AZ1870">
        <v>287617</v>
      </c>
      <c r="BA1870" t="s">
        <v>4728</v>
      </c>
      <c r="BB1870" t="s">
        <v>5989</v>
      </c>
      <c r="BF1870" t="s">
        <v>6069</v>
      </c>
      <c r="BH1870" t="s">
        <v>2335</v>
      </c>
      <c r="BL1870" t="s">
        <v>4922</v>
      </c>
      <c r="BM1870" s="104">
        <v>46119.502083333333</v>
      </c>
      <c r="BN1870">
        <v>176359</v>
      </c>
      <c r="BO1870" t="s">
        <v>4728</v>
      </c>
      <c r="BP1870" t="s">
        <v>5592</v>
      </c>
      <c r="BT1870" t="s">
        <v>5920</v>
      </c>
    </row>
    <row r="1871" spans="17:72" x14ac:dyDescent="0.25">
      <c r="Q1871" t="s">
        <v>80</v>
      </c>
      <c r="V1871" t="s">
        <v>5686</v>
      </c>
      <c r="W1871" s="104">
        <v>46118.734722222223</v>
      </c>
      <c r="X1871">
        <v>330515</v>
      </c>
      <c r="Y1871" t="s">
        <v>4728</v>
      </c>
      <c r="Z1871" t="s">
        <v>54</v>
      </c>
      <c r="AD1871" t="s">
        <v>4736</v>
      </c>
      <c r="AF1871" t="s">
        <v>2510</v>
      </c>
      <c r="AJ1871" t="s">
        <v>6597</v>
      </c>
      <c r="AK1871" s="104">
        <v>46115.676388888889</v>
      </c>
      <c r="AL1871">
        <v>865326</v>
      </c>
      <c r="AM1871" t="s">
        <v>4728</v>
      </c>
      <c r="AN1871" t="s">
        <v>13</v>
      </c>
      <c r="AR1871" t="s">
        <v>6004</v>
      </c>
      <c r="AT1871" t="s">
        <v>72</v>
      </c>
      <c r="AX1871" t="s">
        <v>5166</v>
      </c>
      <c r="AY1871" s="104">
        <v>46114.427083333336</v>
      </c>
      <c r="AZ1871">
        <v>837644</v>
      </c>
      <c r="BA1871" t="s">
        <v>4728</v>
      </c>
      <c r="BB1871" t="s">
        <v>5989</v>
      </c>
      <c r="BF1871" t="s">
        <v>5931</v>
      </c>
      <c r="BH1871" t="s">
        <v>496</v>
      </c>
      <c r="BL1871" t="s">
        <v>5382</v>
      </c>
      <c r="BM1871" s="104">
        <v>46119.50277777778</v>
      </c>
      <c r="BN1871">
        <v>1092656</v>
      </c>
      <c r="BO1871" t="s">
        <v>4728</v>
      </c>
      <c r="BP1871" t="s">
        <v>5592</v>
      </c>
      <c r="BT1871" t="s">
        <v>4781</v>
      </c>
    </row>
    <row r="1872" spans="17:72" x14ac:dyDescent="0.25">
      <c r="Q1872" t="s">
        <v>5029</v>
      </c>
      <c r="R1872" t="s">
        <v>76</v>
      </c>
      <c r="S1872" t="s">
        <v>214</v>
      </c>
      <c r="V1872" t="s">
        <v>4782</v>
      </c>
      <c r="W1872" s="104">
        <v>46118.734722222223</v>
      </c>
      <c r="X1872">
        <v>1051936</v>
      </c>
      <c r="Y1872" t="s">
        <v>4728</v>
      </c>
      <c r="Z1872" t="s">
        <v>42</v>
      </c>
      <c r="AA1872" t="s">
        <v>13</v>
      </c>
      <c r="AB1872" t="s">
        <v>54</v>
      </c>
      <c r="AD1872" t="s">
        <v>5689</v>
      </c>
      <c r="AF1872" t="s">
        <v>205</v>
      </c>
      <c r="AJ1872" t="s">
        <v>4807</v>
      </c>
      <c r="AK1872" s="104">
        <v>46115.679166666669</v>
      </c>
      <c r="AL1872">
        <v>573445</v>
      </c>
      <c r="AM1872" t="s">
        <v>4761</v>
      </c>
      <c r="AN1872" t="s">
        <v>13</v>
      </c>
      <c r="AR1872" t="s">
        <v>5918</v>
      </c>
      <c r="AT1872" t="s">
        <v>1292</v>
      </c>
      <c r="AX1872" t="s">
        <v>4930</v>
      </c>
      <c r="AY1872" s="104">
        <v>46114.427083333336</v>
      </c>
      <c r="AZ1872">
        <v>273235</v>
      </c>
      <c r="BA1872" t="s">
        <v>4728</v>
      </c>
      <c r="BB1872" t="s">
        <v>5989</v>
      </c>
      <c r="BF1872" t="s">
        <v>5934</v>
      </c>
      <c r="BH1872" t="s">
        <v>2373</v>
      </c>
      <c r="BL1872" t="s">
        <v>6560</v>
      </c>
      <c r="BM1872" s="104">
        <v>46119.50277777778</v>
      </c>
      <c r="BN1872">
        <v>420640</v>
      </c>
      <c r="BO1872" t="s">
        <v>4728</v>
      </c>
      <c r="BP1872" t="s">
        <v>5592</v>
      </c>
      <c r="BT1872" t="s">
        <v>5931</v>
      </c>
    </row>
    <row r="1873" spans="17:72" x14ac:dyDescent="0.25">
      <c r="Q1873" t="s">
        <v>214</v>
      </c>
      <c r="V1873" t="s">
        <v>5174</v>
      </c>
      <c r="W1873" s="104">
        <v>46118.73541666667</v>
      </c>
      <c r="X1873">
        <v>559464</v>
      </c>
      <c r="Y1873" t="s">
        <v>4728</v>
      </c>
      <c r="Z1873" t="s">
        <v>54</v>
      </c>
      <c r="AD1873" t="s">
        <v>4752</v>
      </c>
      <c r="AF1873" t="s">
        <v>2624</v>
      </c>
      <c r="AJ1873" t="s">
        <v>4910</v>
      </c>
      <c r="AK1873" s="104">
        <v>46115.679166666669</v>
      </c>
      <c r="AL1873">
        <v>338233</v>
      </c>
      <c r="AM1873" t="s">
        <v>4728</v>
      </c>
      <c r="AN1873" t="s">
        <v>13</v>
      </c>
      <c r="AR1873" t="s">
        <v>5931</v>
      </c>
      <c r="AT1873" t="s">
        <v>551</v>
      </c>
      <c r="AU1873" t="s">
        <v>1276</v>
      </c>
      <c r="AX1873" t="s">
        <v>4782</v>
      </c>
      <c r="AY1873" s="104">
        <v>46114.427777777775</v>
      </c>
      <c r="AZ1873">
        <v>475502</v>
      </c>
      <c r="BA1873" t="s">
        <v>4728</v>
      </c>
      <c r="BB1873" t="s">
        <v>5989</v>
      </c>
      <c r="BF1873" t="s">
        <v>7292</v>
      </c>
      <c r="BH1873" t="s">
        <v>1220</v>
      </c>
      <c r="BL1873" t="s">
        <v>5813</v>
      </c>
      <c r="BM1873" s="104">
        <v>46119.503472222219</v>
      </c>
      <c r="BN1873">
        <v>321675</v>
      </c>
      <c r="BO1873" t="s">
        <v>4728</v>
      </c>
      <c r="BP1873" t="s">
        <v>5592</v>
      </c>
      <c r="BT1873" t="s">
        <v>5918</v>
      </c>
    </row>
    <row r="1874" spans="17:72" x14ac:dyDescent="0.25">
      <c r="Q1874" t="s">
        <v>241</v>
      </c>
      <c r="V1874" t="s">
        <v>5174</v>
      </c>
      <c r="W1874" s="104">
        <v>46118.736111111109</v>
      </c>
      <c r="X1874">
        <v>243115</v>
      </c>
      <c r="Y1874" t="s">
        <v>4728</v>
      </c>
      <c r="Z1874" t="s">
        <v>54</v>
      </c>
      <c r="AD1874" t="s">
        <v>4772</v>
      </c>
      <c r="AF1874" t="s">
        <v>1284</v>
      </c>
      <c r="AJ1874" t="s">
        <v>4782</v>
      </c>
      <c r="AK1874" s="104">
        <v>46115.680555555555</v>
      </c>
      <c r="AL1874">
        <v>1085026</v>
      </c>
      <c r="AM1874" t="s">
        <v>4728</v>
      </c>
      <c r="AN1874" t="s">
        <v>13</v>
      </c>
      <c r="AR1874" t="s">
        <v>4781</v>
      </c>
      <c r="AT1874" t="s">
        <v>1584</v>
      </c>
      <c r="AX1874" t="s">
        <v>6931</v>
      </c>
      <c r="AY1874" s="104">
        <v>46114.427777777775</v>
      </c>
      <c r="AZ1874">
        <v>709689</v>
      </c>
      <c r="BA1874" t="s">
        <v>4728</v>
      </c>
      <c r="BB1874" t="s">
        <v>5989</v>
      </c>
      <c r="BF1874" t="s">
        <v>5931</v>
      </c>
      <c r="BH1874" t="s">
        <v>2335</v>
      </c>
      <c r="BL1874" t="s">
        <v>5738</v>
      </c>
      <c r="BM1874" s="104">
        <v>46119.504166666666</v>
      </c>
      <c r="BN1874">
        <v>193706</v>
      </c>
      <c r="BO1874" t="s">
        <v>4728</v>
      </c>
      <c r="BP1874" t="s">
        <v>5592</v>
      </c>
      <c r="BT1874" t="s">
        <v>5920</v>
      </c>
    </row>
    <row r="1875" spans="17:72" x14ac:dyDescent="0.25">
      <c r="Q1875" t="s">
        <v>5462</v>
      </c>
      <c r="R1875" t="s">
        <v>229</v>
      </c>
      <c r="V1875" t="s">
        <v>5233</v>
      </c>
      <c r="W1875" s="104">
        <v>46118.737500000003</v>
      </c>
      <c r="X1875">
        <v>976826</v>
      </c>
      <c r="Y1875" t="s">
        <v>4728</v>
      </c>
      <c r="Z1875" t="s">
        <v>42</v>
      </c>
      <c r="AA1875" t="s">
        <v>54</v>
      </c>
      <c r="AD1875" t="s">
        <v>4781</v>
      </c>
      <c r="AF1875" t="s">
        <v>2051</v>
      </c>
      <c r="AG1875" t="s">
        <v>2357</v>
      </c>
      <c r="AJ1875" t="s">
        <v>4850</v>
      </c>
      <c r="AK1875" s="104">
        <v>46115.682638888888</v>
      </c>
      <c r="AL1875">
        <v>362305</v>
      </c>
      <c r="AM1875" t="s">
        <v>4728</v>
      </c>
      <c r="AN1875" t="s">
        <v>4790</v>
      </c>
      <c r="AO1875" t="s">
        <v>13</v>
      </c>
      <c r="AR1875" t="s">
        <v>5933</v>
      </c>
      <c r="AT1875" t="s">
        <v>2561</v>
      </c>
      <c r="AX1875" t="s">
        <v>7359</v>
      </c>
      <c r="AY1875" s="104">
        <v>46114.428472222222</v>
      </c>
      <c r="AZ1875">
        <v>990299</v>
      </c>
      <c r="BA1875" t="s">
        <v>4728</v>
      </c>
      <c r="BB1875" t="s">
        <v>5989</v>
      </c>
      <c r="BF1875" t="s">
        <v>5918</v>
      </c>
      <c r="BH1875" t="s">
        <v>1584</v>
      </c>
      <c r="BL1875" t="s">
        <v>4890</v>
      </c>
      <c r="BM1875" s="104">
        <v>46119.504861111112</v>
      </c>
      <c r="BN1875">
        <v>1213686</v>
      </c>
      <c r="BO1875" t="s">
        <v>4728</v>
      </c>
      <c r="BP1875" t="s">
        <v>5592</v>
      </c>
      <c r="BT1875" t="s">
        <v>5924</v>
      </c>
    </row>
    <row r="1876" spans="17:72" x14ac:dyDescent="0.25">
      <c r="Q1876" t="s">
        <v>77</v>
      </c>
      <c r="V1876" t="s">
        <v>4853</v>
      </c>
      <c r="W1876" s="104">
        <v>46118.737500000003</v>
      </c>
      <c r="X1876">
        <v>276456</v>
      </c>
      <c r="Y1876" t="s">
        <v>4728</v>
      </c>
      <c r="Z1876" t="s">
        <v>54</v>
      </c>
      <c r="AD1876" t="s">
        <v>4756</v>
      </c>
      <c r="AF1876" t="s">
        <v>84</v>
      </c>
      <c r="AG1876" t="s">
        <v>1732</v>
      </c>
      <c r="AJ1876" t="s">
        <v>5482</v>
      </c>
      <c r="AK1876" s="104">
        <v>46115.682638888888</v>
      </c>
      <c r="AL1876">
        <v>197614</v>
      </c>
      <c r="AM1876" t="s">
        <v>4728</v>
      </c>
      <c r="AN1876" t="s">
        <v>54</v>
      </c>
      <c r="AO1876" t="s">
        <v>13</v>
      </c>
      <c r="AR1876" t="s">
        <v>4904</v>
      </c>
      <c r="AT1876" t="s">
        <v>1507</v>
      </c>
      <c r="AX1876" t="s">
        <v>7360</v>
      </c>
      <c r="AY1876" s="104">
        <v>46114.428472222222</v>
      </c>
      <c r="AZ1876">
        <v>204919</v>
      </c>
      <c r="BA1876" t="s">
        <v>4728</v>
      </c>
      <c r="BB1876" t="s">
        <v>5989</v>
      </c>
      <c r="BF1876" t="s">
        <v>5942</v>
      </c>
      <c r="BH1876" t="s">
        <v>1985</v>
      </c>
      <c r="BL1876" t="s">
        <v>6061</v>
      </c>
      <c r="BM1876" s="104">
        <v>46119.507638888892</v>
      </c>
      <c r="BN1876">
        <v>482669</v>
      </c>
      <c r="BO1876" t="s">
        <v>4728</v>
      </c>
      <c r="BP1876" t="s">
        <v>5592</v>
      </c>
      <c r="BT1876" t="s">
        <v>4781</v>
      </c>
    </row>
    <row r="1877" spans="17:72" x14ac:dyDescent="0.25">
      <c r="Q1877" t="s">
        <v>229</v>
      </c>
      <c r="V1877" t="s">
        <v>5690</v>
      </c>
      <c r="W1877" s="104">
        <v>46118.738194444442</v>
      </c>
      <c r="X1877">
        <v>202032</v>
      </c>
      <c r="Y1877" t="s">
        <v>4728</v>
      </c>
      <c r="Z1877" t="s">
        <v>54</v>
      </c>
      <c r="AD1877" t="s">
        <v>4739</v>
      </c>
      <c r="AF1877" t="s">
        <v>241</v>
      </c>
      <c r="AJ1877" t="s">
        <v>4890</v>
      </c>
      <c r="AK1877" s="104">
        <v>46115.684027777781</v>
      </c>
      <c r="AL1877">
        <v>738855</v>
      </c>
      <c r="AM1877" t="s">
        <v>4761</v>
      </c>
      <c r="AN1877" t="s">
        <v>13</v>
      </c>
      <c r="AR1877" t="s">
        <v>5966</v>
      </c>
      <c r="AT1877" t="s">
        <v>516</v>
      </c>
      <c r="AX1877" t="s">
        <v>7361</v>
      </c>
      <c r="AY1877" s="104">
        <v>46114.428472222222</v>
      </c>
      <c r="AZ1877">
        <v>436787</v>
      </c>
      <c r="BA1877" t="s">
        <v>4728</v>
      </c>
      <c r="BB1877" t="s">
        <v>5989</v>
      </c>
      <c r="BF1877" t="s">
        <v>5942</v>
      </c>
      <c r="BH1877" t="s">
        <v>247</v>
      </c>
      <c r="BL1877" t="s">
        <v>5776</v>
      </c>
      <c r="BM1877" s="104">
        <v>46119.509027777778</v>
      </c>
      <c r="BN1877">
        <v>231743</v>
      </c>
      <c r="BO1877" t="s">
        <v>4761</v>
      </c>
      <c r="BP1877" t="s">
        <v>5592</v>
      </c>
      <c r="BT1877" t="s">
        <v>5931</v>
      </c>
    </row>
    <row r="1878" spans="17:72" x14ac:dyDescent="0.25">
      <c r="Q1878" t="s">
        <v>241</v>
      </c>
      <c r="R1878" t="s">
        <v>217</v>
      </c>
      <c r="V1878" t="s">
        <v>5211</v>
      </c>
      <c r="W1878" s="104">
        <v>46118.738888888889</v>
      </c>
      <c r="X1878">
        <v>1953829</v>
      </c>
      <c r="Y1878" t="s">
        <v>4728</v>
      </c>
      <c r="Z1878" t="s">
        <v>54</v>
      </c>
      <c r="AA1878" t="s">
        <v>4731</v>
      </c>
      <c r="AD1878" t="s">
        <v>5455</v>
      </c>
      <c r="AF1878" t="s">
        <v>1507</v>
      </c>
      <c r="AJ1878" t="s">
        <v>4996</v>
      </c>
      <c r="AK1878" s="104">
        <v>46115.684027777781</v>
      </c>
      <c r="AL1878">
        <v>364647</v>
      </c>
      <c r="AM1878" t="s">
        <v>4728</v>
      </c>
      <c r="AN1878" t="s">
        <v>13</v>
      </c>
      <c r="AR1878" t="s">
        <v>5931</v>
      </c>
      <c r="AT1878" t="s">
        <v>2624</v>
      </c>
      <c r="AX1878" t="s">
        <v>5083</v>
      </c>
      <c r="AY1878" s="104">
        <v>46114.428472222222</v>
      </c>
      <c r="AZ1878">
        <v>408146</v>
      </c>
      <c r="BA1878" t="s">
        <v>4728</v>
      </c>
      <c r="BB1878" t="s">
        <v>5989</v>
      </c>
      <c r="BF1878" t="s">
        <v>7189</v>
      </c>
      <c r="BH1878" t="s">
        <v>1284</v>
      </c>
      <c r="BL1878" t="s">
        <v>5738</v>
      </c>
      <c r="BM1878" s="104">
        <v>46119.509722222225</v>
      </c>
      <c r="BN1878">
        <v>1441793</v>
      </c>
      <c r="BO1878" t="s">
        <v>4761</v>
      </c>
      <c r="BP1878" t="s">
        <v>5592</v>
      </c>
      <c r="BT1878" t="s">
        <v>5918</v>
      </c>
    </row>
    <row r="1879" spans="17:72" x14ac:dyDescent="0.25">
      <c r="Q1879" t="s">
        <v>1898</v>
      </c>
      <c r="R1879" t="s">
        <v>241</v>
      </c>
      <c r="V1879" t="s">
        <v>5002</v>
      </c>
      <c r="W1879" s="104">
        <v>46118.739583333336</v>
      </c>
      <c r="X1879">
        <v>277591</v>
      </c>
      <c r="Y1879" t="s">
        <v>4728</v>
      </c>
      <c r="Z1879" t="s">
        <v>42</v>
      </c>
      <c r="AA1879" t="s">
        <v>54</v>
      </c>
      <c r="AD1879" t="s">
        <v>5691</v>
      </c>
      <c r="AF1879" t="s">
        <v>2624</v>
      </c>
      <c r="AJ1879" t="s">
        <v>5985</v>
      </c>
      <c r="AK1879" s="104">
        <v>46115.68472222222</v>
      </c>
      <c r="AL1879">
        <v>496552</v>
      </c>
      <c r="AM1879" t="s">
        <v>4728</v>
      </c>
      <c r="AN1879" t="s">
        <v>13</v>
      </c>
      <c r="AR1879" t="s">
        <v>5931</v>
      </c>
      <c r="AT1879" t="s">
        <v>2383</v>
      </c>
      <c r="AX1879" t="s">
        <v>5156</v>
      </c>
      <c r="AY1879" s="104">
        <v>46114.429861111108</v>
      </c>
      <c r="AZ1879">
        <v>378264</v>
      </c>
      <c r="BA1879" t="s">
        <v>4728</v>
      </c>
      <c r="BB1879" t="s">
        <v>5989</v>
      </c>
      <c r="BF1879" t="s">
        <v>5950</v>
      </c>
      <c r="BH1879" t="s">
        <v>1134</v>
      </c>
      <c r="BI1879" t="s">
        <v>1910</v>
      </c>
      <c r="BL1879" t="s">
        <v>7995</v>
      </c>
      <c r="BM1879" s="104">
        <v>46119.509722222225</v>
      </c>
      <c r="BN1879">
        <v>1777099</v>
      </c>
      <c r="BO1879" t="s">
        <v>4728</v>
      </c>
      <c r="BP1879" t="s">
        <v>5592</v>
      </c>
      <c r="BT1879" t="s">
        <v>5931</v>
      </c>
    </row>
    <row r="1880" spans="17:72" x14ac:dyDescent="0.25">
      <c r="Q1880" t="s">
        <v>232</v>
      </c>
      <c r="V1880" t="s">
        <v>5692</v>
      </c>
      <c r="W1880" s="104">
        <v>46118.739583333336</v>
      </c>
      <c r="X1880">
        <v>568657</v>
      </c>
      <c r="Y1880" t="s">
        <v>4728</v>
      </c>
      <c r="Z1880" t="s">
        <v>54</v>
      </c>
      <c r="AD1880" t="s">
        <v>4739</v>
      </c>
      <c r="AF1880" t="s">
        <v>250</v>
      </c>
      <c r="AJ1880" t="s">
        <v>5755</v>
      </c>
      <c r="AK1880" s="104">
        <v>46115.686111111114</v>
      </c>
      <c r="AL1880">
        <v>170317</v>
      </c>
      <c r="AM1880" t="s">
        <v>4728</v>
      </c>
      <c r="AN1880" t="s">
        <v>13</v>
      </c>
      <c r="AR1880" t="s">
        <v>5931</v>
      </c>
      <c r="AT1880" t="s">
        <v>414</v>
      </c>
      <c r="AX1880" t="s">
        <v>6420</v>
      </c>
      <c r="AY1880" s="104">
        <v>46114.429861111108</v>
      </c>
      <c r="AZ1880">
        <v>816097</v>
      </c>
      <c r="BA1880" t="s">
        <v>4728</v>
      </c>
      <c r="BB1880" t="s">
        <v>5989</v>
      </c>
      <c r="BF1880" t="s">
        <v>5931</v>
      </c>
      <c r="BH1880" t="s">
        <v>2624</v>
      </c>
      <c r="BL1880" t="s">
        <v>5817</v>
      </c>
      <c r="BM1880" s="104">
        <v>46119.511805555558</v>
      </c>
      <c r="BN1880">
        <v>300322</v>
      </c>
      <c r="BO1880" t="s">
        <v>4728</v>
      </c>
      <c r="BP1880" t="s">
        <v>5592</v>
      </c>
      <c r="BT1880" t="s">
        <v>4781</v>
      </c>
    </row>
    <row r="1881" spans="17:72" x14ac:dyDescent="0.25">
      <c r="Q1881" t="s">
        <v>77</v>
      </c>
      <c r="V1881" t="s">
        <v>5693</v>
      </c>
      <c r="W1881" s="104">
        <v>46118.741666666669</v>
      </c>
      <c r="X1881">
        <v>198371</v>
      </c>
      <c r="Y1881" t="s">
        <v>4728</v>
      </c>
      <c r="Z1881" t="s">
        <v>54</v>
      </c>
      <c r="AD1881" t="s">
        <v>4736</v>
      </c>
      <c r="AF1881" t="s">
        <v>877</v>
      </c>
      <c r="AG1881" t="s">
        <v>1220</v>
      </c>
      <c r="AJ1881" t="s">
        <v>6598</v>
      </c>
      <c r="AK1881" s="104">
        <v>46115.688888888886</v>
      </c>
      <c r="AL1881">
        <v>666847</v>
      </c>
      <c r="AM1881" t="s">
        <v>4728</v>
      </c>
      <c r="AN1881" t="s">
        <v>42</v>
      </c>
      <c r="AO1881" t="s">
        <v>13</v>
      </c>
      <c r="AR1881" t="s">
        <v>5986</v>
      </c>
      <c r="AT1881" t="s">
        <v>1559</v>
      </c>
      <c r="AX1881" t="s">
        <v>5134</v>
      </c>
      <c r="AY1881" s="104">
        <v>46114.430555555555</v>
      </c>
      <c r="AZ1881">
        <v>206788</v>
      </c>
      <c r="BA1881" t="s">
        <v>4728</v>
      </c>
      <c r="BB1881" t="s">
        <v>5989</v>
      </c>
      <c r="BF1881" t="s">
        <v>4781</v>
      </c>
      <c r="BH1881" t="s">
        <v>247</v>
      </c>
      <c r="BL1881" t="s">
        <v>4836</v>
      </c>
      <c r="BM1881" s="104">
        <v>46119.513194444444</v>
      </c>
      <c r="BN1881">
        <v>876574</v>
      </c>
      <c r="BO1881" t="s">
        <v>4728</v>
      </c>
      <c r="BP1881" t="s">
        <v>5592</v>
      </c>
      <c r="BT1881" t="s">
        <v>5920</v>
      </c>
    </row>
    <row r="1882" spans="17:72" x14ac:dyDescent="0.25">
      <c r="Q1882" t="s">
        <v>80</v>
      </c>
      <c r="V1882" t="s">
        <v>5042</v>
      </c>
      <c r="W1882" s="104">
        <v>46118.742361111108</v>
      </c>
      <c r="X1882">
        <v>374113</v>
      </c>
      <c r="Y1882" t="s">
        <v>4728</v>
      </c>
      <c r="Z1882" t="s">
        <v>54</v>
      </c>
      <c r="AD1882" t="s">
        <v>4739</v>
      </c>
      <c r="AF1882" t="s">
        <v>1319</v>
      </c>
      <c r="AG1882" t="s">
        <v>2197</v>
      </c>
      <c r="AJ1882" t="s">
        <v>4890</v>
      </c>
      <c r="AK1882" s="104">
        <v>46115.688888888886</v>
      </c>
      <c r="AL1882">
        <v>2497762</v>
      </c>
      <c r="AM1882" t="s">
        <v>4761</v>
      </c>
      <c r="AN1882" t="s">
        <v>42</v>
      </c>
      <c r="AO1882" t="s">
        <v>13</v>
      </c>
      <c r="AR1882" t="s">
        <v>6599</v>
      </c>
      <c r="AT1882" t="s">
        <v>1292</v>
      </c>
      <c r="AX1882" t="s">
        <v>6308</v>
      </c>
      <c r="AY1882" s="104">
        <v>46114.430555555555</v>
      </c>
      <c r="AZ1882">
        <v>229016</v>
      </c>
      <c r="BA1882" t="s">
        <v>4761</v>
      </c>
      <c r="BB1882" t="s">
        <v>5989</v>
      </c>
      <c r="BF1882" t="s">
        <v>5966</v>
      </c>
      <c r="BH1882" t="s">
        <v>2431</v>
      </c>
      <c r="BL1882" t="s">
        <v>7614</v>
      </c>
      <c r="BM1882" s="104">
        <v>46119.513194444444</v>
      </c>
      <c r="BN1882">
        <v>275848</v>
      </c>
      <c r="BO1882" t="s">
        <v>4728</v>
      </c>
      <c r="BP1882" t="s">
        <v>5592</v>
      </c>
      <c r="BT1882" t="s">
        <v>5931</v>
      </c>
    </row>
    <row r="1883" spans="17:72" x14ac:dyDescent="0.25">
      <c r="Q1883" t="s">
        <v>241</v>
      </c>
      <c r="V1883" t="s">
        <v>5694</v>
      </c>
      <c r="W1883" s="104">
        <v>46118.745138888888</v>
      </c>
      <c r="X1883">
        <v>171379</v>
      </c>
      <c r="Y1883" t="s">
        <v>4728</v>
      </c>
      <c r="Z1883" t="s">
        <v>54</v>
      </c>
      <c r="AD1883" t="s">
        <v>4736</v>
      </c>
      <c r="AF1883" t="s">
        <v>241</v>
      </c>
      <c r="AJ1883" t="s">
        <v>5280</v>
      </c>
      <c r="AK1883" s="104">
        <v>46115.689583333333</v>
      </c>
      <c r="AL1883">
        <v>580015</v>
      </c>
      <c r="AM1883" t="s">
        <v>4761</v>
      </c>
      <c r="AN1883" t="s">
        <v>13</v>
      </c>
      <c r="AR1883" t="s">
        <v>5966</v>
      </c>
      <c r="AT1883" t="s">
        <v>1276</v>
      </c>
      <c r="AX1883" t="s">
        <v>4839</v>
      </c>
      <c r="AY1883" s="104">
        <v>46114.430555555555</v>
      </c>
      <c r="AZ1883">
        <v>64689</v>
      </c>
      <c r="BA1883" t="s">
        <v>4728</v>
      </c>
      <c r="BB1883" t="s">
        <v>5989</v>
      </c>
      <c r="BF1883" t="s">
        <v>4781</v>
      </c>
      <c r="BH1883" t="s">
        <v>1985</v>
      </c>
      <c r="BI1883" t="s">
        <v>76</v>
      </c>
      <c r="BL1883" t="s">
        <v>5253</v>
      </c>
      <c r="BM1883" s="104">
        <v>46119.513888888891</v>
      </c>
      <c r="BN1883">
        <v>1293422</v>
      </c>
      <c r="BO1883" t="s">
        <v>4728</v>
      </c>
      <c r="BP1883" t="s">
        <v>5592</v>
      </c>
      <c r="BT1883" t="s">
        <v>6117</v>
      </c>
    </row>
    <row r="1884" spans="17:72" x14ac:dyDescent="0.25">
      <c r="Q1884" t="s">
        <v>77</v>
      </c>
      <c r="V1884" t="s">
        <v>5695</v>
      </c>
      <c r="W1884" s="104">
        <v>46118.745138888888</v>
      </c>
      <c r="X1884">
        <v>321666</v>
      </c>
      <c r="Y1884" t="s">
        <v>4728</v>
      </c>
      <c r="Z1884" t="s">
        <v>54</v>
      </c>
      <c r="AD1884" t="s">
        <v>4736</v>
      </c>
      <c r="AF1884" t="s">
        <v>436</v>
      </c>
      <c r="AG1884" t="s">
        <v>868</v>
      </c>
      <c r="AJ1884" t="s">
        <v>5338</v>
      </c>
      <c r="AK1884" s="104">
        <v>46115.689583333333</v>
      </c>
      <c r="AL1884">
        <v>912978</v>
      </c>
      <c r="AM1884" t="s">
        <v>4728</v>
      </c>
      <c r="AN1884" t="s">
        <v>42</v>
      </c>
      <c r="AO1884" t="s">
        <v>13</v>
      </c>
      <c r="AR1884" t="s">
        <v>6040</v>
      </c>
      <c r="AT1884" t="s">
        <v>2403</v>
      </c>
      <c r="AX1884" t="s">
        <v>5069</v>
      </c>
      <c r="AY1884" s="104">
        <v>46114.430555555555</v>
      </c>
      <c r="AZ1884">
        <v>256202</v>
      </c>
      <c r="BA1884" t="s">
        <v>4728</v>
      </c>
      <c r="BB1884" t="s">
        <v>5989</v>
      </c>
      <c r="BF1884" t="s">
        <v>5942</v>
      </c>
      <c r="BH1884" t="s">
        <v>76</v>
      </c>
      <c r="BL1884" t="s">
        <v>6061</v>
      </c>
      <c r="BM1884" s="104">
        <v>46119.51458333333</v>
      </c>
      <c r="BN1884">
        <v>316030</v>
      </c>
      <c r="BO1884" t="s">
        <v>4728</v>
      </c>
      <c r="BP1884" t="s">
        <v>5592</v>
      </c>
      <c r="BT1884" t="s">
        <v>7189</v>
      </c>
    </row>
    <row r="1885" spans="17:72" x14ac:dyDescent="0.25">
      <c r="Q1885" t="s">
        <v>232</v>
      </c>
      <c r="V1885" t="s">
        <v>4733</v>
      </c>
      <c r="W1885" s="104">
        <v>46118.745833333334</v>
      </c>
      <c r="X1885">
        <v>643370</v>
      </c>
      <c r="Y1885" t="s">
        <v>4728</v>
      </c>
      <c r="Z1885" t="s">
        <v>54</v>
      </c>
      <c r="AD1885" t="s">
        <v>4736</v>
      </c>
      <c r="AF1885" t="s">
        <v>1507</v>
      </c>
      <c r="AJ1885" t="s">
        <v>6572</v>
      </c>
      <c r="AK1885" s="104">
        <v>46115.690972222219</v>
      </c>
      <c r="AL1885">
        <v>1188769</v>
      </c>
      <c r="AM1885" t="s">
        <v>4728</v>
      </c>
      <c r="AN1885" t="s">
        <v>13</v>
      </c>
      <c r="AR1885" t="s">
        <v>5918</v>
      </c>
      <c r="AT1885" t="s">
        <v>84</v>
      </c>
      <c r="AX1885" t="s">
        <v>4939</v>
      </c>
      <c r="AY1885" s="104">
        <v>46114.431250000001</v>
      </c>
      <c r="AZ1885">
        <v>762971</v>
      </c>
      <c r="BA1885" t="s">
        <v>4728</v>
      </c>
      <c r="BB1885" t="s">
        <v>5989</v>
      </c>
      <c r="BF1885" t="s">
        <v>5958</v>
      </c>
      <c r="BH1885" t="s">
        <v>1132</v>
      </c>
      <c r="BL1885" t="s">
        <v>5817</v>
      </c>
      <c r="BM1885" s="104">
        <v>46119.515277777777</v>
      </c>
      <c r="BN1885">
        <v>132355</v>
      </c>
      <c r="BO1885" t="s">
        <v>4728</v>
      </c>
      <c r="BP1885" t="s">
        <v>5592</v>
      </c>
      <c r="BT1885" t="s">
        <v>5925</v>
      </c>
    </row>
    <row r="1886" spans="17:72" x14ac:dyDescent="0.25">
      <c r="Q1886" t="s">
        <v>214</v>
      </c>
      <c r="V1886" t="s">
        <v>4946</v>
      </c>
      <c r="W1886" s="104">
        <v>46118.746527777781</v>
      </c>
      <c r="X1886">
        <v>197345</v>
      </c>
      <c r="Y1886" t="s">
        <v>4728</v>
      </c>
      <c r="Z1886" t="s">
        <v>54</v>
      </c>
      <c r="AD1886" t="s">
        <v>4739</v>
      </c>
      <c r="AF1886" t="s">
        <v>2676</v>
      </c>
      <c r="AG1886" t="s">
        <v>2373</v>
      </c>
      <c r="AJ1886" t="s">
        <v>5334</v>
      </c>
      <c r="AK1886" s="104">
        <v>46115.692361111112</v>
      </c>
      <c r="AL1886">
        <v>345886</v>
      </c>
      <c r="AM1886" t="s">
        <v>4728</v>
      </c>
      <c r="AN1886" t="s">
        <v>5248</v>
      </c>
      <c r="AO1886" t="s">
        <v>13</v>
      </c>
      <c r="AR1886" t="s">
        <v>6005</v>
      </c>
      <c r="AT1886" t="s">
        <v>1284</v>
      </c>
      <c r="AX1886" t="s">
        <v>7362</v>
      </c>
      <c r="AY1886" s="104">
        <v>46114.431250000001</v>
      </c>
      <c r="AZ1886">
        <v>273777</v>
      </c>
      <c r="BA1886" t="s">
        <v>4728</v>
      </c>
      <c r="BB1886" t="s">
        <v>5989</v>
      </c>
      <c r="BF1886" t="s">
        <v>4781</v>
      </c>
      <c r="BH1886" t="s">
        <v>496</v>
      </c>
      <c r="BL1886" t="s">
        <v>5817</v>
      </c>
      <c r="BM1886" s="104">
        <v>46119.515972222223</v>
      </c>
      <c r="BN1886">
        <v>1380236</v>
      </c>
      <c r="BO1886" t="s">
        <v>4728</v>
      </c>
      <c r="BP1886" t="s">
        <v>5592</v>
      </c>
      <c r="BT1886" t="s">
        <v>5920</v>
      </c>
    </row>
    <row r="1887" spans="17:72" x14ac:dyDescent="0.25">
      <c r="Q1887" t="s">
        <v>80</v>
      </c>
      <c r="V1887" t="s">
        <v>4753</v>
      </c>
      <c r="W1887" s="104">
        <v>46118.748611111114</v>
      </c>
      <c r="X1887">
        <v>401062</v>
      </c>
      <c r="Y1887" t="s">
        <v>4728</v>
      </c>
      <c r="Z1887" t="s">
        <v>54</v>
      </c>
      <c r="AD1887" t="s">
        <v>4736</v>
      </c>
      <c r="AF1887" t="s">
        <v>852</v>
      </c>
      <c r="AJ1887" t="s">
        <v>5421</v>
      </c>
      <c r="AK1887" s="104">
        <v>46115.692361111112</v>
      </c>
      <c r="AL1887">
        <v>156649</v>
      </c>
      <c r="AM1887" t="s">
        <v>4728</v>
      </c>
      <c r="AN1887" t="s">
        <v>13</v>
      </c>
      <c r="AR1887" t="s">
        <v>5942</v>
      </c>
      <c r="AT1887" t="s">
        <v>1078</v>
      </c>
      <c r="AX1887" t="s">
        <v>4839</v>
      </c>
      <c r="AY1887" s="104">
        <v>46114.431250000001</v>
      </c>
      <c r="AZ1887">
        <v>736456</v>
      </c>
      <c r="BA1887" t="s">
        <v>4761</v>
      </c>
      <c r="BB1887" t="s">
        <v>5989</v>
      </c>
      <c r="BF1887" t="s">
        <v>5942</v>
      </c>
      <c r="BH1887" t="s">
        <v>852</v>
      </c>
      <c r="BI1887" t="s">
        <v>2197</v>
      </c>
      <c r="BL1887" t="s">
        <v>6105</v>
      </c>
      <c r="BM1887" s="104">
        <v>46119.515972222223</v>
      </c>
      <c r="BN1887">
        <v>523942</v>
      </c>
      <c r="BO1887" t="s">
        <v>4728</v>
      </c>
      <c r="BP1887" t="s">
        <v>5592</v>
      </c>
      <c r="BQ1887" t="s">
        <v>4731</v>
      </c>
      <c r="BT1887" t="s">
        <v>6240</v>
      </c>
    </row>
    <row r="1888" spans="17:72" x14ac:dyDescent="0.25">
      <c r="Q1888" t="s">
        <v>77</v>
      </c>
      <c r="R1888" t="s">
        <v>217</v>
      </c>
      <c r="V1888" t="s">
        <v>4765</v>
      </c>
      <c r="W1888" s="104">
        <v>46118.749305555553</v>
      </c>
      <c r="X1888">
        <v>1524934</v>
      </c>
      <c r="Y1888" t="s">
        <v>4728</v>
      </c>
      <c r="Z1888" t="s">
        <v>54</v>
      </c>
      <c r="AA1888" t="s">
        <v>4731</v>
      </c>
      <c r="AD1888" t="s">
        <v>4897</v>
      </c>
      <c r="AF1888" t="s">
        <v>241</v>
      </c>
      <c r="AJ1888" t="s">
        <v>4776</v>
      </c>
      <c r="AK1888" s="104">
        <v>46115.692361111112</v>
      </c>
      <c r="AL1888">
        <v>1916345</v>
      </c>
      <c r="AM1888" t="s">
        <v>4761</v>
      </c>
      <c r="AN1888" t="s">
        <v>13</v>
      </c>
      <c r="AR1888" t="s">
        <v>5966</v>
      </c>
      <c r="AT1888" t="s">
        <v>551</v>
      </c>
      <c r="AX1888" t="s">
        <v>4852</v>
      </c>
      <c r="AY1888" s="104">
        <v>46114.433333333334</v>
      </c>
      <c r="AZ1888">
        <v>498898</v>
      </c>
      <c r="BA1888" t="s">
        <v>4761</v>
      </c>
      <c r="BB1888" t="s">
        <v>5989</v>
      </c>
      <c r="BF1888" t="s">
        <v>5966</v>
      </c>
      <c r="BH1888" t="s">
        <v>1132</v>
      </c>
      <c r="BL1888" t="s">
        <v>4890</v>
      </c>
      <c r="BM1888" s="104">
        <v>46119.51666666667</v>
      </c>
      <c r="BN1888">
        <v>533398</v>
      </c>
      <c r="BO1888" t="s">
        <v>4728</v>
      </c>
      <c r="BP1888" t="s">
        <v>5592</v>
      </c>
      <c r="BT1888" t="s">
        <v>5924</v>
      </c>
    </row>
    <row r="1889" spans="17:72" x14ac:dyDescent="0.25">
      <c r="Q1889" t="s">
        <v>241</v>
      </c>
      <c r="V1889" t="s">
        <v>4890</v>
      </c>
      <c r="W1889" s="104">
        <v>46118.749305555553</v>
      </c>
      <c r="X1889">
        <v>315829</v>
      </c>
      <c r="Y1889" t="s">
        <v>4728</v>
      </c>
      <c r="Z1889" t="s">
        <v>54</v>
      </c>
      <c r="AD1889" t="s">
        <v>4736</v>
      </c>
      <c r="AF1889" t="s">
        <v>247</v>
      </c>
      <c r="AJ1889" t="s">
        <v>4922</v>
      </c>
      <c r="AK1889" s="104">
        <v>46115.693749999999</v>
      </c>
      <c r="AL1889">
        <v>473546</v>
      </c>
      <c r="AM1889" t="s">
        <v>4728</v>
      </c>
      <c r="AN1889" t="s">
        <v>13</v>
      </c>
      <c r="AR1889" t="s">
        <v>5920</v>
      </c>
      <c r="AT1889" t="s">
        <v>232</v>
      </c>
      <c r="AX1889" t="s">
        <v>6746</v>
      </c>
      <c r="AY1889" s="104">
        <v>46114.433333333334</v>
      </c>
      <c r="AZ1889">
        <v>380334</v>
      </c>
      <c r="BA1889" t="s">
        <v>4728</v>
      </c>
      <c r="BB1889" t="s">
        <v>5989</v>
      </c>
      <c r="BF1889" t="s">
        <v>5931</v>
      </c>
      <c r="BH1889" t="s">
        <v>2431</v>
      </c>
      <c r="BI1889" t="s">
        <v>220</v>
      </c>
      <c r="BL1889" t="s">
        <v>5074</v>
      </c>
      <c r="BM1889" s="104">
        <v>46119.51666666667</v>
      </c>
      <c r="BN1889">
        <v>1038649</v>
      </c>
      <c r="BO1889" t="s">
        <v>4728</v>
      </c>
      <c r="BP1889" t="s">
        <v>5592</v>
      </c>
      <c r="BQ1889" t="s">
        <v>4731</v>
      </c>
      <c r="BT1889" t="s">
        <v>5931</v>
      </c>
    </row>
    <row r="1890" spans="17:72" x14ac:dyDescent="0.25">
      <c r="Q1890" t="s">
        <v>965</v>
      </c>
      <c r="R1890" t="s">
        <v>229</v>
      </c>
      <c r="V1890" t="s">
        <v>5696</v>
      </c>
      <c r="W1890" s="104">
        <v>46118.754861111112</v>
      </c>
      <c r="X1890">
        <v>490880</v>
      </c>
      <c r="Y1890" t="s">
        <v>4761</v>
      </c>
      <c r="Z1890" t="s">
        <v>4841</v>
      </c>
      <c r="AA1890" t="s">
        <v>54</v>
      </c>
      <c r="AD1890" t="s">
        <v>5088</v>
      </c>
      <c r="AF1890" t="s">
        <v>1284</v>
      </c>
      <c r="AJ1890" t="s">
        <v>4873</v>
      </c>
      <c r="AK1890" s="104">
        <v>46115.695833333331</v>
      </c>
      <c r="AL1890">
        <v>148808</v>
      </c>
      <c r="AM1890" t="s">
        <v>4728</v>
      </c>
      <c r="AN1890" t="s">
        <v>13</v>
      </c>
      <c r="AR1890" t="s">
        <v>4781</v>
      </c>
      <c r="AT1890" t="s">
        <v>1945</v>
      </c>
      <c r="AX1890" t="s">
        <v>5902</v>
      </c>
      <c r="AY1890" s="104">
        <v>46114.434027777781</v>
      </c>
      <c r="AZ1890">
        <v>75078</v>
      </c>
      <c r="BA1890" t="s">
        <v>4728</v>
      </c>
      <c r="BB1890" t="s">
        <v>5989</v>
      </c>
      <c r="BF1890" t="s">
        <v>4781</v>
      </c>
      <c r="BH1890" t="s">
        <v>852</v>
      </c>
      <c r="BL1890" t="s">
        <v>6013</v>
      </c>
      <c r="BM1890" s="104">
        <v>46119.518055555556</v>
      </c>
      <c r="BN1890">
        <v>846081</v>
      </c>
      <c r="BO1890" t="s">
        <v>4728</v>
      </c>
      <c r="BP1890" t="s">
        <v>5592</v>
      </c>
      <c r="BT1890" t="s">
        <v>5927</v>
      </c>
    </row>
    <row r="1891" spans="17:72" x14ac:dyDescent="0.25">
      <c r="Q1891" t="s">
        <v>77</v>
      </c>
      <c r="V1891" t="s">
        <v>5045</v>
      </c>
      <c r="W1891" s="104">
        <v>46118.755555555559</v>
      </c>
      <c r="X1891">
        <v>267797</v>
      </c>
      <c r="Y1891" t="s">
        <v>4728</v>
      </c>
      <c r="Z1891" t="s">
        <v>54</v>
      </c>
      <c r="AD1891" t="s">
        <v>4739</v>
      </c>
      <c r="AF1891" t="s">
        <v>782</v>
      </c>
      <c r="AG1891" t="s">
        <v>1706</v>
      </c>
      <c r="AJ1891" t="s">
        <v>4744</v>
      </c>
      <c r="AK1891" s="104">
        <v>46115.695833333331</v>
      </c>
      <c r="AL1891">
        <v>1680664</v>
      </c>
      <c r="AM1891" t="s">
        <v>4728</v>
      </c>
      <c r="AN1891" t="s">
        <v>42</v>
      </c>
      <c r="AO1891" t="s">
        <v>13</v>
      </c>
      <c r="AR1891" t="s">
        <v>6305</v>
      </c>
      <c r="AT1891" t="s">
        <v>1894</v>
      </c>
      <c r="AX1891" t="s">
        <v>5979</v>
      </c>
      <c r="AY1891" s="104">
        <v>46114.434027777781</v>
      </c>
      <c r="AZ1891">
        <v>977433</v>
      </c>
      <c r="BA1891" t="s">
        <v>4761</v>
      </c>
      <c r="BB1891" t="s">
        <v>5989</v>
      </c>
      <c r="BF1891" t="s">
        <v>5966</v>
      </c>
      <c r="BH1891" t="s">
        <v>2431</v>
      </c>
      <c r="BL1891" t="s">
        <v>4775</v>
      </c>
      <c r="BM1891" s="104">
        <v>46119.518750000003</v>
      </c>
      <c r="BN1891">
        <v>519107</v>
      </c>
      <c r="BO1891" t="s">
        <v>4728</v>
      </c>
      <c r="BP1891" t="s">
        <v>5592</v>
      </c>
      <c r="BT1891" t="s">
        <v>5931</v>
      </c>
    </row>
    <row r="1892" spans="17:72" x14ac:dyDescent="0.25">
      <c r="Q1892" t="s">
        <v>80</v>
      </c>
      <c r="V1892" t="s">
        <v>5433</v>
      </c>
      <c r="W1892" s="104">
        <v>46118.761111111111</v>
      </c>
      <c r="X1892">
        <v>183363</v>
      </c>
      <c r="Y1892" t="s">
        <v>4728</v>
      </c>
      <c r="Z1892" t="s">
        <v>54</v>
      </c>
      <c r="AD1892" t="s">
        <v>4736</v>
      </c>
      <c r="AF1892" t="s">
        <v>573</v>
      </c>
      <c r="AG1892" t="s">
        <v>1706</v>
      </c>
      <c r="AJ1892" t="s">
        <v>5338</v>
      </c>
      <c r="AK1892" s="104">
        <v>46115.695833333331</v>
      </c>
      <c r="AL1892">
        <v>408425</v>
      </c>
      <c r="AM1892" t="s">
        <v>4728</v>
      </c>
      <c r="AN1892" t="s">
        <v>42</v>
      </c>
      <c r="AO1892" t="s">
        <v>13</v>
      </c>
      <c r="AR1892" t="s">
        <v>5933</v>
      </c>
      <c r="AT1892" t="s">
        <v>1276</v>
      </c>
      <c r="AX1892" t="s">
        <v>4932</v>
      </c>
      <c r="AY1892" s="104">
        <v>46114.434027777781</v>
      </c>
      <c r="AZ1892">
        <v>130758</v>
      </c>
      <c r="BA1892" t="s">
        <v>4728</v>
      </c>
      <c r="BB1892" t="s">
        <v>5989</v>
      </c>
      <c r="BF1892" t="s">
        <v>5925</v>
      </c>
      <c r="BH1892" t="s">
        <v>1220</v>
      </c>
      <c r="BL1892" t="s">
        <v>5174</v>
      </c>
      <c r="BM1892" s="104">
        <v>46119.520833333336</v>
      </c>
      <c r="BN1892">
        <v>313064</v>
      </c>
      <c r="BO1892" t="s">
        <v>4728</v>
      </c>
      <c r="BP1892" t="s">
        <v>5592</v>
      </c>
      <c r="BT1892" t="s">
        <v>5925</v>
      </c>
    </row>
    <row r="1893" spans="17:72" x14ac:dyDescent="0.25">
      <c r="Q1893" t="s">
        <v>241</v>
      </c>
      <c r="V1893" t="s">
        <v>5697</v>
      </c>
      <c r="W1893" s="104">
        <v>46118.761805555558</v>
      </c>
      <c r="X1893">
        <v>1161745</v>
      </c>
      <c r="Y1893" t="s">
        <v>4728</v>
      </c>
      <c r="Z1893" t="s">
        <v>54</v>
      </c>
      <c r="AD1893" t="s">
        <v>4739</v>
      </c>
      <c r="AF1893" t="s">
        <v>1148</v>
      </c>
      <c r="AG1893" t="s">
        <v>1985</v>
      </c>
      <c r="AJ1893" t="s">
        <v>4826</v>
      </c>
      <c r="AK1893" s="104">
        <v>46115.7</v>
      </c>
      <c r="AL1893">
        <v>1629319</v>
      </c>
      <c r="AM1893" t="s">
        <v>4761</v>
      </c>
      <c r="AN1893" t="s">
        <v>42</v>
      </c>
      <c r="AO1893" t="s">
        <v>13</v>
      </c>
      <c r="AR1893" t="s">
        <v>6310</v>
      </c>
      <c r="AT1893" t="s">
        <v>1292</v>
      </c>
      <c r="AX1893" t="s">
        <v>5902</v>
      </c>
      <c r="AY1893" s="104">
        <v>46114.43472222222</v>
      </c>
      <c r="AZ1893">
        <v>253939</v>
      </c>
      <c r="BA1893" t="s">
        <v>4728</v>
      </c>
      <c r="BB1893" t="s">
        <v>5989</v>
      </c>
      <c r="BF1893" t="s">
        <v>5942</v>
      </c>
      <c r="BH1893" t="s">
        <v>2259</v>
      </c>
      <c r="BL1893" t="s">
        <v>4877</v>
      </c>
      <c r="BM1893" s="104">
        <v>46119.521527777775</v>
      </c>
      <c r="BN1893">
        <v>429736</v>
      </c>
      <c r="BO1893" t="s">
        <v>4728</v>
      </c>
      <c r="BP1893" t="s">
        <v>5592</v>
      </c>
      <c r="BT1893" t="s">
        <v>5920</v>
      </c>
    </row>
    <row r="1894" spans="17:72" x14ac:dyDescent="0.25">
      <c r="Q1894" t="s">
        <v>77</v>
      </c>
      <c r="V1894" t="s">
        <v>5393</v>
      </c>
      <c r="W1894" s="104">
        <v>46118.761805555558</v>
      </c>
      <c r="X1894">
        <v>678392</v>
      </c>
      <c r="Y1894" t="s">
        <v>4728</v>
      </c>
      <c r="Z1894" t="s">
        <v>54</v>
      </c>
      <c r="AD1894" t="s">
        <v>4736</v>
      </c>
      <c r="AF1894" t="s">
        <v>2191</v>
      </c>
      <c r="AG1894" t="s">
        <v>220</v>
      </c>
      <c r="AJ1894" t="s">
        <v>5095</v>
      </c>
      <c r="AK1894" s="104">
        <v>46115.702777777777</v>
      </c>
      <c r="AL1894">
        <v>372367</v>
      </c>
      <c r="AM1894" t="s">
        <v>4728</v>
      </c>
      <c r="AN1894" t="s">
        <v>42</v>
      </c>
      <c r="AO1894" t="s">
        <v>13</v>
      </c>
      <c r="AR1894" t="s">
        <v>5933</v>
      </c>
      <c r="AT1894" t="s">
        <v>1078</v>
      </c>
      <c r="AX1894" t="s">
        <v>5117</v>
      </c>
      <c r="AY1894" s="104">
        <v>46114.435416666667</v>
      </c>
      <c r="AZ1894">
        <v>356642</v>
      </c>
      <c r="BA1894" t="s">
        <v>4728</v>
      </c>
      <c r="BB1894" t="s">
        <v>5989</v>
      </c>
      <c r="BF1894" t="s">
        <v>4781</v>
      </c>
      <c r="BH1894" t="s">
        <v>1732</v>
      </c>
      <c r="BL1894" t="s">
        <v>5442</v>
      </c>
      <c r="BM1894" s="104">
        <v>46119.522222222222</v>
      </c>
      <c r="BN1894">
        <v>527829</v>
      </c>
      <c r="BO1894" t="s">
        <v>4761</v>
      </c>
      <c r="BP1894" t="s">
        <v>5592</v>
      </c>
      <c r="BT1894" t="s">
        <v>4781</v>
      </c>
    </row>
    <row r="1895" spans="17:72" x14ac:dyDescent="0.25">
      <c r="Q1895" t="s">
        <v>247</v>
      </c>
      <c r="V1895" t="s">
        <v>5698</v>
      </c>
      <c r="W1895" s="104">
        <v>46118.76458333333</v>
      </c>
      <c r="X1895">
        <v>179406</v>
      </c>
      <c r="Y1895" t="s">
        <v>4728</v>
      </c>
      <c r="Z1895" t="s">
        <v>54</v>
      </c>
      <c r="AD1895" t="s">
        <v>4756</v>
      </c>
      <c r="AF1895" t="s">
        <v>2373</v>
      </c>
      <c r="AJ1895" t="s">
        <v>4745</v>
      </c>
      <c r="AK1895" s="104">
        <v>46115.702777777777</v>
      </c>
      <c r="AL1895">
        <v>332066</v>
      </c>
      <c r="AM1895" t="s">
        <v>4761</v>
      </c>
      <c r="AN1895" t="s">
        <v>13</v>
      </c>
      <c r="AR1895" t="s">
        <v>5966</v>
      </c>
      <c r="AT1895" t="s">
        <v>2403</v>
      </c>
      <c r="AX1895" t="s">
        <v>6282</v>
      </c>
      <c r="AY1895" s="104">
        <v>46114.435416666667</v>
      </c>
      <c r="AZ1895">
        <v>543233</v>
      </c>
      <c r="BA1895" t="s">
        <v>4728</v>
      </c>
      <c r="BB1895" t="s">
        <v>5989</v>
      </c>
      <c r="BF1895" t="s">
        <v>5931</v>
      </c>
      <c r="BH1895" t="s">
        <v>1706</v>
      </c>
      <c r="BL1895" t="s">
        <v>5108</v>
      </c>
      <c r="BM1895" s="104">
        <v>46119.522222222222</v>
      </c>
      <c r="BN1895">
        <v>704905</v>
      </c>
      <c r="BO1895" t="s">
        <v>4728</v>
      </c>
      <c r="BP1895" t="s">
        <v>5592</v>
      </c>
      <c r="BT1895" t="s">
        <v>5931</v>
      </c>
    </row>
    <row r="1896" spans="17:72" x14ac:dyDescent="0.25">
      <c r="Q1896" t="s">
        <v>80</v>
      </c>
      <c r="V1896" t="s">
        <v>5699</v>
      </c>
      <c r="W1896" s="104">
        <v>46118.76458333333</v>
      </c>
      <c r="X1896">
        <v>353266</v>
      </c>
      <c r="Y1896" t="s">
        <v>4728</v>
      </c>
      <c r="Z1896" t="s">
        <v>54</v>
      </c>
      <c r="AD1896" t="s">
        <v>4752</v>
      </c>
      <c r="AF1896" t="s">
        <v>76</v>
      </c>
      <c r="AJ1896" t="s">
        <v>4753</v>
      </c>
      <c r="AK1896" s="104">
        <v>46115.703472222223</v>
      </c>
      <c r="AL1896">
        <v>480735</v>
      </c>
      <c r="AM1896" t="s">
        <v>4761</v>
      </c>
      <c r="AN1896" t="s">
        <v>13</v>
      </c>
      <c r="AR1896" t="s">
        <v>5966</v>
      </c>
      <c r="AT1896" t="s">
        <v>516</v>
      </c>
      <c r="AX1896" t="s">
        <v>7363</v>
      </c>
      <c r="AY1896" s="104">
        <v>46114.435416666667</v>
      </c>
      <c r="AZ1896">
        <v>329206</v>
      </c>
      <c r="BA1896" t="s">
        <v>4728</v>
      </c>
      <c r="BB1896" t="s">
        <v>5989</v>
      </c>
      <c r="BF1896" t="s">
        <v>5918</v>
      </c>
      <c r="BH1896" t="s">
        <v>1481</v>
      </c>
      <c r="BL1896" t="s">
        <v>5063</v>
      </c>
      <c r="BM1896" s="104">
        <v>46119.523611111108</v>
      </c>
      <c r="BN1896">
        <v>617888</v>
      </c>
      <c r="BO1896" t="s">
        <v>4728</v>
      </c>
      <c r="BP1896" t="s">
        <v>5592</v>
      </c>
      <c r="BT1896" t="s">
        <v>5931</v>
      </c>
    </row>
    <row r="1897" spans="17:72" x14ac:dyDescent="0.25">
      <c r="Q1897" t="s">
        <v>247</v>
      </c>
      <c r="V1897" t="s">
        <v>5433</v>
      </c>
      <c r="W1897" s="104">
        <v>46118.765277777777</v>
      </c>
      <c r="X1897">
        <v>186566</v>
      </c>
      <c r="Y1897" t="s">
        <v>4728</v>
      </c>
      <c r="Z1897" t="s">
        <v>54</v>
      </c>
      <c r="AD1897" t="s">
        <v>4736</v>
      </c>
      <c r="AF1897" t="s">
        <v>432</v>
      </c>
      <c r="AJ1897" t="s">
        <v>5078</v>
      </c>
      <c r="AK1897" s="104">
        <v>46115.703472222223</v>
      </c>
      <c r="AL1897">
        <v>1686628</v>
      </c>
      <c r="AM1897" t="s">
        <v>4761</v>
      </c>
      <c r="AN1897" t="s">
        <v>13</v>
      </c>
      <c r="AR1897" t="s">
        <v>4781</v>
      </c>
      <c r="AT1897" t="s">
        <v>2383</v>
      </c>
      <c r="AX1897" t="s">
        <v>6290</v>
      </c>
      <c r="AY1897" s="104">
        <v>46114.435416666667</v>
      </c>
      <c r="AZ1897">
        <v>579348</v>
      </c>
      <c r="BA1897" t="s">
        <v>4728</v>
      </c>
      <c r="BB1897" t="s">
        <v>5989</v>
      </c>
      <c r="BF1897" t="s">
        <v>5920</v>
      </c>
      <c r="BH1897" t="s">
        <v>235</v>
      </c>
      <c r="BI1897" t="s">
        <v>1132</v>
      </c>
      <c r="BJ1897" t="s">
        <v>217</v>
      </c>
      <c r="BL1897" t="s">
        <v>4776</v>
      </c>
      <c r="BM1897" s="104">
        <v>46119.523611111108</v>
      </c>
      <c r="BN1897">
        <v>542473</v>
      </c>
      <c r="BO1897" t="s">
        <v>4728</v>
      </c>
      <c r="BP1897" t="s">
        <v>5592</v>
      </c>
      <c r="BQ1897" t="s">
        <v>4731</v>
      </c>
      <c r="BT1897" t="s">
        <v>6495</v>
      </c>
    </row>
    <row r="1898" spans="17:72" x14ac:dyDescent="0.25">
      <c r="Q1898" t="s">
        <v>78</v>
      </c>
      <c r="V1898" t="s">
        <v>5626</v>
      </c>
      <c r="W1898" s="104">
        <v>46118.765972222223</v>
      </c>
      <c r="X1898">
        <v>605276</v>
      </c>
      <c r="Y1898" t="s">
        <v>4728</v>
      </c>
      <c r="Z1898" t="s">
        <v>54</v>
      </c>
      <c r="AD1898" t="s">
        <v>4736</v>
      </c>
      <c r="AF1898" t="s">
        <v>5872</v>
      </c>
      <c r="AG1898" t="s">
        <v>2373</v>
      </c>
      <c r="AJ1898" t="s">
        <v>6600</v>
      </c>
      <c r="AK1898" s="104">
        <v>46115.70416666667</v>
      </c>
      <c r="AL1898">
        <v>458840</v>
      </c>
      <c r="AM1898" t="s">
        <v>4728</v>
      </c>
      <c r="AN1898" t="s">
        <v>42</v>
      </c>
      <c r="AO1898" t="s">
        <v>13</v>
      </c>
      <c r="AR1898" t="s">
        <v>5851</v>
      </c>
      <c r="AT1898" t="s">
        <v>551</v>
      </c>
      <c r="AX1898" t="s">
        <v>4763</v>
      </c>
      <c r="AY1898" s="104">
        <v>46114.436111111114</v>
      </c>
      <c r="AZ1898">
        <v>334196</v>
      </c>
      <c r="BA1898" t="s">
        <v>4728</v>
      </c>
      <c r="BB1898" t="s">
        <v>5989</v>
      </c>
      <c r="BF1898" t="s">
        <v>5942</v>
      </c>
      <c r="BH1898" t="s">
        <v>2357</v>
      </c>
      <c r="BL1898" t="s">
        <v>7962</v>
      </c>
      <c r="BM1898" s="104">
        <v>46119.523611111108</v>
      </c>
      <c r="BN1898">
        <v>413559</v>
      </c>
      <c r="BO1898" t="s">
        <v>4728</v>
      </c>
      <c r="BP1898" t="s">
        <v>5592</v>
      </c>
      <c r="BT1898" t="s">
        <v>5924</v>
      </c>
    </row>
    <row r="1899" spans="17:72" x14ac:dyDescent="0.25">
      <c r="Q1899" t="s">
        <v>226</v>
      </c>
      <c r="R1899" t="s">
        <v>211</v>
      </c>
      <c r="V1899" t="s">
        <v>5698</v>
      </c>
      <c r="W1899" s="104">
        <v>46118.76666666667</v>
      </c>
      <c r="X1899">
        <v>2375482</v>
      </c>
      <c r="Y1899" t="s">
        <v>4728</v>
      </c>
      <c r="Z1899" t="s">
        <v>54</v>
      </c>
      <c r="AA1899" t="s">
        <v>4731</v>
      </c>
      <c r="AD1899" t="s">
        <v>5296</v>
      </c>
      <c r="AF1899" t="s">
        <v>241</v>
      </c>
      <c r="AJ1899" t="s">
        <v>5083</v>
      </c>
      <c r="AK1899" s="104">
        <v>46115.705555555556</v>
      </c>
      <c r="AL1899">
        <v>634399</v>
      </c>
      <c r="AM1899" t="s">
        <v>4728</v>
      </c>
      <c r="AN1899" t="s">
        <v>13</v>
      </c>
      <c r="AR1899" t="s">
        <v>5950</v>
      </c>
      <c r="AT1899" t="s">
        <v>1945</v>
      </c>
      <c r="AX1899" t="s">
        <v>4932</v>
      </c>
      <c r="AY1899" s="104">
        <v>46114.436111111114</v>
      </c>
      <c r="AZ1899">
        <v>281831</v>
      </c>
      <c r="BA1899" t="s">
        <v>4728</v>
      </c>
      <c r="BB1899" t="s">
        <v>5989</v>
      </c>
      <c r="BF1899" t="s">
        <v>5918</v>
      </c>
      <c r="BH1899" t="s">
        <v>868</v>
      </c>
      <c r="BL1899" t="s">
        <v>5174</v>
      </c>
      <c r="BM1899" s="104">
        <v>46119.523611111108</v>
      </c>
      <c r="BN1899">
        <v>908240</v>
      </c>
      <c r="BO1899" t="s">
        <v>4761</v>
      </c>
      <c r="BP1899" t="s">
        <v>5592</v>
      </c>
      <c r="BT1899" t="s">
        <v>5966</v>
      </c>
    </row>
    <row r="1900" spans="17:72" x14ac:dyDescent="0.25">
      <c r="Q1900" t="s">
        <v>80</v>
      </c>
      <c r="V1900" t="s">
        <v>4762</v>
      </c>
      <c r="W1900" s="104">
        <v>46118.768750000003</v>
      </c>
      <c r="X1900">
        <v>1191419</v>
      </c>
      <c r="Y1900" t="s">
        <v>4728</v>
      </c>
      <c r="Z1900" t="s">
        <v>54</v>
      </c>
      <c r="AA1900" t="s">
        <v>4731</v>
      </c>
      <c r="AD1900" t="s">
        <v>4736</v>
      </c>
      <c r="AF1900" t="s">
        <v>2471</v>
      </c>
      <c r="AG1900" t="s">
        <v>72</v>
      </c>
      <c r="AJ1900" t="s">
        <v>4733</v>
      </c>
      <c r="AK1900" s="104">
        <v>46115.705555555556</v>
      </c>
      <c r="AL1900">
        <v>982424</v>
      </c>
      <c r="AM1900" t="s">
        <v>4728</v>
      </c>
      <c r="AN1900" t="s">
        <v>42</v>
      </c>
      <c r="AO1900" t="s">
        <v>13</v>
      </c>
      <c r="AR1900" t="s">
        <v>6012</v>
      </c>
      <c r="AT1900" t="s">
        <v>1276</v>
      </c>
      <c r="AX1900" t="s">
        <v>4850</v>
      </c>
      <c r="AY1900" s="104">
        <v>46114.436111111114</v>
      </c>
      <c r="AZ1900">
        <v>127237</v>
      </c>
      <c r="BA1900" t="s">
        <v>4728</v>
      </c>
      <c r="BB1900" t="s">
        <v>5989</v>
      </c>
      <c r="BF1900" t="s">
        <v>5925</v>
      </c>
      <c r="BH1900" t="s">
        <v>247</v>
      </c>
      <c r="BL1900" t="s">
        <v>5012</v>
      </c>
      <c r="BM1900" s="104">
        <v>46119.525000000001</v>
      </c>
      <c r="BN1900">
        <v>126674</v>
      </c>
      <c r="BO1900" t="s">
        <v>4728</v>
      </c>
      <c r="BP1900" t="s">
        <v>5592</v>
      </c>
      <c r="BT1900" t="s">
        <v>5925</v>
      </c>
    </row>
    <row r="1901" spans="17:72" x14ac:dyDescent="0.25">
      <c r="Q1901" t="s">
        <v>77</v>
      </c>
      <c r="V1901" t="s">
        <v>5280</v>
      </c>
      <c r="W1901" s="104">
        <v>46118.770833333336</v>
      </c>
      <c r="X1901">
        <v>198835</v>
      </c>
      <c r="Y1901" t="s">
        <v>4728</v>
      </c>
      <c r="Z1901" t="s">
        <v>54</v>
      </c>
      <c r="AD1901" t="s">
        <v>4736</v>
      </c>
      <c r="AF1901" t="s">
        <v>256</v>
      </c>
      <c r="AJ1901" t="s">
        <v>5118</v>
      </c>
      <c r="AK1901" s="104">
        <v>46115.706250000003</v>
      </c>
      <c r="AL1901">
        <v>671409</v>
      </c>
      <c r="AM1901" t="s">
        <v>4728</v>
      </c>
      <c r="AN1901" t="s">
        <v>13</v>
      </c>
      <c r="AR1901" t="s">
        <v>5918</v>
      </c>
      <c r="AT1901" t="s">
        <v>72</v>
      </c>
      <c r="AX1901" t="s">
        <v>4872</v>
      </c>
      <c r="AY1901" s="104">
        <v>46114.436805555553</v>
      </c>
      <c r="AZ1901">
        <v>432504</v>
      </c>
      <c r="BA1901" t="s">
        <v>4728</v>
      </c>
      <c r="BB1901" t="s">
        <v>5989</v>
      </c>
      <c r="BF1901" t="s">
        <v>5958</v>
      </c>
      <c r="BH1901" t="s">
        <v>1132</v>
      </c>
      <c r="BL1901" t="s">
        <v>4743</v>
      </c>
      <c r="BM1901" s="104">
        <v>46119.526388888888</v>
      </c>
      <c r="BN1901">
        <v>293178</v>
      </c>
      <c r="BO1901" t="s">
        <v>4728</v>
      </c>
      <c r="BP1901" t="s">
        <v>5592</v>
      </c>
      <c r="BT1901" t="s">
        <v>5918</v>
      </c>
    </row>
    <row r="1902" spans="17:72" x14ac:dyDescent="0.25">
      <c r="V1902" t="s">
        <v>4872</v>
      </c>
      <c r="W1902" s="104">
        <v>46118.770833333336</v>
      </c>
      <c r="X1902">
        <v>44888</v>
      </c>
      <c r="Y1902" t="s">
        <v>4728</v>
      </c>
      <c r="Z1902" t="s">
        <v>54</v>
      </c>
      <c r="AF1902" t="s">
        <v>822</v>
      </c>
      <c r="AG1902" t="s">
        <v>2373</v>
      </c>
      <c r="AJ1902" t="s">
        <v>6601</v>
      </c>
      <c r="AK1902" s="104">
        <v>46115.707638888889</v>
      </c>
      <c r="AL1902">
        <v>2376736</v>
      </c>
      <c r="AM1902" t="s">
        <v>4761</v>
      </c>
      <c r="AN1902" t="s">
        <v>4787</v>
      </c>
      <c r="AO1902" t="s">
        <v>13</v>
      </c>
      <c r="AR1902" t="s">
        <v>5962</v>
      </c>
      <c r="AT1902" t="s">
        <v>1894</v>
      </c>
      <c r="AX1902" t="s">
        <v>6294</v>
      </c>
      <c r="AY1902" s="104">
        <v>46114.436805555553</v>
      </c>
      <c r="AZ1902">
        <v>139952</v>
      </c>
      <c r="BA1902" t="s">
        <v>4728</v>
      </c>
      <c r="BB1902" t="s">
        <v>5989</v>
      </c>
      <c r="BF1902" t="s">
        <v>5942</v>
      </c>
      <c r="BH1902" t="s">
        <v>250</v>
      </c>
      <c r="BI1902" t="s">
        <v>1955</v>
      </c>
      <c r="BL1902" t="s">
        <v>5093</v>
      </c>
      <c r="BM1902" s="104">
        <v>46119.52847222222</v>
      </c>
      <c r="BN1902">
        <v>1055582</v>
      </c>
      <c r="BO1902" t="s">
        <v>4728</v>
      </c>
      <c r="BP1902" t="s">
        <v>5592</v>
      </c>
      <c r="BT1902" t="s">
        <v>6074</v>
      </c>
    </row>
    <row r="1903" spans="17:72" x14ac:dyDescent="0.25">
      <c r="Q1903" t="s">
        <v>229</v>
      </c>
      <c r="V1903" t="s">
        <v>4926</v>
      </c>
      <c r="W1903" s="104">
        <v>46118.771527777775</v>
      </c>
      <c r="X1903">
        <v>233630</v>
      </c>
      <c r="Y1903" t="s">
        <v>4728</v>
      </c>
      <c r="Z1903" t="s">
        <v>54</v>
      </c>
      <c r="AD1903" t="s">
        <v>4736</v>
      </c>
      <c r="AF1903" t="s">
        <v>1284</v>
      </c>
      <c r="AG1903" t="s">
        <v>1985</v>
      </c>
      <c r="AJ1903" t="s">
        <v>4877</v>
      </c>
      <c r="AK1903" s="104">
        <v>46115.707638888889</v>
      </c>
      <c r="AL1903">
        <v>987283</v>
      </c>
      <c r="AM1903" t="s">
        <v>4761</v>
      </c>
      <c r="AN1903" t="s">
        <v>13</v>
      </c>
      <c r="AO1903" t="s">
        <v>4812</v>
      </c>
      <c r="AR1903" t="s">
        <v>6602</v>
      </c>
      <c r="AT1903" t="s">
        <v>80</v>
      </c>
      <c r="AX1903" t="s">
        <v>4850</v>
      </c>
      <c r="AY1903" s="104">
        <v>46114.4375</v>
      </c>
      <c r="AZ1903">
        <v>238014</v>
      </c>
      <c r="BA1903" t="s">
        <v>4728</v>
      </c>
      <c r="BB1903" t="s">
        <v>5989</v>
      </c>
      <c r="BF1903" t="s">
        <v>5942</v>
      </c>
      <c r="BH1903" t="s">
        <v>1284</v>
      </c>
      <c r="BI1903" t="s">
        <v>2197</v>
      </c>
      <c r="BL1903" t="s">
        <v>7379</v>
      </c>
      <c r="BM1903" s="104">
        <v>46119.529166666667</v>
      </c>
      <c r="BN1903">
        <v>340783</v>
      </c>
      <c r="BO1903" t="s">
        <v>4761</v>
      </c>
      <c r="BP1903" t="s">
        <v>5592</v>
      </c>
      <c r="BQ1903" t="s">
        <v>4731</v>
      </c>
      <c r="BT1903" t="s">
        <v>7932</v>
      </c>
    </row>
    <row r="1904" spans="17:72" x14ac:dyDescent="0.25">
      <c r="Q1904" t="s">
        <v>229</v>
      </c>
      <c r="V1904" t="s">
        <v>4989</v>
      </c>
      <c r="W1904" s="104">
        <v>46118.773611111108</v>
      </c>
      <c r="X1904">
        <v>251386</v>
      </c>
      <c r="Y1904" t="s">
        <v>4728</v>
      </c>
      <c r="Z1904" t="s">
        <v>54</v>
      </c>
      <c r="AA1904" t="s">
        <v>4731</v>
      </c>
      <c r="AD1904" t="s">
        <v>4739</v>
      </c>
      <c r="AF1904" t="s">
        <v>2395</v>
      </c>
      <c r="AG1904" t="s">
        <v>2345</v>
      </c>
      <c r="AJ1904" t="s">
        <v>6600</v>
      </c>
      <c r="AK1904" s="104">
        <v>46115.709027777775</v>
      </c>
      <c r="AL1904">
        <v>491455</v>
      </c>
      <c r="AM1904" t="s">
        <v>4728</v>
      </c>
      <c r="AN1904" t="s">
        <v>42</v>
      </c>
      <c r="AO1904" t="s">
        <v>13</v>
      </c>
      <c r="AR1904" t="s">
        <v>5933</v>
      </c>
      <c r="AT1904" t="s">
        <v>836</v>
      </c>
      <c r="AU1904" t="s">
        <v>264</v>
      </c>
      <c r="AV1904" t="s">
        <v>1132</v>
      </c>
      <c r="AX1904" t="s">
        <v>6460</v>
      </c>
      <c r="AY1904" s="104">
        <v>46114.4375</v>
      </c>
      <c r="AZ1904">
        <v>2745822</v>
      </c>
      <c r="BA1904" t="s">
        <v>4728</v>
      </c>
      <c r="BB1904" t="s">
        <v>5989</v>
      </c>
      <c r="BC1904" t="s">
        <v>4731</v>
      </c>
      <c r="BF1904" t="s">
        <v>7364</v>
      </c>
      <c r="BH1904" t="s">
        <v>1732</v>
      </c>
      <c r="BL1904" t="s">
        <v>5738</v>
      </c>
      <c r="BM1904" s="104">
        <v>46119.535416666666</v>
      </c>
      <c r="BN1904">
        <v>102077</v>
      </c>
      <c r="BO1904" t="s">
        <v>4728</v>
      </c>
      <c r="BP1904" t="s">
        <v>5592</v>
      </c>
      <c r="BT1904" t="s">
        <v>4781</v>
      </c>
    </row>
    <row r="1905" spans="17:72" x14ac:dyDescent="0.25">
      <c r="Q1905" t="s">
        <v>229</v>
      </c>
      <c r="V1905" t="s">
        <v>5700</v>
      </c>
      <c r="W1905" s="104">
        <v>46118.777083333334</v>
      </c>
      <c r="X1905">
        <v>434908</v>
      </c>
      <c r="Y1905" t="s">
        <v>4761</v>
      </c>
      <c r="Z1905" t="s">
        <v>54</v>
      </c>
      <c r="AD1905" t="s">
        <v>4781</v>
      </c>
      <c r="AF1905" t="s">
        <v>2293</v>
      </c>
      <c r="AG1905" t="s">
        <v>1945</v>
      </c>
      <c r="AJ1905" t="s">
        <v>5083</v>
      </c>
      <c r="AK1905" s="104">
        <v>46115.709027777775</v>
      </c>
      <c r="AL1905">
        <v>2209695</v>
      </c>
      <c r="AM1905" t="s">
        <v>4761</v>
      </c>
      <c r="AN1905" t="s">
        <v>42</v>
      </c>
      <c r="AO1905" t="s">
        <v>13</v>
      </c>
      <c r="AR1905" t="s">
        <v>6296</v>
      </c>
      <c r="AT1905" t="s">
        <v>202</v>
      </c>
      <c r="AX1905" t="s">
        <v>7365</v>
      </c>
      <c r="AY1905" s="104">
        <v>46114.4375</v>
      </c>
      <c r="AZ1905">
        <v>172808</v>
      </c>
      <c r="BA1905" t="s">
        <v>4728</v>
      </c>
      <c r="BB1905" t="s">
        <v>5989</v>
      </c>
      <c r="BF1905" t="s">
        <v>5948</v>
      </c>
      <c r="BH1905" t="s">
        <v>2335</v>
      </c>
      <c r="BL1905" t="s">
        <v>8215</v>
      </c>
      <c r="BM1905" s="104">
        <v>46119.535416666666</v>
      </c>
      <c r="BN1905">
        <v>2232191</v>
      </c>
      <c r="BO1905" t="s">
        <v>4761</v>
      </c>
      <c r="BP1905" t="s">
        <v>5592</v>
      </c>
      <c r="BT1905" t="s">
        <v>5966</v>
      </c>
    </row>
    <row r="1906" spans="17:72" x14ac:dyDescent="0.25">
      <c r="Q1906" t="s">
        <v>2086</v>
      </c>
      <c r="R1906" t="s">
        <v>80</v>
      </c>
      <c r="V1906" t="s">
        <v>4826</v>
      </c>
      <c r="W1906" s="104">
        <v>46118.777777777781</v>
      </c>
      <c r="X1906">
        <v>300798</v>
      </c>
      <c r="Y1906" t="s">
        <v>4728</v>
      </c>
      <c r="Z1906" t="s">
        <v>42</v>
      </c>
      <c r="AA1906" t="s">
        <v>54</v>
      </c>
      <c r="AD1906" t="s">
        <v>4742</v>
      </c>
      <c r="AF1906" t="s">
        <v>2429</v>
      </c>
      <c r="AJ1906" t="s">
        <v>6515</v>
      </c>
      <c r="AK1906" s="104">
        <v>46115.710416666669</v>
      </c>
      <c r="AL1906">
        <v>319754</v>
      </c>
      <c r="AM1906" t="s">
        <v>4761</v>
      </c>
      <c r="AN1906" t="s">
        <v>13</v>
      </c>
      <c r="AR1906" t="s">
        <v>5966</v>
      </c>
      <c r="AT1906" t="s">
        <v>1292</v>
      </c>
      <c r="AX1906" t="s">
        <v>4926</v>
      </c>
      <c r="AY1906" s="104">
        <v>46114.438194444447</v>
      </c>
      <c r="AZ1906">
        <v>192618</v>
      </c>
      <c r="BA1906" t="s">
        <v>4728</v>
      </c>
      <c r="BB1906" t="s">
        <v>5989</v>
      </c>
      <c r="BF1906" t="s">
        <v>5942</v>
      </c>
      <c r="BH1906" t="s">
        <v>496</v>
      </c>
      <c r="BL1906" t="s">
        <v>5738</v>
      </c>
      <c r="BM1906" s="104">
        <v>46119.535416666666</v>
      </c>
      <c r="BN1906">
        <v>681892</v>
      </c>
      <c r="BO1906" t="s">
        <v>4728</v>
      </c>
      <c r="BP1906" t="s">
        <v>5592</v>
      </c>
      <c r="BT1906" t="s">
        <v>7189</v>
      </c>
    </row>
    <row r="1907" spans="17:72" x14ac:dyDescent="0.25">
      <c r="Q1907" t="s">
        <v>80</v>
      </c>
      <c r="V1907" t="s">
        <v>4807</v>
      </c>
      <c r="W1907" s="104">
        <v>46118.78125</v>
      </c>
      <c r="X1907">
        <v>243210</v>
      </c>
      <c r="Y1907" t="s">
        <v>4728</v>
      </c>
      <c r="Z1907" t="s">
        <v>54</v>
      </c>
      <c r="AD1907" t="s">
        <v>4736</v>
      </c>
      <c r="AF1907" t="s">
        <v>250</v>
      </c>
      <c r="AJ1907" t="s">
        <v>5472</v>
      </c>
      <c r="AK1907" s="104">
        <v>46115.711111111108</v>
      </c>
      <c r="AL1907">
        <v>157278</v>
      </c>
      <c r="AM1907" t="s">
        <v>4728</v>
      </c>
      <c r="AN1907" t="s">
        <v>13</v>
      </c>
      <c r="AR1907" t="s">
        <v>5958</v>
      </c>
      <c r="AT1907" t="s">
        <v>1559</v>
      </c>
      <c r="AX1907" t="s">
        <v>4765</v>
      </c>
      <c r="AY1907" s="104">
        <v>46114.438194444447</v>
      </c>
      <c r="AZ1907">
        <v>106328</v>
      </c>
      <c r="BA1907" t="s">
        <v>4728</v>
      </c>
      <c r="BB1907" t="s">
        <v>5989</v>
      </c>
      <c r="BF1907" t="s">
        <v>5942</v>
      </c>
      <c r="BH1907" t="s">
        <v>2431</v>
      </c>
      <c r="BL1907" t="s">
        <v>4944</v>
      </c>
      <c r="BM1907" s="104">
        <v>46119.537499999999</v>
      </c>
      <c r="BN1907">
        <v>390529</v>
      </c>
      <c r="BO1907" t="s">
        <v>4728</v>
      </c>
      <c r="BP1907" t="s">
        <v>5592</v>
      </c>
      <c r="BT1907" t="s">
        <v>5920</v>
      </c>
    </row>
    <row r="1908" spans="17:72" x14ac:dyDescent="0.25">
      <c r="Q1908" t="s">
        <v>253</v>
      </c>
      <c r="V1908" t="s">
        <v>5701</v>
      </c>
      <c r="W1908" s="104">
        <v>46118.783333333333</v>
      </c>
      <c r="X1908">
        <v>539962</v>
      </c>
      <c r="Y1908" t="s">
        <v>4728</v>
      </c>
      <c r="Z1908" t="s">
        <v>54</v>
      </c>
      <c r="AD1908" t="s">
        <v>4736</v>
      </c>
      <c r="AF1908" t="s">
        <v>2383</v>
      </c>
      <c r="AJ1908" t="s">
        <v>4942</v>
      </c>
      <c r="AK1908" s="104">
        <v>46115.712500000001</v>
      </c>
      <c r="AL1908">
        <v>2129849</v>
      </c>
      <c r="AM1908" t="s">
        <v>4761</v>
      </c>
      <c r="AN1908" t="s">
        <v>13</v>
      </c>
      <c r="AR1908" t="s">
        <v>5966</v>
      </c>
      <c r="AT1908" t="s">
        <v>432</v>
      </c>
      <c r="AX1908" t="s">
        <v>5335</v>
      </c>
      <c r="AY1908" s="104">
        <v>46114.438888888886</v>
      </c>
      <c r="AZ1908">
        <v>1462047</v>
      </c>
      <c r="BA1908" t="s">
        <v>4728</v>
      </c>
      <c r="BB1908" t="s">
        <v>5989</v>
      </c>
      <c r="BF1908" t="s">
        <v>5931</v>
      </c>
      <c r="BH1908" t="s">
        <v>76</v>
      </c>
      <c r="BL1908" t="s">
        <v>4895</v>
      </c>
      <c r="BM1908" s="104">
        <v>46119.543055555558</v>
      </c>
      <c r="BN1908">
        <v>229152</v>
      </c>
      <c r="BO1908" t="s">
        <v>4728</v>
      </c>
      <c r="BP1908" t="s">
        <v>5592</v>
      </c>
      <c r="BT1908" t="s">
        <v>5925</v>
      </c>
    </row>
    <row r="1909" spans="17:72" x14ac:dyDescent="0.25">
      <c r="Q1909" t="s">
        <v>80</v>
      </c>
      <c r="V1909" t="s">
        <v>5702</v>
      </c>
      <c r="W1909" s="104">
        <v>46118.784722222219</v>
      </c>
      <c r="X1909">
        <v>317689</v>
      </c>
      <c r="Y1909" t="s">
        <v>4728</v>
      </c>
      <c r="Z1909" t="s">
        <v>54</v>
      </c>
      <c r="AD1909" t="s">
        <v>4752</v>
      </c>
      <c r="AF1909" t="s">
        <v>1319</v>
      </c>
      <c r="AG1909" t="s">
        <v>1945</v>
      </c>
      <c r="AJ1909" t="s">
        <v>4776</v>
      </c>
      <c r="AK1909" s="104">
        <v>46115.713194444441</v>
      </c>
      <c r="AL1909">
        <v>2390045</v>
      </c>
      <c r="AM1909" t="s">
        <v>4728</v>
      </c>
      <c r="AN1909" t="s">
        <v>42</v>
      </c>
      <c r="AO1909" t="s">
        <v>13</v>
      </c>
      <c r="AR1909" t="s">
        <v>6458</v>
      </c>
      <c r="AT1909" t="s">
        <v>2624</v>
      </c>
      <c r="AX1909" t="s">
        <v>5817</v>
      </c>
      <c r="AY1909" s="104">
        <v>46114.438888888886</v>
      </c>
      <c r="AZ1909">
        <v>723282</v>
      </c>
      <c r="BA1909" t="s">
        <v>4728</v>
      </c>
      <c r="BB1909" t="s">
        <v>5989</v>
      </c>
      <c r="BF1909" t="s">
        <v>5920</v>
      </c>
      <c r="BH1909" t="s">
        <v>2600</v>
      </c>
      <c r="BL1909" t="s">
        <v>8111</v>
      </c>
      <c r="BM1909" s="104">
        <v>46119.544444444444</v>
      </c>
      <c r="BN1909">
        <v>157040</v>
      </c>
      <c r="BO1909" t="s">
        <v>4728</v>
      </c>
      <c r="BP1909" t="s">
        <v>5592</v>
      </c>
      <c r="BT1909" t="s">
        <v>5925</v>
      </c>
    </row>
    <row r="1910" spans="17:72" x14ac:dyDescent="0.25">
      <c r="Q1910" t="s">
        <v>1466</v>
      </c>
      <c r="R1910" t="s">
        <v>241</v>
      </c>
      <c r="S1910" t="s">
        <v>1891</v>
      </c>
      <c r="V1910" t="s">
        <v>5528</v>
      </c>
      <c r="W1910" s="104">
        <v>46118.788194444445</v>
      </c>
      <c r="X1910">
        <v>672360</v>
      </c>
      <c r="Y1910" t="s">
        <v>4728</v>
      </c>
      <c r="Z1910" t="s">
        <v>42</v>
      </c>
      <c r="AA1910" t="s">
        <v>54</v>
      </c>
      <c r="AB1910" t="s">
        <v>4731</v>
      </c>
      <c r="AD1910" t="s">
        <v>5703</v>
      </c>
      <c r="AF1910" t="s">
        <v>256</v>
      </c>
      <c r="AJ1910" t="s">
        <v>5101</v>
      </c>
      <c r="AK1910" s="104">
        <v>46115.714583333334</v>
      </c>
      <c r="AL1910">
        <v>353739</v>
      </c>
      <c r="AM1910" t="s">
        <v>4728</v>
      </c>
      <c r="AN1910" t="s">
        <v>13</v>
      </c>
      <c r="AR1910" t="s">
        <v>5931</v>
      </c>
      <c r="AT1910" t="s">
        <v>1894</v>
      </c>
      <c r="AX1910" t="s">
        <v>5229</v>
      </c>
      <c r="AY1910" s="104">
        <v>46114.44027777778</v>
      </c>
      <c r="AZ1910">
        <v>78346</v>
      </c>
      <c r="BA1910" t="s">
        <v>4728</v>
      </c>
      <c r="BB1910" t="s">
        <v>5989</v>
      </c>
      <c r="BF1910" t="s">
        <v>5925</v>
      </c>
      <c r="BH1910" t="s">
        <v>1910</v>
      </c>
      <c r="BL1910" t="s">
        <v>4895</v>
      </c>
      <c r="BM1910" s="104">
        <v>46119.545138888891</v>
      </c>
      <c r="BN1910">
        <v>1033010</v>
      </c>
      <c r="BO1910" t="s">
        <v>4728</v>
      </c>
      <c r="BP1910" t="s">
        <v>5592</v>
      </c>
      <c r="BT1910" t="s">
        <v>5931</v>
      </c>
    </row>
    <row r="1911" spans="17:72" x14ac:dyDescent="0.25">
      <c r="Q1911" t="s">
        <v>253</v>
      </c>
      <c r="R1911" t="s">
        <v>226</v>
      </c>
      <c r="V1911" t="s">
        <v>5704</v>
      </c>
      <c r="W1911" s="104">
        <v>46118.790972222225</v>
      </c>
      <c r="X1911">
        <v>1928874</v>
      </c>
      <c r="Y1911" t="s">
        <v>4728</v>
      </c>
      <c r="Z1911" t="s">
        <v>54</v>
      </c>
      <c r="AA1911" t="s">
        <v>4812</v>
      </c>
      <c r="AD1911" t="s">
        <v>5705</v>
      </c>
      <c r="AF1911" t="s">
        <v>247</v>
      </c>
      <c r="AJ1911" t="s">
        <v>4877</v>
      </c>
      <c r="AK1911" s="104">
        <v>46115.715277777781</v>
      </c>
      <c r="AL1911">
        <v>1921342</v>
      </c>
      <c r="AM1911" t="s">
        <v>4728</v>
      </c>
      <c r="AN1911" t="s">
        <v>13</v>
      </c>
      <c r="AR1911" t="s">
        <v>5920</v>
      </c>
      <c r="AT1911" t="s">
        <v>1276</v>
      </c>
      <c r="AX1911" t="s">
        <v>6826</v>
      </c>
      <c r="AY1911" s="104">
        <v>46114.44027777778</v>
      </c>
      <c r="AZ1911">
        <v>671132</v>
      </c>
      <c r="BA1911" t="s">
        <v>4728</v>
      </c>
      <c r="BB1911" t="s">
        <v>5989</v>
      </c>
      <c r="BF1911" t="s">
        <v>5918</v>
      </c>
      <c r="BH1911" t="s">
        <v>250</v>
      </c>
      <c r="BL1911" t="s">
        <v>8111</v>
      </c>
      <c r="BM1911" s="104">
        <v>46119.54583333333</v>
      </c>
      <c r="BN1911">
        <v>386699</v>
      </c>
      <c r="BO1911" t="s">
        <v>4728</v>
      </c>
      <c r="BP1911" t="s">
        <v>5592</v>
      </c>
      <c r="BT1911" t="s">
        <v>5920</v>
      </c>
    </row>
    <row r="1912" spans="17:72" x14ac:dyDescent="0.25">
      <c r="Q1912" t="s">
        <v>247</v>
      </c>
      <c r="V1912" t="s">
        <v>5355</v>
      </c>
      <c r="W1912" s="104">
        <v>46118.792361111111</v>
      </c>
      <c r="X1912">
        <v>483887</v>
      </c>
      <c r="Y1912" t="s">
        <v>4728</v>
      </c>
      <c r="Z1912" t="s">
        <v>54</v>
      </c>
      <c r="AD1912" t="s">
        <v>4736</v>
      </c>
      <c r="AF1912" t="s">
        <v>241</v>
      </c>
      <c r="AJ1912" t="s">
        <v>5118</v>
      </c>
      <c r="AK1912" s="104">
        <v>46115.715277777781</v>
      </c>
      <c r="AL1912">
        <v>35746</v>
      </c>
      <c r="AM1912" t="s">
        <v>4728</v>
      </c>
      <c r="AN1912" t="s">
        <v>13</v>
      </c>
      <c r="AR1912" t="s">
        <v>5925</v>
      </c>
      <c r="AT1912" t="s">
        <v>1732</v>
      </c>
      <c r="AU1912" t="s">
        <v>1124</v>
      </c>
      <c r="AX1912" t="s">
        <v>5359</v>
      </c>
      <c r="AY1912" s="104">
        <v>46114.440972222219</v>
      </c>
      <c r="AZ1912">
        <v>198051</v>
      </c>
      <c r="BA1912" t="s">
        <v>4728</v>
      </c>
      <c r="BB1912" t="s">
        <v>5592</v>
      </c>
      <c r="BC1912" t="s">
        <v>5989</v>
      </c>
      <c r="BF1912" t="s">
        <v>5925</v>
      </c>
      <c r="BH1912" t="s">
        <v>1732</v>
      </c>
      <c r="BL1912" t="s">
        <v>5320</v>
      </c>
      <c r="BM1912" s="104">
        <v>46119.546527777777</v>
      </c>
      <c r="BN1912">
        <v>486192</v>
      </c>
      <c r="BO1912" t="s">
        <v>4728</v>
      </c>
      <c r="BP1912" t="s">
        <v>5592</v>
      </c>
      <c r="BT1912" t="s">
        <v>5942</v>
      </c>
    </row>
    <row r="1913" spans="17:72" x14ac:dyDescent="0.25">
      <c r="Q1913" t="s">
        <v>253</v>
      </c>
      <c r="V1913" t="s">
        <v>5706</v>
      </c>
      <c r="W1913" s="104">
        <v>46118.793749999997</v>
      </c>
      <c r="X1913">
        <v>66736</v>
      </c>
      <c r="Y1913" t="s">
        <v>4728</v>
      </c>
      <c r="Z1913" t="s">
        <v>54</v>
      </c>
      <c r="AD1913" t="s">
        <v>4781</v>
      </c>
      <c r="AF1913" t="s">
        <v>1284</v>
      </c>
      <c r="AG1913" t="s">
        <v>1688</v>
      </c>
      <c r="AJ1913" t="s">
        <v>4733</v>
      </c>
      <c r="AK1913" s="104">
        <v>46115.71597222222</v>
      </c>
      <c r="AL1913">
        <v>380047</v>
      </c>
      <c r="AM1913" t="s">
        <v>4728</v>
      </c>
      <c r="AN1913" t="s">
        <v>13</v>
      </c>
      <c r="AO1913" t="s">
        <v>4731</v>
      </c>
      <c r="AR1913" t="s">
        <v>6603</v>
      </c>
      <c r="AT1913" t="s">
        <v>308</v>
      </c>
      <c r="AU1913" t="s">
        <v>1891</v>
      </c>
      <c r="AX1913" t="s">
        <v>5272</v>
      </c>
      <c r="AY1913" s="104">
        <v>46114.440972222219</v>
      </c>
      <c r="AZ1913">
        <v>1457289</v>
      </c>
      <c r="BA1913" t="s">
        <v>4728</v>
      </c>
      <c r="BB1913" t="s">
        <v>5989</v>
      </c>
      <c r="BC1913" t="s">
        <v>4731</v>
      </c>
      <c r="BF1913" t="s">
        <v>6501</v>
      </c>
      <c r="BH1913" t="s">
        <v>2600</v>
      </c>
      <c r="BL1913" t="s">
        <v>4919</v>
      </c>
      <c r="BM1913" s="104">
        <v>46119.546527777777</v>
      </c>
      <c r="BN1913">
        <v>160352</v>
      </c>
      <c r="BO1913" t="s">
        <v>4728</v>
      </c>
      <c r="BP1913" t="s">
        <v>5592</v>
      </c>
      <c r="BT1913" t="s">
        <v>5925</v>
      </c>
    </row>
    <row r="1914" spans="17:72" x14ac:dyDescent="0.25">
      <c r="Q1914" t="s">
        <v>229</v>
      </c>
      <c r="R1914" t="s">
        <v>217</v>
      </c>
      <c r="V1914" t="s">
        <v>4989</v>
      </c>
      <c r="W1914" s="104">
        <v>46118.793749999997</v>
      </c>
      <c r="X1914">
        <v>780711</v>
      </c>
      <c r="Y1914" t="s">
        <v>4728</v>
      </c>
      <c r="Z1914" t="s">
        <v>54</v>
      </c>
      <c r="AA1914" t="s">
        <v>4731</v>
      </c>
      <c r="AD1914" t="s">
        <v>5480</v>
      </c>
      <c r="AF1914" t="s">
        <v>1600</v>
      </c>
      <c r="AG1914" t="s">
        <v>1706</v>
      </c>
      <c r="AJ1914" t="s">
        <v>4925</v>
      </c>
      <c r="AK1914" s="104">
        <v>46115.71597222222</v>
      </c>
      <c r="AL1914">
        <v>757011</v>
      </c>
      <c r="AM1914" t="s">
        <v>4728</v>
      </c>
      <c r="AN1914" t="s">
        <v>42</v>
      </c>
      <c r="AO1914" t="s">
        <v>13</v>
      </c>
      <c r="AR1914" t="s">
        <v>5933</v>
      </c>
      <c r="AT1914" t="s">
        <v>1559</v>
      </c>
      <c r="AU1914" t="s">
        <v>264</v>
      </c>
      <c r="AV1914" t="s">
        <v>1688</v>
      </c>
      <c r="AX1914" t="s">
        <v>7366</v>
      </c>
      <c r="AY1914" s="104">
        <v>46114.441666666666</v>
      </c>
      <c r="AZ1914">
        <v>1620712</v>
      </c>
      <c r="BA1914" t="s">
        <v>4761</v>
      </c>
      <c r="BB1914" t="s">
        <v>5989</v>
      </c>
      <c r="BC1914" t="s">
        <v>4731</v>
      </c>
      <c r="BF1914" t="s">
        <v>6309</v>
      </c>
      <c r="BH1914" t="s">
        <v>205</v>
      </c>
      <c r="BI1914" t="s">
        <v>683</v>
      </c>
      <c r="BL1914" t="s">
        <v>4807</v>
      </c>
      <c r="BM1914" s="104">
        <v>46119.546527777777</v>
      </c>
      <c r="BN1914">
        <v>347580</v>
      </c>
      <c r="BO1914" t="s">
        <v>4728</v>
      </c>
      <c r="BP1914" t="s">
        <v>5592</v>
      </c>
      <c r="BQ1914" t="s">
        <v>4731</v>
      </c>
      <c r="BT1914" t="s">
        <v>8216</v>
      </c>
    </row>
    <row r="1915" spans="17:72" x14ac:dyDescent="0.25">
      <c r="V1915" t="s">
        <v>5706</v>
      </c>
      <c r="W1915" s="104">
        <v>46118.794444444444</v>
      </c>
      <c r="X1915">
        <v>1279064</v>
      </c>
      <c r="Y1915" t="s">
        <v>4728</v>
      </c>
      <c r="Z1915" t="s">
        <v>54</v>
      </c>
      <c r="AF1915" t="s">
        <v>256</v>
      </c>
      <c r="AJ1915" t="s">
        <v>5174</v>
      </c>
      <c r="AK1915" s="104">
        <v>46115.719444444447</v>
      </c>
      <c r="AL1915">
        <v>376220</v>
      </c>
      <c r="AM1915" t="s">
        <v>4728</v>
      </c>
      <c r="AN1915" t="s">
        <v>13</v>
      </c>
      <c r="AR1915" t="s">
        <v>5920</v>
      </c>
      <c r="AT1915" t="s">
        <v>516</v>
      </c>
      <c r="AX1915" t="s">
        <v>4926</v>
      </c>
      <c r="AY1915" s="104">
        <v>46114.441666666666</v>
      </c>
      <c r="AZ1915">
        <v>286105</v>
      </c>
      <c r="BA1915" t="s">
        <v>4728</v>
      </c>
      <c r="BB1915" t="s">
        <v>5989</v>
      </c>
      <c r="BF1915" t="s">
        <v>5942</v>
      </c>
      <c r="BH1915" t="s">
        <v>2431</v>
      </c>
      <c r="BL1915" t="s">
        <v>4890</v>
      </c>
      <c r="BM1915" s="104">
        <v>46119.546527777777</v>
      </c>
      <c r="BN1915">
        <v>250765</v>
      </c>
      <c r="BO1915" t="s">
        <v>4761</v>
      </c>
      <c r="BP1915" t="s">
        <v>5592</v>
      </c>
      <c r="BT1915" t="s">
        <v>5966</v>
      </c>
    </row>
    <row r="1916" spans="17:72" x14ac:dyDescent="0.25">
      <c r="Q1916" t="s">
        <v>241</v>
      </c>
      <c r="V1916" t="s">
        <v>5707</v>
      </c>
      <c r="W1916" s="104">
        <v>46118.79583333333</v>
      </c>
      <c r="X1916">
        <v>532825</v>
      </c>
      <c r="Y1916" t="s">
        <v>4728</v>
      </c>
      <c r="Z1916" t="s">
        <v>54</v>
      </c>
      <c r="AD1916" t="s">
        <v>4780</v>
      </c>
      <c r="AF1916" t="s">
        <v>1284</v>
      </c>
      <c r="AJ1916" t="s">
        <v>6218</v>
      </c>
      <c r="AK1916" s="104">
        <v>46115.720138888886</v>
      </c>
      <c r="AL1916">
        <v>1088683</v>
      </c>
      <c r="AM1916" t="s">
        <v>4728</v>
      </c>
      <c r="AN1916" t="s">
        <v>13</v>
      </c>
      <c r="AR1916" t="s">
        <v>5950</v>
      </c>
      <c r="AT1916" t="s">
        <v>414</v>
      </c>
      <c r="AX1916" t="s">
        <v>4741</v>
      </c>
      <c r="AY1916" s="104">
        <v>46114.441666666666</v>
      </c>
      <c r="AZ1916">
        <v>3259138</v>
      </c>
      <c r="BA1916" t="s">
        <v>4728</v>
      </c>
      <c r="BB1916" t="s">
        <v>5989</v>
      </c>
      <c r="BF1916" t="s">
        <v>5942</v>
      </c>
      <c r="BH1916" t="s">
        <v>1584</v>
      </c>
      <c r="BL1916" t="s">
        <v>6294</v>
      </c>
      <c r="BM1916" s="104">
        <v>46119.54791666667</v>
      </c>
      <c r="BN1916">
        <v>491707</v>
      </c>
      <c r="BO1916" t="s">
        <v>4728</v>
      </c>
      <c r="BP1916" t="s">
        <v>5592</v>
      </c>
      <c r="BT1916" t="s">
        <v>5931</v>
      </c>
    </row>
    <row r="1917" spans="17:72" x14ac:dyDescent="0.25">
      <c r="Q1917" t="s">
        <v>229</v>
      </c>
      <c r="V1917" t="s">
        <v>5708</v>
      </c>
      <c r="W1917" s="104">
        <v>46118.796527777777</v>
      </c>
      <c r="X1917">
        <v>189426</v>
      </c>
      <c r="Y1917" t="s">
        <v>4728</v>
      </c>
      <c r="Z1917" t="s">
        <v>54</v>
      </c>
      <c r="AD1917" t="s">
        <v>4780</v>
      </c>
      <c r="AF1917" t="s">
        <v>1643</v>
      </c>
      <c r="AG1917" t="s">
        <v>76</v>
      </c>
      <c r="AJ1917" t="s">
        <v>5338</v>
      </c>
      <c r="AK1917" s="104">
        <v>46115.720833333333</v>
      </c>
      <c r="AL1917">
        <v>1750731</v>
      </c>
      <c r="AM1917" t="s">
        <v>4728</v>
      </c>
      <c r="AN1917" t="s">
        <v>42</v>
      </c>
      <c r="AO1917" t="s">
        <v>13</v>
      </c>
      <c r="AR1917" t="s">
        <v>6040</v>
      </c>
      <c r="AT1917" t="s">
        <v>202</v>
      </c>
      <c r="AX1917" t="s">
        <v>5229</v>
      </c>
      <c r="AY1917" s="104">
        <v>46114.441666666666</v>
      </c>
      <c r="AZ1917">
        <v>128062</v>
      </c>
      <c r="BA1917" t="s">
        <v>4728</v>
      </c>
      <c r="BB1917" t="s">
        <v>5989</v>
      </c>
      <c r="BF1917" t="s">
        <v>4781</v>
      </c>
      <c r="BH1917" t="s">
        <v>2510</v>
      </c>
      <c r="BL1917" t="s">
        <v>4988</v>
      </c>
      <c r="BM1917" s="104">
        <v>46119.548611111109</v>
      </c>
      <c r="BN1917">
        <v>117164</v>
      </c>
      <c r="BO1917" t="s">
        <v>4728</v>
      </c>
      <c r="BP1917" t="s">
        <v>5592</v>
      </c>
      <c r="BT1917" t="s">
        <v>5920</v>
      </c>
    </row>
    <row r="1918" spans="17:72" x14ac:dyDescent="0.25">
      <c r="Q1918" t="s">
        <v>229</v>
      </c>
      <c r="V1918" t="s">
        <v>5013</v>
      </c>
      <c r="W1918" s="104">
        <v>46118.79791666667</v>
      </c>
      <c r="X1918">
        <v>1305736</v>
      </c>
      <c r="Y1918" t="s">
        <v>4728</v>
      </c>
      <c r="Z1918" t="s">
        <v>54</v>
      </c>
      <c r="AD1918" t="s">
        <v>4781</v>
      </c>
      <c r="AF1918" t="s">
        <v>2229</v>
      </c>
      <c r="AG1918" t="s">
        <v>253</v>
      </c>
      <c r="AJ1918" t="s">
        <v>5156</v>
      </c>
      <c r="AK1918" s="104">
        <v>46115.720833333333</v>
      </c>
      <c r="AL1918">
        <v>725045</v>
      </c>
      <c r="AM1918" t="s">
        <v>4761</v>
      </c>
      <c r="AN1918" t="s">
        <v>4797</v>
      </c>
      <c r="AO1918" t="s">
        <v>13</v>
      </c>
      <c r="AR1918" t="s">
        <v>6248</v>
      </c>
      <c r="AT1918" t="s">
        <v>551</v>
      </c>
      <c r="AX1918" t="s">
        <v>6308</v>
      </c>
      <c r="AY1918" s="104">
        <v>46114.442361111112</v>
      </c>
      <c r="AZ1918">
        <v>288685</v>
      </c>
      <c r="BA1918" t="s">
        <v>4728</v>
      </c>
      <c r="BB1918" t="s">
        <v>5989</v>
      </c>
      <c r="BF1918" t="s">
        <v>5931</v>
      </c>
      <c r="BH1918" t="s">
        <v>1284</v>
      </c>
      <c r="BI1918" t="s">
        <v>683</v>
      </c>
      <c r="BL1918" t="s">
        <v>4891</v>
      </c>
      <c r="BM1918" s="104">
        <v>46119.548611111109</v>
      </c>
      <c r="BN1918">
        <v>885209</v>
      </c>
      <c r="BO1918" t="s">
        <v>4761</v>
      </c>
      <c r="BP1918" t="s">
        <v>5592</v>
      </c>
      <c r="BQ1918" t="s">
        <v>4731</v>
      </c>
      <c r="BT1918" t="s">
        <v>7932</v>
      </c>
    </row>
    <row r="1919" spans="17:72" x14ac:dyDescent="0.25">
      <c r="Q1919" t="s">
        <v>241</v>
      </c>
      <c r="R1919" t="s">
        <v>217</v>
      </c>
      <c r="V1919" t="s">
        <v>4901</v>
      </c>
      <c r="W1919" s="104">
        <v>46118.803472222222</v>
      </c>
      <c r="X1919">
        <v>787476</v>
      </c>
      <c r="Y1919" t="s">
        <v>4728</v>
      </c>
      <c r="Z1919" t="s">
        <v>54</v>
      </c>
      <c r="AA1919" t="s">
        <v>4731</v>
      </c>
      <c r="AD1919" t="s">
        <v>5110</v>
      </c>
      <c r="AF1919" t="s">
        <v>1606</v>
      </c>
      <c r="AG1919" t="s">
        <v>1706</v>
      </c>
      <c r="AJ1919" t="s">
        <v>6604</v>
      </c>
      <c r="AK1919" s="104">
        <v>46115.722222222219</v>
      </c>
      <c r="AL1919">
        <v>518156</v>
      </c>
      <c r="AM1919" t="s">
        <v>4728</v>
      </c>
      <c r="AN1919" t="s">
        <v>4787</v>
      </c>
      <c r="AO1919" t="s">
        <v>13</v>
      </c>
      <c r="AR1919" t="s">
        <v>5937</v>
      </c>
      <c r="AT1919" t="s">
        <v>1894</v>
      </c>
      <c r="AX1919" t="s">
        <v>4996</v>
      </c>
      <c r="AY1919" s="104">
        <v>46114.442361111112</v>
      </c>
      <c r="AZ1919">
        <v>353883</v>
      </c>
      <c r="BA1919" t="s">
        <v>4728</v>
      </c>
      <c r="BB1919" t="s">
        <v>5989</v>
      </c>
      <c r="BF1919" t="s">
        <v>5931</v>
      </c>
      <c r="BH1919" t="s">
        <v>2600</v>
      </c>
      <c r="BL1919" t="s">
        <v>5338</v>
      </c>
      <c r="BM1919" s="104">
        <v>46119.549305555556</v>
      </c>
      <c r="BN1919">
        <v>329702</v>
      </c>
      <c r="BO1919" t="s">
        <v>4728</v>
      </c>
      <c r="BP1919" t="s">
        <v>5592</v>
      </c>
      <c r="BT1919" t="s">
        <v>5918</v>
      </c>
    </row>
    <row r="1920" spans="17:72" x14ac:dyDescent="0.25">
      <c r="Q1920" t="s">
        <v>247</v>
      </c>
      <c r="V1920" t="s">
        <v>5709</v>
      </c>
      <c r="W1920" s="104">
        <v>46118.805555555555</v>
      </c>
      <c r="X1920">
        <v>110059</v>
      </c>
      <c r="Y1920" t="s">
        <v>4728</v>
      </c>
      <c r="Z1920" t="s">
        <v>54</v>
      </c>
      <c r="AD1920" t="s">
        <v>4780</v>
      </c>
      <c r="AF1920" t="s">
        <v>241</v>
      </c>
      <c r="AJ1920" t="s">
        <v>4783</v>
      </c>
      <c r="AK1920" s="104">
        <v>46115.722916666666</v>
      </c>
      <c r="AL1920">
        <v>229054</v>
      </c>
      <c r="AM1920" t="s">
        <v>4728</v>
      </c>
      <c r="AN1920" t="s">
        <v>13</v>
      </c>
      <c r="AR1920" t="s">
        <v>5931</v>
      </c>
      <c r="AT1920" t="s">
        <v>84</v>
      </c>
      <c r="AX1920" t="s">
        <v>6290</v>
      </c>
      <c r="AY1920" s="104">
        <v>46114.442361111112</v>
      </c>
      <c r="AZ1920">
        <v>776263</v>
      </c>
      <c r="BA1920" t="s">
        <v>4728</v>
      </c>
      <c r="BB1920" t="s">
        <v>5989</v>
      </c>
      <c r="BF1920" t="s">
        <v>5918</v>
      </c>
      <c r="BH1920" t="s">
        <v>2431</v>
      </c>
      <c r="BL1920" t="s">
        <v>5449</v>
      </c>
      <c r="BM1920" s="104">
        <v>46119.55</v>
      </c>
      <c r="BN1920">
        <v>542825</v>
      </c>
      <c r="BO1920" t="s">
        <v>4728</v>
      </c>
      <c r="BP1920" t="s">
        <v>5592</v>
      </c>
      <c r="BT1920" t="s">
        <v>5924</v>
      </c>
    </row>
    <row r="1921" spans="17:72" x14ac:dyDescent="0.25">
      <c r="Q1921" t="s">
        <v>241</v>
      </c>
      <c r="V1921" t="s">
        <v>4890</v>
      </c>
      <c r="W1921" s="104">
        <v>46118.80972222222</v>
      </c>
      <c r="X1921">
        <v>440681</v>
      </c>
      <c r="Y1921" t="s">
        <v>4728</v>
      </c>
      <c r="Z1921" t="s">
        <v>54</v>
      </c>
      <c r="AD1921" t="s">
        <v>4772</v>
      </c>
      <c r="AF1921" t="s">
        <v>850</v>
      </c>
      <c r="AG1921" t="s">
        <v>2197</v>
      </c>
      <c r="AJ1921" t="s">
        <v>4932</v>
      </c>
      <c r="AK1921" s="104">
        <v>46115.722916666666</v>
      </c>
      <c r="AL1921">
        <v>210592</v>
      </c>
      <c r="AM1921" t="s">
        <v>4761</v>
      </c>
      <c r="AN1921" t="s">
        <v>4797</v>
      </c>
      <c r="AO1921" t="s">
        <v>13</v>
      </c>
      <c r="AR1921" t="s">
        <v>6605</v>
      </c>
      <c r="AT1921" t="s">
        <v>2403</v>
      </c>
      <c r="AX1921" t="s">
        <v>5075</v>
      </c>
      <c r="AY1921" s="104">
        <v>46114.443055555559</v>
      </c>
      <c r="AZ1921">
        <v>465026</v>
      </c>
      <c r="BA1921" t="s">
        <v>4728</v>
      </c>
      <c r="BB1921" t="s">
        <v>5989</v>
      </c>
      <c r="BF1921" t="s">
        <v>5920</v>
      </c>
      <c r="BH1921" t="s">
        <v>1284</v>
      </c>
      <c r="BI1921" t="s">
        <v>1688</v>
      </c>
      <c r="BL1921" t="s">
        <v>7736</v>
      </c>
      <c r="BM1921" s="104">
        <v>46119.55</v>
      </c>
      <c r="BN1921">
        <v>415361</v>
      </c>
      <c r="BO1921" t="s">
        <v>4728</v>
      </c>
      <c r="BP1921" t="s">
        <v>5592</v>
      </c>
      <c r="BQ1921" t="s">
        <v>4731</v>
      </c>
      <c r="BT1921" t="s">
        <v>8217</v>
      </c>
    </row>
    <row r="1922" spans="17:72" x14ac:dyDescent="0.25">
      <c r="Q1922" t="s">
        <v>229</v>
      </c>
      <c r="R1922" t="s">
        <v>241</v>
      </c>
      <c r="V1922" t="s">
        <v>5710</v>
      </c>
      <c r="W1922" s="104">
        <v>46118.8125</v>
      </c>
      <c r="X1922">
        <v>375699</v>
      </c>
      <c r="Y1922" t="s">
        <v>4728</v>
      </c>
      <c r="Z1922" t="s">
        <v>54</v>
      </c>
      <c r="AD1922" t="s">
        <v>4736</v>
      </c>
      <c r="AF1922" t="s">
        <v>250</v>
      </c>
      <c r="AJ1922" t="s">
        <v>4930</v>
      </c>
      <c r="AK1922" s="104">
        <v>46115.726388888892</v>
      </c>
      <c r="AL1922">
        <v>191712</v>
      </c>
      <c r="AM1922" t="s">
        <v>4761</v>
      </c>
      <c r="AN1922" t="s">
        <v>13</v>
      </c>
      <c r="AR1922" t="s">
        <v>5966</v>
      </c>
      <c r="AT1922" t="s">
        <v>80</v>
      </c>
      <c r="AX1922" t="s">
        <v>4733</v>
      </c>
      <c r="AY1922" s="104">
        <v>46114.443055555559</v>
      </c>
      <c r="AZ1922">
        <v>1094756</v>
      </c>
      <c r="BA1922" t="s">
        <v>4728</v>
      </c>
      <c r="BB1922" t="s">
        <v>5989</v>
      </c>
      <c r="BF1922" t="s">
        <v>5920</v>
      </c>
      <c r="BH1922" t="s">
        <v>2561</v>
      </c>
      <c r="BL1922" t="s">
        <v>6766</v>
      </c>
      <c r="BM1922" s="104">
        <v>46119.550694444442</v>
      </c>
      <c r="BN1922">
        <v>480639</v>
      </c>
      <c r="BO1922" t="s">
        <v>4728</v>
      </c>
      <c r="BP1922" t="s">
        <v>5592</v>
      </c>
      <c r="BT1922" t="s">
        <v>5918</v>
      </c>
    </row>
    <row r="1923" spans="17:72" x14ac:dyDescent="0.25">
      <c r="Q1923" t="s">
        <v>229</v>
      </c>
      <c r="R1923" t="s">
        <v>241</v>
      </c>
      <c r="S1923" t="s">
        <v>211</v>
      </c>
      <c r="V1923" t="s">
        <v>5013</v>
      </c>
      <c r="W1923" s="104">
        <v>46118.813194444447</v>
      </c>
      <c r="X1923">
        <v>3009252</v>
      </c>
      <c r="Y1923" t="s">
        <v>4728</v>
      </c>
      <c r="Z1923" t="s">
        <v>54</v>
      </c>
      <c r="AA1923" t="s">
        <v>4731</v>
      </c>
      <c r="AD1923" t="s">
        <v>5629</v>
      </c>
      <c r="AF1923" t="s">
        <v>1798</v>
      </c>
      <c r="AG1923" t="s">
        <v>2197</v>
      </c>
      <c r="AJ1923" t="s">
        <v>6606</v>
      </c>
      <c r="AK1923" s="104">
        <v>46115.726388888892</v>
      </c>
      <c r="AL1923">
        <v>1131313</v>
      </c>
      <c r="AM1923" t="s">
        <v>4728</v>
      </c>
      <c r="AN1923" t="s">
        <v>42</v>
      </c>
      <c r="AO1923" t="s">
        <v>13</v>
      </c>
      <c r="AR1923" t="s">
        <v>4941</v>
      </c>
      <c r="AT1923" t="s">
        <v>72</v>
      </c>
      <c r="AX1923" t="s">
        <v>5229</v>
      </c>
      <c r="AY1923" s="104">
        <v>46114.443055555559</v>
      </c>
      <c r="AZ1923">
        <v>422254</v>
      </c>
      <c r="BA1923" t="s">
        <v>4728</v>
      </c>
      <c r="BB1923" t="s">
        <v>5989</v>
      </c>
      <c r="BF1923" t="s">
        <v>5931</v>
      </c>
      <c r="BH1923" t="s">
        <v>1276</v>
      </c>
      <c r="BL1923" t="s">
        <v>5280</v>
      </c>
      <c r="BM1923" s="104">
        <v>46119.550694444442</v>
      </c>
      <c r="BN1923">
        <v>354841</v>
      </c>
      <c r="BO1923" t="s">
        <v>4728</v>
      </c>
      <c r="BP1923" t="s">
        <v>5592</v>
      </c>
      <c r="BT1923" t="s">
        <v>5918</v>
      </c>
    </row>
    <row r="1924" spans="17:72" x14ac:dyDescent="0.25">
      <c r="Q1924" t="s">
        <v>241</v>
      </c>
      <c r="V1924" t="s">
        <v>5711</v>
      </c>
      <c r="W1924" s="104">
        <v>46118.819444444445</v>
      </c>
      <c r="X1924">
        <v>147869</v>
      </c>
      <c r="Y1924" t="s">
        <v>4728</v>
      </c>
      <c r="Z1924" t="s">
        <v>54</v>
      </c>
      <c r="AD1924" t="s">
        <v>4736</v>
      </c>
      <c r="AF1924" t="s">
        <v>2373</v>
      </c>
      <c r="AJ1924" t="s">
        <v>4877</v>
      </c>
      <c r="AK1924" s="104">
        <v>46115.726388888892</v>
      </c>
      <c r="AL1924">
        <v>442191</v>
      </c>
      <c r="AM1924" t="s">
        <v>4761</v>
      </c>
      <c r="AN1924" t="s">
        <v>13</v>
      </c>
      <c r="AR1924" t="s">
        <v>5966</v>
      </c>
      <c r="AT1924" t="s">
        <v>2383</v>
      </c>
      <c r="AX1924" t="s">
        <v>6467</v>
      </c>
      <c r="AY1924" s="104">
        <v>46114.443055555559</v>
      </c>
      <c r="AZ1924">
        <v>276341</v>
      </c>
      <c r="BA1924" t="s">
        <v>4728</v>
      </c>
      <c r="BB1924" t="s">
        <v>5989</v>
      </c>
      <c r="BF1924" t="s">
        <v>5942</v>
      </c>
      <c r="BH1924" t="s">
        <v>1894</v>
      </c>
      <c r="BI1924" t="s">
        <v>2197</v>
      </c>
      <c r="BL1924" t="s">
        <v>4807</v>
      </c>
      <c r="BM1924" s="104">
        <v>46119.551388888889</v>
      </c>
      <c r="BN1924">
        <v>1289322</v>
      </c>
      <c r="BO1924" t="s">
        <v>4761</v>
      </c>
      <c r="BP1924" t="s">
        <v>5592</v>
      </c>
      <c r="BQ1924" t="s">
        <v>4731</v>
      </c>
      <c r="BT1924" t="s">
        <v>8119</v>
      </c>
    </row>
    <row r="1925" spans="17:72" x14ac:dyDescent="0.25">
      <c r="Q1925" t="s">
        <v>226</v>
      </c>
      <c r="V1925" t="s">
        <v>5314</v>
      </c>
      <c r="W1925" s="104">
        <v>46118.821527777778</v>
      </c>
      <c r="X1925">
        <v>1322205</v>
      </c>
      <c r="Y1925" t="s">
        <v>4728</v>
      </c>
      <c r="Z1925" t="s">
        <v>54</v>
      </c>
      <c r="AD1925" t="s">
        <v>4752</v>
      </c>
      <c r="AF1925" t="s">
        <v>253</v>
      </c>
      <c r="AJ1925" t="s">
        <v>4877</v>
      </c>
      <c r="AK1925" s="104">
        <v>46115.729861111111</v>
      </c>
      <c r="AL1925">
        <v>35132</v>
      </c>
      <c r="AM1925" t="s">
        <v>4728</v>
      </c>
      <c r="AN1925" t="s">
        <v>13</v>
      </c>
      <c r="AR1925" t="s">
        <v>4781</v>
      </c>
      <c r="AT1925" t="s">
        <v>1078</v>
      </c>
      <c r="AX1925" t="s">
        <v>7367</v>
      </c>
      <c r="AY1925" s="104">
        <v>46114.443749999999</v>
      </c>
      <c r="AZ1925">
        <v>269545</v>
      </c>
      <c r="BA1925" t="s">
        <v>4728</v>
      </c>
      <c r="BB1925" t="s">
        <v>5989</v>
      </c>
      <c r="BF1925" t="s">
        <v>5942</v>
      </c>
      <c r="BH1925" t="s">
        <v>2600</v>
      </c>
      <c r="BI1925" t="s">
        <v>217</v>
      </c>
      <c r="BL1925" t="s">
        <v>5338</v>
      </c>
      <c r="BM1925" s="104">
        <v>46119.552777777775</v>
      </c>
      <c r="BN1925">
        <v>524144</v>
      </c>
      <c r="BO1925" t="s">
        <v>4728</v>
      </c>
      <c r="BP1925" t="s">
        <v>5592</v>
      </c>
      <c r="BQ1925" t="s">
        <v>4731</v>
      </c>
      <c r="BT1925" t="s">
        <v>6918</v>
      </c>
    </row>
    <row r="1926" spans="17:72" x14ac:dyDescent="0.25">
      <c r="Q1926" t="s">
        <v>241</v>
      </c>
      <c r="V1926" t="s">
        <v>5712</v>
      </c>
      <c r="W1926" s="104">
        <v>46118.826388888891</v>
      </c>
      <c r="X1926">
        <v>220453</v>
      </c>
      <c r="Y1926" t="s">
        <v>4728</v>
      </c>
      <c r="Z1926" t="s">
        <v>54</v>
      </c>
      <c r="AD1926" t="s">
        <v>4736</v>
      </c>
      <c r="AF1926" t="s">
        <v>2559</v>
      </c>
      <c r="AJ1926" t="s">
        <v>4877</v>
      </c>
      <c r="AK1926" s="104">
        <v>46115.731249999997</v>
      </c>
      <c r="AL1926">
        <v>1179343</v>
      </c>
      <c r="AM1926" t="s">
        <v>4761</v>
      </c>
      <c r="AN1926" t="s">
        <v>13</v>
      </c>
      <c r="AR1926" t="s">
        <v>5966</v>
      </c>
      <c r="AT1926" t="s">
        <v>1507</v>
      </c>
      <c r="AX1926" t="s">
        <v>5467</v>
      </c>
      <c r="AY1926" s="104">
        <v>46114.443749999999</v>
      </c>
      <c r="AZ1926">
        <v>1003195</v>
      </c>
      <c r="BA1926" t="s">
        <v>4728</v>
      </c>
      <c r="BB1926" t="s">
        <v>5989</v>
      </c>
      <c r="BF1926" t="s">
        <v>5942</v>
      </c>
      <c r="BH1926" t="s">
        <v>1732</v>
      </c>
      <c r="BL1926" t="s">
        <v>8212</v>
      </c>
      <c r="BM1926" s="104">
        <v>46119.554166666669</v>
      </c>
      <c r="BN1926">
        <v>3534185</v>
      </c>
      <c r="BO1926" t="s">
        <v>4761</v>
      </c>
      <c r="BP1926" t="s">
        <v>5592</v>
      </c>
      <c r="BT1926" t="s">
        <v>5966</v>
      </c>
    </row>
    <row r="1927" spans="17:72" x14ac:dyDescent="0.25">
      <c r="Q1927" t="s">
        <v>241</v>
      </c>
      <c r="V1927" t="s">
        <v>5713</v>
      </c>
      <c r="W1927" s="104">
        <v>46118.82916666667</v>
      </c>
      <c r="X1927">
        <v>366198</v>
      </c>
      <c r="Y1927" t="s">
        <v>4728</v>
      </c>
      <c r="Z1927" t="s">
        <v>54</v>
      </c>
      <c r="AD1927" t="s">
        <v>4736</v>
      </c>
      <c r="AF1927" t="s">
        <v>1182</v>
      </c>
      <c r="AG1927" t="s">
        <v>2559</v>
      </c>
      <c r="AJ1927" t="s">
        <v>5692</v>
      </c>
      <c r="AK1927" s="104">
        <v>46115.731944444444</v>
      </c>
      <c r="AL1927">
        <v>334090</v>
      </c>
      <c r="AM1927" t="s">
        <v>4728</v>
      </c>
      <c r="AN1927" t="s">
        <v>42</v>
      </c>
      <c r="AO1927" t="s">
        <v>13</v>
      </c>
      <c r="AR1927" t="s">
        <v>5937</v>
      </c>
      <c r="AT1927" t="s">
        <v>1124</v>
      </c>
      <c r="AX1927" t="s">
        <v>5776</v>
      </c>
      <c r="AY1927" s="104">
        <v>46114.443749999999</v>
      </c>
      <c r="AZ1927">
        <v>662553</v>
      </c>
      <c r="BA1927" t="s">
        <v>4728</v>
      </c>
      <c r="BB1927" t="s">
        <v>5989</v>
      </c>
      <c r="BF1927" t="s">
        <v>4781</v>
      </c>
      <c r="BH1927" t="s">
        <v>1284</v>
      </c>
      <c r="BL1927" t="s">
        <v>5108</v>
      </c>
      <c r="BM1927" s="104">
        <v>46119.554166666669</v>
      </c>
      <c r="BN1927">
        <v>873778</v>
      </c>
      <c r="BO1927" t="s">
        <v>4761</v>
      </c>
      <c r="BP1927" t="s">
        <v>5592</v>
      </c>
      <c r="BT1927" t="s">
        <v>5948</v>
      </c>
    </row>
    <row r="1928" spans="17:72" x14ac:dyDescent="0.25">
      <c r="Q1928" t="s">
        <v>253</v>
      </c>
      <c r="V1928" t="s">
        <v>5714</v>
      </c>
      <c r="W1928" s="104">
        <v>46118.831944444442</v>
      </c>
      <c r="X1928">
        <v>80917</v>
      </c>
      <c r="Y1928" t="s">
        <v>4728</v>
      </c>
      <c r="Z1928" t="s">
        <v>54</v>
      </c>
      <c r="AD1928" t="s">
        <v>4780</v>
      </c>
      <c r="AF1928" t="s">
        <v>1945</v>
      </c>
      <c r="AJ1928" t="s">
        <v>4745</v>
      </c>
      <c r="AK1928" s="104">
        <v>46115.732638888891</v>
      </c>
      <c r="AL1928">
        <v>401135</v>
      </c>
      <c r="AM1928" t="s">
        <v>4728</v>
      </c>
      <c r="AN1928" t="s">
        <v>13</v>
      </c>
      <c r="AR1928" t="s">
        <v>5918</v>
      </c>
      <c r="AT1928" t="s">
        <v>202</v>
      </c>
      <c r="AX1928" t="s">
        <v>7280</v>
      </c>
      <c r="AY1928" s="104">
        <v>46114.444444444445</v>
      </c>
      <c r="AZ1928">
        <v>94637</v>
      </c>
      <c r="BA1928" t="s">
        <v>4728</v>
      </c>
      <c r="BB1928" t="s">
        <v>5989</v>
      </c>
      <c r="BF1928" t="s">
        <v>4781</v>
      </c>
      <c r="BH1928" t="s">
        <v>2510</v>
      </c>
      <c r="BL1928" t="s">
        <v>6016</v>
      </c>
      <c r="BM1928" s="104">
        <v>46119.554861111108</v>
      </c>
      <c r="BN1928">
        <v>266620</v>
      </c>
      <c r="BO1928" t="s">
        <v>4728</v>
      </c>
      <c r="BP1928" t="s">
        <v>5592</v>
      </c>
      <c r="BT1928" t="s">
        <v>6069</v>
      </c>
    </row>
    <row r="1929" spans="17:72" x14ac:dyDescent="0.25">
      <c r="Q1929" t="s">
        <v>229</v>
      </c>
      <c r="R1929" t="s">
        <v>253</v>
      </c>
      <c r="V1929" t="s">
        <v>5714</v>
      </c>
      <c r="W1929" s="104">
        <v>46118.832638888889</v>
      </c>
      <c r="X1929">
        <v>66808</v>
      </c>
      <c r="Y1929" t="s">
        <v>4728</v>
      </c>
      <c r="Z1929" t="s">
        <v>54</v>
      </c>
      <c r="AD1929" t="s">
        <v>4756</v>
      </c>
      <c r="AF1929" t="s">
        <v>1643</v>
      </c>
      <c r="AG1929" t="s">
        <v>2510</v>
      </c>
      <c r="AH1929" t="s">
        <v>211</v>
      </c>
      <c r="AJ1929" t="s">
        <v>5995</v>
      </c>
      <c r="AK1929" s="104">
        <v>46115.732638888891</v>
      </c>
      <c r="AL1929">
        <v>2151990</v>
      </c>
      <c r="AM1929" t="s">
        <v>4728</v>
      </c>
      <c r="AN1929" t="s">
        <v>42</v>
      </c>
      <c r="AO1929" t="s">
        <v>13</v>
      </c>
      <c r="AP1929" t="s">
        <v>4731</v>
      </c>
      <c r="AR1929" t="s">
        <v>5922</v>
      </c>
      <c r="AT1929" t="s">
        <v>1559</v>
      </c>
      <c r="AX1929" t="s">
        <v>7368</v>
      </c>
      <c r="AY1929" s="104">
        <v>46114.444444444445</v>
      </c>
      <c r="AZ1929">
        <v>120295</v>
      </c>
      <c r="BA1929" t="s">
        <v>4728</v>
      </c>
      <c r="BB1929" t="s">
        <v>5989</v>
      </c>
      <c r="BF1929" t="s">
        <v>5942</v>
      </c>
      <c r="BH1929" t="s">
        <v>1732</v>
      </c>
      <c r="BL1929" t="s">
        <v>5061</v>
      </c>
      <c r="BM1929" s="104">
        <v>46119.556250000001</v>
      </c>
      <c r="BN1929">
        <v>8858118</v>
      </c>
      <c r="BO1929" t="s">
        <v>4761</v>
      </c>
      <c r="BP1929" t="s">
        <v>5592</v>
      </c>
      <c r="BT1929" t="s">
        <v>5966</v>
      </c>
    </row>
    <row r="1930" spans="17:72" x14ac:dyDescent="0.25">
      <c r="Q1930" t="s">
        <v>75</v>
      </c>
      <c r="V1930" t="s">
        <v>5131</v>
      </c>
      <c r="W1930" s="104">
        <v>46119.333333333336</v>
      </c>
      <c r="X1930">
        <v>254840</v>
      </c>
      <c r="Y1930" t="s">
        <v>4728</v>
      </c>
      <c r="Z1930" t="s">
        <v>54</v>
      </c>
      <c r="AD1930" t="s">
        <v>4756</v>
      </c>
      <c r="AF1930" t="s">
        <v>1985</v>
      </c>
      <c r="AJ1930" t="s">
        <v>4877</v>
      </c>
      <c r="AK1930" s="104">
        <v>46115.732638888891</v>
      </c>
      <c r="AL1930">
        <v>1049372</v>
      </c>
      <c r="AM1930" t="s">
        <v>4728</v>
      </c>
      <c r="AN1930" t="s">
        <v>13</v>
      </c>
      <c r="AR1930" t="s">
        <v>5918</v>
      </c>
      <c r="AT1930" t="s">
        <v>1945</v>
      </c>
      <c r="AX1930" t="s">
        <v>4776</v>
      </c>
      <c r="AY1930" s="104">
        <v>46114.445138888892</v>
      </c>
      <c r="AZ1930">
        <v>215340</v>
      </c>
      <c r="BA1930" t="s">
        <v>4728</v>
      </c>
      <c r="BB1930" t="s">
        <v>5989</v>
      </c>
      <c r="BF1930" t="s">
        <v>5918</v>
      </c>
      <c r="BH1930" t="s">
        <v>2624</v>
      </c>
      <c r="BI1930" t="s">
        <v>217</v>
      </c>
      <c r="BL1930" t="s">
        <v>4796</v>
      </c>
      <c r="BM1930" s="104">
        <v>46119.556944444441</v>
      </c>
      <c r="BN1930">
        <v>518098</v>
      </c>
      <c r="BO1930" t="s">
        <v>4728</v>
      </c>
      <c r="BP1930" t="s">
        <v>5592</v>
      </c>
      <c r="BQ1930" t="s">
        <v>4731</v>
      </c>
      <c r="BT1930" t="s">
        <v>7919</v>
      </c>
    </row>
    <row r="1931" spans="17:72" x14ac:dyDescent="0.25">
      <c r="Q1931" t="s">
        <v>84</v>
      </c>
      <c r="R1931" t="s">
        <v>1132</v>
      </c>
      <c r="V1931" t="s">
        <v>5715</v>
      </c>
      <c r="W1931" s="104">
        <v>46119.336111111108</v>
      </c>
      <c r="X1931">
        <v>1483626</v>
      </c>
      <c r="Y1931" t="s">
        <v>4761</v>
      </c>
      <c r="Z1931" t="s">
        <v>54</v>
      </c>
      <c r="AA1931" t="s">
        <v>4731</v>
      </c>
      <c r="AD1931" t="s">
        <v>4767</v>
      </c>
      <c r="AF1931" t="s">
        <v>2189</v>
      </c>
      <c r="AG1931" t="s">
        <v>73</v>
      </c>
      <c r="AJ1931" t="s">
        <v>4840</v>
      </c>
      <c r="AK1931" s="104">
        <v>46115.73333333333</v>
      </c>
      <c r="AL1931">
        <v>1455059</v>
      </c>
      <c r="AM1931" t="s">
        <v>4728</v>
      </c>
      <c r="AN1931" t="s">
        <v>42</v>
      </c>
      <c r="AO1931" t="s">
        <v>13</v>
      </c>
      <c r="AR1931" t="s">
        <v>6012</v>
      </c>
      <c r="AT1931" t="s">
        <v>308</v>
      </c>
      <c r="AX1931" t="s">
        <v>6484</v>
      </c>
      <c r="AY1931" s="104">
        <v>46114.445138888892</v>
      </c>
      <c r="AZ1931">
        <v>744531</v>
      </c>
      <c r="BA1931" t="s">
        <v>4728</v>
      </c>
      <c r="BB1931" t="s">
        <v>5989</v>
      </c>
      <c r="BF1931" t="s">
        <v>5918</v>
      </c>
      <c r="BH1931" t="s">
        <v>1584</v>
      </c>
      <c r="BL1931" t="s">
        <v>5633</v>
      </c>
      <c r="BM1931" s="104">
        <v>46119.55972222222</v>
      </c>
      <c r="BN1931">
        <v>690364</v>
      </c>
      <c r="BO1931" t="s">
        <v>4728</v>
      </c>
      <c r="BP1931" t="s">
        <v>5592</v>
      </c>
      <c r="BT1931" t="s">
        <v>5918</v>
      </c>
    </row>
    <row r="1932" spans="17:72" x14ac:dyDescent="0.25">
      <c r="Q1932" t="s">
        <v>81</v>
      </c>
      <c r="V1932" t="s">
        <v>5011</v>
      </c>
      <c r="W1932" s="104">
        <v>46119.338194444441</v>
      </c>
      <c r="X1932">
        <v>296864</v>
      </c>
      <c r="Y1932" t="s">
        <v>4728</v>
      </c>
      <c r="Z1932" t="s">
        <v>54</v>
      </c>
      <c r="AD1932" t="s">
        <v>4736</v>
      </c>
      <c r="AF1932" t="s">
        <v>1924</v>
      </c>
      <c r="AG1932" t="s">
        <v>2373</v>
      </c>
      <c r="AJ1932" t="s">
        <v>5280</v>
      </c>
      <c r="AK1932" s="104">
        <v>46115.734027777777</v>
      </c>
      <c r="AL1932">
        <v>444134</v>
      </c>
      <c r="AM1932" t="s">
        <v>4728</v>
      </c>
      <c r="AN1932" t="s">
        <v>42</v>
      </c>
      <c r="AO1932" t="s">
        <v>13</v>
      </c>
      <c r="AR1932" t="s">
        <v>6040</v>
      </c>
      <c r="AT1932" t="s">
        <v>516</v>
      </c>
      <c r="AX1932" t="s">
        <v>4826</v>
      </c>
      <c r="AY1932" s="104">
        <v>46114.445138888892</v>
      </c>
      <c r="AZ1932">
        <v>381131</v>
      </c>
      <c r="BA1932" t="s">
        <v>4728</v>
      </c>
      <c r="BB1932" t="s">
        <v>5989</v>
      </c>
      <c r="BF1932" t="s">
        <v>5942</v>
      </c>
      <c r="BH1932" t="s">
        <v>1284</v>
      </c>
      <c r="BI1932" t="s">
        <v>217</v>
      </c>
      <c r="BL1932" t="s">
        <v>4877</v>
      </c>
      <c r="BM1932" s="104">
        <v>46119.561805555553</v>
      </c>
      <c r="BN1932">
        <v>425384</v>
      </c>
      <c r="BO1932" t="s">
        <v>4728</v>
      </c>
      <c r="BP1932" t="s">
        <v>5592</v>
      </c>
      <c r="BQ1932" t="s">
        <v>4731</v>
      </c>
      <c r="BT1932" t="s">
        <v>8218</v>
      </c>
    </row>
    <row r="1933" spans="17:72" x14ac:dyDescent="0.25">
      <c r="Q1933" t="s">
        <v>77</v>
      </c>
      <c r="V1933" t="s">
        <v>5504</v>
      </c>
      <c r="W1933" s="104">
        <v>46119.34097222222</v>
      </c>
      <c r="X1933">
        <v>143813</v>
      </c>
      <c r="Y1933" t="s">
        <v>4728</v>
      </c>
      <c r="Z1933" t="s">
        <v>54</v>
      </c>
      <c r="AD1933" t="s">
        <v>4736</v>
      </c>
      <c r="AF1933" t="s">
        <v>852</v>
      </c>
      <c r="AJ1933" t="s">
        <v>6087</v>
      </c>
      <c r="AK1933" s="104">
        <v>46115.736805555556</v>
      </c>
      <c r="AL1933">
        <v>515811</v>
      </c>
      <c r="AM1933" t="s">
        <v>4728</v>
      </c>
      <c r="AN1933" t="s">
        <v>13</v>
      </c>
      <c r="AR1933" t="s">
        <v>5918</v>
      </c>
      <c r="AT1933" t="s">
        <v>2391</v>
      </c>
      <c r="AX1933" t="s">
        <v>4782</v>
      </c>
      <c r="AY1933" s="104">
        <v>46114.445138888892</v>
      </c>
      <c r="AZ1933">
        <v>379248</v>
      </c>
      <c r="BA1933" t="s">
        <v>4728</v>
      </c>
      <c r="BB1933" t="s">
        <v>5989</v>
      </c>
      <c r="BF1933" t="s">
        <v>5942</v>
      </c>
      <c r="BH1933" t="s">
        <v>1732</v>
      </c>
      <c r="BL1933" t="s">
        <v>5175</v>
      </c>
      <c r="BM1933" s="104">
        <v>46119.561805555553</v>
      </c>
      <c r="BN1933">
        <v>341553</v>
      </c>
      <c r="BO1933" t="s">
        <v>4728</v>
      </c>
      <c r="BP1933" t="s">
        <v>5592</v>
      </c>
      <c r="BT1933" t="s">
        <v>4781</v>
      </c>
    </row>
    <row r="1934" spans="17:72" x14ac:dyDescent="0.25">
      <c r="Q1934" t="s">
        <v>75</v>
      </c>
      <c r="R1934" t="s">
        <v>1132</v>
      </c>
      <c r="V1934" t="s">
        <v>5108</v>
      </c>
      <c r="W1934" s="104">
        <v>46119.342361111114</v>
      </c>
      <c r="X1934">
        <v>724921</v>
      </c>
      <c r="Y1934" t="s">
        <v>4728</v>
      </c>
      <c r="Z1934" t="s">
        <v>54</v>
      </c>
      <c r="AA1934" t="s">
        <v>4731</v>
      </c>
      <c r="AD1934" t="s">
        <v>4897</v>
      </c>
      <c r="AF1934" t="s">
        <v>5309</v>
      </c>
      <c r="AG1934" t="s">
        <v>2403</v>
      </c>
      <c r="AJ1934" t="s">
        <v>6607</v>
      </c>
      <c r="AK1934" s="104">
        <v>46115.736805555556</v>
      </c>
      <c r="AL1934">
        <v>1192782</v>
      </c>
      <c r="AM1934" t="s">
        <v>4728</v>
      </c>
      <c r="AN1934" t="s">
        <v>42</v>
      </c>
      <c r="AO1934" t="s">
        <v>13</v>
      </c>
      <c r="AR1934" t="s">
        <v>5933</v>
      </c>
      <c r="AT1934" t="s">
        <v>202</v>
      </c>
      <c r="AX1934" t="s">
        <v>4932</v>
      </c>
      <c r="AY1934" s="104">
        <v>46114.445833333331</v>
      </c>
      <c r="AZ1934">
        <v>398867</v>
      </c>
      <c r="BA1934" t="s">
        <v>4728</v>
      </c>
      <c r="BB1934" t="s">
        <v>5989</v>
      </c>
      <c r="BF1934" t="s">
        <v>5931</v>
      </c>
      <c r="BH1934" t="s">
        <v>205</v>
      </c>
      <c r="BL1934" t="s">
        <v>4743</v>
      </c>
      <c r="BM1934" s="104">
        <v>46119.564583333333</v>
      </c>
      <c r="BN1934">
        <v>770726</v>
      </c>
      <c r="BO1934" t="s">
        <v>4728</v>
      </c>
      <c r="BP1934" t="s">
        <v>5592</v>
      </c>
      <c r="BT1934" t="s">
        <v>5925</v>
      </c>
    </row>
    <row r="1935" spans="17:72" x14ac:dyDescent="0.25">
      <c r="Q1935" t="s">
        <v>84</v>
      </c>
      <c r="V1935" t="s">
        <v>5716</v>
      </c>
      <c r="W1935" s="104">
        <v>46119.34375</v>
      </c>
      <c r="X1935">
        <v>325608</v>
      </c>
      <c r="Y1935" t="s">
        <v>4728</v>
      </c>
      <c r="Z1935" t="s">
        <v>54</v>
      </c>
      <c r="AD1935" t="s">
        <v>4734</v>
      </c>
      <c r="AF1935" t="s">
        <v>2057</v>
      </c>
      <c r="AG1935" t="s">
        <v>2345</v>
      </c>
      <c r="AJ1935" t="s">
        <v>4806</v>
      </c>
      <c r="AK1935" s="104">
        <v>46115.736805555556</v>
      </c>
      <c r="AL1935">
        <v>276796</v>
      </c>
      <c r="AM1935" t="s">
        <v>4728</v>
      </c>
      <c r="AN1935" t="s">
        <v>42</v>
      </c>
      <c r="AO1935" t="s">
        <v>13</v>
      </c>
      <c r="AR1935" t="s">
        <v>6221</v>
      </c>
      <c r="AT1935" t="s">
        <v>1134</v>
      </c>
      <c r="AX1935" t="s">
        <v>5495</v>
      </c>
      <c r="AY1935" s="104">
        <v>46114.445833333331</v>
      </c>
      <c r="AZ1935">
        <v>300284</v>
      </c>
      <c r="BA1935" t="s">
        <v>4728</v>
      </c>
      <c r="BB1935" t="s">
        <v>5989</v>
      </c>
      <c r="BF1935" t="s">
        <v>4781</v>
      </c>
      <c r="BH1935" t="s">
        <v>2600</v>
      </c>
      <c r="BL1935" t="s">
        <v>4786</v>
      </c>
      <c r="BM1935" s="104">
        <v>46119.564583333333</v>
      </c>
      <c r="BN1935">
        <v>195564</v>
      </c>
      <c r="BO1935" t="s">
        <v>4728</v>
      </c>
      <c r="BP1935" t="s">
        <v>5592</v>
      </c>
      <c r="BT1935" t="s">
        <v>5918</v>
      </c>
    </row>
    <row r="1936" spans="17:72" x14ac:dyDescent="0.25">
      <c r="Q1936" t="s">
        <v>81</v>
      </c>
      <c r="V1936" t="s">
        <v>4753</v>
      </c>
      <c r="W1936" s="104">
        <v>46119.34375</v>
      </c>
      <c r="X1936">
        <v>238286</v>
      </c>
      <c r="Y1936" t="s">
        <v>4728</v>
      </c>
      <c r="Z1936" t="s">
        <v>54</v>
      </c>
      <c r="AD1936" t="s">
        <v>4736</v>
      </c>
      <c r="AF1936" t="s">
        <v>2395</v>
      </c>
      <c r="AG1936" t="s">
        <v>253</v>
      </c>
      <c r="AJ1936" t="s">
        <v>4765</v>
      </c>
      <c r="AK1936" s="104">
        <v>46115.737500000003</v>
      </c>
      <c r="AL1936">
        <v>570494</v>
      </c>
      <c r="AM1936" t="s">
        <v>4728</v>
      </c>
      <c r="AN1936" t="s">
        <v>42</v>
      </c>
      <c r="AO1936" t="s">
        <v>13</v>
      </c>
      <c r="AR1936" t="s">
        <v>5933</v>
      </c>
      <c r="AT1936" t="s">
        <v>551</v>
      </c>
      <c r="AX1936" t="s">
        <v>5111</v>
      </c>
      <c r="AY1936" s="104">
        <v>46114.445833333331</v>
      </c>
      <c r="AZ1936">
        <v>109951</v>
      </c>
      <c r="BA1936" t="s">
        <v>4728</v>
      </c>
      <c r="BB1936" t="s">
        <v>5989</v>
      </c>
      <c r="BF1936" t="s">
        <v>5925</v>
      </c>
      <c r="BH1936" t="s">
        <v>1732</v>
      </c>
      <c r="BL1936" t="s">
        <v>4786</v>
      </c>
      <c r="BM1936" s="104">
        <v>46119.566666666666</v>
      </c>
      <c r="BN1936">
        <v>180972</v>
      </c>
      <c r="BO1936" t="s">
        <v>4728</v>
      </c>
      <c r="BP1936" t="s">
        <v>5592</v>
      </c>
      <c r="BT1936" t="s">
        <v>4781</v>
      </c>
    </row>
    <row r="1937" spans="17:72" x14ac:dyDescent="0.25">
      <c r="Q1937" t="s">
        <v>77</v>
      </c>
      <c r="V1937" t="s">
        <v>5717</v>
      </c>
      <c r="W1937" s="104">
        <v>46119.345833333333</v>
      </c>
      <c r="X1937">
        <v>285468</v>
      </c>
      <c r="Y1937" t="s">
        <v>4728</v>
      </c>
      <c r="Z1937" t="s">
        <v>54</v>
      </c>
      <c r="AD1937" t="s">
        <v>4781</v>
      </c>
      <c r="AF1937" t="s">
        <v>1596</v>
      </c>
      <c r="AG1937" t="s">
        <v>2373</v>
      </c>
      <c r="AJ1937" t="s">
        <v>6608</v>
      </c>
      <c r="AK1937" s="104">
        <v>46115.740277777775</v>
      </c>
      <c r="AL1937">
        <v>1190377</v>
      </c>
      <c r="AM1937" t="s">
        <v>4728</v>
      </c>
      <c r="AN1937" t="s">
        <v>42</v>
      </c>
      <c r="AO1937" t="s">
        <v>13</v>
      </c>
      <c r="AR1937" t="s">
        <v>6027</v>
      </c>
      <c r="AT1937" t="s">
        <v>1941</v>
      </c>
      <c r="AX1937" t="s">
        <v>4918</v>
      </c>
      <c r="AY1937" s="104">
        <v>46114.446527777778</v>
      </c>
      <c r="AZ1937">
        <v>2629602</v>
      </c>
      <c r="BA1937" t="s">
        <v>4728</v>
      </c>
      <c r="BB1937" t="s">
        <v>5989</v>
      </c>
      <c r="BF1937" t="s">
        <v>5931</v>
      </c>
      <c r="BH1937" t="s">
        <v>1284</v>
      </c>
      <c r="BL1937" t="s">
        <v>4854</v>
      </c>
      <c r="BM1937" s="104">
        <v>46119.566666666666</v>
      </c>
      <c r="BN1937">
        <v>1526122</v>
      </c>
      <c r="BO1937" t="s">
        <v>4761</v>
      </c>
      <c r="BP1937" t="s">
        <v>5592</v>
      </c>
      <c r="BT1937" t="s">
        <v>5950</v>
      </c>
    </row>
    <row r="1938" spans="17:72" x14ac:dyDescent="0.25">
      <c r="Q1938" t="s">
        <v>75</v>
      </c>
      <c r="R1938" t="s">
        <v>220</v>
      </c>
      <c r="V1938" t="s">
        <v>5718</v>
      </c>
      <c r="W1938" s="104">
        <v>46119.353472222225</v>
      </c>
      <c r="X1938">
        <v>563724</v>
      </c>
      <c r="Y1938" t="s">
        <v>4728</v>
      </c>
      <c r="Z1938" t="s">
        <v>54</v>
      </c>
      <c r="AA1938" t="s">
        <v>4731</v>
      </c>
      <c r="AD1938" t="s">
        <v>4897</v>
      </c>
      <c r="AF1938" t="s">
        <v>247</v>
      </c>
      <c r="AJ1938" t="s">
        <v>4946</v>
      </c>
      <c r="AK1938" s="104">
        <v>46115.740972222222</v>
      </c>
      <c r="AL1938">
        <v>389649</v>
      </c>
      <c r="AM1938" t="s">
        <v>4728</v>
      </c>
      <c r="AN1938" t="s">
        <v>13</v>
      </c>
      <c r="AR1938" t="s">
        <v>5931</v>
      </c>
      <c r="AT1938" t="s">
        <v>836</v>
      </c>
      <c r="AX1938" t="s">
        <v>4743</v>
      </c>
      <c r="AY1938" s="104">
        <v>46114.446527777778</v>
      </c>
      <c r="AZ1938">
        <v>822252</v>
      </c>
      <c r="BA1938" t="s">
        <v>4728</v>
      </c>
      <c r="BB1938" t="s">
        <v>5989</v>
      </c>
      <c r="BF1938" t="s">
        <v>5942</v>
      </c>
      <c r="BH1938" t="s">
        <v>2335</v>
      </c>
      <c r="BL1938" t="s">
        <v>8219</v>
      </c>
      <c r="BM1938" s="104">
        <v>46119.567361111112</v>
      </c>
      <c r="BN1938">
        <v>394616</v>
      </c>
      <c r="BO1938" t="s">
        <v>4728</v>
      </c>
      <c r="BP1938" t="s">
        <v>5592</v>
      </c>
      <c r="BT1938" t="s">
        <v>5918</v>
      </c>
    </row>
    <row r="1939" spans="17:72" x14ac:dyDescent="0.25">
      <c r="Q1939" t="s">
        <v>81</v>
      </c>
      <c r="V1939" t="s">
        <v>5401</v>
      </c>
      <c r="W1939" s="104">
        <v>46119.354861111111</v>
      </c>
      <c r="X1939">
        <v>180752</v>
      </c>
      <c r="Y1939" t="s">
        <v>4728</v>
      </c>
      <c r="Z1939" t="s">
        <v>54</v>
      </c>
      <c r="AD1939" t="s">
        <v>4736</v>
      </c>
      <c r="AF1939" t="s">
        <v>253</v>
      </c>
      <c r="AJ1939" t="s">
        <v>5111</v>
      </c>
      <c r="AK1939" s="104">
        <v>46115.745138888888</v>
      </c>
      <c r="AL1939">
        <v>44942</v>
      </c>
      <c r="AM1939" t="s">
        <v>4728</v>
      </c>
      <c r="AN1939" t="s">
        <v>13</v>
      </c>
      <c r="AR1939" t="s">
        <v>4781</v>
      </c>
      <c r="AT1939" t="s">
        <v>1292</v>
      </c>
      <c r="AX1939" t="s">
        <v>6438</v>
      </c>
      <c r="AY1939" s="104">
        <v>46114.446527777778</v>
      </c>
      <c r="AZ1939">
        <v>519119</v>
      </c>
      <c r="BA1939" t="s">
        <v>4728</v>
      </c>
      <c r="BB1939" t="s">
        <v>5989</v>
      </c>
      <c r="BF1939" t="s">
        <v>5942</v>
      </c>
      <c r="BH1939" t="s">
        <v>2624</v>
      </c>
      <c r="BL1939" t="s">
        <v>4786</v>
      </c>
      <c r="BM1939" s="104">
        <v>46119.568055555559</v>
      </c>
      <c r="BN1939">
        <v>484198</v>
      </c>
      <c r="BO1939" t="s">
        <v>4761</v>
      </c>
      <c r="BP1939" t="s">
        <v>5592</v>
      </c>
      <c r="BT1939" t="s">
        <v>5934</v>
      </c>
    </row>
    <row r="1940" spans="17:72" x14ac:dyDescent="0.25">
      <c r="Q1940" t="s">
        <v>84</v>
      </c>
      <c r="R1940" t="s">
        <v>683</v>
      </c>
      <c r="V1940" t="s">
        <v>4730</v>
      </c>
      <c r="W1940" s="104">
        <v>46119.357638888891</v>
      </c>
      <c r="X1940">
        <v>555568</v>
      </c>
      <c r="Y1940" t="s">
        <v>4728</v>
      </c>
      <c r="Z1940" t="s">
        <v>54</v>
      </c>
      <c r="AA1940" t="s">
        <v>4731</v>
      </c>
      <c r="AD1940" t="s">
        <v>5361</v>
      </c>
      <c r="AF1940" t="s">
        <v>241</v>
      </c>
      <c r="AG1940" t="s">
        <v>211</v>
      </c>
      <c r="AJ1940" t="s">
        <v>4843</v>
      </c>
      <c r="AK1940" s="104">
        <v>46115.746527777781</v>
      </c>
      <c r="AL1940">
        <v>4312403</v>
      </c>
      <c r="AM1940" t="s">
        <v>4728</v>
      </c>
      <c r="AN1940" t="s">
        <v>13</v>
      </c>
      <c r="AO1940" t="s">
        <v>4731</v>
      </c>
      <c r="AR1940" t="s">
        <v>6609</v>
      </c>
      <c r="AT1940" t="s">
        <v>1078</v>
      </c>
      <c r="AX1940" t="s">
        <v>6826</v>
      </c>
      <c r="AY1940" s="104">
        <v>46114.447916666664</v>
      </c>
      <c r="AZ1940">
        <v>338883</v>
      </c>
      <c r="BA1940" t="s">
        <v>4728</v>
      </c>
      <c r="BB1940" t="s">
        <v>5989</v>
      </c>
      <c r="BF1940" t="s">
        <v>5942</v>
      </c>
      <c r="BH1940" t="s">
        <v>1732</v>
      </c>
      <c r="BL1940" t="s">
        <v>7512</v>
      </c>
      <c r="BM1940" s="104">
        <v>46119.568749999999</v>
      </c>
      <c r="BN1940">
        <v>180113</v>
      </c>
      <c r="BO1940" t="s">
        <v>4728</v>
      </c>
      <c r="BP1940" t="s">
        <v>5592</v>
      </c>
      <c r="BT1940" t="s">
        <v>4781</v>
      </c>
    </row>
    <row r="1941" spans="17:72" x14ac:dyDescent="0.25">
      <c r="Q1941" t="s">
        <v>77</v>
      </c>
      <c r="V1941" t="s">
        <v>4782</v>
      </c>
      <c r="W1941" s="104">
        <v>46119.35833333333</v>
      </c>
      <c r="X1941">
        <v>182430</v>
      </c>
      <c r="Y1941" t="s">
        <v>4728</v>
      </c>
      <c r="Z1941" t="s">
        <v>54</v>
      </c>
      <c r="AD1941" t="s">
        <v>4739</v>
      </c>
      <c r="AF1941" t="s">
        <v>214</v>
      </c>
      <c r="AJ1941" t="s">
        <v>5111</v>
      </c>
      <c r="AK1941" s="104">
        <v>46115.746527777781</v>
      </c>
      <c r="AL1941">
        <v>894861</v>
      </c>
      <c r="AM1941" t="s">
        <v>4728</v>
      </c>
      <c r="AN1941" t="s">
        <v>13</v>
      </c>
      <c r="AR1941" t="s">
        <v>6004</v>
      </c>
      <c r="AT1941" t="s">
        <v>2383</v>
      </c>
      <c r="AX1941" t="s">
        <v>7369</v>
      </c>
      <c r="AY1941" s="104">
        <v>46114.447916666664</v>
      </c>
      <c r="AZ1941">
        <v>334471</v>
      </c>
      <c r="BA1941" t="s">
        <v>4728</v>
      </c>
      <c r="BB1941" t="s">
        <v>5989</v>
      </c>
      <c r="BF1941" t="s">
        <v>5958</v>
      </c>
      <c r="BH1941" t="s">
        <v>1481</v>
      </c>
      <c r="BL1941" t="s">
        <v>6498</v>
      </c>
      <c r="BM1941" s="104">
        <v>46119.569444444445</v>
      </c>
      <c r="BN1941">
        <v>190544</v>
      </c>
      <c r="BO1941" t="s">
        <v>4728</v>
      </c>
      <c r="BP1941" t="s">
        <v>5592</v>
      </c>
      <c r="BT1941" t="s">
        <v>5942</v>
      </c>
    </row>
    <row r="1942" spans="17:72" x14ac:dyDescent="0.25">
      <c r="Q1942" t="s">
        <v>75</v>
      </c>
      <c r="R1942" t="s">
        <v>81</v>
      </c>
      <c r="V1942" t="s">
        <v>5719</v>
      </c>
      <c r="W1942" s="104">
        <v>46119.362500000003</v>
      </c>
      <c r="X1942">
        <v>250404</v>
      </c>
      <c r="Y1942" t="s">
        <v>4728</v>
      </c>
      <c r="Z1942" t="s">
        <v>54</v>
      </c>
      <c r="AD1942" t="s">
        <v>4736</v>
      </c>
      <c r="AF1942" t="s">
        <v>80</v>
      </c>
      <c r="AJ1942" t="s">
        <v>6610</v>
      </c>
      <c r="AK1942" s="104">
        <v>46115.747916666667</v>
      </c>
      <c r="AL1942">
        <v>206417</v>
      </c>
      <c r="AM1942" t="s">
        <v>4728</v>
      </c>
      <c r="AN1942" t="s">
        <v>13</v>
      </c>
      <c r="AR1942" t="s">
        <v>5956</v>
      </c>
      <c r="AT1942" t="s">
        <v>551</v>
      </c>
      <c r="AX1942" t="s">
        <v>7370</v>
      </c>
      <c r="AY1942" s="104">
        <v>46114.447916666664</v>
      </c>
      <c r="AZ1942">
        <v>383543</v>
      </c>
      <c r="BA1942" t="s">
        <v>4728</v>
      </c>
      <c r="BB1942" t="s">
        <v>5989</v>
      </c>
      <c r="BF1942" t="s">
        <v>5931</v>
      </c>
      <c r="BH1942" t="s">
        <v>2373</v>
      </c>
      <c r="BL1942" t="s">
        <v>5012</v>
      </c>
      <c r="BM1942" s="104">
        <v>46119.569444444445</v>
      </c>
      <c r="BN1942">
        <v>108947</v>
      </c>
      <c r="BO1942" t="s">
        <v>4728</v>
      </c>
      <c r="BP1942" t="s">
        <v>5592</v>
      </c>
      <c r="BT1942" t="s">
        <v>5925</v>
      </c>
    </row>
    <row r="1943" spans="17:72" x14ac:dyDescent="0.25">
      <c r="V1943" t="s">
        <v>4944</v>
      </c>
      <c r="W1943" s="104">
        <v>46119.364583333336</v>
      </c>
      <c r="X1943">
        <v>37438</v>
      </c>
      <c r="Y1943" t="s">
        <v>4728</v>
      </c>
      <c r="Z1943" t="s">
        <v>54</v>
      </c>
      <c r="AF1943" t="s">
        <v>253</v>
      </c>
      <c r="AJ1943" t="s">
        <v>4762</v>
      </c>
      <c r="AK1943" s="104">
        <v>46115.749305555553</v>
      </c>
      <c r="AL1943">
        <v>37524</v>
      </c>
      <c r="AM1943" t="s">
        <v>4728</v>
      </c>
      <c r="AN1943" t="s">
        <v>13</v>
      </c>
      <c r="AR1943" t="s">
        <v>4781</v>
      </c>
      <c r="AT1943" t="s">
        <v>1276</v>
      </c>
      <c r="AX1943" t="s">
        <v>5637</v>
      </c>
      <c r="AY1943" s="104">
        <v>46114.448611111111</v>
      </c>
      <c r="AZ1943">
        <v>292711</v>
      </c>
      <c r="BA1943" t="s">
        <v>4728</v>
      </c>
      <c r="BB1943" t="s">
        <v>5989</v>
      </c>
      <c r="BF1943" t="s">
        <v>5931</v>
      </c>
      <c r="BH1943" t="s">
        <v>1941</v>
      </c>
      <c r="BI1943" t="s">
        <v>683</v>
      </c>
      <c r="BL1943" t="s">
        <v>7512</v>
      </c>
      <c r="BM1943" s="104">
        <v>46119.570138888892</v>
      </c>
      <c r="BN1943">
        <v>2045752</v>
      </c>
      <c r="BO1943" t="s">
        <v>4761</v>
      </c>
      <c r="BP1943" t="s">
        <v>5592</v>
      </c>
      <c r="BQ1943" t="s">
        <v>4731</v>
      </c>
      <c r="BT1943" t="s">
        <v>7417</v>
      </c>
    </row>
    <row r="1944" spans="17:72" x14ac:dyDescent="0.25">
      <c r="Q1944" t="s">
        <v>84</v>
      </c>
      <c r="V1944" t="s">
        <v>4944</v>
      </c>
      <c r="W1944" s="104">
        <v>46119.364583333336</v>
      </c>
      <c r="X1944">
        <v>140291</v>
      </c>
      <c r="Y1944" t="s">
        <v>4728</v>
      </c>
      <c r="Z1944" t="s">
        <v>54</v>
      </c>
      <c r="AD1944" t="s">
        <v>5139</v>
      </c>
      <c r="AF1944" t="s">
        <v>1385</v>
      </c>
      <c r="AJ1944" t="s">
        <v>4796</v>
      </c>
      <c r="AK1944" s="104">
        <v>46115.75</v>
      </c>
      <c r="AL1944">
        <v>1721769</v>
      </c>
      <c r="AM1944" t="s">
        <v>4728</v>
      </c>
      <c r="AN1944" t="s">
        <v>13</v>
      </c>
      <c r="AR1944" t="s">
        <v>4781</v>
      </c>
      <c r="AT1944" t="s">
        <v>1945</v>
      </c>
      <c r="AX1944" t="s">
        <v>5432</v>
      </c>
      <c r="AY1944" s="104">
        <v>46114.448611111111</v>
      </c>
      <c r="AZ1944">
        <v>59168</v>
      </c>
      <c r="BA1944" t="s">
        <v>4728</v>
      </c>
      <c r="BB1944" t="s">
        <v>5989</v>
      </c>
      <c r="BF1944" t="s">
        <v>5925</v>
      </c>
      <c r="BH1944" t="s">
        <v>1732</v>
      </c>
      <c r="BL1944" t="s">
        <v>4919</v>
      </c>
      <c r="BM1944" s="104">
        <v>46119.570833333331</v>
      </c>
      <c r="BN1944">
        <v>116914</v>
      </c>
      <c r="BO1944" t="s">
        <v>4728</v>
      </c>
      <c r="BP1944" t="s">
        <v>5592</v>
      </c>
      <c r="BT1944" t="s">
        <v>5925</v>
      </c>
    </row>
    <row r="1945" spans="17:72" x14ac:dyDescent="0.25">
      <c r="Q1945" t="s">
        <v>77</v>
      </c>
      <c r="V1945" t="s">
        <v>5720</v>
      </c>
      <c r="W1945" s="104">
        <v>46119.365972222222</v>
      </c>
      <c r="X1945">
        <v>244333</v>
      </c>
      <c r="Y1945" t="s">
        <v>4728</v>
      </c>
      <c r="Z1945" t="s">
        <v>54</v>
      </c>
      <c r="AD1945" t="s">
        <v>4736</v>
      </c>
      <c r="AF1945" t="s">
        <v>1176</v>
      </c>
      <c r="AG1945" t="s">
        <v>1385</v>
      </c>
      <c r="AJ1945" t="s">
        <v>6220</v>
      </c>
      <c r="AK1945" s="104">
        <v>46115.754861111112</v>
      </c>
      <c r="AL1945">
        <v>3596531</v>
      </c>
      <c r="AM1945" t="s">
        <v>4728</v>
      </c>
      <c r="AN1945" t="s">
        <v>42</v>
      </c>
      <c r="AO1945" t="s">
        <v>13</v>
      </c>
      <c r="AR1945" t="s">
        <v>6458</v>
      </c>
      <c r="AT1945" t="s">
        <v>2403</v>
      </c>
      <c r="AX1945" t="s">
        <v>7371</v>
      </c>
      <c r="AY1945" s="104">
        <v>46114.449305555558</v>
      </c>
      <c r="AZ1945">
        <v>469949</v>
      </c>
      <c r="BA1945" t="s">
        <v>4728</v>
      </c>
      <c r="BB1945" t="s">
        <v>5989</v>
      </c>
      <c r="BF1945" t="s">
        <v>5931</v>
      </c>
      <c r="BH1945" t="s">
        <v>247</v>
      </c>
      <c r="BL1945" t="s">
        <v>5012</v>
      </c>
      <c r="BM1945" s="104">
        <v>46119.571527777778</v>
      </c>
      <c r="BN1945">
        <v>435063</v>
      </c>
      <c r="BO1945" t="s">
        <v>4728</v>
      </c>
      <c r="BP1945" t="s">
        <v>5592</v>
      </c>
      <c r="BT1945" t="s">
        <v>5931</v>
      </c>
    </row>
    <row r="1946" spans="17:72" x14ac:dyDescent="0.25">
      <c r="Q1946" t="s">
        <v>81</v>
      </c>
      <c r="V1946" t="s">
        <v>5463</v>
      </c>
      <c r="W1946" s="104">
        <v>46119.365972222222</v>
      </c>
      <c r="X1946">
        <v>222930</v>
      </c>
      <c r="Y1946" t="s">
        <v>4728</v>
      </c>
      <c r="Z1946" t="s">
        <v>54</v>
      </c>
      <c r="AD1946" t="s">
        <v>4772</v>
      </c>
      <c r="AF1946" t="s">
        <v>2471</v>
      </c>
      <c r="AG1946" t="s">
        <v>2559</v>
      </c>
      <c r="AJ1946" t="s">
        <v>4910</v>
      </c>
      <c r="AK1946" s="104">
        <v>46115.756944444445</v>
      </c>
      <c r="AL1946">
        <v>517505</v>
      </c>
      <c r="AM1946" t="s">
        <v>4728</v>
      </c>
      <c r="AN1946" t="s">
        <v>42</v>
      </c>
      <c r="AO1946" t="s">
        <v>13</v>
      </c>
      <c r="AR1946" t="s">
        <v>5937</v>
      </c>
      <c r="AT1946" t="s">
        <v>1945</v>
      </c>
      <c r="AX1946" t="s">
        <v>6425</v>
      </c>
      <c r="AY1946" s="104">
        <v>46114.45</v>
      </c>
      <c r="AZ1946">
        <v>297747</v>
      </c>
      <c r="BA1946" t="s">
        <v>4728</v>
      </c>
      <c r="BB1946" t="s">
        <v>5989</v>
      </c>
      <c r="BF1946" t="s">
        <v>5942</v>
      </c>
      <c r="BH1946" t="s">
        <v>2561</v>
      </c>
      <c r="BL1946" t="s">
        <v>6436</v>
      </c>
      <c r="BM1946" s="104">
        <v>46119.571527777778</v>
      </c>
      <c r="BN1946">
        <v>310894</v>
      </c>
      <c r="BO1946" t="s">
        <v>4728</v>
      </c>
      <c r="BP1946" t="s">
        <v>5592</v>
      </c>
      <c r="BT1946" t="s">
        <v>5918</v>
      </c>
    </row>
    <row r="1947" spans="17:72" x14ac:dyDescent="0.25">
      <c r="Q1947" t="s">
        <v>84</v>
      </c>
      <c r="V1947" t="s">
        <v>4840</v>
      </c>
      <c r="W1947" s="104">
        <v>46119.367361111108</v>
      </c>
      <c r="X1947">
        <v>107417</v>
      </c>
      <c r="Y1947" t="s">
        <v>4728</v>
      </c>
      <c r="Z1947" t="s">
        <v>54</v>
      </c>
      <c r="AD1947" t="s">
        <v>4736</v>
      </c>
      <c r="AF1947" t="s">
        <v>852</v>
      </c>
      <c r="AJ1947" t="s">
        <v>6611</v>
      </c>
      <c r="AK1947" s="104">
        <v>46115.758333333331</v>
      </c>
      <c r="AL1947">
        <v>1182715</v>
      </c>
      <c r="AM1947" t="s">
        <v>4728</v>
      </c>
      <c r="AN1947" t="s">
        <v>13</v>
      </c>
      <c r="AR1947" t="s">
        <v>5918</v>
      </c>
      <c r="AT1947" t="s">
        <v>1134</v>
      </c>
      <c r="AX1947" t="s">
        <v>5085</v>
      </c>
      <c r="AY1947" s="104">
        <v>46114.45</v>
      </c>
      <c r="AZ1947">
        <v>831556</v>
      </c>
      <c r="BA1947" t="s">
        <v>4761</v>
      </c>
      <c r="BB1947" t="s">
        <v>5989</v>
      </c>
      <c r="BF1947" t="s">
        <v>5966</v>
      </c>
      <c r="BH1947" t="s">
        <v>852</v>
      </c>
      <c r="BL1947" t="s">
        <v>4919</v>
      </c>
      <c r="BM1947" s="104">
        <v>46119.571527777778</v>
      </c>
      <c r="BN1947">
        <v>1128479</v>
      </c>
      <c r="BO1947" t="s">
        <v>4728</v>
      </c>
      <c r="BP1947" t="s">
        <v>5592</v>
      </c>
      <c r="BT1947" t="s">
        <v>7189</v>
      </c>
    </row>
    <row r="1948" spans="17:72" x14ac:dyDescent="0.25">
      <c r="Q1948" t="s">
        <v>2381</v>
      </c>
      <c r="R1948" t="s">
        <v>223</v>
      </c>
      <c r="V1948" t="s">
        <v>5721</v>
      </c>
      <c r="W1948" s="104">
        <v>46119.367361111108</v>
      </c>
      <c r="X1948">
        <v>317267</v>
      </c>
      <c r="Y1948" t="s">
        <v>4728</v>
      </c>
      <c r="Z1948" t="s">
        <v>42</v>
      </c>
      <c r="AA1948" t="s">
        <v>54</v>
      </c>
      <c r="AD1948" t="s">
        <v>4785</v>
      </c>
      <c r="AF1948" t="s">
        <v>241</v>
      </c>
      <c r="AJ1948" t="s">
        <v>5243</v>
      </c>
      <c r="AK1948" s="104">
        <v>46115.76458333333</v>
      </c>
      <c r="AL1948">
        <v>293755</v>
      </c>
      <c r="AM1948" t="s">
        <v>4728</v>
      </c>
      <c r="AN1948" t="s">
        <v>13</v>
      </c>
      <c r="AR1948" t="s">
        <v>5924</v>
      </c>
      <c r="AT1948" t="s">
        <v>516</v>
      </c>
      <c r="AX1948" t="s">
        <v>5085</v>
      </c>
      <c r="AY1948" s="104">
        <v>46114.45</v>
      </c>
      <c r="AZ1948">
        <v>329563</v>
      </c>
      <c r="BA1948" t="s">
        <v>4728</v>
      </c>
      <c r="BB1948" t="s">
        <v>5989</v>
      </c>
      <c r="BF1948" t="s">
        <v>5918</v>
      </c>
      <c r="BH1948" t="s">
        <v>1732</v>
      </c>
      <c r="BL1948" t="s">
        <v>4858</v>
      </c>
      <c r="BM1948" s="104">
        <v>46119.572222222225</v>
      </c>
      <c r="BN1948">
        <v>152382</v>
      </c>
      <c r="BO1948" t="s">
        <v>4728</v>
      </c>
      <c r="BP1948" t="s">
        <v>5592</v>
      </c>
      <c r="BT1948" t="s">
        <v>5942</v>
      </c>
    </row>
    <row r="1949" spans="17:72" x14ac:dyDescent="0.25">
      <c r="Q1949" t="s">
        <v>84</v>
      </c>
      <c r="R1949" t="s">
        <v>220</v>
      </c>
      <c r="V1949" t="s">
        <v>4782</v>
      </c>
      <c r="W1949" s="104">
        <v>46119.370138888888</v>
      </c>
      <c r="X1949">
        <v>953176</v>
      </c>
      <c r="Y1949" t="s">
        <v>4728</v>
      </c>
      <c r="Z1949" t="s">
        <v>54</v>
      </c>
      <c r="AA1949" t="s">
        <v>4731</v>
      </c>
      <c r="AD1949" t="s">
        <v>5722</v>
      </c>
      <c r="AF1949" t="s">
        <v>2263</v>
      </c>
      <c r="AG1949" t="s">
        <v>2429</v>
      </c>
      <c r="AJ1949" t="s">
        <v>5652</v>
      </c>
      <c r="AK1949" s="104">
        <v>46115.765277777777</v>
      </c>
      <c r="AL1949">
        <v>1652900</v>
      </c>
      <c r="AM1949" t="s">
        <v>4728</v>
      </c>
      <c r="AN1949" t="s">
        <v>4787</v>
      </c>
      <c r="AO1949" t="s">
        <v>13</v>
      </c>
      <c r="AP1949" t="s">
        <v>4731</v>
      </c>
      <c r="AR1949" t="s">
        <v>5944</v>
      </c>
      <c r="AT1949" t="s">
        <v>1894</v>
      </c>
      <c r="AX1949" t="s">
        <v>6796</v>
      </c>
      <c r="AY1949" s="104">
        <v>46114.45</v>
      </c>
      <c r="AZ1949">
        <v>329352</v>
      </c>
      <c r="BA1949" t="s">
        <v>4728</v>
      </c>
      <c r="BB1949" t="s">
        <v>5989</v>
      </c>
      <c r="BF1949" t="s">
        <v>5925</v>
      </c>
      <c r="BH1949" t="s">
        <v>2624</v>
      </c>
      <c r="BL1949" t="s">
        <v>4858</v>
      </c>
      <c r="BM1949" s="104">
        <v>46119.572916666664</v>
      </c>
      <c r="BN1949">
        <v>919095</v>
      </c>
      <c r="BO1949" t="s">
        <v>4728</v>
      </c>
      <c r="BP1949" t="s">
        <v>5592</v>
      </c>
      <c r="BT1949" t="s">
        <v>5931</v>
      </c>
    </row>
    <row r="1950" spans="17:72" x14ac:dyDescent="0.25">
      <c r="Q1950" t="s">
        <v>77</v>
      </c>
      <c r="V1950" t="s">
        <v>5300</v>
      </c>
      <c r="W1950" s="104">
        <v>46119.371527777781</v>
      </c>
      <c r="X1950">
        <v>217282</v>
      </c>
      <c r="Y1950" t="s">
        <v>4728</v>
      </c>
      <c r="Z1950" t="s">
        <v>54</v>
      </c>
      <c r="AD1950" t="s">
        <v>4736</v>
      </c>
      <c r="AF1950" t="s">
        <v>436</v>
      </c>
      <c r="AG1950" t="s">
        <v>2259</v>
      </c>
      <c r="AH1950" t="s">
        <v>211</v>
      </c>
      <c r="AJ1950" t="s">
        <v>6294</v>
      </c>
      <c r="AK1950" s="104">
        <v>46115.76666666667</v>
      </c>
      <c r="AL1950">
        <v>4320997</v>
      </c>
      <c r="AM1950" t="s">
        <v>4728</v>
      </c>
      <c r="AN1950" t="s">
        <v>42</v>
      </c>
      <c r="AO1950" t="s">
        <v>13</v>
      </c>
      <c r="AP1950" t="s">
        <v>4731</v>
      </c>
      <c r="AR1950" t="s">
        <v>6612</v>
      </c>
      <c r="AT1950" t="s">
        <v>2391</v>
      </c>
      <c r="AX1950" t="s">
        <v>5871</v>
      </c>
      <c r="AY1950" s="104">
        <v>46114.450694444444</v>
      </c>
      <c r="AZ1950">
        <v>543560</v>
      </c>
      <c r="BA1950" t="s">
        <v>4728</v>
      </c>
      <c r="BB1950" t="s">
        <v>5989</v>
      </c>
      <c r="BF1950" t="s">
        <v>5942</v>
      </c>
      <c r="BH1950" t="s">
        <v>1584</v>
      </c>
      <c r="BL1950" t="s">
        <v>5398</v>
      </c>
      <c r="BM1950" s="104">
        <v>46119.573611111111</v>
      </c>
      <c r="BN1950">
        <v>1064995</v>
      </c>
      <c r="BO1950" t="s">
        <v>4728</v>
      </c>
      <c r="BP1950" t="s">
        <v>5592</v>
      </c>
      <c r="BT1950" t="s">
        <v>5918</v>
      </c>
    </row>
    <row r="1951" spans="17:72" x14ac:dyDescent="0.25">
      <c r="Q1951" t="s">
        <v>81</v>
      </c>
      <c r="R1951" t="s">
        <v>2650</v>
      </c>
      <c r="V1951" t="s">
        <v>4895</v>
      </c>
      <c r="W1951" s="104">
        <v>46119.37222222222</v>
      </c>
      <c r="X1951">
        <v>562602</v>
      </c>
      <c r="Y1951" t="s">
        <v>4761</v>
      </c>
      <c r="Z1951" t="s">
        <v>54</v>
      </c>
      <c r="AD1951" t="s">
        <v>4739</v>
      </c>
      <c r="AF1951" t="s">
        <v>253</v>
      </c>
      <c r="AJ1951" t="s">
        <v>4959</v>
      </c>
      <c r="AK1951" s="104">
        <v>46115.76666666667</v>
      </c>
      <c r="AL1951">
        <v>35640</v>
      </c>
      <c r="AM1951" t="s">
        <v>4728</v>
      </c>
      <c r="AN1951" t="s">
        <v>13</v>
      </c>
      <c r="AR1951" t="s">
        <v>4781</v>
      </c>
      <c r="AT1951" t="s">
        <v>202</v>
      </c>
      <c r="AX1951" t="s">
        <v>4755</v>
      </c>
      <c r="AY1951" s="104">
        <v>46114.450694444444</v>
      </c>
      <c r="AZ1951">
        <v>277507</v>
      </c>
      <c r="BA1951" t="s">
        <v>4728</v>
      </c>
      <c r="BB1951" t="s">
        <v>5989</v>
      </c>
      <c r="BF1951" t="s">
        <v>5931</v>
      </c>
      <c r="BH1951" t="s">
        <v>1732</v>
      </c>
      <c r="BL1951" t="s">
        <v>4844</v>
      </c>
      <c r="BM1951" s="104">
        <v>46119.574305555558</v>
      </c>
      <c r="BN1951">
        <v>252574</v>
      </c>
      <c r="BO1951" t="s">
        <v>4728</v>
      </c>
      <c r="BP1951" t="s">
        <v>5592</v>
      </c>
      <c r="BT1951" t="s">
        <v>5918</v>
      </c>
    </row>
    <row r="1952" spans="17:72" x14ac:dyDescent="0.25">
      <c r="Q1952" t="s">
        <v>79</v>
      </c>
      <c r="R1952" t="s">
        <v>2650</v>
      </c>
      <c r="S1952" t="s">
        <v>1132</v>
      </c>
      <c r="V1952" t="s">
        <v>5121</v>
      </c>
      <c r="W1952" s="104">
        <v>46119.37777777778</v>
      </c>
      <c r="X1952">
        <v>1874981</v>
      </c>
      <c r="Y1952" t="s">
        <v>4728</v>
      </c>
      <c r="Z1952" t="s">
        <v>54</v>
      </c>
      <c r="AA1952" t="s">
        <v>4731</v>
      </c>
      <c r="AD1952" t="s">
        <v>5373</v>
      </c>
      <c r="AF1952" t="s">
        <v>241</v>
      </c>
      <c r="AJ1952" t="s">
        <v>5889</v>
      </c>
      <c r="AK1952" s="104">
        <v>46115.768055555556</v>
      </c>
      <c r="AL1952">
        <v>175762</v>
      </c>
      <c r="AM1952" t="s">
        <v>4728</v>
      </c>
      <c r="AN1952" t="s">
        <v>13</v>
      </c>
      <c r="AR1952" t="s">
        <v>5934</v>
      </c>
      <c r="AT1952" t="s">
        <v>84</v>
      </c>
      <c r="AX1952" t="s">
        <v>6275</v>
      </c>
      <c r="AY1952" s="104">
        <v>46114.450694444444</v>
      </c>
      <c r="AZ1952">
        <v>115153</v>
      </c>
      <c r="BA1952" t="s">
        <v>4728</v>
      </c>
      <c r="BB1952" t="s">
        <v>5989</v>
      </c>
      <c r="BF1952" t="s">
        <v>5925</v>
      </c>
      <c r="BH1952" t="s">
        <v>2335</v>
      </c>
      <c r="BL1952" t="s">
        <v>5175</v>
      </c>
      <c r="BM1952" s="104">
        <v>46119.574999999997</v>
      </c>
      <c r="BN1952">
        <v>502064</v>
      </c>
      <c r="BO1952" t="s">
        <v>4728</v>
      </c>
      <c r="BP1952" t="s">
        <v>5592</v>
      </c>
      <c r="BT1952" t="s">
        <v>5931</v>
      </c>
    </row>
    <row r="1953" spans="17:72" x14ac:dyDescent="0.25">
      <c r="Q1953" t="s">
        <v>84</v>
      </c>
      <c r="R1953" t="s">
        <v>2650</v>
      </c>
      <c r="V1953" t="s">
        <v>5437</v>
      </c>
      <c r="W1953" s="104">
        <v>46119.378472222219</v>
      </c>
      <c r="X1953">
        <v>91955</v>
      </c>
      <c r="Y1953" t="s">
        <v>4728</v>
      </c>
      <c r="Z1953" t="s">
        <v>54</v>
      </c>
      <c r="AD1953" t="s">
        <v>5139</v>
      </c>
      <c r="AF1953" t="s">
        <v>2373</v>
      </c>
      <c r="AJ1953" t="s">
        <v>5524</v>
      </c>
      <c r="AK1953" s="104">
        <v>46115.769444444442</v>
      </c>
      <c r="AL1953">
        <v>161293</v>
      </c>
      <c r="AM1953" t="s">
        <v>4728</v>
      </c>
      <c r="AN1953" t="s">
        <v>13</v>
      </c>
      <c r="AR1953" t="s">
        <v>5925</v>
      </c>
      <c r="AT1953" t="s">
        <v>1276</v>
      </c>
      <c r="AX1953" t="s">
        <v>7372</v>
      </c>
      <c r="AY1953" s="104">
        <v>46114.450694444444</v>
      </c>
      <c r="AZ1953">
        <v>267301</v>
      </c>
      <c r="BA1953" t="s">
        <v>4728</v>
      </c>
      <c r="BB1953" t="s">
        <v>5989</v>
      </c>
      <c r="BF1953" t="s">
        <v>5958</v>
      </c>
      <c r="BH1953" t="s">
        <v>496</v>
      </c>
      <c r="BL1953" t="s">
        <v>4776</v>
      </c>
      <c r="BM1953" s="104">
        <v>46119.575694444444</v>
      </c>
      <c r="BN1953">
        <v>414088</v>
      </c>
      <c r="BO1953" t="s">
        <v>4728</v>
      </c>
      <c r="BP1953" t="s">
        <v>5592</v>
      </c>
      <c r="BT1953" t="s">
        <v>5920</v>
      </c>
    </row>
    <row r="1954" spans="17:72" x14ac:dyDescent="0.25">
      <c r="Q1954" t="s">
        <v>77</v>
      </c>
      <c r="V1954" t="s">
        <v>4895</v>
      </c>
      <c r="W1954" s="104">
        <v>46119.379166666666</v>
      </c>
      <c r="X1954">
        <v>585398</v>
      </c>
      <c r="Y1954" t="s">
        <v>4728</v>
      </c>
      <c r="Z1954" t="s">
        <v>54</v>
      </c>
      <c r="AD1954" t="s">
        <v>4739</v>
      </c>
      <c r="AF1954" t="s">
        <v>2559</v>
      </c>
      <c r="AJ1954" t="s">
        <v>4959</v>
      </c>
      <c r="AK1954" s="104">
        <v>46115.770138888889</v>
      </c>
      <c r="AL1954">
        <v>706212</v>
      </c>
      <c r="AM1954" t="s">
        <v>4761</v>
      </c>
      <c r="AN1954" t="s">
        <v>13</v>
      </c>
      <c r="AR1954" t="s">
        <v>5966</v>
      </c>
      <c r="AT1954" t="s">
        <v>1124</v>
      </c>
      <c r="AX1954" t="s">
        <v>5314</v>
      </c>
      <c r="AY1954" s="104">
        <v>46114.451388888891</v>
      </c>
      <c r="AZ1954">
        <v>402545</v>
      </c>
      <c r="BA1954" t="s">
        <v>4728</v>
      </c>
      <c r="BB1954" t="s">
        <v>5989</v>
      </c>
      <c r="BF1954" t="s">
        <v>5918</v>
      </c>
      <c r="BH1954" t="s">
        <v>2431</v>
      </c>
      <c r="BI1954" t="s">
        <v>1910</v>
      </c>
      <c r="BL1954" t="s">
        <v>4782</v>
      </c>
      <c r="BM1954" s="104">
        <v>46119.57708333333</v>
      </c>
      <c r="BN1954">
        <v>1110672</v>
      </c>
      <c r="BO1954" t="s">
        <v>4761</v>
      </c>
      <c r="BP1954" t="s">
        <v>5592</v>
      </c>
      <c r="BQ1954" t="s">
        <v>4731</v>
      </c>
      <c r="BT1954" t="s">
        <v>6074</v>
      </c>
    </row>
    <row r="1955" spans="17:72" x14ac:dyDescent="0.25">
      <c r="Q1955" t="s">
        <v>81</v>
      </c>
      <c r="V1955" t="s">
        <v>4779</v>
      </c>
      <c r="W1955" s="104">
        <v>46119.379166666666</v>
      </c>
      <c r="X1955">
        <v>230935</v>
      </c>
      <c r="Y1955" t="s">
        <v>4728</v>
      </c>
      <c r="Z1955" t="s">
        <v>54</v>
      </c>
      <c r="AD1955" t="s">
        <v>4736</v>
      </c>
      <c r="AF1955" t="s">
        <v>1189</v>
      </c>
      <c r="AG1955" t="s">
        <v>1732</v>
      </c>
      <c r="AJ1955" t="s">
        <v>5507</v>
      </c>
      <c r="AK1955" s="104">
        <v>46115.770833333336</v>
      </c>
      <c r="AL1955">
        <v>1424546</v>
      </c>
      <c r="AM1955" t="s">
        <v>4728</v>
      </c>
      <c r="AN1955" t="s">
        <v>42</v>
      </c>
      <c r="AO1955" t="s">
        <v>13</v>
      </c>
      <c r="AR1955" t="s">
        <v>5977</v>
      </c>
      <c r="AT1955" t="s">
        <v>1134</v>
      </c>
      <c r="AX1955" t="s">
        <v>4891</v>
      </c>
      <c r="AY1955" s="104">
        <v>46114.451388888891</v>
      </c>
      <c r="AZ1955">
        <v>278849</v>
      </c>
      <c r="BA1955" t="s">
        <v>4728</v>
      </c>
      <c r="BB1955" t="s">
        <v>5989</v>
      </c>
      <c r="BF1955" t="s">
        <v>5931</v>
      </c>
      <c r="BH1955" t="s">
        <v>1732</v>
      </c>
      <c r="BL1955" t="s">
        <v>7325</v>
      </c>
      <c r="BM1955" s="104">
        <v>46119.577777777777</v>
      </c>
      <c r="BN1955">
        <v>371964</v>
      </c>
      <c r="BO1955" t="s">
        <v>4728</v>
      </c>
      <c r="BP1955" t="s">
        <v>5592</v>
      </c>
      <c r="BT1955" t="s">
        <v>5942</v>
      </c>
    </row>
    <row r="1956" spans="17:72" x14ac:dyDescent="0.25">
      <c r="Q1956" t="s">
        <v>71</v>
      </c>
      <c r="V1956" t="s">
        <v>5632</v>
      </c>
      <c r="W1956" s="104">
        <v>46119.379166666666</v>
      </c>
      <c r="X1956">
        <v>266572</v>
      </c>
      <c r="Y1956" t="s">
        <v>4728</v>
      </c>
      <c r="Z1956" t="s">
        <v>54</v>
      </c>
      <c r="AD1956" t="s">
        <v>4736</v>
      </c>
      <c r="AF1956" t="s">
        <v>1985</v>
      </c>
      <c r="AJ1956" t="s">
        <v>4877</v>
      </c>
      <c r="AK1956" s="104">
        <v>46115.771527777775</v>
      </c>
      <c r="AL1956">
        <v>583099</v>
      </c>
      <c r="AM1956" t="s">
        <v>4728</v>
      </c>
      <c r="AN1956" t="s">
        <v>13</v>
      </c>
      <c r="AR1956" t="s">
        <v>6069</v>
      </c>
      <c r="AT1956" t="s">
        <v>2383</v>
      </c>
      <c r="AX1956" t="s">
        <v>5776</v>
      </c>
      <c r="AY1956" s="104">
        <v>46114.451388888891</v>
      </c>
      <c r="AZ1956">
        <v>84595</v>
      </c>
      <c r="BA1956" t="s">
        <v>4728</v>
      </c>
      <c r="BB1956" t="s">
        <v>5989</v>
      </c>
      <c r="BF1956" t="s">
        <v>5925</v>
      </c>
      <c r="BH1956" t="s">
        <v>205</v>
      </c>
      <c r="BI1956" t="s">
        <v>1132</v>
      </c>
      <c r="BL1956" t="s">
        <v>5652</v>
      </c>
      <c r="BM1956" s="104">
        <v>46119.578472222223</v>
      </c>
      <c r="BN1956">
        <v>672829</v>
      </c>
      <c r="BO1956" t="s">
        <v>4728</v>
      </c>
      <c r="BP1956" t="s">
        <v>5592</v>
      </c>
      <c r="BQ1956" t="s">
        <v>4731</v>
      </c>
      <c r="BT1956" t="s">
        <v>7477</v>
      </c>
    </row>
    <row r="1957" spans="17:72" x14ac:dyDescent="0.25">
      <c r="Q1957" t="s">
        <v>84</v>
      </c>
      <c r="V1957" t="s">
        <v>5723</v>
      </c>
      <c r="W1957" s="104">
        <v>46119.380555555559</v>
      </c>
      <c r="X1957">
        <v>88865</v>
      </c>
      <c r="Y1957" t="s">
        <v>4728</v>
      </c>
      <c r="Z1957" t="s">
        <v>54</v>
      </c>
      <c r="AD1957" t="s">
        <v>4736</v>
      </c>
      <c r="AF1957" t="s">
        <v>639</v>
      </c>
      <c r="AG1957" t="s">
        <v>2559</v>
      </c>
      <c r="AJ1957" t="s">
        <v>6613</v>
      </c>
      <c r="AK1957" s="104">
        <v>46115.773611111108</v>
      </c>
      <c r="AL1957">
        <v>2502258</v>
      </c>
      <c r="AM1957" t="s">
        <v>4728</v>
      </c>
      <c r="AN1957" t="s">
        <v>4787</v>
      </c>
      <c r="AO1957" t="s">
        <v>13</v>
      </c>
      <c r="AR1957" t="s">
        <v>6376</v>
      </c>
      <c r="AX1957" t="s">
        <v>4782</v>
      </c>
      <c r="AY1957" s="104">
        <v>46114.451388888891</v>
      </c>
      <c r="AZ1957">
        <v>44743</v>
      </c>
      <c r="BA1957" t="s">
        <v>4728</v>
      </c>
      <c r="BB1957" t="s">
        <v>5989</v>
      </c>
      <c r="BH1957" t="s">
        <v>2561</v>
      </c>
      <c r="BL1957" t="s">
        <v>4827</v>
      </c>
      <c r="BM1957" s="104">
        <v>46119.580555555556</v>
      </c>
      <c r="BN1957">
        <v>364435</v>
      </c>
      <c r="BO1957" t="s">
        <v>4728</v>
      </c>
      <c r="BP1957" t="s">
        <v>5592</v>
      </c>
      <c r="BT1957" t="s">
        <v>5931</v>
      </c>
    </row>
    <row r="1958" spans="17:72" x14ac:dyDescent="0.25">
      <c r="Q1958" t="s">
        <v>75</v>
      </c>
      <c r="V1958" t="s">
        <v>5229</v>
      </c>
      <c r="W1958" s="104">
        <v>46119.380555555559</v>
      </c>
      <c r="X1958">
        <v>356961</v>
      </c>
      <c r="Y1958" t="s">
        <v>4728</v>
      </c>
      <c r="Z1958" t="s">
        <v>54</v>
      </c>
      <c r="AD1958" t="s">
        <v>4736</v>
      </c>
      <c r="AF1958" t="s">
        <v>852</v>
      </c>
      <c r="AJ1958" t="s">
        <v>6130</v>
      </c>
      <c r="AK1958" s="104">
        <v>46115.774305555555</v>
      </c>
      <c r="AL1958">
        <v>102752</v>
      </c>
      <c r="AM1958" t="s">
        <v>4728</v>
      </c>
      <c r="AN1958" t="s">
        <v>13</v>
      </c>
      <c r="AR1958" t="s">
        <v>5934</v>
      </c>
      <c r="AT1958" t="s">
        <v>1481</v>
      </c>
      <c r="AX1958" t="s">
        <v>6224</v>
      </c>
      <c r="AY1958" s="104">
        <v>46114.451388888891</v>
      </c>
      <c r="AZ1958">
        <v>187530</v>
      </c>
      <c r="BA1958" t="s">
        <v>4728</v>
      </c>
      <c r="BB1958" t="s">
        <v>5989</v>
      </c>
      <c r="BF1958" t="s">
        <v>5918</v>
      </c>
      <c r="BH1958" t="s">
        <v>235</v>
      </c>
      <c r="BL1958" t="s">
        <v>4890</v>
      </c>
      <c r="BM1958" s="104">
        <v>46119.580555555556</v>
      </c>
      <c r="BN1958">
        <v>523060</v>
      </c>
      <c r="BO1958" t="s">
        <v>4728</v>
      </c>
      <c r="BP1958" t="s">
        <v>5592</v>
      </c>
      <c r="BT1958" t="s">
        <v>6069</v>
      </c>
    </row>
    <row r="1959" spans="17:72" x14ac:dyDescent="0.25">
      <c r="Q1959" t="s">
        <v>84</v>
      </c>
      <c r="R1959" t="s">
        <v>217</v>
      </c>
      <c r="V1959" t="s">
        <v>4730</v>
      </c>
      <c r="W1959" s="104">
        <v>46119.381944444445</v>
      </c>
      <c r="X1959">
        <v>925901</v>
      </c>
      <c r="Y1959" t="s">
        <v>4728</v>
      </c>
      <c r="Z1959" t="s">
        <v>54</v>
      </c>
      <c r="AA1959" t="s">
        <v>4731</v>
      </c>
      <c r="AD1959" t="s">
        <v>4748</v>
      </c>
      <c r="AF1959" t="s">
        <v>852</v>
      </c>
      <c r="AJ1959" t="s">
        <v>5338</v>
      </c>
      <c r="AK1959" s="104">
        <v>46115.777777777781</v>
      </c>
      <c r="AL1959">
        <v>551205</v>
      </c>
      <c r="AM1959" t="s">
        <v>4728</v>
      </c>
      <c r="AN1959" t="s">
        <v>13</v>
      </c>
      <c r="AR1959" t="s">
        <v>5920</v>
      </c>
      <c r="AT1959" t="s">
        <v>868</v>
      </c>
      <c r="AX1959" t="s">
        <v>7373</v>
      </c>
      <c r="AY1959" s="104">
        <v>46114.451388888891</v>
      </c>
      <c r="AZ1959">
        <v>242814</v>
      </c>
      <c r="BA1959" t="s">
        <v>4728</v>
      </c>
      <c r="BB1959" t="s">
        <v>5989</v>
      </c>
      <c r="BF1959" t="s">
        <v>5942</v>
      </c>
      <c r="BH1959" t="s">
        <v>496</v>
      </c>
      <c r="BL1959" t="s">
        <v>4844</v>
      </c>
      <c r="BM1959" s="104">
        <v>46119.581250000003</v>
      </c>
      <c r="BN1959">
        <v>525929</v>
      </c>
      <c r="BO1959" t="s">
        <v>4728</v>
      </c>
      <c r="BP1959" t="s">
        <v>5592</v>
      </c>
      <c r="BT1959" t="s">
        <v>5920</v>
      </c>
    </row>
    <row r="1960" spans="17:72" x14ac:dyDescent="0.25">
      <c r="Q1960" t="s">
        <v>81</v>
      </c>
      <c r="V1960" t="s">
        <v>4757</v>
      </c>
      <c r="W1960" s="104">
        <v>46119.382638888892</v>
      </c>
      <c r="X1960">
        <v>357742</v>
      </c>
      <c r="Y1960" t="s">
        <v>4728</v>
      </c>
      <c r="Z1960" t="s">
        <v>54</v>
      </c>
      <c r="AD1960" t="s">
        <v>4736</v>
      </c>
      <c r="AF1960" t="s">
        <v>2510</v>
      </c>
      <c r="AJ1960" t="s">
        <v>6614</v>
      </c>
      <c r="AK1960" s="104">
        <v>46115.785416666666</v>
      </c>
      <c r="AL1960">
        <v>1163387</v>
      </c>
      <c r="AM1960" t="s">
        <v>4728</v>
      </c>
      <c r="AN1960" t="s">
        <v>13</v>
      </c>
      <c r="AR1960" t="s">
        <v>5942</v>
      </c>
      <c r="AT1960" t="s">
        <v>84</v>
      </c>
      <c r="AU1960" t="s">
        <v>1132</v>
      </c>
      <c r="AX1960" t="s">
        <v>5101</v>
      </c>
      <c r="AY1960" s="104">
        <v>46114.45208333333</v>
      </c>
      <c r="AZ1960">
        <v>860384</v>
      </c>
      <c r="BA1960" t="s">
        <v>4761</v>
      </c>
      <c r="BB1960" t="s">
        <v>5989</v>
      </c>
      <c r="BC1960" t="s">
        <v>4731</v>
      </c>
      <c r="BF1960" t="s">
        <v>5966</v>
      </c>
      <c r="BH1960" t="s">
        <v>1507</v>
      </c>
      <c r="BL1960" t="s">
        <v>5148</v>
      </c>
      <c r="BM1960" s="104">
        <v>46119.584722222222</v>
      </c>
      <c r="BN1960">
        <v>367650</v>
      </c>
      <c r="BO1960" t="s">
        <v>4728</v>
      </c>
      <c r="BP1960" t="s">
        <v>5592</v>
      </c>
      <c r="BT1960" t="s">
        <v>5918</v>
      </c>
    </row>
    <row r="1961" spans="17:72" x14ac:dyDescent="0.25">
      <c r="Q1961" t="s">
        <v>2401</v>
      </c>
      <c r="R1961" t="s">
        <v>84</v>
      </c>
      <c r="V1961" t="s">
        <v>4782</v>
      </c>
      <c r="W1961" s="104">
        <v>46119.383333333331</v>
      </c>
      <c r="X1961">
        <v>255978</v>
      </c>
      <c r="Y1961" t="s">
        <v>4728</v>
      </c>
      <c r="Z1961" t="s">
        <v>42</v>
      </c>
      <c r="AA1961" t="s">
        <v>54</v>
      </c>
      <c r="AD1961" t="s">
        <v>5540</v>
      </c>
      <c r="AF1961" t="s">
        <v>1148</v>
      </c>
      <c r="AG1961" t="s">
        <v>2373</v>
      </c>
      <c r="AJ1961" t="s">
        <v>6615</v>
      </c>
      <c r="AK1961" s="104">
        <v>46115.790277777778</v>
      </c>
      <c r="AL1961">
        <v>939464</v>
      </c>
      <c r="AM1961" t="s">
        <v>4728</v>
      </c>
      <c r="AN1961" t="s">
        <v>4787</v>
      </c>
      <c r="AO1961" t="s">
        <v>13</v>
      </c>
      <c r="AR1961" t="s">
        <v>6040</v>
      </c>
      <c r="AT1961" t="s">
        <v>551</v>
      </c>
      <c r="AX1961" t="s">
        <v>4840</v>
      </c>
      <c r="AY1961" s="104">
        <v>46114.45208333333</v>
      </c>
      <c r="AZ1961">
        <v>235397</v>
      </c>
      <c r="BA1961" t="s">
        <v>4728</v>
      </c>
      <c r="BB1961" t="s">
        <v>5989</v>
      </c>
      <c r="BF1961" t="s">
        <v>5931</v>
      </c>
      <c r="BH1961" t="s">
        <v>1732</v>
      </c>
      <c r="BL1961" t="s">
        <v>5280</v>
      </c>
      <c r="BM1961" s="104">
        <v>46119.584722222222</v>
      </c>
      <c r="BN1961">
        <v>184083</v>
      </c>
      <c r="BO1961" t="s">
        <v>4728</v>
      </c>
      <c r="BP1961" t="s">
        <v>5592</v>
      </c>
      <c r="BT1961" t="s">
        <v>4781</v>
      </c>
    </row>
    <row r="1962" spans="17:72" x14ac:dyDescent="0.25">
      <c r="Q1962" t="s">
        <v>250</v>
      </c>
      <c r="R1962" t="s">
        <v>220</v>
      </c>
      <c r="V1962" t="s">
        <v>4844</v>
      </c>
      <c r="W1962" s="104">
        <v>46119.383333333331</v>
      </c>
      <c r="X1962">
        <v>1239393</v>
      </c>
      <c r="Y1962" t="s">
        <v>4728</v>
      </c>
      <c r="Z1962" t="s">
        <v>54</v>
      </c>
      <c r="AA1962" t="s">
        <v>4731</v>
      </c>
      <c r="AD1962" t="s">
        <v>5364</v>
      </c>
      <c r="AF1962" t="s">
        <v>822</v>
      </c>
      <c r="AG1962" t="s">
        <v>2259</v>
      </c>
      <c r="AJ1962" t="s">
        <v>4753</v>
      </c>
      <c r="AK1962" s="104">
        <v>46115.792361111111</v>
      </c>
      <c r="AL1962">
        <v>779762</v>
      </c>
      <c r="AM1962" t="s">
        <v>4728</v>
      </c>
      <c r="AN1962" t="s">
        <v>4787</v>
      </c>
      <c r="AO1962" t="s">
        <v>13</v>
      </c>
      <c r="AP1962" t="s">
        <v>4731</v>
      </c>
      <c r="AR1962" t="s">
        <v>5955</v>
      </c>
      <c r="AT1962" t="s">
        <v>516</v>
      </c>
      <c r="AX1962" t="s">
        <v>4946</v>
      </c>
      <c r="AY1962" s="104">
        <v>46114.452777777777</v>
      </c>
      <c r="AZ1962">
        <v>414316</v>
      </c>
      <c r="BA1962" t="s">
        <v>4728</v>
      </c>
      <c r="BB1962" t="s">
        <v>5989</v>
      </c>
      <c r="BF1962" t="s">
        <v>4781</v>
      </c>
      <c r="BH1962" t="s">
        <v>2561</v>
      </c>
      <c r="BL1962" t="s">
        <v>5129</v>
      </c>
      <c r="BM1962" s="104">
        <v>46119.585416666669</v>
      </c>
      <c r="BN1962">
        <v>139336</v>
      </c>
      <c r="BO1962" t="s">
        <v>4728</v>
      </c>
      <c r="BP1962" t="s">
        <v>5592</v>
      </c>
      <c r="BT1962" t="s">
        <v>5918</v>
      </c>
    </row>
    <row r="1963" spans="17:72" x14ac:dyDescent="0.25">
      <c r="Q1963" t="s">
        <v>75</v>
      </c>
      <c r="V1963" t="s">
        <v>4783</v>
      </c>
      <c r="W1963" s="104">
        <v>46119.388194444444</v>
      </c>
      <c r="X1963">
        <v>406156</v>
      </c>
      <c r="Y1963" t="s">
        <v>4728</v>
      </c>
      <c r="Z1963" t="s">
        <v>54</v>
      </c>
      <c r="AD1963" t="s">
        <v>4739</v>
      </c>
      <c r="AF1963" t="s">
        <v>247</v>
      </c>
      <c r="AJ1963" t="s">
        <v>5012</v>
      </c>
      <c r="AK1963" s="104">
        <v>46115.796527777777</v>
      </c>
      <c r="AL1963">
        <v>379800</v>
      </c>
      <c r="AM1963" t="s">
        <v>4728</v>
      </c>
      <c r="AN1963" t="s">
        <v>13</v>
      </c>
      <c r="AR1963" t="s">
        <v>5931</v>
      </c>
      <c r="AT1963" t="s">
        <v>2383</v>
      </c>
      <c r="AX1963" t="s">
        <v>5065</v>
      </c>
      <c r="AY1963" s="104">
        <v>46114.452777777777</v>
      </c>
      <c r="AZ1963">
        <v>34487</v>
      </c>
      <c r="BA1963" t="s">
        <v>4728</v>
      </c>
      <c r="BB1963" t="s">
        <v>5989</v>
      </c>
      <c r="BF1963" t="s">
        <v>5925</v>
      </c>
      <c r="BH1963" t="s">
        <v>2431</v>
      </c>
      <c r="BL1963" t="s">
        <v>5129</v>
      </c>
      <c r="BM1963" s="104">
        <v>46119.586111111108</v>
      </c>
      <c r="BN1963">
        <v>263539</v>
      </c>
      <c r="BO1963" t="s">
        <v>4728</v>
      </c>
      <c r="BP1963" t="s">
        <v>5592</v>
      </c>
      <c r="BT1963" t="s">
        <v>5966</v>
      </c>
    </row>
    <row r="1964" spans="17:72" x14ac:dyDescent="0.25">
      <c r="Q1964" t="s">
        <v>77</v>
      </c>
      <c r="V1964" t="s">
        <v>4762</v>
      </c>
      <c r="W1964" s="104">
        <v>46119.393055555556</v>
      </c>
      <c r="X1964">
        <v>203932</v>
      </c>
      <c r="Y1964" t="s">
        <v>4728</v>
      </c>
      <c r="Z1964" t="s">
        <v>54</v>
      </c>
      <c r="AD1964" t="s">
        <v>4736</v>
      </c>
      <c r="AF1964" t="s">
        <v>877</v>
      </c>
      <c r="AG1964" t="s">
        <v>2259</v>
      </c>
      <c r="AJ1964" t="s">
        <v>5336</v>
      </c>
      <c r="AK1964" s="104">
        <v>46115.796527777777</v>
      </c>
      <c r="AL1964">
        <v>1021959</v>
      </c>
      <c r="AM1964" t="s">
        <v>4728</v>
      </c>
      <c r="AN1964" t="s">
        <v>42</v>
      </c>
      <c r="AO1964" t="s">
        <v>13</v>
      </c>
      <c r="AR1964" t="s">
        <v>5933</v>
      </c>
      <c r="AT1964" t="s">
        <v>1945</v>
      </c>
      <c r="AX1964" t="s">
        <v>4782</v>
      </c>
      <c r="AY1964" s="104">
        <v>46114.452777777777</v>
      </c>
      <c r="AZ1964">
        <v>216750</v>
      </c>
      <c r="BA1964" t="s">
        <v>4728</v>
      </c>
      <c r="BB1964" t="s">
        <v>5989</v>
      </c>
      <c r="BF1964" t="s">
        <v>4781</v>
      </c>
      <c r="BH1964" t="s">
        <v>1584</v>
      </c>
      <c r="BI1964" t="s">
        <v>1385</v>
      </c>
      <c r="BL1964" t="s">
        <v>4922</v>
      </c>
      <c r="BM1964" s="104">
        <v>46119.587500000001</v>
      </c>
      <c r="BN1964">
        <v>2587705</v>
      </c>
      <c r="BO1964" t="s">
        <v>4728</v>
      </c>
      <c r="BP1964" t="s">
        <v>5592</v>
      </c>
      <c r="BT1964" t="s">
        <v>6609</v>
      </c>
    </row>
    <row r="1965" spans="17:72" x14ac:dyDescent="0.25">
      <c r="Q1965" t="s">
        <v>84</v>
      </c>
      <c r="V1965" t="s">
        <v>5724</v>
      </c>
      <c r="W1965" s="104">
        <v>46119.393750000003</v>
      </c>
      <c r="X1965">
        <v>131702</v>
      </c>
      <c r="Y1965" t="s">
        <v>4728</v>
      </c>
      <c r="Z1965" t="s">
        <v>54</v>
      </c>
      <c r="AD1965" t="s">
        <v>4736</v>
      </c>
      <c r="AF1965" t="s">
        <v>241</v>
      </c>
      <c r="AJ1965" t="s">
        <v>4938</v>
      </c>
      <c r="AK1965" s="104">
        <v>46115.809027777781</v>
      </c>
      <c r="AL1965">
        <v>216193</v>
      </c>
      <c r="AM1965" t="s">
        <v>4728</v>
      </c>
      <c r="AN1965" t="s">
        <v>13</v>
      </c>
      <c r="AR1965" t="s">
        <v>5918</v>
      </c>
      <c r="AT1965" t="s">
        <v>1284</v>
      </c>
      <c r="AX1965" t="s">
        <v>7374</v>
      </c>
      <c r="AY1965" s="104">
        <v>46114.453472222223</v>
      </c>
      <c r="AZ1965">
        <v>284943</v>
      </c>
      <c r="BA1965" t="s">
        <v>4728</v>
      </c>
      <c r="BB1965" t="s">
        <v>5989</v>
      </c>
      <c r="BF1965" t="s">
        <v>5918</v>
      </c>
      <c r="BH1965" t="s">
        <v>1732</v>
      </c>
      <c r="BI1965" t="s">
        <v>1688</v>
      </c>
      <c r="BL1965" t="s">
        <v>5082</v>
      </c>
      <c r="BM1965" s="104">
        <v>46119.592361111114</v>
      </c>
      <c r="BN1965">
        <v>442265</v>
      </c>
      <c r="BO1965" t="s">
        <v>4761</v>
      </c>
      <c r="BP1965" t="s">
        <v>5592</v>
      </c>
      <c r="BQ1965" t="s">
        <v>4731</v>
      </c>
      <c r="BT1965" t="s">
        <v>7493</v>
      </c>
    </row>
    <row r="1966" spans="17:72" x14ac:dyDescent="0.25">
      <c r="Q1966" t="s">
        <v>512</v>
      </c>
      <c r="R1966" t="s">
        <v>73</v>
      </c>
      <c r="V1966" t="s">
        <v>5597</v>
      </c>
      <c r="W1966" s="104">
        <v>46119.394444444442</v>
      </c>
      <c r="X1966">
        <v>505660</v>
      </c>
      <c r="Y1966" t="s">
        <v>4728</v>
      </c>
      <c r="Z1966" t="s">
        <v>42</v>
      </c>
      <c r="AA1966" t="s">
        <v>54</v>
      </c>
      <c r="AD1966" t="s">
        <v>4920</v>
      </c>
      <c r="AF1966" t="s">
        <v>253</v>
      </c>
      <c r="AJ1966" t="s">
        <v>5984</v>
      </c>
      <c r="AK1966" s="104">
        <v>46115.809027777781</v>
      </c>
      <c r="AL1966">
        <v>43849</v>
      </c>
      <c r="AM1966" t="s">
        <v>4728</v>
      </c>
      <c r="AN1966" t="s">
        <v>13</v>
      </c>
      <c r="AR1966" t="s">
        <v>4781</v>
      </c>
      <c r="AT1966" t="s">
        <v>1292</v>
      </c>
      <c r="AX1966" t="s">
        <v>4948</v>
      </c>
      <c r="AY1966" s="104">
        <v>46114.453472222223</v>
      </c>
      <c r="AZ1966">
        <v>402433</v>
      </c>
      <c r="BA1966" t="s">
        <v>4728</v>
      </c>
      <c r="BB1966" t="s">
        <v>5989</v>
      </c>
      <c r="BF1966" t="s">
        <v>5942</v>
      </c>
      <c r="BH1966" t="s">
        <v>496</v>
      </c>
      <c r="BI1966" t="s">
        <v>217</v>
      </c>
      <c r="BL1966" t="s">
        <v>5001</v>
      </c>
      <c r="BM1966" s="104">
        <v>46119.594444444447</v>
      </c>
      <c r="BN1966">
        <v>293973</v>
      </c>
      <c r="BO1966" t="s">
        <v>4761</v>
      </c>
      <c r="BP1966" t="s">
        <v>5592</v>
      </c>
      <c r="BQ1966" t="s">
        <v>4731</v>
      </c>
      <c r="BT1966" t="s">
        <v>6756</v>
      </c>
    </row>
    <row r="1967" spans="17:72" x14ac:dyDescent="0.25">
      <c r="Q1967" t="s">
        <v>76</v>
      </c>
      <c r="V1967" t="s">
        <v>5724</v>
      </c>
      <c r="W1967" s="104">
        <v>46119.396527777775</v>
      </c>
      <c r="X1967">
        <v>159838</v>
      </c>
      <c r="Y1967" t="s">
        <v>4728</v>
      </c>
      <c r="Z1967" t="s">
        <v>54</v>
      </c>
      <c r="AD1967" t="s">
        <v>4739</v>
      </c>
      <c r="AF1967" t="s">
        <v>6441</v>
      </c>
      <c r="AG1967" t="s">
        <v>247</v>
      </c>
      <c r="AJ1967" t="s">
        <v>5287</v>
      </c>
      <c r="AK1967" s="104">
        <v>46115.80972222222</v>
      </c>
      <c r="AL1967">
        <v>1917026</v>
      </c>
      <c r="AM1967" t="s">
        <v>4728</v>
      </c>
      <c r="AN1967" t="s">
        <v>42</v>
      </c>
      <c r="AO1967" t="s">
        <v>13</v>
      </c>
      <c r="AR1967" t="s">
        <v>4941</v>
      </c>
      <c r="AT1967" t="s">
        <v>2383</v>
      </c>
      <c r="AU1967" t="s">
        <v>264</v>
      </c>
      <c r="AV1967" t="s">
        <v>683</v>
      </c>
      <c r="AX1967" t="s">
        <v>4741</v>
      </c>
      <c r="AY1967" s="104">
        <v>46114.453472222223</v>
      </c>
      <c r="AZ1967">
        <v>973414</v>
      </c>
      <c r="BA1967" t="s">
        <v>4728</v>
      </c>
      <c r="BB1967" t="s">
        <v>5989</v>
      </c>
      <c r="BC1967" t="s">
        <v>4731</v>
      </c>
      <c r="BF1967" t="s">
        <v>7150</v>
      </c>
      <c r="BH1967" t="s">
        <v>852</v>
      </c>
      <c r="BL1967" t="s">
        <v>5078</v>
      </c>
      <c r="BM1967" s="104">
        <v>46119.595138888886</v>
      </c>
      <c r="BN1967">
        <v>347200</v>
      </c>
      <c r="BO1967" t="s">
        <v>4728</v>
      </c>
      <c r="BP1967" t="s">
        <v>5592</v>
      </c>
      <c r="BT1967" t="s">
        <v>5931</v>
      </c>
    </row>
    <row r="1968" spans="17:72" x14ac:dyDescent="0.25">
      <c r="Q1968" t="s">
        <v>214</v>
      </c>
      <c r="R1968" t="s">
        <v>217</v>
      </c>
      <c r="V1968" t="s">
        <v>5065</v>
      </c>
      <c r="W1968" s="104">
        <v>46119.397222222222</v>
      </c>
      <c r="X1968">
        <v>1010711</v>
      </c>
      <c r="Y1968" t="s">
        <v>4728</v>
      </c>
      <c r="Z1968" t="s">
        <v>54</v>
      </c>
      <c r="AA1968" t="s">
        <v>4731</v>
      </c>
      <c r="AD1968" t="s">
        <v>5296</v>
      </c>
      <c r="AF1968" t="s">
        <v>2373</v>
      </c>
      <c r="AJ1968" t="s">
        <v>4939</v>
      </c>
      <c r="AK1968" s="104">
        <v>46115.80972222222</v>
      </c>
      <c r="AL1968">
        <v>134730</v>
      </c>
      <c r="AM1968" t="s">
        <v>4728</v>
      </c>
      <c r="AN1968" t="s">
        <v>13</v>
      </c>
      <c r="AR1968" t="s">
        <v>5948</v>
      </c>
      <c r="AT1968" t="s">
        <v>202</v>
      </c>
      <c r="AX1968" t="s">
        <v>6796</v>
      </c>
      <c r="AY1968" s="104">
        <v>46114.45416666667</v>
      </c>
      <c r="AZ1968">
        <v>600855</v>
      </c>
      <c r="BA1968" t="s">
        <v>4728</v>
      </c>
      <c r="BB1968" t="s">
        <v>5989</v>
      </c>
      <c r="BF1968" t="s">
        <v>5918</v>
      </c>
      <c r="BH1968" t="s">
        <v>205</v>
      </c>
      <c r="BI1968" t="s">
        <v>256</v>
      </c>
      <c r="BL1968" t="s">
        <v>7512</v>
      </c>
      <c r="BM1968" s="104">
        <v>46119.597222222219</v>
      </c>
      <c r="BN1968">
        <v>827688</v>
      </c>
      <c r="BO1968" t="s">
        <v>4728</v>
      </c>
      <c r="BP1968" t="s">
        <v>5592</v>
      </c>
      <c r="BQ1968" t="s">
        <v>4731</v>
      </c>
      <c r="BT1968" t="s">
        <v>6918</v>
      </c>
    </row>
    <row r="1969" spans="17:72" x14ac:dyDescent="0.25">
      <c r="Q1969" t="s">
        <v>79</v>
      </c>
      <c r="V1969" t="s">
        <v>5725</v>
      </c>
      <c r="W1969" s="104">
        <v>46119.399305555555</v>
      </c>
      <c r="X1969">
        <v>795178</v>
      </c>
      <c r="Y1969" t="s">
        <v>4728</v>
      </c>
      <c r="Z1969" t="s">
        <v>54</v>
      </c>
      <c r="AD1969" t="s">
        <v>4736</v>
      </c>
      <c r="AF1969" t="s">
        <v>1327</v>
      </c>
      <c r="AG1969" t="s">
        <v>2259</v>
      </c>
      <c r="AJ1969" t="s">
        <v>5771</v>
      </c>
      <c r="AK1969" s="104">
        <v>46115.811111111114</v>
      </c>
      <c r="AL1969">
        <v>267436</v>
      </c>
      <c r="AM1969" t="s">
        <v>4728</v>
      </c>
      <c r="AN1969" t="s">
        <v>4787</v>
      </c>
      <c r="AO1969" t="s">
        <v>13</v>
      </c>
      <c r="AR1969" t="s">
        <v>5955</v>
      </c>
      <c r="AT1969" t="s">
        <v>1078</v>
      </c>
      <c r="AX1969" t="s">
        <v>5083</v>
      </c>
      <c r="AY1969" s="104">
        <v>46114.454861111109</v>
      </c>
      <c r="AZ1969">
        <v>412663</v>
      </c>
      <c r="BA1969" t="s">
        <v>4728</v>
      </c>
      <c r="BB1969" t="s">
        <v>5989</v>
      </c>
      <c r="BF1969" t="s">
        <v>5925</v>
      </c>
      <c r="BH1969" t="s">
        <v>2335</v>
      </c>
      <c r="BL1969" t="s">
        <v>4755</v>
      </c>
      <c r="BM1969" s="104">
        <v>46119.597222222219</v>
      </c>
      <c r="BN1969">
        <v>387152</v>
      </c>
      <c r="BO1969" t="s">
        <v>4761</v>
      </c>
      <c r="BP1969" t="s">
        <v>5592</v>
      </c>
      <c r="BT1969" t="s">
        <v>5966</v>
      </c>
    </row>
    <row r="1970" spans="17:72" x14ac:dyDescent="0.25">
      <c r="Q1970" t="s">
        <v>75</v>
      </c>
      <c r="R1970" t="s">
        <v>220</v>
      </c>
      <c r="V1970" t="s">
        <v>5121</v>
      </c>
      <c r="W1970" s="104">
        <v>46119.399305555555</v>
      </c>
      <c r="X1970">
        <v>955785</v>
      </c>
      <c r="Y1970" t="s">
        <v>4728</v>
      </c>
      <c r="Z1970" t="s">
        <v>54</v>
      </c>
      <c r="AA1970" t="s">
        <v>4731</v>
      </c>
      <c r="AD1970" t="s">
        <v>5348</v>
      </c>
      <c r="AF1970" t="s">
        <v>241</v>
      </c>
      <c r="AJ1970" t="s">
        <v>5617</v>
      </c>
      <c r="AK1970" s="104">
        <v>46115.811111111114</v>
      </c>
      <c r="AL1970">
        <v>367676</v>
      </c>
      <c r="AM1970" t="s">
        <v>4728</v>
      </c>
      <c r="AN1970" t="s">
        <v>13</v>
      </c>
      <c r="AR1970" t="s">
        <v>5942</v>
      </c>
      <c r="AT1970" t="s">
        <v>1276</v>
      </c>
      <c r="AX1970" t="s">
        <v>4922</v>
      </c>
      <c r="AY1970" s="104">
        <v>46114.454861111109</v>
      </c>
      <c r="AZ1970">
        <v>222342</v>
      </c>
      <c r="BA1970" t="s">
        <v>4728</v>
      </c>
      <c r="BB1970" t="s">
        <v>5989</v>
      </c>
      <c r="BF1970" t="s">
        <v>5958</v>
      </c>
      <c r="BH1970" t="s">
        <v>2431</v>
      </c>
      <c r="BL1970" t="s">
        <v>4782</v>
      </c>
      <c r="BM1970" s="104">
        <v>46119.597916666666</v>
      </c>
      <c r="BN1970">
        <v>242394</v>
      </c>
      <c r="BO1970" t="s">
        <v>4728</v>
      </c>
      <c r="BP1970" t="s">
        <v>5592</v>
      </c>
      <c r="BT1970" t="s">
        <v>5966</v>
      </c>
    </row>
    <row r="1971" spans="17:72" x14ac:dyDescent="0.25">
      <c r="Q1971" t="s">
        <v>84</v>
      </c>
      <c r="V1971" t="s">
        <v>5421</v>
      </c>
      <c r="W1971" s="104">
        <v>46119.399305555555</v>
      </c>
      <c r="X1971">
        <v>240918</v>
      </c>
      <c r="Y1971" t="s">
        <v>4728</v>
      </c>
      <c r="Z1971" t="s">
        <v>54</v>
      </c>
      <c r="AD1971" t="s">
        <v>4739</v>
      </c>
      <c r="AF1971" t="s">
        <v>253</v>
      </c>
      <c r="AJ1971" t="s">
        <v>5975</v>
      </c>
      <c r="AK1971" s="104">
        <v>46115.814583333333</v>
      </c>
      <c r="AL1971">
        <v>76242</v>
      </c>
      <c r="AM1971" t="s">
        <v>4728</v>
      </c>
      <c r="AN1971" t="s">
        <v>13</v>
      </c>
      <c r="AR1971" t="s">
        <v>5942</v>
      </c>
      <c r="AT1971" t="s">
        <v>1894</v>
      </c>
      <c r="AX1971" t="s">
        <v>5875</v>
      </c>
      <c r="AY1971" s="104">
        <v>46114.456250000003</v>
      </c>
      <c r="AZ1971">
        <v>463728</v>
      </c>
      <c r="BA1971" t="s">
        <v>4728</v>
      </c>
      <c r="BB1971" t="s">
        <v>5989</v>
      </c>
      <c r="BF1971" t="s">
        <v>5918</v>
      </c>
      <c r="BH1971" t="s">
        <v>1732</v>
      </c>
      <c r="BL1971" t="s">
        <v>8220</v>
      </c>
      <c r="BM1971" s="104">
        <v>46119.597916666666</v>
      </c>
      <c r="BN1971">
        <v>159688</v>
      </c>
      <c r="BO1971" t="s">
        <v>4728</v>
      </c>
      <c r="BP1971" t="s">
        <v>5592</v>
      </c>
      <c r="BT1971" t="s">
        <v>4781</v>
      </c>
    </row>
    <row r="1972" spans="17:72" x14ac:dyDescent="0.25">
      <c r="Q1972" t="s">
        <v>76</v>
      </c>
      <c r="V1972" t="s">
        <v>4759</v>
      </c>
      <c r="W1972" s="104">
        <v>46119.401388888888</v>
      </c>
      <c r="X1972">
        <v>262270</v>
      </c>
      <c r="Y1972" t="s">
        <v>4728</v>
      </c>
      <c r="Z1972" t="s">
        <v>54</v>
      </c>
      <c r="AD1972" t="s">
        <v>4739</v>
      </c>
      <c r="AF1972" t="s">
        <v>2559</v>
      </c>
      <c r="AJ1972" t="s">
        <v>5012</v>
      </c>
      <c r="AK1972" s="104">
        <v>46115.81527777778</v>
      </c>
      <c r="AL1972">
        <v>208019</v>
      </c>
      <c r="AM1972" t="s">
        <v>4728</v>
      </c>
      <c r="AN1972" t="s">
        <v>13</v>
      </c>
      <c r="AR1972" t="s">
        <v>5942</v>
      </c>
      <c r="AT1972" t="s">
        <v>1134</v>
      </c>
      <c r="AX1972" t="s">
        <v>5085</v>
      </c>
      <c r="AY1972" s="104">
        <v>46114.456944444442</v>
      </c>
      <c r="AZ1972">
        <v>204398</v>
      </c>
      <c r="BA1972" t="s">
        <v>4728</v>
      </c>
      <c r="BB1972" t="s">
        <v>5989</v>
      </c>
      <c r="BF1972" t="s">
        <v>5958</v>
      </c>
      <c r="BH1972" t="s">
        <v>235</v>
      </c>
      <c r="BL1972" t="s">
        <v>5001</v>
      </c>
      <c r="BM1972" s="104">
        <v>46119.598611111112</v>
      </c>
      <c r="BN1972">
        <v>291745</v>
      </c>
      <c r="BO1972" t="s">
        <v>4728</v>
      </c>
      <c r="BP1972" t="s">
        <v>5592</v>
      </c>
      <c r="BT1972" t="s">
        <v>5918</v>
      </c>
    </row>
    <row r="1973" spans="17:72" x14ac:dyDescent="0.25">
      <c r="Q1973" t="s">
        <v>81</v>
      </c>
      <c r="R1973" t="s">
        <v>217</v>
      </c>
      <c r="V1973" t="s">
        <v>4757</v>
      </c>
      <c r="W1973" s="104">
        <v>46119.401388888888</v>
      </c>
      <c r="X1973">
        <v>839632</v>
      </c>
      <c r="Y1973" t="s">
        <v>4728</v>
      </c>
      <c r="Z1973" t="s">
        <v>54</v>
      </c>
      <c r="AA1973" t="s">
        <v>4731</v>
      </c>
      <c r="AD1973" t="s">
        <v>4768</v>
      </c>
      <c r="AF1973" t="s">
        <v>253</v>
      </c>
      <c r="AJ1973" t="s">
        <v>5975</v>
      </c>
      <c r="AK1973" s="104">
        <v>46115.81527777778</v>
      </c>
      <c r="AL1973">
        <v>67915</v>
      </c>
      <c r="AM1973" t="s">
        <v>4728</v>
      </c>
      <c r="AN1973" t="s">
        <v>13</v>
      </c>
      <c r="AR1973" t="s">
        <v>4781</v>
      </c>
      <c r="AT1973" t="s">
        <v>2403</v>
      </c>
      <c r="AX1973" t="s">
        <v>5797</v>
      </c>
      <c r="AY1973" s="104">
        <v>46114.456944444442</v>
      </c>
      <c r="AZ1973">
        <v>347734</v>
      </c>
      <c r="BA1973" t="s">
        <v>4728</v>
      </c>
      <c r="BB1973" t="s">
        <v>5989</v>
      </c>
      <c r="BF1973" t="s">
        <v>4781</v>
      </c>
      <c r="BH1973" t="s">
        <v>2561</v>
      </c>
      <c r="BL1973" t="s">
        <v>8220</v>
      </c>
      <c r="BM1973" s="104">
        <v>46119.599305555559</v>
      </c>
      <c r="BN1973">
        <v>570389</v>
      </c>
      <c r="BO1973" t="s">
        <v>4728</v>
      </c>
      <c r="BP1973" t="s">
        <v>5592</v>
      </c>
      <c r="BT1973" t="s">
        <v>5918</v>
      </c>
    </row>
    <row r="1974" spans="17:72" x14ac:dyDescent="0.25">
      <c r="Q1974" t="s">
        <v>214</v>
      </c>
      <c r="V1974" t="s">
        <v>5726</v>
      </c>
      <c r="W1974" s="104">
        <v>46119.401388888888</v>
      </c>
      <c r="X1974">
        <v>481048</v>
      </c>
      <c r="Y1974" t="s">
        <v>4728</v>
      </c>
      <c r="Z1974" t="s">
        <v>54</v>
      </c>
      <c r="AD1974" t="s">
        <v>4739</v>
      </c>
      <c r="AF1974" t="s">
        <v>247</v>
      </c>
      <c r="AJ1974" t="s">
        <v>6616</v>
      </c>
      <c r="AK1974" s="104">
        <v>46115.815972222219</v>
      </c>
      <c r="AL1974">
        <v>585489</v>
      </c>
      <c r="AM1974" t="s">
        <v>4728</v>
      </c>
      <c r="AN1974" t="s">
        <v>13</v>
      </c>
      <c r="AR1974" t="s">
        <v>4781</v>
      </c>
      <c r="AT1974" t="s">
        <v>71</v>
      </c>
      <c r="AX1974" t="s">
        <v>4849</v>
      </c>
      <c r="AY1974" s="104">
        <v>46114.457638888889</v>
      </c>
      <c r="AZ1974">
        <v>288810</v>
      </c>
      <c r="BA1974" t="s">
        <v>4728</v>
      </c>
      <c r="BB1974" t="s">
        <v>5989</v>
      </c>
      <c r="BF1974" t="s">
        <v>5931</v>
      </c>
      <c r="BH1974" t="s">
        <v>496</v>
      </c>
      <c r="BL1974" t="s">
        <v>4890</v>
      </c>
      <c r="BM1974" s="104">
        <v>46119.6</v>
      </c>
      <c r="BN1974">
        <v>598154</v>
      </c>
      <c r="BO1974" t="s">
        <v>4728</v>
      </c>
      <c r="BP1974" t="s">
        <v>5592</v>
      </c>
      <c r="BT1974" t="s">
        <v>6117</v>
      </c>
    </row>
    <row r="1975" spans="17:72" x14ac:dyDescent="0.25">
      <c r="Q1975" t="s">
        <v>73</v>
      </c>
      <c r="V1975" t="s">
        <v>5727</v>
      </c>
      <c r="W1975" s="104">
        <v>46119.40347222222</v>
      </c>
      <c r="X1975">
        <v>847087</v>
      </c>
      <c r="Y1975" t="s">
        <v>4728</v>
      </c>
      <c r="Z1975" t="s">
        <v>54</v>
      </c>
      <c r="AD1975" t="s">
        <v>4736</v>
      </c>
      <c r="AF1975" t="s">
        <v>241</v>
      </c>
      <c r="AJ1975" t="s">
        <v>5975</v>
      </c>
      <c r="AK1975" s="104">
        <v>46115.816666666666</v>
      </c>
      <c r="AL1975">
        <v>202983</v>
      </c>
      <c r="AM1975" t="s">
        <v>4728</v>
      </c>
      <c r="AN1975" t="s">
        <v>13</v>
      </c>
      <c r="AR1975" t="s">
        <v>5924</v>
      </c>
      <c r="AT1975" t="s">
        <v>232</v>
      </c>
      <c r="AX1975" t="s">
        <v>4801</v>
      </c>
      <c r="AY1975" s="104">
        <v>46114.459027777775</v>
      </c>
      <c r="AZ1975">
        <v>1544385</v>
      </c>
      <c r="BA1975" t="s">
        <v>4761</v>
      </c>
      <c r="BB1975" t="s">
        <v>5989</v>
      </c>
      <c r="BF1975" t="s">
        <v>5966</v>
      </c>
      <c r="BH1975" t="s">
        <v>298</v>
      </c>
      <c r="BL1975" t="s">
        <v>8221</v>
      </c>
      <c r="BM1975" s="104">
        <v>46119.601388888892</v>
      </c>
      <c r="BN1975">
        <v>442681</v>
      </c>
      <c r="BO1975" t="s">
        <v>4728</v>
      </c>
      <c r="BP1975" t="s">
        <v>5592</v>
      </c>
      <c r="BT1975" t="s">
        <v>5924</v>
      </c>
    </row>
    <row r="1976" spans="17:72" x14ac:dyDescent="0.25">
      <c r="Q1976" t="s">
        <v>75</v>
      </c>
      <c r="V1976" t="s">
        <v>4759</v>
      </c>
      <c r="W1976" s="104">
        <v>46119.404166666667</v>
      </c>
      <c r="X1976">
        <v>675169</v>
      </c>
      <c r="Y1976" t="s">
        <v>4728</v>
      </c>
      <c r="Z1976" t="s">
        <v>54</v>
      </c>
      <c r="AD1976" t="s">
        <v>4736</v>
      </c>
      <c r="AF1976" t="s">
        <v>657</v>
      </c>
      <c r="AG1976" t="s">
        <v>2259</v>
      </c>
      <c r="AJ1976" t="s">
        <v>6617</v>
      </c>
      <c r="AK1976" s="104">
        <v>46115.816666666666</v>
      </c>
      <c r="AL1976">
        <v>1061763</v>
      </c>
      <c r="AM1976" t="s">
        <v>4728</v>
      </c>
      <c r="AN1976" t="s">
        <v>5248</v>
      </c>
      <c r="AO1976" t="s">
        <v>13</v>
      </c>
      <c r="AR1976" t="s">
        <v>4941</v>
      </c>
      <c r="AT1976" t="s">
        <v>551</v>
      </c>
      <c r="AX1976" t="s">
        <v>5449</v>
      </c>
      <c r="AY1976" s="104">
        <v>46114.459027777775</v>
      </c>
      <c r="AZ1976">
        <v>387420</v>
      </c>
      <c r="BA1976" t="s">
        <v>4728</v>
      </c>
      <c r="BB1976" t="s">
        <v>5989</v>
      </c>
      <c r="BF1976" t="s">
        <v>5931</v>
      </c>
      <c r="BH1976" t="s">
        <v>2431</v>
      </c>
      <c r="BL1976" t="s">
        <v>4986</v>
      </c>
      <c r="BM1976" s="104">
        <v>46119.602777777778</v>
      </c>
      <c r="BN1976">
        <v>2583757</v>
      </c>
      <c r="BO1976" t="s">
        <v>4761</v>
      </c>
      <c r="BP1976" t="s">
        <v>5592</v>
      </c>
      <c r="BT1976" t="s">
        <v>5966</v>
      </c>
    </row>
    <row r="1977" spans="17:72" x14ac:dyDescent="0.25">
      <c r="Q1977" t="s">
        <v>81</v>
      </c>
      <c r="V1977" t="s">
        <v>4763</v>
      </c>
      <c r="W1977" s="104">
        <v>46119.404166666667</v>
      </c>
      <c r="X1977">
        <v>154057</v>
      </c>
      <c r="Y1977" t="s">
        <v>4728</v>
      </c>
      <c r="Z1977" t="s">
        <v>54</v>
      </c>
      <c r="AD1977" t="s">
        <v>4736</v>
      </c>
      <c r="AF1977" t="s">
        <v>1410</v>
      </c>
      <c r="AG1977" t="s">
        <v>2345</v>
      </c>
      <c r="AJ1977" t="s">
        <v>6618</v>
      </c>
      <c r="AK1977" s="104">
        <v>46115.818055555559</v>
      </c>
      <c r="AL1977">
        <v>779190</v>
      </c>
      <c r="AM1977" t="s">
        <v>4728</v>
      </c>
      <c r="AN1977" t="s">
        <v>42</v>
      </c>
      <c r="AO1977" t="s">
        <v>13</v>
      </c>
      <c r="AR1977" t="s">
        <v>5933</v>
      </c>
      <c r="AT1977" t="s">
        <v>2383</v>
      </c>
      <c r="AX1977" t="s">
        <v>5489</v>
      </c>
      <c r="AY1977" s="104">
        <v>46114.459027777775</v>
      </c>
      <c r="AZ1977">
        <v>897059</v>
      </c>
      <c r="BA1977" t="s">
        <v>4761</v>
      </c>
      <c r="BB1977" t="s">
        <v>5989</v>
      </c>
      <c r="BF1977" t="s">
        <v>5966</v>
      </c>
      <c r="BH1977" t="s">
        <v>1507</v>
      </c>
      <c r="BI1977" t="s">
        <v>1688</v>
      </c>
      <c r="BL1977" t="s">
        <v>4782</v>
      </c>
      <c r="BM1977" s="104">
        <v>46119.603472222225</v>
      </c>
      <c r="BN1977">
        <v>453069</v>
      </c>
      <c r="BO1977" t="s">
        <v>4728</v>
      </c>
      <c r="BP1977" t="s">
        <v>5592</v>
      </c>
      <c r="BQ1977" t="s">
        <v>4731</v>
      </c>
      <c r="BT1977" t="s">
        <v>6240</v>
      </c>
    </row>
    <row r="1978" spans="17:72" x14ac:dyDescent="0.25">
      <c r="Q1978" t="s">
        <v>76</v>
      </c>
      <c r="R1978" t="s">
        <v>2561</v>
      </c>
      <c r="V1978" t="s">
        <v>4779</v>
      </c>
      <c r="W1978" s="104">
        <v>46119.404861111114</v>
      </c>
      <c r="X1978">
        <v>820282</v>
      </c>
      <c r="Y1978" t="s">
        <v>4728</v>
      </c>
      <c r="Z1978" t="s">
        <v>54</v>
      </c>
      <c r="AA1978" t="s">
        <v>13</v>
      </c>
      <c r="AD1978" t="s">
        <v>4754</v>
      </c>
      <c r="AF1978" t="s">
        <v>2345</v>
      </c>
      <c r="AJ1978" t="s">
        <v>4733</v>
      </c>
      <c r="AK1978" s="104">
        <v>46115.818749999999</v>
      </c>
      <c r="AL1978">
        <v>201896</v>
      </c>
      <c r="AM1978" t="s">
        <v>4728</v>
      </c>
      <c r="AN1978" t="s">
        <v>13</v>
      </c>
      <c r="AR1978" t="s">
        <v>5931</v>
      </c>
      <c r="AT1978" t="s">
        <v>432</v>
      </c>
      <c r="AX1978" t="s">
        <v>5295</v>
      </c>
      <c r="AY1978" s="104">
        <v>46114.460416666669</v>
      </c>
      <c r="AZ1978">
        <v>500569</v>
      </c>
      <c r="BA1978" t="s">
        <v>4728</v>
      </c>
      <c r="BB1978" t="s">
        <v>5989</v>
      </c>
      <c r="BF1978" t="s">
        <v>5948</v>
      </c>
      <c r="BH1978" t="s">
        <v>1284</v>
      </c>
      <c r="BL1978" t="s">
        <v>5007</v>
      </c>
      <c r="BM1978" s="104">
        <v>46119.603472222225</v>
      </c>
      <c r="BN1978">
        <v>805024</v>
      </c>
      <c r="BO1978" t="s">
        <v>4761</v>
      </c>
      <c r="BP1978" t="s">
        <v>5592</v>
      </c>
      <c r="BT1978" t="s">
        <v>5950</v>
      </c>
    </row>
    <row r="1979" spans="17:72" x14ac:dyDescent="0.25">
      <c r="Q1979" t="s">
        <v>250</v>
      </c>
      <c r="V1979" t="s">
        <v>4843</v>
      </c>
      <c r="W1979" s="104">
        <v>46119.405555555553</v>
      </c>
      <c r="X1979">
        <v>203161</v>
      </c>
      <c r="Y1979" t="s">
        <v>4728</v>
      </c>
      <c r="Z1979" t="s">
        <v>54</v>
      </c>
      <c r="AD1979" t="s">
        <v>4736</v>
      </c>
      <c r="AF1979" t="s">
        <v>822</v>
      </c>
      <c r="AG1979" t="s">
        <v>2407</v>
      </c>
      <c r="AJ1979" t="s">
        <v>4782</v>
      </c>
      <c r="AK1979" s="104">
        <v>46115.821527777778</v>
      </c>
      <c r="AL1979">
        <v>293707</v>
      </c>
      <c r="AM1979" t="s">
        <v>4728</v>
      </c>
      <c r="AN1979" t="s">
        <v>42</v>
      </c>
      <c r="AO1979" t="s">
        <v>13</v>
      </c>
      <c r="AR1979" t="s">
        <v>4941</v>
      </c>
      <c r="AT1979" t="s">
        <v>1945</v>
      </c>
      <c r="AX1979" t="s">
        <v>7375</v>
      </c>
      <c r="AY1979" s="104">
        <v>46114.460416666669</v>
      </c>
      <c r="AZ1979">
        <v>776422</v>
      </c>
      <c r="BA1979" t="s">
        <v>4761</v>
      </c>
      <c r="BB1979" t="s">
        <v>5989</v>
      </c>
      <c r="BF1979" t="s">
        <v>5934</v>
      </c>
      <c r="BH1979" t="s">
        <v>247</v>
      </c>
      <c r="BL1979" t="s">
        <v>5156</v>
      </c>
      <c r="BM1979" s="104">
        <v>46119.603472222225</v>
      </c>
      <c r="BN1979">
        <v>710055</v>
      </c>
      <c r="BO1979" t="s">
        <v>4728</v>
      </c>
      <c r="BP1979" t="s">
        <v>5592</v>
      </c>
      <c r="BT1979" t="s">
        <v>5920</v>
      </c>
    </row>
    <row r="1980" spans="17:72" x14ac:dyDescent="0.25">
      <c r="Q1980" t="s">
        <v>2415</v>
      </c>
      <c r="R1980" t="s">
        <v>232</v>
      </c>
      <c r="V1980" t="s">
        <v>5728</v>
      </c>
      <c r="W1980" s="104">
        <v>46119.405555555553</v>
      </c>
      <c r="X1980">
        <v>450778</v>
      </c>
      <c r="Y1980" t="s">
        <v>4728</v>
      </c>
      <c r="Z1980" t="s">
        <v>42</v>
      </c>
      <c r="AA1980" t="s">
        <v>54</v>
      </c>
      <c r="AB1980" t="s">
        <v>4731</v>
      </c>
      <c r="AD1980" t="s">
        <v>5059</v>
      </c>
      <c r="AF1980" t="s">
        <v>1718</v>
      </c>
      <c r="AG1980" t="s">
        <v>2096</v>
      </c>
      <c r="AJ1980" t="s">
        <v>6234</v>
      </c>
      <c r="AK1980" s="104">
        <v>46116.451388888891</v>
      </c>
      <c r="AL1980">
        <v>1860652</v>
      </c>
      <c r="AM1980" t="s">
        <v>4728</v>
      </c>
      <c r="AN1980" t="s">
        <v>42</v>
      </c>
      <c r="AO1980" t="s">
        <v>13</v>
      </c>
      <c r="AR1980" t="s">
        <v>4941</v>
      </c>
      <c r="AT1980" t="s">
        <v>836</v>
      </c>
      <c r="AU1980" t="s">
        <v>1688</v>
      </c>
      <c r="AX1980" t="s">
        <v>6279</v>
      </c>
      <c r="AY1980" s="104">
        <v>46114.460416666669</v>
      </c>
      <c r="AZ1980">
        <v>265225</v>
      </c>
      <c r="BA1980" t="s">
        <v>4728</v>
      </c>
      <c r="BB1980" t="s">
        <v>5989</v>
      </c>
      <c r="BC1980" t="s">
        <v>4731</v>
      </c>
      <c r="BF1980" t="s">
        <v>6411</v>
      </c>
      <c r="BH1980" t="s">
        <v>1584</v>
      </c>
      <c r="BL1980" t="s">
        <v>4932</v>
      </c>
      <c r="BM1980" s="104">
        <v>46119.604861111111</v>
      </c>
      <c r="BN1980">
        <v>968339</v>
      </c>
      <c r="BO1980" t="s">
        <v>4728</v>
      </c>
      <c r="BP1980" t="s">
        <v>5592</v>
      </c>
      <c r="BT1980" t="s">
        <v>5924</v>
      </c>
    </row>
    <row r="1981" spans="17:72" x14ac:dyDescent="0.25">
      <c r="Q1981" t="s">
        <v>77</v>
      </c>
      <c r="V1981" t="s">
        <v>4743</v>
      </c>
      <c r="W1981" s="104">
        <v>46119.406944444447</v>
      </c>
      <c r="X1981">
        <v>109231</v>
      </c>
      <c r="Y1981" t="s">
        <v>4728</v>
      </c>
      <c r="Z1981" t="s">
        <v>54</v>
      </c>
      <c r="AD1981" t="s">
        <v>4736</v>
      </c>
      <c r="AF1981" t="s">
        <v>1855</v>
      </c>
      <c r="AJ1981" t="s">
        <v>6363</v>
      </c>
      <c r="AK1981" s="104">
        <v>46116.462500000001</v>
      </c>
      <c r="AL1981">
        <v>2661641</v>
      </c>
      <c r="AM1981" t="s">
        <v>4728</v>
      </c>
      <c r="AN1981" t="s">
        <v>42</v>
      </c>
      <c r="AO1981" t="s">
        <v>13</v>
      </c>
      <c r="AR1981" t="s">
        <v>6619</v>
      </c>
      <c r="AT1981" t="s">
        <v>1124</v>
      </c>
      <c r="AX1981" t="s">
        <v>4895</v>
      </c>
      <c r="AY1981" s="104">
        <v>46114.460416666669</v>
      </c>
      <c r="AZ1981">
        <v>147542</v>
      </c>
      <c r="BA1981" t="s">
        <v>4728</v>
      </c>
      <c r="BB1981" t="s">
        <v>5989</v>
      </c>
      <c r="BF1981" t="s">
        <v>5956</v>
      </c>
      <c r="BH1981" t="s">
        <v>250</v>
      </c>
      <c r="BL1981" t="s">
        <v>5771</v>
      </c>
      <c r="BM1981" s="104">
        <v>46119.604861111111</v>
      </c>
      <c r="BN1981">
        <v>312065</v>
      </c>
      <c r="BO1981" t="s">
        <v>4761</v>
      </c>
      <c r="BP1981" t="s">
        <v>5592</v>
      </c>
      <c r="BT1981" t="s">
        <v>5966</v>
      </c>
    </row>
    <row r="1982" spans="17:72" x14ac:dyDescent="0.25">
      <c r="Q1982" t="s">
        <v>214</v>
      </c>
      <c r="V1982" t="s">
        <v>5496</v>
      </c>
      <c r="W1982" s="104">
        <v>46119.407638888886</v>
      </c>
      <c r="X1982">
        <v>337516</v>
      </c>
      <c r="Y1982" t="s">
        <v>4728</v>
      </c>
      <c r="Z1982" t="s">
        <v>54</v>
      </c>
      <c r="AD1982" t="s">
        <v>4736</v>
      </c>
      <c r="AF1982" t="s">
        <v>384</v>
      </c>
      <c r="AG1982" t="s">
        <v>766</v>
      </c>
      <c r="AJ1982" t="s">
        <v>5334</v>
      </c>
      <c r="AK1982" s="104">
        <v>46116.46597222222</v>
      </c>
      <c r="AL1982">
        <v>630615</v>
      </c>
      <c r="AM1982" t="s">
        <v>4728</v>
      </c>
      <c r="AN1982" t="s">
        <v>5248</v>
      </c>
      <c r="AO1982" t="s">
        <v>5960</v>
      </c>
      <c r="AP1982" t="s">
        <v>13</v>
      </c>
      <c r="AR1982" t="s">
        <v>6620</v>
      </c>
      <c r="AT1982" t="s">
        <v>516</v>
      </c>
      <c r="AX1982" t="s">
        <v>5797</v>
      </c>
      <c r="AY1982" s="104">
        <v>46114.461111111108</v>
      </c>
      <c r="AZ1982">
        <v>1034026</v>
      </c>
      <c r="BA1982" t="s">
        <v>4761</v>
      </c>
      <c r="BB1982" t="s">
        <v>5989</v>
      </c>
      <c r="BF1982" t="s">
        <v>5966</v>
      </c>
      <c r="BH1982" t="s">
        <v>2335</v>
      </c>
      <c r="BL1982" t="s">
        <v>4743</v>
      </c>
      <c r="BM1982" s="104">
        <v>46119.605555555558</v>
      </c>
      <c r="BN1982">
        <v>575670</v>
      </c>
      <c r="BO1982" t="s">
        <v>4728</v>
      </c>
      <c r="BP1982" t="s">
        <v>5592</v>
      </c>
      <c r="BT1982" t="s">
        <v>5918</v>
      </c>
    </row>
    <row r="1983" spans="17:72" x14ac:dyDescent="0.25">
      <c r="Q1983" t="s">
        <v>250</v>
      </c>
      <c r="V1983" t="s">
        <v>5729</v>
      </c>
      <c r="W1983" s="104">
        <v>46119.407638888886</v>
      </c>
      <c r="X1983">
        <v>166435</v>
      </c>
      <c r="Y1983" t="s">
        <v>4728</v>
      </c>
      <c r="Z1983" t="s">
        <v>54</v>
      </c>
      <c r="AD1983" t="s">
        <v>4736</v>
      </c>
      <c r="AF1983" t="s">
        <v>1319</v>
      </c>
      <c r="AJ1983" t="s">
        <v>5272</v>
      </c>
      <c r="AK1983" s="104">
        <v>46116.469444444447</v>
      </c>
      <c r="AL1983">
        <v>5763086</v>
      </c>
      <c r="AM1983" t="s">
        <v>4728</v>
      </c>
      <c r="AN1983" t="s">
        <v>42</v>
      </c>
      <c r="AO1983" t="s">
        <v>13</v>
      </c>
      <c r="AR1983" t="s">
        <v>6621</v>
      </c>
      <c r="AT1983" t="s">
        <v>1134</v>
      </c>
      <c r="AX1983" t="s">
        <v>4763</v>
      </c>
      <c r="AY1983" s="104">
        <v>46114.461111111108</v>
      </c>
      <c r="AZ1983">
        <v>71832</v>
      </c>
      <c r="BA1983" t="s">
        <v>4728</v>
      </c>
      <c r="BB1983" t="s">
        <v>5989</v>
      </c>
      <c r="BF1983" t="s">
        <v>5925</v>
      </c>
      <c r="BH1983" t="s">
        <v>205</v>
      </c>
      <c r="BI1983" t="s">
        <v>256</v>
      </c>
      <c r="BL1983" t="s">
        <v>5393</v>
      </c>
      <c r="BM1983" s="104">
        <v>46119.606249999997</v>
      </c>
      <c r="BN1983">
        <v>375682</v>
      </c>
      <c r="BO1983" t="s">
        <v>4728</v>
      </c>
      <c r="BP1983" t="s">
        <v>5592</v>
      </c>
      <c r="BQ1983" t="s">
        <v>4731</v>
      </c>
      <c r="BT1983" t="s">
        <v>5920</v>
      </c>
    </row>
    <row r="1984" spans="17:72" x14ac:dyDescent="0.25">
      <c r="Q1984" t="s">
        <v>79</v>
      </c>
      <c r="V1984" t="s">
        <v>4908</v>
      </c>
      <c r="W1984" s="104">
        <v>46119.409722222219</v>
      </c>
      <c r="X1984">
        <v>1088052</v>
      </c>
      <c r="Y1984" t="s">
        <v>4728</v>
      </c>
      <c r="Z1984" t="s">
        <v>54</v>
      </c>
      <c r="AD1984" t="s">
        <v>4739</v>
      </c>
      <c r="AF1984" t="s">
        <v>5268</v>
      </c>
      <c r="AJ1984" t="s">
        <v>4753</v>
      </c>
      <c r="AK1984" s="104">
        <v>46116.493055555555</v>
      </c>
      <c r="AL1984">
        <v>948802</v>
      </c>
      <c r="AM1984" t="s">
        <v>4728</v>
      </c>
      <c r="AN1984" t="s">
        <v>4787</v>
      </c>
      <c r="AO1984" t="s">
        <v>13</v>
      </c>
      <c r="AR1984" t="s">
        <v>6619</v>
      </c>
      <c r="AT1984" t="s">
        <v>1292</v>
      </c>
      <c r="AX1984" t="s">
        <v>6523</v>
      </c>
      <c r="AY1984" s="104">
        <v>46114.461111111108</v>
      </c>
      <c r="AZ1984">
        <v>280158</v>
      </c>
      <c r="BA1984" t="s">
        <v>4728</v>
      </c>
      <c r="BB1984" t="s">
        <v>5989</v>
      </c>
      <c r="BF1984" t="s">
        <v>5948</v>
      </c>
      <c r="BH1984" t="s">
        <v>496</v>
      </c>
      <c r="BL1984" t="s">
        <v>5030</v>
      </c>
      <c r="BM1984" s="104">
        <v>46119.609722222223</v>
      </c>
      <c r="BN1984">
        <v>554631</v>
      </c>
      <c r="BO1984" t="s">
        <v>4728</v>
      </c>
      <c r="BP1984" t="s">
        <v>5592</v>
      </c>
      <c r="BT1984" t="s">
        <v>5924</v>
      </c>
    </row>
    <row r="1985" spans="17:72" x14ac:dyDescent="0.25">
      <c r="Q1985" t="s">
        <v>77</v>
      </c>
      <c r="R1985" t="s">
        <v>256</v>
      </c>
      <c r="V1985" t="s">
        <v>5728</v>
      </c>
      <c r="W1985" s="104">
        <v>46119.411111111112</v>
      </c>
      <c r="X1985">
        <v>808859</v>
      </c>
      <c r="Y1985" t="s">
        <v>4728</v>
      </c>
      <c r="Z1985" t="s">
        <v>54</v>
      </c>
      <c r="AA1985" t="s">
        <v>4731</v>
      </c>
      <c r="AD1985" t="s">
        <v>4746</v>
      </c>
      <c r="AF1985" t="s">
        <v>1981</v>
      </c>
      <c r="AJ1985" t="s">
        <v>4865</v>
      </c>
      <c r="AK1985" s="104">
        <v>46116.740972222222</v>
      </c>
      <c r="AL1985">
        <v>1785674</v>
      </c>
      <c r="AM1985" t="s">
        <v>4728</v>
      </c>
      <c r="AN1985" t="s">
        <v>42</v>
      </c>
      <c r="AO1985" t="s">
        <v>13</v>
      </c>
      <c r="AR1985" t="s">
        <v>4781</v>
      </c>
      <c r="AT1985" t="s">
        <v>205</v>
      </c>
      <c r="AX1985" t="s">
        <v>5216</v>
      </c>
      <c r="AY1985" s="104">
        <v>46114.461805555555</v>
      </c>
      <c r="AZ1985">
        <v>430432</v>
      </c>
      <c r="BA1985" t="s">
        <v>4761</v>
      </c>
      <c r="BB1985" t="s">
        <v>5989</v>
      </c>
      <c r="BF1985" t="s">
        <v>5920</v>
      </c>
      <c r="BH1985" t="s">
        <v>250</v>
      </c>
      <c r="BL1985" t="s">
        <v>6627</v>
      </c>
      <c r="BM1985" s="104">
        <v>46119.613194444442</v>
      </c>
      <c r="BN1985">
        <v>224221</v>
      </c>
      <c r="BO1985" t="s">
        <v>4728</v>
      </c>
      <c r="BP1985" t="s">
        <v>5592</v>
      </c>
      <c r="BT1985" t="s">
        <v>4781</v>
      </c>
    </row>
    <row r="1986" spans="17:72" x14ac:dyDescent="0.25">
      <c r="Q1986" t="s">
        <v>214</v>
      </c>
      <c r="R1986" t="s">
        <v>217</v>
      </c>
      <c r="V1986" t="s">
        <v>5025</v>
      </c>
      <c r="W1986" s="104">
        <v>46119.411805555559</v>
      </c>
      <c r="X1986">
        <v>1160860</v>
      </c>
      <c r="Y1986" t="s">
        <v>4728</v>
      </c>
      <c r="Z1986" t="s">
        <v>54</v>
      </c>
      <c r="AA1986" t="s">
        <v>4731</v>
      </c>
      <c r="AD1986" t="s">
        <v>5296</v>
      </c>
      <c r="AF1986" t="s">
        <v>1464</v>
      </c>
      <c r="AG1986" t="s">
        <v>2130</v>
      </c>
      <c r="AH1986" t="s">
        <v>2363</v>
      </c>
      <c r="AJ1986" t="s">
        <v>4782</v>
      </c>
      <c r="AK1986" s="104">
        <v>46116.74722222222</v>
      </c>
      <c r="AL1986">
        <v>551894</v>
      </c>
      <c r="AM1986" t="s">
        <v>4728</v>
      </c>
      <c r="AN1986" t="s">
        <v>42</v>
      </c>
      <c r="AO1986" t="s">
        <v>13</v>
      </c>
      <c r="AR1986" t="s">
        <v>5321</v>
      </c>
      <c r="AT1986" t="s">
        <v>1078</v>
      </c>
      <c r="AX1986" t="s">
        <v>4994</v>
      </c>
      <c r="AY1986" s="104">
        <v>46114.461805555555</v>
      </c>
      <c r="AZ1986">
        <v>273183</v>
      </c>
      <c r="BA1986" t="s">
        <v>4761</v>
      </c>
      <c r="BB1986" t="s">
        <v>5989</v>
      </c>
      <c r="BF1986" t="s">
        <v>5942</v>
      </c>
      <c r="BH1986" t="s">
        <v>2600</v>
      </c>
      <c r="BL1986" t="s">
        <v>6653</v>
      </c>
      <c r="BM1986" s="104">
        <v>46119.613194444442</v>
      </c>
      <c r="BN1986">
        <v>159401</v>
      </c>
      <c r="BO1986" t="s">
        <v>4728</v>
      </c>
      <c r="BP1986" t="s">
        <v>5592</v>
      </c>
      <c r="BT1986" t="s">
        <v>5925</v>
      </c>
    </row>
    <row r="1987" spans="17:72" x14ac:dyDescent="0.25">
      <c r="Q1987" t="s">
        <v>232</v>
      </c>
      <c r="R1987" t="s">
        <v>217</v>
      </c>
      <c r="V1987" t="s">
        <v>4908</v>
      </c>
      <c r="W1987" s="104">
        <v>46119.412499999999</v>
      </c>
      <c r="X1987">
        <v>308111</v>
      </c>
      <c r="Y1987" t="s">
        <v>4728</v>
      </c>
      <c r="Z1987" t="s">
        <v>54</v>
      </c>
      <c r="AA1987" t="s">
        <v>4731</v>
      </c>
      <c r="AD1987" t="s">
        <v>4897</v>
      </c>
      <c r="AF1987" t="s">
        <v>75</v>
      </c>
      <c r="AJ1987" t="s">
        <v>4755</v>
      </c>
      <c r="AK1987" s="104">
        <v>46118.333333333336</v>
      </c>
      <c r="AL1987">
        <v>462586</v>
      </c>
      <c r="AM1987" t="s">
        <v>4728</v>
      </c>
      <c r="AN1987" t="s">
        <v>13</v>
      </c>
      <c r="AR1987" t="s">
        <v>5931</v>
      </c>
      <c r="AT1987" t="s">
        <v>202</v>
      </c>
      <c r="AX1987" t="s">
        <v>5776</v>
      </c>
      <c r="AY1987" s="104">
        <v>46114.461805555555</v>
      </c>
      <c r="AZ1987">
        <v>917791</v>
      </c>
      <c r="BA1987" t="s">
        <v>4761</v>
      </c>
      <c r="BB1987" t="s">
        <v>5989</v>
      </c>
      <c r="BF1987" t="s">
        <v>5931</v>
      </c>
      <c r="BH1987" t="s">
        <v>2335</v>
      </c>
      <c r="BL1987" t="s">
        <v>5007</v>
      </c>
      <c r="BM1987" s="104">
        <v>46119.613888888889</v>
      </c>
      <c r="BN1987">
        <v>801623</v>
      </c>
      <c r="BO1987" t="s">
        <v>4728</v>
      </c>
      <c r="BP1987" t="s">
        <v>5592</v>
      </c>
      <c r="BT1987" t="s">
        <v>5918</v>
      </c>
    </row>
    <row r="1988" spans="17:72" x14ac:dyDescent="0.25">
      <c r="Q1988" t="s">
        <v>73</v>
      </c>
      <c r="V1988" t="s">
        <v>5730</v>
      </c>
      <c r="W1988" s="104">
        <v>46119.412499999999</v>
      </c>
      <c r="X1988">
        <v>215450</v>
      </c>
      <c r="Y1988" t="s">
        <v>4728</v>
      </c>
      <c r="Z1988" t="s">
        <v>54</v>
      </c>
      <c r="AD1988" t="s">
        <v>4756</v>
      </c>
      <c r="AF1988" t="s">
        <v>1132</v>
      </c>
      <c r="AJ1988" t="s">
        <v>5300</v>
      </c>
      <c r="AK1988" s="104">
        <v>46118.333333333336</v>
      </c>
      <c r="AL1988">
        <v>100200</v>
      </c>
      <c r="AM1988" t="s">
        <v>4728</v>
      </c>
      <c r="AN1988" t="s">
        <v>13</v>
      </c>
      <c r="AR1988" t="s">
        <v>5925</v>
      </c>
      <c r="AT1988" t="s">
        <v>1894</v>
      </c>
      <c r="AX1988" t="s">
        <v>6366</v>
      </c>
      <c r="AY1988" s="104">
        <v>46114.462500000001</v>
      </c>
      <c r="AZ1988">
        <v>305223</v>
      </c>
      <c r="BA1988" t="s">
        <v>4728</v>
      </c>
      <c r="BB1988" t="s">
        <v>5989</v>
      </c>
      <c r="BF1988" t="s">
        <v>4781</v>
      </c>
      <c r="BH1988" t="s">
        <v>205</v>
      </c>
      <c r="BI1988" t="s">
        <v>1688</v>
      </c>
      <c r="BL1988" t="s">
        <v>6653</v>
      </c>
      <c r="BM1988" s="104">
        <v>46119.614583333336</v>
      </c>
      <c r="BN1988">
        <v>3950152</v>
      </c>
      <c r="BO1988" t="s">
        <v>4761</v>
      </c>
      <c r="BP1988" t="s">
        <v>5592</v>
      </c>
      <c r="BQ1988" t="s">
        <v>4731</v>
      </c>
      <c r="BT1988" t="s">
        <v>6609</v>
      </c>
    </row>
    <row r="1989" spans="17:72" x14ac:dyDescent="0.25">
      <c r="Q1989" t="s">
        <v>205</v>
      </c>
      <c r="V1989" t="s">
        <v>5109</v>
      </c>
      <c r="W1989" s="104">
        <v>46119.413194444445</v>
      </c>
      <c r="X1989">
        <v>321439</v>
      </c>
      <c r="Y1989" t="s">
        <v>4728</v>
      </c>
      <c r="Z1989" t="s">
        <v>54</v>
      </c>
      <c r="AD1989" t="s">
        <v>4752</v>
      </c>
      <c r="AF1989" t="s">
        <v>205</v>
      </c>
      <c r="AJ1989" t="s">
        <v>5300</v>
      </c>
      <c r="AK1989" s="104">
        <v>46118.334722222222</v>
      </c>
      <c r="AL1989">
        <v>526427</v>
      </c>
      <c r="AM1989" t="s">
        <v>4728</v>
      </c>
      <c r="AN1989" t="s">
        <v>13</v>
      </c>
      <c r="AR1989" t="s">
        <v>5931</v>
      </c>
      <c r="AT1989" t="s">
        <v>71</v>
      </c>
      <c r="AX1989" t="s">
        <v>4921</v>
      </c>
      <c r="AY1989" s="104">
        <v>46114.462500000001</v>
      </c>
      <c r="AZ1989">
        <v>542978</v>
      </c>
      <c r="BA1989" t="s">
        <v>4761</v>
      </c>
      <c r="BB1989" t="s">
        <v>5989</v>
      </c>
      <c r="BF1989" t="s">
        <v>5966</v>
      </c>
      <c r="BH1989" t="s">
        <v>852</v>
      </c>
      <c r="BL1989" t="s">
        <v>5155</v>
      </c>
      <c r="BM1989" s="104">
        <v>46119.615277777775</v>
      </c>
      <c r="BN1989">
        <v>918618</v>
      </c>
      <c r="BO1989" t="s">
        <v>4761</v>
      </c>
      <c r="BP1989" t="s">
        <v>5592</v>
      </c>
      <c r="BT1989" t="s">
        <v>5966</v>
      </c>
    </row>
    <row r="1990" spans="17:72" x14ac:dyDescent="0.25">
      <c r="Q1990" t="s">
        <v>2415</v>
      </c>
      <c r="R1990" t="s">
        <v>232</v>
      </c>
      <c r="V1990" t="s">
        <v>4839</v>
      </c>
      <c r="W1990" s="104">
        <v>46119.416666666664</v>
      </c>
      <c r="X1990">
        <v>722861</v>
      </c>
      <c r="Y1990" t="s">
        <v>4728</v>
      </c>
      <c r="Z1990" t="s">
        <v>42</v>
      </c>
      <c r="AA1990" t="s">
        <v>54</v>
      </c>
      <c r="AD1990" t="s">
        <v>5731</v>
      </c>
      <c r="AF1990" t="s">
        <v>2415</v>
      </c>
      <c r="AG1990" t="s">
        <v>2624</v>
      </c>
      <c r="AJ1990" t="s">
        <v>4757</v>
      </c>
      <c r="AK1990" s="104">
        <v>46118.336805555555</v>
      </c>
      <c r="AL1990">
        <v>1931105</v>
      </c>
      <c r="AM1990" t="s">
        <v>4761</v>
      </c>
      <c r="AN1990" t="s">
        <v>42</v>
      </c>
      <c r="AO1990" t="s">
        <v>13</v>
      </c>
      <c r="AR1990" t="s">
        <v>6544</v>
      </c>
      <c r="AT1990" t="s">
        <v>2383</v>
      </c>
      <c r="AX1990" t="s">
        <v>7376</v>
      </c>
      <c r="AY1990" s="104">
        <v>46114.462500000001</v>
      </c>
      <c r="AZ1990">
        <v>376626</v>
      </c>
      <c r="BA1990" t="s">
        <v>4728</v>
      </c>
      <c r="BB1990" t="s">
        <v>5989</v>
      </c>
      <c r="BF1990" t="s">
        <v>5931</v>
      </c>
      <c r="BH1990" t="s">
        <v>250</v>
      </c>
      <c r="BL1990" t="s">
        <v>6972</v>
      </c>
      <c r="BM1990" s="104">
        <v>46119.615972222222</v>
      </c>
      <c r="BN1990">
        <v>310627</v>
      </c>
      <c r="BO1990" t="s">
        <v>4728</v>
      </c>
      <c r="BP1990" t="s">
        <v>5592</v>
      </c>
      <c r="BT1990" t="s">
        <v>5920</v>
      </c>
    </row>
    <row r="1991" spans="17:72" x14ac:dyDescent="0.25">
      <c r="Q1991" t="s">
        <v>84</v>
      </c>
      <c r="V1991" t="s">
        <v>4855</v>
      </c>
      <c r="W1991" s="104">
        <v>46119.417361111111</v>
      </c>
      <c r="X1991">
        <v>164360</v>
      </c>
      <c r="Y1991" t="s">
        <v>4728</v>
      </c>
      <c r="Z1991" t="s">
        <v>54</v>
      </c>
      <c r="AD1991" t="s">
        <v>4736</v>
      </c>
      <c r="AF1991" t="s">
        <v>637</v>
      </c>
      <c r="AG1991" t="s">
        <v>1132</v>
      </c>
      <c r="AJ1991" t="s">
        <v>4783</v>
      </c>
      <c r="AK1991" s="104">
        <v>46118.337500000001</v>
      </c>
      <c r="AL1991">
        <v>217596</v>
      </c>
      <c r="AM1991" t="s">
        <v>4728</v>
      </c>
      <c r="AN1991" t="s">
        <v>13</v>
      </c>
      <c r="AR1991" t="s">
        <v>4781</v>
      </c>
      <c r="AT1991" t="s">
        <v>2403</v>
      </c>
      <c r="AX1991" t="s">
        <v>5840</v>
      </c>
      <c r="AY1991" s="104">
        <v>46114.462500000001</v>
      </c>
      <c r="AZ1991">
        <v>501389</v>
      </c>
      <c r="BA1991" t="s">
        <v>4728</v>
      </c>
      <c r="BB1991" t="s">
        <v>5989</v>
      </c>
      <c r="BF1991" t="s">
        <v>5942</v>
      </c>
      <c r="BH1991" t="s">
        <v>1584</v>
      </c>
      <c r="BL1991" t="s">
        <v>5108</v>
      </c>
      <c r="BM1991" s="104">
        <v>46119.615972222222</v>
      </c>
      <c r="BN1991">
        <v>431517</v>
      </c>
      <c r="BO1991" t="s">
        <v>4728</v>
      </c>
      <c r="BP1991" t="s">
        <v>5592</v>
      </c>
      <c r="BT1991" t="s">
        <v>5931</v>
      </c>
    </row>
    <row r="1992" spans="17:72" x14ac:dyDescent="0.25">
      <c r="Q1992" t="s">
        <v>81</v>
      </c>
      <c r="R1992" t="s">
        <v>2650</v>
      </c>
      <c r="V1992" t="s">
        <v>5001</v>
      </c>
      <c r="W1992" s="104">
        <v>46119.418749999997</v>
      </c>
      <c r="X1992">
        <v>1736359</v>
      </c>
      <c r="Y1992" t="s">
        <v>4728</v>
      </c>
      <c r="Z1992" t="s">
        <v>54</v>
      </c>
      <c r="AD1992" t="s">
        <v>4777</v>
      </c>
      <c r="AF1992" t="s">
        <v>1971</v>
      </c>
      <c r="AG1992" t="s">
        <v>2624</v>
      </c>
      <c r="AH1992" t="s">
        <v>217</v>
      </c>
      <c r="AJ1992" t="s">
        <v>4782</v>
      </c>
      <c r="AK1992" s="104">
        <v>46118.337500000001</v>
      </c>
      <c r="AL1992">
        <v>6267672</v>
      </c>
      <c r="AM1992" t="s">
        <v>4761</v>
      </c>
      <c r="AN1992" t="s">
        <v>4787</v>
      </c>
      <c r="AO1992" t="s">
        <v>13</v>
      </c>
      <c r="AP1992" t="s">
        <v>4731</v>
      </c>
      <c r="AR1992" t="s">
        <v>6622</v>
      </c>
      <c r="AT1992" t="s">
        <v>250</v>
      </c>
      <c r="AX1992" t="s">
        <v>4923</v>
      </c>
      <c r="AY1992" s="104">
        <v>46114.463194444441</v>
      </c>
      <c r="AZ1992">
        <v>429139</v>
      </c>
      <c r="BA1992" t="s">
        <v>4761</v>
      </c>
      <c r="BB1992" t="s">
        <v>5989</v>
      </c>
      <c r="BF1992" t="s">
        <v>5966</v>
      </c>
      <c r="BH1992" t="s">
        <v>496</v>
      </c>
      <c r="BL1992" t="s">
        <v>4836</v>
      </c>
      <c r="BM1992" s="104">
        <v>46119.616666666669</v>
      </c>
      <c r="BN1992">
        <v>314627</v>
      </c>
      <c r="BO1992" t="s">
        <v>4728</v>
      </c>
      <c r="BP1992" t="s">
        <v>5592</v>
      </c>
      <c r="BT1992" t="s">
        <v>5931</v>
      </c>
    </row>
    <row r="1993" spans="17:72" x14ac:dyDescent="0.25">
      <c r="Q1993" t="s">
        <v>77</v>
      </c>
      <c r="V1993" t="s">
        <v>5732</v>
      </c>
      <c r="W1993" s="104">
        <v>46119.418749999997</v>
      </c>
      <c r="X1993">
        <v>160960</v>
      </c>
      <c r="Y1993" t="s">
        <v>4728</v>
      </c>
      <c r="Z1993" t="s">
        <v>54</v>
      </c>
      <c r="AD1993" t="s">
        <v>4734</v>
      </c>
      <c r="AF1993" t="s">
        <v>2357</v>
      </c>
      <c r="AJ1993" t="s">
        <v>6623</v>
      </c>
      <c r="AK1993" s="104">
        <v>46118.338194444441</v>
      </c>
      <c r="AL1993">
        <v>326433</v>
      </c>
      <c r="AM1993" t="s">
        <v>4728</v>
      </c>
      <c r="AN1993" t="s">
        <v>13</v>
      </c>
      <c r="AR1993" t="s">
        <v>5925</v>
      </c>
      <c r="AT1993" t="s">
        <v>2391</v>
      </c>
      <c r="AX1993" t="s">
        <v>6279</v>
      </c>
      <c r="AY1993" s="104">
        <v>46114.463194444441</v>
      </c>
      <c r="AZ1993">
        <v>471335</v>
      </c>
      <c r="BA1993" t="s">
        <v>4761</v>
      </c>
      <c r="BB1993" t="s">
        <v>5989</v>
      </c>
      <c r="BF1993" t="s">
        <v>5966</v>
      </c>
      <c r="BH1993" t="s">
        <v>2561</v>
      </c>
      <c r="BL1993" t="s">
        <v>5982</v>
      </c>
      <c r="BM1993" s="104">
        <v>46119.617361111108</v>
      </c>
      <c r="BN1993">
        <v>283742</v>
      </c>
      <c r="BO1993" t="s">
        <v>4728</v>
      </c>
      <c r="BP1993" t="s">
        <v>5592</v>
      </c>
      <c r="BT1993" t="s">
        <v>5918</v>
      </c>
    </row>
    <row r="1994" spans="17:72" x14ac:dyDescent="0.25">
      <c r="Q1994" t="s">
        <v>965</v>
      </c>
      <c r="R1994" t="s">
        <v>84</v>
      </c>
      <c r="V1994" t="s">
        <v>5733</v>
      </c>
      <c r="W1994" s="104">
        <v>46119.420138888891</v>
      </c>
      <c r="X1994">
        <v>438696</v>
      </c>
      <c r="Y1994" t="s">
        <v>4761</v>
      </c>
      <c r="Z1994" t="s">
        <v>4841</v>
      </c>
      <c r="AA1994" t="s">
        <v>54</v>
      </c>
      <c r="AD1994" t="s">
        <v>5734</v>
      </c>
      <c r="AF1994" t="s">
        <v>2600</v>
      </c>
      <c r="AJ1994" t="s">
        <v>4794</v>
      </c>
      <c r="AK1994" s="104">
        <v>46118.338194444441</v>
      </c>
      <c r="AL1994">
        <v>178500</v>
      </c>
      <c r="AM1994" t="s">
        <v>4728</v>
      </c>
      <c r="AN1994" t="s">
        <v>13</v>
      </c>
      <c r="AR1994" t="s">
        <v>5956</v>
      </c>
      <c r="AT1994" t="s">
        <v>1134</v>
      </c>
      <c r="AX1994" t="s">
        <v>4919</v>
      </c>
      <c r="AY1994" s="104">
        <v>46114.463888888888</v>
      </c>
      <c r="AZ1994">
        <v>400248</v>
      </c>
      <c r="BA1994" t="s">
        <v>4728</v>
      </c>
      <c r="BB1994" t="s">
        <v>5989</v>
      </c>
      <c r="BF1994" t="s">
        <v>5931</v>
      </c>
      <c r="BH1994" t="s">
        <v>256</v>
      </c>
      <c r="BL1994" t="s">
        <v>7518</v>
      </c>
      <c r="BM1994" s="104">
        <v>46119.619444444441</v>
      </c>
      <c r="BN1994">
        <v>606672</v>
      </c>
      <c r="BO1994" t="s">
        <v>4728</v>
      </c>
      <c r="BP1994" t="s">
        <v>5592</v>
      </c>
      <c r="BT1994" t="s">
        <v>5918</v>
      </c>
    </row>
    <row r="1995" spans="17:72" x14ac:dyDescent="0.25">
      <c r="Q1995" t="s">
        <v>214</v>
      </c>
      <c r="R1995" t="s">
        <v>1910</v>
      </c>
      <c r="V1995" t="s">
        <v>5730</v>
      </c>
      <c r="W1995" s="104">
        <v>46119.421527777777</v>
      </c>
      <c r="X1995">
        <v>642722</v>
      </c>
      <c r="Y1995" t="s">
        <v>4728</v>
      </c>
      <c r="Z1995" t="s">
        <v>54</v>
      </c>
      <c r="AA1995" t="s">
        <v>4731</v>
      </c>
      <c r="AD1995" t="s">
        <v>5104</v>
      </c>
      <c r="AF1995" t="s">
        <v>2357</v>
      </c>
      <c r="AJ1995" t="s">
        <v>5251</v>
      </c>
      <c r="AK1995" s="104">
        <v>46118.338888888888</v>
      </c>
      <c r="AL1995">
        <v>465436</v>
      </c>
      <c r="AM1995" t="s">
        <v>4728</v>
      </c>
      <c r="AN1995" t="s">
        <v>13</v>
      </c>
      <c r="AR1995" t="s">
        <v>5925</v>
      </c>
      <c r="AT1995" t="s">
        <v>836</v>
      </c>
      <c r="AX1995" t="s">
        <v>4948</v>
      </c>
      <c r="AY1995" s="104">
        <v>46114.463888888888</v>
      </c>
      <c r="AZ1995">
        <v>1535512</v>
      </c>
      <c r="BA1995" t="s">
        <v>4728</v>
      </c>
      <c r="BB1995" t="s">
        <v>5989</v>
      </c>
      <c r="BF1995" t="s">
        <v>5948</v>
      </c>
      <c r="BH1995" t="s">
        <v>496</v>
      </c>
      <c r="BL1995" t="s">
        <v>5295</v>
      </c>
      <c r="BM1995" s="104">
        <v>46119.620833333334</v>
      </c>
      <c r="BN1995">
        <v>266354</v>
      </c>
      <c r="BO1995" t="s">
        <v>4728</v>
      </c>
      <c r="BP1995" t="s">
        <v>5592</v>
      </c>
      <c r="BT1995" t="s">
        <v>5924</v>
      </c>
    </row>
    <row r="1996" spans="17:72" x14ac:dyDescent="0.25">
      <c r="Q1996" t="s">
        <v>79</v>
      </c>
      <c r="R1996" t="s">
        <v>1688</v>
      </c>
      <c r="V1996" t="s">
        <v>5121</v>
      </c>
      <c r="W1996" s="104">
        <v>46119.424305555556</v>
      </c>
      <c r="X1996">
        <v>567528</v>
      </c>
      <c r="Y1996" t="s">
        <v>4728</v>
      </c>
      <c r="Z1996" t="s">
        <v>54</v>
      </c>
      <c r="AA1996" t="s">
        <v>4731</v>
      </c>
      <c r="AD1996" t="s">
        <v>5068</v>
      </c>
      <c r="AF1996" t="s">
        <v>1416</v>
      </c>
      <c r="AG1996" t="s">
        <v>2357</v>
      </c>
      <c r="AJ1996" t="s">
        <v>6003</v>
      </c>
      <c r="AK1996" s="104">
        <v>46118.340277777781</v>
      </c>
      <c r="AL1996">
        <v>785182</v>
      </c>
      <c r="AM1996" t="s">
        <v>4728</v>
      </c>
      <c r="AN1996" t="s">
        <v>5248</v>
      </c>
      <c r="AO1996" t="s">
        <v>13</v>
      </c>
      <c r="AR1996" t="s">
        <v>5933</v>
      </c>
      <c r="AT1996" t="s">
        <v>308</v>
      </c>
      <c r="AU1996" t="s">
        <v>1985</v>
      </c>
      <c r="AX1996" t="s">
        <v>4776</v>
      </c>
      <c r="AY1996" s="104">
        <v>46114.464583333334</v>
      </c>
      <c r="AZ1996">
        <v>239071</v>
      </c>
      <c r="BA1996" t="s">
        <v>4728</v>
      </c>
      <c r="BB1996" t="s">
        <v>5989</v>
      </c>
      <c r="BC1996" t="s">
        <v>4812</v>
      </c>
      <c r="BF1996" t="s">
        <v>6307</v>
      </c>
      <c r="BH1996" t="s">
        <v>1584</v>
      </c>
      <c r="BL1996" t="s">
        <v>6496</v>
      </c>
      <c r="BM1996" s="104">
        <v>46119.62222222222</v>
      </c>
      <c r="BN1996">
        <v>736083</v>
      </c>
      <c r="BO1996" t="s">
        <v>4761</v>
      </c>
      <c r="BP1996" t="s">
        <v>5592</v>
      </c>
      <c r="BT1996" t="s">
        <v>4781</v>
      </c>
    </row>
    <row r="1997" spans="17:72" x14ac:dyDescent="0.25">
      <c r="Q1997" t="s">
        <v>214</v>
      </c>
      <c r="V1997" t="s">
        <v>4921</v>
      </c>
      <c r="W1997" s="104">
        <v>46119.424305555556</v>
      </c>
      <c r="X1997">
        <v>355229</v>
      </c>
      <c r="Y1997" t="s">
        <v>4728</v>
      </c>
      <c r="Z1997" t="s">
        <v>54</v>
      </c>
      <c r="AD1997" t="s">
        <v>4739</v>
      </c>
      <c r="AF1997" t="s">
        <v>1481</v>
      </c>
      <c r="AJ1997" t="s">
        <v>4775</v>
      </c>
      <c r="AK1997" s="104">
        <v>46118.34097222222</v>
      </c>
      <c r="AL1997">
        <v>735843</v>
      </c>
      <c r="AM1997" t="s">
        <v>4728</v>
      </c>
      <c r="AN1997" t="s">
        <v>13</v>
      </c>
      <c r="AR1997" t="s">
        <v>5931</v>
      </c>
      <c r="AT1997" t="s">
        <v>1945</v>
      </c>
      <c r="AX1997" t="s">
        <v>5011</v>
      </c>
      <c r="AY1997" s="104">
        <v>46114.464583333334</v>
      </c>
      <c r="AZ1997">
        <v>130532</v>
      </c>
      <c r="BA1997" t="s">
        <v>4728</v>
      </c>
      <c r="BB1997" t="s">
        <v>5989</v>
      </c>
      <c r="BF1997" t="s">
        <v>5918</v>
      </c>
      <c r="BH1997" t="s">
        <v>2624</v>
      </c>
      <c r="BL1997" t="s">
        <v>5174</v>
      </c>
      <c r="BM1997" s="104">
        <v>46119.62222222222</v>
      </c>
      <c r="BN1997">
        <v>382482</v>
      </c>
      <c r="BO1997" t="s">
        <v>4728</v>
      </c>
      <c r="BP1997" t="s">
        <v>5592</v>
      </c>
      <c r="BT1997" t="s">
        <v>7189</v>
      </c>
    </row>
    <row r="1998" spans="17:72" x14ac:dyDescent="0.25">
      <c r="Q1998" t="s">
        <v>232</v>
      </c>
      <c r="V1998" t="s">
        <v>5652</v>
      </c>
      <c r="W1998" s="104">
        <v>46119.424305555556</v>
      </c>
      <c r="X1998">
        <v>244305</v>
      </c>
      <c r="Y1998" t="s">
        <v>4728</v>
      </c>
      <c r="Z1998" t="s">
        <v>54</v>
      </c>
      <c r="AD1998" t="s">
        <v>4777</v>
      </c>
      <c r="AF1998" t="s">
        <v>264</v>
      </c>
      <c r="AJ1998" t="s">
        <v>4783</v>
      </c>
      <c r="AK1998" s="104">
        <v>46118.34097222222</v>
      </c>
      <c r="AL1998">
        <v>1726671</v>
      </c>
      <c r="AM1998" t="s">
        <v>4728</v>
      </c>
      <c r="AN1998" t="s">
        <v>13</v>
      </c>
      <c r="AR1998" t="s">
        <v>6004</v>
      </c>
      <c r="AT1998" t="s">
        <v>551</v>
      </c>
      <c r="AU1998" t="s">
        <v>220</v>
      </c>
      <c r="AX1998" t="s">
        <v>7377</v>
      </c>
      <c r="AY1998" s="104">
        <v>46114.465277777781</v>
      </c>
      <c r="AZ1998">
        <v>1085465</v>
      </c>
      <c r="BA1998" t="s">
        <v>4761</v>
      </c>
      <c r="BB1998" t="s">
        <v>5989</v>
      </c>
      <c r="BC1998" t="s">
        <v>4731</v>
      </c>
      <c r="BF1998" t="s">
        <v>5966</v>
      </c>
      <c r="BH1998" t="s">
        <v>235</v>
      </c>
      <c r="BL1998" t="s">
        <v>4743</v>
      </c>
      <c r="BM1998" s="104">
        <v>46119.622916666667</v>
      </c>
      <c r="BN1998">
        <v>852487</v>
      </c>
      <c r="BO1998" t="s">
        <v>4728</v>
      </c>
      <c r="BP1998" t="s">
        <v>5592</v>
      </c>
      <c r="BT1998" t="s">
        <v>5918</v>
      </c>
    </row>
    <row r="1999" spans="17:72" x14ac:dyDescent="0.25">
      <c r="Q1999" t="s">
        <v>79</v>
      </c>
      <c r="V1999" t="s">
        <v>5735</v>
      </c>
      <c r="W1999" s="104">
        <v>46119.425694444442</v>
      </c>
      <c r="X1999">
        <v>197413</v>
      </c>
      <c r="Y1999" t="s">
        <v>4728</v>
      </c>
      <c r="Z1999" t="s">
        <v>54</v>
      </c>
      <c r="AD1999" t="s">
        <v>4739</v>
      </c>
      <c r="AF1999" t="s">
        <v>1611</v>
      </c>
      <c r="AG1999" t="s">
        <v>414</v>
      </c>
      <c r="AJ1999" t="s">
        <v>4776</v>
      </c>
      <c r="AK1999" s="104">
        <v>46118.341666666667</v>
      </c>
      <c r="AL1999">
        <v>1557925</v>
      </c>
      <c r="AM1999" t="s">
        <v>4728</v>
      </c>
      <c r="AN1999" t="s">
        <v>42</v>
      </c>
      <c r="AO1999" t="s">
        <v>13</v>
      </c>
      <c r="AR1999" t="s">
        <v>6005</v>
      </c>
      <c r="AT1999" t="s">
        <v>1124</v>
      </c>
      <c r="AX1999" t="s">
        <v>4890</v>
      </c>
      <c r="AY1999" s="104">
        <v>46114.465277777781</v>
      </c>
      <c r="AZ1999">
        <v>233618</v>
      </c>
      <c r="BA1999" t="s">
        <v>4728</v>
      </c>
      <c r="BB1999" t="s">
        <v>5989</v>
      </c>
      <c r="BF1999" t="s">
        <v>5942</v>
      </c>
      <c r="BH1999" t="s">
        <v>496</v>
      </c>
      <c r="BL1999" t="s">
        <v>4755</v>
      </c>
      <c r="BM1999" s="104">
        <v>46119.623611111114</v>
      </c>
      <c r="BN1999">
        <v>410010</v>
      </c>
      <c r="BO1999" t="s">
        <v>4728</v>
      </c>
      <c r="BP1999" t="s">
        <v>5592</v>
      </c>
      <c r="BT1999" t="s">
        <v>5920</v>
      </c>
    </row>
    <row r="2000" spans="17:72" x14ac:dyDescent="0.25">
      <c r="Q2000" t="s">
        <v>84</v>
      </c>
      <c r="R2000" t="s">
        <v>683</v>
      </c>
      <c r="V2000" t="s">
        <v>5648</v>
      </c>
      <c r="W2000" s="104">
        <v>46119.425694444442</v>
      </c>
      <c r="X2000">
        <v>675133</v>
      </c>
      <c r="Y2000" t="s">
        <v>4728</v>
      </c>
      <c r="Z2000" t="s">
        <v>54</v>
      </c>
      <c r="AA2000" t="s">
        <v>4731</v>
      </c>
      <c r="AD2000" t="s">
        <v>5659</v>
      </c>
      <c r="AF2000" t="s">
        <v>2074</v>
      </c>
      <c r="AG2000" t="s">
        <v>496</v>
      </c>
      <c r="AH2000" t="s">
        <v>217</v>
      </c>
      <c r="AJ2000" t="s">
        <v>5750</v>
      </c>
      <c r="AK2000" s="104">
        <v>46118.341666666667</v>
      </c>
      <c r="AL2000">
        <v>3978543</v>
      </c>
      <c r="AM2000" t="s">
        <v>4728</v>
      </c>
      <c r="AN2000" t="s">
        <v>4787</v>
      </c>
      <c r="AO2000" t="s">
        <v>13</v>
      </c>
      <c r="AP2000" t="s">
        <v>4731</v>
      </c>
      <c r="AR2000" t="s">
        <v>5952</v>
      </c>
      <c r="AT2000" t="s">
        <v>516</v>
      </c>
      <c r="AU2000" t="s">
        <v>683</v>
      </c>
      <c r="AX2000" t="s">
        <v>4938</v>
      </c>
      <c r="AY2000" s="104">
        <v>46114.465277777781</v>
      </c>
      <c r="AZ2000">
        <v>855893</v>
      </c>
      <c r="BA2000" t="s">
        <v>4728</v>
      </c>
      <c r="BB2000" t="s">
        <v>5989</v>
      </c>
      <c r="BC2000" t="s">
        <v>4731</v>
      </c>
      <c r="BF2000" t="s">
        <v>5918</v>
      </c>
      <c r="BH2000" t="s">
        <v>1284</v>
      </c>
      <c r="BI2000" t="s">
        <v>1891</v>
      </c>
      <c r="BL2000" t="s">
        <v>5652</v>
      </c>
      <c r="BM2000" s="104">
        <v>46119.624305555553</v>
      </c>
      <c r="BN2000">
        <v>381530</v>
      </c>
      <c r="BO2000" t="s">
        <v>4728</v>
      </c>
      <c r="BP2000" t="s">
        <v>5592</v>
      </c>
      <c r="BQ2000" t="s">
        <v>4731</v>
      </c>
      <c r="BT2000" t="s">
        <v>7932</v>
      </c>
    </row>
    <row r="2001" spans="17:72" x14ac:dyDescent="0.25">
      <c r="Q2001" t="s">
        <v>77</v>
      </c>
      <c r="R2001" t="s">
        <v>220</v>
      </c>
      <c r="V2001" t="s">
        <v>5108</v>
      </c>
      <c r="W2001" s="104">
        <v>46119.426388888889</v>
      </c>
      <c r="X2001">
        <v>532166</v>
      </c>
      <c r="Y2001" t="s">
        <v>4728</v>
      </c>
      <c r="Z2001" t="s">
        <v>54</v>
      </c>
      <c r="AA2001" t="s">
        <v>4731</v>
      </c>
      <c r="AD2001" t="s">
        <v>4897</v>
      </c>
      <c r="AF2001" t="s">
        <v>81</v>
      </c>
      <c r="AJ2001" t="s">
        <v>4794</v>
      </c>
      <c r="AK2001" s="104">
        <v>46118.341666666667</v>
      </c>
      <c r="AL2001">
        <v>1001233</v>
      </c>
      <c r="AM2001" t="s">
        <v>4728</v>
      </c>
      <c r="AN2001" t="s">
        <v>13</v>
      </c>
      <c r="AR2001" t="s">
        <v>5931</v>
      </c>
      <c r="AT2001" t="s">
        <v>2510</v>
      </c>
      <c r="AX2001" t="s">
        <v>4919</v>
      </c>
      <c r="AY2001" s="104">
        <v>46114.46597222222</v>
      </c>
      <c r="AZ2001">
        <v>453888</v>
      </c>
      <c r="BA2001" t="s">
        <v>4761</v>
      </c>
      <c r="BB2001" t="s">
        <v>5989</v>
      </c>
      <c r="BF2001" t="s">
        <v>5966</v>
      </c>
      <c r="BH2001" t="s">
        <v>2600</v>
      </c>
      <c r="BL2001" t="s">
        <v>4838</v>
      </c>
      <c r="BM2001" s="104">
        <v>46119.625</v>
      </c>
      <c r="BN2001">
        <v>213489</v>
      </c>
      <c r="BO2001" t="s">
        <v>4728</v>
      </c>
      <c r="BP2001" t="s">
        <v>5592</v>
      </c>
      <c r="BT2001" t="s">
        <v>4781</v>
      </c>
    </row>
    <row r="2002" spans="17:72" x14ac:dyDescent="0.25">
      <c r="Q2002" t="s">
        <v>84</v>
      </c>
      <c r="V2002" t="s">
        <v>5261</v>
      </c>
      <c r="W2002" s="104">
        <v>46119.427083333336</v>
      </c>
      <c r="X2002">
        <v>208225</v>
      </c>
      <c r="Y2002" t="s">
        <v>4728</v>
      </c>
      <c r="Z2002" t="s">
        <v>54</v>
      </c>
      <c r="AD2002" t="s">
        <v>4736</v>
      </c>
      <c r="AF2002" t="s">
        <v>2357</v>
      </c>
      <c r="AJ2002" t="s">
        <v>5466</v>
      </c>
      <c r="AK2002" s="104">
        <v>46118.342361111114</v>
      </c>
      <c r="AL2002">
        <v>513782</v>
      </c>
      <c r="AM2002" t="s">
        <v>4728</v>
      </c>
      <c r="AN2002" t="s">
        <v>13</v>
      </c>
      <c r="AR2002" t="s">
        <v>5956</v>
      </c>
      <c r="AT2002" t="s">
        <v>202</v>
      </c>
      <c r="AX2002" t="s">
        <v>4923</v>
      </c>
      <c r="AY2002" s="104">
        <v>46114.46597222222</v>
      </c>
      <c r="AZ2002">
        <v>134329</v>
      </c>
      <c r="BA2002" t="s">
        <v>4728</v>
      </c>
      <c r="BB2002" t="s">
        <v>5989</v>
      </c>
      <c r="BF2002" t="s">
        <v>4781</v>
      </c>
      <c r="BH2002" t="s">
        <v>1584</v>
      </c>
      <c r="BL2002" t="s">
        <v>5001</v>
      </c>
      <c r="BM2002" s="104">
        <v>46119.625694444447</v>
      </c>
      <c r="BN2002">
        <v>441503</v>
      </c>
      <c r="BO2002" t="s">
        <v>4728</v>
      </c>
      <c r="BP2002" t="s">
        <v>5592</v>
      </c>
      <c r="BT2002" t="s">
        <v>5920</v>
      </c>
    </row>
    <row r="2003" spans="17:72" x14ac:dyDescent="0.25">
      <c r="Q2003" t="s">
        <v>232</v>
      </c>
      <c r="V2003" t="s">
        <v>4743</v>
      </c>
      <c r="W2003" s="104">
        <v>46119.427083333336</v>
      </c>
      <c r="X2003">
        <v>196674</v>
      </c>
      <c r="Y2003" t="s">
        <v>4728</v>
      </c>
      <c r="Z2003" t="s">
        <v>54</v>
      </c>
      <c r="AD2003" t="s">
        <v>4752</v>
      </c>
      <c r="AF2003" t="s">
        <v>738</v>
      </c>
      <c r="AG2003" t="s">
        <v>1507</v>
      </c>
      <c r="AJ2003" t="s">
        <v>4940</v>
      </c>
      <c r="AK2003" s="104">
        <v>46118.342361111114</v>
      </c>
      <c r="AL2003">
        <v>1158256</v>
      </c>
      <c r="AM2003" t="s">
        <v>4728</v>
      </c>
      <c r="AN2003" t="s">
        <v>42</v>
      </c>
      <c r="AO2003" t="s">
        <v>13</v>
      </c>
      <c r="AR2003" t="s">
        <v>5851</v>
      </c>
      <c r="AT2003" t="s">
        <v>1078</v>
      </c>
      <c r="AX2003" t="s">
        <v>4890</v>
      </c>
      <c r="AY2003" s="104">
        <v>46114.46597222222</v>
      </c>
      <c r="AZ2003">
        <v>289123</v>
      </c>
      <c r="BA2003" t="s">
        <v>4728</v>
      </c>
      <c r="BB2003" t="s">
        <v>5989</v>
      </c>
      <c r="BF2003" t="s">
        <v>4781</v>
      </c>
      <c r="BH2003" t="s">
        <v>2431</v>
      </c>
      <c r="BL2003" t="s">
        <v>5231</v>
      </c>
      <c r="BM2003" s="104">
        <v>46119.630555555559</v>
      </c>
      <c r="BN2003">
        <v>341119</v>
      </c>
      <c r="BO2003" t="s">
        <v>4728</v>
      </c>
      <c r="BP2003" t="s">
        <v>5592</v>
      </c>
      <c r="BT2003" t="s">
        <v>5931</v>
      </c>
    </row>
    <row r="2004" spans="17:72" x14ac:dyDescent="0.25">
      <c r="Q2004" t="s">
        <v>77</v>
      </c>
      <c r="V2004" t="s">
        <v>5261</v>
      </c>
      <c r="W2004" s="104">
        <v>46119.429861111108</v>
      </c>
      <c r="X2004">
        <v>196116</v>
      </c>
      <c r="Y2004" t="s">
        <v>4728</v>
      </c>
      <c r="Z2004" t="s">
        <v>54</v>
      </c>
      <c r="AD2004" t="s">
        <v>4756</v>
      </c>
      <c r="AJ2004" t="s">
        <v>4743</v>
      </c>
      <c r="AK2004" s="104">
        <v>46118.343055555553</v>
      </c>
      <c r="AL2004">
        <v>179734</v>
      </c>
      <c r="AM2004" t="s">
        <v>4728</v>
      </c>
      <c r="AN2004" t="s">
        <v>13</v>
      </c>
      <c r="AT2004" t="s">
        <v>1584</v>
      </c>
      <c r="AX2004" t="s">
        <v>6366</v>
      </c>
      <c r="AY2004" s="104">
        <v>46114.46597222222</v>
      </c>
      <c r="AZ2004">
        <v>1373004</v>
      </c>
      <c r="BA2004" t="s">
        <v>4728</v>
      </c>
      <c r="BB2004" t="s">
        <v>5989</v>
      </c>
      <c r="BF2004" t="s">
        <v>5958</v>
      </c>
      <c r="BH2004" t="s">
        <v>298</v>
      </c>
      <c r="BL2004" t="s">
        <v>5005</v>
      </c>
      <c r="BM2004" s="104">
        <v>46119.631944444445</v>
      </c>
      <c r="BN2004">
        <v>672426</v>
      </c>
      <c r="BO2004" t="s">
        <v>4728</v>
      </c>
      <c r="BP2004" t="s">
        <v>5592</v>
      </c>
      <c r="BT2004" t="s">
        <v>5924</v>
      </c>
    </row>
    <row r="2005" spans="17:72" x14ac:dyDescent="0.25">
      <c r="Q2005" t="s">
        <v>79</v>
      </c>
      <c r="R2005" t="s">
        <v>2650</v>
      </c>
      <c r="V2005" t="s">
        <v>5172</v>
      </c>
      <c r="W2005" s="104">
        <v>46119.429861111108</v>
      </c>
      <c r="X2005">
        <v>308858</v>
      </c>
      <c r="Y2005" t="s">
        <v>4728</v>
      </c>
      <c r="Z2005" t="s">
        <v>54</v>
      </c>
      <c r="AD2005" t="s">
        <v>4736</v>
      </c>
      <c r="AF2005" t="s">
        <v>852</v>
      </c>
      <c r="AJ2005" t="s">
        <v>5012</v>
      </c>
      <c r="AK2005" s="104">
        <v>46118.345833333333</v>
      </c>
      <c r="AL2005">
        <v>788881</v>
      </c>
      <c r="AM2005" t="s">
        <v>4728</v>
      </c>
      <c r="AN2005" t="s">
        <v>13</v>
      </c>
      <c r="AR2005" t="s">
        <v>5931</v>
      </c>
      <c r="AT2005" t="s">
        <v>1292</v>
      </c>
      <c r="AX2005" t="s">
        <v>4782</v>
      </c>
      <c r="AY2005" s="104">
        <v>46114.466666666667</v>
      </c>
      <c r="AZ2005">
        <v>156073</v>
      </c>
      <c r="BA2005" t="s">
        <v>4728</v>
      </c>
      <c r="BB2005" t="s">
        <v>5989</v>
      </c>
      <c r="BF2005" t="s">
        <v>5942</v>
      </c>
      <c r="BH2005" t="s">
        <v>496</v>
      </c>
      <c r="BL2005" t="s">
        <v>4807</v>
      </c>
      <c r="BM2005" s="104">
        <v>46119.631944444445</v>
      </c>
      <c r="BN2005">
        <v>305798</v>
      </c>
      <c r="BO2005" t="s">
        <v>4728</v>
      </c>
      <c r="BP2005" t="s">
        <v>5592</v>
      </c>
      <c r="BT2005" t="s">
        <v>5920</v>
      </c>
    </row>
    <row r="2006" spans="17:72" x14ac:dyDescent="0.25">
      <c r="Q2006" t="s">
        <v>1294</v>
      </c>
      <c r="R2006" t="s">
        <v>232</v>
      </c>
      <c r="V2006" t="s">
        <v>5632</v>
      </c>
      <c r="W2006" s="104">
        <v>46119.430555555555</v>
      </c>
      <c r="X2006">
        <v>673428</v>
      </c>
      <c r="Y2006" t="s">
        <v>4728</v>
      </c>
      <c r="Z2006" t="s">
        <v>42</v>
      </c>
      <c r="AA2006" t="s">
        <v>54</v>
      </c>
      <c r="AD2006" t="s">
        <v>4828</v>
      </c>
      <c r="AJ2006" t="s">
        <v>4926</v>
      </c>
      <c r="AK2006" s="104">
        <v>46118.347222222219</v>
      </c>
      <c r="AL2006">
        <v>440550</v>
      </c>
      <c r="AM2006" t="s">
        <v>4728</v>
      </c>
      <c r="AN2006" t="s">
        <v>13</v>
      </c>
      <c r="AT2006" t="s">
        <v>80</v>
      </c>
      <c r="AX2006" t="s">
        <v>5011</v>
      </c>
      <c r="AY2006" s="104">
        <v>46114.466666666667</v>
      </c>
      <c r="AZ2006">
        <v>416037</v>
      </c>
      <c r="BA2006" t="s">
        <v>4728</v>
      </c>
      <c r="BB2006" t="s">
        <v>5989</v>
      </c>
      <c r="BF2006" t="s">
        <v>5931</v>
      </c>
      <c r="BH2006" t="s">
        <v>1284</v>
      </c>
      <c r="BL2006" t="s">
        <v>7837</v>
      </c>
      <c r="BM2006" s="104">
        <v>46119.635416666664</v>
      </c>
      <c r="BN2006">
        <v>624438</v>
      </c>
      <c r="BO2006" t="s">
        <v>4728</v>
      </c>
      <c r="BP2006" t="s">
        <v>5592</v>
      </c>
      <c r="BT2006" t="s">
        <v>5950</v>
      </c>
    </row>
    <row r="2007" spans="17:72" x14ac:dyDescent="0.25">
      <c r="Q2007" t="s">
        <v>214</v>
      </c>
      <c r="V2007" t="s">
        <v>5177</v>
      </c>
      <c r="W2007" s="104">
        <v>46119.430555555555</v>
      </c>
      <c r="X2007">
        <v>659980</v>
      </c>
      <c r="Y2007" t="s">
        <v>4728</v>
      </c>
      <c r="Z2007" t="s">
        <v>54</v>
      </c>
      <c r="AD2007" t="s">
        <v>4752</v>
      </c>
      <c r="AF2007" t="s">
        <v>81</v>
      </c>
      <c r="AJ2007" t="s">
        <v>5251</v>
      </c>
      <c r="AK2007" s="104">
        <v>46118.347222222219</v>
      </c>
      <c r="AL2007">
        <v>1075607</v>
      </c>
      <c r="AM2007" t="s">
        <v>4728</v>
      </c>
      <c r="AN2007" t="s">
        <v>13</v>
      </c>
      <c r="AR2007" t="s">
        <v>5931</v>
      </c>
      <c r="AT2007" t="s">
        <v>214</v>
      </c>
      <c r="AU2007" t="s">
        <v>1985</v>
      </c>
      <c r="AX2007" t="s">
        <v>4776</v>
      </c>
      <c r="AY2007" s="104">
        <v>46114.467361111114</v>
      </c>
      <c r="AZ2007">
        <v>338058</v>
      </c>
      <c r="BA2007" t="s">
        <v>4728</v>
      </c>
      <c r="BB2007" t="s">
        <v>5989</v>
      </c>
      <c r="BC2007" t="s">
        <v>4812</v>
      </c>
      <c r="BF2007" t="s">
        <v>6982</v>
      </c>
      <c r="BH2007" t="s">
        <v>235</v>
      </c>
      <c r="BL2007" t="s">
        <v>5493</v>
      </c>
      <c r="BM2007" s="104">
        <v>46119.636111111111</v>
      </c>
      <c r="BN2007">
        <v>348930</v>
      </c>
      <c r="BO2007" t="s">
        <v>4728</v>
      </c>
      <c r="BP2007" t="s">
        <v>5592</v>
      </c>
      <c r="BT2007" t="s">
        <v>6117</v>
      </c>
    </row>
    <row r="2008" spans="17:72" x14ac:dyDescent="0.25">
      <c r="Q2008" t="s">
        <v>84</v>
      </c>
      <c r="R2008" t="s">
        <v>217</v>
      </c>
      <c r="V2008" t="s">
        <v>4744</v>
      </c>
      <c r="W2008" s="104">
        <v>46119.430555555555</v>
      </c>
      <c r="X2008">
        <v>988802</v>
      </c>
      <c r="Y2008" t="s">
        <v>4728</v>
      </c>
      <c r="Z2008" t="s">
        <v>54</v>
      </c>
      <c r="AA2008" t="s">
        <v>4731</v>
      </c>
      <c r="AD2008" t="s">
        <v>5659</v>
      </c>
      <c r="AF2008" t="s">
        <v>1416</v>
      </c>
      <c r="AJ2008" t="s">
        <v>6003</v>
      </c>
      <c r="AK2008" s="104">
        <v>46118.349305555559</v>
      </c>
      <c r="AL2008">
        <v>332246</v>
      </c>
      <c r="AM2008" t="s">
        <v>4728</v>
      </c>
      <c r="AN2008" t="s">
        <v>5248</v>
      </c>
      <c r="AO2008" t="s">
        <v>13</v>
      </c>
      <c r="AR2008" t="s">
        <v>5521</v>
      </c>
      <c r="AT2008" t="s">
        <v>1507</v>
      </c>
      <c r="AX2008" t="s">
        <v>4776</v>
      </c>
      <c r="AY2008" s="104">
        <v>46114.467361111114</v>
      </c>
      <c r="AZ2008">
        <v>436773</v>
      </c>
      <c r="BA2008" t="s">
        <v>4728</v>
      </c>
      <c r="BB2008" t="s">
        <v>5989</v>
      </c>
      <c r="BF2008" t="s">
        <v>5942</v>
      </c>
      <c r="BH2008" t="s">
        <v>2335</v>
      </c>
      <c r="BL2008" t="s">
        <v>6400</v>
      </c>
      <c r="BM2008" s="104">
        <v>46119.636111111111</v>
      </c>
      <c r="BN2008">
        <v>180308</v>
      </c>
      <c r="BO2008" t="s">
        <v>4728</v>
      </c>
      <c r="BP2008" t="s">
        <v>5592</v>
      </c>
      <c r="BT2008" t="s">
        <v>5918</v>
      </c>
    </row>
    <row r="2009" spans="17:72" x14ac:dyDescent="0.25">
      <c r="Q2009" t="s">
        <v>76</v>
      </c>
      <c r="V2009" t="s">
        <v>5633</v>
      </c>
      <c r="W2009" s="104">
        <v>46119.430555555555</v>
      </c>
      <c r="X2009">
        <v>47110</v>
      </c>
      <c r="Y2009" t="s">
        <v>4728</v>
      </c>
      <c r="Z2009" t="s">
        <v>54</v>
      </c>
      <c r="AD2009" t="s">
        <v>4739</v>
      </c>
      <c r="AF2009" t="s">
        <v>738</v>
      </c>
      <c r="AJ2009" t="s">
        <v>4753</v>
      </c>
      <c r="AK2009" s="104">
        <v>46118.349305555559</v>
      </c>
      <c r="AL2009">
        <v>1746275</v>
      </c>
      <c r="AM2009" t="s">
        <v>4728</v>
      </c>
      <c r="AN2009" t="s">
        <v>42</v>
      </c>
      <c r="AO2009" t="s">
        <v>13</v>
      </c>
      <c r="AR2009" t="s">
        <v>6621</v>
      </c>
      <c r="AT2009" t="s">
        <v>71</v>
      </c>
      <c r="AX2009" t="s">
        <v>7378</v>
      </c>
      <c r="AY2009" s="104">
        <v>46114.468055555553</v>
      </c>
      <c r="AZ2009">
        <v>413277</v>
      </c>
      <c r="BA2009" t="s">
        <v>4728</v>
      </c>
      <c r="BB2009" t="s">
        <v>5989</v>
      </c>
      <c r="BF2009" t="s">
        <v>5956</v>
      </c>
      <c r="BH2009" t="s">
        <v>1732</v>
      </c>
      <c r="BI2009" t="s">
        <v>1688</v>
      </c>
      <c r="BL2009">
        <v>6143948644</v>
      </c>
      <c r="BM2009" s="104">
        <v>46119.637499999997</v>
      </c>
      <c r="BN2009">
        <v>532619</v>
      </c>
      <c r="BO2009" t="s">
        <v>4728</v>
      </c>
      <c r="BP2009" t="s">
        <v>5592</v>
      </c>
      <c r="BQ2009" t="s">
        <v>4731</v>
      </c>
      <c r="BT2009" t="s">
        <v>5741</v>
      </c>
    </row>
    <row r="2010" spans="17:72" x14ac:dyDescent="0.25">
      <c r="Q2010" t="s">
        <v>84</v>
      </c>
      <c r="R2010" t="s">
        <v>308</v>
      </c>
      <c r="V2010" t="s">
        <v>5261</v>
      </c>
      <c r="W2010" s="104">
        <v>46119.431944444441</v>
      </c>
      <c r="X2010">
        <v>959135</v>
      </c>
      <c r="Y2010" t="s">
        <v>4728</v>
      </c>
      <c r="Z2010" t="s">
        <v>54</v>
      </c>
      <c r="AA2010" t="s">
        <v>13</v>
      </c>
      <c r="AB2010" t="s">
        <v>4731</v>
      </c>
      <c r="AD2010" t="s">
        <v>4767</v>
      </c>
      <c r="AF2010" t="s">
        <v>1507</v>
      </c>
      <c r="AJ2010" t="s">
        <v>5001</v>
      </c>
      <c r="AK2010" s="104">
        <v>46118.350694444445</v>
      </c>
      <c r="AL2010">
        <v>3477325</v>
      </c>
      <c r="AM2010" t="s">
        <v>4761</v>
      </c>
      <c r="AN2010" t="s">
        <v>13</v>
      </c>
      <c r="AR2010" t="s">
        <v>5966</v>
      </c>
      <c r="AT2010" t="s">
        <v>1894</v>
      </c>
      <c r="AX2010" t="s">
        <v>5347</v>
      </c>
      <c r="AY2010" s="104">
        <v>46114.468055555553</v>
      </c>
      <c r="AZ2010">
        <v>199572</v>
      </c>
      <c r="BA2010" t="s">
        <v>4728</v>
      </c>
      <c r="BB2010" t="s">
        <v>5989</v>
      </c>
      <c r="BF2010" t="s">
        <v>5920</v>
      </c>
      <c r="BH2010" t="s">
        <v>496</v>
      </c>
      <c r="BL2010" t="s">
        <v>6498</v>
      </c>
      <c r="BM2010" s="104">
        <v>46119.640972222223</v>
      </c>
      <c r="BN2010">
        <v>929759</v>
      </c>
      <c r="BO2010" t="s">
        <v>4728</v>
      </c>
      <c r="BP2010" t="s">
        <v>5592</v>
      </c>
      <c r="BT2010" t="s">
        <v>7189</v>
      </c>
    </row>
    <row r="2011" spans="17:72" x14ac:dyDescent="0.25">
      <c r="Q2011" t="s">
        <v>965</v>
      </c>
      <c r="R2011" t="s">
        <v>232</v>
      </c>
      <c r="V2011" t="s">
        <v>5736</v>
      </c>
      <c r="W2011" s="104">
        <v>46119.431944444441</v>
      </c>
      <c r="X2011">
        <v>254942</v>
      </c>
      <c r="Y2011" t="s">
        <v>4761</v>
      </c>
      <c r="Z2011" t="s">
        <v>4841</v>
      </c>
      <c r="AA2011" t="s">
        <v>54</v>
      </c>
      <c r="AD2011" t="s">
        <v>5737</v>
      </c>
      <c r="AF2011" t="s">
        <v>866</v>
      </c>
      <c r="AJ2011" t="s">
        <v>4921</v>
      </c>
      <c r="AK2011" s="104">
        <v>46118.350694444445</v>
      </c>
      <c r="AL2011">
        <v>858901</v>
      </c>
      <c r="AM2011" t="s">
        <v>4728</v>
      </c>
      <c r="AN2011" t="s">
        <v>13</v>
      </c>
      <c r="AR2011" t="s">
        <v>6117</v>
      </c>
      <c r="AT2011" t="s">
        <v>308</v>
      </c>
      <c r="AX2011" t="s">
        <v>5109</v>
      </c>
      <c r="AY2011" s="104">
        <v>46114.468055555553</v>
      </c>
      <c r="AZ2011">
        <v>291122</v>
      </c>
      <c r="BA2011" t="s">
        <v>4728</v>
      </c>
      <c r="BB2011" t="s">
        <v>5989</v>
      </c>
      <c r="BF2011" t="s">
        <v>5920</v>
      </c>
      <c r="BH2011" t="s">
        <v>2335</v>
      </c>
      <c r="BL2011" t="s">
        <v>6016</v>
      </c>
      <c r="BM2011" s="104">
        <v>46119.64166666667</v>
      </c>
      <c r="BN2011">
        <v>135383</v>
      </c>
      <c r="BO2011" t="s">
        <v>4728</v>
      </c>
      <c r="BP2011" t="s">
        <v>5592</v>
      </c>
      <c r="BT2011" t="s">
        <v>5918</v>
      </c>
    </row>
    <row r="2012" spans="17:72" x14ac:dyDescent="0.25">
      <c r="Q2012" t="s">
        <v>77</v>
      </c>
      <c r="R2012" t="s">
        <v>683</v>
      </c>
      <c r="V2012" t="s">
        <v>4783</v>
      </c>
      <c r="W2012" s="104">
        <v>46119.431944444441</v>
      </c>
      <c r="X2012">
        <v>461740</v>
      </c>
      <c r="Y2012" t="s">
        <v>4728</v>
      </c>
      <c r="Z2012" t="s">
        <v>54</v>
      </c>
      <c r="AA2012" t="s">
        <v>4731</v>
      </c>
      <c r="AD2012" t="s">
        <v>4897</v>
      </c>
      <c r="AF2012" t="s">
        <v>1134</v>
      </c>
      <c r="AJ2012" t="s">
        <v>6624</v>
      </c>
      <c r="AK2012" s="104">
        <v>46118.351388888892</v>
      </c>
      <c r="AL2012">
        <v>1717952</v>
      </c>
      <c r="AM2012" t="s">
        <v>4728</v>
      </c>
      <c r="AN2012" t="s">
        <v>13</v>
      </c>
      <c r="AR2012" t="s">
        <v>5931</v>
      </c>
      <c r="AT2012" t="s">
        <v>432</v>
      </c>
      <c r="AX2012" t="s">
        <v>5724</v>
      </c>
      <c r="AY2012" s="104">
        <v>46114.468055555553</v>
      </c>
      <c r="AZ2012">
        <v>367243</v>
      </c>
      <c r="BA2012" t="s">
        <v>4728</v>
      </c>
      <c r="BB2012" t="s">
        <v>5989</v>
      </c>
      <c r="BF2012" t="s">
        <v>5918</v>
      </c>
      <c r="BH2012" t="s">
        <v>1507</v>
      </c>
      <c r="BL2012" t="s">
        <v>5657</v>
      </c>
      <c r="BM2012" s="104">
        <v>46119.642361111109</v>
      </c>
      <c r="BN2012">
        <v>278103</v>
      </c>
      <c r="BO2012" t="s">
        <v>4728</v>
      </c>
      <c r="BP2012" t="s">
        <v>5592</v>
      </c>
      <c r="BT2012" t="s">
        <v>5942</v>
      </c>
    </row>
    <row r="2013" spans="17:72" x14ac:dyDescent="0.25">
      <c r="Q2013" t="s">
        <v>72</v>
      </c>
      <c r="V2013" t="s">
        <v>4774</v>
      </c>
      <c r="W2013" s="104">
        <v>46119.433333333334</v>
      </c>
      <c r="X2013">
        <v>219981</v>
      </c>
      <c r="Y2013" t="s">
        <v>4728</v>
      </c>
      <c r="Z2013" t="s">
        <v>54</v>
      </c>
      <c r="AD2013" t="s">
        <v>4734</v>
      </c>
      <c r="AF2013" t="s">
        <v>264</v>
      </c>
      <c r="AJ2013" t="s">
        <v>5085</v>
      </c>
      <c r="AK2013" s="104">
        <v>46118.353472222225</v>
      </c>
      <c r="AL2013">
        <v>5072595</v>
      </c>
      <c r="AM2013" t="s">
        <v>4761</v>
      </c>
      <c r="AN2013" t="s">
        <v>13</v>
      </c>
      <c r="AR2013" t="s">
        <v>5966</v>
      </c>
      <c r="AT2013" t="s">
        <v>1276</v>
      </c>
      <c r="AX2013" t="s">
        <v>6359</v>
      </c>
      <c r="AY2013" s="104">
        <v>46114.46875</v>
      </c>
      <c r="AZ2013">
        <v>107736</v>
      </c>
      <c r="BA2013" t="s">
        <v>4728</v>
      </c>
      <c r="BB2013" t="s">
        <v>5989</v>
      </c>
      <c r="BF2013" t="s">
        <v>5925</v>
      </c>
      <c r="BH2013" t="s">
        <v>298</v>
      </c>
      <c r="BL2013" t="s">
        <v>4952</v>
      </c>
      <c r="BM2013" s="104">
        <v>46119.642361111109</v>
      </c>
      <c r="BN2013">
        <v>228523</v>
      </c>
      <c r="BO2013" t="s">
        <v>4728</v>
      </c>
      <c r="BP2013" t="s">
        <v>5592</v>
      </c>
      <c r="BT2013" t="s">
        <v>5924</v>
      </c>
    </row>
    <row r="2014" spans="17:72" x14ac:dyDescent="0.25">
      <c r="Q2014" t="s">
        <v>77</v>
      </c>
      <c r="V2014" t="s">
        <v>5256</v>
      </c>
      <c r="W2014" s="104">
        <v>46119.433333333334</v>
      </c>
      <c r="X2014">
        <v>262694</v>
      </c>
      <c r="Y2014" t="s">
        <v>4728</v>
      </c>
      <c r="Z2014" t="s">
        <v>54</v>
      </c>
      <c r="AD2014" t="s">
        <v>4756</v>
      </c>
      <c r="AF2014" t="s">
        <v>866</v>
      </c>
      <c r="AJ2014" t="s">
        <v>5466</v>
      </c>
      <c r="AK2014" s="104">
        <v>46118.355555555558</v>
      </c>
      <c r="AL2014">
        <v>1697939</v>
      </c>
      <c r="AM2014" t="s">
        <v>4728</v>
      </c>
      <c r="AN2014" t="s">
        <v>13</v>
      </c>
      <c r="AR2014" t="s">
        <v>4781</v>
      </c>
      <c r="AT2014" t="s">
        <v>1559</v>
      </c>
      <c r="AX2014" t="s">
        <v>5001</v>
      </c>
      <c r="AY2014" s="104">
        <v>46114.46875</v>
      </c>
      <c r="AZ2014">
        <v>239175</v>
      </c>
      <c r="BA2014" t="s">
        <v>4728</v>
      </c>
      <c r="BB2014" t="s">
        <v>5989</v>
      </c>
      <c r="BF2014" t="s">
        <v>5931</v>
      </c>
      <c r="BH2014" t="s">
        <v>1732</v>
      </c>
      <c r="BL2014" t="s">
        <v>4967</v>
      </c>
      <c r="BM2014" s="104">
        <v>46119.643055555556</v>
      </c>
      <c r="BN2014">
        <v>199599</v>
      </c>
      <c r="BO2014" t="s">
        <v>4728</v>
      </c>
      <c r="BP2014" t="s">
        <v>5592</v>
      </c>
      <c r="BT2014" t="s">
        <v>5942</v>
      </c>
    </row>
    <row r="2015" spans="17:72" x14ac:dyDescent="0.25">
      <c r="Q2015" t="s">
        <v>84</v>
      </c>
      <c r="V2015" t="s">
        <v>4782</v>
      </c>
      <c r="W2015" s="104">
        <v>46119.434027777781</v>
      </c>
      <c r="X2015">
        <v>132815</v>
      </c>
      <c r="Y2015" t="s">
        <v>4728</v>
      </c>
      <c r="Z2015" t="s">
        <v>54</v>
      </c>
      <c r="AD2015" t="s">
        <v>4736</v>
      </c>
      <c r="AJ2015" t="s">
        <v>4877</v>
      </c>
      <c r="AK2015" s="104">
        <v>46118.356249999997</v>
      </c>
      <c r="AL2015">
        <v>1098948</v>
      </c>
      <c r="AM2015" t="s">
        <v>4728</v>
      </c>
      <c r="AN2015" t="s">
        <v>13</v>
      </c>
      <c r="AT2015" t="s">
        <v>2510</v>
      </c>
      <c r="AX2015" t="s">
        <v>7379</v>
      </c>
      <c r="AY2015" s="104">
        <v>46114.46875</v>
      </c>
      <c r="AZ2015">
        <v>263122</v>
      </c>
      <c r="BA2015" t="s">
        <v>4728</v>
      </c>
      <c r="BB2015" t="s">
        <v>5989</v>
      </c>
      <c r="BF2015" t="s">
        <v>5931</v>
      </c>
      <c r="BH2015" t="s">
        <v>205</v>
      </c>
      <c r="BL2015" t="s">
        <v>5393</v>
      </c>
      <c r="BM2015" s="104">
        <v>46119.644444444442</v>
      </c>
      <c r="BN2015">
        <v>652410</v>
      </c>
      <c r="BO2015" t="s">
        <v>4728</v>
      </c>
      <c r="BP2015" t="s">
        <v>5592</v>
      </c>
      <c r="BT2015" t="s">
        <v>5931</v>
      </c>
    </row>
    <row r="2016" spans="17:72" x14ac:dyDescent="0.25">
      <c r="Q2016" t="s">
        <v>80</v>
      </c>
      <c r="V2016" t="s">
        <v>5738</v>
      </c>
      <c r="W2016" s="104">
        <v>46119.4375</v>
      </c>
      <c r="X2016">
        <v>350785</v>
      </c>
      <c r="Y2016" t="s">
        <v>4728</v>
      </c>
      <c r="Z2016" t="s">
        <v>54</v>
      </c>
      <c r="AD2016" t="s">
        <v>4739</v>
      </c>
      <c r="AF2016" t="s">
        <v>414</v>
      </c>
      <c r="AJ2016" t="s">
        <v>4877</v>
      </c>
      <c r="AK2016" s="104">
        <v>46118.356249999997</v>
      </c>
      <c r="AL2016">
        <v>1041675</v>
      </c>
      <c r="AM2016" t="s">
        <v>4728</v>
      </c>
      <c r="AN2016" t="s">
        <v>13</v>
      </c>
      <c r="AR2016" t="s">
        <v>5931</v>
      </c>
      <c r="AT2016" t="s">
        <v>1134</v>
      </c>
      <c r="AX2016" t="s">
        <v>6279</v>
      </c>
      <c r="AY2016" s="104">
        <v>46114.469444444447</v>
      </c>
      <c r="AZ2016">
        <v>728880</v>
      </c>
      <c r="BA2016" t="s">
        <v>4728</v>
      </c>
      <c r="BB2016" t="s">
        <v>5989</v>
      </c>
      <c r="BC2016" t="s">
        <v>4731</v>
      </c>
      <c r="BF2016" t="s">
        <v>5918</v>
      </c>
      <c r="BH2016" t="s">
        <v>1732</v>
      </c>
      <c r="BL2016" t="s">
        <v>4833</v>
      </c>
      <c r="BM2016" s="104">
        <v>46119.645138888889</v>
      </c>
      <c r="BN2016">
        <v>179319</v>
      </c>
      <c r="BO2016" t="s">
        <v>4728</v>
      </c>
      <c r="BP2016" t="s">
        <v>5592</v>
      </c>
      <c r="BT2016" t="s">
        <v>4781</v>
      </c>
    </row>
    <row r="2017" spans="17:72" x14ac:dyDescent="0.25">
      <c r="Q2017" t="s">
        <v>84</v>
      </c>
      <c r="V2017" t="s">
        <v>5735</v>
      </c>
      <c r="W2017" s="104">
        <v>46119.438888888886</v>
      </c>
      <c r="X2017">
        <v>154447</v>
      </c>
      <c r="Y2017" t="s">
        <v>4728</v>
      </c>
      <c r="Z2017" t="s">
        <v>54</v>
      </c>
      <c r="AD2017" t="s">
        <v>4772</v>
      </c>
      <c r="AF2017" t="s">
        <v>496</v>
      </c>
      <c r="AJ2017" t="s">
        <v>5338</v>
      </c>
      <c r="AK2017" s="104">
        <v>46118.359722222223</v>
      </c>
      <c r="AL2017">
        <v>1112136</v>
      </c>
      <c r="AM2017" t="s">
        <v>4728</v>
      </c>
      <c r="AN2017" t="s">
        <v>13</v>
      </c>
      <c r="AR2017" t="s">
        <v>5918</v>
      </c>
      <c r="AT2017" t="s">
        <v>516</v>
      </c>
      <c r="AX2017" t="s">
        <v>4890</v>
      </c>
      <c r="AY2017" s="104">
        <v>46114.469444444447</v>
      </c>
      <c r="AZ2017">
        <v>230236</v>
      </c>
      <c r="BA2017" t="s">
        <v>4728</v>
      </c>
      <c r="BB2017" t="s">
        <v>5989</v>
      </c>
      <c r="BF2017" t="s">
        <v>5942</v>
      </c>
      <c r="BH2017" t="s">
        <v>637</v>
      </c>
      <c r="BL2017" t="s">
        <v>4776</v>
      </c>
      <c r="BM2017" s="104">
        <v>46119.645833333336</v>
      </c>
      <c r="BN2017">
        <v>138295</v>
      </c>
      <c r="BO2017" t="s">
        <v>4728</v>
      </c>
      <c r="BP2017" t="s">
        <v>5592</v>
      </c>
      <c r="BT2017" t="s">
        <v>5942</v>
      </c>
    </row>
    <row r="2018" spans="17:72" x14ac:dyDescent="0.25">
      <c r="Q2018" t="s">
        <v>77</v>
      </c>
      <c r="V2018" t="s">
        <v>4776</v>
      </c>
      <c r="W2018" s="104">
        <v>46119.439583333333</v>
      </c>
      <c r="X2018">
        <v>129390</v>
      </c>
      <c r="Y2018" t="s">
        <v>4728</v>
      </c>
      <c r="Z2018" t="s">
        <v>54</v>
      </c>
      <c r="AD2018" t="s">
        <v>4736</v>
      </c>
      <c r="AF2018" t="s">
        <v>852</v>
      </c>
      <c r="AJ2018" t="s">
        <v>4895</v>
      </c>
      <c r="AK2018" s="104">
        <v>46118.359722222223</v>
      </c>
      <c r="AL2018">
        <v>1455088</v>
      </c>
      <c r="AM2018" t="s">
        <v>4728</v>
      </c>
      <c r="AN2018" t="s">
        <v>13</v>
      </c>
      <c r="AR2018" t="s">
        <v>5931</v>
      </c>
      <c r="AT2018" t="s">
        <v>1945</v>
      </c>
      <c r="AX2018" t="s">
        <v>5788</v>
      </c>
      <c r="AY2018" s="104">
        <v>46114.469444444447</v>
      </c>
      <c r="AZ2018">
        <v>121594</v>
      </c>
      <c r="BA2018" t="s">
        <v>4728</v>
      </c>
      <c r="BB2018" t="s">
        <v>5989</v>
      </c>
      <c r="BF2018" t="s">
        <v>4781</v>
      </c>
      <c r="BH2018" t="s">
        <v>2561</v>
      </c>
      <c r="BL2018" t="s">
        <v>4967</v>
      </c>
      <c r="BM2018" s="104">
        <v>46119.647916666669</v>
      </c>
      <c r="BN2018">
        <v>223474</v>
      </c>
      <c r="BO2018" t="s">
        <v>4728</v>
      </c>
      <c r="BP2018" t="s">
        <v>5592</v>
      </c>
      <c r="BT2018" t="s">
        <v>5920</v>
      </c>
    </row>
    <row r="2019" spans="17:72" x14ac:dyDescent="0.25">
      <c r="Q2019" t="s">
        <v>448</v>
      </c>
      <c r="R2019" t="s">
        <v>232</v>
      </c>
      <c r="V2019" t="s">
        <v>4809</v>
      </c>
      <c r="W2019" s="104">
        <v>46119.443055555559</v>
      </c>
      <c r="X2019">
        <v>275748</v>
      </c>
      <c r="Y2019" t="s">
        <v>4728</v>
      </c>
      <c r="Z2019" t="s">
        <v>42</v>
      </c>
      <c r="AA2019" t="s">
        <v>54</v>
      </c>
      <c r="AD2019" t="s">
        <v>4920</v>
      </c>
      <c r="AF2019" t="s">
        <v>2624</v>
      </c>
      <c r="AJ2019" t="s">
        <v>6625</v>
      </c>
      <c r="AK2019" s="104">
        <v>46118.36041666667</v>
      </c>
      <c r="AL2019">
        <v>926746</v>
      </c>
      <c r="AM2019" t="s">
        <v>4728</v>
      </c>
      <c r="AN2019" t="s">
        <v>13</v>
      </c>
      <c r="AR2019" t="s">
        <v>5931</v>
      </c>
      <c r="AT2019" t="s">
        <v>551</v>
      </c>
      <c r="AX2019" t="s">
        <v>7270</v>
      </c>
      <c r="AY2019" s="104">
        <v>46114.469444444447</v>
      </c>
      <c r="AZ2019">
        <v>212496</v>
      </c>
      <c r="BA2019" t="s">
        <v>4728</v>
      </c>
      <c r="BB2019" t="s">
        <v>5989</v>
      </c>
      <c r="BF2019" t="s">
        <v>5918</v>
      </c>
      <c r="BH2019" t="s">
        <v>2600</v>
      </c>
      <c r="BL2019" t="s">
        <v>4952</v>
      </c>
      <c r="BM2019" s="104">
        <v>46119.648611111108</v>
      </c>
      <c r="BN2019">
        <v>195145</v>
      </c>
      <c r="BO2019" t="s">
        <v>4728</v>
      </c>
      <c r="BP2019" t="s">
        <v>5592</v>
      </c>
      <c r="BT2019" t="s">
        <v>5950</v>
      </c>
    </row>
    <row r="2020" spans="17:72" x14ac:dyDescent="0.25">
      <c r="Q2020" t="s">
        <v>214</v>
      </c>
      <c r="V2020" t="s">
        <v>5261</v>
      </c>
      <c r="W2020" s="104">
        <v>46119.443055555559</v>
      </c>
      <c r="X2020">
        <v>739058</v>
      </c>
      <c r="Y2020" t="s">
        <v>4728</v>
      </c>
      <c r="Z2020" t="s">
        <v>54</v>
      </c>
      <c r="AD2020" t="s">
        <v>4772</v>
      </c>
      <c r="AF2020" t="s">
        <v>2614</v>
      </c>
      <c r="AG2020" t="s">
        <v>516</v>
      </c>
      <c r="AJ2020" t="s">
        <v>4833</v>
      </c>
      <c r="AK2020" s="104">
        <v>46118.36041666667</v>
      </c>
      <c r="AL2020">
        <v>1218237</v>
      </c>
      <c r="AM2020" t="s">
        <v>4728</v>
      </c>
      <c r="AN2020" t="s">
        <v>4790</v>
      </c>
      <c r="AO2020" t="s">
        <v>13</v>
      </c>
      <c r="AR2020" t="s">
        <v>5980</v>
      </c>
      <c r="AT2020" t="s">
        <v>202</v>
      </c>
      <c r="AX2020" t="s">
        <v>5518</v>
      </c>
      <c r="AY2020" s="104">
        <v>46114.470138888886</v>
      </c>
      <c r="AZ2020">
        <v>312162</v>
      </c>
      <c r="BA2020" t="s">
        <v>4728</v>
      </c>
      <c r="BB2020" t="s">
        <v>5989</v>
      </c>
      <c r="BF2020" t="s">
        <v>5931</v>
      </c>
      <c r="BH2020" t="s">
        <v>1732</v>
      </c>
      <c r="BL2020" t="s">
        <v>5442</v>
      </c>
      <c r="BM2020" s="104">
        <v>46119.65</v>
      </c>
      <c r="BN2020">
        <v>160244</v>
      </c>
      <c r="BO2020" t="s">
        <v>4728</v>
      </c>
      <c r="BP2020" t="s">
        <v>5592</v>
      </c>
      <c r="BT2020" t="s">
        <v>5925</v>
      </c>
    </row>
    <row r="2021" spans="17:72" x14ac:dyDescent="0.25">
      <c r="Q2021" t="s">
        <v>77</v>
      </c>
      <c r="V2021" t="s">
        <v>4884</v>
      </c>
      <c r="W2021" s="104">
        <v>46119.443749999999</v>
      </c>
      <c r="X2021">
        <v>149904</v>
      </c>
      <c r="Y2021" t="s">
        <v>4728</v>
      </c>
      <c r="Z2021" t="s">
        <v>54</v>
      </c>
      <c r="AD2021" t="s">
        <v>4777</v>
      </c>
      <c r="AJ2021" t="s">
        <v>6626</v>
      </c>
      <c r="AK2021" s="104">
        <v>46118.36041666667</v>
      </c>
      <c r="AL2021">
        <v>34337</v>
      </c>
      <c r="AM2021" t="s">
        <v>4728</v>
      </c>
      <c r="AN2021" t="s">
        <v>13</v>
      </c>
      <c r="AT2021" t="s">
        <v>1124</v>
      </c>
      <c r="AX2021">
        <v>19175896460</v>
      </c>
      <c r="AY2021" s="104">
        <v>46114.470138888886</v>
      </c>
      <c r="AZ2021">
        <v>924643</v>
      </c>
      <c r="BA2021" t="s">
        <v>4761</v>
      </c>
      <c r="BB2021" t="s">
        <v>5989</v>
      </c>
      <c r="BF2021" t="s">
        <v>5918</v>
      </c>
      <c r="BH2021" t="s">
        <v>250</v>
      </c>
      <c r="BL2021" t="s">
        <v>4743</v>
      </c>
      <c r="BM2021" s="104">
        <v>46119.65</v>
      </c>
      <c r="BN2021">
        <v>886768</v>
      </c>
      <c r="BO2021" t="s">
        <v>4728</v>
      </c>
      <c r="BP2021" t="s">
        <v>5592</v>
      </c>
      <c r="BT2021" t="s">
        <v>5920</v>
      </c>
    </row>
    <row r="2022" spans="17:72" x14ac:dyDescent="0.25">
      <c r="Q2022" t="s">
        <v>84</v>
      </c>
      <c r="V2022" t="s">
        <v>5739</v>
      </c>
      <c r="W2022" s="104">
        <v>46119.445138888892</v>
      </c>
      <c r="X2022">
        <v>112667</v>
      </c>
      <c r="Y2022" t="s">
        <v>4728</v>
      </c>
      <c r="Z2022" t="s">
        <v>54</v>
      </c>
      <c r="AD2022" t="s">
        <v>4772</v>
      </c>
      <c r="AJ2022" t="s">
        <v>4895</v>
      </c>
      <c r="AK2022" s="104">
        <v>46118.361111111109</v>
      </c>
      <c r="AL2022">
        <v>126546</v>
      </c>
      <c r="AM2022" t="s">
        <v>4728</v>
      </c>
      <c r="AN2022" t="s">
        <v>13</v>
      </c>
      <c r="AT2022" t="s">
        <v>1292</v>
      </c>
      <c r="AX2022" t="s">
        <v>4782</v>
      </c>
      <c r="AY2022" s="104">
        <v>46114.470138888886</v>
      </c>
      <c r="AZ2022">
        <v>61480</v>
      </c>
      <c r="BA2022" t="s">
        <v>4728</v>
      </c>
      <c r="BB2022" t="s">
        <v>5989</v>
      </c>
      <c r="BF2022" t="s">
        <v>5925</v>
      </c>
      <c r="BH2022" t="s">
        <v>2624</v>
      </c>
      <c r="BL2022" t="s">
        <v>8106</v>
      </c>
      <c r="BM2022" s="104">
        <v>46119.65</v>
      </c>
      <c r="BN2022">
        <v>393147</v>
      </c>
      <c r="BO2022" t="s">
        <v>4728</v>
      </c>
      <c r="BP2022" t="s">
        <v>5592</v>
      </c>
      <c r="BT2022" t="s">
        <v>5931</v>
      </c>
    </row>
    <row r="2023" spans="17:72" x14ac:dyDescent="0.25">
      <c r="Q2023" t="s">
        <v>80</v>
      </c>
      <c r="V2023" t="s">
        <v>4809</v>
      </c>
      <c r="W2023" s="104">
        <v>46119.445833333331</v>
      </c>
      <c r="X2023">
        <v>290943</v>
      </c>
      <c r="Y2023" t="s">
        <v>4728</v>
      </c>
      <c r="Z2023" t="s">
        <v>54</v>
      </c>
      <c r="AD2023" t="s">
        <v>4772</v>
      </c>
      <c r="AF2023" t="s">
        <v>637</v>
      </c>
      <c r="AG2023" t="s">
        <v>836</v>
      </c>
      <c r="AJ2023" t="s">
        <v>4833</v>
      </c>
      <c r="AK2023" s="104">
        <v>46118.361805555556</v>
      </c>
      <c r="AL2023">
        <v>1759863</v>
      </c>
      <c r="AM2023" t="s">
        <v>4728</v>
      </c>
      <c r="AN2023" t="s">
        <v>13</v>
      </c>
      <c r="AR2023" t="s">
        <v>5931</v>
      </c>
      <c r="AT2023" t="s">
        <v>2403</v>
      </c>
      <c r="AX2023" t="s">
        <v>6359</v>
      </c>
      <c r="AY2023" s="104">
        <v>46114.470833333333</v>
      </c>
      <c r="AZ2023">
        <v>708434</v>
      </c>
      <c r="BA2023" t="s">
        <v>4728</v>
      </c>
      <c r="BB2023" t="s">
        <v>5989</v>
      </c>
      <c r="BF2023" t="s">
        <v>5931</v>
      </c>
      <c r="BH2023" t="s">
        <v>1507</v>
      </c>
      <c r="BL2023" t="s">
        <v>5001</v>
      </c>
      <c r="BM2023" s="104">
        <v>46119.652083333334</v>
      </c>
      <c r="BN2023">
        <v>276535</v>
      </c>
      <c r="BO2023" t="s">
        <v>4728</v>
      </c>
      <c r="BP2023" t="s">
        <v>5592</v>
      </c>
      <c r="BT2023" t="s">
        <v>5918</v>
      </c>
    </row>
    <row r="2024" spans="17:72" x14ac:dyDescent="0.25">
      <c r="Q2024" t="s">
        <v>76</v>
      </c>
      <c r="V2024" t="s">
        <v>5277</v>
      </c>
      <c r="W2024" s="104">
        <v>46119.446527777778</v>
      </c>
      <c r="X2024">
        <v>412207</v>
      </c>
      <c r="Y2024" t="s">
        <v>4728</v>
      </c>
      <c r="Z2024" t="s">
        <v>54</v>
      </c>
      <c r="AD2024" t="s">
        <v>4780</v>
      </c>
      <c r="AF2024" t="s">
        <v>264</v>
      </c>
      <c r="AJ2024" t="s">
        <v>6627</v>
      </c>
      <c r="AK2024" s="104">
        <v>46118.361805555556</v>
      </c>
      <c r="AL2024">
        <v>746232</v>
      </c>
      <c r="AM2024" t="s">
        <v>4728</v>
      </c>
      <c r="AN2024" t="s">
        <v>13</v>
      </c>
      <c r="AR2024" t="s">
        <v>5925</v>
      </c>
      <c r="AT2024" t="s">
        <v>1078</v>
      </c>
      <c r="AX2024" t="s">
        <v>6993</v>
      </c>
      <c r="AY2024" s="104">
        <v>46114.470833333333</v>
      </c>
      <c r="AZ2024">
        <v>235219</v>
      </c>
      <c r="BA2024" t="s">
        <v>4728</v>
      </c>
      <c r="BB2024" t="s">
        <v>5989</v>
      </c>
      <c r="BF2024" t="s">
        <v>5942</v>
      </c>
      <c r="BH2024" t="s">
        <v>1732</v>
      </c>
      <c r="BL2024" t="s">
        <v>5001</v>
      </c>
      <c r="BM2024" s="104">
        <v>46119.654861111114</v>
      </c>
      <c r="BN2024">
        <v>347129</v>
      </c>
      <c r="BO2024" t="s">
        <v>4728</v>
      </c>
      <c r="BP2024" t="s">
        <v>5592</v>
      </c>
      <c r="BT2024" t="s">
        <v>4781</v>
      </c>
    </row>
    <row r="2025" spans="17:72" x14ac:dyDescent="0.25">
      <c r="Q2025" t="s">
        <v>81</v>
      </c>
      <c r="V2025" t="s">
        <v>5246</v>
      </c>
      <c r="W2025" s="104">
        <v>46119.447916666664</v>
      </c>
      <c r="X2025">
        <v>349900</v>
      </c>
      <c r="Y2025" t="s">
        <v>4728</v>
      </c>
      <c r="Z2025" t="s">
        <v>54</v>
      </c>
      <c r="AD2025" t="s">
        <v>4736</v>
      </c>
      <c r="AF2025" t="s">
        <v>2021</v>
      </c>
      <c r="AJ2025" t="s">
        <v>5807</v>
      </c>
      <c r="AK2025" s="104">
        <v>46118.362500000003</v>
      </c>
      <c r="AL2025">
        <v>673984</v>
      </c>
      <c r="AM2025" t="s">
        <v>4728</v>
      </c>
      <c r="AN2025" t="s">
        <v>4787</v>
      </c>
      <c r="AO2025" t="s">
        <v>13</v>
      </c>
      <c r="AR2025" t="s">
        <v>5521</v>
      </c>
      <c r="AT2025" t="s">
        <v>1276</v>
      </c>
      <c r="AX2025" t="s">
        <v>4783</v>
      </c>
      <c r="AY2025" s="104">
        <v>46114.47152777778</v>
      </c>
      <c r="AZ2025">
        <v>104461</v>
      </c>
      <c r="BA2025" t="s">
        <v>4728</v>
      </c>
      <c r="BB2025" t="s">
        <v>5989</v>
      </c>
      <c r="BF2025" t="s">
        <v>5925</v>
      </c>
      <c r="BH2025" t="s">
        <v>1507</v>
      </c>
      <c r="BL2025" t="s">
        <v>5611</v>
      </c>
      <c r="BM2025" s="104">
        <v>46119.654861111114</v>
      </c>
      <c r="BN2025">
        <v>418334</v>
      </c>
      <c r="BO2025" t="s">
        <v>4728</v>
      </c>
      <c r="BP2025" t="s">
        <v>5592</v>
      </c>
      <c r="BT2025" t="s">
        <v>5948</v>
      </c>
    </row>
    <row r="2026" spans="17:72" x14ac:dyDescent="0.25">
      <c r="Q2026" t="s">
        <v>79</v>
      </c>
      <c r="R2026" t="s">
        <v>2650</v>
      </c>
      <c r="V2026" t="s">
        <v>5724</v>
      </c>
      <c r="W2026" s="104">
        <v>46119.448611111111</v>
      </c>
      <c r="X2026">
        <v>1705611</v>
      </c>
      <c r="Y2026" t="s">
        <v>4728</v>
      </c>
      <c r="Z2026" t="s">
        <v>54</v>
      </c>
      <c r="AD2026" t="s">
        <v>4951</v>
      </c>
      <c r="AF2026" t="s">
        <v>637</v>
      </c>
      <c r="AG2026" t="s">
        <v>205</v>
      </c>
      <c r="AJ2026" t="s">
        <v>5467</v>
      </c>
      <c r="AK2026" s="104">
        <v>46118.363888888889</v>
      </c>
      <c r="AL2026">
        <v>1279205</v>
      </c>
      <c r="AM2026" t="s">
        <v>4728</v>
      </c>
      <c r="AN2026" t="s">
        <v>13</v>
      </c>
      <c r="AR2026" t="s">
        <v>5931</v>
      </c>
      <c r="AT2026" t="s">
        <v>84</v>
      </c>
      <c r="AX2026" t="s">
        <v>7380</v>
      </c>
      <c r="AY2026" s="104">
        <v>46114.47152777778</v>
      </c>
      <c r="AZ2026">
        <v>170542</v>
      </c>
      <c r="BA2026" t="s">
        <v>4728</v>
      </c>
      <c r="BB2026" t="s">
        <v>5989</v>
      </c>
      <c r="BF2026" t="s">
        <v>5956</v>
      </c>
      <c r="BH2026" t="s">
        <v>1584</v>
      </c>
      <c r="BL2026" t="s">
        <v>4743</v>
      </c>
      <c r="BM2026" s="104">
        <v>46119.65625</v>
      </c>
      <c r="BN2026">
        <v>315392</v>
      </c>
      <c r="BO2026" t="s">
        <v>4728</v>
      </c>
      <c r="BP2026" t="s">
        <v>5592</v>
      </c>
      <c r="BT2026" t="s">
        <v>5931</v>
      </c>
    </row>
    <row r="2027" spans="17:72" x14ac:dyDescent="0.25">
      <c r="Q2027" t="s">
        <v>77</v>
      </c>
      <c r="V2027" t="s">
        <v>5740</v>
      </c>
      <c r="W2027" s="104">
        <v>46119.449305555558</v>
      </c>
      <c r="X2027">
        <v>207454</v>
      </c>
      <c r="Y2027" t="s">
        <v>4728</v>
      </c>
      <c r="Z2027" t="s">
        <v>54</v>
      </c>
      <c r="AD2027" t="s">
        <v>4736</v>
      </c>
      <c r="AF2027" t="s">
        <v>2279</v>
      </c>
      <c r="AG2027" t="s">
        <v>516</v>
      </c>
      <c r="AJ2027" t="s">
        <v>5134</v>
      </c>
      <c r="AK2027" s="104">
        <v>46118.363888888889</v>
      </c>
      <c r="AL2027">
        <v>1728310</v>
      </c>
      <c r="AM2027" t="s">
        <v>4728</v>
      </c>
      <c r="AN2027" t="s">
        <v>42</v>
      </c>
      <c r="AO2027" t="s">
        <v>13</v>
      </c>
      <c r="AP2027" t="s">
        <v>4731</v>
      </c>
      <c r="AR2027" t="s">
        <v>6223</v>
      </c>
      <c r="AT2027" t="s">
        <v>1134</v>
      </c>
      <c r="AX2027" t="s">
        <v>6041</v>
      </c>
      <c r="AY2027" s="104">
        <v>46114.47152777778</v>
      </c>
      <c r="AZ2027">
        <v>652628</v>
      </c>
      <c r="BA2027" t="s">
        <v>4728</v>
      </c>
      <c r="BB2027" t="s">
        <v>5989</v>
      </c>
      <c r="BF2027" t="s">
        <v>5942</v>
      </c>
      <c r="BH2027" t="s">
        <v>205</v>
      </c>
      <c r="BI2027" t="s">
        <v>211</v>
      </c>
      <c r="BL2027" t="s">
        <v>4843</v>
      </c>
      <c r="BM2027" s="104">
        <v>46119.657638888886</v>
      </c>
      <c r="BN2027">
        <v>482512</v>
      </c>
      <c r="BO2027" t="s">
        <v>4728</v>
      </c>
      <c r="BP2027" t="s">
        <v>5592</v>
      </c>
      <c r="BQ2027" t="s">
        <v>4731</v>
      </c>
      <c r="BT2027" t="s">
        <v>6609</v>
      </c>
    </row>
    <row r="2028" spans="17:72" x14ac:dyDescent="0.25">
      <c r="Q2028" t="s">
        <v>84</v>
      </c>
      <c r="V2028" t="s">
        <v>5335</v>
      </c>
      <c r="W2028" s="104">
        <v>46119.45</v>
      </c>
      <c r="X2028">
        <v>115044</v>
      </c>
      <c r="Y2028" t="s">
        <v>4728</v>
      </c>
      <c r="Z2028" t="s">
        <v>54</v>
      </c>
      <c r="AD2028" t="s">
        <v>4739</v>
      </c>
      <c r="AF2028" t="s">
        <v>2600</v>
      </c>
      <c r="AG2028" t="s">
        <v>217</v>
      </c>
      <c r="AJ2028" t="s">
        <v>4877</v>
      </c>
      <c r="AK2028" s="104">
        <v>46118.364583333336</v>
      </c>
      <c r="AL2028">
        <v>4156165</v>
      </c>
      <c r="AM2028" t="s">
        <v>4728</v>
      </c>
      <c r="AN2028" t="s">
        <v>13</v>
      </c>
      <c r="AO2028" t="s">
        <v>4731</v>
      </c>
      <c r="AR2028" t="s">
        <v>6628</v>
      </c>
      <c r="AT2028" t="s">
        <v>72</v>
      </c>
      <c r="AX2028" t="s">
        <v>7381</v>
      </c>
      <c r="AY2028" s="104">
        <v>46114.47152777778</v>
      </c>
      <c r="AZ2028">
        <v>312409</v>
      </c>
      <c r="BA2028" t="s">
        <v>4728</v>
      </c>
      <c r="BB2028" t="s">
        <v>5989</v>
      </c>
      <c r="BF2028" t="s">
        <v>5918</v>
      </c>
      <c r="BH2028" t="s">
        <v>298</v>
      </c>
      <c r="BL2028" t="s">
        <v>5129</v>
      </c>
      <c r="BM2028" s="104">
        <v>46119.658333333333</v>
      </c>
      <c r="BN2028">
        <v>289986</v>
      </c>
      <c r="BO2028" t="s">
        <v>4728</v>
      </c>
      <c r="BP2028" t="s">
        <v>5592</v>
      </c>
      <c r="BT2028" t="s">
        <v>5924</v>
      </c>
    </row>
    <row r="2029" spans="17:72" x14ac:dyDescent="0.25">
      <c r="Q2029" t="s">
        <v>71</v>
      </c>
      <c r="R2029" t="s">
        <v>1688</v>
      </c>
      <c r="V2029" t="s">
        <v>4733</v>
      </c>
      <c r="W2029" s="104">
        <v>46119.450694444444</v>
      </c>
      <c r="X2029">
        <v>930932</v>
      </c>
      <c r="Y2029" t="s">
        <v>4728</v>
      </c>
      <c r="Z2029" t="s">
        <v>54</v>
      </c>
      <c r="AA2029" t="s">
        <v>4731</v>
      </c>
      <c r="AD2029" t="s">
        <v>5741</v>
      </c>
      <c r="AJ2029" t="s">
        <v>4933</v>
      </c>
      <c r="AK2029" s="104">
        <v>46118.364583333336</v>
      </c>
      <c r="AL2029">
        <v>607577</v>
      </c>
      <c r="AM2029" t="s">
        <v>4728</v>
      </c>
      <c r="AN2029" t="s">
        <v>13</v>
      </c>
      <c r="AT2029" t="s">
        <v>308</v>
      </c>
      <c r="AX2029" t="s">
        <v>4782</v>
      </c>
      <c r="AY2029" s="104">
        <v>46114.472222222219</v>
      </c>
      <c r="AZ2029">
        <v>286278</v>
      </c>
      <c r="BA2029" t="s">
        <v>4728</v>
      </c>
      <c r="BB2029" t="s">
        <v>5989</v>
      </c>
      <c r="BF2029" t="s">
        <v>5942</v>
      </c>
      <c r="BH2029" t="s">
        <v>1134</v>
      </c>
      <c r="BL2029" t="s">
        <v>6630</v>
      </c>
      <c r="BM2029" s="104">
        <v>46119.658333333333</v>
      </c>
      <c r="BN2029">
        <v>765371</v>
      </c>
      <c r="BO2029" t="s">
        <v>4728</v>
      </c>
      <c r="BP2029" t="s">
        <v>5592</v>
      </c>
      <c r="BT2029" t="s">
        <v>4781</v>
      </c>
    </row>
    <row r="2030" spans="17:72" x14ac:dyDescent="0.25">
      <c r="Q2030" t="s">
        <v>232</v>
      </c>
      <c r="V2030" t="s">
        <v>5742</v>
      </c>
      <c r="W2030" s="104">
        <v>46119.450694444444</v>
      </c>
      <c r="X2030">
        <v>335386</v>
      </c>
      <c r="Y2030" t="s">
        <v>4728</v>
      </c>
      <c r="Z2030" t="s">
        <v>54</v>
      </c>
      <c r="AD2030" t="s">
        <v>4752</v>
      </c>
      <c r="AF2030" t="s">
        <v>868</v>
      </c>
      <c r="AJ2030" t="s">
        <v>6629</v>
      </c>
      <c r="AK2030" s="104">
        <v>46118.364583333336</v>
      </c>
      <c r="AL2030">
        <v>1009686</v>
      </c>
      <c r="AM2030" t="s">
        <v>4728</v>
      </c>
      <c r="AN2030" t="s">
        <v>13</v>
      </c>
      <c r="AR2030" t="s">
        <v>5931</v>
      </c>
      <c r="AT2030" t="s">
        <v>1292</v>
      </c>
      <c r="AX2030" t="s">
        <v>4783</v>
      </c>
      <c r="AY2030" s="104">
        <v>46114.472222222219</v>
      </c>
      <c r="AZ2030">
        <v>2371211</v>
      </c>
      <c r="BA2030" t="s">
        <v>4761</v>
      </c>
      <c r="BB2030" t="s">
        <v>5989</v>
      </c>
      <c r="BF2030" t="s">
        <v>5966</v>
      </c>
      <c r="BH2030" t="s">
        <v>1732</v>
      </c>
      <c r="BI2030" t="s">
        <v>1584</v>
      </c>
      <c r="BL2030" t="s">
        <v>5061</v>
      </c>
      <c r="BM2030" s="104">
        <v>46119.65902777778</v>
      </c>
      <c r="BN2030">
        <v>998352</v>
      </c>
      <c r="BO2030" t="s">
        <v>4728</v>
      </c>
      <c r="BP2030" t="s">
        <v>5592</v>
      </c>
      <c r="BT2030" t="s">
        <v>4978</v>
      </c>
    </row>
    <row r="2031" spans="17:72" x14ac:dyDescent="0.25">
      <c r="Q2031" t="s">
        <v>1319</v>
      </c>
      <c r="R2031" t="s">
        <v>78</v>
      </c>
      <c r="S2031" t="s">
        <v>220</v>
      </c>
      <c r="V2031" t="s">
        <v>4932</v>
      </c>
      <c r="W2031" s="104">
        <v>46119.452777777777</v>
      </c>
      <c r="X2031">
        <v>1311551</v>
      </c>
      <c r="Y2031" t="s">
        <v>4728</v>
      </c>
      <c r="Z2031" t="s">
        <v>42</v>
      </c>
      <c r="AA2031" t="s">
        <v>54</v>
      </c>
      <c r="AB2031" t="s">
        <v>4731</v>
      </c>
      <c r="AD2031" t="s">
        <v>5743</v>
      </c>
      <c r="AJ2031" t="s">
        <v>6630</v>
      </c>
      <c r="AK2031" s="104">
        <v>46118.368055555555</v>
      </c>
      <c r="AL2031">
        <v>398497</v>
      </c>
      <c r="AM2031" t="s">
        <v>4728</v>
      </c>
      <c r="AN2031" t="s">
        <v>13</v>
      </c>
      <c r="AT2031" t="s">
        <v>1559</v>
      </c>
      <c r="AX2031" t="s">
        <v>6211</v>
      </c>
      <c r="AY2031" s="104">
        <v>46114.472222222219</v>
      </c>
      <c r="AZ2031">
        <v>229477</v>
      </c>
      <c r="BA2031" t="s">
        <v>4728</v>
      </c>
      <c r="BB2031" t="s">
        <v>5989</v>
      </c>
      <c r="BF2031" t="s">
        <v>5925</v>
      </c>
      <c r="BH2031" t="s">
        <v>1732</v>
      </c>
      <c r="BL2031" t="s">
        <v>5393</v>
      </c>
      <c r="BM2031" s="104">
        <v>46119.661111111112</v>
      </c>
      <c r="BN2031">
        <v>92181</v>
      </c>
      <c r="BO2031" t="s">
        <v>4728</v>
      </c>
      <c r="BP2031" t="s">
        <v>5592</v>
      </c>
      <c r="BT2031" t="s">
        <v>5925</v>
      </c>
    </row>
    <row r="2032" spans="17:72" x14ac:dyDescent="0.25">
      <c r="Q2032" t="s">
        <v>80</v>
      </c>
      <c r="V2032" t="s">
        <v>5366</v>
      </c>
      <c r="W2032" s="104">
        <v>46119.456250000003</v>
      </c>
      <c r="X2032">
        <v>344921</v>
      </c>
      <c r="Y2032" t="s">
        <v>4728</v>
      </c>
      <c r="Z2032" t="s">
        <v>54</v>
      </c>
      <c r="AD2032" t="s">
        <v>4736</v>
      </c>
      <c r="AF2032" t="s">
        <v>223</v>
      </c>
      <c r="AJ2032" t="s">
        <v>4794</v>
      </c>
      <c r="AK2032" s="104">
        <v>46118.368055555555</v>
      </c>
      <c r="AL2032">
        <v>890527</v>
      </c>
      <c r="AM2032" t="s">
        <v>4728</v>
      </c>
      <c r="AN2032" t="s">
        <v>13</v>
      </c>
      <c r="AR2032" t="s">
        <v>5956</v>
      </c>
      <c r="AT2032" t="s">
        <v>1945</v>
      </c>
      <c r="AU2032" t="s">
        <v>683</v>
      </c>
      <c r="AX2032" t="s">
        <v>4961</v>
      </c>
      <c r="AY2032" s="104">
        <v>46114.472222222219</v>
      </c>
      <c r="AZ2032">
        <v>1671798</v>
      </c>
      <c r="BA2032" t="s">
        <v>4761</v>
      </c>
      <c r="BB2032" t="s">
        <v>5989</v>
      </c>
      <c r="BC2032" t="s">
        <v>4731</v>
      </c>
      <c r="BF2032" t="s">
        <v>7382</v>
      </c>
      <c r="BH2032" t="s">
        <v>298</v>
      </c>
      <c r="BL2032" t="s">
        <v>5121</v>
      </c>
      <c r="BM2032" s="104">
        <v>46119.661111111112</v>
      </c>
      <c r="BN2032">
        <v>215742</v>
      </c>
      <c r="BO2032" t="s">
        <v>4728</v>
      </c>
      <c r="BP2032" t="s">
        <v>5592</v>
      </c>
      <c r="BT2032" t="s">
        <v>5931</v>
      </c>
    </row>
    <row r="2033" spans="17:72" x14ac:dyDescent="0.25">
      <c r="Q2033" t="s">
        <v>84</v>
      </c>
      <c r="V2033" t="s">
        <v>5410</v>
      </c>
      <c r="W2033" s="104">
        <v>46119.456944444442</v>
      </c>
      <c r="X2033">
        <v>81580</v>
      </c>
      <c r="Y2033" t="s">
        <v>4728</v>
      </c>
      <c r="Z2033" t="s">
        <v>54</v>
      </c>
      <c r="AD2033" t="s">
        <v>4736</v>
      </c>
      <c r="AJ2033" t="s">
        <v>5946</v>
      </c>
      <c r="AK2033" s="104">
        <v>46118.368055555555</v>
      </c>
      <c r="AL2033">
        <v>234635</v>
      </c>
      <c r="AM2033" t="s">
        <v>4728</v>
      </c>
      <c r="AN2033" t="s">
        <v>13</v>
      </c>
      <c r="AT2033" t="s">
        <v>1985</v>
      </c>
      <c r="AX2033" t="s">
        <v>7383</v>
      </c>
      <c r="AY2033" s="104">
        <v>46114.472916666666</v>
      </c>
      <c r="AZ2033">
        <v>541338</v>
      </c>
      <c r="BA2033" t="s">
        <v>4761</v>
      </c>
      <c r="BB2033" t="s">
        <v>5989</v>
      </c>
      <c r="BF2033" t="s">
        <v>5934</v>
      </c>
      <c r="BH2033" t="s">
        <v>496</v>
      </c>
      <c r="BI2033" t="s">
        <v>211</v>
      </c>
      <c r="BL2033" t="s">
        <v>4782</v>
      </c>
      <c r="BM2033" s="104">
        <v>46119.662499999999</v>
      </c>
      <c r="BN2033">
        <v>353258</v>
      </c>
      <c r="BO2033" t="s">
        <v>4728</v>
      </c>
      <c r="BP2033" t="s">
        <v>5592</v>
      </c>
      <c r="BQ2033" t="s">
        <v>4731</v>
      </c>
      <c r="BT2033" t="s">
        <v>6001</v>
      </c>
    </row>
    <row r="2034" spans="17:72" x14ac:dyDescent="0.25">
      <c r="Q2034" t="s">
        <v>77</v>
      </c>
      <c r="V2034" t="s">
        <v>5744</v>
      </c>
      <c r="W2034" s="104">
        <v>46119.457638888889</v>
      </c>
      <c r="X2034">
        <v>162139</v>
      </c>
      <c r="Y2034" t="s">
        <v>4728</v>
      </c>
      <c r="Z2034" t="s">
        <v>54</v>
      </c>
      <c r="AD2034" t="s">
        <v>4736</v>
      </c>
      <c r="AF2034" t="s">
        <v>1559</v>
      </c>
      <c r="AJ2034" t="s">
        <v>4818</v>
      </c>
      <c r="AK2034" s="104">
        <v>46118.368750000001</v>
      </c>
      <c r="AL2034">
        <v>1144479</v>
      </c>
      <c r="AM2034" t="s">
        <v>4728</v>
      </c>
      <c r="AN2034" t="s">
        <v>13</v>
      </c>
      <c r="AR2034" t="s">
        <v>5942</v>
      </c>
      <c r="AT2034" t="s">
        <v>80</v>
      </c>
      <c r="AU2034" t="s">
        <v>264</v>
      </c>
      <c r="AV2034" t="s">
        <v>683</v>
      </c>
      <c r="AX2034" t="s">
        <v>5272</v>
      </c>
      <c r="AY2034" s="104">
        <v>46114.472916666666</v>
      </c>
      <c r="AZ2034">
        <v>744364</v>
      </c>
      <c r="BA2034" t="s">
        <v>4761</v>
      </c>
      <c r="BB2034" t="s">
        <v>5989</v>
      </c>
      <c r="BC2034" t="s">
        <v>4731</v>
      </c>
      <c r="BF2034" t="s">
        <v>7329</v>
      </c>
      <c r="BH2034" t="s">
        <v>2600</v>
      </c>
      <c r="BI2034" t="s">
        <v>220</v>
      </c>
      <c r="BL2034" t="s">
        <v>8222</v>
      </c>
      <c r="BM2034" s="104">
        <v>46119.663194444445</v>
      </c>
      <c r="BN2034">
        <v>1094352</v>
      </c>
      <c r="BO2034" t="s">
        <v>4761</v>
      </c>
      <c r="BP2034" t="s">
        <v>5592</v>
      </c>
      <c r="BQ2034" t="s">
        <v>4731</v>
      </c>
      <c r="BT2034" t="s">
        <v>6495</v>
      </c>
    </row>
    <row r="2035" spans="17:72" x14ac:dyDescent="0.25">
      <c r="Q2035" t="s">
        <v>214</v>
      </c>
      <c r="V2035" t="s">
        <v>4763</v>
      </c>
      <c r="W2035" s="104">
        <v>46119.457638888889</v>
      </c>
      <c r="X2035">
        <v>572466</v>
      </c>
      <c r="Y2035" t="s">
        <v>4728</v>
      </c>
      <c r="Z2035" t="s">
        <v>54</v>
      </c>
      <c r="AD2035" t="s">
        <v>4739</v>
      </c>
      <c r="AF2035" t="s">
        <v>868</v>
      </c>
      <c r="AJ2035" t="s">
        <v>4877</v>
      </c>
      <c r="AK2035" s="104">
        <v>46118.368750000001</v>
      </c>
      <c r="AL2035">
        <v>799508</v>
      </c>
      <c r="AM2035" t="s">
        <v>4761</v>
      </c>
      <c r="AN2035" t="s">
        <v>13</v>
      </c>
      <c r="AR2035" t="s">
        <v>5925</v>
      </c>
      <c r="AT2035" t="s">
        <v>1894</v>
      </c>
      <c r="AX2035" t="s">
        <v>4903</v>
      </c>
      <c r="AY2035" s="104">
        <v>46114.473611111112</v>
      </c>
      <c r="AZ2035">
        <v>56494</v>
      </c>
      <c r="BA2035" t="s">
        <v>4728</v>
      </c>
      <c r="BB2035" t="s">
        <v>5989</v>
      </c>
      <c r="BF2035" t="s">
        <v>5925</v>
      </c>
      <c r="BH2035" t="s">
        <v>2510</v>
      </c>
      <c r="BL2035" t="s">
        <v>4926</v>
      </c>
      <c r="BM2035" s="104">
        <v>46119.667361111111</v>
      </c>
      <c r="BN2035">
        <v>256925</v>
      </c>
      <c r="BO2035" t="s">
        <v>4761</v>
      </c>
      <c r="BP2035" t="s">
        <v>5592</v>
      </c>
      <c r="BT2035" t="s">
        <v>5966</v>
      </c>
    </row>
    <row r="2036" spans="17:72" x14ac:dyDescent="0.25">
      <c r="Q2036" t="s">
        <v>84</v>
      </c>
      <c r="R2036" t="s">
        <v>217</v>
      </c>
      <c r="V2036" t="s">
        <v>4770</v>
      </c>
      <c r="W2036" s="104">
        <v>46119.457638888889</v>
      </c>
      <c r="X2036">
        <v>462830</v>
      </c>
      <c r="Y2036" t="s">
        <v>4728</v>
      </c>
      <c r="Z2036" t="s">
        <v>54</v>
      </c>
      <c r="AA2036" t="s">
        <v>4731</v>
      </c>
      <c r="AD2036" t="s">
        <v>4768</v>
      </c>
      <c r="AJ2036" t="s">
        <v>5061</v>
      </c>
      <c r="AK2036" s="104">
        <v>46118.370138888888</v>
      </c>
      <c r="AL2036">
        <v>41085</v>
      </c>
      <c r="AM2036" t="s">
        <v>4728</v>
      </c>
      <c r="AN2036" t="s">
        <v>13</v>
      </c>
      <c r="AT2036" t="s">
        <v>516</v>
      </c>
      <c r="AX2036" t="s">
        <v>4903</v>
      </c>
      <c r="AY2036" s="104">
        <v>46114.474305555559</v>
      </c>
      <c r="AZ2036">
        <v>147597</v>
      </c>
      <c r="BA2036" t="s">
        <v>4728</v>
      </c>
      <c r="BB2036" t="s">
        <v>5989</v>
      </c>
      <c r="BF2036" t="s">
        <v>4781</v>
      </c>
      <c r="BH2036" t="s">
        <v>496</v>
      </c>
      <c r="BL2036" t="s">
        <v>5111</v>
      </c>
      <c r="BM2036" s="104">
        <v>46119.668749999997</v>
      </c>
      <c r="BN2036">
        <v>559958</v>
      </c>
      <c r="BO2036" t="s">
        <v>4728</v>
      </c>
      <c r="BP2036" t="s">
        <v>5592</v>
      </c>
      <c r="BT2036" t="s">
        <v>6069</v>
      </c>
    </row>
    <row r="2037" spans="17:72" x14ac:dyDescent="0.25">
      <c r="Q2037" t="s">
        <v>1050</v>
      </c>
      <c r="R2037" t="s">
        <v>84</v>
      </c>
      <c r="S2037" t="s">
        <v>220</v>
      </c>
      <c r="V2037" t="s">
        <v>5745</v>
      </c>
      <c r="W2037" s="104">
        <v>46119.458333333336</v>
      </c>
      <c r="X2037">
        <v>1466538</v>
      </c>
      <c r="Y2037" t="s">
        <v>4728</v>
      </c>
      <c r="Z2037" t="s">
        <v>42</v>
      </c>
      <c r="AA2037" t="s">
        <v>54</v>
      </c>
      <c r="AB2037" t="s">
        <v>4731</v>
      </c>
      <c r="AD2037" t="s">
        <v>5746</v>
      </c>
      <c r="AJ2037" t="s">
        <v>5363</v>
      </c>
      <c r="AK2037" s="104">
        <v>46118.371527777781</v>
      </c>
      <c r="AL2037">
        <v>445240</v>
      </c>
      <c r="AM2037" t="s">
        <v>4728</v>
      </c>
      <c r="AN2037" t="s">
        <v>13</v>
      </c>
      <c r="AT2037" t="s">
        <v>432</v>
      </c>
      <c r="AX2037" t="s">
        <v>5391</v>
      </c>
      <c r="AY2037" s="104">
        <v>46114.474999999999</v>
      </c>
      <c r="AZ2037">
        <v>881450</v>
      </c>
      <c r="BA2037" t="s">
        <v>4728</v>
      </c>
      <c r="BB2037" t="s">
        <v>5989</v>
      </c>
      <c r="BF2037" t="s">
        <v>5924</v>
      </c>
      <c r="BH2037" t="s">
        <v>247</v>
      </c>
      <c r="BL2037" t="s">
        <v>6422</v>
      </c>
      <c r="BM2037" s="104">
        <v>46119.668749999997</v>
      </c>
      <c r="BN2037">
        <v>312355</v>
      </c>
      <c r="BO2037" t="s">
        <v>4728</v>
      </c>
      <c r="BP2037" t="s">
        <v>5592</v>
      </c>
      <c r="BT2037" t="s">
        <v>4781</v>
      </c>
    </row>
    <row r="2038" spans="17:72" x14ac:dyDescent="0.25">
      <c r="Q2038" t="s">
        <v>77</v>
      </c>
      <c r="V2038" t="s">
        <v>5747</v>
      </c>
      <c r="W2038" s="104">
        <v>46119.459722222222</v>
      </c>
      <c r="X2038">
        <v>360217</v>
      </c>
      <c r="Y2038" t="s">
        <v>4728</v>
      </c>
      <c r="Z2038" t="s">
        <v>54</v>
      </c>
      <c r="AD2038" t="s">
        <v>4736</v>
      </c>
      <c r="AJ2038" t="s">
        <v>5156</v>
      </c>
      <c r="AK2038" s="104">
        <v>46118.37222222222</v>
      </c>
      <c r="AL2038">
        <v>404466</v>
      </c>
      <c r="AM2038" t="s">
        <v>4728</v>
      </c>
      <c r="AN2038" t="s">
        <v>13</v>
      </c>
      <c r="AT2038" t="s">
        <v>1276</v>
      </c>
      <c r="AX2038" t="s">
        <v>4796</v>
      </c>
      <c r="AY2038" s="104">
        <v>46114.474999999999</v>
      </c>
      <c r="AZ2038">
        <v>496741</v>
      </c>
      <c r="BA2038" t="s">
        <v>4728</v>
      </c>
      <c r="BB2038" t="s">
        <v>5989</v>
      </c>
      <c r="BF2038" t="s">
        <v>5931</v>
      </c>
      <c r="BH2038" t="s">
        <v>2510</v>
      </c>
      <c r="BI2038" t="s">
        <v>1132</v>
      </c>
      <c r="BL2038" t="s">
        <v>5501</v>
      </c>
      <c r="BM2038" s="104">
        <v>46119.669444444444</v>
      </c>
      <c r="BN2038">
        <v>979175</v>
      </c>
      <c r="BO2038" t="s">
        <v>4761</v>
      </c>
      <c r="BP2038" t="s">
        <v>5592</v>
      </c>
      <c r="BQ2038" t="s">
        <v>4731</v>
      </c>
      <c r="BT2038" t="s">
        <v>5966</v>
      </c>
    </row>
    <row r="2039" spans="17:72" x14ac:dyDescent="0.25">
      <c r="Q2039" t="s">
        <v>80</v>
      </c>
      <c r="V2039" t="s">
        <v>5748</v>
      </c>
      <c r="W2039" s="104">
        <v>46119.460416666669</v>
      </c>
      <c r="X2039">
        <v>175964</v>
      </c>
      <c r="Y2039" t="s">
        <v>4728</v>
      </c>
      <c r="Z2039" t="s">
        <v>54</v>
      </c>
      <c r="AD2039" t="s">
        <v>4739</v>
      </c>
      <c r="AF2039" t="s">
        <v>414</v>
      </c>
      <c r="AJ2039" t="s">
        <v>4744</v>
      </c>
      <c r="AK2039" s="104">
        <v>46118.372916666667</v>
      </c>
      <c r="AL2039">
        <v>823850</v>
      </c>
      <c r="AM2039" t="s">
        <v>4728</v>
      </c>
      <c r="AN2039" t="s">
        <v>13</v>
      </c>
      <c r="AR2039" t="s">
        <v>5931</v>
      </c>
      <c r="AT2039" t="s">
        <v>1985</v>
      </c>
      <c r="AX2039" t="s">
        <v>5783</v>
      </c>
      <c r="AY2039" s="104">
        <v>46114.475694444445</v>
      </c>
      <c r="AZ2039">
        <v>457090</v>
      </c>
      <c r="BA2039" t="s">
        <v>4728</v>
      </c>
      <c r="BB2039" t="s">
        <v>5989</v>
      </c>
      <c r="BF2039" t="s">
        <v>5942</v>
      </c>
      <c r="BH2039" t="s">
        <v>852</v>
      </c>
      <c r="BL2039" t="s">
        <v>5495</v>
      </c>
      <c r="BM2039" s="104">
        <v>46119.669444444444</v>
      </c>
      <c r="BN2039">
        <v>692003</v>
      </c>
      <c r="BO2039" t="s">
        <v>4728</v>
      </c>
      <c r="BP2039" t="s">
        <v>5592</v>
      </c>
      <c r="BT2039" t="s">
        <v>7189</v>
      </c>
    </row>
    <row r="2040" spans="17:72" x14ac:dyDescent="0.25">
      <c r="Q2040" t="s">
        <v>312</v>
      </c>
      <c r="R2040" t="s">
        <v>232</v>
      </c>
      <c r="S2040" t="s">
        <v>1132</v>
      </c>
      <c r="V2040" t="s">
        <v>4757</v>
      </c>
      <c r="W2040" s="104">
        <v>46119.461111111108</v>
      </c>
      <c r="X2040">
        <v>1349018</v>
      </c>
      <c r="Y2040" t="s">
        <v>4761</v>
      </c>
      <c r="Z2040" t="s">
        <v>42</v>
      </c>
      <c r="AA2040" t="s">
        <v>54</v>
      </c>
      <c r="AB2040" t="s">
        <v>4731</v>
      </c>
      <c r="AD2040" t="s">
        <v>5749</v>
      </c>
      <c r="AF2040" t="s">
        <v>298</v>
      </c>
      <c r="AJ2040" t="s">
        <v>6630</v>
      </c>
      <c r="AK2040" s="104">
        <v>46118.372916666667</v>
      </c>
      <c r="AL2040">
        <v>1050890</v>
      </c>
      <c r="AM2040" t="s">
        <v>4728</v>
      </c>
      <c r="AN2040" t="s">
        <v>13</v>
      </c>
      <c r="AR2040" t="s">
        <v>5931</v>
      </c>
      <c r="AT2040" t="s">
        <v>1985</v>
      </c>
      <c r="AX2040" t="s">
        <v>5300</v>
      </c>
      <c r="AY2040" s="104">
        <v>46114.475694444445</v>
      </c>
      <c r="AZ2040">
        <v>243252</v>
      </c>
      <c r="BA2040" t="s">
        <v>4728</v>
      </c>
      <c r="BB2040" t="s">
        <v>5989</v>
      </c>
      <c r="BF2040" t="s">
        <v>5931</v>
      </c>
      <c r="BH2040" t="s">
        <v>1584</v>
      </c>
      <c r="BI2040" t="s">
        <v>217</v>
      </c>
      <c r="BL2040" t="s">
        <v>4782</v>
      </c>
      <c r="BM2040" s="104">
        <v>46119.670138888891</v>
      </c>
      <c r="BN2040">
        <v>941060</v>
      </c>
      <c r="BO2040" t="s">
        <v>4728</v>
      </c>
      <c r="BP2040" t="s">
        <v>5592</v>
      </c>
      <c r="BQ2040" t="s">
        <v>4731</v>
      </c>
      <c r="BT2040" t="s">
        <v>6609</v>
      </c>
    </row>
    <row r="2041" spans="17:72" x14ac:dyDescent="0.25">
      <c r="Q2041" t="s">
        <v>250</v>
      </c>
      <c r="V2041" t="s">
        <v>5012</v>
      </c>
      <c r="W2041" s="104">
        <v>46119.461805555555</v>
      </c>
      <c r="X2041">
        <v>155292</v>
      </c>
      <c r="Y2041" t="s">
        <v>4728</v>
      </c>
      <c r="Z2041" t="s">
        <v>54</v>
      </c>
      <c r="AD2041" t="s">
        <v>4736</v>
      </c>
      <c r="AF2041" t="s">
        <v>637</v>
      </c>
      <c r="AG2041" t="s">
        <v>250</v>
      </c>
      <c r="AJ2041" t="s">
        <v>4782</v>
      </c>
      <c r="AK2041" s="104">
        <v>46118.372916666667</v>
      </c>
      <c r="AL2041">
        <v>605608</v>
      </c>
      <c r="AM2041" t="s">
        <v>4728</v>
      </c>
      <c r="AN2041" t="s">
        <v>13</v>
      </c>
      <c r="AR2041" t="s">
        <v>5931</v>
      </c>
      <c r="AT2041" t="s">
        <v>232</v>
      </c>
      <c r="AU2041" t="s">
        <v>1688</v>
      </c>
      <c r="AX2041" t="s">
        <v>5528</v>
      </c>
      <c r="AY2041" s="104">
        <v>46114.476388888892</v>
      </c>
      <c r="AZ2041">
        <v>530786</v>
      </c>
      <c r="BA2041" t="s">
        <v>4728</v>
      </c>
      <c r="BB2041" t="s">
        <v>5989</v>
      </c>
      <c r="BC2041" t="s">
        <v>4731</v>
      </c>
      <c r="BF2041" t="s">
        <v>6240</v>
      </c>
      <c r="BH2041" t="s">
        <v>2561</v>
      </c>
      <c r="BL2041" t="s">
        <v>4988</v>
      </c>
      <c r="BM2041" s="104">
        <v>46119.670138888891</v>
      </c>
      <c r="BN2041">
        <v>270071</v>
      </c>
      <c r="BO2041" t="s">
        <v>4728</v>
      </c>
      <c r="BP2041" t="s">
        <v>5592</v>
      </c>
      <c r="BT2041" t="s">
        <v>5918</v>
      </c>
    </row>
    <row r="2042" spans="17:72" x14ac:dyDescent="0.25">
      <c r="Q2042" t="s">
        <v>2497</v>
      </c>
      <c r="R2042" t="s">
        <v>72</v>
      </c>
      <c r="V2042" t="s">
        <v>5750</v>
      </c>
      <c r="W2042" s="104">
        <v>46119.463194444441</v>
      </c>
      <c r="X2042">
        <v>2248311</v>
      </c>
      <c r="Y2042" t="s">
        <v>4728</v>
      </c>
      <c r="Z2042" t="s">
        <v>4790</v>
      </c>
      <c r="AA2042" t="s">
        <v>54</v>
      </c>
      <c r="AD2042" t="s">
        <v>5751</v>
      </c>
      <c r="AJ2042" t="s">
        <v>6631</v>
      </c>
      <c r="AK2042" s="104">
        <v>46118.373611111114</v>
      </c>
      <c r="AL2042">
        <v>228440</v>
      </c>
      <c r="AM2042" t="s">
        <v>4728</v>
      </c>
      <c r="AN2042" t="s">
        <v>13</v>
      </c>
      <c r="AT2042" t="s">
        <v>202</v>
      </c>
      <c r="AX2042" t="s">
        <v>4757</v>
      </c>
      <c r="AY2042" s="104">
        <v>46114.476388888892</v>
      </c>
      <c r="AZ2042">
        <v>331429</v>
      </c>
      <c r="BA2042" t="s">
        <v>4728</v>
      </c>
      <c r="BB2042" t="s">
        <v>5989</v>
      </c>
      <c r="BF2042" t="s">
        <v>5918</v>
      </c>
      <c r="BH2042" t="s">
        <v>298</v>
      </c>
      <c r="BL2042" t="s">
        <v>4919</v>
      </c>
      <c r="BM2042" s="104">
        <v>46119.67083333333</v>
      </c>
      <c r="BN2042">
        <v>255459</v>
      </c>
      <c r="BO2042" t="s">
        <v>4728</v>
      </c>
      <c r="BP2042" t="s">
        <v>5592</v>
      </c>
      <c r="BT2042" t="s">
        <v>5924</v>
      </c>
    </row>
    <row r="2043" spans="17:72" x14ac:dyDescent="0.25">
      <c r="Q2043" t="s">
        <v>75</v>
      </c>
      <c r="V2043" t="s">
        <v>4992</v>
      </c>
      <c r="W2043" s="104">
        <v>46119.463194444441</v>
      </c>
      <c r="X2043">
        <v>606270</v>
      </c>
      <c r="Y2043" t="s">
        <v>4728</v>
      </c>
      <c r="Z2043" t="s">
        <v>54</v>
      </c>
      <c r="AD2043" t="s">
        <v>4736</v>
      </c>
      <c r="AF2043" t="s">
        <v>2644</v>
      </c>
      <c r="AJ2043" t="s">
        <v>4782</v>
      </c>
      <c r="AK2043" s="104">
        <v>46118.373611111114</v>
      </c>
      <c r="AL2043">
        <v>258342</v>
      </c>
      <c r="AM2043" t="s">
        <v>4728</v>
      </c>
      <c r="AN2043" t="s">
        <v>42</v>
      </c>
      <c r="AO2043" t="s">
        <v>13</v>
      </c>
      <c r="AR2043" t="s">
        <v>6632</v>
      </c>
      <c r="AT2043" t="s">
        <v>1134</v>
      </c>
      <c r="AX2043" t="s">
        <v>4890</v>
      </c>
      <c r="AY2043" s="104">
        <v>46114.476388888892</v>
      </c>
      <c r="AZ2043">
        <v>500888</v>
      </c>
      <c r="BA2043" t="s">
        <v>4761</v>
      </c>
      <c r="BB2043" t="s">
        <v>5989</v>
      </c>
      <c r="BF2043" t="s">
        <v>5966</v>
      </c>
      <c r="BH2043" t="s">
        <v>2510</v>
      </c>
      <c r="BL2043" t="s">
        <v>5095</v>
      </c>
      <c r="BM2043" s="104">
        <v>46119.671527777777</v>
      </c>
      <c r="BN2043">
        <v>389987</v>
      </c>
      <c r="BO2043" t="s">
        <v>4761</v>
      </c>
      <c r="BP2043" t="s">
        <v>5592</v>
      </c>
      <c r="BT2043" t="s">
        <v>5966</v>
      </c>
    </row>
    <row r="2044" spans="17:72" x14ac:dyDescent="0.25">
      <c r="Q2044" t="s">
        <v>80</v>
      </c>
      <c r="V2044" t="s">
        <v>5001</v>
      </c>
      <c r="W2044" s="104">
        <v>46119.463888888888</v>
      </c>
      <c r="X2044">
        <v>307887</v>
      </c>
      <c r="Y2044" t="s">
        <v>4728</v>
      </c>
      <c r="Z2044" t="s">
        <v>54</v>
      </c>
      <c r="AD2044" t="s">
        <v>4739</v>
      </c>
      <c r="AF2044" t="s">
        <v>1416</v>
      </c>
      <c r="AG2044" t="s">
        <v>1220</v>
      </c>
      <c r="AJ2044" t="s">
        <v>5386</v>
      </c>
      <c r="AK2044" s="104">
        <v>46118.374305555553</v>
      </c>
      <c r="AL2044">
        <v>713623</v>
      </c>
      <c r="AM2044" t="s">
        <v>4728</v>
      </c>
      <c r="AN2044" t="s">
        <v>4790</v>
      </c>
      <c r="AO2044" t="s">
        <v>13</v>
      </c>
      <c r="AR2044" t="s">
        <v>5980</v>
      </c>
      <c r="AT2044" t="s">
        <v>1078</v>
      </c>
      <c r="AX2044" t="s">
        <v>4762</v>
      </c>
      <c r="AY2044" s="104">
        <v>46114.477083333331</v>
      </c>
      <c r="AZ2044">
        <v>105620</v>
      </c>
      <c r="BA2044" t="s">
        <v>4728</v>
      </c>
      <c r="BB2044" t="s">
        <v>5989</v>
      </c>
      <c r="BF2044" t="s">
        <v>5942</v>
      </c>
      <c r="BH2044" t="s">
        <v>205</v>
      </c>
      <c r="BL2044" t="s">
        <v>4844</v>
      </c>
      <c r="BM2044" s="104">
        <v>46119.671527777777</v>
      </c>
      <c r="BN2044">
        <v>193084</v>
      </c>
      <c r="BO2044" t="s">
        <v>4728</v>
      </c>
      <c r="BP2044" t="s">
        <v>5592</v>
      </c>
      <c r="BT2044" t="s">
        <v>5918</v>
      </c>
    </row>
    <row r="2045" spans="17:72" x14ac:dyDescent="0.25">
      <c r="Q2045" t="s">
        <v>217</v>
      </c>
      <c r="V2045" t="s">
        <v>4827</v>
      </c>
      <c r="W2045" s="104">
        <v>46119.465277777781</v>
      </c>
      <c r="X2045">
        <v>166024</v>
      </c>
      <c r="Y2045" t="s">
        <v>4728</v>
      </c>
      <c r="Z2045" t="s">
        <v>54</v>
      </c>
      <c r="AD2045" t="s">
        <v>4772</v>
      </c>
      <c r="AJ2045" t="s">
        <v>5129</v>
      </c>
      <c r="AK2045" s="104">
        <v>46118.374305555553</v>
      </c>
      <c r="AL2045">
        <v>57276</v>
      </c>
      <c r="AM2045" t="s">
        <v>4728</v>
      </c>
      <c r="AN2045" t="s">
        <v>13</v>
      </c>
      <c r="AT2045" t="s">
        <v>551</v>
      </c>
      <c r="AX2045" t="s">
        <v>5129</v>
      </c>
      <c r="AY2045" s="104">
        <v>46114.477083333331</v>
      </c>
      <c r="AZ2045">
        <v>1697713</v>
      </c>
      <c r="BA2045" t="s">
        <v>4761</v>
      </c>
      <c r="BB2045" t="s">
        <v>5989</v>
      </c>
      <c r="BF2045" t="s">
        <v>5918</v>
      </c>
      <c r="BH2045" t="s">
        <v>1481</v>
      </c>
      <c r="BL2045" t="s">
        <v>5535</v>
      </c>
      <c r="BM2045" s="104">
        <v>46119.671527777777</v>
      </c>
      <c r="BN2045">
        <v>539421</v>
      </c>
      <c r="BO2045" t="s">
        <v>4728</v>
      </c>
      <c r="BP2045" t="s">
        <v>5592</v>
      </c>
      <c r="BT2045" t="s">
        <v>5924</v>
      </c>
    </row>
    <row r="2046" spans="17:72" x14ac:dyDescent="0.25">
      <c r="Q2046" t="s">
        <v>77</v>
      </c>
      <c r="V2046" t="s">
        <v>5752</v>
      </c>
      <c r="W2046" s="104">
        <v>46119.466666666667</v>
      </c>
      <c r="X2046">
        <v>311682</v>
      </c>
      <c r="Y2046" t="s">
        <v>4728</v>
      </c>
      <c r="Z2046" t="s">
        <v>54</v>
      </c>
      <c r="AD2046" t="s">
        <v>4756</v>
      </c>
      <c r="AF2046" t="s">
        <v>764</v>
      </c>
      <c r="AG2046" t="s">
        <v>1481</v>
      </c>
      <c r="AJ2046" t="s">
        <v>6633</v>
      </c>
      <c r="AK2046" s="104">
        <v>46118.375</v>
      </c>
      <c r="AL2046">
        <v>1047808</v>
      </c>
      <c r="AM2046" t="s">
        <v>4728</v>
      </c>
      <c r="AN2046" t="s">
        <v>42</v>
      </c>
      <c r="AO2046" t="s">
        <v>13</v>
      </c>
      <c r="AR2046" t="s">
        <v>6018</v>
      </c>
      <c r="AT2046" t="s">
        <v>1559</v>
      </c>
      <c r="AX2046" t="s">
        <v>5543</v>
      </c>
      <c r="AY2046" s="104">
        <v>46114.477777777778</v>
      </c>
      <c r="AZ2046">
        <v>147385</v>
      </c>
      <c r="BA2046" t="s">
        <v>4728</v>
      </c>
      <c r="BB2046" t="s">
        <v>5989</v>
      </c>
      <c r="BF2046" t="s">
        <v>5942</v>
      </c>
      <c r="BH2046" t="s">
        <v>2259</v>
      </c>
      <c r="BI2046" t="s">
        <v>1132</v>
      </c>
      <c r="BL2046" t="s">
        <v>4776</v>
      </c>
      <c r="BM2046" s="104">
        <v>46119.672222222223</v>
      </c>
      <c r="BN2046">
        <v>1533142</v>
      </c>
      <c r="BO2046" t="s">
        <v>4761</v>
      </c>
      <c r="BP2046" t="s">
        <v>5592</v>
      </c>
      <c r="BQ2046" t="s">
        <v>4731</v>
      </c>
      <c r="BT2046" t="s">
        <v>7205</v>
      </c>
    </row>
    <row r="2047" spans="17:72" x14ac:dyDescent="0.25">
      <c r="Q2047" t="s">
        <v>214</v>
      </c>
      <c r="V2047" t="s">
        <v>4821</v>
      </c>
      <c r="W2047" s="104">
        <v>46119.46875</v>
      </c>
      <c r="X2047">
        <v>322751</v>
      </c>
      <c r="Y2047" t="s">
        <v>4728</v>
      </c>
      <c r="Z2047" t="s">
        <v>54</v>
      </c>
      <c r="AD2047" t="s">
        <v>4752</v>
      </c>
      <c r="AJ2047" t="s">
        <v>4926</v>
      </c>
      <c r="AK2047" s="104">
        <v>46118.375694444447</v>
      </c>
      <c r="AL2047">
        <v>101767</v>
      </c>
      <c r="AM2047" t="s">
        <v>4728</v>
      </c>
      <c r="AN2047" t="s">
        <v>13</v>
      </c>
      <c r="AT2047" t="s">
        <v>1894</v>
      </c>
      <c r="AX2047" t="s">
        <v>4891</v>
      </c>
      <c r="AY2047" s="104">
        <v>46114.477777777778</v>
      </c>
      <c r="AZ2047">
        <v>373403</v>
      </c>
      <c r="BA2047" t="s">
        <v>4728</v>
      </c>
      <c r="BB2047" t="s">
        <v>5989</v>
      </c>
      <c r="BC2047" t="s">
        <v>4731</v>
      </c>
      <c r="BF2047" t="s">
        <v>5966</v>
      </c>
      <c r="BH2047" t="s">
        <v>637</v>
      </c>
      <c r="BL2047" t="s">
        <v>6422</v>
      </c>
      <c r="BM2047" s="104">
        <v>46119.672222222223</v>
      </c>
      <c r="BN2047">
        <v>111857</v>
      </c>
      <c r="BO2047" t="s">
        <v>4728</v>
      </c>
      <c r="BP2047" t="s">
        <v>5592</v>
      </c>
      <c r="BT2047" t="s">
        <v>4781</v>
      </c>
    </row>
    <row r="2048" spans="17:72" x14ac:dyDescent="0.25">
      <c r="Q2048" t="s">
        <v>2367</v>
      </c>
      <c r="R2048" t="s">
        <v>205</v>
      </c>
      <c r="V2048" t="s">
        <v>4925</v>
      </c>
      <c r="W2048" s="104">
        <v>46119.46875</v>
      </c>
      <c r="X2048">
        <v>819493</v>
      </c>
      <c r="Y2048" t="s">
        <v>4728</v>
      </c>
      <c r="Z2048" t="s">
        <v>42</v>
      </c>
      <c r="AA2048" t="s">
        <v>54</v>
      </c>
      <c r="AD2048" t="s">
        <v>5445</v>
      </c>
      <c r="AF2048" t="s">
        <v>81</v>
      </c>
      <c r="AJ2048" t="s">
        <v>5632</v>
      </c>
      <c r="AK2048" s="104">
        <v>46118.375694444447</v>
      </c>
      <c r="AL2048">
        <v>746476</v>
      </c>
      <c r="AM2048" t="s">
        <v>4728</v>
      </c>
      <c r="AN2048" t="s">
        <v>13</v>
      </c>
      <c r="AR2048" t="s">
        <v>5931</v>
      </c>
      <c r="AT2048" t="s">
        <v>72</v>
      </c>
      <c r="AX2048" t="s">
        <v>6695</v>
      </c>
      <c r="AY2048" s="104">
        <v>46114.477777777778</v>
      </c>
      <c r="AZ2048">
        <v>128497</v>
      </c>
      <c r="BA2048" t="s">
        <v>4728</v>
      </c>
      <c r="BB2048" t="s">
        <v>5989</v>
      </c>
      <c r="BF2048" t="s">
        <v>5918</v>
      </c>
      <c r="BH2048" t="s">
        <v>256</v>
      </c>
      <c r="BL2048" t="s">
        <v>6422</v>
      </c>
      <c r="BM2048" s="104">
        <v>46119.673611111109</v>
      </c>
      <c r="BN2048">
        <v>1125098</v>
      </c>
      <c r="BO2048" t="s">
        <v>4728</v>
      </c>
      <c r="BP2048" t="s">
        <v>5592</v>
      </c>
      <c r="BT2048" t="s">
        <v>4781</v>
      </c>
    </row>
    <row r="2049" spans="17:72" x14ac:dyDescent="0.25">
      <c r="Q2049" t="s">
        <v>80</v>
      </c>
      <c r="V2049" t="s">
        <v>4733</v>
      </c>
      <c r="W2049" s="104">
        <v>46119.469444444447</v>
      </c>
      <c r="X2049">
        <v>908340</v>
      </c>
      <c r="Y2049" t="s">
        <v>4728</v>
      </c>
      <c r="Z2049" t="s">
        <v>54</v>
      </c>
      <c r="AD2049" t="s">
        <v>4739</v>
      </c>
      <c r="AF2049" t="s">
        <v>637</v>
      </c>
      <c r="AG2049" t="s">
        <v>866</v>
      </c>
      <c r="AJ2049" t="s">
        <v>6634</v>
      </c>
      <c r="AK2049" s="104">
        <v>46118.375694444447</v>
      </c>
      <c r="AL2049">
        <v>613287</v>
      </c>
      <c r="AM2049" t="s">
        <v>4728</v>
      </c>
      <c r="AN2049" t="s">
        <v>13</v>
      </c>
      <c r="AR2049" t="s">
        <v>6117</v>
      </c>
      <c r="AT2049" t="s">
        <v>2383</v>
      </c>
      <c r="AX2049" t="s">
        <v>5494</v>
      </c>
      <c r="AY2049" s="104">
        <v>46114.477777777778</v>
      </c>
      <c r="AZ2049">
        <v>407505</v>
      </c>
      <c r="BA2049" t="s">
        <v>4728</v>
      </c>
      <c r="BB2049" t="s">
        <v>5989</v>
      </c>
      <c r="BF2049" t="s">
        <v>5931</v>
      </c>
      <c r="BH2049" t="s">
        <v>2510</v>
      </c>
      <c r="BL2049" t="s">
        <v>5108</v>
      </c>
      <c r="BM2049" s="104">
        <v>46119.674305555556</v>
      </c>
      <c r="BN2049">
        <v>540155</v>
      </c>
      <c r="BO2049" t="s">
        <v>4728</v>
      </c>
      <c r="BP2049" t="s">
        <v>5592</v>
      </c>
      <c r="BT2049" t="s">
        <v>5920</v>
      </c>
    </row>
    <row r="2050" spans="17:72" x14ac:dyDescent="0.25">
      <c r="Q2050" t="s">
        <v>84</v>
      </c>
      <c r="V2050" t="s">
        <v>4833</v>
      </c>
      <c r="W2050" s="104">
        <v>46119.470138888886</v>
      </c>
      <c r="X2050">
        <v>150385</v>
      </c>
      <c r="Y2050" t="s">
        <v>4728</v>
      </c>
      <c r="Z2050" t="s">
        <v>54</v>
      </c>
      <c r="AD2050" t="s">
        <v>4736</v>
      </c>
      <c r="AF2050" t="s">
        <v>637</v>
      </c>
      <c r="AG2050" t="s">
        <v>205</v>
      </c>
      <c r="AJ2050" t="s">
        <v>4844</v>
      </c>
      <c r="AK2050" s="104">
        <v>46118.376388888886</v>
      </c>
      <c r="AL2050">
        <v>1001401</v>
      </c>
      <c r="AM2050" t="s">
        <v>4728</v>
      </c>
      <c r="AN2050" t="s">
        <v>13</v>
      </c>
      <c r="AR2050" t="s">
        <v>5931</v>
      </c>
      <c r="AT2050" t="s">
        <v>2561</v>
      </c>
      <c r="AU2050" t="s">
        <v>264</v>
      </c>
      <c r="AV2050" t="s">
        <v>1132</v>
      </c>
      <c r="AX2050" t="s">
        <v>7377</v>
      </c>
      <c r="AY2050" s="104">
        <v>46114.477777777778</v>
      </c>
      <c r="AZ2050">
        <v>7264848</v>
      </c>
      <c r="BA2050" t="s">
        <v>4761</v>
      </c>
      <c r="BB2050" t="s">
        <v>5989</v>
      </c>
      <c r="BC2050" t="s">
        <v>4731</v>
      </c>
      <c r="BF2050" t="s">
        <v>7130</v>
      </c>
      <c r="BH2050" t="s">
        <v>1732</v>
      </c>
      <c r="BI2050" t="s">
        <v>220</v>
      </c>
      <c r="BL2050" t="s">
        <v>5442</v>
      </c>
      <c r="BM2050" s="104">
        <v>46119.674305555556</v>
      </c>
      <c r="BN2050">
        <v>1614551</v>
      </c>
      <c r="BO2050" t="s">
        <v>4761</v>
      </c>
      <c r="BP2050" t="s">
        <v>5592</v>
      </c>
      <c r="BQ2050" t="s">
        <v>4731</v>
      </c>
      <c r="BT2050" t="s">
        <v>4978</v>
      </c>
    </row>
    <row r="2051" spans="17:72" x14ac:dyDescent="0.25">
      <c r="Q2051" t="s">
        <v>79</v>
      </c>
      <c r="V2051" t="s">
        <v>5432</v>
      </c>
      <c r="W2051" s="104">
        <v>46119.470138888886</v>
      </c>
      <c r="X2051">
        <v>243653</v>
      </c>
      <c r="Y2051" t="s">
        <v>4728</v>
      </c>
      <c r="Z2051" t="s">
        <v>54</v>
      </c>
      <c r="AD2051" t="s">
        <v>4736</v>
      </c>
      <c r="AF2051" t="s">
        <v>516</v>
      </c>
      <c r="AJ2051" t="s">
        <v>4836</v>
      </c>
      <c r="AK2051" s="104">
        <v>46118.376388888886</v>
      </c>
      <c r="AL2051">
        <v>675602</v>
      </c>
      <c r="AM2051" t="s">
        <v>4728</v>
      </c>
      <c r="AN2051" t="s">
        <v>13</v>
      </c>
      <c r="AR2051" t="s">
        <v>5931</v>
      </c>
      <c r="AT2051" t="s">
        <v>308</v>
      </c>
      <c r="AU2051" t="s">
        <v>1891</v>
      </c>
      <c r="AX2051" t="s">
        <v>7384</v>
      </c>
      <c r="AY2051" s="104">
        <v>46114.477777777778</v>
      </c>
      <c r="AZ2051">
        <v>2971713</v>
      </c>
      <c r="BA2051" t="s">
        <v>4728</v>
      </c>
      <c r="BB2051" t="s">
        <v>5989</v>
      </c>
      <c r="BC2051" t="s">
        <v>4731</v>
      </c>
      <c r="BF2051" t="s">
        <v>6382</v>
      </c>
      <c r="BH2051" t="s">
        <v>496</v>
      </c>
      <c r="BL2051" t="s">
        <v>6917</v>
      </c>
      <c r="BM2051" s="104">
        <v>46119.675694444442</v>
      </c>
      <c r="BN2051">
        <v>1099045</v>
      </c>
      <c r="BO2051" t="s">
        <v>4728</v>
      </c>
      <c r="BP2051" t="s">
        <v>5592</v>
      </c>
      <c r="BT2051" t="s">
        <v>5918</v>
      </c>
    </row>
    <row r="2052" spans="17:72" x14ac:dyDescent="0.25">
      <c r="Q2052" t="s">
        <v>71</v>
      </c>
      <c r="R2052" t="s">
        <v>220</v>
      </c>
      <c r="V2052" t="s">
        <v>5753</v>
      </c>
      <c r="W2052" s="104">
        <v>46119.470138888886</v>
      </c>
      <c r="X2052">
        <v>696970</v>
      </c>
      <c r="Y2052" t="s">
        <v>4728</v>
      </c>
      <c r="Z2052" t="s">
        <v>54</v>
      </c>
      <c r="AA2052" t="s">
        <v>4731</v>
      </c>
      <c r="AD2052" t="s">
        <v>5296</v>
      </c>
      <c r="AJ2052" t="s">
        <v>5366</v>
      </c>
      <c r="AK2052" s="104">
        <v>46118.378472222219</v>
      </c>
      <c r="AL2052">
        <v>40760</v>
      </c>
      <c r="AM2052" t="s">
        <v>4728</v>
      </c>
      <c r="AN2052" t="s">
        <v>13</v>
      </c>
      <c r="AT2052" t="s">
        <v>2624</v>
      </c>
      <c r="AX2052" t="s">
        <v>4762</v>
      </c>
      <c r="AY2052" s="104">
        <v>46114.478472222225</v>
      </c>
      <c r="AZ2052">
        <v>334123</v>
      </c>
      <c r="BA2052" t="s">
        <v>4728</v>
      </c>
      <c r="BB2052" t="s">
        <v>5989</v>
      </c>
      <c r="BF2052" t="s">
        <v>5931</v>
      </c>
      <c r="BH2052" t="s">
        <v>1732</v>
      </c>
      <c r="BI2052" t="s">
        <v>683</v>
      </c>
      <c r="BL2052" t="s">
        <v>5095</v>
      </c>
      <c r="BM2052" s="104">
        <v>46119.675694444442</v>
      </c>
      <c r="BN2052">
        <v>459517</v>
      </c>
      <c r="BO2052" t="s">
        <v>4728</v>
      </c>
      <c r="BP2052" t="s">
        <v>5592</v>
      </c>
      <c r="BQ2052" t="s">
        <v>4731</v>
      </c>
      <c r="BT2052" t="s">
        <v>5321</v>
      </c>
    </row>
    <row r="2053" spans="17:72" x14ac:dyDescent="0.25">
      <c r="Q2053" t="s">
        <v>81</v>
      </c>
      <c r="V2053" t="s">
        <v>5118</v>
      </c>
      <c r="W2053" s="104">
        <v>46119.470833333333</v>
      </c>
      <c r="X2053">
        <v>118120</v>
      </c>
      <c r="Y2053" t="s">
        <v>4728</v>
      </c>
      <c r="Z2053" t="s">
        <v>54</v>
      </c>
      <c r="AD2053" t="s">
        <v>4756</v>
      </c>
      <c r="AF2053" t="s">
        <v>2084</v>
      </c>
      <c r="AG2053" t="s">
        <v>868</v>
      </c>
      <c r="AJ2053" t="s">
        <v>5518</v>
      </c>
      <c r="AK2053" s="104">
        <v>46118.378472222219</v>
      </c>
      <c r="AL2053">
        <v>886411</v>
      </c>
      <c r="AM2053" t="s">
        <v>4728</v>
      </c>
      <c r="AN2053" t="s">
        <v>42</v>
      </c>
      <c r="AO2053" t="s">
        <v>13</v>
      </c>
      <c r="AR2053" t="s">
        <v>5933</v>
      </c>
      <c r="AT2053" t="s">
        <v>1284</v>
      </c>
      <c r="AX2053" t="s">
        <v>5416</v>
      </c>
      <c r="AY2053" s="104">
        <v>46114.478472222225</v>
      </c>
      <c r="AZ2053">
        <v>642511</v>
      </c>
      <c r="BA2053" t="s">
        <v>4761</v>
      </c>
      <c r="BB2053" t="s">
        <v>5989</v>
      </c>
      <c r="BF2053" t="s">
        <v>5950</v>
      </c>
      <c r="BH2053" t="s">
        <v>235</v>
      </c>
      <c r="BL2053" t="s">
        <v>5129</v>
      </c>
      <c r="BM2053" s="104">
        <v>46119.677083333336</v>
      </c>
      <c r="BN2053">
        <v>401900</v>
      </c>
      <c r="BO2053" t="s">
        <v>4728</v>
      </c>
      <c r="BP2053" t="s">
        <v>5592</v>
      </c>
      <c r="BT2053" t="s">
        <v>5924</v>
      </c>
    </row>
    <row r="2054" spans="17:72" x14ac:dyDescent="0.25">
      <c r="Q2054" t="s">
        <v>84</v>
      </c>
      <c r="R2054" t="s">
        <v>1772</v>
      </c>
      <c r="V2054" t="s">
        <v>5754</v>
      </c>
      <c r="W2054" s="104">
        <v>46119.470833333333</v>
      </c>
      <c r="X2054">
        <v>1649496</v>
      </c>
      <c r="Y2054" t="s">
        <v>4728</v>
      </c>
      <c r="Z2054" t="s">
        <v>54</v>
      </c>
      <c r="AA2054" t="s">
        <v>42</v>
      </c>
      <c r="AD2054" t="s">
        <v>4904</v>
      </c>
      <c r="AF2054" t="s">
        <v>637</v>
      </c>
      <c r="AG2054" t="s">
        <v>79</v>
      </c>
      <c r="AJ2054" t="s">
        <v>6631</v>
      </c>
      <c r="AK2054" s="104">
        <v>46118.378472222219</v>
      </c>
      <c r="AL2054">
        <v>917628</v>
      </c>
      <c r="AM2054" t="s">
        <v>4728</v>
      </c>
      <c r="AN2054" t="s">
        <v>13</v>
      </c>
      <c r="AR2054" t="s">
        <v>5931</v>
      </c>
      <c r="AT2054" t="s">
        <v>2345</v>
      </c>
      <c r="AX2054" t="s">
        <v>4782</v>
      </c>
      <c r="AY2054" s="104">
        <v>46114.478472222225</v>
      </c>
      <c r="AZ2054">
        <v>285574</v>
      </c>
      <c r="BA2054" t="s">
        <v>4761</v>
      </c>
      <c r="BB2054" t="s">
        <v>5989</v>
      </c>
      <c r="BF2054" t="s">
        <v>5966</v>
      </c>
      <c r="BH2054" t="s">
        <v>2335</v>
      </c>
      <c r="BL2054" t="s">
        <v>8223</v>
      </c>
      <c r="BM2054" s="104">
        <v>46119.677083333336</v>
      </c>
      <c r="BN2054">
        <v>416025</v>
      </c>
      <c r="BO2054" t="s">
        <v>4728</v>
      </c>
      <c r="BP2054" t="s">
        <v>5592</v>
      </c>
      <c r="BT2054" t="s">
        <v>5918</v>
      </c>
    </row>
    <row r="2055" spans="17:72" x14ac:dyDescent="0.25">
      <c r="Q2055" t="s">
        <v>77</v>
      </c>
      <c r="V2055" t="s">
        <v>5755</v>
      </c>
      <c r="W2055" s="104">
        <v>46119.47152777778</v>
      </c>
      <c r="X2055">
        <v>205477</v>
      </c>
      <c r="Y2055" t="s">
        <v>4728</v>
      </c>
      <c r="Z2055" t="s">
        <v>54</v>
      </c>
      <c r="AD2055" t="s">
        <v>4736</v>
      </c>
      <c r="AF2055" t="s">
        <v>637</v>
      </c>
      <c r="AG2055" t="s">
        <v>81</v>
      </c>
      <c r="AJ2055" t="s">
        <v>6469</v>
      </c>
      <c r="AK2055" s="104">
        <v>46118.379166666666</v>
      </c>
      <c r="AL2055">
        <v>747998</v>
      </c>
      <c r="AM2055" t="s">
        <v>4728</v>
      </c>
      <c r="AN2055" t="s">
        <v>13</v>
      </c>
      <c r="AR2055" t="s">
        <v>5931</v>
      </c>
      <c r="AT2055" t="s">
        <v>1379</v>
      </c>
      <c r="AX2055" t="s">
        <v>4765</v>
      </c>
      <c r="AY2055" s="104">
        <v>46114.479166666664</v>
      </c>
      <c r="AZ2055">
        <v>956643</v>
      </c>
      <c r="BA2055" t="s">
        <v>4761</v>
      </c>
      <c r="BB2055" t="s">
        <v>5989</v>
      </c>
      <c r="BF2055" t="s">
        <v>5924</v>
      </c>
      <c r="BH2055" t="s">
        <v>1732</v>
      </c>
      <c r="BI2055" t="s">
        <v>2559</v>
      </c>
      <c r="BL2055" t="s">
        <v>4782</v>
      </c>
      <c r="BM2055" s="104">
        <v>46119.678472222222</v>
      </c>
      <c r="BN2055">
        <v>612794</v>
      </c>
      <c r="BO2055" t="s">
        <v>4761</v>
      </c>
      <c r="BP2055" t="s">
        <v>5592</v>
      </c>
      <c r="BQ2055" t="s">
        <v>5989</v>
      </c>
      <c r="BT2055" t="s">
        <v>5321</v>
      </c>
    </row>
    <row r="2056" spans="17:72" x14ac:dyDescent="0.25">
      <c r="Q2056" t="s">
        <v>232</v>
      </c>
      <c r="V2056" t="s">
        <v>5012</v>
      </c>
      <c r="W2056" s="104">
        <v>46119.47152777778</v>
      </c>
      <c r="X2056">
        <v>368753</v>
      </c>
      <c r="Y2056" t="s">
        <v>4728</v>
      </c>
      <c r="Z2056" t="s">
        <v>54</v>
      </c>
      <c r="AD2056" t="s">
        <v>4739</v>
      </c>
      <c r="AF2056" t="s">
        <v>1507</v>
      </c>
      <c r="AJ2056" t="s">
        <v>4784</v>
      </c>
      <c r="AK2056" s="104">
        <v>46118.379166666666</v>
      </c>
      <c r="AL2056">
        <v>1316796</v>
      </c>
      <c r="AM2056" t="s">
        <v>4728</v>
      </c>
      <c r="AN2056" t="s">
        <v>13</v>
      </c>
      <c r="AR2056" t="s">
        <v>5942</v>
      </c>
      <c r="AT2056" t="s">
        <v>1134</v>
      </c>
      <c r="AX2056" t="s">
        <v>5788</v>
      </c>
      <c r="AY2056" s="104">
        <v>46114.479166666664</v>
      </c>
      <c r="AZ2056">
        <v>395924</v>
      </c>
      <c r="BA2056" t="s">
        <v>4728</v>
      </c>
      <c r="BB2056" t="s">
        <v>5989</v>
      </c>
      <c r="BF2056" t="s">
        <v>5958</v>
      </c>
      <c r="BH2056" t="s">
        <v>2600</v>
      </c>
      <c r="BI2056" t="s">
        <v>1688</v>
      </c>
      <c r="BL2056" t="s">
        <v>5014</v>
      </c>
      <c r="BM2056" s="104">
        <v>46119.679166666669</v>
      </c>
      <c r="BN2056">
        <v>1004896</v>
      </c>
      <c r="BO2056" t="s">
        <v>4761</v>
      </c>
      <c r="BP2056" t="s">
        <v>5592</v>
      </c>
      <c r="BQ2056" t="s">
        <v>4731</v>
      </c>
      <c r="BT2056" t="s">
        <v>6411</v>
      </c>
    </row>
    <row r="2057" spans="17:72" x14ac:dyDescent="0.25">
      <c r="Q2057" t="s">
        <v>81</v>
      </c>
      <c r="V2057" t="s">
        <v>5118</v>
      </c>
      <c r="W2057" s="104">
        <v>46119.472222222219</v>
      </c>
      <c r="X2057">
        <v>287140</v>
      </c>
      <c r="Y2057" t="s">
        <v>4728</v>
      </c>
      <c r="Z2057" t="s">
        <v>54</v>
      </c>
      <c r="AD2057" t="s">
        <v>4736</v>
      </c>
      <c r="AF2057" t="s">
        <v>2624</v>
      </c>
      <c r="AJ2057" t="s">
        <v>6003</v>
      </c>
      <c r="AK2057" s="104">
        <v>46118.379861111112</v>
      </c>
      <c r="AL2057">
        <v>767539</v>
      </c>
      <c r="AM2057" t="s">
        <v>4728</v>
      </c>
      <c r="AN2057" t="s">
        <v>13</v>
      </c>
      <c r="AR2057" t="s">
        <v>5931</v>
      </c>
      <c r="AT2057" t="s">
        <v>2429</v>
      </c>
      <c r="AX2057" t="s">
        <v>7385</v>
      </c>
      <c r="AY2057" s="104">
        <v>46114.479166666664</v>
      </c>
      <c r="AZ2057">
        <v>261274</v>
      </c>
      <c r="BA2057" t="s">
        <v>4728</v>
      </c>
      <c r="BB2057" t="s">
        <v>5989</v>
      </c>
      <c r="BF2057" t="s">
        <v>5942</v>
      </c>
      <c r="BH2057" t="s">
        <v>247</v>
      </c>
      <c r="BL2057" t="s">
        <v>6682</v>
      </c>
      <c r="BM2057" s="104">
        <v>46119.679861111108</v>
      </c>
      <c r="BN2057">
        <v>1182090</v>
      </c>
      <c r="BO2057" t="s">
        <v>4728</v>
      </c>
      <c r="BP2057" t="s">
        <v>5592</v>
      </c>
      <c r="BT2057" t="s">
        <v>5920</v>
      </c>
    </row>
    <row r="2058" spans="17:72" x14ac:dyDescent="0.25">
      <c r="Q2058" t="s">
        <v>71</v>
      </c>
      <c r="V2058" t="s">
        <v>4921</v>
      </c>
      <c r="W2058" s="104">
        <v>46119.472222222219</v>
      </c>
      <c r="X2058">
        <v>543560</v>
      </c>
      <c r="Y2058" t="s">
        <v>4728</v>
      </c>
      <c r="Z2058" t="s">
        <v>54</v>
      </c>
      <c r="AD2058" t="s">
        <v>4739</v>
      </c>
      <c r="AF2058" t="s">
        <v>866</v>
      </c>
      <c r="AJ2058" t="s">
        <v>6391</v>
      </c>
      <c r="AK2058" s="104">
        <v>46118.379861111112</v>
      </c>
      <c r="AL2058">
        <v>950777</v>
      </c>
      <c r="AM2058" t="s">
        <v>4728</v>
      </c>
      <c r="AN2058" t="s">
        <v>13</v>
      </c>
      <c r="AR2058" t="s">
        <v>4781</v>
      </c>
      <c r="AT2058" t="s">
        <v>1385</v>
      </c>
      <c r="AU2058" t="s">
        <v>1220</v>
      </c>
      <c r="AX2058" t="s">
        <v>5072</v>
      </c>
      <c r="AY2058" s="104">
        <v>46114.479861111111</v>
      </c>
      <c r="AZ2058">
        <v>303320</v>
      </c>
      <c r="BA2058" t="s">
        <v>4728</v>
      </c>
      <c r="BB2058" t="s">
        <v>5989</v>
      </c>
      <c r="BC2058" t="s">
        <v>13</v>
      </c>
      <c r="BF2058" t="s">
        <v>6238</v>
      </c>
      <c r="BH2058" t="s">
        <v>2510</v>
      </c>
      <c r="BL2058" t="s">
        <v>4776</v>
      </c>
      <c r="BM2058" s="104">
        <v>46119.679861111108</v>
      </c>
      <c r="BN2058">
        <v>135431</v>
      </c>
      <c r="BO2058" t="s">
        <v>4728</v>
      </c>
      <c r="BP2058" t="s">
        <v>5592</v>
      </c>
      <c r="BT2058" t="s">
        <v>5927</v>
      </c>
    </row>
    <row r="2059" spans="17:72" x14ac:dyDescent="0.25">
      <c r="Q2059" t="s">
        <v>79</v>
      </c>
      <c r="V2059" t="s">
        <v>5109</v>
      </c>
      <c r="W2059" s="104">
        <v>46119.472916666666</v>
      </c>
      <c r="X2059">
        <v>275097</v>
      </c>
      <c r="Y2059" t="s">
        <v>4728</v>
      </c>
      <c r="Z2059" t="s">
        <v>54</v>
      </c>
      <c r="AD2059" t="s">
        <v>4772</v>
      </c>
      <c r="AJ2059" t="s">
        <v>6500</v>
      </c>
      <c r="AK2059" s="104">
        <v>46118.380555555559</v>
      </c>
      <c r="AL2059">
        <v>374021</v>
      </c>
      <c r="AM2059" t="s">
        <v>4728</v>
      </c>
      <c r="AN2059" t="s">
        <v>13</v>
      </c>
      <c r="AT2059" t="s">
        <v>516</v>
      </c>
      <c r="AX2059" t="s">
        <v>4836</v>
      </c>
      <c r="AY2059" s="104">
        <v>46114.479861111111</v>
      </c>
      <c r="AZ2059">
        <v>144385</v>
      </c>
      <c r="BA2059" t="s">
        <v>4728</v>
      </c>
      <c r="BB2059" t="s">
        <v>5989</v>
      </c>
      <c r="BF2059" t="s">
        <v>5942</v>
      </c>
      <c r="BH2059" t="s">
        <v>1481</v>
      </c>
      <c r="BL2059" t="s">
        <v>4745</v>
      </c>
      <c r="BM2059" s="104">
        <v>46119.680555555555</v>
      </c>
      <c r="BN2059">
        <v>197670</v>
      </c>
      <c r="BO2059" t="s">
        <v>4728</v>
      </c>
      <c r="BP2059" t="s">
        <v>5592</v>
      </c>
      <c r="BT2059" t="s">
        <v>4781</v>
      </c>
    </row>
    <row r="2060" spans="17:72" x14ac:dyDescent="0.25">
      <c r="Q2060" t="s">
        <v>75</v>
      </c>
      <c r="V2060" t="s">
        <v>4930</v>
      </c>
      <c r="W2060" s="104">
        <v>46119.474305555559</v>
      </c>
      <c r="X2060">
        <v>364879</v>
      </c>
      <c r="Y2060" t="s">
        <v>4728</v>
      </c>
      <c r="Z2060" t="s">
        <v>54</v>
      </c>
      <c r="AD2060" t="s">
        <v>4736</v>
      </c>
      <c r="AF2060" t="s">
        <v>1531</v>
      </c>
      <c r="AJ2060" t="s">
        <v>5563</v>
      </c>
      <c r="AK2060" s="104">
        <v>46118.380555555559</v>
      </c>
      <c r="AL2060">
        <v>566688</v>
      </c>
      <c r="AM2060" t="s">
        <v>4728</v>
      </c>
      <c r="AN2060" t="s">
        <v>13</v>
      </c>
      <c r="AR2060" t="s">
        <v>5925</v>
      </c>
      <c r="AT2060" t="s">
        <v>1124</v>
      </c>
      <c r="AX2060" t="s">
        <v>4783</v>
      </c>
      <c r="AY2060" s="104">
        <v>46114.479861111111</v>
      </c>
      <c r="AZ2060">
        <v>136764</v>
      </c>
      <c r="BA2060" t="s">
        <v>4728</v>
      </c>
      <c r="BB2060" t="s">
        <v>5989</v>
      </c>
      <c r="BF2060" t="s">
        <v>5956</v>
      </c>
      <c r="BH2060" t="s">
        <v>852</v>
      </c>
      <c r="BL2060" t="s">
        <v>4745</v>
      </c>
      <c r="BM2060" s="104">
        <v>46119.681944444441</v>
      </c>
      <c r="BN2060">
        <v>765417</v>
      </c>
      <c r="BO2060" t="s">
        <v>4761</v>
      </c>
      <c r="BP2060" t="s">
        <v>5592</v>
      </c>
      <c r="BT2060" t="s">
        <v>5966</v>
      </c>
    </row>
    <row r="2061" spans="17:72" x14ac:dyDescent="0.25">
      <c r="Q2061" t="s">
        <v>1967</v>
      </c>
      <c r="R2061" t="s">
        <v>229</v>
      </c>
      <c r="V2061" t="s">
        <v>5599</v>
      </c>
      <c r="W2061" s="104">
        <v>46119.475694444445</v>
      </c>
      <c r="X2061">
        <v>1344727</v>
      </c>
      <c r="Y2061" t="s">
        <v>4728</v>
      </c>
      <c r="Z2061" t="s">
        <v>42</v>
      </c>
      <c r="AA2061" t="s">
        <v>54</v>
      </c>
      <c r="AD2061" t="s">
        <v>5691</v>
      </c>
      <c r="AJ2061" t="s">
        <v>4926</v>
      </c>
      <c r="AK2061" s="104">
        <v>46118.381249999999</v>
      </c>
      <c r="AL2061">
        <v>87225</v>
      </c>
      <c r="AM2061" t="s">
        <v>4728</v>
      </c>
      <c r="AN2061" t="s">
        <v>13</v>
      </c>
      <c r="AT2061" t="s">
        <v>1078</v>
      </c>
      <c r="AX2061" t="s">
        <v>4839</v>
      </c>
      <c r="AY2061" s="104">
        <v>46114.479861111111</v>
      </c>
      <c r="AZ2061">
        <v>71469</v>
      </c>
      <c r="BA2061" t="s">
        <v>4728</v>
      </c>
      <c r="BB2061" t="s">
        <v>5989</v>
      </c>
      <c r="BF2061" t="s">
        <v>4781</v>
      </c>
      <c r="BH2061" t="s">
        <v>250</v>
      </c>
      <c r="BL2061" t="s">
        <v>8224</v>
      </c>
      <c r="BM2061" s="104">
        <v>46119.681944444441</v>
      </c>
      <c r="BN2061">
        <v>1267713</v>
      </c>
      <c r="BO2061" t="s">
        <v>4761</v>
      </c>
      <c r="BP2061" t="s">
        <v>5592</v>
      </c>
      <c r="BT2061" t="s">
        <v>5931</v>
      </c>
    </row>
    <row r="2062" spans="17:72" x14ac:dyDescent="0.25">
      <c r="Q2062" t="s">
        <v>77</v>
      </c>
      <c r="V2062" t="s">
        <v>5079</v>
      </c>
      <c r="W2062" s="104">
        <v>46119.477777777778</v>
      </c>
      <c r="X2062">
        <v>731144</v>
      </c>
      <c r="Y2062" t="s">
        <v>4728</v>
      </c>
      <c r="Z2062" t="s">
        <v>54</v>
      </c>
      <c r="AD2062" t="s">
        <v>4734</v>
      </c>
      <c r="AF2062" t="s">
        <v>748</v>
      </c>
      <c r="AG2062" t="s">
        <v>2561</v>
      </c>
      <c r="AJ2062" t="s">
        <v>4918</v>
      </c>
      <c r="AK2062" s="104">
        <v>46118.381249999999</v>
      </c>
      <c r="AL2062">
        <v>2856536</v>
      </c>
      <c r="AM2062" t="s">
        <v>4728</v>
      </c>
      <c r="AN2062" t="s">
        <v>42</v>
      </c>
      <c r="AO2062" t="s">
        <v>13</v>
      </c>
      <c r="AR2062" t="s">
        <v>5952</v>
      </c>
      <c r="AT2062" t="s">
        <v>363</v>
      </c>
      <c r="AU2062" t="s">
        <v>1134</v>
      </c>
      <c r="AV2062" t="s">
        <v>1688</v>
      </c>
      <c r="AX2062" t="s">
        <v>4782</v>
      </c>
      <c r="AY2062" s="104">
        <v>46114.479861111111</v>
      </c>
      <c r="AZ2062">
        <v>4184149</v>
      </c>
      <c r="BA2062" t="s">
        <v>4761</v>
      </c>
      <c r="BB2062" t="s">
        <v>4787</v>
      </c>
      <c r="BC2062" t="s">
        <v>5989</v>
      </c>
      <c r="BD2062" t="s">
        <v>4731</v>
      </c>
      <c r="BF2062" t="s">
        <v>6739</v>
      </c>
      <c r="BH2062" t="s">
        <v>2510</v>
      </c>
      <c r="BL2062" t="s">
        <v>4743</v>
      </c>
      <c r="BM2062" s="104">
        <v>46119.682638888888</v>
      </c>
      <c r="BN2062">
        <v>232621</v>
      </c>
      <c r="BO2062" t="s">
        <v>4728</v>
      </c>
      <c r="BP2062" t="s">
        <v>5592</v>
      </c>
      <c r="BT2062" t="s">
        <v>5924</v>
      </c>
    </row>
    <row r="2063" spans="17:72" x14ac:dyDescent="0.25">
      <c r="Q2063" t="s">
        <v>84</v>
      </c>
      <c r="V2063" t="s">
        <v>5756</v>
      </c>
      <c r="W2063" s="104">
        <v>46119.478472222225</v>
      </c>
      <c r="X2063">
        <v>246519</v>
      </c>
      <c r="Y2063" t="s">
        <v>4728</v>
      </c>
      <c r="Z2063" t="s">
        <v>54</v>
      </c>
      <c r="AD2063" t="s">
        <v>5139</v>
      </c>
      <c r="AF2063" t="s">
        <v>516</v>
      </c>
      <c r="AJ2063" t="s">
        <v>5652</v>
      </c>
      <c r="AK2063" s="104">
        <v>46118.381944444445</v>
      </c>
      <c r="AL2063">
        <v>1764960</v>
      </c>
      <c r="AM2063" t="s">
        <v>4728</v>
      </c>
      <c r="AN2063" t="s">
        <v>13</v>
      </c>
      <c r="AR2063" t="s">
        <v>5920</v>
      </c>
      <c r="AT2063" t="s">
        <v>72</v>
      </c>
      <c r="AX2063" t="s">
        <v>5704</v>
      </c>
      <c r="AY2063" s="104">
        <v>46114.480555555558</v>
      </c>
      <c r="AZ2063">
        <v>487610</v>
      </c>
      <c r="BA2063" t="s">
        <v>4728</v>
      </c>
      <c r="BB2063" t="s">
        <v>5989</v>
      </c>
      <c r="BF2063" t="s">
        <v>5958</v>
      </c>
      <c r="BH2063" t="s">
        <v>2561</v>
      </c>
      <c r="BI2063" t="s">
        <v>217</v>
      </c>
      <c r="BL2063" t="s">
        <v>5501</v>
      </c>
      <c r="BM2063" s="104">
        <v>46119.684027777781</v>
      </c>
      <c r="BN2063">
        <v>356663</v>
      </c>
      <c r="BO2063" t="s">
        <v>4728</v>
      </c>
      <c r="BP2063" t="s">
        <v>5592</v>
      </c>
      <c r="BQ2063" t="s">
        <v>4731</v>
      </c>
      <c r="BT2063" t="s">
        <v>6415</v>
      </c>
    </row>
    <row r="2064" spans="17:72" x14ac:dyDescent="0.25">
      <c r="Q2064" t="s">
        <v>232</v>
      </c>
      <c r="V2064" t="s">
        <v>5757</v>
      </c>
      <c r="W2064" s="104">
        <v>46119.478472222225</v>
      </c>
      <c r="X2064">
        <v>261841</v>
      </c>
      <c r="Y2064" t="s">
        <v>4728</v>
      </c>
      <c r="Z2064" t="s">
        <v>54</v>
      </c>
      <c r="AD2064" t="s">
        <v>4752</v>
      </c>
      <c r="AF2064" t="s">
        <v>81</v>
      </c>
      <c r="AJ2064" t="s">
        <v>4895</v>
      </c>
      <c r="AK2064" s="104">
        <v>46118.381944444445</v>
      </c>
      <c r="AL2064">
        <v>1225144</v>
      </c>
      <c r="AM2064" t="s">
        <v>4728</v>
      </c>
      <c r="AN2064" t="s">
        <v>13</v>
      </c>
      <c r="AR2064" t="s">
        <v>5918</v>
      </c>
      <c r="AT2064" t="s">
        <v>232</v>
      </c>
      <c r="AX2064" t="s">
        <v>4839</v>
      </c>
      <c r="AY2064" s="104">
        <v>46114.480555555558</v>
      </c>
      <c r="AZ2064">
        <v>143125</v>
      </c>
      <c r="BA2064" t="s">
        <v>4728</v>
      </c>
      <c r="BB2064" t="s">
        <v>5989</v>
      </c>
      <c r="BF2064" t="s">
        <v>5956</v>
      </c>
      <c r="BH2064" t="s">
        <v>2335</v>
      </c>
      <c r="BL2064" t="s">
        <v>5023</v>
      </c>
      <c r="BM2064" s="104">
        <v>46119.68472222222</v>
      </c>
      <c r="BN2064">
        <v>264235</v>
      </c>
      <c r="BO2064" t="s">
        <v>4761</v>
      </c>
      <c r="BP2064" t="s">
        <v>5592</v>
      </c>
      <c r="BT2064" t="s">
        <v>5918</v>
      </c>
    </row>
    <row r="2065" spans="17:72" x14ac:dyDescent="0.25">
      <c r="Q2065" t="s">
        <v>79</v>
      </c>
      <c r="V2065" t="s">
        <v>5758</v>
      </c>
      <c r="W2065" s="104">
        <v>46119.478472222225</v>
      </c>
      <c r="X2065">
        <v>280602</v>
      </c>
      <c r="Y2065" t="s">
        <v>4728</v>
      </c>
      <c r="Z2065" t="s">
        <v>54</v>
      </c>
      <c r="AD2065" t="s">
        <v>4736</v>
      </c>
      <c r="AF2065" t="s">
        <v>637</v>
      </c>
      <c r="AG2065" t="s">
        <v>868</v>
      </c>
      <c r="AJ2065" t="s">
        <v>4782</v>
      </c>
      <c r="AK2065" s="104">
        <v>46118.381944444445</v>
      </c>
      <c r="AL2065">
        <v>754247</v>
      </c>
      <c r="AM2065" t="s">
        <v>4728</v>
      </c>
      <c r="AN2065" t="s">
        <v>13</v>
      </c>
      <c r="AR2065" t="s">
        <v>5931</v>
      </c>
      <c r="AT2065" t="s">
        <v>253</v>
      </c>
      <c r="AX2065">
        <v>19175896460</v>
      </c>
      <c r="AY2065" s="104">
        <v>46114.481249999997</v>
      </c>
      <c r="AZ2065">
        <v>98278</v>
      </c>
      <c r="BA2065" t="s">
        <v>4728</v>
      </c>
      <c r="BB2065" t="s">
        <v>5989</v>
      </c>
      <c r="BF2065" t="s">
        <v>4781</v>
      </c>
      <c r="BH2065" t="s">
        <v>852</v>
      </c>
      <c r="BL2065" t="s">
        <v>4745</v>
      </c>
      <c r="BM2065" s="104">
        <v>46119.68472222222</v>
      </c>
      <c r="BN2065">
        <v>51203</v>
      </c>
      <c r="BO2065" t="s">
        <v>151</v>
      </c>
      <c r="BP2065" t="s">
        <v>5592</v>
      </c>
      <c r="BT2065" t="s">
        <v>5918</v>
      </c>
    </row>
    <row r="2066" spans="17:72" x14ac:dyDescent="0.25">
      <c r="Q2066" t="s">
        <v>71</v>
      </c>
      <c r="R2066" t="s">
        <v>1132</v>
      </c>
      <c r="V2066" t="s">
        <v>5042</v>
      </c>
      <c r="W2066" s="104">
        <v>46119.478472222225</v>
      </c>
      <c r="X2066">
        <v>687782</v>
      </c>
      <c r="Y2066" t="s">
        <v>4728</v>
      </c>
      <c r="Z2066" t="s">
        <v>54</v>
      </c>
      <c r="AA2066" t="s">
        <v>4731</v>
      </c>
      <c r="AD2066" t="s">
        <v>4813</v>
      </c>
      <c r="AF2066" t="s">
        <v>1981</v>
      </c>
      <c r="AJ2066" t="s">
        <v>4848</v>
      </c>
      <c r="AK2066" s="104">
        <v>46118.382638888892</v>
      </c>
      <c r="AL2066">
        <v>583087</v>
      </c>
      <c r="AM2066" t="s">
        <v>4728</v>
      </c>
      <c r="AN2066" t="s">
        <v>42</v>
      </c>
      <c r="AO2066" t="s">
        <v>13</v>
      </c>
      <c r="AR2066" t="s">
        <v>5521</v>
      </c>
      <c r="AT2066" t="s">
        <v>2391</v>
      </c>
      <c r="AX2066" t="s">
        <v>6729</v>
      </c>
      <c r="AY2066" s="104">
        <v>46114.481249999997</v>
      </c>
      <c r="AZ2066">
        <v>636518</v>
      </c>
      <c r="BA2066" t="s">
        <v>4761</v>
      </c>
      <c r="BB2066" t="s">
        <v>5989</v>
      </c>
      <c r="BF2066" t="s">
        <v>5966</v>
      </c>
      <c r="BH2066" t="s">
        <v>1985</v>
      </c>
      <c r="BL2066" t="s">
        <v>4919</v>
      </c>
      <c r="BM2066" s="104">
        <v>46119.68472222222</v>
      </c>
      <c r="BN2066">
        <v>635957</v>
      </c>
      <c r="BO2066" t="s">
        <v>4728</v>
      </c>
      <c r="BP2066" t="s">
        <v>5592</v>
      </c>
      <c r="BT2066" t="s">
        <v>4781</v>
      </c>
    </row>
    <row r="2067" spans="17:72" x14ac:dyDescent="0.25">
      <c r="Q2067" t="s">
        <v>241</v>
      </c>
      <c r="V2067" t="s">
        <v>5759</v>
      </c>
      <c r="W2067" s="104">
        <v>46119.480555555558</v>
      </c>
      <c r="X2067">
        <v>231963</v>
      </c>
      <c r="Y2067" t="s">
        <v>4728</v>
      </c>
      <c r="Z2067" t="s">
        <v>54</v>
      </c>
      <c r="AD2067" t="s">
        <v>4736</v>
      </c>
      <c r="AF2067" t="s">
        <v>2279</v>
      </c>
      <c r="AG2067" t="s">
        <v>2624</v>
      </c>
      <c r="AJ2067" t="s">
        <v>4817</v>
      </c>
      <c r="AK2067" s="104">
        <v>46118.383333333331</v>
      </c>
      <c r="AL2067">
        <v>1016873</v>
      </c>
      <c r="AM2067" t="s">
        <v>4728</v>
      </c>
      <c r="AN2067" t="s">
        <v>42</v>
      </c>
      <c r="AO2067" t="s">
        <v>13</v>
      </c>
      <c r="AR2067" t="s">
        <v>6018</v>
      </c>
      <c r="AT2067" t="s">
        <v>1559</v>
      </c>
      <c r="AX2067" t="s">
        <v>7280</v>
      </c>
      <c r="AY2067" s="104">
        <v>46114.481249999997</v>
      </c>
      <c r="AZ2067">
        <v>668779</v>
      </c>
      <c r="BA2067" t="s">
        <v>4728</v>
      </c>
      <c r="BB2067" t="s">
        <v>5989</v>
      </c>
      <c r="BF2067" t="s">
        <v>5942</v>
      </c>
      <c r="BH2067" t="s">
        <v>76</v>
      </c>
      <c r="BL2067" t="s">
        <v>4967</v>
      </c>
      <c r="BM2067" s="104">
        <v>46119.685416666667</v>
      </c>
      <c r="BN2067">
        <v>489638</v>
      </c>
      <c r="BO2067" t="s">
        <v>4728</v>
      </c>
      <c r="BP2067" t="s">
        <v>5592</v>
      </c>
      <c r="BT2067" t="s">
        <v>5958</v>
      </c>
    </row>
    <row r="2068" spans="17:72" x14ac:dyDescent="0.25">
      <c r="Q2068" t="s">
        <v>80</v>
      </c>
      <c r="V2068" t="s">
        <v>4944</v>
      </c>
      <c r="W2068" s="104">
        <v>46119.481249999997</v>
      </c>
      <c r="X2068">
        <v>455776</v>
      </c>
      <c r="Y2068" t="s">
        <v>4728</v>
      </c>
      <c r="Z2068" t="s">
        <v>54</v>
      </c>
      <c r="AD2068" t="s">
        <v>4739</v>
      </c>
      <c r="AF2068" t="s">
        <v>637</v>
      </c>
      <c r="AG2068" t="s">
        <v>868</v>
      </c>
      <c r="AJ2068" t="s">
        <v>6635</v>
      </c>
      <c r="AK2068" s="104">
        <v>46118.384027777778</v>
      </c>
      <c r="AL2068">
        <v>755303</v>
      </c>
      <c r="AM2068" t="s">
        <v>4728</v>
      </c>
      <c r="AN2068" t="s">
        <v>13</v>
      </c>
      <c r="AR2068" t="s">
        <v>5931</v>
      </c>
      <c r="AT2068" t="s">
        <v>414</v>
      </c>
      <c r="AX2068">
        <v>19175896460</v>
      </c>
      <c r="AY2068" s="104">
        <v>46114.481944444444</v>
      </c>
      <c r="AZ2068">
        <v>217226</v>
      </c>
      <c r="BA2068" t="s">
        <v>4728</v>
      </c>
      <c r="BB2068" t="s">
        <v>5989</v>
      </c>
      <c r="BF2068" t="s">
        <v>5918</v>
      </c>
      <c r="BH2068" t="s">
        <v>1284</v>
      </c>
      <c r="BL2068" t="s">
        <v>5450</v>
      </c>
      <c r="BM2068" s="104">
        <v>46119.6875</v>
      </c>
      <c r="BN2068">
        <v>1235495</v>
      </c>
      <c r="BO2068" t="s">
        <v>4761</v>
      </c>
      <c r="BP2068" t="s">
        <v>5592</v>
      </c>
      <c r="BT2068" t="s">
        <v>5950</v>
      </c>
    </row>
    <row r="2069" spans="17:72" x14ac:dyDescent="0.25">
      <c r="Q2069" t="s">
        <v>214</v>
      </c>
      <c r="V2069" t="s">
        <v>5093</v>
      </c>
      <c r="W2069" s="104">
        <v>46119.48333333333</v>
      </c>
      <c r="X2069">
        <v>203705</v>
      </c>
      <c r="Y2069" t="s">
        <v>4728</v>
      </c>
      <c r="Z2069" t="s">
        <v>54</v>
      </c>
      <c r="AD2069" t="s">
        <v>4739</v>
      </c>
      <c r="AJ2069" t="s">
        <v>6636</v>
      </c>
      <c r="AK2069" s="104">
        <v>46118.385416666664</v>
      </c>
      <c r="AL2069">
        <v>351876</v>
      </c>
      <c r="AM2069" t="s">
        <v>4728</v>
      </c>
      <c r="AN2069" t="s">
        <v>13</v>
      </c>
      <c r="AT2069" t="s">
        <v>1894</v>
      </c>
      <c r="AU2069" t="s">
        <v>220</v>
      </c>
      <c r="AX2069" t="s">
        <v>4891</v>
      </c>
      <c r="AY2069" s="104">
        <v>46114.481944444444</v>
      </c>
      <c r="AZ2069">
        <v>511838</v>
      </c>
      <c r="BA2069" t="s">
        <v>4728</v>
      </c>
      <c r="BB2069" t="s">
        <v>5989</v>
      </c>
      <c r="BC2069" t="s">
        <v>4731</v>
      </c>
      <c r="BF2069" t="s">
        <v>6238</v>
      </c>
      <c r="BH2069" t="s">
        <v>2335</v>
      </c>
      <c r="BL2069" t="s">
        <v>5280</v>
      </c>
      <c r="BM2069" s="104">
        <v>46119.689583333333</v>
      </c>
      <c r="BN2069">
        <v>783350</v>
      </c>
      <c r="BO2069" t="s">
        <v>4728</v>
      </c>
      <c r="BP2069" t="s">
        <v>5592</v>
      </c>
      <c r="BT2069" t="s">
        <v>5918</v>
      </c>
    </row>
    <row r="2070" spans="17:72" x14ac:dyDescent="0.25">
      <c r="Q2070" t="s">
        <v>79</v>
      </c>
      <c r="V2070" t="s">
        <v>4818</v>
      </c>
      <c r="W2070" s="104">
        <v>46119.48333333333</v>
      </c>
      <c r="X2070">
        <v>522035</v>
      </c>
      <c r="Y2070" t="s">
        <v>4728</v>
      </c>
      <c r="Z2070" t="s">
        <v>54</v>
      </c>
      <c r="AD2070" t="s">
        <v>4734</v>
      </c>
      <c r="AF2070" t="s">
        <v>414</v>
      </c>
      <c r="AJ2070" t="s">
        <v>6321</v>
      </c>
      <c r="AK2070" s="104">
        <v>46118.385416666664</v>
      </c>
      <c r="AL2070">
        <v>1187175</v>
      </c>
      <c r="AM2070" t="s">
        <v>4728</v>
      </c>
      <c r="AN2070" t="s">
        <v>13</v>
      </c>
      <c r="AR2070" t="s">
        <v>5931</v>
      </c>
      <c r="AT2070" t="s">
        <v>202</v>
      </c>
      <c r="AX2070" t="s">
        <v>4782</v>
      </c>
      <c r="AY2070" s="104">
        <v>46114.482638888891</v>
      </c>
      <c r="AZ2070">
        <v>114772</v>
      </c>
      <c r="BA2070" t="s">
        <v>4728</v>
      </c>
      <c r="BB2070" t="s">
        <v>5989</v>
      </c>
      <c r="BF2070" t="s">
        <v>5925</v>
      </c>
      <c r="BH2070" t="s">
        <v>496</v>
      </c>
      <c r="BL2070" t="s">
        <v>5271</v>
      </c>
      <c r="BM2070" s="104">
        <v>46119.690972222219</v>
      </c>
      <c r="BN2070">
        <v>726323</v>
      </c>
      <c r="BO2070" t="s">
        <v>4728</v>
      </c>
      <c r="BP2070" t="s">
        <v>5592</v>
      </c>
      <c r="BT2070" t="s">
        <v>5931</v>
      </c>
    </row>
    <row r="2071" spans="17:72" x14ac:dyDescent="0.25">
      <c r="Q2071" t="s">
        <v>84</v>
      </c>
      <c r="V2071" t="s">
        <v>5012</v>
      </c>
      <c r="W2071" s="104">
        <v>46119.48333333333</v>
      </c>
      <c r="X2071">
        <v>105212</v>
      </c>
      <c r="Y2071" t="s">
        <v>4728</v>
      </c>
      <c r="Z2071" t="s">
        <v>54</v>
      </c>
      <c r="AD2071" t="s">
        <v>4736</v>
      </c>
      <c r="AF2071" t="s">
        <v>1576</v>
      </c>
      <c r="AG2071" t="s">
        <v>1507</v>
      </c>
      <c r="AJ2071" t="s">
        <v>4782</v>
      </c>
      <c r="AK2071" s="104">
        <v>46118.386111111111</v>
      </c>
      <c r="AL2071">
        <v>963349</v>
      </c>
      <c r="AM2071" t="s">
        <v>4728</v>
      </c>
      <c r="AN2071" t="s">
        <v>42</v>
      </c>
      <c r="AO2071" t="s">
        <v>13</v>
      </c>
      <c r="AR2071" t="s">
        <v>5933</v>
      </c>
      <c r="AT2071" t="s">
        <v>1985</v>
      </c>
      <c r="AX2071" t="s">
        <v>4890</v>
      </c>
      <c r="AY2071" s="104">
        <v>46114.482638888891</v>
      </c>
      <c r="AZ2071">
        <v>2172737</v>
      </c>
      <c r="BA2071" t="s">
        <v>4761</v>
      </c>
      <c r="BB2071" t="s">
        <v>5989</v>
      </c>
      <c r="BF2071" t="s">
        <v>5934</v>
      </c>
      <c r="BH2071" t="s">
        <v>1732</v>
      </c>
      <c r="BL2071" t="s">
        <v>8225</v>
      </c>
      <c r="BM2071" s="104">
        <v>46119.692361111112</v>
      </c>
      <c r="BN2071">
        <v>163585</v>
      </c>
      <c r="BO2071" t="s">
        <v>4728</v>
      </c>
      <c r="BP2071" t="s">
        <v>5592</v>
      </c>
      <c r="BT2071" t="s">
        <v>4781</v>
      </c>
    </row>
    <row r="2072" spans="17:72" x14ac:dyDescent="0.25">
      <c r="Q2072" t="s">
        <v>241</v>
      </c>
      <c r="V2072" t="s">
        <v>4848</v>
      </c>
      <c r="W2072" s="104">
        <v>46119.484027777777</v>
      </c>
      <c r="X2072">
        <v>239607</v>
      </c>
      <c r="Y2072" t="s">
        <v>4728</v>
      </c>
      <c r="Z2072" t="s">
        <v>54</v>
      </c>
      <c r="AD2072" t="s">
        <v>4780</v>
      </c>
      <c r="AF2072" t="s">
        <v>1531</v>
      </c>
      <c r="AJ2072" t="s">
        <v>6637</v>
      </c>
      <c r="AK2072" s="104">
        <v>46118.387499999997</v>
      </c>
      <c r="AL2072">
        <v>755439</v>
      </c>
      <c r="AM2072" t="s">
        <v>4728</v>
      </c>
      <c r="AN2072" t="s">
        <v>13</v>
      </c>
      <c r="AR2072" t="s">
        <v>5931</v>
      </c>
      <c r="AT2072" t="s">
        <v>80</v>
      </c>
      <c r="AX2072" t="s">
        <v>4946</v>
      </c>
      <c r="AY2072" s="104">
        <v>46114.482638888891</v>
      </c>
      <c r="AZ2072">
        <v>143366</v>
      </c>
      <c r="BA2072" t="s">
        <v>4728</v>
      </c>
      <c r="BB2072" t="s">
        <v>5989</v>
      </c>
      <c r="BF2072" t="s">
        <v>5942</v>
      </c>
      <c r="BH2072" t="s">
        <v>247</v>
      </c>
      <c r="BL2072" t="s">
        <v>8226</v>
      </c>
      <c r="BM2072" s="104">
        <v>46119.693055555559</v>
      </c>
      <c r="BN2072">
        <v>59684</v>
      </c>
      <c r="BO2072" t="s">
        <v>4728</v>
      </c>
      <c r="BP2072" t="s">
        <v>5592</v>
      </c>
      <c r="BT2072" t="s">
        <v>5918</v>
      </c>
    </row>
    <row r="2073" spans="17:72" x14ac:dyDescent="0.25">
      <c r="Q2073" t="s">
        <v>81</v>
      </c>
      <c r="V2073" t="s">
        <v>5760</v>
      </c>
      <c r="W2073" s="104">
        <v>46119.484722222223</v>
      </c>
      <c r="X2073">
        <v>308425</v>
      </c>
      <c r="Y2073" t="s">
        <v>4728</v>
      </c>
      <c r="Z2073" t="s">
        <v>54</v>
      </c>
      <c r="AD2073" t="s">
        <v>4739</v>
      </c>
      <c r="AF2073" t="s">
        <v>5268</v>
      </c>
      <c r="AG2073" t="s">
        <v>298</v>
      </c>
      <c r="AJ2073" t="s">
        <v>5334</v>
      </c>
      <c r="AK2073" s="104">
        <v>46118.388194444444</v>
      </c>
      <c r="AL2073">
        <v>1401413</v>
      </c>
      <c r="AM2073" t="s">
        <v>4728</v>
      </c>
      <c r="AN2073" t="s">
        <v>42</v>
      </c>
      <c r="AO2073" t="s">
        <v>13</v>
      </c>
      <c r="AR2073" t="s">
        <v>6158</v>
      </c>
      <c r="AT2073" t="s">
        <v>250</v>
      </c>
      <c r="AX2073" t="s">
        <v>5365</v>
      </c>
      <c r="AY2073" s="104">
        <v>46114.482638888891</v>
      </c>
      <c r="AZ2073">
        <v>175201</v>
      </c>
      <c r="BA2073" t="s">
        <v>4761</v>
      </c>
      <c r="BB2073" t="s">
        <v>5989</v>
      </c>
      <c r="BF2073" t="s">
        <v>5966</v>
      </c>
      <c r="BH2073" t="s">
        <v>247</v>
      </c>
      <c r="BL2073" t="s">
        <v>8225</v>
      </c>
      <c r="BM2073" s="104">
        <v>46119.693749999999</v>
      </c>
      <c r="BN2073">
        <v>645513</v>
      </c>
      <c r="BO2073" t="s">
        <v>4728</v>
      </c>
      <c r="BP2073" t="s">
        <v>5592</v>
      </c>
      <c r="BT2073" t="s">
        <v>5920</v>
      </c>
    </row>
    <row r="2074" spans="17:72" x14ac:dyDescent="0.25">
      <c r="Q2074" t="s">
        <v>84</v>
      </c>
      <c r="V2074" t="s">
        <v>4757</v>
      </c>
      <c r="W2074" s="104">
        <v>46119.48541666667</v>
      </c>
      <c r="X2074">
        <v>74971</v>
      </c>
      <c r="Y2074" t="s">
        <v>4728</v>
      </c>
      <c r="Z2074" t="s">
        <v>54</v>
      </c>
      <c r="AD2074" t="s">
        <v>4736</v>
      </c>
      <c r="AF2074" t="s">
        <v>2614</v>
      </c>
      <c r="AG2074" t="s">
        <v>1706</v>
      </c>
      <c r="AJ2074" t="s">
        <v>5083</v>
      </c>
      <c r="AK2074" s="104">
        <v>46118.388194444444</v>
      </c>
      <c r="AL2074">
        <v>1166081</v>
      </c>
      <c r="AM2074" t="s">
        <v>4728</v>
      </c>
      <c r="AN2074" t="s">
        <v>5248</v>
      </c>
      <c r="AO2074" t="s">
        <v>13</v>
      </c>
      <c r="AR2074" t="s">
        <v>6005</v>
      </c>
      <c r="AT2074" t="s">
        <v>1078</v>
      </c>
      <c r="AX2074" t="s">
        <v>7386</v>
      </c>
      <c r="AY2074" s="104">
        <v>46114.48333333333</v>
      </c>
      <c r="AZ2074">
        <v>154900</v>
      </c>
      <c r="BA2074" t="s">
        <v>4728</v>
      </c>
      <c r="BB2074" t="s">
        <v>5989</v>
      </c>
      <c r="BF2074" t="s">
        <v>5942</v>
      </c>
      <c r="BH2074" t="s">
        <v>2431</v>
      </c>
      <c r="BL2074" t="s">
        <v>8226</v>
      </c>
      <c r="BM2074" s="104">
        <v>46119.693749999999</v>
      </c>
      <c r="BN2074">
        <v>480557</v>
      </c>
      <c r="BO2074" t="s">
        <v>4728</v>
      </c>
      <c r="BP2074" t="s">
        <v>5592</v>
      </c>
      <c r="BT2074" t="s">
        <v>5931</v>
      </c>
    </row>
    <row r="2075" spans="17:72" x14ac:dyDescent="0.25">
      <c r="Q2075" t="s">
        <v>214</v>
      </c>
      <c r="V2075" t="s">
        <v>4840</v>
      </c>
      <c r="W2075" s="104">
        <v>46119.486805555556</v>
      </c>
      <c r="X2075">
        <v>329259</v>
      </c>
      <c r="Y2075" t="s">
        <v>4728</v>
      </c>
      <c r="Z2075" t="s">
        <v>54</v>
      </c>
      <c r="AD2075" t="s">
        <v>4739</v>
      </c>
      <c r="AF2075" t="s">
        <v>2624</v>
      </c>
      <c r="AJ2075" t="s">
        <v>5129</v>
      </c>
      <c r="AK2075" s="104">
        <v>46118.388888888891</v>
      </c>
      <c r="AL2075">
        <v>745317</v>
      </c>
      <c r="AM2075" t="s">
        <v>4728</v>
      </c>
      <c r="AN2075" t="s">
        <v>13</v>
      </c>
      <c r="AR2075" t="s">
        <v>5938</v>
      </c>
      <c r="AT2075" t="s">
        <v>2345</v>
      </c>
      <c r="AX2075" t="s">
        <v>4782</v>
      </c>
      <c r="AY2075" s="104">
        <v>46114.48333333333</v>
      </c>
      <c r="AZ2075">
        <v>689398</v>
      </c>
      <c r="BA2075" t="s">
        <v>4728</v>
      </c>
      <c r="BB2075" t="s">
        <v>5989</v>
      </c>
      <c r="BF2075" t="s">
        <v>5931</v>
      </c>
      <c r="BH2075" t="s">
        <v>1732</v>
      </c>
      <c r="BL2075" t="s">
        <v>8103</v>
      </c>
      <c r="BM2075" s="104">
        <v>46119.695833333331</v>
      </c>
      <c r="BN2075">
        <v>218493</v>
      </c>
      <c r="BO2075" t="s">
        <v>4728</v>
      </c>
      <c r="BP2075" t="s">
        <v>5592</v>
      </c>
      <c r="BT2075" t="s">
        <v>4781</v>
      </c>
    </row>
    <row r="2076" spans="17:72" x14ac:dyDescent="0.25">
      <c r="Q2076" t="s">
        <v>77</v>
      </c>
      <c r="V2076" t="s">
        <v>4741</v>
      </c>
      <c r="W2076" s="104">
        <v>46119.488888888889</v>
      </c>
      <c r="X2076">
        <v>269242</v>
      </c>
      <c r="Y2076" t="s">
        <v>4728</v>
      </c>
      <c r="Z2076" t="s">
        <v>54</v>
      </c>
      <c r="AD2076" t="s">
        <v>4736</v>
      </c>
      <c r="AF2076" t="s">
        <v>1284</v>
      </c>
      <c r="AJ2076" t="s">
        <v>6500</v>
      </c>
      <c r="AK2076" s="104">
        <v>46118.38958333333</v>
      </c>
      <c r="AL2076">
        <v>2198927</v>
      </c>
      <c r="AM2076" t="s">
        <v>4761</v>
      </c>
      <c r="AN2076" t="s">
        <v>13</v>
      </c>
      <c r="AR2076" t="s">
        <v>5956</v>
      </c>
      <c r="AT2076" t="s">
        <v>1507</v>
      </c>
      <c r="AX2076" t="s">
        <v>4801</v>
      </c>
      <c r="AY2076" s="104">
        <v>46114.48333333333</v>
      </c>
      <c r="AZ2076">
        <v>98495</v>
      </c>
      <c r="BA2076" t="s">
        <v>4728</v>
      </c>
      <c r="BB2076" t="s">
        <v>5989</v>
      </c>
      <c r="BF2076" t="s">
        <v>5942</v>
      </c>
      <c r="BH2076" t="s">
        <v>250</v>
      </c>
      <c r="BL2076" t="s">
        <v>5442</v>
      </c>
      <c r="BM2076" s="104">
        <v>46119.696527777778</v>
      </c>
      <c r="BN2076">
        <v>913793</v>
      </c>
      <c r="BO2076" t="s">
        <v>4728</v>
      </c>
      <c r="BP2076" t="s">
        <v>5592</v>
      </c>
      <c r="BT2076" t="s">
        <v>5920</v>
      </c>
    </row>
    <row r="2077" spans="17:72" x14ac:dyDescent="0.25">
      <c r="Q2077" t="s">
        <v>84</v>
      </c>
      <c r="R2077" t="s">
        <v>217</v>
      </c>
      <c r="V2077" t="s">
        <v>5431</v>
      </c>
      <c r="W2077" s="104">
        <v>46119.490277777775</v>
      </c>
      <c r="X2077">
        <v>628701</v>
      </c>
      <c r="Y2077" t="s">
        <v>4728</v>
      </c>
      <c r="Z2077" t="s">
        <v>54</v>
      </c>
      <c r="AA2077" t="s">
        <v>4731</v>
      </c>
      <c r="AD2077" t="s">
        <v>5761</v>
      </c>
      <c r="AF2077" t="s">
        <v>1702</v>
      </c>
      <c r="AG2077" t="s">
        <v>264</v>
      </c>
      <c r="AJ2077" t="s">
        <v>4833</v>
      </c>
      <c r="AK2077" s="104">
        <v>46118.38958333333</v>
      </c>
      <c r="AL2077">
        <v>1078636</v>
      </c>
      <c r="AM2077" t="s">
        <v>4728</v>
      </c>
      <c r="AN2077" t="s">
        <v>42</v>
      </c>
      <c r="AO2077" t="s">
        <v>13</v>
      </c>
      <c r="AR2077" t="s">
        <v>5933</v>
      </c>
      <c r="AT2077" t="s">
        <v>229</v>
      </c>
      <c r="AX2077" t="s">
        <v>7387</v>
      </c>
      <c r="AY2077" s="104">
        <v>46114.48333333333</v>
      </c>
      <c r="AZ2077">
        <v>368584</v>
      </c>
      <c r="BA2077" t="s">
        <v>4728</v>
      </c>
      <c r="BB2077" t="s">
        <v>5989</v>
      </c>
      <c r="BF2077" t="s">
        <v>5942</v>
      </c>
      <c r="BH2077" t="s">
        <v>1284</v>
      </c>
      <c r="BL2077" t="s">
        <v>4755</v>
      </c>
      <c r="BM2077" s="104">
        <v>46119.696527777778</v>
      </c>
      <c r="BN2077">
        <v>1736768</v>
      </c>
      <c r="BO2077" t="s">
        <v>4761</v>
      </c>
      <c r="BP2077" t="s">
        <v>5592</v>
      </c>
      <c r="BT2077" t="s">
        <v>5918</v>
      </c>
    </row>
    <row r="2078" spans="17:72" x14ac:dyDescent="0.25">
      <c r="Q2078" t="s">
        <v>1034</v>
      </c>
      <c r="R2078" t="s">
        <v>226</v>
      </c>
      <c r="V2078" t="s">
        <v>4944</v>
      </c>
      <c r="W2078" s="104">
        <v>46119.490972222222</v>
      </c>
      <c r="X2078">
        <v>605265</v>
      </c>
      <c r="Y2078" t="s">
        <v>4728</v>
      </c>
      <c r="Z2078" t="s">
        <v>42</v>
      </c>
      <c r="AA2078" t="s">
        <v>54</v>
      </c>
      <c r="AD2078" t="s">
        <v>4785</v>
      </c>
      <c r="AJ2078" t="s">
        <v>4926</v>
      </c>
      <c r="AK2078" s="104">
        <v>46118.390277777777</v>
      </c>
      <c r="AL2078">
        <v>113261</v>
      </c>
      <c r="AM2078" t="s">
        <v>4728</v>
      </c>
      <c r="AN2078" t="s">
        <v>13</v>
      </c>
      <c r="AT2078" t="s">
        <v>516</v>
      </c>
      <c r="AX2078" t="s">
        <v>6041</v>
      </c>
      <c r="AY2078" s="104">
        <v>46114.484027777777</v>
      </c>
      <c r="AZ2078">
        <v>493524</v>
      </c>
      <c r="BA2078" t="s">
        <v>4728</v>
      </c>
      <c r="BB2078" t="s">
        <v>5989</v>
      </c>
      <c r="BF2078" t="s">
        <v>5942</v>
      </c>
      <c r="BH2078" t="s">
        <v>2335</v>
      </c>
      <c r="BL2078" t="s">
        <v>8103</v>
      </c>
      <c r="BM2078" s="104">
        <v>46119.697916666664</v>
      </c>
      <c r="BN2078">
        <v>281711</v>
      </c>
      <c r="BO2078" t="s">
        <v>4728</v>
      </c>
      <c r="BP2078" t="s">
        <v>5592</v>
      </c>
      <c r="BT2078" t="s">
        <v>4781</v>
      </c>
    </row>
    <row r="2079" spans="17:72" x14ac:dyDescent="0.25">
      <c r="Q2079" t="s">
        <v>80</v>
      </c>
      <c r="V2079" t="s">
        <v>5338</v>
      </c>
      <c r="W2079" s="104">
        <v>46119.493055555555</v>
      </c>
      <c r="X2079">
        <v>166759</v>
      </c>
      <c r="Y2079" t="s">
        <v>4728</v>
      </c>
      <c r="Z2079" t="s">
        <v>54</v>
      </c>
      <c r="AD2079" t="s">
        <v>4736</v>
      </c>
      <c r="AF2079" t="s">
        <v>232</v>
      </c>
      <c r="AJ2079" t="s">
        <v>4877</v>
      </c>
      <c r="AK2079" s="104">
        <v>46118.390277777777</v>
      </c>
      <c r="AL2079">
        <v>844438</v>
      </c>
      <c r="AM2079" t="s">
        <v>4728</v>
      </c>
      <c r="AN2079" t="s">
        <v>13</v>
      </c>
      <c r="AR2079" t="s">
        <v>5931</v>
      </c>
      <c r="AT2079" t="s">
        <v>1385</v>
      </c>
      <c r="AU2079" t="s">
        <v>264</v>
      </c>
      <c r="AV2079" t="s">
        <v>1132</v>
      </c>
      <c r="AX2079" t="s">
        <v>4979</v>
      </c>
      <c r="AY2079" s="104">
        <v>46114.484722222223</v>
      </c>
      <c r="AZ2079">
        <v>1782008</v>
      </c>
      <c r="BA2079" t="s">
        <v>4728</v>
      </c>
      <c r="BB2079" t="s">
        <v>5989</v>
      </c>
      <c r="BC2079" t="s">
        <v>4731</v>
      </c>
      <c r="BF2079" t="s">
        <v>4973</v>
      </c>
      <c r="BH2079" t="s">
        <v>1732</v>
      </c>
      <c r="BL2079" t="s">
        <v>6585</v>
      </c>
      <c r="BM2079" s="104">
        <v>46119.699305555558</v>
      </c>
      <c r="BN2079">
        <v>158811</v>
      </c>
      <c r="BO2079" t="s">
        <v>4728</v>
      </c>
      <c r="BP2079" t="s">
        <v>5592</v>
      </c>
      <c r="BT2079" t="s">
        <v>4781</v>
      </c>
    </row>
    <row r="2080" spans="17:72" x14ac:dyDescent="0.25">
      <c r="Q2080" t="s">
        <v>79</v>
      </c>
      <c r="R2080" t="s">
        <v>2650</v>
      </c>
      <c r="V2080" t="s">
        <v>5435</v>
      </c>
      <c r="W2080" s="104">
        <v>46119.493750000001</v>
      </c>
      <c r="X2080">
        <v>1565526</v>
      </c>
      <c r="Y2080" t="s">
        <v>4728</v>
      </c>
      <c r="Z2080" t="s">
        <v>54</v>
      </c>
      <c r="AD2080" t="s">
        <v>4739</v>
      </c>
      <c r="AF2080" t="s">
        <v>1276</v>
      </c>
      <c r="AJ2080" t="s">
        <v>4782</v>
      </c>
      <c r="AK2080" s="104">
        <v>46118.390277777777</v>
      </c>
      <c r="AL2080">
        <v>620174</v>
      </c>
      <c r="AM2080" t="s">
        <v>4728</v>
      </c>
      <c r="AN2080" t="s">
        <v>13</v>
      </c>
      <c r="AR2080" t="s">
        <v>5925</v>
      </c>
      <c r="AT2080" t="s">
        <v>1124</v>
      </c>
      <c r="AX2080" t="s">
        <v>4930</v>
      </c>
      <c r="AY2080" s="104">
        <v>46114.484722222223</v>
      </c>
      <c r="AZ2080">
        <v>281545</v>
      </c>
      <c r="BA2080" t="s">
        <v>4728</v>
      </c>
      <c r="BB2080" t="s">
        <v>5989</v>
      </c>
      <c r="BF2080" t="s">
        <v>5918</v>
      </c>
      <c r="BH2080" t="s">
        <v>496</v>
      </c>
      <c r="BL2080" t="s">
        <v>5111</v>
      </c>
      <c r="BM2080" s="104">
        <v>46119.7</v>
      </c>
      <c r="BN2080">
        <v>307539</v>
      </c>
      <c r="BO2080" t="s">
        <v>4728</v>
      </c>
      <c r="BP2080" t="s">
        <v>5592</v>
      </c>
      <c r="BT2080" t="s">
        <v>6069</v>
      </c>
    </row>
    <row r="2081" spans="17:72" x14ac:dyDescent="0.25">
      <c r="Q2081" t="s">
        <v>241</v>
      </c>
      <c r="V2081" t="s">
        <v>5762</v>
      </c>
      <c r="W2081" s="104">
        <v>46119.493750000001</v>
      </c>
      <c r="X2081">
        <v>180049</v>
      </c>
      <c r="Y2081" t="s">
        <v>4728</v>
      </c>
      <c r="Z2081" t="s">
        <v>54</v>
      </c>
      <c r="AD2081" t="s">
        <v>4736</v>
      </c>
      <c r="AF2081" t="s">
        <v>1706</v>
      </c>
      <c r="AJ2081" t="s">
        <v>4980</v>
      </c>
      <c r="AK2081" s="104">
        <v>46118.390972222223</v>
      </c>
      <c r="AL2081">
        <v>626190</v>
      </c>
      <c r="AM2081" t="s">
        <v>4728</v>
      </c>
      <c r="AN2081" t="s">
        <v>13</v>
      </c>
      <c r="AR2081" t="s">
        <v>5920</v>
      </c>
      <c r="AT2081" t="s">
        <v>836</v>
      </c>
      <c r="AX2081" t="s">
        <v>5089</v>
      </c>
      <c r="AY2081" s="104">
        <v>46114.484722222223</v>
      </c>
      <c r="AZ2081">
        <v>1155334</v>
      </c>
      <c r="BA2081" t="s">
        <v>4761</v>
      </c>
      <c r="BB2081" t="s">
        <v>5989</v>
      </c>
      <c r="BF2081" t="s">
        <v>5966</v>
      </c>
      <c r="BH2081" t="s">
        <v>2335</v>
      </c>
      <c r="BL2081" t="s">
        <v>4755</v>
      </c>
      <c r="BM2081" s="104">
        <v>46119.701388888891</v>
      </c>
      <c r="BN2081">
        <v>516816</v>
      </c>
      <c r="BO2081" t="s">
        <v>4728</v>
      </c>
      <c r="BP2081" t="s">
        <v>5592</v>
      </c>
      <c r="BT2081" t="s">
        <v>5918</v>
      </c>
    </row>
    <row r="2082" spans="17:72" x14ac:dyDescent="0.25">
      <c r="Q2082" t="s">
        <v>72</v>
      </c>
      <c r="V2082" t="s">
        <v>4714</v>
      </c>
      <c r="W2082" s="104">
        <v>46119.493750000001</v>
      </c>
      <c r="X2082">
        <v>357202</v>
      </c>
      <c r="Y2082" t="s">
        <v>4728</v>
      </c>
      <c r="Z2082" t="s">
        <v>54</v>
      </c>
      <c r="AD2082" t="s">
        <v>4739</v>
      </c>
      <c r="AJ2082" t="s">
        <v>6636</v>
      </c>
      <c r="AK2082" s="104">
        <v>46118.390972222223</v>
      </c>
      <c r="AL2082">
        <v>37108</v>
      </c>
      <c r="AM2082" t="s">
        <v>4728</v>
      </c>
      <c r="AN2082" t="s">
        <v>13</v>
      </c>
      <c r="AT2082" t="s">
        <v>2429</v>
      </c>
      <c r="AU2082" t="s">
        <v>264</v>
      </c>
      <c r="AV2082" t="s">
        <v>220</v>
      </c>
      <c r="AX2082" t="s">
        <v>4782</v>
      </c>
      <c r="AY2082" s="104">
        <v>46114.48541666667</v>
      </c>
      <c r="AZ2082">
        <v>888464</v>
      </c>
      <c r="BA2082" t="s">
        <v>4728</v>
      </c>
      <c r="BB2082" t="s">
        <v>5989</v>
      </c>
      <c r="BC2082" t="s">
        <v>4731</v>
      </c>
      <c r="BF2082" t="s">
        <v>7388</v>
      </c>
      <c r="BH2082" t="s">
        <v>1732</v>
      </c>
      <c r="BL2082" t="s">
        <v>6585</v>
      </c>
      <c r="BM2082" s="104">
        <v>46119.70208333333</v>
      </c>
      <c r="BN2082">
        <v>137045</v>
      </c>
      <c r="BO2082" t="s">
        <v>4728</v>
      </c>
      <c r="BP2082" t="s">
        <v>5592</v>
      </c>
      <c r="BT2082" t="s">
        <v>4781</v>
      </c>
    </row>
    <row r="2083" spans="17:72" x14ac:dyDescent="0.25">
      <c r="Q2083" t="s">
        <v>214</v>
      </c>
      <c r="V2083" t="s">
        <v>4782</v>
      </c>
      <c r="W2083" s="104">
        <v>46119.494444444441</v>
      </c>
      <c r="X2083">
        <v>375139</v>
      </c>
      <c r="Y2083" t="s">
        <v>4728</v>
      </c>
      <c r="Z2083" t="s">
        <v>54</v>
      </c>
      <c r="AD2083" t="s">
        <v>4739</v>
      </c>
      <c r="AJ2083" t="s">
        <v>4762</v>
      </c>
      <c r="AK2083" s="104">
        <v>46118.39166666667</v>
      </c>
      <c r="AL2083">
        <v>87126</v>
      </c>
      <c r="AM2083" t="s">
        <v>4728</v>
      </c>
      <c r="AN2083" t="s">
        <v>13</v>
      </c>
      <c r="AT2083" t="s">
        <v>232</v>
      </c>
      <c r="AX2083" t="s">
        <v>7389</v>
      </c>
      <c r="AY2083" s="104">
        <v>46114.48541666667</v>
      </c>
      <c r="AZ2083">
        <v>353483</v>
      </c>
      <c r="BA2083" t="s">
        <v>4728</v>
      </c>
      <c r="BB2083" t="s">
        <v>5989</v>
      </c>
      <c r="BF2083" t="s">
        <v>5931</v>
      </c>
      <c r="BH2083" t="s">
        <v>1220</v>
      </c>
      <c r="BL2083" t="s">
        <v>4794</v>
      </c>
      <c r="BM2083" s="104">
        <v>46119.70208333333</v>
      </c>
      <c r="BN2083">
        <v>379538</v>
      </c>
      <c r="BO2083" t="s">
        <v>4728</v>
      </c>
      <c r="BP2083" t="s">
        <v>5592</v>
      </c>
      <c r="BT2083" t="s">
        <v>5942</v>
      </c>
    </row>
    <row r="2084" spans="17:72" x14ac:dyDescent="0.25">
      <c r="Q2084" t="s">
        <v>84</v>
      </c>
      <c r="V2084" t="s">
        <v>4744</v>
      </c>
      <c r="W2084" s="104">
        <v>46119.495138888888</v>
      </c>
      <c r="X2084">
        <v>126539</v>
      </c>
      <c r="Y2084" t="s">
        <v>4728</v>
      </c>
      <c r="Z2084" t="s">
        <v>54</v>
      </c>
      <c r="AD2084" t="s">
        <v>4736</v>
      </c>
      <c r="AF2084" t="s">
        <v>250</v>
      </c>
      <c r="AJ2084" t="s">
        <v>4755</v>
      </c>
      <c r="AK2084" s="104">
        <v>46118.39166666667</v>
      </c>
      <c r="AL2084">
        <v>804609</v>
      </c>
      <c r="AM2084" t="s">
        <v>4761</v>
      </c>
      <c r="AN2084" t="s">
        <v>13</v>
      </c>
      <c r="AR2084" t="s">
        <v>5966</v>
      </c>
      <c r="AT2084" t="s">
        <v>2383</v>
      </c>
      <c r="AU2084" t="s">
        <v>683</v>
      </c>
      <c r="AX2084" t="s">
        <v>5272</v>
      </c>
      <c r="AY2084" s="104">
        <v>46114.48541666667</v>
      </c>
      <c r="AZ2084">
        <v>724323</v>
      </c>
      <c r="BA2084" t="s">
        <v>4761</v>
      </c>
      <c r="BB2084" t="s">
        <v>5989</v>
      </c>
      <c r="BC2084" t="s">
        <v>4731</v>
      </c>
      <c r="BF2084" t="s">
        <v>5966</v>
      </c>
      <c r="BH2084" t="s">
        <v>1985</v>
      </c>
      <c r="BL2084" t="s">
        <v>4782</v>
      </c>
      <c r="BM2084" s="104">
        <v>46119.706250000003</v>
      </c>
      <c r="BN2084">
        <v>1155377</v>
      </c>
      <c r="BO2084" t="s">
        <v>4728</v>
      </c>
      <c r="BP2084" t="s">
        <v>5592</v>
      </c>
      <c r="BT2084" t="s">
        <v>6069</v>
      </c>
    </row>
    <row r="2085" spans="17:72" x14ac:dyDescent="0.25">
      <c r="Q2085" t="s">
        <v>77</v>
      </c>
      <c r="R2085" t="s">
        <v>211</v>
      </c>
      <c r="V2085" t="s">
        <v>5003</v>
      </c>
      <c r="W2085" s="104">
        <v>46119.495833333334</v>
      </c>
      <c r="X2085">
        <v>1266582</v>
      </c>
      <c r="Y2085" t="s">
        <v>4728</v>
      </c>
      <c r="Z2085" t="s">
        <v>54</v>
      </c>
      <c r="AA2085" t="s">
        <v>4731</v>
      </c>
      <c r="AD2085" t="s">
        <v>5299</v>
      </c>
      <c r="AF2085" t="s">
        <v>1294</v>
      </c>
      <c r="AJ2085" t="s">
        <v>5556</v>
      </c>
      <c r="AK2085" s="104">
        <v>46118.392361111109</v>
      </c>
      <c r="AL2085">
        <v>417496</v>
      </c>
      <c r="AM2085" t="s">
        <v>4728</v>
      </c>
      <c r="AN2085" t="s">
        <v>42</v>
      </c>
      <c r="AO2085" t="s">
        <v>13</v>
      </c>
      <c r="AR2085" t="s">
        <v>5521</v>
      </c>
      <c r="AT2085" t="s">
        <v>2624</v>
      </c>
      <c r="AX2085" t="s">
        <v>5776</v>
      </c>
      <c r="AY2085" s="104">
        <v>46114.48541666667</v>
      </c>
      <c r="AZ2085">
        <v>583312</v>
      </c>
      <c r="BA2085" t="s">
        <v>4728</v>
      </c>
      <c r="BB2085" t="s">
        <v>5989</v>
      </c>
      <c r="BF2085" t="s">
        <v>5942</v>
      </c>
      <c r="BH2085" t="s">
        <v>235</v>
      </c>
      <c r="BL2085" t="s">
        <v>8227</v>
      </c>
      <c r="BM2085" s="104">
        <v>46119.708333333336</v>
      </c>
      <c r="BN2085">
        <v>638690</v>
      </c>
      <c r="BO2085" t="s">
        <v>4728</v>
      </c>
      <c r="BP2085" t="s">
        <v>5592</v>
      </c>
      <c r="BT2085" t="s">
        <v>5931</v>
      </c>
    </row>
    <row r="2086" spans="17:72" x14ac:dyDescent="0.25">
      <c r="Q2086" t="s">
        <v>573</v>
      </c>
      <c r="R2086" t="s">
        <v>232</v>
      </c>
      <c r="V2086" t="s">
        <v>5763</v>
      </c>
      <c r="W2086" s="104">
        <v>46119.49722222222</v>
      </c>
      <c r="X2086">
        <v>249552</v>
      </c>
      <c r="Y2086" t="s">
        <v>4728</v>
      </c>
      <c r="Z2086" t="s">
        <v>42</v>
      </c>
      <c r="AA2086" t="s">
        <v>54</v>
      </c>
      <c r="AD2086" t="s">
        <v>4785</v>
      </c>
      <c r="AF2086" t="s">
        <v>937</v>
      </c>
      <c r="AG2086" t="s">
        <v>2259</v>
      </c>
      <c r="AJ2086" t="s">
        <v>5764</v>
      </c>
      <c r="AK2086" s="104">
        <v>46118.392361111109</v>
      </c>
      <c r="AL2086">
        <v>1065996</v>
      </c>
      <c r="AM2086" t="s">
        <v>4728</v>
      </c>
      <c r="AN2086" t="s">
        <v>42</v>
      </c>
      <c r="AO2086" t="s">
        <v>13</v>
      </c>
      <c r="AR2086" t="s">
        <v>5933</v>
      </c>
      <c r="AT2086" t="s">
        <v>250</v>
      </c>
      <c r="AX2086" t="s">
        <v>6294</v>
      </c>
      <c r="AY2086" s="104">
        <v>46114.486111111109</v>
      </c>
      <c r="AZ2086">
        <v>210465</v>
      </c>
      <c r="BA2086" t="s">
        <v>4728</v>
      </c>
      <c r="BB2086" t="s">
        <v>5989</v>
      </c>
      <c r="BF2086" t="s">
        <v>5931</v>
      </c>
      <c r="BH2086" t="s">
        <v>1732</v>
      </c>
      <c r="BL2086" t="s">
        <v>8026</v>
      </c>
      <c r="BM2086" s="104">
        <v>46119.711805555555</v>
      </c>
      <c r="BN2086">
        <v>191045</v>
      </c>
      <c r="BO2086" t="s">
        <v>4728</v>
      </c>
      <c r="BP2086" t="s">
        <v>5592</v>
      </c>
      <c r="BT2086" t="s">
        <v>4781</v>
      </c>
    </row>
    <row r="2087" spans="17:72" x14ac:dyDescent="0.25">
      <c r="Q2087" t="s">
        <v>80</v>
      </c>
      <c r="V2087" t="s">
        <v>4755</v>
      </c>
      <c r="W2087" s="104">
        <v>46119.49722222222</v>
      </c>
      <c r="X2087">
        <v>1294850</v>
      </c>
      <c r="Y2087" t="s">
        <v>4761</v>
      </c>
      <c r="Z2087" t="s">
        <v>54</v>
      </c>
      <c r="AD2087" t="s">
        <v>4736</v>
      </c>
      <c r="AF2087" t="s">
        <v>579</v>
      </c>
      <c r="AG2087" t="s">
        <v>1507</v>
      </c>
      <c r="AJ2087" t="s">
        <v>5095</v>
      </c>
      <c r="AK2087" s="104">
        <v>46118.392361111109</v>
      </c>
      <c r="AL2087">
        <v>1564901</v>
      </c>
      <c r="AM2087" t="s">
        <v>4728</v>
      </c>
      <c r="AN2087" t="s">
        <v>42</v>
      </c>
      <c r="AO2087" t="s">
        <v>13</v>
      </c>
      <c r="AR2087" t="s">
        <v>5933</v>
      </c>
      <c r="AT2087" t="s">
        <v>1894</v>
      </c>
      <c r="AX2087" t="s">
        <v>7390</v>
      </c>
      <c r="AY2087" s="104">
        <v>46114.486111111109</v>
      </c>
      <c r="AZ2087">
        <v>135482</v>
      </c>
      <c r="BA2087" t="s">
        <v>4728</v>
      </c>
      <c r="BB2087" t="s">
        <v>5989</v>
      </c>
      <c r="BF2087" t="s">
        <v>5942</v>
      </c>
      <c r="BH2087" t="s">
        <v>2431</v>
      </c>
      <c r="BL2087" t="s">
        <v>5002</v>
      </c>
      <c r="BM2087" s="104">
        <v>46119.712500000001</v>
      </c>
      <c r="BN2087">
        <v>988735</v>
      </c>
      <c r="BO2087" t="s">
        <v>4728</v>
      </c>
      <c r="BP2087" t="s">
        <v>5592</v>
      </c>
      <c r="BT2087" t="s">
        <v>5931</v>
      </c>
    </row>
    <row r="2088" spans="17:72" x14ac:dyDescent="0.25">
      <c r="Q2088" t="s">
        <v>241</v>
      </c>
      <c r="V2088" t="s">
        <v>5764</v>
      </c>
      <c r="W2088" s="104">
        <v>46119.497916666667</v>
      </c>
      <c r="X2088">
        <v>235244</v>
      </c>
      <c r="Y2088" t="s">
        <v>4728</v>
      </c>
      <c r="Z2088" t="s">
        <v>54</v>
      </c>
      <c r="AD2088" t="s">
        <v>4734</v>
      </c>
      <c r="AJ2088" t="s">
        <v>5623</v>
      </c>
      <c r="AK2088" s="104">
        <v>46118.392361111109</v>
      </c>
      <c r="AL2088">
        <v>101398</v>
      </c>
      <c r="AM2088" t="s">
        <v>4728</v>
      </c>
      <c r="AN2088" t="s">
        <v>13</v>
      </c>
      <c r="AT2088" t="s">
        <v>202</v>
      </c>
      <c r="AX2088" t="s">
        <v>4833</v>
      </c>
      <c r="AY2088" s="104">
        <v>46114.486111111109</v>
      </c>
      <c r="AZ2088">
        <v>411190</v>
      </c>
      <c r="BA2088" t="s">
        <v>4761</v>
      </c>
      <c r="BB2088" t="s">
        <v>5989</v>
      </c>
      <c r="BF2088" t="s">
        <v>5918</v>
      </c>
      <c r="BH2088" t="s">
        <v>2373</v>
      </c>
      <c r="BL2088" t="s">
        <v>6585</v>
      </c>
      <c r="BM2088" s="104">
        <v>46119.712500000001</v>
      </c>
      <c r="BN2088">
        <v>182835</v>
      </c>
      <c r="BO2088" t="s">
        <v>4728</v>
      </c>
      <c r="BP2088" t="s">
        <v>5592</v>
      </c>
      <c r="BT2088" t="s">
        <v>5948</v>
      </c>
    </row>
    <row r="2089" spans="17:72" x14ac:dyDescent="0.25">
      <c r="Q2089" t="s">
        <v>442</v>
      </c>
      <c r="R2089" t="s">
        <v>229</v>
      </c>
      <c r="V2089" t="s">
        <v>5765</v>
      </c>
      <c r="W2089" s="104">
        <v>46119.498611111114</v>
      </c>
      <c r="X2089">
        <v>1750612</v>
      </c>
      <c r="Y2089" t="s">
        <v>4728</v>
      </c>
      <c r="Z2089" t="s">
        <v>42</v>
      </c>
      <c r="AA2089" t="s">
        <v>54</v>
      </c>
      <c r="AD2089" t="s">
        <v>4941</v>
      </c>
      <c r="AJ2089" t="s">
        <v>5216</v>
      </c>
      <c r="AK2089" s="104">
        <v>46118.393055555556</v>
      </c>
      <c r="AL2089">
        <v>148670</v>
      </c>
      <c r="AM2089" t="s">
        <v>4728</v>
      </c>
      <c r="AN2089" t="s">
        <v>13</v>
      </c>
      <c r="AT2089" t="s">
        <v>2561</v>
      </c>
      <c r="AX2089" t="s">
        <v>4827</v>
      </c>
      <c r="AY2089" s="104">
        <v>46114.486805555556</v>
      </c>
      <c r="AZ2089">
        <v>70295</v>
      </c>
      <c r="BA2089" t="s">
        <v>4728</v>
      </c>
      <c r="BB2089" t="s">
        <v>5989</v>
      </c>
      <c r="BF2089" t="s">
        <v>5918</v>
      </c>
      <c r="BH2089" t="s">
        <v>1284</v>
      </c>
      <c r="BL2089" t="s">
        <v>5502</v>
      </c>
      <c r="BM2089" s="104">
        <v>46119.713888888888</v>
      </c>
      <c r="BN2089">
        <v>385615</v>
      </c>
      <c r="BO2089" t="s">
        <v>4728</v>
      </c>
      <c r="BP2089" t="s">
        <v>5592</v>
      </c>
      <c r="BT2089" t="s">
        <v>5918</v>
      </c>
    </row>
    <row r="2090" spans="17:72" x14ac:dyDescent="0.25">
      <c r="Q2090" t="s">
        <v>76</v>
      </c>
      <c r="V2090" t="s">
        <v>5190</v>
      </c>
      <c r="W2090" s="104">
        <v>46119.498611111114</v>
      </c>
      <c r="X2090">
        <v>1394891</v>
      </c>
      <c r="Y2090" t="s">
        <v>4728</v>
      </c>
      <c r="Z2090" t="s">
        <v>54</v>
      </c>
      <c r="AD2090" t="s">
        <v>4736</v>
      </c>
      <c r="AF2090" t="s">
        <v>2624</v>
      </c>
      <c r="AG2090" t="s">
        <v>1688</v>
      </c>
      <c r="AJ2090" t="s">
        <v>6638</v>
      </c>
      <c r="AK2090" s="104">
        <v>46118.393055555556</v>
      </c>
      <c r="AL2090">
        <v>3353365</v>
      </c>
      <c r="AM2090" t="s">
        <v>4761</v>
      </c>
      <c r="AN2090" t="s">
        <v>13</v>
      </c>
      <c r="AO2090" t="s">
        <v>4731</v>
      </c>
      <c r="AR2090" t="s">
        <v>6183</v>
      </c>
      <c r="AT2090" t="s">
        <v>414</v>
      </c>
      <c r="AX2090" t="s">
        <v>7391</v>
      </c>
      <c r="AY2090" s="104">
        <v>46114.486805555556</v>
      </c>
      <c r="AZ2090">
        <v>224779</v>
      </c>
      <c r="BA2090" t="s">
        <v>4761</v>
      </c>
      <c r="BB2090" t="s">
        <v>5989</v>
      </c>
      <c r="BF2090" t="s">
        <v>5966</v>
      </c>
      <c r="BH2090" t="s">
        <v>1732</v>
      </c>
      <c r="BL2090" t="s">
        <v>5001</v>
      </c>
      <c r="BM2090" s="104">
        <v>46119.716666666667</v>
      </c>
      <c r="BN2090">
        <v>509032</v>
      </c>
      <c r="BO2090" t="s">
        <v>4761</v>
      </c>
      <c r="BP2090" t="s">
        <v>5592</v>
      </c>
      <c r="BT2090" t="s">
        <v>5966</v>
      </c>
    </row>
    <row r="2091" spans="17:72" x14ac:dyDescent="0.25">
      <c r="Q2091" t="s">
        <v>78</v>
      </c>
      <c r="V2091" t="s">
        <v>5766</v>
      </c>
      <c r="W2091" s="104">
        <v>46119.498611111114</v>
      </c>
      <c r="X2091">
        <v>260057</v>
      </c>
      <c r="Y2091" t="s">
        <v>4728</v>
      </c>
      <c r="Z2091" t="s">
        <v>54</v>
      </c>
      <c r="AD2091" t="s">
        <v>5139</v>
      </c>
      <c r="AJ2091" t="s">
        <v>5547</v>
      </c>
      <c r="AK2091" s="104">
        <v>46118.393055555556</v>
      </c>
      <c r="AL2091">
        <v>32140</v>
      </c>
      <c r="AM2091" t="s">
        <v>4728</v>
      </c>
      <c r="AN2091" t="s">
        <v>13</v>
      </c>
      <c r="AT2091" t="s">
        <v>2510</v>
      </c>
      <c r="AX2091" t="s">
        <v>4762</v>
      </c>
      <c r="AY2091" s="104">
        <v>46114.486805555556</v>
      </c>
      <c r="AZ2091">
        <v>273227</v>
      </c>
      <c r="BA2091" t="s">
        <v>4728</v>
      </c>
      <c r="BB2091" t="s">
        <v>5989</v>
      </c>
      <c r="BF2091" t="s">
        <v>5942</v>
      </c>
      <c r="BH2091" t="s">
        <v>2335</v>
      </c>
      <c r="BL2091" t="s">
        <v>4854</v>
      </c>
      <c r="BM2091" s="104">
        <v>46119.716666666667</v>
      </c>
      <c r="BN2091">
        <v>417894</v>
      </c>
      <c r="BO2091" t="s">
        <v>4761</v>
      </c>
      <c r="BP2091" t="s">
        <v>5592</v>
      </c>
      <c r="BT2091" t="s">
        <v>5966</v>
      </c>
    </row>
    <row r="2092" spans="17:72" x14ac:dyDescent="0.25">
      <c r="Q2092" t="s">
        <v>77</v>
      </c>
      <c r="V2092" t="s">
        <v>4844</v>
      </c>
      <c r="W2092" s="104">
        <v>46119.499305555553</v>
      </c>
      <c r="X2092">
        <v>306200</v>
      </c>
      <c r="Y2092" t="s">
        <v>4728</v>
      </c>
      <c r="Z2092" t="s">
        <v>54</v>
      </c>
      <c r="AD2092" t="s">
        <v>4736</v>
      </c>
      <c r="AF2092" t="s">
        <v>2259</v>
      </c>
      <c r="AJ2092" t="s">
        <v>5174</v>
      </c>
      <c r="AK2092" s="104">
        <v>46118.394444444442</v>
      </c>
      <c r="AL2092">
        <v>632933</v>
      </c>
      <c r="AM2092" t="s">
        <v>4728</v>
      </c>
      <c r="AN2092" t="s">
        <v>13</v>
      </c>
      <c r="AR2092" t="s">
        <v>5927</v>
      </c>
      <c r="AT2092" t="s">
        <v>226</v>
      </c>
      <c r="AX2092" t="s">
        <v>7392</v>
      </c>
      <c r="AY2092" s="104">
        <v>46114.486805555556</v>
      </c>
      <c r="AZ2092">
        <v>262213</v>
      </c>
      <c r="BA2092" t="s">
        <v>4728</v>
      </c>
      <c r="BB2092" t="s">
        <v>5989</v>
      </c>
      <c r="BF2092" t="s">
        <v>5931</v>
      </c>
      <c r="BH2092" t="s">
        <v>250</v>
      </c>
      <c r="BL2092" t="s">
        <v>6218</v>
      </c>
      <c r="BM2092" s="104">
        <v>46119.717361111114</v>
      </c>
      <c r="BN2092">
        <v>210438</v>
      </c>
      <c r="BO2092" t="s">
        <v>4728</v>
      </c>
      <c r="BP2092" t="s">
        <v>5592</v>
      </c>
      <c r="BT2092" t="s">
        <v>4781</v>
      </c>
    </row>
    <row r="2093" spans="17:72" x14ac:dyDescent="0.25">
      <c r="Q2093" t="s">
        <v>72</v>
      </c>
      <c r="V2093" t="s">
        <v>5767</v>
      </c>
      <c r="W2093" s="104">
        <v>46119.5</v>
      </c>
      <c r="X2093">
        <v>423654</v>
      </c>
      <c r="Y2093" t="s">
        <v>4728</v>
      </c>
      <c r="Z2093" t="s">
        <v>54</v>
      </c>
      <c r="AD2093" t="s">
        <v>4780</v>
      </c>
      <c r="AF2093" t="s">
        <v>2557</v>
      </c>
      <c r="AG2093" t="s">
        <v>308</v>
      </c>
      <c r="AJ2093" t="s">
        <v>6523</v>
      </c>
      <c r="AK2093" s="104">
        <v>46118.394444444442</v>
      </c>
      <c r="AL2093">
        <v>923893</v>
      </c>
      <c r="AM2093" t="s">
        <v>4728</v>
      </c>
      <c r="AN2093" t="s">
        <v>42</v>
      </c>
      <c r="AO2093" t="s">
        <v>13</v>
      </c>
      <c r="AR2093" t="s">
        <v>6223</v>
      </c>
      <c r="AT2093" t="s">
        <v>241</v>
      </c>
      <c r="AX2093" t="s">
        <v>4877</v>
      </c>
      <c r="AY2093" s="104">
        <v>46114.487500000003</v>
      </c>
      <c r="AZ2093">
        <v>587388</v>
      </c>
      <c r="BA2093" t="s">
        <v>4728</v>
      </c>
      <c r="BB2093" t="s">
        <v>5989</v>
      </c>
      <c r="BF2093" t="s">
        <v>5931</v>
      </c>
      <c r="BH2093" t="s">
        <v>1284</v>
      </c>
      <c r="BL2093" t="s">
        <v>8026</v>
      </c>
      <c r="BM2093" s="104">
        <v>46119.718055555553</v>
      </c>
      <c r="BN2093">
        <v>901640</v>
      </c>
      <c r="BO2093" t="s">
        <v>4761</v>
      </c>
      <c r="BP2093" t="s">
        <v>5592</v>
      </c>
      <c r="BT2093" t="s">
        <v>5950</v>
      </c>
    </row>
    <row r="2094" spans="17:72" x14ac:dyDescent="0.25">
      <c r="Q2094" t="s">
        <v>5768</v>
      </c>
      <c r="R2094" t="s">
        <v>214</v>
      </c>
      <c r="V2094" t="s">
        <v>4744</v>
      </c>
      <c r="W2094" s="104">
        <v>46119.5</v>
      </c>
      <c r="X2094">
        <v>687152</v>
      </c>
      <c r="Y2094" t="s">
        <v>4728</v>
      </c>
      <c r="Z2094" t="s">
        <v>42</v>
      </c>
      <c r="AA2094" t="s">
        <v>54</v>
      </c>
      <c r="AD2094" t="s">
        <v>5769</v>
      </c>
      <c r="AF2094" t="s">
        <v>2624</v>
      </c>
      <c r="AJ2094" t="s">
        <v>4753</v>
      </c>
      <c r="AK2094" s="104">
        <v>46118.394444444442</v>
      </c>
      <c r="AL2094">
        <v>664814</v>
      </c>
      <c r="AM2094" t="s">
        <v>4728</v>
      </c>
      <c r="AN2094" t="s">
        <v>13</v>
      </c>
      <c r="AR2094" t="s">
        <v>5950</v>
      </c>
      <c r="AT2094" t="s">
        <v>1941</v>
      </c>
      <c r="AX2094" t="s">
        <v>4801</v>
      </c>
      <c r="AY2094" s="104">
        <v>46114.487500000003</v>
      </c>
      <c r="AZ2094">
        <v>1812452</v>
      </c>
      <c r="BA2094" t="s">
        <v>4728</v>
      </c>
      <c r="BB2094" t="s">
        <v>5989</v>
      </c>
      <c r="BF2094" t="s">
        <v>5931</v>
      </c>
      <c r="BH2094" t="s">
        <v>235</v>
      </c>
      <c r="BL2094" t="s">
        <v>5079</v>
      </c>
      <c r="BM2094" s="104">
        <v>46119.720138888886</v>
      </c>
      <c r="BN2094">
        <v>264709</v>
      </c>
      <c r="BO2094" t="s">
        <v>4728</v>
      </c>
      <c r="BP2094" t="s">
        <v>5592</v>
      </c>
      <c r="BT2094" t="s">
        <v>5920</v>
      </c>
    </row>
    <row r="2095" spans="17:72" x14ac:dyDescent="0.25">
      <c r="Q2095" t="s">
        <v>71</v>
      </c>
      <c r="R2095" t="s">
        <v>256</v>
      </c>
      <c r="V2095" t="s">
        <v>5770</v>
      </c>
      <c r="W2095" s="104">
        <v>46119.500694444447</v>
      </c>
      <c r="X2095">
        <v>1132793</v>
      </c>
      <c r="Y2095" t="s">
        <v>4728</v>
      </c>
      <c r="Z2095" t="s">
        <v>54</v>
      </c>
      <c r="AA2095" t="s">
        <v>4731</v>
      </c>
      <c r="AD2095" t="s">
        <v>5097</v>
      </c>
      <c r="AF2095" t="s">
        <v>1924</v>
      </c>
      <c r="AG2095" t="s">
        <v>264</v>
      </c>
      <c r="AJ2095" t="s">
        <v>5330</v>
      </c>
      <c r="AK2095" s="104">
        <v>46118.395833333336</v>
      </c>
      <c r="AL2095">
        <v>970763</v>
      </c>
      <c r="AM2095" t="s">
        <v>4728</v>
      </c>
      <c r="AN2095" t="s">
        <v>42</v>
      </c>
      <c r="AO2095" t="s">
        <v>13</v>
      </c>
      <c r="AR2095" t="s">
        <v>5933</v>
      </c>
      <c r="AT2095" t="s">
        <v>253</v>
      </c>
      <c r="AX2095" t="s">
        <v>4873</v>
      </c>
      <c r="AY2095" s="104">
        <v>46114.488194444442</v>
      </c>
      <c r="AZ2095">
        <v>85977</v>
      </c>
      <c r="BA2095" t="s">
        <v>4728</v>
      </c>
      <c r="BB2095" t="s">
        <v>5989</v>
      </c>
      <c r="BF2095" t="s">
        <v>4781</v>
      </c>
      <c r="BH2095" t="s">
        <v>250</v>
      </c>
      <c r="BL2095" t="s">
        <v>5453</v>
      </c>
      <c r="BM2095" s="104">
        <v>46119.72152777778</v>
      </c>
      <c r="BN2095">
        <v>200440</v>
      </c>
      <c r="BO2095" t="s">
        <v>4761</v>
      </c>
      <c r="BP2095" t="s">
        <v>5592</v>
      </c>
      <c r="BT2095" t="s">
        <v>5966</v>
      </c>
    </row>
    <row r="2096" spans="17:72" x14ac:dyDescent="0.25">
      <c r="Q2096" t="s">
        <v>73</v>
      </c>
      <c r="V2096" t="s">
        <v>5467</v>
      </c>
      <c r="W2096" s="104">
        <v>46119.500694444447</v>
      </c>
      <c r="X2096">
        <v>834686</v>
      </c>
      <c r="Y2096" t="s">
        <v>4728</v>
      </c>
      <c r="Z2096" t="s">
        <v>54</v>
      </c>
      <c r="AD2096" t="s">
        <v>4739</v>
      </c>
      <c r="AJ2096" t="s">
        <v>5256</v>
      </c>
      <c r="AK2096" s="104">
        <v>46118.396527777775</v>
      </c>
      <c r="AL2096">
        <v>107118</v>
      </c>
      <c r="AM2096" t="s">
        <v>4728</v>
      </c>
      <c r="AN2096" t="s">
        <v>13</v>
      </c>
      <c r="AT2096" t="s">
        <v>1078</v>
      </c>
      <c r="AX2096" t="s">
        <v>7390</v>
      </c>
      <c r="AY2096" s="104">
        <v>46114.488194444442</v>
      </c>
      <c r="AZ2096">
        <v>39013</v>
      </c>
      <c r="BA2096" t="s">
        <v>4728</v>
      </c>
      <c r="BB2096" t="s">
        <v>5989</v>
      </c>
      <c r="BF2096" t="s">
        <v>5942</v>
      </c>
      <c r="BH2096" t="s">
        <v>2510</v>
      </c>
      <c r="BL2096" t="s">
        <v>6112</v>
      </c>
      <c r="BM2096" s="104">
        <v>46119.72152777778</v>
      </c>
      <c r="BN2096">
        <v>306030</v>
      </c>
      <c r="BO2096" t="s">
        <v>4728</v>
      </c>
      <c r="BP2096" t="s">
        <v>5592</v>
      </c>
      <c r="BT2096" t="s">
        <v>5931</v>
      </c>
    </row>
    <row r="2097" spans="17:72" x14ac:dyDescent="0.25">
      <c r="Q2097" t="s">
        <v>80</v>
      </c>
      <c r="V2097" t="s">
        <v>5634</v>
      </c>
      <c r="W2097" s="104">
        <v>46119.503472222219</v>
      </c>
      <c r="X2097">
        <v>340256</v>
      </c>
      <c r="Y2097" t="s">
        <v>4761</v>
      </c>
      <c r="Z2097" t="s">
        <v>54</v>
      </c>
      <c r="AD2097" t="s">
        <v>4736</v>
      </c>
      <c r="AF2097" t="s">
        <v>516</v>
      </c>
      <c r="AG2097" t="s">
        <v>298</v>
      </c>
      <c r="AJ2097" t="s">
        <v>4755</v>
      </c>
      <c r="AK2097" s="104">
        <v>46118.396527777775</v>
      </c>
      <c r="AL2097">
        <v>1620892</v>
      </c>
      <c r="AM2097" t="s">
        <v>4728</v>
      </c>
      <c r="AN2097" t="s">
        <v>13</v>
      </c>
      <c r="AO2097" t="s">
        <v>4812</v>
      </c>
      <c r="AR2097" t="s">
        <v>6307</v>
      </c>
      <c r="AT2097" t="s">
        <v>2431</v>
      </c>
      <c r="AX2097" t="s">
        <v>4762</v>
      </c>
      <c r="AY2097" s="104">
        <v>46114.488888888889</v>
      </c>
      <c r="AZ2097">
        <v>280030</v>
      </c>
      <c r="BA2097" t="s">
        <v>4728</v>
      </c>
      <c r="BB2097" t="s">
        <v>5989</v>
      </c>
      <c r="BF2097" t="s">
        <v>4781</v>
      </c>
      <c r="BH2097" t="s">
        <v>1732</v>
      </c>
      <c r="BI2097" t="s">
        <v>1688</v>
      </c>
      <c r="BL2097" t="s">
        <v>5630</v>
      </c>
      <c r="BM2097" s="104">
        <v>46119.722222222219</v>
      </c>
      <c r="BN2097">
        <v>918583</v>
      </c>
      <c r="BO2097" t="s">
        <v>4728</v>
      </c>
      <c r="BP2097" t="s">
        <v>5592</v>
      </c>
      <c r="BQ2097" t="s">
        <v>4731</v>
      </c>
      <c r="BT2097" t="s">
        <v>7278</v>
      </c>
    </row>
    <row r="2098" spans="17:72" x14ac:dyDescent="0.25">
      <c r="Q2098" t="s">
        <v>1828</v>
      </c>
      <c r="R2098" t="s">
        <v>72</v>
      </c>
      <c r="V2098" t="s">
        <v>4968</v>
      </c>
      <c r="W2098" s="104">
        <v>46119.504166666666</v>
      </c>
      <c r="X2098">
        <v>1072361</v>
      </c>
      <c r="Y2098" t="s">
        <v>4728</v>
      </c>
      <c r="Z2098" t="s">
        <v>42</v>
      </c>
      <c r="AA2098" t="s">
        <v>54</v>
      </c>
      <c r="AD2098" t="s">
        <v>4788</v>
      </c>
      <c r="AF2098" t="s">
        <v>516</v>
      </c>
      <c r="AJ2098" t="s">
        <v>4782</v>
      </c>
      <c r="AK2098" s="104">
        <v>46118.398611111108</v>
      </c>
      <c r="AL2098">
        <v>584031</v>
      </c>
      <c r="AM2098" t="s">
        <v>4728</v>
      </c>
      <c r="AN2098" t="s">
        <v>13</v>
      </c>
      <c r="AR2098" t="s">
        <v>4781</v>
      </c>
      <c r="AT2098" t="s">
        <v>2391</v>
      </c>
      <c r="AX2098" t="s">
        <v>7393</v>
      </c>
      <c r="AY2098" s="104">
        <v>46114.488888888889</v>
      </c>
      <c r="AZ2098">
        <v>267066</v>
      </c>
      <c r="BA2098" t="s">
        <v>4728</v>
      </c>
      <c r="BB2098" t="s">
        <v>5989</v>
      </c>
      <c r="BF2098" t="s">
        <v>5942</v>
      </c>
      <c r="BH2098" t="s">
        <v>235</v>
      </c>
      <c r="BL2098" t="s">
        <v>4854</v>
      </c>
      <c r="BM2098" s="104">
        <v>46119.723611111112</v>
      </c>
      <c r="BN2098">
        <v>521925</v>
      </c>
      <c r="BO2098" t="s">
        <v>4728</v>
      </c>
      <c r="BP2098" t="s">
        <v>5592</v>
      </c>
      <c r="BT2098" t="s">
        <v>6117</v>
      </c>
    </row>
    <row r="2099" spans="17:72" x14ac:dyDescent="0.25">
      <c r="Q2099" t="s">
        <v>77</v>
      </c>
      <c r="V2099" t="s">
        <v>5771</v>
      </c>
      <c r="W2099" s="104">
        <v>46119.506249999999</v>
      </c>
      <c r="X2099">
        <v>310594</v>
      </c>
      <c r="Y2099" t="s">
        <v>4728</v>
      </c>
      <c r="Z2099" t="s">
        <v>54</v>
      </c>
      <c r="AD2099" t="s">
        <v>4734</v>
      </c>
      <c r="AF2099" t="s">
        <v>1645</v>
      </c>
      <c r="AG2099" t="s">
        <v>77</v>
      </c>
      <c r="AJ2099" t="s">
        <v>6639</v>
      </c>
      <c r="AK2099" s="104">
        <v>46118.398611111108</v>
      </c>
      <c r="AL2099">
        <v>4162496</v>
      </c>
      <c r="AM2099" t="s">
        <v>4761</v>
      </c>
      <c r="AN2099" t="s">
        <v>42</v>
      </c>
      <c r="AO2099" t="s">
        <v>13</v>
      </c>
      <c r="AR2099" t="s">
        <v>5962</v>
      </c>
      <c r="AT2099" t="s">
        <v>2600</v>
      </c>
      <c r="AX2099" t="s">
        <v>7252</v>
      </c>
      <c r="AY2099" s="104">
        <v>46114.488888888889</v>
      </c>
      <c r="AZ2099">
        <v>266566</v>
      </c>
      <c r="BA2099" t="s">
        <v>4728</v>
      </c>
      <c r="BB2099" t="s">
        <v>5989</v>
      </c>
      <c r="BF2099" t="s">
        <v>5918</v>
      </c>
      <c r="BH2099" t="s">
        <v>1732</v>
      </c>
      <c r="BL2099" t="s">
        <v>5867</v>
      </c>
      <c r="BM2099" s="104">
        <v>46119.724999999999</v>
      </c>
      <c r="BN2099">
        <v>208364</v>
      </c>
      <c r="BO2099" t="s">
        <v>4728</v>
      </c>
      <c r="BP2099" t="s">
        <v>5592</v>
      </c>
      <c r="BT2099" t="s">
        <v>5942</v>
      </c>
    </row>
    <row r="2100" spans="17:72" x14ac:dyDescent="0.25">
      <c r="Q2100" t="s">
        <v>241</v>
      </c>
      <c r="V2100" t="s">
        <v>5772</v>
      </c>
      <c r="W2100" s="104">
        <v>46119.506249999999</v>
      </c>
      <c r="X2100">
        <v>257469</v>
      </c>
      <c r="Y2100" t="s">
        <v>4728</v>
      </c>
      <c r="Z2100" t="s">
        <v>54</v>
      </c>
      <c r="AD2100" t="s">
        <v>4736</v>
      </c>
      <c r="AF2100" t="s">
        <v>836</v>
      </c>
      <c r="AJ2100" t="s">
        <v>4877</v>
      </c>
      <c r="AK2100" s="104">
        <v>46118.399305555555</v>
      </c>
      <c r="AL2100">
        <v>1072350</v>
      </c>
      <c r="AM2100" t="s">
        <v>4728</v>
      </c>
      <c r="AN2100" t="s">
        <v>13</v>
      </c>
      <c r="AR2100" t="s">
        <v>5931</v>
      </c>
      <c r="AT2100" t="s">
        <v>202</v>
      </c>
      <c r="AX2100" t="s">
        <v>4873</v>
      </c>
      <c r="AY2100" s="104">
        <v>46114.488888888889</v>
      </c>
      <c r="AZ2100">
        <v>848286</v>
      </c>
      <c r="BA2100" t="s">
        <v>4761</v>
      </c>
      <c r="BB2100" t="s">
        <v>5989</v>
      </c>
      <c r="BF2100" t="s">
        <v>5931</v>
      </c>
      <c r="BH2100" t="s">
        <v>1732</v>
      </c>
      <c r="BL2100" t="s">
        <v>4890</v>
      </c>
      <c r="BM2100" s="104">
        <v>46119.727083333331</v>
      </c>
      <c r="BN2100">
        <v>229005</v>
      </c>
      <c r="BO2100" t="s">
        <v>4728</v>
      </c>
      <c r="BP2100" t="s">
        <v>5592</v>
      </c>
      <c r="BT2100" t="s">
        <v>4781</v>
      </c>
    </row>
    <row r="2101" spans="17:72" x14ac:dyDescent="0.25">
      <c r="Q2101" t="s">
        <v>80</v>
      </c>
      <c r="V2101" t="s">
        <v>4992</v>
      </c>
      <c r="W2101" s="104">
        <v>46119.508333333331</v>
      </c>
      <c r="X2101">
        <v>186221</v>
      </c>
      <c r="Y2101" t="s">
        <v>4728</v>
      </c>
      <c r="Z2101" t="s">
        <v>54</v>
      </c>
      <c r="AD2101" t="s">
        <v>4772</v>
      </c>
      <c r="AF2101" t="s">
        <v>432</v>
      </c>
      <c r="AG2101" t="s">
        <v>1910</v>
      </c>
      <c r="AJ2101" t="s">
        <v>4959</v>
      </c>
      <c r="AK2101" s="104">
        <v>46118.400000000001</v>
      </c>
      <c r="AL2101">
        <v>3516933</v>
      </c>
      <c r="AM2101" t="s">
        <v>4728</v>
      </c>
      <c r="AN2101" t="s">
        <v>13</v>
      </c>
      <c r="AO2101" t="s">
        <v>4731</v>
      </c>
      <c r="AR2101" t="s">
        <v>6421</v>
      </c>
      <c r="AT2101" t="s">
        <v>308</v>
      </c>
      <c r="AX2101" t="s">
        <v>5995</v>
      </c>
      <c r="AY2101" s="104">
        <v>46114.488888888889</v>
      </c>
      <c r="AZ2101">
        <v>421856</v>
      </c>
      <c r="BA2101" t="s">
        <v>4728</v>
      </c>
      <c r="BB2101" t="s">
        <v>5989</v>
      </c>
      <c r="BF2101" t="s">
        <v>5950</v>
      </c>
      <c r="BH2101" t="s">
        <v>2373</v>
      </c>
      <c r="BL2101" t="s">
        <v>5061</v>
      </c>
      <c r="BM2101" s="104">
        <v>46119.727777777778</v>
      </c>
      <c r="BN2101">
        <v>117096</v>
      </c>
      <c r="BO2101" t="s">
        <v>4728</v>
      </c>
      <c r="BP2101" t="s">
        <v>5592</v>
      </c>
      <c r="BT2101" t="s">
        <v>5925</v>
      </c>
    </row>
    <row r="2102" spans="17:72" x14ac:dyDescent="0.25">
      <c r="Q2102" t="s">
        <v>81</v>
      </c>
      <c r="V2102" t="s">
        <v>5773</v>
      </c>
      <c r="W2102" s="104">
        <v>46119.508333333331</v>
      </c>
      <c r="X2102">
        <v>177312</v>
      </c>
      <c r="Y2102" t="s">
        <v>4728</v>
      </c>
      <c r="Z2102" t="s">
        <v>54</v>
      </c>
      <c r="AD2102" t="s">
        <v>4736</v>
      </c>
      <c r="AF2102" t="s">
        <v>1774</v>
      </c>
      <c r="AG2102" t="s">
        <v>2600</v>
      </c>
      <c r="AJ2102" t="s">
        <v>6640</v>
      </c>
      <c r="AK2102" s="104">
        <v>46118.400694444441</v>
      </c>
      <c r="AL2102">
        <v>671122</v>
      </c>
      <c r="AM2102" t="s">
        <v>4728</v>
      </c>
      <c r="AN2102" t="s">
        <v>42</v>
      </c>
      <c r="AO2102" t="s">
        <v>13</v>
      </c>
      <c r="AR2102" t="s">
        <v>5937</v>
      </c>
      <c r="AT2102" t="s">
        <v>2429</v>
      </c>
      <c r="AX2102" t="s">
        <v>7394</v>
      </c>
      <c r="AY2102" s="104">
        <v>46114.488888888889</v>
      </c>
      <c r="AZ2102">
        <v>167087</v>
      </c>
      <c r="BA2102" t="s">
        <v>4761</v>
      </c>
      <c r="BB2102" t="s">
        <v>5989</v>
      </c>
      <c r="BF2102" t="s">
        <v>5966</v>
      </c>
      <c r="BH2102" t="s">
        <v>1292</v>
      </c>
      <c r="BL2102" t="s">
        <v>8228</v>
      </c>
      <c r="BM2102" s="104">
        <v>46119.728472222225</v>
      </c>
      <c r="BN2102">
        <v>284111</v>
      </c>
      <c r="BO2102" t="s">
        <v>4728</v>
      </c>
      <c r="BP2102" t="s">
        <v>5592</v>
      </c>
      <c r="BT2102" t="s">
        <v>5948</v>
      </c>
    </row>
    <row r="2103" spans="17:72" x14ac:dyDescent="0.25">
      <c r="Q2103" t="s">
        <v>214</v>
      </c>
      <c r="R2103" t="s">
        <v>220</v>
      </c>
      <c r="V2103" t="s">
        <v>5517</v>
      </c>
      <c r="W2103" s="104">
        <v>46119.508333333331</v>
      </c>
      <c r="X2103">
        <v>476575</v>
      </c>
      <c r="Y2103" t="s">
        <v>4728</v>
      </c>
      <c r="Z2103" t="s">
        <v>54</v>
      </c>
      <c r="AA2103" t="s">
        <v>4731</v>
      </c>
      <c r="AD2103" t="s">
        <v>5296</v>
      </c>
      <c r="AF2103" t="s">
        <v>919</v>
      </c>
      <c r="AG2103" t="s">
        <v>2357</v>
      </c>
      <c r="AJ2103" t="s">
        <v>6641</v>
      </c>
      <c r="AK2103" s="104">
        <v>46118.400694444441</v>
      </c>
      <c r="AL2103">
        <v>823594</v>
      </c>
      <c r="AM2103" t="s">
        <v>4728</v>
      </c>
      <c r="AN2103" t="s">
        <v>42</v>
      </c>
      <c r="AO2103" t="s">
        <v>13</v>
      </c>
      <c r="AR2103" t="s">
        <v>5919</v>
      </c>
      <c r="AT2103" t="s">
        <v>1945</v>
      </c>
      <c r="AX2103" t="s">
        <v>5199</v>
      </c>
      <c r="AY2103" s="104">
        <v>46114.489583333336</v>
      </c>
      <c r="AZ2103">
        <v>492946</v>
      </c>
      <c r="BA2103" t="s">
        <v>4728</v>
      </c>
      <c r="BB2103" t="s">
        <v>5989</v>
      </c>
      <c r="BF2103" t="s">
        <v>5931</v>
      </c>
      <c r="BH2103" t="s">
        <v>2431</v>
      </c>
      <c r="BL2103" t="s">
        <v>5061</v>
      </c>
      <c r="BM2103" s="104">
        <v>46119.729166666664</v>
      </c>
      <c r="BN2103">
        <v>369778</v>
      </c>
      <c r="BO2103" t="s">
        <v>4728</v>
      </c>
      <c r="BP2103" t="s">
        <v>5592</v>
      </c>
      <c r="BT2103" t="s">
        <v>5966</v>
      </c>
    </row>
    <row r="2104" spans="17:72" x14ac:dyDescent="0.25">
      <c r="Q2104" t="s">
        <v>452</v>
      </c>
      <c r="R2104" t="s">
        <v>232</v>
      </c>
      <c r="S2104" t="s">
        <v>1132</v>
      </c>
      <c r="V2104" t="s">
        <v>5103</v>
      </c>
      <c r="W2104" s="104">
        <v>46119.509722222225</v>
      </c>
      <c r="X2104">
        <v>432436</v>
      </c>
      <c r="Y2104" t="s">
        <v>4728</v>
      </c>
      <c r="Z2104" t="s">
        <v>42</v>
      </c>
      <c r="AA2104" t="s">
        <v>54</v>
      </c>
      <c r="AB2104" t="s">
        <v>4731</v>
      </c>
      <c r="AD2104" t="s">
        <v>5067</v>
      </c>
      <c r="AJ2104" t="s">
        <v>5078</v>
      </c>
      <c r="AK2104" s="104">
        <v>46118.401388888888</v>
      </c>
      <c r="AL2104">
        <v>142847</v>
      </c>
      <c r="AM2104" t="s">
        <v>4728</v>
      </c>
      <c r="AN2104" t="s">
        <v>13</v>
      </c>
      <c r="AT2104" t="s">
        <v>432</v>
      </c>
      <c r="AX2104" t="s">
        <v>5236</v>
      </c>
      <c r="AY2104" s="104">
        <v>46114.490277777775</v>
      </c>
      <c r="AZ2104">
        <v>200902</v>
      </c>
      <c r="BA2104" t="s">
        <v>4761</v>
      </c>
      <c r="BB2104" t="s">
        <v>5989</v>
      </c>
      <c r="BF2104" t="s">
        <v>5966</v>
      </c>
      <c r="BH2104" t="s">
        <v>1732</v>
      </c>
      <c r="BL2104" t="s">
        <v>5190</v>
      </c>
      <c r="BM2104" s="104">
        <v>46119.730555555558</v>
      </c>
      <c r="BN2104">
        <v>180040</v>
      </c>
      <c r="BO2104" t="s">
        <v>4728</v>
      </c>
      <c r="BP2104" t="s">
        <v>5592</v>
      </c>
      <c r="BT2104" t="s">
        <v>5925</v>
      </c>
    </row>
    <row r="2105" spans="17:72" x14ac:dyDescent="0.25">
      <c r="Q2105" t="s">
        <v>241</v>
      </c>
      <c r="V2105" t="s">
        <v>5774</v>
      </c>
      <c r="W2105" s="104">
        <v>46119.509722222225</v>
      </c>
      <c r="X2105">
        <v>92335</v>
      </c>
      <c r="Y2105" t="s">
        <v>4728</v>
      </c>
      <c r="Z2105" t="s">
        <v>54</v>
      </c>
      <c r="AD2105" t="s">
        <v>4756</v>
      </c>
      <c r="AF2105" t="s">
        <v>1531</v>
      </c>
      <c r="AJ2105" t="s">
        <v>6642</v>
      </c>
      <c r="AK2105" s="104">
        <v>46118.401388888888</v>
      </c>
      <c r="AL2105">
        <v>592547</v>
      </c>
      <c r="AM2105" t="s">
        <v>4728</v>
      </c>
      <c r="AN2105" t="s">
        <v>13</v>
      </c>
      <c r="AR2105" t="s">
        <v>5931</v>
      </c>
      <c r="AT2105" t="s">
        <v>1292</v>
      </c>
      <c r="AX2105" t="s">
        <v>5207</v>
      </c>
      <c r="AY2105" s="104">
        <v>46114.490277777775</v>
      </c>
      <c r="AZ2105">
        <v>400812</v>
      </c>
      <c r="BA2105" t="s">
        <v>4728</v>
      </c>
      <c r="BB2105" t="s">
        <v>5989</v>
      </c>
      <c r="BF2105" t="s">
        <v>5942</v>
      </c>
      <c r="BH2105" t="s">
        <v>73</v>
      </c>
      <c r="BI2105" t="s">
        <v>76</v>
      </c>
      <c r="BL2105" t="s">
        <v>5101</v>
      </c>
      <c r="BM2105" s="104">
        <v>46119.731249999997</v>
      </c>
      <c r="BN2105">
        <v>533872</v>
      </c>
      <c r="BO2105" t="s">
        <v>4728</v>
      </c>
      <c r="BP2105" t="s">
        <v>5592</v>
      </c>
      <c r="BQ2105" t="s">
        <v>13</v>
      </c>
      <c r="BT2105" t="s">
        <v>7001</v>
      </c>
    </row>
    <row r="2106" spans="17:72" x14ac:dyDescent="0.25">
      <c r="Q2106" t="s">
        <v>214</v>
      </c>
      <c r="V2106" t="s">
        <v>4776</v>
      </c>
      <c r="W2106" s="104">
        <v>46119.510416666664</v>
      </c>
      <c r="X2106">
        <v>757258</v>
      </c>
      <c r="Y2106" t="s">
        <v>4728</v>
      </c>
      <c r="Z2106" t="s">
        <v>54</v>
      </c>
      <c r="AD2106" t="s">
        <v>4739</v>
      </c>
      <c r="AF2106" t="s">
        <v>2057</v>
      </c>
      <c r="AG2106" t="s">
        <v>308</v>
      </c>
      <c r="AJ2106" t="s">
        <v>4890</v>
      </c>
      <c r="AK2106" s="104">
        <v>46118.402083333334</v>
      </c>
      <c r="AL2106">
        <v>6065130</v>
      </c>
      <c r="AM2106" t="s">
        <v>4761</v>
      </c>
      <c r="AN2106" t="s">
        <v>42</v>
      </c>
      <c r="AO2106" t="s">
        <v>13</v>
      </c>
      <c r="AR2106" t="s">
        <v>6458</v>
      </c>
      <c r="AT2106" t="s">
        <v>1894</v>
      </c>
      <c r="AX2106" t="s">
        <v>4741</v>
      </c>
      <c r="AY2106" s="104">
        <v>46114.490972222222</v>
      </c>
      <c r="AZ2106">
        <v>303873</v>
      </c>
      <c r="BA2106" t="s">
        <v>4761</v>
      </c>
      <c r="BB2106" t="s">
        <v>5989</v>
      </c>
      <c r="BF2106" t="s">
        <v>5966</v>
      </c>
      <c r="BH2106" t="s">
        <v>2373</v>
      </c>
      <c r="BL2106" t="s">
        <v>4877</v>
      </c>
      <c r="BM2106" s="104">
        <v>46119.736111111109</v>
      </c>
      <c r="BN2106">
        <v>728186</v>
      </c>
      <c r="BO2106" t="s">
        <v>4728</v>
      </c>
      <c r="BP2106" t="s">
        <v>5592</v>
      </c>
      <c r="BT2106" t="s">
        <v>5948</v>
      </c>
    </row>
    <row r="2107" spans="17:72" x14ac:dyDescent="0.25">
      <c r="Q2107" t="s">
        <v>81</v>
      </c>
      <c r="V2107" t="s">
        <v>5680</v>
      </c>
      <c r="W2107" s="104">
        <v>46119.511111111111</v>
      </c>
      <c r="X2107">
        <v>227870</v>
      </c>
      <c r="Y2107" t="s">
        <v>4728</v>
      </c>
      <c r="Z2107" t="s">
        <v>54</v>
      </c>
      <c r="AD2107" t="s">
        <v>4736</v>
      </c>
      <c r="AF2107" t="s">
        <v>1349</v>
      </c>
      <c r="AJ2107" t="s">
        <v>6643</v>
      </c>
      <c r="AK2107" s="104">
        <v>46118.402083333334</v>
      </c>
      <c r="AL2107">
        <v>3016240</v>
      </c>
      <c r="AM2107" t="s">
        <v>4728</v>
      </c>
      <c r="AN2107" t="s">
        <v>42</v>
      </c>
      <c r="AO2107" t="s">
        <v>13</v>
      </c>
      <c r="AR2107" t="s">
        <v>6644</v>
      </c>
      <c r="AT2107" t="s">
        <v>2407</v>
      </c>
      <c r="AX2107" t="s">
        <v>4881</v>
      </c>
      <c r="AY2107" s="104">
        <v>46114.490972222222</v>
      </c>
      <c r="AZ2107">
        <v>436610</v>
      </c>
      <c r="BA2107" t="s">
        <v>4728</v>
      </c>
      <c r="BB2107" t="s">
        <v>5989</v>
      </c>
      <c r="BF2107" t="s">
        <v>5931</v>
      </c>
      <c r="BH2107" t="s">
        <v>247</v>
      </c>
      <c r="BL2107" t="s">
        <v>5002</v>
      </c>
      <c r="BM2107" s="104">
        <v>46119.740972222222</v>
      </c>
      <c r="BN2107">
        <v>2066978</v>
      </c>
      <c r="BO2107" t="s">
        <v>4728</v>
      </c>
      <c r="BP2107" t="s">
        <v>5592</v>
      </c>
      <c r="BT2107" t="s">
        <v>5920</v>
      </c>
    </row>
    <row r="2108" spans="17:72" x14ac:dyDescent="0.25">
      <c r="Q2108" t="s">
        <v>73</v>
      </c>
      <c r="V2108" t="s">
        <v>5013</v>
      </c>
      <c r="W2108" s="104">
        <v>46119.511805555558</v>
      </c>
      <c r="X2108">
        <v>1266541</v>
      </c>
      <c r="Y2108" t="s">
        <v>4728</v>
      </c>
      <c r="Z2108" t="s">
        <v>54</v>
      </c>
      <c r="AD2108" t="s">
        <v>4739</v>
      </c>
      <c r="AJ2108" t="s">
        <v>6636</v>
      </c>
      <c r="AK2108" s="104">
        <v>46118.402777777781</v>
      </c>
      <c r="AL2108">
        <v>30438</v>
      </c>
      <c r="AM2108" t="s">
        <v>4728</v>
      </c>
      <c r="AN2108" t="s">
        <v>13</v>
      </c>
      <c r="AT2108" t="s">
        <v>229</v>
      </c>
      <c r="AU2108" t="s">
        <v>683</v>
      </c>
      <c r="AX2108" t="s">
        <v>4977</v>
      </c>
      <c r="AY2108" s="104">
        <v>46114.491666666669</v>
      </c>
      <c r="AZ2108">
        <v>2087790</v>
      </c>
      <c r="BA2108" t="s">
        <v>4761</v>
      </c>
      <c r="BB2108" t="s">
        <v>5989</v>
      </c>
      <c r="BC2108" t="s">
        <v>4731</v>
      </c>
      <c r="BF2108" t="s">
        <v>6395</v>
      </c>
      <c r="BH2108" t="s">
        <v>235</v>
      </c>
      <c r="BL2108" t="s">
        <v>6073</v>
      </c>
      <c r="BM2108" s="104">
        <v>46119.740972222222</v>
      </c>
      <c r="BN2108">
        <v>630791</v>
      </c>
      <c r="BO2108" t="s">
        <v>4728</v>
      </c>
      <c r="BP2108" t="s">
        <v>5592</v>
      </c>
      <c r="BT2108" t="s">
        <v>5924</v>
      </c>
    </row>
    <row r="2109" spans="17:72" x14ac:dyDescent="0.25">
      <c r="Q2109" t="s">
        <v>241</v>
      </c>
      <c r="V2109" t="s">
        <v>5775</v>
      </c>
      <c r="W2109" s="104">
        <v>46119.511805555558</v>
      </c>
      <c r="X2109">
        <v>66608</v>
      </c>
      <c r="Y2109" t="s">
        <v>4728</v>
      </c>
      <c r="Z2109" t="s">
        <v>54</v>
      </c>
      <c r="AD2109" t="s">
        <v>4781</v>
      </c>
      <c r="AJ2109" t="s">
        <v>4819</v>
      </c>
      <c r="AK2109" s="104">
        <v>46118.402777777781</v>
      </c>
      <c r="AL2109">
        <v>22986</v>
      </c>
      <c r="AM2109" t="s">
        <v>4728</v>
      </c>
      <c r="AN2109" t="s">
        <v>13</v>
      </c>
      <c r="AT2109" t="s">
        <v>1124</v>
      </c>
      <c r="AX2109" t="s">
        <v>7252</v>
      </c>
      <c r="AY2109" s="104">
        <v>46114.491666666669</v>
      </c>
      <c r="AZ2109">
        <v>75293</v>
      </c>
      <c r="BA2109" t="s">
        <v>4728</v>
      </c>
      <c r="BB2109" t="s">
        <v>5989</v>
      </c>
      <c r="BF2109" t="s">
        <v>5918</v>
      </c>
      <c r="BH2109" t="s">
        <v>1732</v>
      </c>
      <c r="BI2109" t="s">
        <v>211</v>
      </c>
      <c r="BL2109" t="s">
        <v>5252</v>
      </c>
      <c r="BM2109" s="104">
        <v>46119.740972222222</v>
      </c>
      <c r="BN2109">
        <v>1070493</v>
      </c>
      <c r="BO2109" t="s">
        <v>4728</v>
      </c>
      <c r="BP2109" t="s">
        <v>5592</v>
      </c>
      <c r="BQ2109" t="s">
        <v>4731</v>
      </c>
      <c r="BT2109" t="s">
        <v>6410</v>
      </c>
    </row>
    <row r="2110" spans="17:72" x14ac:dyDescent="0.25">
      <c r="Q2110" t="s">
        <v>232</v>
      </c>
      <c r="V2110" t="s">
        <v>4755</v>
      </c>
      <c r="W2110" s="104">
        <v>46119.512499999997</v>
      </c>
      <c r="X2110">
        <v>381991</v>
      </c>
      <c r="Y2110" t="s">
        <v>4761</v>
      </c>
      <c r="Z2110" t="s">
        <v>54</v>
      </c>
      <c r="AD2110" t="s">
        <v>4756</v>
      </c>
      <c r="AF2110" t="s">
        <v>1335</v>
      </c>
      <c r="AG2110" t="s">
        <v>868</v>
      </c>
      <c r="AJ2110" t="s">
        <v>5416</v>
      </c>
      <c r="AK2110" s="104">
        <v>46118.40347222222</v>
      </c>
      <c r="AL2110">
        <v>1143757</v>
      </c>
      <c r="AM2110" t="s">
        <v>4728</v>
      </c>
      <c r="AN2110" t="s">
        <v>42</v>
      </c>
      <c r="AO2110" t="s">
        <v>13</v>
      </c>
      <c r="AR2110" t="s">
        <v>5933</v>
      </c>
      <c r="AT2110" t="s">
        <v>1134</v>
      </c>
      <c r="AX2110" t="s">
        <v>7395</v>
      </c>
      <c r="AY2110" s="104">
        <v>46114.491666666669</v>
      </c>
      <c r="AZ2110">
        <v>452101</v>
      </c>
      <c r="BA2110" t="s">
        <v>4728</v>
      </c>
      <c r="BB2110" t="s">
        <v>5989</v>
      </c>
      <c r="BF2110" t="s">
        <v>5942</v>
      </c>
      <c r="BH2110" t="s">
        <v>2335</v>
      </c>
      <c r="BL2110" t="s">
        <v>4922</v>
      </c>
      <c r="BM2110" s="104">
        <v>46119.742361111108</v>
      </c>
      <c r="BN2110">
        <v>331829</v>
      </c>
      <c r="BO2110" t="s">
        <v>4728</v>
      </c>
      <c r="BP2110" t="s">
        <v>5592</v>
      </c>
      <c r="BT2110" t="s">
        <v>5918</v>
      </c>
    </row>
    <row r="2111" spans="17:72" x14ac:dyDescent="0.25">
      <c r="Q2111" t="s">
        <v>241</v>
      </c>
      <c r="V2111" t="s">
        <v>5775</v>
      </c>
      <c r="W2111" s="104">
        <v>46119.512499999997</v>
      </c>
      <c r="X2111">
        <v>424051</v>
      </c>
      <c r="Y2111" t="s">
        <v>4728</v>
      </c>
      <c r="Z2111" t="s">
        <v>54</v>
      </c>
      <c r="AD2111" t="s">
        <v>4780</v>
      </c>
      <c r="AF2111" t="s">
        <v>81</v>
      </c>
      <c r="AJ2111" t="s">
        <v>6645</v>
      </c>
      <c r="AK2111" s="104">
        <v>46118.404166666667</v>
      </c>
      <c r="AL2111">
        <v>558257</v>
      </c>
      <c r="AM2111" t="s">
        <v>4728</v>
      </c>
      <c r="AN2111" t="s">
        <v>13</v>
      </c>
      <c r="AR2111" t="s">
        <v>5918</v>
      </c>
      <c r="AT2111" t="s">
        <v>414</v>
      </c>
      <c r="AX2111" t="s">
        <v>4849</v>
      </c>
      <c r="AY2111" s="104">
        <v>46114.493055555555</v>
      </c>
      <c r="AZ2111">
        <v>214550</v>
      </c>
      <c r="BA2111" t="s">
        <v>4728</v>
      </c>
      <c r="BB2111" t="s">
        <v>5989</v>
      </c>
      <c r="BF2111" t="s">
        <v>5956</v>
      </c>
      <c r="BH2111" t="s">
        <v>2259</v>
      </c>
      <c r="BL2111" t="s">
        <v>4875</v>
      </c>
      <c r="BM2111" s="104">
        <v>46119.743055555555</v>
      </c>
      <c r="BN2111">
        <v>2319493</v>
      </c>
      <c r="BO2111" t="s">
        <v>4728</v>
      </c>
      <c r="BP2111" t="s">
        <v>5592</v>
      </c>
      <c r="BQ2111" t="s">
        <v>5603</v>
      </c>
      <c r="BT2111" t="s">
        <v>5934</v>
      </c>
    </row>
    <row r="2112" spans="17:72" x14ac:dyDescent="0.25">
      <c r="Q2112" t="s">
        <v>81</v>
      </c>
      <c r="V2112" t="s">
        <v>5776</v>
      </c>
      <c r="W2112" s="104">
        <v>46119.513194444444</v>
      </c>
      <c r="X2112">
        <v>153447</v>
      </c>
      <c r="Y2112" t="s">
        <v>4728</v>
      </c>
      <c r="Z2112" t="s">
        <v>54</v>
      </c>
      <c r="AD2112" t="s">
        <v>4752</v>
      </c>
      <c r="AF2112" t="s">
        <v>1531</v>
      </c>
      <c r="AJ2112" t="s">
        <v>4895</v>
      </c>
      <c r="AK2112" s="104">
        <v>46118.404166666667</v>
      </c>
      <c r="AL2112">
        <v>957579</v>
      </c>
      <c r="AM2112" t="s">
        <v>4728</v>
      </c>
      <c r="AN2112" t="s">
        <v>13</v>
      </c>
      <c r="AR2112" t="s">
        <v>5931</v>
      </c>
      <c r="AT2112" t="s">
        <v>1559</v>
      </c>
      <c r="AX2112" t="s">
        <v>4743</v>
      </c>
      <c r="AY2112" s="104">
        <v>46114.493055555555</v>
      </c>
      <c r="AZ2112">
        <v>247174</v>
      </c>
      <c r="BA2112" t="s">
        <v>4728</v>
      </c>
      <c r="BB2112" t="s">
        <v>5989</v>
      </c>
      <c r="BF2112" t="s">
        <v>5918</v>
      </c>
      <c r="BH2112" t="s">
        <v>76</v>
      </c>
      <c r="BL2112" t="s">
        <v>4775</v>
      </c>
      <c r="BM2112" s="104">
        <v>46119.743055555555</v>
      </c>
      <c r="BN2112">
        <v>886180</v>
      </c>
      <c r="BO2112" t="s">
        <v>4728</v>
      </c>
      <c r="BP2112" t="s">
        <v>5592</v>
      </c>
      <c r="BT2112" t="s">
        <v>5920</v>
      </c>
    </row>
    <row r="2113" spans="17:72" x14ac:dyDescent="0.25">
      <c r="Q2113" t="s">
        <v>2345</v>
      </c>
      <c r="V2113" t="s">
        <v>5777</v>
      </c>
      <c r="W2113" s="104">
        <v>46119.513888888891</v>
      </c>
      <c r="X2113">
        <v>265122</v>
      </c>
      <c r="Y2113" t="s">
        <v>4728</v>
      </c>
      <c r="Z2113" t="s">
        <v>54</v>
      </c>
      <c r="AD2113" t="s">
        <v>4736</v>
      </c>
      <c r="AF2113" t="s">
        <v>384</v>
      </c>
      <c r="AG2113" t="s">
        <v>1284</v>
      </c>
      <c r="AJ2113" t="s">
        <v>4843</v>
      </c>
      <c r="AK2113" s="104">
        <v>46118.404166666667</v>
      </c>
      <c r="AL2113">
        <v>2559545</v>
      </c>
      <c r="AM2113" t="s">
        <v>4728</v>
      </c>
      <c r="AN2113" t="s">
        <v>4790</v>
      </c>
      <c r="AO2113" t="s">
        <v>13</v>
      </c>
      <c r="AP2113" t="s">
        <v>5603</v>
      </c>
      <c r="AR2113" t="s">
        <v>6103</v>
      </c>
      <c r="AT2113" t="s">
        <v>2383</v>
      </c>
      <c r="AX2113" t="s">
        <v>7252</v>
      </c>
      <c r="AY2113" s="104">
        <v>46114.493055555555</v>
      </c>
      <c r="AZ2113">
        <v>396937</v>
      </c>
      <c r="BA2113" t="s">
        <v>4761</v>
      </c>
      <c r="BB2113" t="s">
        <v>5989</v>
      </c>
      <c r="BF2113" t="s">
        <v>5966</v>
      </c>
      <c r="BL2113" t="s">
        <v>5582</v>
      </c>
      <c r="BM2113" s="104">
        <v>46119.746527777781</v>
      </c>
      <c r="BN2113">
        <v>76544</v>
      </c>
      <c r="BO2113" t="s">
        <v>4728</v>
      </c>
      <c r="BP2113" t="s">
        <v>5592</v>
      </c>
    </row>
    <row r="2114" spans="17:72" x14ac:dyDescent="0.25">
      <c r="Q2114" t="s">
        <v>81</v>
      </c>
      <c r="V2114" t="s">
        <v>5086</v>
      </c>
      <c r="W2114" s="104">
        <v>46119.515277777777</v>
      </c>
      <c r="X2114">
        <v>443570</v>
      </c>
      <c r="Y2114" t="s">
        <v>4728</v>
      </c>
      <c r="Z2114" t="s">
        <v>54</v>
      </c>
      <c r="AD2114" t="s">
        <v>4739</v>
      </c>
      <c r="AF2114" t="s">
        <v>75</v>
      </c>
      <c r="AJ2114" t="s">
        <v>5658</v>
      </c>
      <c r="AK2114" s="104">
        <v>46118.404861111114</v>
      </c>
      <c r="AL2114">
        <v>953326</v>
      </c>
      <c r="AM2114" t="s">
        <v>4728</v>
      </c>
      <c r="AN2114" t="s">
        <v>13</v>
      </c>
      <c r="AR2114" t="s">
        <v>5931</v>
      </c>
      <c r="AT2114" t="s">
        <v>1078</v>
      </c>
      <c r="AX2114" t="s">
        <v>7396</v>
      </c>
      <c r="AY2114" s="104">
        <v>46114.493055555555</v>
      </c>
      <c r="AZ2114">
        <v>915762</v>
      </c>
      <c r="BA2114" t="s">
        <v>4728</v>
      </c>
      <c r="BB2114" t="s">
        <v>5989</v>
      </c>
      <c r="BF2114" t="s">
        <v>5942</v>
      </c>
      <c r="BH2114" t="s">
        <v>1732</v>
      </c>
      <c r="BL2114" t="s">
        <v>7032</v>
      </c>
      <c r="BM2114" s="104">
        <v>46119.752083333333</v>
      </c>
      <c r="BN2114">
        <v>165984</v>
      </c>
      <c r="BO2114" t="s">
        <v>4728</v>
      </c>
      <c r="BP2114" t="s">
        <v>5592</v>
      </c>
      <c r="BT2114" t="s">
        <v>5942</v>
      </c>
    </row>
    <row r="2115" spans="17:72" x14ac:dyDescent="0.25">
      <c r="Q2115" t="s">
        <v>2345</v>
      </c>
      <c r="V2115" t="s">
        <v>4979</v>
      </c>
      <c r="W2115" s="104">
        <v>46119.515277777777</v>
      </c>
      <c r="X2115">
        <v>150684</v>
      </c>
      <c r="Y2115" t="s">
        <v>4728</v>
      </c>
      <c r="Z2115" t="s">
        <v>54</v>
      </c>
      <c r="AD2115" t="s">
        <v>4756</v>
      </c>
      <c r="AF2115" t="s">
        <v>76</v>
      </c>
      <c r="AJ2115" t="s">
        <v>4776</v>
      </c>
      <c r="AK2115" s="104">
        <v>46118.404861111114</v>
      </c>
      <c r="AL2115">
        <v>1314598</v>
      </c>
      <c r="AM2115" t="s">
        <v>4728</v>
      </c>
      <c r="AN2115" t="s">
        <v>13</v>
      </c>
      <c r="AR2115" t="s">
        <v>5931</v>
      </c>
      <c r="AT2115" t="s">
        <v>84</v>
      </c>
      <c r="AX2115" t="s">
        <v>7397</v>
      </c>
      <c r="AY2115" s="104">
        <v>46114.493055555555</v>
      </c>
      <c r="AZ2115">
        <v>328733</v>
      </c>
      <c r="BA2115" t="s">
        <v>4761</v>
      </c>
      <c r="BB2115" t="s">
        <v>5989</v>
      </c>
      <c r="BF2115" t="s">
        <v>5966</v>
      </c>
      <c r="BH2115" t="s">
        <v>1732</v>
      </c>
      <c r="BI2115" t="s">
        <v>211</v>
      </c>
      <c r="BL2115" t="s">
        <v>7032</v>
      </c>
      <c r="BM2115" s="104">
        <v>46119.753472222219</v>
      </c>
      <c r="BN2115">
        <v>2175268</v>
      </c>
      <c r="BO2115" t="s">
        <v>4728</v>
      </c>
      <c r="BP2115" t="s">
        <v>5592</v>
      </c>
      <c r="BQ2115" t="s">
        <v>4731</v>
      </c>
      <c r="BT2115" t="s">
        <v>5301</v>
      </c>
    </row>
    <row r="2116" spans="17:72" x14ac:dyDescent="0.25">
      <c r="Q2116" t="s">
        <v>223</v>
      </c>
      <c r="V2116" t="s">
        <v>4757</v>
      </c>
      <c r="W2116" s="104">
        <v>46119.515277777777</v>
      </c>
      <c r="X2116">
        <v>272243</v>
      </c>
      <c r="Y2116" t="s">
        <v>4728</v>
      </c>
      <c r="Z2116" t="s">
        <v>54</v>
      </c>
      <c r="AD2116" t="s">
        <v>4780</v>
      </c>
      <c r="AF2116" t="s">
        <v>937</v>
      </c>
      <c r="AJ2116" t="s">
        <v>4741</v>
      </c>
      <c r="AK2116" s="104">
        <v>46118.405555555553</v>
      </c>
      <c r="AL2116">
        <v>1105483</v>
      </c>
      <c r="AM2116" t="s">
        <v>4728</v>
      </c>
      <c r="AN2116" t="s">
        <v>42</v>
      </c>
      <c r="AO2116" t="s">
        <v>13</v>
      </c>
      <c r="AR2116" t="s">
        <v>5521</v>
      </c>
      <c r="AT2116" t="s">
        <v>202</v>
      </c>
      <c r="AX2116" t="s">
        <v>5238</v>
      </c>
      <c r="AY2116" s="104">
        <v>46114.493055555555</v>
      </c>
      <c r="AZ2116">
        <v>1167961</v>
      </c>
      <c r="BA2116" t="s">
        <v>4761</v>
      </c>
      <c r="BB2116" t="s">
        <v>5989</v>
      </c>
      <c r="BF2116" t="s">
        <v>4781</v>
      </c>
      <c r="BH2116" t="s">
        <v>2510</v>
      </c>
      <c r="BL2116" t="s">
        <v>6275</v>
      </c>
      <c r="BM2116" s="104">
        <v>46119.758333333331</v>
      </c>
      <c r="BN2116">
        <v>1524528</v>
      </c>
      <c r="BO2116" t="s">
        <v>4728</v>
      </c>
      <c r="BP2116" t="s">
        <v>5592</v>
      </c>
      <c r="BT2116" t="s">
        <v>5920</v>
      </c>
    </row>
    <row r="2117" spans="17:72" x14ac:dyDescent="0.25">
      <c r="Q2117" t="s">
        <v>72</v>
      </c>
      <c r="V2117" t="s">
        <v>5778</v>
      </c>
      <c r="W2117" s="104">
        <v>46119.515972222223</v>
      </c>
      <c r="X2117">
        <v>190384</v>
      </c>
      <c r="Y2117" t="s">
        <v>4728</v>
      </c>
      <c r="Z2117" t="s">
        <v>54</v>
      </c>
      <c r="AD2117" t="s">
        <v>4780</v>
      </c>
      <c r="AJ2117" t="s">
        <v>4926</v>
      </c>
      <c r="AK2117" s="104">
        <v>46118.40625</v>
      </c>
      <c r="AL2117">
        <v>189218</v>
      </c>
      <c r="AM2117" t="s">
        <v>4728</v>
      </c>
      <c r="AN2117" t="s">
        <v>13</v>
      </c>
      <c r="AT2117" t="s">
        <v>232</v>
      </c>
      <c r="AX2117" t="s">
        <v>7398</v>
      </c>
      <c r="AY2117" s="104">
        <v>46114.493055555555</v>
      </c>
      <c r="AZ2117">
        <v>399383</v>
      </c>
      <c r="BA2117" t="s">
        <v>4728</v>
      </c>
      <c r="BB2117" t="s">
        <v>5989</v>
      </c>
      <c r="BF2117" t="s">
        <v>5942</v>
      </c>
      <c r="BH2117" t="s">
        <v>2429</v>
      </c>
      <c r="BL2117" t="s">
        <v>4753</v>
      </c>
      <c r="BM2117" s="104">
        <v>46119.763194444444</v>
      </c>
      <c r="BN2117">
        <v>793965</v>
      </c>
      <c r="BO2117" t="s">
        <v>4728</v>
      </c>
      <c r="BP2117" t="s">
        <v>5592</v>
      </c>
      <c r="BT2117" t="s">
        <v>4781</v>
      </c>
    </row>
    <row r="2118" spans="17:72" x14ac:dyDescent="0.25">
      <c r="Q2118" t="s">
        <v>232</v>
      </c>
      <c r="V2118" t="s">
        <v>4979</v>
      </c>
      <c r="W2118" s="104">
        <v>46119.517361111109</v>
      </c>
      <c r="X2118">
        <v>190278</v>
      </c>
      <c r="Y2118" t="s">
        <v>4728</v>
      </c>
      <c r="Z2118" t="s">
        <v>54</v>
      </c>
      <c r="AD2118" t="s">
        <v>4736</v>
      </c>
      <c r="AF2118" t="s">
        <v>2612</v>
      </c>
      <c r="AG2118" t="s">
        <v>1284</v>
      </c>
      <c r="AJ2118" t="s">
        <v>5330</v>
      </c>
      <c r="AK2118" s="104">
        <v>46118.406944444447</v>
      </c>
      <c r="AL2118">
        <v>1291247</v>
      </c>
      <c r="AM2118" t="s">
        <v>4728</v>
      </c>
      <c r="AN2118" t="s">
        <v>42</v>
      </c>
      <c r="AO2118" t="s">
        <v>13</v>
      </c>
      <c r="AR2118" t="s">
        <v>5933</v>
      </c>
      <c r="AT2118" t="s">
        <v>1379</v>
      </c>
      <c r="AX2118" t="s">
        <v>4807</v>
      </c>
      <c r="AY2118" s="104">
        <v>46114.493055555555</v>
      </c>
      <c r="AZ2118">
        <v>819181</v>
      </c>
      <c r="BA2118" t="s">
        <v>4728</v>
      </c>
      <c r="BB2118" t="s">
        <v>5989</v>
      </c>
      <c r="BF2118" t="s">
        <v>5931</v>
      </c>
      <c r="BH2118" t="s">
        <v>2373</v>
      </c>
      <c r="BL2118" t="s">
        <v>5184</v>
      </c>
      <c r="BM2118" s="104">
        <v>46119.763888888891</v>
      </c>
      <c r="BN2118">
        <v>767926</v>
      </c>
      <c r="BO2118" t="s">
        <v>4728</v>
      </c>
      <c r="BP2118" t="s">
        <v>5592</v>
      </c>
      <c r="BT2118" t="s">
        <v>5948</v>
      </c>
    </row>
    <row r="2119" spans="17:72" x14ac:dyDescent="0.25">
      <c r="Q2119" t="s">
        <v>241</v>
      </c>
      <c r="V2119" t="s">
        <v>4930</v>
      </c>
      <c r="W2119" s="104">
        <v>46119.517361111109</v>
      </c>
      <c r="X2119">
        <v>162885</v>
      </c>
      <c r="Y2119" t="s">
        <v>4728</v>
      </c>
      <c r="Z2119" t="s">
        <v>54</v>
      </c>
      <c r="AD2119" t="s">
        <v>4736</v>
      </c>
      <c r="AF2119" t="s">
        <v>250</v>
      </c>
      <c r="AJ2119" t="s">
        <v>5389</v>
      </c>
      <c r="AK2119" s="104">
        <v>46118.407638888886</v>
      </c>
      <c r="AL2119">
        <v>747156</v>
      </c>
      <c r="AM2119" t="s">
        <v>4728</v>
      </c>
      <c r="AN2119" t="s">
        <v>13</v>
      </c>
      <c r="AR2119" t="s">
        <v>5924</v>
      </c>
      <c r="AT2119" t="s">
        <v>2429</v>
      </c>
      <c r="AX2119" t="s">
        <v>7399</v>
      </c>
      <c r="AY2119" s="104">
        <v>46114.493055555555</v>
      </c>
      <c r="AZ2119">
        <v>550993</v>
      </c>
      <c r="BA2119" t="s">
        <v>4728</v>
      </c>
      <c r="BB2119" t="s">
        <v>5989</v>
      </c>
      <c r="BF2119" t="s">
        <v>5931</v>
      </c>
      <c r="BH2119" t="s">
        <v>226</v>
      </c>
      <c r="BL2119" t="s">
        <v>5093</v>
      </c>
      <c r="BM2119" s="104">
        <v>46119.768750000003</v>
      </c>
      <c r="BN2119">
        <v>1509298</v>
      </c>
      <c r="BO2119" t="s">
        <v>4728</v>
      </c>
      <c r="BP2119" t="s">
        <v>5592</v>
      </c>
      <c r="BT2119" t="s">
        <v>5931</v>
      </c>
    </row>
    <row r="2120" spans="17:72" x14ac:dyDescent="0.25">
      <c r="Q2120" t="s">
        <v>2345</v>
      </c>
      <c r="V2120" t="s">
        <v>5463</v>
      </c>
      <c r="W2120" s="104">
        <v>46119.517361111109</v>
      </c>
      <c r="X2120">
        <v>187916</v>
      </c>
      <c r="Y2120" t="s">
        <v>4728</v>
      </c>
      <c r="Z2120" t="s">
        <v>54</v>
      </c>
      <c r="AD2120" t="s">
        <v>4739</v>
      </c>
      <c r="AF2120" t="s">
        <v>2403</v>
      </c>
      <c r="AJ2120" t="s">
        <v>5001</v>
      </c>
      <c r="AK2120" s="104">
        <v>46118.408333333333</v>
      </c>
      <c r="AL2120">
        <v>726248</v>
      </c>
      <c r="AM2120" t="s">
        <v>4728</v>
      </c>
      <c r="AN2120" t="s">
        <v>13</v>
      </c>
      <c r="AR2120" t="s">
        <v>5938</v>
      </c>
      <c r="AT2120" t="s">
        <v>2345</v>
      </c>
      <c r="AX2120" t="s">
        <v>4918</v>
      </c>
      <c r="AY2120" s="104">
        <v>46114.493750000001</v>
      </c>
      <c r="AZ2120">
        <v>219886</v>
      </c>
      <c r="BA2120" t="s">
        <v>4728</v>
      </c>
      <c r="BB2120" t="s">
        <v>5989</v>
      </c>
      <c r="BF2120" t="s">
        <v>4781</v>
      </c>
      <c r="BH2120" t="s">
        <v>223</v>
      </c>
      <c r="BL2120" t="s">
        <v>5633</v>
      </c>
      <c r="BM2120" s="104">
        <v>46119.772222222222</v>
      </c>
      <c r="BN2120">
        <v>488606</v>
      </c>
      <c r="BO2120" t="s">
        <v>4728</v>
      </c>
      <c r="BP2120" t="s">
        <v>5592</v>
      </c>
      <c r="BT2120" t="s">
        <v>5931</v>
      </c>
    </row>
    <row r="2121" spans="17:72" x14ac:dyDescent="0.25">
      <c r="Q2121" t="s">
        <v>72</v>
      </c>
      <c r="V2121" t="s">
        <v>5502</v>
      </c>
      <c r="W2121" s="104">
        <v>46119.518055555556</v>
      </c>
      <c r="X2121">
        <v>147096</v>
      </c>
      <c r="Y2121" t="s">
        <v>4728</v>
      </c>
      <c r="Z2121" t="s">
        <v>54</v>
      </c>
      <c r="AD2121" t="s">
        <v>4739</v>
      </c>
      <c r="AF2121" t="s">
        <v>2080</v>
      </c>
      <c r="AG2121" t="s">
        <v>414</v>
      </c>
      <c r="AJ2121" t="s">
        <v>5959</v>
      </c>
      <c r="AK2121" s="104">
        <v>46118.40902777778</v>
      </c>
      <c r="AL2121">
        <v>1902024</v>
      </c>
      <c r="AM2121" t="s">
        <v>4761</v>
      </c>
      <c r="AN2121" t="s">
        <v>4790</v>
      </c>
      <c r="AO2121" t="s">
        <v>13</v>
      </c>
      <c r="AR2121" t="s">
        <v>5944</v>
      </c>
      <c r="AT2121" t="s">
        <v>71</v>
      </c>
      <c r="AX2121" t="s">
        <v>6298</v>
      </c>
      <c r="AY2121" s="104">
        <v>46114.493750000001</v>
      </c>
      <c r="AZ2121">
        <v>443601</v>
      </c>
      <c r="BA2121" t="s">
        <v>4728</v>
      </c>
      <c r="BB2121" t="s">
        <v>5989</v>
      </c>
      <c r="BF2121" t="s">
        <v>5958</v>
      </c>
      <c r="BH2121" t="s">
        <v>226</v>
      </c>
      <c r="BL2121" t="s">
        <v>8229</v>
      </c>
      <c r="BM2121" s="104">
        <v>46119.772916666669</v>
      </c>
      <c r="BN2121">
        <v>2415665</v>
      </c>
      <c r="BO2121" t="s">
        <v>4728</v>
      </c>
      <c r="BP2121" t="s">
        <v>5592</v>
      </c>
      <c r="BT2121" t="s">
        <v>5920</v>
      </c>
    </row>
    <row r="2122" spans="17:72" x14ac:dyDescent="0.25">
      <c r="Q2122" t="s">
        <v>71</v>
      </c>
      <c r="V2122" t="s">
        <v>4946</v>
      </c>
      <c r="W2122" s="104">
        <v>46119.518750000003</v>
      </c>
      <c r="X2122">
        <v>506000</v>
      </c>
      <c r="Y2122" t="s">
        <v>4728</v>
      </c>
      <c r="Z2122" t="s">
        <v>54</v>
      </c>
      <c r="AD2122" t="s">
        <v>4739</v>
      </c>
      <c r="AF2122" t="s">
        <v>2600</v>
      </c>
      <c r="AJ2122" t="s">
        <v>4839</v>
      </c>
      <c r="AK2122" s="104">
        <v>46118.40902777778</v>
      </c>
      <c r="AL2122">
        <v>872807</v>
      </c>
      <c r="AM2122" t="s">
        <v>4728</v>
      </c>
      <c r="AN2122" t="s">
        <v>13</v>
      </c>
      <c r="AR2122" t="s">
        <v>5931</v>
      </c>
      <c r="AT2122" t="s">
        <v>432</v>
      </c>
      <c r="AX2122" t="s">
        <v>5045</v>
      </c>
      <c r="AY2122" s="104">
        <v>46114.494444444441</v>
      </c>
      <c r="AZ2122">
        <v>995074</v>
      </c>
      <c r="BA2122" t="s">
        <v>4728</v>
      </c>
      <c r="BB2122" t="s">
        <v>5989</v>
      </c>
      <c r="BF2122" t="s">
        <v>5931</v>
      </c>
      <c r="BH2122" t="s">
        <v>2431</v>
      </c>
      <c r="BL2122" t="s">
        <v>5184</v>
      </c>
      <c r="BM2122" s="104">
        <v>46119.772916666669</v>
      </c>
      <c r="BN2122">
        <v>734741</v>
      </c>
      <c r="BO2122" t="s">
        <v>4728</v>
      </c>
      <c r="BP2122" t="s">
        <v>5592</v>
      </c>
      <c r="BT2122" t="s">
        <v>5920</v>
      </c>
    </row>
    <row r="2123" spans="17:72" x14ac:dyDescent="0.25">
      <c r="Q2123" t="s">
        <v>961</v>
      </c>
      <c r="R2123" t="s">
        <v>229</v>
      </c>
      <c r="V2123" t="s">
        <v>5626</v>
      </c>
      <c r="W2123" s="104">
        <v>46119.518750000003</v>
      </c>
      <c r="X2123">
        <v>779709</v>
      </c>
      <c r="Y2123" t="s">
        <v>4728</v>
      </c>
      <c r="Z2123" t="s">
        <v>42</v>
      </c>
      <c r="AA2123" t="s">
        <v>54</v>
      </c>
      <c r="AD2123" t="s">
        <v>4788</v>
      </c>
      <c r="AF2123" t="s">
        <v>432</v>
      </c>
      <c r="AG2123" t="s">
        <v>1134</v>
      </c>
      <c r="AJ2123" t="s">
        <v>4755</v>
      </c>
      <c r="AK2123" s="104">
        <v>46118.411111111112</v>
      </c>
      <c r="AL2123">
        <v>1114128</v>
      </c>
      <c r="AM2123" t="s">
        <v>4728</v>
      </c>
      <c r="AN2123" t="s">
        <v>13</v>
      </c>
      <c r="AO2123" t="s">
        <v>4812</v>
      </c>
      <c r="AR2123" t="s">
        <v>6307</v>
      </c>
      <c r="AT2123" t="s">
        <v>2391</v>
      </c>
      <c r="AX2123" t="s">
        <v>4844</v>
      </c>
      <c r="AY2123" s="104">
        <v>46114.494444444441</v>
      </c>
      <c r="AZ2123">
        <v>794800</v>
      </c>
      <c r="BA2123" t="s">
        <v>4728</v>
      </c>
      <c r="BB2123" t="s">
        <v>5989</v>
      </c>
      <c r="BF2123" t="s">
        <v>5942</v>
      </c>
      <c r="BH2123" t="s">
        <v>2559</v>
      </c>
      <c r="BL2123" t="s">
        <v>5030</v>
      </c>
      <c r="BM2123" s="104">
        <v>46119.775000000001</v>
      </c>
      <c r="BN2123">
        <v>171045</v>
      </c>
      <c r="BO2123" t="s">
        <v>4761</v>
      </c>
      <c r="BP2123" t="s">
        <v>5592</v>
      </c>
      <c r="BT2123" t="s">
        <v>5942</v>
      </c>
    </row>
    <row r="2124" spans="17:72" x14ac:dyDescent="0.25">
      <c r="Q2124" t="s">
        <v>241</v>
      </c>
      <c r="V2124" t="s">
        <v>4958</v>
      </c>
      <c r="W2124" s="104">
        <v>46119.520138888889</v>
      </c>
      <c r="X2124">
        <v>291556</v>
      </c>
      <c r="Y2124" t="s">
        <v>4728</v>
      </c>
      <c r="Z2124" t="s">
        <v>54</v>
      </c>
      <c r="AD2124" t="s">
        <v>4739</v>
      </c>
      <c r="AF2124" t="s">
        <v>298</v>
      </c>
      <c r="AJ2124" t="s">
        <v>4877</v>
      </c>
      <c r="AK2124" s="104">
        <v>46118.411805555559</v>
      </c>
      <c r="AL2124">
        <v>1060056</v>
      </c>
      <c r="AM2124" t="s">
        <v>4728</v>
      </c>
      <c r="AN2124" t="s">
        <v>13</v>
      </c>
      <c r="AR2124" t="s">
        <v>5920</v>
      </c>
      <c r="AT2124" t="s">
        <v>1507</v>
      </c>
      <c r="AX2124" t="s">
        <v>7400</v>
      </c>
      <c r="AY2124" s="104">
        <v>46114.494444444441</v>
      </c>
      <c r="AZ2124">
        <v>868716</v>
      </c>
      <c r="BA2124" t="s">
        <v>4728</v>
      </c>
      <c r="BB2124" t="s">
        <v>5989</v>
      </c>
      <c r="BF2124" t="s">
        <v>5942</v>
      </c>
      <c r="BH2124" t="s">
        <v>2559</v>
      </c>
      <c r="BL2124" t="s">
        <v>5688</v>
      </c>
      <c r="BM2124" s="104">
        <v>46119.776388888888</v>
      </c>
      <c r="BN2124">
        <v>398366</v>
      </c>
      <c r="BO2124" t="s">
        <v>4728</v>
      </c>
      <c r="BP2124" t="s">
        <v>5592</v>
      </c>
      <c r="BT2124" t="s">
        <v>5931</v>
      </c>
    </row>
    <row r="2125" spans="17:72" x14ac:dyDescent="0.25">
      <c r="Q2125" t="s">
        <v>235</v>
      </c>
      <c r="V2125" t="s">
        <v>5779</v>
      </c>
      <c r="W2125" s="104">
        <v>46119.520138888889</v>
      </c>
      <c r="X2125">
        <v>304447</v>
      </c>
      <c r="Y2125" t="s">
        <v>4728</v>
      </c>
      <c r="Z2125" t="s">
        <v>54</v>
      </c>
      <c r="AD2125" t="s">
        <v>4752</v>
      </c>
      <c r="AJ2125" t="s">
        <v>4755</v>
      </c>
      <c r="AK2125" s="104">
        <v>46118.411805555559</v>
      </c>
      <c r="AL2125">
        <v>289129</v>
      </c>
      <c r="AM2125" t="s">
        <v>4728</v>
      </c>
      <c r="AN2125" t="s">
        <v>13</v>
      </c>
      <c r="AT2125" t="s">
        <v>1124</v>
      </c>
      <c r="AX2125" t="s">
        <v>4782</v>
      </c>
      <c r="AY2125" s="104">
        <v>46114.495138888888</v>
      </c>
      <c r="AZ2125">
        <v>242328</v>
      </c>
      <c r="BA2125" t="s">
        <v>4728</v>
      </c>
      <c r="BB2125" t="s">
        <v>5989</v>
      </c>
      <c r="BF2125" t="s">
        <v>5918</v>
      </c>
      <c r="BH2125" t="s">
        <v>2373</v>
      </c>
      <c r="BL2125" t="s">
        <v>4829</v>
      </c>
      <c r="BM2125" s="104">
        <v>46119.800694444442</v>
      </c>
      <c r="BN2125">
        <v>499805</v>
      </c>
      <c r="BO2125" t="s">
        <v>4728</v>
      </c>
      <c r="BP2125" t="s">
        <v>5592</v>
      </c>
      <c r="BT2125" t="s">
        <v>5948</v>
      </c>
    </row>
    <row r="2126" spans="17:72" x14ac:dyDescent="0.25">
      <c r="Q2126" t="s">
        <v>84</v>
      </c>
      <c r="V2126" t="s">
        <v>5472</v>
      </c>
      <c r="W2126" s="104">
        <v>46119.521527777775</v>
      </c>
      <c r="X2126">
        <v>209486</v>
      </c>
      <c r="Y2126" t="s">
        <v>4728</v>
      </c>
      <c r="Z2126" t="s">
        <v>54</v>
      </c>
      <c r="AD2126" t="s">
        <v>5139</v>
      </c>
      <c r="AF2126" t="s">
        <v>632</v>
      </c>
      <c r="AG2126" t="s">
        <v>223</v>
      </c>
      <c r="AJ2126" t="s">
        <v>4733</v>
      </c>
      <c r="AK2126" s="104">
        <v>46118.412499999999</v>
      </c>
      <c r="AL2126">
        <v>580023</v>
      </c>
      <c r="AM2126" t="s">
        <v>4728</v>
      </c>
      <c r="AN2126" t="s">
        <v>42</v>
      </c>
      <c r="AO2126" t="s">
        <v>13</v>
      </c>
      <c r="AR2126" t="s">
        <v>5947</v>
      </c>
      <c r="AT2126" t="s">
        <v>235</v>
      </c>
      <c r="AX2126" t="s">
        <v>7152</v>
      </c>
      <c r="AY2126" s="104">
        <v>46114.495833333334</v>
      </c>
      <c r="AZ2126">
        <v>122415</v>
      </c>
      <c r="BA2126" t="s">
        <v>4728</v>
      </c>
      <c r="BB2126" t="s">
        <v>5989</v>
      </c>
      <c r="BF2126" t="s">
        <v>5925</v>
      </c>
      <c r="BH2126" t="s">
        <v>2431</v>
      </c>
      <c r="BL2126" t="s">
        <v>8037</v>
      </c>
      <c r="BM2126" s="104">
        <v>46119.803472222222</v>
      </c>
      <c r="BN2126">
        <v>477674</v>
      </c>
      <c r="BO2126" t="s">
        <v>4728</v>
      </c>
      <c r="BP2126" t="s">
        <v>5592</v>
      </c>
      <c r="BT2126" t="s">
        <v>5931</v>
      </c>
    </row>
    <row r="2127" spans="17:72" x14ac:dyDescent="0.25">
      <c r="Q2127" t="s">
        <v>80</v>
      </c>
      <c r="V2127" t="s">
        <v>5780</v>
      </c>
      <c r="W2127" s="104">
        <v>46119.522222222222</v>
      </c>
      <c r="X2127">
        <v>179262</v>
      </c>
      <c r="Y2127" t="s">
        <v>4728</v>
      </c>
      <c r="Z2127" t="s">
        <v>54</v>
      </c>
      <c r="AD2127" t="s">
        <v>4739</v>
      </c>
      <c r="AF2127" t="s">
        <v>1507</v>
      </c>
      <c r="AJ2127" t="s">
        <v>5174</v>
      </c>
      <c r="AK2127" s="104">
        <v>46118.413194444445</v>
      </c>
      <c r="AL2127">
        <v>834550</v>
      </c>
      <c r="AM2127" t="s">
        <v>4728</v>
      </c>
      <c r="AN2127" t="s">
        <v>13</v>
      </c>
      <c r="AR2127" t="s">
        <v>5942</v>
      </c>
      <c r="AT2127" t="s">
        <v>1391</v>
      </c>
      <c r="AX2127" t="s">
        <v>4826</v>
      </c>
      <c r="AY2127" s="104">
        <v>46114.495833333334</v>
      </c>
      <c r="AZ2127">
        <v>267916</v>
      </c>
      <c r="BA2127" t="s">
        <v>4728</v>
      </c>
      <c r="BB2127" t="s">
        <v>5989</v>
      </c>
      <c r="BF2127" t="s">
        <v>5931</v>
      </c>
      <c r="BH2127" t="s">
        <v>1732</v>
      </c>
      <c r="BL2127" t="s">
        <v>4890</v>
      </c>
      <c r="BM2127" s="104">
        <v>46119.806250000001</v>
      </c>
      <c r="BN2127">
        <v>140732</v>
      </c>
      <c r="BO2127" t="s">
        <v>4728</v>
      </c>
      <c r="BP2127" t="s">
        <v>5592</v>
      </c>
      <c r="BT2127" t="s">
        <v>4781</v>
      </c>
    </row>
    <row r="2128" spans="17:72" x14ac:dyDescent="0.25">
      <c r="Q2128" t="s">
        <v>214</v>
      </c>
      <c r="V2128" t="s">
        <v>4846</v>
      </c>
      <c r="W2128" s="104">
        <v>46119.522222222222</v>
      </c>
      <c r="X2128">
        <v>311489</v>
      </c>
      <c r="Y2128" t="s">
        <v>4728</v>
      </c>
      <c r="Z2128" t="s">
        <v>54</v>
      </c>
      <c r="AD2128" t="s">
        <v>4752</v>
      </c>
      <c r="AJ2128" t="s">
        <v>6646</v>
      </c>
      <c r="AK2128" s="104">
        <v>46118.413194444445</v>
      </c>
      <c r="AL2128">
        <v>141813</v>
      </c>
      <c r="AM2128" t="s">
        <v>4728</v>
      </c>
      <c r="AN2128" t="s">
        <v>13</v>
      </c>
      <c r="AT2128" t="s">
        <v>72</v>
      </c>
      <c r="AX2128" t="s">
        <v>4827</v>
      </c>
      <c r="AY2128" s="104">
        <v>46114.495833333334</v>
      </c>
      <c r="AZ2128">
        <v>395344</v>
      </c>
      <c r="BA2128" t="s">
        <v>4728</v>
      </c>
      <c r="BB2128" t="s">
        <v>5989</v>
      </c>
      <c r="BF2128" t="s">
        <v>5918</v>
      </c>
      <c r="BH2128" t="s">
        <v>1732</v>
      </c>
      <c r="BL2128" t="s">
        <v>4890</v>
      </c>
      <c r="BM2128" s="104">
        <v>46119.807638888888</v>
      </c>
      <c r="BN2128">
        <v>129362</v>
      </c>
      <c r="BO2128" t="s">
        <v>4728</v>
      </c>
      <c r="BP2128" t="s">
        <v>5592</v>
      </c>
      <c r="BT2128" t="s">
        <v>4781</v>
      </c>
    </row>
    <row r="2129" spans="17:72" x14ac:dyDescent="0.25">
      <c r="Q2129" t="s">
        <v>247</v>
      </c>
      <c r="V2129" t="s">
        <v>5781</v>
      </c>
      <c r="W2129" s="104">
        <v>46119.522916666669</v>
      </c>
      <c r="X2129">
        <v>57184</v>
      </c>
      <c r="Y2129" t="s">
        <v>4728</v>
      </c>
      <c r="Z2129" t="s">
        <v>54</v>
      </c>
      <c r="AD2129" t="s">
        <v>4781</v>
      </c>
      <c r="AF2129" t="s">
        <v>1481</v>
      </c>
      <c r="AJ2129" t="s">
        <v>5165</v>
      </c>
      <c r="AK2129" s="104">
        <v>46118.413888888892</v>
      </c>
      <c r="AL2129">
        <v>313458</v>
      </c>
      <c r="AM2129" t="s">
        <v>4728</v>
      </c>
      <c r="AN2129" t="s">
        <v>13</v>
      </c>
      <c r="AR2129" t="s">
        <v>5925</v>
      </c>
      <c r="AT2129" t="s">
        <v>551</v>
      </c>
      <c r="AX2129" t="s">
        <v>5605</v>
      </c>
      <c r="AY2129" s="104">
        <v>46114.495833333334</v>
      </c>
      <c r="AZ2129">
        <v>347746</v>
      </c>
      <c r="BA2129" t="s">
        <v>4728</v>
      </c>
      <c r="BB2129" t="s">
        <v>5989</v>
      </c>
      <c r="BF2129" t="s">
        <v>5942</v>
      </c>
      <c r="BH2129" t="s">
        <v>2373</v>
      </c>
      <c r="BL2129" t="s">
        <v>4890</v>
      </c>
      <c r="BM2129" s="104">
        <v>46119.808333333334</v>
      </c>
      <c r="BN2129">
        <v>177537</v>
      </c>
      <c r="BO2129" t="s">
        <v>4728</v>
      </c>
      <c r="BP2129" t="s">
        <v>5592</v>
      </c>
      <c r="BT2129" t="s">
        <v>5948</v>
      </c>
    </row>
    <row r="2130" spans="17:72" x14ac:dyDescent="0.25">
      <c r="Q2130" t="s">
        <v>232</v>
      </c>
      <c r="V2130" t="s">
        <v>5781</v>
      </c>
      <c r="W2130" s="104">
        <v>46119.523611111108</v>
      </c>
      <c r="X2130">
        <v>79898</v>
      </c>
      <c r="Y2130" t="s">
        <v>4728</v>
      </c>
      <c r="Z2130" t="s">
        <v>54</v>
      </c>
      <c r="AD2130" t="s">
        <v>4781</v>
      </c>
      <c r="AF2130" t="s">
        <v>1706</v>
      </c>
      <c r="AJ2130" t="s">
        <v>5256</v>
      </c>
      <c r="AK2130" s="104">
        <v>46118.413888888892</v>
      </c>
      <c r="AL2130">
        <v>493363</v>
      </c>
      <c r="AM2130" t="s">
        <v>4728</v>
      </c>
      <c r="AN2130" t="s">
        <v>13</v>
      </c>
      <c r="AR2130" t="s">
        <v>5931</v>
      </c>
      <c r="AT2130" t="s">
        <v>308</v>
      </c>
      <c r="AX2130" t="s">
        <v>5061</v>
      </c>
      <c r="AY2130" s="104">
        <v>46114.496527777781</v>
      </c>
      <c r="AZ2130">
        <v>394318</v>
      </c>
      <c r="BA2130" t="s">
        <v>4728</v>
      </c>
      <c r="BB2130" t="s">
        <v>5989</v>
      </c>
      <c r="BF2130" t="s">
        <v>5942</v>
      </c>
      <c r="BH2130" t="s">
        <v>2197</v>
      </c>
      <c r="BL2130" t="s">
        <v>4925</v>
      </c>
      <c r="BM2130" s="104">
        <v>46119.818055555559</v>
      </c>
      <c r="BN2130">
        <v>345947</v>
      </c>
      <c r="BO2130" t="s">
        <v>4761</v>
      </c>
      <c r="BP2130" t="s">
        <v>5592</v>
      </c>
      <c r="BT2130" t="s">
        <v>5948</v>
      </c>
    </row>
    <row r="2131" spans="17:72" x14ac:dyDescent="0.25">
      <c r="Q2131" t="s">
        <v>241</v>
      </c>
      <c r="V2131" t="s">
        <v>5782</v>
      </c>
      <c r="W2131" s="104">
        <v>46119.524305555555</v>
      </c>
      <c r="X2131">
        <v>326690</v>
      </c>
      <c r="Y2131" t="s">
        <v>4728</v>
      </c>
      <c r="Z2131" t="s">
        <v>54</v>
      </c>
      <c r="AD2131" t="s">
        <v>4781</v>
      </c>
      <c r="AJ2131" t="s">
        <v>4933</v>
      </c>
      <c r="AK2131" s="104">
        <v>46118.414583333331</v>
      </c>
      <c r="AL2131">
        <v>67349</v>
      </c>
      <c r="AM2131" t="s">
        <v>4728</v>
      </c>
      <c r="AN2131" t="s">
        <v>13</v>
      </c>
      <c r="AT2131" t="s">
        <v>836</v>
      </c>
      <c r="AX2131" t="s">
        <v>7401</v>
      </c>
      <c r="AY2131" s="104">
        <v>46114.496527777781</v>
      </c>
      <c r="AZ2131">
        <v>1382974</v>
      </c>
      <c r="BA2131" t="s">
        <v>4728</v>
      </c>
      <c r="BB2131" t="s">
        <v>5989</v>
      </c>
      <c r="BF2131" t="s">
        <v>5931</v>
      </c>
      <c r="BH2131" t="s">
        <v>1732</v>
      </c>
      <c r="BL2131" t="s">
        <v>4925</v>
      </c>
      <c r="BM2131" s="104">
        <v>46119.821527777778</v>
      </c>
      <c r="BN2131">
        <v>138576</v>
      </c>
      <c r="BO2131" t="s">
        <v>4728</v>
      </c>
      <c r="BP2131" t="s">
        <v>5592</v>
      </c>
      <c r="BT2131" t="s">
        <v>4781</v>
      </c>
    </row>
    <row r="2132" spans="17:72" x14ac:dyDescent="0.25">
      <c r="Q2132" t="s">
        <v>80</v>
      </c>
      <c r="R2132" t="s">
        <v>1891</v>
      </c>
      <c r="V2132" t="s">
        <v>4826</v>
      </c>
      <c r="W2132" s="104">
        <v>46119.524305555555</v>
      </c>
      <c r="X2132">
        <v>394937</v>
      </c>
      <c r="Y2132" t="s">
        <v>4728</v>
      </c>
      <c r="Z2132" t="s">
        <v>54</v>
      </c>
      <c r="AA2132" t="s">
        <v>4731</v>
      </c>
      <c r="AD2132" t="s">
        <v>4767</v>
      </c>
      <c r="AF2132" t="s">
        <v>78</v>
      </c>
      <c r="AJ2132" t="s">
        <v>5205</v>
      </c>
      <c r="AK2132" s="104">
        <v>46118.414583333331</v>
      </c>
      <c r="AL2132">
        <v>563989</v>
      </c>
      <c r="AM2132" t="s">
        <v>4728</v>
      </c>
      <c r="AN2132" t="s">
        <v>13</v>
      </c>
      <c r="AR2132" t="s">
        <v>5925</v>
      </c>
      <c r="AT2132" t="s">
        <v>2510</v>
      </c>
      <c r="AX2132" t="s">
        <v>5002</v>
      </c>
      <c r="AY2132" s="104">
        <v>46114.496527777781</v>
      </c>
      <c r="AZ2132">
        <v>916023</v>
      </c>
      <c r="BA2132" t="s">
        <v>4761</v>
      </c>
      <c r="BB2132" t="s">
        <v>5989</v>
      </c>
      <c r="BF2132" t="s">
        <v>5966</v>
      </c>
      <c r="BH2132" t="s">
        <v>2197</v>
      </c>
      <c r="BL2132" t="s">
        <v>4925</v>
      </c>
      <c r="BM2132" s="104">
        <v>46119.822222222225</v>
      </c>
      <c r="BN2132">
        <v>95358</v>
      </c>
      <c r="BO2132" t="s">
        <v>4728</v>
      </c>
      <c r="BP2132" t="s">
        <v>5592</v>
      </c>
      <c r="BT2132" t="s">
        <v>5950</v>
      </c>
    </row>
    <row r="2133" spans="17:72" x14ac:dyDescent="0.25">
      <c r="Q2133" t="s">
        <v>76</v>
      </c>
      <c r="V2133" t="s">
        <v>5783</v>
      </c>
      <c r="W2133" s="104">
        <v>46119.525694444441</v>
      </c>
      <c r="X2133">
        <v>495889</v>
      </c>
      <c r="Y2133" t="s">
        <v>4728</v>
      </c>
      <c r="Z2133" t="s">
        <v>54</v>
      </c>
      <c r="AD2133" t="s">
        <v>4739</v>
      </c>
      <c r="AF2133" t="s">
        <v>1458</v>
      </c>
      <c r="AG2133" t="s">
        <v>1284</v>
      </c>
      <c r="AJ2133" t="s">
        <v>4733</v>
      </c>
      <c r="AK2133" s="104">
        <v>46118.414583333331</v>
      </c>
      <c r="AL2133">
        <v>862510</v>
      </c>
      <c r="AM2133" t="s">
        <v>4728</v>
      </c>
      <c r="AN2133" t="s">
        <v>42</v>
      </c>
      <c r="AO2133" t="s">
        <v>13</v>
      </c>
      <c r="AR2133" t="s">
        <v>6040</v>
      </c>
      <c r="AT2133" t="s">
        <v>1584</v>
      </c>
      <c r="AX2133" t="s">
        <v>5300</v>
      </c>
      <c r="AY2133" s="104">
        <v>46114.496527777781</v>
      </c>
      <c r="AZ2133">
        <v>262450</v>
      </c>
      <c r="BA2133" t="s">
        <v>4728</v>
      </c>
      <c r="BB2133" t="s">
        <v>5989</v>
      </c>
      <c r="BF2133" t="s">
        <v>6117</v>
      </c>
      <c r="BH2133" t="s">
        <v>2559</v>
      </c>
      <c r="BL2133" t="s">
        <v>4925</v>
      </c>
      <c r="BM2133" s="104">
        <v>46119.822916666664</v>
      </c>
      <c r="BN2133">
        <v>380908</v>
      </c>
      <c r="BO2133" t="s">
        <v>4728</v>
      </c>
      <c r="BP2133" t="s">
        <v>5592</v>
      </c>
      <c r="BT2133" t="s">
        <v>5924</v>
      </c>
    </row>
    <row r="2134" spans="17:72" x14ac:dyDescent="0.25">
      <c r="Q2134" t="s">
        <v>553</v>
      </c>
      <c r="R2134" t="s">
        <v>232</v>
      </c>
      <c r="V2134" t="s">
        <v>5514</v>
      </c>
      <c r="W2134" s="104">
        <v>46119.526388888888</v>
      </c>
      <c r="X2134">
        <v>205602</v>
      </c>
      <c r="Y2134" t="s">
        <v>4728</v>
      </c>
      <c r="Z2134" t="s">
        <v>42</v>
      </c>
      <c r="AA2134" t="s">
        <v>54</v>
      </c>
      <c r="AD2134" t="s">
        <v>4941</v>
      </c>
      <c r="AF2134" t="s">
        <v>2357</v>
      </c>
      <c r="AJ2134" t="s">
        <v>6324</v>
      </c>
      <c r="AK2134" s="104">
        <v>46118.414583333331</v>
      </c>
      <c r="AL2134">
        <v>789395</v>
      </c>
      <c r="AM2134" t="s">
        <v>4728</v>
      </c>
      <c r="AN2134" t="s">
        <v>13</v>
      </c>
      <c r="AR2134" t="s">
        <v>5948</v>
      </c>
      <c r="AT2134" t="s">
        <v>1292</v>
      </c>
      <c r="AX2134" t="s">
        <v>5472</v>
      </c>
      <c r="AY2134" s="104">
        <v>46114.496527777781</v>
      </c>
      <c r="AZ2134">
        <v>289640</v>
      </c>
      <c r="BA2134" t="s">
        <v>4728</v>
      </c>
      <c r="BB2134" t="s">
        <v>5989</v>
      </c>
      <c r="BF2134" t="s">
        <v>5931</v>
      </c>
      <c r="BH2134" t="s">
        <v>1732</v>
      </c>
      <c r="BL2134" t="s">
        <v>4776</v>
      </c>
      <c r="BM2134" s="104">
        <v>46119.825694444444</v>
      </c>
      <c r="BN2134">
        <v>146306</v>
      </c>
      <c r="BO2134" t="s">
        <v>4728</v>
      </c>
      <c r="BP2134" t="s">
        <v>5592</v>
      </c>
      <c r="BT2134" t="s">
        <v>4781</v>
      </c>
    </row>
    <row r="2135" spans="17:72" x14ac:dyDescent="0.25">
      <c r="Q2135" t="s">
        <v>79</v>
      </c>
      <c r="V2135" t="s">
        <v>5340</v>
      </c>
      <c r="W2135" s="104">
        <v>46119.52847222222</v>
      </c>
      <c r="X2135">
        <v>240646</v>
      </c>
      <c r="Y2135" t="s">
        <v>4728</v>
      </c>
      <c r="Z2135" t="s">
        <v>54</v>
      </c>
      <c r="AD2135" t="s">
        <v>4736</v>
      </c>
      <c r="AF2135" t="s">
        <v>223</v>
      </c>
      <c r="AJ2135" t="s">
        <v>6647</v>
      </c>
      <c r="AK2135" s="104">
        <v>46118.415277777778</v>
      </c>
      <c r="AL2135">
        <v>553897</v>
      </c>
      <c r="AM2135" t="s">
        <v>4728</v>
      </c>
      <c r="AN2135" t="s">
        <v>13</v>
      </c>
      <c r="AR2135" t="s">
        <v>5942</v>
      </c>
      <c r="AT2135" t="s">
        <v>414</v>
      </c>
      <c r="AX2135" t="s">
        <v>5665</v>
      </c>
      <c r="AY2135" s="104">
        <v>46114.496527777781</v>
      </c>
      <c r="AZ2135">
        <v>437411</v>
      </c>
      <c r="BA2135" t="s">
        <v>4728</v>
      </c>
      <c r="BB2135" t="s">
        <v>5989</v>
      </c>
      <c r="BF2135" t="s">
        <v>5931</v>
      </c>
      <c r="BH2135" t="s">
        <v>2431</v>
      </c>
      <c r="BL2135" t="s">
        <v>5323</v>
      </c>
      <c r="BM2135" s="104">
        <v>46119.826388888891</v>
      </c>
      <c r="BN2135">
        <v>840925</v>
      </c>
      <c r="BO2135" t="s">
        <v>4728</v>
      </c>
      <c r="BP2135" t="s">
        <v>5592</v>
      </c>
      <c r="BT2135" t="s">
        <v>5931</v>
      </c>
    </row>
    <row r="2136" spans="17:72" x14ac:dyDescent="0.25">
      <c r="Q2136" t="s">
        <v>84</v>
      </c>
      <c r="V2136" t="s">
        <v>5615</v>
      </c>
      <c r="W2136" s="104">
        <v>46119.52847222222</v>
      </c>
      <c r="X2136">
        <v>92736</v>
      </c>
      <c r="Y2136" t="s">
        <v>4728</v>
      </c>
      <c r="Z2136" t="s">
        <v>54</v>
      </c>
      <c r="AD2136" t="s">
        <v>4736</v>
      </c>
      <c r="AF2136" t="s">
        <v>1953</v>
      </c>
      <c r="AG2136" t="s">
        <v>223</v>
      </c>
      <c r="AJ2136" t="s">
        <v>5089</v>
      </c>
      <c r="AK2136" s="104">
        <v>46118.416666666664</v>
      </c>
      <c r="AL2136">
        <v>3015758</v>
      </c>
      <c r="AM2136" t="s">
        <v>4761</v>
      </c>
      <c r="AN2136" t="s">
        <v>42</v>
      </c>
      <c r="AO2136" t="s">
        <v>13</v>
      </c>
      <c r="AR2136" t="s">
        <v>5944</v>
      </c>
      <c r="AT2136" t="s">
        <v>1945</v>
      </c>
      <c r="AX2136" t="s">
        <v>7152</v>
      </c>
      <c r="AY2136" s="104">
        <v>46114.496527777781</v>
      </c>
      <c r="AZ2136">
        <v>452628</v>
      </c>
      <c r="BA2136" t="s">
        <v>4761</v>
      </c>
      <c r="BB2136" t="s">
        <v>5989</v>
      </c>
      <c r="BF2136" t="s">
        <v>5934</v>
      </c>
      <c r="BH2136" t="s">
        <v>1732</v>
      </c>
      <c r="BL2136" t="s">
        <v>8230</v>
      </c>
      <c r="BM2136" s="104">
        <v>46119.832638888889</v>
      </c>
      <c r="BN2136">
        <v>170212</v>
      </c>
      <c r="BO2136" t="s">
        <v>4728</v>
      </c>
      <c r="BP2136" t="s">
        <v>5592</v>
      </c>
      <c r="BT2136" t="s">
        <v>4781</v>
      </c>
    </row>
    <row r="2137" spans="17:72" x14ac:dyDescent="0.25">
      <c r="Q2137" t="s">
        <v>80</v>
      </c>
      <c r="V2137" t="s">
        <v>4922</v>
      </c>
      <c r="W2137" s="104">
        <v>46119.529166666667</v>
      </c>
      <c r="X2137">
        <v>927477</v>
      </c>
      <c r="Y2137" t="s">
        <v>4761</v>
      </c>
      <c r="Z2137" t="s">
        <v>54</v>
      </c>
      <c r="AD2137" t="s">
        <v>4739</v>
      </c>
      <c r="AF2137" t="s">
        <v>2265</v>
      </c>
      <c r="AJ2137" t="s">
        <v>6648</v>
      </c>
      <c r="AK2137" s="104">
        <v>46118.416666666664</v>
      </c>
      <c r="AL2137">
        <v>369459</v>
      </c>
      <c r="AM2137" t="s">
        <v>4728</v>
      </c>
      <c r="AN2137" t="s">
        <v>5248</v>
      </c>
      <c r="AO2137" t="s">
        <v>13</v>
      </c>
      <c r="AR2137" t="s">
        <v>5521</v>
      </c>
      <c r="AT2137" t="s">
        <v>2624</v>
      </c>
      <c r="AU2137" t="s">
        <v>1559</v>
      </c>
      <c r="AX2137" t="s">
        <v>7391</v>
      </c>
      <c r="AY2137" s="104">
        <v>46114.496527777781</v>
      </c>
      <c r="AZ2137">
        <v>2367070</v>
      </c>
      <c r="BA2137" t="s">
        <v>4761</v>
      </c>
      <c r="BB2137" t="s">
        <v>5989</v>
      </c>
      <c r="BF2137" t="s">
        <v>5966</v>
      </c>
      <c r="BH2137" t="s">
        <v>866</v>
      </c>
      <c r="BL2137" t="s">
        <v>5543</v>
      </c>
      <c r="BM2137" s="104">
        <v>46120.333333333336</v>
      </c>
      <c r="BN2137">
        <v>318972</v>
      </c>
      <c r="BO2137" t="s">
        <v>4728</v>
      </c>
      <c r="BP2137" t="s">
        <v>5592</v>
      </c>
      <c r="BT2137" t="s">
        <v>6117</v>
      </c>
    </row>
    <row r="2138" spans="17:72" x14ac:dyDescent="0.25">
      <c r="Q2138" t="s">
        <v>214</v>
      </c>
      <c r="R2138" t="s">
        <v>1132</v>
      </c>
      <c r="V2138" t="s">
        <v>5514</v>
      </c>
      <c r="W2138" s="104">
        <v>46119.529861111114</v>
      </c>
      <c r="X2138">
        <v>476072</v>
      </c>
      <c r="Y2138" t="s">
        <v>4728</v>
      </c>
      <c r="Z2138" t="s">
        <v>54</v>
      </c>
      <c r="AA2138" t="s">
        <v>4731</v>
      </c>
      <c r="AD2138" t="s">
        <v>5296</v>
      </c>
      <c r="AF2138" t="s">
        <v>1830</v>
      </c>
      <c r="AJ2138" t="s">
        <v>5082</v>
      </c>
      <c r="AK2138" s="104">
        <v>46118.418055555558</v>
      </c>
      <c r="AL2138">
        <v>398647</v>
      </c>
      <c r="AM2138" t="s">
        <v>4728</v>
      </c>
      <c r="AN2138" t="s">
        <v>42</v>
      </c>
      <c r="AO2138" t="s">
        <v>13</v>
      </c>
      <c r="AR2138" t="s">
        <v>5521</v>
      </c>
      <c r="AT2138" t="s">
        <v>84</v>
      </c>
      <c r="AU2138" t="s">
        <v>220</v>
      </c>
      <c r="AX2138" t="s">
        <v>6812</v>
      </c>
      <c r="AY2138" s="104">
        <v>46114.49722222222</v>
      </c>
      <c r="AZ2138">
        <v>324036</v>
      </c>
      <c r="BA2138" t="s">
        <v>4728</v>
      </c>
      <c r="BB2138" t="s">
        <v>5989</v>
      </c>
      <c r="BC2138" t="s">
        <v>4731</v>
      </c>
      <c r="BF2138" t="s">
        <v>6495</v>
      </c>
      <c r="BH2138" t="s">
        <v>1132</v>
      </c>
      <c r="BL2138" t="s">
        <v>4782</v>
      </c>
      <c r="BM2138" s="104">
        <v>46120.334027777775</v>
      </c>
      <c r="BN2138">
        <v>598810</v>
      </c>
      <c r="BO2138" t="s">
        <v>4728</v>
      </c>
      <c r="BP2138" t="s">
        <v>5592</v>
      </c>
      <c r="BT2138" t="s">
        <v>5920</v>
      </c>
    </row>
    <row r="2139" spans="17:72" x14ac:dyDescent="0.25">
      <c r="Q2139" t="s">
        <v>73</v>
      </c>
      <c r="R2139" t="s">
        <v>1985</v>
      </c>
      <c r="V2139" t="s">
        <v>5175</v>
      </c>
      <c r="W2139" s="104">
        <v>46119.529861111114</v>
      </c>
      <c r="X2139">
        <v>362414</v>
      </c>
      <c r="Y2139" t="s">
        <v>4761</v>
      </c>
      <c r="Z2139" t="s">
        <v>54</v>
      </c>
      <c r="AA2139" t="s">
        <v>4812</v>
      </c>
      <c r="AD2139" t="s">
        <v>4781</v>
      </c>
      <c r="AF2139" t="s">
        <v>78</v>
      </c>
      <c r="AJ2139" t="s">
        <v>4818</v>
      </c>
      <c r="AK2139" s="104">
        <v>46118.418055555558</v>
      </c>
      <c r="AL2139">
        <v>1034761</v>
      </c>
      <c r="AM2139" t="s">
        <v>4728</v>
      </c>
      <c r="AN2139" t="s">
        <v>13</v>
      </c>
      <c r="AO2139" t="s">
        <v>4731</v>
      </c>
      <c r="AR2139" t="s">
        <v>5918</v>
      </c>
      <c r="AT2139" t="s">
        <v>2600</v>
      </c>
      <c r="AX2139" t="s">
        <v>4886</v>
      </c>
      <c r="AY2139" s="104">
        <v>46114.49722222222</v>
      </c>
      <c r="AZ2139">
        <v>96393</v>
      </c>
      <c r="BA2139" t="s">
        <v>4728</v>
      </c>
      <c r="BB2139" t="s">
        <v>5989</v>
      </c>
      <c r="BF2139" t="s">
        <v>5918</v>
      </c>
      <c r="BH2139" t="s">
        <v>683</v>
      </c>
      <c r="BL2139" t="s">
        <v>5311</v>
      </c>
      <c r="BM2139" s="104">
        <v>46120.334027777775</v>
      </c>
      <c r="BN2139">
        <v>159542</v>
      </c>
      <c r="BO2139" t="s">
        <v>4728</v>
      </c>
      <c r="BP2139" t="s">
        <v>5592</v>
      </c>
      <c r="BT2139" t="s">
        <v>5920</v>
      </c>
    </row>
    <row r="2140" spans="17:72" x14ac:dyDescent="0.25">
      <c r="Q2140" t="s">
        <v>72</v>
      </c>
      <c r="V2140" t="s">
        <v>4744</v>
      </c>
      <c r="W2140" s="104">
        <v>46119.530555555553</v>
      </c>
      <c r="X2140">
        <v>547239</v>
      </c>
      <c r="Y2140" t="s">
        <v>4728</v>
      </c>
      <c r="Z2140" t="s">
        <v>54</v>
      </c>
      <c r="AD2140" t="s">
        <v>4739</v>
      </c>
      <c r="AF2140" t="s">
        <v>232</v>
      </c>
      <c r="AJ2140" t="s">
        <v>6649</v>
      </c>
      <c r="AK2140" s="104">
        <v>46118.418055555558</v>
      </c>
      <c r="AL2140">
        <v>619041</v>
      </c>
      <c r="AM2140" t="s">
        <v>4728</v>
      </c>
      <c r="AN2140" t="s">
        <v>13</v>
      </c>
      <c r="AR2140" t="s">
        <v>5958</v>
      </c>
      <c r="AT2140" t="s">
        <v>2383</v>
      </c>
      <c r="AX2140" t="s">
        <v>7252</v>
      </c>
      <c r="AY2140" s="104">
        <v>46114.497916666667</v>
      </c>
      <c r="AZ2140">
        <v>961360</v>
      </c>
      <c r="BA2140" t="s">
        <v>4761</v>
      </c>
      <c r="BB2140" t="s">
        <v>5989</v>
      </c>
      <c r="BF2140" t="s">
        <v>5966</v>
      </c>
      <c r="BH2140" t="s">
        <v>2600</v>
      </c>
      <c r="BL2140" t="s">
        <v>5311</v>
      </c>
      <c r="BM2140" s="104">
        <v>46120.336805555555</v>
      </c>
      <c r="BN2140">
        <v>213569</v>
      </c>
      <c r="BO2140" t="s">
        <v>4728</v>
      </c>
      <c r="BP2140" t="s">
        <v>5592</v>
      </c>
      <c r="BT2140" t="s">
        <v>5925</v>
      </c>
    </row>
    <row r="2141" spans="17:72" x14ac:dyDescent="0.25">
      <c r="Q2141" t="s">
        <v>937</v>
      </c>
      <c r="R2141" t="s">
        <v>232</v>
      </c>
      <c r="V2141" t="s">
        <v>4765</v>
      </c>
      <c r="W2141" s="104">
        <v>46119.53125</v>
      </c>
      <c r="X2141">
        <v>536377</v>
      </c>
      <c r="Y2141" t="s">
        <v>4728</v>
      </c>
      <c r="Z2141" t="s">
        <v>42</v>
      </c>
      <c r="AA2141" t="s">
        <v>54</v>
      </c>
      <c r="AD2141" t="s">
        <v>4941</v>
      </c>
      <c r="AF2141" t="s">
        <v>1466</v>
      </c>
      <c r="AG2141" t="s">
        <v>868</v>
      </c>
      <c r="AJ2141" t="s">
        <v>4776</v>
      </c>
      <c r="AK2141" s="104">
        <v>46118.418749999997</v>
      </c>
      <c r="AL2141">
        <v>868189</v>
      </c>
      <c r="AM2141" t="s">
        <v>4728</v>
      </c>
      <c r="AN2141" t="s">
        <v>42</v>
      </c>
      <c r="AO2141" t="s">
        <v>13</v>
      </c>
      <c r="AR2141" t="s">
        <v>5933</v>
      </c>
      <c r="AT2141" t="s">
        <v>202</v>
      </c>
      <c r="AX2141" t="s">
        <v>6021</v>
      </c>
      <c r="AY2141" s="104">
        <v>46114.497916666667</v>
      </c>
      <c r="AZ2141">
        <v>366417</v>
      </c>
      <c r="BA2141" t="s">
        <v>4728</v>
      </c>
      <c r="BB2141" t="s">
        <v>5989</v>
      </c>
      <c r="BF2141" t="s">
        <v>5918</v>
      </c>
      <c r="BH2141" t="s">
        <v>1481</v>
      </c>
      <c r="BL2141" t="s">
        <v>5311</v>
      </c>
      <c r="BM2141" s="104">
        <v>46120.338194444441</v>
      </c>
      <c r="BN2141">
        <v>959105</v>
      </c>
      <c r="BO2141" t="s">
        <v>4728</v>
      </c>
      <c r="BP2141" t="s">
        <v>5592</v>
      </c>
      <c r="BT2141" t="s">
        <v>6117</v>
      </c>
    </row>
    <row r="2142" spans="17:72" x14ac:dyDescent="0.25">
      <c r="Q2142" t="s">
        <v>1768</v>
      </c>
      <c r="R2142" t="s">
        <v>77</v>
      </c>
      <c r="S2142" t="s">
        <v>220</v>
      </c>
      <c r="V2142" t="s">
        <v>5113</v>
      </c>
      <c r="W2142" s="104">
        <v>46119.531944444447</v>
      </c>
      <c r="X2142">
        <v>269767</v>
      </c>
      <c r="Y2142" t="s">
        <v>4728</v>
      </c>
      <c r="Z2142" t="s">
        <v>42</v>
      </c>
      <c r="AA2142" t="s">
        <v>54</v>
      </c>
      <c r="AB2142" t="s">
        <v>4731</v>
      </c>
      <c r="AD2142" t="s">
        <v>5784</v>
      </c>
      <c r="AF2142" t="s">
        <v>1531</v>
      </c>
      <c r="AJ2142" t="s">
        <v>5652</v>
      </c>
      <c r="AK2142" s="104">
        <v>46118.419444444444</v>
      </c>
      <c r="AL2142">
        <v>539253</v>
      </c>
      <c r="AM2142" t="s">
        <v>4728</v>
      </c>
      <c r="AN2142" t="s">
        <v>13</v>
      </c>
      <c r="AR2142" t="s">
        <v>5931</v>
      </c>
      <c r="AT2142" t="s">
        <v>1134</v>
      </c>
      <c r="AX2142" t="s">
        <v>6853</v>
      </c>
      <c r="AY2142" s="104">
        <v>46114.497916666667</v>
      </c>
      <c r="AZ2142">
        <v>367657</v>
      </c>
      <c r="BA2142" t="s">
        <v>4728</v>
      </c>
      <c r="BB2142" t="s">
        <v>5989</v>
      </c>
      <c r="BF2142" t="s">
        <v>4781</v>
      </c>
      <c r="BH2142" t="s">
        <v>1584</v>
      </c>
      <c r="BL2142" t="s">
        <v>4743</v>
      </c>
      <c r="BM2142" s="104">
        <v>46120.34097222222</v>
      </c>
      <c r="BN2142">
        <v>495664</v>
      </c>
      <c r="BO2142" t="s">
        <v>4728</v>
      </c>
      <c r="BP2142" t="s">
        <v>5592</v>
      </c>
      <c r="BT2142" t="s">
        <v>5920</v>
      </c>
    </row>
    <row r="2143" spans="17:72" x14ac:dyDescent="0.25">
      <c r="Q2143" t="s">
        <v>241</v>
      </c>
      <c r="V2143" t="s">
        <v>4713</v>
      </c>
      <c r="W2143" s="104">
        <v>46119.531944444447</v>
      </c>
      <c r="X2143">
        <v>403333</v>
      </c>
      <c r="Y2143" t="s">
        <v>4728</v>
      </c>
      <c r="Z2143" t="s">
        <v>54</v>
      </c>
      <c r="AD2143" t="s">
        <v>4777</v>
      </c>
      <c r="AF2143" t="s">
        <v>1933</v>
      </c>
      <c r="AG2143" t="s">
        <v>205</v>
      </c>
      <c r="AJ2143" t="s">
        <v>5748</v>
      </c>
      <c r="AK2143" s="104">
        <v>46118.419444444444</v>
      </c>
      <c r="AL2143">
        <v>1831492</v>
      </c>
      <c r="AM2143" t="s">
        <v>4728</v>
      </c>
      <c r="AN2143" t="s">
        <v>42</v>
      </c>
      <c r="AO2143" t="s">
        <v>13</v>
      </c>
      <c r="AR2143" t="s">
        <v>6054</v>
      </c>
      <c r="AT2143" t="s">
        <v>2345</v>
      </c>
      <c r="AX2143" t="s">
        <v>4806</v>
      </c>
      <c r="AY2143" s="104">
        <v>46114.497916666667</v>
      </c>
      <c r="AZ2143">
        <v>89531</v>
      </c>
      <c r="BA2143" t="s">
        <v>4728</v>
      </c>
      <c r="BB2143" t="s">
        <v>5989</v>
      </c>
      <c r="BF2143" t="s">
        <v>5925</v>
      </c>
      <c r="BH2143" t="s">
        <v>496</v>
      </c>
      <c r="BL2143" t="s">
        <v>8206</v>
      </c>
      <c r="BM2143" s="104">
        <v>46120.356944444444</v>
      </c>
      <c r="BN2143">
        <v>577297</v>
      </c>
      <c r="BO2143" t="s">
        <v>4728</v>
      </c>
      <c r="BP2143" t="s">
        <v>5592</v>
      </c>
      <c r="BT2143" t="s">
        <v>4781</v>
      </c>
    </row>
    <row r="2144" spans="17:72" x14ac:dyDescent="0.25">
      <c r="Q2144" t="s">
        <v>84</v>
      </c>
      <c r="R2144" t="s">
        <v>1132</v>
      </c>
      <c r="V2144" t="s">
        <v>4826</v>
      </c>
      <c r="W2144" s="104">
        <v>46119.533333333333</v>
      </c>
      <c r="X2144">
        <v>335667</v>
      </c>
      <c r="Y2144" t="s">
        <v>4728</v>
      </c>
      <c r="Z2144" t="s">
        <v>54</v>
      </c>
      <c r="AA2144" t="s">
        <v>4731</v>
      </c>
      <c r="AD2144" t="s">
        <v>5785</v>
      </c>
      <c r="AF2144" t="s">
        <v>2561</v>
      </c>
      <c r="AJ2144" t="s">
        <v>4782</v>
      </c>
      <c r="AK2144" s="104">
        <v>46118.419444444444</v>
      </c>
      <c r="AL2144">
        <v>683327</v>
      </c>
      <c r="AM2144" t="s">
        <v>4728</v>
      </c>
      <c r="AN2144" t="s">
        <v>13</v>
      </c>
      <c r="AR2144" t="s">
        <v>5931</v>
      </c>
      <c r="AT2144" t="s">
        <v>2407</v>
      </c>
      <c r="AX2144" t="s">
        <v>4886</v>
      </c>
      <c r="AY2144" s="104">
        <v>46114.497916666667</v>
      </c>
      <c r="AZ2144">
        <v>204634</v>
      </c>
      <c r="BA2144" t="s">
        <v>4728</v>
      </c>
      <c r="BB2144" t="s">
        <v>5989</v>
      </c>
      <c r="BF2144" t="s">
        <v>5948</v>
      </c>
      <c r="BH2144" t="s">
        <v>1507</v>
      </c>
      <c r="BL2144" t="s">
        <v>8111</v>
      </c>
      <c r="BM2144" s="104">
        <v>46120.368750000001</v>
      </c>
      <c r="BN2144">
        <v>109696</v>
      </c>
      <c r="BO2144" t="s">
        <v>4728</v>
      </c>
      <c r="BP2144" t="s">
        <v>5592</v>
      </c>
      <c r="BT2144" t="s">
        <v>5918</v>
      </c>
    </row>
    <row r="2145" spans="17:72" x14ac:dyDescent="0.25">
      <c r="Q2145" t="s">
        <v>79</v>
      </c>
      <c r="V2145" t="s">
        <v>5786</v>
      </c>
      <c r="W2145" s="104">
        <v>46119.53402777778</v>
      </c>
      <c r="X2145">
        <v>290271</v>
      </c>
      <c r="Y2145" t="s">
        <v>4728</v>
      </c>
      <c r="Z2145" t="s">
        <v>54</v>
      </c>
      <c r="AD2145" t="s">
        <v>4739</v>
      </c>
      <c r="AF2145" t="s">
        <v>1559</v>
      </c>
      <c r="AJ2145" t="s">
        <v>4755</v>
      </c>
      <c r="AK2145" s="104">
        <v>46118.419444444444</v>
      </c>
      <c r="AL2145">
        <v>746762</v>
      </c>
      <c r="AM2145" t="s">
        <v>4728</v>
      </c>
      <c r="AN2145" t="s">
        <v>13</v>
      </c>
      <c r="AR2145" t="s">
        <v>5931</v>
      </c>
      <c r="AT2145" t="s">
        <v>1124</v>
      </c>
      <c r="AX2145" t="s">
        <v>5657</v>
      </c>
      <c r="AY2145" s="104">
        <v>46114.498611111114</v>
      </c>
      <c r="AZ2145">
        <v>330518</v>
      </c>
      <c r="BA2145" t="s">
        <v>4728</v>
      </c>
      <c r="BB2145" t="s">
        <v>5989</v>
      </c>
      <c r="BF2145" t="s">
        <v>5931</v>
      </c>
      <c r="BH2145" t="s">
        <v>2600</v>
      </c>
      <c r="BL2145" t="s">
        <v>4839</v>
      </c>
      <c r="BM2145" s="104">
        <v>46120.368750000001</v>
      </c>
      <c r="BN2145">
        <v>149878</v>
      </c>
      <c r="BO2145" t="s">
        <v>4728</v>
      </c>
      <c r="BP2145" t="s">
        <v>5592</v>
      </c>
      <c r="BT2145" t="s">
        <v>5925</v>
      </c>
    </row>
    <row r="2146" spans="17:72" x14ac:dyDescent="0.25">
      <c r="Q2146" t="s">
        <v>214</v>
      </c>
      <c r="R2146" t="s">
        <v>1688</v>
      </c>
      <c r="V2146" t="s">
        <v>4840</v>
      </c>
      <c r="W2146" s="104">
        <v>46119.535416666666</v>
      </c>
      <c r="X2146">
        <v>302368</v>
      </c>
      <c r="Y2146" t="s">
        <v>4728</v>
      </c>
      <c r="Z2146" t="s">
        <v>54</v>
      </c>
      <c r="AA2146" t="s">
        <v>4731</v>
      </c>
      <c r="AD2146" t="s">
        <v>5068</v>
      </c>
      <c r="AF2146" t="s">
        <v>75</v>
      </c>
      <c r="AJ2146" t="s">
        <v>4776</v>
      </c>
      <c r="AK2146" s="104">
        <v>46118.419444444444</v>
      </c>
      <c r="AL2146">
        <v>884945</v>
      </c>
      <c r="AM2146" t="s">
        <v>4728</v>
      </c>
      <c r="AN2146" t="s">
        <v>13</v>
      </c>
      <c r="AR2146" t="s">
        <v>6117</v>
      </c>
      <c r="AT2146" t="s">
        <v>1945</v>
      </c>
      <c r="AX2146" t="s">
        <v>4827</v>
      </c>
      <c r="AY2146" s="104">
        <v>46114.499305555553</v>
      </c>
      <c r="AZ2146">
        <v>153348</v>
      </c>
      <c r="BA2146" t="s">
        <v>4761</v>
      </c>
      <c r="BB2146" t="s">
        <v>5989</v>
      </c>
      <c r="BF2146" t="s">
        <v>5934</v>
      </c>
      <c r="BH2146" t="s">
        <v>496</v>
      </c>
      <c r="BL2146" t="s">
        <v>7559</v>
      </c>
      <c r="BM2146" s="104">
        <v>46120.368750000001</v>
      </c>
      <c r="BN2146">
        <v>955598</v>
      </c>
      <c r="BO2146" t="s">
        <v>4728</v>
      </c>
      <c r="BP2146" t="s">
        <v>5592</v>
      </c>
      <c r="BT2146" t="s">
        <v>5931</v>
      </c>
    </row>
    <row r="2147" spans="17:72" x14ac:dyDescent="0.25">
      <c r="Q2147" t="s">
        <v>73</v>
      </c>
      <c r="V2147" t="s">
        <v>5787</v>
      </c>
      <c r="W2147" s="104">
        <v>46119.535416666666</v>
      </c>
      <c r="X2147">
        <v>264982</v>
      </c>
      <c r="Y2147" t="s">
        <v>4728</v>
      </c>
      <c r="Z2147" t="s">
        <v>54</v>
      </c>
      <c r="AD2147" t="s">
        <v>4739</v>
      </c>
      <c r="AJ2147" t="s">
        <v>5652</v>
      </c>
      <c r="AK2147" s="104">
        <v>46118.420138888891</v>
      </c>
      <c r="AL2147">
        <v>21761</v>
      </c>
      <c r="AM2147" t="s">
        <v>4728</v>
      </c>
      <c r="AN2147" t="s">
        <v>13</v>
      </c>
      <c r="AT2147" t="s">
        <v>1385</v>
      </c>
      <c r="AU2147" t="s">
        <v>264</v>
      </c>
      <c r="AV2147" t="s">
        <v>2197</v>
      </c>
      <c r="AX2147" t="s">
        <v>4806</v>
      </c>
      <c r="AY2147" s="104">
        <v>46114.499305555553</v>
      </c>
      <c r="AZ2147">
        <v>2703370</v>
      </c>
      <c r="BA2147" t="s">
        <v>4728</v>
      </c>
      <c r="BB2147" t="s">
        <v>5989</v>
      </c>
      <c r="BC2147" t="s">
        <v>4731</v>
      </c>
      <c r="BF2147" t="s">
        <v>7402</v>
      </c>
      <c r="BH2147" t="s">
        <v>1910</v>
      </c>
      <c r="BL2147" t="s">
        <v>8111</v>
      </c>
      <c r="BM2147" s="104">
        <v>46120.370138888888</v>
      </c>
      <c r="BN2147">
        <v>1281287</v>
      </c>
      <c r="BO2147" t="s">
        <v>4728</v>
      </c>
      <c r="BP2147" t="s">
        <v>5592</v>
      </c>
      <c r="BT2147" t="s">
        <v>5931</v>
      </c>
    </row>
    <row r="2148" spans="17:72" x14ac:dyDescent="0.25">
      <c r="Q2148" t="s">
        <v>2563</v>
      </c>
      <c r="R2148" t="s">
        <v>81</v>
      </c>
      <c r="V2148" t="s">
        <v>4765</v>
      </c>
      <c r="W2148" s="104">
        <v>46119.536805555559</v>
      </c>
      <c r="X2148">
        <v>764748</v>
      </c>
      <c r="Y2148" t="s">
        <v>4728</v>
      </c>
      <c r="Z2148" t="s">
        <v>42</v>
      </c>
      <c r="AA2148" t="s">
        <v>54</v>
      </c>
      <c r="AD2148" t="s">
        <v>5043</v>
      </c>
      <c r="AF2148" t="s">
        <v>1798</v>
      </c>
      <c r="AG2148" t="s">
        <v>2624</v>
      </c>
      <c r="AJ2148" t="s">
        <v>5519</v>
      </c>
      <c r="AK2148" s="104">
        <v>46118.420138888891</v>
      </c>
      <c r="AL2148">
        <v>1513020</v>
      </c>
      <c r="AM2148" t="s">
        <v>4728</v>
      </c>
      <c r="AN2148" t="s">
        <v>42</v>
      </c>
      <c r="AO2148" t="s">
        <v>13</v>
      </c>
      <c r="AR2148" t="s">
        <v>5933</v>
      </c>
      <c r="AT2148" t="s">
        <v>1894</v>
      </c>
      <c r="AX2148" t="s">
        <v>5831</v>
      </c>
      <c r="AY2148" s="104">
        <v>46114.499305555553</v>
      </c>
      <c r="AZ2148">
        <v>636420</v>
      </c>
      <c r="BA2148" t="s">
        <v>4761</v>
      </c>
      <c r="BB2148" t="s">
        <v>5989</v>
      </c>
      <c r="BF2148" t="s">
        <v>5966</v>
      </c>
      <c r="BH2148" t="s">
        <v>2600</v>
      </c>
      <c r="BL2148" t="s">
        <v>4921</v>
      </c>
      <c r="BM2148" s="104">
        <v>46120.373611111114</v>
      </c>
      <c r="BN2148">
        <v>155976</v>
      </c>
      <c r="BO2148" t="s">
        <v>4728</v>
      </c>
      <c r="BP2148" t="s">
        <v>5592</v>
      </c>
      <c r="BT2148" t="s">
        <v>5956</v>
      </c>
    </row>
    <row r="2149" spans="17:72" x14ac:dyDescent="0.25">
      <c r="Q2149" t="s">
        <v>80</v>
      </c>
      <c r="V2149" t="s">
        <v>5788</v>
      </c>
      <c r="W2149" s="104">
        <v>46119.536805555559</v>
      </c>
      <c r="X2149">
        <v>746601</v>
      </c>
      <c r="Y2149" t="s">
        <v>4728</v>
      </c>
      <c r="Z2149" t="s">
        <v>54</v>
      </c>
      <c r="AD2149" t="s">
        <v>4736</v>
      </c>
      <c r="AF2149" t="s">
        <v>432</v>
      </c>
      <c r="AJ2149" t="s">
        <v>6650</v>
      </c>
      <c r="AK2149" s="104">
        <v>46118.420138888891</v>
      </c>
      <c r="AL2149">
        <v>2123758</v>
      </c>
      <c r="AM2149" t="s">
        <v>4761</v>
      </c>
      <c r="AN2149" t="s">
        <v>13</v>
      </c>
      <c r="AR2149" t="s">
        <v>5966</v>
      </c>
      <c r="AT2149" t="s">
        <v>1276</v>
      </c>
      <c r="AX2149" t="s">
        <v>7403</v>
      </c>
      <c r="AY2149" s="104">
        <v>46114.5</v>
      </c>
      <c r="AZ2149">
        <v>129377</v>
      </c>
      <c r="BA2149" t="s">
        <v>4728</v>
      </c>
      <c r="BB2149" t="s">
        <v>5989</v>
      </c>
      <c r="BF2149" t="s">
        <v>5920</v>
      </c>
      <c r="BH2149" t="s">
        <v>2624</v>
      </c>
      <c r="BL2149" t="s">
        <v>4903</v>
      </c>
      <c r="BM2149" s="104">
        <v>46120.374305555553</v>
      </c>
      <c r="BN2149">
        <v>146919</v>
      </c>
      <c r="BO2149" t="s">
        <v>4728</v>
      </c>
      <c r="BP2149" t="s">
        <v>5592</v>
      </c>
      <c r="BT2149" t="s">
        <v>5925</v>
      </c>
    </row>
    <row r="2150" spans="17:72" x14ac:dyDescent="0.25">
      <c r="Q2150" t="s">
        <v>77</v>
      </c>
      <c r="V2150" t="s">
        <v>5354</v>
      </c>
      <c r="W2150" s="104">
        <v>46119.538194444445</v>
      </c>
      <c r="X2150">
        <v>139944</v>
      </c>
      <c r="Y2150" t="s">
        <v>4728</v>
      </c>
      <c r="Z2150" t="s">
        <v>54</v>
      </c>
      <c r="AD2150" t="s">
        <v>4736</v>
      </c>
      <c r="AF2150" t="s">
        <v>2403</v>
      </c>
      <c r="AJ2150" t="s">
        <v>4839</v>
      </c>
      <c r="AK2150" s="104">
        <v>46118.422222222223</v>
      </c>
      <c r="AL2150">
        <v>897119</v>
      </c>
      <c r="AM2150" t="s">
        <v>4728</v>
      </c>
      <c r="AN2150" t="s">
        <v>13</v>
      </c>
      <c r="AR2150" t="s">
        <v>5931</v>
      </c>
      <c r="AT2150" t="s">
        <v>232</v>
      </c>
      <c r="AX2150" t="s">
        <v>5422</v>
      </c>
      <c r="AY2150" s="104">
        <v>46114.500694444447</v>
      </c>
      <c r="AZ2150">
        <v>1086871</v>
      </c>
      <c r="BA2150" t="s">
        <v>4761</v>
      </c>
      <c r="BB2150" t="s">
        <v>5989</v>
      </c>
      <c r="BF2150" t="s">
        <v>5966</v>
      </c>
      <c r="BH2150" t="s">
        <v>1584</v>
      </c>
      <c r="BL2150" t="s">
        <v>7032</v>
      </c>
      <c r="BM2150" s="104">
        <v>46120.374305555553</v>
      </c>
      <c r="BN2150">
        <v>465343</v>
      </c>
      <c r="BO2150" t="s">
        <v>4761</v>
      </c>
      <c r="BP2150" t="s">
        <v>5592</v>
      </c>
      <c r="BT2150" t="s">
        <v>5924</v>
      </c>
    </row>
    <row r="2151" spans="17:72" x14ac:dyDescent="0.25">
      <c r="Q2151" t="s">
        <v>84</v>
      </c>
      <c r="V2151" t="s">
        <v>4774</v>
      </c>
      <c r="W2151" s="104">
        <v>46119.540277777778</v>
      </c>
      <c r="X2151">
        <v>382848</v>
      </c>
      <c r="Y2151" t="s">
        <v>4728</v>
      </c>
      <c r="Z2151" t="s">
        <v>54</v>
      </c>
      <c r="AD2151" t="s">
        <v>4736</v>
      </c>
      <c r="AF2151" t="s">
        <v>2229</v>
      </c>
      <c r="AJ2151" t="s">
        <v>4903</v>
      </c>
      <c r="AK2151" s="104">
        <v>46118.42291666667</v>
      </c>
      <c r="AL2151">
        <v>393577</v>
      </c>
      <c r="AM2151" t="s">
        <v>4761</v>
      </c>
      <c r="AN2151" t="s">
        <v>4841</v>
      </c>
      <c r="AO2151" t="s">
        <v>13</v>
      </c>
      <c r="AR2151" t="s">
        <v>6651</v>
      </c>
      <c r="AT2151" t="s">
        <v>516</v>
      </c>
      <c r="AX2151" t="s">
        <v>4844</v>
      </c>
      <c r="AY2151" s="104">
        <v>46114.500694444447</v>
      </c>
      <c r="AZ2151">
        <v>2921796</v>
      </c>
      <c r="BA2151" t="s">
        <v>4761</v>
      </c>
      <c r="BB2151" t="s">
        <v>5989</v>
      </c>
      <c r="BF2151" t="s">
        <v>5966</v>
      </c>
      <c r="BH2151" t="s">
        <v>298</v>
      </c>
      <c r="BL2151" t="s">
        <v>4921</v>
      </c>
      <c r="BM2151" s="104">
        <v>46120.375</v>
      </c>
      <c r="BN2151">
        <v>796401</v>
      </c>
      <c r="BO2151" t="s">
        <v>4728</v>
      </c>
      <c r="BP2151" t="s">
        <v>5592</v>
      </c>
      <c r="BT2151" t="s">
        <v>4781</v>
      </c>
    </row>
    <row r="2152" spans="17:72" x14ac:dyDescent="0.25">
      <c r="Q2152" t="s">
        <v>2475</v>
      </c>
      <c r="R2152" t="s">
        <v>214</v>
      </c>
      <c r="V2152" t="s">
        <v>4755</v>
      </c>
      <c r="W2152" s="104">
        <v>46119.541666666664</v>
      </c>
      <c r="X2152">
        <v>238977</v>
      </c>
      <c r="Y2152" t="s">
        <v>4761</v>
      </c>
      <c r="Z2152" t="s">
        <v>4797</v>
      </c>
      <c r="AA2152" t="s">
        <v>54</v>
      </c>
      <c r="AD2152" t="s">
        <v>5789</v>
      </c>
      <c r="AF2152" t="s">
        <v>1276</v>
      </c>
      <c r="AJ2152" t="s">
        <v>4933</v>
      </c>
      <c r="AK2152" s="104">
        <v>46118.423611111109</v>
      </c>
      <c r="AL2152">
        <v>477028</v>
      </c>
      <c r="AM2152" t="s">
        <v>4728</v>
      </c>
      <c r="AN2152" t="s">
        <v>13</v>
      </c>
      <c r="AR2152" t="s">
        <v>5956</v>
      </c>
      <c r="AT2152" t="s">
        <v>71</v>
      </c>
      <c r="AU2152" t="s">
        <v>220</v>
      </c>
      <c r="AX2152" t="s">
        <v>4882</v>
      </c>
      <c r="AY2152" s="104">
        <v>46114.500694444447</v>
      </c>
      <c r="AZ2152">
        <v>1183956</v>
      </c>
      <c r="BA2152" t="s">
        <v>4728</v>
      </c>
      <c r="BB2152" t="s">
        <v>5989</v>
      </c>
      <c r="BC2152" t="s">
        <v>4731</v>
      </c>
      <c r="BF2152" t="s">
        <v>6510</v>
      </c>
      <c r="BH2152" t="s">
        <v>1507</v>
      </c>
      <c r="BI2152" t="s">
        <v>217</v>
      </c>
      <c r="BL2152" t="s">
        <v>8230</v>
      </c>
      <c r="BM2152" s="104">
        <v>46120.375694444447</v>
      </c>
      <c r="BN2152">
        <v>344738</v>
      </c>
      <c r="BO2152" t="s">
        <v>4728</v>
      </c>
      <c r="BP2152" t="s">
        <v>5592</v>
      </c>
      <c r="BQ2152" t="s">
        <v>4731</v>
      </c>
      <c r="BT2152" t="s">
        <v>6074</v>
      </c>
    </row>
    <row r="2153" spans="17:72" x14ac:dyDescent="0.25">
      <c r="Q2153" t="s">
        <v>79</v>
      </c>
      <c r="R2153" t="s">
        <v>2197</v>
      </c>
      <c r="V2153" t="s">
        <v>4840</v>
      </c>
      <c r="W2153" s="104">
        <v>46119.543055555558</v>
      </c>
      <c r="X2153">
        <v>623214</v>
      </c>
      <c r="Y2153" t="s">
        <v>4728</v>
      </c>
      <c r="Z2153" t="s">
        <v>54</v>
      </c>
      <c r="AA2153" t="s">
        <v>4731</v>
      </c>
      <c r="AD2153" t="s">
        <v>5068</v>
      </c>
      <c r="AF2153" t="s">
        <v>2245</v>
      </c>
      <c r="AG2153" t="s">
        <v>2383</v>
      </c>
      <c r="AJ2153" t="s">
        <v>5424</v>
      </c>
      <c r="AK2153" s="104">
        <v>46118.423611111109</v>
      </c>
      <c r="AL2153">
        <v>433386</v>
      </c>
      <c r="AM2153" t="s">
        <v>4728</v>
      </c>
      <c r="AN2153" t="s">
        <v>4787</v>
      </c>
      <c r="AO2153" t="s">
        <v>13</v>
      </c>
      <c r="AR2153" t="s">
        <v>4981</v>
      </c>
      <c r="AT2153" t="s">
        <v>2345</v>
      </c>
      <c r="AX2153" t="s">
        <v>4796</v>
      </c>
      <c r="AY2153" s="104">
        <v>46114.501388888886</v>
      </c>
      <c r="AZ2153">
        <v>736882</v>
      </c>
      <c r="BA2153" t="s">
        <v>4728</v>
      </c>
      <c r="BB2153" t="s">
        <v>5989</v>
      </c>
      <c r="BF2153" t="s">
        <v>5942</v>
      </c>
      <c r="BH2153" t="s">
        <v>1220</v>
      </c>
      <c r="BL2153" t="s">
        <v>6636</v>
      </c>
      <c r="BM2153" s="104">
        <v>46120.375694444447</v>
      </c>
      <c r="BN2153">
        <v>871903</v>
      </c>
      <c r="BO2153" t="s">
        <v>4728</v>
      </c>
      <c r="BP2153" t="s">
        <v>5592</v>
      </c>
      <c r="BT2153" t="s">
        <v>5931</v>
      </c>
    </row>
    <row r="2154" spans="17:72" x14ac:dyDescent="0.25">
      <c r="Q2154" t="s">
        <v>73</v>
      </c>
      <c r="V2154" t="s">
        <v>4840</v>
      </c>
      <c r="W2154" s="104">
        <v>46119.543749999997</v>
      </c>
      <c r="X2154">
        <v>657961</v>
      </c>
      <c r="Y2154" t="s">
        <v>4728</v>
      </c>
      <c r="Z2154" t="s">
        <v>54</v>
      </c>
      <c r="AD2154" t="s">
        <v>4739</v>
      </c>
      <c r="AF2154" t="s">
        <v>1304</v>
      </c>
      <c r="AG2154" t="s">
        <v>866</v>
      </c>
      <c r="AJ2154" t="s">
        <v>6652</v>
      </c>
      <c r="AK2154" s="104">
        <v>46118.423611111109</v>
      </c>
      <c r="AL2154">
        <v>692689</v>
      </c>
      <c r="AM2154" t="s">
        <v>4761</v>
      </c>
      <c r="AN2154" t="s">
        <v>4787</v>
      </c>
      <c r="AO2154" t="s">
        <v>13</v>
      </c>
      <c r="AR2154" t="s">
        <v>5919</v>
      </c>
      <c r="AT2154" t="s">
        <v>1559</v>
      </c>
      <c r="AX2154" t="s">
        <v>5472</v>
      </c>
      <c r="AY2154" s="104">
        <v>46114.501388888886</v>
      </c>
      <c r="AZ2154">
        <v>571725</v>
      </c>
      <c r="BA2154" t="s">
        <v>4728</v>
      </c>
      <c r="BB2154" t="s">
        <v>5989</v>
      </c>
      <c r="BF2154" t="s">
        <v>5931</v>
      </c>
      <c r="BH2154" t="s">
        <v>496</v>
      </c>
      <c r="BL2154" t="s">
        <v>7032</v>
      </c>
      <c r="BM2154" s="104">
        <v>46120.381944444445</v>
      </c>
      <c r="BN2154">
        <v>1022458</v>
      </c>
      <c r="BO2154" t="s">
        <v>4728</v>
      </c>
      <c r="BP2154" t="s">
        <v>5592</v>
      </c>
      <c r="BT2154" t="s">
        <v>5924</v>
      </c>
    </row>
    <row r="2155" spans="17:72" x14ac:dyDescent="0.25">
      <c r="Q2155" t="s">
        <v>75</v>
      </c>
      <c r="V2155" t="s">
        <v>4968</v>
      </c>
      <c r="W2155" s="104">
        <v>46119.544444444444</v>
      </c>
      <c r="X2155">
        <v>863182</v>
      </c>
      <c r="Y2155" t="s">
        <v>4728</v>
      </c>
      <c r="Z2155" t="s">
        <v>54</v>
      </c>
      <c r="AD2155" t="s">
        <v>4734</v>
      </c>
      <c r="AJ2155" t="s">
        <v>6294</v>
      </c>
      <c r="AK2155" s="104">
        <v>46118.423611111109</v>
      </c>
      <c r="AL2155">
        <v>186818</v>
      </c>
      <c r="AM2155" t="s">
        <v>4728</v>
      </c>
      <c r="AN2155" t="s">
        <v>13</v>
      </c>
      <c r="AT2155" t="s">
        <v>1945</v>
      </c>
      <c r="AX2155" t="s">
        <v>4776</v>
      </c>
      <c r="AY2155" s="104">
        <v>46114.501388888886</v>
      </c>
      <c r="AZ2155">
        <v>2018790</v>
      </c>
      <c r="BA2155" t="s">
        <v>4761</v>
      </c>
      <c r="BB2155" t="s">
        <v>5989</v>
      </c>
      <c r="BF2155" t="s">
        <v>5918</v>
      </c>
      <c r="BH2155" t="s">
        <v>1284</v>
      </c>
      <c r="BL2155" t="s">
        <v>4776</v>
      </c>
      <c r="BM2155" s="104">
        <v>46120.382638888892</v>
      </c>
      <c r="BN2155">
        <v>98187</v>
      </c>
      <c r="BO2155" t="s">
        <v>4728</v>
      </c>
      <c r="BP2155" t="s">
        <v>5592</v>
      </c>
      <c r="BT2155" t="s">
        <v>4781</v>
      </c>
    </row>
    <row r="2156" spans="17:72" x14ac:dyDescent="0.25">
      <c r="Q2156" t="s">
        <v>77</v>
      </c>
      <c r="R2156" t="s">
        <v>1688</v>
      </c>
      <c r="V2156" t="s">
        <v>5166</v>
      </c>
      <c r="W2156" s="104">
        <v>46119.546527777777</v>
      </c>
      <c r="X2156">
        <v>403092</v>
      </c>
      <c r="Y2156" t="s">
        <v>4728</v>
      </c>
      <c r="Z2156" t="s">
        <v>54</v>
      </c>
      <c r="AA2156" t="s">
        <v>4731</v>
      </c>
      <c r="AD2156" t="s">
        <v>5004</v>
      </c>
      <c r="AF2156" t="s">
        <v>414</v>
      </c>
      <c r="AJ2156" t="s">
        <v>6653</v>
      </c>
      <c r="AK2156" s="104">
        <v>46118.424305555556</v>
      </c>
      <c r="AL2156">
        <v>600296</v>
      </c>
      <c r="AM2156" t="s">
        <v>4728</v>
      </c>
      <c r="AN2156" t="s">
        <v>13</v>
      </c>
      <c r="AR2156" t="s">
        <v>5931</v>
      </c>
      <c r="AT2156" t="s">
        <v>2383</v>
      </c>
      <c r="AX2156" t="s">
        <v>5266</v>
      </c>
      <c r="AY2156" s="104">
        <v>46114.501388888886</v>
      </c>
      <c r="AZ2156">
        <v>210123</v>
      </c>
      <c r="BA2156" t="s">
        <v>4728</v>
      </c>
      <c r="BB2156" t="s">
        <v>5989</v>
      </c>
      <c r="BF2156" t="s">
        <v>5925</v>
      </c>
      <c r="BH2156" t="s">
        <v>2561</v>
      </c>
      <c r="BL2156" t="s">
        <v>4903</v>
      </c>
      <c r="BM2156" s="104">
        <v>46120.382638888892</v>
      </c>
      <c r="BN2156">
        <v>545417</v>
      </c>
      <c r="BO2156" t="s">
        <v>4728</v>
      </c>
      <c r="BP2156" t="s">
        <v>5592</v>
      </c>
      <c r="BT2156" t="s">
        <v>5918</v>
      </c>
    </row>
    <row r="2157" spans="17:72" x14ac:dyDescent="0.25">
      <c r="Q2157" t="s">
        <v>214</v>
      </c>
      <c r="R2157" t="s">
        <v>1891</v>
      </c>
      <c r="V2157" t="s">
        <v>5790</v>
      </c>
      <c r="W2157" s="104">
        <v>46119.54791666667</v>
      </c>
      <c r="X2157">
        <v>587052</v>
      </c>
      <c r="Y2157" t="s">
        <v>4728</v>
      </c>
      <c r="Z2157" t="s">
        <v>54</v>
      </c>
      <c r="AA2157" t="s">
        <v>4731</v>
      </c>
      <c r="AD2157" t="s">
        <v>5545</v>
      </c>
      <c r="AF2157" t="s">
        <v>852</v>
      </c>
      <c r="AJ2157" t="s">
        <v>5971</v>
      </c>
      <c r="AK2157" s="104">
        <v>46118.424305555556</v>
      </c>
      <c r="AL2157">
        <v>688282</v>
      </c>
      <c r="AM2157" t="s">
        <v>4728</v>
      </c>
      <c r="AN2157" t="s">
        <v>13</v>
      </c>
      <c r="AR2157" t="s">
        <v>5931</v>
      </c>
      <c r="AT2157" t="s">
        <v>2429</v>
      </c>
      <c r="AX2157" t="s">
        <v>7404</v>
      </c>
      <c r="AY2157" s="104">
        <v>46114.502083333333</v>
      </c>
      <c r="AZ2157">
        <v>127407</v>
      </c>
      <c r="BA2157" t="s">
        <v>4728</v>
      </c>
      <c r="BB2157" t="s">
        <v>5989</v>
      </c>
      <c r="BF2157" t="s">
        <v>5942</v>
      </c>
      <c r="BH2157" t="s">
        <v>250</v>
      </c>
      <c r="BL2157" t="s">
        <v>4776</v>
      </c>
      <c r="BM2157" s="104">
        <v>46120.383333333331</v>
      </c>
      <c r="BN2157">
        <v>67531</v>
      </c>
      <c r="BO2157" t="s">
        <v>4728</v>
      </c>
      <c r="BP2157" t="s">
        <v>5592</v>
      </c>
      <c r="BT2157" t="s">
        <v>5920</v>
      </c>
    </row>
    <row r="2158" spans="17:72" x14ac:dyDescent="0.25">
      <c r="Q2158" t="s">
        <v>84</v>
      </c>
      <c r="R2158" t="s">
        <v>2197</v>
      </c>
      <c r="V2158" t="s">
        <v>5006</v>
      </c>
      <c r="W2158" s="104">
        <v>46119.54791666667</v>
      </c>
      <c r="X2158">
        <v>781213</v>
      </c>
      <c r="Y2158" t="s">
        <v>4728</v>
      </c>
      <c r="Z2158" t="s">
        <v>54</v>
      </c>
      <c r="AA2158" t="s">
        <v>4731</v>
      </c>
      <c r="AD2158" t="s">
        <v>5031</v>
      </c>
      <c r="AF2158" t="s">
        <v>438</v>
      </c>
      <c r="AG2158" t="s">
        <v>866</v>
      </c>
      <c r="AJ2158" t="s">
        <v>6654</v>
      </c>
      <c r="AK2158" s="104">
        <v>46118.425000000003</v>
      </c>
      <c r="AL2158">
        <v>1042617</v>
      </c>
      <c r="AM2158" t="s">
        <v>4728</v>
      </c>
      <c r="AN2158" t="s">
        <v>5248</v>
      </c>
      <c r="AO2158" t="s">
        <v>13</v>
      </c>
      <c r="AR2158" t="s">
        <v>6655</v>
      </c>
      <c r="AT2158" t="s">
        <v>551</v>
      </c>
      <c r="AU2158" t="s">
        <v>308</v>
      </c>
      <c r="AX2158" t="s">
        <v>5293</v>
      </c>
      <c r="AY2158" s="104">
        <v>46114.50277777778</v>
      </c>
      <c r="AZ2158">
        <v>339889</v>
      </c>
      <c r="BA2158" t="s">
        <v>4728</v>
      </c>
      <c r="BB2158" t="s">
        <v>5989</v>
      </c>
      <c r="BF2158" t="s">
        <v>6501</v>
      </c>
      <c r="BH2158" t="s">
        <v>1284</v>
      </c>
      <c r="BL2158" t="s">
        <v>7672</v>
      </c>
      <c r="BM2158" s="104">
        <v>46120.384027777778</v>
      </c>
      <c r="BN2158">
        <v>1957757</v>
      </c>
      <c r="BO2158" t="s">
        <v>4761</v>
      </c>
      <c r="BP2158" t="s">
        <v>5592</v>
      </c>
      <c r="BT2158" t="s">
        <v>5918</v>
      </c>
    </row>
    <row r="2159" spans="17:72" x14ac:dyDescent="0.25">
      <c r="Q2159" t="s">
        <v>2508</v>
      </c>
      <c r="R2159" t="s">
        <v>214</v>
      </c>
      <c r="V2159" t="s">
        <v>4921</v>
      </c>
      <c r="W2159" s="104">
        <v>46119.549305555556</v>
      </c>
      <c r="X2159">
        <v>825692</v>
      </c>
      <c r="Y2159" t="s">
        <v>4728</v>
      </c>
      <c r="Z2159" t="s">
        <v>42</v>
      </c>
      <c r="AA2159" t="s">
        <v>54</v>
      </c>
      <c r="AD2159" t="s">
        <v>4788</v>
      </c>
      <c r="AF2159" t="s">
        <v>1798</v>
      </c>
      <c r="AJ2159" t="s">
        <v>5002</v>
      </c>
      <c r="AK2159" s="104">
        <v>46118.425000000003</v>
      </c>
      <c r="AL2159">
        <v>1867232</v>
      </c>
      <c r="AM2159" t="s">
        <v>4728</v>
      </c>
      <c r="AN2159" t="s">
        <v>42</v>
      </c>
      <c r="AO2159" t="s">
        <v>13</v>
      </c>
      <c r="AR2159" t="s">
        <v>6621</v>
      </c>
      <c r="AT2159" t="s">
        <v>1292</v>
      </c>
      <c r="AX2159" t="s">
        <v>4949</v>
      </c>
      <c r="AY2159" s="104">
        <v>46114.503472222219</v>
      </c>
      <c r="AZ2159">
        <v>331728</v>
      </c>
      <c r="BA2159" t="s">
        <v>4728</v>
      </c>
      <c r="BB2159" t="s">
        <v>5989</v>
      </c>
      <c r="BF2159" t="s">
        <v>5948</v>
      </c>
      <c r="BH2159" t="s">
        <v>1132</v>
      </c>
      <c r="BL2159" t="s">
        <v>5558</v>
      </c>
      <c r="BM2159" s="104">
        <v>46120.387499999997</v>
      </c>
      <c r="BN2159">
        <v>267776</v>
      </c>
      <c r="BO2159" t="s">
        <v>4728</v>
      </c>
      <c r="BP2159" t="s">
        <v>5592</v>
      </c>
      <c r="BT2159" t="s">
        <v>4781</v>
      </c>
    </row>
    <row r="2160" spans="17:72" x14ac:dyDescent="0.25">
      <c r="Q2160" t="s">
        <v>79</v>
      </c>
      <c r="V2160" t="s">
        <v>4775</v>
      </c>
      <c r="W2160" s="104">
        <v>46119.549305555556</v>
      </c>
      <c r="X2160">
        <v>222464</v>
      </c>
      <c r="Y2160" t="s">
        <v>4728</v>
      </c>
      <c r="Z2160" t="s">
        <v>54</v>
      </c>
      <c r="AD2160" t="s">
        <v>4736</v>
      </c>
      <c r="AF2160" t="s">
        <v>2600</v>
      </c>
      <c r="AJ2160" t="s">
        <v>5129</v>
      </c>
      <c r="AK2160" s="104">
        <v>46118.425694444442</v>
      </c>
      <c r="AL2160">
        <v>902768</v>
      </c>
      <c r="AM2160" t="s">
        <v>4728</v>
      </c>
      <c r="AN2160" t="s">
        <v>13</v>
      </c>
      <c r="AR2160" t="s">
        <v>5931</v>
      </c>
      <c r="AT2160" t="s">
        <v>2407</v>
      </c>
      <c r="AU2160" t="s">
        <v>264</v>
      </c>
      <c r="AV2160" t="s">
        <v>220</v>
      </c>
      <c r="AX2160" t="s">
        <v>5001</v>
      </c>
      <c r="AY2160" s="104">
        <v>46114.503472222219</v>
      </c>
      <c r="AZ2160">
        <v>1372939</v>
      </c>
      <c r="BA2160" t="s">
        <v>4728</v>
      </c>
      <c r="BB2160" t="s">
        <v>5989</v>
      </c>
      <c r="BC2160" t="s">
        <v>4731</v>
      </c>
      <c r="BF2160" t="s">
        <v>7125</v>
      </c>
      <c r="BH2160" t="s">
        <v>2600</v>
      </c>
      <c r="BL2160" t="s">
        <v>5442</v>
      </c>
      <c r="BM2160" s="104">
        <v>46120.388194444444</v>
      </c>
      <c r="BN2160">
        <v>238929</v>
      </c>
      <c r="BO2160" t="s">
        <v>4728</v>
      </c>
      <c r="BP2160" t="s">
        <v>5592</v>
      </c>
      <c r="BT2160" t="s">
        <v>5918</v>
      </c>
    </row>
    <row r="2161" spans="17:72" x14ac:dyDescent="0.25">
      <c r="Q2161" t="s">
        <v>80</v>
      </c>
      <c r="V2161" t="s">
        <v>5096</v>
      </c>
      <c r="W2161" s="104">
        <v>46119.549305555556</v>
      </c>
      <c r="X2161">
        <v>493001</v>
      </c>
      <c r="Y2161" t="s">
        <v>4728</v>
      </c>
      <c r="Z2161" t="s">
        <v>54</v>
      </c>
      <c r="AD2161" t="s">
        <v>4739</v>
      </c>
      <c r="AF2161" t="s">
        <v>1531</v>
      </c>
      <c r="AJ2161" t="s">
        <v>6656</v>
      </c>
      <c r="AK2161" s="104">
        <v>46118.426388888889</v>
      </c>
      <c r="AL2161">
        <v>454407</v>
      </c>
      <c r="AM2161" t="s">
        <v>4728</v>
      </c>
      <c r="AN2161" t="s">
        <v>13</v>
      </c>
      <c r="AR2161" t="s">
        <v>5931</v>
      </c>
      <c r="AT2161" t="s">
        <v>229</v>
      </c>
      <c r="AU2161" t="s">
        <v>1132</v>
      </c>
      <c r="AX2161" t="s">
        <v>4918</v>
      </c>
      <c r="AY2161" s="104">
        <v>46114.504166666666</v>
      </c>
      <c r="AZ2161">
        <v>2173483</v>
      </c>
      <c r="BA2161" t="s">
        <v>4761</v>
      </c>
      <c r="BB2161" t="s">
        <v>5989</v>
      </c>
      <c r="BC2161" t="s">
        <v>4731</v>
      </c>
      <c r="BF2161" t="s">
        <v>7382</v>
      </c>
      <c r="BH2161" t="s">
        <v>250</v>
      </c>
      <c r="BL2161" t="s">
        <v>6282</v>
      </c>
      <c r="BM2161" s="104">
        <v>46120.38958333333</v>
      </c>
      <c r="BN2161">
        <v>170995</v>
      </c>
      <c r="BO2161" t="s">
        <v>4728</v>
      </c>
      <c r="BP2161" t="s">
        <v>5592</v>
      </c>
      <c r="BT2161" t="s">
        <v>5920</v>
      </c>
    </row>
    <row r="2162" spans="17:72" x14ac:dyDescent="0.25">
      <c r="Q2162" t="s">
        <v>77</v>
      </c>
      <c r="V2162" t="s">
        <v>5791</v>
      </c>
      <c r="W2162" s="104">
        <v>46119.55</v>
      </c>
      <c r="X2162">
        <v>258059</v>
      </c>
      <c r="Y2162" t="s">
        <v>4728</v>
      </c>
      <c r="Z2162" t="s">
        <v>54</v>
      </c>
      <c r="AD2162" t="s">
        <v>4734</v>
      </c>
      <c r="AF2162" t="s">
        <v>2307</v>
      </c>
      <c r="AG2162" t="s">
        <v>250</v>
      </c>
      <c r="AJ2162" t="s">
        <v>4968</v>
      </c>
      <c r="AK2162" s="104">
        <v>46118.427083333336</v>
      </c>
      <c r="AL2162">
        <v>2075975</v>
      </c>
      <c r="AM2162" t="s">
        <v>4728</v>
      </c>
      <c r="AN2162" t="s">
        <v>42</v>
      </c>
      <c r="AO2162" t="s">
        <v>13</v>
      </c>
      <c r="AR2162" t="s">
        <v>6012</v>
      </c>
      <c r="AT2162" t="s">
        <v>1276</v>
      </c>
      <c r="AX2162" t="s">
        <v>6777</v>
      </c>
      <c r="AY2162" s="104">
        <v>46114.504166666666</v>
      </c>
      <c r="AZ2162">
        <v>3229656</v>
      </c>
      <c r="BA2162" t="s">
        <v>4761</v>
      </c>
      <c r="BB2162" t="s">
        <v>5989</v>
      </c>
      <c r="BF2162" t="s">
        <v>5966</v>
      </c>
      <c r="BH2162" t="s">
        <v>1507</v>
      </c>
      <c r="BL2162" t="s">
        <v>4782</v>
      </c>
      <c r="BM2162" s="104">
        <v>46120.390277777777</v>
      </c>
      <c r="BN2162">
        <v>929950</v>
      </c>
      <c r="BO2162" t="s">
        <v>4728</v>
      </c>
      <c r="BP2162" t="s">
        <v>5592</v>
      </c>
      <c r="BT2162" t="s">
        <v>5918</v>
      </c>
    </row>
    <row r="2163" spans="17:72" x14ac:dyDescent="0.25">
      <c r="Q2163" t="s">
        <v>84</v>
      </c>
      <c r="V2163" t="s">
        <v>5253</v>
      </c>
      <c r="W2163" s="104">
        <v>46119.552777777775</v>
      </c>
      <c r="X2163">
        <v>100578</v>
      </c>
      <c r="Y2163" t="s">
        <v>4728</v>
      </c>
      <c r="Z2163" t="s">
        <v>54</v>
      </c>
      <c r="AD2163" t="s">
        <v>4736</v>
      </c>
      <c r="AF2163" t="s">
        <v>937</v>
      </c>
      <c r="AG2163" t="s">
        <v>75</v>
      </c>
      <c r="AJ2163" t="s">
        <v>5320</v>
      </c>
      <c r="AK2163" s="104">
        <v>46118.427083333336</v>
      </c>
      <c r="AL2163">
        <v>2075789</v>
      </c>
      <c r="AM2163" t="s">
        <v>4728</v>
      </c>
      <c r="AN2163" t="s">
        <v>42</v>
      </c>
      <c r="AO2163" t="s">
        <v>13</v>
      </c>
      <c r="AR2163" t="s">
        <v>6012</v>
      </c>
      <c r="AT2163" t="s">
        <v>1894</v>
      </c>
      <c r="AX2163" t="s">
        <v>4776</v>
      </c>
      <c r="AY2163" s="104">
        <v>46114.504861111112</v>
      </c>
      <c r="AZ2163">
        <v>205586</v>
      </c>
      <c r="BA2163" t="s">
        <v>4761</v>
      </c>
      <c r="BB2163" t="s">
        <v>5989</v>
      </c>
      <c r="BF2163" t="s">
        <v>5966</v>
      </c>
      <c r="BH2163" t="s">
        <v>852</v>
      </c>
      <c r="BL2163" t="s">
        <v>4776</v>
      </c>
      <c r="BM2163" s="104">
        <v>46120.390972222223</v>
      </c>
      <c r="BN2163">
        <v>654574</v>
      </c>
      <c r="BO2163" t="s">
        <v>4728</v>
      </c>
      <c r="BP2163" t="s">
        <v>5592</v>
      </c>
      <c r="BT2163" t="s">
        <v>5920</v>
      </c>
    </row>
    <row r="2164" spans="17:72" x14ac:dyDescent="0.25">
      <c r="Q2164" t="s">
        <v>610</v>
      </c>
      <c r="R2164" t="s">
        <v>229</v>
      </c>
      <c r="V2164" t="s">
        <v>5792</v>
      </c>
      <c r="W2164" s="104">
        <v>46119.552777777775</v>
      </c>
      <c r="X2164">
        <v>2429182</v>
      </c>
      <c r="Y2164" t="s">
        <v>4728</v>
      </c>
      <c r="Z2164" t="s">
        <v>42</v>
      </c>
      <c r="AA2164" t="s">
        <v>54</v>
      </c>
      <c r="AD2164" t="s">
        <v>4941</v>
      </c>
      <c r="AF2164" t="s">
        <v>1136</v>
      </c>
      <c r="AG2164" t="s">
        <v>308</v>
      </c>
      <c r="AJ2164" t="s">
        <v>6657</v>
      </c>
      <c r="AK2164" s="104">
        <v>46118.427083333336</v>
      </c>
      <c r="AL2164">
        <v>2124439</v>
      </c>
      <c r="AM2164" t="s">
        <v>4728</v>
      </c>
      <c r="AN2164" t="s">
        <v>42</v>
      </c>
      <c r="AO2164" t="s">
        <v>13</v>
      </c>
      <c r="AR2164" t="s">
        <v>6547</v>
      </c>
      <c r="AT2164" t="s">
        <v>414</v>
      </c>
      <c r="AX2164" t="s">
        <v>7405</v>
      </c>
      <c r="AY2164" s="104">
        <v>46114.504861111112</v>
      </c>
      <c r="AZ2164">
        <v>616347</v>
      </c>
      <c r="BA2164" t="s">
        <v>4728</v>
      </c>
      <c r="BB2164" t="s">
        <v>5989</v>
      </c>
      <c r="BF2164" t="s">
        <v>5931</v>
      </c>
      <c r="BH2164" t="s">
        <v>1284</v>
      </c>
      <c r="BL2164" t="s">
        <v>8231</v>
      </c>
      <c r="BM2164" s="104">
        <v>46120.39166666667</v>
      </c>
      <c r="BN2164">
        <v>393103</v>
      </c>
      <c r="BO2164" t="s">
        <v>4728</v>
      </c>
      <c r="BP2164" t="s">
        <v>5592</v>
      </c>
      <c r="BT2164" t="s">
        <v>5950</v>
      </c>
    </row>
    <row r="2165" spans="17:72" x14ac:dyDescent="0.25">
      <c r="Q2165" t="s">
        <v>77</v>
      </c>
      <c r="V2165" t="s">
        <v>4938</v>
      </c>
      <c r="W2165" s="104">
        <v>46119.554861111108</v>
      </c>
      <c r="X2165">
        <v>185998</v>
      </c>
      <c r="Y2165" t="s">
        <v>4728</v>
      </c>
      <c r="Z2165" t="s">
        <v>54</v>
      </c>
      <c r="AD2165" t="s">
        <v>4756</v>
      </c>
      <c r="AF2165" t="s">
        <v>1507</v>
      </c>
      <c r="AJ2165" t="s">
        <v>6294</v>
      </c>
      <c r="AK2165" s="104">
        <v>46118.427083333336</v>
      </c>
      <c r="AL2165">
        <v>1669215</v>
      </c>
      <c r="AM2165" t="s">
        <v>4761</v>
      </c>
      <c r="AN2165" t="s">
        <v>13</v>
      </c>
      <c r="AR2165" t="s">
        <v>5966</v>
      </c>
      <c r="AT2165" t="s">
        <v>1124</v>
      </c>
      <c r="AX2165" t="s">
        <v>5074</v>
      </c>
      <c r="AY2165" s="104">
        <v>46114.505555555559</v>
      </c>
      <c r="AZ2165">
        <v>133088</v>
      </c>
      <c r="BA2165" t="s">
        <v>4728</v>
      </c>
      <c r="BB2165" t="s">
        <v>5989</v>
      </c>
      <c r="BF2165" t="s">
        <v>5925</v>
      </c>
      <c r="BH2165" t="s">
        <v>866</v>
      </c>
      <c r="BL2165" t="s">
        <v>6275</v>
      </c>
      <c r="BM2165" s="104">
        <v>46120.393055555556</v>
      </c>
      <c r="BN2165">
        <v>1294726</v>
      </c>
      <c r="BO2165" t="s">
        <v>4728</v>
      </c>
      <c r="BP2165" t="s">
        <v>5592</v>
      </c>
      <c r="BT2165" t="s">
        <v>5918</v>
      </c>
    </row>
    <row r="2166" spans="17:72" x14ac:dyDescent="0.25">
      <c r="Q2166" t="s">
        <v>84</v>
      </c>
      <c r="R2166" t="s">
        <v>1688</v>
      </c>
      <c r="V2166" t="s">
        <v>5793</v>
      </c>
      <c r="W2166" s="104">
        <v>46119.557638888888</v>
      </c>
      <c r="X2166">
        <v>215625</v>
      </c>
      <c r="Y2166" t="s">
        <v>4728</v>
      </c>
      <c r="Z2166" t="s">
        <v>54</v>
      </c>
      <c r="AA2166" t="s">
        <v>4731</v>
      </c>
      <c r="AD2166" t="s">
        <v>5031</v>
      </c>
      <c r="AF2166" t="s">
        <v>2357</v>
      </c>
      <c r="AG2166" t="s">
        <v>1134</v>
      </c>
      <c r="AJ2166" t="s">
        <v>5165</v>
      </c>
      <c r="AK2166" s="104">
        <v>46118.427777777775</v>
      </c>
      <c r="AL2166">
        <v>1374846</v>
      </c>
      <c r="AM2166" t="s">
        <v>4728</v>
      </c>
      <c r="AN2166" t="s">
        <v>13</v>
      </c>
      <c r="AO2166" t="s">
        <v>4812</v>
      </c>
      <c r="AR2166" t="s">
        <v>6307</v>
      </c>
      <c r="AT2166" t="s">
        <v>1379</v>
      </c>
      <c r="AX2166" t="s">
        <v>4910</v>
      </c>
      <c r="AY2166" s="104">
        <v>46114.505555555559</v>
      </c>
      <c r="AZ2166">
        <v>126886</v>
      </c>
      <c r="BA2166" t="s">
        <v>4761</v>
      </c>
      <c r="BB2166" t="s">
        <v>5989</v>
      </c>
      <c r="BF2166" t="s">
        <v>5966</v>
      </c>
      <c r="BH2166" t="s">
        <v>2561</v>
      </c>
      <c r="BL2166" t="s">
        <v>5596</v>
      </c>
      <c r="BM2166" s="104">
        <v>46120.393055555556</v>
      </c>
      <c r="BN2166">
        <v>881138</v>
      </c>
      <c r="BO2166" t="s">
        <v>4761</v>
      </c>
      <c r="BP2166" t="s">
        <v>5592</v>
      </c>
      <c r="BT2166" t="s">
        <v>5918</v>
      </c>
    </row>
    <row r="2167" spans="17:72" x14ac:dyDescent="0.25">
      <c r="Q2167" t="s">
        <v>75</v>
      </c>
      <c r="R2167" t="s">
        <v>1891</v>
      </c>
      <c r="V2167" t="s">
        <v>4977</v>
      </c>
      <c r="W2167" s="104">
        <v>46119.55972222222</v>
      </c>
      <c r="X2167">
        <v>791014</v>
      </c>
      <c r="Y2167" t="s">
        <v>4728</v>
      </c>
      <c r="Z2167" t="s">
        <v>54</v>
      </c>
      <c r="AA2167" t="s">
        <v>4731</v>
      </c>
      <c r="AD2167" t="s">
        <v>5107</v>
      </c>
      <c r="AF2167" t="s">
        <v>414</v>
      </c>
      <c r="AJ2167" t="s">
        <v>4877</v>
      </c>
      <c r="AK2167" s="104">
        <v>46118.427777777775</v>
      </c>
      <c r="AL2167">
        <v>1141111</v>
      </c>
      <c r="AM2167" t="s">
        <v>4728</v>
      </c>
      <c r="AN2167" t="s">
        <v>13</v>
      </c>
      <c r="AR2167" t="s">
        <v>5920</v>
      </c>
      <c r="AT2167" t="s">
        <v>2403</v>
      </c>
      <c r="AX2167" t="s">
        <v>5072</v>
      </c>
      <c r="AY2167" s="104">
        <v>46114.506249999999</v>
      </c>
      <c r="AZ2167">
        <v>1320714</v>
      </c>
      <c r="BA2167" t="s">
        <v>4728</v>
      </c>
      <c r="BB2167" t="s">
        <v>5989</v>
      </c>
      <c r="BF2167" t="s">
        <v>5931</v>
      </c>
      <c r="BH2167" t="s">
        <v>2600</v>
      </c>
      <c r="BL2167" t="s">
        <v>5442</v>
      </c>
      <c r="BM2167" s="104">
        <v>46120.393055555556</v>
      </c>
      <c r="BN2167">
        <v>130425</v>
      </c>
      <c r="BO2167" t="s">
        <v>4728</v>
      </c>
      <c r="BP2167" t="s">
        <v>5592</v>
      </c>
      <c r="BT2167" t="s">
        <v>5925</v>
      </c>
    </row>
    <row r="2168" spans="17:72" x14ac:dyDescent="0.25">
      <c r="Q2168" t="s">
        <v>80</v>
      </c>
      <c r="R2168" t="s">
        <v>683</v>
      </c>
      <c r="V2168" t="s">
        <v>5061</v>
      </c>
      <c r="W2168" s="104">
        <v>46119.560416666667</v>
      </c>
      <c r="X2168">
        <v>454870</v>
      </c>
      <c r="Y2168" t="s">
        <v>4728</v>
      </c>
      <c r="Z2168" t="s">
        <v>54</v>
      </c>
      <c r="AA2168" t="s">
        <v>4731</v>
      </c>
      <c r="AD2168" t="s">
        <v>4768</v>
      </c>
      <c r="AF2168" t="s">
        <v>2126</v>
      </c>
      <c r="AG2168" t="s">
        <v>232</v>
      </c>
      <c r="AJ2168" t="s">
        <v>4776</v>
      </c>
      <c r="AK2168" s="104">
        <v>46118.427777777775</v>
      </c>
      <c r="AL2168">
        <v>993728</v>
      </c>
      <c r="AM2168" t="s">
        <v>4728</v>
      </c>
      <c r="AN2168" t="s">
        <v>42</v>
      </c>
      <c r="AO2168" t="s">
        <v>13</v>
      </c>
      <c r="AR2168" t="s">
        <v>6005</v>
      </c>
      <c r="AT2168" t="s">
        <v>2429</v>
      </c>
      <c r="AX2168" t="s">
        <v>5256</v>
      </c>
      <c r="AY2168" s="104">
        <v>46114.506249999999</v>
      </c>
      <c r="AZ2168">
        <v>407023</v>
      </c>
      <c r="BA2168" t="s">
        <v>4728</v>
      </c>
      <c r="BB2168" t="s">
        <v>5989</v>
      </c>
      <c r="BF2168" t="s">
        <v>5931</v>
      </c>
      <c r="BH2168" t="s">
        <v>2624</v>
      </c>
      <c r="BL2168" t="s">
        <v>5256</v>
      </c>
      <c r="BM2168" s="104">
        <v>46120.393750000003</v>
      </c>
      <c r="BN2168">
        <v>260489</v>
      </c>
      <c r="BO2168" t="s">
        <v>4728</v>
      </c>
      <c r="BP2168" t="s">
        <v>5592</v>
      </c>
      <c r="BT2168" t="s">
        <v>5931</v>
      </c>
    </row>
    <row r="2169" spans="17:72" x14ac:dyDescent="0.25">
      <c r="Q2169" t="s">
        <v>1098</v>
      </c>
      <c r="R2169" t="s">
        <v>80</v>
      </c>
      <c r="S2169" t="s">
        <v>1891</v>
      </c>
      <c r="V2169" t="s">
        <v>5794</v>
      </c>
      <c r="W2169" s="104">
        <v>46119.561111111114</v>
      </c>
      <c r="X2169">
        <v>1576463</v>
      </c>
      <c r="Y2169" t="s">
        <v>4728</v>
      </c>
      <c r="Z2169" t="s">
        <v>42</v>
      </c>
      <c r="AA2169" t="s">
        <v>54</v>
      </c>
      <c r="AB2169" t="s">
        <v>4731</v>
      </c>
      <c r="AD2169" t="s">
        <v>5795</v>
      </c>
      <c r="AF2169" t="s">
        <v>2084</v>
      </c>
      <c r="AJ2169" t="s">
        <v>6658</v>
      </c>
      <c r="AK2169" s="104">
        <v>46118.428472222222</v>
      </c>
      <c r="AL2169">
        <v>681514</v>
      </c>
      <c r="AM2169" t="s">
        <v>4728</v>
      </c>
      <c r="AN2169" t="s">
        <v>42</v>
      </c>
      <c r="AO2169" t="s">
        <v>13</v>
      </c>
      <c r="AR2169" t="s">
        <v>5521</v>
      </c>
      <c r="AT2169" t="s">
        <v>2391</v>
      </c>
      <c r="AX2169" t="s">
        <v>5509</v>
      </c>
      <c r="AY2169" s="104">
        <v>46114.506249999999</v>
      </c>
      <c r="AZ2169">
        <v>160700</v>
      </c>
      <c r="BA2169" t="s">
        <v>4728</v>
      </c>
      <c r="BB2169" t="s">
        <v>5989</v>
      </c>
      <c r="BF2169" t="s">
        <v>5942</v>
      </c>
      <c r="BH2169" t="s">
        <v>496</v>
      </c>
      <c r="BL2169" t="s">
        <v>5442</v>
      </c>
      <c r="BM2169" s="104">
        <v>46120.394444444442</v>
      </c>
      <c r="BN2169">
        <v>767229</v>
      </c>
      <c r="BO2169" t="s">
        <v>4728</v>
      </c>
      <c r="BP2169" t="s">
        <v>5592</v>
      </c>
      <c r="BT2169" t="s">
        <v>5924</v>
      </c>
    </row>
    <row r="2170" spans="17:72" x14ac:dyDescent="0.25">
      <c r="Q2170" t="s">
        <v>2510</v>
      </c>
      <c r="R2170" t="s">
        <v>256</v>
      </c>
      <c r="S2170" t="s">
        <v>232</v>
      </c>
      <c r="T2170" t="s">
        <v>220</v>
      </c>
      <c r="V2170" t="s">
        <v>5315</v>
      </c>
      <c r="W2170" s="104">
        <v>46119.561111111114</v>
      </c>
      <c r="X2170">
        <v>3533377</v>
      </c>
      <c r="Y2170" t="s">
        <v>4728</v>
      </c>
      <c r="Z2170" t="s">
        <v>13</v>
      </c>
      <c r="AA2170" t="s">
        <v>4731</v>
      </c>
      <c r="AB2170" t="s">
        <v>54</v>
      </c>
      <c r="AD2170" t="s">
        <v>5796</v>
      </c>
      <c r="AF2170" t="s">
        <v>852</v>
      </c>
      <c r="AJ2170" t="s">
        <v>6659</v>
      </c>
      <c r="AK2170" s="104">
        <v>46118.428472222222</v>
      </c>
      <c r="AL2170">
        <v>777202</v>
      </c>
      <c r="AM2170" t="s">
        <v>4761</v>
      </c>
      <c r="AN2170" t="s">
        <v>13</v>
      </c>
      <c r="AR2170" t="s">
        <v>5966</v>
      </c>
      <c r="AT2170" t="s">
        <v>1985</v>
      </c>
      <c r="AX2170" t="s">
        <v>4890</v>
      </c>
      <c r="AY2170" s="104">
        <v>46114.506249999999</v>
      </c>
      <c r="AZ2170">
        <v>387717</v>
      </c>
      <c r="BA2170" t="s">
        <v>4728</v>
      </c>
      <c r="BB2170" t="s">
        <v>5989</v>
      </c>
      <c r="BF2170" t="s">
        <v>5931</v>
      </c>
      <c r="BH2170" t="s">
        <v>205</v>
      </c>
      <c r="BL2170" t="s">
        <v>5312</v>
      </c>
      <c r="BM2170" s="104">
        <v>46120.395138888889</v>
      </c>
      <c r="BN2170">
        <v>435517</v>
      </c>
      <c r="BO2170" t="s">
        <v>4728</v>
      </c>
      <c r="BP2170" t="s">
        <v>5592</v>
      </c>
      <c r="BT2170" t="s">
        <v>5931</v>
      </c>
    </row>
    <row r="2171" spans="17:72" x14ac:dyDescent="0.25">
      <c r="Q2171" t="s">
        <v>77</v>
      </c>
      <c r="V2171" t="s">
        <v>5797</v>
      </c>
      <c r="W2171" s="104">
        <v>46119.561805555553</v>
      </c>
      <c r="X2171">
        <v>74438</v>
      </c>
      <c r="Y2171" t="s">
        <v>4728</v>
      </c>
      <c r="Z2171" t="s">
        <v>54</v>
      </c>
      <c r="AD2171" t="s">
        <v>4781</v>
      </c>
      <c r="AF2171" t="s">
        <v>2403</v>
      </c>
      <c r="AJ2171" t="s">
        <v>4743</v>
      </c>
      <c r="AK2171" s="104">
        <v>46118.428472222222</v>
      </c>
      <c r="AL2171">
        <v>605275</v>
      </c>
      <c r="AM2171" t="s">
        <v>4728</v>
      </c>
      <c r="AN2171" t="s">
        <v>13</v>
      </c>
      <c r="AR2171" t="s">
        <v>5931</v>
      </c>
      <c r="AT2171" t="s">
        <v>1078</v>
      </c>
      <c r="AX2171" t="s">
        <v>7406</v>
      </c>
      <c r="AY2171" s="104">
        <v>46114.506944444445</v>
      </c>
      <c r="AZ2171">
        <v>394298</v>
      </c>
      <c r="BA2171" t="s">
        <v>4728</v>
      </c>
      <c r="BB2171" t="s">
        <v>5989</v>
      </c>
      <c r="BF2171" t="s">
        <v>5942</v>
      </c>
      <c r="BH2171" t="s">
        <v>1284</v>
      </c>
      <c r="BL2171" t="s">
        <v>5660</v>
      </c>
      <c r="BM2171" s="104">
        <v>46120.398611111108</v>
      </c>
      <c r="BN2171">
        <v>266541</v>
      </c>
      <c r="BO2171" t="s">
        <v>4728</v>
      </c>
      <c r="BP2171" t="s">
        <v>5592</v>
      </c>
      <c r="BT2171" t="s">
        <v>5948</v>
      </c>
    </row>
    <row r="2172" spans="17:72" x14ac:dyDescent="0.25">
      <c r="Q2172" t="s">
        <v>81</v>
      </c>
      <c r="V2172" t="s">
        <v>5797</v>
      </c>
      <c r="W2172" s="104">
        <v>46119.5625</v>
      </c>
      <c r="X2172">
        <v>192768</v>
      </c>
      <c r="Y2172" t="s">
        <v>4728</v>
      </c>
      <c r="Z2172" t="s">
        <v>54</v>
      </c>
      <c r="AD2172" t="s">
        <v>4736</v>
      </c>
      <c r="AJ2172" t="s">
        <v>6636</v>
      </c>
      <c r="AK2172" s="104">
        <v>46118.429166666669</v>
      </c>
      <c r="AL2172">
        <v>39957</v>
      </c>
      <c r="AM2172" t="s">
        <v>4728</v>
      </c>
      <c r="AN2172" t="s">
        <v>13</v>
      </c>
      <c r="AT2172" t="s">
        <v>2383</v>
      </c>
      <c r="AX2172" t="s">
        <v>6264</v>
      </c>
      <c r="AY2172" s="104">
        <v>46114.506944444445</v>
      </c>
      <c r="AZ2172">
        <v>150452</v>
      </c>
      <c r="BA2172" t="s">
        <v>4728</v>
      </c>
      <c r="BB2172" t="s">
        <v>5989</v>
      </c>
      <c r="BF2172" t="s">
        <v>5925</v>
      </c>
      <c r="BH2172" t="s">
        <v>852</v>
      </c>
      <c r="BI2172" t="s">
        <v>256</v>
      </c>
      <c r="BL2172" t="s">
        <v>6400</v>
      </c>
      <c r="BM2172" s="104">
        <v>46120.399305555555</v>
      </c>
      <c r="BN2172">
        <v>1204863</v>
      </c>
      <c r="BO2172" t="s">
        <v>4761</v>
      </c>
      <c r="BP2172" t="s">
        <v>5592</v>
      </c>
      <c r="BQ2172" t="s">
        <v>4731</v>
      </c>
      <c r="BT2172" t="s">
        <v>5966</v>
      </c>
    </row>
    <row r="2173" spans="17:72" x14ac:dyDescent="0.25">
      <c r="Q2173" t="s">
        <v>84</v>
      </c>
      <c r="V2173" t="s">
        <v>5539</v>
      </c>
      <c r="W2173" s="104">
        <v>46119.5625</v>
      </c>
      <c r="X2173">
        <v>126904</v>
      </c>
      <c r="Y2173" t="s">
        <v>4728</v>
      </c>
      <c r="Z2173" t="s">
        <v>54</v>
      </c>
      <c r="AD2173" t="s">
        <v>4736</v>
      </c>
      <c r="AJ2173" t="s">
        <v>4806</v>
      </c>
      <c r="AK2173" s="104">
        <v>46118.429166666669</v>
      </c>
      <c r="AL2173">
        <v>74086</v>
      </c>
      <c r="AM2173" t="s">
        <v>4728</v>
      </c>
      <c r="AN2173" t="s">
        <v>13</v>
      </c>
      <c r="AT2173" t="s">
        <v>551</v>
      </c>
      <c r="AX2173" t="s">
        <v>5074</v>
      </c>
      <c r="AY2173" s="104">
        <v>46114.506944444445</v>
      </c>
      <c r="AZ2173">
        <v>228549</v>
      </c>
      <c r="BA2173" t="s">
        <v>4728</v>
      </c>
      <c r="BB2173" t="s">
        <v>5989</v>
      </c>
      <c r="BF2173" t="s">
        <v>5931</v>
      </c>
      <c r="BH2173" t="s">
        <v>250</v>
      </c>
      <c r="BL2173" t="s">
        <v>6796</v>
      </c>
      <c r="BM2173" s="104">
        <v>46120.4</v>
      </c>
      <c r="BN2173">
        <v>454893</v>
      </c>
      <c r="BO2173" t="s">
        <v>4761</v>
      </c>
      <c r="BP2173" t="s">
        <v>5592</v>
      </c>
      <c r="BT2173" t="s">
        <v>5966</v>
      </c>
    </row>
    <row r="2174" spans="17:72" x14ac:dyDescent="0.25">
      <c r="Q2174" t="s">
        <v>214</v>
      </c>
      <c r="V2174" t="s">
        <v>5798</v>
      </c>
      <c r="W2174" s="104">
        <v>46119.563194444447</v>
      </c>
      <c r="X2174">
        <v>336999</v>
      </c>
      <c r="Y2174" t="s">
        <v>4728</v>
      </c>
      <c r="Z2174" t="s">
        <v>54</v>
      </c>
      <c r="AD2174" t="s">
        <v>4752</v>
      </c>
      <c r="AF2174" t="s">
        <v>1774</v>
      </c>
      <c r="AG2174" t="s">
        <v>516</v>
      </c>
      <c r="AJ2174" t="s">
        <v>4743</v>
      </c>
      <c r="AK2174" s="104">
        <v>46118.429861111108</v>
      </c>
      <c r="AL2174">
        <v>1096434</v>
      </c>
      <c r="AM2174" t="s">
        <v>4728</v>
      </c>
      <c r="AN2174" t="s">
        <v>42</v>
      </c>
      <c r="AO2174" t="s">
        <v>13</v>
      </c>
      <c r="AR2174" t="s">
        <v>5919</v>
      </c>
      <c r="AT2174" t="s">
        <v>241</v>
      </c>
      <c r="AX2174" t="s">
        <v>4890</v>
      </c>
      <c r="AY2174" s="104">
        <v>46114.506944444445</v>
      </c>
      <c r="AZ2174">
        <v>717599</v>
      </c>
      <c r="BA2174" t="s">
        <v>4728</v>
      </c>
      <c r="BB2174" t="s">
        <v>5989</v>
      </c>
      <c r="BF2174" t="s">
        <v>5942</v>
      </c>
      <c r="BH2174" t="s">
        <v>1507</v>
      </c>
      <c r="BL2174" t="s">
        <v>5083</v>
      </c>
      <c r="BM2174" s="104">
        <v>46120.401388888888</v>
      </c>
      <c r="BN2174">
        <v>145435</v>
      </c>
      <c r="BO2174" t="s">
        <v>4728</v>
      </c>
      <c r="BP2174" t="s">
        <v>5592</v>
      </c>
      <c r="BT2174" t="s">
        <v>5950</v>
      </c>
    </row>
    <row r="2175" spans="17:72" x14ac:dyDescent="0.25">
      <c r="Q2175" t="s">
        <v>205</v>
      </c>
      <c r="R2175" t="s">
        <v>217</v>
      </c>
      <c r="V2175" t="s">
        <v>5595</v>
      </c>
      <c r="W2175" s="104">
        <v>46119.563194444447</v>
      </c>
      <c r="X2175">
        <v>784157</v>
      </c>
      <c r="Y2175" t="s">
        <v>4728</v>
      </c>
      <c r="Z2175" t="s">
        <v>54</v>
      </c>
      <c r="AA2175" t="s">
        <v>4731</v>
      </c>
      <c r="AD2175" t="s">
        <v>4768</v>
      </c>
      <c r="AF2175" t="s">
        <v>516</v>
      </c>
      <c r="AJ2175" t="s">
        <v>4858</v>
      </c>
      <c r="AK2175" s="104">
        <v>46118.431250000001</v>
      </c>
      <c r="AL2175">
        <v>659187</v>
      </c>
      <c r="AM2175" t="s">
        <v>4728</v>
      </c>
      <c r="AN2175" t="s">
        <v>13</v>
      </c>
      <c r="AR2175" t="s">
        <v>5920</v>
      </c>
      <c r="AT2175" t="s">
        <v>2431</v>
      </c>
      <c r="AX2175" t="s">
        <v>4843</v>
      </c>
      <c r="AY2175" s="104">
        <v>46114.507638888892</v>
      </c>
      <c r="AZ2175">
        <v>247448</v>
      </c>
      <c r="BA2175" t="s">
        <v>4728</v>
      </c>
      <c r="BB2175" t="s">
        <v>5989</v>
      </c>
      <c r="BF2175" t="s">
        <v>5942</v>
      </c>
      <c r="BH2175" t="s">
        <v>298</v>
      </c>
      <c r="BL2175" t="s">
        <v>4776</v>
      </c>
      <c r="BM2175" s="104">
        <v>46120.402083333334</v>
      </c>
      <c r="BN2175">
        <v>469006</v>
      </c>
      <c r="BO2175" t="s">
        <v>4728</v>
      </c>
      <c r="BP2175" t="s">
        <v>5592</v>
      </c>
      <c r="BT2175" t="s">
        <v>6314</v>
      </c>
    </row>
    <row r="2176" spans="17:72" x14ac:dyDescent="0.25">
      <c r="Q2176" t="s">
        <v>80</v>
      </c>
      <c r="R2176" t="s">
        <v>211</v>
      </c>
      <c r="V2176" t="s">
        <v>5113</v>
      </c>
      <c r="W2176" s="104">
        <v>46119.563888888886</v>
      </c>
      <c r="X2176">
        <v>1478240</v>
      </c>
      <c r="Y2176" t="s">
        <v>4728</v>
      </c>
      <c r="Z2176" t="s">
        <v>54</v>
      </c>
      <c r="AA2176" t="s">
        <v>4731</v>
      </c>
      <c r="AD2176" t="s">
        <v>4904</v>
      </c>
      <c r="AF2176" t="s">
        <v>637</v>
      </c>
      <c r="AJ2176" t="s">
        <v>5256</v>
      </c>
      <c r="AK2176" s="104">
        <v>46118.431250000001</v>
      </c>
      <c r="AL2176">
        <v>533556</v>
      </c>
      <c r="AM2176" t="s">
        <v>4728</v>
      </c>
      <c r="AN2176" t="s">
        <v>5592</v>
      </c>
      <c r="AO2176" t="s">
        <v>13</v>
      </c>
      <c r="AR2176" t="s">
        <v>5942</v>
      </c>
      <c r="AT2176" t="s">
        <v>1507</v>
      </c>
      <c r="AX2176" t="s">
        <v>4776</v>
      </c>
      <c r="AY2176" s="104">
        <v>46114.507638888892</v>
      </c>
      <c r="AZ2176">
        <v>91145</v>
      </c>
      <c r="BA2176" t="s">
        <v>4728</v>
      </c>
      <c r="BB2176" t="s">
        <v>5989</v>
      </c>
      <c r="BF2176" t="s">
        <v>5942</v>
      </c>
      <c r="BH2176" t="s">
        <v>1284</v>
      </c>
      <c r="BL2176" t="s">
        <v>5083</v>
      </c>
      <c r="BM2176" s="104">
        <v>46120.402083333334</v>
      </c>
      <c r="BN2176">
        <v>1158928</v>
      </c>
      <c r="BO2176" t="s">
        <v>4761</v>
      </c>
      <c r="BP2176" t="s">
        <v>5592</v>
      </c>
      <c r="BT2176" t="s">
        <v>5918</v>
      </c>
    </row>
    <row r="2177" spans="17:72" x14ac:dyDescent="0.25">
      <c r="Q2177" t="s">
        <v>965</v>
      </c>
      <c r="R2177" t="s">
        <v>223</v>
      </c>
      <c r="V2177" t="s">
        <v>5799</v>
      </c>
      <c r="W2177" s="104">
        <v>46119.563888888886</v>
      </c>
      <c r="X2177">
        <v>609991</v>
      </c>
      <c r="Y2177" t="s">
        <v>4761</v>
      </c>
      <c r="Z2177" t="s">
        <v>4841</v>
      </c>
      <c r="AA2177" t="s">
        <v>54</v>
      </c>
      <c r="AD2177" t="s">
        <v>5102</v>
      </c>
      <c r="AF2177" t="s">
        <v>2207</v>
      </c>
      <c r="AG2177" t="s">
        <v>1292</v>
      </c>
      <c r="AJ2177" t="s">
        <v>4806</v>
      </c>
      <c r="AK2177" s="104">
        <v>46118.431250000001</v>
      </c>
      <c r="AL2177">
        <v>917599</v>
      </c>
      <c r="AM2177" t="s">
        <v>4728</v>
      </c>
      <c r="AN2177" t="s">
        <v>4790</v>
      </c>
      <c r="AO2177" t="s">
        <v>13</v>
      </c>
      <c r="AR2177" t="s">
        <v>5933</v>
      </c>
      <c r="AT2177" t="s">
        <v>71</v>
      </c>
      <c r="AU2177" t="s">
        <v>1891</v>
      </c>
      <c r="AX2177" t="s">
        <v>4877</v>
      </c>
      <c r="AY2177" s="104">
        <v>46114.508333333331</v>
      </c>
      <c r="AZ2177">
        <v>4668460</v>
      </c>
      <c r="BA2177" t="s">
        <v>4728</v>
      </c>
      <c r="BB2177" t="s">
        <v>5989</v>
      </c>
      <c r="BC2177" t="s">
        <v>4731</v>
      </c>
      <c r="BF2177" t="s">
        <v>6501</v>
      </c>
      <c r="BH2177" t="s">
        <v>2600</v>
      </c>
      <c r="BL2177" t="s">
        <v>5039</v>
      </c>
      <c r="BM2177" s="104">
        <v>46120.402777777781</v>
      </c>
      <c r="BN2177">
        <v>535056</v>
      </c>
      <c r="BO2177" t="s">
        <v>4761</v>
      </c>
      <c r="BP2177" t="s">
        <v>5592</v>
      </c>
      <c r="BT2177" t="s">
        <v>5918</v>
      </c>
    </row>
    <row r="2178" spans="17:72" x14ac:dyDescent="0.25">
      <c r="Q2178" t="s">
        <v>77</v>
      </c>
      <c r="V2178" t="s">
        <v>5800</v>
      </c>
      <c r="W2178" s="104">
        <v>46119.563888888886</v>
      </c>
      <c r="X2178">
        <v>255979</v>
      </c>
      <c r="Y2178" t="s">
        <v>4728</v>
      </c>
      <c r="Z2178" t="s">
        <v>54</v>
      </c>
      <c r="AD2178" t="s">
        <v>4736</v>
      </c>
      <c r="AF2178" t="s">
        <v>2321</v>
      </c>
      <c r="AG2178" t="s">
        <v>1124</v>
      </c>
      <c r="AJ2178" t="s">
        <v>6660</v>
      </c>
      <c r="AK2178" s="104">
        <v>46118.431250000001</v>
      </c>
      <c r="AL2178">
        <v>619891</v>
      </c>
      <c r="AM2178" t="s">
        <v>4728</v>
      </c>
      <c r="AN2178" t="s">
        <v>42</v>
      </c>
      <c r="AO2178" t="s">
        <v>13</v>
      </c>
      <c r="AR2178" t="s">
        <v>6223</v>
      </c>
      <c r="AT2178" t="s">
        <v>1134</v>
      </c>
      <c r="AX2178" t="s">
        <v>4872</v>
      </c>
      <c r="AY2178" s="104">
        <v>46114.508333333331</v>
      </c>
      <c r="AZ2178">
        <v>490606</v>
      </c>
      <c r="BA2178" t="s">
        <v>4728</v>
      </c>
      <c r="BB2178" t="s">
        <v>5989</v>
      </c>
      <c r="BF2178" t="s">
        <v>4781</v>
      </c>
      <c r="BH2178" t="s">
        <v>235</v>
      </c>
      <c r="BL2178" t="s">
        <v>6151</v>
      </c>
      <c r="BM2178" s="104">
        <v>46120.404166666667</v>
      </c>
      <c r="BN2178">
        <v>389408</v>
      </c>
      <c r="BO2178" t="s">
        <v>4761</v>
      </c>
      <c r="BP2178" t="s">
        <v>5592</v>
      </c>
      <c r="BT2178" t="s">
        <v>5966</v>
      </c>
    </row>
    <row r="2179" spans="17:72" x14ac:dyDescent="0.25">
      <c r="Q2179" t="s">
        <v>75</v>
      </c>
      <c r="V2179" t="s">
        <v>5801</v>
      </c>
      <c r="W2179" s="104">
        <v>46119.564583333333</v>
      </c>
      <c r="X2179">
        <v>249427</v>
      </c>
      <c r="Y2179" t="s">
        <v>4728</v>
      </c>
      <c r="Z2179" t="s">
        <v>54</v>
      </c>
      <c r="AD2179" t="s">
        <v>4739</v>
      </c>
      <c r="AF2179" t="s">
        <v>264</v>
      </c>
      <c r="AJ2179" t="s">
        <v>6661</v>
      </c>
      <c r="AK2179" s="104">
        <v>46118.431944444441</v>
      </c>
      <c r="AL2179">
        <v>586054</v>
      </c>
      <c r="AM2179" t="s">
        <v>4728</v>
      </c>
      <c r="AN2179" t="s">
        <v>13</v>
      </c>
      <c r="AR2179" t="s">
        <v>5918</v>
      </c>
      <c r="AT2179" t="s">
        <v>1894</v>
      </c>
      <c r="AU2179" t="s">
        <v>1985</v>
      </c>
      <c r="AX2179" t="s">
        <v>4776</v>
      </c>
      <c r="AY2179" s="104">
        <v>46114.508333333331</v>
      </c>
      <c r="AZ2179">
        <v>1423561</v>
      </c>
      <c r="BA2179" t="s">
        <v>4728</v>
      </c>
      <c r="BB2179" t="s">
        <v>5989</v>
      </c>
      <c r="BC2179" t="s">
        <v>4812</v>
      </c>
      <c r="BF2179" t="s">
        <v>6982</v>
      </c>
      <c r="BH2179" t="s">
        <v>496</v>
      </c>
      <c r="BI2179" t="s">
        <v>217</v>
      </c>
      <c r="BL2179" t="s">
        <v>5547</v>
      </c>
      <c r="BM2179" s="104">
        <v>46120.404861111114</v>
      </c>
      <c r="BN2179">
        <v>982919</v>
      </c>
      <c r="BO2179" t="s">
        <v>4728</v>
      </c>
      <c r="BP2179" t="s">
        <v>5592</v>
      </c>
      <c r="BQ2179" t="s">
        <v>4731</v>
      </c>
      <c r="BT2179" t="s">
        <v>6609</v>
      </c>
    </row>
    <row r="2180" spans="17:72" x14ac:dyDescent="0.25">
      <c r="Q2180" t="s">
        <v>84</v>
      </c>
      <c r="V2180" t="s">
        <v>5011</v>
      </c>
      <c r="W2180" s="104">
        <v>46119.56527777778</v>
      </c>
      <c r="X2180">
        <v>310772</v>
      </c>
      <c r="Y2180" t="s">
        <v>4728</v>
      </c>
      <c r="Z2180" t="s">
        <v>54</v>
      </c>
      <c r="AD2180" t="s">
        <v>4777</v>
      </c>
      <c r="AF2180" t="s">
        <v>2381</v>
      </c>
      <c r="AJ2180" t="s">
        <v>5482</v>
      </c>
      <c r="AK2180" s="104">
        <v>46118.431944444441</v>
      </c>
      <c r="AL2180">
        <v>1100406</v>
      </c>
      <c r="AM2180" t="s">
        <v>4728</v>
      </c>
      <c r="AN2180" t="s">
        <v>4787</v>
      </c>
      <c r="AO2180" t="s">
        <v>13</v>
      </c>
      <c r="AR2180" t="s">
        <v>6619</v>
      </c>
      <c r="AT2180" t="s">
        <v>84</v>
      </c>
      <c r="AX2180" t="s">
        <v>4875</v>
      </c>
      <c r="AY2180" s="104">
        <v>46114.508333333331</v>
      </c>
      <c r="AZ2180">
        <v>245845</v>
      </c>
      <c r="BA2180" t="s">
        <v>4728</v>
      </c>
      <c r="BB2180" t="s">
        <v>5989</v>
      </c>
      <c r="BF2180" t="s">
        <v>5958</v>
      </c>
      <c r="BH2180" t="s">
        <v>868</v>
      </c>
      <c r="BL2180" t="s">
        <v>4782</v>
      </c>
      <c r="BM2180" s="104">
        <v>46120.40625</v>
      </c>
      <c r="BN2180">
        <v>348306</v>
      </c>
      <c r="BO2180" t="s">
        <v>4728</v>
      </c>
      <c r="BP2180" t="s">
        <v>5592</v>
      </c>
      <c r="BT2180" t="s">
        <v>5931</v>
      </c>
    </row>
    <row r="2181" spans="17:72" x14ac:dyDescent="0.25">
      <c r="Q2181" t="s">
        <v>81</v>
      </c>
      <c r="V2181" t="s">
        <v>5802</v>
      </c>
      <c r="W2181" s="104">
        <v>46119.565972222219</v>
      </c>
      <c r="X2181">
        <v>178871</v>
      </c>
      <c r="Y2181" t="s">
        <v>4728</v>
      </c>
      <c r="Z2181" t="s">
        <v>54</v>
      </c>
      <c r="AD2181" t="s">
        <v>4739</v>
      </c>
      <c r="AF2181" t="s">
        <v>2660</v>
      </c>
      <c r="AJ2181" t="s">
        <v>4775</v>
      </c>
      <c r="AK2181" s="104">
        <v>46118.434027777781</v>
      </c>
      <c r="AL2181">
        <v>221005</v>
      </c>
      <c r="AM2181" t="s">
        <v>4728</v>
      </c>
      <c r="AN2181" t="s">
        <v>42</v>
      </c>
      <c r="AO2181" t="s">
        <v>13</v>
      </c>
      <c r="AR2181" t="s">
        <v>5521</v>
      </c>
      <c r="AT2181" t="s">
        <v>432</v>
      </c>
      <c r="AX2181" t="s">
        <v>6642</v>
      </c>
      <c r="AY2181" s="104">
        <v>46114.509722222225</v>
      </c>
      <c r="AZ2181">
        <v>190726</v>
      </c>
      <c r="BA2181" t="s">
        <v>4761</v>
      </c>
      <c r="BB2181" t="s">
        <v>5989</v>
      </c>
      <c r="BF2181" t="s">
        <v>5966</v>
      </c>
      <c r="BH2181" t="s">
        <v>250</v>
      </c>
      <c r="BL2181" t="s">
        <v>4807</v>
      </c>
      <c r="BM2181" s="104">
        <v>46120.406944444447</v>
      </c>
      <c r="BN2181">
        <v>1207534</v>
      </c>
      <c r="BO2181" t="s">
        <v>4761</v>
      </c>
      <c r="BP2181" t="s">
        <v>5592</v>
      </c>
      <c r="BT2181" t="s">
        <v>5966</v>
      </c>
    </row>
    <row r="2182" spans="17:72" x14ac:dyDescent="0.25">
      <c r="Q2182" t="s">
        <v>80</v>
      </c>
      <c r="V2182" t="s">
        <v>5803</v>
      </c>
      <c r="W2182" s="104">
        <v>46119.565972222219</v>
      </c>
      <c r="X2182">
        <v>347976</v>
      </c>
      <c r="Y2182" t="s">
        <v>4728</v>
      </c>
      <c r="Z2182" t="s">
        <v>54</v>
      </c>
      <c r="AD2182" t="s">
        <v>4736</v>
      </c>
      <c r="AF2182" t="s">
        <v>2057</v>
      </c>
      <c r="AG2182" t="s">
        <v>80</v>
      </c>
      <c r="AJ2182" t="s">
        <v>6662</v>
      </c>
      <c r="AK2182" s="104">
        <v>46118.43472222222</v>
      </c>
      <c r="AL2182">
        <v>1434946</v>
      </c>
      <c r="AM2182" t="s">
        <v>4728</v>
      </c>
      <c r="AN2182" t="s">
        <v>42</v>
      </c>
      <c r="AO2182" t="s">
        <v>13</v>
      </c>
      <c r="AR2182" t="s">
        <v>6221</v>
      </c>
      <c r="AT2182" t="s">
        <v>229</v>
      </c>
      <c r="AX2182" t="s">
        <v>7026</v>
      </c>
      <c r="AY2182" s="104">
        <v>46114.509722222225</v>
      </c>
      <c r="AZ2182">
        <v>257505</v>
      </c>
      <c r="BA2182" t="s">
        <v>4728</v>
      </c>
      <c r="BB2182" t="s">
        <v>5989</v>
      </c>
      <c r="BF2182" t="s">
        <v>5942</v>
      </c>
      <c r="BH2182" t="s">
        <v>2335</v>
      </c>
      <c r="BL2182" t="s">
        <v>8232</v>
      </c>
      <c r="BM2182" s="104">
        <v>46120.406944444447</v>
      </c>
      <c r="BN2182">
        <v>212872</v>
      </c>
      <c r="BO2182" t="s">
        <v>4728</v>
      </c>
      <c r="BP2182" t="s">
        <v>5592</v>
      </c>
      <c r="BT2182" t="s">
        <v>4781</v>
      </c>
    </row>
    <row r="2183" spans="17:72" x14ac:dyDescent="0.25">
      <c r="Q2183" t="s">
        <v>2193</v>
      </c>
      <c r="R2183" t="s">
        <v>232</v>
      </c>
      <c r="S2183" t="s">
        <v>683</v>
      </c>
      <c r="V2183" t="s">
        <v>5804</v>
      </c>
      <c r="W2183" s="104">
        <v>46119.565972222219</v>
      </c>
      <c r="X2183">
        <v>1137374</v>
      </c>
      <c r="Y2183" t="s">
        <v>4728</v>
      </c>
      <c r="Z2183" t="s">
        <v>42</v>
      </c>
      <c r="AA2183" t="s">
        <v>54</v>
      </c>
      <c r="AB2183" t="s">
        <v>4731</v>
      </c>
      <c r="AD2183" t="s">
        <v>5805</v>
      </c>
      <c r="AJ2183" t="s">
        <v>5518</v>
      </c>
      <c r="AK2183" s="104">
        <v>46118.43472222222</v>
      </c>
      <c r="AL2183">
        <v>99462</v>
      </c>
      <c r="AM2183" t="s">
        <v>4728</v>
      </c>
      <c r="AN2183" t="s">
        <v>13</v>
      </c>
      <c r="AT2183" t="s">
        <v>202</v>
      </c>
      <c r="AX2183" t="s">
        <v>5219</v>
      </c>
      <c r="AY2183" s="104">
        <v>46114.509722222225</v>
      </c>
      <c r="AZ2183">
        <v>306599</v>
      </c>
      <c r="BA2183" t="s">
        <v>4761</v>
      </c>
      <c r="BB2183" t="s">
        <v>5989</v>
      </c>
      <c r="BF2183" t="s">
        <v>5918</v>
      </c>
      <c r="BH2183" t="s">
        <v>866</v>
      </c>
      <c r="BL2183" t="s">
        <v>5013</v>
      </c>
      <c r="BM2183" s="104">
        <v>46120.406944444447</v>
      </c>
      <c r="BN2183">
        <v>530843</v>
      </c>
      <c r="BO2183" t="s">
        <v>4728</v>
      </c>
      <c r="BP2183" t="s">
        <v>5592</v>
      </c>
      <c r="BT2183" t="s">
        <v>5918</v>
      </c>
    </row>
    <row r="2184" spans="17:72" x14ac:dyDescent="0.25">
      <c r="Q2184" t="s">
        <v>76</v>
      </c>
      <c r="V2184" t="s">
        <v>5806</v>
      </c>
      <c r="W2184" s="104">
        <v>46119.566666666666</v>
      </c>
      <c r="X2184">
        <v>280396</v>
      </c>
      <c r="Y2184" t="s">
        <v>4728</v>
      </c>
      <c r="Z2184" t="s">
        <v>54</v>
      </c>
      <c r="AD2184" t="s">
        <v>4739</v>
      </c>
      <c r="AF2184" t="s">
        <v>1531</v>
      </c>
      <c r="AJ2184" t="s">
        <v>6436</v>
      </c>
      <c r="AK2184" s="104">
        <v>46118.43472222222</v>
      </c>
      <c r="AL2184">
        <v>460103</v>
      </c>
      <c r="AM2184" t="s">
        <v>4728</v>
      </c>
      <c r="AN2184" t="s">
        <v>13</v>
      </c>
      <c r="AR2184" t="s">
        <v>5931</v>
      </c>
      <c r="AT2184" t="s">
        <v>232</v>
      </c>
      <c r="AU2184" t="s">
        <v>264</v>
      </c>
      <c r="AV2184" t="s">
        <v>683</v>
      </c>
      <c r="AX2184" t="s">
        <v>4910</v>
      </c>
      <c r="AY2184" s="104">
        <v>46114.509722222225</v>
      </c>
      <c r="AZ2184">
        <v>2471390</v>
      </c>
      <c r="BA2184" t="s">
        <v>4761</v>
      </c>
      <c r="BB2184" t="s">
        <v>5989</v>
      </c>
      <c r="BC2184" t="s">
        <v>4731</v>
      </c>
      <c r="BF2184" t="s">
        <v>7329</v>
      </c>
      <c r="BH2184" t="s">
        <v>551</v>
      </c>
      <c r="BL2184" t="s">
        <v>8233</v>
      </c>
      <c r="BM2184" s="104">
        <v>46120.407638888886</v>
      </c>
      <c r="BN2184">
        <v>97067</v>
      </c>
      <c r="BO2184" t="s">
        <v>4728</v>
      </c>
      <c r="BP2184" t="s">
        <v>5592</v>
      </c>
      <c r="BT2184" t="s">
        <v>5925</v>
      </c>
    </row>
    <row r="2185" spans="17:72" x14ac:dyDescent="0.25">
      <c r="Q2185" t="s">
        <v>77</v>
      </c>
      <c r="V2185" t="s">
        <v>5535</v>
      </c>
      <c r="W2185" s="104">
        <v>46119.566666666666</v>
      </c>
      <c r="X2185">
        <v>185733</v>
      </c>
      <c r="Y2185" t="s">
        <v>4728</v>
      </c>
      <c r="Z2185" t="s">
        <v>54</v>
      </c>
      <c r="AD2185" t="s">
        <v>4736</v>
      </c>
      <c r="AF2185" t="s">
        <v>298</v>
      </c>
      <c r="AJ2185" t="s">
        <v>4745</v>
      </c>
      <c r="AK2185" s="104">
        <v>46118.436111111114</v>
      </c>
      <c r="AL2185">
        <v>642561</v>
      </c>
      <c r="AM2185" t="s">
        <v>4728</v>
      </c>
      <c r="AN2185" t="s">
        <v>13</v>
      </c>
      <c r="AR2185" t="s">
        <v>4781</v>
      </c>
      <c r="AT2185" t="s">
        <v>80</v>
      </c>
      <c r="AX2185" t="s">
        <v>5228</v>
      </c>
      <c r="AY2185" s="104">
        <v>46114.510416666664</v>
      </c>
      <c r="AZ2185">
        <v>530428</v>
      </c>
      <c r="BA2185" t="s">
        <v>4728</v>
      </c>
      <c r="BB2185" t="s">
        <v>5989</v>
      </c>
      <c r="BF2185" t="s">
        <v>5931</v>
      </c>
      <c r="BH2185" t="s">
        <v>1220</v>
      </c>
      <c r="BL2185" t="s">
        <v>4755</v>
      </c>
      <c r="BM2185" s="104">
        <v>46120.409722222219</v>
      </c>
      <c r="BN2185">
        <v>261573</v>
      </c>
      <c r="BO2185" t="s">
        <v>4728</v>
      </c>
      <c r="BP2185" t="s">
        <v>5592</v>
      </c>
      <c r="BT2185" t="s">
        <v>5925</v>
      </c>
    </row>
    <row r="2186" spans="17:72" x14ac:dyDescent="0.25">
      <c r="Q2186" t="s">
        <v>214</v>
      </c>
      <c r="V2186" t="s">
        <v>5310</v>
      </c>
      <c r="W2186" s="104">
        <v>46119.566666666666</v>
      </c>
      <c r="X2186">
        <v>492737</v>
      </c>
      <c r="Y2186" t="s">
        <v>4728</v>
      </c>
      <c r="Z2186" t="s">
        <v>54</v>
      </c>
      <c r="AD2186" t="s">
        <v>4736</v>
      </c>
      <c r="AF2186" t="s">
        <v>1945</v>
      </c>
      <c r="AJ2186" t="s">
        <v>5807</v>
      </c>
      <c r="AK2186" s="104">
        <v>46118.436805555553</v>
      </c>
      <c r="AL2186">
        <v>598777</v>
      </c>
      <c r="AM2186" t="s">
        <v>4728</v>
      </c>
      <c r="AN2186" t="s">
        <v>13</v>
      </c>
      <c r="AR2186" t="s">
        <v>5931</v>
      </c>
      <c r="AT2186" t="s">
        <v>1276</v>
      </c>
      <c r="AX2186" t="s">
        <v>7407</v>
      </c>
      <c r="AY2186" s="104">
        <v>46114.510416666664</v>
      </c>
      <c r="AZ2186">
        <v>369556</v>
      </c>
      <c r="BA2186" t="s">
        <v>4728</v>
      </c>
      <c r="BB2186" t="s">
        <v>5989</v>
      </c>
      <c r="BF2186" t="s">
        <v>5931</v>
      </c>
      <c r="BH2186" t="s">
        <v>683</v>
      </c>
      <c r="BL2186" t="s">
        <v>5108</v>
      </c>
      <c r="BM2186" s="104">
        <v>46120.409722222219</v>
      </c>
      <c r="BN2186">
        <v>458800</v>
      </c>
      <c r="BO2186" t="s">
        <v>4728</v>
      </c>
      <c r="BP2186" t="s">
        <v>5592</v>
      </c>
      <c r="BT2186" t="s">
        <v>5931</v>
      </c>
    </row>
    <row r="2187" spans="17:72" x14ac:dyDescent="0.25">
      <c r="Q2187" t="s">
        <v>71</v>
      </c>
      <c r="V2187" t="s">
        <v>5807</v>
      </c>
      <c r="W2187" s="104">
        <v>46119.566666666666</v>
      </c>
      <c r="X2187">
        <v>427085</v>
      </c>
      <c r="Y2187" t="s">
        <v>4728</v>
      </c>
      <c r="Z2187" t="s">
        <v>54</v>
      </c>
      <c r="AD2187" t="s">
        <v>4736</v>
      </c>
      <c r="AJ2187" t="s">
        <v>4926</v>
      </c>
      <c r="AK2187" s="104">
        <v>46118.436805555553</v>
      </c>
      <c r="AL2187">
        <v>111534</v>
      </c>
      <c r="AM2187" t="s">
        <v>4728</v>
      </c>
      <c r="AN2187" t="s">
        <v>13</v>
      </c>
      <c r="AT2187" t="s">
        <v>308</v>
      </c>
      <c r="AX2187" t="s">
        <v>5011</v>
      </c>
      <c r="AY2187" s="104">
        <v>46114.510416666664</v>
      </c>
      <c r="AZ2187">
        <v>367957</v>
      </c>
      <c r="BA2187" t="s">
        <v>4728</v>
      </c>
      <c r="BB2187" t="s">
        <v>5989</v>
      </c>
      <c r="BF2187" t="s">
        <v>5934</v>
      </c>
      <c r="BH2187" t="s">
        <v>298</v>
      </c>
      <c r="BL2187" t="s">
        <v>5121</v>
      </c>
      <c r="BM2187" s="104">
        <v>46120.410416666666</v>
      </c>
      <c r="BN2187">
        <v>297557</v>
      </c>
      <c r="BO2187" t="s">
        <v>4728</v>
      </c>
      <c r="BP2187" t="s">
        <v>5592</v>
      </c>
      <c r="BT2187" t="s">
        <v>5918</v>
      </c>
    </row>
    <row r="2188" spans="17:72" x14ac:dyDescent="0.25">
      <c r="Q2188" t="s">
        <v>2049</v>
      </c>
      <c r="R2188" t="s">
        <v>229</v>
      </c>
      <c r="V2188" t="s">
        <v>4782</v>
      </c>
      <c r="W2188" s="104">
        <v>46119.567361111112</v>
      </c>
      <c r="X2188">
        <v>3912897</v>
      </c>
      <c r="Y2188" t="s">
        <v>4728</v>
      </c>
      <c r="Z2188" t="s">
        <v>42</v>
      </c>
      <c r="AA2188" t="s">
        <v>54</v>
      </c>
      <c r="AD2188" t="s">
        <v>4764</v>
      </c>
      <c r="AF2188" t="s">
        <v>2259</v>
      </c>
      <c r="AJ2188" t="s">
        <v>5131</v>
      </c>
      <c r="AK2188" s="104">
        <v>46118.436805555553</v>
      </c>
      <c r="AL2188">
        <v>860350</v>
      </c>
      <c r="AM2188" t="s">
        <v>4728</v>
      </c>
      <c r="AN2188" t="s">
        <v>13</v>
      </c>
      <c r="AR2188" t="s">
        <v>5920</v>
      </c>
      <c r="AT2188" t="s">
        <v>1124</v>
      </c>
      <c r="AX2188" t="s">
        <v>5819</v>
      </c>
      <c r="AY2188" s="104">
        <v>46114.511111111111</v>
      </c>
      <c r="AZ2188">
        <v>56433</v>
      </c>
      <c r="BA2188" t="s">
        <v>4728</v>
      </c>
      <c r="BB2188" t="s">
        <v>5989</v>
      </c>
      <c r="BF2188" t="s">
        <v>5925</v>
      </c>
      <c r="BH2188" t="s">
        <v>250</v>
      </c>
      <c r="BL2188" t="s">
        <v>4877</v>
      </c>
      <c r="BM2188" s="104">
        <v>46120.412499999999</v>
      </c>
      <c r="BN2188">
        <v>278691</v>
      </c>
      <c r="BO2188" t="s">
        <v>4728</v>
      </c>
      <c r="BP2188" t="s">
        <v>5592</v>
      </c>
      <c r="BT2188" t="s">
        <v>5920</v>
      </c>
    </row>
    <row r="2189" spans="17:72" x14ac:dyDescent="0.25">
      <c r="Q2189" t="s">
        <v>75</v>
      </c>
      <c r="V2189" t="s">
        <v>4801</v>
      </c>
      <c r="W2189" s="104">
        <v>46119.568749999999</v>
      </c>
      <c r="X2189">
        <v>1142231</v>
      </c>
      <c r="Y2189" t="s">
        <v>4728</v>
      </c>
      <c r="Z2189" t="s">
        <v>54</v>
      </c>
      <c r="AD2189" t="s">
        <v>4756</v>
      </c>
      <c r="AF2189" t="s">
        <v>77</v>
      </c>
      <c r="AJ2189" t="s">
        <v>4776</v>
      </c>
      <c r="AK2189" s="104">
        <v>46118.436805555553</v>
      </c>
      <c r="AL2189">
        <v>974369</v>
      </c>
      <c r="AM2189" t="s">
        <v>4728</v>
      </c>
      <c r="AN2189" t="s">
        <v>13</v>
      </c>
      <c r="AO2189" t="s">
        <v>4731</v>
      </c>
      <c r="AR2189" t="s">
        <v>5966</v>
      </c>
      <c r="AT2189" t="s">
        <v>1945</v>
      </c>
      <c r="AX2189" t="s">
        <v>6290</v>
      </c>
      <c r="AY2189" s="104">
        <v>46114.511111111111</v>
      </c>
      <c r="AZ2189">
        <v>277695</v>
      </c>
      <c r="BA2189" t="s">
        <v>4728</v>
      </c>
      <c r="BB2189" t="s">
        <v>5989</v>
      </c>
      <c r="BF2189" t="s">
        <v>5942</v>
      </c>
      <c r="BH2189" t="s">
        <v>1284</v>
      </c>
      <c r="BL2189" t="s">
        <v>4944</v>
      </c>
      <c r="BM2189" s="104">
        <v>46120.412499999999</v>
      </c>
      <c r="BN2189">
        <v>1590261</v>
      </c>
      <c r="BO2189" t="s">
        <v>4761</v>
      </c>
      <c r="BP2189" t="s">
        <v>5592</v>
      </c>
      <c r="BT2189" t="s">
        <v>5918</v>
      </c>
    </row>
    <row r="2190" spans="17:72" x14ac:dyDescent="0.25">
      <c r="Q2190" t="s">
        <v>81</v>
      </c>
      <c r="V2190" t="s">
        <v>4776</v>
      </c>
      <c r="W2190" s="104">
        <v>46119.569444444445</v>
      </c>
      <c r="X2190">
        <v>544094</v>
      </c>
      <c r="Y2190" t="s">
        <v>4728</v>
      </c>
      <c r="Z2190" t="s">
        <v>54</v>
      </c>
      <c r="AD2190" t="s">
        <v>4736</v>
      </c>
      <c r="AF2190" t="s">
        <v>2660</v>
      </c>
      <c r="AJ2190" t="s">
        <v>5470</v>
      </c>
      <c r="AK2190" s="104">
        <v>46118.436805555553</v>
      </c>
      <c r="AL2190">
        <v>234509</v>
      </c>
      <c r="AM2190" t="s">
        <v>4728</v>
      </c>
      <c r="AN2190" t="s">
        <v>42</v>
      </c>
      <c r="AO2190" t="s">
        <v>13</v>
      </c>
      <c r="AR2190" t="s">
        <v>5521</v>
      </c>
      <c r="AT2190" t="s">
        <v>1379</v>
      </c>
      <c r="AX2190" t="s">
        <v>4950</v>
      </c>
      <c r="AY2190" s="104">
        <v>46114.511111111111</v>
      </c>
      <c r="AZ2190">
        <v>2432691</v>
      </c>
      <c r="BA2190" t="s">
        <v>4761</v>
      </c>
      <c r="BB2190" t="s">
        <v>5989</v>
      </c>
      <c r="BF2190" t="s">
        <v>5918</v>
      </c>
      <c r="BH2190" t="s">
        <v>1507</v>
      </c>
      <c r="BL2190">
        <v>18062394145</v>
      </c>
      <c r="BM2190" s="104">
        <v>46120.413194444445</v>
      </c>
      <c r="BN2190">
        <v>983218</v>
      </c>
      <c r="BO2190" t="s">
        <v>4761</v>
      </c>
      <c r="BP2190" t="s">
        <v>5592</v>
      </c>
      <c r="BT2190" t="s">
        <v>5966</v>
      </c>
    </row>
    <row r="2191" spans="17:72" x14ac:dyDescent="0.25">
      <c r="Q2191" t="s">
        <v>77</v>
      </c>
      <c r="V2191" t="s">
        <v>5108</v>
      </c>
      <c r="W2191" s="104">
        <v>46119.569444444445</v>
      </c>
      <c r="X2191">
        <v>99341</v>
      </c>
      <c r="Y2191" t="s">
        <v>4728</v>
      </c>
      <c r="Z2191" t="s">
        <v>54</v>
      </c>
      <c r="AD2191" t="s">
        <v>4756</v>
      </c>
      <c r="AF2191" t="s">
        <v>632</v>
      </c>
      <c r="AG2191" t="s">
        <v>2510</v>
      </c>
      <c r="AJ2191" t="s">
        <v>6663</v>
      </c>
      <c r="AK2191" s="104">
        <v>46118.4375</v>
      </c>
      <c r="AL2191">
        <v>750119</v>
      </c>
      <c r="AM2191" t="s">
        <v>4728</v>
      </c>
      <c r="AN2191" t="s">
        <v>42</v>
      </c>
      <c r="AO2191" t="s">
        <v>13</v>
      </c>
      <c r="AR2191" t="s">
        <v>5933</v>
      </c>
      <c r="AT2191" t="s">
        <v>1292</v>
      </c>
      <c r="AX2191" t="s">
        <v>5001</v>
      </c>
      <c r="AY2191" s="104">
        <v>46114.511111111111</v>
      </c>
      <c r="AZ2191">
        <v>337184</v>
      </c>
      <c r="BA2191" t="s">
        <v>4728</v>
      </c>
      <c r="BB2191" t="s">
        <v>5989</v>
      </c>
      <c r="BF2191" t="s">
        <v>5942</v>
      </c>
      <c r="BH2191" t="s">
        <v>866</v>
      </c>
      <c r="BL2191" t="s">
        <v>8232</v>
      </c>
      <c r="BM2191" s="104">
        <v>46120.414583333331</v>
      </c>
      <c r="BN2191">
        <v>509831</v>
      </c>
      <c r="BO2191" t="s">
        <v>4728</v>
      </c>
      <c r="BP2191" t="s">
        <v>5592</v>
      </c>
      <c r="BT2191" t="s">
        <v>6117</v>
      </c>
    </row>
    <row r="2192" spans="17:72" x14ac:dyDescent="0.25">
      <c r="Q2192" t="s">
        <v>76</v>
      </c>
      <c r="V2192" t="s">
        <v>5806</v>
      </c>
      <c r="W2192" s="104">
        <v>46119.569444444445</v>
      </c>
      <c r="X2192">
        <v>154213</v>
      </c>
      <c r="Y2192" t="s">
        <v>4728</v>
      </c>
      <c r="Z2192" t="s">
        <v>54</v>
      </c>
      <c r="AD2192" t="s">
        <v>4739</v>
      </c>
      <c r="AF2192" t="s">
        <v>438</v>
      </c>
      <c r="AG2192" t="s">
        <v>2510</v>
      </c>
      <c r="AJ2192" t="s">
        <v>6140</v>
      </c>
      <c r="AK2192" s="104">
        <v>46118.4375</v>
      </c>
      <c r="AL2192">
        <v>588505</v>
      </c>
      <c r="AM2192" t="s">
        <v>4728</v>
      </c>
      <c r="AN2192" t="s">
        <v>4790</v>
      </c>
      <c r="AO2192" t="s">
        <v>13</v>
      </c>
      <c r="AR2192" t="s">
        <v>6664</v>
      </c>
      <c r="AT2192" t="s">
        <v>226</v>
      </c>
      <c r="AX2192" t="s">
        <v>6642</v>
      </c>
      <c r="AY2192" s="104">
        <v>46114.511805555558</v>
      </c>
      <c r="AZ2192">
        <v>2595104</v>
      </c>
      <c r="BA2192" t="s">
        <v>4761</v>
      </c>
      <c r="BB2192" t="s">
        <v>5989</v>
      </c>
      <c r="BF2192" t="s">
        <v>5920</v>
      </c>
      <c r="BH2192" t="s">
        <v>2600</v>
      </c>
      <c r="BL2192" t="s">
        <v>8234</v>
      </c>
      <c r="BM2192" s="104">
        <v>46120.414583333331</v>
      </c>
      <c r="BN2192">
        <v>281961</v>
      </c>
      <c r="BO2192" t="s">
        <v>4728</v>
      </c>
      <c r="BP2192" t="s">
        <v>5592</v>
      </c>
      <c r="BT2192" t="s">
        <v>5918</v>
      </c>
    </row>
    <row r="2193" spans="17:72" x14ac:dyDescent="0.25">
      <c r="Q2193" t="s">
        <v>84</v>
      </c>
      <c r="V2193" t="s">
        <v>4796</v>
      </c>
      <c r="W2193" s="104">
        <v>46119.570138888892</v>
      </c>
      <c r="X2193">
        <v>110364</v>
      </c>
      <c r="Y2193" t="s">
        <v>4728</v>
      </c>
      <c r="Z2193" t="s">
        <v>54</v>
      </c>
      <c r="AD2193" t="s">
        <v>4736</v>
      </c>
      <c r="AF2193" t="s">
        <v>5268</v>
      </c>
      <c r="AJ2193" t="s">
        <v>6665</v>
      </c>
      <c r="AK2193" s="104">
        <v>46118.4375</v>
      </c>
      <c r="AL2193">
        <v>257709</v>
      </c>
      <c r="AM2193" t="s">
        <v>4728</v>
      </c>
      <c r="AN2193" t="s">
        <v>4787</v>
      </c>
      <c r="AO2193" t="s">
        <v>13</v>
      </c>
      <c r="AR2193" t="s">
        <v>6666</v>
      </c>
      <c r="AT2193" t="s">
        <v>516</v>
      </c>
      <c r="AX2193" t="s">
        <v>5819</v>
      </c>
      <c r="AY2193" s="104">
        <v>46114.511805555558</v>
      </c>
      <c r="AZ2193">
        <v>400731</v>
      </c>
      <c r="BA2193" t="s">
        <v>4728</v>
      </c>
      <c r="BB2193" t="s">
        <v>5989</v>
      </c>
      <c r="BF2193" t="s">
        <v>5942</v>
      </c>
      <c r="BH2193" t="s">
        <v>298</v>
      </c>
      <c r="BL2193" t="s">
        <v>5514</v>
      </c>
      <c r="BM2193" s="104">
        <v>46120.415277777778</v>
      </c>
      <c r="BN2193">
        <v>326497</v>
      </c>
      <c r="BO2193" t="s">
        <v>4728</v>
      </c>
      <c r="BP2193" t="s">
        <v>5592</v>
      </c>
      <c r="BT2193" t="s">
        <v>5948</v>
      </c>
    </row>
    <row r="2194" spans="17:72" x14ac:dyDescent="0.25">
      <c r="Q2194" t="s">
        <v>78</v>
      </c>
      <c r="V2194" t="s">
        <v>4753</v>
      </c>
      <c r="W2194" s="104">
        <v>46119.570138888892</v>
      </c>
      <c r="X2194">
        <v>406485</v>
      </c>
      <c r="Y2194" t="s">
        <v>4728</v>
      </c>
      <c r="Z2194" t="s">
        <v>54</v>
      </c>
      <c r="AD2194" t="s">
        <v>5139</v>
      </c>
      <c r="AF2194" t="s">
        <v>760</v>
      </c>
      <c r="AG2194" t="s">
        <v>1732</v>
      </c>
      <c r="AJ2194" t="s">
        <v>5012</v>
      </c>
      <c r="AK2194" s="104">
        <v>46118.4375</v>
      </c>
      <c r="AL2194">
        <v>721613</v>
      </c>
      <c r="AM2194" t="s">
        <v>4728</v>
      </c>
      <c r="AN2194" t="s">
        <v>42</v>
      </c>
      <c r="AO2194" t="s">
        <v>13</v>
      </c>
      <c r="AR2194" t="s">
        <v>4981</v>
      </c>
      <c r="AT2194" t="s">
        <v>1559</v>
      </c>
      <c r="AX2194" t="s">
        <v>4733</v>
      </c>
      <c r="AY2194" s="104">
        <v>46114.512499999997</v>
      </c>
      <c r="AZ2194">
        <v>676568</v>
      </c>
      <c r="BA2194" t="s">
        <v>4728</v>
      </c>
      <c r="BB2194" t="s">
        <v>5989</v>
      </c>
      <c r="BF2194" t="s">
        <v>5924</v>
      </c>
      <c r="BH2194" t="s">
        <v>235</v>
      </c>
      <c r="BL2194" t="s">
        <v>6815</v>
      </c>
      <c r="BM2194" s="104">
        <v>46120.415972222225</v>
      </c>
      <c r="BN2194">
        <v>726406</v>
      </c>
      <c r="BO2194" t="s">
        <v>4728</v>
      </c>
      <c r="BP2194" t="s">
        <v>5592</v>
      </c>
      <c r="BT2194" t="s">
        <v>5920</v>
      </c>
    </row>
    <row r="2195" spans="17:72" x14ac:dyDescent="0.25">
      <c r="Q2195" t="s">
        <v>1768</v>
      </c>
      <c r="R2195" t="s">
        <v>229</v>
      </c>
      <c r="V2195" t="s">
        <v>4826</v>
      </c>
      <c r="W2195" s="104">
        <v>46119.570833333331</v>
      </c>
      <c r="X2195">
        <v>330291</v>
      </c>
      <c r="Y2195" t="s">
        <v>4728</v>
      </c>
      <c r="Z2195" t="s">
        <v>42</v>
      </c>
      <c r="AA2195" t="s">
        <v>54</v>
      </c>
      <c r="AD2195" t="s">
        <v>4785</v>
      </c>
      <c r="AF2195" t="s">
        <v>1706</v>
      </c>
      <c r="AJ2195" t="s">
        <v>6460</v>
      </c>
      <c r="AK2195" s="104">
        <v>46118.438194444447</v>
      </c>
      <c r="AL2195">
        <v>576335</v>
      </c>
      <c r="AM2195" t="s">
        <v>4728</v>
      </c>
      <c r="AN2195" t="s">
        <v>13</v>
      </c>
      <c r="AR2195" t="s">
        <v>5920</v>
      </c>
      <c r="AT2195" t="s">
        <v>2391</v>
      </c>
      <c r="AX2195" t="s">
        <v>7408</v>
      </c>
      <c r="AY2195" s="104">
        <v>46114.512499999997</v>
      </c>
      <c r="AZ2195">
        <v>298992</v>
      </c>
      <c r="BA2195" t="s">
        <v>4728</v>
      </c>
      <c r="BB2195" t="s">
        <v>5989</v>
      </c>
      <c r="BF2195" t="s">
        <v>4781</v>
      </c>
      <c r="BH2195" t="s">
        <v>2624</v>
      </c>
      <c r="BI2195" t="s">
        <v>256</v>
      </c>
      <c r="BL2195" t="s">
        <v>5739</v>
      </c>
      <c r="BM2195" s="104">
        <v>46120.417361111111</v>
      </c>
      <c r="BN2195">
        <v>504094</v>
      </c>
      <c r="BO2195" t="s">
        <v>4728</v>
      </c>
      <c r="BP2195" t="s">
        <v>5592</v>
      </c>
      <c r="BQ2195" t="s">
        <v>4731</v>
      </c>
      <c r="BT2195" t="s">
        <v>6541</v>
      </c>
    </row>
    <row r="2196" spans="17:72" x14ac:dyDescent="0.25">
      <c r="Q2196" t="s">
        <v>77</v>
      </c>
      <c r="V2196" t="s">
        <v>4743</v>
      </c>
      <c r="W2196" s="104">
        <v>46119.571527777778</v>
      </c>
      <c r="X2196">
        <v>80297</v>
      </c>
      <c r="Y2196" t="s">
        <v>4728</v>
      </c>
      <c r="Z2196" t="s">
        <v>54</v>
      </c>
      <c r="AD2196" t="s">
        <v>4781</v>
      </c>
      <c r="AJ2196" t="s">
        <v>5129</v>
      </c>
      <c r="AK2196" s="104">
        <v>46118.438194444447</v>
      </c>
      <c r="AL2196">
        <v>57235</v>
      </c>
      <c r="AM2196" t="s">
        <v>4728</v>
      </c>
      <c r="AN2196" t="s">
        <v>13</v>
      </c>
      <c r="AT2196" t="s">
        <v>2383</v>
      </c>
      <c r="AX2196" t="s">
        <v>4733</v>
      </c>
      <c r="AY2196" s="104">
        <v>46114.512499999997</v>
      </c>
      <c r="AZ2196">
        <v>445791</v>
      </c>
      <c r="BA2196" t="s">
        <v>4761</v>
      </c>
      <c r="BB2196" t="s">
        <v>5989</v>
      </c>
      <c r="BF2196" t="s">
        <v>5966</v>
      </c>
      <c r="BH2196" t="s">
        <v>250</v>
      </c>
      <c r="BL2196" t="s">
        <v>7325</v>
      </c>
      <c r="BM2196" s="104">
        <v>46120.417361111111</v>
      </c>
      <c r="BN2196">
        <v>589138</v>
      </c>
      <c r="BO2196" t="s">
        <v>4728</v>
      </c>
      <c r="BP2196" t="s">
        <v>5592</v>
      </c>
      <c r="BT2196" t="s">
        <v>5948</v>
      </c>
    </row>
    <row r="2197" spans="17:72" x14ac:dyDescent="0.25">
      <c r="Q2197" t="s">
        <v>84</v>
      </c>
      <c r="R2197" t="s">
        <v>217</v>
      </c>
      <c r="V2197" t="s">
        <v>4745</v>
      </c>
      <c r="W2197" s="104">
        <v>46119.571527777778</v>
      </c>
      <c r="X2197">
        <v>487785</v>
      </c>
      <c r="Y2197" t="s">
        <v>4728</v>
      </c>
      <c r="Z2197" t="s">
        <v>54</v>
      </c>
      <c r="AA2197" t="s">
        <v>4731</v>
      </c>
      <c r="AD2197" t="s">
        <v>4768</v>
      </c>
      <c r="AJ2197" t="s">
        <v>5061</v>
      </c>
      <c r="AK2197" s="104">
        <v>46118.438888888886</v>
      </c>
      <c r="AL2197">
        <v>107301</v>
      </c>
      <c r="AM2197" t="s">
        <v>4728</v>
      </c>
      <c r="AN2197" t="s">
        <v>13</v>
      </c>
      <c r="AT2197" t="s">
        <v>551</v>
      </c>
      <c r="AX2197" t="s">
        <v>5040</v>
      </c>
      <c r="AY2197" s="104">
        <v>46114.513194444444</v>
      </c>
      <c r="AZ2197">
        <v>357488</v>
      </c>
      <c r="BA2197" t="s">
        <v>4728</v>
      </c>
      <c r="BB2197" t="s">
        <v>5989</v>
      </c>
      <c r="BF2197" t="s">
        <v>5966</v>
      </c>
      <c r="BH2197" t="s">
        <v>205</v>
      </c>
      <c r="BL2197" t="s">
        <v>6642</v>
      </c>
      <c r="BM2197" s="104">
        <v>46120.418055555558</v>
      </c>
      <c r="BN2197">
        <v>998451</v>
      </c>
      <c r="BO2197" t="s">
        <v>4761</v>
      </c>
      <c r="BP2197" t="s">
        <v>5592</v>
      </c>
      <c r="BT2197" t="s">
        <v>5920</v>
      </c>
    </row>
    <row r="2198" spans="17:72" x14ac:dyDescent="0.25">
      <c r="Q2198" t="s">
        <v>76</v>
      </c>
      <c r="V2198" t="s">
        <v>5617</v>
      </c>
      <c r="W2198" s="104">
        <v>46119.571527777778</v>
      </c>
      <c r="X2198">
        <v>96592</v>
      </c>
      <c r="Y2198" t="s">
        <v>4728</v>
      </c>
      <c r="Z2198" t="s">
        <v>54</v>
      </c>
      <c r="AD2198" t="s">
        <v>4781</v>
      </c>
      <c r="AF2198" t="s">
        <v>2074</v>
      </c>
      <c r="AG2198" t="s">
        <v>852</v>
      </c>
      <c r="AJ2198" t="s">
        <v>4759</v>
      </c>
      <c r="AK2198" s="104">
        <v>46118.438888888886</v>
      </c>
      <c r="AL2198">
        <v>623197</v>
      </c>
      <c r="AM2198" t="s">
        <v>4728</v>
      </c>
      <c r="AN2198" t="s">
        <v>42</v>
      </c>
      <c r="AO2198" t="s">
        <v>13</v>
      </c>
      <c r="AR2198" t="s">
        <v>4981</v>
      </c>
      <c r="AT2198" t="s">
        <v>1894</v>
      </c>
      <c r="AU2198" t="s">
        <v>2197</v>
      </c>
      <c r="AX2198" t="s">
        <v>4774</v>
      </c>
      <c r="AY2198" s="104">
        <v>46114.513194444444</v>
      </c>
      <c r="AZ2198">
        <v>885441</v>
      </c>
      <c r="BA2198" t="s">
        <v>4728</v>
      </c>
      <c r="BB2198" t="s">
        <v>5989</v>
      </c>
      <c r="BC2198" t="s">
        <v>4731</v>
      </c>
      <c r="BF2198" t="s">
        <v>6501</v>
      </c>
      <c r="BH2198" t="s">
        <v>1220</v>
      </c>
      <c r="BL2198" t="s">
        <v>8234</v>
      </c>
      <c r="BM2198" s="104">
        <v>46120.418055555558</v>
      </c>
      <c r="BN2198">
        <v>1199141</v>
      </c>
      <c r="BO2198" t="s">
        <v>4728</v>
      </c>
      <c r="BP2198" t="s">
        <v>5592</v>
      </c>
      <c r="BT2198" t="s">
        <v>5920</v>
      </c>
    </row>
    <row r="2199" spans="17:72" x14ac:dyDescent="0.25">
      <c r="Q2199" t="s">
        <v>71</v>
      </c>
      <c r="V2199" t="s">
        <v>4743</v>
      </c>
      <c r="W2199" s="104">
        <v>46119.572222222225</v>
      </c>
      <c r="X2199">
        <v>875337</v>
      </c>
      <c r="Y2199" t="s">
        <v>4728</v>
      </c>
      <c r="Z2199" t="s">
        <v>54</v>
      </c>
      <c r="AD2199" t="s">
        <v>4739</v>
      </c>
      <c r="AF2199" t="s">
        <v>2487</v>
      </c>
      <c r="AG2199" t="s">
        <v>2510</v>
      </c>
      <c r="AJ2199" t="s">
        <v>4744</v>
      </c>
      <c r="AK2199" s="104">
        <v>46118.438888888886</v>
      </c>
      <c r="AL2199">
        <v>1024438</v>
      </c>
      <c r="AM2199" t="s">
        <v>4761</v>
      </c>
      <c r="AN2199" t="s">
        <v>4787</v>
      </c>
      <c r="AO2199" t="s">
        <v>13</v>
      </c>
      <c r="AR2199" t="s">
        <v>5962</v>
      </c>
      <c r="AT2199" t="s">
        <v>2624</v>
      </c>
      <c r="AU2199" t="s">
        <v>264</v>
      </c>
      <c r="AV2199" t="s">
        <v>683</v>
      </c>
      <c r="AX2199" t="s">
        <v>5083</v>
      </c>
      <c r="AY2199" s="104">
        <v>46114.513194444444</v>
      </c>
      <c r="AZ2199">
        <v>2059114</v>
      </c>
      <c r="BA2199" t="s">
        <v>4728</v>
      </c>
      <c r="BB2199" t="s">
        <v>5989</v>
      </c>
      <c r="BC2199" t="s">
        <v>4731</v>
      </c>
      <c r="BF2199" t="s">
        <v>7409</v>
      </c>
      <c r="BH2199" t="s">
        <v>2624</v>
      </c>
      <c r="BL2199" t="s">
        <v>4806</v>
      </c>
      <c r="BM2199" s="104">
        <v>46120.418749999997</v>
      </c>
      <c r="BN2199">
        <v>366201</v>
      </c>
      <c r="BO2199" t="s">
        <v>4728</v>
      </c>
      <c r="BP2199" t="s">
        <v>5592</v>
      </c>
      <c r="BT2199" t="s">
        <v>5920</v>
      </c>
    </row>
    <row r="2200" spans="17:72" x14ac:dyDescent="0.25">
      <c r="Q2200" t="s">
        <v>241</v>
      </c>
      <c r="V2200" t="s">
        <v>5557</v>
      </c>
      <c r="W2200" s="104">
        <v>46119.574999999997</v>
      </c>
      <c r="X2200">
        <v>223180</v>
      </c>
      <c r="Y2200" t="s">
        <v>4728</v>
      </c>
      <c r="Z2200" t="s">
        <v>54</v>
      </c>
      <c r="AD2200" t="s">
        <v>4736</v>
      </c>
      <c r="AF2200" t="s">
        <v>1531</v>
      </c>
      <c r="AJ2200" t="s">
        <v>6585</v>
      </c>
      <c r="AK2200" s="104">
        <v>46118.438888888886</v>
      </c>
      <c r="AL2200">
        <v>658357</v>
      </c>
      <c r="AM2200" t="s">
        <v>4728</v>
      </c>
      <c r="AN2200" t="s">
        <v>13</v>
      </c>
      <c r="AR2200" t="s">
        <v>5931</v>
      </c>
      <c r="AT2200" t="s">
        <v>1941</v>
      </c>
      <c r="AX2200" t="s">
        <v>4858</v>
      </c>
      <c r="AY2200" s="104">
        <v>46114.513194444444</v>
      </c>
      <c r="AZ2200">
        <v>1344470</v>
      </c>
      <c r="BA2200" t="s">
        <v>4728</v>
      </c>
      <c r="BB2200" t="s">
        <v>5989</v>
      </c>
      <c r="BF2200" t="s">
        <v>5931</v>
      </c>
      <c r="BH2200" t="s">
        <v>866</v>
      </c>
      <c r="BL2200" t="s">
        <v>7177</v>
      </c>
      <c r="BM2200" s="104">
        <v>46120.420138888891</v>
      </c>
      <c r="BN2200">
        <v>943259</v>
      </c>
      <c r="BO2200" t="s">
        <v>4728</v>
      </c>
      <c r="BP2200" t="s">
        <v>5592</v>
      </c>
      <c r="BT2200" t="s">
        <v>5918</v>
      </c>
    </row>
    <row r="2201" spans="17:72" x14ac:dyDescent="0.25">
      <c r="Q2201" t="s">
        <v>79</v>
      </c>
      <c r="V2201" t="s">
        <v>5078</v>
      </c>
      <c r="W2201" s="104">
        <v>46119.574999999997</v>
      </c>
      <c r="X2201">
        <v>568883</v>
      </c>
      <c r="Y2201" t="s">
        <v>4728</v>
      </c>
      <c r="Z2201" t="s">
        <v>54</v>
      </c>
      <c r="AD2201" t="s">
        <v>4739</v>
      </c>
      <c r="AF2201" t="s">
        <v>1292</v>
      </c>
      <c r="AJ2201" t="s">
        <v>4782</v>
      </c>
      <c r="AK2201" s="104">
        <v>46118.438888888886</v>
      </c>
      <c r="AL2201">
        <v>546794</v>
      </c>
      <c r="AM2201" t="s">
        <v>4728</v>
      </c>
      <c r="AN2201" t="s">
        <v>13</v>
      </c>
      <c r="AR2201" t="s">
        <v>5948</v>
      </c>
      <c r="AT2201" t="s">
        <v>2431</v>
      </c>
      <c r="AX2201" t="s">
        <v>7410</v>
      </c>
      <c r="AY2201" s="104">
        <v>46114.513888888891</v>
      </c>
      <c r="AZ2201">
        <v>489194</v>
      </c>
      <c r="BA2201" t="s">
        <v>4728</v>
      </c>
      <c r="BB2201" t="s">
        <v>5989</v>
      </c>
      <c r="BF2201" t="s">
        <v>4781</v>
      </c>
      <c r="BH2201" t="s">
        <v>1284</v>
      </c>
      <c r="BL2201" t="s">
        <v>5108</v>
      </c>
      <c r="BM2201" s="104">
        <v>46120.42083333333</v>
      </c>
      <c r="BN2201">
        <v>1764741</v>
      </c>
      <c r="BO2201" t="s">
        <v>4761</v>
      </c>
      <c r="BP2201" t="s">
        <v>5592</v>
      </c>
      <c r="BT2201" t="s">
        <v>5918</v>
      </c>
    </row>
    <row r="2202" spans="17:72" x14ac:dyDescent="0.25">
      <c r="Q2202" t="s">
        <v>1005</v>
      </c>
      <c r="R2202" t="s">
        <v>77</v>
      </c>
      <c r="V2202" t="s">
        <v>5808</v>
      </c>
      <c r="W2202" s="104">
        <v>46119.575694444444</v>
      </c>
      <c r="X2202">
        <v>4254992</v>
      </c>
      <c r="Y2202" t="s">
        <v>4728</v>
      </c>
      <c r="Z2202" t="s">
        <v>42</v>
      </c>
      <c r="AA2202" t="s">
        <v>54</v>
      </c>
      <c r="AD2202" t="s">
        <v>4913</v>
      </c>
      <c r="AF2202" t="s">
        <v>516</v>
      </c>
      <c r="AJ2202" t="s">
        <v>4877</v>
      </c>
      <c r="AK2202" s="104">
        <v>46118.438888888886</v>
      </c>
      <c r="AL2202">
        <v>661500</v>
      </c>
      <c r="AM2202" t="s">
        <v>4728</v>
      </c>
      <c r="AN2202" t="s">
        <v>13</v>
      </c>
      <c r="AR2202" t="s">
        <v>4781</v>
      </c>
      <c r="AT2202" t="s">
        <v>1134</v>
      </c>
      <c r="AX2202" t="s">
        <v>7411</v>
      </c>
      <c r="AY2202" s="104">
        <v>46114.513888888891</v>
      </c>
      <c r="AZ2202">
        <v>159326</v>
      </c>
      <c r="BA2202" t="s">
        <v>4728</v>
      </c>
      <c r="BB2202" t="s">
        <v>5989</v>
      </c>
      <c r="BF2202" t="s">
        <v>5925</v>
      </c>
      <c r="BH2202" t="s">
        <v>1706</v>
      </c>
      <c r="BL2202" t="s">
        <v>6426</v>
      </c>
      <c r="BM2202" s="104">
        <v>46120.421527777777</v>
      </c>
      <c r="BN2202">
        <v>1220103</v>
      </c>
      <c r="BO2202" t="s">
        <v>4761</v>
      </c>
      <c r="BP2202" t="s">
        <v>5592</v>
      </c>
      <c r="BT2202" t="s">
        <v>5920</v>
      </c>
    </row>
    <row r="2203" spans="17:72" x14ac:dyDescent="0.25">
      <c r="Q2203" t="s">
        <v>77</v>
      </c>
      <c r="V2203" t="s">
        <v>5714</v>
      </c>
      <c r="W2203" s="104">
        <v>46119.575694444444</v>
      </c>
      <c r="X2203">
        <v>360058</v>
      </c>
      <c r="Y2203" t="s">
        <v>4728</v>
      </c>
      <c r="Z2203" t="s">
        <v>54</v>
      </c>
      <c r="AD2203" t="s">
        <v>4736</v>
      </c>
      <c r="AF2203" t="s">
        <v>77</v>
      </c>
      <c r="AJ2203" t="s">
        <v>4877</v>
      </c>
      <c r="AK2203" s="104">
        <v>46118.439583333333</v>
      </c>
      <c r="AL2203">
        <v>807915</v>
      </c>
      <c r="AM2203" t="s">
        <v>4728</v>
      </c>
      <c r="AN2203" t="s">
        <v>13</v>
      </c>
      <c r="AR2203" t="s">
        <v>5958</v>
      </c>
      <c r="AT2203" t="s">
        <v>2429</v>
      </c>
      <c r="AX2203" t="s">
        <v>7100</v>
      </c>
      <c r="AY2203" s="104">
        <v>46114.513888888891</v>
      </c>
      <c r="AZ2203">
        <v>311292</v>
      </c>
      <c r="BA2203" t="s">
        <v>4728</v>
      </c>
      <c r="BB2203" t="s">
        <v>5989</v>
      </c>
      <c r="BF2203" t="s">
        <v>5931</v>
      </c>
      <c r="BH2203" t="s">
        <v>1507</v>
      </c>
      <c r="BL2203" t="s">
        <v>4802</v>
      </c>
      <c r="BM2203" s="104">
        <v>46120.421527777777</v>
      </c>
      <c r="BN2203">
        <v>303965</v>
      </c>
      <c r="BO2203" t="s">
        <v>4728</v>
      </c>
      <c r="BP2203" t="s">
        <v>5592</v>
      </c>
      <c r="BT2203" t="s">
        <v>5948</v>
      </c>
    </row>
    <row r="2204" spans="17:72" x14ac:dyDescent="0.25">
      <c r="Q2204" t="s">
        <v>1050</v>
      </c>
      <c r="R2204" t="s">
        <v>80</v>
      </c>
      <c r="V2204" t="s">
        <v>5514</v>
      </c>
      <c r="W2204" s="104">
        <v>46119.575694444444</v>
      </c>
      <c r="X2204">
        <v>515726</v>
      </c>
      <c r="Y2204" t="s">
        <v>4728</v>
      </c>
      <c r="Z2204" t="s">
        <v>42</v>
      </c>
      <c r="AA2204" t="s">
        <v>54</v>
      </c>
      <c r="AD2204" t="s">
        <v>4788</v>
      </c>
      <c r="AF2204" t="s">
        <v>2357</v>
      </c>
      <c r="AJ2204" t="s">
        <v>5129</v>
      </c>
      <c r="AK2204" s="104">
        <v>46118.44027777778</v>
      </c>
      <c r="AL2204">
        <v>1253841</v>
      </c>
      <c r="AM2204" t="s">
        <v>4728</v>
      </c>
      <c r="AN2204" t="s">
        <v>13</v>
      </c>
      <c r="AR2204" t="s">
        <v>5931</v>
      </c>
      <c r="AT2204" t="s">
        <v>432</v>
      </c>
      <c r="AX2204" t="s">
        <v>4952</v>
      </c>
      <c r="AY2204" s="104">
        <v>46114.51458333333</v>
      </c>
      <c r="AZ2204">
        <v>806084</v>
      </c>
      <c r="BA2204" t="s">
        <v>4728</v>
      </c>
      <c r="BB2204" t="s">
        <v>5989</v>
      </c>
      <c r="BF2204" t="s">
        <v>5931</v>
      </c>
      <c r="BH2204" t="s">
        <v>1910</v>
      </c>
      <c r="BL2204" t="s">
        <v>4802</v>
      </c>
      <c r="BM2204" s="104">
        <v>46120.425000000003</v>
      </c>
      <c r="BN2204">
        <v>2196680</v>
      </c>
      <c r="BO2204" t="s">
        <v>4761</v>
      </c>
      <c r="BP2204" t="s">
        <v>5592</v>
      </c>
      <c r="BT2204" t="s">
        <v>5920</v>
      </c>
    </row>
    <row r="2205" spans="17:72" x14ac:dyDescent="0.25">
      <c r="Q2205" t="s">
        <v>84</v>
      </c>
      <c r="V2205" t="s">
        <v>4908</v>
      </c>
      <c r="W2205" s="104">
        <v>46119.576388888891</v>
      </c>
      <c r="X2205">
        <v>100695</v>
      </c>
      <c r="Y2205" t="s">
        <v>4728</v>
      </c>
      <c r="Z2205" t="s">
        <v>54</v>
      </c>
      <c r="AD2205" t="s">
        <v>4736</v>
      </c>
      <c r="AF2205" t="s">
        <v>2660</v>
      </c>
      <c r="AG2205" t="s">
        <v>1284</v>
      </c>
      <c r="AJ2205" t="s">
        <v>4762</v>
      </c>
      <c r="AK2205" s="104">
        <v>46118.440972222219</v>
      </c>
      <c r="AL2205">
        <v>1877409</v>
      </c>
      <c r="AM2205" t="s">
        <v>4761</v>
      </c>
      <c r="AN2205" t="s">
        <v>42</v>
      </c>
      <c r="AO2205" t="s">
        <v>13</v>
      </c>
      <c r="AR2205" t="s">
        <v>5986</v>
      </c>
      <c r="AT2205" t="s">
        <v>414</v>
      </c>
      <c r="AX2205" t="s">
        <v>7412</v>
      </c>
      <c r="AY2205" s="104">
        <v>46114.51458333333</v>
      </c>
      <c r="AZ2205">
        <v>484406</v>
      </c>
      <c r="BA2205" t="s">
        <v>4728</v>
      </c>
      <c r="BB2205" t="s">
        <v>5989</v>
      </c>
      <c r="BF2205" t="s">
        <v>5956</v>
      </c>
      <c r="BH2205" t="s">
        <v>235</v>
      </c>
      <c r="BL2205" t="s">
        <v>4982</v>
      </c>
      <c r="BM2205" s="104">
        <v>46120.427083333336</v>
      </c>
      <c r="BN2205">
        <v>600993</v>
      </c>
      <c r="BO2205" t="s">
        <v>4728</v>
      </c>
      <c r="BP2205" t="s">
        <v>5592</v>
      </c>
      <c r="BT2205" t="s">
        <v>4781</v>
      </c>
    </row>
    <row r="2206" spans="17:72" x14ac:dyDescent="0.25">
      <c r="Q2206" t="s">
        <v>73</v>
      </c>
      <c r="V2206" t="s">
        <v>5809</v>
      </c>
      <c r="W2206" s="104">
        <v>46119.57708333333</v>
      </c>
      <c r="X2206">
        <v>615725</v>
      </c>
      <c r="Y2206" t="s">
        <v>4728</v>
      </c>
      <c r="Z2206" t="s">
        <v>54</v>
      </c>
      <c r="AD2206" t="s">
        <v>4739</v>
      </c>
      <c r="AJ2206" t="s">
        <v>6404</v>
      </c>
      <c r="AK2206" s="104">
        <v>46118.440972222219</v>
      </c>
      <c r="AL2206">
        <v>30051</v>
      </c>
      <c r="AM2206" t="s">
        <v>4728</v>
      </c>
      <c r="AN2206" t="s">
        <v>13</v>
      </c>
      <c r="AT2206" t="s">
        <v>1078</v>
      </c>
      <c r="AX2206" t="s">
        <v>4854</v>
      </c>
      <c r="AY2206" s="104">
        <v>46114.515277777777</v>
      </c>
      <c r="AZ2206">
        <v>66430</v>
      </c>
      <c r="BA2206" t="s">
        <v>4728</v>
      </c>
      <c r="BB2206" t="s">
        <v>5989</v>
      </c>
      <c r="BF2206" t="s">
        <v>4781</v>
      </c>
      <c r="BH2206" t="s">
        <v>1507</v>
      </c>
      <c r="BL2206" t="s">
        <v>4921</v>
      </c>
      <c r="BM2206" s="104">
        <v>46120.427083333336</v>
      </c>
      <c r="BN2206">
        <v>354078</v>
      </c>
      <c r="BO2206" t="s">
        <v>4728</v>
      </c>
      <c r="BP2206" t="s">
        <v>5592</v>
      </c>
      <c r="BT2206" t="s">
        <v>5950</v>
      </c>
    </row>
    <row r="2207" spans="17:72" x14ac:dyDescent="0.25">
      <c r="Q2207" t="s">
        <v>76</v>
      </c>
      <c r="R2207" t="s">
        <v>1132</v>
      </c>
      <c r="V2207" t="s">
        <v>5810</v>
      </c>
      <c r="W2207" s="104">
        <v>46119.577777777777</v>
      </c>
      <c r="X2207">
        <v>1013719</v>
      </c>
      <c r="Y2207" t="s">
        <v>4728</v>
      </c>
      <c r="Z2207" t="s">
        <v>54</v>
      </c>
      <c r="AA2207" t="s">
        <v>4731</v>
      </c>
      <c r="AD2207" t="s">
        <v>5296</v>
      </c>
      <c r="AJ2207" t="s">
        <v>4888</v>
      </c>
      <c r="AK2207" s="104">
        <v>46118.441666666666</v>
      </c>
      <c r="AL2207">
        <v>63050</v>
      </c>
      <c r="AM2207" t="s">
        <v>4728</v>
      </c>
      <c r="AN2207" t="s">
        <v>13</v>
      </c>
      <c r="AT2207" t="s">
        <v>214</v>
      </c>
      <c r="AU2207" t="s">
        <v>1132</v>
      </c>
      <c r="AX2207" t="s">
        <v>7384</v>
      </c>
      <c r="AY2207" s="104">
        <v>46114.515277777777</v>
      </c>
      <c r="AZ2207">
        <v>539089</v>
      </c>
      <c r="BA2207" t="s">
        <v>4728</v>
      </c>
      <c r="BB2207" t="s">
        <v>5989</v>
      </c>
      <c r="BC2207" t="s">
        <v>4731</v>
      </c>
      <c r="BF2207" t="s">
        <v>7048</v>
      </c>
      <c r="BH2207" t="s">
        <v>637</v>
      </c>
      <c r="BL2207" t="s">
        <v>5484</v>
      </c>
      <c r="BM2207" s="104">
        <v>46120.427777777775</v>
      </c>
      <c r="BN2207">
        <v>1529239</v>
      </c>
      <c r="BO2207" t="s">
        <v>4761</v>
      </c>
      <c r="BP2207" t="s">
        <v>5592</v>
      </c>
      <c r="BT2207" t="s">
        <v>5942</v>
      </c>
    </row>
    <row r="2208" spans="17:72" x14ac:dyDescent="0.25">
      <c r="Q2208" t="s">
        <v>81</v>
      </c>
      <c r="V2208" t="s">
        <v>5677</v>
      </c>
      <c r="W2208" s="104">
        <v>46119.57916666667</v>
      </c>
      <c r="X2208">
        <v>550718</v>
      </c>
      <c r="Y2208" t="s">
        <v>4728</v>
      </c>
      <c r="Z2208" t="s">
        <v>54</v>
      </c>
      <c r="AD2208" t="s">
        <v>4739</v>
      </c>
      <c r="AF2208" t="s">
        <v>1732</v>
      </c>
      <c r="AJ2208" t="s">
        <v>6667</v>
      </c>
      <c r="AK2208" s="104">
        <v>46118.443055555559</v>
      </c>
      <c r="AL2208">
        <v>669280</v>
      </c>
      <c r="AM2208" t="s">
        <v>4728</v>
      </c>
      <c r="AN2208" t="s">
        <v>13</v>
      </c>
      <c r="AR2208" t="s">
        <v>4781</v>
      </c>
      <c r="AT2208" t="s">
        <v>202</v>
      </c>
      <c r="AX2208" t="s">
        <v>7036</v>
      </c>
      <c r="AY2208" s="104">
        <v>46114.515277777777</v>
      </c>
      <c r="AZ2208">
        <v>378869</v>
      </c>
      <c r="BA2208" t="s">
        <v>4761</v>
      </c>
      <c r="BB2208" t="s">
        <v>5989</v>
      </c>
      <c r="BF2208" t="s">
        <v>5931</v>
      </c>
      <c r="BH2208" t="s">
        <v>496</v>
      </c>
      <c r="BL2208" t="s">
        <v>5442</v>
      </c>
      <c r="BM2208" s="104">
        <v>46120.427777777775</v>
      </c>
      <c r="BN2208">
        <v>862915</v>
      </c>
      <c r="BO2208" t="s">
        <v>4728</v>
      </c>
      <c r="BP2208" t="s">
        <v>5592</v>
      </c>
      <c r="BT2208" t="s">
        <v>6117</v>
      </c>
    </row>
    <row r="2209" spans="17:72" x14ac:dyDescent="0.25">
      <c r="Q2209" t="s">
        <v>84</v>
      </c>
      <c r="V2209" t="s">
        <v>4864</v>
      </c>
      <c r="W2209" s="104">
        <v>46119.57916666667</v>
      </c>
      <c r="X2209">
        <v>181477</v>
      </c>
      <c r="Y2209" t="s">
        <v>4728</v>
      </c>
      <c r="Z2209" t="s">
        <v>54</v>
      </c>
      <c r="AD2209" t="s">
        <v>4739</v>
      </c>
      <c r="AF2209" t="s">
        <v>2201</v>
      </c>
      <c r="AG2209" t="s">
        <v>1559</v>
      </c>
      <c r="AJ2209" t="s">
        <v>6467</v>
      </c>
      <c r="AK2209" s="104">
        <v>46118.443749999999</v>
      </c>
      <c r="AL2209">
        <v>827224</v>
      </c>
      <c r="AM2209" t="s">
        <v>4761</v>
      </c>
      <c r="AN2209" t="s">
        <v>4841</v>
      </c>
      <c r="AO2209" t="s">
        <v>13</v>
      </c>
      <c r="AR2209" t="s">
        <v>6248</v>
      </c>
      <c r="AT2209" t="s">
        <v>1507</v>
      </c>
      <c r="AX2209" t="s">
        <v>4854</v>
      </c>
      <c r="AY2209" s="104">
        <v>46114.515277777777</v>
      </c>
      <c r="AZ2209">
        <v>133272</v>
      </c>
      <c r="BA2209" t="s">
        <v>4728</v>
      </c>
      <c r="BB2209" t="s">
        <v>5989</v>
      </c>
      <c r="BF2209" t="s">
        <v>5942</v>
      </c>
      <c r="BH2209" t="s">
        <v>2600</v>
      </c>
      <c r="BL2209" t="s">
        <v>5421</v>
      </c>
      <c r="BM2209" s="104">
        <v>46120.428472222222</v>
      </c>
      <c r="BN2209">
        <v>947753</v>
      </c>
      <c r="BO2209" t="s">
        <v>4761</v>
      </c>
      <c r="BP2209" t="s">
        <v>5592</v>
      </c>
      <c r="BT2209" t="s">
        <v>5918</v>
      </c>
    </row>
    <row r="2210" spans="17:72" x14ac:dyDescent="0.25">
      <c r="Q2210" t="s">
        <v>241</v>
      </c>
      <c r="R2210" t="s">
        <v>217</v>
      </c>
      <c r="V2210" t="s">
        <v>5199</v>
      </c>
      <c r="W2210" s="104">
        <v>46119.579861111109</v>
      </c>
      <c r="X2210">
        <v>714001</v>
      </c>
      <c r="Y2210" t="s">
        <v>4728</v>
      </c>
      <c r="Z2210" t="s">
        <v>54</v>
      </c>
      <c r="AA2210" t="s">
        <v>4731</v>
      </c>
      <c r="AD2210" t="s">
        <v>5455</v>
      </c>
      <c r="AF2210" t="s">
        <v>1134</v>
      </c>
      <c r="AJ2210" t="s">
        <v>5129</v>
      </c>
      <c r="AK2210" s="104">
        <v>46118.443749999999</v>
      </c>
      <c r="AL2210">
        <v>481092</v>
      </c>
      <c r="AM2210" t="s">
        <v>4728</v>
      </c>
      <c r="AN2210" t="s">
        <v>13</v>
      </c>
      <c r="AR2210" t="s">
        <v>5931</v>
      </c>
      <c r="AT2210" t="s">
        <v>229</v>
      </c>
      <c r="AX2210" t="s">
        <v>4918</v>
      </c>
      <c r="AY2210" s="104">
        <v>46114.515972222223</v>
      </c>
      <c r="AZ2210">
        <v>3984889</v>
      </c>
      <c r="BA2210" t="s">
        <v>4761</v>
      </c>
      <c r="BB2210" t="s">
        <v>5989</v>
      </c>
      <c r="BF2210" t="s">
        <v>5966</v>
      </c>
      <c r="BH2210" t="s">
        <v>2357</v>
      </c>
      <c r="BL2210" t="s">
        <v>5467</v>
      </c>
      <c r="BM2210" s="104">
        <v>46120.428472222222</v>
      </c>
      <c r="BN2210">
        <v>158381</v>
      </c>
      <c r="BO2210" t="s">
        <v>4728</v>
      </c>
      <c r="BP2210" t="s">
        <v>5592</v>
      </c>
      <c r="BT2210" t="s">
        <v>5925</v>
      </c>
    </row>
    <row r="2211" spans="17:72" x14ac:dyDescent="0.25">
      <c r="Q2211" t="s">
        <v>77</v>
      </c>
      <c r="V2211" t="s">
        <v>4968</v>
      </c>
      <c r="W2211" s="104">
        <v>46119.581250000003</v>
      </c>
      <c r="X2211">
        <v>166339</v>
      </c>
      <c r="Y2211" t="s">
        <v>4728</v>
      </c>
      <c r="Z2211" t="s">
        <v>54</v>
      </c>
      <c r="AD2211" t="s">
        <v>4781</v>
      </c>
      <c r="AF2211" t="s">
        <v>1706</v>
      </c>
      <c r="AJ2211" t="s">
        <v>5056</v>
      </c>
      <c r="AK2211" s="104">
        <v>46118.444444444445</v>
      </c>
      <c r="AL2211">
        <v>471604</v>
      </c>
      <c r="AM2211" t="s">
        <v>4761</v>
      </c>
      <c r="AN2211" t="s">
        <v>13</v>
      </c>
      <c r="AR2211" t="s">
        <v>5920</v>
      </c>
      <c r="AT2211" t="s">
        <v>836</v>
      </c>
      <c r="AX2211" t="s">
        <v>5013</v>
      </c>
      <c r="AY2211" s="104">
        <v>46114.515972222223</v>
      </c>
      <c r="AZ2211">
        <v>423142</v>
      </c>
      <c r="BA2211" t="s">
        <v>4728</v>
      </c>
      <c r="BB2211" t="s">
        <v>5989</v>
      </c>
      <c r="BF2211" t="s">
        <v>5934</v>
      </c>
      <c r="BH2211" t="s">
        <v>256</v>
      </c>
      <c r="BL2211" t="s">
        <v>5467</v>
      </c>
      <c r="BM2211" s="104">
        <v>46120.429861111108</v>
      </c>
      <c r="BN2211">
        <v>1577118</v>
      </c>
      <c r="BO2211" t="s">
        <v>4728</v>
      </c>
      <c r="BP2211" t="s">
        <v>5592</v>
      </c>
      <c r="BT2211" t="s">
        <v>5931</v>
      </c>
    </row>
    <row r="2212" spans="17:72" x14ac:dyDescent="0.25">
      <c r="Q2212" t="s">
        <v>84</v>
      </c>
      <c r="V2212" t="s">
        <v>4741</v>
      </c>
      <c r="W2212" s="104">
        <v>46119.581944444442</v>
      </c>
      <c r="X2212">
        <v>127753</v>
      </c>
      <c r="Y2212" t="s">
        <v>4728</v>
      </c>
      <c r="Z2212" t="s">
        <v>54</v>
      </c>
      <c r="AD2212" t="s">
        <v>4736</v>
      </c>
      <c r="AJ2212" t="s">
        <v>6668</v>
      </c>
      <c r="AK2212" s="104">
        <v>46118.444444444445</v>
      </c>
      <c r="AL2212">
        <v>273596</v>
      </c>
      <c r="AM2212" t="s">
        <v>4728</v>
      </c>
      <c r="AN2212" t="s">
        <v>13</v>
      </c>
      <c r="AT2212" t="s">
        <v>250</v>
      </c>
      <c r="AX2212" t="s">
        <v>7293</v>
      </c>
      <c r="AY2212" s="104">
        <v>46114.51666666667</v>
      </c>
      <c r="AZ2212">
        <v>70883</v>
      </c>
      <c r="BA2212" t="s">
        <v>4728</v>
      </c>
      <c r="BB2212" t="s">
        <v>5989</v>
      </c>
      <c r="BF2212" t="s">
        <v>5948</v>
      </c>
      <c r="BH2212" t="s">
        <v>852</v>
      </c>
      <c r="BL2212" t="s">
        <v>6954</v>
      </c>
      <c r="BM2212" s="104">
        <v>46120.431944444441</v>
      </c>
      <c r="BN2212">
        <v>2811424</v>
      </c>
      <c r="BO2212" t="s">
        <v>4761</v>
      </c>
      <c r="BP2212" t="s">
        <v>5592</v>
      </c>
      <c r="BT2212" t="s">
        <v>5966</v>
      </c>
    </row>
    <row r="2213" spans="17:72" x14ac:dyDescent="0.25">
      <c r="Q2213" t="s">
        <v>79</v>
      </c>
      <c r="V2213" t="s">
        <v>5811</v>
      </c>
      <c r="W2213" s="104">
        <v>46119.581944444442</v>
      </c>
      <c r="X2213">
        <v>257631</v>
      </c>
      <c r="Y2213" t="s">
        <v>4728</v>
      </c>
      <c r="Z2213" t="s">
        <v>54</v>
      </c>
      <c r="AA2213" t="s">
        <v>4731</v>
      </c>
      <c r="AD2213" t="s">
        <v>4756</v>
      </c>
      <c r="AF2213" t="s">
        <v>2029</v>
      </c>
      <c r="AJ2213" t="s">
        <v>6669</v>
      </c>
      <c r="AK2213" s="104">
        <v>46118.445138888892</v>
      </c>
      <c r="AL2213">
        <v>244535</v>
      </c>
      <c r="AM2213" t="s">
        <v>4761</v>
      </c>
      <c r="AN2213" t="s">
        <v>4841</v>
      </c>
      <c r="AO2213" t="s">
        <v>13</v>
      </c>
      <c r="AR2213" t="s">
        <v>6670</v>
      </c>
      <c r="AT2213" t="s">
        <v>1945</v>
      </c>
      <c r="AX2213" t="s">
        <v>5328</v>
      </c>
      <c r="AY2213" s="104">
        <v>46114.51666666667</v>
      </c>
      <c r="AZ2213">
        <v>115995</v>
      </c>
      <c r="BA2213" t="s">
        <v>4728</v>
      </c>
      <c r="BB2213" t="s">
        <v>5989</v>
      </c>
      <c r="BF2213" t="s">
        <v>4781</v>
      </c>
      <c r="BH2213" t="s">
        <v>1507</v>
      </c>
      <c r="BL2213" t="s">
        <v>4743</v>
      </c>
      <c r="BM2213" s="104">
        <v>46120.43472222222</v>
      </c>
      <c r="BN2213">
        <v>537502</v>
      </c>
      <c r="BO2213" t="s">
        <v>4761</v>
      </c>
      <c r="BP2213" t="s">
        <v>5592</v>
      </c>
      <c r="BT2213" t="s">
        <v>5966</v>
      </c>
    </row>
    <row r="2214" spans="17:72" x14ac:dyDescent="0.25">
      <c r="Q2214" t="s">
        <v>241</v>
      </c>
      <c r="V2214" t="s">
        <v>4968</v>
      </c>
      <c r="W2214" s="104">
        <v>46119.583333333336</v>
      </c>
      <c r="X2214">
        <v>237239</v>
      </c>
      <c r="Y2214" t="s">
        <v>4728</v>
      </c>
      <c r="Z2214" t="s">
        <v>54</v>
      </c>
      <c r="AD2214" t="s">
        <v>4736</v>
      </c>
      <c r="AF2214" t="s">
        <v>1134</v>
      </c>
      <c r="AG2214" t="s">
        <v>1688</v>
      </c>
      <c r="AJ2214" t="s">
        <v>4763</v>
      </c>
      <c r="AK2214" s="104">
        <v>46118.446527777778</v>
      </c>
      <c r="AL2214">
        <v>1752377</v>
      </c>
      <c r="AM2214" t="s">
        <v>4728</v>
      </c>
      <c r="AN2214" t="s">
        <v>13</v>
      </c>
      <c r="AO2214" t="s">
        <v>4731</v>
      </c>
      <c r="AR2214" t="s">
        <v>5741</v>
      </c>
      <c r="AT2214" t="s">
        <v>1894</v>
      </c>
      <c r="AX2214" t="s">
        <v>5061</v>
      </c>
      <c r="AY2214" s="104">
        <v>46114.517361111109</v>
      </c>
      <c r="AZ2214">
        <v>610078</v>
      </c>
      <c r="BA2214" t="s">
        <v>4728</v>
      </c>
      <c r="BB2214" t="s">
        <v>5989</v>
      </c>
      <c r="BF2214" t="s">
        <v>5931</v>
      </c>
      <c r="BH2214" t="s">
        <v>1132</v>
      </c>
      <c r="BL2214" t="s">
        <v>8062</v>
      </c>
      <c r="BM2214" s="104">
        <v>46120.436805555553</v>
      </c>
      <c r="BN2214">
        <v>1339203</v>
      </c>
      <c r="BO2214" t="s">
        <v>4728</v>
      </c>
      <c r="BP2214" t="s">
        <v>5592</v>
      </c>
      <c r="BT2214" t="s">
        <v>5918</v>
      </c>
    </row>
    <row r="2215" spans="17:72" x14ac:dyDescent="0.25">
      <c r="Q2215" t="s">
        <v>80</v>
      </c>
      <c r="R2215" t="s">
        <v>217</v>
      </c>
      <c r="V2215" t="s">
        <v>4977</v>
      </c>
      <c r="W2215" s="104">
        <v>46119.586111111108</v>
      </c>
      <c r="X2215">
        <v>442528</v>
      </c>
      <c r="Y2215" t="s">
        <v>4728</v>
      </c>
      <c r="Z2215" t="s">
        <v>54</v>
      </c>
      <c r="AA2215" t="s">
        <v>4731</v>
      </c>
      <c r="AD2215" t="s">
        <v>5296</v>
      </c>
      <c r="AF2215" t="s">
        <v>1606</v>
      </c>
      <c r="AG2215" t="s">
        <v>205</v>
      </c>
      <c r="AJ2215" t="s">
        <v>6671</v>
      </c>
      <c r="AK2215" s="104">
        <v>46118.446527777778</v>
      </c>
      <c r="AL2215">
        <v>1859609</v>
      </c>
      <c r="AM2215" t="s">
        <v>4728</v>
      </c>
      <c r="AN2215" t="s">
        <v>42</v>
      </c>
      <c r="AO2215" t="s">
        <v>13</v>
      </c>
      <c r="AR2215" t="s">
        <v>5933</v>
      </c>
      <c r="AT2215" t="s">
        <v>2407</v>
      </c>
      <c r="AX2215">
        <v>12013948241</v>
      </c>
      <c r="AY2215" s="104">
        <v>46114.517361111109</v>
      </c>
      <c r="AZ2215">
        <v>638319</v>
      </c>
      <c r="BA2215" t="s">
        <v>4728</v>
      </c>
      <c r="BB2215" t="s">
        <v>5989</v>
      </c>
      <c r="BF2215" t="s">
        <v>5956</v>
      </c>
      <c r="BH2215" t="s">
        <v>2624</v>
      </c>
      <c r="BI2215" t="s">
        <v>1910</v>
      </c>
      <c r="BL2215" t="s">
        <v>4782</v>
      </c>
      <c r="BM2215" s="104">
        <v>46120.438194444447</v>
      </c>
      <c r="BN2215">
        <v>416689</v>
      </c>
      <c r="BO2215" t="s">
        <v>4728</v>
      </c>
      <c r="BP2215" t="s">
        <v>5592</v>
      </c>
      <c r="BQ2215" t="s">
        <v>4731</v>
      </c>
      <c r="BT2215" t="s">
        <v>6541</v>
      </c>
    </row>
    <row r="2216" spans="17:72" x14ac:dyDescent="0.25">
      <c r="Q2216" t="s">
        <v>75</v>
      </c>
      <c r="R2216" t="s">
        <v>217</v>
      </c>
      <c r="V2216" t="s">
        <v>5812</v>
      </c>
      <c r="W2216" s="104">
        <v>46119.586805555555</v>
      </c>
      <c r="X2216">
        <v>706957</v>
      </c>
      <c r="Y2216" t="s">
        <v>4728</v>
      </c>
      <c r="Z2216" t="s">
        <v>54</v>
      </c>
      <c r="AA2216" t="s">
        <v>4731</v>
      </c>
      <c r="AD2216" t="s">
        <v>4746</v>
      </c>
      <c r="AF2216" t="s">
        <v>1576</v>
      </c>
      <c r="AG2216" t="s">
        <v>1706</v>
      </c>
      <c r="AJ2216" t="s">
        <v>4759</v>
      </c>
      <c r="AK2216" s="104">
        <v>46118.446527777778</v>
      </c>
      <c r="AL2216">
        <v>744834</v>
      </c>
      <c r="AM2216" t="s">
        <v>4728</v>
      </c>
      <c r="AN2216" t="s">
        <v>42</v>
      </c>
      <c r="AO2216" t="s">
        <v>13</v>
      </c>
      <c r="AR2216" t="s">
        <v>5933</v>
      </c>
      <c r="AT2216" t="s">
        <v>308</v>
      </c>
      <c r="AX2216" t="s">
        <v>4952</v>
      </c>
      <c r="AY2216" s="104">
        <v>46114.517361111109</v>
      </c>
      <c r="AZ2216">
        <v>604726</v>
      </c>
      <c r="BA2216" t="s">
        <v>4728</v>
      </c>
      <c r="BB2216" t="s">
        <v>5989</v>
      </c>
      <c r="BF2216" t="s">
        <v>5942</v>
      </c>
      <c r="BH2216" t="s">
        <v>496</v>
      </c>
      <c r="BL2216" t="s">
        <v>4840</v>
      </c>
      <c r="BM2216" s="104">
        <v>46120.44027777778</v>
      </c>
      <c r="BN2216">
        <v>421648</v>
      </c>
      <c r="BO2216" t="s">
        <v>4728</v>
      </c>
      <c r="BP2216" t="s">
        <v>5592</v>
      </c>
      <c r="BT2216" t="s">
        <v>5924</v>
      </c>
    </row>
    <row r="2217" spans="17:72" x14ac:dyDescent="0.25">
      <c r="Q2217" t="s">
        <v>84</v>
      </c>
      <c r="V2217" t="s">
        <v>5813</v>
      </c>
      <c r="W2217" s="104">
        <v>46119.587500000001</v>
      </c>
      <c r="X2217">
        <v>255356</v>
      </c>
      <c r="Y2217" t="s">
        <v>4728</v>
      </c>
      <c r="Z2217" t="s">
        <v>54</v>
      </c>
      <c r="AD2217" t="s">
        <v>4736</v>
      </c>
      <c r="AJ2217" t="s">
        <v>5634</v>
      </c>
      <c r="AK2217" s="104">
        <v>46118.446527777778</v>
      </c>
      <c r="AL2217">
        <v>79615</v>
      </c>
      <c r="AM2217" t="s">
        <v>4728</v>
      </c>
      <c r="AN2217" t="s">
        <v>13</v>
      </c>
      <c r="AT2217" t="s">
        <v>1276</v>
      </c>
      <c r="AX2217" t="s">
        <v>6449</v>
      </c>
      <c r="AY2217" s="104">
        <v>46114.518750000003</v>
      </c>
      <c r="AZ2217">
        <v>545750</v>
      </c>
      <c r="BA2217" t="s">
        <v>4728</v>
      </c>
      <c r="BB2217" t="s">
        <v>5989</v>
      </c>
      <c r="BF2217" t="s">
        <v>4781</v>
      </c>
      <c r="BH2217" t="s">
        <v>1732</v>
      </c>
      <c r="BL2217" t="s">
        <v>5421</v>
      </c>
      <c r="BM2217" s="104">
        <v>46120.44027777778</v>
      </c>
      <c r="BN2217">
        <v>313740</v>
      </c>
      <c r="BO2217" t="s">
        <v>4728</v>
      </c>
      <c r="BP2217" t="s">
        <v>5592</v>
      </c>
      <c r="BT2217" t="s">
        <v>5942</v>
      </c>
    </row>
    <row r="2218" spans="17:72" x14ac:dyDescent="0.25">
      <c r="Q2218" t="s">
        <v>73</v>
      </c>
      <c r="V2218" t="s">
        <v>5814</v>
      </c>
      <c r="W2218" s="104">
        <v>46119.588888888888</v>
      </c>
      <c r="X2218">
        <v>124420</v>
      </c>
      <c r="Y2218" t="s">
        <v>4728</v>
      </c>
      <c r="Z2218" t="s">
        <v>54</v>
      </c>
      <c r="AD2218" t="s">
        <v>4756</v>
      </c>
      <c r="AF2218" t="s">
        <v>1124</v>
      </c>
      <c r="AJ2218" t="s">
        <v>6585</v>
      </c>
      <c r="AK2218" s="104">
        <v>46118.447222222225</v>
      </c>
      <c r="AL2218">
        <v>398526</v>
      </c>
      <c r="AM2218" t="s">
        <v>4728</v>
      </c>
      <c r="AN2218" t="s">
        <v>13</v>
      </c>
      <c r="AR2218" t="s">
        <v>5918</v>
      </c>
      <c r="AT2218" t="s">
        <v>1379</v>
      </c>
      <c r="AX2218" t="s">
        <v>7413</v>
      </c>
      <c r="AY2218" s="104">
        <v>46114.520138888889</v>
      </c>
      <c r="AZ2218">
        <v>2671889</v>
      </c>
      <c r="BA2218" t="s">
        <v>4761</v>
      </c>
      <c r="BB2218" t="s">
        <v>5989</v>
      </c>
      <c r="BF2218" t="s">
        <v>4781</v>
      </c>
      <c r="BH2218" t="s">
        <v>2624</v>
      </c>
      <c r="BL2218" t="s">
        <v>4776</v>
      </c>
      <c r="BM2218" s="104">
        <v>46120.44027777778</v>
      </c>
      <c r="BN2218">
        <v>832852</v>
      </c>
      <c r="BO2218" t="s">
        <v>4728</v>
      </c>
      <c r="BP2218" t="s">
        <v>5592</v>
      </c>
      <c r="BT2218" t="s">
        <v>7189</v>
      </c>
    </row>
    <row r="2219" spans="17:72" x14ac:dyDescent="0.25">
      <c r="Q2219" t="s">
        <v>79</v>
      </c>
      <c r="V2219" t="s">
        <v>5815</v>
      </c>
      <c r="W2219" s="104">
        <v>46119.590277777781</v>
      </c>
      <c r="X2219">
        <v>334095</v>
      </c>
      <c r="Y2219" t="s">
        <v>4728</v>
      </c>
      <c r="Z2219" t="s">
        <v>54</v>
      </c>
      <c r="AD2219" t="s">
        <v>4772</v>
      </c>
      <c r="AF2219" t="s">
        <v>378</v>
      </c>
      <c r="AJ2219" t="s">
        <v>6672</v>
      </c>
      <c r="AK2219" s="104">
        <v>46118.447222222225</v>
      </c>
      <c r="AL2219">
        <v>463186</v>
      </c>
      <c r="AM2219" t="s">
        <v>4728</v>
      </c>
      <c r="AN2219" t="s">
        <v>42</v>
      </c>
      <c r="AO2219" t="s">
        <v>13</v>
      </c>
      <c r="AR2219" t="s">
        <v>5521</v>
      </c>
      <c r="AT2219" t="s">
        <v>2345</v>
      </c>
      <c r="AX2219" t="s">
        <v>4765</v>
      </c>
      <c r="AY2219" s="104">
        <v>46114.520833333336</v>
      </c>
      <c r="AZ2219">
        <v>208391</v>
      </c>
      <c r="BA2219" t="s">
        <v>4728</v>
      </c>
      <c r="BB2219" t="s">
        <v>5989</v>
      </c>
      <c r="BF2219" t="s">
        <v>5931</v>
      </c>
      <c r="BH2219" t="s">
        <v>205</v>
      </c>
      <c r="BL2219" t="s">
        <v>4944</v>
      </c>
      <c r="BM2219" s="104">
        <v>46120.441666666666</v>
      </c>
      <c r="BN2219">
        <v>433393</v>
      </c>
      <c r="BO2219" t="s">
        <v>4728</v>
      </c>
      <c r="BP2219" t="s">
        <v>5592</v>
      </c>
      <c r="BT2219" t="s">
        <v>5918</v>
      </c>
    </row>
    <row r="2220" spans="17:72" x14ac:dyDescent="0.25">
      <c r="Q2220" t="s">
        <v>81</v>
      </c>
      <c r="R2220" t="s">
        <v>2197</v>
      </c>
      <c r="V2220" t="s">
        <v>5040</v>
      </c>
      <c r="W2220" s="104">
        <v>46119.591666666667</v>
      </c>
      <c r="X2220">
        <v>1000095</v>
      </c>
      <c r="Y2220" t="s">
        <v>4728</v>
      </c>
      <c r="Z2220" t="s">
        <v>54</v>
      </c>
      <c r="AA2220" t="s">
        <v>4731</v>
      </c>
      <c r="AD2220" t="s">
        <v>5031</v>
      </c>
      <c r="AF2220" t="s">
        <v>516</v>
      </c>
      <c r="AJ2220" t="s">
        <v>5333</v>
      </c>
      <c r="AK2220" s="104">
        <v>46118.447916666664</v>
      </c>
      <c r="AL2220">
        <v>519722</v>
      </c>
      <c r="AM2220" t="s">
        <v>4728</v>
      </c>
      <c r="AN2220" t="s">
        <v>13</v>
      </c>
      <c r="AR2220" t="s">
        <v>5931</v>
      </c>
      <c r="AT2220" t="s">
        <v>2391</v>
      </c>
      <c r="AX2220" t="s">
        <v>5665</v>
      </c>
      <c r="AY2220" s="104">
        <v>46114.520833333336</v>
      </c>
      <c r="AZ2220">
        <v>1403311</v>
      </c>
      <c r="BA2220" t="s">
        <v>4761</v>
      </c>
      <c r="BB2220" t="s">
        <v>5989</v>
      </c>
      <c r="BF2220" t="s">
        <v>5966</v>
      </c>
      <c r="BH2220" t="s">
        <v>1134</v>
      </c>
      <c r="BL2220" t="s">
        <v>6120</v>
      </c>
      <c r="BM2220" s="104">
        <v>46120.442361111112</v>
      </c>
      <c r="BN2220">
        <v>582243</v>
      </c>
      <c r="BO2220" t="s">
        <v>4761</v>
      </c>
      <c r="BP2220" t="s">
        <v>5592</v>
      </c>
      <c r="BT2220" t="s">
        <v>4781</v>
      </c>
    </row>
    <row r="2221" spans="17:72" x14ac:dyDescent="0.25">
      <c r="Q2221" t="s">
        <v>80</v>
      </c>
      <c r="V2221" t="s">
        <v>5816</v>
      </c>
      <c r="W2221" s="104">
        <v>46119.592361111114</v>
      </c>
      <c r="X2221">
        <v>254292</v>
      </c>
      <c r="Y2221" t="s">
        <v>4728</v>
      </c>
      <c r="Z2221" t="s">
        <v>54</v>
      </c>
      <c r="AD2221" t="s">
        <v>4739</v>
      </c>
      <c r="AF2221" t="s">
        <v>2207</v>
      </c>
      <c r="AG2221" t="s">
        <v>223</v>
      </c>
      <c r="AJ2221" t="s">
        <v>4744</v>
      </c>
      <c r="AK2221" s="104">
        <v>46118.448611111111</v>
      </c>
      <c r="AL2221">
        <v>815911</v>
      </c>
      <c r="AM2221" t="s">
        <v>4728</v>
      </c>
      <c r="AN2221" t="s">
        <v>5248</v>
      </c>
      <c r="AO2221" t="s">
        <v>13</v>
      </c>
      <c r="AR2221" t="s">
        <v>6005</v>
      </c>
      <c r="AT2221" t="s">
        <v>2383</v>
      </c>
      <c r="AX2221" t="s">
        <v>4996</v>
      </c>
      <c r="AY2221" s="104">
        <v>46114.520833333336</v>
      </c>
      <c r="AZ2221">
        <v>154029</v>
      </c>
      <c r="BA2221" t="s">
        <v>4728</v>
      </c>
      <c r="BB2221" t="s">
        <v>5989</v>
      </c>
      <c r="BF2221" t="s">
        <v>5942</v>
      </c>
      <c r="BH2221" t="s">
        <v>1284</v>
      </c>
      <c r="BL2221" t="s">
        <v>5157</v>
      </c>
      <c r="BM2221" s="104">
        <v>46120.443055555559</v>
      </c>
      <c r="BN2221">
        <v>507548</v>
      </c>
      <c r="BO2221" t="s">
        <v>4728</v>
      </c>
      <c r="BP2221" t="s">
        <v>5592</v>
      </c>
      <c r="BT2221" t="s">
        <v>5950</v>
      </c>
    </row>
    <row r="2222" spans="17:72" x14ac:dyDescent="0.25">
      <c r="Q2222" t="s">
        <v>214</v>
      </c>
      <c r="V2222" t="s">
        <v>5338</v>
      </c>
      <c r="W2222" s="104">
        <v>46119.593055555553</v>
      </c>
      <c r="X2222">
        <v>420196</v>
      </c>
      <c r="Y2222" t="s">
        <v>4728</v>
      </c>
      <c r="Z2222" t="s">
        <v>54</v>
      </c>
      <c r="AD2222" t="s">
        <v>4739</v>
      </c>
      <c r="AF2222" t="s">
        <v>1458</v>
      </c>
      <c r="AG2222" t="s">
        <v>414</v>
      </c>
      <c r="AJ2222" t="s">
        <v>4854</v>
      </c>
      <c r="AK2222" s="104">
        <v>46118.448611111111</v>
      </c>
      <c r="AL2222">
        <v>1910569</v>
      </c>
      <c r="AM2222" t="s">
        <v>4761</v>
      </c>
      <c r="AN2222" t="s">
        <v>42</v>
      </c>
      <c r="AO2222" t="s">
        <v>13</v>
      </c>
      <c r="AR2222" t="s">
        <v>5962</v>
      </c>
      <c r="AT2222" t="s">
        <v>1385</v>
      </c>
      <c r="AX2222" t="s">
        <v>4961</v>
      </c>
      <c r="AY2222" s="104">
        <v>46114.520833333336</v>
      </c>
      <c r="AZ2222">
        <v>1473587</v>
      </c>
      <c r="BA2222" t="s">
        <v>4728</v>
      </c>
      <c r="BB2222" t="s">
        <v>5989</v>
      </c>
      <c r="BF2222" t="s">
        <v>6117</v>
      </c>
      <c r="BH2222" t="s">
        <v>1732</v>
      </c>
      <c r="BL2222" t="s">
        <v>5421</v>
      </c>
      <c r="BM2222" s="104">
        <v>46120.443749999999</v>
      </c>
      <c r="BN2222">
        <v>168062</v>
      </c>
      <c r="BO2222" t="s">
        <v>4728</v>
      </c>
      <c r="BP2222" t="s">
        <v>5592</v>
      </c>
      <c r="BT2222" t="s">
        <v>5925</v>
      </c>
    </row>
    <row r="2223" spans="17:72" x14ac:dyDescent="0.25">
      <c r="Q2223" t="s">
        <v>73</v>
      </c>
      <c r="V2223" t="s">
        <v>4836</v>
      </c>
      <c r="W2223" s="104">
        <v>46119.593055555553</v>
      </c>
      <c r="X2223">
        <v>97779</v>
      </c>
      <c r="Y2223" t="s">
        <v>4728</v>
      </c>
      <c r="Z2223" t="s">
        <v>54</v>
      </c>
      <c r="AD2223" t="s">
        <v>4739</v>
      </c>
      <c r="AF2223" t="s">
        <v>2383</v>
      </c>
      <c r="AJ2223" t="s">
        <v>5131</v>
      </c>
      <c r="AK2223" s="104">
        <v>46118.448611111111</v>
      </c>
      <c r="AL2223">
        <v>836928</v>
      </c>
      <c r="AM2223" t="s">
        <v>4761</v>
      </c>
      <c r="AN2223" t="s">
        <v>13</v>
      </c>
      <c r="AR2223" t="s">
        <v>5966</v>
      </c>
      <c r="AT2223" t="s">
        <v>1078</v>
      </c>
      <c r="AX2223" t="s">
        <v>7414</v>
      </c>
      <c r="AY2223" s="104">
        <v>46114.521527777775</v>
      </c>
      <c r="AZ2223">
        <v>558969</v>
      </c>
      <c r="BA2223" t="s">
        <v>4728</v>
      </c>
      <c r="BB2223" t="s">
        <v>5989</v>
      </c>
      <c r="BF2223" t="s">
        <v>5942</v>
      </c>
      <c r="BH2223" t="s">
        <v>1276</v>
      </c>
      <c r="BL2223" t="s">
        <v>4839</v>
      </c>
      <c r="BM2223" s="104">
        <v>46120.443749999999</v>
      </c>
      <c r="BN2223">
        <v>143143</v>
      </c>
      <c r="BO2223" t="s">
        <v>4728</v>
      </c>
      <c r="BP2223" t="s">
        <v>5592</v>
      </c>
      <c r="BT2223" t="s">
        <v>4781</v>
      </c>
    </row>
    <row r="2224" spans="17:72" x14ac:dyDescent="0.25">
      <c r="Q2224" t="s">
        <v>250</v>
      </c>
      <c r="V2224" t="s">
        <v>5237</v>
      </c>
      <c r="W2224" s="104">
        <v>46119.593055555553</v>
      </c>
      <c r="X2224">
        <v>204148</v>
      </c>
      <c r="Y2224" t="s">
        <v>4728</v>
      </c>
      <c r="Z2224" t="s">
        <v>54</v>
      </c>
      <c r="AD2224" t="s">
        <v>4736</v>
      </c>
      <c r="AJ2224" t="s">
        <v>6673</v>
      </c>
      <c r="AK2224" s="104">
        <v>46118.448611111111</v>
      </c>
      <c r="AL2224">
        <v>69148</v>
      </c>
      <c r="AM2224" t="s">
        <v>4728</v>
      </c>
      <c r="AN2224" t="s">
        <v>13</v>
      </c>
      <c r="AT2224" t="s">
        <v>2429</v>
      </c>
      <c r="AX2224" t="s">
        <v>5014</v>
      </c>
      <c r="AY2224" s="104">
        <v>46114.522222222222</v>
      </c>
      <c r="AZ2224">
        <v>398437</v>
      </c>
      <c r="BA2224" t="s">
        <v>4728</v>
      </c>
      <c r="BB2224" t="s">
        <v>5989</v>
      </c>
      <c r="BF2224" t="s">
        <v>5942</v>
      </c>
      <c r="BH2224" t="s">
        <v>496</v>
      </c>
      <c r="BL2224" t="s">
        <v>6041</v>
      </c>
      <c r="BM2224" s="104">
        <v>46120.444444444445</v>
      </c>
      <c r="BN2224">
        <v>883393</v>
      </c>
      <c r="BO2224" t="s">
        <v>4728</v>
      </c>
      <c r="BP2224" t="s">
        <v>5592</v>
      </c>
      <c r="BT2224" t="s">
        <v>6069</v>
      </c>
    </row>
    <row r="2225" spans="17:72" x14ac:dyDescent="0.25">
      <c r="Q2225" t="s">
        <v>75</v>
      </c>
      <c r="V2225" t="s">
        <v>5633</v>
      </c>
      <c r="W2225" s="104">
        <v>46119.593055555553</v>
      </c>
      <c r="X2225">
        <v>585275</v>
      </c>
      <c r="Y2225" t="s">
        <v>4728</v>
      </c>
      <c r="Z2225" t="s">
        <v>54</v>
      </c>
      <c r="AD2225" t="s">
        <v>4756</v>
      </c>
      <c r="AF2225" t="s">
        <v>1507</v>
      </c>
      <c r="AJ2225" t="s">
        <v>4883</v>
      </c>
      <c r="AK2225" s="104">
        <v>46118.449305555558</v>
      </c>
      <c r="AL2225">
        <v>1130370</v>
      </c>
      <c r="AM2225" t="s">
        <v>4761</v>
      </c>
      <c r="AN2225" t="s">
        <v>13</v>
      </c>
      <c r="AR2225" t="s">
        <v>5966</v>
      </c>
      <c r="AT2225" t="s">
        <v>229</v>
      </c>
      <c r="AX2225" t="s">
        <v>4743</v>
      </c>
      <c r="AY2225" s="104">
        <v>46114.522222222222</v>
      </c>
      <c r="AZ2225">
        <v>344941</v>
      </c>
      <c r="BA2225" t="s">
        <v>4728</v>
      </c>
      <c r="BB2225" t="s">
        <v>5989</v>
      </c>
      <c r="BF2225" t="s">
        <v>5942</v>
      </c>
      <c r="BH2225" t="s">
        <v>205</v>
      </c>
      <c r="BI2225" t="s">
        <v>1910</v>
      </c>
      <c r="BL2225" t="s">
        <v>5163</v>
      </c>
      <c r="BM2225" s="104">
        <v>46120.445833333331</v>
      </c>
      <c r="BN2225">
        <v>677488</v>
      </c>
      <c r="BO2225" t="s">
        <v>4728</v>
      </c>
      <c r="BP2225" t="s">
        <v>5592</v>
      </c>
      <c r="BQ2225" t="s">
        <v>4731</v>
      </c>
      <c r="BT2225" t="s">
        <v>6918</v>
      </c>
    </row>
    <row r="2226" spans="17:72" x14ac:dyDescent="0.25">
      <c r="Q2226" t="s">
        <v>205</v>
      </c>
      <c r="V2226" t="s">
        <v>5030</v>
      </c>
      <c r="W2226" s="104">
        <v>46119.593055555553</v>
      </c>
      <c r="X2226">
        <v>57214</v>
      </c>
      <c r="Y2226" t="s">
        <v>4728</v>
      </c>
      <c r="Z2226" t="s">
        <v>54</v>
      </c>
      <c r="AD2226" t="s">
        <v>4756</v>
      </c>
      <c r="AF2226" t="s">
        <v>2453</v>
      </c>
      <c r="AG2226" t="s">
        <v>1292</v>
      </c>
      <c r="AJ2226" t="s">
        <v>5118</v>
      </c>
      <c r="AK2226" s="104">
        <v>46118.45</v>
      </c>
      <c r="AL2226">
        <v>735701</v>
      </c>
      <c r="AM2226" t="s">
        <v>4728</v>
      </c>
      <c r="AN2226" t="s">
        <v>42</v>
      </c>
      <c r="AO2226" t="s">
        <v>13</v>
      </c>
      <c r="AR2226" t="s">
        <v>6040</v>
      </c>
      <c r="AT2226" t="s">
        <v>202</v>
      </c>
      <c r="AX2226" t="s">
        <v>5111</v>
      </c>
      <c r="AY2226" s="104">
        <v>46114.522916666669</v>
      </c>
      <c r="AZ2226">
        <v>248560</v>
      </c>
      <c r="BA2226" t="s">
        <v>4728</v>
      </c>
      <c r="BB2226" t="s">
        <v>5989</v>
      </c>
      <c r="BF2226" t="s">
        <v>5956</v>
      </c>
      <c r="BH2226" t="s">
        <v>205</v>
      </c>
      <c r="BI2226" t="s">
        <v>683</v>
      </c>
      <c r="BL2226" t="s">
        <v>5982</v>
      </c>
      <c r="BM2226" s="104">
        <v>46120.447222222225</v>
      </c>
      <c r="BN2226">
        <v>709497</v>
      </c>
      <c r="BO2226" t="s">
        <v>4728</v>
      </c>
      <c r="BP2226" t="s">
        <v>5592</v>
      </c>
      <c r="BQ2226" t="s">
        <v>4731</v>
      </c>
      <c r="BT2226" t="s">
        <v>5920</v>
      </c>
    </row>
    <row r="2227" spans="17:72" x14ac:dyDescent="0.25">
      <c r="Q2227" t="s">
        <v>81</v>
      </c>
      <c r="V2227" t="s">
        <v>5042</v>
      </c>
      <c r="W2227" s="104">
        <v>46119.59375</v>
      </c>
      <c r="X2227">
        <v>189706</v>
      </c>
      <c r="Y2227" t="s">
        <v>4728</v>
      </c>
      <c r="Z2227" t="s">
        <v>54</v>
      </c>
      <c r="AD2227" t="s">
        <v>4739</v>
      </c>
      <c r="AF2227" t="s">
        <v>1034</v>
      </c>
      <c r="AG2227" t="s">
        <v>77</v>
      </c>
      <c r="AJ2227" t="s">
        <v>4826</v>
      </c>
      <c r="AK2227" s="104">
        <v>46118.45</v>
      </c>
      <c r="AL2227">
        <v>933000</v>
      </c>
      <c r="AM2227" t="s">
        <v>4728</v>
      </c>
      <c r="AN2227" t="s">
        <v>42</v>
      </c>
      <c r="AO2227" t="s">
        <v>13</v>
      </c>
      <c r="AR2227" t="s">
        <v>6583</v>
      </c>
      <c r="AT2227" t="s">
        <v>1559</v>
      </c>
      <c r="AX2227" t="s">
        <v>5238</v>
      </c>
      <c r="AY2227" s="104">
        <v>46114.522916666669</v>
      </c>
      <c r="AZ2227">
        <v>653020</v>
      </c>
      <c r="BA2227" t="s">
        <v>4761</v>
      </c>
      <c r="BB2227" t="s">
        <v>5989</v>
      </c>
      <c r="BF2227" t="s">
        <v>5966</v>
      </c>
      <c r="BH2227" t="s">
        <v>205</v>
      </c>
      <c r="BL2227" t="s">
        <v>4961</v>
      </c>
      <c r="BM2227" s="104">
        <v>46120.448611111111</v>
      </c>
      <c r="BN2227">
        <v>810811</v>
      </c>
      <c r="BO2227" t="s">
        <v>4728</v>
      </c>
      <c r="BP2227" t="s">
        <v>5592</v>
      </c>
      <c r="BT2227" t="s">
        <v>5920</v>
      </c>
    </row>
    <row r="2228" spans="17:72" x14ac:dyDescent="0.25">
      <c r="Q2228" t="s">
        <v>247</v>
      </c>
      <c r="V2228" t="s">
        <v>4836</v>
      </c>
      <c r="W2228" s="104">
        <v>46119.594444444447</v>
      </c>
      <c r="X2228">
        <v>661489</v>
      </c>
      <c r="Y2228" t="s">
        <v>4728</v>
      </c>
      <c r="Z2228" t="s">
        <v>54</v>
      </c>
      <c r="AD2228" t="s">
        <v>4772</v>
      </c>
      <c r="AF2228" t="s">
        <v>1456</v>
      </c>
      <c r="AG2228" t="s">
        <v>1706</v>
      </c>
      <c r="AJ2228" t="s">
        <v>5465</v>
      </c>
      <c r="AK2228" s="104">
        <v>46118.451388888891</v>
      </c>
      <c r="AL2228">
        <v>2506060</v>
      </c>
      <c r="AM2228" t="s">
        <v>4761</v>
      </c>
      <c r="AN2228" t="s">
        <v>4787</v>
      </c>
      <c r="AO2228" t="s">
        <v>13</v>
      </c>
      <c r="AR2228" t="s">
        <v>6291</v>
      </c>
      <c r="AT2228" t="s">
        <v>232</v>
      </c>
      <c r="AX2228" t="s">
        <v>5599</v>
      </c>
      <c r="AY2228" s="104">
        <v>46114.523611111108</v>
      </c>
      <c r="AZ2228">
        <v>471812</v>
      </c>
      <c r="BA2228" t="s">
        <v>4728</v>
      </c>
      <c r="BB2228" t="s">
        <v>5989</v>
      </c>
      <c r="BF2228" t="s">
        <v>5931</v>
      </c>
      <c r="BH2228" t="s">
        <v>2600</v>
      </c>
      <c r="BL2228" t="s">
        <v>6041</v>
      </c>
      <c r="BM2228" s="104">
        <v>46120.448611111111</v>
      </c>
      <c r="BN2228">
        <v>880636</v>
      </c>
      <c r="BO2228" t="s">
        <v>4761</v>
      </c>
      <c r="BP2228" t="s">
        <v>5592</v>
      </c>
      <c r="BT2228" t="s">
        <v>5918</v>
      </c>
    </row>
    <row r="2229" spans="17:72" x14ac:dyDescent="0.25">
      <c r="Q2229" t="s">
        <v>77</v>
      </c>
      <c r="V2229" t="s">
        <v>4910</v>
      </c>
      <c r="W2229" s="104">
        <v>46119.595833333333</v>
      </c>
      <c r="X2229">
        <v>143798</v>
      </c>
      <c r="Y2229" t="s">
        <v>4728</v>
      </c>
      <c r="Z2229" t="s">
        <v>54</v>
      </c>
      <c r="AD2229" t="s">
        <v>4736</v>
      </c>
      <c r="AF2229" t="s">
        <v>1667</v>
      </c>
      <c r="AG2229" t="s">
        <v>250</v>
      </c>
      <c r="AJ2229" t="s">
        <v>6674</v>
      </c>
      <c r="AK2229" s="104">
        <v>46118.451388888891</v>
      </c>
      <c r="AL2229">
        <v>1273601</v>
      </c>
      <c r="AM2229" t="s">
        <v>4728</v>
      </c>
      <c r="AN2229" t="s">
        <v>42</v>
      </c>
      <c r="AO2229" t="s">
        <v>13</v>
      </c>
      <c r="AR2229" t="s">
        <v>6012</v>
      </c>
      <c r="AT2229" t="s">
        <v>226</v>
      </c>
      <c r="AX2229" t="s">
        <v>5074</v>
      </c>
      <c r="AY2229" s="104">
        <v>46114.523611111108</v>
      </c>
      <c r="AZ2229">
        <v>591349</v>
      </c>
      <c r="BA2229" t="s">
        <v>4728</v>
      </c>
      <c r="BB2229" t="s">
        <v>5989</v>
      </c>
      <c r="BF2229" t="s">
        <v>5956</v>
      </c>
      <c r="BH2229" t="s">
        <v>1507</v>
      </c>
      <c r="BL2229" t="s">
        <v>6750</v>
      </c>
      <c r="BM2229" s="104">
        <v>46120.449305555558</v>
      </c>
      <c r="BN2229">
        <v>287595</v>
      </c>
      <c r="BO2229" t="s">
        <v>4728</v>
      </c>
      <c r="BP2229" t="s">
        <v>5592</v>
      </c>
      <c r="BT2229" t="s">
        <v>5950</v>
      </c>
    </row>
    <row r="2230" spans="17:72" x14ac:dyDescent="0.25">
      <c r="Q2230" t="s">
        <v>241</v>
      </c>
      <c r="V2230" t="s">
        <v>4858</v>
      </c>
      <c r="W2230" s="104">
        <v>46119.598611111112</v>
      </c>
      <c r="X2230">
        <v>195439</v>
      </c>
      <c r="Y2230" t="s">
        <v>4728</v>
      </c>
      <c r="Z2230" t="s">
        <v>54</v>
      </c>
      <c r="AD2230" t="s">
        <v>4772</v>
      </c>
      <c r="AF2230" t="s">
        <v>80</v>
      </c>
      <c r="AJ2230" t="s">
        <v>4763</v>
      </c>
      <c r="AK2230" s="104">
        <v>46118.451388888891</v>
      </c>
      <c r="AL2230">
        <v>401984</v>
      </c>
      <c r="AM2230" t="s">
        <v>4728</v>
      </c>
      <c r="AN2230" t="s">
        <v>13</v>
      </c>
      <c r="AR2230" t="s">
        <v>5920</v>
      </c>
      <c r="AT2230" t="s">
        <v>2403</v>
      </c>
      <c r="AX2230" t="s">
        <v>6706</v>
      </c>
      <c r="AY2230" s="104">
        <v>46114.523611111108</v>
      </c>
      <c r="AZ2230">
        <v>1670269</v>
      </c>
      <c r="BA2230" t="s">
        <v>4761</v>
      </c>
      <c r="BB2230" t="s">
        <v>5989</v>
      </c>
      <c r="BF2230" t="s">
        <v>5966</v>
      </c>
      <c r="BH2230" t="s">
        <v>1732</v>
      </c>
      <c r="BL2230" t="s">
        <v>4959</v>
      </c>
      <c r="BM2230" s="104">
        <v>46120.452777777777</v>
      </c>
      <c r="BN2230">
        <v>144786</v>
      </c>
      <c r="BO2230" t="s">
        <v>4728</v>
      </c>
      <c r="BP2230" t="s">
        <v>5592</v>
      </c>
      <c r="BT2230" t="s">
        <v>5942</v>
      </c>
    </row>
    <row r="2231" spans="17:72" x14ac:dyDescent="0.25">
      <c r="Q2231" t="s">
        <v>226</v>
      </c>
      <c r="V2231" t="s">
        <v>4755</v>
      </c>
      <c r="W2231" s="104">
        <v>46119.598611111112</v>
      </c>
      <c r="X2231">
        <v>219271</v>
      </c>
      <c r="Y2231" t="s">
        <v>4728</v>
      </c>
      <c r="Z2231" t="s">
        <v>54</v>
      </c>
      <c r="AD2231" t="s">
        <v>4736</v>
      </c>
      <c r="AF2231" t="s">
        <v>1481</v>
      </c>
      <c r="AJ2231" t="s">
        <v>4888</v>
      </c>
      <c r="AK2231" s="104">
        <v>46118.451388888891</v>
      </c>
      <c r="AL2231">
        <v>504075</v>
      </c>
      <c r="AM2231" t="s">
        <v>4728</v>
      </c>
      <c r="AN2231" t="s">
        <v>13</v>
      </c>
      <c r="AR2231" t="s">
        <v>5942</v>
      </c>
      <c r="AT2231" t="s">
        <v>2345</v>
      </c>
      <c r="AX2231" t="s">
        <v>4782</v>
      </c>
      <c r="AY2231" s="104">
        <v>46114.524305555555</v>
      </c>
      <c r="AZ2231">
        <v>317436</v>
      </c>
      <c r="BA2231" t="s">
        <v>4728</v>
      </c>
      <c r="BB2231" t="s">
        <v>5989</v>
      </c>
      <c r="BF2231" t="s">
        <v>5942</v>
      </c>
      <c r="BH2231" t="s">
        <v>1584</v>
      </c>
      <c r="BL2231" t="s">
        <v>6750</v>
      </c>
      <c r="BM2231" s="104">
        <v>46120.452777777777</v>
      </c>
      <c r="BN2231">
        <v>820258</v>
      </c>
      <c r="BO2231" t="s">
        <v>4728</v>
      </c>
      <c r="BP2231" t="s">
        <v>5592</v>
      </c>
      <c r="BT2231" t="s">
        <v>5931</v>
      </c>
    </row>
    <row r="2232" spans="17:72" x14ac:dyDescent="0.25">
      <c r="Q2232" t="s">
        <v>226</v>
      </c>
      <c r="R2232" t="s">
        <v>1688</v>
      </c>
      <c r="V2232" t="s">
        <v>5061</v>
      </c>
      <c r="W2232" s="104">
        <v>46119.599305555559</v>
      </c>
      <c r="X2232">
        <v>393755</v>
      </c>
      <c r="Y2232" t="s">
        <v>4728</v>
      </c>
      <c r="Z2232" t="s">
        <v>54</v>
      </c>
      <c r="AA2232" t="s">
        <v>4731</v>
      </c>
      <c r="AD2232" t="s">
        <v>5068</v>
      </c>
      <c r="AF2232" t="s">
        <v>1732</v>
      </c>
      <c r="AJ2232" t="s">
        <v>6667</v>
      </c>
      <c r="AK2232" s="104">
        <v>46118.451388888891</v>
      </c>
      <c r="AL2232">
        <v>364699</v>
      </c>
      <c r="AM2232" t="s">
        <v>4728</v>
      </c>
      <c r="AN2232" t="s">
        <v>13</v>
      </c>
      <c r="AR2232" t="s">
        <v>5942</v>
      </c>
      <c r="AT2232" t="s">
        <v>1134</v>
      </c>
      <c r="AX2232" t="s">
        <v>6061</v>
      </c>
      <c r="AY2232" s="104">
        <v>46114.524305555555</v>
      </c>
      <c r="AZ2232">
        <v>872955</v>
      </c>
      <c r="BA2232" t="s">
        <v>4761</v>
      </c>
      <c r="BB2232" t="s">
        <v>5989</v>
      </c>
      <c r="BF2232" t="s">
        <v>5966</v>
      </c>
      <c r="BH2232" t="s">
        <v>1507</v>
      </c>
      <c r="BL2232" t="s">
        <v>8235</v>
      </c>
      <c r="BM2232" s="104">
        <v>46120.453472222223</v>
      </c>
      <c r="BN2232">
        <v>984582</v>
      </c>
      <c r="BO2232" t="s">
        <v>4728</v>
      </c>
      <c r="BP2232" t="s">
        <v>5592</v>
      </c>
      <c r="BT2232" t="s">
        <v>5918</v>
      </c>
    </row>
    <row r="2233" spans="17:72" x14ac:dyDescent="0.25">
      <c r="Q2233" t="s">
        <v>79</v>
      </c>
      <c r="V2233" t="s">
        <v>5817</v>
      </c>
      <c r="W2233" s="104">
        <v>46119.601388888892</v>
      </c>
      <c r="X2233">
        <v>390319</v>
      </c>
      <c r="Y2233" t="s">
        <v>4728</v>
      </c>
      <c r="Z2233" t="s">
        <v>54</v>
      </c>
      <c r="AD2233" t="s">
        <v>4739</v>
      </c>
      <c r="AF2233" t="s">
        <v>250</v>
      </c>
      <c r="AJ2233" t="s">
        <v>4933</v>
      </c>
      <c r="AK2233" s="104">
        <v>46118.451388888891</v>
      </c>
      <c r="AL2233">
        <v>339193</v>
      </c>
      <c r="AM2233" t="s">
        <v>4728</v>
      </c>
      <c r="AN2233" t="s">
        <v>13</v>
      </c>
      <c r="AR2233" t="s">
        <v>4781</v>
      </c>
      <c r="AT2233" t="s">
        <v>72</v>
      </c>
      <c r="AX2233" t="s">
        <v>4939</v>
      </c>
      <c r="AY2233" s="104">
        <v>46114.524305555555</v>
      </c>
      <c r="AZ2233">
        <v>470966</v>
      </c>
      <c r="BA2233" t="s">
        <v>4728</v>
      </c>
      <c r="BB2233" t="s">
        <v>5989</v>
      </c>
      <c r="BF2233" t="s">
        <v>5918</v>
      </c>
      <c r="BH2233" t="s">
        <v>2624</v>
      </c>
      <c r="BL2233" t="s">
        <v>4743</v>
      </c>
      <c r="BM2233" s="104">
        <v>46120.453472222223</v>
      </c>
      <c r="BN2233">
        <v>251509</v>
      </c>
      <c r="BO2233" t="s">
        <v>4761</v>
      </c>
      <c r="BP2233" t="s">
        <v>5592</v>
      </c>
      <c r="BT2233" t="s">
        <v>5934</v>
      </c>
    </row>
    <row r="2234" spans="17:72" x14ac:dyDescent="0.25">
      <c r="Q2234" t="s">
        <v>77</v>
      </c>
      <c r="R2234" t="s">
        <v>220</v>
      </c>
      <c r="V2234" t="s">
        <v>5818</v>
      </c>
      <c r="W2234" s="104">
        <v>46119.601388888892</v>
      </c>
      <c r="X2234">
        <v>691305</v>
      </c>
      <c r="Y2234" t="s">
        <v>4761</v>
      </c>
      <c r="Z2234" t="s">
        <v>54</v>
      </c>
      <c r="AA2234" t="s">
        <v>4731</v>
      </c>
      <c r="AD2234" t="s">
        <v>5142</v>
      </c>
      <c r="AJ2234" t="s">
        <v>6636</v>
      </c>
      <c r="AK2234" s="104">
        <v>46118.451388888891</v>
      </c>
      <c r="AL2234">
        <v>36084</v>
      </c>
      <c r="AM2234" t="s">
        <v>4728</v>
      </c>
      <c r="AN2234" t="s">
        <v>13</v>
      </c>
      <c r="AT2234" t="s">
        <v>235</v>
      </c>
      <c r="AX2234" t="s">
        <v>5012</v>
      </c>
      <c r="AY2234" s="104">
        <v>46114.524305555555</v>
      </c>
      <c r="AZ2234">
        <v>466589</v>
      </c>
      <c r="BA2234" t="s">
        <v>4728</v>
      </c>
      <c r="BB2234" t="s">
        <v>5989</v>
      </c>
      <c r="BF2234" t="s">
        <v>5924</v>
      </c>
      <c r="BH2234" t="s">
        <v>2510</v>
      </c>
      <c r="BL2234" t="s">
        <v>4959</v>
      </c>
      <c r="BM2234" s="104">
        <v>46120.45416666667</v>
      </c>
      <c r="BN2234">
        <v>408802</v>
      </c>
      <c r="BO2234" t="s">
        <v>4728</v>
      </c>
      <c r="BP2234" t="s">
        <v>5592</v>
      </c>
      <c r="BT2234" t="s">
        <v>6069</v>
      </c>
    </row>
    <row r="2235" spans="17:72" x14ac:dyDescent="0.25">
      <c r="Q2235" t="s">
        <v>80</v>
      </c>
      <c r="V2235" t="s">
        <v>5819</v>
      </c>
      <c r="W2235" s="104">
        <v>46119.601388888892</v>
      </c>
      <c r="X2235">
        <v>276018</v>
      </c>
      <c r="Y2235" t="s">
        <v>4728</v>
      </c>
      <c r="Z2235" t="s">
        <v>54</v>
      </c>
      <c r="AD2235" t="s">
        <v>4736</v>
      </c>
      <c r="AF2235" t="s">
        <v>1124</v>
      </c>
      <c r="AJ2235" t="s">
        <v>6668</v>
      </c>
      <c r="AK2235" s="104">
        <v>46118.45208333333</v>
      </c>
      <c r="AL2235">
        <v>395417</v>
      </c>
      <c r="AM2235" t="s">
        <v>4728</v>
      </c>
      <c r="AN2235" t="s">
        <v>13</v>
      </c>
      <c r="AR2235" t="s">
        <v>5918</v>
      </c>
      <c r="AT2235" t="s">
        <v>2383</v>
      </c>
      <c r="AX2235" t="s">
        <v>5096</v>
      </c>
      <c r="AY2235" s="104">
        <v>46114.525000000001</v>
      </c>
      <c r="AZ2235">
        <v>469723</v>
      </c>
      <c r="BA2235" t="s">
        <v>4761</v>
      </c>
      <c r="BB2235" t="s">
        <v>5989</v>
      </c>
      <c r="BF2235" t="s">
        <v>5966</v>
      </c>
      <c r="BH2235" t="s">
        <v>298</v>
      </c>
      <c r="BI2235" t="s">
        <v>220</v>
      </c>
      <c r="BL2235" t="s">
        <v>8151</v>
      </c>
      <c r="BM2235" s="104">
        <v>46120.45416666667</v>
      </c>
      <c r="BN2235">
        <v>509258</v>
      </c>
      <c r="BO2235" t="s">
        <v>4728</v>
      </c>
      <c r="BP2235" t="s">
        <v>5592</v>
      </c>
      <c r="BQ2235" t="s">
        <v>4731</v>
      </c>
      <c r="BT2235" t="s">
        <v>6495</v>
      </c>
    </row>
    <row r="2236" spans="17:72" x14ac:dyDescent="0.25">
      <c r="Q2236" t="s">
        <v>214</v>
      </c>
      <c r="V2236" t="s">
        <v>5820</v>
      </c>
      <c r="W2236" s="104">
        <v>46119.602083333331</v>
      </c>
      <c r="X2236">
        <v>1660098</v>
      </c>
      <c r="Y2236" t="s">
        <v>4728</v>
      </c>
      <c r="Z2236" t="s">
        <v>54</v>
      </c>
      <c r="AD2236" t="s">
        <v>4739</v>
      </c>
      <c r="AF2236" t="s">
        <v>2381</v>
      </c>
      <c r="AG2236" t="s">
        <v>516</v>
      </c>
      <c r="AJ2236" t="s">
        <v>4796</v>
      </c>
      <c r="AK2236" s="104">
        <v>46118.45208333333</v>
      </c>
      <c r="AL2236">
        <v>658144</v>
      </c>
      <c r="AM2236" t="s">
        <v>4728</v>
      </c>
      <c r="AN2236" t="s">
        <v>42</v>
      </c>
      <c r="AO2236" t="s">
        <v>13</v>
      </c>
      <c r="AR2236" t="s">
        <v>4941</v>
      </c>
      <c r="AT2236" t="s">
        <v>1124</v>
      </c>
      <c r="AX2236" t="s">
        <v>6449</v>
      </c>
      <c r="AY2236" s="104">
        <v>46114.525000000001</v>
      </c>
      <c r="AZ2236">
        <v>586613</v>
      </c>
      <c r="BA2236" t="s">
        <v>4761</v>
      </c>
      <c r="BB2236" t="s">
        <v>5989</v>
      </c>
      <c r="BF2236" t="s">
        <v>5920</v>
      </c>
      <c r="BH2236" t="s">
        <v>496</v>
      </c>
      <c r="BL2236" t="s">
        <v>5108</v>
      </c>
      <c r="BM2236" s="104">
        <v>46120.456250000003</v>
      </c>
      <c r="BN2236">
        <v>2130716</v>
      </c>
      <c r="BO2236" t="s">
        <v>4728</v>
      </c>
      <c r="BP2236" t="s">
        <v>5592</v>
      </c>
      <c r="BT2236" t="s">
        <v>5924</v>
      </c>
    </row>
    <row r="2237" spans="17:72" x14ac:dyDescent="0.25">
      <c r="Q2237" t="s">
        <v>84</v>
      </c>
      <c r="R2237" t="s">
        <v>2197</v>
      </c>
      <c r="V2237" t="s">
        <v>5821</v>
      </c>
      <c r="W2237" s="104">
        <v>46119.604861111111</v>
      </c>
      <c r="X2237">
        <v>1206245</v>
      </c>
      <c r="Y2237" t="s">
        <v>4761</v>
      </c>
      <c r="Z2237" t="s">
        <v>54</v>
      </c>
      <c r="AA2237" t="s">
        <v>4731</v>
      </c>
      <c r="AD2237" t="s">
        <v>4916</v>
      </c>
      <c r="AF2237" t="s">
        <v>1222</v>
      </c>
      <c r="AG2237" t="s">
        <v>2600</v>
      </c>
      <c r="AJ2237" t="s">
        <v>4782</v>
      </c>
      <c r="AK2237" s="104">
        <v>46118.45208333333</v>
      </c>
      <c r="AL2237">
        <v>689817</v>
      </c>
      <c r="AM2237" t="s">
        <v>4728</v>
      </c>
      <c r="AN2237" t="s">
        <v>42</v>
      </c>
      <c r="AO2237" t="s">
        <v>13</v>
      </c>
      <c r="AR2237" t="s">
        <v>5919</v>
      </c>
      <c r="AT2237" t="s">
        <v>308</v>
      </c>
      <c r="AX2237" t="s">
        <v>7415</v>
      </c>
      <c r="AY2237" s="104">
        <v>46114.525000000001</v>
      </c>
      <c r="AZ2237">
        <v>1197779</v>
      </c>
      <c r="BA2237" t="s">
        <v>4728</v>
      </c>
      <c r="BB2237" t="s">
        <v>5989</v>
      </c>
      <c r="BF2237" t="s">
        <v>5942</v>
      </c>
      <c r="BH2237" t="s">
        <v>1732</v>
      </c>
      <c r="BL2237" t="s">
        <v>5433</v>
      </c>
      <c r="BM2237" s="104">
        <v>46120.456944444442</v>
      </c>
      <c r="BN2237">
        <v>1367643</v>
      </c>
      <c r="BO2237" t="s">
        <v>4761</v>
      </c>
      <c r="BP2237" t="s">
        <v>5592</v>
      </c>
      <c r="BT2237" t="s">
        <v>5966</v>
      </c>
    </row>
    <row r="2238" spans="17:72" x14ac:dyDescent="0.25">
      <c r="Q2238" t="s">
        <v>241</v>
      </c>
      <c r="V2238" t="s">
        <v>5486</v>
      </c>
      <c r="W2238" s="104">
        <v>46119.605555555558</v>
      </c>
      <c r="X2238">
        <v>243327</v>
      </c>
      <c r="Y2238" t="s">
        <v>4728</v>
      </c>
      <c r="Z2238" t="s">
        <v>54</v>
      </c>
      <c r="AD2238" t="s">
        <v>4772</v>
      </c>
      <c r="AF2238" t="s">
        <v>250</v>
      </c>
      <c r="AJ2238" t="s">
        <v>5817</v>
      </c>
      <c r="AK2238" s="104">
        <v>46118.452777777777</v>
      </c>
      <c r="AL2238">
        <v>573637</v>
      </c>
      <c r="AM2238" t="s">
        <v>4728</v>
      </c>
      <c r="AN2238" t="s">
        <v>13</v>
      </c>
      <c r="AR2238" t="s">
        <v>5931</v>
      </c>
      <c r="AT2238" t="s">
        <v>432</v>
      </c>
      <c r="AX2238" t="s">
        <v>7416</v>
      </c>
      <c r="AY2238" s="104">
        <v>46114.525694444441</v>
      </c>
      <c r="AZ2238">
        <v>489318</v>
      </c>
      <c r="BA2238" t="s">
        <v>4728</v>
      </c>
      <c r="BB2238" t="s">
        <v>5989</v>
      </c>
      <c r="BF2238" t="s">
        <v>5931</v>
      </c>
      <c r="BH2238" t="s">
        <v>298</v>
      </c>
      <c r="BL2238" t="s">
        <v>6041</v>
      </c>
      <c r="BM2238" s="104">
        <v>46120.459027777775</v>
      </c>
      <c r="BN2238">
        <v>646735</v>
      </c>
      <c r="BO2238" t="s">
        <v>4761</v>
      </c>
      <c r="BP2238" t="s">
        <v>5592</v>
      </c>
      <c r="BT2238" t="s">
        <v>5934</v>
      </c>
    </row>
    <row r="2239" spans="17:72" x14ac:dyDescent="0.25">
      <c r="Q2239" t="s">
        <v>512</v>
      </c>
      <c r="R2239" t="s">
        <v>232</v>
      </c>
      <c r="V2239" t="s">
        <v>4796</v>
      </c>
      <c r="W2239" s="104">
        <v>46119.60833333333</v>
      </c>
      <c r="X2239">
        <v>1607039</v>
      </c>
      <c r="Y2239" t="s">
        <v>4728</v>
      </c>
      <c r="Z2239" t="s">
        <v>42</v>
      </c>
      <c r="AA2239" t="s">
        <v>54</v>
      </c>
      <c r="AD2239" t="s">
        <v>4785</v>
      </c>
      <c r="AJ2239" t="s">
        <v>6675</v>
      </c>
      <c r="AK2239" s="104">
        <v>46118.452777777777</v>
      </c>
      <c r="AL2239">
        <v>224068</v>
      </c>
      <c r="AM2239" t="s">
        <v>4728</v>
      </c>
      <c r="AN2239" t="s">
        <v>13</v>
      </c>
      <c r="AT2239" t="s">
        <v>2407</v>
      </c>
      <c r="AU2239" t="s">
        <v>220</v>
      </c>
      <c r="AX2239" t="s">
        <v>7344</v>
      </c>
      <c r="AY2239" s="104">
        <v>46114.525694444441</v>
      </c>
      <c r="AZ2239">
        <v>1569493</v>
      </c>
      <c r="BA2239" t="s">
        <v>4761</v>
      </c>
      <c r="BB2239" t="s">
        <v>5989</v>
      </c>
      <c r="BC2239" t="s">
        <v>4731</v>
      </c>
      <c r="BF2239" t="s">
        <v>4978</v>
      </c>
      <c r="BH2239" t="s">
        <v>1910</v>
      </c>
      <c r="BL2239" t="s">
        <v>5895</v>
      </c>
      <c r="BM2239" s="104">
        <v>46120.460416666669</v>
      </c>
      <c r="BN2239">
        <v>1610846</v>
      </c>
      <c r="BO2239" t="s">
        <v>4728</v>
      </c>
      <c r="BP2239" t="s">
        <v>5592</v>
      </c>
      <c r="BT2239" t="s">
        <v>5931</v>
      </c>
    </row>
    <row r="2240" spans="17:72" x14ac:dyDescent="0.25">
      <c r="Q2240" t="s">
        <v>77</v>
      </c>
      <c r="V2240" t="s">
        <v>4999</v>
      </c>
      <c r="W2240" s="104">
        <v>46119.60833333333</v>
      </c>
      <c r="X2240">
        <v>813929</v>
      </c>
      <c r="Y2240" t="s">
        <v>4728</v>
      </c>
      <c r="Z2240" t="s">
        <v>54</v>
      </c>
      <c r="AD2240" t="s">
        <v>4739</v>
      </c>
      <c r="AF2240" t="s">
        <v>1531</v>
      </c>
      <c r="AJ2240" t="s">
        <v>5040</v>
      </c>
      <c r="AK2240" s="104">
        <v>46118.452777777777</v>
      </c>
      <c r="AL2240">
        <v>467246</v>
      </c>
      <c r="AM2240" t="s">
        <v>4728</v>
      </c>
      <c r="AN2240" t="s">
        <v>13</v>
      </c>
      <c r="AR2240" t="s">
        <v>5931</v>
      </c>
      <c r="AT2240" t="s">
        <v>2429</v>
      </c>
      <c r="AX2240" t="s">
        <v>5093</v>
      </c>
      <c r="AY2240" s="104">
        <v>46114.526388888888</v>
      </c>
      <c r="AZ2240">
        <v>350085</v>
      </c>
      <c r="BA2240" t="s">
        <v>4728</v>
      </c>
      <c r="BB2240" t="s">
        <v>5989</v>
      </c>
      <c r="BF2240" t="s">
        <v>5925</v>
      </c>
      <c r="BH2240" t="s">
        <v>1732</v>
      </c>
      <c r="BL2240" t="s">
        <v>7751</v>
      </c>
      <c r="BM2240" s="104">
        <v>46120.461111111108</v>
      </c>
      <c r="BN2240">
        <v>476979</v>
      </c>
      <c r="BO2240" t="s">
        <v>4728</v>
      </c>
      <c r="BP2240" t="s">
        <v>5592</v>
      </c>
      <c r="BT2240" t="s">
        <v>4781</v>
      </c>
    </row>
    <row r="2241" spans="17:72" x14ac:dyDescent="0.25">
      <c r="Q2241" t="s">
        <v>80</v>
      </c>
      <c r="V2241" t="s">
        <v>5822</v>
      </c>
      <c r="W2241" s="104">
        <v>46119.609027777777</v>
      </c>
      <c r="X2241">
        <v>501598</v>
      </c>
      <c r="Y2241" t="s">
        <v>4728</v>
      </c>
      <c r="Z2241" t="s">
        <v>54</v>
      </c>
      <c r="AD2241" t="s">
        <v>4739</v>
      </c>
      <c r="AF2241" t="s">
        <v>298</v>
      </c>
      <c r="AJ2241" t="s">
        <v>4877</v>
      </c>
      <c r="AK2241" s="104">
        <v>46118.453472222223</v>
      </c>
      <c r="AL2241">
        <v>424381</v>
      </c>
      <c r="AM2241" t="s">
        <v>4728</v>
      </c>
      <c r="AN2241" t="s">
        <v>13</v>
      </c>
      <c r="AR2241" t="s">
        <v>4781</v>
      </c>
      <c r="AT2241" t="s">
        <v>220</v>
      </c>
      <c r="AX2241" t="s">
        <v>4745</v>
      </c>
      <c r="AY2241" s="104">
        <v>46114.526388888888</v>
      </c>
      <c r="AZ2241">
        <v>650840</v>
      </c>
      <c r="BA2241" t="s">
        <v>4728</v>
      </c>
      <c r="BB2241" t="s">
        <v>5989</v>
      </c>
      <c r="BF2241" t="s">
        <v>5931</v>
      </c>
      <c r="BH2241" t="s">
        <v>1284</v>
      </c>
      <c r="BL2241" t="s">
        <v>6003</v>
      </c>
      <c r="BM2241" s="104">
        <v>46120.463194444441</v>
      </c>
      <c r="BN2241">
        <v>848045</v>
      </c>
      <c r="BO2241" t="s">
        <v>4761</v>
      </c>
      <c r="BP2241" t="s">
        <v>5592</v>
      </c>
      <c r="BT2241" t="s">
        <v>5950</v>
      </c>
    </row>
    <row r="2242" spans="17:72" x14ac:dyDescent="0.25">
      <c r="Q2242" t="s">
        <v>84</v>
      </c>
      <c r="V2242" t="s">
        <v>5057</v>
      </c>
      <c r="W2242" s="104">
        <v>46119.609027777777</v>
      </c>
      <c r="X2242">
        <v>82777</v>
      </c>
      <c r="Y2242" t="s">
        <v>4728</v>
      </c>
      <c r="Z2242" t="s">
        <v>54</v>
      </c>
      <c r="AD2242" t="s">
        <v>4736</v>
      </c>
      <c r="AF2242" t="s">
        <v>1124</v>
      </c>
      <c r="AJ2242" t="s">
        <v>4922</v>
      </c>
      <c r="AK2242" s="104">
        <v>46118.453472222223</v>
      </c>
      <c r="AL2242">
        <v>478558</v>
      </c>
      <c r="AM2242" t="s">
        <v>4728</v>
      </c>
      <c r="AN2242" t="s">
        <v>13</v>
      </c>
      <c r="AR2242" t="s">
        <v>5925</v>
      </c>
      <c r="AT2242" t="s">
        <v>1276</v>
      </c>
      <c r="AX2242" t="s">
        <v>4977</v>
      </c>
      <c r="AY2242" s="104">
        <v>46114.526388888888</v>
      </c>
      <c r="AZ2242">
        <v>112337</v>
      </c>
      <c r="BA2242" t="s">
        <v>4728</v>
      </c>
      <c r="BB2242" t="s">
        <v>5989</v>
      </c>
      <c r="BF2242" t="s">
        <v>5942</v>
      </c>
      <c r="BH2242" t="s">
        <v>2561</v>
      </c>
      <c r="BL2242" t="s">
        <v>4890</v>
      </c>
      <c r="BM2242" s="104">
        <v>46120.464583333334</v>
      </c>
      <c r="BN2242">
        <v>433491</v>
      </c>
      <c r="BO2242" t="s">
        <v>4728</v>
      </c>
      <c r="BP2242" t="s">
        <v>5592</v>
      </c>
      <c r="BT2242" t="s">
        <v>5918</v>
      </c>
    </row>
    <row r="2243" spans="17:72" x14ac:dyDescent="0.25">
      <c r="Q2243" t="s">
        <v>79</v>
      </c>
      <c r="V2243" t="s">
        <v>5823</v>
      </c>
      <c r="W2243" s="104">
        <v>46119.609722222223</v>
      </c>
      <c r="X2243">
        <v>448125</v>
      </c>
      <c r="Y2243" t="s">
        <v>4728</v>
      </c>
      <c r="Z2243" t="s">
        <v>54</v>
      </c>
      <c r="AD2243" t="s">
        <v>4736</v>
      </c>
      <c r="AF2243" t="s">
        <v>1058</v>
      </c>
      <c r="AG2243" t="s">
        <v>2373</v>
      </c>
      <c r="AJ2243" t="s">
        <v>4843</v>
      </c>
      <c r="AK2243" s="104">
        <v>46118.45416666667</v>
      </c>
      <c r="AL2243">
        <v>926096</v>
      </c>
      <c r="AM2243" t="s">
        <v>4728</v>
      </c>
      <c r="AN2243" t="s">
        <v>42</v>
      </c>
      <c r="AO2243" t="s">
        <v>13</v>
      </c>
      <c r="AR2243" t="s">
        <v>6040</v>
      </c>
      <c r="AT2243" t="s">
        <v>229</v>
      </c>
      <c r="AX2243" t="s">
        <v>5206</v>
      </c>
      <c r="AY2243" s="104">
        <v>46114.526388888888</v>
      </c>
      <c r="AZ2243">
        <v>502260</v>
      </c>
      <c r="BA2243" t="s">
        <v>4728</v>
      </c>
      <c r="BB2243" t="s">
        <v>5989</v>
      </c>
      <c r="BF2243" t="s">
        <v>5931</v>
      </c>
      <c r="BH2243" t="s">
        <v>256</v>
      </c>
      <c r="BL2243" t="s">
        <v>8151</v>
      </c>
      <c r="BM2243" s="104">
        <v>46120.464583333334</v>
      </c>
      <c r="BN2243">
        <v>490161</v>
      </c>
      <c r="BO2243" t="s">
        <v>4728</v>
      </c>
      <c r="BP2243" t="s">
        <v>5592</v>
      </c>
      <c r="BT2243" t="s">
        <v>5920</v>
      </c>
    </row>
    <row r="2244" spans="17:72" x14ac:dyDescent="0.25">
      <c r="Q2244" t="s">
        <v>73</v>
      </c>
      <c r="V2244" t="s">
        <v>4809</v>
      </c>
      <c r="W2244" s="104">
        <v>46119.61041666667</v>
      </c>
      <c r="X2244">
        <v>242999</v>
      </c>
      <c r="Y2244" t="s">
        <v>4728</v>
      </c>
      <c r="Z2244" t="s">
        <v>54</v>
      </c>
      <c r="AD2244" t="s">
        <v>4781</v>
      </c>
      <c r="AF2244" t="s">
        <v>748</v>
      </c>
      <c r="AG2244" t="s">
        <v>2021</v>
      </c>
      <c r="AJ2244" t="s">
        <v>6676</v>
      </c>
      <c r="AK2244" s="104">
        <v>46118.454861111109</v>
      </c>
      <c r="AL2244">
        <v>522522</v>
      </c>
      <c r="AM2244" t="s">
        <v>4728</v>
      </c>
      <c r="AN2244" t="s">
        <v>4787</v>
      </c>
      <c r="AO2244" t="s">
        <v>13</v>
      </c>
      <c r="AR2244" t="s">
        <v>6677</v>
      </c>
      <c r="AT2244" t="s">
        <v>247</v>
      </c>
      <c r="AX2244" t="s">
        <v>5995</v>
      </c>
      <c r="AY2244" s="104">
        <v>46114.527083333334</v>
      </c>
      <c r="AZ2244">
        <v>2306997</v>
      </c>
      <c r="BA2244" t="s">
        <v>4728</v>
      </c>
      <c r="BB2244" t="s">
        <v>5989</v>
      </c>
      <c r="BF2244" t="s">
        <v>5931</v>
      </c>
      <c r="BH2244" t="s">
        <v>205</v>
      </c>
      <c r="BI2244" t="s">
        <v>1891</v>
      </c>
      <c r="BL2244" t="s">
        <v>5739</v>
      </c>
      <c r="BM2244" s="104">
        <v>46120.466666666667</v>
      </c>
      <c r="BN2244">
        <v>551901</v>
      </c>
      <c r="BO2244" t="s">
        <v>4728</v>
      </c>
      <c r="BP2244" t="s">
        <v>5592</v>
      </c>
      <c r="BQ2244" t="s">
        <v>4731</v>
      </c>
      <c r="BT2244" t="s">
        <v>6918</v>
      </c>
    </row>
    <row r="2245" spans="17:72" x14ac:dyDescent="0.25">
      <c r="Q2245" t="s">
        <v>211</v>
      </c>
      <c r="V2245" t="s">
        <v>4827</v>
      </c>
      <c r="W2245" s="104">
        <v>46119.611111111109</v>
      </c>
      <c r="X2245">
        <v>82996</v>
      </c>
      <c r="Y2245" t="s">
        <v>4728</v>
      </c>
      <c r="Z2245" t="s">
        <v>54</v>
      </c>
      <c r="AD2245" t="s">
        <v>4752</v>
      </c>
      <c r="AF2245" t="s">
        <v>1134</v>
      </c>
      <c r="AJ2245" t="s">
        <v>6678</v>
      </c>
      <c r="AK2245" s="104">
        <v>46118.455555555556</v>
      </c>
      <c r="AL2245">
        <v>812295</v>
      </c>
      <c r="AM2245" t="s">
        <v>4728</v>
      </c>
      <c r="AN2245" t="s">
        <v>13</v>
      </c>
      <c r="AR2245" t="s">
        <v>5942</v>
      </c>
      <c r="AT2245" t="s">
        <v>202</v>
      </c>
      <c r="AX2245" t="s">
        <v>4733</v>
      </c>
      <c r="AY2245" s="104">
        <v>46114.527083333334</v>
      </c>
      <c r="AZ2245">
        <v>2019583</v>
      </c>
      <c r="BA2245" t="s">
        <v>4728</v>
      </c>
      <c r="BB2245" t="s">
        <v>5989</v>
      </c>
      <c r="BF2245" t="s">
        <v>5956</v>
      </c>
      <c r="BH2245" t="s">
        <v>250</v>
      </c>
      <c r="BL2245" t="s">
        <v>7431</v>
      </c>
      <c r="BM2245" s="104">
        <v>46120.468055555553</v>
      </c>
      <c r="BN2245">
        <v>316200</v>
      </c>
      <c r="BO2245" t="s">
        <v>4728</v>
      </c>
      <c r="BP2245" t="s">
        <v>5592</v>
      </c>
      <c r="BT2245" t="s">
        <v>4781</v>
      </c>
    </row>
    <row r="2246" spans="17:72" x14ac:dyDescent="0.25">
      <c r="Q2246" t="s">
        <v>241</v>
      </c>
      <c r="V2246" t="s">
        <v>4827</v>
      </c>
      <c r="W2246" s="104">
        <v>46119.612500000003</v>
      </c>
      <c r="X2246">
        <v>434822</v>
      </c>
      <c r="Y2246" t="s">
        <v>4728</v>
      </c>
      <c r="Z2246" t="s">
        <v>54</v>
      </c>
      <c r="AD2246" t="s">
        <v>4734</v>
      </c>
      <c r="AF2246" t="s">
        <v>247</v>
      </c>
      <c r="AJ2246" t="s">
        <v>5537</v>
      </c>
      <c r="AK2246" s="104">
        <v>46118.455555555556</v>
      </c>
      <c r="AL2246">
        <v>981611</v>
      </c>
      <c r="AM2246" t="s">
        <v>4728</v>
      </c>
      <c r="AN2246" t="s">
        <v>13</v>
      </c>
      <c r="AR2246" t="s">
        <v>5931</v>
      </c>
      <c r="AT2246" t="s">
        <v>2383</v>
      </c>
      <c r="AX2246" t="s">
        <v>6983</v>
      </c>
      <c r="AY2246" s="104">
        <v>46114.527083333334</v>
      </c>
      <c r="AZ2246">
        <v>554139</v>
      </c>
      <c r="BA2246" t="s">
        <v>4761</v>
      </c>
      <c r="BB2246" t="s">
        <v>5989</v>
      </c>
      <c r="BF2246" t="s">
        <v>5966</v>
      </c>
      <c r="BH2246" t="s">
        <v>1732</v>
      </c>
      <c r="BL2246" t="s">
        <v>5563</v>
      </c>
      <c r="BM2246" s="104">
        <v>46120.46875</v>
      </c>
      <c r="BN2246">
        <v>281149</v>
      </c>
      <c r="BO2246" t="s">
        <v>4728</v>
      </c>
      <c r="BP2246" t="s">
        <v>5592</v>
      </c>
      <c r="BT2246" t="s">
        <v>4781</v>
      </c>
    </row>
    <row r="2247" spans="17:72" x14ac:dyDescent="0.25">
      <c r="Q2247" t="s">
        <v>76</v>
      </c>
      <c r="V2247" t="s">
        <v>4809</v>
      </c>
      <c r="W2247" s="104">
        <v>46119.613194444442</v>
      </c>
      <c r="X2247">
        <v>226615</v>
      </c>
      <c r="Y2247" t="s">
        <v>4728</v>
      </c>
      <c r="Z2247" t="s">
        <v>54</v>
      </c>
      <c r="AD2247" t="s">
        <v>4739</v>
      </c>
      <c r="AF2247" t="s">
        <v>1189</v>
      </c>
      <c r="AJ2247" t="s">
        <v>5862</v>
      </c>
      <c r="AK2247" s="104">
        <v>46118.455555555556</v>
      </c>
      <c r="AL2247">
        <v>475876</v>
      </c>
      <c r="AM2247" t="s">
        <v>4728</v>
      </c>
      <c r="AN2247" t="s">
        <v>42</v>
      </c>
      <c r="AO2247" t="s">
        <v>13</v>
      </c>
      <c r="AR2247" t="s">
        <v>5521</v>
      </c>
      <c r="AT2247" t="s">
        <v>2357</v>
      </c>
      <c r="AX2247" t="s">
        <v>5454</v>
      </c>
      <c r="AY2247" s="104">
        <v>46114.527083333334</v>
      </c>
      <c r="AZ2247">
        <v>145307</v>
      </c>
      <c r="BA2247" t="s">
        <v>4728</v>
      </c>
      <c r="BB2247" t="s">
        <v>5989</v>
      </c>
      <c r="BF2247" t="s">
        <v>5925</v>
      </c>
      <c r="BH2247" t="s">
        <v>298</v>
      </c>
      <c r="BL2247" t="s">
        <v>5509</v>
      </c>
      <c r="BM2247" s="104">
        <v>46120.46875</v>
      </c>
      <c r="BN2247">
        <v>681945</v>
      </c>
      <c r="BO2247" t="s">
        <v>4761</v>
      </c>
      <c r="BP2247" t="s">
        <v>5592</v>
      </c>
      <c r="BT2247" t="s">
        <v>5934</v>
      </c>
    </row>
    <row r="2248" spans="17:72" x14ac:dyDescent="0.25">
      <c r="Q2248" t="s">
        <v>84</v>
      </c>
      <c r="R2248" t="s">
        <v>220</v>
      </c>
      <c r="V2248" t="s">
        <v>4747</v>
      </c>
      <c r="W2248" s="104">
        <v>46119.615277777775</v>
      </c>
      <c r="X2248">
        <v>932633</v>
      </c>
      <c r="Y2248" t="s">
        <v>4728</v>
      </c>
      <c r="Z2248" t="s">
        <v>54</v>
      </c>
      <c r="AA2248" t="s">
        <v>4731</v>
      </c>
      <c r="AD2248" t="s">
        <v>5383</v>
      </c>
      <c r="AF2248" t="s">
        <v>1292</v>
      </c>
      <c r="AJ2248" t="s">
        <v>5336</v>
      </c>
      <c r="AK2248" s="104">
        <v>46118.455555555556</v>
      </c>
      <c r="AL2248">
        <v>525803</v>
      </c>
      <c r="AM2248" t="s">
        <v>4728</v>
      </c>
      <c r="AN2248" t="s">
        <v>13</v>
      </c>
      <c r="AR2248" t="s">
        <v>5948</v>
      </c>
      <c r="AT2248" t="s">
        <v>2403</v>
      </c>
      <c r="AX2248" t="s">
        <v>4890</v>
      </c>
      <c r="AY2248" s="104">
        <v>46114.527777777781</v>
      </c>
      <c r="AZ2248">
        <v>566731</v>
      </c>
      <c r="BA2248" t="s">
        <v>4728</v>
      </c>
      <c r="BB2248" t="s">
        <v>5989</v>
      </c>
      <c r="BF2248" t="s">
        <v>5920</v>
      </c>
      <c r="BH2248" t="s">
        <v>205</v>
      </c>
      <c r="BL2248" t="s">
        <v>6872</v>
      </c>
      <c r="BM2248" s="104">
        <v>46120.470138888886</v>
      </c>
      <c r="BN2248">
        <v>261936</v>
      </c>
      <c r="BO2248" t="s">
        <v>4728</v>
      </c>
      <c r="BP2248" t="s">
        <v>5592</v>
      </c>
      <c r="BT2248" t="s">
        <v>5920</v>
      </c>
    </row>
    <row r="2249" spans="17:72" x14ac:dyDescent="0.25">
      <c r="Q2249" t="s">
        <v>2128</v>
      </c>
      <c r="R2249" t="s">
        <v>84</v>
      </c>
      <c r="V2249" t="s">
        <v>5134</v>
      </c>
      <c r="W2249" s="104">
        <v>46119.620138888888</v>
      </c>
      <c r="X2249">
        <v>422049</v>
      </c>
      <c r="Y2249" t="s">
        <v>4728</v>
      </c>
      <c r="Z2249" t="s">
        <v>42</v>
      </c>
      <c r="AA2249" t="s">
        <v>54</v>
      </c>
      <c r="AD2249" t="s">
        <v>5691</v>
      </c>
      <c r="AF2249" t="s">
        <v>73</v>
      </c>
      <c r="AJ2249" t="s">
        <v>4782</v>
      </c>
      <c r="AK2249" s="104">
        <v>46118.456250000003</v>
      </c>
      <c r="AL2249">
        <v>857923</v>
      </c>
      <c r="AM2249" t="s">
        <v>4728</v>
      </c>
      <c r="AN2249" t="s">
        <v>13</v>
      </c>
      <c r="AR2249" t="s">
        <v>5918</v>
      </c>
      <c r="AT2249" t="s">
        <v>1078</v>
      </c>
      <c r="AX2249" t="s">
        <v>5982</v>
      </c>
      <c r="AY2249" s="104">
        <v>46114.527777777781</v>
      </c>
      <c r="AZ2249">
        <v>274890</v>
      </c>
      <c r="BA2249" t="s">
        <v>4728</v>
      </c>
      <c r="BB2249" t="s">
        <v>5989</v>
      </c>
      <c r="BF2249" t="s">
        <v>5942</v>
      </c>
      <c r="BH2249" t="s">
        <v>235</v>
      </c>
      <c r="BL2249" t="s">
        <v>4782</v>
      </c>
      <c r="BM2249" s="104">
        <v>46120.470138888886</v>
      </c>
      <c r="BN2249">
        <v>604007</v>
      </c>
      <c r="BO2249" t="s">
        <v>4728</v>
      </c>
      <c r="BP2249" t="s">
        <v>5592</v>
      </c>
      <c r="BT2249" t="s">
        <v>5931</v>
      </c>
    </row>
    <row r="2250" spans="17:72" x14ac:dyDescent="0.25">
      <c r="Q2250" t="s">
        <v>73</v>
      </c>
      <c r="V2250" t="s">
        <v>5824</v>
      </c>
      <c r="W2250" s="104">
        <v>46119.620833333334</v>
      </c>
      <c r="X2250">
        <v>95301</v>
      </c>
      <c r="Y2250" t="s">
        <v>4728</v>
      </c>
      <c r="Z2250" t="s">
        <v>54</v>
      </c>
      <c r="AD2250" t="s">
        <v>4756</v>
      </c>
      <c r="AF2250" t="s">
        <v>579</v>
      </c>
      <c r="AG2250" t="s">
        <v>223</v>
      </c>
      <c r="AJ2250" t="s">
        <v>4762</v>
      </c>
      <c r="AK2250" s="104">
        <v>46118.456250000003</v>
      </c>
      <c r="AL2250">
        <v>1155054</v>
      </c>
      <c r="AM2250" t="s">
        <v>4728</v>
      </c>
      <c r="AN2250" t="s">
        <v>42</v>
      </c>
      <c r="AO2250" t="s">
        <v>13</v>
      </c>
      <c r="AR2250" t="s">
        <v>5919</v>
      </c>
      <c r="AT2250" t="s">
        <v>1276</v>
      </c>
      <c r="AX2250" t="s">
        <v>6081</v>
      </c>
      <c r="AY2250" s="104">
        <v>46114.527777777781</v>
      </c>
      <c r="AZ2250">
        <v>174231</v>
      </c>
      <c r="BA2250" t="s">
        <v>4728</v>
      </c>
      <c r="BB2250" t="s">
        <v>5989</v>
      </c>
      <c r="BF2250" t="s">
        <v>5942</v>
      </c>
      <c r="BH2250" t="s">
        <v>256</v>
      </c>
      <c r="BL2250" t="s">
        <v>5442</v>
      </c>
      <c r="BM2250" s="104">
        <v>46120.47152777778</v>
      </c>
      <c r="BN2250">
        <v>744047</v>
      </c>
      <c r="BO2250" t="s">
        <v>4728</v>
      </c>
      <c r="BP2250" t="s">
        <v>5592</v>
      </c>
      <c r="BT2250" t="s">
        <v>5931</v>
      </c>
    </row>
    <row r="2251" spans="17:72" x14ac:dyDescent="0.25">
      <c r="Q2251" t="s">
        <v>80</v>
      </c>
      <c r="R2251" t="s">
        <v>1132</v>
      </c>
      <c r="V2251" t="s">
        <v>5074</v>
      </c>
      <c r="W2251" s="104">
        <v>46119.62222222222</v>
      </c>
      <c r="X2251">
        <v>274417</v>
      </c>
      <c r="Y2251" t="s">
        <v>4728</v>
      </c>
      <c r="Z2251" t="s">
        <v>54</v>
      </c>
      <c r="AA2251" t="s">
        <v>4731</v>
      </c>
      <c r="AD2251" t="s">
        <v>4768</v>
      </c>
      <c r="AJ2251" t="s">
        <v>5572</v>
      </c>
      <c r="AK2251" s="104">
        <v>46118.456944444442</v>
      </c>
      <c r="AL2251">
        <v>19121</v>
      </c>
      <c r="AM2251" t="s">
        <v>4728</v>
      </c>
      <c r="AN2251" t="s">
        <v>13</v>
      </c>
      <c r="AT2251" t="s">
        <v>1292</v>
      </c>
      <c r="AX2251" t="s">
        <v>5454</v>
      </c>
      <c r="AY2251" s="104">
        <v>46114.52847222222</v>
      </c>
      <c r="AZ2251">
        <v>216585</v>
      </c>
      <c r="BA2251" t="s">
        <v>4728</v>
      </c>
      <c r="BB2251" t="s">
        <v>5989</v>
      </c>
      <c r="BF2251" t="s">
        <v>5934</v>
      </c>
      <c r="BH2251" t="s">
        <v>852</v>
      </c>
      <c r="BI2251" t="s">
        <v>1132</v>
      </c>
      <c r="BL2251" t="s">
        <v>4890</v>
      </c>
      <c r="BM2251" s="104">
        <v>46120.472916666666</v>
      </c>
      <c r="BN2251">
        <v>604561</v>
      </c>
      <c r="BO2251" t="s">
        <v>4728</v>
      </c>
      <c r="BP2251" t="s">
        <v>5592</v>
      </c>
      <c r="BQ2251" t="s">
        <v>4731</v>
      </c>
      <c r="BT2251" t="s">
        <v>6238</v>
      </c>
    </row>
    <row r="2252" spans="17:72" x14ac:dyDescent="0.25">
      <c r="Q2252" t="s">
        <v>79</v>
      </c>
      <c r="V2252" t="s">
        <v>4782</v>
      </c>
      <c r="W2252" s="104">
        <v>46119.622916666667</v>
      </c>
      <c r="X2252">
        <v>292515</v>
      </c>
      <c r="Y2252" t="s">
        <v>4728</v>
      </c>
      <c r="Z2252" t="s">
        <v>54</v>
      </c>
      <c r="AD2252" t="s">
        <v>4736</v>
      </c>
      <c r="AF2252" t="s">
        <v>2057</v>
      </c>
      <c r="AJ2252" t="s">
        <v>6679</v>
      </c>
      <c r="AK2252" s="104">
        <v>46118.457638888889</v>
      </c>
      <c r="AL2252">
        <v>1724458</v>
      </c>
      <c r="AM2252" t="s">
        <v>4728</v>
      </c>
      <c r="AN2252" t="s">
        <v>42</v>
      </c>
      <c r="AO2252" t="s">
        <v>13</v>
      </c>
      <c r="AR2252" t="s">
        <v>6619</v>
      </c>
      <c r="AT2252" t="s">
        <v>1945</v>
      </c>
      <c r="AX2252" t="s">
        <v>4753</v>
      </c>
      <c r="AY2252" s="104">
        <v>46114.52847222222</v>
      </c>
      <c r="AZ2252">
        <v>636413</v>
      </c>
      <c r="BA2252" t="s">
        <v>4761</v>
      </c>
      <c r="BB2252" t="s">
        <v>5989</v>
      </c>
      <c r="BF2252" t="s">
        <v>5934</v>
      </c>
      <c r="BH2252" t="s">
        <v>1732</v>
      </c>
      <c r="BL2252" t="s">
        <v>5632</v>
      </c>
      <c r="BM2252" s="104">
        <v>46120.475694444445</v>
      </c>
      <c r="BN2252">
        <v>143697</v>
      </c>
      <c r="BO2252" t="s">
        <v>4728</v>
      </c>
      <c r="BP2252" t="s">
        <v>5592</v>
      </c>
      <c r="BT2252" t="s">
        <v>5942</v>
      </c>
    </row>
    <row r="2253" spans="17:72" x14ac:dyDescent="0.25">
      <c r="Q2253" t="s">
        <v>241</v>
      </c>
      <c r="R2253" t="s">
        <v>1910</v>
      </c>
      <c r="V2253" t="s">
        <v>5825</v>
      </c>
      <c r="W2253" s="104">
        <v>46119.624305555553</v>
      </c>
      <c r="X2253">
        <v>519399</v>
      </c>
      <c r="Y2253" t="s">
        <v>4728</v>
      </c>
      <c r="Z2253" t="s">
        <v>54</v>
      </c>
      <c r="AA2253" t="s">
        <v>4731</v>
      </c>
      <c r="AD2253" t="s">
        <v>5455</v>
      </c>
      <c r="AF2253" t="s">
        <v>81</v>
      </c>
      <c r="AJ2253" t="s">
        <v>6060</v>
      </c>
      <c r="AK2253" s="104">
        <v>46118.458333333336</v>
      </c>
      <c r="AL2253">
        <v>578577</v>
      </c>
      <c r="AM2253" t="s">
        <v>4728</v>
      </c>
      <c r="AN2253" t="s">
        <v>13</v>
      </c>
      <c r="AR2253" t="s">
        <v>5938</v>
      </c>
      <c r="AT2253" t="s">
        <v>232</v>
      </c>
      <c r="AX2253" t="s">
        <v>6340</v>
      </c>
      <c r="AY2253" s="104">
        <v>46114.52847222222</v>
      </c>
      <c r="AZ2253">
        <v>499644</v>
      </c>
      <c r="BA2253" t="s">
        <v>4728</v>
      </c>
      <c r="BB2253" t="s">
        <v>5989</v>
      </c>
      <c r="BF2253" t="s">
        <v>5931</v>
      </c>
      <c r="BH2253" t="s">
        <v>683</v>
      </c>
      <c r="BL2253" t="s">
        <v>5295</v>
      </c>
      <c r="BM2253" s="104">
        <v>46120.476388888892</v>
      </c>
      <c r="BN2253">
        <v>809219</v>
      </c>
      <c r="BO2253" t="s">
        <v>4761</v>
      </c>
      <c r="BP2253" t="s">
        <v>5592</v>
      </c>
      <c r="BT2253" t="s">
        <v>5920</v>
      </c>
    </row>
    <row r="2254" spans="17:72" x14ac:dyDescent="0.25">
      <c r="Q2254" t="s">
        <v>72</v>
      </c>
      <c r="V2254" t="s">
        <v>5085</v>
      </c>
      <c r="W2254" s="104">
        <v>46119.625</v>
      </c>
      <c r="X2254">
        <v>132703</v>
      </c>
      <c r="Y2254" t="s">
        <v>4728</v>
      </c>
      <c r="Z2254" t="s">
        <v>54</v>
      </c>
      <c r="AD2254" t="s">
        <v>4780</v>
      </c>
      <c r="AF2254" t="s">
        <v>2373</v>
      </c>
      <c r="AJ2254" t="s">
        <v>6668</v>
      </c>
      <c r="AK2254" s="104">
        <v>46118.458333333336</v>
      </c>
      <c r="AL2254">
        <v>849271</v>
      </c>
      <c r="AM2254" t="s">
        <v>4761</v>
      </c>
      <c r="AN2254" t="s">
        <v>13</v>
      </c>
      <c r="AR2254" t="s">
        <v>5966</v>
      </c>
      <c r="AT2254" t="s">
        <v>80</v>
      </c>
      <c r="AX2254" t="s">
        <v>4776</v>
      </c>
      <c r="AY2254" s="104">
        <v>46114.529166666667</v>
      </c>
      <c r="AZ2254">
        <v>323742</v>
      </c>
      <c r="BA2254" t="s">
        <v>4728</v>
      </c>
      <c r="BB2254" t="s">
        <v>5989</v>
      </c>
      <c r="BF2254" t="s">
        <v>5931</v>
      </c>
      <c r="BH2254" t="s">
        <v>866</v>
      </c>
      <c r="BL2254" t="s">
        <v>5174</v>
      </c>
      <c r="BM2254" s="104">
        <v>46120.477777777778</v>
      </c>
      <c r="BN2254">
        <v>974880</v>
      </c>
      <c r="BO2254" t="s">
        <v>4728</v>
      </c>
      <c r="BP2254" t="s">
        <v>5592</v>
      </c>
      <c r="BT2254" t="s">
        <v>6117</v>
      </c>
    </row>
    <row r="2255" spans="17:72" x14ac:dyDescent="0.25">
      <c r="Q2255" t="s">
        <v>76</v>
      </c>
      <c r="V2255" t="s">
        <v>5543</v>
      </c>
      <c r="W2255" s="104">
        <v>46119.626388888886</v>
      </c>
      <c r="X2255">
        <v>1094727</v>
      </c>
      <c r="Y2255" t="s">
        <v>4728</v>
      </c>
      <c r="Z2255" t="s">
        <v>54</v>
      </c>
      <c r="AD2255" t="s">
        <v>4739</v>
      </c>
      <c r="AF2255" t="s">
        <v>72</v>
      </c>
      <c r="AG2255" t="s">
        <v>836</v>
      </c>
      <c r="AJ2255" t="s">
        <v>4827</v>
      </c>
      <c r="AK2255" s="104">
        <v>46118.459027777775</v>
      </c>
      <c r="AL2255">
        <v>1659712</v>
      </c>
      <c r="AM2255" t="s">
        <v>4728</v>
      </c>
      <c r="AN2255" t="s">
        <v>54</v>
      </c>
      <c r="AO2255" t="s">
        <v>13</v>
      </c>
      <c r="AR2255" t="s">
        <v>4813</v>
      </c>
      <c r="AT2255" t="s">
        <v>1284</v>
      </c>
      <c r="AX2255" t="s">
        <v>4733</v>
      </c>
      <c r="AY2255" s="104">
        <v>46114.529861111114</v>
      </c>
      <c r="AZ2255">
        <v>2963754</v>
      </c>
      <c r="BA2255" t="s">
        <v>4761</v>
      </c>
      <c r="BB2255" t="s">
        <v>5989</v>
      </c>
      <c r="BF2255" t="s">
        <v>5948</v>
      </c>
      <c r="BH2255" t="s">
        <v>852</v>
      </c>
      <c r="BL2255" t="s">
        <v>4836</v>
      </c>
      <c r="BM2255" s="104">
        <v>46120.478472222225</v>
      </c>
      <c r="BN2255">
        <v>920994</v>
      </c>
      <c r="BO2255" t="s">
        <v>4728</v>
      </c>
      <c r="BP2255" t="s">
        <v>5592</v>
      </c>
      <c r="BT2255" t="s">
        <v>7189</v>
      </c>
    </row>
    <row r="2256" spans="17:72" x14ac:dyDescent="0.25">
      <c r="Q2256" t="s">
        <v>214</v>
      </c>
      <c r="V2256" t="s">
        <v>4776</v>
      </c>
      <c r="W2256" s="104">
        <v>46119.62777777778</v>
      </c>
      <c r="X2256">
        <v>285696</v>
      </c>
      <c r="Y2256" t="s">
        <v>4728</v>
      </c>
      <c r="Z2256" t="s">
        <v>54</v>
      </c>
      <c r="AD2256" t="s">
        <v>4736</v>
      </c>
      <c r="AF2256" t="s">
        <v>1507</v>
      </c>
      <c r="AJ2256" t="s">
        <v>6667</v>
      </c>
      <c r="AK2256" s="104">
        <v>46118.459027777775</v>
      </c>
      <c r="AL2256">
        <v>1171516</v>
      </c>
      <c r="AM2256" t="s">
        <v>4728</v>
      </c>
      <c r="AN2256" t="s">
        <v>13</v>
      </c>
      <c r="AR2256" t="s">
        <v>5931</v>
      </c>
      <c r="AT2256" t="s">
        <v>2345</v>
      </c>
      <c r="AX2256" t="s">
        <v>5236</v>
      </c>
      <c r="AY2256" s="104">
        <v>46114.53125</v>
      </c>
      <c r="AZ2256">
        <v>363713</v>
      </c>
      <c r="BA2256" t="s">
        <v>4728</v>
      </c>
      <c r="BB2256" t="s">
        <v>5989</v>
      </c>
      <c r="BF2256" t="s">
        <v>5925</v>
      </c>
      <c r="BH2256" t="s">
        <v>1284</v>
      </c>
      <c r="BL2256" t="s">
        <v>6560</v>
      </c>
      <c r="BM2256" s="104">
        <v>46120.479166666664</v>
      </c>
      <c r="BN2256">
        <v>111192</v>
      </c>
      <c r="BO2256" t="s">
        <v>4728</v>
      </c>
      <c r="BP2256" t="s">
        <v>5592</v>
      </c>
      <c r="BT2256" t="s">
        <v>4781</v>
      </c>
    </row>
    <row r="2257" spans="17:72" x14ac:dyDescent="0.25">
      <c r="Q2257" t="s">
        <v>77</v>
      </c>
      <c r="V2257" t="s">
        <v>5403</v>
      </c>
      <c r="W2257" s="104">
        <v>46119.628472222219</v>
      </c>
      <c r="X2257">
        <v>225691</v>
      </c>
      <c r="Y2257" t="s">
        <v>4728</v>
      </c>
      <c r="Z2257" t="s">
        <v>54</v>
      </c>
      <c r="AD2257" t="s">
        <v>4781</v>
      </c>
      <c r="AF2257" t="s">
        <v>396</v>
      </c>
      <c r="AG2257" t="s">
        <v>1481</v>
      </c>
      <c r="AH2257" t="s">
        <v>1688</v>
      </c>
      <c r="AJ2257" t="s">
        <v>5012</v>
      </c>
      <c r="AK2257" s="104">
        <v>46118.459722222222</v>
      </c>
      <c r="AL2257">
        <v>3481864</v>
      </c>
      <c r="AM2257" t="s">
        <v>4761</v>
      </c>
      <c r="AN2257" t="s">
        <v>42</v>
      </c>
      <c r="AO2257" t="s">
        <v>13</v>
      </c>
      <c r="AP2257" t="s">
        <v>4731</v>
      </c>
      <c r="AR2257" t="s">
        <v>6680</v>
      </c>
      <c r="AT2257" t="s">
        <v>1124</v>
      </c>
      <c r="AU2257" t="s">
        <v>1132</v>
      </c>
      <c r="AV2257" t="s">
        <v>1688</v>
      </c>
      <c r="AX2257" t="s">
        <v>5633</v>
      </c>
      <c r="AY2257" s="104">
        <v>46114.53125</v>
      </c>
      <c r="AZ2257">
        <v>2237134</v>
      </c>
      <c r="BA2257" t="s">
        <v>4761</v>
      </c>
      <c r="BB2257" t="s">
        <v>5989</v>
      </c>
      <c r="BC2257" t="s">
        <v>4731</v>
      </c>
      <c r="BF2257" t="s">
        <v>7417</v>
      </c>
      <c r="BH2257" t="s">
        <v>1584</v>
      </c>
      <c r="BI2257" t="s">
        <v>1891</v>
      </c>
      <c r="BL2257" t="s">
        <v>4890</v>
      </c>
      <c r="BM2257" s="104">
        <v>46120.480555555558</v>
      </c>
      <c r="BN2257">
        <v>1232991</v>
      </c>
      <c r="BO2257" t="s">
        <v>4728</v>
      </c>
      <c r="BP2257" t="s">
        <v>5592</v>
      </c>
      <c r="BQ2257" t="s">
        <v>4731</v>
      </c>
      <c r="BT2257" t="s">
        <v>8236</v>
      </c>
    </row>
    <row r="2258" spans="17:72" x14ac:dyDescent="0.25">
      <c r="Q2258" t="s">
        <v>84</v>
      </c>
      <c r="V2258" t="s">
        <v>4865</v>
      </c>
      <c r="W2258" s="104">
        <v>46119.629166666666</v>
      </c>
      <c r="X2258">
        <v>157923</v>
      </c>
      <c r="Y2258" t="s">
        <v>4728</v>
      </c>
      <c r="Z2258" t="s">
        <v>54</v>
      </c>
      <c r="AD2258" t="s">
        <v>4736</v>
      </c>
      <c r="AF2258" t="s">
        <v>6302</v>
      </c>
      <c r="AG2258" t="s">
        <v>2373</v>
      </c>
      <c r="AJ2258" t="s">
        <v>4763</v>
      </c>
      <c r="AK2258" s="104">
        <v>46118.459722222222</v>
      </c>
      <c r="AL2258">
        <v>879162</v>
      </c>
      <c r="AM2258" t="s">
        <v>4728</v>
      </c>
      <c r="AN2258" t="s">
        <v>42</v>
      </c>
      <c r="AO2258" t="s">
        <v>13</v>
      </c>
      <c r="AR2258" t="s">
        <v>6040</v>
      </c>
      <c r="AT2258" t="s">
        <v>1945</v>
      </c>
      <c r="AX2258" t="s">
        <v>4733</v>
      </c>
      <c r="AY2258" s="104">
        <v>46114.53125</v>
      </c>
      <c r="AZ2258">
        <v>252865</v>
      </c>
      <c r="BA2258" t="s">
        <v>4728</v>
      </c>
      <c r="BB2258" t="s">
        <v>5989</v>
      </c>
      <c r="BF2258" t="s">
        <v>5950</v>
      </c>
      <c r="BH2258" t="s">
        <v>1732</v>
      </c>
      <c r="BL2258" t="s">
        <v>4763</v>
      </c>
      <c r="BM2258" s="104">
        <v>46120.480555555558</v>
      </c>
      <c r="BN2258">
        <v>167522</v>
      </c>
      <c r="BO2258" t="s">
        <v>4728</v>
      </c>
      <c r="BP2258" t="s">
        <v>5592</v>
      </c>
      <c r="BT2258" t="s">
        <v>4781</v>
      </c>
    </row>
    <row r="2259" spans="17:72" x14ac:dyDescent="0.25">
      <c r="Q2259" t="s">
        <v>241</v>
      </c>
      <c r="V2259" t="s">
        <v>4783</v>
      </c>
      <c r="W2259" s="104">
        <v>46119.631249999999</v>
      </c>
      <c r="X2259">
        <v>251538</v>
      </c>
      <c r="Y2259" t="s">
        <v>4728</v>
      </c>
      <c r="Z2259" t="s">
        <v>54</v>
      </c>
      <c r="AD2259" t="s">
        <v>4739</v>
      </c>
      <c r="AF2259" t="s">
        <v>5029</v>
      </c>
      <c r="AG2259" t="s">
        <v>229</v>
      </c>
      <c r="AJ2259" t="s">
        <v>5108</v>
      </c>
      <c r="AK2259" s="104">
        <v>46118.459722222222</v>
      </c>
      <c r="AL2259">
        <v>2630017</v>
      </c>
      <c r="AM2259" t="s">
        <v>4761</v>
      </c>
      <c r="AN2259" t="s">
        <v>4787</v>
      </c>
      <c r="AO2259" t="s">
        <v>13</v>
      </c>
      <c r="AR2259" t="s">
        <v>5977</v>
      </c>
      <c r="AT2259" t="s">
        <v>226</v>
      </c>
      <c r="AX2259" t="s">
        <v>4838</v>
      </c>
      <c r="AY2259" s="104">
        <v>46114.53125</v>
      </c>
      <c r="AZ2259">
        <v>3846515</v>
      </c>
      <c r="BA2259" t="s">
        <v>4761</v>
      </c>
      <c r="BB2259" t="s">
        <v>5989</v>
      </c>
      <c r="BF2259" t="s">
        <v>5920</v>
      </c>
      <c r="BH2259" t="s">
        <v>250</v>
      </c>
      <c r="BL2259" t="s">
        <v>5007</v>
      </c>
      <c r="BM2259" s="104">
        <v>46120.48333333333</v>
      </c>
      <c r="BN2259">
        <v>400089</v>
      </c>
      <c r="BO2259" t="s">
        <v>4728</v>
      </c>
      <c r="BP2259" t="s">
        <v>5592</v>
      </c>
      <c r="BT2259" t="s">
        <v>5920</v>
      </c>
    </row>
    <row r="2260" spans="17:72" x14ac:dyDescent="0.25">
      <c r="Q2260" t="s">
        <v>79</v>
      </c>
      <c r="R2260" t="s">
        <v>220</v>
      </c>
      <c r="V2260" t="s">
        <v>5148</v>
      </c>
      <c r="W2260" s="104">
        <v>46119.631249999999</v>
      </c>
      <c r="X2260">
        <v>643001</v>
      </c>
      <c r="Y2260" t="s">
        <v>4728</v>
      </c>
      <c r="Z2260" t="s">
        <v>54</v>
      </c>
      <c r="AA2260" t="s">
        <v>4731</v>
      </c>
      <c r="AD2260" t="s">
        <v>5826</v>
      </c>
      <c r="AF2260" t="s">
        <v>1134</v>
      </c>
      <c r="AJ2260" t="s">
        <v>6681</v>
      </c>
      <c r="AK2260" s="104">
        <v>46118.461111111108</v>
      </c>
      <c r="AL2260">
        <v>546284</v>
      </c>
      <c r="AM2260" t="s">
        <v>4728</v>
      </c>
      <c r="AN2260" t="s">
        <v>13</v>
      </c>
      <c r="AR2260" t="s">
        <v>4781</v>
      </c>
      <c r="AT2260" t="s">
        <v>1292</v>
      </c>
      <c r="AX2260" t="s">
        <v>6449</v>
      </c>
      <c r="AY2260" s="104">
        <v>46114.531944444447</v>
      </c>
      <c r="AZ2260">
        <v>1239545</v>
      </c>
      <c r="BA2260" t="s">
        <v>4761</v>
      </c>
      <c r="BB2260" t="s">
        <v>5989</v>
      </c>
      <c r="BF2260" t="s">
        <v>5966</v>
      </c>
      <c r="BH2260" t="s">
        <v>2561</v>
      </c>
      <c r="BI2260" t="s">
        <v>2142</v>
      </c>
      <c r="BL2260" t="s">
        <v>7068</v>
      </c>
      <c r="BM2260" s="104">
        <v>46120.48333333333</v>
      </c>
      <c r="BN2260">
        <v>740412</v>
      </c>
      <c r="BO2260" t="s">
        <v>4761</v>
      </c>
      <c r="BP2260" t="s">
        <v>5592</v>
      </c>
      <c r="BQ2260" t="s">
        <v>4731</v>
      </c>
      <c r="BT2260" t="s">
        <v>6790</v>
      </c>
    </row>
    <row r="2261" spans="17:72" x14ac:dyDescent="0.25">
      <c r="Q2261" t="s">
        <v>925</v>
      </c>
      <c r="R2261" t="s">
        <v>232</v>
      </c>
      <c r="V2261" t="s">
        <v>4839</v>
      </c>
      <c r="W2261" s="104">
        <v>46119.631944444445</v>
      </c>
      <c r="X2261">
        <v>569283</v>
      </c>
      <c r="Y2261" t="s">
        <v>4761</v>
      </c>
      <c r="Z2261" t="s">
        <v>4841</v>
      </c>
      <c r="AA2261" t="s">
        <v>54</v>
      </c>
      <c r="AD2261" t="s">
        <v>5827</v>
      </c>
      <c r="AJ2261" t="s">
        <v>5441</v>
      </c>
      <c r="AK2261" s="104">
        <v>46118.461111111108</v>
      </c>
      <c r="AL2261">
        <v>6777</v>
      </c>
      <c r="AM2261" t="s">
        <v>4728</v>
      </c>
      <c r="AN2261" t="s">
        <v>13</v>
      </c>
      <c r="AT2261" t="s">
        <v>432</v>
      </c>
      <c r="AX2261" t="s">
        <v>4944</v>
      </c>
      <c r="AY2261" s="104">
        <v>46114.532638888886</v>
      </c>
      <c r="AZ2261">
        <v>277070</v>
      </c>
      <c r="BA2261" t="s">
        <v>4728</v>
      </c>
      <c r="BB2261" t="s">
        <v>5989</v>
      </c>
      <c r="BF2261" t="s">
        <v>5942</v>
      </c>
      <c r="BH2261" t="s">
        <v>496</v>
      </c>
      <c r="BL2261" t="s">
        <v>4782</v>
      </c>
      <c r="BM2261" s="104">
        <v>46120.488194444442</v>
      </c>
      <c r="BN2261">
        <v>535940</v>
      </c>
      <c r="BO2261" t="s">
        <v>4728</v>
      </c>
      <c r="BP2261" t="s">
        <v>5592</v>
      </c>
      <c r="BT2261" t="s">
        <v>5956</v>
      </c>
    </row>
    <row r="2262" spans="17:72" x14ac:dyDescent="0.25">
      <c r="Q2262" t="s">
        <v>314</v>
      </c>
      <c r="R2262" t="s">
        <v>229</v>
      </c>
      <c r="V2262" t="s">
        <v>5828</v>
      </c>
      <c r="W2262" s="104">
        <v>46119.631944444445</v>
      </c>
      <c r="X2262">
        <v>909060</v>
      </c>
      <c r="Y2262" t="s">
        <v>4728</v>
      </c>
      <c r="Z2262" t="s">
        <v>42</v>
      </c>
      <c r="AA2262" t="s">
        <v>54</v>
      </c>
      <c r="AD2262" t="s">
        <v>4941</v>
      </c>
      <c r="AF2262" t="s">
        <v>1985</v>
      </c>
      <c r="AJ2262" t="s">
        <v>5227</v>
      </c>
      <c r="AK2262" s="104">
        <v>46118.461111111108</v>
      </c>
      <c r="AL2262">
        <v>880737</v>
      </c>
      <c r="AM2262" t="s">
        <v>4728</v>
      </c>
      <c r="AN2262" t="s">
        <v>13</v>
      </c>
      <c r="AR2262" t="s">
        <v>5931</v>
      </c>
      <c r="AT2262" t="s">
        <v>2407</v>
      </c>
      <c r="AX2262" t="s">
        <v>4770</v>
      </c>
      <c r="AY2262" s="104">
        <v>46114.533333333333</v>
      </c>
      <c r="AZ2262">
        <v>469860</v>
      </c>
      <c r="BA2262" t="s">
        <v>4728</v>
      </c>
      <c r="BB2262" t="s">
        <v>5989</v>
      </c>
      <c r="BF2262" t="s">
        <v>4781</v>
      </c>
      <c r="BH2262" t="s">
        <v>298</v>
      </c>
      <c r="BL2262" t="s">
        <v>5095</v>
      </c>
      <c r="BM2262" s="104">
        <v>46120.489583333336</v>
      </c>
      <c r="BN2262">
        <v>408407</v>
      </c>
      <c r="BO2262" t="s">
        <v>4728</v>
      </c>
      <c r="BP2262" t="s">
        <v>5592</v>
      </c>
      <c r="BT2262" t="s">
        <v>4781</v>
      </c>
    </row>
    <row r="2263" spans="17:72" x14ac:dyDescent="0.25">
      <c r="Q2263" t="s">
        <v>75</v>
      </c>
      <c r="V2263" t="s">
        <v>5129</v>
      </c>
      <c r="W2263" s="104">
        <v>46119.632638888892</v>
      </c>
      <c r="X2263">
        <v>108676</v>
      </c>
      <c r="Y2263" t="s">
        <v>4728</v>
      </c>
      <c r="Z2263" t="s">
        <v>54</v>
      </c>
      <c r="AD2263" t="s">
        <v>4781</v>
      </c>
      <c r="AF2263" t="s">
        <v>232</v>
      </c>
      <c r="AJ2263" t="s">
        <v>5974</v>
      </c>
      <c r="AK2263" s="104">
        <v>46118.461111111108</v>
      </c>
      <c r="AL2263">
        <v>578885</v>
      </c>
      <c r="AM2263" t="s">
        <v>4728</v>
      </c>
      <c r="AN2263" t="s">
        <v>13</v>
      </c>
      <c r="AR2263" t="s">
        <v>5931</v>
      </c>
      <c r="AT2263" t="s">
        <v>516</v>
      </c>
      <c r="AX2263" t="s">
        <v>7418</v>
      </c>
      <c r="AY2263" s="104">
        <v>46114.533333333333</v>
      </c>
      <c r="AZ2263">
        <v>145618</v>
      </c>
      <c r="BA2263" t="s">
        <v>4728</v>
      </c>
      <c r="BB2263" t="s">
        <v>5989</v>
      </c>
      <c r="BF2263" t="s">
        <v>5918</v>
      </c>
      <c r="BH2263" t="s">
        <v>1732</v>
      </c>
      <c r="BL2263" t="s">
        <v>5065</v>
      </c>
      <c r="BM2263" s="104">
        <v>46120.489583333336</v>
      </c>
      <c r="BN2263">
        <v>145622</v>
      </c>
      <c r="BO2263" t="s">
        <v>4728</v>
      </c>
      <c r="BP2263" t="s">
        <v>5592</v>
      </c>
      <c r="BT2263" t="s">
        <v>5925</v>
      </c>
    </row>
    <row r="2264" spans="17:72" x14ac:dyDescent="0.25">
      <c r="Q2264" t="s">
        <v>250</v>
      </c>
      <c r="V2264" t="s">
        <v>5617</v>
      </c>
      <c r="W2264" s="104">
        <v>46119.633333333331</v>
      </c>
      <c r="X2264">
        <v>142137</v>
      </c>
      <c r="Y2264" t="s">
        <v>4728</v>
      </c>
      <c r="Z2264" t="s">
        <v>54</v>
      </c>
      <c r="AD2264" t="s">
        <v>4736</v>
      </c>
      <c r="AF2264" t="s">
        <v>1945</v>
      </c>
      <c r="AJ2264" t="s">
        <v>4938</v>
      </c>
      <c r="AK2264" s="104">
        <v>46118.461805555555</v>
      </c>
      <c r="AL2264">
        <v>562771</v>
      </c>
      <c r="AM2264" t="s">
        <v>4728</v>
      </c>
      <c r="AN2264" t="s">
        <v>13</v>
      </c>
      <c r="AR2264" t="s">
        <v>4781</v>
      </c>
      <c r="AT2264" t="s">
        <v>2561</v>
      </c>
      <c r="AX2264" t="s">
        <v>5868</v>
      </c>
      <c r="AY2264" s="104">
        <v>46114.533333333333</v>
      </c>
      <c r="AZ2264">
        <v>216964</v>
      </c>
      <c r="BA2264" t="s">
        <v>4728</v>
      </c>
      <c r="BB2264" t="s">
        <v>5989</v>
      </c>
      <c r="BF2264" t="s">
        <v>5942</v>
      </c>
      <c r="BH2264" t="s">
        <v>1584</v>
      </c>
      <c r="BL2264" t="s">
        <v>5065</v>
      </c>
      <c r="BM2264" s="104">
        <v>46120.490972222222</v>
      </c>
      <c r="BN2264">
        <v>157625</v>
      </c>
      <c r="BO2264" t="s">
        <v>4728</v>
      </c>
      <c r="BP2264" t="s">
        <v>5592</v>
      </c>
      <c r="BT2264" t="s">
        <v>5920</v>
      </c>
    </row>
    <row r="2265" spans="17:72" x14ac:dyDescent="0.25">
      <c r="Q2265" t="s">
        <v>2279</v>
      </c>
      <c r="R2265" t="s">
        <v>77</v>
      </c>
      <c r="V2265" t="s">
        <v>5829</v>
      </c>
      <c r="W2265" s="104">
        <v>46119.633333333331</v>
      </c>
      <c r="X2265">
        <v>540390</v>
      </c>
      <c r="Y2265" t="s">
        <v>4728</v>
      </c>
      <c r="Z2265" t="s">
        <v>42</v>
      </c>
      <c r="AA2265" t="s">
        <v>54</v>
      </c>
      <c r="AD2265" t="s">
        <v>5066</v>
      </c>
      <c r="AJ2265" t="s">
        <v>4782</v>
      </c>
      <c r="AK2265" s="104">
        <v>46118.462500000001</v>
      </c>
      <c r="AL2265">
        <v>45325</v>
      </c>
      <c r="AM2265" t="s">
        <v>4728</v>
      </c>
      <c r="AN2265" t="s">
        <v>13</v>
      </c>
      <c r="AT2265" t="s">
        <v>250</v>
      </c>
      <c r="AU2265" t="s">
        <v>2197</v>
      </c>
      <c r="AX2265" t="s">
        <v>5338</v>
      </c>
      <c r="AY2265" s="104">
        <v>46114.53402777778</v>
      </c>
      <c r="AZ2265">
        <v>1292705</v>
      </c>
      <c r="BA2265" t="s">
        <v>4728</v>
      </c>
      <c r="BB2265" t="s">
        <v>5989</v>
      </c>
      <c r="BC2265" t="s">
        <v>4731</v>
      </c>
      <c r="BF2265" t="s">
        <v>6240</v>
      </c>
      <c r="BH2265" t="s">
        <v>235</v>
      </c>
      <c r="BL2265" t="s">
        <v>4741</v>
      </c>
      <c r="BM2265" s="104">
        <v>46120.490972222222</v>
      </c>
      <c r="BN2265">
        <v>313364</v>
      </c>
      <c r="BO2265" t="s">
        <v>4728</v>
      </c>
      <c r="BP2265" t="s">
        <v>5592</v>
      </c>
      <c r="BT2265" t="s">
        <v>5918</v>
      </c>
    </row>
    <row r="2266" spans="17:72" x14ac:dyDescent="0.25">
      <c r="Q2266" t="s">
        <v>84</v>
      </c>
      <c r="V2266" t="s">
        <v>5129</v>
      </c>
      <c r="W2266" s="104">
        <v>46119.634027777778</v>
      </c>
      <c r="X2266">
        <v>122500</v>
      </c>
      <c r="Y2266" t="s">
        <v>4728</v>
      </c>
      <c r="Z2266" t="s">
        <v>54</v>
      </c>
      <c r="AD2266" t="s">
        <v>4736</v>
      </c>
      <c r="AF2266" t="s">
        <v>1611</v>
      </c>
      <c r="AG2266" t="s">
        <v>637</v>
      </c>
      <c r="AJ2266" t="s">
        <v>4774</v>
      </c>
      <c r="AK2266" s="104">
        <v>46118.462500000001</v>
      </c>
      <c r="AL2266">
        <v>615923</v>
      </c>
      <c r="AM2266" t="s">
        <v>4728</v>
      </c>
      <c r="AN2266" t="s">
        <v>42</v>
      </c>
      <c r="AO2266" t="s">
        <v>13</v>
      </c>
      <c r="AR2266" t="s">
        <v>4941</v>
      </c>
      <c r="AT2266" t="s">
        <v>1559</v>
      </c>
      <c r="AX2266" t="s">
        <v>4854</v>
      </c>
      <c r="AY2266" s="104">
        <v>46114.53402777778</v>
      </c>
      <c r="AZ2266">
        <v>372722</v>
      </c>
      <c r="BA2266" t="s">
        <v>4728</v>
      </c>
      <c r="BB2266" t="s">
        <v>5989</v>
      </c>
      <c r="BF2266" t="s">
        <v>5931</v>
      </c>
      <c r="BH2266" t="s">
        <v>1584</v>
      </c>
      <c r="BL2266" t="s">
        <v>5216</v>
      </c>
      <c r="BM2266" s="104">
        <v>46120.495138888888</v>
      </c>
      <c r="BN2266">
        <v>187803</v>
      </c>
      <c r="BO2266" t="s">
        <v>4728</v>
      </c>
      <c r="BP2266" t="s">
        <v>5592</v>
      </c>
      <c r="BT2266" t="s">
        <v>5920</v>
      </c>
    </row>
    <row r="2267" spans="17:72" x14ac:dyDescent="0.25">
      <c r="Q2267" t="s">
        <v>214</v>
      </c>
      <c r="V2267" t="s">
        <v>5442</v>
      </c>
      <c r="W2267" s="104">
        <v>46119.637499999997</v>
      </c>
      <c r="X2267">
        <v>310064</v>
      </c>
      <c r="Y2267" t="s">
        <v>4728</v>
      </c>
      <c r="Z2267" t="s">
        <v>54</v>
      </c>
      <c r="AD2267" t="s">
        <v>4739</v>
      </c>
      <c r="AF2267" t="s">
        <v>2561</v>
      </c>
      <c r="AJ2267" t="s">
        <v>5118</v>
      </c>
      <c r="AK2267" s="104">
        <v>46118.463194444441</v>
      </c>
      <c r="AL2267">
        <v>1021923</v>
      </c>
      <c r="AM2267" t="s">
        <v>4728</v>
      </c>
      <c r="AN2267" t="s">
        <v>13</v>
      </c>
      <c r="AR2267" t="s">
        <v>5918</v>
      </c>
      <c r="AT2267" t="s">
        <v>2383</v>
      </c>
      <c r="AX2267" t="s">
        <v>4755</v>
      </c>
      <c r="AY2267" s="104">
        <v>46114.53402777778</v>
      </c>
      <c r="AZ2267">
        <v>369367</v>
      </c>
      <c r="BA2267" t="s">
        <v>4728</v>
      </c>
      <c r="BB2267" t="s">
        <v>5989</v>
      </c>
      <c r="BF2267" t="s">
        <v>5931</v>
      </c>
      <c r="BH2267" t="s">
        <v>496</v>
      </c>
      <c r="BI2267" t="s">
        <v>1688</v>
      </c>
      <c r="BL2267" t="s">
        <v>4849</v>
      </c>
      <c r="BM2267" s="104">
        <v>46120.495833333334</v>
      </c>
      <c r="BN2267">
        <v>425988</v>
      </c>
      <c r="BO2267" t="s">
        <v>4761</v>
      </c>
      <c r="BP2267" t="s">
        <v>5592</v>
      </c>
      <c r="BQ2267" t="s">
        <v>4731</v>
      </c>
      <c r="BT2267" t="s">
        <v>6609</v>
      </c>
    </row>
    <row r="2268" spans="17:72" x14ac:dyDescent="0.25">
      <c r="Q2268" t="s">
        <v>79</v>
      </c>
      <c r="V2268" t="s">
        <v>5830</v>
      </c>
      <c r="W2268" s="104">
        <v>46119.637499999997</v>
      </c>
      <c r="X2268">
        <v>2226901</v>
      </c>
      <c r="Y2268" t="s">
        <v>4728</v>
      </c>
      <c r="Z2268" t="s">
        <v>54</v>
      </c>
      <c r="AD2268" t="s">
        <v>4739</v>
      </c>
      <c r="AF2268" t="s">
        <v>1124</v>
      </c>
      <c r="AJ2268" t="s">
        <v>6682</v>
      </c>
      <c r="AK2268" s="104">
        <v>46118.463194444441</v>
      </c>
      <c r="AL2268">
        <v>837943</v>
      </c>
      <c r="AM2268" t="s">
        <v>4728</v>
      </c>
      <c r="AN2268" t="s">
        <v>13</v>
      </c>
      <c r="AR2268" t="s">
        <v>5918</v>
      </c>
      <c r="AT2268" t="s">
        <v>229</v>
      </c>
      <c r="AX2268" t="s">
        <v>6359</v>
      </c>
      <c r="AY2268" s="104">
        <v>46114.53402777778</v>
      </c>
      <c r="AZ2268">
        <v>351993</v>
      </c>
      <c r="BA2268" t="s">
        <v>4728</v>
      </c>
      <c r="BB2268" t="s">
        <v>5989</v>
      </c>
      <c r="BF2268" t="s">
        <v>5942</v>
      </c>
      <c r="BH2268" t="s">
        <v>205</v>
      </c>
      <c r="BL2268" t="s">
        <v>4811</v>
      </c>
      <c r="BM2268" s="104">
        <v>46120.498611111114</v>
      </c>
      <c r="BN2268">
        <v>313525</v>
      </c>
      <c r="BO2268" t="s">
        <v>4728</v>
      </c>
      <c r="BP2268" t="s">
        <v>5592</v>
      </c>
      <c r="BT2268" t="s">
        <v>5920</v>
      </c>
    </row>
    <row r="2269" spans="17:72" x14ac:dyDescent="0.25">
      <c r="Q2269" t="s">
        <v>1910</v>
      </c>
      <c r="V2269" t="s">
        <v>5036</v>
      </c>
      <c r="W2269" s="104">
        <v>46119.638888888891</v>
      </c>
      <c r="X2269">
        <v>808598</v>
      </c>
      <c r="Y2269" t="s">
        <v>4728</v>
      </c>
      <c r="Z2269" t="s">
        <v>54</v>
      </c>
      <c r="AD2269" t="s">
        <v>4736</v>
      </c>
      <c r="AJ2269" t="s">
        <v>4753</v>
      </c>
      <c r="AK2269" s="104">
        <v>46118.463888888888</v>
      </c>
      <c r="AL2269">
        <v>141966</v>
      </c>
      <c r="AM2269" t="s">
        <v>4728</v>
      </c>
      <c r="AN2269" t="s">
        <v>13</v>
      </c>
      <c r="AT2269" t="s">
        <v>1945</v>
      </c>
      <c r="AU2269" t="s">
        <v>1985</v>
      </c>
      <c r="AX2269" t="s">
        <v>4774</v>
      </c>
      <c r="AY2269" s="104">
        <v>46114.534722222219</v>
      </c>
      <c r="AZ2269">
        <v>908809</v>
      </c>
      <c r="BA2269" t="s">
        <v>4728</v>
      </c>
      <c r="BB2269" t="s">
        <v>5989</v>
      </c>
      <c r="BC2269" t="s">
        <v>4812</v>
      </c>
      <c r="BF2269" t="s">
        <v>6403</v>
      </c>
      <c r="BH2269" t="s">
        <v>1732</v>
      </c>
      <c r="BL2269" t="s">
        <v>5359</v>
      </c>
      <c r="BM2269" s="104">
        <v>46120.501388888886</v>
      </c>
      <c r="BN2269">
        <v>293037</v>
      </c>
      <c r="BO2269" t="s">
        <v>4728</v>
      </c>
      <c r="BP2269" t="s">
        <v>5592</v>
      </c>
      <c r="BT2269" t="s">
        <v>4781</v>
      </c>
    </row>
    <row r="2270" spans="17:72" x14ac:dyDescent="0.25">
      <c r="Q2270" t="s">
        <v>241</v>
      </c>
      <c r="V2270" t="s">
        <v>5831</v>
      </c>
      <c r="W2270" s="104">
        <v>46119.638888888891</v>
      </c>
      <c r="X2270">
        <v>653757</v>
      </c>
      <c r="Y2270" t="s">
        <v>4728</v>
      </c>
      <c r="Z2270" t="s">
        <v>54</v>
      </c>
      <c r="AD2270" t="s">
        <v>4772</v>
      </c>
      <c r="AF2270" t="s">
        <v>1292</v>
      </c>
      <c r="AJ2270" t="s">
        <v>6683</v>
      </c>
      <c r="AK2270" s="104">
        <v>46118.463888888888</v>
      </c>
      <c r="AL2270">
        <v>555197</v>
      </c>
      <c r="AM2270" t="s">
        <v>4728</v>
      </c>
      <c r="AN2270" t="s">
        <v>13</v>
      </c>
      <c r="AR2270" t="s">
        <v>5931</v>
      </c>
      <c r="AT2270" t="s">
        <v>1276</v>
      </c>
      <c r="AX2270" t="s">
        <v>6179</v>
      </c>
      <c r="AY2270" s="104">
        <v>46114.534722222219</v>
      </c>
      <c r="AZ2270">
        <v>315565</v>
      </c>
      <c r="BA2270" t="s">
        <v>4728</v>
      </c>
      <c r="BB2270" t="s">
        <v>5989</v>
      </c>
      <c r="BF2270" t="s">
        <v>5931</v>
      </c>
      <c r="BH2270" t="s">
        <v>496</v>
      </c>
      <c r="BL2270" t="s">
        <v>5985</v>
      </c>
      <c r="BM2270" s="104">
        <v>46120.502083333333</v>
      </c>
      <c r="BN2270">
        <v>239438</v>
      </c>
      <c r="BO2270" t="s">
        <v>4728</v>
      </c>
      <c r="BP2270" t="s">
        <v>5592</v>
      </c>
      <c r="BT2270" t="s">
        <v>5918</v>
      </c>
    </row>
    <row r="2271" spans="17:72" x14ac:dyDescent="0.25">
      <c r="Q2271" t="s">
        <v>75</v>
      </c>
      <c r="V2271" t="s">
        <v>5093</v>
      </c>
      <c r="W2271" s="104">
        <v>46119.63958333333</v>
      </c>
      <c r="X2271">
        <v>282586</v>
      </c>
      <c r="Y2271" t="s">
        <v>4728</v>
      </c>
      <c r="Z2271" t="s">
        <v>54</v>
      </c>
      <c r="AD2271" t="s">
        <v>4736</v>
      </c>
      <c r="AF2271" t="s">
        <v>2624</v>
      </c>
      <c r="AJ2271" t="s">
        <v>4922</v>
      </c>
      <c r="AK2271" s="104">
        <v>46118.463888888888</v>
      </c>
      <c r="AL2271">
        <v>942339</v>
      </c>
      <c r="AM2271" t="s">
        <v>4728</v>
      </c>
      <c r="AN2271" t="s">
        <v>13</v>
      </c>
      <c r="AR2271" t="s">
        <v>5931</v>
      </c>
      <c r="AT2271" t="s">
        <v>2391</v>
      </c>
      <c r="AX2271" t="s">
        <v>5108</v>
      </c>
      <c r="AY2271" s="104">
        <v>46114.534722222219</v>
      </c>
      <c r="AZ2271">
        <v>155172</v>
      </c>
      <c r="BA2271" t="s">
        <v>4728</v>
      </c>
      <c r="BB2271" t="s">
        <v>5989</v>
      </c>
      <c r="BF2271" t="s">
        <v>5942</v>
      </c>
      <c r="BH2271" t="s">
        <v>2624</v>
      </c>
      <c r="BL2271" t="s">
        <v>5393</v>
      </c>
      <c r="BM2271" s="104">
        <v>46120.50277777778</v>
      </c>
      <c r="BN2271">
        <v>247192</v>
      </c>
      <c r="BO2271" t="s">
        <v>4728</v>
      </c>
      <c r="BP2271" t="s">
        <v>5592</v>
      </c>
      <c r="BT2271" t="s">
        <v>5931</v>
      </c>
    </row>
    <row r="2272" spans="17:72" x14ac:dyDescent="0.25">
      <c r="Q2272" t="s">
        <v>84</v>
      </c>
      <c r="R2272" t="s">
        <v>683</v>
      </c>
      <c r="V2272" t="s">
        <v>5366</v>
      </c>
      <c r="W2272" s="104">
        <v>46119.640277777777</v>
      </c>
      <c r="X2272">
        <v>1037816</v>
      </c>
      <c r="Y2272" t="s">
        <v>4728</v>
      </c>
      <c r="Z2272" t="s">
        <v>54</v>
      </c>
      <c r="AA2272" t="s">
        <v>4731</v>
      </c>
      <c r="AD2272" t="s">
        <v>5659</v>
      </c>
      <c r="AF2272" t="s">
        <v>298</v>
      </c>
      <c r="AJ2272" t="s">
        <v>4831</v>
      </c>
      <c r="AK2272" s="104">
        <v>46118.463888888888</v>
      </c>
      <c r="AL2272">
        <v>808388</v>
      </c>
      <c r="AM2272" t="s">
        <v>4728</v>
      </c>
      <c r="AN2272" t="s">
        <v>13</v>
      </c>
      <c r="AR2272" t="s">
        <v>4781</v>
      </c>
      <c r="AT2272" t="s">
        <v>2429</v>
      </c>
      <c r="AX2272" t="s">
        <v>6983</v>
      </c>
      <c r="AY2272" s="104">
        <v>46114.535416666666</v>
      </c>
      <c r="AZ2272">
        <v>1019176</v>
      </c>
      <c r="BA2272" t="s">
        <v>4728</v>
      </c>
      <c r="BB2272" t="s">
        <v>5989</v>
      </c>
      <c r="BF2272" t="s">
        <v>5948</v>
      </c>
      <c r="BH2272" t="s">
        <v>235</v>
      </c>
      <c r="BI2272" t="s">
        <v>217</v>
      </c>
      <c r="BJ2272" t="s">
        <v>1910</v>
      </c>
      <c r="BL2272" t="s">
        <v>4922</v>
      </c>
      <c r="BM2272" s="104">
        <v>46120.50277777778</v>
      </c>
      <c r="BN2272">
        <v>791240</v>
      </c>
      <c r="BO2272" t="s">
        <v>4728</v>
      </c>
      <c r="BP2272" t="s">
        <v>5592</v>
      </c>
      <c r="BQ2272" t="s">
        <v>4731</v>
      </c>
      <c r="BT2272" t="s">
        <v>6074</v>
      </c>
    </row>
    <row r="2273" spans="17:72" x14ac:dyDescent="0.25">
      <c r="Q2273" t="s">
        <v>738</v>
      </c>
      <c r="R2273" t="s">
        <v>232</v>
      </c>
      <c r="V2273" t="s">
        <v>5829</v>
      </c>
      <c r="W2273" s="104">
        <v>46119.640972222223</v>
      </c>
      <c r="X2273">
        <v>324995</v>
      </c>
      <c r="Y2273" t="s">
        <v>4728</v>
      </c>
      <c r="Z2273" t="s">
        <v>42</v>
      </c>
      <c r="AA2273" t="s">
        <v>54</v>
      </c>
      <c r="AD2273" t="s">
        <v>5832</v>
      </c>
      <c r="AF2273" t="s">
        <v>1953</v>
      </c>
      <c r="AG2273" t="s">
        <v>223</v>
      </c>
      <c r="AJ2273" t="s">
        <v>6188</v>
      </c>
      <c r="AK2273" s="104">
        <v>46118.464583333334</v>
      </c>
      <c r="AL2273">
        <v>812421</v>
      </c>
      <c r="AM2273" t="s">
        <v>4728</v>
      </c>
      <c r="AN2273" t="s">
        <v>42</v>
      </c>
      <c r="AO2273" t="s">
        <v>13</v>
      </c>
      <c r="AR2273" t="s">
        <v>4941</v>
      </c>
      <c r="AT2273" t="s">
        <v>2403</v>
      </c>
      <c r="AX2273" t="s">
        <v>7419</v>
      </c>
      <c r="AY2273" s="104">
        <v>46114.535416666666</v>
      </c>
      <c r="AZ2273">
        <v>1699030</v>
      </c>
      <c r="BA2273" t="s">
        <v>4761</v>
      </c>
      <c r="BB2273" t="s">
        <v>5989</v>
      </c>
      <c r="BF2273" t="s">
        <v>5966</v>
      </c>
      <c r="BH2273" t="s">
        <v>852</v>
      </c>
      <c r="BL2273" t="s">
        <v>6841</v>
      </c>
      <c r="BM2273" s="104">
        <v>46120.503472222219</v>
      </c>
      <c r="BN2273">
        <v>508031</v>
      </c>
      <c r="BO2273" t="s">
        <v>4728</v>
      </c>
      <c r="BP2273" t="s">
        <v>5592</v>
      </c>
      <c r="BT2273" t="s">
        <v>5931</v>
      </c>
    </row>
    <row r="2274" spans="17:72" x14ac:dyDescent="0.25">
      <c r="Q2274" t="s">
        <v>81</v>
      </c>
      <c r="V2274" t="s">
        <v>4776</v>
      </c>
      <c r="W2274" s="104">
        <v>46119.640972222223</v>
      </c>
      <c r="X2274">
        <v>213831</v>
      </c>
      <c r="Y2274" t="s">
        <v>4728</v>
      </c>
      <c r="Z2274" t="s">
        <v>54</v>
      </c>
      <c r="AD2274" t="s">
        <v>4736</v>
      </c>
      <c r="AF2274" t="s">
        <v>6684</v>
      </c>
      <c r="AG2274" t="s">
        <v>1220</v>
      </c>
      <c r="AJ2274" t="s">
        <v>5009</v>
      </c>
      <c r="AK2274" s="104">
        <v>46118.464583333334</v>
      </c>
      <c r="AL2274">
        <v>2649000</v>
      </c>
      <c r="AM2274" t="s">
        <v>4761</v>
      </c>
      <c r="AN2274" t="s">
        <v>4787</v>
      </c>
      <c r="AO2274" t="s">
        <v>13</v>
      </c>
      <c r="AR2274" t="s">
        <v>5962</v>
      </c>
      <c r="AT2274" t="s">
        <v>1985</v>
      </c>
      <c r="AU2274" t="s">
        <v>1132</v>
      </c>
      <c r="AX2274" t="s">
        <v>7420</v>
      </c>
      <c r="AY2274" s="104">
        <v>46114.535416666666</v>
      </c>
      <c r="AZ2274">
        <v>2060924</v>
      </c>
      <c r="BA2274" t="s">
        <v>4728</v>
      </c>
      <c r="BB2274" t="s">
        <v>5989</v>
      </c>
      <c r="BC2274" t="s">
        <v>4731</v>
      </c>
      <c r="BF2274" t="s">
        <v>6514</v>
      </c>
      <c r="BH2274" t="s">
        <v>2561</v>
      </c>
      <c r="BL2274" t="s">
        <v>4741</v>
      </c>
      <c r="BM2274" s="104">
        <v>46120.504166666666</v>
      </c>
      <c r="BN2274">
        <v>239606</v>
      </c>
      <c r="BO2274" t="s">
        <v>4728</v>
      </c>
      <c r="BP2274" t="s">
        <v>5592</v>
      </c>
      <c r="BT2274" t="s">
        <v>5918</v>
      </c>
    </row>
    <row r="2275" spans="17:72" x14ac:dyDescent="0.25">
      <c r="Q2275" t="s">
        <v>205</v>
      </c>
      <c r="R2275" t="s">
        <v>1132</v>
      </c>
      <c r="V2275" t="s">
        <v>5833</v>
      </c>
      <c r="W2275" s="104">
        <v>46119.64166666667</v>
      </c>
      <c r="X2275">
        <v>336913</v>
      </c>
      <c r="Y2275" t="s">
        <v>4728</v>
      </c>
      <c r="Z2275" t="s">
        <v>54</v>
      </c>
      <c r="AA2275" t="s">
        <v>4731</v>
      </c>
      <c r="AD2275" t="s">
        <v>4732</v>
      </c>
      <c r="AF2275" t="s">
        <v>232</v>
      </c>
      <c r="AJ2275" t="s">
        <v>4796</v>
      </c>
      <c r="AK2275" s="104">
        <v>46118.464583333334</v>
      </c>
      <c r="AL2275">
        <v>2130304</v>
      </c>
      <c r="AM2275" t="s">
        <v>4761</v>
      </c>
      <c r="AN2275" t="s">
        <v>13</v>
      </c>
      <c r="AR2275" t="s">
        <v>5966</v>
      </c>
      <c r="AT2275" t="s">
        <v>516</v>
      </c>
      <c r="AX2275" t="s">
        <v>4802</v>
      </c>
      <c r="AY2275" s="104">
        <v>46114.535416666666</v>
      </c>
      <c r="AZ2275">
        <v>638047</v>
      </c>
      <c r="BA2275" t="s">
        <v>4728</v>
      </c>
      <c r="BB2275" t="s">
        <v>5989</v>
      </c>
      <c r="BC2275" t="s">
        <v>4731</v>
      </c>
      <c r="BF2275" t="s">
        <v>5966</v>
      </c>
      <c r="BH2275" t="s">
        <v>2510</v>
      </c>
      <c r="BL2275" t="s">
        <v>6852</v>
      </c>
      <c r="BM2275" s="104">
        <v>46120.504861111112</v>
      </c>
      <c r="BN2275">
        <v>633612</v>
      </c>
      <c r="BO2275" t="s">
        <v>4761</v>
      </c>
      <c r="BP2275" t="s">
        <v>5592</v>
      </c>
      <c r="BT2275" t="s">
        <v>5966</v>
      </c>
    </row>
    <row r="2276" spans="17:72" x14ac:dyDescent="0.25">
      <c r="Q2276" t="s">
        <v>71</v>
      </c>
      <c r="V2276" t="s">
        <v>4891</v>
      </c>
      <c r="W2276" s="104">
        <v>46119.642361111109</v>
      </c>
      <c r="X2276">
        <v>221784</v>
      </c>
      <c r="Y2276" t="s">
        <v>4728</v>
      </c>
      <c r="Z2276" t="s">
        <v>54</v>
      </c>
      <c r="AD2276" t="s">
        <v>4739</v>
      </c>
      <c r="AF2276" t="s">
        <v>205</v>
      </c>
      <c r="AJ2276" t="s">
        <v>5386</v>
      </c>
      <c r="AK2276" s="104">
        <v>46118.464583333334</v>
      </c>
      <c r="AL2276">
        <v>869552</v>
      </c>
      <c r="AM2276" t="s">
        <v>4728</v>
      </c>
      <c r="AN2276" t="s">
        <v>13</v>
      </c>
      <c r="AR2276" t="s">
        <v>5931</v>
      </c>
      <c r="AT2276" t="s">
        <v>2345</v>
      </c>
      <c r="AU2276" t="s">
        <v>211</v>
      </c>
      <c r="AX2276" t="s">
        <v>4984</v>
      </c>
      <c r="AY2276" s="104">
        <v>46114.535416666666</v>
      </c>
      <c r="AZ2276">
        <v>1301478</v>
      </c>
      <c r="BA2276" t="s">
        <v>4728</v>
      </c>
      <c r="BB2276" t="s">
        <v>5989</v>
      </c>
      <c r="BC2276" t="s">
        <v>4731</v>
      </c>
      <c r="BF2276" t="s">
        <v>6495</v>
      </c>
      <c r="BH2276" t="s">
        <v>298</v>
      </c>
      <c r="BI2276" t="s">
        <v>496</v>
      </c>
      <c r="BL2276" t="s">
        <v>7737</v>
      </c>
      <c r="BM2276" s="104">
        <v>46120.504861111112</v>
      </c>
      <c r="BN2276">
        <v>469150</v>
      </c>
      <c r="BO2276" t="s">
        <v>4728</v>
      </c>
      <c r="BP2276" t="s">
        <v>5592</v>
      </c>
      <c r="BT2276" t="s">
        <v>5920</v>
      </c>
    </row>
    <row r="2277" spans="17:72" x14ac:dyDescent="0.25">
      <c r="Q2277" t="s">
        <v>2415</v>
      </c>
      <c r="R2277" t="s">
        <v>229</v>
      </c>
      <c r="V2277" t="s">
        <v>5828</v>
      </c>
      <c r="W2277" s="104">
        <v>46119.644444444442</v>
      </c>
      <c r="X2277">
        <v>831636</v>
      </c>
      <c r="Y2277" t="s">
        <v>4728</v>
      </c>
      <c r="Z2277" t="s">
        <v>42</v>
      </c>
      <c r="AA2277" t="s">
        <v>54</v>
      </c>
      <c r="AD2277" t="s">
        <v>5508</v>
      </c>
      <c r="AF2277" t="s">
        <v>1945</v>
      </c>
      <c r="AJ2277" t="s">
        <v>4791</v>
      </c>
      <c r="AK2277" s="104">
        <v>46118.465277777781</v>
      </c>
      <c r="AL2277">
        <v>601949</v>
      </c>
      <c r="AM2277" t="s">
        <v>4761</v>
      </c>
      <c r="AN2277" t="s">
        <v>13</v>
      </c>
      <c r="AR2277" t="s">
        <v>5934</v>
      </c>
      <c r="AT2277" t="s">
        <v>1292</v>
      </c>
      <c r="AX2277" t="s">
        <v>4919</v>
      </c>
      <c r="AY2277" s="104">
        <v>46114.536111111112</v>
      </c>
      <c r="AZ2277">
        <v>309738</v>
      </c>
      <c r="BA2277" t="s">
        <v>4728</v>
      </c>
      <c r="BB2277" t="s">
        <v>5989</v>
      </c>
      <c r="BF2277" t="s">
        <v>5948</v>
      </c>
      <c r="BH2277" t="s">
        <v>250</v>
      </c>
      <c r="BI2277" t="s">
        <v>2142</v>
      </c>
      <c r="BL2277" t="s">
        <v>7518</v>
      </c>
      <c r="BM2277" s="104">
        <v>46120.505555555559</v>
      </c>
      <c r="BN2277">
        <v>588137</v>
      </c>
      <c r="BO2277" t="s">
        <v>4728</v>
      </c>
      <c r="BP2277" t="s">
        <v>5592</v>
      </c>
      <c r="BQ2277" t="s">
        <v>4731</v>
      </c>
      <c r="BT2277" t="s">
        <v>6251</v>
      </c>
    </row>
    <row r="2278" spans="17:72" x14ac:dyDescent="0.25">
      <c r="Q2278" t="s">
        <v>77</v>
      </c>
      <c r="V2278" t="s">
        <v>5834</v>
      </c>
      <c r="W2278" s="104">
        <v>46119.645138888889</v>
      </c>
      <c r="X2278">
        <v>375127</v>
      </c>
      <c r="Y2278" t="s">
        <v>4728</v>
      </c>
      <c r="Z2278" t="s">
        <v>54</v>
      </c>
      <c r="AD2278" t="s">
        <v>4734</v>
      </c>
      <c r="AF2278" t="s">
        <v>6519</v>
      </c>
      <c r="AG2278" t="s">
        <v>223</v>
      </c>
      <c r="AJ2278" t="s">
        <v>5654</v>
      </c>
      <c r="AK2278" s="104">
        <v>46118.465277777781</v>
      </c>
      <c r="AL2278">
        <v>915121</v>
      </c>
      <c r="AM2278" t="s">
        <v>4728</v>
      </c>
      <c r="AN2278" t="s">
        <v>42</v>
      </c>
      <c r="AO2278" t="s">
        <v>13</v>
      </c>
      <c r="AR2278" t="s">
        <v>4981</v>
      </c>
      <c r="AT2278" t="s">
        <v>1945</v>
      </c>
      <c r="AX2278" t="s">
        <v>7421</v>
      </c>
      <c r="AY2278" s="104">
        <v>46114.536111111112</v>
      </c>
      <c r="AZ2278">
        <v>297992</v>
      </c>
      <c r="BA2278" t="s">
        <v>4761</v>
      </c>
      <c r="BB2278" t="s">
        <v>5989</v>
      </c>
      <c r="BF2278" t="s">
        <v>5934</v>
      </c>
      <c r="BH2278" t="s">
        <v>1732</v>
      </c>
      <c r="BL2278" t="s">
        <v>6585</v>
      </c>
      <c r="BM2278" s="104">
        <v>46120.506944444445</v>
      </c>
      <c r="BN2278">
        <v>996585</v>
      </c>
      <c r="BO2278" t="s">
        <v>4761</v>
      </c>
      <c r="BP2278" t="s">
        <v>5592</v>
      </c>
      <c r="BT2278" t="s">
        <v>5966</v>
      </c>
    </row>
    <row r="2279" spans="17:72" x14ac:dyDescent="0.25">
      <c r="Q2279" t="s">
        <v>214</v>
      </c>
      <c r="V2279" t="s">
        <v>4850</v>
      </c>
      <c r="W2279" s="104">
        <v>46119.645833333336</v>
      </c>
      <c r="X2279">
        <v>436022</v>
      </c>
      <c r="Y2279" t="s">
        <v>4728</v>
      </c>
      <c r="Z2279" t="s">
        <v>54</v>
      </c>
      <c r="AD2279" t="s">
        <v>4739</v>
      </c>
      <c r="AF2279" t="s">
        <v>73</v>
      </c>
      <c r="AJ2279" t="s">
        <v>4783</v>
      </c>
      <c r="AK2279" s="104">
        <v>46118.465277777781</v>
      </c>
      <c r="AL2279">
        <v>5040698</v>
      </c>
      <c r="AM2279" t="s">
        <v>4761</v>
      </c>
      <c r="AN2279" t="s">
        <v>13</v>
      </c>
      <c r="AR2279" t="s">
        <v>5958</v>
      </c>
      <c r="AT2279" t="s">
        <v>1941</v>
      </c>
      <c r="AX2279" t="s">
        <v>5889</v>
      </c>
      <c r="AY2279" s="104">
        <v>46114.536111111112</v>
      </c>
      <c r="AZ2279">
        <v>1142140</v>
      </c>
      <c r="BA2279" t="s">
        <v>4761</v>
      </c>
      <c r="BB2279" t="s">
        <v>5989</v>
      </c>
      <c r="BF2279" t="s">
        <v>5924</v>
      </c>
      <c r="BH2279" t="s">
        <v>250</v>
      </c>
      <c r="BL2279" t="s">
        <v>6039</v>
      </c>
      <c r="BM2279" s="104">
        <v>46120.507638888892</v>
      </c>
      <c r="BN2279">
        <v>182233</v>
      </c>
      <c r="BO2279" t="s">
        <v>4728</v>
      </c>
      <c r="BP2279" t="s">
        <v>5592</v>
      </c>
      <c r="BT2279" t="s">
        <v>5920</v>
      </c>
    </row>
    <row r="2280" spans="17:72" x14ac:dyDescent="0.25">
      <c r="Q2280" t="s">
        <v>80</v>
      </c>
      <c r="V2280" t="s">
        <v>4890</v>
      </c>
      <c r="W2280" s="104">
        <v>46119.647222222222</v>
      </c>
      <c r="X2280">
        <v>285492</v>
      </c>
      <c r="Y2280" t="s">
        <v>4728</v>
      </c>
      <c r="Z2280" t="s">
        <v>54</v>
      </c>
      <c r="AD2280" t="s">
        <v>4739</v>
      </c>
      <c r="AF2280" t="s">
        <v>2263</v>
      </c>
      <c r="AG2280" t="s">
        <v>1732</v>
      </c>
      <c r="AJ2280" t="s">
        <v>5183</v>
      </c>
      <c r="AK2280" s="104">
        <v>46118.465277777781</v>
      </c>
      <c r="AL2280">
        <v>2667654</v>
      </c>
      <c r="AM2280" t="s">
        <v>4728</v>
      </c>
      <c r="AN2280" t="s">
        <v>42</v>
      </c>
      <c r="AO2280" t="s">
        <v>13</v>
      </c>
      <c r="AR2280" t="s">
        <v>5937</v>
      </c>
      <c r="AT2280" t="s">
        <v>1124</v>
      </c>
      <c r="AX2280" t="s">
        <v>4890</v>
      </c>
      <c r="AY2280" s="104">
        <v>46114.536805555559</v>
      </c>
      <c r="AZ2280">
        <v>588096</v>
      </c>
      <c r="BA2280" t="s">
        <v>4728</v>
      </c>
      <c r="BB2280" t="s">
        <v>5989</v>
      </c>
      <c r="BF2280" t="s">
        <v>5918</v>
      </c>
      <c r="BH2280" t="s">
        <v>1391</v>
      </c>
      <c r="BL2280" t="s">
        <v>8091</v>
      </c>
      <c r="BM2280" s="104">
        <v>46120.507638888892</v>
      </c>
      <c r="BN2280">
        <v>279457</v>
      </c>
      <c r="BO2280" t="s">
        <v>4728</v>
      </c>
      <c r="BP2280" t="s">
        <v>5592</v>
      </c>
      <c r="BT2280" t="s">
        <v>5918</v>
      </c>
    </row>
    <row r="2281" spans="17:72" x14ac:dyDescent="0.25">
      <c r="Q2281" t="s">
        <v>75</v>
      </c>
      <c r="V2281" t="s">
        <v>4782</v>
      </c>
      <c r="W2281" s="104">
        <v>46119.649305555555</v>
      </c>
      <c r="X2281">
        <v>669545</v>
      </c>
      <c r="Y2281" t="s">
        <v>4728</v>
      </c>
      <c r="Z2281" t="s">
        <v>54</v>
      </c>
      <c r="AD2281" t="s">
        <v>4739</v>
      </c>
      <c r="AJ2281" t="s">
        <v>5634</v>
      </c>
      <c r="AK2281" s="104">
        <v>46118.46597222222</v>
      </c>
      <c r="AL2281">
        <v>52042</v>
      </c>
      <c r="AM2281" t="s">
        <v>4728</v>
      </c>
      <c r="AN2281" t="s">
        <v>13</v>
      </c>
      <c r="AT2281" t="s">
        <v>2561</v>
      </c>
      <c r="AX2281" t="s">
        <v>4743</v>
      </c>
      <c r="AY2281" s="104">
        <v>46114.536805555559</v>
      </c>
      <c r="AZ2281">
        <v>839133</v>
      </c>
      <c r="BA2281" t="s">
        <v>4728</v>
      </c>
      <c r="BB2281" t="s">
        <v>5989</v>
      </c>
      <c r="BF2281" t="s">
        <v>5918</v>
      </c>
      <c r="BH2281" t="s">
        <v>256</v>
      </c>
      <c r="BL2281" t="s">
        <v>5166</v>
      </c>
      <c r="BM2281" s="104">
        <v>46120.510416666664</v>
      </c>
      <c r="BN2281">
        <v>630885</v>
      </c>
      <c r="BO2281" t="s">
        <v>4728</v>
      </c>
      <c r="BP2281" t="s">
        <v>5592</v>
      </c>
      <c r="BT2281" t="s">
        <v>5931</v>
      </c>
    </row>
    <row r="2282" spans="17:72" x14ac:dyDescent="0.25">
      <c r="Q2282" t="s">
        <v>84</v>
      </c>
      <c r="V2282" t="s">
        <v>4974</v>
      </c>
      <c r="W2282" s="104">
        <v>46119.652083333334</v>
      </c>
      <c r="X2282">
        <v>130352</v>
      </c>
      <c r="Y2282" t="s">
        <v>4728</v>
      </c>
      <c r="Z2282" t="s">
        <v>54</v>
      </c>
      <c r="AD2282" t="s">
        <v>4736</v>
      </c>
      <c r="AF2282" t="s">
        <v>637</v>
      </c>
      <c r="AG2282" t="s">
        <v>2373</v>
      </c>
      <c r="AJ2282" t="s">
        <v>6685</v>
      </c>
      <c r="AK2282" s="104">
        <v>46118.46597222222</v>
      </c>
      <c r="AL2282">
        <v>548745</v>
      </c>
      <c r="AM2282" t="s">
        <v>4728</v>
      </c>
      <c r="AN2282" t="s">
        <v>13</v>
      </c>
      <c r="AR2282" t="s">
        <v>5948</v>
      </c>
      <c r="AT2282" t="s">
        <v>2431</v>
      </c>
      <c r="AX2282" t="s">
        <v>7422</v>
      </c>
      <c r="AY2282" s="104">
        <v>46114.536805555559</v>
      </c>
      <c r="AZ2282">
        <v>271083</v>
      </c>
      <c r="BA2282" t="s">
        <v>4728</v>
      </c>
      <c r="BB2282" t="s">
        <v>5989</v>
      </c>
      <c r="BF2282" t="s">
        <v>5931</v>
      </c>
      <c r="BH2282" t="s">
        <v>496</v>
      </c>
      <c r="BI2282" t="s">
        <v>2197</v>
      </c>
      <c r="BL2282" t="s">
        <v>5253</v>
      </c>
      <c r="BM2282" s="104">
        <v>46120.511805555558</v>
      </c>
      <c r="BN2282">
        <v>621405</v>
      </c>
      <c r="BO2282" t="s">
        <v>4761</v>
      </c>
      <c r="BP2282" t="s">
        <v>5592</v>
      </c>
      <c r="BQ2282" t="s">
        <v>4731</v>
      </c>
      <c r="BT2282" t="s">
        <v>6382</v>
      </c>
    </row>
    <row r="2283" spans="17:72" x14ac:dyDescent="0.25">
      <c r="Q2283" t="s">
        <v>81</v>
      </c>
      <c r="V2283" t="s">
        <v>5835</v>
      </c>
      <c r="W2283" s="104">
        <v>46119.652083333334</v>
      </c>
      <c r="X2283">
        <v>426321</v>
      </c>
      <c r="Y2283" t="s">
        <v>4728</v>
      </c>
      <c r="Z2283" t="s">
        <v>54</v>
      </c>
      <c r="AD2283" t="s">
        <v>4736</v>
      </c>
      <c r="AF2283" t="s">
        <v>2415</v>
      </c>
      <c r="AG2283" t="s">
        <v>75</v>
      </c>
      <c r="AJ2283" t="s">
        <v>5644</v>
      </c>
      <c r="AK2283" s="104">
        <v>46118.466666666667</v>
      </c>
      <c r="AL2283">
        <v>4086729</v>
      </c>
      <c r="AM2283" t="s">
        <v>4728</v>
      </c>
      <c r="AN2283" t="s">
        <v>42</v>
      </c>
      <c r="AO2283" t="s">
        <v>13</v>
      </c>
      <c r="AR2283" t="s">
        <v>6172</v>
      </c>
      <c r="AT2283" t="s">
        <v>432</v>
      </c>
      <c r="AX2283" t="s">
        <v>4910</v>
      </c>
      <c r="AY2283" s="104">
        <v>46114.536805555559</v>
      </c>
      <c r="AZ2283">
        <v>411544</v>
      </c>
      <c r="BA2283" t="s">
        <v>4728</v>
      </c>
      <c r="BB2283" t="s">
        <v>5989</v>
      </c>
      <c r="BF2283" t="s">
        <v>5942</v>
      </c>
      <c r="BH2283" t="s">
        <v>2600</v>
      </c>
      <c r="BI2283" t="s">
        <v>2142</v>
      </c>
      <c r="BL2283" t="s">
        <v>8222</v>
      </c>
      <c r="BM2283" s="104">
        <v>46120.511805555558</v>
      </c>
      <c r="BN2283">
        <v>290252</v>
      </c>
      <c r="BO2283" t="s">
        <v>4728</v>
      </c>
      <c r="BP2283" t="s">
        <v>5592</v>
      </c>
      <c r="BQ2283" t="s">
        <v>4731</v>
      </c>
      <c r="BT2283" t="s">
        <v>5918</v>
      </c>
    </row>
    <row r="2284" spans="17:72" x14ac:dyDescent="0.25">
      <c r="Q2284" t="s">
        <v>241</v>
      </c>
      <c r="V2284" t="s">
        <v>4854</v>
      </c>
      <c r="W2284" s="104">
        <v>46119.652777777781</v>
      </c>
      <c r="X2284">
        <v>333568</v>
      </c>
      <c r="Y2284" t="s">
        <v>4728</v>
      </c>
      <c r="Z2284" t="s">
        <v>54</v>
      </c>
      <c r="AD2284" t="s">
        <v>4736</v>
      </c>
      <c r="AF2284" t="s">
        <v>72</v>
      </c>
      <c r="AJ2284" t="s">
        <v>4946</v>
      </c>
      <c r="AK2284" s="104">
        <v>46118.466666666667</v>
      </c>
      <c r="AL2284">
        <v>931486</v>
      </c>
      <c r="AM2284" t="s">
        <v>4728</v>
      </c>
      <c r="AN2284" t="s">
        <v>54</v>
      </c>
      <c r="AO2284" t="s">
        <v>13</v>
      </c>
      <c r="AR2284" t="s">
        <v>4739</v>
      </c>
      <c r="AT2284" t="s">
        <v>2624</v>
      </c>
      <c r="AU2284" t="s">
        <v>220</v>
      </c>
      <c r="AX2284" t="s">
        <v>4877</v>
      </c>
      <c r="AY2284" s="104">
        <v>46114.537499999999</v>
      </c>
      <c r="AZ2284">
        <v>983543</v>
      </c>
      <c r="BA2284" t="s">
        <v>4728</v>
      </c>
      <c r="BB2284" t="s">
        <v>5989</v>
      </c>
      <c r="BC2284" t="s">
        <v>4731</v>
      </c>
      <c r="BF2284" t="s">
        <v>6595</v>
      </c>
      <c r="BH2284" t="s">
        <v>1391</v>
      </c>
      <c r="BL2284" t="s">
        <v>8237</v>
      </c>
      <c r="BM2284" s="104">
        <v>46120.511805555558</v>
      </c>
      <c r="BO2284" t="s">
        <v>4761</v>
      </c>
      <c r="BP2284" t="s">
        <v>5592</v>
      </c>
      <c r="BT2284" t="s">
        <v>5931</v>
      </c>
    </row>
    <row r="2285" spans="17:72" x14ac:dyDescent="0.25">
      <c r="Q2285" t="s">
        <v>420</v>
      </c>
      <c r="R2285" t="s">
        <v>84</v>
      </c>
      <c r="S2285" t="s">
        <v>217</v>
      </c>
      <c r="V2285" t="s">
        <v>4997</v>
      </c>
      <c r="W2285" s="104">
        <v>46119.654166666667</v>
      </c>
      <c r="X2285">
        <v>2143977</v>
      </c>
      <c r="Y2285" t="s">
        <v>4728</v>
      </c>
      <c r="Z2285" t="s">
        <v>42</v>
      </c>
      <c r="AA2285" t="s">
        <v>54</v>
      </c>
      <c r="AB2285" t="s">
        <v>4731</v>
      </c>
      <c r="AD2285" t="s">
        <v>5836</v>
      </c>
      <c r="AF2285" t="s">
        <v>298</v>
      </c>
      <c r="AJ2285" t="s">
        <v>6404</v>
      </c>
      <c r="AK2285" s="104">
        <v>46118.46875</v>
      </c>
      <c r="AL2285">
        <v>1042899</v>
      </c>
      <c r="AM2285" t="s">
        <v>4728</v>
      </c>
      <c r="AN2285" t="s">
        <v>13</v>
      </c>
      <c r="AR2285" t="s">
        <v>4781</v>
      </c>
      <c r="AT2285" t="s">
        <v>2345</v>
      </c>
      <c r="AX2285" t="s">
        <v>4776</v>
      </c>
      <c r="AY2285" s="104">
        <v>46114.538888888892</v>
      </c>
      <c r="AZ2285">
        <v>274217</v>
      </c>
      <c r="BA2285" t="s">
        <v>4728</v>
      </c>
      <c r="BB2285" t="s">
        <v>5989</v>
      </c>
      <c r="BF2285" t="s">
        <v>5931</v>
      </c>
      <c r="BH2285" t="s">
        <v>1732</v>
      </c>
      <c r="BL2285" t="s">
        <v>4859</v>
      </c>
      <c r="BM2285" s="104">
        <v>46120.511805555558</v>
      </c>
      <c r="BN2285">
        <v>138028</v>
      </c>
      <c r="BO2285" t="s">
        <v>4728</v>
      </c>
      <c r="BP2285" t="s">
        <v>5592</v>
      </c>
      <c r="BT2285" t="s">
        <v>4781</v>
      </c>
    </row>
    <row r="2286" spans="17:72" x14ac:dyDescent="0.25">
      <c r="Q2286" t="s">
        <v>5837</v>
      </c>
      <c r="R2286" t="s">
        <v>75</v>
      </c>
      <c r="V2286" t="s">
        <v>4877</v>
      </c>
      <c r="W2286" s="104">
        <v>46119.654166666667</v>
      </c>
      <c r="X2286">
        <v>958311</v>
      </c>
      <c r="Y2286" t="s">
        <v>4728</v>
      </c>
      <c r="Z2286" t="s">
        <v>4787</v>
      </c>
      <c r="AA2286" t="s">
        <v>54</v>
      </c>
      <c r="AD2286" t="s">
        <v>5838</v>
      </c>
      <c r="AF2286" t="s">
        <v>5768</v>
      </c>
      <c r="AG2286" t="s">
        <v>1507</v>
      </c>
      <c r="AJ2286" t="s">
        <v>5397</v>
      </c>
      <c r="AK2286" s="104">
        <v>46118.46875</v>
      </c>
      <c r="AL2286">
        <v>1050734</v>
      </c>
      <c r="AM2286" t="s">
        <v>4728</v>
      </c>
      <c r="AN2286" t="s">
        <v>4787</v>
      </c>
      <c r="AO2286" t="s">
        <v>13</v>
      </c>
      <c r="AR2286" t="s">
        <v>5933</v>
      </c>
      <c r="AT2286" t="s">
        <v>516</v>
      </c>
      <c r="AX2286" t="s">
        <v>4776</v>
      </c>
      <c r="AY2286" s="104">
        <v>46114.538888888892</v>
      </c>
      <c r="AZ2286">
        <v>278485</v>
      </c>
      <c r="BA2286" t="s">
        <v>4728</v>
      </c>
      <c r="BB2286" t="s">
        <v>5989</v>
      </c>
      <c r="BF2286" t="s">
        <v>5931</v>
      </c>
      <c r="BH2286" t="s">
        <v>852</v>
      </c>
      <c r="BL2286" t="s">
        <v>8238</v>
      </c>
      <c r="BM2286" s="104">
        <v>46120.512499999997</v>
      </c>
      <c r="BO2286" t="s">
        <v>4728</v>
      </c>
      <c r="BP2286" t="s">
        <v>5592</v>
      </c>
    </row>
    <row r="2287" spans="17:72" x14ac:dyDescent="0.25">
      <c r="Q2287" t="s">
        <v>211</v>
      </c>
      <c r="V2287" t="s">
        <v>5839</v>
      </c>
      <c r="W2287" s="104">
        <v>46119.654166666667</v>
      </c>
      <c r="X2287">
        <v>54602</v>
      </c>
      <c r="Y2287" t="s">
        <v>4728</v>
      </c>
      <c r="Z2287" t="s">
        <v>54</v>
      </c>
      <c r="AD2287" t="s">
        <v>4756</v>
      </c>
      <c r="AJ2287" t="s">
        <v>6686</v>
      </c>
      <c r="AK2287" s="104">
        <v>46118.469444444447</v>
      </c>
      <c r="AL2287">
        <v>50716</v>
      </c>
      <c r="AM2287" t="s">
        <v>4728</v>
      </c>
      <c r="AN2287" t="s">
        <v>13</v>
      </c>
      <c r="AT2287" t="s">
        <v>2391</v>
      </c>
      <c r="AX2287" t="s">
        <v>4762</v>
      </c>
      <c r="AY2287" s="104">
        <v>46114.538888888892</v>
      </c>
      <c r="AZ2287">
        <v>483886</v>
      </c>
      <c r="BA2287" t="s">
        <v>4728</v>
      </c>
      <c r="BB2287" t="s">
        <v>5989</v>
      </c>
      <c r="BF2287" t="s">
        <v>5942</v>
      </c>
      <c r="BH2287" t="s">
        <v>235</v>
      </c>
      <c r="BL2287" t="s">
        <v>4988</v>
      </c>
      <c r="BM2287" s="104">
        <v>46120.512499999997</v>
      </c>
      <c r="BN2287">
        <v>377038</v>
      </c>
      <c r="BO2287" t="s">
        <v>4728</v>
      </c>
      <c r="BP2287" t="s">
        <v>5592</v>
      </c>
      <c r="BT2287" t="s">
        <v>5920</v>
      </c>
    </row>
    <row r="2288" spans="17:72" x14ac:dyDescent="0.25">
      <c r="Q2288" t="s">
        <v>77</v>
      </c>
      <c r="R2288" t="s">
        <v>2197</v>
      </c>
      <c r="V2288" t="s">
        <v>5338</v>
      </c>
      <c r="W2288" s="104">
        <v>46119.654861111114</v>
      </c>
      <c r="X2288">
        <v>378465</v>
      </c>
      <c r="Y2288" t="s">
        <v>4728</v>
      </c>
      <c r="Z2288" t="s">
        <v>54</v>
      </c>
      <c r="AA2288" t="s">
        <v>4731</v>
      </c>
      <c r="AD2288" t="s">
        <v>5004</v>
      </c>
      <c r="AF2288" t="s">
        <v>1276</v>
      </c>
      <c r="AJ2288" t="s">
        <v>6687</v>
      </c>
      <c r="AK2288" s="104">
        <v>46118.469444444447</v>
      </c>
      <c r="AL2288">
        <v>357978</v>
      </c>
      <c r="AM2288" t="s">
        <v>4728</v>
      </c>
      <c r="AN2288" t="s">
        <v>13</v>
      </c>
      <c r="AR2288" t="s">
        <v>5925</v>
      </c>
      <c r="AT2288" t="s">
        <v>1985</v>
      </c>
      <c r="AX2288" t="s">
        <v>6401</v>
      </c>
      <c r="AY2288" s="104">
        <v>46114.539583333331</v>
      </c>
      <c r="AZ2288">
        <v>832366</v>
      </c>
      <c r="BA2288" t="s">
        <v>4761</v>
      </c>
      <c r="BB2288" t="s">
        <v>5989</v>
      </c>
      <c r="BF2288" t="s">
        <v>5918</v>
      </c>
      <c r="BH2288" t="s">
        <v>1481</v>
      </c>
      <c r="BL2288" t="s">
        <v>4733</v>
      </c>
      <c r="BM2288" s="104">
        <v>46120.512499999997</v>
      </c>
      <c r="BN2288">
        <v>332063</v>
      </c>
      <c r="BO2288" t="s">
        <v>4728</v>
      </c>
      <c r="BP2288" t="s">
        <v>5592</v>
      </c>
      <c r="BT2288" t="s">
        <v>5931</v>
      </c>
    </row>
    <row r="2289" spans="17:72" x14ac:dyDescent="0.25">
      <c r="Q2289" t="s">
        <v>80</v>
      </c>
      <c r="V2289" t="s">
        <v>4765</v>
      </c>
      <c r="W2289" s="104">
        <v>46119.655555555553</v>
      </c>
      <c r="X2289">
        <v>810697</v>
      </c>
      <c r="Y2289" t="s">
        <v>4728</v>
      </c>
      <c r="Z2289" t="s">
        <v>54</v>
      </c>
      <c r="AD2289" t="s">
        <v>4736</v>
      </c>
      <c r="AJ2289" t="s">
        <v>4776</v>
      </c>
      <c r="AK2289" s="104">
        <v>46118.470138888886</v>
      </c>
      <c r="AL2289">
        <v>61717</v>
      </c>
      <c r="AM2289" t="s">
        <v>4728</v>
      </c>
      <c r="AN2289" t="s">
        <v>13</v>
      </c>
      <c r="AT2289" t="s">
        <v>1945</v>
      </c>
      <c r="AX2289" t="s">
        <v>4853</v>
      </c>
      <c r="AY2289" s="104">
        <v>46114.539583333331</v>
      </c>
      <c r="AZ2289">
        <v>180760</v>
      </c>
      <c r="BA2289" t="s">
        <v>4728</v>
      </c>
      <c r="BB2289" t="s">
        <v>5989</v>
      </c>
      <c r="BF2289" t="s">
        <v>5918</v>
      </c>
      <c r="BH2289" t="s">
        <v>868</v>
      </c>
      <c r="BL2289" t="s">
        <v>5083</v>
      </c>
      <c r="BM2289" s="104">
        <v>46120.512499999997</v>
      </c>
      <c r="BN2289">
        <v>192431</v>
      </c>
      <c r="BO2289" t="s">
        <v>4728</v>
      </c>
      <c r="BP2289" t="s">
        <v>5592</v>
      </c>
      <c r="BT2289" t="s">
        <v>6117</v>
      </c>
    </row>
    <row r="2290" spans="17:72" x14ac:dyDescent="0.25">
      <c r="Q2290" t="s">
        <v>73</v>
      </c>
      <c r="V2290" t="s">
        <v>4986</v>
      </c>
      <c r="W2290" s="104">
        <v>46119.655555555553</v>
      </c>
      <c r="X2290">
        <v>84721</v>
      </c>
      <c r="Y2290" t="s">
        <v>4728</v>
      </c>
      <c r="Z2290" t="s">
        <v>54</v>
      </c>
      <c r="AD2290" t="s">
        <v>4756</v>
      </c>
      <c r="AF2290" t="s">
        <v>967</v>
      </c>
      <c r="AG2290" t="s">
        <v>1891</v>
      </c>
      <c r="AJ2290" t="s">
        <v>4877</v>
      </c>
      <c r="AK2290" s="104">
        <v>46118.470833333333</v>
      </c>
      <c r="AL2290">
        <v>1625075</v>
      </c>
      <c r="AM2290" t="s">
        <v>4728</v>
      </c>
      <c r="AN2290" t="s">
        <v>13</v>
      </c>
      <c r="AO2290" t="s">
        <v>4731</v>
      </c>
      <c r="AR2290" t="s">
        <v>6495</v>
      </c>
      <c r="AT2290" t="s">
        <v>1385</v>
      </c>
      <c r="AX2290" t="s">
        <v>4877</v>
      </c>
      <c r="AY2290" s="104">
        <v>46114.539583333331</v>
      </c>
      <c r="AZ2290">
        <v>3121377</v>
      </c>
      <c r="BA2290" t="s">
        <v>4761</v>
      </c>
      <c r="BB2290" t="s">
        <v>5989</v>
      </c>
      <c r="BF2290" t="s">
        <v>5966</v>
      </c>
      <c r="BH2290" t="s">
        <v>1732</v>
      </c>
      <c r="BI2290" t="s">
        <v>2142</v>
      </c>
      <c r="BL2290" t="s">
        <v>4877</v>
      </c>
      <c r="BM2290" s="104">
        <v>46120.51458333333</v>
      </c>
      <c r="BO2290" t="s">
        <v>4761</v>
      </c>
      <c r="BP2290" t="s">
        <v>5592</v>
      </c>
      <c r="BQ2290" t="s">
        <v>4731</v>
      </c>
      <c r="BT2290" t="s">
        <v>5301</v>
      </c>
    </row>
    <row r="2291" spans="17:72" x14ac:dyDescent="0.25">
      <c r="Q2291" t="s">
        <v>214</v>
      </c>
      <c r="V2291" t="s">
        <v>5840</v>
      </c>
      <c r="W2291" s="104">
        <v>46119.655555555553</v>
      </c>
      <c r="X2291">
        <v>407106</v>
      </c>
      <c r="Y2291" t="s">
        <v>4728</v>
      </c>
      <c r="Z2291" t="s">
        <v>54</v>
      </c>
      <c r="AD2291" t="s">
        <v>4752</v>
      </c>
      <c r="AF2291" t="s">
        <v>2561</v>
      </c>
      <c r="AJ2291" t="s">
        <v>5042</v>
      </c>
      <c r="AK2291" s="104">
        <v>46118.47152777778</v>
      </c>
      <c r="AL2291">
        <v>956135</v>
      </c>
      <c r="AM2291" t="s">
        <v>4761</v>
      </c>
      <c r="AN2291" t="s">
        <v>13</v>
      </c>
      <c r="AR2291" t="s">
        <v>5931</v>
      </c>
      <c r="AT2291" t="s">
        <v>1559</v>
      </c>
      <c r="AX2291" t="s">
        <v>4910</v>
      </c>
      <c r="AY2291" s="104">
        <v>46114.540277777778</v>
      </c>
      <c r="AZ2291">
        <v>460617</v>
      </c>
      <c r="BA2291" t="s">
        <v>4728</v>
      </c>
      <c r="BB2291" t="s">
        <v>5989</v>
      </c>
      <c r="BF2291" t="s">
        <v>5942</v>
      </c>
      <c r="BH2291" t="s">
        <v>496</v>
      </c>
      <c r="BI2291" t="s">
        <v>2142</v>
      </c>
      <c r="BL2291" t="s">
        <v>6400</v>
      </c>
      <c r="BM2291" s="104">
        <v>46120.515972222223</v>
      </c>
      <c r="BO2291" t="s">
        <v>4728</v>
      </c>
      <c r="BP2291" t="s">
        <v>5592</v>
      </c>
      <c r="BQ2291" t="s">
        <v>4731</v>
      </c>
    </row>
    <row r="2292" spans="17:72" x14ac:dyDescent="0.25">
      <c r="Q2292" t="s">
        <v>84</v>
      </c>
      <c r="V2292" t="s">
        <v>5660</v>
      </c>
      <c r="W2292" s="104">
        <v>46119.655555555553</v>
      </c>
      <c r="X2292">
        <v>134812</v>
      </c>
      <c r="Y2292" t="s">
        <v>4728</v>
      </c>
      <c r="Z2292" t="s">
        <v>54</v>
      </c>
      <c r="AD2292" t="s">
        <v>4736</v>
      </c>
      <c r="AJ2292" t="s">
        <v>5045</v>
      </c>
      <c r="AK2292" s="104">
        <v>46118.47152777778</v>
      </c>
      <c r="AL2292">
        <v>123901</v>
      </c>
      <c r="AM2292" t="s">
        <v>4728</v>
      </c>
      <c r="AN2292" t="s">
        <v>13</v>
      </c>
      <c r="AT2292" t="s">
        <v>232</v>
      </c>
      <c r="AU2292" t="s">
        <v>2197</v>
      </c>
      <c r="AX2292" t="s">
        <v>4826</v>
      </c>
      <c r="AY2292" s="104">
        <v>46114.540277777778</v>
      </c>
      <c r="AZ2292">
        <v>2507699</v>
      </c>
      <c r="BA2292" t="s">
        <v>4728</v>
      </c>
      <c r="BB2292" t="s">
        <v>5989</v>
      </c>
      <c r="BC2292" t="s">
        <v>4731</v>
      </c>
      <c r="BF2292" t="s">
        <v>6240</v>
      </c>
      <c r="BH2292" t="s">
        <v>235</v>
      </c>
      <c r="BL2292" t="s">
        <v>6354</v>
      </c>
      <c r="BM2292" s="104">
        <v>46120.515972222223</v>
      </c>
      <c r="BO2292" t="s">
        <v>4728</v>
      </c>
      <c r="BP2292" t="s">
        <v>5592</v>
      </c>
    </row>
    <row r="2293" spans="17:72" x14ac:dyDescent="0.25">
      <c r="V2293" t="s">
        <v>4776</v>
      </c>
      <c r="W2293" s="104">
        <v>46119.65625</v>
      </c>
      <c r="X2293">
        <v>603154</v>
      </c>
      <c r="Y2293" t="s">
        <v>4728</v>
      </c>
      <c r="Z2293" t="s">
        <v>54</v>
      </c>
      <c r="AF2293" t="s">
        <v>80</v>
      </c>
      <c r="AG2293" t="s">
        <v>226</v>
      </c>
      <c r="AJ2293" t="s">
        <v>4849</v>
      </c>
      <c r="AK2293" s="104">
        <v>46118.472222222219</v>
      </c>
      <c r="AL2293">
        <v>3848840</v>
      </c>
      <c r="AM2293" t="s">
        <v>4761</v>
      </c>
      <c r="AN2293" t="s">
        <v>13</v>
      </c>
      <c r="AO2293" t="s">
        <v>4812</v>
      </c>
      <c r="AR2293" t="s">
        <v>6403</v>
      </c>
      <c r="AT2293" t="s">
        <v>229</v>
      </c>
      <c r="AX2293" t="s">
        <v>7423</v>
      </c>
      <c r="AY2293" s="104">
        <v>46114.540277777778</v>
      </c>
      <c r="AZ2293">
        <v>83534</v>
      </c>
      <c r="BA2293" t="s">
        <v>4728</v>
      </c>
      <c r="BB2293" t="s">
        <v>5989</v>
      </c>
      <c r="BF2293" t="s">
        <v>5925</v>
      </c>
    </row>
    <row r="2294" spans="17:72" x14ac:dyDescent="0.25">
      <c r="Q2294" t="s">
        <v>71</v>
      </c>
      <c r="R2294" t="s">
        <v>217</v>
      </c>
      <c r="V2294" t="s">
        <v>4986</v>
      </c>
      <c r="W2294" s="104">
        <v>46119.65625</v>
      </c>
      <c r="X2294">
        <v>345342</v>
      </c>
      <c r="Y2294" t="s">
        <v>4728</v>
      </c>
      <c r="Z2294" t="s">
        <v>54</v>
      </c>
      <c r="AA2294" t="s">
        <v>4731</v>
      </c>
      <c r="AD2294" t="s">
        <v>5296</v>
      </c>
      <c r="AF2294" t="s">
        <v>738</v>
      </c>
      <c r="AJ2294" t="s">
        <v>6634</v>
      </c>
      <c r="AK2294" s="104">
        <v>46118.472222222219</v>
      </c>
      <c r="AL2294">
        <v>374715</v>
      </c>
      <c r="AM2294" t="s">
        <v>4728</v>
      </c>
      <c r="AN2294" t="s">
        <v>42</v>
      </c>
      <c r="AO2294" t="s">
        <v>13</v>
      </c>
      <c r="AR2294" t="s">
        <v>6677</v>
      </c>
      <c r="AT2294" t="s">
        <v>2383</v>
      </c>
      <c r="AX2294" t="s">
        <v>7421</v>
      </c>
      <c r="AY2294" s="104">
        <v>46114.540277777778</v>
      </c>
      <c r="AZ2294">
        <v>1245320</v>
      </c>
      <c r="BA2294" t="s">
        <v>4761</v>
      </c>
      <c r="BB2294" t="s">
        <v>5989</v>
      </c>
      <c r="BF2294" t="s">
        <v>5966</v>
      </c>
    </row>
    <row r="2295" spans="17:72" x14ac:dyDescent="0.25">
      <c r="Q2295" t="s">
        <v>77</v>
      </c>
      <c r="V2295" t="s">
        <v>4877</v>
      </c>
      <c r="W2295" s="104">
        <v>46119.65625</v>
      </c>
      <c r="X2295">
        <v>558502</v>
      </c>
      <c r="Y2295" t="s">
        <v>4761</v>
      </c>
      <c r="Z2295" t="s">
        <v>54</v>
      </c>
      <c r="AD2295" t="s">
        <v>4736</v>
      </c>
      <c r="AF2295" t="s">
        <v>963</v>
      </c>
      <c r="AG2295" t="s">
        <v>2429</v>
      </c>
      <c r="AJ2295" t="s">
        <v>4826</v>
      </c>
      <c r="AK2295" s="104">
        <v>46118.472916666666</v>
      </c>
      <c r="AL2295">
        <v>948274</v>
      </c>
      <c r="AM2295" t="s">
        <v>4728</v>
      </c>
      <c r="AN2295" t="s">
        <v>42</v>
      </c>
      <c r="AO2295" t="s">
        <v>13</v>
      </c>
      <c r="AR2295" t="s">
        <v>6018</v>
      </c>
      <c r="AT2295" t="s">
        <v>1276</v>
      </c>
      <c r="AX2295" t="s">
        <v>4961</v>
      </c>
      <c r="AY2295" s="104">
        <v>46114.540277777778</v>
      </c>
      <c r="AZ2295">
        <v>384390</v>
      </c>
      <c r="BA2295" t="s">
        <v>4728</v>
      </c>
      <c r="BB2295" t="s">
        <v>5989</v>
      </c>
      <c r="BF2295" t="s">
        <v>5942</v>
      </c>
    </row>
    <row r="2296" spans="17:72" x14ac:dyDescent="0.25">
      <c r="Q2296" t="s">
        <v>73</v>
      </c>
      <c r="V2296" t="s">
        <v>4949</v>
      </c>
      <c r="W2296" s="104">
        <v>46119.656944444447</v>
      </c>
      <c r="X2296">
        <v>1819674</v>
      </c>
      <c r="Y2296" t="s">
        <v>4728</v>
      </c>
      <c r="Z2296" t="s">
        <v>54</v>
      </c>
      <c r="AD2296" t="s">
        <v>4739</v>
      </c>
      <c r="AF2296" t="s">
        <v>632</v>
      </c>
      <c r="AG2296" t="s">
        <v>264</v>
      </c>
      <c r="AJ2296" t="s">
        <v>5709</v>
      </c>
      <c r="AK2296" s="104">
        <v>46118.473611111112</v>
      </c>
      <c r="AL2296">
        <v>1051787</v>
      </c>
      <c r="AM2296" t="s">
        <v>4728</v>
      </c>
      <c r="AN2296" t="s">
        <v>42</v>
      </c>
      <c r="AO2296" t="s">
        <v>13</v>
      </c>
      <c r="AP2296" t="s">
        <v>4731</v>
      </c>
      <c r="AR2296" t="s">
        <v>5962</v>
      </c>
      <c r="AT2296" t="s">
        <v>2407</v>
      </c>
      <c r="AX2296" t="s">
        <v>4776</v>
      </c>
      <c r="AY2296" s="104">
        <v>46114.540972222225</v>
      </c>
      <c r="AZ2296">
        <v>93871</v>
      </c>
      <c r="BA2296" t="s">
        <v>4728</v>
      </c>
      <c r="BB2296" t="s">
        <v>5989</v>
      </c>
      <c r="BF2296" t="s">
        <v>5925</v>
      </c>
    </row>
    <row r="2297" spans="17:72" x14ac:dyDescent="0.25">
      <c r="Q2297" t="s">
        <v>76</v>
      </c>
      <c r="V2297" t="s">
        <v>5841</v>
      </c>
      <c r="W2297" s="104">
        <v>46119.656944444447</v>
      </c>
      <c r="X2297">
        <v>762139</v>
      </c>
      <c r="Y2297" t="s">
        <v>4728</v>
      </c>
      <c r="Z2297" t="s">
        <v>54</v>
      </c>
      <c r="AD2297" t="s">
        <v>4756</v>
      </c>
      <c r="AF2297" t="s">
        <v>760</v>
      </c>
      <c r="AG2297" t="s">
        <v>2403</v>
      </c>
      <c r="AJ2297" t="s">
        <v>5660</v>
      </c>
      <c r="AK2297" s="104">
        <v>46118.474305555559</v>
      </c>
      <c r="AL2297">
        <v>607962</v>
      </c>
      <c r="AM2297" t="s">
        <v>4761</v>
      </c>
      <c r="AN2297" t="s">
        <v>4787</v>
      </c>
      <c r="AO2297" t="s">
        <v>13</v>
      </c>
      <c r="AR2297" t="s">
        <v>5944</v>
      </c>
      <c r="AT2297" t="s">
        <v>71</v>
      </c>
      <c r="AX2297" t="s">
        <v>4762</v>
      </c>
      <c r="AY2297" s="104">
        <v>46114.541666666664</v>
      </c>
      <c r="AZ2297">
        <v>203629</v>
      </c>
      <c r="BA2297" t="s">
        <v>4728</v>
      </c>
      <c r="BB2297" t="s">
        <v>5989</v>
      </c>
      <c r="BF2297" t="s">
        <v>5918</v>
      </c>
    </row>
    <row r="2298" spans="17:72" x14ac:dyDescent="0.25">
      <c r="Q2298" t="s">
        <v>81</v>
      </c>
      <c r="V2298" t="s">
        <v>5842</v>
      </c>
      <c r="W2298" s="104">
        <v>46119.657638888886</v>
      </c>
      <c r="X2298">
        <v>207332</v>
      </c>
      <c r="Y2298" t="s">
        <v>4728</v>
      </c>
      <c r="Z2298" t="s">
        <v>54</v>
      </c>
      <c r="AD2298" t="s">
        <v>4736</v>
      </c>
      <c r="AJ2298" t="s">
        <v>6688</v>
      </c>
      <c r="AK2298" s="104">
        <v>46118.474305555559</v>
      </c>
      <c r="AL2298">
        <v>43106</v>
      </c>
      <c r="AM2298" t="s">
        <v>4728</v>
      </c>
      <c r="AN2298" t="s">
        <v>13</v>
      </c>
      <c r="AT2298" t="s">
        <v>308</v>
      </c>
      <c r="AX2298" t="s">
        <v>4776</v>
      </c>
      <c r="AY2298" s="104">
        <v>46114.541666666664</v>
      </c>
      <c r="AZ2298">
        <v>643450</v>
      </c>
      <c r="BA2298" t="s">
        <v>4728</v>
      </c>
      <c r="BB2298" t="s">
        <v>5989</v>
      </c>
      <c r="BF2298" t="s">
        <v>5918</v>
      </c>
    </row>
    <row r="2299" spans="17:72" x14ac:dyDescent="0.25">
      <c r="Q2299" t="s">
        <v>81</v>
      </c>
      <c r="V2299" t="s">
        <v>5157</v>
      </c>
      <c r="W2299" s="104">
        <v>46119.65902777778</v>
      </c>
      <c r="X2299">
        <v>319594</v>
      </c>
      <c r="Y2299" t="s">
        <v>4728</v>
      </c>
      <c r="Z2299" t="s">
        <v>54</v>
      </c>
      <c r="AD2299" t="s">
        <v>4739</v>
      </c>
      <c r="AJ2299" t="s">
        <v>4782</v>
      </c>
      <c r="AK2299" s="104">
        <v>46118.474305555559</v>
      </c>
      <c r="AL2299">
        <v>36636</v>
      </c>
      <c r="AM2299" t="s">
        <v>4728</v>
      </c>
      <c r="AN2299" t="s">
        <v>13</v>
      </c>
      <c r="AT2299" t="s">
        <v>414</v>
      </c>
      <c r="AU2299" t="s">
        <v>220</v>
      </c>
      <c r="AX2299" t="s">
        <v>4818</v>
      </c>
      <c r="AY2299" s="104">
        <v>46114.541666666664</v>
      </c>
      <c r="AZ2299">
        <v>1573513</v>
      </c>
      <c r="BA2299" t="s">
        <v>4761</v>
      </c>
      <c r="BB2299" t="s">
        <v>5989</v>
      </c>
      <c r="BC2299" t="s">
        <v>4731</v>
      </c>
      <c r="BF2299" t="s">
        <v>7382</v>
      </c>
    </row>
    <row r="2300" spans="17:72" x14ac:dyDescent="0.25">
      <c r="Q2300" t="s">
        <v>214</v>
      </c>
      <c r="R2300" t="s">
        <v>1132</v>
      </c>
      <c r="V2300" t="s">
        <v>5009</v>
      </c>
      <c r="W2300" s="104">
        <v>46119.661805555559</v>
      </c>
      <c r="X2300">
        <v>192841</v>
      </c>
      <c r="Y2300" t="s">
        <v>4728</v>
      </c>
      <c r="Z2300" t="s">
        <v>54</v>
      </c>
      <c r="AA2300" t="s">
        <v>4731</v>
      </c>
      <c r="AD2300" t="s">
        <v>5296</v>
      </c>
      <c r="AF2300" t="s">
        <v>961</v>
      </c>
      <c r="AG2300" t="s">
        <v>2373</v>
      </c>
      <c r="AJ2300" t="s">
        <v>4839</v>
      </c>
      <c r="AK2300" s="104">
        <v>46118.474305555559</v>
      </c>
      <c r="AL2300">
        <v>1083624</v>
      </c>
      <c r="AM2300" t="s">
        <v>4728</v>
      </c>
      <c r="AN2300" t="s">
        <v>42</v>
      </c>
      <c r="AO2300" t="s">
        <v>13</v>
      </c>
      <c r="AR2300" t="s">
        <v>6040</v>
      </c>
      <c r="AT2300" t="s">
        <v>84</v>
      </c>
      <c r="AX2300" t="s">
        <v>7424</v>
      </c>
      <c r="AY2300" s="104">
        <v>46114.542361111111</v>
      </c>
      <c r="AZ2300">
        <v>120624</v>
      </c>
      <c r="BA2300" t="s">
        <v>4728</v>
      </c>
      <c r="BB2300" t="s">
        <v>5989</v>
      </c>
      <c r="BF2300" t="s">
        <v>5918</v>
      </c>
    </row>
    <row r="2301" spans="17:72" x14ac:dyDescent="0.25">
      <c r="Q2301" t="s">
        <v>84</v>
      </c>
      <c r="R2301" t="s">
        <v>2197</v>
      </c>
      <c r="V2301" t="s">
        <v>5501</v>
      </c>
      <c r="W2301" s="104">
        <v>46119.661805555559</v>
      </c>
      <c r="X2301">
        <v>607212</v>
      </c>
      <c r="Y2301" t="s">
        <v>4728</v>
      </c>
      <c r="Z2301" t="s">
        <v>54</v>
      </c>
      <c r="AA2301" t="s">
        <v>4731</v>
      </c>
      <c r="AD2301" t="s">
        <v>5031</v>
      </c>
      <c r="AF2301" t="s">
        <v>1276</v>
      </c>
      <c r="AJ2301" t="s">
        <v>6687</v>
      </c>
      <c r="AK2301" s="104">
        <v>46118.474305555559</v>
      </c>
      <c r="AL2301">
        <v>292772</v>
      </c>
      <c r="AM2301" t="s">
        <v>4728</v>
      </c>
      <c r="AN2301" t="s">
        <v>13</v>
      </c>
      <c r="AR2301" t="s">
        <v>4781</v>
      </c>
      <c r="AT2301" t="s">
        <v>836</v>
      </c>
      <c r="AX2301" t="s">
        <v>4848</v>
      </c>
      <c r="AY2301" s="104">
        <v>46114.542361111111</v>
      </c>
      <c r="AZ2301">
        <v>572607</v>
      </c>
      <c r="BA2301" t="s">
        <v>4728</v>
      </c>
      <c r="BB2301" t="s">
        <v>5989</v>
      </c>
      <c r="BF2301" t="s">
        <v>5924</v>
      </c>
    </row>
    <row r="2302" spans="17:72" x14ac:dyDescent="0.25">
      <c r="Q2302" t="s">
        <v>77</v>
      </c>
      <c r="V2302" t="s">
        <v>4923</v>
      </c>
      <c r="W2302" s="104">
        <v>46119.662499999999</v>
      </c>
      <c r="X2302">
        <v>127833</v>
      </c>
      <c r="Y2302" t="s">
        <v>4728</v>
      </c>
      <c r="Z2302" t="s">
        <v>54</v>
      </c>
      <c r="AD2302" t="s">
        <v>4781</v>
      </c>
      <c r="AF2302" t="s">
        <v>836</v>
      </c>
      <c r="AJ2302" t="s">
        <v>6129</v>
      </c>
      <c r="AK2302" s="104">
        <v>46118.475694444445</v>
      </c>
      <c r="AL2302">
        <v>734516</v>
      </c>
      <c r="AM2302" t="s">
        <v>4728</v>
      </c>
      <c r="AN2302" t="s">
        <v>13</v>
      </c>
      <c r="AR2302" t="s">
        <v>5931</v>
      </c>
      <c r="AT2302" t="s">
        <v>1292</v>
      </c>
      <c r="AX2302" t="s">
        <v>4745</v>
      </c>
      <c r="AY2302" s="104">
        <v>46114.542361111111</v>
      </c>
      <c r="AZ2302">
        <v>334400</v>
      </c>
      <c r="BA2302" t="s">
        <v>4761</v>
      </c>
      <c r="BB2302" t="s">
        <v>5989</v>
      </c>
      <c r="BF2302" t="s">
        <v>5948</v>
      </c>
    </row>
    <row r="2303" spans="17:72" x14ac:dyDescent="0.25">
      <c r="Q2303" t="s">
        <v>78</v>
      </c>
      <c r="V2303" t="s">
        <v>4932</v>
      </c>
      <c r="W2303" s="104">
        <v>46119.662499999999</v>
      </c>
      <c r="X2303">
        <v>497961</v>
      </c>
      <c r="Y2303" t="s">
        <v>4728</v>
      </c>
      <c r="Z2303" t="s">
        <v>54</v>
      </c>
      <c r="AD2303" t="s">
        <v>5139</v>
      </c>
      <c r="AF2303" t="s">
        <v>866</v>
      </c>
      <c r="AJ2303" t="s">
        <v>5472</v>
      </c>
      <c r="AK2303" s="104">
        <v>46118.475694444445</v>
      </c>
      <c r="AL2303">
        <v>859759</v>
      </c>
      <c r="AM2303" t="s">
        <v>4728</v>
      </c>
      <c r="AN2303" t="s">
        <v>13</v>
      </c>
      <c r="AR2303" t="s">
        <v>6117</v>
      </c>
      <c r="AT2303" t="s">
        <v>2345</v>
      </c>
      <c r="AX2303" t="s">
        <v>4940</v>
      </c>
      <c r="AY2303" s="104">
        <v>46114.543055555558</v>
      </c>
      <c r="AZ2303">
        <v>390656</v>
      </c>
      <c r="BA2303" t="s">
        <v>4728</v>
      </c>
      <c r="BB2303" t="s">
        <v>5989</v>
      </c>
      <c r="BF2303" t="s">
        <v>5942</v>
      </c>
    </row>
    <row r="2304" spans="17:72" x14ac:dyDescent="0.25">
      <c r="Q2304" t="s">
        <v>1034</v>
      </c>
      <c r="R2304" t="s">
        <v>232</v>
      </c>
      <c r="V2304" t="s">
        <v>4776</v>
      </c>
      <c r="W2304" s="104">
        <v>46119.663194444445</v>
      </c>
      <c r="X2304">
        <v>507487</v>
      </c>
      <c r="Y2304" t="s">
        <v>4728</v>
      </c>
      <c r="Z2304" t="s">
        <v>42</v>
      </c>
      <c r="AA2304" t="s">
        <v>54</v>
      </c>
      <c r="AD2304" t="s">
        <v>5843</v>
      </c>
      <c r="AF2304" t="s">
        <v>1466</v>
      </c>
      <c r="AG2304" t="s">
        <v>2559</v>
      </c>
      <c r="AJ2304" t="s">
        <v>5157</v>
      </c>
      <c r="AK2304" s="104">
        <v>46118.475694444445</v>
      </c>
      <c r="AL2304">
        <v>1283258</v>
      </c>
      <c r="AM2304" t="s">
        <v>4761</v>
      </c>
      <c r="AN2304" t="s">
        <v>42</v>
      </c>
      <c r="AO2304" t="s">
        <v>13</v>
      </c>
      <c r="AR2304" t="s">
        <v>5944</v>
      </c>
      <c r="AT2304" t="s">
        <v>229</v>
      </c>
      <c r="AX2304" t="s">
        <v>4776</v>
      </c>
      <c r="AY2304" s="104">
        <v>46114.543055555558</v>
      </c>
      <c r="AZ2304">
        <v>473731</v>
      </c>
      <c r="BA2304" t="s">
        <v>4728</v>
      </c>
      <c r="BB2304" t="s">
        <v>5989</v>
      </c>
      <c r="BF2304" t="s">
        <v>5942</v>
      </c>
    </row>
    <row r="2305" spans="17:58" x14ac:dyDescent="0.25">
      <c r="Q2305" t="s">
        <v>205</v>
      </c>
      <c r="V2305" t="s">
        <v>4923</v>
      </c>
      <c r="W2305" s="104">
        <v>46119.663194444445</v>
      </c>
      <c r="X2305">
        <v>298432</v>
      </c>
      <c r="Y2305" t="s">
        <v>4728</v>
      </c>
      <c r="Z2305" t="s">
        <v>54</v>
      </c>
      <c r="AD2305" t="s">
        <v>4739</v>
      </c>
      <c r="AJ2305" t="s">
        <v>4782</v>
      </c>
      <c r="AK2305" s="104">
        <v>46118.475694444445</v>
      </c>
      <c r="AL2305">
        <v>34234</v>
      </c>
      <c r="AM2305" t="s">
        <v>4728</v>
      </c>
      <c r="AN2305" t="s">
        <v>13</v>
      </c>
      <c r="AT2305" t="s">
        <v>1945</v>
      </c>
      <c r="AX2305" t="s">
        <v>4743</v>
      </c>
      <c r="AY2305" s="104">
        <v>46114.543055555558</v>
      </c>
      <c r="AZ2305">
        <v>253190</v>
      </c>
      <c r="BA2305" t="s">
        <v>4728</v>
      </c>
      <c r="BB2305" t="s">
        <v>5989</v>
      </c>
      <c r="BF2305" t="s">
        <v>5942</v>
      </c>
    </row>
    <row r="2306" spans="17:58" x14ac:dyDescent="0.25">
      <c r="Q2306" t="s">
        <v>84</v>
      </c>
      <c r="V2306" t="s">
        <v>5562</v>
      </c>
      <c r="W2306" s="104">
        <v>46119.665277777778</v>
      </c>
      <c r="X2306">
        <v>86453</v>
      </c>
      <c r="Y2306" t="s">
        <v>4728</v>
      </c>
      <c r="Z2306" t="s">
        <v>54</v>
      </c>
      <c r="AD2306" t="s">
        <v>4736</v>
      </c>
      <c r="AF2306" t="s">
        <v>6519</v>
      </c>
      <c r="AJ2306" t="s">
        <v>5012</v>
      </c>
      <c r="AK2306" s="104">
        <v>46118.477777777778</v>
      </c>
      <c r="AL2306">
        <v>1343119</v>
      </c>
      <c r="AM2306" t="s">
        <v>4728</v>
      </c>
      <c r="AN2306" t="s">
        <v>42</v>
      </c>
      <c r="AO2306" t="s">
        <v>13</v>
      </c>
      <c r="AR2306" t="s">
        <v>6644</v>
      </c>
      <c r="AT2306" t="s">
        <v>235</v>
      </c>
      <c r="AX2306" t="s">
        <v>5349</v>
      </c>
      <c r="AY2306" s="104">
        <v>46114.543055555558</v>
      </c>
      <c r="AZ2306">
        <v>350863</v>
      </c>
      <c r="BA2306" t="s">
        <v>4728</v>
      </c>
      <c r="BB2306" t="s">
        <v>5989</v>
      </c>
      <c r="BF2306" t="s">
        <v>5931</v>
      </c>
    </row>
    <row r="2307" spans="17:58" x14ac:dyDescent="0.25">
      <c r="Q2307" t="s">
        <v>214</v>
      </c>
      <c r="V2307" t="s">
        <v>5844</v>
      </c>
      <c r="W2307" s="104">
        <v>46119.665972222225</v>
      </c>
      <c r="X2307">
        <v>557452</v>
      </c>
      <c r="Y2307" t="s">
        <v>4728</v>
      </c>
      <c r="Z2307" t="s">
        <v>54</v>
      </c>
      <c r="AD2307" t="s">
        <v>4739</v>
      </c>
      <c r="AF2307" t="s">
        <v>5080</v>
      </c>
      <c r="AG2307" t="s">
        <v>205</v>
      </c>
      <c r="AJ2307" t="s">
        <v>4850</v>
      </c>
      <c r="AK2307" s="104">
        <v>46118.478472222225</v>
      </c>
      <c r="AL2307">
        <v>740416</v>
      </c>
      <c r="AM2307" t="s">
        <v>4728</v>
      </c>
      <c r="AN2307" t="s">
        <v>42</v>
      </c>
      <c r="AO2307" t="s">
        <v>13</v>
      </c>
      <c r="AR2307" t="s">
        <v>5919</v>
      </c>
      <c r="AT2307" t="s">
        <v>1507</v>
      </c>
      <c r="AX2307" t="s">
        <v>5074</v>
      </c>
      <c r="AY2307" s="104">
        <v>46114.543055555558</v>
      </c>
      <c r="AZ2307">
        <v>179795</v>
      </c>
      <c r="BA2307" t="s">
        <v>4728</v>
      </c>
      <c r="BB2307" t="s">
        <v>5989</v>
      </c>
      <c r="BF2307" t="s">
        <v>5918</v>
      </c>
    </row>
    <row r="2308" spans="17:58" x14ac:dyDescent="0.25">
      <c r="Q2308" t="s">
        <v>76</v>
      </c>
      <c r="V2308" t="s">
        <v>5841</v>
      </c>
      <c r="W2308" s="104">
        <v>46119.665972222225</v>
      </c>
      <c r="X2308">
        <v>310534</v>
      </c>
      <c r="Y2308" t="s">
        <v>4728</v>
      </c>
      <c r="Z2308" t="s">
        <v>54</v>
      </c>
      <c r="AD2308" t="s">
        <v>4772</v>
      </c>
      <c r="AF2308" t="s">
        <v>1323</v>
      </c>
      <c r="AG2308" t="s">
        <v>2559</v>
      </c>
      <c r="AJ2308" t="s">
        <v>5253</v>
      </c>
      <c r="AK2308" s="104">
        <v>46118.478472222225</v>
      </c>
      <c r="AL2308">
        <v>891614</v>
      </c>
      <c r="AM2308" t="s">
        <v>4761</v>
      </c>
      <c r="AN2308" t="s">
        <v>42</v>
      </c>
      <c r="AO2308" t="s">
        <v>13</v>
      </c>
      <c r="AR2308" t="s">
        <v>5944</v>
      </c>
      <c r="AT2308" t="s">
        <v>2407</v>
      </c>
      <c r="AX2308" t="s">
        <v>5507</v>
      </c>
      <c r="AY2308" s="104">
        <v>46114.543749999997</v>
      </c>
      <c r="AZ2308">
        <v>1156273</v>
      </c>
      <c r="BA2308" t="s">
        <v>4728</v>
      </c>
      <c r="BB2308" t="s">
        <v>5989</v>
      </c>
      <c r="BF2308" t="s">
        <v>5918</v>
      </c>
    </row>
    <row r="2309" spans="17:58" x14ac:dyDescent="0.25">
      <c r="Q2309" t="s">
        <v>81</v>
      </c>
      <c r="R2309" t="s">
        <v>211</v>
      </c>
      <c r="S2309" t="s">
        <v>1132</v>
      </c>
      <c r="V2309" t="s">
        <v>4733</v>
      </c>
      <c r="W2309" s="104">
        <v>46119.666666666664</v>
      </c>
      <c r="X2309">
        <v>328966</v>
      </c>
      <c r="Y2309" t="s">
        <v>4728</v>
      </c>
      <c r="Z2309" t="s">
        <v>54</v>
      </c>
      <c r="AA2309" t="s">
        <v>4731</v>
      </c>
      <c r="AD2309" t="s">
        <v>4768</v>
      </c>
      <c r="AJ2309" t="s">
        <v>4763</v>
      </c>
      <c r="AK2309" s="104">
        <v>46118.478472222225</v>
      </c>
      <c r="AL2309">
        <v>549689</v>
      </c>
      <c r="AM2309" t="s">
        <v>4728</v>
      </c>
      <c r="AN2309" t="s">
        <v>13</v>
      </c>
      <c r="AT2309" t="s">
        <v>516</v>
      </c>
      <c r="AU2309" t="s">
        <v>264</v>
      </c>
      <c r="AX2309" t="s">
        <v>4853</v>
      </c>
      <c r="AY2309" s="104">
        <v>46114.543749999997</v>
      </c>
      <c r="AZ2309">
        <v>1240115</v>
      </c>
      <c r="BA2309" t="s">
        <v>4728</v>
      </c>
      <c r="BB2309" t="s">
        <v>5989</v>
      </c>
      <c r="BC2309" t="s">
        <v>4731</v>
      </c>
      <c r="BF2309" t="s">
        <v>6411</v>
      </c>
    </row>
    <row r="2310" spans="17:58" x14ac:dyDescent="0.25">
      <c r="Q2310" t="s">
        <v>77</v>
      </c>
      <c r="V2310" t="s">
        <v>4839</v>
      </c>
      <c r="W2310" s="104">
        <v>46119.668055555558</v>
      </c>
      <c r="X2310">
        <v>123308</v>
      </c>
      <c r="Y2310" t="s">
        <v>4728</v>
      </c>
      <c r="Z2310" t="s">
        <v>54</v>
      </c>
      <c r="AD2310" t="s">
        <v>4736</v>
      </c>
      <c r="AF2310" t="s">
        <v>1596</v>
      </c>
      <c r="AG2310" t="s">
        <v>250</v>
      </c>
      <c r="AJ2310" t="s">
        <v>5632</v>
      </c>
      <c r="AK2310" s="104">
        <v>46118.478472222225</v>
      </c>
      <c r="AL2310">
        <v>1174724</v>
      </c>
      <c r="AM2310" t="s">
        <v>4728</v>
      </c>
      <c r="AN2310" t="s">
        <v>42</v>
      </c>
      <c r="AO2310" t="s">
        <v>13</v>
      </c>
      <c r="AR2310" t="s">
        <v>5919</v>
      </c>
      <c r="AT2310" t="s">
        <v>232</v>
      </c>
      <c r="AX2310" t="s">
        <v>4922</v>
      </c>
      <c r="AY2310" s="104">
        <v>46114.543749999997</v>
      </c>
      <c r="AZ2310">
        <v>317218</v>
      </c>
      <c r="BA2310" t="s">
        <v>4761</v>
      </c>
      <c r="BB2310" t="s">
        <v>5989</v>
      </c>
      <c r="BF2310" t="s">
        <v>5966</v>
      </c>
    </row>
    <row r="2311" spans="17:58" x14ac:dyDescent="0.25">
      <c r="Q2311" t="s">
        <v>80</v>
      </c>
      <c r="V2311" t="s">
        <v>5184</v>
      </c>
      <c r="W2311" s="104">
        <v>46119.668055555558</v>
      </c>
      <c r="X2311">
        <v>604573</v>
      </c>
      <c r="Y2311" t="s">
        <v>4728</v>
      </c>
      <c r="Z2311" t="s">
        <v>54</v>
      </c>
      <c r="AD2311" t="s">
        <v>4739</v>
      </c>
      <c r="AF2311" t="s">
        <v>2559</v>
      </c>
      <c r="AJ2311" t="s">
        <v>5263</v>
      </c>
      <c r="AK2311" s="104">
        <v>46118.479166666664</v>
      </c>
      <c r="AL2311">
        <v>1842728</v>
      </c>
      <c r="AM2311" t="s">
        <v>4761</v>
      </c>
      <c r="AN2311" t="s">
        <v>13</v>
      </c>
      <c r="AR2311" t="s">
        <v>5966</v>
      </c>
      <c r="AT2311" t="s">
        <v>414</v>
      </c>
      <c r="AX2311" t="s">
        <v>4984</v>
      </c>
      <c r="AY2311" s="104">
        <v>46114.544444444444</v>
      </c>
      <c r="AZ2311">
        <v>796868</v>
      </c>
      <c r="BA2311" t="s">
        <v>4728</v>
      </c>
      <c r="BB2311" t="s">
        <v>5989</v>
      </c>
      <c r="BF2311" t="s">
        <v>5931</v>
      </c>
    </row>
    <row r="2312" spans="17:58" x14ac:dyDescent="0.25">
      <c r="Q2312" t="s">
        <v>75</v>
      </c>
      <c r="V2312" t="s">
        <v>4804</v>
      </c>
      <c r="W2312" s="104">
        <v>46119.668749999997</v>
      </c>
      <c r="X2312">
        <v>782932</v>
      </c>
      <c r="Y2312" t="s">
        <v>4728</v>
      </c>
      <c r="Z2312" t="s">
        <v>54</v>
      </c>
      <c r="AD2312" t="s">
        <v>4736</v>
      </c>
      <c r="AF2312" t="s">
        <v>414</v>
      </c>
      <c r="AJ2312" t="s">
        <v>4762</v>
      </c>
      <c r="AK2312" s="104">
        <v>46118.479166666664</v>
      </c>
      <c r="AL2312">
        <v>1000335</v>
      </c>
      <c r="AM2312" t="s">
        <v>4728</v>
      </c>
      <c r="AN2312" t="s">
        <v>13</v>
      </c>
      <c r="AR2312" t="s">
        <v>5924</v>
      </c>
      <c r="AT2312" t="s">
        <v>226</v>
      </c>
      <c r="AX2312" t="s">
        <v>7425</v>
      </c>
      <c r="AY2312" s="104">
        <v>46114.544444444444</v>
      </c>
      <c r="AZ2312">
        <v>280368</v>
      </c>
      <c r="BA2312" t="s">
        <v>4728</v>
      </c>
      <c r="BB2312" t="s">
        <v>5989</v>
      </c>
      <c r="BF2312" t="s">
        <v>5942</v>
      </c>
    </row>
    <row r="2313" spans="17:58" x14ac:dyDescent="0.25">
      <c r="Q2313" t="s">
        <v>235</v>
      </c>
      <c r="V2313" t="s">
        <v>4765</v>
      </c>
      <c r="W2313" s="104">
        <v>46119.668749999997</v>
      </c>
      <c r="X2313">
        <v>651159</v>
      </c>
      <c r="Y2313" t="s">
        <v>4728</v>
      </c>
      <c r="Z2313" t="s">
        <v>54</v>
      </c>
      <c r="AD2313" t="s">
        <v>4752</v>
      </c>
      <c r="AF2313" t="s">
        <v>72</v>
      </c>
      <c r="AJ2313" t="s">
        <v>6687</v>
      </c>
      <c r="AK2313" s="104">
        <v>46118.479861111111</v>
      </c>
      <c r="AL2313">
        <v>460060</v>
      </c>
      <c r="AM2313" t="s">
        <v>4728</v>
      </c>
      <c r="AN2313" t="s">
        <v>13</v>
      </c>
      <c r="AR2313" t="s">
        <v>5931</v>
      </c>
      <c r="AT2313" t="s">
        <v>2383</v>
      </c>
      <c r="AU2313" t="s">
        <v>211</v>
      </c>
      <c r="AX2313" t="s">
        <v>5370</v>
      </c>
      <c r="AY2313" s="104">
        <v>46114.544444444444</v>
      </c>
      <c r="AZ2313">
        <v>619718</v>
      </c>
      <c r="BA2313" t="s">
        <v>4728</v>
      </c>
      <c r="BB2313" t="s">
        <v>5989</v>
      </c>
      <c r="BC2313" t="s">
        <v>4731</v>
      </c>
      <c r="BF2313" t="s">
        <v>6251</v>
      </c>
    </row>
    <row r="2314" spans="17:58" x14ac:dyDescent="0.25">
      <c r="Q2314" t="s">
        <v>76</v>
      </c>
      <c r="V2314" t="s">
        <v>4776</v>
      </c>
      <c r="W2314" s="104">
        <v>46119.67083333333</v>
      </c>
      <c r="X2314">
        <v>242660</v>
      </c>
      <c r="Y2314" t="s">
        <v>4728</v>
      </c>
      <c r="Z2314" t="s">
        <v>54</v>
      </c>
      <c r="AD2314" t="s">
        <v>4772</v>
      </c>
      <c r="AJ2314" t="s">
        <v>5467</v>
      </c>
      <c r="AK2314" s="104">
        <v>46118.479861111111</v>
      </c>
      <c r="AL2314">
        <v>18155</v>
      </c>
      <c r="AM2314" t="s">
        <v>4728</v>
      </c>
      <c r="AN2314" t="s">
        <v>13</v>
      </c>
      <c r="AT2314" t="s">
        <v>1124</v>
      </c>
      <c r="AX2314" t="s">
        <v>7426</v>
      </c>
      <c r="AY2314" s="104">
        <v>46114.544444444444</v>
      </c>
      <c r="AZ2314">
        <v>151997</v>
      </c>
      <c r="BA2314" t="s">
        <v>4728</v>
      </c>
      <c r="BB2314" t="s">
        <v>5989</v>
      </c>
      <c r="BF2314" t="s">
        <v>5942</v>
      </c>
    </row>
    <row r="2315" spans="17:58" x14ac:dyDescent="0.25">
      <c r="Q2315" t="s">
        <v>84</v>
      </c>
      <c r="V2315" t="s">
        <v>4900</v>
      </c>
      <c r="W2315" s="104">
        <v>46119.672222222223</v>
      </c>
      <c r="X2315">
        <v>338189</v>
      </c>
      <c r="Y2315" t="s">
        <v>4728</v>
      </c>
      <c r="Z2315" t="s">
        <v>54</v>
      </c>
      <c r="AD2315" t="s">
        <v>4736</v>
      </c>
      <c r="AF2315" t="s">
        <v>1955</v>
      </c>
      <c r="AJ2315" t="s">
        <v>5199</v>
      </c>
      <c r="AK2315" s="104">
        <v>46118.479861111111</v>
      </c>
      <c r="AL2315">
        <v>491363</v>
      </c>
      <c r="AM2315" t="s">
        <v>4728</v>
      </c>
      <c r="AN2315" t="s">
        <v>13</v>
      </c>
      <c r="AR2315" t="s">
        <v>5931</v>
      </c>
      <c r="AT2315" t="s">
        <v>2403</v>
      </c>
      <c r="AX2315" t="s">
        <v>4776</v>
      </c>
      <c r="AY2315" s="104">
        <v>46114.545138888891</v>
      </c>
      <c r="AZ2315">
        <v>1416770</v>
      </c>
      <c r="BA2315" t="s">
        <v>4728</v>
      </c>
      <c r="BB2315" t="s">
        <v>5989</v>
      </c>
      <c r="BF2315" t="s">
        <v>5942</v>
      </c>
    </row>
    <row r="2316" spans="17:58" x14ac:dyDescent="0.25">
      <c r="Q2316" t="s">
        <v>77</v>
      </c>
      <c r="V2316" t="s">
        <v>5845</v>
      </c>
      <c r="W2316" s="104">
        <v>46119.673611111109</v>
      </c>
      <c r="X2316">
        <v>250070</v>
      </c>
      <c r="Y2316" t="s">
        <v>4728</v>
      </c>
      <c r="Z2316" t="s">
        <v>54</v>
      </c>
      <c r="AD2316" t="s">
        <v>4756</v>
      </c>
      <c r="AF2316" t="s">
        <v>1466</v>
      </c>
      <c r="AG2316" t="s">
        <v>76</v>
      </c>
      <c r="AJ2316" t="s">
        <v>4948</v>
      </c>
      <c r="AK2316" s="104">
        <v>46118.479861111111</v>
      </c>
      <c r="AL2316">
        <v>832918</v>
      </c>
      <c r="AM2316" t="s">
        <v>4728</v>
      </c>
      <c r="AN2316" t="s">
        <v>42</v>
      </c>
      <c r="AO2316" t="s">
        <v>13</v>
      </c>
      <c r="AR2316" t="s">
        <v>6664</v>
      </c>
      <c r="AT2316" t="s">
        <v>1894</v>
      </c>
      <c r="AX2316" t="s">
        <v>4975</v>
      </c>
      <c r="AY2316" s="104">
        <v>46114.545138888891</v>
      </c>
      <c r="AZ2316">
        <v>74190</v>
      </c>
      <c r="BA2316" t="s">
        <v>4728</v>
      </c>
      <c r="BB2316" t="s">
        <v>5989</v>
      </c>
      <c r="BF2316" t="s">
        <v>5925</v>
      </c>
    </row>
    <row r="2317" spans="17:58" x14ac:dyDescent="0.25">
      <c r="Q2317" t="s">
        <v>76</v>
      </c>
      <c r="V2317" t="s">
        <v>5846</v>
      </c>
      <c r="W2317" s="104">
        <v>46119.675694444442</v>
      </c>
      <c r="X2317">
        <v>46402</v>
      </c>
      <c r="Y2317" t="s">
        <v>4728</v>
      </c>
      <c r="Z2317" t="s">
        <v>54</v>
      </c>
      <c r="AF2317" t="s">
        <v>1189</v>
      </c>
      <c r="AG2317" t="s">
        <v>80</v>
      </c>
      <c r="AJ2317" t="s">
        <v>5772</v>
      </c>
      <c r="AK2317" s="104">
        <v>46118.480555555558</v>
      </c>
      <c r="AL2317">
        <v>1314251</v>
      </c>
      <c r="AM2317" t="s">
        <v>4761</v>
      </c>
      <c r="AN2317" t="s">
        <v>42</v>
      </c>
      <c r="AO2317" t="s">
        <v>13</v>
      </c>
      <c r="AR2317" t="s">
        <v>5944</v>
      </c>
      <c r="AT2317" t="s">
        <v>226</v>
      </c>
      <c r="AX2317" t="s">
        <v>5416</v>
      </c>
      <c r="AY2317" s="104">
        <v>46114.545138888891</v>
      </c>
      <c r="AZ2317">
        <v>917474</v>
      </c>
      <c r="BA2317" t="s">
        <v>4728</v>
      </c>
      <c r="BB2317" t="s">
        <v>5989</v>
      </c>
      <c r="BF2317" t="s">
        <v>5931</v>
      </c>
    </row>
    <row r="2318" spans="17:58" x14ac:dyDescent="0.25">
      <c r="Q2318" t="s">
        <v>214</v>
      </c>
      <c r="V2318" t="s">
        <v>5824</v>
      </c>
      <c r="W2318" s="104">
        <v>46119.675694444442</v>
      </c>
      <c r="X2318">
        <v>288627</v>
      </c>
      <c r="Y2318" t="s">
        <v>4728</v>
      </c>
      <c r="Z2318" t="s">
        <v>54</v>
      </c>
      <c r="AD2318" t="s">
        <v>4739</v>
      </c>
      <c r="AJ2318" t="s">
        <v>6290</v>
      </c>
      <c r="AK2318" s="104">
        <v>46118.480555555558</v>
      </c>
      <c r="AL2318">
        <v>165791</v>
      </c>
      <c r="AM2318" t="s">
        <v>4728</v>
      </c>
      <c r="AN2318" t="s">
        <v>13</v>
      </c>
      <c r="AT2318" t="s">
        <v>551</v>
      </c>
      <c r="AX2318" t="s">
        <v>5816</v>
      </c>
      <c r="AY2318" s="104">
        <v>46114.54583333333</v>
      </c>
      <c r="AZ2318">
        <v>2301672</v>
      </c>
      <c r="BA2318" t="s">
        <v>4761</v>
      </c>
      <c r="BB2318" t="s">
        <v>5989</v>
      </c>
      <c r="BF2318" t="s">
        <v>5966</v>
      </c>
    </row>
    <row r="2319" spans="17:58" x14ac:dyDescent="0.25">
      <c r="Q2319" t="s">
        <v>76</v>
      </c>
      <c r="V2319" t="s">
        <v>5847</v>
      </c>
      <c r="W2319" s="104">
        <v>46119.675694444442</v>
      </c>
      <c r="X2319">
        <v>188599</v>
      </c>
      <c r="Y2319" t="s">
        <v>4728</v>
      </c>
      <c r="Z2319" t="s">
        <v>54</v>
      </c>
      <c r="AD2319" t="s">
        <v>4772</v>
      </c>
      <c r="AF2319" t="s">
        <v>2086</v>
      </c>
      <c r="AG2319" t="s">
        <v>1481</v>
      </c>
      <c r="AJ2319" t="s">
        <v>4776</v>
      </c>
      <c r="AK2319" s="104">
        <v>46118.480555555558</v>
      </c>
      <c r="AL2319">
        <v>554907</v>
      </c>
      <c r="AM2319" t="s">
        <v>4728</v>
      </c>
      <c r="AN2319" t="s">
        <v>42</v>
      </c>
      <c r="AO2319" t="s">
        <v>13</v>
      </c>
      <c r="AR2319" t="s">
        <v>5947</v>
      </c>
      <c r="AT2319" t="s">
        <v>1292</v>
      </c>
      <c r="AX2319" t="s">
        <v>4903</v>
      </c>
      <c r="AY2319" s="104">
        <v>46114.54583333333</v>
      </c>
      <c r="AZ2319">
        <v>945683</v>
      </c>
      <c r="BA2319" t="s">
        <v>4761</v>
      </c>
      <c r="BB2319" t="s">
        <v>5989</v>
      </c>
      <c r="BF2319" t="s">
        <v>5966</v>
      </c>
    </row>
    <row r="2320" spans="17:58" x14ac:dyDescent="0.25">
      <c r="Q2320" t="s">
        <v>81</v>
      </c>
      <c r="V2320" t="s">
        <v>5717</v>
      </c>
      <c r="W2320" s="104">
        <v>46119.676388888889</v>
      </c>
      <c r="X2320">
        <v>953816</v>
      </c>
      <c r="Y2320" t="s">
        <v>4761</v>
      </c>
      <c r="Z2320" t="s">
        <v>54</v>
      </c>
      <c r="AD2320" t="s">
        <v>4736</v>
      </c>
      <c r="AF2320" t="s">
        <v>1012</v>
      </c>
      <c r="AJ2320" t="s">
        <v>5078</v>
      </c>
      <c r="AK2320" s="104">
        <v>46118.481249999997</v>
      </c>
      <c r="AL2320">
        <v>1640390</v>
      </c>
      <c r="AM2320" t="s">
        <v>4728</v>
      </c>
      <c r="AN2320" t="s">
        <v>42</v>
      </c>
      <c r="AO2320" t="s">
        <v>13</v>
      </c>
      <c r="AR2320" t="s">
        <v>6677</v>
      </c>
      <c r="AT2320" t="s">
        <v>1385</v>
      </c>
      <c r="AX2320" t="s">
        <v>4890</v>
      </c>
      <c r="AY2320" s="104">
        <v>46114.54583333333</v>
      </c>
      <c r="AZ2320">
        <v>786060</v>
      </c>
      <c r="BA2320" t="s">
        <v>4728</v>
      </c>
      <c r="BB2320" t="s">
        <v>5989</v>
      </c>
      <c r="BF2320" t="s">
        <v>5931</v>
      </c>
    </row>
    <row r="2321" spans="17:58" x14ac:dyDescent="0.25">
      <c r="Q2321" t="s">
        <v>241</v>
      </c>
      <c r="V2321" t="s">
        <v>5715</v>
      </c>
      <c r="W2321" s="104">
        <v>46119.677083333336</v>
      </c>
      <c r="X2321">
        <v>66791</v>
      </c>
      <c r="Y2321" t="s">
        <v>4728</v>
      </c>
      <c r="Z2321" t="s">
        <v>54</v>
      </c>
      <c r="AD2321" t="s">
        <v>4756</v>
      </c>
      <c r="AF2321" t="s">
        <v>253</v>
      </c>
      <c r="AG2321" t="s">
        <v>2561</v>
      </c>
      <c r="AJ2321" t="s">
        <v>6689</v>
      </c>
      <c r="AK2321" s="104">
        <v>46118.481944444444</v>
      </c>
      <c r="AL2321">
        <v>481095</v>
      </c>
      <c r="AM2321" t="s">
        <v>4728</v>
      </c>
      <c r="AN2321" t="s">
        <v>13</v>
      </c>
      <c r="AR2321" t="s">
        <v>5956</v>
      </c>
      <c r="AT2321" t="s">
        <v>2391</v>
      </c>
      <c r="AX2321" t="s">
        <v>7427</v>
      </c>
      <c r="AY2321" s="104">
        <v>46114.54583333333</v>
      </c>
      <c r="AZ2321">
        <v>467630</v>
      </c>
      <c r="BA2321" t="s">
        <v>4728</v>
      </c>
      <c r="BB2321" t="s">
        <v>5989</v>
      </c>
      <c r="BF2321" t="s">
        <v>5931</v>
      </c>
    </row>
    <row r="2322" spans="17:58" x14ac:dyDescent="0.25">
      <c r="Q2322" t="s">
        <v>80</v>
      </c>
      <c r="R2322" t="s">
        <v>2197</v>
      </c>
      <c r="V2322" t="s">
        <v>4741</v>
      </c>
      <c r="W2322" s="104">
        <v>46119.677083333336</v>
      </c>
      <c r="X2322">
        <v>305550</v>
      </c>
      <c r="Y2322" t="s">
        <v>4728</v>
      </c>
      <c r="Z2322" t="s">
        <v>54</v>
      </c>
      <c r="AA2322" t="s">
        <v>4731</v>
      </c>
      <c r="AD2322" t="s">
        <v>4904</v>
      </c>
      <c r="AF2322" t="s">
        <v>1816</v>
      </c>
      <c r="AG2322" t="s">
        <v>432</v>
      </c>
      <c r="AJ2322" t="s">
        <v>6690</v>
      </c>
      <c r="AK2322" s="104">
        <v>46118.482638888891</v>
      </c>
      <c r="AL2322">
        <v>1593388</v>
      </c>
      <c r="AM2322" t="s">
        <v>4728</v>
      </c>
      <c r="AN2322" t="s">
        <v>42</v>
      </c>
      <c r="AO2322" t="s">
        <v>13</v>
      </c>
      <c r="AR2322" t="s">
        <v>6040</v>
      </c>
      <c r="AT2322" t="s">
        <v>1985</v>
      </c>
      <c r="AX2322" t="s">
        <v>4745</v>
      </c>
      <c r="AY2322" s="104">
        <v>46114.546527777777</v>
      </c>
      <c r="AZ2322">
        <v>481038</v>
      </c>
      <c r="BA2322" t="s">
        <v>4761</v>
      </c>
      <c r="BB2322" t="s">
        <v>5989</v>
      </c>
      <c r="BF2322" t="s">
        <v>5934</v>
      </c>
    </row>
    <row r="2323" spans="17:58" x14ac:dyDescent="0.25">
      <c r="Q2323" t="s">
        <v>79</v>
      </c>
      <c r="R2323" t="s">
        <v>220</v>
      </c>
      <c r="V2323" t="s">
        <v>5848</v>
      </c>
      <c r="W2323" s="104">
        <v>46119.677083333336</v>
      </c>
      <c r="X2323">
        <v>359213</v>
      </c>
      <c r="Y2323" t="s">
        <v>4728</v>
      </c>
      <c r="Z2323" t="s">
        <v>54</v>
      </c>
      <c r="AA2323" t="s">
        <v>4731</v>
      </c>
      <c r="AD2323" t="s">
        <v>5097</v>
      </c>
      <c r="AJ2323" t="s">
        <v>5131</v>
      </c>
      <c r="AK2323" s="104">
        <v>46118.48333333333</v>
      </c>
      <c r="AL2323">
        <v>67785</v>
      </c>
      <c r="AM2323" t="s">
        <v>4728</v>
      </c>
      <c r="AN2323" t="s">
        <v>13</v>
      </c>
      <c r="AT2323" t="s">
        <v>1124</v>
      </c>
      <c r="AX2323" t="s">
        <v>4839</v>
      </c>
      <c r="AY2323" s="104">
        <v>46114.546527777777</v>
      </c>
      <c r="AZ2323">
        <v>197503</v>
      </c>
      <c r="BA2323" t="s">
        <v>4728</v>
      </c>
      <c r="BB2323" t="s">
        <v>5989</v>
      </c>
      <c r="BF2323" t="s">
        <v>5925</v>
      </c>
    </row>
    <row r="2324" spans="17:58" x14ac:dyDescent="0.25">
      <c r="Q2324" t="s">
        <v>84</v>
      </c>
      <c r="R2324" t="s">
        <v>211</v>
      </c>
      <c r="V2324" t="s">
        <v>5715</v>
      </c>
      <c r="W2324" s="104">
        <v>46119.677777777775</v>
      </c>
      <c r="X2324">
        <v>474353</v>
      </c>
      <c r="Y2324" t="s">
        <v>4728</v>
      </c>
      <c r="Z2324" t="s">
        <v>54</v>
      </c>
      <c r="AA2324" t="s">
        <v>4731</v>
      </c>
      <c r="AD2324" t="s">
        <v>4768</v>
      </c>
      <c r="AF2324" t="s">
        <v>937</v>
      </c>
      <c r="AG2324" t="s">
        <v>81</v>
      </c>
      <c r="AJ2324" t="s">
        <v>6691</v>
      </c>
      <c r="AK2324" s="104">
        <v>46118.48333333333</v>
      </c>
      <c r="AL2324">
        <v>1155426</v>
      </c>
      <c r="AM2324" t="s">
        <v>4728</v>
      </c>
      <c r="AN2324" t="s">
        <v>42</v>
      </c>
      <c r="AO2324" t="s">
        <v>13</v>
      </c>
      <c r="AR2324" t="s">
        <v>5986</v>
      </c>
      <c r="AT2324" t="s">
        <v>1276</v>
      </c>
      <c r="AX2324" t="s">
        <v>4939</v>
      </c>
      <c r="AY2324" s="104">
        <v>46114.546527777777</v>
      </c>
      <c r="AZ2324">
        <v>694062</v>
      </c>
      <c r="BA2324" t="s">
        <v>4728</v>
      </c>
      <c r="BB2324" t="s">
        <v>5989</v>
      </c>
      <c r="BF2324" t="s">
        <v>5920</v>
      </c>
    </row>
    <row r="2325" spans="17:58" x14ac:dyDescent="0.25">
      <c r="Q2325" t="s">
        <v>77</v>
      </c>
      <c r="V2325" t="s">
        <v>4782</v>
      </c>
      <c r="W2325" s="104">
        <v>46119.677777777775</v>
      </c>
      <c r="X2325">
        <v>434288</v>
      </c>
      <c r="Y2325" t="s">
        <v>4728</v>
      </c>
      <c r="Z2325" t="s">
        <v>54</v>
      </c>
      <c r="AD2325" t="s">
        <v>4734</v>
      </c>
      <c r="AF2325" t="s">
        <v>2321</v>
      </c>
      <c r="AG2325" t="s">
        <v>205</v>
      </c>
      <c r="AJ2325" t="s">
        <v>6261</v>
      </c>
      <c r="AK2325" s="104">
        <v>46118.48333333333</v>
      </c>
      <c r="AL2325">
        <v>579574</v>
      </c>
      <c r="AM2325" t="s">
        <v>4728</v>
      </c>
      <c r="AN2325" t="s">
        <v>42</v>
      </c>
      <c r="AO2325" t="s">
        <v>13</v>
      </c>
      <c r="AR2325" t="s">
        <v>6018</v>
      </c>
      <c r="AT2325" t="s">
        <v>1559</v>
      </c>
      <c r="AX2325" t="s">
        <v>4854</v>
      </c>
      <c r="AY2325" s="104">
        <v>46114.546527777777</v>
      </c>
      <c r="AZ2325">
        <v>504151</v>
      </c>
      <c r="BA2325" t="s">
        <v>4761</v>
      </c>
      <c r="BB2325" t="s">
        <v>5989</v>
      </c>
      <c r="BF2325" t="s">
        <v>5966</v>
      </c>
    </row>
    <row r="2326" spans="17:58" x14ac:dyDescent="0.25">
      <c r="Q2326" t="s">
        <v>78</v>
      </c>
      <c r="R2326" t="s">
        <v>217</v>
      </c>
      <c r="V2326" t="s">
        <v>5845</v>
      </c>
      <c r="W2326" s="104">
        <v>46119.678472222222</v>
      </c>
      <c r="X2326">
        <v>959294</v>
      </c>
      <c r="Y2326" t="s">
        <v>4761</v>
      </c>
      <c r="Z2326" t="s">
        <v>54</v>
      </c>
      <c r="AA2326" t="s">
        <v>4731</v>
      </c>
      <c r="AD2326" t="s">
        <v>4904</v>
      </c>
      <c r="AF2326" t="s">
        <v>2510</v>
      </c>
      <c r="AG2326" t="s">
        <v>217</v>
      </c>
      <c r="AJ2326" t="s">
        <v>4877</v>
      </c>
      <c r="AK2326" s="104">
        <v>46118.484027777777</v>
      </c>
      <c r="AL2326">
        <v>1449401</v>
      </c>
      <c r="AM2326" t="s">
        <v>4728</v>
      </c>
      <c r="AN2326" t="s">
        <v>13</v>
      </c>
      <c r="AO2326" t="s">
        <v>4731</v>
      </c>
      <c r="AR2326" t="s">
        <v>6415</v>
      </c>
      <c r="AT2326" t="s">
        <v>1945</v>
      </c>
      <c r="AX2326" t="s">
        <v>5831</v>
      </c>
      <c r="AY2326" s="104">
        <v>46114.546527777777</v>
      </c>
      <c r="AZ2326">
        <v>105513</v>
      </c>
      <c r="BA2326" t="s">
        <v>4728</v>
      </c>
      <c r="BB2326" t="s">
        <v>5989</v>
      </c>
      <c r="BF2326" t="s">
        <v>5925</v>
      </c>
    </row>
    <row r="2327" spans="17:58" x14ac:dyDescent="0.25">
      <c r="Q2327" t="s">
        <v>75</v>
      </c>
      <c r="R2327" t="s">
        <v>1132</v>
      </c>
      <c r="V2327" t="s">
        <v>5501</v>
      </c>
      <c r="W2327" s="104">
        <v>46119.680555555555</v>
      </c>
      <c r="X2327">
        <v>245632</v>
      </c>
      <c r="Y2327" t="s">
        <v>4728</v>
      </c>
      <c r="Z2327" t="s">
        <v>54</v>
      </c>
      <c r="AA2327" t="s">
        <v>4731</v>
      </c>
      <c r="AD2327" t="s">
        <v>5299</v>
      </c>
      <c r="AF2327" t="s">
        <v>1945</v>
      </c>
      <c r="AJ2327" t="s">
        <v>4877</v>
      </c>
      <c r="AK2327" s="104">
        <v>46118.484027777777</v>
      </c>
      <c r="AL2327">
        <v>575747</v>
      </c>
      <c r="AM2327" t="s">
        <v>4728</v>
      </c>
      <c r="AN2327" t="s">
        <v>13</v>
      </c>
      <c r="AR2327" t="s">
        <v>5918</v>
      </c>
      <c r="AT2327" t="s">
        <v>2383</v>
      </c>
      <c r="AX2327" t="s">
        <v>5790</v>
      </c>
      <c r="AY2327" s="104">
        <v>46114.547222222223</v>
      </c>
      <c r="AZ2327">
        <v>237721</v>
      </c>
      <c r="BA2327" t="s">
        <v>4728</v>
      </c>
      <c r="BB2327" t="s">
        <v>5989</v>
      </c>
      <c r="BF2327" t="s">
        <v>5942</v>
      </c>
    </row>
    <row r="2328" spans="17:58" x14ac:dyDescent="0.25">
      <c r="Q2328" t="s">
        <v>241</v>
      </c>
      <c r="V2328" t="s">
        <v>4840</v>
      </c>
      <c r="W2328" s="104">
        <v>46119.681250000001</v>
      </c>
      <c r="X2328">
        <v>212986</v>
      </c>
      <c r="Y2328" t="s">
        <v>4728</v>
      </c>
      <c r="Z2328" t="s">
        <v>54</v>
      </c>
      <c r="AD2328" t="s">
        <v>4772</v>
      </c>
      <c r="AF2328" t="s">
        <v>2357</v>
      </c>
      <c r="AJ2328" t="s">
        <v>5514</v>
      </c>
      <c r="AK2328" s="104">
        <v>46118.484722222223</v>
      </c>
      <c r="AL2328">
        <v>1712121</v>
      </c>
      <c r="AM2328" t="s">
        <v>4728</v>
      </c>
      <c r="AN2328" t="s">
        <v>13</v>
      </c>
      <c r="AR2328" t="s">
        <v>5920</v>
      </c>
      <c r="AT2328" t="s">
        <v>1894</v>
      </c>
      <c r="AX2328" t="s">
        <v>5083</v>
      </c>
      <c r="AY2328" s="104">
        <v>46114.547222222223</v>
      </c>
      <c r="AZ2328">
        <v>587856</v>
      </c>
      <c r="BA2328" t="s">
        <v>4728</v>
      </c>
      <c r="BB2328" t="s">
        <v>5989</v>
      </c>
      <c r="BF2328" t="s">
        <v>5942</v>
      </c>
    </row>
    <row r="2329" spans="17:58" x14ac:dyDescent="0.25">
      <c r="Q2329" t="s">
        <v>349</v>
      </c>
      <c r="R2329" t="s">
        <v>229</v>
      </c>
      <c r="S2329" t="s">
        <v>211</v>
      </c>
      <c r="V2329" t="s">
        <v>5464</v>
      </c>
      <c r="W2329" s="104">
        <v>46119.681250000001</v>
      </c>
      <c r="X2329">
        <v>4465507</v>
      </c>
      <c r="Y2329" t="s">
        <v>4728</v>
      </c>
      <c r="Z2329" t="s">
        <v>42</v>
      </c>
      <c r="AA2329" t="s">
        <v>54</v>
      </c>
      <c r="AB2329" t="s">
        <v>4731</v>
      </c>
      <c r="AD2329" t="s">
        <v>5849</v>
      </c>
      <c r="AF2329" t="s">
        <v>1953</v>
      </c>
      <c r="AG2329" t="s">
        <v>2559</v>
      </c>
      <c r="AJ2329" t="s">
        <v>4890</v>
      </c>
      <c r="AK2329" s="104">
        <v>46118.484722222223</v>
      </c>
      <c r="AL2329">
        <v>428142</v>
      </c>
      <c r="AM2329" t="s">
        <v>4728</v>
      </c>
      <c r="AN2329" t="s">
        <v>42</v>
      </c>
      <c r="AO2329" t="s">
        <v>13</v>
      </c>
      <c r="AR2329" t="s">
        <v>5933</v>
      </c>
      <c r="AT2329" t="s">
        <v>516</v>
      </c>
      <c r="AX2329" t="s">
        <v>4744</v>
      </c>
      <c r="AY2329" s="104">
        <v>46114.547222222223</v>
      </c>
      <c r="AZ2329">
        <v>340241</v>
      </c>
      <c r="BA2329" t="s">
        <v>4728</v>
      </c>
      <c r="BB2329" t="s">
        <v>5989</v>
      </c>
      <c r="BF2329" t="s">
        <v>5942</v>
      </c>
    </row>
    <row r="2330" spans="17:58" x14ac:dyDescent="0.25">
      <c r="Q2330" t="s">
        <v>80</v>
      </c>
      <c r="V2330" t="s">
        <v>5617</v>
      </c>
      <c r="W2330" s="104">
        <v>46119.681944444441</v>
      </c>
      <c r="X2330">
        <v>358225</v>
      </c>
      <c r="Y2330" t="s">
        <v>4728</v>
      </c>
      <c r="Z2330" t="s">
        <v>54</v>
      </c>
      <c r="AD2330" t="s">
        <v>4777</v>
      </c>
      <c r="AF2330" t="s">
        <v>651</v>
      </c>
      <c r="AG2330" t="s">
        <v>1985</v>
      </c>
      <c r="AJ2330" t="s">
        <v>4839</v>
      </c>
      <c r="AK2330" s="104">
        <v>46118.48541666667</v>
      </c>
      <c r="AL2330">
        <v>817298</v>
      </c>
      <c r="AM2330" t="s">
        <v>4728</v>
      </c>
      <c r="AN2330" t="s">
        <v>42</v>
      </c>
      <c r="AO2330" t="s">
        <v>13</v>
      </c>
      <c r="AR2330" t="s">
        <v>6018</v>
      </c>
      <c r="AT2330" t="s">
        <v>232</v>
      </c>
      <c r="AX2330" t="s">
        <v>6203</v>
      </c>
      <c r="AY2330" s="104">
        <v>46114.547222222223</v>
      </c>
      <c r="AZ2330">
        <v>313975</v>
      </c>
      <c r="BA2330" t="s">
        <v>4728</v>
      </c>
      <c r="BB2330" t="s">
        <v>5989</v>
      </c>
      <c r="BF2330" t="s">
        <v>5931</v>
      </c>
    </row>
    <row r="2331" spans="17:58" x14ac:dyDescent="0.25">
      <c r="Q2331" t="s">
        <v>84</v>
      </c>
      <c r="V2331" t="s">
        <v>5850</v>
      </c>
      <c r="W2331" s="104">
        <v>46119.681944444441</v>
      </c>
      <c r="X2331">
        <v>86508</v>
      </c>
      <c r="Y2331" t="s">
        <v>4728</v>
      </c>
      <c r="Z2331" t="s">
        <v>54</v>
      </c>
      <c r="AD2331" t="s">
        <v>4736</v>
      </c>
      <c r="AF2331" t="s">
        <v>1606</v>
      </c>
      <c r="AG2331" t="s">
        <v>2373</v>
      </c>
      <c r="AJ2331" t="s">
        <v>5030</v>
      </c>
      <c r="AK2331" s="104">
        <v>46118.48541666667</v>
      </c>
      <c r="AL2331">
        <v>768422</v>
      </c>
      <c r="AM2331" t="s">
        <v>4761</v>
      </c>
      <c r="AN2331" t="s">
        <v>4787</v>
      </c>
      <c r="AO2331" t="s">
        <v>13</v>
      </c>
      <c r="AR2331" t="s">
        <v>6568</v>
      </c>
      <c r="AT2331" t="s">
        <v>84</v>
      </c>
      <c r="AX2331" t="s">
        <v>5831</v>
      </c>
      <c r="AY2331" s="104">
        <v>46114.54791666667</v>
      </c>
      <c r="AZ2331">
        <v>402743</v>
      </c>
      <c r="BA2331" t="s">
        <v>4728</v>
      </c>
      <c r="BB2331" t="s">
        <v>5989</v>
      </c>
      <c r="BF2331" t="s">
        <v>5931</v>
      </c>
    </row>
    <row r="2332" spans="17:58" x14ac:dyDescent="0.25">
      <c r="Q2332" t="s">
        <v>1012</v>
      </c>
      <c r="R2332" t="s">
        <v>229</v>
      </c>
      <c r="V2332" t="s">
        <v>5014</v>
      </c>
      <c r="W2332" s="104">
        <v>46119.684027777781</v>
      </c>
      <c r="X2332">
        <v>588537</v>
      </c>
      <c r="Y2332" t="s">
        <v>4728</v>
      </c>
      <c r="Z2332" t="s">
        <v>42</v>
      </c>
      <c r="AA2332" t="s">
        <v>54</v>
      </c>
      <c r="AD2332" t="s">
        <v>5851</v>
      </c>
      <c r="AF2332" t="s">
        <v>1319</v>
      </c>
      <c r="AG2332" t="s">
        <v>2403</v>
      </c>
      <c r="AJ2332" t="s">
        <v>4826</v>
      </c>
      <c r="AK2332" s="104">
        <v>46118.486805555556</v>
      </c>
      <c r="AL2332">
        <v>868786</v>
      </c>
      <c r="AM2332" t="s">
        <v>4728</v>
      </c>
      <c r="AN2332" t="s">
        <v>42</v>
      </c>
      <c r="AO2332" t="s">
        <v>13</v>
      </c>
      <c r="AR2332" t="s">
        <v>6018</v>
      </c>
      <c r="AT2332" t="s">
        <v>2345</v>
      </c>
      <c r="AX2332" t="s">
        <v>6672</v>
      </c>
      <c r="AY2332" s="104">
        <v>46114.54791666667</v>
      </c>
      <c r="AZ2332">
        <v>94525</v>
      </c>
      <c r="BA2332" t="s">
        <v>4728</v>
      </c>
      <c r="BB2332" t="s">
        <v>5989</v>
      </c>
      <c r="BF2332" t="s">
        <v>5925</v>
      </c>
    </row>
    <row r="2333" spans="17:58" x14ac:dyDescent="0.25">
      <c r="Q2333" t="s">
        <v>214</v>
      </c>
      <c r="R2333" t="s">
        <v>1891</v>
      </c>
      <c r="V2333" t="s">
        <v>5852</v>
      </c>
      <c r="W2333" s="104">
        <v>46119.686111111114</v>
      </c>
      <c r="X2333">
        <v>478605</v>
      </c>
      <c r="Y2333" t="s">
        <v>4728</v>
      </c>
      <c r="Z2333" t="s">
        <v>54</v>
      </c>
      <c r="AA2333" t="s">
        <v>4731</v>
      </c>
      <c r="AD2333" t="s">
        <v>5104</v>
      </c>
      <c r="AF2333" t="s">
        <v>1124</v>
      </c>
      <c r="AJ2333" t="s">
        <v>5627</v>
      </c>
      <c r="AK2333" s="104">
        <v>46118.487500000003</v>
      </c>
      <c r="AL2333">
        <v>616980</v>
      </c>
      <c r="AM2333" t="s">
        <v>4728</v>
      </c>
      <c r="AN2333" t="s">
        <v>13</v>
      </c>
      <c r="AR2333" t="s">
        <v>5918</v>
      </c>
      <c r="AT2333" t="s">
        <v>1941</v>
      </c>
      <c r="AX2333" t="s">
        <v>6672</v>
      </c>
      <c r="AY2333" s="104">
        <v>46114.548611111109</v>
      </c>
      <c r="AZ2333">
        <v>1288312</v>
      </c>
      <c r="BA2333" t="s">
        <v>4728</v>
      </c>
      <c r="BB2333" t="s">
        <v>5989</v>
      </c>
      <c r="BF2333" t="s">
        <v>6117</v>
      </c>
    </row>
    <row r="2334" spans="17:58" x14ac:dyDescent="0.25">
      <c r="Q2334" t="s">
        <v>79</v>
      </c>
      <c r="V2334" t="s">
        <v>5782</v>
      </c>
      <c r="W2334" s="104">
        <v>46119.686805555553</v>
      </c>
      <c r="X2334">
        <v>556688</v>
      </c>
      <c r="Y2334" t="s">
        <v>4728</v>
      </c>
      <c r="Z2334" t="s">
        <v>54</v>
      </c>
      <c r="AD2334" t="s">
        <v>4736</v>
      </c>
      <c r="AF2334" t="s">
        <v>2660</v>
      </c>
      <c r="AG2334" t="s">
        <v>516</v>
      </c>
      <c r="AJ2334" t="s">
        <v>6692</v>
      </c>
      <c r="AK2334" s="104">
        <v>46118.488194444442</v>
      </c>
      <c r="AL2334">
        <v>1781631</v>
      </c>
      <c r="AM2334" t="s">
        <v>4761</v>
      </c>
      <c r="AN2334" t="s">
        <v>42</v>
      </c>
      <c r="AO2334" t="s">
        <v>13</v>
      </c>
      <c r="AR2334" t="s">
        <v>5944</v>
      </c>
      <c r="AT2334" t="s">
        <v>1391</v>
      </c>
      <c r="AX2334" t="s">
        <v>4922</v>
      </c>
      <c r="AY2334" s="104">
        <v>46114.549305555556</v>
      </c>
      <c r="AZ2334">
        <v>214775</v>
      </c>
      <c r="BA2334" t="s">
        <v>4728</v>
      </c>
      <c r="BB2334" t="s">
        <v>5989</v>
      </c>
      <c r="BF2334" t="s">
        <v>5931</v>
      </c>
    </row>
    <row r="2335" spans="17:58" x14ac:dyDescent="0.25">
      <c r="Q2335" t="s">
        <v>5232</v>
      </c>
      <c r="R2335" t="s">
        <v>232</v>
      </c>
      <c r="V2335" t="s">
        <v>5156</v>
      </c>
      <c r="W2335" s="104">
        <v>46119.686805555553</v>
      </c>
      <c r="X2335">
        <v>611982</v>
      </c>
      <c r="Y2335" t="s">
        <v>4728</v>
      </c>
      <c r="Z2335" t="s">
        <v>42</v>
      </c>
      <c r="AA2335" t="s">
        <v>54</v>
      </c>
      <c r="AD2335" t="s">
        <v>4828</v>
      </c>
      <c r="AF2335" t="s">
        <v>639</v>
      </c>
      <c r="AG2335" t="s">
        <v>852</v>
      </c>
      <c r="AH2335" t="s">
        <v>1688</v>
      </c>
      <c r="AJ2335" t="s">
        <v>4877</v>
      </c>
      <c r="AK2335" s="104">
        <v>46118.488194444442</v>
      </c>
      <c r="AL2335">
        <v>3206991</v>
      </c>
      <c r="AM2335" t="s">
        <v>4728</v>
      </c>
      <c r="AN2335" t="s">
        <v>4787</v>
      </c>
      <c r="AO2335" t="s">
        <v>13</v>
      </c>
      <c r="AP2335" t="s">
        <v>4731</v>
      </c>
      <c r="AR2335" t="s">
        <v>6127</v>
      </c>
      <c r="AT2335" t="s">
        <v>1292</v>
      </c>
      <c r="AX2335" t="s">
        <v>4765</v>
      </c>
      <c r="AY2335" s="104">
        <v>46114.549305555556</v>
      </c>
      <c r="AZ2335">
        <v>513528</v>
      </c>
      <c r="BA2335" t="s">
        <v>4728</v>
      </c>
      <c r="BB2335" t="s">
        <v>5989</v>
      </c>
      <c r="BF2335" t="s">
        <v>5950</v>
      </c>
    </row>
    <row r="2336" spans="17:58" x14ac:dyDescent="0.25">
      <c r="Q2336" t="s">
        <v>2377</v>
      </c>
      <c r="R2336" t="s">
        <v>80</v>
      </c>
      <c r="S2336" t="s">
        <v>217</v>
      </c>
      <c r="V2336" t="s">
        <v>4818</v>
      </c>
      <c r="W2336" s="104">
        <v>46119.6875</v>
      </c>
      <c r="X2336">
        <v>5407502</v>
      </c>
      <c r="Y2336" t="s">
        <v>4728</v>
      </c>
      <c r="Z2336" t="s">
        <v>42</v>
      </c>
      <c r="AA2336" t="s">
        <v>54</v>
      </c>
      <c r="AB2336" t="s">
        <v>4731</v>
      </c>
      <c r="AD2336" t="s">
        <v>5853</v>
      </c>
      <c r="AF2336" t="s">
        <v>414</v>
      </c>
      <c r="AJ2336" t="s">
        <v>4765</v>
      </c>
      <c r="AK2336" s="104">
        <v>46118.488888888889</v>
      </c>
      <c r="AL2336">
        <v>902402</v>
      </c>
      <c r="AM2336" t="s">
        <v>4728</v>
      </c>
      <c r="AN2336" t="s">
        <v>13</v>
      </c>
      <c r="AR2336" t="s">
        <v>5956</v>
      </c>
      <c r="AT2336" t="s">
        <v>1945</v>
      </c>
      <c r="AX2336" t="s">
        <v>6401</v>
      </c>
      <c r="AY2336" s="104">
        <v>46114.549305555556</v>
      </c>
      <c r="AZ2336">
        <v>354619</v>
      </c>
      <c r="BA2336" t="s">
        <v>4728</v>
      </c>
      <c r="BB2336" t="s">
        <v>5989</v>
      </c>
      <c r="BF2336" t="s">
        <v>5931</v>
      </c>
    </row>
    <row r="2337" spans="17:58" x14ac:dyDescent="0.25">
      <c r="Q2337" t="s">
        <v>77</v>
      </c>
      <c r="V2337" t="s">
        <v>5854</v>
      </c>
      <c r="W2337" s="104">
        <v>46119.688888888886</v>
      </c>
      <c r="X2337">
        <v>216034</v>
      </c>
      <c r="Y2337" t="s">
        <v>4728</v>
      </c>
      <c r="Z2337" t="s">
        <v>54</v>
      </c>
      <c r="AD2337" t="s">
        <v>4736</v>
      </c>
      <c r="AF2337" t="s">
        <v>2561</v>
      </c>
      <c r="AJ2337" t="s">
        <v>6545</v>
      </c>
      <c r="AK2337" s="104">
        <v>46118.490277777775</v>
      </c>
      <c r="AL2337">
        <v>683621</v>
      </c>
      <c r="AM2337" t="s">
        <v>4728</v>
      </c>
      <c r="AN2337" t="s">
        <v>13</v>
      </c>
      <c r="AR2337" t="s">
        <v>5918</v>
      </c>
      <c r="AT2337" t="s">
        <v>229</v>
      </c>
      <c r="AX2337" t="s">
        <v>4819</v>
      </c>
      <c r="AY2337" s="104">
        <v>46114.549305555556</v>
      </c>
      <c r="AZ2337">
        <v>165968</v>
      </c>
      <c r="BA2337" t="s">
        <v>4728</v>
      </c>
      <c r="BB2337" t="s">
        <v>5989</v>
      </c>
      <c r="BF2337" t="s">
        <v>5918</v>
      </c>
    </row>
    <row r="2338" spans="17:58" x14ac:dyDescent="0.25">
      <c r="Q2338" t="s">
        <v>2169</v>
      </c>
      <c r="R2338" t="s">
        <v>232</v>
      </c>
      <c r="V2338" t="s">
        <v>5855</v>
      </c>
      <c r="W2338" s="104">
        <v>46119.689583333333</v>
      </c>
      <c r="X2338">
        <v>824401</v>
      </c>
      <c r="Y2338" t="s">
        <v>4728</v>
      </c>
      <c r="Z2338" t="s">
        <v>42</v>
      </c>
      <c r="AA2338" t="s">
        <v>54</v>
      </c>
      <c r="AD2338" t="s">
        <v>4785</v>
      </c>
      <c r="AF2338" t="s">
        <v>438</v>
      </c>
      <c r="AG2338" t="s">
        <v>76</v>
      </c>
      <c r="AH2338" t="s">
        <v>211</v>
      </c>
      <c r="AJ2338" t="s">
        <v>5467</v>
      </c>
      <c r="AK2338" s="104">
        <v>46118.490972222222</v>
      </c>
      <c r="AL2338">
        <v>2178659</v>
      </c>
      <c r="AM2338" t="s">
        <v>4728</v>
      </c>
      <c r="AN2338" t="s">
        <v>4790</v>
      </c>
      <c r="AO2338" t="s">
        <v>13</v>
      </c>
      <c r="AP2338" t="s">
        <v>4731</v>
      </c>
      <c r="AR2338" t="s">
        <v>6083</v>
      </c>
      <c r="AT2338" t="s">
        <v>836</v>
      </c>
      <c r="AX2338" t="s">
        <v>7425</v>
      </c>
      <c r="AY2338" s="104">
        <v>46114.55</v>
      </c>
      <c r="AZ2338">
        <v>349338</v>
      </c>
      <c r="BA2338" t="s">
        <v>4728</v>
      </c>
      <c r="BB2338" t="s">
        <v>5989</v>
      </c>
      <c r="BF2338" t="s">
        <v>5942</v>
      </c>
    </row>
    <row r="2339" spans="17:58" x14ac:dyDescent="0.25">
      <c r="Q2339" t="s">
        <v>241</v>
      </c>
      <c r="R2339" t="s">
        <v>211</v>
      </c>
      <c r="V2339" t="s">
        <v>4918</v>
      </c>
      <c r="W2339" s="104">
        <v>46119.689583333333</v>
      </c>
      <c r="X2339">
        <v>539923</v>
      </c>
      <c r="Y2339" t="s">
        <v>4728</v>
      </c>
      <c r="Z2339" t="s">
        <v>54</v>
      </c>
      <c r="AA2339" t="s">
        <v>4731</v>
      </c>
      <c r="AD2339" t="s">
        <v>5455</v>
      </c>
      <c r="AF2339" t="s">
        <v>72</v>
      </c>
      <c r="AJ2339" t="s">
        <v>5633</v>
      </c>
      <c r="AK2339" s="104">
        <v>46118.490972222222</v>
      </c>
      <c r="AL2339">
        <v>790841</v>
      </c>
      <c r="AM2339" t="s">
        <v>4728</v>
      </c>
      <c r="AN2339" t="s">
        <v>13</v>
      </c>
      <c r="AR2339" t="s">
        <v>5958</v>
      </c>
      <c r="AT2339" t="s">
        <v>1124</v>
      </c>
      <c r="AX2339" t="s">
        <v>4858</v>
      </c>
      <c r="AY2339" s="104">
        <v>46114.551388888889</v>
      </c>
      <c r="AZ2339">
        <v>60830</v>
      </c>
      <c r="BA2339" t="s">
        <v>4728</v>
      </c>
      <c r="BB2339" t="s">
        <v>5989</v>
      </c>
      <c r="BF2339" t="s">
        <v>5925</v>
      </c>
    </row>
    <row r="2340" spans="17:58" x14ac:dyDescent="0.25">
      <c r="Q2340" t="s">
        <v>80</v>
      </c>
      <c r="V2340" t="s">
        <v>4912</v>
      </c>
      <c r="W2340" s="104">
        <v>46119.69027777778</v>
      </c>
      <c r="X2340">
        <v>375842</v>
      </c>
      <c r="Y2340" t="s">
        <v>4728</v>
      </c>
      <c r="Z2340" t="s">
        <v>54</v>
      </c>
      <c r="AD2340" t="s">
        <v>4736</v>
      </c>
      <c r="AF2340" t="s">
        <v>798</v>
      </c>
      <c r="AG2340" t="s">
        <v>2373</v>
      </c>
      <c r="AJ2340" t="s">
        <v>4755</v>
      </c>
      <c r="AK2340" s="104">
        <v>46118.490972222222</v>
      </c>
      <c r="AL2340">
        <v>744761</v>
      </c>
      <c r="AM2340" t="s">
        <v>4728</v>
      </c>
      <c r="AN2340" t="s">
        <v>42</v>
      </c>
      <c r="AO2340" t="s">
        <v>13</v>
      </c>
      <c r="AR2340" t="s">
        <v>6054</v>
      </c>
      <c r="AT2340" t="s">
        <v>308</v>
      </c>
      <c r="AX2340" t="s">
        <v>4854</v>
      </c>
      <c r="AY2340" s="104">
        <v>46114.551388888889</v>
      </c>
      <c r="AZ2340">
        <v>167331</v>
      </c>
      <c r="BA2340" t="s">
        <v>4728</v>
      </c>
      <c r="BB2340" t="s">
        <v>5989</v>
      </c>
      <c r="BF2340" t="s">
        <v>5918</v>
      </c>
    </row>
    <row r="2341" spans="17:58" x14ac:dyDescent="0.25">
      <c r="Q2341" t="s">
        <v>214</v>
      </c>
      <c r="V2341" t="s">
        <v>4890</v>
      </c>
      <c r="W2341" s="104">
        <v>46119.69027777778</v>
      </c>
      <c r="X2341">
        <v>529956</v>
      </c>
      <c r="Y2341" t="s">
        <v>4728</v>
      </c>
      <c r="Z2341" t="s">
        <v>54</v>
      </c>
      <c r="AD2341" t="s">
        <v>4752</v>
      </c>
      <c r="AF2341" t="s">
        <v>272</v>
      </c>
      <c r="AG2341" t="s">
        <v>1955</v>
      </c>
      <c r="AJ2341" t="s">
        <v>5053</v>
      </c>
      <c r="AK2341" s="104">
        <v>46118.490972222222</v>
      </c>
      <c r="AL2341">
        <v>459906</v>
      </c>
      <c r="AM2341" t="s">
        <v>4728</v>
      </c>
      <c r="AN2341" t="s">
        <v>42</v>
      </c>
      <c r="AO2341" t="s">
        <v>13</v>
      </c>
      <c r="AR2341" t="s">
        <v>5955</v>
      </c>
      <c r="AT2341" t="s">
        <v>2510</v>
      </c>
      <c r="AX2341" t="s">
        <v>6425</v>
      </c>
      <c r="AY2341" s="104">
        <v>46114.552083333336</v>
      </c>
      <c r="AZ2341">
        <v>265706</v>
      </c>
      <c r="BA2341" t="s">
        <v>4728</v>
      </c>
      <c r="BB2341" t="s">
        <v>5989</v>
      </c>
      <c r="BF2341" t="s">
        <v>5918</v>
      </c>
    </row>
    <row r="2342" spans="17:58" x14ac:dyDescent="0.25">
      <c r="Q2342" t="s">
        <v>71</v>
      </c>
      <c r="V2342" t="s">
        <v>4755</v>
      </c>
      <c r="W2342" s="104">
        <v>46119.690972222219</v>
      </c>
      <c r="X2342">
        <v>284150</v>
      </c>
      <c r="Y2342" t="s">
        <v>4728</v>
      </c>
      <c r="Z2342" t="s">
        <v>54</v>
      </c>
      <c r="AD2342" t="s">
        <v>4781</v>
      </c>
      <c r="AF2342" t="s">
        <v>2253</v>
      </c>
      <c r="AG2342" t="s">
        <v>253</v>
      </c>
      <c r="AH2342" t="s">
        <v>1284</v>
      </c>
      <c r="AJ2342" t="s">
        <v>4782</v>
      </c>
      <c r="AK2342" s="104">
        <v>46118.491666666669</v>
      </c>
      <c r="AL2342">
        <v>1443489</v>
      </c>
      <c r="AM2342" t="s">
        <v>4761</v>
      </c>
      <c r="AN2342" t="s">
        <v>4787</v>
      </c>
      <c r="AO2342" t="s">
        <v>13</v>
      </c>
      <c r="AR2342" t="s">
        <v>6040</v>
      </c>
      <c r="AT2342" t="s">
        <v>1134</v>
      </c>
      <c r="AX2342" t="s">
        <v>4858</v>
      </c>
      <c r="AY2342" s="104">
        <v>46114.552083333336</v>
      </c>
      <c r="AZ2342">
        <v>221318</v>
      </c>
      <c r="BA2342" t="s">
        <v>4728</v>
      </c>
      <c r="BB2342" t="s">
        <v>5989</v>
      </c>
      <c r="BF2342" t="s">
        <v>4781</v>
      </c>
    </row>
    <row r="2343" spans="17:58" x14ac:dyDescent="0.25">
      <c r="Q2343" t="s">
        <v>1050</v>
      </c>
      <c r="R2343" t="s">
        <v>229</v>
      </c>
      <c r="V2343" t="s">
        <v>5856</v>
      </c>
      <c r="W2343" s="104">
        <v>46119.692361111112</v>
      </c>
      <c r="X2343">
        <v>554064</v>
      </c>
      <c r="Y2343" t="s">
        <v>4728</v>
      </c>
      <c r="Z2343" t="s">
        <v>42</v>
      </c>
      <c r="AA2343" t="s">
        <v>54</v>
      </c>
      <c r="AD2343" t="s">
        <v>4788</v>
      </c>
      <c r="AF2343" t="s">
        <v>2265</v>
      </c>
      <c r="AG2343" t="s">
        <v>2559</v>
      </c>
      <c r="AJ2343" t="s">
        <v>6693</v>
      </c>
      <c r="AK2343" s="104">
        <v>46118.491666666669</v>
      </c>
      <c r="AL2343">
        <v>442742</v>
      </c>
      <c r="AM2343" t="s">
        <v>4728</v>
      </c>
      <c r="AN2343" t="s">
        <v>4790</v>
      </c>
      <c r="AO2343" t="s">
        <v>13</v>
      </c>
      <c r="AR2343" t="s">
        <v>4941</v>
      </c>
      <c r="AT2343" t="s">
        <v>1078</v>
      </c>
      <c r="AX2343" t="s">
        <v>7428</v>
      </c>
      <c r="AY2343" s="104">
        <v>46114.552777777775</v>
      </c>
      <c r="AZ2343">
        <v>291998</v>
      </c>
      <c r="BA2343" t="s">
        <v>4728</v>
      </c>
      <c r="BB2343" t="s">
        <v>5989</v>
      </c>
      <c r="BF2343" t="s">
        <v>5942</v>
      </c>
    </row>
    <row r="2344" spans="17:58" x14ac:dyDescent="0.25">
      <c r="Q2344" t="s">
        <v>79</v>
      </c>
      <c r="V2344" t="s">
        <v>4891</v>
      </c>
      <c r="W2344" s="104">
        <v>46119.693055555559</v>
      </c>
      <c r="X2344">
        <v>281034</v>
      </c>
      <c r="Y2344" t="s">
        <v>4728</v>
      </c>
      <c r="Z2344" t="s">
        <v>54</v>
      </c>
      <c r="AD2344" t="s">
        <v>4736</v>
      </c>
      <c r="AF2344" t="s">
        <v>2383</v>
      </c>
      <c r="AJ2344" t="s">
        <v>5246</v>
      </c>
      <c r="AK2344" s="104">
        <v>46118.492361111108</v>
      </c>
      <c r="AL2344">
        <v>397300</v>
      </c>
      <c r="AM2344" t="s">
        <v>4728</v>
      </c>
      <c r="AN2344" t="s">
        <v>13</v>
      </c>
      <c r="AR2344" t="s">
        <v>5918</v>
      </c>
      <c r="AT2344" t="s">
        <v>2383</v>
      </c>
      <c r="AX2344" t="s">
        <v>4782</v>
      </c>
      <c r="AY2344" s="104">
        <v>46114.552777777775</v>
      </c>
      <c r="AZ2344">
        <v>943257</v>
      </c>
      <c r="BA2344" t="s">
        <v>4728</v>
      </c>
      <c r="BB2344" t="s">
        <v>5989</v>
      </c>
      <c r="BF2344" t="s">
        <v>5918</v>
      </c>
    </row>
    <row r="2345" spans="17:58" x14ac:dyDescent="0.25">
      <c r="Q2345" t="s">
        <v>241</v>
      </c>
      <c r="V2345" t="s">
        <v>4755</v>
      </c>
      <c r="W2345" s="104">
        <v>46119.694444444445</v>
      </c>
      <c r="X2345">
        <v>451857</v>
      </c>
      <c r="Y2345" t="s">
        <v>4728</v>
      </c>
      <c r="Z2345" t="s">
        <v>54</v>
      </c>
      <c r="AD2345" t="s">
        <v>4736</v>
      </c>
      <c r="AF2345" t="s">
        <v>1667</v>
      </c>
      <c r="AG2345" t="s">
        <v>2559</v>
      </c>
      <c r="AJ2345" t="s">
        <v>6635</v>
      </c>
      <c r="AK2345" s="104">
        <v>46118.493055555555</v>
      </c>
      <c r="AL2345">
        <v>671865</v>
      </c>
      <c r="AM2345" t="s">
        <v>4728</v>
      </c>
      <c r="AN2345" t="s">
        <v>42</v>
      </c>
      <c r="AO2345" t="s">
        <v>13</v>
      </c>
      <c r="AR2345" t="s">
        <v>5933</v>
      </c>
      <c r="AT2345" t="s">
        <v>1985</v>
      </c>
      <c r="AX2345" t="s">
        <v>4776</v>
      </c>
      <c r="AY2345" s="104">
        <v>46114.552777777775</v>
      </c>
      <c r="AZ2345">
        <v>349502</v>
      </c>
      <c r="BA2345" t="s">
        <v>4728</v>
      </c>
      <c r="BB2345" t="s">
        <v>5989</v>
      </c>
      <c r="BF2345" t="s">
        <v>5931</v>
      </c>
    </row>
    <row r="2346" spans="17:58" x14ac:dyDescent="0.25">
      <c r="Q2346" t="s">
        <v>71</v>
      </c>
      <c r="V2346" t="s">
        <v>4782</v>
      </c>
      <c r="W2346" s="104">
        <v>46119.695833333331</v>
      </c>
      <c r="X2346">
        <v>1928517</v>
      </c>
      <c r="Y2346" t="s">
        <v>4761</v>
      </c>
      <c r="Z2346" t="s">
        <v>54</v>
      </c>
      <c r="AD2346" t="s">
        <v>4739</v>
      </c>
      <c r="AJ2346" t="s">
        <v>5474</v>
      </c>
      <c r="AK2346" s="104">
        <v>46118.493055555555</v>
      </c>
      <c r="AL2346">
        <v>50342</v>
      </c>
      <c r="AM2346" t="s">
        <v>4728</v>
      </c>
      <c r="AN2346" t="s">
        <v>13</v>
      </c>
      <c r="AT2346" t="s">
        <v>1985</v>
      </c>
      <c r="AX2346" t="s">
        <v>4840</v>
      </c>
      <c r="AY2346" s="104">
        <v>46114.552777777775</v>
      </c>
      <c r="AZ2346">
        <v>920996</v>
      </c>
      <c r="BA2346" t="s">
        <v>4761</v>
      </c>
      <c r="BB2346" t="s">
        <v>5989</v>
      </c>
      <c r="BF2346" t="s">
        <v>5934</v>
      </c>
    </row>
    <row r="2347" spans="17:58" x14ac:dyDescent="0.25">
      <c r="Q2347" t="s">
        <v>80</v>
      </c>
      <c r="V2347" t="s">
        <v>5001</v>
      </c>
      <c r="W2347" s="104">
        <v>46119.696527777778</v>
      </c>
      <c r="X2347">
        <v>165202</v>
      </c>
      <c r="Y2347" t="s">
        <v>4728</v>
      </c>
      <c r="Z2347" t="s">
        <v>54</v>
      </c>
      <c r="AD2347" t="s">
        <v>4736</v>
      </c>
      <c r="AJ2347" t="s">
        <v>6315</v>
      </c>
      <c r="AK2347" s="104">
        <v>46118.493055555555</v>
      </c>
      <c r="AL2347">
        <v>177479</v>
      </c>
      <c r="AM2347" t="s">
        <v>4728</v>
      </c>
      <c r="AN2347" t="s">
        <v>13</v>
      </c>
      <c r="AT2347" t="s">
        <v>214</v>
      </c>
      <c r="AX2347" t="s">
        <v>4858</v>
      </c>
      <c r="AY2347" s="104">
        <v>46114.552777777775</v>
      </c>
      <c r="AZ2347">
        <v>270756</v>
      </c>
      <c r="BA2347" t="s">
        <v>4728</v>
      </c>
      <c r="BB2347" t="s">
        <v>5989</v>
      </c>
      <c r="BF2347" t="s">
        <v>5948</v>
      </c>
    </row>
    <row r="2348" spans="17:58" x14ac:dyDescent="0.25">
      <c r="Q2348" t="s">
        <v>76</v>
      </c>
      <c r="R2348" t="s">
        <v>1688</v>
      </c>
      <c r="V2348" t="s">
        <v>4826</v>
      </c>
      <c r="W2348" s="104">
        <v>46119.697916666664</v>
      </c>
      <c r="X2348">
        <v>414843</v>
      </c>
      <c r="Y2348" t="s">
        <v>4728</v>
      </c>
      <c r="Z2348" t="s">
        <v>54</v>
      </c>
      <c r="AA2348" t="s">
        <v>4731</v>
      </c>
      <c r="AD2348" t="s">
        <v>5068</v>
      </c>
      <c r="AF2348" t="s">
        <v>232</v>
      </c>
      <c r="AJ2348" t="s">
        <v>4938</v>
      </c>
      <c r="AK2348" s="104">
        <v>46118.493750000001</v>
      </c>
      <c r="AL2348">
        <v>403971</v>
      </c>
      <c r="AM2348" t="s">
        <v>4728</v>
      </c>
      <c r="AN2348" t="s">
        <v>13</v>
      </c>
      <c r="AR2348" t="s">
        <v>5931</v>
      </c>
      <c r="AT2348" t="s">
        <v>232</v>
      </c>
      <c r="AX2348" t="s">
        <v>4890</v>
      </c>
      <c r="AY2348" s="104">
        <v>46114.553472222222</v>
      </c>
      <c r="AZ2348">
        <v>858014</v>
      </c>
      <c r="BA2348" t="s">
        <v>4761</v>
      </c>
      <c r="BB2348" t="s">
        <v>5989</v>
      </c>
      <c r="BF2348" t="s">
        <v>5966</v>
      </c>
    </row>
    <row r="2349" spans="17:58" x14ac:dyDescent="0.25">
      <c r="Q2349" t="s">
        <v>79</v>
      </c>
      <c r="V2349" t="s">
        <v>4743</v>
      </c>
      <c r="W2349" s="104">
        <v>46119.7</v>
      </c>
      <c r="X2349">
        <v>235157</v>
      </c>
      <c r="Y2349" t="s">
        <v>4728</v>
      </c>
      <c r="Z2349" t="s">
        <v>54</v>
      </c>
      <c r="AD2349" t="s">
        <v>4736</v>
      </c>
      <c r="AJ2349" t="s">
        <v>4968</v>
      </c>
      <c r="AK2349" s="104">
        <v>46118.493750000001</v>
      </c>
      <c r="AL2349">
        <v>112158</v>
      </c>
      <c r="AM2349" t="s">
        <v>4728</v>
      </c>
      <c r="AN2349" t="s">
        <v>13</v>
      </c>
      <c r="AT2349" t="s">
        <v>1584</v>
      </c>
      <c r="AU2349" t="s">
        <v>683</v>
      </c>
      <c r="AX2349" t="s">
        <v>4891</v>
      </c>
      <c r="AY2349" s="104">
        <v>46114.553472222222</v>
      </c>
      <c r="AZ2349">
        <v>1301601</v>
      </c>
      <c r="BA2349" t="s">
        <v>4761</v>
      </c>
      <c r="BB2349" t="s">
        <v>5989</v>
      </c>
      <c r="BC2349" t="s">
        <v>4731</v>
      </c>
      <c r="BF2349" t="s">
        <v>6918</v>
      </c>
    </row>
    <row r="2350" spans="17:58" x14ac:dyDescent="0.25">
      <c r="Q2350" t="s">
        <v>80</v>
      </c>
      <c r="V2350" t="s">
        <v>5096</v>
      </c>
      <c r="W2350" s="104">
        <v>46119.701388888891</v>
      </c>
      <c r="X2350">
        <v>189859</v>
      </c>
      <c r="Y2350" t="s">
        <v>4728</v>
      </c>
      <c r="Z2350" t="s">
        <v>54</v>
      </c>
      <c r="AD2350" t="s">
        <v>4752</v>
      </c>
      <c r="AF2350" t="s">
        <v>5357</v>
      </c>
      <c r="AG2350" t="s">
        <v>868</v>
      </c>
      <c r="AH2350" t="s">
        <v>217</v>
      </c>
      <c r="AJ2350" t="s">
        <v>6694</v>
      </c>
      <c r="AK2350" s="104">
        <v>46118.494444444441</v>
      </c>
      <c r="AL2350">
        <v>1631169</v>
      </c>
      <c r="AM2350" t="s">
        <v>4728</v>
      </c>
      <c r="AN2350" t="s">
        <v>42</v>
      </c>
      <c r="AO2350" t="s">
        <v>13</v>
      </c>
      <c r="AP2350" t="s">
        <v>4731</v>
      </c>
      <c r="AR2350" t="s">
        <v>6127</v>
      </c>
      <c r="AT2350" t="s">
        <v>516</v>
      </c>
      <c r="AX2350" t="s">
        <v>5190</v>
      </c>
      <c r="AY2350" s="104">
        <v>46114.553472222222</v>
      </c>
      <c r="AZ2350">
        <v>408455</v>
      </c>
      <c r="BA2350" t="s">
        <v>4728</v>
      </c>
      <c r="BB2350" t="s">
        <v>5989</v>
      </c>
      <c r="BF2350" t="s">
        <v>5918</v>
      </c>
    </row>
    <row r="2351" spans="17:58" x14ac:dyDescent="0.25">
      <c r="Q2351" t="s">
        <v>241</v>
      </c>
      <c r="V2351" t="s">
        <v>5063</v>
      </c>
      <c r="W2351" s="104">
        <v>46119.70208333333</v>
      </c>
      <c r="X2351">
        <v>122137</v>
      </c>
      <c r="Y2351" t="s">
        <v>4728</v>
      </c>
      <c r="Z2351" t="s">
        <v>54</v>
      </c>
      <c r="AD2351" t="s">
        <v>4780</v>
      </c>
      <c r="AF2351" t="s">
        <v>1790</v>
      </c>
      <c r="AG2351" t="s">
        <v>2403</v>
      </c>
      <c r="AJ2351" t="s">
        <v>6695</v>
      </c>
      <c r="AK2351" s="104">
        <v>46118.494444444441</v>
      </c>
      <c r="AL2351">
        <v>778154</v>
      </c>
      <c r="AM2351" t="s">
        <v>4728</v>
      </c>
      <c r="AN2351" t="s">
        <v>42</v>
      </c>
      <c r="AO2351" t="s">
        <v>13</v>
      </c>
      <c r="AR2351" t="s">
        <v>4981</v>
      </c>
      <c r="AT2351" t="s">
        <v>1124</v>
      </c>
      <c r="AX2351" t="s">
        <v>4763</v>
      </c>
      <c r="AY2351" s="104">
        <v>46114.554861111108</v>
      </c>
      <c r="AZ2351">
        <v>1035136</v>
      </c>
      <c r="BA2351" t="s">
        <v>4761</v>
      </c>
      <c r="BB2351" t="s">
        <v>5989</v>
      </c>
      <c r="BF2351" t="s">
        <v>5918</v>
      </c>
    </row>
    <row r="2352" spans="17:58" x14ac:dyDescent="0.25">
      <c r="Q2352" t="s">
        <v>79</v>
      </c>
      <c r="R2352" t="s">
        <v>1688</v>
      </c>
      <c r="S2352" t="s">
        <v>2197</v>
      </c>
      <c r="V2352" t="s">
        <v>5857</v>
      </c>
      <c r="W2352" s="104">
        <v>46119.704861111109</v>
      </c>
      <c r="X2352">
        <v>2219893</v>
      </c>
      <c r="Y2352" t="s">
        <v>4728</v>
      </c>
      <c r="Z2352" t="s">
        <v>54</v>
      </c>
      <c r="AA2352" t="s">
        <v>4731</v>
      </c>
      <c r="AD2352" t="s">
        <v>5858</v>
      </c>
      <c r="AF2352" t="s">
        <v>2510</v>
      </c>
      <c r="AJ2352" t="s">
        <v>4932</v>
      </c>
      <c r="AK2352" s="104">
        <v>46118.495138888888</v>
      </c>
      <c r="AL2352">
        <v>331936</v>
      </c>
      <c r="AM2352" t="s">
        <v>4728</v>
      </c>
      <c r="AN2352" t="s">
        <v>13</v>
      </c>
      <c r="AR2352" t="s">
        <v>5938</v>
      </c>
      <c r="AT2352" t="s">
        <v>2600</v>
      </c>
      <c r="AX2352" t="s">
        <v>7429</v>
      </c>
      <c r="AY2352" s="104">
        <v>46114.555555555555</v>
      </c>
      <c r="AZ2352">
        <v>104114</v>
      </c>
      <c r="BA2352" t="s">
        <v>4728</v>
      </c>
      <c r="BB2352" t="s">
        <v>5989</v>
      </c>
      <c r="BF2352" t="s">
        <v>5925</v>
      </c>
    </row>
    <row r="2353" spans="17:58" x14ac:dyDescent="0.25">
      <c r="Q2353" t="s">
        <v>214</v>
      </c>
      <c r="V2353" t="s">
        <v>5859</v>
      </c>
      <c r="W2353" s="104">
        <v>46119.705555555556</v>
      </c>
      <c r="X2353">
        <v>194841</v>
      </c>
      <c r="Y2353" t="s">
        <v>4728</v>
      </c>
      <c r="Z2353" t="s">
        <v>54</v>
      </c>
      <c r="AD2353" t="s">
        <v>4736</v>
      </c>
      <c r="AF2353" t="s">
        <v>868</v>
      </c>
      <c r="AJ2353" t="s">
        <v>5005</v>
      </c>
      <c r="AK2353" s="104">
        <v>46118.495138888888</v>
      </c>
      <c r="AL2353">
        <v>392001</v>
      </c>
      <c r="AM2353" t="s">
        <v>4728</v>
      </c>
      <c r="AN2353" t="s">
        <v>13</v>
      </c>
      <c r="AR2353" t="s">
        <v>4781</v>
      </c>
      <c r="AT2353" t="s">
        <v>2431</v>
      </c>
      <c r="AX2353" t="s">
        <v>6016</v>
      </c>
      <c r="AY2353" s="104">
        <v>46114.556250000001</v>
      </c>
      <c r="AZ2353">
        <v>260033</v>
      </c>
      <c r="BA2353" t="s">
        <v>4728</v>
      </c>
      <c r="BB2353" t="s">
        <v>5989</v>
      </c>
      <c r="BF2353" t="s">
        <v>5931</v>
      </c>
    </row>
    <row r="2354" spans="17:58" x14ac:dyDescent="0.25">
      <c r="Q2354" t="s">
        <v>76</v>
      </c>
      <c r="V2354" t="s">
        <v>5860</v>
      </c>
      <c r="W2354" s="104">
        <v>46119.709027777775</v>
      </c>
      <c r="X2354">
        <v>283658</v>
      </c>
      <c r="Y2354" t="s">
        <v>4728</v>
      </c>
      <c r="Z2354" t="s">
        <v>54</v>
      </c>
      <c r="AD2354" t="s">
        <v>4739</v>
      </c>
      <c r="AF2354" t="s">
        <v>2383</v>
      </c>
      <c r="AJ2354" t="s">
        <v>6210</v>
      </c>
      <c r="AK2354" s="104">
        <v>46118.495833333334</v>
      </c>
      <c r="AL2354">
        <v>609082</v>
      </c>
      <c r="AM2354" t="s">
        <v>4728</v>
      </c>
      <c r="AN2354" t="s">
        <v>13</v>
      </c>
      <c r="AR2354" t="s">
        <v>5931</v>
      </c>
      <c r="AT2354" t="s">
        <v>1559</v>
      </c>
      <c r="AX2354" t="s">
        <v>7429</v>
      </c>
      <c r="AY2354" s="104">
        <v>46114.556944444441</v>
      </c>
      <c r="AZ2354">
        <v>140966</v>
      </c>
      <c r="BA2354" t="s">
        <v>4728</v>
      </c>
      <c r="BB2354" t="s">
        <v>5989</v>
      </c>
      <c r="BF2354" t="s">
        <v>5958</v>
      </c>
    </row>
    <row r="2355" spans="17:58" x14ac:dyDescent="0.25">
      <c r="Q2355" t="s">
        <v>80</v>
      </c>
      <c r="R2355" t="s">
        <v>211</v>
      </c>
      <c r="V2355" t="s">
        <v>5093</v>
      </c>
      <c r="W2355" s="104">
        <v>46119.710416666669</v>
      </c>
      <c r="X2355">
        <v>974919</v>
      </c>
      <c r="Y2355" t="s">
        <v>4728</v>
      </c>
      <c r="Z2355" t="s">
        <v>54</v>
      </c>
      <c r="AA2355" t="s">
        <v>4731</v>
      </c>
      <c r="AD2355" t="s">
        <v>4768</v>
      </c>
      <c r="AJ2355" t="s">
        <v>4733</v>
      </c>
      <c r="AK2355" s="104">
        <v>46118.495833333334</v>
      </c>
      <c r="AL2355">
        <v>133676</v>
      </c>
      <c r="AM2355" t="s">
        <v>4728</v>
      </c>
      <c r="AN2355" t="s">
        <v>13</v>
      </c>
      <c r="AT2355" t="s">
        <v>308</v>
      </c>
      <c r="AX2355" t="s">
        <v>7430</v>
      </c>
      <c r="AY2355" s="104">
        <v>46114.556944444441</v>
      </c>
      <c r="AZ2355">
        <v>709323</v>
      </c>
      <c r="BA2355" t="s">
        <v>4728</v>
      </c>
      <c r="BB2355" t="s">
        <v>5989</v>
      </c>
      <c r="BF2355" t="s">
        <v>5931</v>
      </c>
    </row>
    <row r="2356" spans="17:58" x14ac:dyDescent="0.25">
      <c r="Q2356" t="s">
        <v>241</v>
      </c>
      <c r="V2356" t="s">
        <v>4949</v>
      </c>
      <c r="W2356" s="104">
        <v>46119.710416666669</v>
      </c>
      <c r="X2356">
        <v>177831</v>
      </c>
      <c r="Y2356" t="s">
        <v>4728</v>
      </c>
      <c r="Z2356" t="s">
        <v>54</v>
      </c>
      <c r="AD2356" t="s">
        <v>4772</v>
      </c>
      <c r="AF2356" t="s">
        <v>1706</v>
      </c>
      <c r="AJ2356" t="s">
        <v>5056</v>
      </c>
      <c r="AK2356" s="104">
        <v>46118.495833333334</v>
      </c>
      <c r="AL2356">
        <v>305298</v>
      </c>
      <c r="AM2356" t="s">
        <v>4728</v>
      </c>
      <c r="AN2356" t="s">
        <v>13</v>
      </c>
      <c r="AR2356" t="s">
        <v>5920</v>
      </c>
      <c r="AT2356" t="s">
        <v>414</v>
      </c>
      <c r="AU2356" t="s">
        <v>683</v>
      </c>
      <c r="AX2356" t="s">
        <v>6948</v>
      </c>
      <c r="AY2356" s="104">
        <v>46114.557638888888</v>
      </c>
      <c r="AZ2356">
        <v>2586978</v>
      </c>
      <c r="BA2356" t="s">
        <v>4761</v>
      </c>
      <c r="BB2356" t="s">
        <v>5989</v>
      </c>
      <c r="BC2356" t="s">
        <v>4731</v>
      </c>
      <c r="BF2356" t="s">
        <v>7382</v>
      </c>
    </row>
    <row r="2357" spans="17:58" x14ac:dyDescent="0.25">
      <c r="Q2357" t="s">
        <v>214</v>
      </c>
      <c r="V2357" t="s">
        <v>5432</v>
      </c>
      <c r="W2357" s="104">
        <v>46119.710416666669</v>
      </c>
      <c r="X2357">
        <v>1077086</v>
      </c>
      <c r="Y2357" t="s">
        <v>4728</v>
      </c>
      <c r="Z2357" t="s">
        <v>54</v>
      </c>
      <c r="AD2357" t="s">
        <v>4772</v>
      </c>
      <c r="AF2357" t="s">
        <v>496</v>
      </c>
      <c r="AG2357" t="s">
        <v>217</v>
      </c>
      <c r="AJ2357" t="s">
        <v>5555</v>
      </c>
      <c r="AK2357" s="104">
        <v>46118.495833333334</v>
      </c>
      <c r="AL2357">
        <v>1005068</v>
      </c>
      <c r="AM2357" t="s">
        <v>4728</v>
      </c>
      <c r="AN2357" t="s">
        <v>13</v>
      </c>
      <c r="AO2357" t="s">
        <v>4731</v>
      </c>
      <c r="AR2357" t="s">
        <v>6609</v>
      </c>
      <c r="AT2357" t="s">
        <v>2429</v>
      </c>
      <c r="AX2357" t="s">
        <v>4967</v>
      </c>
      <c r="AY2357" s="104">
        <v>46114.557638888888</v>
      </c>
      <c r="AZ2357">
        <v>65235</v>
      </c>
      <c r="BA2357" t="s">
        <v>4728</v>
      </c>
      <c r="BB2357" t="s">
        <v>5989</v>
      </c>
      <c r="BF2357" t="s">
        <v>5942</v>
      </c>
    </row>
    <row r="2358" spans="17:58" x14ac:dyDescent="0.25">
      <c r="Q2358" t="s">
        <v>232</v>
      </c>
      <c r="V2358" t="s">
        <v>5507</v>
      </c>
      <c r="W2358" s="104">
        <v>46119.711111111108</v>
      </c>
      <c r="X2358">
        <v>570145</v>
      </c>
      <c r="Y2358" t="s">
        <v>4728</v>
      </c>
      <c r="Z2358" t="s">
        <v>54</v>
      </c>
      <c r="AD2358" t="s">
        <v>4736</v>
      </c>
      <c r="AF2358" t="s">
        <v>1294</v>
      </c>
      <c r="AG2358" t="s">
        <v>852</v>
      </c>
      <c r="AJ2358" t="s">
        <v>6696</v>
      </c>
      <c r="AK2358" s="104">
        <v>46118.496527777781</v>
      </c>
      <c r="AL2358">
        <v>1844245</v>
      </c>
      <c r="AM2358" t="s">
        <v>4728</v>
      </c>
      <c r="AN2358" t="s">
        <v>42</v>
      </c>
      <c r="AO2358" t="s">
        <v>13</v>
      </c>
      <c r="AR2358" t="s">
        <v>6005</v>
      </c>
      <c r="AT2358" t="s">
        <v>836</v>
      </c>
      <c r="AX2358" t="s">
        <v>7431</v>
      </c>
      <c r="AY2358" s="104">
        <v>46114.558333333334</v>
      </c>
      <c r="AZ2358">
        <v>1415171</v>
      </c>
      <c r="BA2358" t="s">
        <v>4761</v>
      </c>
      <c r="BB2358" t="s">
        <v>5989</v>
      </c>
      <c r="BF2358" t="s">
        <v>5931</v>
      </c>
    </row>
    <row r="2359" spans="17:58" x14ac:dyDescent="0.25">
      <c r="Q2359" t="s">
        <v>79</v>
      </c>
      <c r="V2359" t="s">
        <v>5706</v>
      </c>
      <c r="W2359" s="104">
        <v>46119.711111111108</v>
      </c>
      <c r="X2359">
        <v>2244331</v>
      </c>
      <c r="Y2359" t="s">
        <v>4728</v>
      </c>
      <c r="Z2359" t="s">
        <v>54</v>
      </c>
      <c r="AD2359" t="s">
        <v>4734</v>
      </c>
      <c r="AF2359" t="s">
        <v>516</v>
      </c>
      <c r="AJ2359" t="s">
        <v>4877</v>
      </c>
      <c r="AK2359" s="104">
        <v>46118.496527777781</v>
      </c>
      <c r="AL2359">
        <v>461887</v>
      </c>
      <c r="AM2359" t="s">
        <v>4728</v>
      </c>
      <c r="AN2359" t="s">
        <v>13</v>
      </c>
      <c r="AR2359" t="s">
        <v>5920</v>
      </c>
      <c r="AT2359" t="s">
        <v>1276</v>
      </c>
      <c r="AX2359" t="s">
        <v>6275</v>
      </c>
      <c r="AY2359" s="104">
        <v>46114.558333333334</v>
      </c>
      <c r="AZ2359">
        <v>145015</v>
      </c>
      <c r="BA2359" t="s">
        <v>4728</v>
      </c>
      <c r="BB2359" t="s">
        <v>5989</v>
      </c>
      <c r="BF2359" t="s">
        <v>4781</v>
      </c>
    </row>
    <row r="2360" spans="17:58" x14ac:dyDescent="0.25">
      <c r="Q2360" t="s">
        <v>223</v>
      </c>
      <c r="V2360" t="s">
        <v>5216</v>
      </c>
      <c r="W2360" s="104">
        <v>46119.711111111108</v>
      </c>
      <c r="X2360">
        <v>476261</v>
      </c>
      <c r="Y2360" t="s">
        <v>4728</v>
      </c>
      <c r="Z2360" t="s">
        <v>54</v>
      </c>
      <c r="AD2360" t="s">
        <v>4781</v>
      </c>
      <c r="AF2360" t="s">
        <v>247</v>
      </c>
      <c r="AJ2360" t="s">
        <v>5274</v>
      </c>
      <c r="AK2360" s="104">
        <v>46118.496527777781</v>
      </c>
      <c r="AL2360">
        <v>910260</v>
      </c>
      <c r="AM2360" t="s">
        <v>4728</v>
      </c>
      <c r="AN2360" t="s">
        <v>13</v>
      </c>
      <c r="AR2360" t="s">
        <v>6113</v>
      </c>
      <c r="AT2360" t="s">
        <v>1894</v>
      </c>
      <c r="AX2360" t="s">
        <v>4766</v>
      </c>
      <c r="AY2360" s="104">
        <v>46114.558333333334</v>
      </c>
      <c r="AZ2360">
        <v>404760</v>
      </c>
      <c r="BA2360" t="s">
        <v>4728</v>
      </c>
      <c r="BB2360" t="s">
        <v>5989</v>
      </c>
      <c r="BF2360" t="s">
        <v>5942</v>
      </c>
    </row>
    <row r="2361" spans="17:58" x14ac:dyDescent="0.25">
      <c r="Q2361" t="s">
        <v>80</v>
      </c>
      <c r="V2361" t="s">
        <v>5861</v>
      </c>
      <c r="W2361" s="104">
        <v>46119.713888888888</v>
      </c>
      <c r="X2361">
        <v>152148</v>
      </c>
      <c r="Y2361" t="s">
        <v>4728</v>
      </c>
      <c r="Z2361" t="s">
        <v>54</v>
      </c>
      <c r="AD2361" t="s">
        <v>4736</v>
      </c>
      <c r="AF2361" t="s">
        <v>6100</v>
      </c>
      <c r="AG2361" t="s">
        <v>73</v>
      </c>
      <c r="AJ2361" t="s">
        <v>5018</v>
      </c>
      <c r="AK2361" s="104">
        <v>46118.496527777781</v>
      </c>
      <c r="AL2361">
        <v>4787351</v>
      </c>
      <c r="AM2361" t="s">
        <v>4728</v>
      </c>
      <c r="AN2361" t="s">
        <v>42</v>
      </c>
      <c r="AO2361" t="s">
        <v>13</v>
      </c>
      <c r="AR2361" t="s">
        <v>6697</v>
      </c>
      <c r="AT2361" t="s">
        <v>241</v>
      </c>
      <c r="AX2361" t="s">
        <v>5166</v>
      </c>
      <c r="AY2361" s="104">
        <v>46114.558333333334</v>
      </c>
      <c r="AZ2361">
        <v>180177</v>
      </c>
      <c r="BA2361" t="s">
        <v>4728</v>
      </c>
      <c r="BB2361" t="s">
        <v>5989</v>
      </c>
      <c r="BF2361" t="s">
        <v>5942</v>
      </c>
    </row>
    <row r="2362" spans="17:58" x14ac:dyDescent="0.25">
      <c r="Q2362" t="s">
        <v>76</v>
      </c>
      <c r="V2362" t="s">
        <v>5086</v>
      </c>
      <c r="W2362" s="104">
        <v>46119.714583333334</v>
      </c>
      <c r="X2362">
        <v>595931</v>
      </c>
      <c r="Y2362" t="s">
        <v>4728</v>
      </c>
      <c r="Z2362" t="s">
        <v>54</v>
      </c>
      <c r="AD2362" t="s">
        <v>4739</v>
      </c>
      <c r="AF2362" t="s">
        <v>76</v>
      </c>
      <c r="AJ2362" t="s">
        <v>4890</v>
      </c>
      <c r="AK2362" s="104">
        <v>46118.49722222222</v>
      </c>
      <c r="AL2362">
        <v>616566</v>
      </c>
      <c r="AM2362" t="s">
        <v>4761</v>
      </c>
      <c r="AN2362" t="s">
        <v>13</v>
      </c>
      <c r="AR2362" t="s">
        <v>5966</v>
      </c>
      <c r="AT2362" t="s">
        <v>1292</v>
      </c>
      <c r="AX2362" t="s">
        <v>7432</v>
      </c>
      <c r="AY2362" s="104">
        <v>46114.559027777781</v>
      </c>
      <c r="AZ2362">
        <v>802247</v>
      </c>
      <c r="BA2362" t="s">
        <v>4728</v>
      </c>
      <c r="BB2362" t="s">
        <v>5989</v>
      </c>
      <c r="BF2362" t="s">
        <v>5942</v>
      </c>
    </row>
    <row r="2363" spans="17:58" x14ac:dyDescent="0.25">
      <c r="Q2363" t="s">
        <v>241</v>
      </c>
      <c r="V2363" t="s">
        <v>5862</v>
      </c>
      <c r="W2363" s="104">
        <v>46119.714583333334</v>
      </c>
      <c r="X2363">
        <v>208589</v>
      </c>
      <c r="Y2363" t="s">
        <v>4728</v>
      </c>
      <c r="Z2363" t="s">
        <v>54</v>
      </c>
      <c r="AD2363" t="s">
        <v>4736</v>
      </c>
      <c r="AJ2363" t="s">
        <v>4968</v>
      </c>
      <c r="AK2363" s="104">
        <v>46118.49722222222</v>
      </c>
      <c r="AL2363">
        <v>46851</v>
      </c>
      <c r="AM2363" t="s">
        <v>4728</v>
      </c>
      <c r="AN2363" t="s">
        <v>13</v>
      </c>
      <c r="AT2363" t="s">
        <v>1078</v>
      </c>
      <c r="AX2363" t="s">
        <v>4741</v>
      </c>
      <c r="AY2363" s="104">
        <v>46114.559027777781</v>
      </c>
      <c r="AZ2363">
        <v>53757</v>
      </c>
      <c r="BA2363" t="s">
        <v>4728</v>
      </c>
      <c r="BB2363" t="s">
        <v>5989</v>
      </c>
      <c r="BF2363" t="s">
        <v>5925</v>
      </c>
    </row>
    <row r="2364" spans="17:58" x14ac:dyDescent="0.25">
      <c r="Q2364" t="s">
        <v>73</v>
      </c>
      <c r="V2364" t="s">
        <v>5863</v>
      </c>
      <c r="W2364" s="104">
        <v>46119.715277777781</v>
      </c>
      <c r="X2364">
        <v>159906</v>
      </c>
      <c r="Y2364" t="s">
        <v>4728</v>
      </c>
      <c r="Z2364" t="s">
        <v>54</v>
      </c>
      <c r="AD2364" t="s">
        <v>4739</v>
      </c>
      <c r="AF2364" t="s">
        <v>2373</v>
      </c>
      <c r="AJ2364" t="s">
        <v>6003</v>
      </c>
      <c r="AK2364" s="104">
        <v>46118.49722222222</v>
      </c>
      <c r="AL2364">
        <v>490264</v>
      </c>
      <c r="AM2364" t="s">
        <v>4761</v>
      </c>
      <c r="AN2364" t="s">
        <v>13</v>
      </c>
      <c r="AR2364" t="s">
        <v>5966</v>
      </c>
      <c r="AT2364" t="s">
        <v>226</v>
      </c>
      <c r="AX2364" t="s">
        <v>4796</v>
      </c>
      <c r="AY2364" s="104">
        <v>46114.559027777781</v>
      </c>
      <c r="AZ2364">
        <v>292947</v>
      </c>
      <c r="BA2364" t="s">
        <v>4728</v>
      </c>
      <c r="BB2364" t="s">
        <v>5989</v>
      </c>
      <c r="BF2364" t="s">
        <v>5942</v>
      </c>
    </row>
    <row r="2365" spans="17:58" x14ac:dyDescent="0.25">
      <c r="Q2365" t="s">
        <v>80</v>
      </c>
      <c r="V2365" t="s">
        <v>5864</v>
      </c>
      <c r="W2365" s="104">
        <v>46119.71597222222</v>
      </c>
      <c r="X2365">
        <v>223747</v>
      </c>
      <c r="Y2365" t="s">
        <v>4728</v>
      </c>
      <c r="Z2365" t="s">
        <v>54</v>
      </c>
      <c r="AD2365" t="s">
        <v>4736</v>
      </c>
      <c r="AF2365" t="s">
        <v>1337</v>
      </c>
      <c r="AG2365" t="s">
        <v>2559</v>
      </c>
      <c r="AJ2365" t="s">
        <v>6698</v>
      </c>
      <c r="AK2365" s="104">
        <v>46118.49722222222</v>
      </c>
      <c r="AL2365">
        <v>509427</v>
      </c>
      <c r="AM2365" t="s">
        <v>4728</v>
      </c>
      <c r="AN2365" t="s">
        <v>42</v>
      </c>
      <c r="AO2365" t="s">
        <v>13</v>
      </c>
      <c r="AR2365" t="s">
        <v>5933</v>
      </c>
      <c r="AT2365" t="s">
        <v>214</v>
      </c>
      <c r="AX2365" t="s">
        <v>4833</v>
      </c>
      <c r="AY2365" s="104">
        <v>46114.559027777781</v>
      </c>
      <c r="AZ2365">
        <v>375551</v>
      </c>
      <c r="BA2365" t="s">
        <v>4728</v>
      </c>
      <c r="BB2365" t="s">
        <v>5989</v>
      </c>
      <c r="BF2365" t="s">
        <v>5958</v>
      </c>
    </row>
    <row r="2366" spans="17:58" x14ac:dyDescent="0.25">
      <c r="Q2366" t="s">
        <v>241</v>
      </c>
      <c r="R2366" t="s">
        <v>1688</v>
      </c>
      <c r="V2366" t="s">
        <v>5863</v>
      </c>
      <c r="W2366" s="104">
        <v>46119.716666666667</v>
      </c>
      <c r="X2366">
        <v>838230</v>
      </c>
      <c r="Y2366" t="s">
        <v>4728</v>
      </c>
      <c r="Z2366" t="s">
        <v>54</v>
      </c>
      <c r="AA2366" t="s">
        <v>4731</v>
      </c>
      <c r="AD2366" t="s">
        <v>4916</v>
      </c>
      <c r="AF2366" t="s">
        <v>2429</v>
      </c>
      <c r="AJ2366" t="s">
        <v>6699</v>
      </c>
      <c r="AK2366" s="104">
        <v>46118.497916666667</v>
      </c>
      <c r="AL2366">
        <v>363371</v>
      </c>
      <c r="AM2366" t="s">
        <v>4728</v>
      </c>
      <c r="AN2366" t="s">
        <v>13</v>
      </c>
      <c r="AR2366" t="s">
        <v>5942</v>
      </c>
      <c r="AT2366" t="s">
        <v>1945</v>
      </c>
      <c r="AX2366" t="s">
        <v>6336</v>
      </c>
      <c r="AY2366" s="104">
        <v>46114.55972222222</v>
      </c>
      <c r="AZ2366">
        <v>425597</v>
      </c>
      <c r="BA2366" t="s">
        <v>4728</v>
      </c>
      <c r="BB2366" t="s">
        <v>5989</v>
      </c>
      <c r="BF2366" t="s">
        <v>5942</v>
      </c>
    </row>
    <row r="2367" spans="17:58" x14ac:dyDescent="0.25">
      <c r="Q2367" t="s">
        <v>73</v>
      </c>
      <c r="V2367" t="s">
        <v>5865</v>
      </c>
      <c r="W2367" s="104">
        <v>46119.718055555553</v>
      </c>
      <c r="X2367">
        <v>80173</v>
      </c>
      <c r="Y2367" t="s">
        <v>4728</v>
      </c>
      <c r="Z2367" t="s">
        <v>54</v>
      </c>
      <c r="AD2367" t="s">
        <v>4781</v>
      </c>
      <c r="AF2367" t="s">
        <v>1945</v>
      </c>
      <c r="AJ2367" t="s">
        <v>6591</v>
      </c>
      <c r="AK2367" s="104">
        <v>46118.498611111114</v>
      </c>
      <c r="AL2367">
        <v>346046</v>
      </c>
      <c r="AM2367" t="s">
        <v>4728</v>
      </c>
      <c r="AN2367" t="s">
        <v>13</v>
      </c>
      <c r="AR2367" t="s">
        <v>5918</v>
      </c>
      <c r="AT2367" t="s">
        <v>1507</v>
      </c>
      <c r="AX2367" t="s">
        <v>4743</v>
      </c>
      <c r="AY2367" s="104">
        <v>46114.560416666667</v>
      </c>
      <c r="AZ2367">
        <v>138930</v>
      </c>
      <c r="BA2367" t="s">
        <v>4728</v>
      </c>
      <c r="BB2367" t="s">
        <v>5989</v>
      </c>
      <c r="BF2367" t="s">
        <v>5942</v>
      </c>
    </row>
    <row r="2368" spans="17:58" x14ac:dyDescent="0.25">
      <c r="Q2368" t="s">
        <v>80</v>
      </c>
      <c r="V2368" t="s">
        <v>4774</v>
      </c>
      <c r="W2368" s="104">
        <v>46119.718055555553</v>
      </c>
      <c r="X2368">
        <v>850063</v>
      </c>
      <c r="Y2368" t="s">
        <v>4728</v>
      </c>
      <c r="Z2368" t="s">
        <v>54</v>
      </c>
      <c r="AD2368" t="s">
        <v>4736</v>
      </c>
      <c r="AF2368" t="s">
        <v>181</v>
      </c>
      <c r="AG2368" t="s">
        <v>852</v>
      </c>
      <c r="AH2368" t="s">
        <v>1891</v>
      </c>
      <c r="AJ2368" t="s">
        <v>6700</v>
      </c>
      <c r="AK2368" s="104">
        <v>46118.498611111114</v>
      </c>
      <c r="AL2368">
        <v>1991570</v>
      </c>
      <c r="AM2368" t="s">
        <v>4728</v>
      </c>
      <c r="AN2368" t="s">
        <v>42</v>
      </c>
      <c r="AO2368" t="s">
        <v>13</v>
      </c>
      <c r="AP2368" t="s">
        <v>4731</v>
      </c>
      <c r="AR2368" t="s">
        <v>6168</v>
      </c>
      <c r="AT2368" t="s">
        <v>1985</v>
      </c>
      <c r="AU2368" t="s">
        <v>683</v>
      </c>
      <c r="AX2368" t="s">
        <v>5633</v>
      </c>
      <c r="AY2368" s="104">
        <v>46114.560416666667</v>
      </c>
      <c r="AZ2368">
        <v>3068288</v>
      </c>
      <c r="BA2368" t="s">
        <v>4761</v>
      </c>
      <c r="BB2368" t="s">
        <v>5989</v>
      </c>
      <c r="BC2368" t="s">
        <v>4731</v>
      </c>
      <c r="BF2368" t="s">
        <v>7433</v>
      </c>
    </row>
    <row r="2369" spans="17:58" x14ac:dyDescent="0.25">
      <c r="Q2369" t="s">
        <v>73</v>
      </c>
      <c r="R2369" t="s">
        <v>217</v>
      </c>
      <c r="V2369" t="s">
        <v>4744</v>
      </c>
      <c r="W2369" s="104">
        <v>46119.718055555553</v>
      </c>
      <c r="X2369">
        <v>1496562</v>
      </c>
      <c r="Y2369" t="s">
        <v>4728</v>
      </c>
      <c r="Z2369" t="s">
        <v>54</v>
      </c>
      <c r="AA2369" t="s">
        <v>4731</v>
      </c>
      <c r="AD2369" t="s">
        <v>5296</v>
      </c>
      <c r="AJ2369" t="s">
        <v>6701</v>
      </c>
      <c r="AK2369" s="104">
        <v>46118.498611111114</v>
      </c>
      <c r="AL2369">
        <v>67395</v>
      </c>
      <c r="AM2369" t="s">
        <v>4728</v>
      </c>
      <c r="AN2369" t="s">
        <v>13</v>
      </c>
      <c r="AT2369" t="s">
        <v>2429</v>
      </c>
      <c r="AX2369" t="s">
        <v>4908</v>
      </c>
      <c r="AY2369" s="104">
        <v>46114.561805555553</v>
      </c>
      <c r="AZ2369">
        <v>1324881</v>
      </c>
      <c r="BA2369" t="s">
        <v>4761</v>
      </c>
      <c r="BB2369" t="s">
        <v>5989</v>
      </c>
      <c r="BF2369" t="s">
        <v>5966</v>
      </c>
    </row>
    <row r="2370" spans="17:58" x14ac:dyDescent="0.25">
      <c r="Q2370" t="s">
        <v>78</v>
      </c>
      <c r="V2370" t="s">
        <v>5582</v>
      </c>
      <c r="W2370" s="104">
        <v>46119.71875</v>
      </c>
      <c r="X2370">
        <v>396846</v>
      </c>
      <c r="Y2370" t="s">
        <v>4728</v>
      </c>
      <c r="Z2370" t="s">
        <v>54</v>
      </c>
      <c r="AD2370" t="s">
        <v>4739</v>
      </c>
      <c r="AF2370" t="s">
        <v>2263</v>
      </c>
      <c r="AG2370" t="s">
        <v>1706</v>
      </c>
      <c r="AJ2370" t="s">
        <v>6702</v>
      </c>
      <c r="AK2370" s="104">
        <v>46118.499305555553</v>
      </c>
      <c r="AL2370">
        <v>1380644</v>
      </c>
      <c r="AM2370" t="s">
        <v>4761</v>
      </c>
      <c r="AN2370" t="s">
        <v>4787</v>
      </c>
      <c r="AO2370" t="s">
        <v>13</v>
      </c>
      <c r="AR2370" t="s">
        <v>5980</v>
      </c>
      <c r="AT2370" t="s">
        <v>1134</v>
      </c>
      <c r="AX2370" t="s">
        <v>4946</v>
      </c>
      <c r="AY2370" s="104">
        <v>46114.561805555553</v>
      </c>
      <c r="AZ2370">
        <v>673768</v>
      </c>
      <c r="BA2370" t="s">
        <v>4728</v>
      </c>
      <c r="BB2370" t="s">
        <v>5989</v>
      </c>
      <c r="BF2370" t="s">
        <v>5931</v>
      </c>
    </row>
    <row r="2371" spans="17:58" x14ac:dyDescent="0.25">
      <c r="Q2371" t="s">
        <v>798</v>
      </c>
      <c r="R2371" t="s">
        <v>232</v>
      </c>
      <c r="V2371" t="s">
        <v>5865</v>
      </c>
      <c r="W2371" s="104">
        <v>46119.71875</v>
      </c>
      <c r="X2371">
        <v>354689</v>
      </c>
      <c r="Y2371" t="s">
        <v>4728</v>
      </c>
      <c r="Z2371" t="s">
        <v>42</v>
      </c>
      <c r="AA2371" t="s">
        <v>54</v>
      </c>
      <c r="AD2371" t="s">
        <v>4785</v>
      </c>
      <c r="AF2371" t="s">
        <v>2279</v>
      </c>
      <c r="AG2371" t="s">
        <v>1292</v>
      </c>
      <c r="AJ2371" t="s">
        <v>6446</v>
      </c>
      <c r="AK2371" s="104">
        <v>46118.5</v>
      </c>
      <c r="AL2371">
        <v>457616</v>
      </c>
      <c r="AM2371" t="s">
        <v>4728</v>
      </c>
      <c r="AN2371" t="s">
        <v>42</v>
      </c>
      <c r="AO2371" t="s">
        <v>13</v>
      </c>
      <c r="AR2371" t="s">
        <v>6018</v>
      </c>
      <c r="AT2371" t="s">
        <v>2561</v>
      </c>
      <c r="AX2371" t="s">
        <v>5729</v>
      </c>
      <c r="AY2371" s="104">
        <v>46114.5625</v>
      </c>
      <c r="AZ2371">
        <v>953883</v>
      </c>
      <c r="BA2371" t="s">
        <v>4761</v>
      </c>
      <c r="BB2371" t="s">
        <v>5989</v>
      </c>
      <c r="BF2371" t="s">
        <v>5918</v>
      </c>
    </row>
    <row r="2372" spans="17:58" x14ac:dyDescent="0.25">
      <c r="Q2372" t="s">
        <v>241</v>
      </c>
      <c r="V2372" t="s">
        <v>5866</v>
      </c>
      <c r="W2372" s="104">
        <v>46119.71875</v>
      </c>
      <c r="X2372">
        <v>395657</v>
      </c>
      <c r="Y2372" t="s">
        <v>4728</v>
      </c>
      <c r="Z2372" t="s">
        <v>54</v>
      </c>
      <c r="AD2372" t="s">
        <v>4736</v>
      </c>
      <c r="AF2372" t="s">
        <v>2561</v>
      </c>
      <c r="AJ2372" t="s">
        <v>6188</v>
      </c>
      <c r="AK2372" s="104">
        <v>46118.500694444447</v>
      </c>
      <c r="AL2372">
        <v>930596</v>
      </c>
      <c r="AM2372" t="s">
        <v>4728</v>
      </c>
      <c r="AN2372" t="s">
        <v>13</v>
      </c>
      <c r="AR2372" t="s">
        <v>5931</v>
      </c>
      <c r="AT2372" t="s">
        <v>72</v>
      </c>
      <c r="AX2372" t="s">
        <v>4765</v>
      </c>
      <c r="AY2372" s="104">
        <v>46114.563194444447</v>
      </c>
      <c r="AZ2372">
        <v>70078</v>
      </c>
      <c r="BA2372" t="s">
        <v>4728</v>
      </c>
      <c r="BB2372" t="s">
        <v>5989</v>
      </c>
      <c r="BF2372" t="s">
        <v>4781</v>
      </c>
    </row>
    <row r="2373" spans="17:58" x14ac:dyDescent="0.25">
      <c r="Q2373" t="s">
        <v>929</v>
      </c>
      <c r="R2373" t="s">
        <v>223</v>
      </c>
      <c r="V2373" t="s">
        <v>4877</v>
      </c>
      <c r="W2373" s="104">
        <v>46119.723611111112</v>
      </c>
      <c r="X2373">
        <v>791699</v>
      </c>
      <c r="Y2373" t="s">
        <v>4761</v>
      </c>
      <c r="Z2373" t="s">
        <v>4787</v>
      </c>
      <c r="AA2373" t="s">
        <v>54</v>
      </c>
      <c r="AD2373" t="s">
        <v>4828</v>
      </c>
      <c r="AF2373" t="s">
        <v>1156</v>
      </c>
      <c r="AG2373" t="s">
        <v>1507</v>
      </c>
      <c r="AJ2373" t="s">
        <v>6703</v>
      </c>
      <c r="AK2373" s="104">
        <v>46118.501388888886</v>
      </c>
      <c r="AL2373">
        <v>514651</v>
      </c>
      <c r="AM2373" t="s">
        <v>4728</v>
      </c>
      <c r="AN2373" t="s">
        <v>5248</v>
      </c>
      <c r="AO2373" t="s">
        <v>13</v>
      </c>
      <c r="AR2373" t="s">
        <v>5933</v>
      </c>
      <c r="AT2373" t="s">
        <v>432</v>
      </c>
      <c r="AX2373" t="s">
        <v>6681</v>
      </c>
      <c r="AY2373" s="104">
        <v>46114.563194444447</v>
      </c>
      <c r="AZ2373">
        <v>867840</v>
      </c>
      <c r="BA2373" t="s">
        <v>4728</v>
      </c>
      <c r="BB2373" t="s">
        <v>5989</v>
      </c>
      <c r="BF2373" t="s">
        <v>5931</v>
      </c>
    </row>
    <row r="2374" spans="17:58" x14ac:dyDescent="0.25">
      <c r="Q2374" t="s">
        <v>214</v>
      </c>
      <c r="V2374" t="s">
        <v>4944</v>
      </c>
      <c r="W2374" s="104">
        <v>46119.725694444445</v>
      </c>
      <c r="X2374">
        <v>365130</v>
      </c>
      <c r="Y2374" t="s">
        <v>4728</v>
      </c>
      <c r="Z2374" t="s">
        <v>54</v>
      </c>
      <c r="AD2374" t="s">
        <v>4772</v>
      </c>
      <c r="AF2374" t="s">
        <v>808</v>
      </c>
      <c r="AG2374" t="s">
        <v>1559</v>
      </c>
      <c r="AJ2374" t="s">
        <v>4865</v>
      </c>
      <c r="AK2374" s="104">
        <v>46118.502083333333</v>
      </c>
      <c r="AL2374">
        <v>725630</v>
      </c>
      <c r="AM2374" t="s">
        <v>4728</v>
      </c>
      <c r="AN2374" t="s">
        <v>42</v>
      </c>
      <c r="AO2374" t="s">
        <v>13</v>
      </c>
      <c r="AR2374" t="s">
        <v>5832</v>
      </c>
      <c r="AT2374" t="s">
        <v>1379</v>
      </c>
      <c r="AX2374" t="s">
        <v>4765</v>
      </c>
      <c r="AY2374" s="104">
        <v>46114.563888888886</v>
      </c>
      <c r="AZ2374">
        <v>922737</v>
      </c>
      <c r="BA2374" t="s">
        <v>4728</v>
      </c>
      <c r="BB2374" t="s">
        <v>5989</v>
      </c>
      <c r="BF2374" t="s">
        <v>5942</v>
      </c>
    </row>
    <row r="2375" spans="17:58" x14ac:dyDescent="0.25">
      <c r="Q2375" t="s">
        <v>241</v>
      </c>
      <c r="V2375" t="s">
        <v>5338</v>
      </c>
      <c r="W2375" s="104">
        <v>46119.726388888892</v>
      </c>
      <c r="X2375">
        <v>225113</v>
      </c>
      <c r="Y2375" t="s">
        <v>4728</v>
      </c>
      <c r="Z2375" t="s">
        <v>54</v>
      </c>
      <c r="AD2375" t="s">
        <v>4734</v>
      </c>
      <c r="AF2375" t="s">
        <v>1410</v>
      </c>
      <c r="AG2375" t="s">
        <v>250</v>
      </c>
      <c r="AJ2375" t="s">
        <v>5111</v>
      </c>
      <c r="AK2375" s="104">
        <v>46118.50277777778</v>
      </c>
      <c r="AL2375">
        <v>4019961</v>
      </c>
      <c r="AM2375" t="s">
        <v>4761</v>
      </c>
      <c r="AN2375" t="s">
        <v>42</v>
      </c>
      <c r="AO2375" t="s">
        <v>13</v>
      </c>
      <c r="AR2375" t="s">
        <v>5962</v>
      </c>
      <c r="AT2375" t="s">
        <v>414</v>
      </c>
      <c r="AX2375" t="s">
        <v>4840</v>
      </c>
      <c r="AY2375" s="104">
        <v>46114.563888888886</v>
      </c>
      <c r="AZ2375">
        <v>421762</v>
      </c>
      <c r="BA2375" t="s">
        <v>4728</v>
      </c>
      <c r="BB2375" t="s">
        <v>5989</v>
      </c>
      <c r="BF2375" t="s">
        <v>5918</v>
      </c>
    </row>
    <row r="2376" spans="17:58" x14ac:dyDescent="0.25">
      <c r="Q2376" t="s">
        <v>250</v>
      </c>
      <c r="V2376" t="s">
        <v>5867</v>
      </c>
      <c r="W2376" s="104">
        <v>46119.727083333331</v>
      </c>
      <c r="X2376">
        <v>1728097</v>
      </c>
      <c r="Y2376" t="s">
        <v>4761</v>
      </c>
      <c r="Z2376" t="s">
        <v>54</v>
      </c>
      <c r="AD2376" t="s">
        <v>4780</v>
      </c>
      <c r="AF2376" t="s">
        <v>187</v>
      </c>
      <c r="AG2376" t="s">
        <v>1284</v>
      </c>
      <c r="AJ2376" t="s">
        <v>6336</v>
      </c>
      <c r="AK2376" s="104">
        <v>46118.50277777778</v>
      </c>
      <c r="AL2376">
        <v>535121</v>
      </c>
      <c r="AM2376" t="s">
        <v>4728</v>
      </c>
      <c r="AN2376" t="s">
        <v>42</v>
      </c>
      <c r="AO2376" t="s">
        <v>13</v>
      </c>
      <c r="AR2376" t="s">
        <v>5986</v>
      </c>
      <c r="AT2376" t="s">
        <v>1276</v>
      </c>
      <c r="AX2376" t="s">
        <v>7434</v>
      </c>
      <c r="AY2376" s="104">
        <v>46114.563888888886</v>
      </c>
      <c r="AZ2376">
        <v>111956</v>
      </c>
      <c r="BA2376" t="s">
        <v>4728</v>
      </c>
      <c r="BB2376" t="s">
        <v>5989</v>
      </c>
      <c r="BF2376" t="s">
        <v>5925</v>
      </c>
    </row>
    <row r="2377" spans="17:58" x14ac:dyDescent="0.25">
      <c r="Q2377" t="s">
        <v>232</v>
      </c>
      <c r="V2377" t="s">
        <v>4776</v>
      </c>
      <c r="W2377" s="104">
        <v>46119.727083333331</v>
      </c>
      <c r="X2377">
        <v>256648</v>
      </c>
      <c r="Y2377" t="s">
        <v>4728</v>
      </c>
      <c r="Z2377" t="s">
        <v>54</v>
      </c>
      <c r="AD2377" t="s">
        <v>4756</v>
      </c>
      <c r="AF2377" t="s">
        <v>1507</v>
      </c>
      <c r="AJ2377" t="s">
        <v>5083</v>
      </c>
      <c r="AK2377" s="104">
        <v>46118.50277777778</v>
      </c>
      <c r="AL2377">
        <v>143071</v>
      </c>
      <c r="AM2377" t="s">
        <v>4728</v>
      </c>
      <c r="AN2377" t="s">
        <v>13</v>
      </c>
      <c r="AR2377" t="s">
        <v>5956</v>
      </c>
      <c r="AT2377" t="s">
        <v>1078</v>
      </c>
      <c r="AX2377" t="s">
        <v>7435</v>
      </c>
      <c r="AY2377" s="104">
        <v>46114.563888888886</v>
      </c>
      <c r="AZ2377">
        <v>1150289</v>
      </c>
      <c r="BA2377" t="s">
        <v>4728</v>
      </c>
      <c r="BB2377" t="s">
        <v>5989</v>
      </c>
      <c r="BF2377" t="s">
        <v>5942</v>
      </c>
    </row>
    <row r="2378" spans="17:58" x14ac:dyDescent="0.25">
      <c r="Q2378" t="s">
        <v>76</v>
      </c>
      <c r="V2378" t="s">
        <v>5868</v>
      </c>
      <c r="W2378" s="104">
        <v>46119.727083333331</v>
      </c>
      <c r="X2378">
        <v>520720</v>
      </c>
      <c r="Y2378" t="s">
        <v>4728</v>
      </c>
      <c r="Z2378" t="s">
        <v>54</v>
      </c>
      <c r="AD2378" t="s">
        <v>4752</v>
      </c>
      <c r="AF2378" t="s">
        <v>2403</v>
      </c>
      <c r="AG2378" t="s">
        <v>1910</v>
      </c>
      <c r="AJ2378" t="s">
        <v>6404</v>
      </c>
      <c r="AK2378" s="104">
        <v>46118.50277777778</v>
      </c>
      <c r="AL2378">
        <v>1965717</v>
      </c>
      <c r="AM2378" t="s">
        <v>4728</v>
      </c>
      <c r="AN2378" t="s">
        <v>13</v>
      </c>
      <c r="AO2378" t="s">
        <v>4812</v>
      </c>
      <c r="AR2378" t="s">
        <v>6141</v>
      </c>
      <c r="AT2378" t="s">
        <v>2403</v>
      </c>
      <c r="AX2378" t="s">
        <v>4986</v>
      </c>
      <c r="AY2378" s="104">
        <v>46114.564583333333</v>
      </c>
      <c r="AZ2378">
        <v>658985</v>
      </c>
      <c r="BA2378" t="s">
        <v>4728</v>
      </c>
      <c r="BB2378" t="s">
        <v>5989</v>
      </c>
      <c r="BF2378" t="s">
        <v>5942</v>
      </c>
    </row>
    <row r="2379" spans="17:58" x14ac:dyDescent="0.25">
      <c r="Q2379" t="s">
        <v>241</v>
      </c>
      <c r="V2379" t="s">
        <v>5817</v>
      </c>
      <c r="W2379" s="104">
        <v>46119.729166666664</v>
      </c>
      <c r="X2379">
        <v>164137</v>
      </c>
      <c r="Y2379" t="s">
        <v>4728</v>
      </c>
      <c r="Z2379" t="s">
        <v>54</v>
      </c>
      <c r="AD2379" t="s">
        <v>4736</v>
      </c>
      <c r="AF2379" t="s">
        <v>1706</v>
      </c>
      <c r="AJ2379" t="s">
        <v>5036</v>
      </c>
      <c r="AK2379" s="104">
        <v>46118.503472222219</v>
      </c>
      <c r="AL2379">
        <v>280370</v>
      </c>
      <c r="AM2379" t="s">
        <v>4728</v>
      </c>
      <c r="AN2379" t="s">
        <v>13</v>
      </c>
      <c r="AR2379" t="s">
        <v>5931</v>
      </c>
      <c r="AT2379" t="s">
        <v>1124</v>
      </c>
      <c r="AX2379" t="s">
        <v>5136</v>
      </c>
      <c r="AY2379" s="104">
        <v>46114.564583333333</v>
      </c>
      <c r="AZ2379">
        <v>111440</v>
      </c>
      <c r="BA2379" t="s">
        <v>4728</v>
      </c>
      <c r="BB2379" t="s">
        <v>5989</v>
      </c>
      <c r="BF2379" t="s">
        <v>5925</v>
      </c>
    </row>
    <row r="2380" spans="17:58" x14ac:dyDescent="0.25">
      <c r="Q2380" t="s">
        <v>73</v>
      </c>
      <c r="R2380" t="s">
        <v>229</v>
      </c>
      <c r="V2380" t="s">
        <v>4743</v>
      </c>
      <c r="W2380" s="104">
        <v>46119.729166666664</v>
      </c>
      <c r="X2380">
        <v>344007</v>
      </c>
      <c r="Y2380" t="s">
        <v>4728</v>
      </c>
      <c r="Z2380" t="s">
        <v>54</v>
      </c>
      <c r="AD2380" t="s">
        <v>5869</v>
      </c>
      <c r="AF2380" t="s">
        <v>748</v>
      </c>
      <c r="AG2380" t="s">
        <v>1955</v>
      </c>
      <c r="AJ2380" t="s">
        <v>5876</v>
      </c>
      <c r="AK2380" s="104">
        <v>46118.503472222219</v>
      </c>
      <c r="AL2380">
        <v>2460008</v>
      </c>
      <c r="AM2380" t="s">
        <v>4761</v>
      </c>
      <c r="AN2380" t="s">
        <v>4787</v>
      </c>
      <c r="AO2380" t="s">
        <v>13</v>
      </c>
      <c r="AR2380" t="s">
        <v>6544</v>
      </c>
      <c r="AT2380" t="s">
        <v>2383</v>
      </c>
      <c r="AX2380" t="s">
        <v>5096</v>
      </c>
      <c r="AY2380" s="104">
        <v>46114.565972222219</v>
      </c>
      <c r="AZ2380">
        <v>607488</v>
      </c>
      <c r="BA2380" t="s">
        <v>4728</v>
      </c>
      <c r="BB2380" t="s">
        <v>5989</v>
      </c>
      <c r="BF2380" t="s">
        <v>5958</v>
      </c>
    </row>
    <row r="2381" spans="17:58" x14ac:dyDescent="0.25">
      <c r="Q2381" t="s">
        <v>78</v>
      </c>
      <c r="V2381" t="s">
        <v>4776</v>
      </c>
      <c r="W2381" s="104">
        <v>46119.729861111111</v>
      </c>
      <c r="X2381">
        <v>544057</v>
      </c>
      <c r="Y2381" t="s">
        <v>4728</v>
      </c>
      <c r="Z2381" t="s">
        <v>54</v>
      </c>
      <c r="AD2381" t="s">
        <v>4781</v>
      </c>
      <c r="AF2381" t="s">
        <v>1969</v>
      </c>
      <c r="AG2381" t="s">
        <v>1706</v>
      </c>
      <c r="AJ2381" t="s">
        <v>4961</v>
      </c>
      <c r="AK2381" s="104">
        <v>46118.504166666666</v>
      </c>
      <c r="AL2381">
        <v>1119674</v>
      </c>
      <c r="AM2381" t="s">
        <v>4728</v>
      </c>
      <c r="AN2381" t="s">
        <v>42</v>
      </c>
      <c r="AO2381" t="s">
        <v>13</v>
      </c>
      <c r="AR2381" t="s">
        <v>5933</v>
      </c>
      <c r="AT2381" t="s">
        <v>1945</v>
      </c>
      <c r="AX2381" t="s">
        <v>6112</v>
      </c>
      <c r="AY2381" s="104">
        <v>46114.565972222219</v>
      </c>
      <c r="AZ2381">
        <v>200195</v>
      </c>
      <c r="BA2381" t="s">
        <v>4728</v>
      </c>
      <c r="BB2381" t="s">
        <v>5989</v>
      </c>
      <c r="BF2381" t="s">
        <v>5956</v>
      </c>
    </row>
    <row r="2382" spans="17:58" x14ac:dyDescent="0.25">
      <c r="Q2382" t="s">
        <v>1302</v>
      </c>
      <c r="R2382" t="s">
        <v>232</v>
      </c>
      <c r="V2382" t="s">
        <v>5870</v>
      </c>
      <c r="W2382" s="104">
        <v>46119.731249999997</v>
      </c>
      <c r="X2382">
        <v>482765</v>
      </c>
      <c r="Y2382" t="s">
        <v>4728</v>
      </c>
      <c r="Z2382" t="s">
        <v>42</v>
      </c>
      <c r="AA2382" t="s">
        <v>54</v>
      </c>
      <c r="AD2382" t="s">
        <v>4828</v>
      </c>
      <c r="AF2382" t="s">
        <v>516</v>
      </c>
      <c r="AJ2382" t="s">
        <v>6036</v>
      </c>
      <c r="AK2382" s="104">
        <v>46118.504166666666</v>
      </c>
      <c r="AL2382">
        <v>575822</v>
      </c>
      <c r="AM2382" t="s">
        <v>4728</v>
      </c>
      <c r="AN2382" t="s">
        <v>13</v>
      </c>
      <c r="AR2382" t="s">
        <v>5918</v>
      </c>
      <c r="AT2382" t="s">
        <v>2407</v>
      </c>
      <c r="AX2382" t="s">
        <v>5630</v>
      </c>
      <c r="AY2382" s="104">
        <v>46114.565972222219</v>
      </c>
      <c r="AZ2382">
        <v>286081</v>
      </c>
      <c r="BA2382" t="s">
        <v>4728</v>
      </c>
      <c r="BB2382" t="s">
        <v>5989</v>
      </c>
      <c r="BF2382" t="s">
        <v>5925</v>
      </c>
    </row>
    <row r="2383" spans="17:58" x14ac:dyDescent="0.25">
      <c r="Q2383" t="s">
        <v>214</v>
      </c>
      <c r="R2383" t="s">
        <v>1891</v>
      </c>
      <c r="V2383" t="s">
        <v>5857</v>
      </c>
      <c r="W2383" s="104">
        <v>46119.731944444444</v>
      </c>
      <c r="X2383">
        <v>3157568</v>
      </c>
      <c r="Y2383" t="s">
        <v>4728</v>
      </c>
      <c r="Z2383" t="s">
        <v>54</v>
      </c>
      <c r="AA2383" t="s">
        <v>4731</v>
      </c>
      <c r="AD2383" t="s">
        <v>5104</v>
      </c>
      <c r="AF2383" t="s">
        <v>1416</v>
      </c>
      <c r="AG2383" t="s">
        <v>2407</v>
      </c>
      <c r="AJ2383" t="s">
        <v>6003</v>
      </c>
      <c r="AK2383" s="104">
        <v>46118.505555555559</v>
      </c>
      <c r="AL2383">
        <v>727222</v>
      </c>
      <c r="AM2383" t="s">
        <v>4728</v>
      </c>
      <c r="AN2383" t="s">
        <v>5248</v>
      </c>
      <c r="AO2383" t="s">
        <v>13</v>
      </c>
      <c r="AR2383" t="s">
        <v>5986</v>
      </c>
      <c r="AT2383" t="s">
        <v>214</v>
      </c>
      <c r="AX2383" t="s">
        <v>4733</v>
      </c>
      <c r="AY2383" s="104">
        <v>46114.565972222219</v>
      </c>
      <c r="AZ2383">
        <v>330490</v>
      </c>
      <c r="BA2383" t="s">
        <v>4728</v>
      </c>
      <c r="BB2383" t="s">
        <v>5989</v>
      </c>
      <c r="BF2383" t="s">
        <v>5931</v>
      </c>
    </row>
    <row r="2384" spans="17:58" x14ac:dyDescent="0.25">
      <c r="Q2384" t="s">
        <v>241</v>
      </c>
      <c r="V2384" t="s">
        <v>5449</v>
      </c>
      <c r="W2384" s="104">
        <v>46119.734027777777</v>
      </c>
      <c r="X2384">
        <v>271459</v>
      </c>
      <c r="Y2384" t="s">
        <v>4728</v>
      </c>
      <c r="Z2384" t="s">
        <v>54</v>
      </c>
      <c r="AD2384" t="s">
        <v>4736</v>
      </c>
      <c r="AF2384" t="s">
        <v>738</v>
      </c>
      <c r="AG2384" t="s">
        <v>1284</v>
      </c>
      <c r="AJ2384" t="s">
        <v>5174</v>
      </c>
      <c r="AK2384" s="104">
        <v>46118.505555555559</v>
      </c>
      <c r="AL2384">
        <v>1631369</v>
      </c>
      <c r="AM2384" t="s">
        <v>4761</v>
      </c>
      <c r="AN2384" t="s">
        <v>42</v>
      </c>
      <c r="AO2384" t="s">
        <v>13</v>
      </c>
      <c r="AR2384" t="s">
        <v>6103</v>
      </c>
      <c r="AT2384" t="s">
        <v>1385</v>
      </c>
      <c r="AX2384" t="s">
        <v>6179</v>
      </c>
      <c r="AY2384" s="104">
        <v>46114.566666666666</v>
      </c>
      <c r="AZ2384">
        <v>549870</v>
      </c>
      <c r="BA2384" t="s">
        <v>4728</v>
      </c>
      <c r="BB2384" t="s">
        <v>5989</v>
      </c>
      <c r="BF2384" t="s">
        <v>5918</v>
      </c>
    </row>
    <row r="2385" spans="17:58" x14ac:dyDescent="0.25">
      <c r="Q2385" t="s">
        <v>214</v>
      </c>
      <c r="V2385" t="s">
        <v>5871</v>
      </c>
      <c r="W2385" s="104">
        <v>46119.736111111109</v>
      </c>
      <c r="X2385">
        <v>328116</v>
      </c>
      <c r="Y2385" t="s">
        <v>4728</v>
      </c>
      <c r="Z2385" t="s">
        <v>54</v>
      </c>
      <c r="AD2385" t="s">
        <v>4752</v>
      </c>
      <c r="AF2385" t="s">
        <v>1124</v>
      </c>
      <c r="AJ2385" t="s">
        <v>5083</v>
      </c>
      <c r="AK2385" s="104">
        <v>46118.506249999999</v>
      </c>
      <c r="AL2385">
        <v>136835</v>
      </c>
      <c r="AM2385" t="s">
        <v>4728</v>
      </c>
      <c r="AN2385" t="s">
        <v>13</v>
      </c>
      <c r="AR2385" t="s">
        <v>5925</v>
      </c>
      <c r="AT2385" t="s">
        <v>2600</v>
      </c>
      <c r="AU2385" t="s">
        <v>264</v>
      </c>
      <c r="AV2385" t="s">
        <v>220</v>
      </c>
      <c r="AX2385" t="s">
        <v>5121</v>
      </c>
      <c r="AY2385" s="104">
        <v>46114.566666666666</v>
      </c>
      <c r="AZ2385">
        <v>1716650</v>
      </c>
      <c r="BA2385" t="s">
        <v>4761</v>
      </c>
      <c r="BB2385" t="s">
        <v>5989</v>
      </c>
      <c r="BC2385" t="s">
        <v>4731</v>
      </c>
      <c r="BF2385" t="s">
        <v>7130</v>
      </c>
    </row>
    <row r="2386" spans="17:58" x14ac:dyDescent="0.25">
      <c r="Q2386" t="s">
        <v>5872</v>
      </c>
      <c r="R2386" t="s">
        <v>2345</v>
      </c>
      <c r="V2386" t="s">
        <v>5754</v>
      </c>
      <c r="W2386" s="104">
        <v>46119.736805555556</v>
      </c>
      <c r="X2386">
        <v>2714439</v>
      </c>
      <c r="Y2386" t="s">
        <v>4728</v>
      </c>
      <c r="Z2386" t="s">
        <v>42</v>
      </c>
      <c r="AA2386" t="s">
        <v>54</v>
      </c>
      <c r="AB2386" t="s">
        <v>4731</v>
      </c>
      <c r="AD2386" t="s">
        <v>4764</v>
      </c>
      <c r="AF2386" t="s">
        <v>2357</v>
      </c>
      <c r="AJ2386" t="s">
        <v>5061</v>
      </c>
      <c r="AK2386" s="104">
        <v>46118.506249999999</v>
      </c>
      <c r="AL2386">
        <v>296492</v>
      </c>
      <c r="AM2386" t="s">
        <v>4728</v>
      </c>
      <c r="AN2386" t="s">
        <v>13</v>
      </c>
      <c r="AR2386" t="s">
        <v>5956</v>
      </c>
      <c r="AT2386" t="s">
        <v>551</v>
      </c>
      <c r="AX2386" t="s">
        <v>5136</v>
      </c>
      <c r="AY2386" s="104">
        <v>46114.566666666666</v>
      </c>
      <c r="AZ2386">
        <v>280427</v>
      </c>
      <c r="BA2386" t="s">
        <v>4728</v>
      </c>
      <c r="BB2386" t="s">
        <v>5989</v>
      </c>
      <c r="BF2386" t="s">
        <v>6069</v>
      </c>
    </row>
    <row r="2387" spans="17:58" x14ac:dyDescent="0.25">
      <c r="Q2387" t="s">
        <v>241</v>
      </c>
      <c r="V2387" t="s">
        <v>4865</v>
      </c>
      <c r="W2387" s="104">
        <v>46119.737500000003</v>
      </c>
      <c r="X2387">
        <v>179246</v>
      </c>
      <c r="Y2387" t="s">
        <v>4728</v>
      </c>
      <c r="Z2387" t="s">
        <v>54</v>
      </c>
      <c r="AD2387" t="s">
        <v>4772</v>
      </c>
      <c r="AF2387" t="s">
        <v>2471</v>
      </c>
      <c r="AG2387" t="s">
        <v>1124</v>
      </c>
      <c r="AJ2387" t="s">
        <v>5083</v>
      </c>
      <c r="AK2387" s="104">
        <v>46118.506249999999</v>
      </c>
      <c r="AL2387">
        <v>1107003</v>
      </c>
      <c r="AM2387" t="s">
        <v>4761</v>
      </c>
      <c r="AN2387" t="s">
        <v>42</v>
      </c>
      <c r="AO2387" t="s">
        <v>13</v>
      </c>
      <c r="AR2387" t="s">
        <v>5919</v>
      </c>
      <c r="AT2387" t="s">
        <v>2561</v>
      </c>
      <c r="AX2387" t="s">
        <v>4939</v>
      </c>
      <c r="AY2387" s="104">
        <v>46114.566666666666</v>
      </c>
      <c r="AZ2387">
        <v>418334</v>
      </c>
      <c r="BA2387" t="s">
        <v>4728</v>
      </c>
      <c r="BB2387" t="s">
        <v>5989</v>
      </c>
      <c r="BF2387" t="s">
        <v>5918</v>
      </c>
    </row>
    <row r="2388" spans="17:58" x14ac:dyDescent="0.25">
      <c r="Q2388" t="s">
        <v>76</v>
      </c>
      <c r="V2388" t="s">
        <v>4783</v>
      </c>
      <c r="W2388" s="104">
        <v>46119.738194444442</v>
      </c>
      <c r="X2388">
        <v>82107</v>
      </c>
      <c r="Y2388" t="s">
        <v>4728</v>
      </c>
      <c r="Z2388" t="s">
        <v>54</v>
      </c>
      <c r="AD2388" t="s">
        <v>4739</v>
      </c>
      <c r="AF2388" t="s">
        <v>1507</v>
      </c>
      <c r="AJ2388" t="s">
        <v>5634</v>
      </c>
      <c r="AK2388" s="104">
        <v>46118.506944444445</v>
      </c>
      <c r="AL2388">
        <v>315278</v>
      </c>
      <c r="AM2388" t="s">
        <v>4728</v>
      </c>
      <c r="AN2388" t="s">
        <v>13</v>
      </c>
      <c r="AR2388" t="s">
        <v>5942</v>
      </c>
      <c r="AT2388" t="s">
        <v>2431</v>
      </c>
      <c r="AX2388" t="s">
        <v>7436</v>
      </c>
      <c r="AY2388" s="104">
        <v>46114.566666666666</v>
      </c>
      <c r="AZ2388">
        <v>175553</v>
      </c>
      <c r="BA2388" t="s">
        <v>4728</v>
      </c>
      <c r="BB2388" t="s">
        <v>5989</v>
      </c>
      <c r="BF2388" t="s">
        <v>5942</v>
      </c>
    </row>
    <row r="2389" spans="17:58" x14ac:dyDescent="0.25">
      <c r="Q2389" t="s">
        <v>229</v>
      </c>
      <c r="V2389" t="s">
        <v>4782</v>
      </c>
      <c r="W2389" s="104">
        <v>46119.738888888889</v>
      </c>
      <c r="X2389">
        <v>180166</v>
      </c>
      <c r="Y2389" t="s">
        <v>4728</v>
      </c>
      <c r="Z2389" t="s">
        <v>54</v>
      </c>
      <c r="AD2389" t="s">
        <v>4736</v>
      </c>
      <c r="AF2389" t="s">
        <v>1124</v>
      </c>
      <c r="AJ2389" t="s">
        <v>4977</v>
      </c>
      <c r="AK2389" s="104">
        <v>46118.506944444445</v>
      </c>
      <c r="AL2389">
        <v>300410</v>
      </c>
      <c r="AM2389" t="s">
        <v>4728</v>
      </c>
      <c r="AN2389" t="s">
        <v>13</v>
      </c>
      <c r="AR2389" t="s">
        <v>4781</v>
      </c>
      <c r="AT2389" t="s">
        <v>2373</v>
      </c>
      <c r="AX2389" t="s">
        <v>5401</v>
      </c>
      <c r="AY2389" s="104">
        <v>46114.567361111112</v>
      </c>
      <c r="AZ2389">
        <v>253183</v>
      </c>
      <c r="BA2389" t="s">
        <v>4728</v>
      </c>
      <c r="BB2389" t="s">
        <v>5989</v>
      </c>
      <c r="BF2389" t="s">
        <v>5931</v>
      </c>
    </row>
    <row r="2390" spans="17:58" x14ac:dyDescent="0.25">
      <c r="Q2390" t="s">
        <v>76</v>
      </c>
      <c r="V2390" t="s">
        <v>4783</v>
      </c>
      <c r="W2390" s="104">
        <v>46119.738888888889</v>
      </c>
      <c r="X2390">
        <v>154139</v>
      </c>
      <c r="Y2390" t="s">
        <v>4728</v>
      </c>
      <c r="Z2390" t="s">
        <v>54</v>
      </c>
      <c r="AD2390" t="s">
        <v>4739</v>
      </c>
      <c r="AF2390" t="s">
        <v>247</v>
      </c>
      <c r="AJ2390" t="s">
        <v>6704</v>
      </c>
      <c r="AK2390" s="104">
        <v>46118.507638888892</v>
      </c>
      <c r="AL2390">
        <v>673329</v>
      </c>
      <c r="AM2390" t="s">
        <v>4761</v>
      </c>
      <c r="AN2390" t="s">
        <v>13</v>
      </c>
      <c r="AR2390" t="s">
        <v>5966</v>
      </c>
      <c r="AT2390" t="s">
        <v>73</v>
      </c>
      <c r="AX2390" t="s">
        <v>7437</v>
      </c>
      <c r="AY2390" s="104">
        <v>46114.567361111112</v>
      </c>
      <c r="AZ2390">
        <v>87912</v>
      </c>
      <c r="BA2390" t="s">
        <v>4728</v>
      </c>
      <c r="BB2390" t="s">
        <v>5989</v>
      </c>
      <c r="BF2390" t="s">
        <v>7101</v>
      </c>
    </row>
    <row r="2391" spans="17:58" x14ac:dyDescent="0.25">
      <c r="Q2391" t="s">
        <v>80</v>
      </c>
      <c r="V2391" t="s">
        <v>4783</v>
      </c>
      <c r="W2391" s="104">
        <v>46119.740277777775</v>
      </c>
      <c r="X2391">
        <v>400307</v>
      </c>
      <c r="Y2391" t="s">
        <v>4728</v>
      </c>
      <c r="Z2391" t="s">
        <v>54</v>
      </c>
      <c r="AD2391" t="s">
        <v>4752</v>
      </c>
      <c r="AF2391" t="s">
        <v>1220</v>
      </c>
      <c r="AJ2391" t="s">
        <v>5791</v>
      </c>
      <c r="AK2391" s="104">
        <v>46118.507638888892</v>
      </c>
      <c r="AL2391">
        <v>589145</v>
      </c>
      <c r="AM2391" t="s">
        <v>4728</v>
      </c>
      <c r="AN2391" t="s">
        <v>13</v>
      </c>
      <c r="AR2391" t="s">
        <v>5931</v>
      </c>
      <c r="AT2391" t="s">
        <v>77</v>
      </c>
      <c r="AX2391" t="s">
        <v>5441</v>
      </c>
      <c r="AY2391" s="104">
        <v>46114.567361111112</v>
      </c>
      <c r="AZ2391">
        <v>403943</v>
      </c>
      <c r="BA2391" t="s">
        <v>4728</v>
      </c>
      <c r="BB2391" t="s">
        <v>5989</v>
      </c>
      <c r="BF2391" t="s">
        <v>5958</v>
      </c>
    </row>
    <row r="2392" spans="17:58" x14ac:dyDescent="0.25">
      <c r="Q2392" t="s">
        <v>241</v>
      </c>
      <c r="R2392" t="s">
        <v>211</v>
      </c>
      <c r="V2392" t="s">
        <v>5873</v>
      </c>
      <c r="W2392" s="104">
        <v>46119.742361111108</v>
      </c>
      <c r="X2392">
        <v>1586476</v>
      </c>
      <c r="Y2392" t="s">
        <v>4728</v>
      </c>
      <c r="Z2392" t="s">
        <v>54</v>
      </c>
      <c r="AA2392" t="s">
        <v>4731</v>
      </c>
      <c r="AD2392" t="s">
        <v>5455</v>
      </c>
      <c r="AF2392" t="s">
        <v>6525</v>
      </c>
      <c r="AG2392" t="s">
        <v>2373</v>
      </c>
      <c r="AJ2392" t="s">
        <v>5706</v>
      </c>
      <c r="AK2392" s="104">
        <v>46118.507638888892</v>
      </c>
      <c r="AL2392">
        <v>1067254</v>
      </c>
      <c r="AM2392" t="s">
        <v>4728</v>
      </c>
      <c r="AN2392" t="s">
        <v>42</v>
      </c>
      <c r="AO2392" t="s">
        <v>13</v>
      </c>
      <c r="AR2392" t="s">
        <v>6040</v>
      </c>
      <c r="AT2392" t="s">
        <v>253</v>
      </c>
      <c r="AX2392" t="s">
        <v>5995</v>
      </c>
      <c r="AY2392" s="104">
        <v>46114.567361111112</v>
      </c>
      <c r="AZ2392">
        <v>534115</v>
      </c>
      <c r="BA2392" t="s">
        <v>4728</v>
      </c>
      <c r="BB2392" t="s">
        <v>5989</v>
      </c>
      <c r="BF2392" t="s">
        <v>5931</v>
      </c>
    </row>
    <row r="2393" spans="17:58" x14ac:dyDescent="0.25">
      <c r="Q2393" t="s">
        <v>2057</v>
      </c>
      <c r="R2393" t="s">
        <v>232</v>
      </c>
      <c r="V2393" t="s">
        <v>5874</v>
      </c>
      <c r="W2393" s="104">
        <v>46119.743750000001</v>
      </c>
      <c r="X2393">
        <v>450120</v>
      </c>
      <c r="Y2393" t="s">
        <v>4728</v>
      </c>
      <c r="Z2393" t="s">
        <v>4787</v>
      </c>
      <c r="AA2393" t="s">
        <v>54</v>
      </c>
      <c r="AB2393" t="s">
        <v>4731</v>
      </c>
      <c r="AD2393" t="s">
        <v>4920</v>
      </c>
      <c r="AF2393" t="s">
        <v>1531</v>
      </c>
      <c r="AJ2393" t="s">
        <v>5083</v>
      </c>
      <c r="AK2393" s="104">
        <v>46118.508333333331</v>
      </c>
      <c r="AL2393">
        <v>806386</v>
      </c>
      <c r="AM2393" t="s">
        <v>4728</v>
      </c>
      <c r="AN2393" t="s">
        <v>13</v>
      </c>
      <c r="AR2393" t="s">
        <v>5931</v>
      </c>
      <c r="AT2393" t="s">
        <v>1945</v>
      </c>
      <c r="AX2393" t="s">
        <v>5166</v>
      </c>
      <c r="AY2393" s="104">
        <v>46114.568055555559</v>
      </c>
      <c r="AZ2393">
        <v>91427</v>
      </c>
      <c r="BA2393" t="s">
        <v>4728</v>
      </c>
      <c r="BB2393" t="s">
        <v>5989</v>
      </c>
      <c r="BF2393" t="s">
        <v>5925</v>
      </c>
    </row>
    <row r="2394" spans="17:58" x14ac:dyDescent="0.25">
      <c r="Q2394" t="s">
        <v>214</v>
      </c>
      <c r="V2394" t="s">
        <v>5875</v>
      </c>
      <c r="W2394" s="104">
        <v>46119.743750000001</v>
      </c>
      <c r="X2394">
        <v>253998</v>
      </c>
      <c r="Y2394" t="s">
        <v>4728</v>
      </c>
      <c r="Z2394" t="s">
        <v>54</v>
      </c>
      <c r="AD2394" t="s">
        <v>4772</v>
      </c>
      <c r="AF2394" t="s">
        <v>2357</v>
      </c>
      <c r="AJ2394" t="s">
        <v>4877</v>
      </c>
      <c r="AK2394" s="104">
        <v>46118.508333333331</v>
      </c>
      <c r="AL2394">
        <v>301982</v>
      </c>
      <c r="AM2394" t="s">
        <v>4728</v>
      </c>
      <c r="AN2394" t="s">
        <v>13</v>
      </c>
      <c r="AR2394" t="s">
        <v>5942</v>
      </c>
      <c r="AT2394" t="s">
        <v>1276</v>
      </c>
      <c r="AX2394" t="s">
        <v>5129</v>
      </c>
      <c r="AY2394" s="104">
        <v>46114.568055555559</v>
      </c>
      <c r="AZ2394">
        <v>277773</v>
      </c>
      <c r="BA2394" t="s">
        <v>4728</v>
      </c>
      <c r="BB2394" t="s">
        <v>5989</v>
      </c>
      <c r="BF2394" t="s">
        <v>5956</v>
      </c>
    </row>
    <row r="2395" spans="17:58" x14ac:dyDescent="0.25">
      <c r="Q2395" t="s">
        <v>241</v>
      </c>
      <c r="V2395" t="s">
        <v>5876</v>
      </c>
      <c r="W2395" s="104">
        <v>46119.744444444441</v>
      </c>
      <c r="X2395">
        <v>1512903</v>
      </c>
      <c r="Y2395" t="s">
        <v>4728</v>
      </c>
      <c r="Z2395" t="s">
        <v>54</v>
      </c>
      <c r="AA2395" t="s">
        <v>4731</v>
      </c>
      <c r="AD2395" t="s">
        <v>4780</v>
      </c>
      <c r="AF2395" t="s">
        <v>1945</v>
      </c>
      <c r="AJ2395" t="s">
        <v>4839</v>
      </c>
      <c r="AK2395" s="104">
        <v>46118.509722222225</v>
      </c>
      <c r="AL2395">
        <v>406151</v>
      </c>
      <c r="AM2395" t="s">
        <v>4728</v>
      </c>
      <c r="AN2395" t="s">
        <v>13</v>
      </c>
      <c r="AR2395" t="s">
        <v>5931</v>
      </c>
      <c r="AT2395" t="s">
        <v>836</v>
      </c>
      <c r="AX2395" t="s">
        <v>7234</v>
      </c>
      <c r="AY2395" s="104">
        <v>46114.568749999999</v>
      </c>
      <c r="AZ2395">
        <v>2862225</v>
      </c>
      <c r="BA2395" t="s">
        <v>4728</v>
      </c>
      <c r="BB2395" t="s">
        <v>5989</v>
      </c>
      <c r="BF2395" t="s">
        <v>5956</v>
      </c>
    </row>
    <row r="2396" spans="17:58" x14ac:dyDescent="0.25">
      <c r="Q2396" t="s">
        <v>80</v>
      </c>
      <c r="V2396" t="s">
        <v>4827</v>
      </c>
      <c r="W2396" s="104">
        <v>46119.745138888888</v>
      </c>
      <c r="X2396">
        <v>240875</v>
      </c>
      <c r="Y2396" t="s">
        <v>4728</v>
      </c>
      <c r="Z2396" t="s">
        <v>54</v>
      </c>
      <c r="AD2396" t="s">
        <v>4736</v>
      </c>
      <c r="AF2396" t="s">
        <v>1048</v>
      </c>
      <c r="AG2396" t="s">
        <v>1891</v>
      </c>
      <c r="AJ2396" t="s">
        <v>4977</v>
      </c>
      <c r="AK2396" s="104">
        <v>46118.511111111111</v>
      </c>
      <c r="AL2396">
        <v>1252529</v>
      </c>
      <c r="AM2396" t="s">
        <v>4728</v>
      </c>
      <c r="AN2396" t="s">
        <v>13</v>
      </c>
      <c r="AO2396" t="s">
        <v>4731</v>
      </c>
      <c r="AR2396" t="s">
        <v>6501</v>
      </c>
      <c r="AT2396" t="s">
        <v>1894</v>
      </c>
      <c r="AX2396" t="s">
        <v>5202</v>
      </c>
      <c r="AY2396" s="104">
        <v>46114.568749999999</v>
      </c>
      <c r="AZ2396">
        <v>116025</v>
      </c>
      <c r="BA2396" t="s">
        <v>4728</v>
      </c>
      <c r="BB2396" t="s">
        <v>5989</v>
      </c>
      <c r="BF2396" t="s">
        <v>5925</v>
      </c>
    </row>
    <row r="2397" spans="17:58" x14ac:dyDescent="0.25">
      <c r="Q2397" t="s">
        <v>241</v>
      </c>
      <c r="V2397" t="s">
        <v>5314</v>
      </c>
      <c r="W2397" s="104">
        <v>46119.745138888888</v>
      </c>
      <c r="X2397">
        <v>171483</v>
      </c>
      <c r="Y2397" t="s">
        <v>4728</v>
      </c>
      <c r="Z2397" t="s">
        <v>54</v>
      </c>
      <c r="AD2397" t="s">
        <v>4772</v>
      </c>
      <c r="AF2397" t="s">
        <v>1643</v>
      </c>
      <c r="AG2397" t="s">
        <v>1559</v>
      </c>
      <c r="AJ2397" t="s">
        <v>4755</v>
      </c>
      <c r="AK2397" s="104">
        <v>46118.511805555558</v>
      </c>
      <c r="AL2397">
        <v>990731</v>
      </c>
      <c r="AM2397" t="s">
        <v>4728</v>
      </c>
      <c r="AN2397" t="s">
        <v>42</v>
      </c>
      <c r="AO2397" t="s">
        <v>13</v>
      </c>
      <c r="AR2397" t="s">
        <v>5919</v>
      </c>
      <c r="AT2397" t="s">
        <v>414</v>
      </c>
      <c r="AX2397" t="s">
        <v>5982</v>
      </c>
      <c r="AY2397" s="104">
        <v>46114.568749999999</v>
      </c>
      <c r="AZ2397">
        <v>234963</v>
      </c>
      <c r="BA2397" t="s">
        <v>4728</v>
      </c>
      <c r="BB2397" t="s">
        <v>5989</v>
      </c>
      <c r="BF2397" t="s">
        <v>5956</v>
      </c>
    </row>
    <row r="2398" spans="17:58" x14ac:dyDescent="0.25">
      <c r="Q2398" t="s">
        <v>214</v>
      </c>
      <c r="V2398" t="s">
        <v>5280</v>
      </c>
      <c r="W2398" s="104">
        <v>46119.746527777781</v>
      </c>
      <c r="X2398">
        <v>406763</v>
      </c>
      <c r="Y2398" t="s">
        <v>4728</v>
      </c>
      <c r="Z2398" t="s">
        <v>54</v>
      </c>
      <c r="AD2398" t="s">
        <v>4736</v>
      </c>
      <c r="AF2398" t="s">
        <v>2407</v>
      </c>
      <c r="AJ2398" t="s">
        <v>5474</v>
      </c>
      <c r="AK2398" s="104">
        <v>46118.511805555558</v>
      </c>
      <c r="AL2398">
        <v>1297312</v>
      </c>
      <c r="AM2398" t="s">
        <v>4728</v>
      </c>
      <c r="AN2398" t="s">
        <v>13</v>
      </c>
      <c r="AR2398" t="s">
        <v>4781</v>
      </c>
      <c r="AT2398" t="s">
        <v>1945</v>
      </c>
      <c r="AX2398" t="s">
        <v>6719</v>
      </c>
      <c r="AY2398" s="104">
        <v>46114.568749999999</v>
      </c>
      <c r="AZ2398">
        <v>313661</v>
      </c>
      <c r="BA2398" t="s">
        <v>4728</v>
      </c>
      <c r="BB2398" t="s">
        <v>5989</v>
      </c>
      <c r="BF2398" t="s">
        <v>5918</v>
      </c>
    </row>
    <row r="2399" spans="17:58" x14ac:dyDescent="0.25">
      <c r="Q2399" t="s">
        <v>241</v>
      </c>
      <c r="V2399" t="s">
        <v>5112</v>
      </c>
      <c r="W2399" s="104">
        <v>46119.747916666667</v>
      </c>
      <c r="X2399">
        <v>175797</v>
      </c>
      <c r="Y2399" t="s">
        <v>4728</v>
      </c>
      <c r="Z2399" t="s">
        <v>54</v>
      </c>
      <c r="AD2399" t="s">
        <v>4736</v>
      </c>
      <c r="AF2399" t="s">
        <v>432</v>
      </c>
      <c r="AJ2399" t="s">
        <v>5156</v>
      </c>
      <c r="AK2399" s="104">
        <v>46118.511805555558</v>
      </c>
      <c r="AL2399">
        <v>409855</v>
      </c>
      <c r="AM2399" t="s">
        <v>4728</v>
      </c>
      <c r="AN2399" t="s">
        <v>13</v>
      </c>
      <c r="AR2399" t="s">
        <v>5918</v>
      </c>
      <c r="AT2399" t="s">
        <v>2407</v>
      </c>
      <c r="AU2399" t="s">
        <v>637</v>
      </c>
      <c r="AV2399" t="s">
        <v>1706</v>
      </c>
      <c r="AX2399" t="s">
        <v>6377</v>
      </c>
      <c r="AY2399" s="104">
        <v>46114.569444444445</v>
      </c>
      <c r="AZ2399">
        <v>764199</v>
      </c>
      <c r="BA2399" t="s">
        <v>4728</v>
      </c>
      <c r="BB2399" t="s">
        <v>5989</v>
      </c>
      <c r="BC2399" t="s">
        <v>13</v>
      </c>
      <c r="BF2399" t="s">
        <v>5942</v>
      </c>
    </row>
    <row r="2400" spans="17:58" x14ac:dyDescent="0.25">
      <c r="Q2400" t="s">
        <v>80</v>
      </c>
      <c r="V2400" t="s">
        <v>4980</v>
      </c>
      <c r="W2400" s="104">
        <v>46119.748611111114</v>
      </c>
      <c r="X2400">
        <v>249202</v>
      </c>
      <c r="Y2400" t="s">
        <v>4728</v>
      </c>
      <c r="Z2400" t="s">
        <v>54</v>
      </c>
      <c r="AD2400" t="s">
        <v>4736</v>
      </c>
      <c r="AF2400" t="s">
        <v>2501</v>
      </c>
      <c r="AG2400" t="s">
        <v>1732</v>
      </c>
      <c r="AJ2400" t="s">
        <v>5083</v>
      </c>
      <c r="AK2400" s="104">
        <v>46118.511805555558</v>
      </c>
      <c r="AL2400">
        <v>763645</v>
      </c>
      <c r="AM2400" t="s">
        <v>4728</v>
      </c>
      <c r="AN2400" t="s">
        <v>42</v>
      </c>
      <c r="AO2400" t="s">
        <v>13</v>
      </c>
      <c r="AR2400" t="s">
        <v>5933</v>
      </c>
      <c r="AT2400" t="s">
        <v>1481</v>
      </c>
      <c r="AX2400" t="s">
        <v>5630</v>
      </c>
      <c r="AY2400" s="104">
        <v>46114.569444444445</v>
      </c>
      <c r="AZ2400">
        <v>257517</v>
      </c>
      <c r="BA2400" t="s">
        <v>4728</v>
      </c>
      <c r="BB2400" t="s">
        <v>5989</v>
      </c>
      <c r="BF2400" t="s">
        <v>5942</v>
      </c>
    </row>
    <row r="2401" spans="17:58" x14ac:dyDescent="0.25">
      <c r="Q2401" t="s">
        <v>2451</v>
      </c>
      <c r="R2401" t="s">
        <v>80</v>
      </c>
      <c r="V2401" t="s">
        <v>4733</v>
      </c>
      <c r="W2401" s="104">
        <v>46119.749305555553</v>
      </c>
      <c r="X2401">
        <v>639342</v>
      </c>
      <c r="Y2401" t="s">
        <v>4728</v>
      </c>
      <c r="Z2401" t="s">
        <v>5248</v>
      </c>
      <c r="AA2401" t="s">
        <v>54</v>
      </c>
      <c r="AD2401" t="s">
        <v>5186</v>
      </c>
      <c r="AF2401" t="s">
        <v>181</v>
      </c>
      <c r="AG2401" t="s">
        <v>1732</v>
      </c>
      <c r="AJ2401" t="s">
        <v>5386</v>
      </c>
      <c r="AK2401" s="104">
        <v>46118.513194444444</v>
      </c>
      <c r="AL2401">
        <v>1109922</v>
      </c>
      <c r="AM2401" t="s">
        <v>4728</v>
      </c>
      <c r="AN2401" t="s">
        <v>42</v>
      </c>
      <c r="AO2401" t="s">
        <v>13</v>
      </c>
      <c r="AR2401" t="s">
        <v>6233</v>
      </c>
      <c r="AT2401" t="s">
        <v>1894</v>
      </c>
      <c r="AX2401" t="s">
        <v>4918</v>
      </c>
      <c r="AY2401" s="104">
        <v>46114.570138888892</v>
      </c>
      <c r="AZ2401">
        <v>780915</v>
      </c>
      <c r="BA2401" t="s">
        <v>4728</v>
      </c>
      <c r="BB2401" t="s">
        <v>5989</v>
      </c>
      <c r="BF2401" t="s">
        <v>5942</v>
      </c>
    </row>
    <row r="2402" spans="17:58" x14ac:dyDescent="0.25">
      <c r="Q2402" t="s">
        <v>229</v>
      </c>
      <c r="V2402" t="s">
        <v>5877</v>
      </c>
      <c r="W2402" s="104">
        <v>46119.75</v>
      </c>
      <c r="X2402">
        <v>347382</v>
      </c>
      <c r="Y2402" t="s">
        <v>4728</v>
      </c>
      <c r="Z2402" t="s">
        <v>54</v>
      </c>
      <c r="AD2402" t="s">
        <v>4780</v>
      </c>
      <c r="AF2402" t="s">
        <v>1945</v>
      </c>
      <c r="AJ2402" t="s">
        <v>4757</v>
      </c>
      <c r="AK2402" s="104">
        <v>46118.513194444444</v>
      </c>
      <c r="AL2402">
        <v>582570</v>
      </c>
      <c r="AM2402" t="s">
        <v>4728</v>
      </c>
      <c r="AN2402" t="s">
        <v>13</v>
      </c>
      <c r="AR2402" t="s">
        <v>5931</v>
      </c>
      <c r="AT2402" t="s">
        <v>2373</v>
      </c>
      <c r="AX2402" t="s">
        <v>4827</v>
      </c>
      <c r="AY2402" s="104">
        <v>46114.570138888892</v>
      </c>
      <c r="AZ2402">
        <v>253710</v>
      </c>
      <c r="BA2402" t="s">
        <v>4728</v>
      </c>
      <c r="BB2402" t="s">
        <v>5989</v>
      </c>
      <c r="BF2402" t="s">
        <v>5948</v>
      </c>
    </row>
    <row r="2403" spans="17:58" x14ac:dyDescent="0.25">
      <c r="Q2403" t="s">
        <v>78</v>
      </c>
      <c r="V2403" t="s">
        <v>5878</v>
      </c>
      <c r="W2403" s="104">
        <v>46119.75277777778</v>
      </c>
      <c r="X2403">
        <v>741223</v>
      </c>
      <c r="Y2403" t="s">
        <v>4728</v>
      </c>
      <c r="Z2403" t="s">
        <v>54</v>
      </c>
      <c r="AD2403" t="s">
        <v>4736</v>
      </c>
      <c r="AF2403" t="s">
        <v>2363</v>
      </c>
      <c r="AG2403" t="s">
        <v>1220</v>
      </c>
      <c r="AJ2403" t="s">
        <v>6705</v>
      </c>
      <c r="AK2403" s="104">
        <v>46118.513888888891</v>
      </c>
      <c r="AL2403">
        <v>4604561</v>
      </c>
      <c r="AM2403" t="s">
        <v>4761</v>
      </c>
      <c r="AN2403" t="s">
        <v>42</v>
      </c>
      <c r="AO2403" t="s">
        <v>13</v>
      </c>
      <c r="AR2403" t="s">
        <v>5944</v>
      </c>
      <c r="AT2403" t="s">
        <v>551</v>
      </c>
      <c r="AX2403" t="s">
        <v>4946</v>
      </c>
      <c r="AY2403" s="104">
        <v>46114.570138888892</v>
      </c>
      <c r="AZ2403">
        <v>964561</v>
      </c>
      <c r="BA2403" t="s">
        <v>4728</v>
      </c>
      <c r="BB2403" t="s">
        <v>5989</v>
      </c>
      <c r="BF2403" t="s">
        <v>5918</v>
      </c>
    </row>
    <row r="2404" spans="17:58" x14ac:dyDescent="0.25">
      <c r="Q2404" t="s">
        <v>223</v>
      </c>
      <c r="V2404" t="s">
        <v>5432</v>
      </c>
      <c r="W2404" s="104">
        <v>46119.756249999999</v>
      </c>
      <c r="X2404">
        <v>1554589</v>
      </c>
      <c r="Y2404" t="s">
        <v>4728</v>
      </c>
      <c r="Z2404" t="s">
        <v>54</v>
      </c>
      <c r="AD2404" t="s">
        <v>4736</v>
      </c>
      <c r="AF2404" t="s">
        <v>6552</v>
      </c>
      <c r="AG2404" t="s">
        <v>967</v>
      </c>
      <c r="AJ2404" t="s">
        <v>5001</v>
      </c>
      <c r="AK2404" s="104">
        <v>46118.513888888891</v>
      </c>
      <c r="AL2404">
        <v>1381258</v>
      </c>
      <c r="AM2404" t="s">
        <v>4728</v>
      </c>
      <c r="AN2404" t="s">
        <v>42</v>
      </c>
      <c r="AO2404" t="s">
        <v>13</v>
      </c>
      <c r="AR2404" t="s">
        <v>6005</v>
      </c>
      <c r="AT2404" t="s">
        <v>2624</v>
      </c>
      <c r="AX2404" t="s">
        <v>7438</v>
      </c>
      <c r="AY2404" s="104">
        <v>46114.570138888892</v>
      </c>
      <c r="AZ2404">
        <v>275930</v>
      </c>
      <c r="BA2404" t="s">
        <v>4728</v>
      </c>
      <c r="BB2404" t="s">
        <v>5989</v>
      </c>
      <c r="BF2404" t="s">
        <v>5942</v>
      </c>
    </row>
    <row r="2405" spans="17:58" x14ac:dyDescent="0.25">
      <c r="Q2405" t="s">
        <v>80</v>
      </c>
      <c r="R2405" t="s">
        <v>1891</v>
      </c>
      <c r="V2405" t="s">
        <v>5879</v>
      </c>
      <c r="W2405" s="104">
        <v>46119.758333333331</v>
      </c>
      <c r="X2405">
        <v>2628284</v>
      </c>
      <c r="Y2405" t="s">
        <v>4728</v>
      </c>
      <c r="Z2405" t="s">
        <v>54</v>
      </c>
      <c r="AA2405" t="s">
        <v>4731</v>
      </c>
      <c r="AD2405" t="s">
        <v>4748</v>
      </c>
      <c r="AF2405" t="s">
        <v>1034</v>
      </c>
      <c r="AG2405" t="s">
        <v>77</v>
      </c>
      <c r="AJ2405" t="s">
        <v>6405</v>
      </c>
      <c r="AK2405" s="104">
        <v>46118.51458333333</v>
      </c>
      <c r="AL2405">
        <v>244310</v>
      </c>
      <c r="AM2405" t="s">
        <v>4728</v>
      </c>
      <c r="AN2405" t="s">
        <v>42</v>
      </c>
      <c r="AO2405" t="s">
        <v>13</v>
      </c>
      <c r="AR2405" t="s">
        <v>5937</v>
      </c>
      <c r="AT2405" t="s">
        <v>2429</v>
      </c>
      <c r="AX2405" t="s">
        <v>7439</v>
      </c>
      <c r="AY2405" s="104">
        <v>46114.570138888892</v>
      </c>
      <c r="AZ2405">
        <v>381128</v>
      </c>
      <c r="BA2405" t="s">
        <v>4728</v>
      </c>
      <c r="BB2405" t="s">
        <v>5989</v>
      </c>
      <c r="BF2405" t="s">
        <v>5942</v>
      </c>
    </row>
    <row r="2406" spans="17:58" x14ac:dyDescent="0.25">
      <c r="Q2406" t="s">
        <v>241</v>
      </c>
      <c r="V2406" t="s">
        <v>5880</v>
      </c>
      <c r="W2406" s="104">
        <v>46119.760416666664</v>
      </c>
      <c r="X2406">
        <v>482824</v>
      </c>
      <c r="Y2406" t="s">
        <v>4728</v>
      </c>
      <c r="Z2406" t="s">
        <v>54</v>
      </c>
      <c r="AD2406" t="s">
        <v>4772</v>
      </c>
      <c r="AF2406" t="s">
        <v>2561</v>
      </c>
      <c r="AJ2406" t="s">
        <v>5798</v>
      </c>
      <c r="AK2406" s="104">
        <v>46118.51458333333</v>
      </c>
      <c r="AL2406">
        <v>784755</v>
      </c>
      <c r="AM2406" t="s">
        <v>4728</v>
      </c>
      <c r="AN2406" t="s">
        <v>13</v>
      </c>
      <c r="AR2406" t="s">
        <v>5931</v>
      </c>
      <c r="AT2406" t="s">
        <v>1276</v>
      </c>
      <c r="AX2406" t="s">
        <v>6379</v>
      </c>
      <c r="AY2406" s="104">
        <v>46114.570833333331</v>
      </c>
      <c r="AZ2406">
        <v>111324</v>
      </c>
      <c r="BA2406" t="s">
        <v>4728</v>
      </c>
      <c r="BB2406" t="s">
        <v>5989</v>
      </c>
      <c r="BF2406" t="s">
        <v>5925</v>
      </c>
    </row>
    <row r="2407" spans="17:58" x14ac:dyDescent="0.25">
      <c r="Q2407" t="s">
        <v>1050</v>
      </c>
      <c r="R2407" t="s">
        <v>229</v>
      </c>
      <c r="V2407" t="s">
        <v>5535</v>
      </c>
      <c r="W2407" s="104">
        <v>46119.765277777777</v>
      </c>
      <c r="X2407">
        <v>526959</v>
      </c>
      <c r="Y2407" t="s">
        <v>4728</v>
      </c>
      <c r="Z2407" t="s">
        <v>42</v>
      </c>
      <c r="AA2407" t="s">
        <v>54</v>
      </c>
      <c r="AD2407" t="s">
        <v>5881</v>
      </c>
      <c r="AF2407" t="s">
        <v>967</v>
      </c>
      <c r="AJ2407" t="s">
        <v>6218</v>
      </c>
      <c r="AK2407" s="104">
        <v>46118.515972222223</v>
      </c>
      <c r="AL2407">
        <v>711630</v>
      </c>
      <c r="AM2407" t="s">
        <v>4728</v>
      </c>
      <c r="AN2407" t="s">
        <v>13</v>
      </c>
      <c r="AR2407" t="s">
        <v>5931</v>
      </c>
      <c r="AT2407" t="s">
        <v>2407</v>
      </c>
      <c r="AU2407" t="s">
        <v>205</v>
      </c>
      <c r="AX2407" t="s">
        <v>7440</v>
      </c>
      <c r="AY2407" s="104">
        <v>46114.570833333331</v>
      </c>
      <c r="AZ2407">
        <v>539696</v>
      </c>
      <c r="BA2407" t="s">
        <v>4728</v>
      </c>
      <c r="BB2407" t="s">
        <v>5989</v>
      </c>
      <c r="BF2407" t="s">
        <v>5931</v>
      </c>
    </row>
    <row r="2408" spans="17:58" x14ac:dyDescent="0.25">
      <c r="Q2408" t="s">
        <v>80</v>
      </c>
      <c r="V2408" t="s">
        <v>4890</v>
      </c>
      <c r="W2408" s="104">
        <v>46119.770138888889</v>
      </c>
      <c r="X2408">
        <v>460990</v>
      </c>
      <c r="Y2408" t="s">
        <v>4728</v>
      </c>
      <c r="Z2408" t="s">
        <v>54</v>
      </c>
      <c r="AD2408" t="s">
        <v>4736</v>
      </c>
      <c r="AF2408" t="s">
        <v>6684</v>
      </c>
      <c r="AG2408" t="s">
        <v>516</v>
      </c>
      <c r="AJ2408" t="s">
        <v>4775</v>
      </c>
      <c r="AK2408" s="104">
        <v>46118.51666666667</v>
      </c>
      <c r="AL2408">
        <v>1847697</v>
      </c>
      <c r="AM2408" t="s">
        <v>4728</v>
      </c>
      <c r="AN2408" t="s">
        <v>42</v>
      </c>
      <c r="AO2408" t="s">
        <v>13</v>
      </c>
      <c r="AR2408" t="s">
        <v>6005</v>
      </c>
      <c r="AT2408" t="s">
        <v>1292</v>
      </c>
      <c r="AX2408" t="s">
        <v>4877</v>
      </c>
      <c r="AY2408" s="104">
        <v>46114.570833333331</v>
      </c>
      <c r="AZ2408">
        <v>137473</v>
      </c>
      <c r="BA2408" t="s">
        <v>4728</v>
      </c>
      <c r="BB2408" t="s">
        <v>5989</v>
      </c>
      <c r="BF2408" t="s">
        <v>5925</v>
      </c>
    </row>
    <row r="2409" spans="17:58" x14ac:dyDescent="0.25">
      <c r="Q2409" t="s">
        <v>241</v>
      </c>
      <c r="V2409" t="s">
        <v>5535</v>
      </c>
      <c r="W2409" s="104">
        <v>46119.770833333336</v>
      </c>
      <c r="X2409">
        <v>1365026</v>
      </c>
      <c r="Y2409" t="s">
        <v>4728</v>
      </c>
      <c r="Z2409" t="s">
        <v>54</v>
      </c>
      <c r="AD2409" t="s">
        <v>4951</v>
      </c>
      <c r="AF2409" t="s">
        <v>1034</v>
      </c>
      <c r="AG2409" t="s">
        <v>2429</v>
      </c>
      <c r="AJ2409" t="s">
        <v>5272</v>
      </c>
      <c r="AK2409" s="104">
        <v>46118.517361111109</v>
      </c>
      <c r="AL2409">
        <v>1296589</v>
      </c>
      <c r="AM2409" t="s">
        <v>4728</v>
      </c>
      <c r="AN2409" t="s">
        <v>42</v>
      </c>
      <c r="AO2409" t="s">
        <v>13</v>
      </c>
      <c r="AR2409" t="s">
        <v>5993</v>
      </c>
      <c r="AT2409" t="s">
        <v>2600</v>
      </c>
      <c r="AX2409" t="s">
        <v>7441</v>
      </c>
      <c r="AY2409" s="104">
        <v>46114.571527777778</v>
      </c>
      <c r="AZ2409">
        <v>116190</v>
      </c>
      <c r="BA2409" t="s">
        <v>4728</v>
      </c>
      <c r="BB2409" t="s">
        <v>5989</v>
      </c>
      <c r="BF2409" t="s">
        <v>5925</v>
      </c>
    </row>
    <row r="2410" spans="17:58" x14ac:dyDescent="0.25">
      <c r="Q2410" t="s">
        <v>229</v>
      </c>
      <c r="V2410" t="s">
        <v>5271</v>
      </c>
      <c r="W2410" s="104">
        <v>46119.770833333336</v>
      </c>
      <c r="X2410">
        <v>241158</v>
      </c>
      <c r="Y2410" t="s">
        <v>4728</v>
      </c>
      <c r="Z2410" t="s">
        <v>54</v>
      </c>
      <c r="AD2410" t="s">
        <v>4739</v>
      </c>
      <c r="AF2410" t="s">
        <v>2510</v>
      </c>
      <c r="AJ2410" t="s">
        <v>6706</v>
      </c>
      <c r="AK2410" s="104">
        <v>46118.517361111109</v>
      </c>
      <c r="AL2410">
        <v>3344200</v>
      </c>
      <c r="AM2410" t="s">
        <v>4761</v>
      </c>
      <c r="AN2410" t="s">
        <v>13</v>
      </c>
      <c r="AR2410" t="s">
        <v>5966</v>
      </c>
      <c r="AT2410" t="s">
        <v>1276</v>
      </c>
      <c r="AX2410" t="s">
        <v>7442</v>
      </c>
      <c r="AY2410" s="104">
        <v>46114.571527777778</v>
      </c>
      <c r="AZ2410">
        <v>1863119</v>
      </c>
      <c r="BA2410" t="s">
        <v>4761</v>
      </c>
      <c r="BB2410" t="s">
        <v>5989</v>
      </c>
      <c r="BF2410" t="s">
        <v>5966</v>
      </c>
    </row>
    <row r="2411" spans="17:58" x14ac:dyDescent="0.25">
      <c r="Q2411" t="s">
        <v>229</v>
      </c>
      <c r="V2411" t="s">
        <v>5207</v>
      </c>
      <c r="W2411" s="104">
        <v>46119.771527777775</v>
      </c>
      <c r="X2411">
        <v>358569</v>
      </c>
      <c r="Y2411" t="s">
        <v>4728</v>
      </c>
      <c r="Z2411" t="s">
        <v>54</v>
      </c>
      <c r="AD2411" t="s">
        <v>4736</v>
      </c>
      <c r="AF2411" t="s">
        <v>868</v>
      </c>
      <c r="AJ2411" t="s">
        <v>4877</v>
      </c>
      <c r="AK2411" s="104">
        <v>46118.518055555556</v>
      </c>
      <c r="AL2411">
        <v>1135523</v>
      </c>
      <c r="AM2411" t="s">
        <v>4761</v>
      </c>
      <c r="AN2411" t="s">
        <v>13</v>
      </c>
      <c r="AR2411" t="s">
        <v>5966</v>
      </c>
      <c r="AT2411" t="s">
        <v>2403</v>
      </c>
      <c r="AX2411" t="s">
        <v>5736</v>
      </c>
      <c r="AY2411" s="104">
        <v>46114.571527777778</v>
      </c>
      <c r="AZ2411">
        <v>1213759</v>
      </c>
      <c r="BA2411" t="s">
        <v>4761</v>
      </c>
      <c r="BB2411" t="s">
        <v>5989</v>
      </c>
      <c r="BF2411" t="s">
        <v>5966</v>
      </c>
    </row>
    <row r="2412" spans="17:58" x14ac:dyDescent="0.25">
      <c r="Q2412" t="s">
        <v>318</v>
      </c>
      <c r="R2412" t="s">
        <v>229</v>
      </c>
      <c r="V2412" t="s">
        <v>5810</v>
      </c>
      <c r="W2412" s="104">
        <v>46119.772222222222</v>
      </c>
      <c r="X2412">
        <v>2247592</v>
      </c>
      <c r="Y2412" t="s">
        <v>4728</v>
      </c>
      <c r="Z2412" t="s">
        <v>4790</v>
      </c>
      <c r="AA2412" t="s">
        <v>54</v>
      </c>
      <c r="AD2412" t="s">
        <v>4941</v>
      </c>
      <c r="AF2412" t="s">
        <v>1702</v>
      </c>
      <c r="AG2412" t="s">
        <v>1048</v>
      </c>
      <c r="AJ2412" t="s">
        <v>5222</v>
      </c>
      <c r="AK2412" s="104">
        <v>46118.518055555556</v>
      </c>
      <c r="AL2412">
        <v>818990</v>
      </c>
      <c r="AM2412" t="s">
        <v>4728</v>
      </c>
      <c r="AN2412" t="s">
        <v>42</v>
      </c>
      <c r="AO2412" t="s">
        <v>13</v>
      </c>
      <c r="AR2412" t="s">
        <v>5986</v>
      </c>
      <c r="AT2412" t="s">
        <v>2383</v>
      </c>
      <c r="AX2412" t="s">
        <v>5363</v>
      </c>
      <c r="AY2412" s="104">
        <v>46114.572222222225</v>
      </c>
      <c r="AZ2412">
        <v>398311</v>
      </c>
      <c r="BA2412" t="s">
        <v>4728</v>
      </c>
      <c r="BB2412" t="s">
        <v>5989</v>
      </c>
      <c r="BF2412" t="s">
        <v>5931</v>
      </c>
    </row>
    <row r="2413" spans="17:58" x14ac:dyDescent="0.25">
      <c r="Q2413" t="s">
        <v>80</v>
      </c>
      <c r="R2413" t="s">
        <v>2197</v>
      </c>
      <c r="V2413" t="s">
        <v>5602</v>
      </c>
      <c r="W2413" s="104">
        <v>46119.773611111108</v>
      </c>
      <c r="X2413">
        <v>1809733</v>
      </c>
      <c r="Y2413" t="s">
        <v>4728</v>
      </c>
      <c r="Z2413" t="s">
        <v>54</v>
      </c>
      <c r="AA2413" t="s">
        <v>4731</v>
      </c>
      <c r="AD2413" t="s">
        <v>4748</v>
      </c>
      <c r="AF2413" t="s">
        <v>1706</v>
      </c>
      <c r="AJ2413" t="s">
        <v>4819</v>
      </c>
      <c r="AK2413" s="104">
        <v>46118.518055555556</v>
      </c>
      <c r="AL2413">
        <v>436944</v>
      </c>
      <c r="AM2413" t="s">
        <v>4728</v>
      </c>
      <c r="AN2413" t="s">
        <v>13</v>
      </c>
      <c r="AR2413" t="s">
        <v>5920</v>
      </c>
      <c r="AT2413" t="s">
        <v>1945</v>
      </c>
      <c r="AX2413" t="s">
        <v>5816</v>
      </c>
      <c r="AY2413" s="104">
        <v>46114.572222222225</v>
      </c>
      <c r="AZ2413">
        <v>729416</v>
      </c>
      <c r="BA2413" t="s">
        <v>4728</v>
      </c>
      <c r="BB2413" t="s">
        <v>5989</v>
      </c>
      <c r="BF2413" t="s">
        <v>5942</v>
      </c>
    </row>
    <row r="2414" spans="17:58" x14ac:dyDescent="0.25">
      <c r="Q2414" t="s">
        <v>80</v>
      </c>
      <c r="V2414" t="s">
        <v>5882</v>
      </c>
      <c r="W2414" s="104">
        <v>46119.777777777781</v>
      </c>
      <c r="X2414">
        <v>385268</v>
      </c>
      <c r="Y2414" t="s">
        <v>4728</v>
      </c>
      <c r="Z2414" t="s">
        <v>54</v>
      </c>
      <c r="AD2414" t="s">
        <v>4739</v>
      </c>
      <c r="AF2414" t="s">
        <v>2510</v>
      </c>
      <c r="AJ2414" t="s">
        <v>5466</v>
      </c>
      <c r="AK2414" s="104">
        <v>46118.519444444442</v>
      </c>
      <c r="AL2414">
        <v>186218</v>
      </c>
      <c r="AM2414" t="s">
        <v>4728</v>
      </c>
      <c r="AN2414" t="s">
        <v>13</v>
      </c>
      <c r="AR2414" t="s">
        <v>5920</v>
      </c>
      <c r="AT2414" t="s">
        <v>432</v>
      </c>
      <c r="AX2414" t="s">
        <v>4833</v>
      </c>
      <c r="AY2414" s="104">
        <v>46114.572916666664</v>
      </c>
      <c r="AZ2414">
        <v>162075</v>
      </c>
      <c r="BA2414" t="s">
        <v>4728</v>
      </c>
      <c r="BB2414" t="s">
        <v>5989</v>
      </c>
      <c r="BC2414" t="s">
        <v>4731</v>
      </c>
      <c r="BF2414" t="s">
        <v>5966</v>
      </c>
    </row>
    <row r="2415" spans="17:58" x14ac:dyDescent="0.25">
      <c r="Q2415" t="s">
        <v>1050</v>
      </c>
      <c r="R2415" t="s">
        <v>80</v>
      </c>
      <c r="S2415" t="s">
        <v>1732</v>
      </c>
      <c r="V2415" t="s">
        <v>4877</v>
      </c>
      <c r="W2415" s="104">
        <v>46119.779861111114</v>
      </c>
      <c r="X2415">
        <v>1431698</v>
      </c>
      <c r="Y2415" t="s">
        <v>4728</v>
      </c>
      <c r="Z2415" t="s">
        <v>42</v>
      </c>
      <c r="AA2415" t="s">
        <v>54</v>
      </c>
      <c r="AB2415" t="s">
        <v>13</v>
      </c>
      <c r="AC2415" t="s">
        <v>4731</v>
      </c>
      <c r="AD2415" t="s">
        <v>5457</v>
      </c>
      <c r="AF2415" t="s">
        <v>232</v>
      </c>
      <c r="AJ2415" t="s">
        <v>5002</v>
      </c>
      <c r="AK2415" s="104">
        <v>46118.519444444442</v>
      </c>
      <c r="AL2415">
        <v>1004482</v>
      </c>
      <c r="AM2415" t="s">
        <v>4728</v>
      </c>
      <c r="AN2415" t="s">
        <v>13</v>
      </c>
      <c r="AR2415" t="s">
        <v>5956</v>
      </c>
      <c r="AT2415" t="s">
        <v>1584</v>
      </c>
      <c r="AX2415" t="s">
        <v>7441</v>
      </c>
      <c r="AY2415" s="104">
        <v>46114.572916666664</v>
      </c>
      <c r="AZ2415">
        <v>399765</v>
      </c>
      <c r="BA2415" t="s">
        <v>4728</v>
      </c>
      <c r="BB2415" t="s">
        <v>5989</v>
      </c>
      <c r="BF2415" t="s">
        <v>5931</v>
      </c>
    </row>
    <row r="2416" spans="17:58" x14ac:dyDescent="0.25">
      <c r="Q2416" t="s">
        <v>241</v>
      </c>
      <c r="V2416" t="s">
        <v>5883</v>
      </c>
      <c r="W2416" s="104">
        <v>46119.783333333333</v>
      </c>
      <c r="X2416">
        <v>497891</v>
      </c>
      <c r="Y2416" t="s">
        <v>4728</v>
      </c>
      <c r="Z2416" t="s">
        <v>54</v>
      </c>
      <c r="AD2416" t="s">
        <v>4739</v>
      </c>
      <c r="AF2416" t="s">
        <v>414</v>
      </c>
      <c r="AG2416" t="s">
        <v>226</v>
      </c>
      <c r="AJ2416" t="s">
        <v>5136</v>
      </c>
      <c r="AK2416" s="104">
        <v>46118.519444444442</v>
      </c>
      <c r="AL2416">
        <v>2951416</v>
      </c>
      <c r="AM2416" t="s">
        <v>4761</v>
      </c>
      <c r="AN2416" t="s">
        <v>13</v>
      </c>
      <c r="AO2416" t="s">
        <v>4812</v>
      </c>
      <c r="AR2416" t="s">
        <v>6403</v>
      </c>
      <c r="AT2416" t="s">
        <v>2431</v>
      </c>
      <c r="AX2416" t="s">
        <v>4743</v>
      </c>
      <c r="AY2416" s="104">
        <v>46114.573611111111</v>
      </c>
      <c r="AZ2416">
        <v>867338</v>
      </c>
      <c r="BA2416" t="s">
        <v>4728</v>
      </c>
      <c r="BB2416" t="s">
        <v>5989</v>
      </c>
      <c r="BF2416" t="s">
        <v>5931</v>
      </c>
    </row>
    <row r="2417" spans="17:58" x14ac:dyDescent="0.25">
      <c r="Q2417" t="s">
        <v>223</v>
      </c>
      <c r="V2417" t="s">
        <v>5884</v>
      </c>
      <c r="W2417" s="104">
        <v>46119.784722222219</v>
      </c>
      <c r="X2417">
        <v>457292</v>
      </c>
      <c r="Y2417" t="s">
        <v>4728</v>
      </c>
      <c r="Z2417" t="s">
        <v>54</v>
      </c>
      <c r="AD2417" t="s">
        <v>4752</v>
      </c>
      <c r="AF2417" t="s">
        <v>2373</v>
      </c>
      <c r="AJ2417" t="s">
        <v>5001</v>
      </c>
      <c r="AK2417" s="104">
        <v>46118.520138888889</v>
      </c>
      <c r="AL2417">
        <v>533271</v>
      </c>
      <c r="AM2417" t="s">
        <v>4728</v>
      </c>
      <c r="AN2417" t="s">
        <v>13</v>
      </c>
      <c r="AR2417" t="s">
        <v>5948</v>
      </c>
      <c r="AT2417" t="s">
        <v>202</v>
      </c>
      <c r="AX2417" t="s">
        <v>6290</v>
      </c>
      <c r="AY2417" s="104">
        <v>46114.573611111111</v>
      </c>
      <c r="AZ2417">
        <v>2140312</v>
      </c>
      <c r="BA2417" t="s">
        <v>4761</v>
      </c>
      <c r="BB2417" t="s">
        <v>5989</v>
      </c>
      <c r="BF2417" t="s">
        <v>5948</v>
      </c>
    </row>
    <row r="2418" spans="17:58" x14ac:dyDescent="0.25">
      <c r="Q2418" t="s">
        <v>241</v>
      </c>
      <c r="V2418" t="s">
        <v>4762</v>
      </c>
      <c r="W2418" s="104">
        <v>46119.788888888892</v>
      </c>
      <c r="X2418">
        <v>693510</v>
      </c>
      <c r="Y2418" t="s">
        <v>4728</v>
      </c>
      <c r="Z2418" t="s">
        <v>54</v>
      </c>
      <c r="AD2418" t="s">
        <v>4951</v>
      </c>
      <c r="AF2418" t="s">
        <v>2169</v>
      </c>
      <c r="AG2418" t="s">
        <v>1292</v>
      </c>
      <c r="AJ2418" t="s">
        <v>6073</v>
      </c>
      <c r="AK2418" s="104">
        <v>46118.520138888889</v>
      </c>
      <c r="AL2418">
        <v>834300</v>
      </c>
      <c r="AM2418" t="s">
        <v>4728</v>
      </c>
      <c r="AN2418" t="s">
        <v>42</v>
      </c>
      <c r="AO2418" t="s">
        <v>13</v>
      </c>
      <c r="AR2418" t="s">
        <v>6664</v>
      </c>
      <c r="AT2418" t="s">
        <v>241</v>
      </c>
      <c r="AX2418" t="s">
        <v>7443</v>
      </c>
      <c r="AY2418" s="104">
        <v>46114.573611111111</v>
      </c>
      <c r="AZ2418">
        <v>248826</v>
      </c>
      <c r="BA2418" t="s">
        <v>4728</v>
      </c>
      <c r="BB2418" t="s">
        <v>5989</v>
      </c>
      <c r="BF2418" t="s">
        <v>5931</v>
      </c>
    </row>
    <row r="2419" spans="17:58" x14ac:dyDescent="0.25">
      <c r="Q2419" t="s">
        <v>2345</v>
      </c>
      <c r="V2419" t="s">
        <v>5633</v>
      </c>
      <c r="W2419" s="104">
        <v>46119.791666666664</v>
      </c>
      <c r="X2419">
        <v>363262</v>
      </c>
      <c r="Y2419" t="s">
        <v>4728</v>
      </c>
      <c r="Z2419" t="s">
        <v>54</v>
      </c>
      <c r="AD2419" t="s">
        <v>4781</v>
      </c>
      <c r="AF2419" t="s">
        <v>1945</v>
      </c>
      <c r="AJ2419" t="s">
        <v>6120</v>
      </c>
      <c r="AK2419" s="104">
        <v>46118.520138888889</v>
      </c>
      <c r="AL2419">
        <v>125303</v>
      </c>
      <c r="AM2419" t="s">
        <v>4728</v>
      </c>
      <c r="AN2419" t="s">
        <v>13</v>
      </c>
      <c r="AR2419" t="s">
        <v>4781</v>
      </c>
      <c r="AT2419" t="s">
        <v>1134</v>
      </c>
      <c r="AX2419" t="s">
        <v>4753</v>
      </c>
      <c r="AY2419" s="104">
        <v>46114.574305555558</v>
      </c>
      <c r="AZ2419">
        <v>673028</v>
      </c>
      <c r="BA2419" t="s">
        <v>4728</v>
      </c>
      <c r="BB2419" t="s">
        <v>5989</v>
      </c>
      <c r="BF2419" t="s">
        <v>5931</v>
      </c>
    </row>
    <row r="2420" spans="17:58" x14ac:dyDescent="0.25">
      <c r="Q2420" t="s">
        <v>241</v>
      </c>
      <c r="V2420" t="s">
        <v>4890</v>
      </c>
      <c r="W2420" s="104">
        <v>46119.798611111109</v>
      </c>
      <c r="X2420">
        <v>412166</v>
      </c>
      <c r="Y2420" t="s">
        <v>4728</v>
      </c>
      <c r="Z2420" t="s">
        <v>54</v>
      </c>
      <c r="AD2420" t="s">
        <v>4736</v>
      </c>
      <c r="AJ2420" t="s">
        <v>4782</v>
      </c>
      <c r="AK2420" s="104">
        <v>46118.520138888889</v>
      </c>
      <c r="AL2420">
        <v>10200</v>
      </c>
      <c r="AM2420" t="s">
        <v>4728</v>
      </c>
      <c r="AN2420" t="s">
        <v>13</v>
      </c>
      <c r="AT2420" t="s">
        <v>2407</v>
      </c>
      <c r="AX2420" t="s">
        <v>6876</v>
      </c>
      <c r="AY2420" s="104">
        <v>46114.574305555558</v>
      </c>
      <c r="AZ2420">
        <v>376942</v>
      </c>
      <c r="BA2420" t="s">
        <v>4728</v>
      </c>
      <c r="BB2420" t="s">
        <v>5989</v>
      </c>
      <c r="BF2420" t="s">
        <v>5948</v>
      </c>
    </row>
    <row r="2421" spans="17:58" x14ac:dyDescent="0.25">
      <c r="Q2421" t="s">
        <v>2345</v>
      </c>
      <c r="V2421" t="s">
        <v>5885</v>
      </c>
      <c r="W2421" s="104">
        <v>46119.802083333336</v>
      </c>
      <c r="X2421">
        <v>311896</v>
      </c>
      <c r="Y2421" t="s">
        <v>4728</v>
      </c>
      <c r="Z2421" t="s">
        <v>54</v>
      </c>
      <c r="AD2421" t="s">
        <v>4734</v>
      </c>
      <c r="AF2421" t="s">
        <v>1702</v>
      </c>
      <c r="AG2421" t="s">
        <v>2373</v>
      </c>
      <c r="AJ2421" t="s">
        <v>4741</v>
      </c>
      <c r="AK2421" s="104">
        <v>46118.520833333336</v>
      </c>
      <c r="AL2421">
        <v>3405713</v>
      </c>
      <c r="AM2421" t="s">
        <v>4761</v>
      </c>
      <c r="AN2421" t="s">
        <v>42</v>
      </c>
      <c r="AO2421" t="s">
        <v>13</v>
      </c>
      <c r="AR2421" t="s">
        <v>5944</v>
      </c>
      <c r="AT2421" t="s">
        <v>2345</v>
      </c>
      <c r="AX2421" t="s">
        <v>5166</v>
      </c>
      <c r="AY2421" s="104">
        <v>46114.574305555558</v>
      </c>
      <c r="AZ2421">
        <v>295434</v>
      </c>
      <c r="BA2421" t="s">
        <v>4728</v>
      </c>
      <c r="BB2421" t="s">
        <v>5989</v>
      </c>
      <c r="BF2421" t="s">
        <v>5931</v>
      </c>
    </row>
    <row r="2422" spans="17:58" x14ac:dyDescent="0.25">
      <c r="Q2422" t="s">
        <v>217</v>
      </c>
      <c r="V2422" t="s">
        <v>5886</v>
      </c>
      <c r="W2422" s="104">
        <v>46119.814583333333</v>
      </c>
      <c r="X2422">
        <v>198486</v>
      </c>
      <c r="Y2422" t="s">
        <v>4728</v>
      </c>
      <c r="Z2422" t="s">
        <v>54</v>
      </c>
      <c r="AD2422" t="s">
        <v>4736</v>
      </c>
      <c r="AF2422" t="s">
        <v>1531</v>
      </c>
      <c r="AJ2422" t="s">
        <v>4877</v>
      </c>
      <c r="AK2422" s="104">
        <v>46118.520833333336</v>
      </c>
      <c r="AL2422">
        <v>649907</v>
      </c>
      <c r="AM2422" t="s">
        <v>4728</v>
      </c>
      <c r="AN2422" t="s">
        <v>13</v>
      </c>
      <c r="AR2422" t="s">
        <v>5931</v>
      </c>
      <c r="AT2422" t="s">
        <v>1379</v>
      </c>
      <c r="AX2422" t="s">
        <v>7444</v>
      </c>
      <c r="AY2422" s="104">
        <v>46114.574999999997</v>
      </c>
      <c r="AZ2422">
        <v>194069</v>
      </c>
      <c r="BA2422" t="s">
        <v>4728</v>
      </c>
      <c r="BB2422" t="s">
        <v>5989</v>
      </c>
      <c r="BF2422" t="s">
        <v>5924</v>
      </c>
    </row>
    <row r="2423" spans="17:58" x14ac:dyDescent="0.25">
      <c r="Q2423" t="s">
        <v>241</v>
      </c>
      <c r="V2423" t="s">
        <v>4930</v>
      </c>
      <c r="W2423" s="104">
        <v>46119.822916666664</v>
      </c>
      <c r="X2423">
        <v>153036</v>
      </c>
      <c r="Y2423" t="s">
        <v>4728</v>
      </c>
      <c r="Z2423" t="s">
        <v>54</v>
      </c>
      <c r="AD2423" t="s">
        <v>4780</v>
      </c>
      <c r="AF2423" t="s">
        <v>2559</v>
      </c>
      <c r="AJ2423" t="s">
        <v>6707</v>
      </c>
      <c r="AK2423" s="104">
        <v>46118.520833333336</v>
      </c>
      <c r="AL2423">
        <v>257266</v>
      </c>
      <c r="AM2423" t="s">
        <v>4728</v>
      </c>
      <c r="AN2423" t="s">
        <v>13</v>
      </c>
      <c r="AR2423" t="s">
        <v>5931</v>
      </c>
      <c r="AT2423" t="s">
        <v>226</v>
      </c>
      <c r="AX2423" t="s">
        <v>5788</v>
      </c>
      <c r="AY2423" s="104">
        <v>46114.574999999997</v>
      </c>
      <c r="AZ2423">
        <v>639768</v>
      </c>
      <c r="BA2423" t="s">
        <v>4728</v>
      </c>
      <c r="BB2423" t="s">
        <v>5989</v>
      </c>
      <c r="BF2423" t="s">
        <v>5931</v>
      </c>
    </row>
    <row r="2424" spans="17:58" x14ac:dyDescent="0.25">
      <c r="Q2424" t="s">
        <v>217</v>
      </c>
      <c r="V2424" t="s">
        <v>5072</v>
      </c>
      <c r="W2424" s="104">
        <v>46119.824305555558</v>
      </c>
      <c r="X2424">
        <v>495191</v>
      </c>
      <c r="Y2424" t="s">
        <v>4728</v>
      </c>
      <c r="Z2424" t="s">
        <v>54</v>
      </c>
      <c r="AD2424" t="s">
        <v>4772</v>
      </c>
      <c r="AF2424" t="s">
        <v>1945</v>
      </c>
      <c r="AJ2424" t="s">
        <v>5109</v>
      </c>
      <c r="AK2424" s="104">
        <v>46118.521527777775</v>
      </c>
      <c r="AL2424">
        <v>122186</v>
      </c>
      <c r="AM2424" t="s">
        <v>4728</v>
      </c>
      <c r="AN2424" t="s">
        <v>13</v>
      </c>
      <c r="AR2424" t="s">
        <v>5918</v>
      </c>
      <c r="AT2424" t="s">
        <v>432</v>
      </c>
      <c r="AX2424" t="s">
        <v>4826</v>
      </c>
      <c r="AY2424" s="104">
        <v>46114.575694444444</v>
      </c>
      <c r="AZ2424">
        <v>684790</v>
      </c>
      <c r="BA2424" t="s">
        <v>4728</v>
      </c>
      <c r="BB2424" t="s">
        <v>5989</v>
      </c>
      <c r="BF2424" t="s">
        <v>5942</v>
      </c>
    </row>
    <row r="2425" spans="17:58" x14ac:dyDescent="0.25">
      <c r="Q2425" t="s">
        <v>241</v>
      </c>
      <c r="V2425" t="s">
        <v>5887</v>
      </c>
      <c r="W2425" s="104">
        <v>46119.830555555556</v>
      </c>
      <c r="X2425">
        <v>317369</v>
      </c>
      <c r="Y2425" t="s">
        <v>4728</v>
      </c>
      <c r="Z2425" t="s">
        <v>54</v>
      </c>
      <c r="AD2425" t="s">
        <v>4736</v>
      </c>
      <c r="AF2425" t="s">
        <v>308</v>
      </c>
      <c r="AJ2425" t="s">
        <v>4877</v>
      </c>
      <c r="AK2425" s="104">
        <v>46118.522916666669</v>
      </c>
      <c r="AL2425">
        <v>3820765</v>
      </c>
      <c r="AM2425" t="s">
        <v>4761</v>
      </c>
      <c r="AN2425" t="s">
        <v>13</v>
      </c>
      <c r="AR2425" t="s">
        <v>5966</v>
      </c>
      <c r="AT2425" t="s">
        <v>2429</v>
      </c>
      <c r="AX2425" t="s">
        <v>4996</v>
      </c>
      <c r="AY2425" s="104">
        <v>46114.576388888891</v>
      </c>
      <c r="AZ2425">
        <v>313606</v>
      </c>
      <c r="BA2425" t="s">
        <v>4728</v>
      </c>
      <c r="BB2425" t="s">
        <v>5989</v>
      </c>
      <c r="BF2425" t="s">
        <v>5918</v>
      </c>
    </row>
    <row r="2426" spans="17:58" x14ac:dyDescent="0.25">
      <c r="Q2426" t="s">
        <v>512</v>
      </c>
      <c r="R2426" t="s">
        <v>75</v>
      </c>
      <c r="V2426" t="s">
        <v>4733</v>
      </c>
      <c r="W2426" s="104">
        <v>46120.334027777775</v>
      </c>
      <c r="X2426">
        <v>853093</v>
      </c>
      <c r="Y2426" t="s">
        <v>4728</v>
      </c>
      <c r="Z2426" t="s">
        <v>42</v>
      </c>
      <c r="AA2426" t="s">
        <v>54</v>
      </c>
      <c r="AD2426" t="s">
        <v>4788</v>
      </c>
      <c r="AF2426" t="s">
        <v>181</v>
      </c>
      <c r="AG2426" t="s">
        <v>1706</v>
      </c>
      <c r="AJ2426" t="s">
        <v>4969</v>
      </c>
      <c r="AK2426" s="104">
        <v>46118.522916666669</v>
      </c>
      <c r="AL2426">
        <v>749311</v>
      </c>
      <c r="AM2426" t="s">
        <v>4728</v>
      </c>
      <c r="AN2426" t="s">
        <v>42</v>
      </c>
      <c r="AO2426" t="s">
        <v>13</v>
      </c>
      <c r="AR2426" t="s">
        <v>5980</v>
      </c>
      <c r="AX2426" t="s">
        <v>4807</v>
      </c>
      <c r="AY2426" s="104">
        <v>46114.576388888891</v>
      </c>
      <c r="AZ2426">
        <v>43729</v>
      </c>
      <c r="BA2426" t="s">
        <v>4728</v>
      </c>
      <c r="BB2426" t="s">
        <v>5989</v>
      </c>
    </row>
    <row r="2427" spans="17:58" x14ac:dyDescent="0.25">
      <c r="Q2427" t="s">
        <v>84</v>
      </c>
      <c r="V2427" t="s">
        <v>5888</v>
      </c>
      <c r="W2427" s="104">
        <v>46120.334027777775</v>
      </c>
      <c r="X2427">
        <v>180342</v>
      </c>
      <c r="Y2427" t="s">
        <v>4728</v>
      </c>
      <c r="Z2427" t="s">
        <v>54</v>
      </c>
      <c r="AD2427" t="s">
        <v>4752</v>
      </c>
      <c r="AF2427" t="s">
        <v>6552</v>
      </c>
      <c r="AG2427" t="s">
        <v>76</v>
      </c>
      <c r="AJ2427" t="s">
        <v>4763</v>
      </c>
      <c r="AK2427" s="104">
        <v>46118.523611111108</v>
      </c>
      <c r="AL2427">
        <v>2932049</v>
      </c>
      <c r="AM2427" t="s">
        <v>4728</v>
      </c>
      <c r="AN2427" t="s">
        <v>42</v>
      </c>
      <c r="AO2427" t="s">
        <v>13</v>
      </c>
      <c r="AR2427" t="s">
        <v>6708</v>
      </c>
      <c r="AT2427" t="s">
        <v>1391</v>
      </c>
      <c r="AX2427" t="s">
        <v>5754</v>
      </c>
      <c r="AY2427" s="104">
        <v>46114.576388888891</v>
      </c>
      <c r="AZ2427">
        <v>546967</v>
      </c>
      <c r="BA2427" t="s">
        <v>4728</v>
      </c>
      <c r="BB2427" t="s">
        <v>5989</v>
      </c>
      <c r="BF2427" t="s">
        <v>5931</v>
      </c>
    </row>
    <row r="2428" spans="17:58" x14ac:dyDescent="0.25">
      <c r="Q2428" t="s">
        <v>81</v>
      </c>
      <c r="R2428" t="s">
        <v>2142</v>
      </c>
      <c r="V2428" t="s">
        <v>5863</v>
      </c>
      <c r="W2428" s="104">
        <v>46120.339583333334</v>
      </c>
      <c r="X2428">
        <v>443970</v>
      </c>
      <c r="Y2428" t="s">
        <v>4728</v>
      </c>
      <c r="Z2428" t="s">
        <v>54</v>
      </c>
      <c r="AA2428" t="s">
        <v>4731</v>
      </c>
      <c r="AD2428" t="s">
        <v>4760</v>
      </c>
      <c r="AF2428" t="s">
        <v>1389</v>
      </c>
      <c r="AG2428" t="s">
        <v>2373</v>
      </c>
      <c r="AJ2428" t="s">
        <v>6709</v>
      </c>
      <c r="AK2428" s="104">
        <v>46118.523611111108</v>
      </c>
      <c r="AL2428">
        <v>311599</v>
      </c>
      <c r="AM2428" t="s">
        <v>4728</v>
      </c>
      <c r="AN2428" t="s">
        <v>42</v>
      </c>
      <c r="AO2428" t="s">
        <v>13</v>
      </c>
      <c r="AR2428" t="s">
        <v>6040</v>
      </c>
      <c r="AT2428" t="s">
        <v>414</v>
      </c>
      <c r="AX2428" t="s">
        <v>5192</v>
      </c>
      <c r="AY2428" s="104">
        <v>46114.576388888891</v>
      </c>
      <c r="AZ2428">
        <v>3122319</v>
      </c>
      <c r="BA2428" t="s">
        <v>4728</v>
      </c>
      <c r="BB2428" t="s">
        <v>5989</v>
      </c>
      <c r="BF2428" t="s">
        <v>5942</v>
      </c>
    </row>
    <row r="2429" spans="17:58" x14ac:dyDescent="0.25">
      <c r="Q2429" t="s">
        <v>77</v>
      </c>
      <c r="V2429" t="s">
        <v>5889</v>
      </c>
      <c r="W2429" s="104">
        <v>46120.340277777781</v>
      </c>
      <c r="X2429">
        <v>237263</v>
      </c>
      <c r="Y2429" t="s">
        <v>4728</v>
      </c>
      <c r="Z2429" t="s">
        <v>54</v>
      </c>
      <c r="AD2429" t="s">
        <v>4736</v>
      </c>
      <c r="AF2429" t="s">
        <v>1276</v>
      </c>
      <c r="AJ2429" t="s">
        <v>5109</v>
      </c>
      <c r="AK2429" s="104">
        <v>46118.523611111108</v>
      </c>
      <c r="AL2429">
        <v>510803</v>
      </c>
      <c r="AM2429" t="s">
        <v>4728</v>
      </c>
      <c r="AN2429" t="s">
        <v>13</v>
      </c>
      <c r="AR2429" t="s">
        <v>5931</v>
      </c>
      <c r="AT2429" t="s">
        <v>2403</v>
      </c>
      <c r="AX2429" t="s">
        <v>4807</v>
      </c>
      <c r="AY2429" s="104">
        <v>46114.57708333333</v>
      </c>
      <c r="AZ2429">
        <v>594363</v>
      </c>
      <c r="BA2429" t="s">
        <v>4728</v>
      </c>
      <c r="BB2429" t="s">
        <v>5989</v>
      </c>
      <c r="BF2429" t="s">
        <v>5931</v>
      </c>
    </row>
    <row r="2430" spans="17:58" x14ac:dyDescent="0.25">
      <c r="Q2430" t="s">
        <v>84</v>
      </c>
      <c r="V2430" t="s">
        <v>5890</v>
      </c>
      <c r="W2430" s="104">
        <v>46120.342361111114</v>
      </c>
      <c r="X2430">
        <v>700358</v>
      </c>
      <c r="Y2430" t="s">
        <v>4728</v>
      </c>
      <c r="Z2430" t="s">
        <v>54</v>
      </c>
      <c r="AD2430" t="s">
        <v>4736</v>
      </c>
      <c r="AF2430" t="s">
        <v>2383</v>
      </c>
      <c r="AJ2430" t="s">
        <v>6710</v>
      </c>
      <c r="AK2430" s="104">
        <v>46118.523611111108</v>
      </c>
      <c r="AL2430">
        <v>554793</v>
      </c>
      <c r="AM2430" t="s">
        <v>4728</v>
      </c>
      <c r="AN2430" t="s">
        <v>13</v>
      </c>
      <c r="AR2430" t="s">
        <v>5931</v>
      </c>
      <c r="AT2430" t="s">
        <v>202</v>
      </c>
      <c r="AX2430" t="s">
        <v>4908</v>
      </c>
      <c r="AY2430" s="104">
        <v>46114.57708333333</v>
      </c>
      <c r="AZ2430">
        <v>66022</v>
      </c>
      <c r="BA2430" t="s">
        <v>4761</v>
      </c>
      <c r="BB2430" t="s">
        <v>5989</v>
      </c>
      <c r="BF2430" t="s">
        <v>5918</v>
      </c>
    </row>
    <row r="2431" spans="17:58" x14ac:dyDescent="0.25">
      <c r="V2431" t="s">
        <v>5274</v>
      </c>
      <c r="W2431" s="104">
        <v>46120.347222222219</v>
      </c>
      <c r="X2431">
        <v>405754</v>
      </c>
      <c r="Y2431" t="s">
        <v>4728</v>
      </c>
      <c r="Z2431" t="s">
        <v>54</v>
      </c>
      <c r="AF2431" t="s">
        <v>73</v>
      </c>
      <c r="AJ2431" t="s">
        <v>4763</v>
      </c>
      <c r="AK2431" s="104">
        <v>46118.524305555555</v>
      </c>
      <c r="AL2431">
        <v>677875</v>
      </c>
      <c r="AM2431" t="s">
        <v>4728</v>
      </c>
      <c r="AN2431" t="s">
        <v>13</v>
      </c>
      <c r="AR2431" t="s">
        <v>4781</v>
      </c>
      <c r="AT2431" t="s">
        <v>205</v>
      </c>
      <c r="AX2431" t="s">
        <v>4776</v>
      </c>
      <c r="AY2431" s="104">
        <v>46114.577777777777</v>
      </c>
      <c r="AZ2431">
        <v>419442</v>
      </c>
      <c r="BA2431" t="s">
        <v>4728</v>
      </c>
      <c r="BB2431" t="s">
        <v>5989</v>
      </c>
      <c r="BF2431" t="s">
        <v>5931</v>
      </c>
    </row>
    <row r="2432" spans="17:58" x14ac:dyDescent="0.25">
      <c r="Q2432" t="s">
        <v>81</v>
      </c>
      <c r="V2432" t="s">
        <v>5499</v>
      </c>
      <c r="W2432" s="104">
        <v>46120.349305555559</v>
      </c>
      <c r="X2432">
        <v>243515</v>
      </c>
      <c r="Y2432" t="s">
        <v>4728</v>
      </c>
      <c r="Z2432" t="s">
        <v>54</v>
      </c>
      <c r="AD2432" t="s">
        <v>4739</v>
      </c>
      <c r="AF2432" t="s">
        <v>2630</v>
      </c>
      <c r="AG2432" t="s">
        <v>2624</v>
      </c>
      <c r="AJ2432" t="s">
        <v>6711</v>
      </c>
      <c r="AK2432" s="104">
        <v>46118.525000000001</v>
      </c>
      <c r="AL2432">
        <v>631393</v>
      </c>
      <c r="AM2432" t="s">
        <v>4728</v>
      </c>
      <c r="AN2432" t="s">
        <v>42</v>
      </c>
      <c r="AO2432" t="s">
        <v>13</v>
      </c>
      <c r="AR2432" t="s">
        <v>5933</v>
      </c>
      <c r="AT2432" t="s">
        <v>2383</v>
      </c>
      <c r="AX2432" t="s">
        <v>5083</v>
      </c>
      <c r="AY2432" s="104">
        <v>46114.577777777777</v>
      </c>
      <c r="AZ2432">
        <v>480044</v>
      </c>
      <c r="BA2432" t="s">
        <v>4728</v>
      </c>
      <c r="BB2432" t="s">
        <v>5989</v>
      </c>
      <c r="BF2432" t="s">
        <v>6069</v>
      </c>
    </row>
    <row r="2433" spans="17:58" x14ac:dyDescent="0.25">
      <c r="Q2433" t="s">
        <v>77</v>
      </c>
      <c r="V2433" t="s">
        <v>4854</v>
      </c>
      <c r="W2433" s="104">
        <v>46120.35</v>
      </c>
      <c r="X2433">
        <v>556308</v>
      </c>
      <c r="Y2433" t="s">
        <v>4728</v>
      </c>
      <c r="Z2433" t="s">
        <v>54</v>
      </c>
      <c r="AD2433" t="s">
        <v>4736</v>
      </c>
      <c r="AF2433" t="s">
        <v>1220</v>
      </c>
      <c r="AJ2433" t="s">
        <v>6712</v>
      </c>
      <c r="AK2433" s="104">
        <v>46118.525694444441</v>
      </c>
      <c r="AL2433">
        <v>469975</v>
      </c>
      <c r="AM2433" t="s">
        <v>4728</v>
      </c>
      <c r="AN2433" t="s">
        <v>13</v>
      </c>
      <c r="AR2433" t="s">
        <v>5931</v>
      </c>
      <c r="AT2433" t="s">
        <v>1134</v>
      </c>
      <c r="AX2433" t="s">
        <v>4745</v>
      </c>
      <c r="AY2433" s="104">
        <v>46114.577777777777</v>
      </c>
      <c r="AZ2433">
        <v>738084</v>
      </c>
      <c r="BA2433" t="s">
        <v>4761</v>
      </c>
      <c r="BB2433" t="s">
        <v>5989</v>
      </c>
      <c r="BF2433" t="s">
        <v>5966</v>
      </c>
    </row>
    <row r="2434" spans="17:58" x14ac:dyDescent="0.25">
      <c r="Q2434" t="s">
        <v>84</v>
      </c>
      <c r="R2434" t="s">
        <v>1132</v>
      </c>
      <c r="V2434" t="s">
        <v>5078</v>
      </c>
      <c r="W2434" s="104">
        <v>46120.35</v>
      </c>
      <c r="X2434">
        <v>253227</v>
      </c>
      <c r="Y2434" t="s">
        <v>4728</v>
      </c>
      <c r="Z2434" t="s">
        <v>54</v>
      </c>
      <c r="AA2434" t="s">
        <v>4731</v>
      </c>
      <c r="AD2434" t="s">
        <v>4768</v>
      </c>
      <c r="AF2434" t="s">
        <v>2433</v>
      </c>
      <c r="AG2434" t="s">
        <v>1048</v>
      </c>
      <c r="AJ2434" t="s">
        <v>5096</v>
      </c>
      <c r="AK2434" s="104">
        <v>46118.525694444441</v>
      </c>
      <c r="AL2434">
        <v>1210553</v>
      </c>
      <c r="AM2434" t="s">
        <v>4728</v>
      </c>
      <c r="AN2434" t="s">
        <v>42</v>
      </c>
      <c r="AO2434" t="s">
        <v>13</v>
      </c>
      <c r="AR2434" t="s">
        <v>6713</v>
      </c>
      <c r="AT2434" t="s">
        <v>253</v>
      </c>
      <c r="AX2434" t="s">
        <v>4944</v>
      </c>
      <c r="AY2434" s="104">
        <v>46114.577777777777</v>
      </c>
      <c r="AZ2434">
        <v>769831</v>
      </c>
      <c r="BA2434" t="s">
        <v>4728</v>
      </c>
      <c r="BB2434" t="s">
        <v>5989</v>
      </c>
      <c r="BF2434" t="s">
        <v>5956</v>
      </c>
    </row>
    <row r="2435" spans="17:58" x14ac:dyDescent="0.25">
      <c r="Q2435" t="s">
        <v>84</v>
      </c>
      <c r="R2435" t="s">
        <v>683</v>
      </c>
      <c r="V2435" t="s">
        <v>5891</v>
      </c>
      <c r="W2435" s="104">
        <v>46120.352083333331</v>
      </c>
      <c r="X2435">
        <v>522890</v>
      </c>
      <c r="Y2435" t="s">
        <v>4728</v>
      </c>
      <c r="Z2435" t="s">
        <v>54</v>
      </c>
      <c r="AA2435" t="s">
        <v>4731</v>
      </c>
      <c r="AD2435" t="s">
        <v>4768</v>
      </c>
      <c r="AF2435" t="s">
        <v>2158</v>
      </c>
      <c r="AG2435" t="s">
        <v>1220</v>
      </c>
      <c r="AJ2435" t="s">
        <v>4926</v>
      </c>
      <c r="AK2435" s="104">
        <v>46118.529166666667</v>
      </c>
      <c r="AL2435">
        <v>1332178</v>
      </c>
      <c r="AM2435" t="s">
        <v>4728</v>
      </c>
      <c r="AN2435" t="s">
        <v>4787</v>
      </c>
      <c r="AO2435" t="s">
        <v>13</v>
      </c>
      <c r="AR2435" t="s">
        <v>5919</v>
      </c>
      <c r="AT2435" t="s">
        <v>1379</v>
      </c>
      <c r="AX2435" t="s">
        <v>4914</v>
      </c>
      <c r="AY2435" s="104">
        <v>46114.578472222223</v>
      </c>
      <c r="AZ2435">
        <v>1518902</v>
      </c>
      <c r="BA2435" t="s">
        <v>4728</v>
      </c>
      <c r="BB2435" t="s">
        <v>5989</v>
      </c>
      <c r="BF2435" t="s">
        <v>5942</v>
      </c>
    </row>
    <row r="2436" spans="17:58" x14ac:dyDescent="0.25">
      <c r="Q2436" t="s">
        <v>71</v>
      </c>
      <c r="V2436" t="s">
        <v>4770</v>
      </c>
      <c r="W2436" s="104">
        <v>46120.354166666664</v>
      </c>
      <c r="X2436">
        <v>207698</v>
      </c>
      <c r="Y2436" t="s">
        <v>4728</v>
      </c>
      <c r="Z2436" t="s">
        <v>54</v>
      </c>
      <c r="AD2436" t="s">
        <v>4739</v>
      </c>
      <c r="AF2436" t="s">
        <v>2510</v>
      </c>
      <c r="AJ2436" t="s">
        <v>5079</v>
      </c>
      <c r="AK2436" s="104">
        <v>46118.529166666667</v>
      </c>
      <c r="AL2436">
        <v>721821</v>
      </c>
      <c r="AM2436" t="s">
        <v>4761</v>
      </c>
      <c r="AN2436" t="s">
        <v>13</v>
      </c>
      <c r="AR2436" t="s">
        <v>5966</v>
      </c>
      <c r="AT2436" t="s">
        <v>1078</v>
      </c>
      <c r="AX2436" t="s">
        <v>7445</v>
      </c>
      <c r="AY2436" s="104">
        <v>46114.578472222223</v>
      </c>
      <c r="AZ2436">
        <v>303009</v>
      </c>
      <c r="BA2436" t="s">
        <v>4728</v>
      </c>
      <c r="BB2436" t="s">
        <v>5989</v>
      </c>
      <c r="BF2436" t="s">
        <v>5942</v>
      </c>
    </row>
    <row r="2437" spans="17:58" x14ac:dyDescent="0.25">
      <c r="Q2437" t="s">
        <v>81</v>
      </c>
      <c r="V2437" t="s">
        <v>5875</v>
      </c>
      <c r="W2437" s="104">
        <v>46120.354166666664</v>
      </c>
      <c r="X2437">
        <v>1305686</v>
      </c>
      <c r="Y2437" t="s">
        <v>4728</v>
      </c>
      <c r="Z2437" t="s">
        <v>54</v>
      </c>
      <c r="AD2437" t="s">
        <v>4739</v>
      </c>
      <c r="AF2437" t="s">
        <v>1276</v>
      </c>
      <c r="AJ2437" t="s">
        <v>6220</v>
      </c>
      <c r="AK2437" s="104">
        <v>46118.529166666667</v>
      </c>
      <c r="AL2437">
        <v>887745</v>
      </c>
      <c r="AM2437" t="s">
        <v>4728</v>
      </c>
      <c r="AN2437" t="s">
        <v>13</v>
      </c>
      <c r="AR2437" t="s">
        <v>5918</v>
      </c>
      <c r="AT2437" t="s">
        <v>202</v>
      </c>
      <c r="AX2437" t="s">
        <v>4836</v>
      </c>
      <c r="AY2437" s="104">
        <v>46114.57916666667</v>
      </c>
      <c r="AZ2437">
        <v>212899</v>
      </c>
      <c r="BA2437" t="s">
        <v>4728</v>
      </c>
      <c r="BB2437" t="s">
        <v>5989</v>
      </c>
      <c r="BF2437" t="s">
        <v>5918</v>
      </c>
    </row>
    <row r="2438" spans="17:58" x14ac:dyDescent="0.25">
      <c r="Q2438" t="s">
        <v>84</v>
      </c>
      <c r="R2438" t="s">
        <v>1910</v>
      </c>
      <c r="V2438" t="s">
        <v>4755</v>
      </c>
      <c r="W2438" s="104">
        <v>46120.359722222223</v>
      </c>
      <c r="X2438">
        <v>410526</v>
      </c>
      <c r="Y2438" t="s">
        <v>4728</v>
      </c>
      <c r="Z2438" t="s">
        <v>54</v>
      </c>
      <c r="AA2438" t="s">
        <v>4731</v>
      </c>
      <c r="AD2438" t="s">
        <v>4904</v>
      </c>
      <c r="AF2438" t="s">
        <v>836</v>
      </c>
      <c r="AG2438" t="s">
        <v>1891</v>
      </c>
      <c r="AJ2438" t="s">
        <v>4733</v>
      </c>
      <c r="AK2438" s="104">
        <v>46118.529166666667</v>
      </c>
      <c r="AL2438">
        <v>2428559</v>
      </c>
      <c r="AM2438" t="s">
        <v>4728</v>
      </c>
      <c r="AN2438" t="s">
        <v>13</v>
      </c>
      <c r="AO2438" t="s">
        <v>4731</v>
      </c>
      <c r="AR2438" t="s">
        <v>6382</v>
      </c>
      <c r="AT2438" t="s">
        <v>2345</v>
      </c>
      <c r="AX2438" t="s">
        <v>4908</v>
      </c>
      <c r="AY2438" s="104">
        <v>46114.57916666667</v>
      </c>
      <c r="AZ2438">
        <v>191792</v>
      </c>
      <c r="BA2438" t="s">
        <v>4761</v>
      </c>
      <c r="BB2438" t="s">
        <v>5989</v>
      </c>
      <c r="BF2438" t="s">
        <v>5966</v>
      </c>
    </row>
    <row r="2439" spans="17:58" x14ac:dyDescent="0.25">
      <c r="Q2439" t="s">
        <v>205</v>
      </c>
      <c r="V2439" t="s">
        <v>5618</v>
      </c>
      <c r="W2439" s="104">
        <v>46120.365277777775</v>
      </c>
      <c r="X2439">
        <v>261464</v>
      </c>
      <c r="Y2439" t="s">
        <v>4728</v>
      </c>
      <c r="Z2439" t="s">
        <v>54</v>
      </c>
      <c r="AD2439" t="s">
        <v>4752</v>
      </c>
      <c r="AF2439" t="s">
        <v>2383</v>
      </c>
      <c r="AJ2439" t="s">
        <v>4926</v>
      </c>
      <c r="AK2439" s="104">
        <v>46118.529861111114</v>
      </c>
      <c r="AL2439">
        <v>720164</v>
      </c>
      <c r="AM2439" t="s">
        <v>4728</v>
      </c>
      <c r="AN2439" t="s">
        <v>13</v>
      </c>
      <c r="AR2439" t="s">
        <v>5931</v>
      </c>
      <c r="AT2439" t="s">
        <v>2407</v>
      </c>
      <c r="AX2439" t="s">
        <v>7446</v>
      </c>
      <c r="AY2439" s="104">
        <v>46114.57916666667</v>
      </c>
      <c r="AZ2439">
        <v>631770</v>
      </c>
      <c r="BA2439" t="s">
        <v>4728</v>
      </c>
      <c r="BB2439" t="s">
        <v>5989</v>
      </c>
      <c r="BF2439" t="s">
        <v>5931</v>
      </c>
    </row>
    <row r="2440" spans="17:58" x14ac:dyDescent="0.25">
      <c r="Q2440" t="s">
        <v>77</v>
      </c>
      <c r="V2440" t="s">
        <v>4926</v>
      </c>
      <c r="W2440" s="104">
        <v>46120.365972222222</v>
      </c>
      <c r="X2440">
        <v>810021</v>
      </c>
      <c r="Y2440" t="s">
        <v>4728</v>
      </c>
      <c r="Z2440" t="s">
        <v>54</v>
      </c>
      <c r="AD2440" t="s">
        <v>4777</v>
      </c>
      <c r="AF2440" t="s">
        <v>1335</v>
      </c>
      <c r="AG2440" t="s">
        <v>2403</v>
      </c>
      <c r="AJ2440" t="s">
        <v>4877</v>
      </c>
      <c r="AK2440" s="104">
        <v>46118.529861111114</v>
      </c>
      <c r="AL2440">
        <v>1064692</v>
      </c>
      <c r="AM2440" t="s">
        <v>4728</v>
      </c>
      <c r="AN2440" t="s">
        <v>42</v>
      </c>
      <c r="AO2440" t="s">
        <v>13</v>
      </c>
      <c r="AP2440" t="s">
        <v>4731</v>
      </c>
      <c r="AR2440" t="s">
        <v>5944</v>
      </c>
      <c r="AT2440" t="s">
        <v>84</v>
      </c>
      <c r="AX2440" t="s">
        <v>4930</v>
      </c>
      <c r="AY2440" s="104">
        <v>46114.579861111109</v>
      </c>
      <c r="AZ2440">
        <v>146282</v>
      </c>
      <c r="BA2440" t="s">
        <v>4728</v>
      </c>
      <c r="BB2440" t="s">
        <v>5989</v>
      </c>
      <c r="BF2440" t="s">
        <v>5918</v>
      </c>
    </row>
    <row r="2441" spans="17:58" x14ac:dyDescent="0.25">
      <c r="Q2441" t="s">
        <v>75</v>
      </c>
      <c r="V2441" t="s">
        <v>4926</v>
      </c>
      <c r="W2441" s="104">
        <v>46120.368055555555</v>
      </c>
      <c r="X2441">
        <v>34283</v>
      </c>
      <c r="Y2441" t="s">
        <v>4728</v>
      </c>
      <c r="Z2441" t="s">
        <v>54</v>
      </c>
      <c r="AD2441" t="s">
        <v>4756</v>
      </c>
      <c r="AF2441" t="s">
        <v>836</v>
      </c>
      <c r="AJ2441" t="s">
        <v>4766</v>
      </c>
      <c r="AK2441" s="104">
        <v>46118.529861111114</v>
      </c>
      <c r="AL2441">
        <v>900196</v>
      </c>
      <c r="AM2441" t="s">
        <v>4728</v>
      </c>
      <c r="AN2441" t="s">
        <v>13</v>
      </c>
      <c r="AO2441" t="s">
        <v>4731</v>
      </c>
      <c r="AR2441" t="s">
        <v>5918</v>
      </c>
      <c r="AT2441" t="s">
        <v>229</v>
      </c>
      <c r="AX2441" t="s">
        <v>4939</v>
      </c>
      <c r="AY2441" s="104">
        <v>46114.580555555556</v>
      </c>
      <c r="AZ2441">
        <v>1927852</v>
      </c>
      <c r="BA2441" t="s">
        <v>4728</v>
      </c>
      <c r="BB2441" t="s">
        <v>5989</v>
      </c>
      <c r="BF2441" t="s">
        <v>4781</v>
      </c>
    </row>
    <row r="2442" spans="17:58" x14ac:dyDescent="0.25">
      <c r="Q2442" t="s">
        <v>84</v>
      </c>
      <c r="V2442" t="s">
        <v>5079</v>
      </c>
      <c r="W2442" s="104">
        <v>46120.369444444441</v>
      </c>
      <c r="X2442">
        <v>108803</v>
      </c>
      <c r="Y2442" t="s">
        <v>4728</v>
      </c>
      <c r="Z2442" t="s">
        <v>54</v>
      </c>
      <c r="AD2442" t="s">
        <v>4736</v>
      </c>
      <c r="AF2442" t="s">
        <v>1643</v>
      </c>
      <c r="AG2442" t="s">
        <v>2237</v>
      </c>
      <c r="AH2442" t="s">
        <v>1732</v>
      </c>
      <c r="AJ2442" t="s">
        <v>4926</v>
      </c>
      <c r="AK2442" s="104">
        <v>46118.530555555553</v>
      </c>
      <c r="AL2442">
        <v>1045256</v>
      </c>
      <c r="AM2442" t="s">
        <v>4728</v>
      </c>
      <c r="AN2442" t="s">
        <v>42</v>
      </c>
      <c r="AO2442" t="s">
        <v>13</v>
      </c>
      <c r="AR2442" t="s">
        <v>5977</v>
      </c>
      <c r="AT2442" t="s">
        <v>1124</v>
      </c>
      <c r="AX2442" t="s">
        <v>6446</v>
      </c>
      <c r="AY2442" s="104">
        <v>46114.580555555556</v>
      </c>
      <c r="AZ2442">
        <v>80654</v>
      </c>
      <c r="BA2442" t="s">
        <v>4728</v>
      </c>
      <c r="BB2442" t="s">
        <v>5989</v>
      </c>
      <c r="BF2442" t="s">
        <v>5942</v>
      </c>
    </row>
    <row r="2443" spans="17:58" x14ac:dyDescent="0.25">
      <c r="Q2443" t="s">
        <v>205</v>
      </c>
      <c r="V2443" t="s">
        <v>5892</v>
      </c>
      <c r="W2443" s="104">
        <v>46120.370138888888</v>
      </c>
      <c r="X2443">
        <v>332214</v>
      </c>
      <c r="Y2443" t="s">
        <v>4728</v>
      </c>
      <c r="Z2443" t="s">
        <v>54</v>
      </c>
      <c r="AD2443" t="s">
        <v>4752</v>
      </c>
      <c r="AF2443" t="s">
        <v>73</v>
      </c>
      <c r="AJ2443" t="s">
        <v>4833</v>
      </c>
      <c r="AK2443" s="104">
        <v>46118.53125</v>
      </c>
      <c r="AL2443">
        <v>1508179</v>
      </c>
      <c r="AM2443" t="s">
        <v>4728</v>
      </c>
      <c r="AN2443" t="s">
        <v>13</v>
      </c>
      <c r="AR2443" t="s">
        <v>5925</v>
      </c>
      <c r="AT2443" t="s">
        <v>2345</v>
      </c>
      <c r="AU2443" t="s">
        <v>264</v>
      </c>
      <c r="AX2443" t="s">
        <v>5875</v>
      </c>
      <c r="AY2443" s="104">
        <v>46114.580555555556</v>
      </c>
      <c r="AZ2443">
        <v>1893736</v>
      </c>
      <c r="BA2443" t="s">
        <v>4728</v>
      </c>
      <c r="BB2443" t="s">
        <v>5989</v>
      </c>
      <c r="BC2443" t="s">
        <v>4731</v>
      </c>
      <c r="BF2443" t="s">
        <v>6240</v>
      </c>
    </row>
    <row r="2444" spans="17:58" x14ac:dyDescent="0.25">
      <c r="Q2444" t="s">
        <v>75</v>
      </c>
      <c r="V2444" t="s">
        <v>5893</v>
      </c>
      <c r="W2444" s="104">
        <v>46120.370833333334</v>
      </c>
      <c r="X2444">
        <v>487071</v>
      </c>
      <c r="Y2444" t="s">
        <v>4728</v>
      </c>
      <c r="Z2444" t="s">
        <v>54</v>
      </c>
      <c r="AD2444" t="s">
        <v>4736</v>
      </c>
      <c r="AF2444" t="s">
        <v>1230</v>
      </c>
      <c r="AG2444" t="s">
        <v>2373</v>
      </c>
      <c r="AJ2444" t="s">
        <v>5788</v>
      </c>
      <c r="AK2444" s="104">
        <v>46118.53125</v>
      </c>
      <c r="AL2444">
        <v>5997341</v>
      </c>
      <c r="AM2444" t="s">
        <v>4761</v>
      </c>
      <c r="AN2444" t="s">
        <v>4787</v>
      </c>
      <c r="AO2444" t="s">
        <v>13</v>
      </c>
      <c r="AR2444" t="s">
        <v>6235</v>
      </c>
      <c r="AT2444" t="s">
        <v>1385</v>
      </c>
      <c r="AX2444" t="s">
        <v>4952</v>
      </c>
      <c r="AY2444" s="104">
        <v>46114.581250000003</v>
      </c>
      <c r="AZ2444">
        <v>144930</v>
      </c>
      <c r="BA2444" t="s">
        <v>4728</v>
      </c>
      <c r="BB2444" t="s">
        <v>5989</v>
      </c>
      <c r="BF2444" t="s">
        <v>5924</v>
      </c>
    </row>
    <row r="2445" spans="17:58" x14ac:dyDescent="0.25">
      <c r="Q2445" t="s">
        <v>84</v>
      </c>
      <c r="V2445" t="s">
        <v>5894</v>
      </c>
      <c r="W2445" s="104">
        <v>46120.372916666667</v>
      </c>
      <c r="X2445">
        <v>104783</v>
      </c>
      <c r="Y2445" t="s">
        <v>4728</v>
      </c>
      <c r="Z2445" t="s">
        <v>54</v>
      </c>
      <c r="AD2445" t="s">
        <v>4736</v>
      </c>
      <c r="AF2445" t="s">
        <v>1732</v>
      </c>
      <c r="AJ2445" t="s">
        <v>6714</v>
      </c>
      <c r="AK2445" s="104">
        <v>46118.531944444447</v>
      </c>
      <c r="AL2445">
        <v>151129</v>
      </c>
      <c r="AM2445" t="s">
        <v>4728</v>
      </c>
      <c r="AN2445" t="s">
        <v>13</v>
      </c>
      <c r="AR2445" t="s">
        <v>4781</v>
      </c>
      <c r="AT2445" t="s">
        <v>2429</v>
      </c>
      <c r="AX2445" t="s">
        <v>5086</v>
      </c>
      <c r="AY2445" s="104">
        <v>46114.581250000003</v>
      </c>
      <c r="AZ2445">
        <v>200605</v>
      </c>
      <c r="BA2445" t="s">
        <v>4728</v>
      </c>
      <c r="BB2445" t="s">
        <v>5989</v>
      </c>
      <c r="BC2445" t="s">
        <v>4731</v>
      </c>
      <c r="BF2445" t="s">
        <v>4781</v>
      </c>
    </row>
    <row r="2446" spans="17:58" x14ac:dyDescent="0.25">
      <c r="Q2446" t="s">
        <v>205</v>
      </c>
      <c r="V2446" t="s">
        <v>4871</v>
      </c>
      <c r="W2446" s="104">
        <v>46120.374305555553</v>
      </c>
      <c r="X2446">
        <v>213103</v>
      </c>
      <c r="Y2446" t="s">
        <v>4728</v>
      </c>
      <c r="Z2446" t="s">
        <v>54</v>
      </c>
      <c r="AD2446" t="s">
        <v>4736</v>
      </c>
      <c r="AF2446" t="s">
        <v>2373</v>
      </c>
      <c r="AJ2446" t="s">
        <v>4796</v>
      </c>
      <c r="AK2446" s="104">
        <v>46118.531944444447</v>
      </c>
      <c r="AL2446">
        <v>633410</v>
      </c>
      <c r="AM2446" t="s">
        <v>4761</v>
      </c>
      <c r="AN2446" t="s">
        <v>13</v>
      </c>
      <c r="AR2446" t="s">
        <v>6004</v>
      </c>
      <c r="AT2446" t="s">
        <v>551</v>
      </c>
      <c r="AX2446" t="s">
        <v>5125</v>
      </c>
      <c r="AY2446" s="104">
        <v>46114.581250000003</v>
      </c>
      <c r="AZ2446">
        <v>288742</v>
      </c>
      <c r="BA2446" t="s">
        <v>4728</v>
      </c>
      <c r="BB2446" t="s">
        <v>5989</v>
      </c>
      <c r="BF2446" t="s">
        <v>5918</v>
      </c>
    </row>
    <row r="2447" spans="17:58" x14ac:dyDescent="0.25">
      <c r="Q2447" t="s">
        <v>84</v>
      </c>
      <c r="V2447" t="s">
        <v>5416</v>
      </c>
      <c r="W2447" s="104">
        <v>46120.375</v>
      </c>
      <c r="X2447">
        <v>632900</v>
      </c>
      <c r="Y2447" t="s">
        <v>4728</v>
      </c>
      <c r="Z2447" t="s">
        <v>54</v>
      </c>
      <c r="AD2447" t="s">
        <v>4736</v>
      </c>
      <c r="AF2447" t="s">
        <v>1655</v>
      </c>
      <c r="AJ2447" t="s">
        <v>6715</v>
      </c>
      <c r="AK2447" s="104">
        <v>46118.531944444447</v>
      </c>
      <c r="AL2447">
        <v>1047225</v>
      </c>
      <c r="AM2447" t="s">
        <v>4728</v>
      </c>
      <c r="AN2447" t="s">
        <v>42</v>
      </c>
      <c r="AO2447" t="s">
        <v>13</v>
      </c>
      <c r="AR2447" t="s">
        <v>5521</v>
      </c>
      <c r="AT2447" t="s">
        <v>202</v>
      </c>
      <c r="AX2447" t="s">
        <v>5529</v>
      </c>
      <c r="AY2447" s="104">
        <v>46114.581250000003</v>
      </c>
      <c r="AZ2447">
        <v>352144</v>
      </c>
      <c r="BA2447" t="s">
        <v>4761</v>
      </c>
      <c r="BB2447" t="s">
        <v>5989</v>
      </c>
      <c r="BF2447" t="s">
        <v>5918</v>
      </c>
    </row>
    <row r="2448" spans="17:58" x14ac:dyDescent="0.25">
      <c r="Q2448" t="s">
        <v>71</v>
      </c>
      <c r="V2448" t="s">
        <v>5895</v>
      </c>
      <c r="W2448" s="104">
        <v>46120.375694444447</v>
      </c>
      <c r="X2448">
        <v>382875</v>
      </c>
      <c r="Y2448" t="s">
        <v>4728</v>
      </c>
      <c r="Z2448" t="s">
        <v>54</v>
      </c>
      <c r="AD2448" t="s">
        <v>4736</v>
      </c>
      <c r="AF2448" t="s">
        <v>1284</v>
      </c>
      <c r="AJ2448" t="s">
        <v>4877</v>
      </c>
      <c r="AK2448" s="104">
        <v>46118.532638888886</v>
      </c>
      <c r="AL2448">
        <v>373645</v>
      </c>
      <c r="AM2448" t="s">
        <v>4728</v>
      </c>
      <c r="AN2448" t="s">
        <v>13</v>
      </c>
      <c r="AR2448" t="s">
        <v>4781</v>
      </c>
      <c r="AT2448" t="s">
        <v>1124</v>
      </c>
      <c r="AX2448" t="s">
        <v>6446</v>
      </c>
      <c r="AY2448" s="104">
        <v>46114.581944444442</v>
      </c>
      <c r="AZ2448">
        <v>57580</v>
      </c>
      <c r="BA2448" t="s">
        <v>4728</v>
      </c>
      <c r="BB2448" t="s">
        <v>5989</v>
      </c>
      <c r="BF2448" t="s">
        <v>5925</v>
      </c>
    </row>
    <row r="2449" spans="17:58" x14ac:dyDescent="0.25">
      <c r="Q2449" t="s">
        <v>72</v>
      </c>
      <c r="V2449" t="s">
        <v>4741</v>
      </c>
      <c r="W2449" s="104">
        <v>46120.37777777778</v>
      </c>
      <c r="X2449">
        <v>137105</v>
      </c>
      <c r="Y2449" t="s">
        <v>4728</v>
      </c>
      <c r="Z2449" t="s">
        <v>54</v>
      </c>
      <c r="AD2449" t="s">
        <v>4739</v>
      </c>
      <c r="AF2449" t="s">
        <v>1385</v>
      </c>
      <c r="AG2449" t="s">
        <v>80</v>
      </c>
      <c r="AH2449" t="s">
        <v>217</v>
      </c>
      <c r="AJ2449" t="s">
        <v>6460</v>
      </c>
      <c r="AK2449" s="104">
        <v>46118.532638888886</v>
      </c>
      <c r="AL2449">
        <v>5983359</v>
      </c>
      <c r="AM2449" t="s">
        <v>4761</v>
      </c>
      <c r="AN2449" t="s">
        <v>13</v>
      </c>
      <c r="AO2449" t="s">
        <v>4731</v>
      </c>
      <c r="AR2449" t="s">
        <v>5966</v>
      </c>
      <c r="AT2449" t="s">
        <v>1124</v>
      </c>
      <c r="AX2449" t="s">
        <v>4853</v>
      </c>
      <c r="AY2449" s="104">
        <v>46114.581944444442</v>
      </c>
      <c r="AZ2449">
        <v>266313</v>
      </c>
      <c r="BA2449" t="s">
        <v>4728</v>
      </c>
      <c r="BB2449" t="s">
        <v>5989</v>
      </c>
      <c r="BF2449" t="s">
        <v>5918</v>
      </c>
    </row>
    <row r="2450" spans="17:58" x14ac:dyDescent="0.25">
      <c r="Q2450" t="s">
        <v>79</v>
      </c>
      <c r="V2450" t="s">
        <v>5464</v>
      </c>
      <c r="W2450" s="104">
        <v>46120.379861111112</v>
      </c>
      <c r="X2450">
        <v>640406</v>
      </c>
      <c r="Y2450" t="s">
        <v>4728</v>
      </c>
      <c r="Z2450" t="s">
        <v>54</v>
      </c>
      <c r="AD2450" t="s">
        <v>4739</v>
      </c>
      <c r="AF2450" t="s">
        <v>1967</v>
      </c>
      <c r="AG2450" t="s">
        <v>414</v>
      </c>
      <c r="AH2450" t="s">
        <v>1985</v>
      </c>
      <c r="AJ2450" t="s">
        <v>4763</v>
      </c>
      <c r="AK2450" s="104">
        <v>46118.533333333333</v>
      </c>
      <c r="AL2450">
        <v>5450573</v>
      </c>
      <c r="AM2450" t="s">
        <v>4761</v>
      </c>
      <c r="AN2450" t="s">
        <v>4787</v>
      </c>
      <c r="AO2450" t="s">
        <v>13</v>
      </c>
      <c r="AP2450" t="s">
        <v>4812</v>
      </c>
      <c r="AR2450" t="s">
        <v>6716</v>
      </c>
      <c r="AT2450" t="s">
        <v>1078</v>
      </c>
      <c r="AX2450" t="s">
        <v>6446</v>
      </c>
      <c r="AY2450" s="104">
        <v>46114.581944444442</v>
      </c>
      <c r="AZ2450">
        <v>443934</v>
      </c>
      <c r="BA2450" t="s">
        <v>4728</v>
      </c>
      <c r="BB2450" t="s">
        <v>5989</v>
      </c>
      <c r="BF2450" t="s">
        <v>5942</v>
      </c>
    </row>
    <row r="2451" spans="17:58" x14ac:dyDescent="0.25">
      <c r="Q2451" t="s">
        <v>77</v>
      </c>
      <c r="V2451" t="s">
        <v>5896</v>
      </c>
      <c r="W2451" s="104">
        <v>46120.380555555559</v>
      </c>
      <c r="X2451">
        <v>286990</v>
      </c>
      <c r="Y2451" t="s">
        <v>4728</v>
      </c>
      <c r="Z2451" t="s">
        <v>54</v>
      </c>
      <c r="AD2451" t="s">
        <v>4736</v>
      </c>
      <c r="AF2451" t="s">
        <v>1124</v>
      </c>
      <c r="AJ2451" t="s">
        <v>6714</v>
      </c>
      <c r="AK2451" s="104">
        <v>46118.533333333333</v>
      </c>
      <c r="AL2451">
        <v>116183</v>
      </c>
      <c r="AM2451" t="s">
        <v>4728</v>
      </c>
      <c r="AN2451" t="s">
        <v>13</v>
      </c>
      <c r="AR2451" t="s">
        <v>5918</v>
      </c>
      <c r="AT2451" t="s">
        <v>1894</v>
      </c>
      <c r="AX2451" t="s">
        <v>4755</v>
      </c>
      <c r="AY2451" s="104">
        <v>46114.581944444442</v>
      </c>
      <c r="AZ2451">
        <v>114703</v>
      </c>
      <c r="BA2451" t="s">
        <v>4728</v>
      </c>
      <c r="BB2451" t="s">
        <v>5989</v>
      </c>
      <c r="BF2451" t="s">
        <v>5925</v>
      </c>
    </row>
    <row r="2452" spans="17:58" x14ac:dyDescent="0.25">
      <c r="Q2452" t="s">
        <v>72</v>
      </c>
      <c r="R2452" t="s">
        <v>637</v>
      </c>
      <c r="S2452" t="s">
        <v>2357</v>
      </c>
      <c r="V2452" t="s">
        <v>4873</v>
      </c>
      <c r="W2452" s="104">
        <v>46120.381944444445</v>
      </c>
      <c r="X2452">
        <v>323663</v>
      </c>
      <c r="Y2452" t="s">
        <v>4728</v>
      </c>
      <c r="Z2452" t="s">
        <v>54</v>
      </c>
      <c r="AA2452" t="s">
        <v>13</v>
      </c>
      <c r="AD2452" t="s">
        <v>4813</v>
      </c>
      <c r="AF2452" t="s">
        <v>6164</v>
      </c>
      <c r="AG2452" t="s">
        <v>264</v>
      </c>
      <c r="AH2452" t="s">
        <v>298</v>
      </c>
      <c r="AJ2452" t="s">
        <v>6717</v>
      </c>
      <c r="AK2452" s="104">
        <v>46118.533333333333</v>
      </c>
      <c r="AL2452">
        <v>1928138</v>
      </c>
      <c r="AM2452" t="s">
        <v>4728</v>
      </c>
      <c r="AN2452" t="s">
        <v>42</v>
      </c>
      <c r="AO2452" t="s">
        <v>13</v>
      </c>
      <c r="AP2452" t="s">
        <v>4812</v>
      </c>
      <c r="AR2452" t="s">
        <v>6718</v>
      </c>
      <c r="AT2452" t="s">
        <v>226</v>
      </c>
      <c r="AX2452" t="s">
        <v>4908</v>
      </c>
      <c r="AY2452" s="104">
        <v>46114.583333333336</v>
      </c>
      <c r="AZ2452">
        <v>1332785</v>
      </c>
      <c r="BA2452" t="s">
        <v>4761</v>
      </c>
      <c r="BB2452" t="s">
        <v>5989</v>
      </c>
      <c r="BF2452" t="s">
        <v>5920</v>
      </c>
    </row>
    <row r="2453" spans="17:58" x14ac:dyDescent="0.25">
      <c r="Q2453" t="s">
        <v>84</v>
      </c>
      <c r="V2453" t="s">
        <v>5897</v>
      </c>
      <c r="W2453" s="104">
        <v>46120.384722222225</v>
      </c>
      <c r="X2453">
        <v>460864</v>
      </c>
      <c r="Y2453" t="s">
        <v>4728</v>
      </c>
      <c r="Z2453" t="s">
        <v>54</v>
      </c>
      <c r="AD2453" t="s">
        <v>4736</v>
      </c>
      <c r="AF2453" t="s">
        <v>2559</v>
      </c>
      <c r="AJ2453" t="s">
        <v>4775</v>
      </c>
      <c r="AK2453" s="104">
        <v>46118.533333333333</v>
      </c>
      <c r="AL2453">
        <v>342585</v>
      </c>
      <c r="AM2453" t="s">
        <v>4728</v>
      </c>
      <c r="AN2453" t="s">
        <v>13</v>
      </c>
      <c r="AR2453" t="s">
        <v>5942</v>
      </c>
      <c r="AT2453" t="s">
        <v>84</v>
      </c>
      <c r="AX2453" t="s">
        <v>5216</v>
      </c>
      <c r="AY2453" s="104">
        <v>46114.583333333336</v>
      </c>
      <c r="AZ2453">
        <v>244450</v>
      </c>
      <c r="BA2453" t="s">
        <v>4728</v>
      </c>
      <c r="BB2453" t="s">
        <v>5989</v>
      </c>
      <c r="BF2453" t="s">
        <v>5931</v>
      </c>
    </row>
    <row r="2454" spans="17:58" x14ac:dyDescent="0.25">
      <c r="Q2454" t="s">
        <v>77</v>
      </c>
      <c r="V2454" t="s">
        <v>4873</v>
      </c>
      <c r="W2454" s="104">
        <v>46120.385416666664</v>
      </c>
      <c r="X2454">
        <v>154226</v>
      </c>
      <c r="Y2454" t="s">
        <v>4728</v>
      </c>
      <c r="Z2454" t="s">
        <v>54</v>
      </c>
      <c r="AD2454" t="s">
        <v>4739</v>
      </c>
      <c r="AF2454" t="s">
        <v>253</v>
      </c>
      <c r="AJ2454" t="s">
        <v>6719</v>
      </c>
      <c r="AK2454" s="104">
        <v>46118.53402777778</v>
      </c>
      <c r="AL2454">
        <v>37082</v>
      </c>
      <c r="AM2454" t="s">
        <v>4728</v>
      </c>
      <c r="AN2454" t="s">
        <v>13</v>
      </c>
      <c r="AR2454" t="s">
        <v>5956</v>
      </c>
      <c r="AT2454" t="s">
        <v>1385</v>
      </c>
      <c r="AX2454" t="s">
        <v>5165</v>
      </c>
      <c r="AY2454" s="104">
        <v>46114.584027777775</v>
      </c>
      <c r="AZ2454">
        <v>1162296</v>
      </c>
      <c r="BA2454" t="s">
        <v>4728</v>
      </c>
      <c r="BB2454" t="s">
        <v>5989</v>
      </c>
      <c r="BF2454" t="s">
        <v>5931</v>
      </c>
    </row>
    <row r="2455" spans="17:58" x14ac:dyDescent="0.25">
      <c r="Q2455" t="s">
        <v>223</v>
      </c>
      <c r="V2455" t="s">
        <v>4744</v>
      </c>
      <c r="W2455" s="104">
        <v>46120.386805555558</v>
      </c>
      <c r="X2455">
        <v>313741</v>
      </c>
      <c r="Y2455" t="s">
        <v>4728</v>
      </c>
      <c r="Z2455" t="s">
        <v>54</v>
      </c>
      <c r="AD2455" t="s">
        <v>4781</v>
      </c>
      <c r="AF2455" t="s">
        <v>2395</v>
      </c>
      <c r="AJ2455" t="s">
        <v>5503</v>
      </c>
      <c r="AK2455" s="104">
        <v>46118.53402777778</v>
      </c>
      <c r="AL2455">
        <v>302127</v>
      </c>
      <c r="AM2455" t="s">
        <v>4728</v>
      </c>
      <c r="AN2455" t="s">
        <v>42</v>
      </c>
      <c r="AO2455" t="s">
        <v>13</v>
      </c>
      <c r="AR2455" t="s">
        <v>5521</v>
      </c>
      <c r="AT2455" t="s">
        <v>71</v>
      </c>
      <c r="AX2455" t="s">
        <v>5013</v>
      </c>
      <c r="AY2455" s="104">
        <v>46114.584027777775</v>
      </c>
      <c r="AZ2455">
        <v>302746</v>
      </c>
      <c r="BA2455" t="s">
        <v>4728</v>
      </c>
      <c r="BB2455" t="s">
        <v>5989</v>
      </c>
      <c r="BF2455" t="s">
        <v>5918</v>
      </c>
    </row>
    <row r="2456" spans="17:58" x14ac:dyDescent="0.25">
      <c r="Q2456" t="s">
        <v>79</v>
      </c>
      <c r="V2456" t="s">
        <v>5256</v>
      </c>
      <c r="W2456" s="104">
        <v>46120.386805555558</v>
      </c>
      <c r="X2456">
        <v>1342414</v>
      </c>
      <c r="Y2456" t="s">
        <v>4728</v>
      </c>
      <c r="Z2456" t="s">
        <v>54</v>
      </c>
      <c r="AD2456" t="s">
        <v>4739</v>
      </c>
      <c r="AF2456" t="s">
        <v>75</v>
      </c>
      <c r="AJ2456" t="s">
        <v>6720</v>
      </c>
      <c r="AK2456" s="104">
        <v>46118.53402777778</v>
      </c>
      <c r="AL2456">
        <v>392387</v>
      </c>
      <c r="AM2456" t="s">
        <v>4728</v>
      </c>
      <c r="AN2456" t="s">
        <v>13</v>
      </c>
      <c r="AR2456" t="s">
        <v>5931</v>
      </c>
      <c r="AX2456" t="s">
        <v>5771</v>
      </c>
      <c r="AY2456" s="104">
        <v>46114.584027777775</v>
      </c>
      <c r="AZ2456">
        <v>69720</v>
      </c>
      <c r="BA2456" t="s">
        <v>4728</v>
      </c>
      <c r="BB2456" t="s">
        <v>5989</v>
      </c>
    </row>
    <row r="2457" spans="17:58" x14ac:dyDescent="0.25">
      <c r="Q2457" t="s">
        <v>75</v>
      </c>
      <c r="V2457" t="s">
        <v>5898</v>
      </c>
      <c r="W2457" s="104">
        <v>46120.390277777777</v>
      </c>
      <c r="X2457">
        <v>634788</v>
      </c>
      <c r="Y2457" t="s">
        <v>4728</v>
      </c>
      <c r="Z2457" t="s">
        <v>54</v>
      </c>
      <c r="AD2457" t="s">
        <v>4739</v>
      </c>
      <c r="AF2457" t="s">
        <v>1830</v>
      </c>
      <c r="AG2457" t="s">
        <v>1531</v>
      </c>
      <c r="AJ2457" t="s">
        <v>4765</v>
      </c>
      <c r="AK2457" s="104">
        <v>46118.534722222219</v>
      </c>
      <c r="AL2457">
        <v>528365</v>
      </c>
      <c r="AM2457" t="s">
        <v>4728</v>
      </c>
      <c r="AN2457" t="s">
        <v>42</v>
      </c>
      <c r="AO2457" t="s">
        <v>13</v>
      </c>
      <c r="AP2457" t="s">
        <v>4731</v>
      </c>
      <c r="AR2457" t="s">
        <v>6005</v>
      </c>
      <c r="AT2457" t="s">
        <v>1134</v>
      </c>
      <c r="AX2457" t="s">
        <v>5495</v>
      </c>
      <c r="AY2457" s="104">
        <v>46114.584027777775</v>
      </c>
      <c r="AZ2457">
        <v>252415</v>
      </c>
      <c r="BA2457" t="s">
        <v>4728</v>
      </c>
      <c r="BB2457" t="s">
        <v>5989</v>
      </c>
      <c r="BF2457" t="s">
        <v>5920</v>
      </c>
    </row>
    <row r="2458" spans="17:58" x14ac:dyDescent="0.25">
      <c r="Q2458" t="s">
        <v>81</v>
      </c>
      <c r="R2458" t="s">
        <v>217</v>
      </c>
      <c r="V2458" t="s">
        <v>5876</v>
      </c>
      <c r="W2458" s="104">
        <v>46120.390972222223</v>
      </c>
      <c r="X2458">
        <v>220398</v>
      </c>
      <c r="Y2458" t="s">
        <v>4728</v>
      </c>
      <c r="Z2458" t="s">
        <v>54</v>
      </c>
      <c r="AA2458" t="s">
        <v>4731</v>
      </c>
      <c r="AD2458" t="s">
        <v>4768</v>
      </c>
      <c r="AF2458" t="s">
        <v>253</v>
      </c>
      <c r="AJ2458" t="s">
        <v>6714</v>
      </c>
      <c r="AK2458" s="104">
        <v>46118.534722222219</v>
      </c>
      <c r="AL2458">
        <v>338552</v>
      </c>
      <c r="AM2458" t="s">
        <v>4728</v>
      </c>
      <c r="AN2458" t="s">
        <v>13</v>
      </c>
      <c r="AR2458" t="s">
        <v>4781</v>
      </c>
      <c r="AT2458" t="s">
        <v>1941</v>
      </c>
      <c r="AX2458" t="s">
        <v>5831</v>
      </c>
      <c r="AY2458" s="104">
        <v>46114.584027777775</v>
      </c>
      <c r="AZ2458">
        <v>4300879</v>
      </c>
      <c r="BA2458" t="s">
        <v>4761</v>
      </c>
      <c r="BB2458" t="s">
        <v>5989</v>
      </c>
      <c r="BF2458" t="s">
        <v>5934</v>
      </c>
    </row>
    <row r="2459" spans="17:58" x14ac:dyDescent="0.25">
      <c r="Q2459" t="s">
        <v>84</v>
      </c>
      <c r="V2459" t="s">
        <v>4926</v>
      </c>
      <c r="W2459" s="104">
        <v>46120.39166666667</v>
      </c>
      <c r="X2459">
        <v>92395</v>
      </c>
      <c r="Y2459" t="s">
        <v>4728</v>
      </c>
      <c r="Z2459" t="s">
        <v>54</v>
      </c>
      <c r="AD2459" t="s">
        <v>4736</v>
      </c>
      <c r="AF2459" t="s">
        <v>1507</v>
      </c>
      <c r="AJ2459" t="s">
        <v>6719</v>
      </c>
      <c r="AK2459" s="104">
        <v>46118.535416666666</v>
      </c>
      <c r="AL2459">
        <v>72402</v>
      </c>
      <c r="AM2459" t="s">
        <v>4728</v>
      </c>
      <c r="AN2459" t="s">
        <v>13</v>
      </c>
      <c r="AR2459" t="s">
        <v>5942</v>
      </c>
      <c r="AT2459" t="s">
        <v>1559</v>
      </c>
      <c r="AX2459" t="s">
        <v>4774</v>
      </c>
      <c r="AY2459" s="104">
        <v>46114.584722222222</v>
      </c>
      <c r="AZ2459">
        <v>1176200</v>
      </c>
      <c r="BA2459" t="s">
        <v>4761</v>
      </c>
      <c r="BB2459" t="s">
        <v>5989</v>
      </c>
      <c r="BF2459" t="s">
        <v>5966</v>
      </c>
    </row>
    <row r="2460" spans="17:58" x14ac:dyDescent="0.25">
      <c r="Q2460" t="s">
        <v>81</v>
      </c>
      <c r="R2460" t="s">
        <v>220</v>
      </c>
      <c r="V2460" t="s">
        <v>5163</v>
      </c>
      <c r="W2460" s="104">
        <v>46120.39166666667</v>
      </c>
      <c r="X2460">
        <v>444250</v>
      </c>
      <c r="Y2460" t="s">
        <v>4728</v>
      </c>
      <c r="Z2460" t="s">
        <v>54</v>
      </c>
      <c r="AA2460" t="s">
        <v>4731</v>
      </c>
      <c r="AD2460" t="s">
        <v>4750</v>
      </c>
      <c r="AF2460" t="s">
        <v>2453</v>
      </c>
      <c r="AG2460" t="s">
        <v>250</v>
      </c>
      <c r="AJ2460" t="s">
        <v>6721</v>
      </c>
      <c r="AK2460" s="104">
        <v>46118.535416666666</v>
      </c>
      <c r="AL2460">
        <v>358842</v>
      </c>
      <c r="AM2460" t="s">
        <v>4728</v>
      </c>
      <c r="AN2460" t="s">
        <v>42</v>
      </c>
      <c r="AO2460" t="s">
        <v>13</v>
      </c>
      <c r="AR2460" t="s">
        <v>6040</v>
      </c>
      <c r="AT2460" t="s">
        <v>516</v>
      </c>
      <c r="AX2460" t="s">
        <v>5771</v>
      </c>
      <c r="AY2460" s="104">
        <v>46114.584722222222</v>
      </c>
      <c r="AZ2460">
        <v>261021</v>
      </c>
      <c r="BA2460" t="s">
        <v>4728</v>
      </c>
      <c r="BB2460" t="s">
        <v>5989</v>
      </c>
      <c r="BF2460" t="s">
        <v>4781</v>
      </c>
    </row>
    <row r="2461" spans="17:58" x14ac:dyDescent="0.25">
      <c r="Q2461" t="s">
        <v>250</v>
      </c>
      <c r="V2461" t="s">
        <v>5899</v>
      </c>
      <c r="W2461" s="104">
        <v>46120.39166666667</v>
      </c>
      <c r="X2461">
        <v>265534</v>
      </c>
      <c r="Y2461" t="s">
        <v>4728</v>
      </c>
      <c r="Z2461" t="s">
        <v>54</v>
      </c>
      <c r="AD2461" t="s">
        <v>4736</v>
      </c>
      <c r="AF2461" t="s">
        <v>1732</v>
      </c>
      <c r="AJ2461" t="s">
        <v>4946</v>
      </c>
      <c r="AK2461" s="104">
        <v>46118.535416666666</v>
      </c>
      <c r="AL2461">
        <v>177651</v>
      </c>
      <c r="AM2461" t="s">
        <v>4728</v>
      </c>
      <c r="AN2461" t="s">
        <v>13</v>
      </c>
      <c r="AR2461" t="s">
        <v>4781</v>
      </c>
      <c r="AT2461" t="s">
        <v>202</v>
      </c>
      <c r="AX2461" t="s">
        <v>5630</v>
      </c>
      <c r="AY2461" s="104">
        <v>46114.585416666669</v>
      </c>
      <c r="AZ2461">
        <v>1720691</v>
      </c>
      <c r="BA2461" t="s">
        <v>4728</v>
      </c>
      <c r="BB2461" t="s">
        <v>5989</v>
      </c>
      <c r="BF2461" t="s">
        <v>5956</v>
      </c>
    </row>
    <row r="2462" spans="17:58" x14ac:dyDescent="0.25">
      <c r="Q2462" t="s">
        <v>205</v>
      </c>
      <c r="V2462" t="s">
        <v>5900</v>
      </c>
      <c r="W2462" s="104">
        <v>46120.39166666667</v>
      </c>
      <c r="X2462">
        <v>237296</v>
      </c>
      <c r="Y2462" t="s">
        <v>4728</v>
      </c>
      <c r="Z2462" t="s">
        <v>54</v>
      </c>
      <c r="AD2462" t="s">
        <v>4736</v>
      </c>
      <c r="AF2462" t="s">
        <v>1284</v>
      </c>
      <c r="AJ2462" t="s">
        <v>4757</v>
      </c>
      <c r="AK2462" s="104">
        <v>46118.536111111112</v>
      </c>
      <c r="AL2462">
        <v>295490</v>
      </c>
      <c r="AM2462" t="s">
        <v>4728</v>
      </c>
      <c r="AN2462" t="s">
        <v>13</v>
      </c>
      <c r="AR2462" t="s">
        <v>5950</v>
      </c>
      <c r="AT2462" t="s">
        <v>432</v>
      </c>
      <c r="AX2462" t="s">
        <v>5335</v>
      </c>
      <c r="AY2462" s="104">
        <v>46114.585416666669</v>
      </c>
      <c r="AZ2462">
        <v>341628</v>
      </c>
      <c r="BA2462" t="s">
        <v>4728</v>
      </c>
      <c r="BB2462" t="s">
        <v>5989</v>
      </c>
      <c r="BF2462" t="s">
        <v>5931</v>
      </c>
    </row>
    <row r="2463" spans="17:58" x14ac:dyDescent="0.25">
      <c r="Q2463" t="s">
        <v>84</v>
      </c>
      <c r="R2463" t="s">
        <v>217</v>
      </c>
      <c r="V2463" t="s">
        <v>5901</v>
      </c>
      <c r="W2463" s="104">
        <v>46120.394444444442</v>
      </c>
      <c r="X2463">
        <v>217596</v>
      </c>
      <c r="Y2463" t="s">
        <v>4728</v>
      </c>
      <c r="Z2463" t="s">
        <v>54</v>
      </c>
      <c r="AA2463" t="s">
        <v>4731</v>
      </c>
      <c r="AD2463" t="s">
        <v>4750</v>
      </c>
      <c r="AF2463" t="s">
        <v>866</v>
      </c>
      <c r="AJ2463" t="s">
        <v>4744</v>
      </c>
      <c r="AK2463" s="104">
        <v>46118.536111111112</v>
      </c>
      <c r="AL2463">
        <v>376741</v>
      </c>
      <c r="AM2463" t="s">
        <v>4728</v>
      </c>
      <c r="AN2463" t="s">
        <v>13</v>
      </c>
      <c r="AR2463" t="s">
        <v>6117</v>
      </c>
      <c r="AT2463" t="s">
        <v>1284</v>
      </c>
      <c r="AX2463" t="s">
        <v>5295</v>
      </c>
      <c r="AY2463" s="104">
        <v>46114.585416666669</v>
      </c>
      <c r="AZ2463">
        <v>344681</v>
      </c>
      <c r="BA2463" t="s">
        <v>4728</v>
      </c>
      <c r="BB2463" t="s">
        <v>5989</v>
      </c>
      <c r="BF2463" t="s">
        <v>5950</v>
      </c>
    </row>
    <row r="2464" spans="17:58" x14ac:dyDescent="0.25">
      <c r="Q2464" t="s">
        <v>214</v>
      </c>
      <c r="V2464" t="s">
        <v>5393</v>
      </c>
      <c r="W2464" s="104">
        <v>46120.395138888889</v>
      </c>
      <c r="X2464">
        <v>264499</v>
      </c>
      <c r="Y2464" t="s">
        <v>4728</v>
      </c>
      <c r="Z2464" t="s">
        <v>54</v>
      </c>
      <c r="AD2464" t="s">
        <v>4739</v>
      </c>
      <c r="AF2464" t="s">
        <v>1481</v>
      </c>
      <c r="AG2464" t="s">
        <v>1688</v>
      </c>
      <c r="AJ2464" t="s">
        <v>4743</v>
      </c>
      <c r="AK2464" s="104">
        <v>46118.536805555559</v>
      </c>
      <c r="AL2464">
        <v>1828267</v>
      </c>
      <c r="AM2464" t="s">
        <v>4761</v>
      </c>
      <c r="AN2464" t="s">
        <v>13</v>
      </c>
      <c r="AO2464" t="s">
        <v>4731</v>
      </c>
      <c r="AR2464" t="s">
        <v>6495</v>
      </c>
      <c r="AT2464" t="s">
        <v>2429</v>
      </c>
      <c r="AX2464" t="s">
        <v>7447</v>
      </c>
      <c r="AY2464" s="104">
        <v>46114.585416666669</v>
      </c>
      <c r="AZ2464">
        <v>146583</v>
      </c>
      <c r="BA2464" t="s">
        <v>4728</v>
      </c>
      <c r="BB2464" t="s">
        <v>5989</v>
      </c>
      <c r="BF2464" t="s">
        <v>5942</v>
      </c>
    </row>
    <row r="2465" spans="17:58" x14ac:dyDescent="0.25">
      <c r="Q2465" t="s">
        <v>235</v>
      </c>
      <c r="V2465" t="s">
        <v>4924</v>
      </c>
      <c r="W2465" s="104">
        <v>46120.395833333336</v>
      </c>
      <c r="X2465">
        <v>589323</v>
      </c>
      <c r="Y2465" t="s">
        <v>4728</v>
      </c>
      <c r="Z2465" t="s">
        <v>54</v>
      </c>
      <c r="AD2465" t="s">
        <v>4736</v>
      </c>
      <c r="AF2465" t="s">
        <v>1732</v>
      </c>
      <c r="AJ2465" t="s">
        <v>4877</v>
      </c>
      <c r="AK2465" s="104">
        <v>46118.536805555559</v>
      </c>
      <c r="AL2465">
        <v>287645</v>
      </c>
      <c r="AM2465" t="s">
        <v>4728</v>
      </c>
      <c r="AN2465" t="s">
        <v>13</v>
      </c>
      <c r="AR2465" t="s">
        <v>4781</v>
      </c>
      <c r="AT2465" t="s">
        <v>1894</v>
      </c>
      <c r="AX2465" t="s">
        <v>5271</v>
      </c>
      <c r="AY2465" s="104">
        <v>46114.585416666669</v>
      </c>
      <c r="AZ2465">
        <v>1473473</v>
      </c>
      <c r="BA2465" t="s">
        <v>4761</v>
      </c>
      <c r="BB2465" t="s">
        <v>5989</v>
      </c>
      <c r="BF2465" t="s">
        <v>5966</v>
      </c>
    </row>
    <row r="2466" spans="17:58" x14ac:dyDescent="0.25">
      <c r="Q2466" t="s">
        <v>84</v>
      </c>
      <c r="R2466" t="s">
        <v>220</v>
      </c>
      <c r="V2466" t="s">
        <v>4839</v>
      </c>
      <c r="W2466" s="104">
        <v>46120.396527777775</v>
      </c>
      <c r="X2466">
        <v>486880</v>
      </c>
      <c r="Y2466" t="s">
        <v>4728</v>
      </c>
      <c r="Z2466" t="s">
        <v>54</v>
      </c>
      <c r="AA2466" t="s">
        <v>4731</v>
      </c>
      <c r="AD2466" t="s">
        <v>4750</v>
      </c>
      <c r="AF2466" t="s">
        <v>6526</v>
      </c>
      <c r="AG2466" t="s">
        <v>1945</v>
      </c>
      <c r="AJ2466" t="s">
        <v>6681</v>
      </c>
      <c r="AK2466" s="104">
        <v>46118.536805555559</v>
      </c>
      <c r="AL2466">
        <v>537429</v>
      </c>
      <c r="AM2466" t="s">
        <v>4728</v>
      </c>
      <c r="AN2466" t="s">
        <v>42</v>
      </c>
      <c r="AO2466" t="s">
        <v>13</v>
      </c>
      <c r="AR2466" t="s">
        <v>4941</v>
      </c>
      <c r="AT2466" t="s">
        <v>551</v>
      </c>
      <c r="AX2466" t="s">
        <v>5121</v>
      </c>
      <c r="AY2466" s="104">
        <v>46114.585416666669</v>
      </c>
      <c r="AZ2466">
        <v>328906</v>
      </c>
      <c r="BA2466" t="s">
        <v>4728</v>
      </c>
      <c r="BB2466" t="s">
        <v>5989</v>
      </c>
      <c r="BF2466" t="s">
        <v>5931</v>
      </c>
    </row>
    <row r="2467" spans="17:58" x14ac:dyDescent="0.25">
      <c r="Q2467" t="s">
        <v>73</v>
      </c>
      <c r="V2467" t="s">
        <v>4782</v>
      </c>
      <c r="W2467" s="104">
        <v>46120.396527777775</v>
      </c>
      <c r="X2467">
        <v>872462</v>
      </c>
      <c r="Y2467" t="s">
        <v>4728</v>
      </c>
      <c r="Z2467" t="s">
        <v>54</v>
      </c>
      <c r="AD2467" t="s">
        <v>4739</v>
      </c>
      <c r="AF2467" t="s">
        <v>2559</v>
      </c>
      <c r="AJ2467" t="s">
        <v>5131</v>
      </c>
      <c r="AK2467" s="104">
        <v>46118.536805555559</v>
      </c>
      <c r="AL2467">
        <v>4331921</v>
      </c>
      <c r="AM2467" t="s">
        <v>4761</v>
      </c>
      <c r="AN2467" t="s">
        <v>13</v>
      </c>
      <c r="AR2467" t="s">
        <v>5966</v>
      </c>
      <c r="AT2467" t="s">
        <v>2345</v>
      </c>
      <c r="AX2467" t="s">
        <v>7326</v>
      </c>
      <c r="AY2467" s="104">
        <v>46114.585416666669</v>
      </c>
      <c r="AZ2467">
        <v>218490</v>
      </c>
      <c r="BA2467" t="s">
        <v>4761</v>
      </c>
      <c r="BB2467" t="s">
        <v>5989</v>
      </c>
      <c r="BF2467" t="s">
        <v>5966</v>
      </c>
    </row>
    <row r="2468" spans="17:58" x14ac:dyDescent="0.25">
      <c r="Q2468" t="s">
        <v>77</v>
      </c>
      <c r="V2468" t="s">
        <v>5902</v>
      </c>
      <c r="W2468" s="104">
        <v>46120.4</v>
      </c>
      <c r="X2468">
        <v>181637</v>
      </c>
      <c r="Y2468" t="s">
        <v>4728</v>
      </c>
      <c r="Z2468" t="s">
        <v>54</v>
      </c>
      <c r="AD2468" t="s">
        <v>4736</v>
      </c>
      <c r="AF2468" t="s">
        <v>2407</v>
      </c>
      <c r="AJ2468" t="s">
        <v>5280</v>
      </c>
      <c r="AK2468" s="104">
        <v>46118.536805555559</v>
      </c>
      <c r="AL2468">
        <v>505384</v>
      </c>
      <c r="AM2468" t="s">
        <v>4728</v>
      </c>
      <c r="AN2468" t="s">
        <v>13</v>
      </c>
      <c r="AR2468" t="s">
        <v>5931</v>
      </c>
      <c r="AT2468" t="s">
        <v>1124</v>
      </c>
      <c r="AX2468" t="s">
        <v>5048</v>
      </c>
      <c r="AY2468" s="104">
        <v>46114.586111111108</v>
      </c>
      <c r="AZ2468">
        <v>79215</v>
      </c>
      <c r="BA2468" t="s">
        <v>4728</v>
      </c>
      <c r="BB2468" t="s">
        <v>5989</v>
      </c>
      <c r="BF2468" t="s">
        <v>5918</v>
      </c>
    </row>
    <row r="2469" spans="17:58" x14ac:dyDescent="0.25">
      <c r="Q2469" t="s">
        <v>75</v>
      </c>
      <c r="V2469" t="s">
        <v>4890</v>
      </c>
      <c r="W2469" s="104">
        <v>46120.400694444441</v>
      </c>
      <c r="X2469">
        <v>788889</v>
      </c>
      <c r="Y2469" t="s">
        <v>4728</v>
      </c>
      <c r="Z2469" t="s">
        <v>54</v>
      </c>
      <c r="AD2469" t="s">
        <v>4739</v>
      </c>
      <c r="AF2469" t="s">
        <v>2660</v>
      </c>
      <c r="AG2469" t="s">
        <v>1985</v>
      </c>
      <c r="AJ2469" t="s">
        <v>5386</v>
      </c>
      <c r="AK2469" s="104">
        <v>46118.537499999999</v>
      </c>
      <c r="AL2469">
        <v>1947234</v>
      </c>
      <c r="AM2469" t="s">
        <v>4728</v>
      </c>
      <c r="AN2469" t="s">
        <v>42</v>
      </c>
      <c r="AO2469" t="s">
        <v>13</v>
      </c>
      <c r="AP2469" t="s">
        <v>4731</v>
      </c>
      <c r="AR2469" t="s">
        <v>5919</v>
      </c>
      <c r="AT2469" t="s">
        <v>220</v>
      </c>
      <c r="AX2469" t="s">
        <v>5416</v>
      </c>
      <c r="AY2469" s="104">
        <v>46114.586111111108</v>
      </c>
      <c r="AZ2469">
        <v>158069</v>
      </c>
      <c r="BA2469" t="s">
        <v>4728</v>
      </c>
      <c r="BB2469" t="s">
        <v>5989</v>
      </c>
      <c r="BF2469" t="s">
        <v>5931</v>
      </c>
    </row>
    <row r="2470" spans="17:58" x14ac:dyDescent="0.25">
      <c r="Q2470" t="s">
        <v>84</v>
      </c>
      <c r="V2470" t="s">
        <v>5903</v>
      </c>
      <c r="W2470" s="104">
        <v>46120.402083333334</v>
      </c>
      <c r="X2470">
        <v>94299</v>
      </c>
      <c r="Y2470" t="s">
        <v>4728</v>
      </c>
      <c r="Z2470" t="s">
        <v>54</v>
      </c>
      <c r="AD2470" t="s">
        <v>4736</v>
      </c>
      <c r="AF2470" t="s">
        <v>1945</v>
      </c>
      <c r="AJ2470" t="s">
        <v>4877</v>
      </c>
      <c r="AK2470" s="104">
        <v>46118.537499999999</v>
      </c>
      <c r="AL2470">
        <v>155328</v>
      </c>
      <c r="AM2470" t="s">
        <v>4728</v>
      </c>
      <c r="AN2470" t="s">
        <v>13</v>
      </c>
      <c r="AR2470" t="s">
        <v>4781</v>
      </c>
      <c r="AT2470" t="s">
        <v>80</v>
      </c>
      <c r="AX2470" t="s">
        <v>5048</v>
      </c>
      <c r="AY2470" s="104">
        <v>46114.586805555555</v>
      </c>
      <c r="AZ2470">
        <v>324201</v>
      </c>
      <c r="BA2470" t="s">
        <v>4761</v>
      </c>
      <c r="BB2470" t="s">
        <v>5989</v>
      </c>
      <c r="BF2470" t="s">
        <v>5966</v>
      </c>
    </row>
    <row r="2471" spans="17:58" x14ac:dyDescent="0.25">
      <c r="Q2471" t="s">
        <v>214</v>
      </c>
      <c r="V2471" t="s">
        <v>5904</v>
      </c>
      <c r="W2471" s="104">
        <v>46120.40347222222</v>
      </c>
      <c r="X2471">
        <v>267441</v>
      </c>
      <c r="Y2471" t="s">
        <v>4728</v>
      </c>
      <c r="Z2471" t="s">
        <v>54</v>
      </c>
      <c r="AD2471" t="s">
        <v>4752</v>
      </c>
      <c r="AF2471" t="s">
        <v>1034</v>
      </c>
      <c r="AG2471" t="s">
        <v>72</v>
      </c>
      <c r="AJ2471" t="s">
        <v>5156</v>
      </c>
      <c r="AK2471" s="104">
        <v>46118.538194444445</v>
      </c>
      <c r="AL2471">
        <v>772893</v>
      </c>
      <c r="AM2471" t="s">
        <v>4728</v>
      </c>
      <c r="AN2471" t="s">
        <v>42</v>
      </c>
      <c r="AO2471" t="s">
        <v>13</v>
      </c>
      <c r="AR2471" t="s">
        <v>6012</v>
      </c>
      <c r="AT2471" t="s">
        <v>1559</v>
      </c>
      <c r="AX2471" t="s">
        <v>5074</v>
      </c>
      <c r="AY2471" s="104">
        <v>46114.586805555555</v>
      </c>
      <c r="AZ2471">
        <v>951419</v>
      </c>
      <c r="BA2471" t="s">
        <v>4728</v>
      </c>
      <c r="BB2471" t="s">
        <v>5989</v>
      </c>
      <c r="BF2471" t="s">
        <v>5942</v>
      </c>
    </row>
    <row r="2472" spans="17:58" x14ac:dyDescent="0.25">
      <c r="Q2472" t="s">
        <v>77</v>
      </c>
      <c r="R2472" t="s">
        <v>1688</v>
      </c>
      <c r="V2472" t="s">
        <v>4836</v>
      </c>
      <c r="W2472" s="104">
        <v>46120.404166666667</v>
      </c>
      <c r="X2472">
        <v>206634</v>
      </c>
      <c r="Y2472" t="s">
        <v>4728</v>
      </c>
      <c r="Z2472" t="s">
        <v>54</v>
      </c>
      <c r="AA2472" t="s">
        <v>4731</v>
      </c>
      <c r="AD2472" t="s">
        <v>5299</v>
      </c>
      <c r="AF2472" t="s">
        <v>2373</v>
      </c>
      <c r="AJ2472" t="s">
        <v>6722</v>
      </c>
      <c r="AK2472" s="104">
        <v>46118.538194444445</v>
      </c>
      <c r="AL2472">
        <v>2360286</v>
      </c>
      <c r="AM2472" t="s">
        <v>4761</v>
      </c>
      <c r="AN2472" t="s">
        <v>13</v>
      </c>
      <c r="AR2472" t="s">
        <v>5966</v>
      </c>
      <c r="AT2472" t="s">
        <v>84</v>
      </c>
      <c r="AX2472" t="s">
        <v>5754</v>
      </c>
      <c r="AY2472" s="104">
        <v>46114.587500000001</v>
      </c>
      <c r="AZ2472">
        <v>221685</v>
      </c>
      <c r="BA2472" t="s">
        <v>4728</v>
      </c>
      <c r="BB2472" t="s">
        <v>5989</v>
      </c>
      <c r="BF2472" t="s">
        <v>5956</v>
      </c>
    </row>
    <row r="2473" spans="17:58" x14ac:dyDescent="0.25">
      <c r="Q2473" t="s">
        <v>205</v>
      </c>
      <c r="V2473" t="s">
        <v>5228</v>
      </c>
      <c r="W2473" s="104">
        <v>46120.404166666667</v>
      </c>
      <c r="X2473">
        <v>335662</v>
      </c>
      <c r="Y2473" t="s">
        <v>4728</v>
      </c>
      <c r="Z2473" t="s">
        <v>54</v>
      </c>
      <c r="AD2473" t="s">
        <v>4736</v>
      </c>
      <c r="AF2473" t="s">
        <v>247</v>
      </c>
      <c r="AJ2473" t="s">
        <v>6714</v>
      </c>
      <c r="AK2473" s="104">
        <v>46118.538888888892</v>
      </c>
      <c r="AL2473">
        <v>1062708</v>
      </c>
      <c r="AM2473" t="s">
        <v>4728</v>
      </c>
      <c r="AN2473" t="s">
        <v>13</v>
      </c>
      <c r="AR2473" t="s">
        <v>6004</v>
      </c>
      <c r="AT2473" t="s">
        <v>2407</v>
      </c>
      <c r="AX2473" t="s">
        <v>4854</v>
      </c>
      <c r="AY2473" s="104">
        <v>46114.588194444441</v>
      </c>
      <c r="AZ2473">
        <v>543681</v>
      </c>
      <c r="BA2473" t="s">
        <v>4728</v>
      </c>
      <c r="BB2473" t="s">
        <v>5989</v>
      </c>
      <c r="BF2473" t="s">
        <v>5931</v>
      </c>
    </row>
    <row r="2474" spans="17:58" x14ac:dyDescent="0.25">
      <c r="Q2474" t="s">
        <v>644</v>
      </c>
      <c r="R2474" t="s">
        <v>232</v>
      </c>
      <c r="V2474" t="s">
        <v>5905</v>
      </c>
      <c r="W2474" s="104">
        <v>46120.405555555553</v>
      </c>
      <c r="X2474">
        <v>840563</v>
      </c>
      <c r="Y2474" t="s">
        <v>4728</v>
      </c>
      <c r="Z2474" t="s">
        <v>42</v>
      </c>
      <c r="AA2474" t="s">
        <v>54</v>
      </c>
      <c r="AD2474" t="s">
        <v>5906</v>
      </c>
      <c r="AF2474" t="s">
        <v>2321</v>
      </c>
      <c r="AG2474" t="s">
        <v>1481</v>
      </c>
      <c r="AJ2474" t="s">
        <v>6723</v>
      </c>
      <c r="AK2474" s="104">
        <v>46118.538888888892</v>
      </c>
      <c r="AL2474">
        <v>419449</v>
      </c>
      <c r="AM2474" t="s">
        <v>4728</v>
      </c>
      <c r="AN2474" t="s">
        <v>42</v>
      </c>
      <c r="AO2474" t="s">
        <v>13</v>
      </c>
      <c r="AR2474" t="s">
        <v>5957</v>
      </c>
      <c r="AT2474" t="s">
        <v>1985</v>
      </c>
      <c r="AX2474" t="s">
        <v>6290</v>
      </c>
      <c r="AY2474" s="104">
        <v>46114.588194444441</v>
      </c>
      <c r="AZ2474">
        <v>245341</v>
      </c>
      <c r="BA2474" t="s">
        <v>4728</v>
      </c>
      <c r="BB2474" t="s">
        <v>5989</v>
      </c>
      <c r="BF2474" t="s">
        <v>5918</v>
      </c>
    </row>
    <row r="2475" spans="17:58" x14ac:dyDescent="0.25">
      <c r="Q2475" t="s">
        <v>79</v>
      </c>
      <c r="V2475" t="s">
        <v>5463</v>
      </c>
      <c r="W2475" s="104">
        <v>46120.40625</v>
      </c>
      <c r="X2475">
        <v>445695</v>
      </c>
      <c r="Y2475" t="s">
        <v>4728</v>
      </c>
      <c r="Z2475" t="s">
        <v>54</v>
      </c>
      <c r="AD2475" t="s">
        <v>4739</v>
      </c>
      <c r="AF2475" t="s">
        <v>75</v>
      </c>
      <c r="AJ2475" t="s">
        <v>6675</v>
      </c>
      <c r="AK2475" s="104">
        <v>46118.538888888892</v>
      </c>
      <c r="AL2475">
        <v>1668257</v>
      </c>
      <c r="AM2475" t="s">
        <v>4728</v>
      </c>
      <c r="AN2475" t="s">
        <v>13</v>
      </c>
      <c r="AR2475" t="s">
        <v>5918</v>
      </c>
      <c r="AT2475" t="s">
        <v>1894</v>
      </c>
      <c r="AX2475" t="s">
        <v>5264</v>
      </c>
      <c r="AY2475" s="104">
        <v>46114.588888888888</v>
      </c>
      <c r="AZ2475">
        <v>83039</v>
      </c>
      <c r="BA2475" t="s">
        <v>4728</v>
      </c>
      <c r="BB2475" t="s">
        <v>5989</v>
      </c>
      <c r="BF2475" t="s">
        <v>5925</v>
      </c>
    </row>
    <row r="2476" spans="17:58" x14ac:dyDescent="0.25">
      <c r="Q2476" t="s">
        <v>84</v>
      </c>
      <c r="R2476" t="s">
        <v>1688</v>
      </c>
      <c r="V2476" t="s">
        <v>4836</v>
      </c>
      <c r="W2476" s="104">
        <v>46120.40625</v>
      </c>
      <c r="X2476">
        <v>412557</v>
      </c>
      <c r="Y2476" t="s">
        <v>4728</v>
      </c>
      <c r="Z2476" t="s">
        <v>54</v>
      </c>
      <c r="AA2476" t="s">
        <v>4731</v>
      </c>
      <c r="AD2476" t="s">
        <v>5031</v>
      </c>
      <c r="AF2476" t="s">
        <v>2029</v>
      </c>
      <c r="AG2476" t="s">
        <v>264</v>
      </c>
      <c r="AJ2476" t="s">
        <v>5452</v>
      </c>
      <c r="AK2476" s="104">
        <v>46118.539583333331</v>
      </c>
      <c r="AL2476">
        <v>828060</v>
      </c>
      <c r="AM2476" t="s">
        <v>4728</v>
      </c>
      <c r="AN2476" t="s">
        <v>15</v>
      </c>
      <c r="AO2476" t="s">
        <v>13</v>
      </c>
      <c r="AR2476" t="s">
        <v>6472</v>
      </c>
      <c r="AT2476" t="s">
        <v>1584</v>
      </c>
      <c r="AX2476" t="s">
        <v>4755</v>
      </c>
      <c r="AY2476" s="104">
        <v>46114.588888888888</v>
      </c>
      <c r="AZ2476">
        <v>427452</v>
      </c>
      <c r="BA2476" t="s">
        <v>4728</v>
      </c>
      <c r="BB2476" t="s">
        <v>5989</v>
      </c>
      <c r="BF2476" t="s">
        <v>5956</v>
      </c>
    </row>
    <row r="2477" spans="17:58" x14ac:dyDescent="0.25">
      <c r="Q2477" t="s">
        <v>77</v>
      </c>
      <c r="V2477" t="s">
        <v>4774</v>
      </c>
      <c r="W2477" s="104">
        <v>46120.408333333333</v>
      </c>
      <c r="X2477">
        <v>649226</v>
      </c>
      <c r="Y2477" t="s">
        <v>4728</v>
      </c>
      <c r="Z2477" t="s">
        <v>54</v>
      </c>
      <c r="AD2477" t="s">
        <v>4734</v>
      </c>
      <c r="AF2477" t="s">
        <v>80</v>
      </c>
      <c r="AJ2477" t="s">
        <v>4877</v>
      </c>
      <c r="AK2477" s="104">
        <v>46118.540277777778</v>
      </c>
      <c r="AL2477">
        <v>519774</v>
      </c>
      <c r="AM2477" t="s">
        <v>4761</v>
      </c>
      <c r="AN2477" t="s">
        <v>13</v>
      </c>
      <c r="AR2477" t="s">
        <v>5920</v>
      </c>
      <c r="AT2477" t="s">
        <v>1124</v>
      </c>
      <c r="AX2477" t="s">
        <v>5065</v>
      </c>
      <c r="AY2477" s="104">
        <v>46114.588888888888</v>
      </c>
      <c r="AZ2477">
        <v>73853</v>
      </c>
      <c r="BA2477" t="s">
        <v>4728</v>
      </c>
      <c r="BB2477" t="s">
        <v>5989</v>
      </c>
      <c r="BF2477" t="s">
        <v>5956</v>
      </c>
    </row>
    <row r="2478" spans="17:58" x14ac:dyDescent="0.25">
      <c r="Q2478" t="s">
        <v>214</v>
      </c>
      <c r="V2478" t="s">
        <v>5211</v>
      </c>
      <c r="W2478" s="104">
        <v>46120.408333333333</v>
      </c>
      <c r="X2478">
        <v>274834</v>
      </c>
      <c r="Y2478" t="s">
        <v>4728</v>
      </c>
      <c r="Z2478" t="s">
        <v>54</v>
      </c>
      <c r="AD2478" t="s">
        <v>4739</v>
      </c>
      <c r="AF2478" t="s">
        <v>2559</v>
      </c>
      <c r="AJ2478" t="s">
        <v>4796</v>
      </c>
      <c r="AK2478" s="104">
        <v>46118.540277777778</v>
      </c>
      <c r="AL2478">
        <v>3523352</v>
      </c>
      <c r="AM2478" t="s">
        <v>4761</v>
      </c>
      <c r="AN2478" t="s">
        <v>13</v>
      </c>
      <c r="AR2478" t="s">
        <v>5966</v>
      </c>
      <c r="AT2478" t="s">
        <v>2429</v>
      </c>
      <c r="AX2478" t="s">
        <v>5166</v>
      </c>
      <c r="AY2478" s="104">
        <v>46114.588888888888</v>
      </c>
      <c r="AZ2478">
        <v>2253489</v>
      </c>
      <c r="BA2478" t="s">
        <v>4761</v>
      </c>
      <c r="BB2478" t="s">
        <v>5989</v>
      </c>
      <c r="BF2478" t="s">
        <v>5966</v>
      </c>
    </row>
    <row r="2479" spans="17:58" x14ac:dyDescent="0.25">
      <c r="Q2479" t="s">
        <v>84</v>
      </c>
      <c r="V2479" t="s">
        <v>4831</v>
      </c>
      <c r="W2479" s="104">
        <v>46120.411111111112</v>
      </c>
      <c r="X2479">
        <v>541486</v>
      </c>
      <c r="Y2479" t="s">
        <v>4728</v>
      </c>
      <c r="Z2479" t="s">
        <v>54</v>
      </c>
      <c r="AD2479" t="s">
        <v>4739</v>
      </c>
      <c r="AF2479" t="s">
        <v>2128</v>
      </c>
      <c r="AG2479" t="s">
        <v>1945</v>
      </c>
      <c r="AJ2479" t="s">
        <v>4776</v>
      </c>
      <c r="AK2479" s="104">
        <v>46118.540972222225</v>
      </c>
      <c r="AL2479">
        <v>609027</v>
      </c>
      <c r="AM2479" t="s">
        <v>4728</v>
      </c>
      <c r="AN2479" t="s">
        <v>42</v>
      </c>
      <c r="AO2479" t="s">
        <v>13</v>
      </c>
      <c r="AR2479" t="s">
        <v>4941</v>
      </c>
      <c r="AT2479" t="s">
        <v>253</v>
      </c>
      <c r="AX2479" t="s">
        <v>5108</v>
      </c>
      <c r="AY2479" s="104">
        <v>46114.588888888888</v>
      </c>
      <c r="AZ2479">
        <v>61264</v>
      </c>
      <c r="BA2479" t="s">
        <v>4728</v>
      </c>
      <c r="BB2479" t="s">
        <v>5989</v>
      </c>
      <c r="BF2479" t="s">
        <v>4781</v>
      </c>
    </row>
    <row r="2480" spans="17:58" x14ac:dyDescent="0.25">
      <c r="Q2480" t="s">
        <v>81</v>
      </c>
      <c r="V2480" t="s">
        <v>5907</v>
      </c>
      <c r="W2480" s="104">
        <v>46120.411111111112</v>
      </c>
      <c r="X2480">
        <v>294374</v>
      </c>
      <c r="Y2480" t="s">
        <v>4728</v>
      </c>
      <c r="Z2480" t="s">
        <v>54</v>
      </c>
      <c r="AD2480" t="s">
        <v>4739</v>
      </c>
      <c r="AF2480" t="s">
        <v>1048</v>
      </c>
      <c r="AJ2480" t="s">
        <v>4946</v>
      </c>
      <c r="AK2480" s="104">
        <v>46118.540972222225</v>
      </c>
      <c r="AL2480">
        <v>137994</v>
      </c>
      <c r="AM2480" t="s">
        <v>4728</v>
      </c>
      <c r="AN2480" t="s">
        <v>13</v>
      </c>
      <c r="AR2480" t="s">
        <v>5925</v>
      </c>
      <c r="AT2480" t="s">
        <v>71</v>
      </c>
      <c r="AX2480" t="s">
        <v>5156</v>
      </c>
      <c r="AY2480" s="104">
        <v>46114.588888888888</v>
      </c>
      <c r="AZ2480">
        <v>335158</v>
      </c>
      <c r="BA2480" t="s">
        <v>4728</v>
      </c>
      <c r="BB2480" t="s">
        <v>5989</v>
      </c>
      <c r="BF2480" t="s">
        <v>5958</v>
      </c>
    </row>
    <row r="2481" spans="17:58" x14ac:dyDescent="0.25">
      <c r="Q2481" t="s">
        <v>79</v>
      </c>
      <c r="R2481" t="s">
        <v>683</v>
      </c>
      <c r="V2481" t="s">
        <v>4839</v>
      </c>
      <c r="W2481" s="104">
        <v>46120.411111111112</v>
      </c>
      <c r="X2481">
        <v>1019830</v>
      </c>
      <c r="Y2481" t="s">
        <v>4728</v>
      </c>
      <c r="Z2481" t="s">
        <v>54</v>
      </c>
      <c r="AA2481" t="s">
        <v>4731</v>
      </c>
      <c r="AD2481" t="s">
        <v>5908</v>
      </c>
      <c r="AF2481" t="s">
        <v>253</v>
      </c>
      <c r="AJ2481" t="s">
        <v>6351</v>
      </c>
      <c r="AK2481" s="104">
        <v>46118.541666666664</v>
      </c>
      <c r="AL2481">
        <v>111248</v>
      </c>
      <c r="AM2481" t="s">
        <v>4728</v>
      </c>
      <c r="AN2481" t="s">
        <v>13</v>
      </c>
      <c r="AR2481" t="s">
        <v>5925</v>
      </c>
      <c r="AT2481" t="s">
        <v>2345</v>
      </c>
      <c r="AX2481" t="s">
        <v>4903</v>
      </c>
      <c r="AY2481" s="104">
        <v>46114.589583333334</v>
      </c>
      <c r="AZ2481">
        <v>69927</v>
      </c>
      <c r="BA2481" t="s">
        <v>4728</v>
      </c>
      <c r="BB2481" t="s">
        <v>5989</v>
      </c>
      <c r="BF2481" t="s">
        <v>5925</v>
      </c>
    </row>
    <row r="2482" spans="17:58" x14ac:dyDescent="0.25">
      <c r="Q2482" t="s">
        <v>250</v>
      </c>
      <c r="V2482" t="s">
        <v>5001</v>
      </c>
      <c r="W2482" s="104">
        <v>46120.411111111112</v>
      </c>
      <c r="X2482">
        <v>104327</v>
      </c>
      <c r="Y2482" t="s">
        <v>4728</v>
      </c>
      <c r="Z2482" t="s">
        <v>54</v>
      </c>
      <c r="AD2482" t="s">
        <v>4736</v>
      </c>
      <c r="AF2482" t="s">
        <v>1953</v>
      </c>
      <c r="AG2482" t="s">
        <v>836</v>
      </c>
      <c r="AJ2482" t="s">
        <v>5665</v>
      </c>
      <c r="AK2482" s="104">
        <v>46118.542361111111</v>
      </c>
      <c r="AL2482">
        <v>685556</v>
      </c>
      <c r="AM2482" t="s">
        <v>4728</v>
      </c>
      <c r="AN2482" t="s">
        <v>42</v>
      </c>
      <c r="AO2482" t="s">
        <v>13</v>
      </c>
      <c r="AR2482" t="s">
        <v>4941</v>
      </c>
      <c r="AT2482" t="s">
        <v>551</v>
      </c>
      <c r="AX2482" t="s">
        <v>5113</v>
      </c>
      <c r="AY2482" s="104">
        <v>46114.589583333334</v>
      </c>
      <c r="AZ2482">
        <v>393684</v>
      </c>
      <c r="BA2482" t="s">
        <v>4728</v>
      </c>
      <c r="BB2482" t="s">
        <v>5989</v>
      </c>
      <c r="BF2482" t="s">
        <v>5931</v>
      </c>
    </row>
    <row r="2483" spans="17:58" x14ac:dyDescent="0.25">
      <c r="Q2483" t="s">
        <v>214</v>
      </c>
      <c r="V2483" t="s">
        <v>5528</v>
      </c>
      <c r="W2483" s="104">
        <v>46120.411805555559</v>
      </c>
      <c r="X2483">
        <v>296343</v>
      </c>
      <c r="Y2483" t="s">
        <v>4728</v>
      </c>
      <c r="Z2483" t="s">
        <v>54</v>
      </c>
      <c r="AD2483" t="s">
        <v>4772</v>
      </c>
      <c r="AF2483" t="s">
        <v>1985</v>
      </c>
      <c r="AG2483" t="s">
        <v>1910</v>
      </c>
      <c r="AJ2483" t="s">
        <v>5288</v>
      </c>
      <c r="AK2483" s="104">
        <v>46118.542361111111</v>
      </c>
      <c r="AL2483">
        <v>2830514</v>
      </c>
      <c r="AM2483" t="s">
        <v>4728</v>
      </c>
      <c r="AN2483" t="s">
        <v>13</v>
      </c>
      <c r="AO2483" t="s">
        <v>4731</v>
      </c>
      <c r="AR2483" t="s">
        <v>6609</v>
      </c>
      <c r="AT2483" t="s">
        <v>432</v>
      </c>
      <c r="AU2483" t="s">
        <v>683</v>
      </c>
      <c r="AX2483" t="s">
        <v>7333</v>
      </c>
      <c r="AY2483" s="104">
        <v>46114.589583333334</v>
      </c>
      <c r="AZ2483">
        <v>1316713</v>
      </c>
      <c r="BA2483" t="s">
        <v>4728</v>
      </c>
      <c r="BB2483" t="s">
        <v>5989</v>
      </c>
      <c r="BC2483" t="s">
        <v>4731</v>
      </c>
      <c r="BF2483" t="s">
        <v>6074</v>
      </c>
    </row>
    <row r="2484" spans="17:58" x14ac:dyDescent="0.25">
      <c r="Q2484" t="s">
        <v>76</v>
      </c>
      <c r="V2484" t="s">
        <v>4894</v>
      </c>
      <c r="W2484" s="104">
        <v>46120.411805555559</v>
      </c>
      <c r="X2484">
        <v>415408</v>
      </c>
      <c r="Y2484" t="s">
        <v>4728</v>
      </c>
      <c r="Z2484" t="s">
        <v>54</v>
      </c>
      <c r="AD2484" t="s">
        <v>4772</v>
      </c>
      <c r="AF2484" t="s">
        <v>850</v>
      </c>
      <c r="AG2484" t="s">
        <v>516</v>
      </c>
      <c r="AJ2484" t="s">
        <v>5625</v>
      </c>
      <c r="AK2484" s="104">
        <v>46118.543055555558</v>
      </c>
      <c r="AL2484">
        <v>493891</v>
      </c>
      <c r="AM2484" t="s">
        <v>4761</v>
      </c>
      <c r="AN2484" t="s">
        <v>4841</v>
      </c>
      <c r="AO2484" t="s">
        <v>13</v>
      </c>
      <c r="AR2484" t="s">
        <v>6724</v>
      </c>
      <c r="AT2484" t="s">
        <v>516</v>
      </c>
      <c r="AX2484" t="s">
        <v>5108</v>
      </c>
      <c r="AY2484" s="104">
        <v>46114.589583333334</v>
      </c>
      <c r="AZ2484">
        <v>324067</v>
      </c>
      <c r="BA2484" t="s">
        <v>4728</v>
      </c>
      <c r="BB2484" t="s">
        <v>5989</v>
      </c>
      <c r="BF2484" t="s">
        <v>5918</v>
      </c>
    </row>
    <row r="2485" spans="17:58" x14ac:dyDescent="0.25">
      <c r="Q2485" t="s">
        <v>72</v>
      </c>
      <c r="R2485" t="s">
        <v>1945</v>
      </c>
      <c r="V2485" t="s">
        <v>5045</v>
      </c>
      <c r="W2485" s="104">
        <v>46120.413194444445</v>
      </c>
      <c r="X2485">
        <v>582935</v>
      </c>
      <c r="Y2485" t="s">
        <v>4728</v>
      </c>
      <c r="Z2485" t="s">
        <v>54</v>
      </c>
      <c r="AA2485" t="s">
        <v>13</v>
      </c>
      <c r="AD2485" t="s">
        <v>5104</v>
      </c>
      <c r="AF2485" t="s">
        <v>6725</v>
      </c>
      <c r="AG2485" t="s">
        <v>496</v>
      </c>
      <c r="AH2485" t="s">
        <v>217</v>
      </c>
      <c r="AJ2485" t="s">
        <v>6726</v>
      </c>
      <c r="AK2485" s="104">
        <v>46118.543749999997</v>
      </c>
      <c r="AL2485">
        <v>4928896</v>
      </c>
      <c r="AM2485" t="s">
        <v>4761</v>
      </c>
      <c r="AN2485" t="s">
        <v>4787</v>
      </c>
      <c r="AO2485" t="s">
        <v>13</v>
      </c>
      <c r="AP2485" t="s">
        <v>4731</v>
      </c>
      <c r="AR2485" t="s">
        <v>6727</v>
      </c>
      <c r="AT2485" t="s">
        <v>2431</v>
      </c>
      <c r="AX2485" t="s">
        <v>5202</v>
      </c>
      <c r="AY2485" s="104">
        <v>46114.589583333334</v>
      </c>
      <c r="AZ2485">
        <v>287149</v>
      </c>
      <c r="BA2485" t="s">
        <v>4728</v>
      </c>
      <c r="BB2485" t="s">
        <v>5989</v>
      </c>
      <c r="BF2485" t="s">
        <v>5931</v>
      </c>
    </row>
    <row r="2486" spans="17:58" x14ac:dyDescent="0.25">
      <c r="Q2486" t="s">
        <v>235</v>
      </c>
      <c r="V2486" t="s">
        <v>4826</v>
      </c>
      <c r="W2486" s="104">
        <v>46120.413888888892</v>
      </c>
      <c r="X2486">
        <v>170659</v>
      </c>
      <c r="Y2486" t="s">
        <v>4728</v>
      </c>
      <c r="Z2486" t="s">
        <v>54</v>
      </c>
      <c r="AD2486" t="s">
        <v>4752</v>
      </c>
      <c r="AF2486" t="s">
        <v>1955</v>
      </c>
      <c r="AJ2486" t="s">
        <v>4946</v>
      </c>
      <c r="AK2486" s="104">
        <v>46118.543749999997</v>
      </c>
      <c r="AL2486">
        <v>183400</v>
      </c>
      <c r="AM2486" t="s">
        <v>4728</v>
      </c>
      <c r="AN2486" t="s">
        <v>13</v>
      </c>
      <c r="AR2486" t="s">
        <v>5934</v>
      </c>
      <c r="AT2486" t="s">
        <v>1894</v>
      </c>
      <c r="AX2486" t="s">
        <v>5074</v>
      </c>
      <c r="AY2486" s="104">
        <v>46114.589583333334</v>
      </c>
      <c r="AZ2486">
        <v>149224</v>
      </c>
      <c r="BA2486" t="s">
        <v>4728</v>
      </c>
      <c r="BB2486" t="s">
        <v>5989</v>
      </c>
      <c r="BF2486" t="s">
        <v>5920</v>
      </c>
    </row>
    <row r="2487" spans="17:58" x14ac:dyDescent="0.25">
      <c r="Q2487" t="s">
        <v>81</v>
      </c>
      <c r="R2487" t="s">
        <v>1688</v>
      </c>
      <c r="V2487" t="s">
        <v>5812</v>
      </c>
      <c r="W2487" s="104">
        <v>46120.418055555558</v>
      </c>
      <c r="X2487">
        <v>264825</v>
      </c>
      <c r="Y2487" t="s">
        <v>4728</v>
      </c>
      <c r="Z2487" t="s">
        <v>54</v>
      </c>
      <c r="AA2487" t="s">
        <v>4731</v>
      </c>
      <c r="AD2487" t="s">
        <v>5031</v>
      </c>
      <c r="AF2487" t="s">
        <v>961</v>
      </c>
      <c r="AG2487" t="s">
        <v>2403</v>
      </c>
      <c r="AJ2487" t="s">
        <v>4877</v>
      </c>
      <c r="AK2487" s="104">
        <v>46118.544444444444</v>
      </c>
      <c r="AL2487">
        <v>1822740</v>
      </c>
      <c r="AM2487" t="s">
        <v>4761</v>
      </c>
      <c r="AN2487" t="s">
        <v>4787</v>
      </c>
      <c r="AO2487" t="s">
        <v>13</v>
      </c>
      <c r="AR2487" t="s">
        <v>5944</v>
      </c>
      <c r="AT2487" t="s">
        <v>80</v>
      </c>
      <c r="AX2487" t="s">
        <v>4796</v>
      </c>
      <c r="AY2487" s="104">
        <v>46114.589583333334</v>
      </c>
      <c r="AZ2487">
        <v>644478</v>
      </c>
      <c r="BA2487" t="s">
        <v>4728</v>
      </c>
      <c r="BB2487" t="s">
        <v>5989</v>
      </c>
      <c r="BF2487" t="s">
        <v>5942</v>
      </c>
    </row>
    <row r="2488" spans="17:58" x14ac:dyDescent="0.25">
      <c r="Q2488" t="s">
        <v>79</v>
      </c>
      <c r="V2488" t="s">
        <v>5534</v>
      </c>
      <c r="W2488" s="104">
        <v>46120.418749999997</v>
      </c>
      <c r="X2488">
        <v>434019</v>
      </c>
      <c r="Y2488" t="s">
        <v>4728</v>
      </c>
      <c r="Z2488" t="s">
        <v>54</v>
      </c>
      <c r="AD2488" t="s">
        <v>4736</v>
      </c>
      <c r="AF2488" t="s">
        <v>822</v>
      </c>
      <c r="AG2488" t="s">
        <v>2561</v>
      </c>
      <c r="AJ2488" t="s">
        <v>6728</v>
      </c>
      <c r="AK2488" s="104">
        <v>46118.54583333333</v>
      </c>
      <c r="AL2488">
        <v>604982</v>
      </c>
      <c r="AM2488" t="s">
        <v>4728</v>
      </c>
      <c r="AN2488" t="s">
        <v>4787</v>
      </c>
      <c r="AO2488" t="s">
        <v>13</v>
      </c>
      <c r="AR2488" t="s">
        <v>5937</v>
      </c>
      <c r="AT2488" t="s">
        <v>1284</v>
      </c>
      <c r="AX2488" t="s">
        <v>4903</v>
      </c>
      <c r="AY2488" s="104">
        <v>46114.590277777781</v>
      </c>
      <c r="AZ2488">
        <v>44710</v>
      </c>
      <c r="BA2488" t="s">
        <v>4728</v>
      </c>
      <c r="BB2488" t="s">
        <v>5989</v>
      </c>
      <c r="BF2488" t="s">
        <v>4781</v>
      </c>
    </row>
    <row r="2489" spans="17:58" x14ac:dyDescent="0.25">
      <c r="Q2489" t="s">
        <v>214</v>
      </c>
      <c r="R2489" t="s">
        <v>2142</v>
      </c>
      <c r="V2489" t="s">
        <v>4880</v>
      </c>
      <c r="W2489" s="104">
        <v>46120.419444444444</v>
      </c>
      <c r="X2489">
        <v>345803</v>
      </c>
      <c r="Y2489" t="s">
        <v>4728</v>
      </c>
      <c r="Z2489" t="s">
        <v>54</v>
      </c>
      <c r="AA2489" t="s">
        <v>4731</v>
      </c>
      <c r="AD2489" t="s">
        <v>4754</v>
      </c>
      <c r="AF2489" t="s">
        <v>232</v>
      </c>
      <c r="AJ2489" t="s">
        <v>4844</v>
      </c>
      <c r="AK2489" s="104">
        <v>46118.54583333333</v>
      </c>
      <c r="AL2489">
        <v>1573960</v>
      </c>
      <c r="AM2489" t="s">
        <v>4728</v>
      </c>
      <c r="AN2489" t="s">
        <v>13</v>
      </c>
      <c r="AR2489" t="s">
        <v>5918</v>
      </c>
      <c r="AT2489" t="s">
        <v>1134</v>
      </c>
      <c r="AX2489" t="s">
        <v>5335</v>
      </c>
      <c r="AY2489" s="104">
        <v>46114.590277777781</v>
      </c>
      <c r="AZ2489">
        <v>653709</v>
      </c>
      <c r="BA2489" t="s">
        <v>4728</v>
      </c>
      <c r="BB2489" t="s">
        <v>5989</v>
      </c>
      <c r="BF2489" t="s">
        <v>5942</v>
      </c>
    </row>
    <row r="2490" spans="17:58" x14ac:dyDescent="0.25">
      <c r="Q2490" t="s">
        <v>77</v>
      </c>
      <c r="V2490" t="s">
        <v>5378</v>
      </c>
      <c r="W2490" s="104">
        <v>46120.420138888891</v>
      </c>
      <c r="X2490">
        <v>253147</v>
      </c>
      <c r="Y2490" t="s">
        <v>4728</v>
      </c>
      <c r="Z2490" t="s">
        <v>54</v>
      </c>
      <c r="AD2490" t="s">
        <v>4777</v>
      </c>
      <c r="AF2490" t="s">
        <v>1220</v>
      </c>
      <c r="AJ2490" t="s">
        <v>6719</v>
      </c>
      <c r="AK2490" s="104">
        <v>46118.54583333333</v>
      </c>
      <c r="AL2490">
        <v>544762</v>
      </c>
      <c r="AM2490" t="s">
        <v>4728</v>
      </c>
      <c r="AN2490" t="s">
        <v>13</v>
      </c>
      <c r="AR2490" t="s">
        <v>5920</v>
      </c>
      <c r="AT2490" t="s">
        <v>1124</v>
      </c>
      <c r="AX2490" t="s">
        <v>7448</v>
      </c>
      <c r="AY2490" s="104">
        <v>46114.590277777781</v>
      </c>
      <c r="AZ2490">
        <v>323873</v>
      </c>
      <c r="BA2490" t="s">
        <v>4728</v>
      </c>
      <c r="BB2490" t="s">
        <v>5989</v>
      </c>
      <c r="BF2490" t="s">
        <v>5918</v>
      </c>
    </row>
    <row r="2491" spans="17:58" x14ac:dyDescent="0.25">
      <c r="Q2491" t="s">
        <v>553</v>
      </c>
      <c r="R2491" t="s">
        <v>232</v>
      </c>
      <c r="S2491" t="s">
        <v>1688</v>
      </c>
      <c r="V2491" t="s">
        <v>4765</v>
      </c>
      <c r="W2491" s="104">
        <v>46120.420138888891</v>
      </c>
      <c r="X2491">
        <v>772584</v>
      </c>
      <c r="Y2491" t="s">
        <v>4728</v>
      </c>
      <c r="Z2491" t="s">
        <v>42</v>
      </c>
      <c r="AA2491" t="s">
        <v>54</v>
      </c>
      <c r="AB2491" t="s">
        <v>4731</v>
      </c>
      <c r="AD2491" t="s">
        <v>5909</v>
      </c>
      <c r="AF2491" t="s">
        <v>1955</v>
      </c>
      <c r="AJ2491" t="s">
        <v>4880</v>
      </c>
      <c r="AK2491" s="104">
        <v>46118.546527777777</v>
      </c>
      <c r="AL2491">
        <v>1278903</v>
      </c>
      <c r="AM2491" t="s">
        <v>4728</v>
      </c>
      <c r="AN2491" t="s">
        <v>13</v>
      </c>
      <c r="AR2491" t="s">
        <v>5942</v>
      </c>
      <c r="AT2491" t="s">
        <v>84</v>
      </c>
      <c r="AU2491" t="s">
        <v>1132</v>
      </c>
      <c r="AX2491" t="s">
        <v>4967</v>
      </c>
      <c r="AY2491" s="104">
        <v>46114.59097222222</v>
      </c>
      <c r="AZ2491">
        <v>1120263</v>
      </c>
      <c r="BA2491" t="s">
        <v>4761</v>
      </c>
      <c r="BB2491" t="s">
        <v>5989</v>
      </c>
      <c r="BC2491" t="s">
        <v>4731</v>
      </c>
      <c r="BF2491" t="s">
        <v>5966</v>
      </c>
    </row>
    <row r="2492" spans="17:58" x14ac:dyDescent="0.25">
      <c r="Q2492" t="s">
        <v>1005</v>
      </c>
      <c r="R2492" t="s">
        <v>232</v>
      </c>
      <c r="V2492" t="s">
        <v>5808</v>
      </c>
      <c r="W2492" s="104">
        <v>46120.422222222223</v>
      </c>
      <c r="Y2492" t="s">
        <v>4761</v>
      </c>
      <c r="Z2492" t="s">
        <v>54</v>
      </c>
      <c r="AF2492" t="s">
        <v>1981</v>
      </c>
      <c r="AG2492" t="s">
        <v>247</v>
      </c>
      <c r="AJ2492" t="s">
        <v>5388</v>
      </c>
      <c r="AK2492" s="104">
        <v>46118.546527777777</v>
      </c>
      <c r="AL2492">
        <v>1665086</v>
      </c>
      <c r="AM2492" t="s">
        <v>4728</v>
      </c>
      <c r="AN2492" t="s">
        <v>42</v>
      </c>
      <c r="AO2492" t="s">
        <v>13</v>
      </c>
      <c r="AR2492" t="s">
        <v>6376</v>
      </c>
      <c r="AT2492" t="s">
        <v>1941</v>
      </c>
      <c r="AX2492" t="s">
        <v>5048</v>
      </c>
      <c r="AY2492" s="104">
        <v>46114.59097222222</v>
      </c>
      <c r="AZ2492">
        <v>1396898</v>
      </c>
      <c r="BA2492" t="s">
        <v>4761</v>
      </c>
      <c r="BB2492" t="s">
        <v>5989</v>
      </c>
      <c r="BF2492" t="s">
        <v>5942</v>
      </c>
    </row>
    <row r="2493" spans="17:58" x14ac:dyDescent="0.25">
      <c r="Q2493" t="s">
        <v>74</v>
      </c>
      <c r="V2493" t="s">
        <v>5910</v>
      </c>
      <c r="W2493" s="104">
        <v>46120.42291666667</v>
      </c>
      <c r="X2493">
        <v>215999</v>
      </c>
      <c r="Y2493" t="s">
        <v>4728</v>
      </c>
      <c r="Z2493" t="s">
        <v>54</v>
      </c>
      <c r="AD2493" t="s">
        <v>4739</v>
      </c>
      <c r="AF2493" t="s">
        <v>420</v>
      </c>
      <c r="AG2493" t="s">
        <v>414</v>
      </c>
      <c r="AJ2493" t="s">
        <v>6729</v>
      </c>
      <c r="AK2493" s="104">
        <v>46118.546527777777</v>
      </c>
      <c r="AL2493">
        <v>1095471</v>
      </c>
      <c r="AM2493" t="s">
        <v>4728</v>
      </c>
      <c r="AN2493" t="s">
        <v>42</v>
      </c>
      <c r="AO2493" t="s">
        <v>13</v>
      </c>
      <c r="AR2493" t="s">
        <v>5671</v>
      </c>
      <c r="AT2493" t="s">
        <v>2345</v>
      </c>
      <c r="AX2493" t="s">
        <v>5125</v>
      </c>
      <c r="AY2493" s="104">
        <v>46114.592361111114</v>
      </c>
      <c r="AZ2493">
        <v>269653</v>
      </c>
      <c r="BA2493" t="s">
        <v>4728</v>
      </c>
      <c r="BB2493" t="s">
        <v>5989</v>
      </c>
      <c r="BF2493" t="s">
        <v>5942</v>
      </c>
    </row>
    <row r="2494" spans="17:58" x14ac:dyDescent="0.25">
      <c r="Q2494" t="s">
        <v>72</v>
      </c>
      <c r="V2494" t="s">
        <v>5911</v>
      </c>
      <c r="W2494" s="104">
        <v>46120.424305555556</v>
      </c>
      <c r="X2494">
        <v>102887</v>
      </c>
      <c r="Y2494" t="s">
        <v>4728</v>
      </c>
      <c r="Z2494" t="s">
        <v>54</v>
      </c>
      <c r="AD2494" t="s">
        <v>4739</v>
      </c>
      <c r="AF2494" t="s">
        <v>2510</v>
      </c>
      <c r="AJ2494" t="s">
        <v>6730</v>
      </c>
      <c r="AK2494" s="104">
        <v>46118.547222222223</v>
      </c>
      <c r="AL2494">
        <v>460929</v>
      </c>
      <c r="AM2494" t="s">
        <v>4728</v>
      </c>
      <c r="AN2494" t="s">
        <v>13</v>
      </c>
      <c r="AR2494" t="s">
        <v>5931</v>
      </c>
      <c r="AT2494" t="s">
        <v>2429</v>
      </c>
      <c r="AX2494" t="s">
        <v>4940</v>
      </c>
      <c r="AY2494" s="104">
        <v>46114.592361111114</v>
      </c>
      <c r="AZ2494">
        <v>113413</v>
      </c>
      <c r="BA2494" t="s">
        <v>4728</v>
      </c>
      <c r="BB2494" t="s">
        <v>5989</v>
      </c>
      <c r="BF2494" t="s">
        <v>5942</v>
      </c>
    </row>
    <row r="2495" spans="17:58" x14ac:dyDescent="0.25">
      <c r="Q2495" t="s">
        <v>214</v>
      </c>
      <c r="V2495" t="s">
        <v>4775</v>
      </c>
      <c r="W2495" s="104">
        <v>46120.426388888889</v>
      </c>
      <c r="X2495">
        <v>357724</v>
      </c>
      <c r="Y2495" t="s">
        <v>4728</v>
      </c>
      <c r="Z2495" t="s">
        <v>54</v>
      </c>
      <c r="AD2495" t="s">
        <v>4736</v>
      </c>
      <c r="AF2495" t="s">
        <v>250</v>
      </c>
      <c r="AJ2495" t="s">
        <v>6731</v>
      </c>
      <c r="AK2495" s="104">
        <v>46118.547222222223</v>
      </c>
      <c r="AL2495">
        <v>248700</v>
      </c>
      <c r="AM2495" t="s">
        <v>4728</v>
      </c>
      <c r="AN2495" t="s">
        <v>13</v>
      </c>
      <c r="AR2495" t="s">
        <v>5931</v>
      </c>
      <c r="AT2495" t="s">
        <v>1078</v>
      </c>
      <c r="AX2495" t="s">
        <v>5074</v>
      </c>
      <c r="AY2495" s="104">
        <v>46114.593055555553</v>
      </c>
      <c r="AZ2495">
        <v>661385</v>
      </c>
      <c r="BA2495" t="s">
        <v>4728</v>
      </c>
      <c r="BB2495" t="s">
        <v>5989</v>
      </c>
      <c r="BF2495" t="s">
        <v>5942</v>
      </c>
    </row>
    <row r="2496" spans="17:58" x14ac:dyDescent="0.25">
      <c r="Q2496" t="s">
        <v>77</v>
      </c>
      <c r="V2496" t="s">
        <v>5912</v>
      </c>
      <c r="W2496" s="104">
        <v>46120.427083333336</v>
      </c>
      <c r="X2496">
        <v>225435</v>
      </c>
      <c r="Y2496" t="s">
        <v>4728</v>
      </c>
      <c r="Z2496" t="s">
        <v>54</v>
      </c>
      <c r="AD2496" t="s">
        <v>4736</v>
      </c>
      <c r="AF2496" t="s">
        <v>1410</v>
      </c>
      <c r="AG2496" t="s">
        <v>2510</v>
      </c>
      <c r="AJ2496" t="s">
        <v>5595</v>
      </c>
      <c r="AK2496" s="104">
        <v>46118.54791666667</v>
      </c>
      <c r="AL2496">
        <v>1982651</v>
      </c>
      <c r="AM2496" t="s">
        <v>4728</v>
      </c>
      <c r="AN2496" t="s">
        <v>42</v>
      </c>
      <c r="AO2496" t="s">
        <v>13</v>
      </c>
      <c r="AR2496" t="s">
        <v>6376</v>
      </c>
      <c r="AT2496" t="s">
        <v>253</v>
      </c>
      <c r="AX2496">
        <v>19175896460</v>
      </c>
      <c r="AY2496" s="104">
        <v>46114.593055555553</v>
      </c>
      <c r="AZ2496">
        <v>64392</v>
      </c>
      <c r="BA2496" t="s">
        <v>4728</v>
      </c>
      <c r="BB2496" t="s">
        <v>5989</v>
      </c>
      <c r="BF2496" t="s">
        <v>4781</v>
      </c>
    </row>
    <row r="2497" spans="17:58" x14ac:dyDescent="0.25">
      <c r="Q2497" t="s">
        <v>75</v>
      </c>
      <c r="V2497" t="s">
        <v>4744</v>
      </c>
      <c r="W2497" s="104">
        <v>46120.427777777775</v>
      </c>
      <c r="Y2497" t="s">
        <v>4728</v>
      </c>
      <c r="Z2497" t="s">
        <v>54</v>
      </c>
      <c r="AF2497" t="s">
        <v>1335</v>
      </c>
      <c r="AG2497" t="s">
        <v>2383</v>
      </c>
      <c r="AJ2497" t="s">
        <v>5393</v>
      </c>
      <c r="AK2497" s="104">
        <v>46118.54791666667</v>
      </c>
      <c r="AL2497">
        <v>890445</v>
      </c>
      <c r="AM2497" t="s">
        <v>4728</v>
      </c>
      <c r="AN2497" t="s">
        <v>42</v>
      </c>
      <c r="AO2497" t="s">
        <v>13</v>
      </c>
      <c r="AR2497" t="s">
        <v>5933</v>
      </c>
      <c r="AT2497" t="s">
        <v>1894</v>
      </c>
      <c r="AX2497">
        <v>19175896460</v>
      </c>
      <c r="AY2497" s="104">
        <v>46114.59375</v>
      </c>
      <c r="AZ2497">
        <v>448935</v>
      </c>
      <c r="BA2497" t="s">
        <v>4761</v>
      </c>
      <c r="BB2497" t="s">
        <v>5989</v>
      </c>
      <c r="BF2497" t="s">
        <v>5966</v>
      </c>
    </row>
    <row r="2498" spans="17:58" x14ac:dyDescent="0.25">
      <c r="Q2498" t="s">
        <v>79</v>
      </c>
      <c r="V2498" t="s">
        <v>4755</v>
      </c>
      <c r="W2498" s="104">
        <v>46120.427777777775</v>
      </c>
      <c r="Y2498" t="s">
        <v>4728</v>
      </c>
      <c r="Z2498" t="s">
        <v>54</v>
      </c>
      <c r="AF2498" t="s">
        <v>2259</v>
      </c>
      <c r="AJ2498" t="s">
        <v>6732</v>
      </c>
      <c r="AK2498" s="104">
        <v>46118.548611111109</v>
      </c>
      <c r="AL2498">
        <v>537129</v>
      </c>
      <c r="AM2498" t="s">
        <v>4728</v>
      </c>
      <c r="AN2498" t="s">
        <v>13</v>
      </c>
      <c r="AR2498" t="s">
        <v>5934</v>
      </c>
      <c r="AT2498" t="s">
        <v>84</v>
      </c>
      <c r="AX2498" t="s">
        <v>6452</v>
      </c>
      <c r="AY2498" s="104">
        <v>46114.59375</v>
      </c>
      <c r="AZ2498">
        <v>388309</v>
      </c>
      <c r="BA2498" t="s">
        <v>4728</v>
      </c>
      <c r="BB2498" t="s">
        <v>5989</v>
      </c>
      <c r="BF2498" t="s">
        <v>5918</v>
      </c>
    </row>
    <row r="2499" spans="17:58" x14ac:dyDescent="0.25">
      <c r="Q2499" t="s">
        <v>74</v>
      </c>
      <c r="V2499" t="s">
        <v>5246</v>
      </c>
      <c r="W2499" s="104">
        <v>46120.428472222222</v>
      </c>
      <c r="X2499">
        <v>179179</v>
      </c>
      <c r="Y2499" t="s">
        <v>4728</v>
      </c>
      <c r="Z2499" t="s">
        <v>54</v>
      </c>
      <c r="AD2499" t="s">
        <v>4752</v>
      </c>
      <c r="AF2499" t="s">
        <v>712</v>
      </c>
      <c r="AG2499" t="s">
        <v>1048</v>
      </c>
      <c r="AJ2499" t="s">
        <v>4744</v>
      </c>
      <c r="AK2499" s="104">
        <v>46118.548611111109</v>
      </c>
      <c r="AL2499">
        <v>1259193</v>
      </c>
      <c r="AM2499" t="s">
        <v>4761</v>
      </c>
      <c r="AN2499" t="s">
        <v>42</v>
      </c>
      <c r="AO2499" t="s">
        <v>13</v>
      </c>
      <c r="AR2499" t="s">
        <v>5962</v>
      </c>
      <c r="AT2499" t="s">
        <v>308</v>
      </c>
      <c r="AX2499" t="s">
        <v>7449</v>
      </c>
      <c r="AY2499" s="104">
        <v>46114.59375</v>
      </c>
      <c r="AZ2499">
        <v>439857</v>
      </c>
      <c r="BA2499" t="s">
        <v>4728</v>
      </c>
      <c r="BB2499" t="s">
        <v>5989</v>
      </c>
      <c r="BF2499" t="s">
        <v>5925</v>
      </c>
    </row>
    <row r="2500" spans="17:58" x14ac:dyDescent="0.25">
      <c r="Q2500" t="s">
        <v>84</v>
      </c>
      <c r="R2500" t="s">
        <v>217</v>
      </c>
      <c r="V2500" t="s">
        <v>4826</v>
      </c>
      <c r="W2500" s="104">
        <v>46120.429166666669</v>
      </c>
      <c r="X2500">
        <v>475038</v>
      </c>
      <c r="Y2500" t="s">
        <v>4728</v>
      </c>
      <c r="Z2500" t="s">
        <v>54</v>
      </c>
      <c r="AA2500" t="s">
        <v>4731</v>
      </c>
      <c r="AD2500" t="s">
        <v>4904</v>
      </c>
      <c r="AF2500" t="s">
        <v>247</v>
      </c>
      <c r="AJ2500" t="s">
        <v>5704</v>
      </c>
      <c r="AK2500" s="104">
        <v>46118.549305555556</v>
      </c>
      <c r="AL2500">
        <v>538208</v>
      </c>
      <c r="AM2500" t="s">
        <v>4728</v>
      </c>
      <c r="AN2500" t="s">
        <v>13</v>
      </c>
      <c r="AR2500" t="s">
        <v>5942</v>
      </c>
      <c r="AT2500" t="s">
        <v>1276</v>
      </c>
      <c r="AX2500" t="s">
        <v>5166</v>
      </c>
      <c r="AY2500" s="104">
        <v>46114.594444444447</v>
      </c>
      <c r="AZ2500">
        <v>77466</v>
      </c>
      <c r="BA2500" t="s">
        <v>4728</v>
      </c>
      <c r="BB2500" t="s">
        <v>5989</v>
      </c>
      <c r="BF2500" t="s">
        <v>5925</v>
      </c>
    </row>
    <row r="2501" spans="17:58" x14ac:dyDescent="0.25">
      <c r="Q2501" t="s">
        <v>81</v>
      </c>
      <c r="V2501" t="s">
        <v>5095</v>
      </c>
      <c r="W2501" s="104">
        <v>46120.429861111108</v>
      </c>
      <c r="X2501">
        <v>247122</v>
      </c>
      <c r="Y2501" t="s">
        <v>4728</v>
      </c>
      <c r="Z2501" t="s">
        <v>54</v>
      </c>
      <c r="AD2501" t="s">
        <v>4772</v>
      </c>
      <c r="AF2501" t="s">
        <v>76</v>
      </c>
      <c r="AJ2501" t="s">
        <v>4859</v>
      </c>
      <c r="AK2501" s="104">
        <v>46118.551388888889</v>
      </c>
      <c r="AL2501">
        <v>405903</v>
      </c>
      <c r="AM2501" t="s">
        <v>4728</v>
      </c>
      <c r="AN2501" t="s">
        <v>13</v>
      </c>
      <c r="AR2501" t="s">
        <v>5931</v>
      </c>
      <c r="AT2501" t="s">
        <v>432</v>
      </c>
      <c r="AX2501" t="s">
        <v>4877</v>
      </c>
      <c r="AY2501" s="104">
        <v>46114.594444444447</v>
      </c>
      <c r="AZ2501">
        <v>68422</v>
      </c>
      <c r="BA2501" t="s">
        <v>4728</v>
      </c>
      <c r="BB2501" t="s">
        <v>5989</v>
      </c>
      <c r="BF2501" t="s">
        <v>5925</v>
      </c>
    </row>
    <row r="2502" spans="17:58" x14ac:dyDescent="0.25">
      <c r="Q2502" t="s">
        <v>71</v>
      </c>
      <c r="R2502" t="s">
        <v>2142</v>
      </c>
      <c r="V2502" t="s">
        <v>4921</v>
      </c>
      <c r="W2502" s="104">
        <v>46120.430555555555</v>
      </c>
      <c r="X2502">
        <v>278181</v>
      </c>
      <c r="Y2502" t="s">
        <v>4728</v>
      </c>
      <c r="Z2502" t="s">
        <v>54</v>
      </c>
      <c r="AA2502" t="s">
        <v>4731</v>
      </c>
      <c r="AD2502" t="s">
        <v>4754</v>
      </c>
      <c r="AF2502" t="s">
        <v>2561</v>
      </c>
      <c r="AJ2502" t="s">
        <v>4844</v>
      </c>
      <c r="AK2502" s="104">
        <v>46118.551388888889</v>
      </c>
      <c r="AL2502">
        <v>268477</v>
      </c>
      <c r="AM2502" t="s">
        <v>4728</v>
      </c>
      <c r="AN2502" t="s">
        <v>13</v>
      </c>
      <c r="AR2502" t="s">
        <v>5918</v>
      </c>
      <c r="AT2502" t="s">
        <v>235</v>
      </c>
      <c r="AX2502" t="s">
        <v>4849</v>
      </c>
      <c r="AY2502" s="104">
        <v>46114.595138888886</v>
      </c>
      <c r="AZ2502">
        <v>1005482</v>
      </c>
      <c r="BA2502" t="s">
        <v>4728</v>
      </c>
      <c r="BB2502" t="s">
        <v>5989</v>
      </c>
      <c r="BF2502" t="s">
        <v>5942</v>
      </c>
    </row>
    <row r="2503" spans="17:58" x14ac:dyDescent="0.25">
      <c r="Q2503" t="s">
        <v>77</v>
      </c>
      <c r="V2503" t="s">
        <v>5706</v>
      </c>
      <c r="W2503" s="104">
        <v>46120.434027777781</v>
      </c>
      <c r="X2503">
        <v>404265</v>
      </c>
      <c r="Y2503" t="s">
        <v>4728</v>
      </c>
      <c r="Z2503" t="s">
        <v>54</v>
      </c>
      <c r="AD2503" t="s">
        <v>4736</v>
      </c>
      <c r="AJ2503" t="s">
        <v>5514</v>
      </c>
      <c r="AK2503" s="104">
        <v>46118.552083333336</v>
      </c>
      <c r="AL2503">
        <v>89878</v>
      </c>
      <c r="AM2503" t="s">
        <v>4728</v>
      </c>
      <c r="AN2503" t="s">
        <v>13</v>
      </c>
      <c r="AT2503" t="s">
        <v>2431</v>
      </c>
      <c r="AU2503" t="s">
        <v>1891</v>
      </c>
      <c r="AX2503" t="s">
        <v>4763</v>
      </c>
      <c r="AY2503" s="104">
        <v>46114.595138888886</v>
      </c>
      <c r="AZ2503">
        <v>1343355</v>
      </c>
      <c r="BA2503" t="s">
        <v>4728</v>
      </c>
      <c r="BB2503" t="s">
        <v>5989</v>
      </c>
      <c r="BC2503" t="s">
        <v>4731</v>
      </c>
      <c r="BF2503" t="s">
        <v>6148</v>
      </c>
    </row>
    <row r="2504" spans="17:58" x14ac:dyDescent="0.25">
      <c r="Q2504" t="s">
        <v>84</v>
      </c>
      <c r="R2504" t="s">
        <v>1688</v>
      </c>
      <c r="V2504" t="s">
        <v>4921</v>
      </c>
      <c r="W2504" s="104">
        <v>46120.434027777781</v>
      </c>
      <c r="X2504">
        <v>294779</v>
      </c>
      <c r="Y2504" t="s">
        <v>4728</v>
      </c>
      <c r="Z2504" t="s">
        <v>54</v>
      </c>
      <c r="AA2504" t="s">
        <v>4731</v>
      </c>
      <c r="AD2504" t="s">
        <v>5647</v>
      </c>
      <c r="AF2504" t="s">
        <v>264</v>
      </c>
      <c r="AJ2504" t="s">
        <v>4919</v>
      </c>
      <c r="AK2504" s="104">
        <v>46118.552083333336</v>
      </c>
      <c r="AL2504">
        <v>543715</v>
      </c>
      <c r="AM2504" t="s">
        <v>4761</v>
      </c>
      <c r="AN2504" t="s">
        <v>13</v>
      </c>
      <c r="AR2504" t="s">
        <v>5966</v>
      </c>
      <c r="AT2504" t="s">
        <v>516</v>
      </c>
      <c r="AX2504" t="s">
        <v>4762</v>
      </c>
      <c r="AY2504" s="104">
        <v>46114.595138888886</v>
      </c>
      <c r="AZ2504">
        <v>329246</v>
      </c>
      <c r="BA2504" t="s">
        <v>4728</v>
      </c>
      <c r="BB2504" t="s">
        <v>5989</v>
      </c>
      <c r="BF2504" t="s">
        <v>4781</v>
      </c>
    </row>
    <row r="2505" spans="17:58" x14ac:dyDescent="0.25">
      <c r="Q2505" t="s">
        <v>214</v>
      </c>
      <c r="V2505" t="s">
        <v>4926</v>
      </c>
      <c r="W2505" s="104">
        <v>46120.434027777781</v>
      </c>
      <c r="Y2505" t="s">
        <v>4728</v>
      </c>
      <c r="Z2505" t="s">
        <v>54</v>
      </c>
      <c r="AF2505" t="s">
        <v>2169</v>
      </c>
      <c r="AG2505" t="s">
        <v>637</v>
      </c>
      <c r="AH2505" t="s">
        <v>2624</v>
      </c>
      <c r="AJ2505" t="s">
        <v>4858</v>
      </c>
      <c r="AK2505" s="104">
        <v>46118.552083333336</v>
      </c>
      <c r="AL2505">
        <v>587386</v>
      </c>
      <c r="AM2505" t="s">
        <v>4761</v>
      </c>
      <c r="AN2505" t="s">
        <v>42</v>
      </c>
      <c r="AO2505" t="s">
        <v>13</v>
      </c>
      <c r="AR2505" t="s">
        <v>5955</v>
      </c>
      <c r="AT2505" t="s">
        <v>1507</v>
      </c>
      <c r="AX2505" t="s">
        <v>7450</v>
      </c>
      <c r="AY2505" s="104">
        <v>46114.595833333333</v>
      </c>
      <c r="AZ2505">
        <v>564530</v>
      </c>
      <c r="BA2505" t="s">
        <v>4728</v>
      </c>
      <c r="BB2505" t="s">
        <v>5989</v>
      </c>
      <c r="BF2505" t="s">
        <v>5942</v>
      </c>
    </row>
    <row r="2506" spans="17:58" x14ac:dyDescent="0.25">
      <c r="Q2506" t="s">
        <v>74</v>
      </c>
      <c r="V2506" t="s">
        <v>5284</v>
      </c>
      <c r="W2506" s="104">
        <v>46120.43472222222</v>
      </c>
      <c r="Y2506" t="s">
        <v>4728</v>
      </c>
      <c r="Z2506" t="s">
        <v>54</v>
      </c>
      <c r="AF2506" t="s">
        <v>2373</v>
      </c>
      <c r="AJ2506" t="s">
        <v>5086</v>
      </c>
      <c r="AK2506" s="104">
        <v>46118.552777777775</v>
      </c>
      <c r="AL2506">
        <v>530399</v>
      </c>
      <c r="AM2506" t="s">
        <v>4728</v>
      </c>
      <c r="AN2506" t="s">
        <v>13</v>
      </c>
      <c r="AR2506" t="s">
        <v>5931</v>
      </c>
      <c r="AT2506" t="s">
        <v>1391</v>
      </c>
      <c r="AX2506" t="s">
        <v>4744</v>
      </c>
      <c r="AY2506" s="104">
        <v>46114.595833333333</v>
      </c>
      <c r="AZ2506">
        <v>252676</v>
      </c>
      <c r="BA2506" t="s">
        <v>4728</v>
      </c>
      <c r="BB2506" t="s">
        <v>5989</v>
      </c>
      <c r="BF2506" t="s">
        <v>5931</v>
      </c>
    </row>
    <row r="2507" spans="17:58" x14ac:dyDescent="0.25">
      <c r="Q2507" t="s">
        <v>73</v>
      </c>
      <c r="V2507" t="s">
        <v>5913</v>
      </c>
      <c r="W2507" s="104">
        <v>46120.435416666667</v>
      </c>
      <c r="Y2507" t="s">
        <v>4728</v>
      </c>
      <c r="Z2507" t="s">
        <v>54</v>
      </c>
      <c r="AF2507" t="s">
        <v>2559</v>
      </c>
      <c r="AJ2507" t="s">
        <v>4840</v>
      </c>
      <c r="AK2507" s="104">
        <v>46118.553472222222</v>
      </c>
      <c r="AL2507">
        <v>273586</v>
      </c>
      <c r="AM2507" t="s">
        <v>4761</v>
      </c>
      <c r="AN2507" t="s">
        <v>13</v>
      </c>
      <c r="AR2507" t="s">
        <v>5966</v>
      </c>
      <c r="AT2507" t="s">
        <v>2429</v>
      </c>
      <c r="AX2507" t="s">
        <v>4755</v>
      </c>
      <c r="AY2507" s="104">
        <v>46114.595833333333</v>
      </c>
      <c r="AZ2507">
        <v>292231</v>
      </c>
      <c r="BA2507" t="s">
        <v>4728</v>
      </c>
      <c r="BB2507" t="s">
        <v>5989</v>
      </c>
      <c r="BF2507" t="s">
        <v>4781</v>
      </c>
    </row>
    <row r="2508" spans="17:58" x14ac:dyDescent="0.25">
      <c r="Q2508" t="s">
        <v>72</v>
      </c>
      <c r="V2508" t="s">
        <v>4782</v>
      </c>
      <c r="W2508" s="104">
        <v>46120.436805555553</v>
      </c>
      <c r="Y2508" t="s">
        <v>4728</v>
      </c>
      <c r="Z2508" t="s">
        <v>54</v>
      </c>
      <c r="AF2508" t="s">
        <v>392</v>
      </c>
      <c r="AG2508" t="s">
        <v>2357</v>
      </c>
      <c r="AJ2508" t="s">
        <v>6733</v>
      </c>
      <c r="AK2508" s="104">
        <v>46118.553472222222</v>
      </c>
      <c r="AL2508">
        <v>1101650</v>
      </c>
      <c r="AM2508" t="s">
        <v>4761</v>
      </c>
      <c r="AN2508" t="s">
        <v>4841</v>
      </c>
      <c r="AO2508" t="s">
        <v>13</v>
      </c>
      <c r="AR2508" t="s">
        <v>6734</v>
      </c>
      <c r="AT2508" t="s">
        <v>1124</v>
      </c>
      <c r="AX2508" t="s">
        <v>7451</v>
      </c>
      <c r="AY2508" s="104">
        <v>46114.595833333333</v>
      </c>
      <c r="AZ2508">
        <v>216213</v>
      </c>
      <c r="BA2508" t="s">
        <v>4728</v>
      </c>
      <c r="BB2508" t="s">
        <v>5989</v>
      </c>
      <c r="BF2508" t="s">
        <v>4781</v>
      </c>
    </row>
    <row r="2509" spans="17:58" x14ac:dyDescent="0.25">
      <c r="Q2509" t="s">
        <v>80</v>
      </c>
      <c r="V2509" t="s">
        <v>5177</v>
      </c>
      <c r="W2509" s="104">
        <v>46120.438194444447</v>
      </c>
      <c r="Y2509" t="s">
        <v>4728</v>
      </c>
      <c r="Z2509" t="s">
        <v>54</v>
      </c>
      <c r="AF2509" t="s">
        <v>937</v>
      </c>
      <c r="AG2509" t="s">
        <v>1531</v>
      </c>
      <c r="AJ2509" t="s">
        <v>4747</v>
      </c>
      <c r="AK2509" s="104">
        <v>46118.554166666669</v>
      </c>
      <c r="AL2509">
        <v>831750</v>
      </c>
      <c r="AM2509" t="s">
        <v>4728</v>
      </c>
      <c r="AN2509" t="s">
        <v>42</v>
      </c>
      <c r="AO2509" t="s">
        <v>13</v>
      </c>
      <c r="AR2509" t="s">
        <v>5671</v>
      </c>
      <c r="AT2509" t="s">
        <v>1284</v>
      </c>
      <c r="AX2509" t="s">
        <v>5382</v>
      </c>
      <c r="AY2509" s="104">
        <v>46114.595833333333</v>
      </c>
      <c r="AZ2509">
        <v>2012501</v>
      </c>
      <c r="BA2509" t="s">
        <v>4761</v>
      </c>
      <c r="BB2509" t="s">
        <v>5989</v>
      </c>
      <c r="BF2509" t="s">
        <v>5950</v>
      </c>
    </row>
    <row r="2510" spans="17:58" x14ac:dyDescent="0.25">
      <c r="AF2510" t="s">
        <v>516</v>
      </c>
      <c r="AJ2510" t="s">
        <v>6294</v>
      </c>
      <c r="AK2510" s="104">
        <v>46118.554861111108</v>
      </c>
      <c r="AL2510">
        <v>1280210</v>
      </c>
      <c r="AM2510" t="s">
        <v>4728</v>
      </c>
      <c r="AN2510" t="s">
        <v>13</v>
      </c>
      <c r="AO2510" t="s">
        <v>4731</v>
      </c>
      <c r="AR2510" t="s">
        <v>5918</v>
      </c>
      <c r="AT2510" t="s">
        <v>2391</v>
      </c>
      <c r="AX2510" t="s">
        <v>4783</v>
      </c>
      <c r="AY2510" s="104">
        <v>46114.59652777778</v>
      </c>
      <c r="AZ2510">
        <v>163636</v>
      </c>
      <c r="BA2510" t="s">
        <v>4728</v>
      </c>
      <c r="BB2510" t="s">
        <v>5989</v>
      </c>
      <c r="BF2510" t="s">
        <v>5942</v>
      </c>
    </row>
    <row r="2511" spans="17:58" x14ac:dyDescent="0.25">
      <c r="AF2511" t="s">
        <v>1933</v>
      </c>
      <c r="AG2511" t="s">
        <v>1985</v>
      </c>
      <c r="AJ2511" t="s">
        <v>5086</v>
      </c>
      <c r="AK2511" s="104">
        <v>46118.554861111108</v>
      </c>
      <c r="AL2511">
        <v>564145</v>
      </c>
      <c r="AM2511" t="s">
        <v>4728</v>
      </c>
      <c r="AN2511" t="s">
        <v>42</v>
      </c>
      <c r="AO2511" t="s">
        <v>13</v>
      </c>
      <c r="AR2511" t="s">
        <v>5933</v>
      </c>
      <c r="AT2511" t="s">
        <v>1276</v>
      </c>
      <c r="AX2511" t="s">
        <v>5649</v>
      </c>
      <c r="AY2511" s="104">
        <v>46114.59652777778</v>
      </c>
      <c r="AZ2511">
        <v>130984</v>
      </c>
      <c r="BA2511" t="s">
        <v>4728</v>
      </c>
      <c r="BB2511" t="s">
        <v>5989</v>
      </c>
      <c r="BF2511" t="s">
        <v>5925</v>
      </c>
    </row>
    <row r="2512" spans="17:58" x14ac:dyDescent="0.25">
      <c r="AF2512" t="s">
        <v>438</v>
      </c>
      <c r="AG2512" t="s">
        <v>432</v>
      </c>
      <c r="AJ2512" t="s">
        <v>5048</v>
      </c>
      <c r="AK2512" s="104">
        <v>46118.555555555555</v>
      </c>
      <c r="AL2512">
        <v>1769767</v>
      </c>
      <c r="AM2512" t="s">
        <v>4728</v>
      </c>
      <c r="AN2512" t="s">
        <v>4790</v>
      </c>
      <c r="AO2512" t="s">
        <v>13</v>
      </c>
      <c r="AR2512" t="s">
        <v>5980</v>
      </c>
      <c r="AT2512" t="s">
        <v>1134</v>
      </c>
      <c r="AX2512" t="s">
        <v>5005</v>
      </c>
      <c r="AY2512" s="104">
        <v>46114.59652777778</v>
      </c>
      <c r="AZ2512">
        <v>481859</v>
      </c>
      <c r="BA2512" t="s">
        <v>4728</v>
      </c>
      <c r="BB2512" t="s">
        <v>5989</v>
      </c>
      <c r="BF2512" t="s">
        <v>4781</v>
      </c>
    </row>
    <row r="2513" spans="32:58" x14ac:dyDescent="0.25">
      <c r="AF2513" t="s">
        <v>1416</v>
      </c>
      <c r="AG2513" t="s">
        <v>78</v>
      </c>
      <c r="AJ2513" t="s">
        <v>6735</v>
      </c>
      <c r="AK2513" s="104">
        <v>46118.556250000001</v>
      </c>
      <c r="AL2513">
        <v>1227382</v>
      </c>
      <c r="AM2513" t="s">
        <v>4761</v>
      </c>
      <c r="AN2513" t="s">
        <v>4790</v>
      </c>
      <c r="AO2513" t="s">
        <v>13</v>
      </c>
      <c r="AR2513" t="s">
        <v>5944</v>
      </c>
      <c r="AT2513" t="s">
        <v>1292</v>
      </c>
      <c r="AX2513" t="s">
        <v>4733</v>
      </c>
      <c r="AY2513" s="104">
        <v>46114.597222222219</v>
      </c>
      <c r="AZ2513">
        <v>362619</v>
      </c>
      <c r="BA2513" t="s">
        <v>4728</v>
      </c>
      <c r="BB2513" t="s">
        <v>5989</v>
      </c>
      <c r="BF2513" t="s">
        <v>5948</v>
      </c>
    </row>
    <row r="2514" spans="32:58" x14ac:dyDescent="0.25">
      <c r="AF2514" t="s">
        <v>850</v>
      </c>
      <c r="AJ2514" t="s">
        <v>6261</v>
      </c>
      <c r="AK2514" s="104">
        <v>46118.556944444441</v>
      </c>
      <c r="AL2514">
        <v>266691</v>
      </c>
      <c r="AM2514" t="s">
        <v>4761</v>
      </c>
      <c r="AN2514" t="s">
        <v>4797</v>
      </c>
      <c r="AO2514" t="s">
        <v>13</v>
      </c>
      <c r="AR2514" t="s">
        <v>6736</v>
      </c>
      <c r="AT2514" t="s">
        <v>1894</v>
      </c>
      <c r="AX2514" t="s">
        <v>5548</v>
      </c>
      <c r="AY2514" s="104">
        <v>46114.597916666666</v>
      </c>
      <c r="AZ2514">
        <v>149934</v>
      </c>
      <c r="BA2514" t="s">
        <v>4728</v>
      </c>
      <c r="BB2514" t="s">
        <v>5989</v>
      </c>
      <c r="BF2514" t="s">
        <v>5925</v>
      </c>
    </row>
    <row r="2515" spans="32:58" x14ac:dyDescent="0.25">
      <c r="AF2515" t="s">
        <v>1945</v>
      </c>
      <c r="AJ2515" t="s">
        <v>5101</v>
      </c>
      <c r="AK2515" s="104">
        <v>46118.556944444441</v>
      </c>
      <c r="AL2515">
        <v>256571</v>
      </c>
      <c r="AM2515" t="s">
        <v>4728</v>
      </c>
      <c r="AN2515" t="s">
        <v>13</v>
      </c>
      <c r="AR2515" t="s">
        <v>5918</v>
      </c>
      <c r="AT2515" t="s">
        <v>1379</v>
      </c>
      <c r="AX2515" t="s">
        <v>5686</v>
      </c>
      <c r="AY2515" s="104">
        <v>46114.597916666666</v>
      </c>
      <c r="AZ2515">
        <v>2677405</v>
      </c>
      <c r="BA2515" t="s">
        <v>4728</v>
      </c>
      <c r="BB2515" t="s">
        <v>5989</v>
      </c>
      <c r="BF2515" t="s">
        <v>5920</v>
      </c>
    </row>
    <row r="2516" spans="32:58" x14ac:dyDescent="0.25">
      <c r="AF2516" t="s">
        <v>2510</v>
      </c>
      <c r="AJ2516" t="s">
        <v>6706</v>
      </c>
      <c r="AK2516" s="104">
        <v>46118.557638888888</v>
      </c>
      <c r="AL2516">
        <v>644003</v>
      </c>
      <c r="AM2516" t="s">
        <v>4761</v>
      </c>
      <c r="AN2516" t="s">
        <v>13</v>
      </c>
      <c r="AR2516" t="s">
        <v>5966</v>
      </c>
      <c r="AT2516" t="s">
        <v>432</v>
      </c>
      <c r="AX2516" t="s">
        <v>5649</v>
      </c>
      <c r="AY2516" s="104">
        <v>46114.597916666666</v>
      </c>
      <c r="AZ2516">
        <v>474014</v>
      </c>
      <c r="BA2516" t="s">
        <v>4728</v>
      </c>
      <c r="BB2516" t="s">
        <v>5989</v>
      </c>
      <c r="BF2516" t="s">
        <v>5942</v>
      </c>
    </row>
    <row r="2517" spans="32:58" x14ac:dyDescent="0.25">
      <c r="AF2517" t="s">
        <v>1706</v>
      </c>
      <c r="AJ2517" t="s">
        <v>4840</v>
      </c>
      <c r="AK2517" s="104">
        <v>46118.557638888888</v>
      </c>
      <c r="AL2517">
        <v>562102</v>
      </c>
      <c r="AM2517" t="s">
        <v>4728</v>
      </c>
      <c r="AN2517" t="s">
        <v>13</v>
      </c>
      <c r="AR2517" t="s">
        <v>5920</v>
      </c>
      <c r="AT2517" t="s">
        <v>72</v>
      </c>
      <c r="AX2517" t="s">
        <v>7087</v>
      </c>
      <c r="AY2517" s="104">
        <v>46114.598611111112</v>
      </c>
      <c r="AZ2517">
        <v>256217</v>
      </c>
      <c r="BA2517" t="s">
        <v>4728</v>
      </c>
      <c r="BB2517" t="s">
        <v>5989</v>
      </c>
      <c r="BF2517" t="s">
        <v>5958</v>
      </c>
    </row>
    <row r="2518" spans="32:58" x14ac:dyDescent="0.25">
      <c r="AF2518" t="s">
        <v>2373</v>
      </c>
      <c r="AJ2518" t="s">
        <v>4762</v>
      </c>
      <c r="AK2518" s="104">
        <v>46118.557638888888</v>
      </c>
      <c r="AL2518">
        <v>460113</v>
      </c>
      <c r="AM2518" t="s">
        <v>4728</v>
      </c>
      <c r="AN2518" t="s">
        <v>13</v>
      </c>
      <c r="AR2518" t="s">
        <v>5948</v>
      </c>
      <c r="AT2518" t="s">
        <v>1385</v>
      </c>
      <c r="AX2518" t="s">
        <v>5079</v>
      </c>
      <c r="AY2518" s="104">
        <v>46114.598611111112</v>
      </c>
      <c r="AZ2518">
        <v>667104</v>
      </c>
      <c r="BA2518" t="s">
        <v>4761</v>
      </c>
      <c r="BB2518" t="s">
        <v>5989</v>
      </c>
      <c r="BF2518" t="s">
        <v>5966</v>
      </c>
    </row>
    <row r="2519" spans="32:58" x14ac:dyDescent="0.25">
      <c r="AF2519" t="s">
        <v>76</v>
      </c>
      <c r="AJ2519" t="s">
        <v>4782</v>
      </c>
      <c r="AK2519" s="104">
        <v>46118.557638888888</v>
      </c>
      <c r="AL2519">
        <v>526647</v>
      </c>
      <c r="AM2519" t="s">
        <v>4728</v>
      </c>
      <c r="AN2519" t="s">
        <v>13</v>
      </c>
      <c r="AR2519" t="s">
        <v>5950</v>
      </c>
      <c r="AT2519" t="s">
        <v>551</v>
      </c>
      <c r="AX2519">
        <v>19175896460</v>
      </c>
      <c r="AY2519" s="104">
        <v>46114.598611111112</v>
      </c>
      <c r="AZ2519">
        <v>4421459</v>
      </c>
      <c r="BA2519" t="s">
        <v>4761</v>
      </c>
      <c r="BB2519" t="s">
        <v>5989</v>
      </c>
      <c r="BF2519" t="s">
        <v>5966</v>
      </c>
    </row>
    <row r="2520" spans="32:58" x14ac:dyDescent="0.25">
      <c r="AF2520" t="s">
        <v>420</v>
      </c>
      <c r="AJ2520" t="s">
        <v>4853</v>
      </c>
      <c r="AK2520" s="104">
        <v>46118.55972222222</v>
      </c>
      <c r="AL2520">
        <v>280889</v>
      </c>
      <c r="AM2520" t="s">
        <v>4728</v>
      </c>
      <c r="AN2520" t="s">
        <v>42</v>
      </c>
      <c r="AO2520" t="s">
        <v>13</v>
      </c>
      <c r="AR2520" t="s">
        <v>5521</v>
      </c>
      <c r="AT2520" t="s">
        <v>2431</v>
      </c>
      <c r="AX2520" t="s">
        <v>5537</v>
      </c>
      <c r="AY2520" s="104">
        <v>46114.599305555559</v>
      </c>
      <c r="AZ2520">
        <v>357656</v>
      </c>
      <c r="BA2520" t="s">
        <v>4728</v>
      </c>
      <c r="BB2520" t="s">
        <v>5989</v>
      </c>
      <c r="BF2520" t="s">
        <v>5931</v>
      </c>
    </row>
    <row r="2521" spans="32:58" x14ac:dyDescent="0.25">
      <c r="AF2521" t="s">
        <v>2487</v>
      </c>
      <c r="AG2521" t="s">
        <v>1385</v>
      </c>
      <c r="AJ2521" t="s">
        <v>5363</v>
      </c>
      <c r="AK2521" s="104">
        <v>46118.55972222222</v>
      </c>
      <c r="AL2521">
        <v>339621</v>
      </c>
      <c r="AM2521" t="s">
        <v>4728</v>
      </c>
      <c r="AN2521" t="s">
        <v>42</v>
      </c>
      <c r="AO2521" t="s">
        <v>13</v>
      </c>
      <c r="AR2521" t="s">
        <v>5919</v>
      </c>
      <c r="AT2521" t="s">
        <v>1559</v>
      </c>
      <c r="AX2521" t="s">
        <v>7452</v>
      </c>
      <c r="AY2521" s="104">
        <v>46114.599305555559</v>
      </c>
      <c r="AZ2521">
        <v>216845</v>
      </c>
      <c r="BA2521" t="s">
        <v>4761</v>
      </c>
      <c r="BB2521" t="s">
        <v>5989</v>
      </c>
      <c r="BF2521" t="s">
        <v>5966</v>
      </c>
    </row>
    <row r="2522" spans="32:58" x14ac:dyDescent="0.25">
      <c r="AF2522" t="s">
        <v>2158</v>
      </c>
      <c r="AG2522" t="s">
        <v>637</v>
      </c>
      <c r="AJ2522" t="s">
        <v>4776</v>
      </c>
      <c r="AK2522" s="104">
        <v>46118.55972222222</v>
      </c>
      <c r="AL2522">
        <v>700318</v>
      </c>
      <c r="AM2522" t="s">
        <v>4728</v>
      </c>
      <c r="AN2522" t="s">
        <v>42</v>
      </c>
      <c r="AO2522" t="s">
        <v>13</v>
      </c>
      <c r="AR2522" t="s">
        <v>4941</v>
      </c>
      <c r="AT2522" t="s">
        <v>2345</v>
      </c>
      <c r="AX2522" t="s">
        <v>5548</v>
      </c>
      <c r="AY2522" s="104">
        <v>46114.599305555559</v>
      </c>
      <c r="AZ2522">
        <v>391700</v>
      </c>
      <c r="BA2522" t="s">
        <v>4761</v>
      </c>
      <c r="BB2522" t="s">
        <v>5989</v>
      </c>
      <c r="BF2522" t="s">
        <v>5931</v>
      </c>
    </row>
    <row r="2523" spans="32:58" x14ac:dyDescent="0.25">
      <c r="AF2523" t="s">
        <v>1335</v>
      </c>
      <c r="AG2523" t="s">
        <v>75</v>
      </c>
      <c r="AJ2523" t="s">
        <v>4819</v>
      </c>
      <c r="AK2523" s="104">
        <v>46118.560416666667</v>
      </c>
      <c r="AL2523">
        <v>916976</v>
      </c>
      <c r="AM2523" t="s">
        <v>4728</v>
      </c>
      <c r="AN2523" t="s">
        <v>42</v>
      </c>
      <c r="AO2523" t="s">
        <v>13</v>
      </c>
      <c r="AR2523" t="s">
        <v>5986</v>
      </c>
      <c r="AT2523" t="s">
        <v>2624</v>
      </c>
      <c r="AX2523" t="s">
        <v>5550</v>
      </c>
      <c r="AY2523" s="104">
        <v>46114.6</v>
      </c>
      <c r="AZ2523">
        <v>457275</v>
      </c>
      <c r="BA2523" t="s">
        <v>4728</v>
      </c>
      <c r="BB2523" t="s">
        <v>5989</v>
      </c>
      <c r="BF2523" t="s">
        <v>5942</v>
      </c>
    </row>
    <row r="2524" spans="32:58" x14ac:dyDescent="0.25">
      <c r="AF2524" t="s">
        <v>2201</v>
      </c>
      <c r="AG2524" t="s">
        <v>637</v>
      </c>
      <c r="AJ2524" t="s">
        <v>5101</v>
      </c>
      <c r="AK2524" s="104">
        <v>46118.561111111114</v>
      </c>
      <c r="AL2524">
        <v>362791</v>
      </c>
      <c r="AM2524" t="s">
        <v>4761</v>
      </c>
      <c r="AN2524" t="s">
        <v>4797</v>
      </c>
      <c r="AO2524" t="s">
        <v>13</v>
      </c>
      <c r="AR2524" t="s">
        <v>6670</v>
      </c>
      <c r="AT2524" t="s">
        <v>1276</v>
      </c>
      <c r="AX2524" t="s">
        <v>7453</v>
      </c>
      <c r="AY2524" s="104">
        <v>46114.6</v>
      </c>
      <c r="AZ2524">
        <v>89371</v>
      </c>
      <c r="BA2524" t="s">
        <v>4728</v>
      </c>
      <c r="BB2524" t="s">
        <v>5989</v>
      </c>
      <c r="BF2524" t="s">
        <v>5925</v>
      </c>
    </row>
    <row r="2525" spans="32:58" x14ac:dyDescent="0.25">
      <c r="AF2525" t="s">
        <v>1156</v>
      </c>
      <c r="AG2525" t="s">
        <v>1945</v>
      </c>
      <c r="AJ2525" t="s">
        <v>4774</v>
      </c>
      <c r="AK2525" s="104">
        <v>46118.561805555553</v>
      </c>
      <c r="AL2525">
        <v>861531</v>
      </c>
      <c r="AM2525" t="s">
        <v>4728</v>
      </c>
      <c r="AN2525" t="s">
        <v>4790</v>
      </c>
      <c r="AO2525" t="s">
        <v>13</v>
      </c>
      <c r="AR2525" t="s">
        <v>6005</v>
      </c>
      <c r="AT2525" t="s">
        <v>308</v>
      </c>
      <c r="AX2525" t="s">
        <v>6091</v>
      </c>
      <c r="AY2525" s="104">
        <v>46114.600694444445</v>
      </c>
      <c r="AZ2525">
        <v>109473</v>
      </c>
      <c r="BA2525" t="s">
        <v>4728</v>
      </c>
      <c r="BB2525" t="s">
        <v>5989</v>
      </c>
      <c r="BF2525" t="s">
        <v>5925</v>
      </c>
    </row>
    <row r="2526" spans="32:58" x14ac:dyDescent="0.25">
      <c r="AF2526" t="s">
        <v>81</v>
      </c>
      <c r="AJ2526" t="s">
        <v>5876</v>
      </c>
      <c r="AK2526" s="104">
        <v>46118.5625</v>
      </c>
      <c r="AL2526">
        <v>396555</v>
      </c>
      <c r="AM2526" t="s">
        <v>4728</v>
      </c>
      <c r="AN2526" t="s">
        <v>13</v>
      </c>
      <c r="AR2526" t="s">
        <v>5918</v>
      </c>
      <c r="AT2526" t="s">
        <v>1124</v>
      </c>
      <c r="AX2526" t="s">
        <v>4786</v>
      </c>
      <c r="AY2526" s="104">
        <v>46114.600694444445</v>
      </c>
      <c r="AZ2526">
        <v>72443</v>
      </c>
      <c r="BA2526" t="s">
        <v>4728</v>
      </c>
      <c r="BB2526" t="s">
        <v>5989</v>
      </c>
      <c r="BF2526" t="s">
        <v>5925</v>
      </c>
    </row>
    <row r="2527" spans="32:58" x14ac:dyDescent="0.25">
      <c r="AF2527" t="s">
        <v>2407</v>
      </c>
      <c r="AJ2527" t="s">
        <v>4744</v>
      </c>
      <c r="AK2527" s="104">
        <v>46118.5625</v>
      </c>
      <c r="AL2527">
        <v>1324906</v>
      </c>
      <c r="AM2527" t="s">
        <v>4728</v>
      </c>
      <c r="AN2527" t="s">
        <v>13</v>
      </c>
      <c r="AR2527" t="s">
        <v>5956</v>
      </c>
      <c r="AT2527" t="s">
        <v>2391</v>
      </c>
      <c r="AX2527" t="s">
        <v>7453</v>
      </c>
      <c r="AY2527" s="104">
        <v>46114.600694444445</v>
      </c>
      <c r="AZ2527">
        <v>454159</v>
      </c>
      <c r="BA2527" t="s">
        <v>4728</v>
      </c>
      <c r="BB2527" t="s">
        <v>5989</v>
      </c>
      <c r="BF2527" t="s">
        <v>5942</v>
      </c>
    </row>
    <row r="2528" spans="32:58" x14ac:dyDescent="0.25">
      <c r="AF2528" t="s">
        <v>1124</v>
      </c>
      <c r="AJ2528" t="s">
        <v>4466</v>
      </c>
      <c r="AK2528" s="104">
        <v>46118.563194444447</v>
      </c>
      <c r="AL2528">
        <v>265838</v>
      </c>
      <c r="AM2528" t="s">
        <v>4728</v>
      </c>
      <c r="AN2528" t="s">
        <v>13</v>
      </c>
      <c r="AR2528" t="s">
        <v>5918</v>
      </c>
      <c r="AT2528" t="s">
        <v>2429</v>
      </c>
      <c r="AX2528" t="s">
        <v>5532</v>
      </c>
      <c r="AY2528" s="104">
        <v>46114.601388888892</v>
      </c>
      <c r="AZ2528">
        <v>289377</v>
      </c>
      <c r="BA2528" t="s">
        <v>4728</v>
      </c>
      <c r="BB2528" t="s">
        <v>5989</v>
      </c>
      <c r="BF2528" t="s">
        <v>5931</v>
      </c>
    </row>
    <row r="2529" spans="32:58" x14ac:dyDescent="0.25">
      <c r="AF2529" t="s">
        <v>760</v>
      </c>
      <c r="AG2529" t="s">
        <v>1048</v>
      </c>
      <c r="AJ2529" t="s">
        <v>5602</v>
      </c>
      <c r="AK2529" s="104">
        <v>46118.564583333333</v>
      </c>
      <c r="AL2529">
        <v>1152462</v>
      </c>
      <c r="AM2529" t="s">
        <v>4728</v>
      </c>
      <c r="AN2529" t="s">
        <v>42</v>
      </c>
      <c r="AO2529" t="s">
        <v>13</v>
      </c>
      <c r="AR2529" t="s">
        <v>4941</v>
      </c>
      <c r="AT2529" t="s">
        <v>516</v>
      </c>
      <c r="AX2529" t="s">
        <v>5246</v>
      </c>
      <c r="AY2529" s="104">
        <v>46114.601388888892</v>
      </c>
      <c r="AZ2529">
        <v>175638</v>
      </c>
      <c r="BA2529" t="s">
        <v>4728</v>
      </c>
      <c r="BB2529" t="s">
        <v>5989</v>
      </c>
      <c r="BF2529" t="s">
        <v>5918</v>
      </c>
    </row>
    <row r="2530" spans="32:58" x14ac:dyDescent="0.25">
      <c r="AF2530" t="s">
        <v>800</v>
      </c>
      <c r="AG2530" t="s">
        <v>72</v>
      </c>
      <c r="AJ2530" t="s">
        <v>6737</v>
      </c>
      <c r="AK2530" s="104">
        <v>46118.56527777778</v>
      </c>
      <c r="AL2530">
        <v>1264001</v>
      </c>
      <c r="AM2530" t="s">
        <v>4728</v>
      </c>
      <c r="AN2530" t="s">
        <v>42</v>
      </c>
      <c r="AO2530" t="s">
        <v>13</v>
      </c>
      <c r="AR2530" t="s">
        <v>5919</v>
      </c>
      <c r="AT2530" t="s">
        <v>72</v>
      </c>
      <c r="AX2530" t="s">
        <v>7087</v>
      </c>
      <c r="AY2530" s="104">
        <v>46114.601388888892</v>
      </c>
      <c r="AZ2530">
        <v>333435</v>
      </c>
      <c r="BA2530" t="s">
        <v>151</v>
      </c>
      <c r="BB2530" t="s">
        <v>5989</v>
      </c>
      <c r="BF2530" t="s">
        <v>5958</v>
      </c>
    </row>
    <row r="2531" spans="32:58" x14ac:dyDescent="0.25">
      <c r="AF2531" t="s">
        <v>2433</v>
      </c>
      <c r="AG2531" t="s">
        <v>1955</v>
      </c>
      <c r="AJ2531" t="s">
        <v>6252</v>
      </c>
      <c r="AK2531" s="104">
        <v>46118.565972222219</v>
      </c>
      <c r="AL2531">
        <v>1127587</v>
      </c>
      <c r="AM2531" t="s">
        <v>4761</v>
      </c>
      <c r="AN2531" t="s">
        <v>42</v>
      </c>
      <c r="AO2531" t="s">
        <v>13</v>
      </c>
      <c r="AR2531" t="s">
        <v>6544</v>
      </c>
      <c r="AT2531" t="s">
        <v>205</v>
      </c>
      <c r="AU2531" t="s">
        <v>683</v>
      </c>
      <c r="AX2531" t="s">
        <v>7454</v>
      </c>
      <c r="AY2531" s="104">
        <v>46114.601388888892</v>
      </c>
      <c r="AZ2531">
        <v>2381755</v>
      </c>
      <c r="BA2531" t="s">
        <v>4761</v>
      </c>
      <c r="BB2531" t="s">
        <v>5989</v>
      </c>
      <c r="BC2531" t="s">
        <v>4731</v>
      </c>
      <c r="BF2531" t="s">
        <v>6395</v>
      </c>
    </row>
    <row r="2532" spans="32:58" x14ac:dyDescent="0.25">
      <c r="AF2532" t="s">
        <v>77</v>
      </c>
      <c r="AJ2532" t="s">
        <v>5224</v>
      </c>
      <c r="AK2532" s="104">
        <v>46118.566666666666</v>
      </c>
      <c r="AL2532">
        <v>576315</v>
      </c>
      <c r="AM2532" t="s">
        <v>4728</v>
      </c>
      <c r="AN2532" t="s">
        <v>13</v>
      </c>
      <c r="AR2532" t="s">
        <v>5958</v>
      </c>
      <c r="AT2532" t="s">
        <v>1894</v>
      </c>
      <c r="AX2532" t="s">
        <v>4840</v>
      </c>
      <c r="AY2532" s="104">
        <v>46114.602083333331</v>
      </c>
      <c r="AZ2532">
        <v>414771</v>
      </c>
      <c r="BA2532" t="s">
        <v>4728</v>
      </c>
      <c r="BB2532" t="s">
        <v>5989</v>
      </c>
      <c r="BF2532" t="s">
        <v>5925</v>
      </c>
    </row>
    <row r="2533" spans="32:58" x14ac:dyDescent="0.25">
      <c r="AF2533" t="s">
        <v>2321</v>
      </c>
      <c r="AG2533" t="s">
        <v>2559</v>
      </c>
      <c r="AJ2533" t="s">
        <v>4854</v>
      </c>
      <c r="AK2533" s="104">
        <v>46118.566666666666</v>
      </c>
      <c r="AL2533">
        <v>3341968</v>
      </c>
      <c r="AM2533" t="s">
        <v>4761</v>
      </c>
      <c r="AN2533" t="s">
        <v>42</v>
      </c>
      <c r="AO2533" t="s">
        <v>13</v>
      </c>
      <c r="AR2533" t="s">
        <v>6097</v>
      </c>
      <c r="AT2533" t="s">
        <v>1985</v>
      </c>
      <c r="AX2533" t="s">
        <v>4755</v>
      </c>
      <c r="AY2533" s="104">
        <v>46114.602083333331</v>
      </c>
      <c r="AZ2533">
        <v>191930</v>
      </c>
      <c r="BA2533" t="s">
        <v>4728</v>
      </c>
      <c r="BB2533" t="s">
        <v>5989</v>
      </c>
      <c r="BF2533" t="s">
        <v>5925</v>
      </c>
    </row>
    <row r="2534" spans="32:58" x14ac:dyDescent="0.25">
      <c r="AF2534" t="s">
        <v>6738</v>
      </c>
      <c r="AG2534" t="s">
        <v>1985</v>
      </c>
      <c r="AJ2534" t="s">
        <v>4733</v>
      </c>
      <c r="AK2534" s="104">
        <v>46118.566666666666</v>
      </c>
      <c r="AL2534">
        <v>707204</v>
      </c>
      <c r="AM2534" t="s">
        <v>4761</v>
      </c>
      <c r="AN2534" t="s">
        <v>4787</v>
      </c>
      <c r="AO2534" t="s">
        <v>13</v>
      </c>
      <c r="AR2534" t="s">
        <v>5955</v>
      </c>
      <c r="AT2534" t="s">
        <v>1078</v>
      </c>
      <c r="AX2534" t="s">
        <v>5661</v>
      </c>
      <c r="AY2534" s="104">
        <v>46114.602083333331</v>
      </c>
      <c r="AZ2534">
        <v>137175</v>
      </c>
      <c r="BA2534" t="s">
        <v>4728</v>
      </c>
      <c r="BB2534" t="s">
        <v>5989</v>
      </c>
      <c r="BF2534" t="s">
        <v>4781</v>
      </c>
    </row>
    <row r="2535" spans="32:58" x14ac:dyDescent="0.25">
      <c r="AF2535" t="s">
        <v>637</v>
      </c>
      <c r="AG2535" t="s">
        <v>223</v>
      </c>
      <c r="AJ2535" t="s">
        <v>4877</v>
      </c>
      <c r="AK2535" s="104">
        <v>46118.567361111112</v>
      </c>
      <c r="AL2535">
        <v>240232</v>
      </c>
      <c r="AM2535" t="s">
        <v>4728</v>
      </c>
      <c r="AN2535" t="s">
        <v>13</v>
      </c>
      <c r="AR2535" t="s">
        <v>5925</v>
      </c>
      <c r="AT2535" t="s">
        <v>84</v>
      </c>
      <c r="AX2535" t="s">
        <v>4939</v>
      </c>
      <c r="AY2535" s="104">
        <v>46114.602777777778</v>
      </c>
      <c r="AZ2535">
        <v>568284</v>
      </c>
      <c r="BA2535" t="s">
        <v>4728</v>
      </c>
      <c r="BB2535" t="s">
        <v>5989</v>
      </c>
      <c r="BF2535" t="s">
        <v>5920</v>
      </c>
    </row>
    <row r="2536" spans="32:58" x14ac:dyDescent="0.25">
      <c r="AF2536" t="s">
        <v>937</v>
      </c>
      <c r="AG2536" t="s">
        <v>496</v>
      </c>
      <c r="AH2536" t="s">
        <v>1688</v>
      </c>
      <c r="AJ2536" t="s">
        <v>4984</v>
      </c>
      <c r="AK2536" s="104">
        <v>46118.567361111112</v>
      </c>
      <c r="AL2536">
        <v>3282735</v>
      </c>
      <c r="AM2536" t="s">
        <v>4761</v>
      </c>
      <c r="AN2536" t="s">
        <v>42</v>
      </c>
      <c r="AO2536" t="s">
        <v>13</v>
      </c>
      <c r="AP2536" t="s">
        <v>4731</v>
      </c>
      <c r="AR2536" t="s">
        <v>6739</v>
      </c>
      <c r="AX2536" t="s">
        <v>5267</v>
      </c>
      <c r="AY2536" s="104">
        <v>46114.602777777778</v>
      </c>
      <c r="AZ2536">
        <v>78058</v>
      </c>
      <c r="BA2536" t="s">
        <v>4728</v>
      </c>
      <c r="BB2536" t="s">
        <v>5989</v>
      </c>
    </row>
    <row r="2537" spans="32:58" x14ac:dyDescent="0.25">
      <c r="AF2537" t="s">
        <v>78</v>
      </c>
      <c r="AJ2537" t="s">
        <v>4918</v>
      </c>
      <c r="AK2537" s="104">
        <v>46118.568055555559</v>
      </c>
      <c r="AL2537">
        <v>1121185</v>
      </c>
      <c r="AM2537" t="s">
        <v>4728</v>
      </c>
      <c r="AN2537" t="s">
        <v>13</v>
      </c>
      <c r="AR2537" t="s">
        <v>5931</v>
      </c>
      <c r="AX2537" t="s">
        <v>4745</v>
      </c>
      <c r="AY2537" s="104">
        <v>46114.603472222225</v>
      </c>
      <c r="AZ2537">
        <v>570538</v>
      </c>
      <c r="BA2537" t="s">
        <v>4728</v>
      </c>
      <c r="BB2537" t="s">
        <v>5989</v>
      </c>
    </row>
    <row r="2538" spans="32:58" x14ac:dyDescent="0.25">
      <c r="AF2538" t="s">
        <v>2237</v>
      </c>
      <c r="AG2538" t="s">
        <v>229</v>
      </c>
      <c r="AJ2538" t="s">
        <v>6740</v>
      </c>
      <c r="AK2538" s="104">
        <v>46118.568749999999</v>
      </c>
      <c r="AL2538">
        <v>608238</v>
      </c>
      <c r="AM2538" t="s">
        <v>4728</v>
      </c>
      <c r="AN2538" t="s">
        <v>42</v>
      </c>
      <c r="AO2538" t="s">
        <v>13</v>
      </c>
      <c r="AR2538" t="s">
        <v>5933</v>
      </c>
      <c r="AT2538" t="s">
        <v>2600</v>
      </c>
      <c r="AX2538" t="s">
        <v>4840</v>
      </c>
      <c r="AY2538" s="104">
        <v>46114.604166666664</v>
      </c>
      <c r="AZ2538">
        <v>1288633</v>
      </c>
      <c r="BA2538" t="s">
        <v>4761</v>
      </c>
      <c r="BB2538" t="s">
        <v>5989</v>
      </c>
      <c r="BF2538" t="s">
        <v>5918</v>
      </c>
    </row>
    <row r="2539" spans="32:58" x14ac:dyDescent="0.25">
      <c r="AF2539" t="s">
        <v>925</v>
      </c>
      <c r="AG2539" t="s">
        <v>637</v>
      </c>
      <c r="AJ2539" t="s">
        <v>5156</v>
      </c>
      <c r="AK2539" s="104">
        <v>46118.568749999999</v>
      </c>
      <c r="AL2539">
        <v>226393</v>
      </c>
      <c r="AM2539" t="s">
        <v>4761</v>
      </c>
      <c r="AN2539" t="s">
        <v>4797</v>
      </c>
      <c r="AO2539" t="s">
        <v>13</v>
      </c>
      <c r="AR2539" t="s">
        <v>6741</v>
      </c>
      <c r="AT2539" t="s">
        <v>551</v>
      </c>
      <c r="AX2539">
        <v>19182007539</v>
      </c>
      <c r="AY2539" s="104">
        <v>46114.604166666664</v>
      </c>
      <c r="AZ2539">
        <v>1088998</v>
      </c>
      <c r="BA2539" t="s">
        <v>4761</v>
      </c>
      <c r="BB2539" t="s">
        <v>5989</v>
      </c>
      <c r="BF2539" t="s">
        <v>5966</v>
      </c>
    </row>
    <row r="2540" spans="32:58" x14ac:dyDescent="0.25">
      <c r="AF2540" t="s">
        <v>1292</v>
      </c>
      <c r="AJ2540" t="s">
        <v>5197</v>
      </c>
      <c r="AK2540" s="104">
        <v>46118.570833333331</v>
      </c>
      <c r="AL2540">
        <v>399413</v>
      </c>
      <c r="AM2540" t="s">
        <v>4728</v>
      </c>
      <c r="AN2540" t="s">
        <v>13</v>
      </c>
      <c r="AR2540" t="s">
        <v>5948</v>
      </c>
      <c r="AT2540" t="s">
        <v>1276</v>
      </c>
      <c r="AU2540" t="s">
        <v>836</v>
      </c>
      <c r="AX2540" t="s">
        <v>4755</v>
      </c>
      <c r="AY2540" s="104">
        <v>46114.604861111111</v>
      </c>
      <c r="AZ2540">
        <v>2147538</v>
      </c>
      <c r="BA2540" t="s">
        <v>4728</v>
      </c>
      <c r="BB2540" t="s">
        <v>5989</v>
      </c>
      <c r="BF2540" t="s">
        <v>5920</v>
      </c>
    </row>
    <row r="2541" spans="32:58" x14ac:dyDescent="0.25">
      <c r="AF2541" t="s">
        <v>80</v>
      </c>
      <c r="AJ2541" t="s">
        <v>6742</v>
      </c>
      <c r="AK2541" s="104">
        <v>46118.570833333331</v>
      </c>
      <c r="AL2541">
        <v>743524</v>
      </c>
      <c r="AM2541" t="s">
        <v>4728</v>
      </c>
      <c r="AN2541" t="s">
        <v>13</v>
      </c>
      <c r="AR2541" t="s">
        <v>5931</v>
      </c>
      <c r="AT2541" t="s">
        <v>1124</v>
      </c>
      <c r="AX2541" t="s">
        <v>4908</v>
      </c>
      <c r="AY2541" s="104">
        <v>46114.604861111111</v>
      </c>
      <c r="AZ2541">
        <v>31242</v>
      </c>
      <c r="BA2541" t="s">
        <v>4728</v>
      </c>
      <c r="BB2541" t="s">
        <v>5989</v>
      </c>
      <c r="BF2541" t="s">
        <v>5918</v>
      </c>
    </row>
    <row r="2542" spans="32:58" x14ac:dyDescent="0.25">
      <c r="AF2542" t="s">
        <v>2289</v>
      </c>
      <c r="AG2542" t="s">
        <v>78</v>
      </c>
      <c r="AJ2542" t="s">
        <v>4877</v>
      </c>
      <c r="AK2542" s="104">
        <v>46118.571527777778</v>
      </c>
      <c r="AL2542">
        <v>2896304</v>
      </c>
      <c r="AM2542" t="s">
        <v>4728</v>
      </c>
      <c r="AN2542" t="s">
        <v>4787</v>
      </c>
      <c r="AO2542" t="s">
        <v>13</v>
      </c>
      <c r="AR2542" t="s">
        <v>5933</v>
      </c>
      <c r="AT2542" t="s">
        <v>308</v>
      </c>
      <c r="AX2542" t="s">
        <v>5665</v>
      </c>
      <c r="AY2542" s="104">
        <v>46114.605555555558</v>
      </c>
      <c r="AZ2542">
        <v>399694</v>
      </c>
      <c r="BA2542" t="s">
        <v>4728</v>
      </c>
      <c r="BB2542" t="s">
        <v>5989</v>
      </c>
      <c r="BF2542" t="s">
        <v>5942</v>
      </c>
    </row>
    <row r="2543" spans="32:58" x14ac:dyDescent="0.25">
      <c r="AF2543" t="s">
        <v>2559</v>
      </c>
      <c r="AJ2543" t="s">
        <v>5079</v>
      </c>
      <c r="AK2543" s="104">
        <v>46118.572222222225</v>
      </c>
      <c r="AL2543">
        <v>337583</v>
      </c>
      <c r="AM2543" t="s">
        <v>4728</v>
      </c>
      <c r="AN2543" t="s">
        <v>13</v>
      </c>
      <c r="AR2543" t="s">
        <v>5931</v>
      </c>
      <c r="AT2543" t="s">
        <v>1385</v>
      </c>
      <c r="AU2543" t="s">
        <v>637</v>
      </c>
      <c r="AX2543" t="s">
        <v>6003</v>
      </c>
      <c r="AY2543" s="104">
        <v>46114.605555555558</v>
      </c>
      <c r="AZ2543">
        <v>803908</v>
      </c>
      <c r="BA2543" t="s">
        <v>4761</v>
      </c>
      <c r="BB2543" t="s">
        <v>5989</v>
      </c>
      <c r="BC2543" t="s">
        <v>13</v>
      </c>
      <c r="BF2543" t="s">
        <v>6406</v>
      </c>
    </row>
    <row r="2544" spans="32:58" x14ac:dyDescent="0.25">
      <c r="AF2544" t="s">
        <v>6100</v>
      </c>
      <c r="AG2544" t="s">
        <v>1220</v>
      </c>
      <c r="AH2544" t="s">
        <v>1688</v>
      </c>
      <c r="AJ2544" t="s">
        <v>4733</v>
      </c>
      <c r="AK2544" s="104">
        <v>46118.572916666664</v>
      </c>
      <c r="AL2544">
        <v>5805483</v>
      </c>
      <c r="AM2544" t="s">
        <v>4761</v>
      </c>
      <c r="AN2544" t="s">
        <v>42</v>
      </c>
      <c r="AO2544" t="s">
        <v>13</v>
      </c>
      <c r="AP2544" t="s">
        <v>4731</v>
      </c>
      <c r="AR2544" t="s">
        <v>6743</v>
      </c>
      <c r="AT2544" t="s">
        <v>1292</v>
      </c>
      <c r="AX2544" t="s">
        <v>4753</v>
      </c>
      <c r="AY2544" s="104">
        <v>46114.606249999997</v>
      </c>
      <c r="AZ2544">
        <v>174832</v>
      </c>
      <c r="BA2544" t="s">
        <v>4728</v>
      </c>
      <c r="BB2544" t="s">
        <v>5989</v>
      </c>
      <c r="BF2544" t="s">
        <v>5942</v>
      </c>
    </row>
    <row r="2545" spans="32:58" x14ac:dyDescent="0.25">
      <c r="AF2545" t="s">
        <v>1985</v>
      </c>
      <c r="AJ2545" t="s">
        <v>4782</v>
      </c>
      <c r="AK2545" s="104">
        <v>46118.572916666664</v>
      </c>
      <c r="AL2545">
        <v>838635</v>
      </c>
      <c r="AM2545" t="s">
        <v>4728</v>
      </c>
      <c r="AN2545" t="s">
        <v>13</v>
      </c>
      <c r="AR2545" t="s">
        <v>6069</v>
      </c>
      <c r="AT2545" t="s">
        <v>226</v>
      </c>
      <c r="AX2545" t="s">
        <v>5617</v>
      </c>
      <c r="AY2545" s="104">
        <v>46114.606249999997</v>
      </c>
      <c r="AZ2545">
        <v>626856</v>
      </c>
      <c r="BA2545" t="s">
        <v>4728</v>
      </c>
      <c r="BB2545" t="s">
        <v>5989</v>
      </c>
      <c r="BF2545" t="s">
        <v>5925</v>
      </c>
    </row>
    <row r="2546" spans="32:58" x14ac:dyDescent="0.25">
      <c r="AF2546" t="s">
        <v>1702</v>
      </c>
      <c r="AG2546" t="s">
        <v>414</v>
      </c>
      <c r="AJ2546" t="s">
        <v>4896</v>
      </c>
      <c r="AK2546" s="104">
        <v>46118.572916666664</v>
      </c>
      <c r="AL2546">
        <v>362640</v>
      </c>
      <c r="AM2546" t="s">
        <v>4728</v>
      </c>
      <c r="AN2546" t="s">
        <v>42</v>
      </c>
      <c r="AO2546" t="s">
        <v>13</v>
      </c>
      <c r="AR2546" t="s">
        <v>5933</v>
      </c>
      <c r="AT2546" t="s">
        <v>2345</v>
      </c>
      <c r="AX2546" t="s">
        <v>5131</v>
      </c>
      <c r="AY2546" s="104">
        <v>46114.606249999997</v>
      </c>
      <c r="AZ2546">
        <v>1025360</v>
      </c>
      <c r="BA2546" t="s">
        <v>4728</v>
      </c>
      <c r="BB2546" t="s">
        <v>5989</v>
      </c>
      <c r="BF2546" t="s">
        <v>5942</v>
      </c>
    </row>
    <row r="2547" spans="32:58" x14ac:dyDescent="0.25">
      <c r="AF2547" t="s">
        <v>1945</v>
      </c>
      <c r="AJ2547" t="s">
        <v>5652</v>
      </c>
      <c r="AK2547" s="104">
        <v>46118.573611111111</v>
      </c>
      <c r="AL2547">
        <v>243736</v>
      </c>
      <c r="AM2547" t="s">
        <v>4728</v>
      </c>
      <c r="AN2547" t="s">
        <v>13</v>
      </c>
      <c r="AR2547" t="s">
        <v>5950</v>
      </c>
      <c r="AT2547" t="s">
        <v>1945</v>
      </c>
      <c r="AX2547" t="s">
        <v>4794</v>
      </c>
      <c r="AY2547" s="104">
        <v>46114.606249999997</v>
      </c>
      <c r="AZ2547">
        <v>75234</v>
      </c>
      <c r="BA2547" t="s">
        <v>4728</v>
      </c>
      <c r="BB2547" t="s">
        <v>5989</v>
      </c>
      <c r="BF2547" t="s">
        <v>5918</v>
      </c>
    </row>
    <row r="2548" spans="32:58" x14ac:dyDescent="0.25">
      <c r="AF2548" t="s">
        <v>553</v>
      </c>
      <c r="AG2548" t="s">
        <v>2624</v>
      </c>
      <c r="AJ2548" t="s">
        <v>4968</v>
      </c>
      <c r="AK2548" s="104">
        <v>46118.574305555558</v>
      </c>
      <c r="AL2548">
        <v>651756</v>
      </c>
      <c r="AM2548" t="s">
        <v>4728</v>
      </c>
      <c r="AN2548" t="s">
        <v>42</v>
      </c>
      <c r="AO2548" t="s">
        <v>13</v>
      </c>
      <c r="AR2548" t="s">
        <v>6221</v>
      </c>
      <c r="AT2548" t="s">
        <v>432</v>
      </c>
      <c r="AX2548" t="s">
        <v>5093</v>
      </c>
      <c r="AY2548" s="104">
        <v>46114.606249999997</v>
      </c>
      <c r="AZ2548">
        <v>2220664</v>
      </c>
      <c r="BA2548" t="s">
        <v>4761</v>
      </c>
      <c r="BB2548" t="s">
        <v>5989</v>
      </c>
      <c r="BF2548" t="s">
        <v>4781</v>
      </c>
    </row>
    <row r="2549" spans="32:58" x14ac:dyDescent="0.25">
      <c r="AF2549" t="s">
        <v>1507</v>
      </c>
      <c r="AJ2549" t="s">
        <v>4919</v>
      </c>
      <c r="AK2549" s="104">
        <v>46118.574305555558</v>
      </c>
      <c r="AL2549">
        <v>239964</v>
      </c>
      <c r="AM2549" t="s">
        <v>4728</v>
      </c>
      <c r="AN2549" t="s">
        <v>13</v>
      </c>
      <c r="AR2549" t="s">
        <v>5918</v>
      </c>
      <c r="AT2549" t="s">
        <v>253</v>
      </c>
      <c r="AX2549" t="s">
        <v>4908</v>
      </c>
      <c r="AY2549" s="104">
        <v>46114.606944444444</v>
      </c>
      <c r="AZ2549">
        <v>2710508</v>
      </c>
      <c r="BA2549" t="s">
        <v>4761</v>
      </c>
      <c r="BB2549" t="s">
        <v>5989</v>
      </c>
      <c r="BF2549" t="s">
        <v>5966</v>
      </c>
    </row>
    <row r="2550" spans="32:58" x14ac:dyDescent="0.25">
      <c r="AF2550" t="s">
        <v>2237</v>
      </c>
      <c r="AG2550" t="s">
        <v>868</v>
      </c>
      <c r="AJ2550" t="s">
        <v>5106</v>
      </c>
      <c r="AK2550" s="104">
        <v>46118.574305555558</v>
      </c>
      <c r="AL2550">
        <v>620094</v>
      </c>
      <c r="AM2550" t="s">
        <v>4728</v>
      </c>
      <c r="AN2550" t="s">
        <v>42</v>
      </c>
      <c r="AO2550" t="s">
        <v>13</v>
      </c>
      <c r="AR2550" t="s">
        <v>4941</v>
      </c>
      <c r="AT2550" t="s">
        <v>1078</v>
      </c>
      <c r="AX2550" t="s">
        <v>4840</v>
      </c>
      <c r="AY2550" s="104">
        <v>46114.606944444444</v>
      </c>
      <c r="AZ2550">
        <v>507399</v>
      </c>
      <c r="BA2550" t="s">
        <v>4728</v>
      </c>
      <c r="BB2550" t="s">
        <v>5989</v>
      </c>
      <c r="BF2550" t="s">
        <v>5942</v>
      </c>
    </row>
    <row r="2551" spans="32:58" x14ac:dyDescent="0.25">
      <c r="AF2551" t="s">
        <v>229</v>
      </c>
      <c r="AJ2551" t="s">
        <v>4762</v>
      </c>
      <c r="AK2551" s="104">
        <v>46118.574305555558</v>
      </c>
      <c r="AL2551">
        <v>656410</v>
      </c>
      <c r="AM2551" t="s">
        <v>4728</v>
      </c>
      <c r="AN2551" t="s">
        <v>13</v>
      </c>
      <c r="AO2551" t="s">
        <v>4731</v>
      </c>
      <c r="AR2551" t="s">
        <v>4781</v>
      </c>
      <c r="AT2551" t="s">
        <v>202</v>
      </c>
      <c r="AX2551" t="s">
        <v>7455</v>
      </c>
      <c r="AY2551" s="104">
        <v>46114.606944444444</v>
      </c>
      <c r="AZ2551">
        <v>274728</v>
      </c>
      <c r="BA2551" t="s">
        <v>4761</v>
      </c>
      <c r="BB2551" t="s">
        <v>5989</v>
      </c>
      <c r="BF2551" t="s">
        <v>5925</v>
      </c>
    </row>
    <row r="2552" spans="32:58" x14ac:dyDescent="0.25">
      <c r="AF2552" t="s">
        <v>1955</v>
      </c>
      <c r="AJ2552" t="s">
        <v>6733</v>
      </c>
      <c r="AK2552" s="104">
        <v>46118.574305555558</v>
      </c>
      <c r="AL2552">
        <v>387283</v>
      </c>
      <c r="AM2552" t="s">
        <v>4728</v>
      </c>
      <c r="AN2552" t="s">
        <v>13</v>
      </c>
      <c r="AR2552" t="s">
        <v>5938</v>
      </c>
      <c r="AT2552" t="s">
        <v>516</v>
      </c>
      <c r="AU2552" t="s">
        <v>264</v>
      </c>
      <c r="AX2552" t="s">
        <v>4794</v>
      </c>
      <c r="AY2552" s="104">
        <v>46114.606944444444</v>
      </c>
      <c r="AZ2552">
        <v>1038347</v>
      </c>
      <c r="BA2552" t="s">
        <v>4728</v>
      </c>
      <c r="BB2552" t="s">
        <v>5989</v>
      </c>
      <c r="BC2552" t="s">
        <v>4731</v>
      </c>
      <c r="BF2552" t="s">
        <v>6411</v>
      </c>
    </row>
    <row r="2553" spans="32:58" x14ac:dyDescent="0.25">
      <c r="AF2553" t="s">
        <v>247</v>
      </c>
      <c r="AJ2553" t="s">
        <v>4776</v>
      </c>
      <c r="AK2553" s="104">
        <v>46118.574999999997</v>
      </c>
      <c r="AL2553">
        <v>598129</v>
      </c>
      <c r="AM2553" t="s">
        <v>4728</v>
      </c>
      <c r="AN2553" t="s">
        <v>13</v>
      </c>
      <c r="AR2553" t="s">
        <v>5931</v>
      </c>
      <c r="AT2553" t="s">
        <v>2391</v>
      </c>
      <c r="AX2553" t="s">
        <v>7456</v>
      </c>
      <c r="AY2553" s="104">
        <v>46114.607638888891</v>
      </c>
      <c r="AZ2553">
        <v>238684</v>
      </c>
      <c r="BA2553" t="s">
        <v>4728</v>
      </c>
      <c r="BB2553" t="s">
        <v>5989</v>
      </c>
      <c r="BF2553" t="s">
        <v>5934</v>
      </c>
    </row>
    <row r="2554" spans="32:58" x14ac:dyDescent="0.25">
      <c r="AF2554" t="s">
        <v>1507</v>
      </c>
      <c r="AJ2554" t="s">
        <v>5245</v>
      </c>
      <c r="AK2554" s="104">
        <v>46118.574999999997</v>
      </c>
      <c r="AL2554">
        <v>361719</v>
      </c>
      <c r="AM2554" t="s">
        <v>4728</v>
      </c>
      <c r="AN2554" t="s">
        <v>13</v>
      </c>
      <c r="AR2554" t="s">
        <v>5931</v>
      </c>
      <c r="AT2554" t="s">
        <v>241</v>
      </c>
      <c r="AX2554" t="s">
        <v>7457</v>
      </c>
      <c r="AY2554" s="104">
        <v>46114.607638888891</v>
      </c>
      <c r="AZ2554">
        <v>1073529</v>
      </c>
      <c r="BA2554" t="s">
        <v>4728</v>
      </c>
      <c r="BB2554" t="s">
        <v>5989</v>
      </c>
      <c r="BF2554" t="s">
        <v>5931</v>
      </c>
    </row>
    <row r="2555" spans="32:58" x14ac:dyDescent="0.25">
      <c r="AF2555" t="s">
        <v>1933</v>
      </c>
      <c r="AG2555" t="s">
        <v>205</v>
      </c>
      <c r="AJ2555" t="s">
        <v>5078</v>
      </c>
      <c r="AK2555" s="104">
        <v>46118.575694444444</v>
      </c>
      <c r="AL2555">
        <v>402708</v>
      </c>
      <c r="AM2555" t="s">
        <v>4728</v>
      </c>
      <c r="AN2555" t="s">
        <v>42</v>
      </c>
      <c r="AO2555" t="s">
        <v>13</v>
      </c>
      <c r="AR2555" t="s">
        <v>5933</v>
      </c>
      <c r="AT2555" t="s">
        <v>205</v>
      </c>
      <c r="AX2555" t="s">
        <v>4753</v>
      </c>
      <c r="AY2555" s="104">
        <v>46114.607638888891</v>
      </c>
      <c r="AZ2555">
        <v>720270</v>
      </c>
      <c r="BA2555" t="s">
        <v>4728</v>
      </c>
      <c r="BB2555" t="s">
        <v>5989</v>
      </c>
      <c r="BF2555" t="s">
        <v>5942</v>
      </c>
    </row>
    <row r="2556" spans="32:58" x14ac:dyDescent="0.25">
      <c r="AF2556" t="s">
        <v>253</v>
      </c>
      <c r="AJ2556" t="s">
        <v>6744</v>
      </c>
      <c r="AK2556" s="104">
        <v>46118.577777777777</v>
      </c>
      <c r="AL2556">
        <v>171187</v>
      </c>
      <c r="AM2556" t="s">
        <v>4728</v>
      </c>
      <c r="AN2556" t="s">
        <v>13</v>
      </c>
      <c r="AR2556" t="s">
        <v>4781</v>
      </c>
      <c r="AT2556" t="s">
        <v>1894</v>
      </c>
      <c r="AX2556" t="s">
        <v>4826</v>
      </c>
      <c r="AY2556" s="104">
        <v>46114.60833333333</v>
      </c>
      <c r="AZ2556">
        <v>390573</v>
      </c>
      <c r="BA2556" t="s">
        <v>4728</v>
      </c>
      <c r="BB2556" t="s">
        <v>5989</v>
      </c>
      <c r="BF2556" t="s">
        <v>5942</v>
      </c>
    </row>
    <row r="2557" spans="32:58" x14ac:dyDescent="0.25">
      <c r="AF2557" t="s">
        <v>1507</v>
      </c>
      <c r="AJ2557" t="s">
        <v>4877</v>
      </c>
      <c r="AK2557" s="104">
        <v>46118.578472222223</v>
      </c>
      <c r="AL2557">
        <v>267271</v>
      </c>
      <c r="AM2557" t="s">
        <v>4728</v>
      </c>
      <c r="AN2557" t="s">
        <v>13</v>
      </c>
      <c r="AR2557" t="s">
        <v>5918</v>
      </c>
      <c r="AT2557" t="s">
        <v>80</v>
      </c>
      <c r="AX2557" t="s">
        <v>6585</v>
      </c>
      <c r="AY2557" s="104">
        <v>46114.60833333333</v>
      </c>
      <c r="AZ2557">
        <v>358271</v>
      </c>
      <c r="BA2557" t="s">
        <v>4728</v>
      </c>
      <c r="BB2557" t="s">
        <v>5989</v>
      </c>
      <c r="BF2557" t="s">
        <v>5920</v>
      </c>
    </row>
    <row r="2558" spans="32:58" x14ac:dyDescent="0.25">
      <c r="AF2558" t="s">
        <v>250</v>
      </c>
      <c r="AJ2558" t="s">
        <v>5391</v>
      </c>
      <c r="AK2558" s="104">
        <v>46118.578472222223</v>
      </c>
      <c r="AL2558">
        <v>244773</v>
      </c>
      <c r="AM2558" t="s">
        <v>4728</v>
      </c>
      <c r="AN2558" t="s">
        <v>13</v>
      </c>
      <c r="AR2558" t="s">
        <v>5931</v>
      </c>
      <c r="AT2558" t="s">
        <v>72</v>
      </c>
      <c r="AX2558" t="s">
        <v>5637</v>
      </c>
      <c r="AY2558" s="104">
        <v>46114.60833333333</v>
      </c>
      <c r="AZ2558">
        <v>403677</v>
      </c>
      <c r="BA2558" t="s">
        <v>4728</v>
      </c>
      <c r="BB2558" t="s">
        <v>5989</v>
      </c>
      <c r="BF2558" t="s">
        <v>5958</v>
      </c>
    </row>
    <row r="2559" spans="32:58" x14ac:dyDescent="0.25">
      <c r="AF2559" t="s">
        <v>253</v>
      </c>
      <c r="AG2559" t="s">
        <v>1945</v>
      </c>
      <c r="AJ2559" t="s">
        <v>4919</v>
      </c>
      <c r="AK2559" s="104">
        <v>46118.578472222223</v>
      </c>
      <c r="AL2559">
        <v>215824</v>
      </c>
      <c r="AM2559" t="s">
        <v>4728</v>
      </c>
      <c r="AN2559" t="s">
        <v>13</v>
      </c>
      <c r="AR2559" t="s">
        <v>5925</v>
      </c>
      <c r="AT2559" t="s">
        <v>551</v>
      </c>
      <c r="AX2559" t="s">
        <v>7234</v>
      </c>
      <c r="AY2559" s="104">
        <v>46114.60833333333</v>
      </c>
      <c r="AZ2559">
        <v>382789</v>
      </c>
      <c r="BA2559" t="s">
        <v>4728</v>
      </c>
      <c r="BB2559" t="s">
        <v>5989</v>
      </c>
      <c r="BF2559" t="s">
        <v>5956</v>
      </c>
    </row>
    <row r="2560" spans="32:58" x14ac:dyDescent="0.25">
      <c r="AJ2560" t="s">
        <v>5045</v>
      </c>
      <c r="AK2560" s="104">
        <v>46118.578472222223</v>
      </c>
      <c r="AL2560">
        <v>34879</v>
      </c>
      <c r="AM2560" t="s">
        <v>4728</v>
      </c>
      <c r="AN2560" t="s">
        <v>13</v>
      </c>
      <c r="AT2560" t="s">
        <v>683</v>
      </c>
      <c r="AX2560" t="s">
        <v>5548</v>
      </c>
      <c r="AY2560" s="104">
        <v>46114.609027777777</v>
      </c>
      <c r="AZ2560">
        <v>349282</v>
      </c>
      <c r="BA2560" t="s">
        <v>4728</v>
      </c>
      <c r="BB2560" t="s">
        <v>5989</v>
      </c>
      <c r="BF2560" t="s">
        <v>5948</v>
      </c>
    </row>
    <row r="2561" spans="32:58" x14ac:dyDescent="0.25">
      <c r="AF2561" t="s">
        <v>2557</v>
      </c>
      <c r="AG2561" t="s">
        <v>2559</v>
      </c>
      <c r="AJ2561" t="s">
        <v>6354</v>
      </c>
      <c r="AK2561" s="104">
        <v>46118.578472222223</v>
      </c>
      <c r="AL2561">
        <v>255406</v>
      </c>
      <c r="AM2561" t="s">
        <v>4728</v>
      </c>
      <c r="AN2561" t="s">
        <v>42</v>
      </c>
      <c r="AO2561" t="s">
        <v>13</v>
      </c>
      <c r="AR2561" t="s">
        <v>6026</v>
      </c>
      <c r="AT2561" t="s">
        <v>1284</v>
      </c>
      <c r="AX2561" t="s">
        <v>5470</v>
      </c>
      <c r="AY2561" s="104">
        <v>46114.609027777777</v>
      </c>
      <c r="AZ2561">
        <v>48524</v>
      </c>
      <c r="BA2561" t="s">
        <v>4728</v>
      </c>
      <c r="BB2561" t="s">
        <v>5989</v>
      </c>
      <c r="BF2561" t="s">
        <v>5925</v>
      </c>
    </row>
    <row r="2562" spans="32:58" x14ac:dyDescent="0.25">
      <c r="AF2562" t="s">
        <v>2429</v>
      </c>
      <c r="AJ2562" t="s">
        <v>5388</v>
      </c>
      <c r="AK2562" s="104">
        <v>46118.57916666667</v>
      </c>
      <c r="AL2562">
        <v>434812</v>
      </c>
      <c r="AM2562" t="s">
        <v>4728</v>
      </c>
      <c r="AN2562" t="s">
        <v>13</v>
      </c>
      <c r="AR2562" t="s">
        <v>4781</v>
      </c>
      <c r="AT2562" t="s">
        <v>220</v>
      </c>
      <c r="AX2562" t="s">
        <v>6589</v>
      </c>
      <c r="AY2562" s="104">
        <v>46114.609722222223</v>
      </c>
      <c r="AZ2562">
        <v>241916</v>
      </c>
      <c r="BA2562" t="s">
        <v>4728</v>
      </c>
      <c r="BB2562" t="s">
        <v>5989</v>
      </c>
      <c r="BF2562" t="s">
        <v>5931</v>
      </c>
    </row>
    <row r="2563" spans="32:58" x14ac:dyDescent="0.25">
      <c r="AF2563" t="s">
        <v>205</v>
      </c>
      <c r="AJ2563" t="s">
        <v>5192</v>
      </c>
      <c r="AK2563" s="104">
        <v>46118.57916666667</v>
      </c>
      <c r="AL2563">
        <v>628544</v>
      </c>
      <c r="AM2563" t="s">
        <v>4728</v>
      </c>
      <c r="AN2563" t="s">
        <v>13</v>
      </c>
      <c r="AR2563" t="s">
        <v>5931</v>
      </c>
      <c r="AT2563" t="s">
        <v>202</v>
      </c>
      <c r="AX2563" t="s">
        <v>5012</v>
      </c>
      <c r="AY2563" s="104">
        <v>46114.609722222223</v>
      </c>
      <c r="AZ2563">
        <v>152369</v>
      </c>
      <c r="BA2563" t="s">
        <v>4761</v>
      </c>
      <c r="BB2563" t="s">
        <v>5989</v>
      </c>
      <c r="BF2563" t="s">
        <v>5918</v>
      </c>
    </row>
    <row r="2564" spans="32:58" x14ac:dyDescent="0.25">
      <c r="AF2564" t="s">
        <v>2624</v>
      </c>
      <c r="AJ2564" t="s">
        <v>6036</v>
      </c>
      <c r="AK2564" s="104">
        <v>46118.57916666667</v>
      </c>
      <c r="AL2564">
        <v>657156</v>
      </c>
      <c r="AM2564" t="s">
        <v>4728</v>
      </c>
      <c r="AN2564" t="s">
        <v>13</v>
      </c>
      <c r="AR2564" t="s">
        <v>5924</v>
      </c>
      <c r="AT2564" t="s">
        <v>1292</v>
      </c>
      <c r="AX2564" t="s">
        <v>4733</v>
      </c>
      <c r="AY2564" s="104">
        <v>46114.609722222223</v>
      </c>
      <c r="AZ2564">
        <v>87213</v>
      </c>
      <c r="BA2564" t="s">
        <v>4728</v>
      </c>
      <c r="BB2564" t="s">
        <v>5989</v>
      </c>
      <c r="BF2564" t="s">
        <v>5942</v>
      </c>
    </row>
    <row r="2565" spans="32:58" x14ac:dyDescent="0.25">
      <c r="AF2565" t="s">
        <v>223</v>
      </c>
      <c r="AJ2565" t="s">
        <v>4946</v>
      </c>
      <c r="AK2565" s="104">
        <v>46118.57916666667</v>
      </c>
      <c r="AL2565">
        <v>139059</v>
      </c>
      <c r="AM2565" t="s">
        <v>4728</v>
      </c>
      <c r="AN2565" t="s">
        <v>13</v>
      </c>
      <c r="AR2565" t="s">
        <v>5925</v>
      </c>
      <c r="AT2565" t="s">
        <v>84</v>
      </c>
      <c r="AU2565" t="s">
        <v>264</v>
      </c>
      <c r="AV2565" t="s">
        <v>1891</v>
      </c>
      <c r="AX2565" t="s">
        <v>5163</v>
      </c>
      <c r="AY2565" s="104">
        <v>46114.609722222223</v>
      </c>
      <c r="AZ2565">
        <v>216060</v>
      </c>
      <c r="BA2565" t="s">
        <v>4728</v>
      </c>
      <c r="BB2565" t="s">
        <v>5989</v>
      </c>
      <c r="BC2565" t="s">
        <v>4731</v>
      </c>
      <c r="BF2565" t="s">
        <v>7251</v>
      </c>
    </row>
    <row r="2566" spans="32:58" x14ac:dyDescent="0.25">
      <c r="AF2566" t="s">
        <v>866</v>
      </c>
      <c r="AJ2566" t="s">
        <v>5096</v>
      </c>
      <c r="AK2566" s="104">
        <v>46118.579861111109</v>
      </c>
      <c r="AL2566">
        <v>466475</v>
      </c>
      <c r="AM2566" t="s">
        <v>4728</v>
      </c>
      <c r="AN2566" t="s">
        <v>13</v>
      </c>
      <c r="AR2566" t="s">
        <v>5918</v>
      </c>
      <c r="AT2566" t="s">
        <v>71</v>
      </c>
      <c r="AX2566" t="s">
        <v>4745</v>
      </c>
      <c r="AY2566" s="104">
        <v>46114.61041666667</v>
      </c>
      <c r="AZ2566">
        <v>692832</v>
      </c>
      <c r="BA2566" t="s">
        <v>4761</v>
      </c>
      <c r="BB2566" t="s">
        <v>5989</v>
      </c>
      <c r="BF2566" t="s">
        <v>5966</v>
      </c>
    </row>
    <row r="2567" spans="32:58" x14ac:dyDescent="0.25">
      <c r="AF2567" t="s">
        <v>496</v>
      </c>
      <c r="AJ2567" t="s">
        <v>4891</v>
      </c>
      <c r="AK2567" s="104">
        <v>46118.580555555556</v>
      </c>
      <c r="AL2567">
        <v>671739</v>
      </c>
      <c r="AM2567" t="s">
        <v>4728</v>
      </c>
      <c r="AN2567" t="s">
        <v>13</v>
      </c>
      <c r="AR2567" t="s">
        <v>5920</v>
      </c>
      <c r="AT2567" t="s">
        <v>308</v>
      </c>
      <c r="AU2567" t="s">
        <v>2357</v>
      </c>
      <c r="AX2567" t="s">
        <v>4782</v>
      </c>
      <c r="AY2567" s="104">
        <v>46114.61041666667</v>
      </c>
      <c r="AZ2567">
        <v>697404</v>
      </c>
      <c r="BA2567" t="s">
        <v>4728</v>
      </c>
      <c r="BB2567" t="s">
        <v>5989</v>
      </c>
      <c r="BF2567" t="s">
        <v>7458</v>
      </c>
    </row>
    <row r="2568" spans="32:58" x14ac:dyDescent="0.25">
      <c r="AF2568" t="s">
        <v>2201</v>
      </c>
      <c r="AG2568" t="s">
        <v>1732</v>
      </c>
      <c r="AJ2568" t="s">
        <v>4940</v>
      </c>
      <c r="AK2568" s="104">
        <v>46118.580555555556</v>
      </c>
      <c r="AL2568">
        <v>309691</v>
      </c>
      <c r="AM2568" t="s">
        <v>4761</v>
      </c>
      <c r="AN2568" t="s">
        <v>4841</v>
      </c>
      <c r="AO2568" t="s">
        <v>13</v>
      </c>
      <c r="AR2568" t="s">
        <v>6256</v>
      </c>
      <c r="AT2568" t="s">
        <v>1385</v>
      </c>
      <c r="AX2568" t="s">
        <v>4741</v>
      </c>
      <c r="AY2568" s="104">
        <v>46114.611111111109</v>
      </c>
      <c r="AZ2568">
        <v>247340</v>
      </c>
      <c r="BA2568" t="s">
        <v>4728</v>
      </c>
      <c r="BB2568" t="s">
        <v>5989</v>
      </c>
      <c r="BF2568" t="s">
        <v>6069</v>
      </c>
    </row>
    <row r="2569" spans="32:58" x14ac:dyDescent="0.25">
      <c r="AF2569" t="s">
        <v>2600</v>
      </c>
      <c r="AJ2569" t="s">
        <v>6744</v>
      </c>
      <c r="AK2569" s="104">
        <v>46118.580555555556</v>
      </c>
      <c r="AL2569">
        <v>321761</v>
      </c>
      <c r="AM2569" t="s">
        <v>4728</v>
      </c>
      <c r="AN2569" t="s">
        <v>13</v>
      </c>
      <c r="AR2569" t="s">
        <v>5931</v>
      </c>
      <c r="AT2569" t="s">
        <v>2391</v>
      </c>
      <c r="AX2569" t="s">
        <v>5988</v>
      </c>
      <c r="AY2569" s="104">
        <v>46114.611805555556</v>
      </c>
      <c r="AZ2569">
        <v>145329</v>
      </c>
      <c r="BA2569" t="s">
        <v>4728</v>
      </c>
      <c r="BB2569" t="s">
        <v>5989</v>
      </c>
      <c r="BF2569" t="s">
        <v>6069</v>
      </c>
    </row>
    <row r="2570" spans="32:58" x14ac:dyDescent="0.25">
      <c r="AF2570" t="s">
        <v>1507</v>
      </c>
      <c r="AJ2570" t="s">
        <v>4839</v>
      </c>
      <c r="AK2570" s="104">
        <v>46118.580555555556</v>
      </c>
      <c r="AL2570">
        <v>246700</v>
      </c>
      <c r="AM2570" t="s">
        <v>4728</v>
      </c>
      <c r="AN2570" t="s">
        <v>13</v>
      </c>
      <c r="AR2570" t="s">
        <v>5931</v>
      </c>
      <c r="AT2570" t="s">
        <v>2429</v>
      </c>
      <c r="AU2570" t="s">
        <v>2197</v>
      </c>
      <c r="AX2570" t="s">
        <v>6404</v>
      </c>
      <c r="AY2570" s="104">
        <v>46114.611805555556</v>
      </c>
      <c r="AZ2570">
        <v>502355</v>
      </c>
      <c r="BA2570" t="s">
        <v>4761</v>
      </c>
      <c r="BB2570" t="s">
        <v>5989</v>
      </c>
      <c r="BC2570" t="s">
        <v>4731</v>
      </c>
      <c r="BF2570" t="s">
        <v>6148</v>
      </c>
    </row>
    <row r="2571" spans="32:58" x14ac:dyDescent="0.25">
      <c r="AF2571" t="s">
        <v>229</v>
      </c>
      <c r="AJ2571" t="s">
        <v>5083</v>
      </c>
      <c r="AK2571" s="104">
        <v>46118.581250000003</v>
      </c>
      <c r="AL2571">
        <v>723052</v>
      </c>
      <c r="AM2571" t="s">
        <v>4728</v>
      </c>
      <c r="AN2571" t="s">
        <v>13</v>
      </c>
      <c r="AO2571" t="s">
        <v>4731</v>
      </c>
      <c r="AR2571" t="s">
        <v>4781</v>
      </c>
      <c r="AT2571" t="s">
        <v>202</v>
      </c>
      <c r="AX2571" t="s">
        <v>7387</v>
      </c>
      <c r="AY2571" s="104">
        <v>46114.611805555556</v>
      </c>
      <c r="AZ2571">
        <v>1078995</v>
      </c>
      <c r="BA2571" t="s">
        <v>4728</v>
      </c>
      <c r="BB2571" t="s">
        <v>5989</v>
      </c>
      <c r="BF2571" t="s">
        <v>5918</v>
      </c>
    </row>
    <row r="2572" spans="32:58" x14ac:dyDescent="0.25">
      <c r="AF2572" t="s">
        <v>2321</v>
      </c>
      <c r="AG2572" t="s">
        <v>1955</v>
      </c>
      <c r="AJ2572" t="s">
        <v>4782</v>
      </c>
      <c r="AK2572" s="104">
        <v>46118.581250000003</v>
      </c>
      <c r="AL2572">
        <v>1741224</v>
      </c>
      <c r="AM2572" t="s">
        <v>4728</v>
      </c>
      <c r="AN2572" t="s">
        <v>42</v>
      </c>
      <c r="AO2572" t="s">
        <v>13</v>
      </c>
      <c r="AR2572" t="s">
        <v>6181</v>
      </c>
      <c r="AT2572" t="s">
        <v>84</v>
      </c>
      <c r="AX2572" t="s">
        <v>4890</v>
      </c>
      <c r="AY2572" s="104">
        <v>46114.612500000003</v>
      </c>
      <c r="AZ2572">
        <v>954205</v>
      </c>
      <c r="BA2572" t="s">
        <v>4728</v>
      </c>
      <c r="BB2572" t="s">
        <v>5989</v>
      </c>
      <c r="BF2572" t="s">
        <v>5918</v>
      </c>
    </row>
    <row r="2573" spans="32:58" x14ac:dyDescent="0.25">
      <c r="AF2573" t="s">
        <v>2559</v>
      </c>
      <c r="AJ2573" t="s">
        <v>4919</v>
      </c>
      <c r="AK2573" s="104">
        <v>46118.581250000003</v>
      </c>
      <c r="AL2573">
        <v>595378</v>
      </c>
      <c r="AM2573" t="s">
        <v>4761</v>
      </c>
      <c r="AN2573" t="s">
        <v>13</v>
      </c>
      <c r="AR2573" t="s">
        <v>5966</v>
      </c>
      <c r="AT2573" t="s">
        <v>1292</v>
      </c>
      <c r="AU2573" t="s">
        <v>220</v>
      </c>
      <c r="AX2573" t="s">
        <v>5163</v>
      </c>
      <c r="AY2573" s="104">
        <v>46114.612500000003</v>
      </c>
      <c r="AZ2573">
        <v>767346</v>
      </c>
      <c r="BA2573" t="s">
        <v>4728</v>
      </c>
      <c r="BB2573" t="s">
        <v>5989</v>
      </c>
      <c r="BC2573" t="s">
        <v>4731</v>
      </c>
      <c r="BF2573" t="s">
        <v>7313</v>
      </c>
    </row>
    <row r="2574" spans="32:58" x14ac:dyDescent="0.25">
      <c r="AF2574" t="s">
        <v>2433</v>
      </c>
      <c r="AG2574" t="s">
        <v>81</v>
      </c>
      <c r="AJ2574" t="s">
        <v>6745</v>
      </c>
      <c r="AK2574" s="104">
        <v>46118.581944444442</v>
      </c>
      <c r="AL2574">
        <v>741368</v>
      </c>
      <c r="AM2574" t="s">
        <v>4728</v>
      </c>
      <c r="AN2574" t="s">
        <v>42</v>
      </c>
      <c r="AO2574" t="s">
        <v>13</v>
      </c>
      <c r="AP2574" t="s">
        <v>4731</v>
      </c>
      <c r="AR2574" t="s">
        <v>5962</v>
      </c>
      <c r="AT2574" t="s">
        <v>214</v>
      </c>
      <c r="AX2574" t="s">
        <v>4949</v>
      </c>
      <c r="AY2574" s="104">
        <v>46114.613194444442</v>
      </c>
      <c r="AZ2574">
        <v>529180</v>
      </c>
      <c r="BA2574" t="s">
        <v>4761</v>
      </c>
      <c r="BB2574" t="s">
        <v>5989</v>
      </c>
      <c r="BF2574" t="s">
        <v>5948</v>
      </c>
    </row>
    <row r="2575" spans="32:58" x14ac:dyDescent="0.25">
      <c r="AF2575" t="s">
        <v>247</v>
      </c>
      <c r="AJ2575" t="s">
        <v>4946</v>
      </c>
      <c r="AK2575" s="104">
        <v>46118.581944444442</v>
      </c>
      <c r="AL2575">
        <v>28209</v>
      </c>
      <c r="AM2575" t="s">
        <v>4728</v>
      </c>
      <c r="AN2575" t="s">
        <v>13</v>
      </c>
      <c r="AR2575" t="s">
        <v>5925</v>
      </c>
      <c r="AT2575" t="s">
        <v>1894</v>
      </c>
      <c r="AU2575" t="s">
        <v>2197</v>
      </c>
      <c r="AX2575" t="s">
        <v>5086</v>
      </c>
      <c r="AY2575" s="104">
        <v>46114.613194444442</v>
      </c>
      <c r="AZ2575">
        <v>1072013</v>
      </c>
      <c r="BA2575" t="s">
        <v>4728</v>
      </c>
      <c r="BB2575" t="s">
        <v>5989</v>
      </c>
      <c r="BC2575" t="s">
        <v>4731</v>
      </c>
      <c r="BF2575" t="s">
        <v>6495</v>
      </c>
    </row>
    <row r="2576" spans="32:58" x14ac:dyDescent="0.25">
      <c r="AF2576" t="s">
        <v>253</v>
      </c>
      <c r="AJ2576" t="s">
        <v>6746</v>
      </c>
      <c r="AK2576" s="104">
        <v>46118.582638888889</v>
      </c>
      <c r="AL2576">
        <v>500916</v>
      </c>
      <c r="AM2576" t="s">
        <v>4728</v>
      </c>
      <c r="AN2576" t="s">
        <v>13</v>
      </c>
      <c r="AR2576" t="s">
        <v>5942</v>
      </c>
      <c r="AT2576" t="s">
        <v>72</v>
      </c>
      <c r="AX2576" t="s">
        <v>4877</v>
      </c>
      <c r="AY2576" s="104">
        <v>46114.613194444442</v>
      </c>
      <c r="AZ2576">
        <v>3181300</v>
      </c>
      <c r="BA2576" t="s">
        <v>4761</v>
      </c>
      <c r="BB2576" t="s">
        <v>5989</v>
      </c>
      <c r="BF2576" t="s">
        <v>5948</v>
      </c>
    </row>
    <row r="2577" spans="32:58" x14ac:dyDescent="0.25">
      <c r="AF2577" t="s">
        <v>250</v>
      </c>
      <c r="AJ2577" t="s">
        <v>4946</v>
      </c>
      <c r="AK2577" s="104">
        <v>46118.582638888889</v>
      </c>
      <c r="AL2577">
        <v>566140</v>
      </c>
      <c r="AM2577" t="s">
        <v>4728</v>
      </c>
      <c r="AN2577" t="s">
        <v>13</v>
      </c>
      <c r="AR2577" t="s">
        <v>5958</v>
      </c>
      <c r="AT2577" t="s">
        <v>1078</v>
      </c>
      <c r="AX2577" t="s">
        <v>7252</v>
      </c>
      <c r="AY2577" s="104">
        <v>46114.613194444442</v>
      </c>
      <c r="AZ2577">
        <v>93979</v>
      </c>
      <c r="BA2577" t="s">
        <v>4728</v>
      </c>
      <c r="BB2577" t="s">
        <v>5989</v>
      </c>
      <c r="BF2577" t="s">
        <v>4781</v>
      </c>
    </row>
    <row r="2578" spans="32:58" x14ac:dyDescent="0.25">
      <c r="AF2578" t="s">
        <v>2600</v>
      </c>
      <c r="AJ2578" t="s">
        <v>4849</v>
      </c>
      <c r="AK2578" s="104">
        <v>46118.583333333336</v>
      </c>
      <c r="AL2578">
        <v>636100</v>
      </c>
      <c r="AM2578" t="s">
        <v>4728</v>
      </c>
      <c r="AN2578" t="s">
        <v>13</v>
      </c>
      <c r="AR2578" t="s">
        <v>5931</v>
      </c>
      <c r="AT2578" t="s">
        <v>551</v>
      </c>
      <c r="AU2578" t="s">
        <v>264</v>
      </c>
      <c r="AV2578" t="s">
        <v>256</v>
      </c>
      <c r="AX2578" t="s">
        <v>4918</v>
      </c>
      <c r="AY2578" s="104">
        <v>46114.613888888889</v>
      </c>
      <c r="AZ2578">
        <v>2133407</v>
      </c>
      <c r="BA2578" t="s">
        <v>4761</v>
      </c>
      <c r="BB2578" t="s">
        <v>5989</v>
      </c>
      <c r="BC2578" t="s">
        <v>4731</v>
      </c>
      <c r="BF2578" t="s">
        <v>7329</v>
      </c>
    </row>
    <row r="2579" spans="32:58" x14ac:dyDescent="0.25">
      <c r="AF2579" t="s">
        <v>1124</v>
      </c>
      <c r="AJ2579" t="s">
        <v>5074</v>
      </c>
      <c r="AK2579" s="104">
        <v>46118.584027777775</v>
      </c>
      <c r="AL2579">
        <v>315103</v>
      </c>
      <c r="AM2579" t="s">
        <v>4728</v>
      </c>
      <c r="AN2579" t="s">
        <v>13</v>
      </c>
      <c r="AR2579" t="s">
        <v>5918</v>
      </c>
      <c r="AT2579" t="s">
        <v>2391</v>
      </c>
      <c r="AX2579" t="s">
        <v>6003</v>
      </c>
      <c r="AY2579" s="104">
        <v>46114.613888888889</v>
      </c>
      <c r="AZ2579">
        <v>1982131</v>
      </c>
      <c r="BA2579" t="s">
        <v>4761</v>
      </c>
      <c r="BB2579" t="s">
        <v>5989</v>
      </c>
      <c r="BF2579" t="s">
        <v>5966</v>
      </c>
    </row>
    <row r="2580" spans="32:58" x14ac:dyDescent="0.25">
      <c r="AF2580" t="s">
        <v>6747</v>
      </c>
      <c r="AG2580" t="s">
        <v>1531</v>
      </c>
      <c r="AJ2580" t="s">
        <v>4836</v>
      </c>
      <c r="AK2580" s="104">
        <v>46118.584722222222</v>
      </c>
      <c r="AL2580">
        <v>412017</v>
      </c>
      <c r="AM2580" t="s">
        <v>4728</v>
      </c>
      <c r="AN2580" t="s">
        <v>42</v>
      </c>
      <c r="AO2580" t="s">
        <v>13</v>
      </c>
      <c r="AR2580" t="s">
        <v>6005</v>
      </c>
      <c r="AT2580" t="s">
        <v>308</v>
      </c>
      <c r="AX2580" t="s">
        <v>5714</v>
      </c>
      <c r="AY2580" s="104">
        <v>46114.613888888889</v>
      </c>
      <c r="AZ2580">
        <v>101022</v>
      </c>
      <c r="BA2580" t="s">
        <v>4728</v>
      </c>
      <c r="BB2580" t="s">
        <v>5989</v>
      </c>
      <c r="BF2580" t="s">
        <v>5925</v>
      </c>
    </row>
    <row r="2581" spans="32:58" x14ac:dyDescent="0.25">
      <c r="AF2581" t="s">
        <v>800</v>
      </c>
      <c r="AG2581" t="s">
        <v>1048</v>
      </c>
      <c r="AH2581" t="s">
        <v>217</v>
      </c>
      <c r="AJ2581" t="s">
        <v>5353</v>
      </c>
      <c r="AK2581" s="104">
        <v>46118.585416666669</v>
      </c>
      <c r="AL2581">
        <v>1635125</v>
      </c>
      <c r="AM2581" t="s">
        <v>4728</v>
      </c>
      <c r="AN2581" t="s">
        <v>42</v>
      </c>
      <c r="AO2581" t="s">
        <v>13</v>
      </c>
      <c r="AP2581" t="s">
        <v>4731</v>
      </c>
      <c r="AR2581" t="s">
        <v>6748</v>
      </c>
      <c r="AT2581" t="s">
        <v>1292</v>
      </c>
      <c r="AX2581" t="s">
        <v>5304</v>
      </c>
      <c r="AY2581" s="104">
        <v>46114.613888888889</v>
      </c>
      <c r="AZ2581">
        <v>106342</v>
      </c>
      <c r="BA2581" t="s">
        <v>4728</v>
      </c>
      <c r="BB2581" t="s">
        <v>5989</v>
      </c>
      <c r="BF2581" t="s">
        <v>5948</v>
      </c>
    </row>
    <row r="2582" spans="32:58" x14ac:dyDescent="0.25">
      <c r="AF2582" t="s">
        <v>264</v>
      </c>
      <c r="AJ2582" t="s">
        <v>6744</v>
      </c>
      <c r="AK2582" s="104">
        <v>46118.585416666669</v>
      </c>
      <c r="AL2582">
        <v>295154</v>
      </c>
      <c r="AM2582" t="s">
        <v>4728</v>
      </c>
      <c r="AN2582" t="s">
        <v>13</v>
      </c>
      <c r="AR2582" t="s">
        <v>5931</v>
      </c>
      <c r="AT2582" t="s">
        <v>71</v>
      </c>
      <c r="AX2582" t="s">
        <v>5074</v>
      </c>
      <c r="AY2582" s="104">
        <v>46114.614583333336</v>
      </c>
      <c r="AZ2582">
        <v>912988</v>
      </c>
      <c r="BA2582" t="s">
        <v>4728</v>
      </c>
      <c r="BB2582" t="s">
        <v>5989</v>
      </c>
      <c r="BF2582" t="s">
        <v>5958</v>
      </c>
    </row>
    <row r="2583" spans="32:58" x14ac:dyDescent="0.25">
      <c r="AF2583" t="s">
        <v>432</v>
      </c>
      <c r="AJ2583" t="s">
        <v>5082</v>
      </c>
      <c r="AK2583" s="104">
        <v>46118.587500000001</v>
      </c>
      <c r="AL2583">
        <v>445078</v>
      </c>
      <c r="AM2583" t="s">
        <v>4761</v>
      </c>
      <c r="AN2583" t="s">
        <v>13</v>
      </c>
      <c r="AR2583" t="s">
        <v>5966</v>
      </c>
      <c r="AX2583" t="s">
        <v>7252</v>
      </c>
      <c r="AY2583" s="104">
        <v>46114.614583333336</v>
      </c>
      <c r="AZ2583">
        <v>312343</v>
      </c>
      <c r="BA2583" t="s">
        <v>4728</v>
      </c>
      <c r="BB2583" t="s">
        <v>5989</v>
      </c>
    </row>
    <row r="2584" spans="32:58" x14ac:dyDescent="0.25">
      <c r="AF2584" t="s">
        <v>253</v>
      </c>
      <c r="AJ2584" t="s">
        <v>5401</v>
      </c>
      <c r="AK2584" s="104">
        <v>46118.588194444441</v>
      </c>
      <c r="AL2584">
        <v>450310</v>
      </c>
      <c r="AM2584" t="s">
        <v>4728</v>
      </c>
      <c r="AN2584" t="s">
        <v>13</v>
      </c>
      <c r="AR2584" t="s">
        <v>5931</v>
      </c>
      <c r="AT2584" t="s">
        <v>516</v>
      </c>
      <c r="AU2584" t="s">
        <v>683</v>
      </c>
      <c r="AX2584" t="s">
        <v>4923</v>
      </c>
      <c r="AY2584" s="104">
        <v>46114.614583333336</v>
      </c>
      <c r="AZ2584">
        <v>1413731</v>
      </c>
      <c r="BA2584" t="s">
        <v>4761</v>
      </c>
      <c r="BB2584" t="s">
        <v>5989</v>
      </c>
      <c r="BC2584" t="s">
        <v>4731</v>
      </c>
      <c r="BF2584" t="s">
        <v>6918</v>
      </c>
    </row>
    <row r="2585" spans="32:58" x14ac:dyDescent="0.25">
      <c r="AF2585" t="s">
        <v>2407</v>
      </c>
      <c r="AJ2585" t="s">
        <v>4900</v>
      </c>
      <c r="AK2585" s="104">
        <v>46118.588888888888</v>
      </c>
      <c r="AL2585">
        <v>1334032</v>
      </c>
      <c r="AM2585" t="s">
        <v>4728</v>
      </c>
      <c r="AN2585" t="s">
        <v>13</v>
      </c>
      <c r="AR2585" t="s">
        <v>6314</v>
      </c>
      <c r="AT2585" t="s">
        <v>1078</v>
      </c>
      <c r="AU2585" t="s">
        <v>551</v>
      </c>
      <c r="AX2585" t="s">
        <v>5714</v>
      </c>
      <c r="AY2585" s="104">
        <v>46114.615277777775</v>
      </c>
      <c r="AZ2585">
        <v>250597</v>
      </c>
      <c r="BA2585" t="s">
        <v>4728</v>
      </c>
      <c r="BB2585" t="s">
        <v>5989</v>
      </c>
      <c r="BF2585" t="s">
        <v>5931</v>
      </c>
    </row>
    <row r="2586" spans="32:58" x14ac:dyDescent="0.25">
      <c r="AF2586" t="s">
        <v>2561</v>
      </c>
      <c r="AJ2586" t="s">
        <v>6749</v>
      </c>
      <c r="AK2586" s="104">
        <v>46118.588888888888</v>
      </c>
      <c r="AL2586">
        <v>269343</v>
      </c>
      <c r="AM2586" t="s">
        <v>4728</v>
      </c>
      <c r="AN2586" t="s">
        <v>13</v>
      </c>
      <c r="AR2586" t="s">
        <v>5918</v>
      </c>
      <c r="AT2586" t="s">
        <v>1385</v>
      </c>
      <c r="AX2586" t="s">
        <v>5211</v>
      </c>
      <c r="AY2586" s="104">
        <v>46114.615277777775</v>
      </c>
      <c r="AZ2586">
        <v>305136</v>
      </c>
      <c r="BA2586" t="s">
        <v>4728</v>
      </c>
      <c r="BB2586" t="s">
        <v>5989</v>
      </c>
      <c r="BF2586" t="s">
        <v>5918</v>
      </c>
    </row>
    <row r="2587" spans="32:58" x14ac:dyDescent="0.25">
      <c r="AF2587" t="s">
        <v>1606</v>
      </c>
      <c r="AG2587" t="s">
        <v>432</v>
      </c>
      <c r="AJ2587" t="s">
        <v>5391</v>
      </c>
      <c r="AK2587" s="104">
        <v>46118.588888888888</v>
      </c>
      <c r="AL2587">
        <v>461822</v>
      </c>
      <c r="AM2587" t="s">
        <v>4728</v>
      </c>
      <c r="AN2587" t="s">
        <v>42</v>
      </c>
      <c r="AO2587" t="s">
        <v>13</v>
      </c>
      <c r="AR2587" t="s">
        <v>5919</v>
      </c>
      <c r="AT2587" t="s">
        <v>308</v>
      </c>
      <c r="AX2587" t="s">
        <v>5304</v>
      </c>
      <c r="AY2587" s="104">
        <v>46114.615277777775</v>
      </c>
      <c r="AZ2587">
        <v>307758</v>
      </c>
      <c r="BA2587" t="s">
        <v>4728</v>
      </c>
      <c r="BB2587" t="s">
        <v>5989</v>
      </c>
      <c r="BF2587" t="s">
        <v>5942</v>
      </c>
    </row>
    <row r="2588" spans="32:58" x14ac:dyDescent="0.25">
      <c r="AF2588" t="s">
        <v>1481</v>
      </c>
      <c r="AJ2588" t="s">
        <v>4877</v>
      </c>
      <c r="AK2588" s="104">
        <v>46118.588888888888</v>
      </c>
      <c r="AL2588">
        <v>737288</v>
      </c>
      <c r="AM2588" t="s">
        <v>4728</v>
      </c>
      <c r="AN2588" t="s">
        <v>13</v>
      </c>
      <c r="AR2588" t="s">
        <v>5938</v>
      </c>
      <c r="AT2588" t="s">
        <v>2429</v>
      </c>
      <c r="AX2588" t="s">
        <v>7459</v>
      </c>
      <c r="AY2588" s="104">
        <v>46114.615277777775</v>
      </c>
      <c r="AZ2588">
        <v>85940</v>
      </c>
      <c r="BA2588" t="s">
        <v>4728</v>
      </c>
      <c r="BB2588" t="s">
        <v>5989</v>
      </c>
      <c r="BF2588" t="s">
        <v>5942</v>
      </c>
    </row>
    <row r="2589" spans="32:58" x14ac:dyDescent="0.25">
      <c r="AF2589" t="s">
        <v>2383</v>
      </c>
      <c r="AJ2589" t="s">
        <v>6750</v>
      </c>
      <c r="AK2589" s="104">
        <v>46118.589583333334</v>
      </c>
      <c r="AL2589">
        <v>523809</v>
      </c>
      <c r="AM2589" t="s">
        <v>4728</v>
      </c>
      <c r="AN2589" t="s">
        <v>13</v>
      </c>
      <c r="AR2589" t="s">
        <v>5931</v>
      </c>
      <c r="AT2589" t="s">
        <v>1706</v>
      </c>
      <c r="AX2589" t="s">
        <v>4782</v>
      </c>
      <c r="AY2589" s="104">
        <v>46114.615972222222</v>
      </c>
      <c r="AZ2589">
        <v>350420</v>
      </c>
      <c r="BA2589" t="s">
        <v>4728</v>
      </c>
      <c r="BB2589" t="s">
        <v>5989</v>
      </c>
      <c r="BF2589" t="s">
        <v>5942</v>
      </c>
    </row>
    <row r="2590" spans="32:58" x14ac:dyDescent="0.25">
      <c r="AF2590" t="s">
        <v>1531</v>
      </c>
      <c r="AJ2590" t="s">
        <v>6751</v>
      </c>
      <c r="AK2590" s="104">
        <v>46118.589583333334</v>
      </c>
      <c r="AL2590">
        <v>1269229</v>
      </c>
      <c r="AM2590" t="s">
        <v>4728</v>
      </c>
      <c r="AN2590" t="s">
        <v>13</v>
      </c>
      <c r="AR2590" t="s">
        <v>5931</v>
      </c>
      <c r="AT2590" t="s">
        <v>229</v>
      </c>
      <c r="AX2590" t="s">
        <v>4939</v>
      </c>
      <c r="AY2590" s="104">
        <v>46114.616666666669</v>
      </c>
      <c r="AZ2590">
        <v>357602</v>
      </c>
      <c r="BA2590" t="s">
        <v>4728</v>
      </c>
      <c r="BB2590" t="s">
        <v>5989</v>
      </c>
      <c r="BF2590" t="s">
        <v>5920</v>
      </c>
    </row>
    <row r="2591" spans="32:58" x14ac:dyDescent="0.25">
      <c r="AF2591" t="s">
        <v>1284</v>
      </c>
      <c r="AJ2591" t="s">
        <v>5440</v>
      </c>
      <c r="AK2591" s="104">
        <v>46118.590277777781</v>
      </c>
      <c r="AL2591">
        <v>286889</v>
      </c>
      <c r="AM2591" t="s">
        <v>4728</v>
      </c>
      <c r="AN2591" t="s">
        <v>13</v>
      </c>
      <c r="AR2591" t="s">
        <v>4781</v>
      </c>
      <c r="AT2591" t="s">
        <v>516</v>
      </c>
      <c r="AU2591" t="s">
        <v>264</v>
      </c>
      <c r="AX2591" t="s">
        <v>5889</v>
      </c>
      <c r="AY2591" s="104">
        <v>46114.616666666669</v>
      </c>
      <c r="AZ2591">
        <v>436444</v>
      </c>
      <c r="BA2591" t="s">
        <v>4728</v>
      </c>
      <c r="BB2591" t="s">
        <v>5989</v>
      </c>
      <c r="BC2591" t="s">
        <v>4731</v>
      </c>
      <c r="BF2591" t="s">
        <v>7149</v>
      </c>
    </row>
    <row r="2592" spans="32:58" x14ac:dyDescent="0.25">
      <c r="AF2592" t="s">
        <v>516</v>
      </c>
      <c r="AJ2592" t="s">
        <v>4826</v>
      </c>
      <c r="AK2592" s="104">
        <v>46118.590277777781</v>
      </c>
      <c r="AL2592">
        <v>316139</v>
      </c>
      <c r="AM2592" t="s">
        <v>4728</v>
      </c>
      <c r="AN2592" t="s">
        <v>13</v>
      </c>
      <c r="AR2592" t="s">
        <v>5918</v>
      </c>
      <c r="AT2592" t="s">
        <v>2429</v>
      </c>
      <c r="AU2592" t="s">
        <v>264</v>
      </c>
      <c r="AV2592" t="s">
        <v>220</v>
      </c>
      <c r="AX2592" t="s">
        <v>4763</v>
      </c>
      <c r="AY2592" s="104">
        <v>46114.616666666669</v>
      </c>
      <c r="AZ2592">
        <v>1441991</v>
      </c>
      <c r="BA2592" t="s">
        <v>4728</v>
      </c>
      <c r="BB2592" t="s">
        <v>5989</v>
      </c>
      <c r="BC2592" t="s">
        <v>4731</v>
      </c>
      <c r="BF2592" t="s">
        <v>7125</v>
      </c>
    </row>
    <row r="2593" spans="32:58" x14ac:dyDescent="0.25">
      <c r="AF2593" t="s">
        <v>6519</v>
      </c>
      <c r="AG2593" t="s">
        <v>637</v>
      </c>
      <c r="AJ2593" t="s">
        <v>6752</v>
      </c>
      <c r="AK2593" s="104">
        <v>46118.590277777781</v>
      </c>
      <c r="AL2593">
        <v>1073238</v>
      </c>
      <c r="AM2593" t="s">
        <v>4728</v>
      </c>
      <c r="AN2593" t="s">
        <v>42</v>
      </c>
      <c r="AO2593" t="s">
        <v>13</v>
      </c>
      <c r="AR2593" t="s">
        <v>5993</v>
      </c>
      <c r="AT2593" t="s">
        <v>637</v>
      </c>
      <c r="AX2593" t="s">
        <v>4753</v>
      </c>
      <c r="AY2593" s="104">
        <v>46114.616666666669</v>
      </c>
      <c r="AZ2593">
        <v>1325653</v>
      </c>
      <c r="BA2593" t="s">
        <v>4728</v>
      </c>
      <c r="BB2593" t="s">
        <v>5989</v>
      </c>
      <c r="BF2593" t="s">
        <v>5942</v>
      </c>
    </row>
    <row r="2594" spans="32:58" x14ac:dyDescent="0.25">
      <c r="AF2594" t="s">
        <v>2415</v>
      </c>
      <c r="AG2594" t="s">
        <v>1385</v>
      </c>
      <c r="AH2594" t="s">
        <v>2600</v>
      </c>
      <c r="AJ2594" t="s">
        <v>5370</v>
      </c>
      <c r="AK2594" s="104">
        <v>46118.590277777781</v>
      </c>
      <c r="AL2594">
        <v>3925730</v>
      </c>
      <c r="AM2594" t="s">
        <v>4761</v>
      </c>
      <c r="AN2594" t="s">
        <v>42</v>
      </c>
      <c r="AO2594" t="s">
        <v>13</v>
      </c>
      <c r="AR2594" t="s">
        <v>6753</v>
      </c>
      <c r="AT2594" t="s">
        <v>432</v>
      </c>
      <c r="AU2594" t="s">
        <v>264</v>
      </c>
      <c r="AV2594" t="s">
        <v>1132</v>
      </c>
      <c r="AX2594" t="s">
        <v>7460</v>
      </c>
      <c r="AY2594" s="104">
        <v>46114.617361111108</v>
      </c>
      <c r="AZ2594">
        <v>2841347</v>
      </c>
      <c r="BA2594" t="s">
        <v>4761</v>
      </c>
      <c r="BB2594" t="s">
        <v>5989</v>
      </c>
      <c r="BC2594" t="s">
        <v>4731</v>
      </c>
      <c r="BF2594" t="s">
        <v>7329</v>
      </c>
    </row>
    <row r="2595" spans="32:58" x14ac:dyDescent="0.25">
      <c r="AF2595" t="s">
        <v>866</v>
      </c>
      <c r="AJ2595" t="s">
        <v>4774</v>
      </c>
      <c r="AK2595" s="104">
        <v>46118.59097222222</v>
      </c>
      <c r="AL2595">
        <v>824942</v>
      </c>
      <c r="AM2595" t="s">
        <v>4728</v>
      </c>
      <c r="AN2595" t="s">
        <v>13</v>
      </c>
      <c r="AR2595" t="s">
        <v>5918</v>
      </c>
      <c r="AT2595" t="s">
        <v>1292</v>
      </c>
      <c r="AX2595" t="s">
        <v>6404</v>
      </c>
      <c r="AY2595" s="104">
        <v>46114.617361111108</v>
      </c>
      <c r="AZ2595">
        <v>920855</v>
      </c>
      <c r="BA2595" t="s">
        <v>4761</v>
      </c>
      <c r="BB2595" t="s">
        <v>5989</v>
      </c>
      <c r="BF2595" t="s">
        <v>5966</v>
      </c>
    </row>
    <row r="2596" spans="32:58" x14ac:dyDescent="0.25">
      <c r="AF2596" t="s">
        <v>2377</v>
      </c>
      <c r="AG2596" t="s">
        <v>1507</v>
      </c>
      <c r="AJ2596" t="s">
        <v>6754</v>
      </c>
      <c r="AK2596" s="104">
        <v>46118.591666666667</v>
      </c>
      <c r="AL2596">
        <v>1089886</v>
      </c>
      <c r="AM2596" t="s">
        <v>4728</v>
      </c>
      <c r="AN2596" t="s">
        <v>42</v>
      </c>
      <c r="AO2596" t="s">
        <v>13</v>
      </c>
      <c r="AR2596" t="s">
        <v>5933</v>
      </c>
      <c r="AT2596" t="s">
        <v>214</v>
      </c>
      <c r="AX2596" t="s">
        <v>5393</v>
      </c>
      <c r="AY2596" s="104">
        <v>46114.617361111108</v>
      </c>
      <c r="AZ2596">
        <v>332039</v>
      </c>
      <c r="BA2596" t="s">
        <v>4728</v>
      </c>
      <c r="BB2596" t="s">
        <v>5989</v>
      </c>
      <c r="BF2596" t="s">
        <v>5942</v>
      </c>
    </row>
    <row r="2597" spans="32:58" x14ac:dyDescent="0.25">
      <c r="AF2597" t="s">
        <v>1898</v>
      </c>
      <c r="AG2597" t="s">
        <v>2624</v>
      </c>
      <c r="AJ2597" t="s">
        <v>4967</v>
      </c>
      <c r="AK2597" s="104">
        <v>46118.591666666667</v>
      </c>
      <c r="AL2597">
        <v>345855</v>
      </c>
      <c r="AM2597" t="s">
        <v>4728</v>
      </c>
      <c r="AN2597" t="s">
        <v>42</v>
      </c>
      <c r="AO2597" t="s">
        <v>13</v>
      </c>
      <c r="AR2597" t="s">
        <v>6755</v>
      </c>
      <c r="AT2597" t="s">
        <v>551</v>
      </c>
      <c r="AX2597" t="s">
        <v>7461</v>
      </c>
      <c r="AY2597" s="104">
        <v>46114.617361111108</v>
      </c>
      <c r="AZ2597">
        <v>335140</v>
      </c>
      <c r="BA2597" t="s">
        <v>4728</v>
      </c>
      <c r="BB2597" t="s">
        <v>5989</v>
      </c>
      <c r="BF2597" t="s">
        <v>5931</v>
      </c>
    </row>
    <row r="2598" spans="32:58" x14ac:dyDescent="0.25">
      <c r="AF2598" t="s">
        <v>2337</v>
      </c>
      <c r="AG2598" t="s">
        <v>1985</v>
      </c>
      <c r="AJ2598" t="s">
        <v>4944</v>
      </c>
      <c r="AK2598" s="104">
        <v>46118.592361111114</v>
      </c>
      <c r="AL2598">
        <v>978116</v>
      </c>
      <c r="AM2598" t="s">
        <v>4761</v>
      </c>
      <c r="AN2598" t="s">
        <v>42</v>
      </c>
      <c r="AO2598" t="s">
        <v>13</v>
      </c>
      <c r="AR2598" t="s">
        <v>5952</v>
      </c>
      <c r="AT2598" t="s">
        <v>868</v>
      </c>
      <c r="AX2598" t="s">
        <v>6500</v>
      </c>
      <c r="AY2598" s="104">
        <v>46114.617361111108</v>
      </c>
      <c r="AZ2598">
        <v>103491</v>
      </c>
      <c r="BA2598" t="s">
        <v>4728</v>
      </c>
      <c r="BB2598" t="s">
        <v>5989</v>
      </c>
      <c r="BF2598" t="s">
        <v>4781</v>
      </c>
    </row>
    <row r="2599" spans="32:58" x14ac:dyDescent="0.25">
      <c r="AF2599" t="s">
        <v>5268</v>
      </c>
      <c r="AG2599" t="s">
        <v>868</v>
      </c>
      <c r="AJ2599" t="s">
        <v>6446</v>
      </c>
      <c r="AK2599" s="104">
        <v>46118.592361111114</v>
      </c>
      <c r="AL2599">
        <v>828517</v>
      </c>
      <c r="AM2599" t="s">
        <v>4728</v>
      </c>
      <c r="AN2599" t="s">
        <v>42</v>
      </c>
      <c r="AO2599" t="s">
        <v>13</v>
      </c>
      <c r="AR2599" t="s">
        <v>6150</v>
      </c>
      <c r="AT2599" t="s">
        <v>2345</v>
      </c>
      <c r="AX2599" t="s">
        <v>4806</v>
      </c>
      <c r="AY2599" s="104">
        <v>46114.618055555555</v>
      </c>
      <c r="AZ2599">
        <v>1046058</v>
      </c>
      <c r="BA2599" t="s">
        <v>4728</v>
      </c>
      <c r="BB2599" t="s">
        <v>5989</v>
      </c>
      <c r="BF2599" t="s">
        <v>6069</v>
      </c>
    </row>
    <row r="2600" spans="32:58" x14ac:dyDescent="0.25">
      <c r="AF2600" t="s">
        <v>75</v>
      </c>
      <c r="AJ2600" t="s">
        <v>4919</v>
      </c>
      <c r="AK2600" s="104">
        <v>46118.592361111114</v>
      </c>
      <c r="AL2600">
        <v>821630</v>
      </c>
      <c r="AM2600" t="s">
        <v>4728</v>
      </c>
      <c r="AN2600" t="s">
        <v>13</v>
      </c>
      <c r="AR2600" t="s">
        <v>5918</v>
      </c>
      <c r="AT2600" t="s">
        <v>2431</v>
      </c>
      <c r="AX2600" t="s">
        <v>5310</v>
      </c>
      <c r="AY2600" s="104">
        <v>46114.618055555555</v>
      </c>
      <c r="AZ2600">
        <v>577326</v>
      </c>
      <c r="BA2600" t="s">
        <v>4728</v>
      </c>
      <c r="BB2600" t="s">
        <v>5989</v>
      </c>
      <c r="BF2600" t="s">
        <v>5931</v>
      </c>
    </row>
    <row r="2601" spans="32:58" x14ac:dyDescent="0.25">
      <c r="AF2601" t="s">
        <v>496</v>
      </c>
      <c r="AG2601" t="s">
        <v>683</v>
      </c>
      <c r="AJ2601" t="s">
        <v>4850</v>
      </c>
      <c r="AK2601" s="104">
        <v>46118.592361111114</v>
      </c>
      <c r="AL2601">
        <v>2341998</v>
      </c>
      <c r="AM2601" t="s">
        <v>4761</v>
      </c>
      <c r="AN2601" t="s">
        <v>13</v>
      </c>
      <c r="AO2601" t="s">
        <v>4731</v>
      </c>
      <c r="AR2601" t="s">
        <v>6756</v>
      </c>
      <c r="AT2601" t="s">
        <v>1584</v>
      </c>
      <c r="AX2601" t="s">
        <v>4776</v>
      </c>
      <c r="AY2601" s="104">
        <v>46114.618055555555</v>
      </c>
      <c r="AZ2601">
        <v>1146591</v>
      </c>
      <c r="BA2601" t="s">
        <v>4728</v>
      </c>
      <c r="BB2601" t="s">
        <v>5989</v>
      </c>
      <c r="BF2601" t="s">
        <v>6069</v>
      </c>
    </row>
    <row r="2602" spans="32:58" x14ac:dyDescent="0.25">
      <c r="AF2602" t="s">
        <v>76</v>
      </c>
      <c r="AG2602" t="s">
        <v>229</v>
      </c>
      <c r="AJ2602" t="s">
        <v>4807</v>
      </c>
      <c r="AK2602" s="104">
        <v>46118.593055555553</v>
      </c>
      <c r="AL2602">
        <v>298133</v>
      </c>
      <c r="AM2602" t="s">
        <v>4728</v>
      </c>
      <c r="AN2602" t="s">
        <v>5989</v>
      </c>
      <c r="AO2602" t="s">
        <v>13</v>
      </c>
      <c r="AR2602" t="s">
        <v>6148</v>
      </c>
      <c r="AT2602" t="s">
        <v>1385</v>
      </c>
      <c r="AX2602" t="s">
        <v>5027</v>
      </c>
      <c r="AY2602" s="104">
        <v>46114.618055555555</v>
      </c>
      <c r="AZ2602">
        <v>458008</v>
      </c>
      <c r="BA2602" t="s">
        <v>4728</v>
      </c>
      <c r="BB2602" t="s">
        <v>5989</v>
      </c>
      <c r="BF2602" t="s">
        <v>5948</v>
      </c>
    </row>
    <row r="2603" spans="32:58" x14ac:dyDescent="0.25">
      <c r="AF2603" t="s">
        <v>1643</v>
      </c>
      <c r="AG2603" t="s">
        <v>1292</v>
      </c>
      <c r="AJ2603" t="s">
        <v>4782</v>
      </c>
      <c r="AK2603" s="104">
        <v>46118.593055555553</v>
      </c>
      <c r="AL2603">
        <v>586968</v>
      </c>
      <c r="AM2603" t="s">
        <v>4728</v>
      </c>
      <c r="AN2603" t="s">
        <v>42</v>
      </c>
      <c r="AO2603" t="s">
        <v>13</v>
      </c>
      <c r="AR2603" t="s">
        <v>5933</v>
      </c>
      <c r="AT2603" t="s">
        <v>2429</v>
      </c>
      <c r="AX2603" t="s">
        <v>6924</v>
      </c>
      <c r="AY2603" s="104">
        <v>46114.618750000001</v>
      </c>
      <c r="AZ2603">
        <v>239605</v>
      </c>
      <c r="BA2603" t="s">
        <v>4728</v>
      </c>
      <c r="BB2603" t="s">
        <v>5989</v>
      </c>
      <c r="BF2603" t="s">
        <v>4781</v>
      </c>
    </row>
    <row r="2604" spans="32:58" x14ac:dyDescent="0.25">
      <c r="AF2604" t="s">
        <v>253</v>
      </c>
      <c r="AJ2604" t="s">
        <v>4858</v>
      </c>
      <c r="AK2604" s="104">
        <v>46118.593055555553</v>
      </c>
      <c r="AL2604">
        <v>421401</v>
      </c>
      <c r="AM2604" t="s">
        <v>4728</v>
      </c>
      <c r="AN2604" t="s">
        <v>13</v>
      </c>
      <c r="AR2604" t="s">
        <v>5931</v>
      </c>
      <c r="AT2604" t="s">
        <v>308</v>
      </c>
      <c r="AX2604" t="s">
        <v>4847</v>
      </c>
      <c r="AY2604" s="104">
        <v>46114.618750000001</v>
      </c>
      <c r="AZ2604">
        <v>194297</v>
      </c>
      <c r="BA2604" t="s">
        <v>4728</v>
      </c>
      <c r="BB2604" t="s">
        <v>5989</v>
      </c>
      <c r="BF2604" t="s">
        <v>5942</v>
      </c>
    </row>
    <row r="2605" spans="32:58" x14ac:dyDescent="0.25">
      <c r="AF2605" t="s">
        <v>264</v>
      </c>
      <c r="AJ2605" t="s">
        <v>5295</v>
      </c>
      <c r="AK2605" s="104">
        <v>46118.593055555553</v>
      </c>
      <c r="AL2605">
        <v>353451</v>
      </c>
      <c r="AM2605" t="s">
        <v>4728</v>
      </c>
      <c r="AN2605" t="s">
        <v>13</v>
      </c>
      <c r="AR2605" t="s">
        <v>4781</v>
      </c>
      <c r="AT2605" t="s">
        <v>516</v>
      </c>
      <c r="AX2605" t="s">
        <v>5660</v>
      </c>
      <c r="AY2605" s="104">
        <v>46114.619444444441</v>
      </c>
      <c r="AZ2605">
        <v>255145</v>
      </c>
      <c r="BA2605" t="s">
        <v>4728</v>
      </c>
      <c r="BB2605" t="s">
        <v>5989</v>
      </c>
      <c r="BF2605" t="s">
        <v>4781</v>
      </c>
    </row>
    <row r="2606" spans="32:58" x14ac:dyDescent="0.25">
      <c r="AF2606" t="s">
        <v>1319</v>
      </c>
      <c r="AG2606" t="s">
        <v>247</v>
      </c>
      <c r="AJ2606" t="s">
        <v>5677</v>
      </c>
      <c r="AK2606" s="104">
        <v>46118.59375</v>
      </c>
      <c r="AL2606">
        <v>1334884</v>
      </c>
      <c r="AM2606" t="s">
        <v>4761</v>
      </c>
      <c r="AN2606" t="s">
        <v>42</v>
      </c>
      <c r="AO2606" t="s">
        <v>13</v>
      </c>
      <c r="AR2606" t="s">
        <v>6163</v>
      </c>
      <c r="AT2606" t="s">
        <v>432</v>
      </c>
      <c r="AU2606" t="s">
        <v>1132</v>
      </c>
      <c r="AX2606" t="s">
        <v>6272</v>
      </c>
      <c r="AY2606" s="104">
        <v>46114.620138888888</v>
      </c>
      <c r="AZ2606">
        <v>738598</v>
      </c>
      <c r="BA2606" t="s">
        <v>4728</v>
      </c>
      <c r="BB2606" t="s">
        <v>5989</v>
      </c>
      <c r="BC2606" t="s">
        <v>4731</v>
      </c>
      <c r="BF2606" t="s">
        <v>6148</v>
      </c>
    </row>
    <row r="2607" spans="32:58" x14ac:dyDescent="0.25">
      <c r="AF2607" t="s">
        <v>187</v>
      </c>
      <c r="AG2607" t="s">
        <v>223</v>
      </c>
      <c r="AH2607" t="s">
        <v>211</v>
      </c>
      <c r="AJ2607" t="s">
        <v>5001</v>
      </c>
      <c r="AK2607" s="104">
        <v>46118.594444444447</v>
      </c>
      <c r="AL2607">
        <v>1981146</v>
      </c>
      <c r="AM2607" t="s">
        <v>4761</v>
      </c>
      <c r="AN2607" t="s">
        <v>42</v>
      </c>
      <c r="AO2607" t="s">
        <v>13</v>
      </c>
      <c r="AP2607" t="s">
        <v>4731</v>
      </c>
      <c r="AR2607" t="s">
        <v>5944</v>
      </c>
      <c r="AT2607" t="s">
        <v>235</v>
      </c>
      <c r="AX2607" t="s">
        <v>4776</v>
      </c>
      <c r="AY2607" s="104">
        <v>46114.620833333334</v>
      </c>
      <c r="AZ2607">
        <v>383797</v>
      </c>
      <c r="BA2607" t="s">
        <v>4728</v>
      </c>
      <c r="BB2607" t="s">
        <v>5989</v>
      </c>
      <c r="BF2607" t="s">
        <v>5931</v>
      </c>
    </row>
    <row r="2608" spans="32:58" x14ac:dyDescent="0.25">
      <c r="AF2608" t="s">
        <v>229</v>
      </c>
      <c r="AJ2608" t="s">
        <v>4775</v>
      </c>
      <c r="AK2608" s="104">
        <v>46118.595833333333</v>
      </c>
      <c r="AL2608">
        <v>279128</v>
      </c>
      <c r="AM2608" t="s">
        <v>4728</v>
      </c>
      <c r="AN2608" t="s">
        <v>13</v>
      </c>
      <c r="AR2608" t="s">
        <v>4781</v>
      </c>
      <c r="AT2608" t="s">
        <v>1292</v>
      </c>
      <c r="AX2608" t="s">
        <v>7462</v>
      </c>
      <c r="AY2608" s="104">
        <v>46114.62222222222</v>
      </c>
      <c r="AZ2608">
        <v>248624</v>
      </c>
      <c r="BA2608" t="s">
        <v>4728</v>
      </c>
      <c r="BB2608" t="s">
        <v>5989</v>
      </c>
      <c r="BF2608" t="s">
        <v>5948</v>
      </c>
    </row>
    <row r="2609" spans="32:58" x14ac:dyDescent="0.25">
      <c r="AF2609" t="s">
        <v>2624</v>
      </c>
      <c r="AJ2609" t="s">
        <v>5442</v>
      </c>
      <c r="AK2609" s="104">
        <v>46118.595833333333</v>
      </c>
      <c r="AL2609">
        <v>528696</v>
      </c>
      <c r="AM2609" t="s">
        <v>4761</v>
      </c>
      <c r="AN2609" t="s">
        <v>13</v>
      </c>
      <c r="AR2609" t="s">
        <v>5927</v>
      </c>
      <c r="AT2609" t="s">
        <v>226</v>
      </c>
      <c r="AX2609" t="s">
        <v>4881</v>
      </c>
      <c r="AY2609" s="104">
        <v>46114.622916666667</v>
      </c>
      <c r="AZ2609">
        <v>421631</v>
      </c>
      <c r="BA2609" t="s">
        <v>4728</v>
      </c>
      <c r="BB2609" t="s">
        <v>5989</v>
      </c>
      <c r="BF2609" t="s">
        <v>5958</v>
      </c>
    </row>
    <row r="2610" spans="32:58" x14ac:dyDescent="0.25">
      <c r="AF2610" t="s">
        <v>1600</v>
      </c>
      <c r="AG2610" t="s">
        <v>1531</v>
      </c>
      <c r="AJ2610" t="s">
        <v>4796</v>
      </c>
      <c r="AK2610" s="104">
        <v>46118.59652777778</v>
      </c>
      <c r="AL2610">
        <v>1233842</v>
      </c>
      <c r="AM2610" t="s">
        <v>4728</v>
      </c>
      <c r="AN2610" t="s">
        <v>42</v>
      </c>
      <c r="AO2610" t="s">
        <v>13</v>
      </c>
      <c r="AR2610" t="s">
        <v>5671</v>
      </c>
      <c r="AT2610" t="s">
        <v>308</v>
      </c>
      <c r="AU2610" t="s">
        <v>1132</v>
      </c>
      <c r="AV2610" t="s">
        <v>256</v>
      </c>
      <c r="AW2610" t="s">
        <v>270</v>
      </c>
      <c r="AX2610" t="s">
        <v>5335</v>
      </c>
      <c r="AY2610" s="104">
        <v>46114.622916666667</v>
      </c>
      <c r="AZ2610">
        <v>1995349</v>
      </c>
      <c r="BA2610" t="s">
        <v>4728</v>
      </c>
      <c r="BB2610" t="s">
        <v>5989</v>
      </c>
      <c r="BC2610" t="s">
        <v>4731</v>
      </c>
      <c r="BD2610" t="s">
        <v>42</v>
      </c>
      <c r="BF2610" t="s">
        <v>7463</v>
      </c>
    </row>
    <row r="2611" spans="32:58" x14ac:dyDescent="0.25">
      <c r="AF2611" t="s">
        <v>205</v>
      </c>
      <c r="AJ2611" t="s">
        <v>6757</v>
      </c>
      <c r="AK2611" s="104">
        <v>46118.59652777778</v>
      </c>
      <c r="AL2611">
        <v>794461</v>
      </c>
      <c r="AM2611" t="s">
        <v>4728</v>
      </c>
      <c r="AN2611" t="s">
        <v>13</v>
      </c>
      <c r="AR2611" t="s">
        <v>6004</v>
      </c>
      <c r="AT2611" t="s">
        <v>551</v>
      </c>
      <c r="AX2611" t="s">
        <v>7464</v>
      </c>
      <c r="AY2611" s="104">
        <v>46114.622916666667</v>
      </c>
      <c r="AZ2611">
        <v>307945</v>
      </c>
      <c r="BA2611" t="s">
        <v>4728</v>
      </c>
      <c r="BB2611" t="s">
        <v>5989</v>
      </c>
      <c r="BF2611" t="s">
        <v>5918</v>
      </c>
    </row>
    <row r="2612" spans="32:58" x14ac:dyDescent="0.25">
      <c r="AF2612" t="s">
        <v>77</v>
      </c>
      <c r="AJ2612" t="s">
        <v>4903</v>
      </c>
      <c r="AK2612" s="104">
        <v>46118.597222222219</v>
      </c>
      <c r="AL2612">
        <v>740752</v>
      </c>
      <c r="AM2612" t="s">
        <v>4728</v>
      </c>
      <c r="AN2612" t="s">
        <v>13</v>
      </c>
      <c r="AR2612" t="s">
        <v>5958</v>
      </c>
      <c r="AT2612" t="s">
        <v>2429</v>
      </c>
      <c r="AX2612" t="s">
        <v>5121</v>
      </c>
      <c r="AY2612" s="104">
        <v>46114.623611111114</v>
      </c>
      <c r="AZ2612">
        <v>221121</v>
      </c>
      <c r="BA2612" t="s">
        <v>4728</v>
      </c>
      <c r="BB2612" t="s">
        <v>5989</v>
      </c>
      <c r="BF2612" t="s">
        <v>5942</v>
      </c>
    </row>
    <row r="2613" spans="32:58" x14ac:dyDescent="0.25">
      <c r="AF2613" t="s">
        <v>298</v>
      </c>
      <c r="AJ2613" t="s">
        <v>4743</v>
      </c>
      <c r="AK2613" s="104">
        <v>46118.597222222219</v>
      </c>
      <c r="AL2613">
        <v>234452</v>
      </c>
      <c r="AM2613" t="s">
        <v>4728</v>
      </c>
      <c r="AN2613" t="s">
        <v>13</v>
      </c>
      <c r="AR2613" t="s">
        <v>5942</v>
      </c>
      <c r="AT2613" t="s">
        <v>432</v>
      </c>
      <c r="AX2613" t="s">
        <v>4827</v>
      </c>
      <c r="AY2613" s="104">
        <v>46114.624305555553</v>
      </c>
      <c r="AZ2613">
        <v>312704</v>
      </c>
      <c r="BA2613" t="s">
        <v>4728</v>
      </c>
      <c r="BB2613" t="s">
        <v>5989</v>
      </c>
      <c r="BF2613" t="s">
        <v>5931</v>
      </c>
    </row>
    <row r="2614" spans="32:58" x14ac:dyDescent="0.25">
      <c r="AF2614" t="s">
        <v>2563</v>
      </c>
      <c r="AG2614" t="s">
        <v>553</v>
      </c>
      <c r="AH2614" t="s">
        <v>2561</v>
      </c>
      <c r="AJ2614" t="s">
        <v>4782</v>
      </c>
      <c r="AK2614" s="104">
        <v>46118.597916666666</v>
      </c>
      <c r="AL2614">
        <v>755875</v>
      </c>
      <c r="AM2614" t="s">
        <v>4728</v>
      </c>
      <c r="AN2614" t="s">
        <v>42</v>
      </c>
      <c r="AO2614" t="s">
        <v>13</v>
      </c>
      <c r="AR2614" t="s">
        <v>6758</v>
      </c>
      <c r="AT2614" t="s">
        <v>1276</v>
      </c>
      <c r="AX2614" t="s">
        <v>5442</v>
      </c>
      <c r="AY2614" s="104">
        <v>46114.624305555553</v>
      </c>
      <c r="AZ2614">
        <v>75946</v>
      </c>
      <c r="BA2614" t="s">
        <v>4728</v>
      </c>
      <c r="BB2614" t="s">
        <v>5989</v>
      </c>
      <c r="BF2614" t="s">
        <v>5925</v>
      </c>
    </row>
    <row r="2615" spans="32:58" x14ac:dyDescent="0.25">
      <c r="AF2615" t="s">
        <v>852</v>
      </c>
      <c r="AJ2615" t="s">
        <v>5121</v>
      </c>
      <c r="AK2615" s="104">
        <v>46118.598611111112</v>
      </c>
      <c r="AL2615">
        <v>1739816</v>
      </c>
      <c r="AM2615" t="s">
        <v>4761</v>
      </c>
      <c r="AN2615" t="s">
        <v>13</v>
      </c>
      <c r="AR2615" t="s">
        <v>5966</v>
      </c>
      <c r="AT2615" t="s">
        <v>516</v>
      </c>
      <c r="AX2615" t="s">
        <v>4840</v>
      </c>
      <c r="AY2615" s="104">
        <v>46114.624305555553</v>
      </c>
      <c r="AZ2615">
        <v>132228</v>
      </c>
      <c r="BA2615" t="s">
        <v>4728</v>
      </c>
      <c r="BB2615" t="s">
        <v>5989</v>
      </c>
      <c r="BF2615" t="s">
        <v>4781</v>
      </c>
    </row>
    <row r="2616" spans="32:58" x14ac:dyDescent="0.25">
      <c r="AF2616" t="s">
        <v>573</v>
      </c>
      <c r="AG2616" t="s">
        <v>250</v>
      </c>
      <c r="AJ2616" t="s">
        <v>5453</v>
      </c>
      <c r="AK2616" s="104">
        <v>46118.598611111112</v>
      </c>
      <c r="AL2616">
        <v>345493</v>
      </c>
      <c r="AM2616" t="s">
        <v>4728</v>
      </c>
      <c r="AN2616" t="s">
        <v>42</v>
      </c>
      <c r="AO2616" t="s">
        <v>13</v>
      </c>
      <c r="AR2616" t="s">
        <v>6012</v>
      </c>
      <c r="AT2616" t="s">
        <v>2391</v>
      </c>
      <c r="AX2616" t="s">
        <v>4926</v>
      </c>
      <c r="AY2616" s="104">
        <v>46114.625</v>
      </c>
      <c r="AZ2616">
        <v>245843</v>
      </c>
      <c r="BA2616" t="s">
        <v>4728</v>
      </c>
      <c r="BB2616" t="s">
        <v>5989</v>
      </c>
      <c r="BF2616" t="s">
        <v>5942</v>
      </c>
    </row>
    <row r="2617" spans="32:58" x14ac:dyDescent="0.25">
      <c r="AF2617" t="s">
        <v>516</v>
      </c>
      <c r="AJ2617" t="s">
        <v>5083</v>
      </c>
      <c r="AK2617" s="104">
        <v>46118.598611111112</v>
      </c>
      <c r="AL2617">
        <v>411707</v>
      </c>
      <c r="AM2617" t="s">
        <v>4728</v>
      </c>
      <c r="AN2617" t="s">
        <v>13</v>
      </c>
      <c r="AR2617" t="s">
        <v>5931</v>
      </c>
      <c r="AT2617" t="s">
        <v>2403</v>
      </c>
      <c r="AX2617" t="s">
        <v>4839</v>
      </c>
      <c r="AY2617" s="104">
        <v>46114.625</v>
      </c>
      <c r="AZ2617">
        <v>366538</v>
      </c>
      <c r="BA2617" t="s">
        <v>4728</v>
      </c>
      <c r="BB2617" t="s">
        <v>5989</v>
      </c>
      <c r="BF2617" t="s">
        <v>4781</v>
      </c>
    </row>
    <row r="2618" spans="32:58" x14ac:dyDescent="0.25">
      <c r="AF2618" t="s">
        <v>1292</v>
      </c>
      <c r="AJ2618" t="s">
        <v>6335</v>
      </c>
      <c r="AK2618" s="104">
        <v>46118.599305555559</v>
      </c>
      <c r="AL2618">
        <v>113637</v>
      </c>
      <c r="AM2618" t="s">
        <v>4728</v>
      </c>
      <c r="AN2618" t="s">
        <v>13</v>
      </c>
      <c r="AR2618" t="s">
        <v>5925</v>
      </c>
      <c r="AT2618" t="s">
        <v>1945</v>
      </c>
      <c r="AX2618" t="s">
        <v>7214</v>
      </c>
      <c r="AY2618" s="104">
        <v>46114.625</v>
      </c>
      <c r="AZ2618">
        <v>170480</v>
      </c>
      <c r="BA2618" t="s">
        <v>4728</v>
      </c>
      <c r="BB2618" t="s">
        <v>5989</v>
      </c>
      <c r="BF2618" t="s">
        <v>5918</v>
      </c>
    </row>
    <row r="2619" spans="32:58" x14ac:dyDescent="0.25">
      <c r="AF2619" t="s">
        <v>1048</v>
      </c>
      <c r="AG2619" t="s">
        <v>1910</v>
      </c>
      <c r="AJ2619" t="s">
        <v>6274</v>
      </c>
      <c r="AK2619" s="104">
        <v>46118.6</v>
      </c>
      <c r="AL2619">
        <v>2866570</v>
      </c>
      <c r="AM2619" t="s">
        <v>4728</v>
      </c>
      <c r="AN2619" t="s">
        <v>13</v>
      </c>
      <c r="AO2619" t="s">
        <v>4731</v>
      </c>
      <c r="AR2619" t="s">
        <v>6501</v>
      </c>
      <c r="AT2619" t="s">
        <v>1559</v>
      </c>
      <c r="AX2619" t="s">
        <v>5166</v>
      </c>
      <c r="AY2619" s="104">
        <v>46114.625</v>
      </c>
      <c r="AZ2619">
        <v>128857</v>
      </c>
      <c r="BA2619" t="s">
        <v>4728</v>
      </c>
      <c r="BB2619" t="s">
        <v>5989</v>
      </c>
      <c r="BF2619" t="s">
        <v>5942</v>
      </c>
    </row>
    <row r="2620" spans="32:58" x14ac:dyDescent="0.25">
      <c r="AF2620" t="s">
        <v>506</v>
      </c>
      <c r="AG2620" t="s">
        <v>543</v>
      </c>
      <c r="AH2620" t="s">
        <v>1706</v>
      </c>
      <c r="AJ2620" t="s">
        <v>4895</v>
      </c>
      <c r="AK2620" s="104">
        <v>46118.601388888892</v>
      </c>
      <c r="AL2620">
        <v>360781</v>
      </c>
      <c r="AM2620" t="s">
        <v>4728</v>
      </c>
      <c r="AN2620" t="s">
        <v>42</v>
      </c>
      <c r="AO2620" t="s">
        <v>13</v>
      </c>
      <c r="AR2620" t="s">
        <v>6759</v>
      </c>
      <c r="AT2620" t="s">
        <v>1941</v>
      </c>
      <c r="AX2620" t="s">
        <v>4738</v>
      </c>
      <c r="AY2620" s="104">
        <v>46114.625</v>
      </c>
      <c r="AZ2620">
        <v>782862</v>
      </c>
      <c r="BA2620" t="s">
        <v>4728</v>
      </c>
      <c r="BB2620" t="s">
        <v>5989</v>
      </c>
      <c r="BF2620" t="s">
        <v>5931</v>
      </c>
    </row>
    <row r="2621" spans="32:58" x14ac:dyDescent="0.25">
      <c r="AF2621" t="s">
        <v>1048</v>
      </c>
      <c r="AJ2621" t="s">
        <v>6335</v>
      </c>
      <c r="AK2621" s="104">
        <v>46118.601388888892</v>
      </c>
      <c r="AL2621">
        <v>102975</v>
      </c>
      <c r="AM2621" t="s">
        <v>4728</v>
      </c>
      <c r="AN2621" t="s">
        <v>13</v>
      </c>
      <c r="AR2621" t="s">
        <v>5925</v>
      </c>
      <c r="AT2621" t="s">
        <v>1894</v>
      </c>
      <c r="AX2621" t="s">
        <v>7465</v>
      </c>
      <c r="AY2621" s="104">
        <v>46114.625694444447</v>
      </c>
      <c r="AZ2621">
        <v>150276</v>
      </c>
      <c r="BA2621" t="s">
        <v>4761</v>
      </c>
      <c r="BB2621" t="s">
        <v>5989</v>
      </c>
      <c r="BF2621" t="s">
        <v>5966</v>
      </c>
    </row>
    <row r="2622" spans="32:58" x14ac:dyDescent="0.25">
      <c r="AF2622" t="s">
        <v>637</v>
      </c>
      <c r="AJ2622" t="s">
        <v>5030</v>
      </c>
      <c r="AK2622" s="104">
        <v>46118.601388888892</v>
      </c>
      <c r="AL2622">
        <v>42164</v>
      </c>
      <c r="AM2622" t="s">
        <v>4728</v>
      </c>
      <c r="AN2622" t="s">
        <v>13</v>
      </c>
      <c r="AR2622" t="s">
        <v>4781</v>
      </c>
      <c r="AT2622" t="s">
        <v>84</v>
      </c>
      <c r="AU2622" t="s">
        <v>1688</v>
      </c>
      <c r="AX2622" t="s">
        <v>5382</v>
      </c>
      <c r="AY2622" s="104">
        <v>46114.625694444447</v>
      </c>
      <c r="AZ2622">
        <v>744701</v>
      </c>
      <c r="BA2622" t="s">
        <v>4728</v>
      </c>
      <c r="BB2622" t="s">
        <v>5989</v>
      </c>
      <c r="BC2622" t="s">
        <v>4731</v>
      </c>
      <c r="BF2622" t="s">
        <v>6240</v>
      </c>
    </row>
    <row r="2623" spans="32:58" x14ac:dyDescent="0.25">
      <c r="AF2623" t="s">
        <v>1955</v>
      </c>
      <c r="AJ2623" t="s">
        <v>6760</v>
      </c>
      <c r="AK2623" s="104">
        <v>46118.601388888892</v>
      </c>
      <c r="AL2623">
        <v>197192</v>
      </c>
      <c r="AM2623" t="s">
        <v>4728</v>
      </c>
      <c r="AN2623" t="s">
        <v>13</v>
      </c>
      <c r="AR2623" t="s">
        <v>5931</v>
      </c>
      <c r="AT2623" t="s">
        <v>1385</v>
      </c>
      <c r="AX2623" t="s">
        <v>4919</v>
      </c>
      <c r="AY2623" s="104">
        <v>46114.625694444447</v>
      </c>
      <c r="AZ2623">
        <v>316354</v>
      </c>
      <c r="BA2623" t="s">
        <v>4728</v>
      </c>
      <c r="BB2623" t="s">
        <v>5989</v>
      </c>
      <c r="BF2623" t="s">
        <v>5918</v>
      </c>
    </row>
    <row r="2624" spans="32:58" x14ac:dyDescent="0.25">
      <c r="AF2624" t="s">
        <v>76</v>
      </c>
      <c r="AG2624" t="s">
        <v>1985</v>
      </c>
      <c r="AJ2624" t="s">
        <v>6761</v>
      </c>
      <c r="AK2624" s="104">
        <v>46118.601388888892</v>
      </c>
      <c r="AL2624">
        <v>1988144</v>
      </c>
      <c r="AM2624" t="s">
        <v>4728</v>
      </c>
      <c r="AN2624" t="s">
        <v>13</v>
      </c>
      <c r="AO2624" t="s">
        <v>4812</v>
      </c>
      <c r="AR2624" t="s">
        <v>6510</v>
      </c>
      <c r="AT2624" t="s">
        <v>229</v>
      </c>
      <c r="AX2624" t="s">
        <v>5265</v>
      </c>
      <c r="AY2624" s="104">
        <v>46114.625694444447</v>
      </c>
      <c r="AZ2624">
        <v>416512</v>
      </c>
      <c r="BA2624" t="s">
        <v>4728</v>
      </c>
      <c r="BB2624" t="s">
        <v>5989</v>
      </c>
      <c r="BF2624" t="s">
        <v>5931</v>
      </c>
    </row>
    <row r="2625" spans="32:58" x14ac:dyDescent="0.25">
      <c r="AF2625" t="s">
        <v>253</v>
      </c>
      <c r="AJ2625" t="s">
        <v>4877</v>
      </c>
      <c r="AK2625" s="104">
        <v>46118.601388888892</v>
      </c>
      <c r="AL2625">
        <v>508755</v>
      </c>
      <c r="AM2625" t="s">
        <v>4728</v>
      </c>
      <c r="AN2625" t="s">
        <v>13</v>
      </c>
      <c r="AR2625" t="s">
        <v>6117</v>
      </c>
      <c r="AT2625" t="s">
        <v>72</v>
      </c>
      <c r="AX2625" t="s">
        <v>4900</v>
      </c>
      <c r="AY2625" s="104">
        <v>46114.626388888886</v>
      </c>
      <c r="AZ2625">
        <v>436057</v>
      </c>
      <c r="BA2625" t="s">
        <v>4728</v>
      </c>
      <c r="BB2625" t="s">
        <v>5989</v>
      </c>
      <c r="BF2625" t="s">
        <v>5958</v>
      </c>
    </row>
    <row r="2626" spans="32:58" x14ac:dyDescent="0.25">
      <c r="AF2626" t="s">
        <v>250</v>
      </c>
      <c r="AJ2626" t="s">
        <v>5190</v>
      </c>
      <c r="AK2626" s="104">
        <v>46118.602083333331</v>
      </c>
      <c r="AL2626">
        <v>303950</v>
      </c>
      <c r="AM2626" t="s">
        <v>4728</v>
      </c>
      <c r="AN2626" t="s">
        <v>13</v>
      </c>
      <c r="AR2626" t="s">
        <v>5931</v>
      </c>
      <c r="AT2626" t="s">
        <v>202</v>
      </c>
      <c r="AX2626" t="s">
        <v>5338</v>
      </c>
      <c r="AY2626" s="104">
        <v>46114.626388888886</v>
      </c>
      <c r="AZ2626">
        <v>893230</v>
      </c>
      <c r="BA2626" t="s">
        <v>4728</v>
      </c>
      <c r="BB2626" t="s">
        <v>5989</v>
      </c>
      <c r="BF2626" t="s">
        <v>5918</v>
      </c>
    </row>
    <row r="2627" spans="32:58" x14ac:dyDescent="0.25">
      <c r="AF2627" t="s">
        <v>1048</v>
      </c>
      <c r="AJ2627" t="s">
        <v>4890</v>
      </c>
      <c r="AK2627" s="104">
        <v>46118.602777777778</v>
      </c>
      <c r="AL2627">
        <v>322707</v>
      </c>
      <c r="AM2627" t="s">
        <v>4728</v>
      </c>
      <c r="AN2627" t="s">
        <v>13</v>
      </c>
      <c r="AR2627" t="s">
        <v>4781</v>
      </c>
      <c r="AT2627" t="s">
        <v>1391</v>
      </c>
      <c r="AU2627" t="s">
        <v>220</v>
      </c>
      <c r="AX2627" t="s">
        <v>7030</v>
      </c>
      <c r="AY2627" s="104">
        <v>46114.626388888886</v>
      </c>
      <c r="AZ2627">
        <v>3913065</v>
      </c>
      <c r="BA2627" t="s">
        <v>4761</v>
      </c>
      <c r="BB2627" t="s">
        <v>5989</v>
      </c>
      <c r="BC2627" t="s">
        <v>4731</v>
      </c>
      <c r="BF2627" t="s">
        <v>5671</v>
      </c>
    </row>
    <row r="2628" spans="32:58" x14ac:dyDescent="0.25">
      <c r="AF2628" t="s">
        <v>516</v>
      </c>
      <c r="AJ2628" t="s">
        <v>5101</v>
      </c>
      <c r="AK2628" s="104">
        <v>46118.603472222225</v>
      </c>
      <c r="AL2628">
        <v>334015</v>
      </c>
      <c r="AM2628" t="s">
        <v>4728</v>
      </c>
      <c r="AN2628" t="s">
        <v>13</v>
      </c>
      <c r="AR2628" t="s">
        <v>4781</v>
      </c>
      <c r="AT2628" t="s">
        <v>308</v>
      </c>
      <c r="AX2628" t="s">
        <v>7457</v>
      </c>
      <c r="AY2628" s="104">
        <v>46114.626388888886</v>
      </c>
      <c r="AZ2628">
        <v>613881</v>
      </c>
      <c r="BA2628" t="s">
        <v>4728</v>
      </c>
      <c r="BB2628" t="s">
        <v>5989</v>
      </c>
      <c r="BF2628" t="s">
        <v>5931</v>
      </c>
    </row>
    <row r="2629" spans="32:58" x14ac:dyDescent="0.25">
      <c r="AF2629" t="s">
        <v>852</v>
      </c>
      <c r="AJ2629" t="s">
        <v>5030</v>
      </c>
      <c r="AK2629" s="104">
        <v>46118.603472222225</v>
      </c>
      <c r="AL2629">
        <v>300705</v>
      </c>
      <c r="AM2629" t="s">
        <v>4761</v>
      </c>
      <c r="AN2629" t="s">
        <v>13</v>
      </c>
      <c r="AR2629" t="s">
        <v>5966</v>
      </c>
      <c r="AT2629" t="s">
        <v>71</v>
      </c>
      <c r="AX2629" t="s">
        <v>5166</v>
      </c>
      <c r="AY2629" s="104">
        <v>46114.627083333333</v>
      </c>
      <c r="AZ2629">
        <v>324685</v>
      </c>
      <c r="BA2629" t="s">
        <v>4728</v>
      </c>
      <c r="BB2629" t="s">
        <v>5989</v>
      </c>
      <c r="BF2629" t="s">
        <v>5958</v>
      </c>
    </row>
    <row r="2630" spans="32:58" x14ac:dyDescent="0.25">
      <c r="AF2630" t="s">
        <v>81</v>
      </c>
      <c r="AJ2630" t="s">
        <v>5079</v>
      </c>
      <c r="AK2630" s="104">
        <v>46118.603472222225</v>
      </c>
      <c r="AL2630">
        <v>515801</v>
      </c>
      <c r="AM2630" t="s">
        <v>4728</v>
      </c>
      <c r="AN2630" t="s">
        <v>13</v>
      </c>
      <c r="AR2630" t="s">
        <v>5918</v>
      </c>
      <c r="AT2630" t="s">
        <v>1292</v>
      </c>
      <c r="AX2630" t="s">
        <v>4938</v>
      </c>
      <c r="AY2630" s="104">
        <v>46114.62777777778</v>
      </c>
      <c r="AZ2630">
        <v>77361</v>
      </c>
      <c r="BA2630" t="s">
        <v>4728</v>
      </c>
      <c r="BB2630" t="s">
        <v>5989</v>
      </c>
      <c r="BF2630" t="s">
        <v>5948</v>
      </c>
    </row>
    <row r="2631" spans="32:58" x14ac:dyDescent="0.25">
      <c r="AF2631" t="s">
        <v>1481</v>
      </c>
      <c r="AJ2631" t="s">
        <v>4763</v>
      </c>
      <c r="AK2631" s="104">
        <v>46118.604861111111</v>
      </c>
      <c r="AL2631">
        <v>962757</v>
      </c>
      <c r="AM2631" t="s">
        <v>4728</v>
      </c>
      <c r="AN2631" t="s">
        <v>13</v>
      </c>
      <c r="AR2631" t="s">
        <v>5931</v>
      </c>
      <c r="AT2631" t="s">
        <v>516</v>
      </c>
      <c r="AX2631" t="s">
        <v>5846</v>
      </c>
      <c r="AY2631" s="104">
        <v>46114.628472222219</v>
      </c>
      <c r="AZ2631">
        <v>394055</v>
      </c>
      <c r="BA2631" t="s">
        <v>4728</v>
      </c>
      <c r="BB2631" t="s">
        <v>5989</v>
      </c>
      <c r="BF2631" t="s">
        <v>5918</v>
      </c>
    </row>
    <row r="2632" spans="32:58" x14ac:dyDescent="0.25">
      <c r="AF2632" t="s">
        <v>420</v>
      </c>
      <c r="AG2632" t="s">
        <v>2357</v>
      </c>
      <c r="AJ2632" t="s">
        <v>6762</v>
      </c>
      <c r="AK2632" s="104">
        <v>46118.604861111111</v>
      </c>
      <c r="AL2632">
        <v>629341</v>
      </c>
      <c r="AM2632" t="s">
        <v>4728</v>
      </c>
      <c r="AN2632" t="s">
        <v>42</v>
      </c>
      <c r="AO2632" t="s">
        <v>13</v>
      </c>
      <c r="AR2632" t="s">
        <v>5933</v>
      </c>
      <c r="AT2632" t="s">
        <v>2383</v>
      </c>
      <c r="AX2632" t="s">
        <v>4890</v>
      </c>
      <c r="AY2632" s="104">
        <v>46114.628472222219</v>
      </c>
      <c r="AZ2632">
        <v>533784</v>
      </c>
      <c r="BA2632" t="s">
        <v>4728</v>
      </c>
      <c r="BB2632" t="s">
        <v>5989</v>
      </c>
      <c r="BF2632" t="s">
        <v>5931</v>
      </c>
    </row>
    <row r="2633" spans="32:58" x14ac:dyDescent="0.25">
      <c r="AF2633" t="s">
        <v>77</v>
      </c>
      <c r="AJ2633" t="s">
        <v>6763</v>
      </c>
      <c r="AK2633" s="104">
        <v>46118.605555555558</v>
      </c>
      <c r="AL2633">
        <v>455451</v>
      </c>
      <c r="AM2633" t="s">
        <v>4728</v>
      </c>
      <c r="AN2633" t="s">
        <v>13</v>
      </c>
      <c r="AR2633" t="s">
        <v>5931</v>
      </c>
      <c r="AT2633" t="s">
        <v>1276</v>
      </c>
      <c r="AX2633" t="s">
        <v>5279</v>
      </c>
      <c r="AY2633" s="104">
        <v>46114.628472222219</v>
      </c>
      <c r="AZ2633">
        <v>115632</v>
      </c>
      <c r="BA2633" t="s">
        <v>4728</v>
      </c>
      <c r="BB2633" t="s">
        <v>5989</v>
      </c>
      <c r="BF2633" t="s">
        <v>5925</v>
      </c>
    </row>
    <row r="2634" spans="32:58" x14ac:dyDescent="0.25">
      <c r="AF2634" t="s">
        <v>1292</v>
      </c>
      <c r="AJ2634" t="s">
        <v>4776</v>
      </c>
      <c r="AK2634" s="104">
        <v>46118.605555555558</v>
      </c>
      <c r="AL2634">
        <v>367185</v>
      </c>
      <c r="AM2634" t="s">
        <v>4728</v>
      </c>
      <c r="AN2634" t="s">
        <v>13</v>
      </c>
      <c r="AR2634" t="s">
        <v>5948</v>
      </c>
      <c r="AT2634" t="s">
        <v>1894</v>
      </c>
      <c r="AX2634" t="s">
        <v>7466</v>
      </c>
      <c r="AY2634" s="104">
        <v>46114.628472222219</v>
      </c>
      <c r="AZ2634">
        <v>109282</v>
      </c>
      <c r="BA2634" t="s">
        <v>4728</v>
      </c>
      <c r="BB2634" t="s">
        <v>5989</v>
      </c>
      <c r="BF2634" t="s">
        <v>5948</v>
      </c>
    </row>
    <row r="2635" spans="32:58" x14ac:dyDescent="0.25">
      <c r="AF2635" t="s">
        <v>2561</v>
      </c>
      <c r="AJ2635" t="s">
        <v>5790</v>
      </c>
      <c r="AK2635" s="104">
        <v>46118.606944444444</v>
      </c>
      <c r="AL2635">
        <v>422029</v>
      </c>
      <c r="AM2635" t="s">
        <v>4728</v>
      </c>
      <c r="AN2635" t="s">
        <v>13</v>
      </c>
      <c r="AR2635" t="s">
        <v>5918</v>
      </c>
      <c r="AT2635" t="s">
        <v>1559</v>
      </c>
      <c r="AX2635" t="s">
        <v>4938</v>
      </c>
      <c r="AY2635" s="104">
        <v>46114.628472222219</v>
      </c>
      <c r="AZ2635">
        <v>853301</v>
      </c>
      <c r="BA2635" t="s">
        <v>4728</v>
      </c>
      <c r="BB2635" t="s">
        <v>5989</v>
      </c>
      <c r="BF2635" t="s">
        <v>5931</v>
      </c>
    </row>
    <row r="2636" spans="32:58" x14ac:dyDescent="0.25">
      <c r="AF2636" t="s">
        <v>378</v>
      </c>
      <c r="AG2636" t="s">
        <v>543</v>
      </c>
      <c r="AH2636" t="s">
        <v>247</v>
      </c>
      <c r="AJ2636" t="s">
        <v>6662</v>
      </c>
      <c r="AK2636" s="104">
        <v>46118.607638888891</v>
      </c>
      <c r="AL2636">
        <v>437879</v>
      </c>
      <c r="AM2636" t="s">
        <v>4728</v>
      </c>
      <c r="AN2636" t="s">
        <v>42</v>
      </c>
      <c r="AO2636" t="s">
        <v>13</v>
      </c>
      <c r="AR2636" t="s">
        <v>4941</v>
      </c>
      <c r="AT2636" t="s">
        <v>2429</v>
      </c>
      <c r="AU2636" t="s">
        <v>1688</v>
      </c>
      <c r="AX2636" t="s">
        <v>6272</v>
      </c>
      <c r="AY2636" s="104">
        <v>46114.628472222219</v>
      </c>
      <c r="AZ2636">
        <v>948244</v>
      </c>
      <c r="BA2636" t="s">
        <v>4728</v>
      </c>
      <c r="BB2636" t="s">
        <v>5989</v>
      </c>
      <c r="BC2636" t="s">
        <v>4731</v>
      </c>
      <c r="BF2636" t="s">
        <v>6240</v>
      </c>
    </row>
    <row r="2637" spans="32:58" x14ac:dyDescent="0.25">
      <c r="AF2637" t="s">
        <v>2497</v>
      </c>
      <c r="AG2637" t="s">
        <v>637</v>
      </c>
      <c r="AJ2637" t="s">
        <v>4988</v>
      </c>
      <c r="AK2637" s="104">
        <v>46118.607638888891</v>
      </c>
      <c r="AL2637">
        <v>5102645</v>
      </c>
      <c r="AM2637" t="s">
        <v>4761</v>
      </c>
      <c r="AN2637" t="s">
        <v>4790</v>
      </c>
      <c r="AO2637" t="s">
        <v>13</v>
      </c>
      <c r="AR2637" t="s">
        <v>6458</v>
      </c>
      <c r="AT2637" t="s">
        <v>84</v>
      </c>
      <c r="AX2637" t="s">
        <v>4733</v>
      </c>
      <c r="AY2637" s="104">
        <v>46114.629166666666</v>
      </c>
      <c r="AZ2637">
        <v>456674</v>
      </c>
      <c r="BA2637" t="s">
        <v>4728</v>
      </c>
      <c r="BB2637" t="s">
        <v>5989</v>
      </c>
      <c r="BF2637" t="s">
        <v>5958</v>
      </c>
    </row>
    <row r="2638" spans="32:58" x14ac:dyDescent="0.25">
      <c r="AF2638" t="s">
        <v>1012</v>
      </c>
      <c r="AG2638" t="s">
        <v>1732</v>
      </c>
      <c r="AJ2638" t="s">
        <v>4859</v>
      </c>
      <c r="AK2638" s="104">
        <v>46118.60833333333</v>
      </c>
      <c r="AL2638">
        <v>795216</v>
      </c>
      <c r="AM2638" t="s">
        <v>4728</v>
      </c>
      <c r="AN2638" t="s">
        <v>42</v>
      </c>
      <c r="AO2638" t="s">
        <v>13</v>
      </c>
      <c r="AR2638" t="s">
        <v>6764</v>
      </c>
      <c r="AT2638" t="s">
        <v>551</v>
      </c>
      <c r="AX2638" t="s">
        <v>6585</v>
      </c>
      <c r="AY2638" s="104">
        <v>46114.629166666666</v>
      </c>
      <c r="AZ2638">
        <v>321813</v>
      </c>
      <c r="BA2638" t="s">
        <v>4728</v>
      </c>
      <c r="BB2638" t="s">
        <v>5989</v>
      </c>
      <c r="BF2638" t="s">
        <v>5942</v>
      </c>
    </row>
    <row r="2639" spans="32:58" x14ac:dyDescent="0.25">
      <c r="AF2639" t="s">
        <v>76</v>
      </c>
      <c r="AG2639" t="s">
        <v>1985</v>
      </c>
      <c r="AJ2639" t="s">
        <v>4945</v>
      </c>
      <c r="AK2639" s="104">
        <v>46118.60833333333</v>
      </c>
      <c r="AL2639">
        <v>1436274</v>
      </c>
      <c r="AM2639" t="s">
        <v>4728</v>
      </c>
      <c r="AN2639" t="s">
        <v>5989</v>
      </c>
      <c r="AO2639" t="s">
        <v>13</v>
      </c>
      <c r="AR2639" t="s">
        <v>6238</v>
      </c>
      <c r="AT2639" t="s">
        <v>1945</v>
      </c>
      <c r="AX2639" t="s">
        <v>6700</v>
      </c>
      <c r="AY2639" s="104">
        <v>46114.629861111112</v>
      </c>
      <c r="AZ2639">
        <v>125638</v>
      </c>
      <c r="BA2639" t="s">
        <v>4728</v>
      </c>
      <c r="BB2639" t="s">
        <v>5989</v>
      </c>
      <c r="BF2639" t="s">
        <v>5925</v>
      </c>
    </row>
    <row r="2640" spans="32:58" x14ac:dyDescent="0.25">
      <c r="AF2640" t="s">
        <v>1124</v>
      </c>
      <c r="AJ2640" t="s">
        <v>5030</v>
      </c>
      <c r="AK2640" s="104">
        <v>46118.60833333333</v>
      </c>
      <c r="AL2640">
        <v>324078</v>
      </c>
      <c r="AM2640" t="s">
        <v>4728</v>
      </c>
      <c r="AN2640" t="s">
        <v>13</v>
      </c>
      <c r="AR2640" t="s">
        <v>5918</v>
      </c>
      <c r="AT2640" t="s">
        <v>250</v>
      </c>
      <c r="AX2640" t="s">
        <v>5556</v>
      </c>
      <c r="AY2640" s="104">
        <v>46114.629861111112</v>
      </c>
      <c r="AZ2640">
        <v>224045</v>
      </c>
      <c r="BA2640" t="s">
        <v>4728</v>
      </c>
      <c r="BB2640" t="s">
        <v>5989</v>
      </c>
      <c r="BF2640" t="s">
        <v>4781</v>
      </c>
    </row>
    <row r="2641" spans="32:58" x14ac:dyDescent="0.25">
      <c r="AF2641" t="s">
        <v>1507</v>
      </c>
      <c r="AG2641" t="s">
        <v>226</v>
      </c>
      <c r="AJ2641" t="s">
        <v>4774</v>
      </c>
      <c r="AK2641" s="104">
        <v>46118.60833333333</v>
      </c>
      <c r="AL2641">
        <v>1668727</v>
      </c>
      <c r="AM2641" t="s">
        <v>4728</v>
      </c>
      <c r="AN2641" t="s">
        <v>13</v>
      </c>
      <c r="AO2641" t="s">
        <v>4812</v>
      </c>
      <c r="AR2641" t="s">
        <v>6330</v>
      </c>
      <c r="AT2641" t="s">
        <v>247</v>
      </c>
      <c r="AX2641" t="s">
        <v>4791</v>
      </c>
      <c r="AY2641" s="104">
        <v>46114.630555555559</v>
      </c>
      <c r="AZ2641">
        <v>391514</v>
      </c>
      <c r="BA2641" t="s">
        <v>4728</v>
      </c>
      <c r="BB2641" t="s">
        <v>5989</v>
      </c>
      <c r="BF2641" t="s">
        <v>5931</v>
      </c>
    </row>
    <row r="2642" spans="32:58" x14ac:dyDescent="0.25">
      <c r="AF2642" t="s">
        <v>1327</v>
      </c>
      <c r="AG2642" t="s">
        <v>6579</v>
      </c>
      <c r="AH2642" t="s">
        <v>2259</v>
      </c>
      <c r="AJ2642" t="s">
        <v>4733</v>
      </c>
      <c r="AK2642" s="104">
        <v>46118.609027777777</v>
      </c>
      <c r="AL2642">
        <v>1592764</v>
      </c>
      <c r="AM2642" t="s">
        <v>4728</v>
      </c>
      <c r="AN2642" t="s">
        <v>4787</v>
      </c>
      <c r="AO2642" t="s">
        <v>5960</v>
      </c>
      <c r="AP2642" t="s">
        <v>13</v>
      </c>
      <c r="AQ2642" t="s">
        <v>4731</v>
      </c>
      <c r="AR2642" t="s">
        <v>6765</v>
      </c>
      <c r="AT2642" t="s">
        <v>2391</v>
      </c>
      <c r="AU2642" t="s">
        <v>220</v>
      </c>
      <c r="AX2642" t="s">
        <v>6700</v>
      </c>
      <c r="AY2642" s="104">
        <v>46114.630555555559</v>
      </c>
      <c r="AZ2642">
        <v>1007364</v>
      </c>
      <c r="BA2642" t="s">
        <v>4728</v>
      </c>
      <c r="BB2642" t="s">
        <v>5989</v>
      </c>
      <c r="BC2642" t="s">
        <v>4731</v>
      </c>
      <c r="BF2642" t="s">
        <v>6495</v>
      </c>
    </row>
    <row r="2643" spans="32:58" x14ac:dyDescent="0.25">
      <c r="AF2643" t="s">
        <v>73</v>
      </c>
      <c r="AJ2643" t="s">
        <v>4901</v>
      </c>
      <c r="AK2643" s="104">
        <v>46118.609027777777</v>
      </c>
      <c r="AL2643">
        <v>1623279</v>
      </c>
      <c r="AM2643" t="s">
        <v>4728</v>
      </c>
      <c r="AN2643" t="s">
        <v>13</v>
      </c>
      <c r="AR2643" t="s">
        <v>5958</v>
      </c>
      <c r="AT2643" t="s">
        <v>432</v>
      </c>
      <c r="AX2643" t="s">
        <v>4900</v>
      </c>
      <c r="AY2643" s="104">
        <v>46114.631249999999</v>
      </c>
      <c r="AZ2643">
        <v>512497</v>
      </c>
      <c r="BA2643" t="s">
        <v>4728</v>
      </c>
      <c r="BB2643" t="s">
        <v>5989</v>
      </c>
      <c r="BF2643" t="s">
        <v>5918</v>
      </c>
    </row>
    <row r="2644" spans="32:58" x14ac:dyDescent="0.25">
      <c r="AF2644" t="s">
        <v>81</v>
      </c>
      <c r="AJ2644" t="s">
        <v>6712</v>
      </c>
      <c r="AK2644" s="104">
        <v>46118.609027777777</v>
      </c>
      <c r="AL2644">
        <v>329122</v>
      </c>
      <c r="AM2644" t="s">
        <v>4728</v>
      </c>
      <c r="AN2644" t="s">
        <v>13</v>
      </c>
      <c r="AR2644" t="s">
        <v>5918</v>
      </c>
      <c r="AT2644" t="s">
        <v>1078</v>
      </c>
      <c r="AX2644" t="s">
        <v>4818</v>
      </c>
      <c r="AY2644" s="104">
        <v>46114.631944444445</v>
      </c>
      <c r="AZ2644">
        <v>592896</v>
      </c>
      <c r="BA2644" t="s">
        <v>4728</v>
      </c>
      <c r="BB2644" t="s">
        <v>5989</v>
      </c>
      <c r="BF2644" t="s">
        <v>4781</v>
      </c>
    </row>
    <row r="2645" spans="32:58" x14ac:dyDescent="0.25">
      <c r="AF2645" t="s">
        <v>967</v>
      </c>
      <c r="AJ2645" t="s">
        <v>4782</v>
      </c>
      <c r="AK2645" s="104">
        <v>46118.609722222223</v>
      </c>
      <c r="AL2645">
        <v>87426</v>
      </c>
      <c r="AM2645" t="s">
        <v>4728</v>
      </c>
      <c r="AN2645" t="s">
        <v>13</v>
      </c>
      <c r="AR2645" t="s">
        <v>5925</v>
      </c>
      <c r="AT2645" t="s">
        <v>2624</v>
      </c>
      <c r="AX2645" t="s">
        <v>5422</v>
      </c>
      <c r="AY2645" s="104">
        <v>46114.632638888892</v>
      </c>
      <c r="AZ2645">
        <v>256807</v>
      </c>
      <c r="BA2645" t="s">
        <v>4761</v>
      </c>
      <c r="BB2645" t="s">
        <v>5989</v>
      </c>
      <c r="BF2645" t="s">
        <v>5934</v>
      </c>
    </row>
    <row r="2646" spans="32:58" x14ac:dyDescent="0.25">
      <c r="AF2646" t="s">
        <v>205</v>
      </c>
      <c r="AG2646" t="s">
        <v>298</v>
      </c>
      <c r="AJ2646" t="s">
        <v>5056</v>
      </c>
      <c r="AK2646" s="104">
        <v>46118.61041666667</v>
      </c>
      <c r="AL2646">
        <v>1122968</v>
      </c>
      <c r="AM2646" t="s">
        <v>4728</v>
      </c>
      <c r="AN2646" t="s">
        <v>13</v>
      </c>
      <c r="AO2646" t="s">
        <v>4812</v>
      </c>
      <c r="AR2646" t="s">
        <v>6307</v>
      </c>
      <c r="AT2646" t="s">
        <v>1379</v>
      </c>
      <c r="AX2646" t="s">
        <v>6585</v>
      </c>
      <c r="AY2646" s="104">
        <v>46114.633333333331</v>
      </c>
      <c r="AZ2646">
        <v>658827</v>
      </c>
      <c r="BA2646" t="s">
        <v>4728</v>
      </c>
      <c r="BB2646" t="s">
        <v>5989</v>
      </c>
      <c r="BF2646" t="s">
        <v>5931</v>
      </c>
    </row>
    <row r="2647" spans="32:58" x14ac:dyDescent="0.25">
      <c r="AF2647" t="s">
        <v>1507</v>
      </c>
      <c r="AJ2647" t="s">
        <v>6766</v>
      </c>
      <c r="AK2647" s="104">
        <v>46118.611111111109</v>
      </c>
      <c r="AL2647">
        <v>409675</v>
      </c>
      <c r="AM2647" t="s">
        <v>4728</v>
      </c>
      <c r="AN2647" t="s">
        <v>13</v>
      </c>
      <c r="AR2647" t="s">
        <v>5950</v>
      </c>
      <c r="AT2647" t="s">
        <v>1292</v>
      </c>
      <c r="AX2647" t="s">
        <v>5388</v>
      </c>
      <c r="AY2647" s="104">
        <v>46114.633333333331</v>
      </c>
      <c r="AZ2647">
        <v>311907</v>
      </c>
      <c r="BA2647" t="s">
        <v>4728</v>
      </c>
      <c r="BB2647" t="s">
        <v>5989</v>
      </c>
      <c r="BF2647" t="s">
        <v>5931</v>
      </c>
    </row>
    <row r="2648" spans="32:58" x14ac:dyDescent="0.25">
      <c r="AF2648" t="s">
        <v>253</v>
      </c>
      <c r="AJ2648" t="s">
        <v>4919</v>
      </c>
      <c r="AK2648" s="104">
        <v>46118.611805555556</v>
      </c>
      <c r="AL2648">
        <v>740480</v>
      </c>
      <c r="AM2648" t="s">
        <v>4728</v>
      </c>
      <c r="AN2648" t="s">
        <v>13</v>
      </c>
      <c r="AR2648" t="s">
        <v>5931</v>
      </c>
      <c r="AT2648" t="s">
        <v>2403</v>
      </c>
      <c r="AU2648" t="s">
        <v>1891</v>
      </c>
      <c r="AX2648" t="s">
        <v>4849</v>
      </c>
      <c r="AY2648" s="104">
        <v>46114.633333333331</v>
      </c>
      <c r="AZ2648">
        <v>2037420</v>
      </c>
      <c r="BA2648" t="s">
        <v>4728</v>
      </c>
      <c r="BB2648" t="s">
        <v>5989</v>
      </c>
      <c r="BF2648" t="s">
        <v>6501</v>
      </c>
    </row>
    <row r="2649" spans="32:58" x14ac:dyDescent="0.25">
      <c r="AF2649" t="s">
        <v>2429</v>
      </c>
      <c r="AJ2649" t="s">
        <v>4843</v>
      </c>
      <c r="AK2649" s="104">
        <v>46118.612500000003</v>
      </c>
      <c r="AL2649">
        <v>858518</v>
      </c>
      <c r="AM2649" t="s">
        <v>4761</v>
      </c>
      <c r="AN2649" t="s">
        <v>13</v>
      </c>
      <c r="AR2649" t="s">
        <v>5966</v>
      </c>
      <c r="AT2649" t="s">
        <v>1385</v>
      </c>
      <c r="AX2649" t="s">
        <v>7467</v>
      </c>
      <c r="AY2649" s="104">
        <v>46114.633333333331</v>
      </c>
      <c r="AZ2649">
        <v>400723</v>
      </c>
      <c r="BA2649" t="s">
        <v>4728</v>
      </c>
      <c r="BB2649" t="s">
        <v>5989</v>
      </c>
      <c r="BF2649" t="s">
        <v>5918</v>
      </c>
    </row>
    <row r="2650" spans="32:58" x14ac:dyDescent="0.25">
      <c r="AF2650" t="s">
        <v>2259</v>
      </c>
      <c r="AJ2650" t="s">
        <v>6224</v>
      </c>
      <c r="AK2650" s="104">
        <v>46118.612500000003</v>
      </c>
      <c r="AL2650">
        <v>818447</v>
      </c>
      <c r="AM2650" t="s">
        <v>4728</v>
      </c>
      <c r="AN2650" t="s">
        <v>13</v>
      </c>
      <c r="AR2650" t="s">
        <v>5918</v>
      </c>
      <c r="AT2650" t="s">
        <v>1276</v>
      </c>
      <c r="AX2650" t="s">
        <v>7468</v>
      </c>
      <c r="AY2650" s="104">
        <v>46114.634027777778</v>
      </c>
      <c r="AZ2650">
        <v>126193</v>
      </c>
      <c r="BA2650" t="s">
        <v>4728</v>
      </c>
      <c r="BB2650" t="s">
        <v>5989</v>
      </c>
      <c r="BF2650" t="s">
        <v>4781</v>
      </c>
    </row>
    <row r="2651" spans="32:58" x14ac:dyDescent="0.25">
      <c r="AF2651" t="s">
        <v>2561</v>
      </c>
      <c r="AJ2651" t="s">
        <v>5002</v>
      </c>
      <c r="AK2651" s="104">
        <v>46118.612500000003</v>
      </c>
      <c r="AL2651">
        <v>283803</v>
      </c>
      <c r="AM2651" t="s">
        <v>4728</v>
      </c>
      <c r="AN2651" t="s">
        <v>13</v>
      </c>
      <c r="AR2651" t="s">
        <v>5931</v>
      </c>
      <c r="AT2651" t="s">
        <v>229</v>
      </c>
      <c r="AX2651" t="s">
        <v>5318</v>
      </c>
      <c r="AY2651" s="104">
        <v>46114.634027777778</v>
      </c>
      <c r="AZ2651">
        <v>435696</v>
      </c>
      <c r="BA2651" t="s">
        <v>4728</v>
      </c>
      <c r="BB2651" t="s">
        <v>5989</v>
      </c>
      <c r="BF2651" t="s">
        <v>5931</v>
      </c>
    </row>
    <row r="2652" spans="32:58" x14ac:dyDescent="0.25">
      <c r="AF2652" t="s">
        <v>247</v>
      </c>
      <c r="AJ2652" t="s">
        <v>5101</v>
      </c>
      <c r="AK2652" s="104">
        <v>46118.612500000003</v>
      </c>
      <c r="AL2652">
        <v>2085148</v>
      </c>
      <c r="AM2652" t="s">
        <v>4728</v>
      </c>
      <c r="AN2652" t="s">
        <v>13</v>
      </c>
      <c r="AR2652" t="s">
        <v>5931</v>
      </c>
      <c r="AT2652" t="s">
        <v>71</v>
      </c>
      <c r="AX2652" t="s">
        <v>4774</v>
      </c>
      <c r="AY2652" s="104">
        <v>46114.634027777778</v>
      </c>
      <c r="AZ2652">
        <v>1908758</v>
      </c>
      <c r="BA2652" t="s">
        <v>4761</v>
      </c>
      <c r="BB2652" t="s">
        <v>5989</v>
      </c>
      <c r="BF2652" t="s">
        <v>5958</v>
      </c>
    </row>
    <row r="2653" spans="32:58" x14ac:dyDescent="0.25">
      <c r="AF2653" t="s">
        <v>553</v>
      </c>
      <c r="AG2653" t="s">
        <v>2357</v>
      </c>
      <c r="AH2653" t="s">
        <v>232</v>
      </c>
      <c r="AJ2653" t="s">
        <v>6767</v>
      </c>
      <c r="AK2653" s="104">
        <v>46118.612500000003</v>
      </c>
      <c r="AL2653">
        <v>768401</v>
      </c>
      <c r="AM2653" t="s">
        <v>4728</v>
      </c>
      <c r="AN2653" t="s">
        <v>42</v>
      </c>
      <c r="AO2653" t="s">
        <v>13</v>
      </c>
      <c r="AR2653" t="s">
        <v>6408</v>
      </c>
      <c r="AT2653" t="s">
        <v>2345</v>
      </c>
      <c r="AX2653" t="s">
        <v>5157</v>
      </c>
      <c r="AY2653" s="104">
        <v>46114.634722222225</v>
      </c>
      <c r="AZ2653">
        <v>257510</v>
      </c>
      <c r="BA2653" t="s">
        <v>4728</v>
      </c>
      <c r="BB2653" t="s">
        <v>5989</v>
      </c>
      <c r="BF2653" t="s">
        <v>5942</v>
      </c>
    </row>
    <row r="2654" spans="32:58" x14ac:dyDescent="0.25">
      <c r="AF2654" t="s">
        <v>1774</v>
      </c>
      <c r="AG2654" t="s">
        <v>2510</v>
      </c>
      <c r="AJ2654" t="s">
        <v>6768</v>
      </c>
      <c r="AK2654" s="104">
        <v>46118.613888888889</v>
      </c>
      <c r="AL2654">
        <v>499227</v>
      </c>
      <c r="AM2654" t="s">
        <v>4728</v>
      </c>
      <c r="AN2654" t="s">
        <v>42</v>
      </c>
      <c r="AO2654" t="s">
        <v>13</v>
      </c>
      <c r="AR2654" t="s">
        <v>5933</v>
      </c>
      <c r="AT2654" t="s">
        <v>1894</v>
      </c>
      <c r="AX2654" t="s">
        <v>4826</v>
      </c>
      <c r="AY2654" s="104">
        <v>46114.634722222225</v>
      </c>
      <c r="AZ2654">
        <v>337138</v>
      </c>
      <c r="BA2654" t="s">
        <v>4728</v>
      </c>
      <c r="BB2654" t="s">
        <v>5989</v>
      </c>
      <c r="BF2654" t="s">
        <v>5942</v>
      </c>
    </row>
    <row r="2655" spans="32:58" x14ac:dyDescent="0.25">
      <c r="AF2655" t="s">
        <v>6245</v>
      </c>
      <c r="AG2655" t="s">
        <v>1481</v>
      </c>
      <c r="AJ2655" t="s">
        <v>4745</v>
      </c>
      <c r="AK2655" s="104">
        <v>46118.613888888889</v>
      </c>
      <c r="AL2655">
        <v>1531294</v>
      </c>
      <c r="AM2655" t="s">
        <v>4728</v>
      </c>
      <c r="AN2655" t="s">
        <v>4787</v>
      </c>
      <c r="AO2655" t="s">
        <v>13</v>
      </c>
      <c r="AR2655" t="s">
        <v>4941</v>
      </c>
      <c r="AT2655" t="s">
        <v>1945</v>
      </c>
      <c r="AX2655" t="s">
        <v>5096</v>
      </c>
      <c r="AY2655" s="104">
        <v>46114.636111111111</v>
      </c>
      <c r="AZ2655">
        <v>1315460</v>
      </c>
      <c r="BA2655" t="s">
        <v>4728</v>
      </c>
      <c r="BB2655" t="s">
        <v>5989</v>
      </c>
      <c r="BF2655" t="s">
        <v>5958</v>
      </c>
    </row>
    <row r="2656" spans="32:58" x14ac:dyDescent="0.25">
      <c r="AF2656" t="s">
        <v>2166</v>
      </c>
      <c r="AG2656" t="s">
        <v>414</v>
      </c>
      <c r="AJ2656" t="s">
        <v>6769</v>
      </c>
      <c r="AK2656" s="104">
        <v>46118.615277777775</v>
      </c>
      <c r="AL2656">
        <v>361121</v>
      </c>
      <c r="AM2656" t="s">
        <v>4728</v>
      </c>
      <c r="AN2656" t="s">
        <v>42</v>
      </c>
      <c r="AO2656" t="s">
        <v>13</v>
      </c>
      <c r="AR2656" t="s">
        <v>6472</v>
      </c>
      <c r="AT2656" t="s">
        <v>226</v>
      </c>
      <c r="AX2656" t="s">
        <v>6184</v>
      </c>
      <c r="AY2656" s="104">
        <v>46114.636805555558</v>
      </c>
      <c r="AZ2656">
        <v>3862483</v>
      </c>
      <c r="BA2656" t="s">
        <v>4761</v>
      </c>
      <c r="BB2656" t="s">
        <v>5989</v>
      </c>
      <c r="BF2656" t="s">
        <v>5920</v>
      </c>
    </row>
    <row r="2657" spans="32:58" x14ac:dyDescent="0.25">
      <c r="AF2657" t="s">
        <v>84</v>
      </c>
      <c r="AG2657" t="s">
        <v>308</v>
      </c>
      <c r="AJ2657" t="s">
        <v>4988</v>
      </c>
      <c r="AK2657" s="104">
        <v>46118.615277777775</v>
      </c>
      <c r="AL2657">
        <v>165213</v>
      </c>
      <c r="AM2657" t="s">
        <v>4728</v>
      </c>
      <c r="AN2657" t="s">
        <v>54</v>
      </c>
      <c r="AO2657" t="s">
        <v>13</v>
      </c>
      <c r="AR2657" t="s">
        <v>5640</v>
      </c>
      <c r="AT2657" t="s">
        <v>2429</v>
      </c>
      <c r="AX2657" t="s">
        <v>4782</v>
      </c>
      <c r="AY2657" s="104">
        <v>46114.636805555558</v>
      </c>
      <c r="AZ2657">
        <v>345581</v>
      </c>
      <c r="BA2657" t="s">
        <v>4728</v>
      </c>
      <c r="BB2657" t="s">
        <v>5989</v>
      </c>
      <c r="BF2657" t="s">
        <v>4781</v>
      </c>
    </row>
    <row r="2658" spans="32:58" x14ac:dyDescent="0.25">
      <c r="AF2658" t="s">
        <v>2453</v>
      </c>
      <c r="AG2658" t="s">
        <v>516</v>
      </c>
      <c r="AJ2658" t="s">
        <v>5502</v>
      </c>
      <c r="AK2658" s="104">
        <v>46118.615972222222</v>
      </c>
      <c r="AL2658">
        <v>334265</v>
      </c>
      <c r="AM2658" t="s">
        <v>4728</v>
      </c>
      <c r="AN2658" t="s">
        <v>42</v>
      </c>
      <c r="AO2658" t="s">
        <v>13</v>
      </c>
      <c r="AR2658" t="s">
        <v>5933</v>
      </c>
      <c r="AT2658" t="s">
        <v>2407</v>
      </c>
      <c r="AX2658" t="s">
        <v>5556</v>
      </c>
      <c r="AY2658" s="104">
        <v>46114.636805555558</v>
      </c>
      <c r="AZ2658">
        <v>89544</v>
      </c>
      <c r="BA2658" t="s">
        <v>4728</v>
      </c>
      <c r="BB2658" t="s">
        <v>5989</v>
      </c>
      <c r="BF2658" t="s">
        <v>5925</v>
      </c>
    </row>
    <row r="2659" spans="32:58" x14ac:dyDescent="0.25">
      <c r="AF2659" t="s">
        <v>1156</v>
      </c>
      <c r="AG2659" t="s">
        <v>1481</v>
      </c>
      <c r="AJ2659" t="s">
        <v>4833</v>
      </c>
      <c r="AK2659" s="104">
        <v>46118.615972222222</v>
      </c>
      <c r="AL2659">
        <v>424258</v>
      </c>
      <c r="AM2659" t="s">
        <v>4728</v>
      </c>
      <c r="AN2659" t="s">
        <v>5248</v>
      </c>
      <c r="AO2659" t="s">
        <v>13</v>
      </c>
      <c r="AR2659" t="s">
        <v>6163</v>
      </c>
      <c r="AT2659" t="s">
        <v>516</v>
      </c>
      <c r="AX2659" t="s">
        <v>5467</v>
      </c>
      <c r="AY2659" s="104">
        <v>46114.637499999997</v>
      </c>
      <c r="AZ2659">
        <v>411088</v>
      </c>
      <c r="BA2659" t="s">
        <v>4728</v>
      </c>
      <c r="BB2659" t="s">
        <v>5989</v>
      </c>
      <c r="BF2659" t="s">
        <v>5918</v>
      </c>
    </row>
    <row r="2660" spans="32:58" x14ac:dyDescent="0.25">
      <c r="AF2660" t="s">
        <v>298</v>
      </c>
      <c r="AJ2660" t="s">
        <v>5841</v>
      </c>
      <c r="AK2660" s="104">
        <v>46118.615972222222</v>
      </c>
      <c r="AL2660">
        <v>898369</v>
      </c>
      <c r="AM2660" t="s">
        <v>4728</v>
      </c>
      <c r="AN2660" t="s">
        <v>13</v>
      </c>
      <c r="AR2660" t="s">
        <v>5931</v>
      </c>
      <c r="AT2660" t="s">
        <v>308</v>
      </c>
      <c r="AX2660" t="s">
        <v>4926</v>
      </c>
      <c r="AY2660" s="104">
        <v>46114.637499999997</v>
      </c>
      <c r="AZ2660">
        <v>158991</v>
      </c>
      <c r="BA2660" t="s">
        <v>4728</v>
      </c>
      <c r="BB2660" t="s">
        <v>5989</v>
      </c>
      <c r="BF2660" t="s">
        <v>5942</v>
      </c>
    </row>
    <row r="2661" spans="32:58" x14ac:dyDescent="0.25">
      <c r="AF2661" t="s">
        <v>1667</v>
      </c>
      <c r="AG2661" t="s">
        <v>2357</v>
      </c>
      <c r="AJ2661" t="s">
        <v>4759</v>
      </c>
      <c r="AK2661" s="104">
        <v>46118.615972222222</v>
      </c>
      <c r="AL2661">
        <v>411130</v>
      </c>
      <c r="AM2661" t="s">
        <v>4728</v>
      </c>
      <c r="AN2661" t="s">
        <v>42</v>
      </c>
      <c r="AO2661" t="s">
        <v>13</v>
      </c>
      <c r="AR2661" t="s">
        <v>5933</v>
      </c>
      <c r="AT2661" t="s">
        <v>1134</v>
      </c>
      <c r="AX2661" t="s">
        <v>4908</v>
      </c>
      <c r="AY2661" s="104">
        <v>46114.638194444444</v>
      </c>
      <c r="AZ2661">
        <v>654452</v>
      </c>
      <c r="BA2661" t="s">
        <v>4728</v>
      </c>
      <c r="BB2661" t="s">
        <v>5989</v>
      </c>
      <c r="BF2661" t="s">
        <v>5931</v>
      </c>
    </row>
    <row r="2662" spans="32:58" x14ac:dyDescent="0.25">
      <c r="AF2662" t="s">
        <v>1507</v>
      </c>
      <c r="AJ2662" t="s">
        <v>6740</v>
      </c>
      <c r="AK2662" s="104">
        <v>46118.616666666669</v>
      </c>
      <c r="AL2662">
        <v>819231</v>
      </c>
      <c r="AM2662" t="s">
        <v>4728</v>
      </c>
      <c r="AN2662" t="s">
        <v>13</v>
      </c>
      <c r="AR2662" t="s">
        <v>5942</v>
      </c>
      <c r="AT2662" t="s">
        <v>264</v>
      </c>
      <c r="AX2662" t="s">
        <v>5166</v>
      </c>
      <c r="AY2662" s="104">
        <v>46114.638888888891</v>
      </c>
      <c r="AZ2662">
        <v>473356</v>
      </c>
      <c r="BA2662" t="s">
        <v>4728</v>
      </c>
      <c r="BB2662" t="s">
        <v>5989</v>
      </c>
      <c r="BF2662" t="s">
        <v>5958</v>
      </c>
    </row>
    <row r="2663" spans="32:58" x14ac:dyDescent="0.25">
      <c r="AF2663" t="s">
        <v>2433</v>
      </c>
      <c r="AG2663" t="s">
        <v>1706</v>
      </c>
      <c r="AJ2663">
        <v>16104138909</v>
      </c>
      <c r="AK2663" s="104">
        <v>46118.616666666669</v>
      </c>
      <c r="AL2663">
        <v>559090</v>
      </c>
      <c r="AM2663" t="s">
        <v>4728</v>
      </c>
      <c r="AN2663" t="s">
        <v>42</v>
      </c>
      <c r="AO2663" t="s">
        <v>13</v>
      </c>
      <c r="AR2663" t="s">
        <v>5980</v>
      </c>
      <c r="AT2663" t="s">
        <v>1941</v>
      </c>
      <c r="AX2663" t="s">
        <v>5256</v>
      </c>
      <c r="AY2663" s="104">
        <v>46114.63958333333</v>
      </c>
      <c r="AZ2663">
        <v>342346</v>
      </c>
      <c r="BA2663" t="s">
        <v>4728</v>
      </c>
      <c r="BB2663" t="s">
        <v>5989</v>
      </c>
      <c r="BF2663" t="s">
        <v>5942</v>
      </c>
    </row>
    <row r="2664" spans="32:58" x14ac:dyDescent="0.25">
      <c r="AF2664" t="s">
        <v>1294</v>
      </c>
      <c r="AG2664" t="s">
        <v>2357</v>
      </c>
      <c r="AH2664" t="s">
        <v>1688</v>
      </c>
      <c r="AJ2664" t="s">
        <v>4865</v>
      </c>
      <c r="AK2664" s="104">
        <v>46118.618055555555</v>
      </c>
      <c r="AL2664">
        <v>2140715</v>
      </c>
      <c r="AM2664" t="s">
        <v>4761</v>
      </c>
      <c r="AN2664" t="s">
        <v>42</v>
      </c>
      <c r="AO2664" t="s">
        <v>13</v>
      </c>
      <c r="AP2664" t="s">
        <v>4731</v>
      </c>
      <c r="AR2664" t="s">
        <v>6770</v>
      </c>
      <c r="AT2664" t="s">
        <v>2383</v>
      </c>
      <c r="AX2664" t="s">
        <v>7469</v>
      </c>
      <c r="AY2664" s="104">
        <v>46114.640277777777</v>
      </c>
      <c r="AZ2664">
        <v>615140</v>
      </c>
      <c r="BA2664" t="s">
        <v>4761</v>
      </c>
      <c r="BB2664" t="s">
        <v>5989</v>
      </c>
      <c r="BF2664" t="s">
        <v>5966</v>
      </c>
    </row>
    <row r="2665" spans="32:58" x14ac:dyDescent="0.25">
      <c r="AF2665" t="s">
        <v>250</v>
      </c>
      <c r="AJ2665" t="s">
        <v>5263</v>
      </c>
      <c r="AK2665" s="104">
        <v>46118.618055555555</v>
      </c>
      <c r="AL2665">
        <v>455053</v>
      </c>
      <c r="AM2665" t="s">
        <v>4728</v>
      </c>
      <c r="AN2665" t="s">
        <v>13</v>
      </c>
      <c r="AR2665" t="s">
        <v>5920</v>
      </c>
      <c r="AT2665" t="s">
        <v>836</v>
      </c>
      <c r="AX2665" t="s">
        <v>4890</v>
      </c>
      <c r="AY2665" s="104">
        <v>46114.640277777777</v>
      </c>
      <c r="AZ2665">
        <v>286309</v>
      </c>
      <c r="BA2665" t="s">
        <v>4728</v>
      </c>
      <c r="BB2665" t="s">
        <v>5989</v>
      </c>
      <c r="BF2665" t="s">
        <v>5942</v>
      </c>
    </row>
    <row r="2666" spans="32:58" x14ac:dyDescent="0.25">
      <c r="AF2666" t="s">
        <v>1971</v>
      </c>
      <c r="AG2666" t="s">
        <v>2403</v>
      </c>
      <c r="AJ2666" t="s">
        <v>4930</v>
      </c>
      <c r="AK2666" s="104">
        <v>46118.619444444441</v>
      </c>
      <c r="AL2666">
        <v>3070852</v>
      </c>
      <c r="AM2666" t="s">
        <v>4728</v>
      </c>
      <c r="AN2666" t="s">
        <v>42</v>
      </c>
      <c r="AO2666" t="s">
        <v>13</v>
      </c>
      <c r="AR2666" t="s">
        <v>6376</v>
      </c>
      <c r="AT2666" t="s">
        <v>1292</v>
      </c>
      <c r="AX2666" t="s">
        <v>5174</v>
      </c>
      <c r="AY2666" s="104">
        <v>46114.640277777777</v>
      </c>
      <c r="AZ2666">
        <v>156058</v>
      </c>
      <c r="BA2666" t="s">
        <v>4728</v>
      </c>
      <c r="BB2666" t="s">
        <v>5989</v>
      </c>
      <c r="BF2666" t="s">
        <v>5948</v>
      </c>
    </row>
    <row r="2667" spans="32:58" x14ac:dyDescent="0.25">
      <c r="AF2667" t="s">
        <v>2510</v>
      </c>
      <c r="AG2667" t="s">
        <v>1910</v>
      </c>
      <c r="AJ2667" t="s">
        <v>4743</v>
      </c>
      <c r="AK2667" s="104">
        <v>46118.620138888888</v>
      </c>
      <c r="AL2667">
        <v>2979476</v>
      </c>
      <c r="AM2667" t="s">
        <v>4728</v>
      </c>
      <c r="AN2667" t="s">
        <v>13</v>
      </c>
      <c r="AO2667" t="s">
        <v>4731</v>
      </c>
      <c r="AR2667" t="s">
        <v>6495</v>
      </c>
      <c r="AT2667" t="s">
        <v>1276</v>
      </c>
      <c r="AX2667" t="s">
        <v>7467</v>
      </c>
      <c r="AY2667" s="104">
        <v>46114.640972222223</v>
      </c>
      <c r="AZ2667">
        <v>102357</v>
      </c>
      <c r="BA2667" t="s">
        <v>4728</v>
      </c>
      <c r="BB2667" t="s">
        <v>5989</v>
      </c>
      <c r="BF2667" t="s">
        <v>5956</v>
      </c>
    </row>
    <row r="2668" spans="32:58" x14ac:dyDescent="0.25">
      <c r="AF2668" t="s">
        <v>2561</v>
      </c>
      <c r="AJ2668" t="s">
        <v>4782</v>
      </c>
      <c r="AK2668" s="104">
        <v>46118.620138888888</v>
      </c>
      <c r="AL2668">
        <v>207613</v>
      </c>
      <c r="AM2668" t="s">
        <v>4728</v>
      </c>
      <c r="AN2668" t="s">
        <v>13</v>
      </c>
      <c r="AR2668" t="s">
        <v>5918</v>
      </c>
      <c r="AT2668" t="s">
        <v>683</v>
      </c>
      <c r="AX2668" t="s">
        <v>4839</v>
      </c>
      <c r="AY2668" s="104">
        <v>46114.640972222223</v>
      </c>
      <c r="AZ2668">
        <v>746355</v>
      </c>
      <c r="BA2668" t="s">
        <v>4728</v>
      </c>
      <c r="BB2668" t="s">
        <v>5989</v>
      </c>
      <c r="BF2668" t="s">
        <v>5931</v>
      </c>
    </row>
    <row r="2669" spans="32:58" x14ac:dyDescent="0.25">
      <c r="AF2669" t="s">
        <v>1389</v>
      </c>
      <c r="AG2669" t="s">
        <v>637</v>
      </c>
      <c r="AJ2669" t="s">
        <v>6771</v>
      </c>
      <c r="AK2669" s="104">
        <v>46118.620138888888</v>
      </c>
      <c r="AL2669">
        <v>249990</v>
      </c>
      <c r="AM2669" t="s">
        <v>4728</v>
      </c>
      <c r="AN2669" t="s">
        <v>42</v>
      </c>
      <c r="AO2669" t="s">
        <v>13</v>
      </c>
      <c r="AR2669" t="s">
        <v>5937</v>
      </c>
      <c r="AT2669" t="s">
        <v>2391</v>
      </c>
      <c r="AX2669" t="s">
        <v>6229</v>
      </c>
      <c r="AY2669" s="104">
        <v>46114.640972222223</v>
      </c>
      <c r="AZ2669">
        <v>387858</v>
      </c>
      <c r="BA2669" t="s">
        <v>4728</v>
      </c>
      <c r="BB2669" t="s">
        <v>5989</v>
      </c>
      <c r="BF2669" t="s">
        <v>5942</v>
      </c>
    </row>
    <row r="2670" spans="32:58" x14ac:dyDescent="0.25">
      <c r="AF2670" t="s">
        <v>961</v>
      </c>
      <c r="AG2670" t="s">
        <v>868</v>
      </c>
      <c r="AJ2670" t="s">
        <v>5057</v>
      </c>
      <c r="AK2670" s="104">
        <v>46118.620138888888</v>
      </c>
      <c r="AL2670">
        <v>961439</v>
      </c>
      <c r="AM2670" t="s">
        <v>4728</v>
      </c>
      <c r="AN2670" t="s">
        <v>42</v>
      </c>
      <c r="AO2670" t="s">
        <v>13</v>
      </c>
      <c r="AR2670" t="s">
        <v>5937</v>
      </c>
      <c r="AT2670" t="s">
        <v>432</v>
      </c>
      <c r="AX2670" t="s">
        <v>5079</v>
      </c>
      <c r="AY2670" s="104">
        <v>46114.640972222223</v>
      </c>
      <c r="AZ2670">
        <v>311081</v>
      </c>
      <c r="BA2670" t="s">
        <v>4728</v>
      </c>
      <c r="BB2670" t="s">
        <v>5989</v>
      </c>
      <c r="BF2670" t="s">
        <v>5931</v>
      </c>
    </row>
    <row r="2671" spans="32:58" x14ac:dyDescent="0.25">
      <c r="AF2671" t="s">
        <v>363</v>
      </c>
      <c r="AG2671" t="s">
        <v>78</v>
      </c>
      <c r="AH2671" t="s">
        <v>298</v>
      </c>
      <c r="AJ2671" t="s">
        <v>6112</v>
      </c>
      <c r="AK2671" s="104">
        <v>46118.620833333334</v>
      </c>
      <c r="AL2671">
        <v>1737009</v>
      </c>
      <c r="AM2671" t="s">
        <v>4728</v>
      </c>
      <c r="AN2671" t="s">
        <v>42</v>
      </c>
      <c r="AO2671" t="s">
        <v>13</v>
      </c>
      <c r="AP2671" t="s">
        <v>4812</v>
      </c>
      <c r="AR2671" t="s">
        <v>6772</v>
      </c>
      <c r="AT2671" t="s">
        <v>1132</v>
      </c>
      <c r="AX2671" t="s">
        <v>7377</v>
      </c>
      <c r="AY2671" s="104">
        <v>46114.64166666667</v>
      </c>
      <c r="AZ2671">
        <v>648495</v>
      </c>
      <c r="BA2671" t="s">
        <v>4728</v>
      </c>
      <c r="BB2671" t="s">
        <v>5989</v>
      </c>
      <c r="BF2671" t="s">
        <v>5924</v>
      </c>
    </row>
    <row r="2672" spans="32:58" x14ac:dyDescent="0.25">
      <c r="AF2672" t="s">
        <v>2600</v>
      </c>
      <c r="AJ2672" t="s">
        <v>4890</v>
      </c>
      <c r="AK2672" s="104">
        <v>46118.621527777781</v>
      </c>
      <c r="AL2672">
        <v>1169170</v>
      </c>
      <c r="AM2672" t="s">
        <v>4761</v>
      </c>
      <c r="AN2672" t="s">
        <v>13</v>
      </c>
      <c r="AR2672" t="s">
        <v>5920</v>
      </c>
      <c r="AT2672" t="s">
        <v>2407</v>
      </c>
      <c r="AX2672" t="s">
        <v>5229</v>
      </c>
      <c r="AY2672" s="104">
        <v>46114.64166666667</v>
      </c>
      <c r="AZ2672">
        <v>2352523</v>
      </c>
      <c r="BA2672" t="s">
        <v>4728</v>
      </c>
      <c r="BB2672" t="s">
        <v>5989</v>
      </c>
      <c r="BF2672" t="s">
        <v>5948</v>
      </c>
    </row>
    <row r="2673" spans="32:58" x14ac:dyDescent="0.25">
      <c r="AF2673" t="s">
        <v>205</v>
      </c>
      <c r="AG2673" t="s">
        <v>226</v>
      </c>
      <c r="AJ2673" t="s">
        <v>6688</v>
      </c>
      <c r="AK2673" s="104">
        <v>46118.62222222222</v>
      </c>
      <c r="AL2673">
        <v>1189617</v>
      </c>
      <c r="AM2673" t="s">
        <v>4728</v>
      </c>
      <c r="AN2673" t="s">
        <v>13</v>
      </c>
      <c r="AO2673" t="s">
        <v>4812</v>
      </c>
      <c r="AR2673" t="s">
        <v>6330</v>
      </c>
      <c r="AT2673" t="s">
        <v>2345</v>
      </c>
      <c r="AX2673" t="s">
        <v>7470</v>
      </c>
      <c r="AY2673" s="104">
        <v>46114.64166666667</v>
      </c>
      <c r="AZ2673">
        <v>96019</v>
      </c>
      <c r="BA2673" t="s">
        <v>4728</v>
      </c>
      <c r="BB2673" t="s">
        <v>5989</v>
      </c>
      <c r="BF2673" t="s">
        <v>4781</v>
      </c>
    </row>
    <row r="2674" spans="32:58" x14ac:dyDescent="0.25">
      <c r="AF2674" t="s">
        <v>2187</v>
      </c>
      <c r="AG2674" t="s">
        <v>1559</v>
      </c>
      <c r="AJ2674" t="s">
        <v>4826</v>
      </c>
      <c r="AK2674" s="104">
        <v>46118.62222222222</v>
      </c>
      <c r="AL2674">
        <v>782846</v>
      </c>
      <c r="AM2674" t="s">
        <v>4728</v>
      </c>
      <c r="AN2674" t="s">
        <v>42</v>
      </c>
      <c r="AO2674" t="s">
        <v>13</v>
      </c>
      <c r="AR2674" t="s">
        <v>5933</v>
      </c>
      <c r="AT2674" t="s">
        <v>1385</v>
      </c>
      <c r="AX2674" t="s">
        <v>4883</v>
      </c>
      <c r="AY2674" s="104">
        <v>46114.642361111109</v>
      </c>
      <c r="AZ2674">
        <v>1728000</v>
      </c>
      <c r="BA2674" t="s">
        <v>4761</v>
      </c>
      <c r="BB2674" t="s">
        <v>5989</v>
      </c>
      <c r="BF2674" t="s">
        <v>5966</v>
      </c>
    </row>
    <row r="2675" spans="32:58" x14ac:dyDescent="0.25">
      <c r="AF2675" t="s">
        <v>2561</v>
      </c>
      <c r="AJ2675" t="s">
        <v>5096</v>
      </c>
      <c r="AK2675" s="104">
        <v>46118.622916666667</v>
      </c>
      <c r="AL2675">
        <v>230678</v>
      </c>
      <c r="AM2675" t="s">
        <v>4728</v>
      </c>
      <c r="AN2675" t="s">
        <v>13</v>
      </c>
      <c r="AR2675" t="s">
        <v>5942</v>
      </c>
      <c r="AT2675" t="s">
        <v>1559</v>
      </c>
      <c r="AX2675" t="s">
        <v>7471</v>
      </c>
      <c r="AY2675" s="104">
        <v>46114.642361111109</v>
      </c>
      <c r="AZ2675">
        <v>378406</v>
      </c>
      <c r="BA2675" t="s">
        <v>4728</v>
      </c>
      <c r="BB2675" t="s">
        <v>5989</v>
      </c>
      <c r="BF2675" t="s">
        <v>5925</v>
      </c>
    </row>
    <row r="2676" spans="32:58" x14ac:dyDescent="0.25">
      <c r="AF2676" t="s">
        <v>2263</v>
      </c>
      <c r="AG2676" t="s">
        <v>2559</v>
      </c>
      <c r="AJ2676" t="s">
        <v>4753</v>
      </c>
      <c r="AK2676" s="104">
        <v>46118.622916666667</v>
      </c>
      <c r="AL2676">
        <v>385724</v>
      </c>
      <c r="AM2676" t="s">
        <v>4728</v>
      </c>
      <c r="AN2676" t="s">
        <v>4787</v>
      </c>
      <c r="AO2676" t="s">
        <v>13</v>
      </c>
      <c r="AR2676" t="s">
        <v>4941</v>
      </c>
      <c r="AT2676" t="s">
        <v>1894</v>
      </c>
      <c r="AX2676" t="s">
        <v>7472</v>
      </c>
      <c r="AY2676" s="104">
        <v>46114.642361111109</v>
      </c>
      <c r="AZ2676">
        <v>150531</v>
      </c>
      <c r="BA2676" t="s">
        <v>4728</v>
      </c>
      <c r="BB2676" t="s">
        <v>5989</v>
      </c>
      <c r="BF2676" t="s">
        <v>5948</v>
      </c>
    </row>
    <row r="2677" spans="32:58" x14ac:dyDescent="0.25">
      <c r="AF2677" t="s">
        <v>2453</v>
      </c>
      <c r="AG2677" t="s">
        <v>72</v>
      </c>
      <c r="AJ2677" t="s">
        <v>6003</v>
      </c>
      <c r="AK2677" s="104">
        <v>46118.622916666667</v>
      </c>
      <c r="AL2677">
        <v>640188</v>
      </c>
      <c r="AM2677" t="s">
        <v>4728</v>
      </c>
      <c r="AN2677" t="s">
        <v>42</v>
      </c>
      <c r="AO2677" t="s">
        <v>13</v>
      </c>
      <c r="AR2677" t="s">
        <v>6012</v>
      </c>
      <c r="AT2677" t="s">
        <v>1078</v>
      </c>
      <c r="AX2677" t="s">
        <v>5600</v>
      </c>
      <c r="AY2677" s="104">
        <v>46114.642361111109</v>
      </c>
      <c r="AZ2677">
        <v>226909</v>
      </c>
      <c r="BA2677" t="s">
        <v>4761</v>
      </c>
      <c r="BB2677" t="s">
        <v>5989</v>
      </c>
      <c r="BF2677" t="s">
        <v>5942</v>
      </c>
    </row>
    <row r="2678" spans="32:58" x14ac:dyDescent="0.25">
      <c r="AF2678" t="s">
        <v>644</v>
      </c>
      <c r="AG2678" t="s">
        <v>692</v>
      </c>
      <c r="AH2678" t="s">
        <v>1559</v>
      </c>
      <c r="AJ2678" t="s">
        <v>6773</v>
      </c>
      <c r="AK2678" s="104">
        <v>46118.623611111114</v>
      </c>
      <c r="AL2678">
        <v>3744774</v>
      </c>
      <c r="AM2678" t="s">
        <v>4761</v>
      </c>
      <c r="AN2678" t="s">
        <v>42</v>
      </c>
      <c r="AO2678" t="s">
        <v>13</v>
      </c>
      <c r="AP2678" t="s">
        <v>4731</v>
      </c>
      <c r="AR2678" t="s">
        <v>5962</v>
      </c>
      <c r="AT2678" t="s">
        <v>308</v>
      </c>
      <c r="AX2678" t="s">
        <v>5518</v>
      </c>
      <c r="AY2678" s="104">
        <v>46114.643055555556</v>
      </c>
      <c r="AZ2678">
        <v>511102</v>
      </c>
      <c r="BA2678" t="s">
        <v>4728</v>
      </c>
      <c r="BB2678" t="s">
        <v>5989</v>
      </c>
      <c r="BF2678" t="s">
        <v>4781</v>
      </c>
    </row>
    <row r="2679" spans="32:58" x14ac:dyDescent="0.25">
      <c r="AF2679" t="s">
        <v>866</v>
      </c>
      <c r="AJ2679" t="s">
        <v>4850</v>
      </c>
      <c r="AK2679" s="104">
        <v>46118.623611111114</v>
      </c>
      <c r="AL2679">
        <v>696217</v>
      </c>
      <c r="AM2679" t="s">
        <v>4728</v>
      </c>
      <c r="AN2679" t="s">
        <v>13</v>
      </c>
      <c r="AO2679" t="s">
        <v>4731</v>
      </c>
      <c r="AR2679" t="s">
        <v>5918</v>
      </c>
      <c r="AT2679" t="s">
        <v>414</v>
      </c>
      <c r="AX2679" t="s">
        <v>7470</v>
      </c>
      <c r="AY2679" s="104">
        <v>46114.643055555556</v>
      </c>
      <c r="AZ2679">
        <v>503071</v>
      </c>
      <c r="BA2679" t="s">
        <v>4728</v>
      </c>
      <c r="BB2679" t="s">
        <v>5989</v>
      </c>
      <c r="BF2679" t="s">
        <v>5956</v>
      </c>
    </row>
    <row r="2680" spans="32:58" x14ac:dyDescent="0.25">
      <c r="AF2680" t="s">
        <v>1643</v>
      </c>
      <c r="AG2680" t="s">
        <v>73</v>
      </c>
      <c r="AH2680" t="s">
        <v>1048</v>
      </c>
      <c r="AJ2680" t="s">
        <v>5595</v>
      </c>
      <c r="AK2680" s="104">
        <v>46118.623611111114</v>
      </c>
      <c r="AL2680">
        <v>1967757</v>
      </c>
      <c r="AM2680" t="s">
        <v>4728</v>
      </c>
      <c r="AN2680" t="s">
        <v>42</v>
      </c>
      <c r="AO2680" t="s">
        <v>13</v>
      </c>
      <c r="AR2680" t="s">
        <v>6774</v>
      </c>
      <c r="AT2680" t="s">
        <v>2429</v>
      </c>
      <c r="AX2680" t="s">
        <v>4843</v>
      </c>
      <c r="AY2680" s="104">
        <v>46114.643750000003</v>
      </c>
      <c r="AZ2680">
        <v>328656</v>
      </c>
      <c r="BA2680" t="s">
        <v>4728</v>
      </c>
      <c r="BB2680" t="s">
        <v>5989</v>
      </c>
      <c r="BF2680" t="s">
        <v>5934</v>
      </c>
    </row>
    <row r="2681" spans="32:58" x14ac:dyDescent="0.25">
      <c r="AF2681" t="s">
        <v>253</v>
      </c>
      <c r="AJ2681" t="s">
        <v>5096</v>
      </c>
      <c r="AK2681" s="104">
        <v>46118.623611111114</v>
      </c>
      <c r="AL2681">
        <v>35777</v>
      </c>
      <c r="AM2681" t="s">
        <v>4728</v>
      </c>
      <c r="AN2681" t="s">
        <v>13</v>
      </c>
      <c r="AR2681" t="s">
        <v>4781</v>
      </c>
      <c r="AT2681" t="s">
        <v>1584</v>
      </c>
      <c r="AX2681" t="s">
        <v>5556</v>
      </c>
      <c r="AY2681" s="104">
        <v>46114.643750000003</v>
      </c>
      <c r="AZ2681">
        <v>278755</v>
      </c>
      <c r="BA2681" t="s">
        <v>4728</v>
      </c>
      <c r="BB2681" t="s">
        <v>5989</v>
      </c>
      <c r="BF2681" t="s">
        <v>5956</v>
      </c>
    </row>
    <row r="2682" spans="32:58" x14ac:dyDescent="0.25">
      <c r="AF2682" t="s">
        <v>205</v>
      </c>
      <c r="AJ2682" t="s">
        <v>6775</v>
      </c>
      <c r="AK2682" s="104">
        <v>46118.623611111114</v>
      </c>
      <c r="AL2682">
        <v>280897</v>
      </c>
      <c r="AM2682" t="s">
        <v>4728</v>
      </c>
      <c r="AN2682" t="s">
        <v>13</v>
      </c>
      <c r="AR2682" t="s">
        <v>5918</v>
      </c>
      <c r="AT2682" t="s">
        <v>1379</v>
      </c>
      <c r="AX2682" t="s">
        <v>4840</v>
      </c>
      <c r="AY2682" s="104">
        <v>46114.644444444442</v>
      </c>
      <c r="AZ2682">
        <v>187418</v>
      </c>
      <c r="BA2682" t="s">
        <v>4728</v>
      </c>
      <c r="BB2682" t="s">
        <v>5989</v>
      </c>
      <c r="BF2682" t="s">
        <v>5918</v>
      </c>
    </row>
    <row r="2683" spans="32:58" x14ac:dyDescent="0.25">
      <c r="AF2683" t="s">
        <v>2451</v>
      </c>
      <c r="AG2683" t="s">
        <v>1706</v>
      </c>
      <c r="AJ2683" t="s">
        <v>6776</v>
      </c>
      <c r="AK2683" s="104">
        <v>46118.624305555553</v>
      </c>
      <c r="AL2683">
        <v>436906</v>
      </c>
      <c r="AM2683" t="s">
        <v>4728</v>
      </c>
      <c r="AN2683" t="s">
        <v>4790</v>
      </c>
      <c r="AO2683" t="s">
        <v>13</v>
      </c>
      <c r="AR2683" t="s">
        <v>5980</v>
      </c>
      <c r="AT2683" t="s">
        <v>202</v>
      </c>
      <c r="AX2683" t="s">
        <v>7473</v>
      </c>
      <c r="AY2683" s="104">
        <v>46114.644444444442</v>
      </c>
      <c r="AZ2683">
        <v>220930</v>
      </c>
      <c r="BA2683" t="s">
        <v>4761</v>
      </c>
      <c r="BB2683" t="s">
        <v>5989</v>
      </c>
      <c r="BF2683" t="s">
        <v>5918</v>
      </c>
    </row>
    <row r="2684" spans="32:58" x14ac:dyDescent="0.25">
      <c r="AF2684" t="s">
        <v>253</v>
      </c>
      <c r="AJ2684" t="s">
        <v>4776</v>
      </c>
      <c r="AK2684" s="104">
        <v>46118.624305555553</v>
      </c>
      <c r="AL2684">
        <v>73239</v>
      </c>
      <c r="AM2684" t="s">
        <v>4728</v>
      </c>
      <c r="AN2684" t="s">
        <v>13</v>
      </c>
      <c r="AR2684" t="s">
        <v>4781</v>
      </c>
      <c r="AT2684" t="s">
        <v>1985</v>
      </c>
      <c r="AX2684" t="s">
        <v>4877</v>
      </c>
      <c r="AY2684" s="104">
        <v>46114.645138888889</v>
      </c>
      <c r="AZ2684">
        <v>197606</v>
      </c>
      <c r="BA2684" t="s">
        <v>4728</v>
      </c>
      <c r="BB2684" t="s">
        <v>5989</v>
      </c>
      <c r="BF2684" t="s">
        <v>5925</v>
      </c>
    </row>
    <row r="2685" spans="32:58" x14ac:dyDescent="0.25">
      <c r="AF2685" t="s">
        <v>2510</v>
      </c>
      <c r="AJ2685" t="s">
        <v>4776</v>
      </c>
      <c r="AK2685" s="104">
        <v>46118.625</v>
      </c>
      <c r="AL2685">
        <v>892399</v>
      </c>
      <c r="AM2685" t="s">
        <v>4728</v>
      </c>
      <c r="AN2685" t="s">
        <v>13</v>
      </c>
      <c r="AR2685" t="s">
        <v>5942</v>
      </c>
      <c r="AT2685" t="s">
        <v>84</v>
      </c>
      <c r="AX2685" t="s">
        <v>5600</v>
      </c>
      <c r="AY2685" s="104">
        <v>46114.645833333336</v>
      </c>
      <c r="AZ2685">
        <v>173904</v>
      </c>
      <c r="BA2685" t="s">
        <v>4728</v>
      </c>
      <c r="BB2685" t="s">
        <v>5989</v>
      </c>
      <c r="BF2685" t="s">
        <v>5925</v>
      </c>
    </row>
    <row r="2686" spans="32:58" x14ac:dyDescent="0.25">
      <c r="AF2686" t="s">
        <v>866</v>
      </c>
      <c r="AJ2686" t="s">
        <v>4776</v>
      </c>
      <c r="AK2686" s="104">
        <v>46118.625694444447</v>
      </c>
      <c r="AL2686">
        <v>1826281</v>
      </c>
      <c r="AM2686" t="s">
        <v>4761</v>
      </c>
      <c r="AN2686" t="s">
        <v>13</v>
      </c>
      <c r="AR2686" t="s">
        <v>5966</v>
      </c>
      <c r="AT2686" t="s">
        <v>1276</v>
      </c>
      <c r="AX2686" t="s">
        <v>7474</v>
      </c>
      <c r="AY2686" s="104">
        <v>46114.645833333336</v>
      </c>
      <c r="AZ2686">
        <v>720092</v>
      </c>
      <c r="BA2686" t="s">
        <v>4761</v>
      </c>
      <c r="BB2686" t="s">
        <v>5989</v>
      </c>
      <c r="BF2686" t="s">
        <v>5966</v>
      </c>
    </row>
    <row r="2687" spans="32:58" x14ac:dyDescent="0.25">
      <c r="AF2687" t="s">
        <v>764</v>
      </c>
      <c r="AG2687" t="s">
        <v>77</v>
      </c>
      <c r="AJ2687" t="s">
        <v>5096</v>
      </c>
      <c r="AK2687" s="104">
        <v>46118.625694444447</v>
      </c>
      <c r="AL2687">
        <v>783736</v>
      </c>
      <c r="AM2687" t="s">
        <v>4728</v>
      </c>
      <c r="AN2687" t="s">
        <v>42</v>
      </c>
      <c r="AO2687" t="s">
        <v>13</v>
      </c>
      <c r="AR2687" t="s">
        <v>6012</v>
      </c>
      <c r="AT2687" t="s">
        <v>205</v>
      </c>
      <c r="AX2687" t="s">
        <v>7008</v>
      </c>
      <c r="AY2687" s="104">
        <v>46114.645833333336</v>
      </c>
      <c r="AZ2687">
        <v>500882</v>
      </c>
      <c r="BA2687" t="s">
        <v>4728</v>
      </c>
      <c r="BB2687" t="s">
        <v>5989</v>
      </c>
      <c r="BF2687" t="s">
        <v>5931</v>
      </c>
    </row>
    <row r="2688" spans="32:58" x14ac:dyDescent="0.25">
      <c r="AF2688" t="s">
        <v>2561</v>
      </c>
      <c r="AJ2688" t="s">
        <v>4895</v>
      </c>
      <c r="AK2688" s="104">
        <v>46118.625694444447</v>
      </c>
      <c r="AL2688">
        <v>289696</v>
      </c>
      <c r="AM2688" t="s">
        <v>4728</v>
      </c>
      <c r="AN2688" t="s">
        <v>13</v>
      </c>
      <c r="AR2688" t="s">
        <v>5918</v>
      </c>
      <c r="AT2688" t="s">
        <v>551</v>
      </c>
      <c r="AX2688" t="s">
        <v>5353</v>
      </c>
      <c r="AY2688" s="104">
        <v>46114.647222222222</v>
      </c>
      <c r="AZ2688">
        <v>960487</v>
      </c>
      <c r="BA2688" t="s">
        <v>4761</v>
      </c>
      <c r="BB2688" t="s">
        <v>5989</v>
      </c>
      <c r="BF2688" t="s">
        <v>5966</v>
      </c>
    </row>
    <row r="2689" spans="32:58" x14ac:dyDescent="0.25">
      <c r="AF2689" t="s">
        <v>738</v>
      </c>
      <c r="AG2689" t="s">
        <v>637</v>
      </c>
      <c r="AJ2689" t="s">
        <v>4755</v>
      </c>
      <c r="AK2689" s="104">
        <v>46118.625694444447</v>
      </c>
      <c r="AL2689">
        <v>3833652</v>
      </c>
      <c r="AM2689" t="s">
        <v>4761</v>
      </c>
      <c r="AN2689" t="s">
        <v>42</v>
      </c>
      <c r="AO2689" t="s">
        <v>13</v>
      </c>
      <c r="AR2689" t="s">
        <v>6713</v>
      </c>
      <c r="AT2689" t="s">
        <v>1292</v>
      </c>
      <c r="AX2689" t="s">
        <v>7472</v>
      </c>
      <c r="AY2689" s="104">
        <v>46114.647222222222</v>
      </c>
      <c r="AZ2689">
        <v>258517</v>
      </c>
      <c r="BA2689" t="s">
        <v>4728</v>
      </c>
      <c r="BB2689" t="s">
        <v>5989</v>
      </c>
      <c r="BF2689" t="s">
        <v>5948</v>
      </c>
    </row>
    <row r="2690" spans="32:58" x14ac:dyDescent="0.25">
      <c r="AF2690" t="s">
        <v>2021</v>
      </c>
      <c r="AG2690" t="s">
        <v>1292</v>
      </c>
      <c r="AJ2690" t="s">
        <v>5783</v>
      </c>
      <c r="AK2690" s="104">
        <v>46118.625694444447</v>
      </c>
      <c r="AL2690">
        <v>1114904</v>
      </c>
      <c r="AM2690" t="s">
        <v>4728</v>
      </c>
      <c r="AN2690" t="s">
        <v>4787</v>
      </c>
      <c r="AO2690" t="s">
        <v>13</v>
      </c>
      <c r="AR2690" t="s">
        <v>6040</v>
      </c>
      <c r="AT2690" t="s">
        <v>516</v>
      </c>
      <c r="AX2690" t="s">
        <v>5633</v>
      </c>
      <c r="AY2690" s="104">
        <v>46114.647222222222</v>
      </c>
      <c r="AZ2690">
        <v>194233</v>
      </c>
      <c r="BA2690" t="s">
        <v>4728</v>
      </c>
      <c r="BB2690" t="s">
        <v>5989</v>
      </c>
      <c r="BF2690" t="s">
        <v>5942</v>
      </c>
    </row>
    <row r="2691" spans="32:58" x14ac:dyDescent="0.25">
      <c r="AF2691" t="s">
        <v>5268</v>
      </c>
      <c r="AG2691" t="s">
        <v>967</v>
      </c>
      <c r="AJ2691" t="s">
        <v>4727</v>
      </c>
      <c r="AK2691" s="104">
        <v>46118.626388888886</v>
      </c>
      <c r="AL2691">
        <v>4057489</v>
      </c>
      <c r="AM2691" t="s">
        <v>4728</v>
      </c>
      <c r="AN2691" t="s">
        <v>4787</v>
      </c>
      <c r="AO2691" t="s">
        <v>13</v>
      </c>
      <c r="AR2691" t="s">
        <v>6544</v>
      </c>
      <c r="AT2691" t="s">
        <v>2345</v>
      </c>
      <c r="AU2691" t="s">
        <v>256</v>
      </c>
      <c r="AX2691" t="s">
        <v>4877</v>
      </c>
      <c r="AY2691" s="104">
        <v>46114.649305555555</v>
      </c>
      <c r="AZ2691">
        <v>2660227</v>
      </c>
      <c r="BA2691" t="s">
        <v>4728</v>
      </c>
      <c r="BB2691" t="s">
        <v>5989</v>
      </c>
      <c r="BC2691" t="s">
        <v>4731</v>
      </c>
      <c r="BF2691" t="s">
        <v>6074</v>
      </c>
    </row>
    <row r="2692" spans="32:58" x14ac:dyDescent="0.25">
      <c r="AF2692" t="s">
        <v>1611</v>
      </c>
      <c r="AG2692" t="s">
        <v>2429</v>
      </c>
      <c r="AJ2692" t="s">
        <v>4844</v>
      </c>
      <c r="AK2692" s="104">
        <v>46118.627083333333</v>
      </c>
      <c r="AL2692">
        <v>624509</v>
      </c>
      <c r="AM2692" t="s">
        <v>4728</v>
      </c>
      <c r="AN2692" t="s">
        <v>42</v>
      </c>
      <c r="AO2692" t="s">
        <v>13</v>
      </c>
      <c r="AR2692" t="s">
        <v>4941</v>
      </c>
      <c r="AT2692" t="s">
        <v>1941</v>
      </c>
      <c r="AX2692" t="s">
        <v>5086</v>
      </c>
      <c r="AY2692" s="104">
        <v>46114.649305555555</v>
      </c>
      <c r="AZ2692">
        <v>734912</v>
      </c>
      <c r="BA2692" t="s">
        <v>4728</v>
      </c>
      <c r="BB2692" t="s">
        <v>5989</v>
      </c>
      <c r="BF2692" t="s">
        <v>5958</v>
      </c>
    </row>
    <row r="2693" spans="32:58" x14ac:dyDescent="0.25">
      <c r="AF2693" t="s">
        <v>2337</v>
      </c>
      <c r="AG2693" t="s">
        <v>75</v>
      </c>
      <c r="AJ2693" t="s">
        <v>6777</v>
      </c>
      <c r="AK2693" s="104">
        <v>46118.627083333333</v>
      </c>
      <c r="AL2693">
        <v>1064178</v>
      </c>
      <c r="AM2693" t="s">
        <v>4728</v>
      </c>
      <c r="AN2693" t="s">
        <v>42</v>
      </c>
      <c r="AO2693" t="s">
        <v>13</v>
      </c>
      <c r="AR2693" t="s">
        <v>5919</v>
      </c>
      <c r="AT2693" t="s">
        <v>2383</v>
      </c>
      <c r="AX2693" t="s">
        <v>4779</v>
      </c>
      <c r="AY2693" s="104">
        <v>46114.649305555555</v>
      </c>
      <c r="AZ2693">
        <v>297504</v>
      </c>
      <c r="BA2693" t="s">
        <v>4761</v>
      </c>
      <c r="BB2693" t="s">
        <v>5989</v>
      </c>
      <c r="BF2693" t="s">
        <v>4781</v>
      </c>
    </row>
    <row r="2694" spans="32:58" x14ac:dyDescent="0.25">
      <c r="AF2694" t="s">
        <v>1507</v>
      </c>
      <c r="AJ2694" t="s">
        <v>6778</v>
      </c>
      <c r="AK2694" s="104">
        <v>46118.627083333333</v>
      </c>
      <c r="AL2694">
        <v>588496</v>
      </c>
      <c r="AM2694" t="s">
        <v>4728</v>
      </c>
      <c r="AN2694" t="s">
        <v>13</v>
      </c>
      <c r="AR2694" t="s">
        <v>5918</v>
      </c>
      <c r="AT2694" t="s">
        <v>1124</v>
      </c>
      <c r="AX2694" t="s">
        <v>5083</v>
      </c>
      <c r="AY2694" s="104">
        <v>46114.649305555555</v>
      </c>
      <c r="AZ2694">
        <v>92972</v>
      </c>
      <c r="BA2694" t="s">
        <v>4728</v>
      </c>
      <c r="BB2694" t="s">
        <v>5989</v>
      </c>
      <c r="BF2694" t="s">
        <v>5918</v>
      </c>
    </row>
    <row r="2695" spans="32:58" x14ac:dyDescent="0.25">
      <c r="AF2695" t="s">
        <v>866</v>
      </c>
      <c r="AJ2695" t="s">
        <v>6778</v>
      </c>
      <c r="AK2695" s="104">
        <v>46118.628472222219</v>
      </c>
      <c r="AL2695">
        <v>476024</v>
      </c>
      <c r="AM2695" t="s">
        <v>4728</v>
      </c>
      <c r="AN2695" t="s">
        <v>13</v>
      </c>
      <c r="AO2695" t="s">
        <v>4731</v>
      </c>
      <c r="AR2695" t="s">
        <v>5918</v>
      </c>
      <c r="AT2695" t="s">
        <v>836</v>
      </c>
      <c r="AX2695" t="s">
        <v>5001</v>
      </c>
      <c r="AY2695" s="104">
        <v>46114.649305555555</v>
      </c>
      <c r="AZ2695">
        <v>555945</v>
      </c>
      <c r="BA2695" t="s">
        <v>4728</v>
      </c>
      <c r="BB2695" t="s">
        <v>5989</v>
      </c>
      <c r="BF2695" t="s">
        <v>5918</v>
      </c>
    </row>
    <row r="2696" spans="32:58" x14ac:dyDescent="0.25">
      <c r="AF2696" t="s">
        <v>764</v>
      </c>
      <c r="AG2696" t="s">
        <v>432</v>
      </c>
      <c r="AH2696" t="s">
        <v>1688</v>
      </c>
      <c r="AJ2696" t="s">
        <v>5595</v>
      </c>
      <c r="AK2696" s="104">
        <v>46118.628472222219</v>
      </c>
      <c r="AL2696">
        <v>5296182</v>
      </c>
      <c r="AM2696" t="s">
        <v>4761</v>
      </c>
      <c r="AN2696" t="s">
        <v>42</v>
      </c>
      <c r="AO2696" t="s">
        <v>13</v>
      </c>
      <c r="AP2696" t="s">
        <v>4731</v>
      </c>
      <c r="AR2696" t="s">
        <v>6779</v>
      </c>
      <c r="AT2696" t="s">
        <v>2403</v>
      </c>
      <c r="AX2696" t="s">
        <v>7475</v>
      </c>
      <c r="AY2696" s="104">
        <v>46114.65</v>
      </c>
      <c r="AZ2696">
        <v>762719</v>
      </c>
      <c r="BA2696" t="s">
        <v>4728</v>
      </c>
      <c r="BB2696" t="s">
        <v>5989</v>
      </c>
      <c r="BF2696" t="s">
        <v>5942</v>
      </c>
    </row>
    <row r="2697" spans="32:58" x14ac:dyDescent="0.25">
      <c r="AF2697" t="s">
        <v>250</v>
      </c>
      <c r="AJ2697" t="s">
        <v>5271</v>
      </c>
      <c r="AK2697" s="104">
        <v>46118.629166666666</v>
      </c>
      <c r="AL2697">
        <v>563881</v>
      </c>
      <c r="AM2697" t="s">
        <v>4728</v>
      </c>
      <c r="AN2697" t="s">
        <v>13</v>
      </c>
      <c r="AR2697" t="s">
        <v>5948</v>
      </c>
      <c r="AT2697" t="s">
        <v>264</v>
      </c>
      <c r="AX2697" t="s">
        <v>5335</v>
      </c>
      <c r="AY2697" s="104">
        <v>46114.650694444441</v>
      </c>
      <c r="AZ2697">
        <v>222229</v>
      </c>
      <c r="BA2697" t="s">
        <v>4728</v>
      </c>
      <c r="BB2697" t="s">
        <v>5989</v>
      </c>
      <c r="BF2697" t="s">
        <v>5920</v>
      </c>
    </row>
    <row r="2698" spans="32:58" x14ac:dyDescent="0.25">
      <c r="AF2698" t="s">
        <v>1220</v>
      </c>
      <c r="AJ2698" t="s">
        <v>6780</v>
      </c>
      <c r="AK2698" s="104">
        <v>46118.629861111112</v>
      </c>
      <c r="AL2698">
        <v>894303</v>
      </c>
      <c r="AM2698" t="s">
        <v>4728</v>
      </c>
      <c r="AN2698" t="s">
        <v>13</v>
      </c>
      <c r="AR2698" t="s">
        <v>5938</v>
      </c>
      <c r="AT2698" t="s">
        <v>1078</v>
      </c>
      <c r="AX2698" t="s">
        <v>6400</v>
      </c>
      <c r="AY2698" s="104">
        <v>46114.650694444441</v>
      </c>
      <c r="AZ2698">
        <v>152589</v>
      </c>
      <c r="BA2698" t="s">
        <v>4728</v>
      </c>
      <c r="BB2698" t="s">
        <v>5989</v>
      </c>
      <c r="BF2698" t="s">
        <v>5942</v>
      </c>
    </row>
    <row r="2699" spans="32:58" x14ac:dyDescent="0.25">
      <c r="AF2699" t="s">
        <v>1955</v>
      </c>
      <c r="AJ2699" t="s">
        <v>5101</v>
      </c>
      <c r="AK2699" s="104">
        <v>46118.630555555559</v>
      </c>
      <c r="AL2699">
        <v>1411536</v>
      </c>
      <c r="AM2699" t="s">
        <v>4761</v>
      </c>
      <c r="AN2699" t="s">
        <v>13</v>
      </c>
      <c r="AR2699" t="s">
        <v>5934</v>
      </c>
      <c r="AT2699" t="s">
        <v>1894</v>
      </c>
      <c r="AX2699" t="s">
        <v>4826</v>
      </c>
      <c r="AY2699" s="104">
        <v>46114.651388888888</v>
      </c>
      <c r="AZ2699">
        <v>215044</v>
      </c>
      <c r="BA2699" t="s">
        <v>4728</v>
      </c>
      <c r="BB2699" t="s">
        <v>5989</v>
      </c>
      <c r="BF2699" t="s">
        <v>5942</v>
      </c>
    </row>
    <row r="2700" spans="32:58" x14ac:dyDescent="0.25">
      <c r="AF2700" t="s">
        <v>2624</v>
      </c>
      <c r="AJ2700" t="s">
        <v>4783</v>
      </c>
      <c r="AK2700" s="104">
        <v>46118.630555555559</v>
      </c>
      <c r="AL2700">
        <v>164572</v>
      </c>
      <c r="AM2700" t="s">
        <v>4728</v>
      </c>
      <c r="AN2700" t="s">
        <v>13</v>
      </c>
      <c r="AR2700" t="s">
        <v>5931</v>
      </c>
      <c r="AT2700" t="s">
        <v>1134</v>
      </c>
      <c r="AU2700" t="s">
        <v>211</v>
      </c>
      <c r="AX2700" t="s">
        <v>7476</v>
      </c>
      <c r="AY2700" s="104">
        <v>46114.651388888888</v>
      </c>
      <c r="AZ2700">
        <v>167395</v>
      </c>
      <c r="BA2700" t="s">
        <v>4728</v>
      </c>
      <c r="BB2700" t="s">
        <v>5989</v>
      </c>
      <c r="BC2700" t="s">
        <v>4731</v>
      </c>
      <c r="BF2700" t="s">
        <v>6382</v>
      </c>
    </row>
    <row r="2701" spans="32:58" x14ac:dyDescent="0.25">
      <c r="AF2701" t="s">
        <v>2357</v>
      </c>
      <c r="AJ2701" t="s">
        <v>6781</v>
      </c>
      <c r="AK2701" s="104">
        <v>46118.630555555559</v>
      </c>
      <c r="AL2701">
        <v>420025</v>
      </c>
      <c r="AM2701" t="s">
        <v>4728</v>
      </c>
      <c r="AN2701" t="s">
        <v>13</v>
      </c>
      <c r="AR2701" t="s">
        <v>5920</v>
      </c>
      <c r="AT2701" t="s">
        <v>229</v>
      </c>
      <c r="AX2701" t="s">
        <v>5166</v>
      </c>
      <c r="AY2701" s="104">
        <v>46114.651388888888</v>
      </c>
      <c r="AZ2701">
        <v>117847</v>
      </c>
      <c r="BA2701" t="s">
        <v>4761</v>
      </c>
      <c r="BB2701" t="s">
        <v>5989</v>
      </c>
      <c r="BF2701" t="s">
        <v>5966</v>
      </c>
    </row>
    <row r="2702" spans="32:58" x14ac:dyDescent="0.25">
      <c r="AF2702" t="s">
        <v>1284</v>
      </c>
      <c r="AJ2702" t="s">
        <v>6155</v>
      </c>
      <c r="AK2702" s="104">
        <v>46118.631944444445</v>
      </c>
      <c r="AL2702">
        <v>3048360</v>
      </c>
      <c r="AM2702" t="s">
        <v>4761</v>
      </c>
      <c r="AN2702" t="s">
        <v>13</v>
      </c>
      <c r="AR2702" t="s">
        <v>5948</v>
      </c>
      <c r="AT2702" t="s">
        <v>2391</v>
      </c>
      <c r="AX2702" t="s">
        <v>7258</v>
      </c>
      <c r="AY2702" s="104">
        <v>46114.651388888888</v>
      </c>
      <c r="AZ2702">
        <v>177093</v>
      </c>
      <c r="BA2702" t="s">
        <v>4728</v>
      </c>
      <c r="BB2702" t="s">
        <v>5989</v>
      </c>
      <c r="BF2702" t="s">
        <v>5942</v>
      </c>
    </row>
    <row r="2703" spans="32:58" x14ac:dyDescent="0.25">
      <c r="AF2703" t="s">
        <v>868</v>
      </c>
      <c r="AJ2703" t="s">
        <v>6782</v>
      </c>
      <c r="AK2703" s="104">
        <v>46118.631944444445</v>
      </c>
      <c r="AL2703">
        <v>244638</v>
      </c>
      <c r="AM2703" t="s">
        <v>4728</v>
      </c>
      <c r="AN2703" t="s">
        <v>13</v>
      </c>
      <c r="AR2703" t="s">
        <v>5942</v>
      </c>
      <c r="AT2703" t="s">
        <v>226</v>
      </c>
      <c r="AU2703" t="s">
        <v>211</v>
      </c>
      <c r="AX2703" t="s">
        <v>4955</v>
      </c>
      <c r="AY2703" s="104">
        <v>46114.652083333334</v>
      </c>
      <c r="AZ2703">
        <v>310278</v>
      </c>
      <c r="BA2703" t="s">
        <v>4728</v>
      </c>
      <c r="BB2703" t="s">
        <v>5989</v>
      </c>
      <c r="BC2703" t="s">
        <v>4731</v>
      </c>
      <c r="BF2703" t="s">
        <v>7477</v>
      </c>
    </row>
    <row r="2704" spans="32:58" x14ac:dyDescent="0.25">
      <c r="AF2704" t="s">
        <v>78</v>
      </c>
      <c r="AG2704" t="s">
        <v>2650</v>
      </c>
      <c r="AJ2704" t="s">
        <v>4949</v>
      </c>
      <c r="AK2704" s="104">
        <v>46118.632638888892</v>
      </c>
      <c r="AL2704">
        <v>1176488</v>
      </c>
      <c r="AM2704" t="s">
        <v>4728</v>
      </c>
      <c r="AN2704" t="s">
        <v>54</v>
      </c>
      <c r="AO2704" t="s">
        <v>13</v>
      </c>
      <c r="AR2704" t="s">
        <v>4736</v>
      </c>
      <c r="AT2704" t="s">
        <v>1559</v>
      </c>
      <c r="AX2704" t="s">
        <v>4952</v>
      </c>
      <c r="AY2704" s="104">
        <v>46114.652777777781</v>
      </c>
      <c r="AZ2704">
        <v>960728</v>
      </c>
      <c r="BA2704" t="s">
        <v>4761</v>
      </c>
      <c r="BB2704" t="s">
        <v>5989</v>
      </c>
      <c r="BF2704" t="s">
        <v>5966</v>
      </c>
    </row>
    <row r="2705" spans="32:58" x14ac:dyDescent="0.25">
      <c r="AF2705" t="s">
        <v>1292</v>
      </c>
      <c r="AJ2705" t="s">
        <v>4868</v>
      </c>
      <c r="AK2705" s="104">
        <v>46118.632638888892</v>
      </c>
      <c r="AL2705">
        <v>159493</v>
      </c>
      <c r="AM2705" t="s">
        <v>4728</v>
      </c>
      <c r="AN2705" t="s">
        <v>13</v>
      </c>
      <c r="AR2705" t="s">
        <v>5948</v>
      </c>
      <c r="AT2705" t="s">
        <v>1985</v>
      </c>
      <c r="AX2705" t="s">
        <v>7476</v>
      </c>
      <c r="AY2705" s="104">
        <v>46114.652777777781</v>
      </c>
      <c r="AZ2705">
        <v>245299</v>
      </c>
      <c r="BA2705" t="s">
        <v>4761</v>
      </c>
      <c r="BB2705" t="s">
        <v>5989</v>
      </c>
      <c r="BF2705" t="s">
        <v>5934</v>
      </c>
    </row>
    <row r="2706" spans="32:58" x14ac:dyDescent="0.25">
      <c r="AF2706" t="s">
        <v>712</v>
      </c>
      <c r="AG2706" t="s">
        <v>264</v>
      </c>
      <c r="AJ2706" t="s">
        <v>4839</v>
      </c>
      <c r="AK2706" s="104">
        <v>46118.633333333331</v>
      </c>
      <c r="AL2706">
        <v>398562</v>
      </c>
      <c r="AM2706" t="s">
        <v>4728</v>
      </c>
      <c r="AN2706" t="s">
        <v>42</v>
      </c>
      <c r="AO2706" t="s">
        <v>13</v>
      </c>
      <c r="AP2706" t="s">
        <v>4731</v>
      </c>
      <c r="AR2706" t="s">
        <v>5944</v>
      </c>
      <c r="AT2706" t="s">
        <v>1276</v>
      </c>
      <c r="AX2706" t="s">
        <v>5030</v>
      </c>
      <c r="AY2706" s="104">
        <v>46114.65347222222</v>
      </c>
      <c r="AZ2706">
        <v>155075</v>
      </c>
      <c r="BA2706" t="s">
        <v>4728</v>
      </c>
      <c r="BB2706" t="s">
        <v>5989</v>
      </c>
      <c r="BF2706" t="s">
        <v>4781</v>
      </c>
    </row>
    <row r="2707" spans="32:58" x14ac:dyDescent="0.25">
      <c r="AF2707" t="s">
        <v>1048</v>
      </c>
      <c r="AJ2707" t="s">
        <v>5388</v>
      </c>
      <c r="AK2707" s="104">
        <v>46118.633333333331</v>
      </c>
      <c r="AL2707">
        <v>312402</v>
      </c>
      <c r="AM2707" t="s">
        <v>4728</v>
      </c>
      <c r="AN2707" t="s">
        <v>13</v>
      </c>
      <c r="AR2707" t="s">
        <v>5918</v>
      </c>
      <c r="AT2707" t="s">
        <v>2429</v>
      </c>
      <c r="AX2707" t="s">
        <v>4743</v>
      </c>
      <c r="AY2707" s="104">
        <v>46114.654166666667</v>
      </c>
      <c r="AZ2707">
        <v>315125</v>
      </c>
      <c r="BA2707" t="s">
        <v>4728</v>
      </c>
      <c r="BB2707" t="s">
        <v>5989</v>
      </c>
      <c r="BF2707" t="s">
        <v>4781</v>
      </c>
    </row>
    <row r="2708" spans="32:58" x14ac:dyDescent="0.25">
      <c r="AF2708" t="s">
        <v>1302</v>
      </c>
      <c r="AG2708" t="s">
        <v>75</v>
      </c>
      <c r="AJ2708" t="s">
        <v>6203</v>
      </c>
      <c r="AK2708" s="104">
        <v>46118.633333333331</v>
      </c>
      <c r="AL2708">
        <v>1390708</v>
      </c>
      <c r="AM2708" t="s">
        <v>4728</v>
      </c>
      <c r="AN2708" t="s">
        <v>42</v>
      </c>
      <c r="AO2708" t="s">
        <v>13</v>
      </c>
      <c r="AR2708" t="s">
        <v>5301</v>
      </c>
      <c r="AT2708" t="s">
        <v>308</v>
      </c>
      <c r="AX2708" t="s">
        <v>4778</v>
      </c>
      <c r="AY2708" s="104">
        <v>46114.654861111114</v>
      </c>
      <c r="AZ2708">
        <v>364233</v>
      </c>
      <c r="BA2708" t="s">
        <v>4728</v>
      </c>
      <c r="BB2708" t="s">
        <v>5989</v>
      </c>
      <c r="BF2708" t="s">
        <v>5931</v>
      </c>
    </row>
    <row r="2709" spans="32:58" x14ac:dyDescent="0.25">
      <c r="AF2709" t="s">
        <v>1507</v>
      </c>
      <c r="AJ2709" t="s">
        <v>4850</v>
      </c>
      <c r="AK2709" s="104">
        <v>46118.634027777778</v>
      </c>
      <c r="AL2709">
        <v>78945</v>
      </c>
      <c r="AM2709" t="s">
        <v>4728</v>
      </c>
      <c r="AN2709" t="s">
        <v>13</v>
      </c>
      <c r="AR2709" t="s">
        <v>5942</v>
      </c>
      <c r="AT2709" t="s">
        <v>84</v>
      </c>
      <c r="AX2709" t="s">
        <v>5030</v>
      </c>
      <c r="AY2709" s="104">
        <v>46114.654861111114</v>
      </c>
      <c r="AZ2709">
        <v>340399</v>
      </c>
      <c r="BA2709" t="s">
        <v>4728</v>
      </c>
      <c r="BB2709" t="s">
        <v>5989</v>
      </c>
      <c r="BF2709" t="s">
        <v>5958</v>
      </c>
    </row>
    <row r="2710" spans="32:58" x14ac:dyDescent="0.25">
      <c r="AF2710" t="s">
        <v>868</v>
      </c>
      <c r="AJ2710" t="s">
        <v>5036</v>
      </c>
      <c r="AK2710" s="104">
        <v>46118.634722222225</v>
      </c>
      <c r="AL2710">
        <v>3025963</v>
      </c>
      <c r="AM2710" t="s">
        <v>4761</v>
      </c>
      <c r="AN2710" t="s">
        <v>13</v>
      </c>
      <c r="AR2710" t="s">
        <v>5966</v>
      </c>
      <c r="AT2710" t="s">
        <v>414</v>
      </c>
      <c r="AX2710" t="s">
        <v>6279</v>
      </c>
      <c r="AY2710" s="104">
        <v>46114.654861111114</v>
      </c>
      <c r="AZ2710">
        <v>159849</v>
      </c>
      <c r="BA2710" t="s">
        <v>4728</v>
      </c>
      <c r="BB2710" t="s">
        <v>5989</v>
      </c>
      <c r="BF2710" t="s">
        <v>5942</v>
      </c>
    </row>
    <row r="2711" spans="32:58" x14ac:dyDescent="0.25">
      <c r="AF2711" t="s">
        <v>1466</v>
      </c>
      <c r="AG2711" t="s">
        <v>2407</v>
      </c>
      <c r="AJ2711" t="s">
        <v>4826</v>
      </c>
      <c r="AK2711" s="104">
        <v>46118.634722222225</v>
      </c>
      <c r="AL2711">
        <v>620141</v>
      </c>
      <c r="AM2711" t="s">
        <v>4728</v>
      </c>
      <c r="AN2711" t="s">
        <v>42</v>
      </c>
      <c r="AO2711" t="s">
        <v>13</v>
      </c>
      <c r="AR2711" t="s">
        <v>5986</v>
      </c>
      <c r="AT2711" t="s">
        <v>80</v>
      </c>
      <c r="AX2711" t="s">
        <v>5011</v>
      </c>
      <c r="AY2711" s="104">
        <v>46114.654861111114</v>
      </c>
      <c r="AZ2711">
        <v>384749</v>
      </c>
      <c r="BA2711" t="s">
        <v>4761</v>
      </c>
      <c r="BB2711" t="s">
        <v>5989</v>
      </c>
      <c r="BF2711" t="s">
        <v>5966</v>
      </c>
    </row>
    <row r="2712" spans="32:58" x14ac:dyDescent="0.25">
      <c r="AF2712" t="s">
        <v>1531</v>
      </c>
      <c r="AG2712" t="s">
        <v>226</v>
      </c>
      <c r="AJ2712" t="s">
        <v>5840</v>
      </c>
      <c r="AK2712" s="104">
        <v>46118.634722222225</v>
      </c>
      <c r="AL2712">
        <v>1539026</v>
      </c>
      <c r="AM2712" t="s">
        <v>4728</v>
      </c>
      <c r="AN2712" t="s">
        <v>13</v>
      </c>
      <c r="AO2712" t="s">
        <v>4812</v>
      </c>
      <c r="AR2712" t="s">
        <v>6783</v>
      </c>
      <c r="AT2712" t="s">
        <v>1385</v>
      </c>
      <c r="AX2712" t="s">
        <v>5086</v>
      </c>
      <c r="AY2712" s="104">
        <v>46114.655555555553</v>
      </c>
      <c r="AZ2712">
        <v>336578</v>
      </c>
      <c r="BA2712" t="s">
        <v>4728</v>
      </c>
      <c r="BB2712" t="s">
        <v>5989</v>
      </c>
      <c r="BF2712" t="s">
        <v>5931</v>
      </c>
    </row>
    <row r="2713" spans="32:58" x14ac:dyDescent="0.25">
      <c r="AF2713" t="s">
        <v>2559</v>
      </c>
      <c r="AJ2713" t="s">
        <v>5072</v>
      </c>
      <c r="AK2713" s="104">
        <v>46118.634722222225</v>
      </c>
      <c r="AL2713">
        <v>75646</v>
      </c>
      <c r="AM2713" t="s">
        <v>4728</v>
      </c>
      <c r="AN2713" t="s">
        <v>13</v>
      </c>
      <c r="AR2713" t="s">
        <v>5918</v>
      </c>
      <c r="AT2713" t="s">
        <v>551</v>
      </c>
      <c r="AX2713" t="s">
        <v>7469</v>
      </c>
      <c r="AY2713" s="104">
        <v>46114.655555555553</v>
      </c>
      <c r="AZ2713">
        <v>2207099</v>
      </c>
      <c r="BA2713" t="s">
        <v>4761</v>
      </c>
      <c r="BB2713" t="s">
        <v>5989</v>
      </c>
      <c r="BF2713" t="s">
        <v>5966</v>
      </c>
    </row>
    <row r="2714" spans="32:58" x14ac:dyDescent="0.25">
      <c r="AF2714" t="s">
        <v>1507</v>
      </c>
      <c r="AJ2714" t="s">
        <v>4850</v>
      </c>
      <c r="AK2714" s="104">
        <v>46118.634722222225</v>
      </c>
      <c r="AL2714">
        <v>56903</v>
      </c>
      <c r="AM2714" t="s">
        <v>4728</v>
      </c>
      <c r="AN2714" t="s">
        <v>13</v>
      </c>
      <c r="AR2714" t="s">
        <v>5918</v>
      </c>
      <c r="AT2714" t="s">
        <v>516</v>
      </c>
      <c r="AU2714" t="s">
        <v>1891</v>
      </c>
      <c r="AX2714" t="s">
        <v>7476</v>
      </c>
      <c r="AY2714" s="104">
        <v>46114.65625</v>
      </c>
      <c r="AZ2714">
        <v>576102</v>
      </c>
      <c r="BA2714" t="s">
        <v>4728</v>
      </c>
      <c r="BB2714" t="s">
        <v>5989</v>
      </c>
      <c r="BC2714" t="s">
        <v>4731</v>
      </c>
      <c r="BF2714" t="s">
        <v>7417</v>
      </c>
    </row>
    <row r="2715" spans="32:58" x14ac:dyDescent="0.25">
      <c r="AF2715" t="s">
        <v>2357</v>
      </c>
      <c r="AJ2715" t="s">
        <v>4850</v>
      </c>
      <c r="AK2715" s="104">
        <v>46118.636111111111</v>
      </c>
      <c r="AL2715">
        <v>78867</v>
      </c>
      <c r="AM2715" t="s">
        <v>4728</v>
      </c>
      <c r="AN2715" t="s">
        <v>13</v>
      </c>
      <c r="AR2715" t="s">
        <v>5925</v>
      </c>
      <c r="AT2715" t="s">
        <v>1292</v>
      </c>
      <c r="AU2715" t="s">
        <v>1985</v>
      </c>
      <c r="AX2715" t="s">
        <v>5428</v>
      </c>
      <c r="AY2715" s="104">
        <v>46114.65625</v>
      </c>
      <c r="AZ2715">
        <v>364940</v>
      </c>
      <c r="BA2715" t="s">
        <v>4728</v>
      </c>
      <c r="BB2715" t="s">
        <v>5989</v>
      </c>
      <c r="BC2715" t="s">
        <v>4812</v>
      </c>
      <c r="BF2715" t="s">
        <v>6330</v>
      </c>
    </row>
    <row r="2716" spans="32:58" x14ac:dyDescent="0.25">
      <c r="AF2716" t="s">
        <v>712</v>
      </c>
      <c r="AG2716" t="s">
        <v>81</v>
      </c>
      <c r="AJ2716" t="s">
        <v>4967</v>
      </c>
      <c r="AK2716" s="104">
        <v>46118.636111111111</v>
      </c>
      <c r="AL2716">
        <v>2387291</v>
      </c>
      <c r="AM2716" t="s">
        <v>4761</v>
      </c>
      <c r="AN2716" t="s">
        <v>42</v>
      </c>
      <c r="AO2716" t="s">
        <v>13</v>
      </c>
      <c r="AR2716" t="s">
        <v>5962</v>
      </c>
      <c r="AT2716" t="s">
        <v>432</v>
      </c>
      <c r="AX2716" t="s">
        <v>6604</v>
      </c>
      <c r="AY2716" s="104">
        <v>46114.656944444447</v>
      </c>
      <c r="AZ2716">
        <v>949941</v>
      </c>
      <c r="BA2716" t="s">
        <v>4761</v>
      </c>
      <c r="BB2716" t="s">
        <v>5989</v>
      </c>
      <c r="BF2716" t="s">
        <v>5966</v>
      </c>
    </row>
    <row r="2717" spans="32:58" x14ac:dyDescent="0.25">
      <c r="AF2717" t="s">
        <v>2383</v>
      </c>
      <c r="AJ2717" t="s">
        <v>6707</v>
      </c>
      <c r="AK2717" s="104">
        <v>46118.636111111111</v>
      </c>
      <c r="AL2717">
        <v>463014</v>
      </c>
      <c r="AM2717" t="s">
        <v>4728</v>
      </c>
      <c r="AN2717" t="s">
        <v>13</v>
      </c>
      <c r="AR2717" t="s">
        <v>5931</v>
      </c>
      <c r="AT2717" t="s">
        <v>2510</v>
      </c>
      <c r="AU2717" t="s">
        <v>220</v>
      </c>
      <c r="AX2717" t="s">
        <v>4955</v>
      </c>
      <c r="AY2717" s="104">
        <v>46114.656944444447</v>
      </c>
      <c r="AZ2717">
        <v>629931</v>
      </c>
      <c r="BA2717" t="s">
        <v>4728</v>
      </c>
      <c r="BB2717" t="s">
        <v>5989</v>
      </c>
      <c r="BC2717" t="s">
        <v>4731</v>
      </c>
      <c r="BF2717" t="s">
        <v>6238</v>
      </c>
    </row>
    <row r="2718" spans="32:58" x14ac:dyDescent="0.25">
      <c r="AF2718" t="s">
        <v>80</v>
      </c>
      <c r="AJ2718" t="s">
        <v>5758</v>
      </c>
      <c r="AK2718" s="104">
        <v>46118.636111111111</v>
      </c>
      <c r="AL2718">
        <v>348084</v>
      </c>
      <c r="AM2718" t="s">
        <v>4728</v>
      </c>
      <c r="AN2718" t="s">
        <v>13</v>
      </c>
      <c r="AR2718" t="s">
        <v>5931</v>
      </c>
      <c r="AT2718" t="s">
        <v>1124</v>
      </c>
      <c r="AX2718" t="s">
        <v>5628</v>
      </c>
      <c r="AY2718" s="104">
        <v>46114.657638888886</v>
      </c>
      <c r="AZ2718">
        <v>110307</v>
      </c>
      <c r="BA2718" t="s">
        <v>4728</v>
      </c>
      <c r="BB2718" t="s">
        <v>5989</v>
      </c>
      <c r="BF2718" t="s">
        <v>5925</v>
      </c>
    </row>
    <row r="2719" spans="32:58" x14ac:dyDescent="0.25">
      <c r="AF2719" t="s">
        <v>2624</v>
      </c>
      <c r="AG2719" t="s">
        <v>1132</v>
      </c>
      <c r="AH2719" t="s">
        <v>1688</v>
      </c>
      <c r="AJ2719" t="s">
        <v>4850</v>
      </c>
      <c r="AK2719" s="104">
        <v>46118.636805555558</v>
      </c>
      <c r="AL2719">
        <v>1825879</v>
      </c>
      <c r="AM2719" t="s">
        <v>4761</v>
      </c>
      <c r="AN2719" t="s">
        <v>13</v>
      </c>
      <c r="AO2719" t="s">
        <v>4731</v>
      </c>
      <c r="AR2719" t="s">
        <v>6183</v>
      </c>
      <c r="AT2719" t="s">
        <v>2383</v>
      </c>
      <c r="AX2719" t="s">
        <v>5630</v>
      </c>
      <c r="AY2719" s="104">
        <v>46114.657638888886</v>
      </c>
      <c r="AZ2719">
        <v>296911</v>
      </c>
      <c r="BA2719" t="s">
        <v>4761</v>
      </c>
      <c r="BB2719" t="s">
        <v>5989</v>
      </c>
      <c r="BF2719" t="s">
        <v>5966</v>
      </c>
    </row>
    <row r="2720" spans="32:58" x14ac:dyDescent="0.25">
      <c r="AF2720" t="s">
        <v>420</v>
      </c>
      <c r="AG2720" t="s">
        <v>1481</v>
      </c>
      <c r="AJ2720" t="s">
        <v>6768</v>
      </c>
      <c r="AK2720" s="104">
        <v>46118.636805555558</v>
      </c>
      <c r="AL2720">
        <v>1637929</v>
      </c>
      <c r="AM2720" t="s">
        <v>4728</v>
      </c>
      <c r="AN2720" t="s">
        <v>42</v>
      </c>
      <c r="AO2720" t="s">
        <v>13</v>
      </c>
      <c r="AR2720" t="s">
        <v>5741</v>
      </c>
      <c r="AT2720" t="s">
        <v>2345</v>
      </c>
      <c r="AX2720" t="s">
        <v>7478</v>
      </c>
      <c r="AY2720" s="104">
        <v>46114.658333333333</v>
      </c>
      <c r="AZ2720">
        <v>427868</v>
      </c>
      <c r="BA2720" t="s">
        <v>4728</v>
      </c>
      <c r="BB2720" t="s">
        <v>5989</v>
      </c>
      <c r="BF2720" t="s">
        <v>5942</v>
      </c>
    </row>
    <row r="2721" spans="32:58" x14ac:dyDescent="0.25">
      <c r="AF2721" t="s">
        <v>1058</v>
      </c>
      <c r="AG2721" t="s">
        <v>2510</v>
      </c>
      <c r="AJ2721" t="s">
        <v>6298</v>
      </c>
      <c r="AK2721" s="104">
        <v>46118.637499999997</v>
      </c>
      <c r="AL2721">
        <v>1231747</v>
      </c>
      <c r="AM2721" t="s">
        <v>4728</v>
      </c>
      <c r="AN2721" t="s">
        <v>42</v>
      </c>
      <c r="AO2721" t="s">
        <v>13</v>
      </c>
      <c r="AR2721" t="s">
        <v>5933</v>
      </c>
      <c r="AT2721" t="s">
        <v>1945</v>
      </c>
      <c r="AU2721" t="s">
        <v>1941</v>
      </c>
      <c r="AX2721" t="s">
        <v>7298</v>
      </c>
      <c r="AY2721" s="104">
        <v>46114.65902777778</v>
      </c>
      <c r="AZ2721">
        <v>928048</v>
      </c>
      <c r="BA2721" t="s">
        <v>4728</v>
      </c>
      <c r="BB2721" t="s">
        <v>5989</v>
      </c>
      <c r="BF2721" t="s">
        <v>6382</v>
      </c>
    </row>
    <row r="2722" spans="32:58" x14ac:dyDescent="0.25">
      <c r="AF2722" t="s">
        <v>2363</v>
      </c>
      <c r="AG2722" t="s">
        <v>1292</v>
      </c>
      <c r="AJ2722" t="s">
        <v>5202</v>
      </c>
      <c r="AK2722" s="104">
        <v>46118.637499999997</v>
      </c>
      <c r="AL2722">
        <v>460058</v>
      </c>
      <c r="AM2722" t="s">
        <v>4728</v>
      </c>
      <c r="AN2722" t="s">
        <v>42</v>
      </c>
      <c r="AO2722" t="s">
        <v>13</v>
      </c>
      <c r="AR2722" t="s">
        <v>5933</v>
      </c>
      <c r="AT2722" t="s">
        <v>229</v>
      </c>
      <c r="AX2722" t="s">
        <v>4782</v>
      </c>
      <c r="AY2722" s="104">
        <v>46114.659722222219</v>
      </c>
      <c r="AZ2722">
        <v>230638</v>
      </c>
      <c r="BA2722" t="s">
        <v>4728</v>
      </c>
      <c r="BB2722" t="s">
        <v>5989</v>
      </c>
      <c r="BF2722" t="s">
        <v>6117</v>
      </c>
    </row>
    <row r="2723" spans="32:58" x14ac:dyDescent="0.25">
      <c r="AF2723" t="s">
        <v>1136</v>
      </c>
      <c r="AG2723" t="s">
        <v>2259</v>
      </c>
      <c r="AH2723" t="s">
        <v>1688</v>
      </c>
      <c r="AJ2723" t="s">
        <v>4775</v>
      </c>
      <c r="AK2723" s="104">
        <v>46118.638194444444</v>
      </c>
      <c r="AL2723">
        <v>3492102</v>
      </c>
      <c r="AM2723" t="s">
        <v>4761</v>
      </c>
      <c r="AN2723" t="s">
        <v>42</v>
      </c>
      <c r="AO2723" t="s">
        <v>13</v>
      </c>
      <c r="AP2723" t="s">
        <v>4731</v>
      </c>
      <c r="AR2723" t="s">
        <v>6784</v>
      </c>
      <c r="AT2723" t="s">
        <v>264</v>
      </c>
      <c r="AX2723" t="s">
        <v>7479</v>
      </c>
      <c r="AY2723" s="104">
        <v>46114.659722222219</v>
      </c>
      <c r="AZ2723">
        <v>522867</v>
      </c>
      <c r="BA2723" t="s">
        <v>4728</v>
      </c>
      <c r="BB2723" t="s">
        <v>5989</v>
      </c>
      <c r="BF2723" t="s">
        <v>5956</v>
      </c>
    </row>
    <row r="2724" spans="32:58" x14ac:dyDescent="0.25">
      <c r="AF2724" t="s">
        <v>1456</v>
      </c>
      <c r="AG2724" t="s">
        <v>205</v>
      </c>
      <c r="AH2724" t="s">
        <v>298</v>
      </c>
      <c r="AJ2724" t="s">
        <v>5192</v>
      </c>
      <c r="AK2724" s="104">
        <v>46118.638194444444</v>
      </c>
      <c r="AL2724">
        <v>1151478</v>
      </c>
      <c r="AM2724" t="s">
        <v>4728</v>
      </c>
      <c r="AN2724" t="s">
        <v>4787</v>
      </c>
      <c r="AO2724" t="s">
        <v>13</v>
      </c>
      <c r="AP2724" t="s">
        <v>4812</v>
      </c>
      <c r="AR2724" t="s">
        <v>6785</v>
      </c>
      <c r="AT2724" t="s">
        <v>2391</v>
      </c>
      <c r="AX2724" t="s">
        <v>4926</v>
      </c>
      <c r="AY2724" s="104">
        <v>46114.660416666666</v>
      </c>
      <c r="AZ2724">
        <v>822256</v>
      </c>
      <c r="BA2724" t="s">
        <v>4761</v>
      </c>
      <c r="BB2724" t="s">
        <v>5989</v>
      </c>
      <c r="BF2724" t="s">
        <v>5966</v>
      </c>
    </row>
    <row r="2725" spans="32:58" x14ac:dyDescent="0.25">
      <c r="AF2725" t="s">
        <v>2377</v>
      </c>
      <c r="AG2725" t="s">
        <v>2600</v>
      </c>
      <c r="AJ2725" t="s">
        <v>4762</v>
      </c>
      <c r="AK2725" s="104">
        <v>46118.638888888891</v>
      </c>
      <c r="AL2725">
        <v>477372</v>
      </c>
      <c r="AM2725" t="s">
        <v>4728</v>
      </c>
      <c r="AN2725" t="s">
        <v>42</v>
      </c>
      <c r="AO2725" t="s">
        <v>13</v>
      </c>
      <c r="AR2725" t="s">
        <v>5937</v>
      </c>
      <c r="AT2725" t="s">
        <v>1894</v>
      </c>
      <c r="AX2725" t="s">
        <v>6948</v>
      </c>
      <c r="AY2725" s="104">
        <v>46114.660416666666</v>
      </c>
      <c r="AZ2725">
        <v>118376</v>
      </c>
      <c r="BA2725" t="s">
        <v>4728</v>
      </c>
      <c r="BB2725" t="s">
        <v>5989</v>
      </c>
      <c r="BF2725" t="s">
        <v>5934</v>
      </c>
    </row>
    <row r="2726" spans="32:58" x14ac:dyDescent="0.25">
      <c r="AF2726" t="s">
        <v>822</v>
      </c>
      <c r="AJ2726" t="s">
        <v>4877</v>
      </c>
      <c r="AK2726" s="104">
        <v>46118.638888888891</v>
      </c>
      <c r="AL2726">
        <v>120556</v>
      </c>
      <c r="AM2726" t="s">
        <v>4728</v>
      </c>
      <c r="AN2726" t="s">
        <v>4787</v>
      </c>
      <c r="AO2726" t="s">
        <v>13</v>
      </c>
      <c r="AR2726" t="s">
        <v>5521</v>
      </c>
      <c r="AT2726" t="s">
        <v>1985</v>
      </c>
      <c r="AX2726" t="s">
        <v>5628</v>
      </c>
      <c r="AY2726" s="104">
        <v>46114.661111111112</v>
      </c>
      <c r="AZ2726">
        <v>77161</v>
      </c>
      <c r="BA2726" t="s">
        <v>4728</v>
      </c>
      <c r="BB2726" t="s">
        <v>5989</v>
      </c>
      <c r="BF2726" t="s">
        <v>5925</v>
      </c>
    </row>
    <row r="2727" spans="32:58" x14ac:dyDescent="0.25">
      <c r="AF2727" t="s">
        <v>2624</v>
      </c>
      <c r="AJ2727" t="s">
        <v>4826</v>
      </c>
      <c r="AK2727" s="104">
        <v>46118.638888888891</v>
      </c>
      <c r="AL2727">
        <v>237193</v>
      </c>
      <c r="AM2727" t="s">
        <v>4728</v>
      </c>
      <c r="AN2727" t="s">
        <v>13</v>
      </c>
      <c r="AR2727" t="s">
        <v>5934</v>
      </c>
      <c r="AT2727" t="s">
        <v>1559</v>
      </c>
      <c r="AX2727" t="s">
        <v>5089</v>
      </c>
      <c r="AY2727" s="104">
        <v>46114.661111111112</v>
      </c>
      <c r="AZ2727">
        <v>236727</v>
      </c>
      <c r="BA2727" t="s">
        <v>4728</v>
      </c>
      <c r="BB2727" t="s">
        <v>5989</v>
      </c>
      <c r="BF2727" t="s">
        <v>5918</v>
      </c>
    </row>
    <row r="2728" spans="32:58" x14ac:dyDescent="0.25">
      <c r="AF2728" t="s">
        <v>77</v>
      </c>
      <c r="AJ2728" t="s">
        <v>6315</v>
      </c>
      <c r="AK2728" s="104">
        <v>46118.63958333333</v>
      </c>
      <c r="AL2728">
        <v>2102943</v>
      </c>
      <c r="AM2728" t="s">
        <v>4728</v>
      </c>
      <c r="AN2728" t="s">
        <v>13</v>
      </c>
      <c r="AR2728" t="s">
        <v>5966</v>
      </c>
      <c r="AT2728" t="s">
        <v>414</v>
      </c>
      <c r="AX2728" t="s">
        <v>4784</v>
      </c>
      <c r="AY2728" s="104">
        <v>46114.661111111112</v>
      </c>
      <c r="AZ2728">
        <v>395477</v>
      </c>
      <c r="BA2728" t="s">
        <v>4728</v>
      </c>
      <c r="BB2728" t="s">
        <v>5989</v>
      </c>
      <c r="BF2728" t="s">
        <v>5931</v>
      </c>
    </row>
    <row r="2729" spans="32:58" x14ac:dyDescent="0.25">
      <c r="AF2729" t="s">
        <v>2559</v>
      </c>
      <c r="AJ2729" t="s">
        <v>5001</v>
      </c>
      <c r="AK2729" s="104">
        <v>46118.63958333333</v>
      </c>
      <c r="AL2729">
        <v>1389409</v>
      </c>
      <c r="AM2729" t="s">
        <v>4761</v>
      </c>
      <c r="AN2729" t="s">
        <v>13</v>
      </c>
      <c r="AR2729" t="s">
        <v>5966</v>
      </c>
      <c r="AT2729" t="s">
        <v>836</v>
      </c>
      <c r="AX2729" t="s">
        <v>4801</v>
      </c>
      <c r="AY2729" s="104">
        <v>46114.661111111112</v>
      </c>
      <c r="AZ2729">
        <v>1050447</v>
      </c>
      <c r="BA2729" t="s">
        <v>4728</v>
      </c>
      <c r="BB2729" t="s">
        <v>5989</v>
      </c>
      <c r="BF2729" t="s">
        <v>5924</v>
      </c>
    </row>
    <row r="2730" spans="32:58" x14ac:dyDescent="0.25">
      <c r="AF2730" t="s">
        <v>1611</v>
      </c>
      <c r="AG2730" t="s">
        <v>432</v>
      </c>
      <c r="AJ2730" t="s">
        <v>5999</v>
      </c>
      <c r="AK2730" s="104">
        <v>46118.63958333333</v>
      </c>
      <c r="AL2730">
        <v>1462128</v>
      </c>
      <c r="AM2730" t="s">
        <v>4728</v>
      </c>
      <c r="AN2730" t="s">
        <v>42</v>
      </c>
      <c r="AO2730" t="s">
        <v>13</v>
      </c>
      <c r="AR2730" t="s">
        <v>6163</v>
      </c>
      <c r="AT2730" t="s">
        <v>1276</v>
      </c>
      <c r="AX2730" t="s">
        <v>7480</v>
      </c>
      <c r="AY2730" s="104">
        <v>46114.661111111112</v>
      </c>
      <c r="AZ2730">
        <v>167124</v>
      </c>
      <c r="BA2730" t="s">
        <v>4728</v>
      </c>
      <c r="BB2730" t="s">
        <v>5989</v>
      </c>
      <c r="BF2730" t="s">
        <v>5925</v>
      </c>
    </row>
    <row r="2731" spans="32:58" x14ac:dyDescent="0.25">
      <c r="AF2731" t="s">
        <v>1323</v>
      </c>
      <c r="AG2731" t="s">
        <v>2259</v>
      </c>
      <c r="AJ2731" t="s">
        <v>6786</v>
      </c>
      <c r="AK2731" s="104">
        <v>46118.63958333333</v>
      </c>
      <c r="AL2731">
        <v>1035538</v>
      </c>
      <c r="AM2731" t="s">
        <v>4728</v>
      </c>
      <c r="AN2731" t="s">
        <v>42</v>
      </c>
      <c r="AO2731" t="s">
        <v>13</v>
      </c>
      <c r="AR2731" t="s">
        <v>5933</v>
      </c>
      <c r="AT2731" t="s">
        <v>1134</v>
      </c>
      <c r="AX2731" t="s">
        <v>7443</v>
      </c>
      <c r="AY2731" s="104">
        <v>46114.661805555559</v>
      </c>
      <c r="AZ2731">
        <v>238921</v>
      </c>
      <c r="BA2731" t="s">
        <v>4728</v>
      </c>
      <c r="BB2731" t="s">
        <v>5989</v>
      </c>
      <c r="BF2731" t="s">
        <v>5958</v>
      </c>
    </row>
    <row r="2732" spans="32:58" x14ac:dyDescent="0.25">
      <c r="AF2732" t="s">
        <v>1220</v>
      </c>
      <c r="AJ2732" t="s">
        <v>4877</v>
      </c>
      <c r="AK2732" s="104">
        <v>46118.63958333333</v>
      </c>
      <c r="AL2732">
        <v>1979351</v>
      </c>
      <c r="AM2732" t="s">
        <v>4761</v>
      </c>
      <c r="AN2732" t="s">
        <v>13</v>
      </c>
      <c r="AR2732" t="s">
        <v>5966</v>
      </c>
      <c r="AT2732" t="s">
        <v>1292</v>
      </c>
      <c r="AX2732" t="s">
        <v>5628</v>
      </c>
      <c r="AY2732" s="104">
        <v>46114.661805555559</v>
      </c>
      <c r="AZ2732">
        <v>430962</v>
      </c>
      <c r="BA2732" t="s">
        <v>4728</v>
      </c>
      <c r="BB2732" t="s">
        <v>5989</v>
      </c>
      <c r="BF2732" t="s">
        <v>5948</v>
      </c>
    </row>
    <row r="2733" spans="32:58" x14ac:dyDescent="0.25">
      <c r="AF2733" t="s">
        <v>2263</v>
      </c>
      <c r="AG2733" t="s">
        <v>250</v>
      </c>
      <c r="AJ2733" t="s">
        <v>6241</v>
      </c>
      <c r="AK2733" s="104">
        <v>46118.640277777777</v>
      </c>
      <c r="AL2733">
        <v>1946488</v>
      </c>
      <c r="AM2733" t="s">
        <v>4761</v>
      </c>
      <c r="AN2733" t="s">
        <v>4787</v>
      </c>
      <c r="AO2733" t="s">
        <v>13</v>
      </c>
      <c r="AR2733" t="s">
        <v>5944</v>
      </c>
      <c r="AT2733" t="s">
        <v>516</v>
      </c>
      <c r="AX2733" t="s">
        <v>7481</v>
      </c>
      <c r="AY2733" s="104">
        <v>46114.662499999999</v>
      </c>
      <c r="AZ2733">
        <v>2592727</v>
      </c>
      <c r="BA2733" t="s">
        <v>4728</v>
      </c>
      <c r="BB2733" t="s">
        <v>5989</v>
      </c>
      <c r="BF2733" t="s">
        <v>5942</v>
      </c>
    </row>
    <row r="2734" spans="32:58" x14ac:dyDescent="0.25">
      <c r="AF2734" t="s">
        <v>298</v>
      </c>
      <c r="AJ2734" t="s">
        <v>6787</v>
      </c>
      <c r="AK2734" s="104">
        <v>46118.640277777777</v>
      </c>
      <c r="AL2734">
        <v>528173</v>
      </c>
      <c r="AM2734" t="s">
        <v>4728</v>
      </c>
      <c r="AN2734" t="s">
        <v>13</v>
      </c>
      <c r="AR2734" t="s">
        <v>4781</v>
      </c>
      <c r="AT2734" t="s">
        <v>2429</v>
      </c>
      <c r="AU2734" t="s">
        <v>1891</v>
      </c>
      <c r="AX2734" t="s">
        <v>4961</v>
      </c>
      <c r="AY2734" s="104">
        <v>46114.662499999999</v>
      </c>
      <c r="AZ2734">
        <v>207136</v>
      </c>
      <c r="BA2734" t="s">
        <v>4728</v>
      </c>
      <c r="BB2734" t="s">
        <v>5989</v>
      </c>
      <c r="BC2734" t="s">
        <v>4731</v>
      </c>
      <c r="BF2734" t="s">
        <v>4978</v>
      </c>
    </row>
    <row r="2735" spans="32:58" x14ac:dyDescent="0.25">
      <c r="AF2735" t="s">
        <v>414</v>
      </c>
      <c r="AJ2735" t="s">
        <v>6788</v>
      </c>
      <c r="AK2735" s="104">
        <v>46118.640277777777</v>
      </c>
      <c r="AL2735">
        <v>344321</v>
      </c>
      <c r="AM2735" t="s">
        <v>4728</v>
      </c>
      <c r="AN2735" t="s">
        <v>13</v>
      </c>
      <c r="AR2735" t="s">
        <v>5918</v>
      </c>
      <c r="AT2735" t="s">
        <v>202</v>
      </c>
      <c r="AX2735" t="s">
        <v>4782</v>
      </c>
      <c r="AY2735" s="104">
        <v>46114.662499999999</v>
      </c>
      <c r="AZ2735">
        <v>125506</v>
      </c>
      <c r="BA2735" t="s">
        <v>4728</v>
      </c>
      <c r="BB2735" t="s">
        <v>5989</v>
      </c>
      <c r="BF2735" t="s">
        <v>4781</v>
      </c>
    </row>
    <row r="2736" spans="32:58" x14ac:dyDescent="0.25">
      <c r="AF2736" t="s">
        <v>81</v>
      </c>
      <c r="AG2736" t="s">
        <v>967</v>
      </c>
      <c r="AJ2736" t="s">
        <v>4877</v>
      </c>
      <c r="AK2736" s="104">
        <v>46118.640277777777</v>
      </c>
      <c r="AL2736">
        <v>544682</v>
      </c>
      <c r="AM2736" t="s">
        <v>4728</v>
      </c>
      <c r="AN2736" t="s">
        <v>13</v>
      </c>
      <c r="AR2736" t="s">
        <v>5931</v>
      </c>
      <c r="AT2736" t="s">
        <v>1985</v>
      </c>
      <c r="AX2736" t="s">
        <v>5338</v>
      </c>
      <c r="AY2736" s="104">
        <v>46114.663194444445</v>
      </c>
      <c r="AZ2736">
        <v>342275</v>
      </c>
      <c r="BA2736" t="s">
        <v>4728</v>
      </c>
      <c r="BB2736" t="s">
        <v>5989</v>
      </c>
      <c r="BF2736" t="s">
        <v>5931</v>
      </c>
    </row>
    <row r="2737" spans="32:58" x14ac:dyDescent="0.25">
      <c r="AF2737" t="s">
        <v>2401</v>
      </c>
      <c r="AG2737" t="s">
        <v>247</v>
      </c>
      <c r="AJ2737" t="s">
        <v>6108</v>
      </c>
      <c r="AK2737" s="104">
        <v>46118.640972222223</v>
      </c>
      <c r="AL2737">
        <v>476204</v>
      </c>
      <c r="AM2737" t="s">
        <v>4728</v>
      </c>
      <c r="AN2737" t="s">
        <v>42</v>
      </c>
      <c r="AO2737" t="s">
        <v>13</v>
      </c>
      <c r="AR2737" t="s">
        <v>5933</v>
      </c>
      <c r="AT2737" t="s">
        <v>80</v>
      </c>
      <c r="AX2737" t="s">
        <v>6420</v>
      </c>
      <c r="AY2737" s="104">
        <v>46114.663194444445</v>
      </c>
      <c r="AZ2737">
        <v>473167</v>
      </c>
      <c r="BA2737" t="s">
        <v>4728</v>
      </c>
      <c r="BB2737" t="s">
        <v>5989</v>
      </c>
      <c r="BF2737" t="s">
        <v>5924</v>
      </c>
    </row>
    <row r="2738" spans="32:58" x14ac:dyDescent="0.25">
      <c r="AF2738" t="s">
        <v>2403</v>
      </c>
      <c r="AJ2738" t="s">
        <v>5712</v>
      </c>
      <c r="AK2738" s="104">
        <v>46118.64166666667</v>
      </c>
      <c r="AL2738">
        <v>396651</v>
      </c>
      <c r="AM2738" t="s">
        <v>4728</v>
      </c>
      <c r="AN2738" t="s">
        <v>13</v>
      </c>
      <c r="AR2738" t="s">
        <v>5942</v>
      </c>
      <c r="AT2738" t="s">
        <v>2403</v>
      </c>
      <c r="AX2738" t="s">
        <v>6948</v>
      </c>
      <c r="AY2738" s="104">
        <v>46114.663194444445</v>
      </c>
      <c r="AZ2738">
        <v>383425</v>
      </c>
      <c r="BA2738" t="s">
        <v>4728</v>
      </c>
      <c r="BB2738" t="s">
        <v>5989</v>
      </c>
      <c r="BF2738" t="s">
        <v>5931</v>
      </c>
    </row>
    <row r="2739" spans="32:58" x14ac:dyDescent="0.25">
      <c r="AF2739" t="s">
        <v>2429</v>
      </c>
      <c r="AJ2739" t="s">
        <v>6179</v>
      </c>
      <c r="AK2739" s="104">
        <v>46118.643055555556</v>
      </c>
      <c r="AL2739">
        <v>855809</v>
      </c>
      <c r="AM2739" t="s">
        <v>4728</v>
      </c>
      <c r="AN2739" t="s">
        <v>13</v>
      </c>
      <c r="AR2739" t="s">
        <v>5924</v>
      </c>
      <c r="AT2739" t="s">
        <v>84</v>
      </c>
      <c r="AX2739" t="s">
        <v>7482</v>
      </c>
      <c r="AY2739" s="104">
        <v>46114.663194444445</v>
      </c>
      <c r="AZ2739">
        <v>219359</v>
      </c>
      <c r="BA2739" t="s">
        <v>4728</v>
      </c>
      <c r="BB2739" t="s">
        <v>5989</v>
      </c>
      <c r="BF2739" t="s">
        <v>5931</v>
      </c>
    </row>
    <row r="2740" spans="32:58" x14ac:dyDescent="0.25">
      <c r="AF2740" t="s">
        <v>298</v>
      </c>
      <c r="AJ2740" t="s">
        <v>4808</v>
      </c>
      <c r="AK2740" s="104">
        <v>46118.643055555556</v>
      </c>
      <c r="AL2740">
        <v>665960</v>
      </c>
      <c r="AM2740" t="s">
        <v>4728</v>
      </c>
      <c r="AN2740" t="s">
        <v>13</v>
      </c>
      <c r="AR2740" t="s">
        <v>4781</v>
      </c>
      <c r="AT2740" t="s">
        <v>1124</v>
      </c>
      <c r="AX2740" t="s">
        <v>4865</v>
      </c>
      <c r="AY2740" s="104">
        <v>46114.663888888892</v>
      </c>
      <c r="AZ2740">
        <v>324779</v>
      </c>
      <c r="BA2740" t="s">
        <v>4728</v>
      </c>
      <c r="BB2740" t="s">
        <v>5989</v>
      </c>
      <c r="BF2740" t="s">
        <v>5918</v>
      </c>
    </row>
    <row r="2741" spans="32:58" x14ac:dyDescent="0.25">
      <c r="AF2741" t="s">
        <v>80</v>
      </c>
      <c r="AJ2741" t="s">
        <v>4877</v>
      </c>
      <c r="AK2741" s="104">
        <v>46118.643750000003</v>
      </c>
      <c r="AL2741">
        <v>1075681</v>
      </c>
      <c r="AM2741" t="s">
        <v>4728</v>
      </c>
      <c r="AN2741" t="s">
        <v>13</v>
      </c>
      <c r="AR2741" t="s">
        <v>5942</v>
      </c>
      <c r="AT2741" t="s">
        <v>432</v>
      </c>
      <c r="AX2741" t="s">
        <v>7483</v>
      </c>
      <c r="AY2741" s="104">
        <v>46114.664583333331</v>
      </c>
      <c r="AZ2741">
        <v>209092</v>
      </c>
      <c r="BA2741" t="s">
        <v>4728</v>
      </c>
      <c r="BB2741" t="s">
        <v>5989</v>
      </c>
      <c r="BF2741" t="s">
        <v>5942</v>
      </c>
    </row>
    <row r="2742" spans="32:58" x14ac:dyDescent="0.25">
      <c r="AF2742" t="s">
        <v>516</v>
      </c>
      <c r="AJ2742" t="s">
        <v>5079</v>
      </c>
      <c r="AK2742" s="104">
        <v>46118.643750000003</v>
      </c>
      <c r="AL2742">
        <v>531386</v>
      </c>
      <c r="AM2742" t="s">
        <v>4728</v>
      </c>
      <c r="AN2742" t="s">
        <v>13</v>
      </c>
      <c r="AR2742" t="s">
        <v>5931</v>
      </c>
      <c r="AT2742" t="s">
        <v>2383</v>
      </c>
      <c r="AX2742" t="s">
        <v>4900</v>
      </c>
      <c r="AY2742" s="104">
        <v>46114.664583333331</v>
      </c>
      <c r="AZ2742">
        <v>590796</v>
      </c>
      <c r="BA2742" t="s">
        <v>4728</v>
      </c>
      <c r="BB2742" t="s">
        <v>5989</v>
      </c>
      <c r="BF2742" t="s">
        <v>5931</v>
      </c>
    </row>
    <row r="2743" spans="32:58" x14ac:dyDescent="0.25">
      <c r="AJ2743" t="s">
        <v>6789</v>
      </c>
      <c r="AK2743" s="104">
        <v>46118.643750000003</v>
      </c>
      <c r="AL2743">
        <v>137767</v>
      </c>
      <c r="AM2743" t="s">
        <v>4728</v>
      </c>
      <c r="AN2743" t="s">
        <v>13</v>
      </c>
      <c r="AT2743" t="s">
        <v>1945</v>
      </c>
      <c r="AX2743" t="s">
        <v>5393</v>
      </c>
      <c r="AY2743" s="104">
        <v>46114.664583333331</v>
      </c>
      <c r="AZ2743">
        <v>696318</v>
      </c>
      <c r="BA2743" t="s">
        <v>4761</v>
      </c>
      <c r="BB2743" t="s">
        <v>5989</v>
      </c>
      <c r="BF2743" t="s">
        <v>5934</v>
      </c>
    </row>
    <row r="2744" spans="32:58" x14ac:dyDescent="0.25">
      <c r="AF2744" t="s">
        <v>247</v>
      </c>
      <c r="AJ2744" t="s">
        <v>5841</v>
      </c>
      <c r="AK2744" s="104">
        <v>46118.643750000003</v>
      </c>
      <c r="AL2744">
        <v>219484</v>
      </c>
      <c r="AM2744" t="s">
        <v>4728</v>
      </c>
      <c r="AN2744" t="s">
        <v>13</v>
      </c>
      <c r="AR2744" t="s">
        <v>5925</v>
      </c>
      <c r="AT2744" t="s">
        <v>551</v>
      </c>
      <c r="AX2744" t="s">
        <v>7484</v>
      </c>
      <c r="AY2744" s="104">
        <v>46114.664583333331</v>
      </c>
      <c r="AZ2744">
        <v>395879</v>
      </c>
      <c r="BA2744" t="s">
        <v>4728</v>
      </c>
      <c r="BB2744" t="s">
        <v>5989</v>
      </c>
      <c r="BF2744" t="s">
        <v>5918</v>
      </c>
    </row>
    <row r="2745" spans="32:58" x14ac:dyDescent="0.25">
      <c r="AF2745" t="s">
        <v>1292</v>
      </c>
      <c r="AJ2745" t="s">
        <v>4826</v>
      </c>
      <c r="AK2745" s="104">
        <v>46118.644444444442</v>
      </c>
      <c r="AL2745">
        <v>456851</v>
      </c>
      <c r="AM2745" t="s">
        <v>4728</v>
      </c>
      <c r="AN2745" t="s">
        <v>13</v>
      </c>
      <c r="AR2745" t="s">
        <v>5948</v>
      </c>
      <c r="AT2745" t="s">
        <v>241</v>
      </c>
      <c r="AX2745" t="s">
        <v>4839</v>
      </c>
      <c r="AY2745" s="104">
        <v>46114.664583333331</v>
      </c>
      <c r="AZ2745">
        <v>595265</v>
      </c>
      <c r="BA2745" t="s">
        <v>4728</v>
      </c>
      <c r="BB2745" t="s">
        <v>5989</v>
      </c>
      <c r="BF2745" t="s">
        <v>5931</v>
      </c>
    </row>
    <row r="2746" spans="32:58" x14ac:dyDescent="0.25">
      <c r="AJ2746" t="s">
        <v>5256</v>
      </c>
      <c r="AK2746" s="104">
        <v>46118.644444444442</v>
      </c>
      <c r="AL2746">
        <v>62572</v>
      </c>
      <c r="AM2746" t="s">
        <v>4728</v>
      </c>
      <c r="AN2746" t="s">
        <v>13</v>
      </c>
      <c r="AT2746" t="s">
        <v>2600</v>
      </c>
      <c r="AX2746" t="s">
        <v>5264</v>
      </c>
      <c r="AY2746" s="104">
        <v>46114.665277777778</v>
      </c>
      <c r="AZ2746">
        <v>291445</v>
      </c>
      <c r="BA2746" t="s">
        <v>4728</v>
      </c>
      <c r="BB2746" t="s">
        <v>5989</v>
      </c>
      <c r="BF2746" t="s">
        <v>5918</v>
      </c>
    </row>
    <row r="2747" spans="32:58" x14ac:dyDescent="0.25">
      <c r="AF2747" t="s">
        <v>432</v>
      </c>
      <c r="AJ2747" t="s">
        <v>5783</v>
      </c>
      <c r="AK2747" s="104">
        <v>46118.645138888889</v>
      </c>
      <c r="AL2747">
        <v>6264467</v>
      </c>
      <c r="AM2747" t="s">
        <v>4761</v>
      </c>
      <c r="AN2747" t="s">
        <v>13</v>
      </c>
      <c r="AR2747" t="s">
        <v>5966</v>
      </c>
      <c r="AT2747" t="s">
        <v>1276</v>
      </c>
      <c r="AX2747" t="s">
        <v>5388</v>
      </c>
      <c r="AY2747" s="104">
        <v>46114.665277777778</v>
      </c>
      <c r="AZ2747">
        <v>181868</v>
      </c>
      <c r="BA2747" t="s">
        <v>4728</v>
      </c>
      <c r="BB2747" t="s">
        <v>5989</v>
      </c>
      <c r="BF2747" t="s">
        <v>4781</v>
      </c>
    </row>
    <row r="2748" spans="32:58" x14ac:dyDescent="0.25">
      <c r="AF2748" t="s">
        <v>223</v>
      </c>
      <c r="AG2748" t="s">
        <v>298</v>
      </c>
      <c r="AJ2748" t="s">
        <v>4755</v>
      </c>
      <c r="AK2748" s="104">
        <v>46118.645138888889</v>
      </c>
      <c r="AL2748">
        <v>899324</v>
      </c>
      <c r="AM2748" t="s">
        <v>4728</v>
      </c>
      <c r="AN2748" t="s">
        <v>13</v>
      </c>
      <c r="AO2748" t="s">
        <v>4812</v>
      </c>
      <c r="AR2748" t="s">
        <v>6790</v>
      </c>
      <c r="AT2748" t="s">
        <v>1559</v>
      </c>
      <c r="AX2748" t="s">
        <v>5486</v>
      </c>
      <c r="AY2748" s="104">
        <v>46114.665277777778</v>
      </c>
      <c r="AZ2748">
        <v>268484</v>
      </c>
      <c r="BA2748" t="s">
        <v>4728</v>
      </c>
      <c r="BB2748" t="s">
        <v>5989</v>
      </c>
      <c r="BF2748" t="s">
        <v>4781</v>
      </c>
    </row>
    <row r="2749" spans="32:58" x14ac:dyDescent="0.25">
      <c r="AF2749" t="s">
        <v>73</v>
      </c>
      <c r="AG2749" t="s">
        <v>2357</v>
      </c>
      <c r="AJ2749" t="s">
        <v>5192</v>
      </c>
      <c r="AK2749" s="104">
        <v>46118.645138888889</v>
      </c>
      <c r="AL2749">
        <v>605632</v>
      </c>
      <c r="AM2749" t="s">
        <v>4728</v>
      </c>
      <c r="AN2749" t="s">
        <v>13</v>
      </c>
      <c r="AR2749" t="s">
        <v>6408</v>
      </c>
      <c r="AT2749" t="s">
        <v>229</v>
      </c>
      <c r="AX2749" t="s">
        <v>4975</v>
      </c>
      <c r="AY2749" s="104">
        <v>46114.665277777778</v>
      </c>
      <c r="AZ2749">
        <v>167017</v>
      </c>
      <c r="BA2749" t="s">
        <v>4728</v>
      </c>
      <c r="BB2749" t="s">
        <v>5989</v>
      </c>
      <c r="BF2749" t="s">
        <v>5942</v>
      </c>
    </row>
    <row r="2750" spans="32:58" x14ac:dyDescent="0.25">
      <c r="AF2750" t="s">
        <v>229</v>
      </c>
      <c r="AJ2750" t="s">
        <v>4877</v>
      </c>
      <c r="AK2750" s="104">
        <v>46118.645138888889</v>
      </c>
      <c r="AL2750">
        <v>1512220</v>
      </c>
      <c r="AM2750" t="s">
        <v>4761</v>
      </c>
      <c r="AN2750" t="s">
        <v>13</v>
      </c>
      <c r="AR2750" t="s">
        <v>5966</v>
      </c>
      <c r="AT2750" t="s">
        <v>1894</v>
      </c>
      <c r="AX2750" t="s">
        <v>5146</v>
      </c>
      <c r="AY2750" s="104">
        <v>46114.665277777778</v>
      </c>
      <c r="AZ2750">
        <v>64972</v>
      </c>
      <c r="BA2750" t="s">
        <v>4728</v>
      </c>
      <c r="BB2750" t="s">
        <v>5989</v>
      </c>
      <c r="BF2750" t="s">
        <v>5966</v>
      </c>
    </row>
    <row r="2751" spans="32:58" x14ac:dyDescent="0.25">
      <c r="AF2751" t="s">
        <v>2557</v>
      </c>
      <c r="AG2751" t="s">
        <v>72</v>
      </c>
      <c r="AJ2751" t="s">
        <v>4826</v>
      </c>
      <c r="AK2751" s="104">
        <v>46118.645833333336</v>
      </c>
      <c r="AL2751">
        <v>702749</v>
      </c>
      <c r="AM2751" t="s">
        <v>4728</v>
      </c>
      <c r="AN2751" t="s">
        <v>42</v>
      </c>
      <c r="AO2751" t="s">
        <v>13</v>
      </c>
      <c r="AR2751" t="s">
        <v>6172</v>
      </c>
      <c r="AT2751" t="s">
        <v>2429</v>
      </c>
      <c r="AX2751" t="s">
        <v>6193</v>
      </c>
      <c r="AY2751" s="104">
        <v>46114.665972222225</v>
      </c>
      <c r="AZ2751">
        <v>358770</v>
      </c>
      <c r="BA2751" t="s">
        <v>4728</v>
      </c>
      <c r="BB2751" t="s">
        <v>5989</v>
      </c>
      <c r="BF2751" t="s">
        <v>5931</v>
      </c>
    </row>
    <row r="2752" spans="32:58" x14ac:dyDescent="0.25">
      <c r="AF2752" t="s">
        <v>1268</v>
      </c>
      <c r="AG2752" t="s">
        <v>1220</v>
      </c>
      <c r="AJ2752" t="s">
        <v>6791</v>
      </c>
      <c r="AK2752" s="104">
        <v>46118.645833333336</v>
      </c>
      <c r="AL2752">
        <v>1020368</v>
      </c>
      <c r="AM2752" t="s">
        <v>4728</v>
      </c>
      <c r="AN2752" t="s">
        <v>42</v>
      </c>
      <c r="AO2752" t="s">
        <v>13</v>
      </c>
      <c r="AP2752" t="s">
        <v>4731</v>
      </c>
      <c r="AR2752" t="s">
        <v>5944</v>
      </c>
      <c r="AT2752" t="s">
        <v>247</v>
      </c>
      <c r="AX2752" t="s">
        <v>5222</v>
      </c>
      <c r="AY2752" s="104">
        <v>46114.665972222225</v>
      </c>
      <c r="AZ2752">
        <v>684450</v>
      </c>
      <c r="BA2752" t="s">
        <v>4761</v>
      </c>
      <c r="BB2752" t="s">
        <v>5989</v>
      </c>
      <c r="BF2752" t="s">
        <v>5966</v>
      </c>
    </row>
    <row r="2753" spans="32:58" x14ac:dyDescent="0.25">
      <c r="AF2753" t="s">
        <v>1945</v>
      </c>
      <c r="AJ2753" t="s">
        <v>6038</v>
      </c>
      <c r="AK2753" s="104">
        <v>46118.647222222222</v>
      </c>
      <c r="AL2753">
        <v>303966</v>
      </c>
      <c r="AM2753" t="s">
        <v>4728</v>
      </c>
      <c r="AN2753" t="s">
        <v>13</v>
      </c>
      <c r="AR2753" t="s">
        <v>5918</v>
      </c>
      <c r="AT2753" t="s">
        <v>2345</v>
      </c>
      <c r="AX2753" t="s">
        <v>6153</v>
      </c>
      <c r="AY2753" s="104">
        <v>46114.665972222225</v>
      </c>
      <c r="AZ2753">
        <v>116779</v>
      </c>
      <c r="BA2753" t="s">
        <v>4728</v>
      </c>
      <c r="BB2753" t="s">
        <v>5989</v>
      </c>
      <c r="BF2753" t="s">
        <v>6314</v>
      </c>
    </row>
    <row r="2754" spans="32:58" x14ac:dyDescent="0.25">
      <c r="AF2754" t="s">
        <v>2453</v>
      </c>
      <c r="AG2754" t="s">
        <v>205</v>
      </c>
      <c r="AJ2754" t="s">
        <v>6792</v>
      </c>
      <c r="AK2754" s="104">
        <v>46118.647222222222</v>
      </c>
      <c r="AL2754">
        <v>300373</v>
      </c>
      <c r="AM2754" t="s">
        <v>4728</v>
      </c>
      <c r="AN2754" t="s">
        <v>42</v>
      </c>
      <c r="AO2754" t="s">
        <v>13</v>
      </c>
      <c r="AR2754" t="s">
        <v>5933</v>
      </c>
      <c r="AT2754" t="s">
        <v>2510</v>
      </c>
      <c r="AX2754" t="s">
        <v>4838</v>
      </c>
      <c r="AY2754" s="104">
        <v>46114.665972222225</v>
      </c>
      <c r="AZ2754">
        <v>3218319</v>
      </c>
      <c r="BA2754" t="s">
        <v>4761</v>
      </c>
      <c r="BB2754" t="s">
        <v>5989</v>
      </c>
      <c r="BF2754" t="s">
        <v>5966</v>
      </c>
    </row>
    <row r="2755" spans="32:58" x14ac:dyDescent="0.25">
      <c r="AF2755" t="s">
        <v>1353</v>
      </c>
      <c r="AG2755" t="s">
        <v>2231</v>
      </c>
      <c r="AH2755" t="s">
        <v>1706</v>
      </c>
      <c r="AJ2755" t="s">
        <v>5543</v>
      </c>
      <c r="AK2755" s="104">
        <v>46118.648611111108</v>
      </c>
      <c r="AL2755">
        <v>875947</v>
      </c>
      <c r="AM2755" t="s">
        <v>4728</v>
      </c>
      <c r="AN2755" t="s">
        <v>4787</v>
      </c>
      <c r="AO2755" t="s">
        <v>5960</v>
      </c>
      <c r="AP2755" t="s">
        <v>13</v>
      </c>
      <c r="AQ2755" t="s">
        <v>4812</v>
      </c>
      <c r="AR2755" t="s">
        <v>6620</v>
      </c>
      <c r="AT2755" t="s">
        <v>202</v>
      </c>
      <c r="AX2755" t="s">
        <v>5146</v>
      </c>
      <c r="AY2755" s="104">
        <v>46114.666666666664</v>
      </c>
      <c r="AZ2755">
        <v>323736</v>
      </c>
      <c r="BA2755" t="s">
        <v>4728</v>
      </c>
      <c r="BB2755" t="s">
        <v>5989</v>
      </c>
      <c r="BF2755" t="s">
        <v>5918</v>
      </c>
    </row>
    <row r="2756" spans="32:58" x14ac:dyDescent="0.25">
      <c r="AF2756" t="s">
        <v>75</v>
      </c>
      <c r="AG2756" t="s">
        <v>1220</v>
      </c>
      <c r="AJ2756" t="s">
        <v>6793</v>
      </c>
      <c r="AK2756" s="104">
        <v>46118.649305555555</v>
      </c>
      <c r="AL2756">
        <v>435525</v>
      </c>
      <c r="AM2756" t="s">
        <v>4728</v>
      </c>
      <c r="AN2756" t="s">
        <v>13</v>
      </c>
      <c r="AR2756" t="s">
        <v>6001</v>
      </c>
      <c r="AT2756" t="s">
        <v>220</v>
      </c>
      <c r="AX2756" t="s">
        <v>5817</v>
      </c>
      <c r="AY2756" s="104">
        <v>46114.666666666664</v>
      </c>
      <c r="AZ2756">
        <v>835124</v>
      </c>
      <c r="BA2756" t="s">
        <v>4728</v>
      </c>
      <c r="BB2756" t="s">
        <v>5989</v>
      </c>
      <c r="BF2756" t="s">
        <v>5958</v>
      </c>
    </row>
    <row r="2757" spans="32:58" x14ac:dyDescent="0.25">
      <c r="AF2757" t="s">
        <v>1667</v>
      </c>
      <c r="AG2757" t="s">
        <v>2407</v>
      </c>
      <c r="AJ2757" t="s">
        <v>5012</v>
      </c>
      <c r="AK2757" s="104">
        <v>46118.65</v>
      </c>
      <c r="AL2757">
        <v>3306412</v>
      </c>
      <c r="AM2757" t="s">
        <v>4728</v>
      </c>
      <c r="AN2757" t="s">
        <v>42</v>
      </c>
      <c r="AO2757" t="s">
        <v>13</v>
      </c>
      <c r="AR2757" t="s">
        <v>5986</v>
      </c>
      <c r="AT2757" t="s">
        <v>2391</v>
      </c>
      <c r="AX2757" t="s">
        <v>4890</v>
      </c>
      <c r="AY2757" s="104">
        <v>46114.667361111111</v>
      </c>
      <c r="AZ2757">
        <v>302127</v>
      </c>
      <c r="BA2757" t="s">
        <v>4728</v>
      </c>
      <c r="BB2757" t="s">
        <v>5989</v>
      </c>
      <c r="BF2757" t="s">
        <v>5942</v>
      </c>
    </row>
    <row r="2758" spans="32:58" x14ac:dyDescent="0.25">
      <c r="AF2758" t="s">
        <v>1945</v>
      </c>
      <c r="AJ2758" t="s">
        <v>5118</v>
      </c>
      <c r="AK2758" s="104">
        <v>46118.65</v>
      </c>
      <c r="AL2758">
        <v>142985</v>
      </c>
      <c r="AM2758" t="s">
        <v>4728</v>
      </c>
      <c r="AN2758" t="s">
        <v>13</v>
      </c>
      <c r="AR2758" t="s">
        <v>5925</v>
      </c>
      <c r="AT2758" t="s">
        <v>1134</v>
      </c>
      <c r="AU2758" t="s">
        <v>683</v>
      </c>
      <c r="AX2758" t="s">
        <v>4840</v>
      </c>
      <c r="AY2758" s="104">
        <v>46114.668055555558</v>
      </c>
      <c r="AZ2758">
        <v>544333</v>
      </c>
      <c r="BA2758" t="s">
        <v>4728</v>
      </c>
      <c r="BB2758" t="s">
        <v>5989</v>
      </c>
      <c r="BC2758" t="s">
        <v>4731</v>
      </c>
      <c r="BF2758" t="s">
        <v>6434</v>
      </c>
    </row>
    <row r="2759" spans="32:58" x14ac:dyDescent="0.25">
      <c r="AF2759" t="s">
        <v>1732</v>
      </c>
      <c r="AJ2759" t="s">
        <v>4819</v>
      </c>
      <c r="AK2759" s="104">
        <v>46118.650694444441</v>
      </c>
      <c r="AL2759">
        <v>175598</v>
      </c>
      <c r="AM2759" t="s">
        <v>4728</v>
      </c>
      <c r="AN2759" t="s">
        <v>13</v>
      </c>
      <c r="AR2759" t="s">
        <v>4781</v>
      </c>
      <c r="AT2759" t="s">
        <v>72</v>
      </c>
      <c r="AX2759" t="s">
        <v>5166</v>
      </c>
      <c r="AY2759" s="104">
        <v>46114.668055555558</v>
      </c>
      <c r="AZ2759">
        <v>1578200</v>
      </c>
      <c r="BA2759" t="s">
        <v>4761</v>
      </c>
      <c r="BB2759" t="s">
        <v>5989</v>
      </c>
      <c r="BF2759" t="s">
        <v>5958</v>
      </c>
    </row>
    <row r="2760" spans="32:58" x14ac:dyDescent="0.25">
      <c r="AF2760" t="s">
        <v>1124</v>
      </c>
      <c r="AJ2760" t="s">
        <v>6334</v>
      </c>
      <c r="AK2760" s="104">
        <v>46118.651388888888</v>
      </c>
      <c r="AL2760">
        <v>720430</v>
      </c>
      <c r="AM2760" t="s">
        <v>4761</v>
      </c>
      <c r="AN2760" t="s">
        <v>13</v>
      </c>
      <c r="AR2760" t="s">
        <v>5920</v>
      </c>
      <c r="AT2760" t="s">
        <v>414</v>
      </c>
      <c r="AX2760" t="s">
        <v>5817</v>
      </c>
      <c r="AY2760" s="104">
        <v>46114.668055555558</v>
      </c>
      <c r="AZ2760">
        <v>433345</v>
      </c>
      <c r="BA2760" t="s">
        <v>4728</v>
      </c>
      <c r="BB2760" t="s">
        <v>5989</v>
      </c>
      <c r="BF2760" t="s">
        <v>5931</v>
      </c>
    </row>
    <row r="2761" spans="32:58" x14ac:dyDescent="0.25">
      <c r="AF2761" t="s">
        <v>2510</v>
      </c>
      <c r="AJ2761" t="s">
        <v>4853</v>
      </c>
      <c r="AK2761" s="104">
        <v>46118.651388888888</v>
      </c>
      <c r="AL2761">
        <v>2231012</v>
      </c>
      <c r="AM2761" t="s">
        <v>4761</v>
      </c>
      <c r="AN2761" t="s">
        <v>13</v>
      </c>
      <c r="AR2761" t="s">
        <v>5966</v>
      </c>
      <c r="AT2761" t="s">
        <v>1945</v>
      </c>
      <c r="AX2761" t="s">
        <v>5486</v>
      </c>
      <c r="AY2761" s="104">
        <v>46114.668749999997</v>
      </c>
      <c r="AZ2761">
        <v>196037</v>
      </c>
      <c r="BA2761" t="s">
        <v>4728</v>
      </c>
      <c r="BB2761" t="s">
        <v>5989</v>
      </c>
      <c r="BF2761" t="s">
        <v>4781</v>
      </c>
    </row>
    <row r="2762" spans="32:58" x14ac:dyDescent="0.25">
      <c r="AF2762" t="s">
        <v>1284</v>
      </c>
      <c r="AJ2762" t="s">
        <v>4877</v>
      </c>
      <c r="AK2762" s="104">
        <v>46118.652777777781</v>
      </c>
      <c r="AL2762">
        <v>5581821</v>
      </c>
      <c r="AM2762" t="s">
        <v>4761</v>
      </c>
      <c r="AN2762" t="s">
        <v>13</v>
      </c>
      <c r="AR2762" t="s">
        <v>5948</v>
      </c>
      <c r="AT2762" t="s">
        <v>1985</v>
      </c>
      <c r="AX2762" t="s">
        <v>5495</v>
      </c>
      <c r="AY2762" s="104">
        <v>46114.668749999997</v>
      </c>
      <c r="AZ2762">
        <v>332245</v>
      </c>
      <c r="BA2762" t="s">
        <v>4728</v>
      </c>
      <c r="BB2762" t="s">
        <v>5989</v>
      </c>
      <c r="BF2762" t="s">
        <v>6069</v>
      </c>
    </row>
    <row r="2763" spans="32:58" x14ac:dyDescent="0.25">
      <c r="AF2763" t="s">
        <v>1319</v>
      </c>
      <c r="AG2763" t="s">
        <v>1706</v>
      </c>
      <c r="AJ2763" t="s">
        <v>5113</v>
      </c>
      <c r="AK2763" s="104">
        <v>46118.652777777781</v>
      </c>
      <c r="AL2763">
        <v>893316</v>
      </c>
      <c r="AM2763" t="s">
        <v>4728</v>
      </c>
      <c r="AN2763" t="s">
        <v>42</v>
      </c>
      <c r="AO2763" t="s">
        <v>13</v>
      </c>
      <c r="AR2763" t="s">
        <v>6018</v>
      </c>
      <c r="AT2763" t="s">
        <v>1379</v>
      </c>
      <c r="AX2763" t="s">
        <v>4733</v>
      </c>
      <c r="AY2763" s="104">
        <v>46114.669444444444</v>
      </c>
      <c r="AZ2763">
        <v>209675</v>
      </c>
      <c r="BA2763" t="s">
        <v>4728</v>
      </c>
      <c r="BB2763" t="s">
        <v>5989</v>
      </c>
      <c r="BF2763" t="s">
        <v>5942</v>
      </c>
    </row>
    <row r="2764" spans="32:58" x14ac:dyDescent="0.25">
      <c r="AF2764" t="s">
        <v>2453</v>
      </c>
      <c r="AG2764" t="s">
        <v>868</v>
      </c>
      <c r="AH2764" t="s">
        <v>1910</v>
      </c>
      <c r="AJ2764" t="s">
        <v>4766</v>
      </c>
      <c r="AK2764" s="104">
        <v>46118.65347222222</v>
      </c>
      <c r="AL2764">
        <v>2160142</v>
      </c>
      <c r="AM2764" t="s">
        <v>4761</v>
      </c>
      <c r="AN2764" t="s">
        <v>42</v>
      </c>
      <c r="AO2764" t="s">
        <v>13</v>
      </c>
      <c r="AP2764" t="s">
        <v>4731</v>
      </c>
      <c r="AR2764" t="s">
        <v>6462</v>
      </c>
      <c r="AT2764" t="s">
        <v>71</v>
      </c>
      <c r="AX2764" t="s">
        <v>7057</v>
      </c>
      <c r="AY2764" s="104">
        <v>46114.669444444444</v>
      </c>
      <c r="AZ2764">
        <v>312743</v>
      </c>
      <c r="BA2764" t="s">
        <v>4761</v>
      </c>
      <c r="BB2764" t="s">
        <v>5989</v>
      </c>
      <c r="BF2764" t="s">
        <v>5966</v>
      </c>
    </row>
    <row r="2765" spans="32:58" x14ac:dyDescent="0.25">
      <c r="AF2765" t="s">
        <v>1535</v>
      </c>
      <c r="AG2765" t="s">
        <v>2259</v>
      </c>
      <c r="AJ2765" t="s">
        <v>5129</v>
      </c>
      <c r="AK2765" s="104">
        <v>46118.65347222222</v>
      </c>
      <c r="AL2765">
        <v>2747783</v>
      </c>
      <c r="AM2765" t="s">
        <v>4728</v>
      </c>
      <c r="AN2765" t="s">
        <v>42</v>
      </c>
      <c r="AO2765" t="s">
        <v>13</v>
      </c>
      <c r="AR2765" t="s">
        <v>6054</v>
      </c>
      <c r="AT2765" t="s">
        <v>264</v>
      </c>
      <c r="AX2765" t="s">
        <v>4988</v>
      </c>
      <c r="AY2765" s="104">
        <v>46114.669444444444</v>
      </c>
      <c r="AZ2765">
        <v>1169822</v>
      </c>
      <c r="BA2765" t="s">
        <v>4728</v>
      </c>
      <c r="BB2765" t="s">
        <v>5989</v>
      </c>
      <c r="BF2765" t="s">
        <v>5948</v>
      </c>
    </row>
    <row r="2766" spans="32:58" x14ac:dyDescent="0.25">
      <c r="AF2766" t="s">
        <v>2600</v>
      </c>
      <c r="AJ2766" t="s">
        <v>5192</v>
      </c>
      <c r="AK2766" s="104">
        <v>46118.65347222222</v>
      </c>
      <c r="AL2766">
        <v>539819</v>
      </c>
      <c r="AM2766" t="s">
        <v>4728</v>
      </c>
      <c r="AN2766" t="s">
        <v>13</v>
      </c>
      <c r="AR2766" t="s">
        <v>5918</v>
      </c>
      <c r="AT2766" t="s">
        <v>1292</v>
      </c>
      <c r="AX2766" t="s">
        <v>4890</v>
      </c>
      <c r="AY2766" s="104">
        <v>46114.670138888891</v>
      </c>
      <c r="AZ2766">
        <v>85273</v>
      </c>
      <c r="BA2766" t="s">
        <v>4728</v>
      </c>
      <c r="BB2766" t="s">
        <v>5989</v>
      </c>
      <c r="BF2766" t="s">
        <v>5925</v>
      </c>
    </row>
    <row r="2767" spans="32:58" x14ac:dyDescent="0.25">
      <c r="AF2767" t="s">
        <v>2624</v>
      </c>
      <c r="AJ2767" t="s">
        <v>4877</v>
      </c>
      <c r="AK2767" s="104">
        <v>46118.65347222222</v>
      </c>
      <c r="AL2767">
        <v>450131</v>
      </c>
      <c r="AM2767" t="s">
        <v>4728</v>
      </c>
      <c r="AN2767" t="s">
        <v>13</v>
      </c>
      <c r="AR2767" t="s">
        <v>5931</v>
      </c>
      <c r="AT2767" t="s">
        <v>1894</v>
      </c>
      <c r="AX2767" t="s">
        <v>6435</v>
      </c>
      <c r="AY2767" s="104">
        <v>46114.670138888891</v>
      </c>
      <c r="AZ2767">
        <v>216094</v>
      </c>
      <c r="BA2767" t="s">
        <v>4728</v>
      </c>
      <c r="BB2767" t="s">
        <v>5989</v>
      </c>
      <c r="BF2767" t="s">
        <v>5942</v>
      </c>
    </row>
    <row r="2768" spans="32:58" x14ac:dyDescent="0.25">
      <c r="AF2768" t="s">
        <v>852</v>
      </c>
      <c r="AJ2768" t="s">
        <v>6793</v>
      </c>
      <c r="AK2768" s="104">
        <v>46118.654861111114</v>
      </c>
      <c r="AL2768">
        <v>514138</v>
      </c>
      <c r="AM2768" t="s">
        <v>4728</v>
      </c>
      <c r="AN2768" t="s">
        <v>13</v>
      </c>
      <c r="AR2768" t="s">
        <v>6069</v>
      </c>
      <c r="AT2768" t="s">
        <v>1124</v>
      </c>
      <c r="AX2768" t="s">
        <v>5486</v>
      </c>
      <c r="AY2768" s="104">
        <v>46114.67083333333</v>
      </c>
      <c r="AZ2768">
        <v>229763</v>
      </c>
      <c r="BA2768" t="s">
        <v>4728</v>
      </c>
      <c r="BB2768" t="s">
        <v>5989</v>
      </c>
      <c r="BF2768" t="s">
        <v>5925</v>
      </c>
    </row>
    <row r="2769" spans="32:58" x14ac:dyDescent="0.25">
      <c r="AF2769" t="s">
        <v>250</v>
      </c>
      <c r="AJ2769" t="s">
        <v>5548</v>
      </c>
      <c r="AK2769" s="104">
        <v>46118.654861111114</v>
      </c>
      <c r="AL2769">
        <v>66210</v>
      </c>
      <c r="AM2769" t="s">
        <v>4728</v>
      </c>
      <c r="AN2769" t="s">
        <v>13</v>
      </c>
      <c r="AR2769" t="s">
        <v>5925</v>
      </c>
      <c r="AT2769" t="s">
        <v>1078</v>
      </c>
      <c r="AX2769" t="s">
        <v>7298</v>
      </c>
      <c r="AY2769" s="104">
        <v>46114.67083333333</v>
      </c>
      <c r="AZ2769">
        <v>154495</v>
      </c>
      <c r="BA2769" t="s">
        <v>4728</v>
      </c>
      <c r="BB2769" t="s">
        <v>5989</v>
      </c>
      <c r="BF2769" t="s">
        <v>4781</v>
      </c>
    </row>
    <row r="2770" spans="32:58" x14ac:dyDescent="0.25">
      <c r="AF2770" t="s">
        <v>1655</v>
      </c>
      <c r="AG2770" t="s">
        <v>78</v>
      </c>
      <c r="AJ2770" t="s">
        <v>4877</v>
      </c>
      <c r="AK2770" s="104">
        <v>46118.655555555553</v>
      </c>
      <c r="AL2770">
        <v>1854452</v>
      </c>
      <c r="AM2770" t="s">
        <v>4761</v>
      </c>
      <c r="AN2770" t="s">
        <v>42</v>
      </c>
      <c r="AO2770" t="s">
        <v>13</v>
      </c>
      <c r="AR2770" t="s">
        <v>4978</v>
      </c>
      <c r="AT2770" t="s">
        <v>1559</v>
      </c>
      <c r="AX2770" t="s">
        <v>6285</v>
      </c>
      <c r="AY2770" s="104">
        <v>46114.67083333333</v>
      </c>
      <c r="AZ2770">
        <v>237478</v>
      </c>
      <c r="BA2770" t="s">
        <v>4728</v>
      </c>
      <c r="BB2770" t="s">
        <v>5989</v>
      </c>
      <c r="BF2770" t="s">
        <v>4781</v>
      </c>
    </row>
    <row r="2771" spans="32:58" x14ac:dyDescent="0.25">
      <c r="AF2771" t="s">
        <v>250</v>
      </c>
      <c r="AJ2771" t="s">
        <v>4877</v>
      </c>
      <c r="AK2771" s="104">
        <v>46118.65625</v>
      </c>
      <c r="AL2771">
        <v>557519</v>
      </c>
      <c r="AM2771" t="s">
        <v>4761</v>
      </c>
      <c r="AN2771" t="s">
        <v>13</v>
      </c>
      <c r="AR2771" t="s">
        <v>5966</v>
      </c>
      <c r="AT2771" t="s">
        <v>1941</v>
      </c>
      <c r="AU2771" t="s">
        <v>211</v>
      </c>
      <c r="AX2771" t="s">
        <v>6987</v>
      </c>
      <c r="AY2771" s="104">
        <v>46114.67083333333</v>
      </c>
      <c r="AZ2771">
        <v>899168</v>
      </c>
      <c r="BA2771" t="s">
        <v>4728</v>
      </c>
      <c r="BB2771" t="s">
        <v>5989</v>
      </c>
      <c r="BC2771" t="s">
        <v>4731</v>
      </c>
      <c r="BF2771" t="s">
        <v>7485</v>
      </c>
    </row>
    <row r="2772" spans="32:58" x14ac:dyDescent="0.25">
      <c r="AF2772" t="s">
        <v>2510</v>
      </c>
      <c r="AJ2772" t="s">
        <v>6038</v>
      </c>
      <c r="AK2772" s="104">
        <v>46118.656944444447</v>
      </c>
      <c r="AL2772">
        <v>686637</v>
      </c>
      <c r="AM2772" t="s">
        <v>4728</v>
      </c>
      <c r="AN2772" t="s">
        <v>13</v>
      </c>
      <c r="AR2772" t="s">
        <v>5934</v>
      </c>
      <c r="AT2772" t="s">
        <v>2407</v>
      </c>
      <c r="AX2772" t="s">
        <v>6517</v>
      </c>
      <c r="AY2772" s="104">
        <v>46114.671527777777</v>
      </c>
      <c r="AZ2772">
        <v>668767</v>
      </c>
      <c r="BA2772" t="s">
        <v>4728</v>
      </c>
      <c r="BB2772" t="s">
        <v>5989</v>
      </c>
      <c r="BF2772" t="s">
        <v>5948</v>
      </c>
    </row>
    <row r="2773" spans="32:58" x14ac:dyDescent="0.25">
      <c r="AF2773" t="s">
        <v>76</v>
      </c>
      <c r="AJ2773" t="s">
        <v>6794</v>
      </c>
      <c r="AK2773" s="104">
        <v>46118.657638888886</v>
      </c>
      <c r="AL2773">
        <v>467212</v>
      </c>
      <c r="AM2773" t="s">
        <v>4728</v>
      </c>
      <c r="AN2773" t="s">
        <v>13</v>
      </c>
      <c r="AR2773" t="s">
        <v>5925</v>
      </c>
      <c r="AT2773" t="s">
        <v>551</v>
      </c>
      <c r="AX2773" t="s">
        <v>5416</v>
      </c>
      <c r="AY2773" s="104">
        <v>46114.671527777777</v>
      </c>
      <c r="AZ2773">
        <v>153894</v>
      </c>
      <c r="BA2773" t="s">
        <v>4728</v>
      </c>
      <c r="BB2773" t="s">
        <v>5989</v>
      </c>
      <c r="BF2773" t="s">
        <v>5918</v>
      </c>
    </row>
    <row r="2774" spans="32:58" x14ac:dyDescent="0.25">
      <c r="AF2774" t="s">
        <v>253</v>
      </c>
      <c r="AG2774" t="s">
        <v>250</v>
      </c>
      <c r="AJ2774" t="s">
        <v>4877</v>
      </c>
      <c r="AK2774" s="104">
        <v>46118.658333333333</v>
      </c>
      <c r="AL2774">
        <v>547806</v>
      </c>
      <c r="AM2774" t="s">
        <v>4728</v>
      </c>
      <c r="AN2774" t="s">
        <v>13</v>
      </c>
      <c r="AR2774" t="s">
        <v>6069</v>
      </c>
      <c r="AT2774" t="s">
        <v>202</v>
      </c>
      <c r="AX2774" t="s">
        <v>5192</v>
      </c>
      <c r="AY2774" s="104">
        <v>46114.671527777777</v>
      </c>
      <c r="AZ2774">
        <v>1137702</v>
      </c>
      <c r="BA2774" t="s">
        <v>4728</v>
      </c>
      <c r="BB2774" t="s">
        <v>5989</v>
      </c>
      <c r="BF2774" t="s">
        <v>5918</v>
      </c>
    </row>
    <row r="2775" spans="32:58" x14ac:dyDescent="0.25">
      <c r="AF2775" t="s">
        <v>2557</v>
      </c>
      <c r="AG2775" t="s">
        <v>78</v>
      </c>
      <c r="AJ2775" t="s">
        <v>6795</v>
      </c>
      <c r="AK2775" s="104">
        <v>46118.658333333333</v>
      </c>
      <c r="AL2775">
        <v>914355</v>
      </c>
      <c r="AM2775" t="s">
        <v>4728</v>
      </c>
      <c r="AN2775" t="s">
        <v>42</v>
      </c>
      <c r="AO2775" t="s">
        <v>13</v>
      </c>
      <c r="AR2775" t="s">
        <v>6018</v>
      </c>
      <c r="AT2775" t="s">
        <v>2391</v>
      </c>
      <c r="AX2775" t="s">
        <v>5264</v>
      </c>
      <c r="AY2775" s="104">
        <v>46114.671527777777</v>
      </c>
      <c r="AZ2775">
        <v>367226</v>
      </c>
      <c r="BA2775" t="s">
        <v>4728</v>
      </c>
      <c r="BB2775" t="s">
        <v>5989</v>
      </c>
      <c r="BF2775" t="s">
        <v>5931</v>
      </c>
    </row>
    <row r="2776" spans="32:58" x14ac:dyDescent="0.25">
      <c r="AF2776" t="s">
        <v>80</v>
      </c>
      <c r="AG2776" t="s">
        <v>2650</v>
      </c>
      <c r="AJ2776" t="s">
        <v>6120</v>
      </c>
      <c r="AK2776" s="104">
        <v>46118.65902777778</v>
      </c>
      <c r="AL2776">
        <v>1222981</v>
      </c>
      <c r="AM2776" t="s">
        <v>4728</v>
      </c>
      <c r="AN2776" t="s">
        <v>13</v>
      </c>
      <c r="AR2776" t="s">
        <v>6314</v>
      </c>
      <c r="AT2776" t="s">
        <v>1292</v>
      </c>
      <c r="AX2776" t="s">
        <v>4741</v>
      </c>
      <c r="AY2776" s="104">
        <v>46114.672222222223</v>
      </c>
      <c r="AZ2776">
        <v>622386</v>
      </c>
      <c r="BA2776" t="s">
        <v>4728</v>
      </c>
      <c r="BB2776" t="s">
        <v>5989</v>
      </c>
      <c r="BF2776" t="s">
        <v>5920</v>
      </c>
    </row>
    <row r="2777" spans="32:58" x14ac:dyDescent="0.25">
      <c r="AF2777" t="s">
        <v>432</v>
      </c>
      <c r="AJ2777" t="s">
        <v>5366</v>
      </c>
      <c r="AK2777" s="104">
        <v>46118.659722222219</v>
      </c>
      <c r="AL2777">
        <v>844790</v>
      </c>
      <c r="AM2777" t="s">
        <v>4728</v>
      </c>
      <c r="AN2777" t="s">
        <v>13</v>
      </c>
      <c r="AR2777" t="s">
        <v>5918</v>
      </c>
      <c r="AT2777" t="s">
        <v>1945</v>
      </c>
      <c r="AX2777" t="s">
        <v>5174</v>
      </c>
      <c r="AY2777" s="104">
        <v>46114.672222222223</v>
      </c>
      <c r="AZ2777">
        <v>246853</v>
      </c>
      <c r="BA2777" t="s">
        <v>4728</v>
      </c>
      <c r="BB2777" t="s">
        <v>5989</v>
      </c>
      <c r="BF2777" t="s">
        <v>5918</v>
      </c>
    </row>
    <row r="2778" spans="32:58" x14ac:dyDescent="0.25">
      <c r="AF2778" t="s">
        <v>2508</v>
      </c>
      <c r="AG2778" t="s">
        <v>2559</v>
      </c>
      <c r="AJ2778" t="s">
        <v>5078</v>
      </c>
      <c r="AK2778" s="104">
        <v>46118.659722222219</v>
      </c>
      <c r="AL2778">
        <v>634225</v>
      </c>
      <c r="AM2778" t="s">
        <v>4728</v>
      </c>
      <c r="AN2778" t="s">
        <v>42</v>
      </c>
      <c r="AO2778" t="s">
        <v>13</v>
      </c>
      <c r="AR2778" t="s">
        <v>5933</v>
      </c>
      <c r="AT2778" t="s">
        <v>2383</v>
      </c>
      <c r="AX2778" t="s">
        <v>4831</v>
      </c>
      <c r="AY2778" s="104">
        <v>46114.672222222223</v>
      </c>
      <c r="AZ2778">
        <v>1073654</v>
      </c>
      <c r="BA2778" t="s">
        <v>4761</v>
      </c>
      <c r="BB2778" t="s">
        <v>5989</v>
      </c>
      <c r="BF2778" t="s">
        <v>5966</v>
      </c>
    </row>
    <row r="2779" spans="32:58" x14ac:dyDescent="0.25">
      <c r="AF2779" t="s">
        <v>223</v>
      </c>
      <c r="AJ2779" t="s">
        <v>4877</v>
      </c>
      <c r="AK2779" s="104">
        <v>46118.659722222219</v>
      </c>
      <c r="AL2779">
        <v>265245</v>
      </c>
      <c r="AM2779" t="s">
        <v>4728</v>
      </c>
      <c r="AN2779" t="s">
        <v>13</v>
      </c>
      <c r="AR2779" t="s">
        <v>4781</v>
      </c>
      <c r="AT2779" t="s">
        <v>1379</v>
      </c>
      <c r="AX2779" t="s">
        <v>7486</v>
      </c>
      <c r="AY2779" s="104">
        <v>46114.672222222223</v>
      </c>
      <c r="AZ2779">
        <v>790265</v>
      </c>
      <c r="BA2779" t="s">
        <v>4728</v>
      </c>
      <c r="BB2779" t="s">
        <v>5989</v>
      </c>
      <c r="BF2779" t="s">
        <v>5931</v>
      </c>
    </row>
    <row r="2780" spans="32:58" x14ac:dyDescent="0.25">
      <c r="AF2780" t="s">
        <v>1292</v>
      </c>
      <c r="AJ2780" t="s">
        <v>4762</v>
      </c>
      <c r="AK2780" s="104">
        <v>46118.660416666666</v>
      </c>
      <c r="AL2780">
        <v>509740</v>
      </c>
      <c r="AM2780" t="s">
        <v>4728</v>
      </c>
      <c r="AN2780" t="s">
        <v>13</v>
      </c>
      <c r="AO2780" t="s">
        <v>4731</v>
      </c>
      <c r="AR2780" t="s">
        <v>5948</v>
      </c>
      <c r="AT2780" t="s">
        <v>214</v>
      </c>
      <c r="AX2780" t="s">
        <v>4836</v>
      </c>
      <c r="AY2780" s="104">
        <v>46114.672222222223</v>
      </c>
      <c r="AZ2780">
        <v>96299</v>
      </c>
      <c r="BA2780" t="s">
        <v>4761</v>
      </c>
      <c r="BB2780" t="s">
        <v>5989</v>
      </c>
      <c r="BF2780" t="s">
        <v>5948</v>
      </c>
    </row>
    <row r="2781" spans="32:58" x14ac:dyDescent="0.25">
      <c r="AF2781" t="s">
        <v>1611</v>
      </c>
      <c r="AG2781" t="s">
        <v>2357</v>
      </c>
      <c r="AJ2781" t="s">
        <v>6796</v>
      </c>
      <c r="AK2781" s="104">
        <v>46118.661111111112</v>
      </c>
      <c r="AL2781">
        <v>1176163</v>
      </c>
      <c r="AM2781" t="s">
        <v>4728</v>
      </c>
      <c r="AN2781" t="s">
        <v>42</v>
      </c>
      <c r="AO2781" t="s">
        <v>13</v>
      </c>
      <c r="AR2781" t="s">
        <v>6005</v>
      </c>
      <c r="AT2781" t="s">
        <v>84</v>
      </c>
      <c r="AX2781" t="s">
        <v>4827</v>
      </c>
      <c r="AY2781" s="104">
        <v>46114.67291666667</v>
      </c>
      <c r="AZ2781">
        <v>1035131</v>
      </c>
      <c r="BA2781" t="s">
        <v>4728</v>
      </c>
      <c r="BB2781" t="s">
        <v>5989</v>
      </c>
      <c r="BF2781" t="s">
        <v>5920</v>
      </c>
    </row>
    <row r="2782" spans="32:58" x14ac:dyDescent="0.25">
      <c r="AF2782" t="s">
        <v>1535</v>
      </c>
      <c r="AG2782" t="s">
        <v>75</v>
      </c>
      <c r="AJ2782" t="s">
        <v>4733</v>
      </c>
      <c r="AK2782" s="104">
        <v>46118.661805555559</v>
      </c>
      <c r="AL2782">
        <v>796185</v>
      </c>
      <c r="AM2782" t="s">
        <v>4728</v>
      </c>
      <c r="AN2782" t="s">
        <v>42</v>
      </c>
      <c r="AO2782" t="s">
        <v>13</v>
      </c>
      <c r="AR2782" t="s">
        <v>4941</v>
      </c>
      <c r="AT2782" t="s">
        <v>1078</v>
      </c>
      <c r="AU2782" t="s">
        <v>1688</v>
      </c>
      <c r="AX2782" t="s">
        <v>5146</v>
      </c>
      <c r="AY2782" s="104">
        <v>46114.67291666667</v>
      </c>
      <c r="AZ2782">
        <v>264841</v>
      </c>
      <c r="BA2782" t="s">
        <v>4728</v>
      </c>
      <c r="BB2782" t="s">
        <v>5989</v>
      </c>
      <c r="BC2782" t="s">
        <v>4731</v>
      </c>
      <c r="BF2782" t="s">
        <v>7278</v>
      </c>
    </row>
    <row r="2783" spans="32:58" x14ac:dyDescent="0.25">
      <c r="AF2783" t="s">
        <v>1410</v>
      </c>
      <c r="AG2783" t="s">
        <v>223</v>
      </c>
      <c r="AJ2783" t="s">
        <v>6797</v>
      </c>
      <c r="AK2783" s="104">
        <v>46118.662499999999</v>
      </c>
      <c r="AL2783">
        <v>1663498</v>
      </c>
      <c r="AM2783" t="s">
        <v>4761</v>
      </c>
      <c r="AN2783" t="s">
        <v>42</v>
      </c>
      <c r="AO2783" t="s">
        <v>13</v>
      </c>
      <c r="AR2783" t="s">
        <v>5993</v>
      </c>
      <c r="AT2783" t="s">
        <v>432</v>
      </c>
      <c r="AX2783" t="s">
        <v>6131</v>
      </c>
      <c r="AY2783" s="104">
        <v>46114.673611111109</v>
      </c>
      <c r="AZ2783">
        <v>425580</v>
      </c>
      <c r="BA2783" t="s">
        <v>4761</v>
      </c>
      <c r="BB2783" t="s">
        <v>5989</v>
      </c>
      <c r="BF2783" t="s">
        <v>5966</v>
      </c>
    </row>
    <row r="2784" spans="32:58" x14ac:dyDescent="0.25">
      <c r="AF2784" t="s">
        <v>6725</v>
      </c>
      <c r="AG2784" t="s">
        <v>1732</v>
      </c>
      <c r="AJ2784" t="s">
        <v>5363</v>
      </c>
      <c r="AK2784" s="104">
        <v>46118.662499999999</v>
      </c>
      <c r="AL2784">
        <v>3378029</v>
      </c>
      <c r="AM2784" t="s">
        <v>4728</v>
      </c>
      <c r="AN2784" t="s">
        <v>4787</v>
      </c>
      <c r="AO2784" t="s">
        <v>13</v>
      </c>
      <c r="AR2784" t="s">
        <v>5977</v>
      </c>
      <c r="AT2784" t="s">
        <v>1894</v>
      </c>
      <c r="AX2784" t="s">
        <v>4836</v>
      </c>
      <c r="AY2784" s="104">
        <v>46114.673611111109</v>
      </c>
      <c r="AZ2784">
        <v>124347</v>
      </c>
      <c r="BA2784" t="s">
        <v>4728</v>
      </c>
      <c r="BB2784" t="s">
        <v>5989</v>
      </c>
      <c r="BF2784" t="s">
        <v>5925</v>
      </c>
    </row>
    <row r="2785" spans="32:58" x14ac:dyDescent="0.25">
      <c r="AF2785" t="s">
        <v>1220</v>
      </c>
      <c r="AJ2785" t="s">
        <v>6798</v>
      </c>
      <c r="AK2785" s="104">
        <v>46118.663194444445</v>
      </c>
      <c r="AL2785">
        <v>178894</v>
      </c>
      <c r="AM2785" t="s">
        <v>4728</v>
      </c>
      <c r="AN2785" t="s">
        <v>13</v>
      </c>
      <c r="AR2785" t="s">
        <v>5925</v>
      </c>
      <c r="AT2785" t="s">
        <v>551</v>
      </c>
      <c r="AX2785" t="s">
        <v>5486</v>
      </c>
      <c r="AY2785" s="104">
        <v>46114.674305555556</v>
      </c>
      <c r="AZ2785">
        <v>508902</v>
      </c>
      <c r="BA2785" t="s">
        <v>4728</v>
      </c>
      <c r="BB2785" t="s">
        <v>5989</v>
      </c>
      <c r="BF2785" t="s">
        <v>5931</v>
      </c>
    </row>
    <row r="2786" spans="32:58" x14ac:dyDescent="0.25">
      <c r="AF2786" t="s">
        <v>1910</v>
      </c>
      <c r="AJ2786" t="s">
        <v>6794</v>
      </c>
      <c r="AK2786" s="104">
        <v>46118.663194444445</v>
      </c>
      <c r="AL2786">
        <v>1622270</v>
      </c>
      <c r="AM2786" t="s">
        <v>4728</v>
      </c>
      <c r="AN2786" t="s">
        <v>13</v>
      </c>
      <c r="AR2786" t="s">
        <v>5942</v>
      </c>
      <c r="AT2786" t="s">
        <v>80</v>
      </c>
      <c r="AX2786" t="s">
        <v>6960</v>
      </c>
      <c r="AY2786" s="104">
        <v>46114.674305555556</v>
      </c>
      <c r="AZ2786">
        <v>345111</v>
      </c>
      <c r="BA2786" t="s">
        <v>4728</v>
      </c>
      <c r="BB2786" t="s">
        <v>5989</v>
      </c>
      <c r="BF2786" t="s">
        <v>5942</v>
      </c>
    </row>
    <row r="2787" spans="32:58" x14ac:dyDescent="0.25">
      <c r="AF2787" t="s">
        <v>1507</v>
      </c>
      <c r="AJ2787" t="s">
        <v>4776</v>
      </c>
      <c r="AK2787" s="104">
        <v>46118.663888888892</v>
      </c>
      <c r="AL2787">
        <v>183068</v>
      </c>
      <c r="AM2787" t="s">
        <v>4728</v>
      </c>
      <c r="AN2787" t="s">
        <v>13</v>
      </c>
      <c r="AR2787" t="s">
        <v>5942</v>
      </c>
      <c r="AT2787" t="s">
        <v>1124</v>
      </c>
      <c r="AX2787" t="s">
        <v>7487</v>
      </c>
      <c r="AY2787" s="104">
        <v>46114.675000000003</v>
      </c>
      <c r="AZ2787">
        <v>431916</v>
      </c>
      <c r="BA2787" t="s">
        <v>4728</v>
      </c>
      <c r="BB2787" t="s">
        <v>5989</v>
      </c>
      <c r="BF2787" t="s">
        <v>4781</v>
      </c>
    </row>
    <row r="2788" spans="32:58" x14ac:dyDescent="0.25">
      <c r="AF2788" t="s">
        <v>2407</v>
      </c>
      <c r="AJ2788" t="s">
        <v>4890</v>
      </c>
      <c r="AK2788" s="104">
        <v>46118.663888888892</v>
      </c>
      <c r="AL2788">
        <v>223174</v>
      </c>
      <c r="AM2788" t="s">
        <v>4728</v>
      </c>
      <c r="AN2788" t="s">
        <v>13</v>
      </c>
      <c r="AR2788" t="s">
        <v>5925</v>
      </c>
      <c r="AT2788" t="s">
        <v>414</v>
      </c>
      <c r="AX2788" t="s">
        <v>4952</v>
      </c>
      <c r="AY2788" s="104">
        <v>46114.675000000003</v>
      </c>
      <c r="AZ2788">
        <v>249306</v>
      </c>
      <c r="BA2788" t="s">
        <v>4728</v>
      </c>
      <c r="BB2788" t="s">
        <v>5989</v>
      </c>
      <c r="BF2788" t="s">
        <v>5924</v>
      </c>
    </row>
    <row r="2789" spans="32:58" x14ac:dyDescent="0.25">
      <c r="AF2789" t="s">
        <v>189</v>
      </c>
      <c r="AG2789" t="s">
        <v>2559</v>
      </c>
      <c r="AJ2789" t="s">
        <v>5113</v>
      </c>
      <c r="AK2789" s="104">
        <v>46118.663888888892</v>
      </c>
      <c r="AL2789">
        <v>729283</v>
      </c>
      <c r="AM2789" t="s">
        <v>4761</v>
      </c>
      <c r="AN2789" t="s">
        <v>42</v>
      </c>
      <c r="AO2789" t="s">
        <v>13</v>
      </c>
      <c r="AR2789" t="s">
        <v>5944</v>
      </c>
      <c r="AT2789" t="s">
        <v>214</v>
      </c>
      <c r="AX2789" t="s">
        <v>4836</v>
      </c>
      <c r="AY2789" s="104">
        <v>46114.675000000003</v>
      </c>
      <c r="AZ2789">
        <v>186825</v>
      </c>
      <c r="BA2789" t="s">
        <v>4761</v>
      </c>
      <c r="BB2789" t="s">
        <v>5989</v>
      </c>
      <c r="BF2789" t="s">
        <v>5948</v>
      </c>
    </row>
    <row r="2790" spans="32:58" x14ac:dyDescent="0.25">
      <c r="AF2790" t="s">
        <v>1379</v>
      </c>
      <c r="AJ2790" t="s">
        <v>5202</v>
      </c>
      <c r="AK2790" s="104">
        <v>46118.664583333331</v>
      </c>
      <c r="AL2790">
        <v>890096</v>
      </c>
      <c r="AM2790" t="s">
        <v>4728</v>
      </c>
      <c r="AN2790" t="s">
        <v>13</v>
      </c>
      <c r="AR2790" t="s">
        <v>5942</v>
      </c>
      <c r="AT2790" t="s">
        <v>2561</v>
      </c>
      <c r="AX2790" t="s">
        <v>7392</v>
      </c>
      <c r="AY2790" s="104">
        <v>46114.675000000003</v>
      </c>
      <c r="AZ2790">
        <v>218341</v>
      </c>
      <c r="BA2790" t="s">
        <v>4761</v>
      </c>
      <c r="BB2790" t="s">
        <v>5989</v>
      </c>
      <c r="BF2790" t="s">
        <v>5918</v>
      </c>
    </row>
    <row r="2791" spans="32:58" x14ac:dyDescent="0.25">
      <c r="AF2791" t="s">
        <v>205</v>
      </c>
      <c r="AJ2791" t="s">
        <v>4770</v>
      </c>
      <c r="AK2791" s="104">
        <v>46118.664583333331</v>
      </c>
      <c r="AL2791">
        <v>577703</v>
      </c>
      <c r="AM2791" t="s">
        <v>4728</v>
      </c>
      <c r="AN2791" t="s">
        <v>13</v>
      </c>
      <c r="AR2791" t="s">
        <v>5931</v>
      </c>
      <c r="AT2791" t="s">
        <v>1985</v>
      </c>
      <c r="AX2791" t="s">
        <v>6220</v>
      </c>
      <c r="AY2791" s="104">
        <v>46114.675694444442</v>
      </c>
      <c r="AZ2791">
        <v>746210</v>
      </c>
      <c r="BA2791" t="s">
        <v>4761</v>
      </c>
      <c r="BB2791" t="s">
        <v>5989</v>
      </c>
      <c r="BF2791" t="s">
        <v>5931</v>
      </c>
    </row>
    <row r="2792" spans="32:58" x14ac:dyDescent="0.25">
      <c r="AF2792" t="s">
        <v>798</v>
      </c>
      <c r="AG2792" t="s">
        <v>2403</v>
      </c>
      <c r="AJ2792" t="s">
        <v>4826</v>
      </c>
      <c r="AK2792" s="104">
        <v>46118.664583333331</v>
      </c>
      <c r="AL2792">
        <v>728637</v>
      </c>
      <c r="AM2792" t="s">
        <v>4728</v>
      </c>
      <c r="AN2792" t="s">
        <v>42</v>
      </c>
      <c r="AO2792" t="s">
        <v>13</v>
      </c>
      <c r="AR2792" t="s">
        <v>5933</v>
      </c>
      <c r="AT2792" t="s">
        <v>1559</v>
      </c>
      <c r="AX2792" t="s">
        <v>5125</v>
      </c>
      <c r="AY2792" s="104">
        <v>46114.675694444442</v>
      </c>
      <c r="AZ2792">
        <v>1892915</v>
      </c>
      <c r="BA2792" t="s">
        <v>4761</v>
      </c>
      <c r="BB2792" t="s">
        <v>5989</v>
      </c>
      <c r="BF2792" t="s">
        <v>5966</v>
      </c>
    </row>
    <row r="2793" spans="32:58" x14ac:dyDescent="0.25">
      <c r="AF2793" t="s">
        <v>2419</v>
      </c>
      <c r="AG2793" t="s">
        <v>1732</v>
      </c>
      <c r="AJ2793" t="s">
        <v>5061</v>
      </c>
      <c r="AK2793" s="104">
        <v>46118.664583333331</v>
      </c>
      <c r="AL2793">
        <v>271340</v>
      </c>
      <c r="AM2793" t="s">
        <v>4728</v>
      </c>
      <c r="AN2793" t="s">
        <v>42</v>
      </c>
      <c r="AO2793" t="s">
        <v>13</v>
      </c>
      <c r="AR2793" t="s">
        <v>4941</v>
      </c>
      <c r="AT2793" t="s">
        <v>836</v>
      </c>
      <c r="AX2793" t="s">
        <v>7488</v>
      </c>
      <c r="AY2793" s="104">
        <v>46114.675694444442</v>
      </c>
      <c r="AZ2793">
        <v>437860</v>
      </c>
      <c r="BA2793" t="s">
        <v>4728</v>
      </c>
      <c r="BB2793" t="s">
        <v>5989</v>
      </c>
      <c r="BF2793" t="s">
        <v>5942</v>
      </c>
    </row>
    <row r="2794" spans="32:58" x14ac:dyDescent="0.25">
      <c r="AF2794" t="s">
        <v>77</v>
      </c>
      <c r="AG2794" t="s">
        <v>1132</v>
      </c>
      <c r="AJ2794" t="s">
        <v>5595</v>
      </c>
      <c r="AK2794" s="104">
        <v>46118.665277777778</v>
      </c>
      <c r="AL2794">
        <v>687194</v>
      </c>
      <c r="AM2794" t="s">
        <v>4728</v>
      </c>
      <c r="AN2794" t="s">
        <v>13</v>
      </c>
      <c r="AO2794" t="s">
        <v>4731</v>
      </c>
      <c r="AR2794" t="s">
        <v>6251</v>
      </c>
      <c r="AT2794" t="s">
        <v>247</v>
      </c>
      <c r="AX2794" t="s">
        <v>4755</v>
      </c>
      <c r="AY2794" s="104">
        <v>46114.675694444442</v>
      </c>
      <c r="AZ2794">
        <v>164250</v>
      </c>
      <c r="BA2794" t="s">
        <v>4728</v>
      </c>
      <c r="BB2794" t="s">
        <v>5989</v>
      </c>
      <c r="BF2794" t="s">
        <v>5920</v>
      </c>
    </row>
    <row r="2795" spans="32:58" x14ac:dyDescent="0.25">
      <c r="AF2795" t="s">
        <v>1383</v>
      </c>
      <c r="AG2795" t="s">
        <v>1531</v>
      </c>
      <c r="AJ2795" t="s">
        <v>6799</v>
      </c>
      <c r="AK2795" s="104">
        <v>46118.665277777778</v>
      </c>
      <c r="AL2795">
        <v>710602</v>
      </c>
      <c r="AM2795" t="s">
        <v>4761</v>
      </c>
      <c r="AN2795" t="s">
        <v>4787</v>
      </c>
      <c r="AO2795" t="s">
        <v>13</v>
      </c>
      <c r="AR2795" t="s">
        <v>6800</v>
      </c>
      <c r="AT2795" t="s">
        <v>72</v>
      </c>
      <c r="AX2795" t="s">
        <v>7489</v>
      </c>
      <c r="AY2795" s="104">
        <v>46114.676388888889</v>
      </c>
      <c r="AZ2795">
        <v>635348</v>
      </c>
      <c r="BA2795" t="s">
        <v>4728</v>
      </c>
      <c r="BB2795" t="s">
        <v>5989</v>
      </c>
      <c r="BF2795" t="s">
        <v>5948</v>
      </c>
    </row>
    <row r="2796" spans="32:58" x14ac:dyDescent="0.25">
      <c r="AF2796" t="s">
        <v>264</v>
      </c>
      <c r="AJ2796" t="s">
        <v>4782</v>
      </c>
      <c r="AK2796" s="104">
        <v>46118.665277777778</v>
      </c>
      <c r="AL2796">
        <v>615909</v>
      </c>
      <c r="AM2796" t="s">
        <v>4728</v>
      </c>
      <c r="AN2796" t="s">
        <v>13</v>
      </c>
      <c r="AR2796" t="s">
        <v>5918</v>
      </c>
      <c r="AT2796" t="s">
        <v>683</v>
      </c>
      <c r="AX2796" t="s">
        <v>5355</v>
      </c>
      <c r="AY2796" s="104">
        <v>46114.676388888889</v>
      </c>
      <c r="AZ2796">
        <v>334695</v>
      </c>
      <c r="BA2796" t="s">
        <v>4728</v>
      </c>
      <c r="BB2796" t="s">
        <v>5989</v>
      </c>
      <c r="BF2796" t="s">
        <v>5931</v>
      </c>
    </row>
    <row r="2797" spans="32:58" x14ac:dyDescent="0.25">
      <c r="AF2797" t="s">
        <v>2447</v>
      </c>
      <c r="AG2797" t="s">
        <v>75</v>
      </c>
      <c r="AH2797" t="s">
        <v>2650</v>
      </c>
      <c r="AJ2797" t="s">
        <v>6801</v>
      </c>
      <c r="AK2797" s="104">
        <v>46118.665972222225</v>
      </c>
      <c r="AL2797">
        <v>1053744</v>
      </c>
      <c r="AM2797" t="s">
        <v>4728</v>
      </c>
      <c r="AN2797" t="s">
        <v>42</v>
      </c>
      <c r="AO2797" t="s">
        <v>13</v>
      </c>
      <c r="AR2797" t="s">
        <v>6012</v>
      </c>
      <c r="AT2797" t="s">
        <v>1078</v>
      </c>
      <c r="AX2797" t="s">
        <v>4908</v>
      </c>
      <c r="AY2797" s="104">
        <v>46114.676388888889</v>
      </c>
      <c r="AZ2797">
        <v>54322</v>
      </c>
      <c r="BA2797" t="s">
        <v>4728</v>
      </c>
      <c r="BB2797" t="s">
        <v>5989</v>
      </c>
    </row>
    <row r="2798" spans="32:58" x14ac:dyDescent="0.25">
      <c r="AF2798" t="s">
        <v>2600</v>
      </c>
      <c r="AG2798" t="s">
        <v>1985</v>
      </c>
      <c r="AJ2798" t="s">
        <v>4755</v>
      </c>
      <c r="AK2798" s="104">
        <v>46118.665972222225</v>
      </c>
      <c r="AL2798">
        <v>1043401</v>
      </c>
      <c r="AM2798" t="s">
        <v>4728</v>
      </c>
      <c r="AN2798" t="s">
        <v>13</v>
      </c>
      <c r="AO2798" t="s">
        <v>4812</v>
      </c>
      <c r="AR2798" t="s">
        <v>6141</v>
      </c>
      <c r="AT2798" t="s">
        <v>1078</v>
      </c>
      <c r="AX2798" t="s">
        <v>4836</v>
      </c>
      <c r="AY2798" s="104">
        <v>46114.677083333336</v>
      </c>
      <c r="AZ2798">
        <v>124687</v>
      </c>
      <c r="BA2798" t="s">
        <v>4728</v>
      </c>
      <c r="BB2798" t="s">
        <v>5989</v>
      </c>
      <c r="BF2798" t="s">
        <v>5942</v>
      </c>
    </row>
    <row r="2799" spans="32:58" x14ac:dyDescent="0.25">
      <c r="AF2799" t="s">
        <v>516</v>
      </c>
      <c r="AG2799" t="s">
        <v>1910</v>
      </c>
      <c r="AJ2799" t="s">
        <v>4890</v>
      </c>
      <c r="AK2799" s="104">
        <v>46118.665972222225</v>
      </c>
      <c r="AL2799">
        <v>2669054</v>
      </c>
      <c r="AM2799" t="s">
        <v>4761</v>
      </c>
      <c r="AN2799" t="s">
        <v>13</v>
      </c>
      <c r="AO2799" t="s">
        <v>4731</v>
      </c>
      <c r="AR2799" t="s">
        <v>6802</v>
      </c>
      <c r="AT2799" t="s">
        <v>2600</v>
      </c>
      <c r="AX2799" t="s">
        <v>4908</v>
      </c>
      <c r="AY2799" s="104">
        <v>46114.677777777775</v>
      </c>
      <c r="AZ2799">
        <v>131548</v>
      </c>
      <c r="BA2799" t="s">
        <v>4728</v>
      </c>
      <c r="BB2799" t="s">
        <v>5989</v>
      </c>
      <c r="BF2799" t="s">
        <v>5942</v>
      </c>
    </row>
    <row r="2800" spans="32:58" x14ac:dyDescent="0.25">
      <c r="AF2800" t="s">
        <v>253</v>
      </c>
      <c r="AJ2800" t="s">
        <v>4776</v>
      </c>
      <c r="AK2800" s="104">
        <v>46118.667361111111</v>
      </c>
      <c r="AL2800">
        <v>585241</v>
      </c>
      <c r="AM2800" t="s">
        <v>4728</v>
      </c>
      <c r="AN2800" t="s">
        <v>13</v>
      </c>
      <c r="AR2800" t="s">
        <v>5942</v>
      </c>
      <c r="AT2800" t="s">
        <v>2383</v>
      </c>
      <c r="AX2800" t="s">
        <v>5079</v>
      </c>
      <c r="AY2800" s="104">
        <v>46114.678472222222</v>
      </c>
      <c r="AZ2800">
        <v>161376</v>
      </c>
      <c r="BA2800" t="s">
        <v>4728</v>
      </c>
      <c r="BB2800" t="s">
        <v>5989</v>
      </c>
      <c r="BC2800" t="s">
        <v>4731</v>
      </c>
      <c r="BF2800" t="s">
        <v>5966</v>
      </c>
    </row>
    <row r="2801" spans="32:58" x14ac:dyDescent="0.25">
      <c r="AF2801" t="s">
        <v>868</v>
      </c>
      <c r="AJ2801" t="s">
        <v>6315</v>
      </c>
      <c r="AK2801" s="104">
        <v>46118.667361111111</v>
      </c>
      <c r="AL2801">
        <v>1963539</v>
      </c>
      <c r="AM2801" t="s">
        <v>4761</v>
      </c>
      <c r="AN2801" t="s">
        <v>13</v>
      </c>
      <c r="AR2801" t="s">
        <v>5966</v>
      </c>
      <c r="AT2801" t="s">
        <v>1945</v>
      </c>
      <c r="AX2801" t="s">
        <v>5131</v>
      </c>
      <c r="AY2801" s="104">
        <v>46114.678472222222</v>
      </c>
      <c r="AZ2801">
        <v>669455</v>
      </c>
      <c r="BA2801" t="s">
        <v>4761</v>
      </c>
      <c r="BB2801" t="s">
        <v>5989</v>
      </c>
      <c r="BF2801" t="s">
        <v>5934</v>
      </c>
    </row>
    <row r="2802" spans="32:58" x14ac:dyDescent="0.25">
      <c r="AF2802" t="s">
        <v>77</v>
      </c>
      <c r="AJ2802" t="s">
        <v>6787</v>
      </c>
      <c r="AK2802" s="104">
        <v>46118.667361111111</v>
      </c>
      <c r="AL2802">
        <v>451916</v>
      </c>
      <c r="AM2802" t="s">
        <v>4728</v>
      </c>
      <c r="AN2802" t="s">
        <v>13</v>
      </c>
      <c r="AR2802" t="s">
        <v>5958</v>
      </c>
      <c r="AT2802" t="s">
        <v>253</v>
      </c>
      <c r="AX2802" t="s">
        <v>6207</v>
      </c>
      <c r="AY2802" s="104">
        <v>46114.679861111108</v>
      </c>
      <c r="AZ2802">
        <v>64471</v>
      </c>
      <c r="BA2802" t="s">
        <v>4728</v>
      </c>
      <c r="BB2802" t="s">
        <v>5989</v>
      </c>
      <c r="BF2802" t="s">
        <v>4781</v>
      </c>
    </row>
    <row r="2803" spans="32:58" x14ac:dyDescent="0.25">
      <c r="AF2803" t="s">
        <v>1706</v>
      </c>
      <c r="AJ2803" t="s">
        <v>4877</v>
      </c>
      <c r="AK2803" s="104">
        <v>46118.667361111111</v>
      </c>
      <c r="AL2803">
        <v>537731</v>
      </c>
      <c r="AM2803" t="s">
        <v>4728</v>
      </c>
      <c r="AN2803" t="s">
        <v>13</v>
      </c>
      <c r="AR2803" t="s">
        <v>5942</v>
      </c>
      <c r="AT2803" t="s">
        <v>2403</v>
      </c>
      <c r="AX2803" t="s">
        <v>6499</v>
      </c>
      <c r="AY2803" s="104">
        <v>46114.680555555555</v>
      </c>
      <c r="AZ2803">
        <v>180076</v>
      </c>
      <c r="BA2803" t="s">
        <v>4728</v>
      </c>
      <c r="BB2803" t="s">
        <v>5989</v>
      </c>
      <c r="BF2803" t="s">
        <v>5942</v>
      </c>
    </row>
    <row r="2804" spans="32:58" x14ac:dyDescent="0.25">
      <c r="AF2804" t="s">
        <v>2624</v>
      </c>
      <c r="AJ2804" t="s">
        <v>4948</v>
      </c>
      <c r="AK2804" s="104">
        <v>46118.668749999997</v>
      </c>
      <c r="AL2804">
        <v>177366</v>
      </c>
      <c r="AM2804" t="s">
        <v>4761</v>
      </c>
      <c r="AN2804" t="s">
        <v>13</v>
      </c>
      <c r="AR2804" t="s">
        <v>5932</v>
      </c>
      <c r="AT2804" t="s">
        <v>1894</v>
      </c>
      <c r="AX2804" t="s">
        <v>5193</v>
      </c>
      <c r="AY2804" s="104">
        <v>46114.680555555555</v>
      </c>
      <c r="AZ2804">
        <v>408885</v>
      </c>
      <c r="BA2804" t="s">
        <v>4728</v>
      </c>
      <c r="BB2804" t="s">
        <v>5989</v>
      </c>
      <c r="BF2804" t="s">
        <v>5920</v>
      </c>
    </row>
    <row r="2805" spans="32:58" x14ac:dyDescent="0.25">
      <c r="AF2805" t="s">
        <v>1732</v>
      </c>
      <c r="AJ2805" t="s">
        <v>4755</v>
      </c>
      <c r="AK2805" s="104">
        <v>46118.669444444444</v>
      </c>
      <c r="AL2805">
        <v>460701</v>
      </c>
      <c r="AM2805" t="s">
        <v>4728</v>
      </c>
      <c r="AN2805" t="s">
        <v>13</v>
      </c>
      <c r="AR2805" t="s">
        <v>4781</v>
      </c>
      <c r="AT2805" t="s">
        <v>432</v>
      </c>
      <c r="AX2805" t="s">
        <v>4808</v>
      </c>
      <c r="AY2805" s="104">
        <v>46114.680555555555</v>
      </c>
      <c r="AZ2805">
        <v>518561</v>
      </c>
      <c r="BA2805" t="s">
        <v>4728</v>
      </c>
      <c r="BB2805" t="s">
        <v>5989</v>
      </c>
      <c r="BF2805" t="s">
        <v>5918</v>
      </c>
    </row>
    <row r="2806" spans="32:58" x14ac:dyDescent="0.25">
      <c r="AF2806" t="s">
        <v>250</v>
      </c>
      <c r="AJ2806" t="s">
        <v>4919</v>
      </c>
      <c r="AK2806" s="104">
        <v>46118.669444444444</v>
      </c>
      <c r="AL2806">
        <v>1673753</v>
      </c>
      <c r="AM2806" t="s">
        <v>4761</v>
      </c>
      <c r="AN2806" t="s">
        <v>13</v>
      </c>
      <c r="AR2806" t="s">
        <v>5966</v>
      </c>
      <c r="AT2806" t="s">
        <v>1385</v>
      </c>
      <c r="AX2806" t="s">
        <v>6207</v>
      </c>
      <c r="AY2806" s="104">
        <v>46114.680555555555</v>
      </c>
      <c r="AZ2806">
        <v>753617</v>
      </c>
      <c r="BA2806" t="s">
        <v>4728</v>
      </c>
      <c r="BB2806" t="s">
        <v>5989</v>
      </c>
      <c r="BF2806" t="s">
        <v>5956</v>
      </c>
    </row>
    <row r="2807" spans="32:58" x14ac:dyDescent="0.25">
      <c r="AF2807" t="s">
        <v>1507</v>
      </c>
      <c r="AJ2807" t="s">
        <v>4995</v>
      </c>
      <c r="AK2807" s="104">
        <v>46118.67083333333</v>
      </c>
      <c r="AL2807">
        <v>149458</v>
      </c>
      <c r="AM2807" t="s">
        <v>4728</v>
      </c>
      <c r="AN2807" t="s">
        <v>13</v>
      </c>
      <c r="AR2807" t="s">
        <v>5950</v>
      </c>
      <c r="AT2807" t="s">
        <v>2391</v>
      </c>
      <c r="AX2807" t="s">
        <v>4833</v>
      </c>
      <c r="AY2807" s="104">
        <v>46114.680555555555</v>
      </c>
      <c r="AZ2807">
        <v>1396772</v>
      </c>
      <c r="BA2807" t="s">
        <v>4761</v>
      </c>
      <c r="BB2807" t="s">
        <v>5989</v>
      </c>
      <c r="BF2807" t="s">
        <v>5966</v>
      </c>
    </row>
    <row r="2808" spans="32:58" x14ac:dyDescent="0.25">
      <c r="AF2808" t="s">
        <v>2559</v>
      </c>
      <c r="AJ2808" t="s">
        <v>5271</v>
      </c>
      <c r="AK2808" s="104">
        <v>46118.671527777777</v>
      </c>
      <c r="AL2808">
        <v>140411</v>
      </c>
      <c r="AM2808" t="s">
        <v>4728</v>
      </c>
      <c r="AN2808" t="s">
        <v>13</v>
      </c>
      <c r="AO2808" t="s">
        <v>4812</v>
      </c>
      <c r="AR2808" t="s">
        <v>5966</v>
      </c>
      <c r="AT2808" t="s">
        <v>226</v>
      </c>
      <c r="AX2808" t="s">
        <v>7469</v>
      </c>
      <c r="AY2808" s="104">
        <v>46114.681944444441</v>
      </c>
      <c r="AZ2808">
        <v>1497944</v>
      </c>
      <c r="BA2808" t="s">
        <v>4728</v>
      </c>
      <c r="BB2808" t="s">
        <v>5989</v>
      </c>
      <c r="BF2808" t="s">
        <v>5931</v>
      </c>
    </row>
    <row r="2809" spans="32:58" x14ac:dyDescent="0.25">
      <c r="AF2809" t="s">
        <v>172</v>
      </c>
      <c r="AG2809" t="s">
        <v>2559</v>
      </c>
      <c r="AJ2809" t="s">
        <v>6803</v>
      </c>
      <c r="AK2809" s="104">
        <v>46118.671527777777</v>
      </c>
      <c r="AL2809">
        <v>736480</v>
      </c>
      <c r="AM2809" t="s">
        <v>4728</v>
      </c>
      <c r="AN2809" t="s">
        <v>42</v>
      </c>
      <c r="AO2809" t="s">
        <v>13</v>
      </c>
      <c r="AR2809" t="s">
        <v>5933</v>
      </c>
      <c r="AT2809" t="s">
        <v>414</v>
      </c>
      <c r="AX2809" t="s">
        <v>5083</v>
      </c>
      <c r="AY2809" s="104">
        <v>46114.682638888888</v>
      </c>
      <c r="AZ2809">
        <v>952042</v>
      </c>
      <c r="BA2809" t="s">
        <v>4728</v>
      </c>
      <c r="BB2809" t="s">
        <v>5989</v>
      </c>
      <c r="BF2809" t="s">
        <v>5931</v>
      </c>
    </row>
    <row r="2810" spans="32:58" x14ac:dyDescent="0.25">
      <c r="AF2810" t="s">
        <v>866</v>
      </c>
      <c r="AJ2810" t="s">
        <v>5271</v>
      </c>
      <c r="AK2810" s="104">
        <v>46118.672222222223</v>
      </c>
      <c r="AL2810">
        <v>754627</v>
      </c>
      <c r="AM2810" t="s">
        <v>4761</v>
      </c>
      <c r="AN2810" t="s">
        <v>13</v>
      </c>
      <c r="AR2810" t="s">
        <v>5918</v>
      </c>
      <c r="AT2810" t="s">
        <v>71</v>
      </c>
      <c r="AX2810" t="s">
        <v>4826</v>
      </c>
      <c r="AY2810" s="104">
        <v>46114.683333333334</v>
      </c>
      <c r="AZ2810">
        <v>1116015</v>
      </c>
      <c r="BA2810" t="s">
        <v>4761</v>
      </c>
      <c r="BB2810" t="s">
        <v>5989</v>
      </c>
      <c r="BF2810" t="s">
        <v>5966</v>
      </c>
    </row>
    <row r="2811" spans="32:58" x14ac:dyDescent="0.25">
      <c r="AF2811" t="s">
        <v>264</v>
      </c>
      <c r="AJ2811" t="s">
        <v>4948</v>
      </c>
      <c r="AK2811" s="104">
        <v>46118.672222222223</v>
      </c>
      <c r="AL2811">
        <v>262621</v>
      </c>
      <c r="AM2811" t="s">
        <v>4728</v>
      </c>
      <c r="AN2811" t="s">
        <v>13</v>
      </c>
      <c r="AR2811" t="s">
        <v>6117</v>
      </c>
      <c r="AT2811" t="s">
        <v>1078</v>
      </c>
      <c r="AX2811" t="s">
        <v>7490</v>
      </c>
      <c r="AY2811" s="104">
        <v>46114.683333333334</v>
      </c>
      <c r="AZ2811">
        <v>233730</v>
      </c>
      <c r="BA2811" t="s">
        <v>4728</v>
      </c>
      <c r="BB2811" t="s">
        <v>5989</v>
      </c>
      <c r="BF2811" t="s">
        <v>4781</v>
      </c>
    </row>
    <row r="2812" spans="32:58" x14ac:dyDescent="0.25">
      <c r="AF2812" t="s">
        <v>1220</v>
      </c>
      <c r="AJ2812" t="s">
        <v>4877</v>
      </c>
      <c r="AK2812" s="104">
        <v>46118.67291666667</v>
      </c>
      <c r="AL2812">
        <v>421209</v>
      </c>
      <c r="AM2812" t="s">
        <v>4728</v>
      </c>
      <c r="AN2812" t="s">
        <v>13</v>
      </c>
      <c r="AR2812" t="s">
        <v>5920</v>
      </c>
      <c r="AT2812" t="s">
        <v>1134</v>
      </c>
      <c r="AX2812" t="s">
        <v>5101</v>
      </c>
      <c r="AY2812" s="104">
        <v>46114.68472222222</v>
      </c>
      <c r="AZ2812">
        <v>416775</v>
      </c>
      <c r="BA2812" t="s">
        <v>4728</v>
      </c>
      <c r="BB2812" t="s">
        <v>5989</v>
      </c>
      <c r="BF2812" t="s">
        <v>4781</v>
      </c>
    </row>
    <row r="2813" spans="32:58" x14ac:dyDescent="0.25">
      <c r="AF2813" t="s">
        <v>1456</v>
      </c>
      <c r="AG2813" t="s">
        <v>73</v>
      </c>
      <c r="AJ2813" t="s">
        <v>5027</v>
      </c>
      <c r="AK2813" s="104">
        <v>46118.67291666667</v>
      </c>
      <c r="AL2813">
        <v>2100868</v>
      </c>
      <c r="AM2813" t="s">
        <v>4761</v>
      </c>
      <c r="AN2813" t="s">
        <v>4787</v>
      </c>
      <c r="AO2813" t="s">
        <v>13</v>
      </c>
      <c r="AR2813" t="s">
        <v>5986</v>
      </c>
      <c r="AT2813" t="s">
        <v>2407</v>
      </c>
      <c r="AX2813" t="s">
        <v>4733</v>
      </c>
      <c r="AY2813" s="104">
        <v>46114.68472222222</v>
      </c>
      <c r="AZ2813">
        <v>469667</v>
      </c>
      <c r="BA2813" t="s">
        <v>4728</v>
      </c>
      <c r="BB2813" t="s">
        <v>5989</v>
      </c>
      <c r="BF2813" t="s">
        <v>5931</v>
      </c>
    </row>
    <row r="2814" spans="32:58" x14ac:dyDescent="0.25">
      <c r="AF2814" t="s">
        <v>1706</v>
      </c>
      <c r="AJ2814" t="s">
        <v>4995</v>
      </c>
      <c r="AK2814" s="104">
        <v>46118.673611111109</v>
      </c>
      <c r="AL2814">
        <v>189240</v>
      </c>
      <c r="AM2814" t="s">
        <v>4728</v>
      </c>
      <c r="AN2814" t="s">
        <v>13</v>
      </c>
      <c r="AR2814" t="s">
        <v>5920</v>
      </c>
      <c r="AT2814" t="s">
        <v>1292</v>
      </c>
      <c r="AX2814" t="s">
        <v>4945</v>
      </c>
      <c r="AY2814" s="104">
        <v>46114.68472222222</v>
      </c>
      <c r="AZ2814">
        <v>729988</v>
      </c>
      <c r="BA2814" t="s">
        <v>4728</v>
      </c>
      <c r="BB2814" t="s">
        <v>5989</v>
      </c>
      <c r="BF2814" t="s">
        <v>5948</v>
      </c>
    </row>
    <row r="2815" spans="32:58" x14ac:dyDescent="0.25">
      <c r="AF2815" t="s">
        <v>937</v>
      </c>
      <c r="AG2815" t="s">
        <v>1732</v>
      </c>
      <c r="AJ2815" t="s">
        <v>5355</v>
      </c>
      <c r="AK2815" s="104">
        <v>46118.673611111109</v>
      </c>
      <c r="AL2815">
        <v>668167</v>
      </c>
      <c r="AM2815" t="s">
        <v>4761</v>
      </c>
      <c r="AN2815" t="s">
        <v>13</v>
      </c>
      <c r="AR2815" t="s">
        <v>4781</v>
      </c>
      <c r="AT2815" t="s">
        <v>2383</v>
      </c>
      <c r="AX2815" t="s">
        <v>7147</v>
      </c>
      <c r="AY2815" s="104">
        <v>46114.68472222222</v>
      </c>
      <c r="AZ2815">
        <v>856755</v>
      </c>
      <c r="BA2815" t="s">
        <v>4728</v>
      </c>
      <c r="BB2815" t="s">
        <v>5989</v>
      </c>
      <c r="BF2815" t="s">
        <v>5931</v>
      </c>
    </row>
    <row r="2816" spans="32:58" x14ac:dyDescent="0.25">
      <c r="AF2816" t="s">
        <v>1156</v>
      </c>
      <c r="AG2816" t="s">
        <v>2383</v>
      </c>
      <c r="AJ2816" t="s">
        <v>4733</v>
      </c>
      <c r="AK2816" s="104">
        <v>46118.674305555556</v>
      </c>
      <c r="AL2816">
        <v>806487</v>
      </c>
      <c r="AM2816" t="s">
        <v>4728</v>
      </c>
      <c r="AN2816" t="s">
        <v>4790</v>
      </c>
      <c r="AO2816" t="s">
        <v>13</v>
      </c>
      <c r="AR2816" t="s">
        <v>5944</v>
      </c>
      <c r="AT2816" t="s">
        <v>308</v>
      </c>
      <c r="AX2816" t="s">
        <v>4844</v>
      </c>
      <c r="AY2816" s="104">
        <v>46114.68472222222</v>
      </c>
      <c r="AZ2816">
        <v>1313779</v>
      </c>
      <c r="BA2816" t="s">
        <v>4728</v>
      </c>
      <c r="BB2816" t="s">
        <v>5989</v>
      </c>
      <c r="BF2816" t="s">
        <v>5931</v>
      </c>
    </row>
    <row r="2817" spans="32:58" x14ac:dyDescent="0.25">
      <c r="AF2817" t="s">
        <v>2624</v>
      </c>
      <c r="AG2817" t="s">
        <v>298</v>
      </c>
      <c r="AJ2817" t="s">
        <v>6112</v>
      </c>
      <c r="AK2817" s="104">
        <v>46118.674305555556</v>
      </c>
      <c r="AL2817">
        <v>717883</v>
      </c>
      <c r="AM2817" t="s">
        <v>4728</v>
      </c>
      <c r="AN2817" t="s">
        <v>13</v>
      </c>
      <c r="AO2817" t="s">
        <v>4812</v>
      </c>
      <c r="AR2817" t="s">
        <v>6307</v>
      </c>
      <c r="AT2817" t="s">
        <v>1124</v>
      </c>
      <c r="AX2817" t="s">
        <v>7491</v>
      </c>
      <c r="AY2817" s="104">
        <v>46114.68472222222</v>
      </c>
      <c r="AZ2817">
        <v>259618</v>
      </c>
      <c r="BA2817" t="s">
        <v>4728</v>
      </c>
      <c r="BB2817" t="s">
        <v>5989</v>
      </c>
      <c r="BF2817" t="s">
        <v>5918</v>
      </c>
    </row>
    <row r="2818" spans="32:58" x14ac:dyDescent="0.25">
      <c r="AF2818" t="s">
        <v>1955</v>
      </c>
      <c r="AJ2818" t="s">
        <v>6804</v>
      </c>
      <c r="AK2818" s="104">
        <v>46118.675000000003</v>
      </c>
      <c r="AL2818">
        <v>653653</v>
      </c>
      <c r="AM2818" t="s">
        <v>4728</v>
      </c>
      <c r="AN2818" t="s">
        <v>13</v>
      </c>
      <c r="AR2818" t="s">
        <v>5942</v>
      </c>
      <c r="AT2818" t="s">
        <v>1945</v>
      </c>
      <c r="AX2818" t="s">
        <v>7492</v>
      </c>
      <c r="AY2818" s="104">
        <v>46114.686111111114</v>
      </c>
      <c r="AZ2818">
        <v>161845</v>
      </c>
      <c r="BA2818" t="s">
        <v>4728</v>
      </c>
      <c r="BB2818" t="s">
        <v>5989</v>
      </c>
      <c r="BF2818" t="s">
        <v>5925</v>
      </c>
    </row>
    <row r="2819" spans="32:58" x14ac:dyDescent="0.25">
      <c r="AF2819" t="s">
        <v>1732</v>
      </c>
      <c r="AJ2819" t="s">
        <v>6805</v>
      </c>
      <c r="AK2819" s="104">
        <v>46118.675000000003</v>
      </c>
      <c r="AL2819">
        <v>148201</v>
      </c>
      <c r="AM2819" t="s">
        <v>4728</v>
      </c>
      <c r="AN2819" t="s">
        <v>13</v>
      </c>
      <c r="AR2819" t="s">
        <v>4781</v>
      </c>
      <c r="AT2819" t="s">
        <v>551</v>
      </c>
      <c r="AU2819" t="s">
        <v>220</v>
      </c>
      <c r="AX2819" t="s">
        <v>4763</v>
      </c>
      <c r="AY2819" s="104">
        <v>46114.686111111114</v>
      </c>
      <c r="AZ2819">
        <v>1612159</v>
      </c>
      <c r="BA2819" t="s">
        <v>4728</v>
      </c>
      <c r="BB2819" t="s">
        <v>5989</v>
      </c>
      <c r="BC2819" t="s">
        <v>4731</v>
      </c>
      <c r="BF2819" t="s">
        <v>6251</v>
      </c>
    </row>
    <row r="2820" spans="32:58" x14ac:dyDescent="0.25">
      <c r="AF2820" t="s">
        <v>1124</v>
      </c>
      <c r="AJ2820" t="s">
        <v>5195</v>
      </c>
      <c r="AK2820" s="104">
        <v>46118.675000000003</v>
      </c>
      <c r="AL2820">
        <v>121433</v>
      </c>
      <c r="AM2820" t="s">
        <v>4728</v>
      </c>
      <c r="AN2820" t="s">
        <v>13</v>
      </c>
      <c r="AR2820" t="s">
        <v>4781</v>
      </c>
      <c r="AT2820" t="s">
        <v>1276</v>
      </c>
      <c r="AX2820" t="s">
        <v>5856</v>
      </c>
      <c r="AY2820" s="104">
        <v>46114.686805555553</v>
      </c>
      <c r="AZ2820">
        <v>125934</v>
      </c>
      <c r="BA2820" t="s">
        <v>4728</v>
      </c>
      <c r="BB2820" t="s">
        <v>5989</v>
      </c>
      <c r="BF2820" t="s">
        <v>5942</v>
      </c>
    </row>
    <row r="2821" spans="32:58" x14ac:dyDescent="0.25">
      <c r="AF2821" t="s">
        <v>1667</v>
      </c>
      <c r="AG2821" t="s">
        <v>2510</v>
      </c>
      <c r="AJ2821" t="s">
        <v>4763</v>
      </c>
      <c r="AK2821" s="104">
        <v>46118.675694444442</v>
      </c>
      <c r="AL2821">
        <v>895247</v>
      </c>
      <c r="AM2821" t="s">
        <v>4728</v>
      </c>
      <c r="AN2821" t="s">
        <v>42</v>
      </c>
      <c r="AO2821" t="s">
        <v>13</v>
      </c>
      <c r="AR2821" t="s">
        <v>5933</v>
      </c>
      <c r="AT2821" t="s">
        <v>1941</v>
      </c>
      <c r="AU2821" t="s">
        <v>1688</v>
      </c>
      <c r="AX2821" t="s">
        <v>6987</v>
      </c>
      <c r="AY2821" s="104">
        <v>46114.6875</v>
      </c>
      <c r="AZ2821">
        <v>1693104</v>
      </c>
      <c r="BA2821" t="s">
        <v>4728</v>
      </c>
      <c r="BB2821" t="s">
        <v>5989</v>
      </c>
      <c r="BC2821" t="s">
        <v>4731</v>
      </c>
      <c r="BF2821" t="s">
        <v>7493</v>
      </c>
    </row>
    <row r="2822" spans="32:58" x14ac:dyDescent="0.25">
      <c r="AF2822" t="s">
        <v>2510</v>
      </c>
      <c r="AJ2822" t="s">
        <v>6805</v>
      </c>
      <c r="AK2822" s="104">
        <v>46118.677083333336</v>
      </c>
      <c r="AL2822">
        <v>468655</v>
      </c>
      <c r="AM2822" t="s">
        <v>4728</v>
      </c>
      <c r="AN2822" t="s">
        <v>13</v>
      </c>
      <c r="AR2822" t="s">
        <v>5942</v>
      </c>
      <c r="AT2822" t="s">
        <v>1379</v>
      </c>
      <c r="AX2822" t="s">
        <v>5856</v>
      </c>
      <c r="AY2822" s="104">
        <v>46114.688194444447</v>
      </c>
      <c r="AZ2822">
        <v>596237</v>
      </c>
      <c r="BA2822" t="s">
        <v>4728</v>
      </c>
      <c r="BB2822" t="s">
        <v>5989</v>
      </c>
      <c r="BF2822" t="s">
        <v>5942</v>
      </c>
    </row>
    <row r="2823" spans="32:58" x14ac:dyDescent="0.25">
      <c r="AF2823" t="s">
        <v>1220</v>
      </c>
      <c r="AJ2823" t="s">
        <v>5841</v>
      </c>
      <c r="AK2823" s="104">
        <v>46118.677083333336</v>
      </c>
      <c r="AL2823">
        <v>1436294</v>
      </c>
      <c r="AM2823" t="s">
        <v>4728</v>
      </c>
      <c r="AN2823" t="s">
        <v>13</v>
      </c>
      <c r="AR2823" t="s">
        <v>5920</v>
      </c>
      <c r="AT2823" t="s">
        <v>229</v>
      </c>
      <c r="AX2823" t="s">
        <v>7492</v>
      </c>
      <c r="AY2823" s="104">
        <v>46114.688194444447</v>
      </c>
      <c r="AZ2823">
        <v>1994319</v>
      </c>
      <c r="BA2823" t="s">
        <v>4761</v>
      </c>
      <c r="BB2823" t="s">
        <v>5989</v>
      </c>
      <c r="BF2823" t="s">
        <v>5966</v>
      </c>
    </row>
    <row r="2824" spans="32:58" x14ac:dyDescent="0.25">
      <c r="AF2824" t="s">
        <v>1458</v>
      </c>
      <c r="AG2824" t="s">
        <v>1531</v>
      </c>
      <c r="AJ2824" t="s">
        <v>5272</v>
      </c>
      <c r="AK2824" s="104">
        <v>46118.677777777775</v>
      </c>
      <c r="AL2824">
        <v>696303</v>
      </c>
      <c r="AM2824" t="s">
        <v>4728</v>
      </c>
      <c r="AN2824" t="s">
        <v>42</v>
      </c>
      <c r="AO2824" t="s">
        <v>13</v>
      </c>
      <c r="AR2824" t="s">
        <v>6005</v>
      </c>
      <c r="AT2824" t="s">
        <v>2403</v>
      </c>
      <c r="AX2824" t="s">
        <v>4840</v>
      </c>
      <c r="AY2824" s="104">
        <v>46114.688194444447</v>
      </c>
      <c r="AZ2824">
        <v>236460</v>
      </c>
      <c r="BA2824" t="s">
        <v>4728</v>
      </c>
      <c r="BB2824" t="s">
        <v>5989</v>
      </c>
      <c r="BF2824" t="s">
        <v>5920</v>
      </c>
    </row>
    <row r="2825" spans="32:58" x14ac:dyDescent="0.25">
      <c r="AF2825" t="s">
        <v>2201</v>
      </c>
      <c r="AJ2825" t="s">
        <v>5061</v>
      </c>
      <c r="AK2825" s="104">
        <v>46118.678472222222</v>
      </c>
      <c r="AL2825">
        <v>246012</v>
      </c>
      <c r="AM2825" t="s">
        <v>4761</v>
      </c>
      <c r="AN2825" t="s">
        <v>4841</v>
      </c>
      <c r="AO2825" t="s">
        <v>13</v>
      </c>
      <c r="AR2825" t="s">
        <v>6670</v>
      </c>
      <c r="AT2825" t="s">
        <v>2345</v>
      </c>
      <c r="AX2825" t="s">
        <v>6106</v>
      </c>
      <c r="AY2825" s="104">
        <v>46114.688888888886</v>
      </c>
      <c r="AZ2825">
        <v>1182123</v>
      </c>
      <c r="BA2825" t="s">
        <v>4728</v>
      </c>
      <c r="BB2825" t="s">
        <v>5989</v>
      </c>
      <c r="BC2825" t="s">
        <v>4731</v>
      </c>
      <c r="BF2825" t="s">
        <v>5966</v>
      </c>
    </row>
    <row r="2826" spans="32:58" x14ac:dyDescent="0.25">
      <c r="AF2826" t="s">
        <v>496</v>
      </c>
      <c r="AJ2826" t="s">
        <v>6806</v>
      </c>
      <c r="AK2826" s="104">
        <v>46118.678472222222</v>
      </c>
      <c r="AL2826">
        <v>366952</v>
      </c>
      <c r="AM2826" t="s">
        <v>4728</v>
      </c>
      <c r="AN2826" t="s">
        <v>13</v>
      </c>
      <c r="AR2826" t="s">
        <v>5918</v>
      </c>
      <c r="AT2826" t="s">
        <v>202</v>
      </c>
      <c r="AX2826" t="s">
        <v>4945</v>
      </c>
      <c r="AY2826" s="104">
        <v>46114.689583333333</v>
      </c>
      <c r="AZ2826">
        <v>424839</v>
      </c>
      <c r="BA2826" t="s">
        <v>4728</v>
      </c>
      <c r="BB2826" t="s">
        <v>5989</v>
      </c>
      <c r="BF2826" t="s">
        <v>4781</v>
      </c>
    </row>
    <row r="2827" spans="32:58" x14ac:dyDescent="0.25">
      <c r="AF2827" t="s">
        <v>6111</v>
      </c>
      <c r="AG2827" t="s">
        <v>516</v>
      </c>
      <c r="AJ2827" t="s">
        <v>6807</v>
      </c>
      <c r="AK2827" s="104">
        <v>46118.678472222222</v>
      </c>
      <c r="AL2827">
        <v>355356</v>
      </c>
      <c r="AM2827" t="s">
        <v>4728</v>
      </c>
      <c r="AN2827" t="s">
        <v>42</v>
      </c>
      <c r="AO2827" t="s">
        <v>13</v>
      </c>
      <c r="AR2827" t="s">
        <v>4941</v>
      </c>
      <c r="AT2827" t="s">
        <v>1985</v>
      </c>
      <c r="AX2827" t="s">
        <v>5038</v>
      </c>
      <c r="AY2827" s="104">
        <v>46114.689583333333</v>
      </c>
      <c r="AZ2827">
        <v>90084</v>
      </c>
      <c r="BA2827" t="s">
        <v>4761</v>
      </c>
      <c r="BB2827" t="s">
        <v>5989</v>
      </c>
      <c r="BF2827" t="s">
        <v>5918</v>
      </c>
    </row>
    <row r="2828" spans="32:58" x14ac:dyDescent="0.25">
      <c r="AF2828" t="s">
        <v>937</v>
      </c>
      <c r="AG2828" t="s">
        <v>432</v>
      </c>
      <c r="AJ2828" t="s">
        <v>5078</v>
      </c>
      <c r="AK2828" s="104">
        <v>46118.678472222222</v>
      </c>
      <c r="AL2828">
        <v>995731</v>
      </c>
      <c r="AM2828" t="s">
        <v>4728</v>
      </c>
      <c r="AN2828" t="s">
        <v>42</v>
      </c>
      <c r="AO2828" t="s">
        <v>13</v>
      </c>
      <c r="AR2828" t="s">
        <v>5933</v>
      </c>
      <c r="AT2828" t="s">
        <v>1078</v>
      </c>
      <c r="AX2828" t="s">
        <v>6469</v>
      </c>
      <c r="AY2828" s="104">
        <v>46114.689583333333</v>
      </c>
      <c r="AZ2828">
        <v>96023</v>
      </c>
      <c r="BA2828" t="s">
        <v>4728</v>
      </c>
      <c r="BB2828" t="s">
        <v>5989</v>
      </c>
      <c r="BF2828" t="s">
        <v>4781</v>
      </c>
    </row>
    <row r="2829" spans="32:58" x14ac:dyDescent="0.25">
      <c r="AF2829" t="s">
        <v>1182</v>
      </c>
      <c r="AG2829" t="s">
        <v>1124</v>
      </c>
      <c r="AJ2829" t="s">
        <v>6808</v>
      </c>
      <c r="AK2829" s="104">
        <v>46118.679166666669</v>
      </c>
      <c r="AL2829">
        <v>241643</v>
      </c>
      <c r="AM2829" t="s">
        <v>4728</v>
      </c>
      <c r="AN2829" t="s">
        <v>42</v>
      </c>
      <c r="AO2829" t="s">
        <v>13</v>
      </c>
      <c r="AR2829" t="s">
        <v>5919</v>
      </c>
      <c r="AT2829" t="s">
        <v>1124</v>
      </c>
      <c r="AX2829" t="s">
        <v>4776</v>
      </c>
      <c r="AY2829" s="104">
        <v>46114.69027777778</v>
      </c>
      <c r="AZ2829">
        <v>717833</v>
      </c>
      <c r="BA2829" t="s">
        <v>4728</v>
      </c>
      <c r="BB2829" t="s">
        <v>5989</v>
      </c>
      <c r="BF2829" t="s">
        <v>5925</v>
      </c>
    </row>
    <row r="2830" spans="32:58" x14ac:dyDescent="0.25">
      <c r="AF2830" t="s">
        <v>2429</v>
      </c>
      <c r="AJ2830" t="s">
        <v>4890</v>
      </c>
      <c r="AK2830" s="104">
        <v>46118.679166666669</v>
      </c>
      <c r="AL2830">
        <v>920094</v>
      </c>
      <c r="AM2830" t="s">
        <v>4728</v>
      </c>
      <c r="AN2830" t="s">
        <v>13</v>
      </c>
      <c r="AR2830" t="s">
        <v>4781</v>
      </c>
      <c r="AT2830" t="s">
        <v>432</v>
      </c>
      <c r="AX2830" t="s">
        <v>5256</v>
      </c>
      <c r="AY2830" s="104">
        <v>46114.69027777778</v>
      </c>
      <c r="AZ2830">
        <v>380733</v>
      </c>
      <c r="BA2830" t="s">
        <v>4728</v>
      </c>
      <c r="BB2830" t="s">
        <v>5989</v>
      </c>
      <c r="BF2830" t="s">
        <v>5931</v>
      </c>
    </row>
    <row r="2831" spans="32:58" x14ac:dyDescent="0.25">
      <c r="AF2831" t="s">
        <v>1337</v>
      </c>
      <c r="AG2831" t="s">
        <v>414</v>
      </c>
      <c r="AJ2831" t="s">
        <v>5216</v>
      </c>
      <c r="AK2831" s="104">
        <v>46118.679166666669</v>
      </c>
      <c r="AL2831">
        <v>1454065</v>
      </c>
      <c r="AM2831" t="s">
        <v>4728</v>
      </c>
      <c r="AN2831" t="s">
        <v>42</v>
      </c>
      <c r="AO2831" t="s">
        <v>13</v>
      </c>
      <c r="AR2831" t="s">
        <v>5919</v>
      </c>
      <c r="AT2831" t="s">
        <v>2391</v>
      </c>
      <c r="AX2831" t="s">
        <v>6581</v>
      </c>
      <c r="AY2831" s="104">
        <v>46114.69027777778</v>
      </c>
      <c r="AZ2831">
        <v>350361</v>
      </c>
      <c r="BA2831" t="s">
        <v>4728</v>
      </c>
      <c r="BB2831" t="s">
        <v>5989</v>
      </c>
      <c r="BF2831" t="s">
        <v>5931</v>
      </c>
    </row>
    <row r="2832" spans="32:58" x14ac:dyDescent="0.25">
      <c r="AF2832" t="s">
        <v>2624</v>
      </c>
      <c r="AJ2832" t="s">
        <v>4877</v>
      </c>
      <c r="AK2832" s="104">
        <v>46118.680555555555</v>
      </c>
      <c r="AL2832">
        <v>241294</v>
      </c>
      <c r="AM2832" t="s">
        <v>4728</v>
      </c>
      <c r="AN2832" t="s">
        <v>13</v>
      </c>
      <c r="AR2832" t="s">
        <v>5918</v>
      </c>
      <c r="AT2832" t="s">
        <v>1945</v>
      </c>
      <c r="AX2832" t="s">
        <v>5038</v>
      </c>
      <c r="AY2832" s="104">
        <v>46114.69027777778</v>
      </c>
      <c r="AZ2832">
        <v>100707</v>
      </c>
      <c r="BA2832" t="s">
        <v>4728</v>
      </c>
      <c r="BB2832" t="s">
        <v>5989</v>
      </c>
      <c r="BF2832" t="s">
        <v>4781</v>
      </c>
    </row>
    <row r="2833" spans="32:58" x14ac:dyDescent="0.25">
      <c r="AF2833" t="s">
        <v>1292</v>
      </c>
      <c r="AJ2833" t="s">
        <v>5666</v>
      </c>
      <c r="AK2833" s="104">
        <v>46118.680555555555</v>
      </c>
      <c r="AL2833">
        <v>194643</v>
      </c>
      <c r="AM2833" t="s">
        <v>4728</v>
      </c>
      <c r="AN2833" t="s">
        <v>13</v>
      </c>
      <c r="AR2833" t="s">
        <v>5934</v>
      </c>
      <c r="AT2833" t="s">
        <v>1276</v>
      </c>
      <c r="AX2833" t="s">
        <v>6281</v>
      </c>
      <c r="AY2833" s="104">
        <v>46114.69027777778</v>
      </c>
      <c r="AZ2833">
        <v>364660</v>
      </c>
      <c r="BA2833" t="s">
        <v>4728</v>
      </c>
      <c r="BB2833" t="s">
        <v>5989</v>
      </c>
      <c r="BF2833" t="s">
        <v>5942</v>
      </c>
    </row>
    <row r="2834" spans="32:58" x14ac:dyDescent="0.25">
      <c r="AF2834" t="s">
        <v>868</v>
      </c>
      <c r="AJ2834" t="s">
        <v>5617</v>
      </c>
      <c r="AK2834" s="104">
        <v>46118.681250000001</v>
      </c>
      <c r="AL2834">
        <v>93958</v>
      </c>
      <c r="AM2834" t="s">
        <v>4728</v>
      </c>
      <c r="AN2834" t="s">
        <v>13</v>
      </c>
      <c r="AR2834" t="s">
        <v>5925</v>
      </c>
      <c r="AT2834" t="s">
        <v>1941</v>
      </c>
      <c r="AX2834" t="s">
        <v>4891</v>
      </c>
      <c r="AY2834" s="104">
        <v>46114.690972222219</v>
      </c>
      <c r="AZ2834">
        <v>288088</v>
      </c>
      <c r="BA2834" t="s">
        <v>4728</v>
      </c>
      <c r="BB2834" t="s">
        <v>5989</v>
      </c>
      <c r="BF2834" t="s">
        <v>5942</v>
      </c>
    </row>
    <row r="2835" spans="32:58" x14ac:dyDescent="0.25">
      <c r="AF2835" t="s">
        <v>2132</v>
      </c>
      <c r="AG2835" t="s">
        <v>1945</v>
      </c>
      <c r="AJ2835" t="s">
        <v>4894</v>
      </c>
      <c r="AK2835" s="104">
        <v>46118.681944444441</v>
      </c>
      <c r="AL2835">
        <v>575232</v>
      </c>
      <c r="AM2835" t="s">
        <v>4728</v>
      </c>
      <c r="AN2835" t="s">
        <v>42</v>
      </c>
      <c r="AO2835" t="s">
        <v>13</v>
      </c>
      <c r="AR2835" t="s">
        <v>5933</v>
      </c>
      <c r="AT2835" t="s">
        <v>1385</v>
      </c>
      <c r="AX2835" t="s">
        <v>5038</v>
      </c>
      <c r="AY2835" s="104">
        <v>46114.691666666666</v>
      </c>
      <c r="AZ2835">
        <v>704775</v>
      </c>
      <c r="BA2835" t="s">
        <v>4728</v>
      </c>
      <c r="BB2835" t="s">
        <v>5989</v>
      </c>
      <c r="BF2835" t="s">
        <v>5918</v>
      </c>
    </row>
    <row r="2836" spans="32:58" x14ac:dyDescent="0.25">
      <c r="AF2836" t="s">
        <v>420</v>
      </c>
      <c r="AG2836" t="s">
        <v>1507</v>
      </c>
      <c r="AJ2836" t="s">
        <v>6808</v>
      </c>
      <c r="AK2836" s="104">
        <v>46118.681944444441</v>
      </c>
      <c r="AL2836">
        <v>446606</v>
      </c>
      <c r="AM2836" t="s">
        <v>4728</v>
      </c>
      <c r="AN2836" t="s">
        <v>42</v>
      </c>
      <c r="AO2836" t="s">
        <v>13</v>
      </c>
      <c r="AR2836" t="s">
        <v>5933</v>
      </c>
      <c r="AT2836" t="s">
        <v>1985</v>
      </c>
      <c r="AX2836" t="s">
        <v>4782</v>
      </c>
      <c r="AY2836" s="104">
        <v>46114.691666666666</v>
      </c>
      <c r="AZ2836">
        <v>284468</v>
      </c>
      <c r="BA2836" t="s">
        <v>4728</v>
      </c>
      <c r="BB2836" t="s">
        <v>5989</v>
      </c>
      <c r="BF2836" t="s">
        <v>5918</v>
      </c>
    </row>
    <row r="2837" spans="32:58" x14ac:dyDescent="0.25">
      <c r="AF2837" t="s">
        <v>1600</v>
      </c>
      <c r="AG2837" t="s">
        <v>1048</v>
      </c>
      <c r="AJ2837" t="s">
        <v>6809</v>
      </c>
      <c r="AK2837" s="104">
        <v>46118.682638888888</v>
      </c>
      <c r="AL2837">
        <v>741408</v>
      </c>
      <c r="AM2837" t="s">
        <v>4728</v>
      </c>
      <c r="AN2837" t="s">
        <v>42</v>
      </c>
      <c r="AO2837" t="s">
        <v>13</v>
      </c>
      <c r="AR2837" t="s">
        <v>5919</v>
      </c>
      <c r="AT2837" t="s">
        <v>2407</v>
      </c>
      <c r="AX2837" t="s">
        <v>5202</v>
      </c>
      <c r="AY2837" s="104">
        <v>46114.691666666666</v>
      </c>
      <c r="AZ2837">
        <v>736789</v>
      </c>
      <c r="BA2837" t="s">
        <v>4728</v>
      </c>
      <c r="BB2837" t="s">
        <v>5989</v>
      </c>
      <c r="BF2837" t="s">
        <v>4781</v>
      </c>
    </row>
    <row r="2838" spans="32:58" x14ac:dyDescent="0.25">
      <c r="AF2838" t="s">
        <v>1985</v>
      </c>
      <c r="AG2838" t="s">
        <v>2409</v>
      </c>
      <c r="AJ2838" t="s">
        <v>5129</v>
      </c>
      <c r="AK2838" s="104">
        <v>46118.683333333334</v>
      </c>
      <c r="AL2838">
        <v>1557464</v>
      </c>
      <c r="AM2838" t="s">
        <v>4728</v>
      </c>
      <c r="AN2838" t="s">
        <v>13</v>
      </c>
      <c r="AR2838" t="s">
        <v>5918</v>
      </c>
      <c r="AT2838" t="s">
        <v>80</v>
      </c>
      <c r="AX2838" t="s">
        <v>4826</v>
      </c>
      <c r="AY2838" s="104">
        <v>46114.692361111112</v>
      </c>
      <c r="AZ2838">
        <v>129515</v>
      </c>
      <c r="BA2838" t="s">
        <v>4728</v>
      </c>
      <c r="BB2838" t="s">
        <v>5989</v>
      </c>
      <c r="BF2838" t="s">
        <v>5958</v>
      </c>
    </row>
    <row r="2839" spans="32:58" x14ac:dyDescent="0.25">
      <c r="AF2839" t="s">
        <v>232</v>
      </c>
      <c r="AJ2839" t="s">
        <v>6806</v>
      </c>
      <c r="AK2839" s="104">
        <v>46118.68472222222</v>
      </c>
      <c r="AL2839">
        <v>1809562</v>
      </c>
      <c r="AM2839" t="s">
        <v>4761</v>
      </c>
      <c r="AN2839" t="s">
        <v>13</v>
      </c>
      <c r="AR2839" t="s">
        <v>4781</v>
      </c>
      <c r="AT2839" t="s">
        <v>1078</v>
      </c>
      <c r="AX2839" t="s">
        <v>6469</v>
      </c>
      <c r="AY2839" s="104">
        <v>46114.692361111112</v>
      </c>
      <c r="AZ2839">
        <v>106421</v>
      </c>
      <c r="BA2839" t="s">
        <v>4728</v>
      </c>
      <c r="BB2839" t="s">
        <v>5989</v>
      </c>
      <c r="BF2839" t="s">
        <v>4781</v>
      </c>
    </row>
    <row r="2840" spans="32:58" x14ac:dyDescent="0.25">
      <c r="AF2840" t="s">
        <v>2383</v>
      </c>
      <c r="AJ2840" t="s">
        <v>5074</v>
      </c>
      <c r="AK2840" s="104">
        <v>46118.68472222222</v>
      </c>
      <c r="AL2840">
        <v>490289</v>
      </c>
      <c r="AM2840" t="s">
        <v>4728</v>
      </c>
      <c r="AN2840" t="s">
        <v>13</v>
      </c>
      <c r="AR2840" t="s">
        <v>5931</v>
      </c>
      <c r="AT2840" t="s">
        <v>2345</v>
      </c>
      <c r="AX2840" t="s">
        <v>5002</v>
      </c>
      <c r="AY2840" s="104">
        <v>46114.692361111112</v>
      </c>
      <c r="AZ2840">
        <v>114759</v>
      </c>
      <c r="BA2840" t="s">
        <v>4728</v>
      </c>
      <c r="BB2840" t="s">
        <v>5989</v>
      </c>
      <c r="BF2840" t="s">
        <v>4781</v>
      </c>
    </row>
    <row r="2841" spans="32:58" x14ac:dyDescent="0.25">
      <c r="AF2841" t="s">
        <v>852</v>
      </c>
      <c r="AJ2841" t="s">
        <v>6635</v>
      </c>
      <c r="AK2841" s="104">
        <v>46118.685416666667</v>
      </c>
      <c r="AL2841">
        <v>667709</v>
      </c>
      <c r="AM2841" t="s">
        <v>4728</v>
      </c>
      <c r="AN2841" t="s">
        <v>13</v>
      </c>
      <c r="AR2841" t="s">
        <v>5931</v>
      </c>
      <c r="AT2841" t="s">
        <v>2431</v>
      </c>
      <c r="AX2841" t="s">
        <v>5079</v>
      </c>
      <c r="AY2841" s="104">
        <v>46114.693055555559</v>
      </c>
      <c r="AZ2841">
        <v>384320</v>
      </c>
      <c r="BA2841" t="s">
        <v>4728</v>
      </c>
      <c r="BB2841" t="s">
        <v>5989</v>
      </c>
      <c r="BF2841" t="s">
        <v>5931</v>
      </c>
    </row>
    <row r="2842" spans="32:58" x14ac:dyDescent="0.25">
      <c r="AF2842" t="s">
        <v>1124</v>
      </c>
      <c r="AJ2842" t="s">
        <v>4782</v>
      </c>
      <c r="AK2842" s="104">
        <v>46118.686111111114</v>
      </c>
      <c r="AL2842">
        <v>71299</v>
      </c>
      <c r="AM2842" t="s">
        <v>4728</v>
      </c>
      <c r="AN2842" t="s">
        <v>13</v>
      </c>
      <c r="AR2842" t="s">
        <v>5918</v>
      </c>
      <c r="AT2842" t="s">
        <v>2403</v>
      </c>
      <c r="AX2842" t="s">
        <v>4776</v>
      </c>
      <c r="AY2842" s="104">
        <v>46114.693055555559</v>
      </c>
      <c r="AZ2842">
        <v>380104</v>
      </c>
      <c r="BA2842" t="s">
        <v>4728</v>
      </c>
      <c r="BB2842" t="s">
        <v>5989</v>
      </c>
      <c r="BF2842" t="s">
        <v>5931</v>
      </c>
    </row>
    <row r="2843" spans="32:58" x14ac:dyDescent="0.25">
      <c r="AF2843" t="s">
        <v>2559</v>
      </c>
      <c r="AJ2843" t="s">
        <v>5617</v>
      </c>
      <c r="AK2843" s="104">
        <v>46118.686111111114</v>
      </c>
      <c r="AL2843">
        <v>562068</v>
      </c>
      <c r="AM2843" t="s">
        <v>4761</v>
      </c>
      <c r="AN2843" t="s">
        <v>13</v>
      </c>
      <c r="AR2843" t="s">
        <v>5966</v>
      </c>
      <c r="AX2843" t="s">
        <v>4921</v>
      </c>
      <c r="AY2843" s="104">
        <v>46114.693749999999</v>
      </c>
      <c r="AZ2843">
        <v>47520</v>
      </c>
      <c r="BA2843" t="s">
        <v>4728</v>
      </c>
      <c r="BB2843" t="s">
        <v>5989</v>
      </c>
    </row>
    <row r="2844" spans="32:58" x14ac:dyDescent="0.25">
      <c r="AF2844" t="s">
        <v>712</v>
      </c>
      <c r="AG2844" t="s">
        <v>1945</v>
      </c>
      <c r="AH2844" t="s">
        <v>1688</v>
      </c>
      <c r="AJ2844" t="s">
        <v>4883</v>
      </c>
      <c r="AK2844" s="104">
        <v>46118.686111111114</v>
      </c>
      <c r="AL2844">
        <v>1351962</v>
      </c>
      <c r="AM2844" t="s">
        <v>4728</v>
      </c>
      <c r="AN2844" t="s">
        <v>42</v>
      </c>
      <c r="AO2844" t="s">
        <v>13</v>
      </c>
      <c r="AP2844" t="s">
        <v>4731</v>
      </c>
      <c r="AR2844" t="s">
        <v>6810</v>
      </c>
      <c r="AT2844" t="s">
        <v>1945</v>
      </c>
      <c r="AX2844" t="s">
        <v>6067</v>
      </c>
      <c r="AY2844" s="104">
        <v>46114.693749999999</v>
      </c>
      <c r="AZ2844">
        <v>92691</v>
      </c>
      <c r="BA2844" t="s">
        <v>4728</v>
      </c>
      <c r="BB2844" t="s">
        <v>5989</v>
      </c>
      <c r="BF2844" t="s">
        <v>5918</v>
      </c>
    </row>
    <row r="2845" spans="32:58" x14ac:dyDescent="0.25">
      <c r="AF2845" t="s">
        <v>1385</v>
      </c>
      <c r="AG2845" t="s">
        <v>1531</v>
      </c>
      <c r="AJ2845" t="s">
        <v>5121</v>
      </c>
      <c r="AK2845" s="104">
        <v>46118.686111111114</v>
      </c>
      <c r="AL2845">
        <v>936814</v>
      </c>
      <c r="AM2845" t="s">
        <v>4728</v>
      </c>
      <c r="AN2845" t="s">
        <v>5989</v>
      </c>
      <c r="AO2845" t="s">
        <v>13</v>
      </c>
      <c r="AR2845" t="s">
        <v>6495</v>
      </c>
      <c r="AT2845" t="s">
        <v>235</v>
      </c>
      <c r="AU2845" t="s">
        <v>1891</v>
      </c>
      <c r="AX2845" t="s">
        <v>6941</v>
      </c>
      <c r="AY2845" s="104">
        <v>46114.693749999999</v>
      </c>
      <c r="AZ2845">
        <v>2513823</v>
      </c>
      <c r="BA2845" t="s">
        <v>4728</v>
      </c>
      <c r="BB2845" t="s">
        <v>5989</v>
      </c>
      <c r="BC2845" t="s">
        <v>4731</v>
      </c>
      <c r="BF2845" t="s">
        <v>6501</v>
      </c>
    </row>
    <row r="2846" spans="32:58" x14ac:dyDescent="0.25">
      <c r="AF2846" t="s">
        <v>610</v>
      </c>
      <c r="AG2846" t="s">
        <v>1559</v>
      </c>
      <c r="AJ2846" t="s">
        <v>6013</v>
      </c>
      <c r="AK2846" s="104">
        <v>46118.686805555553</v>
      </c>
      <c r="AL2846">
        <v>1537087</v>
      </c>
      <c r="AM2846" t="s">
        <v>4761</v>
      </c>
      <c r="AN2846" t="s">
        <v>42</v>
      </c>
      <c r="AO2846" t="s">
        <v>13</v>
      </c>
      <c r="AR2846" t="s">
        <v>5944</v>
      </c>
      <c r="AT2846" t="s">
        <v>214</v>
      </c>
      <c r="AX2846" t="s">
        <v>4796</v>
      </c>
      <c r="AY2846" s="104">
        <v>46114.693749999999</v>
      </c>
      <c r="AZ2846">
        <v>2519022</v>
      </c>
      <c r="BA2846" t="s">
        <v>4728</v>
      </c>
      <c r="BB2846" t="s">
        <v>5989</v>
      </c>
      <c r="BF2846" t="s">
        <v>5942</v>
      </c>
    </row>
    <row r="2847" spans="32:58" x14ac:dyDescent="0.25">
      <c r="AF2847" t="s">
        <v>247</v>
      </c>
      <c r="AJ2847" t="s">
        <v>5474</v>
      </c>
      <c r="AK2847" s="104">
        <v>46118.686805555553</v>
      </c>
      <c r="AL2847">
        <v>197648</v>
      </c>
      <c r="AM2847" t="s">
        <v>4728</v>
      </c>
      <c r="AN2847" t="s">
        <v>13</v>
      </c>
      <c r="AR2847" t="s">
        <v>4781</v>
      </c>
      <c r="AT2847" t="s">
        <v>229</v>
      </c>
      <c r="AX2847" t="s">
        <v>6067</v>
      </c>
      <c r="AY2847" s="104">
        <v>46114.694444444445</v>
      </c>
      <c r="AZ2847">
        <v>528388</v>
      </c>
      <c r="BA2847" t="s">
        <v>4761</v>
      </c>
      <c r="BB2847" t="s">
        <v>5989</v>
      </c>
      <c r="BF2847" t="s">
        <v>4781</v>
      </c>
    </row>
    <row r="2848" spans="32:58" x14ac:dyDescent="0.25">
      <c r="AF2848" t="s">
        <v>1292</v>
      </c>
      <c r="AJ2848" t="s">
        <v>4877</v>
      </c>
      <c r="AK2848" s="104">
        <v>46118.686805555553</v>
      </c>
      <c r="AL2848">
        <v>352498</v>
      </c>
      <c r="AM2848" t="s">
        <v>4728</v>
      </c>
      <c r="AN2848" t="s">
        <v>13</v>
      </c>
      <c r="AR2848" t="s">
        <v>5948</v>
      </c>
      <c r="AT2848" t="s">
        <v>71</v>
      </c>
      <c r="AX2848" t="s">
        <v>5336</v>
      </c>
      <c r="AY2848" s="104">
        <v>46114.694444444445</v>
      </c>
      <c r="AZ2848">
        <v>372794</v>
      </c>
      <c r="BA2848" t="s">
        <v>4728</v>
      </c>
      <c r="BB2848" t="s">
        <v>5989</v>
      </c>
      <c r="BF2848" t="s">
        <v>5931</v>
      </c>
    </row>
    <row r="2849" spans="32:58" x14ac:dyDescent="0.25">
      <c r="AF2849" t="s">
        <v>1507</v>
      </c>
      <c r="AJ2849" t="s">
        <v>5177</v>
      </c>
      <c r="AK2849" s="104">
        <v>46118.6875</v>
      </c>
      <c r="AL2849">
        <v>228623</v>
      </c>
      <c r="AM2849" t="s">
        <v>4728</v>
      </c>
      <c r="AN2849" t="s">
        <v>13</v>
      </c>
      <c r="AR2849" t="s">
        <v>5950</v>
      </c>
      <c r="AT2849" t="s">
        <v>241</v>
      </c>
      <c r="AX2849" t="s">
        <v>4949</v>
      </c>
      <c r="AY2849" s="104">
        <v>46114.695138888892</v>
      </c>
      <c r="AZ2849">
        <v>294243</v>
      </c>
      <c r="BA2849" t="s">
        <v>4728</v>
      </c>
      <c r="BB2849" t="s">
        <v>5989</v>
      </c>
      <c r="BF2849" t="s">
        <v>5931</v>
      </c>
    </row>
    <row r="2850" spans="32:58" x14ac:dyDescent="0.25">
      <c r="AF2850" t="s">
        <v>247</v>
      </c>
      <c r="AJ2850" t="s">
        <v>4755</v>
      </c>
      <c r="AK2850" s="104">
        <v>46118.6875</v>
      </c>
      <c r="AL2850">
        <v>208548</v>
      </c>
      <c r="AM2850" t="s">
        <v>4728</v>
      </c>
      <c r="AN2850" t="s">
        <v>13</v>
      </c>
      <c r="AR2850" t="s">
        <v>4781</v>
      </c>
      <c r="AT2850" t="s">
        <v>80</v>
      </c>
      <c r="AX2850" t="s">
        <v>4741</v>
      </c>
      <c r="AY2850" s="104">
        <v>46114.695138888892</v>
      </c>
      <c r="AZ2850">
        <v>510842</v>
      </c>
      <c r="BA2850" t="s">
        <v>4728</v>
      </c>
      <c r="BB2850" t="s">
        <v>5989</v>
      </c>
      <c r="BF2850" t="s">
        <v>5934</v>
      </c>
    </row>
    <row r="2851" spans="32:58" x14ac:dyDescent="0.25">
      <c r="AF2851" t="s">
        <v>1945</v>
      </c>
      <c r="AJ2851" t="s">
        <v>5061</v>
      </c>
      <c r="AK2851" s="104">
        <v>46118.688194444447</v>
      </c>
      <c r="AL2851">
        <v>498115</v>
      </c>
      <c r="AM2851" t="s">
        <v>4728</v>
      </c>
      <c r="AN2851" t="s">
        <v>13</v>
      </c>
      <c r="AR2851" t="s">
        <v>5918</v>
      </c>
      <c r="AT2851" t="s">
        <v>2345</v>
      </c>
      <c r="AX2851" t="s">
        <v>4826</v>
      </c>
      <c r="AY2851" s="104">
        <v>46114.695138888892</v>
      </c>
      <c r="AZ2851">
        <v>309809</v>
      </c>
      <c r="BA2851" t="s">
        <v>4728</v>
      </c>
      <c r="BB2851" t="s">
        <v>5989</v>
      </c>
      <c r="BF2851" t="s">
        <v>5920</v>
      </c>
    </row>
    <row r="2852" spans="32:58" x14ac:dyDescent="0.25">
      <c r="AF2852" t="s">
        <v>226</v>
      </c>
      <c r="AJ2852" t="s">
        <v>4890</v>
      </c>
      <c r="AK2852" s="104">
        <v>46118.688194444447</v>
      </c>
      <c r="AL2852">
        <v>591855</v>
      </c>
      <c r="AM2852" t="s">
        <v>4728</v>
      </c>
      <c r="AN2852" t="s">
        <v>13</v>
      </c>
      <c r="AR2852" t="s">
        <v>5931</v>
      </c>
      <c r="AT2852" t="s">
        <v>1507</v>
      </c>
      <c r="AX2852" t="s">
        <v>5002</v>
      </c>
      <c r="AY2852" s="104">
        <v>46114.695138888892</v>
      </c>
      <c r="AZ2852">
        <v>599418</v>
      </c>
      <c r="BA2852" t="s">
        <v>4728</v>
      </c>
      <c r="BB2852" t="s">
        <v>5989</v>
      </c>
      <c r="BF2852" t="s">
        <v>5942</v>
      </c>
    </row>
    <row r="2853" spans="32:58" x14ac:dyDescent="0.25">
      <c r="AF2853" t="s">
        <v>2429</v>
      </c>
      <c r="AJ2853" t="s">
        <v>4877</v>
      </c>
      <c r="AK2853" s="104">
        <v>46118.688194444447</v>
      </c>
      <c r="AL2853">
        <v>423953</v>
      </c>
      <c r="AM2853" t="s">
        <v>4728</v>
      </c>
      <c r="AN2853" t="s">
        <v>13</v>
      </c>
      <c r="AR2853" t="s">
        <v>4781</v>
      </c>
      <c r="AT2853" t="s">
        <v>1078</v>
      </c>
      <c r="AX2853" t="s">
        <v>5238</v>
      </c>
      <c r="AY2853" s="104">
        <v>46114.695833333331</v>
      </c>
      <c r="AZ2853">
        <v>412065</v>
      </c>
      <c r="BA2853" t="s">
        <v>4728</v>
      </c>
      <c r="BB2853" t="s">
        <v>5989</v>
      </c>
      <c r="BF2853" t="s">
        <v>5942</v>
      </c>
    </row>
    <row r="2854" spans="32:58" x14ac:dyDescent="0.25">
      <c r="AF2854" t="s">
        <v>2383</v>
      </c>
      <c r="AJ2854" t="s">
        <v>5129</v>
      </c>
      <c r="AK2854" s="104">
        <v>46118.688888888886</v>
      </c>
      <c r="AL2854">
        <v>201430</v>
      </c>
      <c r="AM2854" t="s">
        <v>4728</v>
      </c>
      <c r="AN2854" t="s">
        <v>13</v>
      </c>
      <c r="AR2854" t="s">
        <v>5925</v>
      </c>
      <c r="AT2854" t="s">
        <v>202</v>
      </c>
      <c r="AX2854" t="s">
        <v>5057</v>
      </c>
      <c r="AY2854" s="104">
        <v>46114.695833333331</v>
      </c>
      <c r="AZ2854">
        <v>199569</v>
      </c>
      <c r="BA2854" t="s">
        <v>4728</v>
      </c>
      <c r="BB2854" t="s">
        <v>5989</v>
      </c>
      <c r="BF2854" t="s">
        <v>5931</v>
      </c>
    </row>
    <row r="2855" spans="32:58" x14ac:dyDescent="0.25">
      <c r="AF2855" t="s">
        <v>232</v>
      </c>
      <c r="AG2855" t="s">
        <v>1688</v>
      </c>
      <c r="AJ2855" t="s">
        <v>4762</v>
      </c>
      <c r="AK2855" s="104">
        <v>46118.688888888886</v>
      </c>
      <c r="AL2855">
        <v>2419314</v>
      </c>
      <c r="AM2855" t="s">
        <v>4728</v>
      </c>
      <c r="AN2855" t="s">
        <v>13</v>
      </c>
      <c r="AO2855" t="s">
        <v>4731</v>
      </c>
      <c r="AR2855" t="s">
        <v>6412</v>
      </c>
      <c r="AT2855" t="s">
        <v>1941</v>
      </c>
      <c r="AX2855" t="s">
        <v>4926</v>
      </c>
      <c r="AY2855" s="104">
        <v>46114.696527777778</v>
      </c>
      <c r="AZ2855">
        <v>1384825</v>
      </c>
      <c r="BA2855" t="s">
        <v>4728</v>
      </c>
      <c r="BB2855" t="s">
        <v>5989</v>
      </c>
      <c r="BF2855" t="s">
        <v>4781</v>
      </c>
    </row>
    <row r="2856" spans="32:58" x14ac:dyDescent="0.25">
      <c r="AF2856" t="s">
        <v>1284</v>
      </c>
      <c r="AJ2856" t="s">
        <v>4840</v>
      </c>
      <c r="AK2856" s="104">
        <v>46118.688888888886</v>
      </c>
      <c r="AL2856">
        <v>225028</v>
      </c>
      <c r="AM2856" t="s">
        <v>4728</v>
      </c>
      <c r="AN2856" t="s">
        <v>13</v>
      </c>
      <c r="AR2856" t="s">
        <v>4781</v>
      </c>
      <c r="AT2856" t="s">
        <v>1945</v>
      </c>
      <c r="AX2856" t="s">
        <v>4868</v>
      </c>
      <c r="AY2856" s="104">
        <v>46114.697222222225</v>
      </c>
      <c r="AZ2856">
        <v>835190</v>
      </c>
      <c r="BA2856" t="s">
        <v>4761</v>
      </c>
      <c r="BB2856" t="s">
        <v>5989</v>
      </c>
      <c r="BF2856" t="s">
        <v>5934</v>
      </c>
    </row>
    <row r="2857" spans="32:58" x14ac:dyDescent="0.25">
      <c r="AF2857" t="s">
        <v>1600</v>
      </c>
      <c r="AG2857" t="s">
        <v>2510</v>
      </c>
      <c r="AJ2857" t="s">
        <v>5061</v>
      </c>
      <c r="AK2857" s="104">
        <v>46118.688888888886</v>
      </c>
      <c r="AL2857">
        <v>826232</v>
      </c>
      <c r="AM2857" t="s">
        <v>4728</v>
      </c>
      <c r="AN2857" t="s">
        <v>42</v>
      </c>
      <c r="AO2857" t="s">
        <v>13</v>
      </c>
      <c r="AR2857" t="s">
        <v>5671</v>
      </c>
      <c r="AT2857" t="s">
        <v>2391</v>
      </c>
      <c r="AX2857" t="s">
        <v>5078</v>
      </c>
      <c r="AY2857" s="104">
        <v>46114.697222222225</v>
      </c>
      <c r="AZ2857">
        <v>754963</v>
      </c>
      <c r="BA2857" t="s">
        <v>4761</v>
      </c>
      <c r="BB2857" t="s">
        <v>5989</v>
      </c>
      <c r="BF2857" t="s">
        <v>5966</v>
      </c>
    </row>
    <row r="2858" spans="32:58" x14ac:dyDescent="0.25">
      <c r="AF2858" t="s">
        <v>1531</v>
      </c>
      <c r="AJ2858" t="s">
        <v>4877</v>
      </c>
      <c r="AK2858" s="104">
        <v>46118.688888888886</v>
      </c>
      <c r="AL2858">
        <v>1413216</v>
      </c>
      <c r="AM2858" t="s">
        <v>4761</v>
      </c>
      <c r="AN2858" t="s">
        <v>13</v>
      </c>
      <c r="AR2858" t="s">
        <v>4781</v>
      </c>
      <c r="AT2858" t="s">
        <v>432</v>
      </c>
      <c r="AX2858" t="s">
        <v>4865</v>
      </c>
      <c r="AY2858" s="104">
        <v>46114.697222222225</v>
      </c>
      <c r="AZ2858">
        <v>337545</v>
      </c>
      <c r="BA2858" t="s">
        <v>4728</v>
      </c>
      <c r="BB2858" t="s">
        <v>5989</v>
      </c>
      <c r="BF2858" t="s">
        <v>5931</v>
      </c>
    </row>
    <row r="2859" spans="32:58" x14ac:dyDescent="0.25">
      <c r="AJ2859" t="s">
        <v>5474</v>
      </c>
      <c r="AK2859" s="104">
        <v>46118.688888888886</v>
      </c>
      <c r="AL2859">
        <v>67031</v>
      </c>
      <c r="AM2859" t="s">
        <v>4728</v>
      </c>
      <c r="AN2859" t="s">
        <v>13</v>
      </c>
      <c r="AT2859" t="s">
        <v>1276</v>
      </c>
      <c r="AX2859" t="s">
        <v>5108</v>
      </c>
      <c r="AY2859" s="104">
        <v>46114.697222222225</v>
      </c>
      <c r="AZ2859">
        <v>146578</v>
      </c>
      <c r="BA2859" t="s">
        <v>4728</v>
      </c>
      <c r="BB2859" t="s">
        <v>5989</v>
      </c>
      <c r="BF2859" t="s">
        <v>5925</v>
      </c>
    </row>
    <row r="2860" spans="32:58" x14ac:dyDescent="0.25">
      <c r="AJ2860" t="s">
        <v>4877</v>
      </c>
      <c r="AK2860" s="104">
        <v>46118.689583333333</v>
      </c>
      <c r="AL2860">
        <v>54395</v>
      </c>
      <c r="AM2860" t="s">
        <v>4728</v>
      </c>
      <c r="AN2860" t="s">
        <v>13</v>
      </c>
      <c r="AT2860" t="s">
        <v>2429</v>
      </c>
      <c r="AX2860" t="s">
        <v>5048</v>
      </c>
      <c r="AY2860" s="104">
        <v>46114.697222222225</v>
      </c>
      <c r="AZ2860">
        <v>644486</v>
      </c>
      <c r="BA2860" t="s">
        <v>4761</v>
      </c>
      <c r="BB2860" t="s">
        <v>5989</v>
      </c>
      <c r="BF2860" t="s">
        <v>4781</v>
      </c>
    </row>
    <row r="2861" spans="32:58" x14ac:dyDescent="0.25">
      <c r="AF2861" t="s">
        <v>1645</v>
      </c>
      <c r="AG2861" t="s">
        <v>78</v>
      </c>
      <c r="AJ2861" t="s">
        <v>4743</v>
      </c>
      <c r="AK2861" s="104">
        <v>46118.689583333333</v>
      </c>
      <c r="AL2861">
        <v>1291324</v>
      </c>
      <c r="AM2861" t="s">
        <v>4728</v>
      </c>
      <c r="AN2861" t="s">
        <v>42</v>
      </c>
      <c r="AO2861" t="s">
        <v>13</v>
      </c>
      <c r="AP2861" t="s">
        <v>4731</v>
      </c>
      <c r="AR2861" t="s">
        <v>5933</v>
      </c>
      <c r="AT2861" t="s">
        <v>2383</v>
      </c>
      <c r="AX2861" t="s">
        <v>4890</v>
      </c>
      <c r="AY2861" s="104">
        <v>46114.697222222225</v>
      </c>
      <c r="AZ2861">
        <v>315703</v>
      </c>
      <c r="BA2861" t="s">
        <v>4728</v>
      </c>
      <c r="BB2861" t="s">
        <v>5989</v>
      </c>
      <c r="BF2861" t="s">
        <v>5931</v>
      </c>
    </row>
    <row r="2862" spans="32:58" x14ac:dyDescent="0.25">
      <c r="AF2862" t="s">
        <v>1507</v>
      </c>
      <c r="AJ2862" t="s">
        <v>5177</v>
      </c>
      <c r="AK2862" s="104">
        <v>46118.69027777778</v>
      </c>
      <c r="AL2862">
        <v>752915</v>
      </c>
      <c r="AM2862" t="s">
        <v>4728</v>
      </c>
      <c r="AN2862" t="s">
        <v>13</v>
      </c>
      <c r="AR2862" t="s">
        <v>5950</v>
      </c>
      <c r="AT2862" t="s">
        <v>1379</v>
      </c>
      <c r="AX2862" t="s">
        <v>5495</v>
      </c>
      <c r="AY2862" s="104">
        <v>46114.697916666664</v>
      </c>
      <c r="AZ2862">
        <v>1611937</v>
      </c>
      <c r="BA2862" t="s">
        <v>4761</v>
      </c>
      <c r="BB2862" t="s">
        <v>5989</v>
      </c>
      <c r="BF2862" t="s">
        <v>5966</v>
      </c>
    </row>
    <row r="2863" spans="32:58" x14ac:dyDescent="0.25">
      <c r="AF2863" t="s">
        <v>1124</v>
      </c>
      <c r="AJ2863" t="s">
        <v>4877</v>
      </c>
      <c r="AK2863" s="104">
        <v>46118.690972222219</v>
      </c>
      <c r="AL2863">
        <v>2562562</v>
      </c>
      <c r="AM2863" t="s">
        <v>4761</v>
      </c>
      <c r="AN2863" t="s">
        <v>13</v>
      </c>
      <c r="AR2863" t="s">
        <v>5918</v>
      </c>
      <c r="AT2863" t="s">
        <v>250</v>
      </c>
      <c r="AX2863" t="s">
        <v>6401</v>
      </c>
      <c r="AY2863" s="104">
        <v>46114.697916666664</v>
      </c>
      <c r="AZ2863">
        <v>443216</v>
      </c>
      <c r="BA2863" t="s">
        <v>4728</v>
      </c>
      <c r="BB2863" t="s">
        <v>5989</v>
      </c>
      <c r="BF2863" t="s">
        <v>5918</v>
      </c>
    </row>
    <row r="2864" spans="32:58" x14ac:dyDescent="0.25">
      <c r="AF2864" t="s">
        <v>1706</v>
      </c>
      <c r="AJ2864" t="s">
        <v>4745</v>
      </c>
      <c r="AK2864" s="104">
        <v>46118.691666666666</v>
      </c>
      <c r="AL2864">
        <v>444759</v>
      </c>
      <c r="AM2864" t="s">
        <v>4728</v>
      </c>
      <c r="AN2864" t="s">
        <v>13</v>
      </c>
      <c r="AR2864" t="s">
        <v>5920</v>
      </c>
      <c r="AT2864" t="s">
        <v>241</v>
      </c>
      <c r="AX2864" t="s">
        <v>7494</v>
      </c>
      <c r="AY2864" s="104">
        <v>46114.698611111111</v>
      </c>
      <c r="AZ2864">
        <v>573020</v>
      </c>
      <c r="BA2864" t="s">
        <v>4728</v>
      </c>
      <c r="BB2864" t="s">
        <v>5989</v>
      </c>
      <c r="BF2864" t="s">
        <v>5942</v>
      </c>
    </row>
    <row r="2865" spans="32:58" x14ac:dyDescent="0.25">
      <c r="AF2865" t="s">
        <v>2259</v>
      </c>
      <c r="AJ2865" t="s">
        <v>4840</v>
      </c>
      <c r="AK2865" s="104">
        <v>46118.691666666666</v>
      </c>
      <c r="AL2865">
        <v>1024967</v>
      </c>
      <c r="AM2865" t="s">
        <v>4728</v>
      </c>
      <c r="AN2865" t="s">
        <v>13</v>
      </c>
      <c r="AR2865" t="s">
        <v>6004</v>
      </c>
      <c r="AT2865" t="s">
        <v>2345</v>
      </c>
      <c r="AX2865" t="s">
        <v>4922</v>
      </c>
      <c r="AY2865" s="104">
        <v>46114.698611111111</v>
      </c>
      <c r="AZ2865">
        <v>291385</v>
      </c>
      <c r="BA2865" t="s">
        <v>4728</v>
      </c>
      <c r="BB2865" t="s">
        <v>5989</v>
      </c>
      <c r="BF2865" t="s">
        <v>5931</v>
      </c>
    </row>
    <row r="2866" spans="32:58" x14ac:dyDescent="0.25">
      <c r="AF2866" t="s">
        <v>1559</v>
      </c>
      <c r="AJ2866" t="s">
        <v>6811</v>
      </c>
      <c r="AK2866" s="104">
        <v>46118.691666666666</v>
      </c>
      <c r="AL2866">
        <v>187187</v>
      </c>
      <c r="AM2866" t="s">
        <v>4728</v>
      </c>
      <c r="AN2866" t="s">
        <v>13</v>
      </c>
      <c r="AR2866" t="s">
        <v>5925</v>
      </c>
      <c r="AT2866" t="s">
        <v>1124</v>
      </c>
      <c r="AX2866" t="s">
        <v>4776</v>
      </c>
      <c r="AY2866" s="104">
        <v>46114.698611111111</v>
      </c>
      <c r="AZ2866">
        <v>22236</v>
      </c>
      <c r="BA2866" t="s">
        <v>151</v>
      </c>
      <c r="BB2866" t="s">
        <v>5989</v>
      </c>
      <c r="BF2866" t="s">
        <v>5925</v>
      </c>
    </row>
    <row r="2867" spans="32:58" x14ac:dyDescent="0.25">
      <c r="AF2867" t="s">
        <v>2279</v>
      </c>
      <c r="AG2867" t="s">
        <v>229</v>
      </c>
      <c r="AJ2867" t="s">
        <v>6812</v>
      </c>
      <c r="AK2867" s="104">
        <v>46118.691666666666</v>
      </c>
      <c r="AL2867">
        <v>777555</v>
      </c>
      <c r="AM2867" t="s">
        <v>4728</v>
      </c>
      <c r="AN2867" t="s">
        <v>42</v>
      </c>
      <c r="AO2867" t="s">
        <v>13</v>
      </c>
      <c r="AR2867" t="s">
        <v>6018</v>
      </c>
      <c r="AT2867" t="s">
        <v>2431</v>
      </c>
      <c r="AX2867" t="s">
        <v>5108</v>
      </c>
      <c r="AY2867" s="104">
        <v>46114.698611111111</v>
      </c>
      <c r="AZ2867">
        <v>1584291</v>
      </c>
      <c r="BA2867" t="s">
        <v>4761</v>
      </c>
      <c r="BB2867" t="s">
        <v>5989</v>
      </c>
      <c r="BF2867" t="s">
        <v>7189</v>
      </c>
    </row>
    <row r="2868" spans="32:58" x14ac:dyDescent="0.25">
      <c r="AF2868" t="s">
        <v>1643</v>
      </c>
      <c r="AG2868" t="s">
        <v>73</v>
      </c>
      <c r="AJ2868" t="s">
        <v>6813</v>
      </c>
      <c r="AK2868" s="104">
        <v>46118.691666666666</v>
      </c>
      <c r="AL2868">
        <v>1781879</v>
      </c>
      <c r="AM2868" t="s">
        <v>4728</v>
      </c>
      <c r="AN2868" t="s">
        <v>42</v>
      </c>
      <c r="AO2868" t="s">
        <v>13</v>
      </c>
      <c r="AR2868" t="s">
        <v>6232</v>
      </c>
      <c r="AT2868" t="s">
        <v>1124</v>
      </c>
      <c r="AX2868" t="s">
        <v>4776</v>
      </c>
      <c r="AY2868" s="104">
        <v>46114.699305555558</v>
      </c>
      <c r="AZ2868">
        <v>243009</v>
      </c>
      <c r="BA2868" t="s">
        <v>151</v>
      </c>
      <c r="BB2868" t="s">
        <v>5989</v>
      </c>
      <c r="BF2868" t="s">
        <v>5942</v>
      </c>
    </row>
    <row r="2869" spans="32:58" x14ac:dyDescent="0.25">
      <c r="AF2869" t="s">
        <v>6526</v>
      </c>
      <c r="AG2869" t="s">
        <v>77</v>
      </c>
      <c r="AJ2869" t="s">
        <v>4811</v>
      </c>
      <c r="AK2869" s="104">
        <v>46118.693055555559</v>
      </c>
      <c r="AL2869">
        <v>1195678</v>
      </c>
      <c r="AM2869" t="s">
        <v>4728</v>
      </c>
      <c r="AN2869" t="s">
        <v>42</v>
      </c>
      <c r="AO2869" t="s">
        <v>13</v>
      </c>
      <c r="AR2869" t="s">
        <v>6012</v>
      </c>
      <c r="AT2869" t="s">
        <v>226</v>
      </c>
      <c r="AX2869" t="s">
        <v>7495</v>
      </c>
      <c r="AY2869" s="104">
        <v>46114.699305555558</v>
      </c>
      <c r="AZ2869">
        <v>736401</v>
      </c>
      <c r="BA2869" t="s">
        <v>4728</v>
      </c>
      <c r="BB2869" t="s">
        <v>5989</v>
      </c>
      <c r="BF2869" t="s">
        <v>5942</v>
      </c>
    </row>
    <row r="2870" spans="32:58" x14ac:dyDescent="0.25">
      <c r="AF2870" t="s">
        <v>2335</v>
      </c>
      <c r="AJ2870" t="s">
        <v>4753</v>
      </c>
      <c r="AK2870" s="104">
        <v>46118.693055555559</v>
      </c>
      <c r="AL2870">
        <v>1615151</v>
      </c>
      <c r="AM2870" t="s">
        <v>4728</v>
      </c>
      <c r="AN2870" t="s">
        <v>13</v>
      </c>
      <c r="AR2870" t="s">
        <v>5918</v>
      </c>
      <c r="AT2870" t="s">
        <v>1276</v>
      </c>
      <c r="AX2870" t="s">
        <v>5467</v>
      </c>
      <c r="AY2870" s="104">
        <v>46114.699305555558</v>
      </c>
      <c r="AZ2870">
        <v>93933</v>
      </c>
      <c r="BA2870" t="s">
        <v>4728</v>
      </c>
      <c r="BB2870" t="s">
        <v>5989</v>
      </c>
      <c r="BF2870" t="s">
        <v>5925</v>
      </c>
    </row>
    <row r="2871" spans="32:58" x14ac:dyDescent="0.25">
      <c r="AF2871" t="s">
        <v>1379</v>
      </c>
      <c r="AJ2871" t="s">
        <v>4877</v>
      </c>
      <c r="AK2871" s="104">
        <v>46118.693749999999</v>
      </c>
      <c r="AL2871">
        <v>980850</v>
      </c>
      <c r="AM2871" t="s">
        <v>4761</v>
      </c>
      <c r="AN2871" t="s">
        <v>13</v>
      </c>
      <c r="AR2871" t="s">
        <v>5918</v>
      </c>
      <c r="AT2871" t="s">
        <v>229</v>
      </c>
      <c r="AX2871" t="s">
        <v>4967</v>
      </c>
      <c r="AY2871" s="104">
        <v>46114.7</v>
      </c>
      <c r="AZ2871">
        <v>1334401</v>
      </c>
      <c r="BA2871" t="s">
        <v>4761</v>
      </c>
      <c r="BB2871" t="s">
        <v>5989</v>
      </c>
      <c r="BF2871" t="s">
        <v>4781</v>
      </c>
    </row>
    <row r="2872" spans="32:58" x14ac:dyDescent="0.25">
      <c r="AF2872" t="s">
        <v>800</v>
      </c>
      <c r="AG2872" t="s">
        <v>1706</v>
      </c>
      <c r="AJ2872" t="s">
        <v>5556</v>
      </c>
      <c r="AK2872" s="104">
        <v>46118.694444444445</v>
      </c>
      <c r="AL2872">
        <v>623343</v>
      </c>
      <c r="AM2872" t="s">
        <v>4728</v>
      </c>
      <c r="AN2872" t="s">
        <v>42</v>
      </c>
      <c r="AO2872" t="s">
        <v>13</v>
      </c>
      <c r="AR2872" t="s">
        <v>5933</v>
      </c>
      <c r="AT2872" t="s">
        <v>308</v>
      </c>
      <c r="AX2872" t="s">
        <v>5467</v>
      </c>
      <c r="AY2872" s="104">
        <v>46114.700694444444</v>
      </c>
      <c r="AZ2872">
        <v>98274</v>
      </c>
      <c r="BA2872" t="s">
        <v>4728</v>
      </c>
      <c r="BB2872" t="s">
        <v>5989</v>
      </c>
      <c r="BF2872" t="s">
        <v>5925</v>
      </c>
    </row>
    <row r="2873" spans="32:58" x14ac:dyDescent="0.25">
      <c r="AF2873" t="s">
        <v>5309</v>
      </c>
      <c r="AG2873" t="s">
        <v>1706</v>
      </c>
      <c r="AJ2873" t="s">
        <v>5728</v>
      </c>
      <c r="AK2873" s="104">
        <v>46118.694444444445</v>
      </c>
      <c r="AL2873">
        <v>2712872</v>
      </c>
      <c r="AM2873" t="s">
        <v>4761</v>
      </c>
      <c r="AN2873" t="s">
        <v>4787</v>
      </c>
      <c r="AO2873" t="s">
        <v>13</v>
      </c>
      <c r="AR2873" t="s">
        <v>6291</v>
      </c>
      <c r="AT2873" t="s">
        <v>2407</v>
      </c>
      <c r="AX2873" t="s">
        <v>5089</v>
      </c>
      <c r="AY2873" s="104">
        <v>46114.700694444444</v>
      </c>
      <c r="AZ2873">
        <v>77172</v>
      </c>
      <c r="BA2873" t="s">
        <v>4728</v>
      </c>
      <c r="BB2873" t="s">
        <v>5989</v>
      </c>
      <c r="BF2873" t="s">
        <v>5925</v>
      </c>
    </row>
    <row r="2874" spans="32:58" x14ac:dyDescent="0.25">
      <c r="AF2874" t="s">
        <v>573</v>
      </c>
      <c r="AG2874" t="s">
        <v>2559</v>
      </c>
      <c r="AJ2874" t="s">
        <v>5607</v>
      </c>
      <c r="AK2874" s="104">
        <v>46118.695138888892</v>
      </c>
      <c r="AL2874">
        <v>354316</v>
      </c>
      <c r="AM2874" t="s">
        <v>4761</v>
      </c>
      <c r="AN2874" t="s">
        <v>42</v>
      </c>
      <c r="AO2874" t="s">
        <v>13</v>
      </c>
      <c r="AR2874" t="s">
        <v>5944</v>
      </c>
      <c r="AT2874" t="s">
        <v>1078</v>
      </c>
      <c r="AU2874" t="s">
        <v>1276</v>
      </c>
      <c r="AX2874" t="s">
        <v>6360</v>
      </c>
      <c r="AY2874" s="104">
        <v>46114.701388888891</v>
      </c>
      <c r="AZ2874">
        <v>93917</v>
      </c>
      <c r="BA2874" t="s">
        <v>4728</v>
      </c>
      <c r="BB2874" t="s">
        <v>5989</v>
      </c>
      <c r="BF2874" t="s">
        <v>4781</v>
      </c>
    </row>
    <row r="2875" spans="32:58" x14ac:dyDescent="0.25">
      <c r="AF2875" t="s">
        <v>1933</v>
      </c>
      <c r="AG2875" t="s">
        <v>2559</v>
      </c>
      <c r="AJ2875" t="s">
        <v>4858</v>
      </c>
      <c r="AK2875" s="104">
        <v>46118.695138888892</v>
      </c>
      <c r="AL2875">
        <v>367479</v>
      </c>
      <c r="AM2875" t="s">
        <v>4761</v>
      </c>
      <c r="AN2875" t="s">
        <v>42</v>
      </c>
      <c r="AO2875" t="s">
        <v>13</v>
      </c>
      <c r="AR2875" t="s">
        <v>5301</v>
      </c>
      <c r="AT2875" t="s">
        <v>2383</v>
      </c>
      <c r="AX2875" t="s">
        <v>5238</v>
      </c>
      <c r="AY2875" s="104">
        <v>46114.701388888891</v>
      </c>
      <c r="AZ2875">
        <v>174778</v>
      </c>
      <c r="BA2875" t="s">
        <v>4728</v>
      </c>
      <c r="BB2875" t="s">
        <v>5989</v>
      </c>
      <c r="BF2875" t="s">
        <v>5942</v>
      </c>
    </row>
    <row r="2876" spans="32:58" x14ac:dyDescent="0.25">
      <c r="AF2876" t="s">
        <v>1385</v>
      </c>
      <c r="AJ2876" t="s">
        <v>5072</v>
      </c>
      <c r="AK2876" s="104">
        <v>46118.696527777778</v>
      </c>
      <c r="AL2876">
        <v>761262</v>
      </c>
      <c r="AM2876" t="s">
        <v>4728</v>
      </c>
      <c r="AN2876" t="s">
        <v>13</v>
      </c>
      <c r="AR2876" t="s">
        <v>6117</v>
      </c>
      <c r="AT2876" t="s">
        <v>308</v>
      </c>
      <c r="AX2876" t="s">
        <v>4988</v>
      </c>
      <c r="AY2876" s="104">
        <v>46114.701388888891</v>
      </c>
      <c r="AZ2876">
        <v>84863</v>
      </c>
      <c r="BA2876" t="s">
        <v>4728</v>
      </c>
      <c r="BB2876" t="s">
        <v>5989</v>
      </c>
      <c r="BF2876" t="s">
        <v>5925</v>
      </c>
    </row>
    <row r="2877" spans="32:58" x14ac:dyDescent="0.25">
      <c r="AF2877" t="s">
        <v>1220</v>
      </c>
      <c r="AJ2877" t="s">
        <v>6787</v>
      </c>
      <c r="AK2877" s="104">
        <v>46118.697222222225</v>
      </c>
      <c r="AL2877">
        <v>526645</v>
      </c>
      <c r="AM2877" t="s">
        <v>4728</v>
      </c>
      <c r="AN2877" t="s">
        <v>13</v>
      </c>
      <c r="AR2877" t="s">
        <v>5931</v>
      </c>
      <c r="AT2877" t="s">
        <v>1078</v>
      </c>
      <c r="AX2877" t="s">
        <v>5089</v>
      </c>
      <c r="AY2877" s="104">
        <v>46114.701388888891</v>
      </c>
      <c r="AZ2877">
        <v>49010</v>
      </c>
      <c r="BA2877" t="s">
        <v>4728</v>
      </c>
      <c r="BB2877" t="s">
        <v>5989</v>
      </c>
      <c r="BF2877" t="s">
        <v>5942</v>
      </c>
    </row>
    <row r="2878" spans="32:58" x14ac:dyDescent="0.25">
      <c r="AF2878" t="s">
        <v>1276</v>
      </c>
      <c r="AJ2878" t="s">
        <v>5072</v>
      </c>
      <c r="AK2878" s="104">
        <v>46118.697222222225</v>
      </c>
      <c r="AL2878">
        <v>387729</v>
      </c>
      <c r="AM2878" t="s">
        <v>4728</v>
      </c>
      <c r="AN2878" t="s">
        <v>13</v>
      </c>
      <c r="AR2878" t="s">
        <v>5925</v>
      </c>
      <c r="AT2878" t="s">
        <v>2407</v>
      </c>
      <c r="AX2878" t="s">
        <v>5440</v>
      </c>
      <c r="AY2878" s="104">
        <v>46114.701388888891</v>
      </c>
      <c r="AZ2878">
        <v>247276</v>
      </c>
      <c r="BA2878" t="s">
        <v>4728</v>
      </c>
      <c r="BB2878" t="s">
        <v>5989</v>
      </c>
      <c r="BF2878" t="s">
        <v>5956</v>
      </c>
    </row>
    <row r="2879" spans="32:58" x14ac:dyDescent="0.25">
      <c r="AF2879" t="s">
        <v>438</v>
      </c>
      <c r="AG2879" t="s">
        <v>2259</v>
      </c>
      <c r="AJ2879" t="s">
        <v>4782</v>
      </c>
      <c r="AK2879" s="104">
        <v>46118.697916666664</v>
      </c>
      <c r="AL2879">
        <v>4380255</v>
      </c>
      <c r="AM2879" t="s">
        <v>4728</v>
      </c>
      <c r="AN2879" t="s">
        <v>4790</v>
      </c>
      <c r="AO2879" t="s">
        <v>13</v>
      </c>
      <c r="AR2879" t="s">
        <v>6814</v>
      </c>
      <c r="AT2879" t="s">
        <v>1078</v>
      </c>
      <c r="AX2879" t="s">
        <v>7496</v>
      </c>
      <c r="AY2879" s="104">
        <v>46114.701388888891</v>
      </c>
      <c r="AZ2879">
        <v>354489</v>
      </c>
      <c r="BA2879" t="s">
        <v>4728</v>
      </c>
      <c r="BB2879" t="s">
        <v>5989</v>
      </c>
      <c r="BF2879" t="s">
        <v>5942</v>
      </c>
    </row>
    <row r="2880" spans="32:58" x14ac:dyDescent="0.25">
      <c r="AF2880" t="s">
        <v>2559</v>
      </c>
      <c r="AJ2880" t="s">
        <v>5280</v>
      </c>
      <c r="AK2880" s="104">
        <v>46118.698611111111</v>
      </c>
      <c r="AL2880">
        <v>507791</v>
      </c>
      <c r="AM2880" t="s">
        <v>4728</v>
      </c>
      <c r="AN2880" t="s">
        <v>13</v>
      </c>
      <c r="AR2880" t="s">
        <v>5931</v>
      </c>
      <c r="AT2880" t="s">
        <v>1391</v>
      </c>
      <c r="AX2880" t="s">
        <v>7497</v>
      </c>
      <c r="AY2880" s="104">
        <v>46114.70208333333</v>
      </c>
      <c r="AZ2880">
        <v>533700</v>
      </c>
      <c r="BA2880" t="s">
        <v>4761</v>
      </c>
      <c r="BB2880" t="s">
        <v>5989</v>
      </c>
      <c r="BF2880" t="s">
        <v>5966</v>
      </c>
    </row>
    <row r="2881" spans="32:58" x14ac:dyDescent="0.25">
      <c r="AF2881" t="s">
        <v>1268</v>
      </c>
      <c r="AG2881" t="s">
        <v>1276</v>
      </c>
      <c r="AJ2881" t="s">
        <v>5272</v>
      </c>
      <c r="AK2881" s="104">
        <v>46118.698611111111</v>
      </c>
      <c r="AL2881">
        <v>461746</v>
      </c>
      <c r="AM2881" t="s">
        <v>4728</v>
      </c>
      <c r="AN2881" t="s">
        <v>42</v>
      </c>
      <c r="AO2881" t="s">
        <v>13</v>
      </c>
      <c r="AR2881" t="s">
        <v>5919</v>
      </c>
      <c r="AT2881" t="s">
        <v>2429</v>
      </c>
      <c r="AX2881" t="s">
        <v>5089</v>
      </c>
      <c r="AY2881" s="104">
        <v>46114.70208333333</v>
      </c>
      <c r="AZ2881">
        <v>1618534</v>
      </c>
      <c r="BA2881" t="s">
        <v>4728</v>
      </c>
      <c r="BB2881" t="s">
        <v>5989</v>
      </c>
      <c r="BF2881" t="s">
        <v>5942</v>
      </c>
    </row>
    <row r="2882" spans="32:58" x14ac:dyDescent="0.25">
      <c r="AF2882" t="s">
        <v>1284</v>
      </c>
      <c r="AJ2882" t="s">
        <v>4877</v>
      </c>
      <c r="AK2882" s="104">
        <v>46118.698611111111</v>
      </c>
      <c r="AL2882">
        <v>1916725</v>
      </c>
      <c r="AM2882" t="s">
        <v>4761</v>
      </c>
      <c r="AN2882" t="s">
        <v>13</v>
      </c>
      <c r="AR2882" t="s">
        <v>5948</v>
      </c>
      <c r="AT2882" t="s">
        <v>1276</v>
      </c>
      <c r="AX2882" t="s">
        <v>7062</v>
      </c>
      <c r="AY2882" s="104">
        <v>46114.70208333333</v>
      </c>
      <c r="AZ2882">
        <v>179761</v>
      </c>
      <c r="BA2882" t="s">
        <v>4728</v>
      </c>
      <c r="BB2882" t="s">
        <v>5989</v>
      </c>
      <c r="BF2882" t="s">
        <v>5920</v>
      </c>
    </row>
    <row r="2883" spans="32:58" x14ac:dyDescent="0.25">
      <c r="AF2883" t="s">
        <v>1576</v>
      </c>
      <c r="AG2883" t="s">
        <v>2429</v>
      </c>
      <c r="AJ2883" t="s">
        <v>5607</v>
      </c>
      <c r="AK2883" s="104">
        <v>46118.699305555558</v>
      </c>
      <c r="AL2883">
        <v>542970</v>
      </c>
      <c r="AM2883" t="s">
        <v>4728</v>
      </c>
      <c r="AN2883" t="s">
        <v>42</v>
      </c>
      <c r="AO2883" t="s">
        <v>13</v>
      </c>
      <c r="AP2883" t="s">
        <v>4731</v>
      </c>
      <c r="AR2883" t="s">
        <v>5944</v>
      </c>
      <c r="AT2883" t="s">
        <v>1124</v>
      </c>
      <c r="AX2883" t="s">
        <v>6360</v>
      </c>
      <c r="AY2883" s="104">
        <v>46114.70208333333</v>
      </c>
      <c r="AZ2883">
        <v>455402</v>
      </c>
      <c r="BA2883" t="s">
        <v>4761</v>
      </c>
      <c r="BB2883" t="s">
        <v>5989</v>
      </c>
      <c r="BF2883" t="s">
        <v>5918</v>
      </c>
    </row>
    <row r="2884" spans="32:58" x14ac:dyDescent="0.25">
      <c r="AF2884" t="s">
        <v>1706</v>
      </c>
      <c r="AJ2884" t="s">
        <v>4865</v>
      </c>
      <c r="AK2884" s="104">
        <v>46118.7</v>
      </c>
      <c r="AL2884">
        <v>697692</v>
      </c>
      <c r="AM2884" t="s">
        <v>4728</v>
      </c>
      <c r="AN2884" t="s">
        <v>13</v>
      </c>
      <c r="AR2884" t="s">
        <v>5920</v>
      </c>
      <c r="AT2884" t="s">
        <v>2345</v>
      </c>
      <c r="AX2884" t="s">
        <v>4988</v>
      </c>
      <c r="AY2884" s="104">
        <v>46114.702777777777</v>
      </c>
      <c r="AZ2884">
        <v>664790</v>
      </c>
      <c r="BA2884" t="s">
        <v>4728</v>
      </c>
      <c r="BB2884" t="s">
        <v>5989</v>
      </c>
      <c r="BF2884" t="s">
        <v>5948</v>
      </c>
    </row>
    <row r="2885" spans="32:58" x14ac:dyDescent="0.25">
      <c r="AF2885" t="s">
        <v>2447</v>
      </c>
      <c r="AG2885" t="s">
        <v>516</v>
      </c>
      <c r="AJ2885" t="s">
        <v>4744</v>
      </c>
      <c r="AK2885" s="104">
        <v>46118.7</v>
      </c>
      <c r="AL2885">
        <v>604441</v>
      </c>
      <c r="AM2885" t="s">
        <v>4728</v>
      </c>
      <c r="AN2885" t="s">
        <v>42</v>
      </c>
      <c r="AO2885" t="s">
        <v>13</v>
      </c>
      <c r="AR2885" t="s">
        <v>5919</v>
      </c>
      <c r="AT2885" t="s">
        <v>516</v>
      </c>
      <c r="AX2885" t="s">
        <v>5156</v>
      </c>
      <c r="AY2885" s="104">
        <v>46114.703472222223</v>
      </c>
      <c r="AZ2885">
        <v>484501</v>
      </c>
      <c r="BA2885" t="s">
        <v>4728</v>
      </c>
      <c r="BB2885" t="s">
        <v>5989</v>
      </c>
      <c r="BF2885" t="s">
        <v>5931</v>
      </c>
    </row>
    <row r="2886" spans="32:58" x14ac:dyDescent="0.25">
      <c r="AF2886" t="s">
        <v>2367</v>
      </c>
      <c r="AG2886" t="s">
        <v>1732</v>
      </c>
      <c r="AJ2886" t="s">
        <v>6815</v>
      </c>
      <c r="AK2886" s="104">
        <v>46118.7</v>
      </c>
      <c r="AL2886">
        <v>978378</v>
      </c>
      <c r="AM2886" t="s">
        <v>4728</v>
      </c>
      <c r="AN2886" t="s">
        <v>42</v>
      </c>
      <c r="AO2886" t="s">
        <v>13</v>
      </c>
      <c r="AR2886" t="s">
        <v>4941</v>
      </c>
      <c r="AT2886" t="s">
        <v>308</v>
      </c>
      <c r="AX2886" t="s">
        <v>7498</v>
      </c>
      <c r="AY2886" s="104">
        <v>46114.70416666667</v>
      </c>
      <c r="AZ2886">
        <v>652629</v>
      </c>
      <c r="BA2886" t="s">
        <v>4728</v>
      </c>
      <c r="BB2886" t="s">
        <v>5989</v>
      </c>
      <c r="BF2886" t="s">
        <v>5942</v>
      </c>
    </row>
    <row r="2887" spans="32:58" x14ac:dyDescent="0.25">
      <c r="AF2887" t="s">
        <v>1924</v>
      </c>
      <c r="AG2887" t="s">
        <v>1124</v>
      </c>
      <c r="AJ2887" t="s">
        <v>4744</v>
      </c>
      <c r="AK2887" s="104">
        <v>46118.7</v>
      </c>
      <c r="AL2887">
        <v>374679</v>
      </c>
      <c r="AM2887" t="s">
        <v>4728</v>
      </c>
      <c r="AN2887" t="s">
        <v>42</v>
      </c>
      <c r="AO2887" t="s">
        <v>13</v>
      </c>
      <c r="AR2887" t="s">
        <v>5919</v>
      </c>
      <c r="AT2887" t="s">
        <v>2403</v>
      </c>
      <c r="AX2887" t="s">
        <v>7062</v>
      </c>
      <c r="AY2887" s="104">
        <v>46114.70416666667</v>
      </c>
      <c r="AZ2887">
        <v>372359</v>
      </c>
      <c r="BA2887" t="s">
        <v>4728</v>
      </c>
      <c r="BB2887" t="s">
        <v>5989</v>
      </c>
      <c r="BF2887" t="s">
        <v>5931</v>
      </c>
    </row>
    <row r="2888" spans="32:58" x14ac:dyDescent="0.25">
      <c r="AF2888" t="s">
        <v>1383</v>
      </c>
      <c r="AG2888" t="s">
        <v>1124</v>
      </c>
      <c r="AJ2888" t="s">
        <v>4779</v>
      </c>
      <c r="AK2888" s="104">
        <v>46118.701388888891</v>
      </c>
      <c r="AL2888">
        <v>1591501</v>
      </c>
      <c r="AM2888" t="s">
        <v>4761</v>
      </c>
      <c r="AN2888" t="s">
        <v>4787</v>
      </c>
      <c r="AO2888" t="s">
        <v>13</v>
      </c>
      <c r="AR2888" t="s">
        <v>5977</v>
      </c>
      <c r="AT2888" t="s">
        <v>72</v>
      </c>
      <c r="AX2888" t="s">
        <v>4949</v>
      </c>
      <c r="AY2888" s="104">
        <v>46114.70416666667</v>
      </c>
      <c r="AZ2888">
        <v>1987051</v>
      </c>
      <c r="BA2888" t="s">
        <v>4761</v>
      </c>
      <c r="BB2888" t="s">
        <v>5989</v>
      </c>
      <c r="BF2888" t="s">
        <v>5958</v>
      </c>
    </row>
    <row r="2889" spans="32:58" x14ac:dyDescent="0.25">
      <c r="AF2889" t="s">
        <v>1302</v>
      </c>
      <c r="AG2889" t="s">
        <v>1531</v>
      </c>
      <c r="AJ2889" t="s">
        <v>4763</v>
      </c>
      <c r="AK2889" s="104">
        <v>46118.70208333333</v>
      </c>
      <c r="AL2889">
        <v>1345736</v>
      </c>
      <c r="AM2889" t="s">
        <v>4728</v>
      </c>
      <c r="AN2889" t="s">
        <v>42</v>
      </c>
      <c r="AO2889" t="s">
        <v>13</v>
      </c>
      <c r="AR2889" t="s">
        <v>5671</v>
      </c>
      <c r="AT2889" t="s">
        <v>2383</v>
      </c>
      <c r="AX2889" t="s">
        <v>5157</v>
      </c>
      <c r="AY2889" s="104">
        <v>46114.704861111109</v>
      </c>
      <c r="AZ2889">
        <v>743644</v>
      </c>
      <c r="BA2889" t="s">
        <v>4761</v>
      </c>
      <c r="BB2889" t="s">
        <v>5989</v>
      </c>
      <c r="BF2889" t="s">
        <v>5966</v>
      </c>
    </row>
    <row r="2890" spans="32:58" x14ac:dyDescent="0.25">
      <c r="AF2890" t="s">
        <v>965</v>
      </c>
      <c r="AG2890" t="s">
        <v>1481</v>
      </c>
      <c r="AJ2890" t="s">
        <v>6816</v>
      </c>
      <c r="AK2890" s="104">
        <v>46118.702777777777</v>
      </c>
      <c r="AL2890">
        <v>1239371</v>
      </c>
      <c r="AM2890" t="s">
        <v>4761</v>
      </c>
      <c r="AN2890" t="s">
        <v>4841</v>
      </c>
      <c r="AO2890" t="s">
        <v>13</v>
      </c>
      <c r="AR2890" t="s">
        <v>6248</v>
      </c>
      <c r="AT2890" t="s">
        <v>1507</v>
      </c>
      <c r="AX2890" t="s">
        <v>4733</v>
      </c>
      <c r="AY2890" s="104">
        <v>46114.705555555556</v>
      </c>
      <c r="AZ2890">
        <v>92719</v>
      </c>
      <c r="BA2890" t="s">
        <v>4728</v>
      </c>
      <c r="BB2890" t="s">
        <v>5989</v>
      </c>
      <c r="BF2890" t="s">
        <v>5918</v>
      </c>
    </row>
    <row r="2891" spans="32:58" x14ac:dyDescent="0.25">
      <c r="AF2891" t="s">
        <v>1276</v>
      </c>
      <c r="AJ2891" t="s">
        <v>4910</v>
      </c>
      <c r="AK2891" s="104">
        <v>46118.702777777777</v>
      </c>
      <c r="AL2891">
        <v>431299</v>
      </c>
      <c r="AM2891" t="s">
        <v>4728</v>
      </c>
      <c r="AN2891" t="s">
        <v>13</v>
      </c>
      <c r="AR2891" t="s">
        <v>5931</v>
      </c>
      <c r="AT2891" t="s">
        <v>1292</v>
      </c>
      <c r="AX2891" t="s">
        <v>5096</v>
      </c>
      <c r="AY2891" s="104">
        <v>46114.705555555556</v>
      </c>
      <c r="AZ2891">
        <v>202826</v>
      </c>
      <c r="BA2891" t="s">
        <v>4728</v>
      </c>
      <c r="BB2891" t="s">
        <v>5989</v>
      </c>
      <c r="BF2891" t="s">
        <v>5942</v>
      </c>
    </row>
    <row r="2892" spans="32:58" x14ac:dyDescent="0.25">
      <c r="AF2892" t="s">
        <v>2021</v>
      </c>
      <c r="AG2892" t="s">
        <v>1385</v>
      </c>
      <c r="AJ2892" t="s">
        <v>5314</v>
      </c>
      <c r="AK2892" s="104">
        <v>46118.702777777777</v>
      </c>
      <c r="AL2892">
        <v>923715</v>
      </c>
      <c r="AM2892" t="s">
        <v>4728</v>
      </c>
      <c r="AN2892" t="s">
        <v>42</v>
      </c>
      <c r="AO2892" t="s">
        <v>13</v>
      </c>
      <c r="AR2892" t="s">
        <v>5919</v>
      </c>
      <c r="AT2892" t="s">
        <v>1379</v>
      </c>
      <c r="AX2892" t="s">
        <v>5129</v>
      </c>
      <c r="AY2892" s="104">
        <v>46114.705555555556</v>
      </c>
      <c r="AZ2892">
        <v>1628639</v>
      </c>
      <c r="BA2892" t="s">
        <v>4761</v>
      </c>
      <c r="BB2892" t="s">
        <v>5989</v>
      </c>
      <c r="BF2892" t="s">
        <v>5931</v>
      </c>
    </row>
    <row r="2893" spans="32:58" x14ac:dyDescent="0.25">
      <c r="AF2893" t="s">
        <v>2407</v>
      </c>
      <c r="AJ2893" t="s">
        <v>4922</v>
      </c>
      <c r="AK2893" s="104">
        <v>46118.703472222223</v>
      </c>
      <c r="AL2893">
        <v>515345</v>
      </c>
      <c r="AM2893" t="s">
        <v>4728</v>
      </c>
      <c r="AN2893" t="s">
        <v>13</v>
      </c>
      <c r="AR2893" t="s">
        <v>5931</v>
      </c>
      <c r="AT2893" t="s">
        <v>2391</v>
      </c>
      <c r="AX2893" t="s">
        <v>4836</v>
      </c>
      <c r="AY2893" s="104">
        <v>46114.705555555556</v>
      </c>
      <c r="AZ2893">
        <v>517674</v>
      </c>
      <c r="BA2893" t="s">
        <v>4728</v>
      </c>
      <c r="BB2893" t="s">
        <v>5989</v>
      </c>
      <c r="BF2893" t="s">
        <v>5931</v>
      </c>
    </row>
    <row r="2894" spans="32:58" x14ac:dyDescent="0.25">
      <c r="AF2894" t="s">
        <v>1124</v>
      </c>
      <c r="AJ2894" t="s">
        <v>4877</v>
      </c>
      <c r="AK2894" s="104">
        <v>46118.703472222223</v>
      </c>
      <c r="AL2894">
        <v>154924</v>
      </c>
      <c r="AM2894" t="s">
        <v>4728</v>
      </c>
      <c r="AN2894" t="s">
        <v>13</v>
      </c>
      <c r="AR2894" t="s">
        <v>5918</v>
      </c>
      <c r="AT2894" t="s">
        <v>1385</v>
      </c>
      <c r="AX2894" t="s">
        <v>5379</v>
      </c>
      <c r="AY2894" s="104">
        <v>46114.706250000003</v>
      </c>
      <c r="AZ2894">
        <v>191026</v>
      </c>
      <c r="BA2894" t="s">
        <v>4728</v>
      </c>
      <c r="BB2894" t="s">
        <v>5989</v>
      </c>
      <c r="BF2894" t="s">
        <v>5918</v>
      </c>
    </row>
    <row r="2895" spans="32:58" x14ac:dyDescent="0.25">
      <c r="AF2895" t="s">
        <v>1491</v>
      </c>
      <c r="AG2895" t="s">
        <v>223</v>
      </c>
      <c r="AJ2895" t="s">
        <v>6817</v>
      </c>
      <c r="AK2895" s="104">
        <v>46118.703472222223</v>
      </c>
      <c r="AL2895">
        <v>1296798</v>
      </c>
      <c r="AM2895" t="s">
        <v>4761</v>
      </c>
      <c r="AN2895" t="s">
        <v>4787</v>
      </c>
      <c r="AO2895" t="s">
        <v>13</v>
      </c>
      <c r="AR2895" t="s">
        <v>5962</v>
      </c>
      <c r="AT2895" t="s">
        <v>202</v>
      </c>
      <c r="AX2895" t="s">
        <v>5096</v>
      </c>
      <c r="AY2895" s="104">
        <v>46114.706944444442</v>
      </c>
      <c r="AZ2895">
        <v>117497</v>
      </c>
      <c r="BA2895" t="s">
        <v>4728</v>
      </c>
      <c r="BB2895" t="s">
        <v>5989</v>
      </c>
      <c r="BF2895" t="s">
        <v>4781</v>
      </c>
    </row>
    <row r="2896" spans="32:58" x14ac:dyDescent="0.25">
      <c r="AF2896" t="s">
        <v>2084</v>
      </c>
      <c r="AG2896" t="s">
        <v>2559</v>
      </c>
      <c r="AJ2896" t="s">
        <v>5416</v>
      </c>
      <c r="AK2896" s="104">
        <v>46118.70416666667</v>
      </c>
      <c r="AL2896">
        <v>529802</v>
      </c>
      <c r="AM2896" t="s">
        <v>4761</v>
      </c>
      <c r="AN2896" t="s">
        <v>42</v>
      </c>
      <c r="AO2896" t="s">
        <v>13</v>
      </c>
      <c r="AR2896" t="s">
        <v>5944</v>
      </c>
      <c r="AT2896" t="s">
        <v>1276</v>
      </c>
      <c r="AX2896" t="s">
        <v>4879</v>
      </c>
      <c r="AY2896" s="104">
        <v>46114.706944444442</v>
      </c>
      <c r="AZ2896">
        <v>83435</v>
      </c>
      <c r="BA2896" t="s">
        <v>4728</v>
      </c>
      <c r="BB2896" t="s">
        <v>5989</v>
      </c>
      <c r="BF2896" t="s">
        <v>4781</v>
      </c>
    </row>
    <row r="2897" spans="32:58" x14ac:dyDescent="0.25">
      <c r="AF2897" t="s">
        <v>229</v>
      </c>
      <c r="AJ2897" t="s">
        <v>6646</v>
      </c>
      <c r="AK2897" s="104">
        <v>46118.705555555556</v>
      </c>
      <c r="AL2897">
        <v>237543</v>
      </c>
      <c r="AM2897" t="s">
        <v>4728</v>
      </c>
      <c r="AN2897" t="s">
        <v>13</v>
      </c>
      <c r="AR2897" t="s">
        <v>5931</v>
      </c>
      <c r="AT2897" t="s">
        <v>432</v>
      </c>
      <c r="AX2897" t="s">
        <v>4938</v>
      </c>
      <c r="AY2897" s="104">
        <v>46114.706944444442</v>
      </c>
      <c r="AZ2897">
        <v>256453</v>
      </c>
      <c r="BA2897" t="s">
        <v>4728</v>
      </c>
      <c r="BB2897" t="s">
        <v>5989</v>
      </c>
      <c r="BF2897" t="s">
        <v>5942</v>
      </c>
    </row>
    <row r="2898" spans="32:58" x14ac:dyDescent="0.25">
      <c r="AF2898" t="s">
        <v>1655</v>
      </c>
      <c r="AG2898" t="s">
        <v>1706</v>
      </c>
      <c r="AJ2898" t="s">
        <v>6662</v>
      </c>
      <c r="AK2898" s="104">
        <v>46118.707638888889</v>
      </c>
      <c r="AL2898">
        <v>673472</v>
      </c>
      <c r="AM2898" t="s">
        <v>4728</v>
      </c>
      <c r="AN2898" t="s">
        <v>42</v>
      </c>
      <c r="AO2898" t="s">
        <v>13</v>
      </c>
      <c r="AR2898" t="s">
        <v>5933</v>
      </c>
      <c r="AT2898" t="s">
        <v>2407</v>
      </c>
      <c r="AX2898" t="s">
        <v>4733</v>
      </c>
      <c r="AY2898" s="104">
        <v>46114.706944444442</v>
      </c>
      <c r="AZ2898">
        <v>682828</v>
      </c>
      <c r="BA2898" t="s">
        <v>4728</v>
      </c>
      <c r="BB2898" t="s">
        <v>5989</v>
      </c>
      <c r="BF2898" t="s">
        <v>5956</v>
      </c>
    </row>
    <row r="2899" spans="32:58" x14ac:dyDescent="0.25">
      <c r="AF2899" t="s">
        <v>253</v>
      </c>
      <c r="AG2899" t="s">
        <v>432</v>
      </c>
      <c r="AJ2899" t="s">
        <v>4782</v>
      </c>
      <c r="AK2899" s="104">
        <v>46118.707638888889</v>
      </c>
      <c r="AL2899">
        <v>885321</v>
      </c>
      <c r="AM2899" t="s">
        <v>4728</v>
      </c>
      <c r="AN2899" t="s">
        <v>13</v>
      </c>
      <c r="AR2899" t="s">
        <v>5920</v>
      </c>
      <c r="AT2899" t="s">
        <v>80</v>
      </c>
      <c r="AX2899" t="s">
        <v>4733</v>
      </c>
      <c r="AY2899" s="104">
        <v>46114.706944444442</v>
      </c>
      <c r="AZ2899">
        <v>1101102</v>
      </c>
      <c r="BA2899" t="s">
        <v>4728</v>
      </c>
      <c r="BB2899" t="s">
        <v>5989</v>
      </c>
      <c r="BF2899" t="s">
        <v>5920</v>
      </c>
    </row>
    <row r="2900" spans="32:58" x14ac:dyDescent="0.25">
      <c r="AF2900" t="s">
        <v>2471</v>
      </c>
      <c r="AG2900" t="s">
        <v>1124</v>
      </c>
      <c r="AJ2900" t="s">
        <v>5079</v>
      </c>
      <c r="AK2900" s="104">
        <v>46118.709027777775</v>
      </c>
      <c r="AL2900">
        <v>337920</v>
      </c>
      <c r="AM2900" t="s">
        <v>4728</v>
      </c>
      <c r="AN2900" t="s">
        <v>42</v>
      </c>
      <c r="AO2900" t="s">
        <v>13</v>
      </c>
      <c r="AR2900" t="s">
        <v>5919</v>
      </c>
      <c r="AT2900" t="s">
        <v>1078</v>
      </c>
      <c r="AX2900" t="s">
        <v>5311</v>
      </c>
      <c r="AY2900" s="104">
        <v>46114.706944444442</v>
      </c>
      <c r="AZ2900">
        <v>71596</v>
      </c>
      <c r="BA2900" t="s">
        <v>4728</v>
      </c>
      <c r="BB2900" t="s">
        <v>5989</v>
      </c>
      <c r="BF2900" t="s">
        <v>4781</v>
      </c>
    </row>
    <row r="2901" spans="32:58" x14ac:dyDescent="0.25">
      <c r="AF2901" t="s">
        <v>1816</v>
      </c>
      <c r="AG2901" t="s">
        <v>76</v>
      </c>
      <c r="AJ2901" t="s">
        <v>4833</v>
      </c>
      <c r="AK2901" s="104">
        <v>46118.709722222222</v>
      </c>
      <c r="AL2901">
        <v>1683628</v>
      </c>
      <c r="AM2901" t="s">
        <v>4728</v>
      </c>
      <c r="AN2901" t="s">
        <v>42</v>
      </c>
      <c r="AO2901" t="s">
        <v>13</v>
      </c>
      <c r="AR2901" t="s">
        <v>5705</v>
      </c>
      <c r="AT2901" t="s">
        <v>1124</v>
      </c>
      <c r="AX2901" t="s">
        <v>4791</v>
      </c>
      <c r="AY2901" s="104">
        <v>46114.707638888889</v>
      </c>
      <c r="AZ2901">
        <v>91032</v>
      </c>
      <c r="BA2901" t="s">
        <v>4728</v>
      </c>
      <c r="BB2901" t="s">
        <v>5989</v>
      </c>
      <c r="BF2901" t="s">
        <v>4781</v>
      </c>
    </row>
    <row r="2902" spans="32:58" x14ac:dyDescent="0.25">
      <c r="AF2902" t="s">
        <v>76</v>
      </c>
      <c r="AJ2902" t="s">
        <v>5086</v>
      </c>
      <c r="AK2902" s="104">
        <v>46118.710416666669</v>
      </c>
      <c r="AL2902">
        <v>528762</v>
      </c>
      <c r="AM2902" t="s">
        <v>4728</v>
      </c>
      <c r="AN2902" t="s">
        <v>13</v>
      </c>
      <c r="AR2902" t="s">
        <v>6314</v>
      </c>
      <c r="AT2902" t="s">
        <v>1276</v>
      </c>
      <c r="AX2902" t="s">
        <v>5311</v>
      </c>
      <c r="AY2902" s="104">
        <v>46114.707638888889</v>
      </c>
      <c r="AZ2902">
        <v>67079</v>
      </c>
      <c r="BA2902" t="s">
        <v>4728</v>
      </c>
      <c r="BB2902" t="s">
        <v>5989</v>
      </c>
      <c r="BF2902" t="s">
        <v>4781</v>
      </c>
    </row>
    <row r="2903" spans="32:58" x14ac:dyDescent="0.25">
      <c r="AF2903" t="s">
        <v>1559</v>
      </c>
      <c r="AJ2903" t="s">
        <v>4877</v>
      </c>
      <c r="AK2903" s="104">
        <v>46118.710416666669</v>
      </c>
      <c r="AL2903">
        <v>1108546</v>
      </c>
      <c r="AM2903" t="s">
        <v>4728</v>
      </c>
      <c r="AN2903" t="s">
        <v>13</v>
      </c>
      <c r="AR2903" t="s">
        <v>5920</v>
      </c>
      <c r="AT2903" t="s">
        <v>1292</v>
      </c>
      <c r="AX2903" t="s">
        <v>4743</v>
      </c>
      <c r="AY2903" s="104">
        <v>46114.707638888889</v>
      </c>
      <c r="AZ2903">
        <v>321866</v>
      </c>
      <c r="BA2903" t="s">
        <v>4728</v>
      </c>
      <c r="BB2903" t="s">
        <v>5989</v>
      </c>
      <c r="BF2903" t="s">
        <v>5924</v>
      </c>
    </row>
    <row r="2904" spans="32:58" x14ac:dyDescent="0.25">
      <c r="AF2904" t="s">
        <v>2471</v>
      </c>
      <c r="AG2904" t="s">
        <v>1732</v>
      </c>
      <c r="AJ2904" t="s">
        <v>6818</v>
      </c>
      <c r="AK2904" s="104">
        <v>46118.711111111108</v>
      </c>
      <c r="AL2904">
        <v>779518</v>
      </c>
      <c r="AM2904" t="s">
        <v>4728</v>
      </c>
      <c r="AN2904" t="s">
        <v>42</v>
      </c>
      <c r="AO2904" t="s">
        <v>13</v>
      </c>
      <c r="AR2904" t="s">
        <v>4941</v>
      </c>
      <c r="AT2904" t="s">
        <v>1385</v>
      </c>
      <c r="AU2904" t="s">
        <v>2197</v>
      </c>
      <c r="AX2904" t="s">
        <v>5096</v>
      </c>
      <c r="AY2904" s="104">
        <v>46114.707638888889</v>
      </c>
      <c r="AZ2904">
        <v>2525371</v>
      </c>
      <c r="BA2904" t="s">
        <v>4728</v>
      </c>
      <c r="BB2904" t="s">
        <v>5989</v>
      </c>
      <c r="BC2904" t="s">
        <v>4731</v>
      </c>
      <c r="BF2904" t="s">
        <v>6421</v>
      </c>
    </row>
    <row r="2905" spans="32:58" x14ac:dyDescent="0.25">
      <c r="AF2905" t="s">
        <v>2187</v>
      </c>
      <c r="AG2905" t="s">
        <v>2559</v>
      </c>
      <c r="AJ2905" t="s">
        <v>4794</v>
      </c>
      <c r="AK2905" s="104">
        <v>46118.711805555555</v>
      </c>
      <c r="AL2905">
        <v>541414</v>
      </c>
      <c r="AM2905" t="s">
        <v>4728</v>
      </c>
      <c r="AN2905" t="s">
        <v>42</v>
      </c>
      <c r="AO2905" t="s">
        <v>13</v>
      </c>
      <c r="AR2905" t="s">
        <v>5301</v>
      </c>
      <c r="AT2905" t="s">
        <v>1945</v>
      </c>
      <c r="AX2905" t="s">
        <v>4791</v>
      </c>
      <c r="AY2905" s="104">
        <v>46114.708333333336</v>
      </c>
      <c r="AZ2905">
        <v>1022482</v>
      </c>
      <c r="BA2905" t="s">
        <v>4728</v>
      </c>
      <c r="BB2905" t="s">
        <v>5989</v>
      </c>
      <c r="BF2905" t="s">
        <v>5918</v>
      </c>
    </row>
    <row r="2906" spans="32:58" x14ac:dyDescent="0.25">
      <c r="AF2906" t="s">
        <v>1379</v>
      </c>
      <c r="AJ2906" t="s">
        <v>5202</v>
      </c>
      <c r="AK2906" s="104">
        <v>46118.712500000001</v>
      </c>
      <c r="AL2906">
        <v>378657</v>
      </c>
      <c r="AM2906" t="s">
        <v>4728</v>
      </c>
      <c r="AN2906" t="s">
        <v>13</v>
      </c>
      <c r="AR2906" t="s">
        <v>5918</v>
      </c>
      <c r="AT2906" t="s">
        <v>1124</v>
      </c>
      <c r="AX2906" t="s">
        <v>4919</v>
      </c>
      <c r="AY2906" s="104">
        <v>46114.708333333336</v>
      </c>
      <c r="AZ2906">
        <v>42321</v>
      </c>
      <c r="BA2906" t="s">
        <v>4728</v>
      </c>
      <c r="BB2906" t="s">
        <v>5989</v>
      </c>
      <c r="BF2906" t="s">
        <v>5925</v>
      </c>
    </row>
    <row r="2907" spans="32:58" x14ac:dyDescent="0.25">
      <c r="AF2907" t="s">
        <v>308</v>
      </c>
      <c r="AJ2907" t="s">
        <v>4765</v>
      </c>
      <c r="AK2907" s="104">
        <v>46118.713194444441</v>
      </c>
      <c r="AL2907">
        <v>1203967</v>
      </c>
      <c r="AM2907" t="s">
        <v>4728</v>
      </c>
      <c r="AN2907" t="s">
        <v>13</v>
      </c>
      <c r="AR2907" t="s">
        <v>5918</v>
      </c>
      <c r="AT2907" t="s">
        <v>235</v>
      </c>
      <c r="AX2907" t="s">
        <v>6719</v>
      </c>
      <c r="AY2907" s="104">
        <v>46114.709027777775</v>
      </c>
      <c r="AZ2907">
        <v>339113</v>
      </c>
      <c r="BA2907" t="s">
        <v>4728</v>
      </c>
      <c r="BB2907" t="s">
        <v>5989</v>
      </c>
      <c r="BF2907" t="s">
        <v>5931</v>
      </c>
    </row>
    <row r="2908" spans="32:58" x14ac:dyDescent="0.25">
      <c r="AF2908" t="s">
        <v>1643</v>
      </c>
      <c r="AG2908" t="s">
        <v>1481</v>
      </c>
      <c r="AJ2908" t="s">
        <v>5079</v>
      </c>
      <c r="AK2908" s="104">
        <v>46118.713888888888</v>
      </c>
      <c r="AL2908">
        <v>1086309</v>
      </c>
      <c r="AM2908" t="s">
        <v>4728</v>
      </c>
      <c r="AN2908" t="s">
        <v>42</v>
      </c>
      <c r="AO2908" t="s">
        <v>13</v>
      </c>
      <c r="AR2908" t="s">
        <v>6005</v>
      </c>
      <c r="AT2908" t="s">
        <v>1276</v>
      </c>
      <c r="AX2908" t="s">
        <v>6444</v>
      </c>
      <c r="AY2908" s="104">
        <v>46114.709027777775</v>
      </c>
      <c r="AZ2908">
        <v>112517</v>
      </c>
      <c r="BA2908" t="s">
        <v>4728</v>
      </c>
      <c r="BB2908" t="s">
        <v>5989</v>
      </c>
      <c r="BF2908" t="s">
        <v>5942</v>
      </c>
    </row>
    <row r="2909" spans="32:58" x14ac:dyDescent="0.25">
      <c r="AF2909" t="s">
        <v>2383</v>
      </c>
      <c r="AJ2909" t="s">
        <v>4796</v>
      </c>
      <c r="AK2909" s="104">
        <v>46118.714583333334</v>
      </c>
      <c r="AL2909">
        <v>673102</v>
      </c>
      <c r="AM2909" t="s">
        <v>4728</v>
      </c>
      <c r="AN2909" t="s">
        <v>13</v>
      </c>
      <c r="AR2909" t="s">
        <v>5931</v>
      </c>
      <c r="AT2909" t="s">
        <v>250</v>
      </c>
      <c r="AX2909" t="s">
        <v>4919</v>
      </c>
      <c r="AY2909" s="104">
        <v>46114.709027777775</v>
      </c>
      <c r="AZ2909">
        <v>204096</v>
      </c>
      <c r="BA2909" t="s">
        <v>4728</v>
      </c>
      <c r="BB2909" t="s">
        <v>5989</v>
      </c>
      <c r="BF2909" t="s">
        <v>5942</v>
      </c>
    </row>
    <row r="2910" spans="32:58" x14ac:dyDescent="0.25">
      <c r="AF2910" t="s">
        <v>2363</v>
      </c>
      <c r="AG2910" t="s">
        <v>1292</v>
      </c>
      <c r="AJ2910" t="s">
        <v>4944</v>
      </c>
      <c r="AK2910" s="104">
        <v>46118.714583333334</v>
      </c>
      <c r="AL2910">
        <v>264458</v>
      </c>
      <c r="AM2910" t="s">
        <v>4728</v>
      </c>
      <c r="AN2910" t="s">
        <v>42</v>
      </c>
      <c r="AO2910" t="s">
        <v>13</v>
      </c>
      <c r="AR2910" t="s">
        <v>6040</v>
      </c>
      <c r="AT2910" t="s">
        <v>1985</v>
      </c>
      <c r="AX2910" t="s">
        <v>7499</v>
      </c>
      <c r="AY2910" s="104">
        <v>46114.709027777775</v>
      </c>
      <c r="AZ2910">
        <v>205002</v>
      </c>
      <c r="BA2910" t="s">
        <v>4728</v>
      </c>
      <c r="BB2910" t="s">
        <v>5989</v>
      </c>
      <c r="BF2910" t="s">
        <v>5942</v>
      </c>
    </row>
    <row r="2911" spans="32:58" x14ac:dyDescent="0.25">
      <c r="AF2911" t="s">
        <v>1189</v>
      </c>
      <c r="AG2911" t="s">
        <v>1124</v>
      </c>
      <c r="AJ2911" t="s">
        <v>6522</v>
      </c>
      <c r="AK2911" s="104">
        <v>46118.714583333334</v>
      </c>
      <c r="AL2911">
        <v>1468342</v>
      </c>
      <c r="AM2911" t="s">
        <v>4728</v>
      </c>
      <c r="AN2911" t="s">
        <v>42</v>
      </c>
      <c r="AO2911" t="s">
        <v>13</v>
      </c>
      <c r="AR2911" t="s">
        <v>5952</v>
      </c>
      <c r="AT2911" t="s">
        <v>253</v>
      </c>
      <c r="AX2911" t="s">
        <v>4967</v>
      </c>
      <c r="AY2911" s="104">
        <v>46114.710416666669</v>
      </c>
      <c r="AZ2911">
        <v>417840</v>
      </c>
      <c r="BA2911" t="s">
        <v>4728</v>
      </c>
      <c r="BB2911" t="s">
        <v>5989</v>
      </c>
      <c r="BF2911" t="s">
        <v>5958</v>
      </c>
    </row>
    <row r="2912" spans="32:58" x14ac:dyDescent="0.25">
      <c r="AF2912" t="s">
        <v>2375</v>
      </c>
      <c r="AG2912" t="s">
        <v>1124</v>
      </c>
      <c r="AJ2912" t="s">
        <v>4744</v>
      </c>
      <c r="AK2912" s="104">
        <v>46118.715277777781</v>
      </c>
      <c r="AL2912">
        <v>3004322</v>
      </c>
      <c r="AM2912" t="s">
        <v>4761</v>
      </c>
      <c r="AN2912" t="s">
        <v>42</v>
      </c>
      <c r="AO2912" t="s">
        <v>13</v>
      </c>
      <c r="AR2912" t="s">
        <v>5967</v>
      </c>
      <c r="AT2912" t="s">
        <v>2431</v>
      </c>
      <c r="AX2912" t="s">
        <v>5860</v>
      </c>
      <c r="AY2912" s="104">
        <v>46114.710416666669</v>
      </c>
      <c r="AZ2912">
        <v>275347</v>
      </c>
      <c r="BA2912" t="s">
        <v>4728</v>
      </c>
      <c r="BB2912" t="s">
        <v>5989</v>
      </c>
      <c r="BF2912" t="s">
        <v>5931</v>
      </c>
    </row>
    <row r="2913" spans="32:58" x14ac:dyDescent="0.25">
      <c r="AF2913" t="s">
        <v>2407</v>
      </c>
      <c r="AJ2913" t="s">
        <v>6819</v>
      </c>
      <c r="AK2913" s="104">
        <v>46118.71597222222</v>
      </c>
      <c r="AL2913">
        <v>1488972</v>
      </c>
      <c r="AM2913" t="s">
        <v>4761</v>
      </c>
      <c r="AN2913" t="s">
        <v>13</v>
      </c>
      <c r="AR2913" t="s">
        <v>5966</v>
      </c>
      <c r="AT2913" t="s">
        <v>1124</v>
      </c>
      <c r="AX2913" t="s">
        <v>6360</v>
      </c>
      <c r="AY2913" s="104">
        <v>46114.711111111108</v>
      </c>
      <c r="AZ2913">
        <v>58379</v>
      </c>
      <c r="BA2913" t="s">
        <v>4728</v>
      </c>
      <c r="BB2913" t="s">
        <v>5989</v>
      </c>
      <c r="BF2913" t="s">
        <v>5918</v>
      </c>
    </row>
    <row r="2914" spans="32:58" x14ac:dyDescent="0.25">
      <c r="AF2914" t="s">
        <v>644</v>
      </c>
      <c r="AG2914" t="s">
        <v>1207</v>
      </c>
      <c r="AH2914" t="s">
        <v>1385</v>
      </c>
      <c r="AJ2914" t="s">
        <v>5470</v>
      </c>
      <c r="AK2914" s="104">
        <v>46118.716666666667</v>
      </c>
      <c r="AL2914">
        <v>1386186</v>
      </c>
      <c r="AM2914" t="s">
        <v>4728</v>
      </c>
      <c r="AN2914" t="s">
        <v>42</v>
      </c>
      <c r="AO2914" t="s">
        <v>13</v>
      </c>
      <c r="AR2914" t="s">
        <v>5471</v>
      </c>
      <c r="AT2914" t="s">
        <v>432</v>
      </c>
      <c r="AU2914" t="s">
        <v>1688</v>
      </c>
      <c r="AX2914" t="s">
        <v>5889</v>
      </c>
      <c r="AY2914" s="104">
        <v>46114.711111111108</v>
      </c>
      <c r="AZ2914">
        <v>698250</v>
      </c>
      <c r="BA2914" t="s">
        <v>4728</v>
      </c>
      <c r="BB2914" t="s">
        <v>5989</v>
      </c>
      <c r="BC2914" t="s">
        <v>4731</v>
      </c>
      <c r="BF2914" t="s">
        <v>6148</v>
      </c>
    </row>
    <row r="2915" spans="32:58" x14ac:dyDescent="0.25">
      <c r="AF2915" t="s">
        <v>822</v>
      </c>
      <c r="AG2915" t="s">
        <v>2559</v>
      </c>
      <c r="AJ2915" t="s">
        <v>4843</v>
      </c>
      <c r="AK2915" s="104">
        <v>46118.717361111114</v>
      </c>
      <c r="AL2915">
        <v>2377156</v>
      </c>
      <c r="AM2915" t="s">
        <v>4761</v>
      </c>
      <c r="AN2915" t="s">
        <v>4787</v>
      </c>
      <c r="AO2915" t="s">
        <v>13</v>
      </c>
      <c r="AR2915" t="s">
        <v>6820</v>
      </c>
      <c r="AT2915" t="s">
        <v>1276</v>
      </c>
      <c r="AX2915" t="s">
        <v>5808</v>
      </c>
      <c r="AY2915" s="104">
        <v>46114.711805555555</v>
      </c>
      <c r="AZ2915">
        <v>747741</v>
      </c>
      <c r="BA2915" t="s">
        <v>4728</v>
      </c>
      <c r="BB2915" t="s">
        <v>5989</v>
      </c>
      <c r="BF2915" t="s">
        <v>4781</v>
      </c>
    </row>
    <row r="2916" spans="32:58" x14ac:dyDescent="0.25">
      <c r="AF2916" t="s">
        <v>6526</v>
      </c>
      <c r="AG2916" t="s">
        <v>1276</v>
      </c>
      <c r="AJ2916" t="s">
        <v>4770</v>
      </c>
      <c r="AK2916" s="104">
        <v>46118.717361111114</v>
      </c>
      <c r="AL2916">
        <v>1305563</v>
      </c>
      <c r="AM2916" t="s">
        <v>4761</v>
      </c>
      <c r="AN2916" t="s">
        <v>42</v>
      </c>
      <c r="AO2916" t="s">
        <v>13</v>
      </c>
      <c r="AR2916" t="s">
        <v>6135</v>
      </c>
      <c r="AT2916" t="s">
        <v>2345</v>
      </c>
      <c r="AX2916" t="s">
        <v>6360</v>
      </c>
      <c r="AY2916" s="104">
        <v>46114.711805555555</v>
      </c>
      <c r="AZ2916">
        <v>135533</v>
      </c>
      <c r="BA2916" t="s">
        <v>4761</v>
      </c>
      <c r="BB2916" t="s">
        <v>5989</v>
      </c>
      <c r="BF2916" t="s">
        <v>5966</v>
      </c>
    </row>
    <row r="2917" spans="32:58" x14ac:dyDescent="0.25">
      <c r="AF2917" t="s">
        <v>1596</v>
      </c>
      <c r="AG2917" t="s">
        <v>2429</v>
      </c>
      <c r="AH2917" t="s">
        <v>1688</v>
      </c>
      <c r="AJ2917" t="s">
        <v>6277</v>
      </c>
      <c r="AK2917" s="104">
        <v>46118.717361111114</v>
      </c>
      <c r="AL2917">
        <v>2075493</v>
      </c>
      <c r="AM2917" t="s">
        <v>4728</v>
      </c>
      <c r="AN2917" t="s">
        <v>42</v>
      </c>
      <c r="AO2917" t="s">
        <v>13</v>
      </c>
      <c r="AP2917" t="s">
        <v>4731</v>
      </c>
      <c r="AR2917" t="s">
        <v>6821</v>
      </c>
      <c r="AT2917" t="s">
        <v>1385</v>
      </c>
      <c r="AX2917" t="s">
        <v>5112</v>
      </c>
      <c r="AY2917" s="104">
        <v>46114.712500000001</v>
      </c>
      <c r="AZ2917">
        <v>776770</v>
      </c>
      <c r="BA2917" t="s">
        <v>4728</v>
      </c>
      <c r="BB2917" t="s">
        <v>5989</v>
      </c>
      <c r="BF2917" t="s">
        <v>5956</v>
      </c>
    </row>
    <row r="2918" spans="32:58" x14ac:dyDescent="0.25">
      <c r="AF2918" t="s">
        <v>438</v>
      </c>
      <c r="AG2918" t="s">
        <v>1220</v>
      </c>
      <c r="AJ2918" t="s">
        <v>6822</v>
      </c>
      <c r="AK2918" s="104">
        <v>46118.717361111114</v>
      </c>
      <c r="AL2918">
        <v>1001929</v>
      </c>
      <c r="AM2918" t="s">
        <v>4728</v>
      </c>
      <c r="AN2918" t="s">
        <v>4790</v>
      </c>
      <c r="AO2918" t="s">
        <v>13</v>
      </c>
      <c r="AP2918" t="s">
        <v>4731</v>
      </c>
      <c r="AR2918" t="s">
        <v>5944</v>
      </c>
      <c r="AT2918" t="s">
        <v>308</v>
      </c>
      <c r="AX2918" t="s">
        <v>4745</v>
      </c>
      <c r="AY2918" s="104">
        <v>46114.713194444441</v>
      </c>
      <c r="AZ2918">
        <v>642354</v>
      </c>
      <c r="BA2918" t="s">
        <v>4728</v>
      </c>
      <c r="BB2918" t="s">
        <v>5989</v>
      </c>
      <c r="BF2918" t="s">
        <v>5934</v>
      </c>
    </row>
    <row r="2919" spans="32:58" x14ac:dyDescent="0.25">
      <c r="AF2919" t="s">
        <v>438</v>
      </c>
      <c r="AG2919" t="s">
        <v>73</v>
      </c>
      <c r="AH2919" t="s">
        <v>1688</v>
      </c>
      <c r="AJ2919" t="s">
        <v>6823</v>
      </c>
      <c r="AK2919" s="104">
        <v>46118.718055555553</v>
      </c>
      <c r="AL2919">
        <v>1774213</v>
      </c>
      <c r="AM2919" t="s">
        <v>4728</v>
      </c>
      <c r="AN2919" t="s">
        <v>4790</v>
      </c>
      <c r="AO2919" t="s">
        <v>13</v>
      </c>
      <c r="AP2919" t="s">
        <v>4731</v>
      </c>
      <c r="AR2919" t="s">
        <v>6824</v>
      </c>
      <c r="AT2919" t="s">
        <v>1985</v>
      </c>
      <c r="AX2919" t="s">
        <v>5157</v>
      </c>
      <c r="AY2919" s="104">
        <v>46114.713194444441</v>
      </c>
      <c r="AZ2919">
        <v>417610</v>
      </c>
      <c r="BA2919" t="s">
        <v>4728</v>
      </c>
      <c r="BB2919" t="s">
        <v>5989</v>
      </c>
      <c r="BF2919" t="s">
        <v>5918</v>
      </c>
    </row>
    <row r="2920" spans="32:58" x14ac:dyDescent="0.25">
      <c r="AF2920" t="s">
        <v>314</v>
      </c>
      <c r="AG2920" t="s">
        <v>2510</v>
      </c>
      <c r="AJ2920" t="s">
        <v>5018</v>
      </c>
      <c r="AK2920" s="104">
        <v>46118.720138888886</v>
      </c>
      <c r="AL2920">
        <v>601644</v>
      </c>
      <c r="AM2920" t="s">
        <v>4728</v>
      </c>
      <c r="AN2920" t="s">
        <v>42</v>
      </c>
      <c r="AO2920" t="s">
        <v>13</v>
      </c>
      <c r="AR2920" t="s">
        <v>5933</v>
      </c>
      <c r="AT2920" t="s">
        <v>1292</v>
      </c>
      <c r="AX2920" t="s">
        <v>5012</v>
      </c>
      <c r="AY2920" s="104">
        <v>46114.713888888888</v>
      </c>
      <c r="AZ2920">
        <v>1555898</v>
      </c>
      <c r="BA2920" t="s">
        <v>4761</v>
      </c>
      <c r="BB2920" t="s">
        <v>5989</v>
      </c>
      <c r="BF2920" t="s">
        <v>5966</v>
      </c>
    </row>
    <row r="2921" spans="32:58" x14ac:dyDescent="0.25">
      <c r="AF2921" t="s">
        <v>250</v>
      </c>
      <c r="AJ2921" t="s">
        <v>6825</v>
      </c>
      <c r="AK2921" s="104">
        <v>46118.720138888886</v>
      </c>
      <c r="AL2921">
        <v>249159</v>
      </c>
      <c r="AM2921" t="s">
        <v>4728</v>
      </c>
      <c r="AN2921" t="s">
        <v>13</v>
      </c>
      <c r="AR2921" t="s">
        <v>5931</v>
      </c>
      <c r="AT2921" t="s">
        <v>2403</v>
      </c>
      <c r="AX2921" t="s">
        <v>4877</v>
      </c>
      <c r="AY2921" s="104">
        <v>46114.713888888888</v>
      </c>
      <c r="AZ2921">
        <v>1020728</v>
      </c>
      <c r="BA2921" t="s">
        <v>4728</v>
      </c>
      <c r="BB2921" t="s">
        <v>5989</v>
      </c>
      <c r="BF2921" t="s">
        <v>5920</v>
      </c>
    </row>
    <row r="2922" spans="32:58" x14ac:dyDescent="0.25">
      <c r="AF2922" t="s">
        <v>320</v>
      </c>
      <c r="AG2922" t="s">
        <v>1945</v>
      </c>
      <c r="AH2922" t="s">
        <v>195</v>
      </c>
      <c r="AJ2922" t="s">
        <v>4806</v>
      </c>
      <c r="AK2922" s="104">
        <v>46118.720833333333</v>
      </c>
      <c r="AL2922">
        <v>2431326</v>
      </c>
      <c r="AM2922" t="s">
        <v>4728</v>
      </c>
      <c r="AN2922" t="s">
        <v>42</v>
      </c>
      <c r="AO2922" t="s">
        <v>13</v>
      </c>
      <c r="AP2922" t="s">
        <v>4731</v>
      </c>
      <c r="AR2922" t="s">
        <v>5919</v>
      </c>
      <c r="AT2922" t="s">
        <v>202</v>
      </c>
      <c r="AX2922" t="s">
        <v>7500</v>
      </c>
      <c r="AY2922" s="104">
        <v>46114.714583333334</v>
      </c>
      <c r="AZ2922">
        <v>1441503</v>
      </c>
      <c r="BA2922" t="s">
        <v>4761</v>
      </c>
      <c r="BB2922" t="s">
        <v>5989</v>
      </c>
      <c r="BF2922" t="s">
        <v>5931</v>
      </c>
    </row>
    <row r="2923" spans="32:58" x14ac:dyDescent="0.25">
      <c r="AF2923" t="s">
        <v>2269</v>
      </c>
      <c r="AG2923" t="s">
        <v>1481</v>
      </c>
      <c r="AJ2923" t="s">
        <v>4765</v>
      </c>
      <c r="AK2923" s="104">
        <v>46118.720833333333</v>
      </c>
      <c r="AL2923">
        <v>1019267</v>
      </c>
      <c r="AM2923" t="s">
        <v>4728</v>
      </c>
      <c r="AN2923" t="s">
        <v>42</v>
      </c>
      <c r="AO2923" t="s">
        <v>13</v>
      </c>
      <c r="AR2923" t="s">
        <v>5933</v>
      </c>
      <c r="AT2923" t="s">
        <v>2391</v>
      </c>
      <c r="AX2923" t="s">
        <v>7495</v>
      </c>
      <c r="AY2923" s="104">
        <v>46114.714583333334</v>
      </c>
      <c r="AZ2923">
        <v>227954</v>
      </c>
      <c r="BA2923" t="s">
        <v>4728</v>
      </c>
      <c r="BB2923" t="s">
        <v>5989</v>
      </c>
      <c r="BF2923" t="s">
        <v>5942</v>
      </c>
    </row>
    <row r="2924" spans="32:58" x14ac:dyDescent="0.25">
      <c r="AF2924" t="s">
        <v>1379</v>
      </c>
      <c r="AJ2924" t="s">
        <v>5643</v>
      </c>
      <c r="AK2924" s="104">
        <v>46118.72152777778</v>
      </c>
      <c r="AL2924">
        <v>418645</v>
      </c>
      <c r="AM2924" t="s">
        <v>4728</v>
      </c>
      <c r="AN2924" t="s">
        <v>13</v>
      </c>
      <c r="AR2924" t="s">
        <v>5931</v>
      </c>
      <c r="AT2924" t="s">
        <v>1985</v>
      </c>
      <c r="AX2924" t="s">
        <v>5012</v>
      </c>
      <c r="AY2924" s="104">
        <v>46114.714583333334</v>
      </c>
      <c r="AZ2924">
        <v>593340</v>
      </c>
      <c r="BA2924" t="s">
        <v>4728</v>
      </c>
      <c r="BB2924" t="s">
        <v>5989</v>
      </c>
      <c r="BF2924" t="s">
        <v>5920</v>
      </c>
    </row>
    <row r="2925" spans="32:58" x14ac:dyDescent="0.25">
      <c r="AF2925" t="s">
        <v>2383</v>
      </c>
      <c r="AG2925" t="s">
        <v>217</v>
      </c>
      <c r="AJ2925" t="s">
        <v>4850</v>
      </c>
      <c r="AK2925" s="104">
        <v>46118.722916666666</v>
      </c>
      <c r="AL2925">
        <v>1244425</v>
      </c>
      <c r="AM2925" t="s">
        <v>4728</v>
      </c>
      <c r="AN2925" t="s">
        <v>13</v>
      </c>
      <c r="AO2925" t="s">
        <v>4731</v>
      </c>
      <c r="AR2925" t="s">
        <v>6074</v>
      </c>
      <c r="AT2925" t="s">
        <v>229</v>
      </c>
      <c r="AX2925" t="s">
        <v>7501</v>
      </c>
      <c r="AY2925" s="104">
        <v>46114.714583333334</v>
      </c>
      <c r="AZ2925">
        <v>336931</v>
      </c>
      <c r="BA2925" t="s">
        <v>4728</v>
      </c>
      <c r="BB2925" t="s">
        <v>5989</v>
      </c>
      <c r="BF2925" t="s">
        <v>5942</v>
      </c>
    </row>
    <row r="2926" spans="32:58" x14ac:dyDescent="0.25">
      <c r="AF2926" t="s">
        <v>1828</v>
      </c>
      <c r="AG2926" t="s">
        <v>1220</v>
      </c>
      <c r="AJ2926" t="s">
        <v>6826</v>
      </c>
      <c r="AK2926" s="104">
        <v>46118.723611111112</v>
      </c>
      <c r="AL2926">
        <v>804947</v>
      </c>
      <c r="AM2926" t="s">
        <v>4728</v>
      </c>
      <c r="AN2926" t="s">
        <v>42</v>
      </c>
      <c r="AO2926" t="s">
        <v>13</v>
      </c>
      <c r="AR2926" t="s">
        <v>6305</v>
      </c>
      <c r="AT2926" t="s">
        <v>1941</v>
      </c>
      <c r="AX2926" t="s">
        <v>5012</v>
      </c>
      <c r="AY2926" s="104">
        <v>46114.714583333334</v>
      </c>
      <c r="AZ2926">
        <v>373768</v>
      </c>
      <c r="BA2926" t="s">
        <v>4728</v>
      </c>
      <c r="BB2926" t="s">
        <v>5989</v>
      </c>
      <c r="BF2926" t="s">
        <v>5925</v>
      </c>
    </row>
    <row r="2927" spans="32:58" x14ac:dyDescent="0.25">
      <c r="AF2927" t="s">
        <v>1955</v>
      </c>
      <c r="AJ2927" t="s">
        <v>5483</v>
      </c>
      <c r="AK2927" s="104">
        <v>46118.724999999999</v>
      </c>
      <c r="AL2927">
        <v>162203</v>
      </c>
      <c r="AM2927" t="s">
        <v>4728</v>
      </c>
      <c r="AN2927" t="s">
        <v>13</v>
      </c>
      <c r="AR2927" t="s">
        <v>5931</v>
      </c>
      <c r="AT2927" t="s">
        <v>432</v>
      </c>
      <c r="AX2927" t="s">
        <v>4933</v>
      </c>
      <c r="AY2927" s="104">
        <v>46114.715277777781</v>
      </c>
      <c r="AZ2927">
        <v>928897</v>
      </c>
      <c r="BA2927" t="s">
        <v>4728</v>
      </c>
      <c r="BB2927" t="s">
        <v>5989</v>
      </c>
      <c r="BF2927" t="s">
        <v>5918</v>
      </c>
    </row>
    <row r="2928" spans="32:58" x14ac:dyDescent="0.25">
      <c r="AF2928" t="s">
        <v>2335</v>
      </c>
      <c r="AJ2928" t="s">
        <v>5109</v>
      </c>
      <c r="AK2928" s="104">
        <v>46118.724999999999</v>
      </c>
      <c r="AL2928">
        <v>346387</v>
      </c>
      <c r="AM2928" t="s">
        <v>4728</v>
      </c>
      <c r="AN2928" t="s">
        <v>13</v>
      </c>
      <c r="AR2928" t="s">
        <v>5918</v>
      </c>
      <c r="AT2928" t="s">
        <v>2345</v>
      </c>
      <c r="AX2928" t="s">
        <v>4826</v>
      </c>
      <c r="AY2928" s="104">
        <v>46114.715277777781</v>
      </c>
      <c r="AZ2928">
        <v>2828421</v>
      </c>
      <c r="BA2928" t="s">
        <v>4761</v>
      </c>
      <c r="BB2928" t="s">
        <v>5989</v>
      </c>
      <c r="BF2928" t="s">
        <v>5966</v>
      </c>
    </row>
    <row r="2929" spans="32:58" x14ac:dyDescent="0.25">
      <c r="AF2929" t="s">
        <v>6684</v>
      </c>
      <c r="AG2929" t="s">
        <v>2429</v>
      </c>
      <c r="AH2929" t="s">
        <v>217</v>
      </c>
      <c r="AJ2929" t="s">
        <v>4877</v>
      </c>
      <c r="AK2929" s="104">
        <v>46118.727083333331</v>
      </c>
      <c r="AL2929">
        <v>2690366</v>
      </c>
      <c r="AM2929" t="s">
        <v>4728</v>
      </c>
      <c r="AN2929" t="s">
        <v>4787</v>
      </c>
      <c r="AO2929" t="s">
        <v>13</v>
      </c>
      <c r="AP2929" t="s">
        <v>4731</v>
      </c>
      <c r="AR2929" t="s">
        <v>6827</v>
      </c>
      <c r="AT2929" t="s">
        <v>2510</v>
      </c>
      <c r="AX2929" t="s">
        <v>4741</v>
      </c>
      <c r="AY2929" s="104">
        <v>46114.71597222222</v>
      </c>
      <c r="AZ2929">
        <v>170878</v>
      </c>
      <c r="BA2929" t="s">
        <v>4728</v>
      </c>
      <c r="BB2929" t="s">
        <v>5989</v>
      </c>
      <c r="BF2929" t="s">
        <v>5942</v>
      </c>
    </row>
    <row r="2930" spans="32:58" x14ac:dyDescent="0.25">
      <c r="AF2930" t="s">
        <v>2510</v>
      </c>
      <c r="AJ2930" t="s">
        <v>6825</v>
      </c>
      <c r="AK2930" s="104">
        <v>46118.727083333331</v>
      </c>
      <c r="AL2930">
        <v>96332</v>
      </c>
      <c r="AM2930" t="s">
        <v>4728</v>
      </c>
      <c r="AN2930" t="s">
        <v>13</v>
      </c>
      <c r="AR2930" t="s">
        <v>6117</v>
      </c>
      <c r="AT2930" t="s">
        <v>202</v>
      </c>
      <c r="AX2930" t="s">
        <v>7502</v>
      </c>
      <c r="AY2930" s="104">
        <v>46114.716666666667</v>
      </c>
      <c r="AZ2930">
        <v>96410</v>
      </c>
      <c r="BA2930" t="s">
        <v>4728</v>
      </c>
      <c r="BB2930" t="s">
        <v>5989</v>
      </c>
      <c r="BF2930" t="s">
        <v>5925</v>
      </c>
    </row>
    <row r="2931" spans="32:58" x14ac:dyDescent="0.25">
      <c r="AF2931" t="s">
        <v>73</v>
      </c>
      <c r="AJ2931" t="s">
        <v>5534</v>
      </c>
      <c r="AK2931" s="104">
        <v>46118.727777777778</v>
      </c>
      <c r="AL2931">
        <v>1060697</v>
      </c>
      <c r="AM2931" t="s">
        <v>4728</v>
      </c>
      <c r="AN2931" t="s">
        <v>13</v>
      </c>
      <c r="AR2931" t="s">
        <v>5938</v>
      </c>
      <c r="AX2931" t="s">
        <v>5320</v>
      </c>
      <c r="AY2931" s="104">
        <v>46114.716666666667</v>
      </c>
      <c r="AZ2931">
        <v>184287</v>
      </c>
      <c r="BA2931" t="s">
        <v>4728</v>
      </c>
      <c r="BB2931" t="s">
        <v>5989</v>
      </c>
    </row>
    <row r="2932" spans="32:58" x14ac:dyDescent="0.25">
      <c r="AF2932" t="s">
        <v>1353</v>
      </c>
      <c r="AG2932" t="s">
        <v>1124</v>
      </c>
      <c r="AJ2932" t="s">
        <v>6828</v>
      </c>
      <c r="AK2932" s="104">
        <v>46118.728472222225</v>
      </c>
      <c r="AL2932">
        <v>2453397</v>
      </c>
      <c r="AM2932" t="s">
        <v>4761</v>
      </c>
      <c r="AN2932" t="s">
        <v>42</v>
      </c>
      <c r="AO2932" t="s">
        <v>13</v>
      </c>
      <c r="AR2932" t="s">
        <v>5967</v>
      </c>
      <c r="AT2932" t="s">
        <v>2407</v>
      </c>
      <c r="AX2932" t="s">
        <v>7006</v>
      </c>
      <c r="AY2932" s="104">
        <v>46114.717361111114</v>
      </c>
      <c r="AZ2932">
        <v>80179</v>
      </c>
      <c r="BA2932" t="s">
        <v>4728</v>
      </c>
      <c r="BB2932" t="s">
        <v>5989</v>
      </c>
      <c r="BF2932" t="s">
        <v>4781</v>
      </c>
    </row>
    <row r="2933" spans="32:58" x14ac:dyDescent="0.25">
      <c r="AF2933" t="s">
        <v>1764</v>
      </c>
      <c r="AG2933" t="s">
        <v>1292</v>
      </c>
      <c r="AJ2933" t="s">
        <v>6829</v>
      </c>
      <c r="AK2933" s="104">
        <v>46118.729166666664</v>
      </c>
      <c r="AL2933">
        <v>1532996</v>
      </c>
      <c r="AM2933" t="s">
        <v>4728</v>
      </c>
      <c r="AN2933" t="s">
        <v>42</v>
      </c>
      <c r="AO2933" t="s">
        <v>13</v>
      </c>
      <c r="AR2933" t="s">
        <v>6830</v>
      </c>
      <c r="AT2933" t="s">
        <v>1284</v>
      </c>
      <c r="AX2933" t="s">
        <v>6294</v>
      </c>
      <c r="AY2933" s="104">
        <v>46114.717361111114</v>
      </c>
      <c r="AZ2933">
        <v>2000088</v>
      </c>
      <c r="BA2933" t="s">
        <v>4761</v>
      </c>
      <c r="BB2933" t="s">
        <v>5989</v>
      </c>
      <c r="BF2933" t="s">
        <v>5950</v>
      </c>
    </row>
    <row r="2934" spans="32:58" x14ac:dyDescent="0.25">
      <c r="AF2934" t="s">
        <v>1967</v>
      </c>
      <c r="AG2934" t="s">
        <v>1955</v>
      </c>
      <c r="AJ2934" t="s">
        <v>5607</v>
      </c>
      <c r="AK2934" s="104">
        <v>46118.729861111111</v>
      </c>
      <c r="AL2934">
        <v>1532202</v>
      </c>
      <c r="AM2934" t="s">
        <v>4761</v>
      </c>
      <c r="AN2934" t="s">
        <v>4787</v>
      </c>
      <c r="AO2934" t="s">
        <v>13</v>
      </c>
      <c r="AR2934" t="s">
        <v>6831</v>
      </c>
      <c r="AT2934" t="s">
        <v>72</v>
      </c>
      <c r="AX2934" t="s">
        <v>7502</v>
      </c>
      <c r="AY2934" s="104">
        <v>46114.718055555553</v>
      </c>
      <c r="AZ2934">
        <v>827624</v>
      </c>
      <c r="BA2934" t="s">
        <v>4728</v>
      </c>
      <c r="BB2934" t="s">
        <v>5989</v>
      </c>
      <c r="BF2934" t="s">
        <v>5958</v>
      </c>
    </row>
    <row r="2935" spans="32:58" x14ac:dyDescent="0.25">
      <c r="AF2935" t="s">
        <v>253</v>
      </c>
      <c r="AG2935" t="s">
        <v>852</v>
      </c>
      <c r="AH2935" t="s">
        <v>1688</v>
      </c>
      <c r="AJ2935" t="s">
        <v>4765</v>
      </c>
      <c r="AK2935" s="104">
        <v>46118.729861111111</v>
      </c>
      <c r="AL2935">
        <v>1752356</v>
      </c>
      <c r="AM2935" t="s">
        <v>4728</v>
      </c>
      <c r="AN2935" t="s">
        <v>13</v>
      </c>
      <c r="AO2935" t="s">
        <v>4731</v>
      </c>
      <c r="AR2935" t="s">
        <v>6240</v>
      </c>
      <c r="AT2935" t="s">
        <v>2407</v>
      </c>
      <c r="AX2935" t="s">
        <v>4806</v>
      </c>
      <c r="AY2935" s="104">
        <v>46114.71875</v>
      </c>
      <c r="AZ2935">
        <v>371687</v>
      </c>
      <c r="BA2935" t="s">
        <v>4728</v>
      </c>
      <c r="BB2935" t="s">
        <v>5989</v>
      </c>
      <c r="BF2935" t="s">
        <v>5931</v>
      </c>
    </row>
    <row r="2936" spans="32:58" x14ac:dyDescent="0.25">
      <c r="AF2936" t="s">
        <v>2126</v>
      </c>
      <c r="AG2936" t="s">
        <v>1955</v>
      </c>
      <c r="AJ2936" t="s">
        <v>6832</v>
      </c>
      <c r="AK2936" s="104">
        <v>46118.730555555558</v>
      </c>
      <c r="AL2936">
        <v>1023931</v>
      </c>
      <c r="AM2936" t="s">
        <v>4761</v>
      </c>
      <c r="AN2936" t="s">
        <v>42</v>
      </c>
      <c r="AO2936" t="s">
        <v>13</v>
      </c>
      <c r="AR2936" t="s">
        <v>5955</v>
      </c>
      <c r="AT2936" t="s">
        <v>2345</v>
      </c>
      <c r="AX2936" t="s">
        <v>5166</v>
      </c>
      <c r="AY2936" s="104">
        <v>46114.71875</v>
      </c>
      <c r="AZ2936">
        <v>1554261</v>
      </c>
      <c r="BA2936" t="s">
        <v>4761</v>
      </c>
      <c r="BB2936" t="s">
        <v>5989</v>
      </c>
      <c r="BF2936" t="s">
        <v>5950</v>
      </c>
    </row>
    <row r="2937" spans="32:58" x14ac:dyDescent="0.25">
      <c r="AF2937" t="s">
        <v>2213</v>
      </c>
      <c r="AG2937" t="s">
        <v>2559</v>
      </c>
      <c r="AJ2937" t="s">
        <v>6833</v>
      </c>
      <c r="AK2937" s="104">
        <v>46118.731944444444</v>
      </c>
      <c r="AL2937">
        <v>910240</v>
      </c>
      <c r="AM2937" t="s">
        <v>4761</v>
      </c>
      <c r="AN2937" t="s">
        <v>42</v>
      </c>
      <c r="AO2937" t="s">
        <v>13</v>
      </c>
      <c r="AR2937" t="s">
        <v>5944</v>
      </c>
      <c r="AT2937" t="s">
        <v>229</v>
      </c>
      <c r="AX2937" t="s">
        <v>6464</v>
      </c>
      <c r="AY2937" s="104">
        <v>46114.71875</v>
      </c>
      <c r="AZ2937">
        <v>364459</v>
      </c>
      <c r="BA2937" t="s">
        <v>4728</v>
      </c>
      <c r="BB2937" t="s">
        <v>5989</v>
      </c>
      <c r="BF2937" t="s">
        <v>5931</v>
      </c>
    </row>
    <row r="2938" spans="32:58" x14ac:dyDescent="0.25">
      <c r="AF2938" t="s">
        <v>1292</v>
      </c>
      <c r="AJ2938" t="s">
        <v>4836</v>
      </c>
      <c r="AK2938" s="104">
        <v>46118.73333333333</v>
      </c>
      <c r="AL2938">
        <v>2147108</v>
      </c>
      <c r="AM2938" t="s">
        <v>4761</v>
      </c>
      <c r="AN2938" t="s">
        <v>13</v>
      </c>
      <c r="AR2938" t="s">
        <v>5966</v>
      </c>
      <c r="AT2938" t="s">
        <v>1945</v>
      </c>
      <c r="AX2938" t="s">
        <v>5889</v>
      </c>
      <c r="AY2938" s="104">
        <v>46114.719444444447</v>
      </c>
      <c r="AZ2938">
        <v>263071</v>
      </c>
      <c r="BA2938" t="s">
        <v>4761</v>
      </c>
      <c r="BB2938" t="s">
        <v>5989</v>
      </c>
      <c r="BF2938" t="s">
        <v>5934</v>
      </c>
    </row>
    <row r="2939" spans="32:58" x14ac:dyDescent="0.25">
      <c r="AF2939" t="s">
        <v>438</v>
      </c>
      <c r="AG2939" t="s">
        <v>2383</v>
      </c>
      <c r="AJ2939" t="s">
        <v>4765</v>
      </c>
      <c r="AK2939" s="104">
        <v>46118.73333333333</v>
      </c>
      <c r="AL2939">
        <v>950486</v>
      </c>
      <c r="AM2939" t="s">
        <v>4728</v>
      </c>
      <c r="AN2939" t="s">
        <v>4790</v>
      </c>
      <c r="AO2939" t="s">
        <v>13</v>
      </c>
      <c r="AR2939" t="s">
        <v>6834</v>
      </c>
      <c r="AT2939" t="s">
        <v>1706</v>
      </c>
      <c r="AX2939" t="s">
        <v>4858</v>
      </c>
      <c r="AY2939" s="104">
        <v>46114.719444444447</v>
      </c>
      <c r="AZ2939">
        <v>323053</v>
      </c>
      <c r="BA2939" t="s">
        <v>4728</v>
      </c>
      <c r="BB2939" t="s">
        <v>5989</v>
      </c>
      <c r="BF2939" t="s">
        <v>5942</v>
      </c>
    </row>
    <row r="2940" spans="32:58" x14ac:dyDescent="0.25">
      <c r="AF2940" t="s">
        <v>2403</v>
      </c>
      <c r="AJ2940" t="s">
        <v>5156</v>
      </c>
      <c r="AK2940" s="104">
        <v>46118.734027777777</v>
      </c>
      <c r="AL2940">
        <v>574697</v>
      </c>
      <c r="AM2940" t="s">
        <v>4728</v>
      </c>
      <c r="AN2940" t="s">
        <v>13</v>
      </c>
      <c r="AR2940" t="s">
        <v>5931</v>
      </c>
      <c r="AT2940" t="s">
        <v>1941</v>
      </c>
      <c r="AX2940" t="s">
        <v>5320</v>
      </c>
      <c r="AY2940" s="104">
        <v>46114.719444444447</v>
      </c>
      <c r="AZ2940">
        <v>430298</v>
      </c>
      <c r="BA2940" t="s">
        <v>4728</v>
      </c>
      <c r="BB2940" t="s">
        <v>5989</v>
      </c>
      <c r="BF2940" t="s">
        <v>5942</v>
      </c>
    </row>
    <row r="2941" spans="32:58" x14ac:dyDescent="0.25">
      <c r="AF2941" t="s">
        <v>5029</v>
      </c>
      <c r="AG2941" t="s">
        <v>76</v>
      </c>
      <c r="AH2941" t="s">
        <v>214</v>
      </c>
      <c r="AJ2941" t="s">
        <v>4782</v>
      </c>
      <c r="AK2941" s="104">
        <v>46118.734722222223</v>
      </c>
      <c r="AL2941">
        <v>1051936</v>
      </c>
      <c r="AM2941" t="s">
        <v>4728</v>
      </c>
      <c r="AN2941" t="s">
        <v>42</v>
      </c>
      <c r="AO2941" t="s">
        <v>13</v>
      </c>
      <c r="AP2941" t="s">
        <v>54</v>
      </c>
      <c r="AR2941" t="s">
        <v>5689</v>
      </c>
      <c r="AT2941" t="s">
        <v>2383</v>
      </c>
      <c r="AX2941" t="s">
        <v>4926</v>
      </c>
      <c r="AY2941" s="104">
        <v>46114.720138888886</v>
      </c>
      <c r="AZ2941">
        <v>1399917</v>
      </c>
      <c r="BA2941" t="s">
        <v>4761</v>
      </c>
      <c r="BB2941" t="s">
        <v>5989</v>
      </c>
      <c r="BF2941" t="s">
        <v>5966</v>
      </c>
    </row>
    <row r="2942" spans="32:58" x14ac:dyDescent="0.25">
      <c r="AF2942" t="s">
        <v>808</v>
      </c>
      <c r="AG2942" t="s">
        <v>76</v>
      </c>
      <c r="AJ2942" t="s">
        <v>4926</v>
      </c>
      <c r="AK2942" s="104">
        <v>46118.734722222223</v>
      </c>
      <c r="AL2942">
        <v>1505901</v>
      </c>
      <c r="AM2942" t="s">
        <v>4728</v>
      </c>
      <c r="AN2942" t="s">
        <v>42</v>
      </c>
      <c r="AO2942" t="s">
        <v>13</v>
      </c>
      <c r="AR2942" t="s">
        <v>6018</v>
      </c>
      <c r="AT2942" t="s">
        <v>308</v>
      </c>
      <c r="AX2942" t="s">
        <v>5083</v>
      </c>
      <c r="AY2942" s="104">
        <v>46114.720138888886</v>
      </c>
      <c r="AZ2942">
        <v>325598</v>
      </c>
      <c r="BA2942" t="s">
        <v>4728</v>
      </c>
      <c r="BB2942" t="s">
        <v>5989</v>
      </c>
      <c r="BF2942" t="s">
        <v>5931</v>
      </c>
    </row>
    <row r="2943" spans="32:58" x14ac:dyDescent="0.25">
      <c r="AF2943" t="s">
        <v>2057</v>
      </c>
      <c r="AG2943" t="s">
        <v>253</v>
      </c>
      <c r="AJ2943" t="s">
        <v>5129</v>
      </c>
      <c r="AK2943" s="104">
        <v>46118.73541666667</v>
      </c>
      <c r="AL2943">
        <v>1833695</v>
      </c>
      <c r="AM2943" t="s">
        <v>4728</v>
      </c>
      <c r="AN2943" t="s">
        <v>4787</v>
      </c>
      <c r="AO2943" t="s">
        <v>13</v>
      </c>
      <c r="AR2943" t="s">
        <v>5977</v>
      </c>
      <c r="AT2943" t="s">
        <v>1276</v>
      </c>
      <c r="AX2943" t="s">
        <v>5157</v>
      </c>
      <c r="AY2943" s="104">
        <v>46114.720138888886</v>
      </c>
      <c r="AZ2943">
        <v>104967</v>
      </c>
      <c r="BA2943" t="s">
        <v>4728</v>
      </c>
      <c r="BB2943" t="s">
        <v>5989</v>
      </c>
      <c r="BF2943" t="s">
        <v>5942</v>
      </c>
    </row>
    <row r="2944" spans="32:58" x14ac:dyDescent="0.25">
      <c r="AF2944" t="s">
        <v>2419</v>
      </c>
      <c r="AG2944" t="s">
        <v>1945</v>
      </c>
      <c r="AJ2944" t="s">
        <v>5259</v>
      </c>
      <c r="AK2944" s="104">
        <v>46118.73541666667</v>
      </c>
      <c r="AL2944">
        <v>296469</v>
      </c>
      <c r="AM2944" t="s">
        <v>4728</v>
      </c>
      <c r="AN2944" t="s">
        <v>42</v>
      </c>
      <c r="AO2944" t="s">
        <v>13</v>
      </c>
      <c r="AR2944" t="s">
        <v>5919</v>
      </c>
      <c r="AT2944" t="s">
        <v>2429</v>
      </c>
      <c r="AX2944" t="s">
        <v>5442</v>
      </c>
      <c r="AY2944" s="104">
        <v>46114.720833333333</v>
      </c>
      <c r="AZ2944">
        <v>534818</v>
      </c>
      <c r="BA2944" t="s">
        <v>4728</v>
      </c>
      <c r="BB2944" t="s">
        <v>5989</v>
      </c>
      <c r="BF2944" t="s">
        <v>5942</v>
      </c>
    </row>
    <row r="2945" spans="32:58" x14ac:dyDescent="0.25">
      <c r="AF2945" t="s">
        <v>2510</v>
      </c>
      <c r="AJ2945" t="s">
        <v>5842</v>
      </c>
      <c r="AK2945" s="104">
        <v>46118.736111111109</v>
      </c>
      <c r="AL2945">
        <v>416044</v>
      </c>
      <c r="AM2945" t="s">
        <v>4761</v>
      </c>
      <c r="AN2945" t="s">
        <v>13</v>
      </c>
      <c r="AR2945" t="s">
        <v>5966</v>
      </c>
      <c r="AT2945" t="s">
        <v>1292</v>
      </c>
      <c r="AU2945" t="s">
        <v>1688</v>
      </c>
      <c r="AX2945" t="s">
        <v>4805</v>
      </c>
      <c r="AY2945" s="104">
        <v>46114.72152777778</v>
      </c>
      <c r="AZ2945">
        <v>740899</v>
      </c>
      <c r="BA2945" t="s">
        <v>4728</v>
      </c>
      <c r="BB2945" t="s">
        <v>5989</v>
      </c>
      <c r="BC2945" t="s">
        <v>4731</v>
      </c>
      <c r="BF2945" t="s">
        <v>6240</v>
      </c>
    </row>
    <row r="2946" spans="32:58" x14ac:dyDescent="0.25">
      <c r="AF2946" t="s">
        <v>2293</v>
      </c>
      <c r="AG2946" t="s">
        <v>1124</v>
      </c>
      <c r="AJ2946" t="s">
        <v>4910</v>
      </c>
      <c r="AK2946" s="104">
        <v>46118.736805555556</v>
      </c>
      <c r="AL2946">
        <v>389691</v>
      </c>
      <c r="AM2946" t="s">
        <v>4728</v>
      </c>
      <c r="AN2946" t="s">
        <v>42</v>
      </c>
      <c r="AO2946" t="s">
        <v>13</v>
      </c>
      <c r="AR2946" t="s">
        <v>5919</v>
      </c>
      <c r="AT2946" t="s">
        <v>226</v>
      </c>
      <c r="AX2946" t="s">
        <v>5714</v>
      </c>
      <c r="AY2946" s="104">
        <v>46114.722222222219</v>
      </c>
      <c r="AZ2946">
        <v>379163</v>
      </c>
      <c r="BA2946" t="s">
        <v>4728</v>
      </c>
      <c r="BB2946" t="s">
        <v>5989</v>
      </c>
      <c r="BF2946" t="s">
        <v>5942</v>
      </c>
    </row>
    <row r="2947" spans="32:58" x14ac:dyDescent="0.25">
      <c r="AF2947" t="s">
        <v>2335</v>
      </c>
      <c r="AJ2947" t="s">
        <v>5401</v>
      </c>
      <c r="AK2947" s="104">
        <v>46118.736805555556</v>
      </c>
      <c r="AL2947">
        <v>240862</v>
      </c>
      <c r="AM2947" t="s">
        <v>4728</v>
      </c>
      <c r="AN2947" t="s">
        <v>13</v>
      </c>
      <c r="AR2947" t="s">
        <v>5918</v>
      </c>
      <c r="AT2947" t="s">
        <v>1945</v>
      </c>
      <c r="AX2947" t="s">
        <v>5277</v>
      </c>
      <c r="AY2947" s="104">
        <v>46114.722222222219</v>
      </c>
      <c r="AZ2947">
        <v>101554</v>
      </c>
      <c r="BA2947" t="s">
        <v>4728</v>
      </c>
      <c r="BB2947" t="s">
        <v>5989</v>
      </c>
      <c r="BF2947" t="s">
        <v>4781</v>
      </c>
    </row>
    <row r="2948" spans="32:58" x14ac:dyDescent="0.25">
      <c r="AF2948" t="s">
        <v>1655</v>
      </c>
      <c r="AG2948" t="s">
        <v>1220</v>
      </c>
      <c r="AJ2948" t="s">
        <v>5431</v>
      </c>
      <c r="AK2948" s="104">
        <v>46118.736805555556</v>
      </c>
      <c r="AL2948">
        <v>631954</v>
      </c>
      <c r="AM2948" t="s">
        <v>4728</v>
      </c>
      <c r="AN2948" t="s">
        <v>42</v>
      </c>
      <c r="AO2948" t="s">
        <v>13</v>
      </c>
      <c r="AR2948" t="s">
        <v>5937</v>
      </c>
      <c r="AT2948" t="s">
        <v>1276</v>
      </c>
      <c r="AX2948" t="s">
        <v>4807</v>
      </c>
      <c r="AY2948" s="104">
        <v>46114.722916666666</v>
      </c>
      <c r="AZ2948">
        <v>101266</v>
      </c>
      <c r="BA2948" t="s">
        <v>4728</v>
      </c>
      <c r="BB2948" t="s">
        <v>5989</v>
      </c>
      <c r="BF2948" t="s">
        <v>4781</v>
      </c>
    </row>
    <row r="2949" spans="32:58" x14ac:dyDescent="0.25">
      <c r="AF2949" t="s">
        <v>852</v>
      </c>
      <c r="AJ2949" t="s">
        <v>6553</v>
      </c>
      <c r="AK2949" s="104">
        <v>46118.737500000003</v>
      </c>
      <c r="AL2949">
        <v>1621582</v>
      </c>
      <c r="AM2949" t="s">
        <v>4761</v>
      </c>
      <c r="AN2949" t="s">
        <v>13</v>
      </c>
      <c r="AR2949" t="s">
        <v>5966</v>
      </c>
      <c r="AT2949" t="s">
        <v>1985</v>
      </c>
      <c r="AX2949" t="s">
        <v>7503</v>
      </c>
      <c r="AY2949" s="104">
        <v>46114.722916666666</v>
      </c>
      <c r="AZ2949">
        <v>308881</v>
      </c>
      <c r="BA2949" t="s">
        <v>4728</v>
      </c>
      <c r="BB2949" t="s">
        <v>5989</v>
      </c>
      <c r="BF2949" t="s">
        <v>5942</v>
      </c>
    </row>
    <row r="2950" spans="32:58" x14ac:dyDescent="0.25">
      <c r="AF2950" t="s">
        <v>1034</v>
      </c>
      <c r="AG2950" t="s">
        <v>2383</v>
      </c>
      <c r="AJ2950" t="s">
        <v>5072</v>
      </c>
      <c r="AK2950" s="104">
        <v>46118.737500000003</v>
      </c>
      <c r="AL2950">
        <v>850694</v>
      </c>
      <c r="AM2950" t="s">
        <v>4761</v>
      </c>
      <c r="AN2950" t="s">
        <v>42</v>
      </c>
      <c r="AO2950" t="s">
        <v>13</v>
      </c>
      <c r="AR2950" t="s">
        <v>5944</v>
      </c>
      <c r="AT2950" t="s">
        <v>1385</v>
      </c>
      <c r="AX2950" t="s">
        <v>4848</v>
      </c>
      <c r="AY2950" s="104">
        <v>46114.722916666666</v>
      </c>
      <c r="AZ2950">
        <v>462661</v>
      </c>
      <c r="BA2950" t="s">
        <v>4728</v>
      </c>
      <c r="BB2950" t="s">
        <v>5989</v>
      </c>
      <c r="BF2950" t="s">
        <v>5931</v>
      </c>
    </row>
    <row r="2951" spans="32:58" x14ac:dyDescent="0.25">
      <c r="AF2951" t="s">
        <v>73</v>
      </c>
      <c r="AJ2951" t="s">
        <v>6823</v>
      </c>
      <c r="AK2951" s="104">
        <v>46118.738888888889</v>
      </c>
      <c r="AL2951">
        <v>317194</v>
      </c>
      <c r="AM2951" t="s">
        <v>4728</v>
      </c>
      <c r="AN2951" t="s">
        <v>13</v>
      </c>
      <c r="AR2951" t="s">
        <v>5925</v>
      </c>
      <c r="AT2951" t="s">
        <v>2407</v>
      </c>
      <c r="AX2951" t="s">
        <v>4833</v>
      </c>
      <c r="AY2951" s="104">
        <v>46114.723611111112</v>
      </c>
      <c r="AZ2951">
        <v>963737</v>
      </c>
      <c r="BA2951" t="s">
        <v>4728</v>
      </c>
      <c r="BB2951" t="s">
        <v>5989</v>
      </c>
      <c r="BF2951" t="s">
        <v>4781</v>
      </c>
    </row>
    <row r="2952" spans="32:58" x14ac:dyDescent="0.25">
      <c r="AF2952" t="s">
        <v>1596</v>
      </c>
      <c r="AG2952" t="s">
        <v>1732</v>
      </c>
      <c r="AJ2952" t="s">
        <v>4995</v>
      </c>
      <c r="AK2952" s="104">
        <v>46118.738888888889</v>
      </c>
      <c r="AL2952">
        <v>487476</v>
      </c>
      <c r="AM2952" t="s">
        <v>4728</v>
      </c>
      <c r="AN2952" t="s">
        <v>42</v>
      </c>
      <c r="AO2952" t="s">
        <v>13</v>
      </c>
      <c r="AR2952" t="s">
        <v>4781</v>
      </c>
      <c r="AT2952" t="s">
        <v>229</v>
      </c>
      <c r="AX2952" t="s">
        <v>5103</v>
      </c>
      <c r="AY2952" s="104">
        <v>46114.723611111112</v>
      </c>
      <c r="AZ2952">
        <v>859267</v>
      </c>
      <c r="BA2952" t="s">
        <v>4728</v>
      </c>
      <c r="BB2952" t="s">
        <v>5989</v>
      </c>
      <c r="BF2952" t="s">
        <v>5920</v>
      </c>
    </row>
    <row r="2953" spans="32:58" x14ac:dyDescent="0.25">
      <c r="AF2953" t="s">
        <v>1292</v>
      </c>
      <c r="AJ2953" t="s">
        <v>4877</v>
      </c>
      <c r="AK2953" s="104">
        <v>46118.742361111108</v>
      </c>
      <c r="AL2953">
        <v>174478</v>
      </c>
      <c r="AM2953" t="s">
        <v>4728</v>
      </c>
      <c r="AN2953" t="s">
        <v>13</v>
      </c>
      <c r="AR2953" t="s">
        <v>5934</v>
      </c>
      <c r="AT2953" t="s">
        <v>1292</v>
      </c>
      <c r="AX2953" t="s">
        <v>4807</v>
      </c>
      <c r="AY2953" s="104">
        <v>46114.723611111112</v>
      </c>
      <c r="AZ2953">
        <v>494589</v>
      </c>
      <c r="BA2953" t="s">
        <v>4728</v>
      </c>
      <c r="BB2953" t="s">
        <v>5989</v>
      </c>
      <c r="BF2953" t="s">
        <v>5931</v>
      </c>
    </row>
    <row r="2954" spans="32:58" x14ac:dyDescent="0.25">
      <c r="AF2954" t="s">
        <v>314</v>
      </c>
      <c r="AG2954" t="s">
        <v>2407</v>
      </c>
      <c r="AJ2954" t="s">
        <v>5012</v>
      </c>
      <c r="AK2954" s="104">
        <v>46118.742361111108</v>
      </c>
      <c r="AL2954">
        <v>927266</v>
      </c>
      <c r="AM2954" t="s">
        <v>4728</v>
      </c>
      <c r="AN2954" t="s">
        <v>42</v>
      </c>
      <c r="AO2954" t="s">
        <v>13</v>
      </c>
      <c r="AR2954" t="s">
        <v>5937</v>
      </c>
      <c r="AT2954" t="s">
        <v>1124</v>
      </c>
      <c r="AU2954" t="s">
        <v>1688</v>
      </c>
      <c r="AX2954" t="s">
        <v>6106</v>
      </c>
      <c r="AY2954" s="104">
        <v>46114.724305555559</v>
      </c>
      <c r="AZ2954">
        <v>687485</v>
      </c>
      <c r="BA2954" t="s">
        <v>4728</v>
      </c>
      <c r="BB2954" t="s">
        <v>5989</v>
      </c>
      <c r="BC2954" t="s">
        <v>4731</v>
      </c>
      <c r="BF2954" t="s">
        <v>6411</v>
      </c>
    </row>
    <row r="2955" spans="32:58" x14ac:dyDescent="0.25">
      <c r="AF2955" t="s">
        <v>1276</v>
      </c>
      <c r="AJ2955" t="s">
        <v>5086</v>
      </c>
      <c r="AK2955" s="104">
        <v>46118.743055555555</v>
      </c>
      <c r="AL2955">
        <v>642522</v>
      </c>
      <c r="AM2955" t="s">
        <v>4728</v>
      </c>
      <c r="AN2955" t="s">
        <v>13</v>
      </c>
      <c r="AO2955" t="s">
        <v>4731</v>
      </c>
      <c r="AR2955" t="s">
        <v>5966</v>
      </c>
      <c r="AT2955" t="s">
        <v>1945</v>
      </c>
      <c r="AX2955" t="s">
        <v>4762</v>
      </c>
      <c r="AY2955" s="104">
        <v>46114.724999999999</v>
      </c>
      <c r="AZ2955">
        <v>289681</v>
      </c>
      <c r="BA2955" t="s">
        <v>4728</v>
      </c>
      <c r="BB2955" t="s">
        <v>5989</v>
      </c>
      <c r="BF2955" t="s">
        <v>5942</v>
      </c>
    </row>
    <row r="2956" spans="32:58" x14ac:dyDescent="0.25">
      <c r="AF2956" t="s">
        <v>506</v>
      </c>
      <c r="AG2956" t="s">
        <v>1124</v>
      </c>
      <c r="AJ2956" t="s">
        <v>5013</v>
      </c>
      <c r="AK2956" s="104">
        <v>46118.743055555555</v>
      </c>
      <c r="AL2956">
        <v>808901</v>
      </c>
      <c r="AM2956" t="s">
        <v>4728</v>
      </c>
      <c r="AN2956" t="s">
        <v>42</v>
      </c>
      <c r="AO2956" t="s">
        <v>13</v>
      </c>
      <c r="AR2956" t="s">
        <v>5933</v>
      </c>
      <c r="AT2956" t="s">
        <v>1276</v>
      </c>
      <c r="AX2956" t="s">
        <v>5300</v>
      </c>
      <c r="AY2956" s="104">
        <v>46114.724999999999</v>
      </c>
      <c r="AZ2956">
        <v>435037</v>
      </c>
      <c r="BA2956" t="s">
        <v>4728</v>
      </c>
      <c r="BB2956" t="s">
        <v>5989</v>
      </c>
      <c r="BF2956" t="s">
        <v>4781</v>
      </c>
    </row>
    <row r="2957" spans="32:58" x14ac:dyDescent="0.25">
      <c r="AF2957" t="s">
        <v>2429</v>
      </c>
      <c r="AJ2957" t="s">
        <v>4782</v>
      </c>
      <c r="AK2957" s="104">
        <v>46118.743055555555</v>
      </c>
      <c r="AL2957">
        <v>971697</v>
      </c>
      <c r="AM2957" t="s">
        <v>4761</v>
      </c>
      <c r="AN2957" t="s">
        <v>13</v>
      </c>
      <c r="AR2957" t="s">
        <v>4781</v>
      </c>
      <c r="AT2957" t="s">
        <v>2383</v>
      </c>
      <c r="AX2957" t="s">
        <v>5632</v>
      </c>
      <c r="AY2957" s="104">
        <v>46114.724999999999</v>
      </c>
      <c r="AZ2957">
        <v>420693</v>
      </c>
      <c r="BA2957" t="s">
        <v>4761</v>
      </c>
      <c r="BB2957" t="s">
        <v>5989</v>
      </c>
      <c r="BF2957" t="s">
        <v>5966</v>
      </c>
    </row>
    <row r="2958" spans="32:58" x14ac:dyDescent="0.25">
      <c r="AF2958" t="s">
        <v>2510</v>
      </c>
      <c r="AJ2958" t="s">
        <v>4877</v>
      </c>
      <c r="AK2958" s="104">
        <v>46118.744444444441</v>
      </c>
      <c r="AL2958">
        <v>950332</v>
      </c>
      <c r="AM2958" t="s">
        <v>4761</v>
      </c>
      <c r="AN2958" t="s">
        <v>13</v>
      </c>
      <c r="AR2958" t="s">
        <v>5966</v>
      </c>
      <c r="AT2958" t="s">
        <v>202</v>
      </c>
      <c r="AX2958" t="s">
        <v>5401</v>
      </c>
      <c r="AY2958" s="104">
        <v>46114.725694444445</v>
      </c>
      <c r="AZ2958">
        <v>351420</v>
      </c>
      <c r="BA2958" t="s">
        <v>4728</v>
      </c>
      <c r="BB2958" t="s">
        <v>5989</v>
      </c>
      <c r="BF2958" t="s">
        <v>5956</v>
      </c>
    </row>
    <row r="2959" spans="32:58" x14ac:dyDescent="0.25">
      <c r="AF2959" t="s">
        <v>1953</v>
      </c>
      <c r="AG2959" t="s">
        <v>1124</v>
      </c>
      <c r="AJ2959" t="s">
        <v>5220</v>
      </c>
      <c r="AK2959" s="104">
        <v>46118.744444444441</v>
      </c>
      <c r="AL2959">
        <v>396828</v>
      </c>
      <c r="AM2959" t="s">
        <v>4728</v>
      </c>
      <c r="AN2959" t="s">
        <v>42</v>
      </c>
      <c r="AO2959" t="s">
        <v>13</v>
      </c>
      <c r="AR2959" t="s">
        <v>5919</v>
      </c>
      <c r="AT2959" t="s">
        <v>226</v>
      </c>
      <c r="AX2959" t="s">
        <v>5056</v>
      </c>
      <c r="AY2959" s="104">
        <v>46114.725694444445</v>
      </c>
      <c r="AZ2959">
        <v>673237</v>
      </c>
      <c r="BA2959" t="s">
        <v>4728</v>
      </c>
      <c r="BB2959" t="s">
        <v>5989</v>
      </c>
      <c r="BF2959" t="s">
        <v>5924</v>
      </c>
    </row>
    <row r="2960" spans="32:58" x14ac:dyDescent="0.25">
      <c r="AF2960" t="s">
        <v>1276</v>
      </c>
      <c r="AJ2960" t="s">
        <v>5174</v>
      </c>
      <c r="AK2960" s="104">
        <v>46118.74722222222</v>
      </c>
      <c r="AL2960">
        <v>446429</v>
      </c>
      <c r="AM2960" t="s">
        <v>4728</v>
      </c>
      <c r="AN2960" t="s">
        <v>13</v>
      </c>
      <c r="AR2960" t="s">
        <v>5931</v>
      </c>
      <c r="AT2960" t="s">
        <v>1985</v>
      </c>
      <c r="AX2960" t="s">
        <v>6179</v>
      </c>
      <c r="AY2960" s="104">
        <v>46114.727083333331</v>
      </c>
      <c r="AZ2960">
        <v>263223</v>
      </c>
      <c r="BA2960" t="s">
        <v>4728</v>
      </c>
      <c r="BB2960" t="s">
        <v>5989</v>
      </c>
      <c r="BF2960" t="s">
        <v>5920</v>
      </c>
    </row>
    <row r="2961" spans="32:58" x14ac:dyDescent="0.25">
      <c r="AF2961" t="s">
        <v>6100</v>
      </c>
      <c r="AG2961" t="s">
        <v>1292</v>
      </c>
      <c r="AJ2961" t="s">
        <v>4818</v>
      </c>
      <c r="AK2961" s="104">
        <v>46118.74722222222</v>
      </c>
      <c r="AL2961">
        <v>1128524</v>
      </c>
      <c r="AM2961" t="s">
        <v>4728</v>
      </c>
      <c r="AN2961" t="s">
        <v>42</v>
      </c>
      <c r="AO2961" t="s">
        <v>13</v>
      </c>
      <c r="AR2961" t="s">
        <v>5933</v>
      </c>
      <c r="AT2961" t="s">
        <v>1941</v>
      </c>
      <c r="AX2961" t="s">
        <v>5074</v>
      </c>
      <c r="AY2961" s="104">
        <v>46114.727083333331</v>
      </c>
      <c r="AZ2961">
        <v>2211284</v>
      </c>
      <c r="BA2961" t="s">
        <v>4761</v>
      </c>
      <c r="BB2961" t="s">
        <v>5989</v>
      </c>
      <c r="BF2961" t="s">
        <v>5966</v>
      </c>
    </row>
    <row r="2962" spans="32:58" x14ac:dyDescent="0.25">
      <c r="AF2962" t="s">
        <v>1148</v>
      </c>
      <c r="AG2962" t="s">
        <v>2259</v>
      </c>
      <c r="AJ2962" t="s">
        <v>5174</v>
      </c>
      <c r="AK2962" s="104">
        <v>46118.747916666667</v>
      </c>
      <c r="AL2962">
        <v>2095452</v>
      </c>
      <c r="AM2962" t="s">
        <v>4728</v>
      </c>
      <c r="AN2962" t="s">
        <v>42</v>
      </c>
      <c r="AO2962" t="s">
        <v>13</v>
      </c>
      <c r="AR2962" t="s">
        <v>6310</v>
      </c>
      <c r="AT2962" t="s">
        <v>2403</v>
      </c>
      <c r="AX2962" t="s">
        <v>4848</v>
      </c>
      <c r="AY2962" s="104">
        <v>46114.727777777778</v>
      </c>
      <c r="AZ2962">
        <v>4227</v>
      </c>
      <c r="BA2962" t="s">
        <v>4728</v>
      </c>
      <c r="BB2962" t="s">
        <v>5989</v>
      </c>
    </row>
    <row r="2963" spans="32:58" x14ac:dyDescent="0.25">
      <c r="AF2963" t="s">
        <v>226</v>
      </c>
      <c r="AJ2963" t="s">
        <v>6035</v>
      </c>
      <c r="AK2963" s="104">
        <v>46118.749305555553</v>
      </c>
      <c r="AL2963">
        <v>626613</v>
      </c>
      <c r="AM2963" t="s">
        <v>4728</v>
      </c>
      <c r="AN2963" t="s">
        <v>13</v>
      </c>
      <c r="AR2963" t="s">
        <v>5942</v>
      </c>
      <c r="AT2963" t="s">
        <v>1391</v>
      </c>
      <c r="AX2963" t="s">
        <v>5121</v>
      </c>
      <c r="AY2963" s="104">
        <v>46114.728472222225</v>
      </c>
      <c r="AZ2963">
        <v>199746</v>
      </c>
      <c r="BA2963" t="s">
        <v>4728</v>
      </c>
      <c r="BB2963" t="s">
        <v>5989</v>
      </c>
      <c r="BF2963" t="s">
        <v>4781</v>
      </c>
    </row>
    <row r="2964" spans="32:58" x14ac:dyDescent="0.25">
      <c r="AF2964" t="s">
        <v>2086</v>
      </c>
      <c r="AG2964" t="s">
        <v>1276</v>
      </c>
      <c r="AJ2964" t="s">
        <v>6468</v>
      </c>
      <c r="AK2964" s="104">
        <v>46118.75</v>
      </c>
      <c r="AL2964">
        <v>637532</v>
      </c>
      <c r="AM2964" t="s">
        <v>4728</v>
      </c>
      <c r="AN2964" t="s">
        <v>42</v>
      </c>
      <c r="AO2964" t="s">
        <v>13</v>
      </c>
      <c r="AR2964" t="s">
        <v>5933</v>
      </c>
      <c r="AT2964" t="s">
        <v>1124</v>
      </c>
      <c r="AX2964" t="s">
        <v>4865</v>
      </c>
      <c r="AY2964" s="104">
        <v>46114.729166666664</v>
      </c>
      <c r="AZ2964">
        <v>70371</v>
      </c>
      <c r="BA2964" t="s">
        <v>4728</v>
      </c>
      <c r="BB2964" t="s">
        <v>5989</v>
      </c>
      <c r="BF2964" t="s">
        <v>5956</v>
      </c>
    </row>
    <row r="2965" spans="32:58" x14ac:dyDescent="0.25">
      <c r="AF2965" t="s">
        <v>1048</v>
      </c>
      <c r="AJ2965" t="s">
        <v>4833</v>
      </c>
      <c r="AK2965" s="104">
        <v>46118.75</v>
      </c>
      <c r="AL2965">
        <v>144717</v>
      </c>
      <c r="AM2965" t="s">
        <v>4728</v>
      </c>
      <c r="AN2965" t="s">
        <v>13</v>
      </c>
      <c r="AR2965" t="s">
        <v>4781</v>
      </c>
      <c r="AT2965" t="s">
        <v>1985</v>
      </c>
      <c r="AX2965" t="s">
        <v>5192</v>
      </c>
      <c r="AY2965" s="104">
        <v>46114.729861111111</v>
      </c>
      <c r="AZ2965">
        <v>303330</v>
      </c>
      <c r="BA2965" t="s">
        <v>4728</v>
      </c>
      <c r="BB2965" t="s">
        <v>5989</v>
      </c>
      <c r="BF2965" t="s">
        <v>4781</v>
      </c>
    </row>
    <row r="2966" spans="32:58" x14ac:dyDescent="0.25">
      <c r="AF2966" t="s">
        <v>1176</v>
      </c>
      <c r="AG2966" t="s">
        <v>2259</v>
      </c>
      <c r="AJ2966" t="s">
        <v>4910</v>
      </c>
      <c r="AK2966" s="104">
        <v>46118.750694444447</v>
      </c>
      <c r="AL2966">
        <v>1349882</v>
      </c>
      <c r="AM2966" t="s">
        <v>4728</v>
      </c>
      <c r="AN2966" t="s">
        <v>42</v>
      </c>
      <c r="AO2966" t="s">
        <v>13</v>
      </c>
      <c r="AR2966" t="s">
        <v>6054</v>
      </c>
      <c r="AT2966" t="s">
        <v>80</v>
      </c>
      <c r="AU2966" t="s">
        <v>1688</v>
      </c>
      <c r="AX2966" t="s">
        <v>4826</v>
      </c>
      <c r="AY2966" s="104">
        <v>46114.729861111111</v>
      </c>
      <c r="AZ2966">
        <v>897224</v>
      </c>
      <c r="BA2966" t="s">
        <v>4728</v>
      </c>
      <c r="BB2966" t="s">
        <v>5989</v>
      </c>
      <c r="BC2966" t="s">
        <v>4731</v>
      </c>
      <c r="BF2966" t="s">
        <v>6240</v>
      </c>
    </row>
    <row r="2967" spans="32:58" x14ac:dyDescent="0.25">
      <c r="AF2967" t="s">
        <v>838</v>
      </c>
      <c r="AG2967" t="s">
        <v>78</v>
      </c>
      <c r="AJ2967" t="s">
        <v>5335</v>
      </c>
      <c r="AK2967" s="104">
        <v>46118.752083333333</v>
      </c>
      <c r="AL2967">
        <v>940919</v>
      </c>
      <c r="AM2967" t="s">
        <v>4728</v>
      </c>
      <c r="AN2967" t="s">
        <v>42</v>
      </c>
      <c r="AO2967" t="s">
        <v>13</v>
      </c>
      <c r="AR2967" t="s">
        <v>5933</v>
      </c>
      <c r="AT2967" t="s">
        <v>2383</v>
      </c>
      <c r="AX2967" t="s">
        <v>5300</v>
      </c>
      <c r="AY2967" s="104">
        <v>46114.730555555558</v>
      </c>
      <c r="AZ2967">
        <v>678415</v>
      </c>
      <c r="BA2967" t="s">
        <v>4728</v>
      </c>
      <c r="BB2967" t="s">
        <v>5989</v>
      </c>
      <c r="BF2967" t="s">
        <v>5931</v>
      </c>
    </row>
    <row r="2968" spans="32:58" x14ac:dyDescent="0.25">
      <c r="AF2968" t="s">
        <v>1481</v>
      </c>
      <c r="AJ2968" t="s">
        <v>4883</v>
      </c>
      <c r="AK2968" s="104">
        <v>46118.75277777778</v>
      </c>
      <c r="AL2968">
        <v>657425</v>
      </c>
      <c r="AM2968" t="s">
        <v>4728</v>
      </c>
      <c r="AN2968" t="s">
        <v>13</v>
      </c>
      <c r="AR2968" t="s">
        <v>4781</v>
      </c>
      <c r="AT2968" t="s">
        <v>2429</v>
      </c>
      <c r="AX2968" t="s">
        <v>4865</v>
      </c>
      <c r="AY2968" s="104">
        <v>46114.730555555558</v>
      </c>
      <c r="AZ2968">
        <v>203788</v>
      </c>
      <c r="BA2968" t="s">
        <v>4728</v>
      </c>
      <c r="BB2968" t="s">
        <v>5989</v>
      </c>
      <c r="BF2968" t="s">
        <v>5942</v>
      </c>
    </row>
    <row r="2969" spans="32:58" x14ac:dyDescent="0.25">
      <c r="AF2969" t="s">
        <v>1967</v>
      </c>
      <c r="AG2969" t="s">
        <v>1276</v>
      </c>
      <c r="AJ2969" t="s">
        <v>6835</v>
      </c>
      <c r="AK2969" s="104">
        <v>46118.75277777778</v>
      </c>
      <c r="AL2969">
        <v>1191034</v>
      </c>
      <c r="AM2969" t="s">
        <v>4728</v>
      </c>
      <c r="AN2969" t="s">
        <v>42</v>
      </c>
      <c r="AO2969" t="s">
        <v>13</v>
      </c>
      <c r="AR2969" t="s">
        <v>5919</v>
      </c>
      <c r="AT2969" t="s">
        <v>2345</v>
      </c>
      <c r="AX2969" t="s">
        <v>5614</v>
      </c>
      <c r="AY2969" s="104">
        <v>46114.730555555558</v>
      </c>
      <c r="AZ2969">
        <v>147971</v>
      </c>
      <c r="BA2969" t="s">
        <v>4728</v>
      </c>
      <c r="BB2969" t="s">
        <v>5989</v>
      </c>
      <c r="BF2969" t="s">
        <v>5925</v>
      </c>
    </row>
    <row r="2970" spans="32:58" x14ac:dyDescent="0.25">
      <c r="AF2970" t="s">
        <v>247</v>
      </c>
      <c r="AJ2970" t="s">
        <v>5397</v>
      </c>
      <c r="AK2970" s="104">
        <v>46118.754166666666</v>
      </c>
      <c r="AL2970">
        <v>191777</v>
      </c>
      <c r="AM2970" t="s">
        <v>4728</v>
      </c>
      <c r="AN2970" t="s">
        <v>13</v>
      </c>
      <c r="AR2970" t="s">
        <v>5925</v>
      </c>
      <c r="AT2970" t="s">
        <v>214</v>
      </c>
      <c r="AX2970" t="s">
        <v>5632</v>
      </c>
      <c r="AY2970" s="104">
        <v>46114.730555555558</v>
      </c>
      <c r="AZ2970">
        <v>345818</v>
      </c>
      <c r="BA2970" t="s">
        <v>4728</v>
      </c>
      <c r="BB2970" t="s">
        <v>5989</v>
      </c>
      <c r="BF2970" t="s">
        <v>5931</v>
      </c>
    </row>
    <row r="2971" spans="32:58" x14ac:dyDescent="0.25">
      <c r="AJ2971" t="s">
        <v>5086</v>
      </c>
      <c r="AK2971" s="104">
        <v>46118.754861111112</v>
      </c>
      <c r="AL2971">
        <v>11740</v>
      </c>
      <c r="AM2971" t="s">
        <v>4728</v>
      </c>
      <c r="AN2971" t="s">
        <v>13</v>
      </c>
      <c r="AT2971" t="s">
        <v>1385</v>
      </c>
      <c r="AX2971" t="s">
        <v>5326</v>
      </c>
      <c r="AY2971" s="104">
        <v>46114.730555555558</v>
      </c>
      <c r="AZ2971">
        <v>485179</v>
      </c>
      <c r="BA2971" t="s">
        <v>4728</v>
      </c>
      <c r="BB2971" t="s">
        <v>5989</v>
      </c>
      <c r="BF2971" t="s">
        <v>5918</v>
      </c>
    </row>
    <row r="2972" spans="32:58" x14ac:dyDescent="0.25">
      <c r="AF2972" t="s">
        <v>2403</v>
      </c>
      <c r="AJ2972" t="s">
        <v>5121</v>
      </c>
      <c r="AK2972" s="104">
        <v>46118.755555555559</v>
      </c>
      <c r="AL2972">
        <v>844365</v>
      </c>
      <c r="AM2972" t="s">
        <v>4728</v>
      </c>
      <c r="AN2972" t="s">
        <v>13</v>
      </c>
      <c r="AR2972" t="s">
        <v>5938</v>
      </c>
      <c r="AT2972" t="s">
        <v>247</v>
      </c>
      <c r="AX2972" t="s">
        <v>5246</v>
      </c>
      <c r="AY2972" s="104">
        <v>46114.731944444444</v>
      </c>
      <c r="AZ2972">
        <v>83321</v>
      </c>
      <c r="BA2972" t="s">
        <v>4728</v>
      </c>
      <c r="BB2972" t="s">
        <v>5989</v>
      </c>
      <c r="BF2972" t="s">
        <v>4781</v>
      </c>
    </row>
    <row r="2973" spans="32:58" x14ac:dyDescent="0.25">
      <c r="AJ2973" t="s">
        <v>4877</v>
      </c>
      <c r="AK2973" s="104">
        <v>46118.756249999999</v>
      </c>
      <c r="AL2973">
        <v>17383</v>
      </c>
      <c r="AM2973" t="s">
        <v>4728</v>
      </c>
      <c r="AN2973" t="s">
        <v>13</v>
      </c>
      <c r="AT2973" t="s">
        <v>2403</v>
      </c>
      <c r="AX2973" t="s">
        <v>5001</v>
      </c>
      <c r="AY2973" s="104">
        <v>46114.731944444444</v>
      </c>
      <c r="AZ2973">
        <v>1040414</v>
      </c>
      <c r="BA2973" t="s">
        <v>4761</v>
      </c>
      <c r="BB2973" t="s">
        <v>5989</v>
      </c>
      <c r="BF2973" t="s">
        <v>5966</v>
      </c>
    </row>
    <row r="2974" spans="32:58" x14ac:dyDescent="0.25">
      <c r="AF2974" t="s">
        <v>1945</v>
      </c>
      <c r="AJ2974" t="s">
        <v>4759</v>
      </c>
      <c r="AK2974" s="104">
        <v>46118.757638888892</v>
      </c>
      <c r="AL2974">
        <v>128222</v>
      </c>
      <c r="AM2974" t="s">
        <v>4728</v>
      </c>
      <c r="AN2974" t="s">
        <v>13</v>
      </c>
      <c r="AR2974" t="s">
        <v>5918</v>
      </c>
      <c r="AT2974" t="s">
        <v>1292</v>
      </c>
      <c r="AX2974" t="s">
        <v>6681</v>
      </c>
      <c r="AY2974" s="104">
        <v>46114.731944444444</v>
      </c>
      <c r="AZ2974">
        <v>417287</v>
      </c>
      <c r="BA2974" t="s">
        <v>4728</v>
      </c>
      <c r="BB2974" t="s">
        <v>5989</v>
      </c>
      <c r="BF2974" t="s">
        <v>5942</v>
      </c>
    </row>
    <row r="2975" spans="32:58" x14ac:dyDescent="0.25">
      <c r="AF2975" t="s">
        <v>2508</v>
      </c>
      <c r="AJ2975" t="s">
        <v>4946</v>
      </c>
      <c r="AK2975" s="104">
        <v>46118.757638888892</v>
      </c>
      <c r="AL2975">
        <v>207286</v>
      </c>
      <c r="AM2975" t="s">
        <v>4728</v>
      </c>
      <c r="AN2975" t="s">
        <v>42</v>
      </c>
      <c r="AO2975" t="s">
        <v>13</v>
      </c>
      <c r="AR2975" t="s">
        <v>5521</v>
      </c>
      <c r="AT2975" t="s">
        <v>1276</v>
      </c>
      <c r="AX2975" t="s">
        <v>5614</v>
      </c>
      <c r="AY2975" s="104">
        <v>46114.731944444444</v>
      </c>
      <c r="AZ2975">
        <v>330172</v>
      </c>
      <c r="BA2975" t="s">
        <v>4761</v>
      </c>
      <c r="BB2975" t="s">
        <v>5989</v>
      </c>
      <c r="BF2975" t="s">
        <v>5966</v>
      </c>
    </row>
    <row r="2976" spans="32:58" x14ac:dyDescent="0.25">
      <c r="AJ2976">
        <v>12164465199</v>
      </c>
      <c r="AK2976" s="104">
        <v>46118.758333333331</v>
      </c>
      <c r="AL2976">
        <v>77337</v>
      </c>
      <c r="AM2976" t="s">
        <v>4728</v>
      </c>
      <c r="AN2976" t="s">
        <v>13</v>
      </c>
      <c r="AT2976" t="s">
        <v>1124</v>
      </c>
      <c r="AX2976" t="s">
        <v>5900</v>
      </c>
      <c r="AY2976" s="104">
        <v>46114.732638888891</v>
      </c>
      <c r="AZ2976">
        <v>232445</v>
      </c>
      <c r="BA2976" t="s">
        <v>4728</v>
      </c>
      <c r="BB2976" t="s">
        <v>5989</v>
      </c>
      <c r="BF2976" t="s">
        <v>5918</v>
      </c>
    </row>
    <row r="2977" spans="32:58" x14ac:dyDescent="0.25">
      <c r="AF2977" t="s">
        <v>1945</v>
      </c>
      <c r="AJ2977" t="s">
        <v>5397</v>
      </c>
      <c r="AK2977" s="104">
        <v>46118.758333333331</v>
      </c>
      <c r="AL2977">
        <v>183022</v>
      </c>
      <c r="AM2977" t="s">
        <v>4728</v>
      </c>
      <c r="AN2977" t="s">
        <v>13</v>
      </c>
      <c r="AR2977" t="s">
        <v>5918</v>
      </c>
      <c r="AT2977" t="s">
        <v>2510</v>
      </c>
      <c r="AX2977" t="s">
        <v>5246</v>
      </c>
      <c r="AY2977" s="104">
        <v>46114.732638888891</v>
      </c>
      <c r="AZ2977">
        <v>168799</v>
      </c>
      <c r="BA2977" t="s">
        <v>4728</v>
      </c>
      <c r="BB2977" t="s">
        <v>5989</v>
      </c>
      <c r="BF2977" t="s">
        <v>5918</v>
      </c>
    </row>
    <row r="2978" spans="32:58" x14ac:dyDescent="0.25">
      <c r="AF2978" t="s">
        <v>1292</v>
      </c>
      <c r="AJ2978" t="s">
        <v>4840</v>
      </c>
      <c r="AK2978" s="104">
        <v>46118.759027777778</v>
      </c>
      <c r="AL2978">
        <v>327662</v>
      </c>
      <c r="AM2978" t="s">
        <v>4728</v>
      </c>
      <c r="AN2978" t="s">
        <v>13</v>
      </c>
      <c r="AR2978" t="s">
        <v>5948</v>
      </c>
      <c r="AT2978" t="s">
        <v>308</v>
      </c>
      <c r="AX2978" t="s">
        <v>5602</v>
      </c>
      <c r="AY2978" s="104">
        <v>46114.73333333333</v>
      </c>
      <c r="AZ2978">
        <v>320966</v>
      </c>
      <c r="BA2978" t="s">
        <v>4728</v>
      </c>
      <c r="BB2978" t="s">
        <v>5989</v>
      </c>
      <c r="BF2978" t="s">
        <v>5934</v>
      </c>
    </row>
    <row r="2979" spans="32:58" x14ac:dyDescent="0.25">
      <c r="AF2979" t="s">
        <v>1292</v>
      </c>
      <c r="AJ2979" t="s">
        <v>4890</v>
      </c>
      <c r="AK2979" s="104">
        <v>46118.761111111111</v>
      </c>
      <c r="AL2979">
        <v>465317</v>
      </c>
      <c r="AM2979" t="s">
        <v>4728</v>
      </c>
      <c r="AN2979" t="s">
        <v>13</v>
      </c>
      <c r="AR2979" t="s">
        <v>5948</v>
      </c>
      <c r="AT2979" t="s">
        <v>2391</v>
      </c>
      <c r="AX2979" t="s">
        <v>7504</v>
      </c>
      <c r="AY2979" s="104">
        <v>46114.734027777777</v>
      </c>
      <c r="AZ2979">
        <v>873901</v>
      </c>
      <c r="BA2979" t="s">
        <v>4728</v>
      </c>
      <c r="BB2979" t="s">
        <v>5989</v>
      </c>
      <c r="BF2979" t="s">
        <v>5966</v>
      </c>
    </row>
    <row r="2980" spans="32:58" x14ac:dyDescent="0.25">
      <c r="AF2980" t="s">
        <v>1955</v>
      </c>
      <c r="AJ2980" t="s">
        <v>5397</v>
      </c>
      <c r="AK2980" s="104">
        <v>46118.761111111111</v>
      </c>
      <c r="AL2980">
        <v>205666</v>
      </c>
      <c r="AM2980" t="s">
        <v>4728</v>
      </c>
      <c r="AN2980" t="s">
        <v>13</v>
      </c>
      <c r="AR2980" t="s">
        <v>5934</v>
      </c>
      <c r="AT2980" t="s">
        <v>2407</v>
      </c>
      <c r="AX2980" t="s">
        <v>4988</v>
      </c>
      <c r="AY2980" s="104">
        <v>46114.734027777777</v>
      </c>
      <c r="AZ2980">
        <v>1678196</v>
      </c>
      <c r="BA2980" t="s">
        <v>4728</v>
      </c>
      <c r="BB2980" t="s">
        <v>5989</v>
      </c>
      <c r="BF2980" t="s">
        <v>4781</v>
      </c>
    </row>
    <row r="2981" spans="32:58" x14ac:dyDescent="0.25">
      <c r="AF2981" t="s">
        <v>1176</v>
      </c>
      <c r="AG2981" t="s">
        <v>1481</v>
      </c>
      <c r="AJ2981" t="s">
        <v>6836</v>
      </c>
      <c r="AK2981" s="104">
        <v>46118.761111111111</v>
      </c>
      <c r="AL2981">
        <v>1012970</v>
      </c>
      <c r="AM2981" t="s">
        <v>4728</v>
      </c>
      <c r="AN2981" t="s">
        <v>42</v>
      </c>
      <c r="AO2981" t="s">
        <v>13</v>
      </c>
      <c r="AR2981" t="s">
        <v>6544</v>
      </c>
      <c r="AT2981" t="s">
        <v>2429</v>
      </c>
      <c r="AX2981" t="s">
        <v>4977</v>
      </c>
      <c r="AY2981" s="104">
        <v>46114.734027777777</v>
      </c>
      <c r="AZ2981">
        <v>408910</v>
      </c>
      <c r="BA2981" t="s">
        <v>4728</v>
      </c>
      <c r="BB2981" t="s">
        <v>5989</v>
      </c>
      <c r="BF2981" t="s">
        <v>4781</v>
      </c>
    </row>
    <row r="2982" spans="32:58" x14ac:dyDescent="0.25">
      <c r="AF2982" t="s">
        <v>838</v>
      </c>
      <c r="AG2982" t="s">
        <v>1945</v>
      </c>
      <c r="AJ2982" t="s">
        <v>6837</v>
      </c>
      <c r="AK2982" s="104">
        <v>46118.762499999997</v>
      </c>
      <c r="AL2982">
        <v>661835</v>
      </c>
      <c r="AM2982" t="s">
        <v>4728</v>
      </c>
      <c r="AN2982" t="s">
        <v>42</v>
      </c>
      <c r="AO2982" t="s">
        <v>13</v>
      </c>
      <c r="AR2982" t="s">
        <v>5933</v>
      </c>
      <c r="AT2982" t="s">
        <v>229</v>
      </c>
      <c r="AU2982" t="s">
        <v>211</v>
      </c>
      <c r="AX2982" t="s">
        <v>6294</v>
      </c>
      <c r="AY2982" s="104">
        <v>46114.734722222223</v>
      </c>
      <c r="AZ2982">
        <v>292253</v>
      </c>
      <c r="BA2982" t="s">
        <v>4728</v>
      </c>
      <c r="BB2982" t="s">
        <v>5989</v>
      </c>
      <c r="BC2982" t="s">
        <v>4731</v>
      </c>
      <c r="BF2982" t="s">
        <v>5918</v>
      </c>
    </row>
    <row r="2983" spans="32:58" x14ac:dyDescent="0.25">
      <c r="AF2983" t="s">
        <v>6100</v>
      </c>
      <c r="AG2983" t="s">
        <v>1559</v>
      </c>
      <c r="AJ2983" t="s">
        <v>5507</v>
      </c>
      <c r="AK2983" s="104">
        <v>46118.765972222223</v>
      </c>
      <c r="AL2983">
        <v>1645264</v>
      </c>
      <c r="AM2983" t="s">
        <v>4728</v>
      </c>
      <c r="AN2983" t="s">
        <v>42</v>
      </c>
      <c r="AO2983" t="s">
        <v>13</v>
      </c>
      <c r="AR2983" t="s">
        <v>6012</v>
      </c>
      <c r="AT2983" t="s">
        <v>1985</v>
      </c>
      <c r="AX2983" t="s">
        <v>5081</v>
      </c>
      <c r="AY2983" s="104">
        <v>46114.734722222223</v>
      </c>
      <c r="AZ2983">
        <v>50076</v>
      </c>
      <c r="BA2983" t="s">
        <v>4728</v>
      </c>
      <c r="BB2983" t="s">
        <v>5989</v>
      </c>
      <c r="BF2983" t="s">
        <v>5925</v>
      </c>
    </row>
    <row r="2984" spans="32:58" x14ac:dyDescent="0.25">
      <c r="AF2984" t="s">
        <v>2510</v>
      </c>
      <c r="AJ2984" t="s">
        <v>5534</v>
      </c>
      <c r="AK2984" s="104">
        <v>46118.768055555556</v>
      </c>
      <c r="AL2984">
        <v>492859</v>
      </c>
      <c r="AM2984" t="s">
        <v>4728</v>
      </c>
      <c r="AN2984" t="s">
        <v>13</v>
      </c>
      <c r="AR2984" t="s">
        <v>5948</v>
      </c>
      <c r="AT2984" t="s">
        <v>2431</v>
      </c>
      <c r="AX2984" t="s">
        <v>4733</v>
      </c>
      <c r="AY2984" s="104">
        <v>46114.734722222223</v>
      </c>
      <c r="AZ2984">
        <v>290552</v>
      </c>
      <c r="BA2984" t="s">
        <v>4728</v>
      </c>
      <c r="BB2984" t="s">
        <v>5989</v>
      </c>
      <c r="BF2984" t="s">
        <v>5931</v>
      </c>
    </row>
    <row r="2985" spans="32:58" x14ac:dyDescent="0.25">
      <c r="AF2985" t="s">
        <v>1969</v>
      </c>
      <c r="AG2985" t="s">
        <v>2559</v>
      </c>
      <c r="AJ2985" t="s">
        <v>5166</v>
      </c>
      <c r="AK2985" s="104">
        <v>46118.768750000003</v>
      </c>
      <c r="AL2985">
        <v>414762</v>
      </c>
      <c r="AM2985" t="s">
        <v>4728</v>
      </c>
      <c r="AN2985" t="s">
        <v>42</v>
      </c>
      <c r="AO2985" t="s">
        <v>13</v>
      </c>
      <c r="AR2985" t="s">
        <v>5919</v>
      </c>
      <c r="AT2985" t="s">
        <v>1985</v>
      </c>
      <c r="AX2985" t="s">
        <v>6038</v>
      </c>
      <c r="AY2985" s="104">
        <v>46114.73541666667</v>
      </c>
      <c r="AZ2985">
        <v>362575</v>
      </c>
      <c r="BA2985" t="s">
        <v>4728</v>
      </c>
      <c r="BB2985" t="s">
        <v>5989</v>
      </c>
      <c r="BF2985" t="s">
        <v>5931</v>
      </c>
    </row>
    <row r="2986" spans="32:58" x14ac:dyDescent="0.25">
      <c r="AF2986" t="s">
        <v>1176</v>
      </c>
      <c r="AG2986" t="s">
        <v>1124</v>
      </c>
      <c r="AJ2986" t="s">
        <v>5338</v>
      </c>
      <c r="AK2986" s="104">
        <v>46118.769444444442</v>
      </c>
      <c r="AL2986">
        <v>744222</v>
      </c>
      <c r="AM2986" t="s">
        <v>4728</v>
      </c>
      <c r="AN2986" t="s">
        <v>42</v>
      </c>
      <c r="AO2986" t="s">
        <v>13</v>
      </c>
      <c r="AR2986" t="s">
        <v>5933</v>
      </c>
      <c r="AT2986" t="s">
        <v>2510</v>
      </c>
      <c r="AX2986" t="s">
        <v>5081</v>
      </c>
      <c r="AY2986" s="104">
        <v>46114.73541666667</v>
      </c>
      <c r="AZ2986">
        <v>950870</v>
      </c>
      <c r="BA2986" t="s">
        <v>4728</v>
      </c>
      <c r="BB2986" t="s">
        <v>5989</v>
      </c>
      <c r="BF2986" t="s">
        <v>5942</v>
      </c>
    </row>
    <row r="2987" spans="32:58" x14ac:dyDescent="0.25">
      <c r="AF2987" t="s">
        <v>1124</v>
      </c>
      <c r="AJ2987" t="s">
        <v>4745</v>
      </c>
      <c r="AK2987" s="104">
        <v>46118.770138888889</v>
      </c>
      <c r="AL2987">
        <v>465054</v>
      </c>
      <c r="AM2987" t="s">
        <v>4728</v>
      </c>
      <c r="AN2987" t="s">
        <v>13</v>
      </c>
      <c r="AR2987" t="s">
        <v>5918</v>
      </c>
      <c r="AT2987" t="s">
        <v>1124</v>
      </c>
      <c r="AU2987" t="s">
        <v>1891</v>
      </c>
      <c r="AX2987" t="s">
        <v>5163</v>
      </c>
      <c r="AY2987" s="104">
        <v>46114.73541666667</v>
      </c>
      <c r="AZ2987">
        <v>935573</v>
      </c>
      <c r="BA2987" t="s">
        <v>4728</v>
      </c>
      <c r="BB2987" t="s">
        <v>5989</v>
      </c>
      <c r="BC2987" t="s">
        <v>4731</v>
      </c>
      <c r="BF2987" t="s">
        <v>6382</v>
      </c>
    </row>
    <row r="2988" spans="32:58" x14ac:dyDescent="0.25">
      <c r="AF2988" t="s">
        <v>2367</v>
      </c>
      <c r="AG2988" t="s">
        <v>1220</v>
      </c>
      <c r="AJ2988" t="s">
        <v>4961</v>
      </c>
      <c r="AK2988" s="104">
        <v>46118.772916666669</v>
      </c>
      <c r="AL2988">
        <v>2434065</v>
      </c>
      <c r="AM2988" t="s">
        <v>4728</v>
      </c>
      <c r="AN2988" t="s">
        <v>42</v>
      </c>
      <c r="AO2988" t="s">
        <v>13</v>
      </c>
      <c r="AR2988" t="s">
        <v>5919</v>
      </c>
      <c r="AT2988" t="s">
        <v>1385</v>
      </c>
      <c r="AX2988" t="s">
        <v>4930</v>
      </c>
      <c r="AY2988" s="104">
        <v>46114.736805555556</v>
      </c>
      <c r="AZ2988">
        <v>353280</v>
      </c>
      <c r="BA2988" t="s">
        <v>4728</v>
      </c>
      <c r="BB2988" t="s">
        <v>5989</v>
      </c>
      <c r="BF2988" t="s">
        <v>5931</v>
      </c>
    </row>
    <row r="2989" spans="32:58" x14ac:dyDescent="0.25">
      <c r="AF2989" t="s">
        <v>1220</v>
      </c>
      <c r="AJ2989" t="s">
        <v>6838</v>
      </c>
      <c r="AK2989" s="104">
        <v>46118.774305555555</v>
      </c>
      <c r="AL2989">
        <v>487661</v>
      </c>
      <c r="AM2989" t="s">
        <v>4728</v>
      </c>
      <c r="AN2989" t="s">
        <v>13</v>
      </c>
      <c r="AR2989" t="s">
        <v>5934</v>
      </c>
      <c r="AT2989" t="s">
        <v>1941</v>
      </c>
      <c r="AX2989" t="s">
        <v>6264</v>
      </c>
      <c r="AY2989" s="104">
        <v>46114.736805555556</v>
      </c>
      <c r="AZ2989">
        <v>1527491</v>
      </c>
      <c r="BA2989" t="s">
        <v>4761</v>
      </c>
      <c r="BB2989" t="s">
        <v>5989</v>
      </c>
      <c r="BF2989" t="s">
        <v>5966</v>
      </c>
    </row>
    <row r="2990" spans="32:58" x14ac:dyDescent="0.25">
      <c r="AF2990" t="s">
        <v>2510</v>
      </c>
      <c r="AG2990" t="s">
        <v>226</v>
      </c>
      <c r="AJ2990" t="s">
        <v>4782</v>
      </c>
      <c r="AK2990" s="104">
        <v>46118.774305555555</v>
      </c>
      <c r="AL2990">
        <v>1180558</v>
      </c>
      <c r="AM2990" t="s">
        <v>4728</v>
      </c>
      <c r="AN2990" t="s">
        <v>13</v>
      </c>
      <c r="AO2990" t="s">
        <v>4812</v>
      </c>
      <c r="AR2990" t="s">
        <v>6330</v>
      </c>
      <c r="AT2990" t="s">
        <v>1292</v>
      </c>
      <c r="AX2990" t="s">
        <v>4967</v>
      </c>
      <c r="AY2990" s="104">
        <v>46114.738194444442</v>
      </c>
      <c r="AZ2990">
        <v>577246</v>
      </c>
      <c r="BA2990" t="s">
        <v>4728</v>
      </c>
      <c r="BB2990" t="s">
        <v>5989</v>
      </c>
      <c r="BF2990" t="s">
        <v>5948</v>
      </c>
    </row>
    <row r="2991" spans="32:58" x14ac:dyDescent="0.25">
      <c r="AF2991" t="s">
        <v>6536</v>
      </c>
      <c r="AG2991" t="s">
        <v>1481</v>
      </c>
      <c r="AJ2991" t="s">
        <v>5474</v>
      </c>
      <c r="AK2991" s="104">
        <v>46118.775694444441</v>
      </c>
      <c r="AL2991">
        <v>2464534</v>
      </c>
      <c r="AM2991" t="s">
        <v>4761</v>
      </c>
      <c r="AN2991" t="s">
        <v>42</v>
      </c>
      <c r="AO2991" t="s">
        <v>13</v>
      </c>
      <c r="AR2991" t="s">
        <v>5962</v>
      </c>
      <c r="AT2991" t="s">
        <v>2383</v>
      </c>
      <c r="AX2991" t="s">
        <v>4895</v>
      </c>
      <c r="AY2991" s="104">
        <v>46114.738888888889</v>
      </c>
      <c r="AZ2991">
        <v>589239</v>
      </c>
      <c r="BA2991" t="s">
        <v>4728</v>
      </c>
      <c r="BB2991" t="s">
        <v>5989</v>
      </c>
      <c r="BF2991" t="s">
        <v>5931</v>
      </c>
    </row>
    <row r="2992" spans="32:58" x14ac:dyDescent="0.25">
      <c r="AF2992" t="s">
        <v>1124</v>
      </c>
      <c r="AJ2992" t="s">
        <v>4836</v>
      </c>
      <c r="AK2992" s="104">
        <v>46118.776388888888</v>
      </c>
      <c r="AL2992">
        <v>2196158</v>
      </c>
      <c r="AM2992" t="s">
        <v>4761</v>
      </c>
      <c r="AN2992" t="s">
        <v>13</v>
      </c>
      <c r="AR2992" t="s">
        <v>5918</v>
      </c>
      <c r="AT2992" t="s">
        <v>226</v>
      </c>
      <c r="AX2992" t="s">
        <v>5023</v>
      </c>
      <c r="AY2992" s="104">
        <v>46114.738888888889</v>
      </c>
      <c r="AZ2992">
        <v>436610</v>
      </c>
      <c r="BA2992" t="s">
        <v>4728</v>
      </c>
      <c r="BB2992" t="s">
        <v>5989</v>
      </c>
      <c r="BF2992" t="s">
        <v>5931</v>
      </c>
    </row>
    <row r="2993" spans="32:58" x14ac:dyDescent="0.25">
      <c r="AF2993" t="s">
        <v>1732</v>
      </c>
      <c r="AJ2993" t="s">
        <v>6839</v>
      </c>
      <c r="AK2993" s="104">
        <v>46118.776388888888</v>
      </c>
      <c r="AL2993">
        <v>1922548</v>
      </c>
      <c r="AM2993" t="s">
        <v>4728</v>
      </c>
      <c r="AN2993" t="s">
        <v>13</v>
      </c>
      <c r="AR2993" t="s">
        <v>4781</v>
      </c>
      <c r="AT2993" t="s">
        <v>2429</v>
      </c>
      <c r="AX2993" t="s">
        <v>5202</v>
      </c>
      <c r="AY2993" s="104">
        <v>46114.739583333336</v>
      </c>
      <c r="AZ2993">
        <v>332375</v>
      </c>
      <c r="BA2993" t="s">
        <v>4728</v>
      </c>
      <c r="BB2993" t="s">
        <v>5989</v>
      </c>
      <c r="BF2993" t="s">
        <v>5931</v>
      </c>
    </row>
    <row r="2994" spans="32:58" x14ac:dyDescent="0.25">
      <c r="AJ2994" t="s">
        <v>5535</v>
      </c>
      <c r="AK2994" s="104">
        <v>46118.777083333334</v>
      </c>
      <c r="AL2994">
        <v>69964</v>
      </c>
      <c r="AM2994" t="s">
        <v>4728</v>
      </c>
      <c r="AN2994" t="s">
        <v>13</v>
      </c>
      <c r="AT2994" t="s">
        <v>1945</v>
      </c>
      <c r="AX2994" t="s">
        <v>4755</v>
      </c>
      <c r="AY2994" s="104">
        <v>46114.739583333336</v>
      </c>
      <c r="AZ2994">
        <v>249211</v>
      </c>
      <c r="BA2994" t="s">
        <v>4728</v>
      </c>
      <c r="BB2994" t="s">
        <v>5989</v>
      </c>
      <c r="BF2994" t="s">
        <v>5918</v>
      </c>
    </row>
    <row r="2995" spans="32:58" x14ac:dyDescent="0.25">
      <c r="AF2995" t="s">
        <v>2510</v>
      </c>
      <c r="AJ2995" t="s">
        <v>6840</v>
      </c>
      <c r="AK2995" s="104">
        <v>46118.777777777781</v>
      </c>
      <c r="AL2995">
        <v>275786</v>
      </c>
      <c r="AM2995" t="s">
        <v>4728</v>
      </c>
      <c r="AN2995" t="s">
        <v>13</v>
      </c>
      <c r="AR2995" t="s">
        <v>5934</v>
      </c>
      <c r="AT2995" t="s">
        <v>2345</v>
      </c>
      <c r="AX2995" t="s">
        <v>4932</v>
      </c>
      <c r="AY2995" s="104">
        <v>46114.739583333336</v>
      </c>
      <c r="AZ2995">
        <v>68223</v>
      </c>
      <c r="BA2995" t="s">
        <v>4728</v>
      </c>
      <c r="BB2995" t="s">
        <v>5989</v>
      </c>
      <c r="BF2995" t="s">
        <v>5925</v>
      </c>
    </row>
    <row r="2996" spans="32:58" x14ac:dyDescent="0.25">
      <c r="AF2996" t="s">
        <v>247</v>
      </c>
      <c r="AJ2996" t="s">
        <v>5228</v>
      </c>
      <c r="AK2996" s="104">
        <v>46118.785416666666</v>
      </c>
      <c r="AL2996">
        <v>573878</v>
      </c>
      <c r="AM2996" t="s">
        <v>4728</v>
      </c>
      <c r="AN2996" t="s">
        <v>13</v>
      </c>
      <c r="AR2996" t="s">
        <v>4781</v>
      </c>
      <c r="AT2996" t="s">
        <v>73</v>
      </c>
      <c r="AX2996" t="s">
        <v>5093</v>
      </c>
      <c r="AY2996" s="104">
        <v>46114.740277777775</v>
      </c>
      <c r="AZ2996">
        <v>677217</v>
      </c>
      <c r="BA2996" t="s">
        <v>4728</v>
      </c>
      <c r="BB2996" t="s">
        <v>5989</v>
      </c>
      <c r="BF2996" t="s">
        <v>5958</v>
      </c>
    </row>
    <row r="2997" spans="32:58" x14ac:dyDescent="0.25">
      <c r="AF2997" t="s">
        <v>1559</v>
      </c>
      <c r="AJ2997" t="s">
        <v>6841</v>
      </c>
      <c r="AK2997" s="104">
        <v>46118.786805555559</v>
      </c>
      <c r="AL2997">
        <v>359295</v>
      </c>
      <c r="AM2997" t="s">
        <v>4728</v>
      </c>
      <c r="AN2997" t="s">
        <v>13</v>
      </c>
      <c r="AR2997" t="s">
        <v>5931</v>
      </c>
      <c r="AT2997" t="s">
        <v>2403</v>
      </c>
      <c r="AX2997" t="s">
        <v>6294</v>
      </c>
      <c r="AY2997" s="104">
        <v>46114.740972222222</v>
      </c>
      <c r="AZ2997">
        <v>303784</v>
      </c>
      <c r="BA2997" t="s">
        <v>4728</v>
      </c>
      <c r="BB2997" t="s">
        <v>5989</v>
      </c>
      <c r="BF2997" t="s">
        <v>5920</v>
      </c>
    </row>
    <row r="2998" spans="32:58" x14ac:dyDescent="0.25">
      <c r="AF2998" t="s">
        <v>1481</v>
      </c>
      <c r="AJ2998" t="s">
        <v>5045</v>
      </c>
      <c r="AK2998" s="104">
        <v>46118.786805555559</v>
      </c>
      <c r="AL2998">
        <v>262023</v>
      </c>
      <c r="AM2998" t="s">
        <v>4728</v>
      </c>
      <c r="AN2998" t="s">
        <v>13</v>
      </c>
      <c r="AR2998" t="s">
        <v>5931</v>
      </c>
      <c r="AT2998" t="s">
        <v>1124</v>
      </c>
      <c r="AX2998" t="s">
        <v>4919</v>
      </c>
      <c r="AY2998" s="104">
        <v>46114.740972222222</v>
      </c>
      <c r="AZ2998">
        <v>436346</v>
      </c>
      <c r="BA2998" t="s">
        <v>4728</v>
      </c>
      <c r="BB2998" t="s">
        <v>5989</v>
      </c>
      <c r="BF2998" t="s">
        <v>5918</v>
      </c>
    </row>
    <row r="2999" spans="32:58" x14ac:dyDescent="0.25">
      <c r="AF2999" t="s">
        <v>5553</v>
      </c>
      <c r="AG2999" t="s">
        <v>2559</v>
      </c>
      <c r="AJ2999" t="s">
        <v>5677</v>
      </c>
      <c r="AK2999" s="104">
        <v>46118.787499999999</v>
      </c>
      <c r="AL2999">
        <v>179443</v>
      </c>
      <c r="AM2999" t="s">
        <v>4728</v>
      </c>
      <c r="AN2999" t="s">
        <v>42</v>
      </c>
      <c r="AO2999" t="s">
        <v>13</v>
      </c>
      <c r="AR2999" t="s">
        <v>5919</v>
      </c>
      <c r="AT2999" t="s">
        <v>2373</v>
      </c>
      <c r="AX2999" t="s">
        <v>7505</v>
      </c>
      <c r="AY2999" s="104">
        <v>46114.741666666669</v>
      </c>
      <c r="AZ2999">
        <v>515946</v>
      </c>
      <c r="BA2999" t="s">
        <v>4728</v>
      </c>
      <c r="BB2999" t="s">
        <v>5989</v>
      </c>
      <c r="BF2999" t="s">
        <v>5948</v>
      </c>
    </row>
    <row r="3000" spans="32:58" x14ac:dyDescent="0.25">
      <c r="AF3000" t="s">
        <v>2253</v>
      </c>
      <c r="AG3000" t="s">
        <v>1385</v>
      </c>
      <c r="AJ3000" t="s">
        <v>6842</v>
      </c>
      <c r="AK3000" s="104">
        <v>46118.790277777778</v>
      </c>
      <c r="AL3000">
        <v>2425951</v>
      </c>
      <c r="AM3000" t="s">
        <v>4728</v>
      </c>
      <c r="AN3000" t="s">
        <v>42</v>
      </c>
      <c r="AO3000" t="s">
        <v>13</v>
      </c>
      <c r="AR3000" t="s">
        <v>5986</v>
      </c>
      <c r="AT3000" t="s">
        <v>1945</v>
      </c>
      <c r="AX3000" t="s">
        <v>5118</v>
      </c>
      <c r="AY3000" s="104">
        <v>46114.743055555555</v>
      </c>
      <c r="AZ3000">
        <v>380203</v>
      </c>
      <c r="BA3000" t="s">
        <v>4761</v>
      </c>
      <c r="BB3000" t="s">
        <v>5989</v>
      </c>
      <c r="BF3000" t="s">
        <v>5918</v>
      </c>
    </row>
    <row r="3001" spans="32:58" x14ac:dyDescent="0.25">
      <c r="AF3001" t="s">
        <v>1276</v>
      </c>
      <c r="AJ3001" t="s">
        <v>4877</v>
      </c>
      <c r="AK3001" s="104">
        <v>46118.790277777778</v>
      </c>
      <c r="AL3001">
        <v>998546</v>
      </c>
      <c r="AM3001" t="s">
        <v>4728</v>
      </c>
      <c r="AN3001" t="s">
        <v>13</v>
      </c>
      <c r="AR3001" t="s">
        <v>5918</v>
      </c>
      <c r="AT3001" t="s">
        <v>2429</v>
      </c>
      <c r="AX3001" t="s">
        <v>7506</v>
      </c>
      <c r="AY3001" s="104">
        <v>46114.743750000001</v>
      </c>
      <c r="AZ3001">
        <v>278994</v>
      </c>
      <c r="BA3001" t="s">
        <v>4728</v>
      </c>
      <c r="BB3001" t="s">
        <v>5989</v>
      </c>
      <c r="BF3001" t="s">
        <v>5958</v>
      </c>
    </row>
    <row r="3002" spans="32:58" x14ac:dyDescent="0.25">
      <c r="AF3002" t="s">
        <v>1891</v>
      </c>
      <c r="AJ3002" t="s">
        <v>5074</v>
      </c>
      <c r="AK3002" s="104">
        <v>46118.790277777778</v>
      </c>
      <c r="AL3002">
        <v>434834</v>
      </c>
      <c r="AM3002" t="s">
        <v>4728</v>
      </c>
      <c r="AN3002" t="s">
        <v>13</v>
      </c>
      <c r="AR3002" t="s">
        <v>5920</v>
      </c>
      <c r="AT3002" t="s">
        <v>2345</v>
      </c>
      <c r="AX3002" t="s">
        <v>7507</v>
      </c>
      <c r="AY3002" s="104">
        <v>46114.744444444441</v>
      </c>
      <c r="AZ3002">
        <v>323636</v>
      </c>
      <c r="BA3002" t="s">
        <v>4728</v>
      </c>
      <c r="BB3002" t="s">
        <v>5989</v>
      </c>
      <c r="BF3002" t="s">
        <v>5942</v>
      </c>
    </row>
    <row r="3003" spans="32:58" x14ac:dyDescent="0.25">
      <c r="AF3003" t="s">
        <v>2375</v>
      </c>
      <c r="AG3003" t="s">
        <v>2407</v>
      </c>
      <c r="AJ3003" t="s">
        <v>4848</v>
      </c>
      <c r="AK3003" s="104">
        <v>46118.791666666664</v>
      </c>
      <c r="AL3003">
        <v>821468</v>
      </c>
      <c r="AM3003" t="s">
        <v>4728</v>
      </c>
      <c r="AN3003" t="s">
        <v>42</v>
      </c>
      <c r="AO3003" t="s">
        <v>13</v>
      </c>
      <c r="AR3003" t="s">
        <v>5986</v>
      </c>
      <c r="AT3003" t="s">
        <v>2391</v>
      </c>
      <c r="AX3003" t="s">
        <v>7508</v>
      </c>
      <c r="AY3003" s="104">
        <v>46114.744444444441</v>
      </c>
      <c r="AZ3003">
        <v>278624</v>
      </c>
      <c r="BA3003" t="s">
        <v>4728</v>
      </c>
      <c r="BB3003" t="s">
        <v>5989</v>
      </c>
      <c r="BF3003" t="s">
        <v>4781</v>
      </c>
    </row>
    <row r="3004" spans="32:58" x14ac:dyDescent="0.25">
      <c r="AF3004" t="s">
        <v>2377</v>
      </c>
      <c r="AG3004" t="s">
        <v>2403</v>
      </c>
      <c r="AJ3004" t="s">
        <v>4818</v>
      </c>
      <c r="AK3004" s="104">
        <v>46118.792361111111</v>
      </c>
      <c r="AL3004">
        <v>758588</v>
      </c>
      <c r="AM3004" t="s">
        <v>4728</v>
      </c>
      <c r="AN3004" t="s">
        <v>42</v>
      </c>
      <c r="AO3004" t="s">
        <v>13</v>
      </c>
      <c r="AR3004" t="s">
        <v>5933</v>
      </c>
      <c r="AT3004" t="s">
        <v>2403</v>
      </c>
      <c r="AX3004" t="s">
        <v>4833</v>
      </c>
      <c r="AY3004" s="104">
        <v>46114.744444444441</v>
      </c>
      <c r="AZ3004">
        <v>557346</v>
      </c>
      <c r="BA3004" t="s">
        <v>4728</v>
      </c>
      <c r="BB3004" t="s">
        <v>5989</v>
      </c>
      <c r="BF3004" t="s">
        <v>5934</v>
      </c>
    </row>
    <row r="3005" spans="32:58" x14ac:dyDescent="0.25">
      <c r="AF3005" t="s">
        <v>1955</v>
      </c>
      <c r="AJ3005" t="s">
        <v>4946</v>
      </c>
      <c r="AK3005" s="104">
        <v>46118.794444444444</v>
      </c>
      <c r="AL3005">
        <v>24082</v>
      </c>
      <c r="AM3005" t="s">
        <v>4728</v>
      </c>
      <c r="AN3005" t="s">
        <v>13</v>
      </c>
      <c r="AR3005" t="s">
        <v>5925</v>
      </c>
      <c r="AT3005" t="s">
        <v>2259</v>
      </c>
      <c r="AX3005" t="s">
        <v>7509</v>
      </c>
      <c r="AY3005" s="104">
        <v>46114.744444444441</v>
      </c>
      <c r="AZ3005">
        <v>744920</v>
      </c>
      <c r="BA3005" t="s">
        <v>4728</v>
      </c>
      <c r="BB3005" t="s">
        <v>5989</v>
      </c>
      <c r="BF3005" t="s">
        <v>5931</v>
      </c>
    </row>
    <row r="3006" spans="32:58" x14ac:dyDescent="0.25">
      <c r="AF3006" t="s">
        <v>253</v>
      </c>
      <c r="AJ3006" t="s">
        <v>4776</v>
      </c>
      <c r="AK3006" s="104">
        <v>46118.79583333333</v>
      </c>
      <c r="AL3006">
        <v>391983</v>
      </c>
      <c r="AM3006" t="s">
        <v>4728</v>
      </c>
      <c r="AN3006" t="s">
        <v>13</v>
      </c>
      <c r="AR3006" t="s">
        <v>5920</v>
      </c>
      <c r="AT3006" t="s">
        <v>1945</v>
      </c>
      <c r="AX3006" t="s">
        <v>5757</v>
      </c>
      <c r="AY3006" s="104">
        <v>46114.745138888888</v>
      </c>
      <c r="AZ3006">
        <v>184753</v>
      </c>
      <c r="BA3006" t="s">
        <v>4728</v>
      </c>
      <c r="BB3006" t="s">
        <v>5989</v>
      </c>
      <c r="BF3006" t="s">
        <v>5918</v>
      </c>
    </row>
    <row r="3007" spans="32:58" x14ac:dyDescent="0.25">
      <c r="AF3007" t="s">
        <v>1955</v>
      </c>
      <c r="AJ3007" t="s">
        <v>5057</v>
      </c>
      <c r="AK3007" s="104">
        <v>46118.79791666667</v>
      </c>
      <c r="AL3007">
        <v>260845</v>
      </c>
      <c r="AM3007" t="s">
        <v>4761</v>
      </c>
      <c r="AN3007" t="s">
        <v>13</v>
      </c>
      <c r="AR3007" t="s">
        <v>5934</v>
      </c>
      <c r="AT3007" t="s">
        <v>1292</v>
      </c>
      <c r="AX3007" t="s">
        <v>6444</v>
      </c>
      <c r="AY3007" s="104">
        <v>46114.745138888888</v>
      </c>
      <c r="AZ3007">
        <v>253279</v>
      </c>
      <c r="BA3007" t="s">
        <v>4728</v>
      </c>
      <c r="BB3007" t="s">
        <v>5989</v>
      </c>
      <c r="BF3007" t="s">
        <v>5950</v>
      </c>
    </row>
    <row r="3008" spans="32:58" x14ac:dyDescent="0.25">
      <c r="AF3008" t="s">
        <v>2559</v>
      </c>
      <c r="AJ3008" t="s">
        <v>6315</v>
      </c>
      <c r="AK3008" s="104">
        <v>46118.79791666667</v>
      </c>
      <c r="AL3008">
        <v>261284</v>
      </c>
      <c r="AM3008" t="s">
        <v>4728</v>
      </c>
      <c r="AN3008" t="s">
        <v>13</v>
      </c>
      <c r="AR3008" t="s">
        <v>5920</v>
      </c>
      <c r="AT3008" t="s">
        <v>247</v>
      </c>
      <c r="AX3008" t="s">
        <v>5192</v>
      </c>
      <c r="AY3008" s="104">
        <v>46114.745138888888</v>
      </c>
      <c r="AZ3008">
        <v>237649</v>
      </c>
      <c r="BA3008" t="s">
        <v>4728</v>
      </c>
      <c r="BB3008" t="s">
        <v>5989</v>
      </c>
      <c r="BF3008" t="s">
        <v>4781</v>
      </c>
    </row>
    <row r="3009" spans="32:58" x14ac:dyDescent="0.25">
      <c r="AF3009" t="s">
        <v>2510</v>
      </c>
      <c r="AJ3009" t="s">
        <v>6843</v>
      </c>
      <c r="AK3009" s="104">
        <v>46118.799305555556</v>
      </c>
      <c r="AL3009">
        <v>619347</v>
      </c>
      <c r="AM3009" t="s">
        <v>4728</v>
      </c>
      <c r="AN3009" t="s">
        <v>13</v>
      </c>
      <c r="AR3009" t="s">
        <v>5918</v>
      </c>
      <c r="AT3009" t="s">
        <v>1891</v>
      </c>
      <c r="AX3009" t="s">
        <v>5086</v>
      </c>
      <c r="AY3009" s="104">
        <v>46114.745833333334</v>
      </c>
      <c r="AZ3009">
        <v>492767</v>
      </c>
      <c r="BA3009" t="s">
        <v>4728</v>
      </c>
      <c r="BB3009" t="s">
        <v>5989</v>
      </c>
      <c r="BF3009" t="s">
        <v>5931</v>
      </c>
    </row>
    <row r="3010" spans="32:58" x14ac:dyDescent="0.25">
      <c r="AF3010" t="s">
        <v>2407</v>
      </c>
      <c r="AJ3010" t="s">
        <v>4776</v>
      </c>
      <c r="AK3010" s="104">
        <v>46118.800694444442</v>
      </c>
      <c r="AL3010">
        <v>140515</v>
      </c>
      <c r="AM3010" t="s">
        <v>4728</v>
      </c>
      <c r="AN3010" t="s">
        <v>13</v>
      </c>
      <c r="AR3010" t="s">
        <v>4781</v>
      </c>
      <c r="AT3010" t="s">
        <v>229</v>
      </c>
      <c r="AX3010" t="s">
        <v>4776</v>
      </c>
      <c r="AY3010" s="104">
        <v>46114.745833333334</v>
      </c>
      <c r="AZ3010">
        <v>400404</v>
      </c>
      <c r="BA3010" t="s">
        <v>4728</v>
      </c>
      <c r="BB3010" t="s">
        <v>5989</v>
      </c>
      <c r="BF3010" t="s">
        <v>5920</v>
      </c>
    </row>
    <row r="3011" spans="32:58" x14ac:dyDescent="0.25">
      <c r="AF3011" t="s">
        <v>2559</v>
      </c>
      <c r="AJ3011" t="s">
        <v>6844</v>
      </c>
      <c r="AK3011" s="104">
        <v>46118.800694444442</v>
      </c>
      <c r="AL3011">
        <v>48326</v>
      </c>
      <c r="AM3011" t="s">
        <v>4728</v>
      </c>
      <c r="AN3011" t="s">
        <v>13</v>
      </c>
      <c r="AR3011" t="s">
        <v>5918</v>
      </c>
      <c r="AT3011" t="s">
        <v>1124</v>
      </c>
      <c r="AX3011" t="s">
        <v>5012</v>
      </c>
      <c r="AY3011" s="104">
        <v>46114.745833333334</v>
      </c>
      <c r="AZ3011">
        <v>568173</v>
      </c>
      <c r="BA3011" t="s">
        <v>4728</v>
      </c>
      <c r="BB3011" t="s">
        <v>5989</v>
      </c>
      <c r="BF3011" t="s">
        <v>5918</v>
      </c>
    </row>
    <row r="3012" spans="32:58" x14ac:dyDescent="0.25">
      <c r="AF3012" t="s">
        <v>639</v>
      </c>
      <c r="AG3012" t="s">
        <v>1481</v>
      </c>
      <c r="AH3012" t="s">
        <v>211</v>
      </c>
      <c r="AJ3012" t="s">
        <v>4762</v>
      </c>
      <c r="AK3012" s="104">
        <v>46118.802083333336</v>
      </c>
      <c r="AL3012">
        <v>2531691</v>
      </c>
      <c r="AM3012" t="s">
        <v>4728</v>
      </c>
      <c r="AN3012" t="s">
        <v>42</v>
      </c>
      <c r="AO3012" t="s">
        <v>13</v>
      </c>
      <c r="AP3012" t="s">
        <v>4731</v>
      </c>
      <c r="AR3012" t="s">
        <v>6455</v>
      </c>
      <c r="AT3012" t="s">
        <v>2429</v>
      </c>
      <c r="AX3012" t="s">
        <v>4730</v>
      </c>
      <c r="AY3012" s="104">
        <v>46114.745833333334</v>
      </c>
      <c r="AZ3012">
        <v>759096</v>
      </c>
      <c r="BA3012" t="s">
        <v>4761</v>
      </c>
      <c r="BB3012" t="s">
        <v>5989</v>
      </c>
      <c r="BF3012" t="s">
        <v>5966</v>
      </c>
    </row>
    <row r="3013" spans="32:58" x14ac:dyDescent="0.25">
      <c r="AF3013" t="s">
        <v>2251</v>
      </c>
      <c r="AG3013" t="s">
        <v>1048</v>
      </c>
      <c r="AJ3013" t="s">
        <v>6845</v>
      </c>
      <c r="AK3013" s="104">
        <v>46118.804166666669</v>
      </c>
      <c r="AL3013">
        <v>1330359</v>
      </c>
      <c r="AM3013" t="s">
        <v>4728</v>
      </c>
      <c r="AN3013" t="s">
        <v>42</v>
      </c>
      <c r="AO3013" t="s">
        <v>13</v>
      </c>
      <c r="AR3013" t="s">
        <v>5919</v>
      </c>
      <c r="AT3013" t="s">
        <v>80</v>
      </c>
      <c r="AX3013" t="s">
        <v>5118</v>
      </c>
      <c r="AY3013" s="104">
        <v>46114.745833333334</v>
      </c>
      <c r="AZ3013">
        <v>693869</v>
      </c>
      <c r="BA3013" t="s">
        <v>4728</v>
      </c>
      <c r="BB3013" t="s">
        <v>5989</v>
      </c>
      <c r="BF3013" t="s">
        <v>5918</v>
      </c>
    </row>
    <row r="3014" spans="32:58" x14ac:dyDescent="0.25">
      <c r="AF3014" t="s">
        <v>5953</v>
      </c>
      <c r="AG3014" t="s">
        <v>2559</v>
      </c>
      <c r="AJ3014" t="s">
        <v>6560</v>
      </c>
      <c r="AK3014" s="104">
        <v>46118.806250000001</v>
      </c>
      <c r="AL3014">
        <v>781098</v>
      </c>
      <c r="AM3014" t="s">
        <v>4728</v>
      </c>
      <c r="AN3014" t="s">
        <v>42</v>
      </c>
      <c r="AO3014" t="s">
        <v>13</v>
      </c>
      <c r="AR3014" t="s">
        <v>5954</v>
      </c>
      <c r="AT3014" t="s">
        <v>308</v>
      </c>
      <c r="AX3014" t="s">
        <v>4743</v>
      </c>
      <c r="AY3014" s="104">
        <v>46114.746527777781</v>
      </c>
      <c r="AZ3014">
        <v>2070555</v>
      </c>
      <c r="BA3014" t="s">
        <v>4728</v>
      </c>
      <c r="BB3014" t="s">
        <v>5989</v>
      </c>
      <c r="BF3014" t="s">
        <v>5918</v>
      </c>
    </row>
    <row r="3015" spans="32:58" x14ac:dyDescent="0.25">
      <c r="AF3015" t="s">
        <v>2510</v>
      </c>
      <c r="AJ3015" t="s">
        <v>4836</v>
      </c>
      <c r="AK3015" s="104">
        <v>46118.806944444441</v>
      </c>
      <c r="AL3015">
        <v>1216787</v>
      </c>
      <c r="AM3015" t="s">
        <v>4728</v>
      </c>
      <c r="AN3015" t="s">
        <v>13</v>
      </c>
      <c r="AR3015" t="s">
        <v>5942</v>
      </c>
      <c r="AT3015" t="s">
        <v>1276</v>
      </c>
      <c r="AX3015" t="s">
        <v>5757</v>
      </c>
      <c r="AY3015" s="104">
        <v>46114.74722222222</v>
      </c>
      <c r="AZ3015">
        <v>338668</v>
      </c>
      <c r="BA3015" t="s">
        <v>4728</v>
      </c>
      <c r="BB3015" t="s">
        <v>5989</v>
      </c>
      <c r="BF3015" t="s">
        <v>5931</v>
      </c>
    </row>
    <row r="3016" spans="32:58" x14ac:dyDescent="0.25">
      <c r="AF3016" t="s">
        <v>822</v>
      </c>
      <c r="AG3016" t="s">
        <v>253</v>
      </c>
      <c r="AJ3016" t="s">
        <v>6846</v>
      </c>
      <c r="AK3016" s="104">
        <v>46118.809027777781</v>
      </c>
      <c r="AL3016">
        <v>727295</v>
      </c>
      <c r="AM3016" t="s">
        <v>4728</v>
      </c>
      <c r="AN3016" t="s">
        <v>42</v>
      </c>
      <c r="AO3016" t="s">
        <v>13</v>
      </c>
      <c r="AR3016" t="s">
        <v>5993</v>
      </c>
      <c r="AT3016" t="s">
        <v>2383</v>
      </c>
      <c r="AX3016" t="s">
        <v>7510</v>
      </c>
      <c r="AY3016" s="104">
        <v>46114.74722222222</v>
      </c>
      <c r="AZ3016">
        <v>404095</v>
      </c>
      <c r="BA3016" t="s">
        <v>4728</v>
      </c>
      <c r="BB3016" t="s">
        <v>5989</v>
      </c>
      <c r="BF3016" t="s">
        <v>5931</v>
      </c>
    </row>
    <row r="3017" spans="32:58" x14ac:dyDescent="0.25">
      <c r="AF3017" t="s">
        <v>2559</v>
      </c>
      <c r="AJ3017" t="s">
        <v>5027</v>
      </c>
      <c r="AK3017" s="104">
        <v>46118.809027777781</v>
      </c>
      <c r="AL3017">
        <v>309887</v>
      </c>
      <c r="AM3017" t="s">
        <v>4728</v>
      </c>
      <c r="AN3017" t="s">
        <v>13</v>
      </c>
      <c r="AR3017" t="s">
        <v>5918</v>
      </c>
      <c r="AT3017" t="s">
        <v>253</v>
      </c>
      <c r="AX3017" t="s">
        <v>5118</v>
      </c>
      <c r="AY3017" s="104">
        <v>46114.747916666667</v>
      </c>
      <c r="AZ3017">
        <v>1036126</v>
      </c>
      <c r="BA3017" t="s">
        <v>4761</v>
      </c>
      <c r="BB3017" t="s">
        <v>5989</v>
      </c>
      <c r="BF3017" t="s">
        <v>5931</v>
      </c>
    </row>
    <row r="3018" spans="32:58" x14ac:dyDescent="0.25">
      <c r="AF3018" t="s">
        <v>1220</v>
      </c>
      <c r="AJ3018" t="s">
        <v>6843</v>
      </c>
      <c r="AK3018" s="104">
        <v>46118.810416666667</v>
      </c>
      <c r="AL3018">
        <v>964656</v>
      </c>
      <c r="AM3018" t="s">
        <v>4728</v>
      </c>
      <c r="AN3018" t="s">
        <v>13</v>
      </c>
      <c r="AR3018" t="s">
        <v>5931</v>
      </c>
      <c r="AT3018" t="s">
        <v>1391</v>
      </c>
      <c r="AX3018" t="s">
        <v>5298</v>
      </c>
      <c r="AY3018" s="104">
        <v>46114.747916666667</v>
      </c>
      <c r="AZ3018">
        <v>298034</v>
      </c>
      <c r="BA3018" t="s">
        <v>4728</v>
      </c>
      <c r="BB3018" t="s">
        <v>5989</v>
      </c>
      <c r="BF3018" t="s">
        <v>5931</v>
      </c>
    </row>
    <row r="3019" spans="32:58" x14ac:dyDescent="0.25">
      <c r="AF3019" t="s">
        <v>1559</v>
      </c>
      <c r="AJ3019" t="s">
        <v>5012</v>
      </c>
      <c r="AK3019" s="104">
        <v>46118.810416666667</v>
      </c>
      <c r="AL3019">
        <v>624575</v>
      </c>
      <c r="AM3019" t="s">
        <v>4728</v>
      </c>
      <c r="AN3019" t="s">
        <v>13</v>
      </c>
      <c r="AR3019" t="s">
        <v>5924</v>
      </c>
      <c r="AT3019" t="s">
        <v>2431</v>
      </c>
      <c r="AX3019" t="s">
        <v>5018</v>
      </c>
      <c r="AY3019" s="104">
        <v>46114.747916666667</v>
      </c>
      <c r="AZ3019">
        <v>379523</v>
      </c>
      <c r="BA3019" t="s">
        <v>4728</v>
      </c>
      <c r="BB3019" t="s">
        <v>5989</v>
      </c>
      <c r="BF3019" t="s">
        <v>5931</v>
      </c>
    </row>
    <row r="3020" spans="32:58" x14ac:dyDescent="0.25">
      <c r="AF3020" t="s">
        <v>1276</v>
      </c>
      <c r="AJ3020" t="s">
        <v>6847</v>
      </c>
      <c r="AK3020" s="104">
        <v>46118.811111111114</v>
      </c>
      <c r="AL3020">
        <v>433757</v>
      </c>
      <c r="AM3020" t="s">
        <v>4728</v>
      </c>
      <c r="AN3020" t="s">
        <v>13</v>
      </c>
      <c r="AR3020" t="s">
        <v>5918</v>
      </c>
      <c r="AT3020" t="s">
        <v>2345</v>
      </c>
      <c r="AU3020" t="s">
        <v>1688</v>
      </c>
      <c r="AX3020" t="s">
        <v>5192</v>
      </c>
      <c r="AY3020" s="104">
        <v>46114.747916666667</v>
      </c>
      <c r="AZ3020">
        <v>153825</v>
      </c>
      <c r="BA3020" t="s">
        <v>4728</v>
      </c>
      <c r="BB3020" t="s">
        <v>5989</v>
      </c>
      <c r="BC3020" t="s">
        <v>4731</v>
      </c>
      <c r="BF3020" t="s">
        <v>6240</v>
      </c>
    </row>
    <row r="3021" spans="32:58" x14ac:dyDescent="0.25">
      <c r="AF3021" t="s">
        <v>2259</v>
      </c>
      <c r="AG3021" t="s">
        <v>226</v>
      </c>
      <c r="AJ3021" t="s">
        <v>4946</v>
      </c>
      <c r="AK3021" s="104">
        <v>46118.813194444447</v>
      </c>
      <c r="AL3021">
        <v>425168</v>
      </c>
      <c r="AM3021" t="s">
        <v>4728</v>
      </c>
      <c r="AN3021" t="s">
        <v>13</v>
      </c>
      <c r="AR3021" t="s">
        <v>5932</v>
      </c>
      <c r="AT3021" t="s">
        <v>247</v>
      </c>
      <c r="AX3021" t="s">
        <v>6401</v>
      </c>
      <c r="AY3021" s="104">
        <v>46114.748611111114</v>
      </c>
      <c r="AZ3021">
        <v>72266</v>
      </c>
      <c r="BA3021" t="s">
        <v>4728</v>
      </c>
      <c r="BB3021" t="s">
        <v>5989</v>
      </c>
      <c r="BF3021" t="s">
        <v>5925</v>
      </c>
    </row>
    <row r="3022" spans="32:58" x14ac:dyDescent="0.25">
      <c r="AF3022" t="s">
        <v>2429</v>
      </c>
      <c r="AJ3022" t="s">
        <v>6196</v>
      </c>
      <c r="AK3022" s="104">
        <v>46118.813194444447</v>
      </c>
      <c r="AL3022">
        <v>601673</v>
      </c>
      <c r="AM3022" t="s">
        <v>4728</v>
      </c>
      <c r="AN3022" t="s">
        <v>13</v>
      </c>
      <c r="AR3022" t="s">
        <v>4781</v>
      </c>
      <c r="AT3022" t="s">
        <v>1292</v>
      </c>
      <c r="AX3022" t="s">
        <v>7006</v>
      </c>
      <c r="AY3022" s="104">
        <v>46114.748611111114</v>
      </c>
      <c r="AZ3022">
        <v>692806</v>
      </c>
      <c r="BA3022" t="s">
        <v>4728</v>
      </c>
      <c r="BB3022" t="s">
        <v>5989</v>
      </c>
      <c r="BF3022" t="s">
        <v>5948</v>
      </c>
    </row>
    <row r="3023" spans="32:58" x14ac:dyDescent="0.25">
      <c r="AF3023" t="s">
        <v>2086</v>
      </c>
      <c r="AG3023" t="s">
        <v>1481</v>
      </c>
      <c r="AJ3023" t="s">
        <v>5012</v>
      </c>
      <c r="AK3023" s="104">
        <v>46118.819444444445</v>
      </c>
      <c r="AL3023">
        <v>613925</v>
      </c>
      <c r="AM3023" t="s">
        <v>4728</v>
      </c>
      <c r="AN3023" t="s">
        <v>42</v>
      </c>
      <c r="AO3023" t="s">
        <v>13</v>
      </c>
      <c r="AR3023" t="s">
        <v>5919</v>
      </c>
      <c r="AT3023" t="s">
        <v>2373</v>
      </c>
      <c r="AX3023" t="s">
        <v>4933</v>
      </c>
      <c r="AY3023" s="104">
        <v>46114.749305555553</v>
      </c>
      <c r="AZ3023">
        <v>60146</v>
      </c>
      <c r="BA3023" t="s">
        <v>4728</v>
      </c>
      <c r="BB3023" t="s">
        <v>5989</v>
      </c>
      <c r="BF3023" t="s">
        <v>5925</v>
      </c>
    </row>
    <row r="3024" spans="32:58" x14ac:dyDescent="0.25">
      <c r="AF3024" t="s">
        <v>1220</v>
      </c>
      <c r="AJ3024" t="s">
        <v>5582</v>
      </c>
      <c r="AK3024" s="104">
        <v>46118.820833333331</v>
      </c>
      <c r="AL3024">
        <v>475081</v>
      </c>
      <c r="AM3024" t="s">
        <v>4728</v>
      </c>
      <c r="AN3024" t="s">
        <v>13</v>
      </c>
      <c r="AR3024" t="s">
        <v>5931</v>
      </c>
      <c r="AT3024" t="s">
        <v>2429</v>
      </c>
      <c r="AX3024" t="s">
        <v>4763</v>
      </c>
      <c r="AY3024" s="104">
        <v>46114.75</v>
      </c>
      <c r="AZ3024">
        <v>312914</v>
      </c>
      <c r="BA3024" t="s">
        <v>4728</v>
      </c>
      <c r="BB3024" t="s">
        <v>5989</v>
      </c>
      <c r="BF3024" t="s">
        <v>5942</v>
      </c>
    </row>
    <row r="3025" spans="32:58" x14ac:dyDescent="0.25">
      <c r="AF3025" t="s">
        <v>2251</v>
      </c>
      <c r="AG3025" t="s">
        <v>1220</v>
      </c>
      <c r="AJ3025" t="s">
        <v>4765</v>
      </c>
      <c r="AK3025" s="104">
        <v>46118.825694444444</v>
      </c>
      <c r="AL3025">
        <v>589825</v>
      </c>
      <c r="AM3025" t="s">
        <v>4728</v>
      </c>
      <c r="AN3025" t="s">
        <v>42</v>
      </c>
      <c r="AO3025" t="s">
        <v>13</v>
      </c>
      <c r="AR3025" t="s">
        <v>5933</v>
      </c>
      <c r="AT3025" t="s">
        <v>2373</v>
      </c>
      <c r="AX3025" t="s">
        <v>5057</v>
      </c>
      <c r="AY3025" s="104">
        <v>46114.75</v>
      </c>
      <c r="AZ3025">
        <v>142864</v>
      </c>
      <c r="BA3025" t="s">
        <v>4761</v>
      </c>
      <c r="BB3025" t="s">
        <v>5989</v>
      </c>
      <c r="BF3025" t="s">
        <v>5966</v>
      </c>
    </row>
    <row r="3026" spans="32:58" x14ac:dyDescent="0.25">
      <c r="AF3026" t="s">
        <v>2644</v>
      </c>
      <c r="AG3026" t="s">
        <v>1894</v>
      </c>
      <c r="AJ3026" t="s">
        <v>6848</v>
      </c>
      <c r="AK3026" s="104">
        <v>46119.333333333336</v>
      </c>
      <c r="AL3026">
        <v>1212583</v>
      </c>
      <c r="AM3026" t="s">
        <v>4761</v>
      </c>
      <c r="AN3026" t="s">
        <v>42</v>
      </c>
      <c r="AO3026" t="s">
        <v>13</v>
      </c>
      <c r="AR3026" t="s">
        <v>5944</v>
      </c>
      <c r="AT3026" t="s">
        <v>2391</v>
      </c>
      <c r="AX3026" t="s">
        <v>5192</v>
      </c>
      <c r="AY3026" s="104">
        <v>46114.75</v>
      </c>
      <c r="AZ3026">
        <v>288068</v>
      </c>
      <c r="BA3026" t="s">
        <v>4728</v>
      </c>
      <c r="BB3026" t="s">
        <v>5989</v>
      </c>
      <c r="BF3026" t="s">
        <v>5942</v>
      </c>
    </row>
    <row r="3027" spans="32:58" x14ac:dyDescent="0.25">
      <c r="AF3027" t="s">
        <v>1910</v>
      </c>
      <c r="AJ3027" t="s">
        <v>5256</v>
      </c>
      <c r="AK3027" s="104">
        <v>46119.336111111108</v>
      </c>
      <c r="AL3027">
        <v>139191</v>
      </c>
      <c r="AM3027" t="s">
        <v>4728</v>
      </c>
      <c r="AN3027" t="s">
        <v>13</v>
      </c>
      <c r="AR3027" t="s">
        <v>4781</v>
      </c>
      <c r="AT3027" t="s">
        <v>1276</v>
      </c>
      <c r="AX3027" t="s">
        <v>4933</v>
      </c>
      <c r="AY3027" s="104">
        <v>46114.75</v>
      </c>
      <c r="AZ3027">
        <v>430800</v>
      </c>
      <c r="BA3027" t="s">
        <v>4728</v>
      </c>
      <c r="BB3027" t="s">
        <v>5989</v>
      </c>
      <c r="BF3027" t="s">
        <v>5918</v>
      </c>
    </row>
    <row r="3028" spans="32:58" x14ac:dyDescent="0.25">
      <c r="AF3028" t="s">
        <v>2051</v>
      </c>
      <c r="AG3028" t="s">
        <v>2357</v>
      </c>
      <c r="AJ3028" t="s">
        <v>5978</v>
      </c>
      <c r="AK3028" s="104">
        <v>46119.338194444441</v>
      </c>
      <c r="AL3028">
        <v>209767</v>
      </c>
      <c r="AM3028" t="s">
        <v>4728</v>
      </c>
      <c r="AN3028" t="s">
        <v>5248</v>
      </c>
      <c r="AO3028" t="s">
        <v>13</v>
      </c>
      <c r="AR3028" t="s">
        <v>4941</v>
      </c>
      <c r="AT3028" t="s">
        <v>1391</v>
      </c>
      <c r="AX3028" t="s">
        <v>5131</v>
      </c>
      <c r="AY3028" s="104">
        <v>46114.750694444447</v>
      </c>
      <c r="AZ3028">
        <v>970832</v>
      </c>
      <c r="BA3028" t="s">
        <v>4728</v>
      </c>
      <c r="BB3028" t="s">
        <v>5989</v>
      </c>
      <c r="BF3028" t="s">
        <v>5920</v>
      </c>
    </row>
    <row r="3029" spans="32:58" x14ac:dyDescent="0.25">
      <c r="AF3029" t="s">
        <v>2600</v>
      </c>
      <c r="AJ3029" t="s">
        <v>5079</v>
      </c>
      <c r="AK3029" s="104">
        <v>46119.340277777781</v>
      </c>
      <c r="AL3029">
        <v>536284</v>
      </c>
      <c r="AM3029" t="s">
        <v>4728</v>
      </c>
      <c r="AN3029" t="s">
        <v>13</v>
      </c>
      <c r="AR3029" t="s">
        <v>5931</v>
      </c>
      <c r="AT3029" t="s">
        <v>1891</v>
      </c>
      <c r="AX3029" t="s">
        <v>5422</v>
      </c>
      <c r="AY3029" s="104">
        <v>46114.750694444447</v>
      </c>
      <c r="AZ3029">
        <v>1608375</v>
      </c>
      <c r="BA3029" t="s">
        <v>4761</v>
      </c>
      <c r="BB3029" t="s">
        <v>5989</v>
      </c>
      <c r="BF3029" t="s">
        <v>5966</v>
      </c>
    </row>
    <row r="3030" spans="32:58" x14ac:dyDescent="0.25">
      <c r="AF3030" t="s">
        <v>298</v>
      </c>
      <c r="AJ3030" t="s">
        <v>6849</v>
      </c>
      <c r="AK3030" s="104">
        <v>46119.34097222222</v>
      </c>
      <c r="AL3030">
        <v>395735</v>
      </c>
      <c r="AM3030" t="s">
        <v>4761</v>
      </c>
      <c r="AN3030" t="s">
        <v>13</v>
      </c>
      <c r="AR3030" t="s">
        <v>5966</v>
      </c>
      <c r="AT3030" t="s">
        <v>1945</v>
      </c>
      <c r="AX3030" t="s">
        <v>6825</v>
      </c>
      <c r="AY3030" s="104">
        <v>46114.750694444447</v>
      </c>
      <c r="AZ3030">
        <v>455412</v>
      </c>
      <c r="BA3030" t="s">
        <v>4728</v>
      </c>
      <c r="BB3030" t="s">
        <v>5989</v>
      </c>
      <c r="BF3030" t="s">
        <v>5918</v>
      </c>
    </row>
    <row r="3031" spans="32:58" x14ac:dyDescent="0.25">
      <c r="AF3031" t="s">
        <v>1481</v>
      </c>
      <c r="AJ3031" t="s">
        <v>6850</v>
      </c>
      <c r="AK3031" s="104">
        <v>46119.34097222222</v>
      </c>
      <c r="AL3031">
        <v>335309</v>
      </c>
      <c r="AM3031" t="s">
        <v>4761</v>
      </c>
      <c r="AN3031" t="s">
        <v>13</v>
      </c>
      <c r="AR3031" t="s">
        <v>5966</v>
      </c>
      <c r="AT3031" t="s">
        <v>2373</v>
      </c>
      <c r="AU3031" t="s">
        <v>211</v>
      </c>
      <c r="AX3031" t="s">
        <v>5057</v>
      </c>
      <c r="AY3031" s="104">
        <v>46114.751388888886</v>
      </c>
      <c r="AZ3031">
        <v>490939</v>
      </c>
      <c r="BA3031" t="s">
        <v>4728</v>
      </c>
      <c r="BB3031" t="s">
        <v>5989</v>
      </c>
      <c r="BC3031" t="s">
        <v>4731</v>
      </c>
      <c r="BF3031" t="s">
        <v>6074</v>
      </c>
    </row>
    <row r="3032" spans="32:58" x14ac:dyDescent="0.25">
      <c r="AF3032" t="s">
        <v>852</v>
      </c>
      <c r="AJ3032" t="s">
        <v>5081</v>
      </c>
      <c r="AK3032" s="104">
        <v>46119.347222222219</v>
      </c>
      <c r="AL3032">
        <v>886152</v>
      </c>
      <c r="AM3032" t="s">
        <v>4728</v>
      </c>
      <c r="AN3032" t="s">
        <v>13</v>
      </c>
      <c r="AR3032" t="s">
        <v>5931</v>
      </c>
      <c r="AT3032" t="s">
        <v>2429</v>
      </c>
      <c r="AX3032" t="s">
        <v>4988</v>
      </c>
      <c r="AY3032" s="104">
        <v>46114.75277777778</v>
      </c>
      <c r="AZ3032">
        <v>446844</v>
      </c>
      <c r="BA3032" t="s">
        <v>4728</v>
      </c>
      <c r="BB3032" t="s">
        <v>5989</v>
      </c>
      <c r="BF3032" t="s">
        <v>5920</v>
      </c>
    </row>
    <row r="3033" spans="32:58" x14ac:dyDescent="0.25">
      <c r="AF3033" t="s">
        <v>2600</v>
      </c>
      <c r="AG3033" t="s">
        <v>220</v>
      </c>
      <c r="AJ3033" t="s">
        <v>6851</v>
      </c>
      <c r="AK3033" s="104">
        <v>46119.347916666666</v>
      </c>
      <c r="AL3033">
        <v>817109</v>
      </c>
      <c r="AM3033" t="s">
        <v>4728</v>
      </c>
      <c r="AN3033" t="s">
        <v>13</v>
      </c>
      <c r="AO3033" t="s">
        <v>4731</v>
      </c>
      <c r="AR3033" t="s">
        <v>6628</v>
      </c>
      <c r="AT3033" t="s">
        <v>2407</v>
      </c>
      <c r="AX3033" t="s">
        <v>4910</v>
      </c>
      <c r="AY3033" s="104">
        <v>46114.75277777778</v>
      </c>
      <c r="AZ3033">
        <v>366597</v>
      </c>
      <c r="BA3033" t="s">
        <v>4728</v>
      </c>
      <c r="BB3033" t="s">
        <v>5989</v>
      </c>
      <c r="BF3033" t="s">
        <v>5931</v>
      </c>
    </row>
    <row r="3034" spans="32:58" x14ac:dyDescent="0.25">
      <c r="AF3034" t="s">
        <v>2600</v>
      </c>
      <c r="AJ3034" t="s">
        <v>5449</v>
      </c>
      <c r="AK3034" s="104">
        <v>46119.355555555558</v>
      </c>
      <c r="AL3034">
        <v>835966</v>
      </c>
      <c r="AM3034" t="s">
        <v>4761</v>
      </c>
      <c r="AN3034" t="s">
        <v>13</v>
      </c>
      <c r="AR3034" t="s">
        <v>5920</v>
      </c>
      <c r="AT3034" t="s">
        <v>2259</v>
      </c>
      <c r="AX3034" t="s">
        <v>7511</v>
      </c>
      <c r="AY3034" s="104">
        <v>46114.753472222219</v>
      </c>
      <c r="AZ3034">
        <v>298000</v>
      </c>
      <c r="BA3034" t="s">
        <v>4728</v>
      </c>
      <c r="BB3034" t="s">
        <v>5989</v>
      </c>
      <c r="BF3034" t="s">
        <v>5920</v>
      </c>
    </row>
    <row r="3035" spans="32:58" x14ac:dyDescent="0.25">
      <c r="AF3035" t="s">
        <v>205</v>
      </c>
      <c r="AG3035" t="s">
        <v>683</v>
      </c>
      <c r="AJ3035" t="s">
        <v>5657</v>
      </c>
      <c r="AK3035" s="104">
        <v>46119.356249999997</v>
      </c>
      <c r="AL3035">
        <v>1390628</v>
      </c>
      <c r="AM3035" t="s">
        <v>4761</v>
      </c>
      <c r="AN3035" t="s">
        <v>13</v>
      </c>
      <c r="AO3035" t="s">
        <v>4731</v>
      </c>
      <c r="AR3035" t="s">
        <v>6395</v>
      </c>
      <c r="AT3035" t="s">
        <v>2391</v>
      </c>
      <c r="AX3035" t="s">
        <v>4763</v>
      </c>
      <c r="AY3035" s="104">
        <v>46114.753472222219</v>
      </c>
      <c r="AZ3035">
        <v>141960</v>
      </c>
      <c r="BA3035" t="s">
        <v>4728</v>
      </c>
      <c r="BB3035" t="s">
        <v>5989</v>
      </c>
      <c r="BF3035" t="s">
        <v>5942</v>
      </c>
    </row>
    <row r="3036" spans="32:58" x14ac:dyDescent="0.25">
      <c r="AF3036" t="s">
        <v>1220</v>
      </c>
      <c r="AJ3036" t="s">
        <v>6852</v>
      </c>
      <c r="AK3036" s="104">
        <v>46119.356944444444</v>
      </c>
      <c r="AL3036">
        <v>767607</v>
      </c>
      <c r="AM3036" t="s">
        <v>4728</v>
      </c>
      <c r="AN3036" t="s">
        <v>13</v>
      </c>
      <c r="AR3036" t="s">
        <v>5924</v>
      </c>
      <c r="AT3036" t="s">
        <v>1985</v>
      </c>
      <c r="AX3036" t="s">
        <v>5382</v>
      </c>
      <c r="AY3036" s="104">
        <v>46114.753472222219</v>
      </c>
      <c r="AZ3036">
        <v>282330</v>
      </c>
      <c r="BA3036" t="s">
        <v>4728</v>
      </c>
      <c r="BB3036" t="s">
        <v>5989</v>
      </c>
      <c r="BF3036" t="s">
        <v>5920</v>
      </c>
    </row>
    <row r="3037" spans="32:58" x14ac:dyDescent="0.25">
      <c r="AF3037" t="s">
        <v>868</v>
      </c>
      <c r="AG3037" t="s">
        <v>220</v>
      </c>
      <c r="AJ3037" t="s">
        <v>6853</v>
      </c>
      <c r="AK3037" s="104">
        <v>46119.35833333333</v>
      </c>
      <c r="AL3037">
        <v>912295</v>
      </c>
      <c r="AM3037" t="s">
        <v>4728</v>
      </c>
      <c r="AN3037" t="s">
        <v>13</v>
      </c>
      <c r="AO3037" t="s">
        <v>4731</v>
      </c>
      <c r="AR3037" t="s">
        <v>6412</v>
      </c>
      <c r="AT3037" t="s">
        <v>2383</v>
      </c>
      <c r="AX3037" t="s">
        <v>4747</v>
      </c>
      <c r="AY3037" s="104">
        <v>46114.753472222219</v>
      </c>
      <c r="AZ3037">
        <v>380356</v>
      </c>
      <c r="BA3037" t="s">
        <v>4728</v>
      </c>
      <c r="BB3037" t="s">
        <v>5989</v>
      </c>
      <c r="BF3037" t="s">
        <v>5942</v>
      </c>
    </row>
    <row r="3038" spans="32:58" x14ac:dyDescent="0.25">
      <c r="AF3038" t="s">
        <v>2401</v>
      </c>
      <c r="AG3038" t="s">
        <v>637</v>
      </c>
      <c r="AJ3038" t="s">
        <v>5535</v>
      </c>
      <c r="AK3038" s="104">
        <v>46119.359027777777</v>
      </c>
      <c r="AL3038">
        <v>236500</v>
      </c>
      <c r="AM3038" t="s">
        <v>4728</v>
      </c>
      <c r="AN3038" t="s">
        <v>42</v>
      </c>
      <c r="AO3038" t="s">
        <v>13</v>
      </c>
      <c r="AR3038" t="s">
        <v>5937</v>
      </c>
      <c r="AT3038" t="s">
        <v>2391</v>
      </c>
      <c r="AX3038" t="s">
        <v>7158</v>
      </c>
      <c r="AY3038" s="104">
        <v>46114.754166666666</v>
      </c>
      <c r="AZ3038">
        <v>364151</v>
      </c>
      <c r="BA3038" t="s">
        <v>4728</v>
      </c>
      <c r="BB3038" t="s">
        <v>5989</v>
      </c>
      <c r="BF3038" t="s">
        <v>5942</v>
      </c>
    </row>
    <row r="3039" spans="32:58" x14ac:dyDescent="0.25">
      <c r="AF3039" t="s">
        <v>512</v>
      </c>
      <c r="AG3039" t="s">
        <v>2357</v>
      </c>
      <c r="AJ3039" t="s">
        <v>4733</v>
      </c>
      <c r="AK3039" s="104">
        <v>46119.359722222223</v>
      </c>
      <c r="AL3039">
        <v>201945</v>
      </c>
      <c r="AM3039" t="s">
        <v>4728</v>
      </c>
      <c r="AN3039" t="s">
        <v>42</v>
      </c>
      <c r="AO3039" t="s">
        <v>13</v>
      </c>
      <c r="AR3039" t="s">
        <v>5937</v>
      </c>
      <c r="AT3039" t="s">
        <v>241</v>
      </c>
      <c r="AX3039" t="s">
        <v>6889</v>
      </c>
      <c r="AY3039" s="104">
        <v>46114.754861111112</v>
      </c>
      <c r="AZ3039">
        <v>502142</v>
      </c>
      <c r="BA3039" t="s">
        <v>4761</v>
      </c>
      <c r="BB3039" t="s">
        <v>5989</v>
      </c>
      <c r="BF3039" t="s">
        <v>5920</v>
      </c>
    </row>
    <row r="3040" spans="32:58" x14ac:dyDescent="0.25">
      <c r="AF3040" t="s">
        <v>205</v>
      </c>
      <c r="AJ3040" t="s">
        <v>6854</v>
      </c>
      <c r="AK3040" s="104">
        <v>46119.36041666667</v>
      </c>
      <c r="AL3040">
        <v>306951</v>
      </c>
      <c r="AM3040" t="s">
        <v>4728</v>
      </c>
      <c r="AN3040" t="s">
        <v>13</v>
      </c>
      <c r="AR3040" t="s">
        <v>5931</v>
      </c>
      <c r="AT3040" t="s">
        <v>1985</v>
      </c>
      <c r="AX3040" t="s">
        <v>4933</v>
      </c>
      <c r="AY3040" s="104">
        <v>46114.754861111112</v>
      </c>
      <c r="AZ3040">
        <v>494950</v>
      </c>
      <c r="BA3040" t="s">
        <v>4761</v>
      </c>
      <c r="BB3040" t="s">
        <v>5989</v>
      </c>
      <c r="BF3040" t="s">
        <v>5920</v>
      </c>
    </row>
    <row r="3041" spans="32:58" x14ac:dyDescent="0.25">
      <c r="AF3041" t="s">
        <v>852</v>
      </c>
      <c r="AJ3041" t="s">
        <v>5256</v>
      </c>
      <c r="AK3041" s="104">
        <v>46119.361111111109</v>
      </c>
      <c r="AL3041">
        <v>401986</v>
      </c>
      <c r="AM3041" t="s">
        <v>4728</v>
      </c>
      <c r="AN3041" t="s">
        <v>13</v>
      </c>
      <c r="AR3041" t="s">
        <v>5931</v>
      </c>
      <c r="AT3041" t="s">
        <v>2259</v>
      </c>
      <c r="AX3041" t="s">
        <v>6517</v>
      </c>
      <c r="AY3041" s="104">
        <v>46114.755555555559</v>
      </c>
      <c r="AZ3041">
        <v>948043</v>
      </c>
      <c r="BA3041" t="s">
        <v>4728</v>
      </c>
      <c r="BB3041" t="s">
        <v>5989</v>
      </c>
      <c r="BF3041" t="s">
        <v>6069</v>
      </c>
    </row>
    <row r="3042" spans="32:58" x14ac:dyDescent="0.25">
      <c r="AF3042" t="s">
        <v>512</v>
      </c>
      <c r="AG3042" t="s">
        <v>1481</v>
      </c>
      <c r="AJ3042" t="s">
        <v>4733</v>
      </c>
      <c r="AK3042" s="104">
        <v>46119.361805555556</v>
      </c>
      <c r="AL3042">
        <v>722613</v>
      </c>
      <c r="AM3042" t="s">
        <v>4728</v>
      </c>
      <c r="AN3042" t="s">
        <v>42</v>
      </c>
      <c r="AO3042" t="s">
        <v>13</v>
      </c>
      <c r="AR3042" t="s">
        <v>5947</v>
      </c>
      <c r="AT3042" t="s">
        <v>80</v>
      </c>
      <c r="AU3042" t="s">
        <v>1891</v>
      </c>
      <c r="AX3042" t="s">
        <v>6673</v>
      </c>
      <c r="AY3042" s="104">
        <v>46114.755555555559</v>
      </c>
      <c r="AZ3042">
        <v>702061</v>
      </c>
      <c r="BA3042" t="s">
        <v>4728</v>
      </c>
      <c r="BB3042" t="s">
        <v>5989</v>
      </c>
      <c r="BC3042" t="s">
        <v>4731</v>
      </c>
      <c r="BF3042" t="s">
        <v>6501</v>
      </c>
    </row>
    <row r="3043" spans="32:58" x14ac:dyDescent="0.25">
      <c r="AF3043" t="s">
        <v>1584</v>
      </c>
      <c r="AJ3043" t="s">
        <v>5025</v>
      </c>
      <c r="AK3043" s="104">
        <v>46119.363194444442</v>
      </c>
      <c r="AL3043">
        <v>739084</v>
      </c>
      <c r="AM3043" t="s">
        <v>4728</v>
      </c>
      <c r="AN3043" t="s">
        <v>13</v>
      </c>
      <c r="AR3043" t="s">
        <v>5931</v>
      </c>
      <c r="AT3043" t="s">
        <v>1124</v>
      </c>
      <c r="AX3043" t="s">
        <v>6106</v>
      </c>
      <c r="AY3043" s="104">
        <v>46114.757638888892</v>
      </c>
      <c r="AZ3043">
        <v>636206</v>
      </c>
      <c r="BA3043" t="s">
        <v>4761</v>
      </c>
      <c r="BB3043" t="s">
        <v>5989</v>
      </c>
      <c r="BF3043" t="s">
        <v>5918</v>
      </c>
    </row>
    <row r="3044" spans="32:58" x14ac:dyDescent="0.25">
      <c r="AF3044" t="s">
        <v>2624</v>
      </c>
      <c r="AJ3044" t="s">
        <v>4782</v>
      </c>
      <c r="AK3044" s="104">
        <v>46119.363888888889</v>
      </c>
      <c r="AL3044">
        <v>286534</v>
      </c>
      <c r="AM3044" t="s">
        <v>4728</v>
      </c>
      <c r="AN3044" t="s">
        <v>13</v>
      </c>
      <c r="AR3044" t="s">
        <v>5931</v>
      </c>
      <c r="AT3044" t="s">
        <v>1276</v>
      </c>
      <c r="AX3044" t="s">
        <v>7512</v>
      </c>
      <c r="AY3044" s="104">
        <v>46114.757638888892</v>
      </c>
      <c r="AZ3044">
        <v>324621</v>
      </c>
      <c r="BA3044" t="s">
        <v>4728</v>
      </c>
      <c r="BB3044" t="s">
        <v>5989</v>
      </c>
      <c r="BF3044" t="s">
        <v>5918</v>
      </c>
    </row>
    <row r="3045" spans="32:58" x14ac:dyDescent="0.25">
      <c r="AF3045" t="s">
        <v>2600</v>
      </c>
      <c r="AJ3045" t="s">
        <v>6003</v>
      </c>
      <c r="AK3045" s="104">
        <v>46119.365277777775</v>
      </c>
      <c r="AL3045">
        <v>1061430</v>
      </c>
      <c r="AM3045" t="s">
        <v>4761</v>
      </c>
      <c r="AN3045" t="s">
        <v>13</v>
      </c>
      <c r="AR3045" t="s">
        <v>5918</v>
      </c>
      <c r="AT3045" t="s">
        <v>247</v>
      </c>
      <c r="AX3045" t="s">
        <v>6933</v>
      </c>
      <c r="AY3045" s="104">
        <v>46114.760416666664</v>
      </c>
      <c r="AZ3045">
        <v>944031</v>
      </c>
      <c r="BA3045" t="s">
        <v>4728</v>
      </c>
      <c r="BB3045" t="s">
        <v>5989</v>
      </c>
      <c r="BF3045" t="s">
        <v>5942</v>
      </c>
    </row>
    <row r="3046" spans="32:58" x14ac:dyDescent="0.25">
      <c r="AF3046" t="s">
        <v>2321</v>
      </c>
      <c r="AG3046" t="s">
        <v>637</v>
      </c>
      <c r="AH3046" t="s">
        <v>2357</v>
      </c>
      <c r="AJ3046" t="s">
        <v>6855</v>
      </c>
      <c r="AK3046" s="104">
        <v>46119.367361111108</v>
      </c>
      <c r="AL3046">
        <v>1582927</v>
      </c>
      <c r="AM3046" t="s">
        <v>4728</v>
      </c>
      <c r="AN3046" t="s">
        <v>42</v>
      </c>
      <c r="AO3046" t="s">
        <v>13</v>
      </c>
      <c r="AR3046" t="s">
        <v>6018</v>
      </c>
      <c r="AT3046" t="s">
        <v>1379</v>
      </c>
      <c r="AX3046" t="s">
        <v>4933</v>
      </c>
      <c r="AY3046" s="104">
        <v>46114.761111111111</v>
      </c>
      <c r="AZ3046">
        <v>1813145</v>
      </c>
      <c r="BA3046" t="s">
        <v>4728</v>
      </c>
      <c r="BB3046" t="s">
        <v>5989</v>
      </c>
      <c r="BF3046" t="s">
        <v>6314</v>
      </c>
    </row>
    <row r="3047" spans="32:58" x14ac:dyDescent="0.25">
      <c r="AF3047" t="s">
        <v>2561</v>
      </c>
      <c r="AJ3047" t="s">
        <v>4753</v>
      </c>
      <c r="AK3047" s="104">
        <v>46119.368055555555</v>
      </c>
      <c r="AL3047">
        <v>721511</v>
      </c>
      <c r="AM3047" t="s">
        <v>4728</v>
      </c>
      <c r="AN3047" t="s">
        <v>13</v>
      </c>
      <c r="AR3047" t="s">
        <v>5931</v>
      </c>
      <c r="AT3047" t="s">
        <v>2391</v>
      </c>
      <c r="AX3047" t="s">
        <v>4796</v>
      </c>
      <c r="AY3047" s="104">
        <v>46114.763194444444</v>
      </c>
      <c r="AZ3047">
        <v>732767</v>
      </c>
      <c r="BA3047" t="s">
        <v>4728</v>
      </c>
      <c r="BB3047" t="s">
        <v>5989</v>
      </c>
      <c r="BF3047" t="s">
        <v>5942</v>
      </c>
    </row>
    <row r="3048" spans="32:58" x14ac:dyDescent="0.25">
      <c r="AF3048" t="s">
        <v>2624</v>
      </c>
      <c r="AJ3048" t="s">
        <v>5012</v>
      </c>
      <c r="AK3048" s="104">
        <v>46119.368750000001</v>
      </c>
      <c r="AL3048">
        <v>691514</v>
      </c>
      <c r="AM3048" t="s">
        <v>4728</v>
      </c>
      <c r="AN3048" t="s">
        <v>13</v>
      </c>
      <c r="AR3048" t="s">
        <v>5931</v>
      </c>
      <c r="AT3048" t="s">
        <v>2431</v>
      </c>
      <c r="AX3048" t="s">
        <v>5115</v>
      </c>
      <c r="AY3048" s="104">
        <v>46114.76458333333</v>
      </c>
      <c r="AZ3048">
        <v>2014244</v>
      </c>
      <c r="BA3048" t="s">
        <v>4728</v>
      </c>
      <c r="BB3048" t="s">
        <v>5989</v>
      </c>
      <c r="BF3048" t="s">
        <v>4781</v>
      </c>
    </row>
    <row r="3049" spans="32:58" x14ac:dyDescent="0.25">
      <c r="AF3049" t="s">
        <v>637</v>
      </c>
      <c r="AG3049" t="s">
        <v>868</v>
      </c>
      <c r="AJ3049" t="s">
        <v>6856</v>
      </c>
      <c r="AK3049" s="104">
        <v>46119.370138888888</v>
      </c>
      <c r="AL3049">
        <v>330573</v>
      </c>
      <c r="AM3049" t="s">
        <v>4728</v>
      </c>
      <c r="AN3049" t="s">
        <v>13</v>
      </c>
      <c r="AR3049" t="s">
        <v>5931</v>
      </c>
      <c r="AT3049" t="s">
        <v>1292</v>
      </c>
      <c r="AU3049" t="s">
        <v>211</v>
      </c>
      <c r="AX3049" t="s">
        <v>5249</v>
      </c>
      <c r="AY3049" s="104">
        <v>46114.76458333333</v>
      </c>
      <c r="AZ3049">
        <v>551525</v>
      </c>
      <c r="BA3049" t="s">
        <v>4728</v>
      </c>
      <c r="BB3049" t="s">
        <v>5989</v>
      </c>
      <c r="BC3049" t="s">
        <v>4731</v>
      </c>
      <c r="BF3049" t="s">
        <v>7048</v>
      </c>
    </row>
    <row r="3050" spans="32:58" x14ac:dyDescent="0.25">
      <c r="AF3050" t="s">
        <v>223</v>
      </c>
      <c r="AG3050" t="s">
        <v>75</v>
      </c>
      <c r="AJ3050" t="s">
        <v>5410</v>
      </c>
      <c r="AK3050" s="104">
        <v>46119.370833333334</v>
      </c>
      <c r="AL3050">
        <v>792715</v>
      </c>
      <c r="AM3050" t="s">
        <v>4728</v>
      </c>
      <c r="AN3050" t="s">
        <v>5989</v>
      </c>
      <c r="AO3050" t="s">
        <v>13</v>
      </c>
      <c r="AR3050" t="s">
        <v>5705</v>
      </c>
      <c r="AT3050" t="s">
        <v>1945</v>
      </c>
      <c r="AX3050" t="s">
        <v>6106</v>
      </c>
      <c r="AY3050" s="104">
        <v>46114.76458333333</v>
      </c>
      <c r="AZ3050">
        <v>440582</v>
      </c>
      <c r="BA3050" t="s">
        <v>4728</v>
      </c>
      <c r="BB3050" t="s">
        <v>5989</v>
      </c>
      <c r="BF3050" t="s">
        <v>5942</v>
      </c>
    </row>
    <row r="3051" spans="32:58" x14ac:dyDescent="0.25">
      <c r="AF3051" t="s">
        <v>1058</v>
      </c>
      <c r="AG3051" t="s">
        <v>1706</v>
      </c>
      <c r="AJ3051" t="s">
        <v>5134</v>
      </c>
      <c r="AK3051" s="104">
        <v>46119.371527777781</v>
      </c>
      <c r="AL3051">
        <v>817363</v>
      </c>
      <c r="AM3051" t="s">
        <v>4728</v>
      </c>
      <c r="AN3051" t="s">
        <v>42</v>
      </c>
      <c r="AO3051" t="s">
        <v>13</v>
      </c>
      <c r="AR3051" t="s">
        <v>6221</v>
      </c>
      <c r="AT3051" t="s">
        <v>1124</v>
      </c>
      <c r="AX3051" t="s">
        <v>4922</v>
      </c>
      <c r="AY3051" s="104">
        <v>46114.765277777777</v>
      </c>
      <c r="AZ3051">
        <v>113732</v>
      </c>
      <c r="BA3051" t="s">
        <v>4728</v>
      </c>
      <c r="BB3051" t="s">
        <v>5989</v>
      </c>
      <c r="BF3051" t="s">
        <v>5918</v>
      </c>
    </row>
    <row r="3052" spans="32:58" x14ac:dyDescent="0.25">
      <c r="AF3052" t="s">
        <v>644</v>
      </c>
      <c r="AG3052" t="s">
        <v>1207</v>
      </c>
      <c r="AH3052" t="s">
        <v>1706</v>
      </c>
      <c r="AJ3052" t="s">
        <v>5529</v>
      </c>
      <c r="AK3052" s="104">
        <v>46119.376388888886</v>
      </c>
      <c r="AL3052">
        <v>3362860</v>
      </c>
      <c r="AM3052" t="s">
        <v>4761</v>
      </c>
      <c r="AN3052" t="s">
        <v>42</v>
      </c>
      <c r="AO3052" t="s">
        <v>13</v>
      </c>
      <c r="AR3052" t="s">
        <v>6857</v>
      </c>
      <c r="AT3052" t="s">
        <v>1124</v>
      </c>
      <c r="AX3052" t="s">
        <v>4890</v>
      </c>
      <c r="AY3052" s="104">
        <v>46114.765972222223</v>
      </c>
      <c r="AZ3052">
        <v>109335</v>
      </c>
      <c r="BA3052" t="s">
        <v>4728</v>
      </c>
      <c r="BB3052" t="s">
        <v>5989</v>
      </c>
      <c r="BF3052" t="s">
        <v>5918</v>
      </c>
    </row>
    <row r="3053" spans="32:58" x14ac:dyDescent="0.25">
      <c r="AF3053" t="s">
        <v>1584</v>
      </c>
      <c r="AJ3053" t="s">
        <v>5658</v>
      </c>
      <c r="AK3053" s="104">
        <v>46119.377083333333</v>
      </c>
      <c r="AL3053">
        <v>347996</v>
      </c>
      <c r="AM3053" t="s">
        <v>4728</v>
      </c>
      <c r="AN3053" t="s">
        <v>13</v>
      </c>
      <c r="AR3053" t="s">
        <v>5931</v>
      </c>
      <c r="AT3053" t="s">
        <v>2259</v>
      </c>
      <c r="AX3053" t="s">
        <v>4961</v>
      </c>
      <c r="AY3053" s="104">
        <v>46114.765972222223</v>
      </c>
      <c r="AZ3053">
        <v>420327</v>
      </c>
      <c r="BA3053" t="s">
        <v>4728</v>
      </c>
      <c r="BB3053" t="s">
        <v>5989</v>
      </c>
      <c r="BF3053" t="s">
        <v>5927</v>
      </c>
    </row>
    <row r="3054" spans="32:58" x14ac:dyDescent="0.25">
      <c r="AF3054" t="s">
        <v>852</v>
      </c>
      <c r="AG3054" t="s">
        <v>683</v>
      </c>
      <c r="AJ3054" t="s">
        <v>4849</v>
      </c>
      <c r="AK3054" s="104">
        <v>46119.377083333333</v>
      </c>
      <c r="AL3054">
        <v>1023383</v>
      </c>
      <c r="AM3054" t="s">
        <v>4728</v>
      </c>
      <c r="AN3054" t="s">
        <v>13</v>
      </c>
      <c r="AO3054" t="s">
        <v>4731</v>
      </c>
      <c r="AR3054" t="s">
        <v>6251</v>
      </c>
      <c r="AT3054" t="s">
        <v>1124</v>
      </c>
      <c r="AX3054" t="s">
        <v>4922</v>
      </c>
      <c r="AY3054" s="104">
        <v>46114.76666666667</v>
      </c>
      <c r="AZ3054">
        <v>36767</v>
      </c>
      <c r="BA3054" t="s">
        <v>4728</v>
      </c>
      <c r="BB3054" t="s">
        <v>5989</v>
      </c>
      <c r="BF3054" t="s">
        <v>5918</v>
      </c>
    </row>
    <row r="3055" spans="32:58" x14ac:dyDescent="0.25">
      <c r="AF3055" t="s">
        <v>2600</v>
      </c>
      <c r="AJ3055" t="s">
        <v>6858</v>
      </c>
      <c r="AK3055" s="104">
        <v>46119.378472222219</v>
      </c>
      <c r="AL3055">
        <v>60489</v>
      </c>
      <c r="AM3055" t="s">
        <v>4728</v>
      </c>
      <c r="AN3055" t="s">
        <v>13</v>
      </c>
      <c r="AR3055" t="s">
        <v>5918</v>
      </c>
      <c r="AT3055" t="s">
        <v>226</v>
      </c>
      <c r="AX3055" t="s">
        <v>4922</v>
      </c>
      <c r="AY3055" s="104">
        <v>46114.767361111109</v>
      </c>
      <c r="AZ3055">
        <v>266807</v>
      </c>
      <c r="BA3055" t="s">
        <v>4728</v>
      </c>
      <c r="BB3055" t="s">
        <v>5989</v>
      </c>
      <c r="BF3055" t="s">
        <v>5942</v>
      </c>
    </row>
    <row r="3056" spans="32:58" x14ac:dyDescent="0.25">
      <c r="AF3056" t="s">
        <v>250</v>
      </c>
      <c r="AJ3056" t="s">
        <v>6858</v>
      </c>
      <c r="AK3056" s="104">
        <v>46119.379861111112</v>
      </c>
      <c r="AL3056">
        <v>207826</v>
      </c>
      <c r="AM3056" t="s">
        <v>4728</v>
      </c>
      <c r="AN3056" t="s">
        <v>13</v>
      </c>
      <c r="AR3056" t="s">
        <v>5942</v>
      </c>
      <c r="AT3056" t="s">
        <v>1985</v>
      </c>
      <c r="AX3056" t="s">
        <v>5443</v>
      </c>
      <c r="AY3056" s="104">
        <v>46114.770138888889</v>
      </c>
      <c r="AZ3056">
        <v>476371</v>
      </c>
      <c r="BA3056" t="s">
        <v>4728</v>
      </c>
      <c r="BB3056" t="s">
        <v>5989</v>
      </c>
      <c r="BF3056" t="s">
        <v>5931</v>
      </c>
    </row>
    <row r="3057" spans="32:58" x14ac:dyDescent="0.25">
      <c r="AF3057" t="s">
        <v>1645</v>
      </c>
      <c r="AG3057" t="s">
        <v>1220</v>
      </c>
      <c r="AH3057" t="s">
        <v>1688</v>
      </c>
      <c r="AJ3057" t="s">
        <v>4891</v>
      </c>
      <c r="AK3057" s="104">
        <v>46119.379861111112</v>
      </c>
      <c r="AL3057">
        <v>2026085</v>
      </c>
      <c r="AM3057" t="s">
        <v>4728</v>
      </c>
      <c r="AN3057" t="s">
        <v>42</v>
      </c>
      <c r="AO3057" t="s">
        <v>13</v>
      </c>
      <c r="AP3057" t="s">
        <v>4731</v>
      </c>
      <c r="AR3057" t="s">
        <v>6127</v>
      </c>
      <c r="AT3057" t="s">
        <v>226</v>
      </c>
      <c r="AX3057" t="s">
        <v>4890</v>
      </c>
      <c r="AY3057" s="104">
        <v>46114.772222222222</v>
      </c>
      <c r="AZ3057">
        <v>520206</v>
      </c>
      <c r="BA3057" t="s">
        <v>4728</v>
      </c>
      <c r="BB3057" t="s">
        <v>5989</v>
      </c>
      <c r="BF3057" t="s">
        <v>5958</v>
      </c>
    </row>
    <row r="3058" spans="32:58" x14ac:dyDescent="0.25">
      <c r="AF3058" t="s">
        <v>852</v>
      </c>
      <c r="AJ3058" t="s">
        <v>5125</v>
      </c>
      <c r="AK3058" s="104">
        <v>46119.380555555559</v>
      </c>
      <c r="AL3058">
        <v>283254</v>
      </c>
      <c r="AM3058" t="s">
        <v>4728</v>
      </c>
      <c r="AN3058" t="s">
        <v>13</v>
      </c>
      <c r="AR3058" t="s">
        <v>5958</v>
      </c>
      <c r="AT3058" t="s">
        <v>253</v>
      </c>
      <c r="AX3058" t="s">
        <v>5333</v>
      </c>
      <c r="AY3058" s="104">
        <v>46114.772916666669</v>
      </c>
      <c r="AZ3058">
        <v>80896</v>
      </c>
      <c r="BA3058" t="s">
        <v>4728</v>
      </c>
      <c r="BB3058" t="s">
        <v>5989</v>
      </c>
      <c r="BF3058" t="s">
        <v>4781</v>
      </c>
    </row>
    <row r="3059" spans="32:58" x14ac:dyDescent="0.25">
      <c r="AF3059" t="s">
        <v>1584</v>
      </c>
      <c r="AJ3059" t="s">
        <v>4819</v>
      </c>
      <c r="AK3059" s="104">
        <v>46119.381249999999</v>
      </c>
      <c r="AL3059">
        <v>328253</v>
      </c>
      <c r="AM3059" t="s">
        <v>4728</v>
      </c>
      <c r="AN3059" t="s">
        <v>13</v>
      </c>
      <c r="AR3059" t="s">
        <v>5931</v>
      </c>
      <c r="AT3059" t="s">
        <v>1391</v>
      </c>
      <c r="AX3059" t="s">
        <v>4996</v>
      </c>
      <c r="AY3059" s="104">
        <v>46114.773611111108</v>
      </c>
      <c r="AZ3059">
        <v>209826</v>
      </c>
      <c r="BA3059" t="s">
        <v>4728</v>
      </c>
      <c r="BB3059" t="s">
        <v>5989</v>
      </c>
      <c r="BF3059" t="s">
        <v>5931</v>
      </c>
    </row>
    <row r="3060" spans="32:58" x14ac:dyDescent="0.25">
      <c r="AF3060" t="s">
        <v>1294</v>
      </c>
      <c r="AG3060" t="s">
        <v>2259</v>
      </c>
      <c r="AH3060" t="s">
        <v>220</v>
      </c>
      <c r="AJ3060" t="s">
        <v>5195</v>
      </c>
      <c r="AK3060" s="104">
        <v>46119.382638888892</v>
      </c>
      <c r="AL3060">
        <v>1959166</v>
      </c>
      <c r="AM3060" t="s">
        <v>4728</v>
      </c>
      <c r="AN3060" t="s">
        <v>42</v>
      </c>
      <c r="AO3060" t="s">
        <v>13</v>
      </c>
      <c r="AP3060" t="s">
        <v>4731</v>
      </c>
      <c r="AR3060" t="s">
        <v>6859</v>
      </c>
      <c r="AT3060" t="s">
        <v>80</v>
      </c>
      <c r="AX3060" t="s">
        <v>7513</v>
      </c>
      <c r="AY3060" s="104">
        <v>46114.773611111108</v>
      </c>
      <c r="AZ3060">
        <v>235944</v>
      </c>
      <c r="BA3060" t="s">
        <v>4728</v>
      </c>
      <c r="BB3060" t="s">
        <v>5989</v>
      </c>
      <c r="BF3060" t="s">
        <v>5934</v>
      </c>
    </row>
    <row r="3061" spans="32:58" x14ac:dyDescent="0.25">
      <c r="AF3061" t="s">
        <v>1284</v>
      </c>
      <c r="AJ3061" t="s">
        <v>5543</v>
      </c>
      <c r="AK3061" s="104">
        <v>46119.384027777778</v>
      </c>
      <c r="AL3061">
        <v>338813</v>
      </c>
      <c r="AM3061" t="s">
        <v>4728</v>
      </c>
      <c r="AN3061" t="s">
        <v>13</v>
      </c>
      <c r="AR3061" t="s">
        <v>5948</v>
      </c>
      <c r="AT3061" t="s">
        <v>2391</v>
      </c>
      <c r="AX3061" t="s">
        <v>4853</v>
      </c>
      <c r="AY3061" s="104">
        <v>46114.775000000001</v>
      </c>
      <c r="AZ3061">
        <v>400923</v>
      </c>
      <c r="BA3061" t="s">
        <v>4728</v>
      </c>
      <c r="BB3061" t="s">
        <v>5989</v>
      </c>
      <c r="BF3061" t="s">
        <v>5942</v>
      </c>
    </row>
    <row r="3062" spans="32:58" x14ac:dyDescent="0.25">
      <c r="AF3062" t="s">
        <v>852</v>
      </c>
      <c r="AJ3062" t="s">
        <v>5129</v>
      </c>
      <c r="AK3062" s="104">
        <v>46119.385416666664</v>
      </c>
      <c r="AL3062">
        <v>563677</v>
      </c>
      <c r="AM3062" t="s">
        <v>4761</v>
      </c>
      <c r="AN3062" t="s">
        <v>13</v>
      </c>
      <c r="AR3062" t="s">
        <v>5920</v>
      </c>
      <c r="AT3062" t="s">
        <v>2407</v>
      </c>
      <c r="AX3062" t="s">
        <v>5486</v>
      </c>
      <c r="AY3062" s="104">
        <v>46114.776388888888</v>
      </c>
      <c r="AZ3062">
        <v>3231558</v>
      </c>
      <c r="BA3062" t="s">
        <v>4728</v>
      </c>
      <c r="BB3062" t="s">
        <v>5989</v>
      </c>
      <c r="BF3062" t="s">
        <v>5948</v>
      </c>
    </row>
    <row r="3063" spans="32:58" x14ac:dyDescent="0.25">
      <c r="AF3063" t="s">
        <v>2624</v>
      </c>
      <c r="AJ3063" t="s">
        <v>6384</v>
      </c>
      <c r="AK3063" s="104">
        <v>46119.385416666664</v>
      </c>
      <c r="AL3063">
        <v>382267</v>
      </c>
      <c r="AM3063" t="s">
        <v>4728</v>
      </c>
      <c r="AN3063" t="s">
        <v>13</v>
      </c>
      <c r="AR3063" t="s">
        <v>5931</v>
      </c>
      <c r="AT3063" t="s">
        <v>1124</v>
      </c>
      <c r="AX3063" t="s">
        <v>4938</v>
      </c>
      <c r="AY3063" s="104">
        <v>46114.777083333334</v>
      </c>
      <c r="AZ3063">
        <v>114106</v>
      </c>
      <c r="BA3063" t="s">
        <v>4728</v>
      </c>
      <c r="BB3063" t="s">
        <v>5989</v>
      </c>
      <c r="BF3063" t="s">
        <v>5956</v>
      </c>
    </row>
    <row r="3064" spans="32:58" x14ac:dyDescent="0.25">
      <c r="AF3064" t="s">
        <v>637</v>
      </c>
      <c r="AJ3064" t="s">
        <v>6451</v>
      </c>
      <c r="AK3064" s="104">
        <v>46119.386805555558</v>
      </c>
      <c r="AL3064">
        <v>35404</v>
      </c>
      <c r="AM3064" t="s">
        <v>4728</v>
      </c>
      <c r="AN3064" t="s">
        <v>13</v>
      </c>
      <c r="AR3064" t="s">
        <v>4781</v>
      </c>
      <c r="AT3064" t="s">
        <v>2429</v>
      </c>
      <c r="AX3064" t="s">
        <v>5274</v>
      </c>
      <c r="AY3064" s="104">
        <v>46114.777777777781</v>
      </c>
      <c r="AZ3064">
        <v>598387</v>
      </c>
      <c r="BA3064" t="s">
        <v>4761</v>
      </c>
      <c r="BB3064" t="s">
        <v>5989</v>
      </c>
      <c r="BF3064" t="s">
        <v>5934</v>
      </c>
    </row>
    <row r="3065" spans="32:58" x14ac:dyDescent="0.25">
      <c r="AF3065" t="s">
        <v>2600</v>
      </c>
      <c r="AG3065" t="s">
        <v>1688</v>
      </c>
      <c r="AJ3065" t="s">
        <v>6451</v>
      </c>
      <c r="AK3065" s="104">
        <v>46119.388194444444</v>
      </c>
      <c r="AL3065">
        <v>1769904</v>
      </c>
      <c r="AM3065" t="s">
        <v>4761</v>
      </c>
      <c r="AN3065" t="s">
        <v>13</v>
      </c>
      <c r="AO3065" t="s">
        <v>4731</v>
      </c>
      <c r="AR3065" t="s">
        <v>6609</v>
      </c>
      <c r="AT3065" t="s">
        <v>1985</v>
      </c>
      <c r="AX3065" t="s">
        <v>5095</v>
      </c>
      <c r="AY3065" s="104">
        <v>46114.779166666667</v>
      </c>
      <c r="AZ3065">
        <v>174637</v>
      </c>
      <c r="BA3065" t="s">
        <v>4728</v>
      </c>
      <c r="BB3065" t="s">
        <v>5989</v>
      </c>
      <c r="BF3065" t="s">
        <v>5942</v>
      </c>
    </row>
    <row r="3066" spans="32:58" x14ac:dyDescent="0.25">
      <c r="AF3066" t="s">
        <v>852</v>
      </c>
      <c r="AG3066" t="s">
        <v>1132</v>
      </c>
      <c r="AJ3066" t="s">
        <v>4782</v>
      </c>
      <c r="AK3066" s="104">
        <v>46119.388888888891</v>
      </c>
      <c r="AL3066">
        <v>1301369</v>
      </c>
      <c r="AM3066" t="s">
        <v>4728</v>
      </c>
      <c r="AN3066" t="s">
        <v>13</v>
      </c>
      <c r="AO3066" t="s">
        <v>4731</v>
      </c>
      <c r="AR3066" t="s">
        <v>6860</v>
      </c>
      <c r="AT3066" t="s">
        <v>1391</v>
      </c>
      <c r="AX3066" t="s">
        <v>4782</v>
      </c>
      <c r="AY3066" s="104">
        <v>46114.779861111114</v>
      </c>
      <c r="AZ3066">
        <v>221844</v>
      </c>
      <c r="BA3066" t="s">
        <v>4728</v>
      </c>
      <c r="BB3066" t="s">
        <v>5989</v>
      </c>
      <c r="BF3066" t="s">
        <v>5942</v>
      </c>
    </row>
    <row r="3067" spans="32:58" x14ac:dyDescent="0.25">
      <c r="AF3067" t="s">
        <v>2307</v>
      </c>
      <c r="AG3067" t="s">
        <v>2357</v>
      </c>
      <c r="AJ3067" t="s">
        <v>5009</v>
      </c>
      <c r="AK3067" s="104">
        <v>46119.388888888891</v>
      </c>
      <c r="AL3067">
        <v>1749034</v>
      </c>
      <c r="AM3067" t="s">
        <v>4728</v>
      </c>
      <c r="AN3067" t="s">
        <v>42</v>
      </c>
      <c r="AO3067" t="s">
        <v>13</v>
      </c>
      <c r="AR3067" t="s">
        <v>5937</v>
      </c>
      <c r="AT3067" t="s">
        <v>229</v>
      </c>
      <c r="AX3067" t="s">
        <v>4782</v>
      </c>
      <c r="AY3067" s="104">
        <v>46114.779861111114</v>
      </c>
      <c r="AZ3067">
        <v>174665</v>
      </c>
      <c r="BA3067" t="s">
        <v>4728</v>
      </c>
      <c r="BB3067" t="s">
        <v>5989</v>
      </c>
      <c r="BC3067" t="s">
        <v>4731</v>
      </c>
      <c r="BF3067" t="s">
        <v>4781</v>
      </c>
    </row>
    <row r="3068" spans="32:58" x14ac:dyDescent="0.25">
      <c r="AF3068" t="s">
        <v>2624</v>
      </c>
      <c r="AJ3068" t="s">
        <v>5589</v>
      </c>
      <c r="AK3068" s="104">
        <v>46119.38958333333</v>
      </c>
      <c r="AL3068">
        <v>248389</v>
      </c>
      <c r="AM3068" t="s">
        <v>4728</v>
      </c>
      <c r="AN3068" t="s">
        <v>13</v>
      </c>
      <c r="AR3068" t="s">
        <v>5927</v>
      </c>
      <c r="AT3068" t="s">
        <v>1385</v>
      </c>
      <c r="AX3068" t="s">
        <v>4961</v>
      </c>
      <c r="AY3068" s="104">
        <v>46114.78125</v>
      </c>
      <c r="AZ3068">
        <v>377350</v>
      </c>
      <c r="BA3068" t="s">
        <v>4728</v>
      </c>
      <c r="BB3068" t="s">
        <v>5989</v>
      </c>
      <c r="BF3068" t="s">
        <v>5966</v>
      </c>
    </row>
    <row r="3069" spans="32:58" x14ac:dyDescent="0.25">
      <c r="AF3069" t="s">
        <v>1584</v>
      </c>
      <c r="AJ3069" t="s">
        <v>4984</v>
      </c>
      <c r="AK3069" s="104">
        <v>46119.38958333333</v>
      </c>
      <c r="AL3069">
        <v>537785</v>
      </c>
      <c r="AM3069" t="s">
        <v>4761</v>
      </c>
      <c r="AN3069" t="s">
        <v>13</v>
      </c>
      <c r="AR3069" t="s">
        <v>5956</v>
      </c>
      <c r="AT3069" t="s">
        <v>1124</v>
      </c>
      <c r="AX3069" t="s">
        <v>7514</v>
      </c>
      <c r="AY3069" s="104">
        <v>46114.78125</v>
      </c>
      <c r="AZ3069">
        <v>440088</v>
      </c>
      <c r="BA3069" t="s">
        <v>4761</v>
      </c>
      <c r="BB3069" t="s">
        <v>5989</v>
      </c>
      <c r="BF3069" t="s">
        <v>5918</v>
      </c>
    </row>
    <row r="3070" spans="32:58" x14ac:dyDescent="0.25">
      <c r="AF3070" t="s">
        <v>1134</v>
      </c>
      <c r="AJ3070" t="s">
        <v>4755</v>
      </c>
      <c r="AK3070" s="104">
        <v>46119.390277777777</v>
      </c>
      <c r="AL3070">
        <v>891348</v>
      </c>
      <c r="AM3070" t="s">
        <v>4761</v>
      </c>
      <c r="AN3070" t="s">
        <v>13</v>
      </c>
      <c r="AR3070" t="s">
        <v>5966</v>
      </c>
      <c r="AT3070" t="s">
        <v>247</v>
      </c>
      <c r="AX3070" t="s">
        <v>4782</v>
      </c>
      <c r="AY3070" s="104">
        <v>46114.781944444447</v>
      </c>
      <c r="AZ3070">
        <v>126093</v>
      </c>
      <c r="BA3070" t="s">
        <v>4728</v>
      </c>
      <c r="BB3070" t="s">
        <v>5989</v>
      </c>
      <c r="BF3070" t="s">
        <v>5925</v>
      </c>
    </row>
    <row r="3071" spans="32:58" x14ac:dyDescent="0.25">
      <c r="AF3071" t="s">
        <v>250</v>
      </c>
      <c r="AJ3071" t="s">
        <v>6861</v>
      </c>
      <c r="AK3071" s="104">
        <v>46119.390277777777</v>
      </c>
      <c r="AL3071">
        <v>219295</v>
      </c>
      <c r="AM3071" t="s">
        <v>4728</v>
      </c>
      <c r="AN3071" t="s">
        <v>13</v>
      </c>
      <c r="AR3071" t="s">
        <v>5958</v>
      </c>
      <c r="AT3071" t="s">
        <v>226</v>
      </c>
      <c r="AX3071" t="s">
        <v>7515</v>
      </c>
      <c r="AY3071" s="104">
        <v>46114.781944444447</v>
      </c>
      <c r="AZ3071">
        <v>627508</v>
      </c>
      <c r="BA3071" t="s">
        <v>4728</v>
      </c>
      <c r="BB3071" t="s">
        <v>5989</v>
      </c>
      <c r="BF3071" t="s">
        <v>5956</v>
      </c>
    </row>
    <row r="3072" spans="32:58" x14ac:dyDescent="0.25">
      <c r="AF3072" t="s">
        <v>2415</v>
      </c>
      <c r="AG3072" t="s">
        <v>637</v>
      </c>
      <c r="AJ3072" t="s">
        <v>5431</v>
      </c>
      <c r="AK3072" s="104">
        <v>46119.390972222223</v>
      </c>
      <c r="AL3072">
        <v>398638</v>
      </c>
      <c r="AM3072" t="s">
        <v>4728</v>
      </c>
      <c r="AN3072" t="s">
        <v>42</v>
      </c>
      <c r="AO3072" t="s">
        <v>13</v>
      </c>
      <c r="AR3072" t="s">
        <v>6223</v>
      </c>
      <c r="AT3072" t="s">
        <v>2391</v>
      </c>
      <c r="AX3072" t="s">
        <v>5030</v>
      </c>
      <c r="AY3072" s="104">
        <v>46114.782638888886</v>
      </c>
      <c r="AZ3072">
        <v>307123</v>
      </c>
      <c r="BA3072" t="s">
        <v>4728</v>
      </c>
      <c r="BB3072" t="s">
        <v>5989</v>
      </c>
      <c r="BF3072" t="s">
        <v>5931</v>
      </c>
    </row>
    <row r="3073" spans="32:58" x14ac:dyDescent="0.25">
      <c r="AF3073" t="s">
        <v>852</v>
      </c>
      <c r="AJ3073" t="s">
        <v>4765</v>
      </c>
      <c r="AK3073" s="104">
        <v>46119.39166666667</v>
      </c>
      <c r="AL3073">
        <v>365952</v>
      </c>
      <c r="AM3073" t="s">
        <v>4728</v>
      </c>
      <c r="AN3073" t="s">
        <v>13</v>
      </c>
      <c r="AR3073" t="s">
        <v>6069</v>
      </c>
      <c r="AT3073" t="s">
        <v>1985</v>
      </c>
      <c r="AX3073" t="s">
        <v>5072</v>
      </c>
      <c r="AY3073" s="104">
        <v>46114.782638888886</v>
      </c>
      <c r="AZ3073">
        <v>119196</v>
      </c>
      <c r="BA3073" t="s">
        <v>4728</v>
      </c>
      <c r="BB3073" t="s">
        <v>5989</v>
      </c>
      <c r="BF3073" t="s">
        <v>5942</v>
      </c>
    </row>
    <row r="3074" spans="32:58" x14ac:dyDescent="0.25">
      <c r="AF3074" t="s">
        <v>1034</v>
      </c>
      <c r="AG3074" t="s">
        <v>81</v>
      </c>
      <c r="AJ3074" t="s">
        <v>6862</v>
      </c>
      <c r="AK3074" s="104">
        <v>46119.39166666667</v>
      </c>
      <c r="AL3074">
        <v>646989</v>
      </c>
      <c r="AM3074" t="s">
        <v>4728</v>
      </c>
      <c r="AN3074" t="s">
        <v>42</v>
      </c>
      <c r="AO3074" t="s">
        <v>13</v>
      </c>
      <c r="AR3074" t="s">
        <v>5986</v>
      </c>
      <c r="AT3074" t="s">
        <v>229</v>
      </c>
      <c r="AU3074" t="s">
        <v>211</v>
      </c>
      <c r="AX3074" t="s">
        <v>5617</v>
      </c>
      <c r="AY3074" s="104">
        <v>46114.783333333333</v>
      </c>
      <c r="AZ3074">
        <v>787614</v>
      </c>
      <c r="BA3074" t="s">
        <v>4728</v>
      </c>
      <c r="BB3074" t="s">
        <v>5989</v>
      </c>
      <c r="BC3074" t="s">
        <v>4731</v>
      </c>
      <c r="BF3074" t="s">
        <v>6001</v>
      </c>
    </row>
    <row r="3075" spans="32:58" x14ac:dyDescent="0.25">
      <c r="AF3075" t="s">
        <v>1702</v>
      </c>
      <c r="AG3075" t="s">
        <v>2357</v>
      </c>
      <c r="AH3075" t="s">
        <v>1132</v>
      </c>
      <c r="AJ3075" t="s">
        <v>6863</v>
      </c>
      <c r="AK3075" s="104">
        <v>46119.392361111109</v>
      </c>
      <c r="AL3075">
        <v>1187469</v>
      </c>
      <c r="AM3075" t="s">
        <v>4728</v>
      </c>
      <c r="AN3075" t="s">
        <v>42</v>
      </c>
      <c r="AO3075" t="s">
        <v>13</v>
      </c>
      <c r="AP3075" t="s">
        <v>4731</v>
      </c>
      <c r="AR3075" t="s">
        <v>6103</v>
      </c>
      <c r="AT3075" t="s">
        <v>1985</v>
      </c>
      <c r="AX3075" t="s">
        <v>4968</v>
      </c>
      <c r="AY3075" s="104">
        <v>46114.783333333333</v>
      </c>
      <c r="AZ3075">
        <v>279550</v>
      </c>
      <c r="BA3075" t="s">
        <v>4728</v>
      </c>
      <c r="BB3075" t="s">
        <v>5989</v>
      </c>
      <c r="BF3075" t="s">
        <v>5942</v>
      </c>
    </row>
    <row r="3076" spans="32:58" x14ac:dyDescent="0.25">
      <c r="AF3076" t="s">
        <v>1584</v>
      </c>
      <c r="AJ3076" t="s">
        <v>4852</v>
      </c>
      <c r="AK3076" s="104">
        <v>46119.392361111109</v>
      </c>
      <c r="AL3076">
        <v>177129</v>
      </c>
      <c r="AM3076" t="s">
        <v>4728</v>
      </c>
      <c r="AN3076" t="s">
        <v>13</v>
      </c>
      <c r="AR3076" t="s">
        <v>5934</v>
      </c>
      <c r="AT3076" t="s">
        <v>247</v>
      </c>
      <c r="AX3076" t="s">
        <v>6454</v>
      </c>
      <c r="AY3076" s="104">
        <v>46114.78402777778</v>
      </c>
      <c r="AZ3076">
        <v>89212</v>
      </c>
      <c r="BA3076" t="s">
        <v>4728</v>
      </c>
      <c r="BB3076" t="s">
        <v>5989</v>
      </c>
      <c r="BF3076" t="s">
        <v>4781</v>
      </c>
    </row>
    <row r="3077" spans="32:58" x14ac:dyDescent="0.25">
      <c r="AF3077" t="s">
        <v>1774</v>
      </c>
      <c r="AG3077" t="s">
        <v>2259</v>
      </c>
      <c r="AJ3077" t="s">
        <v>4938</v>
      </c>
      <c r="AK3077" s="104">
        <v>46119.392361111109</v>
      </c>
      <c r="AL3077">
        <v>615156</v>
      </c>
      <c r="AM3077" t="s">
        <v>4728</v>
      </c>
      <c r="AN3077" t="s">
        <v>42</v>
      </c>
      <c r="AO3077" t="s">
        <v>13</v>
      </c>
      <c r="AR3077" t="s">
        <v>5933</v>
      </c>
      <c r="AT3077" t="s">
        <v>229</v>
      </c>
      <c r="AX3077" t="s">
        <v>4782</v>
      </c>
      <c r="AY3077" s="104">
        <v>46114.78402777778</v>
      </c>
      <c r="AZ3077">
        <v>98523</v>
      </c>
      <c r="BA3077" t="s">
        <v>4728</v>
      </c>
      <c r="BB3077" t="s">
        <v>5989</v>
      </c>
      <c r="BF3077" t="s">
        <v>4781</v>
      </c>
    </row>
    <row r="3078" spans="32:58" x14ac:dyDescent="0.25">
      <c r="AF3078" t="s">
        <v>250</v>
      </c>
      <c r="AG3078" t="s">
        <v>220</v>
      </c>
      <c r="AJ3078" t="s">
        <v>6864</v>
      </c>
      <c r="AK3078" s="104">
        <v>46119.394444444442</v>
      </c>
      <c r="AL3078">
        <v>1168262</v>
      </c>
      <c r="AM3078" t="s">
        <v>4728</v>
      </c>
      <c r="AN3078" t="s">
        <v>13</v>
      </c>
      <c r="AO3078" t="s">
        <v>4731</v>
      </c>
      <c r="AR3078" t="s">
        <v>5966</v>
      </c>
      <c r="AT3078" t="s">
        <v>2429</v>
      </c>
      <c r="AX3078" t="s">
        <v>4782</v>
      </c>
      <c r="AY3078" s="104">
        <v>46114.78402777778</v>
      </c>
      <c r="AZ3078">
        <v>107586</v>
      </c>
      <c r="BA3078" t="s">
        <v>4728</v>
      </c>
      <c r="BB3078" t="s">
        <v>5989</v>
      </c>
      <c r="BF3078" t="s">
        <v>5942</v>
      </c>
    </row>
    <row r="3079" spans="32:58" x14ac:dyDescent="0.25">
      <c r="AF3079" t="s">
        <v>250</v>
      </c>
      <c r="AJ3079" t="s">
        <v>4877</v>
      </c>
      <c r="AK3079" s="104">
        <v>46119.397916666669</v>
      </c>
      <c r="AL3079">
        <v>235007</v>
      </c>
      <c r="AM3079" t="s">
        <v>4728</v>
      </c>
      <c r="AN3079" t="s">
        <v>13</v>
      </c>
      <c r="AR3079" t="s">
        <v>5918</v>
      </c>
      <c r="AT3079" t="s">
        <v>247</v>
      </c>
      <c r="AX3079" t="s">
        <v>5093</v>
      </c>
      <c r="AY3079" s="104">
        <v>46114.784722222219</v>
      </c>
      <c r="AZ3079">
        <v>435497</v>
      </c>
      <c r="BA3079" t="s">
        <v>4728</v>
      </c>
      <c r="BB3079" t="s">
        <v>5989</v>
      </c>
      <c r="BF3079" t="s">
        <v>5966</v>
      </c>
    </row>
    <row r="3080" spans="32:58" x14ac:dyDescent="0.25">
      <c r="AF3080" t="s">
        <v>2624</v>
      </c>
      <c r="AJ3080" t="s">
        <v>6865</v>
      </c>
      <c r="AK3080" s="104">
        <v>46119.398611111108</v>
      </c>
      <c r="AL3080">
        <v>492478</v>
      </c>
      <c r="AM3080" t="s">
        <v>4728</v>
      </c>
      <c r="AN3080" t="s">
        <v>13</v>
      </c>
      <c r="AR3080" t="s">
        <v>5918</v>
      </c>
      <c r="AT3080" t="s">
        <v>253</v>
      </c>
      <c r="AX3080" t="s">
        <v>6454</v>
      </c>
      <c r="AY3080" s="104">
        <v>46114.784722222219</v>
      </c>
      <c r="AZ3080">
        <v>54154</v>
      </c>
      <c r="BA3080" t="s">
        <v>4728</v>
      </c>
      <c r="BB3080" t="s">
        <v>5989</v>
      </c>
      <c r="BF3080" t="s">
        <v>4781</v>
      </c>
    </row>
    <row r="3081" spans="32:58" x14ac:dyDescent="0.25">
      <c r="AF3081" t="s">
        <v>512</v>
      </c>
      <c r="AG3081" t="s">
        <v>1706</v>
      </c>
      <c r="AJ3081" t="s">
        <v>4775</v>
      </c>
      <c r="AK3081" s="104">
        <v>46119.4</v>
      </c>
      <c r="AL3081">
        <v>1490553</v>
      </c>
      <c r="AM3081" t="s">
        <v>4728</v>
      </c>
      <c r="AN3081" t="s">
        <v>42</v>
      </c>
      <c r="AO3081" t="s">
        <v>13</v>
      </c>
      <c r="AR3081" t="s">
        <v>5919</v>
      </c>
      <c r="AT3081" t="s">
        <v>2429</v>
      </c>
      <c r="AX3081" t="s">
        <v>4801</v>
      </c>
      <c r="AY3081" s="104">
        <v>46114.784722222219</v>
      </c>
      <c r="AZ3081">
        <v>331311</v>
      </c>
      <c r="BA3081" t="s">
        <v>4728</v>
      </c>
      <c r="BB3081" t="s">
        <v>5989</v>
      </c>
      <c r="BF3081" t="s">
        <v>4781</v>
      </c>
    </row>
    <row r="3082" spans="32:58" x14ac:dyDescent="0.25">
      <c r="AF3082" t="s">
        <v>2335</v>
      </c>
      <c r="AJ3082" t="s">
        <v>4753</v>
      </c>
      <c r="AK3082" s="104">
        <v>46119.4</v>
      </c>
      <c r="AL3082">
        <v>77032</v>
      </c>
      <c r="AM3082" t="s">
        <v>4728</v>
      </c>
      <c r="AN3082" t="s">
        <v>13</v>
      </c>
      <c r="AR3082" t="s">
        <v>4781</v>
      </c>
      <c r="AT3082" t="s">
        <v>1385</v>
      </c>
      <c r="AU3082" t="s">
        <v>211</v>
      </c>
      <c r="AX3082" t="s">
        <v>4782</v>
      </c>
      <c r="AY3082" s="104">
        <v>46114.784722222219</v>
      </c>
      <c r="AZ3082">
        <v>1268335</v>
      </c>
      <c r="BA3082" t="s">
        <v>4728</v>
      </c>
      <c r="BB3082" t="s">
        <v>5989</v>
      </c>
      <c r="BC3082" t="s">
        <v>4731</v>
      </c>
      <c r="BF3082" t="s">
        <v>6074</v>
      </c>
    </row>
    <row r="3083" spans="32:58" x14ac:dyDescent="0.25">
      <c r="AF3083" t="s">
        <v>250</v>
      </c>
      <c r="AJ3083" t="s">
        <v>4968</v>
      </c>
      <c r="AK3083" s="104">
        <v>46119.400694444441</v>
      </c>
      <c r="AL3083">
        <v>322679</v>
      </c>
      <c r="AM3083" t="s">
        <v>4761</v>
      </c>
      <c r="AN3083" t="s">
        <v>13</v>
      </c>
      <c r="AR3083" t="s">
        <v>5966</v>
      </c>
      <c r="AT3083" t="s">
        <v>253</v>
      </c>
      <c r="AX3083" t="s">
        <v>6454</v>
      </c>
      <c r="AY3083" s="104">
        <v>46114.784722222219</v>
      </c>
      <c r="AZ3083">
        <v>72871</v>
      </c>
      <c r="BA3083" t="s">
        <v>4728</v>
      </c>
      <c r="BB3083" t="s">
        <v>5989</v>
      </c>
      <c r="BF3083" t="s">
        <v>4781</v>
      </c>
    </row>
    <row r="3084" spans="32:58" x14ac:dyDescent="0.25">
      <c r="AF3084" t="s">
        <v>1284</v>
      </c>
      <c r="AJ3084" t="s">
        <v>4796</v>
      </c>
      <c r="AK3084" s="104">
        <v>46119.401388888888</v>
      </c>
      <c r="AL3084">
        <v>1567584</v>
      </c>
      <c r="AM3084" t="s">
        <v>4761</v>
      </c>
      <c r="AN3084" t="s">
        <v>13</v>
      </c>
      <c r="AR3084" t="s">
        <v>5950</v>
      </c>
      <c r="AT3084" t="s">
        <v>253</v>
      </c>
      <c r="AU3084" t="s">
        <v>2373</v>
      </c>
      <c r="AX3084" t="s">
        <v>7054</v>
      </c>
      <c r="AY3084" s="104">
        <v>46114.785416666666</v>
      </c>
      <c r="AZ3084">
        <v>190124</v>
      </c>
      <c r="BA3084" t="s">
        <v>4728</v>
      </c>
      <c r="BB3084" t="s">
        <v>5989</v>
      </c>
      <c r="BF3084" t="s">
        <v>5948</v>
      </c>
    </row>
    <row r="3085" spans="32:58" x14ac:dyDescent="0.25">
      <c r="AF3085" t="s">
        <v>438</v>
      </c>
      <c r="AG3085" t="s">
        <v>637</v>
      </c>
      <c r="AJ3085" t="s">
        <v>5431</v>
      </c>
      <c r="AK3085" s="104">
        <v>46119.401388888888</v>
      </c>
      <c r="AL3085">
        <v>272539</v>
      </c>
      <c r="AM3085" t="s">
        <v>4728</v>
      </c>
      <c r="AN3085" t="s">
        <v>4790</v>
      </c>
      <c r="AO3085" t="s">
        <v>13</v>
      </c>
      <c r="AR3085" t="s">
        <v>5851</v>
      </c>
      <c r="AT3085" t="s">
        <v>1124</v>
      </c>
      <c r="AX3085" t="s">
        <v>5101</v>
      </c>
      <c r="AY3085" s="104">
        <v>46114.785416666666</v>
      </c>
      <c r="AZ3085">
        <v>118399</v>
      </c>
      <c r="BA3085" t="s">
        <v>4728</v>
      </c>
      <c r="BB3085" t="s">
        <v>5989</v>
      </c>
      <c r="BF3085" t="s">
        <v>5918</v>
      </c>
    </row>
    <row r="3086" spans="32:58" x14ac:dyDescent="0.25">
      <c r="AF3086" t="s">
        <v>1606</v>
      </c>
      <c r="AG3086" t="s">
        <v>1220</v>
      </c>
      <c r="AJ3086" t="s">
        <v>6866</v>
      </c>
      <c r="AK3086" s="104">
        <v>46119.401388888888</v>
      </c>
      <c r="AL3086">
        <v>531110</v>
      </c>
      <c r="AM3086" t="s">
        <v>4728</v>
      </c>
      <c r="AN3086" t="s">
        <v>42</v>
      </c>
      <c r="AO3086" t="s">
        <v>13</v>
      </c>
      <c r="AR3086" t="s">
        <v>5986</v>
      </c>
      <c r="AT3086" t="s">
        <v>2391</v>
      </c>
      <c r="AX3086" t="s">
        <v>6454</v>
      </c>
      <c r="AY3086" s="104">
        <v>46114.785416666666</v>
      </c>
      <c r="AZ3086">
        <v>260335</v>
      </c>
      <c r="BA3086" t="s">
        <v>4728</v>
      </c>
      <c r="BB3086" t="s">
        <v>5989</v>
      </c>
      <c r="BF3086" t="s">
        <v>5931</v>
      </c>
    </row>
    <row r="3087" spans="32:58" x14ac:dyDescent="0.25">
      <c r="AF3087" t="s">
        <v>235</v>
      </c>
      <c r="AG3087" t="s">
        <v>1688</v>
      </c>
      <c r="AJ3087" t="s">
        <v>4968</v>
      </c>
      <c r="AK3087" s="104">
        <v>46119.402083333334</v>
      </c>
      <c r="AL3087">
        <v>902769</v>
      </c>
      <c r="AM3087" t="s">
        <v>4761</v>
      </c>
      <c r="AN3087" t="s">
        <v>13</v>
      </c>
      <c r="AO3087" t="s">
        <v>4731</v>
      </c>
      <c r="AR3087" t="s">
        <v>6495</v>
      </c>
      <c r="AT3087" t="s">
        <v>1385</v>
      </c>
      <c r="AU3087" t="s">
        <v>1891</v>
      </c>
      <c r="AX3087" t="s">
        <v>5700</v>
      </c>
      <c r="AY3087" s="104">
        <v>46114.786805555559</v>
      </c>
      <c r="AZ3087">
        <v>2256741</v>
      </c>
      <c r="BA3087" t="s">
        <v>4728</v>
      </c>
      <c r="BB3087" t="s">
        <v>5989</v>
      </c>
      <c r="BC3087" t="s">
        <v>4731</v>
      </c>
      <c r="BF3087" t="s">
        <v>6074</v>
      </c>
    </row>
    <row r="3088" spans="32:58" x14ac:dyDescent="0.25">
      <c r="AF3088" t="s">
        <v>250</v>
      </c>
      <c r="AG3088" t="s">
        <v>1688</v>
      </c>
      <c r="AJ3088" t="s">
        <v>4753</v>
      </c>
      <c r="AK3088" s="104">
        <v>46119.402777777781</v>
      </c>
      <c r="AL3088">
        <v>839456</v>
      </c>
      <c r="AM3088" t="s">
        <v>4728</v>
      </c>
      <c r="AN3088" t="s">
        <v>13</v>
      </c>
      <c r="AO3088" t="s">
        <v>4731</v>
      </c>
      <c r="AR3088" t="s">
        <v>6240</v>
      </c>
      <c r="AT3088" t="s">
        <v>1124</v>
      </c>
      <c r="AX3088" t="s">
        <v>5101</v>
      </c>
      <c r="AY3088" s="104">
        <v>46114.786805555559</v>
      </c>
      <c r="AZ3088">
        <v>136917</v>
      </c>
      <c r="BA3088" t="s">
        <v>4728</v>
      </c>
      <c r="BB3088" t="s">
        <v>5989</v>
      </c>
      <c r="BF3088" t="s">
        <v>5925</v>
      </c>
    </row>
    <row r="3089" spans="32:58" x14ac:dyDescent="0.25">
      <c r="AF3089" t="s">
        <v>2433</v>
      </c>
      <c r="AG3089" t="s">
        <v>868</v>
      </c>
      <c r="AJ3089" t="s">
        <v>6294</v>
      </c>
      <c r="AK3089" s="104">
        <v>46119.402777777781</v>
      </c>
      <c r="AL3089">
        <v>304099</v>
      </c>
      <c r="AM3089" t="s">
        <v>4728</v>
      </c>
      <c r="AN3089" t="s">
        <v>42</v>
      </c>
      <c r="AO3089" t="s">
        <v>13</v>
      </c>
      <c r="AR3089" t="s">
        <v>5933</v>
      </c>
      <c r="AT3089" t="s">
        <v>1985</v>
      </c>
      <c r="AX3089" t="s">
        <v>4967</v>
      </c>
      <c r="AY3089" s="104">
        <v>46114.787499999999</v>
      </c>
      <c r="AZ3089">
        <v>464713</v>
      </c>
      <c r="BA3089" t="s">
        <v>4761</v>
      </c>
      <c r="BB3089" t="s">
        <v>5989</v>
      </c>
      <c r="BF3089" t="s">
        <v>5934</v>
      </c>
    </row>
    <row r="3090" spans="32:58" x14ac:dyDescent="0.25">
      <c r="AF3090" t="s">
        <v>235</v>
      </c>
      <c r="AJ3090" t="s">
        <v>5136</v>
      </c>
      <c r="AK3090" s="104">
        <v>46119.40347222222</v>
      </c>
      <c r="AL3090">
        <v>430570</v>
      </c>
      <c r="AM3090" t="s">
        <v>4728</v>
      </c>
      <c r="AN3090" t="s">
        <v>13</v>
      </c>
      <c r="AR3090" t="s">
        <v>5942</v>
      </c>
      <c r="AT3090" t="s">
        <v>2391</v>
      </c>
      <c r="AX3090" t="s">
        <v>6188</v>
      </c>
      <c r="AY3090" s="104">
        <v>46114.788194444445</v>
      </c>
      <c r="AZ3090">
        <v>270655</v>
      </c>
      <c r="BA3090" t="s">
        <v>4728</v>
      </c>
      <c r="BB3090" t="s">
        <v>5989</v>
      </c>
      <c r="BF3090" t="s">
        <v>5948</v>
      </c>
    </row>
    <row r="3091" spans="32:58" x14ac:dyDescent="0.25">
      <c r="AF3091" t="s">
        <v>2630</v>
      </c>
      <c r="AG3091" t="s">
        <v>637</v>
      </c>
      <c r="AH3091" t="s">
        <v>868</v>
      </c>
      <c r="AJ3091" t="s">
        <v>4796</v>
      </c>
      <c r="AK3091" s="104">
        <v>46119.40347222222</v>
      </c>
      <c r="AL3091">
        <v>1832203</v>
      </c>
      <c r="AM3091" t="s">
        <v>4728</v>
      </c>
      <c r="AN3091" t="s">
        <v>42</v>
      </c>
      <c r="AO3091" t="s">
        <v>13</v>
      </c>
      <c r="AR3091" t="s">
        <v>6227</v>
      </c>
      <c r="AT3091" t="s">
        <v>229</v>
      </c>
      <c r="AU3091" t="s">
        <v>1985</v>
      </c>
      <c r="AX3091" t="s">
        <v>6682</v>
      </c>
      <c r="AY3091" s="104">
        <v>46114.788194444445</v>
      </c>
      <c r="AZ3091">
        <v>728664</v>
      </c>
      <c r="BA3091" t="s">
        <v>4728</v>
      </c>
      <c r="BB3091" t="s">
        <v>5989</v>
      </c>
      <c r="BF3091" t="s">
        <v>6410</v>
      </c>
    </row>
    <row r="3092" spans="32:58" x14ac:dyDescent="0.25">
      <c r="AF3092" t="s">
        <v>2433</v>
      </c>
      <c r="AG3092" t="s">
        <v>205</v>
      </c>
      <c r="AJ3092" t="s">
        <v>4776</v>
      </c>
      <c r="AK3092" s="104">
        <v>46119.404861111114</v>
      </c>
      <c r="AL3092">
        <v>454412</v>
      </c>
      <c r="AM3092" t="s">
        <v>4728</v>
      </c>
      <c r="AN3092" t="s">
        <v>42</v>
      </c>
      <c r="AO3092" t="s">
        <v>13</v>
      </c>
      <c r="AR3092" t="s">
        <v>6103</v>
      </c>
      <c r="AT3092" t="s">
        <v>253</v>
      </c>
      <c r="AU3092" t="s">
        <v>2431</v>
      </c>
      <c r="AX3092" t="s">
        <v>5115</v>
      </c>
      <c r="AY3092" s="104">
        <v>46114.789583333331</v>
      </c>
      <c r="AZ3092">
        <v>611501</v>
      </c>
      <c r="BA3092" t="s">
        <v>4728</v>
      </c>
      <c r="BB3092" t="s">
        <v>5989</v>
      </c>
      <c r="BF3092" t="s">
        <v>6495</v>
      </c>
    </row>
    <row r="3093" spans="32:58" x14ac:dyDescent="0.25">
      <c r="AF3093" t="s">
        <v>76</v>
      </c>
      <c r="AG3093" t="s">
        <v>2561</v>
      </c>
      <c r="AJ3093" t="s">
        <v>4779</v>
      </c>
      <c r="AK3093" s="104">
        <v>46119.404861111114</v>
      </c>
      <c r="AL3093">
        <v>820282</v>
      </c>
      <c r="AM3093" t="s">
        <v>4728</v>
      </c>
      <c r="AN3093" t="s">
        <v>54</v>
      </c>
      <c r="AO3093" t="s">
        <v>13</v>
      </c>
      <c r="AR3093" t="s">
        <v>4754</v>
      </c>
      <c r="AT3093" t="s">
        <v>2429</v>
      </c>
      <c r="AX3093" t="s">
        <v>4757</v>
      </c>
      <c r="AY3093" s="104">
        <v>46114.789583333331</v>
      </c>
      <c r="AZ3093">
        <v>380823</v>
      </c>
      <c r="BA3093" t="s">
        <v>4728</v>
      </c>
      <c r="BB3093" t="s">
        <v>5989</v>
      </c>
      <c r="BF3093" t="s">
        <v>5931</v>
      </c>
    </row>
    <row r="3094" spans="32:58" x14ac:dyDescent="0.25">
      <c r="AF3094" t="s">
        <v>2600</v>
      </c>
      <c r="AJ3094" t="s">
        <v>5009</v>
      </c>
      <c r="AK3094" s="104">
        <v>46119.404861111114</v>
      </c>
      <c r="AL3094">
        <v>745990</v>
      </c>
      <c r="AM3094" t="s">
        <v>4761</v>
      </c>
      <c r="AN3094" t="s">
        <v>13</v>
      </c>
      <c r="AR3094" t="s">
        <v>5966</v>
      </c>
      <c r="AT3094" t="s">
        <v>1124</v>
      </c>
      <c r="AX3094" t="s">
        <v>5963</v>
      </c>
      <c r="AY3094" s="104">
        <v>46114.790277777778</v>
      </c>
      <c r="AZ3094">
        <v>79756</v>
      </c>
      <c r="BA3094" t="s">
        <v>4728</v>
      </c>
      <c r="BB3094" t="s">
        <v>5989</v>
      </c>
      <c r="BF3094" t="s">
        <v>5925</v>
      </c>
    </row>
    <row r="3095" spans="32:58" x14ac:dyDescent="0.25">
      <c r="AF3095" t="s">
        <v>1507</v>
      </c>
      <c r="AJ3095" t="s">
        <v>5841</v>
      </c>
      <c r="AK3095" s="104">
        <v>46119.40625</v>
      </c>
      <c r="AL3095">
        <v>53010</v>
      </c>
      <c r="AM3095" t="s">
        <v>4728</v>
      </c>
      <c r="AN3095" t="s">
        <v>13</v>
      </c>
      <c r="AR3095" t="s">
        <v>5918</v>
      </c>
      <c r="AT3095" t="s">
        <v>226</v>
      </c>
      <c r="AX3095" t="s">
        <v>5284</v>
      </c>
      <c r="AY3095" s="104">
        <v>46114.790277777778</v>
      </c>
      <c r="AZ3095">
        <v>560651</v>
      </c>
      <c r="BA3095" t="s">
        <v>4728</v>
      </c>
      <c r="BB3095" t="s">
        <v>5989</v>
      </c>
      <c r="BF3095" t="s">
        <v>5931</v>
      </c>
    </row>
    <row r="3096" spans="32:58" x14ac:dyDescent="0.25">
      <c r="AF3096" t="s">
        <v>1335</v>
      </c>
      <c r="AG3096" t="s">
        <v>637</v>
      </c>
      <c r="AJ3096" t="s">
        <v>4921</v>
      </c>
      <c r="AK3096" s="104">
        <v>46119.406944444447</v>
      </c>
      <c r="AL3096">
        <v>406822</v>
      </c>
      <c r="AM3096" t="s">
        <v>4728</v>
      </c>
      <c r="AN3096" t="s">
        <v>42</v>
      </c>
      <c r="AO3096" t="s">
        <v>13</v>
      </c>
      <c r="AR3096" t="s">
        <v>4941</v>
      </c>
      <c r="AT3096" t="s">
        <v>1385</v>
      </c>
      <c r="AX3096" t="s">
        <v>5963</v>
      </c>
      <c r="AY3096" s="104">
        <v>46114.791666666664</v>
      </c>
      <c r="AZ3096">
        <v>466906</v>
      </c>
      <c r="BA3096" t="s">
        <v>4728</v>
      </c>
      <c r="BB3096" t="s">
        <v>5989</v>
      </c>
      <c r="BF3096" t="s">
        <v>5931</v>
      </c>
    </row>
    <row r="3097" spans="32:58" x14ac:dyDescent="0.25">
      <c r="AF3097" t="s">
        <v>2259</v>
      </c>
      <c r="AJ3097" t="s">
        <v>4776</v>
      </c>
      <c r="AK3097" s="104">
        <v>46119.406944444447</v>
      </c>
      <c r="AL3097">
        <v>648040</v>
      </c>
      <c r="AM3097" t="s">
        <v>4728</v>
      </c>
      <c r="AN3097" t="s">
        <v>13</v>
      </c>
      <c r="AR3097" t="s">
        <v>4781</v>
      </c>
      <c r="AT3097" t="s">
        <v>229</v>
      </c>
      <c r="AX3097" t="s">
        <v>4762</v>
      </c>
      <c r="AY3097" s="104">
        <v>46114.791666666664</v>
      </c>
      <c r="AZ3097">
        <v>419252</v>
      </c>
      <c r="BA3097" t="s">
        <v>4728</v>
      </c>
      <c r="BB3097" t="s">
        <v>5989</v>
      </c>
      <c r="BF3097" t="s">
        <v>5942</v>
      </c>
    </row>
    <row r="3098" spans="32:58" x14ac:dyDescent="0.25">
      <c r="AF3098" t="s">
        <v>298</v>
      </c>
      <c r="AJ3098" t="s">
        <v>6867</v>
      </c>
      <c r="AK3098" s="104">
        <v>46119.40902777778</v>
      </c>
      <c r="AL3098">
        <v>356471</v>
      </c>
      <c r="AM3098" t="s">
        <v>4728</v>
      </c>
      <c r="AN3098" t="s">
        <v>13</v>
      </c>
      <c r="AR3098" t="s">
        <v>5918</v>
      </c>
      <c r="AT3098" t="s">
        <v>1379</v>
      </c>
      <c r="AX3098" t="s">
        <v>5485</v>
      </c>
      <c r="AY3098" s="104">
        <v>46114.792361111111</v>
      </c>
      <c r="AZ3098">
        <v>94870</v>
      </c>
      <c r="BA3098" t="s">
        <v>4728</v>
      </c>
      <c r="BB3098" t="s">
        <v>5989</v>
      </c>
      <c r="BF3098" t="s">
        <v>5942</v>
      </c>
    </row>
    <row r="3099" spans="32:58" x14ac:dyDescent="0.25">
      <c r="AF3099" t="s">
        <v>1220</v>
      </c>
      <c r="AJ3099" t="s">
        <v>5011</v>
      </c>
      <c r="AK3099" s="104">
        <v>46119.40902777778</v>
      </c>
      <c r="AL3099">
        <v>319824</v>
      </c>
      <c r="AM3099" t="s">
        <v>4728</v>
      </c>
      <c r="AN3099" t="s">
        <v>13</v>
      </c>
      <c r="AR3099" t="s">
        <v>5924</v>
      </c>
      <c r="AT3099" t="s">
        <v>2391</v>
      </c>
      <c r="AX3099" t="s">
        <v>4762</v>
      </c>
      <c r="AY3099" s="104">
        <v>46114.792361111111</v>
      </c>
      <c r="AZ3099">
        <v>611761</v>
      </c>
      <c r="BA3099" t="s">
        <v>4728</v>
      </c>
      <c r="BB3099" t="s">
        <v>5989</v>
      </c>
      <c r="BF3099" t="s">
        <v>5931</v>
      </c>
    </row>
    <row r="3100" spans="32:58" x14ac:dyDescent="0.25">
      <c r="AF3100" t="s">
        <v>235</v>
      </c>
      <c r="AJ3100" t="s">
        <v>5841</v>
      </c>
      <c r="AK3100" s="104">
        <v>46119.40902777778</v>
      </c>
      <c r="AL3100">
        <v>421404</v>
      </c>
      <c r="AM3100" t="s">
        <v>4728</v>
      </c>
      <c r="AN3100" t="s">
        <v>13</v>
      </c>
      <c r="AR3100" t="s">
        <v>5931</v>
      </c>
      <c r="AT3100" t="s">
        <v>1379</v>
      </c>
      <c r="AX3100" t="s">
        <v>5337</v>
      </c>
      <c r="AY3100" s="104">
        <v>46114.793055555558</v>
      </c>
      <c r="AZ3100">
        <v>2366701</v>
      </c>
      <c r="BA3100" t="s">
        <v>4728</v>
      </c>
      <c r="BB3100" t="s">
        <v>5989</v>
      </c>
      <c r="BF3100" t="s">
        <v>5942</v>
      </c>
    </row>
    <row r="3101" spans="32:58" x14ac:dyDescent="0.25">
      <c r="AF3101" t="s">
        <v>868</v>
      </c>
      <c r="AJ3101" t="s">
        <v>5465</v>
      </c>
      <c r="AK3101" s="104">
        <v>46119.409722222219</v>
      </c>
      <c r="AL3101">
        <v>1166381</v>
      </c>
      <c r="AM3101" t="s">
        <v>4761</v>
      </c>
      <c r="AN3101" t="s">
        <v>13</v>
      </c>
      <c r="AR3101" t="s">
        <v>5966</v>
      </c>
      <c r="AT3101" t="s">
        <v>2429</v>
      </c>
      <c r="AU3101" t="s">
        <v>211</v>
      </c>
      <c r="AX3101" t="s">
        <v>5485</v>
      </c>
      <c r="AY3101" s="104">
        <v>46114.793055555558</v>
      </c>
      <c r="AZ3101">
        <v>1415193</v>
      </c>
      <c r="BA3101" t="s">
        <v>4761</v>
      </c>
      <c r="BB3101" t="s">
        <v>5989</v>
      </c>
      <c r="BC3101" t="s">
        <v>4731</v>
      </c>
      <c r="BF3101" t="s">
        <v>6495</v>
      </c>
    </row>
    <row r="3102" spans="32:58" x14ac:dyDescent="0.25">
      <c r="AF3102" t="s">
        <v>830</v>
      </c>
      <c r="AG3102" t="s">
        <v>1292</v>
      </c>
      <c r="AJ3102" t="s">
        <v>4922</v>
      </c>
      <c r="AK3102" s="104">
        <v>46119.409722222219</v>
      </c>
      <c r="AL3102">
        <v>1421640</v>
      </c>
      <c r="AM3102" t="s">
        <v>4728</v>
      </c>
      <c r="AN3102" t="s">
        <v>42</v>
      </c>
      <c r="AO3102" t="s">
        <v>13</v>
      </c>
      <c r="AR3102" t="s">
        <v>5933</v>
      </c>
      <c r="AT3102" t="s">
        <v>1732</v>
      </c>
      <c r="AX3102" t="s">
        <v>7516</v>
      </c>
      <c r="AY3102" s="104">
        <v>46114.793055555558</v>
      </c>
      <c r="AZ3102">
        <v>121629</v>
      </c>
      <c r="BA3102" t="s">
        <v>4728</v>
      </c>
      <c r="BB3102" t="s">
        <v>5989</v>
      </c>
      <c r="BF3102" t="s">
        <v>4781</v>
      </c>
    </row>
    <row r="3103" spans="32:58" x14ac:dyDescent="0.25">
      <c r="AF3103" t="s">
        <v>1158</v>
      </c>
      <c r="AG3103" t="s">
        <v>637</v>
      </c>
      <c r="AH3103" t="s">
        <v>1078</v>
      </c>
      <c r="AJ3103" t="s">
        <v>5995</v>
      </c>
      <c r="AK3103" s="104">
        <v>46119.410416666666</v>
      </c>
      <c r="AL3103">
        <v>746096</v>
      </c>
      <c r="AM3103" t="s">
        <v>4728</v>
      </c>
      <c r="AN3103" t="s">
        <v>4787</v>
      </c>
      <c r="AO3103" t="s">
        <v>13</v>
      </c>
      <c r="AP3103" t="s">
        <v>4731</v>
      </c>
      <c r="AR3103" t="s">
        <v>6868</v>
      </c>
      <c r="AT3103" t="s">
        <v>1391</v>
      </c>
      <c r="AX3103" t="s">
        <v>4757</v>
      </c>
      <c r="AY3103" s="104">
        <v>46114.793749999997</v>
      </c>
      <c r="AZ3103">
        <v>329806</v>
      </c>
      <c r="BA3103" t="s">
        <v>4728</v>
      </c>
      <c r="BB3103" t="s">
        <v>5989</v>
      </c>
      <c r="BF3103" t="s">
        <v>4781</v>
      </c>
    </row>
    <row r="3104" spans="32:58" x14ac:dyDescent="0.25">
      <c r="AF3104" t="s">
        <v>2279</v>
      </c>
      <c r="AG3104" t="s">
        <v>298</v>
      </c>
      <c r="AJ3104" t="s">
        <v>4743</v>
      </c>
      <c r="AK3104" s="104">
        <v>46119.410416666666</v>
      </c>
      <c r="AL3104">
        <v>391575</v>
      </c>
      <c r="AM3104" t="s">
        <v>4728</v>
      </c>
      <c r="AN3104" t="s">
        <v>42</v>
      </c>
      <c r="AO3104" t="s">
        <v>13</v>
      </c>
      <c r="AR3104" t="s">
        <v>6223</v>
      </c>
      <c r="AT3104" t="s">
        <v>2373</v>
      </c>
      <c r="AX3104" t="s">
        <v>7516</v>
      </c>
      <c r="AY3104" s="104">
        <v>46114.794444444444</v>
      </c>
      <c r="AZ3104">
        <v>324612</v>
      </c>
      <c r="BA3104" t="s">
        <v>4728</v>
      </c>
      <c r="BB3104" t="s">
        <v>5989</v>
      </c>
      <c r="BF3104" t="s">
        <v>5948</v>
      </c>
    </row>
    <row r="3105" spans="32:58" x14ac:dyDescent="0.25">
      <c r="AF3105" t="s">
        <v>1284</v>
      </c>
      <c r="AJ3105" t="s">
        <v>4921</v>
      </c>
      <c r="AK3105" s="104">
        <v>46119.411111111112</v>
      </c>
      <c r="AL3105">
        <v>949177</v>
      </c>
      <c r="AM3105" t="s">
        <v>4761</v>
      </c>
      <c r="AN3105" t="s">
        <v>13</v>
      </c>
      <c r="AR3105" t="s">
        <v>5950</v>
      </c>
      <c r="AX3105" t="s">
        <v>6794</v>
      </c>
      <c r="AY3105" s="104">
        <v>46114.795138888891</v>
      </c>
      <c r="AZ3105">
        <v>91483</v>
      </c>
      <c r="BA3105" t="s">
        <v>4728</v>
      </c>
      <c r="BB3105" t="s">
        <v>5989</v>
      </c>
    </row>
    <row r="3106" spans="32:58" x14ac:dyDescent="0.25">
      <c r="AF3106" t="s">
        <v>414</v>
      </c>
      <c r="AJ3106" t="s">
        <v>6391</v>
      </c>
      <c r="AK3106" s="104">
        <v>46119.412499999999</v>
      </c>
      <c r="AL3106">
        <v>450724</v>
      </c>
      <c r="AM3106" t="s">
        <v>4728</v>
      </c>
      <c r="AN3106" t="s">
        <v>13</v>
      </c>
      <c r="AR3106" t="s">
        <v>5920</v>
      </c>
      <c r="AT3106" t="s">
        <v>253</v>
      </c>
      <c r="AX3106" t="s">
        <v>4733</v>
      </c>
      <c r="AY3106" s="104">
        <v>46114.795138888891</v>
      </c>
      <c r="AZ3106">
        <v>197276</v>
      </c>
      <c r="BA3106" t="s">
        <v>4728</v>
      </c>
      <c r="BB3106" t="s">
        <v>5989</v>
      </c>
      <c r="BF3106" t="s">
        <v>4781</v>
      </c>
    </row>
    <row r="3107" spans="32:58" x14ac:dyDescent="0.25">
      <c r="AF3107" t="s">
        <v>2335</v>
      </c>
      <c r="AJ3107" t="s">
        <v>4755</v>
      </c>
      <c r="AK3107" s="104">
        <v>46119.412499999999</v>
      </c>
      <c r="AL3107">
        <v>56539</v>
      </c>
      <c r="AM3107" t="s">
        <v>4728</v>
      </c>
      <c r="AN3107" t="s">
        <v>13</v>
      </c>
      <c r="AR3107" t="s">
        <v>4781</v>
      </c>
      <c r="AT3107" t="s">
        <v>241</v>
      </c>
      <c r="AX3107" t="s">
        <v>7517</v>
      </c>
      <c r="AY3107" s="104">
        <v>46114.79583333333</v>
      </c>
      <c r="AZ3107">
        <v>364260</v>
      </c>
      <c r="BA3107" t="s">
        <v>4728</v>
      </c>
      <c r="BB3107" t="s">
        <v>5989</v>
      </c>
      <c r="BF3107" t="s">
        <v>5918</v>
      </c>
    </row>
    <row r="3108" spans="32:58" x14ac:dyDescent="0.25">
      <c r="AF3108" t="s">
        <v>2497</v>
      </c>
      <c r="AG3108" t="s">
        <v>72</v>
      </c>
      <c r="AJ3108" t="s">
        <v>6869</v>
      </c>
      <c r="AK3108" s="104">
        <v>46119.412499999999</v>
      </c>
      <c r="AL3108">
        <v>674401</v>
      </c>
      <c r="AM3108" t="s">
        <v>4728</v>
      </c>
      <c r="AN3108" t="s">
        <v>4790</v>
      </c>
      <c r="AO3108" t="s">
        <v>13</v>
      </c>
      <c r="AR3108" t="s">
        <v>6040</v>
      </c>
      <c r="AT3108" t="s">
        <v>1732</v>
      </c>
      <c r="AX3108" t="s">
        <v>4762</v>
      </c>
      <c r="AY3108" s="104">
        <v>46114.796527777777</v>
      </c>
      <c r="AZ3108">
        <v>289443</v>
      </c>
      <c r="BA3108" t="s">
        <v>4728</v>
      </c>
      <c r="BB3108" t="s">
        <v>5989</v>
      </c>
      <c r="BF3108" t="s">
        <v>4781</v>
      </c>
    </row>
    <row r="3109" spans="32:58" x14ac:dyDescent="0.25">
      <c r="AF3109" t="s">
        <v>2624</v>
      </c>
      <c r="AG3109" t="s">
        <v>1688</v>
      </c>
      <c r="AJ3109" t="s">
        <v>4755</v>
      </c>
      <c r="AK3109" s="104">
        <v>46119.412499999999</v>
      </c>
      <c r="AL3109">
        <v>543733</v>
      </c>
      <c r="AM3109" t="s">
        <v>4728</v>
      </c>
      <c r="AN3109" t="s">
        <v>13</v>
      </c>
      <c r="AO3109" t="s">
        <v>4731</v>
      </c>
      <c r="AR3109" t="s">
        <v>6183</v>
      </c>
      <c r="AT3109" t="s">
        <v>226</v>
      </c>
      <c r="AU3109" t="s">
        <v>211</v>
      </c>
      <c r="AX3109" t="s">
        <v>4946</v>
      </c>
      <c r="AY3109" s="104">
        <v>46114.797222222223</v>
      </c>
      <c r="AZ3109">
        <v>1892842</v>
      </c>
      <c r="BA3109" t="s">
        <v>4728</v>
      </c>
      <c r="BB3109" t="s">
        <v>5989</v>
      </c>
      <c r="BC3109" t="s">
        <v>4731</v>
      </c>
      <c r="BF3109" t="s">
        <v>7477</v>
      </c>
    </row>
    <row r="3110" spans="32:58" x14ac:dyDescent="0.25">
      <c r="AF3110" t="s">
        <v>1220</v>
      </c>
      <c r="AJ3110" t="s">
        <v>6294</v>
      </c>
      <c r="AK3110" s="104">
        <v>46119.413194444445</v>
      </c>
      <c r="AL3110">
        <v>1017400</v>
      </c>
      <c r="AM3110" t="s">
        <v>4728</v>
      </c>
      <c r="AN3110" t="s">
        <v>13</v>
      </c>
      <c r="AR3110" t="s">
        <v>5931</v>
      </c>
      <c r="AT3110" t="s">
        <v>2391</v>
      </c>
      <c r="AX3110" t="s">
        <v>4733</v>
      </c>
      <c r="AY3110" s="104">
        <v>46114.797222222223</v>
      </c>
      <c r="AZ3110">
        <v>285672</v>
      </c>
      <c r="BA3110" t="s">
        <v>4728</v>
      </c>
      <c r="BB3110" t="s">
        <v>5989</v>
      </c>
      <c r="BF3110" t="s">
        <v>5966</v>
      </c>
    </row>
    <row r="3111" spans="32:58" x14ac:dyDescent="0.25">
      <c r="AF3111" t="s">
        <v>637</v>
      </c>
      <c r="AG3111" t="s">
        <v>298</v>
      </c>
      <c r="AJ3111" t="s">
        <v>5502</v>
      </c>
      <c r="AK3111" s="104">
        <v>46119.413888888892</v>
      </c>
      <c r="AL3111">
        <v>377746</v>
      </c>
      <c r="AM3111" t="s">
        <v>4728</v>
      </c>
      <c r="AN3111" t="s">
        <v>13</v>
      </c>
      <c r="AR3111" t="s">
        <v>5924</v>
      </c>
      <c r="AT3111" t="s">
        <v>229</v>
      </c>
      <c r="AX3111" t="s">
        <v>4743</v>
      </c>
      <c r="AY3111" s="104">
        <v>46114.797222222223</v>
      </c>
      <c r="AZ3111">
        <v>309594</v>
      </c>
      <c r="BA3111" t="s">
        <v>4728</v>
      </c>
      <c r="BB3111" t="s">
        <v>5989</v>
      </c>
      <c r="BF3111" t="s">
        <v>5942</v>
      </c>
    </row>
    <row r="3112" spans="32:58" x14ac:dyDescent="0.25">
      <c r="AF3112" t="s">
        <v>1136</v>
      </c>
      <c r="AG3112" t="s">
        <v>205</v>
      </c>
      <c r="AH3112" t="s">
        <v>683</v>
      </c>
      <c r="AJ3112" t="s">
        <v>4839</v>
      </c>
      <c r="AK3112" s="104">
        <v>46119.413888888892</v>
      </c>
      <c r="AL3112">
        <v>2720776</v>
      </c>
      <c r="AM3112" t="s">
        <v>4761</v>
      </c>
      <c r="AN3112" t="s">
        <v>42</v>
      </c>
      <c r="AO3112" t="s">
        <v>13</v>
      </c>
      <c r="AP3112" t="s">
        <v>4731</v>
      </c>
      <c r="AR3112" t="s">
        <v>6870</v>
      </c>
      <c r="AT3112" t="s">
        <v>247</v>
      </c>
      <c r="AX3112" t="s">
        <v>5314</v>
      </c>
      <c r="AY3112" s="104">
        <v>46114.79791666667</v>
      </c>
      <c r="AZ3112">
        <v>786660</v>
      </c>
      <c r="BA3112" t="s">
        <v>4728</v>
      </c>
      <c r="BB3112" t="s">
        <v>5989</v>
      </c>
      <c r="BF3112" t="s">
        <v>5931</v>
      </c>
    </row>
    <row r="3113" spans="32:58" x14ac:dyDescent="0.25">
      <c r="AF3113" t="s">
        <v>73</v>
      </c>
      <c r="AJ3113" t="s">
        <v>4782</v>
      </c>
      <c r="AK3113" s="104">
        <v>46119.414583333331</v>
      </c>
      <c r="AL3113">
        <v>792507</v>
      </c>
      <c r="AM3113" t="s">
        <v>4728</v>
      </c>
      <c r="AN3113" t="s">
        <v>13</v>
      </c>
      <c r="AR3113" t="s">
        <v>6069</v>
      </c>
      <c r="AT3113" t="s">
        <v>2373</v>
      </c>
      <c r="AX3113" t="s">
        <v>4933</v>
      </c>
      <c r="AY3113" s="104">
        <v>46114.799305555556</v>
      </c>
      <c r="AZ3113">
        <v>235248</v>
      </c>
      <c r="BA3113" t="s">
        <v>4728</v>
      </c>
      <c r="BB3113" t="s">
        <v>5989</v>
      </c>
      <c r="BF3113" t="s">
        <v>5931</v>
      </c>
    </row>
    <row r="3114" spans="32:58" x14ac:dyDescent="0.25">
      <c r="AF3114" t="s">
        <v>551</v>
      </c>
      <c r="AJ3114" t="s">
        <v>4776</v>
      </c>
      <c r="AK3114" s="104">
        <v>46119.415277777778</v>
      </c>
      <c r="AL3114">
        <v>866793</v>
      </c>
      <c r="AM3114" t="s">
        <v>4728</v>
      </c>
      <c r="AN3114" t="s">
        <v>13</v>
      </c>
      <c r="AR3114" t="s">
        <v>6117</v>
      </c>
      <c r="AT3114" t="s">
        <v>1732</v>
      </c>
      <c r="AX3114" t="s">
        <v>6499</v>
      </c>
      <c r="AY3114" s="104">
        <v>46114.799305555556</v>
      </c>
      <c r="AZ3114">
        <v>84491</v>
      </c>
      <c r="BA3114" t="s">
        <v>4728</v>
      </c>
      <c r="BB3114" t="s">
        <v>5989</v>
      </c>
      <c r="BF3114" t="s">
        <v>4781</v>
      </c>
    </row>
    <row r="3115" spans="32:58" x14ac:dyDescent="0.25">
      <c r="AF3115" t="s">
        <v>2391</v>
      </c>
      <c r="AJ3115" t="s">
        <v>4755</v>
      </c>
      <c r="AK3115" s="104">
        <v>46119.415972222225</v>
      </c>
      <c r="AL3115">
        <v>451807</v>
      </c>
      <c r="AM3115" t="s">
        <v>4728</v>
      </c>
      <c r="AN3115" t="s">
        <v>13</v>
      </c>
      <c r="AR3115" t="s">
        <v>5931</v>
      </c>
      <c r="AT3115" t="s">
        <v>241</v>
      </c>
      <c r="AX3115" t="s">
        <v>5115</v>
      </c>
      <c r="AY3115" s="104">
        <v>46114.800694444442</v>
      </c>
      <c r="AZ3115">
        <v>553657</v>
      </c>
      <c r="BA3115" t="s">
        <v>4728</v>
      </c>
      <c r="BB3115" t="s">
        <v>5989</v>
      </c>
      <c r="BF3115" t="s">
        <v>5918</v>
      </c>
    </row>
    <row r="3116" spans="32:58" x14ac:dyDescent="0.25">
      <c r="AF3116" t="s">
        <v>320</v>
      </c>
      <c r="AG3116" t="s">
        <v>1706</v>
      </c>
      <c r="AH3116" t="s">
        <v>551</v>
      </c>
      <c r="AJ3116" t="s">
        <v>5334</v>
      </c>
      <c r="AK3116" s="104">
        <v>46119.416666666664</v>
      </c>
      <c r="AL3116">
        <v>2432510</v>
      </c>
      <c r="AM3116" t="s">
        <v>4728</v>
      </c>
      <c r="AN3116" t="s">
        <v>42</v>
      </c>
      <c r="AO3116" t="s">
        <v>13</v>
      </c>
      <c r="AR3116" t="s">
        <v>6871</v>
      </c>
      <c r="AT3116" t="s">
        <v>2391</v>
      </c>
      <c r="AX3116" t="s">
        <v>5202</v>
      </c>
      <c r="AY3116" s="104">
        <v>46114.801388888889</v>
      </c>
      <c r="AZ3116">
        <v>418844</v>
      </c>
      <c r="BA3116" t="s">
        <v>4728</v>
      </c>
      <c r="BB3116" t="s">
        <v>5989</v>
      </c>
      <c r="BF3116" t="s">
        <v>5931</v>
      </c>
    </row>
    <row r="3117" spans="32:58" x14ac:dyDescent="0.25">
      <c r="AF3117" t="s">
        <v>235</v>
      </c>
      <c r="AJ3117" t="s">
        <v>5704</v>
      </c>
      <c r="AK3117" s="104">
        <v>46119.417361111111</v>
      </c>
      <c r="AL3117">
        <v>311298</v>
      </c>
      <c r="AM3117" t="s">
        <v>4728</v>
      </c>
      <c r="AN3117" t="s">
        <v>13</v>
      </c>
      <c r="AR3117" t="s">
        <v>5931</v>
      </c>
      <c r="AT3117" t="s">
        <v>253</v>
      </c>
      <c r="AX3117" t="s">
        <v>5093</v>
      </c>
      <c r="AY3117" s="104">
        <v>46114.802777777775</v>
      </c>
      <c r="AZ3117">
        <v>87903</v>
      </c>
      <c r="BA3117" t="s">
        <v>4728</v>
      </c>
      <c r="BB3117" t="s">
        <v>5989</v>
      </c>
      <c r="BF3117" t="s">
        <v>5925</v>
      </c>
    </row>
    <row r="3118" spans="32:58" x14ac:dyDescent="0.25">
      <c r="AF3118" t="s">
        <v>2563</v>
      </c>
      <c r="AG3118" t="s">
        <v>1945</v>
      </c>
      <c r="AJ3118" t="s">
        <v>6872</v>
      </c>
      <c r="AK3118" s="104">
        <v>46119.418055555558</v>
      </c>
      <c r="AL3118">
        <v>463026</v>
      </c>
      <c r="AM3118" t="s">
        <v>4728</v>
      </c>
      <c r="AN3118" t="s">
        <v>42</v>
      </c>
      <c r="AO3118" t="s">
        <v>13</v>
      </c>
      <c r="AR3118" t="s">
        <v>6873</v>
      </c>
      <c r="AT3118" t="s">
        <v>229</v>
      </c>
      <c r="AU3118" t="s">
        <v>211</v>
      </c>
      <c r="AX3118" t="s">
        <v>4890</v>
      </c>
      <c r="AY3118" s="104">
        <v>46114.804166666669</v>
      </c>
      <c r="AZ3118">
        <v>1258146</v>
      </c>
      <c r="BA3118" t="s">
        <v>4728</v>
      </c>
      <c r="BB3118" t="s">
        <v>5989</v>
      </c>
      <c r="BC3118" t="s">
        <v>4731</v>
      </c>
      <c r="BF3118" t="s">
        <v>5321</v>
      </c>
    </row>
    <row r="3119" spans="32:58" x14ac:dyDescent="0.25">
      <c r="AF3119" t="s">
        <v>1584</v>
      </c>
      <c r="AJ3119" t="s">
        <v>5581</v>
      </c>
      <c r="AK3119" s="104">
        <v>46119.418055555558</v>
      </c>
      <c r="AL3119">
        <v>166196</v>
      </c>
      <c r="AM3119" t="s">
        <v>4728</v>
      </c>
      <c r="AN3119" t="s">
        <v>13</v>
      </c>
      <c r="AR3119" t="s">
        <v>5934</v>
      </c>
      <c r="AT3119" t="s">
        <v>1391</v>
      </c>
      <c r="AX3119" t="s">
        <v>7518</v>
      </c>
      <c r="AY3119" s="104">
        <v>46114.804861111108</v>
      </c>
      <c r="AZ3119">
        <v>555963</v>
      </c>
      <c r="BA3119" t="s">
        <v>4728</v>
      </c>
      <c r="BB3119" t="s">
        <v>5989</v>
      </c>
      <c r="BF3119" t="s">
        <v>5931</v>
      </c>
    </row>
    <row r="3120" spans="32:58" x14ac:dyDescent="0.25">
      <c r="AF3120" t="s">
        <v>852</v>
      </c>
      <c r="AJ3120" t="s">
        <v>4877</v>
      </c>
      <c r="AK3120" s="104">
        <v>46119.418055555558</v>
      </c>
      <c r="AL3120">
        <v>1038938</v>
      </c>
      <c r="AM3120" t="s">
        <v>4761</v>
      </c>
      <c r="AN3120" t="s">
        <v>13</v>
      </c>
      <c r="AR3120" t="s">
        <v>5966</v>
      </c>
      <c r="AT3120" t="s">
        <v>229</v>
      </c>
      <c r="AX3120" t="s">
        <v>6960</v>
      </c>
      <c r="AY3120" s="104">
        <v>46114.805555555555</v>
      </c>
      <c r="AZ3120">
        <v>211418</v>
      </c>
      <c r="BA3120" t="s">
        <v>4728</v>
      </c>
      <c r="BB3120" t="s">
        <v>5989</v>
      </c>
      <c r="BF3120" t="s">
        <v>5931</v>
      </c>
    </row>
    <row r="3121" spans="32:58" x14ac:dyDescent="0.25">
      <c r="AF3121" t="s">
        <v>2279</v>
      </c>
      <c r="AG3121" t="s">
        <v>75</v>
      </c>
      <c r="AJ3121" t="s">
        <v>4975</v>
      </c>
      <c r="AK3121" s="104">
        <v>46119.419444444444</v>
      </c>
      <c r="AL3121">
        <v>1106502</v>
      </c>
      <c r="AM3121" t="s">
        <v>4728</v>
      </c>
      <c r="AN3121" t="s">
        <v>42</v>
      </c>
      <c r="AO3121" t="s">
        <v>13</v>
      </c>
      <c r="AR3121" t="s">
        <v>5957</v>
      </c>
      <c r="AT3121" t="s">
        <v>2391</v>
      </c>
      <c r="AX3121" t="s">
        <v>4782</v>
      </c>
      <c r="AY3121" s="104">
        <v>46114.807638888888</v>
      </c>
      <c r="AZ3121">
        <v>298309</v>
      </c>
      <c r="BA3121" t="s">
        <v>4728</v>
      </c>
      <c r="BB3121" t="s">
        <v>5989</v>
      </c>
      <c r="BF3121" t="s">
        <v>5942</v>
      </c>
    </row>
    <row r="3122" spans="32:58" x14ac:dyDescent="0.25">
      <c r="AF3122" t="s">
        <v>432</v>
      </c>
      <c r="AJ3122" t="s">
        <v>5057</v>
      </c>
      <c r="AK3122" s="104">
        <v>46119.420138888891</v>
      </c>
      <c r="AL3122">
        <v>353844</v>
      </c>
      <c r="AM3122" t="s">
        <v>4728</v>
      </c>
      <c r="AN3122" t="s">
        <v>13</v>
      </c>
      <c r="AR3122" t="s">
        <v>5918</v>
      </c>
      <c r="AT3122" t="s">
        <v>229</v>
      </c>
      <c r="AX3122" t="s">
        <v>7214</v>
      </c>
      <c r="AY3122" s="104">
        <v>46114.808333333334</v>
      </c>
      <c r="AZ3122">
        <v>222514</v>
      </c>
      <c r="BA3122" t="s">
        <v>4728</v>
      </c>
      <c r="BB3122" t="s">
        <v>5989</v>
      </c>
      <c r="BF3122" t="s">
        <v>5918</v>
      </c>
    </row>
    <row r="3123" spans="32:58" x14ac:dyDescent="0.25">
      <c r="AF3123" t="s">
        <v>2383</v>
      </c>
      <c r="AJ3123" t="s">
        <v>6874</v>
      </c>
      <c r="AK3123" s="104">
        <v>46119.420138888891</v>
      </c>
      <c r="AL3123">
        <v>758286</v>
      </c>
      <c r="AM3123" t="s">
        <v>4761</v>
      </c>
      <c r="AN3123" t="s">
        <v>13</v>
      </c>
      <c r="AR3123" t="s">
        <v>5966</v>
      </c>
      <c r="AT3123" t="s">
        <v>2429</v>
      </c>
      <c r="AX3123" t="s">
        <v>5280</v>
      </c>
      <c r="AY3123" s="104">
        <v>46114.80972222222</v>
      </c>
      <c r="AZ3123">
        <v>408101</v>
      </c>
      <c r="BA3123" t="s">
        <v>4728</v>
      </c>
      <c r="BB3123" t="s">
        <v>5989</v>
      </c>
      <c r="BF3123" t="s">
        <v>4781</v>
      </c>
    </row>
    <row r="3124" spans="32:58" x14ac:dyDescent="0.25">
      <c r="AF3124" t="s">
        <v>925</v>
      </c>
      <c r="AG3124" t="s">
        <v>2259</v>
      </c>
      <c r="AJ3124" t="s">
        <v>6874</v>
      </c>
      <c r="AK3124" s="104">
        <v>46119.42083333333</v>
      </c>
      <c r="AL3124">
        <v>813684</v>
      </c>
      <c r="AM3124" t="s">
        <v>4761</v>
      </c>
      <c r="AN3124" t="s">
        <v>4841</v>
      </c>
      <c r="AO3124" t="s">
        <v>13</v>
      </c>
      <c r="AR3124" t="s">
        <v>6875</v>
      </c>
      <c r="AT3124" t="s">
        <v>2431</v>
      </c>
      <c r="AX3124" t="s">
        <v>5002</v>
      </c>
      <c r="AY3124" s="104">
        <v>46114.810416666667</v>
      </c>
      <c r="AZ3124">
        <v>110425</v>
      </c>
      <c r="BA3124" t="s">
        <v>4728</v>
      </c>
      <c r="BB3124" t="s">
        <v>5989</v>
      </c>
      <c r="BF3124" t="s">
        <v>4781</v>
      </c>
    </row>
    <row r="3125" spans="32:58" x14ac:dyDescent="0.25">
      <c r="AF3125" t="s">
        <v>250</v>
      </c>
      <c r="AJ3125" t="s">
        <v>6130</v>
      </c>
      <c r="AK3125" s="104">
        <v>46119.421527777777</v>
      </c>
      <c r="AL3125">
        <v>167684</v>
      </c>
      <c r="AM3125" t="s">
        <v>4728</v>
      </c>
      <c r="AN3125" t="s">
        <v>13</v>
      </c>
      <c r="AR3125" t="s">
        <v>5948</v>
      </c>
      <c r="AT3125" t="s">
        <v>2391</v>
      </c>
      <c r="AX3125" t="s">
        <v>5086</v>
      </c>
      <c r="AY3125" s="104">
        <v>46114.811805555553</v>
      </c>
      <c r="AZ3125">
        <v>182431</v>
      </c>
      <c r="BA3125" t="s">
        <v>4728</v>
      </c>
      <c r="BB3125" t="s">
        <v>5989</v>
      </c>
      <c r="BF3125" t="s">
        <v>5942</v>
      </c>
    </row>
    <row r="3126" spans="32:58" x14ac:dyDescent="0.25">
      <c r="AF3126" t="s">
        <v>1284</v>
      </c>
      <c r="AJ3126" t="s">
        <v>6876</v>
      </c>
      <c r="AK3126" s="104">
        <v>46119.422222222223</v>
      </c>
      <c r="AL3126">
        <v>981261</v>
      </c>
      <c r="AM3126" t="s">
        <v>4761</v>
      </c>
      <c r="AN3126" t="s">
        <v>13</v>
      </c>
      <c r="AR3126" t="s">
        <v>5948</v>
      </c>
      <c r="AT3126" t="s">
        <v>229</v>
      </c>
      <c r="AX3126" t="s">
        <v>5259</v>
      </c>
      <c r="AY3126" s="104">
        <v>46114.811805555553</v>
      </c>
      <c r="AZ3126">
        <v>264610</v>
      </c>
      <c r="BA3126" t="s">
        <v>4728</v>
      </c>
      <c r="BB3126" t="s">
        <v>5989</v>
      </c>
      <c r="BF3126" t="s">
        <v>5931</v>
      </c>
    </row>
    <row r="3127" spans="32:58" x14ac:dyDescent="0.25">
      <c r="AF3127" t="s">
        <v>644</v>
      </c>
      <c r="AG3127" t="s">
        <v>1706</v>
      </c>
      <c r="AJ3127" t="s">
        <v>5085</v>
      </c>
      <c r="AK3127" s="104">
        <v>46119.422222222223</v>
      </c>
      <c r="AL3127">
        <v>583364</v>
      </c>
      <c r="AM3127" t="s">
        <v>4728</v>
      </c>
      <c r="AN3127" t="s">
        <v>42</v>
      </c>
      <c r="AO3127" t="s">
        <v>13</v>
      </c>
      <c r="AR3127" t="s">
        <v>6253</v>
      </c>
      <c r="AT3127" t="s">
        <v>253</v>
      </c>
      <c r="AX3127" t="s">
        <v>7519</v>
      </c>
      <c r="AY3127" s="104">
        <v>46114.813888888886</v>
      </c>
      <c r="AZ3127">
        <v>64091</v>
      </c>
      <c r="BA3127" t="s">
        <v>4728</v>
      </c>
      <c r="BB3127" t="s">
        <v>5989</v>
      </c>
      <c r="BF3127" t="s">
        <v>5925</v>
      </c>
    </row>
    <row r="3128" spans="32:58" x14ac:dyDescent="0.25">
      <c r="AF3128" t="s">
        <v>1329</v>
      </c>
      <c r="AG3128" t="s">
        <v>205</v>
      </c>
      <c r="AJ3128" t="s">
        <v>4770</v>
      </c>
      <c r="AK3128" s="104">
        <v>46119.422222222223</v>
      </c>
      <c r="AL3128">
        <v>709354</v>
      </c>
      <c r="AM3128" t="s">
        <v>4728</v>
      </c>
      <c r="AN3128" t="s">
        <v>42</v>
      </c>
      <c r="AO3128" t="s">
        <v>13</v>
      </c>
      <c r="AR3128" t="s">
        <v>6012</v>
      </c>
      <c r="AT3128" t="s">
        <v>2431</v>
      </c>
      <c r="AX3128" t="s">
        <v>7519</v>
      </c>
      <c r="AY3128" s="104">
        <v>46114.813888888886</v>
      </c>
      <c r="AZ3128">
        <v>320246</v>
      </c>
      <c r="BA3128" t="s">
        <v>4728</v>
      </c>
      <c r="BB3128" t="s">
        <v>5989</v>
      </c>
      <c r="BF3128" t="s">
        <v>5931</v>
      </c>
    </row>
    <row r="3129" spans="32:58" x14ac:dyDescent="0.25">
      <c r="AF3129" t="s">
        <v>637</v>
      </c>
      <c r="AG3129" t="s">
        <v>1584</v>
      </c>
      <c r="AJ3129" t="s">
        <v>4877</v>
      </c>
      <c r="AK3129" s="104">
        <v>46119.42291666667</v>
      </c>
      <c r="AL3129">
        <v>556120</v>
      </c>
      <c r="AM3129" t="s">
        <v>4761</v>
      </c>
      <c r="AN3129" t="s">
        <v>13</v>
      </c>
      <c r="AR3129" t="s">
        <v>5920</v>
      </c>
      <c r="AT3129" t="s">
        <v>2407</v>
      </c>
      <c r="AX3129" t="s">
        <v>5002</v>
      </c>
      <c r="AY3129" s="104">
        <v>46114.814583333333</v>
      </c>
      <c r="AZ3129">
        <v>211339</v>
      </c>
      <c r="BA3129" t="s">
        <v>4728</v>
      </c>
      <c r="BB3129" t="s">
        <v>5989</v>
      </c>
      <c r="BF3129" t="s">
        <v>5948</v>
      </c>
    </row>
    <row r="3130" spans="32:58" x14ac:dyDescent="0.25">
      <c r="AF3130" t="s">
        <v>1967</v>
      </c>
      <c r="AG3130" t="s">
        <v>75</v>
      </c>
      <c r="AH3130" t="s">
        <v>1891</v>
      </c>
      <c r="AJ3130" t="s">
        <v>4877</v>
      </c>
      <c r="AK3130" s="104">
        <v>46119.42291666667</v>
      </c>
      <c r="AL3130">
        <v>2365790</v>
      </c>
      <c r="AM3130" t="s">
        <v>4728</v>
      </c>
      <c r="AN3130" t="s">
        <v>42</v>
      </c>
      <c r="AO3130" t="s">
        <v>13</v>
      </c>
      <c r="AP3130" t="s">
        <v>4731</v>
      </c>
      <c r="AR3130" t="s">
        <v>6877</v>
      </c>
      <c r="AT3130" t="s">
        <v>2391</v>
      </c>
      <c r="AX3130" t="s">
        <v>4925</v>
      </c>
      <c r="AY3130" s="104">
        <v>46114.81527777778</v>
      </c>
      <c r="AZ3130">
        <v>186074</v>
      </c>
      <c r="BA3130" t="s">
        <v>4728</v>
      </c>
      <c r="BB3130" t="s">
        <v>5989</v>
      </c>
      <c r="BF3130" t="s">
        <v>5942</v>
      </c>
    </row>
    <row r="3131" spans="32:58" x14ac:dyDescent="0.25">
      <c r="AF3131" t="s">
        <v>1078</v>
      </c>
      <c r="AJ3131" t="s">
        <v>5382</v>
      </c>
      <c r="AK3131" s="104">
        <v>46119.42291666667</v>
      </c>
      <c r="AL3131">
        <v>212509</v>
      </c>
      <c r="AM3131" t="s">
        <v>4728</v>
      </c>
      <c r="AN3131" t="s">
        <v>13</v>
      </c>
      <c r="AR3131" t="s">
        <v>5942</v>
      </c>
      <c r="AT3131" t="s">
        <v>2429</v>
      </c>
      <c r="AX3131" t="s">
        <v>5012</v>
      </c>
      <c r="AY3131" s="104">
        <v>46114.818749999999</v>
      </c>
      <c r="AZ3131">
        <v>325082</v>
      </c>
      <c r="BA3131" t="s">
        <v>4728</v>
      </c>
      <c r="BB3131" t="s">
        <v>5989</v>
      </c>
      <c r="BF3131" t="s">
        <v>5931</v>
      </c>
    </row>
    <row r="3132" spans="32:58" x14ac:dyDescent="0.25">
      <c r="AF3132" t="s">
        <v>967</v>
      </c>
      <c r="AJ3132" t="s">
        <v>4826</v>
      </c>
      <c r="AK3132" s="104">
        <v>46119.423611111109</v>
      </c>
      <c r="AL3132">
        <v>858315</v>
      </c>
      <c r="AM3132" t="s">
        <v>4761</v>
      </c>
      <c r="AN3132" t="s">
        <v>13</v>
      </c>
      <c r="AR3132" t="s">
        <v>5966</v>
      </c>
      <c r="AT3132" t="s">
        <v>2407</v>
      </c>
      <c r="AX3132" t="s">
        <v>4919</v>
      </c>
      <c r="AY3132" s="104">
        <v>46114.818749999999</v>
      </c>
      <c r="AZ3132">
        <v>126672</v>
      </c>
      <c r="BA3132" t="s">
        <v>4728</v>
      </c>
      <c r="BB3132" t="s">
        <v>5989</v>
      </c>
      <c r="BF3132" t="s">
        <v>5925</v>
      </c>
    </row>
    <row r="3133" spans="32:58" x14ac:dyDescent="0.25">
      <c r="AF3133" t="s">
        <v>1337</v>
      </c>
      <c r="AG3133" t="s">
        <v>76</v>
      </c>
      <c r="AH3133" t="s">
        <v>1688</v>
      </c>
      <c r="AJ3133" t="s">
        <v>4733</v>
      </c>
      <c r="AK3133" s="104">
        <v>46119.424305555556</v>
      </c>
      <c r="AL3133">
        <v>714858</v>
      </c>
      <c r="AM3133" t="s">
        <v>4728</v>
      </c>
      <c r="AN3133" t="s">
        <v>42</v>
      </c>
      <c r="AO3133" t="s">
        <v>13</v>
      </c>
      <c r="AP3133" t="s">
        <v>4731</v>
      </c>
      <c r="AR3133" t="s">
        <v>6878</v>
      </c>
      <c r="AT3133" t="s">
        <v>1385</v>
      </c>
      <c r="AX3133" t="s">
        <v>5096</v>
      </c>
      <c r="AY3133" s="104">
        <v>46114.818749999999</v>
      </c>
      <c r="AZ3133">
        <v>236020</v>
      </c>
      <c r="BA3133" t="s">
        <v>4728</v>
      </c>
      <c r="BB3133" t="s">
        <v>5989</v>
      </c>
      <c r="BF3133" t="s">
        <v>5918</v>
      </c>
    </row>
    <row r="3134" spans="32:58" x14ac:dyDescent="0.25">
      <c r="AF3134" t="s">
        <v>760</v>
      </c>
      <c r="AG3134" t="s">
        <v>1134</v>
      </c>
      <c r="AJ3134" t="s">
        <v>4782</v>
      </c>
      <c r="AK3134" s="104">
        <v>46119.425000000003</v>
      </c>
      <c r="AL3134">
        <v>1098433</v>
      </c>
      <c r="AM3134" t="s">
        <v>4761</v>
      </c>
      <c r="AN3134" t="s">
        <v>42</v>
      </c>
      <c r="AO3134" t="s">
        <v>13</v>
      </c>
      <c r="AR3134" t="s">
        <v>6599</v>
      </c>
      <c r="AT3134" t="s">
        <v>2391</v>
      </c>
      <c r="AX3134" t="s">
        <v>6933</v>
      </c>
      <c r="AY3134" s="104">
        <v>46114.820138888892</v>
      </c>
      <c r="AZ3134">
        <v>458763</v>
      </c>
      <c r="BA3134" t="s">
        <v>4728</v>
      </c>
      <c r="BB3134" t="s">
        <v>5989</v>
      </c>
      <c r="BF3134" t="s">
        <v>5927</v>
      </c>
    </row>
    <row r="3135" spans="32:58" x14ac:dyDescent="0.25">
      <c r="AF3135" t="s">
        <v>72</v>
      </c>
      <c r="AJ3135" t="s">
        <v>4890</v>
      </c>
      <c r="AK3135" s="104">
        <v>46119.425000000003</v>
      </c>
      <c r="AL3135">
        <v>723939</v>
      </c>
      <c r="AM3135" t="s">
        <v>4728</v>
      </c>
      <c r="AN3135" t="s">
        <v>13</v>
      </c>
      <c r="AR3135" t="s">
        <v>5918</v>
      </c>
      <c r="AT3135" t="s">
        <v>2431</v>
      </c>
      <c r="AX3135" t="s">
        <v>4946</v>
      </c>
      <c r="AY3135" s="104">
        <v>46114.820138888892</v>
      </c>
      <c r="AZ3135">
        <v>323895</v>
      </c>
      <c r="BA3135" t="s">
        <v>4728</v>
      </c>
      <c r="BB3135" t="s">
        <v>5989</v>
      </c>
      <c r="BF3135" t="s">
        <v>5931</v>
      </c>
    </row>
    <row r="3136" spans="32:58" x14ac:dyDescent="0.25">
      <c r="AF3136" t="s">
        <v>1584</v>
      </c>
      <c r="AJ3136" t="s">
        <v>5166</v>
      </c>
      <c r="AK3136" s="104">
        <v>46119.425694444442</v>
      </c>
      <c r="AL3136">
        <v>1557309</v>
      </c>
      <c r="AM3136" t="s">
        <v>4761</v>
      </c>
      <c r="AN3136" t="s">
        <v>13</v>
      </c>
      <c r="AR3136" t="s">
        <v>5934</v>
      </c>
      <c r="AX3136" t="s">
        <v>5428</v>
      </c>
      <c r="AY3136" s="104">
        <v>46114.822222222225</v>
      </c>
      <c r="AZ3136">
        <v>335534</v>
      </c>
      <c r="BA3136" t="s">
        <v>4728</v>
      </c>
      <c r="BB3136" t="s">
        <v>5989</v>
      </c>
    </row>
    <row r="3137" spans="32:58" x14ac:dyDescent="0.25">
      <c r="AF3137" t="s">
        <v>250</v>
      </c>
      <c r="AJ3137" t="s">
        <v>4877</v>
      </c>
      <c r="AK3137" s="104">
        <v>46119.427083333336</v>
      </c>
      <c r="AL3137">
        <v>1724254</v>
      </c>
      <c r="AM3137" t="s">
        <v>4728</v>
      </c>
      <c r="AN3137" t="s">
        <v>13</v>
      </c>
      <c r="AR3137" t="s">
        <v>5931</v>
      </c>
      <c r="AT3137" t="s">
        <v>1391</v>
      </c>
      <c r="AX3137" t="s">
        <v>4979</v>
      </c>
      <c r="AY3137" s="104">
        <v>46114.822222222225</v>
      </c>
      <c r="AZ3137">
        <v>863026</v>
      </c>
      <c r="BA3137" t="s">
        <v>4728</v>
      </c>
      <c r="BB3137" t="s">
        <v>5989</v>
      </c>
      <c r="BC3137" t="s">
        <v>4731</v>
      </c>
      <c r="BF3137" t="s">
        <v>5966</v>
      </c>
    </row>
    <row r="3138" spans="32:58" x14ac:dyDescent="0.25">
      <c r="AF3138" t="s">
        <v>1706</v>
      </c>
      <c r="AG3138" t="s">
        <v>1910</v>
      </c>
      <c r="AJ3138" t="s">
        <v>4755</v>
      </c>
      <c r="AK3138" s="104">
        <v>46119.427083333336</v>
      </c>
      <c r="AL3138">
        <v>917402</v>
      </c>
      <c r="AM3138" t="s">
        <v>4728</v>
      </c>
      <c r="AN3138" t="s">
        <v>13</v>
      </c>
      <c r="AO3138" t="s">
        <v>4812</v>
      </c>
      <c r="AR3138" t="s">
        <v>6403</v>
      </c>
      <c r="AT3138" t="s">
        <v>2407</v>
      </c>
      <c r="AX3138" t="s">
        <v>5875</v>
      </c>
      <c r="AY3138" s="104">
        <v>46114.822222222225</v>
      </c>
      <c r="AZ3138">
        <v>674115</v>
      </c>
      <c r="BA3138" t="s">
        <v>4728</v>
      </c>
      <c r="BB3138" t="s">
        <v>5989</v>
      </c>
      <c r="BF3138" t="s">
        <v>5956</v>
      </c>
    </row>
    <row r="3139" spans="32:58" x14ac:dyDescent="0.25">
      <c r="AF3139" t="s">
        <v>1292</v>
      </c>
      <c r="AJ3139" t="s">
        <v>4762</v>
      </c>
      <c r="AK3139" s="104">
        <v>46119.427083333336</v>
      </c>
      <c r="AL3139">
        <v>241731</v>
      </c>
      <c r="AM3139" t="s">
        <v>4728</v>
      </c>
      <c r="AN3139" t="s">
        <v>13</v>
      </c>
      <c r="AR3139" t="s">
        <v>5948</v>
      </c>
      <c r="AT3139" t="s">
        <v>1379</v>
      </c>
      <c r="AX3139" t="s">
        <v>4757</v>
      </c>
      <c r="AY3139" s="104">
        <v>46114.822222222225</v>
      </c>
      <c r="AZ3139">
        <v>99580</v>
      </c>
      <c r="BA3139" t="s">
        <v>4728</v>
      </c>
      <c r="BB3139" t="s">
        <v>5989</v>
      </c>
      <c r="BF3139" t="s">
        <v>5942</v>
      </c>
    </row>
    <row r="3140" spans="32:58" x14ac:dyDescent="0.25">
      <c r="AF3140" t="s">
        <v>610</v>
      </c>
      <c r="AG3140" t="s">
        <v>432</v>
      </c>
      <c r="AH3140" t="s">
        <v>1910</v>
      </c>
      <c r="AJ3140" t="s">
        <v>4859</v>
      </c>
      <c r="AK3140" s="104">
        <v>46119.427777777775</v>
      </c>
      <c r="AL3140">
        <v>1429195</v>
      </c>
      <c r="AM3140" t="s">
        <v>4728</v>
      </c>
      <c r="AN3140" t="s">
        <v>42</v>
      </c>
      <c r="AO3140" t="s">
        <v>13</v>
      </c>
      <c r="AP3140" t="s">
        <v>4731</v>
      </c>
      <c r="AR3140" t="s">
        <v>6085</v>
      </c>
      <c r="AT3140" t="s">
        <v>1385</v>
      </c>
      <c r="AX3140" t="s">
        <v>4932</v>
      </c>
      <c r="AY3140" s="104">
        <v>46114.822916666664</v>
      </c>
      <c r="AZ3140">
        <v>90304</v>
      </c>
      <c r="BA3140" t="s">
        <v>4728</v>
      </c>
      <c r="BB3140" t="s">
        <v>5989</v>
      </c>
      <c r="BF3140" t="s">
        <v>5925</v>
      </c>
    </row>
    <row r="3141" spans="32:58" x14ac:dyDescent="0.25">
      <c r="AF3141" t="s">
        <v>2229</v>
      </c>
      <c r="AG3141" t="s">
        <v>2383</v>
      </c>
      <c r="AJ3141" t="s">
        <v>5502</v>
      </c>
      <c r="AK3141" s="104">
        <v>46119.427777777775</v>
      </c>
      <c r="AL3141">
        <v>1677408</v>
      </c>
      <c r="AM3141" t="s">
        <v>4761</v>
      </c>
      <c r="AN3141" t="s">
        <v>4841</v>
      </c>
      <c r="AO3141" t="s">
        <v>13</v>
      </c>
      <c r="AR3141" t="s">
        <v>6453</v>
      </c>
      <c r="AT3141" t="s">
        <v>2429</v>
      </c>
      <c r="AX3141" t="s">
        <v>5030</v>
      </c>
      <c r="AY3141" s="104">
        <v>46114.823611111111</v>
      </c>
      <c r="AZ3141">
        <v>233220</v>
      </c>
      <c r="BA3141" t="s">
        <v>4728</v>
      </c>
      <c r="BB3141" t="s">
        <v>5989</v>
      </c>
      <c r="BF3141" t="s">
        <v>5920</v>
      </c>
    </row>
    <row r="3142" spans="32:58" x14ac:dyDescent="0.25">
      <c r="AF3142" t="s">
        <v>1584</v>
      </c>
      <c r="AJ3142" t="s">
        <v>4967</v>
      </c>
      <c r="AK3142" s="104">
        <v>46119.427777777775</v>
      </c>
      <c r="AL3142">
        <v>267620</v>
      </c>
      <c r="AM3142" t="s">
        <v>4728</v>
      </c>
      <c r="AN3142" t="s">
        <v>13</v>
      </c>
      <c r="AR3142" t="s">
        <v>5931</v>
      </c>
      <c r="AT3142" t="s">
        <v>1385</v>
      </c>
      <c r="AX3142" t="s">
        <v>5271</v>
      </c>
      <c r="AY3142" s="104">
        <v>46114.824305555558</v>
      </c>
      <c r="AZ3142">
        <v>164896</v>
      </c>
      <c r="BA3142" t="s">
        <v>4728</v>
      </c>
      <c r="BB3142" t="s">
        <v>5989</v>
      </c>
      <c r="BF3142" t="s">
        <v>5966</v>
      </c>
    </row>
    <row r="3143" spans="32:58" x14ac:dyDescent="0.25">
      <c r="AF3143" t="s">
        <v>1481</v>
      </c>
      <c r="AG3143" t="s">
        <v>1134</v>
      </c>
      <c r="AJ3143" t="s">
        <v>4782</v>
      </c>
      <c r="AK3143" s="104">
        <v>46119.428472222222</v>
      </c>
      <c r="AL3143">
        <v>448698</v>
      </c>
      <c r="AM3143" t="s">
        <v>4728</v>
      </c>
      <c r="AN3143" t="s">
        <v>13</v>
      </c>
      <c r="AO3143" t="s">
        <v>4812</v>
      </c>
      <c r="AR3143" t="s">
        <v>6141</v>
      </c>
      <c r="AT3143" t="s">
        <v>253</v>
      </c>
      <c r="AX3143" t="s">
        <v>6815</v>
      </c>
      <c r="AY3143" s="104">
        <v>46114.824305555558</v>
      </c>
      <c r="AZ3143">
        <v>860862</v>
      </c>
      <c r="BA3143" t="s">
        <v>4728</v>
      </c>
      <c r="BB3143" t="s">
        <v>5989</v>
      </c>
      <c r="BF3143" t="s">
        <v>4781</v>
      </c>
    </row>
    <row r="3144" spans="32:58" x14ac:dyDescent="0.25">
      <c r="AF3144" t="s">
        <v>1276</v>
      </c>
      <c r="AJ3144" t="s">
        <v>5465</v>
      </c>
      <c r="AK3144" s="104">
        <v>46119.428472222222</v>
      </c>
      <c r="AL3144">
        <v>432694</v>
      </c>
      <c r="AM3144" t="s">
        <v>4728</v>
      </c>
      <c r="AN3144" t="s">
        <v>13</v>
      </c>
      <c r="AR3144" t="s">
        <v>6117</v>
      </c>
      <c r="AT3144" t="s">
        <v>1385</v>
      </c>
      <c r="AX3144" t="s">
        <v>5334</v>
      </c>
      <c r="AY3144" s="104">
        <v>46114.824999999997</v>
      </c>
      <c r="AZ3144">
        <v>182810</v>
      </c>
      <c r="BA3144" t="s">
        <v>4728</v>
      </c>
      <c r="BB3144" t="s">
        <v>5989</v>
      </c>
      <c r="BF3144" t="s">
        <v>4781</v>
      </c>
    </row>
    <row r="3145" spans="32:58" x14ac:dyDescent="0.25">
      <c r="AF3145" t="s">
        <v>2395</v>
      </c>
      <c r="AG3145" t="s">
        <v>1531</v>
      </c>
      <c r="AJ3145" t="s">
        <v>4743</v>
      </c>
      <c r="AK3145" s="104">
        <v>46119.429861111108</v>
      </c>
      <c r="AL3145">
        <v>816216</v>
      </c>
      <c r="AM3145" t="s">
        <v>4728</v>
      </c>
      <c r="AN3145" t="s">
        <v>42</v>
      </c>
      <c r="AO3145" t="s">
        <v>13</v>
      </c>
      <c r="AR3145" t="s">
        <v>5919</v>
      </c>
      <c r="AT3145" t="s">
        <v>2391</v>
      </c>
      <c r="AX3145" t="s">
        <v>4793</v>
      </c>
      <c r="AY3145" s="104">
        <v>46114.824999999997</v>
      </c>
      <c r="AZ3145">
        <v>542348</v>
      </c>
      <c r="BA3145" t="s">
        <v>4728</v>
      </c>
      <c r="BB3145" t="s">
        <v>5989</v>
      </c>
      <c r="BF3145" t="s">
        <v>5942</v>
      </c>
    </row>
    <row r="3146" spans="32:58" x14ac:dyDescent="0.25">
      <c r="AF3146" t="s">
        <v>205</v>
      </c>
      <c r="AJ3146" t="s">
        <v>4877</v>
      </c>
      <c r="AK3146" s="104">
        <v>46119.430555555555</v>
      </c>
      <c r="AL3146">
        <v>254545</v>
      </c>
      <c r="AM3146" t="s">
        <v>4728</v>
      </c>
      <c r="AN3146" t="s">
        <v>13</v>
      </c>
      <c r="AR3146" t="s">
        <v>5950</v>
      </c>
      <c r="AT3146" t="s">
        <v>1391</v>
      </c>
      <c r="AX3146" t="s">
        <v>4757</v>
      </c>
      <c r="AY3146" s="104">
        <v>46114.824999999997</v>
      </c>
      <c r="AZ3146">
        <v>121823</v>
      </c>
      <c r="BA3146" t="s">
        <v>4728</v>
      </c>
      <c r="BB3146" t="s">
        <v>5989</v>
      </c>
      <c r="BF3146" t="s">
        <v>5942</v>
      </c>
    </row>
    <row r="3147" spans="32:58" x14ac:dyDescent="0.25">
      <c r="AF3147" t="s">
        <v>516</v>
      </c>
      <c r="AJ3147" t="s">
        <v>5174</v>
      </c>
      <c r="AK3147" s="104">
        <v>46119.431250000001</v>
      </c>
      <c r="AL3147">
        <v>610134</v>
      </c>
      <c r="AM3147" t="s">
        <v>4728</v>
      </c>
      <c r="AN3147" t="s">
        <v>13</v>
      </c>
      <c r="AR3147" t="s">
        <v>5931</v>
      </c>
      <c r="AT3147" t="s">
        <v>2429</v>
      </c>
      <c r="AX3147" t="s">
        <v>4836</v>
      </c>
      <c r="AY3147" s="104">
        <v>46114.825694444444</v>
      </c>
      <c r="AZ3147">
        <v>106770</v>
      </c>
      <c r="BA3147" t="s">
        <v>4728</v>
      </c>
      <c r="BB3147" t="s">
        <v>5989</v>
      </c>
      <c r="BF3147" t="s">
        <v>5925</v>
      </c>
    </row>
    <row r="3148" spans="32:58" x14ac:dyDescent="0.25">
      <c r="AF3148" t="s">
        <v>84</v>
      </c>
      <c r="AG3148" t="s">
        <v>308</v>
      </c>
      <c r="AJ3148" t="s">
        <v>5261</v>
      </c>
      <c r="AK3148" s="104">
        <v>46119.431944444441</v>
      </c>
      <c r="AL3148">
        <v>959135</v>
      </c>
      <c r="AM3148" t="s">
        <v>4728</v>
      </c>
      <c r="AN3148" t="s">
        <v>54</v>
      </c>
      <c r="AO3148" t="s">
        <v>13</v>
      </c>
      <c r="AP3148" t="s">
        <v>4731</v>
      </c>
      <c r="AR3148" t="s">
        <v>4767</v>
      </c>
      <c r="AT3148" t="s">
        <v>1391</v>
      </c>
      <c r="AX3148" t="s">
        <v>7520</v>
      </c>
      <c r="AY3148" s="104">
        <v>46114.825694444444</v>
      </c>
      <c r="AZ3148">
        <v>238429</v>
      </c>
      <c r="BA3148" t="s">
        <v>4728</v>
      </c>
      <c r="BB3148" t="s">
        <v>5989</v>
      </c>
      <c r="BF3148" t="s">
        <v>5934</v>
      </c>
    </row>
    <row r="3149" spans="32:58" x14ac:dyDescent="0.25">
      <c r="AF3149" t="s">
        <v>235</v>
      </c>
      <c r="AJ3149" t="s">
        <v>4744</v>
      </c>
      <c r="AK3149" s="104">
        <v>46119.432638888888</v>
      </c>
      <c r="AL3149">
        <v>1779410</v>
      </c>
      <c r="AM3149" t="s">
        <v>4728</v>
      </c>
      <c r="AN3149" t="s">
        <v>13</v>
      </c>
      <c r="AO3149" t="s">
        <v>5603</v>
      </c>
      <c r="AR3149" t="s">
        <v>5966</v>
      </c>
      <c r="AT3149" t="s">
        <v>226</v>
      </c>
      <c r="AX3149" t="s">
        <v>5428</v>
      </c>
      <c r="AY3149" s="104">
        <v>46114.825694444444</v>
      </c>
      <c r="AZ3149">
        <v>891761</v>
      </c>
      <c r="BA3149" t="s">
        <v>4728</v>
      </c>
      <c r="BB3149" t="s">
        <v>5989</v>
      </c>
      <c r="BF3149" t="s">
        <v>5931</v>
      </c>
    </row>
    <row r="3150" spans="32:58" x14ac:dyDescent="0.25">
      <c r="AF3150" t="s">
        <v>1507</v>
      </c>
      <c r="AJ3150" t="s">
        <v>6852</v>
      </c>
      <c r="AK3150" s="104">
        <v>46119.433333333334</v>
      </c>
      <c r="AL3150">
        <v>2945195</v>
      </c>
      <c r="AM3150" t="s">
        <v>4761</v>
      </c>
      <c r="AN3150" t="s">
        <v>13</v>
      </c>
      <c r="AR3150" t="s">
        <v>5966</v>
      </c>
      <c r="AT3150" t="s">
        <v>1385</v>
      </c>
      <c r="AX3150" t="s">
        <v>4757</v>
      </c>
      <c r="AY3150" s="104">
        <v>46114.826388888891</v>
      </c>
      <c r="AZ3150">
        <v>189312</v>
      </c>
      <c r="BA3150" t="s">
        <v>4728</v>
      </c>
      <c r="BB3150" t="s">
        <v>5989</v>
      </c>
      <c r="BF3150" t="s">
        <v>5956</v>
      </c>
    </row>
    <row r="3151" spans="32:58" x14ac:dyDescent="0.25">
      <c r="AF3151" t="s">
        <v>2335</v>
      </c>
      <c r="AG3151" t="s">
        <v>1134</v>
      </c>
      <c r="AJ3151" t="s">
        <v>4782</v>
      </c>
      <c r="AK3151" s="104">
        <v>46119.434027777781</v>
      </c>
      <c r="AL3151">
        <v>770802</v>
      </c>
      <c r="AM3151" t="s">
        <v>4728</v>
      </c>
      <c r="AN3151" t="s">
        <v>13</v>
      </c>
      <c r="AO3151" t="s">
        <v>4812</v>
      </c>
      <c r="AP3151" t="s">
        <v>4731</v>
      </c>
      <c r="AR3151" t="s">
        <v>4781</v>
      </c>
      <c r="AT3151" t="s">
        <v>1379</v>
      </c>
      <c r="AX3151" t="s">
        <v>5168</v>
      </c>
      <c r="AY3151" s="104">
        <v>46114.82708333333</v>
      </c>
      <c r="AZ3151">
        <v>151415</v>
      </c>
      <c r="BA3151" t="s">
        <v>4728</v>
      </c>
      <c r="BB3151" t="s">
        <v>5989</v>
      </c>
      <c r="BF3151" t="s">
        <v>5942</v>
      </c>
    </row>
    <row r="3152" spans="32:58" x14ac:dyDescent="0.25">
      <c r="AF3152" t="s">
        <v>1058</v>
      </c>
      <c r="AG3152" t="s">
        <v>298</v>
      </c>
      <c r="AJ3152" t="s">
        <v>6522</v>
      </c>
      <c r="AK3152" s="104">
        <v>46119.43472222222</v>
      </c>
      <c r="AL3152">
        <v>855215</v>
      </c>
      <c r="AM3152" t="s">
        <v>4728</v>
      </c>
      <c r="AN3152" t="s">
        <v>42</v>
      </c>
      <c r="AO3152" t="s">
        <v>13</v>
      </c>
      <c r="AR3152" t="s">
        <v>5933</v>
      </c>
      <c r="AT3152" t="s">
        <v>1379</v>
      </c>
      <c r="AX3152" t="s">
        <v>4744</v>
      </c>
      <c r="AY3152" s="104">
        <v>46114.827777777777</v>
      </c>
      <c r="AZ3152">
        <v>91585</v>
      </c>
      <c r="BA3152" t="s">
        <v>4728</v>
      </c>
      <c r="BB3152" t="s">
        <v>5989</v>
      </c>
      <c r="BF3152" t="s">
        <v>5942</v>
      </c>
    </row>
    <row r="3153" spans="32:58" x14ac:dyDescent="0.25">
      <c r="AF3153" t="s">
        <v>496</v>
      </c>
      <c r="AJ3153" t="s">
        <v>5440</v>
      </c>
      <c r="AK3153" s="104">
        <v>46119.43472222222</v>
      </c>
      <c r="AL3153">
        <v>531015</v>
      </c>
      <c r="AM3153" t="s">
        <v>4728</v>
      </c>
      <c r="AN3153" t="s">
        <v>13</v>
      </c>
      <c r="AR3153" t="s">
        <v>5931</v>
      </c>
      <c r="AT3153" t="s">
        <v>1379</v>
      </c>
      <c r="AX3153" t="s">
        <v>5157</v>
      </c>
      <c r="AY3153" s="104">
        <v>46114.828472222223</v>
      </c>
      <c r="AZ3153">
        <v>87974</v>
      </c>
      <c r="BA3153" t="s">
        <v>4728</v>
      </c>
      <c r="BB3153" t="s">
        <v>5989</v>
      </c>
      <c r="BF3153" t="s">
        <v>5942</v>
      </c>
    </row>
    <row r="3154" spans="32:58" x14ac:dyDescent="0.25">
      <c r="AF3154" t="s">
        <v>75</v>
      </c>
      <c r="AJ3154" t="s">
        <v>4763</v>
      </c>
      <c r="AK3154" s="104">
        <v>46119.436805555553</v>
      </c>
      <c r="AL3154">
        <v>943908</v>
      </c>
      <c r="AM3154" t="s">
        <v>4728</v>
      </c>
      <c r="AN3154" t="s">
        <v>13</v>
      </c>
      <c r="AR3154" t="s">
        <v>5958</v>
      </c>
      <c r="AX3154" t="s">
        <v>5198</v>
      </c>
      <c r="AY3154" s="104">
        <v>46114.828472222223</v>
      </c>
      <c r="AZ3154">
        <v>392536</v>
      </c>
      <c r="BA3154" t="s">
        <v>4728</v>
      </c>
      <c r="BB3154" t="s">
        <v>5989</v>
      </c>
    </row>
    <row r="3155" spans="32:58" x14ac:dyDescent="0.25">
      <c r="AF3155" t="s">
        <v>1481</v>
      </c>
      <c r="AJ3155" t="s">
        <v>4782</v>
      </c>
      <c r="AK3155" s="104">
        <v>46119.4375</v>
      </c>
      <c r="AL3155">
        <v>593204</v>
      </c>
      <c r="AM3155" t="s">
        <v>4728</v>
      </c>
      <c r="AN3155" t="s">
        <v>13</v>
      </c>
      <c r="AR3155" t="s">
        <v>5931</v>
      </c>
      <c r="AT3155" t="s">
        <v>2431</v>
      </c>
      <c r="AX3155" t="s">
        <v>5502</v>
      </c>
      <c r="AY3155" s="104">
        <v>46114.82916666667</v>
      </c>
      <c r="AZ3155">
        <v>300622</v>
      </c>
      <c r="BA3155" t="s">
        <v>4728</v>
      </c>
      <c r="BB3155" t="s">
        <v>5989</v>
      </c>
      <c r="BF3155" t="s">
        <v>5931</v>
      </c>
    </row>
    <row r="3156" spans="32:58" x14ac:dyDescent="0.25">
      <c r="AF3156" t="s">
        <v>1292</v>
      </c>
      <c r="AJ3156" t="s">
        <v>5465</v>
      </c>
      <c r="AK3156" s="104">
        <v>46119.438888888886</v>
      </c>
      <c r="AL3156">
        <v>370688</v>
      </c>
      <c r="AM3156" t="s">
        <v>4728</v>
      </c>
      <c r="AN3156" t="s">
        <v>13</v>
      </c>
      <c r="AR3156" t="s">
        <v>5931</v>
      </c>
      <c r="AT3156" t="s">
        <v>2429</v>
      </c>
      <c r="AX3156" t="s">
        <v>5157</v>
      </c>
      <c r="AY3156" s="104">
        <v>46114.82916666667</v>
      </c>
      <c r="AZ3156">
        <v>363609</v>
      </c>
      <c r="BA3156" t="s">
        <v>4728</v>
      </c>
      <c r="BB3156" t="s">
        <v>5989</v>
      </c>
      <c r="BF3156" t="s">
        <v>4781</v>
      </c>
    </row>
    <row r="3157" spans="32:58" x14ac:dyDescent="0.25">
      <c r="AF3157" t="s">
        <v>1945</v>
      </c>
      <c r="AJ3157" t="s">
        <v>6276</v>
      </c>
      <c r="AK3157" s="104">
        <v>46119.438888888886</v>
      </c>
      <c r="AL3157">
        <v>98004</v>
      </c>
      <c r="AM3157" t="s">
        <v>4728</v>
      </c>
      <c r="AN3157" t="s">
        <v>13</v>
      </c>
      <c r="AR3157" t="s">
        <v>4781</v>
      </c>
      <c r="AT3157" t="s">
        <v>1391</v>
      </c>
      <c r="AU3157" t="s">
        <v>211</v>
      </c>
      <c r="AX3157" t="s">
        <v>5758</v>
      </c>
      <c r="AY3157" s="104">
        <v>46114.82916666667</v>
      </c>
      <c r="AZ3157">
        <v>516929</v>
      </c>
      <c r="BA3157" t="s">
        <v>4728</v>
      </c>
      <c r="BB3157" t="s">
        <v>5989</v>
      </c>
      <c r="BC3157" t="s">
        <v>4731</v>
      </c>
      <c r="BF3157" t="s">
        <v>5966</v>
      </c>
    </row>
    <row r="3158" spans="32:58" x14ac:dyDescent="0.25">
      <c r="AF3158" t="s">
        <v>1172</v>
      </c>
      <c r="AG3158" t="s">
        <v>496</v>
      </c>
      <c r="AJ3158" t="s">
        <v>6879</v>
      </c>
      <c r="AK3158" s="104">
        <v>46119.438888888886</v>
      </c>
      <c r="AL3158">
        <v>1019103</v>
      </c>
      <c r="AM3158" t="s">
        <v>4728</v>
      </c>
      <c r="AN3158" t="s">
        <v>42</v>
      </c>
      <c r="AO3158" t="s">
        <v>13</v>
      </c>
      <c r="AR3158" t="s">
        <v>5933</v>
      </c>
      <c r="AT3158" t="s">
        <v>2407</v>
      </c>
      <c r="AX3158" t="s">
        <v>4890</v>
      </c>
      <c r="AY3158" s="104">
        <v>46114.831250000003</v>
      </c>
      <c r="AZ3158">
        <v>258638</v>
      </c>
      <c r="BA3158" t="s">
        <v>4728</v>
      </c>
      <c r="BB3158" t="s">
        <v>5989</v>
      </c>
      <c r="BF3158" t="s">
        <v>4781</v>
      </c>
    </row>
    <row r="3159" spans="32:58" x14ac:dyDescent="0.25">
      <c r="AF3159" t="s">
        <v>1284</v>
      </c>
      <c r="AJ3159" t="s">
        <v>5083</v>
      </c>
      <c r="AK3159" s="104">
        <v>46119.44027777778</v>
      </c>
      <c r="AL3159">
        <v>663307</v>
      </c>
      <c r="AM3159" t="s">
        <v>4728</v>
      </c>
      <c r="AN3159" t="s">
        <v>13</v>
      </c>
      <c r="AR3159" t="s">
        <v>4781</v>
      </c>
      <c r="AT3159" t="s">
        <v>2391</v>
      </c>
      <c r="AX3159" t="s">
        <v>4979</v>
      </c>
      <c r="AY3159" s="104">
        <v>46114.832638888889</v>
      </c>
      <c r="AZ3159">
        <v>156793</v>
      </c>
      <c r="BA3159" t="s">
        <v>4728</v>
      </c>
      <c r="BB3159" t="s">
        <v>5989</v>
      </c>
      <c r="BF3159" t="s">
        <v>5966</v>
      </c>
    </row>
    <row r="3160" spans="32:58" x14ac:dyDescent="0.25">
      <c r="AF3160" t="s">
        <v>2335</v>
      </c>
      <c r="AJ3160" t="s">
        <v>4839</v>
      </c>
      <c r="AK3160" s="104">
        <v>46119.44027777778</v>
      </c>
      <c r="AL3160">
        <v>543182</v>
      </c>
      <c r="AM3160" t="s">
        <v>4728</v>
      </c>
      <c r="AN3160" t="s">
        <v>13</v>
      </c>
      <c r="AR3160" t="s">
        <v>5918</v>
      </c>
      <c r="AT3160" t="s">
        <v>852</v>
      </c>
      <c r="AX3160" t="s">
        <v>6380</v>
      </c>
      <c r="AY3160" s="104">
        <v>46115.333333333336</v>
      </c>
      <c r="AZ3160">
        <v>522261</v>
      </c>
      <c r="BA3160" t="s">
        <v>4728</v>
      </c>
      <c r="BB3160" t="s">
        <v>5989</v>
      </c>
      <c r="BF3160" t="s">
        <v>5931</v>
      </c>
    </row>
    <row r="3161" spans="32:58" x14ac:dyDescent="0.25">
      <c r="AF3161" t="s">
        <v>81</v>
      </c>
      <c r="AG3161" t="s">
        <v>1910</v>
      </c>
      <c r="AJ3161" t="s">
        <v>6276</v>
      </c>
      <c r="AK3161" s="104">
        <v>46119.440972222219</v>
      </c>
      <c r="AL3161">
        <v>2533918</v>
      </c>
      <c r="AM3161" t="s">
        <v>4728</v>
      </c>
      <c r="AN3161" t="s">
        <v>13</v>
      </c>
      <c r="AO3161" t="s">
        <v>4731</v>
      </c>
      <c r="AR3161" t="s">
        <v>6251</v>
      </c>
      <c r="AT3161" t="s">
        <v>264</v>
      </c>
      <c r="AX3161" t="s">
        <v>4843</v>
      </c>
      <c r="AY3161" s="104">
        <v>46115.333333333336</v>
      </c>
      <c r="AZ3161">
        <v>888389</v>
      </c>
      <c r="BA3161" t="s">
        <v>4728</v>
      </c>
      <c r="BB3161" t="s">
        <v>5989</v>
      </c>
      <c r="BF3161" t="s">
        <v>5931</v>
      </c>
    </row>
    <row r="3162" spans="32:58" x14ac:dyDescent="0.25">
      <c r="AF3162" t="s">
        <v>1584</v>
      </c>
      <c r="AG3162" t="s">
        <v>1132</v>
      </c>
      <c r="AJ3162" t="s">
        <v>4796</v>
      </c>
      <c r="AK3162" s="104">
        <v>46119.440972222219</v>
      </c>
      <c r="AL3162">
        <v>2828261</v>
      </c>
      <c r="AM3162" t="s">
        <v>4761</v>
      </c>
      <c r="AN3162" t="s">
        <v>13</v>
      </c>
      <c r="AO3162" t="s">
        <v>4731</v>
      </c>
      <c r="AR3162" t="s">
        <v>6756</v>
      </c>
      <c r="AT3162" t="s">
        <v>1132</v>
      </c>
      <c r="AX3162" t="s">
        <v>7521</v>
      </c>
      <c r="AY3162" s="104">
        <v>46115.334027777775</v>
      </c>
      <c r="AZ3162">
        <v>889020</v>
      </c>
      <c r="BA3162" t="s">
        <v>4761</v>
      </c>
      <c r="BB3162" t="s">
        <v>5989</v>
      </c>
      <c r="BF3162" t="s">
        <v>5966</v>
      </c>
    </row>
    <row r="3163" spans="32:58" x14ac:dyDescent="0.25">
      <c r="AF3163" t="s">
        <v>320</v>
      </c>
      <c r="AG3163" t="s">
        <v>2561</v>
      </c>
      <c r="AJ3163" t="s">
        <v>6880</v>
      </c>
      <c r="AK3163" s="104">
        <v>46119.441666666666</v>
      </c>
      <c r="AL3163">
        <v>654385</v>
      </c>
      <c r="AM3163" t="s">
        <v>4728</v>
      </c>
      <c r="AN3163" t="s">
        <v>42</v>
      </c>
      <c r="AO3163" t="s">
        <v>13</v>
      </c>
      <c r="AR3163" t="s">
        <v>5933</v>
      </c>
      <c r="AT3163" t="s">
        <v>1584</v>
      </c>
      <c r="AX3163" t="s">
        <v>4814</v>
      </c>
      <c r="AY3163" s="104">
        <v>46115.334027777775</v>
      </c>
      <c r="AZ3163">
        <v>627784</v>
      </c>
      <c r="BA3163" t="s">
        <v>4728</v>
      </c>
      <c r="BB3163" t="s">
        <v>5989</v>
      </c>
      <c r="BF3163" t="s">
        <v>5931</v>
      </c>
    </row>
    <row r="3164" spans="32:58" x14ac:dyDescent="0.25">
      <c r="AF3164" t="s">
        <v>264</v>
      </c>
      <c r="AJ3164" t="s">
        <v>6391</v>
      </c>
      <c r="AK3164" s="104">
        <v>46119.441666666666</v>
      </c>
      <c r="AL3164">
        <v>1111319</v>
      </c>
      <c r="AM3164" t="s">
        <v>4728</v>
      </c>
      <c r="AN3164" t="s">
        <v>13</v>
      </c>
      <c r="AR3164" t="s">
        <v>5920</v>
      </c>
      <c r="AT3164" t="s">
        <v>84</v>
      </c>
      <c r="AX3164" t="s">
        <v>4733</v>
      </c>
      <c r="AY3164" s="104">
        <v>46115.334027777775</v>
      </c>
      <c r="AZ3164">
        <v>482917</v>
      </c>
      <c r="BA3164" t="s">
        <v>4728</v>
      </c>
      <c r="BB3164" t="s">
        <v>5989</v>
      </c>
      <c r="BF3164" t="s">
        <v>5918</v>
      </c>
    </row>
    <row r="3165" spans="32:58" x14ac:dyDescent="0.25">
      <c r="AF3165" t="s">
        <v>308</v>
      </c>
      <c r="AJ3165" t="s">
        <v>5129</v>
      </c>
      <c r="AK3165" s="104">
        <v>46119.442361111112</v>
      </c>
      <c r="AL3165">
        <v>572293</v>
      </c>
      <c r="AM3165" t="s">
        <v>4728</v>
      </c>
      <c r="AN3165" t="s">
        <v>13</v>
      </c>
      <c r="AR3165" t="s">
        <v>5925</v>
      </c>
      <c r="AT3165" t="s">
        <v>1910</v>
      </c>
      <c r="AX3165" t="s">
        <v>5422</v>
      </c>
      <c r="AY3165" s="104">
        <v>46115.336111111108</v>
      </c>
      <c r="AZ3165">
        <v>1334018</v>
      </c>
      <c r="BA3165" t="s">
        <v>4728</v>
      </c>
      <c r="BB3165" t="s">
        <v>5989</v>
      </c>
      <c r="BF3165" t="s">
        <v>5931</v>
      </c>
    </row>
    <row r="3166" spans="32:58" x14ac:dyDescent="0.25">
      <c r="AF3166" t="s">
        <v>6881</v>
      </c>
      <c r="AG3166" t="s">
        <v>637</v>
      </c>
      <c r="AH3166" t="s">
        <v>1292</v>
      </c>
      <c r="AJ3166" t="s">
        <v>4921</v>
      </c>
      <c r="AK3166" s="104">
        <v>46119.442361111112</v>
      </c>
      <c r="AL3166">
        <v>1623354</v>
      </c>
      <c r="AM3166" t="s">
        <v>4761</v>
      </c>
      <c r="AN3166" t="s">
        <v>13</v>
      </c>
      <c r="AO3166" t="s">
        <v>4731</v>
      </c>
      <c r="AR3166" t="s">
        <v>6882</v>
      </c>
      <c r="AT3166" t="s">
        <v>551</v>
      </c>
      <c r="AX3166" t="s">
        <v>4782</v>
      </c>
      <c r="AY3166" s="104">
        <v>46115.336805555555</v>
      </c>
      <c r="AZ3166">
        <v>151766</v>
      </c>
      <c r="BA3166" t="s">
        <v>4728</v>
      </c>
      <c r="BB3166" t="s">
        <v>5989</v>
      </c>
      <c r="BF3166" t="s">
        <v>5925</v>
      </c>
    </row>
    <row r="3167" spans="32:58" x14ac:dyDescent="0.25">
      <c r="AF3167" t="s">
        <v>1584</v>
      </c>
      <c r="AJ3167" t="s">
        <v>4775</v>
      </c>
      <c r="AK3167" s="104">
        <v>46119.443749999999</v>
      </c>
      <c r="AL3167">
        <v>1967592</v>
      </c>
      <c r="AM3167" t="s">
        <v>4728</v>
      </c>
      <c r="AN3167" t="s">
        <v>13</v>
      </c>
      <c r="AR3167" t="s">
        <v>4781</v>
      </c>
      <c r="AT3167" t="s">
        <v>836</v>
      </c>
      <c r="AX3167" t="s">
        <v>6837</v>
      </c>
      <c r="AY3167" s="104">
        <v>46115.337500000001</v>
      </c>
      <c r="AZ3167">
        <v>661998</v>
      </c>
      <c r="BA3167" t="s">
        <v>4728</v>
      </c>
      <c r="BB3167" t="s">
        <v>5989</v>
      </c>
      <c r="BF3167" t="s">
        <v>5942</v>
      </c>
    </row>
    <row r="3168" spans="32:58" x14ac:dyDescent="0.25">
      <c r="AF3168" t="s">
        <v>448</v>
      </c>
      <c r="AG3168" t="s">
        <v>75</v>
      </c>
      <c r="AJ3168" t="s">
        <v>4782</v>
      </c>
      <c r="AK3168" s="104">
        <v>46119.445833333331</v>
      </c>
      <c r="AL3168">
        <v>1393983</v>
      </c>
      <c r="AM3168" t="s">
        <v>4728</v>
      </c>
      <c r="AN3168" t="s">
        <v>42</v>
      </c>
      <c r="AO3168" t="s">
        <v>13</v>
      </c>
      <c r="AR3168" t="s">
        <v>6713</v>
      </c>
      <c r="AT3168" t="s">
        <v>1134</v>
      </c>
      <c r="AX3168" t="s">
        <v>4755</v>
      </c>
      <c r="AY3168" s="104">
        <v>46115.337500000001</v>
      </c>
      <c r="AZ3168">
        <v>301063</v>
      </c>
      <c r="BA3168" t="s">
        <v>4728</v>
      </c>
      <c r="BB3168" t="s">
        <v>5989</v>
      </c>
      <c r="BF3168" t="s">
        <v>6069</v>
      </c>
    </row>
    <row r="3169" spans="32:58" x14ac:dyDescent="0.25">
      <c r="AF3169" t="s">
        <v>637</v>
      </c>
      <c r="AG3169" t="s">
        <v>235</v>
      </c>
      <c r="AJ3169" t="s">
        <v>4877</v>
      </c>
      <c r="AK3169" s="104">
        <v>46119.445833333331</v>
      </c>
      <c r="AL3169">
        <v>698251</v>
      </c>
      <c r="AM3169" t="s">
        <v>4761</v>
      </c>
      <c r="AN3169" t="s">
        <v>13</v>
      </c>
      <c r="AR3169" t="s">
        <v>5966</v>
      </c>
      <c r="AT3169" t="s">
        <v>414</v>
      </c>
      <c r="AX3169" t="s">
        <v>4949</v>
      </c>
      <c r="AY3169" s="104">
        <v>46115.338194444441</v>
      </c>
      <c r="AZ3169">
        <v>1631617</v>
      </c>
      <c r="BA3169" t="s">
        <v>4728</v>
      </c>
      <c r="BB3169" t="s">
        <v>5989</v>
      </c>
      <c r="BF3169" t="s">
        <v>5931</v>
      </c>
    </row>
    <row r="3170" spans="32:58" x14ac:dyDescent="0.25">
      <c r="AF3170" t="s">
        <v>320</v>
      </c>
      <c r="AG3170" t="s">
        <v>868</v>
      </c>
      <c r="AJ3170" t="s">
        <v>4743</v>
      </c>
      <c r="AK3170" s="104">
        <v>46119.445833333331</v>
      </c>
      <c r="AL3170">
        <v>1315216</v>
      </c>
      <c r="AM3170" t="s">
        <v>4728</v>
      </c>
      <c r="AN3170" t="s">
        <v>42</v>
      </c>
      <c r="AO3170" t="s">
        <v>13</v>
      </c>
      <c r="AR3170" t="s">
        <v>6012</v>
      </c>
      <c r="AT3170" t="s">
        <v>2600</v>
      </c>
      <c r="AX3170" t="s">
        <v>5807</v>
      </c>
      <c r="AY3170" s="104">
        <v>46115.338888888888</v>
      </c>
      <c r="AZ3170">
        <v>99923</v>
      </c>
      <c r="BA3170" t="s">
        <v>4728</v>
      </c>
      <c r="BB3170" t="s">
        <v>5989</v>
      </c>
      <c r="BF3170" t="s">
        <v>4781</v>
      </c>
    </row>
    <row r="3171" spans="32:58" x14ac:dyDescent="0.25">
      <c r="AF3171" t="s">
        <v>553</v>
      </c>
      <c r="AG3171" t="s">
        <v>2357</v>
      </c>
      <c r="AH3171" t="s">
        <v>1894</v>
      </c>
      <c r="AJ3171" t="s">
        <v>4890</v>
      </c>
      <c r="AK3171" s="104">
        <v>46119.446527777778</v>
      </c>
      <c r="AL3171">
        <v>453196</v>
      </c>
      <c r="AM3171" t="s">
        <v>4728</v>
      </c>
      <c r="AN3171" t="s">
        <v>42</v>
      </c>
      <c r="AO3171" t="s">
        <v>13</v>
      </c>
      <c r="AR3171" t="s">
        <v>6883</v>
      </c>
      <c r="AT3171" t="s">
        <v>2561</v>
      </c>
      <c r="AX3171" t="s">
        <v>5807</v>
      </c>
      <c r="AY3171" s="104">
        <v>46115.339583333334</v>
      </c>
      <c r="AZ3171">
        <v>1967759</v>
      </c>
      <c r="BA3171" t="s">
        <v>4728</v>
      </c>
      <c r="BB3171" t="s">
        <v>5989</v>
      </c>
      <c r="BF3171" t="s">
        <v>5942</v>
      </c>
    </row>
    <row r="3172" spans="32:58" x14ac:dyDescent="0.25">
      <c r="AF3172" t="s">
        <v>2449</v>
      </c>
      <c r="AG3172" t="s">
        <v>1706</v>
      </c>
      <c r="AH3172" t="s">
        <v>1688</v>
      </c>
      <c r="AJ3172" t="s">
        <v>4839</v>
      </c>
      <c r="AK3172" s="104">
        <v>46119.446527777778</v>
      </c>
      <c r="AL3172">
        <v>1962170</v>
      </c>
      <c r="AM3172" t="s">
        <v>4761</v>
      </c>
      <c r="AN3172" t="s">
        <v>42</v>
      </c>
      <c r="AO3172" t="s">
        <v>13</v>
      </c>
      <c r="AP3172" t="s">
        <v>4731</v>
      </c>
      <c r="AR3172" t="s">
        <v>6770</v>
      </c>
      <c r="AT3172" t="s">
        <v>551</v>
      </c>
      <c r="AX3172" t="s">
        <v>7522</v>
      </c>
      <c r="AY3172" s="104">
        <v>46115.339583333334</v>
      </c>
      <c r="AZ3172">
        <v>207161</v>
      </c>
      <c r="BA3172" t="s">
        <v>4728</v>
      </c>
      <c r="BB3172" t="s">
        <v>5989</v>
      </c>
      <c r="BF3172" t="s">
        <v>4781</v>
      </c>
    </row>
    <row r="3173" spans="32:58" x14ac:dyDescent="0.25">
      <c r="AF3173" t="s">
        <v>2337</v>
      </c>
      <c r="AG3173" t="s">
        <v>1220</v>
      </c>
      <c r="AJ3173" t="s">
        <v>6326</v>
      </c>
      <c r="AK3173" s="104">
        <v>46119.447222222225</v>
      </c>
      <c r="AL3173">
        <v>973341</v>
      </c>
      <c r="AM3173" t="s">
        <v>4728</v>
      </c>
      <c r="AN3173" t="s">
        <v>42</v>
      </c>
      <c r="AO3173" t="s">
        <v>13</v>
      </c>
      <c r="AR3173" t="s">
        <v>5986</v>
      </c>
      <c r="AT3173" t="s">
        <v>1132</v>
      </c>
      <c r="AX3173" t="s">
        <v>4782</v>
      </c>
      <c r="AY3173" s="104">
        <v>46115.340277777781</v>
      </c>
      <c r="AZ3173">
        <v>1936845</v>
      </c>
      <c r="BA3173" t="s">
        <v>4728</v>
      </c>
      <c r="BB3173" t="s">
        <v>5989</v>
      </c>
      <c r="BF3173" t="s">
        <v>5918</v>
      </c>
    </row>
    <row r="3174" spans="32:58" x14ac:dyDescent="0.25">
      <c r="AF3174" t="s">
        <v>2321</v>
      </c>
      <c r="AG3174" t="s">
        <v>81</v>
      </c>
      <c r="AJ3174" t="s">
        <v>5166</v>
      </c>
      <c r="AK3174" s="104">
        <v>46119.45</v>
      </c>
      <c r="AL3174">
        <v>466383</v>
      </c>
      <c r="AM3174" t="s">
        <v>4728</v>
      </c>
      <c r="AN3174" t="s">
        <v>42</v>
      </c>
      <c r="AO3174" t="s">
        <v>13</v>
      </c>
      <c r="AR3174" t="s">
        <v>5964</v>
      </c>
      <c r="AT3174" t="s">
        <v>852</v>
      </c>
      <c r="AX3174" t="s">
        <v>7523</v>
      </c>
      <c r="AY3174" s="104">
        <v>46115.340277777781</v>
      </c>
      <c r="AZ3174">
        <v>366139</v>
      </c>
      <c r="BA3174" t="s">
        <v>4728</v>
      </c>
      <c r="BB3174" t="s">
        <v>5989</v>
      </c>
      <c r="BF3174" t="s">
        <v>5942</v>
      </c>
    </row>
    <row r="3175" spans="32:58" x14ac:dyDescent="0.25">
      <c r="AF3175" t="s">
        <v>2357</v>
      </c>
      <c r="AJ3175" t="s">
        <v>5129</v>
      </c>
      <c r="AK3175" s="104">
        <v>46119.450694444444</v>
      </c>
      <c r="AL3175">
        <v>139981</v>
      </c>
      <c r="AM3175" t="s">
        <v>4728</v>
      </c>
      <c r="AN3175" t="s">
        <v>13</v>
      </c>
      <c r="AR3175" t="s">
        <v>4781</v>
      </c>
      <c r="AT3175" t="s">
        <v>1134</v>
      </c>
      <c r="AX3175" t="s">
        <v>6461</v>
      </c>
      <c r="AY3175" s="104">
        <v>46115.340277777781</v>
      </c>
      <c r="AZ3175">
        <v>267513</v>
      </c>
      <c r="BA3175" t="s">
        <v>4728</v>
      </c>
      <c r="BB3175" t="s">
        <v>5989</v>
      </c>
      <c r="BF3175" t="s">
        <v>5918</v>
      </c>
    </row>
    <row r="3176" spans="32:58" x14ac:dyDescent="0.25">
      <c r="AF3176" t="s">
        <v>2630</v>
      </c>
      <c r="AG3176" t="s">
        <v>250</v>
      </c>
      <c r="AH3176" t="s">
        <v>220</v>
      </c>
      <c r="AJ3176" t="s">
        <v>5502</v>
      </c>
      <c r="AK3176" s="104">
        <v>46119.451388888891</v>
      </c>
      <c r="AL3176">
        <v>1062895</v>
      </c>
      <c r="AM3176" t="s">
        <v>4728</v>
      </c>
      <c r="AN3176" t="s">
        <v>42</v>
      </c>
      <c r="AO3176" t="s">
        <v>13</v>
      </c>
      <c r="AP3176" t="s">
        <v>4731</v>
      </c>
      <c r="AR3176" t="s">
        <v>6266</v>
      </c>
      <c r="AT3176" t="s">
        <v>84</v>
      </c>
      <c r="AX3176" t="s">
        <v>4776</v>
      </c>
      <c r="AY3176" s="104">
        <v>46115.340277777781</v>
      </c>
      <c r="AZ3176">
        <v>363713</v>
      </c>
      <c r="BA3176" t="s">
        <v>4728</v>
      </c>
      <c r="BB3176" t="s">
        <v>5989</v>
      </c>
      <c r="BF3176" t="s">
        <v>5931</v>
      </c>
    </row>
    <row r="3177" spans="32:58" x14ac:dyDescent="0.25">
      <c r="AF3177" t="s">
        <v>637</v>
      </c>
      <c r="AG3177" t="s">
        <v>1132</v>
      </c>
      <c r="AJ3177" t="s">
        <v>5442</v>
      </c>
      <c r="AK3177" s="104">
        <v>46119.451388888891</v>
      </c>
      <c r="AL3177">
        <v>1016963</v>
      </c>
      <c r="AM3177" t="s">
        <v>4728</v>
      </c>
      <c r="AN3177" t="s">
        <v>13</v>
      </c>
      <c r="AR3177" t="s">
        <v>5920</v>
      </c>
      <c r="AT3177" t="s">
        <v>205</v>
      </c>
      <c r="AX3177" t="s">
        <v>4741</v>
      </c>
      <c r="AY3177" s="104">
        <v>46115.34097222222</v>
      </c>
      <c r="AZ3177">
        <v>423469</v>
      </c>
      <c r="BA3177" t="s">
        <v>4728</v>
      </c>
      <c r="BB3177" t="s">
        <v>5989</v>
      </c>
      <c r="BF3177" t="s">
        <v>5918</v>
      </c>
    </row>
    <row r="3178" spans="32:58" x14ac:dyDescent="0.25">
      <c r="AF3178" t="s">
        <v>76</v>
      </c>
      <c r="AG3178" t="s">
        <v>2561</v>
      </c>
      <c r="AH3178" t="s">
        <v>256</v>
      </c>
      <c r="AJ3178" t="s">
        <v>5074</v>
      </c>
      <c r="AK3178" s="104">
        <v>46119.451388888891</v>
      </c>
      <c r="AL3178">
        <v>1181855</v>
      </c>
      <c r="AM3178" t="s">
        <v>4728</v>
      </c>
      <c r="AN3178" t="s">
        <v>5989</v>
      </c>
      <c r="AO3178" t="s">
        <v>13</v>
      </c>
      <c r="AP3178" t="s">
        <v>4731</v>
      </c>
      <c r="AR3178" t="s">
        <v>6884</v>
      </c>
      <c r="AT3178" t="s">
        <v>551</v>
      </c>
      <c r="AX3178" t="s">
        <v>7524</v>
      </c>
      <c r="AY3178" s="104">
        <v>46115.343055555553</v>
      </c>
      <c r="AZ3178">
        <v>210474</v>
      </c>
      <c r="BA3178" t="s">
        <v>4728</v>
      </c>
      <c r="BB3178" t="s">
        <v>5989</v>
      </c>
      <c r="BF3178" t="s">
        <v>5950</v>
      </c>
    </row>
    <row r="3179" spans="32:58" x14ac:dyDescent="0.25">
      <c r="AF3179" t="s">
        <v>1894</v>
      </c>
      <c r="AJ3179" t="s">
        <v>5001</v>
      </c>
      <c r="AK3179" s="104">
        <v>46119.451388888891</v>
      </c>
      <c r="AL3179">
        <v>451259</v>
      </c>
      <c r="AM3179" t="s">
        <v>4728</v>
      </c>
      <c r="AN3179" t="s">
        <v>13</v>
      </c>
      <c r="AR3179" t="s">
        <v>5931</v>
      </c>
      <c r="AT3179" t="s">
        <v>2357</v>
      </c>
      <c r="AX3179" t="s">
        <v>7525</v>
      </c>
      <c r="AY3179" s="104">
        <v>46115.343055555553</v>
      </c>
      <c r="AZ3179">
        <v>115445</v>
      </c>
      <c r="BA3179" t="s">
        <v>4728</v>
      </c>
      <c r="BB3179" t="s">
        <v>5989</v>
      </c>
      <c r="BF3179" t="s">
        <v>5925</v>
      </c>
    </row>
    <row r="3180" spans="32:58" x14ac:dyDescent="0.25">
      <c r="AF3180" t="s">
        <v>852</v>
      </c>
      <c r="AJ3180" t="s">
        <v>6885</v>
      </c>
      <c r="AK3180" s="104">
        <v>46119.451388888891</v>
      </c>
      <c r="AL3180">
        <v>171826</v>
      </c>
      <c r="AM3180" t="s">
        <v>4728</v>
      </c>
      <c r="AN3180" t="s">
        <v>13</v>
      </c>
      <c r="AR3180" t="s">
        <v>5934</v>
      </c>
      <c r="AT3180" t="s">
        <v>1134</v>
      </c>
      <c r="AX3180" t="s">
        <v>5272</v>
      </c>
      <c r="AY3180" s="104">
        <v>46115.34375</v>
      </c>
      <c r="AZ3180">
        <v>566090</v>
      </c>
      <c r="BA3180" t="s">
        <v>4728</v>
      </c>
      <c r="BB3180" t="s">
        <v>5989</v>
      </c>
      <c r="BF3180" t="s">
        <v>5918</v>
      </c>
    </row>
    <row r="3181" spans="32:58" x14ac:dyDescent="0.25">
      <c r="AF3181" t="s">
        <v>2624</v>
      </c>
      <c r="AJ3181" t="s">
        <v>4890</v>
      </c>
      <c r="AK3181" s="104">
        <v>46119.452777777777</v>
      </c>
      <c r="AL3181">
        <v>421849</v>
      </c>
      <c r="AM3181" t="s">
        <v>4728</v>
      </c>
      <c r="AN3181" t="s">
        <v>13</v>
      </c>
      <c r="AR3181" t="s">
        <v>5942</v>
      </c>
      <c r="AT3181" t="s">
        <v>1584</v>
      </c>
      <c r="AX3181" t="s">
        <v>4926</v>
      </c>
      <c r="AY3181" s="104">
        <v>46115.345833333333</v>
      </c>
      <c r="AZ3181">
        <v>554375</v>
      </c>
      <c r="BA3181" t="s">
        <v>4728</v>
      </c>
      <c r="BB3181" t="s">
        <v>5989</v>
      </c>
      <c r="BF3181" t="s">
        <v>5931</v>
      </c>
    </row>
    <row r="3182" spans="32:58" x14ac:dyDescent="0.25">
      <c r="AF3182" t="s">
        <v>71</v>
      </c>
      <c r="AJ3182" t="s">
        <v>5129</v>
      </c>
      <c r="AK3182" s="104">
        <v>46119.452777777777</v>
      </c>
      <c r="AL3182">
        <v>586604</v>
      </c>
      <c r="AM3182" t="s">
        <v>4728</v>
      </c>
      <c r="AN3182" t="s">
        <v>13</v>
      </c>
      <c r="AR3182" t="s">
        <v>5958</v>
      </c>
      <c r="AT3182" t="s">
        <v>84</v>
      </c>
      <c r="AX3182" t="s">
        <v>4858</v>
      </c>
      <c r="AY3182" s="104">
        <v>46115.34652777778</v>
      </c>
      <c r="AZ3182">
        <v>350565</v>
      </c>
      <c r="BA3182" t="s">
        <v>4728</v>
      </c>
      <c r="BB3182" t="s">
        <v>5989</v>
      </c>
      <c r="BC3182" t="s">
        <v>4731</v>
      </c>
      <c r="BF3182" t="s">
        <v>5966</v>
      </c>
    </row>
    <row r="3183" spans="32:58" x14ac:dyDescent="0.25">
      <c r="AF3183" t="s">
        <v>1732</v>
      </c>
      <c r="AJ3183" t="s">
        <v>5253</v>
      </c>
      <c r="AK3183" s="104">
        <v>46119.453472222223</v>
      </c>
      <c r="AL3183">
        <v>173352</v>
      </c>
      <c r="AM3183" t="s">
        <v>4728</v>
      </c>
      <c r="AN3183" t="s">
        <v>13</v>
      </c>
      <c r="AR3183" t="s">
        <v>4781</v>
      </c>
      <c r="AT3183" t="s">
        <v>836</v>
      </c>
      <c r="AU3183" t="s">
        <v>683</v>
      </c>
      <c r="AX3183" t="s">
        <v>5119</v>
      </c>
      <c r="AY3183" s="104">
        <v>46115.347222222219</v>
      </c>
      <c r="AZ3183">
        <v>672590</v>
      </c>
      <c r="BA3183" t="s">
        <v>4728</v>
      </c>
      <c r="BB3183" t="s">
        <v>5989</v>
      </c>
      <c r="BC3183" t="s">
        <v>4731</v>
      </c>
      <c r="BF3183" t="s">
        <v>6382</v>
      </c>
    </row>
    <row r="3184" spans="32:58" x14ac:dyDescent="0.25">
      <c r="AF3184" t="s">
        <v>798</v>
      </c>
      <c r="AG3184" t="s">
        <v>2391</v>
      </c>
      <c r="AJ3184" t="s">
        <v>4782</v>
      </c>
      <c r="AK3184" s="104">
        <v>46119.45416666667</v>
      </c>
      <c r="AL3184">
        <v>672757</v>
      </c>
      <c r="AM3184" t="s">
        <v>4728</v>
      </c>
      <c r="AN3184" t="s">
        <v>42</v>
      </c>
      <c r="AO3184" t="s">
        <v>13</v>
      </c>
      <c r="AR3184" t="s">
        <v>5933</v>
      </c>
      <c r="AT3184" t="s">
        <v>1894</v>
      </c>
      <c r="AX3184" t="s">
        <v>7526</v>
      </c>
      <c r="AY3184" s="104">
        <v>46115.347916666666</v>
      </c>
      <c r="AZ3184">
        <v>80606</v>
      </c>
      <c r="BA3184" t="s">
        <v>4728</v>
      </c>
      <c r="BB3184" t="s">
        <v>5989</v>
      </c>
      <c r="BF3184" t="s">
        <v>5925</v>
      </c>
    </row>
    <row r="3185" spans="32:58" x14ac:dyDescent="0.25">
      <c r="AF3185" t="s">
        <v>414</v>
      </c>
      <c r="AJ3185" t="s">
        <v>6886</v>
      </c>
      <c r="AK3185" s="104">
        <v>46119.45416666667</v>
      </c>
      <c r="AL3185">
        <v>182784</v>
      </c>
      <c r="AM3185" t="s">
        <v>4728</v>
      </c>
      <c r="AN3185" t="s">
        <v>13</v>
      </c>
      <c r="AR3185" t="s">
        <v>5938</v>
      </c>
      <c r="AT3185" t="s">
        <v>205</v>
      </c>
      <c r="AX3185" t="s">
        <v>7526</v>
      </c>
      <c r="AY3185" s="104">
        <v>46115.349305555559</v>
      </c>
      <c r="AZ3185">
        <v>157378</v>
      </c>
      <c r="BA3185" t="s">
        <v>4761</v>
      </c>
      <c r="BB3185" t="s">
        <v>5989</v>
      </c>
      <c r="BF3185" t="s">
        <v>5920</v>
      </c>
    </row>
    <row r="3186" spans="32:58" x14ac:dyDescent="0.25">
      <c r="AF3186" t="s">
        <v>937</v>
      </c>
      <c r="AG3186" t="s">
        <v>2259</v>
      </c>
      <c r="AJ3186" t="s">
        <v>5013</v>
      </c>
      <c r="AK3186" s="104">
        <v>46119.45416666667</v>
      </c>
      <c r="AL3186">
        <v>1812503</v>
      </c>
      <c r="AM3186" t="s">
        <v>4728</v>
      </c>
      <c r="AN3186" t="s">
        <v>42</v>
      </c>
      <c r="AO3186" t="s">
        <v>13</v>
      </c>
      <c r="AR3186" t="s">
        <v>6221</v>
      </c>
      <c r="AT3186" t="s">
        <v>264</v>
      </c>
      <c r="AU3186" t="s">
        <v>683</v>
      </c>
      <c r="AX3186" t="s">
        <v>5861</v>
      </c>
      <c r="AY3186" s="104">
        <v>46115.35</v>
      </c>
      <c r="AZ3186">
        <v>1922894</v>
      </c>
      <c r="BA3186" t="s">
        <v>4761</v>
      </c>
      <c r="BB3186" t="s">
        <v>5989</v>
      </c>
      <c r="BC3186" t="s">
        <v>4731</v>
      </c>
      <c r="BF3186" t="s">
        <v>5966</v>
      </c>
    </row>
    <row r="3187" spans="32:58" x14ac:dyDescent="0.25">
      <c r="AF3187" t="s">
        <v>2265</v>
      </c>
      <c r="AG3187" t="s">
        <v>1481</v>
      </c>
      <c r="AJ3187" t="s">
        <v>5899</v>
      </c>
      <c r="AK3187" s="104">
        <v>46119.454861111109</v>
      </c>
      <c r="AL3187">
        <v>1181559</v>
      </c>
      <c r="AM3187" t="s">
        <v>4728</v>
      </c>
      <c r="AN3187" t="s">
        <v>4790</v>
      </c>
      <c r="AO3187" t="s">
        <v>13</v>
      </c>
      <c r="AR3187" t="s">
        <v>5933</v>
      </c>
      <c r="AT3187" t="s">
        <v>84</v>
      </c>
      <c r="AX3187" t="s">
        <v>6046</v>
      </c>
      <c r="AY3187" s="104">
        <v>46115.352777777778</v>
      </c>
      <c r="AZ3187">
        <v>554964</v>
      </c>
      <c r="BA3187" t="s">
        <v>4728</v>
      </c>
      <c r="BB3187" t="s">
        <v>5989</v>
      </c>
      <c r="BF3187" t="s">
        <v>5931</v>
      </c>
    </row>
    <row r="3188" spans="32:58" x14ac:dyDescent="0.25">
      <c r="AF3188" t="s">
        <v>2449</v>
      </c>
      <c r="AG3188" t="s">
        <v>1894</v>
      </c>
      <c r="AJ3188" t="s">
        <v>4877</v>
      </c>
      <c r="AK3188" s="104">
        <v>46119.454861111109</v>
      </c>
      <c r="AL3188">
        <v>183456</v>
      </c>
      <c r="AM3188" t="s">
        <v>4728</v>
      </c>
      <c r="AN3188" t="s">
        <v>4787</v>
      </c>
      <c r="AO3188" t="s">
        <v>13</v>
      </c>
      <c r="AR3188" t="s">
        <v>5937</v>
      </c>
      <c r="AT3188" t="s">
        <v>551</v>
      </c>
      <c r="AU3188" t="s">
        <v>2624</v>
      </c>
      <c r="AX3188" t="s">
        <v>6121</v>
      </c>
      <c r="AY3188" s="104">
        <v>46115.352777777778</v>
      </c>
      <c r="AZ3188">
        <v>576382</v>
      </c>
      <c r="BA3188" t="s">
        <v>4728</v>
      </c>
      <c r="BB3188" t="s">
        <v>5989</v>
      </c>
      <c r="BF3188" t="s">
        <v>5942</v>
      </c>
    </row>
    <row r="3189" spans="32:58" x14ac:dyDescent="0.25">
      <c r="AF3189" t="s">
        <v>1485</v>
      </c>
      <c r="AG3189" t="s">
        <v>308</v>
      </c>
      <c r="AJ3189" t="s">
        <v>5408</v>
      </c>
      <c r="AK3189" s="104">
        <v>46119.455555555556</v>
      </c>
      <c r="AL3189">
        <v>513545</v>
      </c>
      <c r="AM3189" t="s">
        <v>4728</v>
      </c>
      <c r="AN3189" t="s">
        <v>42</v>
      </c>
      <c r="AO3189" t="s">
        <v>13</v>
      </c>
      <c r="AR3189" t="s">
        <v>5937</v>
      </c>
      <c r="AT3189" t="s">
        <v>852</v>
      </c>
      <c r="AX3189" t="s">
        <v>7527</v>
      </c>
      <c r="AY3189" s="104">
        <v>46115.352777777778</v>
      </c>
      <c r="AZ3189">
        <v>375493</v>
      </c>
      <c r="BA3189" t="s">
        <v>4728</v>
      </c>
      <c r="BB3189" t="s">
        <v>5989</v>
      </c>
      <c r="BF3189" t="s">
        <v>5931</v>
      </c>
    </row>
    <row r="3190" spans="32:58" x14ac:dyDescent="0.25">
      <c r="AF3190" t="s">
        <v>1732</v>
      </c>
      <c r="AJ3190" t="s">
        <v>5063</v>
      </c>
      <c r="AK3190" s="104">
        <v>46119.456944444442</v>
      </c>
      <c r="AL3190">
        <v>67850</v>
      </c>
      <c r="AM3190" t="s">
        <v>4728</v>
      </c>
      <c r="AN3190" t="s">
        <v>13</v>
      </c>
      <c r="AR3190" t="s">
        <v>4781</v>
      </c>
      <c r="AT3190" t="s">
        <v>1507</v>
      </c>
      <c r="AX3190" t="s">
        <v>4850</v>
      </c>
      <c r="AY3190" s="104">
        <v>46115.353472222225</v>
      </c>
      <c r="AZ3190">
        <v>131169</v>
      </c>
      <c r="BA3190" t="s">
        <v>4728</v>
      </c>
      <c r="BB3190" t="s">
        <v>5989</v>
      </c>
      <c r="BF3190" t="s">
        <v>5918</v>
      </c>
    </row>
    <row r="3191" spans="32:58" x14ac:dyDescent="0.25">
      <c r="AF3191" t="s">
        <v>651</v>
      </c>
      <c r="AG3191" t="s">
        <v>2259</v>
      </c>
      <c r="AJ3191" t="s">
        <v>6038</v>
      </c>
      <c r="AK3191" s="104">
        <v>46119.456944444442</v>
      </c>
      <c r="AL3191">
        <v>2341406</v>
      </c>
      <c r="AM3191" t="s">
        <v>4728</v>
      </c>
      <c r="AN3191" t="s">
        <v>42</v>
      </c>
      <c r="AO3191" t="s">
        <v>13</v>
      </c>
      <c r="AR3191" t="s">
        <v>6018</v>
      </c>
      <c r="AT3191" t="s">
        <v>71</v>
      </c>
      <c r="AX3191" t="s">
        <v>4849</v>
      </c>
      <c r="AY3191" s="104">
        <v>46115.353472222225</v>
      </c>
      <c r="AZ3191">
        <v>289617</v>
      </c>
      <c r="BA3191" t="s">
        <v>4728</v>
      </c>
      <c r="BB3191" t="s">
        <v>5989</v>
      </c>
      <c r="BF3191" t="s">
        <v>5931</v>
      </c>
    </row>
    <row r="3192" spans="32:58" x14ac:dyDescent="0.25">
      <c r="AF3192" t="s">
        <v>2624</v>
      </c>
      <c r="AJ3192" t="s">
        <v>5027</v>
      </c>
      <c r="AK3192" s="104">
        <v>46119.456944444442</v>
      </c>
      <c r="AL3192">
        <v>366295</v>
      </c>
      <c r="AM3192" t="s">
        <v>4728</v>
      </c>
      <c r="AN3192" t="s">
        <v>13</v>
      </c>
      <c r="AR3192" t="s">
        <v>5942</v>
      </c>
      <c r="AT3192" t="s">
        <v>836</v>
      </c>
      <c r="AX3192" t="s">
        <v>6611</v>
      </c>
      <c r="AY3192" s="104">
        <v>46115.353472222225</v>
      </c>
      <c r="AZ3192">
        <v>860929</v>
      </c>
      <c r="BA3192" t="s">
        <v>4728</v>
      </c>
      <c r="BB3192" t="s">
        <v>5989</v>
      </c>
      <c r="BF3192" t="s">
        <v>5931</v>
      </c>
    </row>
    <row r="3193" spans="32:58" x14ac:dyDescent="0.25">
      <c r="AF3193" t="s">
        <v>760</v>
      </c>
      <c r="AG3193" t="s">
        <v>1531</v>
      </c>
      <c r="AJ3193" t="s">
        <v>5001</v>
      </c>
      <c r="AK3193" s="104">
        <v>46119.457638888889</v>
      </c>
      <c r="AL3193">
        <v>701828</v>
      </c>
      <c r="AM3193" t="s">
        <v>4728</v>
      </c>
      <c r="AN3193" t="s">
        <v>4787</v>
      </c>
      <c r="AO3193" t="s">
        <v>13</v>
      </c>
      <c r="AR3193" t="s">
        <v>5671</v>
      </c>
      <c r="AT3193" t="s">
        <v>264</v>
      </c>
      <c r="AX3193" t="s">
        <v>4733</v>
      </c>
      <c r="AY3193" s="104">
        <v>46115.354166666664</v>
      </c>
      <c r="AZ3193">
        <v>556140</v>
      </c>
      <c r="BA3193" t="s">
        <v>4728</v>
      </c>
      <c r="BB3193" t="s">
        <v>5989</v>
      </c>
      <c r="BF3193" t="s">
        <v>5931</v>
      </c>
    </row>
    <row r="3194" spans="32:58" x14ac:dyDescent="0.25">
      <c r="AF3194" t="s">
        <v>2373</v>
      </c>
      <c r="AJ3194" t="s">
        <v>5253</v>
      </c>
      <c r="AK3194" s="104">
        <v>46119.457638888889</v>
      </c>
      <c r="AL3194">
        <v>203216</v>
      </c>
      <c r="AM3194" t="s">
        <v>4728</v>
      </c>
      <c r="AN3194" t="s">
        <v>13</v>
      </c>
      <c r="AR3194" t="s">
        <v>5948</v>
      </c>
      <c r="AT3194" t="s">
        <v>2600</v>
      </c>
      <c r="AX3194" t="s">
        <v>4833</v>
      </c>
      <c r="AY3194" s="104">
        <v>46115.354166666664</v>
      </c>
      <c r="AZ3194">
        <v>522070</v>
      </c>
      <c r="BA3194" t="s">
        <v>4728</v>
      </c>
      <c r="BB3194" t="s">
        <v>5989</v>
      </c>
      <c r="BF3194" t="s">
        <v>5931</v>
      </c>
    </row>
    <row r="3195" spans="32:58" x14ac:dyDescent="0.25">
      <c r="AF3195" t="s">
        <v>637</v>
      </c>
      <c r="AJ3195" t="s">
        <v>4755</v>
      </c>
      <c r="AK3195" s="104">
        <v>46119.457638888889</v>
      </c>
      <c r="AL3195">
        <v>283707</v>
      </c>
      <c r="AM3195" t="s">
        <v>4728</v>
      </c>
      <c r="AN3195" t="s">
        <v>13</v>
      </c>
      <c r="AR3195" t="s">
        <v>5918</v>
      </c>
      <c r="AT3195" t="s">
        <v>1507</v>
      </c>
      <c r="AX3195" t="s">
        <v>4850</v>
      </c>
      <c r="AY3195" s="104">
        <v>46115.354861111111</v>
      </c>
      <c r="AZ3195">
        <v>257543</v>
      </c>
      <c r="BA3195" t="s">
        <v>4728</v>
      </c>
      <c r="BB3195" t="s">
        <v>5989</v>
      </c>
      <c r="BF3195" t="s">
        <v>5931</v>
      </c>
    </row>
    <row r="3196" spans="32:58" x14ac:dyDescent="0.25">
      <c r="AF3196" t="s">
        <v>1969</v>
      </c>
      <c r="AG3196" t="s">
        <v>2357</v>
      </c>
      <c r="AJ3196" t="s">
        <v>6786</v>
      </c>
      <c r="AK3196" s="104">
        <v>46119.459027777775</v>
      </c>
      <c r="AL3196">
        <v>619320</v>
      </c>
      <c r="AM3196" t="s">
        <v>4728</v>
      </c>
      <c r="AN3196" t="s">
        <v>42</v>
      </c>
      <c r="AO3196" t="s">
        <v>13</v>
      </c>
      <c r="AR3196" t="s">
        <v>4781</v>
      </c>
      <c r="AT3196" t="s">
        <v>637</v>
      </c>
      <c r="AU3196" t="s">
        <v>1894</v>
      </c>
      <c r="AX3196" t="s">
        <v>6216</v>
      </c>
      <c r="AY3196" s="104">
        <v>46115.354861111111</v>
      </c>
      <c r="AZ3196">
        <v>148180</v>
      </c>
      <c r="BA3196" t="s">
        <v>4728</v>
      </c>
      <c r="BB3196" t="s">
        <v>5989</v>
      </c>
      <c r="BF3196" t="s">
        <v>5925</v>
      </c>
    </row>
    <row r="3197" spans="32:58" x14ac:dyDescent="0.25">
      <c r="AF3197" t="s">
        <v>1732</v>
      </c>
      <c r="AJ3197" t="s">
        <v>5063</v>
      </c>
      <c r="AK3197" s="104">
        <v>46119.459027777775</v>
      </c>
      <c r="AL3197">
        <v>92372</v>
      </c>
      <c r="AM3197" t="s">
        <v>4728</v>
      </c>
      <c r="AN3197" t="s">
        <v>13</v>
      </c>
      <c r="AR3197" t="s">
        <v>4781</v>
      </c>
      <c r="AT3197" t="s">
        <v>551</v>
      </c>
      <c r="AU3197" t="s">
        <v>414</v>
      </c>
      <c r="AX3197" t="s">
        <v>6216</v>
      </c>
      <c r="AY3197" s="104">
        <v>46115.356249999997</v>
      </c>
      <c r="AZ3197">
        <v>677734</v>
      </c>
      <c r="BA3197" t="s">
        <v>4728</v>
      </c>
      <c r="BB3197" t="s">
        <v>5989</v>
      </c>
      <c r="BF3197" t="s">
        <v>6495</v>
      </c>
    </row>
    <row r="3198" spans="32:58" x14ac:dyDescent="0.25">
      <c r="AF3198" t="s">
        <v>2321</v>
      </c>
      <c r="AG3198" t="s">
        <v>1284</v>
      </c>
      <c r="AJ3198" t="s">
        <v>4890</v>
      </c>
      <c r="AK3198" s="104">
        <v>46119.459027777775</v>
      </c>
      <c r="AL3198">
        <v>283381</v>
      </c>
      <c r="AM3198" t="s">
        <v>4728</v>
      </c>
      <c r="AN3198" t="s">
        <v>42</v>
      </c>
      <c r="AO3198" t="s">
        <v>13</v>
      </c>
      <c r="AR3198" t="s">
        <v>5832</v>
      </c>
      <c r="AT3198" t="s">
        <v>1894</v>
      </c>
      <c r="AX3198" t="s">
        <v>5083</v>
      </c>
      <c r="AY3198" s="104">
        <v>46115.357638888891</v>
      </c>
      <c r="AZ3198">
        <v>272533</v>
      </c>
      <c r="BA3198" t="s">
        <v>4728</v>
      </c>
      <c r="BB3198" t="s">
        <v>5989</v>
      </c>
      <c r="BF3198" t="s">
        <v>5942</v>
      </c>
    </row>
    <row r="3199" spans="32:58" x14ac:dyDescent="0.25">
      <c r="AF3199" t="s">
        <v>2237</v>
      </c>
      <c r="AG3199" t="s">
        <v>2373</v>
      </c>
      <c r="AJ3199" t="s">
        <v>4925</v>
      </c>
      <c r="AK3199" s="104">
        <v>46119.459027777775</v>
      </c>
      <c r="AL3199">
        <v>537103</v>
      </c>
      <c r="AM3199" t="s">
        <v>4728</v>
      </c>
      <c r="AN3199" t="s">
        <v>42</v>
      </c>
      <c r="AO3199" t="s">
        <v>13</v>
      </c>
      <c r="AR3199" t="s">
        <v>5937</v>
      </c>
      <c r="AT3199" t="s">
        <v>852</v>
      </c>
      <c r="AX3199" t="s">
        <v>7528</v>
      </c>
      <c r="AY3199" s="104">
        <v>46115.359027777777</v>
      </c>
      <c r="AZ3199">
        <v>320348</v>
      </c>
      <c r="BA3199" t="s">
        <v>4728</v>
      </c>
      <c r="BB3199" t="s">
        <v>5989</v>
      </c>
      <c r="BF3199" t="s">
        <v>5931</v>
      </c>
    </row>
    <row r="3200" spans="32:58" x14ac:dyDescent="0.25">
      <c r="AF3200" t="s">
        <v>2401</v>
      </c>
      <c r="AG3200" t="s">
        <v>2357</v>
      </c>
      <c r="AJ3200" t="s">
        <v>5844</v>
      </c>
      <c r="AK3200" s="104">
        <v>46119.459722222222</v>
      </c>
      <c r="AL3200">
        <v>1773468</v>
      </c>
      <c r="AM3200" t="s">
        <v>4728</v>
      </c>
      <c r="AN3200" t="s">
        <v>42</v>
      </c>
      <c r="AO3200" t="s">
        <v>13</v>
      </c>
      <c r="AR3200" t="s">
        <v>6887</v>
      </c>
      <c r="AT3200" t="s">
        <v>84</v>
      </c>
      <c r="AU3200" t="s">
        <v>220</v>
      </c>
      <c r="AX3200" t="s">
        <v>4807</v>
      </c>
      <c r="AY3200" s="104">
        <v>46115.361111111109</v>
      </c>
      <c r="AZ3200">
        <v>1096158</v>
      </c>
      <c r="BA3200" t="s">
        <v>4728</v>
      </c>
      <c r="BB3200" t="s">
        <v>5989</v>
      </c>
      <c r="BC3200" t="s">
        <v>4731</v>
      </c>
      <c r="BF3200" t="s">
        <v>6495</v>
      </c>
    </row>
    <row r="3201" spans="32:58" x14ac:dyDescent="0.25">
      <c r="AF3201" t="s">
        <v>1945</v>
      </c>
      <c r="AJ3201" t="s">
        <v>5009</v>
      </c>
      <c r="AK3201" s="104">
        <v>46119.459722222222</v>
      </c>
      <c r="AL3201">
        <v>858705</v>
      </c>
      <c r="AM3201" t="s">
        <v>4728</v>
      </c>
      <c r="AN3201" t="s">
        <v>13</v>
      </c>
      <c r="AR3201" t="s">
        <v>5938</v>
      </c>
      <c r="AT3201" t="s">
        <v>551</v>
      </c>
      <c r="AX3201" t="s">
        <v>4839</v>
      </c>
      <c r="AY3201" s="104">
        <v>46115.361111111109</v>
      </c>
      <c r="AZ3201">
        <v>96904</v>
      </c>
      <c r="BA3201" t="s">
        <v>4728</v>
      </c>
      <c r="BB3201" t="s">
        <v>5989</v>
      </c>
      <c r="BF3201" t="s">
        <v>5925</v>
      </c>
    </row>
    <row r="3202" spans="32:58" x14ac:dyDescent="0.25">
      <c r="AF3202" t="s">
        <v>205</v>
      </c>
      <c r="AJ3202" t="s">
        <v>4774</v>
      </c>
      <c r="AK3202" s="104">
        <v>46119.461805555555</v>
      </c>
      <c r="AL3202">
        <v>1200667</v>
      </c>
      <c r="AM3202" t="s">
        <v>4761</v>
      </c>
      <c r="AN3202" t="s">
        <v>13</v>
      </c>
      <c r="AR3202" t="s">
        <v>5920</v>
      </c>
      <c r="AT3202" t="s">
        <v>683</v>
      </c>
      <c r="AX3202" t="s">
        <v>5131</v>
      </c>
      <c r="AY3202" s="104">
        <v>46115.361805555556</v>
      </c>
      <c r="AZ3202">
        <v>373928</v>
      </c>
      <c r="BA3202" t="s">
        <v>4728</v>
      </c>
      <c r="BB3202" t="s">
        <v>5989</v>
      </c>
      <c r="BF3202" t="s">
        <v>5931</v>
      </c>
    </row>
    <row r="3203" spans="32:58" x14ac:dyDescent="0.25">
      <c r="AF3203" t="s">
        <v>2624</v>
      </c>
      <c r="AJ3203" t="s">
        <v>5078</v>
      </c>
      <c r="AK3203" s="104">
        <v>46119.461805555555</v>
      </c>
      <c r="AL3203">
        <v>887833</v>
      </c>
      <c r="AM3203" t="s">
        <v>4728</v>
      </c>
      <c r="AN3203" t="s">
        <v>13</v>
      </c>
      <c r="AR3203" t="s">
        <v>5958</v>
      </c>
      <c r="AT3203" t="s">
        <v>205</v>
      </c>
      <c r="AX3203" t="s">
        <v>4839</v>
      </c>
      <c r="AY3203" s="104">
        <v>46115.362500000003</v>
      </c>
      <c r="AZ3203">
        <v>855621</v>
      </c>
      <c r="BA3203" t="s">
        <v>4761</v>
      </c>
      <c r="BB3203" t="s">
        <v>5989</v>
      </c>
      <c r="BF3203" t="s">
        <v>5920</v>
      </c>
    </row>
    <row r="3204" spans="32:58" x14ac:dyDescent="0.25">
      <c r="AF3204" t="s">
        <v>1132</v>
      </c>
      <c r="AG3204" t="s">
        <v>298</v>
      </c>
      <c r="AJ3204" t="s">
        <v>5083</v>
      </c>
      <c r="AK3204" s="104">
        <v>46119.463194444441</v>
      </c>
      <c r="AL3204">
        <v>1337406</v>
      </c>
      <c r="AM3204" t="s">
        <v>4728</v>
      </c>
      <c r="AN3204" t="s">
        <v>13</v>
      </c>
      <c r="AO3204" t="s">
        <v>4812</v>
      </c>
      <c r="AR3204" t="s">
        <v>6330</v>
      </c>
      <c r="AX3204" t="s">
        <v>4753</v>
      </c>
      <c r="AY3204" s="104">
        <v>46115.364583333336</v>
      </c>
      <c r="AZ3204">
        <v>212882</v>
      </c>
      <c r="BA3204" t="s">
        <v>4728</v>
      </c>
      <c r="BB3204" t="s">
        <v>5989</v>
      </c>
    </row>
    <row r="3205" spans="32:58" x14ac:dyDescent="0.25">
      <c r="AF3205" t="s">
        <v>1284</v>
      </c>
      <c r="AJ3205" t="s">
        <v>4776</v>
      </c>
      <c r="AK3205" s="104">
        <v>46119.463194444441</v>
      </c>
      <c r="AL3205">
        <v>878762</v>
      </c>
      <c r="AM3205" t="s">
        <v>4761</v>
      </c>
      <c r="AN3205" t="s">
        <v>13</v>
      </c>
      <c r="AR3205" t="s">
        <v>5948</v>
      </c>
      <c r="AT3205" t="s">
        <v>516</v>
      </c>
      <c r="AX3205" t="s">
        <v>7070</v>
      </c>
      <c r="AY3205" s="104">
        <v>46115.364583333336</v>
      </c>
      <c r="AZ3205">
        <v>106756</v>
      </c>
      <c r="BA3205" t="s">
        <v>4728</v>
      </c>
      <c r="BB3205" t="s">
        <v>5989</v>
      </c>
      <c r="BF3205" t="s">
        <v>5925</v>
      </c>
    </row>
    <row r="3206" spans="32:58" x14ac:dyDescent="0.25">
      <c r="AF3206" t="s">
        <v>1985</v>
      </c>
      <c r="AJ3206" t="s">
        <v>4776</v>
      </c>
      <c r="AK3206" s="104">
        <v>46119.463194444441</v>
      </c>
      <c r="AL3206">
        <v>585353</v>
      </c>
      <c r="AM3206" t="s">
        <v>4728</v>
      </c>
      <c r="AN3206" t="s">
        <v>13</v>
      </c>
      <c r="AR3206" t="s">
        <v>5931</v>
      </c>
      <c r="AT3206" t="s">
        <v>264</v>
      </c>
      <c r="AX3206" t="s">
        <v>7070</v>
      </c>
      <c r="AY3206" s="104">
        <v>46115.365972222222</v>
      </c>
      <c r="AZ3206">
        <v>614961</v>
      </c>
      <c r="BA3206" t="s">
        <v>4728</v>
      </c>
      <c r="BB3206" t="s">
        <v>5989</v>
      </c>
      <c r="BF3206" t="s">
        <v>5931</v>
      </c>
    </row>
    <row r="3207" spans="32:58" x14ac:dyDescent="0.25">
      <c r="AF3207" t="s">
        <v>6525</v>
      </c>
      <c r="AG3207" t="s">
        <v>2357</v>
      </c>
      <c r="AJ3207" t="s">
        <v>5156</v>
      </c>
      <c r="AK3207" s="104">
        <v>46119.463194444441</v>
      </c>
      <c r="AL3207">
        <v>706581</v>
      </c>
      <c r="AM3207" t="s">
        <v>4728</v>
      </c>
      <c r="AN3207" t="s">
        <v>42</v>
      </c>
      <c r="AO3207" t="s">
        <v>13</v>
      </c>
      <c r="AR3207" t="s">
        <v>5937</v>
      </c>
      <c r="AT3207" t="s">
        <v>551</v>
      </c>
      <c r="AX3207" t="s">
        <v>7529</v>
      </c>
      <c r="AY3207" s="104">
        <v>46115.367361111108</v>
      </c>
      <c r="AZ3207">
        <v>74806</v>
      </c>
      <c r="BA3207" t="s">
        <v>4728</v>
      </c>
      <c r="BB3207" t="s">
        <v>5989</v>
      </c>
      <c r="BF3207" t="s">
        <v>5925</v>
      </c>
    </row>
    <row r="3208" spans="32:58" x14ac:dyDescent="0.25">
      <c r="AF3208" t="s">
        <v>442</v>
      </c>
      <c r="AG3208" t="s">
        <v>868</v>
      </c>
      <c r="AJ3208" t="s">
        <v>5045</v>
      </c>
      <c r="AK3208" s="104">
        <v>46119.463194444441</v>
      </c>
      <c r="AL3208">
        <v>719329</v>
      </c>
      <c r="AM3208" t="s">
        <v>4728</v>
      </c>
      <c r="AN3208" t="s">
        <v>42</v>
      </c>
      <c r="AO3208" t="s">
        <v>13</v>
      </c>
      <c r="AR3208" t="s">
        <v>5933</v>
      </c>
      <c r="AT3208" t="s">
        <v>1894</v>
      </c>
      <c r="AX3208" t="s">
        <v>4827</v>
      </c>
      <c r="AY3208" s="104">
        <v>46115.368055555555</v>
      </c>
      <c r="AZ3208">
        <v>105828</v>
      </c>
      <c r="BA3208" t="s">
        <v>4728</v>
      </c>
      <c r="BB3208" t="s">
        <v>5989</v>
      </c>
      <c r="BF3208" t="s">
        <v>5925</v>
      </c>
    </row>
    <row r="3209" spans="32:58" x14ac:dyDescent="0.25">
      <c r="AF3209" t="s">
        <v>250</v>
      </c>
      <c r="AJ3209" t="s">
        <v>5856</v>
      </c>
      <c r="AK3209" s="104">
        <v>46119.463888888888</v>
      </c>
      <c r="AL3209">
        <v>1425167</v>
      </c>
      <c r="AM3209" t="s">
        <v>4728</v>
      </c>
      <c r="AN3209" t="s">
        <v>13</v>
      </c>
      <c r="AR3209" t="s">
        <v>5942</v>
      </c>
      <c r="AT3209" t="s">
        <v>71</v>
      </c>
      <c r="AX3209" t="s">
        <v>4874</v>
      </c>
      <c r="AY3209" s="104">
        <v>46115.368750000001</v>
      </c>
      <c r="AZ3209">
        <v>1885592</v>
      </c>
      <c r="BA3209" t="s">
        <v>4728</v>
      </c>
      <c r="BB3209" t="s">
        <v>5989</v>
      </c>
      <c r="BF3209" t="s">
        <v>5920</v>
      </c>
    </row>
    <row r="3210" spans="32:58" x14ac:dyDescent="0.25">
      <c r="AF3210" t="s">
        <v>247</v>
      </c>
      <c r="AJ3210" t="s">
        <v>5617</v>
      </c>
      <c r="AK3210" s="104">
        <v>46119.463888888888</v>
      </c>
      <c r="AL3210">
        <v>683285</v>
      </c>
      <c r="AM3210" t="s">
        <v>4728</v>
      </c>
      <c r="AN3210" t="s">
        <v>13</v>
      </c>
      <c r="AR3210" t="s">
        <v>4781</v>
      </c>
      <c r="AT3210" t="s">
        <v>414</v>
      </c>
      <c r="AX3210" t="s">
        <v>5393</v>
      </c>
      <c r="AY3210" s="104">
        <v>46115.368750000001</v>
      </c>
      <c r="AZ3210">
        <v>721809</v>
      </c>
      <c r="BA3210" t="s">
        <v>4728</v>
      </c>
      <c r="BB3210" t="s">
        <v>5989</v>
      </c>
      <c r="BF3210" t="s">
        <v>5956</v>
      </c>
    </row>
    <row r="3211" spans="32:58" x14ac:dyDescent="0.25">
      <c r="AF3211" t="s">
        <v>1132</v>
      </c>
      <c r="AJ3211" t="s">
        <v>5063</v>
      </c>
      <c r="AK3211" s="104">
        <v>46119.463888888888</v>
      </c>
      <c r="AL3211">
        <v>545968</v>
      </c>
      <c r="AM3211" t="s">
        <v>4728</v>
      </c>
      <c r="AN3211" t="s">
        <v>13</v>
      </c>
      <c r="AR3211" t="s">
        <v>5931</v>
      </c>
      <c r="AT3211" t="s">
        <v>516</v>
      </c>
      <c r="AX3211" t="s">
        <v>7530</v>
      </c>
      <c r="AY3211" s="104">
        <v>46115.370138888888</v>
      </c>
      <c r="AZ3211">
        <v>278669</v>
      </c>
      <c r="BA3211" t="s">
        <v>4728</v>
      </c>
      <c r="BB3211" t="s">
        <v>5989</v>
      </c>
      <c r="BF3211" t="s">
        <v>5931</v>
      </c>
    </row>
    <row r="3212" spans="32:58" x14ac:dyDescent="0.25">
      <c r="AF3212" t="s">
        <v>1702</v>
      </c>
      <c r="AG3212" t="s">
        <v>637</v>
      </c>
      <c r="AH3212" t="s">
        <v>220</v>
      </c>
      <c r="AJ3212" t="s">
        <v>4877</v>
      </c>
      <c r="AK3212" s="104">
        <v>46119.464583333334</v>
      </c>
      <c r="AL3212">
        <v>467620</v>
      </c>
      <c r="AM3212" t="s">
        <v>4728</v>
      </c>
      <c r="AN3212" t="s">
        <v>42</v>
      </c>
      <c r="AO3212" t="s">
        <v>13</v>
      </c>
      <c r="AP3212" t="s">
        <v>4731</v>
      </c>
      <c r="AR3212" t="s">
        <v>6888</v>
      </c>
      <c r="AT3212" t="s">
        <v>836</v>
      </c>
      <c r="AX3212" t="s">
        <v>4890</v>
      </c>
      <c r="AY3212" s="104">
        <v>46115.370138888888</v>
      </c>
      <c r="AZ3212">
        <v>661173</v>
      </c>
      <c r="BA3212" t="s">
        <v>4728</v>
      </c>
      <c r="BB3212" t="s">
        <v>5989</v>
      </c>
      <c r="BF3212" t="s">
        <v>6069</v>
      </c>
    </row>
    <row r="3213" spans="32:58" x14ac:dyDescent="0.25">
      <c r="AF3213" t="s">
        <v>2049</v>
      </c>
      <c r="AG3213" t="s">
        <v>1732</v>
      </c>
      <c r="AJ3213" t="s">
        <v>5587</v>
      </c>
      <c r="AK3213" s="104">
        <v>46119.465277777781</v>
      </c>
      <c r="AL3213">
        <v>4962891</v>
      </c>
      <c r="AM3213" t="s">
        <v>4761</v>
      </c>
      <c r="AN3213" t="s">
        <v>42</v>
      </c>
      <c r="AO3213" t="s">
        <v>13</v>
      </c>
      <c r="AR3213" t="s">
        <v>5933</v>
      </c>
      <c r="AT3213" t="s">
        <v>1507</v>
      </c>
      <c r="AX3213" t="s">
        <v>4738</v>
      </c>
      <c r="AY3213" s="104">
        <v>46115.370833333334</v>
      </c>
      <c r="AZ3213">
        <v>527903</v>
      </c>
      <c r="BA3213" t="s">
        <v>4728</v>
      </c>
      <c r="BB3213" t="s">
        <v>5989</v>
      </c>
      <c r="BF3213" t="s">
        <v>5942</v>
      </c>
    </row>
    <row r="3214" spans="32:58" x14ac:dyDescent="0.25">
      <c r="AF3214" t="s">
        <v>1335</v>
      </c>
      <c r="AG3214" t="s">
        <v>1220</v>
      </c>
      <c r="AJ3214" t="s">
        <v>6321</v>
      </c>
      <c r="AK3214" s="104">
        <v>46119.46597222222</v>
      </c>
      <c r="AL3214">
        <v>1040551</v>
      </c>
      <c r="AM3214" t="s">
        <v>4728</v>
      </c>
      <c r="AN3214" t="s">
        <v>42</v>
      </c>
      <c r="AO3214" t="s">
        <v>13</v>
      </c>
      <c r="AR3214" t="s">
        <v>6040</v>
      </c>
      <c r="AT3214" t="s">
        <v>551</v>
      </c>
      <c r="AX3214" t="s">
        <v>5535</v>
      </c>
      <c r="AY3214" s="104">
        <v>46115.371527777781</v>
      </c>
      <c r="AZ3214">
        <v>148725</v>
      </c>
      <c r="BA3214" t="s">
        <v>4728</v>
      </c>
      <c r="BB3214" t="s">
        <v>5989</v>
      </c>
      <c r="BF3214" t="s">
        <v>4781</v>
      </c>
    </row>
    <row r="3215" spans="32:58" x14ac:dyDescent="0.25">
      <c r="AF3215" t="s">
        <v>1969</v>
      </c>
      <c r="AG3215" t="s">
        <v>2561</v>
      </c>
      <c r="AJ3215" t="s">
        <v>6121</v>
      </c>
      <c r="AK3215" s="104">
        <v>46119.46597222222</v>
      </c>
      <c r="AL3215">
        <v>1826695</v>
      </c>
      <c r="AM3215" t="s">
        <v>4728</v>
      </c>
      <c r="AN3215" t="s">
        <v>42</v>
      </c>
      <c r="AO3215" t="s">
        <v>13</v>
      </c>
      <c r="AR3215" t="s">
        <v>5919</v>
      </c>
      <c r="AT3215" t="s">
        <v>1078</v>
      </c>
      <c r="AX3215" t="s">
        <v>5929</v>
      </c>
      <c r="AY3215" s="104">
        <v>46115.37222222222</v>
      </c>
      <c r="AZ3215">
        <v>348659</v>
      </c>
      <c r="BA3215" t="s">
        <v>4728</v>
      </c>
      <c r="BB3215" t="s">
        <v>5989</v>
      </c>
      <c r="BF3215" t="s">
        <v>5942</v>
      </c>
    </row>
    <row r="3216" spans="32:58" x14ac:dyDescent="0.25">
      <c r="AF3216" t="s">
        <v>256</v>
      </c>
      <c r="AJ3216" t="s">
        <v>4877</v>
      </c>
      <c r="AK3216" s="104">
        <v>46119.467361111114</v>
      </c>
      <c r="AL3216">
        <v>723717</v>
      </c>
      <c r="AM3216" t="s">
        <v>4728</v>
      </c>
      <c r="AN3216" t="s">
        <v>13</v>
      </c>
      <c r="AR3216" t="s">
        <v>5931</v>
      </c>
      <c r="AT3216" t="s">
        <v>1894</v>
      </c>
      <c r="AX3216" t="s">
        <v>5821</v>
      </c>
      <c r="AY3216" s="104">
        <v>46115.372916666667</v>
      </c>
      <c r="AZ3216">
        <v>181181</v>
      </c>
      <c r="BA3216" t="s">
        <v>4728</v>
      </c>
      <c r="BB3216" t="s">
        <v>5989</v>
      </c>
      <c r="BF3216" t="s">
        <v>5920</v>
      </c>
    </row>
    <row r="3217" spans="32:58" x14ac:dyDescent="0.25">
      <c r="AF3217" t="s">
        <v>1584</v>
      </c>
      <c r="AJ3217" t="s">
        <v>4807</v>
      </c>
      <c r="AK3217" s="104">
        <v>46119.467361111114</v>
      </c>
      <c r="AL3217">
        <v>2705274</v>
      </c>
      <c r="AM3217" t="s">
        <v>4761</v>
      </c>
      <c r="AN3217" t="s">
        <v>13</v>
      </c>
      <c r="AR3217" t="s">
        <v>5966</v>
      </c>
      <c r="AT3217" t="s">
        <v>1134</v>
      </c>
      <c r="AX3217" t="s">
        <v>4776</v>
      </c>
      <c r="AY3217" s="104">
        <v>46115.373611111114</v>
      </c>
      <c r="AZ3217">
        <v>490922</v>
      </c>
      <c r="BA3217" t="s">
        <v>4728</v>
      </c>
      <c r="BB3217" t="s">
        <v>5989</v>
      </c>
      <c r="BF3217" t="s">
        <v>5931</v>
      </c>
    </row>
    <row r="3218" spans="32:58" x14ac:dyDescent="0.25">
      <c r="AF3218" t="s">
        <v>798</v>
      </c>
      <c r="AG3218" t="s">
        <v>2373</v>
      </c>
      <c r="AJ3218" t="s">
        <v>6786</v>
      </c>
      <c r="AK3218" s="104">
        <v>46119.467361111114</v>
      </c>
      <c r="AL3218">
        <v>507816</v>
      </c>
      <c r="AM3218" t="s">
        <v>4728</v>
      </c>
      <c r="AN3218" t="s">
        <v>42</v>
      </c>
      <c r="AO3218" t="s">
        <v>13</v>
      </c>
      <c r="AR3218" t="s">
        <v>6040</v>
      </c>
      <c r="AT3218" t="s">
        <v>2624</v>
      </c>
      <c r="AX3218" t="s">
        <v>6290</v>
      </c>
      <c r="AY3218" s="104">
        <v>46115.373611111114</v>
      </c>
      <c r="AZ3218">
        <v>507988</v>
      </c>
      <c r="BA3218" t="s">
        <v>4728</v>
      </c>
      <c r="BB3218" t="s">
        <v>5989</v>
      </c>
      <c r="BF3218" t="s">
        <v>5931</v>
      </c>
    </row>
    <row r="3219" spans="32:58" x14ac:dyDescent="0.25">
      <c r="AF3219" t="s">
        <v>1953</v>
      </c>
      <c r="AG3219" t="s">
        <v>1481</v>
      </c>
      <c r="AJ3219" t="s">
        <v>6889</v>
      </c>
      <c r="AK3219" s="104">
        <v>46119.469444444447</v>
      </c>
      <c r="AL3219">
        <v>357855</v>
      </c>
      <c r="AM3219" t="s">
        <v>4728</v>
      </c>
      <c r="AN3219" t="s">
        <v>42</v>
      </c>
      <c r="AO3219" t="s">
        <v>13</v>
      </c>
      <c r="AR3219" t="s">
        <v>5933</v>
      </c>
      <c r="AT3219" t="s">
        <v>1559</v>
      </c>
      <c r="AX3219" t="s">
        <v>4782</v>
      </c>
      <c r="AY3219" s="104">
        <v>46115.375</v>
      </c>
      <c r="AZ3219">
        <v>223813</v>
      </c>
      <c r="BA3219" t="s">
        <v>4728</v>
      </c>
      <c r="BB3219" t="s">
        <v>5989</v>
      </c>
      <c r="BF3219" t="s">
        <v>5931</v>
      </c>
    </row>
    <row r="3220" spans="32:58" x14ac:dyDescent="0.25">
      <c r="AF3220" t="s">
        <v>1284</v>
      </c>
      <c r="AJ3220" t="s">
        <v>6629</v>
      </c>
      <c r="AK3220" s="104">
        <v>46119.470138888886</v>
      </c>
      <c r="AL3220">
        <v>1035928</v>
      </c>
      <c r="AM3220" t="s">
        <v>4761</v>
      </c>
      <c r="AN3220" t="s">
        <v>13</v>
      </c>
      <c r="AR3220" t="s">
        <v>5948</v>
      </c>
      <c r="AT3220" t="s">
        <v>432</v>
      </c>
      <c r="AX3220" t="s">
        <v>5535</v>
      </c>
      <c r="AY3220" s="104">
        <v>46115.375694444447</v>
      </c>
      <c r="AZ3220">
        <v>403969</v>
      </c>
      <c r="BA3220" t="s">
        <v>4728</v>
      </c>
      <c r="BB3220" t="s">
        <v>5989</v>
      </c>
      <c r="BF3220" t="s">
        <v>5931</v>
      </c>
    </row>
    <row r="3221" spans="32:58" x14ac:dyDescent="0.25">
      <c r="AF3221" t="s">
        <v>644</v>
      </c>
      <c r="AG3221" t="s">
        <v>692</v>
      </c>
      <c r="AH3221" t="s">
        <v>868</v>
      </c>
      <c r="AJ3221" t="s">
        <v>4826</v>
      </c>
      <c r="AK3221" s="104">
        <v>46119.470833333333</v>
      </c>
      <c r="AL3221">
        <v>3640552</v>
      </c>
      <c r="AM3221" t="s">
        <v>4728</v>
      </c>
      <c r="AN3221" t="s">
        <v>42</v>
      </c>
      <c r="AO3221" t="s">
        <v>13</v>
      </c>
      <c r="AP3221" t="s">
        <v>4731</v>
      </c>
      <c r="AR3221" t="s">
        <v>6175</v>
      </c>
      <c r="AT3221" t="s">
        <v>256</v>
      </c>
      <c r="AX3221" t="s">
        <v>4977</v>
      </c>
      <c r="AY3221" s="104">
        <v>46115.376388888886</v>
      </c>
      <c r="AZ3221">
        <v>999971</v>
      </c>
      <c r="BA3221" t="s">
        <v>4761</v>
      </c>
      <c r="BB3221" t="s">
        <v>5989</v>
      </c>
      <c r="BF3221" t="s">
        <v>5966</v>
      </c>
    </row>
    <row r="3222" spans="32:58" x14ac:dyDescent="0.25">
      <c r="AF3222" t="s">
        <v>1945</v>
      </c>
      <c r="AG3222" t="s">
        <v>256</v>
      </c>
      <c r="AJ3222" t="s">
        <v>6890</v>
      </c>
      <c r="AK3222" s="104">
        <v>46119.470833333333</v>
      </c>
      <c r="AL3222">
        <v>1886990</v>
      </c>
      <c r="AM3222" t="s">
        <v>4728</v>
      </c>
      <c r="AN3222" t="s">
        <v>13</v>
      </c>
      <c r="AO3222" t="s">
        <v>4731</v>
      </c>
      <c r="AR3222" t="s">
        <v>4981</v>
      </c>
      <c r="AT3222" t="s">
        <v>72</v>
      </c>
      <c r="AX3222" t="s">
        <v>6512</v>
      </c>
      <c r="AY3222" s="104">
        <v>46115.377083333333</v>
      </c>
      <c r="AZ3222">
        <v>549055</v>
      </c>
      <c r="BA3222" t="s">
        <v>4728</v>
      </c>
      <c r="BB3222" t="s">
        <v>5989</v>
      </c>
      <c r="BF3222" t="s">
        <v>5958</v>
      </c>
    </row>
    <row r="3223" spans="32:58" x14ac:dyDescent="0.25">
      <c r="AF3223" t="s">
        <v>512</v>
      </c>
      <c r="AG3223" t="s">
        <v>637</v>
      </c>
      <c r="AJ3223" t="s">
        <v>4944</v>
      </c>
      <c r="AK3223" s="104">
        <v>46119.470833333333</v>
      </c>
      <c r="AL3223">
        <v>1193293</v>
      </c>
      <c r="AM3223" t="s">
        <v>4728</v>
      </c>
      <c r="AN3223" t="s">
        <v>42</v>
      </c>
      <c r="AO3223" t="s">
        <v>13</v>
      </c>
      <c r="AR3223" t="s">
        <v>5919</v>
      </c>
      <c r="AT3223" t="s">
        <v>516</v>
      </c>
      <c r="AX3223" t="s">
        <v>7531</v>
      </c>
      <c r="AY3223" s="104">
        <v>46115.37777777778</v>
      </c>
      <c r="AZ3223">
        <v>408839</v>
      </c>
      <c r="BA3223" t="s">
        <v>4728</v>
      </c>
      <c r="BB3223" t="s">
        <v>5989</v>
      </c>
      <c r="BF3223" t="s">
        <v>5942</v>
      </c>
    </row>
    <row r="3224" spans="32:58" x14ac:dyDescent="0.25">
      <c r="AF3224" t="s">
        <v>937</v>
      </c>
      <c r="AG3224" t="s">
        <v>1481</v>
      </c>
      <c r="AJ3224" t="s">
        <v>4755</v>
      </c>
      <c r="AK3224" s="104">
        <v>46119.47152777778</v>
      </c>
      <c r="AL3224">
        <v>983507</v>
      </c>
      <c r="AM3224" t="s">
        <v>4728</v>
      </c>
      <c r="AN3224" t="s">
        <v>42</v>
      </c>
      <c r="AO3224" t="s">
        <v>13</v>
      </c>
      <c r="AR3224" t="s">
        <v>4941</v>
      </c>
      <c r="AT3224" t="s">
        <v>264</v>
      </c>
      <c r="AX3224" t="s">
        <v>5821</v>
      </c>
      <c r="AY3224" s="104">
        <v>46115.37777777778</v>
      </c>
      <c r="AZ3224">
        <v>680893</v>
      </c>
      <c r="BA3224" t="s">
        <v>4728</v>
      </c>
      <c r="BB3224" t="s">
        <v>5989</v>
      </c>
      <c r="BF3224" t="s">
        <v>4781</v>
      </c>
    </row>
    <row r="3225" spans="32:58" x14ac:dyDescent="0.25">
      <c r="AF3225" t="s">
        <v>6552</v>
      </c>
      <c r="AG3225" t="s">
        <v>1732</v>
      </c>
      <c r="AJ3225" t="s">
        <v>4949</v>
      </c>
      <c r="AK3225" s="104">
        <v>46119.472222222219</v>
      </c>
      <c r="AL3225">
        <v>405403</v>
      </c>
      <c r="AM3225" t="s">
        <v>4728</v>
      </c>
      <c r="AN3225" t="s">
        <v>42</v>
      </c>
      <c r="AO3225" t="s">
        <v>13</v>
      </c>
      <c r="AR3225" t="s">
        <v>5919</v>
      </c>
      <c r="AT3225" t="s">
        <v>205</v>
      </c>
      <c r="AX3225" t="s">
        <v>6336</v>
      </c>
      <c r="AY3225" s="104">
        <v>46115.37777777778</v>
      </c>
      <c r="AZ3225">
        <v>523151</v>
      </c>
      <c r="BA3225" t="s">
        <v>4728</v>
      </c>
      <c r="BB3225" t="s">
        <v>5989</v>
      </c>
      <c r="BF3225" t="s">
        <v>5931</v>
      </c>
    </row>
    <row r="3226" spans="32:58" x14ac:dyDescent="0.25">
      <c r="AF3226" t="s">
        <v>2624</v>
      </c>
      <c r="AJ3226" t="s">
        <v>5923</v>
      </c>
      <c r="AK3226" s="104">
        <v>46119.472222222219</v>
      </c>
      <c r="AL3226">
        <v>532501</v>
      </c>
      <c r="AM3226" t="s">
        <v>4728</v>
      </c>
      <c r="AN3226" t="s">
        <v>13</v>
      </c>
      <c r="AR3226" t="s">
        <v>5918</v>
      </c>
      <c r="AT3226" t="s">
        <v>1894</v>
      </c>
      <c r="AX3226" t="s">
        <v>4796</v>
      </c>
      <c r="AY3226" s="104">
        <v>46115.378472222219</v>
      </c>
      <c r="AZ3226">
        <v>486882</v>
      </c>
      <c r="BA3226" t="s">
        <v>4728</v>
      </c>
      <c r="BB3226" t="s">
        <v>5989</v>
      </c>
      <c r="BF3226" t="s">
        <v>4781</v>
      </c>
    </row>
    <row r="3227" spans="32:58" x14ac:dyDescent="0.25">
      <c r="AF3227" t="s">
        <v>1985</v>
      </c>
      <c r="AJ3227" t="s">
        <v>5086</v>
      </c>
      <c r="AK3227" s="104">
        <v>46119.472222222219</v>
      </c>
      <c r="AL3227">
        <v>854708</v>
      </c>
      <c r="AM3227" t="s">
        <v>4728</v>
      </c>
      <c r="AN3227" t="s">
        <v>13</v>
      </c>
      <c r="AR3227" t="s">
        <v>5924</v>
      </c>
      <c r="AT3227" t="s">
        <v>1078</v>
      </c>
      <c r="AX3227" t="s">
        <v>5011</v>
      </c>
      <c r="AY3227" s="104">
        <v>46115.379861111112</v>
      </c>
      <c r="AZ3227">
        <v>213527</v>
      </c>
      <c r="BA3227" t="s">
        <v>4728</v>
      </c>
      <c r="BB3227" t="s">
        <v>5989</v>
      </c>
      <c r="BF3227" t="s">
        <v>5942</v>
      </c>
    </row>
    <row r="3228" spans="32:58" x14ac:dyDescent="0.25">
      <c r="AF3228" t="s">
        <v>632</v>
      </c>
      <c r="AG3228" t="s">
        <v>1481</v>
      </c>
      <c r="AJ3228" t="s">
        <v>6891</v>
      </c>
      <c r="AK3228" s="104">
        <v>46119.472916666666</v>
      </c>
      <c r="AL3228">
        <v>503201</v>
      </c>
      <c r="AM3228" t="s">
        <v>4728</v>
      </c>
      <c r="AN3228" t="s">
        <v>42</v>
      </c>
      <c r="AO3228" t="s">
        <v>13</v>
      </c>
      <c r="AR3228" t="s">
        <v>6103</v>
      </c>
      <c r="AT3228" t="s">
        <v>1507</v>
      </c>
      <c r="AX3228" t="s">
        <v>6288</v>
      </c>
      <c r="AY3228" s="104">
        <v>46115.379861111112</v>
      </c>
      <c r="AZ3228">
        <v>516018</v>
      </c>
      <c r="BA3228" t="s">
        <v>4728</v>
      </c>
      <c r="BB3228" t="s">
        <v>5989</v>
      </c>
      <c r="BF3228" t="s">
        <v>5942</v>
      </c>
    </row>
    <row r="3229" spans="32:58" x14ac:dyDescent="0.25">
      <c r="AF3229" t="s">
        <v>2600</v>
      </c>
      <c r="AJ3229" t="s">
        <v>6839</v>
      </c>
      <c r="AK3229" s="104">
        <v>46119.474305555559</v>
      </c>
      <c r="AL3229">
        <v>179785</v>
      </c>
      <c r="AM3229" t="s">
        <v>4728</v>
      </c>
      <c r="AN3229" t="s">
        <v>13</v>
      </c>
      <c r="AR3229" t="s">
        <v>5931</v>
      </c>
      <c r="AT3229" t="s">
        <v>1559</v>
      </c>
      <c r="AU3229" t="s">
        <v>1132</v>
      </c>
      <c r="AX3229" t="s">
        <v>4859</v>
      </c>
      <c r="AY3229" s="104">
        <v>46115.380555555559</v>
      </c>
      <c r="AZ3229">
        <v>598641</v>
      </c>
      <c r="BA3229" t="s">
        <v>4761</v>
      </c>
      <c r="BB3229" t="s">
        <v>5989</v>
      </c>
      <c r="BC3229" t="s">
        <v>4731</v>
      </c>
      <c r="BF3229" t="s">
        <v>5966</v>
      </c>
    </row>
    <row r="3230" spans="32:58" x14ac:dyDescent="0.25">
      <c r="AF3230" t="s">
        <v>5232</v>
      </c>
      <c r="AG3230" t="s">
        <v>1894</v>
      </c>
      <c r="AJ3230" t="s">
        <v>6281</v>
      </c>
      <c r="AK3230" s="104">
        <v>46119.474999999999</v>
      </c>
      <c r="AL3230">
        <v>882604</v>
      </c>
      <c r="AM3230" t="s">
        <v>4728</v>
      </c>
      <c r="AN3230" t="s">
        <v>4787</v>
      </c>
      <c r="AO3230" t="s">
        <v>13</v>
      </c>
      <c r="AR3230" t="s">
        <v>4941</v>
      </c>
      <c r="AT3230" t="s">
        <v>1584</v>
      </c>
      <c r="AX3230" t="s">
        <v>5136</v>
      </c>
      <c r="AY3230" s="104">
        <v>46115.381249999999</v>
      </c>
      <c r="AZ3230">
        <v>250432</v>
      </c>
      <c r="BA3230" t="s">
        <v>4728</v>
      </c>
      <c r="BB3230" t="s">
        <v>5989</v>
      </c>
      <c r="BF3230" t="s">
        <v>5956</v>
      </c>
    </row>
    <row r="3231" spans="32:58" x14ac:dyDescent="0.25">
      <c r="AF3231" t="s">
        <v>852</v>
      </c>
      <c r="AJ3231" t="s">
        <v>5013</v>
      </c>
      <c r="AK3231" s="104">
        <v>46119.474999999999</v>
      </c>
      <c r="AL3231">
        <v>420314</v>
      </c>
      <c r="AM3231" t="s">
        <v>4728</v>
      </c>
      <c r="AN3231" t="s">
        <v>13</v>
      </c>
      <c r="AR3231" t="s">
        <v>5931</v>
      </c>
      <c r="AT3231" t="s">
        <v>202</v>
      </c>
      <c r="AX3231" t="s">
        <v>5172</v>
      </c>
      <c r="AY3231" s="104">
        <v>46115.381944444445</v>
      </c>
      <c r="AZ3231">
        <v>477939</v>
      </c>
      <c r="BA3231" t="s">
        <v>4728</v>
      </c>
      <c r="BB3231" t="s">
        <v>5989</v>
      </c>
      <c r="BF3231" t="s">
        <v>6117</v>
      </c>
    </row>
    <row r="3232" spans="32:58" x14ac:dyDescent="0.25">
      <c r="AF3232" t="s">
        <v>172</v>
      </c>
      <c r="AG3232" t="s">
        <v>2335</v>
      </c>
      <c r="AH3232" t="s">
        <v>683</v>
      </c>
      <c r="AJ3232" t="s">
        <v>4839</v>
      </c>
      <c r="AK3232" s="104">
        <v>46119.475694444445</v>
      </c>
      <c r="AL3232">
        <v>3317764</v>
      </c>
      <c r="AM3232" t="s">
        <v>4728</v>
      </c>
      <c r="AN3232" t="s">
        <v>42</v>
      </c>
      <c r="AO3232" t="s">
        <v>13</v>
      </c>
      <c r="AP3232" t="s">
        <v>4731</v>
      </c>
      <c r="AR3232" t="s">
        <v>6821</v>
      </c>
      <c r="AT3232" t="s">
        <v>2600</v>
      </c>
      <c r="AX3232" t="s">
        <v>4770</v>
      </c>
      <c r="AY3232" s="104">
        <v>46115.382638888892</v>
      </c>
      <c r="AZ3232">
        <v>384862</v>
      </c>
      <c r="BA3232" t="s">
        <v>4728</v>
      </c>
      <c r="BB3232" t="s">
        <v>5989</v>
      </c>
      <c r="BF3232" t="s">
        <v>5931</v>
      </c>
    </row>
    <row r="3233" spans="32:58" x14ac:dyDescent="0.25">
      <c r="AF3233" t="s">
        <v>2381</v>
      </c>
      <c r="AG3233" t="s">
        <v>551</v>
      </c>
      <c r="AH3233" t="s">
        <v>432</v>
      </c>
      <c r="AJ3233" t="s">
        <v>4900</v>
      </c>
      <c r="AK3233" s="104">
        <v>46119.475694444445</v>
      </c>
      <c r="AL3233">
        <v>676642</v>
      </c>
      <c r="AM3233" t="s">
        <v>4728</v>
      </c>
      <c r="AN3233" t="s">
        <v>42</v>
      </c>
      <c r="AO3233" t="s">
        <v>13</v>
      </c>
      <c r="AR3233" t="s">
        <v>6168</v>
      </c>
      <c r="AT3233" t="s">
        <v>836</v>
      </c>
      <c r="AX3233" t="s">
        <v>7532</v>
      </c>
      <c r="AY3233" s="104">
        <v>46115.382638888892</v>
      </c>
      <c r="AZ3233">
        <v>998457</v>
      </c>
      <c r="BA3233" t="s">
        <v>4728</v>
      </c>
      <c r="BB3233" t="s">
        <v>5989</v>
      </c>
      <c r="BF3233" t="s">
        <v>5931</v>
      </c>
    </row>
    <row r="3234" spans="32:58" x14ac:dyDescent="0.25">
      <c r="AF3234" t="s">
        <v>2401</v>
      </c>
      <c r="AG3234" t="s">
        <v>75</v>
      </c>
      <c r="AJ3234" t="s">
        <v>4949</v>
      </c>
      <c r="AK3234" s="104">
        <v>46119.476388888892</v>
      </c>
      <c r="AL3234">
        <v>2533138</v>
      </c>
      <c r="AM3234" t="s">
        <v>4728</v>
      </c>
      <c r="AN3234" t="s">
        <v>42</v>
      </c>
      <c r="AO3234" t="s">
        <v>13</v>
      </c>
      <c r="AR3234" t="s">
        <v>6012</v>
      </c>
      <c r="AT3234" t="s">
        <v>1134</v>
      </c>
      <c r="AX3234" t="s">
        <v>6484</v>
      </c>
      <c r="AY3234" s="104">
        <v>46115.382638888892</v>
      </c>
      <c r="AZ3234">
        <v>295757</v>
      </c>
      <c r="BA3234" t="s">
        <v>4728</v>
      </c>
      <c r="BB3234" t="s">
        <v>5989</v>
      </c>
      <c r="BF3234" t="s">
        <v>5931</v>
      </c>
    </row>
    <row r="3235" spans="32:58" x14ac:dyDescent="0.25">
      <c r="AF3235" t="s">
        <v>2245</v>
      </c>
      <c r="AG3235" t="s">
        <v>1584</v>
      </c>
      <c r="AJ3235" t="s">
        <v>4820</v>
      </c>
      <c r="AK3235" s="104">
        <v>46119.476388888892</v>
      </c>
      <c r="AL3235">
        <v>783684</v>
      </c>
      <c r="AM3235" t="s">
        <v>4728</v>
      </c>
      <c r="AN3235" t="s">
        <v>42</v>
      </c>
      <c r="AO3235" t="s">
        <v>13</v>
      </c>
      <c r="AR3235" t="s">
        <v>6040</v>
      </c>
      <c r="AT3235" t="s">
        <v>432</v>
      </c>
      <c r="AX3235" t="s">
        <v>4877</v>
      </c>
      <c r="AY3235" s="104">
        <v>46115.384027777778</v>
      </c>
      <c r="AZ3235">
        <v>795139</v>
      </c>
      <c r="BA3235" t="s">
        <v>4728</v>
      </c>
      <c r="BB3235" t="s">
        <v>5989</v>
      </c>
      <c r="BF3235" t="s">
        <v>6069</v>
      </c>
    </row>
    <row r="3236" spans="32:58" x14ac:dyDescent="0.25">
      <c r="AF3236" t="s">
        <v>2510</v>
      </c>
      <c r="AJ3236" t="s">
        <v>5011</v>
      </c>
      <c r="AK3236" s="104">
        <v>46119.476388888892</v>
      </c>
      <c r="AL3236">
        <v>105182</v>
      </c>
      <c r="AM3236" t="s">
        <v>4728</v>
      </c>
      <c r="AN3236" t="s">
        <v>13</v>
      </c>
      <c r="AR3236" t="s">
        <v>5938</v>
      </c>
      <c r="AT3236" t="s">
        <v>250</v>
      </c>
      <c r="AX3236" t="s">
        <v>5027</v>
      </c>
      <c r="AY3236" s="104">
        <v>46115.384027777778</v>
      </c>
      <c r="AZ3236">
        <v>326977</v>
      </c>
      <c r="BA3236" t="s">
        <v>4728</v>
      </c>
      <c r="BB3236" t="s">
        <v>5989</v>
      </c>
      <c r="BF3236" t="s">
        <v>5958</v>
      </c>
    </row>
    <row r="3237" spans="32:58" x14ac:dyDescent="0.25">
      <c r="AF3237" t="s">
        <v>2600</v>
      </c>
      <c r="AJ3237" t="s">
        <v>4877</v>
      </c>
      <c r="AK3237" s="104">
        <v>46119.477083333331</v>
      </c>
      <c r="AL3237">
        <v>331061</v>
      </c>
      <c r="AM3237" t="s">
        <v>4728</v>
      </c>
      <c r="AN3237" t="s">
        <v>13</v>
      </c>
      <c r="AR3237" t="s">
        <v>5920</v>
      </c>
      <c r="AT3237" t="s">
        <v>1284</v>
      </c>
      <c r="AX3237" t="s">
        <v>4775</v>
      </c>
      <c r="AY3237" s="104">
        <v>46115.384722222225</v>
      </c>
      <c r="AZ3237">
        <v>244713</v>
      </c>
      <c r="BA3237" t="s">
        <v>4728</v>
      </c>
      <c r="BB3237" t="s">
        <v>5989</v>
      </c>
      <c r="BF3237" t="s">
        <v>5950</v>
      </c>
    </row>
    <row r="3238" spans="32:58" x14ac:dyDescent="0.25">
      <c r="AF3238" t="s">
        <v>2373</v>
      </c>
      <c r="AJ3238" t="s">
        <v>6892</v>
      </c>
      <c r="AK3238" s="104">
        <v>46119.477083333331</v>
      </c>
      <c r="AL3238">
        <v>345865</v>
      </c>
      <c r="AM3238" t="s">
        <v>4728</v>
      </c>
      <c r="AN3238" t="s">
        <v>13</v>
      </c>
      <c r="AR3238" t="s">
        <v>5948</v>
      </c>
      <c r="AT3238" t="s">
        <v>516</v>
      </c>
      <c r="AX3238" t="s">
        <v>6956</v>
      </c>
      <c r="AY3238" s="104">
        <v>46115.384722222225</v>
      </c>
      <c r="AZ3238">
        <v>353635</v>
      </c>
      <c r="BA3238" t="s">
        <v>4761</v>
      </c>
      <c r="BB3238" t="s">
        <v>5989</v>
      </c>
      <c r="BF3238" t="s">
        <v>5966</v>
      </c>
    </row>
    <row r="3239" spans="32:58" x14ac:dyDescent="0.25">
      <c r="AF3239" t="s">
        <v>247</v>
      </c>
      <c r="AJ3239" t="s">
        <v>6839</v>
      </c>
      <c r="AK3239" s="104">
        <v>46119.477777777778</v>
      </c>
      <c r="AL3239">
        <v>2066759</v>
      </c>
      <c r="AM3239" t="s">
        <v>4728</v>
      </c>
      <c r="AN3239" t="s">
        <v>13</v>
      </c>
      <c r="AR3239" t="s">
        <v>5931</v>
      </c>
      <c r="AT3239" t="s">
        <v>1078</v>
      </c>
      <c r="AX3239" t="s">
        <v>4921</v>
      </c>
      <c r="AY3239" s="104">
        <v>46115.386111111111</v>
      </c>
      <c r="AZ3239">
        <v>219456</v>
      </c>
      <c r="BA3239" t="s">
        <v>4728</v>
      </c>
      <c r="BB3239" t="s">
        <v>5989</v>
      </c>
      <c r="BF3239" t="s">
        <v>5942</v>
      </c>
    </row>
    <row r="3240" spans="32:58" x14ac:dyDescent="0.25">
      <c r="AF3240" t="s">
        <v>1292</v>
      </c>
      <c r="AJ3240" t="s">
        <v>4836</v>
      </c>
      <c r="AK3240" s="104">
        <v>46119.479166666664</v>
      </c>
      <c r="AL3240">
        <v>307819</v>
      </c>
      <c r="AM3240" t="s">
        <v>4728</v>
      </c>
      <c r="AN3240" t="s">
        <v>13</v>
      </c>
      <c r="AR3240" t="s">
        <v>5948</v>
      </c>
      <c r="AT3240" t="s">
        <v>1559</v>
      </c>
      <c r="AX3240" t="s">
        <v>4844</v>
      </c>
      <c r="AY3240" s="104">
        <v>46115.387499999997</v>
      </c>
      <c r="AZ3240">
        <v>283087</v>
      </c>
      <c r="BA3240" t="s">
        <v>4728</v>
      </c>
      <c r="BB3240" t="s">
        <v>5989</v>
      </c>
      <c r="BF3240" t="s">
        <v>5942</v>
      </c>
    </row>
    <row r="3241" spans="32:58" x14ac:dyDescent="0.25">
      <c r="AF3241" t="s">
        <v>187</v>
      </c>
      <c r="AG3241" t="s">
        <v>2510</v>
      </c>
      <c r="AJ3241" t="s">
        <v>6354</v>
      </c>
      <c r="AK3241" s="104">
        <v>46119.479166666664</v>
      </c>
      <c r="AL3241">
        <v>398727</v>
      </c>
      <c r="AM3241" t="s">
        <v>4728</v>
      </c>
      <c r="AN3241" t="s">
        <v>42</v>
      </c>
      <c r="AO3241" t="s">
        <v>13</v>
      </c>
      <c r="AR3241" t="s">
        <v>5933</v>
      </c>
      <c r="AT3241" t="s">
        <v>72</v>
      </c>
      <c r="AX3241" t="s">
        <v>4782</v>
      </c>
      <c r="AY3241" s="104">
        <v>46115.387499999997</v>
      </c>
      <c r="AZ3241">
        <v>1939933</v>
      </c>
      <c r="BA3241" t="s">
        <v>4761</v>
      </c>
      <c r="BB3241" t="s">
        <v>5989</v>
      </c>
      <c r="BF3241" t="s">
        <v>5958</v>
      </c>
    </row>
    <row r="3242" spans="32:58" x14ac:dyDescent="0.25">
      <c r="AF3242" t="s">
        <v>937</v>
      </c>
      <c r="AG3242" t="s">
        <v>2373</v>
      </c>
      <c r="AJ3242" t="s">
        <v>6277</v>
      </c>
      <c r="AK3242" s="104">
        <v>46119.479861111111</v>
      </c>
      <c r="AL3242">
        <v>831845</v>
      </c>
      <c r="AM3242" t="s">
        <v>4728</v>
      </c>
      <c r="AN3242" t="s">
        <v>42</v>
      </c>
      <c r="AO3242" t="s">
        <v>13</v>
      </c>
      <c r="AR3242" t="s">
        <v>6054</v>
      </c>
      <c r="AT3242" t="s">
        <v>84</v>
      </c>
      <c r="AU3242" t="s">
        <v>256</v>
      </c>
      <c r="AX3242" t="s">
        <v>7533</v>
      </c>
      <c r="AY3242" s="104">
        <v>46115.387499999997</v>
      </c>
      <c r="AZ3242">
        <v>1326709</v>
      </c>
      <c r="BA3242" t="s">
        <v>4728</v>
      </c>
      <c r="BB3242" t="s">
        <v>5989</v>
      </c>
      <c r="BC3242" t="s">
        <v>4731</v>
      </c>
      <c r="BF3242" t="s">
        <v>6074</v>
      </c>
    </row>
    <row r="3243" spans="32:58" x14ac:dyDescent="0.25">
      <c r="AF3243" t="s">
        <v>5080</v>
      </c>
      <c r="AG3243" t="s">
        <v>2559</v>
      </c>
      <c r="AJ3243" t="s">
        <v>4859</v>
      </c>
      <c r="AK3243" s="104">
        <v>46119.480555555558</v>
      </c>
      <c r="AL3243">
        <v>871942</v>
      </c>
      <c r="AM3243" t="s">
        <v>4728</v>
      </c>
      <c r="AN3243" t="s">
        <v>42</v>
      </c>
      <c r="AO3243" t="s">
        <v>13</v>
      </c>
      <c r="AR3243" t="s">
        <v>4941</v>
      </c>
      <c r="AT3243" t="s">
        <v>264</v>
      </c>
      <c r="AX3243" t="s">
        <v>4759</v>
      </c>
      <c r="AY3243" s="104">
        <v>46115.387499999997</v>
      </c>
      <c r="AZ3243">
        <v>783770</v>
      </c>
      <c r="BA3243" t="s">
        <v>4728</v>
      </c>
      <c r="BB3243" t="s">
        <v>5989</v>
      </c>
      <c r="BF3243" t="s">
        <v>5942</v>
      </c>
    </row>
    <row r="3244" spans="32:58" x14ac:dyDescent="0.25">
      <c r="AF3244" t="s">
        <v>1706</v>
      </c>
      <c r="AJ3244" t="s">
        <v>6531</v>
      </c>
      <c r="AK3244" s="104">
        <v>46119.480555555558</v>
      </c>
      <c r="AL3244">
        <v>157191</v>
      </c>
      <c r="AM3244" t="s">
        <v>4728</v>
      </c>
      <c r="AN3244" t="s">
        <v>13</v>
      </c>
      <c r="AR3244" t="s">
        <v>5918</v>
      </c>
      <c r="AT3244" t="s">
        <v>414</v>
      </c>
      <c r="AX3244" t="s">
        <v>6956</v>
      </c>
      <c r="AY3244" s="104">
        <v>46115.388888888891</v>
      </c>
      <c r="AZ3244">
        <v>869642</v>
      </c>
      <c r="BA3244" t="s">
        <v>4761</v>
      </c>
      <c r="BB3244" t="s">
        <v>5989</v>
      </c>
      <c r="BF3244" t="s">
        <v>5966</v>
      </c>
    </row>
    <row r="3245" spans="32:58" x14ac:dyDescent="0.25">
      <c r="AF3245" t="s">
        <v>76</v>
      </c>
      <c r="AG3245" t="s">
        <v>1985</v>
      </c>
      <c r="AJ3245" t="s">
        <v>4782</v>
      </c>
      <c r="AK3245" s="104">
        <v>46119.481249999997</v>
      </c>
      <c r="AL3245">
        <v>1484695</v>
      </c>
      <c r="AM3245" t="s">
        <v>4728</v>
      </c>
      <c r="AN3245" t="s">
        <v>13</v>
      </c>
      <c r="AR3245" t="s">
        <v>6549</v>
      </c>
      <c r="AT3245" t="s">
        <v>1134</v>
      </c>
      <c r="AX3245" t="s">
        <v>5013</v>
      </c>
      <c r="AY3245" s="104">
        <v>46115.38958333333</v>
      </c>
      <c r="AZ3245">
        <v>464197</v>
      </c>
      <c r="BA3245" t="s">
        <v>4728</v>
      </c>
      <c r="BB3245" t="s">
        <v>5989</v>
      </c>
      <c r="BF3245" t="s">
        <v>5920</v>
      </c>
    </row>
    <row r="3246" spans="32:58" x14ac:dyDescent="0.25">
      <c r="AF3246" t="s">
        <v>634</v>
      </c>
      <c r="AG3246" t="s">
        <v>1481</v>
      </c>
      <c r="AH3246" t="s">
        <v>1132</v>
      </c>
      <c r="AJ3246" t="s">
        <v>6893</v>
      </c>
      <c r="AK3246" s="104">
        <v>46119.481944444444</v>
      </c>
      <c r="AL3246">
        <v>891548</v>
      </c>
      <c r="AM3246" t="s">
        <v>4728</v>
      </c>
      <c r="AN3246" t="s">
        <v>4790</v>
      </c>
      <c r="AO3246" t="s">
        <v>13</v>
      </c>
      <c r="AP3246" t="s">
        <v>4731</v>
      </c>
      <c r="AR3246" t="s">
        <v>5933</v>
      </c>
      <c r="AT3246" t="s">
        <v>202</v>
      </c>
      <c r="AX3246" t="s">
        <v>4782</v>
      </c>
      <c r="AY3246" s="104">
        <v>46115.390277777777</v>
      </c>
      <c r="AZ3246">
        <v>51496</v>
      </c>
      <c r="BA3246" t="s">
        <v>4728</v>
      </c>
      <c r="BB3246" t="s">
        <v>5989</v>
      </c>
      <c r="BF3246" t="s">
        <v>5925</v>
      </c>
    </row>
    <row r="3247" spans="32:58" x14ac:dyDescent="0.25">
      <c r="AF3247" t="s">
        <v>1985</v>
      </c>
      <c r="AJ3247" t="s">
        <v>4776</v>
      </c>
      <c r="AK3247" s="104">
        <v>46119.481944444444</v>
      </c>
      <c r="AL3247">
        <v>305518</v>
      </c>
      <c r="AM3247" t="s">
        <v>4728</v>
      </c>
      <c r="AN3247" t="s">
        <v>13</v>
      </c>
      <c r="AR3247" t="s">
        <v>5942</v>
      </c>
      <c r="AT3247" t="s">
        <v>516</v>
      </c>
      <c r="AX3247" t="s">
        <v>7534</v>
      </c>
      <c r="AY3247" s="104">
        <v>46115.390277777777</v>
      </c>
      <c r="AZ3247">
        <v>213272</v>
      </c>
      <c r="BA3247" t="s">
        <v>4728</v>
      </c>
      <c r="BB3247" t="s">
        <v>5989</v>
      </c>
      <c r="BF3247" t="s">
        <v>5942</v>
      </c>
    </row>
    <row r="3248" spans="32:58" x14ac:dyDescent="0.25">
      <c r="AF3248" t="s">
        <v>298</v>
      </c>
      <c r="AJ3248" t="s">
        <v>4763</v>
      </c>
      <c r="AK3248" s="104">
        <v>46119.481944444444</v>
      </c>
      <c r="AL3248">
        <v>461073</v>
      </c>
      <c r="AM3248" t="s">
        <v>4728</v>
      </c>
      <c r="AN3248" t="s">
        <v>13</v>
      </c>
      <c r="AR3248" t="s">
        <v>5942</v>
      </c>
      <c r="AT3248" t="s">
        <v>205</v>
      </c>
      <c r="AX3248" t="s">
        <v>4854</v>
      </c>
      <c r="AY3248" s="104">
        <v>46115.390277777777</v>
      </c>
      <c r="AZ3248">
        <v>550523</v>
      </c>
      <c r="BA3248" t="s">
        <v>4728</v>
      </c>
      <c r="BB3248" t="s">
        <v>5989</v>
      </c>
      <c r="BF3248" t="s">
        <v>5920</v>
      </c>
    </row>
    <row r="3249" spans="32:58" x14ac:dyDescent="0.25">
      <c r="AF3249" t="s">
        <v>1535</v>
      </c>
      <c r="AG3249" t="s">
        <v>2345</v>
      </c>
      <c r="AJ3249" t="s">
        <v>5431</v>
      </c>
      <c r="AK3249" s="104">
        <v>46119.48333333333</v>
      </c>
      <c r="AL3249">
        <v>349914</v>
      </c>
      <c r="AM3249" t="s">
        <v>4728</v>
      </c>
      <c r="AN3249" t="s">
        <v>42</v>
      </c>
      <c r="AO3249" t="s">
        <v>13</v>
      </c>
      <c r="AR3249" t="s">
        <v>6005</v>
      </c>
      <c r="AT3249" t="s">
        <v>1078</v>
      </c>
      <c r="AX3249" t="s">
        <v>5246</v>
      </c>
      <c r="AY3249" s="104">
        <v>46115.390277777777</v>
      </c>
      <c r="AZ3249">
        <v>220849</v>
      </c>
      <c r="BA3249" t="s">
        <v>4728</v>
      </c>
      <c r="BB3249" t="s">
        <v>5989</v>
      </c>
      <c r="BF3249" t="s">
        <v>5942</v>
      </c>
    </row>
    <row r="3250" spans="32:58" x14ac:dyDescent="0.25">
      <c r="AF3250" t="s">
        <v>2279</v>
      </c>
      <c r="AG3250" t="s">
        <v>73</v>
      </c>
      <c r="AJ3250" t="s">
        <v>5106</v>
      </c>
      <c r="AK3250" s="104">
        <v>46119.48333333333</v>
      </c>
      <c r="AL3250">
        <v>1505508</v>
      </c>
      <c r="AM3250" t="s">
        <v>4761</v>
      </c>
      <c r="AN3250" t="s">
        <v>42</v>
      </c>
      <c r="AO3250" t="s">
        <v>13</v>
      </c>
      <c r="AR3250" t="s">
        <v>5671</v>
      </c>
      <c r="AT3250" t="s">
        <v>84</v>
      </c>
      <c r="AX3250" t="s">
        <v>5109</v>
      </c>
      <c r="AY3250" s="104">
        <v>46115.390972222223</v>
      </c>
      <c r="AZ3250">
        <v>193376</v>
      </c>
      <c r="BA3250" t="s">
        <v>4728</v>
      </c>
      <c r="BB3250" t="s">
        <v>5989</v>
      </c>
      <c r="BF3250" t="s">
        <v>5920</v>
      </c>
    </row>
    <row r="3251" spans="32:58" x14ac:dyDescent="0.25">
      <c r="AF3251" t="s">
        <v>1600</v>
      </c>
      <c r="AG3251" t="s">
        <v>637</v>
      </c>
      <c r="AH3251" t="s">
        <v>220</v>
      </c>
      <c r="AJ3251" t="s">
        <v>4755</v>
      </c>
      <c r="AK3251" s="104">
        <v>46119.48333333333</v>
      </c>
      <c r="AL3251">
        <v>942462</v>
      </c>
      <c r="AM3251" t="s">
        <v>4728</v>
      </c>
      <c r="AN3251" t="s">
        <v>42</v>
      </c>
      <c r="AO3251" t="s">
        <v>13</v>
      </c>
      <c r="AP3251" t="s">
        <v>4731</v>
      </c>
      <c r="AR3251" t="s">
        <v>6894</v>
      </c>
      <c r="AT3251" t="s">
        <v>202</v>
      </c>
      <c r="AX3251" t="s">
        <v>4782</v>
      </c>
      <c r="AY3251" s="104">
        <v>46115.390972222223</v>
      </c>
      <c r="AZ3251">
        <v>236851</v>
      </c>
      <c r="BA3251" t="s">
        <v>4728</v>
      </c>
      <c r="BB3251" t="s">
        <v>5989</v>
      </c>
      <c r="BF3251" t="s">
        <v>5918</v>
      </c>
    </row>
    <row r="3252" spans="32:58" x14ac:dyDescent="0.25">
      <c r="AF3252" t="s">
        <v>2624</v>
      </c>
      <c r="AJ3252" t="s">
        <v>6629</v>
      </c>
      <c r="AK3252" s="104">
        <v>46119.48333333333</v>
      </c>
      <c r="AL3252">
        <v>623233</v>
      </c>
      <c r="AM3252" t="s">
        <v>4761</v>
      </c>
      <c r="AN3252" t="s">
        <v>13</v>
      </c>
      <c r="AR3252" t="s">
        <v>5934</v>
      </c>
      <c r="AT3252" t="s">
        <v>220</v>
      </c>
      <c r="AX3252" t="s">
        <v>4776</v>
      </c>
      <c r="AY3252" s="104">
        <v>46115.390972222223</v>
      </c>
      <c r="AZ3252">
        <v>913333</v>
      </c>
      <c r="BA3252" t="s">
        <v>4728</v>
      </c>
      <c r="BB3252" t="s">
        <v>5989</v>
      </c>
      <c r="BF3252" t="s">
        <v>5958</v>
      </c>
    </row>
    <row r="3253" spans="32:58" x14ac:dyDescent="0.25">
      <c r="AF3253" t="s">
        <v>1535</v>
      </c>
      <c r="AG3253" t="s">
        <v>1706</v>
      </c>
      <c r="AJ3253" t="s">
        <v>6895</v>
      </c>
      <c r="AK3253" s="104">
        <v>46119.484027777777</v>
      </c>
      <c r="AL3253">
        <v>506399</v>
      </c>
      <c r="AM3253" t="s">
        <v>4728</v>
      </c>
      <c r="AN3253" t="s">
        <v>42</v>
      </c>
      <c r="AO3253" t="s">
        <v>13</v>
      </c>
      <c r="AR3253" t="s">
        <v>5933</v>
      </c>
      <c r="AT3253" t="s">
        <v>1559</v>
      </c>
      <c r="AU3253" t="s">
        <v>683</v>
      </c>
      <c r="AX3253" t="s">
        <v>6470</v>
      </c>
      <c r="AY3253" s="104">
        <v>46115.390972222223</v>
      </c>
      <c r="AZ3253">
        <v>2679839</v>
      </c>
      <c r="BA3253" t="s">
        <v>4728</v>
      </c>
      <c r="BB3253" t="s">
        <v>5989</v>
      </c>
      <c r="BC3253" t="s">
        <v>4731</v>
      </c>
      <c r="BF3253" t="s">
        <v>6940</v>
      </c>
    </row>
    <row r="3254" spans="32:58" x14ac:dyDescent="0.25">
      <c r="AF3254" t="s">
        <v>1284</v>
      </c>
      <c r="AJ3254" t="s">
        <v>4776</v>
      </c>
      <c r="AK3254" s="104">
        <v>46119.484722222223</v>
      </c>
      <c r="AL3254">
        <v>97950</v>
      </c>
      <c r="AM3254" t="s">
        <v>4728</v>
      </c>
      <c r="AN3254" t="s">
        <v>13</v>
      </c>
      <c r="AR3254" t="s">
        <v>4781</v>
      </c>
      <c r="AT3254" t="s">
        <v>71</v>
      </c>
      <c r="AX3254" t="s">
        <v>7335</v>
      </c>
      <c r="AY3254" s="104">
        <v>46115.39166666667</v>
      </c>
      <c r="AZ3254">
        <v>470891</v>
      </c>
      <c r="BA3254" t="s">
        <v>4728</v>
      </c>
      <c r="BB3254" t="s">
        <v>5989</v>
      </c>
      <c r="BF3254" t="s">
        <v>5958</v>
      </c>
    </row>
    <row r="3255" spans="32:58" x14ac:dyDescent="0.25">
      <c r="AF3255" t="s">
        <v>1124</v>
      </c>
      <c r="AJ3255" t="s">
        <v>6091</v>
      </c>
      <c r="AK3255" s="104">
        <v>46119.484722222223</v>
      </c>
      <c r="AL3255">
        <v>452969</v>
      </c>
      <c r="AM3255" t="s">
        <v>4728</v>
      </c>
      <c r="AN3255" t="s">
        <v>13</v>
      </c>
      <c r="AR3255" t="s">
        <v>5918</v>
      </c>
      <c r="AT3255" t="s">
        <v>1507</v>
      </c>
      <c r="AX3255" t="s">
        <v>5449</v>
      </c>
      <c r="AY3255" s="104">
        <v>46115.39166666667</v>
      </c>
      <c r="AZ3255">
        <v>266000</v>
      </c>
      <c r="BA3255" t="s">
        <v>4728</v>
      </c>
      <c r="BB3255" t="s">
        <v>5989</v>
      </c>
      <c r="BF3255" t="s">
        <v>5942</v>
      </c>
    </row>
    <row r="3256" spans="32:58" x14ac:dyDescent="0.25">
      <c r="AF3256" t="s">
        <v>2383</v>
      </c>
      <c r="AJ3256" t="s">
        <v>6710</v>
      </c>
      <c r="AK3256" s="104">
        <v>46119.484722222223</v>
      </c>
      <c r="AL3256">
        <v>527846</v>
      </c>
      <c r="AM3256" t="s">
        <v>4728</v>
      </c>
      <c r="AN3256" t="s">
        <v>13</v>
      </c>
      <c r="AR3256" t="s">
        <v>6004</v>
      </c>
      <c r="AT3256" t="s">
        <v>414</v>
      </c>
      <c r="AU3256" t="s">
        <v>220</v>
      </c>
      <c r="AX3256" t="s">
        <v>7529</v>
      </c>
      <c r="AY3256" s="104">
        <v>46115.393055555556</v>
      </c>
      <c r="AZ3256">
        <v>2271279</v>
      </c>
      <c r="BA3256" t="s">
        <v>4761</v>
      </c>
      <c r="BB3256" t="s">
        <v>5989</v>
      </c>
      <c r="BC3256" t="s">
        <v>4731</v>
      </c>
      <c r="BF3256" t="s">
        <v>7535</v>
      </c>
    </row>
    <row r="3257" spans="32:58" x14ac:dyDescent="0.25">
      <c r="AF3257" t="s">
        <v>1645</v>
      </c>
      <c r="AG3257" t="s">
        <v>637</v>
      </c>
      <c r="AJ3257" t="s">
        <v>4784</v>
      </c>
      <c r="AK3257" s="104">
        <v>46119.484722222223</v>
      </c>
      <c r="AL3257">
        <v>768193</v>
      </c>
      <c r="AM3257" t="s">
        <v>4728</v>
      </c>
      <c r="AN3257" t="s">
        <v>42</v>
      </c>
      <c r="AO3257" t="s">
        <v>13</v>
      </c>
      <c r="AR3257" t="s">
        <v>4941</v>
      </c>
      <c r="AT3257" t="s">
        <v>2600</v>
      </c>
      <c r="AX3257" t="s">
        <v>4733</v>
      </c>
      <c r="AY3257" s="104">
        <v>46115.393055555556</v>
      </c>
      <c r="AZ3257">
        <v>591527</v>
      </c>
      <c r="BA3257" t="s">
        <v>4728</v>
      </c>
      <c r="BB3257" t="s">
        <v>5989</v>
      </c>
      <c r="BF3257" t="s">
        <v>5918</v>
      </c>
    </row>
    <row r="3258" spans="32:58" x14ac:dyDescent="0.25">
      <c r="AF3258" t="s">
        <v>1606</v>
      </c>
      <c r="AG3258" t="s">
        <v>2357</v>
      </c>
      <c r="AJ3258" t="s">
        <v>6896</v>
      </c>
      <c r="AK3258" s="104">
        <v>46119.48541666667</v>
      </c>
      <c r="AL3258">
        <v>380643</v>
      </c>
      <c r="AM3258" t="s">
        <v>4728</v>
      </c>
      <c r="AN3258" t="s">
        <v>42</v>
      </c>
      <c r="AO3258" t="s">
        <v>13</v>
      </c>
      <c r="AR3258" t="s">
        <v>5937</v>
      </c>
      <c r="AT3258" t="s">
        <v>516</v>
      </c>
      <c r="AU3258" t="s">
        <v>1132</v>
      </c>
      <c r="AX3258" t="s">
        <v>7536</v>
      </c>
      <c r="AY3258" s="104">
        <v>46115.393055555556</v>
      </c>
      <c r="AZ3258">
        <v>844025</v>
      </c>
      <c r="BA3258" t="s">
        <v>4728</v>
      </c>
      <c r="BB3258" t="s">
        <v>5989</v>
      </c>
      <c r="BC3258" t="s">
        <v>4731</v>
      </c>
      <c r="BF3258" t="s">
        <v>6628</v>
      </c>
    </row>
    <row r="3259" spans="32:58" x14ac:dyDescent="0.25">
      <c r="AF3259" t="s">
        <v>2158</v>
      </c>
      <c r="AG3259" t="s">
        <v>1481</v>
      </c>
      <c r="AJ3259" t="s">
        <v>6281</v>
      </c>
      <c r="AK3259" s="104">
        <v>46119.486111111109</v>
      </c>
      <c r="AL3259">
        <v>714058</v>
      </c>
      <c r="AM3259" t="s">
        <v>4728</v>
      </c>
      <c r="AN3259" t="s">
        <v>4787</v>
      </c>
      <c r="AO3259" t="s">
        <v>13</v>
      </c>
      <c r="AR3259" t="s">
        <v>6040</v>
      </c>
      <c r="AT3259" t="s">
        <v>1284</v>
      </c>
      <c r="AU3259" t="s">
        <v>1078</v>
      </c>
      <c r="AX3259" t="s">
        <v>4782</v>
      </c>
      <c r="AY3259" s="104">
        <v>46115.393750000003</v>
      </c>
      <c r="AZ3259">
        <v>499228</v>
      </c>
      <c r="BA3259" t="s">
        <v>4728</v>
      </c>
      <c r="BB3259" t="s">
        <v>5989</v>
      </c>
      <c r="BC3259" t="s">
        <v>4731</v>
      </c>
      <c r="BF3259" t="s">
        <v>6410</v>
      </c>
    </row>
    <row r="3260" spans="32:58" x14ac:dyDescent="0.25">
      <c r="AF3260" t="s">
        <v>6089</v>
      </c>
      <c r="AG3260" t="s">
        <v>2373</v>
      </c>
      <c r="AJ3260" t="s">
        <v>4865</v>
      </c>
      <c r="AK3260" s="104">
        <v>46119.486805555556</v>
      </c>
      <c r="AL3260">
        <v>1064020</v>
      </c>
      <c r="AM3260" t="s">
        <v>4728</v>
      </c>
      <c r="AN3260" t="s">
        <v>42</v>
      </c>
      <c r="AO3260" t="s">
        <v>13</v>
      </c>
      <c r="AR3260" t="s">
        <v>5937</v>
      </c>
      <c r="AT3260" t="s">
        <v>1134</v>
      </c>
      <c r="AX3260" t="s">
        <v>5876</v>
      </c>
      <c r="AY3260" s="104">
        <v>46115.394444444442</v>
      </c>
      <c r="AZ3260">
        <v>598227</v>
      </c>
      <c r="BA3260" t="s">
        <v>4728</v>
      </c>
      <c r="BB3260" t="s">
        <v>5989</v>
      </c>
      <c r="BF3260" t="s">
        <v>5931</v>
      </c>
    </row>
    <row r="3261" spans="32:58" x14ac:dyDescent="0.25">
      <c r="AF3261" t="s">
        <v>1584</v>
      </c>
      <c r="AJ3261" t="s">
        <v>4877</v>
      </c>
      <c r="AK3261" s="104">
        <v>46119.486805555556</v>
      </c>
      <c r="AL3261">
        <v>339286</v>
      </c>
      <c r="AM3261" t="s">
        <v>4728</v>
      </c>
      <c r="AN3261" t="s">
        <v>13</v>
      </c>
      <c r="AR3261" t="s">
        <v>5920</v>
      </c>
      <c r="AT3261" t="s">
        <v>432</v>
      </c>
      <c r="AX3261" t="s">
        <v>5079</v>
      </c>
      <c r="AY3261" s="104">
        <v>46115.395138888889</v>
      </c>
      <c r="AZ3261">
        <v>438851</v>
      </c>
      <c r="BA3261" t="s">
        <v>4728</v>
      </c>
      <c r="BB3261" t="s">
        <v>5989</v>
      </c>
      <c r="BF3261" t="s">
        <v>5931</v>
      </c>
    </row>
    <row r="3262" spans="32:58" x14ac:dyDescent="0.25">
      <c r="AF3262" t="s">
        <v>2630</v>
      </c>
      <c r="AG3262" t="s">
        <v>1220</v>
      </c>
      <c r="AJ3262" t="s">
        <v>5127</v>
      </c>
      <c r="AK3262" s="104">
        <v>46119.487500000003</v>
      </c>
      <c r="AL3262">
        <v>364264</v>
      </c>
      <c r="AM3262" t="s">
        <v>4728</v>
      </c>
      <c r="AN3262" t="s">
        <v>42</v>
      </c>
      <c r="AO3262" t="s">
        <v>13</v>
      </c>
      <c r="AR3262" t="s">
        <v>5933</v>
      </c>
      <c r="AT3262" t="s">
        <v>76</v>
      </c>
      <c r="AX3262" t="s">
        <v>5295</v>
      </c>
      <c r="AY3262" s="104">
        <v>46115.395138888889</v>
      </c>
      <c r="AZ3262">
        <v>637565</v>
      </c>
      <c r="BA3262" t="s">
        <v>4728</v>
      </c>
      <c r="BB3262" t="s">
        <v>5989</v>
      </c>
      <c r="BF3262" t="s">
        <v>5931</v>
      </c>
    </row>
    <row r="3263" spans="32:58" x14ac:dyDescent="0.25">
      <c r="AF3263" t="s">
        <v>235</v>
      </c>
      <c r="AJ3263" t="s">
        <v>5595</v>
      </c>
      <c r="AK3263" s="104">
        <v>46119.488194444442</v>
      </c>
      <c r="AL3263">
        <v>423027</v>
      </c>
      <c r="AM3263" t="s">
        <v>4728</v>
      </c>
      <c r="AN3263" t="s">
        <v>13</v>
      </c>
      <c r="AR3263" t="s">
        <v>5958</v>
      </c>
      <c r="AT3263" t="s">
        <v>1941</v>
      </c>
      <c r="AX3263" t="s">
        <v>6308</v>
      </c>
      <c r="AY3263" s="104">
        <v>46115.395833333336</v>
      </c>
      <c r="AZ3263">
        <v>1939727</v>
      </c>
      <c r="BA3263" t="s">
        <v>4728</v>
      </c>
      <c r="BB3263" t="s">
        <v>5989</v>
      </c>
      <c r="BF3263" t="s">
        <v>6314</v>
      </c>
    </row>
    <row r="3264" spans="32:58" x14ac:dyDescent="0.25">
      <c r="AF3264" t="s">
        <v>1466</v>
      </c>
      <c r="AG3264" t="s">
        <v>76</v>
      </c>
      <c r="AH3264" t="s">
        <v>2650</v>
      </c>
      <c r="AJ3264" t="s">
        <v>5156</v>
      </c>
      <c r="AK3264" s="104">
        <v>46119.488194444442</v>
      </c>
      <c r="AL3264">
        <v>1379708</v>
      </c>
      <c r="AM3264" t="s">
        <v>4728</v>
      </c>
      <c r="AN3264" t="s">
        <v>42</v>
      </c>
      <c r="AO3264" t="s">
        <v>13</v>
      </c>
      <c r="AR3264" t="s">
        <v>6168</v>
      </c>
      <c r="AT3264" t="s">
        <v>1134</v>
      </c>
      <c r="AX3264" t="s">
        <v>5382</v>
      </c>
      <c r="AY3264" s="104">
        <v>46115.395833333336</v>
      </c>
      <c r="AZ3264">
        <v>1137180</v>
      </c>
      <c r="BA3264" t="s">
        <v>4761</v>
      </c>
      <c r="BB3264" t="s">
        <v>5989</v>
      </c>
      <c r="BF3264" t="s">
        <v>5966</v>
      </c>
    </row>
    <row r="3265" spans="32:58" x14ac:dyDescent="0.25">
      <c r="AF3265" t="s">
        <v>644</v>
      </c>
      <c r="AG3265" t="s">
        <v>2357</v>
      </c>
      <c r="AJ3265" t="s">
        <v>4762</v>
      </c>
      <c r="AK3265" s="104">
        <v>46119.488194444442</v>
      </c>
      <c r="AL3265">
        <v>651816</v>
      </c>
      <c r="AM3265" t="s">
        <v>4728</v>
      </c>
      <c r="AN3265" t="s">
        <v>42</v>
      </c>
      <c r="AO3265" t="s">
        <v>13</v>
      </c>
      <c r="AR3265" t="s">
        <v>6026</v>
      </c>
      <c r="AT3265" t="s">
        <v>1276</v>
      </c>
      <c r="AX3265" t="s">
        <v>5663</v>
      </c>
      <c r="AY3265" s="104">
        <v>46115.396527777775</v>
      </c>
      <c r="AZ3265">
        <v>2605890</v>
      </c>
      <c r="BA3265" t="s">
        <v>4761</v>
      </c>
      <c r="BB3265" t="s">
        <v>5989</v>
      </c>
      <c r="BF3265" t="s">
        <v>5966</v>
      </c>
    </row>
    <row r="3266" spans="32:58" x14ac:dyDescent="0.25">
      <c r="AF3266" t="s">
        <v>1600</v>
      </c>
      <c r="AG3266" t="s">
        <v>81</v>
      </c>
      <c r="AJ3266" t="s">
        <v>5063</v>
      </c>
      <c r="AK3266" s="104">
        <v>46119.488194444442</v>
      </c>
      <c r="AL3266">
        <v>1110498</v>
      </c>
      <c r="AM3266" t="s">
        <v>4728</v>
      </c>
      <c r="AN3266" t="s">
        <v>42</v>
      </c>
      <c r="AO3266" t="s">
        <v>13</v>
      </c>
      <c r="AR3266" t="s">
        <v>6897</v>
      </c>
      <c r="AT3266" t="s">
        <v>308</v>
      </c>
      <c r="AX3266" t="s">
        <v>5391</v>
      </c>
      <c r="AY3266" s="104">
        <v>46115.396527777775</v>
      </c>
      <c r="AZ3266">
        <v>519503</v>
      </c>
      <c r="BA3266" t="s">
        <v>4728</v>
      </c>
      <c r="BB3266" t="s">
        <v>5989</v>
      </c>
      <c r="BF3266" t="s">
        <v>5931</v>
      </c>
    </row>
    <row r="3267" spans="32:58" x14ac:dyDescent="0.25">
      <c r="AF3267" t="s">
        <v>5316</v>
      </c>
      <c r="AG3267" t="s">
        <v>516</v>
      </c>
      <c r="AJ3267" t="s">
        <v>4753</v>
      </c>
      <c r="AK3267" s="104">
        <v>46119.488194444442</v>
      </c>
      <c r="AL3267">
        <v>1157748</v>
      </c>
      <c r="AM3267" t="s">
        <v>4761</v>
      </c>
      <c r="AN3267" t="s">
        <v>4787</v>
      </c>
      <c r="AO3267" t="s">
        <v>13</v>
      </c>
      <c r="AR3267" t="s">
        <v>5980</v>
      </c>
      <c r="AT3267" t="s">
        <v>76</v>
      </c>
      <c r="AX3267" t="s">
        <v>6360</v>
      </c>
      <c r="AY3267" s="104">
        <v>46115.396527777775</v>
      </c>
      <c r="AZ3267">
        <v>1114960</v>
      </c>
      <c r="BA3267" t="s">
        <v>4728</v>
      </c>
      <c r="BB3267" t="s">
        <v>5989</v>
      </c>
      <c r="BF3267" t="s">
        <v>5931</v>
      </c>
    </row>
    <row r="3268" spans="32:58" x14ac:dyDescent="0.25">
      <c r="AF3268" t="s">
        <v>205</v>
      </c>
      <c r="AJ3268" t="s">
        <v>6451</v>
      </c>
      <c r="AK3268" s="104">
        <v>46119.489583333336</v>
      </c>
      <c r="AL3268">
        <v>243242</v>
      </c>
      <c r="AM3268" t="s">
        <v>4728</v>
      </c>
      <c r="AN3268" t="s">
        <v>13</v>
      </c>
      <c r="AO3268" t="s">
        <v>4731</v>
      </c>
      <c r="AR3268" t="s">
        <v>5920</v>
      </c>
      <c r="AT3268" t="s">
        <v>1584</v>
      </c>
      <c r="AU3268" t="s">
        <v>1132</v>
      </c>
      <c r="AX3268" t="s">
        <v>7468</v>
      </c>
      <c r="AY3268" s="104">
        <v>46115.396527777775</v>
      </c>
      <c r="AZ3268">
        <v>729811</v>
      </c>
      <c r="BA3268" t="s">
        <v>4728</v>
      </c>
      <c r="BB3268" t="s">
        <v>5989</v>
      </c>
      <c r="BC3268" t="s">
        <v>4731</v>
      </c>
      <c r="BF3268" t="s">
        <v>6628</v>
      </c>
    </row>
    <row r="3269" spans="32:58" x14ac:dyDescent="0.25">
      <c r="AF3269" t="s">
        <v>1584</v>
      </c>
      <c r="AJ3269" t="s">
        <v>5451</v>
      </c>
      <c r="AK3269" s="104">
        <v>46119.491666666669</v>
      </c>
      <c r="AL3269">
        <v>761343</v>
      </c>
      <c r="AM3269" t="s">
        <v>4728</v>
      </c>
      <c r="AN3269" t="s">
        <v>13</v>
      </c>
      <c r="AR3269" t="s">
        <v>6004</v>
      </c>
      <c r="AT3269" t="s">
        <v>202</v>
      </c>
      <c r="AX3269" t="s">
        <v>5857</v>
      </c>
      <c r="AY3269" s="104">
        <v>46115.397916666669</v>
      </c>
      <c r="AZ3269">
        <v>295989</v>
      </c>
      <c r="BA3269" t="s">
        <v>4728</v>
      </c>
      <c r="BB3269" t="s">
        <v>5989</v>
      </c>
      <c r="BF3269" t="s">
        <v>5931</v>
      </c>
    </row>
    <row r="3270" spans="32:58" x14ac:dyDescent="0.25">
      <c r="AF3270" t="s">
        <v>2395</v>
      </c>
      <c r="AG3270" t="s">
        <v>868</v>
      </c>
      <c r="AH3270" t="s">
        <v>1688</v>
      </c>
      <c r="AJ3270" t="s">
        <v>6528</v>
      </c>
      <c r="AK3270" s="104">
        <v>46119.493750000001</v>
      </c>
      <c r="AL3270">
        <v>2134533</v>
      </c>
      <c r="AM3270" t="s">
        <v>4728</v>
      </c>
      <c r="AN3270" t="s">
        <v>42</v>
      </c>
      <c r="AO3270" t="s">
        <v>13</v>
      </c>
      <c r="AP3270" t="s">
        <v>4731</v>
      </c>
      <c r="AR3270" t="s">
        <v>6127</v>
      </c>
      <c r="AT3270" t="s">
        <v>836</v>
      </c>
      <c r="AX3270" t="s">
        <v>7537</v>
      </c>
      <c r="AY3270" s="104">
        <v>46115.398611111108</v>
      </c>
      <c r="AZ3270">
        <v>843968</v>
      </c>
      <c r="BA3270" t="s">
        <v>4728</v>
      </c>
      <c r="BB3270" t="s">
        <v>5989</v>
      </c>
      <c r="BF3270" t="s">
        <v>5931</v>
      </c>
    </row>
    <row r="3271" spans="32:58" x14ac:dyDescent="0.25">
      <c r="AF3271" t="s">
        <v>5029</v>
      </c>
      <c r="AG3271" t="s">
        <v>1706</v>
      </c>
      <c r="AJ3271" t="s">
        <v>6898</v>
      </c>
      <c r="AK3271" s="104">
        <v>46119.494444444441</v>
      </c>
      <c r="AL3271">
        <v>368570</v>
      </c>
      <c r="AM3271" t="s">
        <v>4761</v>
      </c>
      <c r="AN3271" t="s">
        <v>4787</v>
      </c>
      <c r="AO3271" t="s">
        <v>13</v>
      </c>
      <c r="AR3271" t="s">
        <v>6103</v>
      </c>
      <c r="AT3271" t="s">
        <v>516</v>
      </c>
      <c r="AU3271" t="s">
        <v>256</v>
      </c>
      <c r="AX3271" t="s">
        <v>5112</v>
      </c>
      <c r="AY3271" s="104">
        <v>46115.399305555555</v>
      </c>
      <c r="AZ3271">
        <v>634475</v>
      </c>
      <c r="BA3271" t="s">
        <v>4728</v>
      </c>
      <c r="BB3271" t="s">
        <v>5989</v>
      </c>
      <c r="BC3271" t="s">
        <v>4731</v>
      </c>
      <c r="BF3271" t="s">
        <v>7538</v>
      </c>
    </row>
    <row r="3272" spans="32:58" x14ac:dyDescent="0.25">
      <c r="AF3272" t="s">
        <v>657</v>
      </c>
      <c r="AG3272" t="s">
        <v>1220</v>
      </c>
      <c r="AJ3272" t="s">
        <v>5386</v>
      </c>
      <c r="AK3272" s="104">
        <v>46119.496527777781</v>
      </c>
      <c r="AL3272">
        <v>634734</v>
      </c>
      <c r="AM3272" t="s">
        <v>4728</v>
      </c>
      <c r="AN3272" t="s">
        <v>4790</v>
      </c>
      <c r="AO3272" t="s">
        <v>13</v>
      </c>
      <c r="AR3272" t="s">
        <v>5980</v>
      </c>
      <c r="AT3272" t="s">
        <v>1559</v>
      </c>
      <c r="AX3272" t="s">
        <v>5499</v>
      </c>
      <c r="AY3272" s="104">
        <v>46115.399305555555</v>
      </c>
      <c r="AZ3272">
        <v>693212</v>
      </c>
      <c r="BA3272" t="s">
        <v>4728</v>
      </c>
      <c r="BB3272" t="s">
        <v>5989</v>
      </c>
      <c r="BF3272" t="s">
        <v>5918</v>
      </c>
    </row>
    <row r="3273" spans="32:58" x14ac:dyDescent="0.25">
      <c r="AF3273" t="s">
        <v>235</v>
      </c>
      <c r="AJ3273" t="s">
        <v>4855</v>
      </c>
      <c r="AK3273" s="104">
        <v>46119.49722222222</v>
      </c>
      <c r="AL3273">
        <v>337770</v>
      </c>
      <c r="AM3273" t="s">
        <v>4728</v>
      </c>
      <c r="AN3273" t="s">
        <v>13</v>
      </c>
      <c r="AR3273" t="s">
        <v>5920</v>
      </c>
      <c r="AT3273" t="s">
        <v>1078</v>
      </c>
      <c r="AX3273" t="s">
        <v>6046</v>
      </c>
      <c r="AY3273" s="104">
        <v>46115.4</v>
      </c>
      <c r="AZ3273">
        <v>209612</v>
      </c>
      <c r="BA3273" t="s">
        <v>4761</v>
      </c>
      <c r="BB3273" t="s">
        <v>5989</v>
      </c>
      <c r="BF3273" t="s">
        <v>5942</v>
      </c>
    </row>
    <row r="3274" spans="32:58" x14ac:dyDescent="0.25">
      <c r="AF3274" t="s">
        <v>1535</v>
      </c>
      <c r="AG3274" t="s">
        <v>2335</v>
      </c>
      <c r="AJ3274" t="s">
        <v>4977</v>
      </c>
      <c r="AK3274" s="104">
        <v>46119.497916666667</v>
      </c>
      <c r="AL3274">
        <v>445859</v>
      </c>
      <c r="AM3274" t="s">
        <v>4728</v>
      </c>
      <c r="AN3274" t="s">
        <v>42</v>
      </c>
      <c r="AO3274" t="s">
        <v>13</v>
      </c>
      <c r="AR3274" t="s">
        <v>6150</v>
      </c>
      <c r="AT3274" t="s">
        <v>264</v>
      </c>
      <c r="AX3274" t="s">
        <v>5429</v>
      </c>
      <c r="AY3274" s="104">
        <v>46115.4</v>
      </c>
      <c r="AZ3274">
        <v>393964</v>
      </c>
      <c r="BA3274" t="s">
        <v>4728</v>
      </c>
      <c r="BB3274" t="s">
        <v>5989</v>
      </c>
      <c r="BF3274" t="s">
        <v>5956</v>
      </c>
    </row>
    <row r="3275" spans="32:58" x14ac:dyDescent="0.25">
      <c r="AF3275" t="s">
        <v>250</v>
      </c>
      <c r="AG3275" t="s">
        <v>220</v>
      </c>
      <c r="AJ3275" t="s">
        <v>4877</v>
      </c>
      <c r="AK3275" s="104">
        <v>46119.497916666667</v>
      </c>
      <c r="AL3275">
        <v>822910</v>
      </c>
      <c r="AM3275" t="s">
        <v>4728</v>
      </c>
      <c r="AN3275" t="s">
        <v>13</v>
      </c>
      <c r="AO3275" t="s">
        <v>4731</v>
      </c>
      <c r="AR3275" t="s">
        <v>6495</v>
      </c>
      <c r="AT3275" t="s">
        <v>71</v>
      </c>
      <c r="AX3275" t="s">
        <v>7539</v>
      </c>
      <c r="AY3275" s="104">
        <v>46115.4</v>
      </c>
      <c r="AZ3275">
        <v>1408264</v>
      </c>
      <c r="BA3275" t="s">
        <v>4761</v>
      </c>
      <c r="BB3275" t="s">
        <v>5989</v>
      </c>
      <c r="BF3275" t="s">
        <v>5966</v>
      </c>
    </row>
    <row r="3276" spans="32:58" x14ac:dyDescent="0.25">
      <c r="AF3276" t="s">
        <v>1507</v>
      </c>
      <c r="AJ3276" t="s">
        <v>4891</v>
      </c>
      <c r="AK3276" s="104">
        <v>46119.497916666667</v>
      </c>
      <c r="AL3276">
        <v>78768</v>
      </c>
      <c r="AM3276" t="s">
        <v>4728</v>
      </c>
      <c r="AN3276" t="s">
        <v>13</v>
      </c>
      <c r="AR3276" t="s">
        <v>5948</v>
      </c>
      <c r="AT3276" t="s">
        <v>84</v>
      </c>
      <c r="AX3276" t="s">
        <v>4745</v>
      </c>
      <c r="AY3276" s="104">
        <v>46115.400694444441</v>
      </c>
      <c r="AZ3276">
        <v>642663</v>
      </c>
      <c r="BA3276" t="s">
        <v>4728</v>
      </c>
      <c r="BB3276" t="s">
        <v>5989</v>
      </c>
      <c r="BF3276" t="s">
        <v>5918</v>
      </c>
    </row>
    <row r="3277" spans="32:58" x14ac:dyDescent="0.25">
      <c r="AF3277" t="s">
        <v>2510</v>
      </c>
      <c r="AJ3277" t="s">
        <v>5481</v>
      </c>
      <c r="AK3277" s="104">
        <v>46119.498611111114</v>
      </c>
      <c r="AL3277">
        <v>136190</v>
      </c>
      <c r="AM3277" t="s">
        <v>4728</v>
      </c>
      <c r="AN3277" t="s">
        <v>13</v>
      </c>
      <c r="AR3277" t="s">
        <v>5931</v>
      </c>
      <c r="AT3277" t="s">
        <v>1276</v>
      </c>
      <c r="AU3277" t="s">
        <v>256</v>
      </c>
      <c r="AX3277" t="s">
        <v>4765</v>
      </c>
      <c r="AY3277" s="104">
        <v>46115.401388888888</v>
      </c>
      <c r="AZ3277">
        <v>1267620</v>
      </c>
      <c r="BA3277" t="s">
        <v>4728</v>
      </c>
      <c r="BB3277" t="s">
        <v>5989</v>
      </c>
      <c r="BC3277" t="s">
        <v>4731</v>
      </c>
      <c r="BF3277" t="s">
        <v>6074</v>
      </c>
    </row>
    <row r="3278" spans="32:58" x14ac:dyDescent="0.25">
      <c r="AF3278" t="s">
        <v>573</v>
      </c>
      <c r="AG3278" t="s">
        <v>2259</v>
      </c>
      <c r="AJ3278" t="s">
        <v>4865</v>
      </c>
      <c r="AK3278" s="104">
        <v>46119.498611111114</v>
      </c>
      <c r="AL3278">
        <v>482089</v>
      </c>
      <c r="AM3278" t="s">
        <v>4728</v>
      </c>
      <c r="AN3278" t="s">
        <v>42</v>
      </c>
      <c r="AO3278" t="s">
        <v>13</v>
      </c>
      <c r="AR3278" t="s">
        <v>5933</v>
      </c>
      <c r="AT3278" t="s">
        <v>2561</v>
      </c>
      <c r="AX3278" t="s">
        <v>5514</v>
      </c>
      <c r="AY3278" s="104">
        <v>46115.401388888888</v>
      </c>
      <c r="AZ3278">
        <v>476564</v>
      </c>
      <c r="BA3278" t="s">
        <v>4728</v>
      </c>
      <c r="BB3278" t="s">
        <v>5989</v>
      </c>
      <c r="BF3278" t="s">
        <v>5942</v>
      </c>
    </row>
    <row r="3279" spans="32:58" x14ac:dyDescent="0.25">
      <c r="AF3279" t="s">
        <v>1284</v>
      </c>
      <c r="AJ3279" t="s">
        <v>4891</v>
      </c>
      <c r="AK3279" s="104">
        <v>46119.499305555553</v>
      </c>
      <c r="AL3279">
        <v>829940</v>
      </c>
      <c r="AM3279" t="s">
        <v>4761</v>
      </c>
      <c r="AN3279" t="s">
        <v>13</v>
      </c>
      <c r="AR3279" t="s">
        <v>5948</v>
      </c>
      <c r="AT3279" t="s">
        <v>1284</v>
      </c>
      <c r="AX3279" t="s">
        <v>6008</v>
      </c>
      <c r="AY3279" s="104">
        <v>46115.402083333334</v>
      </c>
      <c r="AZ3279">
        <v>150043</v>
      </c>
      <c r="BA3279" t="s">
        <v>4728</v>
      </c>
      <c r="BB3279" t="s">
        <v>5989</v>
      </c>
      <c r="BF3279" t="s">
        <v>5950</v>
      </c>
    </row>
    <row r="3280" spans="32:58" x14ac:dyDescent="0.25">
      <c r="AF3280" t="s">
        <v>2201</v>
      </c>
      <c r="AG3280" t="s">
        <v>868</v>
      </c>
      <c r="AJ3280" t="s">
        <v>5824</v>
      </c>
      <c r="AK3280" s="104">
        <v>46119.5</v>
      </c>
      <c r="AL3280">
        <v>990783</v>
      </c>
      <c r="AM3280" t="s">
        <v>4761</v>
      </c>
      <c r="AN3280" t="s">
        <v>4797</v>
      </c>
      <c r="AO3280" t="s">
        <v>13</v>
      </c>
      <c r="AR3280" t="s">
        <v>6899</v>
      </c>
      <c r="AT3280" t="s">
        <v>214</v>
      </c>
      <c r="AX3280" t="s">
        <v>4776</v>
      </c>
      <c r="AY3280" s="104">
        <v>46115.402083333334</v>
      </c>
      <c r="AZ3280">
        <v>565661</v>
      </c>
      <c r="BA3280" t="s">
        <v>4728</v>
      </c>
      <c r="BB3280" t="s">
        <v>5989</v>
      </c>
      <c r="BF3280" t="s">
        <v>5931</v>
      </c>
    </row>
    <row r="3281" spans="32:58" x14ac:dyDescent="0.25">
      <c r="AF3281" t="s">
        <v>2561</v>
      </c>
      <c r="AJ3281" t="s">
        <v>6003</v>
      </c>
      <c r="AK3281" s="104">
        <v>46119.5</v>
      </c>
      <c r="AL3281">
        <v>639193</v>
      </c>
      <c r="AM3281" t="s">
        <v>4728</v>
      </c>
      <c r="AN3281" t="s">
        <v>13</v>
      </c>
      <c r="AR3281" t="s">
        <v>5918</v>
      </c>
      <c r="AT3281" t="s">
        <v>414</v>
      </c>
      <c r="AX3281" t="s">
        <v>6046</v>
      </c>
      <c r="AY3281" s="104">
        <v>46115.402083333334</v>
      </c>
      <c r="AZ3281">
        <v>1779394</v>
      </c>
      <c r="BA3281" t="s">
        <v>4728</v>
      </c>
      <c r="BB3281" t="s">
        <v>5989</v>
      </c>
      <c r="BF3281" t="s">
        <v>5920</v>
      </c>
    </row>
    <row r="3282" spans="32:58" x14ac:dyDescent="0.25">
      <c r="AF3282" t="s">
        <v>1507</v>
      </c>
      <c r="AJ3282" t="s">
        <v>5470</v>
      </c>
      <c r="AK3282" s="104">
        <v>46119.502083333333</v>
      </c>
      <c r="AL3282">
        <v>240807</v>
      </c>
      <c r="AM3282" t="s">
        <v>4728</v>
      </c>
      <c r="AN3282" t="s">
        <v>13</v>
      </c>
      <c r="AR3282" t="s">
        <v>5918</v>
      </c>
      <c r="AT3282" t="s">
        <v>2600</v>
      </c>
      <c r="AX3282" t="s">
        <v>4782</v>
      </c>
      <c r="AY3282" s="104">
        <v>46115.402777777781</v>
      </c>
      <c r="AZ3282">
        <v>128702</v>
      </c>
      <c r="BA3282" t="s">
        <v>4728</v>
      </c>
      <c r="BB3282" t="s">
        <v>5989</v>
      </c>
      <c r="BF3282" t="s">
        <v>5942</v>
      </c>
    </row>
    <row r="3283" spans="32:58" x14ac:dyDescent="0.25">
      <c r="AF3283" t="s">
        <v>1706</v>
      </c>
      <c r="AJ3283" t="s">
        <v>5001</v>
      </c>
      <c r="AK3283" s="104">
        <v>46119.50277777778</v>
      </c>
      <c r="AL3283">
        <v>274197</v>
      </c>
      <c r="AM3283" t="s">
        <v>4728</v>
      </c>
      <c r="AN3283" t="s">
        <v>13</v>
      </c>
      <c r="AR3283" t="s">
        <v>5924</v>
      </c>
      <c r="AT3283" t="s">
        <v>432</v>
      </c>
      <c r="AX3283" t="s">
        <v>5229</v>
      </c>
      <c r="AY3283" s="104">
        <v>46115.40347222222</v>
      </c>
      <c r="AZ3283">
        <v>2353707</v>
      </c>
      <c r="BA3283" t="s">
        <v>4761</v>
      </c>
      <c r="BB3283" t="s">
        <v>5989</v>
      </c>
      <c r="BF3283" t="s">
        <v>5966</v>
      </c>
    </row>
    <row r="3284" spans="32:58" x14ac:dyDescent="0.25">
      <c r="AF3284" t="s">
        <v>247</v>
      </c>
      <c r="AJ3284" t="s">
        <v>4766</v>
      </c>
      <c r="AK3284" s="104">
        <v>46119.50277777778</v>
      </c>
      <c r="AL3284">
        <v>207166</v>
      </c>
      <c r="AM3284" t="s">
        <v>4728</v>
      </c>
      <c r="AN3284" t="s">
        <v>13</v>
      </c>
      <c r="AR3284" t="s">
        <v>4781</v>
      </c>
      <c r="AT3284" t="s">
        <v>852</v>
      </c>
      <c r="AX3284" t="s">
        <v>7299</v>
      </c>
      <c r="AY3284" s="104">
        <v>46115.40347222222</v>
      </c>
      <c r="AZ3284">
        <v>240602</v>
      </c>
      <c r="BA3284" t="s">
        <v>4728</v>
      </c>
      <c r="BB3284" t="s">
        <v>5989</v>
      </c>
      <c r="BF3284" t="s">
        <v>5942</v>
      </c>
    </row>
    <row r="3285" spans="32:58" x14ac:dyDescent="0.25">
      <c r="AF3285" t="s">
        <v>1182</v>
      </c>
      <c r="AG3285" t="s">
        <v>2373</v>
      </c>
      <c r="AH3285" t="s">
        <v>217</v>
      </c>
      <c r="AJ3285" t="s">
        <v>5617</v>
      </c>
      <c r="AK3285" s="104">
        <v>46119.503472222219</v>
      </c>
      <c r="AL3285">
        <v>3812709</v>
      </c>
      <c r="AM3285" t="s">
        <v>4761</v>
      </c>
      <c r="AN3285" t="s">
        <v>42</v>
      </c>
      <c r="AO3285" t="s">
        <v>13</v>
      </c>
      <c r="AP3285" t="s">
        <v>4731</v>
      </c>
      <c r="AR3285" t="s">
        <v>6102</v>
      </c>
      <c r="AT3285" t="s">
        <v>1078</v>
      </c>
      <c r="AU3285" t="s">
        <v>1132</v>
      </c>
      <c r="AX3285" t="s">
        <v>7536</v>
      </c>
      <c r="AY3285" s="104">
        <v>46115.40347222222</v>
      </c>
      <c r="AZ3285">
        <v>398624</v>
      </c>
      <c r="BA3285" t="s">
        <v>4728</v>
      </c>
      <c r="BB3285" t="s">
        <v>5989</v>
      </c>
      <c r="BC3285" t="s">
        <v>4731</v>
      </c>
      <c r="BF3285" t="s">
        <v>7540</v>
      </c>
    </row>
    <row r="3286" spans="32:58" x14ac:dyDescent="0.25">
      <c r="AF3286" t="s">
        <v>2630</v>
      </c>
      <c r="AG3286" t="s">
        <v>2559</v>
      </c>
      <c r="AJ3286" t="s">
        <v>5985</v>
      </c>
      <c r="AK3286" s="104">
        <v>46119.503472222219</v>
      </c>
      <c r="AL3286">
        <v>504304</v>
      </c>
      <c r="AM3286" t="s">
        <v>4761</v>
      </c>
      <c r="AN3286" t="s">
        <v>42</v>
      </c>
      <c r="AO3286" t="s">
        <v>13</v>
      </c>
      <c r="AR3286" t="s">
        <v>5944</v>
      </c>
      <c r="AT3286" t="s">
        <v>2624</v>
      </c>
      <c r="AX3286" t="s">
        <v>4759</v>
      </c>
      <c r="AY3286" s="104">
        <v>46115.40347222222</v>
      </c>
      <c r="AZ3286">
        <v>1289951</v>
      </c>
      <c r="BA3286" t="s">
        <v>4728</v>
      </c>
      <c r="BB3286" t="s">
        <v>5989</v>
      </c>
      <c r="BF3286" t="s">
        <v>5942</v>
      </c>
    </row>
    <row r="3287" spans="32:58" x14ac:dyDescent="0.25">
      <c r="AF3287" t="s">
        <v>81</v>
      </c>
      <c r="AJ3287" t="s">
        <v>5086</v>
      </c>
      <c r="AK3287" s="104">
        <v>46119.504166666666</v>
      </c>
      <c r="AL3287">
        <v>362024</v>
      </c>
      <c r="AM3287" t="s">
        <v>4728</v>
      </c>
      <c r="AN3287" t="s">
        <v>13</v>
      </c>
      <c r="AR3287" t="s">
        <v>5918</v>
      </c>
      <c r="AT3287" t="s">
        <v>1894</v>
      </c>
      <c r="AX3287" t="s">
        <v>4782</v>
      </c>
      <c r="AY3287" s="104">
        <v>46115.404166666667</v>
      </c>
      <c r="AZ3287">
        <v>530067</v>
      </c>
      <c r="BA3287" t="s">
        <v>4728</v>
      </c>
      <c r="BB3287" t="s">
        <v>5989</v>
      </c>
      <c r="BF3287" t="s">
        <v>5942</v>
      </c>
    </row>
    <row r="3288" spans="32:58" x14ac:dyDescent="0.25">
      <c r="AF3288" t="s">
        <v>6536</v>
      </c>
      <c r="AG3288" t="s">
        <v>1220</v>
      </c>
      <c r="AJ3288" t="s">
        <v>4757</v>
      </c>
      <c r="AK3288" s="104">
        <v>46119.504166666666</v>
      </c>
      <c r="AL3288">
        <v>2932152</v>
      </c>
      <c r="AM3288" t="s">
        <v>4761</v>
      </c>
      <c r="AN3288" t="s">
        <v>4787</v>
      </c>
      <c r="AO3288" t="s">
        <v>13</v>
      </c>
      <c r="AR3288" t="s">
        <v>5962</v>
      </c>
      <c r="AT3288" t="s">
        <v>308</v>
      </c>
      <c r="AX3288" t="s">
        <v>4743</v>
      </c>
      <c r="AY3288" s="104">
        <v>46115.404166666667</v>
      </c>
      <c r="AZ3288">
        <v>1238827</v>
      </c>
      <c r="BA3288" t="s">
        <v>4728</v>
      </c>
      <c r="BB3288" t="s">
        <v>5989</v>
      </c>
      <c r="BF3288" t="s">
        <v>5931</v>
      </c>
    </row>
    <row r="3289" spans="32:58" x14ac:dyDescent="0.25">
      <c r="AF3289" t="s">
        <v>1798</v>
      </c>
      <c r="AG3289" t="s">
        <v>2259</v>
      </c>
      <c r="AJ3289" t="s">
        <v>5039</v>
      </c>
      <c r="AK3289" s="104">
        <v>46119.505555555559</v>
      </c>
      <c r="AL3289">
        <v>740749</v>
      </c>
      <c r="AM3289" t="s">
        <v>4728</v>
      </c>
      <c r="AN3289" t="s">
        <v>42</v>
      </c>
      <c r="AO3289" t="s">
        <v>13</v>
      </c>
      <c r="AR3289" t="s">
        <v>5933</v>
      </c>
      <c r="AT3289" t="s">
        <v>516</v>
      </c>
      <c r="AX3289" t="s">
        <v>5783</v>
      </c>
      <c r="AY3289" s="104">
        <v>46115.404861111114</v>
      </c>
      <c r="AZ3289">
        <v>323422</v>
      </c>
      <c r="BA3289" t="s">
        <v>4728</v>
      </c>
      <c r="BB3289" t="s">
        <v>5989</v>
      </c>
      <c r="BF3289" t="s">
        <v>5924</v>
      </c>
    </row>
    <row r="3290" spans="32:58" x14ac:dyDescent="0.25">
      <c r="AF3290" t="s">
        <v>247</v>
      </c>
      <c r="AJ3290" t="s">
        <v>6900</v>
      </c>
      <c r="AK3290" s="104">
        <v>46119.505555555559</v>
      </c>
      <c r="AL3290">
        <v>238509</v>
      </c>
      <c r="AM3290" t="s">
        <v>4728</v>
      </c>
      <c r="AN3290" t="s">
        <v>13</v>
      </c>
      <c r="AR3290" t="s">
        <v>6314</v>
      </c>
      <c r="AT3290" t="s">
        <v>1276</v>
      </c>
      <c r="AU3290" t="s">
        <v>1132</v>
      </c>
      <c r="AV3290" t="s">
        <v>1688</v>
      </c>
      <c r="AX3290" t="s">
        <v>5627</v>
      </c>
      <c r="AY3290" s="104">
        <v>46115.404861111114</v>
      </c>
      <c r="AZ3290">
        <v>1477282</v>
      </c>
      <c r="BA3290" t="s">
        <v>4761</v>
      </c>
      <c r="BB3290" t="s">
        <v>5989</v>
      </c>
      <c r="BC3290" t="s">
        <v>4731</v>
      </c>
      <c r="BF3290" t="s">
        <v>6495</v>
      </c>
    </row>
    <row r="3291" spans="32:58" x14ac:dyDescent="0.25">
      <c r="AF3291" t="s">
        <v>2027</v>
      </c>
      <c r="AG3291" t="s">
        <v>2357</v>
      </c>
      <c r="AJ3291" t="s">
        <v>6901</v>
      </c>
      <c r="AK3291" s="104">
        <v>46119.506249999999</v>
      </c>
      <c r="AL3291">
        <v>870226</v>
      </c>
      <c r="AM3291" t="s">
        <v>4728</v>
      </c>
      <c r="AN3291" t="s">
        <v>42</v>
      </c>
      <c r="AO3291" t="s">
        <v>13</v>
      </c>
      <c r="AR3291" t="s">
        <v>5919</v>
      </c>
      <c r="AT3291" t="s">
        <v>71</v>
      </c>
      <c r="AX3291" t="s">
        <v>5328</v>
      </c>
      <c r="AY3291" s="104">
        <v>46115.404861111114</v>
      </c>
      <c r="AZ3291">
        <v>369133</v>
      </c>
      <c r="BA3291" t="s">
        <v>4728</v>
      </c>
      <c r="BB3291" t="s">
        <v>5989</v>
      </c>
      <c r="BF3291" t="s">
        <v>5942</v>
      </c>
    </row>
    <row r="3292" spans="32:58" x14ac:dyDescent="0.25">
      <c r="AF3292" t="s">
        <v>634</v>
      </c>
      <c r="AG3292" t="s">
        <v>2259</v>
      </c>
      <c r="AH3292" t="s">
        <v>217</v>
      </c>
      <c r="AJ3292" t="s">
        <v>4921</v>
      </c>
      <c r="AK3292" s="104">
        <v>46119.506249999999</v>
      </c>
      <c r="AL3292">
        <v>1580031</v>
      </c>
      <c r="AM3292" t="s">
        <v>4728</v>
      </c>
      <c r="AN3292" t="s">
        <v>4790</v>
      </c>
      <c r="AO3292" t="s">
        <v>13</v>
      </c>
      <c r="AP3292" t="s">
        <v>4731</v>
      </c>
      <c r="AR3292" t="s">
        <v>5480</v>
      </c>
      <c r="AT3292" t="s">
        <v>2600</v>
      </c>
      <c r="AU3292" t="s">
        <v>1688</v>
      </c>
      <c r="AX3292" t="s">
        <v>7468</v>
      </c>
      <c r="AY3292" s="104">
        <v>46115.404861111114</v>
      </c>
      <c r="AZ3292">
        <v>743689</v>
      </c>
      <c r="BA3292" t="s">
        <v>4728</v>
      </c>
      <c r="BB3292" t="s">
        <v>5989</v>
      </c>
      <c r="BC3292" t="s">
        <v>4731</v>
      </c>
      <c r="BF3292" t="s">
        <v>6240</v>
      </c>
    </row>
    <row r="3293" spans="32:58" x14ac:dyDescent="0.25">
      <c r="AF3293" t="s">
        <v>2029</v>
      </c>
      <c r="AG3293" t="s">
        <v>1706</v>
      </c>
      <c r="AJ3293" t="s">
        <v>4996</v>
      </c>
      <c r="AK3293" s="104">
        <v>46119.506249999999</v>
      </c>
      <c r="AL3293">
        <v>792077</v>
      </c>
      <c r="AM3293" t="s">
        <v>4761</v>
      </c>
      <c r="AN3293" t="s">
        <v>4797</v>
      </c>
      <c r="AO3293" t="s">
        <v>13</v>
      </c>
      <c r="AR3293" t="s">
        <v>6902</v>
      </c>
      <c r="AT3293" t="s">
        <v>202</v>
      </c>
      <c r="AX3293" t="s">
        <v>7541</v>
      </c>
      <c r="AY3293" s="104">
        <v>46115.40625</v>
      </c>
      <c r="AZ3293">
        <v>309789</v>
      </c>
      <c r="BA3293" t="s">
        <v>4761</v>
      </c>
      <c r="BB3293" t="s">
        <v>5989</v>
      </c>
      <c r="BF3293" t="s">
        <v>5931</v>
      </c>
    </row>
    <row r="3294" spans="32:58" x14ac:dyDescent="0.25">
      <c r="AF3294" t="s">
        <v>2431</v>
      </c>
      <c r="AJ3294" t="s">
        <v>6903</v>
      </c>
      <c r="AK3294" s="104">
        <v>46119.506249999999</v>
      </c>
      <c r="AL3294">
        <v>290554</v>
      </c>
      <c r="AM3294" t="s">
        <v>4728</v>
      </c>
      <c r="AN3294" t="s">
        <v>13</v>
      </c>
      <c r="AR3294" t="s">
        <v>5931</v>
      </c>
      <c r="AT3294" t="s">
        <v>1078</v>
      </c>
      <c r="AU3294" t="s">
        <v>256</v>
      </c>
      <c r="AX3294" t="s">
        <v>7536</v>
      </c>
      <c r="AY3294" s="104">
        <v>46115.407638888886</v>
      </c>
      <c r="AZ3294">
        <v>979847</v>
      </c>
      <c r="BA3294" t="s">
        <v>4728</v>
      </c>
      <c r="BB3294" t="s">
        <v>5989</v>
      </c>
      <c r="BC3294" t="s">
        <v>4731</v>
      </c>
      <c r="BF3294" t="s">
        <v>7542</v>
      </c>
    </row>
    <row r="3295" spans="32:58" x14ac:dyDescent="0.25">
      <c r="AF3295" t="s">
        <v>329</v>
      </c>
      <c r="AG3295" t="s">
        <v>1220</v>
      </c>
      <c r="AJ3295" t="s">
        <v>4932</v>
      </c>
      <c r="AK3295" s="104">
        <v>46119.506944444445</v>
      </c>
      <c r="AL3295">
        <v>348718</v>
      </c>
      <c r="AM3295" t="s">
        <v>4761</v>
      </c>
      <c r="AN3295" t="s">
        <v>4797</v>
      </c>
      <c r="AO3295" t="s">
        <v>13</v>
      </c>
      <c r="AR3295" t="s">
        <v>6904</v>
      </c>
      <c r="AX3295" t="s">
        <v>4774</v>
      </c>
      <c r="AY3295" s="104">
        <v>46115.40902777778</v>
      </c>
      <c r="AZ3295">
        <v>57300</v>
      </c>
      <c r="BA3295" t="s">
        <v>4728</v>
      </c>
      <c r="BB3295" t="s">
        <v>5989</v>
      </c>
    </row>
    <row r="3296" spans="32:58" x14ac:dyDescent="0.25">
      <c r="AF3296" t="s">
        <v>2510</v>
      </c>
      <c r="AJ3296" t="s">
        <v>4766</v>
      </c>
      <c r="AK3296" s="104">
        <v>46119.506944444445</v>
      </c>
      <c r="AL3296">
        <v>300732</v>
      </c>
      <c r="AM3296" t="s">
        <v>4728</v>
      </c>
      <c r="AN3296" t="s">
        <v>13</v>
      </c>
      <c r="AR3296" t="s">
        <v>5931</v>
      </c>
      <c r="AT3296" t="s">
        <v>1559</v>
      </c>
      <c r="AX3296" t="s">
        <v>7543</v>
      </c>
      <c r="AY3296" s="104">
        <v>46115.409722222219</v>
      </c>
      <c r="AZ3296">
        <v>616264</v>
      </c>
      <c r="BA3296" t="s">
        <v>4728</v>
      </c>
      <c r="BB3296" t="s">
        <v>5989</v>
      </c>
      <c r="BF3296" t="s">
        <v>5942</v>
      </c>
    </row>
    <row r="3297" spans="32:58" x14ac:dyDescent="0.25">
      <c r="AF3297" t="s">
        <v>2335</v>
      </c>
      <c r="AJ3297" t="s">
        <v>6905</v>
      </c>
      <c r="AK3297" s="104">
        <v>46119.508333333331</v>
      </c>
      <c r="AL3297">
        <v>857323</v>
      </c>
      <c r="AM3297" t="s">
        <v>4728</v>
      </c>
      <c r="AN3297" t="s">
        <v>13</v>
      </c>
      <c r="AR3297" t="s">
        <v>5931</v>
      </c>
      <c r="AT3297" t="s">
        <v>71</v>
      </c>
      <c r="AX3297" t="s">
        <v>5112</v>
      </c>
      <c r="AY3297" s="104">
        <v>46115.409722222219</v>
      </c>
      <c r="AZ3297">
        <v>438337</v>
      </c>
      <c r="BA3297" t="s">
        <v>4761</v>
      </c>
      <c r="BB3297" t="s">
        <v>5989</v>
      </c>
      <c r="BF3297" t="s">
        <v>5966</v>
      </c>
    </row>
    <row r="3298" spans="32:58" x14ac:dyDescent="0.25">
      <c r="AF3298" t="s">
        <v>852</v>
      </c>
      <c r="AJ3298" t="s">
        <v>4996</v>
      </c>
      <c r="AK3298" s="104">
        <v>46119.508333333331</v>
      </c>
      <c r="AL3298">
        <v>705908</v>
      </c>
      <c r="AM3298" t="s">
        <v>4728</v>
      </c>
      <c r="AN3298" t="s">
        <v>13</v>
      </c>
      <c r="AR3298" t="s">
        <v>5931</v>
      </c>
      <c r="AT3298" t="s">
        <v>1276</v>
      </c>
      <c r="AX3298" t="s">
        <v>4730</v>
      </c>
      <c r="AY3298" s="104">
        <v>46115.409722222219</v>
      </c>
      <c r="AZ3298">
        <v>83651</v>
      </c>
      <c r="BA3298" t="s">
        <v>4728</v>
      </c>
      <c r="BB3298" t="s">
        <v>5989</v>
      </c>
      <c r="BF3298" t="s">
        <v>5925</v>
      </c>
    </row>
    <row r="3299" spans="32:58" x14ac:dyDescent="0.25">
      <c r="AF3299" t="s">
        <v>2561</v>
      </c>
      <c r="AJ3299" t="s">
        <v>4877</v>
      </c>
      <c r="AK3299" s="104">
        <v>46119.508333333331</v>
      </c>
      <c r="AL3299">
        <v>712537</v>
      </c>
      <c r="AM3299" t="s">
        <v>4728</v>
      </c>
      <c r="AN3299" t="s">
        <v>13</v>
      </c>
      <c r="AR3299" t="s">
        <v>5918</v>
      </c>
      <c r="AT3299" t="s">
        <v>202</v>
      </c>
      <c r="AX3299" t="s">
        <v>6467</v>
      </c>
      <c r="AY3299" s="104">
        <v>46115.409722222219</v>
      </c>
      <c r="AZ3299">
        <v>779869</v>
      </c>
      <c r="BA3299" t="s">
        <v>4761</v>
      </c>
      <c r="BB3299" t="s">
        <v>5989</v>
      </c>
      <c r="BF3299" t="s">
        <v>5931</v>
      </c>
    </row>
    <row r="3300" spans="32:58" x14ac:dyDescent="0.25">
      <c r="AF3300" t="s">
        <v>1507</v>
      </c>
      <c r="AJ3300" t="s">
        <v>6906</v>
      </c>
      <c r="AK3300" s="104">
        <v>46119.509722222225</v>
      </c>
      <c r="AL3300">
        <v>762172</v>
      </c>
      <c r="AM3300" t="s">
        <v>4728</v>
      </c>
      <c r="AN3300" t="s">
        <v>13</v>
      </c>
      <c r="AR3300" t="s">
        <v>5942</v>
      </c>
      <c r="AT3300" t="s">
        <v>516</v>
      </c>
      <c r="AX3300" t="s">
        <v>6442</v>
      </c>
      <c r="AY3300" s="104">
        <v>46115.410416666666</v>
      </c>
      <c r="AZ3300">
        <v>924407</v>
      </c>
      <c r="BA3300" t="s">
        <v>4761</v>
      </c>
      <c r="BB3300" t="s">
        <v>5989</v>
      </c>
      <c r="BF3300" t="s">
        <v>5966</v>
      </c>
    </row>
    <row r="3301" spans="32:58" x14ac:dyDescent="0.25">
      <c r="AF3301" t="s">
        <v>1718</v>
      </c>
      <c r="AG3301" t="s">
        <v>2373</v>
      </c>
      <c r="AJ3301" t="s">
        <v>5125</v>
      </c>
      <c r="AK3301" s="104">
        <v>46119.513888888891</v>
      </c>
      <c r="AL3301">
        <v>395810</v>
      </c>
      <c r="AM3301" t="s">
        <v>4761</v>
      </c>
      <c r="AN3301" t="s">
        <v>4787</v>
      </c>
      <c r="AO3301" t="s">
        <v>13</v>
      </c>
      <c r="AR3301" t="s">
        <v>6907</v>
      </c>
      <c r="AT3301" t="s">
        <v>1078</v>
      </c>
      <c r="AX3301" t="s">
        <v>4730</v>
      </c>
      <c r="AY3301" s="104">
        <v>46115.410416666666</v>
      </c>
      <c r="AZ3301">
        <v>193514</v>
      </c>
      <c r="BA3301" t="s">
        <v>4728</v>
      </c>
      <c r="BB3301" t="s">
        <v>5989</v>
      </c>
      <c r="BF3301" t="s">
        <v>5942</v>
      </c>
    </row>
    <row r="3302" spans="32:58" x14ac:dyDescent="0.25">
      <c r="AF3302" t="s">
        <v>1335</v>
      </c>
      <c r="AG3302" t="s">
        <v>1706</v>
      </c>
      <c r="AH3302" t="s">
        <v>1688</v>
      </c>
      <c r="AJ3302" t="s">
        <v>6908</v>
      </c>
      <c r="AK3302" s="104">
        <v>46119.513888888891</v>
      </c>
      <c r="AL3302">
        <v>811178</v>
      </c>
      <c r="AM3302" t="s">
        <v>4728</v>
      </c>
      <c r="AN3302" t="s">
        <v>42</v>
      </c>
      <c r="AO3302" t="s">
        <v>13</v>
      </c>
      <c r="AP3302" t="s">
        <v>4731</v>
      </c>
      <c r="AR3302" t="s">
        <v>6909</v>
      </c>
      <c r="AT3302" t="s">
        <v>1276</v>
      </c>
      <c r="AX3302" t="s">
        <v>4833</v>
      </c>
      <c r="AY3302" s="104">
        <v>46115.411111111112</v>
      </c>
      <c r="AZ3302">
        <v>87271</v>
      </c>
      <c r="BA3302" t="s">
        <v>4728</v>
      </c>
      <c r="BB3302" t="s">
        <v>5989</v>
      </c>
      <c r="BF3302" t="s">
        <v>5925</v>
      </c>
    </row>
    <row r="3303" spans="32:58" x14ac:dyDescent="0.25">
      <c r="AF3303" t="s">
        <v>2510</v>
      </c>
      <c r="AJ3303" t="s">
        <v>5483</v>
      </c>
      <c r="AK3303" s="104">
        <v>46119.515277777777</v>
      </c>
      <c r="AL3303">
        <v>489809</v>
      </c>
      <c r="AM3303" t="s">
        <v>4728</v>
      </c>
      <c r="AN3303" t="s">
        <v>13</v>
      </c>
      <c r="AR3303" t="s">
        <v>5931</v>
      </c>
      <c r="AT3303" t="s">
        <v>1276</v>
      </c>
      <c r="AX3303" t="s">
        <v>5096</v>
      </c>
      <c r="AY3303" s="104">
        <v>46115.411111111112</v>
      </c>
      <c r="AZ3303">
        <v>89999</v>
      </c>
      <c r="BA3303" t="s">
        <v>4728</v>
      </c>
      <c r="BB3303" t="s">
        <v>5989</v>
      </c>
      <c r="BF3303" t="s">
        <v>5950</v>
      </c>
    </row>
    <row r="3304" spans="32:58" x14ac:dyDescent="0.25">
      <c r="AF3304" t="s">
        <v>2624</v>
      </c>
      <c r="AJ3304" t="s">
        <v>5453</v>
      </c>
      <c r="AK3304" s="104">
        <v>46119.515972222223</v>
      </c>
      <c r="AL3304">
        <v>485460</v>
      </c>
      <c r="AM3304" t="s">
        <v>4728</v>
      </c>
      <c r="AN3304" t="s">
        <v>13</v>
      </c>
      <c r="AR3304" t="s">
        <v>5931</v>
      </c>
      <c r="AT3304" t="s">
        <v>1706</v>
      </c>
      <c r="AX3304" t="s">
        <v>4923</v>
      </c>
      <c r="AY3304" s="104">
        <v>46115.411111111112</v>
      </c>
      <c r="AZ3304">
        <v>219775</v>
      </c>
      <c r="BA3304" t="s">
        <v>4728</v>
      </c>
      <c r="BB3304" t="s">
        <v>5989</v>
      </c>
      <c r="BF3304" t="s">
        <v>5920</v>
      </c>
    </row>
    <row r="3305" spans="32:58" x14ac:dyDescent="0.25">
      <c r="AF3305" t="s">
        <v>2561</v>
      </c>
      <c r="AJ3305" t="s">
        <v>5174</v>
      </c>
      <c r="AK3305" s="104">
        <v>46119.517361111109</v>
      </c>
      <c r="AL3305">
        <v>611762</v>
      </c>
      <c r="AM3305" t="s">
        <v>4728</v>
      </c>
      <c r="AN3305" t="s">
        <v>13</v>
      </c>
      <c r="AR3305" t="s">
        <v>5918</v>
      </c>
      <c r="AT3305" t="s">
        <v>432</v>
      </c>
      <c r="AX3305" t="s">
        <v>4765</v>
      </c>
      <c r="AY3305" s="104">
        <v>46115.411805555559</v>
      </c>
      <c r="AZ3305">
        <v>227385</v>
      </c>
      <c r="BA3305" t="s">
        <v>4728</v>
      </c>
      <c r="BB3305" t="s">
        <v>5989</v>
      </c>
      <c r="BF3305" t="s">
        <v>5950</v>
      </c>
    </row>
    <row r="3306" spans="32:58" x14ac:dyDescent="0.25">
      <c r="AF3306" t="s">
        <v>868</v>
      </c>
      <c r="AG3306" t="s">
        <v>1688</v>
      </c>
      <c r="AJ3306" t="s">
        <v>5086</v>
      </c>
      <c r="AK3306" s="104">
        <v>46119.517361111109</v>
      </c>
      <c r="AL3306">
        <v>475969</v>
      </c>
      <c r="AM3306" t="s">
        <v>4728</v>
      </c>
      <c r="AN3306" t="s">
        <v>13</v>
      </c>
      <c r="AO3306" t="s">
        <v>4731</v>
      </c>
      <c r="AR3306" t="s">
        <v>6240</v>
      </c>
      <c r="AT3306" t="s">
        <v>2561</v>
      </c>
      <c r="AX3306" t="s">
        <v>5225</v>
      </c>
      <c r="AY3306" s="104">
        <v>46115.411805555559</v>
      </c>
      <c r="AZ3306">
        <v>433826</v>
      </c>
      <c r="BA3306" t="s">
        <v>4728</v>
      </c>
      <c r="BB3306" t="s">
        <v>5989</v>
      </c>
      <c r="BF3306" t="s">
        <v>5931</v>
      </c>
    </row>
    <row r="3307" spans="32:58" x14ac:dyDescent="0.25">
      <c r="AF3307" t="s">
        <v>2660</v>
      </c>
      <c r="AG3307" t="s">
        <v>75</v>
      </c>
      <c r="AH3307" t="s">
        <v>2197</v>
      </c>
      <c r="AJ3307" t="s">
        <v>6910</v>
      </c>
      <c r="AK3307" s="104">
        <v>46119.518055555556</v>
      </c>
      <c r="AL3307">
        <v>2100965</v>
      </c>
      <c r="AM3307" t="s">
        <v>4728</v>
      </c>
      <c r="AN3307" t="s">
        <v>42</v>
      </c>
      <c r="AO3307" t="s">
        <v>13</v>
      </c>
      <c r="AP3307" t="s">
        <v>4731</v>
      </c>
      <c r="AR3307" t="s">
        <v>6911</v>
      </c>
      <c r="AT3307" t="s">
        <v>1894</v>
      </c>
      <c r="AX3307" t="s">
        <v>7193</v>
      </c>
      <c r="AY3307" s="104">
        <v>46115.411805555559</v>
      </c>
      <c r="AZ3307">
        <v>1781569</v>
      </c>
      <c r="BA3307" t="s">
        <v>4728</v>
      </c>
      <c r="BB3307" t="s">
        <v>5989</v>
      </c>
      <c r="BF3307" t="s">
        <v>5942</v>
      </c>
    </row>
    <row r="3308" spans="32:58" x14ac:dyDescent="0.25">
      <c r="AF3308" t="s">
        <v>1284</v>
      </c>
      <c r="AJ3308" t="s">
        <v>4877</v>
      </c>
      <c r="AK3308" s="104">
        <v>46119.518055555556</v>
      </c>
      <c r="AL3308">
        <v>3131000</v>
      </c>
      <c r="AM3308" t="s">
        <v>4761</v>
      </c>
      <c r="AN3308" t="s">
        <v>13</v>
      </c>
      <c r="AR3308" t="s">
        <v>5948</v>
      </c>
      <c r="AT3308" t="s">
        <v>1276</v>
      </c>
      <c r="AX3308" t="s">
        <v>7181</v>
      </c>
      <c r="AY3308" s="104">
        <v>46115.411805555559</v>
      </c>
      <c r="AZ3308">
        <v>107966</v>
      </c>
      <c r="BA3308" t="s">
        <v>4728</v>
      </c>
      <c r="BB3308" t="s">
        <v>5989</v>
      </c>
      <c r="BF3308" t="s">
        <v>4781</v>
      </c>
    </row>
    <row r="3309" spans="32:58" x14ac:dyDescent="0.25">
      <c r="AF3309" t="s">
        <v>2335</v>
      </c>
      <c r="AJ3309" t="s">
        <v>6361</v>
      </c>
      <c r="AK3309" s="104">
        <v>46119.518750000003</v>
      </c>
      <c r="AL3309">
        <v>251347</v>
      </c>
      <c r="AM3309" t="s">
        <v>4728</v>
      </c>
      <c r="AN3309" t="s">
        <v>13</v>
      </c>
      <c r="AR3309" t="s">
        <v>4781</v>
      </c>
      <c r="AT3309" t="s">
        <v>71</v>
      </c>
      <c r="AU3309" t="s">
        <v>220</v>
      </c>
      <c r="AX3309" t="s">
        <v>5121</v>
      </c>
      <c r="AY3309" s="104">
        <v>46115.412499999999</v>
      </c>
      <c r="AZ3309">
        <v>1606257</v>
      </c>
      <c r="BA3309" t="s">
        <v>4761</v>
      </c>
      <c r="BB3309" t="s">
        <v>5989</v>
      </c>
      <c r="BC3309" t="s">
        <v>4731</v>
      </c>
      <c r="BF3309" t="s">
        <v>7544</v>
      </c>
    </row>
    <row r="3310" spans="32:58" x14ac:dyDescent="0.25">
      <c r="AF3310" t="s">
        <v>1507</v>
      </c>
      <c r="AJ3310" t="s">
        <v>6912</v>
      </c>
      <c r="AK3310" s="104">
        <v>46119.518750000003</v>
      </c>
      <c r="AL3310">
        <v>617104</v>
      </c>
      <c r="AM3310" t="s">
        <v>4728</v>
      </c>
      <c r="AN3310" t="s">
        <v>13</v>
      </c>
      <c r="AR3310" t="s">
        <v>5950</v>
      </c>
      <c r="AT3310" t="s">
        <v>76</v>
      </c>
      <c r="AX3310" t="s">
        <v>5096</v>
      </c>
      <c r="AY3310" s="104">
        <v>46115.412499999999</v>
      </c>
      <c r="AZ3310">
        <v>399587</v>
      </c>
      <c r="BA3310" t="s">
        <v>4728</v>
      </c>
      <c r="BB3310" t="s">
        <v>5989</v>
      </c>
      <c r="BF3310" t="s">
        <v>5931</v>
      </c>
    </row>
    <row r="3311" spans="32:58" x14ac:dyDescent="0.25">
      <c r="AF3311" t="s">
        <v>378</v>
      </c>
      <c r="AG3311" t="s">
        <v>1481</v>
      </c>
      <c r="AJ3311" t="s">
        <v>4967</v>
      </c>
      <c r="AK3311" s="104">
        <v>46119.520138888889</v>
      </c>
      <c r="AL3311">
        <v>313349</v>
      </c>
      <c r="AM3311" t="s">
        <v>4728</v>
      </c>
      <c r="AN3311" t="s">
        <v>42</v>
      </c>
      <c r="AO3311" t="s">
        <v>13</v>
      </c>
      <c r="AR3311" t="s">
        <v>5933</v>
      </c>
      <c r="AT3311" t="s">
        <v>1078</v>
      </c>
      <c r="AX3311" t="s">
        <v>6073</v>
      </c>
      <c r="AY3311" s="104">
        <v>46115.412499999999</v>
      </c>
      <c r="AZ3311">
        <v>215220</v>
      </c>
      <c r="BA3311" t="s">
        <v>4728</v>
      </c>
      <c r="BB3311" t="s">
        <v>5989</v>
      </c>
      <c r="BF3311" t="s">
        <v>5942</v>
      </c>
    </row>
    <row r="3312" spans="32:58" x14ac:dyDescent="0.25">
      <c r="AF3312" t="s">
        <v>2357</v>
      </c>
      <c r="AJ3312" t="s">
        <v>4807</v>
      </c>
      <c r="AK3312" s="104">
        <v>46119.520138888889</v>
      </c>
      <c r="AL3312">
        <v>198843</v>
      </c>
      <c r="AM3312" t="s">
        <v>4728</v>
      </c>
      <c r="AN3312" t="s">
        <v>13</v>
      </c>
      <c r="AR3312" t="s">
        <v>5950</v>
      </c>
      <c r="AT3312" t="s">
        <v>516</v>
      </c>
      <c r="AX3312" t="s">
        <v>4776</v>
      </c>
      <c r="AY3312" s="104">
        <v>46115.413194444445</v>
      </c>
      <c r="AZ3312">
        <v>1147862</v>
      </c>
      <c r="BA3312" t="s">
        <v>4761</v>
      </c>
      <c r="BB3312" t="s">
        <v>5989</v>
      </c>
      <c r="BF3312" t="s">
        <v>5966</v>
      </c>
    </row>
    <row r="3313" spans="32:58" x14ac:dyDescent="0.25">
      <c r="AF3313" t="s">
        <v>2373</v>
      </c>
      <c r="AJ3313" t="s">
        <v>4818</v>
      </c>
      <c r="AK3313" s="104">
        <v>46119.520138888889</v>
      </c>
      <c r="AL3313">
        <v>186500</v>
      </c>
      <c r="AM3313" t="s">
        <v>4728</v>
      </c>
      <c r="AN3313" t="s">
        <v>13</v>
      </c>
      <c r="AR3313" t="s">
        <v>5931</v>
      </c>
      <c r="AT3313" t="s">
        <v>2259</v>
      </c>
      <c r="AX3313" t="s">
        <v>4782</v>
      </c>
      <c r="AY3313" s="104">
        <v>46115.413194444445</v>
      </c>
      <c r="AZ3313">
        <v>626079</v>
      </c>
      <c r="BA3313" t="s">
        <v>4728</v>
      </c>
      <c r="BB3313" t="s">
        <v>5989</v>
      </c>
      <c r="BF3313" t="s">
        <v>4781</v>
      </c>
    </row>
    <row r="3314" spans="32:58" x14ac:dyDescent="0.25">
      <c r="AF3314" t="s">
        <v>868</v>
      </c>
      <c r="AJ3314" t="s">
        <v>4890</v>
      </c>
      <c r="AK3314" s="104">
        <v>46119.520833333336</v>
      </c>
      <c r="AL3314">
        <v>189104</v>
      </c>
      <c r="AM3314" t="s">
        <v>4728</v>
      </c>
      <c r="AN3314" t="s">
        <v>13</v>
      </c>
      <c r="AR3314" t="s">
        <v>5931</v>
      </c>
      <c r="AT3314" t="s">
        <v>1507</v>
      </c>
      <c r="AX3314" t="s">
        <v>5721</v>
      </c>
      <c r="AY3314" s="104">
        <v>46115.413888888892</v>
      </c>
      <c r="AZ3314">
        <v>496381</v>
      </c>
      <c r="BA3314" t="s">
        <v>4728</v>
      </c>
      <c r="BB3314" t="s">
        <v>5989</v>
      </c>
      <c r="BF3314" t="s">
        <v>4781</v>
      </c>
    </row>
    <row r="3315" spans="32:58" x14ac:dyDescent="0.25">
      <c r="AF3315" t="s">
        <v>2335</v>
      </c>
      <c r="AJ3315" t="s">
        <v>4853</v>
      </c>
      <c r="AK3315" s="104">
        <v>46119.521527777775</v>
      </c>
      <c r="AL3315">
        <v>237132</v>
      </c>
      <c r="AM3315" t="s">
        <v>4728</v>
      </c>
      <c r="AN3315" t="s">
        <v>13</v>
      </c>
      <c r="AR3315" t="s">
        <v>4781</v>
      </c>
      <c r="AT3315" t="s">
        <v>432</v>
      </c>
      <c r="AX3315" t="s">
        <v>4864</v>
      </c>
      <c r="AY3315" s="104">
        <v>46115.414583333331</v>
      </c>
      <c r="AZ3315">
        <v>328072</v>
      </c>
      <c r="BA3315" t="s">
        <v>4728</v>
      </c>
      <c r="BB3315" t="s">
        <v>5989</v>
      </c>
      <c r="BF3315" t="s">
        <v>5942</v>
      </c>
    </row>
    <row r="3316" spans="32:58" x14ac:dyDescent="0.25">
      <c r="AF3316" t="s">
        <v>744</v>
      </c>
      <c r="AG3316" t="s">
        <v>4835</v>
      </c>
      <c r="AH3316" t="s">
        <v>2259</v>
      </c>
      <c r="AJ3316" t="s">
        <v>6038</v>
      </c>
      <c r="AK3316" s="104">
        <v>46119.521527777775</v>
      </c>
      <c r="AL3316">
        <v>4897562</v>
      </c>
      <c r="AM3316" t="s">
        <v>4728</v>
      </c>
      <c r="AN3316" t="s">
        <v>42</v>
      </c>
      <c r="AO3316" t="s">
        <v>13</v>
      </c>
      <c r="AP3316" t="s">
        <v>4812</v>
      </c>
      <c r="AQ3316" t="s">
        <v>4731</v>
      </c>
      <c r="AR3316" t="s">
        <v>6913</v>
      </c>
      <c r="AT3316" t="s">
        <v>202</v>
      </c>
      <c r="AX3316" t="s">
        <v>7468</v>
      </c>
      <c r="AY3316" s="104">
        <v>46115.414583333331</v>
      </c>
      <c r="AZ3316">
        <v>321181</v>
      </c>
      <c r="BA3316" t="s">
        <v>4761</v>
      </c>
      <c r="BB3316" t="s">
        <v>5989</v>
      </c>
      <c r="BF3316" t="s">
        <v>5931</v>
      </c>
    </row>
    <row r="3317" spans="32:58" x14ac:dyDescent="0.25">
      <c r="AF3317" t="s">
        <v>1292</v>
      </c>
      <c r="AJ3317" t="s">
        <v>5074</v>
      </c>
      <c r="AK3317" s="104">
        <v>46119.522222222222</v>
      </c>
      <c r="AL3317">
        <v>266017</v>
      </c>
      <c r="AM3317" t="s">
        <v>4728</v>
      </c>
      <c r="AN3317" t="s">
        <v>13</v>
      </c>
      <c r="AR3317" t="s">
        <v>5942</v>
      </c>
      <c r="AT3317" t="s">
        <v>71</v>
      </c>
      <c r="AX3317" t="s">
        <v>4763</v>
      </c>
      <c r="AY3317" s="104">
        <v>46115.414583333331</v>
      </c>
      <c r="AZ3317">
        <v>179719</v>
      </c>
      <c r="BA3317" t="s">
        <v>4728</v>
      </c>
      <c r="BB3317" t="s">
        <v>5989</v>
      </c>
      <c r="BF3317" t="s">
        <v>5958</v>
      </c>
    </row>
    <row r="3318" spans="32:58" x14ac:dyDescent="0.25">
      <c r="AF3318" t="s">
        <v>247</v>
      </c>
      <c r="AJ3318" t="s">
        <v>5632</v>
      </c>
      <c r="AK3318" s="104">
        <v>46119.523611111108</v>
      </c>
      <c r="AL3318">
        <v>99431</v>
      </c>
      <c r="AM3318" t="s">
        <v>4728</v>
      </c>
      <c r="AN3318" t="s">
        <v>13</v>
      </c>
      <c r="AR3318" t="s">
        <v>4781</v>
      </c>
      <c r="AT3318" t="s">
        <v>1078</v>
      </c>
      <c r="AX3318" t="s">
        <v>4796</v>
      </c>
      <c r="AY3318" s="104">
        <v>46115.415277777778</v>
      </c>
      <c r="AZ3318">
        <v>315068</v>
      </c>
      <c r="BA3318" t="s">
        <v>4728</v>
      </c>
      <c r="BB3318" t="s">
        <v>5989</v>
      </c>
      <c r="BF3318" t="s">
        <v>5942</v>
      </c>
    </row>
    <row r="3319" spans="32:58" x14ac:dyDescent="0.25">
      <c r="AF3319" t="s">
        <v>1276</v>
      </c>
      <c r="AJ3319" t="s">
        <v>4890</v>
      </c>
      <c r="AK3319" s="104">
        <v>46119.523611111108</v>
      </c>
      <c r="AL3319">
        <v>72132</v>
      </c>
      <c r="AM3319" t="s">
        <v>4728</v>
      </c>
      <c r="AN3319" t="s">
        <v>13</v>
      </c>
      <c r="AR3319" t="s">
        <v>4781</v>
      </c>
      <c r="AT3319" t="s">
        <v>516</v>
      </c>
      <c r="AX3319" t="s">
        <v>4783</v>
      </c>
      <c r="AY3319" s="104">
        <v>46115.415972222225</v>
      </c>
      <c r="AZ3319">
        <v>280321</v>
      </c>
      <c r="BA3319" t="s">
        <v>4728</v>
      </c>
      <c r="BB3319" t="s">
        <v>5989</v>
      </c>
      <c r="BF3319" t="s">
        <v>5942</v>
      </c>
    </row>
    <row r="3320" spans="32:58" x14ac:dyDescent="0.25">
      <c r="AF3320" t="s">
        <v>2373</v>
      </c>
      <c r="AJ3320" t="s">
        <v>4807</v>
      </c>
      <c r="AK3320" s="104">
        <v>46119.524305555555</v>
      </c>
      <c r="AL3320">
        <v>193586</v>
      </c>
      <c r="AM3320" t="s">
        <v>4728</v>
      </c>
      <c r="AN3320" t="s">
        <v>13</v>
      </c>
      <c r="AR3320" t="s">
        <v>5931</v>
      </c>
      <c r="AT3320" t="s">
        <v>1945</v>
      </c>
      <c r="AX3320" t="s">
        <v>6494</v>
      </c>
      <c r="AY3320" s="104">
        <v>46115.416666666664</v>
      </c>
      <c r="AZ3320">
        <v>321198</v>
      </c>
      <c r="BA3320" t="s">
        <v>4761</v>
      </c>
      <c r="BB3320" t="s">
        <v>5989</v>
      </c>
      <c r="BF3320" t="s">
        <v>5934</v>
      </c>
    </row>
    <row r="3321" spans="32:58" x14ac:dyDescent="0.25">
      <c r="AF3321" t="s">
        <v>2166</v>
      </c>
      <c r="AG3321" t="s">
        <v>2259</v>
      </c>
      <c r="AJ3321" t="s">
        <v>5079</v>
      </c>
      <c r="AK3321" s="104">
        <v>46119.524305555555</v>
      </c>
      <c r="AL3321">
        <v>813466</v>
      </c>
      <c r="AM3321" t="s">
        <v>4728</v>
      </c>
      <c r="AN3321" t="s">
        <v>42</v>
      </c>
      <c r="AO3321" t="s">
        <v>13</v>
      </c>
      <c r="AR3321" t="s">
        <v>6018</v>
      </c>
      <c r="AT3321" t="s">
        <v>1292</v>
      </c>
      <c r="AX3321" t="s">
        <v>4774</v>
      </c>
      <c r="AY3321" s="104">
        <v>46115.416666666664</v>
      </c>
      <c r="AZ3321">
        <v>341432</v>
      </c>
      <c r="BA3321" t="s">
        <v>4728</v>
      </c>
      <c r="BB3321" t="s">
        <v>5989</v>
      </c>
      <c r="BF3321" t="s">
        <v>5934</v>
      </c>
    </row>
    <row r="3322" spans="32:58" x14ac:dyDescent="0.25">
      <c r="AF3322" t="s">
        <v>1941</v>
      </c>
      <c r="AJ3322" t="s">
        <v>6290</v>
      </c>
      <c r="AK3322" s="104">
        <v>46119.524305555555</v>
      </c>
      <c r="AL3322">
        <v>930915</v>
      </c>
      <c r="AM3322" t="s">
        <v>4728</v>
      </c>
      <c r="AN3322" t="s">
        <v>13</v>
      </c>
      <c r="AR3322" t="s">
        <v>6314</v>
      </c>
      <c r="AT3322" t="s">
        <v>264</v>
      </c>
      <c r="AX3322" t="s">
        <v>4919</v>
      </c>
      <c r="AY3322" s="104">
        <v>46115.417361111111</v>
      </c>
      <c r="AZ3322">
        <v>190635</v>
      </c>
      <c r="BA3322" t="s">
        <v>4728</v>
      </c>
      <c r="BB3322" t="s">
        <v>5989</v>
      </c>
      <c r="BF3322" t="s">
        <v>5956</v>
      </c>
    </row>
    <row r="3323" spans="32:58" x14ac:dyDescent="0.25">
      <c r="AF3323" t="s">
        <v>187</v>
      </c>
      <c r="AG3323" t="s">
        <v>1220</v>
      </c>
      <c r="AJ3323" t="s">
        <v>5431</v>
      </c>
      <c r="AK3323" s="104">
        <v>46119.524305555555</v>
      </c>
      <c r="AL3323">
        <v>395892</v>
      </c>
      <c r="AM3323" t="s">
        <v>4728</v>
      </c>
      <c r="AN3323" t="s">
        <v>42</v>
      </c>
      <c r="AO3323" t="s">
        <v>13</v>
      </c>
      <c r="AR3323" t="s">
        <v>5933</v>
      </c>
      <c r="AT3323" t="s">
        <v>2383</v>
      </c>
      <c r="AX3323" t="s">
        <v>7545</v>
      </c>
      <c r="AY3323" s="104">
        <v>46115.418055555558</v>
      </c>
      <c r="AZ3323">
        <v>384295</v>
      </c>
      <c r="BA3323" t="s">
        <v>4728</v>
      </c>
      <c r="BB3323" t="s">
        <v>5989</v>
      </c>
      <c r="BF3323" t="s">
        <v>5931</v>
      </c>
    </row>
    <row r="3324" spans="32:58" x14ac:dyDescent="0.25">
      <c r="AF3324" t="s">
        <v>2335</v>
      </c>
      <c r="AJ3324" t="s">
        <v>4836</v>
      </c>
      <c r="AK3324" s="104">
        <v>46119.525694444441</v>
      </c>
      <c r="AL3324">
        <v>262362</v>
      </c>
      <c r="AM3324" t="s">
        <v>4728</v>
      </c>
      <c r="AN3324" t="s">
        <v>13</v>
      </c>
      <c r="AR3324" t="s">
        <v>5918</v>
      </c>
      <c r="AT3324" t="s">
        <v>1559</v>
      </c>
      <c r="AX3324" t="s">
        <v>6484</v>
      </c>
      <c r="AY3324" s="104">
        <v>46115.418055555558</v>
      </c>
      <c r="AZ3324">
        <v>274636</v>
      </c>
      <c r="BA3324" t="s">
        <v>4728</v>
      </c>
      <c r="BB3324" t="s">
        <v>5989</v>
      </c>
      <c r="BF3324" t="s">
        <v>5931</v>
      </c>
    </row>
    <row r="3325" spans="32:58" x14ac:dyDescent="0.25">
      <c r="AF3325" t="s">
        <v>2431</v>
      </c>
      <c r="AJ3325" t="s">
        <v>4890</v>
      </c>
      <c r="AK3325" s="104">
        <v>46119.525694444441</v>
      </c>
      <c r="AL3325">
        <v>904795</v>
      </c>
      <c r="AM3325" t="s">
        <v>4728</v>
      </c>
      <c r="AN3325" t="s">
        <v>13</v>
      </c>
      <c r="AR3325" t="s">
        <v>5931</v>
      </c>
      <c r="AT3325" t="s">
        <v>1284</v>
      </c>
      <c r="AX3325" t="s">
        <v>4858</v>
      </c>
      <c r="AY3325" s="104">
        <v>46115.418055555558</v>
      </c>
      <c r="AZ3325">
        <v>354610</v>
      </c>
      <c r="BA3325" t="s">
        <v>4728</v>
      </c>
      <c r="BB3325" t="s">
        <v>5989</v>
      </c>
      <c r="BF3325" t="s">
        <v>5948</v>
      </c>
    </row>
    <row r="3326" spans="32:58" x14ac:dyDescent="0.25">
      <c r="AF3326" t="s">
        <v>172</v>
      </c>
      <c r="AG3326" t="s">
        <v>551</v>
      </c>
      <c r="AJ3326" t="s">
        <v>4727</v>
      </c>
      <c r="AK3326" s="104">
        <v>46119.525694444441</v>
      </c>
      <c r="AL3326">
        <v>318463</v>
      </c>
      <c r="AM3326" t="s">
        <v>4728</v>
      </c>
      <c r="AN3326" t="s">
        <v>42</v>
      </c>
      <c r="AO3326" t="s">
        <v>13</v>
      </c>
      <c r="AR3326" t="s">
        <v>5937</v>
      </c>
      <c r="AT3326" t="s">
        <v>84</v>
      </c>
      <c r="AX3326" t="s">
        <v>4948</v>
      </c>
      <c r="AY3326" s="104">
        <v>46115.418749999997</v>
      </c>
      <c r="AZ3326">
        <v>925282</v>
      </c>
      <c r="BA3326" t="s">
        <v>4728</v>
      </c>
      <c r="BB3326" t="s">
        <v>5989</v>
      </c>
      <c r="BF3326" t="s">
        <v>5958</v>
      </c>
    </row>
    <row r="3327" spans="32:58" x14ac:dyDescent="0.25">
      <c r="AF3327" t="s">
        <v>1222</v>
      </c>
      <c r="AG3327" t="s">
        <v>1841</v>
      </c>
      <c r="AH3327" t="s">
        <v>2357</v>
      </c>
      <c r="AJ3327" t="s">
        <v>4831</v>
      </c>
      <c r="AK3327" s="104">
        <v>46119.526388888888</v>
      </c>
      <c r="AL3327">
        <v>1714105</v>
      </c>
      <c r="AM3327" t="s">
        <v>4728</v>
      </c>
      <c r="AN3327" t="s">
        <v>42</v>
      </c>
      <c r="AO3327" t="s">
        <v>13</v>
      </c>
      <c r="AR3327" t="s">
        <v>5952</v>
      </c>
      <c r="AT3327" t="s">
        <v>202</v>
      </c>
      <c r="AX3327" t="s">
        <v>5136</v>
      </c>
      <c r="AY3327" s="104">
        <v>46115.419444444444</v>
      </c>
      <c r="AZ3327">
        <v>60303</v>
      </c>
      <c r="BA3327" t="s">
        <v>4728</v>
      </c>
      <c r="BB3327" t="s">
        <v>5989</v>
      </c>
      <c r="BF3327" t="s">
        <v>5925</v>
      </c>
    </row>
    <row r="3328" spans="32:58" x14ac:dyDescent="0.25">
      <c r="AF3328" t="s">
        <v>452</v>
      </c>
      <c r="AG3328" t="s">
        <v>2345</v>
      </c>
      <c r="AH3328" t="s">
        <v>220</v>
      </c>
      <c r="AJ3328" t="s">
        <v>6914</v>
      </c>
      <c r="AK3328" s="104">
        <v>46119.526388888888</v>
      </c>
      <c r="AL3328">
        <v>462741</v>
      </c>
      <c r="AM3328" t="s">
        <v>4728</v>
      </c>
      <c r="AN3328" t="s">
        <v>42</v>
      </c>
      <c r="AO3328" t="s">
        <v>13</v>
      </c>
      <c r="AP3328" t="s">
        <v>4731</v>
      </c>
      <c r="AR3328" t="s">
        <v>6915</v>
      </c>
      <c r="AT3328" t="s">
        <v>1941</v>
      </c>
      <c r="AU3328" t="s">
        <v>220</v>
      </c>
      <c r="AX3328" t="s">
        <v>4903</v>
      </c>
      <c r="AY3328" s="104">
        <v>46115.419444444444</v>
      </c>
      <c r="AZ3328">
        <v>1057808</v>
      </c>
      <c r="BA3328" t="s">
        <v>4728</v>
      </c>
      <c r="BB3328" t="s">
        <v>5989</v>
      </c>
      <c r="BC3328" t="s">
        <v>4731</v>
      </c>
      <c r="BF3328" t="s">
        <v>7546</v>
      </c>
    </row>
    <row r="3329" spans="32:58" x14ac:dyDescent="0.25">
      <c r="AF3329" t="s">
        <v>1507</v>
      </c>
      <c r="AJ3329" t="s">
        <v>5012</v>
      </c>
      <c r="AK3329" s="104">
        <v>46119.52847222222</v>
      </c>
      <c r="AL3329">
        <v>119700</v>
      </c>
      <c r="AM3329" t="s">
        <v>4728</v>
      </c>
      <c r="AN3329" t="s">
        <v>13</v>
      </c>
      <c r="AR3329" t="s">
        <v>5918</v>
      </c>
      <c r="AT3329" t="s">
        <v>432</v>
      </c>
      <c r="AU3329" t="s">
        <v>1910</v>
      </c>
      <c r="AX3329" t="s">
        <v>7547</v>
      </c>
      <c r="AY3329" s="104">
        <v>46115.419444444444</v>
      </c>
      <c r="AZ3329">
        <v>1750234</v>
      </c>
      <c r="BA3329" t="s">
        <v>4728</v>
      </c>
      <c r="BB3329" t="s">
        <v>5989</v>
      </c>
      <c r="BC3329" t="s">
        <v>4731</v>
      </c>
      <c r="BF3329" t="s">
        <v>6240</v>
      </c>
    </row>
    <row r="3330" spans="32:58" x14ac:dyDescent="0.25">
      <c r="AF3330" t="s">
        <v>235</v>
      </c>
      <c r="AJ3330" t="s">
        <v>5681</v>
      </c>
      <c r="AK3330" s="104">
        <v>46119.52847222222</v>
      </c>
      <c r="AL3330">
        <v>628380</v>
      </c>
      <c r="AM3330" t="s">
        <v>4728</v>
      </c>
      <c r="AN3330" t="s">
        <v>13</v>
      </c>
      <c r="AR3330" t="s">
        <v>6004</v>
      </c>
      <c r="AT3330" t="s">
        <v>1078</v>
      </c>
      <c r="AX3330" t="s">
        <v>7468</v>
      </c>
      <c r="AY3330" s="104">
        <v>46115.419444444444</v>
      </c>
      <c r="AZ3330">
        <v>445971</v>
      </c>
      <c r="BA3330" t="s">
        <v>4728</v>
      </c>
      <c r="BB3330" t="s">
        <v>5989</v>
      </c>
      <c r="BC3330" t="s">
        <v>4731</v>
      </c>
      <c r="BF3330" t="s">
        <v>5942</v>
      </c>
    </row>
    <row r="3331" spans="32:58" x14ac:dyDescent="0.25">
      <c r="AF3331" t="s">
        <v>2624</v>
      </c>
      <c r="AJ3331" t="s">
        <v>6916</v>
      </c>
      <c r="AK3331" s="104">
        <v>46119.530555555553</v>
      </c>
      <c r="AL3331">
        <v>173385</v>
      </c>
      <c r="AM3331" t="s">
        <v>4728</v>
      </c>
      <c r="AN3331" t="s">
        <v>13</v>
      </c>
      <c r="AR3331" t="s">
        <v>5918</v>
      </c>
      <c r="AT3331" t="s">
        <v>744</v>
      </c>
      <c r="AU3331" t="s">
        <v>1559</v>
      </c>
      <c r="AX3331" t="s">
        <v>4806</v>
      </c>
      <c r="AY3331" s="104">
        <v>46115.420138888891</v>
      </c>
      <c r="AZ3331">
        <v>1884812</v>
      </c>
      <c r="BA3331" t="s">
        <v>4728</v>
      </c>
      <c r="BB3331" t="s">
        <v>42</v>
      </c>
      <c r="BC3331" t="s">
        <v>5989</v>
      </c>
      <c r="BF3331" t="s">
        <v>5919</v>
      </c>
    </row>
    <row r="3332" spans="32:58" x14ac:dyDescent="0.25">
      <c r="AF3332" t="s">
        <v>2335</v>
      </c>
      <c r="AJ3332" t="s">
        <v>5012</v>
      </c>
      <c r="AK3332" s="104">
        <v>46119.530555555553</v>
      </c>
      <c r="AL3332">
        <v>385997</v>
      </c>
      <c r="AM3332" t="s">
        <v>4728</v>
      </c>
      <c r="AN3332" t="s">
        <v>13</v>
      </c>
      <c r="AR3332" t="s">
        <v>5918</v>
      </c>
      <c r="AT3332" t="s">
        <v>516</v>
      </c>
      <c r="AX3332" t="s">
        <v>4811</v>
      </c>
      <c r="AY3332" s="104">
        <v>46115.420138888891</v>
      </c>
      <c r="AZ3332">
        <v>429359</v>
      </c>
      <c r="BA3332" t="s">
        <v>4728</v>
      </c>
      <c r="BB3332" t="s">
        <v>5989</v>
      </c>
      <c r="BF3332" t="s">
        <v>5931</v>
      </c>
    </row>
    <row r="3333" spans="32:58" x14ac:dyDescent="0.25">
      <c r="AF3333" t="s">
        <v>1596</v>
      </c>
      <c r="AG3333" t="s">
        <v>298</v>
      </c>
      <c r="AJ3333" t="s">
        <v>5502</v>
      </c>
      <c r="AK3333" s="104">
        <v>46119.53125</v>
      </c>
      <c r="AL3333">
        <v>890636</v>
      </c>
      <c r="AM3333" t="s">
        <v>4728</v>
      </c>
      <c r="AN3333" t="s">
        <v>42</v>
      </c>
      <c r="AO3333" t="s">
        <v>13</v>
      </c>
      <c r="AR3333" t="s">
        <v>5933</v>
      </c>
      <c r="AT3333" t="s">
        <v>1945</v>
      </c>
      <c r="AX3333" t="s">
        <v>7548</v>
      </c>
      <c r="AY3333" s="104">
        <v>46115.42083333333</v>
      </c>
      <c r="AZ3333">
        <v>86919</v>
      </c>
      <c r="BA3333" t="s">
        <v>4728</v>
      </c>
      <c r="BB3333" t="s">
        <v>5989</v>
      </c>
      <c r="BF3333" t="s">
        <v>4781</v>
      </c>
    </row>
    <row r="3334" spans="32:58" x14ac:dyDescent="0.25">
      <c r="AF3334" t="s">
        <v>1507</v>
      </c>
      <c r="AJ3334" t="s">
        <v>6585</v>
      </c>
      <c r="AK3334" s="104">
        <v>46119.531944444447</v>
      </c>
      <c r="AL3334">
        <v>395805</v>
      </c>
      <c r="AM3334" t="s">
        <v>4728</v>
      </c>
      <c r="AN3334" t="s">
        <v>13</v>
      </c>
      <c r="AR3334" t="s">
        <v>5942</v>
      </c>
      <c r="AT3334" t="s">
        <v>1292</v>
      </c>
      <c r="AX3334" t="s">
        <v>7548</v>
      </c>
      <c r="AY3334" s="104">
        <v>46115.421527777777</v>
      </c>
      <c r="AZ3334">
        <v>324393</v>
      </c>
      <c r="BA3334" t="s">
        <v>4728</v>
      </c>
      <c r="BB3334" t="s">
        <v>5989</v>
      </c>
      <c r="BF3334" t="s">
        <v>5942</v>
      </c>
    </row>
    <row r="3335" spans="32:58" x14ac:dyDescent="0.25">
      <c r="AF3335" t="s">
        <v>1050</v>
      </c>
      <c r="AG3335" t="s">
        <v>1481</v>
      </c>
      <c r="AJ3335" t="s">
        <v>5484</v>
      </c>
      <c r="AK3335" s="104">
        <v>46119.532638888886</v>
      </c>
      <c r="AL3335">
        <v>1194048</v>
      </c>
      <c r="AM3335" t="s">
        <v>4761</v>
      </c>
      <c r="AN3335" t="s">
        <v>13</v>
      </c>
      <c r="AR3335" t="s">
        <v>6004</v>
      </c>
      <c r="AT3335" t="s">
        <v>1507</v>
      </c>
      <c r="AX3335" t="s">
        <v>4827</v>
      </c>
      <c r="AY3335" s="104">
        <v>46115.421527777777</v>
      </c>
      <c r="AZ3335">
        <v>167423</v>
      </c>
      <c r="BA3335" t="s">
        <v>4728</v>
      </c>
      <c r="BB3335" t="s">
        <v>5989</v>
      </c>
      <c r="BF3335" t="s">
        <v>4781</v>
      </c>
    </row>
    <row r="3336" spans="32:58" x14ac:dyDescent="0.25">
      <c r="AF3336" t="s">
        <v>1967</v>
      </c>
      <c r="AG3336" t="s">
        <v>868</v>
      </c>
      <c r="AJ3336" t="s">
        <v>5156</v>
      </c>
      <c r="AK3336" s="104">
        <v>46119.532638888886</v>
      </c>
      <c r="AL3336">
        <v>1215406</v>
      </c>
      <c r="AM3336" t="s">
        <v>4728</v>
      </c>
      <c r="AN3336" t="s">
        <v>4787</v>
      </c>
      <c r="AO3336" t="s">
        <v>13</v>
      </c>
      <c r="AR3336" t="s">
        <v>6518</v>
      </c>
      <c r="AT3336" t="s">
        <v>1941</v>
      </c>
      <c r="AX3336" t="s">
        <v>5847</v>
      </c>
      <c r="AY3336" s="104">
        <v>46115.422222222223</v>
      </c>
      <c r="AZ3336">
        <v>1828484</v>
      </c>
      <c r="BA3336" t="s">
        <v>4761</v>
      </c>
      <c r="BB3336" t="s">
        <v>5989</v>
      </c>
      <c r="BF3336" t="s">
        <v>5966</v>
      </c>
    </row>
    <row r="3337" spans="32:58" x14ac:dyDescent="0.25">
      <c r="AF3337" t="s">
        <v>250</v>
      </c>
      <c r="AG3337" t="s">
        <v>1985</v>
      </c>
      <c r="AJ3337" t="s">
        <v>5175</v>
      </c>
      <c r="AK3337" s="104">
        <v>46119.53402777778</v>
      </c>
      <c r="AL3337">
        <v>2147928</v>
      </c>
      <c r="AM3337" t="s">
        <v>4728</v>
      </c>
      <c r="AN3337" t="s">
        <v>13</v>
      </c>
      <c r="AO3337" t="s">
        <v>4812</v>
      </c>
      <c r="AR3337" t="s">
        <v>6307</v>
      </c>
      <c r="AT3337" t="s">
        <v>1945</v>
      </c>
      <c r="AX3337" t="s">
        <v>5395</v>
      </c>
      <c r="AY3337" s="104">
        <v>46115.42291666667</v>
      </c>
      <c r="AZ3337">
        <v>153715</v>
      </c>
      <c r="BA3337" t="s">
        <v>4728</v>
      </c>
      <c r="BB3337" t="s">
        <v>5989</v>
      </c>
      <c r="BF3337" t="s">
        <v>5925</v>
      </c>
    </row>
    <row r="3338" spans="32:58" x14ac:dyDescent="0.25">
      <c r="AF3338" t="s">
        <v>868</v>
      </c>
      <c r="AG3338" t="s">
        <v>1132</v>
      </c>
      <c r="AJ3338" t="s">
        <v>6908</v>
      </c>
      <c r="AK3338" s="104">
        <v>46119.53402777778</v>
      </c>
      <c r="AL3338">
        <v>1140536</v>
      </c>
      <c r="AM3338" t="s">
        <v>4728</v>
      </c>
      <c r="AN3338" t="s">
        <v>13</v>
      </c>
      <c r="AO3338" t="s">
        <v>4731</v>
      </c>
      <c r="AR3338" t="s">
        <v>6251</v>
      </c>
      <c r="AT3338" t="s">
        <v>432</v>
      </c>
      <c r="AU3338" t="s">
        <v>683</v>
      </c>
      <c r="AX3338" t="s">
        <v>4992</v>
      </c>
      <c r="AY3338" s="104">
        <v>46115.423611111109</v>
      </c>
      <c r="AZ3338">
        <v>1628861</v>
      </c>
      <c r="BA3338" t="s">
        <v>4761</v>
      </c>
      <c r="BB3338" t="s">
        <v>5989</v>
      </c>
      <c r="BC3338" t="s">
        <v>4731</v>
      </c>
      <c r="BF3338" t="s">
        <v>5966</v>
      </c>
    </row>
    <row r="3339" spans="32:58" x14ac:dyDescent="0.25">
      <c r="AF3339" t="s">
        <v>250</v>
      </c>
      <c r="AJ3339" t="s">
        <v>4757</v>
      </c>
      <c r="AK3339" s="104">
        <v>46119.535416666666</v>
      </c>
      <c r="AL3339">
        <v>247127</v>
      </c>
      <c r="AM3339" t="s">
        <v>4728</v>
      </c>
      <c r="AN3339" t="s">
        <v>13</v>
      </c>
      <c r="AR3339" t="s">
        <v>4781</v>
      </c>
      <c r="AT3339" t="s">
        <v>1078</v>
      </c>
      <c r="AU3339" t="s">
        <v>256</v>
      </c>
      <c r="AX3339" t="s">
        <v>5395</v>
      </c>
      <c r="AY3339" s="104">
        <v>46115.424305555556</v>
      </c>
      <c r="AZ3339">
        <v>1478712</v>
      </c>
      <c r="BA3339" t="s">
        <v>4761</v>
      </c>
      <c r="BB3339" t="s">
        <v>5989</v>
      </c>
      <c r="BC3339" t="s">
        <v>4731</v>
      </c>
      <c r="BF3339" t="s">
        <v>7382</v>
      </c>
    </row>
    <row r="3340" spans="32:58" x14ac:dyDescent="0.25">
      <c r="AF3340" t="s">
        <v>172</v>
      </c>
      <c r="AG3340" t="s">
        <v>1284</v>
      </c>
      <c r="AJ3340" t="s">
        <v>6917</v>
      </c>
      <c r="AK3340" s="104">
        <v>46119.537499999999</v>
      </c>
      <c r="AL3340">
        <v>1891832</v>
      </c>
      <c r="AM3340" t="s">
        <v>4761</v>
      </c>
      <c r="AN3340" t="s">
        <v>42</v>
      </c>
      <c r="AO3340" t="s">
        <v>13</v>
      </c>
      <c r="AR3340" t="s">
        <v>6040</v>
      </c>
      <c r="AT3340" t="s">
        <v>2383</v>
      </c>
      <c r="AX3340" t="s">
        <v>5136</v>
      </c>
      <c r="AY3340" s="104">
        <v>46115.425000000003</v>
      </c>
      <c r="AZ3340">
        <v>1142542</v>
      </c>
      <c r="BA3340" t="s">
        <v>4728</v>
      </c>
      <c r="BB3340" t="s">
        <v>5989</v>
      </c>
      <c r="BF3340" t="s">
        <v>5931</v>
      </c>
    </row>
    <row r="3341" spans="32:58" x14ac:dyDescent="0.25">
      <c r="AF3341" t="s">
        <v>1458</v>
      </c>
      <c r="AG3341" t="s">
        <v>2373</v>
      </c>
      <c r="AJ3341" t="s">
        <v>5664</v>
      </c>
      <c r="AK3341" s="104">
        <v>46119.538194444445</v>
      </c>
      <c r="AL3341">
        <v>612490</v>
      </c>
      <c r="AM3341" t="s">
        <v>4728</v>
      </c>
      <c r="AN3341" t="s">
        <v>42</v>
      </c>
      <c r="AO3341" t="s">
        <v>13</v>
      </c>
      <c r="AR3341" t="s">
        <v>6040</v>
      </c>
      <c r="AT3341" t="s">
        <v>1134</v>
      </c>
      <c r="AX3341" t="s">
        <v>4783</v>
      </c>
      <c r="AY3341" s="104">
        <v>46115.425000000003</v>
      </c>
      <c r="AZ3341">
        <v>540259</v>
      </c>
      <c r="BA3341" t="s">
        <v>4728</v>
      </c>
      <c r="BB3341" t="s">
        <v>5989</v>
      </c>
      <c r="BF3341" t="s">
        <v>5931</v>
      </c>
    </row>
    <row r="3342" spans="32:58" x14ac:dyDescent="0.25">
      <c r="AF3342" t="s">
        <v>1458</v>
      </c>
      <c r="AG3342" t="s">
        <v>1732</v>
      </c>
      <c r="AJ3342" t="s">
        <v>5386</v>
      </c>
      <c r="AK3342" s="104">
        <v>46119.541666666664</v>
      </c>
      <c r="AL3342">
        <v>383065</v>
      </c>
      <c r="AM3342" t="s">
        <v>4728</v>
      </c>
      <c r="AN3342" t="s">
        <v>42</v>
      </c>
      <c r="AO3342" t="s">
        <v>13</v>
      </c>
      <c r="AR3342" t="s">
        <v>4941</v>
      </c>
      <c r="AT3342" t="s">
        <v>744</v>
      </c>
      <c r="AU3342" t="s">
        <v>414</v>
      </c>
      <c r="AX3342" t="s">
        <v>7549</v>
      </c>
      <c r="AY3342" s="104">
        <v>46115.425000000003</v>
      </c>
      <c r="AZ3342">
        <v>366985</v>
      </c>
      <c r="BA3342" t="s">
        <v>4728</v>
      </c>
      <c r="BB3342" t="s">
        <v>42</v>
      </c>
      <c r="BC3342" t="s">
        <v>5989</v>
      </c>
      <c r="BF3342" t="s">
        <v>5986</v>
      </c>
    </row>
    <row r="3343" spans="32:58" x14ac:dyDescent="0.25">
      <c r="AF3343" t="s">
        <v>250</v>
      </c>
      <c r="AJ3343" t="s">
        <v>5001</v>
      </c>
      <c r="AK3343" s="104">
        <v>46119.541666666664</v>
      </c>
      <c r="AL3343">
        <v>149108</v>
      </c>
      <c r="AM3343" t="s">
        <v>4728</v>
      </c>
      <c r="AN3343" t="s">
        <v>13</v>
      </c>
      <c r="AR3343" t="s">
        <v>5920</v>
      </c>
      <c r="AT3343" t="s">
        <v>2600</v>
      </c>
      <c r="AX3343" t="s">
        <v>5108</v>
      </c>
      <c r="AY3343" s="104">
        <v>46115.425000000003</v>
      </c>
      <c r="AZ3343">
        <v>347104</v>
      </c>
      <c r="BA3343" t="s">
        <v>4728</v>
      </c>
      <c r="BB3343" t="s">
        <v>5989</v>
      </c>
      <c r="BF3343" t="s">
        <v>5918</v>
      </c>
    </row>
    <row r="3344" spans="32:58" x14ac:dyDescent="0.25">
      <c r="AF3344" t="s">
        <v>1034</v>
      </c>
      <c r="AG3344" t="s">
        <v>2259</v>
      </c>
      <c r="AJ3344" t="s">
        <v>4794</v>
      </c>
      <c r="AK3344" s="104">
        <v>46119.542361111111</v>
      </c>
      <c r="AL3344">
        <v>1153606</v>
      </c>
      <c r="AM3344" t="s">
        <v>4728</v>
      </c>
      <c r="AN3344" t="s">
        <v>42</v>
      </c>
      <c r="AO3344" t="s">
        <v>13</v>
      </c>
      <c r="AR3344" t="s">
        <v>6054</v>
      </c>
      <c r="AT3344" t="s">
        <v>202</v>
      </c>
      <c r="AX3344" t="s">
        <v>4968</v>
      </c>
      <c r="AY3344" s="104">
        <v>46115.426388888889</v>
      </c>
      <c r="AZ3344">
        <v>221134</v>
      </c>
      <c r="BA3344" t="s">
        <v>4728</v>
      </c>
      <c r="BB3344" t="s">
        <v>5989</v>
      </c>
      <c r="BF3344" t="s">
        <v>5931</v>
      </c>
    </row>
    <row r="3345" spans="32:58" x14ac:dyDescent="0.25">
      <c r="AF3345" t="s">
        <v>1981</v>
      </c>
      <c r="AG3345" t="s">
        <v>72</v>
      </c>
      <c r="AH3345" t="s">
        <v>683</v>
      </c>
      <c r="AJ3345" t="s">
        <v>4883</v>
      </c>
      <c r="AK3345" s="104">
        <v>46119.542361111111</v>
      </c>
      <c r="AL3345">
        <v>2792904</v>
      </c>
      <c r="AM3345" t="s">
        <v>4761</v>
      </c>
      <c r="AN3345" t="s">
        <v>42</v>
      </c>
      <c r="AO3345" t="s">
        <v>13</v>
      </c>
      <c r="AP3345" t="s">
        <v>4731</v>
      </c>
      <c r="AR3345" t="s">
        <v>6529</v>
      </c>
      <c r="AT3345" t="s">
        <v>308</v>
      </c>
      <c r="AX3345" t="s">
        <v>4948</v>
      </c>
      <c r="AY3345" s="104">
        <v>46115.426388888889</v>
      </c>
      <c r="AZ3345">
        <v>869758</v>
      </c>
      <c r="BA3345" t="s">
        <v>4728</v>
      </c>
      <c r="BB3345" t="s">
        <v>5989</v>
      </c>
      <c r="BF3345" t="s">
        <v>6069</v>
      </c>
    </row>
    <row r="3346" spans="32:58" x14ac:dyDescent="0.25">
      <c r="AF3346" t="s">
        <v>1584</v>
      </c>
      <c r="AG3346" t="s">
        <v>1955</v>
      </c>
      <c r="AJ3346" t="s">
        <v>5101</v>
      </c>
      <c r="AK3346" s="104">
        <v>46119.544444444444</v>
      </c>
      <c r="AL3346">
        <v>835284</v>
      </c>
      <c r="AM3346" t="s">
        <v>4728</v>
      </c>
      <c r="AN3346" t="s">
        <v>13</v>
      </c>
      <c r="AR3346" t="s">
        <v>6918</v>
      </c>
      <c r="AT3346" t="s">
        <v>1945</v>
      </c>
      <c r="AX3346" t="s">
        <v>5096</v>
      </c>
      <c r="AY3346" s="104">
        <v>46115.426388888889</v>
      </c>
      <c r="AZ3346">
        <v>322287</v>
      </c>
      <c r="BA3346" t="s">
        <v>4728</v>
      </c>
      <c r="BB3346" t="s">
        <v>5989</v>
      </c>
      <c r="BF3346" t="s">
        <v>5931</v>
      </c>
    </row>
    <row r="3347" spans="32:58" x14ac:dyDescent="0.25">
      <c r="AF3347" t="s">
        <v>2475</v>
      </c>
      <c r="AG3347" t="s">
        <v>2391</v>
      </c>
      <c r="AJ3347" t="s">
        <v>6919</v>
      </c>
      <c r="AK3347" s="104">
        <v>46119.545138888891</v>
      </c>
      <c r="AL3347">
        <v>821978</v>
      </c>
      <c r="AM3347" t="s">
        <v>4761</v>
      </c>
      <c r="AN3347" t="s">
        <v>4797</v>
      </c>
      <c r="AO3347" t="s">
        <v>13</v>
      </c>
      <c r="AR3347" t="s">
        <v>6920</v>
      </c>
      <c r="AT3347" t="s">
        <v>264</v>
      </c>
      <c r="AU3347" t="s">
        <v>220</v>
      </c>
      <c r="AX3347" t="s">
        <v>5442</v>
      </c>
      <c r="AY3347" s="104">
        <v>46115.426388888889</v>
      </c>
      <c r="AZ3347">
        <v>1161255</v>
      </c>
      <c r="BA3347" t="s">
        <v>4761</v>
      </c>
      <c r="BB3347" t="s">
        <v>5989</v>
      </c>
      <c r="BC3347" t="s">
        <v>4731</v>
      </c>
      <c r="BF3347" t="s">
        <v>5966</v>
      </c>
    </row>
    <row r="3348" spans="32:58" x14ac:dyDescent="0.25">
      <c r="AF3348" t="s">
        <v>2431</v>
      </c>
      <c r="AJ3348" t="s">
        <v>5166</v>
      </c>
      <c r="AK3348" s="104">
        <v>46119.545138888891</v>
      </c>
      <c r="AL3348">
        <v>280431</v>
      </c>
      <c r="AM3348" t="s">
        <v>4761</v>
      </c>
      <c r="AN3348" t="s">
        <v>13</v>
      </c>
      <c r="AR3348" t="s">
        <v>5966</v>
      </c>
      <c r="AT3348" t="s">
        <v>1292</v>
      </c>
      <c r="AX3348" t="s">
        <v>4967</v>
      </c>
      <c r="AY3348" s="104">
        <v>46115.427083333336</v>
      </c>
      <c r="AZ3348">
        <v>713914</v>
      </c>
      <c r="BA3348" t="s">
        <v>4728</v>
      </c>
      <c r="BB3348" t="s">
        <v>5989</v>
      </c>
      <c r="BF3348" t="s">
        <v>5948</v>
      </c>
    </row>
    <row r="3349" spans="32:58" x14ac:dyDescent="0.25">
      <c r="AF3349" t="s">
        <v>1058</v>
      </c>
      <c r="AG3349" t="s">
        <v>868</v>
      </c>
      <c r="AJ3349" t="s">
        <v>5887</v>
      </c>
      <c r="AK3349" s="104">
        <v>46119.54583333333</v>
      </c>
      <c r="AL3349">
        <v>4332759</v>
      </c>
      <c r="AM3349" t="s">
        <v>4761</v>
      </c>
      <c r="AN3349" t="s">
        <v>42</v>
      </c>
      <c r="AO3349" t="s">
        <v>13</v>
      </c>
      <c r="AR3349" t="s">
        <v>5944</v>
      </c>
      <c r="AT3349" t="s">
        <v>516</v>
      </c>
      <c r="AX3349" t="s">
        <v>7550</v>
      </c>
      <c r="AY3349" s="104">
        <v>46115.427777777775</v>
      </c>
      <c r="AZ3349">
        <v>452643</v>
      </c>
      <c r="BA3349" t="s">
        <v>4728</v>
      </c>
      <c r="BB3349" t="s">
        <v>5989</v>
      </c>
      <c r="BF3349" t="s">
        <v>5918</v>
      </c>
    </row>
    <row r="3350" spans="32:58" x14ac:dyDescent="0.25">
      <c r="AF3350" t="s">
        <v>2279</v>
      </c>
      <c r="AG3350" t="s">
        <v>1481</v>
      </c>
      <c r="AJ3350" t="s">
        <v>4993</v>
      </c>
      <c r="AK3350" s="104">
        <v>46119.54583333333</v>
      </c>
      <c r="AL3350">
        <v>546414</v>
      </c>
      <c r="AM3350" t="s">
        <v>4728</v>
      </c>
      <c r="AN3350" t="s">
        <v>42</v>
      </c>
      <c r="AO3350" t="s">
        <v>13</v>
      </c>
      <c r="AR3350" t="s">
        <v>6018</v>
      </c>
      <c r="AT3350" t="s">
        <v>1941</v>
      </c>
      <c r="AX3350" t="s">
        <v>6188</v>
      </c>
      <c r="AY3350" s="104">
        <v>46115.427777777775</v>
      </c>
      <c r="AZ3350">
        <v>1648199</v>
      </c>
      <c r="BA3350" t="s">
        <v>4728</v>
      </c>
      <c r="BB3350" t="s">
        <v>5989</v>
      </c>
      <c r="BF3350" t="s">
        <v>5931</v>
      </c>
    </row>
    <row r="3351" spans="32:58" x14ac:dyDescent="0.25">
      <c r="AF3351" t="s">
        <v>1385</v>
      </c>
      <c r="AG3351" t="s">
        <v>226</v>
      </c>
      <c r="AJ3351" t="s">
        <v>6921</v>
      </c>
      <c r="AK3351" s="104">
        <v>46119.546527777777</v>
      </c>
      <c r="AL3351">
        <v>1557753</v>
      </c>
      <c r="AM3351" t="s">
        <v>4728</v>
      </c>
      <c r="AN3351" t="s">
        <v>5989</v>
      </c>
      <c r="AO3351" t="s">
        <v>13</v>
      </c>
      <c r="AR3351" t="s">
        <v>6922</v>
      </c>
      <c r="AT3351" t="s">
        <v>1220</v>
      </c>
      <c r="AU3351" t="s">
        <v>220</v>
      </c>
      <c r="AX3351" t="s">
        <v>4959</v>
      </c>
      <c r="AY3351" s="104">
        <v>46115.427777777775</v>
      </c>
      <c r="AZ3351">
        <v>1357299</v>
      </c>
      <c r="BA3351" t="s">
        <v>4728</v>
      </c>
      <c r="BB3351" t="s">
        <v>5989</v>
      </c>
      <c r="BC3351" t="s">
        <v>4731</v>
      </c>
      <c r="BF3351" t="s">
        <v>6421</v>
      </c>
    </row>
    <row r="3352" spans="32:58" x14ac:dyDescent="0.25">
      <c r="AF3352" t="s">
        <v>274</v>
      </c>
      <c r="AG3352" t="s">
        <v>2357</v>
      </c>
      <c r="AJ3352" t="s">
        <v>4926</v>
      </c>
      <c r="AK3352" s="104">
        <v>46119.546527777777</v>
      </c>
      <c r="AL3352">
        <v>660893</v>
      </c>
      <c r="AM3352" t="s">
        <v>4728</v>
      </c>
      <c r="AN3352" t="s">
        <v>42</v>
      </c>
      <c r="AO3352" t="s">
        <v>13</v>
      </c>
      <c r="AR3352" t="s">
        <v>6005</v>
      </c>
      <c r="AT3352" t="s">
        <v>2259</v>
      </c>
      <c r="AX3352" t="s">
        <v>5664</v>
      </c>
      <c r="AY3352" s="104">
        <v>46115.428472222222</v>
      </c>
      <c r="AZ3352">
        <v>632117</v>
      </c>
      <c r="BA3352" t="s">
        <v>4728</v>
      </c>
      <c r="BB3352" t="s">
        <v>5989</v>
      </c>
      <c r="BF3352" t="s">
        <v>5958</v>
      </c>
    </row>
    <row r="3353" spans="32:58" x14ac:dyDescent="0.25">
      <c r="AF3353" t="s">
        <v>1292</v>
      </c>
      <c r="AJ3353" t="s">
        <v>4853</v>
      </c>
      <c r="AK3353" s="104">
        <v>46119.547222222223</v>
      </c>
      <c r="AL3353">
        <v>568379</v>
      </c>
      <c r="AM3353" t="s">
        <v>4728</v>
      </c>
      <c r="AN3353" t="s">
        <v>13</v>
      </c>
      <c r="AR3353" t="s">
        <v>5948</v>
      </c>
      <c r="AT3353" t="s">
        <v>551</v>
      </c>
      <c r="AX3353" t="s">
        <v>4762</v>
      </c>
      <c r="AY3353" s="104">
        <v>46115.428472222222</v>
      </c>
      <c r="AZ3353">
        <v>1790300</v>
      </c>
      <c r="BA3353" t="s">
        <v>4761</v>
      </c>
      <c r="BB3353" t="s">
        <v>5989</v>
      </c>
      <c r="BF3353" t="s">
        <v>5966</v>
      </c>
    </row>
    <row r="3354" spans="32:58" x14ac:dyDescent="0.25">
      <c r="AF3354" t="s">
        <v>2600</v>
      </c>
      <c r="AJ3354" t="s">
        <v>5570</v>
      </c>
      <c r="AK3354" s="104">
        <v>46119.54791666667</v>
      </c>
      <c r="AL3354">
        <v>103156</v>
      </c>
      <c r="AM3354" t="s">
        <v>4728</v>
      </c>
      <c r="AN3354" t="s">
        <v>13</v>
      </c>
      <c r="AR3354" t="s">
        <v>5942</v>
      </c>
      <c r="AT3354" t="s">
        <v>1276</v>
      </c>
      <c r="AX3354" t="s">
        <v>6059</v>
      </c>
      <c r="AY3354" s="104">
        <v>46115.428472222222</v>
      </c>
      <c r="AZ3354">
        <v>91446</v>
      </c>
      <c r="BA3354" t="s">
        <v>4728</v>
      </c>
      <c r="BB3354" t="s">
        <v>5989</v>
      </c>
      <c r="BF3354" t="s">
        <v>5925</v>
      </c>
    </row>
    <row r="3355" spans="32:58" x14ac:dyDescent="0.25">
      <c r="AF3355" t="s">
        <v>81</v>
      </c>
      <c r="AJ3355" t="s">
        <v>5202</v>
      </c>
      <c r="AK3355" s="104">
        <v>46119.54791666667</v>
      </c>
      <c r="AL3355">
        <v>392995</v>
      </c>
      <c r="AM3355" t="s">
        <v>4728</v>
      </c>
      <c r="AN3355" t="s">
        <v>13</v>
      </c>
      <c r="AR3355" t="s">
        <v>5931</v>
      </c>
      <c r="AT3355" t="s">
        <v>432</v>
      </c>
      <c r="AX3355" t="s">
        <v>7181</v>
      </c>
      <c r="AY3355" s="104">
        <v>46115.429166666669</v>
      </c>
      <c r="AZ3355">
        <v>630335</v>
      </c>
      <c r="BA3355" t="s">
        <v>4728</v>
      </c>
      <c r="BB3355" t="s">
        <v>5989</v>
      </c>
      <c r="BF3355" t="s">
        <v>5918</v>
      </c>
    </row>
    <row r="3356" spans="32:58" x14ac:dyDescent="0.25">
      <c r="AF3356" t="s">
        <v>644</v>
      </c>
      <c r="AG3356" t="s">
        <v>2357</v>
      </c>
      <c r="AH3356" t="s">
        <v>1688</v>
      </c>
      <c r="AJ3356" t="s">
        <v>4908</v>
      </c>
      <c r="AK3356" s="104">
        <v>46119.548611111109</v>
      </c>
      <c r="AL3356">
        <v>2082995</v>
      </c>
      <c r="AM3356" t="s">
        <v>4761</v>
      </c>
      <c r="AN3356" t="s">
        <v>42</v>
      </c>
      <c r="AO3356" t="s">
        <v>13</v>
      </c>
      <c r="AP3356" t="s">
        <v>4731</v>
      </c>
      <c r="AR3356" t="s">
        <v>6923</v>
      </c>
      <c r="AT3356" t="s">
        <v>264</v>
      </c>
      <c r="AX3356" t="s">
        <v>7551</v>
      </c>
      <c r="AY3356" s="104">
        <v>46115.429861111108</v>
      </c>
      <c r="AZ3356">
        <v>352454</v>
      </c>
      <c r="BA3356" t="s">
        <v>4728</v>
      </c>
      <c r="BB3356" t="s">
        <v>5989</v>
      </c>
      <c r="BF3356" t="s">
        <v>5942</v>
      </c>
    </row>
    <row r="3357" spans="32:58" x14ac:dyDescent="0.25">
      <c r="AF3357" t="s">
        <v>2561</v>
      </c>
      <c r="AJ3357" t="s">
        <v>5082</v>
      </c>
      <c r="AK3357" s="104">
        <v>46119.548611111109</v>
      </c>
      <c r="AL3357">
        <v>209201</v>
      </c>
      <c r="AM3357" t="s">
        <v>4728</v>
      </c>
      <c r="AN3357" t="s">
        <v>13</v>
      </c>
      <c r="AR3357" t="s">
        <v>5918</v>
      </c>
      <c r="AT3357" t="s">
        <v>71</v>
      </c>
      <c r="AX3357" t="s">
        <v>4733</v>
      </c>
      <c r="AY3357" s="104">
        <v>46115.429861111108</v>
      </c>
      <c r="AZ3357">
        <v>276042</v>
      </c>
      <c r="BA3357" t="s">
        <v>4728</v>
      </c>
      <c r="BB3357" t="s">
        <v>5989</v>
      </c>
      <c r="BF3357" t="s">
        <v>5956</v>
      </c>
    </row>
    <row r="3358" spans="32:58" x14ac:dyDescent="0.25">
      <c r="AF3358" t="s">
        <v>205</v>
      </c>
      <c r="AJ3358" t="s">
        <v>5570</v>
      </c>
      <c r="AK3358" s="104">
        <v>46119.549305555556</v>
      </c>
      <c r="AL3358">
        <v>209562</v>
      </c>
      <c r="AM3358" t="s">
        <v>4728</v>
      </c>
      <c r="AN3358" t="s">
        <v>13</v>
      </c>
      <c r="AR3358" t="s">
        <v>5942</v>
      </c>
      <c r="AT3358" t="s">
        <v>250</v>
      </c>
      <c r="AX3358" t="s">
        <v>4919</v>
      </c>
      <c r="AY3358" s="104">
        <v>46115.430555555555</v>
      </c>
      <c r="AZ3358">
        <v>350044</v>
      </c>
      <c r="BA3358" t="s">
        <v>4728</v>
      </c>
      <c r="BB3358" t="s">
        <v>5989</v>
      </c>
      <c r="BF3358" t="s">
        <v>5931</v>
      </c>
    </row>
    <row r="3359" spans="32:58" x14ac:dyDescent="0.25">
      <c r="AF3359" t="s">
        <v>2510</v>
      </c>
      <c r="AJ3359" t="s">
        <v>6924</v>
      </c>
      <c r="AK3359" s="104">
        <v>46119.55</v>
      </c>
      <c r="AL3359">
        <v>113819</v>
      </c>
      <c r="AM3359" t="s">
        <v>4728</v>
      </c>
      <c r="AN3359" t="s">
        <v>13</v>
      </c>
      <c r="AR3359" t="s">
        <v>5942</v>
      </c>
      <c r="AT3359" t="s">
        <v>84</v>
      </c>
      <c r="AX3359" t="s">
        <v>5382</v>
      </c>
      <c r="AY3359" s="104">
        <v>46115.430555555555</v>
      </c>
      <c r="AZ3359">
        <v>505190</v>
      </c>
      <c r="BA3359" t="s">
        <v>4728</v>
      </c>
      <c r="BB3359" t="s">
        <v>5989</v>
      </c>
      <c r="BC3359" t="s">
        <v>4731</v>
      </c>
      <c r="BF3359" t="s">
        <v>5966</v>
      </c>
    </row>
    <row r="3360" spans="32:58" x14ac:dyDescent="0.25">
      <c r="AF3360" t="s">
        <v>1732</v>
      </c>
      <c r="AJ3360" t="s">
        <v>5259</v>
      </c>
      <c r="AK3360" s="104">
        <v>46119.551388888889</v>
      </c>
      <c r="AL3360">
        <v>553979</v>
      </c>
      <c r="AM3360" t="s">
        <v>4761</v>
      </c>
      <c r="AN3360" t="s">
        <v>13</v>
      </c>
      <c r="AR3360" t="s">
        <v>5966</v>
      </c>
      <c r="AT3360" t="s">
        <v>414</v>
      </c>
      <c r="AU3360" t="s">
        <v>1134</v>
      </c>
      <c r="AX3360" t="s">
        <v>4967</v>
      </c>
      <c r="AY3360" s="104">
        <v>46115.431250000001</v>
      </c>
      <c r="AZ3360">
        <v>969497</v>
      </c>
      <c r="BA3360" t="s">
        <v>4728</v>
      </c>
      <c r="BB3360" t="s">
        <v>5989</v>
      </c>
      <c r="BC3360" t="s">
        <v>4812</v>
      </c>
      <c r="BF3360" t="s">
        <v>6307</v>
      </c>
    </row>
    <row r="3361" spans="32:58" x14ac:dyDescent="0.25">
      <c r="AF3361" t="s">
        <v>205</v>
      </c>
      <c r="AG3361" t="s">
        <v>1688</v>
      </c>
      <c r="AJ3361" t="s">
        <v>5634</v>
      </c>
      <c r="AK3361" s="104">
        <v>46119.551388888889</v>
      </c>
      <c r="AL3361">
        <v>1856711</v>
      </c>
      <c r="AM3361" t="s">
        <v>4761</v>
      </c>
      <c r="AN3361" t="s">
        <v>13</v>
      </c>
      <c r="AO3361" t="s">
        <v>4731</v>
      </c>
      <c r="AR3361" t="s">
        <v>6609</v>
      </c>
      <c r="AT3361" t="s">
        <v>1284</v>
      </c>
      <c r="AU3361" t="s">
        <v>1945</v>
      </c>
      <c r="AX3361" t="s">
        <v>5125</v>
      </c>
      <c r="AY3361" s="104">
        <v>46115.431944444441</v>
      </c>
      <c r="AZ3361">
        <v>349002</v>
      </c>
      <c r="BA3361" t="s">
        <v>4728</v>
      </c>
      <c r="BB3361" t="s">
        <v>5989</v>
      </c>
      <c r="BF3361" t="s">
        <v>6398</v>
      </c>
    </row>
    <row r="3362" spans="32:58" x14ac:dyDescent="0.25">
      <c r="AF3362" t="s">
        <v>1481</v>
      </c>
      <c r="AJ3362" t="s">
        <v>5002</v>
      </c>
      <c r="AK3362" s="104">
        <v>46119.552083333336</v>
      </c>
      <c r="AL3362">
        <v>1485419</v>
      </c>
      <c r="AM3362" t="s">
        <v>4728</v>
      </c>
      <c r="AN3362" t="s">
        <v>13</v>
      </c>
      <c r="AR3362" t="s">
        <v>6004</v>
      </c>
      <c r="AT3362" t="s">
        <v>1276</v>
      </c>
      <c r="AX3362" t="s">
        <v>5657</v>
      </c>
      <c r="AY3362" s="104">
        <v>46115.431944444441</v>
      </c>
      <c r="AZ3362">
        <v>386711</v>
      </c>
      <c r="BA3362" t="s">
        <v>4728</v>
      </c>
      <c r="BB3362" t="s">
        <v>5989</v>
      </c>
      <c r="BF3362" t="s">
        <v>5931</v>
      </c>
    </row>
    <row r="3363" spans="32:58" x14ac:dyDescent="0.25">
      <c r="AF3363" t="s">
        <v>81</v>
      </c>
      <c r="AJ3363" t="s">
        <v>4782</v>
      </c>
      <c r="AK3363" s="104">
        <v>46119.552777777775</v>
      </c>
      <c r="AL3363">
        <v>480825</v>
      </c>
      <c r="AM3363" t="s">
        <v>4728</v>
      </c>
      <c r="AN3363" t="s">
        <v>13</v>
      </c>
      <c r="AR3363" t="s">
        <v>5931</v>
      </c>
      <c r="AT3363" t="s">
        <v>551</v>
      </c>
      <c r="AX3363" t="s">
        <v>4967</v>
      </c>
      <c r="AY3363" s="104">
        <v>46115.432638888888</v>
      </c>
      <c r="AZ3363">
        <v>175510</v>
      </c>
      <c r="BA3363" t="s">
        <v>4728</v>
      </c>
      <c r="BB3363" t="s">
        <v>5989</v>
      </c>
      <c r="BF3363" t="s">
        <v>5918</v>
      </c>
    </row>
    <row r="3364" spans="32:58" x14ac:dyDescent="0.25">
      <c r="AF3364" t="s">
        <v>205</v>
      </c>
      <c r="AJ3364" t="s">
        <v>5045</v>
      </c>
      <c r="AK3364" s="104">
        <v>46119.554166666669</v>
      </c>
      <c r="AL3364">
        <v>716855</v>
      </c>
      <c r="AM3364" t="s">
        <v>4728</v>
      </c>
      <c r="AN3364" t="s">
        <v>13</v>
      </c>
      <c r="AR3364" t="s">
        <v>5931</v>
      </c>
      <c r="AT3364" t="s">
        <v>2561</v>
      </c>
      <c r="AX3364" t="s">
        <v>4839</v>
      </c>
      <c r="AY3364" s="104">
        <v>46115.432638888888</v>
      </c>
      <c r="AZ3364">
        <v>261824</v>
      </c>
      <c r="BA3364" t="s">
        <v>4728</v>
      </c>
      <c r="BB3364" t="s">
        <v>5989</v>
      </c>
      <c r="BF3364" t="s">
        <v>5918</v>
      </c>
    </row>
    <row r="3365" spans="32:58" x14ac:dyDescent="0.25">
      <c r="AF3365" t="s">
        <v>1584</v>
      </c>
      <c r="AJ3365" t="s">
        <v>6925</v>
      </c>
      <c r="AK3365" s="104">
        <v>46119.554166666669</v>
      </c>
      <c r="AL3365">
        <v>359459</v>
      </c>
      <c r="AM3365" t="s">
        <v>4728</v>
      </c>
      <c r="AN3365" t="s">
        <v>13</v>
      </c>
      <c r="AR3365" t="s">
        <v>5918</v>
      </c>
      <c r="AT3365" t="s">
        <v>414</v>
      </c>
      <c r="AU3365" t="s">
        <v>256</v>
      </c>
      <c r="AX3365" t="s">
        <v>6606</v>
      </c>
      <c r="AY3365" s="104">
        <v>46115.432638888888</v>
      </c>
      <c r="AZ3365">
        <v>1137028</v>
      </c>
      <c r="BA3365" t="s">
        <v>4728</v>
      </c>
      <c r="BB3365" t="s">
        <v>5989</v>
      </c>
      <c r="BC3365" t="s">
        <v>4731</v>
      </c>
      <c r="BF3365" t="s">
        <v>7493</v>
      </c>
    </row>
    <row r="3366" spans="32:58" x14ac:dyDescent="0.25">
      <c r="AF3366" t="s">
        <v>2600</v>
      </c>
      <c r="AJ3366" t="s">
        <v>5074</v>
      </c>
      <c r="AK3366" s="104">
        <v>46119.554861111108</v>
      </c>
      <c r="AL3366">
        <v>854081</v>
      </c>
      <c r="AM3366" t="s">
        <v>4761</v>
      </c>
      <c r="AN3366" t="s">
        <v>13</v>
      </c>
      <c r="AR3366" t="s">
        <v>5918</v>
      </c>
      <c r="AT3366" t="s">
        <v>84</v>
      </c>
      <c r="AX3366" t="s">
        <v>5249</v>
      </c>
      <c r="AY3366" s="104">
        <v>46115.433333333334</v>
      </c>
      <c r="AZ3366">
        <v>1159462</v>
      </c>
      <c r="BA3366" t="s">
        <v>4761</v>
      </c>
      <c r="BB3366" t="s">
        <v>5989</v>
      </c>
      <c r="BF3366" t="s">
        <v>5966</v>
      </c>
    </row>
    <row r="3367" spans="32:58" x14ac:dyDescent="0.25">
      <c r="AF3367" t="s">
        <v>1134</v>
      </c>
      <c r="AJ3367" t="s">
        <v>6038</v>
      </c>
      <c r="AK3367" s="104">
        <v>46119.554861111108</v>
      </c>
      <c r="AL3367">
        <v>826031</v>
      </c>
      <c r="AM3367" t="s">
        <v>4761</v>
      </c>
      <c r="AN3367" t="s">
        <v>13</v>
      </c>
      <c r="AR3367" t="s">
        <v>4781</v>
      </c>
      <c r="AT3367" t="s">
        <v>202</v>
      </c>
      <c r="AX3367" t="s">
        <v>4745</v>
      </c>
      <c r="AY3367" s="104">
        <v>46115.433333333334</v>
      </c>
      <c r="AZ3367">
        <v>97622</v>
      </c>
      <c r="BA3367" t="s">
        <v>4728</v>
      </c>
      <c r="BB3367" t="s">
        <v>5989</v>
      </c>
      <c r="BF3367" t="s">
        <v>5925</v>
      </c>
    </row>
    <row r="3368" spans="32:58" x14ac:dyDescent="0.25">
      <c r="AF3368" t="s">
        <v>2561</v>
      </c>
      <c r="AJ3368" t="s">
        <v>5156</v>
      </c>
      <c r="AK3368" s="104">
        <v>46119.556250000001</v>
      </c>
      <c r="AL3368">
        <v>3892064</v>
      </c>
      <c r="AM3368" t="s">
        <v>4761</v>
      </c>
      <c r="AN3368" t="s">
        <v>13</v>
      </c>
      <c r="AR3368" t="s">
        <v>5918</v>
      </c>
      <c r="AT3368" t="s">
        <v>1894</v>
      </c>
      <c r="AX3368" t="s">
        <v>4840</v>
      </c>
      <c r="AY3368" s="104">
        <v>46115.433333333334</v>
      </c>
      <c r="AZ3368">
        <v>243774</v>
      </c>
      <c r="BA3368" t="s">
        <v>4728</v>
      </c>
      <c r="BB3368" t="s">
        <v>5989</v>
      </c>
      <c r="BF3368" t="s">
        <v>5918</v>
      </c>
    </row>
    <row r="3369" spans="32:58" x14ac:dyDescent="0.25">
      <c r="AF3369" t="s">
        <v>5553</v>
      </c>
      <c r="AG3369" t="s">
        <v>1220</v>
      </c>
      <c r="AJ3369" t="s">
        <v>4848</v>
      </c>
      <c r="AK3369" s="104">
        <v>46119.556250000001</v>
      </c>
      <c r="AL3369">
        <v>468565</v>
      </c>
      <c r="AM3369" t="s">
        <v>4728</v>
      </c>
      <c r="AN3369" t="s">
        <v>42</v>
      </c>
      <c r="AO3369" t="s">
        <v>13</v>
      </c>
      <c r="AR3369" t="s">
        <v>5947</v>
      </c>
      <c r="AT3369" t="s">
        <v>516</v>
      </c>
      <c r="AX3369" t="s">
        <v>4776</v>
      </c>
      <c r="AY3369" s="104">
        <v>46115.434027777781</v>
      </c>
      <c r="AZ3369">
        <v>335284</v>
      </c>
      <c r="BA3369" t="s">
        <v>4728</v>
      </c>
      <c r="BB3369" t="s">
        <v>5989</v>
      </c>
      <c r="BF3369" t="s">
        <v>5918</v>
      </c>
    </row>
    <row r="3370" spans="32:58" x14ac:dyDescent="0.25">
      <c r="AF3370" t="s">
        <v>2475</v>
      </c>
      <c r="AG3370" t="s">
        <v>2373</v>
      </c>
      <c r="AJ3370" t="s">
        <v>6926</v>
      </c>
      <c r="AK3370" s="104">
        <v>46119.556944444441</v>
      </c>
      <c r="AL3370">
        <v>305280</v>
      </c>
      <c r="AM3370" t="s">
        <v>4761</v>
      </c>
      <c r="AN3370" t="s">
        <v>4797</v>
      </c>
      <c r="AO3370" t="s">
        <v>13</v>
      </c>
      <c r="AR3370" t="s">
        <v>6927</v>
      </c>
      <c r="AT3370" t="s">
        <v>71</v>
      </c>
      <c r="AX3370" t="s">
        <v>5251</v>
      </c>
      <c r="AY3370" s="104">
        <v>46115.43472222222</v>
      </c>
      <c r="AZ3370">
        <v>432318</v>
      </c>
      <c r="BA3370" t="s">
        <v>4761</v>
      </c>
      <c r="BB3370" t="s">
        <v>5989</v>
      </c>
      <c r="BF3370" t="s">
        <v>5966</v>
      </c>
    </row>
    <row r="3371" spans="32:58" x14ac:dyDescent="0.25">
      <c r="AF3371" t="s">
        <v>438</v>
      </c>
      <c r="AG3371" t="s">
        <v>2373</v>
      </c>
      <c r="AJ3371" t="s">
        <v>5619</v>
      </c>
      <c r="AK3371" s="104">
        <v>46119.556944444441</v>
      </c>
      <c r="AL3371">
        <v>1153236</v>
      </c>
      <c r="AM3371" t="s">
        <v>4728</v>
      </c>
      <c r="AN3371" t="s">
        <v>4790</v>
      </c>
      <c r="AO3371" t="s">
        <v>13</v>
      </c>
      <c r="AR3371" t="s">
        <v>6928</v>
      </c>
      <c r="AT3371" t="s">
        <v>264</v>
      </c>
      <c r="AX3371" t="s">
        <v>4745</v>
      </c>
      <c r="AY3371" s="104">
        <v>46115.43472222222</v>
      </c>
      <c r="AZ3371">
        <v>336333</v>
      </c>
      <c r="BA3371" t="s">
        <v>4728</v>
      </c>
      <c r="BB3371" t="s">
        <v>5989</v>
      </c>
      <c r="BF3371" t="s">
        <v>5931</v>
      </c>
    </row>
    <row r="3372" spans="32:58" x14ac:dyDescent="0.25">
      <c r="AF3372" t="s">
        <v>1790</v>
      </c>
      <c r="AG3372" t="s">
        <v>1706</v>
      </c>
      <c r="AJ3372" t="s">
        <v>5314</v>
      </c>
      <c r="AK3372" s="104">
        <v>46119.556944444441</v>
      </c>
      <c r="AL3372">
        <v>575423</v>
      </c>
      <c r="AM3372" t="s">
        <v>4728</v>
      </c>
      <c r="AN3372" t="s">
        <v>42</v>
      </c>
      <c r="AO3372" t="s">
        <v>13</v>
      </c>
      <c r="AR3372" t="s">
        <v>5933</v>
      </c>
      <c r="AT3372" t="s">
        <v>1507</v>
      </c>
      <c r="AX3372" t="s">
        <v>7552</v>
      </c>
      <c r="AY3372" s="104">
        <v>46115.435416666667</v>
      </c>
      <c r="AZ3372">
        <v>125755</v>
      </c>
      <c r="BA3372" t="s">
        <v>4728</v>
      </c>
      <c r="BB3372" t="s">
        <v>5989</v>
      </c>
      <c r="BF3372" t="s">
        <v>5942</v>
      </c>
    </row>
    <row r="3373" spans="32:58" x14ac:dyDescent="0.25">
      <c r="AF3373" t="s">
        <v>2128</v>
      </c>
      <c r="AG3373" t="s">
        <v>1945</v>
      </c>
      <c r="AJ3373" t="s">
        <v>4727</v>
      </c>
      <c r="AK3373" s="104">
        <v>46119.557638888888</v>
      </c>
      <c r="AL3373">
        <v>679363</v>
      </c>
      <c r="AM3373" t="s">
        <v>4728</v>
      </c>
      <c r="AN3373" t="s">
        <v>42</v>
      </c>
      <c r="AO3373" t="s">
        <v>13</v>
      </c>
      <c r="AR3373" t="s">
        <v>5919</v>
      </c>
      <c r="AT3373" t="s">
        <v>1292</v>
      </c>
      <c r="AX3373" t="s">
        <v>4877</v>
      </c>
      <c r="AY3373" s="104">
        <v>46115.435416666667</v>
      </c>
      <c r="AZ3373">
        <v>677655</v>
      </c>
      <c r="BA3373" t="s">
        <v>4761</v>
      </c>
      <c r="BB3373" t="s">
        <v>5989</v>
      </c>
      <c r="BF3373" t="s">
        <v>5966</v>
      </c>
    </row>
    <row r="3374" spans="32:58" x14ac:dyDescent="0.25">
      <c r="AF3374" t="s">
        <v>2510</v>
      </c>
      <c r="AJ3374" t="s">
        <v>5884</v>
      </c>
      <c r="AK3374" s="104">
        <v>46119.559027777781</v>
      </c>
      <c r="AL3374">
        <v>212326</v>
      </c>
      <c r="AM3374" t="s">
        <v>4761</v>
      </c>
      <c r="AN3374" t="s">
        <v>13</v>
      </c>
      <c r="AR3374" t="s">
        <v>5966</v>
      </c>
      <c r="AT3374" t="s">
        <v>205</v>
      </c>
      <c r="AX3374" t="s">
        <v>7553</v>
      </c>
      <c r="AY3374" s="104">
        <v>46115.435416666667</v>
      </c>
      <c r="AZ3374">
        <v>94093</v>
      </c>
      <c r="BA3374" t="s">
        <v>4728</v>
      </c>
      <c r="BB3374" t="s">
        <v>5989</v>
      </c>
      <c r="BF3374" t="s">
        <v>5918</v>
      </c>
    </row>
    <row r="3375" spans="32:58" x14ac:dyDescent="0.25">
      <c r="AF3375" t="s">
        <v>1458</v>
      </c>
      <c r="AG3375" t="s">
        <v>76</v>
      </c>
      <c r="AJ3375" t="s">
        <v>4745</v>
      </c>
      <c r="AK3375" s="104">
        <v>46119.559027777781</v>
      </c>
      <c r="AL3375">
        <v>1085557</v>
      </c>
      <c r="AM3375" t="s">
        <v>4728</v>
      </c>
      <c r="AN3375" t="s">
        <v>42</v>
      </c>
      <c r="AO3375" t="s">
        <v>13</v>
      </c>
      <c r="AP3375" t="s">
        <v>4731</v>
      </c>
      <c r="AR3375" t="s">
        <v>5933</v>
      </c>
      <c r="AT3375" t="s">
        <v>414</v>
      </c>
      <c r="AX3375" t="s">
        <v>7554</v>
      </c>
      <c r="AY3375" s="104">
        <v>46115.435416666667</v>
      </c>
      <c r="AZ3375">
        <v>178996</v>
      </c>
      <c r="BA3375" t="s">
        <v>4728</v>
      </c>
      <c r="BB3375" t="s">
        <v>5989</v>
      </c>
      <c r="BF3375" t="s">
        <v>5918</v>
      </c>
    </row>
    <row r="3376" spans="32:58" x14ac:dyDescent="0.25">
      <c r="AF3376" t="s">
        <v>1507</v>
      </c>
      <c r="AJ3376" t="s">
        <v>5315</v>
      </c>
      <c r="AK3376" s="104">
        <v>46119.559027777781</v>
      </c>
      <c r="AL3376">
        <v>76901</v>
      </c>
      <c r="AM3376" t="s">
        <v>4728</v>
      </c>
      <c r="AN3376" t="s">
        <v>13</v>
      </c>
      <c r="AR3376" t="s">
        <v>5942</v>
      </c>
      <c r="AT3376" t="s">
        <v>551</v>
      </c>
      <c r="AX3376" t="s">
        <v>4782</v>
      </c>
      <c r="AY3376" s="104">
        <v>46115.436111111114</v>
      </c>
      <c r="AZ3376">
        <v>470450</v>
      </c>
      <c r="BA3376" t="s">
        <v>4728</v>
      </c>
      <c r="BB3376" t="s">
        <v>5989</v>
      </c>
      <c r="BF3376" t="s">
        <v>5918</v>
      </c>
    </row>
    <row r="3377" spans="32:58" x14ac:dyDescent="0.25">
      <c r="AF3377" t="s">
        <v>2395</v>
      </c>
      <c r="AG3377" t="s">
        <v>836</v>
      </c>
      <c r="AJ3377" t="s">
        <v>6929</v>
      </c>
      <c r="AK3377" s="104">
        <v>46119.55972222222</v>
      </c>
      <c r="AL3377">
        <v>1075440</v>
      </c>
      <c r="AM3377" t="s">
        <v>4728</v>
      </c>
      <c r="AN3377" t="s">
        <v>42</v>
      </c>
      <c r="AO3377" t="s">
        <v>13</v>
      </c>
      <c r="AR3377" t="s">
        <v>5933</v>
      </c>
      <c r="AT3377" t="s">
        <v>202</v>
      </c>
      <c r="AX3377" t="s">
        <v>4762</v>
      </c>
      <c r="AY3377" s="104">
        <v>46115.436111111114</v>
      </c>
      <c r="AZ3377">
        <v>172514</v>
      </c>
      <c r="BA3377" t="s">
        <v>4761</v>
      </c>
      <c r="BB3377" t="s">
        <v>5989</v>
      </c>
      <c r="BF3377" t="s">
        <v>5956</v>
      </c>
    </row>
    <row r="3378" spans="32:58" x14ac:dyDescent="0.25">
      <c r="AF3378" t="s">
        <v>2600</v>
      </c>
      <c r="AG3378" t="s">
        <v>683</v>
      </c>
      <c r="AJ3378" t="s">
        <v>4877</v>
      </c>
      <c r="AK3378" s="104">
        <v>46119.560416666667</v>
      </c>
      <c r="AL3378">
        <v>1064837</v>
      </c>
      <c r="AM3378" t="s">
        <v>4728</v>
      </c>
      <c r="AN3378" t="s">
        <v>13</v>
      </c>
      <c r="AO3378" t="s">
        <v>4731</v>
      </c>
      <c r="AR3378" t="s">
        <v>6415</v>
      </c>
      <c r="AT3378" t="s">
        <v>84</v>
      </c>
      <c r="AX3378" t="s">
        <v>4840</v>
      </c>
      <c r="AY3378" s="104">
        <v>46115.436111111114</v>
      </c>
      <c r="AZ3378">
        <v>260845</v>
      </c>
      <c r="BA3378" t="s">
        <v>4728</v>
      </c>
      <c r="BB3378" t="s">
        <v>5989</v>
      </c>
      <c r="BF3378" t="s">
        <v>5931</v>
      </c>
    </row>
    <row r="3379" spans="32:58" x14ac:dyDescent="0.25">
      <c r="AF3379" t="s">
        <v>2624</v>
      </c>
      <c r="AJ3379" t="s">
        <v>5072</v>
      </c>
      <c r="AK3379" s="104">
        <v>46119.560416666667</v>
      </c>
      <c r="AL3379">
        <v>2294011</v>
      </c>
      <c r="AM3379" t="s">
        <v>4761</v>
      </c>
      <c r="AN3379" t="s">
        <v>13</v>
      </c>
      <c r="AR3379" t="s">
        <v>5931</v>
      </c>
      <c r="AT3379" t="s">
        <v>2561</v>
      </c>
      <c r="AU3379" t="s">
        <v>1132</v>
      </c>
      <c r="AX3379" t="s">
        <v>7555</v>
      </c>
      <c r="AY3379" s="104">
        <v>46115.436805555553</v>
      </c>
      <c r="AZ3379">
        <v>580846</v>
      </c>
      <c r="BA3379" t="s">
        <v>4761</v>
      </c>
      <c r="BB3379" t="s">
        <v>5989</v>
      </c>
      <c r="BC3379" t="s">
        <v>4731</v>
      </c>
      <c r="BF3379" t="s">
        <v>7535</v>
      </c>
    </row>
    <row r="3380" spans="32:58" x14ac:dyDescent="0.25">
      <c r="AF3380" t="s">
        <v>900</v>
      </c>
      <c r="AG3380" t="s">
        <v>1048</v>
      </c>
      <c r="AH3380" t="s">
        <v>220</v>
      </c>
      <c r="AJ3380" t="s">
        <v>4779</v>
      </c>
      <c r="AK3380" s="104">
        <v>46119.561111111114</v>
      </c>
      <c r="AL3380">
        <v>1212770</v>
      </c>
      <c r="AM3380" t="s">
        <v>4761</v>
      </c>
      <c r="AN3380" t="s">
        <v>42</v>
      </c>
      <c r="AO3380" t="s">
        <v>13</v>
      </c>
      <c r="AP3380" t="s">
        <v>4731</v>
      </c>
      <c r="AR3380" t="s">
        <v>6930</v>
      </c>
      <c r="AT3380" t="s">
        <v>2600</v>
      </c>
      <c r="AX3380" t="s">
        <v>5619</v>
      </c>
      <c r="AY3380" s="104">
        <v>46115.436805555553</v>
      </c>
      <c r="AZ3380">
        <v>454212</v>
      </c>
      <c r="BA3380" t="s">
        <v>4728</v>
      </c>
      <c r="BB3380" t="s">
        <v>5989</v>
      </c>
      <c r="BF3380" t="s">
        <v>5956</v>
      </c>
    </row>
    <row r="3381" spans="32:58" x14ac:dyDescent="0.25">
      <c r="AF3381" t="s">
        <v>2510</v>
      </c>
      <c r="AG3381" t="s">
        <v>256</v>
      </c>
      <c r="AH3381" t="s">
        <v>232</v>
      </c>
      <c r="AJ3381" t="s">
        <v>5315</v>
      </c>
      <c r="AK3381" s="104">
        <v>46119.561111111114</v>
      </c>
      <c r="AL3381">
        <v>3533377</v>
      </c>
      <c r="AM3381" t="s">
        <v>4728</v>
      </c>
      <c r="AN3381" t="s">
        <v>13</v>
      </c>
      <c r="AO3381" t="s">
        <v>4731</v>
      </c>
      <c r="AP3381" t="s">
        <v>54</v>
      </c>
      <c r="AR3381" t="s">
        <v>5796</v>
      </c>
      <c r="AT3381" t="s">
        <v>308</v>
      </c>
      <c r="AX3381" t="s">
        <v>5602</v>
      </c>
      <c r="AY3381" s="104">
        <v>46115.4375</v>
      </c>
      <c r="AZ3381">
        <v>1373631</v>
      </c>
      <c r="BA3381" t="s">
        <v>4728</v>
      </c>
      <c r="BB3381" t="s">
        <v>5989</v>
      </c>
      <c r="BF3381" t="s">
        <v>5931</v>
      </c>
    </row>
    <row r="3382" spans="32:58" x14ac:dyDescent="0.25">
      <c r="AF3382" t="s">
        <v>6525</v>
      </c>
      <c r="AG3382" t="s">
        <v>1706</v>
      </c>
      <c r="AJ3382" t="s">
        <v>6931</v>
      </c>
      <c r="AK3382" s="104">
        <v>46119.561805555553</v>
      </c>
      <c r="AL3382">
        <v>3680941</v>
      </c>
      <c r="AM3382" t="s">
        <v>4728</v>
      </c>
      <c r="AN3382" t="s">
        <v>42</v>
      </c>
      <c r="AO3382" t="s">
        <v>13</v>
      </c>
      <c r="AR3382" t="s">
        <v>6269</v>
      </c>
      <c r="AT3382" t="s">
        <v>1945</v>
      </c>
      <c r="AX3382" t="s">
        <v>6843</v>
      </c>
      <c r="AY3382" s="104">
        <v>46115.4375</v>
      </c>
      <c r="AZ3382">
        <v>455095</v>
      </c>
      <c r="BA3382" t="s">
        <v>4728</v>
      </c>
      <c r="BB3382" t="s">
        <v>5989</v>
      </c>
      <c r="BF3382" t="s">
        <v>5958</v>
      </c>
    </row>
    <row r="3383" spans="32:58" x14ac:dyDescent="0.25">
      <c r="AF3383" t="s">
        <v>2395</v>
      </c>
      <c r="AG3383" t="s">
        <v>496</v>
      </c>
      <c r="AJ3383" t="s">
        <v>6932</v>
      </c>
      <c r="AK3383" s="104">
        <v>46119.561805555553</v>
      </c>
      <c r="AL3383">
        <v>1029011</v>
      </c>
      <c r="AM3383" t="s">
        <v>4728</v>
      </c>
      <c r="AN3383" t="s">
        <v>42</v>
      </c>
      <c r="AO3383" t="s">
        <v>13</v>
      </c>
      <c r="AR3383" t="s">
        <v>5933</v>
      </c>
      <c r="AT3383" t="s">
        <v>78</v>
      </c>
      <c r="AU3383" t="s">
        <v>683</v>
      </c>
      <c r="AX3383" t="s">
        <v>5605</v>
      </c>
      <c r="AY3383" s="104">
        <v>46115.4375</v>
      </c>
      <c r="AZ3383">
        <v>783802</v>
      </c>
      <c r="BA3383" t="s">
        <v>4728</v>
      </c>
      <c r="BB3383" t="s">
        <v>5989</v>
      </c>
      <c r="BC3383" t="s">
        <v>4731</v>
      </c>
      <c r="BF3383" t="s">
        <v>7556</v>
      </c>
    </row>
    <row r="3384" spans="32:58" x14ac:dyDescent="0.25">
      <c r="AF3384" t="s">
        <v>2561</v>
      </c>
      <c r="AJ3384" t="s">
        <v>6933</v>
      </c>
      <c r="AK3384" s="104">
        <v>46119.5625</v>
      </c>
      <c r="AL3384">
        <v>230433</v>
      </c>
      <c r="AM3384" t="s">
        <v>4728</v>
      </c>
      <c r="AN3384" t="s">
        <v>13</v>
      </c>
      <c r="AR3384" t="s">
        <v>5942</v>
      </c>
      <c r="AT3384" t="s">
        <v>1894</v>
      </c>
      <c r="AX3384" t="s">
        <v>4782</v>
      </c>
      <c r="AY3384" s="104">
        <v>46115.438194444447</v>
      </c>
      <c r="AZ3384">
        <v>339874</v>
      </c>
      <c r="BA3384" t="s">
        <v>4728</v>
      </c>
      <c r="BB3384" t="s">
        <v>5989</v>
      </c>
      <c r="BF3384" t="s">
        <v>5931</v>
      </c>
    </row>
    <row r="3385" spans="32:58" x14ac:dyDescent="0.25">
      <c r="AF3385" t="s">
        <v>247</v>
      </c>
      <c r="AJ3385" t="s">
        <v>4877</v>
      </c>
      <c r="AK3385" s="104">
        <v>46119.5625</v>
      </c>
      <c r="AL3385">
        <v>163922</v>
      </c>
      <c r="AM3385" t="s">
        <v>4728</v>
      </c>
      <c r="AN3385" t="s">
        <v>13</v>
      </c>
      <c r="AR3385" t="s">
        <v>5925</v>
      </c>
      <c r="AT3385" t="s">
        <v>1276</v>
      </c>
      <c r="AX3385" t="s">
        <v>5757</v>
      </c>
      <c r="AY3385" s="104">
        <v>46115.438194444447</v>
      </c>
      <c r="AZ3385">
        <v>100748</v>
      </c>
      <c r="BA3385" t="s">
        <v>4728</v>
      </c>
      <c r="BB3385" t="s">
        <v>5989</v>
      </c>
      <c r="BF3385" t="s">
        <v>4781</v>
      </c>
    </row>
    <row r="3386" spans="32:58" x14ac:dyDescent="0.25">
      <c r="AF3386" t="s">
        <v>220</v>
      </c>
      <c r="AJ3386" t="s">
        <v>5982</v>
      </c>
      <c r="AK3386" s="104">
        <v>46119.563194444447</v>
      </c>
      <c r="AL3386">
        <v>471164</v>
      </c>
      <c r="AM3386" t="s">
        <v>4728</v>
      </c>
      <c r="AN3386" t="s">
        <v>13</v>
      </c>
      <c r="AR3386" t="s">
        <v>6113</v>
      </c>
      <c r="AT3386" t="s">
        <v>432</v>
      </c>
      <c r="AX3386" t="s">
        <v>4995</v>
      </c>
      <c r="AY3386" s="104">
        <v>46115.438194444447</v>
      </c>
      <c r="AZ3386">
        <v>555971</v>
      </c>
      <c r="BA3386" t="s">
        <v>4761</v>
      </c>
      <c r="BB3386" t="s">
        <v>5989</v>
      </c>
      <c r="BF3386" t="s">
        <v>5966</v>
      </c>
    </row>
    <row r="3387" spans="32:58" x14ac:dyDescent="0.25">
      <c r="AF3387" t="s">
        <v>1379</v>
      </c>
      <c r="AJ3387" t="s">
        <v>6934</v>
      </c>
      <c r="AK3387" s="104">
        <v>46119.563888888886</v>
      </c>
      <c r="AL3387">
        <v>826479</v>
      </c>
      <c r="AM3387" t="s">
        <v>4761</v>
      </c>
      <c r="AN3387" t="s">
        <v>13</v>
      </c>
      <c r="AR3387" t="s">
        <v>5924</v>
      </c>
      <c r="AT3387" t="s">
        <v>202</v>
      </c>
      <c r="AX3387" t="s">
        <v>4774</v>
      </c>
      <c r="AY3387" s="104">
        <v>46115.438888888886</v>
      </c>
      <c r="AZ3387">
        <v>226641</v>
      </c>
      <c r="BA3387" t="s">
        <v>4761</v>
      </c>
      <c r="BB3387" t="s">
        <v>5989</v>
      </c>
      <c r="BF3387" t="s">
        <v>5931</v>
      </c>
    </row>
    <row r="3388" spans="32:58" x14ac:dyDescent="0.25">
      <c r="AF3388" t="s">
        <v>1284</v>
      </c>
      <c r="AJ3388" t="s">
        <v>4877</v>
      </c>
      <c r="AK3388" s="104">
        <v>46119.563888888886</v>
      </c>
      <c r="AL3388">
        <v>277826</v>
      </c>
      <c r="AM3388" t="s">
        <v>4728</v>
      </c>
      <c r="AN3388" t="s">
        <v>13</v>
      </c>
      <c r="AR3388" t="s">
        <v>4781</v>
      </c>
      <c r="AT3388" t="s">
        <v>516</v>
      </c>
      <c r="AX3388" t="s">
        <v>4755</v>
      </c>
      <c r="AY3388" s="104">
        <v>46115.438888888886</v>
      </c>
      <c r="AZ3388">
        <v>167227</v>
      </c>
      <c r="BA3388" t="s">
        <v>4728</v>
      </c>
      <c r="BB3388" t="s">
        <v>5989</v>
      </c>
      <c r="BF3388" t="s">
        <v>5931</v>
      </c>
    </row>
    <row r="3389" spans="32:58" x14ac:dyDescent="0.25">
      <c r="AF3389" t="s">
        <v>247</v>
      </c>
      <c r="AJ3389" t="s">
        <v>6935</v>
      </c>
      <c r="AK3389" s="104">
        <v>46119.564583333333</v>
      </c>
      <c r="AL3389">
        <v>595294</v>
      </c>
      <c r="AM3389" t="s">
        <v>4728</v>
      </c>
      <c r="AN3389" t="s">
        <v>13</v>
      </c>
      <c r="AR3389" t="s">
        <v>5942</v>
      </c>
      <c r="AT3389" t="s">
        <v>414</v>
      </c>
      <c r="AU3389" t="s">
        <v>1132</v>
      </c>
      <c r="AX3389" t="s">
        <v>7557</v>
      </c>
      <c r="AY3389" s="104">
        <v>46115.438888888886</v>
      </c>
      <c r="AZ3389">
        <v>395466</v>
      </c>
      <c r="BA3389" t="s">
        <v>4728</v>
      </c>
      <c r="BB3389" t="s">
        <v>5989</v>
      </c>
      <c r="BC3389" t="s">
        <v>4731</v>
      </c>
      <c r="BF3389" t="s">
        <v>7477</v>
      </c>
    </row>
    <row r="3390" spans="32:58" x14ac:dyDescent="0.25">
      <c r="AF3390" t="s">
        <v>2510</v>
      </c>
      <c r="AJ3390" t="s">
        <v>5177</v>
      </c>
      <c r="AK3390" s="104">
        <v>46119.56527777778</v>
      </c>
      <c r="AL3390">
        <v>893176</v>
      </c>
      <c r="AM3390" t="s">
        <v>4761</v>
      </c>
      <c r="AN3390" t="s">
        <v>13</v>
      </c>
      <c r="AR3390" t="s">
        <v>5966</v>
      </c>
      <c r="AT3390" t="s">
        <v>80</v>
      </c>
      <c r="AX3390" t="s">
        <v>5721</v>
      </c>
      <c r="AY3390" s="104">
        <v>46115.439583333333</v>
      </c>
      <c r="AZ3390">
        <v>2316286</v>
      </c>
      <c r="BA3390" t="s">
        <v>4728</v>
      </c>
      <c r="BB3390" t="s">
        <v>5989</v>
      </c>
      <c r="BF3390" t="s">
        <v>5931</v>
      </c>
    </row>
    <row r="3391" spans="32:58" x14ac:dyDescent="0.25">
      <c r="AF3391" t="s">
        <v>2561</v>
      </c>
      <c r="AJ3391" t="s">
        <v>5012</v>
      </c>
      <c r="AK3391" s="104">
        <v>46119.565972222219</v>
      </c>
      <c r="AL3391">
        <v>173177</v>
      </c>
      <c r="AM3391" t="s">
        <v>4728</v>
      </c>
      <c r="AN3391" t="s">
        <v>13</v>
      </c>
      <c r="AR3391" t="s">
        <v>5931</v>
      </c>
      <c r="AT3391" t="s">
        <v>2383</v>
      </c>
      <c r="AX3391" t="s">
        <v>4839</v>
      </c>
      <c r="AY3391" s="104">
        <v>46115.44027777778</v>
      </c>
      <c r="AZ3391">
        <v>121994</v>
      </c>
      <c r="BA3391" t="s">
        <v>4728</v>
      </c>
      <c r="BB3391" t="s">
        <v>5989</v>
      </c>
      <c r="BF3391" t="s">
        <v>5942</v>
      </c>
    </row>
    <row r="3392" spans="32:58" x14ac:dyDescent="0.25">
      <c r="AF3392" t="s">
        <v>637</v>
      </c>
      <c r="AJ3392" t="s">
        <v>4765</v>
      </c>
      <c r="AK3392" s="104">
        <v>46119.565972222219</v>
      </c>
      <c r="AL3392">
        <v>88651</v>
      </c>
      <c r="AM3392" t="s">
        <v>4728</v>
      </c>
      <c r="AN3392" t="s">
        <v>13</v>
      </c>
      <c r="AR3392" t="s">
        <v>4781</v>
      </c>
      <c r="AT3392" t="s">
        <v>264</v>
      </c>
      <c r="AX3392" t="s">
        <v>4925</v>
      </c>
      <c r="AY3392" s="104">
        <v>46115.440972222219</v>
      </c>
      <c r="AZ3392">
        <v>456420</v>
      </c>
      <c r="BA3392" t="s">
        <v>4728</v>
      </c>
      <c r="BB3392" t="s">
        <v>5989</v>
      </c>
      <c r="BF3392" t="s">
        <v>5942</v>
      </c>
    </row>
    <row r="3393" spans="32:58" x14ac:dyDescent="0.25">
      <c r="AF3393" t="s">
        <v>1220</v>
      </c>
      <c r="AJ3393" t="s">
        <v>6038</v>
      </c>
      <c r="AK3393" s="104">
        <v>46119.566666666666</v>
      </c>
      <c r="AL3393">
        <v>829171</v>
      </c>
      <c r="AM3393" t="s">
        <v>4761</v>
      </c>
      <c r="AN3393" t="s">
        <v>13</v>
      </c>
      <c r="AR3393" t="s">
        <v>5966</v>
      </c>
      <c r="AT3393" t="s">
        <v>1292</v>
      </c>
      <c r="AX3393" t="s">
        <v>4753</v>
      </c>
      <c r="AY3393" s="104">
        <v>46115.440972222219</v>
      </c>
      <c r="AZ3393">
        <v>373429</v>
      </c>
      <c r="BA3393" t="s">
        <v>4728</v>
      </c>
      <c r="BB3393" t="s">
        <v>5989</v>
      </c>
      <c r="BF3393" t="s">
        <v>5931</v>
      </c>
    </row>
    <row r="3394" spans="32:58" x14ac:dyDescent="0.25">
      <c r="AF3394" t="s">
        <v>2600</v>
      </c>
      <c r="AJ3394" t="s">
        <v>6673</v>
      </c>
      <c r="AK3394" s="104">
        <v>46119.566666666666</v>
      </c>
      <c r="AL3394">
        <v>68373</v>
      </c>
      <c r="AM3394" t="s">
        <v>4728</v>
      </c>
      <c r="AN3394" t="s">
        <v>13</v>
      </c>
      <c r="AR3394" t="s">
        <v>5918</v>
      </c>
      <c r="AT3394" t="s">
        <v>1910</v>
      </c>
      <c r="AX3394" t="s">
        <v>4840</v>
      </c>
      <c r="AY3394" s="104">
        <v>46115.441666666666</v>
      </c>
      <c r="AZ3394">
        <v>709706</v>
      </c>
      <c r="BA3394" t="s">
        <v>4728</v>
      </c>
      <c r="BB3394" t="s">
        <v>5989</v>
      </c>
      <c r="BF3394" t="s">
        <v>5931</v>
      </c>
    </row>
    <row r="3395" spans="32:58" x14ac:dyDescent="0.25">
      <c r="AF3395" t="s">
        <v>442</v>
      </c>
      <c r="AG3395" t="s">
        <v>1706</v>
      </c>
      <c r="AJ3395" t="s">
        <v>5018</v>
      </c>
      <c r="AK3395" s="104">
        <v>46119.567361111112</v>
      </c>
      <c r="AL3395">
        <v>374598</v>
      </c>
      <c r="AM3395" t="s">
        <v>4728</v>
      </c>
      <c r="AN3395" t="s">
        <v>42</v>
      </c>
      <c r="AO3395" t="s">
        <v>13</v>
      </c>
      <c r="AR3395" t="s">
        <v>6005</v>
      </c>
      <c r="AT3395" t="s">
        <v>84</v>
      </c>
      <c r="AX3395" t="s">
        <v>4774</v>
      </c>
      <c r="AY3395" s="104">
        <v>46115.441666666666</v>
      </c>
      <c r="AZ3395">
        <v>210975</v>
      </c>
      <c r="BA3395" t="s">
        <v>4728</v>
      </c>
      <c r="BB3395" t="s">
        <v>5989</v>
      </c>
      <c r="BF3395" t="s">
        <v>5931</v>
      </c>
    </row>
    <row r="3396" spans="32:58" x14ac:dyDescent="0.25">
      <c r="AF3396" t="s">
        <v>2431</v>
      </c>
      <c r="AJ3396" t="s">
        <v>6673</v>
      </c>
      <c r="AK3396" s="104">
        <v>46119.568055555559</v>
      </c>
      <c r="AL3396">
        <v>345415</v>
      </c>
      <c r="AM3396" t="s">
        <v>4728</v>
      </c>
      <c r="AN3396" t="s">
        <v>13</v>
      </c>
      <c r="AR3396" t="s">
        <v>5966</v>
      </c>
      <c r="AT3396" t="s">
        <v>1276</v>
      </c>
      <c r="AX3396" t="s">
        <v>5183</v>
      </c>
      <c r="AY3396" s="104">
        <v>46115.441666666666</v>
      </c>
      <c r="AZ3396">
        <v>93051</v>
      </c>
      <c r="BA3396" t="s">
        <v>4728</v>
      </c>
      <c r="BB3396" t="s">
        <v>5989</v>
      </c>
      <c r="BF3396" t="s">
        <v>4781</v>
      </c>
    </row>
    <row r="3397" spans="32:58" x14ac:dyDescent="0.25">
      <c r="AF3397" t="s">
        <v>2561</v>
      </c>
      <c r="AJ3397" t="s">
        <v>6936</v>
      </c>
      <c r="AK3397" s="104">
        <v>46119.568055555559</v>
      </c>
      <c r="AL3397">
        <v>518121</v>
      </c>
      <c r="AM3397" t="s">
        <v>4761</v>
      </c>
      <c r="AN3397" t="s">
        <v>13</v>
      </c>
      <c r="AR3397" t="s">
        <v>5918</v>
      </c>
      <c r="AT3397" t="s">
        <v>516</v>
      </c>
      <c r="AX3397" t="s">
        <v>4924</v>
      </c>
      <c r="AY3397" s="104">
        <v>46115.441666666666</v>
      </c>
      <c r="AZ3397">
        <v>337166</v>
      </c>
      <c r="BA3397" t="s">
        <v>4728</v>
      </c>
      <c r="BB3397" t="s">
        <v>5989</v>
      </c>
      <c r="BF3397" t="s">
        <v>5931</v>
      </c>
    </row>
    <row r="3398" spans="32:58" x14ac:dyDescent="0.25">
      <c r="AF3398" t="s">
        <v>2510</v>
      </c>
      <c r="AJ3398" t="s">
        <v>5658</v>
      </c>
      <c r="AK3398" s="104">
        <v>46119.568749999999</v>
      </c>
      <c r="AL3398">
        <v>235254</v>
      </c>
      <c r="AM3398" t="s">
        <v>4728</v>
      </c>
      <c r="AN3398" t="s">
        <v>13</v>
      </c>
      <c r="AR3398" t="s">
        <v>5931</v>
      </c>
      <c r="AT3398" t="s">
        <v>2624</v>
      </c>
      <c r="AU3398" t="s">
        <v>1688</v>
      </c>
      <c r="AX3398" t="s">
        <v>7558</v>
      </c>
      <c r="AY3398" s="104">
        <v>46115.441666666666</v>
      </c>
      <c r="AZ3398">
        <v>1044274</v>
      </c>
      <c r="BA3398" t="s">
        <v>4728</v>
      </c>
      <c r="BB3398" t="s">
        <v>5989</v>
      </c>
      <c r="BC3398" t="s">
        <v>4731</v>
      </c>
      <c r="BF3398" t="s">
        <v>6183</v>
      </c>
    </row>
    <row r="3399" spans="32:58" x14ac:dyDescent="0.25">
      <c r="AF3399" t="s">
        <v>1584</v>
      </c>
      <c r="AJ3399" t="s">
        <v>6623</v>
      </c>
      <c r="AK3399" s="104">
        <v>46119.568749999999</v>
      </c>
      <c r="AL3399">
        <v>347032</v>
      </c>
      <c r="AM3399" t="s">
        <v>4728</v>
      </c>
      <c r="AN3399" t="s">
        <v>13</v>
      </c>
      <c r="AR3399" t="s">
        <v>5956</v>
      </c>
      <c r="AT3399" t="s">
        <v>1284</v>
      </c>
      <c r="AU3399" t="s">
        <v>683</v>
      </c>
      <c r="AX3399" t="s">
        <v>5174</v>
      </c>
      <c r="AY3399" s="104">
        <v>46115.441666666666</v>
      </c>
      <c r="AZ3399">
        <v>1632402</v>
      </c>
      <c r="BA3399" t="s">
        <v>4728</v>
      </c>
      <c r="BB3399" t="s">
        <v>5989</v>
      </c>
      <c r="BC3399" t="s">
        <v>4731</v>
      </c>
      <c r="BF3399" t="s">
        <v>6410</v>
      </c>
    </row>
    <row r="3400" spans="32:58" x14ac:dyDescent="0.25">
      <c r="AF3400" t="s">
        <v>919</v>
      </c>
      <c r="AG3400" t="s">
        <v>2373</v>
      </c>
      <c r="AJ3400" t="s">
        <v>6937</v>
      </c>
      <c r="AK3400" s="104">
        <v>46119.568749999999</v>
      </c>
      <c r="AL3400">
        <v>460033</v>
      </c>
      <c r="AM3400" t="s">
        <v>4761</v>
      </c>
      <c r="AN3400" t="s">
        <v>42</v>
      </c>
      <c r="AO3400" t="s">
        <v>13</v>
      </c>
      <c r="AR3400" t="s">
        <v>5944</v>
      </c>
      <c r="AT3400" t="s">
        <v>202</v>
      </c>
      <c r="AX3400" t="s">
        <v>6488</v>
      </c>
      <c r="AY3400" s="104">
        <v>46115.441666666666</v>
      </c>
      <c r="AZ3400">
        <v>416601</v>
      </c>
      <c r="BA3400" t="s">
        <v>4761</v>
      </c>
      <c r="BB3400" t="s">
        <v>5989</v>
      </c>
      <c r="BF3400" t="s">
        <v>5918</v>
      </c>
    </row>
    <row r="3401" spans="32:58" x14ac:dyDescent="0.25">
      <c r="AF3401" t="s">
        <v>2357</v>
      </c>
      <c r="AJ3401" t="s">
        <v>4877</v>
      </c>
      <c r="AK3401" s="104">
        <v>46119.569444444445</v>
      </c>
      <c r="AL3401">
        <v>843445</v>
      </c>
      <c r="AM3401" t="s">
        <v>4728</v>
      </c>
      <c r="AN3401" t="s">
        <v>13</v>
      </c>
      <c r="AR3401" t="s">
        <v>5931</v>
      </c>
      <c r="AT3401" t="s">
        <v>551</v>
      </c>
      <c r="AX3401" t="s">
        <v>5183</v>
      </c>
      <c r="AY3401" s="104">
        <v>46115.442361111112</v>
      </c>
      <c r="AZ3401">
        <v>706347</v>
      </c>
      <c r="BA3401" t="s">
        <v>4728</v>
      </c>
      <c r="BB3401" t="s">
        <v>5989</v>
      </c>
      <c r="BF3401" t="s">
        <v>5931</v>
      </c>
    </row>
    <row r="3402" spans="32:58" x14ac:dyDescent="0.25">
      <c r="AF3402" t="s">
        <v>1894</v>
      </c>
      <c r="AJ3402" t="s">
        <v>6794</v>
      </c>
      <c r="AK3402" s="104">
        <v>46119.569444444445</v>
      </c>
      <c r="AL3402">
        <v>194445</v>
      </c>
      <c r="AM3402" t="s">
        <v>4728</v>
      </c>
      <c r="AN3402" t="s">
        <v>13</v>
      </c>
      <c r="AR3402" t="s">
        <v>5966</v>
      </c>
      <c r="AT3402" t="s">
        <v>432</v>
      </c>
      <c r="AX3402" t="s">
        <v>4755</v>
      </c>
      <c r="AY3402" s="104">
        <v>46115.442361111112</v>
      </c>
      <c r="AZ3402">
        <v>389759</v>
      </c>
      <c r="BA3402" t="s">
        <v>4728</v>
      </c>
      <c r="BB3402" t="s">
        <v>5989</v>
      </c>
      <c r="BF3402" t="s">
        <v>5918</v>
      </c>
    </row>
    <row r="3403" spans="32:58" x14ac:dyDescent="0.25">
      <c r="AF3403" t="s">
        <v>2559</v>
      </c>
      <c r="AJ3403" t="s">
        <v>6938</v>
      </c>
      <c r="AK3403" s="104">
        <v>46119.569444444445</v>
      </c>
      <c r="AL3403">
        <v>179130</v>
      </c>
      <c r="AM3403" t="s">
        <v>4728</v>
      </c>
      <c r="AN3403" t="s">
        <v>13</v>
      </c>
      <c r="AR3403" t="s">
        <v>5942</v>
      </c>
      <c r="AT3403" t="s">
        <v>2383</v>
      </c>
      <c r="AX3403" t="s">
        <v>5774</v>
      </c>
      <c r="AY3403" s="104">
        <v>46115.443055555559</v>
      </c>
      <c r="AZ3403">
        <v>621989</v>
      </c>
      <c r="BA3403" t="s">
        <v>4761</v>
      </c>
      <c r="BB3403" t="s">
        <v>5989</v>
      </c>
      <c r="BF3403" t="s">
        <v>5966</v>
      </c>
    </row>
    <row r="3404" spans="32:58" x14ac:dyDescent="0.25">
      <c r="AF3404" t="s">
        <v>637</v>
      </c>
      <c r="AJ3404" t="s">
        <v>5547</v>
      </c>
      <c r="AK3404" s="104">
        <v>46119.569444444445</v>
      </c>
      <c r="AL3404">
        <v>1720422</v>
      </c>
      <c r="AM3404" t="s">
        <v>4761</v>
      </c>
      <c r="AN3404" t="s">
        <v>13</v>
      </c>
      <c r="AR3404" t="s">
        <v>5918</v>
      </c>
      <c r="AT3404" t="s">
        <v>205</v>
      </c>
      <c r="AX3404" t="s">
        <v>7559</v>
      </c>
      <c r="AY3404" s="104">
        <v>46115.443055555559</v>
      </c>
      <c r="AZ3404">
        <v>683716</v>
      </c>
      <c r="BA3404" t="s">
        <v>4761</v>
      </c>
      <c r="BB3404" t="s">
        <v>5989</v>
      </c>
      <c r="BF3404" t="s">
        <v>5920</v>
      </c>
    </row>
    <row r="3405" spans="32:58" x14ac:dyDescent="0.25">
      <c r="AF3405" t="s">
        <v>414</v>
      </c>
      <c r="AJ3405" t="s">
        <v>5985</v>
      </c>
      <c r="AK3405" s="104">
        <v>46119.570138888892</v>
      </c>
      <c r="AL3405">
        <v>68395</v>
      </c>
      <c r="AM3405" t="s">
        <v>4728</v>
      </c>
      <c r="AN3405" t="s">
        <v>13</v>
      </c>
      <c r="AR3405" t="s">
        <v>5934</v>
      </c>
      <c r="AT3405" t="s">
        <v>414</v>
      </c>
      <c r="AX3405" t="s">
        <v>5757</v>
      </c>
      <c r="AY3405" s="104">
        <v>46115.443749999999</v>
      </c>
      <c r="AZ3405">
        <v>273352</v>
      </c>
      <c r="BA3405" t="s">
        <v>4728</v>
      </c>
      <c r="BB3405" t="s">
        <v>5989</v>
      </c>
      <c r="BF3405" t="s">
        <v>5931</v>
      </c>
    </row>
    <row r="3406" spans="32:58" x14ac:dyDescent="0.25">
      <c r="AF3406" t="s">
        <v>838</v>
      </c>
      <c r="AG3406" t="s">
        <v>1292</v>
      </c>
      <c r="AJ3406" t="s">
        <v>4782</v>
      </c>
      <c r="AK3406" s="104">
        <v>46119.570833333331</v>
      </c>
      <c r="AL3406">
        <v>2355778</v>
      </c>
      <c r="AM3406" t="s">
        <v>4728</v>
      </c>
      <c r="AN3406" t="s">
        <v>42</v>
      </c>
      <c r="AO3406" t="s">
        <v>13</v>
      </c>
      <c r="AR3406" t="s">
        <v>6040</v>
      </c>
      <c r="AT3406" t="s">
        <v>1584</v>
      </c>
      <c r="AX3406" t="s">
        <v>7557</v>
      </c>
      <c r="AY3406" s="104">
        <v>46115.443749999999</v>
      </c>
      <c r="AZ3406">
        <v>233747</v>
      </c>
      <c r="BA3406" t="s">
        <v>4728</v>
      </c>
      <c r="BB3406" t="s">
        <v>5989</v>
      </c>
      <c r="BF3406" t="s">
        <v>5920</v>
      </c>
    </row>
    <row r="3407" spans="32:58" x14ac:dyDescent="0.25">
      <c r="AF3407" t="s">
        <v>2510</v>
      </c>
      <c r="AJ3407" t="s">
        <v>4877</v>
      </c>
      <c r="AK3407" s="104">
        <v>46119.571527777778</v>
      </c>
      <c r="AL3407">
        <v>2112387</v>
      </c>
      <c r="AM3407" t="s">
        <v>4728</v>
      </c>
      <c r="AN3407" t="s">
        <v>13</v>
      </c>
      <c r="AR3407" t="s">
        <v>5931</v>
      </c>
      <c r="AT3407" t="s">
        <v>1276</v>
      </c>
      <c r="AU3407" t="s">
        <v>1132</v>
      </c>
      <c r="AX3407" t="s">
        <v>5995</v>
      </c>
      <c r="AY3407" s="104">
        <v>46115.443749999999</v>
      </c>
      <c r="AZ3407">
        <v>1099423</v>
      </c>
      <c r="BA3407" t="s">
        <v>4761</v>
      </c>
      <c r="BB3407" t="s">
        <v>5989</v>
      </c>
      <c r="BC3407" t="s">
        <v>4731</v>
      </c>
      <c r="BF3407" t="s">
        <v>5966</v>
      </c>
    </row>
    <row r="3408" spans="32:58" x14ac:dyDescent="0.25">
      <c r="AF3408" t="s">
        <v>2335</v>
      </c>
      <c r="AJ3408" t="s">
        <v>5177</v>
      </c>
      <c r="AK3408" s="104">
        <v>46119.572222222225</v>
      </c>
      <c r="AL3408">
        <v>312621</v>
      </c>
      <c r="AM3408" t="s">
        <v>4761</v>
      </c>
      <c r="AN3408" t="s">
        <v>13</v>
      </c>
      <c r="AR3408" t="s">
        <v>4781</v>
      </c>
      <c r="AT3408" t="s">
        <v>72</v>
      </c>
      <c r="AX3408" t="s">
        <v>7508</v>
      </c>
      <c r="AY3408" s="104">
        <v>46115.443749999999</v>
      </c>
      <c r="AZ3408">
        <v>525498</v>
      </c>
      <c r="BA3408" t="s">
        <v>4761</v>
      </c>
      <c r="BB3408" t="s">
        <v>5989</v>
      </c>
      <c r="BF3408" t="s">
        <v>5958</v>
      </c>
    </row>
    <row r="3409" spans="32:58" x14ac:dyDescent="0.25">
      <c r="AF3409" t="s">
        <v>2237</v>
      </c>
      <c r="AG3409" t="s">
        <v>1481</v>
      </c>
      <c r="AJ3409" t="s">
        <v>4826</v>
      </c>
      <c r="AK3409" s="104">
        <v>46119.572916666664</v>
      </c>
      <c r="AL3409">
        <v>748874</v>
      </c>
      <c r="AM3409" t="s">
        <v>4761</v>
      </c>
      <c r="AN3409" t="s">
        <v>42</v>
      </c>
      <c r="AO3409" t="s">
        <v>13</v>
      </c>
      <c r="AR3409" t="s">
        <v>5944</v>
      </c>
      <c r="AT3409" t="s">
        <v>1894</v>
      </c>
      <c r="AX3409" t="s">
        <v>5121</v>
      </c>
      <c r="AY3409" s="104">
        <v>46115.444444444445</v>
      </c>
      <c r="AZ3409">
        <v>277399</v>
      </c>
      <c r="BA3409" t="s">
        <v>4728</v>
      </c>
      <c r="BB3409" t="s">
        <v>5989</v>
      </c>
      <c r="BF3409" t="s">
        <v>5920</v>
      </c>
    </row>
    <row r="3410" spans="32:58" x14ac:dyDescent="0.25">
      <c r="AF3410" t="s">
        <v>1302</v>
      </c>
      <c r="AG3410" t="s">
        <v>2373</v>
      </c>
      <c r="AJ3410" t="s">
        <v>5502</v>
      </c>
      <c r="AK3410" s="104">
        <v>46119.572916666664</v>
      </c>
      <c r="AL3410">
        <v>692711</v>
      </c>
      <c r="AM3410" t="s">
        <v>4761</v>
      </c>
      <c r="AN3410" t="s">
        <v>42</v>
      </c>
      <c r="AO3410" t="s">
        <v>13</v>
      </c>
      <c r="AR3410" t="s">
        <v>5944</v>
      </c>
      <c r="AT3410" t="s">
        <v>1945</v>
      </c>
      <c r="AX3410" t="s">
        <v>4782</v>
      </c>
      <c r="AY3410" s="104">
        <v>46115.444444444445</v>
      </c>
      <c r="AZ3410">
        <v>320192</v>
      </c>
      <c r="BA3410" t="s">
        <v>4728</v>
      </c>
      <c r="BB3410" t="s">
        <v>5989</v>
      </c>
      <c r="BF3410" t="s">
        <v>5942</v>
      </c>
    </row>
    <row r="3411" spans="32:58" x14ac:dyDescent="0.25">
      <c r="AF3411" t="s">
        <v>1230</v>
      </c>
      <c r="AG3411" t="s">
        <v>1706</v>
      </c>
      <c r="AJ3411" t="s">
        <v>5298</v>
      </c>
      <c r="AK3411" s="104">
        <v>46119.572916666664</v>
      </c>
      <c r="AL3411">
        <v>422541</v>
      </c>
      <c r="AM3411" t="s">
        <v>4728</v>
      </c>
      <c r="AN3411" t="s">
        <v>4787</v>
      </c>
      <c r="AO3411" t="s">
        <v>13</v>
      </c>
      <c r="AR3411" t="s">
        <v>5980</v>
      </c>
      <c r="AT3411" t="s">
        <v>2561</v>
      </c>
      <c r="AX3411" t="s">
        <v>4840</v>
      </c>
      <c r="AY3411" s="104">
        <v>46115.444444444445</v>
      </c>
      <c r="AZ3411">
        <v>406219</v>
      </c>
      <c r="BA3411" t="s">
        <v>4728</v>
      </c>
      <c r="BB3411" t="s">
        <v>5989</v>
      </c>
      <c r="BF3411" t="s">
        <v>5918</v>
      </c>
    </row>
    <row r="3412" spans="32:58" x14ac:dyDescent="0.25">
      <c r="AF3412" t="s">
        <v>2431</v>
      </c>
      <c r="AJ3412" t="s">
        <v>6600</v>
      </c>
      <c r="AK3412" s="104">
        <v>46119.572916666664</v>
      </c>
      <c r="AL3412">
        <v>246816</v>
      </c>
      <c r="AM3412" t="s">
        <v>4728</v>
      </c>
      <c r="AN3412" t="s">
        <v>13</v>
      </c>
      <c r="AR3412" t="s">
        <v>4781</v>
      </c>
      <c r="AT3412" t="s">
        <v>852</v>
      </c>
      <c r="AX3412" t="s">
        <v>4755</v>
      </c>
      <c r="AY3412" s="104">
        <v>46115.444444444445</v>
      </c>
      <c r="AZ3412">
        <v>227693</v>
      </c>
      <c r="BA3412" t="s">
        <v>4728</v>
      </c>
      <c r="BB3412" t="s">
        <v>5989</v>
      </c>
      <c r="BF3412" t="s">
        <v>6069</v>
      </c>
    </row>
    <row r="3413" spans="32:58" x14ac:dyDescent="0.25">
      <c r="AF3413" t="s">
        <v>205</v>
      </c>
      <c r="AJ3413" t="s">
        <v>6939</v>
      </c>
      <c r="AK3413" s="104">
        <v>46119.574305555558</v>
      </c>
      <c r="AL3413">
        <v>353028</v>
      </c>
      <c r="AM3413" t="s">
        <v>4761</v>
      </c>
      <c r="AN3413" t="s">
        <v>13</v>
      </c>
      <c r="AR3413" t="s">
        <v>5920</v>
      </c>
      <c r="AT3413" t="s">
        <v>2510</v>
      </c>
      <c r="AX3413" t="s">
        <v>6710</v>
      </c>
      <c r="AY3413" s="104">
        <v>46115.445138888892</v>
      </c>
      <c r="AZ3413">
        <v>213678</v>
      </c>
      <c r="BA3413" t="s">
        <v>4728</v>
      </c>
      <c r="BB3413" t="s">
        <v>5989</v>
      </c>
      <c r="BF3413" t="s">
        <v>5924</v>
      </c>
    </row>
    <row r="3414" spans="32:58" x14ac:dyDescent="0.25">
      <c r="AF3414" t="s">
        <v>2600</v>
      </c>
      <c r="AJ3414" t="s">
        <v>5177</v>
      </c>
      <c r="AK3414" s="104">
        <v>46119.576388888891</v>
      </c>
      <c r="AL3414">
        <v>1919944</v>
      </c>
      <c r="AM3414" t="s">
        <v>4761</v>
      </c>
      <c r="AN3414" t="s">
        <v>13</v>
      </c>
      <c r="AR3414" t="s">
        <v>5950</v>
      </c>
      <c r="AT3414" t="s">
        <v>744</v>
      </c>
      <c r="AU3414" t="s">
        <v>1078</v>
      </c>
      <c r="AX3414" t="s">
        <v>5012</v>
      </c>
      <c r="AY3414" s="104">
        <v>46115.445138888892</v>
      </c>
      <c r="AZ3414">
        <v>1558427</v>
      </c>
      <c r="BA3414" t="s">
        <v>4761</v>
      </c>
      <c r="BB3414" t="s">
        <v>4787</v>
      </c>
      <c r="BC3414" t="s">
        <v>5989</v>
      </c>
      <c r="BF3414" t="s">
        <v>5954</v>
      </c>
    </row>
    <row r="3415" spans="32:58" x14ac:dyDescent="0.25">
      <c r="AF3415" t="s">
        <v>2561</v>
      </c>
      <c r="AJ3415" t="s">
        <v>6661</v>
      </c>
      <c r="AK3415" s="104">
        <v>46119.57708333333</v>
      </c>
      <c r="AL3415">
        <v>220741</v>
      </c>
      <c r="AM3415" t="s">
        <v>4728</v>
      </c>
      <c r="AN3415" t="s">
        <v>13</v>
      </c>
      <c r="AR3415" t="s">
        <v>5931</v>
      </c>
      <c r="AT3415" t="s">
        <v>1134</v>
      </c>
      <c r="AX3415" t="s">
        <v>7560</v>
      </c>
      <c r="AY3415" s="104">
        <v>46115.445833333331</v>
      </c>
      <c r="AZ3415">
        <v>172056</v>
      </c>
      <c r="BA3415" t="s">
        <v>4728</v>
      </c>
      <c r="BB3415" t="s">
        <v>5989</v>
      </c>
      <c r="BF3415" t="s">
        <v>5942</v>
      </c>
    </row>
    <row r="3416" spans="32:58" x14ac:dyDescent="0.25">
      <c r="AF3416" t="s">
        <v>822</v>
      </c>
      <c r="AG3416" t="s">
        <v>2357</v>
      </c>
      <c r="AJ3416" t="s">
        <v>4744</v>
      </c>
      <c r="AK3416" s="104">
        <v>46119.577777777777</v>
      </c>
      <c r="AL3416">
        <v>810870</v>
      </c>
      <c r="AM3416" t="s">
        <v>4728</v>
      </c>
      <c r="AN3416" t="s">
        <v>4787</v>
      </c>
      <c r="AO3416" t="s">
        <v>13</v>
      </c>
      <c r="AR3416" t="s">
        <v>6027</v>
      </c>
      <c r="AT3416" t="s">
        <v>2600</v>
      </c>
      <c r="AX3416" t="s">
        <v>5410</v>
      </c>
      <c r="AY3416" s="104">
        <v>46115.446527777778</v>
      </c>
      <c r="AZ3416">
        <v>218641</v>
      </c>
      <c r="BA3416" t="s">
        <v>4728</v>
      </c>
      <c r="BB3416" t="s">
        <v>5989</v>
      </c>
      <c r="BF3416" t="s">
        <v>5956</v>
      </c>
    </row>
    <row r="3417" spans="32:58" x14ac:dyDescent="0.25">
      <c r="AF3417" t="s">
        <v>1416</v>
      </c>
      <c r="AG3417" t="s">
        <v>2373</v>
      </c>
      <c r="AJ3417" t="s">
        <v>4890</v>
      </c>
      <c r="AK3417" s="104">
        <v>46119.577777777777</v>
      </c>
      <c r="AL3417">
        <v>1598487</v>
      </c>
      <c r="AM3417" t="s">
        <v>4761</v>
      </c>
      <c r="AN3417" t="s">
        <v>4790</v>
      </c>
      <c r="AO3417" t="s">
        <v>13</v>
      </c>
      <c r="AR3417" t="s">
        <v>5944</v>
      </c>
      <c r="AT3417" t="s">
        <v>1276</v>
      </c>
      <c r="AX3417" t="s">
        <v>7561</v>
      </c>
      <c r="AY3417" s="104">
        <v>46115.446527777778</v>
      </c>
      <c r="AZ3417">
        <v>258326</v>
      </c>
      <c r="BA3417" t="s">
        <v>4728</v>
      </c>
      <c r="BB3417" t="s">
        <v>5989</v>
      </c>
      <c r="BF3417" t="s">
        <v>4781</v>
      </c>
    </row>
    <row r="3418" spans="32:58" x14ac:dyDescent="0.25">
      <c r="AF3418" t="s">
        <v>235</v>
      </c>
      <c r="AG3418" t="s">
        <v>217</v>
      </c>
      <c r="AJ3418" t="s">
        <v>6112</v>
      </c>
      <c r="AK3418" s="104">
        <v>46119.578472222223</v>
      </c>
      <c r="AL3418">
        <v>622067</v>
      </c>
      <c r="AM3418" t="s">
        <v>4728</v>
      </c>
      <c r="AN3418" t="s">
        <v>13</v>
      </c>
      <c r="AO3418" t="s">
        <v>4731</v>
      </c>
      <c r="AR3418" t="s">
        <v>6940</v>
      </c>
      <c r="AT3418" t="s">
        <v>1292</v>
      </c>
      <c r="AX3418" t="s">
        <v>4838</v>
      </c>
      <c r="AY3418" s="104">
        <v>46115.446527777778</v>
      </c>
      <c r="AZ3418">
        <v>386545</v>
      </c>
      <c r="BA3418" t="s">
        <v>4728</v>
      </c>
      <c r="BB3418" t="s">
        <v>5989</v>
      </c>
      <c r="BF3418" t="s">
        <v>5948</v>
      </c>
    </row>
    <row r="3419" spans="32:58" x14ac:dyDescent="0.25">
      <c r="AF3419" t="s">
        <v>1458</v>
      </c>
      <c r="AG3419" t="s">
        <v>868</v>
      </c>
      <c r="AJ3419" t="s">
        <v>5118</v>
      </c>
      <c r="AK3419" s="104">
        <v>46119.57916666667</v>
      </c>
      <c r="AL3419">
        <v>761415</v>
      </c>
      <c r="AM3419" t="s">
        <v>4728</v>
      </c>
      <c r="AN3419" t="s">
        <v>42</v>
      </c>
      <c r="AO3419" t="s">
        <v>13</v>
      </c>
      <c r="AR3419" t="s">
        <v>5933</v>
      </c>
      <c r="AT3419" t="s">
        <v>516</v>
      </c>
      <c r="AU3419" t="s">
        <v>1132</v>
      </c>
      <c r="AX3419" t="s">
        <v>6019</v>
      </c>
      <c r="AY3419" s="104">
        <v>46115.446527777778</v>
      </c>
      <c r="AZ3419">
        <v>475532</v>
      </c>
      <c r="BA3419" t="s">
        <v>4728</v>
      </c>
      <c r="BB3419" t="s">
        <v>5989</v>
      </c>
      <c r="BC3419" t="s">
        <v>4731</v>
      </c>
      <c r="BF3419" t="s">
        <v>6628</v>
      </c>
    </row>
    <row r="3420" spans="32:58" x14ac:dyDescent="0.25">
      <c r="AF3420" t="s">
        <v>250</v>
      </c>
      <c r="AJ3420" t="s">
        <v>5052</v>
      </c>
      <c r="AK3420" s="104">
        <v>46119.57916666667</v>
      </c>
      <c r="AL3420">
        <v>356101</v>
      </c>
      <c r="AM3420" t="s">
        <v>4728</v>
      </c>
      <c r="AN3420" t="s">
        <v>13</v>
      </c>
      <c r="AR3420" t="s">
        <v>4781</v>
      </c>
      <c r="AT3420" t="s">
        <v>2403</v>
      </c>
      <c r="AX3420" t="s">
        <v>4782</v>
      </c>
      <c r="AY3420" s="104">
        <v>46115.447222222225</v>
      </c>
      <c r="AZ3420">
        <v>735933</v>
      </c>
      <c r="BA3420" t="s">
        <v>4728</v>
      </c>
      <c r="BB3420" t="s">
        <v>5989</v>
      </c>
      <c r="BF3420" t="s">
        <v>5931</v>
      </c>
    </row>
    <row r="3421" spans="32:58" x14ac:dyDescent="0.25">
      <c r="AF3421" t="s">
        <v>247</v>
      </c>
      <c r="AJ3421" t="s">
        <v>4765</v>
      </c>
      <c r="AK3421" s="104">
        <v>46119.579861111109</v>
      </c>
      <c r="AL3421">
        <v>345384</v>
      </c>
      <c r="AM3421" t="s">
        <v>4728</v>
      </c>
      <c r="AN3421" t="s">
        <v>13</v>
      </c>
      <c r="AR3421" t="s">
        <v>5925</v>
      </c>
      <c r="AT3421" t="s">
        <v>414</v>
      </c>
      <c r="AX3421" t="s">
        <v>5295</v>
      </c>
      <c r="AY3421" s="104">
        <v>46115.448611111111</v>
      </c>
      <c r="AZ3421">
        <v>201332</v>
      </c>
      <c r="BA3421" t="s">
        <v>4728</v>
      </c>
      <c r="BB3421" t="s">
        <v>5989</v>
      </c>
      <c r="BF3421" t="s">
        <v>5925</v>
      </c>
    </row>
    <row r="3422" spans="32:58" x14ac:dyDescent="0.25">
      <c r="AF3422" t="s">
        <v>828</v>
      </c>
      <c r="AG3422" t="s">
        <v>1706</v>
      </c>
      <c r="AJ3422" t="s">
        <v>5078</v>
      </c>
      <c r="AK3422" s="104">
        <v>46119.579861111109</v>
      </c>
      <c r="AL3422">
        <v>1898405</v>
      </c>
      <c r="AM3422" t="s">
        <v>4761</v>
      </c>
      <c r="AN3422" t="s">
        <v>42</v>
      </c>
      <c r="AO3422" t="s">
        <v>13</v>
      </c>
      <c r="AR3422" t="s">
        <v>5980</v>
      </c>
      <c r="AT3422" t="s">
        <v>264</v>
      </c>
      <c r="AX3422" t="s">
        <v>4836</v>
      </c>
      <c r="AY3422" s="104">
        <v>46115.449305555558</v>
      </c>
      <c r="AZ3422">
        <v>542759</v>
      </c>
      <c r="BA3422" t="s">
        <v>4728</v>
      </c>
      <c r="BB3422" t="s">
        <v>5989</v>
      </c>
      <c r="BF3422" t="s">
        <v>5918</v>
      </c>
    </row>
    <row r="3423" spans="32:58" x14ac:dyDescent="0.25">
      <c r="AF3423" t="s">
        <v>1222</v>
      </c>
      <c r="AG3423" t="s">
        <v>1220</v>
      </c>
      <c r="AJ3423" t="s">
        <v>4910</v>
      </c>
      <c r="AK3423" s="104">
        <v>46119.579861111109</v>
      </c>
      <c r="AL3423">
        <v>852142</v>
      </c>
      <c r="AM3423" t="s">
        <v>4728</v>
      </c>
      <c r="AN3423" t="s">
        <v>42</v>
      </c>
      <c r="AO3423" t="s">
        <v>13</v>
      </c>
      <c r="AR3423" t="s">
        <v>5980</v>
      </c>
      <c r="AT3423" t="s">
        <v>84</v>
      </c>
      <c r="AX3423" t="s">
        <v>4836</v>
      </c>
      <c r="AY3423" s="104">
        <v>46115.449305555558</v>
      </c>
      <c r="AZ3423">
        <v>903025</v>
      </c>
      <c r="BA3423" t="s">
        <v>4728</v>
      </c>
      <c r="BB3423" t="s">
        <v>5989</v>
      </c>
      <c r="BF3423" t="s">
        <v>5956</v>
      </c>
    </row>
    <row r="3424" spans="32:58" x14ac:dyDescent="0.25">
      <c r="AF3424" t="s">
        <v>2431</v>
      </c>
      <c r="AJ3424" t="s">
        <v>4961</v>
      </c>
      <c r="AK3424" s="104">
        <v>46119.579861111109</v>
      </c>
      <c r="AL3424">
        <v>417604</v>
      </c>
      <c r="AM3424" t="s">
        <v>4728</v>
      </c>
      <c r="AN3424" t="s">
        <v>13</v>
      </c>
      <c r="AR3424" t="s">
        <v>6004</v>
      </c>
      <c r="AT3424" t="s">
        <v>71</v>
      </c>
      <c r="AX3424" t="s">
        <v>5072</v>
      </c>
      <c r="AY3424" s="104">
        <v>46115.45</v>
      </c>
      <c r="AZ3424">
        <v>499096</v>
      </c>
      <c r="BA3424" t="s">
        <v>4728</v>
      </c>
      <c r="BB3424" t="s">
        <v>5989</v>
      </c>
      <c r="BF3424" t="s">
        <v>5942</v>
      </c>
    </row>
    <row r="3425" spans="32:58" x14ac:dyDescent="0.25">
      <c r="AF3425" t="s">
        <v>205</v>
      </c>
      <c r="AG3425" t="s">
        <v>1688</v>
      </c>
      <c r="AJ3425" t="s">
        <v>4986</v>
      </c>
      <c r="AK3425" s="104">
        <v>46119.581250000003</v>
      </c>
      <c r="AL3425">
        <v>934042</v>
      </c>
      <c r="AM3425" t="s">
        <v>4728</v>
      </c>
      <c r="AN3425" t="s">
        <v>13</v>
      </c>
      <c r="AO3425" t="s">
        <v>4731</v>
      </c>
      <c r="AR3425" t="s">
        <v>6411</v>
      </c>
      <c r="AT3425" t="s">
        <v>72</v>
      </c>
      <c r="AX3425" t="s">
        <v>4786</v>
      </c>
      <c r="AY3425" s="104">
        <v>46115.45</v>
      </c>
      <c r="AZ3425">
        <v>1030483</v>
      </c>
      <c r="BA3425" t="s">
        <v>4761</v>
      </c>
      <c r="BB3425" t="s">
        <v>5989</v>
      </c>
      <c r="BF3425" t="s">
        <v>5958</v>
      </c>
    </row>
    <row r="3426" spans="32:58" x14ac:dyDescent="0.25">
      <c r="AF3426" t="s">
        <v>2335</v>
      </c>
      <c r="AJ3426" t="s">
        <v>6710</v>
      </c>
      <c r="AK3426" s="104">
        <v>46119.581250000003</v>
      </c>
      <c r="AL3426">
        <v>707768</v>
      </c>
      <c r="AM3426" t="s">
        <v>4728</v>
      </c>
      <c r="AN3426" t="s">
        <v>13</v>
      </c>
      <c r="AR3426" t="s">
        <v>4781</v>
      </c>
      <c r="AT3426" t="s">
        <v>1894</v>
      </c>
      <c r="AX3426" t="s">
        <v>5136</v>
      </c>
      <c r="AY3426" s="104">
        <v>46115.45</v>
      </c>
      <c r="AZ3426">
        <v>153491</v>
      </c>
      <c r="BA3426" t="s">
        <v>4728</v>
      </c>
      <c r="BB3426" t="s">
        <v>5989</v>
      </c>
      <c r="BF3426" t="s">
        <v>5942</v>
      </c>
    </row>
    <row r="3427" spans="32:58" x14ac:dyDescent="0.25">
      <c r="AF3427" t="s">
        <v>6519</v>
      </c>
      <c r="AG3427" t="s">
        <v>1048</v>
      </c>
      <c r="AJ3427" t="s">
        <v>5502</v>
      </c>
      <c r="AK3427" s="104">
        <v>46119.581250000003</v>
      </c>
      <c r="AL3427">
        <v>772699</v>
      </c>
      <c r="AM3427" t="s">
        <v>4728</v>
      </c>
      <c r="AN3427" t="s">
        <v>42</v>
      </c>
      <c r="AO3427" t="s">
        <v>13</v>
      </c>
      <c r="AP3427" t="s">
        <v>4731</v>
      </c>
      <c r="AR3427" t="s">
        <v>5962</v>
      </c>
      <c r="AT3427" t="s">
        <v>2510</v>
      </c>
      <c r="AX3427" t="s">
        <v>7508</v>
      </c>
      <c r="AY3427" s="104">
        <v>46115.45</v>
      </c>
      <c r="AZ3427">
        <v>787310</v>
      </c>
      <c r="BA3427" t="s">
        <v>4761</v>
      </c>
      <c r="BB3427" t="s">
        <v>5989</v>
      </c>
      <c r="BF3427" t="s">
        <v>5966</v>
      </c>
    </row>
    <row r="3428" spans="32:58" x14ac:dyDescent="0.25">
      <c r="AF3428" t="s">
        <v>247</v>
      </c>
      <c r="AJ3428" t="s">
        <v>4969</v>
      </c>
      <c r="AK3428" s="104">
        <v>46119.584027777775</v>
      </c>
      <c r="AL3428">
        <v>162024</v>
      </c>
      <c r="AM3428" t="s">
        <v>4728</v>
      </c>
      <c r="AN3428" t="s">
        <v>13</v>
      </c>
      <c r="AR3428" t="s">
        <v>5918</v>
      </c>
      <c r="AT3428" t="s">
        <v>1945</v>
      </c>
      <c r="AX3428" t="s">
        <v>5774</v>
      </c>
      <c r="AY3428" s="104">
        <v>46115.450694444444</v>
      </c>
      <c r="AZ3428">
        <v>101829</v>
      </c>
      <c r="BA3428" t="s">
        <v>4728</v>
      </c>
      <c r="BB3428" t="s">
        <v>5989</v>
      </c>
      <c r="BF3428" t="s">
        <v>4781</v>
      </c>
    </row>
    <row r="3429" spans="32:58" x14ac:dyDescent="0.25">
      <c r="AF3429" t="s">
        <v>205</v>
      </c>
      <c r="AJ3429" t="s">
        <v>4762</v>
      </c>
      <c r="AK3429" s="104">
        <v>46119.584027777775</v>
      </c>
      <c r="AL3429">
        <v>331859</v>
      </c>
      <c r="AM3429" t="s">
        <v>4728</v>
      </c>
      <c r="AN3429" t="s">
        <v>13</v>
      </c>
      <c r="AR3429" t="s">
        <v>5924</v>
      </c>
      <c r="AT3429" t="s">
        <v>1134</v>
      </c>
      <c r="AX3429" t="s">
        <v>5295</v>
      </c>
      <c r="AY3429" s="104">
        <v>46115.450694444444</v>
      </c>
      <c r="AZ3429">
        <v>194219</v>
      </c>
      <c r="BA3429" t="s">
        <v>4728</v>
      </c>
      <c r="BB3429" t="s">
        <v>5989</v>
      </c>
      <c r="BF3429" t="s">
        <v>5942</v>
      </c>
    </row>
    <row r="3430" spans="32:58" x14ac:dyDescent="0.25">
      <c r="AF3430" t="s">
        <v>250</v>
      </c>
      <c r="AJ3430" t="s">
        <v>4765</v>
      </c>
      <c r="AK3430" s="104">
        <v>46119.584027777775</v>
      </c>
      <c r="AL3430">
        <v>1441151</v>
      </c>
      <c r="AM3430" t="s">
        <v>4761</v>
      </c>
      <c r="AN3430" t="s">
        <v>13</v>
      </c>
      <c r="AR3430" t="s">
        <v>5966</v>
      </c>
      <c r="AT3430" t="s">
        <v>78</v>
      </c>
      <c r="AX3430" t="s">
        <v>5002</v>
      </c>
      <c r="AY3430" s="104">
        <v>46115.451388888891</v>
      </c>
      <c r="AZ3430">
        <v>517260</v>
      </c>
      <c r="BA3430" t="s">
        <v>4728</v>
      </c>
      <c r="BB3430" t="s">
        <v>5989</v>
      </c>
      <c r="BF3430" t="s">
        <v>5931</v>
      </c>
    </row>
    <row r="3431" spans="32:58" x14ac:dyDescent="0.25">
      <c r="AF3431" t="s">
        <v>2624</v>
      </c>
      <c r="AJ3431" t="s">
        <v>6941</v>
      </c>
      <c r="AK3431" s="104">
        <v>46119.585416666669</v>
      </c>
      <c r="AL3431">
        <v>299972</v>
      </c>
      <c r="AM3431" t="s">
        <v>4728</v>
      </c>
      <c r="AN3431" t="s">
        <v>13</v>
      </c>
      <c r="AR3431" t="s">
        <v>5918</v>
      </c>
      <c r="AT3431" t="s">
        <v>205</v>
      </c>
      <c r="AX3431" t="s">
        <v>4733</v>
      </c>
      <c r="AY3431" s="104">
        <v>46115.45208333333</v>
      </c>
      <c r="AZ3431">
        <v>297407</v>
      </c>
      <c r="BA3431" t="s">
        <v>4728</v>
      </c>
      <c r="BB3431" t="s">
        <v>5989</v>
      </c>
      <c r="BF3431" t="s">
        <v>5931</v>
      </c>
    </row>
    <row r="3432" spans="32:58" x14ac:dyDescent="0.25">
      <c r="AF3432" t="s">
        <v>2381</v>
      </c>
      <c r="AG3432" t="s">
        <v>637</v>
      </c>
      <c r="AH3432" t="s">
        <v>1688</v>
      </c>
      <c r="AJ3432" t="s">
        <v>5665</v>
      </c>
      <c r="AK3432" s="104">
        <v>46119.587500000001</v>
      </c>
      <c r="AL3432">
        <v>629790</v>
      </c>
      <c r="AM3432" t="s">
        <v>4761</v>
      </c>
      <c r="AN3432" t="s">
        <v>4787</v>
      </c>
      <c r="AO3432" t="s">
        <v>13</v>
      </c>
      <c r="AP3432" t="s">
        <v>4731</v>
      </c>
      <c r="AR3432" t="s">
        <v>6942</v>
      </c>
      <c r="AT3432" t="s">
        <v>2561</v>
      </c>
      <c r="AX3432" t="s">
        <v>6420</v>
      </c>
      <c r="AY3432" s="104">
        <v>46115.45208333333</v>
      </c>
      <c r="AZ3432">
        <v>335199</v>
      </c>
      <c r="BA3432" t="s">
        <v>4728</v>
      </c>
      <c r="BB3432" t="s">
        <v>5989</v>
      </c>
      <c r="BF3432" t="s">
        <v>5918</v>
      </c>
    </row>
    <row r="3433" spans="32:58" x14ac:dyDescent="0.25">
      <c r="AF3433" t="s">
        <v>235</v>
      </c>
      <c r="AG3433" t="s">
        <v>211</v>
      </c>
      <c r="AJ3433" t="s">
        <v>5891</v>
      </c>
      <c r="AK3433" s="104">
        <v>46119.588194444441</v>
      </c>
      <c r="AL3433">
        <v>468349</v>
      </c>
      <c r="AM3433" t="s">
        <v>4728</v>
      </c>
      <c r="AN3433" t="s">
        <v>13</v>
      </c>
      <c r="AO3433" t="s">
        <v>4731</v>
      </c>
      <c r="AR3433" t="s">
        <v>6251</v>
      </c>
      <c r="AT3433" t="s">
        <v>1276</v>
      </c>
      <c r="AX3433" t="s">
        <v>5108</v>
      </c>
      <c r="AY3433" s="104">
        <v>46115.45208333333</v>
      </c>
      <c r="AZ3433">
        <v>80545</v>
      </c>
      <c r="BA3433" t="s">
        <v>4728</v>
      </c>
      <c r="BB3433" t="s">
        <v>5989</v>
      </c>
      <c r="BF3433" t="s">
        <v>4781</v>
      </c>
    </row>
    <row r="3434" spans="32:58" x14ac:dyDescent="0.25">
      <c r="AF3434" t="s">
        <v>205</v>
      </c>
      <c r="AJ3434" t="s">
        <v>6943</v>
      </c>
      <c r="AK3434" s="104">
        <v>46119.589583333334</v>
      </c>
      <c r="AL3434">
        <v>2223600</v>
      </c>
      <c r="AM3434" t="s">
        <v>4761</v>
      </c>
      <c r="AN3434" t="s">
        <v>13</v>
      </c>
      <c r="AR3434" t="s">
        <v>5920</v>
      </c>
      <c r="AT3434" t="s">
        <v>2383</v>
      </c>
      <c r="AX3434" t="s">
        <v>5018</v>
      </c>
      <c r="AY3434" s="104">
        <v>46115.45208333333</v>
      </c>
      <c r="AZ3434">
        <v>189890</v>
      </c>
      <c r="BA3434" t="s">
        <v>4761</v>
      </c>
      <c r="BB3434" t="s">
        <v>5989</v>
      </c>
      <c r="BF3434" t="s">
        <v>5966</v>
      </c>
    </row>
    <row r="3435" spans="32:58" x14ac:dyDescent="0.25">
      <c r="AF3435" t="s">
        <v>2245</v>
      </c>
      <c r="AG3435" t="s">
        <v>1706</v>
      </c>
      <c r="AJ3435" t="s">
        <v>5030</v>
      </c>
      <c r="AK3435" s="104">
        <v>46119.589583333334</v>
      </c>
      <c r="AL3435">
        <v>368300</v>
      </c>
      <c r="AM3435" t="s">
        <v>4761</v>
      </c>
      <c r="AN3435" t="s">
        <v>4787</v>
      </c>
      <c r="AO3435" t="s">
        <v>13</v>
      </c>
      <c r="AR3435" t="s">
        <v>6323</v>
      </c>
      <c r="AT3435" t="s">
        <v>516</v>
      </c>
      <c r="AX3435" t="s">
        <v>5389</v>
      </c>
      <c r="AY3435" s="104">
        <v>46115.452777777777</v>
      </c>
      <c r="AZ3435">
        <v>301132</v>
      </c>
      <c r="BA3435" t="s">
        <v>4728</v>
      </c>
      <c r="BB3435" t="s">
        <v>5989</v>
      </c>
      <c r="BF3435" t="s">
        <v>5931</v>
      </c>
    </row>
    <row r="3436" spans="32:58" x14ac:dyDescent="0.25">
      <c r="AF3436" t="s">
        <v>1985</v>
      </c>
      <c r="AG3436" t="s">
        <v>1910</v>
      </c>
      <c r="AJ3436" t="s">
        <v>4877</v>
      </c>
      <c r="AK3436" s="104">
        <v>46119.590277777781</v>
      </c>
      <c r="AL3436">
        <v>1120880</v>
      </c>
      <c r="AM3436" t="s">
        <v>4728</v>
      </c>
      <c r="AN3436" t="s">
        <v>13</v>
      </c>
      <c r="AO3436" t="s">
        <v>4731</v>
      </c>
      <c r="AR3436" t="s">
        <v>6609</v>
      </c>
      <c r="AT3436" t="s">
        <v>836</v>
      </c>
      <c r="AX3436" t="s">
        <v>4930</v>
      </c>
      <c r="AY3436" s="104">
        <v>46115.452777777777</v>
      </c>
      <c r="AZ3436">
        <v>790077</v>
      </c>
      <c r="BA3436" t="s">
        <v>4728</v>
      </c>
      <c r="BB3436" t="s">
        <v>5989</v>
      </c>
      <c r="BF3436" t="s">
        <v>4781</v>
      </c>
    </row>
    <row r="3437" spans="32:58" x14ac:dyDescent="0.25">
      <c r="AF3437" t="s">
        <v>1507</v>
      </c>
      <c r="AJ3437" t="s">
        <v>4949</v>
      </c>
      <c r="AK3437" s="104">
        <v>46119.59097222222</v>
      </c>
      <c r="AL3437">
        <v>350666</v>
      </c>
      <c r="AM3437" t="s">
        <v>4728</v>
      </c>
      <c r="AN3437" t="s">
        <v>13</v>
      </c>
      <c r="AR3437" t="s">
        <v>5942</v>
      </c>
      <c r="AT3437" t="s">
        <v>1134</v>
      </c>
      <c r="AX3437" t="s">
        <v>5401</v>
      </c>
      <c r="AY3437" s="104">
        <v>46115.452777777777</v>
      </c>
      <c r="AZ3437">
        <v>465417</v>
      </c>
      <c r="BA3437" t="s">
        <v>4728</v>
      </c>
      <c r="BB3437" t="s">
        <v>5989</v>
      </c>
      <c r="BF3437" t="s">
        <v>4781</v>
      </c>
    </row>
    <row r="3438" spans="32:58" x14ac:dyDescent="0.25">
      <c r="AF3438" t="s">
        <v>2624</v>
      </c>
      <c r="AG3438" t="s">
        <v>211</v>
      </c>
      <c r="AJ3438" t="s">
        <v>4877</v>
      </c>
      <c r="AK3438" s="104">
        <v>46119.59097222222</v>
      </c>
      <c r="AL3438">
        <v>233576</v>
      </c>
      <c r="AM3438" t="s">
        <v>4728</v>
      </c>
      <c r="AN3438" t="s">
        <v>13</v>
      </c>
      <c r="AO3438" t="s">
        <v>4731</v>
      </c>
      <c r="AR3438" t="s">
        <v>6387</v>
      </c>
      <c r="AT3438" t="s">
        <v>551</v>
      </c>
      <c r="AX3438" t="s">
        <v>4818</v>
      </c>
      <c r="AY3438" s="104">
        <v>46115.452777777777</v>
      </c>
      <c r="AZ3438">
        <v>292622</v>
      </c>
      <c r="BA3438" t="s">
        <v>4728</v>
      </c>
      <c r="BB3438" t="s">
        <v>5989</v>
      </c>
      <c r="BF3438" t="s">
        <v>6069</v>
      </c>
    </row>
    <row r="3439" spans="32:58" x14ac:dyDescent="0.25">
      <c r="AF3439" t="s">
        <v>1798</v>
      </c>
      <c r="AG3439" t="s">
        <v>1481</v>
      </c>
      <c r="AJ3439" t="s">
        <v>4877</v>
      </c>
      <c r="AK3439" s="104">
        <v>46119.592361111114</v>
      </c>
      <c r="AL3439">
        <v>3241004</v>
      </c>
      <c r="AM3439" t="s">
        <v>4761</v>
      </c>
      <c r="AN3439" t="s">
        <v>4787</v>
      </c>
      <c r="AO3439" t="s">
        <v>13</v>
      </c>
      <c r="AR3439" t="s">
        <v>5944</v>
      </c>
      <c r="AT3439" t="s">
        <v>414</v>
      </c>
      <c r="AX3439" t="s">
        <v>5388</v>
      </c>
      <c r="AY3439" s="104">
        <v>46115.453472222223</v>
      </c>
      <c r="AZ3439">
        <v>683731</v>
      </c>
      <c r="BA3439" t="s">
        <v>4728</v>
      </c>
      <c r="BB3439" t="s">
        <v>5989</v>
      </c>
      <c r="BF3439" t="s">
        <v>5958</v>
      </c>
    </row>
    <row r="3440" spans="32:58" x14ac:dyDescent="0.25">
      <c r="AF3440" t="s">
        <v>1584</v>
      </c>
      <c r="AJ3440" t="s">
        <v>6944</v>
      </c>
      <c r="AK3440" s="104">
        <v>46119.593055555553</v>
      </c>
      <c r="AL3440">
        <v>1958512</v>
      </c>
      <c r="AM3440" t="s">
        <v>4761</v>
      </c>
      <c r="AN3440" t="s">
        <v>13</v>
      </c>
      <c r="AR3440" t="s">
        <v>5966</v>
      </c>
      <c r="AT3440" t="s">
        <v>1945</v>
      </c>
      <c r="AX3440" t="s">
        <v>4891</v>
      </c>
      <c r="AY3440" s="104">
        <v>46115.453472222223</v>
      </c>
      <c r="AZ3440">
        <v>142040</v>
      </c>
      <c r="BA3440" t="s">
        <v>4728</v>
      </c>
      <c r="BB3440" t="s">
        <v>5989</v>
      </c>
      <c r="BF3440" t="s">
        <v>5918</v>
      </c>
    </row>
    <row r="3441" spans="32:58" x14ac:dyDescent="0.25">
      <c r="AF3441" t="s">
        <v>6111</v>
      </c>
      <c r="AG3441" t="s">
        <v>2373</v>
      </c>
      <c r="AJ3441" t="s">
        <v>5513</v>
      </c>
      <c r="AK3441" s="104">
        <v>46119.59375</v>
      </c>
      <c r="AL3441">
        <v>725101</v>
      </c>
      <c r="AM3441" t="s">
        <v>4728</v>
      </c>
      <c r="AN3441" t="s">
        <v>42</v>
      </c>
      <c r="AO3441" t="s">
        <v>13</v>
      </c>
      <c r="AR3441" t="s">
        <v>6040</v>
      </c>
      <c r="AT3441" t="s">
        <v>1292</v>
      </c>
      <c r="AX3441" t="s">
        <v>5459</v>
      </c>
      <c r="AY3441" s="104">
        <v>46115.45416666667</v>
      </c>
      <c r="AZ3441">
        <v>439066</v>
      </c>
      <c r="BA3441" t="s">
        <v>4728</v>
      </c>
      <c r="BB3441" t="s">
        <v>5989</v>
      </c>
      <c r="BF3441" t="s">
        <v>5942</v>
      </c>
    </row>
    <row r="3442" spans="32:58" x14ac:dyDescent="0.25">
      <c r="AF3442" t="s">
        <v>2624</v>
      </c>
      <c r="AJ3442" t="s">
        <v>4833</v>
      </c>
      <c r="AK3442" s="104">
        <v>46119.594444444447</v>
      </c>
      <c r="AL3442">
        <v>310996</v>
      </c>
      <c r="AM3442" t="s">
        <v>4728</v>
      </c>
      <c r="AN3442" t="s">
        <v>13</v>
      </c>
      <c r="AR3442" t="s">
        <v>4781</v>
      </c>
      <c r="AT3442" t="s">
        <v>1284</v>
      </c>
      <c r="AX3442" t="s">
        <v>7562</v>
      </c>
      <c r="AY3442" s="104">
        <v>46115.45416666667</v>
      </c>
      <c r="AZ3442">
        <v>347815</v>
      </c>
      <c r="BA3442" t="s">
        <v>4728</v>
      </c>
      <c r="BB3442" t="s">
        <v>5989</v>
      </c>
      <c r="BF3442" t="s">
        <v>5950</v>
      </c>
    </row>
    <row r="3443" spans="32:58" x14ac:dyDescent="0.25">
      <c r="AF3443" t="s">
        <v>1969</v>
      </c>
      <c r="AG3443" t="s">
        <v>2403</v>
      </c>
      <c r="AJ3443" t="s">
        <v>5030</v>
      </c>
      <c r="AK3443" s="104">
        <v>46119.594444444447</v>
      </c>
      <c r="AL3443">
        <v>1127439</v>
      </c>
      <c r="AM3443" t="s">
        <v>4728</v>
      </c>
      <c r="AN3443" t="s">
        <v>42</v>
      </c>
      <c r="AO3443" t="s">
        <v>13</v>
      </c>
      <c r="AR3443" t="s">
        <v>5671</v>
      </c>
      <c r="AT3443" t="s">
        <v>1894</v>
      </c>
      <c r="AX3443" t="s">
        <v>7563</v>
      </c>
      <c r="AY3443" s="104">
        <v>46115.45416666667</v>
      </c>
      <c r="AZ3443">
        <v>144284</v>
      </c>
      <c r="BA3443" t="s">
        <v>4728</v>
      </c>
      <c r="BB3443" t="s">
        <v>5989</v>
      </c>
      <c r="BF3443" t="s">
        <v>5942</v>
      </c>
    </row>
    <row r="3444" spans="32:58" x14ac:dyDescent="0.25">
      <c r="AF3444" t="s">
        <v>274</v>
      </c>
      <c r="AG3444" t="s">
        <v>868</v>
      </c>
      <c r="AH3444" t="s">
        <v>1220</v>
      </c>
      <c r="AJ3444" t="s">
        <v>4984</v>
      </c>
      <c r="AK3444" s="104">
        <v>46119.594444444447</v>
      </c>
      <c r="AL3444">
        <v>899060</v>
      </c>
      <c r="AM3444" t="s">
        <v>4728</v>
      </c>
      <c r="AN3444" t="s">
        <v>42</v>
      </c>
      <c r="AO3444" t="s">
        <v>13</v>
      </c>
      <c r="AR3444" t="s">
        <v>6040</v>
      </c>
      <c r="AT3444" t="s">
        <v>1276</v>
      </c>
      <c r="AX3444" t="s">
        <v>5018</v>
      </c>
      <c r="AY3444" s="104">
        <v>46115.45416666667</v>
      </c>
      <c r="AZ3444">
        <v>203945</v>
      </c>
      <c r="BA3444" t="s">
        <v>4728</v>
      </c>
      <c r="BB3444" t="s">
        <v>5989</v>
      </c>
      <c r="BF3444" t="s">
        <v>5958</v>
      </c>
    </row>
    <row r="3445" spans="32:58" x14ac:dyDescent="0.25">
      <c r="AF3445" t="s">
        <v>2600</v>
      </c>
      <c r="AJ3445" t="s">
        <v>5422</v>
      </c>
      <c r="AK3445" s="104">
        <v>46119.595138888886</v>
      </c>
      <c r="AL3445">
        <v>1288754</v>
      </c>
      <c r="AM3445" t="s">
        <v>4761</v>
      </c>
      <c r="AN3445" t="s">
        <v>13</v>
      </c>
      <c r="AR3445" t="s">
        <v>5966</v>
      </c>
      <c r="AT3445" t="s">
        <v>2383</v>
      </c>
      <c r="AX3445" t="s">
        <v>6140</v>
      </c>
      <c r="AY3445" s="104">
        <v>46115.454861111109</v>
      </c>
      <c r="AZ3445">
        <v>425356</v>
      </c>
      <c r="BA3445" t="s">
        <v>4761</v>
      </c>
      <c r="BB3445" t="s">
        <v>5989</v>
      </c>
      <c r="BF3445" t="s">
        <v>5966</v>
      </c>
    </row>
    <row r="3446" spans="32:58" x14ac:dyDescent="0.25">
      <c r="AF3446" t="s">
        <v>298</v>
      </c>
      <c r="AJ3446" t="s">
        <v>4877</v>
      </c>
      <c r="AK3446" s="104">
        <v>46119.59652777778</v>
      </c>
      <c r="AL3446">
        <v>356401</v>
      </c>
      <c r="AM3446" t="s">
        <v>4728</v>
      </c>
      <c r="AN3446" t="s">
        <v>13</v>
      </c>
      <c r="AR3446" t="s">
        <v>5958</v>
      </c>
      <c r="AT3446" t="s">
        <v>1507</v>
      </c>
      <c r="AX3446" t="s">
        <v>5817</v>
      </c>
      <c r="AY3446" s="104">
        <v>46115.454861111109</v>
      </c>
      <c r="AZ3446">
        <v>54130</v>
      </c>
      <c r="BA3446" t="s">
        <v>4728</v>
      </c>
      <c r="BB3446" t="s">
        <v>5989</v>
      </c>
      <c r="BF3446" t="s">
        <v>5942</v>
      </c>
    </row>
    <row r="3447" spans="32:58" x14ac:dyDescent="0.25">
      <c r="AF3447" t="s">
        <v>1718</v>
      </c>
      <c r="AG3447" t="s">
        <v>637</v>
      </c>
      <c r="AJ3447" t="s">
        <v>6945</v>
      </c>
      <c r="AK3447" s="104">
        <v>46119.597222222219</v>
      </c>
      <c r="AL3447">
        <v>96250</v>
      </c>
      <c r="AM3447" t="s">
        <v>4728</v>
      </c>
      <c r="AN3447" t="s">
        <v>4787</v>
      </c>
      <c r="AO3447" t="s">
        <v>13</v>
      </c>
      <c r="AR3447" t="s">
        <v>4941</v>
      </c>
      <c r="AT3447" t="s">
        <v>205</v>
      </c>
      <c r="AX3447" t="s">
        <v>4776</v>
      </c>
      <c r="AY3447" s="104">
        <v>46115.454861111109</v>
      </c>
      <c r="AZ3447">
        <v>938784</v>
      </c>
      <c r="BA3447" t="s">
        <v>4761</v>
      </c>
      <c r="BB3447" t="s">
        <v>5989</v>
      </c>
      <c r="BF3447" t="s">
        <v>5920</v>
      </c>
    </row>
    <row r="3448" spans="32:58" x14ac:dyDescent="0.25">
      <c r="AF3448" t="s">
        <v>1284</v>
      </c>
      <c r="AJ3448" t="s">
        <v>4883</v>
      </c>
      <c r="AK3448" s="104">
        <v>46119.597222222219</v>
      </c>
      <c r="AL3448">
        <v>526169</v>
      </c>
      <c r="AM3448" t="s">
        <v>4761</v>
      </c>
      <c r="AN3448" t="s">
        <v>13</v>
      </c>
      <c r="AR3448" t="s">
        <v>5950</v>
      </c>
      <c r="AT3448" t="s">
        <v>1945</v>
      </c>
      <c r="AX3448" t="s">
        <v>5108</v>
      </c>
      <c r="AY3448" s="104">
        <v>46115.455555555556</v>
      </c>
      <c r="AZ3448">
        <v>149880</v>
      </c>
      <c r="BA3448" t="s">
        <v>4728</v>
      </c>
      <c r="BB3448" t="s">
        <v>5989</v>
      </c>
      <c r="BF3448" t="s">
        <v>5918</v>
      </c>
    </row>
    <row r="3449" spans="32:58" x14ac:dyDescent="0.25">
      <c r="AF3449" t="s">
        <v>2279</v>
      </c>
      <c r="AG3449" t="s">
        <v>75</v>
      </c>
      <c r="AJ3449" t="s">
        <v>5106</v>
      </c>
      <c r="AK3449" s="104">
        <v>46119.598611111112</v>
      </c>
      <c r="AL3449">
        <v>1519049</v>
      </c>
      <c r="AM3449" t="s">
        <v>4728</v>
      </c>
      <c r="AN3449" t="s">
        <v>42</v>
      </c>
      <c r="AO3449" t="s">
        <v>13</v>
      </c>
      <c r="AR3449" t="s">
        <v>6172</v>
      </c>
      <c r="AT3449" t="s">
        <v>2403</v>
      </c>
      <c r="AX3449" t="s">
        <v>7563</v>
      </c>
      <c r="AY3449" s="104">
        <v>46115.456250000003</v>
      </c>
      <c r="AZ3449">
        <v>361284</v>
      </c>
      <c r="BA3449" t="s">
        <v>4728</v>
      </c>
      <c r="BB3449" t="s">
        <v>5989</v>
      </c>
      <c r="BF3449" t="s">
        <v>5942</v>
      </c>
    </row>
    <row r="3450" spans="32:58" x14ac:dyDescent="0.25">
      <c r="AF3450" t="s">
        <v>1034</v>
      </c>
      <c r="AG3450" t="s">
        <v>81</v>
      </c>
      <c r="AH3450" t="s">
        <v>217</v>
      </c>
      <c r="AJ3450" t="s">
        <v>5096</v>
      </c>
      <c r="AK3450" s="104">
        <v>46119.598611111112</v>
      </c>
      <c r="AL3450">
        <v>504394</v>
      </c>
      <c r="AM3450" t="s">
        <v>4728</v>
      </c>
      <c r="AN3450" t="s">
        <v>42</v>
      </c>
      <c r="AO3450" t="s">
        <v>13</v>
      </c>
      <c r="AP3450" t="s">
        <v>4731</v>
      </c>
      <c r="AR3450" t="s">
        <v>6127</v>
      </c>
      <c r="AT3450" t="s">
        <v>1559</v>
      </c>
      <c r="AX3450" t="s">
        <v>4967</v>
      </c>
      <c r="AY3450" s="104">
        <v>46115.457638888889</v>
      </c>
      <c r="AZ3450">
        <v>207102</v>
      </c>
      <c r="BA3450" t="s">
        <v>4728</v>
      </c>
      <c r="BB3450" t="s">
        <v>5989</v>
      </c>
      <c r="BF3450" t="s">
        <v>5918</v>
      </c>
    </row>
    <row r="3451" spans="32:58" x14ac:dyDescent="0.25">
      <c r="AF3451" t="s">
        <v>6302</v>
      </c>
      <c r="AG3451" t="s">
        <v>637</v>
      </c>
      <c r="AJ3451" t="s">
        <v>6946</v>
      </c>
      <c r="AK3451" s="104">
        <v>46119.598611111112</v>
      </c>
      <c r="AL3451">
        <v>393229</v>
      </c>
      <c r="AM3451" t="s">
        <v>4728</v>
      </c>
      <c r="AN3451" t="s">
        <v>42</v>
      </c>
      <c r="AO3451" t="s">
        <v>13</v>
      </c>
      <c r="AR3451" t="s">
        <v>4941</v>
      </c>
      <c r="AT3451" t="s">
        <v>1985</v>
      </c>
      <c r="AU3451" t="s">
        <v>220</v>
      </c>
      <c r="AX3451" t="s">
        <v>5310</v>
      </c>
      <c r="AY3451" s="104">
        <v>46115.458333333336</v>
      </c>
      <c r="AZ3451">
        <v>434087</v>
      </c>
      <c r="BA3451" t="s">
        <v>4728</v>
      </c>
      <c r="BB3451" t="s">
        <v>5989</v>
      </c>
      <c r="BC3451" t="s">
        <v>4731</v>
      </c>
      <c r="BF3451" t="s">
        <v>6609</v>
      </c>
    </row>
    <row r="3452" spans="32:58" x14ac:dyDescent="0.25">
      <c r="AF3452" t="s">
        <v>250</v>
      </c>
      <c r="AG3452" t="s">
        <v>211</v>
      </c>
      <c r="AJ3452" t="s">
        <v>4961</v>
      </c>
      <c r="AK3452" s="104">
        <v>46119.598611111112</v>
      </c>
      <c r="AL3452">
        <v>787849</v>
      </c>
      <c r="AM3452" t="s">
        <v>4728</v>
      </c>
      <c r="AN3452" t="s">
        <v>13</v>
      </c>
      <c r="AO3452" t="s">
        <v>4731</v>
      </c>
      <c r="AR3452" t="s">
        <v>5671</v>
      </c>
      <c r="AT3452" t="s">
        <v>247</v>
      </c>
      <c r="AX3452" t="s">
        <v>6294</v>
      </c>
      <c r="AY3452" s="104">
        <v>46115.458333333336</v>
      </c>
      <c r="AZ3452">
        <v>1223789</v>
      </c>
      <c r="BA3452" t="s">
        <v>4728</v>
      </c>
      <c r="BB3452" t="s">
        <v>5989</v>
      </c>
      <c r="BF3452" t="s">
        <v>5942</v>
      </c>
    </row>
    <row r="3453" spans="32:58" x14ac:dyDescent="0.25">
      <c r="AF3453" t="s">
        <v>1702</v>
      </c>
      <c r="AG3453" t="s">
        <v>73</v>
      </c>
      <c r="AH3453" t="s">
        <v>1124</v>
      </c>
      <c r="AJ3453" t="s">
        <v>5401</v>
      </c>
      <c r="AK3453" s="104">
        <v>46119.599305555559</v>
      </c>
      <c r="AL3453">
        <v>605301</v>
      </c>
      <c r="AM3453" t="s">
        <v>4728</v>
      </c>
      <c r="AN3453" t="s">
        <v>42</v>
      </c>
      <c r="AO3453" t="s">
        <v>13</v>
      </c>
      <c r="AR3453" t="s">
        <v>6947</v>
      </c>
      <c r="AT3453" t="s">
        <v>202</v>
      </c>
      <c r="AX3453" t="s">
        <v>7470</v>
      </c>
      <c r="AY3453" s="104">
        <v>46115.458333333336</v>
      </c>
      <c r="AZ3453">
        <v>293502</v>
      </c>
      <c r="BA3453" t="s">
        <v>4728</v>
      </c>
      <c r="BB3453" t="s">
        <v>5989</v>
      </c>
      <c r="BF3453" t="s">
        <v>5931</v>
      </c>
    </row>
    <row r="3454" spans="32:58" x14ac:dyDescent="0.25">
      <c r="AF3454" t="s">
        <v>937</v>
      </c>
      <c r="AG3454" t="s">
        <v>81</v>
      </c>
      <c r="AJ3454" t="s">
        <v>4776</v>
      </c>
      <c r="AK3454" s="104">
        <v>46119.599305555559</v>
      </c>
      <c r="AL3454">
        <v>896594</v>
      </c>
      <c r="AM3454" t="s">
        <v>4728</v>
      </c>
      <c r="AN3454" t="s">
        <v>42</v>
      </c>
      <c r="AO3454" t="s">
        <v>13</v>
      </c>
      <c r="AR3454" t="s">
        <v>5919</v>
      </c>
      <c r="AT3454" t="s">
        <v>1941</v>
      </c>
      <c r="AU3454" t="s">
        <v>683</v>
      </c>
      <c r="AX3454" t="s">
        <v>5381</v>
      </c>
      <c r="AY3454" s="104">
        <v>46115.459027777775</v>
      </c>
      <c r="AZ3454">
        <v>455737</v>
      </c>
      <c r="BA3454" t="s">
        <v>4728</v>
      </c>
      <c r="BB3454" t="s">
        <v>5989</v>
      </c>
      <c r="BC3454" t="s">
        <v>4731</v>
      </c>
      <c r="BF3454" t="s">
        <v>7546</v>
      </c>
    </row>
    <row r="3455" spans="32:58" x14ac:dyDescent="0.25">
      <c r="AF3455" t="s">
        <v>2253</v>
      </c>
      <c r="AG3455" t="s">
        <v>2373</v>
      </c>
      <c r="AJ3455" t="s">
        <v>5042</v>
      </c>
      <c r="AK3455" s="104">
        <v>46119.599305555559</v>
      </c>
      <c r="AL3455">
        <v>923625</v>
      </c>
      <c r="AM3455" t="s">
        <v>4728</v>
      </c>
      <c r="AN3455" t="s">
        <v>42</v>
      </c>
      <c r="AO3455" t="s">
        <v>13</v>
      </c>
      <c r="AR3455" t="s">
        <v>6040</v>
      </c>
      <c r="AT3455" t="s">
        <v>1894</v>
      </c>
      <c r="AX3455" t="s">
        <v>4933</v>
      </c>
      <c r="AY3455" s="104">
        <v>46115.459027777775</v>
      </c>
      <c r="AZ3455">
        <v>137492</v>
      </c>
      <c r="BA3455" t="s">
        <v>4728</v>
      </c>
      <c r="BB3455" t="s">
        <v>5989</v>
      </c>
      <c r="BF3455" t="s">
        <v>5925</v>
      </c>
    </row>
    <row r="3456" spans="32:58" x14ac:dyDescent="0.25">
      <c r="AF3456" t="s">
        <v>1584</v>
      </c>
      <c r="AJ3456" t="s">
        <v>5229</v>
      </c>
      <c r="AK3456" s="104">
        <v>46119.599305555559</v>
      </c>
      <c r="AL3456">
        <v>328910</v>
      </c>
      <c r="AM3456" t="s">
        <v>4728</v>
      </c>
      <c r="AN3456" t="s">
        <v>13</v>
      </c>
      <c r="AR3456" t="s">
        <v>5934</v>
      </c>
      <c r="AT3456" t="s">
        <v>432</v>
      </c>
      <c r="AU3456" t="s">
        <v>1132</v>
      </c>
      <c r="AX3456" t="s">
        <v>5755</v>
      </c>
      <c r="AY3456" s="104">
        <v>46115.459722222222</v>
      </c>
      <c r="AZ3456">
        <v>1306307</v>
      </c>
      <c r="BA3456" t="s">
        <v>4761</v>
      </c>
      <c r="BB3456" t="s">
        <v>5989</v>
      </c>
      <c r="BC3456" t="s">
        <v>4731</v>
      </c>
      <c r="BF3456" t="s">
        <v>5966</v>
      </c>
    </row>
    <row r="3457" spans="32:58" x14ac:dyDescent="0.25">
      <c r="AF3457" t="s">
        <v>2624</v>
      </c>
      <c r="AJ3457" t="s">
        <v>6636</v>
      </c>
      <c r="AK3457" s="104">
        <v>46119.6</v>
      </c>
      <c r="AL3457">
        <v>587729</v>
      </c>
      <c r="AM3457" t="s">
        <v>4728</v>
      </c>
      <c r="AN3457" t="s">
        <v>13</v>
      </c>
      <c r="AR3457" t="s">
        <v>5918</v>
      </c>
      <c r="AT3457" t="s">
        <v>516</v>
      </c>
      <c r="AX3457" t="s">
        <v>4850</v>
      </c>
      <c r="AY3457" s="104">
        <v>46115.459722222222</v>
      </c>
      <c r="AZ3457">
        <v>391226</v>
      </c>
      <c r="BA3457" t="s">
        <v>4728</v>
      </c>
      <c r="BB3457" t="s">
        <v>5989</v>
      </c>
      <c r="BF3457" t="s">
        <v>6069</v>
      </c>
    </row>
    <row r="3458" spans="32:58" x14ac:dyDescent="0.25">
      <c r="AF3458" t="s">
        <v>2453</v>
      </c>
      <c r="AG3458" t="s">
        <v>1481</v>
      </c>
      <c r="AJ3458" t="s">
        <v>4988</v>
      </c>
      <c r="AK3458" s="104">
        <v>46119.601388888892</v>
      </c>
      <c r="AL3458">
        <v>622607</v>
      </c>
      <c r="AM3458" t="s">
        <v>4728</v>
      </c>
      <c r="AN3458" t="s">
        <v>42</v>
      </c>
      <c r="AO3458" t="s">
        <v>13</v>
      </c>
      <c r="AR3458" t="s">
        <v>5933</v>
      </c>
      <c r="AT3458" t="s">
        <v>551</v>
      </c>
      <c r="AX3458" t="s">
        <v>5401</v>
      </c>
      <c r="AY3458" s="104">
        <v>46115.460416666669</v>
      </c>
      <c r="AZ3458">
        <v>400441</v>
      </c>
      <c r="BA3458" t="s">
        <v>4728</v>
      </c>
      <c r="BB3458" t="s">
        <v>5989</v>
      </c>
      <c r="BF3458" t="s">
        <v>5931</v>
      </c>
    </row>
    <row r="3459" spans="32:58" x14ac:dyDescent="0.25">
      <c r="AF3459" t="s">
        <v>5951</v>
      </c>
      <c r="AG3459" t="s">
        <v>76</v>
      </c>
      <c r="AJ3459" t="s">
        <v>4865</v>
      </c>
      <c r="AK3459" s="104">
        <v>46119.601388888892</v>
      </c>
      <c r="AL3459">
        <v>639707</v>
      </c>
      <c r="AM3459" t="s">
        <v>4728</v>
      </c>
      <c r="AN3459" t="s">
        <v>42</v>
      </c>
      <c r="AO3459" t="s">
        <v>13</v>
      </c>
      <c r="AR3459" t="s">
        <v>5933</v>
      </c>
      <c r="AT3459" t="s">
        <v>1945</v>
      </c>
      <c r="AX3459" t="s">
        <v>5652</v>
      </c>
      <c r="AY3459" s="104">
        <v>46115.460416666669</v>
      </c>
      <c r="AZ3459">
        <v>107292</v>
      </c>
      <c r="BA3459" t="s">
        <v>4728</v>
      </c>
      <c r="BB3459" t="s">
        <v>5989</v>
      </c>
      <c r="BF3459" t="s">
        <v>4781</v>
      </c>
    </row>
    <row r="3460" spans="32:58" x14ac:dyDescent="0.25">
      <c r="AF3460" t="s">
        <v>1466</v>
      </c>
      <c r="AG3460" t="s">
        <v>78</v>
      </c>
      <c r="AJ3460" t="s">
        <v>4839</v>
      </c>
      <c r="AK3460" s="104">
        <v>46119.601388888892</v>
      </c>
      <c r="AL3460">
        <v>367236</v>
      </c>
      <c r="AM3460" t="s">
        <v>4728</v>
      </c>
      <c r="AN3460" t="s">
        <v>42</v>
      </c>
      <c r="AO3460" t="s">
        <v>13</v>
      </c>
      <c r="AR3460" t="s">
        <v>5937</v>
      </c>
      <c r="AT3460" t="s">
        <v>2383</v>
      </c>
      <c r="AX3460" t="s">
        <v>4782</v>
      </c>
      <c r="AY3460" s="104">
        <v>46115.460416666669</v>
      </c>
      <c r="AZ3460">
        <v>1033213</v>
      </c>
      <c r="BA3460" t="s">
        <v>4761</v>
      </c>
      <c r="BB3460" t="s">
        <v>5989</v>
      </c>
      <c r="BF3460" t="s">
        <v>5966</v>
      </c>
    </row>
    <row r="3461" spans="32:58" x14ac:dyDescent="0.25">
      <c r="AF3461" t="s">
        <v>205</v>
      </c>
      <c r="AJ3461" t="s">
        <v>6948</v>
      </c>
      <c r="AK3461" s="104">
        <v>46119.601388888892</v>
      </c>
      <c r="AL3461">
        <v>291086</v>
      </c>
      <c r="AM3461" t="s">
        <v>4728</v>
      </c>
      <c r="AN3461" t="s">
        <v>13</v>
      </c>
      <c r="AR3461" t="s">
        <v>5931</v>
      </c>
      <c r="AT3461" t="s">
        <v>1134</v>
      </c>
      <c r="AX3461" t="s">
        <v>4933</v>
      </c>
      <c r="AY3461" s="104">
        <v>46115.461111111108</v>
      </c>
      <c r="AZ3461">
        <v>373609</v>
      </c>
      <c r="BA3461" t="s">
        <v>4728</v>
      </c>
      <c r="BB3461" t="s">
        <v>5989</v>
      </c>
      <c r="BF3461" t="s">
        <v>5942</v>
      </c>
    </row>
    <row r="3462" spans="32:58" x14ac:dyDescent="0.25">
      <c r="AF3462" t="s">
        <v>852</v>
      </c>
      <c r="AJ3462" t="s">
        <v>5809</v>
      </c>
      <c r="AK3462" s="104">
        <v>46119.602083333331</v>
      </c>
      <c r="AL3462">
        <v>1016851</v>
      </c>
      <c r="AM3462" t="s">
        <v>4728</v>
      </c>
      <c r="AN3462" t="s">
        <v>13</v>
      </c>
      <c r="AR3462" t="s">
        <v>5931</v>
      </c>
      <c r="AT3462" t="s">
        <v>2600</v>
      </c>
      <c r="AX3462" t="s">
        <v>5652</v>
      </c>
      <c r="AY3462" s="104">
        <v>46115.461111111108</v>
      </c>
      <c r="AZ3462">
        <v>497418</v>
      </c>
      <c r="BA3462" t="s">
        <v>4728</v>
      </c>
      <c r="BB3462" t="s">
        <v>5989</v>
      </c>
      <c r="BF3462" t="s">
        <v>5931</v>
      </c>
    </row>
    <row r="3463" spans="32:58" x14ac:dyDescent="0.25">
      <c r="AF3463" t="s">
        <v>1702</v>
      </c>
      <c r="AG3463" t="s">
        <v>2259</v>
      </c>
      <c r="AJ3463" t="s">
        <v>6629</v>
      </c>
      <c r="AK3463" s="104">
        <v>46119.602777777778</v>
      </c>
      <c r="AL3463">
        <v>451058</v>
      </c>
      <c r="AM3463" t="s">
        <v>4728</v>
      </c>
      <c r="AN3463" t="s">
        <v>42</v>
      </c>
      <c r="AO3463" t="s">
        <v>13</v>
      </c>
      <c r="AR3463" t="s">
        <v>5933</v>
      </c>
      <c r="AT3463" t="s">
        <v>264</v>
      </c>
      <c r="AU3463" t="s">
        <v>683</v>
      </c>
      <c r="AX3463" t="s">
        <v>5108</v>
      </c>
      <c r="AY3463" s="104">
        <v>46115.461805555555</v>
      </c>
      <c r="AZ3463">
        <v>858229</v>
      </c>
      <c r="BA3463" t="s">
        <v>4728</v>
      </c>
      <c r="BB3463" t="s">
        <v>5989</v>
      </c>
      <c r="BC3463" t="s">
        <v>4731</v>
      </c>
      <c r="BF3463" t="s">
        <v>6240</v>
      </c>
    </row>
    <row r="3464" spans="32:58" x14ac:dyDescent="0.25">
      <c r="AF3464" t="s">
        <v>1132</v>
      </c>
      <c r="AJ3464" t="s">
        <v>4977</v>
      </c>
      <c r="AK3464" s="104">
        <v>46119.602777777778</v>
      </c>
      <c r="AL3464">
        <v>313572</v>
      </c>
      <c r="AM3464" t="s">
        <v>4728</v>
      </c>
      <c r="AN3464" t="s">
        <v>13</v>
      </c>
      <c r="AR3464" t="s">
        <v>5925</v>
      </c>
      <c r="AT3464" t="s">
        <v>1292</v>
      </c>
      <c r="AX3464" t="s">
        <v>7160</v>
      </c>
      <c r="AY3464" s="104">
        <v>46115.462500000001</v>
      </c>
      <c r="AZ3464">
        <v>395020</v>
      </c>
      <c r="BA3464" t="s">
        <v>4728</v>
      </c>
      <c r="BB3464" t="s">
        <v>5989</v>
      </c>
      <c r="BF3464" t="s">
        <v>5948</v>
      </c>
    </row>
    <row r="3465" spans="32:58" x14ac:dyDescent="0.25">
      <c r="AF3465" t="s">
        <v>1222</v>
      </c>
      <c r="AG3465" t="s">
        <v>1706</v>
      </c>
      <c r="AJ3465" t="s">
        <v>4782</v>
      </c>
      <c r="AK3465" s="104">
        <v>46119.603472222225</v>
      </c>
      <c r="AL3465">
        <v>2634606</v>
      </c>
      <c r="AM3465" t="s">
        <v>4728</v>
      </c>
      <c r="AN3465" t="s">
        <v>42</v>
      </c>
      <c r="AO3465" t="s">
        <v>13</v>
      </c>
      <c r="AR3465" t="s">
        <v>5933</v>
      </c>
      <c r="AT3465" t="s">
        <v>1985</v>
      </c>
      <c r="AX3465" t="s">
        <v>4877</v>
      </c>
      <c r="AY3465" s="104">
        <v>46115.462500000001</v>
      </c>
      <c r="AZ3465">
        <v>1137054</v>
      </c>
      <c r="BA3465" t="s">
        <v>4728</v>
      </c>
      <c r="BB3465" t="s">
        <v>5989</v>
      </c>
      <c r="BF3465" t="s">
        <v>5942</v>
      </c>
    </row>
    <row r="3466" spans="32:58" x14ac:dyDescent="0.25">
      <c r="AF3466" t="s">
        <v>384</v>
      </c>
      <c r="AG3466" t="s">
        <v>1706</v>
      </c>
      <c r="AJ3466" t="s">
        <v>5489</v>
      </c>
      <c r="AK3466" s="104">
        <v>46119.604166666664</v>
      </c>
      <c r="AL3466">
        <v>1388931</v>
      </c>
      <c r="AM3466" t="s">
        <v>4728</v>
      </c>
      <c r="AN3466" t="s">
        <v>4790</v>
      </c>
      <c r="AO3466" t="s">
        <v>13</v>
      </c>
      <c r="AR3466" t="s">
        <v>5933</v>
      </c>
      <c r="AT3466" t="s">
        <v>1559</v>
      </c>
      <c r="AX3466" t="s">
        <v>5988</v>
      </c>
      <c r="AY3466" s="104">
        <v>46115.463888888888</v>
      </c>
      <c r="AZ3466">
        <v>621598</v>
      </c>
      <c r="BA3466" t="s">
        <v>4728</v>
      </c>
      <c r="BB3466" t="s">
        <v>5989</v>
      </c>
      <c r="BF3466" t="s">
        <v>6069</v>
      </c>
    </row>
    <row r="3467" spans="32:58" x14ac:dyDescent="0.25">
      <c r="AF3467" t="s">
        <v>235</v>
      </c>
      <c r="AJ3467" t="s">
        <v>4744</v>
      </c>
      <c r="AK3467" s="104">
        <v>46119.604166666664</v>
      </c>
      <c r="AL3467">
        <v>363794</v>
      </c>
      <c r="AM3467" t="s">
        <v>4728</v>
      </c>
      <c r="AN3467" t="s">
        <v>13</v>
      </c>
      <c r="AR3467" t="s">
        <v>5918</v>
      </c>
      <c r="AT3467" t="s">
        <v>1941</v>
      </c>
      <c r="AX3467" t="s">
        <v>4782</v>
      </c>
      <c r="AY3467" s="104">
        <v>46115.463888888888</v>
      </c>
      <c r="AZ3467">
        <v>457372</v>
      </c>
      <c r="BA3467" t="s">
        <v>4728</v>
      </c>
      <c r="BB3467" t="s">
        <v>5989</v>
      </c>
      <c r="BF3467" t="s">
        <v>5942</v>
      </c>
    </row>
    <row r="3468" spans="32:58" x14ac:dyDescent="0.25">
      <c r="AF3468" t="s">
        <v>5316</v>
      </c>
      <c r="AG3468" t="s">
        <v>637</v>
      </c>
      <c r="AJ3468" t="s">
        <v>6949</v>
      </c>
      <c r="AK3468" s="104">
        <v>46119.606249999997</v>
      </c>
      <c r="AL3468">
        <v>1610825</v>
      </c>
      <c r="AM3468" t="s">
        <v>4728</v>
      </c>
      <c r="AN3468" t="s">
        <v>4787</v>
      </c>
      <c r="AO3468" t="s">
        <v>13</v>
      </c>
      <c r="AR3468" t="s">
        <v>4941</v>
      </c>
      <c r="AT3468" t="s">
        <v>2403</v>
      </c>
      <c r="AX3468" t="s">
        <v>4784</v>
      </c>
      <c r="AY3468" s="104">
        <v>46115.463888888888</v>
      </c>
      <c r="AZ3468">
        <v>660813</v>
      </c>
      <c r="BA3468" t="s">
        <v>4728</v>
      </c>
      <c r="BB3468" t="s">
        <v>5989</v>
      </c>
      <c r="BF3468" t="s">
        <v>5931</v>
      </c>
    </row>
    <row r="3469" spans="32:58" x14ac:dyDescent="0.25">
      <c r="AF3469" t="s">
        <v>822</v>
      </c>
      <c r="AG3469" t="s">
        <v>637</v>
      </c>
      <c r="AJ3469" t="s">
        <v>5199</v>
      </c>
      <c r="AK3469" s="104">
        <v>46119.606944444444</v>
      </c>
      <c r="AL3469">
        <v>149185</v>
      </c>
      <c r="AM3469" t="s">
        <v>4728</v>
      </c>
      <c r="AN3469" t="s">
        <v>4787</v>
      </c>
      <c r="AO3469" t="s">
        <v>13</v>
      </c>
      <c r="AR3469" t="s">
        <v>4941</v>
      </c>
      <c r="AT3469" t="s">
        <v>414</v>
      </c>
      <c r="AX3469" t="s">
        <v>5424</v>
      </c>
      <c r="AY3469" s="104">
        <v>46115.463888888888</v>
      </c>
      <c r="AZ3469">
        <v>419470</v>
      </c>
      <c r="BA3469" t="s">
        <v>4728</v>
      </c>
      <c r="BB3469" t="s">
        <v>5989</v>
      </c>
      <c r="BF3469" t="s">
        <v>5956</v>
      </c>
    </row>
    <row r="3470" spans="32:58" x14ac:dyDescent="0.25">
      <c r="AF3470" t="s">
        <v>78</v>
      </c>
      <c r="AG3470" t="s">
        <v>211</v>
      </c>
      <c r="AH3470" t="s">
        <v>2259</v>
      </c>
      <c r="AJ3470" t="s">
        <v>4755</v>
      </c>
      <c r="AK3470" s="104">
        <v>46119.607638888891</v>
      </c>
      <c r="AL3470">
        <v>1398944</v>
      </c>
      <c r="AM3470" t="s">
        <v>4761</v>
      </c>
      <c r="AN3470" t="s">
        <v>5989</v>
      </c>
      <c r="AO3470" t="s">
        <v>4731</v>
      </c>
      <c r="AP3470" t="s">
        <v>13</v>
      </c>
      <c r="AR3470" t="s">
        <v>6950</v>
      </c>
      <c r="AT3470" t="s">
        <v>1945</v>
      </c>
      <c r="AX3470" t="s">
        <v>5336</v>
      </c>
      <c r="AY3470" s="104">
        <v>46115.463888888888</v>
      </c>
      <c r="AZ3470">
        <v>126255</v>
      </c>
      <c r="BA3470" t="s">
        <v>4728</v>
      </c>
      <c r="BB3470" t="s">
        <v>5989</v>
      </c>
      <c r="BF3470" t="s">
        <v>5918</v>
      </c>
    </row>
    <row r="3471" spans="32:58" x14ac:dyDescent="0.25">
      <c r="AF3471" t="s">
        <v>2624</v>
      </c>
      <c r="AJ3471" t="s">
        <v>4757</v>
      </c>
      <c r="AK3471" s="104">
        <v>46119.609722222223</v>
      </c>
      <c r="AL3471">
        <v>313194</v>
      </c>
      <c r="AM3471" t="s">
        <v>4728</v>
      </c>
      <c r="AN3471" t="s">
        <v>13</v>
      </c>
      <c r="AR3471" t="s">
        <v>5931</v>
      </c>
      <c r="AT3471" t="s">
        <v>1894</v>
      </c>
      <c r="AX3471" t="s">
        <v>7564</v>
      </c>
      <c r="AY3471" s="104">
        <v>46115.463888888888</v>
      </c>
      <c r="AZ3471">
        <v>840399</v>
      </c>
      <c r="BA3471" t="s">
        <v>4728</v>
      </c>
      <c r="BB3471" t="s">
        <v>5989</v>
      </c>
      <c r="BF3471" t="s">
        <v>5942</v>
      </c>
    </row>
    <row r="3472" spans="32:58" x14ac:dyDescent="0.25">
      <c r="AF3472" t="s">
        <v>250</v>
      </c>
      <c r="AJ3472" t="s">
        <v>5013</v>
      </c>
      <c r="AK3472" s="104">
        <v>46119.609722222223</v>
      </c>
      <c r="AL3472">
        <v>91162</v>
      </c>
      <c r="AM3472" t="s">
        <v>4728</v>
      </c>
      <c r="AN3472" t="s">
        <v>13</v>
      </c>
      <c r="AR3472" t="s">
        <v>4781</v>
      </c>
      <c r="AT3472" t="s">
        <v>432</v>
      </c>
      <c r="AX3472" t="s">
        <v>5108</v>
      </c>
      <c r="AY3472" s="104">
        <v>46115.464583333334</v>
      </c>
      <c r="AZ3472">
        <v>925629</v>
      </c>
      <c r="BA3472" t="s">
        <v>4728</v>
      </c>
      <c r="BB3472" t="s">
        <v>5989</v>
      </c>
      <c r="BF3472" t="s">
        <v>5920</v>
      </c>
    </row>
    <row r="3473" spans="32:58" x14ac:dyDescent="0.25">
      <c r="AF3473" t="s">
        <v>205</v>
      </c>
      <c r="AJ3473" t="s">
        <v>6951</v>
      </c>
      <c r="AK3473" s="104">
        <v>46119.609722222223</v>
      </c>
      <c r="AL3473">
        <v>2506310</v>
      </c>
      <c r="AM3473" t="s">
        <v>4761</v>
      </c>
      <c r="AN3473" t="s">
        <v>13</v>
      </c>
      <c r="AR3473" t="s">
        <v>5920</v>
      </c>
      <c r="AT3473" t="s">
        <v>836</v>
      </c>
      <c r="AU3473" t="s">
        <v>220</v>
      </c>
      <c r="AX3473" t="s">
        <v>5156</v>
      </c>
      <c r="AY3473" s="104">
        <v>46115.464583333334</v>
      </c>
      <c r="AZ3473">
        <v>2138576</v>
      </c>
      <c r="BA3473" t="s">
        <v>4761</v>
      </c>
      <c r="BB3473" t="s">
        <v>5989</v>
      </c>
      <c r="BC3473" t="s">
        <v>4731</v>
      </c>
      <c r="BF3473" t="s">
        <v>6756</v>
      </c>
    </row>
    <row r="3474" spans="32:58" x14ac:dyDescent="0.25">
      <c r="AF3474" t="s">
        <v>272</v>
      </c>
      <c r="AG3474" t="s">
        <v>1732</v>
      </c>
      <c r="AJ3474" t="s">
        <v>5013</v>
      </c>
      <c r="AK3474" s="104">
        <v>46119.61041666667</v>
      </c>
      <c r="AL3474">
        <v>2103816</v>
      </c>
      <c r="AM3474" t="s">
        <v>4728</v>
      </c>
      <c r="AN3474" t="s">
        <v>4790</v>
      </c>
      <c r="AO3474" t="s">
        <v>13</v>
      </c>
      <c r="AR3474" t="s">
        <v>6296</v>
      </c>
      <c r="AT3474" t="s">
        <v>308</v>
      </c>
      <c r="AX3474" t="s">
        <v>4946</v>
      </c>
      <c r="AY3474" s="104">
        <v>46115.464583333334</v>
      </c>
      <c r="AZ3474">
        <v>912192</v>
      </c>
      <c r="BA3474" t="s">
        <v>4728</v>
      </c>
      <c r="BB3474" t="s">
        <v>5989</v>
      </c>
      <c r="BF3474" t="s">
        <v>5918</v>
      </c>
    </row>
    <row r="3475" spans="32:58" x14ac:dyDescent="0.25">
      <c r="AF3475" t="s">
        <v>235</v>
      </c>
      <c r="AJ3475" t="s">
        <v>5435</v>
      </c>
      <c r="AK3475" s="104">
        <v>46119.61041666667</v>
      </c>
      <c r="AL3475">
        <v>1007148</v>
      </c>
      <c r="AM3475" t="s">
        <v>4728</v>
      </c>
      <c r="AN3475" t="s">
        <v>13</v>
      </c>
      <c r="AR3475" t="s">
        <v>6004</v>
      </c>
      <c r="AT3475" t="s">
        <v>1078</v>
      </c>
      <c r="AX3475" t="s">
        <v>6272</v>
      </c>
      <c r="AY3475" s="104">
        <v>46115.465277777781</v>
      </c>
      <c r="AZ3475">
        <v>1193871</v>
      </c>
      <c r="BA3475" t="s">
        <v>4761</v>
      </c>
      <c r="BB3475" t="s">
        <v>5989</v>
      </c>
      <c r="BF3475" t="s">
        <v>5942</v>
      </c>
    </row>
    <row r="3476" spans="32:58" x14ac:dyDescent="0.25">
      <c r="AF3476" t="s">
        <v>2475</v>
      </c>
      <c r="AG3476" t="s">
        <v>2357</v>
      </c>
      <c r="AJ3476" t="s">
        <v>6340</v>
      </c>
      <c r="AK3476" s="104">
        <v>46119.611805555556</v>
      </c>
      <c r="AL3476">
        <v>874197</v>
      </c>
      <c r="AM3476" t="s">
        <v>4761</v>
      </c>
      <c r="AN3476" t="s">
        <v>4797</v>
      </c>
      <c r="AO3476" t="s">
        <v>13</v>
      </c>
      <c r="AR3476" t="s">
        <v>6146</v>
      </c>
      <c r="AT3476" t="s">
        <v>264</v>
      </c>
      <c r="AX3476" t="s">
        <v>7565</v>
      </c>
      <c r="AY3476" s="104">
        <v>46115.465277777781</v>
      </c>
      <c r="AZ3476">
        <v>389675</v>
      </c>
      <c r="BA3476" t="s">
        <v>4761</v>
      </c>
      <c r="BB3476" t="s">
        <v>5989</v>
      </c>
      <c r="BF3476" t="s">
        <v>5966</v>
      </c>
    </row>
    <row r="3477" spans="32:58" x14ac:dyDescent="0.25">
      <c r="AF3477" t="s">
        <v>274</v>
      </c>
      <c r="AG3477" t="s">
        <v>1220</v>
      </c>
      <c r="AJ3477" t="s">
        <v>6952</v>
      </c>
      <c r="AK3477" s="104">
        <v>46119.611805555556</v>
      </c>
      <c r="AL3477">
        <v>3868461</v>
      </c>
      <c r="AM3477" t="s">
        <v>4728</v>
      </c>
      <c r="AN3477" t="s">
        <v>42</v>
      </c>
      <c r="AO3477" t="s">
        <v>13</v>
      </c>
      <c r="AR3477" t="s">
        <v>5980</v>
      </c>
      <c r="AT3477" t="s">
        <v>516</v>
      </c>
      <c r="AX3477" t="s">
        <v>7566</v>
      </c>
      <c r="AY3477" s="104">
        <v>46115.465277777781</v>
      </c>
      <c r="AZ3477">
        <v>260710</v>
      </c>
      <c r="BA3477" t="s">
        <v>4728</v>
      </c>
      <c r="BB3477" t="s">
        <v>5989</v>
      </c>
      <c r="BF3477" t="s">
        <v>5931</v>
      </c>
    </row>
    <row r="3478" spans="32:58" x14ac:dyDescent="0.25">
      <c r="AF3478" t="s">
        <v>181</v>
      </c>
      <c r="AG3478" t="s">
        <v>637</v>
      </c>
      <c r="AJ3478" t="s">
        <v>6953</v>
      </c>
      <c r="AK3478" s="104">
        <v>46119.611805555556</v>
      </c>
      <c r="AL3478">
        <v>639912</v>
      </c>
      <c r="AM3478" t="s">
        <v>4728</v>
      </c>
      <c r="AN3478" t="s">
        <v>42</v>
      </c>
      <c r="AO3478" t="s">
        <v>13</v>
      </c>
      <c r="AR3478" t="s">
        <v>4941</v>
      </c>
      <c r="AT3478" t="s">
        <v>71</v>
      </c>
      <c r="AX3478" t="s">
        <v>4765</v>
      </c>
      <c r="AY3478" s="104">
        <v>46115.465277777781</v>
      </c>
      <c r="AZ3478">
        <v>973228</v>
      </c>
      <c r="BA3478" t="s">
        <v>4761</v>
      </c>
      <c r="BB3478" t="s">
        <v>5989</v>
      </c>
      <c r="BF3478" t="s">
        <v>5966</v>
      </c>
    </row>
    <row r="3479" spans="32:58" x14ac:dyDescent="0.25">
      <c r="AF3479" t="s">
        <v>1284</v>
      </c>
      <c r="AJ3479" t="s">
        <v>5537</v>
      </c>
      <c r="AK3479" s="104">
        <v>46119.613194444442</v>
      </c>
      <c r="AL3479">
        <v>667836</v>
      </c>
      <c r="AM3479" t="s">
        <v>4728</v>
      </c>
      <c r="AN3479" t="s">
        <v>13</v>
      </c>
      <c r="AR3479" t="s">
        <v>4781</v>
      </c>
      <c r="AT3479" t="s">
        <v>551</v>
      </c>
      <c r="AX3479" t="s">
        <v>5271</v>
      </c>
      <c r="AY3479" s="104">
        <v>46115.465277777781</v>
      </c>
      <c r="AZ3479">
        <v>472811</v>
      </c>
      <c r="BA3479" t="s">
        <v>4728</v>
      </c>
      <c r="BB3479" t="s">
        <v>5989</v>
      </c>
      <c r="BF3479" t="s">
        <v>4781</v>
      </c>
    </row>
    <row r="3480" spans="32:58" x14ac:dyDescent="0.25">
      <c r="AF3480" t="s">
        <v>2561</v>
      </c>
      <c r="AJ3480" t="s">
        <v>4859</v>
      </c>
      <c r="AK3480" s="104">
        <v>46119.613888888889</v>
      </c>
      <c r="AL3480">
        <v>298859</v>
      </c>
      <c r="AM3480" t="s">
        <v>4728</v>
      </c>
      <c r="AN3480" t="s">
        <v>13</v>
      </c>
      <c r="AR3480" t="s">
        <v>5931</v>
      </c>
      <c r="AT3480" t="s">
        <v>1134</v>
      </c>
      <c r="AX3480" t="s">
        <v>5567</v>
      </c>
      <c r="AY3480" s="104">
        <v>46115.465277777781</v>
      </c>
      <c r="AZ3480">
        <v>182145</v>
      </c>
      <c r="BA3480" t="s">
        <v>4728</v>
      </c>
      <c r="BB3480" t="s">
        <v>5989</v>
      </c>
      <c r="BF3480" t="s">
        <v>5918</v>
      </c>
    </row>
    <row r="3481" spans="32:58" x14ac:dyDescent="0.25">
      <c r="AF3481" t="s">
        <v>274</v>
      </c>
      <c r="AG3481" t="s">
        <v>2357</v>
      </c>
      <c r="AJ3481" t="s">
        <v>5336</v>
      </c>
      <c r="AK3481" s="104">
        <v>46119.613888888889</v>
      </c>
      <c r="AL3481">
        <v>1471756</v>
      </c>
      <c r="AM3481" t="s">
        <v>4728</v>
      </c>
      <c r="AN3481" t="s">
        <v>42</v>
      </c>
      <c r="AO3481" t="s">
        <v>13</v>
      </c>
      <c r="AR3481" t="s">
        <v>6697</v>
      </c>
      <c r="AT3481" t="s">
        <v>202</v>
      </c>
      <c r="AX3481" t="s">
        <v>4807</v>
      </c>
      <c r="AY3481" s="104">
        <v>46115.46597222222</v>
      </c>
      <c r="AZ3481">
        <v>235044</v>
      </c>
      <c r="BA3481" t="s">
        <v>4728</v>
      </c>
      <c r="BB3481" t="s">
        <v>5989</v>
      </c>
      <c r="BF3481" t="s">
        <v>5918</v>
      </c>
    </row>
    <row r="3482" spans="32:58" x14ac:dyDescent="0.25">
      <c r="AF3482" t="s">
        <v>2431</v>
      </c>
      <c r="AJ3482" t="s">
        <v>5093</v>
      </c>
      <c r="AK3482" s="104">
        <v>46119.614583333336</v>
      </c>
      <c r="AL3482">
        <v>167774</v>
      </c>
      <c r="AM3482" t="s">
        <v>4728</v>
      </c>
      <c r="AN3482" t="s">
        <v>13</v>
      </c>
      <c r="AR3482" t="s">
        <v>5931</v>
      </c>
      <c r="AT3482" t="s">
        <v>84</v>
      </c>
      <c r="AX3482" t="s">
        <v>5847</v>
      </c>
      <c r="AY3482" s="104">
        <v>46115.46597222222</v>
      </c>
      <c r="AZ3482">
        <v>445493</v>
      </c>
      <c r="BA3482" t="s">
        <v>4728</v>
      </c>
      <c r="BB3482" t="s">
        <v>5989</v>
      </c>
      <c r="BF3482" t="s">
        <v>5918</v>
      </c>
    </row>
    <row r="3483" spans="32:58" x14ac:dyDescent="0.25">
      <c r="AF3483" t="s">
        <v>2624</v>
      </c>
      <c r="AJ3483" t="s">
        <v>6294</v>
      </c>
      <c r="AK3483" s="104">
        <v>46119.614583333336</v>
      </c>
      <c r="AL3483">
        <v>562016</v>
      </c>
      <c r="AM3483" t="s">
        <v>4728</v>
      </c>
      <c r="AN3483" t="s">
        <v>13</v>
      </c>
      <c r="AR3483" t="s">
        <v>6004</v>
      </c>
      <c r="AT3483" t="s">
        <v>1078</v>
      </c>
      <c r="AX3483" t="s">
        <v>6451</v>
      </c>
      <c r="AY3483" s="104">
        <v>46115.466666666667</v>
      </c>
      <c r="AZ3483">
        <v>323750</v>
      </c>
      <c r="BA3483" t="s">
        <v>4728</v>
      </c>
      <c r="BB3483" t="s">
        <v>5989</v>
      </c>
      <c r="BF3483" t="s">
        <v>5942</v>
      </c>
    </row>
    <row r="3484" spans="32:58" x14ac:dyDescent="0.25">
      <c r="AF3484" t="s">
        <v>5309</v>
      </c>
      <c r="AG3484" t="s">
        <v>2373</v>
      </c>
      <c r="AH3484" t="s">
        <v>2197</v>
      </c>
      <c r="AJ3484" t="s">
        <v>5370</v>
      </c>
      <c r="AK3484" s="104">
        <v>46119.615277777775</v>
      </c>
      <c r="AL3484">
        <v>1255597</v>
      </c>
      <c r="AM3484" t="s">
        <v>4728</v>
      </c>
      <c r="AN3484" t="s">
        <v>42</v>
      </c>
      <c r="AO3484" t="s">
        <v>13</v>
      </c>
      <c r="AP3484" t="s">
        <v>4731</v>
      </c>
      <c r="AR3484" t="s">
        <v>6085</v>
      </c>
      <c r="AT3484" t="s">
        <v>1945</v>
      </c>
      <c r="AX3484" t="s">
        <v>7567</v>
      </c>
      <c r="AY3484" s="104">
        <v>46115.466666666667</v>
      </c>
      <c r="AZ3484">
        <v>166071</v>
      </c>
      <c r="BA3484" t="s">
        <v>4761</v>
      </c>
      <c r="BB3484" t="s">
        <v>5989</v>
      </c>
      <c r="BF3484" t="s">
        <v>5934</v>
      </c>
    </row>
    <row r="3485" spans="32:58" x14ac:dyDescent="0.25">
      <c r="AF3485" t="s">
        <v>378</v>
      </c>
      <c r="AG3485" t="s">
        <v>1481</v>
      </c>
      <c r="AJ3485" t="s">
        <v>6954</v>
      </c>
      <c r="AK3485" s="104">
        <v>46119.615972222222</v>
      </c>
      <c r="AL3485">
        <v>590949</v>
      </c>
      <c r="AM3485" t="s">
        <v>4728</v>
      </c>
      <c r="AN3485" t="s">
        <v>42</v>
      </c>
      <c r="AO3485" t="s">
        <v>13</v>
      </c>
      <c r="AR3485" t="s">
        <v>5933</v>
      </c>
      <c r="AT3485" t="s">
        <v>2510</v>
      </c>
      <c r="AX3485" t="s">
        <v>4743</v>
      </c>
      <c r="AY3485" s="104">
        <v>46115.466666666667</v>
      </c>
      <c r="AZ3485">
        <v>295205</v>
      </c>
      <c r="BA3485" t="s">
        <v>4728</v>
      </c>
      <c r="BB3485" t="s">
        <v>5989</v>
      </c>
      <c r="BF3485" t="s">
        <v>5931</v>
      </c>
    </row>
    <row r="3486" spans="32:58" x14ac:dyDescent="0.25">
      <c r="AF3486" t="s">
        <v>2600</v>
      </c>
      <c r="AJ3486" t="s">
        <v>5061</v>
      </c>
      <c r="AK3486" s="104">
        <v>46119.615972222222</v>
      </c>
      <c r="AL3486">
        <v>51776</v>
      </c>
      <c r="AM3486" t="s">
        <v>4728</v>
      </c>
      <c r="AN3486" t="s">
        <v>13</v>
      </c>
      <c r="AR3486" t="s">
        <v>5925</v>
      </c>
      <c r="AT3486" t="s">
        <v>2561</v>
      </c>
      <c r="AX3486" t="s">
        <v>5106</v>
      </c>
      <c r="AY3486" s="104">
        <v>46115.466666666667</v>
      </c>
      <c r="AZ3486">
        <v>960465</v>
      </c>
      <c r="BA3486" t="s">
        <v>4761</v>
      </c>
      <c r="BB3486" t="s">
        <v>5989</v>
      </c>
      <c r="BF3486" t="s">
        <v>5966</v>
      </c>
    </row>
    <row r="3487" spans="32:58" x14ac:dyDescent="0.25">
      <c r="AF3487" t="s">
        <v>2431</v>
      </c>
      <c r="AJ3487" t="s">
        <v>5627</v>
      </c>
      <c r="AK3487" s="104">
        <v>46119.617361111108</v>
      </c>
      <c r="AL3487">
        <v>335843</v>
      </c>
      <c r="AM3487" t="s">
        <v>4728</v>
      </c>
      <c r="AN3487" t="s">
        <v>13</v>
      </c>
      <c r="AR3487" t="s">
        <v>5931</v>
      </c>
      <c r="AT3487" t="s">
        <v>2624</v>
      </c>
      <c r="AX3487" t="s">
        <v>4745</v>
      </c>
      <c r="AY3487" s="104">
        <v>46115.467361111114</v>
      </c>
      <c r="AZ3487">
        <v>239316</v>
      </c>
      <c r="BA3487" t="s">
        <v>4728</v>
      </c>
      <c r="BB3487" t="s">
        <v>5989</v>
      </c>
      <c r="BF3487" t="s">
        <v>5931</v>
      </c>
    </row>
    <row r="3488" spans="32:58" x14ac:dyDescent="0.25">
      <c r="AF3488" t="s">
        <v>2600</v>
      </c>
      <c r="AJ3488" t="s">
        <v>6955</v>
      </c>
      <c r="AK3488" s="104">
        <v>46119.617361111108</v>
      </c>
      <c r="AL3488">
        <v>605671</v>
      </c>
      <c r="AM3488" t="s">
        <v>4728</v>
      </c>
      <c r="AN3488" t="s">
        <v>13</v>
      </c>
      <c r="AR3488" t="s">
        <v>4781</v>
      </c>
      <c r="AT3488" t="s">
        <v>852</v>
      </c>
      <c r="AX3488" t="s">
        <v>4910</v>
      </c>
      <c r="AY3488" s="104">
        <v>46115.467361111114</v>
      </c>
      <c r="AZ3488">
        <v>1294176</v>
      </c>
      <c r="BA3488" t="s">
        <v>4761</v>
      </c>
      <c r="BB3488" t="s">
        <v>5989</v>
      </c>
      <c r="BF3488" t="s">
        <v>5966</v>
      </c>
    </row>
    <row r="3489" spans="32:58" x14ac:dyDescent="0.25">
      <c r="AF3489" t="s">
        <v>2510</v>
      </c>
      <c r="AJ3489" t="s">
        <v>5061</v>
      </c>
      <c r="AK3489" s="104">
        <v>46119.617361111108</v>
      </c>
      <c r="AL3489">
        <v>501797</v>
      </c>
      <c r="AM3489" t="s">
        <v>4761</v>
      </c>
      <c r="AN3489" t="s">
        <v>13</v>
      </c>
      <c r="AR3489" t="s">
        <v>5966</v>
      </c>
      <c r="AT3489" t="s">
        <v>72</v>
      </c>
      <c r="AX3489" t="s">
        <v>7234</v>
      </c>
      <c r="AY3489" s="104">
        <v>46115.468055555553</v>
      </c>
      <c r="AZ3489">
        <v>1012475</v>
      </c>
      <c r="BA3489" t="s">
        <v>4728</v>
      </c>
      <c r="BB3489" t="s">
        <v>5989</v>
      </c>
      <c r="BF3489" t="s">
        <v>5918</v>
      </c>
    </row>
    <row r="3490" spans="32:58" x14ac:dyDescent="0.25">
      <c r="AF3490" t="s">
        <v>1132</v>
      </c>
      <c r="AJ3490" t="s">
        <v>5618</v>
      </c>
      <c r="AK3490" s="104">
        <v>46119.618055555555</v>
      </c>
      <c r="AL3490">
        <v>153731</v>
      </c>
      <c r="AM3490" t="s">
        <v>4728</v>
      </c>
      <c r="AN3490" t="s">
        <v>13</v>
      </c>
      <c r="AR3490" t="s">
        <v>5942</v>
      </c>
      <c r="AT3490" t="s">
        <v>1292</v>
      </c>
      <c r="AX3490" t="s">
        <v>4776</v>
      </c>
      <c r="AY3490" s="104">
        <v>46115.468055555553</v>
      </c>
      <c r="AZ3490">
        <v>289767</v>
      </c>
      <c r="BA3490" t="s">
        <v>4728</v>
      </c>
      <c r="BB3490" t="s">
        <v>5989</v>
      </c>
      <c r="BF3490" t="s">
        <v>5931</v>
      </c>
    </row>
    <row r="3491" spans="32:58" x14ac:dyDescent="0.25">
      <c r="AF3491" t="s">
        <v>181</v>
      </c>
      <c r="AG3491" t="s">
        <v>75</v>
      </c>
      <c r="AJ3491" t="s">
        <v>6956</v>
      </c>
      <c r="AK3491" s="104">
        <v>46119.618750000001</v>
      </c>
      <c r="AL3491">
        <v>893275</v>
      </c>
      <c r="AM3491" t="s">
        <v>4728</v>
      </c>
      <c r="AN3491" t="s">
        <v>42</v>
      </c>
      <c r="AO3491" t="s">
        <v>13</v>
      </c>
      <c r="AR3491" t="s">
        <v>6012</v>
      </c>
      <c r="AT3491" t="s">
        <v>264</v>
      </c>
      <c r="AX3491" t="s">
        <v>4940</v>
      </c>
      <c r="AY3491" s="104">
        <v>46115.46875</v>
      </c>
      <c r="AZ3491">
        <v>675912</v>
      </c>
      <c r="BA3491" t="s">
        <v>4728</v>
      </c>
      <c r="BB3491" t="s">
        <v>5989</v>
      </c>
      <c r="BF3491" t="s">
        <v>5956</v>
      </c>
    </row>
    <row r="3492" spans="32:58" x14ac:dyDescent="0.25">
      <c r="AF3492" t="s">
        <v>852</v>
      </c>
      <c r="AJ3492" t="s">
        <v>4765</v>
      </c>
      <c r="AK3492" s="104">
        <v>46119.618750000001</v>
      </c>
      <c r="AL3492">
        <v>651489</v>
      </c>
      <c r="AM3492" t="s">
        <v>4728</v>
      </c>
      <c r="AN3492" t="s">
        <v>13</v>
      </c>
      <c r="AR3492" t="s">
        <v>5931</v>
      </c>
      <c r="AT3492" t="s">
        <v>1134</v>
      </c>
      <c r="AX3492" t="s">
        <v>7567</v>
      </c>
      <c r="AY3492" s="104">
        <v>46115.46875</v>
      </c>
      <c r="AZ3492">
        <v>3373820</v>
      </c>
      <c r="BA3492" t="s">
        <v>4761</v>
      </c>
      <c r="BB3492" t="s">
        <v>5989</v>
      </c>
      <c r="BF3492" t="s">
        <v>5931</v>
      </c>
    </row>
    <row r="3493" spans="32:58" x14ac:dyDescent="0.25">
      <c r="AF3493" t="s">
        <v>205</v>
      </c>
      <c r="AJ3493" t="s">
        <v>4918</v>
      </c>
      <c r="AK3493" s="104">
        <v>46119.619444444441</v>
      </c>
      <c r="AL3493">
        <v>413517</v>
      </c>
      <c r="AM3493" t="s">
        <v>4728</v>
      </c>
      <c r="AN3493" t="s">
        <v>13</v>
      </c>
      <c r="AR3493" t="s">
        <v>5931</v>
      </c>
      <c r="AT3493" t="s">
        <v>836</v>
      </c>
      <c r="AX3493" t="s">
        <v>4839</v>
      </c>
      <c r="AY3493" s="104">
        <v>46115.46875</v>
      </c>
      <c r="AZ3493">
        <v>693194</v>
      </c>
      <c r="BA3493" t="s">
        <v>4728</v>
      </c>
      <c r="BB3493" t="s">
        <v>5989</v>
      </c>
      <c r="BF3493" t="s">
        <v>5918</v>
      </c>
    </row>
    <row r="3494" spans="32:58" x14ac:dyDescent="0.25">
      <c r="AF3494" t="s">
        <v>250</v>
      </c>
      <c r="AJ3494" t="s">
        <v>6648</v>
      </c>
      <c r="AK3494" s="104">
        <v>46119.620138888888</v>
      </c>
      <c r="AL3494">
        <v>482993</v>
      </c>
      <c r="AM3494" t="s">
        <v>4761</v>
      </c>
      <c r="AN3494" t="s">
        <v>13</v>
      </c>
      <c r="AR3494" t="s">
        <v>5966</v>
      </c>
      <c r="AT3494" t="s">
        <v>2383</v>
      </c>
      <c r="AX3494" t="s">
        <v>7568</v>
      </c>
      <c r="AY3494" s="104">
        <v>46115.469444444447</v>
      </c>
      <c r="AZ3494">
        <v>290664</v>
      </c>
      <c r="BA3494" t="s">
        <v>4728</v>
      </c>
      <c r="BB3494" t="s">
        <v>5989</v>
      </c>
      <c r="BF3494" t="s">
        <v>4781</v>
      </c>
    </row>
    <row r="3495" spans="32:58" x14ac:dyDescent="0.25">
      <c r="AF3495" t="s">
        <v>1132</v>
      </c>
      <c r="AG3495" t="s">
        <v>1134</v>
      </c>
      <c r="AJ3495" t="s">
        <v>4877</v>
      </c>
      <c r="AK3495" s="104">
        <v>46119.620833333334</v>
      </c>
      <c r="AL3495">
        <v>513415</v>
      </c>
      <c r="AM3495" t="s">
        <v>4728</v>
      </c>
      <c r="AN3495" t="s">
        <v>13</v>
      </c>
      <c r="AO3495" t="s">
        <v>4812</v>
      </c>
      <c r="AR3495" t="s">
        <v>6307</v>
      </c>
      <c r="AT3495" t="s">
        <v>516</v>
      </c>
      <c r="AX3495" t="s">
        <v>5199</v>
      </c>
      <c r="AY3495" s="104">
        <v>46115.469444444447</v>
      </c>
      <c r="AZ3495">
        <v>341071</v>
      </c>
      <c r="BA3495" t="s">
        <v>4728</v>
      </c>
      <c r="BB3495" t="s">
        <v>5989</v>
      </c>
      <c r="BF3495" t="s">
        <v>5918</v>
      </c>
    </row>
    <row r="3496" spans="32:58" x14ac:dyDescent="0.25">
      <c r="AF3496" t="s">
        <v>2561</v>
      </c>
      <c r="AJ3496" t="s">
        <v>5828</v>
      </c>
      <c r="AK3496" s="104">
        <v>46119.620833333334</v>
      </c>
      <c r="AL3496">
        <v>680190</v>
      </c>
      <c r="AM3496" t="s">
        <v>4728</v>
      </c>
      <c r="AN3496" t="s">
        <v>13</v>
      </c>
      <c r="AR3496" t="s">
        <v>5918</v>
      </c>
      <c r="AT3496" t="s">
        <v>78</v>
      </c>
      <c r="AX3496" t="s">
        <v>4919</v>
      </c>
      <c r="AY3496" s="104">
        <v>46115.470138888886</v>
      </c>
      <c r="AZ3496">
        <v>343324</v>
      </c>
      <c r="BA3496" t="s">
        <v>4728</v>
      </c>
      <c r="BB3496" t="s">
        <v>5989</v>
      </c>
      <c r="BF3496" t="s">
        <v>5956</v>
      </c>
    </row>
    <row r="3497" spans="32:58" x14ac:dyDescent="0.25">
      <c r="AF3497" t="s">
        <v>2431</v>
      </c>
      <c r="AG3497" t="s">
        <v>1688</v>
      </c>
      <c r="AJ3497" t="s">
        <v>5537</v>
      </c>
      <c r="AK3497" s="104">
        <v>46119.621527777781</v>
      </c>
      <c r="AL3497">
        <v>998764</v>
      </c>
      <c r="AM3497" t="s">
        <v>4728</v>
      </c>
      <c r="AN3497" t="s">
        <v>13</v>
      </c>
      <c r="AO3497" t="s">
        <v>4731</v>
      </c>
      <c r="AR3497" t="s">
        <v>6240</v>
      </c>
      <c r="AT3497" t="s">
        <v>202</v>
      </c>
      <c r="AX3497" t="s">
        <v>4843</v>
      </c>
      <c r="AY3497" s="104">
        <v>46115.472916666666</v>
      </c>
      <c r="AZ3497">
        <v>279809</v>
      </c>
      <c r="BA3497" t="s">
        <v>4761</v>
      </c>
      <c r="BB3497" t="s">
        <v>5989</v>
      </c>
      <c r="BF3497" t="s">
        <v>5918</v>
      </c>
    </row>
    <row r="3498" spans="32:58" x14ac:dyDescent="0.25">
      <c r="AF3498" t="s">
        <v>937</v>
      </c>
      <c r="AG3498" t="s">
        <v>73</v>
      </c>
      <c r="AJ3498" t="s">
        <v>6957</v>
      </c>
      <c r="AK3498" s="104">
        <v>46119.621527777781</v>
      </c>
      <c r="AL3498">
        <v>1784330</v>
      </c>
      <c r="AM3498" t="s">
        <v>4728</v>
      </c>
      <c r="AN3498" t="s">
        <v>42</v>
      </c>
      <c r="AO3498" t="s">
        <v>13</v>
      </c>
      <c r="AR3498" t="s">
        <v>5947</v>
      </c>
      <c r="AT3498" t="s">
        <v>1276</v>
      </c>
      <c r="AX3498" t="s">
        <v>7569</v>
      </c>
      <c r="AY3498" s="104">
        <v>46115.472916666666</v>
      </c>
      <c r="AZ3498">
        <v>424004</v>
      </c>
      <c r="BA3498" t="s">
        <v>4728</v>
      </c>
      <c r="BB3498" t="s">
        <v>5989</v>
      </c>
      <c r="BF3498" t="s">
        <v>5918</v>
      </c>
    </row>
    <row r="3499" spans="32:58" x14ac:dyDescent="0.25">
      <c r="AF3499" t="s">
        <v>1385</v>
      </c>
      <c r="AG3499" t="s">
        <v>76</v>
      </c>
      <c r="AJ3499" t="s">
        <v>4919</v>
      </c>
      <c r="AK3499" s="104">
        <v>46119.62222222222</v>
      </c>
      <c r="AL3499">
        <v>2312417</v>
      </c>
      <c r="AM3499" t="s">
        <v>4761</v>
      </c>
      <c r="AN3499" t="s">
        <v>5989</v>
      </c>
      <c r="AO3499" t="s">
        <v>13</v>
      </c>
      <c r="AR3499" t="s">
        <v>5966</v>
      </c>
      <c r="AT3499" t="s">
        <v>1945</v>
      </c>
      <c r="AX3499" t="s">
        <v>7420</v>
      </c>
      <c r="AY3499" s="104">
        <v>46115.472916666666</v>
      </c>
      <c r="AZ3499">
        <v>372311</v>
      </c>
      <c r="BA3499" t="s">
        <v>4761</v>
      </c>
      <c r="BB3499" t="s">
        <v>5989</v>
      </c>
      <c r="BF3499" t="s">
        <v>5934</v>
      </c>
    </row>
    <row r="3500" spans="32:58" x14ac:dyDescent="0.25">
      <c r="AF3500" t="s">
        <v>2263</v>
      </c>
      <c r="AG3500" t="s">
        <v>1481</v>
      </c>
      <c r="AJ3500" t="s">
        <v>5079</v>
      </c>
      <c r="AK3500" s="104">
        <v>46119.62222222222</v>
      </c>
      <c r="AL3500">
        <v>1072505</v>
      </c>
      <c r="AM3500" t="s">
        <v>4728</v>
      </c>
      <c r="AN3500" t="s">
        <v>42</v>
      </c>
      <c r="AO3500" t="s">
        <v>13</v>
      </c>
      <c r="AR3500" t="s">
        <v>5933</v>
      </c>
      <c r="AT3500" t="s">
        <v>1941</v>
      </c>
      <c r="AX3500" t="s">
        <v>4776</v>
      </c>
      <c r="AY3500" s="104">
        <v>46115.473611111112</v>
      </c>
      <c r="AZ3500">
        <v>906855</v>
      </c>
      <c r="BA3500" t="s">
        <v>4728</v>
      </c>
      <c r="BB3500" t="s">
        <v>5989</v>
      </c>
      <c r="BF3500" t="s">
        <v>5924</v>
      </c>
    </row>
    <row r="3501" spans="32:58" x14ac:dyDescent="0.25">
      <c r="AF3501" t="s">
        <v>1284</v>
      </c>
      <c r="AG3501" t="s">
        <v>1132</v>
      </c>
      <c r="AJ3501" t="s">
        <v>4877</v>
      </c>
      <c r="AK3501" s="104">
        <v>46119.622916666667</v>
      </c>
      <c r="AL3501">
        <v>852825</v>
      </c>
      <c r="AM3501" t="s">
        <v>4761</v>
      </c>
      <c r="AN3501" t="s">
        <v>13</v>
      </c>
      <c r="AO3501" t="s">
        <v>4731</v>
      </c>
      <c r="AR3501" t="s">
        <v>6958</v>
      </c>
      <c r="AT3501" t="s">
        <v>414</v>
      </c>
      <c r="AX3501" t="s">
        <v>4840</v>
      </c>
      <c r="AY3501" s="104">
        <v>46115.474305555559</v>
      </c>
      <c r="AZ3501">
        <v>187602</v>
      </c>
      <c r="BA3501" t="s">
        <v>4728</v>
      </c>
      <c r="BB3501" t="s">
        <v>5989</v>
      </c>
      <c r="BF3501" t="s">
        <v>5918</v>
      </c>
    </row>
    <row r="3502" spans="32:58" x14ac:dyDescent="0.25">
      <c r="AF3502" t="s">
        <v>1507</v>
      </c>
      <c r="AJ3502" t="s">
        <v>4859</v>
      </c>
      <c r="AK3502" s="104">
        <v>46119.622916666667</v>
      </c>
      <c r="AL3502">
        <v>80185</v>
      </c>
      <c r="AM3502" t="s">
        <v>4728</v>
      </c>
      <c r="AN3502" t="s">
        <v>13</v>
      </c>
      <c r="AR3502" t="s">
        <v>5956</v>
      </c>
      <c r="AT3502" t="s">
        <v>1559</v>
      </c>
      <c r="AX3502" t="s">
        <v>4762</v>
      </c>
      <c r="AY3502" s="104">
        <v>46115.474305555559</v>
      </c>
      <c r="AZ3502">
        <v>481182</v>
      </c>
      <c r="BA3502" t="s">
        <v>4728</v>
      </c>
      <c r="BB3502" t="s">
        <v>5989</v>
      </c>
      <c r="BF3502" t="s">
        <v>5958</v>
      </c>
    </row>
    <row r="3503" spans="32:58" x14ac:dyDescent="0.25">
      <c r="AF3503" t="s">
        <v>2335</v>
      </c>
      <c r="AJ3503" t="s">
        <v>6425</v>
      </c>
      <c r="AK3503" s="104">
        <v>46119.622916666667</v>
      </c>
      <c r="AL3503">
        <v>854720</v>
      </c>
      <c r="AM3503" t="s">
        <v>4728</v>
      </c>
      <c r="AN3503" t="s">
        <v>13</v>
      </c>
      <c r="AR3503" t="s">
        <v>5924</v>
      </c>
      <c r="AT3503" t="s">
        <v>1078</v>
      </c>
      <c r="AX3503" t="s">
        <v>4776</v>
      </c>
      <c r="AY3503" s="104">
        <v>46115.474305555559</v>
      </c>
      <c r="AZ3503">
        <v>219914</v>
      </c>
      <c r="BA3503" t="s">
        <v>4728</v>
      </c>
      <c r="BB3503" t="s">
        <v>5989</v>
      </c>
      <c r="BF3503" t="s">
        <v>5942</v>
      </c>
    </row>
    <row r="3504" spans="32:58" x14ac:dyDescent="0.25">
      <c r="AF3504" t="s">
        <v>2510</v>
      </c>
      <c r="AJ3504" t="s">
        <v>5625</v>
      </c>
      <c r="AK3504" s="104">
        <v>46119.623611111114</v>
      </c>
      <c r="AL3504">
        <v>2121341</v>
      </c>
      <c r="AM3504" t="s">
        <v>4728</v>
      </c>
      <c r="AN3504" t="s">
        <v>13</v>
      </c>
      <c r="AR3504" t="s">
        <v>5920</v>
      </c>
      <c r="AT3504" t="s">
        <v>551</v>
      </c>
      <c r="AX3504" t="s">
        <v>6515</v>
      </c>
      <c r="AY3504" s="104">
        <v>46115.474305555559</v>
      </c>
      <c r="AZ3504">
        <v>1114359</v>
      </c>
      <c r="BA3504" t="s">
        <v>4761</v>
      </c>
      <c r="BB3504" t="s">
        <v>5989</v>
      </c>
      <c r="BF3504" t="s">
        <v>5932</v>
      </c>
    </row>
    <row r="3505" spans="32:58" x14ac:dyDescent="0.25">
      <c r="AF3505" t="s">
        <v>187</v>
      </c>
      <c r="AG3505" t="s">
        <v>81</v>
      </c>
      <c r="AJ3505" t="s">
        <v>4992</v>
      </c>
      <c r="AK3505" s="104">
        <v>46119.623611111114</v>
      </c>
      <c r="AL3505">
        <v>1112427</v>
      </c>
      <c r="AM3505" t="s">
        <v>4728</v>
      </c>
      <c r="AN3505" t="s">
        <v>42</v>
      </c>
      <c r="AO3505" t="s">
        <v>13</v>
      </c>
      <c r="AR3505" t="s">
        <v>6054</v>
      </c>
      <c r="AT3505" t="s">
        <v>2403</v>
      </c>
      <c r="AU3505" t="s">
        <v>1891</v>
      </c>
      <c r="AX3505" t="s">
        <v>4875</v>
      </c>
      <c r="AY3505" s="104">
        <v>46115.474999999999</v>
      </c>
      <c r="AZ3505">
        <v>514870</v>
      </c>
      <c r="BA3505" t="s">
        <v>4728</v>
      </c>
      <c r="BB3505" t="s">
        <v>5989</v>
      </c>
      <c r="BC3505" t="s">
        <v>4731</v>
      </c>
      <c r="BF3505" t="s">
        <v>6501</v>
      </c>
    </row>
    <row r="3506" spans="32:58" x14ac:dyDescent="0.25">
      <c r="AF3506" t="s">
        <v>2431</v>
      </c>
      <c r="AJ3506" t="s">
        <v>6955</v>
      </c>
      <c r="AK3506" s="104">
        <v>46119.625</v>
      </c>
      <c r="AL3506">
        <v>149916</v>
      </c>
      <c r="AM3506" t="s">
        <v>4728</v>
      </c>
      <c r="AN3506" t="s">
        <v>13</v>
      </c>
      <c r="AR3506" t="s">
        <v>5931</v>
      </c>
      <c r="AT3506" t="s">
        <v>2383</v>
      </c>
      <c r="AX3506" t="s">
        <v>5061</v>
      </c>
      <c r="AY3506" s="104">
        <v>46115.474999999999</v>
      </c>
      <c r="AZ3506">
        <v>116128</v>
      </c>
      <c r="BA3506" t="s">
        <v>4728</v>
      </c>
      <c r="BB3506" t="s">
        <v>5989</v>
      </c>
      <c r="BF3506" t="s">
        <v>5948</v>
      </c>
    </row>
    <row r="3507" spans="32:58" x14ac:dyDescent="0.25">
      <c r="AF3507" t="s">
        <v>1507</v>
      </c>
      <c r="AJ3507" t="s">
        <v>4859</v>
      </c>
      <c r="AK3507" s="104">
        <v>46119.625694444447</v>
      </c>
      <c r="AL3507">
        <v>1203778</v>
      </c>
      <c r="AM3507" t="s">
        <v>4728</v>
      </c>
      <c r="AN3507" t="s">
        <v>13</v>
      </c>
      <c r="AR3507" t="s">
        <v>5942</v>
      </c>
      <c r="AT3507" t="s">
        <v>1894</v>
      </c>
      <c r="AX3507" t="s">
        <v>4865</v>
      </c>
      <c r="AY3507" s="104">
        <v>46115.475694444445</v>
      </c>
      <c r="AZ3507">
        <v>152064</v>
      </c>
      <c r="BA3507" t="s">
        <v>4728</v>
      </c>
      <c r="BB3507" t="s">
        <v>5989</v>
      </c>
      <c r="BF3507" t="s">
        <v>5925</v>
      </c>
    </row>
    <row r="3508" spans="32:58" x14ac:dyDescent="0.25">
      <c r="AF3508" t="s">
        <v>2395</v>
      </c>
      <c r="AG3508" t="s">
        <v>868</v>
      </c>
      <c r="AJ3508" t="s">
        <v>5096</v>
      </c>
      <c r="AK3508" s="104">
        <v>46119.625694444447</v>
      </c>
      <c r="AL3508">
        <v>716916</v>
      </c>
      <c r="AM3508" t="s">
        <v>4728</v>
      </c>
      <c r="AN3508" t="s">
        <v>42</v>
      </c>
      <c r="AO3508" t="s">
        <v>13</v>
      </c>
      <c r="AR3508" t="s">
        <v>5933</v>
      </c>
      <c r="AT3508" t="s">
        <v>78</v>
      </c>
      <c r="AX3508" t="s">
        <v>4775</v>
      </c>
      <c r="AY3508" s="104">
        <v>46115.475694444445</v>
      </c>
      <c r="AZ3508">
        <v>891706</v>
      </c>
      <c r="BA3508" t="s">
        <v>4761</v>
      </c>
      <c r="BB3508" t="s">
        <v>5989</v>
      </c>
      <c r="BF3508" t="s">
        <v>5966</v>
      </c>
    </row>
    <row r="3509" spans="32:58" x14ac:dyDescent="0.25">
      <c r="AF3509" t="s">
        <v>250</v>
      </c>
      <c r="AJ3509" t="s">
        <v>4774</v>
      </c>
      <c r="AK3509" s="104">
        <v>46119.627083333333</v>
      </c>
      <c r="AL3509">
        <v>253459</v>
      </c>
      <c r="AM3509" t="s">
        <v>4728</v>
      </c>
      <c r="AN3509" t="s">
        <v>13</v>
      </c>
      <c r="AR3509" t="s">
        <v>5931</v>
      </c>
      <c r="AT3509" t="s">
        <v>2510</v>
      </c>
      <c r="AX3509" t="s">
        <v>5013</v>
      </c>
      <c r="AY3509" s="104">
        <v>46115.476388888892</v>
      </c>
      <c r="AZ3509">
        <v>600528</v>
      </c>
      <c r="BA3509" t="s">
        <v>4728</v>
      </c>
      <c r="BB3509" t="s">
        <v>5989</v>
      </c>
      <c r="BF3509" t="s">
        <v>6069</v>
      </c>
    </row>
    <row r="3510" spans="32:58" x14ac:dyDescent="0.25">
      <c r="AF3510" t="s">
        <v>1284</v>
      </c>
      <c r="AJ3510" t="s">
        <v>6864</v>
      </c>
      <c r="AK3510" s="104">
        <v>46119.62777777778</v>
      </c>
      <c r="AL3510">
        <v>1714617</v>
      </c>
      <c r="AM3510" t="s">
        <v>4761</v>
      </c>
      <c r="AN3510" t="s">
        <v>13</v>
      </c>
      <c r="AR3510" t="s">
        <v>5950</v>
      </c>
      <c r="AT3510" t="s">
        <v>202</v>
      </c>
      <c r="AX3510" t="s">
        <v>5012</v>
      </c>
      <c r="AY3510" s="104">
        <v>46115.477083333331</v>
      </c>
      <c r="AZ3510">
        <v>276539</v>
      </c>
      <c r="BA3510" t="s">
        <v>4728</v>
      </c>
      <c r="BB3510" t="s">
        <v>5989</v>
      </c>
      <c r="BF3510" t="s">
        <v>5918</v>
      </c>
    </row>
    <row r="3511" spans="32:58" x14ac:dyDescent="0.25">
      <c r="AF3511" t="s">
        <v>2381</v>
      </c>
      <c r="AG3511" t="s">
        <v>2259</v>
      </c>
      <c r="AJ3511" t="s">
        <v>6959</v>
      </c>
      <c r="AK3511" s="104">
        <v>46119.629166666666</v>
      </c>
      <c r="AL3511">
        <v>637952</v>
      </c>
      <c r="AM3511" t="s">
        <v>4728</v>
      </c>
      <c r="AN3511" t="s">
        <v>42</v>
      </c>
      <c r="AO3511" t="s">
        <v>13</v>
      </c>
      <c r="AR3511" t="s">
        <v>5955</v>
      </c>
      <c r="AT3511" t="s">
        <v>308</v>
      </c>
      <c r="AX3511" t="s">
        <v>4877</v>
      </c>
      <c r="AY3511" s="104">
        <v>46115.477083333331</v>
      </c>
      <c r="AZ3511">
        <v>160391</v>
      </c>
      <c r="BA3511" t="s">
        <v>4728</v>
      </c>
      <c r="BB3511" t="s">
        <v>5989</v>
      </c>
      <c r="BF3511" t="s">
        <v>5925</v>
      </c>
    </row>
    <row r="3512" spans="32:58" x14ac:dyDescent="0.25">
      <c r="AF3512" t="s">
        <v>2337</v>
      </c>
      <c r="AG3512" t="s">
        <v>637</v>
      </c>
      <c r="AJ3512" t="s">
        <v>5467</v>
      </c>
      <c r="AK3512" s="104">
        <v>46119.629166666666</v>
      </c>
      <c r="AL3512">
        <v>672044</v>
      </c>
      <c r="AM3512" t="s">
        <v>4728</v>
      </c>
      <c r="AN3512" t="s">
        <v>4787</v>
      </c>
      <c r="AO3512" t="s">
        <v>13</v>
      </c>
      <c r="AR3512" t="s">
        <v>4941</v>
      </c>
      <c r="AT3512" t="s">
        <v>852</v>
      </c>
      <c r="AX3512" t="s">
        <v>5464</v>
      </c>
      <c r="AY3512" s="104">
        <v>46115.477083333331</v>
      </c>
      <c r="AZ3512">
        <v>371283</v>
      </c>
      <c r="BA3512" t="s">
        <v>4728</v>
      </c>
      <c r="BB3512" t="s">
        <v>5989</v>
      </c>
      <c r="BF3512" t="s">
        <v>5931</v>
      </c>
    </row>
    <row r="3513" spans="32:58" x14ac:dyDescent="0.25">
      <c r="AF3513" t="s">
        <v>937</v>
      </c>
      <c r="AG3513" t="s">
        <v>551</v>
      </c>
      <c r="AJ3513" t="s">
        <v>5660</v>
      </c>
      <c r="AK3513" s="104">
        <v>46119.629861111112</v>
      </c>
      <c r="AL3513">
        <v>830413</v>
      </c>
      <c r="AM3513" t="s">
        <v>4728</v>
      </c>
      <c r="AN3513" t="s">
        <v>42</v>
      </c>
      <c r="AO3513" t="s">
        <v>13</v>
      </c>
      <c r="AR3513" t="s">
        <v>5933</v>
      </c>
      <c r="AT3513" t="s">
        <v>2624</v>
      </c>
      <c r="AX3513" t="s">
        <v>5074</v>
      </c>
      <c r="AY3513" s="104">
        <v>46115.477083333331</v>
      </c>
      <c r="AZ3513">
        <v>369507</v>
      </c>
      <c r="BA3513" t="s">
        <v>4728</v>
      </c>
      <c r="BB3513" t="s">
        <v>5989</v>
      </c>
      <c r="BF3513" t="s">
        <v>5942</v>
      </c>
    </row>
    <row r="3514" spans="32:58" x14ac:dyDescent="0.25">
      <c r="AF3514" t="s">
        <v>247</v>
      </c>
      <c r="AJ3514" t="s">
        <v>5665</v>
      </c>
      <c r="AK3514" s="104">
        <v>46119.631249999999</v>
      </c>
      <c r="AL3514">
        <v>339768</v>
      </c>
      <c r="AM3514" t="s">
        <v>4761</v>
      </c>
      <c r="AN3514" t="s">
        <v>13</v>
      </c>
      <c r="AR3514" t="s">
        <v>5920</v>
      </c>
      <c r="AT3514" t="s">
        <v>414</v>
      </c>
      <c r="AX3514" t="s">
        <v>5747</v>
      </c>
      <c r="AY3514" s="104">
        <v>46115.477777777778</v>
      </c>
      <c r="AZ3514">
        <v>240317</v>
      </c>
      <c r="BA3514" t="s">
        <v>4728</v>
      </c>
      <c r="BB3514" t="s">
        <v>5989</v>
      </c>
      <c r="BF3514" t="s">
        <v>5918</v>
      </c>
    </row>
    <row r="3515" spans="32:58" x14ac:dyDescent="0.25">
      <c r="AF3515" t="s">
        <v>2600</v>
      </c>
      <c r="AJ3515" t="s">
        <v>6960</v>
      </c>
      <c r="AK3515" s="104">
        <v>46119.631249999999</v>
      </c>
      <c r="AL3515">
        <v>409099</v>
      </c>
      <c r="AM3515" t="s">
        <v>4728</v>
      </c>
      <c r="AN3515" t="s">
        <v>13</v>
      </c>
      <c r="AR3515" t="s">
        <v>5918</v>
      </c>
      <c r="AT3515" t="s">
        <v>551</v>
      </c>
      <c r="AU3515" t="s">
        <v>256</v>
      </c>
      <c r="AX3515" t="s">
        <v>5554</v>
      </c>
      <c r="AY3515" s="104">
        <v>46115.477777777778</v>
      </c>
      <c r="AZ3515">
        <v>1686430</v>
      </c>
      <c r="BA3515" t="s">
        <v>4728</v>
      </c>
      <c r="BB3515" t="s">
        <v>5989</v>
      </c>
      <c r="BC3515" t="s">
        <v>4731</v>
      </c>
      <c r="BF3515" t="s">
        <v>6251</v>
      </c>
    </row>
    <row r="3516" spans="32:58" x14ac:dyDescent="0.25">
      <c r="AF3516" t="s">
        <v>2624</v>
      </c>
      <c r="AG3516" t="s">
        <v>1132</v>
      </c>
      <c r="AJ3516" t="s">
        <v>5652</v>
      </c>
      <c r="AK3516" s="104">
        <v>46119.631249999999</v>
      </c>
      <c r="AL3516">
        <v>1284014</v>
      </c>
      <c r="AM3516" t="s">
        <v>4761</v>
      </c>
      <c r="AN3516" t="s">
        <v>13</v>
      </c>
      <c r="AO3516" t="s">
        <v>4731</v>
      </c>
      <c r="AR3516" t="s">
        <v>6541</v>
      </c>
      <c r="AT3516" t="s">
        <v>2383</v>
      </c>
      <c r="AX3516" t="s">
        <v>5633</v>
      </c>
      <c r="AY3516" s="104">
        <v>46115.478472222225</v>
      </c>
      <c r="AZ3516">
        <v>371656</v>
      </c>
      <c r="BA3516" t="s">
        <v>4728</v>
      </c>
      <c r="BB3516" t="s">
        <v>5989</v>
      </c>
      <c r="BF3516" t="s">
        <v>5931</v>
      </c>
    </row>
    <row r="3517" spans="32:58" x14ac:dyDescent="0.25">
      <c r="AF3517" t="s">
        <v>683</v>
      </c>
      <c r="AJ3517" t="s">
        <v>5109</v>
      </c>
      <c r="AK3517" s="104">
        <v>46119.631944444445</v>
      </c>
      <c r="AL3517">
        <v>353502</v>
      </c>
      <c r="AM3517" t="s">
        <v>4728</v>
      </c>
      <c r="AN3517" t="s">
        <v>13</v>
      </c>
      <c r="AR3517" t="s">
        <v>5931</v>
      </c>
      <c r="AT3517" t="s">
        <v>264</v>
      </c>
      <c r="AX3517" t="s">
        <v>5807</v>
      </c>
      <c r="AY3517" s="104">
        <v>46115.478472222225</v>
      </c>
      <c r="AZ3517">
        <v>317685</v>
      </c>
      <c r="BA3517" t="s">
        <v>4728</v>
      </c>
      <c r="BB3517" t="s">
        <v>5989</v>
      </c>
      <c r="BF3517" t="s">
        <v>5924</v>
      </c>
    </row>
    <row r="3518" spans="32:58" x14ac:dyDescent="0.25">
      <c r="AF3518" t="s">
        <v>2561</v>
      </c>
      <c r="AJ3518" t="s">
        <v>6160</v>
      </c>
      <c r="AK3518" s="104">
        <v>46119.632638888892</v>
      </c>
      <c r="AL3518">
        <v>395749</v>
      </c>
      <c r="AM3518" t="s">
        <v>4761</v>
      </c>
      <c r="AN3518" t="s">
        <v>13</v>
      </c>
      <c r="AR3518" t="s">
        <v>5966</v>
      </c>
      <c r="AT3518" t="s">
        <v>1945</v>
      </c>
      <c r="AX3518" t="s">
        <v>5061</v>
      </c>
      <c r="AY3518" s="104">
        <v>46115.478472222225</v>
      </c>
      <c r="AZ3518">
        <v>102699</v>
      </c>
      <c r="BA3518" t="s">
        <v>4728</v>
      </c>
      <c r="BB3518" t="s">
        <v>5989</v>
      </c>
      <c r="BF3518" t="s">
        <v>5918</v>
      </c>
    </row>
    <row r="3519" spans="32:58" x14ac:dyDescent="0.25">
      <c r="AF3519" t="s">
        <v>1898</v>
      </c>
      <c r="AG3519" t="s">
        <v>2373</v>
      </c>
      <c r="AJ3519" t="s">
        <v>5422</v>
      </c>
      <c r="AK3519" s="104">
        <v>46119.634027777778</v>
      </c>
      <c r="AL3519">
        <v>518104</v>
      </c>
      <c r="AM3519" t="s">
        <v>4728</v>
      </c>
      <c r="AN3519" t="s">
        <v>42</v>
      </c>
      <c r="AO3519" t="s">
        <v>13</v>
      </c>
      <c r="AR3519" t="s">
        <v>6044</v>
      </c>
      <c r="AT3519" t="s">
        <v>1078</v>
      </c>
      <c r="AX3519" t="s">
        <v>5506</v>
      </c>
      <c r="AY3519" s="104">
        <v>46115.478472222225</v>
      </c>
      <c r="AZ3519">
        <v>315421</v>
      </c>
      <c r="BA3519" t="s">
        <v>4728</v>
      </c>
      <c r="BB3519" t="s">
        <v>5989</v>
      </c>
      <c r="BF3519" t="s">
        <v>5942</v>
      </c>
    </row>
    <row r="3520" spans="32:58" x14ac:dyDescent="0.25">
      <c r="AF3520" t="s">
        <v>1584</v>
      </c>
      <c r="AJ3520" t="s">
        <v>6961</v>
      </c>
      <c r="AK3520" s="104">
        <v>46119.634027777778</v>
      </c>
      <c r="AL3520">
        <v>660362</v>
      </c>
      <c r="AM3520" t="s">
        <v>4728</v>
      </c>
      <c r="AN3520" t="s">
        <v>13</v>
      </c>
      <c r="AR3520" t="s">
        <v>5924</v>
      </c>
      <c r="AT3520" t="s">
        <v>2429</v>
      </c>
      <c r="AX3520" t="s">
        <v>6337</v>
      </c>
      <c r="AY3520" s="104">
        <v>46115.478472222225</v>
      </c>
      <c r="AZ3520">
        <v>445008</v>
      </c>
      <c r="BA3520" t="s">
        <v>4761</v>
      </c>
      <c r="BB3520" t="s">
        <v>5989</v>
      </c>
      <c r="BF3520" t="s">
        <v>5966</v>
      </c>
    </row>
    <row r="3521" spans="32:58" x14ac:dyDescent="0.25">
      <c r="AF3521" t="s">
        <v>2660</v>
      </c>
      <c r="AG3521" t="s">
        <v>2357</v>
      </c>
      <c r="AJ3521" t="s">
        <v>6053</v>
      </c>
      <c r="AK3521" s="104">
        <v>46119.634722222225</v>
      </c>
      <c r="AL3521">
        <v>592801</v>
      </c>
      <c r="AM3521" t="s">
        <v>4728</v>
      </c>
      <c r="AN3521" t="s">
        <v>42</v>
      </c>
      <c r="AO3521" t="s">
        <v>13</v>
      </c>
      <c r="AR3521" t="s">
        <v>5955</v>
      </c>
      <c r="AT3521" t="s">
        <v>836</v>
      </c>
      <c r="AX3521" t="s">
        <v>4865</v>
      </c>
      <c r="AY3521" s="104">
        <v>46115.479166666664</v>
      </c>
      <c r="AZ3521">
        <v>246126</v>
      </c>
      <c r="BA3521" t="s">
        <v>4728</v>
      </c>
      <c r="BB3521" t="s">
        <v>5989</v>
      </c>
      <c r="BF3521" t="s">
        <v>5966</v>
      </c>
    </row>
    <row r="3522" spans="32:58" x14ac:dyDescent="0.25">
      <c r="AF3522" t="s">
        <v>76</v>
      </c>
      <c r="AJ3522" t="s">
        <v>6375</v>
      </c>
      <c r="AK3522" s="104">
        <v>46119.635416666664</v>
      </c>
      <c r="AL3522">
        <v>707812</v>
      </c>
      <c r="AM3522" t="s">
        <v>4728</v>
      </c>
      <c r="AN3522" t="s">
        <v>13</v>
      </c>
      <c r="AR3522" t="s">
        <v>5958</v>
      </c>
      <c r="AT3522" t="s">
        <v>84</v>
      </c>
      <c r="AU3522" t="s">
        <v>211</v>
      </c>
      <c r="AX3522" t="s">
        <v>6272</v>
      </c>
      <c r="AY3522" s="104">
        <v>46115.479166666664</v>
      </c>
      <c r="AZ3522">
        <v>250289</v>
      </c>
      <c r="BA3522" t="s">
        <v>4728</v>
      </c>
      <c r="BB3522" t="s">
        <v>5989</v>
      </c>
      <c r="BC3522" t="s">
        <v>4731</v>
      </c>
      <c r="BF3522" t="s">
        <v>6238</v>
      </c>
    </row>
    <row r="3523" spans="32:58" x14ac:dyDescent="0.25">
      <c r="AF3523" t="s">
        <v>2128</v>
      </c>
      <c r="AG3523" t="s">
        <v>2259</v>
      </c>
      <c r="AJ3523" t="s">
        <v>6962</v>
      </c>
      <c r="AK3523" s="104">
        <v>46119.635416666664</v>
      </c>
      <c r="AL3523">
        <v>1822224</v>
      </c>
      <c r="AM3523" t="s">
        <v>4728</v>
      </c>
      <c r="AN3523" t="s">
        <v>42</v>
      </c>
      <c r="AO3523" t="s">
        <v>13</v>
      </c>
      <c r="AR3523" t="s">
        <v>6054</v>
      </c>
      <c r="AT3523" t="s">
        <v>2345</v>
      </c>
      <c r="AX3523" t="s">
        <v>7570</v>
      </c>
      <c r="AY3523" s="104">
        <v>46115.479166666664</v>
      </c>
      <c r="AZ3523">
        <v>1075719</v>
      </c>
      <c r="BA3523" t="s">
        <v>4728</v>
      </c>
      <c r="BB3523" t="s">
        <v>5989</v>
      </c>
      <c r="BF3523" t="s">
        <v>5950</v>
      </c>
    </row>
    <row r="3524" spans="32:58" x14ac:dyDescent="0.25">
      <c r="AF3524" t="s">
        <v>852</v>
      </c>
      <c r="AJ3524" t="s">
        <v>5129</v>
      </c>
      <c r="AK3524" s="104">
        <v>46119.636111111111</v>
      </c>
      <c r="AL3524">
        <v>1169444</v>
      </c>
      <c r="AM3524" t="s">
        <v>4728</v>
      </c>
      <c r="AN3524" t="s">
        <v>13</v>
      </c>
      <c r="AR3524" t="s">
        <v>5948</v>
      </c>
      <c r="AT3524" t="s">
        <v>2559</v>
      </c>
      <c r="AX3524" t="s">
        <v>4765</v>
      </c>
      <c r="AY3524" s="104">
        <v>46115.479166666664</v>
      </c>
      <c r="AZ3524">
        <v>161599</v>
      </c>
      <c r="BA3524" t="s">
        <v>4728</v>
      </c>
      <c r="BB3524" t="s">
        <v>5989</v>
      </c>
      <c r="BF3524" t="s">
        <v>5918</v>
      </c>
    </row>
    <row r="3525" spans="32:58" x14ac:dyDescent="0.25">
      <c r="AF3525" t="s">
        <v>2431</v>
      </c>
      <c r="AJ3525" t="s">
        <v>6648</v>
      </c>
      <c r="AK3525" s="104">
        <v>46119.636805555558</v>
      </c>
      <c r="AL3525">
        <v>493807</v>
      </c>
      <c r="AM3525" t="s">
        <v>4728</v>
      </c>
      <c r="AN3525" t="s">
        <v>13</v>
      </c>
      <c r="AR3525" t="s">
        <v>5931</v>
      </c>
      <c r="AT3525" t="s">
        <v>247</v>
      </c>
      <c r="AX3525" t="s">
        <v>6220</v>
      </c>
      <c r="AY3525" s="104">
        <v>46115.479166666664</v>
      </c>
      <c r="AZ3525">
        <v>1161644</v>
      </c>
      <c r="BA3525" t="s">
        <v>4728</v>
      </c>
      <c r="BB3525" t="s">
        <v>5989</v>
      </c>
      <c r="BF3525" t="s">
        <v>5931</v>
      </c>
    </row>
    <row r="3526" spans="32:58" x14ac:dyDescent="0.25">
      <c r="AF3526" t="s">
        <v>900</v>
      </c>
      <c r="AG3526" t="s">
        <v>2259</v>
      </c>
      <c r="AH3526" t="s">
        <v>220</v>
      </c>
      <c r="AJ3526" t="s">
        <v>5788</v>
      </c>
      <c r="AK3526" s="104">
        <v>46119.637499999997</v>
      </c>
      <c r="AL3526">
        <v>3348582</v>
      </c>
      <c r="AM3526" t="s">
        <v>4761</v>
      </c>
      <c r="AN3526" t="s">
        <v>4787</v>
      </c>
      <c r="AO3526" t="s">
        <v>13</v>
      </c>
      <c r="AP3526" t="s">
        <v>4731</v>
      </c>
      <c r="AR3526" t="s">
        <v>6327</v>
      </c>
      <c r="AT3526" t="s">
        <v>1385</v>
      </c>
      <c r="AU3526" t="s">
        <v>1507</v>
      </c>
      <c r="AX3526" t="s">
        <v>5001</v>
      </c>
      <c r="AY3526" s="104">
        <v>46115.479861111111</v>
      </c>
      <c r="AZ3526">
        <v>815930</v>
      </c>
      <c r="BA3526" t="s">
        <v>4761</v>
      </c>
      <c r="BB3526" t="s">
        <v>5989</v>
      </c>
      <c r="BF3526" t="s">
        <v>5966</v>
      </c>
    </row>
    <row r="3527" spans="32:58" x14ac:dyDescent="0.25">
      <c r="AF3527" t="s">
        <v>1148</v>
      </c>
      <c r="AG3527" t="s">
        <v>1706</v>
      </c>
      <c r="AH3527" t="s">
        <v>1132</v>
      </c>
      <c r="AJ3527" t="s">
        <v>6963</v>
      </c>
      <c r="AK3527" s="104">
        <v>46119.637499999997</v>
      </c>
      <c r="AL3527">
        <v>1036634</v>
      </c>
      <c r="AM3527" t="s">
        <v>4761</v>
      </c>
      <c r="AN3527" t="s">
        <v>4787</v>
      </c>
      <c r="AO3527" t="s">
        <v>13</v>
      </c>
      <c r="AP3527" t="s">
        <v>4731</v>
      </c>
      <c r="AR3527" t="s">
        <v>6964</v>
      </c>
      <c r="AT3527" t="s">
        <v>1894</v>
      </c>
      <c r="AX3527" t="s">
        <v>4765</v>
      </c>
      <c r="AY3527" s="104">
        <v>46115.479861111111</v>
      </c>
      <c r="AZ3527">
        <v>331199</v>
      </c>
      <c r="BA3527" t="s">
        <v>4728</v>
      </c>
      <c r="BB3527" t="s">
        <v>5989</v>
      </c>
      <c r="BF3527" t="s">
        <v>5918</v>
      </c>
    </row>
    <row r="3528" spans="32:58" x14ac:dyDescent="0.25">
      <c r="AF3528" t="s">
        <v>2158</v>
      </c>
      <c r="AG3528" t="s">
        <v>868</v>
      </c>
      <c r="AH3528" t="s">
        <v>217</v>
      </c>
      <c r="AJ3528" t="s">
        <v>4774</v>
      </c>
      <c r="AK3528" s="104">
        <v>46119.638194444444</v>
      </c>
      <c r="AL3528">
        <v>1475509</v>
      </c>
      <c r="AM3528" t="s">
        <v>4728</v>
      </c>
      <c r="AN3528" t="s">
        <v>4787</v>
      </c>
      <c r="AO3528" t="s">
        <v>13</v>
      </c>
      <c r="AP3528" t="s">
        <v>4731</v>
      </c>
      <c r="AR3528" t="s">
        <v>6266</v>
      </c>
      <c r="AT3528" t="s">
        <v>229</v>
      </c>
      <c r="AU3528" t="s">
        <v>1284</v>
      </c>
      <c r="AX3528" t="s">
        <v>5072</v>
      </c>
      <c r="AY3528" s="104">
        <v>46115.479861111111</v>
      </c>
      <c r="AZ3528">
        <v>824904</v>
      </c>
      <c r="BA3528" t="s">
        <v>4728</v>
      </c>
      <c r="BB3528" t="s">
        <v>5989</v>
      </c>
      <c r="BC3528" t="s">
        <v>5603</v>
      </c>
      <c r="BF3528" t="s">
        <v>5950</v>
      </c>
    </row>
    <row r="3529" spans="32:58" x14ac:dyDescent="0.25">
      <c r="AF3529" t="s">
        <v>2166</v>
      </c>
      <c r="AG3529" t="s">
        <v>864</v>
      </c>
      <c r="AH3529" t="s">
        <v>1481</v>
      </c>
      <c r="AJ3529" t="s">
        <v>5517</v>
      </c>
      <c r="AK3529" s="104">
        <v>46119.638194444444</v>
      </c>
      <c r="AL3529">
        <v>1721009</v>
      </c>
      <c r="AM3529" t="s">
        <v>4728</v>
      </c>
      <c r="AN3529" t="s">
        <v>42</v>
      </c>
      <c r="AO3529" t="s">
        <v>5960</v>
      </c>
      <c r="AP3529" t="s">
        <v>13</v>
      </c>
      <c r="AQ3529" t="s">
        <v>4812</v>
      </c>
      <c r="AR3529" t="s">
        <v>6965</v>
      </c>
      <c r="AT3529" t="s">
        <v>241</v>
      </c>
      <c r="AX3529" t="s">
        <v>5478</v>
      </c>
      <c r="AY3529" s="104">
        <v>46115.479861111111</v>
      </c>
      <c r="AZ3529">
        <v>252286</v>
      </c>
      <c r="BA3529" t="s">
        <v>4728</v>
      </c>
      <c r="BB3529" t="s">
        <v>5989</v>
      </c>
      <c r="BF3529" t="s">
        <v>5920</v>
      </c>
    </row>
    <row r="3530" spans="32:58" x14ac:dyDescent="0.25">
      <c r="AF3530" t="s">
        <v>247</v>
      </c>
      <c r="AJ3530" t="s">
        <v>5467</v>
      </c>
      <c r="AK3530" s="104">
        <v>46119.638888888891</v>
      </c>
      <c r="AL3530">
        <v>2399765</v>
      </c>
      <c r="AM3530" t="s">
        <v>4728</v>
      </c>
      <c r="AN3530" t="s">
        <v>13</v>
      </c>
      <c r="AR3530" t="s">
        <v>6004</v>
      </c>
      <c r="AT3530" t="s">
        <v>432</v>
      </c>
      <c r="AX3530" t="s">
        <v>4893</v>
      </c>
      <c r="AY3530" s="104">
        <v>46115.479861111111</v>
      </c>
      <c r="AZ3530">
        <v>153556</v>
      </c>
      <c r="BA3530" t="s">
        <v>4728</v>
      </c>
      <c r="BB3530" t="s">
        <v>5989</v>
      </c>
      <c r="BF3530" t="s">
        <v>4781</v>
      </c>
    </row>
    <row r="3531" spans="32:58" x14ac:dyDescent="0.25">
      <c r="AF3531" t="s">
        <v>250</v>
      </c>
      <c r="AJ3531" t="s">
        <v>4782</v>
      </c>
      <c r="AK3531" s="104">
        <v>46119.63958333333</v>
      </c>
      <c r="AL3531">
        <v>851811</v>
      </c>
      <c r="AM3531" t="s">
        <v>4728</v>
      </c>
      <c r="AN3531" t="s">
        <v>13</v>
      </c>
      <c r="AR3531" t="s">
        <v>4781</v>
      </c>
      <c r="AT3531" t="s">
        <v>1276</v>
      </c>
      <c r="AX3531" t="s">
        <v>4791</v>
      </c>
      <c r="AY3531" s="104">
        <v>46115.479861111111</v>
      </c>
      <c r="AZ3531">
        <v>273796</v>
      </c>
      <c r="BA3531" t="s">
        <v>4728</v>
      </c>
      <c r="BB3531" t="s">
        <v>5989</v>
      </c>
      <c r="BF3531" t="s">
        <v>5918</v>
      </c>
    </row>
    <row r="3532" spans="32:58" x14ac:dyDescent="0.25">
      <c r="AF3532" t="s">
        <v>448</v>
      </c>
      <c r="AG3532" t="s">
        <v>73</v>
      </c>
      <c r="AJ3532" t="s">
        <v>4890</v>
      </c>
      <c r="AK3532" s="104">
        <v>46119.640972222223</v>
      </c>
      <c r="AL3532">
        <v>848910</v>
      </c>
      <c r="AM3532" t="s">
        <v>4728</v>
      </c>
      <c r="AN3532" t="s">
        <v>42</v>
      </c>
      <c r="AO3532" t="s">
        <v>13</v>
      </c>
      <c r="AR3532" t="s">
        <v>6296</v>
      </c>
      <c r="AT3532" t="s">
        <v>71</v>
      </c>
      <c r="AX3532" t="s">
        <v>5072</v>
      </c>
      <c r="AY3532" s="104">
        <v>46115.479861111111</v>
      </c>
      <c r="AZ3532">
        <v>128114</v>
      </c>
      <c r="BA3532" t="s">
        <v>4728</v>
      </c>
      <c r="BB3532" t="s">
        <v>5989</v>
      </c>
      <c r="BF3532" t="s">
        <v>5925</v>
      </c>
    </row>
    <row r="3533" spans="32:58" x14ac:dyDescent="0.25">
      <c r="AF3533" t="s">
        <v>172</v>
      </c>
      <c r="AG3533" t="s">
        <v>637</v>
      </c>
      <c r="AJ3533" t="s">
        <v>4949</v>
      </c>
      <c r="AK3533" s="104">
        <v>46119.64166666667</v>
      </c>
      <c r="AL3533">
        <v>1259518</v>
      </c>
      <c r="AM3533" t="s">
        <v>4728</v>
      </c>
      <c r="AN3533" t="s">
        <v>42</v>
      </c>
      <c r="AO3533" t="s">
        <v>13</v>
      </c>
      <c r="AR3533" t="s">
        <v>5977</v>
      </c>
      <c r="AT3533" t="s">
        <v>205</v>
      </c>
      <c r="AX3533" t="s">
        <v>7234</v>
      </c>
      <c r="AY3533" s="104">
        <v>46115.479861111111</v>
      </c>
      <c r="AZ3533">
        <v>427463</v>
      </c>
      <c r="BA3533" t="s">
        <v>4728</v>
      </c>
      <c r="BB3533" t="s">
        <v>5989</v>
      </c>
      <c r="BF3533" t="s">
        <v>5950</v>
      </c>
    </row>
    <row r="3534" spans="32:58" x14ac:dyDescent="0.25">
      <c r="AF3534" t="s">
        <v>2335</v>
      </c>
      <c r="AJ3534" t="s">
        <v>5665</v>
      </c>
      <c r="AK3534" s="104">
        <v>46119.643750000003</v>
      </c>
      <c r="AL3534">
        <v>588769</v>
      </c>
      <c r="AM3534" t="s">
        <v>4761</v>
      </c>
      <c r="AN3534" t="s">
        <v>13</v>
      </c>
      <c r="AR3534" t="s">
        <v>5966</v>
      </c>
      <c r="AT3534" t="s">
        <v>1385</v>
      </c>
      <c r="AX3534" t="s">
        <v>7221</v>
      </c>
      <c r="AY3534" s="104">
        <v>46115.480555555558</v>
      </c>
      <c r="AZ3534">
        <v>458168</v>
      </c>
      <c r="BA3534" t="s">
        <v>4728</v>
      </c>
      <c r="BB3534" t="s">
        <v>5989</v>
      </c>
      <c r="BF3534" t="s">
        <v>5956</v>
      </c>
    </row>
    <row r="3535" spans="32:58" x14ac:dyDescent="0.25">
      <c r="AF3535" t="s">
        <v>2335</v>
      </c>
      <c r="AJ3535" t="s">
        <v>5083</v>
      </c>
      <c r="AK3535" s="104">
        <v>46119.644444444442</v>
      </c>
      <c r="AL3535">
        <v>330748</v>
      </c>
      <c r="AM3535" t="s">
        <v>4761</v>
      </c>
      <c r="AN3535" t="s">
        <v>13</v>
      </c>
      <c r="AR3535" t="s">
        <v>5918</v>
      </c>
      <c r="AT3535" t="s">
        <v>308</v>
      </c>
      <c r="AX3535" t="s">
        <v>5001</v>
      </c>
      <c r="AY3535" s="104">
        <v>46115.480555555558</v>
      </c>
      <c r="AZ3535">
        <v>362268</v>
      </c>
      <c r="BA3535" t="s">
        <v>4728</v>
      </c>
      <c r="BB3535" t="s">
        <v>5989</v>
      </c>
      <c r="BF3535" t="s">
        <v>5931</v>
      </c>
    </row>
    <row r="3536" spans="32:58" x14ac:dyDescent="0.25">
      <c r="AF3536" t="s">
        <v>1481</v>
      </c>
      <c r="AJ3536" t="s">
        <v>6961</v>
      </c>
      <c r="AK3536" s="104">
        <v>46119.645138888889</v>
      </c>
      <c r="AL3536">
        <v>188542</v>
      </c>
      <c r="AM3536" t="s">
        <v>4728</v>
      </c>
      <c r="AN3536" t="s">
        <v>13</v>
      </c>
      <c r="AR3536" t="s">
        <v>5934</v>
      </c>
      <c r="AT3536" t="s">
        <v>229</v>
      </c>
      <c r="AX3536" t="s">
        <v>7571</v>
      </c>
      <c r="AY3536" s="104">
        <v>46115.480555555558</v>
      </c>
      <c r="AZ3536">
        <v>43323</v>
      </c>
      <c r="BA3536" t="s">
        <v>4728</v>
      </c>
      <c r="BB3536" t="s">
        <v>5989</v>
      </c>
    </row>
    <row r="3537" spans="32:58" x14ac:dyDescent="0.25">
      <c r="AF3537" t="s">
        <v>1507</v>
      </c>
      <c r="AJ3537" t="s">
        <v>6260</v>
      </c>
      <c r="AK3537" s="104">
        <v>46119.646527777775</v>
      </c>
      <c r="AL3537">
        <v>267244</v>
      </c>
      <c r="AM3537" t="s">
        <v>4728</v>
      </c>
      <c r="AN3537" t="s">
        <v>13</v>
      </c>
      <c r="AR3537" t="s">
        <v>4781</v>
      </c>
      <c r="AT3537" t="s">
        <v>229</v>
      </c>
      <c r="AX3537" t="s">
        <v>5136</v>
      </c>
      <c r="AY3537" s="104">
        <v>46115.481249999997</v>
      </c>
      <c r="AZ3537">
        <v>37787</v>
      </c>
      <c r="BA3537" t="s">
        <v>4728</v>
      </c>
      <c r="BB3537" t="s">
        <v>5989</v>
      </c>
    </row>
    <row r="3538" spans="32:58" x14ac:dyDescent="0.25">
      <c r="AF3538" t="s">
        <v>2029</v>
      </c>
      <c r="AG3538" t="s">
        <v>1706</v>
      </c>
      <c r="AJ3538" t="s">
        <v>6566</v>
      </c>
      <c r="AK3538" s="104">
        <v>46119.646527777775</v>
      </c>
      <c r="AL3538">
        <v>749388</v>
      </c>
      <c r="AM3538" t="s">
        <v>4761</v>
      </c>
      <c r="AN3538" t="s">
        <v>4841</v>
      </c>
      <c r="AO3538" t="s">
        <v>13</v>
      </c>
      <c r="AR3538" t="s">
        <v>6902</v>
      </c>
      <c r="AT3538" t="s">
        <v>229</v>
      </c>
      <c r="AU3538" t="s">
        <v>1559</v>
      </c>
      <c r="AX3538" t="s">
        <v>4955</v>
      </c>
      <c r="AY3538" s="104">
        <v>46115.481249999997</v>
      </c>
      <c r="AZ3538">
        <v>353245</v>
      </c>
      <c r="BA3538" t="s">
        <v>4728</v>
      </c>
      <c r="BB3538" t="s">
        <v>5989</v>
      </c>
      <c r="BF3538" t="s">
        <v>5931</v>
      </c>
    </row>
    <row r="3539" spans="32:58" x14ac:dyDescent="0.25">
      <c r="AF3539" t="s">
        <v>298</v>
      </c>
      <c r="AJ3539" t="s">
        <v>6648</v>
      </c>
      <c r="AK3539" s="104">
        <v>46119.646527777775</v>
      </c>
      <c r="AL3539">
        <v>374256</v>
      </c>
      <c r="AM3539" t="s">
        <v>4728</v>
      </c>
      <c r="AN3539" t="s">
        <v>13</v>
      </c>
      <c r="AR3539" t="s">
        <v>5931</v>
      </c>
      <c r="AT3539" t="s">
        <v>78</v>
      </c>
      <c r="AX3539" t="s">
        <v>5195</v>
      </c>
      <c r="AY3539" s="104">
        <v>46115.481249999997</v>
      </c>
      <c r="AZ3539">
        <v>1170938</v>
      </c>
      <c r="BA3539" t="s">
        <v>4728</v>
      </c>
      <c r="BB3539" t="s">
        <v>5989</v>
      </c>
      <c r="BF3539" t="s">
        <v>5918</v>
      </c>
    </row>
    <row r="3540" spans="32:58" x14ac:dyDescent="0.25">
      <c r="AF3540" t="s">
        <v>378</v>
      </c>
      <c r="AG3540" t="s">
        <v>2357</v>
      </c>
      <c r="AJ3540" t="s">
        <v>4782</v>
      </c>
      <c r="AK3540" s="104">
        <v>46119.647222222222</v>
      </c>
      <c r="AL3540">
        <v>400428</v>
      </c>
      <c r="AM3540" t="s">
        <v>4728</v>
      </c>
      <c r="AN3540" t="s">
        <v>42</v>
      </c>
      <c r="AO3540" t="s">
        <v>13</v>
      </c>
      <c r="AR3540" t="s">
        <v>5955</v>
      </c>
      <c r="AT3540" t="s">
        <v>84</v>
      </c>
      <c r="AU3540" t="s">
        <v>1688</v>
      </c>
      <c r="AX3540" t="s">
        <v>5431</v>
      </c>
      <c r="AY3540" s="104">
        <v>46115.481944444444</v>
      </c>
      <c r="AZ3540">
        <v>483923</v>
      </c>
      <c r="BA3540" t="s">
        <v>4728</v>
      </c>
      <c r="BB3540" t="s">
        <v>5989</v>
      </c>
      <c r="BC3540" t="s">
        <v>4731</v>
      </c>
      <c r="BF3540" t="s">
        <v>6240</v>
      </c>
    </row>
    <row r="3541" spans="32:58" x14ac:dyDescent="0.25">
      <c r="AF3541" t="s">
        <v>2166</v>
      </c>
      <c r="AG3541" t="s">
        <v>1584</v>
      </c>
      <c r="AJ3541" t="s">
        <v>5338</v>
      </c>
      <c r="AK3541" s="104">
        <v>46119.647222222222</v>
      </c>
      <c r="AL3541">
        <v>788208</v>
      </c>
      <c r="AM3541" t="s">
        <v>4728</v>
      </c>
      <c r="AN3541" t="s">
        <v>42</v>
      </c>
      <c r="AO3541" t="s">
        <v>13</v>
      </c>
      <c r="AR3541" t="s">
        <v>6223</v>
      </c>
      <c r="AT3541" t="s">
        <v>80</v>
      </c>
      <c r="AX3541" t="s">
        <v>4782</v>
      </c>
      <c r="AY3541" s="104">
        <v>46115.481944444444</v>
      </c>
      <c r="AZ3541">
        <v>254270</v>
      </c>
      <c r="BA3541" t="s">
        <v>4728</v>
      </c>
      <c r="BB3541" t="s">
        <v>5989</v>
      </c>
      <c r="BF3541" t="s">
        <v>5920</v>
      </c>
    </row>
    <row r="3542" spans="32:58" x14ac:dyDescent="0.25">
      <c r="AF3542" t="s">
        <v>2431</v>
      </c>
      <c r="AJ3542" t="s">
        <v>5738</v>
      </c>
      <c r="AK3542" s="104">
        <v>46119.647916666669</v>
      </c>
      <c r="AL3542">
        <v>511023</v>
      </c>
      <c r="AM3542" t="s">
        <v>4728</v>
      </c>
      <c r="AN3542" t="s">
        <v>13</v>
      </c>
      <c r="AR3542" t="s">
        <v>5931</v>
      </c>
      <c r="AT3542" t="s">
        <v>2407</v>
      </c>
      <c r="AX3542" t="s">
        <v>7572</v>
      </c>
      <c r="AY3542" s="104">
        <v>46115.481944444444</v>
      </c>
      <c r="AZ3542">
        <v>676341</v>
      </c>
      <c r="BA3542" t="s">
        <v>4728</v>
      </c>
      <c r="BB3542" t="s">
        <v>5989</v>
      </c>
      <c r="BF3542" t="s">
        <v>5925</v>
      </c>
    </row>
    <row r="3543" spans="32:58" x14ac:dyDescent="0.25">
      <c r="AF3543" t="s">
        <v>378</v>
      </c>
      <c r="AG3543" t="s">
        <v>637</v>
      </c>
      <c r="AJ3543" t="s">
        <v>5120</v>
      </c>
      <c r="AK3543" s="104">
        <v>46119.648611111108</v>
      </c>
      <c r="AL3543">
        <v>1083443</v>
      </c>
      <c r="AM3543" t="s">
        <v>4728</v>
      </c>
      <c r="AN3543" t="s">
        <v>42</v>
      </c>
      <c r="AO3543" t="s">
        <v>13</v>
      </c>
      <c r="AR3543" t="s">
        <v>5977</v>
      </c>
      <c r="AT3543" t="s">
        <v>2559</v>
      </c>
      <c r="AX3543" t="s">
        <v>4865</v>
      </c>
      <c r="AY3543" s="104">
        <v>46115.481944444444</v>
      </c>
      <c r="AZ3543">
        <v>873100</v>
      </c>
      <c r="BA3543" t="s">
        <v>4761</v>
      </c>
      <c r="BB3543" t="s">
        <v>5989</v>
      </c>
      <c r="BF3543" t="s">
        <v>5966</v>
      </c>
    </row>
    <row r="3544" spans="32:58" x14ac:dyDescent="0.25">
      <c r="AF3544" t="s">
        <v>1507</v>
      </c>
      <c r="AJ3544" t="s">
        <v>5177</v>
      </c>
      <c r="AK3544" s="104">
        <v>46119.65</v>
      </c>
      <c r="AL3544">
        <v>115932</v>
      </c>
      <c r="AM3544" t="s">
        <v>4728</v>
      </c>
      <c r="AN3544" t="s">
        <v>13</v>
      </c>
      <c r="AR3544" t="s">
        <v>5950</v>
      </c>
      <c r="AT3544" t="s">
        <v>414</v>
      </c>
      <c r="AX3544" t="s">
        <v>4868</v>
      </c>
      <c r="AY3544" s="104">
        <v>46115.481944444444</v>
      </c>
      <c r="AZ3544">
        <v>252576</v>
      </c>
      <c r="BA3544" t="s">
        <v>4728</v>
      </c>
      <c r="BB3544" t="s">
        <v>5989</v>
      </c>
      <c r="BF3544" t="s">
        <v>5918</v>
      </c>
    </row>
    <row r="3545" spans="32:58" x14ac:dyDescent="0.25">
      <c r="AF3545" t="s">
        <v>838</v>
      </c>
      <c r="AG3545" t="s">
        <v>868</v>
      </c>
      <c r="AJ3545" t="s">
        <v>4952</v>
      </c>
      <c r="AK3545" s="104">
        <v>46119.65</v>
      </c>
      <c r="AL3545">
        <v>610217</v>
      </c>
      <c r="AM3545" t="s">
        <v>4728</v>
      </c>
      <c r="AN3545" t="s">
        <v>42</v>
      </c>
      <c r="AO3545" t="s">
        <v>13</v>
      </c>
      <c r="AR3545" t="s">
        <v>6664</v>
      </c>
      <c r="AT3545" t="s">
        <v>1985</v>
      </c>
      <c r="AX3545" t="s">
        <v>5166</v>
      </c>
      <c r="AY3545" s="104">
        <v>46115.482638888891</v>
      </c>
      <c r="AZ3545">
        <v>740567</v>
      </c>
      <c r="BA3545" t="s">
        <v>4728</v>
      </c>
      <c r="BB3545" t="s">
        <v>5989</v>
      </c>
      <c r="BF3545" t="s">
        <v>5942</v>
      </c>
    </row>
    <row r="3546" spans="32:58" x14ac:dyDescent="0.25">
      <c r="AF3546" t="s">
        <v>384</v>
      </c>
      <c r="AG3546" t="s">
        <v>226</v>
      </c>
      <c r="AJ3546" t="s">
        <v>5125</v>
      </c>
      <c r="AK3546" s="104">
        <v>46119.650694444441</v>
      </c>
      <c r="AL3546">
        <v>1421788</v>
      </c>
      <c r="AM3546" t="s">
        <v>4728</v>
      </c>
      <c r="AN3546" t="s">
        <v>4790</v>
      </c>
      <c r="AO3546" t="s">
        <v>13</v>
      </c>
      <c r="AR3546" t="s">
        <v>5986</v>
      </c>
      <c r="AT3546" t="s">
        <v>202</v>
      </c>
      <c r="AX3546" t="s">
        <v>6465</v>
      </c>
      <c r="AY3546" s="104">
        <v>46115.482638888891</v>
      </c>
      <c r="AZ3546">
        <v>1935045</v>
      </c>
      <c r="BA3546" t="s">
        <v>4761</v>
      </c>
      <c r="BB3546" t="s">
        <v>5989</v>
      </c>
      <c r="BF3546" t="s">
        <v>5918</v>
      </c>
    </row>
    <row r="3547" spans="32:58" x14ac:dyDescent="0.25">
      <c r="AF3547" t="s">
        <v>2561</v>
      </c>
      <c r="AJ3547" t="s">
        <v>5018</v>
      </c>
      <c r="AK3547" s="104">
        <v>46119.652083333334</v>
      </c>
      <c r="AL3547">
        <v>643809</v>
      </c>
      <c r="AM3547" t="s">
        <v>4728</v>
      </c>
      <c r="AN3547" t="s">
        <v>13</v>
      </c>
      <c r="AR3547" t="s">
        <v>4781</v>
      </c>
      <c r="AT3547" t="s">
        <v>551</v>
      </c>
      <c r="AX3547" t="s">
        <v>4893</v>
      </c>
      <c r="AY3547" s="104">
        <v>46115.48333333333</v>
      </c>
      <c r="AZ3547">
        <v>324359</v>
      </c>
      <c r="BA3547" t="s">
        <v>4728</v>
      </c>
      <c r="BB3547" t="s">
        <v>5989</v>
      </c>
      <c r="BF3547" t="s">
        <v>5931</v>
      </c>
    </row>
    <row r="3548" spans="32:58" x14ac:dyDescent="0.25">
      <c r="AF3548" t="s">
        <v>2600</v>
      </c>
      <c r="AG3548" t="s">
        <v>220</v>
      </c>
      <c r="AJ3548" t="s">
        <v>4877</v>
      </c>
      <c r="AK3548" s="104">
        <v>46119.652083333334</v>
      </c>
      <c r="AL3548">
        <v>837513</v>
      </c>
      <c r="AM3548" t="s">
        <v>4728</v>
      </c>
      <c r="AN3548" t="s">
        <v>13</v>
      </c>
      <c r="AO3548" t="s">
        <v>4731</v>
      </c>
      <c r="AR3548" t="s">
        <v>6609</v>
      </c>
      <c r="AT3548" t="s">
        <v>432</v>
      </c>
      <c r="AX3548" t="s">
        <v>4925</v>
      </c>
      <c r="AY3548" s="104">
        <v>46115.48333333333</v>
      </c>
      <c r="AZ3548">
        <v>243989</v>
      </c>
      <c r="BA3548" t="s">
        <v>4728</v>
      </c>
      <c r="BB3548" t="s">
        <v>5989</v>
      </c>
      <c r="BF3548" t="s">
        <v>5942</v>
      </c>
    </row>
    <row r="3549" spans="32:58" x14ac:dyDescent="0.25">
      <c r="AF3549" t="s">
        <v>205</v>
      </c>
      <c r="AJ3549" t="s">
        <v>6151</v>
      </c>
      <c r="AK3549" s="104">
        <v>46119.652777777781</v>
      </c>
      <c r="AL3549">
        <v>449434</v>
      </c>
      <c r="AM3549" t="s">
        <v>4728</v>
      </c>
      <c r="AN3549" t="s">
        <v>13</v>
      </c>
      <c r="AR3549" t="s">
        <v>5931</v>
      </c>
      <c r="AT3549" t="s">
        <v>71</v>
      </c>
      <c r="AX3549" t="s">
        <v>5272</v>
      </c>
      <c r="AY3549" s="104">
        <v>46115.48333333333</v>
      </c>
      <c r="AZ3549">
        <v>220068</v>
      </c>
      <c r="BA3549" t="s">
        <v>4728</v>
      </c>
      <c r="BB3549" t="s">
        <v>5989</v>
      </c>
      <c r="BF3549" t="s">
        <v>5942</v>
      </c>
    </row>
    <row r="3550" spans="32:58" x14ac:dyDescent="0.25">
      <c r="AF3550" t="s">
        <v>2307</v>
      </c>
      <c r="AG3550" t="s">
        <v>868</v>
      </c>
      <c r="AJ3550" t="s">
        <v>6966</v>
      </c>
      <c r="AK3550" s="104">
        <v>46119.652777777781</v>
      </c>
      <c r="AL3550">
        <v>836217</v>
      </c>
      <c r="AM3550" t="s">
        <v>4728</v>
      </c>
      <c r="AN3550" t="s">
        <v>42</v>
      </c>
      <c r="AO3550" t="s">
        <v>13</v>
      </c>
      <c r="AR3550" t="s">
        <v>4941</v>
      </c>
      <c r="AT3550" t="s">
        <v>836</v>
      </c>
      <c r="AX3550" t="s">
        <v>5474</v>
      </c>
      <c r="AY3550" s="104">
        <v>46115.48333333333</v>
      </c>
      <c r="AZ3550">
        <v>983737</v>
      </c>
      <c r="BA3550" t="s">
        <v>4728</v>
      </c>
      <c r="BB3550" t="s">
        <v>5989</v>
      </c>
      <c r="BF3550" t="s">
        <v>5918</v>
      </c>
    </row>
    <row r="3551" spans="32:58" x14ac:dyDescent="0.25">
      <c r="AF3551" t="s">
        <v>2431</v>
      </c>
      <c r="AJ3551" t="s">
        <v>4890</v>
      </c>
      <c r="AK3551" s="104">
        <v>46119.654166666667</v>
      </c>
      <c r="AL3551">
        <v>252618</v>
      </c>
      <c r="AM3551" t="s">
        <v>4728</v>
      </c>
      <c r="AN3551" t="s">
        <v>13</v>
      </c>
      <c r="AR3551" t="s">
        <v>5931</v>
      </c>
      <c r="AT3551" t="s">
        <v>516</v>
      </c>
      <c r="AX3551" t="s">
        <v>5199</v>
      </c>
      <c r="AY3551" s="104">
        <v>46115.484027777777</v>
      </c>
      <c r="AZ3551">
        <v>497028</v>
      </c>
      <c r="BA3551" t="s">
        <v>4728</v>
      </c>
      <c r="BB3551" t="s">
        <v>5989</v>
      </c>
      <c r="BF3551" t="s">
        <v>5918</v>
      </c>
    </row>
    <row r="3552" spans="32:58" x14ac:dyDescent="0.25">
      <c r="AF3552" t="s">
        <v>850</v>
      </c>
      <c r="AG3552" t="s">
        <v>2357</v>
      </c>
      <c r="AJ3552" t="s">
        <v>5382</v>
      </c>
      <c r="AK3552" s="104">
        <v>46119.654861111114</v>
      </c>
      <c r="AL3552">
        <v>720293</v>
      </c>
      <c r="AM3552" t="s">
        <v>4761</v>
      </c>
      <c r="AN3552" t="s">
        <v>4841</v>
      </c>
      <c r="AO3552" t="s">
        <v>13</v>
      </c>
      <c r="AR3552" t="s">
        <v>6574</v>
      </c>
      <c r="AT3552" t="s">
        <v>264</v>
      </c>
      <c r="AX3552" t="s">
        <v>4918</v>
      </c>
      <c r="AY3552" s="104">
        <v>46115.484027777777</v>
      </c>
      <c r="AZ3552">
        <v>793901</v>
      </c>
      <c r="BA3552" t="s">
        <v>4728</v>
      </c>
      <c r="BB3552" t="s">
        <v>5989</v>
      </c>
      <c r="BF3552" t="s">
        <v>5918</v>
      </c>
    </row>
    <row r="3553" spans="32:58" x14ac:dyDescent="0.25">
      <c r="AF3553" t="s">
        <v>683</v>
      </c>
      <c r="AJ3553" t="s">
        <v>4743</v>
      </c>
      <c r="AK3553" s="104">
        <v>46119.654861111114</v>
      </c>
      <c r="AL3553">
        <v>220622</v>
      </c>
      <c r="AM3553" t="s">
        <v>4728</v>
      </c>
      <c r="AN3553" t="s">
        <v>13</v>
      </c>
      <c r="AR3553" t="s">
        <v>5920</v>
      </c>
      <c r="AT3553" t="s">
        <v>683</v>
      </c>
      <c r="AX3553" t="s">
        <v>4782</v>
      </c>
      <c r="AY3553" s="104">
        <v>46115.484722222223</v>
      </c>
      <c r="AZ3553">
        <v>682103</v>
      </c>
      <c r="BA3553" t="s">
        <v>4728</v>
      </c>
      <c r="BB3553" t="s">
        <v>5989</v>
      </c>
      <c r="BF3553" t="s">
        <v>5942</v>
      </c>
    </row>
    <row r="3554" spans="32:58" x14ac:dyDescent="0.25">
      <c r="AF3554" t="s">
        <v>2624</v>
      </c>
      <c r="AJ3554" t="s">
        <v>4877</v>
      </c>
      <c r="AK3554" s="104">
        <v>46119.654861111114</v>
      </c>
      <c r="AL3554">
        <v>137378</v>
      </c>
      <c r="AM3554" t="s">
        <v>4728</v>
      </c>
      <c r="AN3554" t="s">
        <v>13</v>
      </c>
      <c r="AR3554" t="s">
        <v>5925</v>
      </c>
      <c r="AT3554" t="s">
        <v>2383</v>
      </c>
      <c r="AX3554" t="s">
        <v>5782</v>
      </c>
      <c r="AY3554" s="104">
        <v>46115.484722222223</v>
      </c>
      <c r="AZ3554">
        <v>683524</v>
      </c>
      <c r="BA3554" t="s">
        <v>4761</v>
      </c>
      <c r="BB3554" t="s">
        <v>5989</v>
      </c>
      <c r="BF3554" t="s">
        <v>5966</v>
      </c>
    </row>
    <row r="3555" spans="32:58" x14ac:dyDescent="0.25">
      <c r="AF3555" t="s">
        <v>1134</v>
      </c>
      <c r="AG3555" t="s">
        <v>1688</v>
      </c>
      <c r="AJ3555" t="s">
        <v>4877</v>
      </c>
      <c r="AK3555" s="104">
        <v>46119.655555555553</v>
      </c>
      <c r="AL3555">
        <v>2187744</v>
      </c>
      <c r="AM3555" t="s">
        <v>4728</v>
      </c>
      <c r="AN3555" t="s">
        <v>13</v>
      </c>
      <c r="AO3555" t="s">
        <v>4731</v>
      </c>
      <c r="AR3555" t="s">
        <v>6411</v>
      </c>
      <c r="AT3555" t="s">
        <v>1276</v>
      </c>
      <c r="AX3555" t="s">
        <v>4836</v>
      </c>
      <c r="AY3555" s="104">
        <v>46115.484722222223</v>
      </c>
      <c r="AZ3555">
        <v>103839</v>
      </c>
      <c r="BA3555" t="s">
        <v>4728</v>
      </c>
      <c r="BB3555" t="s">
        <v>5989</v>
      </c>
      <c r="BF3555" t="s">
        <v>5925</v>
      </c>
    </row>
    <row r="3556" spans="32:58" x14ac:dyDescent="0.25">
      <c r="AF3556" t="s">
        <v>1284</v>
      </c>
      <c r="AJ3556" t="s">
        <v>6967</v>
      </c>
      <c r="AK3556" s="104">
        <v>46119.655555555553</v>
      </c>
      <c r="AL3556">
        <v>586848</v>
      </c>
      <c r="AM3556" t="s">
        <v>4728</v>
      </c>
      <c r="AN3556" t="s">
        <v>13</v>
      </c>
      <c r="AR3556" t="s">
        <v>5918</v>
      </c>
      <c r="AT3556" t="s">
        <v>2559</v>
      </c>
      <c r="AX3556" t="s">
        <v>4826</v>
      </c>
      <c r="AY3556" s="104">
        <v>46115.484722222223</v>
      </c>
      <c r="AZ3556">
        <v>219677</v>
      </c>
      <c r="BA3556" t="s">
        <v>4728</v>
      </c>
      <c r="BB3556" t="s">
        <v>5989</v>
      </c>
      <c r="BF3556" t="s">
        <v>5942</v>
      </c>
    </row>
    <row r="3557" spans="32:58" x14ac:dyDescent="0.25">
      <c r="AF3557" t="s">
        <v>2447</v>
      </c>
      <c r="AG3557" t="s">
        <v>637</v>
      </c>
      <c r="AJ3557" t="s">
        <v>6968</v>
      </c>
      <c r="AK3557" s="104">
        <v>46119.65625</v>
      </c>
      <c r="AL3557">
        <v>295366</v>
      </c>
      <c r="AM3557" t="s">
        <v>4728</v>
      </c>
      <c r="AN3557" t="s">
        <v>42</v>
      </c>
      <c r="AO3557" t="s">
        <v>13</v>
      </c>
      <c r="AR3557" t="s">
        <v>4941</v>
      </c>
      <c r="AT3557" t="s">
        <v>250</v>
      </c>
      <c r="AX3557" t="s">
        <v>5216</v>
      </c>
      <c r="AY3557" s="104">
        <v>46115.48541666667</v>
      </c>
      <c r="AZ3557">
        <v>109739</v>
      </c>
      <c r="BA3557" t="s">
        <v>4728</v>
      </c>
      <c r="BB3557" t="s">
        <v>5989</v>
      </c>
      <c r="BF3557" t="s">
        <v>5925</v>
      </c>
    </row>
    <row r="3558" spans="32:58" x14ac:dyDescent="0.25">
      <c r="AF3558" t="s">
        <v>1706</v>
      </c>
      <c r="AJ3558" t="s">
        <v>5192</v>
      </c>
      <c r="AK3558" s="104">
        <v>46119.657638888886</v>
      </c>
      <c r="AL3558">
        <v>200657</v>
      </c>
      <c r="AM3558" t="s">
        <v>4728</v>
      </c>
      <c r="AN3558" t="s">
        <v>13</v>
      </c>
      <c r="AR3558" t="s">
        <v>5942</v>
      </c>
      <c r="AT3558" t="s">
        <v>84</v>
      </c>
      <c r="AX3558" t="s">
        <v>4840</v>
      </c>
      <c r="AY3558" s="104">
        <v>46115.48541666667</v>
      </c>
      <c r="AZ3558">
        <v>1150479</v>
      </c>
      <c r="BA3558" t="s">
        <v>4728</v>
      </c>
      <c r="BB3558" t="s">
        <v>5989</v>
      </c>
      <c r="BF3558" t="s">
        <v>5918</v>
      </c>
    </row>
    <row r="3559" spans="32:58" x14ac:dyDescent="0.25">
      <c r="AF3559" t="s">
        <v>2600</v>
      </c>
      <c r="AJ3559" t="s">
        <v>6035</v>
      </c>
      <c r="AK3559" s="104">
        <v>46119.658333333333</v>
      </c>
      <c r="AL3559">
        <v>503122</v>
      </c>
      <c r="AM3559" t="s">
        <v>4761</v>
      </c>
      <c r="AN3559" t="s">
        <v>13</v>
      </c>
      <c r="AR3559" t="s">
        <v>5920</v>
      </c>
      <c r="AT3559" t="s">
        <v>2510</v>
      </c>
      <c r="AX3559" t="s">
        <v>5192</v>
      </c>
      <c r="AY3559" s="104">
        <v>46115.48541666667</v>
      </c>
      <c r="AZ3559">
        <v>94636</v>
      </c>
      <c r="BA3559" t="s">
        <v>4728</v>
      </c>
      <c r="BB3559" t="s">
        <v>5989</v>
      </c>
      <c r="BF3559" t="s">
        <v>5950</v>
      </c>
    </row>
    <row r="3560" spans="32:58" x14ac:dyDescent="0.25">
      <c r="AF3560" t="s">
        <v>1702</v>
      </c>
      <c r="AG3560" t="s">
        <v>1481</v>
      </c>
      <c r="AJ3560" t="s">
        <v>6969</v>
      </c>
      <c r="AK3560" s="104">
        <v>46119.65902777778</v>
      </c>
      <c r="AL3560">
        <v>431370</v>
      </c>
      <c r="AM3560" t="s">
        <v>4728</v>
      </c>
      <c r="AN3560" t="s">
        <v>42</v>
      </c>
      <c r="AO3560" t="s">
        <v>13</v>
      </c>
      <c r="AR3560" t="s">
        <v>5933</v>
      </c>
      <c r="AT3560" t="s">
        <v>2429</v>
      </c>
      <c r="AX3560" t="s">
        <v>4783</v>
      </c>
      <c r="AY3560" s="104">
        <v>46115.48541666667</v>
      </c>
      <c r="AZ3560">
        <v>447142</v>
      </c>
      <c r="BA3560" t="s">
        <v>4728</v>
      </c>
      <c r="BB3560" t="s">
        <v>5989</v>
      </c>
      <c r="BF3560" t="s">
        <v>4781</v>
      </c>
    </row>
    <row r="3561" spans="32:58" x14ac:dyDescent="0.25">
      <c r="AF3561" t="s">
        <v>396</v>
      </c>
      <c r="AG3561" t="s">
        <v>2357</v>
      </c>
      <c r="AJ3561" t="s">
        <v>5495</v>
      </c>
      <c r="AK3561" s="104">
        <v>46119.65902777778</v>
      </c>
      <c r="AL3561">
        <v>1050311</v>
      </c>
      <c r="AM3561" t="s">
        <v>4728</v>
      </c>
      <c r="AN3561" t="s">
        <v>42</v>
      </c>
      <c r="AO3561" t="s">
        <v>13</v>
      </c>
      <c r="AR3561" t="s">
        <v>5925</v>
      </c>
      <c r="AT3561" t="s">
        <v>1584</v>
      </c>
      <c r="AX3561" t="s">
        <v>6038</v>
      </c>
      <c r="AY3561" s="104">
        <v>46115.48541666667</v>
      </c>
      <c r="AZ3561">
        <v>545139</v>
      </c>
      <c r="BA3561" t="s">
        <v>4728</v>
      </c>
      <c r="BB3561" t="s">
        <v>5989</v>
      </c>
      <c r="BF3561" t="s">
        <v>5956</v>
      </c>
    </row>
    <row r="3562" spans="32:58" x14ac:dyDescent="0.25">
      <c r="AF3562" t="s">
        <v>2561</v>
      </c>
      <c r="AJ3562" t="s">
        <v>4988</v>
      </c>
      <c r="AK3562" s="104">
        <v>46119.65902777778</v>
      </c>
      <c r="AL3562">
        <v>589873</v>
      </c>
      <c r="AM3562" t="s">
        <v>4728</v>
      </c>
      <c r="AN3562" t="s">
        <v>13</v>
      </c>
      <c r="AR3562" t="s">
        <v>5918</v>
      </c>
      <c r="AT3562" t="s">
        <v>214</v>
      </c>
      <c r="AX3562" t="s">
        <v>7573</v>
      </c>
      <c r="AY3562" s="104">
        <v>46115.48541666667</v>
      </c>
      <c r="AZ3562">
        <v>722278</v>
      </c>
      <c r="BA3562" t="s">
        <v>4728</v>
      </c>
      <c r="BB3562" t="s">
        <v>5989</v>
      </c>
      <c r="BF3562" t="s">
        <v>5958</v>
      </c>
    </row>
    <row r="3563" spans="32:58" x14ac:dyDescent="0.25">
      <c r="AF3563" t="s">
        <v>1266</v>
      </c>
      <c r="AG3563" t="s">
        <v>2259</v>
      </c>
      <c r="AJ3563" t="s">
        <v>6038</v>
      </c>
      <c r="AK3563" s="104">
        <v>46119.659722222219</v>
      </c>
      <c r="AL3563">
        <v>872178</v>
      </c>
      <c r="AM3563" t="s">
        <v>4728</v>
      </c>
      <c r="AN3563" t="s">
        <v>42</v>
      </c>
      <c r="AO3563" t="s">
        <v>13</v>
      </c>
      <c r="AR3563" t="s">
        <v>5955</v>
      </c>
      <c r="AT3563" t="s">
        <v>1894</v>
      </c>
      <c r="AX3563" t="s">
        <v>4836</v>
      </c>
      <c r="AY3563" s="104">
        <v>46115.48541666667</v>
      </c>
      <c r="AZ3563">
        <v>305722</v>
      </c>
      <c r="BA3563" t="s">
        <v>4761</v>
      </c>
      <c r="BB3563" t="s">
        <v>5989</v>
      </c>
      <c r="BF3563" t="s">
        <v>5966</v>
      </c>
    </row>
    <row r="3564" spans="32:58" x14ac:dyDescent="0.25">
      <c r="AF3564" t="s">
        <v>2447</v>
      </c>
      <c r="AG3564" t="s">
        <v>1385</v>
      </c>
      <c r="AJ3564" t="s">
        <v>4858</v>
      </c>
      <c r="AK3564" s="104">
        <v>46119.661111111112</v>
      </c>
      <c r="AL3564">
        <v>868475</v>
      </c>
      <c r="AM3564" t="s">
        <v>4728</v>
      </c>
      <c r="AN3564" t="s">
        <v>42</v>
      </c>
      <c r="AO3564" t="s">
        <v>13</v>
      </c>
      <c r="AR3564" t="s">
        <v>4941</v>
      </c>
      <c r="AT3564" t="s">
        <v>1292</v>
      </c>
      <c r="AX3564" t="s">
        <v>6564</v>
      </c>
      <c r="AY3564" s="104">
        <v>46115.486111111109</v>
      </c>
      <c r="AZ3564">
        <v>274254</v>
      </c>
      <c r="BA3564" t="s">
        <v>4728</v>
      </c>
      <c r="BB3564" t="s">
        <v>5989</v>
      </c>
      <c r="BF3564" t="s">
        <v>5942</v>
      </c>
    </row>
    <row r="3565" spans="32:58" x14ac:dyDescent="0.25">
      <c r="AF3565" t="s">
        <v>1706</v>
      </c>
      <c r="AJ3565" t="s">
        <v>4950</v>
      </c>
      <c r="AK3565" s="104">
        <v>46119.661111111112</v>
      </c>
      <c r="AL3565">
        <v>271320</v>
      </c>
      <c r="AM3565" t="s">
        <v>4728</v>
      </c>
      <c r="AN3565" t="s">
        <v>13</v>
      </c>
      <c r="AR3565" t="s">
        <v>5920</v>
      </c>
      <c r="AT3565" t="s">
        <v>1078</v>
      </c>
      <c r="AX3565" t="s">
        <v>4840</v>
      </c>
      <c r="AY3565" s="104">
        <v>46115.486805555556</v>
      </c>
      <c r="AZ3565">
        <v>162416</v>
      </c>
      <c r="BA3565" t="s">
        <v>4728</v>
      </c>
      <c r="BB3565" t="s">
        <v>5989</v>
      </c>
      <c r="BF3565" t="s">
        <v>4781</v>
      </c>
    </row>
    <row r="3566" spans="32:58" x14ac:dyDescent="0.25">
      <c r="AF3566" t="s">
        <v>235</v>
      </c>
      <c r="AJ3566" t="s">
        <v>4853</v>
      </c>
      <c r="AK3566" s="104">
        <v>46119.662499999999</v>
      </c>
      <c r="AL3566">
        <v>290689</v>
      </c>
      <c r="AM3566" t="s">
        <v>4728</v>
      </c>
      <c r="AN3566" t="s">
        <v>13</v>
      </c>
      <c r="AR3566" t="s">
        <v>5958</v>
      </c>
      <c r="AT3566" t="s">
        <v>308</v>
      </c>
      <c r="AX3566" t="s">
        <v>6274</v>
      </c>
      <c r="AY3566" s="104">
        <v>46115.486805555556</v>
      </c>
      <c r="AZ3566">
        <v>383693</v>
      </c>
      <c r="BA3566" t="s">
        <v>4728</v>
      </c>
      <c r="BB3566" t="s">
        <v>5989</v>
      </c>
      <c r="BF3566" t="s">
        <v>5931</v>
      </c>
    </row>
    <row r="3567" spans="32:58" x14ac:dyDescent="0.25">
      <c r="AF3567" t="s">
        <v>256</v>
      </c>
      <c r="AJ3567" t="s">
        <v>6970</v>
      </c>
      <c r="AK3567" s="104">
        <v>46119.663194444445</v>
      </c>
      <c r="AL3567">
        <v>334447</v>
      </c>
      <c r="AM3567" t="s">
        <v>4728</v>
      </c>
      <c r="AN3567" t="s">
        <v>13</v>
      </c>
      <c r="AR3567" t="s">
        <v>5918</v>
      </c>
      <c r="AT3567" t="s">
        <v>1941</v>
      </c>
      <c r="AX3567" t="s">
        <v>4826</v>
      </c>
      <c r="AY3567" s="104">
        <v>46115.487500000003</v>
      </c>
      <c r="AZ3567">
        <v>874375</v>
      </c>
      <c r="BA3567" t="s">
        <v>4728</v>
      </c>
      <c r="BB3567" t="s">
        <v>5989</v>
      </c>
      <c r="BF3567" t="s">
        <v>5942</v>
      </c>
    </row>
    <row r="3568" spans="32:58" x14ac:dyDescent="0.25">
      <c r="AF3568" t="s">
        <v>1456</v>
      </c>
      <c r="AG3568" t="s">
        <v>1481</v>
      </c>
      <c r="AJ3568" t="s">
        <v>6968</v>
      </c>
      <c r="AK3568" s="104">
        <v>46119.663888888892</v>
      </c>
      <c r="AL3568">
        <v>656886</v>
      </c>
      <c r="AM3568" t="s">
        <v>4728</v>
      </c>
      <c r="AN3568" t="s">
        <v>42</v>
      </c>
      <c r="AO3568" t="s">
        <v>13</v>
      </c>
      <c r="AR3568" t="s">
        <v>5937</v>
      </c>
      <c r="AT3568" t="s">
        <v>253</v>
      </c>
      <c r="AX3568" t="s">
        <v>6294</v>
      </c>
      <c r="AY3568" s="104">
        <v>46115.487500000003</v>
      </c>
      <c r="AZ3568">
        <v>82037</v>
      </c>
      <c r="BA3568" t="s">
        <v>4728</v>
      </c>
      <c r="BB3568" t="s">
        <v>5989</v>
      </c>
      <c r="BF3568" t="s">
        <v>4781</v>
      </c>
    </row>
    <row r="3569" spans="32:58" x14ac:dyDescent="0.25">
      <c r="AF3569" t="s">
        <v>1507</v>
      </c>
      <c r="AJ3569" t="s">
        <v>4877</v>
      </c>
      <c r="AK3569" s="104">
        <v>46119.663888888892</v>
      </c>
      <c r="AL3569">
        <v>57374</v>
      </c>
      <c r="AM3569" t="s">
        <v>4728</v>
      </c>
      <c r="AN3569" t="s">
        <v>13</v>
      </c>
      <c r="AR3569" t="s">
        <v>5948</v>
      </c>
      <c r="AT3569" t="s">
        <v>1385</v>
      </c>
      <c r="AX3569" t="s">
        <v>5637</v>
      </c>
      <c r="AY3569" s="104">
        <v>46115.488194444442</v>
      </c>
      <c r="AZ3569">
        <v>727457</v>
      </c>
      <c r="BA3569" t="s">
        <v>4728</v>
      </c>
      <c r="BB3569" t="s">
        <v>5989</v>
      </c>
      <c r="BF3569" t="s">
        <v>5931</v>
      </c>
    </row>
    <row r="3570" spans="32:58" x14ac:dyDescent="0.25">
      <c r="AF3570" t="s">
        <v>724</v>
      </c>
      <c r="AG3570" t="s">
        <v>2373</v>
      </c>
      <c r="AJ3570" t="s">
        <v>6298</v>
      </c>
      <c r="AK3570" s="104">
        <v>46119.663888888892</v>
      </c>
      <c r="AL3570">
        <v>697291</v>
      </c>
      <c r="AM3570" t="s">
        <v>4728</v>
      </c>
      <c r="AN3570" t="s">
        <v>42</v>
      </c>
      <c r="AO3570" t="s">
        <v>13</v>
      </c>
      <c r="AR3570" t="s">
        <v>6040</v>
      </c>
      <c r="AT3570" t="s">
        <v>202</v>
      </c>
      <c r="AX3570" t="s">
        <v>4939</v>
      </c>
      <c r="AY3570" s="104">
        <v>46115.488194444442</v>
      </c>
      <c r="AZ3570">
        <v>461273</v>
      </c>
      <c r="BA3570" t="s">
        <v>4761</v>
      </c>
      <c r="BB3570" t="s">
        <v>5989</v>
      </c>
      <c r="BF3570" t="s">
        <v>5918</v>
      </c>
    </row>
    <row r="3571" spans="32:58" x14ac:dyDescent="0.25">
      <c r="AF3571" t="s">
        <v>2431</v>
      </c>
      <c r="AJ3571" t="s">
        <v>6971</v>
      </c>
      <c r="AK3571" s="104">
        <v>46119.663888888892</v>
      </c>
      <c r="AL3571">
        <v>303114</v>
      </c>
      <c r="AM3571" t="s">
        <v>4728</v>
      </c>
      <c r="AN3571" t="s">
        <v>13</v>
      </c>
      <c r="AR3571" t="s">
        <v>5942</v>
      </c>
      <c r="AT3571" t="s">
        <v>1276</v>
      </c>
      <c r="AX3571" t="s">
        <v>7574</v>
      </c>
      <c r="AY3571" s="104">
        <v>46115.488194444442</v>
      </c>
      <c r="AZ3571">
        <v>632941</v>
      </c>
      <c r="BA3571" t="s">
        <v>4728</v>
      </c>
      <c r="BB3571" t="s">
        <v>5989</v>
      </c>
      <c r="BF3571" t="s">
        <v>5931</v>
      </c>
    </row>
    <row r="3572" spans="32:58" x14ac:dyDescent="0.25">
      <c r="AF3572" t="s">
        <v>298</v>
      </c>
      <c r="AJ3572" t="s">
        <v>6972</v>
      </c>
      <c r="AK3572" s="104">
        <v>46119.664583333331</v>
      </c>
      <c r="AL3572">
        <v>1638697</v>
      </c>
      <c r="AM3572" t="s">
        <v>4761</v>
      </c>
      <c r="AN3572" t="s">
        <v>13</v>
      </c>
      <c r="AR3572" t="s">
        <v>5934</v>
      </c>
      <c r="AT3572" t="s">
        <v>414</v>
      </c>
      <c r="AX3572" t="s">
        <v>6294</v>
      </c>
      <c r="AY3572" s="104">
        <v>46115.488888888889</v>
      </c>
      <c r="AZ3572">
        <v>297506</v>
      </c>
      <c r="BA3572" t="s">
        <v>4728</v>
      </c>
      <c r="BB3572" t="s">
        <v>5989</v>
      </c>
      <c r="BF3572" t="s">
        <v>5918</v>
      </c>
    </row>
    <row r="3573" spans="32:58" x14ac:dyDescent="0.25">
      <c r="AF3573" t="s">
        <v>1132</v>
      </c>
      <c r="AJ3573" t="s">
        <v>4765</v>
      </c>
      <c r="AK3573" s="104">
        <v>46119.664583333331</v>
      </c>
      <c r="AL3573">
        <v>225249</v>
      </c>
      <c r="AM3573" t="s">
        <v>4728</v>
      </c>
      <c r="AN3573" t="s">
        <v>13</v>
      </c>
      <c r="AR3573" t="s">
        <v>5918</v>
      </c>
      <c r="AT3573" t="s">
        <v>71</v>
      </c>
      <c r="AX3573" t="s">
        <v>6140</v>
      </c>
      <c r="AY3573" s="104">
        <v>46115.488888888889</v>
      </c>
      <c r="AZ3573">
        <v>983960</v>
      </c>
      <c r="BA3573" t="s">
        <v>4728</v>
      </c>
      <c r="BB3573" t="s">
        <v>5989</v>
      </c>
      <c r="BF3573" t="s">
        <v>5931</v>
      </c>
    </row>
    <row r="3574" spans="32:58" x14ac:dyDescent="0.25">
      <c r="AF3574" t="s">
        <v>2401</v>
      </c>
      <c r="AG3574" t="s">
        <v>1220</v>
      </c>
      <c r="AJ3574" t="s">
        <v>4743</v>
      </c>
      <c r="AK3574" s="104">
        <v>46119.664583333331</v>
      </c>
      <c r="AL3574">
        <v>706935</v>
      </c>
      <c r="AM3574" t="s">
        <v>4728</v>
      </c>
      <c r="AN3574" t="s">
        <v>42</v>
      </c>
      <c r="AO3574" t="s">
        <v>13</v>
      </c>
      <c r="AR3574" t="s">
        <v>5986</v>
      </c>
      <c r="AT3574" t="s">
        <v>2403</v>
      </c>
      <c r="AX3574" t="s">
        <v>4745</v>
      </c>
      <c r="AY3574" s="104">
        <v>46115.488888888889</v>
      </c>
      <c r="AZ3574">
        <v>1317244</v>
      </c>
      <c r="BA3574" t="s">
        <v>4728</v>
      </c>
      <c r="BB3574" t="s">
        <v>5989</v>
      </c>
      <c r="BF3574" t="s">
        <v>6069</v>
      </c>
    </row>
    <row r="3575" spans="32:58" x14ac:dyDescent="0.25">
      <c r="AF3575" t="s">
        <v>1507</v>
      </c>
      <c r="AJ3575" t="s">
        <v>4969</v>
      </c>
      <c r="AK3575" s="104">
        <v>46119.664583333331</v>
      </c>
      <c r="AL3575">
        <v>874913</v>
      </c>
      <c r="AM3575" t="s">
        <v>4761</v>
      </c>
      <c r="AN3575" t="s">
        <v>13</v>
      </c>
      <c r="AR3575" t="s">
        <v>5918</v>
      </c>
      <c r="AT3575" t="s">
        <v>2383</v>
      </c>
      <c r="AU3575" t="s">
        <v>211</v>
      </c>
      <c r="AX3575" t="s">
        <v>6272</v>
      </c>
      <c r="AY3575" s="104">
        <v>46115.488888888889</v>
      </c>
      <c r="AZ3575">
        <v>469765</v>
      </c>
      <c r="BA3575" t="s">
        <v>4728</v>
      </c>
      <c r="BB3575" t="s">
        <v>5989</v>
      </c>
      <c r="BC3575" t="s">
        <v>4731</v>
      </c>
      <c r="BF3575" t="s">
        <v>6495</v>
      </c>
    </row>
    <row r="3576" spans="32:58" x14ac:dyDescent="0.25">
      <c r="AF3576" t="s">
        <v>683</v>
      </c>
      <c r="AJ3576" t="s">
        <v>4877</v>
      </c>
      <c r="AK3576" s="104">
        <v>46119.665277777778</v>
      </c>
      <c r="AL3576">
        <v>448996</v>
      </c>
      <c r="AM3576" t="s">
        <v>4728</v>
      </c>
      <c r="AN3576" t="s">
        <v>13</v>
      </c>
      <c r="AR3576" t="s">
        <v>6117</v>
      </c>
      <c r="AT3576" t="s">
        <v>229</v>
      </c>
      <c r="AX3576" t="s">
        <v>4836</v>
      </c>
      <c r="AY3576" s="104">
        <v>46115.489583333336</v>
      </c>
      <c r="AZ3576">
        <v>524452</v>
      </c>
      <c r="BA3576" t="s">
        <v>4728</v>
      </c>
      <c r="BB3576" t="s">
        <v>5989</v>
      </c>
      <c r="BF3576" t="s">
        <v>5931</v>
      </c>
    </row>
    <row r="3577" spans="32:58" x14ac:dyDescent="0.25">
      <c r="AF3577" t="s">
        <v>2201</v>
      </c>
      <c r="AG3577" t="s">
        <v>637</v>
      </c>
      <c r="AJ3577" t="s">
        <v>4853</v>
      </c>
      <c r="AK3577" s="104">
        <v>46119.665972222225</v>
      </c>
      <c r="AL3577">
        <v>346580</v>
      </c>
      <c r="AM3577" t="s">
        <v>4761</v>
      </c>
      <c r="AN3577" t="s">
        <v>4841</v>
      </c>
      <c r="AO3577" t="s">
        <v>13</v>
      </c>
      <c r="AR3577" t="s">
        <v>6256</v>
      </c>
      <c r="AT3577" t="s">
        <v>1945</v>
      </c>
      <c r="AX3577" t="s">
        <v>7572</v>
      </c>
      <c r="AY3577" s="104">
        <v>46115.489583333336</v>
      </c>
      <c r="AZ3577">
        <v>194078</v>
      </c>
      <c r="BA3577" t="s">
        <v>4728</v>
      </c>
      <c r="BB3577" t="s">
        <v>5989</v>
      </c>
      <c r="BF3577" t="s">
        <v>5918</v>
      </c>
    </row>
    <row r="3578" spans="32:58" x14ac:dyDescent="0.25">
      <c r="AF3578" t="s">
        <v>1118</v>
      </c>
      <c r="AG3578" t="s">
        <v>78</v>
      </c>
      <c r="AJ3578" t="s">
        <v>4836</v>
      </c>
      <c r="AK3578" s="104">
        <v>46119.669444444444</v>
      </c>
      <c r="AL3578">
        <v>567933</v>
      </c>
      <c r="AM3578" t="s">
        <v>4728</v>
      </c>
      <c r="AN3578" t="s">
        <v>42</v>
      </c>
      <c r="AO3578" t="s">
        <v>13</v>
      </c>
      <c r="AR3578" t="s">
        <v>5986</v>
      </c>
      <c r="AT3578" t="s">
        <v>551</v>
      </c>
      <c r="AX3578" t="s">
        <v>5086</v>
      </c>
      <c r="AY3578" s="104">
        <v>46115.490277777775</v>
      </c>
      <c r="AZ3578">
        <v>235698</v>
      </c>
      <c r="BA3578" t="s">
        <v>4728</v>
      </c>
      <c r="BB3578" t="s">
        <v>5989</v>
      </c>
      <c r="BF3578" t="s">
        <v>5942</v>
      </c>
    </row>
    <row r="3579" spans="32:58" x14ac:dyDescent="0.25">
      <c r="AF3579" t="s">
        <v>205</v>
      </c>
      <c r="AJ3579" t="s">
        <v>6973</v>
      </c>
      <c r="AK3579" s="104">
        <v>46119.669444444444</v>
      </c>
      <c r="AL3579">
        <v>388687</v>
      </c>
      <c r="AM3579" t="s">
        <v>4761</v>
      </c>
      <c r="AN3579" t="s">
        <v>13</v>
      </c>
      <c r="AR3579" t="s">
        <v>5920</v>
      </c>
      <c r="AT3579" t="s">
        <v>1894</v>
      </c>
      <c r="AX3579" t="s">
        <v>5284</v>
      </c>
      <c r="AY3579" s="104">
        <v>46115.490972222222</v>
      </c>
      <c r="AZ3579">
        <v>215892</v>
      </c>
      <c r="BA3579" t="s">
        <v>4728</v>
      </c>
      <c r="BB3579" t="s">
        <v>5989</v>
      </c>
      <c r="BF3579" t="s">
        <v>5934</v>
      </c>
    </row>
    <row r="3580" spans="32:58" x14ac:dyDescent="0.25">
      <c r="AF3580" t="s">
        <v>256</v>
      </c>
      <c r="AJ3580" t="s">
        <v>5077</v>
      </c>
      <c r="AK3580" s="104">
        <v>46119.669444444444</v>
      </c>
      <c r="AL3580">
        <v>293892</v>
      </c>
      <c r="AM3580" t="s">
        <v>4728</v>
      </c>
      <c r="AN3580" t="s">
        <v>13</v>
      </c>
      <c r="AR3580" t="s">
        <v>5931</v>
      </c>
      <c r="AT3580" t="s">
        <v>1134</v>
      </c>
      <c r="AX3580" t="s">
        <v>6174</v>
      </c>
      <c r="AY3580" s="104">
        <v>46115.491666666669</v>
      </c>
      <c r="AZ3580">
        <v>1055354</v>
      </c>
      <c r="BA3580" t="s">
        <v>4761</v>
      </c>
      <c r="BB3580" t="s">
        <v>5989</v>
      </c>
      <c r="BF3580" t="s">
        <v>5918</v>
      </c>
    </row>
    <row r="3581" spans="32:58" x14ac:dyDescent="0.25">
      <c r="AF3581" t="s">
        <v>868</v>
      </c>
      <c r="AJ3581" t="s">
        <v>4890</v>
      </c>
      <c r="AK3581" s="104">
        <v>46119.670138888891</v>
      </c>
      <c r="AL3581">
        <v>280725</v>
      </c>
      <c r="AM3581" t="s">
        <v>4761</v>
      </c>
      <c r="AN3581" t="s">
        <v>13</v>
      </c>
      <c r="AR3581" t="s">
        <v>5966</v>
      </c>
      <c r="AT3581" t="s">
        <v>1078</v>
      </c>
      <c r="AU3581" t="s">
        <v>220</v>
      </c>
      <c r="AX3581" t="s">
        <v>4833</v>
      </c>
      <c r="AY3581" s="104">
        <v>46115.491666666669</v>
      </c>
      <c r="AZ3581">
        <v>1152951</v>
      </c>
      <c r="BA3581" t="s">
        <v>4728</v>
      </c>
      <c r="BB3581" t="s">
        <v>5989</v>
      </c>
      <c r="BC3581" t="s">
        <v>4731</v>
      </c>
      <c r="BF3581" t="s">
        <v>5671</v>
      </c>
    </row>
    <row r="3582" spans="32:58" x14ac:dyDescent="0.25">
      <c r="AF3582" t="s">
        <v>1645</v>
      </c>
      <c r="AG3582" t="s">
        <v>868</v>
      </c>
      <c r="AJ3582" t="s">
        <v>6275</v>
      </c>
      <c r="AK3582" s="104">
        <v>46119.670138888891</v>
      </c>
      <c r="AL3582">
        <v>2184982</v>
      </c>
      <c r="AM3582" t="s">
        <v>4761</v>
      </c>
      <c r="AN3582" t="s">
        <v>42</v>
      </c>
      <c r="AO3582" t="s">
        <v>13</v>
      </c>
      <c r="AR3582" t="s">
        <v>4978</v>
      </c>
      <c r="AT3582" t="s">
        <v>2600</v>
      </c>
      <c r="AX3582" t="s">
        <v>4921</v>
      </c>
      <c r="AY3582" s="104">
        <v>46115.492361111108</v>
      </c>
      <c r="AZ3582">
        <v>256270</v>
      </c>
      <c r="BA3582" t="s">
        <v>4728</v>
      </c>
      <c r="BB3582" t="s">
        <v>5989</v>
      </c>
      <c r="BF3582" t="s">
        <v>5950</v>
      </c>
    </row>
    <row r="3583" spans="32:58" x14ac:dyDescent="0.25">
      <c r="AF3583" t="s">
        <v>5309</v>
      </c>
      <c r="AG3583" t="s">
        <v>868</v>
      </c>
      <c r="AJ3583" t="s">
        <v>6974</v>
      </c>
      <c r="AK3583" s="104">
        <v>46119.670138888891</v>
      </c>
      <c r="AL3583">
        <v>863434</v>
      </c>
      <c r="AM3583" t="s">
        <v>4728</v>
      </c>
      <c r="AN3583" t="s">
        <v>42</v>
      </c>
      <c r="AO3583" t="s">
        <v>13</v>
      </c>
      <c r="AR3583" t="s">
        <v>4941</v>
      </c>
      <c r="AT3583" t="s">
        <v>253</v>
      </c>
      <c r="AX3583" t="s">
        <v>4926</v>
      </c>
      <c r="AY3583" s="104">
        <v>46115.492361111108</v>
      </c>
      <c r="AZ3583">
        <v>230473</v>
      </c>
      <c r="BA3583" t="s">
        <v>4728</v>
      </c>
      <c r="BB3583" t="s">
        <v>5989</v>
      </c>
      <c r="BF3583" t="s">
        <v>5942</v>
      </c>
    </row>
    <row r="3584" spans="32:58" x14ac:dyDescent="0.25">
      <c r="AF3584" t="s">
        <v>683</v>
      </c>
      <c r="AJ3584" t="s">
        <v>4818</v>
      </c>
      <c r="AK3584" s="104">
        <v>46119.67083333333</v>
      </c>
      <c r="AL3584">
        <v>583278</v>
      </c>
      <c r="AM3584" t="s">
        <v>4728</v>
      </c>
      <c r="AN3584" t="s">
        <v>13</v>
      </c>
      <c r="AR3584" t="s">
        <v>5931</v>
      </c>
      <c r="AT3584" t="s">
        <v>1292</v>
      </c>
      <c r="AX3584" t="s">
        <v>4865</v>
      </c>
      <c r="AY3584" s="104">
        <v>46115.492361111108</v>
      </c>
      <c r="AZ3584">
        <v>335895</v>
      </c>
      <c r="BA3584" t="s">
        <v>4728</v>
      </c>
      <c r="BB3584" t="s">
        <v>5989</v>
      </c>
      <c r="BF3584" t="s">
        <v>5942</v>
      </c>
    </row>
    <row r="3585" spans="32:58" x14ac:dyDescent="0.25">
      <c r="AF3585" t="s">
        <v>81</v>
      </c>
      <c r="AJ3585" t="s">
        <v>4877</v>
      </c>
      <c r="AK3585" s="104">
        <v>46119.67291666667</v>
      </c>
      <c r="AL3585">
        <v>121143</v>
      </c>
      <c r="AM3585" t="s">
        <v>4728</v>
      </c>
      <c r="AN3585" t="s">
        <v>13</v>
      </c>
      <c r="AR3585" t="s">
        <v>4781</v>
      </c>
      <c r="AT3585" t="s">
        <v>72</v>
      </c>
      <c r="AX3585" t="s">
        <v>4826</v>
      </c>
      <c r="AY3585" s="104">
        <v>46115.493055555555</v>
      </c>
      <c r="AZ3585">
        <v>327359</v>
      </c>
      <c r="BA3585" t="s">
        <v>4761</v>
      </c>
      <c r="BB3585" t="s">
        <v>5989</v>
      </c>
      <c r="BF3585" t="s">
        <v>5958</v>
      </c>
    </row>
    <row r="3586" spans="32:58" x14ac:dyDescent="0.25">
      <c r="AF3586" t="s">
        <v>2561</v>
      </c>
      <c r="AJ3586" t="s">
        <v>6036</v>
      </c>
      <c r="AK3586" s="104">
        <v>46119.674305555556</v>
      </c>
      <c r="AL3586">
        <v>434675</v>
      </c>
      <c r="AM3586" t="s">
        <v>4728</v>
      </c>
      <c r="AN3586" t="s">
        <v>13</v>
      </c>
      <c r="AR3586" t="s">
        <v>5918</v>
      </c>
      <c r="AT3586" t="s">
        <v>516</v>
      </c>
      <c r="AX3586" t="s">
        <v>5175</v>
      </c>
      <c r="AY3586" s="104">
        <v>46115.493055555555</v>
      </c>
      <c r="AZ3586">
        <v>520948</v>
      </c>
      <c r="BA3586" t="s">
        <v>4761</v>
      </c>
      <c r="BB3586" t="s">
        <v>5989</v>
      </c>
      <c r="BF3586" t="s">
        <v>5966</v>
      </c>
    </row>
    <row r="3587" spans="32:58" x14ac:dyDescent="0.25">
      <c r="AF3587" t="s">
        <v>205</v>
      </c>
      <c r="AJ3587" t="s">
        <v>6975</v>
      </c>
      <c r="AK3587" s="104">
        <v>46119.674305555556</v>
      </c>
      <c r="AL3587">
        <v>684864</v>
      </c>
      <c r="AM3587" t="s">
        <v>4728</v>
      </c>
      <c r="AN3587" t="s">
        <v>13</v>
      </c>
      <c r="AR3587" t="s">
        <v>5931</v>
      </c>
      <c r="AT3587" t="s">
        <v>2407</v>
      </c>
      <c r="AX3587" t="s">
        <v>4988</v>
      </c>
      <c r="AY3587" s="104">
        <v>46115.493055555555</v>
      </c>
      <c r="AZ3587">
        <v>482894</v>
      </c>
      <c r="BA3587" t="s">
        <v>4728</v>
      </c>
      <c r="BB3587" t="s">
        <v>5989</v>
      </c>
      <c r="BF3587" t="s">
        <v>5918</v>
      </c>
    </row>
    <row r="3588" spans="32:58" x14ac:dyDescent="0.25">
      <c r="AF3588" t="s">
        <v>1385</v>
      </c>
      <c r="AG3588" t="s">
        <v>2357</v>
      </c>
      <c r="AJ3588" t="s">
        <v>5228</v>
      </c>
      <c r="AK3588" s="104">
        <v>46119.675000000003</v>
      </c>
      <c r="AL3588">
        <v>421847</v>
      </c>
      <c r="AM3588" t="s">
        <v>4728</v>
      </c>
      <c r="AN3588" t="s">
        <v>5989</v>
      </c>
      <c r="AO3588" t="s">
        <v>13</v>
      </c>
      <c r="AR3588" t="s">
        <v>6310</v>
      </c>
      <c r="AT3588" t="s">
        <v>2429</v>
      </c>
      <c r="AX3588" t="s">
        <v>4877</v>
      </c>
      <c r="AY3588" s="104">
        <v>46115.493055555555</v>
      </c>
      <c r="AZ3588">
        <v>1048256</v>
      </c>
      <c r="BA3588" t="s">
        <v>4761</v>
      </c>
      <c r="BB3588" t="s">
        <v>5989</v>
      </c>
      <c r="BF3588" t="s">
        <v>5966</v>
      </c>
    </row>
    <row r="3589" spans="32:58" x14ac:dyDescent="0.25">
      <c r="AF3589" t="s">
        <v>2600</v>
      </c>
      <c r="AJ3589" t="s">
        <v>6976</v>
      </c>
      <c r="AK3589" s="104">
        <v>46119.675000000003</v>
      </c>
      <c r="AL3589">
        <v>138386</v>
      </c>
      <c r="AM3589" t="s">
        <v>4728</v>
      </c>
      <c r="AN3589" t="s">
        <v>13</v>
      </c>
      <c r="AR3589" t="s">
        <v>5918</v>
      </c>
      <c r="AT3589" t="s">
        <v>308</v>
      </c>
      <c r="AX3589" t="s">
        <v>4743</v>
      </c>
      <c r="AY3589" s="104">
        <v>46115.493750000001</v>
      </c>
      <c r="AZ3589">
        <v>368736</v>
      </c>
      <c r="BA3589" t="s">
        <v>4728</v>
      </c>
      <c r="BB3589" t="s">
        <v>5989</v>
      </c>
      <c r="BF3589" t="s">
        <v>5918</v>
      </c>
    </row>
    <row r="3590" spans="32:58" x14ac:dyDescent="0.25">
      <c r="AF3590" t="s">
        <v>71</v>
      </c>
      <c r="AJ3590" t="s">
        <v>6977</v>
      </c>
      <c r="AK3590" s="104">
        <v>46119.675000000003</v>
      </c>
      <c r="AL3590">
        <v>386252</v>
      </c>
      <c r="AM3590" t="s">
        <v>4728</v>
      </c>
      <c r="AN3590" t="s">
        <v>13</v>
      </c>
      <c r="AR3590" t="s">
        <v>5948</v>
      </c>
      <c r="AT3590" t="s">
        <v>2345</v>
      </c>
      <c r="AX3590" t="s">
        <v>5405</v>
      </c>
      <c r="AY3590" s="104">
        <v>46115.494444444441</v>
      </c>
      <c r="AZ3590">
        <v>73109</v>
      </c>
      <c r="BA3590" t="s">
        <v>4728</v>
      </c>
      <c r="BB3590" t="s">
        <v>5989</v>
      </c>
      <c r="BF3590" t="s">
        <v>5925</v>
      </c>
    </row>
    <row r="3591" spans="32:58" x14ac:dyDescent="0.25">
      <c r="AF3591" t="s">
        <v>2419</v>
      </c>
      <c r="AG3591" t="s">
        <v>2373</v>
      </c>
      <c r="AJ3591" t="s">
        <v>4796</v>
      </c>
      <c r="AK3591" s="104">
        <v>46119.676388888889</v>
      </c>
      <c r="AL3591">
        <v>372544</v>
      </c>
      <c r="AM3591" t="s">
        <v>4761</v>
      </c>
      <c r="AN3591" t="s">
        <v>42</v>
      </c>
      <c r="AO3591" t="s">
        <v>13</v>
      </c>
      <c r="AR3591" t="s">
        <v>5944</v>
      </c>
      <c r="AT3591" t="s">
        <v>76</v>
      </c>
      <c r="AX3591" t="s">
        <v>7575</v>
      </c>
      <c r="AY3591" s="104">
        <v>46115.494444444441</v>
      </c>
      <c r="AZ3591">
        <v>566810</v>
      </c>
      <c r="BA3591" t="s">
        <v>4728</v>
      </c>
      <c r="BB3591" t="s">
        <v>5989</v>
      </c>
      <c r="BF3591" t="s">
        <v>5958</v>
      </c>
    </row>
    <row r="3592" spans="32:58" x14ac:dyDescent="0.25">
      <c r="AF3592" t="s">
        <v>247</v>
      </c>
      <c r="AJ3592" t="s">
        <v>5632</v>
      </c>
      <c r="AK3592" s="104">
        <v>46119.676388888889</v>
      </c>
      <c r="AL3592">
        <v>313522</v>
      </c>
      <c r="AM3592" t="s">
        <v>4728</v>
      </c>
      <c r="AN3592" t="s">
        <v>13</v>
      </c>
      <c r="AR3592" t="s">
        <v>5931</v>
      </c>
      <c r="AT3592" t="s">
        <v>432</v>
      </c>
      <c r="AX3592" t="s">
        <v>4921</v>
      </c>
      <c r="AY3592" s="104">
        <v>46115.495138888888</v>
      </c>
      <c r="AZ3592">
        <v>1276226</v>
      </c>
      <c r="BA3592" t="s">
        <v>4761</v>
      </c>
      <c r="BB3592" t="s">
        <v>5989</v>
      </c>
      <c r="BF3592" t="s">
        <v>5966</v>
      </c>
    </row>
    <row r="3593" spans="32:58" x14ac:dyDescent="0.25">
      <c r="AF3593" t="s">
        <v>1768</v>
      </c>
      <c r="AG3593" t="s">
        <v>223</v>
      </c>
      <c r="AJ3593" t="s">
        <v>4891</v>
      </c>
      <c r="AK3593" s="104">
        <v>46119.677083333336</v>
      </c>
      <c r="AL3593">
        <v>6304266</v>
      </c>
      <c r="AM3593" t="s">
        <v>4761</v>
      </c>
      <c r="AN3593" t="s">
        <v>42</v>
      </c>
      <c r="AO3593" t="s">
        <v>13</v>
      </c>
      <c r="AR3593" t="s">
        <v>5671</v>
      </c>
      <c r="AT3593" t="s">
        <v>1945</v>
      </c>
      <c r="AX3593" t="s">
        <v>5000</v>
      </c>
      <c r="AY3593" s="104">
        <v>46115.495138888888</v>
      </c>
      <c r="AZ3593">
        <v>251211</v>
      </c>
      <c r="BA3593" t="s">
        <v>4728</v>
      </c>
      <c r="BB3593" t="s">
        <v>5989</v>
      </c>
      <c r="BF3593" t="s">
        <v>5918</v>
      </c>
    </row>
    <row r="3594" spans="32:58" x14ac:dyDescent="0.25">
      <c r="AF3594" t="s">
        <v>1584</v>
      </c>
      <c r="AJ3594" t="s">
        <v>6976</v>
      </c>
      <c r="AK3594" s="104">
        <v>46119.678472222222</v>
      </c>
      <c r="AL3594">
        <v>35982</v>
      </c>
      <c r="AM3594" t="s">
        <v>4728</v>
      </c>
      <c r="AN3594" t="s">
        <v>13</v>
      </c>
      <c r="AR3594" t="s">
        <v>5925</v>
      </c>
      <c r="AT3594" t="s">
        <v>2624</v>
      </c>
      <c r="AX3594" t="s">
        <v>4774</v>
      </c>
      <c r="AY3594" s="104">
        <v>46115.495138888888</v>
      </c>
      <c r="AZ3594">
        <v>484457</v>
      </c>
      <c r="BA3594" t="s">
        <v>4728</v>
      </c>
      <c r="BB3594" t="s">
        <v>5989</v>
      </c>
      <c r="BF3594" t="s">
        <v>5931</v>
      </c>
    </row>
    <row r="3595" spans="32:58" x14ac:dyDescent="0.25">
      <c r="AF3595" t="s">
        <v>2600</v>
      </c>
      <c r="AJ3595" t="s">
        <v>4932</v>
      </c>
      <c r="AK3595" s="104">
        <v>46119.678472222222</v>
      </c>
      <c r="AL3595">
        <v>88113</v>
      </c>
      <c r="AM3595" t="s">
        <v>4728</v>
      </c>
      <c r="AN3595" t="s">
        <v>13</v>
      </c>
      <c r="AR3595" t="s">
        <v>5948</v>
      </c>
      <c r="AT3595" t="s">
        <v>2559</v>
      </c>
      <c r="AU3595" t="s">
        <v>1688</v>
      </c>
      <c r="AX3595" t="s">
        <v>5013</v>
      </c>
      <c r="AY3595" s="104">
        <v>46115.495833333334</v>
      </c>
      <c r="AZ3595">
        <v>890834</v>
      </c>
      <c r="BA3595" t="s">
        <v>4728</v>
      </c>
      <c r="BB3595" t="s">
        <v>5989</v>
      </c>
      <c r="BC3595" t="s">
        <v>4731</v>
      </c>
      <c r="BF3595" t="s">
        <v>7278</v>
      </c>
    </row>
    <row r="3596" spans="32:58" x14ac:dyDescent="0.25">
      <c r="AF3596" t="s">
        <v>852</v>
      </c>
      <c r="AJ3596" t="s">
        <v>5229</v>
      </c>
      <c r="AK3596" s="104">
        <v>46119.678472222222</v>
      </c>
      <c r="AL3596">
        <v>563856</v>
      </c>
      <c r="AM3596" t="s">
        <v>4761</v>
      </c>
      <c r="AN3596" t="s">
        <v>13</v>
      </c>
      <c r="AR3596" t="s">
        <v>5966</v>
      </c>
      <c r="AT3596" t="s">
        <v>1894</v>
      </c>
      <c r="AX3596" t="s">
        <v>4921</v>
      </c>
      <c r="AY3596" s="104">
        <v>46115.495833333334</v>
      </c>
      <c r="AZ3596">
        <v>361522</v>
      </c>
      <c r="BA3596" t="s">
        <v>4728</v>
      </c>
      <c r="BB3596" t="s">
        <v>5989</v>
      </c>
      <c r="BF3596" t="s">
        <v>5931</v>
      </c>
    </row>
    <row r="3597" spans="32:58" x14ac:dyDescent="0.25">
      <c r="AF3597" t="s">
        <v>1345</v>
      </c>
      <c r="AG3597" t="s">
        <v>2357</v>
      </c>
      <c r="AJ3597" t="s">
        <v>5065</v>
      </c>
      <c r="AK3597" s="104">
        <v>46119.678472222222</v>
      </c>
      <c r="AL3597">
        <v>538892</v>
      </c>
      <c r="AM3597" t="s">
        <v>4728</v>
      </c>
      <c r="AN3597" t="s">
        <v>42</v>
      </c>
      <c r="AO3597" t="s">
        <v>13</v>
      </c>
      <c r="AR3597" t="s">
        <v>5937</v>
      </c>
      <c r="AT3597" t="s">
        <v>551</v>
      </c>
      <c r="AX3597" t="s">
        <v>5156</v>
      </c>
      <c r="AY3597" s="104">
        <v>46115.496527777781</v>
      </c>
      <c r="AZ3597">
        <v>248012</v>
      </c>
      <c r="BA3597" t="s">
        <v>4728</v>
      </c>
      <c r="BB3597" t="s">
        <v>5989</v>
      </c>
      <c r="BF3597" t="s">
        <v>5918</v>
      </c>
    </row>
    <row r="3598" spans="32:58" x14ac:dyDescent="0.25">
      <c r="AF3598" t="s">
        <v>1134</v>
      </c>
      <c r="AJ3598" t="s">
        <v>5074</v>
      </c>
      <c r="AK3598" s="104">
        <v>46119.678472222222</v>
      </c>
      <c r="AL3598">
        <v>429693</v>
      </c>
      <c r="AM3598" t="s">
        <v>4728</v>
      </c>
      <c r="AN3598" t="s">
        <v>13</v>
      </c>
      <c r="AR3598" t="s">
        <v>4781</v>
      </c>
      <c r="AT3598" t="s">
        <v>202</v>
      </c>
      <c r="AX3598" t="s">
        <v>7576</v>
      </c>
      <c r="AY3598" s="104">
        <v>46115.496527777781</v>
      </c>
      <c r="AZ3598">
        <v>473653</v>
      </c>
      <c r="BA3598" t="s">
        <v>4761</v>
      </c>
      <c r="BB3598" t="s">
        <v>5989</v>
      </c>
      <c r="BF3598" t="s">
        <v>6117</v>
      </c>
    </row>
    <row r="3599" spans="32:58" x14ac:dyDescent="0.25">
      <c r="AF3599" t="s">
        <v>2487</v>
      </c>
      <c r="AG3599" t="s">
        <v>1220</v>
      </c>
      <c r="AH3599" t="s">
        <v>220</v>
      </c>
      <c r="AJ3599" t="s">
        <v>5995</v>
      </c>
      <c r="AK3599" s="104">
        <v>46119.679166666669</v>
      </c>
      <c r="AL3599">
        <v>1123475</v>
      </c>
      <c r="AM3599" t="s">
        <v>4728</v>
      </c>
      <c r="AN3599" t="s">
        <v>42</v>
      </c>
      <c r="AO3599" t="s">
        <v>13</v>
      </c>
      <c r="AP3599" t="s">
        <v>4731</v>
      </c>
      <c r="AR3599" t="s">
        <v>6748</v>
      </c>
      <c r="AT3599" t="s">
        <v>264</v>
      </c>
      <c r="AU3599" t="s">
        <v>1891</v>
      </c>
      <c r="AX3599" t="s">
        <v>6105</v>
      </c>
      <c r="AY3599" s="104">
        <v>46115.496527777781</v>
      </c>
      <c r="AZ3599">
        <v>793736</v>
      </c>
      <c r="BA3599" t="s">
        <v>4728</v>
      </c>
      <c r="BB3599" t="s">
        <v>5989</v>
      </c>
      <c r="BC3599" t="s">
        <v>4731</v>
      </c>
      <c r="BF3599" t="s">
        <v>6501</v>
      </c>
    </row>
    <row r="3600" spans="32:58" x14ac:dyDescent="0.25">
      <c r="AF3600" t="s">
        <v>250</v>
      </c>
      <c r="AG3600" t="s">
        <v>2197</v>
      </c>
      <c r="AJ3600" t="s">
        <v>5027</v>
      </c>
      <c r="AK3600" s="104">
        <v>46119.679166666669</v>
      </c>
      <c r="AL3600">
        <v>996408</v>
      </c>
      <c r="AM3600" t="s">
        <v>4728</v>
      </c>
      <c r="AN3600" t="s">
        <v>13</v>
      </c>
      <c r="AO3600" t="s">
        <v>4731</v>
      </c>
      <c r="AR3600" t="s">
        <v>6240</v>
      </c>
      <c r="AT3600" t="s">
        <v>1078</v>
      </c>
      <c r="AX3600" t="s">
        <v>5311</v>
      </c>
      <c r="AY3600" s="104">
        <v>46115.497916666667</v>
      </c>
      <c r="AZ3600">
        <v>180414</v>
      </c>
      <c r="BA3600" t="s">
        <v>4728</v>
      </c>
      <c r="BB3600" t="s">
        <v>5989</v>
      </c>
      <c r="BF3600" t="s">
        <v>5942</v>
      </c>
    </row>
    <row r="3601" spans="32:58" x14ac:dyDescent="0.25">
      <c r="AF3601" t="s">
        <v>1584</v>
      </c>
      <c r="AJ3601" t="s">
        <v>6036</v>
      </c>
      <c r="AK3601" s="104">
        <v>46119.679166666669</v>
      </c>
      <c r="AL3601">
        <v>331115</v>
      </c>
      <c r="AM3601" t="s">
        <v>4728</v>
      </c>
      <c r="AN3601" t="s">
        <v>13</v>
      </c>
      <c r="AR3601" t="s">
        <v>4781</v>
      </c>
      <c r="AT3601" t="s">
        <v>836</v>
      </c>
      <c r="AX3601" t="s">
        <v>6932</v>
      </c>
      <c r="AY3601" s="104">
        <v>46115.497916666667</v>
      </c>
      <c r="AZ3601">
        <v>1271069</v>
      </c>
      <c r="BA3601" t="s">
        <v>4728</v>
      </c>
      <c r="BB3601" t="s">
        <v>5989</v>
      </c>
      <c r="BF3601" t="s">
        <v>5942</v>
      </c>
    </row>
    <row r="3602" spans="32:58" x14ac:dyDescent="0.25">
      <c r="AF3602" t="s">
        <v>2074</v>
      </c>
      <c r="AG3602" t="s">
        <v>1706</v>
      </c>
      <c r="AH3602" t="s">
        <v>1688</v>
      </c>
      <c r="AJ3602" t="s">
        <v>5328</v>
      </c>
      <c r="AK3602" s="104">
        <v>46119.679861111108</v>
      </c>
      <c r="AL3602">
        <v>1456686</v>
      </c>
      <c r="AM3602" t="s">
        <v>4728</v>
      </c>
      <c r="AN3602" t="s">
        <v>4787</v>
      </c>
      <c r="AO3602" t="s">
        <v>13</v>
      </c>
      <c r="AP3602" t="s">
        <v>4731</v>
      </c>
      <c r="AR3602" t="s">
        <v>6878</v>
      </c>
      <c r="AT3602" t="s">
        <v>1985</v>
      </c>
      <c r="AX3602" t="s">
        <v>4755</v>
      </c>
      <c r="AY3602" s="104">
        <v>46115.497916666667</v>
      </c>
      <c r="AZ3602">
        <v>4781106</v>
      </c>
      <c r="BA3602" t="s">
        <v>4761</v>
      </c>
      <c r="BB3602" t="s">
        <v>5989</v>
      </c>
      <c r="BF3602" t="s">
        <v>5934</v>
      </c>
    </row>
    <row r="3603" spans="32:58" x14ac:dyDescent="0.25">
      <c r="AF3603" t="s">
        <v>959</v>
      </c>
      <c r="AG3603" t="s">
        <v>2373</v>
      </c>
      <c r="AJ3603" t="s">
        <v>5206</v>
      </c>
      <c r="AK3603" s="104">
        <v>46119.679861111108</v>
      </c>
      <c r="AL3603">
        <v>555566</v>
      </c>
      <c r="AM3603" t="s">
        <v>4728</v>
      </c>
      <c r="AN3603" t="s">
        <v>42</v>
      </c>
      <c r="AO3603" t="s">
        <v>13</v>
      </c>
      <c r="AR3603" t="s">
        <v>6027</v>
      </c>
      <c r="AT3603" t="s">
        <v>1985</v>
      </c>
      <c r="AU3603" t="s">
        <v>1688</v>
      </c>
      <c r="AX3603" t="s">
        <v>4774</v>
      </c>
      <c r="AY3603" s="104">
        <v>46115.498611111114</v>
      </c>
      <c r="AZ3603">
        <v>902805</v>
      </c>
      <c r="BA3603" t="s">
        <v>4761</v>
      </c>
      <c r="BB3603" t="s">
        <v>5989</v>
      </c>
      <c r="BC3603" t="s">
        <v>4731</v>
      </c>
      <c r="BF3603" t="s">
        <v>6411</v>
      </c>
    </row>
    <row r="3604" spans="32:58" x14ac:dyDescent="0.25">
      <c r="AF3604" t="s">
        <v>1284</v>
      </c>
      <c r="AJ3604" t="s">
        <v>5106</v>
      </c>
      <c r="AK3604" s="104">
        <v>46119.679861111108</v>
      </c>
      <c r="AL3604">
        <v>470666</v>
      </c>
      <c r="AM3604" t="s">
        <v>4728</v>
      </c>
      <c r="AN3604" t="s">
        <v>13</v>
      </c>
      <c r="AR3604" t="s">
        <v>5948</v>
      </c>
      <c r="AT3604" t="s">
        <v>78</v>
      </c>
      <c r="AX3604" t="s">
        <v>5507</v>
      </c>
      <c r="AY3604" s="104">
        <v>46115.498611111114</v>
      </c>
      <c r="AZ3604">
        <v>915582</v>
      </c>
      <c r="BA3604" t="s">
        <v>4728</v>
      </c>
      <c r="BB3604" t="s">
        <v>5989</v>
      </c>
      <c r="BF3604" t="s">
        <v>5931</v>
      </c>
    </row>
    <row r="3605" spans="32:58" x14ac:dyDescent="0.25">
      <c r="AF3605" t="s">
        <v>2561</v>
      </c>
      <c r="AJ3605" t="s">
        <v>4890</v>
      </c>
      <c r="AK3605" s="104">
        <v>46119.679861111108</v>
      </c>
      <c r="AL3605">
        <v>180021</v>
      </c>
      <c r="AM3605" t="s">
        <v>4761</v>
      </c>
      <c r="AN3605" t="s">
        <v>13</v>
      </c>
      <c r="AR3605" t="s">
        <v>5918</v>
      </c>
      <c r="AT3605" t="s">
        <v>229</v>
      </c>
      <c r="AX3605" t="s">
        <v>5772</v>
      </c>
      <c r="AY3605" s="104">
        <v>46115.499305555553</v>
      </c>
      <c r="AZ3605">
        <v>444327</v>
      </c>
      <c r="BA3605" t="s">
        <v>4728</v>
      </c>
      <c r="BB3605" t="s">
        <v>5989</v>
      </c>
      <c r="BF3605" t="s">
        <v>5931</v>
      </c>
    </row>
    <row r="3606" spans="32:58" x14ac:dyDescent="0.25">
      <c r="AF3606" t="s">
        <v>1706</v>
      </c>
      <c r="AJ3606" t="s">
        <v>6976</v>
      </c>
      <c r="AK3606" s="104">
        <v>46119.679861111108</v>
      </c>
      <c r="AL3606">
        <v>913227</v>
      </c>
      <c r="AM3606" t="s">
        <v>4761</v>
      </c>
      <c r="AN3606" t="s">
        <v>13</v>
      </c>
      <c r="AR3606" t="s">
        <v>5920</v>
      </c>
      <c r="AT3606" t="s">
        <v>1559</v>
      </c>
      <c r="AX3606" t="s">
        <v>4826</v>
      </c>
      <c r="AY3606" s="104">
        <v>46115.499305555553</v>
      </c>
      <c r="AZ3606">
        <v>275027</v>
      </c>
      <c r="BA3606" t="s">
        <v>4728</v>
      </c>
      <c r="BB3606" t="s">
        <v>5989</v>
      </c>
      <c r="BF3606" t="s">
        <v>5927</v>
      </c>
    </row>
    <row r="3607" spans="32:58" x14ac:dyDescent="0.25">
      <c r="AF3607" t="s">
        <v>1132</v>
      </c>
      <c r="AJ3607" t="s">
        <v>5632</v>
      </c>
      <c r="AK3607" s="104">
        <v>46119.679861111108</v>
      </c>
      <c r="AL3607">
        <v>267181</v>
      </c>
      <c r="AM3607" t="s">
        <v>4728</v>
      </c>
      <c r="AN3607" t="s">
        <v>13</v>
      </c>
      <c r="AR3607" t="s">
        <v>5918</v>
      </c>
      <c r="AT3607" t="s">
        <v>1276</v>
      </c>
      <c r="AX3607" t="s">
        <v>6365</v>
      </c>
      <c r="AY3607" s="104">
        <v>46115.5</v>
      </c>
      <c r="AZ3607">
        <v>161054</v>
      </c>
      <c r="BA3607" t="s">
        <v>4761</v>
      </c>
      <c r="BB3607" t="s">
        <v>5989</v>
      </c>
      <c r="BF3607" t="s">
        <v>5966</v>
      </c>
    </row>
    <row r="3608" spans="32:58" x14ac:dyDescent="0.25">
      <c r="AF3608" t="s">
        <v>1134</v>
      </c>
      <c r="AG3608" t="s">
        <v>1688</v>
      </c>
      <c r="AJ3608" t="s">
        <v>6220</v>
      </c>
      <c r="AK3608" s="104">
        <v>46119.680555555555</v>
      </c>
      <c r="AL3608">
        <v>2571496</v>
      </c>
      <c r="AM3608" t="s">
        <v>4761</v>
      </c>
      <c r="AN3608" t="s">
        <v>13</v>
      </c>
      <c r="AO3608" t="s">
        <v>4731</v>
      </c>
      <c r="AR3608" t="s">
        <v>6411</v>
      </c>
      <c r="AT3608" t="s">
        <v>1292</v>
      </c>
      <c r="AX3608" t="s">
        <v>6105</v>
      </c>
      <c r="AY3608" s="104">
        <v>46115.5</v>
      </c>
      <c r="AZ3608">
        <v>91031</v>
      </c>
      <c r="BA3608" t="s">
        <v>4728</v>
      </c>
      <c r="BB3608" t="s">
        <v>5989</v>
      </c>
      <c r="BF3608" t="s">
        <v>5925</v>
      </c>
    </row>
    <row r="3609" spans="32:58" x14ac:dyDescent="0.25">
      <c r="AF3609" t="s">
        <v>2259</v>
      </c>
      <c r="AJ3609" t="s">
        <v>4877</v>
      </c>
      <c r="AK3609" s="104">
        <v>46119.680555555555</v>
      </c>
      <c r="AL3609">
        <v>1093751</v>
      </c>
      <c r="AM3609" t="s">
        <v>4728</v>
      </c>
      <c r="AN3609" t="s">
        <v>13</v>
      </c>
      <c r="AR3609" t="s">
        <v>5920</v>
      </c>
      <c r="AT3609" t="s">
        <v>72</v>
      </c>
      <c r="AX3609" t="s">
        <v>5776</v>
      </c>
      <c r="AY3609" s="104">
        <v>46115.5</v>
      </c>
      <c r="AZ3609">
        <v>413299</v>
      </c>
      <c r="BA3609" t="s">
        <v>4728</v>
      </c>
      <c r="BB3609" t="s">
        <v>5989</v>
      </c>
      <c r="BF3609" t="s">
        <v>5958</v>
      </c>
    </row>
    <row r="3610" spans="32:58" x14ac:dyDescent="0.25">
      <c r="AF3610" t="s">
        <v>937</v>
      </c>
      <c r="AG3610" t="s">
        <v>1706</v>
      </c>
      <c r="AJ3610" t="s">
        <v>4829</v>
      </c>
      <c r="AK3610" s="104">
        <v>46119.681250000001</v>
      </c>
      <c r="AL3610">
        <v>2982921</v>
      </c>
      <c r="AM3610" t="s">
        <v>4761</v>
      </c>
      <c r="AN3610" t="s">
        <v>42</v>
      </c>
      <c r="AO3610" t="s">
        <v>13</v>
      </c>
      <c r="AR3610" t="s">
        <v>5980</v>
      </c>
      <c r="AT3610" t="s">
        <v>2158</v>
      </c>
      <c r="AU3610" t="s">
        <v>1284</v>
      </c>
      <c r="AV3610" t="s">
        <v>1078</v>
      </c>
      <c r="AX3610" t="s">
        <v>5331</v>
      </c>
      <c r="AY3610" s="104">
        <v>46115.5</v>
      </c>
      <c r="AZ3610">
        <v>977145</v>
      </c>
      <c r="BA3610" t="s">
        <v>4728</v>
      </c>
      <c r="BB3610" t="s">
        <v>42</v>
      </c>
      <c r="BC3610" t="s">
        <v>13</v>
      </c>
      <c r="BD3610" t="s">
        <v>5989</v>
      </c>
      <c r="BF3610" t="s">
        <v>6524</v>
      </c>
    </row>
    <row r="3611" spans="32:58" x14ac:dyDescent="0.25">
      <c r="AF3611" t="s">
        <v>2307</v>
      </c>
      <c r="AG3611" t="s">
        <v>1220</v>
      </c>
      <c r="AJ3611" t="s">
        <v>4989</v>
      </c>
      <c r="AK3611" s="104">
        <v>46119.682638888888</v>
      </c>
      <c r="AL3611">
        <v>706514</v>
      </c>
      <c r="AM3611" t="s">
        <v>4728</v>
      </c>
      <c r="AN3611" t="s">
        <v>42</v>
      </c>
      <c r="AO3611" t="s">
        <v>13</v>
      </c>
      <c r="AR3611" t="s">
        <v>5947</v>
      </c>
      <c r="AT3611" t="s">
        <v>432</v>
      </c>
      <c r="AU3611" t="s">
        <v>1132</v>
      </c>
      <c r="AX3611" t="s">
        <v>4743</v>
      </c>
      <c r="AY3611" s="104">
        <v>46115.5</v>
      </c>
      <c r="AZ3611">
        <v>902236</v>
      </c>
      <c r="BA3611" t="s">
        <v>4728</v>
      </c>
      <c r="BB3611" t="s">
        <v>5989</v>
      </c>
      <c r="BC3611" t="s">
        <v>4731</v>
      </c>
      <c r="BF3611" t="s">
        <v>7223</v>
      </c>
    </row>
    <row r="3612" spans="32:58" x14ac:dyDescent="0.25">
      <c r="AF3612" t="s">
        <v>2624</v>
      </c>
      <c r="AJ3612" t="s">
        <v>4877</v>
      </c>
      <c r="AK3612" s="104">
        <v>46119.682638888888</v>
      </c>
      <c r="AL3612">
        <v>677731</v>
      </c>
      <c r="AM3612" t="s">
        <v>4761</v>
      </c>
      <c r="AN3612" t="s">
        <v>13</v>
      </c>
      <c r="AR3612" t="s">
        <v>4781</v>
      </c>
      <c r="AT3612" t="s">
        <v>2559</v>
      </c>
      <c r="AX3612" t="s">
        <v>7577</v>
      </c>
      <c r="AY3612" s="104">
        <v>46115.5</v>
      </c>
      <c r="AZ3612">
        <v>301303</v>
      </c>
      <c r="BA3612" t="s">
        <v>4728</v>
      </c>
      <c r="BB3612" t="s">
        <v>5989</v>
      </c>
      <c r="BF3612" t="s">
        <v>5918</v>
      </c>
    </row>
    <row r="3613" spans="32:58" x14ac:dyDescent="0.25">
      <c r="AF3613" t="s">
        <v>2229</v>
      </c>
      <c r="AG3613" t="s">
        <v>81</v>
      </c>
      <c r="AJ3613" t="s">
        <v>6978</v>
      </c>
      <c r="AK3613" s="104">
        <v>46119.683333333334</v>
      </c>
      <c r="AL3613">
        <v>420223</v>
      </c>
      <c r="AM3613" t="s">
        <v>4761</v>
      </c>
      <c r="AN3613" t="s">
        <v>4797</v>
      </c>
      <c r="AO3613" t="s">
        <v>13</v>
      </c>
      <c r="AR3613" t="s">
        <v>6979</v>
      </c>
      <c r="AX3613" t="s">
        <v>6252</v>
      </c>
      <c r="AY3613" s="104">
        <v>46115.5</v>
      </c>
      <c r="AZ3613">
        <v>41689</v>
      </c>
      <c r="BA3613" t="s">
        <v>4728</v>
      </c>
      <c r="BB3613" t="s">
        <v>5989</v>
      </c>
    </row>
    <row r="3614" spans="32:58" x14ac:dyDescent="0.25">
      <c r="AF3614" t="s">
        <v>448</v>
      </c>
      <c r="AG3614" t="s">
        <v>2373</v>
      </c>
      <c r="AJ3614" t="s">
        <v>5065</v>
      </c>
      <c r="AK3614" s="104">
        <v>46119.68472222222</v>
      </c>
      <c r="AL3614">
        <v>936739</v>
      </c>
      <c r="AM3614" t="s">
        <v>4728</v>
      </c>
      <c r="AN3614" t="s">
        <v>42</v>
      </c>
      <c r="AO3614" t="s">
        <v>13</v>
      </c>
      <c r="AR3614" t="s">
        <v>6040</v>
      </c>
      <c r="AT3614" t="s">
        <v>1385</v>
      </c>
      <c r="AX3614" t="s">
        <v>6105</v>
      </c>
      <c r="AY3614" s="104">
        <v>46115.500694444447</v>
      </c>
      <c r="AZ3614">
        <v>329050</v>
      </c>
      <c r="BA3614" t="s">
        <v>4728</v>
      </c>
      <c r="BB3614" t="s">
        <v>5989</v>
      </c>
      <c r="BF3614" t="s">
        <v>5956</v>
      </c>
    </row>
    <row r="3615" spans="32:58" x14ac:dyDescent="0.25">
      <c r="AF3615" t="s">
        <v>205</v>
      </c>
      <c r="AG3615" t="s">
        <v>211</v>
      </c>
      <c r="AJ3615" t="s">
        <v>6980</v>
      </c>
      <c r="AK3615" s="104">
        <v>46119.685416666667</v>
      </c>
      <c r="AL3615">
        <v>291461</v>
      </c>
      <c r="AM3615" t="s">
        <v>4728</v>
      </c>
      <c r="AN3615" t="s">
        <v>13</v>
      </c>
      <c r="AO3615" t="s">
        <v>4731</v>
      </c>
      <c r="AR3615" t="s">
        <v>6981</v>
      </c>
      <c r="AT3615" t="s">
        <v>516</v>
      </c>
      <c r="AX3615" t="s">
        <v>5125</v>
      </c>
      <c r="AY3615" s="104">
        <v>46115.500694444447</v>
      </c>
      <c r="AZ3615">
        <v>305841</v>
      </c>
      <c r="BA3615" t="s">
        <v>4728</v>
      </c>
      <c r="BB3615" t="s">
        <v>5989</v>
      </c>
      <c r="BF3615" t="s">
        <v>5942</v>
      </c>
    </row>
    <row r="3616" spans="32:58" x14ac:dyDescent="0.25">
      <c r="AF3616" t="s">
        <v>1584</v>
      </c>
      <c r="AJ3616" t="s">
        <v>4932</v>
      </c>
      <c r="AK3616" s="104">
        <v>46119.685416666667</v>
      </c>
      <c r="AL3616">
        <v>848054</v>
      </c>
      <c r="AM3616" t="s">
        <v>4728</v>
      </c>
      <c r="AN3616" t="s">
        <v>13</v>
      </c>
      <c r="AR3616" t="s">
        <v>5924</v>
      </c>
      <c r="AT3616" t="s">
        <v>1945</v>
      </c>
      <c r="AX3616" t="s">
        <v>7578</v>
      </c>
      <c r="AY3616" s="104">
        <v>46115.500694444447</v>
      </c>
      <c r="AZ3616">
        <v>452932</v>
      </c>
      <c r="BA3616" t="s">
        <v>4728</v>
      </c>
      <c r="BB3616" t="s">
        <v>5989</v>
      </c>
      <c r="BF3616" t="s">
        <v>5931</v>
      </c>
    </row>
    <row r="3617" spans="32:58" x14ac:dyDescent="0.25">
      <c r="AF3617" t="s">
        <v>1645</v>
      </c>
      <c r="AG3617" t="s">
        <v>73</v>
      </c>
      <c r="AJ3617" t="s">
        <v>4890</v>
      </c>
      <c r="AK3617" s="104">
        <v>46119.685416666667</v>
      </c>
      <c r="AL3617">
        <v>1680621</v>
      </c>
      <c r="AM3617" t="s">
        <v>4728</v>
      </c>
      <c r="AN3617" t="s">
        <v>42</v>
      </c>
      <c r="AO3617" t="s">
        <v>13</v>
      </c>
      <c r="AR3617" t="s">
        <v>6376</v>
      </c>
      <c r="AT3617" t="s">
        <v>308</v>
      </c>
      <c r="AX3617" t="s">
        <v>6381</v>
      </c>
      <c r="AY3617" s="104">
        <v>46115.501388888886</v>
      </c>
      <c r="AZ3617">
        <v>841655</v>
      </c>
      <c r="BA3617" t="s">
        <v>4728</v>
      </c>
      <c r="BB3617" t="s">
        <v>5989</v>
      </c>
      <c r="BF3617" t="s">
        <v>5931</v>
      </c>
    </row>
    <row r="3618" spans="32:58" x14ac:dyDescent="0.25">
      <c r="AF3618" t="s">
        <v>852</v>
      </c>
      <c r="AJ3618" t="s">
        <v>5074</v>
      </c>
      <c r="AK3618" s="104">
        <v>46119.688194444447</v>
      </c>
      <c r="AL3618">
        <v>56640</v>
      </c>
      <c r="AM3618" t="s">
        <v>4728</v>
      </c>
      <c r="AN3618" t="s">
        <v>13</v>
      </c>
      <c r="AR3618" t="s">
        <v>5925</v>
      </c>
      <c r="AT3618" t="s">
        <v>1276</v>
      </c>
      <c r="AX3618" t="s">
        <v>6252</v>
      </c>
      <c r="AY3618" s="104">
        <v>46115.502083333333</v>
      </c>
      <c r="AZ3618">
        <v>439400</v>
      </c>
      <c r="BA3618" t="s">
        <v>4728</v>
      </c>
      <c r="BB3618" t="s">
        <v>5989</v>
      </c>
      <c r="BF3618" t="s">
        <v>5931</v>
      </c>
    </row>
    <row r="3619" spans="32:58" x14ac:dyDescent="0.25">
      <c r="AF3619" t="s">
        <v>2510</v>
      </c>
      <c r="AJ3619" t="s">
        <v>5995</v>
      </c>
      <c r="AK3619" s="104">
        <v>46119.688888888886</v>
      </c>
      <c r="AL3619">
        <v>203715</v>
      </c>
      <c r="AM3619" t="s">
        <v>4728</v>
      </c>
      <c r="AN3619" t="s">
        <v>13</v>
      </c>
      <c r="AR3619" t="s">
        <v>5931</v>
      </c>
      <c r="AT3619" t="s">
        <v>551</v>
      </c>
      <c r="AX3619" t="s">
        <v>4918</v>
      </c>
      <c r="AY3619" s="104">
        <v>46115.502083333333</v>
      </c>
      <c r="AZ3619">
        <v>996829</v>
      </c>
      <c r="BA3619" t="s">
        <v>4728</v>
      </c>
      <c r="BB3619" t="s">
        <v>5989</v>
      </c>
      <c r="BF3619" t="s">
        <v>5931</v>
      </c>
    </row>
    <row r="3620" spans="32:58" x14ac:dyDescent="0.25">
      <c r="AF3620" t="s">
        <v>1507</v>
      </c>
      <c r="AJ3620" t="s">
        <v>6035</v>
      </c>
      <c r="AK3620" s="104">
        <v>46119.689583333333</v>
      </c>
      <c r="AL3620">
        <v>97864</v>
      </c>
      <c r="AM3620" t="s">
        <v>4728</v>
      </c>
      <c r="AN3620" t="s">
        <v>13</v>
      </c>
      <c r="AR3620" t="s">
        <v>4781</v>
      </c>
      <c r="AT3620" t="s">
        <v>1292</v>
      </c>
      <c r="AU3620" t="s">
        <v>211</v>
      </c>
      <c r="AX3620" t="s">
        <v>5416</v>
      </c>
      <c r="AY3620" s="104">
        <v>46115.502083333333</v>
      </c>
      <c r="AZ3620">
        <v>306872</v>
      </c>
      <c r="BA3620" t="s">
        <v>4728</v>
      </c>
      <c r="BB3620" t="s">
        <v>5989</v>
      </c>
      <c r="BC3620" t="s">
        <v>4731</v>
      </c>
      <c r="BF3620" t="s">
        <v>6173</v>
      </c>
    </row>
    <row r="3621" spans="32:58" x14ac:dyDescent="0.25">
      <c r="AF3621" t="s">
        <v>2510</v>
      </c>
      <c r="AJ3621" t="s">
        <v>4765</v>
      </c>
      <c r="AK3621" s="104">
        <v>46119.690972222219</v>
      </c>
      <c r="AL3621">
        <v>464014</v>
      </c>
      <c r="AM3621" t="s">
        <v>4728</v>
      </c>
      <c r="AN3621" t="s">
        <v>13</v>
      </c>
      <c r="AR3621" t="s">
        <v>6004</v>
      </c>
      <c r="AT3621" t="s">
        <v>1910</v>
      </c>
      <c r="AX3621" t="s">
        <v>5280</v>
      </c>
      <c r="AY3621" s="104">
        <v>46115.502083333333</v>
      </c>
      <c r="AZ3621">
        <v>1228820</v>
      </c>
      <c r="BA3621" t="s">
        <v>4728</v>
      </c>
      <c r="BB3621" t="s">
        <v>5989</v>
      </c>
      <c r="BF3621" t="s">
        <v>5918</v>
      </c>
    </row>
    <row r="3622" spans="32:58" x14ac:dyDescent="0.25">
      <c r="AF3622" t="s">
        <v>852</v>
      </c>
      <c r="AG3622" t="s">
        <v>1985</v>
      </c>
      <c r="AJ3622" t="s">
        <v>5074</v>
      </c>
      <c r="AK3622" s="104">
        <v>46119.691666666666</v>
      </c>
      <c r="AL3622">
        <v>607226</v>
      </c>
      <c r="AM3622" t="s">
        <v>4728</v>
      </c>
      <c r="AN3622" t="s">
        <v>13</v>
      </c>
      <c r="AO3622" t="s">
        <v>4812</v>
      </c>
      <c r="AR3622" t="s">
        <v>6982</v>
      </c>
      <c r="AT3622" t="s">
        <v>1985</v>
      </c>
      <c r="AX3622" t="s">
        <v>7575</v>
      </c>
      <c r="AY3622" s="104">
        <v>46115.50277777778</v>
      </c>
      <c r="AZ3622">
        <v>790036</v>
      </c>
      <c r="BA3622" t="s">
        <v>4728</v>
      </c>
      <c r="BB3622" t="s">
        <v>5989</v>
      </c>
      <c r="BF3622" t="s">
        <v>5942</v>
      </c>
    </row>
    <row r="3623" spans="32:58" x14ac:dyDescent="0.25">
      <c r="AF3623" t="s">
        <v>1702</v>
      </c>
      <c r="AG3623" t="s">
        <v>868</v>
      </c>
      <c r="AJ3623" t="s">
        <v>4784</v>
      </c>
      <c r="AK3623" s="104">
        <v>46119.691666666666</v>
      </c>
      <c r="AL3623">
        <v>537941</v>
      </c>
      <c r="AM3623" t="s">
        <v>4728</v>
      </c>
      <c r="AN3623" t="s">
        <v>42</v>
      </c>
      <c r="AO3623" t="s">
        <v>13</v>
      </c>
      <c r="AR3623" t="s">
        <v>5933</v>
      </c>
      <c r="AT3623" t="s">
        <v>2383</v>
      </c>
      <c r="AX3623" t="s">
        <v>4910</v>
      </c>
      <c r="AY3623" s="104">
        <v>46115.50277777778</v>
      </c>
      <c r="AZ3623">
        <v>1048317</v>
      </c>
      <c r="BA3623" t="s">
        <v>4728</v>
      </c>
      <c r="BB3623" t="s">
        <v>5989</v>
      </c>
      <c r="BF3623" t="s">
        <v>5956</v>
      </c>
    </row>
    <row r="3624" spans="32:58" x14ac:dyDescent="0.25">
      <c r="AF3624" t="s">
        <v>1507</v>
      </c>
      <c r="AJ3624" t="s">
        <v>6035</v>
      </c>
      <c r="AK3624" s="104">
        <v>46119.692361111112</v>
      </c>
      <c r="AL3624">
        <v>784286</v>
      </c>
      <c r="AM3624" t="s">
        <v>4728</v>
      </c>
      <c r="AN3624" t="s">
        <v>13</v>
      </c>
      <c r="AR3624" t="s">
        <v>5918</v>
      </c>
      <c r="AT3624" t="s">
        <v>264</v>
      </c>
      <c r="AX3624" t="s">
        <v>4988</v>
      </c>
      <c r="AY3624" s="104">
        <v>46115.503472222219</v>
      </c>
      <c r="AZ3624">
        <v>148496</v>
      </c>
      <c r="BA3624" t="s">
        <v>4728</v>
      </c>
      <c r="BB3624" t="s">
        <v>5989</v>
      </c>
      <c r="BF3624" t="s">
        <v>5948</v>
      </c>
    </row>
    <row r="3625" spans="32:58" x14ac:dyDescent="0.25">
      <c r="AF3625" t="s">
        <v>852</v>
      </c>
      <c r="AG3625" t="s">
        <v>211</v>
      </c>
      <c r="AJ3625" t="s">
        <v>5863</v>
      </c>
      <c r="AK3625" s="104">
        <v>46119.693055555559</v>
      </c>
      <c r="AL3625">
        <v>1018599</v>
      </c>
      <c r="AM3625" t="s">
        <v>4728</v>
      </c>
      <c r="AN3625" t="s">
        <v>13</v>
      </c>
      <c r="AO3625" t="s">
        <v>4731</v>
      </c>
      <c r="AR3625" t="s">
        <v>6148</v>
      </c>
      <c r="AT3625" t="s">
        <v>1134</v>
      </c>
      <c r="AX3625" t="s">
        <v>7579</v>
      </c>
      <c r="AY3625" s="104">
        <v>46115.503472222219</v>
      </c>
      <c r="AZ3625">
        <v>551214</v>
      </c>
      <c r="BA3625" t="s">
        <v>4728</v>
      </c>
      <c r="BB3625" t="s">
        <v>5989</v>
      </c>
      <c r="BF3625" t="s">
        <v>4781</v>
      </c>
    </row>
    <row r="3626" spans="32:58" x14ac:dyDescent="0.25">
      <c r="AF3626" t="s">
        <v>73</v>
      </c>
      <c r="AG3626" t="s">
        <v>1706</v>
      </c>
      <c r="AJ3626" t="s">
        <v>4884</v>
      </c>
      <c r="AK3626" s="104">
        <v>46119.693055555559</v>
      </c>
      <c r="AL3626">
        <v>1300913</v>
      </c>
      <c r="AM3626" t="s">
        <v>4728</v>
      </c>
      <c r="AN3626" t="s">
        <v>13</v>
      </c>
      <c r="AR3626" t="s">
        <v>6074</v>
      </c>
      <c r="AT3626" t="s">
        <v>432</v>
      </c>
      <c r="AX3626" t="s">
        <v>4840</v>
      </c>
      <c r="AY3626" s="104">
        <v>46115.504166666666</v>
      </c>
      <c r="AZ3626">
        <v>958056</v>
      </c>
      <c r="BA3626" t="s">
        <v>4761</v>
      </c>
      <c r="BB3626" t="s">
        <v>5989</v>
      </c>
      <c r="BF3626" t="s">
        <v>5966</v>
      </c>
    </row>
    <row r="3627" spans="32:58" x14ac:dyDescent="0.25">
      <c r="AF3627" t="s">
        <v>2128</v>
      </c>
      <c r="AG3627" t="s">
        <v>2345</v>
      </c>
      <c r="AJ3627" t="s">
        <v>6983</v>
      </c>
      <c r="AK3627" s="104">
        <v>46119.694444444445</v>
      </c>
      <c r="AL3627">
        <v>589695</v>
      </c>
      <c r="AM3627" t="s">
        <v>4728</v>
      </c>
      <c r="AN3627" t="s">
        <v>42</v>
      </c>
      <c r="AO3627" t="s">
        <v>13</v>
      </c>
      <c r="AR3627" t="s">
        <v>5933</v>
      </c>
      <c r="AT3627" t="s">
        <v>1941</v>
      </c>
      <c r="AX3627" t="s">
        <v>6912</v>
      </c>
      <c r="AY3627" s="104">
        <v>46115.504166666666</v>
      </c>
      <c r="AZ3627">
        <v>464829</v>
      </c>
      <c r="BA3627" t="s">
        <v>4761</v>
      </c>
      <c r="BB3627" t="s">
        <v>5989</v>
      </c>
      <c r="BF3627" t="s">
        <v>5942</v>
      </c>
    </row>
    <row r="3628" spans="32:58" x14ac:dyDescent="0.25">
      <c r="AF3628" t="s">
        <v>438</v>
      </c>
      <c r="AG3628" t="s">
        <v>78</v>
      </c>
      <c r="AJ3628" t="s">
        <v>5452</v>
      </c>
      <c r="AK3628" s="104">
        <v>46119.694444444445</v>
      </c>
      <c r="AL3628">
        <v>764042</v>
      </c>
      <c r="AM3628" t="s">
        <v>4728</v>
      </c>
      <c r="AN3628" t="s">
        <v>4790</v>
      </c>
      <c r="AO3628" t="s">
        <v>13</v>
      </c>
      <c r="AR3628" t="s">
        <v>6984</v>
      </c>
      <c r="AT3628" t="s">
        <v>1559</v>
      </c>
      <c r="AX3628" t="s">
        <v>5407</v>
      </c>
      <c r="AY3628" s="104">
        <v>46115.504166666666</v>
      </c>
      <c r="AZ3628">
        <v>239275</v>
      </c>
      <c r="BA3628" t="s">
        <v>4761</v>
      </c>
      <c r="BB3628" t="s">
        <v>5989</v>
      </c>
      <c r="BF3628" t="s">
        <v>5966</v>
      </c>
    </row>
    <row r="3629" spans="32:58" x14ac:dyDescent="0.25">
      <c r="AF3629" t="s">
        <v>852</v>
      </c>
      <c r="AJ3629" t="s">
        <v>5011</v>
      </c>
      <c r="AK3629" s="104">
        <v>46119.695833333331</v>
      </c>
      <c r="AL3629">
        <v>536263</v>
      </c>
      <c r="AM3629" t="s">
        <v>4728</v>
      </c>
      <c r="AN3629" t="s">
        <v>13</v>
      </c>
      <c r="AR3629" t="s">
        <v>5931</v>
      </c>
      <c r="AT3629" t="s">
        <v>202</v>
      </c>
      <c r="AX3629" t="s">
        <v>5776</v>
      </c>
      <c r="AY3629" s="104">
        <v>46115.504861111112</v>
      </c>
      <c r="AZ3629">
        <v>173450</v>
      </c>
      <c r="BA3629" t="s">
        <v>4728</v>
      </c>
      <c r="BB3629" t="s">
        <v>5989</v>
      </c>
      <c r="BF3629" t="s">
        <v>5925</v>
      </c>
    </row>
    <row r="3630" spans="32:58" x14ac:dyDescent="0.25">
      <c r="AF3630" t="s">
        <v>2251</v>
      </c>
      <c r="AG3630" t="s">
        <v>1220</v>
      </c>
      <c r="AJ3630" t="s">
        <v>5434</v>
      </c>
      <c r="AK3630" s="104">
        <v>46119.695833333331</v>
      </c>
      <c r="AL3630">
        <v>382059</v>
      </c>
      <c r="AM3630" t="s">
        <v>4728</v>
      </c>
      <c r="AN3630" t="s">
        <v>42</v>
      </c>
      <c r="AO3630" t="s">
        <v>13</v>
      </c>
      <c r="AR3630" t="s">
        <v>5986</v>
      </c>
      <c r="AT3630" t="s">
        <v>2559</v>
      </c>
      <c r="AX3630" t="s">
        <v>5224</v>
      </c>
      <c r="AY3630" s="104">
        <v>46115.504861111112</v>
      </c>
      <c r="AZ3630">
        <v>288081</v>
      </c>
      <c r="BA3630" t="s">
        <v>4728</v>
      </c>
      <c r="BB3630" t="s">
        <v>5989</v>
      </c>
      <c r="BF3630" t="s">
        <v>5931</v>
      </c>
    </row>
    <row r="3631" spans="32:58" x14ac:dyDescent="0.25">
      <c r="AF3631" t="s">
        <v>1327</v>
      </c>
      <c r="AG3631" t="s">
        <v>868</v>
      </c>
      <c r="AJ3631" t="s">
        <v>6299</v>
      </c>
      <c r="AK3631" s="104">
        <v>46119.698611111111</v>
      </c>
      <c r="AL3631">
        <v>223135</v>
      </c>
      <c r="AM3631" t="s">
        <v>4728</v>
      </c>
      <c r="AN3631" t="s">
        <v>4787</v>
      </c>
      <c r="AO3631" t="s">
        <v>13</v>
      </c>
      <c r="AR3631" t="s">
        <v>5933</v>
      </c>
      <c r="AT3631" t="s">
        <v>1292</v>
      </c>
      <c r="AX3631" t="s">
        <v>4782</v>
      </c>
      <c r="AY3631" s="104">
        <v>46115.504861111112</v>
      </c>
      <c r="AZ3631">
        <v>251556</v>
      </c>
      <c r="BA3631" t="s">
        <v>4728</v>
      </c>
      <c r="BB3631" t="s">
        <v>5989</v>
      </c>
      <c r="BF3631" t="s">
        <v>5931</v>
      </c>
    </row>
    <row r="3632" spans="32:58" x14ac:dyDescent="0.25">
      <c r="AF3632" t="s">
        <v>1891</v>
      </c>
      <c r="AJ3632" t="s">
        <v>6985</v>
      </c>
      <c r="AK3632" s="104">
        <v>46119.698611111111</v>
      </c>
      <c r="AL3632">
        <v>519510</v>
      </c>
      <c r="AM3632" t="s">
        <v>4728</v>
      </c>
      <c r="AN3632" t="s">
        <v>13</v>
      </c>
      <c r="AR3632" t="s">
        <v>5948</v>
      </c>
      <c r="AT3632" t="s">
        <v>229</v>
      </c>
      <c r="AU3632" t="s">
        <v>1891</v>
      </c>
      <c r="AX3632" t="s">
        <v>5416</v>
      </c>
      <c r="AY3632" s="104">
        <v>46115.505555555559</v>
      </c>
      <c r="AZ3632">
        <v>1294460</v>
      </c>
      <c r="BA3632" t="s">
        <v>4728</v>
      </c>
      <c r="BB3632" t="s">
        <v>5989</v>
      </c>
      <c r="BC3632" t="s">
        <v>4731</v>
      </c>
      <c r="BF3632" t="s">
        <v>6756</v>
      </c>
    </row>
    <row r="3633" spans="32:58" x14ac:dyDescent="0.25">
      <c r="AF3633" t="s">
        <v>2128</v>
      </c>
      <c r="AG3633" t="s">
        <v>2407</v>
      </c>
      <c r="AJ3633" t="s">
        <v>4782</v>
      </c>
      <c r="AK3633" s="104">
        <v>46119.698611111111</v>
      </c>
      <c r="AL3633">
        <v>1161865</v>
      </c>
      <c r="AM3633" t="s">
        <v>4728</v>
      </c>
      <c r="AN3633" t="s">
        <v>42</v>
      </c>
      <c r="AO3633" t="s">
        <v>13</v>
      </c>
      <c r="AR3633" t="s">
        <v>5986</v>
      </c>
      <c r="AT3633" t="s">
        <v>516</v>
      </c>
      <c r="AX3633" t="s">
        <v>4836</v>
      </c>
      <c r="AY3633" s="104">
        <v>46115.506249999999</v>
      </c>
      <c r="AZ3633">
        <v>93972</v>
      </c>
      <c r="BA3633" t="s">
        <v>4728</v>
      </c>
      <c r="BB3633" t="s">
        <v>5989</v>
      </c>
      <c r="BF3633" t="s">
        <v>5925</v>
      </c>
    </row>
    <row r="3634" spans="32:58" x14ac:dyDescent="0.25">
      <c r="AF3634" t="s">
        <v>2373</v>
      </c>
      <c r="AJ3634" t="s">
        <v>5012</v>
      </c>
      <c r="AK3634" s="104">
        <v>46119.698611111111</v>
      </c>
      <c r="AL3634">
        <v>181145</v>
      </c>
      <c r="AM3634" t="s">
        <v>4728</v>
      </c>
      <c r="AN3634" t="s">
        <v>13</v>
      </c>
      <c r="AR3634" t="s">
        <v>5948</v>
      </c>
      <c r="AT3634" t="s">
        <v>1385</v>
      </c>
      <c r="AU3634" t="s">
        <v>2197</v>
      </c>
      <c r="AX3634" t="s">
        <v>4774</v>
      </c>
      <c r="AY3634" s="104">
        <v>46115.506249999999</v>
      </c>
      <c r="AZ3634">
        <v>1460795</v>
      </c>
      <c r="BA3634" t="s">
        <v>4761</v>
      </c>
      <c r="BB3634" t="s">
        <v>5989</v>
      </c>
      <c r="BC3634" t="s">
        <v>4731</v>
      </c>
      <c r="BF3634" t="s">
        <v>5966</v>
      </c>
    </row>
    <row r="3635" spans="32:58" x14ac:dyDescent="0.25">
      <c r="AF3635" t="s">
        <v>235</v>
      </c>
      <c r="AJ3635" t="s">
        <v>4894</v>
      </c>
      <c r="AK3635" s="104">
        <v>46119.698611111111</v>
      </c>
      <c r="AL3635">
        <v>332255</v>
      </c>
      <c r="AM3635" t="s">
        <v>4761</v>
      </c>
      <c r="AN3635" t="s">
        <v>13</v>
      </c>
      <c r="AR3635" t="s">
        <v>5966</v>
      </c>
      <c r="AT3635" t="s">
        <v>72</v>
      </c>
      <c r="AX3635" t="s">
        <v>5086</v>
      </c>
      <c r="AY3635" s="104">
        <v>46115.506249999999</v>
      </c>
      <c r="AZ3635">
        <v>450150</v>
      </c>
      <c r="BA3635" t="s">
        <v>4728</v>
      </c>
      <c r="BB3635" t="s">
        <v>5989</v>
      </c>
      <c r="BF3635" t="s">
        <v>5958</v>
      </c>
    </row>
    <row r="3636" spans="32:58" x14ac:dyDescent="0.25">
      <c r="AF3636" t="s">
        <v>6292</v>
      </c>
      <c r="AG3636" t="s">
        <v>2407</v>
      </c>
      <c r="AJ3636" t="s">
        <v>4765</v>
      </c>
      <c r="AK3636" s="104">
        <v>46119.700694444444</v>
      </c>
      <c r="AL3636">
        <v>2204360</v>
      </c>
      <c r="AM3636" t="s">
        <v>4728</v>
      </c>
      <c r="AN3636" t="s">
        <v>42</v>
      </c>
      <c r="AO3636" t="s">
        <v>13</v>
      </c>
      <c r="AR3636" t="s">
        <v>6986</v>
      </c>
      <c r="AT3636" t="s">
        <v>264</v>
      </c>
      <c r="AX3636" t="s">
        <v>4826</v>
      </c>
      <c r="AY3636" s="104">
        <v>46115.506944444445</v>
      </c>
      <c r="AZ3636">
        <v>665499</v>
      </c>
      <c r="BA3636" t="s">
        <v>4728</v>
      </c>
      <c r="BB3636" t="s">
        <v>5989</v>
      </c>
      <c r="BF3636" t="s">
        <v>5920</v>
      </c>
    </row>
    <row r="3637" spans="32:58" x14ac:dyDescent="0.25">
      <c r="AF3637" t="s">
        <v>6747</v>
      </c>
      <c r="AG3637" t="s">
        <v>2373</v>
      </c>
      <c r="AJ3637" t="s">
        <v>4762</v>
      </c>
      <c r="AK3637" s="104">
        <v>46119.700694444444</v>
      </c>
      <c r="AL3637">
        <v>835021</v>
      </c>
      <c r="AM3637" t="s">
        <v>4728</v>
      </c>
      <c r="AN3637" t="s">
        <v>42</v>
      </c>
      <c r="AO3637" t="s">
        <v>13</v>
      </c>
      <c r="AR3637" t="s">
        <v>6040</v>
      </c>
      <c r="AT3637" t="s">
        <v>2429</v>
      </c>
      <c r="AX3637" t="s">
        <v>5407</v>
      </c>
      <c r="AY3637" s="104">
        <v>46115.506944444445</v>
      </c>
      <c r="AZ3637">
        <v>415129</v>
      </c>
      <c r="BA3637" t="s">
        <v>4728</v>
      </c>
      <c r="BB3637" t="s">
        <v>5989</v>
      </c>
      <c r="BF3637" t="s">
        <v>5942</v>
      </c>
    </row>
    <row r="3638" spans="32:58" x14ac:dyDescent="0.25">
      <c r="AF3638" t="s">
        <v>2431</v>
      </c>
      <c r="AJ3638" t="s">
        <v>6987</v>
      </c>
      <c r="AK3638" s="104">
        <v>46119.700694444444</v>
      </c>
      <c r="AL3638">
        <v>355551</v>
      </c>
      <c r="AM3638" t="s">
        <v>4728</v>
      </c>
      <c r="AN3638" t="s">
        <v>13</v>
      </c>
      <c r="AR3638" t="s">
        <v>4781</v>
      </c>
      <c r="AT3638" t="s">
        <v>1945</v>
      </c>
      <c r="AX3638" t="s">
        <v>4910</v>
      </c>
      <c r="AY3638" s="104">
        <v>46115.506944444445</v>
      </c>
      <c r="AZ3638">
        <v>321808</v>
      </c>
      <c r="BA3638" t="s">
        <v>4761</v>
      </c>
      <c r="BB3638" t="s">
        <v>5989</v>
      </c>
      <c r="BF3638" t="s">
        <v>5918</v>
      </c>
    </row>
    <row r="3639" spans="32:58" x14ac:dyDescent="0.25">
      <c r="AF3639" t="s">
        <v>2510</v>
      </c>
      <c r="AJ3639" t="s">
        <v>4745</v>
      </c>
      <c r="AK3639" s="104">
        <v>46119.700694444444</v>
      </c>
      <c r="AL3639">
        <v>251549</v>
      </c>
      <c r="AM3639" t="s">
        <v>4728</v>
      </c>
      <c r="AN3639" t="s">
        <v>13</v>
      </c>
      <c r="AR3639" t="s">
        <v>5918</v>
      </c>
      <c r="AT3639" t="s">
        <v>1559</v>
      </c>
      <c r="AX3639" t="s">
        <v>5355</v>
      </c>
      <c r="AY3639" s="104">
        <v>46115.507638888892</v>
      </c>
      <c r="AZ3639">
        <v>588473</v>
      </c>
      <c r="BA3639" t="s">
        <v>4728</v>
      </c>
      <c r="BB3639" t="s">
        <v>5989</v>
      </c>
      <c r="BF3639" t="s">
        <v>5942</v>
      </c>
    </row>
    <row r="3640" spans="32:58" x14ac:dyDescent="0.25">
      <c r="AF3640" t="s">
        <v>76</v>
      </c>
      <c r="AJ3640" t="s">
        <v>4776</v>
      </c>
      <c r="AK3640" s="104">
        <v>46119.701388888891</v>
      </c>
      <c r="AL3640">
        <v>637118</v>
      </c>
      <c r="AM3640" t="s">
        <v>4761</v>
      </c>
      <c r="AN3640" t="s">
        <v>13</v>
      </c>
      <c r="AR3640" t="s">
        <v>5958</v>
      </c>
      <c r="AT3640" t="s">
        <v>432</v>
      </c>
      <c r="AX3640" t="s">
        <v>7580</v>
      </c>
      <c r="AY3640" s="104">
        <v>46115.507638888892</v>
      </c>
      <c r="AZ3640">
        <v>1357830</v>
      </c>
      <c r="BA3640" t="s">
        <v>4728</v>
      </c>
      <c r="BB3640" t="s">
        <v>5989</v>
      </c>
      <c r="BF3640" t="s">
        <v>5918</v>
      </c>
    </row>
    <row r="3641" spans="32:58" x14ac:dyDescent="0.25">
      <c r="AF3641" t="s">
        <v>852</v>
      </c>
      <c r="AJ3641" t="s">
        <v>6988</v>
      </c>
      <c r="AK3641" s="104">
        <v>46119.701388888891</v>
      </c>
      <c r="AL3641">
        <v>155670</v>
      </c>
      <c r="AM3641" t="s">
        <v>4728</v>
      </c>
      <c r="AN3641" t="s">
        <v>13</v>
      </c>
      <c r="AR3641" t="s">
        <v>5942</v>
      </c>
      <c r="AT3641" t="s">
        <v>1134</v>
      </c>
      <c r="AX3641" t="s">
        <v>4865</v>
      </c>
      <c r="AY3641" s="104">
        <v>46115.508333333331</v>
      </c>
      <c r="AZ3641">
        <v>632264</v>
      </c>
      <c r="BA3641" t="s">
        <v>4728</v>
      </c>
      <c r="BB3641" t="s">
        <v>5989</v>
      </c>
      <c r="BF3641" t="s">
        <v>5925</v>
      </c>
    </row>
    <row r="3642" spans="32:58" x14ac:dyDescent="0.25">
      <c r="AF3642" t="s">
        <v>6881</v>
      </c>
      <c r="AG3642" t="s">
        <v>73</v>
      </c>
      <c r="AJ3642" t="s">
        <v>4961</v>
      </c>
      <c r="AK3642" s="104">
        <v>46119.702777777777</v>
      </c>
      <c r="AL3642">
        <v>1107923</v>
      </c>
      <c r="AM3642" t="s">
        <v>4728</v>
      </c>
      <c r="AN3642" t="s">
        <v>42</v>
      </c>
      <c r="AO3642" t="s">
        <v>13</v>
      </c>
      <c r="AR3642" t="s">
        <v>6012</v>
      </c>
      <c r="AT3642" t="s">
        <v>202</v>
      </c>
      <c r="AX3642" t="s">
        <v>5192</v>
      </c>
      <c r="AY3642" s="104">
        <v>46115.508333333331</v>
      </c>
      <c r="AZ3642">
        <v>2296705</v>
      </c>
      <c r="BA3642" t="s">
        <v>4761</v>
      </c>
      <c r="BB3642" t="s">
        <v>5989</v>
      </c>
      <c r="BF3642" t="s">
        <v>5924</v>
      </c>
    </row>
    <row r="3643" spans="32:58" x14ac:dyDescent="0.25">
      <c r="AF3643" t="s">
        <v>2563</v>
      </c>
      <c r="AG3643" t="s">
        <v>2559</v>
      </c>
      <c r="AH3643" t="s">
        <v>1276</v>
      </c>
      <c r="AJ3643" t="s">
        <v>5489</v>
      </c>
      <c r="AK3643" s="104">
        <v>46119.703472222223</v>
      </c>
      <c r="AL3643">
        <v>888925</v>
      </c>
      <c r="AM3643" t="s">
        <v>4728</v>
      </c>
      <c r="AN3643" t="s">
        <v>42</v>
      </c>
      <c r="AO3643" t="s">
        <v>13</v>
      </c>
      <c r="AR3643" t="s">
        <v>6143</v>
      </c>
      <c r="AT3643" t="s">
        <v>229</v>
      </c>
      <c r="AX3643" t="s">
        <v>5577</v>
      </c>
      <c r="AY3643" s="104">
        <v>46115.508333333331</v>
      </c>
      <c r="AZ3643">
        <v>377093</v>
      </c>
      <c r="BA3643" t="s">
        <v>4761</v>
      </c>
      <c r="BB3643" t="s">
        <v>5989</v>
      </c>
      <c r="BF3643" t="s">
        <v>4781</v>
      </c>
    </row>
    <row r="3644" spans="32:58" x14ac:dyDescent="0.25">
      <c r="AF3644" t="s">
        <v>2229</v>
      </c>
      <c r="AG3644" t="s">
        <v>2373</v>
      </c>
      <c r="AJ3644" t="s">
        <v>5083</v>
      </c>
      <c r="AK3644" s="104">
        <v>46119.703472222223</v>
      </c>
      <c r="AL3644">
        <v>2121811</v>
      </c>
      <c r="AM3644" t="s">
        <v>4761</v>
      </c>
      <c r="AN3644" t="s">
        <v>4841</v>
      </c>
      <c r="AO3644" t="s">
        <v>13</v>
      </c>
      <c r="AR3644" t="s">
        <v>6989</v>
      </c>
      <c r="AT3644" t="s">
        <v>1292</v>
      </c>
      <c r="AX3644" t="s">
        <v>4782</v>
      </c>
      <c r="AY3644" s="104">
        <v>46115.509027777778</v>
      </c>
      <c r="AZ3644">
        <v>346805</v>
      </c>
      <c r="BA3644" t="s">
        <v>4728</v>
      </c>
      <c r="BB3644" t="s">
        <v>5989</v>
      </c>
      <c r="BF3644" t="s">
        <v>5942</v>
      </c>
    </row>
    <row r="3645" spans="32:58" x14ac:dyDescent="0.25">
      <c r="AF3645" t="s">
        <v>181</v>
      </c>
      <c r="AG3645" t="s">
        <v>1732</v>
      </c>
      <c r="AJ3645" t="s">
        <v>4770</v>
      </c>
      <c r="AK3645" s="104">
        <v>46119.704861111109</v>
      </c>
      <c r="AL3645">
        <v>498184</v>
      </c>
      <c r="AM3645" t="s">
        <v>4728</v>
      </c>
      <c r="AN3645" t="s">
        <v>42</v>
      </c>
      <c r="AO3645" t="s">
        <v>13</v>
      </c>
      <c r="AR3645" t="s">
        <v>4941</v>
      </c>
      <c r="AT3645" t="s">
        <v>516</v>
      </c>
      <c r="AX3645" t="s">
        <v>5125</v>
      </c>
      <c r="AY3645" s="104">
        <v>46115.509722222225</v>
      </c>
      <c r="AZ3645">
        <v>189384</v>
      </c>
      <c r="BA3645" t="s">
        <v>4728</v>
      </c>
      <c r="BB3645" t="s">
        <v>5989</v>
      </c>
      <c r="BF3645" t="s">
        <v>4781</v>
      </c>
    </row>
    <row r="3646" spans="32:58" x14ac:dyDescent="0.25">
      <c r="AF3646" t="s">
        <v>2431</v>
      </c>
      <c r="AG3646" t="s">
        <v>226</v>
      </c>
      <c r="AJ3646" t="s">
        <v>4755</v>
      </c>
      <c r="AK3646" s="104">
        <v>46119.706250000003</v>
      </c>
      <c r="AL3646">
        <v>1421875</v>
      </c>
      <c r="AM3646" t="s">
        <v>4761</v>
      </c>
      <c r="AN3646" t="s">
        <v>13</v>
      </c>
      <c r="AO3646" t="s">
        <v>4812</v>
      </c>
      <c r="AR3646" t="s">
        <v>6403</v>
      </c>
      <c r="AT3646" t="s">
        <v>2559</v>
      </c>
      <c r="AX3646" t="s">
        <v>5121</v>
      </c>
      <c r="AY3646" s="104">
        <v>46115.509722222225</v>
      </c>
      <c r="AZ3646">
        <v>82781</v>
      </c>
      <c r="BA3646" t="s">
        <v>4761</v>
      </c>
      <c r="BB3646" t="s">
        <v>5989</v>
      </c>
      <c r="BF3646" t="s">
        <v>5966</v>
      </c>
    </row>
    <row r="3647" spans="32:58" x14ac:dyDescent="0.25">
      <c r="AF3647" t="s">
        <v>2510</v>
      </c>
      <c r="AG3647" t="s">
        <v>226</v>
      </c>
      <c r="AJ3647" t="s">
        <v>5074</v>
      </c>
      <c r="AK3647" s="104">
        <v>46119.706250000003</v>
      </c>
      <c r="AL3647">
        <v>1045261</v>
      </c>
      <c r="AM3647" t="s">
        <v>4728</v>
      </c>
      <c r="AN3647" t="s">
        <v>13</v>
      </c>
      <c r="AO3647" t="s">
        <v>4812</v>
      </c>
      <c r="AR3647" t="s">
        <v>6074</v>
      </c>
      <c r="AT3647" t="s">
        <v>1276</v>
      </c>
      <c r="AX3647" t="s">
        <v>6776</v>
      </c>
      <c r="AY3647" s="104">
        <v>46115.509722222225</v>
      </c>
      <c r="AZ3647">
        <v>96846</v>
      </c>
      <c r="BA3647" t="s">
        <v>4728</v>
      </c>
      <c r="BB3647" t="s">
        <v>5989</v>
      </c>
      <c r="BF3647" t="s">
        <v>5925</v>
      </c>
    </row>
    <row r="3648" spans="32:58" x14ac:dyDescent="0.25">
      <c r="AF3648" t="s">
        <v>1953</v>
      </c>
      <c r="AG3648" t="s">
        <v>2259</v>
      </c>
      <c r="AJ3648" t="s">
        <v>6990</v>
      </c>
      <c r="AK3648" s="104">
        <v>46119.706250000003</v>
      </c>
      <c r="AL3648">
        <v>448586</v>
      </c>
      <c r="AM3648" t="s">
        <v>4728</v>
      </c>
      <c r="AN3648" t="s">
        <v>42</v>
      </c>
      <c r="AO3648" t="s">
        <v>13</v>
      </c>
      <c r="AR3648" t="s">
        <v>5947</v>
      </c>
      <c r="AT3648" t="s">
        <v>220</v>
      </c>
      <c r="AX3648" t="s">
        <v>7581</v>
      </c>
      <c r="AY3648" s="104">
        <v>46115.509722222225</v>
      </c>
      <c r="AZ3648">
        <v>108811</v>
      </c>
      <c r="BA3648" t="s">
        <v>4728</v>
      </c>
      <c r="BB3648" t="s">
        <v>5989</v>
      </c>
      <c r="BF3648" t="s">
        <v>5925</v>
      </c>
    </row>
    <row r="3649" spans="32:58" x14ac:dyDescent="0.25">
      <c r="AF3649" t="s">
        <v>1284</v>
      </c>
      <c r="AJ3649" t="s">
        <v>5336</v>
      </c>
      <c r="AK3649" s="104">
        <v>46119.706250000003</v>
      </c>
      <c r="AL3649">
        <v>3264636</v>
      </c>
      <c r="AM3649" t="s">
        <v>4761</v>
      </c>
      <c r="AN3649" t="s">
        <v>13</v>
      </c>
      <c r="AR3649" t="s">
        <v>5950</v>
      </c>
      <c r="AT3649" t="s">
        <v>1941</v>
      </c>
      <c r="AX3649" t="s">
        <v>4865</v>
      </c>
      <c r="AY3649" s="104">
        <v>46115.509722222225</v>
      </c>
      <c r="AZ3649">
        <v>771609</v>
      </c>
      <c r="BA3649" t="s">
        <v>4728</v>
      </c>
      <c r="BB3649" t="s">
        <v>5989</v>
      </c>
      <c r="BF3649" t="s">
        <v>5931</v>
      </c>
    </row>
    <row r="3650" spans="32:58" x14ac:dyDescent="0.25">
      <c r="AF3650" t="s">
        <v>250</v>
      </c>
      <c r="AG3650" t="s">
        <v>217</v>
      </c>
      <c r="AJ3650" t="s">
        <v>5328</v>
      </c>
      <c r="AK3650" s="104">
        <v>46119.708333333336</v>
      </c>
      <c r="AL3650">
        <v>1033184</v>
      </c>
      <c r="AM3650" t="s">
        <v>4728</v>
      </c>
      <c r="AN3650" t="s">
        <v>13</v>
      </c>
      <c r="AO3650" t="s">
        <v>4731</v>
      </c>
      <c r="AR3650" t="s">
        <v>6860</v>
      </c>
      <c r="AT3650" t="s">
        <v>214</v>
      </c>
      <c r="AX3650" t="s">
        <v>5776</v>
      </c>
      <c r="AY3650" s="104">
        <v>46115.510416666664</v>
      </c>
      <c r="AZ3650">
        <v>399607</v>
      </c>
      <c r="BA3650" t="s">
        <v>4728</v>
      </c>
      <c r="BB3650" t="s">
        <v>5989</v>
      </c>
      <c r="BF3650" t="s">
        <v>5942</v>
      </c>
    </row>
    <row r="3651" spans="32:58" x14ac:dyDescent="0.25">
      <c r="AF3651" t="s">
        <v>2335</v>
      </c>
      <c r="AJ3651" t="s">
        <v>5472</v>
      </c>
      <c r="AK3651" s="104">
        <v>46119.708333333336</v>
      </c>
      <c r="AL3651">
        <v>287215</v>
      </c>
      <c r="AM3651" t="s">
        <v>4728</v>
      </c>
      <c r="AN3651" t="s">
        <v>13</v>
      </c>
      <c r="AR3651" t="s">
        <v>5918</v>
      </c>
      <c r="AT3651" t="s">
        <v>1945</v>
      </c>
      <c r="AX3651" t="s">
        <v>5121</v>
      </c>
      <c r="AY3651" s="104">
        <v>46115.510416666664</v>
      </c>
      <c r="AZ3651">
        <v>170888</v>
      </c>
      <c r="BA3651" t="s">
        <v>4728</v>
      </c>
      <c r="BB3651" t="s">
        <v>5989</v>
      </c>
      <c r="BF3651" t="s">
        <v>5918</v>
      </c>
    </row>
    <row r="3652" spans="32:58" x14ac:dyDescent="0.25">
      <c r="AF3652" t="s">
        <v>2431</v>
      </c>
      <c r="AJ3652" t="s">
        <v>5565</v>
      </c>
      <c r="AK3652" s="104">
        <v>46119.709027777775</v>
      </c>
      <c r="AL3652">
        <v>278164</v>
      </c>
      <c r="AM3652" t="s">
        <v>4728</v>
      </c>
      <c r="AN3652" t="s">
        <v>13</v>
      </c>
      <c r="AR3652" t="s">
        <v>6004</v>
      </c>
      <c r="AT3652" t="s">
        <v>2510</v>
      </c>
      <c r="AX3652" t="s">
        <v>6776</v>
      </c>
      <c r="AY3652" s="104">
        <v>46115.511111111111</v>
      </c>
      <c r="AZ3652">
        <v>192142</v>
      </c>
      <c r="BA3652" t="s">
        <v>4728</v>
      </c>
      <c r="BB3652" t="s">
        <v>5989</v>
      </c>
      <c r="BF3652" t="s">
        <v>5948</v>
      </c>
    </row>
    <row r="3653" spans="32:58" x14ac:dyDescent="0.25">
      <c r="AF3653" t="s">
        <v>828</v>
      </c>
      <c r="AG3653" t="s">
        <v>2373</v>
      </c>
      <c r="AJ3653" t="s">
        <v>6991</v>
      </c>
      <c r="AK3653" s="104">
        <v>46119.709722222222</v>
      </c>
      <c r="AL3653">
        <v>815182</v>
      </c>
      <c r="AM3653" t="s">
        <v>4728</v>
      </c>
      <c r="AN3653" t="s">
        <v>42</v>
      </c>
      <c r="AO3653" t="s">
        <v>13</v>
      </c>
      <c r="AR3653" t="s">
        <v>6040</v>
      </c>
      <c r="AT3653" t="s">
        <v>2559</v>
      </c>
      <c r="AX3653" t="s">
        <v>6533</v>
      </c>
      <c r="AY3653" s="104">
        <v>46115.511111111111</v>
      </c>
      <c r="AZ3653">
        <v>121587</v>
      </c>
      <c r="BA3653" t="s">
        <v>4761</v>
      </c>
      <c r="BB3653" t="s">
        <v>5989</v>
      </c>
      <c r="BF3653" t="s">
        <v>5966</v>
      </c>
    </row>
    <row r="3654" spans="32:58" x14ac:dyDescent="0.25">
      <c r="AF3654" t="s">
        <v>852</v>
      </c>
      <c r="AJ3654" t="s">
        <v>5156</v>
      </c>
      <c r="AK3654" s="104">
        <v>46119.709722222222</v>
      </c>
      <c r="AL3654">
        <v>316498</v>
      </c>
      <c r="AM3654" t="s">
        <v>4728</v>
      </c>
      <c r="AN3654" t="s">
        <v>13</v>
      </c>
      <c r="AR3654" t="s">
        <v>5934</v>
      </c>
      <c r="AT3654" t="s">
        <v>1276</v>
      </c>
      <c r="AX3654" t="s">
        <v>4776</v>
      </c>
      <c r="AY3654" s="104">
        <v>46115.512499999997</v>
      </c>
      <c r="AZ3654">
        <v>93985</v>
      </c>
      <c r="BA3654" t="s">
        <v>4728</v>
      </c>
      <c r="BB3654" t="s">
        <v>5989</v>
      </c>
      <c r="BF3654" t="s">
        <v>4781</v>
      </c>
    </row>
    <row r="3655" spans="32:58" x14ac:dyDescent="0.25">
      <c r="AF3655" t="s">
        <v>2447</v>
      </c>
      <c r="AG3655" t="s">
        <v>1531</v>
      </c>
      <c r="AJ3655" t="s">
        <v>4770</v>
      </c>
      <c r="AK3655" s="104">
        <v>46119.710416666669</v>
      </c>
      <c r="AL3655">
        <v>560120</v>
      </c>
      <c r="AM3655" t="s">
        <v>4728</v>
      </c>
      <c r="AN3655" t="s">
        <v>42</v>
      </c>
      <c r="AO3655" t="s">
        <v>13</v>
      </c>
      <c r="AR3655" t="s">
        <v>6005</v>
      </c>
      <c r="AT3655" t="s">
        <v>220</v>
      </c>
      <c r="AX3655" t="s">
        <v>6294</v>
      </c>
      <c r="AY3655" s="104">
        <v>46115.512499999997</v>
      </c>
      <c r="AZ3655">
        <v>522124</v>
      </c>
      <c r="BA3655" t="s">
        <v>4728</v>
      </c>
      <c r="BB3655" t="s">
        <v>5989</v>
      </c>
      <c r="BF3655" t="s">
        <v>5950</v>
      </c>
    </row>
    <row r="3656" spans="32:58" x14ac:dyDescent="0.25">
      <c r="AF3656" t="s">
        <v>250</v>
      </c>
      <c r="AJ3656" t="s">
        <v>4877</v>
      </c>
      <c r="AK3656" s="104">
        <v>46119.710416666669</v>
      </c>
      <c r="AL3656">
        <v>295117</v>
      </c>
      <c r="AM3656" t="s">
        <v>4728</v>
      </c>
      <c r="AN3656" t="s">
        <v>13</v>
      </c>
      <c r="AR3656" t="s">
        <v>5924</v>
      </c>
      <c r="AT3656" t="s">
        <v>308</v>
      </c>
      <c r="AX3656" t="s">
        <v>6231</v>
      </c>
      <c r="AY3656" s="104">
        <v>46115.512499999997</v>
      </c>
      <c r="AZ3656">
        <v>356495</v>
      </c>
      <c r="BA3656" t="s">
        <v>4728</v>
      </c>
      <c r="BB3656" t="s">
        <v>5989</v>
      </c>
      <c r="BF3656" t="s">
        <v>5931</v>
      </c>
    </row>
    <row r="3657" spans="32:58" x14ac:dyDescent="0.25">
      <c r="AF3657" t="s">
        <v>1706</v>
      </c>
      <c r="AJ3657" t="s">
        <v>6016</v>
      </c>
      <c r="AK3657" s="104">
        <v>46119.711111111108</v>
      </c>
      <c r="AL3657">
        <v>754594</v>
      </c>
      <c r="AM3657" t="s">
        <v>4728</v>
      </c>
      <c r="AN3657" t="s">
        <v>13</v>
      </c>
      <c r="AR3657" t="s">
        <v>5931</v>
      </c>
      <c r="AT3657" t="s">
        <v>1078</v>
      </c>
      <c r="AX3657" t="s">
        <v>5577</v>
      </c>
      <c r="AY3657" s="104">
        <v>46115.513888888891</v>
      </c>
      <c r="AZ3657">
        <v>143875</v>
      </c>
      <c r="BA3657" t="s">
        <v>4761</v>
      </c>
      <c r="BB3657" t="s">
        <v>5989</v>
      </c>
      <c r="BF3657" t="s">
        <v>5942</v>
      </c>
    </row>
    <row r="3658" spans="32:58" x14ac:dyDescent="0.25">
      <c r="AF3658" t="s">
        <v>644</v>
      </c>
      <c r="AG3658" t="s">
        <v>1207</v>
      </c>
      <c r="AH3658" t="s">
        <v>2373</v>
      </c>
      <c r="AJ3658" t="s">
        <v>5493</v>
      </c>
      <c r="AK3658" s="104">
        <v>46119.711111111108</v>
      </c>
      <c r="AL3658">
        <v>2734737</v>
      </c>
      <c r="AM3658" t="s">
        <v>4728</v>
      </c>
      <c r="AN3658" t="s">
        <v>42</v>
      </c>
      <c r="AO3658" t="s">
        <v>13</v>
      </c>
      <c r="AP3658" t="s">
        <v>4731</v>
      </c>
      <c r="AR3658" t="s">
        <v>6992</v>
      </c>
      <c r="AT3658" t="s">
        <v>414</v>
      </c>
      <c r="AX3658" t="s">
        <v>5338</v>
      </c>
      <c r="AY3658" s="104">
        <v>46115.51458333333</v>
      </c>
      <c r="AZ3658">
        <v>845616</v>
      </c>
      <c r="BA3658" t="s">
        <v>4728</v>
      </c>
      <c r="BB3658" t="s">
        <v>5989</v>
      </c>
      <c r="BF3658" t="s">
        <v>5956</v>
      </c>
    </row>
    <row r="3659" spans="32:58" x14ac:dyDescent="0.25">
      <c r="AF3659" t="s">
        <v>2335</v>
      </c>
      <c r="AJ3659" t="s">
        <v>4872</v>
      </c>
      <c r="AK3659" s="104">
        <v>46119.712500000001</v>
      </c>
      <c r="AL3659">
        <v>228969</v>
      </c>
      <c r="AM3659" t="s">
        <v>4761</v>
      </c>
      <c r="AN3659" t="s">
        <v>13</v>
      </c>
      <c r="AR3659" t="s">
        <v>5966</v>
      </c>
      <c r="AT3659" t="s">
        <v>516</v>
      </c>
      <c r="AX3659" t="s">
        <v>5121</v>
      </c>
      <c r="AY3659" s="104">
        <v>46115.51458333333</v>
      </c>
      <c r="AZ3659">
        <v>75251</v>
      </c>
      <c r="BA3659" t="s">
        <v>4728</v>
      </c>
      <c r="BB3659" t="s">
        <v>5989</v>
      </c>
      <c r="BF3659" t="s">
        <v>5925</v>
      </c>
    </row>
    <row r="3660" spans="32:58" x14ac:dyDescent="0.25">
      <c r="AF3660" t="s">
        <v>1292</v>
      </c>
      <c r="AJ3660" t="s">
        <v>4877</v>
      </c>
      <c r="AK3660" s="104">
        <v>46119.713194444441</v>
      </c>
      <c r="AL3660">
        <v>329903</v>
      </c>
      <c r="AM3660" t="s">
        <v>4728</v>
      </c>
      <c r="AN3660" t="s">
        <v>13</v>
      </c>
      <c r="AR3660" t="s">
        <v>5948</v>
      </c>
      <c r="AT3660" t="s">
        <v>2403</v>
      </c>
      <c r="AX3660" t="s">
        <v>5018</v>
      </c>
      <c r="AY3660" s="104">
        <v>46115.51458333333</v>
      </c>
      <c r="AZ3660">
        <v>2614394</v>
      </c>
      <c r="BA3660" t="s">
        <v>4761</v>
      </c>
      <c r="BB3660" t="s">
        <v>5989</v>
      </c>
      <c r="BF3660" t="s">
        <v>5966</v>
      </c>
    </row>
    <row r="3661" spans="32:58" x14ac:dyDescent="0.25">
      <c r="AF3661" t="s">
        <v>2471</v>
      </c>
      <c r="AG3661" t="s">
        <v>1379</v>
      </c>
      <c r="AJ3661" t="s">
        <v>6993</v>
      </c>
      <c r="AK3661" s="104">
        <v>46119.713888888888</v>
      </c>
      <c r="AL3661">
        <v>569520</v>
      </c>
      <c r="AM3661" t="s">
        <v>4728</v>
      </c>
      <c r="AN3661" t="s">
        <v>42</v>
      </c>
      <c r="AO3661" t="s">
        <v>13</v>
      </c>
      <c r="AR3661" t="s">
        <v>5933</v>
      </c>
      <c r="AT3661" t="s">
        <v>2429</v>
      </c>
      <c r="AX3661" t="s">
        <v>4850</v>
      </c>
      <c r="AY3661" s="104">
        <v>46115.515277777777</v>
      </c>
      <c r="AZ3661">
        <v>2409091</v>
      </c>
      <c r="BA3661" t="s">
        <v>4761</v>
      </c>
      <c r="BB3661" t="s">
        <v>5989</v>
      </c>
      <c r="BF3661" t="s">
        <v>5966</v>
      </c>
    </row>
    <row r="3662" spans="32:58" x14ac:dyDescent="0.25">
      <c r="AF3662" t="s">
        <v>1458</v>
      </c>
      <c r="AG3662" t="s">
        <v>1048</v>
      </c>
      <c r="AJ3662" t="s">
        <v>4782</v>
      </c>
      <c r="AK3662" s="104">
        <v>46119.71597222222</v>
      </c>
      <c r="AL3662">
        <v>972869</v>
      </c>
      <c r="AM3662" t="s">
        <v>4728</v>
      </c>
      <c r="AN3662" t="s">
        <v>42</v>
      </c>
      <c r="AO3662" t="s">
        <v>13</v>
      </c>
      <c r="AR3662" t="s">
        <v>6005</v>
      </c>
      <c r="AT3662" t="s">
        <v>2559</v>
      </c>
      <c r="AX3662" t="s">
        <v>7582</v>
      </c>
      <c r="AY3662" s="104">
        <v>46115.515972222223</v>
      </c>
      <c r="AZ3662">
        <v>697431</v>
      </c>
      <c r="BA3662" t="s">
        <v>4761</v>
      </c>
      <c r="BB3662" t="s">
        <v>5989</v>
      </c>
      <c r="BF3662" t="s">
        <v>5966</v>
      </c>
    </row>
    <row r="3663" spans="32:58" x14ac:dyDescent="0.25">
      <c r="AF3663" t="s">
        <v>852</v>
      </c>
      <c r="AJ3663" t="s">
        <v>6994</v>
      </c>
      <c r="AK3663" s="104">
        <v>46119.717361111114</v>
      </c>
      <c r="AL3663">
        <v>282839</v>
      </c>
      <c r="AM3663" t="s">
        <v>4728</v>
      </c>
      <c r="AN3663" t="s">
        <v>13</v>
      </c>
      <c r="AR3663" t="s">
        <v>5918</v>
      </c>
      <c r="AT3663" t="s">
        <v>1945</v>
      </c>
      <c r="AX3663" t="s">
        <v>4783</v>
      </c>
      <c r="AY3663" s="104">
        <v>46115.515972222223</v>
      </c>
      <c r="AZ3663">
        <v>272492</v>
      </c>
      <c r="BA3663" t="s">
        <v>4728</v>
      </c>
      <c r="BB3663" t="s">
        <v>5989</v>
      </c>
      <c r="BF3663" t="s">
        <v>5918</v>
      </c>
    </row>
    <row r="3664" spans="32:58" x14ac:dyDescent="0.25">
      <c r="AF3664" t="s">
        <v>247</v>
      </c>
      <c r="AG3664" t="s">
        <v>1985</v>
      </c>
      <c r="AJ3664" t="s">
        <v>6995</v>
      </c>
      <c r="AK3664" s="104">
        <v>46119.717361111114</v>
      </c>
      <c r="AL3664">
        <v>406187</v>
      </c>
      <c r="AM3664" t="s">
        <v>4728</v>
      </c>
      <c r="AN3664" t="s">
        <v>13</v>
      </c>
      <c r="AO3664" t="s">
        <v>4812</v>
      </c>
      <c r="AR3664" t="s">
        <v>6495</v>
      </c>
      <c r="AT3664" t="s">
        <v>229</v>
      </c>
      <c r="AX3664" t="s">
        <v>5577</v>
      </c>
      <c r="AY3664" s="104">
        <v>46115.515972222223</v>
      </c>
      <c r="AZ3664">
        <v>93599</v>
      </c>
      <c r="BA3664" t="s">
        <v>4728</v>
      </c>
      <c r="BB3664" t="s">
        <v>5989</v>
      </c>
      <c r="BF3664" t="s">
        <v>5925</v>
      </c>
    </row>
    <row r="3665" spans="32:58" x14ac:dyDescent="0.25">
      <c r="AF3665" t="s">
        <v>2419</v>
      </c>
      <c r="AG3665" t="s">
        <v>223</v>
      </c>
      <c r="AJ3665" t="s">
        <v>6682</v>
      </c>
      <c r="AK3665" s="104">
        <v>46119.718055555553</v>
      </c>
      <c r="AL3665">
        <v>268343</v>
      </c>
      <c r="AM3665" t="s">
        <v>4728</v>
      </c>
      <c r="AN3665" t="s">
        <v>42</v>
      </c>
      <c r="AO3665" t="s">
        <v>13</v>
      </c>
      <c r="AR3665" t="s">
        <v>5933</v>
      </c>
      <c r="AT3665" t="s">
        <v>1292</v>
      </c>
      <c r="AX3665" t="s">
        <v>5424</v>
      </c>
      <c r="AY3665" s="104">
        <v>46115.517361111109</v>
      </c>
      <c r="AZ3665">
        <v>1534776</v>
      </c>
      <c r="BA3665" t="s">
        <v>4761</v>
      </c>
      <c r="BB3665" t="s">
        <v>5989</v>
      </c>
      <c r="BF3665" t="s">
        <v>5966</v>
      </c>
    </row>
    <row r="3666" spans="32:58" x14ac:dyDescent="0.25">
      <c r="AF3666" t="s">
        <v>392</v>
      </c>
      <c r="AG3666" t="s">
        <v>1385</v>
      </c>
      <c r="AJ3666" t="s">
        <v>6996</v>
      </c>
      <c r="AK3666" s="104">
        <v>46119.720138888886</v>
      </c>
      <c r="AL3666">
        <v>1365491</v>
      </c>
      <c r="AM3666" t="s">
        <v>4761</v>
      </c>
      <c r="AN3666" t="s">
        <v>4841</v>
      </c>
      <c r="AO3666" t="s">
        <v>13</v>
      </c>
      <c r="AR3666" t="s">
        <v>6997</v>
      </c>
      <c r="AT3666" t="s">
        <v>1276</v>
      </c>
      <c r="AX3666" t="s">
        <v>5449</v>
      </c>
      <c r="AY3666" s="104">
        <v>46115.517361111109</v>
      </c>
      <c r="AZ3666">
        <v>179386</v>
      </c>
      <c r="BA3666" t="s">
        <v>4728</v>
      </c>
      <c r="BB3666" t="s">
        <v>5989</v>
      </c>
      <c r="BF3666" t="s">
        <v>5958</v>
      </c>
    </row>
    <row r="3667" spans="32:58" x14ac:dyDescent="0.25">
      <c r="AF3667" t="s">
        <v>5309</v>
      </c>
      <c r="AG3667" t="s">
        <v>250</v>
      </c>
      <c r="AJ3667" t="s">
        <v>5391</v>
      </c>
      <c r="AK3667" s="104">
        <v>46119.720138888886</v>
      </c>
      <c r="AL3667">
        <v>447661</v>
      </c>
      <c r="AM3667" t="s">
        <v>4728</v>
      </c>
      <c r="AN3667" t="s">
        <v>42</v>
      </c>
      <c r="AO3667" t="s">
        <v>13</v>
      </c>
      <c r="AR3667" t="s">
        <v>6012</v>
      </c>
      <c r="AT3667" t="s">
        <v>551</v>
      </c>
      <c r="AX3667" t="s">
        <v>4770</v>
      </c>
      <c r="AY3667" s="104">
        <v>46115.517361111109</v>
      </c>
      <c r="AZ3667">
        <v>327332</v>
      </c>
      <c r="BA3667" t="s">
        <v>4728</v>
      </c>
      <c r="BB3667" t="s">
        <v>5989</v>
      </c>
      <c r="BF3667" t="s">
        <v>5931</v>
      </c>
    </row>
    <row r="3668" spans="32:58" x14ac:dyDescent="0.25">
      <c r="AF3668" t="s">
        <v>420</v>
      </c>
      <c r="AG3668" t="s">
        <v>1706</v>
      </c>
      <c r="AJ3668" t="s">
        <v>5063</v>
      </c>
      <c r="AK3668" s="104">
        <v>46119.720833333333</v>
      </c>
      <c r="AL3668">
        <v>330400</v>
      </c>
      <c r="AM3668" t="s">
        <v>4728</v>
      </c>
      <c r="AN3668" t="s">
        <v>42</v>
      </c>
      <c r="AO3668" t="s">
        <v>13</v>
      </c>
      <c r="AR3668" t="s">
        <v>5933</v>
      </c>
      <c r="AT3668" t="s">
        <v>1985</v>
      </c>
      <c r="AU3668" t="s">
        <v>1688</v>
      </c>
      <c r="AX3668" t="s">
        <v>5282</v>
      </c>
      <c r="AY3668" s="104">
        <v>46115.517361111109</v>
      </c>
      <c r="AZ3668">
        <v>927262</v>
      </c>
      <c r="BA3668" t="s">
        <v>4728</v>
      </c>
      <c r="BB3668" t="s">
        <v>5989</v>
      </c>
      <c r="BC3668" t="s">
        <v>4731</v>
      </c>
      <c r="BF3668" t="s">
        <v>6609</v>
      </c>
    </row>
    <row r="3669" spans="32:58" x14ac:dyDescent="0.25">
      <c r="AF3669" t="s">
        <v>2487</v>
      </c>
      <c r="AG3669" t="s">
        <v>2259</v>
      </c>
      <c r="AJ3669" t="s">
        <v>4873</v>
      </c>
      <c r="AK3669" s="104">
        <v>46119.72152777778</v>
      </c>
      <c r="AL3669">
        <v>665160</v>
      </c>
      <c r="AM3669" t="s">
        <v>4728</v>
      </c>
      <c r="AN3669" t="s">
        <v>42</v>
      </c>
      <c r="AO3669" t="s">
        <v>13</v>
      </c>
      <c r="AR3669" t="s">
        <v>4941</v>
      </c>
      <c r="AT3669" t="s">
        <v>1559</v>
      </c>
      <c r="AX3669" t="s">
        <v>4776</v>
      </c>
      <c r="AY3669" s="104">
        <v>46115.518055555556</v>
      </c>
      <c r="AZ3669">
        <v>66184</v>
      </c>
      <c r="BA3669" t="s">
        <v>4728</v>
      </c>
      <c r="BB3669" t="s">
        <v>5989</v>
      </c>
      <c r="BF3669" t="s">
        <v>5925</v>
      </c>
    </row>
    <row r="3670" spans="32:58" x14ac:dyDescent="0.25">
      <c r="AF3670" t="s">
        <v>2335</v>
      </c>
      <c r="AJ3670" t="s">
        <v>4776</v>
      </c>
      <c r="AK3670" s="104">
        <v>46119.72152777778</v>
      </c>
      <c r="AL3670">
        <v>150488</v>
      </c>
      <c r="AM3670" t="s">
        <v>4761</v>
      </c>
      <c r="AN3670" t="s">
        <v>13</v>
      </c>
      <c r="AR3670" t="s">
        <v>5966</v>
      </c>
      <c r="AT3670" t="s">
        <v>1385</v>
      </c>
      <c r="AX3670" t="s">
        <v>4922</v>
      </c>
      <c r="AY3670" s="104">
        <v>46115.518055555556</v>
      </c>
      <c r="AZ3670">
        <v>2142295</v>
      </c>
      <c r="BA3670" t="s">
        <v>4728</v>
      </c>
      <c r="BB3670" t="s">
        <v>5989</v>
      </c>
      <c r="BF3670" t="s">
        <v>6117</v>
      </c>
    </row>
    <row r="3671" spans="32:58" x14ac:dyDescent="0.25">
      <c r="AF3671" t="s">
        <v>852</v>
      </c>
      <c r="AJ3671" t="s">
        <v>6998</v>
      </c>
      <c r="AK3671" s="104">
        <v>46119.723611111112</v>
      </c>
      <c r="AL3671">
        <v>1309639</v>
      </c>
      <c r="AM3671" t="s">
        <v>4728</v>
      </c>
      <c r="AN3671" t="s">
        <v>13</v>
      </c>
      <c r="AR3671" t="s">
        <v>5934</v>
      </c>
      <c r="AT3671" t="s">
        <v>2383</v>
      </c>
      <c r="AU3671" t="s">
        <v>1688</v>
      </c>
      <c r="AX3671" t="s">
        <v>6272</v>
      </c>
      <c r="AY3671" s="104">
        <v>46115.518055555556</v>
      </c>
      <c r="AZ3671">
        <v>519662</v>
      </c>
      <c r="BA3671" t="s">
        <v>4728</v>
      </c>
      <c r="BB3671" t="s">
        <v>5989</v>
      </c>
      <c r="BC3671" t="s">
        <v>4731</v>
      </c>
      <c r="BF3671" t="s">
        <v>6240</v>
      </c>
    </row>
    <row r="3672" spans="32:58" x14ac:dyDescent="0.25">
      <c r="AF3672" t="s">
        <v>2251</v>
      </c>
      <c r="AG3672" t="s">
        <v>73</v>
      </c>
      <c r="AJ3672" t="s">
        <v>5083</v>
      </c>
      <c r="AK3672" s="104">
        <v>46119.724305555559</v>
      </c>
      <c r="AL3672">
        <v>378945</v>
      </c>
      <c r="AM3672" t="s">
        <v>4728</v>
      </c>
      <c r="AN3672" t="s">
        <v>42</v>
      </c>
      <c r="AO3672" t="s">
        <v>13</v>
      </c>
      <c r="AR3672" t="s">
        <v>6305</v>
      </c>
      <c r="AT3672" t="s">
        <v>516</v>
      </c>
      <c r="AX3672" t="s">
        <v>5665</v>
      </c>
      <c r="AY3672" s="104">
        <v>46115.518750000003</v>
      </c>
      <c r="AZ3672">
        <v>237844</v>
      </c>
      <c r="BA3672" t="s">
        <v>4728</v>
      </c>
      <c r="BB3672" t="s">
        <v>5989</v>
      </c>
      <c r="BF3672" t="s">
        <v>5931</v>
      </c>
    </row>
    <row r="3673" spans="32:58" x14ac:dyDescent="0.25">
      <c r="AF3673" t="s">
        <v>223</v>
      </c>
      <c r="AJ3673" t="s">
        <v>4757</v>
      </c>
      <c r="AK3673" s="104">
        <v>46119.724999999999</v>
      </c>
      <c r="AL3673">
        <v>323304</v>
      </c>
      <c r="AM3673" t="s">
        <v>4728</v>
      </c>
      <c r="AN3673" t="s">
        <v>13</v>
      </c>
      <c r="AR3673" t="s">
        <v>5942</v>
      </c>
      <c r="AT3673" t="s">
        <v>1078</v>
      </c>
      <c r="AU3673" t="s">
        <v>2197</v>
      </c>
      <c r="AX3673" t="s">
        <v>4743</v>
      </c>
      <c r="AY3673" s="104">
        <v>46115.520138888889</v>
      </c>
      <c r="AZ3673">
        <v>347914</v>
      </c>
      <c r="BA3673" t="s">
        <v>4728</v>
      </c>
      <c r="BB3673" t="s">
        <v>5989</v>
      </c>
      <c r="BC3673" t="s">
        <v>4731</v>
      </c>
      <c r="BF3673" t="s">
        <v>5301</v>
      </c>
    </row>
    <row r="3674" spans="32:58" x14ac:dyDescent="0.25">
      <c r="AF3674" t="s">
        <v>78</v>
      </c>
      <c r="AJ3674" t="s">
        <v>6999</v>
      </c>
      <c r="AK3674" s="104">
        <v>46119.724999999999</v>
      </c>
      <c r="AL3674">
        <v>329480</v>
      </c>
      <c r="AM3674" t="s">
        <v>4728</v>
      </c>
      <c r="AN3674" t="s">
        <v>13</v>
      </c>
      <c r="AR3674" t="s">
        <v>6117</v>
      </c>
      <c r="AT3674" t="s">
        <v>2559</v>
      </c>
      <c r="AX3674" t="s">
        <v>5108</v>
      </c>
      <c r="AY3674" s="104">
        <v>46115.520138888889</v>
      </c>
      <c r="AZ3674">
        <v>530125</v>
      </c>
      <c r="BA3674" t="s">
        <v>4728</v>
      </c>
      <c r="BB3674" t="s">
        <v>5989</v>
      </c>
      <c r="BF3674" t="s">
        <v>5918</v>
      </c>
    </row>
    <row r="3675" spans="32:58" x14ac:dyDescent="0.25">
      <c r="AF3675" t="s">
        <v>250</v>
      </c>
      <c r="AJ3675" t="s">
        <v>5845</v>
      </c>
      <c r="AK3675" s="104">
        <v>46119.725694444445</v>
      </c>
      <c r="AL3675">
        <v>355548</v>
      </c>
      <c r="AM3675" t="s">
        <v>4761</v>
      </c>
      <c r="AN3675" t="s">
        <v>13</v>
      </c>
      <c r="AR3675" t="s">
        <v>5966</v>
      </c>
      <c r="AT3675" t="s">
        <v>308</v>
      </c>
      <c r="AX3675" t="s">
        <v>5121</v>
      </c>
      <c r="AY3675" s="104">
        <v>46115.520833333336</v>
      </c>
      <c r="AZ3675">
        <v>1379088</v>
      </c>
      <c r="BA3675" t="s">
        <v>4728</v>
      </c>
      <c r="BB3675" t="s">
        <v>5989</v>
      </c>
      <c r="BF3675" t="s">
        <v>5956</v>
      </c>
    </row>
    <row r="3676" spans="32:58" x14ac:dyDescent="0.25">
      <c r="AF3676" t="s">
        <v>900</v>
      </c>
      <c r="AG3676" t="s">
        <v>73</v>
      </c>
      <c r="AH3676" t="s">
        <v>2197</v>
      </c>
      <c r="AJ3676" t="s">
        <v>5027</v>
      </c>
      <c r="AK3676" s="104">
        <v>46119.725694444445</v>
      </c>
      <c r="AL3676">
        <v>2814810</v>
      </c>
      <c r="AM3676" t="s">
        <v>4728</v>
      </c>
      <c r="AN3676" t="s">
        <v>42</v>
      </c>
      <c r="AO3676" t="s">
        <v>13</v>
      </c>
      <c r="AP3676" t="s">
        <v>4731</v>
      </c>
      <c r="AR3676" t="s">
        <v>4941</v>
      </c>
      <c r="AT3676" t="s">
        <v>229</v>
      </c>
      <c r="AX3676" t="s">
        <v>4743</v>
      </c>
      <c r="AY3676" s="104">
        <v>46115.520833333336</v>
      </c>
      <c r="AZ3676">
        <v>236386</v>
      </c>
      <c r="BA3676" t="s">
        <v>4728</v>
      </c>
      <c r="BB3676" t="s">
        <v>5989</v>
      </c>
      <c r="BF3676" t="s">
        <v>5942</v>
      </c>
    </row>
    <row r="3677" spans="32:58" x14ac:dyDescent="0.25">
      <c r="AF3677" t="s">
        <v>2471</v>
      </c>
      <c r="AG3677" t="s">
        <v>1706</v>
      </c>
      <c r="AJ3677" t="s">
        <v>5571</v>
      </c>
      <c r="AK3677" s="104">
        <v>46119.725694444445</v>
      </c>
      <c r="AL3677">
        <v>629098</v>
      </c>
      <c r="AM3677" t="s">
        <v>4728</v>
      </c>
      <c r="AN3677" t="s">
        <v>42</v>
      </c>
      <c r="AO3677" t="s">
        <v>13</v>
      </c>
      <c r="AR3677" t="s">
        <v>5933</v>
      </c>
      <c r="AT3677" t="s">
        <v>1985</v>
      </c>
      <c r="AX3677" t="s">
        <v>6551</v>
      </c>
      <c r="AY3677" s="104">
        <v>46115.520833333336</v>
      </c>
      <c r="AZ3677">
        <v>366415</v>
      </c>
      <c r="BA3677" t="s">
        <v>4728</v>
      </c>
      <c r="BB3677" t="s">
        <v>5989</v>
      </c>
      <c r="BF3677" t="s">
        <v>5931</v>
      </c>
    </row>
    <row r="3678" spans="32:58" x14ac:dyDescent="0.25">
      <c r="AF3678" t="s">
        <v>2510</v>
      </c>
      <c r="AJ3678" t="s">
        <v>4755</v>
      </c>
      <c r="AK3678" s="104">
        <v>46119.726388888892</v>
      </c>
      <c r="AL3678">
        <v>347668</v>
      </c>
      <c r="AM3678" t="s">
        <v>4728</v>
      </c>
      <c r="AN3678" t="s">
        <v>13</v>
      </c>
      <c r="AR3678" t="s">
        <v>5931</v>
      </c>
      <c r="AT3678" t="s">
        <v>1941</v>
      </c>
      <c r="AX3678" t="s">
        <v>4753</v>
      </c>
      <c r="AY3678" s="104">
        <v>46115.521527777775</v>
      </c>
      <c r="AZ3678">
        <v>1604668</v>
      </c>
      <c r="BA3678" t="s">
        <v>4728</v>
      </c>
      <c r="BB3678" t="s">
        <v>5989</v>
      </c>
      <c r="BF3678" t="s">
        <v>4781</v>
      </c>
    </row>
    <row r="3679" spans="32:58" x14ac:dyDescent="0.25">
      <c r="AF3679" t="s">
        <v>1284</v>
      </c>
      <c r="AJ3679" t="s">
        <v>5681</v>
      </c>
      <c r="AK3679" s="104">
        <v>46119.727083333331</v>
      </c>
      <c r="AL3679">
        <v>2521766</v>
      </c>
      <c r="AM3679" t="s">
        <v>4728</v>
      </c>
      <c r="AN3679" t="s">
        <v>13</v>
      </c>
      <c r="AO3679" t="s">
        <v>5603</v>
      </c>
      <c r="AR3679" t="s">
        <v>5948</v>
      </c>
      <c r="AT3679" t="s">
        <v>1559</v>
      </c>
      <c r="AX3679" t="s">
        <v>5220</v>
      </c>
      <c r="AY3679" s="104">
        <v>46115.521527777775</v>
      </c>
      <c r="AZ3679">
        <v>712719</v>
      </c>
      <c r="BA3679" t="s">
        <v>4728</v>
      </c>
      <c r="BB3679" t="s">
        <v>5989</v>
      </c>
      <c r="BF3679" t="s">
        <v>5918</v>
      </c>
    </row>
    <row r="3680" spans="32:58" x14ac:dyDescent="0.25">
      <c r="AF3680" t="s">
        <v>2335</v>
      </c>
      <c r="AJ3680" t="s">
        <v>7000</v>
      </c>
      <c r="AK3680" s="104">
        <v>46119.727083333331</v>
      </c>
      <c r="AL3680">
        <v>316710</v>
      </c>
      <c r="AM3680" t="s">
        <v>4728</v>
      </c>
      <c r="AN3680" t="s">
        <v>13</v>
      </c>
      <c r="AR3680" t="s">
        <v>4781</v>
      </c>
      <c r="AT3680" t="s">
        <v>1276</v>
      </c>
      <c r="AX3680" t="s">
        <v>4910</v>
      </c>
      <c r="AY3680" s="104">
        <v>46115.522222222222</v>
      </c>
      <c r="AZ3680">
        <v>814983</v>
      </c>
      <c r="BA3680" t="s">
        <v>4728</v>
      </c>
      <c r="BB3680" t="s">
        <v>5989</v>
      </c>
      <c r="BF3680" t="s">
        <v>5918</v>
      </c>
    </row>
    <row r="3681" spans="32:58" x14ac:dyDescent="0.25">
      <c r="AF3681" t="s">
        <v>2201</v>
      </c>
      <c r="AG3681" t="s">
        <v>1945</v>
      </c>
      <c r="AJ3681" t="s">
        <v>4922</v>
      </c>
      <c r="AK3681" s="104">
        <v>46119.727777777778</v>
      </c>
      <c r="AL3681">
        <v>1171774</v>
      </c>
      <c r="AM3681" t="s">
        <v>4761</v>
      </c>
      <c r="AN3681" t="s">
        <v>4841</v>
      </c>
      <c r="AO3681" t="s">
        <v>13</v>
      </c>
      <c r="AR3681" t="s">
        <v>6301</v>
      </c>
      <c r="AT3681" t="s">
        <v>1945</v>
      </c>
      <c r="AX3681" t="s">
        <v>4877</v>
      </c>
      <c r="AY3681" s="104">
        <v>46115.522916666669</v>
      </c>
      <c r="AZ3681">
        <v>790741</v>
      </c>
      <c r="BA3681" t="s">
        <v>4728</v>
      </c>
      <c r="BB3681" t="s">
        <v>5989</v>
      </c>
      <c r="BF3681" t="s">
        <v>5918</v>
      </c>
    </row>
    <row r="3682" spans="32:58" x14ac:dyDescent="0.25">
      <c r="AF3682" t="s">
        <v>1284</v>
      </c>
      <c r="AJ3682" t="s">
        <v>4744</v>
      </c>
      <c r="AK3682" s="104">
        <v>46119.727777777778</v>
      </c>
      <c r="AL3682">
        <v>1262786</v>
      </c>
      <c r="AM3682" t="s">
        <v>4728</v>
      </c>
      <c r="AN3682" t="s">
        <v>13</v>
      </c>
      <c r="AO3682" t="s">
        <v>5603</v>
      </c>
      <c r="AR3682" t="s">
        <v>5948</v>
      </c>
      <c r="AT3682" t="s">
        <v>1078</v>
      </c>
      <c r="AX3682" t="s">
        <v>4727</v>
      </c>
      <c r="AY3682" s="104">
        <v>46115.523611111108</v>
      </c>
      <c r="AZ3682">
        <v>317894</v>
      </c>
      <c r="BA3682" t="s">
        <v>4761</v>
      </c>
      <c r="BB3682" t="s">
        <v>5989</v>
      </c>
      <c r="BF3682" t="s">
        <v>4781</v>
      </c>
    </row>
    <row r="3683" spans="32:58" x14ac:dyDescent="0.25">
      <c r="AF3683" t="s">
        <v>5316</v>
      </c>
      <c r="AG3683" t="s">
        <v>1732</v>
      </c>
      <c r="AJ3683" t="s">
        <v>5192</v>
      </c>
      <c r="AK3683" s="104">
        <v>46119.729166666664</v>
      </c>
      <c r="AL3683">
        <v>529184</v>
      </c>
      <c r="AM3683" t="s">
        <v>4761</v>
      </c>
      <c r="AN3683" t="s">
        <v>4787</v>
      </c>
      <c r="AO3683" t="s">
        <v>13</v>
      </c>
      <c r="AR3683" t="s">
        <v>4941</v>
      </c>
      <c r="AT3683" t="s">
        <v>683</v>
      </c>
      <c r="AX3683" t="s">
        <v>7583</v>
      </c>
      <c r="AY3683" s="104">
        <v>46115.525000000001</v>
      </c>
      <c r="AZ3683">
        <v>465592</v>
      </c>
      <c r="BA3683" t="s">
        <v>4728</v>
      </c>
      <c r="BB3683" t="s">
        <v>5989</v>
      </c>
      <c r="BF3683" t="s">
        <v>5918</v>
      </c>
    </row>
    <row r="3684" spans="32:58" x14ac:dyDescent="0.25">
      <c r="AF3684" t="s">
        <v>1034</v>
      </c>
      <c r="AG3684" t="s">
        <v>2259</v>
      </c>
      <c r="AJ3684" t="s">
        <v>4890</v>
      </c>
      <c r="AK3684" s="104">
        <v>46119.729166666664</v>
      </c>
      <c r="AL3684">
        <v>296312</v>
      </c>
      <c r="AM3684" t="s">
        <v>4728</v>
      </c>
      <c r="AN3684" t="s">
        <v>42</v>
      </c>
      <c r="AO3684" t="s">
        <v>13</v>
      </c>
      <c r="AR3684" t="s">
        <v>4981</v>
      </c>
      <c r="AT3684" t="s">
        <v>1292</v>
      </c>
      <c r="AU3684" t="s">
        <v>1688</v>
      </c>
      <c r="AX3684" t="s">
        <v>6502</v>
      </c>
      <c r="AY3684" s="104">
        <v>46115.526388888888</v>
      </c>
      <c r="AZ3684">
        <v>1475834</v>
      </c>
      <c r="BA3684" t="s">
        <v>4761</v>
      </c>
      <c r="BB3684" t="s">
        <v>5989</v>
      </c>
      <c r="BC3684" t="s">
        <v>4731</v>
      </c>
      <c r="BF3684" t="s">
        <v>5948</v>
      </c>
    </row>
    <row r="3685" spans="32:58" x14ac:dyDescent="0.25">
      <c r="AF3685" t="s">
        <v>1276</v>
      </c>
      <c r="AJ3685" t="s">
        <v>6220</v>
      </c>
      <c r="AK3685" s="104">
        <v>46119.729861111111</v>
      </c>
      <c r="AL3685">
        <v>187286</v>
      </c>
      <c r="AM3685" t="s">
        <v>4728</v>
      </c>
      <c r="AN3685" t="s">
        <v>13</v>
      </c>
      <c r="AR3685" t="s">
        <v>5918</v>
      </c>
      <c r="AT3685" t="s">
        <v>1894</v>
      </c>
      <c r="AX3685" t="s">
        <v>5414</v>
      </c>
      <c r="AY3685" s="104">
        <v>46115.527083333334</v>
      </c>
      <c r="AZ3685">
        <v>238096</v>
      </c>
      <c r="BA3685" t="s">
        <v>4728</v>
      </c>
      <c r="BB3685" t="s">
        <v>5989</v>
      </c>
      <c r="BF3685" t="s">
        <v>5942</v>
      </c>
    </row>
    <row r="3686" spans="32:58" x14ac:dyDescent="0.25">
      <c r="AF3686" t="s">
        <v>235</v>
      </c>
      <c r="AJ3686" t="s">
        <v>4938</v>
      </c>
      <c r="AK3686" s="104">
        <v>46119.729861111111</v>
      </c>
      <c r="AL3686">
        <v>525591</v>
      </c>
      <c r="AM3686" t="s">
        <v>4728</v>
      </c>
      <c r="AN3686" t="s">
        <v>13</v>
      </c>
      <c r="AR3686" t="s">
        <v>4781</v>
      </c>
      <c r="AT3686" t="s">
        <v>432</v>
      </c>
      <c r="AX3686" t="s">
        <v>4826</v>
      </c>
      <c r="AY3686" s="104">
        <v>46115.527083333334</v>
      </c>
      <c r="AZ3686">
        <v>371894</v>
      </c>
      <c r="BA3686" t="s">
        <v>4728</v>
      </c>
      <c r="BB3686" t="s">
        <v>5989</v>
      </c>
      <c r="BF3686" t="s">
        <v>5942</v>
      </c>
    </row>
    <row r="3687" spans="32:58" x14ac:dyDescent="0.25">
      <c r="AF3687" t="s">
        <v>2510</v>
      </c>
      <c r="AJ3687" t="s">
        <v>5106</v>
      </c>
      <c r="AK3687" s="104">
        <v>46119.730555555558</v>
      </c>
      <c r="AL3687">
        <v>42509</v>
      </c>
      <c r="AM3687" t="s">
        <v>4761</v>
      </c>
      <c r="AN3687" t="s">
        <v>13</v>
      </c>
      <c r="AR3687" t="s">
        <v>5932</v>
      </c>
      <c r="AT3687" t="s">
        <v>414</v>
      </c>
      <c r="AU3687" t="s">
        <v>2197</v>
      </c>
      <c r="AX3687" t="s">
        <v>4743</v>
      </c>
      <c r="AY3687" s="104">
        <v>46115.527083333334</v>
      </c>
      <c r="AZ3687">
        <v>820583</v>
      </c>
      <c r="BA3687" t="s">
        <v>4728</v>
      </c>
      <c r="BB3687" t="s">
        <v>5989</v>
      </c>
      <c r="BC3687" t="s">
        <v>4731</v>
      </c>
      <c r="BF3687" t="s">
        <v>5942</v>
      </c>
    </row>
    <row r="3688" spans="32:58" x14ac:dyDescent="0.25">
      <c r="AF3688" t="s">
        <v>73</v>
      </c>
      <c r="AG3688" t="s">
        <v>76</v>
      </c>
      <c r="AJ3688" t="s">
        <v>5101</v>
      </c>
      <c r="AK3688" s="104">
        <v>46119.731249999997</v>
      </c>
      <c r="AL3688">
        <v>533872</v>
      </c>
      <c r="AM3688" t="s">
        <v>4728</v>
      </c>
      <c r="AN3688" t="s">
        <v>5592</v>
      </c>
      <c r="AO3688" t="s">
        <v>13</v>
      </c>
      <c r="AR3688" t="s">
        <v>7001</v>
      </c>
      <c r="AT3688" t="s">
        <v>229</v>
      </c>
      <c r="AX3688" t="s">
        <v>5665</v>
      </c>
      <c r="AY3688" s="104">
        <v>46115.527777777781</v>
      </c>
      <c r="AZ3688">
        <v>75033</v>
      </c>
      <c r="BA3688" t="s">
        <v>4728</v>
      </c>
      <c r="BB3688" t="s">
        <v>5989</v>
      </c>
      <c r="BF3688" t="s">
        <v>5925</v>
      </c>
    </row>
    <row r="3689" spans="32:58" x14ac:dyDescent="0.25">
      <c r="AF3689" t="s">
        <v>371</v>
      </c>
      <c r="AG3689" t="s">
        <v>308</v>
      </c>
      <c r="AJ3689" t="s">
        <v>5061</v>
      </c>
      <c r="AK3689" s="104">
        <v>46119.732638888891</v>
      </c>
      <c r="AL3689">
        <v>630033</v>
      </c>
      <c r="AM3689" t="s">
        <v>4728</v>
      </c>
      <c r="AN3689" t="s">
        <v>42</v>
      </c>
      <c r="AO3689" t="s">
        <v>13</v>
      </c>
      <c r="AR3689" t="s">
        <v>5933</v>
      </c>
      <c r="AT3689" t="s">
        <v>1078</v>
      </c>
      <c r="AX3689" t="s">
        <v>4763</v>
      </c>
      <c r="AY3689" s="104">
        <v>46115.527777777781</v>
      </c>
      <c r="AZ3689">
        <v>275801</v>
      </c>
      <c r="BA3689" t="s">
        <v>4728</v>
      </c>
      <c r="BB3689" t="s">
        <v>5989</v>
      </c>
      <c r="BF3689" t="s">
        <v>5942</v>
      </c>
    </row>
    <row r="3690" spans="32:58" x14ac:dyDescent="0.25">
      <c r="AF3690" t="s">
        <v>320</v>
      </c>
      <c r="AG3690" t="s">
        <v>2373</v>
      </c>
      <c r="AH3690" t="s">
        <v>1732</v>
      </c>
      <c r="AJ3690" t="s">
        <v>5630</v>
      </c>
      <c r="AK3690" s="104">
        <v>46119.732638888891</v>
      </c>
      <c r="AL3690">
        <v>405017</v>
      </c>
      <c r="AM3690" t="s">
        <v>4761</v>
      </c>
      <c r="AN3690" t="s">
        <v>42</v>
      </c>
      <c r="AO3690" t="s">
        <v>13</v>
      </c>
      <c r="AR3690" t="s">
        <v>7002</v>
      </c>
      <c r="AT3690" t="s">
        <v>1985</v>
      </c>
      <c r="AX3690" t="s">
        <v>4946</v>
      </c>
      <c r="AY3690" s="104">
        <v>46115.527777777781</v>
      </c>
      <c r="AZ3690">
        <v>492384</v>
      </c>
      <c r="BA3690" t="s">
        <v>4761</v>
      </c>
      <c r="BB3690" t="s">
        <v>5989</v>
      </c>
      <c r="BF3690" t="s">
        <v>5918</v>
      </c>
    </row>
    <row r="3691" spans="32:58" x14ac:dyDescent="0.25">
      <c r="AF3691" t="s">
        <v>2373</v>
      </c>
      <c r="AG3691" t="s">
        <v>226</v>
      </c>
      <c r="AJ3691" t="s">
        <v>5106</v>
      </c>
      <c r="AK3691" s="104">
        <v>46119.732638888891</v>
      </c>
      <c r="AL3691">
        <v>1772474</v>
      </c>
      <c r="AM3691" t="s">
        <v>4728</v>
      </c>
      <c r="AN3691" t="s">
        <v>13</v>
      </c>
      <c r="AO3691" t="s">
        <v>4812</v>
      </c>
      <c r="AR3691" t="s">
        <v>6495</v>
      </c>
      <c r="AT3691" t="s">
        <v>2559</v>
      </c>
      <c r="AX3691" t="s">
        <v>5163</v>
      </c>
      <c r="AY3691" s="104">
        <v>46115.52847222222</v>
      </c>
      <c r="AZ3691">
        <v>96131</v>
      </c>
      <c r="BA3691" t="s">
        <v>4761</v>
      </c>
      <c r="BB3691" t="s">
        <v>5989</v>
      </c>
      <c r="BF3691" t="s">
        <v>5966</v>
      </c>
    </row>
    <row r="3692" spans="32:58" x14ac:dyDescent="0.25">
      <c r="AF3692" t="s">
        <v>2431</v>
      </c>
      <c r="AJ3692" t="s">
        <v>5128</v>
      </c>
      <c r="AK3692" s="104">
        <v>46119.73333333333</v>
      </c>
      <c r="AL3692">
        <v>564936</v>
      </c>
      <c r="AM3692" t="s">
        <v>4728</v>
      </c>
      <c r="AN3692" t="s">
        <v>13</v>
      </c>
      <c r="AR3692" t="s">
        <v>5931</v>
      </c>
      <c r="AT3692" t="s">
        <v>71</v>
      </c>
      <c r="AX3692" t="s">
        <v>5665</v>
      </c>
      <c r="AY3692" s="104">
        <v>46115.52847222222</v>
      </c>
      <c r="AZ3692">
        <v>763472</v>
      </c>
      <c r="BA3692" t="s">
        <v>4728</v>
      </c>
      <c r="BB3692" t="s">
        <v>5989</v>
      </c>
      <c r="BF3692" t="s">
        <v>5956</v>
      </c>
    </row>
    <row r="3693" spans="32:58" x14ac:dyDescent="0.25">
      <c r="AF3693" t="s">
        <v>2373</v>
      </c>
      <c r="AJ3693" t="s">
        <v>5072</v>
      </c>
      <c r="AK3693" s="104">
        <v>46119.734027777777</v>
      </c>
      <c r="AL3693">
        <v>1896647</v>
      </c>
      <c r="AM3693" t="s">
        <v>4761</v>
      </c>
      <c r="AN3693" t="s">
        <v>13</v>
      </c>
      <c r="AR3693" t="s">
        <v>5966</v>
      </c>
      <c r="AT3693" t="s">
        <v>1134</v>
      </c>
      <c r="AX3693" t="s">
        <v>4782</v>
      </c>
      <c r="AY3693" s="104">
        <v>46115.52847222222</v>
      </c>
      <c r="AZ3693">
        <v>294282</v>
      </c>
      <c r="BA3693" t="s">
        <v>4728</v>
      </c>
      <c r="BB3693" t="s">
        <v>5989</v>
      </c>
      <c r="BF3693" t="s">
        <v>4781</v>
      </c>
    </row>
    <row r="3694" spans="32:58" x14ac:dyDescent="0.25">
      <c r="AF3694" t="s">
        <v>2259</v>
      </c>
      <c r="AJ3694" t="s">
        <v>4877</v>
      </c>
      <c r="AK3694" s="104">
        <v>46119.734027777777</v>
      </c>
      <c r="AL3694">
        <v>1124458</v>
      </c>
      <c r="AM3694" t="s">
        <v>4761</v>
      </c>
      <c r="AN3694" t="s">
        <v>13</v>
      </c>
      <c r="AR3694" t="s">
        <v>5920</v>
      </c>
      <c r="AT3694" t="s">
        <v>1584</v>
      </c>
      <c r="AX3694" t="s">
        <v>4743</v>
      </c>
      <c r="AY3694" s="104">
        <v>46115.52847222222</v>
      </c>
      <c r="AZ3694">
        <v>261234</v>
      </c>
      <c r="BA3694" t="s">
        <v>4761</v>
      </c>
      <c r="BB3694" t="s">
        <v>5989</v>
      </c>
      <c r="BF3694" t="s">
        <v>5920</v>
      </c>
    </row>
    <row r="3695" spans="32:58" x14ac:dyDescent="0.25">
      <c r="AF3695" t="s">
        <v>1302</v>
      </c>
      <c r="AG3695" t="s">
        <v>1048</v>
      </c>
      <c r="AJ3695" t="s">
        <v>4988</v>
      </c>
      <c r="AK3695" s="104">
        <v>46119.734722222223</v>
      </c>
      <c r="AL3695">
        <v>788682</v>
      </c>
      <c r="AM3695" t="s">
        <v>4728</v>
      </c>
      <c r="AN3695" t="s">
        <v>42</v>
      </c>
      <c r="AO3695" t="s">
        <v>13</v>
      </c>
      <c r="AR3695" t="s">
        <v>5986</v>
      </c>
      <c r="AT3695" t="s">
        <v>2429</v>
      </c>
      <c r="AX3695" t="s">
        <v>5543</v>
      </c>
      <c r="AY3695" s="104">
        <v>46115.529166666667</v>
      </c>
      <c r="AZ3695">
        <v>598523</v>
      </c>
      <c r="BA3695" t="s">
        <v>4728</v>
      </c>
      <c r="BB3695" t="s">
        <v>5989</v>
      </c>
      <c r="BF3695" t="s">
        <v>4781</v>
      </c>
    </row>
    <row r="3696" spans="32:58" x14ac:dyDescent="0.25">
      <c r="AF3696" t="s">
        <v>2383</v>
      </c>
      <c r="AG3696" t="s">
        <v>1688</v>
      </c>
      <c r="AJ3696" t="s">
        <v>5891</v>
      </c>
      <c r="AK3696" s="104">
        <v>46119.734722222223</v>
      </c>
      <c r="AL3696">
        <v>894798</v>
      </c>
      <c r="AM3696" t="s">
        <v>4728</v>
      </c>
      <c r="AN3696" t="s">
        <v>13</v>
      </c>
      <c r="AO3696" t="s">
        <v>4731</v>
      </c>
      <c r="AR3696" t="s">
        <v>6240</v>
      </c>
      <c r="AT3696" t="s">
        <v>414</v>
      </c>
      <c r="AU3696" t="s">
        <v>1891</v>
      </c>
      <c r="AX3696" t="s">
        <v>5498</v>
      </c>
      <c r="AY3696" s="104">
        <v>46115.529166666667</v>
      </c>
      <c r="AZ3696">
        <v>685111</v>
      </c>
      <c r="BA3696" t="s">
        <v>4728</v>
      </c>
      <c r="BB3696" t="s">
        <v>5989</v>
      </c>
      <c r="BC3696" t="s">
        <v>4731</v>
      </c>
      <c r="BF3696" t="s">
        <v>7544</v>
      </c>
    </row>
    <row r="3697" spans="32:58" x14ac:dyDescent="0.25">
      <c r="AF3697" t="s">
        <v>1148</v>
      </c>
      <c r="AG3697" t="s">
        <v>1048</v>
      </c>
      <c r="AJ3697" t="s">
        <v>5001</v>
      </c>
      <c r="AK3697" s="104">
        <v>46119.73541666667</v>
      </c>
      <c r="AL3697">
        <v>1803799</v>
      </c>
      <c r="AM3697" t="s">
        <v>4761</v>
      </c>
      <c r="AN3697" t="s">
        <v>4787</v>
      </c>
      <c r="AO3697" t="s">
        <v>13</v>
      </c>
      <c r="AR3697" t="s">
        <v>5962</v>
      </c>
      <c r="AT3697" t="s">
        <v>229</v>
      </c>
      <c r="AX3697" t="s">
        <v>4782</v>
      </c>
      <c r="AY3697" s="104">
        <v>46115.529861111114</v>
      </c>
      <c r="AZ3697">
        <v>880581</v>
      </c>
      <c r="BA3697" t="s">
        <v>4761</v>
      </c>
      <c r="BB3697" t="s">
        <v>5989</v>
      </c>
      <c r="BF3697" t="s">
        <v>4781</v>
      </c>
    </row>
    <row r="3698" spans="32:58" x14ac:dyDescent="0.25">
      <c r="AF3698" t="s">
        <v>610</v>
      </c>
      <c r="AG3698" t="s">
        <v>2373</v>
      </c>
      <c r="AJ3698" t="s">
        <v>7003</v>
      </c>
      <c r="AK3698" s="104">
        <v>46119.73541666667</v>
      </c>
      <c r="AL3698">
        <v>1491301</v>
      </c>
      <c r="AM3698" t="s">
        <v>4761</v>
      </c>
      <c r="AN3698" t="s">
        <v>42</v>
      </c>
      <c r="AO3698" t="s">
        <v>13</v>
      </c>
      <c r="AR3698" t="s">
        <v>5944</v>
      </c>
      <c r="AT3698" t="s">
        <v>2559</v>
      </c>
      <c r="AX3698" t="s">
        <v>7584</v>
      </c>
      <c r="AY3698" s="104">
        <v>46115.529861111114</v>
      </c>
      <c r="AZ3698">
        <v>464713</v>
      </c>
      <c r="BA3698" t="s">
        <v>4761</v>
      </c>
      <c r="BB3698" t="s">
        <v>5989</v>
      </c>
      <c r="BF3698" t="s">
        <v>5966</v>
      </c>
    </row>
    <row r="3699" spans="32:58" x14ac:dyDescent="0.25">
      <c r="AF3699" t="s">
        <v>235</v>
      </c>
      <c r="AJ3699" t="s">
        <v>6383</v>
      </c>
      <c r="AK3699" s="104">
        <v>46119.736111111109</v>
      </c>
      <c r="AL3699">
        <v>427753</v>
      </c>
      <c r="AM3699" t="s">
        <v>4761</v>
      </c>
      <c r="AN3699" t="s">
        <v>13</v>
      </c>
      <c r="AR3699" t="s">
        <v>5966</v>
      </c>
      <c r="AT3699" t="s">
        <v>1894</v>
      </c>
      <c r="AX3699" t="s">
        <v>5163</v>
      </c>
      <c r="AY3699" s="104">
        <v>46115.529861111114</v>
      </c>
      <c r="AZ3699">
        <v>235572</v>
      </c>
      <c r="BA3699" t="s">
        <v>4728</v>
      </c>
      <c r="BB3699" t="s">
        <v>5989</v>
      </c>
      <c r="BF3699" t="s">
        <v>6069</v>
      </c>
    </row>
    <row r="3700" spans="32:58" x14ac:dyDescent="0.25">
      <c r="AF3700" t="s">
        <v>314</v>
      </c>
      <c r="AG3700" t="s">
        <v>852</v>
      </c>
      <c r="AJ3700" t="s">
        <v>5023</v>
      </c>
      <c r="AK3700" s="104">
        <v>46119.737500000003</v>
      </c>
      <c r="AL3700">
        <v>1173904</v>
      </c>
      <c r="AM3700" t="s">
        <v>4728</v>
      </c>
      <c r="AN3700" t="s">
        <v>42</v>
      </c>
      <c r="AO3700" t="s">
        <v>13</v>
      </c>
      <c r="AR3700" t="s">
        <v>5947</v>
      </c>
      <c r="AT3700" t="s">
        <v>1559</v>
      </c>
      <c r="AX3700" t="s">
        <v>5740</v>
      </c>
      <c r="AY3700" s="104">
        <v>46115.530555555553</v>
      </c>
      <c r="AZ3700">
        <v>491709</v>
      </c>
      <c r="BA3700" t="s">
        <v>4728</v>
      </c>
      <c r="BB3700" t="s">
        <v>5989</v>
      </c>
      <c r="BF3700" t="s">
        <v>5931</v>
      </c>
    </row>
    <row r="3701" spans="32:58" x14ac:dyDescent="0.25">
      <c r="AF3701" t="s">
        <v>320</v>
      </c>
      <c r="AG3701" t="s">
        <v>2429</v>
      </c>
      <c r="AH3701" t="s">
        <v>2559</v>
      </c>
      <c r="AJ3701" t="s">
        <v>5630</v>
      </c>
      <c r="AK3701" s="104">
        <v>46119.737500000003</v>
      </c>
      <c r="AL3701">
        <v>383902</v>
      </c>
      <c r="AM3701" t="s">
        <v>4761</v>
      </c>
      <c r="AN3701" t="s">
        <v>13</v>
      </c>
      <c r="AR3701" t="s">
        <v>6268</v>
      </c>
      <c r="AT3701" t="s">
        <v>1985</v>
      </c>
      <c r="AX3701" t="s">
        <v>4839</v>
      </c>
      <c r="AY3701" s="104">
        <v>46115.530555555553</v>
      </c>
      <c r="AZ3701">
        <v>2092801</v>
      </c>
      <c r="BA3701" t="s">
        <v>4761</v>
      </c>
      <c r="BB3701" t="s">
        <v>5989</v>
      </c>
      <c r="BF3701" t="s">
        <v>5918</v>
      </c>
    </row>
    <row r="3702" spans="32:58" x14ac:dyDescent="0.25">
      <c r="AF3702" t="s">
        <v>2335</v>
      </c>
      <c r="AJ3702" t="s">
        <v>4849</v>
      </c>
      <c r="AK3702" s="104">
        <v>46119.737500000003</v>
      </c>
      <c r="AL3702">
        <v>1234070</v>
      </c>
      <c r="AM3702" t="s">
        <v>4761</v>
      </c>
      <c r="AN3702" t="s">
        <v>13</v>
      </c>
      <c r="AR3702" t="s">
        <v>4781</v>
      </c>
      <c r="AT3702" t="s">
        <v>2403</v>
      </c>
      <c r="AX3702" t="s">
        <v>4745</v>
      </c>
      <c r="AY3702" s="104">
        <v>46115.530555555553</v>
      </c>
      <c r="AZ3702">
        <v>693058</v>
      </c>
      <c r="BA3702" t="s">
        <v>4761</v>
      </c>
      <c r="BB3702" t="s">
        <v>5989</v>
      </c>
      <c r="BF3702" t="s">
        <v>5966</v>
      </c>
    </row>
    <row r="3703" spans="32:58" x14ac:dyDescent="0.25">
      <c r="AF3703" t="s">
        <v>2383</v>
      </c>
      <c r="AJ3703" t="s">
        <v>4925</v>
      </c>
      <c r="AK3703" s="104">
        <v>46119.738194444442</v>
      </c>
      <c r="AL3703">
        <v>429827</v>
      </c>
      <c r="AM3703" t="s">
        <v>4728</v>
      </c>
      <c r="AN3703" t="s">
        <v>13</v>
      </c>
      <c r="AR3703" t="s">
        <v>5920</v>
      </c>
      <c r="AT3703" t="s">
        <v>253</v>
      </c>
      <c r="AX3703" t="s">
        <v>5332</v>
      </c>
      <c r="AY3703" s="104">
        <v>46115.53125</v>
      </c>
      <c r="AZ3703">
        <v>556265</v>
      </c>
      <c r="BA3703" t="s">
        <v>4728</v>
      </c>
      <c r="BB3703" t="s">
        <v>5989</v>
      </c>
      <c r="BF3703" t="s">
        <v>5942</v>
      </c>
    </row>
    <row r="3704" spans="32:58" x14ac:dyDescent="0.25">
      <c r="AF3704" t="s">
        <v>314</v>
      </c>
      <c r="AG3704" t="s">
        <v>2407</v>
      </c>
      <c r="AJ3704" t="s">
        <v>6036</v>
      </c>
      <c r="AK3704" s="104">
        <v>46119.739583333336</v>
      </c>
      <c r="AL3704">
        <v>333403</v>
      </c>
      <c r="AM3704" t="s">
        <v>4728</v>
      </c>
      <c r="AN3704" t="s">
        <v>42</v>
      </c>
      <c r="AO3704" t="s">
        <v>13</v>
      </c>
      <c r="AR3704" t="s">
        <v>5986</v>
      </c>
      <c r="AT3704" t="s">
        <v>2407</v>
      </c>
      <c r="AX3704" t="s">
        <v>4804</v>
      </c>
      <c r="AY3704" s="104">
        <v>46115.53125</v>
      </c>
      <c r="AZ3704">
        <v>1015353</v>
      </c>
      <c r="BA3704" t="s">
        <v>4728</v>
      </c>
      <c r="BB3704" t="s">
        <v>5989</v>
      </c>
      <c r="BF3704" t="s">
        <v>5956</v>
      </c>
    </row>
    <row r="3705" spans="32:58" x14ac:dyDescent="0.25">
      <c r="AF3705" t="s">
        <v>2497</v>
      </c>
      <c r="AG3705" t="s">
        <v>1262</v>
      </c>
      <c r="AH3705" t="s">
        <v>73</v>
      </c>
      <c r="AJ3705" t="s">
        <v>5700</v>
      </c>
      <c r="AK3705" s="104">
        <v>46119.740972222222</v>
      </c>
      <c r="AL3705">
        <v>900951</v>
      </c>
      <c r="AM3705" t="s">
        <v>4728</v>
      </c>
      <c r="AN3705" t="s">
        <v>4790</v>
      </c>
      <c r="AO3705" t="s">
        <v>13</v>
      </c>
      <c r="AR3705" t="s">
        <v>5980</v>
      </c>
      <c r="AT3705" t="s">
        <v>1985</v>
      </c>
      <c r="AX3705" t="s">
        <v>5198</v>
      </c>
      <c r="AY3705" s="104">
        <v>46115.53125</v>
      </c>
      <c r="AZ3705">
        <v>818216</v>
      </c>
      <c r="BA3705" t="s">
        <v>4728</v>
      </c>
      <c r="BB3705" t="s">
        <v>5989</v>
      </c>
      <c r="BF3705" t="s">
        <v>5931</v>
      </c>
    </row>
    <row r="3706" spans="32:58" x14ac:dyDescent="0.25">
      <c r="AF3706" t="s">
        <v>828</v>
      </c>
      <c r="AG3706" t="s">
        <v>2391</v>
      </c>
      <c r="AJ3706" t="s">
        <v>4930</v>
      </c>
      <c r="AK3706" s="104">
        <v>46119.740972222222</v>
      </c>
      <c r="AL3706">
        <v>2057853</v>
      </c>
      <c r="AM3706" t="s">
        <v>4728</v>
      </c>
      <c r="AN3706" t="s">
        <v>42</v>
      </c>
      <c r="AO3706" t="s">
        <v>13</v>
      </c>
      <c r="AR3706" t="s">
        <v>5933</v>
      </c>
      <c r="AT3706" t="s">
        <v>1078</v>
      </c>
      <c r="AX3706" t="s">
        <v>5415</v>
      </c>
      <c r="AY3706" s="104">
        <v>46115.531944444447</v>
      </c>
      <c r="AZ3706">
        <v>67099</v>
      </c>
      <c r="BA3706" t="s">
        <v>4728</v>
      </c>
      <c r="BB3706" t="s">
        <v>5989</v>
      </c>
      <c r="BF3706" t="s">
        <v>4781</v>
      </c>
    </row>
    <row r="3707" spans="32:58" x14ac:dyDescent="0.25">
      <c r="AF3707" t="s">
        <v>2510</v>
      </c>
      <c r="AJ3707" t="s">
        <v>4890</v>
      </c>
      <c r="AK3707" s="104">
        <v>46119.740972222222</v>
      </c>
      <c r="AL3707">
        <v>337594</v>
      </c>
      <c r="AM3707" t="s">
        <v>4728</v>
      </c>
      <c r="AN3707" t="s">
        <v>13</v>
      </c>
      <c r="AR3707" t="s">
        <v>5918</v>
      </c>
      <c r="AT3707" t="s">
        <v>2345</v>
      </c>
      <c r="AX3707" t="s">
        <v>4776</v>
      </c>
      <c r="AY3707" s="104">
        <v>46115.531944444447</v>
      </c>
      <c r="AZ3707">
        <v>333266</v>
      </c>
      <c r="BA3707" t="s">
        <v>4728</v>
      </c>
      <c r="BB3707" t="s">
        <v>5989</v>
      </c>
      <c r="BF3707" t="s">
        <v>6069</v>
      </c>
    </row>
    <row r="3708" spans="32:58" x14ac:dyDescent="0.25">
      <c r="AF3708" t="s">
        <v>1969</v>
      </c>
      <c r="AG3708" t="s">
        <v>1732</v>
      </c>
      <c r="AJ3708" t="s">
        <v>5790</v>
      </c>
      <c r="AK3708" s="104">
        <v>46119.743055555555</v>
      </c>
      <c r="AL3708">
        <v>706876</v>
      </c>
      <c r="AM3708" t="s">
        <v>4728</v>
      </c>
      <c r="AN3708" t="s">
        <v>42</v>
      </c>
      <c r="AO3708" t="s">
        <v>13</v>
      </c>
      <c r="AR3708" t="s">
        <v>4941</v>
      </c>
      <c r="AT3708" t="s">
        <v>1292</v>
      </c>
      <c r="AX3708" t="s">
        <v>5156</v>
      </c>
      <c r="AY3708" s="104">
        <v>46115.531944444447</v>
      </c>
      <c r="AZ3708">
        <v>293866</v>
      </c>
      <c r="BA3708" t="s">
        <v>4728</v>
      </c>
      <c r="BB3708" t="s">
        <v>5989</v>
      </c>
      <c r="BF3708" t="s">
        <v>5948</v>
      </c>
    </row>
    <row r="3709" spans="32:58" x14ac:dyDescent="0.25">
      <c r="AF3709" t="s">
        <v>2253</v>
      </c>
      <c r="AG3709" t="s">
        <v>78</v>
      </c>
      <c r="AJ3709" t="s">
        <v>6852</v>
      </c>
      <c r="AK3709" s="104">
        <v>46119.743750000001</v>
      </c>
      <c r="AL3709">
        <v>970500</v>
      </c>
      <c r="AM3709" t="s">
        <v>4728</v>
      </c>
      <c r="AN3709" t="s">
        <v>42</v>
      </c>
      <c r="AO3709" t="s">
        <v>13</v>
      </c>
      <c r="AR3709" t="s">
        <v>6103</v>
      </c>
      <c r="AT3709" t="s">
        <v>1276</v>
      </c>
      <c r="AX3709" t="s">
        <v>4782</v>
      </c>
      <c r="AY3709" s="104">
        <v>46115.532638888886</v>
      </c>
      <c r="AZ3709">
        <v>294430</v>
      </c>
      <c r="BA3709" t="s">
        <v>4728</v>
      </c>
      <c r="BB3709" t="s">
        <v>5989</v>
      </c>
      <c r="BF3709" t="s">
        <v>5942</v>
      </c>
    </row>
    <row r="3710" spans="32:58" x14ac:dyDescent="0.25">
      <c r="AF3710" t="s">
        <v>1302</v>
      </c>
      <c r="AG3710" t="s">
        <v>2259</v>
      </c>
      <c r="AJ3710" t="s">
        <v>5595</v>
      </c>
      <c r="AK3710" s="104">
        <v>46119.744444444441</v>
      </c>
      <c r="AL3710">
        <v>838233</v>
      </c>
      <c r="AM3710" t="s">
        <v>4728</v>
      </c>
      <c r="AN3710" t="s">
        <v>42</v>
      </c>
      <c r="AO3710" t="s">
        <v>13</v>
      </c>
      <c r="AR3710" t="s">
        <v>5933</v>
      </c>
      <c r="AT3710" t="s">
        <v>1078</v>
      </c>
      <c r="AX3710" t="s">
        <v>5326</v>
      </c>
      <c r="AY3710" s="104">
        <v>46115.532638888886</v>
      </c>
      <c r="AZ3710">
        <v>101750</v>
      </c>
      <c r="BA3710" t="s">
        <v>4728</v>
      </c>
      <c r="BB3710" t="s">
        <v>5989</v>
      </c>
      <c r="BF3710" t="s">
        <v>4781</v>
      </c>
    </row>
    <row r="3711" spans="32:58" x14ac:dyDescent="0.25">
      <c r="AF3711" t="s">
        <v>2335</v>
      </c>
      <c r="AJ3711" t="s">
        <v>5072</v>
      </c>
      <c r="AK3711" s="104">
        <v>46119.747916666667</v>
      </c>
      <c r="AL3711">
        <v>254015</v>
      </c>
      <c r="AM3711" t="s">
        <v>4761</v>
      </c>
      <c r="AN3711" t="s">
        <v>13</v>
      </c>
      <c r="AR3711" t="s">
        <v>4781</v>
      </c>
      <c r="AT3711" t="s">
        <v>2510</v>
      </c>
      <c r="AX3711" t="s">
        <v>4891</v>
      </c>
      <c r="AY3711" s="104">
        <v>46115.532638888886</v>
      </c>
      <c r="AZ3711">
        <v>544003</v>
      </c>
      <c r="BA3711" t="s">
        <v>4728</v>
      </c>
      <c r="BB3711" t="s">
        <v>5989</v>
      </c>
      <c r="BF3711" t="s">
        <v>5942</v>
      </c>
    </row>
    <row r="3712" spans="32:58" x14ac:dyDescent="0.25">
      <c r="AF3712" t="s">
        <v>2431</v>
      </c>
      <c r="AJ3712" t="s">
        <v>4949</v>
      </c>
      <c r="AK3712" s="104">
        <v>46119.747916666667</v>
      </c>
      <c r="AL3712">
        <v>118644</v>
      </c>
      <c r="AM3712" t="s">
        <v>4728</v>
      </c>
      <c r="AN3712" t="s">
        <v>13</v>
      </c>
      <c r="AR3712" t="s">
        <v>5925</v>
      </c>
      <c r="AT3712" t="s">
        <v>1945</v>
      </c>
      <c r="AX3712" t="s">
        <v>4827</v>
      </c>
      <c r="AY3712" s="104">
        <v>46115.532638888886</v>
      </c>
      <c r="AZ3712">
        <v>188895</v>
      </c>
      <c r="BA3712" t="s">
        <v>4728</v>
      </c>
      <c r="BB3712" t="s">
        <v>5989</v>
      </c>
      <c r="BF3712" t="s">
        <v>4781</v>
      </c>
    </row>
    <row r="3713" spans="32:58" x14ac:dyDescent="0.25">
      <c r="AF3713" t="s">
        <v>2373</v>
      </c>
      <c r="AJ3713" t="s">
        <v>7004</v>
      </c>
      <c r="AK3713" s="104">
        <v>46119.748611111114</v>
      </c>
      <c r="AL3713">
        <v>1375861</v>
      </c>
      <c r="AM3713" t="s">
        <v>4728</v>
      </c>
      <c r="AN3713" t="s">
        <v>13</v>
      </c>
      <c r="AO3713" t="s">
        <v>4731</v>
      </c>
      <c r="AR3713" t="s">
        <v>5966</v>
      </c>
      <c r="AT3713" t="s">
        <v>80</v>
      </c>
      <c r="AX3713" t="s">
        <v>4890</v>
      </c>
      <c r="AY3713" s="104">
        <v>46115.532638888886</v>
      </c>
      <c r="AZ3713">
        <v>437252</v>
      </c>
      <c r="BA3713" t="s">
        <v>4728</v>
      </c>
      <c r="BB3713" t="s">
        <v>5989</v>
      </c>
      <c r="BF3713" t="s">
        <v>5931</v>
      </c>
    </row>
    <row r="3714" spans="32:58" x14ac:dyDescent="0.25">
      <c r="AF3714" t="s">
        <v>2383</v>
      </c>
      <c r="AJ3714" t="s">
        <v>4949</v>
      </c>
      <c r="AK3714" s="104">
        <v>46119.75</v>
      </c>
      <c r="AL3714">
        <v>1142285</v>
      </c>
      <c r="AM3714" t="s">
        <v>4728</v>
      </c>
      <c r="AN3714" t="s">
        <v>13</v>
      </c>
      <c r="AR3714" t="s">
        <v>6004</v>
      </c>
      <c r="AT3714" t="s">
        <v>414</v>
      </c>
      <c r="AX3714" t="s">
        <v>6635</v>
      </c>
      <c r="AY3714" s="104">
        <v>46115.533333333333</v>
      </c>
      <c r="AZ3714">
        <v>1722605</v>
      </c>
      <c r="BA3714" t="s">
        <v>4761</v>
      </c>
      <c r="BB3714" t="s">
        <v>5989</v>
      </c>
      <c r="BF3714" t="s">
        <v>5966</v>
      </c>
    </row>
    <row r="3715" spans="32:58" x14ac:dyDescent="0.25">
      <c r="AF3715" t="s">
        <v>189</v>
      </c>
      <c r="AG3715" t="s">
        <v>2407</v>
      </c>
      <c r="AJ3715" t="s">
        <v>5108</v>
      </c>
      <c r="AK3715" s="104">
        <v>46119.75</v>
      </c>
      <c r="AL3715">
        <v>2286374</v>
      </c>
      <c r="AM3715" t="s">
        <v>4728</v>
      </c>
      <c r="AN3715" t="s">
        <v>42</v>
      </c>
      <c r="AO3715" t="s">
        <v>13</v>
      </c>
      <c r="AP3715" t="s">
        <v>4731</v>
      </c>
      <c r="AR3715" t="s">
        <v>4941</v>
      </c>
      <c r="AT3715" t="s">
        <v>1894</v>
      </c>
      <c r="AX3715" t="s">
        <v>4805</v>
      </c>
      <c r="AY3715" s="104">
        <v>46115.533333333333</v>
      </c>
      <c r="AZ3715">
        <v>240617</v>
      </c>
      <c r="BA3715" t="s">
        <v>4728</v>
      </c>
      <c r="BB3715" t="s">
        <v>5989</v>
      </c>
      <c r="BF3715" t="s">
        <v>5918</v>
      </c>
    </row>
    <row r="3716" spans="32:58" x14ac:dyDescent="0.25">
      <c r="AF3716" t="s">
        <v>1124</v>
      </c>
      <c r="AJ3716" t="s">
        <v>4827</v>
      </c>
      <c r="AK3716" s="104">
        <v>46119.750694444447</v>
      </c>
      <c r="AL3716">
        <v>482416</v>
      </c>
      <c r="AM3716" t="s">
        <v>4761</v>
      </c>
      <c r="AN3716" t="s">
        <v>13</v>
      </c>
      <c r="AR3716" t="s">
        <v>5918</v>
      </c>
      <c r="AT3716" t="s">
        <v>1391</v>
      </c>
      <c r="AX3716" t="s">
        <v>5326</v>
      </c>
      <c r="AY3716" s="104">
        <v>46115.53402777778</v>
      </c>
      <c r="AZ3716">
        <v>274788</v>
      </c>
      <c r="BA3716" t="s">
        <v>4728</v>
      </c>
      <c r="BB3716" t="s">
        <v>5989</v>
      </c>
      <c r="BF3716" t="s">
        <v>4781</v>
      </c>
    </row>
    <row r="3717" spans="32:58" x14ac:dyDescent="0.25">
      <c r="AF3717" t="s">
        <v>1276</v>
      </c>
      <c r="AJ3717" t="s">
        <v>4877</v>
      </c>
      <c r="AK3717" s="104">
        <v>46119.751388888886</v>
      </c>
      <c r="AL3717">
        <v>141718</v>
      </c>
      <c r="AM3717" t="s">
        <v>4728</v>
      </c>
      <c r="AN3717" t="s">
        <v>13</v>
      </c>
      <c r="AR3717" t="s">
        <v>5918</v>
      </c>
      <c r="AT3717" t="s">
        <v>1078</v>
      </c>
      <c r="AU3717" t="s">
        <v>2403</v>
      </c>
      <c r="AX3717" t="s">
        <v>4946</v>
      </c>
      <c r="AY3717" s="104">
        <v>46115.53402777778</v>
      </c>
      <c r="AZ3717">
        <v>585323</v>
      </c>
      <c r="BA3717" t="s">
        <v>4761</v>
      </c>
      <c r="BB3717" t="s">
        <v>5989</v>
      </c>
      <c r="BF3717" t="s">
        <v>5966</v>
      </c>
    </row>
    <row r="3718" spans="32:58" x14ac:dyDescent="0.25">
      <c r="AF3718" t="s">
        <v>2407</v>
      </c>
      <c r="AJ3718" t="s">
        <v>4925</v>
      </c>
      <c r="AK3718" s="104">
        <v>46119.75277777778</v>
      </c>
      <c r="AL3718">
        <v>441035</v>
      </c>
      <c r="AM3718" t="s">
        <v>4728</v>
      </c>
      <c r="AN3718" t="s">
        <v>13</v>
      </c>
      <c r="AR3718" t="s">
        <v>5920</v>
      </c>
      <c r="AT3718" t="s">
        <v>868</v>
      </c>
      <c r="AX3718" t="s">
        <v>7585</v>
      </c>
      <c r="AY3718" s="104">
        <v>46115.53402777778</v>
      </c>
      <c r="AZ3718">
        <v>1428190</v>
      </c>
      <c r="BA3718" t="s">
        <v>4761</v>
      </c>
      <c r="BB3718" t="s">
        <v>5989</v>
      </c>
      <c r="BF3718" t="s">
        <v>5966</v>
      </c>
    </row>
    <row r="3719" spans="32:58" x14ac:dyDescent="0.25">
      <c r="AF3719" t="s">
        <v>1969</v>
      </c>
      <c r="AG3719" t="s">
        <v>1124</v>
      </c>
      <c r="AJ3719" t="s">
        <v>7005</v>
      </c>
      <c r="AK3719" s="104">
        <v>46119.754166666666</v>
      </c>
      <c r="AL3719">
        <v>1768829</v>
      </c>
      <c r="AM3719" t="s">
        <v>4761</v>
      </c>
      <c r="AN3719" t="s">
        <v>42</v>
      </c>
      <c r="AO3719" t="s">
        <v>13</v>
      </c>
      <c r="AR3719" t="s">
        <v>5301</v>
      </c>
      <c r="AT3719" t="s">
        <v>264</v>
      </c>
      <c r="AX3719" t="s">
        <v>5192</v>
      </c>
      <c r="AY3719" s="104">
        <v>46115.535416666666</v>
      </c>
      <c r="AZ3719">
        <v>1316067</v>
      </c>
      <c r="BA3719" t="s">
        <v>4728</v>
      </c>
      <c r="BB3719" t="s">
        <v>5989</v>
      </c>
      <c r="BF3719" t="s">
        <v>4781</v>
      </c>
    </row>
    <row r="3720" spans="32:58" x14ac:dyDescent="0.25">
      <c r="AF3720" t="s">
        <v>1967</v>
      </c>
      <c r="AG3720" t="s">
        <v>1732</v>
      </c>
      <c r="AJ3720" t="s">
        <v>7006</v>
      </c>
      <c r="AK3720" s="104">
        <v>46119.756249999999</v>
      </c>
      <c r="AL3720">
        <v>1614117</v>
      </c>
      <c r="AM3720" t="s">
        <v>4728</v>
      </c>
      <c r="AN3720" t="s">
        <v>4787</v>
      </c>
      <c r="AO3720" t="s">
        <v>13</v>
      </c>
      <c r="AP3720" t="s">
        <v>4731</v>
      </c>
      <c r="AR3720" t="s">
        <v>5851</v>
      </c>
      <c r="AT3720" t="s">
        <v>836</v>
      </c>
      <c r="AU3720" t="s">
        <v>1891</v>
      </c>
      <c r="AX3720" t="s">
        <v>4836</v>
      </c>
      <c r="AY3720" s="104">
        <v>46115.535416666666</v>
      </c>
      <c r="AZ3720">
        <v>2064973</v>
      </c>
      <c r="BA3720" t="s">
        <v>4728</v>
      </c>
      <c r="BB3720" t="s">
        <v>5989</v>
      </c>
      <c r="BC3720" t="s">
        <v>4731</v>
      </c>
      <c r="BF3720" t="s">
        <v>6411</v>
      </c>
    </row>
    <row r="3721" spans="32:58" x14ac:dyDescent="0.25">
      <c r="AF3721" t="s">
        <v>187</v>
      </c>
      <c r="AG3721" t="s">
        <v>1124</v>
      </c>
      <c r="AJ3721" t="s">
        <v>5797</v>
      </c>
      <c r="AK3721" s="104">
        <v>46119.756944444445</v>
      </c>
      <c r="AL3721">
        <v>569443</v>
      </c>
      <c r="AM3721" t="s">
        <v>4728</v>
      </c>
      <c r="AN3721" t="s">
        <v>42</v>
      </c>
      <c r="AO3721" t="s">
        <v>13</v>
      </c>
      <c r="AR3721" t="s">
        <v>5933</v>
      </c>
      <c r="AT3721" t="s">
        <v>78</v>
      </c>
      <c r="AX3721" t="s">
        <v>4932</v>
      </c>
      <c r="AY3721" s="104">
        <v>46115.536805555559</v>
      </c>
      <c r="AZ3721">
        <v>476096</v>
      </c>
      <c r="BA3721" t="s">
        <v>4728</v>
      </c>
      <c r="BB3721" t="s">
        <v>5989</v>
      </c>
      <c r="BF3721" t="s">
        <v>5931</v>
      </c>
    </row>
    <row r="3722" spans="32:58" x14ac:dyDescent="0.25">
      <c r="AF3722" t="s">
        <v>272</v>
      </c>
      <c r="AG3722" t="s">
        <v>1292</v>
      </c>
      <c r="AJ3722" t="s">
        <v>6972</v>
      </c>
      <c r="AK3722" s="104">
        <v>46119.759722222225</v>
      </c>
      <c r="AL3722">
        <v>1575073</v>
      </c>
      <c r="AM3722" t="s">
        <v>4728</v>
      </c>
      <c r="AN3722" t="s">
        <v>4790</v>
      </c>
      <c r="AO3722" t="s">
        <v>13</v>
      </c>
      <c r="AR3722" t="s">
        <v>6040</v>
      </c>
      <c r="AT3722" t="s">
        <v>247</v>
      </c>
      <c r="AX3722" t="s">
        <v>5370</v>
      </c>
      <c r="AY3722" s="104">
        <v>46115.536805555559</v>
      </c>
      <c r="AZ3722">
        <v>322140</v>
      </c>
      <c r="BA3722" t="s">
        <v>4728</v>
      </c>
      <c r="BB3722" t="s">
        <v>5989</v>
      </c>
      <c r="BF3722" t="s">
        <v>5920</v>
      </c>
    </row>
    <row r="3723" spans="32:58" x14ac:dyDescent="0.25">
      <c r="AF3723" t="s">
        <v>2259</v>
      </c>
      <c r="AJ3723" t="s">
        <v>4877</v>
      </c>
      <c r="AK3723" s="104">
        <v>46119.760416666664</v>
      </c>
      <c r="AL3723">
        <v>611932</v>
      </c>
      <c r="AM3723" t="s">
        <v>4728</v>
      </c>
      <c r="AN3723" t="s">
        <v>13</v>
      </c>
      <c r="AR3723" t="s">
        <v>5931</v>
      </c>
      <c r="AT3723" t="s">
        <v>414</v>
      </c>
      <c r="AX3723" t="s">
        <v>7586</v>
      </c>
      <c r="AY3723" s="104">
        <v>46115.537499999999</v>
      </c>
      <c r="AZ3723">
        <v>334846</v>
      </c>
      <c r="BA3723" t="s">
        <v>4728</v>
      </c>
      <c r="BB3723" t="s">
        <v>5989</v>
      </c>
      <c r="BF3723" t="s">
        <v>5956</v>
      </c>
    </row>
    <row r="3724" spans="32:58" x14ac:dyDescent="0.25">
      <c r="AF3724" t="s">
        <v>1466</v>
      </c>
      <c r="AG3724" t="s">
        <v>2383</v>
      </c>
      <c r="AJ3724" t="s">
        <v>7007</v>
      </c>
      <c r="AK3724" s="104">
        <v>46119.760416666664</v>
      </c>
      <c r="AL3724">
        <v>535520</v>
      </c>
      <c r="AM3724" t="s">
        <v>4728</v>
      </c>
      <c r="AN3724" t="s">
        <v>42</v>
      </c>
      <c r="AO3724" t="s">
        <v>13</v>
      </c>
      <c r="AR3724" t="s">
        <v>6005</v>
      </c>
      <c r="AT3724" t="s">
        <v>1292</v>
      </c>
      <c r="AU3724" t="s">
        <v>1132</v>
      </c>
      <c r="AX3724" t="s">
        <v>4833</v>
      </c>
      <c r="AY3724" s="104">
        <v>46115.537499999999</v>
      </c>
      <c r="AZ3724">
        <v>527564</v>
      </c>
      <c r="BA3724" t="s">
        <v>4728</v>
      </c>
      <c r="BB3724" t="s">
        <v>5989</v>
      </c>
      <c r="BC3724" t="s">
        <v>4731</v>
      </c>
      <c r="BF3724" t="s">
        <v>7037</v>
      </c>
    </row>
    <row r="3725" spans="32:58" x14ac:dyDescent="0.25">
      <c r="AF3725" t="s">
        <v>312</v>
      </c>
      <c r="AG3725" t="s">
        <v>1124</v>
      </c>
      <c r="AJ3725" t="s">
        <v>5577</v>
      </c>
      <c r="AK3725" s="104">
        <v>46119.761111111111</v>
      </c>
      <c r="AL3725">
        <v>591821</v>
      </c>
      <c r="AM3725" t="s">
        <v>4728</v>
      </c>
      <c r="AN3725" t="s">
        <v>42</v>
      </c>
      <c r="AO3725" t="s">
        <v>13</v>
      </c>
      <c r="AR3725" t="s">
        <v>5919</v>
      </c>
      <c r="AT3725" t="s">
        <v>76</v>
      </c>
      <c r="AX3725" t="s">
        <v>6581</v>
      </c>
      <c r="AY3725" s="104">
        <v>46115.538194444445</v>
      </c>
      <c r="AZ3725">
        <v>857493</v>
      </c>
      <c r="BA3725" t="s">
        <v>4728</v>
      </c>
      <c r="BB3725" t="s">
        <v>5989</v>
      </c>
      <c r="BF3725" t="s">
        <v>5931</v>
      </c>
    </row>
    <row r="3726" spans="32:58" x14ac:dyDescent="0.25">
      <c r="AF3726" t="s">
        <v>2189</v>
      </c>
      <c r="AG3726" t="s">
        <v>2373</v>
      </c>
      <c r="AJ3726" t="s">
        <v>5797</v>
      </c>
      <c r="AK3726" s="104">
        <v>46119.763888888891</v>
      </c>
      <c r="AL3726">
        <v>1405090</v>
      </c>
      <c r="AM3726" t="s">
        <v>4728</v>
      </c>
      <c r="AN3726" t="s">
        <v>42</v>
      </c>
      <c r="AO3726" t="s">
        <v>13</v>
      </c>
      <c r="AR3726" t="s">
        <v>6040</v>
      </c>
      <c r="AT3726" t="s">
        <v>2345</v>
      </c>
      <c r="AU3726" t="s">
        <v>1559</v>
      </c>
      <c r="AX3726" t="s">
        <v>7587</v>
      </c>
      <c r="AY3726" s="104">
        <v>46115.538194444445</v>
      </c>
      <c r="AZ3726">
        <v>1297122</v>
      </c>
      <c r="BA3726" t="s">
        <v>4761</v>
      </c>
      <c r="BB3726" t="s">
        <v>5989</v>
      </c>
      <c r="BF3726" t="s">
        <v>5966</v>
      </c>
    </row>
    <row r="3727" spans="32:58" x14ac:dyDescent="0.25">
      <c r="AF3727" t="s">
        <v>2158</v>
      </c>
      <c r="AG3727" t="s">
        <v>2559</v>
      </c>
      <c r="AJ3727" t="s">
        <v>4918</v>
      </c>
      <c r="AK3727" s="104">
        <v>46119.765972222223</v>
      </c>
      <c r="AL3727">
        <v>447652</v>
      </c>
      <c r="AM3727" t="s">
        <v>4728</v>
      </c>
      <c r="AN3727" t="s">
        <v>42</v>
      </c>
      <c r="AO3727" t="s">
        <v>13</v>
      </c>
      <c r="AR3727" t="s">
        <v>5919</v>
      </c>
      <c r="AT3727" t="s">
        <v>1894</v>
      </c>
      <c r="AX3727" t="s">
        <v>4836</v>
      </c>
      <c r="AY3727" s="104">
        <v>46115.538888888892</v>
      </c>
      <c r="AZ3727">
        <v>171028</v>
      </c>
      <c r="BA3727" t="s">
        <v>4728</v>
      </c>
      <c r="BB3727" t="s">
        <v>5989</v>
      </c>
      <c r="BF3727" t="s">
        <v>5958</v>
      </c>
    </row>
    <row r="3728" spans="32:58" x14ac:dyDescent="0.25">
      <c r="AF3728" t="s">
        <v>2559</v>
      </c>
      <c r="AJ3728" t="s">
        <v>7008</v>
      </c>
      <c r="AK3728" s="104">
        <v>46119.76666666667</v>
      </c>
      <c r="AL3728">
        <v>106222</v>
      </c>
      <c r="AM3728" t="s">
        <v>4728</v>
      </c>
      <c r="AN3728" t="s">
        <v>13</v>
      </c>
      <c r="AR3728" t="s">
        <v>6117</v>
      </c>
      <c r="AT3728" t="s">
        <v>2429</v>
      </c>
      <c r="AU3728" t="s">
        <v>1688</v>
      </c>
      <c r="AX3728" t="s">
        <v>4805</v>
      </c>
      <c r="AY3728" s="104">
        <v>46115.538888888892</v>
      </c>
      <c r="AZ3728">
        <v>1368811</v>
      </c>
      <c r="BA3728" t="s">
        <v>4761</v>
      </c>
      <c r="BB3728" t="s">
        <v>5989</v>
      </c>
      <c r="BC3728" t="s">
        <v>4731</v>
      </c>
      <c r="BF3728" t="s">
        <v>7278</v>
      </c>
    </row>
    <row r="3729" spans="32:58" x14ac:dyDescent="0.25">
      <c r="AF3729" t="s">
        <v>1732</v>
      </c>
      <c r="AJ3729" t="s">
        <v>6082</v>
      </c>
      <c r="AK3729" s="104">
        <v>46119.767361111109</v>
      </c>
      <c r="AL3729">
        <v>191922</v>
      </c>
      <c r="AM3729" t="s">
        <v>4728</v>
      </c>
      <c r="AN3729" t="s">
        <v>13</v>
      </c>
      <c r="AR3729" t="s">
        <v>5931</v>
      </c>
      <c r="AT3729" t="s">
        <v>308</v>
      </c>
      <c r="AX3729" t="s">
        <v>4745</v>
      </c>
      <c r="AY3729" s="104">
        <v>46115.538888888892</v>
      </c>
      <c r="AZ3729">
        <v>1032214</v>
      </c>
      <c r="BA3729" t="s">
        <v>4728</v>
      </c>
      <c r="BB3729" t="s">
        <v>5989</v>
      </c>
      <c r="BF3729" t="s">
        <v>5918</v>
      </c>
    </row>
    <row r="3730" spans="32:58" x14ac:dyDescent="0.25">
      <c r="AF3730" t="s">
        <v>2559</v>
      </c>
      <c r="AJ3730" t="s">
        <v>7009</v>
      </c>
      <c r="AK3730" s="104">
        <v>46119.767361111109</v>
      </c>
      <c r="AL3730">
        <v>168997</v>
      </c>
      <c r="AM3730" t="s">
        <v>4761</v>
      </c>
      <c r="AN3730" t="s">
        <v>13</v>
      </c>
      <c r="AR3730" t="s">
        <v>5966</v>
      </c>
      <c r="AT3730" t="s">
        <v>229</v>
      </c>
      <c r="AX3730" t="s">
        <v>4782</v>
      </c>
      <c r="AY3730" s="104">
        <v>46115.539583333331</v>
      </c>
      <c r="AZ3730">
        <v>203609</v>
      </c>
      <c r="BA3730" t="s">
        <v>4728</v>
      </c>
      <c r="BB3730" t="s">
        <v>5989</v>
      </c>
      <c r="BF3730" t="s">
        <v>4781</v>
      </c>
    </row>
    <row r="3731" spans="32:58" x14ac:dyDescent="0.25">
      <c r="AF3731" t="s">
        <v>2253</v>
      </c>
      <c r="AG3731" t="s">
        <v>1124</v>
      </c>
      <c r="AJ3731" t="s">
        <v>5577</v>
      </c>
      <c r="AK3731" s="104">
        <v>46119.768055555556</v>
      </c>
      <c r="AL3731">
        <v>611562</v>
      </c>
      <c r="AM3731" t="s">
        <v>4728</v>
      </c>
      <c r="AN3731" t="s">
        <v>42</v>
      </c>
      <c r="AO3731" t="s">
        <v>13</v>
      </c>
      <c r="AR3731" t="s">
        <v>5937</v>
      </c>
      <c r="AT3731" t="s">
        <v>214</v>
      </c>
      <c r="AX3731" t="s">
        <v>5840</v>
      </c>
      <c r="AY3731" s="104">
        <v>46115.540972222225</v>
      </c>
      <c r="AZ3731">
        <v>111720</v>
      </c>
      <c r="BA3731" t="s">
        <v>4728</v>
      </c>
      <c r="BB3731" t="s">
        <v>5989</v>
      </c>
      <c r="BF3731" t="s">
        <v>5948</v>
      </c>
    </row>
    <row r="3732" spans="32:58" x14ac:dyDescent="0.25">
      <c r="AF3732" t="s">
        <v>634</v>
      </c>
      <c r="AG3732" t="s">
        <v>2407</v>
      </c>
      <c r="AJ3732" t="s">
        <v>6345</v>
      </c>
      <c r="AK3732" s="104">
        <v>46119.768750000003</v>
      </c>
      <c r="AL3732">
        <v>1079919</v>
      </c>
      <c r="AM3732" t="s">
        <v>4728</v>
      </c>
      <c r="AN3732" t="s">
        <v>4790</v>
      </c>
      <c r="AO3732" t="s">
        <v>13</v>
      </c>
      <c r="AR3732" t="s">
        <v>7010</v>
      </c>
      <c r="AT3732" t="s">
        <v>516</v>
      </c>
      <c r="AX3732" t="s">
        <v>4843</v>
      </c>
      <c r="AY3732" s="104">
        <v>46115.540972222225</v>
      </c>
      <c r="AZ3732">
        <v>1476823</v>
      </c>
      <c r="BA3732" t="s">
        <v>4761</v>
      </c>
      <c r="BB3732" t="s">
        <v>5989</v>
      </c>
      <c r="BF3732" t="s">
        <v>5966</v>
      </c>
    </row>
    <row r="3733" spans="32:58" x14ac:dyDescent="0.25">
      <c r="AF3733" t="s">
        <v>1945</v>
      </c>
      <c r="AJ3733" t="s">
        <v>7008</v>
      </c>
      <c r="AK3733" s="104">
        <v>46119.768750000003</v>
      </c>
      <c r="AL3733">
        <v>176090</v>
      </c>
      <c r="AM3733" t="s">
        <v>4728</v>
      </c>
      <c r="AN3733" t="s">
        <v>13</v>
      </c>
      <c r="AR3733" t="s">
        <v>5918</v>
      </c>
      <c r="AT3733" t="s">
        <v>1945</v>
      </c>
      <c r="AX3733" t="s">
        <v>4838</v>
      </c>
      <c r="AY3733" s="104">
        <v>46115.540972222225</v>
      </c>
      <c r="AZ3733">
        <v>280528</v>
      </c>
      <c r="BA3733" t="s">
        <v>4728</v>
      </c>
      <c r="BB3733" t="s">
        <v>5989</v>
      </c>
      <c r="BF3733" t="s">
        <v>5918</v>
      </c>
    </row>
    <row r="3734" spans="32:58" x14ac:dyDescent="0.25">
      <c r="AF3734" t="s">
        <v>852</v>
      </c>
      <c r="AJ3734" t="s">
        <v>5330</v>
      </c>
      <c r="AK3734" s="104">
        <v>46119.769444444442</v>
      </c>
      <c r="AL3734">
        <v>335995</v>
      </c>
      <c r="AM3734" t="s">
        <v>4728</v>
      </c>
      <c r="AN3734" t="s">
        <v>13</v>
      </c>
      <c r="AR3734" t="s">
        <v>5942</v>
      </c>
      <c r="AT3734" t="s">
        <v>836</v>
      </c>
      <c r="AX3734" t="s">
        <v>4925</v>
      </c>
      <c r="AY3734" s="104">
        <v>46115.541666666664</v>
      </c>
      <c r="AZ3734">
        <v>1349698</v>
      </c>
      <c r="BA3734" t="s">
        <v>4728</v>
      </c>
      <c r="BB3734" t="s">
        <v>5989</v>
      </c>
      <c r="BF3734" t="s">
        <v>6069</v>
      </c>
    </row>
    <row r="3735" spans="32:58" x14ac:dyDescent="0.25">
      <c r="AF3735" t="s">
        <v>2391</v>
      </c>
      <c r="AJ3735" t="s">
        <v>5108</v>
      </c>
      <c r="AK3735" s="104">
        <v>46119.769444444442</v>
      </c>
      <c r="AL3735">
        <v>433452</v>
      </c>
      <c r="AM3735" t="s">
        <v>4728</v>
      </c>
      <c r="AN3735" t="s">
        <v>13</v>
      </c>
      <c r="AR3735" t="s">
        <v>5931</v>
      </c>
      <c r="AT3735" t="s">
        <v>1292</v>
      </c>
      <c r="AX3735" t="s">
        <v>4854</v>
      </c>
      <c r="AY3735" s="104">
        <v>46115.541666666664</v>
      </c>
      <c r="AZ3735">
        <v>481747</v>
      </c>
      <c r="BA3735" t="s">
        <v>4728</v>
      </c>
      <c r="BB3735" t="s">
        <v>5989</v>
      </c>
      <c r="BF3735" t="s">
        <v>5948</v>
      </c>
    </row>
    <row r="3736" spans="32:58" x14ac:dyDescent="0.25">
      <c r="AF3736" t="s">
        <v>2559</v>
      </c>
      <c r="AJ3736" t="s">
        <v>4733</v>
      </c>
      <c r="AK3736" s="104">
        <v>46119.769444444442</v>
      </c>
      <c r="AL3736">
        <v>371955</v>
      </c>
      <c r="AM3736" t="s">
        <v>4728</v>
      </c>
      <c r="AN3736" t="s">
        <v>13</v>
      </c>
      <c r="AR3736" t="s">
        <v>5931</v>
      </c>
      <c r="AT3736" t="s">
        <v>1507</v>
      </c>
      <c r="AX3736" t="s">
        <v>5086</v>
      </c>
      <c r="AY3736" s="104">
        <v>46115.541666666664</v>
      </c>
      <c r="AZ3736">
        <v>385284</v>
      </c>
      <c r="BA3736" t="s">
        <v>4728</v>
      </c>
      <c r="BB3736" t="s">
        <v>5989</v>
      </c>
      <c r="BF3736" t="s">
        <v>5931</v>
      </c>
    </row>
    <row r="3737" spans="32:58" x14ac:dyDescent="0.25">
      <c r="AF3737" t="s">
        <v>6302</v>
      </c>
      <c r="AG3737" t="s">
        <v>1732</v>
      </c>
      <c r="AJ3737" t="s">
        <v>5086</v>
      </c>
      <c r="AK3737" s="104">
        <v>46119.769444444442</v>
      </c>
      <c r="AL3737">
        <v>1404850</v>
      </c>
      <c r="AM3737" t="s">
        <v>4728</v>
      </c>
      <c r="AN3737" t="s">
        <v>4787</v>
      </c>
      <c r="AO3737" t="s">
        <v>13</v>
      </c>
      <c r="AP3737" t="s">
        <v>4731</v>
      </c>
      <c r="AR3737" t="s">
        <v>5937</v>
      </c>
      <c r="AT3737" t="s">
        <v>2383</v>
      </c>
      <c r="AX3737" t="s">
        <v>4850</v>
      </c>
      <c r="AY3737" s="104">
        <v>46115.541666666664</v>
      </c>
      <c r="AZ3737">
        <v>392899</v>
      </c>
      <c r="BA3737" t="s">
        <v>4728</v>
      </c>
      <c r="BB3737" t="s">
        <v>5989</v>
      </c>
      <c r="BF3737" t="s">
        <v>5931</v>
      </c>
    </row>
    <row r="3738" spans="32:58" x14ac:dyDescent="0.25">
      <c r="AJ3738" t="s">
        <v>7009</v>
      </c>
      <c r="AK3738" s="104">
        <v>46119.770138888889</v>
      </c>
      <c r="AL3738">
        <v>120276</v>
      </c>
      <c r="AM3738" t="s">
        <v>4728</v>
      </c>
      <c r="AN3738" t="s">
        <v>13</v>
      </c>
      <c r="AT3738" t="s">
        <v>1894</v>
      </c>
      <c r="AX3738" t="s">
        <v>4782</v>
      </c>
      <c r="AY3738" s="104">
        <v>46115.542361111111</v>
      </c>
      <c r="AZ3738">
        <v>245530</v>
      </c>
      <c r="BA3738" t="s">
        <v>4728</v>
      </c>
      <c r="BB3738" t="s">
        <v>5989</v>
      </c>
      <c r="BF3738" t="s">
        <v>5920</v>
      </c>
    </row>
    <row r="3739" spans="32:58" x14ac:dyDescent="0.25">
      <c r="AF3739" t="s">
        <v>6519</v>
      </c>
      <c r="AG3739" t="s">
        <v>2259</v>
      </c>
      <c r="AJ3739" t="s">
        <v>5797</v>
      </c>
      <c r="AK3739" s="104">
        <v>46119.770833333336</v>
      </c>
      <c r="AL3739">
        <v>1388166</v>
      </c>
      <c r="AM3739" t="s">
        <v>4728</v>
      </c>
      <c r="AN3739" t="s">
        <v>42</v>
      </c>
      <c r="AO3739" t="s">
        <v>13</v>
      </c>
      <c r="AR3739" t="s">
        <v>6310</v>
      </c>
      <c r="AT3739" t="s">
        <v>1985</v>
      </c>
      <c r="AX3739" t="s">
        <v>4891</v>
      </c>
      <c r="AY3739" s="104">
        <v>46115.542361111111</v>
      </c>
      <c r="AZ3739">
        <v>268230</v>
      </c>
      <c r="BA3739" t="s">
        <v>4728</v>
      </c>
      <c r="BB3739" t="s">
        <v>5989</v>
      </c>
      <c r="BF3739" t="s">
        <v>5931</v>
      </c>
    </row>
    <row r="3740" spans="32:58" x14ac:dyDescent="0.25">
      <c r="AF3740" t="s">
        <v>5872</v>
      </c>
      <c r="AG3740" t="s">
        <v>2510</v>
      </c>
      <c r="AJ3740" t="s">
        <v>7011</v>
      </c>
      <c r="AK3740" s="104">
        <v>46119.771527777775</v>
      </c>
      <c r="AL3740">
        <v>926316</v>
      </c>
      <c r="AM3740" t="s">
        <v>4728</v>
      </c>
      <c r="AN3740" t="s">
        <v>42</v>
      </c>
      <c r="AO3740" t="s">
        <v>13</v>
      </c>
      <c r="AR3740" t="s">
        <v>5933</v>
      </c>
      <c r="AT3740" t="s">
        <v>414</v>
      </c>
      <c r="AX3740" t="s">
        <v>5030</v>
      </c>
      <c r="AY3740" s="104">
        <v>46115.542361111111</v>
      </c>
      <c r="AZ3740">
        <v>465822</v>
      </c>
      <c r="BA3740" t="s">
        <v>4728</v>
      </c>
      <c r="BB3740" t="s">
        <v>5989</v>
      </c>
      <c r="BF3740" t="s">
        <v>5931</v>
      </c>
    </row>
    <row r="3741" spans="32:58" x14ac:dyDescent="0.25">
      <c r="AF3741" t="s">
        <v>1967</v>
      </c>
      <c r="AG3741" t="s">
        <v>2373</v>
      </c>
      <c r="AJ3741" t="s">
        <v>7012</v>
      </c>
      <c r="AK3741" s="104">
        <v>46119.771527777775</v>
      </c>
      <c r="AL3741">
        <v>1309998</v>
      </c>
      <c r="AM3741" t="s">
        <v>4728</v>
      </c>
      <c r="AN3741" t="s">
        <v>42</v>
      </c>
      <c r="AO3741" t="s">
        <v>13</v>
      </c>
      <c r="AR3741" t="s">
        <v>6044</v>
      </c>
      <c r="AT3741" t="s">
        <v>2559</v>
      </c>
      <c r="AX3741" t="s">
        <v>5108</v>
      </c>
      <c r="AY3741" s="104">
        <v>46115.542361111111</v>
      </c>
      <c r="AZ3741">
        <v>230937</v>
      </c>
      <c r="BA3741" t="s">
        <v>4761</v>
      </c>
      <c r="BB3741" t="s">
        <v>5989</v>
      </c>
      <c r="BF3741" t="s">
        <v>5966</v>
      </c>
    </row>
    <row r="3742" spans="32:58" x14ac:dyDescent="0.25">
      <c r="AF3742" t="s">
        <v>2431</v>
      </c>
      <c r="AJ3742" t="s">
        <v>7008</v>
      </c>
      <c r="AK3742" s="104">
        <v>46119.772222222222</v>
      </c>
      <c r="AL3742">
        <v>244938</v>
      </c>
      <c r="AM3742" t="s">
        <v>4728</v>
      </c>
      <c r="AN3742" t="s">
        <v>13</v>
      </c>
      <c r="AR3742" t="s">
        <v>5931</v>
      </c>
      <c r="AT3742" t="s">
        <v>2345</v>
      </c>
      <c r="AX3742" t="s">
        <v>4776</v>
      </c>
      <c r="AY3742" s="104">
        <v>46115.542361111111</v>
      </c>
      <c r="AZ3742">
        <v>631849</v>
      </c>
      <c r="BA3742" t="s">
        <v>4728</v>
      </c>
      <c r="BB3742" t="s">
        <v>5989</v>
      </c>
      <c r="BF3742" t="s">
        <v>5948</v>
      </c>
    </row>
    <row r="3743" spans="32:58" x14ac:dyDescent="0.25">
      <c r="AF3743" t="s">
        <v>1124</v>
      </c>
      <c r="AJ3743" t="s">
        <v>4733</v>
      </c>
      <c r="AK3743" s="104">
        <v>46119.775000000001</v>
      </c>
      <c r="AL3743">
        <v>218382</v>
      </c>
      <c r="AM3743" t="s">
        <v>4728</v>
      </c>
      <c r="AN3743" t="s">
        <v>13</v>
      </c>
      <c r="AR3743" t="s">
        <v>5918</v>
      </c>
      <c r="AT3743" t="s">
        <v>72</v>
      </c>
      <c r="AX3743" t="s">
        <v>5078</v>
      </c>
      <c r="AY3743" s="104">
        <v>46115.543055555558</v>
      </c>
      <c r="AZ3743">
        <v>612145</v>
      </c>
      <c r="BA3743" t="s">
        <v>4728</v>
      </c>
      <c r="BB3743" t="s">
        <v>5989</v>
      </c>
      <c r="BF3743" t="s">
        <v>5958</v>
      </c>
    </row>
    <row r="3744" spans="32:58" x14ac:dyDescent="0.25">
      <c r="AF3744" t="s">
        <v>610</v>
      </c>
      <c r="AG3744" t="s">
        <v>2373</v>
      </c>
      <c r="AJ3744" t="s">
        <v>4840</v>
      </c>
      <c r="AK3744" s="104">
        <v>46119.775694444441</v>
      </c>
      <c r="AL3744">
        <v>778994</v>
      </c>
      <c r="AM3744" t="s">
        <v>4728</v>
      </c>
      <c r="AN3744" t="s">
        <v>42</v>
      </c>
      <c r="AO3744" t="s">
        <v>13</v>
      </c>
      <c r="AR3744" t="s">
        <v>6005</v>
      </c>
      <c r="AT3744" t="s">
        <v>2407</v>
      </c>
      <c r="AX3744" t="s">
        <v>5157</v>
      </c>
      <c r="AY3744" s="104">
        <v>46115.543055555558</v>
      </c>
      <c r="AZ3744">
        <v>76431</v>
      </c>
      <c r="BA3744" t="s">
        <v>4728</v>
      </c>
      <c r="BB3744" t="s">
        <v>5989</v>
      </c>
      <c r="BF3744" t="s">
        <v>5925</v>
      </c>
    </row>
    <row r="3745" spans="32:58" x14ac:dyDescent="0.25">
      <c r="AF3745" t="s">
        <v>1485</v>
      </c>
      <c r="AG3745" t="s">
        <v>1732</v>
      </c>
      <c r="AJ3745" t="s">
        <v>5287</v>
      </c>
      <c r="AK3745" s="104">
        <v>46119.775694444441</v>
      </c>
      <c r="AL3745">
        <v>193461</v>
      </c>
      <c r="AM3745" t="s">
        <v>4728</v>
      </c>
      <c r="AN3745" t="s">
        <v>42</v>
      </c>
      <c r="AO3745" t="s">
        <v>13</v>
      </c>
      <c r="AR3745" t="s">
        <v>4941</v>
      </c>
      <c r="AT3745" t="s">
        <v>1220</v>
      </c>
      <c r="AX3745" t="s">
        <v>5001</v>
      </c>
      <c r="AY3745" s="104">
        <v>46115.543055555558</v>
      </c>
      <c r="AZ3745">
        <v>272825</v>
      </c>
      <c r="BA3745" t="s">
        <v>4728</v>
      </c>
      <c r="BB3745" t="s">
        <v>5989</v>
      </c>
      <c r="BF3745" t="s">
        <v>5948</v>
      </c>
    </row>
    <row r="3746" spans="32:58" x14ac:dyDescent="0.25">
      <c r="AF3746" t="s">
        <v>1050</v>
      </c>
      <c r="AG3746" t="s">
        <v>80</v>
      </c>
      <c r="AH3746" t="s">
        <v>1732</v>
      </c>
      <c r="AJ3746" t="s">
        <v>4877</v>
      </c>
      <c r="AK3746" s="104">
        <v>46119.779861111114</v>
      </c>
      <c r="AL3746">
        <v>1431698</v>
      </c>
      <c r="AM3746" t="s">
        <v>4728</v>
      </c>
      <c r="AN3746" t="s">
        <v>42</v>
      </c>
      <c r="AO3746" t="s">
        <v>54</v>
      </c>
      <c r="AP3746" t="s">
        <v>13</v>
      </c>
      <c r="AQ3746" t="s">
        <v>4731</v>
      </c>
      <c r="AR3746" t="s">
        <v>5457</v>
      </c>
      <c r="AT3746" t="s">
        <v>551</v>
      </c>
      <c r="AX3746" t="s">
        <v>6719</v>
      </c>
      <c r="AY3746" s="104">
        <v>46115.543055555558</v>
      </c>
      <c r="AZ3746">
        <v>276316</v>
      </c>
      <c r="BA3746" t="s">
        <v>4728</v>
      </c>
      <c r="BB3746" t="s">
        <v>5989</v>
      </c>
      <c r="BF3746" t="s">
        <v>5931</v>
      </c>
    </row>
    <row r="3747" spans="32:58" x14ac:dyDescent="0.25">
      <c r="AF3747" t="s">
        <v>187</v>
      </c>
      <c r="AG3747" t="s">
        <v>1048</v>
      </c>
      <c r="AJ3747" t="s">
        <v>7013</v>
      </c>
      <c r="AK3747" s="104">
        <v>46119.779861111114</v>
      </c>
      <c r="AL3747">
        <v>401761</v>
      </c>
      <c r="AM3747" t="s">
        <v>4728</v>
      </c>
      <c r="AN3747" t="s">
        <v>42</v>
      </c>
      <c r="AO3747" t="s">
        <v>13</v>
      </c>
      <c r="AR3747" t="s">
        <v>5986</v>
      </c>
      <c r="AT3747" t="s">
        <v>516</v>
      </c>
      <c r="AX3747" t="s">
        <v>4796</v>
      </c>
      <c r="AY3747" s="104">
        <v>46115.543749999997</v>
      </c>
      <c r="AZ3747">
        <v>2243105</v>
      </c>
      <c r="BA3747" t="s">
        <v>4761</v>
      </c>
      <c r="BB3747" t="s">
        <v>5989</v>
      </c>
      <c r="BF3747" t="s">
        <v>5966</v>
      </c>
    </row>
    <row r="3748" spans="32:58" x14ac:dyDescent="0.25">
      <c r="AF3748" t="s">
        <v>2431</v>
      </c>
      <c r="AJ3748" t="s">
        <v>4984</v>
      </c>
      <c r="AK3748" s="104">
        <v>46119.781944444447</v>
      </c>
      <c r="AL3748">
        <v>372853</v>
      </c>
      <c r="AM3748" t="s">
        <v>4728</v>
      </c>
      <c r="AN3748" t="s">
        <v>13</v>
      </c>
      <c r="AR3748" t="s">
        <v>5931</v>
      </c>
      <c r="AT3748" t="s">
        <v>2407</v>
      </c>
      <c r="AX3748" t="s">
        <v>5157</v>
      </c>
      <c r="AY3748" s="104">
        <v>46115.543749999997</v>
      </c>
      <c r="AZ3748">
        <v>76420</v>
      </c>
      <c r="BA3748" t="s">
        <v>4728</v>
      </c>
      <c r="BB3748" t="s">
        <v>5989</v>
      </c>
      <c r="BF3748" t="s">
        <v>5925</v>
      </c>
    </row>
    <row r="3749" spans="32:58" x14ac:dyDescent="0.25">
      <c r="AF3749" t="s">
        <v>2431</v>
      </c>
      <c r="AJ3749" t="s">
        <v>4877</v>
      </c>
      <c r="AK3749" s="104">
        <v>46119.788888888892</v>
      </c>
      <c r="AL3749">
        <v>351224</v>
      </c>
      <c r="AM3749" t="s">
        <v>4728</v>
      </c>
      <c r="AN3749" t="s">
        <v>13</v>
      </c>
      <c r="AR3749" t="s">
        <v>5931</v>
      </c>
      <c r="AT3749" t="s">
        <v>2559</v>
      </c>
      <c r="AX3749" t="s">
        <v>5002</v>
      </c>
      <c r="AY3749" s="104">
        <v>46115.543749999997</v>
      </c>
      <c r="AZ3749">
        <v>403701</v>
      </c>
      <c r="BA3749" t="s">
        <v>4761</v>
      </c>
      <c r="BB3749" t="s">
        <v>5989</v>
      </c>
      <c r="BF3749" t="s">
        <v>5966</v>
      </c>
    </row>
    <row r="3750" spans="32:58" x14ac:dyDescent="0.25">
      <c r="AF3750" t="s">
        <v>1327</v>
      </c>
      <c r="AG3750" t="s">
        <v>2259</v>
      </c>
      <c r="AJ3750" t="s">
        <v>4938</v>
      </c>
      <c r="AK3750" s="104">
        <v>46119.793055555558</v>
      </c>
      <c r="AL3750">
        <v>1520615</v>
      </c>
      <c r="AM3750" t="s">
        <v>4728</v>
      </c>
      <c r="AN3750" t="s">
        <v>42</v>
      </c>
      <c r="AO3750" t="s">
        <v>13</v>
      </c>
      <c r="AR3750" t="s">
        <v>6054</v>
      </c>
      <c r="AT3750" t="s">
        <v>1732</v>
      </c>
      <c r="AX3750" t="s">
        <v>6320</v>
      </c>
      <c r="AY3750" s="104">
        <v>46115.543749999997</v>
      </c>
      <c r="AZ3750">
        <v>82734</v>
      </c>
      <c r="BA3750" t="s">
        <v>4728</v>
      </c>
      <c r="BB3750" t="s">
        <v>5989</v>
      </c>
      <c r="BF3750" t="s">
        <v>4781</v>
      </c>
    </row>
    <row r="3751" spans="32:58" x14ac:dyDescent="0.25">
      <c r="AF3751" t="s">
        <v>6164</v>
      </c>
      <c r="AG3751" t="s">
        <v>2345</v>
      </c>
      <c r="AJ3751" t="s">
        <v>4921</v>
      </c>
      <c r="AK3751" s="104">
        <v>46119.796527777777</v>
      </c>
      <c r="AL3751">
        <v>1237353</v>
      </c>
      <c r="AM3751" t="s">
        <v>4761</v>
      </c>
      <c r="AN3751" t="s">
        <v>4787</v>
      </c>
      <c r="AO3751" t="s">
        <v>13</v>
      </c>
      <c r="AR3751" t="s">
        <v>5944</v>
      </c>
      <c r="AT3751" t="s">
        <v>79</v>
      </c>
      <c r="AX3751" t="s">
        <v>7588</v>
      </c>
      <c r="AY3751" s="104">
        <v>46115.543749999997</v>
      </c>
      <c r="AZ3751">
        <v>1586695</v>
      </c>
      <c r="BA3751" t="s">
        <v>4761</v>
      </c>
      <c r="BB3751" t="s">
        <v>5989</v>
      </c>
      <c r="BF3751" t="s">
        <v>5966</v>
      </c>
    </row>
    <row r="3752" spans="32:58" x14ac:dyDescent="0.25">
      <c r="AF3752" t="s">
        <v>838</v>
      </c>
      <c r="AG3752" t="s">
        <v>1732</v>
      </c>
      <c r="AJ3752" t="s">
        <v>5472</v>
      </c>
      <c r="AK3752" s="104">
        <v>46119.79791666667</v>
      </c>
      <c r="AL3752">
        <v>469840</v>
      </c>
      <c r="AM3752" t="s">
        <v>4728</v>
      </c>
      <c r="AN3752" t="s">
        <v>42</v>
      </c>
      <c r="AO3752" t="s">
        <v>13</v>
      </c>
      <c r="AR3752" t="s">
        <v>4941</v>
      </c>
      <c r="AT3752" t="s">
        <v>2559</v>
      </c>
      <c r="AX3752" t="s">
        <v>5207</v>
      </c>
      <c r="AY3752" s="104">
        <v>46115.543749999997</v>
      </c>
      <c r="AZ3752">
        <v>206019</v>
      </c>
      <c r="BA3752" t="s">
        <v>4728</v>
      </c>
      <c r="BB3752" t="s">
        <v>5989</v>
      </c>
      <c r="BF3752" t="s">
        <v>5918</v>
      </c>
    </row>
    <row r="3753" spans="32:58" x14ac:dyDescent="0.25">
      <c r="AF3753" t="s">
        <v>2431</v>
      </c>
      <c r="AJ3753" t="s">
        <v>5810</v>
      </c>
      <c r="AK3753" s="104">
        <v>46119.79791666667</v>
      </c>
      <c r="AL3753">
        <v>403549</v>
      </c>
      <c r="AM3753" t="s">
        <v>4728</v>
      </c>
      <c r="AN3753" t="s">
        <v>13</v>
      </c>
      <c r="AR3753" t="s">
        <v>5942</v>
      </c>
      <c r="AT3753" t="s">
        <v>2259</v>
      </c>
      <c r="AU3753" t="s">
        <v>1910</v>
      </c>
      <c r="AX3753" t="s">
        <v>6320</v>
      </c>
      <c r="AY3753" s="104">
        <v>46115.544444444444</v>
      </c>
      <c r="AZ3753">
        <v>1569430</v>
      </c>
      <c r="BA3753" t="s">
        <v>4728</v>
      </c>
      <c r="BB3753" t="s">
        <v>5989</v>
      </c>
      <c r="BC3753" t="s">
        <v>4731</v>
      </c>
      <c r="BF3753" t="s">
        <v>6546</v>
      </c>
    </row>
    <row r="3754" spans="32:58" x14ac:dyDescent="0.25">
      <c r="AF3754" t="s">
        <v>1718</v>
      </c>
      <c r="AG3754" t="s">
        <v>2391</v>
      </c>
      <c r="AJ3754" t="s">
        <v>6194</v>
      </c>
      <c r="AK3754" s="104">
        <v>46119.802083333336</v>
      </c>
      <c r="AL3754">
        <v>1061997</v>
      </c>
      <c r="AM3754" t="s">
        <v>4728</v>
      </c>
      <c r="AN3754" t="s">
        <v>4787</v>
      </c>
      <c r="AO3754" t="s">
        <v>13</v>
      </c>
      <c r="AR3754" t="s">
        <v>6040</v>
      </c>
      <c r="AT3754" t="s">
        <v>1894</v>
      </c>
      <c r="AX3754" t="s">
        <v>7589</v>
      </c>
      <c r="AY3754" s="104">
        <v>46115.545138888891</v>
      </c>
      <c r="AZ3754">
        <v>221952</v>
      </c>
      <c r="BA3754" t="s">
        <v>4728</v>
      </c>
      <c r="BB3754" t="s">
        <v>5989</v>
      </c>
      <c r="BF3754" t="s">
        <v>5950</v>
      </c>
    </row>
    <row r="3755" spans="32:58" x14ac:dyDescent="0.25">
      <c r="AF3755" t="s">
        <v>1985</v>
      </c>
      <c r="AJ3755" t="s">
        <v>5810</v>
      </c>
      <c r="AK3755" s="104">
        <v>46119.802777777775</v>
      </c>
      <c r="AL3755">
        <v>573389</v>
      </c>
      <c r="AM3755" t="s">
        <v>4728</v>
      </c>
      <c r="AN3755" t="s">
        <v>13</v>
      </c>
      <c r="AR3755" t="s">
        <v>5942</v>
      </c>
      <c r="AT3755" t="s">
        <v>1985</v>
      </c>
      <c r="AU3755" t="s">
        <v>211</v>
      </c>
      <c r="AX3755" t="s">
        <v>5108</v>
      </c>
      <c r="AY3755" s="104">
        <v>46115.545138888891</v>
      </c>
      <c r="AZ3755">
        <v>190722</v>
      </c>
      <c r="BA3755" t="s">
        <v>4728</v>
      </c>
      <c r="BB3755" t="s">
        <v>5989</v>
      </c>
      <c r="BC3755" t="s">
        <v>4731</v>
      </c>
      <c r="BF3755" t="s">
        <v>6382</v>
      </c>
    </row>
    <row r="3756" spans="32:58" x14ac:dyDescent="0.25">
      <c r="AF3756" t="s">
        <v>2197</v>
      </c>
      <c r="AJ3756" t="s">
        <v>4782</v>
      </c>
      <c r="AK3756" s="104">
        <v>46119.808333333334</v>
      </c>
      <c r="AL3756">
        <v>541053</v>
      </c>
      <c r="AM3756" t="s">
        <v>4728</v>
      </c>
      <c r="AN3756" t="s">
        <v>13</v>
      </c>
      <c r="AR3756" t="s">
        <v>5942</v>
      </c>
      <c r="AT3756" t="s">
        <v>1559</v>
      </c>
      <c r="AX3756" t="s">
        <v>4988</v>
      </c>
      <c r="AY3756" s="104">
        <v>46115.545138888891</v>
      </c>
      <c r="AZ3756">
        <v>213442</v>
      </c>
      <c r="BA3756" t="s">
        <v>4728</v>
      </c>
      <c r="BB3756" t="s">
        <v>5989</v>
      </c>
      <c r="BF3756" t="s">
        <v>6069</v>
      </c>
    </row>
    <row r="3757" spans="32:58" x14ac:dyDescent="0.25">
      <c r="AF3757" t="s">
        <v>1732</v>
      </c>
      <c r="AJ3757" t="s">
        <v>4921</v>
      </c>
      <c r="AK3757" s="104">
        <v>46119.808333333334</v>
      </c>
      <c r="AL3757">
        <v>127281</v>
      </c>
      <c r="AM3757" t="s">
        <v>4728</v>
      </c>
      <c r="AN3757" t="s">
        <v>13</v>
      </c>
      <c r="AR3757" t="s">
        <v>4781</v>
      </c>
      <c r="AT3757" t="s">
        <v>73</v>
      </c>
      <c r="AU3757" t="s">
        <v>2197</v>
      </c>
      <c r="AX3757" t="s">
        <v>5131</v>
      </c>
      <c r="AY3757" s="104">
        <v>46115.545138888891</v>
      </c>
      <c r="AZ3757">
        <v>1312399</v>
      </c>
      <c r="BA3757" t="s">
        <v>4761</v>
      </c>
      <c r="BB3757" t="s">
        <v>5989</v>
      </c>
      <c r="BC3757" t="s">
        <v>4731</v>
      </c>
      <c r="BF3757" t="s">
        <v>7535</v>
      </c>
    </row>
    <row r="3758" spans="32:58" x14ac:dyDescent="0.25">
      <c r="AF3758" t="s">
        <v>2251</v>
      </c>
      <c r="AG3758" t="s">
        <v>1985</v>
      </c>
      <c r="AJ3758" t="s">
        <v>7014</v>
      </c>
      <c r="AK3758" s="104">
        <v>46119.808333333334</v>
      </c>
      <c r="AL3758">
        <v>433722</v>
      </c>
      <c r="AM3758" t="s">
        <v>4761</v>
      </c>
      <c r="AN3758" t="s">
        <v>42</v>
      </c>
      <c r="AO3758" t="s">
        <v>13</v>
      </c>
      <c r="AR3758" t="s">
        <v>5955</v>
      </c>
      <c r="AT3758" t="s">
        <v>2559</v>
      </c>
      <c r="AX3758" t="s">
        <v>4776</v>
      </c>
      <c r="AY3758" s="104">
        <v>46115.546527777777</v>
      </c>
      <c r="AZ3758">
        <v>311149</v>
      </c>
      <c r="BA3758" t="s">
        <v>4728</v>
      </c>
      <c r="BB3758" t="s">
        <v>5989</v>
      </c>
      <c r="BF3758" t="s">
        <v>5942</v>
      </c>
    </row>
    <row r="3759" spans="32:58" x14ac:dyDescent="0.25">
      <c r="AF3759" t="s">
        <v>1732</v>
      </c>
      <c r="AJ3759" t="s">
        <v>4921</v>
      </c>
      <c r="AK3759" s="104">
        <v>46119.813194444447</v>
      </c>
      <c r="AL3759">
        <v>544106</v>
      </c>
      <c r="AM3759" t="s">
        <v>4728</v>
      </c>
      <c r="AN3759" t="s">
        <v>13</v>
      </c>
      <c r="AR3759" t="s">
        <v>4781</v>
      </c>
      <c r="AT3759" t="s">
        <v>1945</v>
      </c>
      <c r="AX3759" t="s">
        <v>6317</v>
      </c>
      <c r="AY3759" s="104">
        <v>46115.546527777777</v>
      </c>
      <c r="AZ3759">
        <v>2283406</v>
      </c>
      <c r="BA3759" t="s">
        <v>4761</v>
      </c>
      <c r="BB3759" t="s">
        <v>5989</v>
      </c>
      <c r="BF3759" t="s">
        <v>5934</v>
      </c>
    </row>
    <row r="3760" spans="32:58" x14ac:dyDescent="0.25">
      <c r="AF3760" t="s">
        <v>2251</v>
      </c>
      <c r="AG3760" t="s">
        <v>2259</v>
      </c>
      <c r="AJ3760" t="s">
        <v>7014</v>
      </c>
      <c r="AK3760" s="104">
        <v>46119.813888888886</v>
      </c>
      <c r="AL3760">
        <v>1696339</v>
      </c>
      <c r="AM3760" t="s">
        <v>4728</v>
      </c>
      <c r="AN3760" t="s">
        <v>42</v>
      </c>
      <c r="AO3760" t="s">
        <v>13</v>
      </c>
      <c r="AR3760" t="s">
        <v>5955</v>
      </c>
      <c r="AT3760" t="s">
        <v>1985</v>
      </c>
      <c r="AU3760" t="s">
        <v>211</v>
      </c>
      <c r="AX3760" t="s">
        <v>4925</v>
      </c>
      <c r="AY3760" s="104">
        <v>46115.547222222223</v>
      </c>
      <c r="AZ3760">
        <v>189334</v>
      </c>
      <c r="BA3760" t="s">
        <v>4728</v>
      </c>
      <c r="BB3760" t="s">
        <v>5989</v>
      </c>
      <c r="BC3760" t="s">
        <v>4731</v>
      </c>
      <c r="BF3760" t="s">
        <v>6382</v>
      </c>
    </row>
    <row r="3761" spans="32:58" x14ac:dyDescent="0.25">
      <c r="AF3761" t="s">
        <v>2391</v>
      </c>
      <c r="AJ3761" t="s">
        <v>7015</v>
      </c>
      <c r="AK3761" s="104">
        <v>46119.81527777778</v>
      </c>
      <c r="AL3761">
        <v>584928</v>
      </c>
      <c r="AM3761" t="s">
        <v>4728</v>
      </c>
      <c r="AN3761" t="s">
        <v>13</v>
      </c>
      <c r="AR3761" t="s">
        <v>5942</v>
      </c>
      <c r="AT3761" t="s">
        <v>247</v>
      </c>
      <c r="AX3761" t="s">
        <v>7590</v>
      </c>
      <c r="AY3761" s="104">
        <v>46115.547222222223</v>
      </c>
      <c r="AZ3761">
        <v>1456800</v>
      </c>
      <c r="BA3761" t="s">
        <v>4728</v>
      </c>
      <c r="BB3761" t="s">
        <v>5989</v>
      </c>
      <c r="BF3761" t="s">
        <v>5918</v>
      </c>
    </row>
    <row r="3762" spans="32:58" x14ac:dyDescent="0.25">
      <c r="AF3762" t="s">
        <v>1535</v>
      </c>
      <c r="AG3762" t="s">
        <v>1385</v>
      </c>
      <c r="AJ3762" t="s">
        <v>5079</v>
      </c>
      <c r="AK3762" s="104">
        <v>46119.820833333331</v>
      </c>
      <c r="AL3762">
        <v>410912</v>
      </c>
      <c r="AM3762" t="s">
        <v>4728</v>
      </c>
      <c r="AN3762" t="s">
        <v>42</v>
      </c>
      <c r="AO3762" t="s">
        <v>13</v>
      </c>
      <c r="AR3762" t="s">
        <v>5944</v>
      </c>
      <c r="AT3762" t="s">
        <v>253</v>
      </c>
      <c r="AX3762" t="s">
        <v>4741</v>
      </c>
      <c r="AY3762" s="104">
        <v>46115.547222222223</v>
      </c>
      <c r="AZ3762">
        <v>577597</v>
      </c>
      <c r="BA3762" t="s">
        <v>4728</v>
      </c>
      <c r="BB3762" t="s">
        <v>5989</v>
      </c>
      <c r="BF3762" t="s">
        <v>5942</v>
      </c>
    </row>
    <row r="3763" spans="32:58" x14ac:dyDescent="0.25">
      <c r="AF3763" t="s">
        <v>2345</v>
      </c>
      <c r="AJ3763" t="s">
        <v>7016</v>
      </c>
      <c r="AK3763" s="104">
        <v>46119.822222222225</v>
      </c>
      <c r="AL3763">
        <v>286989</v>
      </c>
      <c r="AM3763" t="s">
        <v>4728</v>
      </c>
      <c r="AN3763" t="s">
        <v>13</v>
      </c>
      <c r="AR3763" t="s">
        <v>5942</v>
      </c>
      <c r="AT3763" t="s">
        <v>1292</v>
      </c>
      <c r="AX3763" t="s">
        <v>7591</v>
      </c>
      <c r="AY3763" s="104">
        <v>46115.548611111109</v>
      </c>
      <c r="AZ3763">
        <v>286067</v>
      </c>
      <c r="BA3763" t="s">
        <v>4728</v>
      </c>
      <c r="BB3763" t="s">
        <v>5989</v>
      </c>
      <c r="BF3763" t="s">
        <v>5948</v>
      </c>
    </row>
    <row r="3764" spans="32:58" x14ac:dyDescent="0.25">
      <c r="AF3764" t="s">
        <v>2429</v>
      </c>
      <c r="AJ3764" t="s">
        <v>5902</v>
      </c>
      <c r="AK3764" s="104">
        <v>46119.822222222225</v>
      </c>
      <c r="AL3764">
        <v>257657</v>
      </c>
      <c r="AM3764" t="s">
        <v>4728</v>
      </c>
      <c r="AN3764" t="s">
        <v>13</v>
      </c>
      <c r="AR3764" t="s">
        <v>5934</v>
      </c>
      <c r="AT3764" t="s">
        <v>516</v>
      </c>
      <c r="AX3764" t="s">
        <v>5072</v>
      </c>
      <c r="AY3764" s="104">
        <v>46115.548611111109</v>
      </c>
      <c r="AZ3764">
        <v>167540</v>
      </c>
      <c r="BA3764" t="s">
        <v>4728</v>
      </c>
      <c r="BB3764" t="s">
        <v>5989</v>
      </c>
      <c r="BF3764" t="s">
        <v>5918</v>
      </c>
    </row>
    <row r="3765" spans="32:58" x14ac:dyDescent="0.25">
      <c r="AF3765" t="s">
        <v>187</v>
      </c>
      <c r="AG3765" t="s">
        <v>2407</v>
      </c>
      <c r="AH3765" t="s">
        <v>2391</v>
      </c>
      <c r="AJ3765" t="s">
        <v>5627</v>
      </c>
      <c r="AK3765" s="104">
        <v>46119.823611111111</v>
      </c>
      <c r="AL3765">
        <v>310581</v>
      </c>
      <c r="AM3765" t="s">
        <v>4728</v>
      </c>
      <c r="AN3765" t="s">
        <v>42</v>
      </c>
      <c r="AO3765" t="s">
        <v>13</v>
      </c>
      <c r="AR3765" t="s">
        <v>6005</v>
      </c>
      <c r="AT3765" t="s">
        <v>1559</v>
      </c>
      <c r="AX3765" t="s">
        <v>5632</v>
      </c>
      <c r="AY3765" s="104">
        <v>46115.548611111109</v>
      </c>
      <c r="AZ3765">
        <v>576100</v>
      </c>
      <c r="BA3765" t="s">
        <v>4728</v>
      </c>
      <c r="BB3765" t="s">
        <v>5989</v>
      </c>
      <c r="BF3765" t="s">
        <v>5931</v>
      </c>
    </row>
    <row r="3766" spans="32:58" x14ac:dyDescent="0.25">
      <c r="AF3766" t="s">
        <v>448</v>
      </c>
      <c r="AG3766" t="s">
        <v>75</v>
      </c>
      <c r="AJ3766" t="s">
        <v>7017</v>
      </c>
      <c r="AK3766" s="104">
        <v>46120.334722222222</v>
      </c>
      <c r="AL3766">
        <v>1865897</v>
      </c>
      <c r="AM3766" t="s">
        <v>4728</v>
      </c>
      <c r="AN3766" t="s">
        <v>42</v>
      </c>
      <c r="AO3766" t="s">
        <v>13</v>
      </c>
      <c r="AR3766" t="s">
        <v>6708</v>
      </c>
      <c r="AT3766" t="s">
        <v>2383</v>
      </c>
      <c r="AX3766" t="s">
        <v>5338</v>
      </c>
      <c r="AY3766" s="104">
        <v>46115.548611111109</v>
      </c>
      <c r="AZ3766">
        <v>383746</v>
      </c>
      <c r="BA3766" t="s">
        <v>4761</v>
      </c>
      <c r="BB3766" t="s">
        <v>5989</v>
      </c>
      <c r="BF3766" t="s">
        <v>5966</v>
      </c>
    </row>
    <row r="3767" spans="32:58" x14ac:dyDescent="0.25">
      <c r="AF3767" t="s">
        <v>2624</v>
      </c>
      <c r="AJ3767" t="s">
        <v>5078</v>
      </c>
      <c r="AK3767" s="104">
        <v>46120.334722222222</v>
      </c>
      <c r="AL3767">
        <v>435530</v>
      </c>
      <c r="AM3767" t="s">
        <v>4761</v>
      </c>
      <c r="AN3767" t="s">
        <v>13</v>
      </c>
      <c r="AR3767" t="s">
        <v>5934</v>
      </c>
      <c r="AT3767" t="s">
        <v>1985</v>
      </c>
      <c r="AX3767" t="s">
        <v>4919</v>
      </c>
      <c r="AY3767" s="104">
        <v>46115.549305555556</v>
      </c>
      <c r="AZ3767">
        <v>2919717</v>
      </c>
      <c r="BA3767" t="s">
        <v>4761</v>
      </c>
      <c r="BB3767" t="s">
        <v>5989</v>
      </c>
      <c r="BF3767" t="s">
        <v>5934</v>
      </c>
    </row>
    <row r="3768" spans="32:58" x14ac:dyDescent="0.25">
      <c r="AF3768" t="s">
        <v>852</v>
      </c>
      <c r="AG3768" t="s">
        <v>2142</v>
      </c>
      <c r="AJ3768" t="s">
        <v>6380</v>
      </c>
      <c r="AK3768" s="104">
        <v>46120.336111111108</v>
      </c>
      <c r="AL3768">
        <v>407567</v>
      </c>
      <c r="AM3768" t="s">
        <v>4761</v>
      </c>
      <c r="AN3768" t="s">
        <v>13</v>
      </c>
      <c r="AO3768" t="s">
        <v>4731</v>
      </c>
      <c r="AR3768" t="s">
        <v>5966</v>
      </c>
      <c r="AT3768" t="s">
        <v>76</v>
      </c>
      <c r="AX3768" t="s">
        <v>4733</v>
      </c>
      <c r="AY3768" s="104">
        <v>46115.549305555556</v>
      </c>
      <c r="AZ3768">
        <v>962935</v>
      </c>
      <c r="BA3768" t="s">
        <v>4728</v>
      </c>
      <c r="BB3768" t="s">
        <v>5989</v>
      </c>
      <c r="BF3768" t="s">
        <v>6117</v>
      </c>
    </row>
    <row r="3769" spans="32:58" x14ac:dyDescent="0.25">
      <c r="AF3769" t="s">
        <v>683</v>
      </c>
      <c r="AJ3769" t="s">
        <v>7018</v>
      </c>
      <c r="AK3769" s="104">
        <v>46120.336111111108</v>
      </c>
      <c r="AL3769">
        <v>661641</v>
      </c>
      <c r="AM3769" t="s">
        <v>4761</v>
      </c>
      <c r="AN3769" t="s">
        <v>13</v>
      </c>
      <c r="AR3769" t="s">
        <v>5920</v>
      </c>
      <c r="AT3769" t="s">
        <v>214</v>
      </c>
      <c r="AX3769" t="s">
        <v>5430</v>
      </c>
      <c r="AY3769" s="104">
        <v>46115.55</v>
      </c>
      <c r="AZ3769">
        <v>1162050</v>
      </c>
      <c r="BA3769" t="s">
        <v>4761</v>
      </c>
      <c r="BB3769" t="s">
        <v>5989</v>
      </c>
      <c r="BF3769" t="s">
        <v>5934</v>
      </c>
    </row>
    <row r="3770" spans="32:58" x14ac:dyDescent="0.25">
      <c r="AF3770" t="s">
        <v>2624</v>
      </c>
      <c r="AJ3770" t="s">
        <v>4849</v>
      </c>
      <c r="AK3770" s="104">
        <v>46120.336805555555</v>
      </c>
      <c r="AL3770">
        <v>427716</v>
      </c>
      <c r="AM3770" t="s">
        <v>4728</v>
      </c>
      <c r="AN3770" t="s">
        <v>13</v>
      </c>
      <c r="AR3770" t="s">
        <v>5931</v>
      </c>
      <c r="AT3770" t="s">
        <v>551</v>
      </c>
      <c r="AX3770" t="s">
        <v>4923</v>
      </c>
      <c r="AY3770" s="104">
        <v>46115.55</v>
      </c>
      <c r="AZ3770">
        <v>591555</v>
      </c>
      <c r="BA3770" t="s">
        <v>4761</v>
      </c>
      <c r="BB3770" t="s">
        <v>5989</v>
      </c>
      <c r="BF3770" t="s">
        <v>5931</v>
      </c>
    </row>
    <row r="3771" spans="32:58" x14ac:dyDescent="0.25">
      <c r="AF3771" t="s">
        <v>866</v>
      </c>
      <c r="AJ3771" t="s">
        <v>4877</v>
      </c>
      <c r="AK3771" s="104">
        <v>46120.337500000001</v>
      </c>
      <c r="AL3771">
        <v>217571</v>
      </c>
      <c r="AM3771" t="s">
        <v>4728</v>
      </c>
      <c r="AN3771" t="s">
        <v>13</v>
      </c>
      <c r="AR3771" t="s">
        <v>5925</v>
      </c>
      <c r="AT3771" t="s">
        <v>516</v>
      </c>
      <c r="AX3771" t="s">
        <v>4925</v>
      </c>
      <c r="AY3771" s="104">
        <v>46115.550694444442</v>
      </c>
      <c r="AZ3771">
        <v>169029</v>
      </c>
      <c r="BA3771" t="s">
        <v>4728</v>
      </c>
      <c r="BB3771" t="s">
        <v>5989</v>
      </c>
      <c r="BF3771" t="s">
        <v>5918</v>
      </c>
    </row>
    <row r="3772" spans="32:58" x14ac:dyDescent="0.25">
      <c r="AF3772" t="s">
        <v>2600</v>
      </c>
      <c r="AJ3772" t="s">
        <v>7019</v>
      </c>
      <c r="AK3772" s="104">
        <v>46120.339583333334</v>
      </c>
      <c r="AL3772">
        <v>181839</v>
      </c>
      <c r="AM3772" t="s">
        <v>4728</v>
      </c>
      <c r="AN3772" t="s">
        <v>13</v>
      </c>
      <c r="AR3772" t="s">
        <v>5925</v>
      </c>
      <c r="AT3772" t="s">
        <v>2407</v>
      </c>
      <c r="AX3772" t="s">
        <v>7585</v>
      </c>
      <c r="AY3772" s="104">
        <v>46115.550694444442</v>
      </c>
      <c r="AZ3772">
        <v>2803734</v>
      </c>
      <c r="BA3772" t="s">
        <v>4728</v>
      </c>
      <c r="BB3772" t="s">
        <v>5989</v>
      </c>
      <c r="BF3772" t="s">
        <v>5948</v>
      </c>
    </row>
    <row r="3773" spans="32:58" x14ac:dyDescent="0.25">
      <c r="AF3773" t="s">
        <v>937</v>
      </c>
      <c r="AG3773" t="s">
        <v>637</v>
      </c>
      <c r="AH3773" t="s">
        <v>2357</v>
      </c>
      <c r="AJ3773" t="s">
        <v>4782</v>
      </c>
      <c r="AK3773" s="104">
        <v>46120.341666666667</v>
      </c>
      <c r="AL3773">
        <v>606025</v>
      </c>
      <c r="AM3773" t="s">
        <v>4728</v>
      </c>
      <c r="AN3773" t="s">
        <v>42</v>
      </c>
      <c r="AO3773" t="s">
        <v>13</v>
      </c>
      <c r="AR3773" t="s">
        <v>5937</v>
      </c>
      <c r="AT3773" t="s">
        <v>1945</v>
      </c>
      <c r="AX3773" t="s">
        <v>4926</v>
      </c>
      <c r="AY3773" s="104">
        <v>46115.551388888889</v>
      </c>
      <c r="AZ3773">
        <v>169291</v>
      </c>
      <c r="BA3773" t="s">
        <v>4728</v>
      </c>
      <c r="BB3773" t="s">
        <v>5989</v>
      </c>
      <c r="BF3773" t="s">
        <v>5918</v>
      </c>
    </row>
    <row r="3774" spans="32:58" x14ac:dyDescent="0.25">
      <c r="AF3774" t="s">
        <v>852</v>
      </c>
      <c r="AG3774" t="s">
        <v>683</v>
      </c>
      <c r="AJ3774" t="s">
        <v>6908</v>
      </c>
      <c r="AK3774" s="104">
        <v>46120.341666666667</v>
      </c>
      <c r="AL3774">
        <v>961361</v>
      </c>
      <c r="AM3774" t="s">
        <v>4728</v>
      </c>
      <c r="AN3774" t="s">
        <v>13</v>
      </c>
      <c r="AO3774" t="s">
        <v>4731</v>
      </c>
      <c r="AR3774" t="s">
        <v>6415</v>
      </c>
      <c r="AT3774" t="s">
        <v>432</v>
      </c>
      <c r="AU3774" t="s">
        <v>1910</v>
      </c>
      <c r="AX3774" t="s">
        <v>5108</v>
      </c>
      <c r="AY3774" s="104">
        <v>46115.552777777775</v>
      </c>
      <c r="AZ3774">
        <v>2715624</v>
      </c>
      <c r="BA3774" t="s">
        <v>4761</v>
      </c>
      <c r="BB3774" t="s">
        <v>5989</v>
      </c>
      <c r="BC3774" t="s">
        <v>4731</v>
      </c>
      <c r="BF3774" t="s">
        <v>6267</v>
      </c>
    </row>
    <row r="3775" spans="32:58" x14ac:dyDescent="0.25">
      <c r="AF3775" t="s">
        <v>2561</v>
      </c>
      <c r="AG3775" t="s">
        <v>2142</v>
      </c>
      <c r="AJ3775" t="s">
        <v>7020</v>
      </c>
      <c r="AK3775" s="104">
        <v>46120.342361111114</v>
      </c>
      <c r="AL3775">
        <v>553286</v>
      </c>
      <c r="AM3775" t="s">
        <v>4761</v>
      </c>
      <c r="AN3775" t="s">
        <v>13</v>
      </c>
      <c r="AO3775" t="s">
        <v>4731</v>
      </c>
      <c r="AR3775" t="s">
        <v>5918</v>
      </c>
      <c r="AT3775" t="s">
        <v>1894</v>
      </c>
      <c r="AX3775" t="s">
        <v>5338</v>
      </c>
      <c r="AY3775" s="104">
        <v>46115.553472222222</v>
      </c>
      <c r="AZ3775">
        <v>267632</v>
      </c>
      <c r="BA3775" t="s">
        <v>4728</v>
      </c>
      <c r="BB3775" t="s">
        <v>5989</v>
      </c>
      <c r="BF3775" t="s">
        <v>5942</v>
      </c>
    </row>
    <row r="3776" spans="32:58" x14ac:dyDescent="0.25">
      <c r="AF3776" t="s">
        <v>866</v>
      </c>
      <c r="AJ3776" t="s">
        <v>4877</v>
      </c>
      <c r="AK3776" s="104">
        <v>46120.343055555553</v>
      </c>
      <c r="AL3776">
        <v>1960105</v>
      </c>
      <c r="AM3776" t="s">
        <v>4761</v>
      </c>
      <c r="AN3776" t="s">
        <v>13</v>
      </c>
      <c r="AR3776" t="s">
        <v>5918</v>
      </c>
      <c r="AT3776" t="s">
        <v>202</v>
      </c>
      <c r="AX3776" t="s">
        <v>5072</v>
      </c>
      <c r="AY3776" s="104">
        <v>46115.553472222222</v>
      </c>
      <c r="AZ3776">
        <v>159321</v>
      </c>
      <c r="BA3776" t="s">
        <v>4728</v>
      </c>
      <c r="BB3776" t="s">
        <v>5989</v>
      </c>
      <c r="BF3776" t="s">
        <v>5948</v>
      </c>
    </row>
    <row r="3777" spans="32:58" x14ac:dyDescent="0.25">
      <c r="AF3777" t="s">
        <v>2600</v>
      </c>
      <c r="AJ3777" t="s">
        <v>5632</v>
      </c>
      <c r="AK3777" s="104">
        <v>46120.345833333333</v>
      </c>
      <c r="AL3777">
        <v>99472</v>
      </c>
      <c r="AM3777" t="s">
        <v>4728</v>
      </c>
      <c r="AN3777" t="s">
        <v>13</v>
      </c>
      <c r="AR3777" t="s">
        <v>5925</v>
      </c>
      <c r="AT3777" t="s">
        <v>229</v>
      </c>
      <c r="AX3777" t="s">
        <v>4918</v>
      </c>
      <c r="AY3777" s="104">
        <v>46115.554166666669</v>
      </c>
      <c r="AZ3777">
        <v>221123</v>
      </c>
      <c r="BA3777" t="s">
        <v>4728</v>
      </c>
      <c r="BB3777" t="s">
        <v>5989</v>
      </c>
      <c r="BF3777" t="s">
        <v>4781</v>
      </c>
    </row>
    <row r="3778" spans="32:58" x14ac:dyDescent="0.25">
      <c r="AF3778" t="s">
        <v>2624</v>
      </c>
      <c r="AJ3778" t="s">
        <v>4877</v>
      </c>
      <c r="AK3778" s="104">
        <v>46120.345833333333</v>
      </c>
      <c r="AL3778">
        <v>333784</v>
      </c>
      <c r="AM3778" t="s">
        <v>4728</v>
      </c>
      <c r="AN3778" t="s">
        <v>13</v>
      </c>
      <c r="AR3778" t="s">
        <v>5931</v>
      </c>
      <c r="AT3778" t="s">
        <v>1985</v>
      </c>
      <c r="AX3778" t="s">
        <v>4765</v>
      </c>
      <c r="AY3778" s="104">
        <v>46115.554166666669</v>
      </c>
      <c r="AZ3778">
        <v>5042966</v>
      </c>
      <c r="BA3778" t="s">
        <v>4761</v>
      </c>
      <c r="BB3778" t="s">
        <v>5989</v>
      </c>
      <c r="BF3778" t="s">
        <v>5934</v>
      </c>
    </row>
    <row r="3779" spans="32:58" x14ac:dyDescent="0.25">
      <c r="AF3779" t="s">
        <v>205</v>
      </c>
      <c r="AJ3779" t="s">
        <v>4743</v>
      </c>
      <c r="AK3779" s="104">
        <v>46120.34652777778</v>
      </c>
      <c r="AL3779">
        <v>318670</v>
      </c>
      <c r="AM3779" t="s">
        <v>4761</v>
      </c>
      <c r="AN3779" t="s">
        <v>13</v>
      </c>
      <c r="AR3779" t="s">
        <v>5920</v>
      </c>
      <c r="AT3779" t="s">
        <v>241</v>
      </c>
      <c r="AX3779" t="s">
        <v>4858</v>
      </c>
      <c r="AY3779" s="104">
        <v>46115.554166666669</v>
      </c>
      <c r="AZ3779">
        <v>461354</v>
      </c>
      <c r="BA3779" t="s">
        <v>4728</v>
      </c>
      <c r="BB3779" t="s">
        <v>5989</v>
      </c>
      <c r="BF3779" t="s">
        <v>5958</v>
      </c>
    </row>
    <row r="3780" spans="32:58" x14ac:dyDescent="0.25">
      <c r="AF3780" t="s">
        <v>2600</v>
      </c>
      <c r="AJ3780" t="s">
        <v>6404</v>
      </c>
      <c r="AK3780" s="104">
        <v>46120.349305555559</v>
      </c>
      <c r="AL3780">
        <v>98053</v>
      </c>
      <c r="AM3780" t="s">
        <v>4728</v>
      </c>
      <c r="AN3780" t="s">
        <v>13</v>
      </c>
      <c r="AR3780" t="s">
        <v>5925</v>
      </c>
      <c r="AT3780" t="s">
        <v>414</v>
      </c>
      <c r="AX3780" t="s">
        <v>4783</v>
      </c>
      <c r="AY3780" s="104">
        <v>46115.555555555555</v>
      </c>
      <c r="AZ3780">
        <v>890188</v>
      </c>
      <c r="BA3780" t="s">
        <v>4728</v>
      </c>
      <c r="BB3780" t="s">
        <v>5989</v>
      </c>
      <c r="BF3780" t="s">
        <v>6117</v>
      </c>
    </row>
    <row r="3781" spans="32:58" x14ac:dyDescent="0.25">
      <c r="AF3781" t="s">
        <v>205</v>
      </c>
      <c r="AJ3781" t="s">
        <v>5632</v>
      </c>
      <c r="AK3781" s="104">
        <v>46120.349305555559</v>
      </c>
      <c r="AL3781">
        <v>510937</v>
      </c>
      <c r="AM3781" t="s">
        <v>4728</v>
      </c>
      <c r="AN3781" t="s">
        <v>13</v>
      </c>
      <c r="AR3781" t="s">
        <v>5931</v>
      </c>
      <c r="AT3781" t="s">
        <v>516</v>
      </c>
      <c r="AX3781" t="s">
        <v>5489</v>
      </c>
      <c r="AY3781" s="104">
        <v>46115.556250000001</v>
      </c>
      <c r="AZ3781">
        <v>593845</v>
      </c>
      <c r="BA3781" t="s">
        <v>4728</v>
      </c>
      <c r="BB3781" t="s">
        <v>5989</v>
      </c>
      <c r="BC3781" t="s">
        <v>4731</v>
      </c>
      <c r="BF3781" t="s">
        <v>5918</v>
      </c>
    </row>
    <row r="3782" spans="32:58" x14ac:dyDescent="0.25">
      <c r="AF3782" t="s">
        <v>1507</v>
      </c>
      <c r="AJ3782" t="s">
        <v>5867</v>
      </c>
      <c r="AK3782" s="104">
        <v>46120.356249999997</v>
      </c>
      <c r="AL3782">
        <v>196151</v>
      </c>
      <c r="AM3782" t="s">
        <v>4728</v>
      </c>
      <c r="AN3782" t="s">
        <v>13</v>
      </c>
      <c r="AR3782" t="s">
        <v>5931</v>
      </c>
      <c r="AT3782" t="s">
        <v>1945</v>
      </c>
      <c r="AX3782" t="s">
        <v>4741</v>
      </c>
      <c r="AY3782" s="104">
        <v>46115.556250000001</v>
      </c>
      <c r="AZ3782">
        <v>116480</v>
      </c>
      <c r="BA3782" t="s">
        <v>4728</v>
      </c>
      <c r="BB3782" t="s">
        <v>5989</v>
      </c>
      <c r="BF3782" t="s">
        <v>5925</v>
      </c>
    </row>
    <row r="3783" spans="32:58" x14ac:dyDescent="0.25">
      <c r="AF3783" t="s">
        <v>2624</v>
      </c>
      <c r="AG3783" t="s">
        <v>1134</v>
      </c>
      <c r="AJ3783" t="s">
        <v>6404</v>
      </c>
      <c r="AK3783" s="104">
        <v>46120.356249999997</v>
      </c>
      <c r="AL3783">
        <v>588546</v>
      </c>
      <c r="AM3783" t="s">
        <v>4761</v>
      </c>
      <c r="AN3783" t="s">
        <v>13</v>
      </c>
      <c r="AO3783" t="s">
        <v>4812</v>
      </c>
      <c r="AR3783" t="s">
        <v>6307</v>
      </c>
      <c r="AT3783" t="s">
        <v>2403</v>
      </c>
      <c r="AX3783" t="s">
        <v>4918</v>
      </c>
      <c r="AY3783" s="104">
        <v>46115.556250000001</v>
      </c>
      <c r="AZ3783">
        <v>417905</v>
      </c>
      <c r="BA3783" t="s">
        <v>4728</v>
      </c>
      <c r="BB3783" t="s">
        <v>5989</v>
      </c>
      <c r="BF3783" t="s">
        <v>5931</v>
      </c>
    </row>
    <row r="3784" spans="32:58" x14ac:dyDescent="0.25">
      <c r="AF3784" t="s">
        <v>298</v>
      </c>
      <c r="AJ3784" t="s">
        <v>4967</v>
      </c>
      <c r="AK3784" s="104">
        <v>46120.356944444444</v>
      </c>
      <c r="AL3784">
        <v>1541055</v>
      </c>
      <c r="AM3784" t="s">
        <v>4728</v>
      </c>
      <c r="AN3784" t="s">
        <v>13</v>
      </c>
      <c r="AR3784" t="s">
        <v>6004</v>
      </c>
      <c r="AT3784" t="s">
        <v>551</v>
      </c>
      <c r="AX3784" t="s">
        <v>5271</v>
      </c>
      <c r="AY3784" s="104">
        <v>46115.556944444441</v>
      </c>
      <c r="AZ3784">
        <v>206201</v>
      </c>
      <c r="BA3784" t="s">
        <v>4728</v>
      </c>
      <c r="BB3784" t="s">
        <v>5989</v>
      </c>
      <c r="BF3784" t="s">
        <v>5931</v>
      </c>
    </row>
    <row r="3785" spans="32:58" x14ac:dyDescent="0.25">
      <c r="AF3785" t="s">
        <v>1750</v>
      </c>
      <c r="AG3785" t="s">
        <v>764</v>
      </c>
      <c r="AH3785" t="s">
        <v>637</v>
      </c>
      <c r="AJ3785" t="s">
        <v>4755</v>
      </c>
      <c r="AK3785" s="104">
        <v>46120.357638888891</v>
      </c>
      <c r="AL3785">
        <v>236421</v>
      </c>
      <c r="AM3785" t="s">
        <v>4728</v>
      </c>
      <c r="AN3785" t="s">
        <v>42</v>
      </c>
      <c r="AO3785" t="s">
        <v>13</v>
      </c>
      <c r="AR3785" t="s">
        <v>5937</v>
      </c>
      <c r="AT3785" t="s">
        <v>264</v>
      </c>
      <c r="AX3785" t="s">
        <v>5083</v>
      </c>
      <c r="AY3785" s="104">
        <v>46115.556944444441</v>
      </c>
      <c r="AZ3785">
        <v>481607</v>
      </c>
      <c r="BA3785" t="s">
        <v>4728</v>
      </c>
      <c r="BB3785" t="s">
        <v>5989</v>
      </c>
      <c r="BF3785" t="s">
        <v>6069</v>
      </c>
    </row>
    <row r="3786" spans="32:58" x14ac:dyDescent="0.25">
      <c r="AF3786" t="s">
        <v>2644</v>
      </c>
      <c r="AG3786" t="s">
        <v>637</v>
      </c>
      <c r="AH3786" t="s">
        <v>1220</v>
      </c>
      <c r="AJ3786" t="s">
        <v>7021</v>
      </c>
      <c r="AK3786" s="104">
        <v>46120.357638888891</v>
      </c>
      <c r="AL3786">
        <v>953028</v>
      </c>
      <c r="AM3786" t="s">
        <v>4728</v>
      </c>
      <c r="AN3786" t="s">
        <v>42</v>
      </c>
      <c r="AO3786" t="s">
        <v>13</v>
      </c>
      <c r="AP3786" t="s">
        <v>4731</v>
      </c>
      <c r="AR3786" t="s">
        <v>6455</v>
      </c>
      <c r="AT3786" t="s">
        <v>71</v>
      </c>
      <c r="AX3786" t="s">
        <v>4776</v>
      </c>
      <c r="AY3786" s="104">
        <v>46115.557638888888</v>
      </c>
      <c r="AZ3786">
        <v>274902</v>
      </c>
      <c r="BA3786" t="s">
        <v>4728</v>
      </c>
      <c r="BB3786" t="s">
        <v>5989</v>
      </c>
      <c r="BF3786" t="s">
        <v>4781</v>
      </c>
    </row>
    <row r="3787" spans="32:58" x14ac:dyDescent="0.25">
      <c r="AF3787" t="s">
        <v>764</v>
      </c>
      <c r="AG3787" t="s">
        <v>868</v>
      </c>
      <c r="AJ3787" t="s">
        <v>7022</v>
      </c>
      <c r="AK3787" s="104">
        <v>46120.36041666667</v>
      </c>
      <c r="AL3787">
        <v>1409711</v>
      </c>
      <c r="AM3787" t="s">
        <v>4761</v>
      </c>
      <c r="AN3787" t="s">
        <v>42</v>
      </c>
      <c r="AO3787" t="s">
        <v>13</v>
      </c>
      <c r="AR3787" t="s">
        <v>5944</v>
      </c>
      <c r="AT3787" t="s">
        <v>1941</v>
      </c>
      <c r="AX3787" t="s">
        <v>7592</v>
      </c>
      <c r="AY3787" s="104">
        <v>46115.559027777781</v>
      </c>
      <c r="AZ3787">
        <v>550208</v>
      </c>
      <c r="BA3787" t="s">
        <v>4728</v>
      </c>
      <c r="BB3787" t="s">
        <v>5989</v>
      </c>
      <c r="BF3787" t="s">
        <v>5918</v>
      </c>
    </row>
    <row r="3788" spans="32:58" x14ac:dyDescent="0.25">
      <c r="AF3788" t="s">
        <v>1933</v>
      </c>
      <c r="AG3788" t="s">
        <v>637</v>
      </c>
      <c r="AH3788" t="s">
        <v>2357</v>
      </c>
      <c r="AJ3788" t="s">
        <v>4733</v>
      </c>
      <c r="AK3788" s="104">
        <v>46120.361111111109</v>
      </c>
      <c r="AL3788">
        <v>883844</v>
      </c>
      <c r="AM3788" t="s">
        <v>4728</v>
      </c>
      <c r="AN3788" t="s">
        <v>42</v>
      </c>
      <c r="AO3788" t="s">
        <v>13</v>
      </c>
      <c r="AR3788" t="s">
        <v>5933</v>
      </c>
      <c r="AT3788" t="s">
        <v>1985</v>
      </c>
      <c r="AX3788" t="s">
        <v>7593</v>
      </c>
      <c r="AY3788" s="104">
        <v>46115.559027777781</v>
      </c>
      <c r="AZ3788">
        <v>3725888</v>
      </c>
      <c r="BA3788" t="s">
        <v>4761</v>
      </c>
      <c r="BB3788" t="s">
        <v>5989</v>
      </c>
      <c r="BF3788" t="s">
        <v>5934</v>
      </c>
    </row>
    <row r="3789" spans="32:58" x14ac:dyDescent="0.25">
      <c r="AF3789" t="s">
        <v>852</v>
      </c>
      <c r="AJ3789" t="s">
        <v>5465</v>
      </c>
      <c r="AK3789" s="104">
        <v>46120.365277777775</v>
      </c>
      <c r="AL3789">
        <v>123463</v>
      </c>
      <c r="AM3789" t="s">
        <v>4728</v>
      </c>
      <c r="AN3789" t="s">
        <v>13</v>
      </c>
      <c r="AR3789" t="s">
        <v>5931</v>
      </c>
      <c r="AT3789" t="s">
        <v>2559</v>
      </c>
      <c r="AX3789" t="s">
        <v>4782</v>
      </c>
      <c r="AY3789" s="104">
        <v>46115.55972222222</v>
      </c>
      <c r="AZ3789">
        <v>960624</v>
      </c>
      <c r="BA3789" t="s">
        <v>4761</v>
      </c>
      <c r="BB3789" t="s">
        <v>5989</v>
      </c>
      <c r="BF3789" t="s">
        <v>5942</v>
      </c>
    </row>
    <row r="3790" spans="32:58" x14ac:dyDescent="0.25">
      <c r="AF3790" t="s">
        <v>1584</v>
      </c>
      <c r="AJ3790" t="s">
        <v>6585</v>
      </c>
      <c r="AK3790" s="104">
        <v>46120.365972222222</v>
      </c>
      <c r="AL3790">
        <v>754263</v>
      </c>
      <c r="AM3790" t="s">
        <v>4728</v>
      </c>
      <c r="AN3790" t="s">
        <v>13</v>
      </c>
      <c r="AR3790" t="s">
        <v>5931</v>
      </c>
      <c r="AT3790" t="s">
        <v>229</v>
      </c>
      <c r="AX3790" t="s">
        <v>7594</v>
      </c>
      <c r="AY3790" s="104">
        <v>46115.560416666667</v>
      </c>
      <c r="AZ3790">
        <v>648183</v>
      </c>
      <c r="BA3790" t="s">
        <v>4728</v>
      </c>
      <c r="BB3790" t="s">
        <v>5989</v>
      </c>
      <c r="BF3790" t="s">
        <v>5920</v>
      </c>
    </row>
    <row r="3791" spans="32:58" x14ac:dyDescent="0.25">
      <c r="AF3791" t="s">
        <v>2624</v>
      </c>
      <c r="AJ3791" t="s">
        <v>7023</v>
      </c>
      <c r="AK3791" s="104">
        <v>46120.368055555555</v>
      </c>
      <c r="AL3791">
        <v>1594871</v>
      </c>
      <c r="AM3791" t="s">
        <v>4761</v>
      </c>
      <c r="AN3791" t="s">
        <v>13</v>
      </c>
      <c r="AR3791" t="s">
        <v>5931</v>
      </c>
      <c r="AT3791" t="s">
        <v>1894</v>
      </c>
      <c r="AX3791" t="s">
        <v>7595</v>
      </c>
      <c r="AY3791" s="104">
        <v>46115.560416666667</v>
      </c>
      <c r="AZ3791">
        <v>296523</v>
      </c>
      <c r="BA3791" t="s">
        <v>4728</v>
      </c>
      <c r="BB3791" t="s">
        <v>5989</v>
      </c>
      <c r="BF3791" t="s">
        <v>6069</v>
      </c>
    </row>
    <row r="3792" spans="32:58" x14ac:dyDescent="0.25">
      <c r="AF3792" t="s">
        <v>852</v>
      </c>
      <c r="AJ3792" t="s">
        <v>6464</v>
      </c>
      <c r="AK3792" s="104">
        <v>46120.370138888888</v>
      </c>
      <c r="AL3792">
        <v>872333</v>
      </c>
      <c r="AM3792" t="s">
        <v>4728</v>
      </c>
      <c r="AN3792" t="s">
        <v>13</v>
      </c>
      <c r="AR3792" t="s">
        <v>5942</v>
      </c>
      <c r="AT3792" t="s">
        <v>1292</v>
      </c>
      <c r="AX3792" t="s">
        <v>6700</v>
      </c>
      <c r="AY3792" s="104">
        <v>46115.560416666667</v>
      </c>
      <c r="AZ3792">
        <v>295439</v>
      </c>
      <c r="BA3792" t="s">
        <v>4728</v>
      </c>
      <c r="BB3792" t="s">
        <v>5989</v>
      </c>
      <c r="BF3792" t="s">
        <v>5948</v>
      </c>
    </row>
    <row r="3793" spans="32:58" x14ac:dyDescent="0.25">
      <c r="AF3793" t="s">
        <v>866</v>
      </c>
      <c r="AJ3793" t="s">
        <v>4932</v>
      </c>
      <c r="AK3793" s="104">
        <v>46120.371527777781</v>
      </c>
      <c r="AL3793">
        <v>503778</v>
      </c>
      <c r="AM3793" t="s">
        <v>4728</v>
      </c>
      <c r="AN3793" t="s">
        <v>13</v>
      </c>
      <c r="AR3793" t="s">
        <v>6117</v>
      </c>
      <c r="AT3793" t="s">
        <v>516</v>
      </c>
      <c r="AX3793" t="s">
        <v>5363</v>
      </c>
      <c r="AY3793" s="104">
        <v>46115.561111111114</v>
      </c>
      <c r="AZ3793">
        <v>527038</v>
      </c>
      <c r="BA3793" t="s">
        <v>4728</v>
      </c>
      <c r="BB3793" t="s">
        <v>5989</v>
      </c>
      <c r="BF3793" t="s">
        <v>5931</v>
      </c>
    </row>
    <row r="3794" spans="32:58" x14ac:dyDescent="0.25">
      <c r="AF3794" t="s">
        <v>2600</v>
      </c>
      <c r="AJ3794" t="s">
        <v>7024</v>
      </c>
      <c r="AK3794" s="104">
        <v>46120.371527777781</v>
      </c>
      <c r="AL3794">
        <v>92545</v>
      </c>
      <c r="AM3794" t="s">
        <v>4728</v>
      </c>
      <c r="AN3794" t="s">
        <v>13</v>
      </c>
      <c r="AR3794" t="s">
        <v>5925</v>
      </c>
      <c r="AT3794" t="s">
        <v>1134</v>
      </c>
      <c r="AX3794" t="s">
        <v>6073</v>
      </c>
      <c r="AY3794" s="104">
        <v>46115.561111111114</v>
      </c>
      <c r="AZ3794">
        <v>287727</v>
      </c>
      <c r="BA3794" t="s">
        <v>4728</v>
      </c>
      <c r="BB3794" t="s">
        <v>5989</v>
      </c>
      <c r="BF3794" t="s">
        <v>4781</v>
      </c>
    </row>
    <row r="3795" spans="32:58" x14ac:dyDescent="0.25">
      <c r="AF3795" t="s">
        <v>1507</v>
      </c>
      <c r="AJ3795" t="s">
        <v>4968</v>
      </c>
      <c r="AK3795" s="104">
        <v>46120.37222222222</v>
      </c>
      <c r="AL3795">
        <v>257660</v>
      </c>
      <c r="AM3795" t="s">
        <v>4728</v>
      </c>
      <c r="AN3795" t="s">
        <v>13</v>
      </c>
      <c r="AR3795" t="s">
        <v>5942</v>
      </c>
      <c r="AT3795" t="s">
        <v>432</v>
      </c>
      <c r="AX3795" t="s">
        <v>4839</v>
      </c>
      <c r="AY3795" s="104">
        <v>46115.561111111114</v>
      </c>
      <c r="AZ3795">
        <v>559974</v>
      </c>
      <c r="BA3795" t="s">
        <v>4728</v>
      </c>
      <c r="BB3795" t="s">
        <v>5989</v>
      </c>
      <c r="BF3795" t="s">
        <v>5931</v>
      </c>
    </row>
    <row r="3796" spans="32:58" x14ac:dyDescent="0.25">
      <c r="AF3796" t="s">
        <v>2624</v>
      </c>
      <c r="AG3796" t="s">
        <v>2142</v>
      </c>
      <c r="AJ3796" t="s">
        <v>4741</v>
      </c>
      <c r="AK3796" s="104">
        <v>46120.37222222222</v>
      </c>
      <c r="AL3796">
        <v>450311</v>
      </c>
      <c r="AM3796" t="s">
        <v>4728</v>
      </c>
      <c r="AN3796" t="s">
        <v>13</v>
      </c>
      <c r="AO3796" t="s">
        <v>4731</v>
      </c>
      <c r="AR3796" t="s">
        <v>5301</v>
      </c>
      <c r="AT3796" t="s">
        <v>551</v>
      </c>
      <c r="AX3796" t="s">
        <v>7596</v>
      </c>
      <c r="AY3796" s="104">
        <v>46115.561111111114</v>
      </c>
      <c r="AZ3796">
        <v>365247</v>
      </c>
      <c r="BA3796" t="s">
        <v>4728</v>
      </c>
      <c r="BB3796" t="s">
        <v>5989</v>
      </c>
      <c r="BF3796" t="s">
        <v>5924</v>
      </c>
    </row>
    <row r="3797" spans="32:58" x14ac:dyDescent="0.25">
      <c r="AF3797" t="s">
        <v>2561</v>
      </c>
      <c r="AJ3797" t="s">
        <v>5563</v>
      </c>
      <c r="AK3797" s="104">
        <v>46120.372916666667</v>
      </c>
      <c r="AL3797">
        <v>710577</v>
      </c>
      <c r="AM3797" t="s">
        <v>4728</v>
      </c>
      <c r="AN3797" t="s">
        <v>13</v>
      </c>
      <c r="AR3797" t="s">
        <v>5918</v>
      </c>
      <c r="AT3797" t="s">
        <v>71</v>
      </c>
      <c r="AX3797" t="s">
        <v>6375</v>
      </c>
      <c r="AY3797" s="104">
        <v>46115.561805555553</v>
      </c>
      <c r="AZ3797">
        <v>836507</v>
      </c>
      <c r="BA3797" t="s">
        <v>4761</v>
      </c>
      <c r="BB3797" t="s">
        <v>5989</v>
      </c>
      <c r="BF3797" t="s">
        <v>5966</v>
      </c>
    </row>
    <row r="3798" spans="32:58" x14ac:dyDescent="0.25">
      <c r="AF3798" t="s">
        <v>1349</v>
      </c>
      <c r="AG3798" t="s">
        <v>637</v>
      </c>
      <c r="AH3798" t="s">
        <v>1894</v>
      </c>
      <c r="AJ3798" t="s">
        <v>4733</v>
      </c>
      <c r="AK3798" s="104">
        <v>46120.373611111114</v>
      </c>
      <c r="AL3798">
        <v>510582</v>
      </c>
      <c r="AM3798" t="s">
        <v>4728</v>
      </c>
      <c r="AN3798" t="s">
        <v>4790</v>
      </c>
      <c r="AO3798" t="s">
        <v>13</v>
      </c>
      <c r="AR3798" t="s">
        <v>5937</v>
      </c>
      <c r="AT3798" t="s">
        <v>2383</v>
      </c>
      <c r="AX3798" t="s">
        <v>4833</v>
      </c>
      <c r="AY3798" s="104">
        <v>46115.561805555553</v>
      </c>
      <c r="AZ3798">
        <v>1244338</v>
      </c>
      <c r="BA3798" t="s">
        <v>4761</v>
      </c>
      <c r="BB3798" t="s">
        <v>5989</v>
      </c>
      <c r="BF3798" t="s">
        <v>5920</v>
      </c>
    </row>
    <row r="3799" spans="32:58" x14ac:dyDescent="0.25">
      <c r="AF3799" t="s">
        <v>2166</v>
      </c>
      <c r="AG3799" t="s">
        <v>264</v>
      </c>
      <c r="AJ3799" t="s">
        <v>7025</v>
      </c>
      <c r="AK3799" s="104">
        <v>46120.374305555553</v>
      </c>
      <c r="AL3799">
        <v>2102890</v>
      </c>
      <c r="AM3799" t="s">
        <v>4728</v>
      </c>
      <c r="AN3799" t="s">
        <v>42</v>
      </c>
      <c r="AO3799" t="s">
        <v>13</v>
      </c>
      <c r="AR3799" t="s">
        <v>5964</v>
      </c>
      <c r="AT3799" t="s">
        <v>2559</v>
      </c>
      <c r="AX3799" t="s">
        <v>4783</v>
      </c>
      <c r="AY3799" s="104">
        <v>46115.561805555553</v>
      </c>
      <c r="AZ3799">
        <v>221928</v>
      </c>
      <c r="BA3799" t="s">
        <v>4728</v>
      </c>
      <c r="BB3799" t="s">
        <v>5989</v>
      </c>
      <c r="BF3799" t="s">
        <v>5942</v>
      </c>
    </row>
    <row r="3800" spans="32:58" x14ac:dyDescent="0.25">
      <c r="AF3800" t="s">
        <v>1750</v>
      </c>
      <c r="AG3800" t="s">
        <v>1136</v>
      </c>
      <c r="AH3800" t="s">
        <v>1706</v>
      </c>
      <c r="AJ3800" t="s">
        <v>7026</v>
      </c>
      <c r="AK3800" s="104">
        <v>46120.374305555553</v>
      </c>
      <c r="AL3800">
        <v>1168092</v>
      </c>
      <c r="AM3800" t="s">
        <v>4728</v>
      </c>
      <c r="AN3800" t="s">
        <v>42</v>
      </c>
      <c r="AO3800" t="s">
        <v>13</v>
      </c>
      <c r="AR3800" t="s">
        <v>5933</v>
      </c>
      <c r="AT3800" t="s">
        <v>2403</v>
      </c>
      <c r="AX3800" t="s">
        <v>7597</v>
      </c>
      <c r="AY3800" s="104">
        <v>46115.561805555553</v>
      </c>
      <c r="AZ3800">
        <v>757453</v>
      </c>
      <c r="BA3800" t="s">
        <v>4728</v>
      </c>
      <c r="BB3800" t="s">
        <v>5989</v>
      </c>
      <c r="BF3800" t="s">
        <v>6069</v>
      </c>
    </row>
    <row r="3801" spans="32:58" x14ac:dyDescent="0.25">
      <c r="AF3801" t="s">
        <v>1702</v>
      </c>
      <c r="AG3801" t="s">
        <v>414</v>
      </c>
      <c r="AJ3801" t="s">
        <v>5271</v>
      </c>
      <c r="AK3801" s="104">
        <v>46120.375</v>
      </c>
      <c r="AL3801">
        <v>308524</v>
      </c>
      <c r="AM3801" t="s">
        <v>4728</v>
      </c>
      <c r="AN3801" t="s">
        <v>42</v>
      </c>
      <c r="AO3801" t="s">
        <v>13</v>
      </c>
      <c r="AR3801" t="s">
        <v>5919</v>
      </c>
      <c r="AT3801" t="s">
        <v>1985</v>
      </c>
      <c r="AU3801" t="s">
        <v>1891</v>
      </c>
      <c r="AX3801" t="s">
        <v>7431</v>
      </c>
      <c r="AY3801" s="104">
        <v>46115.561805555553</v>
      </c>
      <c r="AZ3801">
        <v>1075334</v>
      </c>
      <c r="BA3801" t="s">
        <v>4728</v>
      </c>
      <c r="BB3801" t="s">
        <v>5989</v>
      </c>
      <c r="BC3801" t="s">
        <v>4731</v>
      </c>
      <c r="BF3801" t="s">
        <v>6382</v>
      </c>
    </row>
    <row r="3802" spans="32:58" x14ac:dyDescent="0.25">
      <c r="AF3802" t="s">
        <v>1134</v>
      </c>
      <c r="AJ3802" t="s">
        <v>6761</v>
      </c>
      <c r="AK3802" s="104">
        <v>46120.375694444447</v>
      </c>
      <c r="AL3802">
        <v>1940523</v>
      </c>
      <c r="AM3802" t="s">
        <v>4728</v>
      </c>
      <c r="AN3802" t="s">
        <v>13</v>
      </c>
      <c r="AR3802" t="s">
        <v>5920</v>
      </c>
      <c r="AT3802" t="s">
        <v>1284</v>
      </c>
      <c r="AX3802" t="s">
        <v>5416</v>
      </c>
      <c r="AY3802" s="104">
        <v>46115.563194444447</v>
      </c>
      <c r="AZ3802">
        <v>463841</v>
      </c>
      <c r="BA3802" t="s">
        <v>4728</v>
      </c>
      <c r="BB3802" t="s">
        <v>5989</v>
      </c>
      <c r="BF3802" t="s">
        <v>5918</v>
      </c>
    </row>
    <row r="3803" spans="32:58" x14ac:dyDescent="0.25">
      <c r="AF3803" t="s">
        <v>2600</v>
      </c>
      <c r="AJ3803" t="s">
        <v>5755</v>
      </c>
      <c r="AK3803" s="104">
        <v>46120.375694444447</v>
      </c>
      <c r="AL3803">
        <v>34615</v>
      </c>
      <c r="AM3803" t="s">
        <v>4728</v>
      </c>
      <c r="AN3803" t="s">
        <v>13</v>
      </c>
      <c r="AR3803" t="s">
        <v>5925</v>
      </c>
      <c r="AT3803" t="s">
        <v>2510</v>
      </c>
      <c r="AX3803" t="s">
        <v>5431</v>
      </c>
      <c r="AY3803" s="104">
        <v>46115.563888888886</v>
      </c>
      <c r="AZ3803">
        <v>462683</v>
      </c>
      <c r="BA3803" t="s">
        <v>4728</v>
      </c>
      <c r="BB3803" t="s">
        <v>5989</v>
      </c>
      <c r="BF3803" t="s">
        <v>5950</v>
      </c>
    </row>
    <row r="3804" spans="32:58" x14ac:dyDescent="0.25">
      <c r="AF3804" t="s">
        <v>2624</v>
      </c>
      <c r="AJ3804" t="s">
        <v>4733</v>
      </c>
      <c r="AK3804" s="104">
        <v>46120.376388888886</v>
      </c>
      <c r="AL3804">
        <v>253040</v>
      </c>
      <c r="AM3804" t="s">
        <v>4728</v>
      </c>
      <c r="AN3804" t="s">
        <v>13</v>
      </c>
      <c r="AR3804" t="s">
        <v>5931</v>
      </c>
      <c r="AT3804" t="s">
        <v>1985</v>
      </c>
      <c r="AX3804" t="s">
        <v>7598</v>
      </c>
      <c r="AY3804" s="104">
        <v>46115.563888888886</v>
      </c>
      <c r="AZ3804">
        <v>322199</v>
      </c>
      <c r="BA3804" t="s">
        <v>4728</v>
      </c>
      <c r="BB3804" t="s">
        <v>5989</v>
      </c>
      <c r="BF3804" t="s">
        <v>5942</v>
      </c>
    </row>
    <row r="3805" spans="32:58" x14ac:dyDescent="0.25">
      <c r="AF3805" t="s">
        <v>868</v>
      </c>
      <c r="AJ3805" t="s">
        <v>4968</v>
      </c>
      <c r="AK3805" s="104">
        <v>46120.376388888886</v>
      </c>
      <c r="AL3805">
        <v>76089</v>
      </c>
      <c r="AM3805" t="s">
        <v>4728</v>
      </c>
      <c r="AN3805" t="s">
        <v>13</v>
      </c>
      <c r="AR3805" t="s">
        <v>5925</v>
      </c>
      <c r="AT3805" t="s">
        <v>205</v>
      </c>
      <c r="AX3805" t="s">
        <v>5045</v>
      </c>
      <c r="AY3805" s="104">
        <v>46115.564583333333</v>
      </c>
      <c r="AZ3805">
        <v>244382</v>
      </c>
      <c r="BA3805" t="s">
        <v>4728</v>
      </c>
      <c r="BB3805" t="s">
        <v>5989</v>
      </c>
      <c r="BF3805" t="s">
        <v>5931</v>
      </c>
    </row>
    <row r="3806" spans="32:58" x14ac:dyDescent="0.25">
      <c r="AF3806" t="s">
        <v>2357</v>
      </c>
      <c r="AJ3806" t="s">
        <v>4950</v>
      </c>
      <c r="AK3806" s="104">
        <v>46120.376388888886</v>
      </c>
      <c r="AL3806">
        <v>282686</v>
      </c>
      <c r="AM3806" t="s">
        <v>4728</v>
      </c>
      <c r="AN3806" t="s">
        <v>13</v>
      </c>
      <c r="AR3806" t="s">
        <v>5934</v>
      </c>
      <c r="AT3806" t="s">
        <v>1894</v>
      </c>
      <c r="AX3806" t="s">
        <v>4910</v>
      </c>
      <c r="AY3806" s="104">
        <v>46115.564583333333</v>
      </c>
      <c r="AZ3806">
        <v>311445</v>
      </c>
      <c r="BA3806" t="s">
        <v>4728</v>
      </c>
      <c r="BB3806" t="s">
        <v>5989</v>
      </c>
      <c r="BF3806" t="s">
        <v>5931</v>
      </c>
    </row>
    <row r="3807" spans="32:58" x14ac:dyDescent="0.25">
      <c r="AF3807" t="s">
        <v>81</v>
      </c>
      <c r="AJ3807" t="s">
        <v>5465</v>
      </c>
      <c r="AK3807" s="104">
        <v>46120.376388888886</v>
      </c>
      <c r="AL3807">
        <v>342586</v>
      </c>
      <c r="AM3807" t="s">
        <v>4728</v>
      </c>
      <c r="AN3807" t="s">
        <v>13</v>
      </c>
      <c r="AR3807" t="s">
        <v>5931</v>
      </c>
      <c r="AT3807" t="s">
        <v>1292</v>
      </c>
      <c r="AX3807" t="s">
        <v>5025</v>
      </c>
      <c r="AY3807" s="104">
        <v>46115.56527777778</v>
      </c>
      <c r="AZ3807">
        <v>1800676</v>
      </c>
      <c r="BA3807" t="s">
        <v>4728</v>
      </c>
      <c r="BB3807" t="s">
        <v>5989</v>
      </c>
      <c r="BF3807" t="s">
        <v>5942</v>
      </c>
    </row>
    <row r="3808" spans="32:58" x14ac:dyDescent="0.25">
      <c r="AF3808" t="s">
        <v>256</v>
      </c>
      <c r="AJ3808" t="s">
        <v>5755</v>
      </c>
      <c r="AK3808" s="104">
        <v>46120.37777777778</v>
      </c>
      <c r="AL3808">
        <v>41964</v>
      </c>
      <c r="AM3808" t="s">
        <v>4728</v>
      </c>
      <c r="AN3808" t="s">
        <v>13</v>
      </c>
      <c r="AR3808" t="s">
        <v>5934</v>
      </c>
      <c r="AT3808" t="s">
        <v>71</v>
      </c>
      <c r="AX3808" t="s">
        <v>4890</v>
      </c>
      <c r="AY3808" s="104">
        <v>46115.56527777778</v>
      </c>
      <c r="AZ3808">
        <v>278987</v>
      </c>
      <c r="BA3808" t="s">
        <v>4728</v>
      </c>
      <c r="BB3808" t="s">
        <v>5989</v>
      </c>
      <c r="BF3808" t="s">
        <v>5931</v>
      </c>
    </row>
    <row r="3809" spans="32:58" x14ac:dyDescent="0.25">
      <c r="AF3809" t="s">
        <v>1284</v>
      </c>
      <c r="AJ3809" t="s">
        <v>4877</v>
      </c>
      <c r="AK3809" s="104">
        <v>46120.378472222219</v>
      </c>
      <c r="AL3809">
        <v>195865</v>
      </c>
      <c r="AM3809" t="s">
        <v>4728</v>
      </c>
      <c r="AN3809" t="s">
        <v>13</v>
      </c>
      <c r="AR3809" t="s">
        <v>5942</v>
      </c>
      <c r="AT3809" t="s">
        <v>2559</v>
      </c>
      <c r="AX3809" t="s">
        <v>5328</v>
      </c>
      <c r="AY3809" s="104">
        <v>46115.566666666666</v>
      </c>
      <c r="AZ3809">
        <v>227909</v>
      </c>
      <c r="BA3809" t="s">
        <v>4761</v>
      </c>
      <c r="BB3809" t="s">
        <v>5989</v>
      </c>
      <c r="BF3809" t="s">
        <v>5966</v>
      </c>
    </row>
    <row r="3810" spans="32:58" x14ac:dyDescent="0.25">
      <c r="AF3810" t="s">
        <v>250</v>
      </c>
      <c r="AJ3810" t="s">
        <v>5012</v>
      </c>
      <c r="AK3810" s="104">
        <v>46120.378472222219</v>
      </c>
      <c r="AL3810">
        <v>304038</v>
      </c>
      <c r="AM3810" t="s">
        <v>4728</v>
      </c>
      <c r="AN3810" t="s">
        <v>13</v>
      </c>
      <c r="AR3810" t="s">
        <v>5924</v>
      </c>
      <c r="AT3810" t="s">
        <v>2429</v>
      </c>
      <c r="AU3810" t="s">
        <v>1891</v>
      </c>
      <c r="AV3810" t="s">
        <v>220</v>
      </c>
      <c r="AX3810" t="s">
        <v>5078</v>
      </c>
      <c r="AY3810" s="104">
        <v>46115.567361111112</v>
      </c>
      <c r="AZ3810">
        <v>1128819</v>
      </c>
      <c r="BA3810" t="s">
        <v>4761</v>
      </c>
      <c r="BB3810" t="s">
        <v>5989</v>
      </c>
      <c r="BC3810" t="s">
        <v>4731</v>
      </c>
      <c r="BF3810" t="s">
        <v>7599</v>
      </c>
    </row>
    <row r="3811" spans="32:58" x14ac:dyDescent="0.25">
      <c r="AF3811" t="s">
        <v>205</v>
      </c>
      <c r="AG3811" t="s">
        <v>1132</v>
      </c>
      <c r="AJ3811" t="s">
        <v>4968</v>
      </c>
      <c r="AK3811" s="104">
        <v>46120.378472222219</v>
      </c>
      <c r="AL3811">
        <v>1845515</v>
      </c>
      <c r="AM3811" t="s">
        <v>4761</v>
      </c>
      <c r="AN3811" t="s">
        <v>13</v>
      </c>
      <c r="AO3811" t="s">
        <v>4731</v>
      </c>
      <c r="AR3811" t="s">
        <v>6514</v>
      </c>
      <c r="AT3811" t="s">
        <v>1134</v>
      </c>
      <c r="AX3811" t="s">
        <v>5109</v>
      </c>
      <c r="AY3811" s="104">
        <v>46115.567361111112</v>
      </c>
      <c r="AZ3811">
        <v>80043</v>
      </c>
      <c r="BA3811" t="s">
        <v>4728</v>
      </c>
      <c r="BB3811" t="s">
        <v>5989</v>
      </c>
      <c r="BF3811" t="s">
        <v>5925</v>
      </c>
    </row>
    <row r="3812" spans="32:58" x14ac:dyDescent="0.25">
      <c r="AF3812" t="s">
        <v>349</v>
      </c>
      <c r="AG3812" t="s">
        <v>81</v>
      </c>
      <c r="AH3812" t="s">
        <v>220</v>
      </c>
      <c r="AJ3812" t="s">
        <v>4745</v>
      </c>
      <c r="AK3812" s="104">
        <v>46120.379166666666</v>
      </c>
      <c r="AL3812">
        <v>3457330</v>
      </c>
      <c r="AM3812" t="s">
        <v>4761</v>
      </c>
      <c r="AN3812" t="s">
        <v>42</v>
      </c>
      <c r="AO3812" t="s">
        <v>13</v>
      </c>
      <c r="AP3812" t="s">
        <v>4731</v>
      </c>
      <c r="AR3812" t="s">
        <v>6102</v>
      </c>
      <c r="AT3812" t="s">
        <v>2383</v>
      </c>
      <c r="AX3812" t="s">
        <v>6465</v>
      </c>
      <c r="AY3812" s="104">
        <v>46115.567361111112</v>
      </c>
      <c r="AZ3812">
        <v>286720</v>
      </c>
      <c r="BA3812" t="s">
        <v>4728</v>
      </c>
      <c r="BB3812" t="s">
        <v>5989</v>
      </c>
      <c r="BF3812" t="s">
        <v>5942</v>
      </c>
    </row>
    <row r="3813" spans="32:58" x14ac:dyDescent="0.25">
      <c r="AF3813" t="s">
        <v>2614</v>
      </c>
      <c r="AG3813" t="s">
        <v>868</v>
      </c>
      <c r="AJ3813" t="s">
        <v>4733</v>
      </c>
      <c r="AK3813" s="104">
        <v>46120.379166666666</v>
      </c>
      <c r="AL3813">
        <v>2148367</v>
      </c>
      <c r="AM3813" t="s">
        <v>4761</v>
      </c>
      <c r="AN3813" t="s">
        <v>4790</v>
      </c>
      <c r="AO3813" t="s">
        <v>13</v>
      </c>
      <c r="AR3813" t="s">
        <v>5944</v>
      </c>
      <c r="AT3813" t="s">
        <v>1276</v>
      </c>
      <c r="AU3813" t="s">
        <v>220</v>
      </c>
      <c r="AX3813" t="s">
        <v>6041</v>
      </c>
      <c r="AY3813" s="104">
        <v>46115.568055555559</v>
      </c>
      <c r="AZ3813">
        <v>675276</v>
      </c>
      <c r="BA3813" t="s">
        <v>4761</v>
      </c>
      <c r="BB3813" t="s">
        <v>5989</v>
      </c>
      <c r="BC3813" t="s">
        <v>4731</v>
      </c>
      <c r="BF3813" t="s">
        <v>5966</v>
      </c>
    </row>
    <row r="3814" spans="32:58" x14ac:dyDescent="0.25">
      <c r="AF3814" t="s">
        <v>420</v>
      </c>
      <c r="AG3814" t="s">
        <v>81</v>
      </c>
      <c r="AJ3814" t="s">
        <v>4784</v>
      </c>
      <c r="AK3814" s="104">
        <v>46120.379166666666</v>
      </c>
      <c r="AL3814">
        <v>714386</v>
      </c>
      <c r="AM3814" t="s">
        <v>4728</v>
      </c>
      <c r="AN3814" t="s">
        <v>42</v>
      </c>
      <c r="AO3814" t="s">
        <v>13</v>
      </c>
      <c r="AR3814" t="s">
        <v>6472</v>
      </c>
      <c r="AT3814" t="s">
        <v>551</v>
      </c>
      <c r="AX3814" t="s">
        <v>4833</v>
      </c>
      <c r="AY3814" s="104">
        <v>46115.568055555559</v>
      </c>
      <c r="AZ3814">
        <v>537627</v>
      </c>
      <c r="BA3814" t="s">
        <v>4728</v>
      </c>
      <c r="BB3814" t="s">
        <v>5989</v>
      </c>
      <c r="BF3814" t="s">
        <v>6069</v>
      </c>
    </row>
    <row r="3815" spans="32:58" x14ac:dyDescent="0.25">
      <c r="AF3815" t="s">
        <v>1702</v>
      </c>
      <c r="AG3815" t="s">
        <v>75</v>
      </c>
      <c r="AJ3815" t="s">
        <v>4865</v>
      </c>
      <c r="AK3815" s="104">
        <v>46120.379861111112</v>
      </c>
      <c r="AL3815">
        <v>652622</v>
      </c>
      <c r="AM3815" t="s">
        <v>4728</v>
      </c>
      <c r="AN3815" t="s">
        <v>42</v>
      </c>
      <c r="AO3815" t="s">
        <v>13</v>
      </c>
      <c r="AR3815" t="s">
        <v>6012</v>
      </c>
      <c r="AT3815" t="s">
        <v>202</v>
      </c>
      <c r="AX3815" t="s">
        <v>4968</v>
      </c>
      <c r="AY3815" s="104">
        <v>46115.568055555559</v>
      </c>
      <c r="AZ3815">
        <v>1102420</v>
      </c>
      <c r="BA3815" t="s">
        <v>4761</v>
      </c>
      <c r="BB3815" t="s">
        <v>5989</v>
      </c>
      <c r="BF3815" t="s">
        <v>5918</v>
      </c>
    </row>
    <row r="3816" spans="32:58" x14ac:dyDescent="0.25">
      <c r="AF3816" t="s">
        <v>2447</v>
      </c>
      <c r="AG3816" t="s">
        <v>1706</v>
      </c>
      <c r="AJ3816" t="s">
        <v>4844</v>
      </c>
      <c r="AK3816" s="104">
        <v>46120.379861111112</v>
      </c>
      <c r="AL3816">
        <v>2049348</v>
      </c>
      <c r="AM3816" t="s">
        <v>4728</v>
      </c>
      <c r="AN3816" t="s">
        <v>42</v>
      </c>
      <c r="AO3816" t="s">
        <v>13</v>
      </c>
      <c r="AR3816" t="s">
        <v>5933</v>
      </c>
      <c r="AT3816" t="s">
        <v>414</v>
      </c>
      <c r="AX3816" t="s">
        <v>4782</v>
      </c>
      <c r="AY3816" s="104">
        <v>46115.568055555559</v>
      </c>
      <c r="AZ3816">
        <v>213781</v>
      </c>
      <c r="BA3816" t="s">
        <v>4728</v>
      </c>
      <c r="BB3816" t="s">
        <v>5989</v>
      </c>
      <c r="BF3816" t="s">
        <v>5918</v>
      </c>
    </row>
    <row r="3817" spans="32:58" x14ac:dyDescent="0.25">
      <c r="AF3817" t="s">
        <v>1507</v>
      </c>
      <c r="AG3817" t="s">
        <v>2142</v>
      </c>
      <c r="AJ3817" t="s">
        <v>5681</v>
      </c>
      <c r="AK3817" s="104">
        <v>46120.379861111112</v>
      </c>
      <c r="AL3817">
        <v>333543</v>
      </c>
      <c r="AM3817" t="s">
        <v>4728</v>
      </c>
      <c r="AN3817" t="s">
        <v>13</v>
      </c>
      <c r="AO3817" t="s">
        <v>4731</v>
      </c>
      <c r="AR3817" t="s">
        <v>6251</v>
      </c>
      <c r="AT3817" t="s">
        <v>516</v>
      </c>
      <c r="AX3817" t="s">
        <v>6560</v>
      </c>
      <c r="AY3817" s="104">
        <v>46115.568749999999</v>
      </c>
      <c r="AZ3817">
        <v>182120</v>
      </c>
      <c r="BA3817" t="s">
        <v>4728</v>
      </c>
      <c r="BB3817" t="s">
        <v>5989</v>
      </c>
      <c r="BF3817" t="s">
        <v>5918</v>
      </c>
    </row>
    <row r="3818" spans="32:58" x14ac:dyDescent="0.25">
      <c r="AF3818" t="s">
        <v>2624</v>
      </c>
      <c r="AJ3818" t="s">
        <v>5755</v>
      </c>
      <c r="AK3818" s="104">
        <v>46120.380555555559</v>
      </c>
      <c r="AL3818">
        <v>761455</v>
      </c>
      <c r="AM3818" t="s">
        <v>4728</v>
      </c>
      <c r="AN3818" t="s">
        <v>13</v>
      </c>
      <c r="AR3818" t="s">
        <v>5931</v>
      </c>
      <c r="AT3818" t="s">
        <v>432</v>
      </c>
      <c r="AX3818" t="s">
        <v>4926</v>
      </c>
      <c r="AY3818" s="104">
        <v>46115.568749999999</v>
      </c>
      <c r="AZ3818">
        <v>699304</v>
      </c>
      <c r="BA3818" t="s">
        <v>4761</v>
      </c>
      <c r="BB3818" t="s">
        <v>5989</v>
      </c>
      <c r="BF3818" t="s">
        <v>5966</v>
      </c>
    </row>
    <row r="3819" spans="32:58" x14ac:dyDescent="0.25">
      <c r="AF3819" t="s">
        <v>1584</v>
      </c>
      <c r="AJ3819" t="s">
        <v>5422</v>
      </c>
      <c r="AK3819" s="104">
        <v>46120.380555555559</v>
      </c>
      <c r="AL3819">
        <v>780413</v>
      </c>
      <c r="AM3819" t="s">
        <v>4728</v>
      </c>
      <c r="AN3819" t="s">
        <v>13</v>
      </c>
      <c r="AR3819" t="s">
        <v>5931</v>
      </c>
      <c r="AT3819" t="s">
        <v>229</v>
      </c>
      <c r="AX3819" t="s">
        <v>4833</v>
      </c>
      <c r="AY3819" s="104">
        <v>46115.568749999999</v>
      </c>
      <c r="AZ3819">
        <v>132956</v>
      </c>
      <c r="BA3819" t="s">
        <v>4728</v>
      </c>
      <c r="BB3819" t="s">
        <v>5989</v>
      </c>
      <c r="BF3819" t="s">
        <v>4781</v>
      </c>
    </row>
    <row r="3820" spans="32:58" x14ac:dyDescent="0.25">
      <c r="AF3820" t="s">
        <v>205</v>
      </c>
      <c r="AJ3820" t="s">
        <v>4952</v>
      </c>
      <c r="AK3820" s="104">
        <v>46120.381944444445</v>
      </c>
      <c r="AL3820">
        <v>1435990</v>
      </c>
      <c r="AM3820" t="s">
        <v>4761</v>
      </c>
      <c r="AN3820" t="s">
        <v>13</v>
      </c>
      <c r="AR3820" t="s">
        <v>5920</v>
      </c>
      <c r="AT3820" t="s">
        <v>253</v>
      </c>
      <c r="AU3820" t="s">
        <v>1985</v>
      </c>
      <c r="AX3820" t="s">
        <v>4925</v>
      </c>
      <c r="AY3820" s="104">
        <v>46115.568749999999</v>
      </c>
      <c r="AZ3820">
        <v>314062</v>
      </c>
      <c r="BA3820" t="s">
        <v>4728</v>
      </c>
      <c r="BB3820" t="s">
        <v>5989</v>
      </c>
      <c r="BF3820" t="s">
        <v>5942</v>
      </c>
    </row>
    <row r="3821" spans="32:58" x14ac:dyDescent="0.25">
      <c r="AF3821" t="s">
        <v>72</v>
      </c>
      <c r="AG3821" t="s">
        <v>637</v>
      </c>
      <c r="AH3821" t="s">
        <v>2357</v>
      </c>
      <c r="AJ3821" t="s">
        <v>4873</v>
      </c>
      <c r="AK3821" s="104">
        <v>46120.381944444445</v>
      </c>
      <c r="AL3821">
        <v>323663</v>
      </c>
      <c r="AM3821" t="s">
        <v>4728</v>
      </c>
      <c r="AN3821" t="s">
        <v>54</v>
      </c>
      <c r="AO3821" t="s">
        <v>13</v>
      </c>
      <c r="AR3821" t="s">
        <v>4813</v>
      </c>
      <c r="AT3821" t="s">
        <v>84</v>
      </c>
      <c r="AX3821" t="s">
        <v>4782</v>
      </c>
      <c r="AY3821" s="104">
        <v>46115.569444444445</v>
      </c>
      <c r="AZ3821">
        <v>197696</v>
      </c>
      <c r="BA3821" t="s">
        <v>4761</v>
      </c>
      <c r="BB3821" t="s">
        <v>5989</v>
      </c>
      <c r="BF3821" t="s">
        <v>5966</v>
      </c>
    </row>
    <row r="3822" spans="32:58" x14ac:dyDescent="0.25">
      <c r="AF3822" t="s">
        <v>2415</v>
      </c>
      <c r="AG3822" t="s">
        <v>1220</v>
      </c>
      <c r="AJ3822" t="s">
        <v>5246</v>
      </c>
      <c r="AK3822" s="104">
        <v>46120.382638888892</v>
      </c>
      <c r="AL3822">
        <v>1008066</v>
      </c>
      <c r="AM3822" t="s">
        <v>4728</v>
      </c>
      <c r="AN3822" t="s">
        <v>42</v>
      </c>
      <c r="AO3822" t="s">
        <v>13</v>
      </c>
      <c r="AR3822" t="s">
        <v>5952</v>
      </c>
      <c r="AT3822" t="s">
        <v>836</v>
      </c>
      <c r="AU3822" t="s">
        <v>1891</v>
      </c>
      <c r="AX3822" t="s">
        <v>7600</v>
      </c>
      <c r="AY3822" s="104">
        <v>46115.569444444445</v>
      </c>
      <c r="AZ3822">
        <v>1894299</v>
      </c>
      <c r="BA3822" t="s">
        <v>4728</v>
      </c>
      <c r="BB3822" t="s">
        <v>5989</v>
      </c>
      <c r="BC3822" t="s">
        <v>4731</v>
      </c>
      <c r="BF3822" t="s">
        <v>6382</v>
      </c>
    </row>
    <row r="3823" spans="32:58" x14ac:dyDescent="0.25">
      <c r="AF3823" t="s">
        <v>866</v>
      </c>
      <c r="AJ3823" t="s">
        <v>6874</v>
      </c>
      <c r="AK3823" s="104">
        <v>46120.382638888892</v>
      </c>
      <c r="AL3823">
        <v>775626</v>
      </c>
      <c r="AM3823" t="s">
        <v>4728</v>
      </c>
      <c r="AN3823" t="s">
        <v>13</v>
      </c>
      <c r="AR3823" t="s">
        <v>5918</v>
      </c>
      <c r="AT3823" t="s">
        <v>71</v>
      </c>
      <c r="AX3823" t="s">
        <v>5441</v>
      </c>
      <c r="AY3823" s="104">
        <v>46115.570138888892</v>
      </c>
      <c r="AZ3823">
        <v>458163</v>
      </c>
      <c r="BA3823" t="s">
        <v>4761</v>
      </c>
      <c r="BB3823" t="s">
        <v>5989</v>
      </c>
      <c r="BF3823" t="s">
        <v>5966</v>
      </c>
    </row>
    <row r="3824" spans="32:58" x14ac:dyDescent="0.25">
      <c r="AF3824" t="s">
        <v>1005</v>
      </c>
      <c r="AG3824" t="s">
        <v>1531</v>
      </c>
      <c r="AH3824" t="s">
        <v>2142</v>
      </c>
      <c r="AJ3824" t="s">
        <v>5502</v>
      </c>
      <c r="AK3824" s="104">
        <v>46120.384027777778</v>
      </c>
      <c r="AL3824">
        <v>471369</v>
      </c>
      <c r="AM3824" t="s">
        <v>4728</v>
      </c>
      <c r="AN3824" t="s">
        <v>42</v>
      </c>
      <c r="AO3824" t="s">
        <v>13</v>
      </c>
      <c r="AP3824" t="s">
        <v>4731</v>
      </c>
      <c r="AR3824" t="s">
        <v>7027</v>
      </c>
      <c r="AT3824" t="s">
        <v>1134</v>
      </c>
      <c r="AU3824" t="s">
        <v>432</v>
      </c>
      <c r="AX3824" t="s">
        <v>4847</v>
      </c>
      <c r="AY3824" s="104">
        <v>46115.572222222225</v>
      </c>
      <c r="AZ3824">
        <v>1050849</v>
      </c>
      <c r="BA3824" t="s">
        <v>4728</v>
      </c>
      <c r="BB3824" t="s">
        <v>5989</v>
      </c>
      <c r="BF3824" t="s">
        <v>6609</v>
      </c>
    </row>
    <row r="3825" spans="32:58" x14ac:dyDescent="0.25">
      <c r="AF3825" t="s">
        <v>1933</v>
      </c>
      <c r="AG3825" t="s">
        <v>1559</v>
      </c>
      <c r="AJ3825" t="s">
        <v>7028</v>
      </c>
      <c r="AK3825" s="104">
        <v>46120.385416666664</v>
      </c>
      <c r="AL3825">
        <v>373641</v>
      </c>
      <c r="AM3825" t="s">
        <v>4728</v>
      </c>
      <c r="AN3825" t="s">
        <v>42</v>
      </c>
      <c r="AO3825" t="s">
        <v>13</v>
      </c>
      <c r="AR3825" t="s">
        <v>5933</v>
      </c>
      <c r="AT3825" t="s">
        <v>1894</v>
      </c>
      <c r="AX3825" t="s">
        <v>4782</v>
      </c>
      <c r="AY3825" s="104">
        <v>46115.572222222225</v>
      </c>
      <c r="AZ3825">
        <v>64414</v>
      </c>
      <c r="BA3825" t="s">
        <v>4728</v>
      </c>
      <c r="BB3825" t="s">
        <v>5989</v>
      </c>
      <c r="BF3825" t="s">
        <v>5966</v>
      </c>
    </row>
    <row r="3826" spans="32:58" x14ac:dyDescent="0.25">
      <c r="AF3826" t="s">
        <v>2600</v>
      </c>
      <c r="AJ3826" t="s">
        <v>4806</v>
      </c>
      <c r="AK3826" s="104">
        <v>46120.386805555558</v>
      </c>
      <c r="AL3826">
        <v>252491</v>
      </c>
      <c r="AM3826" t="s">
        <v>4761</v>
      </c>
      <c r="AN3826" t="s">
        <v>13</v>
      </c>
      <c r="AR3826" t="s">
        <v>5918</v>
      </c>
      <c r="AT3826" t="s">
        <v>2559</v>
      </c>
      <c r="AX3826" t="s">
        <v>4782</v>
      </c>
      <c r="AY3826" s="104">
        <v>46115.572916666664</v>
      </c>
      <c r="AZ3826">
        <v>74370</v>
      </c>
      <c r="BA3826" t="s">
        <v>4728</v>
      </c>
      <c r="BB3826" t="s">
        <v>5989</v>
      </c>
      <c r="BF3826" t="s">
        <v>5942</v>
      </c>
    </row>
    <row r="3827" spans="32:58" x14ac:dyDescent="0.25">
      <c r="AF3827" t="s">
        <v>852</v>
      </c>
      <c r="AJ3827" t="s">
        <v>7029</v>
      </c>
      <c r="AK3827" s="104">
        <v>46120.386805555558</v>
      </c>
      <c r="AL3827">
        <v>338718</v>
      </c>
      <c r="AM3827" t="s">
        <v>4728</v>
      </c>
      <c r="AN3827" t="s">
        <v>13</v>
      </c>
      <c r="AR3827" t="s">
        <v>5938</v>
      </c>
      <c r="AT3827" t="s">
        <v>1507</v>
      </c>
      <c r="AX3827" t="s">
        <v>6972</v>
      </c>
      <c r="AY3827" s="104">
        <v>46115.572916666664</v>
      </c>
      <c r="AZ3827">
        <v>95451</v>
      </c>
      <c r="BA3827" t="s">
        <v>4728</v>
      </c>
      <c r="BB3827" t="s">
        <v>5989</v>
      </c>
      <c r="BF3827" t="s">
        <v>5918</v>
      </c>
    </row>
    <row r="3828" spans="32:58" x14ac:dyDescent="0.25">
      <c r="AF3828" t="s">
        <v>250</v>
      </c>
      <c r="AJ3828" t="s">
        <v>5001</v>
      </c>
      <c r="AK3828" s="104">
        <v>46120.388194444444</v>
      </c>
      <c r="AL3828">
        <v>118654</v>
      </c>
      <c r="AM3828" t="s">
        <v>4761</v>
      </c>
      <c r="AN3828" t="s">
        <v>13</v>
      </c>
      <c r="AR3828" t="s">
        <v>5966</v>
      </c>
      <c r="AT3828" t="s">
        <v>1945</v>
      </c>
      <c r="AX3828" t="s">
        <v>4877</v>
      </c>
      <c r="AY3828" s="104">
        <v>46115.574305555558</v>
      </c>
      <c r="AZ3828">
        <v>193391</v>
      </c>
      <c r="BA3828" t="s">
        <v>4728</v>
      </c>
      <c r="BB3828" t="s">
        <v>5989</v>
      </c>
      <c r="BF3828" t="s">
        <v>5918</v>
      </c>
    </row>
    <row r="3829" spans="32:58" x14ac:dyDescent="0.25">
      <c r="AF3829" t="s">
        <v>2600</v>
      </c>
      <c r="AJ3829" t="s">
        <v>6130</v>
      </c>
      <c r="AK3829" s="104">
        <v>46120.388194444444</v>
      </c>
      <c r="AL3829">
        <v>63309</v>
      </c>
      <c r="AM3829" t="s">
        <v>4728</v>
      </c>
      <c r="AN3829" t="s">
        <v>13</v>
      </c>
      <c r="AR3829" t="s">
        <v>5925</v>
      </c>
      <c r="AT3829" t="s">
        <v>80</v>
      </c>
      <c r="AX3829" t="s">
        <v>6972</v>
      </c>
      <c r="AY3829" s="104">
        <v>46115.574305555558</v>
      </c>
      <c r="AZ3829">
        <v>285703</v>
      </c>
      <c r="BA3829" t="s">
        <v>4728</v>
      </c>
      <c r="BB3829" t="s">
        <v>5989</v>
      </c>
      <c r="BF3829" t="s">
        <v>5918</v>
      </c>
    </row>
    <row r="3830" spans="32:58" x14ac:dyDescent="0.25">
      <c r="AF3830" t="s">
        <v>637</v>
      </c>
      <c r="AJ3830" t="s">
        <v>6130</v>
      </c>
      <c r="AK3830" s="104">
        <v>46120.390277777777</v>
      </c>
      <c r="AL3830">
        <v>450729</v>
      </c>
      <c r="AM3830" t="s">
        <v>4728</v>
      </c>
      <c r="AN3830" t="s">
        <v>13</v>
      </c>
      <c r="AR3830" t="s">
        <v>5918</v>
      </c>
      <c r="AT3830" t="s">
        <v>1391</v>
      </c>
      <c r="AU3830" t="s">
        <v>211</v>
      </c>
      <c r="AX3830" t="s">
        <v>4738</v>
      </c>
      <c r="AY3830" s="104">
        <v>46115.574305555558</v>
      </c>
      <c r="AZ3830">
        <v>1468098</v>
      </c>
      <c r="BA3830" t="s">
        <v>4728</v>
      </c>
      <c r="BB3830" t="s">
        <v>5989</v>
      </c>
      <c r="BC3830" t="s">
        <v>4731</v>
      </c>
      <c r="BF3830" t="s">
        <v>6415</v>
      </c>
    </row>
    <row r="3831" spans="32:58" x14ac:dyDescent="0.25">
      <c r="AF3831" t="s">
        <v>6089</v>
      </c>
      <c r="AG3831" t="s">
        <v>637</v>
      </c>
      <c r="AJ3831" t="s">
        <v>7030</v>
      </c>
      <c r="AK3831" s="104">
        <v>46120.390277777777</v>
      </c>
      <c r="AL3831">
        <v>1368615</v>
      </c>
      <c r="AM3831" t="s">
        <v>4728</v>
      </c>
      <c r="AN3831" t="s">
        <v>4787</v>
      </c>
      <c r="AO3831" t="s">
        <v>13</v>
      </c>
      <c r="AR3831" t="s">
        <v>4941</v>
      </c>
      <c r="AT3831" t="s">
        <v>264</v>
      </c>
      <c r="AX3831" t="s">
        <v>4782</v>
      </c>
      <c r="AY3831" s="104">
        <v>46115.574305555558</v>
      </c>
      <c r="AZ3831">
        <v>873821</v>
      </c>
      <c r="BA3831" t="s">
        <v>4761</v>
      </c>
      <c r="BB3831" t="s">
        <v>5989</v>
      </c>
      <c r="BF3831" t="s">
        <v>5966</v>
      </c>
    </row>
    <row r="3832" spans="32:58" x14ac:dyDescent="0.25">
      <c r="AF3832" t="s">
        <v>1132</v>
      </c>
      <c r="AJ3832" t="s">
        <v>4968</v>
      </c>
      <c r="AK3832" s="104">
        <v>46120.390972222223</v>
      </c>
      <c r="AL3832">
        <v>261588</v>
      </c>
      <c r="AM3832" t="s">
        <v>4728</v>
      </c>
      <c r="AN3832" t="s">
        <v>13</v>
      </c>
      <c r="AR3832" t="s">
        <v>5918</v>
      </c>
      <c r="AT3832" t="s">
        <v>202</v>
      </c>
      <c r="AU3832" t="s">
        <v>2403</v>
      </c>
      <c r="AX3832" t="s">
        <v>7601</v>
      </c>
      <c r="AY3832" s="104">
        <v>46115.574305555558</v>
      </c>
      <c r="AZ3832">
        <v>533670</v>
      </c>
      <c r="BA3832" t="s">
        <v>4728</v>
      </c>
      <c r="BB3832" t="s">
        <v>5989</v>
      </c>
      <c r="BF3832" t="s">
        <v>5950</v>
      </c>
    </row>
    <row r="3833" spans="32:58" x14ac:dyDescent="0.25">
      <c r="AF3833" t="s">
        <v>573</v>
      </c>
      <c r="AG3833" t="s">
        <v>2357</v>
      </c>
      <c r="AJ3833" t="s">
        <v>4925</v>
      </c>
      <c r="AK3833" s="104">
        <v>46120.39166666667</v>
      </c>
      <c r="AL3833">
        <v>251234</v>
      </c>
      <c r="AM3833" t="s">
        <v>4728</v>
      </c>
      <c r="AN3833" t="s">
        <v>42</v>
      </c>
      <c r="AO3833" t="s">
        <v>13</v>
      </c>
      <c r="AR3833" t="s">
        <v>4941</v>
      </c>
      <c r="AT3833" t="s">
        <v>308</v>
      </c>
      <c r="AX3833" t="s">
        <v>4925</v>
      </c>
      <c r="AY3833" s="104">
        <v>46115.574305555558</v>
      </c>
      <c r="AZ3833">
        <v>160570</v>
      </c>
      <c r="BA3833" t="s">
        <v>4728</v>
      </c>
      <c r="BB3833" t="s">
        <v>5989</v>
      </c>
      <c r="BF3833" t="s">
        <v>5931</v>
      </c>
    </row>
    <row r="3834" spans="32:58" x14ac:dyDescent="0.25">
      <c r="AF3834" t="s">
        <v>2600</v>
      </c>
      <c r="AG3834" t="s">
        <v>1910</v>
      </c>
      <c r="AJ3834" t="s">
        <v>4782</v>
      </c>
      <c r="AK3834" s="104">
        <v>46120.39166666667</v>
      </c>
      <c r="AL3834">
        <v>1797683</v>
      </c>
      <c r="AM3834" t="s">
        <v>4728</v>
      </c>
      <c r="AN3834" t="s">
        <v>13</v>
      </c>
      <c r="AO3834" t="s">
        <v>4812</v>
      </c>
      <c r="AR3834" t="s">
        <v>7031</v>
      </c>
      <c r="AT3834" t="s">
        <v>229</v>
      </c>
      <c r="AX3834" t="s">
        <v>5074</v>
      </c>
      <c r="AY3834" s="104">
        <v>46115.574999999997</v>
      </c>
      <c r="AZ3834">
        <v>171378</v>
      </c>
      <c r="BA3834" t="s">
        <v>4761</v>
      </c>
      <c r="BB3834" t="s">
        <v>5989</v>
      </c>
      <c r="BF3834" t="s">
        <v>4781</v>
      </c>
    </row>
    <row r="3835" spans="32:58" x14ac:dyDescent="0.25">
      <c r="AF3835" t="s">
        <v>683</v>
      </c>
      <c r="AJ3835" t="s">
        <v>5192</v>
      </c>
      <c r="AK3835" s="104">
        <v>46120.392361111109</v>
      </c>
      <c r="AL3835">
        <v>466612</v>
      </c>
      <c r="AM3835" t="s">
        <v>4761</v>
      </c>
      <c r="AN3835" t="s">
        <v>13</v>
      </c>
      <c r="AR3835" t="s">
        <v>5966</v>
      </c>
      <c r="AT3835" t="s">
        <v>516</v>
      </c>
      <c r="AX3835" t="s">
        <v>4782</v>
      </c>
      <c r="AY3835" s="104">
        <v>46115.574999999997</v>
      </c>
      <c r="AZ3835">
        <v>400137</v>
      </c>
      <c r="BA3835" t="s">
        <v>4728</v>
      </c>
      <c r="BB3835" t="s">
        <v>5989</v>
      </c>
      <c r="BF3835" t="s">
        <v>5918</v>
      </c>
    </row>
    <row r="3836" spans="32:58" x14ac:dyDescent="0.25">
      <c r="AF3836" t="s">
        <v>963</v>
      </c>
      <c r="AG3836" t="s">
        <v>1220</v>
      </c>
      <c r="AJ3836" t="s">
        <v>4762</v>
      </c>
      <c r="AK3836" s="104">
        <v>46120.395833333336</v>
      </c>
      <c r="AL3836">
        <v>597596</v>
      </c>
      <c r="AM3836" t="s">
        <v>4728</v>
      </c>
      <c r="AN3836" t="s">
        <v>42</v>
      </c>
      <c r="AO3836" t="s">
        <v>13</v>
      </c>
      <c r="AR3836" t="s">
        <v>5933</v>
      </c>
      <c r="AT3836" t="s">
        <v>414</v>
      </c>
      <c r="AU3836" t="s">
        <v>683</v>
      </c>
      <c r="AX3836" t="s">
        <v>5077</v>
      </c>
      <c r="AY3836" s="104">
        <v>46115.575694444444</v>
      </c>
      <c r="AZ3836">
        <v>555680</v>
      </c>
      <c r="BA3836" t="s">
        <v>4728</v>
      </c>
      <c r="BB3836" t="s">
        <v>5989</v>
      </c>
      <c r="BC3836" t="s">
        <v>4731</v>
      </c>
      <c r="BF3836" t="s">
        <v>5948</v>
      </c>
    </row>
    <row r="3837" spans="32:58" x14ac:dyDescent="0.25">
      <c r="AF3837" t="s">
        <v>5180</v>
      </c>
      <c r="AG3837" t="s">
        <v>868</v>
      </c>
      <c r="AJ3837" t="s">
        <v>7032</v>
      </c>
      <c r="AK3837" s="104">
        <v>46120.395833333336</v>
      </c>
      <c r="AL3837">
        <v>930278</v>
      </c>
      <c r="AM3837" t="s">
        <v>4761</v>
      </c>
      <c r="AN3837" t="s">
        <v>42</v>
      </c>
      <c r="AO3837" t="s">
        <v>13</v>
      </c>
      <c r="AR3837" t="s">
        <v>5944</v>
      </c>
      <c r="AT3837" t="s">
        <v>836</v>
      </c>
      <c r="AX3837" t="s">
        <v>6933</v>
      </c>
      <c r="AY3837" s="104">
        <v>46115.575694444444</v>
      </c>
      <c r="AZ3837">
        <v>988342</v>
      </c>
      <c r="BA3837" t="s">
        <v>4728</v>
      </c>
      <c r="BB3837" t="s">
        <v>5989</v>
      </c>
      <c r="BF3837" t="s">
        <v>4781</v>
      </c>
    </row>
    <row r="3838" spans="32:58" x14ac:dyDescent="0.25">
      <c r="AF3838" t="s">
        <v>256</v>
      </c>
      <c r="AJ3838" t="s">
        <v>4877</v>
      </c>
      <c r="AK3838" s="104">
        <v>46120.4</v>
      </c>
      <c r="AL3838">
        <v>418128</v>
      </c>
      <c r="AM3838" t="s">
        <v>4728</v>
      </c>
      <c r="AN3838" t="s">
        <v>13</v>
      </c>
      <c r="AR3838" t="s">
        <v>5942</v>
      </c>
      <c r="AT3838" t="s">
        <v>2345</v>
      </c>
      <c r="AX3838" t="s">
        <v>5442</v>
      </c>
      <c r="AY3838" s="104">
        <v>46115.57708333333</v>
      </c>
      <c r="AZ3838">
        <v>271117</v>
      </c>
      <c r="BA3838" t="s">
        <v>4728</v>
      </c>
      <c r="BB3838" t="s">
        <v>5989</v>
      </c>
      <c r="BF3838" t="s">
        <v>5942</v>
      </c>
    </row>
    <row r="3839" spans="32:58" x14ac:dyDescent="0.25">
      <c r="AF3839" t="s">
        <v>2561</v>
      </c>
      <c r="AJ3839" t="s">
        <v>4865</v>
      </c>
      <c r="AK3839" s="104">
        <v>46120.4</v>
      </c>
      <c r="AL3839">
        <v>453076</v>
      </c>
      <c r="AM3839" t="s">
        <v>4761</v>
      </c>
      <c r="AN3839" t="s">
        <v>13</v>
      </c>
      <c r="AR3839" t="s">
        <v>5918</v>
      </c>
      <c r="AT3839" t="s">
        <v>1559</v>
      </c>
      <c r="AU3839" t="s">
        <v>1688</v>
      </c>
      <c r="AX3839" t="s">
        <v>5074</v>
      </c>
      <c r="AY3839" s="104">
        <v>46115.57708333333</v>
      </c>
      <c r="AZ3839">
        <v>641062</v>
      </c>
      <c r="BA3839" t="s">
        <v>4728</v>
      </c>
      <c r="BB3839" t="s">
        <v>5989</v>
      </c>
      <c r="BC3839" t="s">
        <v>4731</v>
      </c>
      <c r="BF3839" t="s">
        <v>6495</v>
      </c>
    </row>
    <row r="3840" spans="32:58" x14ac:dyDescent="0.25">
      <c r="AF3840" t="s">
        <v>2335</v>
      </c>
      <c r="AJ3840" t="s">
        <v>5001</v>
      </c>
      <c r="AK3840" s="104">
        <v>46120.400694444441</v>
      </c>
      <c r="AL3840">
        <v>145223</v>
      </c>
      <c r="AM3840" t="s">
        <v>4728</v>
      </c>
      <c r="AN3840" t="s">
        <v>13</v>
      </c>
      <c r="AR3840" t="s">
        <v>4781</v>
      </c>
      <c r="AT3840" t="s">
        <v>1894</v>
      </c>
      <c r="AX3840" t="s">
        <v>5657</v>
      </c>
      <c r="AY3840" s="104">
        <v>46115.577777777777</v>
      </c>
      <c r="AZ3840">
        <v>1074354</v>
      </c>
      <c r="BA3840" t="s">
        <v>4761</v>
      </c>
      <c r="BB3840" t="s">
        <v>5989</v>
      </c>
      <c r="BF3840" t="s">
        <v>5966</v>
      </c>
    </row>
    <row r="3841" spans="32:58" x14ac:dyDescent="0.25">
      <c r="AF3841" t="s">
        <v>764</v>
      </c>
      <c r="AG3841" t="s">
        <v>637</v>
      </c>
      <c r="AJ3841" t="s">
        <v>5085</v>
      </c>
      <c r="AK3841" s="104">
        <v>46120.400694444441</v>
      </c>
      <c r="AL3841">
        <v>162189</v>
      </c>
      <c r="AM3841" t="s">
        <v>4728</v>
      </c>
      <c r="AN3841" t="s">
        <v>42</v>
      </c>
      <c r="AO3841" t="s">
        <v>13</v>
      </c>
      <c r="AR3841" t="s">
        <v>4941</v>
      </c>
      <c r="AT3841" t="s">
        <v>1385</v>
      </c>
      <c r="AX3841" t="s">
        <v>4827</v>
      </c>
      <c r="AY3841" s="104">
        <v>46115.578472222223</v>
      </c>
      <c r="AZ3841">
        <v>1155446</v>
      </c>
      <c r="BA3841" t="s">
        <v>4728</v>
      </c>
      <c r="BB3841" t="s">
        <v>5989</v>
      </c>
      <c r="BF3841" t="s">
        <v>5918</v>
      </c>
    </row>
    <row r="3842" spans="32:58" x14ac:dyDescent="0.25">
      <c r="AF3842" t="s">
        <v>2600</v>
      </c>
      <c r="AJ3842" t="s">
        <v>5190</v>
      </c>
      <c r="AK3842" s="104">
        <v>46120.400694444441</v>
      </c>
      <c r="AL3842">
        <v>105585</v>
      </c>
      <c r="AM3842" t="s">
        <v>4728</v>
      </c>
      <c r="AN3842" t="s">
        <v>13</v>
      </c>
      <c r="AR3842" t="s">
        <v>5920</v>
      </c>
      <c r="AT3842" t="s">
        <v>2559</v>
      </c>
      <c r="AX3842" t="s">
        <v>7602</v>
      </c>
      <c r="AY3842" s="104">
        <v>46115.578472222223</v>
      </c>
      <c r="AZ3842">
        <v>85245</v>
      </c>
      <c r="BA3842" t="s">
        <v>4728</v>
      </c>
      <c r="BB3842" t="s">
        <v>5989</v>
      </c>
      <c r="BF3842" t="s">
        <v>4781</v>
      </c>
    </row>
    <row r="3843" spans="32:58" x14ac:dyDescent="0.25">
      <c r="AF3843" t="s">
        <v>205</v>
      </c>
      <c r="AJ3843" t="s">
        <v>7033</v>
      </c>
      <c r="AK3843" s="104">
        <v>46120.401388888888</v>
      </c>
      <c r="AL3843">
        <v>245931</v>
      </c>
      <c r="AM3843" t="s">
        <v>4761</v>
      </c>
      <c r="AN3843" t="s">
        <v>13</v>
      </c>
      <c r="AR3843" t="s">
        <v>5920</v>
      </c>
      <c r="AT3843" t="s">
        <v>84</v>
      </c>
      <c r="AX3843" t="s">
        <v>4833</v>
      </c>
      <c r="AY3843" s="104">
        <v>46115.578472222223</v>
      </c>
      <c r="AZ3843">
        <v>213554</v>
      </c>
      <c r="BA3843" t="s">
        <v>4728</v>
      </c>
      <c r="BB3843" t="s">
        <v>5989</v>
      </c>
      <c r="BF3843" t="s">
        <v>5918</v>
      </c>
    </row>
    <row r="3844" spans="32:58" x14ac:dyDescent="0.25">
      <c r="AF3844" t="s">
        <v>1584</v>
      </c>
      <c r="AJ3844" t="s">
        <v>5356</v>
      </c>
      <c r="AK3844" s="104">
        <v>46120.401388888888</v>
      </c>
      <c r="AL3844">
        <v>378226</v>
      </c>
      <c r="AM3844" t="s">
        <v>4761</v>
      </c>
      <c r="AN3844" t="s">
        <v>13</v>
      </c>
      <c r="AR3844" t="s">
        <v>4781</v>
      </c>
      <c r="AT3844" t="s">
        <v>551</v>
      </c>
      <c r="AX3844" t="s">
        <v>5096</v>
      </c>
      <c r="AY3844" s="104">
        <v>46115.578472222223</v>
      </c>
      <c r="AZ3844">
        <v>214739</v>
      </c>
      <c r="BA3844" t="s">
        <v>4728</v>
      </c>
      <c r="BB3844" t="s">
        <v>5989</v>
      </c>
      <c r="BF3844" t="s">
        <v>5942</v>
      </c>
    </row>
    <row r="3845" spans="32:58" x14ac:dyDescent="0.25">
      <c r="AF3845" t="s">
        <v>250</v>
      </c>
      <c r="AJ3845" t="s">
        <v>6380</v>
      </c>
      <c r="AK3845" s="104">
        <v>46120.402083333334</v>
      </c>
      <c r="AL3845">
        <v>137994</v>
      </c>
      <c r="AM3845" t="s">
        <v>4761</v>
      </c>
      <c r="AN3845" t="s">
        <v>13</v>
      </c>
      <c r="AR3845" t="s">
        <v>5966</v>
      </c>
      <c r="AT3845" t="s">
        <v>1134</v>
      </c>
      <c r="AX3845" t="s">
        <v>7602</v>
      </c>
      <c r="AY3845" s="104">
        <v>46115.57916666667</v>
      </c>
      <c r="AZ3845">
        <v>505530</v>
      </c>
      <c r="BA3845" t="s">
        <v>4728</v>
      </c>
      <c r="BB3845" t="s">
        <v>5989</v>
      </c>
      <c r="BF3845" t="s">
        <v>5931</v>
      </c>
    </row>
    <row r="3846" spans="32:58" x14ac:dyDescent="0.25">
      <c r="AF3846" t="s">
        <v>764</v>
      </c>
      <c r="AG3846" t="s">
        <v>432</v>
      </c>
      <c r="AJ3846" t="s">
        <v>4833</v>
      </c>
      <c r="AK3846" s="104">
        <v>46120.402083333334</v>
      </c>
      <c r="AL3846">
        <v>829635</v>
      </c>
      <c r="AM3846" t="s">
        <v>4728</v>
      </c>
      <c r="AN3846" t="s">
        <v>42</v>
      </c>
      <c r="AO3846" t="s">
        <v>13</v>
      </c>
      <c r="AR3846" t="s">
        <v>6005</v>
      </c>
      <c r="AT3846" t="s">
        <v>1284</v>
      </c>
      <c r="AX3846" t="s">
        <v>5078</v>
      </c>
      <c r="AY3846" s="104">
        <v>46115.57916666667</v>
      </c>
      <c r="AZ3846">
        <v>410836</v>
      </c>
      <c r="BA3846" t="s">
        <v>4728</v>
      </c>
      <c r="BB3846" t="s">
        <v>5989</v>
      </c>
      <c r="BF3846" t="s">
        <v>5950</v>
      </c>
    </row>
    <row r="3847" spans="32:58" x14ac:dyDescent="0.25">
      <c r="AF3847" t="s">
        <v>2327</v>
      </c>
      <c r="AG3847" t="s">
        <v>1220</v>
      </c>
      <c r="AJ3847" t="s">
        <v>6617</v>
      </c>
      <c r="AK3847" s="104">
        <v>46120.402083333334</v>
      </c>
      <c r="AL3847">
        <v>620538</v>
      </c>
      <c r="AM3847" t="s">
        <v>4728</v>
      </c>
      <c r="AN3847" t="s">
        <v>5248</v>
      </c>
      <c r="AO3847" t="s">
        <v>13</v>
      </c>
      <c r="AR3847" t="s">
        <v>5980</v>
      </c>
      <c r="AT3847" t="s">
        <v>264</v>
      </c>
      <c r="AX3847" t="s">
        <v>5514</v>
      </c>
      <c r="AY3847" s="104">
        <v>46115.57916666667</v>
      </c>
      <c r="AZ3847">
        <v>1127146</v>
      </c>
      <c r="BA3847" t="s">
        <v>4728</v>
      </c>
      <c r="BB3847" t="s">
        <v>5989</v>
      </c>
      <c r="BF3847" t="s">
        <v>5931</v>
      </c>
    </row>
    <row r="3848" spans="32:58" x14ac:dyDescent="0.25">
      <c r="AF3848" t="s">
        <v>1034</v>
      </c>
      <c r="AG3848" t="s">
        <v>1941</v>
      </c>
      <c r="AJ3848" t="s">
        <v>7034</v>
      </c>
      <c r="AK3848" s="104">
        <v>46120.402777777781</v>
      </c>
      <c r="AL3848">
        <v>782880</v>
      </c>
      <c r="AM3848" t="s">
        <v>4761</v>
      </c>
      <c r="AN3848" t="s">
        <v>42</v>
      </c>
      <c r="AO3848" t="s">
        <v>13</v>
      </c>
      <c r="AR3848" t="s">
        <v>5944</v>
      </c>
      <c r="AT3848" t="s">
        <v>214</v>
      </c>
      <c r="AX3848" t="s">
        <v>7410</v>
      </c>
      <c r="AY3848" s="104">
        <v>46115.57916666667</v>
      </c>
      <c r="AZ3848">
        <v>403115</v>
      </c>
      <c r="BA3848" t="s">
        <v>4728</v>
      </c>
      <c r="BB3848" t="s">
        <v>5989</v>
      </c>
      <c r="BF3848" t="s">
        <v>5942</v>
      </c>
    </row>
    <row r="3849" spans="32:58" x14ac:dyDescent="0.25">
      <c r="AF3849" t="s">
        <v>1933</v>
      </c>
      <c r="AG3849" t="s">
        <v>868</v>
      </c>
      <c r="AJ3849" t="s">
        <v>6846</v>
      </c>
      <c r="AK3849" s="104">
        <v>46120.402777777781</v>
      </c>
      <c r="AL3849">
        <v>344302</v>
      </c>
      <c r="AM3849" t="s">
        <v>4728</v>
      </c>
      <c r="AN3849" t="s">
        <v>42</v>
      </c>
      <c r="AO3849" t="s">
        <v>13</v>
      </c>
      <c r="AR3849" t="s">
        <v>6103</v>
      </c>
      <c r="AT3849" t="s">
        <v>2600</v>
      </c>
      <c r="AU3849" t="s">
        <v>637</v>
      </c>
      <c r="AX3849" t="s">
        <v>4854</v>
      </c>
      <c r="AY3849" s="104">
        <v>46115.579861111109</v>
      </c>
      <c r="AZ3849">
        <v>428476</v>
      </c>
      <c r="BA3849" t="s">
        <v>4728</v>
      </c>
      <c r="BB3849" t="s">
        <v>5989</v>
      </c>
      <c r="BF3849" t="s">
        <v>7603</v>
      </c>
    </row>
    <row r="3850" spans="32:58" x14ac:dyDescent="0.25">
      <c r="AF3850" t="s">
        <v>2561</v>
      </c>
      <c r="AJ3850" t="s">
        <v>4877</v>
      </c>
      <c r="AK3850" s="104">
        <v>46120.402777777781</v>
      </c>
      <c r="AL3850">
        <v>204538</v>
      </c>
      <c r="AM3850" t="s">
        <v>4728</v>
      </c>
      <c r="AN3850" t="s">
        <v>13</v>
      </c>
      <c r="AR3850" t="s">
        <v>5920</v>
      </c>
      <c r="AT3850" t="s">
        <v>308</v>
      </c>
      <c r="AX3850" t="s">
        <v>5440</v>
      </c>
      <c r="AY3850" s="104">
        <v>46115.580555555556</v>
      </c>
      <c r="AZ3850">
        <v>268441</v>
      </c>
      <c r="BA3850" t="s">
        <v>4728</v>
      </c>
      <c r="BB3850" t="s">
        <v>5989</v>
      </c>
      <c r="BF3850" t="s">
        <v>5920</v>
      </c>
    </row>
    <row r="3851" spans="32:58" x14ac:dyDescent="0.25">
      <c r="AF3851" t="s">
        <v>947</v>
      </c>
      <c r="AG3851" t="s">
        <v>2357</v>
      </c>
      <c r="AJ3851" t="s">
        <v>5596</v>
      </c>
      <c r="AK3851" s="104">
        <v>46120.40347222222</v>
      </c>
      <c r="AL3851">
        <v>1577700</v>
      </c>
      <c r="AM3851" t="s">
        <v>4761</v>
      </c>
      <c r="AN3851" t="s">
        <v>42</v>
      </c>
      <c r="AO3851" t="s">
        <v>13</v>
      </c>
      <c r="AR3851" t="s">
        <v>7035</v>
      </c>
      <c r="AT3851" t="s">
        <v>1945</v>
      </c>
      <c r="AX3851" t="s">
        <v>5259</v>
      </c>
      <c r="AY3851" s="104">
        <v>46115.580555555556</v>
      </c>
      <c r="AZ3851">
        <v>91465</v>
      </c>
      <c r="BA3851" t="s">
        <v>4728</v>
      </c>
      <c r="BB3851" t="s">
        <v>5989</v>
      </c>
      <c r="BF3851" t="s">
        <v>4781</v>
      </c>
    </row>
    <row r="3852" spans="32:58" x14ac:dyDescent="0.25">
      <c r="AF3852" t="s">
        <v>2237</v>
      </c>
      <c r="AG3852" t="s">
        <v>516</v>
      </c>
      <c r="AJ3852" t="s">
        <v>5875</v>
      </c>
      <c r="AK3852" s="104">
        <v>46120.404166666667</v>
      </c>
      <c r="AL3852">
        <v>533453</v>
      </c>
      <c r="AM3852" t="s">
        <v>4728</v>
      </c>
      <c r="AN3852" t="s">
        <v>42</v>
      </c>
      <c r="AO3852" t="s">
        <v>13</v>
      </c>
      <c r="AR3852" t="s">
        <v>5919</v>
      </c>
      <c r="AT3852" t="s">
        <v>2510</v>
      </c>
      <c r="AX3852" t="s">
        <v>5328</v>
      </c>
      <c r="AY3852" s="104">
        <v>46115.580555555556</v>
      </c>
      <c r="AZ3852">
        <v>549758</v>
      </c>
      <c r="BA3852" t="s">
        <v>4761</v>
      </c>
      <c r="BB3852" t="s">
        <v>5989</v>
      </c>
      <c r="BF3852" t="s">
        <v>5966</v>
      </c>
    </row>
    <row r="3853" spans="32:58" x14ac:dyDescent="0.25">
      <c r="AF3853" t="s">
        <v>1933</v>
      </c>
      <c r="AG3853" t="s">
        <v>414</v>
      </c>
      <c r="AJ3853" t="s">
        <v>5495</v>
      </c>
      <c r="AK3853" s="104">
        <v>46120.404166666667</v>
      </c>
      <c r="AL3853">
        <v>409668</v>
      </c>
      <c r="AM3853" t="s">
        <v>4728</v>
      </c>
      <c r="AN3853" t="s">
        <v>42</v>
      </c>
      <c r="AO3853" t="s">
        <v>13</v>
      </c>
      <c r="AR3853" t="s">
        <v>6472</v>
      </c>
      <c r="AT3853" t="s">
        <v>2624</v>
      </c>
      <c r="AX3853" t="s">
        <v>7534</v>
      </c>
      <c r="AY3853" s="104">
        <v>46115.580555555556</v>
      </c>
      <c r="AZ3853">
        <v>65114</v>
      </c>
      <c r="BA3853" t="s">
        <v>4728</v>
      </c>
      <c r="BB3853" t="s">
        <v>5989</v>
      </c>
      <c r="BF3853" t="s">
        <v>5925</v>
      </c>
    </row>
    <row r="3854" spans="32:58" x14ac:dyDescent="0.25">
      <c r="AF3854" t="s">
        <v>2335</v>
      </c>
      <c r="AJ3854" t="s">
        <v>5535</v>
      </c>
      <c r="AK3854" s="104">
        <v>46120.404166666667</v>
      </c>
      <c r="AL3854">
        <v>95837</v>
      </c>
      <c r="AM3854" t="s">
        <v>4728</v>
      </c>
      <c r="AN3854" t="s">
        <v>13</v>
      </c>
      <c r="AR3854" t="s">
        <v>4781</v>
      </c>
      <c r="AT3854" t="s">
        <v>2429</v>
      </c>
      <c r="AX3854" t="s">
        <v>7534</v>
      </c>
      <c r="AY3854" s="104">
        <v>46115.581250000003</v>
      </c>
      <c r="AZ3854">
        <v>1050941</v>
      </c>
      <c r="BA3854" t="s">
        <v>4728</v>
      </c>
      <c r="BB3854" t="s">
        <v>5989</v>
      </c>
      <c r="BF3854" t="s">
        <v>5920</v>
      </c>
    </row>
    <row r="3855" spans="32:58" x14ac:dyDescent="0.25">
      <c r="AF3855" t="s">
        <v>1507</v>
      </c>
      <c r="AJ3855" t="s">
        <v>5001</v>
      </c>
      <c r="AK3855" s="104">
        <v>46120.404861111114</v>
      </c>
      <c r="AL3855">
        <v>282135</v>
      </c>
      <c r="AM3855" t="s">
        <v>4728</v>
      </c>
      <c r="AN3855" t="s">
        <v>13</v>
      </c>
      <c r="AR3855" t="s">
        <v>5918</v>
      </c>
      <c r="AT3855" t="s">
        <v>229</v>
      </c>
      <c r="AX3855" t="s">
        <v>5259</v>
      </c>
      <c r="AY3855" s="104">
        <v>46115.581250000003</v>
      </c>
      <c r="AZ3855">
        <v>134543</v>
      </c>
      <c r="BA3855" t="s">
        <v>4728</v>
      </c>
      <c r="BB3855" t="s">
        <v>5989</v>
      </c>
      <c r="BF3855" t="s">
        <v>5934</v>
      </c>
    </row>
    <row r="3856" spans="32:58" x14ac:dyDescent="0.25">
      <c r="AF3856" t="s">
        <v>1076</v>
      </c>
      <c r="AG3856" t="s">
        <v>2357</v>
      </c>
      <c r="AJ3856" t="s">
        <v>6016</v>
      </c>
      <c r="AK3856" s="104">
        <v>46120.404861111114</v>
      </c>
      <c r="AL3856">
        <v>1899758</v>
      </c>
      <c r="AM3856" t="s">
        <v>4728</v>
      </c>
      <c r="AN3856" t="s">
        <v>4787</v>
      </c>
      <c r="AO3856" t="s">
        <v>13</v>
      </c>
      <c r="AR3856" t="s">
        <v>5967</v>
      </c>
      <c r="AT3856" t="s">
        <v>80</v>
      </c>
      <c r="AX3856" t="s">
        <v>5168</v>
      </c>
      <c r="AY3856" s="104">
        <v>46115.581944444442</v>
      </c>
      <c r="AZ3856">
        <v>399930</v>
      </c>
      <c r="BA3856" t="s">
        <v>4728</v>
      </c>
      <c r="BB3856" t="s">
        <v>5989</v>
      </c>
      <c r="BF3856" t="s">
        <v>5931</v>
      </c>
    </row>
    <row r="3857" spans="32:58" x14ac:dyDescent="0.25">
      <c r="AF3857" t="s">
        <v>250</v>
      </c>
      <c r="AJ3857" t="s">
        <v>7036</v>
      </c>
      <c r="AK3857" s="104">
        <v>46120.405555555553</v>
      </c>
      <c r="AL3857">
        <v>147088</v>
      </c>
      <c r="AM3857" t="s">
        <v>4761</v>
      </c>
      <c r="AN3857" t="s">
        <v>13</v>
      </c>
      <c r="AR3857" t="s">
        <v>5966</v>
      </c>
      <c r="AT3857" t="s">
        <v>414</v>
      </c>
      <c r="AX3857" t="s">
        <v>7604</v>
      </c>
      <c r="AY3857" s="104">
        <v>46115.582638888889</v>
      </c>
      <c r="AZ3857">
        <v>1364628</v>
      </c>
      <c r="BA3857" t="s">
        <v>4728</v>
      </c>
      <c r="BB3857" t="s">
        <v>5989</v>
      </c>
      <c r="BF3857" t="s">
        <v>5931</v>
      </c>
    </row>
    <row r="3858" spans="32:58" x14ac:dyDescent="0.25">
      <c r="AF3858" t="s">
        <v>2561</v>
      </c>
      <c r="AJ3858" t="s">
        <v>5001</v>
      </c>
      <c r="AK3858" s="104">
        <v>46120.40625</v>
      </c>
      <c r="AL3858">
        <v>351063</v>
      </c>
      <c r="AM3858" t="s">
        <v>4728</v>
      </c>
      <c r="AN3858" t="s">
        <v>13</v>
      </c>
      <c r="AR3858" t="s">
        <v>5920</v>
      </c>
      <c r="AT3858" t="s">
        <v>2383</v>
      </c>
      <c r="AU3858" t="s">
        <v>220</v>
      </c>
      <c r="AX3858" t="s">
        <v>5086</v>
      </c>
      <c r="AY3858" s="104">
        <v>46115.582638888889</v>
      </c>
      <c r="AZ3858">
        <v>253998</v>
      </c>
      <c r="BA3858" t="s">
        <v>4728</v>
      </c>
      <c r="BB3858" t="s">
        <v>5989</v>
      </c>
      <c r="BC3858" t="s">
        <v>4731</v>
      </c>
      <c r="BF3858" t="s">
        <v>6495</v>
      </c>
    </row>
    <row r="3859" spans="32:58" x14ac:dyDescent="0.25">
      <c r="AF3859" t="s">
        <v>1706</v>
      </c>
      <c r="AJ3859" t="s">
        <v>5535</v>
      </c>
      <c r="AK3859" s="104">
        <v>46120.40625</v>
      </c>
      <c r="AL3859">
        <v>378394</v>
      </c>
      <c r="AM3859" t="s">
        <v>4728</v>
      </c>
      <c r="AN3859" t="s">
        <v>13</v>
      </c>
      <c r="AR3859" t="s">
        <v>5920</v>
      </c>
      <c r="AT3859" t="s">
        <v>250</v>
      </c>
      <c r="AX3859" t="s">
        <v>4796</v>
      </c>
      <c r="AY3859" s="104">
        <v>46115.582638888889</v>
      </c>
      <c r="AZ3859">
        <v>1547284</v>
      </c>
      <c r="BA3859" t="s">
        <v>4728</v>
      </c>
      <c r="BB3859" t="s">
        <v>5989</v>
      </c>
      <c r="BF3859" t="s">
        <v>5958</v>
      </c>
    </row>
    <row r="3860" spans="32:58" x14ac:dyDescent="0.25">
      <c r="AF3860" t="s">
        <v>76</v>
      </c>
      <c r="AJ3860" t="s">
        <v>4877</v>
      </c>
      <c r="AK3860" s="104">
        <v>46120.40625</v>
      </c>
      <c r="AL3860">
        <v>470368</v>
      </c>
      <c r="AM3860" t="s">
        <v>4728</v>
      </c>
      <c r="AN3860" t="s">
        <v>13</v>
      </c>
      <c r="AR3860" t="s">
        <v>4781</v>
      </c>
      <c r="AT3860" t="s">
        <v>1559</v>
      </c>
      <c r="AX3860" t="s">
        <v>4988</v>
      </c>
      <c r="AY3860" s="104">
        <v>46115.583333333336</v>
      </c>
      <c r="AZ3860">
        <v>280090</v>
      </c>
      <c r="BA3860" t="s">
        <v>4728</v>
      </c>
      <c r="BB3860" t="s">
        <v>5989</v>
      </c>
      <c r="BF3860" t="s">
        <v>5942</v>
      </c>
    </row>
    <row r="3861" spans="32:58" x14ac:dyDescent="0.25">
      <c r="AF3861" t="s">
        <v>73</v>
      </c>
      <c r="AJ3861" t="s">
        <v>4918</v>
      </c>
      <c r="AK3861" s="104">
        <v>46120.406944444447</v>
      </c>
      <c r="AL3861">
        <v>1518161</v>
      </c>
      <c r="AM3861" t="s">
        <v>4728</v>
      </c>
      <c r="AN3861" t="s">
        <v>13</v>
      </c>
      <c r="AR3861" t="s">
        <v>5938</v>
      </c>
      <c r="AT3861" t="s">
        <v>1894</v>
      </c>
      <c r="AX3861" t="s">
        <v>4877</v>
      </c>
      <c r="AY3861" s="104">
        <v>46115.584027777775</v>
      </c>
      <c r="AZ3861">
        <v>682760</v>
      </c>
      <c r="BA3861" t="s">
        <v>4761</v>
      </c>
      <c r="BB3861" t="s">
        <v>5989</v>
      </c>
      <c r="BF3861" t="s">
        <v>5920</v>
      </c>
    </row>
    <row r="3862" spans="32:58" x14ac:dyDescent="0.25">
      <c r="AF3862" t="s">
        <v>1034</v>
      </c>
      <c r="AG3862" t="s">
        <v>2357</v>
      </c>
      <c r="AJ3862" t="s">
        <v>4894</v>
      </c>
      <c r="AK3862" s="104">
        <v>46120.407638888886</v>
      </c>
      <c r="AL3862">
        <v>391106</v>
      </c>
      <c r="AM3862" t="s">
        <v>4728</v>
      </c>
      <c r="AN3862" t="s">
        <v>42</v>
      </c>
      <c r="AO3862" t="s">
        <v>13</v>
      </c>
      <c r="AR3862" t="s">
        <v>6408</v>
      </c>
      <c r="AT3862" t="s">
        <v>71</v>
      </c>
      <c r="AX3862" t="s">
        <v>4922</v>
      </c>
      <c r="AY3862" s="104">
        <v>46115.584027777775</v>
      </c>
      <c r="AZ3862">
        <v>488800</v>
      </c>
      <c r="BA3862" t="s">
        <v>4728</v>
      </c>
      <c r="BB3862" t="s">
        <v>5989</v>
      </c>
      <c r="BF3862" t="s">
        <v>5931</v>
      </c>
    </row>
    <row r="3863" spans="32:58" x14ac:dyDescent="0.25">
      <c r="AF3863" t="s">
        <v>250</v>
      </c>
      <c r="AJ3863" t="s">
        <v>5001</v>
      </c>
      <c r="AK3863" s="104">
        <v>46120.409722222219</v>
      </c>
      <c r="AL3863">
        <v>1158578</v>
      </c>
      <c r="AM3863" t="s">
        <v>4761</v>
      </c>
      <c r="AN3863" t="s">
        <v>13</v>
      </c>
      <c r="AR3863" t="s">
        <v>5966</v>
      </c>
      <c r="AT3863" t="s">
        <v>2559</v>
      </c>
      <c r="AX3863" t="s">
        <v>4743</v>
      </c>
      <c r="AY3863" s="104">
        <v>46115.584027777775</v>
      </c>
      <c r="AZ3863">
        <v>327069</v>
      </c>
      <c r="BA3863" t="s">
        <v>4728</v>
      </c>
      <c r="BB3863" t="s">
        <v>5989</v>
      </c>
      <c r="BF3863" t="s">
        <v>5931</v>
      </c>
    </row>
    <row r="3864" spans="32:58" x14ac:dyDescent="0.25">
      <c r="AF3864" t="s">
        <v>496</v>
      </c>
      <c r="AJ3864" t="s">
        <v>4968</v>
      </c>
      <c r="AK3864" s="104">
        <v>46120.409722222219</v>
      </c>
      <c r="AL3864">
        <v>416009</v>
      </c>
      <c r="AM3864" t="s">
        <v>4728</v>
      </c>
      <c r="AN3864" t="s">
        <v>13</v>
      </c>
      <c r="AR3864" t="s">
        <v>4781</v>
      </c>
      <c r="AT3864" t="s">
        <v>516</v>
      </c>
      <c r="AX3864" t="s">
        <v>4967</v>
      </c>
      <c r="AY3864" s="104">
        <v>46115.584722222222</v>
      </c>
      <c r="AZ3864">
        <v>363122</v>
      </c>
      <c r="BA3864" t="s">
        <v>4728</v>
      </c>
      <c r="BB3864" t="s">
        <v>5989</v>
      </c>
      <c r="BF3864" t="s">
        <v>5942</v>
      </c>
    </row>
    <row r="3865" spans="32:58" x14ac:dyDescent="0.25">
      <c r="AF3865" t="s">
        <v>2561</v>
      </c>
      <c r="AG3865" t="s">
        <v>2142</v>
      </c>
      <c r="AJ3865" t="s">
        <v>4877</v>
      </c>
      <c r="AK3865" s="104">
        <v>46120.409722222219</v>
      </c>
      <c r="AL3865">
        <v>615549</v>
      </c>
      <c r="AM3865" t="s">
        <v>4728</v>
      </c>
      <c r="AN3865" t="s">
        <v>13</v>
      </c>
      <c r="AO3865" t="s">
        <v>4731</v>
      </c>
      <c r="AR3865" t="s">
        <v>7037</v>
      </c>
      <c r="AT3865" t="s">
        <v>2345</v>
      </c>
      <c r="AX3865" t="s">
        <v>5172</v>
      </c>
      <c r="AY3865" s="104">
        <v>46115.585416666669</v>
      </c>
      <c r="AZ3865">
        <v>820968</v>
      </c>
      <c r="BA3865" t="s">
        <v>4761</v>
      </c>
      <c r="BB3865" t="s">
        <v>5989</v>
      </c>
      <c r="BF3865" t="s">
        <v>5966</v>
      </c>
    </row>
    <row r="3866" spans="32:58" x14ac:dyDescent="0.25">
      <c r="AF3866" t="s">
        <v>868</v>
      </c>
      <c r="AJ3866" t="s">
        <v>5465</v>
      </c>
      <c r="AK3866" s="104">
        <v>46120.412499999999</v>
      </c>
      <c r="AL3866">
        <v>103637</v>
      </c>
      <c r="AM3866" t="s">
        <v>4728</v>
      </c>
      <c r="AN3866" t="s">
        <v>13</v>
      </c>
      <c r="AR3866" t="s">
        <v>5920</v>
      </c>
      <c r="AT3866" t="s">
        <v>551</v>
      </c>
      <c r="AX3866" t="s">
        <v>4733</v>
      </c>
      <c r="AY3866" s="104">
        <v>46115.585416666669</v>
      </c>
      <c r="AZ3866">
        <v>496631</v>
      </c>
      <c r="BA3866" t="s">
        <v>4761</v>
      </c>
      <c r="BB3866" t="s">
        <v>5989</v>
      </c>
      <c r="BF3866" t="s">
        <v>5966</v>
      </c>
    </row>
    <row r="3867" spans="32:58" x14ac:dyDescent="0.25">
      <c r="AF3867" t="s">
        <v>1182</v>
      </c>
      <c r="AG3867" t="s">
        <v>2051</v>
      </c>
      <c r="AH3867" t="s">
        <v>2357</v>
      </c>
      <c r="AJ3867" t="s">
        <v>7034</v>
      </c>
      <c r="AK3867" s="104">
        <v>46120.413194444445</v>
      </c>
      <c r="AL3867">
        <v>1833480</v>
      </c>
      <c r="AM3867" t="s">
        <v>4728</v>
      </c>
      <c r="AN3867" t="s">
        <v>42</v>
      </c>
      <c r="AO3867" t="s">
        <v>4790</v>
      </c>
      <c r="AP3867" t="s">
        <v>13</v>
      </c>
      <c r="AR3867" t="s">
        <v>7038</v>
      </c>
      <c r="AT3867" t="s">
        <v>84</v>
      </c>
      <c r="AX3867" t="s">
        <v>4833</v>
      </c>
      <c r="AY3867" s="104">
        <v>46115.585416666669</v>
      </c>
      <c r="AZ3867">
        <v>85553</v>
      </c>
      <c r="BA3867" t="s">
        <v>4728</v>
      </c>
      <c r="BB3867" t="s">
        <v>5989</v>
      </c>
      <c r="BF3867" t="s">
        <v>5918</v>
      </c>
    </row>
    <row r="3868" spans="32:58" x14ac:dyDescent="0.25">
      <c r="AF3868" t="s">
        <v>72</v>
      </c>
      <c r="AG3868" t="s">
        <v>1945</v>
      </c>
      <c r="AJ3868" t="s">
        <v>5045</v>
      </c>
      <c r="AK3868" s="104">
        <v>46120.413194444445</v>
      </c>
      <c r="AL3868">
        <v>582935</v>
      </c>
      <c r="AM3868" t="s">
        <v>4728</v>
      </c>
      <c r="AN3868" t="s">
        <v>54</v>
      </c>
      <c r="AO3868" t="s">
        <v>13</v>
      </c>
      <c r="AR3868" t="s">
        <v>5104</v>
      </c>
      <c r="AT3868" t="s">
        <v>1941</v>
      </c>
      <c r="AX3868" t="s">
        <v>5868</v>
      </c>
      <c r="AY3868" s="104">
        <v>46115.586111111108</v>
      </c>
      <c r="AZ3868">
        <v>1600822</v>
      </c>
      <c r="BA3868" t="s">
        <v>4728</v>
      </c>
      <c r="BB3868" t="s">
        <v>5989</v>
      </c>
      <c r="BF3868" t="s">
        <v>5948</v>
      </c>
    </row>
    <row r="3869" spans="32:58" x14ac:dyDescent="0.25">
      <c r="AF3869" t="s">
        <v>1058</v>
      </c>
      <c r="AG3869" t="s">
        <v>637</v>
      </c>
      <c r="AJ3869" t="s">
        <v>4755</v>
      </c>
      <c r="AK3869" s="104">
        <v>46120.413194444445</v>
      </c>
      <c r="AL3869">
        <v>460351</v>
      </c>
      <c r="AM3869" t="s">
        <v>4728</v>
      </c>
      <c r="AN3869" t="s">
        <v>42</v>
      </c>
      <c r="AO3869" t="s">
        <v>13</v>
      </c>
      <c r="AR3869" t="s">
        <v>4941</v>
      </c>
      <c r="AT3869" t="s">
        <v>1945</v>
      </c>
      <c r="AX3869" t="s">
        <v>4989</v>
      </c>
      <c r="AY3869" s="104">
        <v>46115.586111111108</v>
      </c>
      <c r="AZ3869">
        <v>105470</v>
      </c>
      <c r="BA3869" t="s">
        <v>4728</v>
      </c>
      <c r="BB3869" t="s">
        <v>5989</v>
      </c>
      <c r="BF3869" t="s">
        <v>4781</v>
      </c>
    </row>
    <row r="3870" spans="32:58" x14ac:dyDescent="0.25">
      <c r="AF3870" t="s">
        <v>2561</v>
      </c>
      <c r="AJ3870" t="s">
        <v>5600</v>
      </c>
      <c r="AK3870" s="104">
        <v>46120.413194444445</v>
      </c>
      <c r="AL3870">
        <v>368671</v>
      </c>
      <c r="AM3870" t="s">
        <v>4728</v>
      </c>
      <c r="AN3870" t="s">
        <v>13</v>
      </c>
      <c r="AR3870" t="s">
        <v>5931</v>
      </c>
      <c r="AT3870" t="s">
        <v>241</v>
      </c>
      <c r="AX3870" t="s">
        <v>4782</v>
      </c>
      <c r="AY3870" s="104">
        <v>46115.586805555555</v>
      </c>
      <c r="AZ3870">
        <v>853529</v>
      </c>
      <c r="BA3870" t="s">
        <v>4728</v>
      </c>
      <c r="BB3870" t="s">
        <v>5989</v>
      </c>
      <c r="BF3870" t="s">
        <v>5924</v>
      </c>
    </row>
    <row r="3871" spans="32:58" x14ac:dyDescent="0.25">
      <c r="AF3871" t="s">
        <v>2321</v>
      </c>
      <c r="AG3871" t="s">
        <v>1706</v>
      </c>
      <c r="AJ3871" t="s">
        <v>4762</v>
      </c>
      <c r="AK3871" s="104">
        <v>46120.413194444445</v>
      </c>
      <c r="AL3871">
        <v>462882</v>
      </c>
      <c r="AM3871" t="s">
        <v>4728</v>
      </c>
      <c r="AN3871" t="s">
        <v>42</v>
      </c>
      <c r="AO3871" t="s">
        <v>13</v>
      </c>
      <c r="AR3871" t="s">
        <v>5957</v>
      </c>
      <c r="AT3871" t="s">
        <v>852</v>
      </c>
      <c r="AX3871" t="s">
        <v>5027</v>
      </c>
      <c r="AY3871" s="104">
        <v>46115.586805555555</v>
      </c>
      <c r="AZ3871">
        <v>1149810</v>
      </c>
      <c r="BA3871" t="s">
        <v>4761</v>
      </c>
      <c r="BB3871" t="s">
        <v>5989</v>
      </c>
      <c r="BF3871" t="s">
        <v>5966</v>
      </c>
    </row>
    <row r="3872" spans="32:58" x14ac:dyDescent="0.25">
      <c r="AF3872" t="s">
        <v>959</v>
      </c>
      <c r="AG3872" t="s">
        <v>81</v>
      </c>
      <c r="AJ3872" t="s">
        <v>5078</v>
      </c>
      <c r="AK3872" s="104">
        <v>46120.413888888892</v>
      </c>
      <c r="AL3872">
        <v>1054209</v>
      </c>
      <c r="AM3872" t="s">
        <v>4728</v>
      </c>
      <c r="AN3872" t="s">
        <v>42</v>
      </c>
      <c r="AO3872" t="s">
        <v>13</v>
      </c>
      <c r="AR3872" t="s">
        <v>5919</v>
      </c>
      <c r="AT3872" t="s">
        <v>202</v>
      </c>
      <c r="AX3872" t="s">
        <v>4776</v>
      </c>
      <c r="AY3872" s="104">
        <v>46115.586805555555</v>
      </c>
      <c r="AZ3872">
        <v>603590</v>
      </c>
      <c r="BA3872" t="s">
        <v>4728</v>
      </c>
      <c r="BB3872" t="s">
        <v>5989</v>
      </c>
      <c r="BF3872" t="s">
        <v>5931</v>
      </c>
    </row>
    <row r="3873" spans="32:58" x14ac:dyDescent="0.25">
      <c r="AF3873" t="s">
        <v>76</v>
      </c>
      <c r="AJ3873" t="s">
        <v>7039</v>
      </c>
      <c r="AK3873" s="104">
        <v>46120.418749999997</v>
      </c>
      <c r="AL3873">
        <v>791590</v>
      </c>
      <c r="AM3873" t="s">
        <v>4761</v>
      </c>
      <c r="AN3873" t="s">
        <v>13</v>
      </c>
      <c r="AR3873" t="s">
        <v>5966</v>
      </c>
      <c r="AT3873" t="s">
        <v>229</v>
      </c>
      <c r="AX3873" t="s">
        <v>5086</v>
      </c>
      <c r="AY3873" s="104">
        <v>46115.586805555555</v>
      </c>
      <c r="AZ3873">
        <v>159454</v>
      </c>
      <c r="BA3873" t="s">
        <v>4761</v>
      </c>
      <c r="BB3873" t="s">
        <v>5989</v>
      </c>
      <c r="BF3873" t="s">
        <v>5918</v>
      </c>
    </row>
    <row r="3874" spans="32:58" x14ac:dyDescent="0.25">
      <c r="AF3874" t="s">
        <v>868</v>
      </c>
      <c r="AJ3874" t="s">
        <v>4877</v>
      </c>
      <c r="AK3874" s="104">
        <v>46120.418749999997</v>
      </c>
      <c r="AL3874">
        <v>374481</v>
      </c>
      <c r="AM3874" t="s">
        <v>4728</v>
      </c>
      <c r="AN3874" t="s">
        <v>13</v>
      </c>
      <c r="AR3874" t="s">
        <v>5920</v>
      </c>
      <c r="AT3874" t="s">
        <v>2407</v>
      </c>
      <c r="AX3874" t="s">
        <v>5081</v>
      </c>
      <c r="AY3874" s="104">
        <v>46115.587500000001</v>
      </c>
      <c r="AZ3874">
        <v>77612</v>
      </c>
      <c r="BA3874" t="s">
        <v>4728</v>
      </c>
      <c r="BB3874" t="s">
        <v>5989</v>
      </c>
      <c r="BF3874" t="s">
        <v>5925</v>
      </c>
    </row>
    <row r="3875" spans="32:58" x14ac:dyDescent="0.25">
      <c r="AF3875" t="s">
        <v>414</v>
      </c>
      <c r="AJ3875" t="s">
        <v>5495</v>
      </c>
      <c r="AK3875" s="104">
        <v>46120.418749999997</v>
      </c>
      <c r="AL3875">
        <v>645448</v>
      </c>
      <c r="AM3875" t="s">
        <v>4728</v>
      </c>
      <c r="AN3875" t="s">
        <v>13</v>
      </c>
      <c r="AR3875" t="s">
        <v>5924</v>
      </c>
      <c r="AT3875" t="s">
        <v>308</v>
      </c>
      <c r="AU3875" t="s">
        <v>220</v>
      </c>
      <c r="AX3875" t="s">
        <v>4839</v>
      </c>
      <c r="AY3875" s="104">
        <v>46115.587500000001</v>
      </c>
      <c r="AZ3875">
        <v>441236</v>
      </c>
      <c r="BA3875" t="s">
        <v>4728</v>
      </c>
      <c r="BB3875" t="s">
        <v>5989</v>
      </c>
      <c r="BC3875" t="s">
        <v>4731</v>
      </c>
      <c r="BF3875" t="s">
        <v>6263</v>
      </c>
    </row>
    <row r="3876" spans="32:58" x14ac:dyDescent="0.25">
      <c r="AF3876" t="s">
        <v>1702</v>
      </c>
      <c r="AG3876" t="s">
        <v>637</v>
      </c>
      <c r="AJ3876" t="s">
        <v>6633</v>
      </c>
      <c r="AK3876" s="104">
        <v>46120.419444444444</v>
      </c>
      <c r="AL3876">
        <v>780498</v>
      </c>
      <c r="AM3876" t="s">
        <v>4761</v>
      </c>
      <c r="AN3876" t="s">
        <v>42</v>
      </c>
      <c r="AO3876" t="s">
        <v>13</v>
      </c>
      <c r="AR3876" t="s">
        <v>5933</v>
      </c>
      <c r="AT3876" t="s">
        <v>2600</v>
      </c>
      <c r="AU3876" t="s">
        <v>211</v>
      </c>
      <c r="AX3876" t="s">
        <v>5074</v>
      </c>
      <c r="AY3876" s="104">
        <v>46115.587500000001</v>
      </c>
      <c r="AZ3876">
        <v>669937</v>
      </c>
      <c r="BA3876" t="s">
        <v>4761</v>
      </c>
      <c r="BB3876" t="s">
        <v>5989</v>
      </c>
      <c r="BC3876" t="s">
        <v>4731</v>
      </c>
      <c r="BF3876" t="s">
        <v>5966</v>
      </c>
    </row>
    <row r="3877" spans="32:58" x14ac:dyDescent="0.25">
      <c r="AF3877" t="s">
        <v>2307</v>
      </c>
      <c r="AG3877" t="s">
        <v>868</v>
      </c>
      <c r="AJ3877" t="s">
        <v>5334</v>
      </c>
      <c r="AK3877" s="104">
        <v>46120.419444444444</v>
      </c>
      <c r="AL3877">
        <v>3022532</v>
      </c>
      <c r="AM3877" t="s">
        <v>4761</v>
      </c>
      <c r="AN3877" t="s">
        <v>42</v>
      </c>
      <c r="AO3877" t="s">
        <v>13</v>
      </c>
      <c r="AR3877" t="s">
        <v>5944</v>
      </c>
      <c r="AT3877" t="s">
        <v>76</v>
      </c>
      <c r="AX3877" t="s">
        <v>5192</v>
      </c>
      <c r="AY3877" s="104">
        <v>46115.588888888888</v>
      </c>
      <c r="AZ3877">
        <v>585498</v>
      </c>
      <c r="BA3877" t="s">
        <v>4728</v>
      </c>
      <c r="BB3877" t="s">
        <v>5989</v>
      </c>
      <c r="BF3877" t="s">
        <v>6069</v>
      </c>
    </row>
    <row r="3878" spans="32:58" x14ac:dyDescent="0.25">
      <c r="AF3878" t="s">
        <v>75</v>
      </c>
      <c r="AG3878" t="s">
        <v>683</v>
      </c>
      <c r="AJ3878" t="s">
        <v>6885</v>
      </c>
      <c r="AK3878" s="104">
        <v>46120.421527777777</v>
      </c>
      <c r="AL3878">
        <v>531043</v>
      </c>
      <c r="AM3878" t="s">
        <v>4728</v>
      </c>
      <c r="AN3878" t="s">
        <v>13</v>
      </c>
      <c r="AO3878" t="s">
        <v>4731</v>
      </c>
      <c r="AR3878" t="s">
        <v>6628</v>
      </c>
      <c r="AT3878" t="s">
        <v>432</v>
      </c>
      <c r="AU3878" t="s">
        <v>2197</v>
      </c>
      <c r="AX3878" t="s">
        <v>5086</v>
      </c>
      <c r="AY3878" s="104">
        <v>46115.588888888888</v>
      </c>
      <c r="AZ3878">
        <v>505640</v>
      </c>
      <c r="BA3878" t="s">
        <v>4728</v>
      </c>
      <c r="BB3878" t="s">
        <v>5989</v>
      </c>
      <c r="BC3878" t="s">
        <v>4731</v>
      </c>
      <c r="BF3878" t="s">
        <v>5741</v>
      </c>
    </row>
    <row r="3879" spans="32:58" x14ac:dyDescent="0.25">
      <c r="AF3879" t="s">
        <v>256</v>
      </c>
      <c r="AJ3879" t="s">
        <v>5736</v>
      </c>
      <c r="AK3879" s="104">
        <v>46120.423611111109</v>
      </c>
      <c r="AL3879">
        <v>550095</v>
      </c>
      <c r="AM3879" t="s">
        <v>4728</v>
      </c>
      <c r="AN3879" t="s">
        <v>13</v>
      </c>
      <c r="AR3879" t="s">
        <v>5918</v>
      </c>
      <c r="AT3879" t="s">
        <v>72</v>
      </c>
      <c r="AX3879" t="s">
        <v>5912</v>
      </c>
      <c r="AY3879" s="104">
        <v>46115.588888888888</v>
      </c>
      <c r="AZ3879">
        <v>152463</v>
      </c>
      <c r="BA3879" t="s">
        <v>4728</v>
      </c>
      <c r="BB3879" t="s">
        <v>5989</v>
      </c>
      <c r="BF3879" t="s">
        <v>5958</v>
      </c>
    </row>
    <row r="3880" spans="32:58" x14ac:dyDescent="0.25">
      <c r="AF3880" t="s">
        <v>1830</v>
      </c>
      <c r="AG3880" t="s">
        <v>73</v>
      </c>
      <c r="AH3880" t="s">
        <v>220</v>
      </c>
      <c r="AJ3880" t="s">
        <v>4930</v>
      </c>
      <c r="AK3880" s="104">
        <v>46120.425000000003</v>
      </c>
      <c r="AL3880">
        <v>990980</v>
      </c>
      <c r="AM3880" t="s">
        <v>4761</v>
      </c>
      <c r="AN3880" t="s">
        <v>4787</v>
      </c>
      <c r="AO3880" t="s">
        <v>13</v>
      </c>
      <c r="AP3880" t="s">
        <v>4731</v>
      </c>
      <c r="AR3880" t="s">
        <v>7040</v>
      </c>
      <c r="AT3880" t="s">
        <v>1078</v>
      </c>
      <c r="AX3880" t="s">
        <v>5109</v>
      </c>
      <c r="AY3880" s="104">
        <v>46115.588888888888</v>
      </c>
      <c r="AZ3880">
        <v>1189146</v>
      </c>
      <c r="BA3880" t="s">
        <v>4761</v>
      </c>
      <c r="BB3880" t="s">
        <v>5989</v>
      </c>
      <c r="BF3880" t="s">
        <v>5942</v>
      </c>
    </row>
    <row r="3881" spans="32:58" x14ac:dyDescent="0.25">
      <c r="AF3881" t="s">
        <v>76</v>
      </c>
      <c r="AJ3881" t="s">
        <v>4745</v>
      </c>
      <c r="AK3881" s="104">
        <v>46120.425694444442</v>
      </c>
      <c r="AL3881">
        <v>433857</v>
      </c>
      <c r="AM3881" t="s">
        <v>4728</v>
      </c>
      <c r="AN3881" t="s">
        <v>13</v>
      </c>
      <c r="AR3881" t="s">
        <v>5925</v>
      </c>
      <c r="AT3881" t="s">
        <v>2383</v>
      </c>
      <c r="AX3881" t="s">
        <v>6836</v>
      </c>
      <c r="AY3881" s="104">
        <v>46115.589583333334</v>
      </c>
      <c r="AZ3881">
        <v>461758</v>
      </c>
      <c r="BA3881" t="s">
        <v>4728</v>
      </c>
      <c r="BB3881" t="s">
        <v>5989</v>
      </c>
      <c r="BF3881" t="s">
        <v>5931</v>
      </c>
    </row>
    <row r="3882" spans="32:58" x14ac:dyDescent="0.25">
      <c r="AF3882" t="s">
        <v>2363</v>
      </c>
      <c r="AG3882" t="s">
        <v>1292</v>
      </c>
      <c r="AH3882" t="s">
        <v>220</v>
      </c>
      <c r="AJ3882" t="s">
        <v>5374</v>
      </c>
      <c r="AK3882" s="104">
        <v>46120.426388888889</v>
      </c>
      <c r="AL3882">
        <v>544001</v>
      </c>
      <c r="AM3882" t="s">
        <v>4728</v>
      </c>
      <c r="AN3882" t="s">
        <v>42</v>
      </c>
      <c r="AO3882" t="s">
        <v>13</v>
      </c>
      <c r="AP3882" t="s">
        <v>4731</v>
      </c>
      <c r="AR3882" t="s">
        <v>7041</v>
      </c>
      <c r="AT3882" t="s">
        <v>253</v>
      </c>
      <c r="AX3882" t="s">
        <v>4989</v>
      </c>
      <c r="AY3882" s="104">
        <v>46115.590277777781</v>
      </c>
      <c r="AZ3882">
        <v>417718</v>
      </c>
      <c r="BA3882" t="s">
        <v>4728</v>
      </c>
      <c r="BB3882" t="s">
        <v>5989</v>
      </c>
      <c r="BF3882" t="s">
        <v>5931</v>
      </c>
    </row>
    <row r="3883" spans="32:58" x14ac:dyDescent="0.25">
      <c r="AF3883" t="s">
        <v>6100</v>
      </c>
      <c r="AG3883" t="s">
        <v>81</v>
      </c>
      <c r="AH3883" t="s">
        <v>1688</v>
      </c>
      <c r="AJ3883" t="s">
        <v>7042</v>
      </c>
      <c r="AK3883" s="104">
        <v>46120.426388888889</v>
      </c>
      <c r="AL3883">
        <v>3480747</v>
      </c>
      <c r="AM3883" t="s">
        <v>4761</v>
      </c>
      <c r="AN3883" t="s">
        <v>4787</v>
      </c>
      <c r="AO3883" t="s">
        <v>13</v>
      </c>
      <c r="AP3883" t="s">
        <v>4731</v>
      </c>
      <c r="AR3883" t="s">
        <v>6175</v>
      </c>
      <c r="AT3883" t="s">
        <v>1584</v>
      </c>
      <c r="AX3883" t="s">
        <v>5256</v>
      </c>
      <c r="AY3883" s="104">
        <v>46115.590277777781</v>
      </c>
      <c r="AZ3883">
        <v>325745</v>
      </c>
      <c r="BA3883" t="s">
        <v>4728</v>
      </c>
      <c r="BB3883" t="s">
        <v>5989</v>
      </c>
      <c r="BF3883" t="s">
        <v>5931</v>
      </c>
    </row>
    <row r="3884" spans="32:58" x14ac:dyDescent="0.25">
      <c r="AF3884" t="s">
        <v>1933</v>
      </c>
      <c r="AG3884" t="s">
        <v>1134</v>
      </c>
      <c r="AJ3884" t="s">
        <v>4776</v>
      </c>
      <c r="AK3884" s="104">
        <v>46120.427083333336</v>
      </c>
      <c r="AL3884">
        <v>1067990</v>
      </c>
      <c r="AM3884" t="s">
        <v>4728</v>
      </c>
      <c r="AN3884" t="s">
        <v>42</v>
      </c>
      <c r="AO3884" t="s">
        <v>13</v>
      </c>
      <c r="AR3884" t="s">
        <v>6713</v>
      </c>
      <c r="AT3884" t="s">
        <v>1945</v>
      </c>
      <c r="AX3884" t="s">
        <v>6341</v>
      </c>
      <c r="AY3884" s="104">
        <v>46115.59097222222</v>
      </c>
      <c r="AZ3884">
        <v>680921</v>
      </c>
      <c r="BA3884" t="s">
        <v>4761</v>
      </c>
      <c r="BB3884" t="s">
        <v>5989</v>
      </c>
      <c r="BF3884" t="s">
        <v>5934</v>
      </c>
    </row>
    <row r="3885" spans="32:58" x14ac:dyDescent="0.25">
      <c r="AF3885" t="s">
        <v>683</v>
      </c>
      <c r="AJ3885" t="s">
        <v>4922</v>
      </c>
      <c r="AK3885" s="104">
        <v>46120.427083333336</v>
      </c>
      <c r="AL3885">
        <v>1203326</v>
      </c>
      <c r="AM3885" t="s">
        <v>4728</v>
      </c>
      <c r="AN3885" t="s">
        <v>13</v>
      </c>
      <c r="AR3885" t="s">
        <v>5931</v>
      </c>
      <c r="AT3885" t="s">
        <v>1559</v>
      </c>
      <c r="AX3885" t="s">
        <v>4796</v>
      </c>
      <c r="AY3885" s="104">
        <v>46115.59097222222</v>
      </c>
      <c r="AZ3885">
        <v>218635</v>
      </c>
      <c r="BA3885" t="s">
        <v>4728</v>
      </c>
      <c r="BB3885" t="s">
        <v>5989</v>
      </c>
      <c r="BF3885" t="s">
        <v>5942</v>
      </c>
    </row>
    <row r="3886" spans="32:58" x14ac:dyDescent="0.25">
      <c r="AF3886" t="s">
        <v>1706</v>
      </c>
      <c r="AJ3886" t="s">
        <v>7043</v>
      </c>
      <c r="AK3886" s="104">
        <v>46120.427777777775</v>
      </c>
      <c r="AL3886">
        <v>256001</v>
      </c>
      <c r="AM3886" t="s">
        <v>4728</v>
      </c>
      <c r="AN3886" t="s">
        <v>13</v>
      </c>
      <c r="AR3886" t="s">
        <v>5920</v>
      </c>
      <c r="AT3886" t="s">
        <v>836</v>
      </c>
      <c r="AX3886" t="s">
        <v>6491</v>
      </c>
      <c r="AY3886" s="104">
        <v>46115.59097222222</v>
      </c>
      <c r="AZ3886">
        <v>218964</v>
      </c>
      <c r="BA3886" t="s">
        <v>4728</v>
      </c>
      <c r="BB3886" t="s">
        <v>5989</v>
      </c>
      <c r="BF3886" t="s">
        <v>5942</v>
      </c>
    </row>
    <row r="3887" spans="32:58" x14ac:dyDescent="0.25">
      <c r="AF3887" t="s">
        <v>2363</v>
      </c>
      <c r="AG3887" t="s">
        <v>1132</v>
      </c>
      <c r="AJ3887" t="s">
        <v>5256</v>
      </c>
      <c r="AK3887" s="104">
        <v>46120.427777777775</v>
      </c>
      <c r="AL3887">
        <v>732985</v>
      </c>
      <c r="AM3887" t="s">
        <v>4728</v>
      </c>
      <c r="AN3887" t="s">
        <v>42</v>
      </c>
      <c r="AO3887" t="s">
        <v>13</v>
      </c>
      <c r="AR3887" t="s">
        <v>5933</v>
      </c>
      <c r="AT3887" t="s">
        <v>2559</v>
      </c>
      <c r="AX3887" t="s">
        <v>4881</v>
      </c>
      <c r="AY3887" s="104">
        <v>46115.591666666667</v>
      </c>
      <c r="AZ3887">
        <v>226260</v>
      </c>
      <c r="BA3887" t="s">
        <v>4728</v>
      </c>
      <c r="BB3887" t="s">
        <v>5989</v>
      </c>
      <c r="BF3887" t="s">
        <v>4781</v>
      </c>
    </row>
    <row r="3888" spans="32:58" x14ac:dyDescent="0.25">
      <c r="AF3888" t="s">
        <v>205</v>
      </c>
      <c r="AJ3888" t="s">
        <v>5467</v>
      </c>
      <c r="AK3888" s="104">
        <v>46120.428472222222</v>
      </c>
      <c r="AL3888">
        <v>242310</v>
      </c>
      <c r="AM3888" t="s">
        <v>4728</v>
      </c>
      <c r="AN3888" t="s">
        <v>13</v>
      </c>
      <c r="AR3888" t="s">
        <v>5920</v>
      </c>
      <c r="AT3888" t="s">
        <v>229</v>
      </c>
      <c r="AX3888" t="s">
        <v>4843</v>
      </c>
      <c r="AY3888" s="104">
        <v>46115.591666666667</v>
      </c>
      <c r="AZ3888">
        <v>327616</v>
      </c>
      <c r="BA3888" t="s">
        <v>4728</v>
      </c>
      <c r="BB3888" t="s">
        <v>5989</v>
      </c>
      <c r="BF3888" t="s">
        <v>5931</v>
      </c>
    </row>
    <row r="3889" spans="32:58" x14ac:dyDescent="0.25">
      <c r="AF3889" t="s">
        <v>264</v>
      </c>
      <c r="AJ3889" t="s">
        <v>5429</v>
      </c>
      <c r="AK3889" s="104">
        <v>46120.428472222222</v>
      </c>
      <c r="AL3889">
        <v>569472</v>
      </c>
      <c r="AM3889" t="s">
        <v>4728</v>
      </c>
      <c r="AN3889" t="s">
        <v>13</v>
      </c>
      <c r="AR3889" t="s">
        <v>5950</v>
      </c>
      <c r="AT3889" t="s">
        <v>71</v>
      </c>
      <c r="AX3889" t="s">
        <v>4961</v>
      </c>
      <c r="AY3889" s="104">
        <v>46115.592361111114</v>
      </c>
      <c r="AZ3889">
        <v>276191</v>
      </c>
      <c r="BA3889" t="s">
        <v>4728</v>
      </c>
      <c r="BB3889" t="s">
        <v>5989</v>
      </c>
      <c r="BF3889" t="s">
        <v>5931</v>
      </c>
    </row>
    <row r="3890" spans="32:58" x14ac:dyDescent="0.25">
      <c r="AF3890" t="s">
        <v>1945</v>
      </c>
      <c r="AJ3890" t="s">
        <v>5495</v>
      </c>
      <c r="AK3890" s="104">
        <v>46120.429166666669</v>
      </c>
      <c r="AL3890">
        <v>180717</v>
      </c>
      <c r="AM3890" t="s">
        <v>4761</v>
      </c>
      <c r="AN3890" t="s">
        <v>13</v>
      </c>
      <c r="AR3890" t="s">
        <v>5918</v>
      </c>
      <c r="AT3890" t="s">
        <v>551</v>
      </c>
      <c r="AU3890" t="s">
        <v>220</v>
      </c>
      <c r="AX3890" t="s">
        <v>6003</v>
      </c>
      <c r="AY3890" s="104">
        <v>46115.592361111114</v>
      </c>
      <c r="AZ3890">
        <v>388126</v>
      </c>
      <c r="BA3890" t="s">
        <v>4728</v>
      </c>
      <c r="BB3890" t="s">
        <v>5989</v>
      </c>
      <c r="BC3890" t="s">
        <v>4731</v>
      </c>
      <c r="BF3890" t="s">
        <v>6238</v>
      </c>
    </row>
    <row r="3891" spans="32:58" x14ac:dyDescent="0.25">
      <c r="AF3891" t="s">
        <v>172</v>
      </c>
      <c r="AG3891" t="s">
        <v>1220</v>
      </c>
      <c r="AJ3891" t="s">
        <v>4776</v>
      </c>
      <c r="AK3891" s="104">
        <v>46120.431250000001</v>
      </c>
      <c r="AL3891">
        <v>1339328</v>
      </c>
      <c r="AM3891" t="s">
        <v>4728</v>
      </c>
      <c r="AN3891" t="s">
        <v>42</v>
      </c>
      <c r="AO3891" t="s">
        <v>13</v>
      </c>
      <c r="AR3891" t="s">
        <v>6305</v>
      </c>
      <c r="AT3891" t="s">
        <v>516</v>
      </c>
      <c r="AX3891" t="s">
        <v>5401</v>
      </c>
      <c r="AY3891" s="104">
        <v>46115.592361111114</v>
      </c>
      <c r="AZ3891">
        <v>601578</v>
      </c>
      <c r="BA3891" t="s">
        <v>4728</v>
      </c>
      <c r="BB3891" t="s">
        <v>5989</v>
      </c>
      <c r="BF3891" t="s">
        <v>5918</v>
      </c>
    </row>
    <row r="3892" spans="32:58" x14ac:dyDescent="0.25">
      <c r="AF3892" t="s">
        <v>1584</v>
      </c>
      <c r="AJ3892" t="s">
        <v>5807</v>
      </c>
      <c r="AK3892" s="104">
        <v>46120.431250000001</v>
      </c>
      <c r="AL3892">
        <v>375408</v>
      </c>
      <c r="AM3892" t="s">
        <v>4728</v>
      </c>
      <c r="AN3892" t="s">
        <v>13</v>
      </c>
      <c r="AR3892" t="s">
        <v>6113</v>
      </c>
      <c r="AT3892" t="s">
        <v>1078</v>
      </c>
      <c r="AX3892" t="s">
        <v>5440</v>
      </c>
      <c r="AY3892" s="104">
        <v>46115.592361111114</v>
      </c>
      <c r="AZ3892">
        <v>368399</v>
      </c>
      <c r="BA3892" t="s">
        <v>4728</v>
      </c>
      <c r="BB3892" t="s">
        <v>5989</v>
      </c>
      <c r="BF3892" t="s">
        <v>4781</v>
      </c>
    </row>
    <row r="3893" spans="32:58" x14ac:dyDescent="0.25">
      <c r="AF3893" t="s">
        <v>1182</v>
      </c>
      <c r="AG3893" t="s">
        <v>76</v>
      </c>
      <c r="AJ3893" t="s">
        <v>7044</v>
      </c>
      <c r="AK3893" s="104">
        <v>46120.432638888888</v>
      </c>
      <c r="AL3893">
        <v>284405</v>
      </c>
      <c r="AM3893" t="s">
        <v>4728</v>
      </c>
      <c r="AN3893" t="s">
        <v>42</v>
      </c>
      <c r="AO3893" t="s">
        <v>13</v>
      </c>
      <c r="AR3893" t="s">
        <v>6012</v>
      </c>
      <c r="AT3893" t="s">
        <v>683</v>
      </c>
      <c r="AX3893" t="s">
        <v>6520</v>
      </c>
      <c r="AY3893" s="104">
        <v>46115.593055555553</v>
      </c>
      <c r="AZ3893">
        <v>341511</v>
      </c>
      <c r="BA3893" t="s">
        <v>4728</v>
      </c>
      <c r="BB3893" t="s">
        <v>5989</v>
      </c>
      <c r="BF3893" t="s">
        <v>5931</v>
      </c>
    </row>
    <row r="3894" spans="32:58" x14ac:dyDescent="0.25">
      <c r="AF3894" t="s">
        <v>396</v>
      </c>
      <c r="AG3894" t="s">
        <v>2373</v>
      </c>
      <c r="AJ3894" t="s">
        <v>4776</v>
      </c>
      <c r="AK3894" s="104">
        <v>46120.432638888888</v>
      </c>
      <c r="AL3894">
        <v>2106598</v>
      </c>
      <c r="AM3894" t="s">
        <v>4728</v>
      </c>
      <c r="AN3894" t="s">
        <v>42</v>
      </c>
      <c r="AO3894" t="s">
        <v>13</v>
      </c>
      <c r="AR3894" t="s">
        <v>6040</v>
      </c>
      <c r="AT3894" t="s">
        <v>432</v>
      </c>
      <c r="AX3894" t="s">
        <v>5126</v>
      </c>
      <c r="AY3894" s="104">
        <v>46115.59375</v>
      </c>
      <c r="AZ3894">
        <v>265241</v>
      </c>
      <c r="BA3894" t="s">
        <v>4728</v>
      </c>
      <c r="BB3894" t="s">
        <v>5989</v>
      </c>
      <c r="BF3894" t="s">
        <v>5918</v>
      </c>
    </row>
    <row r="3895" spans="32:58" x14ac:dyDescent="0.25">
      <c r="AF3895" t="s">
        <v>1706</v>
      </c>
      <c r="AJ3895" t="s">
        <v>4877</v>
      </c>
      <c r="AK3895" s="104">
        <v>46120.433333333334</v>
      </c>
      <c r="AL3895">
        <v>307227</v>
      </c>
      <c r="AM3895" t="s">
        <v>4761</v>
      </c>
      <c r="AN3895" t="s">
        <v>13</v>
      </c>
      <c r="AR3895" t="s">
        <v>5920</v>
      </c>
      <c r="AT3895" t="s">
        <v>1894</v>
      </c>
      <c r="AX3895" t="s">
        <v>5514</v>
      </c>
      <c r="AY3895" s="104">
        <v>46115.59375</v>
      </c>
      <c r="AZ3895">
        <v>250668</v>
      </c>
      <c r="BA3895" t="s">
        <v>4728</v>
      </c>
      <c r="BB3895" t="s">
        <v>5989</v>
      </c>
      <c r="BF3895" t="s">
        <v>5918</v>
      </c>
    </row>
    <row r="3896" spans="32:58" x14ac:dyDescent="0.25">
      <c r="AF3896" t="s">
        <v>205</v>
      </c>
      <c r="AJ3896" t="s">
        <v>6606</v>
      </c>
      <c r="AK3896" s="104">
        <v>46120.433333333334</v>
      </c>
      <c r="AL3896">
        <v>249275</v>
      </c>
      <c r="AM3896" t="s">
        <v>4728</v>
      </c>
      <c r="AN3896" t="s">
        <v>13</v>
      </c>
      <c r="AR3896" t="s">
        <v>5938</v>
      </c>
      <c r="AT3896" t="s">
        <v>2345</v>
      </c>
      <c r="AX3896" t="s">
        <v>4733</v>
      </c>
      <c r="AY3896" s="104">
        <v>46115.59375</v>
      </c>
      <c r="AZ3896">
        <v>218141</v>
      </c>
      <c r="BA3896" t="s">
        <v>4728</v>
      </c>
      <c r="BB3896" t="s">
        <v>5989</v>
      </c>
      <c r="BF3896" t="s">
        <v>6117</v>
      </c>
    </row>
    <row r="3897" spans="32:58" x14ac:dyDescent="0.25">
      <c r="AF3897" t="s">
        <v>610</v>
      </c>
      <c r="AG3897" t="s">
        <v>75</v>
      </c>
      <c r="AH3897" t="s">
        <v>1891</v>
      </c>
      <c r="AJ3897" t="s">
        <v>4836</v>
      </c>
      <c r="AK3897" s="104">
        <v>46120.434027777781</v>
      </c>
      <c r="AL3897">
        <v>1710890</v>
      </c>
      <c r="AM3897" t="s">
        <v>4728</v>
      </c>
      <c r="AN3897" t="s">
        <v>42</v>
      </c>
      <c r="AO3897" t="s">
        <v>13</v>
      </c>
      <c r="AP3897" t="s">
        <v>4731</v>
      </c>
      <c r="AR3897" t="s">
        <v>7045</v>
      </c>
      <c r="AT3897" t="s">
        <v>1507</v>
      </c>
      <c r="AX3897" t="s">
        <v>5121</v>
      </c>
      <c r="AY3897" s="104">
        <v>46115.59375</v>
      </c>
      <c r="AZ3897">
        <v>636462</v>
      </c>
      <c r="BA3897" t="s">
        <v>4761</v>
      </c>
      <c r="BB3897" t="s">
        <v>5989</v>
      </c>
      <c r="BF3897" t="s">
        <v>5966</v>
      </c>
    </row>
    <row r="3898" spans="32:58" x14ac:dyDescent="0.25">
      <c r="AF3898" t="s">
        <v>235</v>
      </c>
      <c r="AJ3898" t="s">
        <v>5192</v>
      </c>
      <c r="AK3898" s="104">
        <v>46120.43472222222</v>
      </c>
      <c r="AL3898">
        <v>792423</v>
      </c>
      <c r="AM3898" t="s">
        <v>4761</v>
      </c>
      <c r="AN3898" t="s">
        <v>13</v>
      </c>
      <c r="AR3898" t="s">
        <v>5966</v>
      </c>
      <c r="AT3898" t="s">
        <v>308</v>
      </c>
      <c r="AX3898" t="s">
        <v>7605</v>
      </c>
      <c r="AY3898" s="104">
        <v>46115.594444444447</v>
      </c>
      <c r="AZ3898">
        <v>819596</v>
      </c>
      <c r="BA3898" t="s">
        <v>4728</v>
      </c>
      <c r="BB3898" t="s">
        <v>5989</v>
      </c>
      <c r="BF3898" t="s">
        <v>5918</v>
      </c>
    </row>
    <row r="3899" spans="32:58" x14ac:dyDescent="0.25">
      <c r="AF3899" t="s">
        <v>2624</v>
      </c>
      <c r="AJ3899" t="s">
        <v>7008</v>
      </c>
      <c r="AK3899" s="104">
        <v>46120.435416666667</v>
      </c>
      <c r="AL3899">
        <v>245551</v>
      </c>
      <c r="AM3899" t="s">
        <v>4761</v>
      </c>
      <c r="AN3899" t="s">
        <v>13</v>
      </c>
      <c r="AR3899" t="s">
        <v>5934</v>
      </c>
      <c r="AT3899" t="s">
        <v>264</v>
      </c>
      <c r="AX3899" t="s">
        <v>4796</v>
      </c>
      <c r="AY3899" s="104">
        <v>46115.594444444447</v>
      </c>
      <c r="AZ3899">
        <v>842081</v>
      </c>
      <c r="BA3899" t="s">
        <v>4761</v>
      </c>
      <c r="BB3899" t="s">
        <v>5989</v>
      </c>
      <c r="BF3899" t="s">
        <v>5966</v>
      </c>
    </row>
    <row r="3900" spans="32:58" x14ac:dyDescent="0.25">
      <c r="AF3900" t="s">
        <v>2660</v>
      </c>
      <c r="AG3900" t="s">
        <v>2373</v>
      </c>
      <c r="AJ3900" t="s">
        <v>7034</v>
      </c>
      <c r="AK3900" s="104">
        <v>46120.436111111114</v>
      </c>
      <c r="AL3900">
        <v>886326</v>
      </c>
      <c r="AM3900" t="s">
        <v>4728</v>
      </c>
      <c r="AN3900" t="s">
        <v>42</v>
      </c>
      <c r="AO3900" t="s">
        <v>13</v>
      </c>
      <c r="AR3900" t="s">
        <v>6040</v>
      </c>
      <c r="AT3900" t="s">
        <v>1385</v>
      </c>
      <c r="AX3900" t="s">
        <v>4782</v>
      </c>
      <c r="AY3900" s="104">
        <v>46115.594444444447</v>
      </c>
      <c r="AZ3900">
        <v>789088</v>
      </c>
      <c r="BA3900" t="s">
        <v>4728</v>
      </c>
      <c r="BB3900" t="s">
        <v>5989</v>
      </c>
      <c r="BF3900" t="s">
        <v>5931</v>
      </c>
    </row>
    <row r="3901" spans="32:58" x14ac:dyDescent="0.25">
      <c r="AF3901" t="s">
        <v>1584</v>
      </c>
      <c r="AJ3901" t="s">
        <v>4877</v>
      </c>
      <c r="AK3901" s="104">
        <v>46120.436111111114</v>
      </c>
      <c r="AL3901">
        <v>65623</v>
      </c>
      <c r="AM3901" t="s">
        <v>4728</v>
      </c>
      <c r="AN3901" t="s">
        <v>13</v>
      </c>
      <c r="AR3901" t="s">
        <v>5934</v>
      </c>
      <c r="AT3901" t="s">
        <v>1985</v>
      </c>
      <c r="AX3901" t="s">
        <v>5086</v>
      </c>
      <c r="AY3901" s="104">
        <v>46115.594444444447</v>
      </c>
      <c r="AZ3901">
        <v>393855</v>
      </c>
      <c r="BA3901" t="s">
        <v>4728</v>
      </c>
      <c r="BB3901" t="s">
        <v>5989</v>
      </c>
      <c r="BF3901" t="s">
        <v>5931</v>
      </c>
    </row>
    <row r="3902" spans="32:58" x14ac:dyDescent="0.25">
      <c r="AF3902" t="s">
        <v>81</v>
      </c>
      <c r="AJ3902" t="s">
        <v>4974</v>
      </c>
      <c r="AK3902" s="104">
        <v>46120.436111111114</v>
      </c>
      <c r="AL3902">
        <v>491616</v>
      </c>
      <c r="AM3902" t="s">
        <v>4728</v>
      </c>
      <c r="AN3902" t="s">
        <v>13</v>
      </c>
      <c r="AR3902" t="s">
        <v>5931</v>
      </c>
      <c r="AT3902" t="s">
        <v>80</v>
      </c>
      <c r="AX3902" t="s">
        <v>5172</v>
      </c>
      <c r="AY3902" s="104">
        <v>46115.595138888886</v>
      </c>
      <c r="AZ3902">
        <v>470488</v>
      </c>
      <c r="BA3902" t="s">
        <v>4728</v>
      </c>
      <c r="BB3902" t="s">
        <v>5989</v>
      </c>
      <c r="BF3902" t="s">
        <v>5931</v>
      </c>
    </row>
    <row r="3903" spans="32:58" x14ac:dyDescent="0.25">
      <c r="AF3903" t="s">
        <v>2245</v>
      </c>
      <c r="AG3903" t="s">
        <v>1732</v>
      </c>
      <c r="AJ3903" t="s">
        <v>4944</v>
      </c>
      <c r="AK3903" s="104">
        <v>46120.436805555553</v>
      </c>
      <c r="AL3903">
        <v>347604</v>
      </c>
      <c r="AM3903" t="s">
        <v>4728</v>
      </c>
      <c r="AN3903" t="s">
        <v>42</v>
      </c>
      <c r="AO3903" t="s">
        <v>13</v>
      </c>
      <c r="AR3903" t="s">
        <v>4781</v>
      </c>
      <c r="AT3903" t="s">
        <v>1945</v>
      </c>
      <c r="AX3903" t="s">
        <v>4932</v>
      </c>
      <c r="AY3903" s="104">
        <v>46115.595138888886</v>
      </c>
      <c r="AZ3903">
        <v>266250</v>
      </c>
      <c r="BA3903" t="s">
        <v>4728</v>
      </c>
      <c r="BB3903" t="s">
        <v>5989</v>
      </c>
      <c r="BF3903" t="s">
        <v>5918</v>
      </c>
    </row>
    <row r="3904" spans="32:58" x14ac:dyDescent="0.25">
      <c r="AF3904" t="s">
        <v>2475</v>
      </c>
      <c r="AG3904" t="s">
        <v>2357</v>
      </c>
      <c r="AJ3904" t="s">
        <v>5408</v>
      </c>
      <c r="AK3904" s="104">
        <v>46120.436805555553</v>
      </c>
      <c r="AL3904">
        <v>2730810</v>
      </c>
      <c r="AM3904" t="s">
        <v>4761</v>
      </c>
      <c r="AN3904" t="s">
        <v>4841</v>
      </c>
      <c r="AO3904" t="s">
        <v>13</v>
      </c>
      <c r="AR3904" t="s">
        <v>7046</v>
      </c>
      <c r="AT3904" t="s">
        <v>2510</v>
      </c>
      <c r="AX3904" t="s">
        <v>4833</v>
      </c>
      <c r="AY3904" s="104">
        <v>46115.595138888886</v>
      </c>
      <c r="AZ3904">
        <v>294560</v>
      </c>
      <c r="BA3904" t="s">
        <v>4728</v>
      </c>
      <c r="BB3904" t="s">
        <v>5989</v>
      </c>
      <c r="BF3904" t="s">
        <v>5931</v>
      </c>
    </row>
    <row r="3905" spans="32:58" x14ac:dyDescent="0.25">
      <c r="AF3905" t="s">
        <v>852</v>
      </c>
      <c r="AJ3905" t="s">
        <v>4877</v>
      </c>
      <c r="AK3905" s="104">
        <v>46120.436805555553</v>
      </c>
      <c r="AL3905">
        <v>417813</v>
      </c>
      <c r="AM3905" t="s">
        <v>4728</v>
      </c>
      <c r="AN3905" t="s">
        <v>13</v>
      </c>
      <c r="AR3905" t="s">
        <v>5931</v>
      </c>
      <c r="AT3905" t="s">
        <v>2429</v>
      </c>
      <c r="AX3905" t="s">
        <v>5259</v>
      </c>
      <c r="AY3905" s="104">
        <v>46115.595833333333</v>
      </c>
      <c r="AZ3905">
        <v>495235</v>
      </c>
      <c r="BA3905" t="s">
        <v>4728</v>
      </c>
      <c r="BB3905" t="s">
        <v>5989</v>
      </c>
      <c r="BF3905" t="s">
        <v>5942</v>
      </c>
    </row>
    <row r="3906" spans="32:58" x14ac:dyDescent="0.25">
      <c r="AF3906" t="s">
        <v>205</v>
      </c>
      <c r="AJ3906" t="s">
        <v>4879</v>
      </c>
      <c r="AK3906" s="104">
        <v>46120.438194444447</v>
      </c>
      <c r="AL3906">
        <v>284756</v>
      </c>
      <c r="AM3906" t="s">
        <v>4728</v>
      </c>
      <c r="AN3906" t="s">
        <v>13</v>
      </c>
      <c r="AR3906" t="s">
        <v>5920</v>
      </c>
      <c r="AT3906" t="s">
        <v>76</v>
      </c>
      <c r="AX3906" t="s">
        <v>4877</v>
      </c>
      <c r="AY3906" s="104">
        <v>46115.59652777778</v>
      </c>
      <c r="AZ3906">
        <v>608375</v>
      </c>
      <c r="BA3906" t="s">
        <v>4728</v>
      </c>
      <c r="BB3906" t="s">
        <v>5989</v>
      </c>
      <c r="BF3906" t="s">
        <v>6314</v>
      </c>
    </row>
    <row r="3907" spans="32:58" x14ac:dyDescent="0.25">
      <c r="AF3907" t="s">
        <v>2600</v>
      </c>
      <c r="AJ3907" t="s">
        <v>7008</v>
      </c>
      <c r="AK3907" s="104">
        <v>46120.438194444447</v>
      </c>
      <c r="AL3907">
        <v>1591893</v>
      </c>
      <c r="AM3907" t="s">
        <v>4761</v>
      </c>
      <c r="AN3907" t="s">
        <v>13</v>
      </c>
      <c r="AR3907" t="s">
        <v>5966</v>
      </c>
      <c r="AT3907" t="s">
        <v>1284</v>
      </c>
      <c r="AX3907" t="s">
        <v>5074</v>
      </c>
      <c r="AY3907" s="104">
        <v>46115.59652777778</v>
      </c>
      <c r="AZ3907">
        <v>2073500</v>
      </c>
      <c r="BA3907" t="s">
        <v>4761</v>
      </c>
      <c r="BB3907" t="s">
        <v>5989</v>
      </c>
      <c r="BF3907" t="s">
        <v>5948</v>
      </c>
    </row>
    <row r="3908" spans="32:58" x14ac:dyDescent="0.25">
      <c r="AF3908" t="s">
        <v>298</v>
      </c>
      <c r="AJ3908" t="s">
        <v>7047</v>
      </c>
      <c r="AK3908" s="104">
        <v>46120.438888888886</v>
      </c>
      <c r="AL3908">
        <v>617304</v>
      </c>
      <c r="AM3908" t="s">
        <v>4728</v>
      </c>
      <c r="AN3908" t="s">
        <v>13</v>
      </c>
      <c r="AR3908" t="s">
        <v>5950</v>
      </c>
      <c r="AT3908" t="s">
        <v>1276</v>
      </c>
      <c r="AX3908" t="s">
        <v>4782</v>
      </c>
      <c r="AY3908" s="104">
        <v>46115.597916666666</v>
      </c>
      <c r="AZ3908">
        <v>79521</v>
      </c>
      <c r="BA3908" t="s">
        <v>4728</v>
      </c>
      <c r="BB3908" t="s">
        <v>5989</v>
      </c>
      <c r="BF3908" t="s">
        <v>5925</v>
      </c>
    </row>
    <row r="3909" spans="32:58" x14ac:dyDescent="0.25">
      <c r="AF3909" t="s">
        <v>250</v>
      </c>
      <c r="AG3909" t="s">
        <v>2142</v>
      </c>
      <c r="AJ3909" t="s">
        <v>4877</v>
      </c>
      <c r="AK3909" s="104">
        <v>46120.439583333333</v>
      </c>
      <c r="AL3909">
        <v>914325</v>
      </c>
      <c r="AM3909" t="s">
        <v>4761</v>
      </c>
      <c r="AN3909" t="s">
        <v>13</v>
      </c>
      <c r="AO3909" t="s">
        <v>4731</v>
      </c>
      <c r="AR3909" t="s">
        <v>6251</v>
      </c>
      <c r="AT3909" t="s">
        <v>836</v>
      </c>
      <c r="AX3909" t="s">
        <v>4895</v>
      </c>
      <c r="AY3909" s="104">
        <v>46115.598611111112</v>
      </c>
      <c r="AZ3909">
        <v>2111804</v>
      </c>
      <c r="BA3909" t="s">
        <v>4728</v>
      </c>
      <c r="BB3909" t="s">
        <v>5989</v>
      </c>
      <c r="BF3909" t="s">
        <v>5920</v>
      </c>
    </row>
    <row r="3910" spans="32:58" x14ac:dyDescent="0.25">
      <c r="AF3910" t="s">
        <v>250</v>
      </c>
      <c r="AG3910" t="s">
        <v>217</v>
      </c>
      <c r="AJ3910" t="s">
        <v>6675</v>
      </c>
      <c r="AK3910" s="104">
        <v>46120.440972222219</v>
      </c>
      <c r="AL3910">
        <v>1765507</v>
      </c>
      <c r="AM3910" t="s">
        <v>4728</v>
      </c>
      <c r="AN3910" t="s">
        <v>13</v>
      </c>
      <c r="AO3910" t="s">
        <v>4731</v>
      </c>
      <c r="AR3910" t="s">
        <v>6501</v>
      </c>
      <c r="AT3910" t="s">
        <v>202</v>
      </c>
      <c r="AX3910" t="s">
        <v>7606</v>
      </c>
      <c r="AY3910" s="104">
        <v>46115.598611111112</v>
      </c>
      <c r="AZ3910">
        <v>272012</v>
      </c>
      <c r="BA3910" t="s">
        <v>4728</v>
      </c>
      <c r="BB3910" t="s">
        <v>5989</v>
      </c>
      <c r="BF3910" t="s">
        <v>5956</v>
      </c>
    </row>
    <row r="3911" spans="32:58" x14ac:dyDescent="0.25">
      <c r="AF3911" t="s">
        <v>683</v>
      </c>
      <c r="AJ3911" t="s">
        <v>5720</v>
      </c>
      <c r="AK3911" s="104">
        <v>46120.441666666666</v>
      </c>
      <c r="AL3911">
        <v>196636</v>
      </c>
      <c r="AM3911" t="s">
        <v>4728</v>
      </c>
      <c r="AN3911" t="s">
        <v>13</v>
      </c>
      <c r="AR3911" t="s">
        <v>5938</v>
      </c>
      <c r="AT3911" t="s">
        <v>1985</v>
      </c>
      <c r="AX3911" t="s">
        <v>5192</v>
      </c>
      <c r="AY3911" s="104">
        <v>46115.598611111112</v>
      </c>
      <c r="AZ3911">
        <v>70264</v>
      </c>
      <c r="BA3911" t="s">
        <v>4728</v>
      </c>
      <c r="BB3911" t="s">
        <v>5989</v>
      </c>
      <c r="BF3911" t="s">
        <v>5925</v>
      </c>
    </row>
    <row r="3912" spans="32:58" x14ac:dyDescent="0.25">
      <c r="AF3912" t="s">
        <v>1702</v>
      </c>
      <c r="AG3912" t="s">
        <v>264</v>
      </c>
      <c r="AJ3912" t="s">
        <v>4890</v>
      </c>
      <c r="AK3912" s="104">
        <v>46120.441666666666</v>
      </c>
      <c r="AL3912">
        <v>1264038</v>
      </c>
      <c r="AM3912" t="s">
        <v>4761</v>
      </c>
      <c r="AN3912" t="s">
        <v>42</v>
      </c>
      <c r="AO3912" t="s">
        <v>13</v>
      </c>
      <c r="AR3912" t="s">
        <v>5944</v>
      </c>
      <c r="AT3912" t="s">
        <v>2559</v>
      </c>
      <c r="AX3912" t="s">
        <v>7607</v>
      </c>
      <c r="AY3912" s="104">
        <v>46115.598611111112</v>
      </c>
      <c r="AZ3912">
        <v>287989</v>
      </c>
      <c r="BA3912" t="s">
        <v>4728</v>
      </c>
      <c r="BB3912" t="s">
        <v>5989</v>
      </c>
      <c r="BF3912" t="s">
        <v>5931</v>
      </c>
    </row>
    <row r="3913" spans="32:58" x14ac:dyDescent="0.25">
      <c r="AF3913" t="s">
        <v>1702</v>
      </c>
      <c r="AG3913" t="s">
        <v>223</v>
      </c>
      <c r="AJ3913" t="s">
        <v>4989</v>
      </c>
      <c r="AK3913" s="104">
        <v>46120.443749999999</v>
      </c>
      <c r="AL3913">
        <v>479990</v>
      </c>
      <c r="AM3913" t="s">
        <v>4728</v>
      </c>
      <c r="AN3913" t="s">
        <v>42</v>
      </c>
      <c r="AO3913" t="s">
        <v>13</v>
      </c>
      <c r="AR3913" t="s">
        <v>5933</v>
      </c>
      <c r="AT3913" t="s">
        <v>1985</v>
      </c>
      <c r="AX3913" t="s">
        <v>5192</v>
      </c>
      <c r="AY3913" s="104">
        <v>46115.6</v>
      </c>
      <c r="AZ3913">
        <v>494568</v>
      </c>
      <c r="BA3913" t="s">
        <v>4728</v>
      </c>
      <c r="BB3913" t="s">
        <v>5989</v>
      </c>
      <c r="BF3913" t="s">
        <v>6069</v>
      </c>
    </row>
    <row r="3914" spans="32:58" x14ac:dyDescent="0.25">
      <c r="AF3914" t="s">
        <v>2600</v>
      </c>
      <c r="AJ3914" t="s">
        <v>5108</v>
      </c>
      <c r="AK3914" s="104">
        <v>46120.444444444445</v>
      </c>
      <c r="AL3914">
        <v>90441</v>
      </c>
      <c r="AM3914" t="s">
        <v>4728</v>
      </c>
      <c r="AN3914" t="s">
        <v>13</v>
      </c>
      <c r="AR3914" t="s">
        <v>5925</v>
      </c>
      <c r="AT3914" t="s">
        <v>551</v>
      </c>
      <c r="AX3914" t="s">
        <v>5295</v>
      </c>
      <c r="AY3914" s="104">
        <v>46115.600694444445</v>
      </c>
      <c r="AZ3914">
        <v>350095</v>
      </c>
      <c r="BA3914" t="s">
        <v>4728</v>
      </c>
      <c r="BB3914" t="s">
        <v>5989</v>
      </c>
      <c r="BF3914" t="s">
        <v>5931</v>
      </c>
    </row>
    <row r="3915" spans="32:58" x14ac:dyDescent="0.25">
      <c r="AF3915" t="s">
        <v>959</v>
      </c>
      <c r="AG3915" t="s">
        <v>81</v>
      </c>
      <c r="AJ3915" t="s">
        <v>4776</v>
      </c>
      <c r="AK3915" s="104">
        <v>46120.444444444445</v>
      </c>
      <c r="AL3915">
        <v>695013</v>
      </c>
      <c r="AM3915" t="s">
        <v>4728</v>
      </c>
      <c r="AN3915" t="s">
        <v>42</v>
      </c>
      <c r="AO3915" t="s">
        <v>13</v>
      </c>
      <c r="AR3915" t="s">
        <v>6012</v>
      </c>
      <c r="AT3915" t="s">
        <v>264</v>
      </c>
      <c r="AX3915" t="s">
        <v>7608</v>
      </c>
      <c r="AY3915" s="104">
        <v>46115.601388888892</v>
      </c>
      <c r="AZ3915">
        <v>138662</v>
      </c>
      <c r="BA3915" t="s">
        <v>4728</v>
      </c>
      <c r="BB3915" t="s">
        <v>5989</v>
      </c>
      <c r="BF3915" t="s">
        <v>5942</v>
      </c>
    </row>
    <row r="3916" spans="32:58" x14ac:dyDescent="0.25">
      <c r="AF3916" t="s">
        <v>1292</v>
      </c>
      <c r="AG3916" t="s">
        <v>2142</v>
      </c>
      <c r="AJ3916" t="s">
        <v>4932</v>
      </c>
      <c r="AK3916" s="104">
        <v>46120.444444444445</v>
      </c>
      <c r="AL3916">
        <v>1098943</v>
      </c>
      <c r="AM3916" t="s">
        <v>4728</v>
      </c>
      <c r="AN3916" t="s">
        <v>13</v>
      </c>
      <c r="AO3916" t="s">
        <v>4731</v>
      </c>
      <c r="AR3916" t="s">
        <v>7048</v>
      </c>
      <c r="AT3916" t="s">
        <v>2345</v>
      </c>
      <c r="AX3916" t="s">
        <v>5121</v>
      </c>
      <c r="AY3916" s="104">
        <v>46115.601388888892</v>
      </c>
      <c r="AZ3916">
        <v>536168</v>
      </c>
      <c r="BA3916" t="s">
        <v>4728</v>
      </c>
      <c r="BB3916" t="s">
        <v>5989</v>
      </c>
      <c r="BF3916" t="s">
        <v>5925</v>
      </c>
    </row>
    <row r="3917" spans="32:58" x14ac:dyDescent="0.25">
      <c r="AF3917" t="s">
        <v>78</v>
      </c>
      <c r="AJ3917" t="s">
        <v>4763</v>
      </c>
      <c r="AK3917" s="104">
        <v>46120.445138888892</v>
      </c>
      <c r="AL3917">
        <v>533883</v>
      </c>
      <c r="AM3917" t="s">
        <v>4728</v>
      </c>
      <c r="AN3917" t="s">
        <v>13</v>
      </c>
      <c r="AR3917" t="s">
        <v>5931</v>
      </c>
      <c r="AT3917" t="s">
        <v>1894</v>
      </c>
      <c r="AX3917" t="s">
        <v>5061</v>
      </c>
      <c r="AY3917" s="104">
        <v>46115.601388888892</v>
      </c>
      <c r="AZ3917">
        <v>362010</v>
      </c>
      <c r="BA3917" t="s">
        <v>4728</v>
      </c>
      <c r="BB3917" t="s">
        <v>5989</v>
      </c>
      <c r="BF3917" t="s">
        <v>5918</v>
      </c>
    </row>
    <row r="3918" spans="32:58" x14ac:dyDescent="0.25">
      <c r="AF3918" t="s">
        <v>1945</v>
      </c>
      <c r="AJ3918" t="s">
        <v>5108</v>
      </c>
      <c r="AK3918" s="104">
        <v>46120.445833333331</v>
      </c>
      <c r="AL3918">
        <v>120732</v>
      </c>
      <c r="AM3918" t="s">
        <v>4728</v>
      </c>
      <c r="AN3918" t="s">
        <v>13</v>
      </c>
      <c r="AR3918" t="s">
        <v>5918</v>
      </c>
      <c r="AT3918" t="s">
        <v>432</v>
      </c>
      <c r="AX3918" t="s">
        <v>5822</v>
      </c>
      <c r="AY3918" s="104">
        <v>46115.602083333331</v>
      </c>
      <c r="AZ3918">
        <v>498000</v>
      </c>
      <c r="BA3918" t="s">
        <v>4728</v>
      </c>
      <c r="BB3918" t="s">
        <v>5989</v>
      </c>
      <c r="BF3918" t="s">
        <v>5942</v>
      </c>
    </row>
    <row r="3919" spans="32:58" x14ac:dyDescent="0.25">
      <c r="AF3919" t="s">
        <v>2373</v>
      </c>
      <c r="AJ3919" t="s">
        <v>7049</v>
      </c>
      <c r="AK3919" s="104">
        <v>46120.445833333331</v>
      </c>
      <c r="AL3919">
        <v>878580</v>
      </c>
      <c r="AM3919" t="s">
        <v>4761</v>
      </c>
      <c r="AN3919" t="s">
        <v>13</v>
      </c>
      <c r="AR3919" t="s">
        <v>5966</v>
      </c>
      <c r="AT3919" t="s">
        <v>1945</v>
      </c>
      <c r="AX3919" t="s">
        <v>4855</v>
      </c>
      <c r="AY3919" s="104">
        <v>46115.603472222225</v>
      </c>
      <c r="AZ3919">
        <v>284553</v>
      </c>
      <c r="BA3919" t="s">
        <v>4728</v>
      </c>
      <c r="BB3919" t="s">
        <v>5989</v>
      </c>
      <c r="BF3919" t="s">
        <v>5918</v>
      </c>
    </row>
    <row r="3920" spans="32:58" x14ac:dyDescent="0.25">
      <c r="AF3920" t="s">
        <v>1702</v>
      </c>
      <c r="AG3920" t="s">
        <v>637</v>
      </c>
      <c r="AJ3920" t="s">
        <v>5652</v>
      </c>
      <c r="AK3920" s="104">
        <v>46120.445833333331</v>
      </c>
      <c r="AL3920">
        <v>374658</v>
      </c>
      <c r="AM3920" t="s">
        <v>4728</v>
      </c>
      <c r="AN3920" t="s">
        <v>42</v>
      </c>
      <c r="AO3920" t="s">
        <v>13</v>
      </c>
      <c r="AR3920" t="s">
        <v>4941</v>
      </c>
      <c r="AT3920" t="s">
        <v>1276</v>
      </c>
      <c r="AX3920" t="s">
        <v>5478</v>
      </c>
      <c r="AY3920" s="104">
        <v>46115.603472222225</v>
      </c>
      <c r="AZ3920">
        <v>259906</v>
      </c>
      <c r="BA3920" t="s">
        <v>4728</v>
      </c>
      <c r="BB3920" t="s">
        <v>5989</v>
      </c>
      <c r="BF3920" t="s">
        <v>5958</v>
      </c>
    </row>
    <row r="3921" spans="32:58" x14ac:dyDescent="0.25">
      <c r="AF3921" t="s">
        <v>1584</v>
      </c>
      <c r="AJ3921" t="s">
        <v>4877</v>
      </c>
      <c r="AK3921" s="104">
        <v>46120.447222222225</v>
      </c>
      <c r="AL3921">
        <v>543077</v>
      </c>
      <c r="AM3921" t="s">
        <v>4728</v>
      </c>
      <c r="AN3921" t="s">
        <v>13</v>
      </c>
      <c r="AR3921" t="s">
        <v>5938</v>
      </c>
      <c r="AT3921" t="s">
        <v>253</v>
      </c>
      <c r="AX3921" t="s">
        <v>6891</v>
      </c>
      <c r="AY3921" s="104">
        <v>46115.603472222225</v>
      </c>
      <c r="AZ3921">
        <v>137924</v>
      </c>
      <c r="BA3921" t="s">
        <v>4728</v>
      </c>
      <c r="BB3921" t="s">
        <v>5989</v>
      </c>
      <c r="BF3921" t="s">
        <v>5942</v>
      </c>
    </row>
    <row r="3922" spans="32:58" x14ac:dyDescent="0.25">
      <c r="AF3922" t="s">
        <v>250</v>
      </c>
      <c r="AJ3922" t="s">
        <v>5012</v>
      </c>
      <c r="AK3922" s="104">
        <v>46120.447222222225</v>
      </c>
      <c r="AL3922">
        <v>212443</v>
      </c>
      <c r="AM3922" t="s">
        <v>4761</v>
      </c>
      <c r="AN3922" t="s">
        <v>13</v>
      </c>
      <c r="AR3922" t="s">
        <v>5966</v>
      </c>
      <c r="AT3922" t="s">
        <v>2403</v>
      </c>
      <c r="AX3922" t="s">
        <v>6826</v>
      </c>
      <c r="AY3922" s="104">
        <v>46115.604861111111</v>
      </c>
      <c r="AZ3922">
        <v>842127</v>
      </c>
      <c r="BA3922" t="s">
        <v>4728</v>
      </c>
      <c r="BB3922" t="s">
        <v>5989</v>
      </c>
      <c r="BF3922" t="s">
        <v>6069</v>
      </c>
    </row>
    <row r="3923" spans="32:58" x14ac:dyDescent="0.25">
      <c r="AF3923" t="s">
        <v>1732</v>
      </c>
      <c r="AJ3923" t="s">
        <v>5271</v>
      </c>
      <c r="AK3923" s="104">
        <v>46120.447222222225</v>
      </c>
      <c r="AL3923">
        <v>338935</v>
      </c>
      <c r="AM3923" t="s">
        <v>4728</v>
      </c>
      <c r="AN3923" t="s">
        <v>13</v>
      </c>
      <c r="AR3923" t="s">
        <v>5942</v>
      </c>
      <c r="AT3923" t="s">
        <v>414</v>
      </c>
      <c r="AX3923" t="s">
        <v>5271</v>
      </c>
      <c r="AY3923" s="104">
        <v>46115.605555555558</v>
      </c>
      <c r="AZ3923">
        <v>417686</v>
      </c>
      <c r="BA3923" t="s">
        <v>4728</v>
      </c>
      <c r="BB3923" t="s">
        <v>5989</v>
      </c>
      <c r="BF3923" t="s">
        <v>5956</v>
      </c>
    </row>
    <row r="3924" spans="32:58" x14ac:dyDescent="0.25">
      <c r="AF3924" t="s">
        <v>250</v>
      </c>
      <c r="AJ3924" t="s">
        <v>7050</v>
      </c>
      <c r="AK3924" s="104">
        <v>46120.448611111111</v>
      </c>
      <c r="AL3924">
        <v>247976</v>
      </c>
      <c r="AM3924" t="s">
        <v>4728</v>
      </c>
      <c r="AN3924" t="s">
        <v>13</v>
      </c>
      <c r="AR3924" t="s">
        <v>5958</v>
      </c>
      <c r="AT3924" t="s">
        <v>1559</v>
      </c>
      <c r="AX3924" t="s">
        <v>6671</v>
      </c>
      <c r="AY3924" s="104">
        <v>46115.606249999997</v>
      </c>
      <c r="AZ3924">
        <v>221934</v>
      </c>
      <c r="BA3924" t="s">
        <v>4728</v>
      </c>
      <c r="BB3924" t="s">
        <v>5989</v>
      </c>
      <c r="BF3924" t="s">
        <v>5931</v>
      </c>
    </row>
    <row r="3925" spans="32:58" x14ac:dyDescent="0.25">
      <c r="AF3925" t="s">
        <v>1507</v>
      </c>
      <c r="AJ3925" t="s">
        <v>4840</v>
      </c>
      <c r="AK3925" s="104">
        <v>46120.448611111111</v>
      </c>
      <c r="AL3925">
        <v>71904</v>
      </c>
      <c r="AM3925" t="s">
        <v>4728</v>
      </c>
      <c r="AN3925" t="s">
        <v>13</v>
      </c>
      <c r="AR3925" t="s">
        <v>5956</v>
      </c>
      <c r="AT3925" t="s">
        <v>2429</v>
      </c>
      <c r="AX3925" t="s">
        <v>6960</v>
      </c>
      <c r="AY3925" s="104">
        <v>46115.606249999997</v>
      </c>
      <c r="AZ3925">
        <v>969989</v>
      </c>
      <c r="BA3925" t="s">
        <v>4728</v>
      </c>
      <c r="BB3925" t="s">
        <v>5989</v>
      </c>
      <c r="BF3925" t="s">
        <v>4781</v>
      </c>
    </row>
    <row r="3926" spans="32:58" x14ac:dyDescent="0.25">
      <c r="AF3926" t="s">
        <v>2561</v>
      </c>
      <c r="AJ3926" t="s">
        <v>4890</v>
      </c>
      <c r="AK3926" s="104">
        <v>46120.449305555558</v>
      </c>
      <c r="AL3926">
        <v>158679</v>
      </c>
      <c r="AM3926" t="s">
        <v>4728</v>
      </c>
      <c r="AN3926" t="s">
        <v>13</v>
      </c>
      <c r="AR3926" t="s">
        <v>5918</v>
      </c>
      <c r="AT3926" t="s">
        <v>202</v>
      </c>
      <c r="AX3926" t="s">
        <v>6041</v>
      </c>
      <c r="AY3926" s="104">
        <v>46115.606944444444</v>
      </c>
      <c r="AZ3926">
        <v>711005</v>
      </c>
      <c r="BA3926" t="s">
        <v>4761</v>
      </c>
      <c r="BB3926" t="s">
        <v>5989</v>
      </c>
      <c r="BF3926" t="s">
        <v>5918</v>
      </c>
    </row>
    <row r="3927" spans="32:58" x14ac:dyDescent="0.25">
      <c r="AF3927" t="s">
        <v>1136</v>
      </c>
      <c r="AG3927" t="s">
        <v>1645</v>
      </c>
      <c r="AH3927" t="s">
        <v>2407</v>
      </c>
      <c r="AJ3927" t="s">
        <v>6848</v>
      </c>
      <c r="AK3927" s="104">
        <v>46120.45</v>
      </c>
      <c r="AL3927">
        <v>4143709</v>
      </c>
      <c r="AM3927" t="s">
        <v>4728</v>
      </c>
      <c r="AN3927" t="s">
        <v>42</v>
      </c>
      <c r="AO3927" t="s">
        <v>13</v>
      </c>
      <c r="AP3927" t="s">
        <v>4731</v>
      </c>
      <c r="AR3927" t="s">
        <v>7051</v>
      </c>
      <c r="AT3927" t="s">
        <v>2559</v>
      </c>
      <c r="AX3927" t="s">
        <v>4782</v>
      </c>
      <c r="AY3927" s="104">
        <v>46115.606944444444</v>
      </c>
      <c r="AZ3927">
        <v>103689</v>
      </c>
      <c r="BA3927" t="s">
        <v>4728</v>
      </c>
      <c r="BB3927" t="s">
        <v>5989</v>
      </c>
      <c r="BF3927" t="s">
        <v>6069</v>
      </c>
    </row>
    <row r="3928" spans="32:58" x14ac:dyDescent="0.25">
      <c r="AF3928" t="s">
        <v>1706</v>
      </c>
      <c r="AJ3928" t="s">
        <v>7052</v>
      </c>
      <c r="AK3928" s="104">
        <v>46120.45</v>
      </c>
      <c r="AL3928">
        <v>184738</v>
      </c>
      <c r="AM3928" t="s">
        <v>4728</v>
      </c>
      <c r="AN3928" t="s">
        <v>13</v>
      </c>
      <c r="AR3928" t="s">
        <v>5920</v>
      </c>
      <c r="AT3928" t="s">
        <v>241</v>
      </c>
      <c r="AX3928" t="s">
        <v>5449</v>
      </c>
      <c r="AY3928" s="104">
        <v>46115.606944444444</v>
      </c>
      <c r="AZ3928">
        <v>173170</v>
      </c>
      <c r="BA3928" t="s">
        <v>4728</v>
      </c>
      <c r="BB3928" t="s">
        <v>5989</v>
      </c>
      <c r="BF3928" t="s">
        <v>5918</v>
      </c>
    </row>
    <row r="3929" spans="32:58" x14ac:dyDescent="0.25">
      <c r="AF3929" t="s">
        <v>868</v>
      </c>
      <c r="AJ3929" t="s">
        <v>4840</v>
      </c>
      <c r="AK3929" s="104">
        <v>46120.450694444444</v>
      </c>
      <c r="AL3929">
        <v>174296</v>
      </c>
      <c r="AM3929" t="s">
        <v>4728</v>
      </c>
      <c r="AN3929" t="s">
        <v>13</v>
      </c>
      <c r="AR3929" t="s">
        <v>5931</v>
      </c>
      <c r="AT3929" t="s">
        <v>78</v>
      </c>
      <c r="AU3929" t="s">
        <v>220</v>
      </c>
      <c r="AX3929" t="s">
        <v>4877</v>
      </c>
      <c r="AY3929" s="104">
        <v>46115.606944444444</v>
      </c>
      <c r="AZ3929">
        <v>1156921</v>
      </c>
      <c r="BA3929" t="s">
        <v>4728</v>
      </c>
      <c r="BB3929" t="s">
        <v>5989</v>
      </c>
      <c r="BC3929" t="s">
        <v>4731</v>
      </c>
      <c r="BF3929" t="s">
        <v>5671</v>
      </c>
    </row>
    <row r="3930" spans="32:58" x14ac:dyDescent="0.25">
      <c r="AF3930" t="s">
        <v>852</v>
      </c>
      <c r="AJ3930" t="s">
        <v>5302</v>
      </c>
      <c r="AK3930" s="104">
        <v>46120.450694444444</v>
      </c>
      <c r="AL3930">
        <v>815778</v>
      </c>
      <c r="AM3930" t="s">
        <v>4728</v>
      </c>
      <c r="AN3930" t="s">
        <v>13</v>
      </c>
      <c r="AR3930" t="s">
        <v>5931</v>
      </c>
      <c r="AT3930" t="s">
        <v>229</v>
      </c>
      <c r="AU3930" t="s">
        <v>1385</v>
      </c>
      <c r="AX3930" t="s">
        <v>5469</v>
      </c>
      <c r="AY3930" s="104">
        <v>46115.606944444444</v>
      </c>
      <c r="AZ3930">
        <v>349959</v>
      </c>
      <c r="BA3930" t="s">
        <v>4728</v>
      </c>
      <c r="BB3930" t="s">
        <v>5989</v>
      </c>
      <c r="BF3930" t="s">
        <v>5950</v>
      </c>
    </row>
    <row r="3931" spans="32:58" x14ac:dyDescent="0.25">
      <c r="AF3931" t="s">
        <v>2510</v>
      </c>
      <c r="AJ3931" t="s">
        <v>4733</v>
      </c>
      <c r="AK3931" s="104">
        <v>46120.45208333333</v>
      </c>
      <c r="AL3931">
        <v>121354</v>
      </c>
      <c r="AM3931" t="s">
        <v>4761</v>
      </c>
      <c r="AN3931" t="s">
        <v>13</v>
      </c>
      <c r="AR3931" t="s">
        <v>5966</v>
      </c>
      <c r="AT3931" t="s">
        <v>308</v>
      </c>
      <c r="AX3931" t="s">
        <v>5001</v>
      </c>
      <c r="AY3931" s="104">
        <v>46115.607638888891</v>
      </c>
      <c r="AZ3931">
        <v>342901</v>
      </c>
      <c r="BA3931" t="s">
        <v>4728</v>
      </c>
      <c r="BB3931" t="s">
        <v>5989</v>
      </c>
      <c r="BF3931" t="s">
        <v>5942</v>
      </c>
    </row>
    <row r="3932" spans="32:58" x14ac:dyDescent="0.25">
      <c r="AF3932" t="s">
        <v>866</v>
      </c>
      <c r="AJ3932" t="s">
        <v>5861</v>
      </c>
      <c r="AK3932" s="104">
        <v>46120.452777777777</v>
      </c>
      <c r="AL3932">
        <v>142640</v>
      </c>
      <c r="AM3932" t="s">
        <v>4728</v>
      </c>
      <c r="AN3932" t="s">
        <v>13</v>
      </c>
      <c r="AR3932" t="s">
        <v>5918</v>
      </c>
      <c r="AT3932" t="s">
        <v>1894</v>
      </c>
      <c r="AX3932" t="s">
        <v>6180</v>
      </c>
      <c r="AY3932" s="104">
        <v>46115.607638888891</v>
      </c>
      <c r="AZ3932">
        <v>311165</v>
      </c>
      <c r="BA3932" t="s">
        <v>4728</v>
      </c>
      <c r="BB3932" t="s">
        <v>5989</v>
      </c>
      <c r="BF3932" t="s">
        <v>5931</v>
      </c>
    </row>
    <row r="3933" spans="32:58" x14ac:dyDescent="0.25">
      <c r="AF3933" t="s">
        <v>2561</v>
      </c>
      <c r="AJ3933" t="s">
        <v>5063</v>
      </c>
      <c r="AK3933" s="104">
        <v>46120.454861111109</v>
      </c>
      <c r="AL3933">
        <v>634231</v>
      </c>
      <c r="AM3933" t="s">
        <v>4728</v>
      </c>
      <c r="AN3933" t="s">
        <v>13</v>
      </c>
      <c r="AR3933" t="s">
        <v>5918</v>
      </c>
      <c r="AT3933" t="s">
        <v>551</v>
      </c>
      <c r="AX3933" t="s">
        <v>5121</v>
      </c>
      <c r="AY3933" s="104">
        <v>46115.607638888891</v>
      </c>
      <c r="AZ3933">
        <v>434134</v>
      </c>
      <c r="BA3933" t="s">
        <v>4728</v>
      </c>
      <c r="BB3933" t="s">
        <v>5989</v>
      </c>
      <c r="BF3933" t="s">
        <v>5931</v>
      </c>
    </row>
    <row r="3934" spans="32:58" x14ac:dyDescent="0.25">
      <c r="AF3934" t="s">
        <v>866</v>
      </c>
      <c r="AJ3934" t="s">
        <v>4776</v>
      </c>
      <c r="AK3934" s="104">
        <v>46120.456944444442</v>
      </c>
      <c r="AL3934">
        <v>203983</v>
      </c>
      <c r="AM3934" t="s">
        <v>4728</v>
      </c>
      <c r="AN3934" t="s">
        <v>13</v>
      </c>
      <c r="AR3934" t="s">
        <v>5918</v>
      </c>
      <c r="AT3934" t="s">
        <v>1941</v>
      </c>
      <c r="AX3934" t="s">
        <v>7609</v>
      </c>
      <c r="AY3934" s="104">
        <v>46115.607638888891</v>
      </c>
      <c r="AZ3934">
        <v>1042259</v>
      </c>
      <c r="BA3934" t="s">
        <v>4728</v>
      </c>
      <c r="BB3934" t="s">
        <v>5989</v>
      </c>
      <c r="BF3934" t="s">
        <v>5942</v>
      </c>
    </row>
    <row r="3935" spans="32:58" x14ac:dyDescent="0.25">
      <c r="AF3935" t="s">
        <v>965</v>
      </c>
      <c r="AG3935" t="s">
        <v>1220</v>
      </c>
      <c r="AJ3935" t="s">
        <v>7050</v>
      </c>
      <c r="AK3935" s="104">
        <v>46120.456944444442</v>
      </c>
      <c r="AL3935">
        <v>303341</v>
      </c>
      <c r="AM3935" t="s">
        <v>4761</v>
      </c>
      <c r="AN3935" t="s">
        <v>4797</v>
      </c>
      <c r="AO3935" t="s">
        <v>13</v>
      </c>
      <c r="AR3935" t="s">
        <v>7053</v>
      </c>
      <c r="AT3935" t="s">
        <v>1078</v>
      </c>
      <c r="AX3935" t="s">
        <v>5370</v>
      </c>
      <c r="AY3935" s="104">
        <v>46115.607638888891</v>
      </c>
      <c r="AZ3935">
        <v>532582</v>
      </c>
      <c r="BA3935" t="s">
        <v>4728</v>
      </c>
      <c r="BB3935" t="s">
        <v>5989</v>
      </c>
      <c r="BF3935" t="s">
        <v>5942</v>
      </c>
    </row>
    <row r="3936" spans="32:58" x14ac:dyDescent="0.25">
      <c r="AF3936" t="s">
        <v>2377</v>
      </c>
      <c r="AG3936" t="s">
        <v>637</v>
      </c>
      <c r="AJ3936" t="s">
        <v>7054</v>
      </c>
      <c r="AK3936" s="104">
        <v>46120.458333333336</v>
      </c>
      <c r="AL3936">
        <v>515014</v>
      </c>
      <c r="AM3936" t="s">
        <v>4728</v>
      </c>
      <c r="AN3936" t="s">
        <v>42</v>
      </c>
      <c r="AO3936" t="s">
        <v>13</v>
      </c>
      <c r="AR3936" t="s">
        <v>5919</v>
      </c>
      <c r="AT3936" t="s">
        <v>2407</v>
      </c>
      <c r="AX3936" t="s">
        <v>6572</v>
      </c>
      <c r="AY3936" s="104">
        <v>46115.60833333333</v>
      </c>
      <c r="AZ3936">
        <v>60537</v>
      </c>
      <c r="BA3936" t="s">
        <v>4728</v>
      </c>
      <c r="BB3936" t="s">
        <v>5989</v>
      </c>
      <c r="BF3936" t="s">
        <v>5925</v>
      </c>
    </row>
    <row r="3937" spans="32:58" x14ac:dyDescent="0.25">
      <c r="AF3937" t="s">
        <v>2624</v>
      </c>
      <c r="AJ3937" t="s">
        <v>4765</v>
      </c>
      <c r="AK3937" s="104">
        <v>46120.459027777775</v>
      </c>
      <c r="AL3937">
        <v>408418</v>
      </c>
      <c r="AM3937" t="s">
        <v>4728</v>
      </c>
      <c r="AN3937" t="s">
        <v>13</v>
      </c>
      <c r="AR3937" t="s">
        <v>5931</v>
      </c>
      <c r="AT3937" t="s">
        <v>1276</v>
      </c>
      <c r="AX3937" t="s">
        <v>4854</v>
      </c>
      <c r="AY3937" s="104">
        <v>46115.61041666667</v>
      </c>
      <c r="AZ3937">
        <v>301276</v>
      </c>
      <c r="BA3937" t="s">
        <v>4728</v>
      </c>
      <c r="BB3937" t="s">
        <v>5989</v>
      </c>
      <c r="BF3937" t="s">
        <v>5931</v>
      </c>
    </row>
    <row r="3938" spans="32:58" x14ac:dyDescent="0.25">
      <c r="AF3938" t="s">
        <v>1132</v>
      </c>
      <c r="AJ3938" t="s">
        <v>4776</v>
      </c>
      <c r="AK3938" s="104">
        <v>46120.459722222222</v>
      </c>
      <c r="AL3938">
        <v>39757</v>
      </c>
      <c r="AM3938" t="s">
        <v>4728</v>
      </c>
      <c r="AN3938" t="s">
        <v>13</v>
      </c>
      <c r="AR3938" t="s">
        <v>5925</v>
      </c>
      <c r="AT3938" t="s">
        <v>72</v>
      </c>
      <c r="AX3938" t="s">
        <v>5644</v>
      </c>
      <c r="AY3938" s="104">
        <v>46115.61041666667</v>
      </c>
      <c r="AZ3938">
        <v>896434</v>
      </c>
      <c r="BA3938" t="s">
        <v>4761</v>
      </c>
      <c r="BB3938" t="s">
        <v>5989</v>
      </c>
      <c r="BF3938" t="s">
        <v>5966</v>
      </c>
    </row>
    <row r="3939" spans="32:58" x14ac:dyDescent="0.25">
      <c r="AF3939" t="s">
        <v>205</v>
      </c>
      <c r="AJ3939" t="s">
        <v>4877</v>
      </c>
      <c r="AK3939" s="104">
        <v>46120.460416666669</v>
      </c>
      <c r="AL3939">
        <v>438812</v>
      </c>
      <c r="AM3939" t="s">
        <v>4761</v>
      </c>
      <c r="AN3939" t="s">
        <v>13</v>
      </c>
      <c r="AR3939" t="s">
        <v>5920</v>
      </c>
      <c r="AT3939" t="s">
        <v>84</v>
      </c>
      <c r="AX3939" t="s">
        <v>5202</v>
      </c>
      <c r="AY3939" s="104">
        <v>46115.611805555556</v>
      </c>
      <c r="AZ3939">
        <v>429628</v>
      </c>
      <c r="BA3939" t="s">
        <v>4728</v>
      </c>
      <c r="BB3939" t="s">
        <v>5989</v>
      </c>
      <c r="BF3939" t="s">
        <v>5931</v>
      </c>
    </row>
    <row r="3940" spans="32:58" x14ac:dyDescent="0.25">
      <c r="AF3940" t="s">
        <v>250</v>
      </c>
      <c r="AJ3940" t="s">
        <v>5875</v>
      </c>
      <c r="AK3940" s="104">
        <v>46120.460416666669</v>
      </c>
      <c r="AL3940">
        <v>369446</v>
      </c>
      <c r="AM3940" t="s">
        <v>4728</v>
      </c>
      <c r="AN3940" t="s">
        <v>13</v>
      </c>
      <c r="AR3940" t="s">
        <v>4781</v>
      </c>
      <c r="AT3940" t="s">
        <v>2345</v>
      </c>
      <c r="AX3940" t="s">
        <v>5483</v>
      </c>
      <c r="AY3940" s="104">
        <v>46115.612500000003</v>
      </c>
      <c r="AZ3940">
        <v>382395</v>
      </c>
      <c r="BA3940" t="s">
        <v>4728</v>
      </c>
      <c r="BB3940" t="s">
        <v>5989</v>
      </c>
      <c r="BF3940" t="s">
        <v>5950</v>
      </c>
    </row>
    <row r="3941" spans="32:58" x14ac:dyDescent="0.25">
      <c r="AF3941" t="s">
        <v>2229</v>
      </c>
      <c r="AG3941" t="s">
        <v>1220</v>
      </c>
      <c r="AJ3941" t="s">
        <v>4858</v>
      </c>
      <c r="AK3941" s="104">
        <v>46120.460416666669</v>
      </c>
      <c r="AL3941">
        <v>1125048</v>
      </c>
      <c r="AM3941" t="s">
        <v>4761</v>
      </c>
      <c r="AN3941" t="s">
        <v>4797</v>
      </c>
      <c r="AO3941" t="s">
        <v>13</v>
      </c>
      <c r="AR3941" t="s">
        <v>6032</v>
      </c>
      <c r="AT3941" t="s">
        <v>432</v>
      </c>
      <c r="AX3941" t="s">
        <v>4850</v>
      </c>
      <c r="AY3941" s="104">
        <v>46115.612500000003</v>
      </c>
      <c r="AZ3941">
        <v>231791</v>
      </c>
      <c r="BA3941" t="s">
        <v>4728</v>
      </c>
      <c r="BB3941" t="s">
        <v>5989</v>
      </c>
      <c r="BF3941" t="s">
        <v>5918</v>
      </c>
    </row>
    <row r="3942" spans="32:58" x14ac:dyDescent="0.25">
      <c r="AF3942" t="s">
        <v>6684</v>
      </c>
      <c r="AG3942" t="s">
        <v>2373</v>
      </c>
      <c r="AJ3942" t="s">
        <v>4775</v>
      </c>
      <c r="AK3942" s="104">
        <v>46120.460416666669</v>
      </c>
      <c r="AL3942">
        <v>809861</v>
      </c>
      <c r="AM3942" t="s">
        <v>4728</v>
      </c>
      <c r="AN3942" t="s">
        <v>42</v>
      </c>
      <c r="AO3942" t="s">
        <v>13</v>
      </c>
      <c r="AR3942" t="s">
        <v>6040</v>
      </c>
      <c r="AT3942" t="s">
        <v>2559</v>
      </c>
      <c r="AX3942" t="s">
        <v>7610</v>
      </c>
      <c r="AY3942" s="104">
        <v>46115.612500000003</v>
      </c>
      <c r="AZ3942">
        <v>1325805</v>
      </c>
      <c r="BA3942" t="s">
        <v>4761</v>
      </c>
      <c r="BB3942" t="s">
        <v>5989</v>
      </c>
      <c r="BF3942" t="s">
        <v>5966</v>
      </c>
    </row>
    <row r="3943" spans="32:58" x14ac:dyDescent="0.25">
      <c r="AF3943" t="s">
        <v>2600</v>
      </c>
      <c r="AJ3943" t="s">
        <v>4854</v>
      </c>
      <c r="AK3943" s="104">
        <v>46120.460416666669</v>
      </c>
      <c r="AL3943">
        <v>76131</v>
      </c>
      <c r="AM3943" t="s">
        <v>4728</v>
      </c>
      <c r="AN3943" t="s">
        <v>13</v>
      </c>
      <c r="AR3943" t="s">
        <v>5918</v>
      </c>
      <c r="AT3943" t="s">
        <v>1134</v>
      </c>
      <c r="AX3943" t="s">
        <v>4919</v>
      </c>
      <c r="AY3943" s="104">
        <v>46115.613194444442</v>
      </c>
      <c r="AZ3943">
        <v>982567</v>
      </c>
      <c r="BA3943" t="s">
        <v>4728</v>
      </c>
      <c r="BB3943" t="s">
        <v>5989</v>
      </c>
      <c r="BF3943" t="s">
        <v>5918</v>
      </c>
    </row>
    <row r="3944" spans="32:58" x14ac:dyDescent="0.25">
      <c r="AF3944" t="s">
        <v>866</v>
      </c>
      <c r="AJ3944" t="s">
        <v>4776</v>
      </c>
      <c r="AK3944" s="104">
        <v>46120.461111111108</v>
      </c>
      <c r="AL3944">
        <v>112411</v>
      </c>
      <c r="AM3944" t="s">
        <v>4728</v>
      </c>
      <c r="AN3944" t="s">
        <v>13</v>
      </c>
      <c r="AR3944" t="s">
        <v>5918</v>
      </c>
      <c r="AT3944" t="s">
        <v>264</v>
      </c>
      <c r="AX3944" t="s">
        <v>5093</v>
      </c>
      <c r="AY3944" s="104">
        <v>46115.613888888889</v>
      </c>
      <c r="AZ3944">
        <v>1222973</v>
      </c>
      <c r="BA3944" t="s">
        <v>4728</v>
      </c>
      <c r="BB3944" t="s">
        <v>5989</v>
      </c>
      <c r="BF3944" t="s">
        <v>5918</v>
      </c>
    </row>
    <row r="3945" spans="32:58" x14ac:dyDescent="0.25">
      <c r="AF3945" t="s">
        <v>2166</v>
      </c>
      <c r="AG3945" t="s">
        <v>868</v>
      </c>
      <c r="AJ3945" t="s">
        <v>4844</v>
      </c>
      <c r="AK3945" s="104">
        <v>46120.462500000001</v>
      </c>
      <c r="AL3945">
        <v>310428</v>
      </c>
      <c r="AM3945" t="s">
        <v>4728</v>
      </c>
      <c r="AN3945" t="s">
        <v>42</v>
      </c>
      <c r="AO3945" t="s">
        <v>13</v>
      </c>
      <c r="AR3945" t="s">
        <v>5957</v>
      </c>
      <c r="AT3945" t="s">
        <v>229</v>
      </c>
      <c r="AU3945" t="s">
        <v>205</v>
      </c>
      <c r="AX3945" t="s">
        <v>5633</v>
      </c>
      <c r="AY3945" s="104">
        <v>46115.614583333336</v>
      </c>
      <c r="AZ3945">
        <v>556224</v>
      </c>
      <c r="BA3945" t="s">
        <v>4728</v>
      </c>
      <c r="BB3945" t="s">
        <v>5989</v>
      </c>
      <c r="BF3945" t="s">
        <v>6069</v>
      </c>
    </row>
    <row r="3946" spans="32:58" x14ac:dyDescent="0.25">
      <c r="AF3946" t="s">
        <v>235</v>
      </c>
      <c r="AJ3946" t="s">
        <v>4783</v>
      </c>
      <c r="AK3946" s="104">
        <v>46120.463888888888</v>
      </c>
      <c r="AL3946">
        <v>317515</v>
      </c>
      <c r="AM3946" t="s">
        <v>4728</v>
      </c>
      <c r="AN3946" t="s">
        <v>13</v>
      </c>
      <c r="AR3946" t="s">
        <v>5920</v>
      </c>
      <c r="AT3946" t="s">
        <v>2407</v>
      </c>
      <c r="AX3946" t="s">
        <v>5816</v>
      </c>
      <c r="AY3946" s="104">
        <v>46115.614583333336</v>
      </c>
      <c r="AZ3946">
        <v>653296</v>
      </c>
      <c r="BA3946" t="s">
        <v>4761</v>
      </c>
      <c r="BB3946" t="s">
        <v>5989</v>
      </c>
      <c r="BF3946" t="s">
        <v>5966</v>
      </c>
    </row>
    <row r="3947" spans="32:58" x14ac:dyDescent="0.25">
      <c r="AF3947" t="s">
        <v>2600</v>
      </c>
      <c r="AJ3947" t="s">
        <v>4944</v>
      </c>
      <c r="AK3947" s="104">
        <v>46120.464583333334</v>
      </c>
      <c r="AL3947">
        <v>2278429</v>
      </c>
      <c r="AM3947" t="s">
        <v>4728</v>
      </c>
      <c r="AN3947" t="s">
        <v>13</v>
      </c>
      <c r="AR3947" t="s">
        <v>5931</v>
      </c>
      <c r="AT3947" t="s">
        <v>1559</v>
      </c>
      <c r="AU3947" t="s">
        <v>256</v>
      </c>
      <c r="AX3947" t="s">
        <v>4775</v>
      </c>
      <c r="AY3947" s="104">
        <v>46115.614583333336</v>
      </c>
      <c r="AZ3947">
        <v>316499</v>
      </c>
      <c r="BA3947" t="s">
        <v>4728</v>
      </c>
      <c r="BB3947" t="s">
        <v>5989</v>
      </c>
      <c r="BC3947" t="s">
        <v>4731</v>
      </c>
      <c r="BF3947" t="s">
        <v>6238</v>
      </c>
    </row>
    <row r="3948" spans="32:58" x14ac:dyDescent="0.25">
      <c r="AF3948" t="s">
        <v>298</v>
      </c>
      <c r="AJ3948" t="s">
        <v>4968</v>
      </c>
      <c r="AK3948" s="104">
        <v>46120.464583333334</v>
      </c>
      <c r="AL3948">
        <v>192829</v>
      </c>
      <c r="AM3948" t="s">
        <v>4728</v>
      </c>
      <c r="AN3948" t="s">
        <v>13</v>
      </c>
      <c r="AR3948" t="s">
        <v>5934</v>
      </c>
      <c r="AT3948" t="s">
        <v>229</v>
      </c>
      <c r="AX3948" t="s">
        <v>4853</v>
      </c>
      <c r="AY3948" s="104">
        <v>46115.615277777775</v>
      </c>
      <c r="AZ3948">
        <v>548835</v>
      </c>
      <c r="BA3948" t="s">
        <v>4761</v>
      </c>
      <c r="BB3948" t="s">
        <v>5989</v>
      </c>
      <c r="BF3948" t="s">
        <v>5966</v>
      </c>
    </row>
    <row r="3949" spans="32:58" x14ac:dyDescent="0.25">
      <c r="AF3949" t="s">
        <v>2624</v>
      </c>
      <c r="AJ3949" t="s">
        <v>5002</v>
      </c>
      <c r="AK3949" s="104">
        <v>46120.466666666667</v>
      </c>
      <c r="AL3949">
        <v>814998</v>
      </c>
      <c r="AM3949" t="s">
        <v>4728</v>
      </c>
      <c r="AN3949" t="s">
        <v>13</v>
      </c>
      <c r="AR3949" t="s">
        <v>5931</v>
      </c>
      <c r="AT3949" t="s">
        <v>1385</v>
      </c>
      <c r="AX3949" t="s">
        <v>6872</v>
      </c>
      <c r="AY3949" s="104">
        <v>46115.615972222222</v>
      </c>
      <c r="AZ3949">
        <v>156015</v>
      </c>
      <c r="BA3949" t="s">
        <v>4728</v>
      </c>
      <c r="BB3949" t="s">
        <v>5989</v>
      </c>
      <c r="BF3949" t="s">
        <v>6117</v>
      </c>
    </row>
    <row r="3950" spans="32:58" x14ac:dyDescent="0.25">
      <c r="AF3950" t="s">
        <v>6725</v>
      </c>
      <c r="AG3950" t="s">
        <v>2357</v>
      </c>
      <c r="AH3950" t="s">
        <v>226</v>
      </c>
      <c r="AJ3950" t="s">
        <v>6427</v>
      </c>
      <c r="AK3950" s="104">
        <v>46120.466666666667</v>
      </c>
      <c r="AL3950">
        <v>2008990</v>
      </c>
      <c r="AM3950" t="s">
        <v>4761</v>
      </c>
      <c r="AN3950" t="s">
        <v>42</v>
      </c>
      <c r="AO3950" t="s">
        <v>13</v>
      </c>
      <c r="AP3950" t="s">
        <v>4812</v>
      </c>
      <c r="AR3950" t="s">
        <v>7055</v>
      </c>
      <c r="AT3950" t="s">
        <v>2383</v>
      </c>
      <c r="AX3950" t="s">
        <v>6569</v>
      </c>
      <c r="AY3950" s="104">
        <v>46115.615972222222</v>
      </c>
      <c r="AZ3950">
        <v>342332</v>
      </c>
      <c r="BA3950" t="s">
        <v>4761</v>
      </c>
      <c r="BB3950" t="s">
        <v>5989</v>
      </c>
      <c r="BF3950" t="s">
        <v>5966</v>
      </c>
    </row>
    <row r="3951" spans="32:58" x14ac:dyDescent="0.25">
      <c r="AF3951" t="s">
        <v>2453</v>
      </c>
      <c r="AG3951" t="s">
        <v>1481</v>
      </c>
      <c r="AJ3951" t="s">
        <v>5012</v>
      </c>
      <c r="AK3951" s="104">
        <v>46120.466666666667</v>
      </c>
      <c r="AL3951">
        <v>239972</v>
      </c>
      <c r="AM3951" t="s">
        <v>4728</v>
      </c>
      <c r="AN3951" t="s">
        <v>42</v>
      </c>
      <c r="AO3951" t="s">
        <v>13</v>
      </c>
      <c r="AR3951" t="s">
        <v>5933</v>
      </c>
      <c r="AT3951" t="s">
        <v>1292</v>
      </c>
      <c r="AX3951" t="s">
        <v>5061</v>
      </c>
      <c r="AY3951" s="104">
        <v>46115.615972222222</v>
      </c>
      <c r="AZ3951">
        <v>717887</v>
      </c>
      <c r="BA3951" t="s">
        <v>4728</v>
      </c>
      <c r="BB3951" t="s">
        <v>5989</v>
      </c>
      <c r="BF3951" t="s">
        <v>5918</v>
      </c>
    </row>
    <row r="3952" spans="32:58" x14ac:dyDescent="0.25">
      <c r="AF3952" t="s">
        <v>2510</v>
      </c>
      <c r="AJ3952" t="s">
        <v>4806</v>
      </c>
      <c r="AK3952" s="104">
        <v>46120.466666666667</v>
      </c>
      <c r="AL3952">
        <v>182879</v>
      </c>
      <c r="AM3952" t="s">
        <v>4728</v>
      </c>
      <c r="AN3952" t="s">
        <v>13</v>
      </c>
      <c r="AR3952" t="s">
        <v>5942</v>
      </c>
      <c r="AT3952" t="s">
        <v>308</v>
      </c>
      <c r="AX3952" t="s">
        <v>6960</v>
      </c>
      <c r="AY3952" s="104">
        <v>46115.617361111108</v>
      </c>
      <c r="AZ3952">
        <v>50675</v>
      </c>
      <c r="BA3952" t="s">
        <v>4728</v>
      </c>
      <c r="BB3952" t="s">
        <v>5989</v>
      </c>
      <c r="BF3952" t="s">
        <v>5925</v>
      </c>
    </row>
    <row r="3953" spans="32:58" x14ac:dyDescent="0.25">
      <c r="AF3953" t="s">
        <v>2158</v>
      </c>
      <c r="AG3953" t="s">
        <v>1706</v>
      </c>
      <c r="AJ3953" t="s">
        <v>6826</v>
      </c>
      <c r="AK3953" s="104">
        <v>46120.467361111114</v>
      </c>
      <c r="AL3953">
        <v>609379</v>
      </c>
      <c r="AM3953" t="s">
        <v>4728</v>
      </c>
      <c r="AN3953" t="s">
        <v>42</v>
      </c>
      <c r="AO3953" t="s">
        <v>13</v>
      </c>
      <c r="AR3953" t="s">
        <v>5947</v>
      </c>
      <c r="AT3953" t="s">
        <v>551</v>
      </c>
      <c r="AX3953" t="s">
        <v>4933</v>
      </c>
      <c r="AY3953" s="104">
        <v>46115.618055555555</v>
      </c>
      <c r="AZ3953">
        <v>702610</v>
      </c>
      <c r="BA3953" t="s">
        <v>4761</v>
      </c>
      <c r="BB3953" t="s">
        <v>5989</v>
      </c>
      <c r="BF3953" t="s">
        <v>5966</v>
      </c>
    </row>
    <row r="3954" spans="32:58" x14ac:dyDescent="0.25">
      <c r="AF3954" t="s">
        <v>852</v>
      </c>
      <c r="AJ3954" t="s">
        <v>6692</v>
      </c>
      <c r="AK3954" s="104">
        <v>46120.468055555553</v>
      </c>
      <c r="AL3954">
        <v>664074</v>
      </c>
      <c r="AM3954" t="s">
        <v>4761</v>
      </c>
      <c r="AN3954" t="s">
        <v>13</v>
      </c>
      <c r="AR3954" t="s">
        <v>5966</v>
      </c>
      <c r="AT3954" t="s">
        <v>202</v>
      </c>
      <c r="AX3954" t="s">
        <v>6960</v>
      </c>
      <c r="AY3954" s="104">
        <v>46115.618055555555</v>
      </c>
      <c r="AZ3954">
        <v>410006</v>
      </c>
      <c r="BA3954" t="s">
        <v>4728</v>
      </c>
      <c r="BB3954" t="s">
        <v>5989</v>
      </c>
      <c r="BF3954" t="s">
        <v>4781</v>
      </c>
    </row>
    <row r="3955" spans="32:58" x14ac:dyDescent="0.25">
      <c r="AF3955" t="s">
        <v>6302</v>
      </c>
      <c r="AG3955" t="s">
        <v>2373</v>
      </c>
      <c r="AJ3955" t="s">
        <v>4782</v>
      </c>
      <c r="AK3955" s="104">
        <v>46120.469444444447</v>
      </c>
      <c r="AL3955">
        <v>4012948</v>
      </c>
      <c r="AM3955" t="s">
        <v>4761</v>
      </c>
      <c r="AN3955" t="s">
        <v>42</v>
      </c>
      <c r="AO3955" t="s">
        <v>13</v>
      </c>
      <c r="AR3955" t="s">
        <v>5944</v>
      </c>
      <c r="AT3955" t="s">
        <v>1276</v>
      </c>
      <c r="AX3955" t="s">
        <v>4915</v>
      </c>
      <c r="AY3955" s="104">
        <v>46115.618750000001</v>
      </c>
      <c r="AZ3955">
        <v>286989</v>
      </c>
      <c r="BA3955" t="s">
        <v>4728</v>
      </c>
      <c r="BB3955" t="s">
        <v>5989</v>
      </c>
      <c r="BF3955" t="s">
        <v>5918</v>
      </c>
    </row>
    <row r="3956" spans="32:58" x14ac:dyDescent="0.25">
      <c r="AF3956" t="s">
        <v>1584</v>
      </c>
      <c r="AJ3956" t="s">
        <v>4839</v>
      </c>
      <c r="AK3956" s="104">
        <v>46120.47152777778</v>
      </c>
      <c r="AL3956">
        <v>501374</v>
      </c>
      <c r="AM3956" t="s">
        <v>4728</v>
      </c>
      <c r="AN3956" t="s">
        <v>13</v>
      </c>
      <c r="AR3956" t="s">
        <v>6117</v>
      </c>
      <c r="AT3956" t="s">
        <v>2559</v>
      </c>
      <c r="AX3956" t="s">
        <v>7611</v>
      </c>
      <c r="AY3956" s="104">
        <v>46115.618750000001</v>
      </c>
      <c r="AZ3956">
        <v>122343</v>
      </c>
      <c r="BA3956" t="s">
        <v>4728</v>
      </c>
      <c r="BB3956" t="s">
        <v>5989</v>
      </c>
      <c r="BF3956" t="s">
        <v>5925</v>
      </c>
    </row>
    <row r="3957" spans="32:58" x14ac:dyDescent="0.25">
      <c r="AF3957" t="s">
        <v>84</v>
      </c>
      <c r="AG3957" t="s">
        <v>637</v>
      </c>
      <c r="AJ3957" t="s">
        <v>4910</v>
      </c>
      <c r="AK3957" s="104">
        <v>46120.472222222219</v>
      </c>
      <c r="AL3957">
        <v>234370</v>
      </c>
      <c r="AM3957" t="s">
        <v>4728</v>
      </c>
      <c r="AN3957" t="s">
        <v>54</v>
      </c>
      <c r="AO3957" t="s">
        <v>13</v>
      </c>
      <c r="AR3957" t="s">
        <v>4813</v>
      </c>
      <c r="AT3957" t="s">
        <v>1078</v>
      </c>
      <c r="AX3957" t="s">
        <v>7034</v>
      </c>
      <c r="AY3957" s="104">
        <v>46115.618750000001</v>
      </c>
      <c r="AZ3957">
        <v>1040264</v>
      </c>
      <c r="BA3957" t="s">
        <v>4728</v>
      </c>
      <c r="BB3957" t="s">
        <v>5989</v>
      </c>
      <c r="BF3957" t="s">
        <v>5942</v>
      </c>
    </row>
    <row r="3958" spans="32:58" x14ac:dyDescent="0.25">
      <c r="AF3958" t="s">
        <v>1284</v>
      </c>
      <c r="AJ3958" t="s">
        <v>7056</v>
      </c>
      <c r="AK3958" s="104">
        <v>46120.473611111112</v>
      </c>
      <c r="AL3958">
        <v>202401</v>
      </c>
      <c r="AM3958" t="s">
        <v>4728</v>
      </c>
      <c r="AN3958" t="s">
        <v>13</v>
      </c>
      <c r="AR3958" t="s">
        <v>5956</v>
      </c>
      <c r="AT3958" t="s">
        <v>253</v>
      </c>
      <c r="AX3958" t="s">
        <v>5370</v>
      </c>
      <c r="AY3958" s="104">
        <v>46115.618750000001</v>
      </c>
      <c r="AZ3958">
        <v>83694</v>
      </c>
      <c r="BA3958" t="s">
        <v>4728</v>
      </c>
      <c r="BB3958" t="s">
        <v>5989</v>
      </c>
      <c r="BF3958" t="s">
        <v>4781</v>
      </c>
    </row>
    <row r="3959" spans="32:58" x14ac:dyDescent="0.25">
      <c r="AF3959" t="s">
        <v>172</v>
      </c>
      <c r="AG3959" t="s">
        <v>868</v>
      </c>
      <c r="AJ3959" t="s">
        <v>4844</v>
      </c>
      <c r="AK3959" s="104">
        <v>46120.474305555559</v>
      </c>
      <c r="AL3959">
        <v>276150</v>
      </c>
      <c r="AM3959" t="s">
        <v>4728</v>
      </c>
      <c r="AN3959" t="s">
        <v>42</v>
      </c>
      <c r="AO3959" t="s">
        <v>13</v>
      </c>
      <c r="AR3959" t="s">
        <v>6376</v>
      </c>
      <c r="AT3959" t="s">
        <v>2403</v>
      </c>
      <c r="AX3959" t="s">
        <v>4782</v>
      </c>
      <c r="AY3959" s="104">
        <v>46115.619444444441</v>
      </c>
      <c r="AZ3959">
        <v>1706469</v>
      </c>
      <c r="BA3959" t="s">
        <v>4728</v>
      </c>
      <c r="BB3959" t="s">
        <v>5989</v>
      </c>
      <c r="BF3959" t="s">
        <v>5920</v>
      </c>
    </row>
    <row r="3960" spans="32:58" x14ac:dyDescent="0.25">
      <c r="AF3960" t="s">
        <v>2415</v>
      </c>
      <c r="AG3960" t="s">
        <v>1391</v>
      </c>
      <c r="AJ3960" t="s">
        <v>7057</v>
      </c>
      <c r="AK3960" s="104">
        <v>46120.474305555559</v>
      </c>
      <c r="AL3960">
        <v>1161279</v>
      </c>
      <c r="AM3960" t="s">
        <v>4728</v>
      </c>
      <c r="AN3960" t="s">
        <v>42</v>
      </c>
      <c r="AO3960" t="s">
        <v>13</v>
      </c>
      <c r="AR3960" t="s">
        <v>6018</v>
      </c>
      <c r="AT3960" t="s">
        <v>1507</v>
      </c>
      <c r="AX3960" t="s">
        <v>6460</v>
      </c>
      <c r="AY3960" s="104">
        <v>46115.619444444441</v>
      </c>
      <c r="AZ3960">
        <v>111955</v>
      </c>
      <c r="BA3960" t="s">
        <v>4728</v>
      </c>
      <c r="BB3960" t="s">
        <v>5989</v>
      </c>
      <c r="BF3960" t="s">
        <v>5942</v>
      </c>
    </row>
    <row r="3961" spans="32:58" x14ac:dyDescent="0.25">
      <c r="AF3961" t="s">
        <v>1058</v>
      </c>
      <c r="AG3961" t="s">
        <v>2345</v>
      </c>
      <c r="AJ3961" t="s">
        <v>7058</v>
      </c>
      <c r="AK3961" s="104">
        <v>46120.474999999999</v>
      </c>
      <c r="AL3961">
        <v>855031</v>
      </c>
      <c r="AM3961" t="s">
        <v>4728</v>
      </c>
      <c r="AN3961" t="s">
        <v>42</v>
      </c>
      <c r="AO3961" t="s">
        <v>13</v>
      </c>
      <c r="AR3961" t="s">
        <v>5933</v>
      </c>
      <c r="AT3961" t="s">
        <v>432</v>
      </c>
      <c r="AX3961" t="s">
        <v>5370</v>
      </c>
      <c r="AY3961" s="104">
        <v>46115.619444444441</v>
      </c>
      <c r="AZ3961">
        <v>731039</v>
      </c>
      <c r="BA3961" t="s">
        <v>4728</v>
      </c>
      <c r="BB3961" t="s">
        <v>5989</v>
      </c>
      <c r="BF3961" t="s">
        <v>5918</v>
      </c>
    </row>
    <row r="3962" spans="32:58" x14ac:dyDescent="0.25">
      <c r="AF3962" t="s">
        <v>2126</v>
      </c>
      <c r="AG3962" t="s">
        <v>1220</v>
      </c>
      <c r="AJ3962" t="s">
        <v>4782</v>
      </c>
      <c r="AK3962" s="104">
        <v>46120.475694444445</v>
      </c>
      <c r="AL3962">
        <v>1259617</v>
      </c>
      <c r="AM3962" t="s">
        <v>4728</v>
      </c>
      <c r="AN3962" t="s">
        <v>42</v>
      </c>
      <c r="AO3962" t="s">
        <v>13</v>
      </c>
      <c r="AR3962" t="s">
        <v>6054</v>
      </c>
      <c r="AT3962" t="s">
        <v>2345</v>
      </c>
      <c r="AX3962" t="s">
        <v>7611</v>
      </c>
      <c r="AY3962" s="104">
        <v>46115.620138888888</v>
      </c>
      <c r="AZ3962">
        <v>204018</v>
      </c>
      <c r="BA3962" t="s">
        <v>4728</v>
      </c>
      <c r="BB3962" t="s">
        <v>5989</v>
      </c>
      <c r="BF3962" t="s">
        <v>5931</v>
      </c>
    </row>
    <row r="3963" spans="32:58" x14ac:dyDescent="0.25">
      <c r="AF3963" t="s">
        <v>205</v>
      </c>
      <c r="AJ3963" t="s">
        <v>6451</v>
      </c>
      <c r="AK3963" s="104">
        <v>46120.475694444445</v>
      </c>
      <c r="AL3963">
        <v>694677</v>
      </c>
      <c r="AM3963" t="s">
        <v>4728</v>
      </c>
      <c r="AN3963" t="s">
        <v>13</v>
      </c>
      <c r="AR3963" t="s">
        <v>5942</v>
      </c>
      <c r="AT3963" t="s">
        <v>1385</v>
      </c>
      <c r="AX3963" t="s">
        <v>4930</v>
      </c>
      <c r="AY3963" s="104">
        <v>46115.620138888888</v>
      </c>
      <c r="AZ3963">
        <v>772901</v>
      </c>
      <c r="BA3963" t="s">
        <v>4728</v>
      </c>
      <c r="BB3963" t="s">
        <v>5989</v>
      </c>
      <c r="BF3963" t="s">
        <v>5918</v>
      </c>
    </row>
    <row r="3964" spans="32:58" x14ac:dyDescent="0.25">
      <c r="AF3964" t="s">
        <v>250</v>
      </c>
      <c r="AJ3964" t="s">
        <v>4919</v>
      </c>
      <c r="AK3964" s="104">
        <v>46120.475694444445</v>
      </c>
      <c r="AL3964">
        <v>311243</v>
      </c>
      <c r="AM3964" t="s">
        <v>4728</v>
      </c>
      <c r="AN3964" t="s">
        <v>13</v>
      </c>
      <c r="AR3964" t="s">
        <v>5920</v>
      </c>
      <c r="AT3964" t="s">
        <v>852</v>
      </c>
      <c r="AX3964" t="s">
        <v>6460</v>
      </c>
      <c r="AY3964" s="104">
        <v>46115.620138888888</v>
      </c>
      <c r="AZ3964">
        <v>432343</v>
      </c>
      <c r="BA3964" t="s">
        <v>4728</v>
      </c>
      <c r="BB3964" t="s">
        <v>5989</v>
      </c>
      <c r="BF3964" t="s">
        <v>5918</v>
      </c>
    </row>
    <row r="3965" spans="32:58" x14ac:dyDescent="0.25">
      <c r="AF3965" t="s">
        <v>1953</v>
      </c>
      <c r="AG3965" t="s">
        <v>1481</v>
      </c>
      <c r="AH3965" t="s">
        <v>220</v>
      </c>
      <c r="AJ3965" t="s">
        <v>7059</v>
      </c>
      <c r="AK3965" s="104">
        <v>46120.477777777778</v>
      </c>
      <c r="AL3965">
        <v>1662488</v>
      </c>
      <c r="AM3965" t="s">
        <v>4761</v>
      </c>
      <c r="AN3965" t="s">
        <v>42</v>
      </c>
      <c r="AO3965" t="s">
        <v>13</v>
      </c>
      <c r="AP3965" t="s">
        <v>4731</v>
      </c>
      <c r="AR3965" t="s">
        <v>6964</v>
      </c>
      <c r="AX3965" t="s">
        <v>4971</v>
      </c>
      <c r="AY3965" s="104">
        <v>46115.620833333334</v>
      </c>
      <c r="AZ3965">
        <v>89825</v>
      </c>
      <c r="BA3965" t="s">
        <v>4728</v>
      </c>
      <c r="BB3965" t="s">
        <v>5989</v>
      </c>
    </row>
    <row r="3966" spans="32:58" x14ac:dyDescent="0.25">
      <c r="AF3966" t="s">
        <v>2624</v>
      </c>
      <c r="AJ3966" t="s">
        <v>4836</v>
      </c>
      <c r="AK3966" s="104">
        <v>46120.479861111111</v>
      </c>
      <c r="AL3966">
        <v>164162</v>
      </c>
      <c r="AM3966" t="s">
        <v>4728</v>
      </c>
      <c r="AN3966" t="s">
        <v>13</v>
      </c>
      <c r="AR3966" t="s">
        <v>5927</v>
      </c>
      <c r="AT3966" t="s">
        <v>229</v>
      </c>
      <c r="AX3966" t="s">
        <v>4930</v>
      </c>
      <c r="AY3966" s="104">
        <v>46115.620833333334</v>
      </c>
      <c r="AZ3966">
        <v>749912</v>
      </c>
      <c r="BA3966" t="s">
        <v>4728</v>
      </c>
      <c r="BB3966" t="s">
        <v>5989</v>
      </c>
      <c r="BF3966" t="s">
        <v>4781</v>
      </c>
    </row>
    <row r="3967" spans="32:58" x14ac:dyDescent="0.25">
      <c r="AF3967" t="s">
        <v>2510</v>
      </c>
      <c r="AJ3967" t="s">
        <v>6200</v>
      </c>
      <c r="AK3967" s="104">
        <v>46120.479861111111</v>
      </c>
      <c r="AL3967">
        <v>232037</v>
      </c>
      <c r="AM3967" t="s">
        <v>4728</v>
      </c>
      <c r="AN3967" t="s">
        <v>13</v>
      </c>
      <c r="AR3967" t="s">
        <v>5931</v>
      </c>
      <c r="AT3967" t="s">
        <v>1559</v>
      </c>
      <c r="AU3967" t="s">
        <v>1688</v>
      </c>
      <c r="AX3967" t="s">
        <v>4782</v>
      </c>
      <c r="AY3967" s="104">
        <v>46115.620833333334</v>
      </c>
      <c r="AZ3967">
        <v>444584</v>
      </c>
      <c r="BA3967" t="s">
        <v>4728</v>
      </c>
      <c r="BB3967" t="s">
        <v>5989</v>
      </c>
      <c r="BC3967" t="s">
        <v>4731</v>
      </c>
      <c r="BF3967" t="s">
        <v>6240</v>
      </c>
    </row>
    <row r="3968" spans="32:58" x14ac:dyDescent="0.25">
      <c r="AF3968" t="s">
        <v>235</v>
      </c>
      <c r="AJ3968" t="s">
        <v>7060</v>
      </c>
      <c r="AK3968" s="104">
        <v>46120.480555555558</v>
      </c>
      <c r="AL3968">
        <v>392083</v>
      </c>
      <c r="AM3968" t="s">
        <v>4761</v>
      </c>
      <c r="AN3968" t="s">
        <v>13</v>
      </c>
      <c r="AR3968" t="s">
        <v>4781</v>
      </c>
      <c r="AT3968" t="s">
        <v>1284</v>
      </c>
      <c r="AX3968" t="s">
        <v>5634</v>
      </c>
      <c r="AY3968" s="104">
        <v>46115.620833333334</v>
      </c>
      <c r="AZ3968">
        <v>309311</v>
      </c>
      <c r="BA3968" t="s">
        <v>4728</v>
      </c>
      <c r="BB3968" t="s">
        <v>5989</v>
      </c>
      <c r="BF3968" t="s">
        <v>5948</v>
      </c>
    </row>
    <row r="3969" spans="32:58" x14ac:dyDescent="0.25">
      <c r="AF3969" t="s">
        <v>438</v>
      </c>
      <c r="AG3969" t="s">
        <v>1706</v>
      </c>
      <c r="AJ3969" t="s">
        <v>5125</v>
      </c>
      <c r="AK3969" s="104">
        <v>46120.482638888891</v>
      </c>
      <c r="AL3969">
        <v>1816133</v>
      </c>
      <c r="AM3969" t="s">
        <v>4761</v>
      </c>
      <c r="AN3969" t="s">
        <v>4790</v>
      </c>
      <c r="AO3969" t="s">
        <v>13</v>
      </c>
      <c r="AR3969" t="s">
        <v>6664</v>
      </c>
      <c r="AX3969" t="s">
        <v>4890</v>
      </c>
      <c r="AY3969" s="104">
        <v>46115.620833333334</v>
      </c>
      <c r="AZ3969">
        <v>41799</v>
      </c>
      <c r="BA3969" t="s">
        <v>4728</v>
      </c>
      <c r="BB3969" t="s">
        <v>5989</v>
      </c>
    </row>
    <row r="3970" spans="32:58" x14ac:dyDescent="0.25">
      <c r="AF3970" t="s">
        <v>247</v>
      </c>
      <c r="AJ3970" t="s">
        <v>4872</v>
      </c>
      <c r="AK3970" s="104">
        <v>46120.48333333333</v>
      </c>
      <c r="AL3970">
        <v>642274</v>
      </c>
      <c r="AM3970" t="s">
        <v>4728</v>
      </c>
      <c r="AN3970" t="s">
        <v>13</v>
      </c>
      <c r="AR3970" t="s">
        <v>4781</v>
      </c>
      <c r="AX3970" t="s">
        <v>4839</v>
      </c>
      <c r="AY3970" s="104">
        <v>46115.621527777781</v>
      </c>
      <c r="AZ3970">
        <v>106685</v>
      </c>
      <c r="BA3970" t="s">
        <v>4728</v>
      </c>
      <c r="BB3970" t="s">
        <v>5989</v>
      </c>
    </row>
    <row r="3971" spans="32:58" x14ac:dyDescent="0.25">
      <c r="AF3971" t="s">
        <v>72</v>
      </c>
      <c r="AG3971" t="s">
        <v>637</v>
      </c>
      <c r="AJ3971" t="s">
        <v>5715</v>
      </c>
      <c r="AK3971" s="104">
        <v>46120.48333333333</v>
      </c>
      <c r="AL3971">
        <v>148487</v>
      </c>
      <c r="AM3971" t="s">
        <v>4728</v>
      </c>
      <c r="AN3971" t="s">
        <v>54</v>
      </c>
      <c r="AO3971" t="s">
        <v>13</v>
      </c>
      <c r="AR3971" t="s">
        <v>4813</v>
      </c>
      <c r="AT3971" t="s">
        <v>256</v>
      </c>
      <c r="AX3971" t="s">
        <v>5644</v>
      </c>
      <c r="AY3971" s="104">
        <v>46115.621527777781</v>
      </c>
      <c r="AZ3971">
        <v>1568421</v>
      </c>
      <c r="BA3971" t="s">
        <v>4728</v>
      </c>
      <c r="BB3971" t="s">
        <v>5989</v>
      </c>
      <c r="BF3971" t="s">
        <v>5931</v>
      </c>
    </row>
    <row r="3972" spans="32:58" x14ac:dyDescent="0.25">
      <c r="AF3972" t="s">
        <v>2419</v>
      </c>
      <c r="AG3972" t="s">
        <v>272</v>
      </c>
      <c r="AH3972" t="s">
        <v>802</v>
      </c>
      <c r="AJ3972" t="s">
        <v>7061</v>
      </c>
      <c r="AK3972" s="104">
        <v>46120.48333333333</v>
      </c>
      <c r="AL3972">
        <v>1472017</v>
      </c>
      <c r="AM3972" t="s">
        <v>4728</v>
      </c>
      <c r="AN3972" t="s">
        <v>42</v>
      </c>
      <c r="AO3972" t="s">
        <v>4790</v>
      </c>
      <c r="AP3972" t="s">
        <v>13</v>
      </c>
      <c r="AR3972" t="s">
        <v>6054</v>
      </c>
      <c r="AT3972" t="s">
        <v>308</v>
      </c>
      <c r="AX3972" t="s">
        <v>4971</v>
      </c>
      <c r="AY3972" s="104">
        <v>46115.621527777781</v>
      </c>
      <c r="AZ3972">
        <v>46806</v>
      </c>
      <c r="BA3972" t="s">
        <v>4728</v>
      </c>
      <c r="BB3972" t="s">
        <v>5989</v>
      </c>
      <c r="BF3972" t="s">
        <v>5925</v>
      </c>
    </row>
    <row r="3973" spans="32:58" x14ac:dyDescent="0.25">
      <c r="AF3973" t="s">
        <v>1910</v>
      </c>
      <c r="AJ3973" t="s">
        <v>7062</v>
      </c>
      <c r="AK3973" s="104">
        <v>46120.484027777777</v>
      </c>
      <c r="AL3973">
        <v>442260</v>
      </c>
      <c r="AM3973" t="s">
        <v>4728</v>
      </c>
      <c r="AN3973" t="s">
        <v>13</v>
      </c>
      <c r="AR3973" t="s">
        <v>5918</v>
      </c>
      <c r="AT3973" t="s">
        <v>2429</v>
      </c>
      <c r="AX3973" t="s">
        <v>5712</v>
      </c>
      <c r="AY3973" s="104">
        <v>46115.62222222222</v>
      </c>
      <c r="AZ3973">
        <v>578266</v>
      </c>
      <c r="BA3973" t="s">
        <v>4728</v>
      </c>
      <c r="BB3973" t="s">
        <v>5989</v>
      </c>
      <c r="BF3973" t="s">
        <v>5942</v>
      </c>
    </row>
    <row r="3974" spans="32:58" x14ac:dyDescent="0.25">
      <c r="AF3974" t="s">
        <v>2624</v>
      </c>
      <c r="AG3974" t="s">
        <v>683</v>
      </c>
      <c r="AJ3974" t="s">
        <v>5096</v>
      </c>
      <c r="AK3974" s="104">
        <v>46120.48541666667</v>
      </c>
      <c r="AL3974">
        <v>1172121</v>
      </c>
      <c r="AM3974" t="s">
        <v>4728</v>
      </c>
      <c r="AN3974" t="s">
        <v>13</v>
      </c>
      <c r="AO3974" t="s">
        <v>4731</v>
      </c>
      <c r="AR3974" t="s">
        <v>6790</v>
      </c>
      <c r="AX3974" t="s">
        <v>4782</v>
      </c>
      <c r="AY3974" s="104">
        <v>46115.622916666667</v>
      </c>
      <c r="AZ3974">
        <v>53179</v>
      </c>
      <c r="BA3974" t="s">
        <v>4728</v>
      </c>
      <c r="BB3974" t="s">
        <v>5989</v>
      </c>
    </row>
    <row r="3975" spans="32:58" x14ac:dyDescent="0.25">
      <c r="AF3975" t="s">
        <v>235</v>
      </c>
      <c r="AG3975" t="s">
        <v>1910</v>
      </c>
      <c r="AJ3975" t="s">
        <v>4877</v>
      </c>
      <c r="AK3975" s="104">
        <v>46120.48541666667</v>
      </c>
      <c r="AL3975">
        <v>1024577</v>
      </c>
      <c r="AM3975" t="s">
        <v>4728</v>
      </c>
      <c r="AN3975" t="s">
        <v>13</v>
      </c>
      <c r="AO3975" t="s">
        <v>4731</v>
      </c>
      <c r="AR3975" t="s">
        <v>6074</v>
      </c>
      <c r="AT3975" t="s">
        <v>1941</v>
      </c>
      <c r="AX3975" t="s">
        <v>6960</v>
      </c>
      <c r="AY3975" s="104">
        <v>46115.622916666667</v>
      </c>
      <c r="AZ3975">
        <v>2109594</v>
      </c>
      <c r="BA3975" t="s">
        <v>4728</v>
      </c>
      <c r="BB3975" t="s">
        <v>5989</v>
      </c>
      <c r="BF3975" t="s">
        <v>5925</v>
      </c>
    </row>
    <row r="3976" spans="32:58" x14ac:dyDescent="0.25">
      <c r="AF3976" t="s">
        <v>1584</v>
      </c>
      <c r="AG3976" t="s">
        <v>1688</v>
      </c>
      <c r="AJ3976" t="s">
        <v>4877</v>
      </c>
      <c r="AK3976" s="104">
        <v>46120.486805555556</v>
      </c>
      <c r="AL3976">
        <v>459271</v>
      </c>
      <c r="AM3976" t="s">
        <v>4761</v>
      </c>
      <c r="AN3976" t="s">
        <v>13</v>
      </c>
      <c r="AO3976" t="s">
        <v>4731</v>
      </c>
      <c r="AR3976" t="s">
        <v>6981</v>
      </c>
      <c r="AT3976" t="s">
        <v>2383</v>
      </c>
      <c r="AX3976" t="s">
        <v>7612</v>
      </c>
      <c r="AY3976" s="104">
        <v>46115.622916666667</v>
      </c>
      <c r="AZ3976">
        <v>711177</v>
      </c>
      <c r="BA3976" t="s">
        <v>4728</v>
      </c>
      <c r="BB3976" t="s">
        <v>5989</v>
      </c>
      <c r="BF3976" t="s">
        <v>5942</v>
      </c>
    </row>
    <row r="3977" spans="32:58" x14ac:dyDescent="0.25">
      <c r="AF3977" t="s">
        <v>2510</v>
      </c>
      <c r="AJ3977" t="s">
        <v>4968</v>
      </c>
      <c r="AK3977" s="104">
        <v>46120.486805555556</v>
      </c>
      <c r="AL3977">
        <v>186313</v>
      </c>
      <c r="AM3977" t="s">
        <v>4728</v>
      </c>
      <c r="AN3977" t="s">
        <v>13</v>
      </c>
      <c r="AR3977" t="s">
        <v>5931</v>
      </c>
      <c r="AT3977" t="s">
        <v>2559</v>
      </c>
      <c r="AX3977" t="s">
        <v>4782</v>
      </c>
      <c r="AY3977" s="104">
        <v>46115.623611111114</v>
      </c>
      <c r="AZ3977">
        <v>96164</v>
      </c>
      <c r="BA3977" t="s">
        <v>4728</v>
      </c>
      <c r="BB3977" t="s">
        <v>5989</v>
      </c>
      <c r="BF3977" t="s">
        <v>6069</v>
      </c>
    </row>
    <row r="3978" spans="32:58" x14ac:dyDescent="0.25">
      <c r="AF3978" t="s">
        <v>396</v>
      </c>
      <c r="AG3978" t="s">
        <v>1706</v>
      </c>
      <c r="AH3978" t="s">
        <v>2197</v>
      </c>
      <c r="AJ3978" t="s">
        <v>7033</v>
      </c>
      <c r="AK3978" s="104">
        <v>46120.486805555556</v>
      </c>
      <c r="AL3978">
        <v>1706532</v>
      </c>
      <c r="AM3978" t="s">
        <v>4728</v>
      </c>
      <c r="AN3978" t="s">
        <v>42</v>
      </c>
      <c r="AO3978" t="s">
        <v>13</v>
      </c>
      <c r="AP3978" t="s">
        <v>4731</v>
      </c>
      <c r="AR3978" t="s">
        <v>7063</v>
      </c>
      <c r="AT3978" t="s">
        <v>1894</v>
      </c>
      <c r="AX3978" t="s">
        <v>5086</v>
      </c>
      <c r="AY3978" s="104">
        <v>46115.625</v>
      </c>
      <c r="AZ3978">
        <v>334036</v>
      </c>
      <c r="BA3978" t="s">
        <v>4728</v>
      </c>
      <c r="BB3978" t="s">
        <v>5989</v>
      </c>
      <c r="BF3978" t="s">
        <v>5931</v>
      </c>
    </row>
    <row r="3979" spans="32:58" x14ac:dyDescent="0.25">
      <c r="AF3979" t="s">
        <v>1005</v>
      </c>
      <c r="AG3979" t="s">
        <v>1242</v>
      </c>
      <c r="AH3979" t="s">
        <v>2373</v>
      </c>
      <c r="AJ3979" t="s">
        <v>4782</v>
      </c>
      <c r="AK3979" s="104">
        <v>46120.487500000003</v>
      </c>
      <c r="AL3979">
        <v>1256077</v>
      </c>
      <c r="AM3979" t="s">
        <v>4728</v>
      </c>
      <c r="AN3979" t="s">
        <v>42</v>
      </c>
      <c r="AO3979" t="s">
        <v>13</v>
      </c>
      <c r="AR3979" t="s">
        <v>6040</v>
      </c>
      <c r="AT3979" t="s">
        <v>2407</v>
      </c>
      <c r="AX3979" t="s">
        <v>5101</v>
      </c>
      <c r="AY3979" s="104">
        <v>46115.625</v>
      </c>
      <c r="AZ3979">
        <v>271357</v>
      </c>
      <c r="BA3979" t="s">
        <v>4728</v>
      </c>
      <c r="BB3979" t="s">
        <v>5989</v>
      </c>
      <c r="BF3979" t="s">
        <v>5925</v>
      </c>
    </row>
    <row r="3980" spans="32:58" x14ac:dyDescent="0.25">
      <c r="AF3980" t="s">
        <v>1596</v>
      </c>
      <c r="AG3980" t="s">
        <v>2357</v>
      </c>
      <c r="AJ3980" t="s">
        <v>7064</v>
      </c>
      <c r="AK3980" s="104">
        <v>46120.487500000003</v>
      </c>
      <c r="AL3980">
        <v>1973403</v>
      </c>
      <c r="AM3980" t="s">
        <v>4728</v>
      </c>
      <c r="AN3980" t="s">
        <v>42</v>
      </c>
      <c r="AO3980" t="s">
        <v>13</v>
      </c>
      <c r="AR3980" t="s">
        <v>5919</v>
      </c>
      <c r="AT3980" t="s">
        <v>1945</v>
      </c>
      <c r="AX3980" t="s">
        <v>5061</v>
      </c>
      <c r="AY3980" s="104">
        <v>46115.625</v>
      </c>
      <c r="AZ3980">
        <v>123724</v>
      </c>
      <c r="BA3980" t="s">
        <v>4728</v>
      </c>
      <c r="BB3980" t="s">
        <v>5989</v>
      </c>
      <c r="BF3980" t="s">
        <v>5918</v>
      </c>
    </row>
    <row r="3981" spans="32:58" x14ac:dyDescent="0.25">
      <c r="AF3981" t="s">
        <v>1507</v>
      </c>
      <c r="AJ3981" t="s">
        <v>4779</v>
      </c>
      <c r="AK3981" s="104">
        <v>46120.488194444442</v>
      </c>
      <c r="AL3981">
        <v>185540</v>
      </c>
      <c r="AM3981" t="s">
        <v>4728</v>
      </c>
      <c r="AN3981" t="s">
        <v>13</v>
      </c>
      <c r="AR3981" t="s">
        <v>5931</v>
      </c>
      <c r="AT3981" t="s">
        <v>414</v>
      </c>
      <c r="AX3981" t="s">
        <v>4968</v>
      </c>
      <c r="AY3981" s="104">
        <v>46115.625694444447</v>
      </c>
      <c r="AZ3981">
        <v>596122</v>
      </c>
      <c r="BA3981" t="s">
        <v>4728</v>
      </c>
      <c r="BB3981" t="s">
        <v>5989</v>
      </c>
      <c r="BF3981" t="s">
        <v>5942</v>
      </c>
    </row>
    <row r="3982" spans="32:58" x14ac:dyDescent="0.25">
      <c r="AF3982" t="s">
        <v>205</v>
      </c>
      <c r="AJ3982" t="s">
        <v>5401</v>
      </c>
      <c r="AK3982" s="104">
        <v>46120.489583333336</v>
      </c>
      <c r="AL3982">
        <v>907980</v>
      </c>
      <c r="AM3982" t="s">
        <v>4761</v>
      </c>
      <c r="AN3982" t="s">
        <v>13</v>
      </c>
      <c r="AR3982" t="s">
        <v>5924</v>
      </c>
      <c r="AT3982" t="s">
        <v>253</v>
      </c>
      <c r="AU3982" t="s">
        <v>1688</v>
      </c>
      <c r="AX3982" t="s">
        <v>4782</v>
      </c>
      <c r="AY3982" s="104">
        <v>46115.625694444447</v>
      </c>
      <c r="AZ3982">
        <v>1661724</v>
      </c>
      <c r="BA3982" t="s">
        <v>4761</v>
      </c>
      <c r="BB3982" t="s">
        <v>5989</v>
      </c>
      <c r="BC3982" t="s">
        <v>4731</v>
      </c>
      <c r="BF3982" t="s">
        <v>6240</v>
      </c>
    </row>
    <row r="3983" spans="32:58" x14ac:dyDescent="0.25">
      <c r="AF3983" t="s">
        <v>2561</v>
      </c>
      <c r="AJ3983" t="s">
        <v>4840</v>
      </c>
      <c r="AK3983" s="104">
        <v>46120.489583333336</v>
      </c>
      <c r="AL3983">
        <v>2622947</v>
      </c>
      <c r="AM3983" t="s">
        <v>4761</v>
      </c>
      <c r="AN3983" t="s">
        <v>13</v>
      </c>
      <c r="AR3983" t="s">
        <v>5931</v>
      </c>
      <c r="AT3983" t="s">
        <v>1276</v>
      </c>
      <c r="AX3983" t="s">
        <v>7585</v>
      </c>
      <c r="AY3983" s="104">
        <v>46115.626388888886</v>
      </c>
      <c r="AZ3983">
        <v>101326</v>
      </c>
      <c r="BA3983" t="s">
        <v>4728</v>
      </c>
      <c r="BB3983" t="s">
        <v>5989</v>
      </c>
      <c r="BF3983" t="s">
        <v>5925</v>
      </c>
    </row>
    <row r="3984" spans="32:58" x14ac:dyDescent="0.25">
      <c r="AF3984" t="s">
        <v>2624</v>
      </c>
      <c r="AJ3984" t="s">
        <v>6070</v>
      </c>
      <c r="AK3984" s="104">
        <v>46120.489583333336</v>
      </c>
      <c r="AL3984">
        <v>399852</v>
      </c>
      <c r="AM3984" t="s">
        <v>4728</v>
      </c>
      <c r="AN3984" t="s">
        <v>13</v>
      </c>
      <c r="AR3984" t="s">
        <v>5931</v>
      </c>
      <c r="AT3984" t="s">
        <v>516</v>
      </c>
      <c r="AX3984" t="s">
        <v>5320</v>
      </c>
      <c r="AY3984" s="104">
        <v>46115.626388888886</v>
      </c>
      <c r="AZ3984">
        <v>301092</v>
      </c>
      <c r="BA3984" t="s">
        <v>4728</v>
      </c>
      <c r="BB3984" t="s">
        <v>5989</v>
      </c>
      <c r="BF3984" t="s">
        <v>5958</v>
      </c>
    </row>
    <row r="3985" spans="32:58" x14ac:dyDescent="0.25">
      <c r="AF3985" t="s">
        <v>250</v>
      </c>
      <c r="AG3985" t="s">
        <v>1688</v>
      </c>
      <c r="AJ3985" t="s">
        <v>4872</v>
      </c>
      <c r="AK3985" s="104">
        <v>46120.490277777775</v>
      </c>
      <c r="AL3985">
        <v>433176</v>
      </c>
      <c r="AM3985" t="s">
        <v>4728</v>
      </c>
      <c r="AN3985" t="s">
        <v>13</v>
      </c>
      <c r="AO3985" t="s">
        <v>4731</v>
      </c>
      <c r="AR3985" t="s">
        <v>6240</v>
      </c>
      <c r="AT3985" t="s">
        <v>2345</v>
      </c>
      <c r="AX3985" t="s">
        <v>7613</v>
      </c>
      <c r="AY3985" s="104">
        <v>46115.626388888886</v>
      </c>
      <c r="AZ3985">
        <v>1770222</v>
      </c>
      <c r="BA3985" t="s">
        <v>4761</v>
      </c>
      <c r="BB3985" t="s">
        <v>5989</v>
      </c>
      <c r="BF3985" t="s">
        <v>5966</v>
      </c>
    </row>
    <row r="3986" spans="32:58" x14ac:dyDescent="0.25">
      <c r="AF3986" t="s">
        <v>1391</v>
      </c>
      <c r="AJ3986" t="s">
        <v>5013</v>
      </c>
      <c r="AK3986" s="104">
        <v>46120.490972222222</v>
      </c>
      <c r="AL3986">
        <v>482117</v>
      </c>
      <c r="AM3986" t="s">
        <v>4728</v>
      </c>
      <c r="AN3986" t="s">
        <v>13</v>
      </c>
      <c r="AR3986" t="s">
        <v>5924</v>
      </c>
      <c r="AT3986" t="s">
        <v>84</v>
      </c>
      <c r="AX3986" t="s">
        <v>4918</v>
      </c>
      <c r="AY3986" s="104">
        <v>46115.627083333333</v>
      </c>
      <c r="AZ3986">
        <v>288859</v>
      </c>
      <c r="BA3986" t="s">
        <v>4728</v>
      </c>
      <c r="BB3986" t="s">
        <v>5989</v>
      </c>
      <c r="BF3986" t="s">
        <v>5918</v>
      </c>
    </row>
    <row r="3987" spans="32:58" x14ac:dyDescent="0.25">
      <c r="AF3987" t="s">
        <v>573</v>
      </c>
      <c r="AG3987" t="s">
        <v>868</v>
      </c>
      <c r="AJ3987" t="s">
        <v>5537</v>
      </c>
      <c r="AK3987" s="104">
        <v>46120.490972222222</v>
      </c>
      <c r="AL3987">
        <v>258880</v>
      </c>
      <c r="AM3987" t="s">
        <v>4728</v>
      </c>
      <c r="AN3987" t="s">
        <v>42</v>
      </c>
      <c r="AO3987" t="s">
        <v>13</v>
      </c>
      <c r="AR3987" t="s">
        <v>5933</v>
      </c>
      <c r="AT3987" t="s">
        <v>308</v>
      </c>
      <c r="AX3987" t="s">
        <v>7585</v>
      </c>
      <c r="AY3987" s="104">
        <v>46115.627083333333</v>
      </c>
      <c r="AZ3987">
        <v>162940</v>
      </c>
      <c r="BA3987" t="s">
        <v>4728</v>
      </c>
      <c r="BB3987" t="s">
        <v>5989</v>
      </c>
      <c r="BF3987" t="s">
        <v>5942</v>
      </c>
    </row>
    <row r="3988" spans="32:58" x14ac:dyDescent="0.25">
      <c r="AF3988" t="s">
        <v>852</v>
      </c>
      <c r="AJ3988" t="s">
        <v>7065</v>
      </c>
      <c r="AK3988" s="104">
        <v>46120.491666666669</v>
      </c>
      <c r="AL3988">
        <v>735248</v>
      </c>
      <c r="AM3988" t="s">
        <v>4761</v>
      </c>
      <c r="AN3988" t="s">
        <v>13</v>
      </c>
      <c r="AR3988" t="s">
        <v>5966</v>
      </c>
      <c r="AT3988" t="s">
        <v>202</v>
      </c>
      <c r="AX3988" t="s">
        <v>5061</v>
      </c>
      <c r="AY3988" s="104">
        <v>46115.627083333333</v>
      </c>
      <c r="AZ3988">
        <v>493114</v>
      </c>
      <c r="BA3988" t="s">
        <v>4728</v>
      </c>
      <c r="BB3988" t="s">
        <v>5989</v>
      </c>
      <c r="BF3988" t="s">
        <v>5918</v>
      </c>
    </row>
    <row r="3989" spans="32:58" x14ac:dyDescent="0.25">
      <c r="AF3989" t="s">
        <v>866</v>
      </c>
      <c r="AJ3989" t="s">
        <v>7066</v>
      </c>
      <c r="AK3989" s="104">
        <v>46120.493055555555</v>
      </c>
      <c r="AL3989">
        <v>630393</v>
      </c>
      <c r="AM3989" t="s">
        <v>4728</v>
      </c>
      <c r="AN3989" t="s">
        <v>13</v>
      </c>
      <c r="AR3989" t="s">
        <v>5918</v>
      </c>
      <c r="AT3989" t="s">
        <v>1292</v>
      </c>
      <c r="AX3989" t="s">
        <v>7334</v>
      </c>
      <c r="AY3989" s="104">
        <v>46115.62777777778</v>
      </c>
      <c r="AZ3989">
        <v>435151</v>
      </c>
      <c r="BA3989" t="s">
        <v>4728</v>
      </c>
      <c r="BB3989" t="s">
        <v>5989</v>
      </c>
      <c r="BF3989" t="s">
        <v>5918</v>
      </c>
    </row>
    <row r="3990" spans="32:58" x14ac:dyDescent="0.25">
      <c r="AF3990" t="s">
        <v>1507</v>
      </c>
      <c r="AJ3990" t="s">
        <v>4743</v>
      </c>
      <c r="AK3990" s="104">
        <v>46120.493750000001</v>
      </c>
      <c r="AL3990">
        <v>1023716</v>
      </c>
      <c r="AM3990" t="s">
        <v>4728</v>
      </c>
      <c r="AN3990" t="s">
        <v>13</v>
      </c>
      <c r="AR3990" t="s">
        <v>4781</v>
      </c>
      <c r="AT3990" t="s">
        <v>1507</v>
      </c>
      <c r="AX3990" t="s">
        <v>5202</v>
      </c>
      <c r="AY3990" s="104">
        <v>46115.62777777778</v>
      </c>
      <c r="AZ3990">
        <v>1226815</v>
      </c>
      <c r="BA3990" t="s">
        <v>4728</v>
      </c>
      <c r="BB3990" t="s">
        <v>5989</v>
      </c>
      <c r="BF3990" t="s">
        <v>5918</v>
      </c>
    </row>
    <row r="3991" spans="32:58" x14ac:dyDescent="0.25">
      <c r="AF3991" t="s">
        <v>205</v>
      </c>
      <c r="AJ3991" t="s">
        <v>6061</v>
      </c>
      <c r="AK3991" s="104">
        <v>46120.493750000001</v>
      </c>
      <c r="AL3991">
        <v>161195</v>
      </c>
      <c r="AM3991" t="s">
        <v>4728</v>
      </c>
      <c r="AN3991" t="s">
        <v>13</v>
      </c>
      <c r="AR3991" t="s">
        <v>5920</v>
      </c>
      <c r="AT3991" t="s">
        <v>1559</v>
      </c>
      <c r="AX3991" t="s">
        <v>7614</v>
      </c>
      <c r="AY3991" s="104">
        <v>46115.62777777778</v>
      </c>
      <c r="AZ3991">
        <v>427494</v>
      </c>
      <c r="BA3991" t="s">
        <v>4728</v>
      </c>
      <c r="BB3991" t="s">
        <v>5989</v>
      </c>
      <c r="BF3991" t="s">
        <v>5942</v>
      </c>
    </row>
    <row r="3992" spans="32:58" x14ac:dyDescent="0.25">
      <c r="AF3992" t="s">
        <v>247</v>
      </c>
      <c r="AG3992" t="s">
        <v>2561</v>
      </c>
      <c r="AJ3992" t="s">
        <v>5072</v>
      </c>
      <c r="AK3992" s="104">
        <v>46120.493750000001</v>
      </c>
      <c r="AL3992">
        <v>199185</v>
      </c>
      <c r="AM3992" t="s">
        <v>4728</v>
      </c>
      <c r="AN3992" t="s">
        <v>13</v>
      </c>
      <c r="AR3992" t="s">
        <v>5931</v>
      </c>
      <c r="AT3992" t="s">
        <v>2559</v>
      </c>
      <c r="AX3992" t="s">
        <v>4844</v>
      </c>
      <c r="AY3992" s="104">
        <v>46115.628472222219</v>
      </c>
      <c r="AZ3992">
        <v>692667</v>
      </c>
      <c r="BA3992" t="s">
        <v>4761</v>
      </c>
      <c r="BB3992" t="s">
        <v>5989</v>
      </c>
      <c r="BF3992" t="s">
        <v>5966</v>
      </c>
    </row>
    <row r="3993" spans="32:58" x14ac:dyDescent="0.25">
      <c r="AF3993" t="s">
        <v>1410</v>
      </c>
      <c r="AG3993" t="s">
        <v>1242</v>
      </c>
      <c r="AH3993" t="s">
        <v>73</v>
      </c>
      <c r="AJ3993" t="s">
        <v>5039</v>
      </c>
      <c r="AK3993" s="104">
        <v>46120.494444444441</v>
      </c>
      <c r="AL3993">
        <v>1648767</v>
      </c>
      <c r="AM3993" t="s">
        <v>4761</v>
      </c>
      <c r="AN3993" t="s">
        <v>42</v>
      </c>
      <c r="AO3993" t="s">
        <v>13</v>
      </c>
      <c r="AP3993" t="s">
        <v>4731</v>
      </c>
      <c r="AR3993" t="s">
        <v>5962</v>
      </c>
      <c r="AT3993" t="s">
        <v>1134</v>
      </c>
      <c r="AX3993" t="s">
        <v>5192</v>
      </c>
      <c r="AY3993" s="104">
        <v>46115.628472222219</v>
      </c>
      <c r="AZ3993">
        <v>901689</v>
      </c>
      <c r="BA3993" t="s">
        <v>4728</v>
      </c>
      <c r="BB3993" t="s">
        <v>5989</v>
      </c>
      <c r="BF3993" t="s">
        <v>6069</v>
      </c>
    </row>
    <row r="3994" spans="32:58" x14ac:dyDescent="0.25">
      <c r="AF3994" t="s">
        <v>298</v>
      </c>
      <c r="AJ3994" t="s">
        <v>4849</v>
      </c>
      <c r="AK3994" s="104">
        <v>46120.495833333334</v>
      </c>
      <c r="AL3994">
        <v>112971</v>
      </c>
      <c r="AM3994" t="s">
        <v>4728</v>
      </c>
      <c r="AN3994" t="s">
        <v>13</v>
      </c>
      <c r="AR3994" t="s">
        <v>5934</v>
      </c>
      <c r="AT3994" t="s">
        <v>2624</v>
      </c>
      <c r="AX3994" t="s">
        <v>7615</v>
      </c>
      <c r="AY3994" s="104">
        <v>46115.629166666666</v>
      </c>
      <c r="AZ3994">
        <v>366515</v>
      </c>
      <c r="BA3994" t="s">
        <v>4728</v>
      </c>
      <c r="BB3994" t="s">
        <v>5989</v>
      </c>
      <c r="BF3994" t="s">
        <v>5931</v>
      </c>
    </row>
    <row r="3995" spans="32:58" x14ac:dyDescent="0.25">
      <c r="AF3995" t="s">
        <v>852</v>
      </c>
      <c r="AG3995" t="s">
        <v>1891</v>
      </c>
      <c r="AJ3995" t="s">
        <v>7067</v>
      </c>
      <c r="AK3995" s="104">
        <v>46120.495833333334</v>
      </c>
      <c r="AL3995">
        <v>261822</v>
      </c>
      <c r="AM3995" t="s">
        <v>4728</v>
      </c>
      <c r="AN3995" t="s">
        <v>13</v>
      </c>
      <c r="AO3995" t="s">
        <v>4731</v>
      </c>
      <c r="AR3995" t="s">
        <v>6501</v>
      </c>
      <c r="AT3995" t="s">
        <v>214</v>
      </c>
      <c r="AX3995" t="s">
        <v>4883</v>
      </c>
      <c r="AY3995" s="104">
        <v>46115.629166666666</v>
      </c>
      <c r="AZ3995">
        <v>625241</v>
      </c>
      <c r="BA3995" t="s">
        <v>4728</v>
      </c>
      <c r="BB3995" t="s">
        <v>5989</v>
      </c>
      <c r="BF3995" t="s">
        <v>5931</v>
      </c>
    </row>
    <row r="3996" spans="32:58" x14ac:dyDescent="0.25">
      <c r="AF3996" t="s">
        <v>1985</v>
      </c>
      <c r="AJ3996" t="s">
        <v>4877</v>
      </c>
      <c r="AK3996" s="104">
        <v>46120.495833333334</v>
      </c>
      <c r="AL3996">
        <v>529945</v>
      </c>
      <c r="AM3996" t="s">
        <v>4728</v>
      </c>
      <c r="AN3996" t="s">
        <v>13</v>
      </c>
      <c r="AR3996" t="s">
        <v>5931</v>
      </c>
      <c r="AT3996" t="s">
        <v>1945</v>
      </c>
      <c r="AX3996" t="s">
        <v>5469</v>
      </c>
      <c r="AY3996" s="104">
        <v>46115.629166666666</v>
      </c>
      <c r="AZ3996">
        <v>296952</v>
      </c>
      <c r="BA3996" t="s">
        <v>4761</v>
      </c>
      <c r="BB3996" t="s">
        <v>5989</v>
      </c>
      <c r="BF3996" t="s">
        <v>5934</v>
      </c>
    </row>
    <row r="3997" spans="32:58" x14ac:dyDescent="0.25">
      <c r="AF3997" t="s">
        <v>2395</v>
      </c>
      <c r="AG3997" t="s">
        <v>1220</v>
      </c>
      <c r="AJ3997" t="s">
        <v>5134</v>
      </c>
      <c r="AK3997" s="104">
        <v>46120.496527777781</v>
      </c>
      <c r="AL3997">
        <v>941514</v>
      </c>
      <c r="AM3997" t="s">
        <v>4728</v>
      </c>
      <c r="AN3997" t="s">
        <v>42</v>
      </c>
      <c r="AO3997" t="s">
        <v>13</v>
      </c>
      <c r="AR3997" t="s">
        <v>5986</v>
      </c>
      <c r="AT3997" t="s">
        <v>1132</v>
      </c>
      <c r="AU3997" t="s">
        <v>2407</v>
      </c>
      <c r="AX3997" t="s">
        <v>4755</v>
      </c>
      <c r="AY3997" s="104">
        <v>46115.629166666666</v>
      </c>
      <c r="AZ3997">
        <v>515112</v>
      </c>
      <c r="BA3997" t="s">
        <v>4728</v>
      </c>
      <c r="BB3997" t="s">
        <v>5989</v>
      </c>
      <c r="BF3997" t="s">
        <v>5925</v>
      </c>
    </row>
    <row r="3998" spans="32:58" x14ac:dyDescent="0.25">
      <c r="AF3998" t="s">
        <v>247</v>
      </c>
      <c r="AJ3998" t="s">
        <v>7068</v>
      </c>
      <c r="AK3998" s="104">
        <v>46120.496527777781</v>
      </c>
      <c r="AL3998">
        <v>633246</v>
      </c>
      <c r="AM3998" t="s">
        <v>4728</v>
      </c>
      <c r="AN3998" t="s">
        <v>13</v>
      </c>
      <c r="AR3998" t="s">
        <v>4781</v>
      </c>
      <c r="AT3998" t="s">
        <v>1276</v>
      </c>
      <c r="AX3998" t="s">
        <v>5166</v>
      </c>
      <c r="AY3998" s="104">
        <v>46115.629166666666</v>
      </c>
      <c r="AZ3998">
        <v>87940</v>
      </c>
      <c r="BA3998" t="s">
        <v>4728</v>
      </c>
      <c r="BB3998" t="s">
        <v>5989</v>
      </c>
      <c r="BF3998" t="s">
        <v>5925</v>
      </c>
    </row>
    <row r="3999" spans="32:58" x14ac:dyDescent="0.25">
      <c r="AF3999" t="s">
        <v>1156</v>
      </c>
      <c r="AG3999" t="s">
        <v>220</v>
      </c>
      <c r="AJ3999" t="s">
        <v>7069</v>
      </c>
      <c r="AK3999" s="104">
        <v>46120.49722222222</v>
      </c>
      <c r="AL3999">
        <v>1217844</v>
      </c>
      <c r="AM3999" t="s">
        <v>4761</v>
      </c>
      <c r="AN3999" t="s">
        <v>4790</v>
      </c>
      <c r="AO3999" t="s">
        <v>13</v>
      </c>
      <c r="AR3999" t="s">
        <v>5962</v>
      </c>
      <c r="AT3999" t="s">
        <v>432</v>
      </c>
      <c r="AX3999" t="s">
        <v>4849</v>
      </c>
      <c r="AY3999" s="104">
        <v>46115.629861111112</v>
      </c>
      <c r="AZ3999">
        <v>413435</v>
      </c>
      <c r="BA3999" t="s">
        <v>4761</v>
      </c>
      <c r="BB3999" t="s">
        <v>5989</v>
      </c>
      <c r="BF3999" t="s">
        <v>5966</v>
      </c>
    </row>
    <row r="4000" spans="32:58" x14ac:dyDescent="0.25">
      <c r="AF4000" t="s">
        <v>2453</v>
      </c>
      <c r="AG4000" t="s">
        <v>637</v>
      </c>
      <c r="AJ4000" t="s">
        <v>4891</v>
      </c>
      <c r="AK4000" s="104">
        <v>46120.497916666667</v>
      </c>
      <c r="AL4000">
        <v>136717</v>
      </c>
      <c r="AM4000" t="s">
        <v>4728</v>
      </c>
      <c r="AN4000" t="s">
        <v>42</v>
      </c>
      <c r="AO4000" t="s">
        <v>13</v>
      </c>
      <c r="AR4000" t="s">
        <v>4941</v>
      </c>
      <c r="AT4000" t="s">
        <v>264</v>
      </c>
      <c r="AX4000" t="s">
        <v>4919</v>
      </c>
      <c r="AY4000" s="104">
        <v>46115.631249999999</v>
      </c>
      <c r="AZ4000">
        <v>799599</v>
      </c>
      <c r="BA4000" t="s">
        <v>4728</v>
      </c>
      <c r="BB4000" t="s">
        <v>5989</v>
      </c>
      <c r="BF4000" t="s">
        <v>5956</v>
      </c>
    </row>
    <row r="4001" spans="32:58" x14ac:dyDescent="0.25">
      <c r="AF4001" t="s">
        <v>2561</v>
      </c>
      <c r="AJ4001" t="s">
        <v>4783</v>
      </c>
      <c r="AK4001" s="104">
        <v>46120.499305555553</v>
      </c>
      <c r="AL4001">
        <v>339857</v>
      </c>
      <c r="AM4001" t="s">
        <v>4728</v>
      </c>
      <c r="AN4001" t="s">
        <v>13</v>
      </c>
      <c r="AR4001" t="s">
        <v>5918</v>
      </c>
      <c r="AT4001" t="s">
        <v>1894</v>
      </c>
      <c r="AX4001" t="s">
        <v>6003</v>
      </c>
      <c r="AY4001" s="104">
        <v>46115.631249999999</v>
      </c>
      <c r="AZ4001">
        <v>405970</v>
      </c>
      <c r="BA4001" t="s">
        <v>4728</v>
      </c>
      <c r="BB4001" t="s">
        <v>5989</v>
      </c>
      <c r="BF4001" t="s">
        <v>5942</v>
      </c>
    </row>
    <row r="4002" spans="32:58" x14ac:dyDescent="0.25">
      <c r="AF4002" t="s">
        <v>1584</v>
      </c>
      <c r="AJ4002" t="s">
        <v>6585</v>
      </c>
      <c r="AK4002" s="104">
        <v>46120.5</v>
      </c>
      <c r="AL4002">
        <v>582926</v>
      </c>
      <c r="AM4002" t="s">
        <v>4761</v>
      </c>
      <c r="AN4002" t="s">
        <v>13</v>
      </c>
      <c r="AR4002" t="s">
        <v>5920</v>
      </c>
      <c r="AT4002" t="s">
        <v>2429</v>
      </c>
      <c r="AU4002" t="s">
        <v>2197</v>
      </c>
      <c r="AX4002" t="s">
        <v>5518</v>
      </c>
      <c r="AY4002" s="104">
        <v>46115.631944444445</v>
      </c>
      <c r="AZ4002">
        <v>689142</v>
      </c>
      <c r="BA4002" t="s">
        <v>4728</v>
      </c>
      <c r="BB4002" t="s">
        <v>5989</v>
      </c>
      <c r="BC4002" t="s">
        <v>4731</v>
      </c>
      <c r="BF4002" t="s">
        <v>6501</v>
      </c>
    </row>
    <row r="4003" spans="32:58" x14ac:dyDescent="0.25">
      <c r="AF4003" t="s">
        <v>2510</v>
      </c>
      <c r="AJ4003" t="s">
        <v>7070</v>
      </c>
      <c r="AK4003" s="104">
        <v>46120.501388888886</v>
      </c>
      <c r="AL4003">
        <v>192109</v>
      </c>
      <c r="AM4003" t="s">
        <v>4728</v>
      </c>
      <c r="AN4003" t="s">
        <v>13</v>
      </c>
      <c r="AR4003" t="s">
        <v>5938</v>
      </c>
      <c r="AT4003" t="s">
        <v>308</v>
      </c>
      <c r="AX4003" t="s">
        <v>4925</v>
      </c>
      <c r="AY4003" s="104">
        <v>46115.632638888892</v>
      </c>
      <c r="AZ4003">
        <v>56849</v>
      </c>
      <c r="BA4003" t="s">
        <v>4728</v>
      </c>
      <c r="BB4003" t="s">
        <v>5989</v>
      </c>
      <c r="BF4003" t="s">
        <v>5925</v>
      </c>
    </row>
    <row r="4004" spans="32:58" x14ac:dyDescent="0.25">
      <c r="AF4004" t="s">
        <v>256</v>
      </c>
      <c r="AJ4004" t="s">
        <v>4855</v>
      </c>
      <c r="AK4004" s="104">
        <v>46120.501388888886</v>
      </c>
      <c r="AL4004">
        <v>629066</v>
      </c>
      <c r="AM4004" t="s">
        <v>4728</v>
      </c>
      <c r="AN4004" t="s">
        <v>13</v>
      </c>
      <c r="AR4004" t="s">
        <v>5920</v>
      </c>
      <c r="AT4004" t="s">
        <v>229</v>
      </c>
      <c r="AX4004" t="s">
        <v>5166</v>
      </c>
      <c r="AY4004" s="104">
        <v>46115.632638888892</v>
      </c>
      <c r="AZ4004">
        <v>130125</v>
      </c>
      <c r="BA4004" t="s">
        <v>4728</v>
      </c>
      <c r="BB4004" t="s">
        <v>5989</v>
      </c>
      <c r="BF4004" t="s">
        <v>4781</v>
      </c>
    </row>
    <row r="4005" spans="32:58" x14ac:dyDescent="0.25">
      <c r="AF4005" t="s">
        <v>2321</v>
      </c>
      <c r="AG4005" t="s">
        <v>76</v>
      </c>
      <c r="AJ4005" t="s">
        <v>7071</v>
      </c>
      <c r="AK4005" s="104">
        <v>46120.50277777778</v>
      </c>
      <c r="AL4005">
        <v>258745</v>
      </c>
      <c r="AM4005" t="s">
        <v>4728</v>
      </c>
      <c r="AN4005" t="s">
        <v>42</v>
      </c>
      <c r="AO4005" t="s">
        <v>13</v>
      </c>
      <c r="AR4005" t="s">
        <v>6018</v>
      </c>
      <c r="AT4005" t="s">
        <v>516</v>
      </c>
      <c r="AU4005" t="s">
        <v>220</v>
      </c>
      <c r="AX4005" t="s">
        <v>6446</v>
      </c>
      <c r="AY4005" s="104">
        <v>46115.633333333331</v>
      </c>
      <c r="AZ4005">
        <v>656360</v>
      </c>
      <c r="BA4005" t="s">
        <v>4728</v>
      </c>
      <c r="BB4005" t="s">
        <v>5989</v>
      </c>
      <c r="BC4005" t="s">
        <v>4731</v>
      </c>
      <c r="BF4005" t="s">
        <v>4781</v>
      </c>
    </row>
    <row r="4006" spans="32:58" x14ac:dyDescent="0.25">
      <c r="AF4006" t="s">
        <v>573</v>
      </c>
      <c r="AG4006" t="s">
        <v>868</v>
      </c>
      <c r="AJ4006" t="s">
        <v>5359</v>
      </c>
      <c r="AK4006" s="104">
        <v>46120.50277777778</v>
      </c>
      <c r="AL4006">
        <v>164220</v>
      </c>
      <c r="AM4006" t="s">
        <v>4728</v>
      </c>
      <c r="AN4006" t="s">
        <v>42</v>
      </c>
      <c r="AO4006" t="s">
        <v>13</v>
      </c>
      <c r="AR4006" t="s">
        <v>5937</v>
      </c>
      <c r="AT4006" t="s">
        <v>1385</v>
      </c>
      <c r="AU4006" t="s">
        <v>1132</v>
      </c>
      <c r="AX4006" t="s">
        <v>5469</v>
      </c>
      <c r="AY4006" s="104">
        <v>46115.633333333331</v>
      </c>
      <c r="AZ4006">
        <v>968718</v>
      </c>
      <c r="BA4006" t="s">
        <v>4728</v>
      </c>
      <c r="BB4006" t="s">
        <v>5989</v>
      </c>
      <c r="BC4006" t="s">
        <v>4731</v>
      </c>
      <c r="BF4006" t="s">
        <v>6148</v>
      </c>
    </row>
    <row r="4007" spans="32:58" x14ac:dyDescent="0.25">
      <c r="AF4007" t="s">
        <v>172</v>
      </c>
      <c r="AG4007" t="s">
        <v>1531</v>
      </c>
      <c r="AJ4007" t="s">
        <v>4877</v>
      </c>
      <c r="AK4007" s="104">
        <v>46120.50277777778</v>
      </c>
      <c r="AM4007" t="s">
        <v>4728</v>
      </c>
      <c r="AN4007" t="s">
        <v>42</v>
      </c>
      <c r="AO4007" t="s">
        <v>13</v>
      </c>
      <c r="AR4007" t="s">
        <v>5521</v>
      </c>
      <c r="AT4007" t="s">
        <v>2559</v>
      </c>
      <c r="AX4007" t="s">
        <v>6581</v>
      </c>
      <c r="AY4007" s="104">
        <v>46115.633333333331</v>
      </c>
      <c r="AZ4007">
        <v>1383450</v>
      </c>
      <c r="BA4007" t="s">
        <v>4761</v>
      </c>
      <c r="BB4007" t="s">
        <v>5989</v>
      </c>
      <c r="BF4007" t="s">
        <v>5966</v>
      </c>
    </row>
    <row r="4008" spans="32:58" x14ac:dyDescent="0.25">
      <c r="AF4008" t="s">
        <v>2600</v>
      </c>
      <c r="AJ4008" t="s">
        <v>5279</v>
      </c>
      <c r="AK4008" s="104">
        <v>46120.50277777778</v>
      </c>
      <c r="AL4008">
        <v>477531</v>
      </c>
      <c r="AM4008" t="s">
        <v>4761</v>
      </c>
      <c r="AN4008" t="s">
        <v>13</v>
      </c>
      <c r="AR4008" t="s">
        <v>5918</v>
      </c>
      <c r="AT4008" t="s">
        <v>1276</v>
      </c>
      <c r="AX4008" t="s">
        <v>5174</v>
      </c>
      <c r="AY4008" s="104">
        <v>46115.634027777778</v>
      </c>
      <c r="AZ4008">
        <v>796643</v>
      </c>
      <c r="BA4008" t="s">
        <v>4728</v>
      </c>
      <c r="BB4008" t="s">
        <v>5989</v>
      </c>
      <c r="BF4008" t="s">
        <v>5931</v>
      </c>
    </row>
    <row r="4009" spans="32:58" x14ac:dyDescent="0.25">
      <c r="AF4009" t="s">
        <v>866</v>
      </c>
      <c r="AJ4009" t="s">
        <v>5421</v>
      </c>
      <c r="AK4009" s="104">
        <v>46120.50277777778</v>
      </c>
      <c r="AL4009">
        <v>226962</v>
      </c>
      <c r="AM4009" t="s">
        <v>4728</v>
      </c>
      <c r="AN4009" t="s">
        <v>13</v>
      </c>
      <c r="AR4009" t="s">
        <v>4781</v>
      </c>
      <c r="AT4009" t="s">
        <v>72</v>
      </c>
      <c r="AX4009" t="s">
        <v>5072</v>
      </c>
      <c r="AY4009" s="104">
        <v>46115.634722222225</v>
      </c>
      <c r="AZ4009">
        <v>380131</v>
      </c>
      <c r="BA4009" t="s">
        <v>4728</v>
      </c>
      <c r="BB4009" t="s">
        <v>5989</v>
      </c>
      <c r="BF4009" t="s">
        <v>4781</v>
      </c>
    </row>
    <row r="4010" spans="32:58" x14ac:dyDescent="0.25">
      <c r="AF4010" t="s">
        <v>250</v>
      </c>
      <c r="AJ4010" t="s">
        <v>5627</v>
      </c>
      <c r="AK4010" s="104">
        <v>46120.503472222219</v>
      </c>
      <c r="AL4010">
        <v>134282</v>
      </c>
      <c r="AM4010" t="s">
        <v>4728</v>
      </c>
      <c r="AN4010" t="s">
        <v>13</v>
      </c>
      <c r="AR4010" t="s">
        <v>5920</v>
      </c>
      <c r="AT4010" t="s">
        <v>1945</v>
      </c>
      <c r="AX4010" t="s">
        <v>5665</v>
      </c>
      <c r="AY4010" s="104">
        <v>46115.634722222225</v>
      </c>
      <c r="AZ4010">
        <v>126922</v>
      </c>
      <c r="BA4010" t="s">
        <v>4728</v>
      </c>
      <c r="BB4010" t="s">
        <v>5989</v>
      </c>
      <c r="BF4010" t="s">
        <v>5918</v>
      </c>
    </row>
    <row r="4011" spans="32:58" x14ac:dyDescent="0.25">
      <c r="AF4011" t="s">
        <v>1645</v>
      </c>
      <c r="AG4011" t="s">
        <v>72</v>
      </c>
      <c r="AJ4011" t="s">
        <v>7072</v>
      </c>
      <c r="AK4011" s="104">
        <v>46120.503472222219</v>
      </c>
      <c r="AL4011">
        <v>1060835</v>
      </c>
      <c r="AM4011" t="s">
        <v>4728</v>
      </c>
      <c r="AN4011" t="s">
        <v>42</v>
      </c>
      <c r="AO4011" t="s">
        <v>13</v>
      </c>
      <c r="AR4011" t="s">
        <v>6012</v>
      </c>
      <c r="AT4011" t="s">
        <v>836</v>
      </c>
      <c r="AX4011" t="s">
        <v>4765</v>
      </c>
      <c r="AY4011" s="104">
        <v>46115.634722222225</v>
      </c>
      <c r="AZ4011">
        <v>685094</v>
      </c>
      <c r="BA4011" t="s">
        <v>4728</v>
      </c>
      <c r="BB4011" t="s">
        <v>5989</v>
      </c>
      <c r="BF4011" t="s">
        <v>5931</v>
      </c>
    </row>
    <row r="4012" spans="32:58" x14ac:dyDescent="0.25">
      <c r="AF4012" t="s">
        <v>2508</v>
      </c>
      <c r="AG4012" t="s">
        <v>1481</v>
      </c>
      <c r="AJ4012" t="s">
        <v>5359</v>
      </c>
      <c r="AK4012" s="104">
        <v>46120.504166666666</v>
      </c>
      <c r="AL4012">
        <v>347706</v>
      </c>
      <c r="AM4012" t="s">
        <v>4728</v>
      </c>
      <c r="AN4012" t="s">
        <v>42</v>
      </c>
      <c r="AO4012" t="s">
        <v>13</v>
      </c>
      <c r="AR4012" t="s">
        <v>6430</v>
      </c>
      <c r="AT4012" t="s">
        <v>1078</v>
      </c>
      <c r="AX4012" t="s">
        <v>5136</v>
      </c>
      <c r="AY4012" s="104">
        <v>46115.634722222225</v>
      </c>
      <c r="AZ4012">
        <v>134112</v>
      </c>
      <c r="BA4012" t="s">
        <v>4728</v>
      </c>
      <c r="BB4012" t="s">
        <v>5989</v>
      </c>
      <c r="BF4012" t="s">
        <v>4781</v>
      </c>
    </row>
    <row r="4013" spans="32:58" x14ac:dyDescent="0.25">
      <c r="AF4013" t="s">
        <v>1391</v>
      </c>
      <c r="AG4013" t="s">
        <v>1688</v>
      </c>
      <c r="AJ4013" t="s">
        <v>7068</v>
      </c>
      <c r="AK4013" s="104">
        <v>46120.504861111112</v>
      </c>
      <c r="AL4013">
        <v>499420</v>
      </c>
      <c r="AM4013" t="s">
        <v>4761</v>
      </c>
      <c r="AN4013" t="s">
        <v>13</v>
      </c>
      <c r="AO4013" t="s">
        <v>4731</v>
      </c>
      <c r="AR4013" t="s">
        <v>7073</v>
      </c>
      <c r="AT4013" t="s">
        <v>2345</v>
      </c>
      <c r="AX4013" t="s">
        <v>4845</v>
      </c>
      <c r="AY4013" s="104">
        <v>46115.634722222225</v>
      </c>
      <c r="AZ4013">
        <v>287826</v>
      </c>
      <c r="BA4013" t="s">
        <v>4728</v>
      </c>
      <c r="BB4013" t="s">
        <v>5989</v>
      </c>
      <c r="BF4013" t="s">
        <v>5931</v>
      </c>
    </row>
    <row r="4014" spans="32:58" x14ac:dyDescent="0.25">
      <c r="AF4014" t="s">
        <v>2419</v>
      </c>
      <c r="AG4014" t="s">
        <v>2373</v>
      </c>
      <c r="AJ4014" t="s">
        <v>5537</v>
      </c>
      <c r="AK4014" s="104">
        <v>46120.506249999999</v>
      </c>
      <c r="AL4014">
        <v>120654</v>
      </c>
      <c r="AM4014" t="s">
        <v>4728</v>
      </c>
      <c r="AN4014" t="s">
        <v>42</v>
      </c>
      <c r="AO4014" t="s">
        <v>13</v>
      </c>
      <c r="AR4014" t="s">
        <v>5937</v>
      </c>
      <c r="AT4014" t="s">
        <v>2383</v>
      </c>
      <c r="AX4014" t="s">
        <v>4849</v>
      </c>
      <c r="AY4014" s="104">
        <v>46115.634722222225</v>
      </c>
      <c r="AZ4014">
        <v>583423</v>
      </c>
      <c r="BA4014" t="s">
        <v>4761</v>
      </c>
      <c r="BB4014" t="s">
        <v>5989</v>
      </c>
      <c r="BF4014" t="s">
        <v>5966</v>
      </c>
    </row>
    <row r="4015" spans="32:58" x14ac:dyDescent="0.25">
      <c r="AF4015" t="s">
        <v>1507</v>
      </c>
      <c r="AJ4015" t="s">
        <v>7067</v>
      </c>
      <c r="AK4015" s="104">
        <v>46120.506944444445</v>
      </c>
      <c r="AL4015">
        <v>910650</v>
      </c>
      <c r="AM4015" t="s">
        <v>4728</v>
      </c>
      <c r="AN4015" t="s">
        <v>13</v>
      </c>
      <c r="AR4015" t="s">
        <v>5918</v>
      </c>
      <c r="AT4015" t="s">
        <v>414</v>
      </c>
      <c r="AX4015" t="s">
        <v>5665</v>
      </c>
      <c r="AY4015" s="104">
        <v>46115.635416666664</v>
      </c>
      <c r="AZ4015">
        <v>200807</v>
      </c>
      <c r="BA4015" t="s">
        <v>4728</v>
      </c>
      <c r="BB4015" t="s">
        <v>5989</v>
      </c>
      <c r="BF4015" t="s">
        <v>5918</v>
      </c>
    </row>
    <row r="4016" spans="32:58" x14ac:dyDescent="0.25">
      <c r="AF4016" t="s">
        <v>2029</v>
      </c>
      <c r="AG4016" t="s">
        <v>2407</v>
      </c>
      <c r="AJ4016" t="s">
        <v>5472</v>
      </c>
      <c r="AK4016" s="104">
        <v>46120.506944444445</v>
      </c>
      <c r="AL4016">
        <v>672700</v>
      </c>
      <c r="AM4016" t="s">
        <v>4761</v>
      </c>
      <c r="AN4016" t="s">
        <v>4797</v>
      </c>
      <c r="AO4016" t="s">
        <v>13</v>
      </c>
      <c r="AR4016" t="s">
        <v>7074</v>
      </c>
      <c r="AT4016" t="s">
        <v>2600</v>
      </c>
      <c r="AX4016" t="s">
        <v>6061</v>
      </c>
      <c r="AY4016" s="104">
        <v>46115.636111111111</v>
      </c>
      <c r="AZ4016">
        <v>349466</v>
      </c>
      <c r="BA4016" t="s">
        <v>4728</v>
      </c>
      <c r="BB4016" t="s">
        <v>5989</v>
      </c>
      <c r="BF4016" t="s">
        <v>5942</v>
      </c>
    </row>
    <row r="4017" spans="32:58" x14ac:dyDescent="0.25">
      <c r="AF4017" t="s">
        <v>2624</v>
      </c>
      <c r="AJ4017" t="s">
        <v>4743</v>
      </c>
      <c r="AK4017" s="104">
        <v>46120.506944444445</v>
      </c>
      <c r="AM4017" t="s">
        <v>4761</v>
      </c>
      <c r="AN4017" t="s">
        <v>13</v>
      </c>
      <c r="AR4017" t="s">
        <v>5934</v>
      </c>
      <c r="AT4017" t="s">
        <v>308</v>
      </c>
      <c r="AX4017" t="s">
        <v>5652</v>
      </c>
      <c r="AY4017" s="104">
        <v>46115.636111111111</v>
      </c>
      <c r="AZ4017">
        <v>111332</v>
      </c>
      <c r="BA4017" t="s">
        <v>4728</v>
      </c>
      <c r="BB4017" t="s">
        <v>5989</v>
      </c>
      <c r="BF4017" t="s">
        <v>5925</v>
      </c>
    </row>
    <row r="4018" spans="32:58" x14ac:dyDescent="0.25">
      <c r="AF4018" t="s">
        <v>1284</v>
      </c>
      <c r="AG4018" t="s">
        <v>866</v>
      </c>
      <c r="AH4018" t="s">
        <v>2561</v>
      </c>
      <c r="AJ4018" t="s">
        <v>4877</v>
      </c>
      <c r="AK4018" s="104">
        <v>46120.507638888892</v>
      </c>
      <c r="AL4018">
        <v>490352</v>
      </c>
      <c r="AM4018" t="s">
        <v>4728</v>
      </c>
      <c r="AN4018" t="s">
        <v>13</v>
      </c>
      <c r="AO4018" t="s">
        <v>4731</v>
      </c>
      <c r="AR4018" t="s">
        <v>6790</v>
      </c>
      <c r="AT4018" t="s">
        <v>1292</v>
      </c>
      <c r="AX4018" t="s">
        <v>4900</v>
      </c>
      <c r="AY4018" s="104">
        <v>46115.636111111111</v>
      </c>
      <c r="AZ4018">
        <v>405288</v>
      </c>
      <c r="BA4018" t="s">
        <v>4728</v>
      </c>
      <c r="BB4018" t="s">
        <v>5989</v>
      </c>
      <c r="BF4018" t="s">
        <v>5948</v>
      </c>
    </row>
    <row r="4019" spans="32:58" x14ac:dyDescent="0.25">
      <c r="AF4019" t="s">
        <v>2644</v>
      </c>
      <c r="AG4019" t="s">
        <v>868</v>
      </c>
      <c r="AJ4019" t="s">
        <v>5537</v>
      </c>
      <c r="AK4019" s="104">
        <v>46120.507638888892</v>
      </c>
      <c r="AL4019">
        <v>309084</v>
      </c>
      <c r="AM4019" t="s">
        <v>4728</v>
      </c>
      <c r="AN4019" t="s">
        <v>42</v>
      </c>
      <c r="AO4019" t="s">
        <v>13</v>
      </c>
      <c r="AR4019" t="s">
        <v>5933</v>
      </c>
      <c r="AT4019" t="s">
        <v>1134</v>
      </c>
      <c r="AX4019" t="s">
        <v>6581</v>
      </c>
      <c r="AY4019" s="104">
        <v>46115.636111111111</v>
      </c>
      <c r="AZ4019">
        <v>426981</v>
      </c>
      <c r="BA4019" t="s">
        <v>4728</v>
      </c>
      <c r="BB4019" t="s">
        <v>5989</v>
      </c>
      <c r="BF4019" t="s">
        <v>4781</v>
      </c>
    </row>
    <row r="4020" spans="32:58" x14ac:dyDescent="0.25">
      <c r="AF4020" t="s">
        <v>76</v>
      </c>
      <c r="AG4020" t="s">
        <v>1688</v>
      </c>
      <c r="AJ4020" t="s">
        <v>4877</v>
      </c>
      <c r="AK4020" s="104">
        <v>46120.507638888892</v>
      </c>
      <c r="AL4020">
        <v>331234</v>
      </c>
      <c r="AM4020" t="s">
        <v>4728</v>
      </c>
      <c r="AN4020" t="s">
        <v>13</v>
      </c>
      <c r="AO4020" t="s">
        <v>4731</v>
      </c>
      <c r="AR4020" t="s">
        <v>6240</v>
      </c>
      <c r="AT4020" t="s">
        <v>2559</v>
      </c>
      <c r="AX4020" t="s">
        <v>4782</v>
      </c>
      <c r="AY4020" s="104">
        <v>46115.636805555558</v>
      </c>
      <c r="AZ4020">
        <v>401017</v>
      </c>
      <c r="BA4020" t="s">
        <v>4761</v>
      </c>
      <c r="BB4020" t="s">
        <v>5989</v>
      </c>
      <c r="BF4020" t="s">
        <v>5966</v>
      </c>
    </row>
    <row r="4021" spans="32:58" x14ac:dyDescent="0.25">
      <c r="AF4021" t="s">
        <v>235</v>
      </c>
      <c r="AJ4021" t="s">
        <v>6288</v>
      </c>
      <c r="AK4021" s="104">
        <v>46120.508333333331</v>
      </c>
      <c r="AL4021">
        <v>410736</v>
      </c>
      <c r="AM4021" t="s">
        <v>4728</v>
      </c>
      <c r="AN4021" t="s">
        <v>13</v>
      </c>
      <c r="AR4021" t="s">
        <v>5931</v>
      </c>
      <c r="AT4021" t="s">
        <v>1559</v>
      </c>
      <c r="AX4021" t="s">
        <v>4844</v>
      </c>
      <c r="AY4021" s="104">
        <v>46115.636805555558</v>
      </c>
      <c r="AZ4021">
        <v>2370155</v>
      </c>
      <c r="BA4021" t="s">
        <v>4728</v>
      </c>
      <c r="BB4021" t="s">
        <v>5989</v>
      </c>
      <c r="BF4021" t="s">
        <v>5931</v>
      </c>
    </row>
    <row r="4022" spans="32:58" x14ac:dyDescent="0.25">
      <c r="AF4022" t="s">
        <v>2600</v>
      </c>
      <c r="AJ4022" t="s">
        <v>5279</v>
      </c>
      <c r="AK4022" s="104">
        <v>46120.509027777778</v>
      </c>
      <c r="AL4022">
        <v>145887</v>
      </c>
      <c r="AM4022" t="s">
        <v>4761</v>
      </c>
      <c r="AN4022" t="s">
        <v>13</v>
      </c>
      <c r="AR4022" t="s">
        <v>5918</v>
      </c>
      <c r="AT4022" t="s">
        <v>2510</v>
      </c>
      <c r="AX4022" t="s">
        <v>5065</v>
      </c>
      <c r="AY4022" s="104">
        <v>46115.636805555558</v>
      </c>
      <c r="AZ4022">
        <v>305272</v>
      </c>
      <c r="BA4022" t="s">
        <v>4728</v>
      </c>
      <c r="BB4022" t="s">
        <v>5989</v>
      </c>
      <c r="BF4022" t="s">
        <v>5942</v>
      </c>
    </row>
    <row r="4023" spans="32:58" x14ac:dyDescent="0.25">
      <c r="AF4023" t="s">
        <v>2644</v>
      </c>
      <c r="AG4023" t="s">
        <v>1078</v>
      </c>
      <c r="AJ4023" t="s">
        <v>4919</v>
      </c>
      <c r="AK4023" s="104">
        <v>46120.509722222225</v>
      </c>
      <c r="AL4023">
        <v>910982</v>
      </c>
      <c r="AM4023" t="s">
        <v>4761</v>
      </c>
      <c r="AN4023" t="s">
        <v>42</v>
      </c>
      <c r="AO4023" t="s">
        <v>13</v>
      </c>
      <c r="AR4023" t="s">
        <v>6221</v>
      </c>
      <c r="AT4023" t="s">
        <v>2429</v>
      </c>
      <c r="AX4023" t="s">
        <v>5467</v>
      </c>
      <c r="AY4023" s="104">
        <v>46115.636805555558</v>
      </c>
      <c r="AZ4023">
        <v>1376450</v>
      </c>
      <c r="BA4023" t="s">
        <v>4761</v>
      </c>
      <c r="BB4023" t="s">
        <v>5989</v>
      </c>
      <c r="BF4023" t="s">
        <v>5966</v>
      </c>
    </row>
    <row r="4024" spans="32:58" x14ac:dyDescent="0.25">
      <c r="AF4024" t="s">
        <v>250</v>
      </c>
      <c r="AJ4024" t="s">
        <v>4855</v>
      </c>
      <c r="AK4024" s="104">
        <v>46120.510416666664</v>
      </c>
      <c r="AL4024">
        <v>507387</v>
      </c>
      <c r="AM4024" t="s">
        <v>4728</v>
      </c>
      <c r="AN4024" t="s">
        <v>13</v>
      </c>
      <c r="AR4024" t="s">
        <v>5920</v>
      </c>
      <c r="AT4024" t="s">
        <v>2407</v>
      </c>
      <c r="AU4024" t="s">
        <v>1891</v>
      </c>
      <c r="AX4024" t="s">
        <v>4877</v>
      </c>
      <c r="AY4024" s="104">
        <v>46115.637499999997</v>
      </c>
      <c r="AZ4024">
        <v>707074</v>
      </c>
      <c r="BA4024" t="s">
        <v>4728</v>
      </c>
      <c r="BB4024" t="s">
        <v>5989</v>
      </c>
      <c r="BC4024" t="s">
        <v>4731</v>
      </c>
      <c r="BF4024" t="s">
        <v>7313</v>
      </c>
    </row>
    <row r="4025" spans="32:58" x14ac:dyDescent="0.25">
      <c r="AF4025" t="s">
        <v>852</v>
      </c>
      <c r="AJ4025" t="s">
        <v>4877</v>
      </c>
      <c r="AK4025" s="104">
        <v>46120.510416666664</v>
      </c>
      <c r="AL4025">
        <v>29285</v>
      </c>
      <c r="AM4025" t="s">
        <v>4728</v>
      </c>
      <c r="AN4025" t="s">
        <v>13</v>
      </c>
      <c r="AR4025" t="s">
        <v>5925</v>
      </c>
      <c r="AT4025" t="s">
        <v>516</v>
      </c>
      <c r="AX4025" t="s">
        <v>5652</v>
      </c>
      <c r="AY4025" s="104">
        <v>46115.637499999997</v>
      </c>
      <c r="AZ4025">
        <v>434133</v>
      </c>
      <c r="BA4025" t="s">
        <v>4728</v>
      </c>
      <c r="BB4025" t="s">
        <v>5989</v>
      </c>
      <c r="BF4025" t="s">
        <v>4781</v>
      </c>
    </row>
    <row r="4026" spans="32:58" x14ac:dyDescent="0.25">
      <c r="AF4026" t="s">
        <v>2561</v>
      </c>
      <c r="AJ4026" t="s">
        <v>5535</v>
      </c>
      <c r="AK4026" s="104">
        <v>46120.510416666664</v>
      </c>
      <c r="AL4026">
        <v>396097</v>
      </c>
      <c r="AM4026" t="s">
        <v>4728</v>
      </c>
      <c r="AN4026" t="s">
        <v>13</v>
      </c>
      <c r="AR4026" t="s">
        <v>5931</v>
      </c>
      <c r="AT4026" t="s">
        <v>551</v>
      </c>
      <c r="AX4026" t="s">
        <v>5431</v>
      </c>
      <c r="AY4026" s="104">
        <v>46115.638888888891</v>
      </c>
      <c r="AZ4026">
        <v>426595</v>
      </c>
      <c r="BA4026" t="s">
        <v>4728</v>
      </c>
      <c r="BB4026" t="s">
        <v>5989</v>
      </c>
      <c r="BF4026" t="s">
        <v>5924</v>
      </c>
    </row>
    <row r="4027" spans="32:58" x14ac:dyDescent="0.25">
      <c r="AF4027" t="s">
        <v>850</v>
      </c>
      <c r="AG4027" t="s">
        <v>2345</v>
      </c>
      <c r="AJ4027" t="s">
        <v>4926</v>
      </c>
      <c r="AK4027" s="104">
        <v>46120.511111111111</v>
      </c>
      <c r="AM4027" t="s">
        <v>4761</v>
      </c>
      <c r="AN4027" t="s">
        <v>4797</v>
      </c>
      <c r="AO4027" t="s">
        <v>13</v>
      </c>
      <c r="AR4027" t="s">
        <v>6736</v>
      </c>
      <c r="AT4027" t="s">
        <v>241</v>
      </c>
      <c r="AX4027" t="s">
        <v>4968</v>
      </c>
      <c r="AY4027" s="104">
        <v>46115.638888888891</v>
      </c>
      <c r="AZ4027">
        <v>594710</v>
      </c>
      <c r="BA4027" t="s">
        <v>4728</v>
      </c>
      <c r="BB4027" t="s">
        <v>5989</v>
      </c>
      <c r="BF4027" t="s">
        <v>5958</v>
      </c>
    </row>
    <row r="4028" spans="32:58" x14ac:dyDescent="0.25">
      <c r="AF4028" t="s">
        <v>852</v>
      </c>
      <c r="AJ4028" t="s">
        <v>5502</v>
      </c>
      <c r="AK4028" s="104">
        <v>46120.511805555558</v>
      </c>
      <c r="AL4028">
        <v>272542</v>
      </c>
      <c r="AM4028" t="s">
        <v>4761</v>
      </c>
      <c r="AN4028" t="s">
        <v>13</v>
      </c>
      <c r="AR4028" t="s">
        <v>5966</v>
      </c>
      <c r="AT4028" t="s">
        <v>1945</v>
      </c>
      <c r="AX4028" t="s">
        <v>5013</v>
      </c>
      <c r="AY4028" s="104">
        <v>46115.63958333333</v>
      </c>
      <c r="AZ4028">
        <v>508286</v>
      </c>
      <c r="BA4028" t="s">
        <v>4728</v>
      </c>
      <c r="BB4028" t="s">
        <v>5989</v>
      </c>
      <c r="BF4028" t="s">
        <v>5918</v>
      </c>
    </row>
    <row r="4029" spans="32:58" x14ac:dyDescent="0.25">
      <c r="AF4029" t="s">
        <v>2510</v>
      </c>
      <c r="AJ4029" t="s">
        <v>7008</v>
      </c>
      <c r="AK4029" s="104">
        <v>46120.512499999997</v>
      </c>
      <c r="AM4029" t="s">
        <v>4761</v>
      </c>
      <c r="AN4029" t="s">
        <v>13</v>
      </c>
      <c r="AR4029" t="s">
        <v>5966</v>
      </c>
      <c r="AT4029" t="s">
        <v>1894</v>
      </c>
      <c r="AX4029" t="s">
        <v>4745</v>
      </c>
      <c r="AY4029" s="104">
        <v>46115.63958333333</v>
      </c>
      <c r="AZ4029">
        <v>205077</v>
      </c>
      <c r="BA4029" t="s">
        <v>4728</v>
      </c>
      <c r="BB4029" t="s">
        <v>5989</v>
      </c>
      <c r="BF4029" t="s">
        <v>5920</v>
      </c>
    </row>
    <row r="4030" spans="32:58" x14ac:dyDescent="0.25">
      <c r="AF4030" t="s">
        <v>1220</v>
      </c>
      <c r="AJ4030" t="s">
        <v>4877</v>
      </c>
      <c r="AK4030" s="104">
        <v>46120.512499999997</v>
      </c>
      <c r="AL4030">
        <v>560704</v>
      </c>
      <c r="AM4030" t="s">
        <v>4728</v>
      </c>
      <c r="AN4030" t="s">
        <v>13</v>
      </c>
      <c r="AR4030" t="s">
        <v>5920</v>
      </c>
      <c r="AT4030" t="s">
        <v>683</v>
      </c>
      <c r="AX4030" t="s">
        <v>5913</v>
      </c>
      <c r="AY4030" s="104">
        <v>46115.63958333333</v>
      </c>
      <c r="AZ4030">
        <v>298212</v>
      </c>
      <c r="BA4030" t="s">
        <v>4728</v>
      </c>
      <c r="BB4030" t="s">
        <v>5989</v>
      </c>
      <c r="BF4030" t="s">
        <v>5942</v>
      </c>
    </row>
    <row r="4031" spans="32:58" x14ac:dyDescent="0.25">
      <c r="AF4031" t="s">
        <v>1645</v>
      </c>
      <c r="AG4031" t="s">
        <v>2373</v>
      </c>
      <c r="AJ4031" t="s">
        <v>5874</v>
      </c>
      <c r="AK4031" s="104">
        <v>46120.513888888891</v>
      </c>
      <c r="AM4031" t="s">
        <v>4728</v>
      </c>
      <c r="AN4031" t="s">
        <v>42</v>
      </c>
      <c r="AO4031" t="s">
        <v>13</v>
      </c>
      <c r="AT4031" t="s">
        <v>2383</v>
      </c>
      <c r="AX4031" t="s">
        <v>5355</v>
      </c>
      <c r="AY4031" s="104">
        <v>46115.63958333333</v>
      </c>
      <c r="AZ4031">
        <v>1268270</v>
      </c>
      <c r="BA4031" t="s">
        <v>4761</v>
      </c>
      <c r="BB4031" t="s">
        <v>5989</v>
      </c>
      <c r="BF4031" t="s">
        <v>5966</v>
      </c>
    </row>
    <row r="4032" spans="32:58" x14ac:dyDescent="0.25">
      <c r="AF4032" t="s">
        <v>2600</v>
      </c>
      <c r="AJ4032" t="s">
        <v>5279</v>
      </c>
      <c r="AK4032" s="104">
        <v>46120.51458333333</v>
      </c>
      <c r="AM4032" t="s">
        <v>4761</v>
      </c>
      <c r="AN4032" t="s">
        <v>13</v>
      </c>
      <c r="AR4032" t="s">
        <v>5918</v>
      </c>
      <c r="AT4032" t="s">
        <v>72</v>
      </c>
      <c r="AX4032" t="s">
        <v>5072</v>
      </c>
      <c r="AY4032" s="104">
        <v>46115.640277777777</v>
      </c>
      <c r="AZ4032">
        <v>81130</v>
      </c>
      <c r="BA4032" t="s">
        <v>151</v>
      </c>
      <c r="BB4032" t="s">
        <v>5989</v>
      </c>
      <c r="BF4032" t="s">
        <v>5918</v>
      </c>
    </row>
    <row r="4033" spans="32:58" x14ac:dyDescent="0.25">
      <c r="AF4033" t="s">
        <v>76</v>
      </c>
      <c r="AJ4033" t="s">
        <v>5085</v>
      </c>
      <c r="AK4033" s="104">
        <v>46120.515277777777</v>
      </c>
      <c r="AL4033">
        <v>401713</v>
      </c>
      <c r="AM4033" t="s">
        <v>4728</v>
      </c>
      <c r="AN4033" t="s">
        <v>13</v>
      </c>
      <c r="AR4033" t="s">
        <v>5918</v>
      </c>
      <c r="AT4033" t="s">
        <v>308</v>
      </c>
      <c r="AX4033" t="s">
        <v>4890</v>
      </c>
      <c r="AY4033" s="104">
        <v>46115.640277777777</v>
      </c>
      <c r="AZ4033">
        <v>550143</v>
      </c>
      <c r="BA4033" t="s">
        <v>4728</v>
      </c>
      <c r="BB4033" t="s">
        <v>5989</v>
      </c>
      <c r="BF4033" t="s">
        <v>5931</v>
      </c>
    </row>
    <row r="4034" spans="32:58" x14ac:dyDescent="0.25">
      <c r="AF4034" t="s">
        <v>2561</v>
      </c>
      <c r="AJ4034" t="s">
        <v>4877</v>
      </c>
      <c r="AK4034" s="104">
        <v>46120.515277777777</v>
      </c>
      <c r="AL4034">
        <v>44984</v>
      </c>
      <c r="AM4034" t="s">
        <v>4728</v>
      </c>
      <c r="AN4034" t="s">
        <v>13</v>
      </c>
      <c r="AR4034" t="s">
        <v>5918</v>
      </c>
      <c r="AT4034" t="s">
        <v>414</v>
      </c>
      <c r="AU4034" t="s">
        <v>220</v>
      </c>
      <c r="AX4034" t="s">
        <v>4900</v>
      </c>
      <c r="AY4034" s="104">
        <v>46115.640972222223</v>
      </c>
      <c r="AZ4034">
        <v>727759</v>
      </c>
      <c r="BA4034" t="s">
        <v>4728</v>
      </c>
      <c r="BB4034" t="s">
        <v>5989</v>
      </c>
      <c r="BC4034" t="s">
        <v>4731</v>
      </c>
      <c r="BF4034" t="s">
        <v>6263</v>
      </c>
    </row>
    <row r="4035" spans="32:58" x14ac:dyDescent="0.25">
      <c r="AF4035" t="s">
        <v>2561</v>
      </c>
      <c r="AJ4035" t="s">
        <v>7075</v>
      </c>
      <c r="AK4035" s="104">
        <v>46120.515277777777</v>
      </c>
      <c r="AL4035">
        <v>179889</v>
      </c>
      <c r="AM4035" t="s">
        <v>4728</v>
      </c>
      <c r="AN4035" t="s">
        <v>13</v>
      </c>
      <c r="AR4035" t="s">
        <v>5942</v>
      </c>
      <c r="AT4035" t="s">
        <v>1584</v>
      </c>
      <c r="AX4035" t="s">
        <v>7616</v>
      </c>
      <c r="AY4035" s="104">
        <v>46115.64166666667</v>
      </c>
      <c r="AZ4035">
        <v>1381973</v>
      </c>
      <c r="BA4035" t="s">
        <v>4761</v>
      </c>
      <c r="BB4035" t="s">
        <v>5989</v>
      </c>
      <c r="BF4035" t="s">
        <v>5924</v>
      </c>
    </row>
    <row r="4036" spans="32:58" x14ac:dyDescent="0.25">
      <c r="AF4036" t="s">
        <v>73</v>
      </c>
      <c r="AG4036" t="s">
        <v>2142</v>
      </c>
      <c r="AJ4036" t="s">
        <v>5253</v>
      </c>
      <c r="AK4036" s="104">
        <v>46120.515277777777</v>
      </c>
      <c r="AM4036" t="s">
        <v>4761</v>
      </c>
      <c r="AN4036" t="s">
        <v>13</v>
      </c>
      <c r="AO4036" t="s">
        <v>4731</v>
      </c>
      <c r="AR4036" t="s">
        <v>6251</v>
      </c>
      <c r="AT4036" t="s">
        <v>2345</v>
      </c>
      <c r="AX4036" t="s">
        <v>4782</v>
      </c>
      <c r="AY4036" s="104">
        <v>46115.64166666667</v>
      </c>
      <c r="AZ4036">
        <v>227501</v>
      </c>
      <c r="BA4036" t="s">
        <v>4728</v>
      </c>
      <c r="BB4036" t="s">
        <v>5989</v>
      </c>
      <c r="BF4036" t="s">
        <v>6069</v>
      </c>
    </row>
    <row r="4037" spans="32:58" x14ac:dyDescent="0.25">
      <c r="AF4037" t="s">
        <v>250</v>
      </c>
      <c r="AJ4037" t="s">
        <v>4765</v>
      </c>
      <c r="AK4037" s="104">
        <v>46120.515972222223</v>
      </c>
      <c r="AM4037" t="s">
        <v>4728</v>
      </c>
      <c r="AN4037" t="s">
        <v>13</v>
      </c>
      <c r="AT4037" t="s">
        <v>264</v>
      </c>
      <c r="AX4037" t="s">
        <v>4782</v>
      </c>
      <c r="AY4037" s="104">
        <v>46115.64166666667</v>
      </c>
      <c r="AZ4037">
        <v>542137</v>
      </c>
      <c r="BA4037" t="s">
        <v>4728</v>
      </c>
      <c r="BB4037" t="s">
        <v>5989</v>
      </c>
      <c r="BF4037" t="s">
        <v>5931</v>
      </c>
    </row>
    <row r="4038" spans="32:58" x14ac:dyDescent="0.25">
      <c r="AF4038" t="s">
        <v>2561</v>
      </c>
      <c r="AJ4038" t="s">
        <v>4833</v>
      </c>
      <c r="AK4038" s="104">
        <v>46120.517361111109</v>
      </c>
      <c r="AM4038" t="s">
        <v>4728</v>
      </c>
      <c r="AN4038" t="s">
        <v>13</v>
      </c>
      <c r="AT4038" t="s">
        <v>2403</v>
      </c>
      <c r="AX4038" t="s">
        <v>5229</v>
      </c>
      <c r="AY4038" s="104">
        <v>46115.642361111109</v>
      </c>
      <c r="AZ4038">
        <v>551640</v>
      </c>
      <c r="BA4038" t="s">
        <v>4728</v>
      </c>
      <c r="BB4038" t="s">
        <v>5989</v>
      </c>
      <c r="BF4038" t="s">
        <v>5942</v>
      </c>
    </row>
    <row r="4039" spans="32:58" x14ac:dyDescent="0.25">
      <c r="AF4039" t="s">
        <v>1284</v>
      </c>
      <c r="AJ4039" t="s">
        <v>4877</v>
      </c>
      <c r="AK4039" s="104">
        <v>46120.517361111109</v>
      </c>
      <c r="AL4039">
        <v>82587</v>
      </c>
      <c r="AM4039" t="s">
        <v>4728</v>
      </c>
      <c r="AN4039" t="s">
        <v>13</v>
      </c>
      <c r="AR4039" t="s">
        <v>5948</v>
      </c>
      <c r="AT4039" t="s">
        <v>2559</v>
      </c>
      <c r="AX4039" t="s">
        <v>5001</v>
      </c>
      <c r="AY4039" s="104">
        <v>46115.642361111109</v>
      </c>
      <c r="AZ4039">
        <v>76073</v>
      </c>
      <c r="BA4039" t="s">
        <v>4728</v>
      </c>
      <c r="BB4039" t="s">
        <v>5989</v>
      </c>
      <c r="BF4039" t="s">
        <v>5925</v>
      </c>
    </row>
    <row r="4040" spans="32:58" x14ac:dyDescent="0.25">
      <c r="AF4040" t="s">
        <v>1507</v>
      </c>
      <c r="AJ4040" t="s">
        <v>5338</v>
      </c>
      <c r="AK4040" s="104">
        <v>46120.517361111109</v>
      </c>
      <c r="AL4040">
        <v>302660</v>
      </c>
      <c r="AM4040" t="s">
        <v>4728</v>
      </c>
      <c r="AN4040" t="s">
        <v>13</v>
      </c>
      <c r="AR4040" t="s">
        <v>5948</v>
      </c>
      <c r="AT4040" t="s">
        <v>2510</v>
      </c>
      <c r="AX4040" t="s">
        <v>6581</v>
      </c>
      <c r="AY4040" s="104">
        <v>46115.642361111109</v>
      </c>
      <c r="AZ4040">
        <v>28390</v>
      </c>
      <c r="BA4040" t="s">
        <v>4728</v>
      </c>
      <c r="BB4040" t="s">
        <v>5989</v>
      </c>
    </row>
    <row r="4041" spans="32:58" x14ac:dyDescent="0.25">
      <c r="AF4041" t="s">
        <v>256</v>
      </c>
      <c r="AJ4041" t="s">
        <v>4796</v>
      </c>
      <c r="AK4041" s="104">
        <v>46120.518055555556</v>
      </c>
      <c r="AM4041" t="s">
        <v>4728</v>
      </c>
      <c r="AN4041" t="s">
        <v>13</v>
      </c>
      <c r="AT4041" t="s">
        <v>2510</v>
      </c>
      <c r="AX4041" t="s">
        <v>4877</v>
      </c>
      <c r="AY4041" s="104">
        <v>46115.642361111109</v>
      </c>
      <c r="AZ4041">
        <v>176485</v>
      </c>
      <c r="BA4041" t="s">
        <v>4761</v>
      </c>
      <c r="BB4041" t="s">
        <v>5989</v>
      </c>
      <c r="BF4041" t="s">
        <v>5966</v>
      </c>
    </row>
    <row r="4042" spans="32:58" x14ac:dyDescent="0.25">
      <c r="AF4042" t="s">
        <v>1284</v>
      </c>
      <c r="AJ4042" t="s">
        <v>4877</v>
      </c>
      <c r="AK4042" s="104">
        <v>46120.518055555556</v>
      </c>
      <c r="AM4042" t="s">
        <v>4728</v>
      </c>
      <c r="AN4042" t="s">
        <v>13</v>
      </c>
      <c r="AT4042" t="s">
        <v>253</v>
      </c>
      <c r="AX4042" t="s">
        <v>7617</v>
      </c>
      <c r="AY4042" s="104">
        <v>46115.643055555556</v>
      </c>
      <c r="AZ4042">
        <v>313814</v>
      </c>
      <c r="BA4042" t="s">
        <v>4728</v>
      </c>
      <c r="BB4042" t="s">
        <v>5989</v>
      </c>
      <c r="BF4042" t="s">
        <v>5942</v>
      </c>
    </row>
    <row r="4043" spans="32:58" x14ac:dyDescent="0.25">
      <c r="AF4043" t="s">
        <v>868</v>
      </c>
      <c r="AJ4043" t="s">
        <v>4744</v>
      </c>
      <c r="AK4043" s="104">
        <v>46120.518750000003</v>
      </c>
      <c r="AL4043">
        <v>197706</v>
      </c>
      <c r="AM4043" t="s">
        <v>4728</v>
      </c>
      <c r="AN4043" t="s">
        <v>13</v>
      </c>
      <c r="AR4043" t="s">
        <v>5931</v>
      </c>
      <c r="AT4043" t="s">
        <v>1910</v>
      </c>
      <c r="AX4043" t="s">
        <v>5655</v>
      </c>
      <c r="AY4043" s="104">
        <v>46115.643055555556</v>
      </c>
      <c r="AZ4043">
        <v>426768</v>
      </c>
      <c r="BA4043" t="s">
        <v>4728</v>
      </c>
      <c r="BB4043" t="s">
        <v>5989</v>
      </c>
      <c r="BF4043" t="s">
        <v>5942</v>
      </c>
    </row>
    <row r="4044" spans="32:58" x14ac:dyDescent="0.25">
      <c r="AF4044" t="s">
        <v>2510</v>
      </c>
      <c r="AJ4044" t="s">
        <v>7076</v>
      </c>
      <c r="AK4044" s="104">
        <v>46120.520138888889</v>
      </c>
      <c r="AM4044" t="s">
        <v>4728</v>
      </c>
      <c r="AN4044" t="s">
        <v>13</v>
      </c>
      <c r="AT4044" t="s">
        <v>2407</v>
      </c>
      <c r="AX4044" t="s">
        <v>5547</v>
      </c>
      <c r="AY4044" s="104">
        <v>46115.643055555556</v>
      </c>
      <c r="AZ4044">
        <v>557790</v>
      </c>
      <c r="BA4044" t="s">
        <v>4728</v>
      </c>
      <c r="BB4044" t="s">
        <v>5989</v>
      </c>
      <c r="BF4044" t="s">
        <v>5931</v>
      </c>
    </row>
    <row r="4045" spans="32:58" x14ac:dyDescent="0.25">
      <c r="AT4045" t="s">
        <v>2429</v>
      </c>
      <c r="AX4045" t="s">
        <v>5001</v>
      </c>
      <c r="AY4045" s="104">
        <v>46115.643055555556</v>
      </c>
      <c r="AZ4045">
        <v>451930</v>
      </c>
      <c r="BA4045" t="s">
        <v>4728</v>
      </c>
      <c r="BB4045" t="s">
        <v>5989</v>
      </c>
      <c r="BF4045" t="s">
        <v>5931</v>
      </c>
    </row>
    <row r="4046" spans="32:58" x14ac:dyDescent="0.25">
      <c r="AT4046" t="s">
        <v>1292</v>
      </c>
      <c r="AX4046" t="s">
        <v>5644</v>
      </c>
      <c r="AY4046" s="104">
        <v>46115.643750000003</v>
      </c>
      <c r="AZ4046">
        <v>135218</v>
      </c>
      <c r="BA4046" t="s">
        <v>4728</v>
      </c>
      <c r="BB4046" t="s">
        <v>5989</v>
      </c>
      <c r="BF4046" t="s">
        <v>5948</v>
      </c>
    </row>
    <row r="4047" spans="32:58" x14ac:dyDescent="0.25">
      <c r="AT4047" t="s">
        <v>72</v>
      </c>
      <c r="AX4047" t="s">
        <v>7618</v>
      </c>
      <c r="AY4047" s="104">
        <v>46115.644444444442</v>
      </c>
      <c r="AZ4047">
        <v>339267</v>
      </c>
      <c r="BA4047" t="s">
        <v>4728</v>
      </c>
      <c r="BB4047" t="s">
        <v>5989</v>
      </c>
      <c r="BF4047" t="s">
        <v>5958</v>
      </c>
    </row>
    <row r="4048" spans="32:58" x14ac:dyDescent="0.25">
      <c r="AT4048" t="s">
        <v>1894</v>
      </c>
      <c r="AX4048" t="s">
        <v>5995</v>
      </c>
      <c r="AY4048" s="104">
        <v>46115.644444444442</v>
      </c>
      <c r="AZ4048">
        <v>207059</v>
      </c>
      <c r="BA4048" t="s">
        <v>4728</v>
      </c>
      <c r="BB4048" t="s">
        <v>5989</v>
      </c>
      <c r="BF4048" t="s">
        <v>4781</v>
      </c>
    </row>
    <row r="4049" spans="46:58" x14ac:dyDescent="0.25">
      <c r="AT4049" t="s">
        <v>1507</v>
      </c>
      <c r="AX4049" t="s">
        <v>7619</v>
      </c>
      <c r="AY4049" s="104">
        <v>46115.644444444442</v>
      </c>
      <c r="AZ4049">
        <v>103926</v>
      </c>
      <c r="BA4049" t="s">
        <v>4728</v>
      </c>
      <c r="BB4049" t="s">
        <v>5989</v>
      </c>
      <c r="BF4049" t="s">
        <v>5918</v>
      </c>
    </row>
    <row r="4050" spans="46:58" x14ac:dyDescent="0.25">
      <c r="AT4050" t="s">
        <v>836</v>
      </c>
      <c r="AU4050" t="s">
        <v>683</v>
      </c>
      <c r="AX4050" t="s">
        <v>5318</v>
      </c>
      <c r="AY4050" s="104">
        <v>46115.645138888889</v>
      </c>
      <c r="AZ4050">
        <v>702298</v>
      </c>
      <c r="BA4050" t="s">
        <v>4728</v>
      </c>
      <c r="BB4050" t="s">
        <v>5989</v>
      </c>
      <c r="BC4050" t="s">
        <v>4731</v>
      </c>
      <c r="BF4050" t="s">
        <v>6609</v>
      </c>
    </row>
    <row r="4051" spans="46:58" x14ac:dyDescent="0.25">
      <c r="AT4051" t="s">
        <v>516</v>
      </c>
      <c r="AX4051" t="s">
        <v>4967</v>
      </c>
      <c r="AY4051" s="104">
        <v>46115.645138888889</v>
      </c>
      <c r="AZ4051">
        <v>141449</v>
      </c>
      <c r="BA4051" t="s">
        <v>4728</v>
      </c>
      <c r="BB4051" t="s">
        <v>5989</v>
      </c>
      <c r="BF4051" t="s">
        <v>5931</v>
      </c>
    </row>
    <row r="4052" spans="46:58" x14ac:dyDescent="0.25">
      <c r="AT4052" t="s">
        <v>1276</v>
      </c>
      <c r="AU4052" t="s">
        <v>1891</v>
      </c>
      <c r="AX4052">
        <v>6143948644</v>
      </c>
      <c r="AY4052" s="104">
        <v>46115.645138888889</v>
      </c>
      <c r="AZ4052">
        <v>485555</v>
      </c>
      <c r="BA4052" t="s">
        <v>4728</v>
      </c>
      <c r="BB4052" t="s">
        <v>5989</v>
      </c>
      <c r="BC4052" t="s">
        <v>4731</v>
      </c>
      <c r="BF4052" t="s">
        <v>6501</v>
      </c>
    </row>
    <row r="4053" spans="46:58" x14ac:dyDescent="0.25">
      <c r="AT4053" t="s">
        <v>256</v>
      </c>
      <c r="AX4053" t="s">
        <v>5840</v>
      </c>
      <c r="AY4053" s="104">
        <v>46115.645138888889</v>
      </c>
      <c r="AZ4053">
        <v>488068</v>
      </c>
      <c r="BA4053" t="s">
        <v>4728</v>
      </c>
      <c r="BB4053" t="s">
        <v>5989</v>
      </c>
      <c r="BF4053" t="s">
        <v>5942</v>
      </c>
    </row>
    <row r="4054" spans="46:58" x14ac:dyDescent="0.25">
      <c r="AT4054" t="s">
        <v>71</v>
      </c>
      <c r="AX4054" t="s">
        <v>4745</v>
      </c>
      <c r="AY4054" s="104">
        <v>46115.646527777775</v>
      </c>
      <c r="AZ4054">
        <v>437561</v>
      </c>
      <c r="BA4054" t="s">
        <v>4728</v>
      </c>
      <c r="BB4054" t="s">
        <v>5989</v>
      </c>
      <c r="BF4054" t="s">
        <v>5931</v>
      </c>
    </row>
    <row r="4055" spans="46:58" x14ac:dyDescent="0.25">
      <c r="AT4055" t="s">
        <v>1985</v>
      </c>
      <c r="AX4055" t="s">
        <v>4826</v>
      </c>
      <c r="AY4055" s="104">
        <v>46115.646527777775</v>
      </c>
      <c r="AZ4055">
        <v>887288</v>
      </c>
      <c r="BA4055" t="s">
        <v>4728</v>
      </c>
      <c r="BB4055" t="s">
        <v>5989</v>
      </c>
      <c r="BF4055" t="s">
        <v>5942</v>
      </c>
    </row>
    <row r="4056" spans="46:58" x14ac:dyDescent="0.25">
      <c r="AT4056" t="s">
        <v>229</v>
      </c>
      <c r="AX4056" t="s">
        <v>5995</v>
      </c>
      <c r="AY4056" s="104">
        <v>46115.646527777775</v>
      </c>
      <c r="AZ4056">
        <v>1533017</v>
      </c>
      <c r="BA4056" t="s">
        <v>4728</v>
      </c>
      <c r="BB4056" t="s">
        <v>5989</v>
      </c>
      <c r="BF4056" t="s">
        <v>6069</v>
      </c>
    </row>
    <row r="4057" spans="46:58" x14ac:dyDescent="0.25">
      <c r="AT4057" t="s">
        <v>2383</v>
      </c>
      <c r="AX4057" t="s">
        <v>4854</v>
      </c>
      <c r="AY4057" s="104">
        <v>46115.647222222222</v>
      </c>
      <c r="AZ4057">
        <v>399036</v>
      </c>
      <c r="BA4057" t="s">
        <v>4728</v>
      </c>
      <c r="BB4057" t="s">
        <v>5989</v>
      </c>
      <c r="BF4057" t="s">
        <v>5931</v>
      </c>
    </row>
    <row r="4058" spans="46:58" x14ac:dyDescent="0.25">
      <c r="AT4058" t="s">
        <v>1078</v>
      </c>
      <c r="AX4058" t="s">
        <v>5798</v>
      </c>
      <c r="AY4058" s="104">
        <v>46115.647222222222</v>
      </c>
      <c r="AZ4058">
        <v>235361</v>
      </c>
      <c r="BA4058" t="s">
        <v>4728</v>
      </c>
      <c r="BB4058" t="s">
        <v>5989</v>
      </c>
      <c r="BF4058" t="s">
        <v>4781</v>
      </c>
    </row>
    <row r="4059" spans="46:58" x14ac:dyDescent="0.25">
      <c r="AT4059" t="s">
        <v>414</v>
      </c>
      <c r="AU4059" t="s">
        <v>2197</v>
      </c>
      <c r="AX4059" t="s">
        <v>4854</v>
      </c>
      <c r="AY4059" s="104">
        <v>46115.647222222222</v>
      </c>
      <c r="AZ4059">
        <v>924140</v>
      </c>
      <c r="BA4059" t="s">
        <v>4728</v>
      </c>
      <c r="BB4059" t="s">
        <v>5989</v>
      </c>
      <c r="BC4059" t="s">
        <v>4731</v>
      </c>
      <c r="BF4059" t="s">
        <v>7048</v>
      </c>
    </row>
    <row r="4060" spans="46:58" x14ac:dyDescent="0.25">
      <c r="AT4060" t="s">
        <v>551</v>
      </c>
      <c r="AX4060" t="s">
        <v>5397</v>
      </c>
      <c r="AY4060" s="104">
        <v>46115.649305555555</v>
      </c>
      <c r="AZ4060">
        <v>421122</v>
      </c>
      <c r="BA4060" t="s">
        <v>4728</v>
      </c>
      <c r="BB4060" t="s">
        <v>5989</v>
      </c>
      <c r="BF4060" t="s">
        <v>5931</v>
      </c>
    </row>
    <row r="4061" spans="46:58" x14ac:dyDescent="0.25">
      <c r="AT4061" t="s">
        <v>1945</v>
      </c>
      <c r="AX4061" t="s">
        <v>5496</v>
      </c>
      <c r="AY4061" s="104">
        <v>46115.649305555555</v>
      </c>
      <c r="AZ4061">
        <v>142147</v>
      </c>
      <c r="BA4061" t="s">
        <v>4728</v>
      </c>
      <c r="BB4061" t="s">
        <v>5989</v>
      </c>
      <c r="BF4061" t="s">
        <v>5918</v>
      </c>
    </row>
    <row r="4062" spans="46:58" x14ac:dyDescent="0.25">
      <c r="AT4062" t="s">
        <v>1128</v>
      </c>
      <c r="AU4062" t="s">
        <v>1276</v>
      </c>
      <c r="AV4062" t="s">
        <v>220</v>
      </c>
      <c r="AW4062" t="s">
        <v>1688</v>
      </c>
      <c r="AX4062" t="s">
        <v>6216</v>
      </c>
      <c r="AY4062" s="104">
        <v>46115.65</v>
      </c>
      <c r="AZ4062">
        <v>1836006</v>
      </c>
      <c r="BA4062" t="s">
        <v>4728</v>
      </c>
      <c r="BB4062" t="s">
        <v>42</v>
      </c>
      <c r="BC4062" t="s">
        <v>5989</v>
      </c>
      <c r="BD4062" t="s">
        <v>4731</v>
      </c>
      <c r="BF4062" t="s">
        <v>6085</v>
      </c>
    </row>
    <row r="4063" spans="46:58" x14ac:dyDescent="0.25">
      <c r="AT4063" t="s">
        <v>2345</v>
      </c>
      <c r="AX4063" t="s">
        <v>4743</v>
      </c>
      <c r="AY4063" s="104">
        <v>46115.65</v>
      </c>
      <c r="AZ4063">
        <v>104975</v>
      </c>
      <c r="BA4063" t="s">
        <v>4728</v>
      </c>
      <c r="BB4063" t="s">
        <v>5989</v>
      </c>
      <c r="BF4063" t="s">
        <v>5925</v>
      </c>
    </row>
    <row r="4064" spans="46:58" x14ac:dyDescent="0.25">
      <c r="AT4064" t="s">
        <v>363</v>
      </c>
      <c r="AU4064" t="s">
        <v>1985</v>
      </c>
      <c r="AX4064" t="s">
        <v>6705</v>
      </c>
      <c r="AY4064" s="104">
        <v>46115.65</v>
      </c>
      <c r="AZ4064">
        <v>1037717</v>
      </c>
      <c r="BA4064" t="s">
        <v>4728</v>
      </c>
      <c r="BB4064" t="s">
        <v>42</v>
      </c>
      <c r="BC4064" t="s">
        <v>5989</v>
      </c>
      <c r="BF4064" t="s">
        <v>5301</v>
      </c>
    </row>
    <row r="4065" spans="46:58" x14ac:dyDescent="0.25">
      <c r="AT4065" t="s">
        <v>836</v>
      </c>
      <c r="AX4065" t="s">
        <v>4874</v>
      </c>
      <c r="AY4065" s="104">
        <v>46115.65</v>
      </c>
      <c r="AZ4065">
        <v>1081692</v>
      </c>
      <c r="BA4065" t="s">
        <v>4728</v>
      </c>
      <c r="BB4065" t="s">
        <v>5989</v>
      </c>
      <c r="BF4065" t="s">
        <v>4781</v>
      </c>
    </row>
    <row r="4066" spans="46:58" x14ac:dyDescent="0.25">
      <c r="AT4066" t="s">
        <v>78</v>
      </c>
      <c r="AX4066" t="s">
        <v>4743</v>
      </c>
      <c r="AY4066" s="104">
        <v>46115.650694444441</v>
      </c>
      <c r="AZ4066">
        <v>352381</v>
      </c>
      <c r="BA4066" t="s">
        <v>4728</v>
      </c>
      <c r="BB4066" t="s">
        <v>5989</v>
      </c>
      <c r="BF4066" t="s">
        <v>5942</v>
      </c>
    </row>
    <row r="4067" spans="46:58" x14ac:dyDescent="0.25">
      <c r="AT4067" t="s">
        <v>1276</v>
      </c>
      <c r="AX4067" t="s">
        <v>4849</v>
      </c>
      <c r="AY4067" s="104">
        <v>46115.650694444441</v>
      </c>
      <c r="AZ4067">
        <v>143351</v>
      </c>
      <c r="BA4067" t="s">
        <v>4728</v>
      </c>
      <c r="BB4067" t="s">
        <v>5989</v>
      </c>
      <c r="BF4067" t="s">
        <v>4781</v>
      </c>
    </row>
    <row r="4068" spans="46:58" x14ac:dyDescent="0.25">
      <c r="AT4068" t="s">
        <v>202</v>
      </c>
      <c r="AX4068" t="s">
        <v>5328</v>
      </c>
      <c r="AY4068" s="104">
        <v>46115.651388888888</v>
      </c>
      <c r="AZ4068">
        <v>153216</v>
      </c>
      <c r="BA4068" t="s">
        <v>4728</v>
      </c>
      <c r="BB4068" t="s">
        <v>5989</v>
      </c>
      <c r="BF4068" t="s">
        <v>5956</v>
      </c>
    </row>
    <row r="4069" spans="46:58" x14ac:dyDescent="0.25">
      <c r="AT4069" t="s">
        <v>308</v>
      </c>
      <c r="AX4069" t="s">
        <v>5314</v>
      </c>
      <c r="AY4069" s="104">
        <v>46115.651388888888</v>
      </c>
      <c r="AZ4069">
        <v>82456</v>
      </c>
      <c r="BA4069" t="s">
        <v>4728</v>
      </c>
      <c r="BB4069" t="s">
        <v>5989</v>
      </c>
      <c r="BF4069" t="s">
        <v>5925</v>
      </c>
    </row>
    <row r="4070" spans="46:58" x14ac:dyDescent="0.25">
      <c r="AT4070" t="s">
        <v>516</v>
      </c>
      <c r="AX4070" t="s">
        <v>4845</v>
      </c>
      <c r="AY4070" s="104">
        <v>46115.651388888888</v>
      </c>
      <c r="AZ4070">
        <v>404991</v>
      </c>
      <c r="BA4070" t="s">
        <v>4728</v>
      </c>
      <c r="BB4070" t="s">
        <v>5989</v>
      </c>
      <c r="BF4070" t="s">
        <v>5931</v>
      </c>
    </row>
    <row r="4071" spans="46:58" x14ac:dyDescent="0.25">
      <c r="AT4071" t="s">
        <v>1894</v>
      </c>
      <c r="AX4071" t="s">
        <v>4877</v>
      </c>
      <c r="AY4071" s="104">
        <v>46115.652083333334</v>
      </c>
      <c r="AZ4071">
        <v>269760</v>
      </c>
      <c r="BA4071" t="s">
        <v>4728</v>
      </c>
      <c r="BB4071" t="s">
        <v>5989</v>
      </c>
      <c r="BF4071" t="s">
        <v>4781</v>
      </c>
    </row>
    <row r="4072" spans="46:58" x14ac:dyDescent="0.25">
      <c r="AT4072" t="s">
        <v>1941</v>
      </c>
      <c r="AX4072" t="s">
        <v>4776</v>
      </c>
      <c r="AY4072" s="104">
        <v>46115.652083333334</v>
      </c>
      <c r="AZ4072">
        <v>1436944</v>
      </c>
      <c r="BA4072" t="s">
        <v>4761</v>
      </c>
      <c r="BB4072" t="s">
        <v>5989</v>
      </c>
      <c r="BF4072" t="s">
        <v>5966</v>
      </c>
    </row>
    <row r="4073" spans="46:58" x14ac:dyDescent="0.25">
      <c r="AT4073" t="s">
        <v>264</v>
      </c>
      <c r="AX4073" t="s">
        <v>7620</v>
      </c>
      <c r="AY4073" s="104">
        <v>46115.652083333334</v>
      </c>
      <c r="AZ4073">
        <v>246821</v>
      </c>
      <c r="BA4073" t="s">
        <v>4728</v>
      </c>
      <c r="BB4073" t="s">
        <v>5989</v>
      </c>
      <c r="BF4073" t="s">
        <v>5931</v>
      </c>
    </row>
    <row r="4074" spans="46:58" x14ac:dyDescent="0.25">
      <c r="AT4074" t="s">
        <v>2429</v>
      </c>
      <c r="AX4074" t="s">
        <v>7621</v>
      </c>
      <c r="AY4074" s="104">
        <v>46115.654166666667</v>
      </c>
      <c r="AZ4074">
        <v>623366</v>
      </c>
      <c r="BA4074" t="s">
        <v>4728</v>
      </c>
      <c r="BB4074" t="s">
        <v>5989</v>
      </c>
      <c r="BF4074" t="s">
        <v>4781</v>
      </c>
    </row>
    <row r="4075" spans="46:58" x14ac:dyDescent="0.25">
      <c r="AT4075" t="s">
        <v>2403</v>
      </c>
      <c r="AX4075" t="s">
        <v>4849</v>
      </c>
      <c r="AY4075" s="104">
        <v>46115.654166666667</v>
      </c>
      <c r="AZ4075">
        <v>397047</v>
      </c>
      <c r="BA4075" t="s">
        <v>4728</v>
      </c>
      <c r="BB4075" t="s">
        <v>5989</v>
      </c>
      <c r="BF4075" t="s">
        <v>5931</v>
      </c>
    </row>
    <row r="4076" spans="46:58" x14ac:dyDescent="0.25">
      <c r="AT4076" t="s">
        <v>2345</v>
      </c>
      <c r="AX4076" t="s">
        <v>5018</v>
      </c>
      <c r="AY4076" s="104">
        <v>46115.654861111114</v>
      </c>
      <c r="AZ4076">
        <v>527380</v>
      </c>
      <c r="BA4076" t="s">
        <v>4728</v>
      </c>
      <c r="BB4076" t="s">
        <v>5989</v>
      </c>
      <c r="BF4076" t="s">
        <v>5942</v>
      </c>
    </row>
    <row r="4077" spans="46:58" x14ac:dyDescent="0.25">
      <c r="AT4077" t="s">
        <v>1078</v>
      </c>
      <c r="AX4077" t="s">
        <v>5355</v>
      </c>
      <c r="AY4077" s="104">
        <v>46115.654861111114</v>
      </c>
      <c r="AZ4077">
        <v>493611</v>
      </c>
      <c r="BA4077" t="s">
        <v>4728</v>
      </c>
      <c r="BB4077" t="s">
        <v>5989</v>
      </c>
      <c r="BF4077" t="s">
        <v>5942</v>
      </c>
    </row>
    <row r="4078" spans="46:58" x14ac:dyDescent="0.25">
      <c r="AT4078" t="s">
        <v>414</v>
      </c>
      <c r="AX4078" t="s">
        <v>5657</v>
      </c>
      <c r="AY4078" s="104">
        <v>46115.654861111114</v>
      </c>
      <c r="AZ4078">
        <v>152639</v>
      </c>
      <c r="BA4078" t="s">
        <v>4728</v>
      </c>
      <c r="BB4078" t="s">
        <v>5989</v>
      </c>
      <c r="BF4078" t="s">
        <v>5927</v>
      </c>
    </row>
    <row r="4079" spans="46:58" x14ac:dyDescent="0.25">
      <c r="AT4079" t="s">
        <v>1945</v>
      </c>
      <c r="AX4079" t="s">
        <v>4762</v>
      </c>
      <c r="AY4079" s="104">
        <v>46115.654861111114</v>
      </c>
      <c r="AZ4079">
        <v>277103</v>
      </c>
      <c r="BA4079" t="s">
        <v>4728</v>
      </c>
      <c r="BB4079" t="s">
        <v>5989</v>
      </c>
      <c r="BF4079" t="s">
        <v>5931</v>
      </c>
    </row>
    <row r="4080" spans="46:58" x14ac:dyDescent="0.25">
      <c r="AT4080" t="s">
        <v>2383</v>
      </c>
      <c r="AX4080" t="s">
        <v>6013</v>
      </c>
      <c r="AY4080" s="104">
        <v>46115.655555555553</v>
      </c>
      <c r="AZ4080">
        <v>516085</v>
      </c>
      <c r="BA4080" t="s">
        <v>4761</v>
      </c>
      <c r="BB4080" t="s">
        <v>5989</v>
      </c>
      <c r="BF4080" t="s">
        <v>5966</v>
      </c>
    </row>
    <row r="4081" spans="46:58" x14ac:dyDescent="0.25">
      <c r="AT4081" t="s">
        <v>205</v>
      </c>
      <c r="AU4081" t="s">
        <v>1688</v>
      </c>
      <c r="AX4081" t="s">
        <v>4727</v>
      </c>
      <c r="AY4081" s="104">
        <v>46115.655555555553</v>
      </c>
      <c r="AZ4081">
        <v>261725</v>
      </c>
      <c r="BA4081" t="s">
        <v>4728</v>
      </c>
      <c r="BB4081" t="s">
        <v>5989</v>
      </c>
      <c r="BC4081" t="s">
        <v>4731</v>
      </c>
      <c r="BF4081" t="s">
        <v>6001</v>
      </c>
    </row>
    <row r="4082" spans="46:58" x14ac:dyDescent="0.25">
      <c r="AT4082" t="s">
        <v>1276</v>
      </c>
      <c r="AX4082" t="s">
        <v>4968</v>
      </c>
      <c r="AY4082" s="104">
        <v>46115.65625</v>
      </c>
      <c r="AZ4082">
        <v>447243</v>
      </c>
      <c r="BA4082" t="s">
        <v>4728</v>
      </c>
      <c r="BB4082" t="s">
        <v>5989</v>
      </c>
      <c r="BF4082" t="s">
        <v>5942</v>
      </c>
    </row>
    <row r="4083" spans="46:58" x14ac:dyDescent="0.25">
      <c r="AT4083" t="s">
        <v>84</v>
      </c>
      <c r="AX4083" t="s">
        <v>5336</v>
      </c>
      <c r="AY4083" s="104">
        <v>46115.65625</v>
      </c>
      <c r="AZ4083">
        <v>287285</v>
      </c>
      <c r="BA4083" t="s">
        <v>4728</v>
      </c>
      <c r="BB4083" t="s">
        <v>5989</v>
      </c>
      <c r="BF4083" t="s">
        <v>5931</v>
      </c>
    </row>
    <row r="4084" spans="46:58" x14ac:dyDescent="0.25">
      <c r="AT4084" t="s">
        <v>202</v>
      </c>
      <c r="AX4084" t="s">
        <v>6281</v>
      </c>
      <c r="AY4084" s="104">
        <v>46115.65625</v>
      </c>
      <c r="AZ4084">
        <v>367349</v>
      </c>
      <c r="BA4084" t="s">
        <v>4728</v>
      </c>
      <c r="BB4084" t="s">
        <v>5989</v>
      </c>
      <c r="BF4084" t="s">
        <v>4781</v>
      </c>
    </row>
    <row r="4085" spans="46:58" x14ac:dyDescent="0.25">
      <c r="AT4085" t="s">
        <v>1385</v>
      </c>
      <c r="AU4085" t="s">
        <v>211</v>
      </c>
      <c r="AX4085" t="s">
        <v>4877</v>
      </c>
      <c r="AY4085" s="104">
        <v>46115.657638888886</v>
      </c>
      <c r="AZ4085">
        <v>305358</v>
      </c>
      <c r="BA4085" t="s">
        <v>4728</v>
      </c>
      <c r="BB4085" t="s">
        <v>5989</v>
      </c>
      <c r="BC4085" t="s">
        <v>4731</v>
      </c>
      <c r="BF4085" t="s">
        <v>6238</v>
      </c>
    </row>
    <row r="4086" spans="46:58" x14ac:dyDescent="0.25">
      <c r="AT4086" t="s">
        <v>1292</v>
      </c>
      <c r="AX4086" t="s">
        <v>4765</v>
      </c>
      <c r="AY4086" s="104">
        <v>46115.657638888886</v>
      </c>
      <c r="AZ4086">
        <v>280718</v>
      </c>
      <c r="BA4086" t="s">
        <v>4728</v>
      </c>
      <c r="BB4086" t="s">
        <v>5989</v>
      </c>
      <c r="BF4086" t="s">
        <v>5942</v>
      </c>
    </row>
    <row r="4087" spans="46:58" x14ac:dyDescent="0.25">
      <c r="AT4087" t="s">
        <v>551</v>
      </c>
      <c r="AU4087" t="s">
        <v>1891</v>
      </c>
      <c r="AX4087" t="s">
        <v>4727</v>
      </c>
      <c r="AY4087" s="104">
        <v>46115.65902777778</v>
      </c>
      <c r="AZ4087">
        <v>1793409</v>
      </c>
      <c r="BA4087" t="s">
        <v>4728</v>
      </c>
      <c r="BB4087" t="s">
        <v>5989</v>
      </c>
      <c r="BC4087" t="s">
        <v>4731</v>
      </c>
      <c r="BF4087" t="s">
        <v>6501</v>
      </c>
    </row>
    <row r="4088" spans="46:58" x14ac:dyDescent="0.25">
      <c r="AT4088" t="s">
        <v>80</v>
      </c>
      <c r="AX4088" t="s">
        <v>4745</v>
      </c>
      <c r="AY4088" s="104">
        <v>46115.659722222219</v>
      </c>
      <c r="AZ4088">
        <v>307989</v>
      </c>
      <c r="BA4088" t="s">
        <v>4728</v>
      </c>
      <c r="BB4088" t="s">
        <v>5989</v>
      </c>
      <c r="BF4088" t="s">
        <v>5920</v>
      </c>
    </row>
    <row r="4089" spans="46:58" x14ac:dyDescent="0.25">
      <c r="AT4089" t="s">
        <v>78</v>
      </c>
      <c r="AX4089" t="s">
        <v>4765</v>
      </c>
      <c r="AY4089" s="104">
        <v>46115.659722222219</v>
      </c>
      <c r="AZ4089">
        <v>901136</v>
      </c>
      <c r="BA4089" t="s">
        <v>4728</v>
      </c>
      <c r="BB4089" t="s">
        <v>5989</v>
      </c>
      <c r="BF4089" t="s">
        <v>6117</v>
      </c>
    </row>
    <row r="4090" spans="46:58" x14ac:dyDescent="0.25">
      <c r="AT4090" t="s">
        <v>264</v>
      </c>
      <c r="AX4090" t="s">
        <v>4926</v>
      </c>
      <c r="AY4090" s="104">
        <v>46115.660416666666</v>
      </c>
      <c r="AZ4090">
        <v>320702</v>
      </c>
      <c r="BA4090" t="s">
        <v>4728</v>
      </c>
      <c r="BB4090" t="s">
        <v>5989</v>
      </c>
      <c r="BF4090" t="s">
        <v>5931</v>
      </c>
    </row>
    <row r="4091" spans="46:58" x14ac:dyDescent="0.25">
      <c r="AT4091" t="s">
        <v>1584</v>
      </c>
      <c r="AX4091" t="s">
        <v>7622</v>
      </c>
      <c r="AY4091" s="104">
        <v>46115.660416666666</v>
      </c>
      <c r="AZ4091">
        <v>109946</v>
      </c>
      <c r="BA4091" t="s">
        <v>4728</v>
      </c>
      <c r="BB4091" t="s">
        <v>5989</v>
      </c>
      <c r="BF4091" t="s">
        <v>5942</v>
      </c>
    </row>
    <row r="4092" spans="46:58" x14ac:dyDescent="0.25">
      <c r="AT4092" t="s">
        <v>1894</v>
      </c>
      <c r="AU4092" t="s">
        <v>2197</v>
      </c>
      <c r="AX4092" t="s">
        <v>4743</v>
      </c>
      <c r="AY4092" s="104">
        <v>46115.660416666666</v>
      </c>
      <c r="AZ4092">
        <v>371669</v>
      </c>
      <c r="BA4092" t="s">
        <v>4761</v>
      </c>
      <c r="BB4092" t="s">
        <v>5989</v>
      </c>
      <c r="BC4092" t="s">
        <v>4731</v>
      </c>
      <c r="BF4092" t="s">
        <v>5966</v>
      </c>
    </row>
    <row r="4093" spans="46:58" x14ac:dyDescent="0.25">
      <c r="AT4093" t="s">
        <v>72</v>
      </c>
      <c r="AX4093" t="s">
        <v>4988</v>
      </c>
      <c r="AY4093" s="104">
        <v>46115.660416666666</v>
      </c>
      <c r="AZ4093">
        <v>840962</v>
      </c>
      <c r="BA4093" t="s">
        <v>4761</v>
      </c>
      <c r="BB4093" t="s">
        <v>5989</v>
      </c>
      <c r="BF4093" t="s">
        <v>5958</v>
      </c>
    </row>
    <row r="4094" spans="46:58" x14ac:dyDescent="0.25">
      <c r="AT4094" t="s">
        <v>516</v>
      </c>
      <c r="AX4094" t="s">
        <v>5089</v>
      </c>
      <c r="AY4094" s="104">
        <v>46115.660416666666</v>
      </c>
      <c r="AZ4094">
        <v>65559</v>
      </c>
      <c r="BA4094" t="s">
        <v>4728</v>
      </c>
      <c r="BB4094" t="s">
        <v>5989</v>
      </c>
      <c r="BF4094" t="s">
        <v>5925</v>
      </c>
    </row>
    <row r="4095" spans="46:58" x14ac:dyDescent="0.25">
      <c r="AT4095" t="s">
        <v>71</v>
      </c>
      <c r="AX4095" t="s">
        <v>4776</v>
      </c>
      <c r="AY4095" s="104">
        <v>46115.661111111112</v>
      </c>
      <c r="AZ4095">
        <v>769484</v>
      </c>
      <c r="BA4095" t="s">
        <v>4761</v>
      </c>
      <c r="BB4095" t="s">
        <v>5989</v>
      </c>
      <c r="BF4095" t="s">
        <v>5966</v>
      </c>
    </row>
    <row r="4096" spans="46:58" x14ac:dyDescent="0.25">
      <c r="AT4096" t="s">
        <v>1945</v>
      </c>
      <c r="AX4096" t="s">
        <v>4910</v>
      </c>
      <c r="AY4096" s="104">
        <v>46115.661805555559</v>
      </c>
      <c r="AZ4096">
        <v>1137662</v>
      </c>
      <c r="BA4096" t="s">
        <v>4761</v>
      </c>
      <c r="BB4096" t="s">
        <v>5989</v>
      </c>
      <c r="BF4096" t="s">
        <v>5931</v>
      </c>
    </row>
    <row r="4097" spans="46:58" x14ac:dyDescent="0.25">
      <c r="AT4097" t="s">
        <v>2383</v>
      </c>
      <c r="AX4097" t="s">
        <v>5300</v>
      </c>
      <c r="AY4097" s="104">
        <v>46115.661805555559</v>
      </c>
      <c r="AZ4097">
        <v>222673</v>
      </c>
      <c r="BA4097" t="s">
        <v>4761</v>
      </c>
      <c r="BB4097" t="s">
        <v>5989</v>
      </c>
      <c r="BF4097" t="s">
        <v>5966</v>
      </c>
    </row>
    <row r="4098" spans="46:58" x14ac:dyDescent="0.25">
      <c r="AT4098" t="s">
        <v>1941</v>
      </c>
      <c r="AX4098" t="s">
        <v>4839</v>
      </c>
      <c r="AY4098" s="104">
        <v>46115.662499999999</v>
      </c>
      <c r="AZ4098">
        <v>514170</v>
      </c>
      <c r="BA4098" t="s">
        <v>4728</v>
      </c>
      <c r="BB4098" t="s">
        <v>5989</v>
      </c>
      <c r="BF4098" t="s">
        <v>5931</v>
      </c>
    </row>
    <row r="4099" spans="46:58" x14ac:dyDescent="0.25">
      <c r="AT4099" t="s">
        <v>2403</v>
      </c>
      <c r="AX4099" t="s">
        <v>7623</v>
      </c>
      <c r="AY4099" s="104">
        <v>46115.662499999999</v>
      </c>
      <c r="AZ4099">
        <v>394985</v>
      </c>
      <c r="BA4099" t="s">
        <v>4728</v>
      </c>
      <c r="BB4099" t="s">
        <v>5989</v>
      </c>
      <c r="BF4099" t="s">
        <v>5942</v>
      </c>
    </row>
    <row r="4100" spans="46:58" x14ac:dyDescent="0.25">
      <c r="AT4100" t="s">
        <v>84</v>
      </c>
      <c r="AX4100" t="s">
        <v>5061</v>
      </c>
      <c r="AY4100" s="104">
        <v>46115.662499999999</v>
      </c>
      <c r="AZ4100">
        <v>798809</v>
      </c>
      <c r="BA4100" t="s">
        <v>4728</v>
      </c>
      <c r="BB4100" t="s">
        <v>5989</v>
      </c>
      <c r="BF4100" t="s">
        <v>6069</v>
      </c>
    </row>
    <row r="4101" spans="46:58" x14ac:dyDescent="0.25">
      <c r="AT4101" t="s">
        <v>1078</v>
      </c>
      <c r="AX4101" t="s">
        <v>4776</v>
      </c>
      <c r="AY4101" s="104">
        <v>46115.662499999999</v>
      </c>
      <c r="AZ4101">
        <v>85658</v>
      </c>
      <c r="BA4101" t="s">
        <v>4728</v>
      </c>
      <c r="BB4101" t="s">
        <v>5989</v>
      </c>
      <c r="BF4101" t="s">
        <v>4781</v>
      </c>
    </row>
    <row r="4102" spans="46:58" x14ac:dyDescent="0.25">
      <c r="AT4102" t="s">
        <v>1292</v>
      </c>
      <c r="AX4102" t="s">
        <v>4782</v>
      </c>
      <c r="AY4102" s="104">
        <v>46115.663194444445</v>
      </c>
      <c r="AZ4102">
        <v>385938</v>
      </c>
      <c r="BA4102" t="s">
        <v>4728</v>
      </c>
      <c r="BB4102" t="s">
        <v>5989</v>
      </c>
      <c r="BF4102" t="s">
        <v>5948</v>
      </c>
    </row>
    <row r="4103" spans="46:58" x14ac:dyDescent="0.25">
      <c r="AT4103" t="s">
        <v>1385</v>
      </c>
      <c r="AX4103" t="s">
        <v>4776</v>
      </c>
      <c r="AY4103" s="104">
        <v>46115.663194444445</v>
      </c>
      <c r="AZ4103">
        <v>998628</v>
      </c>
      <c r="BA4103" t="s">
        <v>4728</v>
      </c>
      <c r="BB4103" t="s">
        <v>5989</v>
      </c>
      <c r="BF4103" t="s">
        <v>5925</v>
      </c>
    </row>
    <row r="4104" spans="46:58" x14ac:dyDescent="0.25">
      <c r="AT4104" t="s">
        <v>202</v>
      </c>
      <c r="AU4104" t="s">
        <v>220</v>
      </c>
      <c r="AX4104" t="s">
        <v>6705</v>
      </c>
      <c r="AY4104" s="104">
        <v>46115.663888888892</v>
      </c>
      <c r="AZ4104">
        <v>775332</v>
      </c>
      <c r="BA4104" t="s">
        <v>4761</v>
      </c>
      <c r="BB4104" t="s">
        <v>5989</v>
      </c>
      <c r="BC4104" t="s">
        <v>4731</v>
      </c>
      <c r="BF4104" t="s">
        <v>7535</v>
      </c>
    </row>
    <row r="4105" spans="46:58" x14ac:dyDescent="0.25">
      <c r="AT4105" t="s">
        <v>2429</v>
      </c>
      <c r="AX4105" t="s">
        <v>5806</v>
      </c>
      <c r="AY4105" s="104">
        <v>46115.663888888892</v>
      </c>
      <c r="AZ4105">
        <v>319156</v>
      </c>
      <c r="BA4105" t="s">
        <v>4728</v>
      </c>
      <c r="BB4105" t="s">
        <v>5989</v>
      </c>
      <c r="BF4105" t="s">
        <v>5942</v>
      </c>
    </row>
    <row r="4106" spans="46:58" x14ac:dyDescent="0.25">
      <c r="AT4106" t="s">
        <v>516</v>
      </c>
      <c r="AX4106" t="s">
        <v>5801</v>
      </c>
      <c r="AY4106" s="104">
        <v>46115.663888888892</v>
      </c>
      <c r="AZ4106">
        <v>486145</v>
      </c>
      <c r="BA4106" t="s">
        <v>4728</v>
      </c>
      <c r="BB4106" t="s">
        <v>5989</v>
      </c>
      <c r="BF4106" t="s">
        <v>5918</v>
      </c>
    </row>
    <row r="4107" spans="46:58" x14ac:dyDescent="0.25">
      <c r="AT4107" t="s">
        <v>551</v>
      </c>
      <c r="AX4107" t="s">
        <v>6013</v>
      </c>
      <c r="AY4107" s="104">
        <v>46115.663888888892</v>
      </c>
      <c r="AZ4107">
        <v>187386</v>
      </c>
      <c r="BA4107" t="s">
        <v>4728</v>
      </c>
      <c r="BB4107" t="s">
        <v>5989</v>
      </c>
      <c r="BF4107" t="s">
        <v>5924</v>
      </c>
    </row>
    <row r="4108" spans="46:58" x14ac:dyDescent="0.25">
      <c r="AT4108" t="s">
        <v>1894</v>
      </c>
      <c r="AX4108" t="s">
        <v>5089</v>
      </c>
      <c r="AY4108" s="104">
        <v>46115.664583333331</v>
      </c>
      <c r="AZ4108">
        <v>448623</v>
      </c>
      <c r="BA4108" t="s">
        <v>4728</v>
      </c>
      <c r="BB4108" t="s">
        <v>5989</v>
      </c>
      <c r="BF4108" t="s">
        <v>4781</v>
      </c>
    </row>
    <row r="4109" spans="46:58" x14ac:dyDescent="0.25">
      <c r="AT4109" t="s">
        <v>1985</v>
      </c>
      <c r="AX4109" t="s">
        <v>6220</v>
      </c>
      <c r="AY4109" s="104">
        <v>46115.664583333331</v>
      </c>
      <c r="AZ4109">
        <v>1411240</v>
      </c>
      <c r="BA4109" t="s">
        <v>4761</v>
      </c>
      <c r="BB4109" t="s">
        <v>5989</v>
      </c>
      <c r="BF4109" t="s">
        <v>5934</v>
      </c>
    </row>
    <row r="4110" spans="46:58" x14ac:dyDescent="0.25">
      <c r="AT4110" t="s">
        <v>836</v>
      </c>
      <c r="AX4110" t="s">
        <v>5300</v>
      </c>
      <c r="AY4110" s="104">
        <v>46115.664583333331</v>
      </c>
      <c r="AZ4110">
        <v>571371</v>
      </c>
      <c r="BA4110" t="s">
        <v>4728</v>
      </c>
      <c r="BB4110" t="s">
        <v>5989</v>
      </c>
      <c r="BF4110" t="s">
        <v>5948</v>
      </c>
    </row>
    <row r="4111" spans="46:58" x14ac:dyDescent="0.25">
      <c r="AT4111" t="s">
        <v>1507</v>
      </c>
      <c r="AX4111" t="s">
        <v>5657</v>
      </c>
      <c r="AY4111" s="104">
        <v>46115.665277777778</v>
      </c>
      <c r="AZ4111">
        <v>129157</v>
      </c>
      <c r="BA4111" t="s">
        <v>4728</v>
      </c>
      <c r="BB4111" t="s">
        <v>5989</v>
      </c>
      <c r="BF4111" t="s">
        <v>5942</v>
      </c>
    </row>
    <row r="4112" spans="46:58" x14ac:dyDescent="0.25">
      <c r="AT4112" t="s">
        <v>71</v>
      </c>
      <c r="AU4112" t="s">
        <v>1910</v>
      </c>
      <c r="AX4112" t="s">
        <v>4977</v>
      </c>
      <c r="AY4112" s="104">
        <v>46115.665277777778</v>
      </c>
      <c r="AZ4112">
        <v>1016412</v>
      </c>
      <c r="BA4112" t="s">
        <v>4728</v>
      </c>
      <c r="BB4112" t="s">
        <v>5989</v>
      </c>
      <c r="BC4112" t="s">
        <v>4731</v>
      </c>
      <c r="BF4112" t="s">
        <v>6495</v>
      </c>
    </row>
    <row r="4113" spans="46:58" x14ac:dyDescent="0.25">
      <c r="AT4113" t="s">
        <v>253</v>
      </c>
      <c r="AX4113" t="s">
        <v>5002</v>
      </c>
      <c r="AY4113" s="104">
        <v>46115.665972222225</v>
      </c>
      <c r="AZ4113">
        <v>761966</v>
      </c>
      <c r="BA4113" t="s">
        <v>4761</v>
      </c>
      <c r="BB4113" t="s">
        <v>5989</v>
      </c>
      <c r="BF4113" t="s">
        <v>5966</v>
      </c>
    </row>
    <row r="4114" spans="46:58" x14ac:dyDescent="0.25">
      <c r="AT4114" t="s">
        <v>205</v>
      </c>
      <c r="AX4114" t="s">
        <v>5657</v>
      </c>
      <c r="AY4114" s="104">
        <v>46115.665972222225</v>
      </c>
      <c r="AZ4114">
        <v>304427</v>
      </c>
      <c r="BA4114" t="s">
        <v>4761</v>
      </c>
      <c r="BB4114" t="s">
        <v>5989</v>
      </c>
      <c r="BF4114" t="s">
        <v>5920</v>
      </c>
    </row>
    <row r="4115" spans="46:58" x14ac:dyDescent="0.25">
      <c r="AT4115" t="s">
        <v>80</v>
      </c>
      <c r="AX4115" t="s">
        <v>5061</v>
      </c>
      <c r="AY4115" s="104">
        <v>46115.665972222225</v>
      </c>
      <c r="AZ4115">
        <v>347234</v>
      </c>
      <c r="BA4115" t="s">
        <v>4728</v>
      </c>
      <c r="BB4115" t="s">
        <v>5989</v>
      </c>
      <c r="BF4115" t="s">
        <v>5942</v>
      </c>
    </row>
    <row r="4116" spans="46:58" x14ac:dyDescent="0.25">
      <c r="AT4116" t="s">
        <v>2383</v>
      </c>
      <c r="AU4116" t="s">
        <v>683</v>
      </c>
      <c r="AX4116" t="s">
        <v>5365</v>
      </c>
      <c r="AY4116" s="104">
        <v>46115.665972222225</v>
      </c>
      <c r="AZ4116">
        <v>2033094</v>
      </c>
      <c r="BA4116" t="s">
        <v>4761</v>
      </c>
      <c r="BB4116" t="s">
        <v>5989</v>
      </c>
      <c r="BC4116" t="s">
        <v>4731</v>
      </c>
      <c r="BF4116" t="s">
        <v>5966</v>
      </c>
    </row>
    <row r="4117" spans="46:58" x14ac:dyDescent="0.25">
      <c r="AT4117" t="s">
        <v>264</v>
      </c>
      <c r="AX4117" t="s">
        <v>4850</v>
      </c>
      <c r="AY4117" s="104">
        <v>46115.666666666664</v>
      </c>
      <c r="AZ4117">
        <v>531273</v>
      </c>
      <c r="BA4117" t="s">
        <v>4761</v>
      </c>
      <c r="BB4117" t="s">
        <v>5989</v>
      </c>
      <c r="BF4117" t="s">
        <v>5966</v>
      </c>
    </row>
    <row r="4118" spans="46:58" x14ac:dyDescent="0.25">
      <c r="AT4118" t="s">
        <v>1945</v>
      </c>
      <c r="AX4118" t="s">
        <v>7624</v>
      </c>
      <c r="AY4118" s="104">
        <v>46115.666666666664</v>
      </c>
      <c r="AZ4118">
        <v>233973</v>
      </c>
      <c r="BA4118" t="s">
        <v>4728</v>
      </c>
      <c r="BB4118" t="s">
        <v>5989</v>
      </c>
      <c r="BF4118" t="s">
        <v>5918</v>
      </c>
    </row>
    <row r="4119" spans="46:58" x14ac:dyDescent="0.25">
      <c r="AT4119" t="s">
        <v>1078</v>
      </c>
      <c r="AX4119" t="s">
        <v>7625</v>
      </c>
      <c r="AY4119" s="104">
        <v>46115.666666666664</v>
      </c>
      <c r="AZ4119">
        <v>335538</v>
      </c>
      <c r="BA4119" t="s">
        <v>4728</v>
      </c>
      <c r="BB4119" t="s">
        <v>5989</v>
      </c>
      <c r="BF4119" t="s">
        <v>5942</v>
      </c>
    </row>
    <row r="4120" spans="46:58" x14ac:dyDescent="0.25">
      <c r="AT4120" t="s">
        <v>308</v>
      </c>
      <c r="AX4120" t="s">
        <v>4895</v>
      </c>
      <c r="AY4120" s="104">
        <v>46115.667361111111</v>
      </c>
      <c r="AZ4120">
        <v>69231</v>
      </c>
      <c r="BA4120" t="s">
        <v>4728</v>
      </c>
      <c r="BB4120" t="s">
        <v>5989</v>
      </c>
      <c r="BF4120" t="s">
        <v>5925</v>
      </c>
    </row>
    <row r="4121" spans="46:58" x14ac:dyDescent="0.25">
      <c r="AT4121" t="s">
        <v>2510</v>
      </c>
      <c r="AX4121" t="s">
        <v>4733</v>
      </c>
      <c r="AY4121" s="104">
        <v>46115.667361111111</v>
      </c>
      <c r="AZ4121">
        <v>380283</v>
      </c>
      <c r="BA4121" t="s">
        <v>4728</v>
      </c>
      <c r="BB4121" t="s">
        <v>5989</v>
      </c>
      <c r="BF4121" t="s">
        <v>5927</v>
      </c>
    </row>
    <row r="4122" spans="46:58" x14ac:dyDescent="0.25">
      <c r="AT4122" t="s">
        <v>202</v>
      </c>
      <c r="AX4122" t="s">
        <v>4839</v>
      </c>
      <c r="AY4122" s="104">
        <v>46115.667361111111</v>
      </c>
      <c r="AZ4122">
        <v>229068</v>
      </c>
      <c r="BA4122" t="s">
        <v>4761</v>
      </c>
      <c r="BB4122" t="s">
        <v>5989</v>
      </c>
      <c r="BF4122" t="s">
        <v>5918</v>
      </c>
    </row>
    <row r="4123" spans="46:58" x14ac:dyDescent="0.25">
      <c r="AT4123" t="s">
        <v>2559</v>
      </c>
      <c r="AX4123" t="s">
        <v>5595</v>
      </c>
      <c r="AY4123" s="104">
        <v>46115.667361111111</v>
      </c>
      <c r="AZ4123">
        <v>205129</v>
      </c>
      <c r="BA4123" t="s">
        <v>4761</v>
      </c>
      <c r="BB4123" t="s">
        <v>5989</v>
      </c>
      <c r="BF4123" t="s">
        <v>5966</v>
      </c>
    </row>
    <row r="4124" spans="46:58" x14ac:dyDescent="0.25">
      <c r="AT4124" t="s">
        <v>1985</v>
      </c>
      <c r="AX4124" t="s">
        <v>4895</v>
      </c>
      <c r="AY4124" s="104">
        <v>46115.668749999997</v>
      </c>
      <c r="AZ4124">
        <v>197016</v>
      </c>
      <c r="BA4124" t="s">
        <v>4761</v>
      </c>
      <c r="BB4124" t="s">
        <v>5989</v>
      </c>
      <c r="BF4124" t="s">
        <v>5934</v>
      </c>
    </row>
    <row r="4125" spans="46:58" x14ac:dyDescent="0.25">
      <c r="AT4125" t="s">
        <v>1507</v>
      </c>
      <c r="AX4125" t="s">
        <v>7626</v>
      </c>
      <c r="AY4125" s="104">
        <v>46115.668749999997</v>
      </c>
      <c r="AZ4125">
        <v>2754656</v>
      </c>
      <c r="BA4125" t="s">
        <v>4761</v>
      </c>
      <c r="BB4125" t="s">
        <v>5989</v>
      </c>
      <c r="BF4125" t="s">
        <v>5942</v>
      </c>
    </row>
    <row r="4126" spans="46:58" x14ac:dyDescent="0.25">
      <c r="AT4126" t="s">
        <v>551</v>
      </c>
      <c r="AX4126" t="s">
        <v>5089</v>
      </c>
      <c r="AY4126" s="104">
        <v>46115.669444444444</v>
      </c>
      <c r="AZ4126">
        <v>343988</v>
      </c>
      <c r="BA4126" t="s">
        <v>4728</v>
      </c>
      <c r="BB4126" t="s">
        <v>5989</v>
      </c>
      <c r="BF4126" t="s">
        <v>5931</v>
      </c>
    </row>
    <row r="4127" spans="46:58" x14ac:dyDescent="0.25">
      <c r="AT4127" t="s">
        <v>2403</v>
      </c>
      <c r="AX4127" t="s">
        <v>4782</v>
      </c>
      <c r="AY4127" s="104">
        <v>46115.669444444444</v>
      </c>
      <c r="AZ4127">
        <v>243797</v>
      </c>
      <c r="BA4127" t="s">
        <v>4728</v>
      </c>
      <c r="BB4127" t="s">
        <v>5989</v>
      </c>
      <c r="BF4127" t="s">
        <v>5966</v>
      </c>
    </row>
    <row r="4128" spans="46:58" x14ac:dyDescent="0.25">
      <c r="AT4128" t="s">
        <v>1292</v>
      </c>
      <c r="AX4128" t="s">
        <v>5447</v>
      </c>
      <c r="AY4128" s="104">
        <v>46115.669444444444</v>
      </c>
      <c r="AZ4128">
        <v>222975</v>
      </c>
      <c r="BA4128" t="s">
        <v>4728</v>
      </c>
      <c r="BB4128" t="s">
        <v>5989</v>
      </c>
      <c r="BF4128" t="s">
        <v>5942</v>
      </c>
    </row>
    <row r="4129" spans="46:58" x14ac:dyDescent="0.25">
      <c r="AT4129" t="s">
        <v>202</v>
      </c>
      <c r="AX4129" t="s">
        <v>6265</v>
      </c>
      <c r="AY4129" s="104">
        <v>46115.670138888891</v>
      </c>
      <c r="AZ4129">
        <v>512826</v>
      </c>
      <c r="BA4129" t="s">
        <v>4728</v>
      </c>
      <c r="BB4129" t="s">
        <v>5989</v>
      </c>
      <c r="BF4129" t="s">
        <v>5931</v>
      </c>
    </row>
    <row r="4130" spans="46:58" x14ac:dyDescent="0.25">
      <c r="AT4130" t="s">
        <v>308</v>
      </c>
      <c r="AX4130" t="s">
        <v>4776</v>
      </c>
      <c r="AY4130" s="104">
        <v>46115.670138888891</v>
      </c>
      <c r="AZ4130">
        <v>2585119</v>
      </c>
      <c r="BA4130" t="s">
        <v>4728</v>
      </c>
      <c r="BB4130" t="s">
        <v>5989</v>
      </c>
      <c r="BF4130" t="s">
        <v>5942</v>
      </c>
    </row>
    <row r="4131" spans="46:58" x14ac:dyDescent="0.25">
      <c r="AT4131" t="s">
        <v>2345</v>
      </c>
      <c r="AX4131" t="s">
        <v>4839</v>
      </c>
      <c r="AY4131" s="104">
        <v>46115.670138888891</v>
      </c>
      <c r="AZ4131">
        <v>235569</v>
      </c>
      <c r="BA4131" t="s">
        <v>4761</v>
      </c>
      <c r="BB4131" t="s">
        <v>5989</v>
      </c>
      <c r="BF4131" t="s">
        <v>5966</v>
      </c>
    </row>
    <row r="4132" spans="46:58" x14ac:dyDescent="0.25">
      <c r="AT4132" t="s">
        <v>71</v>
      </c>
      <c r="AX4132" t="s">
        <v>4910</v>
      </c>
      <c r="AY4132" s="104">
        <v>46115.67083333333</v>
      </c>
      <c r="AZ4132">
        <v>170184</v>
      </c>
      <c r="BA4132" t="s">
        <v>4761</v>
      </c>
      <c r="BB4132" t="s">
        <v>5989</v>
      </c>
      <c r="BF4132" t="s">
        <v>5966</v>
      </c>
    </row>
    <row r="4133" spans="46:58" x14ac:dyDescent="0.25">
      <c r="AT4133" t="s">
        <v>2559</v>
      </c>
      <c r="AX4133" t="s">
        <v>4988</v>
      </c>
      <c r="AY4133" s="104">
        <v>46115.67083333333</v>
      </c>
      <c r="AZ4133">
        <v>190615</v>
      </c>
      <c r="BA4133" t="s">
        <v>4761</v>
      </c>
      <c r="BB4133" t="s">
        <v>5989</v>
      </c>
      <c r="BF4133" t="s">
        <v>5966</v>
      </c>
    </row>
    <row r="4134" spans="46:58" x14ac:dyDescent="0.25">
      <c r="AT4134" t="s">
        <v>256</v>
      </c>
      <c r="AX4134" t="s">
        <v>4895</v>
      </c>
      <c r="AY4134" s="104">
        <v>46115.671527777777</v>
      </c>
      <c r="AZ4134">
        <v>1267614</v>
      </c>
      <c r="BA4134" t="s">
        <v>4728</v>
      </c>
      <c r="BB4134" t="s">
        <v>5989</v>
      </c>
      <c r="BF4134" t="s">
        <v>5931</v>
      </c>
    </row>
    <row r="4135" spans="46:58" x14ac:dyDescent="0.25">
      <c r="AT4135" t="s">
        <v>1985</v>
      </c>
      <c r="AX4135" t="s">
        <v>4763</v>
      </c>
      <c r="AY4135" s="104">
        <v>46115.67291666667</v>
      </c>
      <c r="AZ4135">
        <v>293531</v>
      </c>
      <c r="BA4135" t="s">
        <v>4728</v>
      </c>
      <c r="BB4135" t="s">
        <v>5989</v>
      </c>
      <c r="BF4135" t="s">
        <v>5931</v>
      </c>
    </row>
    <row r="4136" spans="46:58" x14ac:dyDescent="0.25">
      <c r="AT4136" t="s">
        <v>264</v>
      </c>
      <c r="AX4136" t="s">
        <v>4850</v>
      </c>
      <c r="AY4136" s="104">
        <v>46115.67291666667</v>
      </c>
      <c r="AZ4136">
        <v>1597290</v>
      </c>
      <c r="BA4136" t="s">
        <v>4761</v>
      </c>
      <c r="BB4136" t="s">
        <v>5989</v>
      </c>
      <c r="BF4136" t="s">
        <v>5966</v>
      </c>
    </row>
    <row r="4137" spans="46:58" x14ac:dyDescent="0.25">
      <c r="AT4137" t="s">
        <v>2383</v>
      </c>
      <c r="AX4137" t="s">
        <v>4839</v>
      </c>
      <c r="AY4137" s="104">
        <v>46115.673611111109</v>
      </c>
      <c r="AZ4137">
        <v>486217</v>
      </c>
      <c r="BA4137" t="s">
        <v>4728</v>
      </c>
      <c r="BB4137" t="s">
        <v>5989</v>
      </c>
      <c r="BF4137" t="s">
        <v>5931</v>
      </c>
    </row>
    <row r="4138" spans="46:58" x14ac:dyDescent="0.25">
      <c r="AT4138" t="s">
        <v>1894</v>
      </c>
      <c r="AX4138" t="s">
        <v>4910</v>
      </c>
      <c r="AY4138" s="104">
        <v>46115.675000000003</v>
      </c>
      <c r="AZ4138">
        <v>398422</v>
      </c>
      <c r="BA4138" t="s">
        <v>4728</v>
      </c>
      <c r="BB4138" t="s">
        <v>5989</v>
      </c>
      <c r="BF4138" t="s">
        <v>5925</v>
      </c>
    </row>
    <row r="4139" spans="46:58" x14ac:dyDescent="0.25">
      <c r="AT4139" t="s">
        <v>432</v>
      </c>
      <c r="AX4139" t="s">
        <v>4877</v>
      </c>
      <c r="AY4139" s="104">
        <v>46115.675000000003</v>
      </c>
      <c r="AZ4139">
        <v>709726</v>
      </c>
      <c r="BA4139" t="s">
        <v>4728</v>
      </c>
      <c r="BB4139" t="s">
        <v>5989</v>
      </c>
      <c r="BF4139" t="s">
        <v>4781</v>
      </c>
    </row>
    <row r="4140" spans="46:58" x14ac:dyDescent="0.25">
      <c r="AT4140" t="s">
        <v>1385</v>
      </c>
      <c r="AX4140" t="s">
        <v>4776</v>
      </c>
      <c r="AY4140" s="104">
        <v>46115.675000000003</v>
      </c>
      <c r="AZ4140">
        <v>268381</v>
      </c>
      <c r="BA4140" t="s">
        <v>151</v>
      </c>
      <c r="BB4140" t="s">
        <v>5989</v>
      </c>
      <c r="BF4140" t="s">
        <v>5956</v>
      </c>
    </row>
    <row r="4141" spans="46:58" x14ac:dyDescent="0.25">
      <c r="AT4141" t="s">
        <v>1945</v>
      </c>
      <c r="AX4141" t="s">
        <v>5069</v>
      </c>
      <c r="AY4141" s="104">
        <v>46115.675000000003</v>
      </c>
      <c r="AZ4141">
        <v>531740</v>
      </c>
      <c r="BA4141" t="s">
        <v>4728</v>
      </c>
      <c r="BB4141" t="s">
        <v>5989</v>
      </c>
      <c r="BF4141" t="s">
        <v>5942</v>
      </c>
    </row>
    <row r="4142" spans="46:58" x14ac:dyDescent="0.25">
      <c r="AT4142" t="s">
        <v>516</v>
      </c>
      <c r="AX4142" t="s">
        <v>4854</v>
      </c>
      <c r="AY4142" s="104">
        <v>46115.675694444442</v>
      </c>
      <c r="AZ4142">
        <v>267070</v>
      </c>
      <c r="BA4142" t="s">
        <v>4728</v>
      </c>
      <c r="BB4142" t="s">
        <v>5989</v>
      </c>
      <c r="BF4142" t="s">
        <v>5942</v>
      </c>
    </row>
    <row r="4143" spans="46:58" x14ac:dyDescent="0.25">
      <c r="AT4143" t="s">
        <v>78</v>
      </c>
      <c r="AX4143" t="s">
        <v>5012</v>
      </c>
      <c r="AY4143" s="104">
        <v>46115.676388888889</v>
      </c>
      <c r="AZ4143">
        <v>1372074</v>
      </c>
      <c r="BA4143" t="s">
        <v>4728</v>
      </c>
      <c r="BB4143" t="s">
        <v>5989</v>
      </c>
      <c r="BF4143" t="s">
        <v>5918</v>
      </c>
    </row>
    <row r="4144" spans="46:58" x14ac:dyDescent="0.25">
      <c r="AT4144" t="s">
        <v>1078</v>
      </c>
      <c r="AX4144" t="s">
        <v>6003</v>
      </c>
      <c r="AY4144" s="104">
        <v>46115.676388888889</v>
      </c>
      <c r="AZ4144">
        <v>207127</v>
      </c>
      <c r="BA4144" t="s">
        <v>4728</v>
      </c>
      <c r="BB4144" t="s">
        <v>5989</v>
      </c>
      <c r="BF4144" t="s">
        <v>5942</v>
      </c>
    </row>
    <row r="4145" spans="46:58" x14ac:dyDescent="0.25">
      <c r="AT4145" t="s">
        <v>80</v>
      </c>
      <c r="AX4145" t="s">
        <v>7239</v>
      </c>
      <c r="AY4145" s="104">
        <v>46115.676388888889</v>
      </c>
      <c r="AZ4145">
        <v>541619</v>
      </c>
      <c r="BA4145" t="s">
        <v>4761</v>
      </c>
      <c r="BB4145" t="s">
        <v>5989</v>
      </c>
      <c r="BF4145" t="s">
        <v>5966</v>
      </c>
    </row>
    <row r="4146" spans="46:58" x14ac:dyDescent="0.25">
      <c r="AT4146" t="s">
        <v>836</v>
      </c>
      <c r="AX4146" t="s">
        <v>4921</v>
      </c>
      <c r="AY4146" s="104">
        <v>46115.676388888889</v>
      </c>
      <c r="AZ4146">
        <v>175772</v>
      </c>
      <c r="BA4146" t="s">
        <v>4728</v>
      </c>
      <c r="BB4146" t="s">
        <v>5989</v>
      </c>
      <c r="BF4146" t="s">
        <v>5918</v>
      </c>
    </row>
    <row r="4147" spans="46:58" x14ac:dyDescent="0.25">
      <c r="AT4147" t="s">
        <v>1985</v>
      </c>
      <c r="AX4147" t="s">
        <v>4890</v>
      </c>
      <c r="AY4147" s="104">
        <v>46115.676388888889</v>
      </c>
      <c r="AZ4147">
        <v>442772</v>
      </c>
      <c r="BA4147" t="s">
        <v>4728</v>
      </c>
      <c r="BB4147" t="s">
        <v>5989</v>
      </c>
      <c r="BF4147" t="s">
        <v>5931</v>
      </c>
    </row>
    <row r="4148" spans="46:58" x14ac:dyDescent="0.25">
      <c r="AT4148" t="s">
        <v>2559</v>
      </c>
      <c r="AX4148" t="s">
        <v>4753</v>
      </c>
      <c r="AY4148" s="104">
        <v>46115.676388888889</v>
      </c>
      <c r="AZ4148">
        <v>622164</v>
      </c>
      <c r="BA4148" t="s">
        <v>4761</v>
      </c>
      <c r="BB4148" t="s">
        <v>5989</v>
      </c>
      <c r="BF4148" t="s">
        <v>5966</v>
      </c>
    </row>
    <row r="4149" spans="46:58" x14ac:dyDescent="0.25">
      <c r="AT4149" t="s">
        <v>84</v>
      </c>
      <c r="AX4149" t="s">
        <v>5405</v>
      </c>
      <c r="AY4149" s="104">
        <v>46115.676388888889</v>
      </c>
      <c r="AZ4149">
        <v>214316</v>
      </c>
      <c r="BA4149" t="s">
        <v>4728</v>
      </c>
      <c r="BB4149" t="s">
        <v>5989</v>
      </c>
      <c r="BF4149" t="s">
        <v>5920</v>
      </c>
    </row>
    <row r="4150" spans="46:58" x14ac:dyDescent="0.25">
      <c r="AT4150" t="s">
        <v>2345</v>
      </c>
      <c r="AU4150" t="s">
        <v>2197</v>
      </c>
      <c r="AX4150" t="s">
        <v>5115</v>
      </c>
      <c r="AY4150" s="104">
        <v>46115.677083333336</v>
      </c>
      <c r="AZ4150">
        <v>348017</v>
      </c>
      <c r="BA4150" t="s">
        <v>4761</v>
      </c>
      <c r="BB4150" t="s">
        <v>5989</v>
      </c>
      <c r="BC4150" t="s">
        <v>4731</v>
      </c>
      <c r="BF4150" t="s">
        <v>6148</v>
      </c>
    </row>
    <row r="4151" spans="46:58" x14ac:dyDescent="0.25">
      <c r="AT4151" t="s">
        <v>1559</v>
      </c>
      <c r="AX4151" t="s">
        <v>5079</v>
      </c>
      <c r="AY4151" s="104">
        <v>46115.677083333336</v>
      </c>
      <c r="AZ4151">
        <v>433147</v>
      </c>
      <c r="BA4151" t="s">
        <v>4728</v>
      </c>
      <c r="BB4151" t="s">
        <v>5989</v>
      </c>
      <c r="BF4151" t="s">
        <v>5950</v>
      </c>
    </row>
    <row r="4152" spans="46:58" x14ac:dyDescent="0.25">
      <c r="AT4152" t="s">
        <v>1292</v>
      </c>
      <c r="AX4152" t="s">
        <v>5478</v>
      </c>
      <c r="AY4152" s="104">
        <v>46115.678472222222</v>
      </c>
      <c r="AZ4152">
        <v>322569</v>
      </c>
      <c r="BA4152" t="s">
        <v>4728</v>
      </c>
      <c r="BB4152" t="s">
        <v>5989</v>
      </c>
      <c r="BF4152" t="s">
        <v>5948</v>
      </c>
    </row>
    <row r="4153" spans="46:58" x14ac:dyDescent="0.25">
      <c r="AT4153" t="s">
        <v>71</v>
      </c>
      <c r="AX4153" t="s">
        <v>5801</v>
      </c>
      <c r="AY4153" s="104">
        <v>46115.678472222222</v>
      </c>
      <c r="AZ4153">
        <v>1099338</v>
      </c>
      <c r="BA4153" t="s">
        <v>4728</v>
      </c>
      <c r="BB4153" t="s">
        <v>5989</v>
      </c>
      <c r="BF4153" t="s">
        <v>5958</v>
      </c>
    </row>
    <row r="4154" spans="46:58" x14ac:dyDescent="0.25">
      <c r="AT4154" t="s">
        <v>2407</v>
      </c>
      <c r="AX4154" t="s">
        <v>4910</v>
      </c>
      <c r="AY4154" s="104">
        <v>46115.679166666669</v>
      </c>
      <c r="AZ4154">
        <v>1335764</v>
      </c>
      <c r="BA4154" t="s">
        <v>4728</v>
      </c>
      <c r="BB4154" t="s">
        <v>5989</v>
      </c>
      <c r="BF4154" t="s">
        <v>4781</v>
      </c>
    </row>
    <row r="4155" spans="46:58" x14ac:dyDescent="0.25">
      <c r="AT4155" t="s">
        <v>1276</v>
      </c>
      <c r="AX4155" t="s">
        <v>5807</v>
      </c>
      <c r="AY4155" s="104">
        <v>46115.679166666669</v>
      </c>
      <c r="AZ4155">
        <v>3395398</v>
      </c>
      <c r="BA4155" t="s">
        <v>4761</v>
      </c>
      <c r="BB4155" t="s">
        <v>5989</v>
      </c>
      <c r="BF4155" t="s">
        <v>5966</v>
      </c>
    </row>
    <row r="4156" spans="46:58" x14ac:dyDescent="0.25">
      <c r="AT4156" t="s">
        <v>2403</v>
      </c>
      <c r="AX4156" t="s">
        <v>5714</v>
      </c>
      <c r="AY4156" s="104">
        <v>46115.679166666669</v>
      </c>
      <c r="AZ4156">
        <v>1088885</v>
      </c>
      <c r="BA4156" t="s">
        <v>4761</v>
      </c>
      <c r="BB4156" t="s">
        <v>5989</v>
      </c>
      <c r="BF4156" t="s">
        <v>5966</v>
      </c>
    </row>
    <row r="4157" spans="46:58" x14ac:dyDescent="0.25">
      <c r="AT4157" t="s">
        <v>551</v>
      </c>
      <c r="AX4157" t="s">
        <v>7627</v>
      </c>
      <c r="AY4157" s="104">
        <v>46115.679861111108</v>
      </c>
      <c r="AZ4157">
        <v>105507</v>
      </c>
      <c r="BA4157" t="s">
        <v>4728</v>
      </c>
      <c r="BB4157" t="s">
        <v>5989</v>
      </c>
      <c r="BF4157" t="s">
        <v>5925</v>
      </c>
    </row>
    <row r="4158" spans="46:58" x14ac:dyDescent="0.25">
      <c r="AT4158" t="s">
        <v>264</v>
      </c>
      <c r="AU4158" t="s">
        <v>1910</v>
      </c>
      <c r="AX4158" t="s">
        <v>4826</v>
      </c>
      <c r="AY4158" s="104">
        <v>46115.680555555555</v>
      </c>
      <c r="AZ4158">
        <v>2029113</v>
      </c>
      <c r="BA4158" t="s">
        <v>4728</v>
      </c>
      <c r="BB4158" t="s">
        <v>5989</v>
      </c>
      <c r="BC4158" t="s">
        <v>4731</v>
      </c>
      <c r="BF4158" t="s">
        <v>6421</v>
      </c>
    </row>
    <row r="4159" spans="46:58" x14ac:dyDescent="0.25">
      <c r="AT4159" t="s">
        <v>1584</v>
      </c>
      <c r="AX4159" t="s">
        <v>4890</v>
      </c>
      <c r="AY4159" s="104">
        <v>46115.680555555555</v>
      </c>
      <c r="AZ4159">
        <v>262305</v>
      </c>
      <c r="BA4159" t="s">
        <v>4728</v>
      </c>
      <c r="BB4159" t="s">
        <v>5989</v>
      </c>
      <c r="BF4159" t="s">
        <v>5956</v>
      </c>
    </row>
    <row r="4160" spans="46:58" x14ac:dyDescent="0.25">
      <c r="AT4160" t="s">
        <v>2561</v>
      </c>
      <c r="AX4160" t="s">
        <v>4926</v>
      </c>
      <c r="AY4160" s="104">
        <v>46115.681250000001</v>
      </c>
      <c r="AZ4160">
        <v>328055</v>
      </c>
      <c r="BA4160" t="s">
        <v>4728</v>
      </c>
      <c r="BB4160" t="s">
        <v>5989</v>
      </c>
      <c r="BF4160" t="s">
        <v>5918</v>
      </c>
    </row>
    <row r="4161" spans="46:58" x14ac:dyDescent="0.25">
      <c r="AT4161" t="s">
        <v>250</v>
      </c>
      <c r="AX4161" t="s">
        <v>4782</v>
      </c>
      <c r="AY4161" s="104">
        <v>46115.681250000001</v>
      </c>
      <c r="AZ4161">
        <v>308874</v>
      </c>
      <c r="BA4161" t="s">
        <v>4728</v>
      </c>
      <c r="BB4161" t="s">
        <v>5989</v>
      </c>
      <c r="BF4161" t="s">
        <v>4781</v>
      </c>
    </row>
    <row r="4162" spans="46:58" x14ac:dyDescent="0.25">
      <c r="AT4162" t="s">
        <v>414</v>
      </c>
      <c r="AX4162" t="s">
        <v>5680</v>
      </c>
      <c r="AY4162" s="104">
        <v>46115.681250000001</v>
      </c>
      <c r="AZ4162">
        <v>265566</v>
      </c>
      <c r="BA4162" t="s">
        <v>4728</v>
      </c>
      <c r="BB4162" t="s">
        <v>5989</v>
      </c>
      <c r="BF4162" t="s">
        <v>5956</v>
      </c>
    </row>
    <row r="4163" spans="46:58" x14ac:dyDescent="0.25">
      <c r="AT4163" t="s">
        <v>202</v>
      </c>
      <c r="AX4163" t="s">
        <v>5115</v>
      </c>
      <c r="AY4163" s="104">
        <v>46115.681944444441</v>
      </c>
      <c r="AZ4163">
        <v>390941</v>
      </c>
      <c r="BA4163" t="s">
        <v>4728</v>
      </c>
      <c r="BB4163" t="s">
        <v>5989</v>
      </c>
      <c r="BF4163" t="s">
        <v>5956</v>
      </c>
    </row>
    <row r="4164" spans="46:58" x14ac:dyDescent="0.25">
      <c r="AT4164" t="s">
        <v>72</v>
      </c>
      <c r="AX4164" t="s">
        <v>4782</v>
      </c>
      <c r="AY4164" s="104">
        <v>46115.681944444441</v>
      </c>
      <c r="AZ4164">
        <v>876081</v>
      </c>
      <c r="BA4164" t="s">
        <v>4728</v>
      </c>
      <c r="BB4164" t="s">
        <v>5989</v>
      </c>
      <c r="BF4164" t="s">
        <v>5918</v>
      </c>
    </row>
    <row r="4165" spans="46:58" x14ac:dyDescent="0.25">
      <c r="AT4165" t="s">
        <v>2559</v>
      </c>
      <c r="AX4165" t="s">
        <v>4877</v>
      </c>
      <c r="AY4165" s="104">
        <v>46115.681944444441</v>
      </c>
      <c r="AZ4165">
        <v>147156</v>
      </c>
      <c r="BA4165" t="s">
        <v>4761</v>
      </c>
      <c r="BB4165" t="s">
        <v>5989</v>
      </c>
      <c r="BF4165" t="s">
        <v>5966</v>
      </c>
    </row>
    <row r="4166" spans="46:58" x14ac:dyDescent="0.25">
      <c r="AT4166" t="s">
        <v>852</v>
      </c>
      <c r="AX4166" t="s">
        <v>5406</v>
      </c>
      <c r="AY4166" s="104">
        <v>46115.682638888888</v>
      </c>
      <c r="AZ4166">
        <v>368811</v>
      </c>
      <c r="BA4166" t="s">
        <v>4728</v>
      </c>
      <c r="BB4166" t="s">
        <v>5989</v>
      </c>
      <c r="BF4166" t="s">
        <v>5942</v>
      </c>
    </row>
    <row r="4167" spans="46:58" x14ac:dyDescent="0.25">
      <c r="AT4167" t="s">
        <v>1385</v>
      </c>
      <c r="AX4167" t="s">
        <v>5126</v>
      </c>
      <c r="AY4167" s="104">
        <v>46115.682638888888</v>
      </c>
      <c r="AZ4167">
        <v>373809</v>
      </c>
      <c r="BA4167" t="s">
        <v>4728</v>
      </c>
      <c r="BB4167" t="s">
        <v>5989</v>
      </c>
      <c r="BF4167" t="s">
        <v>5956</v>
      </c>
    </row>
    <row r="4168" spans="46:58" x14ac:dyDescent="0.25">
      <c r="AT4168" t="s">
        <v>836</v>
      </c>
      <c r="AX4168" t="s">
        <v>4807</v>
      </c>
      <c r="AY4168" s="104">
        <v>46115.682638888888</v>
      </c>
      <c r="AZ4168">
        <v>793188</v>
      </c>
      <c r="BA4168" t="s">
        <v>4728</v>
      </c>
      <c r="BB4168" t="s">
        <v>5989</v>
      </c>
      <c r="BF4168" t="s">
        <v>5931</v>
      </c>
    </row>
    <row r="4169" spans="46:58" x14ac:dyDescent="0.25">
      <c r="AT4169" t="s">
        <v>1078</v>
      </c>
      <c r="AX4169" t="s">
        <v>5406</v>
      </c>
      <c r="AY4169" s="104">
        <v>46115.683333333334</v>
      </c>
      <c r="AZ4169">
        <v>252950</v>
      </c>
      <c r="BA4169" t="s">
        <v>4728</v>
      </c>
      <c r="BB4169" t="s">
        <v>5989</v>
      </c>
      <c r="BF4169" t="s">
        <v>4781</v>
      </c>
    </row>
    <row r="4170" spans="46:58" x14ac:dyDescent="0.25">
      <c r="AT4170" t="s">
        <v>1507</v>
      </c>
      <c r="AX4170" t="s">
        <v>4890</v>
      </c>
      <c r="AY4170" s="104">
        <v>46115.683333333334</v>
      </c>
      <c r="AZ4170">
        <v>43002</v>
      </c>
      <c r="BA4170" t="s">
        <v>4728</v>
      </c>
      <c r="BB4170" t="s">
        <v>5989</v>
      </c>
    </row>
    <row r="4171" spans="46:58" x14ac:dyDescent="0.25">
      <c r="AT4171" t="s">
        <v>2345</v>
      </c>
      <c r="AX4171" t="s">
        <v>4864</v>
      </c>
      <c r="AY4171" s="104">
        <v>46115.683333333334</v>
      </c>
      <c r="AZ4171">
        <v>216753</v>
      </c>
      <c r="BA4171" t="s">
        <v>4728</v>
      </c>
      <c r="BB4171" t="s">
        <v>5989</v>
      </c>
      <c r="BF4171" t="s">
        <v>4781</v>
      </c>
    </row>
    <row r="4172" spans="46:58" x14ac:dyDescent="0.25">
      <c r="AT4172" t="s">
        <v>2600</v>
      </c>
      <c r="AX4172" t="s">
        <v>7239</v>
      </c>
      <c r="AY4172" s="104">
        <v>46115.684027777781</v>
      </c>
      <c r="AZ4172">
        <v>381308</v>
      </c>
      <c r="BA4172" t="s">
        <v>4728</v>
      </c>
      <c r="BB4172" t="s">
        <v>5989</v>
      </c>
      <c r="BF4172" t="s">
        <v>5918</v>
      </c>
    </row>
    <row r="4173" spans="46:58" x14ac:dyDescent="0.25">
      <c r="AT4173" t="s">
        <v>516</v>
      </c>
      <c r="AU4173" t="s">
        <v>683</v>
      </c>
      <c r="AX4173" t="s">
        <v>4753</v>
      </c>
      <c r="AY4173" s="104">
        <v>46115.684027777781</v>
      </c>
      <c r="AZ4173">
        <v>2650751</v>
      </c>
      <c r="BA4173" t="s">
        <v>4761</v>
      </c>
      <c r="BB4173" t="s">
        <v>5989</v>
      </c>
      <c r="BC4173" t="s">
        <v>4731</v>
      </c>
      <c r="BF4173" t="s">
        <v>6756</v>
      </c>
    </row>
    <row r="4174" spans="46:58" x14ac:dyDescent="0.25">
      <c r="AT4174" t="s">
        <v>1894</v>
      </c>
      <c r="AX4174" t="s">
        <v>5405</v>
      </c>
      <c r="AY4174" s="104">
        <v>46115.68472222222</v>
      </c>
      <c r="AZ4174">
        <v>2279804</v>
      </c>
      <c r="BA4174" t="s">
        <v>4761</v>
      </c>
      <c r="BB4174" t="s">
        <v>5989</v>
      </c>
      <c r="BF4174" t="s">
        <v>5966</v>
      </c>
    </row>
    <row r="4175" spans="46:58" x14ac:dyDescent="0.25">
      <c r="AT4175" t="s">
        <v>205</v>
      </c>
      <c r="AX4175" t="s">
        <v>5086</v>
      </c>
      <c r="AY4175" s="104">
        <v>46115.68472222222</v>
      </c>
      <c r="AZ4175">
        <v>148231</v>
      </c>
      <c r="BA4175" t="s">
        <v>4728</v>
      </c>
      <c r="BB4175" t="s">
        <v>5989</v>
      </c>
      <c r="BF4175" t="s">
        <v>5925</v>
      </c>
    </row>
    <row r="4176" spans="46:58" x14ac:dyDescent="0.25">
      <c r="AT4176" t="s">
        <v>551</v>
      </c>
      <c r="AX4176" t="s">
        <v>6265</v>
      </c>
      <c r="AY4176" s="104">
        <v>46115.686111111114</v>
      </c>
      <c r="AZ4176">
        <v>899758</v>
      </c>
      <c r="BA4176" t="s">
        <v>4761</v>
      </c>
      <c r="BB4176" t="s">
        <v>5989</v>
      </c>
      <c r="BF4176" t="s">
        <v>5966</v>
      </c>
    </row>
    <row r="4177" spans="46:58" x14ac:dyDescent="0.25">
      <c r="AT4177" t="s">
        <v>1276</v>
      </c>
      <c r="AX4177" t="s">
        <v>5775</v>
      </c>
      <c r="AY4177" s="104">
        <v>46115.686111111114</v>
      </c>
      <c r="AZ4177">
        <v>665639</v>
      </c>
      <c r="BA4177" t="s">
        <v>4761</v>
      </c>
      <c r="BB4177" t="s">
        <v>5989</v>
      </c>
      <c r="BF4177" t="s">
        <v>5966</v>
      </c>
    </row>
    <row r="4178" spans="46:58" x14ac:dyDescent="0.25">
      <c r="AT4178" t="s">
        <v>1945</v>
      </c>
      <c r="AX4178" t="s">
        <v>5334</v>
      </c>
      <c r="AY4178" s="104">
        <v>46115.686111111114</v>
      </c>
      <c r="AZ4178">
        <v>106052</v>
      </c>
      <c r="BA4178" t="s">
        <v>4728</v>
      </c>
      <c r="BB4178" t="s">
        <v>5989</v>
      </c>
      <c r="BF4178" t="s">
        <v>4781</v>
      </c>
    </row>
    <row r="4179" spans="46:58" x14ac:dyDescent="0.25">
      <c r="AT4179" t="s">
        <v>229</v>
      </c>
      <c r="AX4179" t="s">
        <v>5086</v>
      </c>
      <c r="AY4179" s="104">
        <v>46115.686111111114</v>
      </c>
      <c r="AZ4179">
        <v>95033</v>
      </c>
      <c r="BA4179" t="s">
        <v>4728</v>
      </c>
      <c r="BB4179" t="s">
        <v>5989</v>
      </c>
      <c r="BF4179" t="s">
        <v>4781</v>
      </c>
    </row>
    <row r="4180" spans="46:58" x14ac:dyDescent="0.25">
      <c r="AT4180" t="s">
        <v>1559</v>
      </c>
      <c r="AU4180" t="s">
        <v>1985</v>
      </c>
      <c r="AV4180" t="s">
        <v>1891</v>
      </c>
      <c r="AX4180" t="s">
        <v>5876</v>
      </c>
      <c r="AY4180" s="104">
        <v>46115.686805555553</v>
      </c>
      <c r="AZ4180">
        <v>712249</v>
      </c>
      <c r="BA4180" t="s">
        <v>4728</v>
      </c>
      <c r="BB4180" t="s">
        <v>5989</v>
      </c>
      <c r="BC4180" t="s">
        <v>4812</v>
      </c>
      <c r="BD4180" t="s">
        <v>4731</v>
      </c>
      <c r="BF4180" t="s">
        <v>7628</v>
      </c>
    </row>
    <row r="4181" spans="46:58" x14ac:dyDescent="0.25">
      <c r="AT4181" t="s">
        <v>1292</v>
      </c>
      <c r="AX4181" t="s">
        <v>6682</v>
      </c>
      <c r="AY4181" s="104">
        <v>46115.686805555553</v>
      </c>
      <c r="AZ4181">
        <v>791103</v>
      </c>
      <c r="BA4181" t="s">
        <v>4728</v>
      </c>
      <c r="BB4181" t="s">
        <v>5989</v>
      </c>
      <c r="BF4181" t="s">
        <v>5931</v>
      </c>
    </row>
    <row r="4182" spans="46:58" x14ac:dyDescent="0.25">
      <c r="AT4182" t="s">
        <v>432</v>
      </c>
      <c r="AU4182" t="s">
        <v>220</v>
      </c>
      <c r="AX4182" t="s">
        <v>4946</v>
      </c>
      <c r="AY4182" s="104">
        <v>46115.686805555553</v>
      </c>
      <c r="AZ4182">
        <v>660793</v>
      </c>
      <c r="BA4182" t="s">
        <v>4761</v>
      </c>
      <c r="BB4182" t="s">
        <v>5989</v>
      </c>
      <c r="BC4182" t="s">
        <v>4731</v>
      </c>
      <c r="BF4182" t="s">
        <v>5966</v>
      </c>
    </row>
    <row r="4183" spans="46:58" x14ac:dyDescent="0.25">
      <c r="AT4183" t="s">
        <v>264</v>
      </c>
      <c r="AX4183" t="s">
        <v>5086</v>
      </c>
      <c r="AY4183" s="104">
        <v>46115.6875</v>
      </c>
      <c r="AZ4183">
        <v>56469</v>
      </c>
      <c r="BA4183" t="s">
        <v>4728</v>
      </c>
      <c r="BB4183" t="s">
        <v>5989</v>
      </c>
      <c r="BF4183" t="s">
        <v>4781</v>
      </c>
    </row>
    <row r="4184" spans="46:58" x14ac:dyDescent="0.25">
      <c r="AT4184" t="s">
        <v>220</v>
      </c>
      <c r="AX4184" t="s">
        <v>5338</v>
      </c>
      <c r="AY4184" s="104">
        <v>46115.6875</v>
      </c>
      <c r="AZ4184">
        <v>127813</v>
      </c>
      <c r="BA4184" t="s">
        <v>4728</v>
      </c>
      <c r="BB4184" t="s">
        <v>5989</v>
      </c>
      <c r="BF4184" t="s">
        <v>5925</v>
      </c>
    </row>
    <row r="4185" spans="46:58" x14ac:dyDescent="0.25">
      <c r="AT4185" t="s">
        <v>1985</v>
      </c>
      <c r="AX4185" t="s">
        <v>4883</v>
      </c>
      <c r="AY4185" s="104">
        <v>46115.688194444447</v>
      </c>
      <c r="AZ4185">
        <v>260618</v>
      </c>
      <c r="BA4185" t="s">
        <v>4728</v>
      </c>
      <c r="BB4185" t="s">
        <v>5989</v>
      </c>
      <c r="BF4185" t="s">
        <v>5931</v>
      </c>
    </row>
    <row r="4186" spans="46:58" x14ac:dyDescent="0.25">
      <c r="AT4186" t="s">
        <v>2559</v>
      </c>
      <c r="AX4186" t="s">
        <v>5086</v>
      </c>
      <c r="AY4186" s="104">
        <v>46115.688888888886</v>
      </c>
      <c r="AZ4186">
        <v>219085</v>
      </c>
      <c r="BA4186" t="s">
        <v>4728</v>
      </c>
      <c r="BB4186" t="s">
        <v>5989</v>
      </c>
      <c r="BF4186" t="s">
        <v>6069</v>
      </c>
    </row>
    <row r="4187" spans="46:58" x14ac:dyDescent="0.25">
      <c r="AT4187" t="s">
        <v>2429</v>
      </c>
      <c r="AX4187" t="s">
        <v>4877</v>
      </c>
      <c r="AY4187" s="104">
        <v>46115.689583333333</v>
      </c>
      <c r="AZ4187">
        <v>1425015</v>
      </c>
      <c r="BA4187" t="s">
        <v>4761</v>
      </c>
      <c r="BB4187" t="s">
        <v>5989</v>
      </c>
      <c r="BF4187" t="s">
        <v>4781</v>
      </c>
    </row>
    <row r="4188" spans="46:58" x14ac:dyDescent="0.25">
      <c r="AT4188" t="s">
        <v>852</v>
      </c>
      <c r="AX4188" t="s">
        <v>5120</v>
      </c>
      <c r="AY4188" s="104">
        <v>46115.69027777778</v>
      </c>
      <c r="AZ4188">
        <v>128258</v>
      </c>
      <c r="BA4188" t="s">
        <v>4728</v>
      </c>
      <c r="BB4188" t="s">
        <v>5989</v>
      </c>
      <c r="BF4188" t="s">
        <v>5925</v>
      </c>
    </row>
    <row r="4189" spans="46:58" x14ac:dyDescent="0.25">
      <c r="AT4189" t="s">
        <v>76</v>
      </c>
      <c r="AX4189" t="s">
        <v>5023</v>
      </c>
      <c r="AY4189" s="104">
        <v>46115.69027777778</v>
      </c>
      <c r="AZ4189">
        <v>558634</v>
      </c>
      <c r="BA4189" t="s">
        <v>4728</v>
      </c>
      <c r="BB4189" t="s">
        <v>5989</v>
      </c>
      <c r="BF4189" t="s">
        <v>5931</v>
      </c>
    </row>
    <row r="4190" spans="46:58" x14ac:dyDescent="0.25">
      <c r="AT4190" t="s">
        <v>2510</v>
      </c>
      <c r="AX4190" t="s">
        <v>4782</v>
      </c>
      <c r="AY4190" s="104">
        <v>46115.69027777778</v>
      </c>
      <c r="AZ4190">
        <v>262282</v>
      </c>
      <c r="BA4190" t="s">
        <v>4728</v>
      </c>
      <c r="BB4190" t="s">
        <v>5989</v>
      </c>
      <c r="BF4190" t="s">
        <v>5931</v>
      </c>
    </row>
    <row r="4191" spans="46:58" x14ac:dyDescent="0.25">
      <c r="AT4191" t="s">
        <v>202</v>
      </c>
      <c r="AX4191" t="s">
        <v>4864</v>
      </c>
      <c r="AY4191" s="104">
        <v>46115.69027777778</v>
      </c>
      <c r="AZ4191">
        <v>863457</v>
      </c>
      <c r="BA4191" t="s">
        <v>4728</v>
      </c>
      <c r="BB4191" t="s">
        <v>5989</v>
      </c>
      <c r="BF4191" t="s">
        <v>5950</v>
      </c>
    </row>
    <row r="4192" spans="46:58" x14ac:dyDescent="0.25">
      <c r="AT4192" t="s">
        <v>1945</v>
      </c>
      <c r="AX4192" t="s">
        <v>7629</v>
      </c>
      <c r="AY4192" s="104">
        <v>46115.69027777778</v>
      </c>
      <c r="AZ4192">
        <v>279523</v>
      </c>
      <c r="BA4192" t="s">
        <v>4728</v>
      </c>
      <c r="BB4192" t="s">
        <v>5989</v>
      </c>
      <c r="BF4192" t="s">
        <v>5918</v>
      </c>
    </row>
    <row r="4193" spans="46:58" x14ac:dyDescent="0.25">
      <c r="AT4193" t="s">
        <v>1385</v>
      </c>
      <c r="AU4193" t="s">
        <v>220</v>
      </c>
      <c r="AX4193" t="s">
        <v>5072</v>
      </c>
      <c r="AY4193" s="104">
        <v>46115.690972222219</v>
      </c>
      <c r="AZ4193">
        <v>736743</v>
      </c>
      <c r="BA4193" t="s">
        <v>4728</v>
      </c>
      <c r="BB4193" t="s">
        <v>5989</v>
      </c>
      <c r="BC4193" t="s">
        <v>4731</v>
      </c>
      <c r="BF4193" t="s">
        <v>6159</v>
      </c>
    </row>
    <row r="4194" spans="46:58" x14ac:dyDescent="0.25">
      <c r="AT4194" t="s">
        <v>229</v>
      </c>
      <c r="AX4194" t="s">
        <v>5045</v>
      </c>
      <c r="AY4194" s="104">
        <v>46115.690972222219</v>
      </c>
      <c r="AZ4194">
        <v>137913</v>
      </c>
      <c r="BA4194" t="s">
        <v>4728</v>
      </c>
      <c r="BB4194" t="s">
        <v>5989</v>
      </c>
      <c r="BF4194" t="s">
        <v>5918</v>
      </c>
    </row>
    <row r="4195" spans="46:58" x14ac:dyDescent="0.25">
      <c r="AT4195" t="s">
        <v>250</v>
      </c>
      <c r="AX4195" t="s">
        <v>5287</v>
      </c>
      <c r="AY4195" s="104">
        <v>46115.690972222219</v>
      </c>
      <c r="AZ4195">
        <v>390730</v>
      </c>
      <c r="BA4195" t="s">
        <v>4728</v>
      </c>
      <c r="BB4195" t="s">
        <v>5989</v>
      </c>
      <c r="BF4195" t="s">
        <v>5918</v>
      </c>
    </row>
    <row r="4196" spans="46:58" x14ac:dyDescent="0.25">
      <c r="AT4196" t="s">
        <v>1276</v>
      </c>
      <c r="AX4196" t="s">
        <v>5365</v>
      </c>
      <c r="AY4196" s="104">
        <v>46115.690972222219</v>
      </c>
      <c r="AZ4196">
        <v>466758</v>
      </c>
      <c r="BA4196" t="s">
        <v>4728</v>
      </c>
      <c r="BB4196" t="s">
        <v>5989</v>
      </c>
      <c r="BF4196" t="s">
        <v>5958</v>
      </c>
    </row>
    <row r="4197" spans="46:58" x14ac:dyDescent="0.25">
      <c r="AT4197" t="s">
        <v>1078</v>
      </c>
      <c r="AU4197" t="s">
        <v>211</v>
      </c>
      <c r="AX4197" t="s">
        <v>6581</v>
      </c>
      <c r="AY4197" s="104">
        <v>46115.691666666666</v>
      </c>
      <c r="AZ4197">
        <v>866649</v>
      </c>
      <c r="BA4197" t="s">
        <v>4728</v>
      </c>
      <c r="BB4197" t="s">
        <v>5989</v>
      </c>
      <c r="BC4197" t="s">
        <v>4731</v>
      </c>
      <c r="BF4197" t="s">
        <v>5671</v>
      </c>
    </row>
    <row r="4198" spans="46:58" x14ac:dyDescent="0.25">
      <c r="AT4198" t="s">
        <v>432</v>
      </c>
      <c r="AX4198" t="s">
        <v>4807</v>
      </c>
      <c r="AY4198" s="104">
        <v>46115.691666666666</v>
      </c>
      <c r="AZ4198">
        <v>613913</v>
      </c>
      <c r="BA4198" t="s">
        <v>4728</v>
      </c>
      <c r="BB4198" t="s">
        <v>5989</v>
      </c>
      <c r="BF4198" t="s">
        <v>5931</v>
      </c>
    </row>
    <row r="4199" spans="46:58" x14ac:dyDescent="0.25">
      <c r="AT4199" t="s">
        <v>80</v>
      </c>
      <c r="AX4199">
        <v>13184505314</v>
      </c>
      <c r="AY4199" s="104">
        <v>46115.692361111112</v>
      </c>
      <c r="AZ4199">
        <v>516508</v>
      </c>
      <c r="BA4199" t="s">
        <v>4728</v>
      </c>
      <c r="BB4199" t="s">
        <v>5989</v>
      </c>
      <c r="BF4199" t="s">
        <v>6069</v>
      </c>
    </row>
    <row r="4200" spans="46:58" x14ac:dyDescent="0.25">
      <c r="AT4200" t="s">
        <v>2559</v>
      </c>
      <c r="AX4200" t="s">
        <v>4827</v>
      </c>
      <c r="AY4200" s="104">
        <v>46115.692361111112</v>
      </c>
      <c r="AZ4200">
        <v>294331</v>
      </c>
      <c r="BA4200" t="s">
        <v>4728</v>
      </c>
      <c r="BB4200" t="s">
        <v>5989</v>
      </c>
      <c r="BF4200" t="s">
        <v>5931</v>
      </c>
    </row>
    <row r="4201" spans="46:58" x14ac:dyDescent="0.25">
      <c r="AT4201" t="s">
        <v>1941</v>
      </c>
      <c r="AX4201" t="s">
        <v>6038</v>
      </c>
      <c r="AY4201" s="104">
        <v>46115.692361111112</v>
      </c>
      <c r="AZ4201">
        <v>1093318</v>
      </c>
      <c r="BA4201" t="s">
        <v>4728</v>
      </c>
      <c r="BB4201" t="s">
        <v>5989</v>
      </c>
      <c r="BF4201" t="s">
        <v>4781</v>
      </c>
    </row>
    <row r="4202" spans="46:58" x14ac:dyDescent="0.25">
      <c r="AT4202" t="s">
        <v>71</v>
      </c>
      <c r="AX4202" t="s">
        <v>4901</v>
      </c>
      <c r="AY4202" s="104">
        <v>46115.693055555559</v>
      </c>
      <c r="AZ4202">
        <v>957247</v>
      </c>
      <c r="BA4202" t="s">
        <v>4728</v>
      </c>
      <c r="BB4202" t="s">
        <v>5989</v>
      </c>
      <c r="BF4202" t="s">
        <v>5918</v>
      </c>
    </row>
    <row r="4203" spans="46:58" x14ac:dyDescent="0.25">
      <c r="AT4203" t="s">
        <v>72</v>
      </c>
      <c r="AU4203" t="s">
        <v>1891</v>
      </c>
      <c r="AX4203" t="s">
        <v>7630</v>
      </c>
      <c r="AY4203" s="104">
        <v>46115.693749999999</v>
      </c>
      <c r="AZ4203">
        <v>511510</v>
      </c>
      <c r="BA4203" t="s">
        <v>4728</v>
      </c>
      <c r="BB4203" t="s">
        <v>5989</v>
      </c>
      <c r="BC4203" t="s">
        <v>4731</v>
      </c>
      <c r="BF4203" t="s">
        <v>7631</v>
      </c>
    </row>
    <row r="4204" spans="46:58" x14ac:dyDescent="0.25">
      <c r="AT4204" t="s">
        <v>1559</v>
      </c>
      <c r="AX4204" t="s">
        <v>4890</v>
      </c>
      <c r="AY4204" s="104">
        <v>46115.693749999999</v>
      </c>
      <c r="AZ4204">
        <v>158172</v>
      </c>
      <c r="BA4204" t="s">
        <v>4728</v>
      </c>
      <c r="BB4204" t="s">
        <v>5989</v>
      </c>
      <c r="BF4204" t="s">
        <v>5942</v>
      </c>
    </row>
    <row r="4205" spans="46:58" x14ac:dyDescent="0.25">
      <c r="AT4205" t="s">
        <v>229</v>
      </c>
      <c r="AX4205" t="s">
        <v>7632</v>
      </c>
      <c r="AY4205" s="104">
        <v>46115.693749999999</v>
      </c>
      <c r="AZ4205">
        <v>198080</v>
      </c>
      <c r="BA4205" t="s">
        <v>4728</v>
      </c>
      <c r="BB4205" t="s">
        <v>5989</v>
      </c>
      <c r="BF4205" t="s">
        <v>5918</v>
      </c>
    </row>
    <row r="4206" spans="46:58" x14ac:dyDescent="0.25">
      <c r="AT4206" t="s">
        <v>2383</v>
      </c>
      <c r="AX4206" t="s">
        <v>6767</v>
      </c>
      <c r="AY4206" s="104">
        <v>46115.694444444445</v>
      </c>
      <c r="AZ4206">
        <v>256669</v>
      </c>
      <c r="BA4206" t="s">
        <v>4728</v>
      </c>
      <c r="BB4206" t="s">
        <v>5989</v>
      </c>
      <c r="BF4206" t="s">
        <v>4781</v>
      </c>
    </row>
    <row r="4207" spans="46:58" x14ac:dyDescent="0.25">
      <c r="AT4207" t="s">
        <v>1078</v>
      </c>
      <c r="AX4207" t="s">
        <v>5065</v>
      </c>
      <c r="AY4207" s="104">
        <v>46115.694444444445</v>
      </c>
      <c r="AZ4207">
        <v>109909</v>
      </c>
      <c r="BA4207" t="s">
        <v>4728</v>
      </c>
      <c r="BB4207" t="s">
        <v>5989</v>
      </c>
      <c r="BF4207" t="s">
        <v>4781</v>
      </c>
    </row>
    <row r="4208" spans="46:58" x14ac:dyDescent="0.25">
      <c r="AT4208" t="s">
        <v>2429</v>
      </c>
      <c r="AX4208" t="s">
        <v>5065</v>
      </c>
      <c r="AY4208" s="104">
        <v>46115.696527777778</v>
      </c>
      <c r="AZ4208">
        <v>266987</v>
      </c>
      <c r="BA4208" t="s">
        <v>4728</v>
      </c>
      <c r="BB4208" t="s">
        <v>5989</v>
      </c>
      <c r="BF4208" t="s">
        <v>5942</v>
      </c>
    </row>
    <row r="4209" spans="46:58" x14ac:dyDescent="0.25">
      <c r="AT4209" t="s">
        <v>516</v>
      </c>
      <c r="AX4209" t="s">
        <v>4944</v>
      </c>
      <c r="AY4209" s="104">
        <v>46115.696527777778</v>
      </c>
      <c r="AZ4209">
        <v>406016</v>
      </c>
      <c r="BA4209" t="s">
        <v>4728</v>
      </c>
      <c r="BB4209" t="s">
        <v>5989</v>
      </c>
      <c r="BF4209" t="s">
        <v>5931</v>
      </c>
    </row>
    <row r="4210" spans="46:58" x14ac:dyDescent="0.25">
      <c r="AT4210" t="s">
        <v>1945</v>
      </c>
      <c r="AX4210" t="s">
        <v>6767</v>
      </c>
      <c r="AY4210" s="104">
        <v>46115.697222222225</v>
      </c>
      <c r="AZ4210">
        <v>237029</v>
      </c>
      <c r="BA4210" t="s">
        <v>4728</v>
      </c>
      <c r="BB4210" t="s">
        <v>5989</v>
      </c>
      <c r="BF4210" t="s">
        <v>5918</v>
      </c>
    </row>
    <row r="4211" spans="46:58" x14ac:dyDescent="0.25">
      <c r="AT4211" t="s">
        <v>852</v>
      </c>
      <c r="AX4211" t="s">
        <v>5995</v>
      </c>
      <c r="AY4211" s="104">
        <v>46115.697916666664</v>
      </c>
      <c r="AZ4211">
        <v>1137612</v>
      </c>
      <c r="BA4211" t="s">
        <v>4728</v>
      </c>
      <c r="BB4211" t="s">
        <v>5989</v>
      </c>
      <c r="BF4211" t="s">
        <v>7189</v>
      </c>
    </row>
    <row r="4212" spans="46:58" x14ac:dyDescent="0.25">
      <c r="AT4212" t="s">
        <v>2407</v>
      </c>
      <c r="AX4212" t="s">
        <v>5183</v>
      </c>
      <c r="AY4212" s="104">
        <v>46115.697916666664</v>
      </c>
      <c r="AZ4212">
        <v>1586215</v>
      </c>
      <c r="BA4212" t="s">
        <v>4761</v>
      </c>
      <c r="BB4212" t="s">
        <v>5989</v>
      </c>
      <c r="BF4212" t="s">
        <v>5966</v>
      </c>
    </row>
    <row r="4213" spans="46:58" x14ac:dyDescent="0.25">
      <c r="AT4213" t="s">
        <v>2403</v>
      </c>
      <c r="AX4213" t="s">
        <v>5207</v>
      </c>
      <c r="AY4213" s="104">
        <v>46115.697916666664</v>
      </c>
      <c r="AZ4213">
        <v>405024</v>
      </c>
      <c r="BA4213" t="s">
        <v>4728</v>
      </c>
      <c r="BB4213" t="s">
        <v>5989</v>
      </c>
      <c r="BF4213" t="s">
        <v>5931</v>
      </c>
    </row>
    <row r="4214" spans="46:58" x14ac:dyDescent="0.25">
      <c r="AT4214" t="s">
        <v>1385</v>
      </c>
      <c r="AX4214" t="s">
        <v>4733</v>
      </c>
      <c r="AY4214" s="104">
        <v>46115.698611111111</v>
      </c>
      <c r="AZ4214">
        <v>1095598</v>
      </c>
      <c r="BA4214" t="s">
        <v>4728</v>
      </c>
      <c r="BB4214" t="s">
        <v>5989</v>
      </c>
      <c r="BF4214" t="s">
        <v>4781</v>
      </c>
    </row>
    <row r="4215" spans="46:58" x14ac:dyDescent="0.25">
      <c r="AT4215" t="s">
        <v>1559</v>
      </c>
      <c r="AX4215" t="s">
        <v>5163</v>
      </c>
      <c r="AY4215" s="104">
        <v>46115.699305555558</v>
      </c>
      <c r="AZ4215">
        <v>637466</v>
      </c>
      <c r="BA4215" t="s">
        <v>4728</v>
      </c>
      <c r="BB4215" t="s">
        <v>5989</v>
      </c>
      <c r="BF4215" t="s">
        <v>4781</v>
      </c>
    </row>
    <row r="4216" spans="46:58" x14ac:dyDescent="0.25">
      <c r="AT4216" t="s">
        <v>76</v>
      </c>
      <c r="AX4216" t="s">
        <v>4996</v>
      </c>
      <c r="AY4216" s="104">
        <v>46115.699305555558</v>
      </c>
      <c r="AZ4216">
        <v>962417</v>
      </c>
      <c r="BA4216" t="s">
        <v>4761</v>
      </c>
      <c r="BB4216" t="s">
        <v>5989</v>
      </c>
      <c r="BF4216" t="s">
        <v>5966</v>
      </c>
    </row>
    <row r="4217" spans="46:58" x14ac:dyDescent="0.25">
      <c r="AT4217" t="s">
        <v>253</v>
      </c>
      <c r="AX4217" t="s">
        <v>5012</v>
      </c>
      <c r="AY4217" s="104">
        <v>46115.699305555558</v>
      </c>
      <c r="AZ4217">
        <v>582938</v>
      </c>
      <c r="BA4217" t="s">
        <v>4728</v>
      </c>
      <c r="BB4217" t="s">
        <v>5989</v>
      </c>
      <c r="BF4217" t="s">
        <v>5920</v>
      </c>
    </row>
    <row r="4218" spans="46:58" x14ac:dyDescent="0.25">
      <c r="AT4218" t="s">
        <v>2559</v>
      </c>
      <c r="AX4218" t="s">
        <v>7633</v>
      </c>
      <c r="AY4218" s="104">
        <v>46115.7</v>
      </c>
      <c r="AZ4218">
        <v>739099</v>
      </c>
      <c r="BA4218" t="s">
        <v>4761</v>
      </c>
      <c r="BB4218" t="s">
        <v>5989</v>
      </c>
      <c r="BF4218" t="s">
        <v>5966</v>
      </c>
    </row>
    <row r="4219" spans="46:58" x14ac:dyDescent="0.25">
      <c r="AT4219" t="s">
        <v>229</v>
      </c>
      <c r="AX4219" t="s">
        <v>5095</v>
      </c>
      <c r="AY4219" s="104">
        <v>46115.7</v>
      </c>
      <c r="AZ4219">
        <v>248648</v>
      </c>
      <c r="BA4219" t="s">
        <v>4728</v>
      </c>
      <c r="BB4219" t="s">
        <v>5989</v>
      </c>
      <c r="BF4219" t="s">
        <v>4781</v>
      </c>
    </row>
    <row r="4220" spans="46:58" x14ac:dyDescent="0.25">
      <c r="AT4220" t="s">
        <v>1292</v>
      </c>
      <c r="AX4220" t="s">
        <v>4890</v>
      </c>
      <c r="AY4220" s="104">
        <v>46115.700694444444</v>
      </c>
      <c r="AZ4220">
        <v>295263</v>
      </c>
      <c r="BA4220" t="s">
        <v>4728</v>
      </c>
      <c r="BB4220" t="s">
        <v>5989</v>
      </c>
      <c r="BF4220" t="s">
        <v>5934</v>
      </c>
    </row>
    <row r="4221" spans="46:58" x14ac:dyDescent="0.25">
      <c r="AT4221" t="s">
        <v>1276</v>
      </c>
      <c r="AX4221" t="s">
        <v>5807</v>
      </c>
      <c r="AY4221" s="104">
        <v>46115.700694444444</v>
      </c>
      <c r="AZ4221">
        <v>414121</v>
      </c>
      <c r="BA4221" t="s">
        <v>4728</v>
      </c>
      <c r="BB4221" t="s">
        <v>5989</v>
      </c>
      <c r="BF4221" t="s">
        <v>5942</v>
      </c>
    </row>
    <row r="4222" spans="46:58" x14ac:dyDescent="0.25">
      <c r="AT4222" t="s">
        <v>256</v>
      </c>
      <c r="AX4222" t="s">
        <v>4840</v>
      </c>
      <c r="AY4222" s="104">
        <v>46115.700694444444</v>
      </c>
      <c r="AZ4222">
        <v>218854</v>
      </c>
      <c r="BA4222" t="s">
        <v>4728</v>
      </c>
      <c r="BB4222" t="s">
        <v>5989</v>
      </c>
      <c r="BF4222" t="s">
        <v>5918</v>
      </c>
    </row>
    <row r="4223" spans="46:58" x14ac:dyDescent="0.25">
      <c r="AT4223" t="s">
        <v>78</v>
      </c>
      <c r="AX4223" t="s">
        <v>5042</v>
      </c>
      <c r="AY4223" s="104">
        <v>46115.701388888891</v>
      </c>
      <c r="AZ4223">
        <v>192573</v>
      </c>
      <c r="BA4223" t="s">
        <v>4728</v>
      </c>
      <c r="BB4223" t="s">
        <v>5989</v>
      </c>
      <c r="BF4223" t="s">
        <v>5918</v>
      </c>
    </row>
    <row r="4224" spans="46:58" x14ac:dyDescent="0.25">
      <c r="AT4224" t="s">
        <v>1078</v>
      </c>
      <c r="AX4224" t="s">
        <v>6635</v>
      </c>
      <c r="AY4224" s="104">
        <v>46115.70208333333</v>
      </c>
      <c r="AZ4224">
        <v>209216</v>
      </c>
      <c r="BA4224" t="s">
        <v>4728</v>
      </c>
      <c r="BB4224" t="s">
        <v>5989</v>
      </c>
      <c r="BF4224" t="s">
        <v>5942</v>
      </c>
    </row>
    <row r="4225" spans="46:58" x14ac:dyDescent="0.25">
      <c r="AT4225" t="s">
        <v>2383</v>
      </c>
      <c r="AX4225" t="s">
        <v>4774</v>
      </c>
      <c r="AY4225" s="104">
        <v>46115.702777777777</v>
      </c>
      <c r="AZ4225">
        <v>298384</v>
      </c>
      <c r="BA4225" t="s">
        <v>4728</v>
      </c>
      <c r="BB4225" t="s">
        <v>5989</v>
      </c>
      <c r="BF4225" t="s">
        <v>5925</v>
      </c>
    </row>
    <row r="4226" spans="46:58" x14ac:dyDescent="0.25">
      <c r="AT4226" t="s">
        <v>363</v>
      </c>
      <c r="AU4226" t="s">
        <v>1559</v>
      </c>
      <c r="AX4226" t="s">
        <v>4806</v>
      </c>
      <c r="AY4226" s="104">
        <v>46115.703472222223</v>
      </c>
      <c r="AZ4226">
        <v>657467</v>
      </c>
      <c r="BA4226" t="s">
        <v>4761</v>
      </c>
      <c r="BB4226" t="s">
        <v>42</v>
      </c>
      <c r="BC4226" t="s">
        <v>5989</v>
      </c>
      <c r="BF4226" t="s">
        <v>5944</v>
      </c>
    </row>
    <row r="4227" spans="46:58" x14ac:dyDescent="0.25">
      <c r="AT4227" t="s">
        <v>2429</v>
      </c>
      <c r="AX4227" t="s">
        <v>4776</v>
      </c>
      <c r="AY4227" s="104">
        <v>46115.70416666667</v>
      </c>
      <c r="AZ4227">
        <v>267537</v>
      </c>
      <c r="BA4227" t="s">
        <v>4728</v>
      </c>
      <c r="BB4227" t="s">
        <v>5989</v>
      </c>
      <c r="BF4227" t="s">
        <v>5920</v>
      </c>
    </row>
    <row r="4228" spans="46:58" x14ac:dyDescent="0.25">
      <c r="AT4228" t="s">
        <v>308</v>
      </c>
      <c r="AX4228" t="s">
        <v>4786</v>
      </c>
      <c r="AY4228" s="104">
        <v>46115.70416666667</v>
      </c>
      <c r="AZ4228">
        <v>84527</v>
      </c>
      <c r="BA4228" t="s">
        <v>4728</v>
      </c>
      <c r="BB4228" t="s">
        <v>5989</v>
      </c>
      <c r="BF4228" t="s">
        <v>5925</v>
      </c>
    </row>
    <row r="4229" spans="46:58" x14ac:dyDescent="0.25">
      <c r="AT4229" t="s">
        <v>1945</v>
      </c>
      <c r="AX4229" t="s">
        <v>5687</v>
      </c>
      <c r="AY4229" s="104">
        <v>46115.70416666667</v>
      </c>
      <c r="AZ4229">
        <v>203052</v>
      </c>
      <c r="BA4229" t="s">
        <v>4728</v>
      </c>
      <c r="BB4229" t="s">
        <v>5989</v>
      </c>
      <c r="BF4229" t="s">
        <v>5958</v>
      </c>
    </row>
    <row r="4230" spans="46:58" x14ac:dyDescent="0.25">
      <c r="AT4230" t="s">
        <v>516</v>
      </c>
      <c r="AX4230" t="s">
        <v>5727</v>
      </c>
      <c r="AY4230" s="104">
        <v>46115.704861111109</v>
      </c>
      <c r="AZ4230">
        <v>604171</v>
      </c>
      <c r="BA4230" t="s">
        <v>4728</v>
      </c>
      <c r="BB4230" t="s">
        <v>5989</v>
      </c>
      <c r="BF4230" t="s">
        <v>5931</v>
      </c>
    </row>
    <row r="4231" spans="46:58" x14ac:dyDescent="0.25">
      <c r="AT4231" t="s">
        <v>2559</v>
      </c>
      <c r="AX4231" t="s">
        <v>4932</v>
      </c>
      <c r="AY4231" s="104">
        <v>46115.704861111109</v>
      </c>
      <c r="AZ4231">
        <v>419751</v>
      </c>
      <c r="BA4231" t="s">
        <v>4761</v>
      </c>
      <c r="BB4231" t="s">
        <v>5989</v>
      </c>
      <c r="BF4231" t="s">
        <v>5966</v>
      </c>
    </row>
    <row r="4232" spans="46:58" x14ac:dyDescent="0.25">
      <c r="AT4232" t="s">
        <v>2407</v>
      </c>
      <c r="AU4232" t="s">
        <v>2403</v>
      </c>
      <c r="AX4232" t="s">
        <v>4786</v>
      </c>
      <c r="AY4232" s="104">
        <v>46115.704861111109</v>
      </c>
      <c r="AZ4232">
        <v>518839</v>
      </c>
      <c r="BA4232" t="s">
        <v>4728</v>
      </c>
      <c r="BB4232" t="s">
        <v>5989</v>
      </c>
      <c r="BF4232" t="s">
        <v>5918</v>
      </c>
    </row>
    <row r="4233" spans="46:58" x14ac:dyDescent="0.25">
      <c r="AT4233" t="s">
        <v>1276</v>
      </c>
      <c r="AX4233" t="s">
        <v>5279</v>
      </c>
      <c r="AY4233" s="104">
        <v>46115.706250000003</v>
      </c>
      <c r="AZ4233">
        <v>208409</v>
      </c>
      <c r="BA4233" t="s">
        <v>4761</v>
      </c>
      <c r="BB4233" t="s">
        <v>5989</v>
      </c>
      <c r="BF4233" t="s">
        <v>4781</v>
      </c>
    </row>
    <row r="4234" spans="46:58" x14ac:dyDescent="0.25">
      <c r="AT4234" t="s">
        <v>229</v>
      </c>
      <c r="AU4234" t="s">
        <v>1292</v>
      </c>
      <c r="AX4234" t="s">
        <v>4774</v>
      </c>
      <c r="AY4234" s="104">
        <v>46115.706250000003</v>
      </c>
      <c r="AZ4234">
        <v>278683</v>
      </c>
      <c r="BA4234" t="s">
        <v>4728</v>
      </c>
      <c r="BB4234" t="s">
        <v>5989</v>
      </c>
      <c r="BF4234" t="s">
        <v>5931</v>
      </c>
    </row>
    <row r="4235" spans="46:58" x14ac:dyDescent="0.25">
      <c r="AT4235" t="s">
        <v>76</v>
      </c>
      <c r="AX4235" t="s">
        <v>4891</v>
      </c>
      <c r="AY4235" s="104">
        <v>46115.707638888889</v>
      </c>
      <c r="AZ4235">
        <v>653773</v>
      </c>
      <c r="BA4235" t="s">
        <v>4728</v>
      </c>
      <c r="BB4235" t="s">
        <v>5989</v>
      </c>
      <c r="BF4235" t="s">
        <v>5931</v>
      </c>
    </row>
    <row r="4236" spans="46:58" x14ac:dyDescent="0.25">
      <c r="AT4236" t="s">
        <v>2559</v>
      </c>
      <c r="AX4236" t="s">
        <v>4903</v>
      </c>
      <c r="AY4236" s="104">
        <v>46115.707638888889</v>
      </c>
      <c r="AZ4236">
        <v>346374</v>
      </c>
      <c r="BA4236" t="s">
        <v>4761</v>
      </c>
      <c r="BB4236" t="s">
        <v>5989</v>
      </c>
      <c r="BF4236" t="s">
        <v>5966</v>
      </c>
    </row>
    <row r="4237" spans="46:58" x14ac:dyDescent="0.25">
      <c r="AT4237" t="s">
        <v>308</v>
      </c>
      <c r="AX4237" t="s">
        <v>5798</v>
      </c>
      <c r="AY4237" s="104">
        <v>46115.708333333336</v>
      </c>
      <c r="AZ4237">
        <v>905708</v>
      </c>
      <c r="BA4237" t="s">
        <v>4728</v>
      </c>
      <c r="BB4237" t="s">
        <v>5989</v>
      </c>
      <c r="BF4237" t="s">
        <v>5942</v>
      </c>
    </row>
    <row r="4238" spans="46:58" x14ac:dyDescent="0.25">
      <c r="AT4238" t="s">
        <v>2383</v>
      </c>
      <c r="AX4238" t="s">
        <v>5279</v>
      </c>
      <c r="AY4238" s="104">
        <v>46115.708333333336</v>
      </c>
      <c r="AZ4238">
        <v>1288476</v>
      </c>
      <c r="BA4238" t="s">
        <v>4761</v>
      </c>
      <c r="BB4238" t="s">
        <v>5989</v>
      </c>
      <c r="BF4238" t="s">
        <v>5966</v>
      </c>
    </row>
    <row r="4239" spans="46:58" x14ac:dyDescent="0.25">
      <c r="AT4239" t="s">
        <v>76</v>
      </c>
      <c r="AX4239" t="s">
        <v>5072</v>
      </c>
      <c r="AY4239" s="104">
        <v>46115.708333333336</v>
      </c>
      <c r="AZ4239">
        <v>973089</v>
      </c>
      <c r="BA4239" t="s">
        <v>4728</v>
      </c>
      <c r="BB4239" t="s">
        <v>5989</v>
      </c>
      <c r="BF4239" t="s">
        <v>5931</v>
      </c>
    </row>
    <row r="4240" spans="46:58" x14ac:dyDescent="0.25">
      <c r="AT4240" t="s">
        <v>432</v>
      </c>
      <c r="AX4240" t="s">
        <v>7633</v>
      </c>
      <c r="AY4240" s="104">
        <v>46115.708333333336</v>
      </c>
      <c r="AZ4240">
        <v>565653</v>
      </c>
      <c r="BA4240" t="s">
        <v>4728</v>
      </c>
      <c r="BB4240" t="s">
        <v>5989</v>
      </c>
      <c r="BF4240" t="s">
        <v>5918</v>
      </c>
    </row>
    <row r="4241" spans="46:58" x14ac:dyDescent="0.25">
      <c r="AT4241" t="s">
        <v>2373</v>
      </c>
      <c r="AX4241" t="s">
        <v>6730</v>
      </c>
      <c r="AY4241" s="104">
        <v>46115.710416666669</v>
      </c>
      <c r="AZ4241">
        <v>330031</v>
      </c>
      <c r="BA4241" t="s">
        <v>4728</v>
      </c>
      <c r="BB4241" t="s">
        <v>5989</v>
      </c>
      <c r="BF4241" t="s">
        <v>5948</v>
      </c>
    </row>
    <row r="4242" spans="46:58" x14ac:dyDescent="0.25">
      <c r="AT4242" t="s">
        <v>1276</v>
      </c>
      <c r="AX4242" t="s">
        <v>7634</v>
      </c>
      <c r="AY4242" s="104">
        <v>46115.710416666669</v>
      </c>
      <c r="AZ4242">
        <v>181171</v>
      </c>
      <c r="BA4242" t="s">
        <v>4728</v>
      </c>
      <c r="BB4242" t="s">
        <v>5989</v>
      </c>
      <c r="BF4242" t="s">
        <v>5925</v>
      </c>
    </row>
    <row r="4243" spans="46:58" x14ac:dyDescent="0.25">
      <c r="AT4243" t="s">
        <v>1559</v>
      </c>
      <c r="AU4243" t="s">
        <v>1688</v>
      </c>
      <c r="AX4243" t="s">
        <v>4932</v>
      </c>
      <c r="AY4243" s="104">
        <v>46115.710416666669</v>
      </c>
      <c r="AZ4243">
        <v>707725</v>
      </c>
      <c r="BA4243" t="s">
        <v>4761</v>
      </c>
      <c r="BB4243" t="s">
        <v>5989</v>
      </c>
      <c r="BC4243" t="s">
        <v>4731</v>
      </c>
      <c r="BF4243" t="s">
        <v>6240</v>
      </c>
    </row>
    <row r="4244" spans="46:58" x14ac:dyDescent="0.25">
      <c r="AT4244" t="s">
        <v>852</v>
      </c>
      <c r="AX4244" t="s">
        <v>5481</v>
      </c>
      <c r="AY4244" s="104">
        <v>46115.711111111108</v>
      </c>
      <c r="AZ4244">
        <v>392165</v>
      </c>
      <c r="BA4244" t="s">
        <v>4728</v>
      </c>
      <c r="BB4244" t="s">
        <v>5989</v>
      </c>
      <c r="BF4244" t="s">
        <v>5934</v>
      </c>
    </row>
    <row r="4245" spans="46:58" x14ac:dyDescent="0.25">
      <c r="AT4245" t="s">
        <v>2403</v>
      </c>
      <c r="AX4245" t="s">
        <v>7635</v>
      </c>
      <c r="AY4245" s="104">
        <v>46115.711111111108</v>
      </c>
      <c r="AZ4245">
        <v>847038</v>
      </c>
      <c r="BA4245" t="s">
        <v>4728</v>
      </c>
      <c r="BB4245" t="s">
        <v>5989</v>
      </c>
      <c r="BF4245" t="s">
        <v>5931</v>
      </c>
    </row>
    <row r="4246" spans="46:58" x14ac:dyDescent="0.25">
      <c r="AT4246" t="s">
        <v>2559</v>
      </c>
      <c r="AX4246" t="s">
        <v>5416</v>
      </c>
      <c r="AY4246" s="104">
        <v>46115.711805555555</v>
      </c>
      <c r="AZ4246">
        <v>1049931</v>
      </c>
      <c r="BA4246" t="s">
        <v>4761</v>
      </c>
      <c r="BB4246" t="s">
        <v>5989</v>
      </c>
      <c r="BF4246" t="s">
        <v>5966</v>
      </c>
    </row>
    <row r="4247" spans="46:58" x14ac:dyDescent="0.25">
      <c r="AT4247" t="s">
        <v>1385</v>
      </c>
      <c r="AX4247" t="s">
        <v>4840</v>
      </c>
      <c r="AY4247" s="104">
        <v>46115.711805555555</v>
      </c>
      <c r="AZ4247">
        <v>734665</v>
      </c>
      <c r="BA4247" t="s">
        <v>4728</v>
      </c>
      <c r="BB4247" t="s">
        <v>5989</v>
      </c>
      <c r="BF4247" t="s">
        <v>5918</v>
      </c>
    </row>
    <row r="4248" spans="46:58" x14ac:dyDescent="0.25">
      <c r="AX4248" t="s">
        <v>4776</v>
      </c>
      <c r="AY4248" s="104">
        <v>46115.711805555555</v>
      </c>
      <c r="AZ4248">
        <v>66443</v>
      </c>
      <c r="BA4248" t="s">
        <v>4728</v>
      </c>
      <c r="BB4248" t="s">
        <v>5989</v>
      </c>
    </row>
    <row r="4249" spans="46:58" x14ac:dyDescent="0.25">
      <c r="AT4249" t="s">
        <v>1292</v>
      </c>
      <c r="AX4249" t="s">
        <v>6470</v>
      </c>
      <c r="AY4249" s="104">
        <v>46115.711805555555</v>
      </c>
      <c r="AZ4249">
        <v>288995</v>
      </c>
      <c r="BA4249" t="s">
        <v>4728</v>
      </c>
      <c r="BB4249" t="s">
        <v>5989</v>
      </c>
      <c r="BF4249" t="s">
        <v>5934</v>
      </c>
    </row>
    <row r="4250" spans="46:58" x14ac:dyDescent="0.25">
      <c r="AT4250" t="s">
        <v>1559</v>
      </c>
      <c r="AX4250" t="s">
        <v>4791</v>
      </c>
      <c r="AY4250" s="104">
        <v>46115.712500000001</v>
      </c>
      <c r="AZ4250">
        <v>500142</v>
      </c>
      <c r="BA4250" t="s">
        <v>4728</v>
      </c>
      <c r="BB4250" t="s">
        <v>5989</v>
      </c>
      <c r="BF4250" t="s">
        <v>5920</v>
      </c>
    </row>
    <row r="4251" spans="46:58" x14ac:dyDescent="0.25">
      <c r="AT4251" t="s">
        <v>1276</v>
      </c>
      <c r="AX4251" t="s">
        <v>4744</v>
      </c>
      <c r="AY4251" s="104">
        <v>46115.712500000001</v>
      </c>
      <c r="AZ4251">
        <v>571947</v>
      </c>
      <c r="BA4251" t="s">
        <v>4761</v>
      </c>
      <c r="BB4251" t="s">
        <v>5989</v>
      </c>
      <c r="BF4251" t="s">
        <v>5966</v>
      </c>
    </row>
    <row r="4252" spans="46:58" x14ac:dyDescent="0.25">
      <c r="AT4252" t="s">
        <v>80</v>
      </c>
      <c r="AX4252" t="s">
        <v>4776</v>
      </c>
      <c r="AY4252" s="104">
        <v>46115.712500000001</v>
      </c>
      <c r="AZ4252">
        <v>1130655</v>
      </c>
      <c r="BA4252" t="s">
        <v>4728</v>
      </c>
      <c r="BB4252" t="s">
        <v>5989</v>
      </c>
      <c r="BF4252" t="s">
        <v>5931</v>
      </c>
    </row>
    <row r="4253" spans="46:58" x14ac:dyDescent="0.25">
      <c r="AT4253" t="s">
        <v>2559</v>
      </c>
      <c r="AX4253" t="s">
        <v>4733</v>
      </c>
      <c r="AY4253" s="104">
        <v>46115.713194444441</v>
      </c>
      <c r="AZ4253">
        <v>263661</v>
      </c>
      <c r="BA4253" t="s">
        <v>4728</v>
      </c>
      <c r="BB4253" t="s">
        <v>5989</v>
      </c>
      <c r="BF4253" t="s">
        <v>5918</v>
      </c>
    </row>
    <row r="4254" spans="46:58" x14ac:dyDescent="0.25">
      <c r="AT4254" t="s">
        <v>2429</v>
      </c>
      <c r="AX4254" t="s">
        <v>4775</v>
      </c>
      <c r="AY4254" s="104">
        <v>46115.713888888888</v>
      </c>
      <c r="AZ4254">
        <v>419037</v>
      </c>
      <c r="BA4254" t="s">
        <v>4728</v>
      </c>
      <c r="BB4254" t="s">
        <v>5989</v>
      </c>
      <c r="BF4254" t="s">
        <v>5920</v>
      </c>
    </row>
    <row r="4255" spans="46:58" x14ac:dyDescent="0.25">
      <c r="AT4255" t="s">
        <v>250</v>
      </c>
      <c r="AU4255" t="s">
        <v>1985</v>
      </c>
      <c r="AX4255" t="s">
        <v>4755</v>
      </c>
      <c r="AY4255" s="104">
        <v>46115.714583333334</v>
      </c>
      <c r="AZ4255">
        <v>441246</v>
      </c>
      <c r="BA4255" t="s">
        <v>4761</v>
      </c>
      <c r="BB4255" t="s">
        <v>5989</v>
      </c>
      <c r="BC4255" t="s">
        <v>4812</v>
      </c>
      <c r="BF4255" t="s">
        <v>6141</v>
      </c>
    </row>
    <row r="4256" spans="46:58" x14ac:dyDescent="0.25">
      <c r="AT4256" t="s">
        <v>2383</v>
      </c>
      <c r="AX4256" t="s">
        <v>5156</v>
      </c>
      <c r="AY4256" s="104">
        <v>46115.714583333334</v>
      </c>
      <c r="AZ4256">
        <v>83201</v>
      </c>
      <c r="BA4256" t="s">
        <v>4728</v>
      </c>
      <c r="BB4256" t="s">
        <v>5989</v>
      </c>
      <c r="BF4256" t="s">
        <v>5925</v>
      </c>
    </row>
    <row r="4257" spans="46:58" x14ac:dyDescent="0.25">
      <c r="AT4257" t="s">
        <v>1276</v>
      </c>
      <c r="AX4257" t="s">
        <v>4883</v>
      </c>
      <c r="AY4257" s="104">
        <v>46115.715277777781</v>
      </c>
      <c r="AZ4257">
        <v>2291329</v>
      </c>
      <c r="BA4257" t="s">
        <v>4761</v>
      </c>
      <c r="BB4257" t="s">
        <v>5989</v>
      </c>
      <c r="BF4257" t="s">
        <v>5966</v>
      </c>
    </row>
    <row r="4258" spans="46:58" x14ac:dyDescent="0.25">
      <c r="AT4258" t="s">
        <v>253</v>
      </c>
      <c r="AX4258" t="s">
        <v>7636</v>
      </c>
      <c r="AY4258" s="104">
        <v>46115.715277777781</v>
      </c>
      <c r="AZ4258">
        <v>63919</v>
      </c>
      <c r="BA4258" t="s">
        <v>4728</v>
      </c>
      <c r="BB4258" t="s">
        <v>5989</v>
      </c>
      <c r="BF4258" t="s">
        <v>4781</v>
      </c>
    </row>
    <row r="4259" spans="46:58" x14ac:dyDescent="0.25">
      <c r="AT4259" t="s">
        <v>1941</v>
      </c>
      <c r="AX4259" t="s">
        <v>7634</v>
      </c>
      <c r="AY4259" s="104">
        <v>46115.715277777781</v>
      </c>
      <c r="AZ4259">
        <v>76217</v>
      </c>
      <c r="BA4259" t="s">
        <v>4728</v>
      </c>
      <c r="BB4259" t="s">
        <v>5989</v>
      </c>
      <c r="BF4259" t="s">
        <v>5925</v>
      </c>
    </row>
    <row r="4260" spans="46:58" x14ac:dyDescent="0.25">
      <c r="AT4260" t="s">
        <v>2345</v>
      </c>
      <c r="AX4260" t="s">
        <v>4765</v>
      </c>
      <c r="AY4260" s="104">
        <v>46115.71597222222</v>
      </c>
      <c r="AZ4260">
        <v>353425</v>
      </c>
      <c r="BA4260" t="s">
        <v>4761</v>
      </c>
      <c r="BB4260" t="s">
        <v>5989</v>
      </c>
      <c r="BF4260" t="s">
        <v>5966</v>
      </c>
    </row>
    <row r="4261" spans="46:58" x14ac:dyDescent="0.25">
      <c r="AT4261" t="s">
        <v>1985</v>
      </c>
      <c r="AU4261" t="s">
        <v>1688</v>
      </c>
      <c r="AX4261" t="s">
        <v>5079</v>
      </c>
      <c r="AY4261" s="104">
        <v>46115.71597222222</v>
      </c>
      <c r="AZ4261">
        <v>890394</v>
      </c>
      <c r="BA4261" t="s">
        <v>4728</v>
      </c>
      <c r="BB4261" t="s">
        <v>5989</v>
      </c>
      <c r="BC4261" t="s">
        <v>4731</v>
      </c>
      <c r="BF4261" t="s">
        <v>6411</v>
      </c>
    </row>
    <row r="4262" spans="46:58" x14ac:dyDescent="0.25">
      <c r="AT4262" t="s">
        <v>432</v>
      </c>
      <c r="AX4262" t="s">
        <v>7636</v>
      </c>
      <c r="AY4262" s="104">
        <v>46115.71597222222</v>
      </c>
      <c r="AZ4262">
        <v>729624</v>
      </c>
      <c r="BA4262" t="s">
        <v>4728</v>
      </c>
      <c r="BB4262" t="s">
        <v>5989</v>
      </c>
      <c r="BF4262" t="s">
        <v>5942</v>
      </c>
    </row>
    <row r="4263" spans="46:58" x14ac:dyDescent="0.25">
      <c r="AT4263" t="s">
        <v>1292</v>
      </c>
      <c r="AX4263" t="s">
        <v>5157</v>
      </c>
      <c r="AY4263" s="104">
        <v>46115.71597222222</v>
      </c>
      <c r="AZ4263">
        <v>301065</v>
      </c>
      <c r="BA4263" t="s">
        <v>4728</v>
      </c>
      <c r="BB4263" t="s">
        <v>5989</v>
      </c>
      <c r="BF4263" t="s">
        <v>5931</v>
      </c>
    </row>
    <row r="4264" spans="46:58" x14ac:dyDescent="0.25">
      <c r="AT4264" t="s">
        <v>852</v>
      </c>
      <c r="AX4264" t="s">
        <v>5535</v>
      </c>
      <c r="AY4264" s="104">
        <v>46115.716666666667</v>
      </c>
      <c r="AZ4264">
        <v>712455</v>
      </c>
      <c r="BA4264" t="s">
        <v>4728</v>
      </c>
      <c r="BB4264" t="s">
        <v>5989</v>
      </c>
      <c r="BF4264" t="s">
        <v>5942</v>
      </c>
    </row>
    <row r="4265" spans="46:58" x14ac:dyDescent="0.25">
      <c r="AT4265" t="s">
        <v>76</v>
      </c>
      <c r="AX4265" t="s">
        <v>4945</v>
      </c>
      <c r="AY4265" s="104">
        <v>46115.716666666667</v>
      </c>
      <c r="AZ4265">
        <v>794832</v>
      </c>
      <c r="BA4265" t="s">
        <v>4728</v>
      </c>
      <c r="BB4265" t="s">
        <v>5989</v>
      </c>
      <c r="BF4265" t="s">
        <v>5931</v>
      </c>
    </row>
    <row r="4266" spans="46:58" x14ac:dyDescent="0.25">
      <c r="AT4266" t="s">
        <v>2407</v>
      </c>
      <c r="AU4266" t="s">
        <v>2197</v>
      </c>
      <c r="AX4266" t="s">
        <v>4743</v>
      </c>
      <c r="AY4266" s="104">
        <v>46115.717361111114</v>
      </c>
      <c r="AZ4266">
        <v>4100058</v>
      </c>
      <c r="BA4266" t="s">
        <v>4761</v>
      </c>
      <c r="BB4266" t="s">
        <v>5989</v>
      </c>
      <c r="BC4266" t="s">
        <v>4731</v>
      </c>
      <c r="BF4266" t="s">
        <v>7637</v>
      </c>
    </row>
    <row r="4267" spans="46:58" x14ac:dyDescent="0.25">
      <c r="AT4267" t="s">
        <v>241</v>
      </c>
      <c r="AX4267" t="s">
        <v>5293</v>
      </c>
      <c r="AY4267" s="104">
        <v>46115.718055555553</v>
      </c>
      <c r="AZ4267">
        <v>390159</v>
      </c>
      <c r="BA4267" t="s">
        <v>4728</v>
      </c>
      <c r="BB4267" t="s">
        <v>5989</v>
      </c>
      <c r="BF4267" t="s">
        <v>5942</v>
      </c>
    </row>
    <row r="4268" spans="46:58" x14ac:dyDescent="0.25">
      <c r="AT4268" t="s">
        <v>253</v>
      </c>
      <c r="AX4268" t="s">
        <v>4775</v>
      </c>
      <c r="AY4268" s="104">
        <v>46115.71875</v>
      </c>
      <c r="AZ4268">
        <v>180468</v>
      </c>
      <c r="BA4268" t="s">
        <v>4728</v>
      </c>
      <c r="BB4268" t="s">
        <v>5989</v>
      </c>
      <c r="BF4268" t="s">
        <v>5925</v>
      </c>
    </row>
    <row r="4269" spans="46:58" x14ac:dyDescent="0.25">
      <c r="AT4269" t="s">
        <v>2383</v>
      </c>
      <c r="AX4269" t="s">
        <v>5756</v>
      </c>
      <c r="AY4269" s="104">
        <v>46115.71875</v>
      </c>
      <c r="AZ4269">
        <v>2117150</v>
      </c>
      <c r="BA4269" t="s">
        <v>4761</v>
      </c>
      <c r="BB4269" t="s">
        <v>5989</v>
      </c>
      <c r="BF4269" t="s">
        <v>5966</v>
      </c>
    </row>
    <row r="4270" spans="46:58" x14ac:dyDescent="0.25">
      <c r="AT4270" t="s">
        <v>2559</v>
      </c>
      <c r="AX4270" t="s">
        <v>4901</v>
      </c>
      <c r="AY4270" s="104">
        <v>46115.71875</v>
      </c>
      <c r="AZ4270">
        <v>1147680</v>
      </c>
      <c r="BA4270" t="s">
        <v>4761</v>
      </c>
      <c r="BB4270" t="s">
        <v>5989</v>
      </c>
      <c r="BF4270" t="s">
        <v>5966</v>
      </c>
    </row>
    <row r="4271" spans="46:58" x14ac:dyDescent="0.25">
      <c r="AT4271" t="s">
        <v>1276</v>
      </c>
      <c r="AX4271" t="s">
        <v>4765</v>
      </c>
      <c r="AY4271" s="104">
        <v>46115.720138888886</v>
      </c>
      <c r="AZ4271">
        <v>385087</v>
      </c>
      <c r="BA4271" t="s">
        <v>4761</v>
      </c>
      <c r="BB4271" t="s">
        <v>5989</v>
      </c>
      <c r="BF4271" t="s">
        <v>5966</v>
      </c>
    </row>
    <row r="4272" spans="46:58" x14ac:dyDescent="0.25">
      <c r="AT4272" t="s">
        <v>1941</v>
      </c>
      <c r="AU4272" t="s">
        <v>211</v>
      </c>
      <c r="AX4272" t="s">
        <v>7638</v>
      </c>
      <c r="AY4272" s="104">
        <v>46115.720138888886</v>
      </c>
      <c r="AZ4272">
        <v>361522</v>
      </c>
      <c r="BA4272" t="s">
        <v>4761</v>
      </c>
      <c r="BB4272" t="s">
        <v>5989</v>
      </c>
      <c r="BC4272" t="s">
        <v>4731</v>
      </c>
      <c r="BF4272" t="s">
        <v>6756</v>
      </c>
    </row>
    <row r="4273" spans="46:58" x14ac:dyDescent="0.25">
      <c r="AT4273" t="s">
        <v>229</v>
      </c>
      <c r="AU4273" t="s">
        <v>1559</v>
      </c>
      <c r="AX4273" t="s">
        <v>4806</v>
      </c>
      <c r="AY4273" s="104">
        <v>46115.722916666666</v>
      </c>
      <c r="AZ4273">
        <v>627179</v>
      </c>
      <c r="BA4273" t="s">
        <v>4761</v>
      </c>
      <c r="BB4273" t="s">
        <v>5989</v>
      </c>
      <c r="BF4273" t="s">
        <v>5966</v>
      </c>
    </row>
    <row r="4274" spans="46:58" x14ac:dyDescent="0.25">
      <c r="AT4274" t="s">
        <v>2345</v>
      </c>
      <c r="AX4274" t="s">
        <v>7639</v>
      </c>
      <c r="AY4274" s="104">
        <v>46115.722916666666</v>
      </c>
      <c r="AZ4274">
        <v>289003</v>
      </c>
      <c r="BA4274" t="s">
        <v>4728</v>
      </c>
      <c r="BB4274" t="s">
        <v>5989</v>
      </c>
      <c r="BF4274" t="s">
        <v>5925</v>
      </c>
    </row>
    <row r="4275" spans="46:58" x14ac:dyDescent="0.25">
      <c r="AT4275" t="s">
        <v>229</v>
      </c>
      <c r="AX4275" t="s">
        <v>5002</v>
      </c>
      <c r="AY4275" s="104">
        <v>46115.722916666666</v>
      </c>
      <c r="AZ4275">
        <v>88926</v>
      </c>
      <c r="BA4275" t="s">
        <v>4728</v>
      </c>
      <c r="BB4275" t="s">
        <v>5989</v>
      </c>
      <c r="BF4275" t="s">
        <v>4781</v>
      </c>
    </row>
    <row r="4276" spans="46:58" x14ac:dyDescent="0.25">
      <c r="AT4276" t="s">
        <v>2429</v>
      </c>
      <c r="AX4276" t="s">
        <v>4774</v>
      </c>
      <c r="AY4276" s="104">
        <v>46115.723611111112</v>
      </c>
      <c r="AZ4276">
        <v>664576</v>
      </c>
      <c r="BA4276" t="s">
        <v>4728</v>
      </c>
      <c r="BB4276" t="s">
        <v>5989</v>
      </c>
      <c r="BF4276" t="s">
        <v>5942</v>
      </c>
    </row>
    <row r="4277" spans="46:58" x14ac:dyDescent="0.25">
      <c r="AT4277" t="s">
        <v>2559</v>
      </c>
      <c r="AX4277" t="s">
        <v>5078</v>
      </c>
      <c r="AY4277" s="104">
        <v>46115.723611111112</v>
      </c>
      <c r="AZ4277">
        <v>691038</v>
      </c>
      <c r="BA4277" t="s">
        <v>4761</v>
      </c>
      <c r="BB4277" t="s">
        <v>5989</v>
      </c>
      <c r="BF4277" t="s">
        <v>5966</v>
      </c>
    </row>
    <row r="4278" spans="46:58" x14ac:dyDescent="0.25">
      <c r="AT4278" t="s">
        <v>308</v>
      </c>
      <c r="AX4278" t="s">
        <v>5002</v>
      </c>
      <c r="AY4278" s="104">
        <v>46115.724305555559</v>
      </c>
      <c r="AZ4278">
        <v>576684</v>
      </c>
      <c r="BA4278" t="s">
        <v>4728</v>
      </c>
      <c r="BB4278" t="s">
        <v>5989</v>
      </c>
      <c r="BF4278" t="s">
        <v>6069</v>
      </c>
    </row>
    <row r="4279" spans="46:58" x14ac:dyDescent="0.25">
      <c r="AT4279" t="s">
        <v>1385</v>
      </c>
      <c r="AU4279" t="s">
        <v>211</v>
      </c>
      <c r="AX4279" t="s">
        <v>7638</v>
      </c>
      <c r="AY4279" s="104">
        <v>46115.724305555559</v>
      </c>
      <c r="AZ4279">
        <v>217486</v>
      </c>
      <c r="BA4279" t="s">
        <v>4761</v>
      </c>
      <c r="BB4279" t="s">
        <v>5989</v>
      </c>
      <c r="BC4279" t="s">
        <v>4731</v>
      </c>
      <c r="BF4279" t="s">
        <v>5966</v>
      </c>
    </row>
    <row r="4280" spans="46:58" x14ac:dyDescent="0.25">
      <c r="AT4280" t="s">
        <v>1292</v>
      </c>
      <c r="AX4280" t="s">
        <v>4763</v>
      </c>
      <c r="AY4280" s="104">
        <v>46115.725694444445</v>
      </c>
      <c r="AZ4280">
        <v>75004</v>
      </c>
      <c r="BA4280" t="s">
        <v>4728</v>
      </c>
      <c r="BB4280" t="s">
        <v>5989</v>
      </c>
      <c r="BF4280" t="s">
        <v>5948</v>
      </c>
    </row>
    <row r="4281" spans="46:58" x14ac:dyDescent="0.25">
      <c r="AT4281" t="s">
        <v>2403</v>
      </c>
      <c r="AX4281" t="s">
        <v>7640</v>
      </c>
      <c r="AY4281" s="104">
        <v>46115.725694444445</v>
      </c>
      <c r="AZ4281">
        <v>288301</v>
      </c>
      <c r="BA4281" t="s">
        <v>4728</v>
      </c>
      <c r="BB4281" t="s">
        <v>5989</v>
      </c>
      <c r="BF4281" t="s">
        <v>5931</v>
      </c>
    </row>
    <row r="4282" spans="46:58" x14ac:dyDescent="0.25">
      <c r="AX4282" t="s">
        <v>4753</v>
      </c>
      <c r="AY4282" s="104">
        <v>46115.726388888892</v>
      </c>
      <c r="AZ4282">
        <v>39147</v>
      </c>
      <c r="BA4282" t="s">
        <v>4728</v>
      </c>
      <c r="BB4282" t="s">
        <v>5989</v>
      </c>
    </row>
    <row r="4283" spans="46:58" x14ac:dyDescent="0.25">
      <c r="AT4283" t="s">
        <v>2383</v>
      </c>
      <c r="AX4283" t="s">
        <v>7639</v>
      </c>
      <c r="AY4283" s="104">
        <v>46115.726388888892</v>
      </c>
      <c r="AZ4283">
        <v>221093</v>
      </c>
      <c r="BA4283" t="s">
        <v>4728</v>
      </c>
      <c r="BB4283" t="s">
        <v>5989</v>
      </c>
      <c r="BF4283" t="s">
        <v>5956</v>
      </c>
    </row>
    <row r="4284" spans="46:58" x14ac:dyDescent="0.25">
      <c r="AT4284" t="s">
        <v>1276</v>
      </c>
      <c r="AU4284" t="s">
        <v>211</v>
      </c>
      <c r="AX4284" t="s">
        <v>4763</v>
      </c>
      <c r="AY4284" s="104">
        <v>46115.726388888892</v>
      </c>
      <c r="AZ4284">
        <v>2898308</v>
      </c>
      <c r="BA4284" t="s">
        <v>4728</v>
      </c>
      <c r="BB4284" t="s">
        <v>5989</v>
      </c>
      <c r="BC4284" t="s">
        <v>4731</v>
      </c>
      <c r="BF4284" t="s">
        <v>6251</v>
      </c>
    </row>
    <row r="4285" spans="46:58" x14ac:dyDescent="0.25">
      <c r="AT4285" t="s">
        <v>432</v>
      </c>
      <c r="AX4285" t="s">
        <v>7139</v>
      </c>
      <c r="AY4285" s="104">
        <v>46115.726388888892</v>
      </c>
      <c r="AZ4285">
        <v>1093292</v>
      </c>
      <c r="BA4285" t="s">
        <v>4728</v>
      </c>
      <c r="BB4285" t="s">
        <v>5989</v>
      </c>
      <c r="BF4285" t="s">
        <v>5918</v>
      </c>
    </row>
    <row r="4286" spans="46:58" x14ac:dyDescent="0.25">
      <c r="AT4286" t="s">
        <v>1945</v>
      </c>
      <c r="AX4286" t="s">
        <v>4949</v>
      </c>
      <c r="AY4286" s="104">
        <v>46115.726388888892</v>
      </c>
      <c r="AZ4286">
        <v>329606</v>
      </c>
      <c r="BA4286" t="s">
        <v>4728</v>
      </c>
      <c r="BB4286" t="s">
        <v>5989</v>
      </c>
      <c r="BF4286" t="s">
        <v>5942</v>
      </c>
    </row>
    <row r="4287" spans="46:58" x14ac:dyDescent="0.25">
      <c r="AT4287" t="s">
        <v>1385</v>
      </c>
      <c r="AX4287" t="s">
        <v>4843</v>
      </c>
      <c r="AY4287" s="104">
        <v>46115.726388888892</v>
      </c>
      <c r="AZ4287">
        <v>438192</v>
      </c>
      <c r="BA4287" t="s">
        <v>4728</v>
      </c>
      <c r="BB4287" t="s">
        <v>5989</v>
      </c>
      <c r="BF4287" t="s">
        <v>5931</v>
      </c>
    </row>
    <row r="4288" spans="46:58" x14ac:dyDescent="0.25">
      <c r="AT4288" t="s">
        <v>2559</v>
      </c>
      <c r="AX4288" t="s">
        <v>4877</v>
      </c>
      <c r="AY4288" s="104">
        <v>46115.726388888892</v>
      </c>
      <c r="AZ4288">
        <v>178201</v>
      </c>
      <c r="BA4288" t="s">
        <v>4761</v>
      </c>
      <c r="BB4288" t="s">
        <v>5989</v>
      </c>
      <c r="BF4288" t="s">
        <v>5918</v>
      </c>
    </row>
    <row r="4289" spans="46:58" x14ac:dyDescent="0.25">
      <c r="AT4289" t="s">
        <v>2345</v>
      </c>
      <c r="AX4289" t="s">
        <v>7641</v>
      </c>
      <c r="AY4289" s="104">
        <v>46115.727083333331</v>
      </c>
      <c r="AZ4289">
        <v>276234</v>
      </c>
      <c r="BA4289" t="s">
        <v>4728</v>
      </c>
      <c r="BB4289" t="s">
        <v>5989</v>
      </c>
      <c r="BF4289" t="s">
        <v>5948</v>
      </c>
    </row>
    <row r="4290" spans="46:58" x14ac:dyDescent="0.25">
      <c r="AT4290" t="s">
        <v>1292</v>
      </c>
      <c r="AX4290" t="s">
        <v>7494</v>
      </c>
      <c r="AY4290" s="104">
        <v>46115.727083333331</v>
      </c>
      <c r="AZ4290">
        <v>334466</v>
      </c>
      <c r="BA4290" t="s">
        <v>4728</v>
      </c>
      <c r="BB4290" t="s">
        <v>5989</v>
      </c>
      <c r="BF4290" t="s">
        <v>5931</v>
      </c>
    </row>
    <row r="4291" spans="46:58" x14ac:dyDescent="0.25">
      <c r="AT4291" t="s">
        <v>2559</v>
      </c>
      <c r="AX4291" t="s">
        <v>5188</v>
      </c>
      <c r="AY4291" s="104">
        <v>46115.727777777778</v>
      </c>
      <c r="AZ4291">
        <v>1439521</v>
      </c>
      <c r="BA4291" t="s">
        <v>4761</v>
      </c>
      <c r="BB4291" t="s">
        <v>5989</v>
      </c>
      <c r="BF4291" t="s">
        <v>5966</v>
      </c>
    </row>
    <row r="4292" spans="46:58" x14ac:dyDescent="0.25">
      <c r="AT4292" t="s">
        <v>2510</v>
      </c>
      <c r="AX4292" t="s">
        <v>7642</v>
      </c>
      <c r="AY4292" s="104">
        <v>46115.727777777778</v>
      </c>
      <c r="AZ4292">
        <v>621093</v>
      </c>
      <c r="BA4292" t="s">
        <v>4728</v>
      </c>
      <c r="BB4292" t="s">
        <v>5989</v>
      </c>
      <c r="BF4292" t="s">
        <v>5931</v>
      </c>
    </row>
    <row r="4293" spans="46:58" x14ac:dyDescent="0.25">
      <c r="AT4293" t="s">
        <v>852</v>
      </c>
      <c r="AX4293" t="s">
        <v>5011</v>
      </c>
      <c r="AY4293" s="104">
        <v>46115.728472222225</v>
      </c>
      <c r="AZ4293">
        <v>695629</v>
      </c>
      <c r="BA4293" t="s">
        <v>4728</v>
      </c>
      <c r="BB4293" t="s">
        <v>5989</v>
      </c>
      <c r="BF4293" t="s">
        <v>5931</v>
      </c>
    </row>
    <row r="4294" spans="46:58" x14ac:dyDescent="0.25">
      <c r="AT4294" t="s">
        <v>241</v>
      </c>
      <c r="AU4294" t="s">
        <v>1688</v>
      </c>
      <c r="AX4294" t="s">
        <v>5889</v>
      </c>
      <c r="AY4294" s="104">
        <v>46115.728472222225</v>
      </c>
      <c r="AZ4294">
        <v>1894766</v>
      </c>
      <c r="BA4294" t="s">
        <v>4728</v>
      </c>
      <c r="BB4294" t="s">
        <v>5989</v>
      </c>
      <c r="BC4294" t="s">
        <v>4731</v>
      </c>
      <c r="BF4294" t="s">
        <v>6411</v>
      </c>
    </row>
    <row r="4295" spans="46:58" x14ac:dyDescent="0.25">
      <c r="AT4295" t="s">
        <v>2383</v>
      </c>
      <c r="AU4295" t="s">
        <v>1688</v>
      </c>
      <c r="AX4295" t="s">
        <v>4765</v>
      </c>
      <c r="AY4295" s="104">
        <v>46115.728472222225</v>
      </c>
      <c r="AZ4295">
        <v>1457792</v>
      </c>
      <c r="BA4295" t="s">
        <v>4761</v>
      </c>
      <c r="BB4295" t="s">
        <v>5989</v>
      </c>
      <c r="BC4295" t="s">
        <v>4731</v>
      </c>
      <c r="BF4295" t="s">
        <v>6501</v>
      </c>
    </row>
    <row r="4296" spans="46:58" x14ac:dyDescent="0.25">
      <c r="AT4296" t="s">
        <v>214</v>
      </c>
      <c r="AX4296" t="s">
        <v>4733</v>
      </c>
      <c r="AY4296" s="104">
        <v>46115.729166666664</v>
      </c>
      <c r="AZ4296">
        <v>851437</v>
      </c>
      <c r="BA4296" t="s">
        <v>4728</v>
      </c>
      <c r="BB4296" t="s">
        <v>5989</v>
      </c>
      <c r="BF4296" t="s">
        <v>5931</v>
      </c>
    </row>
    <row r="4297" spans="46:58" x14ac:dyDescent="0.25">
      <c r="AT4297" t="s">
        <v>2403</v>
      </c>
      <c r="AX4297" t="s">
        <v>4922</v>
      </c>
      <c r="AY4297" s="104">
        <v>46115.729861111111</v>
      </c>
      <c r="AZ4297">
        <v>197761</v>
      </c>
      <c r="BA4297" t="s">
        <v>4728</v>
      </c>
      <c r="BB4297" t="s">
        <v>5989</v>
      </c>
      <c r="BF4297" t="s">
        <v>5942</v>
      </c>
    </row>
    <row r="4298" spans="46:58" x14ac:dyDescent="0.25">
      <c r="AT4298" t="s">
        <v>2345</v>
      </c>
      <c r="AU4298" t="s">
        <v>1688</v>
      </c>
      <c r="AX4298" t="s">
        <v>5633</v>
      </c>
      <c r="AY4298" s="104">
        <v>46115.731944444444</v>
      </c>
      <c r="AZ4298">
        <v>928263</v>
      </c>
      <c r="BA4298" t="s">
        <v>4761</v>
      </c>
      <c r="BB4298" t="s">
        <v>5989</v>
      </c>
      <c r="BC4298" t="s">
        <v>4731</v>
      </c>
      <c r="BF4298" t="s">
        <v>6495</v>
      </c>
    </row>
    <row r="4299" spans="46:58" x14ac:dyDescent="0.25">
      <c r="AT4299" t="s">
        <v>1292</v>
      </c>
      <c r="AX4299" t="s">
        <v>5001</v>
      </c>
      <c r="AY4299" s="104">
        <v>46115.731944444444</v>
      </c>
      <c r="AZ4299">
        <v>389712</v>
      </c>
      <c r="BA4299" t="s">
        <v>4728</v>
      </c>
      <c r="BB4299" t="s">
        <v>5989</v>
      </c>
      <c r="BF4299" t="s">
        <v>5948</v>
      </c>
    </row>
    <row r="4300" spans="46:58" x14ac:dyDescent="0.25">
      <c r="AT4300" t="s">
        <v>2429</v>
      </c>
      <c r="AX4300" t="s">
        <v>5078</v>
      </c>
      <c r="AY4300" s="104">
        <v>46115.732638888891</v>
      </c>
      <c r="AZ4300">
        <v>312292</v>
      </c>
      <c r="BA4300" t="s">
        <v>4761</v>
      </c>
      <c r="BB4300" t="s">
        <v>5989</v>
      </c>
      <c r="BF4300" t="s">
        <v>4781</v>
      </c>
    </row>
    <row r="4301" spans="46:58" x14ac:dyDescent="0.25">
      <c r="AT4301" t="s">
        <v>2559</v>
      </c>
      <c r="AX4301" t="s">
        <v>6166</v>
      </c>
      <c r="AY4301" s="104">
        <v>46115.73333333333</v>
      </c>
      <c r="AZ4301">
        <v>342892</v>
      </c>
      <c r="BA4301" t="s">
        <v>4761</v>
      </c>
      <c r="BB4301" t="s">
        <v>5989</v>
      </c>
      <c r="BF4301" t="s">
        <v>5920</v>
      </c>
    </row>
    <row r="4302" spans="46:58" x14ac:dyDescent="0.25">
      <c r="AT4302" t="s">
        <v>1385</v>
      </c>
      <c r="AX4302" t="s">
        <v>4961</v>
      </c>
      <c r="AY4302" s="104">
        <v>46115.734027777777</v>
      </c>
      <c r="AZ4302">
        <v>347041</v>
      </c>
      <c r="BA4302" t="s">
        <v>4728</v>
      </c>
      <c r="BB4302" t="s">
        <v>5989</v>
      </c>
      <c r="BF4302" t="s">
        <v>5966</v>
      </c>
    </row>
    <row r="4303" spans="46:58" x14ac:dyDescent="0.25">
      <c r="AT4303" t="s">
        <v>308</v>
      </c>
      <c r="AX4303" t="s">
        <v>4836</v>
      </c>
      <c r="AY4303" s="104">
        <v>46115.734027777777</v>
      </c>
      <c r="AZ4303">
        <v>905551</v>
      </c>
      <c r="BA4303" t="s">
        <v>4728</v>
      </c>
      <c r="BB4303" t="s">
        <v>5989</v>
      </c>
      <c r="BF4303" t="s">
        <v>5942</v>
      </c>
    </row>
    <row r="4304" spans="46:58" x14ac:dyDescent="0.25">
      <c r="AT4304" t="s">
        <v>2403</v>
      </c>
      <c r="AX4304" t="s">
        <v>7643</v>
      </c>
      <c r="AY4304" s="104">
        <v>46115.734722222223</v>
      </c>
      <c r="AZ4304">
        <v>763653</v>
      </c>
      <c r="BA4304" t="s">
        <v>4728</v>
      </c>
      <c r="BB4304" t="s">
        <v>5989</v>
      </c>
      <c r="BF4304" t="s">
        <v>5958</v>
      </c>
    </row>
    <row r="4305" spans="46:58" x14ac:dyDescent="0.25">
      <c r="AT4305" t="s">
        <v>2429</v>
      </c>
      <c r="AX4305" t="s">
        <v>4814</v>
      </c>
      <c r="AY4305" s="104">
        <v>46115.73541666667</v>
      </c>
      <c r="AZ4305">
        <v>1275041</v>
      </c>
      <c r="BA4305" t="s">
        <v>4728</v>
      </c>
      <c r="BB4305" t="s">
        <v>5989</v>
      </c>
      <c r="BF4305" t="s">
        <v>5931</v>
      </c>
    </row>
    <row r="4306" spans="46:58" x14ac:dyDescent="0.25">
      <c r="AT4306" t="s">
        <v>2559</v>
      </c>
      <c r="AX4306" t="s">
        <v>4775</v>
      </c>
      <c r="AY4306" s="104">
        <v>46115.737500000003</v>
      </c>
      <c r="AZ4306">
        <v>204771</v>
      </c>
      <c r="BA4306" t="s">
        <v>4728</v>
      </c>
      <c r="BB4306" t="s">
        <v>5989</v>
      </c>
      <c r="BF4306" t="s">
        <v>5942</v>
      </c>
    </row>
    <row r="4307" spans="46:58" x14ac:dyDescent="0.25">
      <c r="AT4307" t="s">
        <v>229</v>
      </c>
      <c r="AU4307" t="s">
        <v>1891</v>
      </c>
      <c r="AX4307" t="s">
        <v>4765</v>
      </c>
      <c r="AY4307" s="104">
        <v>46115.738194444442</v>
      </c>
      <c r="AZ4307">
        <v>2967059</v>
      </c>
      <c r="BA4307" t="s">
        <v>4728</v>
      </c>
      <c r="BB4307" t="s">
        <v>5989</v>
      </c>
      <c r="BC4307" t="s">
        <v>4731</v>
      </c>
      <c r="BF4307" t="s">
        <v>6382</v>
      </c>
    </row>
    <row r="4308" spans="46:58" x14ac:dyDescent="0.25">
      <c r="AT4308" t="s">
        <v>1292</v>
      </c>
      <c r="AX4308" t="s">
        <v>5424</v>
      </c>
      <c r="AY4308" s="104">
        <v>46115.738194444442</v>
      </c>
      <c r="AZ4308">
        <v>404198</v>
      </c>
      <c r="BA4308" t="s">
        <v>4728</v>
      </c>
      <c r="BB4308" t="s">
        <v>5989</v>
      </c>
      <c r="BF4308" t="s">
        <v>5931</v>
      </c>
    </row>
    <row r="4309" spans="46:58" x14ac:dyDescent="0.25">
      <c r="AT4309" t="s">
        <v>78</v>
      </c>
      <c r="AX4309" t="s">
        <v>5767</v>
      </c>
      <c r="AY4309" s="104">
        <v>46115.738194444442</v>
      </c>
      <c r="AZ4309">
        <v>1949138</v>
      </c>
      <c r="BA4309" t="s">
        <v>4728</v>
      </c>
      <c r="BB4309" t="s">
        <v>5989</v>
      </c>
      <c r="BF4309" t="s">
        <v>5958</v>
      </c>
    </row>
    <row r="4310" spans="46:58" x14ac:dyDescent="0.25">
      <c r="AT4310" t="s">
        <v>241</v>
      </c>
      <c r="AX4310" t="s">
        <v>6606</v>
      </c>
      <c r="AY4310" s="104">
        <v>46115.739583333336</v>
      </c>
      <c r="AZ4310">
        <v>913135</v>
      </c>
      <c r="BA4310" t="s">
        <v>4728</v>
      </c>
      <c r="BB4310" t="s">
        <v>5989</v>
      </c>
      <c r="BC4310" t="s">
        <v>4731</v>
      </c>
      <c r="BF4310" t="s">
        <v>5918</v>
      </c>
    </row>
    <row r="4311" spans="46:58" x14ac:dyDescent="0.25">
      <c r="AT4311" t="s">
        <v>80</v>
      </c>
      <c r="AX4311" t="s">
        <v>4775</v>
      </c>
      <c r="AY4311" s="104">
        <v>46115.740277777775</v>
      </c>
      <c r="AZ4311">
        <v>305369</v>
      </c>
      <c r="BA4311" t="s">
        <v>4728</v>
      </c>
      <c r="BB4311" t="s">
        <v>5989</v>
      </c>
      <c r="BF4311" t="s">
        <v>5942</v>
      </c>
    </row>
    <row r="4312" spans="46:58" x14ac:dyDescent="0.25">
      <c r="AT4312" t="s">
        <v>2510</v>
      </c>
      <c r="AX4312" t="s">
        <v>5534</v>
      </c>
      <c r="AY4312" s="104">
        <v>46115.741666666669</v>
      </c>
      <c r="AZ4312">
        <v>186856</v>
      </c>
      <c r="BA4312" t="s">
        <v>4728</v>
      </c>
      <c r="BB4312" t="s">
        <v>5989</v>
      </c>
      <c r="BF4312" t="s">
        <v>5942</v>
      </c>
    </row>
    <row r="4313" spans="46:58" x14ac:dyDescent="0.25">
      <c r="AT4313" t="s">
        <v>2383</v>
      </c>
      <c r="AX4313" t="s">
        <v>5681</v>
      </c>
      <c r="AY4313" s="104">
        <v>46115.742361111108</v>
      </c>
      <c r="AZ4313">
        <v>370144</v>
      </c>
      <c r="BA4313" t="s">
        <v>4728</v>
      </c>
      <c r="BB4313" t="s">
        <v>5989</v>
      </c>
      <c r="BC4313" t="s">
        <v>4731</v>
      </c>
      <c r="BF4313" t="s">
        <v>5966</v>
      </c>
    </row>
    <row r="4314" spans="46:58" x14ac:dyDescent="0.25">
      <c r="AT4314" t="s">
        <v>1276</v>
      </c>
      <c r="AX4314" t="s">
        <v>5683</v>
      </c>
      <c r="AY4314" s="104">
        <v>46115.743055555555</v>
      </c>
      <c r="AZ4314">
        <v>789927</v>
      </c>
      <c r="BA4314" t="s">
        <v>4728</v>
      </c>
      <c r="BB4314" t="s">
        <v>5989</v>
      </c>
      <c r="BF4314" t="s">
        <v>5958</v>
      </c>
    </row>
    <row r="4315" spans="46:58" x14ac:dyDescent="0.25">
      <c r="AT4315" t="s">
        <v>1985</v>
      </c>
      <c r="AX4315" t="s">
        <v>5072</v>
      </c>
      <c r="AY4315" s="104">
        <v>46115.743055555555</v>
      </c>
      <c r="AZ4315">
        <v>350011</v>
      </c>
      <c r="BA4315" t="s">
        <v>4728</v>
      </c>
      <c r="BB4315" t="s">
        <v>5989</v>
      </c>
      <c r="BF4315" t="s">
        <v>5942</v>
      </c>
    </row>
    <row r="4316" spans="46:58" x14ac:dyDescent="0.25">
      <c r="AT4316" t="s">
        <v>2345</v>
      </c>
      <c r="AX4316" t="s">
        <v>4877</v>
      </c>
      <c r="AY4316" s="104">
        <v>46115.743055555555</v>
      </c>
      <c r="AZ4316">
        <v>191321</v>
      </c>
      <c r="BA4316" t="s">
        <v>4728</v>
      </c>
      <c r="BB4316" t="s">
        <v>5989</v>
      </c>
      <c r="BF4316" t="s">
        <v>5925</v>
      </c>
    </row>
    <row r="4317" spans="46:58" x14ac:dyDescent="0.25">
      <c r="AT4317" t="s">
        <v>229</v>
      </c>
      <c r="AX4317" t="s">
        <v>4762</v>
      </c>
      <c r="AY4317" s="104">
        <v>46115.743750000001</v>
      </c>
      <c r="AZ4317">
        <v>276547</v>
      </c>
      <c r="BA4317" t="s">
        <v>4728</v>
      </c>
      <c r="BB4317" t="s">
        <v>5989</v>
      </c>
      <c r="BF4317" t="s">
        <v>5931</v>
      </c>
    </row>
    <row r="4318" spans="46:58" x14ac:dyDescent="0.25">
      <c r="AT4318" t="s">
        <v>1945</v>
      </c>
      <c r="AX4318" t="s">
        <v>7644</v>
      </c>
      <c r="AY4318" s="104">
        <v>46115.743750000001</v>
      </c>
      <c r="AZ4318">
        <v>248328</v>
      </c>
      <c r="BA4318" t="s">
        <v>4728</v>
      </c>
      <c r="BB4318" t="s">
        <v>5989</v>
      </c>
      <c r="BF4318" t="s">
        <v>5931</v>
      </c>
    </row>
    <row r="4319" spans="46:58" x14ac:dyDescent="0.25">
      <c r="AT4319" t="s">
        <v>852</v>
      </c>
      <c r="AX4319" t="s">
        <v>5246</v>
      </c>
      <c r="AY4319" s="104">
        <v>46115.744444444441</v>
      </c>
      <c r="AZ4319">
        <v>727411</v>
      </c>
      <c r="BA4319" t="s">
        <v>4728</v>
      </c>
      <c r="BB4319" t="s">
        <v>5989</v>
      </c>
      <c r="BF4319" t="s">
        <v>5918</v>
      </c>
    </row>
    <row r="4320" spans="46:58" x14ac:dyDescent="0.25">
      <c r="AT4320" t="s">
        <v>1292</v>
      </c>
      <c r="AX4320" t="s">
        <v>4744</v>
      </c>
      <c r="AY4320" s="104">
        <v>46115.745138888888</v>
      </c>
      <c r="AZ4320">
        <v>1643335</v>
      </c>
      <c r="BA4320" t="s">
        <v>4728</v>
      </c>
      <c r="BB4320" t="s">
        <v>5989</v>
      </c>
      <c r="BC4320" t="s">
        <v>4731</v>
      </c>
      <c r="BF4320" t="s">
        <v>5948</v>
      </c>
    </row>
    <row r="4321" spans="46:58" x14ac:dyDescent="0.25">
      <c r="AT4321" t="s">
        <v>308</v>
      </c>
      <c r="AX4321" t="s">
        <v>5074</v>
      </c>
      <c r="AY4321" s="104">
        <v>46115.746527777781</v>
      </c>
      <c r="AZ4321">
        <v>449707</v>
      </c>
      <c r="BA4321" t="s">
        <v>4728</v>
      </c>
      <c r="BB4321" t="s">
        <v>5989</v>
      </c>
      <c r="BF4321" t="s">
        <v>5931</v>
      </c>
    </row>
    <row r="4322" spans="46:58" x14ac:dyDescent="0.25">
      <c r="AT4322" t="s">
        <v>2383</v>
      </c>
      <c r="AX4322" t="s">
        <v>5280</v>
      </c>
      <c r="AY4322" s="104">
        <v>46115.74722222222</v>
      </c>
      <c r="AZ4322">
        <v>381118</v>
      </c>
      <c r="BA4322" t="s">
        <v>4728</v>
      </c>
      <c r="BB4322" t="s">
        <v>5989</v>
      </c>
      <c r="BF4322" t="s">
        <v>5931</v>
      </c>
    </row>
    <row r="4323" spans="46:58" x14ac:dyDescent="0.25">
      <c r="AT4323" t="s">
        <v>2345</v>
      </c>
      <c r="AX4323" t="s">
        <v>7645</v>
      </c>
      <c r="AY4323" s="104">
        <v>46115.74722222222</v>
      </c>
      <c r="AZ4323">
        <v>235765</v>
      </c>
      <c r="BA4323" t="s">
        <v>4728</v>
      </c>
      <c r="BB4323" t="s">
        <v>5989</v>
      </c>
      <c r="BF4323" t="s">
        <v>5942</v>
      </c>
    </row>
    <row r="4324" spans="46:58" x14ac:dyDescent="0.25">
      <c r="AT4324" t="s">
        <v>229</v>
      </c>
      <c r="AX4324" t="s">
        <v>4877</v>
      </c>
      <c r="AY4324" s="104">
        <v>46115.74722222222</v>
      </c>
      <c r="AZ4324">
        <v>176925</v>
      </c>
      <c r="BA4324" t="s">
        <v>4761</v>
      </c>
      <c r="BB4324" t="s">
        <v>5989</v>
      </c>
      <c r="BF4324" t="s">
        <v>5966</v>
      </c>
    </row>
    <row r="4325" spans="46:58" x14ac:dyDescent="0.25">
      <c r="AT4325" t="s">
        <v>1945</v>
      </c>
      <c r="AX4325" t="s">
        <v>5602</v>
      </c>
      <c r="AY4325" s="104">
        <v>46115.747916666667</v>
      </c>
      <c r="AZ4325">
        <v>218703</v>
      </c>
      <c r="BA4325" t="s">
        <v>4761</v>
      </c>
      <c r="BB4325" t="s">
        <v>5989</v>
      </c>
      <c r="BF4325" t="s">
        <v>5918</v>
      </c>
    </row>
    <row r="4326" spans="46:58" x14ac:dyDescent="0.25">
      <c r="AT4326" t="s">
        <v>1985</v>
      </c>
      <c r="AX4326" t="s">
        <v>5614</v>
      </c>
      <c r="AY4326" s="104">
        <v>46115.747916666667</v>
      </c>
      <c r="AZ4326">
        <v>37671</v>
      </c>
      <c r="BA4326" t="s">
        <v>4728</v>
      </c>
      <c r="BB4326" t="s">
        <v>5989</v>
      </c>
      <c r="BF4326" t="s">
        <v>5925</v>
      </c>
    </row>
    <row r="4327" spans="46:58" x14ac:dyDescent="0.25">
      <c r="AT4327" t="s">
        <v>229</v>
      </c>
      <c r="AX4327" t="s">
        <v>4925</v>
      </c>
      <c r="AY4327" s="104">
        <v>46115.748611111114</v>
      </c>
      <c r="AZ4327">
        <v>367341</v>
      </c>
      <c r="BA4327" t="s">
        <v>4728</v>
      </c>
      <c r="BB4327" t="s">
        <v>5989</v>
      </c>
      <c r="BF4327" t="s">
        <v>5931</v>
      </c>
    </row>
    <row r="4328" spans="46:58" x14ac:dyDescent="0.25">
      <c r="AT4328" t="s">
        <v>2559</v>
      </c>
      <c r="AX4328" t="s">
        <v>5633</v>
      </c>
      <c r="AY4328" s="104">
        <v>46115.75</v>
      </c>
      <c r="AZ4328">
        <v>177935</v>
      </c>
      <c r="BA4328" t="s">
        <v>4728</v>
      </c>
      <c r="BB4328" t="s">
        <v>5989</v>
      </c>
      <c r="BF4328" t="s">
        <v>5942</v>
      </c>
    </row>
    <row r="4329" spans="46:58" x14ac:dyDescent="0.25">
      <c r="AT4329" t="s">
        <v>1985</v>
      </c>
      <c r="AX4329" t="s">
        <v>5498</v>
      </c>
      <c r="AY4329" s="104">
        <v>46115.750694444447</v>
      </c>
      <c r="AZ4329">
        <v>292727</v>
      </c>
      <c r="BA4329" t="s">
        <v>4761</v>
      </c>
      <c r="BB4329" t="s">
        <v>5989</v>
      </c>
      <c r="BF4329" t="s">
        <v>5934</v>
      </c>
    </row>
    <row r="4330" spans="46:58" x14ac:dyDescent="0.25">
      <c r="AT4330" t="s">
        <v>1945</v>
      </c>
      <c r="AX4330" t="s">
        <v>6606</v>
      </c>
      <c r="AY4330" s="104">
        <v>46115.752083333333</v>
      </c>
      <c r="AZ4330">
        <v>63660</v>
      </c>
      <c r="BA4330" t="s">
        <v>4728</v>
      </c>
      <c r="BB4330" t="s">
        <v>5989</v>
      </c>
      <c r="BF4330" t="s">
        <v>5925</v>
      </c>
    </row>
    <row r="4331" spans="46:58" x14ac:dyDescent="0.25">
      <c r="AT4331" t="s">
        <v>1292</v>
      </c>
      <c r="AU4331" t="s">
        <v>1891</v>
      </c>
      <c r="AX4331" t="s">
        <v>5014</v>
      </c>
      <c r="AY4331" s="104">
        <v>46115.752083333333</v>
      </c>
      <c r="AZ4331">
        <v>2750994</v>
      </c>
      <c r="BA4331" t="s">
        <v>4728</v>
      </c>
      <c r="BB4331" t="s">
        <v>5989</v>
      </c>
      <c r="BC4331" t="s">
        <v>4731</v>
      </c>
      <c r="BF4331" t="s">
        <v>7176</v>
      </c>
    </row>
    <row r="4332" spans="46:58" x14ac:dyDescent="0.25">
      <c r="AT4332" t="s">
        <v>2345</v>
      </c>
      <c r="AX4332" t="s">
        <v>6606</v>
      </c>
      <c r="AY4332" s="104">
        <v>46115.75277777778</v>
      </c>
      <c r="AZ4332">
        <v>68972</v>
      </c>
      <c r="BA4332" t="s">
        <v>4728</v>
      </c>
      <c r="BB4332" t="s">
        <v>5989</v>
      </c>
      <c r="BF4332" t="s">
        <v>5956</v>
      </c>
    </row>
    <row r="4333" spans="46:58" x14ac:dyDescent="0.25">
      <c r="AT4333" t="s">
        <v>2407</v>
      </c>
      <c r="AX4333" t="s">
        <v>6606</v>
      </c>
      <c r="AY4333" s="104">
        <v>46115.75277777778</v>
      </c>
      <c r="AZ4333">
        <v>402003</v>
      </c>
      <c r="BA4333" t="s">
        <v>4728</v>
      </c>
      <c r="BB4333" t="s">
        <v>5989</v>
      </c>
      <c r="BC4333" t="s">
        <v>4731</v>
      </c>
      <c r="BF4333" t="s">
        <v>5966</v>
      </c>
    </row>
    <row r="4334" spans="46:58" x14ac:dyDescent="0.25">
      <c r="AT4334" t="s">
        <v>2429</v>
      </c>
      <c r="AX4334" t="s">
        <v>5712</v>
      </c>
      <c r="AY4334" s="104">
        <v>46115.753472222219</v>
      </c>
      <c r="AZ4334">
        <v>254031</v>
      </c>
      <c r="BA4334" t="s">
        <v>4761</v>
      </c>
      <c r="BB4334" t="s">
        <v>5989</v>
      </c>
      <c r="BF4334" t="s">
        <v>5966</v>
      </c>
    </row>
    <row r="4335" spans="46:58" x14ac:dyDescent="0.25">
      <c r="AT4335" t="s">
        <v>2383</v>
      </c>
      <c r="AX4335" t="s">
        <v>4946</v>
      </c>
      <c r="AY4335" s="104">
        <v>46115.754861111112</v>
      </c>
      <c r="AZ4335">
        <v>213556</v>
      </c>
      <c r="BA4335" t="s">
        <v>4728</v>
      </c>
      <c r="BB4335" t="s">
        <v>5989</v>
      </c>
      <c r="BF4335" t="s">
        <v>5942</v>
      </c>
    </row>
    <row r="4336" spans="46:58" x14ac:dyDescent="0.25">
      <c r="AT4336" t="s">
        <v>2510</v>
      </c>
      <c r="AX4336" t="s">
        <v>4836</v>
      </c>
      <c r="AY4336" s="104">
        <v>46115.756249999999</v>
      </c>
      <c r="AZ4336">
        <v>144414</v>
      </c>
      <c r="BA4336" t="s">
        <v>4728</v>
      </c>
      <c r="BB4336" t="s">
        <v>5989</v>
      </c>
      <c r="BF4336" t="s">
        <v>5918</v>
      </c>
    </row>
    <row r="4337" spans="46:58" x14ac:dyDescent="0.25">
      <c r="AT4337" t="s">
        <v>2559</v>
      </c>
      <c r="AX4337" t="s">
        <v>4932</v>
      </c>
      <c r="AY4337" s="104">
        <v>46115.756944444445</v>
      </c>
      <c r="AZ4337">
        <v>85927</v>
      </c>
      <c r="BA4337" t="s">
        <v>4728</v>
      </c>
      <c r="BB4337" t="s">
        <v>5989</v>
      </c>
      <c r="BF4337" t="s">
        <v>5925</v>
      </c>
    </row>
    <row r="4338" spans="46:58" x14ac:dyDescent="0.25">
      <c r="AT4338" t="s">
        <v>1945</v>
      </c>
      <c r="AX4338" t="s">
        <v>4809</v>
      </c>
      <c r="AY4338" s="104">
        <v>46115.757638888892</v>
      </c>
      <c r="AZ4338">
        <v>194869</v>
      </c>
      <c r="BA4338" t="s">
        <v>4728</v>
      </c>
      <c r="BB4338" t="s">
        <v>5989</v>
      </c>
      <c r="BF4338" t="s">
        <v>5918</v>
      </c>
    </row>
    <row r="4339" spans="46:58" x14ac:dyDescent="0.25">
      <c r="AT4339" t="s">
        <v>229</v>
      </c>
      <c r="AX4339" t="s">
        <v>4932</v>
      </c>
      <c r="AY4339" s="104">
        <v>46115.757638888892</v>
      </c>
      <c r="AZ4339">
        <v>98553</v>
      </c>
      <c r="BA4339" t="s">
        <v>4728</v>
      </c>
      <c r="BB4339" t="s">
        <v>5989</v>
      </c>
      <c r="BF4339" t="s">
        <v>5925</v>
      </c>
    </row>
    <row r="4340" spans="46:58" x14ac:dyDescent="0.25">
      <c r="AT4340" t="s">
        <v>2345</v>
      </c>
      <c r="AX4340" t="s">
        <v>6400</v>
      </c>
      <c r="AY4340" s="104">
        <v>46115.757638888892</v>
      </c>
      <c r="AZ4340">
        <v>198853</v>
      </c>
      <c r="BA4340" t="s">
        <v>4761</v>
      </c>
      <c r="BB4340" t="s">
        <v>5989</v>
      </c>
      <c r="BF4340" t="s">
        <v>5966</v>
      </c>
    </row>
    <row r="4341" spans="46:58" x14ac:dyDescent="0.25">
      <c r="AT4341" t="s">
        <v>1292</v>
      </c>
      <c r="AU4341" t="s">
        <v>2197</v>
      </c>
      <c r="AX4341" t="s">
        <v>4849</v>
      </c>
      <c r="AY4341" s="104">
        <v>46115.758333333331</v>
      </c>
      <c r="AZ4341">
        <v>2580929</v>
      </c>
      <c r="BA4341" t="s">
        <v>4761</v>
      </c>
      <c r="BB4341" t="s">
        <v>5989</v>
      </c>
      <c r="BC4341" t="s">
        <v>4731</v>
      </c>
      <c r="BF4341" t="s">
        <v>7037</v>
      </c>
    </row>
    <row r="4342" spans="46:58" x14ac:dyDescent="0.25">
      <c r="AT4342" t="s">
        <v>2407</v>
      </c>
      <c r="AX4342" t="s">
        <v>5101</v>
      </c>
      <c r="AY4342" s="104">
        <v>46115.759027777778</v>
      </c>
      <c r="AZ4342">
        <v>259051</v>
      </c>
      <c r="BA4342" t="s">
        <v>4728</v>
      </c>
      <c r="BB4342" t="s">
        <v>5989</v>
      </c>
      <c r="BF4342" t="s">
        <v>4781</v>
      </c>
    </row>
    <row r="4343" spans="46:58" x14ac:dyDescent="0.25">
      <c r="AT4343" t="s">
        <v>2429</v>
      </c>
      <c r="AX4343" t="s">
        <v>6606</v>
      </c>
      <c r="AY4343" s="104">
        <v>46115.759027777778</v>
      </c>
      <c r="AZ4343">
        <v>119593</v>
      </c>
      <c r="BA4343" t="s">
        <v>4728</v>
      </c>
      <c r="BB4343" t="s">
        <v>5989</v>
      </c>
      <c r="BF4343" t="s">
        <v>4781</v>
      </c>
    </row>
    <row r="4344" spans="46:58" x14ac:dyDescent="0.25">
      <c r="AT4344" t="s">
        <v>1945</v>
      </c>
      <c r="AX4344" t="s">
        <v>6606</v>
      </c>
      <c r="AY4344" s="104">
        <v>46115.761111111111</v>
      </c>
      <c r="AZ4344">
        <v>183936</v>
      </c>
      <c r="BA4344" t="s">
        <v>4728</v>
      </c>
      <c r="BB4344" t="s">
        <v>5989</v>
      </c>
      <c r="BF4344" t="s">
        <v>5925</v>
      </c>
    </row>
    <row r="4345" spans="46:58" x14ac:dyDescent="0.25">
      <c r="AT4345" t="s">
        <v>2383</v>
      </c>
      <c r="AX4345" t="s">
        <v>6285</v>
      </c>
      <c r="AY4345" s="104">
        <v>46115.761805555558</v>
      </c>
      <c r="AZ4345">
        <v>375905</v>
      </c>
      <c r="BA4345" t="s">
        <v>4728</v>
      </c>
      <c r="BB4345" t="s">
        <v>5989</v>
      </c>
      <c r="BF4345" t="s">
        <v>6069</v>
      </c>
    </row>
    <row r="4346" spans="46:58" x14ac:dyDescent="0.25">
      <c r="AT4346" t="s">
        <v>2510</v>
      </c>
      <c r="AX4346" t="s">
        <v>7646</v>
      </c>
      <c r="AY4346" s="104">
        <v>46115.761805555558</v>
      </c>
      <c r="AZ4346">
        <v>1466340</v>
      </c>
      <c r="BA4346" t="s">
        <v>4728</v>
      </c>
      <c r="BB4346" t="s">
        <v>5989</v>
      </c>
      <c r="BF4346" t="s">
        <v>5942</v>
      </c>
    </row>
    <row r="4347" spans="46:58" x14ac:dyDescent="0.25">
      <c r="AT4347" t="s">
        <v>1292</v>
      </c>
      <c r="AX4347" t="s">
        <v>4733</v>
      </c>
      <c r="AY4347" s="104">
        <v>46115.763194444444</v>
      </c>
      <c r="AZ4347">
        <v>137031</v>
      </c>
      <c r="BA4347" t="s">
        <v>4728</v>
      </c>
      <c r="BB4347" t="s">
        <v>5989</v>
      </c>
      <c r="BF4347" t="s">
        <v>5942</v>
      </c>
    </row>
    <row r="4348" spans="46:58" x14ac:dyDescent="0.25">
      <c r="AT4348" t="s">
        <v>2429</v>
      </c>
      <c r="AX4348" t="s">
        <v>5093</v>
      </c>
      <c r="AY4348" s="104">
        <v>46115.763888888891</v>
      </c>
      <c r="AZ4348">
        <v>644414</v>
      </c>
      <c r="BA4348" t="s">
        <v>4728</v>
      </c>
      <c r="BB4348" t="s">
        <v>5989</v>
      </c>
      <c r="BC4348" t="s">
        <v>4731</v>
      </c>
      <c r="BF4348" t="s">
        <v>5966</v>
      </c>
    </row>
    <row r="4349" spans="46:58" x14ac:dyDescent="0.25">
      <c r="AT4349" t="s">
        <v>2407</v>
      </c>
      <c r="AX4349" t="s">
        <v>4743</v>
      </c>
      <c r="AY4349" s="104">
        <v>46115.765277777777</v>
      </c>
      <c r="AZ4349">
        <v>2197233</v>
      </c>
      <c r="BA4349" t="s">
        <v>4728</v>
      </c>
      <c r="BB4349" t="s">
        <v>5989</v>
      </c>
      <c r="BC4349" t="s">
        <v>4731</v>
      </c>
      <c r="BF4349" t="s">
        <v>4781</v>
      </c>
    </row>
    <row r="4350" spans="46:58" x14ac:dyDescent="0.25">
      <c r="AT4350" t="s">
        <v>80</v>
      </c>
      <c r="AX4350" t="s">
        <v>6606</v>
      </c>
      <c r="AY4350" s="104">
        <v>46115.76666666667</v>
      </c>
      <c r="AZ4350">
        <v>881546</v>
      </c>
      <c r="BA4350" t="s">
        <v>4728</v>
      </c>
      <c r="BB4350" t="s">
        <v>5989</v>
      </c>
      <c r="BC4350" t="s">
        <v>4731</v>
      </c>
      <c r="BF4350" t="s">
        <v>5931</v>
      </c>
    </row>
    <row r="4351" spans="46:58" x14ac:dyDescent="0.25">
      <c r="AT4351" t="s">
        <v>1945</v>
      </c>
      <c r="AX4351" t="s">
        <v>4782</v>
      </c>
      <c r="AY4351" s="104">
        <v>46115.770138888889</v>
      </c>
      <c r="AZ4351">
        <v>574206</v>
      </c>
      <c r="BA4351" t="s">
        <v>4728</v>
      </c>
      <c r="BB4351" t="s">
        <v>5989</v>
      </c>
      <c r="BF4351" t="s">
        <v>5918</v>
      </c>
    </row>
    <row r="4352" spans="46:58" x14ac:dyDescent="0.25">
      <c r="AT4352" t="s">
        <v>2407</v>
      </c>
      <c r="AX4352" t="s">
        <v>4782</v>
      </c>
      <c r="AY4352" s="104">
        <v>46115.772916666669</v>
      </c>
      <c r="AZ4352">
        <v>523560</v>
      </c>
      <c r="BA4352" t="s">
        <v>4728</v>
      </c>
      <c r="BB4352" t="s">
        <v>5989</v>
      </c>
      <c r="BF4352" t="s">
        <v>5956</v>
      </c>
    </row>
    <row r="4353" spans="46:58" x14ac:dyDescent="0.25">
      <c r="AT4353" t="s">
        <v>229</v>
      </c>
      <c r="AX4353" t="s">
        <v>5790</v>
      </c>
      <c r="AY4353" s="104">
        <v>46115.776388888888</v>
      </c>
      <c r="AZ4353">
        <v>605703</v>
      </c>
      <c r="BA4353" t="s">
        <v>4728</v>
      </c>
      <c r="BB4353" t="s">
        <v>5989</v>
      </c>
      <c r="BF4353" t="s">
        <v>5942</v>
      </c>
    </row>
    <row r="4354" spans="46:58" x14ac:dyDescent="0.25">
      <c r="AT4354" t="s">
        <v>1985</v>
      </c>
      <c r="AX4354" t="s">
        <v>4826</v>
      </c>
      <c r="AY4354" s="104">
        <v>46115.776388888888</v>
      </c>
      <c r="AZ4354">
        <v>686062</v>
      </c>
      <c r="BA4354" t="s">
        <v>4728</v>
      </c>
      <c r="BB4354" t="s">
        <v>5989</v>
      </c>
      <c r="BF4354" t="s">
        <v>5931</v>
      </c>
    </row>
    <row r="4355" spans="46:58" x14ac:dyDescent="0.25">
      <c r="AT4355" t="s">
        <v>2429</v>
      </c>
      <c r="AX4355" t="s">
        <v>4921</v>
      </c>
      <c r="AY4355" s="104">
        <v>46115.777777777781</v>
      </c>
      <c r="AZ4355">
        <v>242940</v>
      </c>
      <c r="BA4355" t="s">
        <v>4728</v>
      </c>
      <c r="BB4355" t="s">
        <v>5989</v>
      </c>
      <c r="BF4355" t="s">
        <v>5942</v>
      </c>
    </row>
    <row r="4356" spans="46:58" x14ac:dyDescent="0.25">
      <c r="AT4356" t="s">
        <v>1385</v>
      </c>
      <c r="AX4356" t="s">
        <v>5001</v>
      </c>
      <c r="AY4356" s="104">
        <v>46115.777777777781</v>
      </c>
      <c r="AZ4356">
        <v>118189</v>
      </c>
      <c r="BA4356" t="s">
        <v>4728</v>
      </c>
      <c r="BB4356" t="s">
        <v>5989</v>
      </c>
      <c r="BF4356" t="s">
        <v>5925</v>
      </c>
    </row>
    <row r="4357" spans="46:58" x14ac:dyDescent="0.25">
      <c r="AT4357" t="s">
        <v>2559</v>
      </c>
      <c r="AX4357" t="s">
        <v>5001</v>
      </c>
      <c r="AY4357" s="104">
        <v>46115.777777777781</v>
      </c>
      <c r="AZ4357">
        <v>63169</v>
      </c>
      <c r="BA4357" t="s">
        <v>4728</v>
      </c>
      <c r="BB4357" t="s">
        <v>5989</v>
      </c>
      <c r="BF4357" t="s">
        <v>5934</v>
      </c>
    </row>
    <row r="4358" spans="46:58" x14ac:dyDescent="0.25">
      <c r="AT4358" t="s">
        <v>1985</v>
      </c>
      <c r="AX4358" t="s">
        <v>4755</v>
      </c>
      <c r="AY4358" s="104">
        <v>46115.77847222222</v>
      </c>
      <c r="AZ4358">
        <v>594640</v>
      </c>
      <c r="BA4358" t="s">
        <v>4761</v>
      </c>
      <c r="BB4358" t="s">
        <v>5989</v>
      </c>
      <c r="BF4358" t="s">
        <v>5934</v>
      </c>
    </row>
    <row r="4359" spans="46:58" x14ac:dyDescent="0.25">
      <c r="AX4359" t="s">
        <v>4932</v>
      </c>
      <c r="AY4359" s="104">
        <v>46115.779166666667</v>
      </c>
      <c r="AZ4359">
        <v>75524</v>
      </c>
      <c r="BA4359" t="s">
        <v>4728</v>
      </c>
      <c r="BB4359" t="s">
        <v>5989</v>
      </c>
    </row>
    <row r="4360" spans="46:58" x14ac:dyDescent="0.25">
      <c r="AT4360" t="s">
        <v>247</v>
      </c>
      <c r="AX4360" t="s">
        <v>4782</v>
      </c>
      <c r="AY4360" s="104">
        <v>46115.779861111114</v>
      </c>
      <c r="AZ4360">
        <v>69675</v>
      </c>
      <c r="BA4360" t="s">
        <v>4728</v>
      </c>
      <c r="BB4360" t="s">
        <v>5989</v>
      </c>
      <c r="BF4360" t="s">
        <v>7101</v>
      </c>
    </row>
    <row r="4361" spans="46:58" x14ac:dyDescent="0.25">
      <c r="AT4361" t="s">
        <v>2559</v>
      </c>
      <c r="AX4361" t="s">
        <v>4854</v>
      </c>
      <c r="AY4361" s="104">
        <v>46115.779861111114</v>
      </c>
      <c r="AZ4361">
        <v>343770</v>
      </c>
      <c r="BA4361" t="s">
        <v>4728</v>
      </c>
      <c r="BB4361" t="s">
        <v>5989</v>
      </c>
      <c r="BF4361" t="s">
        <v>7189</v>
      </c>
    </row>
    <row r="4362" spans="46:58" x14ac:dyDescent="0.25">
      <c r="AT4362" t="s">
        <v>2407</v>
      </c>
      <c r="AX4362" t="s">
        <v>5355</v>
      </c>
      <c r="AY4362" s="104">
        <v>46115.780555555553</v>
      </c>
      <c r="AZ4362">
        <v>1300476</v>
      </c>
      <c r="BA4362" t="s">
        <v>4728</v>
      </c>
      <c r="BB4362" t="s">
        <v>5989</v>
      </c>
      <c r="BF4362" t="s">
        <v>5956</v>
      </c>
    </row>
    <row r="4363" spans="46:58" x14ac:dyDescent="0.25">
      <c r="AT4363" t="s">
        <v>2510</v>
      </c>
      <c r="AX4363" t="s">
        <v>5001</v>
      </c>
      <c r="AY4363" s="104">
        <v>46115.780555555553</v>
      </c>
      <c r="AZ4363">
        <v>55532</v>
      </c>
      <c r="BA4363" t="s">
        <v>4728</v>
      </c>
      <c r="BB4363" t="s">
        <v>5989</v>
      </c>
      <c r="BF4363" t="s">
        <v>5942</v>
      </c>
    </row>
    <row r="4364" spans="46:58" x14ac:dyDescent="0.25">
      <c r="AT4364" t="s">
        <v>1385</v>
      </c>
      <c r="AX4364" t="s">
        <v>4782</v>
      </c>
      <c r="AY4364" s="104">
        <v>46115.780555555553</v>
      </c>
      <c r="AZ4364">
        <v>898747</v>
      </c>
      <c r="BA4364" t="s">
        <v>4728</v>
      </c>
      <c r="BB4364" t="s">
        <v>5989</v>
      </c>
      <c r="BF4364" t="s">
        <v>5956</v>
      </c>
    </row>
    <row r="4365" spans="46:58" x14ac:dyDescent="0.25">
      <c r="AT4365" t="s">
        <v>253</v>
      </c>
      <c r="AX4365" t="s">
        <v>5202</v>
      </c>
      <c r="AY4365" s="104">
        <v>46115.783333333333</v>
      </c>
      <c r="AZ4365">
        <v>77544</v>
      </c>
      <c r="BA4365" t="s">
        <v>4728</v>
      </c>
      <c r="BB4365" t="s">
        <v>5989</v>
      </c>
      <c r="BF4365" t="s">
        <v>4781</v>
      </c>
    </row>
    <row r="4366" spans="46:58" x14ac:dyDescent="0.25">
      <c r="AT4366" t="s">
        <v>2510</v>
      </c>
      <c r="AX4366" t="s">
        <v>6444</v>
      </c>
      <c r="AY4366" s="104">
        <v>46115.783333333333</v>
      </c>
      <c r="AZ4366">
        <v>103112</v>
      </c>
      <c r="BA4366" t="s">
        <v>4728</v>
      </c>
      <c r="BB4366" t="s">
        <v>5989</v>
      </c>
      <c r="BF4366" t="s">
        <v>5942</v>
      </c>
    </row>
    <row r="4367" spans="46:58" x14ac:dyDescent="0.25">
      <c r="AT4367" t="s">
        <v>80</v>
      </c>
      <c r="AX4367" t="s">
        <v>5202</v>
      </c>
      <c r="AY4367" s="104">
        <v>46115.783333333333</v>
      </c>
      <c r="AZ4367">
        <v>200080</v>
      </c>
      <c r="BA4367" t="s">
        <v>4728</v>
      </c>
      <c r="BB4367" t="s">
        <v>5989</v>
      </c>
      <c r="BF4367" t="s">
        <v>5934</v>
      </c>
    </row>
    <row r="4368" spans="46:58" x14ac:dyDescent="0.25">
      <c r="AT4368" t="s">
        <v>229</v>
      </c>
      <c r="AX4368" t="s">
        <v>4930</v>
      </c>
      <c r="AY4368" s="104">
        <v>46115.784722222219</v>
      </c>
      <c r="AZ4368">
        <v>318569</v>
      </c>
      <c r="BA4368" t="s">
        <v>4728</v>
      </c>
      <c r="BB4368" t="s">
        <v>5989</v>
      </c>
      <c r="BF4368" t="s">
        <v>5931</v>
      </c>
    </row>
    <row r="4369" spans="46:58" x14ac:dyDescent="0.25">
      <c r="AT4369" t="s">
        <v>2559</v>
      </c>
      <c r="AX4369" t="s">
        <v>4776</v>
      </c>
      <c r="AY4369" s="104">
        <v>46115.786111111112</v>
      </c>
      <c r="AZ4369">
        <v>287283</v>
      </c>
      <c r="BA4369" t="s">
        <v>4728</v>
      </c>
      <c r="BB4369" t="s">
        <v>5989</v>
      </c>
      <c r="BF4369" t="s">
        <v>5942</v>
      </c>
    </row>
    <row r="4370" spans="46:58" x14ac:dyDescent="0.25">
      <c r="AT4370" t="s">
        <v>1985</v>
      </c>
      <c r="AX4370" t="s">
        <v>5042</v>
      </c>
      <c r="AY4370" s="104">
        <v>46115.786805555559</v>
      </c>
      <c r="AZ4370">
        <v>104078</v>
      </c>
      <c r="BA4370" t="s">
        <v>4728</v>
      </c>
      <c r="BB4370" t="s">
        <v>5989</v>
      </c>
      <c r="BF4370" t="s">
        <v>5925</v>
      </c>
    </row>
    <row r="4371" spans="46:58" x14ac:dyDescent="0.25">
      <c r="AT4371" t="s">
        <v>2429</v>
      </c>
      <c r="AX4371" t="s">
        <v>4776</v>
      </c>
      <c r="AY4371" s="104">
        <v>46115.786805555559</v>
      </c>
      <c r="AZ4371">
        <v>228435</v>
      </c>
      <c r="BA4371" t="s">
        <v>4761</v>
      </c>
      <c r="BB4371" t="s">
        <v>5989</v>
      </c>
      <c r="BF4371" t="s">
        <v>4781</v>
      </c>
    </row>
    <row r="4372" spans="46:58" x14ac:dyDescent="0.25">
      <c r="AT4372" t="s">
        <v>80</v>
      </c>
      <c r="AU4372" t="s">
        <v>211</v>
      </c>
      <c r="AX4372" t="s">
        <v>5507</v>
      </c>
      <c r="AY4372" s="104">
        <v>46115.787499999999</v>
      </c>
      <c r="AZ4372">
        <v>2528608</v>
      </c>
      <c r="BA4372" t="s">
        <v>4728</v>
      </c>
      <c r="BB4372" t="s">
        <v>5989</v>
      </c>
      <c r="BC4372" t="s">
        <v>4731</v>
      </c>
      <c r="BF4372" t="s">
        <v>6406</v>
      </c>
    </row>
    <row r="4373" spans="46:58" x14ac:dyDescent="0.25">
      <c r="AT4373" t="s">
        <v>1985</v>
      </c>
      <c r="AX4373" t="s">
        <v>4849</v>
      </c>
      <c r="AY4373" s="104">
        <v>46115.788888888892</v>
      </c>
      <c r="AZ4373">
        <v>2018482</v>
      </c>
      <c r="BA4373" t="s">
        <v>4728</v>
      </c>
      <c r="BB4373" t="s">
        <v>5989</v>
      </c>
      <c r="BC4373" t="s">
        <v>4731</v>
      </c>
      <c r="BF4373" t="s">
        <v>5918</v>
      </c>
    </row>
    <row r="4374" spans="46:58" x14ac:dyDescent="0.25">
      <c r="AT4374" t="s">
        <v>247</v>
      </c>
      <c r="AX4374" t="s">
        <v>4776</v>
      </c>
      <c r="AY4374" s="104">
        <v>46115.789583333331</v>
      </c>
      <c r="AZ4374">
        <v>632056</v>
      </c>
      <c r="BA4374" t="s">
        <v>4728</v>
      </c>
      <c r="BB4374" t="s">
        <v>5989</v>
      </c>
      <c r="BF4374" t="s">
        <v>5948</v>
      </c>
    </row>
    <row r="4375" spans="46:58" x14ac:dyDescent="0.25">
      <c r="AT4375" t="s">
        <v>1985</v>
      </c>
      <c r="AX4375" t="s">
        <v>4755</v>
      </c>
      <c r="AY4375" s="104">
        <v>46115.789583333331</v>
      </c>
      <c r="AZ4375">
        <v>289964</v>
      </c>
      <c r="BA4375" t="s">
        <v>4761</v>
      </c>
      <c r="BB4375" t="s">
        <v>5989</v>
      </c>
      <c r="BF4375" t="s">
        <v>5934</v>
      </c>
    </row>
    <row r="4376" spans="46:58" x14ac:dyDescent="0.25">
      <c r="AT4376" t="s">
        <v>229</v>
      </c>
      <c r="AX4376" t="s">
        <v>4932</v>
      </c>
      <c r="AY4376" s="104">
        <v>46115.789583333331</v>
      </c>
      <c r="AZ4376">
        <v>42002</v>
      </c>
      <c r="BA4376" t="s">
        <v>4728</v>
      </c>
      <c r="BB4376" t="s">
        <v>5989</v>
      </c>
      <c r="BF4376" t="s">
        <v>5925</v>
      </c>
    </row>
    <row r="4377" spans="46:58" x14ac:dyDescent="0.25">
      <c r="AT4377" t="s">
        <v>2429</v>
      </c>
      <c r="AX4377" t="s">
        <v>5156</v>
      </c>
      <c r="AY4377" s="104">
        <v>46115.791666666664</v>
      </c>
      <c r="AZ4377">
        <v>246865</v>
      </c>
      <c r="BA4377" t="s">
        <v>4728</v>
      </c>
      <c r="BB4377" t="s">
        <v>5989</v>
      </c>
      <c r="BF4377" t="s">
        <v>4781</v>
      </c>
    </row>
    <row r="4378" spans="46:58" x14ac:dyDescent="0.25">
      <c r="AT4378" t="s">
        <v>2559</v>
      </c>
      <c r="AX4378" t="s">
        <v>6220</v>
      </c>
      <c r="AY4378" s="104">
        <v>46115.792361111111</v>
      </c>
      <c r="AZ4378">
        <v>65018</v>
      </c>
      <c r="BA4378" t="s">
        <v>4728</v>
      </c>
      <c r="BB4378" t="s">
        <v>5989</v>
      </c>
      <c r="BF4378" t="s">
        <v>4781</v>
      </c>
    </row>
    <row r="4379" spans="46:58" x14ac:dyDescent="0.25">
      <c r="AT4379" t="s">
        <v>1985</v>
      </c>
      <c r="AX4379" t="s">
        <v>4782</v>
      </c>
      <c r="AY4379" s="104">
        <v>46115.793055555558</v>
      </c>
      <c r="AZ4379">
        <v>210825</v>
      </c>
      <c r="BA4379" t="s">
        <v>4728</v>
      </c>
      <c r="BB4379" t="s">
        <v>5989</v>
      </c>
      <c r="BF4379" t="s">
        <v>4781</v>
      </c>
    </row>
    <row r="4380" spans="46:58" x14ac:dyDescent="0.25">
      <c r="AT4380" t="s">
        <v>229</v>
      </c>
      <c r="AX4380" t="s">
        <v>4743</v>
      </c>
      <c r="AY4380" s="104">
        <v>46115.793055555558</v>
      </c>
      <c r="AZ4380">
        <v>665537</v>
      </c>
      <c r="BA4380" t="s">
        <v>4728</v>
      </c>
      <c r="BB4380" t="s">
        <v>5989</v>
      </c>
      <c r="BF4380" t="s">
        <v>5942</v>
      </c>
    </row>
    <row r="4381" spans="46:58" x14ac:dyDescent="0.25">
      <c r="AT4381" t="s">
        <v>2559</v>
      </c>
      <c r="AX4381" t="s">
        <v>4782</v>
      </c>
      <c r="AY4381" s="104">
        <v>46115.795138888891</v>
      </c>
      <c r="AZ4381">
        <v>224031</v>
      </c>
      <c r="BA4381" t="s">
        <v>4728</v>
      </c>
      <c r="BB4381" t="s">
        <v>5989</v>
      </c>
      <c r="BF4381" t="s">
        <v>5942</v>
      </c>
    </row>
    <row r="4382" spans="46:58" x14ac:dyDescent="0.25">
      <c r="AT4382" t="s">
        <v>241</v>
      </c>
      <c r="AX4382" t="s">
        <v>4826</v>
      </c>
      <c r="AY4382" s="104">
        <v>46115.79583333333</v>
      </c>
      <c r="AZ4382">
        <v>142766</v>
      </c>
      <c r="BA4382" t="s">
        <v>4728</v>
      </c>
      <c r="BB4382" t="s">
        <v>5989</v>
      </c>
      <c r="BF4382" t="s">
        <v>5918</v>
      </c>
    </row>
    <row r="4383" spans="46:58" x14ac:dyDescent="0.25">
      <c r="AT4383" t="s">
        <v>2345</v>
      </c>
      <c r="AX4383" t="s">
        <v>5156</v>
      </c>
      <c r="AY4383" s="104">
        <v>46115.798611111109</v>
      </c>
      <c r="AZ4383">
        <v>124946</v>
      </c>
      <c r="BA4383" t="s">
        <v>4728</v>
      </c>
      <c r="BB4383" t="s">
        <v>5989</v>
      </c>
      <c r="BF4383" t="s">
        <v>5934</v>
      </c>
    </row>
    <row r="4384" spans="46:58" x14ac:dyDescent="0.25">
      <c r="AT4384" t="s">
        <v>2429</v>
      </c>
      <c r="AX4384" t="s">
        <v>5809</v>
      </c>
      <c r="AY4384" s="104">
        <v>46115.798611111109</v>
      </c>
      <c r="AZ4384">
        <v>492662</v>
      </c>
      <c r="BA4384" t="s">
        <v>4728</v>
      </c>
      <c r="BB4384" t="s">
        <v>5989</v>
      </c>
      <c r="BC4384" t="s">
        <v>4731</v>
      </c>
      <c r="BF4384" t="s">
        <v>5966</v>
      </c>
    </row>
    <row r="4385" spans="46:58" x14ac:dyDescent="0.25">
      <c r="AT4385" t="s">
        <v>1985</v>
      </c>
      <c r="AX4385" t="s">
        <v>5365</v>
      </c>
      <c r="AY4385" s="104">
        <v>46115.799305555556</v>
      </c>
      <c r="AZ4385">
        <v>515152</v>
      </c>
      <c r="BA4385" t="s">
        <v>4728</v>
      </c>
      <c r="BB4385" t="s">
        <v>5989</v>
      </c>
      <c r="BF4385" t="s">
        <v>5942</v>
      </c>
    </row>
    <row r="4386" spans="46:58" x14ac:dyDescent="0.25">
      <c r="AT4386" t="s">
        <v>2407</v>
      </c>
      <c r="AX4386" t="s">
        <v>5812</v>
      </c>
      <c r="AY4386" s="104">
        <v>46115.800694444442</v>
      </c>
      <c r="AZ4386">
        <v>74823</v>
      </c>
      <c r="BA4386" t="s">
        <v>4728</v>
      </c>
      <c r="BB4386" t="s">
        <v>5989</v>
      </c>
      <c r="BF4386" t="s">
        <v>4781</v>
      </c>
    </row>
    <row r="4387" spans="46:58" x14ac:dyDescent="0.25">
      <c r="AT4387" t="s">
        <v>1385</v>
      </c>
      <c r="AX4387" t="s">
        <v>5812</v>
      </c>
      <c r="AY4387" s="104">
        <v>46115.800694444442</v>
      </c>
      <c r="AZ4387">
        <v>300095</v>
      </c>
      <c r="BA4387" t="s">
        <v>4728</v>
      </c>
      <c r="BB4387" t="s">
        <v>5989</v>
      </c>
      <c r="BF4387" t="s">
        <v>5918</v>
      </c>
    </row>
    <row r="4388" spans="46:58" x14ac:dyDescent="0.25">
      <c r="AT4388" t="s">
        <v>2429</v>
      </c>
      <c r="AX4388" t="s">
        <v>6606</v>
      </c>
      <c r="AY4388" s="104">
        <v>46115.802777777775</v>
      </c>
      <c r="AZ4388">
        <v>107615</v>
      </c>
      <c r="BA4388" t="s">
        <v>4728</v>
      </c>
      <c r="BB4388" t="s">
        <v>5989</v>
      </c>
      <c r="BC4388" t="s">
        <v>4731</v>
      </c>
      <c r="BF4388" t="s">
        <v>5966</v>
      </c>
    </row>
    <row r="4389" spans="46:58" x14ac:dyDescent="0.25">
      <c r="AT4389" t="s">
        <v>253</v>
      </c>
      <c r="AX4389" t="s">
        <v>7103</v>
      </c>
      <c r="AY4389" s="104">
        <v>46115.803472222222</v>
      </c>
      <c r="AZ4389">
        <v>286322</v>
      </c>
      <c r="BA4389" t="s">
        <v>4728</v>
      </c>
      <c r="BB4389" t="s">
        <v>5989</v>
      </c>
      <c r="BF4389" t="s">
        <v>4781</v>
      </c>
    </row>
    <row r="4390" spans="46:58" x14ac:dyDescent="0.25">
      <c r="AT4390" t="s">
        <v>229</v>
      </c>
      <c r="AX4390" t="s">
        <v>5304</v>
      </c>
      <c r="AY4390" s="104">
        <v>46115.803472222222</v>
      </c>
      <c r="AZ4390">
        <v>58433</v>
      </c>
      <c r="BA4390" t="s">
        <v>4728</v>
      </c>
      <c r="BB4390" t="s">
        <v>5989</v>
      </c>
      <c r="BF4390" t="s">
        <v>5925</v>
      </c>
    </row>
    <row r="4391" spans="46:58" x14ac:dyDescent="0.25">
      <c r="AT4391" t="s">
        <v>2407</v>
      </c>
      <c r="AX4391" t="s">
        <v>7647</v>
      </c>
      <c r="AY4391" s="104">
        <v>46115.803472222222</v>
      </c>
      <c r="AZ4391">
        <v>1670748</v>
      </c>
      <c r="BA4391" t="s">
        <v>4728</v>
      </c>
      <c r="BB4391" t="s">
        <v>5989</v>
      </c>
      <c r="BF4391" t="s">
        <v>4781</v>
      </c>
    </row>
    <row r="4392" spans="46:58" x14ac:dyDescent="0.25">
      <c r="AT4392" t="s">
        <v>2559</v>
      </c>
      <c r="AX4392" t="s">
        <v>7648</v>
      </c>
      <c r="AY4392" s="104">
        <v>46115.805555555555</v>
      </c>
      <c r="AZ4392">
        <v>356224</v>
      </c>
      <c r="BA4392" t="s">
        <v>4728</v>
      </c>
      <c r="BB4392" t="s">
        <v>5989</v>
      </c>
      <c r="BF4392" t="s">
        <v>5931</v>
      </c>
    </row>
    <row r="4393" spans="46:58" x14ac:dyDescent="0.25">
      <c r="AT4393" t="s">
        <v>2429</v>
      </c>
      <c r="AX4393" t="s">
        <v>4796</v>
      </c>
      <c r="AY4393" s="104">
        <v>46115.805555555555</v>
      </c>
      <c r="AZ4393">
        <v>534373</v>
      </c>
      <c r="BA4393" t="s">
        <v>4728</v>
      </c>
      <c r="BB4393" t="s">
        <v>5989</v>
      </c>
      <c r="BF4393" t="s">
        <v>4781</v>
      </c>
    </row>
    <row r="4394" spans="46:58" x14ac:dyDescent="0.25">
      <c r="AT4394" t="s">
        <v>229</v>
      </c>
      <c r="AX4394" t="s">
        <v>6648</v>
      </c>
      <c r="AY4394" s="104">
        <v>46115.808333333334</v>
      </c>
      <c r="AZ4394">
        <v>495224</v>
      </c>
      <c r="BA4394" t="s">
        <v>4728</v>
      </c>
      <c r="BB4394" t="s">
        <v>5989</v>
      </c>
      <c r="BC4394" t="s">
        <v>4731</v>
      </c>
      <c r="BF4394" t="s">
        <v>4781</v>
      </c>
    </row>
    <row r="4395" spans="46:58" x14ac:dyDescent="0.25">
      <c r="AT4395" t="s">
        <v>2345</v>
      </c>
      <c r="AX4395" t="s">
        <v>7249</v>
      </c>
      <c r="AY4395" s="104">
        <v>46115.809027777781</v>
      </c>
      <c r="AZ4395">
        <v>181738</v>
      </c>
      <c r="BA4395" t="s">
        <v>4728</v>
      </c>
      <c r="BB4395" t="s">
        <v>5989</v>
      </c>
      <c r="BF4395" t="s">
        <v>5934</v>
      </c>
    </row>
    <row r="4396" spans="46:58" x14ac:dyDescent="0.25">
      <c r="AT4396" t="s">
        <v>1385</v>
      </c>
      <c r="AX4396" t="s">
        <v>4865</v>
      </c>
      <c r="AY4396" s="104">
        <v>46115.80972222222</v>
      </c>
      <c r="AZ4396">
        <v>416669</v>
      </c>
      <c r="BA4396" t="s">
        <v>4728</v>
      </c>
      <c r="BB4396" t="s">
        <v>5989</v>
      </c>
      <c r="BF4396" t="s">
        <v>5948</v>
      </c>
    </row>
    <row r="4397" spans="46:58" x14ac:dyDescent="0.25">
      <c r="AT4397" t="s">
        <v>1985</v>
      </c>
      <c r="AX4397" t="s">
        <v>5166</v>
      </c>
      <c r="AY4397" s="104">
        <v>46115.80972222222</v>
      </c>
      <c r="AZ4397">
        <v>416794</v>
      </c>
      <c r="BA4397" t="s">
        <v>4728</v>
      </c>
      <c r="BB4397" t="s">
        <v>5989</v>
      </c>
      <c r="BF4397" t="s">
        <v>5931</v>
      </c>
    </row>
    <row r="4398" spans="46:58" x14ac:dyDescent="0.25">
      <c r="AT4398" t="s">
        <v>229</v>
      </c>
      <c r="AX4398" t="s">
        <v>5089</v>
      </c>
      <c r="AY4398" s="104">
        <v>46115.814583333333</v>
      </c>
      <c r="AZ4398">
        <v>1994945</v>
      </c>
      <c r="BA4398" t="s">
        <v>4728</v>
      </c>
      <c r="BB4398" t="s">
        <v>5989</v>
      </c>
      <c r="BF4398" t="s">
        <v>5950</v>
      </c>
    </row>
    <row r="4399" spans="46:58" x14ac:dyDescent="0.25">
      <c r="AT4399" t="s">
        <v>2429</v>
      </c>
      <c r="AX4399" t="s">
        <v>4854</v>
      </c>
      <c r="AY4399" s="104">
        <v>46115.818055555559</v>
      </c>
      <c r="AZ4399">
        <v>148480</v>
      </c>
      <c r="BA4399" t="s">
        <v>4728</v>
      </c>
      <c r="BB4399" t="s">
        <v>5989</v>
      </c>
      <c r="BF4399" t="s">
        <v>5920</v>
      </c>
    </row>
    <row r="4400" spans="46:58" x14ac:dyDescent="0.25">
      <c r="AT4400" t="s">
        <v>1385</v>
      </c>
      <c r="AX4400" t="s">
        <v>6606</v>
      </c>
      <c r="AY4400" s="104">
        <v>46115.818749999999</v>
      </c>
      <c r="AZ4400">
        <v>1599071</v>
      </c>
      <c r="BA4400" t="s">
        <v>4728</v>
      </c>
      <c r="BB4400" t="s">
        <v>5989</v>
      </c>
      <c r="BF4400" t="s">
        <v>5948</v>
      </c>
    </row>
    <row r="4401" spans="46:58" x14ac:dyDescent="0.25">
      <c r="AT4401" t="s">
        <v>2559</v>
      </c>
      <c r="AX4401" t="s">
        <v>5199</v>
      </c>
      <c r="AY4401" s="104">
        <v>46115.820833333331</v>
      </c>
      <c r="AZ4401">
        <v>234799</v>
      </c>
      <c r="BA4401" t="s">
        <v>4728</v>
      </c>
      <c r="BB4401" t="s">
        <v>5989</v>
      </c>
      <c r="BF4401" t="s">
        <v>5931</v>
      </c>
    </row>
    <row r="4402" spans="46:58" x14ac:dyDescent="0.25">
      <c r="AT4402" t="s">
        <v>241</v>
      </c>
      <c r="AX4402" t="s">
        <v>7649</v>
      </c>
      <c r="AY4402" s="104">
        <v>46115.821527777778</v>
      </c>
      <c r="AZ4402">
        <v>24384</v>
      </c>
      <c r="BA4402" t="s">
        <v>4728</v>
      </c>
      <c r="BB4402" t="s">
        <v>5989</v>
      </c>
    </row>
    <row r="4403" spans="46:58" x14ac:dyDescent="0.25">
      <c r="AT4403" t="s">
        <v>241</v>
      </c>
      <c r="AX4403" t="s">
        <v>6428</v>
      </c>
      <c r="AY4403" s="104">
        <v>46115.821527777778</v>
      </c>
      <c r="AZ4403">
        <v>378501</v>
      </c>
      <c r="BA4403" t="s">
        <v>4728</v>
      </c>
      <c r="BB4403" t="s">
        <v>5989</v>
      </c>
      <c r="BF4403" t="s">
        <v>5918</v>
      </c>
    </row>
    <row r="4404" spans="46:58" x14ac:dyDescent="0.25">
      <c r="AT4404" t="s">
        <v>2429</v>
      </c>
      <c r="AX4404" t="s">
        <v>7649</v>
      </c>
      <c r="AY4404" s="104">
        <v>46115.822222222225</v>
      </c>
      <c r="AZ4404">
        <v>177697</v>
      </c>
      <c r="BA4404" t="s">
        <v>4728</v>
      </c>
      <c r="BB4404" t="s">
        <v>5989</v>
      </c>
      <c r="BF4404" t="s">
        <v>4781</v>
      </c>
    </row>
    <row r="4405" spans="46:58" x14ac:dyDescent="0.25">
      <c r="AT4405" t="s">
        <v>2559</v>
      </c>
      <c r="AX4405" t="s">
        <v>7649</v>
      </c>
      <c r="AY4405" s="104">
        <v>46115.823611111111</v>
      </c>
      <c r="AZ4405">
        <v>292113</v>
      </c>
      <c r="BA4405" t="s">
        <v>4728</v>
      </c>
      <c r="BB4405" t="s">
        <v>5989</v>
      </c>
      <c r="BF4405" t="s">
        <v>5931</v>
      </c>
    </row>
    <row r="4406" spans="46:58" x14ac:dyDescent="0.25">
      <c r="AT4406" t="s">
        <v>2429</v>
      </c>
      <c r="AX4406" t="s">
        <v>5199</v>
      </c>
      <c r="AY4406" s="104">
        <v>46115.823611111111</v>
      </c>
      <c r="AZ4406">
        <v>980312</v>
      </c>
      <c r="BA4406" t="s">
        <v>4728</v>
      </c>
      <c r="BB4406" t="s">
        <v>5989</v>
      </c>
      <c r="BF4406" t="s">
        <v>5920</v>
      </c>
    </row>
    <row r="4407" spans="46:58" x14ac:dyDescent="0.25">
      <c r="AT4407" t="s">
        <v>2407</v>
      </c>
      <c r="AU4407" t="s">
        <v>211</v>
      </c>
      <c r="AX4407" t="s">
        <v>4865</v>
      </c>
      <c r="AY4407" s="104">
        <v>46115.824305555558</v>
      </c>
      <c r="AZ4407">
        <v>891483</v>
      </c>
      <c r="BA4407" t="s">
        <v>4728</v>
      </c>
      <c r="BB4407" t="s">
        <v>5989</v>
      </c>
      <c r="BC4407" t="s">
        <v>4731</v>
      </c>
      <c r="BF4407" t="s">
        <v>6238</v>
      </c>
    </row>
    <row r="4408" spans="46:58" x14ac:dyDescent="0.25">
      <c r="AT4408" t="s">
        <v>253</v>
      </c>
      <c r="AX4408" t="s">
        <v>4782</v>
      </c>
      <c r="AY4408" s="104">
        <v>46115.824999999997</v>
      </c>
      <c r="AZ4408">
        <v>312316</v>
      </c>
      <c r="BA4408" t="s">
        <v>4728</v>
      </c>
      <c r="BB4408" t="s">
        <v>5989</v>
      </c>
      <c r="BF4408" t="s">
        <v>5942</v>
      </c>
    </row>
    <row r="4409" spans="46:58" x14ac:dyDescent="0.25">
      <c r="AT4409" t="s">
        <v>241</v>
      </c>
      <c r="AX4409" t="s">
        <v>4968</v>
      </c>
      <c r="AY4409" s="104">
        <v>46115.825694444444</v>
      </c>
      <c r="AZ4409">
        <v>289439</v>
      </c>
      <c r="BA4409" t="s">
        <v>4728</v>
      </c>
      <c r="BB4409" t="s">
        <v>5989</v>
      </c>
      <c r="BF4409" t="s">
        <v>5931</v>
      </c>
    </row>
    <row r="4410" spans="46:58" x14ac:dyDescent="0.25">
      <c r="AT4410" t="s">
        <v>2407</v>
      </c>
      <c r="AX4410" t="s">
        <v>6036</v>
      </c>
      <c r="AY4410" s="104">
        <v>46115.827777777777</v>
      </c>
      <c r="AZ4410">
        <v>388874</v>
      </c>
      <c r="BA4410" t="s">
        <v>4728</v>
      </c>
      <c r="BB4410" t="s">
        <v>5989</v>
      </c>
      <c r="BF4410" t="s">
        <v>5956</v>
      </c>
    </row>
    <row r="4411" spans="46:58" x14ac:dyDescent="0.25">
      <c r="AT4411" t="s">
        <v>2559</v>
      </c>
      <c r="AX4411" t="s">
        <v>4762</v>
      </c>
      <c r="AY4411" s="104">
        <v>46115.828472222223</v>
      </c>
      <c r="AZ4411">
        <v>76925</v>
      </c>
      <c r="BA4411" t="s">
        <v>4728</v>
      </c>
      <c r="BB4411" t="s">
        <v>5989</v>
      </c>
      <c r="BF4411" t="s">
        <v>5942</v>
      </c>
    </row>
    <row r="4412" spans="46:58" x14ac:dyDescent="0.25">
      <c r="AT4412" t="s">
        <v>2345</v>
      </c>
      <c r="AX4412" t="s">
        <v>4940</v>
      </c>
      <c r="AY4412" s="104">
        <v>46115.828472222223</v>
      </c>
      <c r="AZ4412">
        <v>196355</v>
      </c>
      <c r="BA4412" t="s">
        <v>4728</v>
      </c>
      <c r="BB4412" t="s">
        <v>5989</v>
      </c>
      <c r="BF4412" t="s">
        <v>5934</v>
      </c>
    </row>
    <row r="4413" spans="46:58" x14ac:dyDescent="0.25">
      <c r="AT4413" t="s">
        <v>241</v>
      </c>
      <c r="AX4413" t="s">
        <v>4762</v>
      </c>
      <c r="AY4413" s="104">
        <v>46115.82916666667</v>
      </c>
      <c r="AZ4413">
        <v>192976</v>
      </c>
      <c r="BA4413" t="s">
        <v>4728</v>
      </c>
      <c r="BB4413" t="s">
        <v>5989</v>
      </c>
      <c r="BF4413" t="s">
        <v>5942</v>
      </c>
    </row>
    <row r="4414" spans="46:58" x14ac:dyDescent="0.25">
      <c r="AT4414" t="s">
        <v>2559</v>
      </c>
      <c r="AX4414" t="s">
        <v>5507</v>
      </c>
      <c r="AY4414" s="104">
        <v>46115.829861111109</v>
      </c>
      <c r="AZ4414">
        <v>74164</v>
      </c>
      <c r="BA4414" t="s">
        <v>4728</v>
      </c>
      <c r="BB4414" t="s">
        <v>5989</v>
      </c>
      <c r="BF4414" t="s">
        <v>5934</v>
      </c>
    </row>
    <row r="4415" spans="46:58" x14ac:dyDescent="0.25">
      <c r="AT4415" t="s">
        <v>253</v>
      </c>
      <c r="AX4415" t="s">
        <v>5672</v>
      </c>
      <c r="AY4415" s="104">
        <v>46115.832638888889</v>
      </c>
      <c r="AZ4415">
        <v>413669</v>
      </c>
      <c r="BA4415" t="s">
        <v>4728</v>
      </c>
      <c r="BB4415" t="s">
        <v>5989</v>
      </c>
      <c r="BF4415" t="s">
        <v>5920</v>
      </c>
    </row>
    <row r="4416" spans="46:58" x14ac:dyDescent="0.25">
      <c r="AT4416" t="s">
        <v>1134</v>
      </c>
      <c r="AX4416" t="s">
        <v>7249</v>
      </c>
      <c r="AY4416" s="104">
        <v>46118.333333333336</v>
      </c>
      <c r="AZ4416">
        <v>720381</v>
      </c>
      <c r="BA4416" t="s">
        <v>4761</v>
      </c>
      <c r="BB4416" t="s">
        <v>5989</v>
      </c>
      <c r="BF4416" t="s">
        <v>5966</v>
      </c>
    </row>
    <row r="4417" spans="46:58" x14ac:dyDescent="0.25">
      <c r="AT4417" t="s">
        <v>414</v>
      </c>
      <c r="AX4417" t="s">
        <v>5416</v>
      </c>
      <c r="AY4417" s="104">
        <v>46118.333333333336</v>
      </c>
      <c r="AZ4417">
        <v>448566</v>
      </c>
      <c r="BA4417" t="s">
        <v>4728</v>
      </c>
      <c r="BB4417" t="s">
        <v>5989</v>
      </c>
      <c r="BF4417" t="s">
        <v>5931</v>
      </c>
    </row>
    <row r="4418" spans="46:58" x14ac:dyDescent="0.25">
      <c r="AT4418" t="s">
        <v>866</v>
      </c>
      <c r="AX4418" t="s">
        <v>4809</v>
      </c>
      <c r="AY4418" s="104">
        <v>46118.333333333336</v>
      </c>
      <c r="AZ4418">
        <v>322368</v>
      </c>
      <c r="BA4418" t="s">
        <v>4728</v>
      </c>
      <c r="BB4418" t="s">
        <v>5989</v>
      </c>
      <c r="BF4418" t="s">
        <v>6117</v>
      </c>
    </row>
    <row r="4419" spans="46:58" x14ac:dyDescent="0.25">
      <c r="AT4419" t="s">
        <v>264</v>
      </c>
      <c r="AX4419" t="s">
        <v>7650</v>
      </c>
      <c r="AY4419" s="104">
        <v>46118.333333333336</v>
      </c>
      <c r="AZ4419">
        <v>428276</v>
      </c>
      <c r="BA4419" t="s">
        <v>4761</v>
      </c>
      <c r="BB4419" t="s">
        <v>5989</v>
      </c>
      <c r="BF4419" t="s">
        <v>5966</v>
      </c>
    </row>
    <row r="4420" spans="46:58" x14ac:dyDescent="0.25">
      <c r="AT4420" t="s">
        <v>2624</v>
      </c>
      <c r="AX4420" t="s">
        <v>5274</v>
      </c>
      <c r="AY4420" s="104">
        <v>46118.334027777775</v>
      </c>
      <c r="AZ4420">
        <v>258701</v>
      </c>
      <c r="BA4420" t="s">
        <v>4761</v>
      </c>
      <c r="BB4420" t="s">
        <v>5989</v>
      </c>
      <c r="BF4420" t="s">
        <v>5934</v>
      </c>
    </row>
    <row r="4421" spans="46:58" x14ac:dyDescent="0.25">
      <c r="AT4421" t="s">
        <v>84</v>
      </c>
      <c r="AU4421" t="s">
        <v>1910</v>
      </c>
      <c r="AX4421" t="s">
        <v>4743</v>
      </c>
      <c r="AY4421" s="104">
        <v>46118.334027777775</v>
      </c>
      <c r="AZ4421">
        <v>1353554</v>
      </c>
      <c r="BA4421" t="s">
        <v>4728</v>
      </c>
      <c r="BB4421" t="s">
        <v>5989</v>
      </c>
      <c r="BC4421" t="s">
        <v>4731</v>
      </c>
      <c r="BF4421" t="s">
        <v>6501</v>
      </c>
    </row>
    <row r="4422" spans="46:58" x14ac:dyDescent="0.25">
      <c r="AT4422" t="s">
        <v>836</v>
      </c>
      <c r="AX4422" t="s">
        <v>4755</v>
      </c>
      <c r="AY4422" s="104">
        <v>46118.334722222222</v>
      </c>
      <c r="AZ4422">
        <v>1393112</v>
      </c>
      <c r="BA4422" t="s">
        <v>4728</v>
      </c>
      <c r="BB4422" t="s">
        <v>5989</v>
      </c>
      <c r="BF4422" t="s">
        <v>5927</v>
      </c>
    </row>
    <row r="4423" spans="46:58" x14ac:dyDescent="0.25">
      <c r="AT4423" t="s">
        <v>2600</v>
      </c>
      <c r="AX4423" t="s">
        <v>4806</v>
      </c>
      <c r="AY4423" s="104">
        <v>46118.334722222222</v>
      </c>
      <c r="AZ4423">
        <v>141830</v>
      </c>
      <c r="BA4423" t="s">
        <v>4728</v>
      </c>
      <c r="BB4423" t="s">
        <v>5989</v>
      </c>
      <c r="BF4423" t="s">
        <v>5925</v>
      </c>
    </row>
    <row r="4424" spans="46:58" x14ac:dyDescent="0.25">
      <c r="AT4424" t="s">
        <v>1132</v>
      </c>
      <c r="AX4424" t="s">
        <v>4755</v>
      </c>
      <c r="AY4424" s="104">
        <v>46118.334722222222</v>
      </c>
      <c r="AZ4424">
        <v>210688</v>
      </c>
      <c r="BA4424" t="s">
        <v>4728</v>
      </c>
      <c r="BB4424" t="s">
        <v>5989</v>
      </c>
      <c r="BF4424" t="s">
        <v>5925</v>
      </c>
    </row>
    <row r="4425" spans="46:58" x14ac:dyDescent="0.25">
      <c r="AT4425" t="s">
        <v>84</v>
      </c>
      <c r="AX4425" t="s">
        <v>4744</v>
      </c>
      <c r="AY4425" s="104">
        <v>46118.334722222222</v>
      </c>
      <c r="AZ4425">
        <v>203307</v>
      </c>
      <c r="BA4425" t="s">
        <v>4728</v>
      </c>
      <c r="BB4425" t="s">
        <v>5989</v>
      </c>
      <c r="BF4425" t="s">
        <v>5931</v>
      </c>
    </row>
    <row r="4426" spans="46:58" x14ac:dyDescent="0.25">
      <c r="AT4426" t="s">
        <v>2357</v>
      </c>
      <c r="AX4426" t="s">
        <v>4743</v>
      </c>
      <c r="AY4426" s="104">
        <v>46118.334722222222</v>
      </c>
      <c r="AZ4426">
        <v>100168</v>
      </c>
      <c r="BA4426" t="s">
        <v>4728</v>
      </c>
      <c r="BB4426" t="s">
        <v>5989</v>
      </c>
      <c r="BF4426" t="s">
        <v>5925</v>
      </c>
    </row>
    <row r="4427" spans="46:58" x14ac:dyDescent="0.25">
      <c r="AT4427" t="s">
        <v>264</v>
      </c>
      <c r="AU4427" t="s">
        <v>1132</v>
      </c>
      <c r="AX4427" t="s">
        <v>5895</v>
      </c>
      <c r="AY4427" s="104">
        <v>46118.335416666669</v>
      </c>
      <c r="AZ4427">
        <v>270197</v>
      </c>
      <c r="BA4427" t="s">
        <v>4728</v>
      </c>
      <c r="BB4427" t="s">
        <v>5989</v>
      </c>
      <c r="BC4427" t="s">
        <v>4731</v>
      </c>
      <c r="BF4427" t="s">
        <v>6238</v>
      </c>
    </row>
    <row r="4428" spans="46:58" x14ac:dyDescent="0.25">
      <c r="AT4428" t="s">
        <v>2624</v>
      </c>
      <c r="AX4428" t="s">
        <v>4794</v>
      </c>
      <c r="AY4428" s="104">
        <v>46118.335416666669</v>
      </c>
      <c r="AZ4428">
        <v>382608</v>
      </c>
      <c r="BA4428" t="s">
        <v>4728</v>
      </c>
      <c r="BB4428" t="s">
        <v>5989</v>
      </c>
      <c r="BF4428" t="s">
        <v>5942</v>
      </c>
    </row>
    <row r="4429" spans="46:58" x14ac:dyDescent="0.25">
      <c r="AT4429" t="s">
        <v>77</v>
      </c>
      <c r="AX4429" t="s">
        <v>5807</v>
      </c>
      <c r="AY4429" s="104">
        <v>46118.335416666669</v>
      </c>
      <c r="AZ4429">
        <v>182211</v>
      </c>
      <c r="BA4429" t="s">
        <v>4728</v>
      </c>
      <c r="BB4429" t="s">
        <v>5989</v>
      </c>
      <c r="BF4429" t="s">
        <v>5942</v>
      </c>
    </row>
    <row r="4430" spans="46:58" x14ac:dyDescent="0.25">
      <c r="AT4430" t="s">
        <v>77</v>
      </c>
      <c r="AX4430" t="s">
        <v>4759</v>
      </c>
      <c r="AY4430" s="104">
        <v>46118.335416666669</v>
      </c>
      <c r="AZ4430">
        <v>762444</v>
      </c>
      <c r="BA4430" t="s">
        <v>4728</v>
      </c>
      <c r="BB4430" t="s">
        <v>5989</v>
      </c>
      <c r="BF4430" t="s">
        <v>5958</v>
      </c>
    </row>
    <row r="4431" spans="46:58" x14ac:dyDescent="0.25">
      <c r="AT4431" t="s">
        <v>2357</v>
      </c>
      <c r="AX4431" t="s">
        <v>4743</v>
      </c>
      <c r="AY4431" s="104">
        <v>46118.336111111108</v>
      </c>
      <c r="AZ4431">
        <v>108314</v>
      </c>
      <c r="BA4431" t="s">
        <v>4728</v>
      </c>
      <c r="BB4431" t="s">
        <v>5989</v>
      </c>
      <c r="BF4431" t="s">
        <v>5925</v>
      </c>
    </row>
    <row r="4432" spans="46:58" x14ac:dyDescent="0.25">
      <c r="AT4432" t="s">
        <v>1134</v>
      </c>
      <c r="AX4432" t="s">
        <v>4843</v>
      </c>
      <c r="AY4432" s="104">
        <v>46118.336111111108</v>
      </c>
      <c r="AZ4432">
        <v>505675</v>
      </c>
      <c r="BA4432" t="s">
        <v>4728</v>
      </c>
      <c r="BB4432" t="s">
        <v>5989</v>
      </c>
      <c r="BF4432" t="s">
        <v>5931</v>
      </c>
    </row>
    <row r="4433" spans="46:58" x14ac:dyDescent="0.25">
      <c r="AT4433" t="s">
        <v>866</v>
      </c>
      <c r="AX4433" t="s">
        <v>4839</v>
      </c>
      <c r="AY4433" s="104">
        <v>46118.336111111108</v>
      </c>
      <c r="AZ4433">
        <v>1330572</v>
      </c>
      <c r="BA4433" t="s">
        <v>4728</v>
      </c>
      <c r="BB4433" t="s">
        <v>5989</v>
      </c>
      <c r="BF4433" t="s">
        <v>6117</v>
      </c>
    </row>
    <row r="4434" spans="46:58" x14ac:dyDescent="0.25">
      <c r="AT4434" t="s">
        <v>637</v>
      </c>
      <c r="AX4434" t="s">
        <v>5725</v>
      </c>
      <c r="AY4434" s="104">
        <v>46118.336805555555</v>
      </c>
      <c r="AZ4434">
        <v>85879</v>
      </c>
      <c r="BA4434" t="s">
        <v>4728</v>
      </c>
      <c r="BB4434" t="s">
        <v>5989</v>
      </c>
      <c r="BF4434" t="s">
        <v>4781</v>
      </c>
    </row>
    <row r="4435" spans="46:58" x14ac:dyDescent="0.25">
      <c r="AT4435" t="s">
        <v>84</v>
      </c>
      <c r="AX4435" t="s">
        <v>4743</v>
      </c>
      <c r="AY4435" s="104">
        <v>46118.336805555555</v>
      </c>
      <c r="AZ4435">
        <v>284476</v>
      </c>
      <c r="BA4435" t="s">
        <v>4728</v>
      </c>
      <c r="BB4435" t="s">
        <v>5989</v>
      </c>
      <c r="BF4435" t="s">
        <v>5918</v>
      </c>
    </row>
    <row r="4436" spans="46:58" x14ac:dyDescent="0.25">
      <c r="AT4436" t="s">
        <v>2600</v>
      </c>
      <c r="AX4436" t="s">
        <v>4782</v>
      </c>
      <c r="AY4436" s="104">
        <v>46118.336805555555</v>
      </c>
      <c r="AZ4436">
        <v>176367</v>
      </c>
      <c r="BA4436" t="s">
        <v>4728</v>
      </c>
      <c r="BB4436" t="s">
        <v>5989</v>
      </c>
      <c r="BF4436" t="s">
        <v>5925</v>
      </c>
    </row>
    <row r="4437" spans="46:58" x14ac:dyDescent="0.25">
      <c r="AT4437" t="s">
        <v>223</v>
      </c>
      <c r="AX4437" t="s">
        <v>4755</v>
      </c>
      <c r="AY4437" s="104">
        <v>46118.336805555555</v>
      </c>
      <c r="AZ4437">
        <v>412711</v>
      </c>
      <c r="BA4437" t="s">
        <v>4728</v>
      </c>
      <c r="BB4437" t="s">
        <v>5989</v>
      </c>
      <c r="BF4437" t="s">
        <v>5931</v>
      </c>
    </row>
    <row r="4438" spans="46:58" x14ac:dyDescent="0.25">
      <c r="AT4438" t="s">
        <v>81</v>
      </c>
      <c r="AX4438" t="s">
        <v>4918</v>
      </c>
      <c r="AY4438" s="104">
        <v>46118.337500000001</v>
      </c>
      <c r="AZ4438">
        <v>346879</v>
      </c>
      <c r="BA4438" t="s">
        <v>4728</v>
      </c>
      <c r="BB4438" t="s">
        <v>5989</v>
      </c>
      <c r="BF4438" t="s">
        <v>5956</v>
      </c>
    </row>
    <row r="4439" spans="46:58" x14ac:dyDescent="0.25">
      <c r="AT4439" t="s">
        <v>637</v>
      </c>
      <c r="AU4439" t="s">
        <v>2624</v>
      </c>
      <c r="AV4439" t="s">
        <v>1910</v>
      </c>
      <c r="AX4439" t="s">
        <v>5725</v>
      </c>
      <c r="AY4439" s="104">
        <v>46118.337500000001</v>
      </c>
      <c r="AZ4439">
        <v>1753993</v>
      </c>
      <c r="BA4439" t="s">
        <v>4728</v>
      </c>
      <c r="BB4439" t="s">
        <v>5989</v>
      </c>
      <c r="BC4439" t="s">
        <v>4731</v>
      </c>
      <c r="BF4439" t="s">
        <v>7651</v>
      </c>
    </row>
    <row r="4440" spans="46:58" x14ac:dyDescent="0.25">
      <c r="AT4440" t="s">
        <v>2600</v>
      </c>
      <c r="AX4440" t="s">
        <v>7652</v>
      </c>
      <c r="AY4440" s="104">
        <v>46118.338194444441</v>
      </c>
      <c r="AZ4440">
        <v>277213</v>
      </c>
      <c r="BA4440" t="s">
        <v>4728</v>
      </c>
      <c r="BB4440" t="s">
        <v>5989</v>
      </c>
      <c r="BF4440" t="s">
        <v>5925</v>
      </c>
    </row>
    <row r="4441" spans="46:58" x14ac:dyDescent="0.25">
      <c r="AT4441" t="s">
        <v>264</v>
      </c>
      <c r="AX4441" t="s">
        <v>4839</v>
      </c>
      <c r="AY4441" s="104">
        <v>46118.338194444441</v>
      </c>
      <c r="AZ4441">
        <v>653589</v>
      </c>
      <c r="BA4441" t="s">
        <v>4728</v>
      </c>
      <c r="BB4441" t="s">
        <v>5989</v>
      </c>
      <c r="BF4441" t="s">
        <v>5931</v>
      </c>
    </row>
    <row r="4442" spans="46:58" x14ac:dyDescent="0.25">
      <c r="AT4442" t="s">
        <v>84</v>
      </c>
      <c r="AX4442" t="s">
        <v>5272</v>
      </c>
      <c r="AY4442" s="104">
        <v>46118.338194444441</v>
      </c>
      <c r="AZ4442">
        <v>526672</v>
      </c>
      <c r="BA4442" t="s">
        <v>4728</v>
      </c>
      <c r="BB4442" t="s">
        <v>5989</v>
      </c>
      <c r="BF4442" t="s">
        <v>5918</v>
      </c>
    </row>
    <row r="4443" spans="46:58" x14ac:dyDescent="0.25">
      <c r="AT4443" t="s">
        <v>637</v>
      </c>
      <c r="AU4443" t="s">
        <v>81</v>
      </c>
      <c r="AX4443" t="s">
        <v>5895</v>
      </c>
      <c r="AY4443" s="104">
        <v>46118.338194444441</v>
      </c>
      <c r="AZ4443">
        <v>1760667</v>
      </c>
      <c r="BA4443" t="s">
        <v>4728</v>
      </c>
      <c r="BB4443" t="s">
        <v>5989</v>
      </c>
      <c r="BC4443" t="s">
        <v>4731</v>
      </c>
      <c r="BF4443" t="s">
        <v>5966</v>
      </c>
    </row>
    <row r="4444" spans="46:58" x14ac:dyDescent="0.25">
      <c r="AT4444" t="s">
        <v>637</v>
      </c>
      <c r="AU4444" t="s">
        <v>205</v>
      </c>
      <c r="AX4444" t="s">
        <v>4763</v>
      </c>
      <c r="AY4444" s="104">
        <v>46118.338194444441</v>
      </c>
      <c r="AZ4444">
        <v>605743</v>
      </c>
      <c r="BA4444" t="s">
        <v>4728</v>
      </c>
      <c r="BB4444" t="s">
        <v>5989</v>
      </c>
      <c r="BF4444" t="s">
        <v>5942</v>
      </c>
    </row>
    <row r="4445" spans="46:58" x14ac:dyDescent="0.25">
      <c r="AT4445" t="s">
        <v>2600</v>
      </c>
      <c r="AX4445" t="s">
        <v>5929</v>
      </c>
      <c r="AY4445" s="104">
        <v>46118.338194444441</v>
      </c>
      <c r="AZ4445">
        <v>540856</v>
      </c>
      <c r="BA4445" t="s">
        <v>4728</v>
      </c>
      <c r="BB4445" t="s">
        <v>5989</v>
      </c>
      <c r="BF4445" t="s">
        <v>5956</v>
      </c>
    </row>
    <row r="4446" spans="46:58" x14ac:dyDescent="0.25">
      <c r="AX4446" t="s">
        <v>4744</v>
      </c>
      <c r="AY4446" s="104">
        <v>46118.338194444441</v>
      </c>
      <c r="AZ4446">
        <v>265776</v>
      </c>
      <c r="BA4446" t="s">
        <v>4728</v>
      </c>
      <c r="BB4446" t="s">
        <v>5989</v>
      </c>
    </row>
    <row r="4447" spans="46:58" x14ac:dyDescent="0.25">
      <c r="AT4447" t="s">
        <v>637</v>
      </c>
      <c r="AU4447" t="s">
        <v>81</v>
      </c>
      <c r="AX4447" t="s">
        <v>4948</v>
      </c>
      <c r="AY4447" s="104">
        <v>46118.338888888888</v>
      </c>
      <c r="AZ4447">
        <v>751255</v>
      </c>
      <c r="BA4447" t="s">
        <v>4728</v>
      </c>
      <c r="BB4447" t="s">
        <v>5989</v>
      </c>
      <c r="BF4447" t="s">
        <v>5931</v>
      </c>
    </row>
    <row r="4448" spans="46:58" x14ac:dyDescent="0.25">
      <c r="AX4448" t="s">
        <v>5807</v>
      </c>
      <c r="AY4448" s="104">
        <v>46118.338888888888</v>
      </c>
      <c r="AZ4448">
        <v>57085</v>
      </c>
      <c r="BA4448" t="s">
        <v>4728</v>
      </c>
      <c r="BB4448" t="s">
        <v>5989</v>
      </c>
    </row>
    <row r="4449" spans="46:58" x14ac:dyDescent="0.25">
      <c r="AT4449" t="s">
        <v>1481</v>
      </c>
      <c r="AX4449" t="s">
        <v>4782</v>
      </c>
      <c r="AY4449" s="104">
        <v>46118.338888888888</v>
      </c>
      <c r="AZ4449">
        <v>564713</v>
      </c>
      <c r="BA4449" t="s">
        <v>4728</v>
      </c>
      <c r="BB4449" t="s">
        <v>5989</v>
      </c>
      <c r="BF4449" t="s">
        <v>6117</v>
      </c>
    </row>
    <row r="4450" spans="46:58" x14ac:dyDescent="0.25">
      <c r="AT4450" t="s">
        <v>414</v>
      </c>
      <c r="AX4450" t="s">
        <v>4757</v>
      </c>
      <c r="AY4450" s="104">
        <v>46118.338888888888</v>
      </c>
      <c r="AZ4450">
        <v>625878</v>
      </c>
      <c r="BA4450" t="s">
        <v>4728</v>
      </c>
      <c r="BB4450" t="s">
        <v>5989</v>
      </c>
      <c r="BF4450" t="s">
        <v>5956</v>
      </c>
    </row>
    <row r="4451" spans="46:58" x14ac:dyDescent="0.25">
      <c r="AX4451" t="s">
        <v>4806</v>
      </c>
      <c r="AY4451" s="104">
        <v>46118.338888888888</v>
      </c>
      <c r="AZ4451">
        <v>60514</v>
      </c>
      <c r="BA4451" t="s">
        <v>4728</v>
      </c>
      <c r="BB4451" t="s">
        <v>5989</v>
      </c>
    </row>
    <row r="4452" spans="46:58" x14ac:dyDescent="0.25">
      <c r="AT4452" t="s">
        <v>77</v>
      </c>
      <c r="AX4452" t="s">
        <v>7653</v>
      </c>
      <c r="AY4452" s="104">
        <v>46118.339583333334</v>
      </c>
      <c r="AZ4452">
        <v>1001732</v>
      </c>
      <c r="BA4452" t="s">
        <v>4728</v>
      </c>
      <c r="BB4452" t="s">
        <v>5989</v>
      </c>
      <c r="BF4452" t="s">
        <v>5931</v>
      </c>
    </row>
    <row r="4453" spans="46:58" x14ac:dyDescent="0.25">
      <c r="AT4453" t="s">
        <v>84</v>
      </c>
      <c r="AU4453" t="s">
        <v>1910</v>
      </c>
      <c r="AX4453" t="s">
        <v>4989</v>
      </c>
      <c r="AY4453" s="104">
        <v>46118.339583333334</v>
      </c>
      <c r="AZ4453">
        <v>4111358</v>
      </c>
      <c r="BA4453" t="s">
        <v>4761</v>
      </c>
      <c r="BB4453" t="s">
        <v>5989</v>
      </c>
      <c r="BC4453" t="s">
        <v>4731</v>
      </c>
      <c r="BF4453" t="s">
        <v>6267</v>
      </c>
    </row>
    <row r="4454" spans="46:58" x14ac:dyDescent="0.25">
      <c r="AT4454" t="s">
        <v>2600</v>
      </c>
      <c r="AX4454" t="s">
        <v>5279</v>
      </c>
      <c r="AY4454" s="104">
        <v>46118.339583333334</v>
      </c>
      <c r="AZ4454">
        <v>2518350</v>
      </c>
      <c r="BA4454" t="s">
        <v>4761</v>
      </c>
      <c r="BB4454" t="s">
        <v>5989</v>
      </c>
      <c r="BF4454" t="s">
        <v>5920</v>
      </c>
    </row>
    <row r="4455" spans="46:58" x14ac:dyDescent="0.25">
      <c r="AT4455" t="s">
        <v>2357</v>
      </c>
      <c r="AX4455" t="s">
        <v>6006</v>
      </c>
      <c r="AY4455" s="104">
        <v>46118.339583333334</v>
      </c>
      <c r="AZ4455">
        <v>541041</v>
      </c>
      <c r="BA4455" t="s">
        <v>4728</v>
      </c>
      <c r="BB4455" t="s">
        <v>5989</v>
      </c>
      <c r="BF4455" t="s">
        <v>5925</v>
      </c>
    </row>
    <row r="4456" spans="46:58" x14ac:dyDescent="0.25">
      <c r="AT4456" t="s">
        <v>75</v>
      </c>
      <c r="AX4456" t="s">
        <v>5735</v>
      </c>
      <c r="AY4456" s="104">
        <v>46118.340277777781</v>
      </c>
      <c r="AZ4456">
        <v>1726015</v>
      </c>
      <c r="BA4456" t="s">
        <v>4728</v>
      </c>
      <c r="BB4456" t="s">
        <v>5989</v>
      </c>
      <c r="BC4456" t="s">
        <v>4731</v>
      </c>
      <c r="BF4456" t="s">
        <v>5948</v>
      </c>
    </row>
    <row r="4457" spans="46:58" x14ac:dyDescent="0.25">
      <c r="AX4457" t="s">
        <v>4877</v>
      </c>
      <c r="AY4457" s="104">
        <v>46118.340277777781</v>
      </c>
      <c r="AZ4457">
        <v>95627</v>
      </c>
      <c r="BA4457" t="s">
        <v>4728</v>
      </c>
      <c r="BB4457" t="s">
        <v>5989</v>
      </c>
    </row>
    <row r="4458" spans="46:58" x14ac:dyDescent="0.25">
      <c r="AX4458" t="s">
        <v>4782</v>
      </c>
      <c r="AY4458" s="104">
        <v>46118.340277777781</v>
      </c>
      <c r="AZ4458">
        <v>329349</v>
      </c>
      <c r="BA4458" t="s">
        <v>4728</v>
      </c>
      <c r="BB4458" t="s">
        <v>5989</v>
      </c>
    </row>
    <row r="4459" spans="46:58" x14ac:dyDescent="0.25">
      <c r="AT4459" t="s">
        <v>223</v>
      </c>
      <c r="AX4459" t="s">
        <v>4763</v>
      </c>
      <c r="AY4459" s="104">
        <v>46118.340277777781</v>
      </c>
      <c r="AZ4459">
        <v>664645</v>
      </c>
      <c r="BA4459" t="s">
        <v>4728</v>
      </c>
      <c r="BB4459" t="s">
        <v>5989</v>
      </c>
      <c r="BF4459" t="s">
        <v>5931</v>
      </c>
    </row>
    <row r="4460" spans="46:58" x14ac:dyDescent="0.25">
      <c r="AX4460" t="s">
        <v>7654</v>
      </c>
      <c r="AY4460" s="104">
        <v>46118.34097222222</v>
      </c>
      <c r="AZ4460">
        <v>75221</v>
      </c>
      <c r="BA4460" t="s">
        <v>4728</v>
      </c>
      <c r="BB4460" t="s">
        <v>5989</v>
      </c>
    </row>
    <row r="4461" spans="46:58" x14ac:dyDescent="0.25">
      <c r="AT4461" t="s">
        <v>1134</v>
      </c>
      <c r="AX4461" t="s">
        <v>7652</v>
      </c>
      <c r="AY4461" s="104">
        <v>46118.34097222222</v>
      </c>
      <c r="AZ4461">
        <v>640238</v>
      </c>
      <c r="BA4461" t="s">
        <v>4728</v>
      </c>
      <c r="BB4461" t="s">
        <v>5989</v>
      </c>
      <c r="BF4461" t="s">
        <v>5931</v>
      </c>
    </row>
    <row r="4462" spans="46:58" x14ac:dyDescent="0.25">
      <c r="AT4462" t="s">
        <v>414</v>
      </c>
      <c r="AX4462" t="s">
        <v>6585</v>
      </c>
      <c r="AY4462" s="104">
        <v>46118.34097222222</v>
      </c>
      <c r="AZ4462">
        <v>917983</v>
      </c>
      <c r="BA4462" t="s">
        <v>4728</v>
      </c>
      <c r="BB4462" t="s">
        <v>5989</v>
      </c>
      <c r="BF4462" t="s">
        <v>5931</v>
      </c>
    </row>
    <row r="4463" spans="46:58" x14ac:dyDescent="0.25">
      <c r="AT4463" t="s">
        <v>205</v>
      </c>
      <c r="AX4463" t="s">
        <v>5156</v>
      </c>
      <c r="AY4463" s="104">
        <v>46118.341666666667</v>
      </c>
      <c r="AZ4463">
        <v>4579563</v>
      </c>
      <c r="BA4463" t="s">
        <v>4761</v>
      </c>
      <c r="BB4463" t="s">
        <v>5989</v>
      </c>
      <c r="BF4463" t="s">
        <v>5920</v>
      </c>
    </row>
    <row r="4464" spans="46:58" x14ac:dyDescent="0.25">
      <c r="AT4464" t="s">
        <v>84</v>
      </c>
      <c r="AX4464" t="s">
        <v>6687</v>
      </c>
      <c r="AY4464" s="104">
        <v>46118.341666666667</v>
      </c>
      <c r="AZ4464">
        <v>1351297</v>
      </c>
      <c r="BA4464" t="s">
        <v>4728</v>
      </c>
      <c r="BB4464" t="s">
        <v>5989</v>
      </c>
      <c r="BF4464" t="s">
        <v>5931</v>
      </c>
    </row>
    <row r="4465" spans="46:58" x14ac:dyDescent="0.25">
      <c r="AT4465" t="s">
        <v>75</v>
      </c>
      <c r="AX4465" t="s">
        <v>5557</v>
      </c>
      <c r="AY4465" s="104">
        <v>46118.342361111114</v>
      </c>
      <c r="AZ4465">
        <v>955093</v>
      </c>
      <c r="BA4465" t="s">
        <v>4728</v>
      </c>
      <c r="BB4465" t="s">
        <v>5989</v>
      </c>
      <c r="BF4465" t="s">
        <v>5931</v>
      </c>
    </row>
    <row r="4466" spans="46:58" x14ac:dyDescent="0.25">
      <c r="AT4466" t="s">
        <v>223</v>
      </c>
      <c r="AX4466" t="s">
        <v>7103</v>
      </c>
      <c r="AY4466" s="104">
        <v>46118.342361111114</v>
      </c>
      <c r="AZ4466">
        <v>1687546</v>
      </c>
      <c r="BA4466" t="s">
        <v>4728</v>
      </c>
      <c r="BB4466" t="s">
        <v>5989</v>
      </c>
      <c r="BF4466" t="s">
        <v>5931</v>
      </c>
    </row>
    <row r="4467" spans="46:58" x14ac:dyDescent="0.25">
      <c r="AX4467" t="s">
        <v>6553</v>
      </c>
      <c r="AY4467" s="104">
        <v>46118.342361111114</v>
      </c>
      <c r="AZ4467">
        <v>56041</v>
      </c>
      <c r="BA4467" t="s">
        <v>4728</v>
      </c>
      <c r="BB4467" t="s">
        <v>5989</v>
      </c>
    </row>
    <row r="4468" spans="46:58" x14ac:dyDescent="0.25">
      <c r="AT4468" t="s">
        <v>1481</v>
      </c>
      <c r="AX4468" t="s">
        <v>5929</v>
      </c>
      <c r="AY4468" s="104">
        <v>46118.343055555553</v>
      </c>
      <c r="AZ4468">
        <v>1081773</v>
      </c>
      <c r="BA4468" t="s">
        <v>4728</v>
      </c>
      <c r="BB4468" t="s">
        <v>5989</v>
      </c>
      <c r="BF4468" t="s">
        <v>5931</v>
      </c>
    </row>
    <row r="4469" spans="46:58" x14ac:dyDescent="0.25">
      <c r="AX4469" t="s">
        <v>6671</v>
      </c>
      <c r="AY4469" s="104">
        <v>46118.344444444447</v>
      </c>
      <c r="AZ4469">
        <v>52299</v>
      </c>
      <c r="BA4469" t="s">
        <v>4728</v>
      </c>
      <c r="BB4469" t="s">
        <v>5989</v>
      </c>
    </row>
    <row r="4470" spans="46:58" x14ac:dyDescent="0.25">
      <c r="AT4470" t="s">
        <v>836</v>
      </c>
      <c r="AX4470" t="s">
        <v>4782</v>
      </c>
      <c r="AY4470" s="104">
        <v>46118.344444444447</v>
      </c>
      <c r="AZ4470">
        <v>1287828</v>
      </c>
      <c r="BA4470" t="s">
        <v>4728</v>
      </c>
      <c r="BB4470" t="s">
        <v>5989</v>
      </c>
      <c r="BF4470" t="s">
        <v>6117</v>
      </c>
    </row>
    <row r="4471" spans="46:58" x14ac:dyDescent="0.25">
      <c r="AT4471" t="s">
        <v>866</v>
      </c>
      <c r="AX4471" t="s">
        <v>5036</v>
      </c>
      <c r="AY4471" s="104">
        <v>46118.345138888886</v>
      </c>
      <c r="AZ4471">
        <v>994076</v>
      </c>
      <c r="BA4471" t="s">
        <v>4728</v>
      </c>
      <c r="BB4471" t="s">
        <v>5989</v>
      </c>
      <c r="BF4471" t="s">
        <v>6117</v>
      </c>
    </row>
    <row r="4472" spans="46:58" x14ac:dyDescent="0.25">
      <c r="AT4472" t="s">
        <v>1134</v>
      </c>
      <c r="AX4472" t="s">
        <v>4782</v>
      </c>
      <c r="AY4472" s="104">
        <v>46118.345138888886</v>
      </c>
      <c r="AZ4472">
        <v>1150068</v>
      </c>
      <c r="BA4472" t="s">
        <v>4728</v>
      </c>
      <c r="BB4472" t="s">
        <v>5989</v>
      </c>
      <c r="BF4472" t="s">
        <v>5920</v>
      </c>
    </row>
    <row r="4473" spans="46:58" x14ac:dyDescent="0.25">
      <c r="AT4473" t="s">
        <v>1134</v>
      </c>
      <c r="AX4473" t="s">
        <v>4926</v>
      </c>
      <c r="AY4473" s="104">
        <v>46118.345138888886</v>
      </c>
      <c r="AZ4473">
        <v>875651</v>
      </c>
      <c r="BA4473" t="s">
        <v>4728</v>
      </c>
      <c r="BB4473" t="s">
        <v>5989</v>
      </c>
      <c r="BF4473" t="s">
        <v>5931</v>
      </c>
    </row>
    <row r="4474" spans="46:58" x14ac:dyDescent="0.25">
      <c r="AX4474" t="s">
        <v>4968</v>
      </c>
      <c r="AY4474" s="104">
        <v>46118.345833333333</v>
      </c>
      <c r="AZ4474">
        <v>55182</v>
      </c>
      <c r="BA4474" t="s">
        <v>4728</v>
      </c>
      <c r="BB4474" t="s">
        <v>5989</v>
      </c>
    </row>
    <row r="4475" spans="46:58" x14ac:dyDescent="0.25">
      <c r="AT4475" t="s">
        <v>2624</v>
      </c>
      <c r="AX4475" t="s">
        <v>6006</v>
      </c>
      <c r="AY4475" s="104">
        <v>46118.345833333333</v>
      </c>
      <c r="AZ4475">
        <v>976207</v>
      </c>
      <c r="BA4475" t="s">
        <v>4728</v>
      </c>
      <c r="BB4475" t="s">
        <v>5989</v>
      </c>
      <c r="BF4475" t="s">
        <v>5931</v>
      </c>
    </row>
    <row r="4476" spans="46:58" x14ac:dyDescent="0.25">
      <c r="AT4476" t="s">
        <v>81</v>
      </c>
      <c r="AU4476" t="s">
        <v>683</v>
      </c>
      <c r="AX4476" t="s">
        <v>4766</v>
      </c>
      <c r="AY4476" s="104">
        <v>46118.345833333333</v>
      </c>
      <c r="AZ4476">
        <v>5007501</v>
      </c>
      <c r="BA4476" t="s">
        <v>4761</v>
      </c>
      <c r="BB4476" t="s">
        <v>5989</v>
      </c>
      <c r="BC4476" t="s">
        <v>4731</v>
      </c>
      <c r="BF4476" t="s">
        <v>5966</v>
      </c>
    </row>
    <row r="4477" spans="46:58" x14ac:dyDescent="0.25">
      <c r="AX4477" t="s">
        <v>5359</v>
      </c>
      <c r="AY4477" s="104">
        <v>46118.34652777778</v>
      </c>
      <c r="AZ4477">
        <v>303981</v>
      </c>
      <c r="BA4477" t="s">
        <v>4728</v>
      </c>
      <c r="BB4477" t="s">
        <v>5989</v>
      </c>
    </row>
    <row r="4478" spans="46:58" x14ac:dyDescent="0.25">
      <c r="AT4478" t="s">
        <v>2600</v>
      </c>
      <c r="AX4478" t="s">
        <v>4918</v>
      </c>
      <c r="AY4478" s="104">
        <v>46118.34652777778</v>
      </c>
      <c r="AZ4478">
        <v>1050612</v>
      </c>
      <c r="BA4478" t="s">
        <v>4728</v>
      </c>
      <c r="BB4478" t="s">
        <v>5989</v>
      </c>
      <c r="BF4478" t="s">
        <v>5931</v>
      </c>
    </row>
    <row r="4479" spans="46:58" x14ac:dyDescent="0.25">
      <c r="AX4479" t="s">
        <v>6630</v>
      </c>
      <c r="AY4479" s="104">
        <v>46118.347222222219</v>
      </c>
      <c r="AZ4479">
        <v>505450</v>
      </c>
      <c r="BA4479" t="s">
        <v>4728</v>
      </c>
      <c r="BB4479" t="s">
        <v>5989</v>
      </c>
    </row>
    <row r="4480" spans="46:58" x14ac:dyDescent="0.25">
      <c r="AT4480" t="s">
        <v>852</v>
      </c>
      <c r="AX4480" t="s">
        <v>4782</v>
      </c>
      <c r="AY4480" s="104">
        <v>46118.347222222219</v>
      </c>
      <c r="AZ4480">
        <v>1136424</v>
      </c>
      <c r="BA4480" t="s">
        <v>4728</v>
      </c>
      <c r="BB4480" t="s">
        <v>5989</v>
      </c>
      <c r="BF4480" t="s">
        <v>5931</v>
      </c>
    </row>
    <row r="4481" spans="46:58" x14ac:dyDescent="0.25">
      <c r="AX4481" t="s">
        <v>7655</v>
      </c>
      <c r="AY4481" s="104">
        <v>46118.347916666666</v>
      </c>
      <c r="AZ4481">
        <v>202145</v>
      </c>
      <c r="BA4481" t="s">
        <v>4728</v>
      </c>
      <c r="BB4481" t="s">
        <v>5989</v>
      </c>
    </row>
    <row r="4482" spans="46:58" x14ac:dyDescent="0.25">
      <c r="AX4482" t="s">
        <v>4774</v>
      </c>
      <c r="AY4482" s="104">
        <v>46118.348611111112</v>
      </c>
      <c r="AZ4482">
        <v>55073</v>
      </c>
      <c r="BA4482" t="s">
        <v>4728</v>
      </c>
      <c r="BB4482" t="s">
        <v>5989</v>
      </c>
    </row>
    <row r="4483" spans="46:58" x14ac:dyDescent="0.25">
      <c r="AX4483" t="s">
        <v>5798</v>
      </c>
      <c r="AY4483" s="104">
        <v>46118.349305555559</v>
      </c>
      <c r="AZ4483">
        <v>507483</v>
      </c>
      <c r="BA4483" t="s">
        <v>4728</v>
      </c>
      <c r="BB4483" t="s">
        <v>5989</v>
      </c>
    </row>
    <row r="4484" spans="46:58" x14ac:dyDescent="0.25">
      <c r="AT4484" t="s">
        <v>2357</v>
      </c>
      <c r="AX4484" t="s">
        <v>4774</v>
      </c>
      <c r="AY4484" s="104">
        <v>46118.349305555559</v>
      </c>
      <c r="AZ4484">
        <v>658584</v>
      </c>
      <c r="BA4484" t="s">
        <v>4728</v>
      </c>
      <c r="BB4484" t="s">
        <v>5989</v>
      </c>
      <c r="BF4484" t="s">
        <v>5925</v>
      </c>
    </row>
    <row r="4485" spans="46:58" x14ac:dyDescent="0.25">
      <c r="AX4485" t="s">
        <v>4806</v>
      </c>
      <c r="AY4485" s="104">
        <v>46118.349305555559</v>
      </c>
      <c r="AZ4485">
        <v>387851</v>
      </c>
      <c r="BA4485" t="s">
        <v>4728</v>
      </c>
      <c r="BB4485" t="s">
        <v>5989</v>
      </c>
    </row>
    <row r="4486" spans="46:58" x14ac:dyDescent="0.25">
      <c r="AX4486" t="s">
        <v>7036</v>
      </c>
      <c r="AY4486" s="104">
        <v>46118.349305555559</v>
      </c>
      <c r="AZ4486">
        <v>108681</v>
      </c>
      <c r="BA4486" t="s">
        <v>4728</v>
      </c>
      <c r="BB4486" t="s">
        <v>5989</v>
      </c>
    </row>
    <row r="4487" spans="46:58" x14ac:dyDescent="0.25">
      <c r="AT4487" t="s">
        <v>1220</v>
      </c>
      <c r="AX4487" t="s">
        <v>5556</v>
      </c>
      <c r="AY4487" s="104">
        <v>46118.349305555559</v>
      </c>
      <c r="AZ4487">
        <v>778634</v>
      </c>
      <c r="BA4487" t="s">
        <v>4728</v>
      </c>
      <c r="BB4487" t="s">
        <v>5989</v>
      </c>
      <c r="BF4487" t="s">
        <v>5948</v>
      </c>
    </row>
    <row r="4488" spans="46:58" x14ac:dyDescent="0.25">
      <c r="AX4488" t="s">
        <v>5192</v>
      </c>
      <c r="AY4488" s="104">
        <v>46118.349305555559</v>
      </c>
      <c r="AZ4488">
        <v>105585</v>
      </c>
      <c r="BA4488" t="s">
        <v>4728</v>
      </c>
      <c r="BB4488" t="s">
        <v>5989</v>
      </c>
    </row>
    <row r="4489" spans="46:58" x14ac:dyDescent="0.25">
      <c r="AT4489" t="s">
        <v>2624</v>
      </c>
      <c r="AX4489" t="s">
        <v>7656</v>
      </c>
      <c r="AY4489" s="104">
        <v>46118.35</v>
      </c>
      <c r="AZ4489">
        <v>1079249</v>
      </c>
      <c r="BA4489" t="s">
        <v>4728</v>
      </c>
      <c r="BB4489" t="s">
        <v>5989</v>
      </c>
      <c r="BF4489" t="s">
        <v>5934</v>
      </c>
    </row>
    <row r="4490" spans="46:58" x14ac:dyDescent="0.25">
      <c r="AT4490" t="s">
        <v>2357</v>
      </c>
      <c r="AX4490" t="s">
        <v>7655</v>
      </c>
      <c r="AY4490" s="104">
        <v>46118.35</v>
      </c>
      <c r="AZ4490">
        <v>988284</v>
      </c>
      <c r="BA4490" t="s">
        <v>4728</v>
      </c>
      <c r="BB4490" t="s">
        <v>5989</v>
      </c>
      <c r="BF4490" t="s">
        <v>5931</v>
      </c>
    </row>
    <row r="4491" spans="46:58" x14ac:dyDescent="0.25">
      <c r="AT4491" t="s">
        <v>2357</v>
      </c>
      <c r="AX4491" t="s">
        <v>4755</v>
      </c>
      <c r="AY4491" s="104">
        <v>46118.350694444445</v>
      </c>
      <c r="AZ4491">
        <v>685553</v>
      </c>
      <c r="BA4491" t="s">
        <v>4728</v>
      </c>
      <c r="BB4491" t="s">
        <v>5989</v>
      </c>
      <c r="BF4491" t="s">
        <v>5948</v>
      </c>
    </row>
    <row r="4492" spans="46:58" x14ac:dyDescent="0.25">
      <c r="AT4492" t="s">
        <v>1220</v>
      </c>
      <c r="AX4492" t="s">
        <v>7657</v>
      </c>
      <c r="AY4492" s="104">
        <v>46118.350694444445</v>
      </c>
      <c r="AZ4492">
        <v>2345974</v>
      </c>
      <c r="BA4492" t="s">
        <v>4728</v>
      </c>
      <c r="BB4492" t="s">
        <v>5989</v>
      </c>
      <c r="BF4492" t="s">
        <v>5948</v>
      </c>
    </row>
    <row r="4493" spans="46:58" x14ac:dyDescent="0.25">
      <c r="AT4493" t="s">
        <v>836</v>
      </c>
      <c r="AX4493" t="s">
        <v>4839</v>
      </c>
      <c r="AY4493" s="104">
        <v>46118.350694444445</v>
      </c>
      <c r="AZ4493">
        <v>1651375</v>
      </c>
      <c r="BA4493" t="s">
        <v>4728</v>
      </c>
      <c r="BB4493" t="s">
        <v>5989</v>
      </c>
      <c r="BF4493" t="s">
        <v>5918</v>
      </c>
    </row>
    <row r="4494" spans="46:58" x14ac:dyDescent="0.25">
      <c r="AT4494" t="s">
        <v>868</v>
      </c>
      <c r="AX4494" t="s">
        <v>4933</v>
      </c>
      <c r="AY4494" s="104">
        <v>46118.350694444445</v>
      </c>
      <c r="AZ4494">
        <v>1193471</v>
      </c>
      <c r="BA4494" t="s">
        <v>4728</v>
      </c>
      <c r="BB4494" t="s">
        <v>5989</v>
      </c>
      <c r="BF4494" t="s">
        <v>5931</v>
      </c>
    </row>
    <row r="4495" spans="46:58" x14ac:dyDescent="0.25">
      <c r="AT4495" t="s">
        <v>2600</v>
      </c>
      <c r="AX4495" t="s">
        <v>7658</v>
      </c>
      <c r="AY4495" s="104">
        <v>46118.350694444445</v>
      </c>
      <c r="AZ4495">
        <v>2881559</v>
      </c>
      <c r="BA4495" t="s">
        <v>4761</v>
      </c>
      <c r="BB4495" t="s">
        <v>5989</v>
      </c>
      <c r="BF4495" t="s">
        <v>5931</v>
      </c>
    </row>
    <row r="4496" spans="46:58" x14ac:dyDescent="0.25">
      <c r="AT4496" t="s">
        <v>496</v>
      </c>
      <c r="AX4496" t="s">
        <v>5529</v>
      </c>
      <c r="AY4496" s="104">
        <v>46118.350694444445</v>
      </c>
      <c r="AZ4496">
        <v>1203683</v>
      </c>
      <c r="BA4496" t="s">
        <v>4728</v>
      </c>
      <c r="BB4496" t="s">
        <v>5989</v>
      </c>
      <c r="BF4496" t="s">
        <v>5931</v>
      </c>
    </row>
    <row r="4497" spans="46:58" x14ac:dyDescent="0.25">
      <c r="AT4497" t="s">
        <v>414</v>
      </c>
      <c r="AX4497" t="s">
        <v>7659</v>
      </c>
      <c r="AY4497" s="104">
        <v>46118.351388888892</v>
      </c>
      <c r="AZ4497">
        <v>2058971</v>
      </c>
      <c r="BA4497" t="s">
        <v>4761</v>
      </c>
      <c r="BB4497" t="s">
        <v>5989</v>
      </c>
      <c r="BF4497" t="s">
        <v>5966</v>
      </c>
    </row>
    <row r="4498" spans="46:58" x14ac:dyDescent="0.25">
      <c r="AX4498" t="s">
        <v>5125</v>
      </c>
      <c r="AY4498" s="104">
        <v>46118.351388888892</v>
      </c>
      <c r="AZ4498">
        <v>112906</v>
      </c>
      <c r="BA4498" t="s">
        <v>4728</v>
      </c>
      <c r="BB4498" t="s">
        <v>5989</v>
      </c>
    </row>
    <row r="4499" spans="46:58" x14ac:dyDescent="0.25">
      <c r="AX4499" t="s">
        <v>4977</v>
      </c>
      <c r="AY4499" s="104">
        <v>46118.351388888892</v>
      </c>
      <c r="AZ4499">
        <v>89361</v>
      </c>
      <c r="BA4499" t="s">
        <v>4728</v>
      </c>
      <c r="BB4499" t="s">
        <v>5989</v>
      </c>
    </row>
    <row r="4500" spans="46:58" x14ac:dyDescent="0.25">
      <c r="AT4500" t="s">
        <v>77</v>
      </c>
      <c r="AU4500" t="s">
        <v>1910</v>
      </c>
      <c r="AX4500" t="s">
        <v>5007</v>
      </c>
      <c r="AY4500" s="104">
        <v>46118.351388888892</v>
      </c>
      <c r="AZ4500">
        <v>3549986</v>
      </c>
      <c r="BA4500" t="s">
        <v>4728</v>
      </c>
      <c r="BB4500" t="s">
        <v>5989</v>
      </c>
      <c r="BC4500" t="s">
        <v>4731</v>
      </c>
      <c r="BF4500" t="s">
        <v>6148</v>
      </c>
    </row>
    <row r="4501" spans="46:58" x14ac:dyDescent="0.25">
      <c r="AX4501" t="s">
        <v>6008</v>
      </c>
      <c r="AY4501" s="104">
        <v>46118.352083333331</v>
      </c>
      <c r="AZ4501">
        <v>205017</v>
      </c>
      <c r="BA4501" t="s">
        <v>4728</v>
      </c>
      <c r="BB4501" t="s">
        <v>5989</v>
      </c>
    </row>
    <row r="4502" spans="46:58" x14ac:dyDescent="0.25">
      <c r="AX4502" t="s">
        <v>4782</v>
      </c>
      <c r="AY4502" s="104">
        <v>46118.352777777778</v>
      </c>
      <c r="AZ4502">
        <v>74928</v>
      </c>
      <c r="BA4502" t="s">
        <v>4728</v>
      </c>
      <c r="BB4502" t="s">
        <v>5989</v>
      </c>
    </row>
    <row r="4503" spans="46:58" x14ac:dyDescent="0.25">
      <c r="AT4503" t="s">
        <v>852</v>
      </c>
      <c r="AX4503" t="s">
        <v>5063</v>
      </c>
      <c r="AY4503" s="104">
        <v>46118.352777777778</v>
      </c>
      <c r="AZ4503">
        <v>2131202</v>
      </c>
      <c r="BA4503" t="s">
        <v>4761</v>
      </c>
      <c r="BB4503" t="s">
        <v>5989</v>
      </c>
      <c r="BF4503" t="s">
        <v>5966</v>
      </c>
    </row>
    <row r="4504" spans="46:58" x14ac:dyDescent="0.25">
      <c r="AX4504" t="s">
        <v>4977</v>
      </c>
      <c r="AY4504" s="104">
        <v>46118.352777777778</v>
      </c>
      <c r="AZ4504">
        <v>80556</v>
      </c>
      <c r="BA4504" t="s">
        <v>4728</v>
      </c>
      <c r="BB4504" t="s">
        <v>5989</v>
      </c>
    </row>
    <row r="4505" spans="46:58" x14ac:dyDescent="0.25">
      <c r="AT4505" t="s">
        <v>637</v>
      </c>
      <c r="AU4505" t="s">
        <v>2357</v>
      </c>
      <c r="AX4505" t="s">
        <v>7660</v>
      </c>
      <c r="AY4505" s="104">
        <v>46118.352777777778</v>
      </c>
      <c r="AZ4505">
        <v>1204895</v>
      </c>
      <c r="BA4505" t="s">
        <v>4728</v>
      </c>
      <c r="BB4505" t="s">
        <v>5989</v>
      </c>
      <c r="BF4505" t="s">
        <v>5920</v>
      </c>
    </row>
    <row r="4506" spans="46:58" x14ac:dyDescent="0.25">
      <c r="AT4506" t="s">
        <v>866</v>
      </c>
      <c r="AX4506" t="s">
        <v>6671</v>
      </c>
      <c r="AY4506" s="104">
        <v>46118.352777777778</v>
      </c>
      <c r="AZ4506">
        <v>1352907</v>
      </c>
      <c r="BA4506" t="s">
        <v>4761</v>
      </c>
      <c r="BB4506" t="s">
        <v>5989</v>
      </c>
      <c r="BF4506" t="s">
        <v>5966</v>
      </c>
    </row>
    <row r="4507" spans="46:58" x14ac:dyDescent="0.25">
      <c r="AT4507" t="s">
        <v>81</v>
      </c>
      <c r="AX4507" t="s">
        <v>6681</v>
      </c>
      <c r="AY4507" s="104">
        <v>46118.353472222225</v>
      </c>
      <c r="AZ4507">
        <v>2071163</v>
      </c>
      <c r="BA4507" t="s">
        <v>4728</v>
      </c>
      <c r="BB4507" t="s">
        <v>5989</v>
      </c>
      <c r="BF4507" t="s">
        <v>5931</v>
      </c>
    </row>
    <row r="4508" spans="46:58" x14ac:dyDescent="0.25">
      <c r="AT4508" t="s">
        <v>77</v>
      </c>
      <c r="AX4508" t="s">
        <v>4744</v>
      </c>
      <c r="AY4508" s="104">
        <v>46118.354166666664</v>
      </c>
      <c r="AZ4508">
        <v>1574853</v>
      </c>
      <c r="BA4508" t="s">
        <v>4728</v>
      </c>
      <c r="BB4508" t="s">
        <v>5989</v>
      </c>
      <c r="BF4508" t="s">
        <v>5931</v>
      </c>
    </row>
    <row r="4509" spans="46:58" x14ac:dyDescent="0.25">
      <c r="AT4509" t="s">
        <v>223</v>
      </c>
      <c r="AU4509" t="s">
        <v>256</v>
      </c>
      <c r="AX4509" t="s">
        <v>4727</v>
      </c>
      <c r="AY4509" s="104">
        <v>46118.354166666664</v>
      </c>
      <c r="AZ4509">
        <v>3702569</v>
      </c>
      <c r="BA4509" t="s">
        <v>4728</v>
      </c>
      <c r="BB4509" t="s">
        <v>5989</v>
      </c>
      <c r="BC4509" t="s">
        <v>4731</v>
      </c>
      <c r="BF4509" t="s">
        <v>6495</v>
      </c>
    </row>
    <row r="4510" spans="46:58" x14ac:dyDescent="0.25">
      <c r="AT4510" t="s">
        <v>2624</v>
      </c>
      <c r="AX4510" t="s">
        <v>7661</v>
      </c>
      <c r="AY4510" s="104">
        <v>46118.355555555558</v>
      </c>
      <c r="AZ4510">
        <v>1126804</v>
      </c>
      <c r="BA4510" t="s">
        <v>4761</v>
      </c>
      <c r="BB4510" t="s">
        <v>5989</v>
      </c>
      <c r="BF4510" t="s">
        <v>5934</v>
      </c>
    </row>
    <row r="4511" spans="46:58" x14ac:dyDescent="0.25">
      <c r="AX4511" t="s">
        <v>5036</v>
      </c>
      <c r="AY4511" s="104">
        <v>46118.356249999997</v>
      </c>
      <c r="AZ4511">
        <v>60850</v>
      </c>
      <c r="BA4511" t="s">
        <v>4728</v>
      </c>
      <c r="BB4511" t="s">
        <v>5989</v>
      </c>
    </row>
    <row r="4512" spans="46:58" x14ac:dyDescent="0.25">
      <c r="AT4512" t="s">
        <v>868</v>
      </c>
      <c r="AX4512" t="s">
        <v>4774</v>
      </c>
      <c r="AY4512" s="104">
        <v>46118.356249999997</v>
      </c>
      <c r="AZ4512">
        <v>1987374</v>
      </c>
      <c r="BA4512" t="s">
        <v>4761</v>
      </c>
      <c r="BB4512" t="s">
        <v>5989</v>
      </c>
      <c r="BF4512" t="s">
        <v>5966</v>
      </c>
    </row>
    <row r="4513" spans="46:58" x14ac:dyDescent="0.25">
      <c r="AX4513" t="s">
        <v>5356</v>
      </c>
      <c r="AY4513" s="104">
        <v>46118.356944444444</v>
      </c>
      <c r="AZ4513">
        <v>303190</v>
      </c>
      <c r="BA4513" t="s">
        <v>4728</v>
      </c>
      <c r="BB4513" t="s">
        <v>5989</v>
      </c>
    </row>
    <row r="4514" spans="46:58" x14ac:dyDescent="0.25">
      <c r="AX4514" t="s">
        <v>4818</v>
      </c>
      <c r="AY4514" s="104">
        <v>46118.357638888891</v>
      </c>
      <c r="AZ4514">
        <v>59816</v>
      </c>
      <c r="BA4514" t="s">
        <v>4728</v>
      </c>
      <c r="BB4514" t="s">
        <v>5989</v>
      </c>
    </row>
    <row r="4515" spans="46:58" x14ac:dyDescent="0.25">
      <c r="AT4515" t="s">
        <v>637</v>
      </c>
      <c r="AU4515" t="s">
        <v>2600</v>
      </c>
      <c r="AX4515" t="s">
        <v>6290</v>
      </c>
      <c r="AY4515" s="104">
        <v>46118.357638888891</v>
      </c>
      <c r="AZ4515">
        <v>1350686</v>
      </c>
      <c r="BA4515" t="s">
        <v>4728</v>
      </c>
      <c r="BB4515" t="s">
        <v>5989</v>
      </c>
      <c r="BF4515" t="s">
        <v>5918</v>
      </c>
    </row>
    <row r="4516" spans="46:58" x14ac:dyDescent="0.25">
      <c r="AX4516" t="s">
        <v>7662</v>
      </c>
      <c r="AY4516" s="104">
        <v>46118.35833333333</v>
      </c>
      <c r="AZ4516">
        <v>57465</v>
      </c>
      <c r="BA4516" t="s">
        <v>4728</v>
      </c>
      <c r="BB4516" t="s">
        <v>5989</v>
      </c>
    </row>
    <row r="4517" spans="46:58" x14ac:dyDescent="0.25">
      <c r="AX4517" t="s">
        <v>4843</v>
      </c>
      <c r="AY4517" s="104">
        <v>46118.359027777777</v>
      </c>
      <c r="AZ4517">
        <v>90335</v>
      </c>
      <c r="BA4517" t="s">
        <v>4728</v>
      </c>
      <c r="BB4517" t="s">
        <v>5989</v>
      </c>
    </row>
    <row r="4518" spans="46:58" x14ac:dyDescent="0.25">
      <c r="AT4518" t="s">
        <v>2357</v>
      </c>
      <c r="AX4518" t="s">
        <v>4844</v>
      </c>
      <c r="AY4518" s="104">
        <v>46118.359722222223</v>
      </c>
      <c r="AZ4518">
        <v>754154</v>
      </c>
      <c r="BA4518" t="s">
        <v>4728</v>
      </c>
      <c r="BB4518" t="s">
        <v>5989</v>
      </c>
      <c r="BF4518" t="s">
        <v>5925</v>
      </c>
    </row>
    <row r="4519" spans="46:58" x14ac:dyDescent="0.25">
      <c r="AX4519" t="s">
        <v>6470</v>
      </c>
      <c r="AY4519" s="104">
        <v>46118.359722222223</v>
      </c>
      <c r="AZ4519">
        <v>58786</v>
      </c>
      <c r="BA4519" t="s">
        <v>4728</v>
      </c>
      <c r="BB4519" t="s">
        <v>5989</v>
      </c>
    </row>
    <row r="4520" spans="46:58" x14ac:dyDescent="0.25">
      <c r="AX4520" t="s">
        <v>7663</v>
      </c>
      <c r="AY4520" s="104">
        <v>46118.359722222223</v>
      </c>
      <c r="AZ4520">
        <v>69274</v>
      </c>
      <c r="BA4520" t="s">
        <v>4728</v>
      </c>
      <c r="BB4520" t="s">
        <v>5989</v>
      </c>
    </row>
    <row r="4521" spans="46:58" x14ac:dyDescent="0.25">
      <c r="AT4521" t="s">
        <v>2357</v>
      </c>
      <c r="AX4521" t="s">
        <v>7594</v>
      </c>
      <c r="AY4521" s="104">
        <v>46118.36041666667</v>
      </c>
      <c r="AZ4521">
        <v>3110439</v>
      </c>
      <c r="BA4521" t="s">
        <v>4728</v>
      </c>
      <c r="BB4521" t="s">
        <v>5989</v>
      </c>
      <c r="BF4521" t="s">
        <v>4781</v>
      </c>
    </row>
    <row r="4522" spans="46:58" x14ac:dyDescent="0.25">
      <c r="AX4522" t="s">
        <v>6663</v>
      </c>
      <c r="AY4522" s="104">
        <v>46118.361111111109</v>
      </c>
      <c r="AZ4522">
        <v>62175</v>
      </c>
      <c r="BA4522" t="s">
        <v>4728</v>
      </c>
      <c r="BB4522" t="s">
        <v>5989</v>
      </c>
    </row>
    <row r="4523" spans="46:58" x14ac:dyDescent="0.25">
      <c r="AX4523" t="s">
        <v>7663</v>
      </c>
      <c r="AY4523" s="104">
        <v>46118.361111111109</v>
      </c>
      <c r="AZ4523">
        <v>146246</v>
      </c>
      <c r="BA4523" t="s">
        <v>4728</v>
      </c>
      <c r="BB4523" t="s">
        <v>5989</v>
      </c>
    </row>
    <row r="4524" spans="46:58" x14ac:dyDescent="0.25">
      <c r="AX4524" t="s">
        <v>6945</v>
      </c>
      <c r="AY4524" s="104">
        <v>46118.361111111109</v>
      </c>
      <c r="AZ4524">
        <v>399268</v>
      </c>
      <c r="BA4524" t="s">
        <v>4728</v>
      </c>
      <c r="BB4524" t="s">
        <v>5989</v>
      </c>
    </row>
    <row r="4525" spans="46:58" x14ac:dyDescent="0.25">
      <c r="AT4525" t="s">
        <v>264</v>
      </c>
      <c r="AU4525" t="s">
        <v>683</v>
      </c>
      <c r="AX4525" t="s">
        <v>6663</v>
      </c>
      <c r="AY4525" s="104">
        <v>46118.361805555556</v>
      </c>
      <c r="AZ4525">
        <v>4285653</v>
      </c>
      <c r="BA4525" t="s">
        <v>4761</v>
      </c>
      <c r="BB4525" t="s">
        <v>5989</v>
      </c>
      <c r="BC4525" t="s">
        <v>4731</v>
      </c>
      <c r="BF4525" t="s">
        <v>4978</v>
      </c>
    </row>
    <row r="4526" spans="46:58" x14ac:dyDescent="0.25">
      <c r="AT4526" t="s">
        <v>516</v>
      </c>
      <c r="AU4526" t="s">
        <v>683</v>
      </c>
      <c r="AX4526" t="s">
        <v>6606</v>
      </c>
      <c r="AY4526" s="104">
        <v>46118.361805555556</v>
      </c>
      <c r="AZ4526">
        <v>2634535</v>
      </c>
      <c r="BA4526" t="s">
        <v>4728</v>
      </c>
      <c r="BB4526" t="s">
        <v>5989</v>
      </c>
      <c r="BC4526" t="s">
        <v>4731</v>
      </c>
      <c r="BF4526" t="s">
        <v>6609</v>
      </c>
    </row>
    <row r="4527" spans="46:58" x14ac:dyDescent="0.25">
      <c r="AT4527" t="s">
        <v>637</v>
      </c>
      <c r="AU4527" t="s">
        <v>2624</v>
      </c>
      <c r="AX4527" t="s">
        <v>7640</v>
      </c>
      <c r="AY4527" s="104">
        <v>46118.361805555556</v>
      </c>
      <c r="AZ4527">
        <v>1175139</v>
      </c>
      <c r="BA4527" t="s">
        <v>4728</v>
      </c>
      <c r="BB4527" t="s">
        <v>5989</v>
      </c>
      <c r="BF4527" t="s">
        <v>5931</v>
      </c>
    </row>
    <row r="4528" spans="46:58" x14ac:dyDescent="0.25">
      <c r="AT4528" t="s">
        <v>1134</v>
      </c>
      <c r="AX4528" t="s">
        <v>5061</v>
      </c>
      <c r="AY4528" s="104">
        <v>46118.362500000003</v>
      </c>
      <c r="AZ4528">
        <v>1100110</v>
      </c>
      <c r="BA4528" t="s">
        <v>4728</v>
      </c>
      <c r="BB4528" t="s">
        <v>5989</v>
      </c>
      <c r="BF4528" t="s">
        <v>5931</v>
      </c>
    </row>
    <row r="4529" spans="46:58" x14ac:dyDescent="0.25">
      <c r="AT4529" t="s">
        <v>868</v>
      </c>
      <c r="AX4529" t="s">
        <v>5431</v>
      </c>
      <c r="AY4529" s="104">
        <v>46118.363194444442</v>
      </c>
      <c r="AZ4529">
        <v>925269</v>
      </c>
      <c r="BA4529" t="s">
        <v>4728</v>
      </c>
      <c r="BB4529" t="s">
        <v>5989</v>
      </c>
      <c r="BF4529" t="s">
        <v>5931</v>
      </c>
    </row>
    <row r="4530" spans="46:58" x14ac:dyDescent="0.25">
      <c r="AT4530" t="s">
        <v>496</v>
      </c>
      <c r="AX4530" t="s">
        <v>7664</v>
      </c>
      <c r="AY4530" s="104">
        <v>46118.363194444442</v>
      </c>
      <c r="AZ4530">
        <v>1214260</v>
      </c>
      <c r="BA4530" t="s">
        <v>4728</v>
      </c>
      <c r="BB4530" t="s">
        <v>5989</v>
      </c>
      <c r="BF4530" t="s">
        <v>5924</v>
      </c>
    </row>
    <row r="4531" spans="46:58" x14ac:dyDescent="0.25">
      <c r="AT4531" t="s">
        <v>637</v>
      </c>
      <c r="AU4531" t="s">
        <v>414</v>
      </c>
      <c r="AX4531" t="s">
        <v>6924</v>
      </c>
      <c r="AY4531" s="104">
        <v>46118.363888888889</v>
      </c>
      <c r="AZ4531">
        <v>1216019</v>
      </c>
      <c r="BA4531" t="s">
        <v>4728</v>
      </c>
      <c r="BB4531" t="s">
        <v>5989</v>
      </c>
      <c r="BF4531" t="s">
        <v>5931</v>
      </c>
    </row>
    <row r="4532" spans="46:58" x14ac:dyDescent="0.25">
      <c r="AX4532" t="s">
        <v>6120</v>
      </c>
      <c r="AY4532" s="104">
        <v>46118.363888888889</v>
      </c>
      <c r="AZ4532">
        <v>80705</v>
      </c>
      <c r="BA4532" t="s">
        <v>4728</v>
      </c>
      <c r="BB4532" t="s">
        <v>5989</v>
      </c>
    </row>
    <row r="4533" spans="46:58" x14ac:dyDescent="0.25">
      <c r="AX4533" t="s">
        <v>6469</v>
      </c>
      <c r="AY4533" s="104">
        <v>46118.363888888889</v>
      </c>
      <c r="AZ4533">
        <v>711103</v>
      </c>
      <c r="BA4533" t="s">
        <v>4728</v>
      </c>
      <c r="BB4533" t="s">
        <v>5989</v>
      </c>
    </row>
    <row r="4534" spans="46:58" x14ac:dyDescent="0.25">
      <c r="AT4534" t="s">
        <v>516</v>
      </c>
      <c r="AX4534" t="s">
        <v>5775</v>
      </c>
      <c r="AY4534" s="104">
        <v>46118.364583333336</v>
      </c>
      <c r="AZ4534">
        <v>1092198</v>
      </c>
      <c r="BA4534" t="s">
        <v>4728</v>
      </c>
      <c r="BB4534" t="s">
        <v>5989</v>
      </c>
      <c r="BF4534" t="s">
        <v>5931</v>
      </c>
    </row>
    <row r="4535" spans="46:58" x14ac:dyDescent="0.25">
      <c r="AT4535" t="s">
        <v>637</v>
      </c>
      <c r="AU4535" t="s">
        <v>1134</v>
      </c>
      <c r="AX4535" t="s">
        <v>5978</v>
      </c>
      <c r="AY4535" s="104">
        <v>46118.364583333336</v>
      </c>
      <c r="AZ4535">
        <v>1886199</v>
      </c>
      <c r="BA4535" t="s">
        <v>4728</v>
      </c>
      <c r="BB4535" t="s">
        <v>5989</v>
      </c>
      <c r="BF4535" t="s">
        <v>5918</v>
      </c>
    </row>
    <row r="4536" spans="46:58" x14ac:dyDescent="0.25">
      <c r="AT4536" t="s">
        <v>432</v>
      </c>
      <c r="AX4536" t="s">
        <v>4818</v>
      </c>
      <c r="AY4536" s="104">
        <v>46118.364583333336</v>
      </c>
      <c r="AZ4536">
        <v>1602739</v>
      </c>
      <c r="BA4536" t="s">
        <v>4728</v>
      </c>
      <c r="BB4536" t="s">
        <v>5989</v>
      </c>
      <c r="BF4536" t="s">
        <v>4781</v>
      </c>
    </row>
    <row r="4537" spans="46:58" x14ac:dyDescent="0.25">
      <c r="AT4537" t="s">
        <v>866</v>
      </c>
      <c r="AX4537">
        <v>13464109858</v>
      </c>
      <c r="AY4537" s="104">
        <v>46118.364583333336</v>
      </c>
      <c r="AZ4537">
        <v>1309779</v>
      </c>
      <c r="BA4537" t="s">
        <v>4728</v>
      </c>
      <c r="BB4537" t="s">
        <v>5989</v>
      </c>
      <c r="BF4537" t="s">
        <v>6117</v>
      </c>
    </row>
    <row r="4538" spans="46:58" x14ac:dyDescent="0.25">
      <c r="AX4538" t="s">
        <v>5782</v>
      </c>
      <c r="AY4538" s="104">
        <v>46118.365277777775</v>
      </c>
      <c r="AZ4538">
        <v>45547</v>
      </c>
      <c r="BA4538" t="s">
        <v>4728</v>
      </c>
      <c r="BB4538" t="s">
        <v>5989</v>
      </c>
    </row>
    <row r="4539" spans="46:58" x14ac:dyDescent="0.25">
      <c r="AT4539" t="s">
        <v>250</v>
      </c>
      <c r="AX4539" t="s">
        <v>4763</v>
      </c>
      <c r="AY4539" s="104">
        <v>46118.365277777775</v>
      </c>
      <c r="AZ4539">
        <v>1286214</v>
      </c>
      <c r="BA4539" t="s">
        <v>4728</v>
      </c>
      <c r="BB4539" t="s">
        <v>5989</v>
      </c>
      <c r="BC4539" t="s">
        <v>4731</v>
      </c>
      <c r="BF4539" t="s">
        <v>5966</v>
      </c>
    </row>
    <row r="4540" spans="46:58" x14ac:dyDescent="0.25">
      <c r="AT4540" t="s">
        <v>1531</v>
      </c>
      <c r="AX4540" t="s">
        <v>5012</v>
      </c>
      <c r="AY4540" s="104">
        <v>46118.365277777775</v>
      </c>
      <c r="AZ4540">
        <v>1018857</v>
      </c>
      <c r="BA4540" t="s">
        <v>4728</v>
      </c>
      <c r="BB4540" t="s">
        <v>5989</v>
      </c>
      <c r="BF4540" t="s">
        <v>5931</v>
      </c>
    </row>
    <row r="4541" spans="46:58" x14ac:dyDescent="0.25">
      <c r="AT4541" t="s">
        <v>1559</v>
      </c>
      <c r="AU4541" t="s">
        <v>683</v>
      </c>
      <c r="AX4541" t="s">
        <v>4807</v>
      </c>
      <c r="AY4541" s="104">
        <v>46118.365972222222</v>
      </c>
      <c r="AZ4541">
        <v>3088966</v>
      </c>
      <c r="BA4541" t="s">
        <v>4728</v>
      </c>
      <c r="BB4541" t="s">
        <v>5989</v>
      </c>
      <c r="BC4541" t="s">
        <v>4731</v>
      </c>
      <c r="BF4541" t="s">
        <v>6074</v>
      </c>
    </row>
    <row r="4542" spans="46:58" x14ac:dyDescent="0.25">
      <c r="AX4542" t="s">
        <v>7665</v>
      </c>
      <c r="AY4542" s="104">
        <v>46118.365972222222</v>
      </c>
      <c r="AZ4542">
        <v>740559</v>
      </c>
      <c r="BA4542" t="s">
        <v>4728</v>
      </c>
      <c r="BB4542" t="s">
        <v>5989</v>
      </c>
    </row>
    <row r="4543" spans="46:58" x14ac:dyDescent="0.25">
      <c r="AT4543" t="s">
        <v>75</v>
      </c>
      <c r="AX4543" t="s">
        <v>5474</v>
      </c>
      <c r="AY4543" s="104">
        <v>46118.365972222222</v>
      </c>
      <c r="AZ4543">
        <v>1160213</v>
      </c>
      <c r="BA4543" t="s">
        <v>4728</v>
      </c>
      <c r="BB4543" t="s">
        <v>5989</v>
      </c>
      <c r="BF4543" t="s">
        <v>5958</v>
      </c>
    </row>
    <row r="4544" spans="46:58" x14ac:dyDescent="0.25">
      <c r="AX4544" t="s">
        <v>7666</v>
      </c>
      <c r="AY4544" s="104">
        <v>46118.366666666669</v>
      </c>
      <c r="AZ4544">
        <v>69785</v>
      </c>
      <c r="BA4544" t="s">
        <v>4728</v>
      </c>
      <c r="BB4544" t="s">
        <v>5989</v>
      </c>
    </row>
    <row r="4545" spans="46:58" x14ac:dyDescent="0.25">
      <c r="AT4545" t="s">
        <v>1481</v>
      </c>
      <c r="AX4545" t="s">
        <v>5061</v>
      </c>
      <c r="AY4545" s="104">
        <v>46118.367361111108</v>
      </c>
      <c r="AZ4545">
        <v>994130</v>
      </c>
      <c r="BA4545" t="s">
        <v>4761</v>
      </c>
      <c r="BB4545" t="s">
        <v>5989</v>
      </c>
      <c r="BF4545" t="s">
        <v>5966</v>
      </c>
    </row>
    <row r="4546" spans="46:58" x14ac:dyDescent="0.25">
      <c r="AX4546" t="s">
        <v>5095</v>
      </c>
      <c r="AY4546" s="104">
        <v>46118.367361111108</v>
      </c>
      <c r="AZ4546">
        <v>42173</v>
      </c>
      <c r="BA4546" t="s">
        <v>4728</v>
      </c>
      <c r="BB4546" t="s">
        <v>5989</v>
      </c>
    </row>
    <row r="4547" spans="46:58" x14ac:dyDescent="0.25">
      <c r="AT4547" t="s">
        <v>1559</v>
      </c>
      <c r="AU4547" t="s">
        <v>217</v>
      </c>
      <c r="AX4547" t="s">
        <v>4743</v>
      </c>
      <c r="AY4547" s="104">
        <v>46118.368055555555</v>
      </c>
      <c r="AZ4547">
        <v>2510065</v>
      </c>
      <c r="BA4547" t="s">
        <v>4728</v>
      </c>
      <c r="BB4547" t="s">
        <v>5989</v>
      </c>
      <c r="BC4547" t="s">
        <v>4731</v>
      </c>
      <c r="BF4547" t="s">
        <v>6495</v>
      </c>
    </row>
    <row r="4548" spans="46:58" x14ac:dyDescent="0.25">
      <c r="AX4548" t="s">
        <v>7667</v>
      </c>
      <c r="AY4548" s="104">
        <v>46118.368055555555</v>
      </c>
      <c r="AZ4548">
        <v>103956</v>
      </c>
      <c r="BA4548" t="s">
        <v>4728</v>
      </c>
      <c r="BB4548" t="s">
        <v>5989</v>
      </c>
    </row>
    <row r="4549" spans="46:58" x14ac:dyDescent="0.25">
      <c r="AT4549" t="s">
        <v>250</v>
      </c>
      <c r="AX4549" t="s">
        <v>4844</v>
      </c>
      <c r="AY4549" s="104">
        <v>46118.368055555555</v>
      </c>
      <c r="AZ4549">
        <v>877587</v>
      </c>
      <c r="BA4549" t="s">
        <v>4728</v>
      </c>
      <c r="BB4549" t="s">
        <v>5989</v>
      </c>
      <c r="BF4549" t="s">
        <v>4781</v>
      </c>
    </row>
    <row r="4550" spans="46:58" x14ac:dyDescent="0.25">
      <c r="AT4550" t="s">
        <v>2259</v>
      </c>
      <c r="AX4550" t="s">
        <v>6155</v>
      </c>
      <c r="AY4550" s="104">
        <v>46118.368750000001</v>
      </c>
      <c r="AZ4550">
        <v>1130996</v>
      </c>
      <c r="BA4550" t="s">
        <v>4728</v>
      </c>
      <c r="BB4550" t="s">
        <v>5989</v>
      </c>
      <c r="BF4550" t="s">
        <v>5942</v>
      </c>
    </row>
    <row r="4551" spans="46:58" x14ac:dyDescent="0.25">
      <c r="AX4551" t="s">
        <v>4844</v>
      </c>
      <c r="AY4551" s="104">
        <v>46118.368750000001</v>
      </c>
      <c r="AZ4551">
        <v>37920</v>
      </c>
      <c r="BA4551" t="s">
        <v>4728</v>
      </c>
      <c r="BB4551" t="s">
        <v>5989</v>
      </c>
    </row>
    <row r="4552" spans="46:58" x14ac:dyDescent="0.25">
      <c r="AX4552" t="s">
        <v>4796</v>
      </c>
      <c r="AY4552" s="104">
        <v>46118.368750000001</v>
      </c>
      <c r="AZ4552">
        <v>557680</v>
      </c>
      <c r="BA4552" t="s">
        <v>4728</v>
      </c>
      <c r="BB4552" t="s">
        <v>5989</v>
      </c>
    </row>
    <row r="4553" spans="46:58" x14ac:dyDescent="0.25">
      <c r="AX4553" t="s">
        <v>5782</v>
      </c>
      <c r="AY4553" s="104">
        <v>46118.368750000001</v>
      </c>
      <c r="AZ4553">
        <v>38758</v>
      </c>
      <c r="BA4553" t="s">
        <v>4728</v>
      </c>
      <c r="BB4553" t="s">
        <v>5989</v>
      </c>
    </row>
    <row r="4554" spans="46:58" x14ac:dyDescent="0.25">
      <c r="AX4554" t="s">
        <v>5061</v>
      </c>
      <c r="AY4554" s="104">
        <v>46118.368750000001</v>
      </c>
      <c r="AZ4554">
        <v>73133</v>
      </c>
      <c r="BA4554" t="s">
        <v>4728</v>
      </c>
      <c r="BB4554" t="s">
        <v>5989</v>
      </c>
    </row>
    <row r="4555" spans="46:58" x14ac:dyDescent="0.25">
      <c r="AX4555" t="s">
        <v>4806</v>
      </c>
      <c r="AY4555" s="104">
        <v>46118.369444444441</v>
      </c>
      <c r="AZ4555">
        <v>66292</v>
      </c>
      <c r="BA4555" t="s">
        <v>4728</v>
      </c>
      <c r="BB4555" t="s">
        <v>5989</v>
      </c>
    </row>
    <row r="4556" spans="46:58" x14ac:dyDescent="0.25">
      <c r="AX4556" t="s">
        <v>7668</v>
      </c>
      <c r="AY4556" s="104">
        <v>46118.369444444441</v>
      </c>
      <c r="AZ4556">
        <v>9762</v>
      </c>
      <c r="BA4556" t="s">
        <v>4728</v>
      </c>
      <c r="BB4556" t="s">
        <v>5989</v>
      </c>
    </row>
    <row r="4557" spans="46:58" x14ac:dyDescent="0.25">
      <c r="AT4557" t="s">
        <v>298</v>
      </c>
      <c r="AU4557" t="s">
        <v>1688</v>
      </c>
      <c r="AX4557" t="s">
        <v>4839</v>
      </c>
      <c r="AY4557" s="104">
        <v>46118.369444444441</v>
      </c>
      <c r="AZ4557">
        <v>3082296</v>
      </c>
      <c r="BA4557" t="s">
        <v>4728</v>
      </c>
      <c r="BB4557" t="s">
        <v>5989</v>
      </c>
      <c r="BC4557" t="s">
        <v>4731</v>
      </c>
      <c r="BF4557" t="s">
        <v>7073</v>
      </c>
    </row>
    <row r="4558" spans="46:58" x14ac:dyDescent="0.25">
      <c r="AX4558" t="s">
        <v>5834</v>
      </c>
      <c r="AY4558" s="104">
        <v>46118.370138888888</v>
      </c>
      <c r="AZ4558">
        <v>71045</v>
      </c>
      <c r="BA4558" t="s">
        <v>4728</v>
      </c>
      <c r="BB4558" t="s">
        <v>5989</v>
      </c>
    </row>
    <row r="4559" spans="46:58" x14ac:dyDescent="0.25">
      <c r="AX4559" t="s">
        <v>7669</v>
      </c>
      <c r="AY4559" s="104">
        <v>46118.370833333334</v>
      </c>
      <c r="AZ4559">
        <v>70681</v>
      </c>
      <c r="BA4559" t="s">
        <v>4728</v>
      </c>
      <c r="BB4559" t="s">
        <v>5989</v>
      </c>
    </row>
    <row r="4560" spans="46:58" x14ac:dyDescent="0.25">
      <c r="AT4560" t="s">
        <v>496</v>
      </c>
      <c r="AX4560" t="s">
        <v>4818</v>
      </c>
      <c r="AY4560" s="104">
        <v>46118.370833333334</v>
      </c>
      <c r="AZ4560">
        <v>842333</v>
      </c>
      <c r="BA4560" t="s">
        <v>4728</v>
      </c>
      <c r="BB4560" t="s">
        <v>5989</v>
      </c>
      <c r="BF4560" t="s">
        <v>5942</v>
      </c>
    </row>
    <row r="4561" spans="46:58" x14ac:dyDescent="0.25">
      <c r="AX4561" t="s">
        <v>4743</v>
      </c>
      <c r="AY4561" s="104">
        <v>46118.370833333334</v>
      </c>
      <c r="AZ4561">
        <v>59994</v>
      </c>
      <c r="BA4561" t="s">
        <v>4728</v>
      </c>
      <c r="BB4561" t="s">
        <v>5989</v>
      </c>
    </row>
    <row r="4562" spans="46:58" x14ac:dyDescent="0.25">
      <c r="AT4562" t="s">
        <v>1531</v>
      </c>
      <c r="AX4562" t="s">
        <v>5078</v>
      </c>
      <c r="AY4562" s="104">
        <v>46118.370833333334</v>
      </c>
      <c r="AZ4562">
        <v>928590</v>
      </c>
      <c r="BA4562" t="s">
        <v>4728</v>
      </c>
      <c r="BB4562" t="s">
        <v>5989</v>
      </c>
      <c r="BF4562" t="s">
        <v>5931</v>
      </c>
    </row>
    <row r="4563" spans="46:58" x14ac:dyDescent="0.25">
      <c r="AX4563" t="s">
        <v>5061</v>
      </c>
      <c r="AY4563" s="104">
        <v>46118.371527777781</v>
      </c>
      <c r="AZ4563">
        <v>64955</v>
      </c>
      <c r="BA4563" t="s">
        <v>4728</v>
      </c>
      <c r="BB4563" t="s">
        <v>5989</v>
      </c>
    </row>
    <row r="4564" spans="46:58" x14ac:dyDescent="0.25">
      <c r="AX4564" t="s">
        <v>4755</v>
      </c>
      <c r="AY4564" s="104">
        <v>46118.371527777781</v>
      </c>
      <c r="AZ4564">
        <v>143933</v>
      </c>
      <c r="BA4564" t="s">
        <v>4728</v>
      </c>
      <c r="BB4564" t="s">
        <v>5989</v>
      </c>
    </row>
    <row r="4565" spans="46:58" x14ac:dyDescent="0.25">
      <c r="AX4565" t="s">
        <v>5311</v>
      </c>
      <c r="AY4565" s="104">
        <v>46118.371527777781</v>
      </c>
      <c r="AZ4565">
        <v>93971</v>
      </c>
      <c r="BA4565" t="s">
        <v>4728</v>
      </c>
      <c r="BB4565" t="s">
        <v>5989</v>
      </c>
    </row>
    <row r="4566" spans="46:58" x14ac:dyDescent="0.25">
      <c r="AT4566" t="s">
        <v>1284</v>
      </c>
      <c r="AX4566" t="s">
        <v>7661</v>
      </c>
      <c r="AY4566" s="104">
        <v>46118.37222222222</v>
      </c>
      <c r="AZ4566">
        <v>2573139</v>
      </c>
      <c r="BA4566" t="s">
        <v>4761</v>
      </c>
      <c r="BB4566" t="s">
        <v>5989</v>
      </c>
      <c r="BF4566" t="s">
        <v>5950</v>
      </c>
    </row>
    <row r="4567" spans="46:58" x14ac:dyDescent="0.25">
      <c r="AX4567" t="s">
        <v>6633</v>
      </c>
      <c r="AY4567" s="104">
        <v>46118.37222222222</v>
      </c>
      <c r="AZ4567">
        <v>109940</v>
      </c>
      <c r="BA4567" t="s">
        <v>4728</v>
      </c>
      <c r="BB4567" t="s">
        <v>5989</v>
      </c>
    </row>
    <row r="4568" spans="46:58" x14ac:dyDescent="0.25">
      <c r="AT4568" t="s">
        <v>2624</v>
      </c>
      <c r="AX4568" t="s">
        <v>5042</v>
      </c>
      <c r="AY4568" s="104">
        <v>46118.37222222222</v>
      </c>
      <c r="AZ4568">
        <v>532842</v>
      </c>
      <c r="BA4568" t="s">
        <v>4728</v>
      </c>
      <c r="BB4568" t="s">
        <v>5989</v>
      </c>
      <c r="BF4568" t="s">
        <v>5925</v>
      </c>
    </row>
    <row r="4569" spans="46:58" x14ac:dyDescent="0.25">
      <c r="AX4569" t="s">
        <v>5012</v>
      </c>
      <c r="AY4569" s="104">
        <v>46118.372916666667</v>
      </c>
      <c r="AZ4569">
        <v>159611</v>
      </c>
      <c r="BA4569" t="s">
        <v>4728</v>
      </c>
      <c r="BB4569" t="s">
        <v>5989</v>
      </c>
    </row>
    <row r="4570" spans="46:58" x14ac:dyDescent="0.25">
      <c r="AX4570" t="s">
        <v>5061</v>
      </c>
      <c r="AY4570" s="104">
        <v>46118.372916666667</v>
      </c>
      <c r="AZ4570">
        <v>59313</v>
      </c>
      <c r="BA4570" t="s">
        <v>4728</v>
      </c>
      <c r="BB4570" t="s">
        <v>5989</v>
      </c>
    </row>
    <row r="4571" spans="46:58" x14ac:dyDescent="0.25">
      <c r="AT4571" t="s">
        <v>1481</v>
      </c>
      <c r="AX4571" t="s">
        <v>5105</v>
      </c>
      <c r="AY4571" s="104">
        <v>46118.372916666667</v>
      </c>
      <c r="AZ4571">
        <v>727727</v>
      </c>
      <c r="BA4571" t="s">
        <v>4728</v>
      </c>
      <c r="BB4571" t="s">
        <v>5989</v>
      </c>
      <c r="BF4571" t="s">
        <v>5931</v>
      </c>
    </row>
    <row r="4572" spans="46:58" x14ac:dyDescent="0.25">
      <c r="AX4572" t="s">
        <v>7670</v>
      </c>
      <c r="AY4572" s="104">
        <v>46118.372916666667</v>
      </c>
      <c r="AZ4572">
        <v>83598</v>
      </c>
      <c r="BA4572" t="s">
        <v>4728</v>
      </c>
      <c r="BB4572" t="s">
        <v>5989</v>
      </c>
    </row>
    <row r="4573" spans="46:58" x14ac:dyDescent="0.25">
      <c r="AX4573" t="s">
        <v>4744</v>
      </c>
      <c r="AY4573" s="104">
        <v>46118.373611111114</v>
      </c>
      <c r="AZ4573">
        <v>169339</v>
      </c>
      <c r="BA4573" t="s">
        <v>4728</v>
      </c>
      <c r="BB4573" t="s">
        <v>5989</v>
      </c>
    </row>
    <row r="4574" spans="46:58" x14ac:dyDescent="0.25">
      <c r="AX4574" t="s">
        <v>6637</v>
      </c>
      <c r="AY4574" s="104">
        <v>46118.373611111114</v>
      </c>
      <c r="AZ4574">
        <v>85723</v>
      </c>
      <c r="BA4574" t="s">
        <v>4728</v>
      </c>
      <c r="BB4574" t="s">
        <v>5989</v>
      </c>
    </row>
    <row r="4575" spans="46:58" x14ac:dyDescent="0.25">
      <c r="AX4575" t="s">
        <v>5079</v>
      </c>
      <c r="AY4575" s="104">
        <v>46118.373611111114</v>
      </c>
      <c r="AZ4575">
        <v>46490</v>
      </c>
      <c r="BA4575" t="s">
        <v>4728</v>
      </c>
      <c r="BB4575" t="s">
        <v>5989</v>
      </c>
    </row>
    <row r="4576" spans="46:58" x14ac:dyDescent="0.25">
      <c r="AX4576" t="s">
        <v>6633</v>
      </c>
      <c r="AY4576" s="104">
        <v>46118.373611111114</v>
      </c>
      <c r="AZ4576">
        <v>88398</v>
      </c>
      <c r="BA4576" t="s">
        <v>4728</v>
      </c>
      <c r="BB4576" t="s">
        <v>5989</v>
      </c>
    </row>
    <row r="4577" spans="46:58" x14ac:dyDescent="0.25">
      <c r="AT4577" t="s">
        <v>868</v>
      </c>
      <c r="AX4577" t="s">
        <v>6290</v>
      </c>
      <c r="AY4577" s="104">
        <v>46118.373611111114</v>
      </c>
      <c r="AZ4577">
        <v>850450</v>
      </c>
      <c r="BA4577" t="s">
        <v>4728</v>
      </c>
      <c r="BB4577" t="s">
        <v>5989</v>
      </c>
      <c r="BF4577" t="s">
        <v>6069</v>
      </c>
    </row>
    <row r="4578" spans="46:58" x14ac:dyDescent="0.25">
      <c r="AX4578" t="s">
        <v>7671</v>
      </c>
      <c r="AY4578" s="104">
        <v>46118.374305555553</v>
      </c>
      <c r="AZ4578">
        <v>56996</v>
      </c>
      <c r="BA4578" t="s">
        <v>4728</v>
      </c>
      <c r="BB4578" t="s">
        <v>5989</v>
      </c>
    </row>
    <row r="4579" spans="46:58" x14ac:dyDescent="0.25">
      <c r="AX4579" t="s">
        <v>5382</v>
      </c>
      <c r="AY4579" s="104">
        <v>46118.375</v>
      </c>
      <c r="AZ4579">
        <v>90331</v>
      </c>
      <c r="BA4579" t="s">
        <v>4728</v>
      </c>
      <c r="BB4579" t="s">
        <v>5989</v>
      </c>
    </row>
    <row r="4580" spans="46:58" x14ac:dyDescent="0.25">
      <c r="AT4580" t="s">
        <v>77</v>
      </c>
      <c r="AX4580" t="s">
        <v>5065</v>
      </c>
      <c r="AY4580" s="104">
        <v>46118.375</v>
      </c>
      <c r="AZ4580">
        <v>804509</v>
      </c>
      <c r="BA4580" t="s">
        <v>4728</v>
      </c>
      <c r="BB4580" t="s">
        <v>5989</v>
      </c>
      <c r="BF4580" t="s">
        <v>5931</v>
      </c>
    </row>
    <row r="4581" spans="46:58" x14ac:dyDescent="0.25">
      <c r="AX4581" t="s">
        <v>5359</v>
      </c>
      <c r="AY4581" s="104">
        <v>46118.375</v>
      </c>
      <c r="AZ4581">
        <v>78418</v>
      </c>
      <c r="BA4581" t="s">
        <v>4728</v>
      </c>
      <c r="BB4581" t="s">
        <v>5989</v>
      </c>
    </row>
    <row r="4582" spans="46:58" x14ac:dyDescent="0.25">
      <c r="AT4582" t="s">
        <v>2624</v>
      </c>
      <c r="AX4582" t="s">
        <v>5464</v>
      </c>
      <c r="AY4582" s="104">
        <v>46118.375</v>
      </c>
      <c r="AZ4582">
        <v>737812</v>
      </c>
      <c r="BA4582" t="s">
        <v>4728</v>
      </c>
      <c r="BB4582" t="s">
        <v>5989</v>
      </c>
      <c r="BF4582" t="s">
        <v>5931</v>
      </c>
    </row>
    <row r="4583" spans="46:58" x14ac:dyDescent="0.25">
      <c r="AT4583" t="s">
        <v>2600</v>
      </c>
      <c r="AX4583" t="s">
        <v>4940</v>
      </c>
      <c r="AY4583" s="104">
        <v>46118.375</v>
      </c>
      <c r="AZ4583">
        <v>990573</v>
      </c>
      <c r="BA4583" t="s">
        <v>4728</v>
      </c>
      <c r="BB4583" t="s">
        <v>5989</v>
      </c>
      <c r="BF4583" t="s">
        <v>5918</v>
      </c>
    </row>
    <row r="4584" spans="46:58" x14ac:dyDescent="0.25">
      <c r="AX4584" t="s">
        <v>5467</v>
      </c>
      <c r="AY4584" s="104">
        <v>46118.375</v>
      </c>
      <c r="AZ4584">
        <v>56490</v>
      </c>
      <c r="BA4584" t="s">
        <v>4728</v>
      </c>
      <c r="BB4584" t="s">
        <v>5989</v>
      </c>
    </row>
    <row r="4585" spans="46:58" x14ac:dyDescent="0.25">
      <c r="AT4585" t="s">
        <v>75</v>
      </c>
      <c r="AX4585" t="s">
        <v>4776</v>
      </c>
      <c r="AY4585" s="104">
        <v>46118.375694444447</v>
      </c>
      <c r="AZ4585">
        <v>718641</v>
      </c>
      <c r="BA4585" t="s">
        <v>4728</v>
      </c>
      <c r="BB4585" t="s">
        <v>5989</v>
      </c>
      <c r="BF4585" t="s">
        <v>5918</v>
      </c>
    </row>
    <row r="4586" spans="46:58" x14ac:dyDescent="0.25">
      <c r="AT4586" t="s">
        <v>84</v>
      </c>
      <c r="AX4586" t="s">
        <v>7672</v>
      </c>
      <c r="AY4586" s="104">
        <v>46118.375694444447</v>
      </c>
      <c r="AZ4586">
        <v>1006928</v>
      </c>
      <c r="BA4586" t="s">
        <v>4728</v>
      </c>
      <c r="BB4586" t="s">
        <v>5989</v>
      </c>
      <c r="BF4586" t="s">
        <v>5958</v>
      </c>
    </row>
    <row r="4587" spans="46:58" x14ac:dyDescent="0.25">
      <c r="AX4587" t="s">
        <v>7670</v>
      </c>
      <c r="AY4587" s="104">
        <v>46118.376388888886</v>
      </c>
      <c r="AZ4587">
        <v>327432</v>
      </c>
      <c r="BA4587" t="s">
        <v>4728</v>
      </c>
      <c r="BB4587" t="s">
        <v>5989</v>
      </c>
    </row>
    <row r="4588" spans="46:58" x14ac:dyDescent="0.25">
      <c r="AT4588" t="s">
        <v>223</v>
      </c>
      <c r="AX4588" t="s">
        <v>6990</v>
      </c>
      <c r="AY4588" s="104">
        <v>46118.376388888886</v>
      </c>
      <c r="AZ4588">
        <v>1398771</v>
      </c>
      <c r="BA4588" t="s">
        <v>4728</v>
      </c>
      <c r="BB4588" t="s">
        <v>5989</v>
      </c>
      <c r="BC4588" t="s">
        <v>4731</v>
      </c>
      <c r="BF4588" t="s">
        <v>5966</v>
      </c>
    </row>
    <row r="4589" spans="46:58" x14ac:dyDescent="0.25">
      <c r="AX4589" t="s">
        <v>5504</v>
      </c>
      <c r="AY4589" s="104">
        <v>46118.376388888886</v>
      </c>
      <c r="AZ4589">
        <v>157541</v>
      </c>
      <c r="BA4589" t="s">
        <v>4728</v>
      </c>
      <c r="BB4589" t="s">
        <v>5989</v>
      </c>
    </row>
    <row r="4590" spans="46:58" x14ac:dyDescent="0.25">
      <c r="AX4590" t="s">
        <v>4867</v>
      </c>
      <c r="AY4590" s="104">
        <v>46118.377083333333</v>
      </c>
      <c r="AZ4590">
        <v>63978</v>
      </c>
      <c r="BA4590" t="s">
        <v>4728</v>
      </c>
      <c r="BB4590" t="s">
        <v>5989</v>
      </c>
    </row>
    <row r="4591" spans="46:58" x14ac:dyDescent="0.25">
      <c r="AT4591" t="s">
        <v>637</v>
      </c>
      <c r="AU4591" t="s">
        <v>836</v>
      </c>
      <c r="AX4591" t="s">
        <v>4765</v>
      </c>
      <c r="AY4591" s="104">
        <v>46118.377083333333</v>
      </c>
      <c r="AZ4591">
        <v>1118802</v>
      </c>
      <c r="BA4591" t="s">
        <v>4728</v>
      </c>
      <c r="BB4591" t="s">
        <v>5989</v>
      </c>
      <c r="BF4591" t="s">
        <v>5931</v>
      </c>
    </row>
    <row r="4592" spans="46:58" x14ac:dyDescent="0.25">
      <c r="AX4592" t="s">
        <v>4955</v>
      </c>
      <c r="AY4592" s="104">
        <v>46118.377083333333</v>
      </c>
      <c r="AZ4592">
        <v>160935</v>
      </c>
      <c r="BA4592" t="s">
        <v>4728</v>
      </c>
      <c r="BB4592" t="s">
        <v>5989</v>
      </c>
    </row>
    <row r="4593" spans="46:58" x14ac:dyDescent="0.25">
      <c r="AX4593" t="s">
        <v>5422</v>
      </c>
      <c r="AY4593" s="104">
        <v>46118.377083333333</v>
      </c>
      <c r="AZ4593">
        <v>105205</v>
      </c>
      <c r="BA4593" t="s">
        <v>4728</v>
      </c>
      <c r="BB4593" t="s">
        <v>5989</v>
      </c>
    </row>
    <row r="4594" spans="46:58" x14ac:dyDescent="0.25">
      <c r="AX4594" t="s">
        <v>7673</v>
      </c>
      <c r="AY4594" s="104">
        <v>46118.37777777778</v>
      </c>
      <c r="AZ4594">
        <v>74517</v>
      </c>
      <c r="BA4594" t="s">
        <v>4728</v>
      </c>
      <c r="BB4594" t="s">
        <v>5989</v>
      </c>
    </row>
    <row r="4595" spans="46:58" x14ac:dyDescent="0.25">
      <c r="AT4595" t="s">
        <v>637</v>
      </c>
      <c r="AU4595" t="s">
        <v>866</v>
      </c>
      <c r="AX4595" t="s">
        <v>4733</v>
      </c>
      <c r="AY4595" s="104">
        <v>46118.37777777778</v>
      </c>
      <c r="AZ4595">
        <v>574133</v>
      </c>
      <c r="BA4595" t="s">
        <v>4728</v>
      </c>
      <c r="BB4595" t="s">
        <v>5989</v>
      </c>
      <c r="BF4595" t="s">
        <v>5925</v>
      </c>
    </row>
    <row r="4596" spans="46:58" x14ac:dyDescent="0.25">
      <c r="AT4596" t="s">
        <v>1531</v>
      </c>
      <c r="AX4596" t="s">
        <v>6003</v>
      </c>
      <c r="AY4596" s="104">
        <v>46118.37777777778</v>
      </c>
      <c r="AZ4596">
        <v>748181</v>
      </c>
      <c r="BA4596" t="s">
        <v>4728</v>
      </c>
      <c r="BB4596" t="s">
        <v>5989</v>
      </c>
      <c r="BF4596" t="s">
        <v>5931</v>
      </c>
    </row>
    <row r="4597" spans="46:58" x14ac:dyDescent="0.25">
      <c r="AT4597" t="s">
        <v>1559</v>
      </c>
      <c r="AX4597" t="s">
        <v>4806</v>
      </c>
      <c r="AY4597" s="104">
        <v>46118.37777777778</v>
      </c>
      <c r="AZ4597">
        <v>536419</v>
      </c>
      <c r="BA4597" t="s">
        <v>4728</v>
      </c>
      <c r="BB4597" t="s">
        <v>5989</v>
      </c>
      <c r="BF4597" t="s">
        <v>5942</v>
      </c>
    </row>
    <row r="4598" spans="46:58" x14ac:dyDescent="0.25">
      <c r="AT4598" t="s">
        <v>414</v>
      </c>
      <c r="AU4598" t="s">
        <v>1910</v>
      </c>
      <c r="AX4598" t="s">
        <v>4867</v>
      </c>
      <c r="AY4598" s="104">
        <v>46118.37777777778</v>
      </c>
      <c r="AZ4598">
        <v>2786207</v>
      </c>
      <c r="BA4598" t="s">
        <v>4728</v>
      </c>
      <c r="BB4598" t="s">
        <v>5989</v>
      </c>
      <c r="BC4598" t="s">
        <v>4731</v>
      </c>
      <c r="BF4598" t="s">
        <v>6602</v>
      </c>
    </row>
    <row r="4599" spans="46:58" x14ac:dyDescent="0.25">
      <c r="AT4599" t="s">
        <v>1220</v>
      </c>
      <c r="AX4599" t="s">
        <v>4977</v>
      </c>
      <c r="AY4599" s="104">
        <v>46118.378472222219</v>
      </c>
      <c r="AZ4599">
        <v>1457884</v>
      </c>
      <c r="BA4599" t="s">
        <v>4728</v>
      </c>
      <c r="BB4599" t="s">
        <v>5989</v>
      </c>
      <c r="BF4599" t="s">
        <v>5931</v>
      </c>
    </row>
    <row r="4600" spans="46:58" x14ac:dyDescent="0.25">
      <c r="AX4600" t="s">
        <v>5382</v>
      </c>
      <c r="AY4600" s="104">
        <v>46118.379166666666</v>
      </c>
      <c r="AZ4600">
        <v>105614</v>
      </c>
      <c r="BA4600" t="s">
        <v>4728</v>
      </c>
      <c r="BB4600" t="s">
        <v>5989</v>
      </c>
    </row>
    <row r="4601" spans="46:58" x14ac:dyDescent="0.25">
      <c r="AT4601" t="s">
        <v>432</v>
      </c>
      <c r="AX4601" t="s">
        <v>7674</v>
      </c>
      <c r="AY4601" s="104">
        <v>46118.379166666666</v>
      </c>
      <c r="AZ4601">
        <v>539506</v>
      </c>
      <c r="BA4601" t="s">
        <v>4728</v>
      </c>
      <c r="BB4601" t="s">
        <v>5989</v>
      </c>
      <c r="BF4601" t="s">
        <v>4781</v>
      </c>
    </row>
    <row r="4602" spans="46:58" x14ac:dyDescent="0.25">
      <c r="AX4602" t="s">
        <v>7675</v>
      </c>
      <c r="AY4602" s="104">
        <v>46118.379166666666</v>
      </c>
      <c r="AZ4602">
        <v>195547</v>
      </c>
      <c r="BA4602" t="s">
        <v>4728</v>
      </c>
      <c r="BB4602" t="s">
        <v>5989</v>
      </c>
    </row>
    <row r="4603" spans="46:58" x14ac:dyDescent="0.25">
      <c r="AT4603" t="s">
        <v>868</v>
      </c>
      <c r="AX4603" t="s">
        <v>7676</v>
      </c>
      <c r="AY4603" s="104">
        <v>46118.379166666666</v>
      </c>
      <c r="AZ4603">
        <v>588197</v>
      </c>
      <c r="BA4603" t="s">
        <v>4728</v>
      </c>
      <c r="BB4603" t="s">
        <v>5989</v>
      </c>
      <c r="BF4603" t="s">
        <v>5931</v>
      </c>
    </row>
    <row r="4604" spans="46:58" x14ac:dyDescent="0.25">
      <c r="AT4604" t="s">
        <v>75</v>
      </c>
      <c r="AX4604" t="s">
        <v>5596</v>
      </c>
      <c r="AY4604" s="104">
        <v>46118.379166666666</v>
      </c>
      <c r="AZ4604">
        <v>811358</v>
      </c>
      <c r="BA4604" t="s">
        <v>4728</v>
      </c>
      <c r="BB4604" t="s">
        <v>5989</v>
      </c>
      <c r="BF4604" t="s">
        <v>5931</v>
      </c>
    </row>
    <row r="4605" spans="46:58" x14ac:dyDescent="0.25">
      <c r="AT4605" t="s">
        <v>516</v>
      </c>
      <c r="AX4605" t="s">
        <v>4775</v>
      </c>
      <c r="AY4605" s="104">
        <v>46118.379861111112</v>
      </c>
      <c r="AZ4605">
        <v>610549</v>
      </c>
      <c r="BA4605" t="s">
        <v>4728</v>
      </c>
      <c r="BB4605" t="s">
        <v>5989</v>
      </c>
      <c r="BF4605" t="s">
        <v>5918</v>
      </c>
    </row>
    <row r="4606" spans="46:58" x14ac:dyDescent="0.25">
      <c r="AT4606" t="s">
        <v>298</v>
      </c>
      <c r="AX4606" t="s">
        <v>4775</v>
      </c>
      <c r="AY4606" s="104">
        <v>46118.379861111112</v>
      </c>
      <c r="AZ4606">
        <v>771237</v>
      </c>
      <c r="BA4606" t="s">
        <v>4728</v>
      </c>
      <c r="BB4606" t="s">
        <v>5989</v>
      </c>
      <c r="BF4606" t="s">
        <v>5931</v>
      </c>
    </row>
    <row r="4607" spans="46:58" x14ac:dyDescent="0.25">
      <c r="AT4607" t="s">
        <v>1559</v>
      </c>
      <c r="AX4607" t="s">
        <v>4779</v>
      </c>
      <c r="AY4607" s="104">
        <v>46118.380555555559</v>
      </c>
      <c r="AZ4607">
        <v>1684915</v>
      </c>
      <c r="BA4607" t="s">
        <v>4761</v>
      </c>
      <c r="BB4607" t="s">
        <v>5989</v>
      </c>
      <c r="BF4607" t="s">
        <v>5942</v>
      </c>
    </row>
    <row r="4608" spans="46:58" x14ac:dyDescent="0.25">
      <c r="AT4608" t="s">
        <v>77</v>
      </c>
      <c r="AX4608" t="s">
        <v>6200</v>
      </c>
      <c r="AY4608" s="104">
        <v>46118.380555555559</v>
      </c>
      <c r="AZ4608">
        <v>796743</v>
      </c>
      <c r="BA4608" t="s">
        <v>4728</v>
      </c>
      <c r="BB4608" t="s">
        <v>5989</v>
      </c>
      <c r="BF4608" t="s">
        <v>5931</v>
      </c>
    </row>
    <row r="4609" spans="46:58" x14ac:dyDescent="0.25">
      <c r="AT4609" t="s">
        <v>414</v>
      </c>
      <c r="AX4609" t="s">
        <v>4858</v>
      </c>
      <c r="AY4609" s="104">
        <v>46118.380555555559</v>
      </c>
      <c r="AZ4609">
        <v>919665</v>
      </c>
      <c r="BA4609" t="s">
        <v>4728</v>
      </c>
      <c r="BB4609" t="s">
        <v>5989</v>
      </c>
      <c r="BF4609" t="s">
        <v>5931</v>
      </c>
    </row>
    <row r="4610" spans="46:58" x14ac:dyDescent="0.25">
      <c r="AT4610" t="s">
        <v>2259</v>
      </c>
      <c r="AX4610" t="s">
        <v>4955</v>
      </c>
      <c r="AY4610" s="104">
        <v>46118.380555555559</v>
      </c>
      <c r="AZ4610">
        <v>1033007</v>
      </c>
      <c r="BA4610" t="s">
        <v>4728</v>
      </c>
      <c r="BB4610" t="s">
        <v>5989</v>
      </c>
      <c r="BF4610" t="s">
        <v>5931</v>
      </c>
    </row>
    <row r="4611" spans="46:58" x14ac:dyDescent="0.25">
      <c r="AX4611" t="s">
        <v>5131</v>
      </c>
      <c r="AY4611" s="104">
        <v>46118.380555555559</v>
      </c>
      <c r="AZ4611">
        <v>66131</v>
      </c>
      <c r="BA4611" t="s">
        <v>4728</v>
      </c>
      <c r="BB4611" t="s">
        <v>5989</v>
      </c>
    </row>
    <row r="4612" spans="46:58" x14ac:dyDescent="0.25">
      <c r="AX4612" t="s">
        <v>4968</v>
      </c>
      <c r="AY4612" s="104">
        <v>46118.380555555559</v>
      </c>
      <c r="AZ4612">
        <v>52322</v>
      </c>
      <c r="BA4612" t="s">
        <v>4728</v>
      </c>
      <c r="BB4612" t="s">
        <v>5989</v>
      </c>
    </row>
    <row r="4613" spans="46:58" x14ac:dyDescent="0.25">
      <c r="AT4613" t="s">
        <v>1481</v>
      </c>
      <c r="AX4613" t="s">
        <v>4858</v>
      </c>
      <c r="AY4613" s="104">
        <v>46118.381249999999</v>
      </c>
      <c r="AZ4613">
        <v>739916</v>
      </c>
      <c r="BA4613" t="s">
        <v>4728</v>
      </c>
      <c r="BB4613" t="s">
        <v>5989</v>
      </c>
      <c r="BF4613" t="s">
        <v>5927</v>
      </c>
    </row>
    <row r="4614" spans="46:58" x14ac:dyDescent="0.25">
      <c r="AX4614" t="s">
        <v>4844</v>
      </c>
      <c r="AY4614" s="104">
        <v>46118.381249999999</v>
      </c>
      <c r="AZ4614">
        <v>41054</v>
      </c>
      <c r="BA4614" t="s">
        <v>4728</v>
      </c>
      <c r="BB4614" t="s">
        <v>5989</v>
      </c>
    </row>
    <row r="4615" spans="46:58" x14ac:dyDescent="0.25">
      <c r="AT4615" t="s">
        <v>1531</v>
      </c>
      <c r="AX4615" t="s">
        <v>4968</v>
      </c>
      <c r="AY4615" s="104">
        <v>46118.381249999999</v>
      </c>
      <c r="AZ4615">
        <v>1021171</v>
      </c>
      <c r="BA4615" t="s">
        <v>4728</v>
      </c>
      <c r="BB4615" t="s">
        <v>5989</v>
      </c>
      <c r="BF4615" t="s">
        <v>5931</v>
      </c>
    </row>
    <row r="4616" spans="46:58" x14ac:dyDescent="0.25">
      <c r="AX4616" t="s">
        <v>5300</v>
      </c>
      <c r="AY4616" s="104">
        <v>46118.381944444445</v>
      </c>
      <c r="AZ4616">
        <v>62876</v>
      </c>
      <c r="BA4616" t="s">
        <v>4728</v>
      </c>
      <c r="BB4616" t="s">
        <v>5989</v>
      </c>
    </row>
    <row r="4617" spans="46:58" x14ac:dyDescent="0.25">
      <c r="AX4617" t="s">
        <v>7110</v>
      </c>
      <c r="AY4617" s="104">
        <v>46118.381944444445</v>
      </c>
      <c r="AZ4617">
        <v>476693</v>
      </c>
      <c r="BA4617" t="s">
        <v>4728</v>
      </c>
      <c r="BB4617" t="s">
        <v>5989</v>
      </c>
    </row>
    <row r="4618" spans="46:58" x14ac:dyDescent="0.25">
      <c r="AX4618" t="s">
        <v>4968</v>
      </c>
      <c r="AY4618" s="104">
        <v>46118.381944444445</v>
      </c>
      <c r="AZ4618">
        <v>56958</v>
      </c>
      <c r="BA4618" t="s">
        <v>4728</v>
      </c>
      <c r="BB4618" t="s">
        <v>5989</v>
      </c>
    </row>
    <row r="4619" spans="46:58" x14ac:dyDescent="0.25">
      <c r="AX4619" t="s">
        <v>5083</v>
      </c>
      <c r="AY4619" s="104">
        <v>46118.381944444445</v>
      </c>
      <c r="AZ4619">
        <v>346332</v>
      </c>
      <c r="BA4619" t="s">
        <v>4728</v>
      </c>
      <c r="BB4619" t="s">
        <v>5989</v>
      </c>
    </row>
    <row r="4620" spans="46:58" x14ac:dyDescent="0.25">
      <c r="AX4620" t="s">
        <v>7673</v>
      </c>
      <c r="AY4620" s="104">
        <v>46118.381944444445</v>
      </c>
      <c r="AZ4620">
        <v>79918</v>
      </c>
      <c r="BA4620" t="s">
        <v>4728</v>
      </c>
      <c r="BB4620" t="s">
        <v>5989</v>
      </c>
    </row>
    <row r="4621" spans="46:58" x14ac:dyDescent="0.25">
      <c r="AT4621" t="s">
        <v>2624</v>
      </c>
      <c r="AX4621" t="s">
        <v>6638</v>
      </c>
      <c r="AY4621" s="104">
        <v>46118.381944444445</v>
      </c>
      <c r="AZ4621">
        <v>860728</v>
      </c>
      <c r="BA4621" t="s">
        <v>4761</v>
      </c>
      <c r="BB4621" t="s">
        <v>5989</v>
      </c>
      <c r="BF4621" t="s">
        <v>5934</v>
      </c>
    </row>
    <row r="4622" spans="46:58" x14ac:dyDescent="0.25">
      <c r="AT4622" t="s">
        <v>84</v>
      </c>
      <c r="AX4622" t="s">
        <v>4922</v>
      </c>
      <c r="AY4622" s="104">
        <v>46118.382638888892</v>
      </c>
      <c r="AZ4622">
        <v>1410712</v>
      </c>
      <c r="BA4622" t="s">
        <v>4728</v>
      </c>
      <c r="BB4622" t="s">
        <v>5989</v>
      </c>
      <c r="BF4622" t="s">
        <v>5925</v>
      </c>
    </row>
    <row r="4623" spans="46:58" x14ac:dyDescent="0.25">
      <c r="AX4623" t="s">
        <v>7677</v>
      </c>
      <c r="AY4623" s="104">
        <v>46118.382638888892</v>
      </c>
      <c r="AZ4623">
        <v>48818</v>
      </c>
      <c r="BA4623" t="s">
        <v>4728</v>
      </c>
      <c r="BB4623" t="s">
        <v>5989</v>
      </c>
    </row>
    <row r="4624" spans="46:58" x14ac:dyDescent="0.25">
      <c r="AX4624" t="s">
        <v>5882</v>
      </c>
      <c r="AY4624" s="104">
        <v>46118.383333333331</v>
      </c>
      <c r="AZ4624">
        <v>98889</v>
      </c>
      <c r="BA4624" t="s">
        <v>4728</v>
      </c>
      <c r="BB4624" t="s">
        <v>5989</v>
      </c>
    </row>
    <row r="4625" spans="46:58" x14ac:dyDescent="0.25">
      <c r="AX4625" t="s">
        <v>5889</v>
      </c>
      <c r="AY4625" s="104">
        <v>46118.383333333331</v>
      </c>
      <c r="AZ4625">
        <v>35807</v>
      </c>
      <c r="BA4625" t="s">
        <v>4728</v>
      </c>
      <c r="BB4625" t="s">
        <v>5989</v>
      </c>
    </row>
    <row r="4626" spans="46:58" x14ac:dyDescent="0.25">
      <c r="AT4626" t="s">
        <v>637</v>
      </c>
      <c r="AU4626" t="s">
        <v>250</v>
      </c>
      <c r="AX4626" t="s">
        <v>4946</v>
      </c>
      <c r="AY4626" s="104">
        <v>46118.383333333331</v>
      </c>
      <c r="AZ4626">
        <v>856019</v>
      </c>
      <c r="BA4626" t="s">
        <v>4728</v>
      </c>
      <c r="BB4626" t="s">
        <v>5989</v>
      </c>
      <c r="BF4626" t="s">
        <v>5920</v>
      </c>
    </row>
    <row r="4627" spans="46:58" x14ac:dyDescent="0.25">
      <c r="AT4627" t="s">
        <v>2600</v>
      </c>
      <c r="AU4627" t="s">
        <v>683</v>
      </c>
      <c r="AX4627" t="s">
        <v>4763</v>
      </c>
      <c r="AY4627" s="104">
        <v>46118.384027777778</v>
      </c>
      <c r="AZ4627">
        <v>3388732</v>
      </c>
      <c r="BA4627" t="s">
        <v>4728</v>
      </c>
      <c r="BB4627" t="s">
        <v>5989</v>
      </c>
      <c r="BC4627" t="s">
        <v>4731</v>
      </c>
      <c r="BF4627" t="s">
        <v>6495</v>
      </c>
    </row>
    <row r="4628" spans="46:58" x14ac:dyDescent="0.25">
      <c r="AT4628" t="s">
        <v>1134</v>
      </c>
      <c r="AX4628" t="s">
        <v>4865</v>
      </c>
      <c r="AY4628" s="104">
        <v>46118.384027777778</v>
      </c>
      <c r="AZ4628">
        <v>2395699</v>
      </c>
      <c r="BA4628" t="s">
        <v>4761</v>
      </c>
      <c r="BB4628" t="s">
        <v>5989</v>
      </c>
      <c r="BF4628" t="s">
        <v>5966</v>
      </c>
    </row>
    <row r="4629" spans="46:58" x14ac:dyDescent="0.25">
      <c r="AT4629" t="s">
        <v>1481</v>
      </c>
      <c r="AU4629" t="s">
        <v>298</v>
      </c>
      <c r="AX4629" t="s">
        <v>5959</v>
      </c>
      <c r="AY4629" s="104">
        <v>46118.384027777778</v>
      </c>
      <c r="AZ4629">
        <v>2181819</v>
      </c>
      <c r="BA4629" t="s">
        <v>4761</v>
      </c>
      <c r="BB4629" t="s">
        <v>5989</v>
      </c>
      <c r="BC4629" t="s">
        <v>4812</v>
      </c>
      <c r="BF4629" t="s">
        <v>5966</v>
      </c>
    </row>
    <row r="4630" spans="46:58" x14ac:dyDescent="0.25">
      <c r="AT4630" t="s">
        <v>223</v>
      </c>
      <c r="AX4630" t="s">
        <v>4782</v>
      </c>
      <c r="AY4630" s="104">
        <v>46118.384027777778</v>
      </c>
      <c r="AZ4630">
        <v>2309191</v>
      </c>
      <c r="BA4630" t="s">
        <v>4761</v>
      </c>
      <c r="BB4630" t="s">
        <v>5989</v>
      </c>
      <c r="BF4630" t="s">
        <v>5918</v>
      </c>
    </row>
    <row r="4631" spans="46:58" x14ac:dyDescent="0.25">
      <c r="AX4631" t="s">
        <v>7678</v>
      </c>
      <c r="AY4631" s="104">
        <v>46118.384027777778</v>
      </c>
      <c r="AZ4631">
        <v>80798</v>
      </c>
      <c r="BA4631" t="s">
        <v>4728</v>
      </c>
      <c r="BB4631" t="s">
        <v>5989</v>
      </c>
    </row>
    <row r="4632" spans="46:58" x14ac:dyDescent="0.25">
      <c r="AT4632" t="s">
        <v>1481</v>
      </c>
      <c r="AX4632" t="s">
        <v>7679</v>
      </c>
      <c r="AY4632" s="104">
        <v>46118.384027777778</v>
      </c>
      <c r="AZ4632">
        <v>870750</v>
      </c>
      <c r="BA4632" t="s">
        <v>4728</v>
      </c>
      <c r="BB4632" t="s">
        <v>5989</v>
      </c>
      <c r="BF4632" t="s">
        <v>5931</v>
      </c>
    </row>
    <row r="4633" spans="46:58" x14ac:dyDescent="0.25">
      <c r="AX4633" t="s">
        <v>4903</v>
      </c>
      <c r="AY4633" s="104">
        <v>46118.384027777778</v>
      </c>
      <c r="AZ4633">
        <v>74851</v>
      </c>
      <c r="BA4633" t="s">
        <v>4728</v>
      </c>
      <c r="BB4633" t="s">
        <v>5989</v>
      </c>
    </row>
    <row r="4634" spans="46:58" x14ac:dyDescent="0.25">
      <c r="AX4634" t="s">
        <v>7648</v>
      </c>
      <c r="AY4634" s="104">
        <v>46118.384722222225</v>
      </c>
      <c r="AZ4634">
        <v>75342</v>
      </c>
      <c r="BA4634" t="s">
        <v>4728</v>
      </c>
      <c r="BB4634" t="s">
        <v>5989</v>
      </c>
    </row>
    <row r="4635" spans="46:58" x14ac:dyDescent="0.25">
      <c r="AT4635" t="s">
        <v>852</v>
      </c>
      <c r="AX4635" t="s">
        <v>4782</v>
      </c>
      <c r="AY4635" s="104">
        <v>46118.385416666664</v>
      </c>
      <c r="AZ4635">
        <v>823412</v>
      </c>
      <c r="BA4635" t="s">
        <v>4728</v>
      </c>
      <c r="BB4635" t="s">
        <v>5989</v>
      </c>
      <c r="BF4635" t="s">
        <v>5931</v>
      </c>
    </row>
    <row r="4636" spans="46:58" x14ac:dyDescent="0.25">
      <c r="AT4636" t="s">
        <v>264</v>
      </c>
      <c r="AX4636" t="s">
        <v>4836</v>
      </c>
      <c r="AY4636" s="104">
        <v>46118.385416666664</v>
      </c>
      <c r="AZ4636">
        <v>1119169</v>
      </c>
      <c r="BA4636" t="s">
        <v>4728</v>
      </c>
      <c r="BB4636" t="s">
        <v>5989</v>
      </c>
      <c r="BC4636" t="s">
        <v>4731</v>
      </c>
      <c r="BF4636" t="s">
        <v>5966</v>
      </c>
    </row>
    <row r="4637" spans="46:58" x14ac:dyDescent="0.25">
      <c r="AX4637" t="s">
        <v>5658</v>
      </c>
      <c r="AY4637" s="104">
        <v>46118.385416666664</v>
      </c>
      <c r="AZ4637">
        <v>53307</v>
      </c>
      <c r="BA4637" t="s">
        <v>4728</v>
      </c>
      <c r="BB4637" t="s">
        <v>5989</v>
      </c>
    </row>
    <row r="4638" spans="46:58" x14ac:dyDescent="0.25">
      <c r="AX4638" t="s">
        <v>6393</v>
      </c>
      <c r="AY4638" s="104">
        <v>46118.385416666664</v>
      </c>
      <c r="AZ4638">
        <v>86689</v>
      </c>
      <c r="BA4638" t="s">
        <v>4728</v>
      </c>
      <c r="BB4638" t="s">
        <v>5989</v>
      </c>
    </row>
    <row r="4639" spans="46:58" x14ac:dyDescent="0.25">
      <c r="AT4639" t="s">
        <v>637</v>
      </c>
      <c r="AU4639" t="s">
        <v>223</v>
      </c>
      <c r="AX4639" t="s">
        <v>5660</v>
      </c>
      <c r="AY4639" s="104">
        <v>46118.386111111111</v>
      </c>
      <c r="AZ4639">
        <v>1345077</v>
      </c>
      <c r="BA4639" t="s">
        <v>4761</v>
      </c>
      <c r="BB4639" t="s">
        <v>5989</v>
      </c>
      <c r="BF4639" t="s">
        <v>5966</v>
      </c>
    </row>
    <row r="4640" spans="46:58" x14ac:dyDescent="0.25">
      <c r="AT4640" t="s">
        <v>1284</v>
      </c>
      <c r="AU4640" t="s">
        <v>256</v>
      </c>
      <c r="AX4640" t="s">
        <v>4895</v>
      </c>
      <c r="AY4640" s="104">
        <v>46118.386111111111</v>
      </c>
      <c r="AZ4640">
        <v>4349379</v>
      </c>
      <c r="BA4640" t="s">
        <v>4728</v>
      </c>
      <c r="BB4640" t="s">
        <v>5989</v>
      </c>
      <c r="BC4640" t="s">
        <v>4731</v>
      </c>
      <c r="BF4640" t="s">
        <v>6609</v>
      </c>
    </row>
    <row r="4641" spans="46:58" x14ac:dyDescent="0.25">
      <c r="AT4641" t="s">
        <v>2259</v>
      </c>
      <c r="AX4641" t="s">
        <v>4770</v>
      </c>
      <c r="AY4641" s="104">
        <v>46118.386111111111</v>
      </c>
      <c r="AZ4641">
        <v>765200</v>
      </c>
      <c r="BA4641" t="s">
        <v>4728</v>
      </c>
      <c r="BB4641" t="s">
        <v>5989</v>
      </c>
      <c r="BF4641" t="s">
        <v>5918</v>
      </c>
    </row>
    <row r="4642" spans="46:58" x14ac:dyDescent="0.25">
      <c r="AT4642" t="s">
        <v>868</v>
      </c>
      <c r="AX4642" t="s">
        <v>5079</v>
      </c>
      <c r="AY4642" s="104">
        <v>46118.386805555558</v>
      </c>
      <c r="AZ4642">
        <v>1399129</v>
      </c>
      <c r="BA4642" t="s">
        <v>4761</v>
      </c>
      <c r="BB4642" t="s">
        <v>5989</v>
      </c>
      <c r="BF4642" t="s">
        <v>5966</v>
      </c>
    </row>
    <row r="4643" spans="46:58" x14ac:dyDescent="0.25">
      <c r="AX4643" t="s">
        <v>4776</v>
      </c>
      <c r="AY4643" s="104">
        <v>46118.386805555558</v>
      </c>
      <c r="AZ4643">
        <v>361098</v>
      </c>
      <c r="BA4643" t="s">
        <v>4728</v>
      </c>
      <c r="BB4643" t="s">
        <v>5989</v>
      </c>
    </row>
    <row r="4644" spans="46:58" x14ac:dyDescent="0.25">
      <c r="AT4644" t="s">
        <v>637</v>
      </c>
      <c r="AU4644" t="s">
        <v>264</v>
      </c>
      <c r="AV4644" t="s">
        <v>217</v>
      </c>
      <c r="AX4644" t="s">
        <v>7468</v>
      </c>
      <c r="AY4644" s="104">
        <v>46118.387499999997</v>
      </c>
      <c r="AZ4644">
        <v>2538383</v>
      </c>
      <c r="BA4644" t="s">
        <v>4728</v>
      </c>
      <c r="BB4644" t="s">
        <v>5989</v>
      </c>
      <c r="BC4644" t="s">
        <v>4731</v>
      </c>
      <c r="BF4644" t="s">
        <v>6495</v>
      </c>
    </row>
    <row r="4645" spans="46:58" x14ac:dyDescent="0.25">
      <c r="AT4645" t="s">
        <v>1481</v>
      </c>
      <c r="AX4645" t="s">
        <v>4827</v>
      </c>
      <c r="AY4645" s="104">
        <v>46118.387499999997</v>
      </c>
      <c r="AZ4645">
        <v>1008052</v>
      </c>
      <c r="BA4645" t="s">
        <v>4728</v>
      </c>
      <c r="BB4645" t="s">
        <v>5989</v>
      </c>
      <c r="BF4645" t="s">
        <v>5931</v>
      </c>
    </row>
    <row r="4646" spans="46:58" x14ac:dyDescent="0.25">
      <c r="AT4646" t="s">
        <v>1559</v>
      </c>
      <c r="AU4646" t="s">
        <v>1688</v>
      </c>
      <c r="AX4646" t="s">
        <v>5256</v>
      </c>
      <c r="AY4646" s="104">
        <v>46118.387499999997</v>
      </c>
      <c r="AZ4646">
        <v>2986727</v>
      </c>
      <c r="BA4646" t="s">
        <v>4728</v>
      </c>
      <c r="BB4646" t="s">
        <v>5989</v>
      </c>
      <c r="BC4646" t="s">
        <v>4731</v>
      </c>
      <c r="BF4646" t="s">
        <v>6240</v>
      </c>
    </row>
    <row r="4647" spans="46:58" x14ac:dyDescent="0.25">
      <c r="AX4647" t="s">
        <v>4796</v>
      </c>
      <c r="AY4647" s="104">
        <v>46118.387499999997</v>
      </c>
      <c r="AZ4647">
        <v>147326</v>
      </c>
      <c r="BA4647" t="s">
        <v>4728</v>
      </c>
      <c r="BB4647" t="s">
        <v>5989</v>
      </c>
    </row>
    <row r="4648" spans="46:58" x14ac:dyDescent="0.25">
      <c r="AT4648" t="s">
        <v>298</v>
      </c>
      <c r="AX4648" t="s">
        <v>7110</v>
      </c>
      <c r="AY4648" s="104">
        <v>46118.387499999997</v>
      </c>
      <c r="AZ4648">
        <v>2083037</v>
      </c>
      <c r="BA4648" t="s">
        <v>4761</v>
      </c>
      <c r="BB4648" t="s">
        <v>5989</v>
      </c>
      <c r="BF4648" t="s">
        <v>4781</v>
      </c>
    </row>
    <row r="4649" spans="46:58" x14ac:dyDescent="0.25">
      <c r="AX4649" t="s">
        <v>4844</v>
      </c>
      <c r="AY4649" s="104">
        <v>46118.387499999997</v>
      </c>
      <c r="AZ4649">
        <v>28838</v>
      </c>
      <c r="BA4649" t="s">
        <v>4728</v>
      </c>
      <c r="BB4649" t="s">
        <v>5989</v>
      </c>
    </row>
    <row r="4650" spans="46:58" x14ac:dyDescent="0.25">
      <c r="AT4650" t="s">
        <v>967</v>
      </c>
      <c r="AX4650" t="s">
        <v>5042</v>
      </c>
      <c r="AY4650" s="104">
        <v>46118.387499999997</v>
      </c>
      <c r="AZ4650">
        <v>2325495</v>
      </c>
      <c r="BA4650" t="s">
        <v>4728</v>
      </c>
      <c r="BB4650" t="s">
        <v>5989</v>
      </c>
      <c r="BF4650" t="s">
        <v>5931</v>
      </c>
    </row>
    <row r="4651" spans="46:58" x14ac:dyDescent="0.25">
      <c r="AX4651" t="s">
        <v>4763</v>
      </c>
      <c r="AY4651" s="104">
        <v>46118.387499999997</v>
      </c>
      <c r="AZ4651">
        <v>81028</v>
      </c>
      <c r="BA4651" t="s">
        <v>4728</v>
      </c>
      <c r="BB4651" t="s">
        <v>5989</v>
      </c>
    </row>
    <row r="4652" spans="46:58" x14ac:dyDescent="0.25">
      <c r="AT4652" t="s">
        <v>852</v>
      </c>
      <c r="AX4652" t="s">
        <v>7669</v>
      </c>
      <c r="AY4652" s="104">
        <v>46118.387499999997</v>
      </c>
      <c r="AZ4652">
        <v>1227141</v>
      </c>
      <c r="BA4652" t="s">
        <v>4728</v>
      </c>
      <c r="BB4652" t="s">
        <v>5989</v>
      </c>
      <c r="BF4652" t="s">
        <v>5931</v>
      </c>
    </row>
    <row r="4653" spans="46:58" x14ac:dyDescent="0.25">
      <c r="AX4653" t="s">
        <v>4836</v>
      </c>
      <c r="AY4653" s="104">
        <v>46118.387499999997</v>
      </c>
      <c r="AZ4653">
        <v>40309</v>
      </c>
      <c r="BA4653" t="s">
        <v>4728</v>
      </c>
      <c r="BB4653" t="s">
        <v>5989</v>
      </c>
    </row>
    <row r="4654" spans="46:58" x14ac:dyDescent="0.25">
      <c r="AT4654" t="s">
        <v>2259</v>
      </c>
      <c r="AX4654" t="s">
        <v>5011</v>
      </c>
      <c r="AY4654" s="104">
        <v>46118.388194444444</v>
      </c>
      <c r="AZ4654">
        <v>998151</v>
      </c>
      <c r="BA4654" t="s">
        <v>4728</v>
      </c>
      <c r="BB4654" t="s">
        <v>5989</v>
      </c>
      <c r="BF4654" t="s">
        <v>5931</v>
      </c>
    </row>
    <row r="4655" spans="46:58" x14ac:dyDescent="0.25">
      <c r="AX4655" t="s">
        <v>4743</v>
      </c>
      <c r="AY4655" s="104">
        <v>46118.388194444444</v>
      </c>
      <c r="AZ4655">
        <v>56624</v>
      </c>
      <c r="BA4655" t="s">
        <v>4728</v>
      </c>
      <c r="BB4655" t="s">
        <v>5989</v>
      </c>
    </row>
    <row r="4656" spans="46:58" x14ac:dyDescent="0.25">
      <c r="AX4656" t="s">
        <v>5660</v>
      </c>
      <c r="AY4656" s="104">
        <v>46118.388194444444</v>
      </c>
      <c r="AZ4656">
        <v>108053</v>
      </c>
      <c r="BA4656" t="s">
        <v>4728</v>
      </c>
      <c r="BB4656" t="s">
        <v>5989</v>
      </c>
    </row>
    <row r="4657" spans="46:58" x14ac:dyDescent="0.25">
      <c r="AT4657" t="s">
        <v>76</v>
      </c>
      <c r="AX4657" t="s">
        <v>5013</v>
      </c>
      <c r="AY4657" s="104">
        <v>46118.388888888891</v>
      </c>
      <c r="AZ4657">
        <v>1307247</v>
      </c>
      <c r="BA4657" t="s">
        <v>4728</v>
      </c>
      <c r="BB4657" t="s">
        <v>5989</v>
      </c>
      <c r="BF4657" t="s">
        <v>5925</v>
      </c>
    </row>
    <row r="4658" spans="46:58" x14ac:dyDescent="0.25">
      <c r="AX4658" t="s">
        <v>7675</v>
      </c>
      <c r="AY4658" s="104">
        <v>46118.388888888891</v>
      </c>
      <c r="AZ4658">
        <v>156565</v>
      </c>
      <c r="BA4658" t="s">
        <v>4728</v>
      </c>
      <c r="BB4658" t="s">
        <v>5989</v>
      </c>
    </row>
    <row r="4659" spans="46:58" x14ac:dyDescent="0.25">
      <c r="AT4659" t="s">
        <v>250</v>
      </c>
      <c r="AX4659" t="s">
        <v>4796</v>
      </c>
      <c r="AY4659" s="104">
        <v>46118.388888888891</v>
      </c>
      <c r="AZ4659">
        <v>1241499</v>
      </c>
      <c r="BA4659" t="s">
        <v>4761</v>
      </c>
      <c r="BB4659" t="s">
        <v>5989</v>
      </c>
      <c r="BF4659" t="s">
        <v>5966</v>
      </c>
    </row>
    <row r="4660" spans="46:58" x14ac:dyDescent="0.25">
      <c r="AX4660" t="s">
        <v>7680</v>
      </c>
      <c r="AY4660" s="104">
        <v>46118.388888888891</v>
      </c>
      <c r="AZ4660">
        <v>54219</v>
      </c>
      <c r="BA4660" t="s">
        <v>4728</v>
      </c>
      <c r="BB4660" t="s">
        <v>5989</v>
      </c>
    </row>
    <row r="4661" spans="46:58" x14ac:dyDescent="0.25">
      <c r="AT4661" t="s">
        <v>77</v>
      </c>
      <c r="AX4661" t="s">
        <v>4766</v>
      </c>
      <c r="AY4661" s="104">
        <v>46118.388888888891</v>
      </c>
      <c r="AZ4661">
        <v>1590398</v>
      </c>
      <c r="BA4661" t="s">
        <v>4728</v>
      </c>
      <c r="BB4661" t="s">
        <v>5989</v>
      </c>
      <c r="BF4661" t="s">
        <v>5958</v>
      </c>
    </row>
    <row r="4662" spans="46:58" x14ac:dyDescent="0.25">
      <c r="AX4662" t="s">
        <v>5556</v>
      </c>
      <c r="AY4662" s="104">
        <v>46118.38958333333</v>
      </c>
      <c r="AZ4662">
        <v>65737</v>
      </c>
      <c r="BA4662" t="s">
        <v>4728</v>
      </c>
      <c r="BB4662" t="s">
        <v>5989</v>
      </c>
    </row>
    <row r="4663" spans="46:58" x14ac:dyDescent="0.25">
      <c r="AX4663" t="s">
        <v>4826</v>
      </c>
      <c r="AY4663" s="104">
        <v>46118.390277777777</v>
      </c>
      <c r="AZ4663">
        <v>253356</v>
      </c>
      <c r="BA4663" t="s">
        <v>4728</v>
      </c>
      <c r="BB4663" t="s">
        <v>5989</v>
      </c>
    </row>
    <row r="4664" spans="46:58" x14ac:dyDescent="0.25">
      <c r="AT4664" t="s">
        <v>76</v>
      </c>
      <c r="AU4664" t="s">
        <v>1688</v>
      </c>
      <c r="AX4664" t="s">
        <v>7680</v>
      </c>
      <c r="AY4664" s="104">
        <v>46118.390277777777</v>
      </c>
      <c r="AZ4664">
        <v>3963709</v>
      </c>
      <c r="BA4664" t="s">
        <v>4728</v>
      </c>
      <c r="BB4664" t="s">
        <v>5989</v>
      </c>
      <c r="BC4664" t="s">
        <v>4731</v>
      </c>
      <c r="BF4664" t="s">
        <v>6240</v>
      </c>
    </row>
    <row r="4665" spans="46:58" x14ac:dyDescent="0.25">
      <c r="AT4665" t="s">
        <v>2357</v>
      </c>
      <c r="AX4665" t="s">
        <v>4727</v>
      </c>
      <c r="AY4665" s="104">
        <v>46118.390277777777</v>
      </c>
      <c r="AZ4665">
        <v>621481</v>
      </c>
      <c r="BA4665" t="s">
        <v>4728</v>
      </c>
      <c r="BB4665" t="s">
        <v>5989</v>
      </c>
      <c r="BF4665" t="s">
        <v>5925</v>
      </c>
    </row>
    <row r="4666" spans="46:58" x14ac:dyDescent="0.25">
      <c r="AX4666" t="s">
        <v>6809</v>
      </c>
      <c r="AY4666" s="104">
        <v>46118.390277777777</v>
      </c>
      <c r="AZ4666">
        <v>57216</v>
      </c>
      <c r="BA4666" t="s">
        <v>4728</v>
      </c>
      <c r="BB4666" t="s">
        <v>5989</v>
      </c>
    </row>
    <row r="4667" spans="46:58" x14ac:dyDescent="0.25">
      <c r="AT4667" t="s">
        <v>2403</v>
      </c>
      <c r="AX4667" t="s">
        <v>5504</v>
      </c>
      <c r="AY4667" s="104">
        <v>46118.390972222223</v>
      </c>
      <c r="AZ4667">
        <v>946794</v>
      </c>
      <c r="BA4667" t="s">
        <v>4728</v>
      </c>
      <c r="BB4667" t="s">
        <v>5989</v>
      </c>
      <c r="BF4667" t="s">
        <v>5931</v>
      </c>
    </row>
    <row r="4668" spans="46:58" x14ac:dyDescent="0.25">
      <c r="AT4668" t="s">
        <v>1531</v>
      </c>
      <c r="AX4668" t="s">
        <v>6068</v>
      </c>
      <c r="AY4668" s="104">
        <v>46118.390972222223</v>
      </c>
      <c r="AZ4668">
        <v>703364</v>
      </c>
      <c r="BA4668" t="s">
        <v>4728</v>
      </c>
      <c r="BB4668" t="s">
        <v>5989</v>
      </c>
      <c r="BF4668" t="s">
        <v>5931</v>
      </c>
    </row>
    <row r="4669" spans="46:58" x14ac:dyDescent="0.25">
      <c r="AT4669" t="s">
        <v>308</v>
      </c>
      <c r="AX4669" t="s">
        <v>7681</v>
      </c>
      <c r="AY4669" s="104">
        <v>46118.390972222223</v>
      </c>
      <c r="AZ4669">
        <v>863341</v>
      </c>
      <c r="BA4669" t="s">
        <v>4728</v>
      </c>
      <c r="BB4669" t="s">
        <v>5989</v>
      </c>
      <c r="BF4669" t="s">
        <v>5918</v>
      </c>
    </row>
    <row r="4670" spans="46:58" x14ac:dyDescent="0.25">
      <c r="AX4670" t="s">
        <v>4743</v>
      </c>
      <c r="AY4670" s="104">
        <v>46118.390972222223</v>
      </c>
      <c r="AZ4670">
        <v>82438</v>
      </c>
      <c r="BA4670" t="s">
        <v>4728</v>
      </c>
      <c r="BB4670" t="s">
        <v>5989</v>
      </c>
    </row>
    <row r="4671" spans="46:58" x14ac:dyDescent="0.25">
      <c r="AX4671" t="s">
        <v>4946</v>
      </c>
      <c r="AY4671" s="104">
        <v>46118.39166666667</v>
      </c>
      <c r="AZ4671">
        <v>45669</v>
      </c>
      <c r="BA4671" t="s">
        <v>4728</v>
      </c>
      <c r="BB4671" t="s">
        <v>5989</v>
      </c>
    </row>
    <row r="4672" spans="46:58" x14ac:dyDescent="0.25">
      <c r="AX4672" t="s">
        <v>7682</v>
      </c>
      <c r="AY4672" s="104">
        <v>46118.39166666667</v>
      </c>
      <c r="AZ4672">
        <v>154997</v>
      </c>
      <c r="BA4672" t="s">
        <v>4728</v>
      </c>
      <c r="BB4672" t="s">
        <v>5989</v>
      </c>
    </row>
    <row r="4673" spans="46:58" x14ac:dyDescent="0.25">
      <c r="AX4673" t="s">
        <v>4743</v>
      </c>
      <c r="AY4673" s="104">
        <v>46118.392361111109</v>
      </c>
      <c r="AZ4673">
        <v>49602</v>
      </c>
      <c r="BA4673" t="s">
        <v>4728</v>
      </c>
      <c r="BB4673" t="s">
        <v>5989</v>
      </c>
    </row>
    <row r="4674" spans="46:58" x14ac:dyDescent="0.25">
      <c r="AT4674" t="s">
        <v>2624</v>
      </c>
      <c r="AX4674" t="s">
        <v>4769</v>
      </c>
      <c r="AY4674" s="104">
        <v>46118.392361111109</v>
      </c>
      <c r="AZ4674">
        <v>882345</v>
      </c>
      <c r="BA4674" t="s">
        <v>4761</v>
      </c>
      <c r="BB4674" t="s">
        <v>5989</v>
      </c>
      <c r="BF4674" t="s">
        <v>5934</v>
      </c>
    </row>
    <row r="4675" spans="46:58" x14ac:dyDescent="0.25">
      <c r="AT4675" t="s">
        <v>637</v>
      </c>
      <c r="AU4675" t="s">
        <v>1531</v>
      </c>
      <c r="AX4675" t="s">
        <v>5336</v>
      </c>
      <c r="AY4675" s="104">
        <v>46118.392361111109</v>
      </c>
      <c r="AZ4675">
        <v>596871</v>
      </c>
      <c r="BA4675" t="s">
        <v>4728</v>
      </c>
      <c r="BB4675" t="s">
        <v>5989</v>
      </c>
      <c r="BF4675" t="s">
        <v>5925</v>
      </c>
    </row>
    <row r="4676" spans="46:58" x14ac:dyDescent="0.25">
      <c r="AT4676" t="s">
        <v>1481</v>
      </c>
      <c r="AX4676" t="s">
        <v>4836</v>
      </c>
      <c r="AY4676" s="104">
        <v>46118.393055555556</v>
      </c>
      <c r="AZ4676">
        <v>864796</v>
      </c>
      <c r="BA4676" t="s">
        <v>4728</v>
      </c>
      <c r="BB4676" t="s">
        <v>5989</v>
      </c>
      <c r="BF4676" t="s">
        <v>5931</v>
      </c>
    </row>
    <row r="4677" spans="46:58" x14ac:dyDescent="0.25">
      <c r="AT4677" t="s">
        <v>1276</v>
      </c>
      <c r="AX4677" t="s">
        <v>4782</v>
      </c>
      <c r="AY4677" s="104">
        <v>46118.393055555556</v>
      </c>
      <c r="AZ4677">
        <v>911107</v>
      </c>
      <c r="BA4677" t="s">
        <v>4728</v>
      </c>
      <c r="BB4677" t="s">
        <v>5989</v>
      </c>
      <c r="BF4677" t="s">
        <v>5925</v>
      </c>
    </row>
    <row r="4678" spans="46:58" x14ac:dyDescent="0.25">
      <c r="AT4678" t="s">
        <v>414</v>
      </c>
      <c r="AX4678" t="s">
        <v>4839</v>
      </c>
      <c r="AY4678" s="104">
        <v>46118.393750000003</v>
      </c>
      <c r="AZ4678">
        <v>1473507</v>
      </c>
      <c r="BA4678" t="s">
        <v>4728</v>
      </c>
      <c r="BB4678" t="s">
        <v>5989</v>
      </c>
      <c r="BF4678" t="s">
        <v>5958</v>
      </c>
    </row>
    <row r="4679" spans="46:58" x14ac:dyDescent="0.25">
      <c r="AT4679" t="s">
        <v>866</v>
      </c>
      <c r="AX4679" t="s">
        <v>5333</v>
      </c>
      <c r="AY4679" s="104">
        <v>46118.394444444442</v>
      </c>
      <c r="AZ4679">
        <v>774974</v>
      </c>
      <c r="BA4679" t="s">
        <v>4761</v>
      </c>
      <c r="BB4679" t="s">
        <v>5989</v>
      </c>
      <c r="BF4679" t="s">
        <v>5966</v>
      </c>
    </row>
    <row r="4680" spans="46:58" x14ac:dyDescent="0.25">
      <c r="AT4680" t="s">
        <v>1559</v>
      </c>
      <c r="AX4680" t="s">
        <v>5156</v>
      </c>
      <c r="AY4680" s="104">
        <v>46118.394444444442</v>
      </c>
      <c r="AZ4680">
        <v>834748</v>
      </c>
      <c r="BA4680" t="s">
        <v>4761</v>
      </c>
      <c r="BB4680" t="s">
        <v>5989</v>
      </c>
      <c r="BF4680" t="s">
        <v>5966</v>
      </c>
    </row>
    <row r="4681" spans="46:58" x14ac:dyDescent="0.25">
      <c r="AT4681" t="s">
        <v>637</v>
      </c>
      <c r="AX4681" t="s">
        <v>5156</v>
      </c>
      <c r="AY4681" s="104">
        <v>46118.394444444442</v>
      </c>
      <c r="AZ4681">
        <v>3135354</v>
      </c>
      <c r="BA4681" t="s">
        <v>4761</v>
      </c>
      <c r="BB4681" t="s">
        <v>5989</v>
      </c>
      <c r="BF4681" t="s">
        <v>5942</v>
      </c>
    </row>
    <row r="4682" spans="46:58" x14ac:dyDescent="0.25">
      <c r="AX4682" t="s">
        <v>5467</v>
      </c>
      <c r="AY4682" s="104">
        <v>46118.394444444442</v>
      </c>
      <c r="AZ4682">
        <v>446281</v>
      </c>
      <c r="BA4682" t="s">
        <v>4728</v>
      </c>
      <c r="BB4682" t="s">
        <v>5989</v>
      </c>
    </row>
    <row r="4683" spans="46:58" x14ac:dyDescent="0.25">
      <c r="AX4683" t="s">
        <v>7667</v>
      </c>
      <c r="AY4683" s="104">
        <v>46118.395138888889</v>
      </c>
      <c r="AZ4683">
        <v>90011</v>
      </c>
      <c r="BA4683" t="s">
        <v>4728</v>
      </c>
      <c r="BB4683" t="s">
        <v>5989</v>
      </c>
    </row>
    <row r="4684" spans="46:58" x14ac:dyDescent="0.25">
      <c r="AX4684" t="s">
        <v>5061</v>
      </c>
      <c r="AY4684" s="104">
        <v>46118.395138888889</v>
      </c>
      <c r="AZ4684">
        <v>74276</v>
      </c>
      <c r="BA4684" t="s">
        <v>4728</v>
      </c>
      <c r="BB4684" t="s">
        <v>5989</v>
      </c>
    </row>
    <row r="4685" spans="46:58" x14ac:dyDescent="0.25">
      <c r="AX4685" t="s">
        <v>7683</v>
      </c>
      <c r="AY4685" s="104">
        <v>46118.395138888889</v>
      </c>
      <c r="AZ4685">
        <v>83133</v>
      </c>
      <c r="BA4685" t="s">
        <v>4728</v>
      </c>
      <c r="BB4685" t="s">
        <v>5989</v>
      </c>
    </row>
    <row r="4686" spans="46:58" x14ac:dyDescent="0.25">
      <c r="AX4686" t="s">
        <v>4782</v>
      </c>
      <c r="AY4686" s="104">
        <v>46118.395138888889</v>
      </c>
      <c r="AZ4686">
        <v>75769</v>
      </c>
      <c r="BA4686" t="s">
        <v>4728</v>
      </c>
      <c r="BB4686" t="s">
        <v>5989</v>
      </c>
    </row>
    <row r="4687" spans="46:58" x14ac:dyDescent="0.25">
      <c r="AX4687" t="s">
        <v>6469</v>
      </c>
      <c r="AY4687" s="104">
        <v>46118.395138888889</v>
      </c>
      <c r="AZ4687">
        <v>220133</v>
      </c>
      <c r="BA4687" t="s">
        <v>4728</v>
      </c>
      <c r="BB4687" t="s">
        <v>5989</v>
      </c>
    </row>
    <row r="4688" spans="46:58" x14ac:dyDescent="0.25">
      <c r="AT4688" t="s">
        <v>2403</v>
      </c>
      <c r="AX4688" t="s">
        <v>4872</v>
      </c>
      <c r="AY4688" s="104">
        <v>46118.395138888889</v>
      </c>
      <c r="AZ4688">
        <v>870805</v>
      </c>
      <c r="BA4688" t="s">
        <v>4728</v>
      </c>
      <c r="BB4688" t="s">
        <v>5989</v>
      </c>
      <c r="BF4688" t="s">
        <v>5931</v>
      </c>
    </row>
    <row r="4689" spans="46:58" x14ac:dyDescent="0.25">
      <c r="AT4689" t="s">
        <v>81</v>
      </c>
      <c r="AX4689" t="s">
        <v>4733</v>
      </c>
      <c r="AY4689" s="104">
        <v>46118.395833333336</v>
      </c>
      <c r="AZ4689">
        <v>1127095</v>
      </c>
      <c r="BA4689" t="s">
        <v>4728</v>
      </c>
      <c r="BB4689" t="s">
        <v>5989</v>
      </c>
      <c r="BF4689" t="s">
        <v>5931</v>
      </c>
    </row>
    <row r="4690" spans="46:58" x14ac:dyDescent="0.25">
      <c r="AT4690" t="s">
        <v>1706</v>
      </c>
      <c r="AX4690" t="s">
        <v>6294</v>
      </c>
      <c r="AY4690" s="104">
        <v>46118.395833333336</v>
      </c>
      <c r="AZ4690">
        <v>1051548</v>
      </c>
      <c r="BA4690" t="s">
        <v>4728</v>
      </c>
      <c r="BB4690" t="s">
        <v>5989</v>
      </c>
      <c r="BF4690" t="s">
        <v>5931</v>
      </c>
    </row>
    <row r="4691" spans="46:58" x14ac:dyDescent="0.25">
      <c r="AX4691" t="s">
        <v>7684</v>
      </c>
      <c r="AY4691" s="104">
        <v>46118.395833333336</v>
      </c>
      <c r="AZ4691">
        <v>512748</v>
      </c>
      <c r="BA4691" t="s">
        <v>4728</v>
      </c>
      <c r="BB4691" t="s">
        <v>5989</v>
      </c>
    </row>
    <row r="4692" spans="46:58" x14ac:dyDescent="0.25">
      <c r="AX4692" t="s">
        <v>5001</v>
      </c>
      <c r="AY4692" s="104">
        <v>46118.396527777775</v>
      </c>
      <c r="AZ4692">
        <v>86273</v>
      </c>
      <c r="BA4692" t="s">
        <v>4728</v>
      </c>
      <c r="BB4692" t="s">
        <v>5989</v>
      </c>
    </row>
    <row r="4693" spans="46:58" x14ac:dyDescent="0.25">
      <c r="AT4693" t="s">
        <v>852</v>
      </c>
      <c r="AX4693" t="s">
        <v>5163</v>
      </c>
      <c r="AY4693" s="104">
        <v>46118.396527777775</v>
      </c>
      <c r="AZ4693">
        <v>1098819</v>
      </c>
      <c r="BA4693" t="s">
        <v>4728</v>
      </c>
      <c r="BB4693" t="s">
        <v>5989</v>
      </c>
      <c r="BF4693" t="s">
        <v>5942</v>
      </c>
    </row>
    <row r="4694" spans="46:58" x14ac:dyDescent="0.25">
      <c r="AT4694" t="s">
        <v>868</v>
      </c>
      <c r="AX4694" t="s">
        <v>4872</v>
      </c>
      <c r="AY4694" s="104">
        <v>46118.396527777775</v>
      </c>
      <c r="AZ4694">
        <v>1946912</v>
      </c>
      <c r="BA4694" t="s">
        <v>4761</v>
      </c>
      <c r="BB4694" t="s">
        <v>5989</v>
      </c>
      <c r="BF4694" t="s">
        <v>5966</v>
      </c>
    </row>
    <row r="4695" spans="46:58" x14ac:dyDescent="0.25">
      <c r="AT4695" t="s">
        <v>1276</v>
      </c>
      <c r="AX4695" t="s">
        <v>6013</v>
      </c>
      <c r="AY4695" s="104">
        <v>46118.396527777775</v>
      </c>
      <c r="AZ4695">
        <v>531821</v>
      </c>
      <c r="BA4695" t="s">
        <v>4728</v>
      </c>
      <c r="BB4695" t="s">
        <v>5989</v>
      </c>
      <c r="BF4695" t="s">
        <v>5925</v>
      </c>
    </row>
    <row r="4696" spans="46:58" x14ac:dyDescent="0.25">
      <c r="AX4696" t="s">
        <v>5174</v>
      </c>
      <c r="AY4696" s="104">
        <v>46118.396527777775</v>
      </c>
      <c r="AZ4696">
        <v>165163</v>
      </c>
      <c r="BA4696" t="s">
        <v>4728</v>
      </c>
      <c r="BB4696" t="s">
        <v>5989</v>
      </c>
    </row>
    <row r="4697" spans="46:58" x14ac:dyDescent="0.25">
      <c r="AX4697" t="s">
        <v>5382</v>
      </c>
      <c r="AY4697" s="104">
        <v>46118.397222222222</v>
      </c>
      <c r="AZ4697">
        <v>349873</v>
      </c>
      <c r="BA4697" t="s">
        <v>4728</v>
      </c>
      <c r="BB4697" t="s">
        <v>5989</v>
      </c>
    </row>
    <row r="4698" spans="46:58" x14ac:dyDescent="0.25">
      <c r="AX4698" t="s">
        <v>7678</v>
      </c>
      <c r="AY4698" s="104">
        <v>46118.397222222222</v>
      </c>
      <c r="AZ4698">
        <v>71924</v>
      </c>
      <c r="BA4698" t="s">
        <v>4728</v>
      </c>
      <c r="BB4698" t="s">
        <v>5989</v>
      </c>
    </row>
    <row r="4699" spans="46:58" x14ac:dyDescent="0.25">
      <c r="AX4699" t="s">
        <v>4733</v>
      </c>
      <c r="AY4699" s="104">
        <v>46118.397222222222</v>
      </c>
      <c r="AZ4699">
        <v>181156</v>
      </c>
      <c r="BA4699" t="s">
        <v>4728</v>
      </c>
      <c r="BB4699" t="s">
        <v>5989</v>
      </c>
    </row>
    <row r="4700" spans="46:58" x14ac:dyDescent="0.25">
      <c r="AT4700" t="s">
        <v>2624</v>
      </c>
      <c r="AU4700" t="s">
        <v>1688</v>
      </c>
      <c r="AX4700" t="s">
        <v>4727</v>
      </c>
      <c r="AY4700" s="104">
        <v>46118.397222222222</v>
      </c>
      <c r="AZ4700">
        <v>2608560</v>
      </c>
      <c r="BA4700" t="s">
        <v>4761</v>
      </c>
      <c r="BB4700" t="s">
        <v>5989</v>
      </c>
      <c r="BC4700" t="s">
        <v>4731</v>
      </c>
      <c r="BF4700" t="s">
        <v>6183</v>
      </c>
    </row>
    <row r="4701" spans="46:58" x14ac:dyDescent="0.25">
      <c r="AX4701" t="s">
        <v>5311</v>
      </c>
      <c r="AY4701" s="104">
        <v>46118.397222222222</v>
      </c>
      <c r="AZ4701">
        <v>299852</v>
      </c>
      <c r="BA4701" t="s">
        <v>4728</v>
      </c>
      <c r="BB4701" t="s">
        <v>5989</v>
      </c>
    </row>
    <row r="4702" spans="46:58" x14ac:dyDescent="0.25">
      <c r="AX4702" t="s">
        <v>4753</v>
      </c>
      <c r="AY4702" s="104">
        <v>46118.397916666669</v>
      </c>
      <c r="AZ4702">
        <v>77395</v>
      </c>
      <c r="BA4702" t="s">
        <v>4728</v>
      </c>
      <c r="BB4702" t="s">
        <v>5989</v>
      </c>
    </row>
    <row r="4703" spans="46:58" x14ac:dyDescent="0.25">
      <c r="AX4703" t="s">
        <v>6140</v>
      </c>
      <c r="AY4703" s="104">
        <v>46118.397916666669</v>
      </c>
      <c r="AZ4703">
        <v>165561</v>
      </c>
      <c r="BA4703" t="s">
        <v>4728</v>
      </c>
      <c r="BB4703" t="s">
        <v>5989</v>
      </c>
    </row>
    <row r="4704" spans="46:58" x14ac:dyDescent="0.25">
      <c r="AX4704" t="s">
        <v>5036</v>
      </c>
      <c r="AY4704" s="104">
        <v>46118.398611111108</v>
      </c>
      <c r="AZ4704">
        <v>79414</v>
      </c>
      <c r="BA4704" t="s">
        <v>4728</v>
      </c>
      <c r="BB4704" t="s">
        <v>5989</v>
      </c>
    </row>
    <row r="4705" spans="46:58" x14ac:dyDescent="0.25">
      <c r="AX4705" t="s">
        <v>5617</v>
      </c>
      <c r="AY4705" s="104">
        <v>46118.398611111108</v>
      </c>
      <c r="AZ4705">
        <v>57311</v>
      </c>
      <c r="BA4705" t="s">
        <v>4728</v>
      </c>
      <c r="BB4705" t="s">
        <v>5989</v>
      </c>
    </row>
    <row r="4706" spans="46:58" x14ac:dyDescent="0.25">
      <c r="AT4706" t="s">
        <v>866</v>
      </c>
      <c r="AX4706" t="s">
        <v>4922</v>
      </c>
      <c r="AY4706" s="104">
        <v>46118.398611111108</v>
      </c>
      <c r="AZ4706">
        <v>1232014</v>
      </c>
      <c r="BA4706" t="s">
        <v>4728</v>
      </c>
      <c r="BB4706" t="s">
        <v>5989</v>
      </c>
      <c r="BF4706" t="s">
        <v>5948</v>
      </c>
    </row>
    <row r="4707" spans="46:58" x14ac:dyDescent="0.25">
      <c r="AT4707" t="s">
        <v>1481</v>
      </c>
      <c r="AX4707" t="s">
        <v>4791</v>
      </c>
      <c r="AY4707" s="104">
        <v>46118.398611111108</v>
      </c>
      <c r="AZ4707">
        <v>676009</v>
      </c>
      <c r="BA4707" t="s">
        <v>4728</v>
      </c>
      <c r="BB4707" t="s">
        <v>5989</v>
      </c>
      <c r="BF4707" t="s">
        <v>5931</v>
      </c>
    </row>
    <row r="4708" spans="46:58" x14ac:dyDescent="0.25">
      <c r="AT4708" t="s">
        <v>2624</v>
      </c>
      <c r="AX4708" t="s">
        <v>5256</v>
      </c>
      <c r="AY4708" s="104">
        <v>46118.398611111108</v>
      </c>
      <c r="AZ4708">
        <v>665013</v>
      </c>
      <c r="BA4708" t="s">
        <v>4728</v>
      </c>
      <c r="BB4708" t="s">
        <v>5989</v>
      </c>
      <c r="BF4708" t="s">
        <v>5931</v>
      </c>
    </row>
    <row r="4709" spans="46:58" x14ac:dyDescent="0.25">
      <c r="AX4709" t="s">
        <v>5421</v>
      </c>
      <c r="AY4709" s="104">
        <v>46118.399305555555</v>
      </c>
      <c r="AZ4709">
        <v>175429</v>
      </c>
      <c r="BA4709" t="s">
        <v>4728</v>
      </c>
      <c r="BB4709" t="s">
        <v>5989</v>
      </c>
    </row>
    <row r="4710" spans="46:58" x14ac:dyDescent="0.25">
      <c r="AT4710" t="s">
        <v>1276</v>
      </c>
      <c r="AU4710" t="s">
        <v>217</v>
      </c>
      <c r="AX4710" t="s">
        <v>4755</v>
      </c>
      <c r="AY4710" s="104">
        <v>46118.399305555555</v>
      </c>
      <c r="AZ4710">
        <v>2514875</v>
      </c>
      <c r="BA4710" t="s">
        <v>4728</v>
      </c>
      <c r="BB4710" t="s">
        <v>5989</v>
      </c>
      <c r="BC4710" t="s">
        <v>4731</v>
      </c>
      <c r="BF4710" t="s">
        <v>6240</v>
      </c>
    </row>
    <row r="4711" spans="46:58" x14ac:dyDescent="0.25">
      <c r="AT4711" t="s">
        <v>1559</v>
      </c>
      <c r="AX4711" t="s">
        <v>4782</v>
      </c>
      <c r="AY4711" s="104">
        <v>46118.399305555555</v>
      </c>
      <c r="AZ4711">
        <v>550968</v>
      </c>
      <c r="BA4711" t="s">
        <v>4761</v>
      </c>
      <c r="BB4711" t="s">
        <v>5989</v>
      </c>
      <c r="BF4711" t="s">
        <v>5966</v>
      </c>
    </row>
    <row r="4712" spans="46:58" x14ac:dyDescent="0.25">
      <c r="AX4712" t="s">
        <v>5482</v>
      </c>
      <c r="AY4712" s="104">
        <v>46118.399305555555</v>
      </c>
      <c r="AZ4712">
        <v>60492</v>
      </c>
      <c r="BA4712" t="s">
        <v>4728</v>
      </c>
      <c r="BB4712" t="s">
        <v>5989</v>
      </c>
    </row>
    <row r="4713" spans="46:58" x14ac:dyDescent="0.25">
      <c r="AT4713" t="s">
        <v>516</v>
      </c>
      <c r="AX4713" t="s">
        <v>4733</v>
      </c>
      <c r="AY4713" s="104">
        <v>46118.400000000001</v>
      </c>
      <c r="AZ4713">
        <v>717066</v>
      </c>
      <c r="BA4713" t="s">
        <v>4728</v>
      </c>
      <c r="BB4713" t="s">
        <v>5989</v>
      </c>
      <c r="BF4713" t="s">
        <v>5920</v>
      </c>
    </row>
    <row r="4714" spans="46:58" x14ac:dyDescent="0.25">
      <c r="AX4714" t="s">
        <v>5658</v>
      </c>
      <c r="AY4714" s="104">
        <v>46118.400000000001</v>
      </c>
      <c r="AZ4714">
        <v>40639</v>
      </c>
      <c r="BA4714" t="s">
        <v>4728</v>
      </c>
      <c r="BB4714" t="s">
        <v>5989</v>
      </c>
    </row>
    <row r="4715" spans="46:58" x14ac:dyDescent="0.25">
      <c r="AT4715" t="s">
        <v>2259</v>
      </c>
      <c r="AX4715" t="s">
        <v>4782</v>
      </c>
      <c r="AY4715" s="104">
        <v>46118.400000000001</v>
      </c>
      <c r="AZ4715">
        <v>2032830</v>
      </c>
      <c r="BA4715" t="s">
        <v>4728</v>
      </c>
      <c r="BB4715" t="s">
        <v>5989</v>
      </c>
      <c r="BF4715" t="s">
        <v>5942</v>
      </c>
    </row>
    <row r="4716" spans="46:58" x14ac:dyDescent="0.25">
      <c r="AT4716" t="s">
        <v>308</v>
      </c>
      <c r="AX4716" t="s">
        <v>5036</v>
      </c>
      <c r="AY4716" s="104">
        <v>46118.400000000001</v>
      </c>
      <c r="AZ4716">
        <v>1030020</v>
      </c>
      <c r="BA4716" t="s">
        <v>4728</v>
      </c>
      <c r="BB4716" t="s">
        <v>5989</v>
      </c>
      <c r="BF4716" t="s">
        <v>5931</v>
      </c>
    </row>
    <row r="4717" spans="46:58" x14ac:dyDescent="0.25">
      <c r="AX4717" t="s">
        <v>5061</v>
      </c>
      <c r="AY4717" s="104">
        <v>46118.400000000001</v>
      </c>
      <c r="AZ4717">
        <v>58660</v>
      </c>
      <c r="BA4717" t="s">
        <v>4728</v>
      </c>
      <c r="BB4717" t="s">
        <v>5989</v>
      </c>
    </row>
    <row r="4718" spans="46:58" x14ac:dyDescent="0.25">
      <c r="AX4718" t="s">
        <v>6469</v>
      </c>
      <c r="AY4718" s="104">
        <v>46118.400000000001</v>
      </c>
      <c r="AZ4718">
        <v>60822</v>
      </c>
      <c r="BA4718" t="s">
        <v>4728</v>
      </c>
      <c r="BB4718" t="s">
        <v>5989</v>
      </c>
    </row>
    <row r="4719" spans="46:58" x14ac:dyDescent="0.25">
      <c r="AT4719" t="s">
        <v>1559</v>
      </c>
      <c r="AX4719" t="s">
        <v>5514</v>
      </c>
      <c r="AY4719" s="104">
        <v>46118.400000000001</v>
      </c>
      <c r="AZ4719">
        <v>708458</v>
      </c>
      <c r="BA4719" t="s">
        <v>4728</v>
      </c>
      <c r="BB4719" t="s">
        <v>5989</v>
      </c>
      <c r="BF4719" t="s">
        <v>5966</v>
      </c>
    </row>
    <row r="4720" spans="46:58" x14ac:dyDescent="0.25">
      <c r="AX4720" t="s">
        <v>4782</v>
      </c>
      <c r="AY4720" s="104">
        <v>46118.400694444441</v>
      </c>
      <c r="AZ4720">
        <v>82064</v>
      </c>
      <c r="BA4720" t="s">
        <v>4728</v>
      </c>
      <c r="BB4720" t="s">
        <v>5989</v>
      </c>
    </row>
    <row r="4721" spans="46:58" x14ac:dyDescent="0.25">
      <c r="AT4721" t="s">
        <v>432</v>
      </c>
      <c r="AX4721" t="s">
        <v>6581</v>
      </c>
      <c r="AY4721" s="104">
        <v>46118.401388888888</v>
      </c>
      <c r="AZ4721">
        <v>2360686</v>
      </c>
      <c r="BA4721" t="s">
        <v>4761</v>
      </c>
      <c r="BB4721" t="s">
        <v>5989</v>
      </c>
      <c r="BF4721" t="s">
        <v>5966</v>
      </c>
    </row>
    <row r="4722" spans="46:58" x14ac:dyDescent="0.25">
      <c r="AT4722" t="s">
        <v>2403</v>
      </c>
      <c r="AX4722" t="s">
        <v>5431</v>
      </c>
      <c r="AY4722" s="104">
        <v>46118.401388888888</v>
      </c>
      <c r="AZ4722">
        <v>955973</v>
      </c>
      <c r="BA4722" t="s">
        <v>4728</v>
      </c>
      <c r="BB4722" t="s">
        <v>5989</v>
      </c>
      <c r="BF4722" t="s">
        <v>5931</v>
      </c>
    </row>
    <row r="4723" spans="46:58" x14ac:dyDescent="0.25">
      <c r="AX4723" t="s">
        <v>4782</v>
      </c>
      <c r="AY4723" s="104">
        <v>46118.402083333334</v>
      </c>
      <c r="AZ4723">
        <v>72461</v>
      </c>
      <c r="BA4723" t="s">
        <v>4728</v>
      </c>
      <c r="BB4723" t="s">
        <v>5989</v>
      </c>
    </row>
    <row r="4724" spans="46:58" x14ac:dyDescent="0.25">
      <c r="AX4724" t="s">
        <v>7663</v>
      </c>
      <c r="AY4724" s="104">
        <v>46118.402083333334</v>
      </c>
      <c r="AZ4724">
        <v>41139</v>
      </c>
      <c r="BA4724" t="s">
        <v>4728</v>
      </c>
      <c r="BB4724" t="s">
        <v>5989</v>
      </c>
    </row>
    <row r="4725" spans="46:58" x14ac:dyDescent="0.25">
      <c r="AT4725" t="s">
        <v>1276</v>
      </c>
      <c r="AX4725" t="s">
        <v>4865</v>
      </c>
      <c r="AY4725" s="104">
        <v>46118.402083333334</v>
      </c>
      <c r="AZ4725">
        <v>534882</v>
      </c>
      <c r="BA4725" t="s">
        <v>4728</v>
      </c>
      <c r="BB4725" t="s">
        <v>5989</v>
      </c>
      <c r="BF4725" t="s">
        <v>5925</v>
      </c>
    </row>
    <row r="4726" spans="46:58" x14ac:dyDescent="0.25">
      <c r="AT4726" t="s">
        <v>1284</v>
      </c>
      <c r="AX4726" t="s">
        <v>4811</v>
      </c>
      <c r="AY4726" s="104">
        <v>46118.402083333334</v>
      </c>
      <c r="AZ4726">
        <v>760847</v>
      </c>
      <c r="BA4726" t="s">
        <v>4728</v>
      </c>
      <c r="BB4726" t="s">
        <v>5989</v>
      </c>
      <c r="BF4726" t="s">
        <v>5950</v>
      </c>
    </row>
    <row r="4727" spans="46:58" x14ac:dyDescent="0.25">
      <c r="AT4727" t="s">
        <v>1706</v>
      </c>
      <c r="AX4727" t="s">
        <v>4818</v>
      </c>
      <c r="AY4727" s="104">
        <v>46118.402083333334</v>
      </c>
      <c r="AZ4727">
        <v>840397</v>
      </c>
      <c r="BA4727" t="s">
        <v>4728</v>
      </c>
      <c r="BB4727" t="s">
        <v>5989</v>
      </c>
      <c r="BF4727" t="s">
        <v>5920</v>
      </c>
    </row>
    <row r="4728" spans="46:58" x14ac:dyDescent="0.25">
      <c r="AX4728" t="s">
        <v>4833</v>
      </c>
      <c r="AY4728" s="104">
        <v>46118.402083333334</v>
      </c>
      <c r="AZ4728">
        <v>444750</v>
      </c>
      <c r="BA4728" t="s">
        <v>4728</v>
      </c>
      <c r="BB4728" t="s">
        <v>5989</v>
      </c>
    </row>
    <row r="4729" spans="46:58" x14ac:dyDescent="0.25">
      <c r="AX4729" t="s">
        <v>5716</v>
      </c>
      <c r="AY4729" s="104">
        <v>46118.402083333334</v>
      </c>
      <c r="AZ4729">
        <v>61517</v>
      </c>
      <c r="BA4729" t="s">
        <v>4728</v>
      </c>
      <c r="BB4729" t="s">
        <v>5989</v>
      </c>
    </row>
    <row r="4730" spans="46:58" x14ac:dyDescent="0.25">
      <c r="AT4730" t="s">
        <v>516</v>
      </c>
      <c r="AX4730" t="s">
        <v>4782</v>
      </c>
      <c r="AY4730" s="104">
        <v>46118.402777777781</v>
      </c>
      <c r="AZ4730">
        <v>780404</v>
      </c>
      <c r="BA4730" t="s">
        <v>4728</v>
      </c>
      <c r="BB4730" t="s">
        <v>5989</v>
      </c>
      <c r="BF4730" t="s">
        <v>4781</v>
      </c>
    </row>
    <row r="4731" spans="46:58" x14ac:dyDescent="0.25">
      <c r="AT4731" t="s">
        <v>2357</v>
      </c>
      <c r="AX4731" t="s">
        <v>6013</v>
      </c>
      <c r="AY4731" s="104">
        <v>46118.402777777781</v>
      </c>
      <c r="AZ4731">
        <v>549904</v>
      </c>
      <c r="BA4731" t="s">
        <v>4728</v>
      </c>
      <c r="BB4731" t="s">
        <v>5989</v>
      </c>
      <c r="BF4731" t="s">
        <v>5925</v>
      </c>
    </row>
    <row r="4732" spans="46:58" x14ac:dyDescent="0.25">
      <c r="AT4732" t="s">
        <v>1531</v>
      </c>
      <c r="AX4732" t="s">
        <v>4763</v>
      </c>
      <c r="AY4732" s="104">
        <v>46118.402777777781</v>
      </c>
      <c r="AZ4732">
        <v>705521</v>
      </c>
      <c r="BA4732" t="s">
        <v>4761</v>
      </c>
      <c r="BB4732" t="s">
        <v>5989</v>
      </c>
      <c r="BF4732" t="s">
        <v>5931</v>
      </c>
    </row>
    <row r="4733" spans="46:58" x14ac:dyDescent="0.25">
      <c r="AX4733" t="s">
        <v>5518</v>
      </c>
      <c r="AY4733" s="104">
        <v>46118.40347222222</v>
      </c>
      <c r="AZ4733">
        <v>55425</v>
      </c>
      <c r="BA4733" t="s">
        <v>4728</v>
      </c>
      <c r="BB4733" t="s">
        <v>5989</v>
      </c>
    </row>
    <row r="4734" spans="46:58" x14ac:dyDescent="0.25">
      <c r="AX4734" t="s">
        <v>4743</v>
      </c>
      <c r="AY4734" s="104">
        <v>46118.40347222222</v>
      </c>
      <c r="AZ4734">
        <v>97625</v>
      </c>
      <c r="BA4734" t="s">
        <v>4728</v>
      </c>
      <c r="BB4734" t="s">
        <v>5989</v>
      </c>
    </row>
    <row r="4735" spans="46:58" x14ac:dyDescent="0.25">
      <c r="AT4735" t="s">
        <v>2600</v>
      </c>
      <c r="AX4735" t="s">
        <v>4727</v>
      </c>
      <c r="AY4735" s="104">
        <v>46118.40347222222</v>
      </c>
      <c r="AZ4735">
        <v>844679</v>
      </c>
      <c r="BA4735" t="s">
        <v>4728</v>
      </c>
      <c r="BB4735" t="s">
        <v>5989</v>
      </c>
      <c r="BF4735" t="s">
        <v>5918</v>
      </c>
    </row>
    <row r="4736" spans="46:58" x14ac:dyDescent="0.25">
      <c r="AT4736" t="s">
        <v>1276</v>
      </c>
      <c r="AU4736" t="s">
        <v>217</v>
      </c>
      <c r="AX4736" t="s">
        <v>5594</v>
      </c>
      <c r="AY4736" s="104">
        <v>46118.40347222222</v>
      </c>
      <c r="AZ4736">
        <v>3320225</v>
      </c>
      <c r="BA4736" t="s">
        <v>4728</v>
      </c>
      <c r="BB4736" t="s">
        <v>5989</v>
      </c>
      <c r="BC4736" t="s">
        <v>4731</v>
      </c>
      <c r="BF4736" t="s">
        <v>6238</v>
      </c>
    </row>
    <row r="4737" spans="46:58" x14ac:dyDescent="0.25">
      <c r="AX4737" t="s">
        <v>5347</v>
      </c>
      <c r="AY4737" s="104">
        <v>46118.40347222222</v>
      </c>
      <c r="AZ4737">
        <v>75848</v>
      </c>
      <c r="BA4737" t="s">
        <v>4728</v>
      </c>
      <c r="BB4737" t="s">
        <v>5989</v>
      </c>
    </row>
    <row r="4738" spans="46:58" x14ac:dyDescent="0.25">
      <c r="AX4738" t="s">
        <v>7566</v>
      </c>
      <c r="AY4738" s="104">
        <v>46118.40347222222</v>
      </c>
      <c r="AZ4738">
        <v>56570</v>
      </c>
      <c r="BA4738" t="s">
        <v>4728</v>
      </c>
      <c r="BB4738" t="s">
        <v>5989</v>
      </c>
    </row>
    <row r="4739" spans="46:58" x14ac:dyDescent="0.25">
      <c r="AT4739" t="s">
        <v>250</v>
      </c>
      <c r="AX4739" t="s">
        <v>5482</v>
      </c>
      <c r="AY4739" s="104">
        <v>46118.40347222222</v>
      </c>
      <c r="AZ4739">
        <v>687870</v>
      </c>
      <c r="BA4739" t="s">
        <v>4728</v>
      </c>
      <c r="BB4739" t="s">
        <v>5989</v>
      </c>
      <c r="BF4739" t="s">
        <v>5931</v>
      </c>
    </row>
    <row r="4740" spans="46:58" x14ac:dyDescent="0.25">
      <c r="AX4740" t="s">
        <v>5429</v>
      </c>
      <c r="AY4740" s="104">
        <v>46118.404166666667</v>
      </c>
      <c r="AZ4740">
        <v>55862</v>
      </c>
      <c r="BA4740" t="s">
        <v>4728</v>
      </c>
      <c r="BB4740" t="s">
        <v>5989</v>
      </c>
    </row>
    <row r="4741" spans="46:58" x14ac:dyDescent="0.25">
      <c r="AX4741" t="s">
        <v>4743</v>
      </c>
      <c r="AY4741" s="104">
        <v>46118.404166666667</v>
      </c>
      <c r="AZ4741">
        <v>74459</v>
      </c>
      <c r="BA4741" t="s">
        <v>4728</v>
      </c>
      <c r="BB4741" t="s">
        <v>5989</v>
      </c>
    </row>
    <row r="4742" spans="46:58" x14ac:dyDescent="0.25">
      <c r="AT4742" t="s">
        <v>2357</v>
      </c>
      <c r="AX4742" t="s">
        <v>4762</v>
      </c>
      <c r="AY4742" s="104">
        <v>46118.404166666667</v>
      </c>
      <c r="AZ4742">
        <v>601463</v>
      </c>
      <c r="BA4742" t="s">
        <v>4728</v>
      </c>
      <c r="BB4742" t="s">
        <v>5989</v>
      </c>
      <c r="BF4742" t="s">
        <v>5956</v>
      </c>
    </row>
    <row r="4743" spans="46:58" x14ac:dyDescent="0.25">
      <c r="AX4743" t="s">
        <v>4765</v>
      </c>
      <c r="AY4743" s="104">
        <v>46118.405555555553</v>
      </c>
      <c r="AZ4743">
        <v>58654</v>
      </c>
      <c r="BA4743" t="s">
        <v>4728</v>
      </c>
      <c r="BB4743" t="s">
        <v>5989</v>
      </c>
    </row>
    <row r="4744" spans="46:58" x14ac:dyDescent="0.25">
      <c r="AT4744" t="s">
        <v>223</v>
      </c>
      <c r="AX4744" t="s">
        <v>6359</v>
      </c>
      <c r="AY4744" s="104">
        <v>46118.405555555553</v>
      </c>
      <c r="AZ4744">
        <v>926235</v>
      </c>
      <c r="BA4744" t="s">
        <v>4728</v>
      </c>
      <c r="BB4744" t="s">
        <v>5989</v>
      </c>
      <c r="BF4744" t="s">
        <v>5931</v>
      </c>
    </row>
    <row r="4745" spans="46:58" x14ac:dyDescent="0.25">
      <c r="AT4745" t="s">
        <v>432</v>
      </c>
      <c r="AX4745" t="s">
        <v>5401</v>
      </c>
      <c r="AY4745" s="104">
        <v>46118.405555555553</v>
      </c>
      <c r="AZ4745">
        <v>1705116</v>
      </c>
      <c r="BA4745" t="s">
        <v>4761</v>
      </c>
      <c r="BB4745" t="s">
        <v>5989</v>
      </c>
      <c r="BF4745" t="s">
        <v>5966</v>
      </c>
    </row>
    <row r="4746" spans="46:58" x14ac:dyDescent="0.25">
      <c r="AT4746" t="s">
        <v>81</v>
      </c>
      <c r="AX4746" t="s">
        <v>4776</v>
      </c>
      <c r="AY4746" s="104">
        <v>46118.405555555553</v>
      </c>
      <c r="AZ4746">
        <v>573344</v>
      </c>
      <c r="BA4746" t="s">
        <v>4728</v>
      </c>
      <c r="BB4746" t="s">
        <v>5989</v>
      </c>
      <c r="BF4746" t="s">
        <v>5918</v>
      </c>
    </row>
    <row r="4747" spans="46:58" x14ac:dyDescent="0.25">
      <c r="AT4747" t="s">
        <v>205</v>
      </c>
      <c r="AX4747" t="s">
        <v>7675</v>
      </c>
      <c r="AY4747" s="104">
        <v>46118.405555555553</v>
      </c>
      <c r="AZ4747">
        <v>1651493</v>
      </c>
      <c r="BA4747" t="s">
        <v>4761</v>
      </c>
      <c r="BB4747" t="s">
        <v>5989</v>
      </c>
      <c r="BF4747" t="s">
        <v>5920</v>
      </c>
    </row>
    <row r="4748" spans="46:58" x14ac:dyDescent="0.25">
      <c r="AX4748" t="s">
        <v>4854</v>
      </c>
      <c r="AY4748" s="104">
        <v>46118.40625</v>
      </c>
      <c r="AZ4748">
        <v>65388</v>
      </c>
      <c r="BA4748" t="s">
        <v>4728</v>
      </c>
      <c r="BB4748" t="s">
        <v>5989</v>
      </c>
    </row>
    <row r="4749" spans="46:58" x14ac:dyDescent="0.25">
      <c r="AX4749" t="s">
        <v>6663</v>
      </c>
      <c r="AY4749" s="104">
        <v>46118.406944444447</v>
      </c>
      <c r="AZ4749">
        <v>80155</v>
      </c>
      <c r="BA4749" t="s">
        <v>4728</v>
      </c>
      <c r="BB4749" t="s">
        <v>5989</v>
      </c>
    </row>
    <row r="4750" spans="46:58" x14ac:dyDescent="0.25">
      <c r="AX4750" t="s">
        <v>5704</v>
      </c>
      <c r="AY4750" s="104">
        <v>46118.406944444447</v>
      </c>
      <c r="AZ4750">
        <v>132338</v>
      </c>
      <c r="BA4750" t="s">
        <v>4728</v>
      </c>
      <c r="BB4750" t="s">
        <v>5989</v>
      </c>
    </row>
    <row r="4751" spans="46:58" x14ac:dyDescent="0.25">
      <c r="AX4751" t="s">
        <v>4836</v>
      </c>
      <c r="AY4751" s="104">
        <v>46118.406944444447</v>
      </c>
      <c r="AZ4751">
        <v>318536</v>
      </c>
      <c r="BA4751" t="s">
        <v>4728</v>
      </c>
      <c r="BB4751" t="s">
        <v>5989</v>
      </c>
    </row>
    <row r="4752" spans="46:58" x14ac:dyDescent="0.25">
      <c r="AT4752" t="s">
        <v>414</v>
      </c>
      <c r="AX4752" t="s">
        <v>6475</v>
      </c>
      <c r="AY4752" s="104">
        <v>46118.406944444447</v>
      </c>
      <c r="AZ4752">
        <v>747894</v>
      </c>
      <c r="BA4752" t="s">
        <v>4761</v>
      </c>
      <c r="BB4752" t="s">
        <v>5989</v>
      </c>
      <c r="BF4752" t="s">
        <v>5966</v>
      </c>
    </row>
    <row r="4753" spans="46:58" x14ac:dyDescent="0.25">
      <c r="AX4753" t="s">
        <v>5061</v>
      </c>
      <c r="AY4753" s="104">
        <v>46118.406944444447</v>
      </c>
      <c r="AZ4753">
        <v>32393</v>
      </c>
      <c r="BA4753" t="s">
        <v>4728</v>
      </c>
      <c r="BB4753" t="s">
        <v>5989</v>
      </c>
    </row>
    <row r="4754" spans="46:58" x14ac:dyDescent="0.25">
      <c r="AT4754" t="s">
        <v>2357</v>
      </c>
      <c r="AX4754" t="s">
        <v>4776</v>
      </c>
      <c r="AY4754" s="104">
        <v>46118.407638888886</v>
      </c>
      <c r="AZ4754">
        <v>750874</v>
      </c>
      <c r="BA4754" t="s">
        <v>4728</v>
      </c>
      <c r="BB4754" t="s">
        <v>5989</v>
      </c>
      <c r="BF4754" t="s">
        <v>5942</v>
      </c>
    </row>
    <row r="4755" spans="46:58" x14ac:dyDescent="0.25">
      <c r="AT4755" t="s">
        <v>516</v>
      </c>
      <c r="AX4755" t="s">
        <v>6945</v>
      </c>
      <c r="AY4755" s="104">
        <v>46118.407638888886</v>
      </c>
      <c r="AZ4755">
        <v>1215532</v>
      </c>
      <c r="BA4755" t="s">
        <v>4761</v>
      </c>
      <c r="BB4755" t="s">
        <v>5989</v>
      </c>
      <c r="BF4755" t="s">
        <v>5966</v>
      </c>
    </row>
    <row r="4756" spans="46:58" x14ac:dyDescent="0.25">
      <c r="AX4756" t="s">
        <v>4865</v>
      </c>
      <c r="AY4756" s="104">
        <v>46118.407638888886</v>
      </c>
      <c r="AZ4756">
        <v>31182</v>
      </c>
      <c r="BA4756" t="s">
        <v>4728</v>
      </c>
      <c r="BB4756" t="s">
        <v>5989</v>
      </c>
    </row>
    <row r="4757" spans="46:58" x14ac:dyDescent="0.25">
      <c r="AT4757" t="s">
        <v>1706</v>
      </c>
      <c r="AX4757" t="s">
        <v>4865</v>
      </c>
      <c r="AY4757" s="104">
        <v>46118.407638888886</v>
      </c>
      <c r="AZ4757">
        <v>623171</v>
      </c>
      <c r="BA4757" t="s">
        <v>4728</v>
      </c>
      <c r="BB4757" t="s">
        <v>5989</v>
      </c>
      <c r="BF4757" t="s">
        <v>5942</v>
      </c>
    </row>
    <row r="4758" spans="46:58" x14ac:dyDescent="0.25">
      <c r="AT4758" t="s">
        <v>232</v>
      </c>
      <c r="AX4758" t="s">
        <v>4776</v>
      </c>
      <c r="AY4758" s="104">
        <v>46118.407638888886</v>
      </c>
      <c r="AZ4758">
        <v>788482</v>
      </c>
      <c r="BA4758" t="s">
        <v>4728</v>
      </c>
      <c r="BB4758" t="s">
        <v>5989</v>
      </c>
      <c r="BF4758" t="s">
        <v>5931</v>
      </c>
    </row>
    <row r="4759" spans="46:58" x14ac:dyDescent="0.25">
      <c r="AT4759" t="s">
        <v>836</v>
      </c>
      <c r="AX4759" t="s">
        <v>4865</v>
      </c>
      <c r="AY4759" s="104">
        <v>46118.408333333333</v>
      </c>
      <c r="AZ4759">
        <v>862751</v>
      </c>
      <c r="BA4759" t="s">
        <v>4728</v>
      </c>
      <c r="BB4759" t="s">
        <v>5989</v>
      </c>
      <c r="BF4759" t="s">
        <v>5931</v>
      </c>
    </row>
    <row r="4760" spans="46:58" x14ac:dyDescent="0.25">
      <c r="AX4760" t="s">
        <v>7685</v>
      </c>
      <c r="AY4760" s="104">
        <v>46118.408333333333</v>
      </c>
      <c r="AZ4760">
        <v>329599</v>
      </c>
      <c r="BA4760" t="s">
        <v>4728</v>
      </c>
      <c r="BB4760" t="s">
        <v>5989</v>
      </c>
    </row>
    <row r="4761" spans="46:58" x14ac:dyDescent="0.25">
      <c r="AX4761" t="s">
        <v>6149</v>
      </c>
      <c r="AY4761" s="104">
        <v>46118.408333333333</v>
      </c>
      <c r="AZ4761">
        <v>146462</v>
      </c>
      <c r="BA4761" t="s">
        <v>4728</v>
      </c>
      <c r="BB4761" t="s">
        <v>5989</v>
      </c>
    </row>
    <row r="4762" spans="46:58" x14ac:dyDescent="0.25">
      <c r="AX4762" t="s">
        <v>5256</v>
      </c>
      <c r="AY4762" s="104">
        <v>46118.40902777778</v>
      </c>
      <c r="AZ4762">
        <v>77494</v>
      </c>
      <c r="BA4762" t="s">
        <v>4728</v>
      </c>
      <c r="BB4762" t="s">
        <v>5989</v>
      </c>
    </row>
    <row r="4763" spans="46:58" x14ac:dyDescent="0.25">
      <c r="AT4763" t="s">
        <v>866</v>
      </c>
      <c r="AU4763" t="s">
        <v>1688</v>
      </c>
      <c r="AX4763" t="s">
        <v>4849</v>
      </c>
      <c r="AY4763" s="104">
        <v>46118.40902777778</v>
      </c>
      <c r="AZ4763">
        <v>3509869</v>
      </c>
      <c r="BA4763" t="s">
        <v>4761</v>
      </c>
      <c r="BB4763" t="s">
        <v>5989</v>
      </c>
      <c r="BC4763" t="s">
        <v>4731</v>
      </c>
      <c r="BF4763" t="s">
        <v>6411</v>
      </c>
    </row>
    <row r="4764" spans="46:58" x14ac:dyDescent="0.25">
      <c r="AT4764" t="s">
        <v>2561</v>
      </c>
      <c r="AX4764" t="s">
        <v>5061</v>
      </c>
      <c r="AY4764" s="104">
        <v>46118.409722222219</v>
      </c>
      <c r="AZ4764">
        <v>1179823</v>
      </c>
      <c r="BA4764" t="s">
        <v>4728</v>
      </c>
      <c r="BB4764" t="s">
        <v>5989</v>
      </c>
      <c r="BF4764" t="s">
        <v>5918</v>
      </c>
    </row>
    <row r="4765" spans="46:58" x14ac:dyDescent="0.25">
      <c r="AX4765" t="s">
        <v>7686</v>
      </c>
      <c r="AY4765" s="104">
        <v>46118.409722222219</v>
      </c>
      <c r="AZ4765">
        <v>158271</v>
      </c>
      <c r="BA4765" t="s">
        <v>4728</v>
      </c>
      <c r="BB4765" t="s">
        <v>5989</v>
      </c>
    </row>
    <row r="4766" spans="46:58" x14ac:dyDescent="0.25">
      <c r="AT4766" t="s">
        <v>264</v>
      </c>
      <c r="AX4766" t="s">
        <v>4782</v>
      </c>
      <c r="AY4766" s="104">
        <v>46118.409722222219</v>
      </c>
      <c r="AZ4766">
        <v>836825</v>
      </c>
      <c r="BA4766" t="s">
        <v>4728</v>
      </c>
      <c r="BB4766" t="s">
        <v>5989</v>
      </c>
      <c r="BF4766" t="s">
        <v>5958</v>
      </c>
    </row>
    <row r="4767" spans="46:58" x14ac:dyDescent="0.25">
      <c r="AT4767" t="s">
        <v>967</v>
      </c>
      <c r="AX4767" t="s">
        <v>5300</v>
      </c>
      <c r="AY4767" s="104">
        <v>46118.409722222219</v>
      </c>
      <c r="AZ4767">
        <v>638923</v>
      </c>
      <c r="BA4767" t="s">
        <v>4728</v>
      </c>
      <c r="BB4767" t="s">
        <v>5989</v>
      </c>
      <c r="BF4767" t="s">
        <v>5920</v>
      </c>
    </row>
    <row r="4768" spans="46:58" x14ac:dyDescent="0.25">
      <c r="AT4768" t="s">
        <v>1559</v>
      </c>
      <c r="AX4768" t="s">
        <v>4743</v>
      </c>
      <c r="AY4768" s="104">
        <v>46118.410416666666</v>
      </c>
      <c r="AZ4768">
        <v>1154264</v>
      </c>
      <c r="BA4768" t="s">
        <v>4728</v>
      </c>
      <c r="BB4768" t="s">
        <v>5989</v>
      </c>
      <c r="BF4768" t="s">
        <v>5918</v>
      </c>
    </row>
    <row r="4769" spans="46:58" x14ac:dyDescent="0.25">
      <c r="AX4769" t="s">
        <v>5079</v>
      </c>
      <c r="AY4769" s="104">
        <v>46118.410416666666</v>
      </c>
      <c r="AZ4769">
        <v>126265</v>
      </c>
      <c r="BA4769" t="s">
        <v>4728</v>
      </c>
      <c r="BB4769" t="s">
        <v>5989</v>
      </c>
    </row>
    <row r="4770" spans="46:58" x14ac:dyDescent="0.25">
      <c r="AX4770" t="s">
        <v>4782</v>
      </c>
      <c r="AY4770" s="104">
        <v>46118.411111111112</v>
      </c>
      <c r="AZ4770">
        <v>247796</v>
      </c>
      <c r="BA4770" t="s">
        <v>4728</v>
      </c>
      <c r="BB4770" t="s">
        <v>5989</v>
      </c>
    </row>
    <row r="4771" spans="46:58" x14ac:dyDescent="0.25">
      <c r="AT4771" t="s">
        <v>1531</v>
      </c>
      <c r="AX4771" t="s">
        <v>4762</v>
      </c>
      <c r="AY4771" s="104">
        <v>46118.411111111112</v>
      </c>
      <c r="AZ4771">
        <v>742729</v>
      </c>
      <c r="BA4771" t="s">
        <v>4728</v>
      </c>
      <c r="BB4771" t="s">
        <v>5989</v>
      </c>
      <c r="BF4771" t="s">
        <v>5931</v>
      </c>
    </row>
    <row r="4772" spans="46:58" x14ac:dyDescent="0.25">
      <c r="AT4772" t="s">
        <v>516</v>
      </c>
      <c r="AX4772" t="s">
        <v>4763</v>
      </c>
      <c r="AY4772" s="104">
        <v>46118.411111111112</v>
      </c>
      <c r="AZ4772">
        <v>2283043</v>
      </c>
      <c r="BA4772" t="s">
        <v>4761</v>
      </c>
      <c r="BB4772" t="s">
        <v>5989</v>
      </c>
      <c r="BF4772" t="s">
        <v>5966</v>
      </c>
    </row>
    <row r="4773" spans="46:58" x14ac:dyDescent="0.25">
      <c r="AT4773" t="s">
        <v>205</v>
      </c>
      <c r="AU4773" t="s">
        <v>1891</v>
      </c>
      <c r="AX4773" t="s">
        <v>5134</v>
      </c>
      <c r="AY4773" s="104">
        <v>46118.411111111112</v>
      </c>
      <c r="AZ4773">
        <v>3082444</v>
      </c>
      <c r="BA4773" t="s">
        <v>4728</v>
      </c>
      <c r="BB4773" t="s">
        <v>5989</v>
      </c>
      <c r="BC4773" t="s">
        <v>4731</v>
      </c>
      <c r="BF4773" t="s">
        <v>7417</v>
      </c>
    </row>
    <row r="4774" spans="46:58" x14ac:dyDescent="0.25">
      <c r="AT4774" t="s">
        <v>75</v>
      </c>
      <c r="AX4774" t="s">
        <v>7054</v>
      </c>
      <c r="AY4774" s="104">
        <v>46118.411111111112</v>
      </c>
      <c r="AZ4774">
        <v>624839</v>
      </c>
      <c r="BA4774" t="s">
        <v>4728</v>
      </c>
      <c r="BB4774" t="s">
        <v>5989</v>
      </c>
      <c r="BF4774" t="s">
        <v>4781</v>
      </c>
    </row>
    <row r="4775" spans="46:58" x14ac:dyDescent="0.25">
      <c r="AT4775" t="s">
        <v>73</v>
      </c>
      <c r="AX4775" t="s">
        <v>5630</v>
      </c>
      <c r="AY4775" s="104">
        <v>46118.411805555559</v>
      </c>
      <c r="AZ4775">
        <v>1750457</v>
      </c>
      <c r="BA4775" t="s">
        <v>4761</v>
      </c>
      <c r="BB4775" t="s">
        <v>5989</v>
      </c>
      <c r="BF4775" t="s">
        <v>5958</v>
      </c>
    </row>
    <row r="4776" spans="46:58" x14ac:dyDescent="0.25">
      <c r="AT4776" t="s">
        <v>432</v>
      </c>
      <c r="AX4776" t="s">
        <v>5009</v>
      </c>
      <c r="AY4776" s="104">
        <v>46118.411805555559</v>
      </c>
      <c r="AZ4776">
        <v>834005</v>
      </c>
      <c r="BA4776" t="s">
        <v>4728</v>
      </c>
      <c r="BB4776" t="s">
        <v>5989</v>
      </c>
      <c r="BF4776" t="s">
        <v>5920</v>
      </c>
    </row>
    <row r="4777" spans="46:58" x14ac:dyDescent="0.25">
      <c r="AX4777" t="s">
        <v>5156</v>
      </c>
      <c r="AY4777" s="104">
        <v>46118.411805555559</v>
      </c>
      <c r="AZ4777">
        <v>150805</v>
      </c>
      <c r="BA4777" t="s">
        <v>4728</v>
      </c>
      <c r="BB4777" t="s">
        <v>5989</v>
      </c>
    </row>
    <row r="4778" spans="46:58" x14ac:dyDescent="0.25">
      <c r="AT4778" t="s">
        <v>496</v>
      </c>
      <c r="AX4778" t="s">
        <v>4898</v>
      </c>
      <c r="AY4778" s="104">
        <v>46118.411805555559</v>
      </c>
      <c r="AZ4778">
        <v>713497</v>
      </c>
      <c r="BA4778" t="s">
        <v>4728</v>
      </c>
      <c r="BB4778" t="s">
        <v>5989</v>
      </c>
      <c r="BF4778" t="s">
        <v>5942</v>
      </c>
    </row>
    <row r="4779" spans="46:58" x14ac:dyDescent="0.25">
      <c r="AX4779" t="s">
        <v>6641</v>
      </c>
      <c r="AY4779" s="104">
        <v>46118.411805555559</v>
      </c>
      <c r="AZ4779">
        <v>75538</v>
      </c>
      <c r="BA4779" t="s">
        <v>4728</v>
      </c>
      <c r="BB4779" t="s">
        <v>5989</v>
      </c>
    </row>
    <row r="4780" spans="46:58" x14ac:dyDescent="0.25">
      <c r="AX4780" t="s">
        <v>7684</v>
      </c>
      <c r="AY4780" s="104">
        <v>46118.411805555559</v>
      </c>
      <c r="AZ4780">
        <v>74159</v>
      </c>
      <c r="BA4780" t="s">
        <v>4728</v>
      </c>
      <c r="BB4780" t="s">
        <v>5989</v>
      </c>
    </row>
    <row r="4781" spans="46:58" x14ac:dyDescent="0.25">
      <c r="AX4781" t="s">
        <v>7687</v>
      </c>
      <c r="AY4781" s="104">
        <v>46118.411805555559</v>
      </c>
      <c r="AZ4781">
        <v>89136</v>
      </c>
      <c r="BA4781" t="s">
        <v>4728</v>
      </c>
      <c r="BB4781" t="s">
        <v>5989</v>
      </c>
    </row>
    <row r="4782" spans="46:58" x14ac:dyDescent="0.25">
      <c r="AT4782" t="s">
        <v>2357</v>
      </c>
      <c r="AX4782" t="s">
        <v>5061</v>
      </c>
      <c r="AY4782" s="104">
        <v>46118.412499999999</v>
      </c>
      <c r="AZ4782">
        <v>592712</v>
      </c>
      <c r="BA4782" t="s">
        <v>4728</v>
      </c>
      <c r="BB4782" t="s">
        <v>5989</v>
      </c>
      <c r="BF4782" t="s">
        <v>5948</v>
      </c>
    </row>
    <row r="4783" spans="46:58" x14ac:dyDescent="0.25">
      <c r="AX4783" t="s">
        <v>5435</v>
      </c>
      <c r="AY4783" s="104">
        <v>46118.412499999999</v>
      </c>
      <c r="AZ4783">
        <v>244650</v>
      </c>
      <c r="BA4783" t="s">
        <v>4728</v>
      </c>
      <c r="BB4783" t="s">
        <v>5989</v>
      </c>
    </row>
    <row r="4784" spans="46:58" x14ac:dyDescent="0.25">
      <c r="AT4784" t="s">
        <v>1134</v>
      </c>
      <c r="AX4784" t="s">
        <v>5463</v>
      </c>
      <c r="AY4784" s="104">
        <v>46118.412499999999</v>
      </c>
      <c r="AZ4784">
        <v>693936</v>
      </c>
      <c r="BA4784" t="s">
        <v>4728</v>
      </c>
      <c r="BB4784" t="s">
        <v>5989</v>
      </c>
      <c r="BF4784" t="s">
        <v>4781</v>
      </c>
    </row>
    <row r="4785" spans="46:58" x14ac:dyDescent="0.25">
      <c r="AT4785" t="s">
        <v>78</v>
      </c>
      <c r="AX4785" t="s">
        <v>7140</v>
      </c>
      <c r="AY4785" s="104">
        <v>46118.412499999999</v>
      </c>
      <c r="AZ4785">
        <v>1104355</v>
      </c>
      <c r="BA4785" t="s">
        <v>4761</v>
      </c>
      <c r="BB4785" t="s">
        <v>5989</v>
      </c>
      <c r="BF4785" t="s">
        <v>5931</v>
      </c>
    </row>
    <row r="4786" spans="46:58" x14ac:dyDescent="0.25">
      <c r="AX4786" t="s">
        <v>7365</v>
      </c>
      <c r="AY4786" s="104">
        <v>46118.412499999999</v>
      </c>
      <c r="AZ4786">
        <v>211756</v>
      </c>
      <c r="BA4786" t="s">
        <v>4728</v>
      </c>
      <c r="BB4786" t="s">
        <v>5989</v>
      </c>
    </row>
    <row r="4787" spans="46:58" x14ac:dyDescent="0.25">
      <c r="AX4787" t="s">
        <v>5663</v>
      </c>
      <c r="AY4787" s="104">
        <v>46118.412499999999</v>
      </c>
      <c r="AZ4787">
        <v>69351</v>
      </c>
      <c r="BA4787" t="s">
        <v>4728</v>
      </c>
      <c r="BB4787" t="s">
        <v>5989</v>
      </c>
    </row>
    <row r="4788" spans="46:58" x14ac:dyDescent="0.25">
      <c r="AT4788" t="s">
        <v>868</v>
      </c>
      <c r="AX4788" t="s">
        <v>4743</v>
      </c>
      <c r="AY4788" s="104">
        <v>46118.413194444445</v>
      </c>
      <c r="AZ4788">
        <v>731955</v>
      </c>
      <c r="BA4788" t="s">
        <v>4728</v>
      </c>
      <c r="BB4788" t="s">
        <v>5989</v>
      </c>
      <c r="BF4788" t="s">
        <v>5931</v>
      </c>
    </row>
    <row r="4789" spans="46:58" x14ac:dyDescent="0.25">
      <c r="AT4789" t="s">
        <v>1292</v>
      </c>
      <c r="AX4789" t="s">
        <v>4840</v>
      </c>
      <c r="AY4789" s="104">
        <v>46118.413194444445</v>
      </c>
      <c r="AZ4789">
        <v>1389926</v>
      </c>
      <c r="BA4789" t="s">
        <v>4728</v>
      </c>
      <c r="BB4789" t="s">
        <v>5989</v>
      </c>
      <c r="BF4789" t="s">
        <v>5948</v>
      </c>
    </row>
    <row r="4790" spans="46:58" x14ac:dyDescent="0.25">
      <c r="AT4790" t="s">
        <v>2403</v>
      </c>
      <c r="AX4790" t="s">
        <v>4836</v>
      </c>
      <c r="AY4790" s="104">
        <v>46118.413194444445</v>
      </c>
      <c r="AZ4790">
        <v>1079612</v>
      </c>
      <c r="BA4790" t="s">
        <v>4728</v>
      </c>
      <c r="BB4790" t="s">
        <v>5989</v>
      </c>
      <c r="BF4790" t="s">
        <v>5931</v>
      </c>
    </row>
    <row r="4791" spans="46:58" x14ac:dyDescent="0.25">
      <c r="AX4791" t="s">
        <v>5798</v>
      </c>
      <c r="AY4791" s="104">
        <v>46118.413194444445</v>
      </c>
      <c r="AZ4791">
        <v>53903</v>
      </c>
      <c r="BA4791" t="s">
        <v>4728</v>
      </c>
      <c r="BB4791" t="s">
        <v>5989</v>
      </c>
    </row>
    <row r="4792" spans="46:58" x14ac:dyDescent="0.25">
      <c r="AT4792" t="s">
        <v>232</v>
      </c>
      <c r="AX4792" t="s">
        <v>5096</v>
      </c>
      <c r="AY4792" s="104">
        <v>46118.413194444445</v>
      </c>
      <c r="AZ4792">
        <v>694751</v>
      </c>
      <c r="BA4792" t="s">
        <v>4728</v>
      </c>
      <c r="BB4792" t="s">
        <v>5989</v>
      </c>
      <c r="BF4792" t="s">
        <v>5958</v>
      </c>
    </row>
    <row r="4793" spans="46:58" x14ac:dyDescent="0.25">
      <c r="AX4793" t="s">
        <v>6043</v>
      </c>
      <c r="AY4793" s="104">
        <v>46118.413888888892</v>
      </c>
      <c r="AZ4793">
        <v>73709</v>
      </c>
      <c r="BA4793" t="s">
        <v>4728</v>
      </c>
      <c r="BB4793" t="s">
        <v>5989</v>
      </c>
    </row>
    <row r="4794" spans="46:58" x14ac:dyDescent="0.25">
      <c r="AT4794" t="s">
        <v>1481</v>
      </c>
      <c r="AX4794" t="s">
        <v>4925</v>
      </c>
      <c r="AY4794" s="104">
        <v>46118.413888888892</v>
      </c>
      <c r="AZ4794">
        <v>973365</v>
      </c>
      <c r="BA4794" t="s">
        <v>4728</v>
      </c>
      <c r="BB4794" t="s">
        <v>5989</v>
      </c>
      <c r="BF4794" t="s">
        <v>5931</v>
      </c>
    </row>
    <row r="4795" spans="46:58" x14ac:dyDescent="0.25">
      <c r="AX4795" t="s">
        <v>4822</v>
      </c>
      <c r="AY4795" s="104">
        <v>46118.413888888892</v>
      </c>
      <c r="AZ4795">
        <v>192735</v>
      </c>
      <c r="BA4795" t="s">
        <v>4728</v>
      </c>
      <c r="BB4795" t="s">
        <v>5989</v>
      </c>
    </row>
    <row r="4796" spans="46:58" x14ac:dyDescent="0.25">
      <c r="AX4796" t="s">
        <v>5652</v>
      </c>
      <c r="AY4796" s="104">
        <v>46118.413888888892</v>
      </c>
      <c r="AZ4796">
        <v>84103</v>
      </c>
      <c r="BA4796" t="s">
        <v>4728</v>
      </c>
      <c r="BB4796" t="s">
        <v>5989</v>
      </c>
    </row>
    <row r="4797" spans="46:58" x14ac:dyDescent="0.25">
      <c r="AT4797" t="s">
        <v>2624</v>
      </c>
      <c r="AX4797" t="s">
        <v>6476</v>
      </c>
      <c r="AY4797" s="104">
        <v>46118.413888888892</v>
      </c>
      <c r="AZ4797">
        <v>678771</v>
      </c>
      <c r="BA4797" t="s">
        <v>4761</v>
      </c>
      <c r="BB4797" t="s">
        <v>5989</v>
      </c>
      <c r="BF4797" t="s">
        <v>5934</v>
      </c>
    </row>
    <row r="4798" spans="46:58" x14ac:dyDescent="0.25">
      <c r="AX4798" t="s">
        <v>6212</v>
      </c>
      <c r="AY4798" s="104">
        <v>46118.413888888892</v>
      </c>
      <c r="AZ4798">
        <v>35666</v>
      </c>
      <c r="BA4798" t="s">
        <v>4728</v>
      </c>
      <c r="BB4798" t="s">
        <v>5989</v>
      </c>
    </row>
    <row r="4799" spans="46:58" x14ac:dyDescent="0.25">
      <c r="AT4799" t="s">
        <v>1276</v>
      </c>
      <c r="AX4799" t="s">
        <v>4779</v>
      </c>
      <c r="AY4799" s="104">
        <v>46118.413888888892</v>
      </c>
      <c r="AZ4799">
        <v>860390</v>
      </c>
      <c r="BA4799" t="s">
        <v>4728</v>
      </c>
      <c r="BB4799" t="s">
        <v>5989</v>
      </c>
      <c r="BF4799" t="s">
        <v>5931</v>
      </c>
    </row>
    <row r="4800" spans="46:58" x14ac:dyDescent="0.25">
      <c r="AX4800" t="s">
        <v>6194</v>
      </c>
      <c r="AY4800" s="104">
        <v>46118.413888888892</v>
      </c>
      <c r="AZ4800">
        <v>120605</v>
      </c>
      <c r="BA4800" t="s">
        <v>4728</v>
      </c>
      <c r="BB4800" t="s">
        <v>5989</v>
      </c>
    </row>
    <row r="4801" spans="46:58" x14ac:dyDescent="0.25">
      <c r="AT4801" t="s">
        <v>205</v>
      </c>
      <c r="AX4801" t="s">
        <v>7688</v>
      </c>
      <c r="AY4801" s="104">
        <v>46118.413888888892</v>
      </c>
      <c r="AZ4801">
        <v>1290891</v>
      </c>
      <c r="BA4801" t="s">
        <v>4728</v>
      </c>
      <c r="BB4801" t="s">
        <v>5989</v>
      </c>
      <c r="BF4801" t="s">
        <v>5931</v>
      </c>
    </row>
    <row r="4802" spans="46:58" x14ac:dyDescent="0.25">
      <c r="AX4802" t="s">
        <v>5425</v>
      </c>
      <c r="AY4802" s="104">
        <v>46118.413888888892</v>
      </c>
      <c r="AZ4802">
        <v>77601</v>
      </c>
      <c r="BA4802" t="s">
        <v>4728</v>
      </c>
      <c r="BB4802" t="s">
        <v>5989</v>
      </c>
    </row>
    <row r="4803" spans="46:58" x14ac:dyDescent="0.25">
      <c r="AT4803" t="s">
        <v>75</v>
      </c>
      <c r="AX4803" t="s">
        <v>5113</v>
      </c>
      <c r="AY4803" s="104">
        <v>46118.414583333331</v>
      </c>
      <c r="AZ4803">
        <v>821598</v>
      </c>
      <c r="BA4803" t="s">
        <v>4728</v>
      </c>
      <c r="BB4803" t="s">
        <v>5989</v>
      </c>
      <c r="BF4803" t="s">
        <v>5942</v>
      </c>
    </row>
    <row r="4804" spans="46:58" x14ac:dyDescent="0.25">
      <c r="AX4804" t="s">
        <v>5382</v>
      </c>
      <c r="AY4804" s="104">
        <v>46118.414583333331</v>
      </c>
      <c r="AZ4804">
        <v>271106</v>
      </c>
      <c r="BA4804" t="s">
        <v>4728</v>
      </c>
      <c r="BB4804" t="s">
        <v>5989</v>
      </c>
    </row>
    <row r="4805" spans="46:58" x14ac:dyDescent="0.25">
      <c r="AT4805" t="s">
        <v>250</v>
      </c>
      <c r="AX4805" t="s">
        <v>7689</v>
      </c>
      <c r="AY4805" s="104">
        <v>46118.414583333331</v>
      </c>
      <c r="AZ4805">
        <v>518495</v>
      </c>
      <c r="BA4805" t="s">
        <v>4728</v>
      </c>
      <c r="BB4805" t="s">
        <v>5989</v>
      </c>
      <c r="BF4805" t="s">
        <v>5931</v>
      </c>
    </row>
    <row r="4806" spans="46:58" x14ac:dyDescent="0.25">
      <c r="AX4806" t="s">
        <v>5652</v>
      </c>
      <c r="AY4806" s="104">
        <v>46118.415277777778</v>
      </c>
      <c r="AZ4806">
        <v>179264</v>
      </c>
      <c r="BA4806" t="s">
        <v>4728</v>
      </c>
      <c r="BB4806" t="s">
        <v>5989</v>
      </c>
    </row>
    <row r="4807" spans="46:58" x14ac:dyDescent="0.25">
      <c r="AX4807" t="s">
        <v>5295</v>
      </c>
      <c r="AY4807" s="104">
        <v>46118.415277777778</v>
      </c>
      <c r="AZ4807">
        <v>158633</v>
      </c>
      <c r="BA4807" t="s">
        <v>4728</v>
      </c>
      <c r="BB4807" t="s">
        <v>5989</v>
      </c>
    </row>
    <row r="4808" spans="46:58" x14ac:dyDescent="0.25">
      <c r="AT4808" t="s">
        <v>516</v>
      </c>
      <c r="AX4808" t="s">
        <v>4727</v>
      </c>
      <c r="AY4808" s="104">
        <v>46118.415277777778</v>
      </c>
      <c r="AZ4808">
        <v>596036</v>
      </c>
      <c r="BA4808" t="s">
        <v>4728</v>
      </c>
      <c r="BB4808" t="s">
        <v>5989</v>
      </c>
      <c r="BF4808" t="s">
        <v>6117</v>
      </c>
    </row>
    <row r="4809" spans="46:58" x14ac:dyDescent="0.25">
      <c r="AT4809" t="s">
        <v>2600</v>
      </c>
      <c r="AX4809" t="s">
        <v>4940</v>
      </c>
      <c r="AY4809" s="104">
        <v>46118.415277777778</v>
      </c>
      <c r="AZ4809">
        <v>444331</v>
      </c>
      <c r="BA4809" t="s">
        <v>4728</v>
      </c>
      <c r="BB4809" t="s">
        <v>5989</v>
      </c>
      <c r="BF4809" t="s">
        <v>5925</v>
      </c>
    </row>
    <row r="4810" spans="46:58" x14ac:dyDescent="0.25">
      <c r="AT4810" t="s">
        <v>1945</v>
      </c>
      <c r="AX4810" t="s">
        <v>7690</v>
      </c>
      <c r="AY4810" s="104">
        <v>46118.415277777778</v>
      </c>
      <c r="AZ4810">
        <v>1981146</v>
      </c>
      <c r="BA4810" t="s">
        <v>4761</v>
      </c>
      <c r="BB4810" t="s">
        <v>5989</v>
      </c>
      <c r="BF4810" t="s">
        <v>5934</v>
      </c>
    </row>
    <row r="4811" spans="46:58" x14ac:dyDescent="0.25">
      <c r="AT4811" t="s">
        <v>1531</v>
      </c>
      <c r="AX4811" t="s">
        <v>4923</v>
      </c>
      <c r="AY4811" s="104">
        <v>46118.415277777778</v>
      </c>
      <c r="AZ4811">
        <v>626276</v>
      </c>
      <c r="BA4811" t="s">
        <v>4728</v>
      </c>
      <c r="BB4811" t="s">
        <v>5989</v>
      </c>
      <c r="BF4811" t="s">
        <v>5931</v>
      </c>
    </row>
    <row r="4812" spans="46:58" x14ac:dyDescent="0.25">
      <c r="AX4812" t="s">
        <v>5101</v>
      </c>
      <c r="AY4812" s="104">
        <v>46118.415972222225</v>
      </c>
      <c r="AZ4812">
        <v>220095</v>
      </c>
      <c r="BA4812" t="s">
        <v>4728</v>
      </c>
      <c r="BB4812" t="s">
        <v>5989</v>
      </c>
    </row>
    <row r="4813" spans="46:58" x14ac:dyDescent="0.25">
      <c r="AT4813" t="s">
        <v>1220</v>
      </c>
      <c r="AX4813" t="s">
        <v>4811</v>
      </c>
      <c r="AY4813" s="104">
        <v>46118.415972222225</v>
      </c>
      <c r="AZ4813">
        <v>917748</v>
      </c>
      <c r="BA4813" t="s">
        <v>4728</v>
      </c>
      <c r="BB4813" t="s">
        <v>5989</v>
      </c>
      <c r="BF4813" t="s">
        <v>5931</v>
      </c>
    </row>
    <row r="4814" spans="46:58" x14ac:dyDescent="0.25">
      <c r="AX4814" t="s">
        <v>5382</v>
      </c>
      <c r="AY4814" s="104">
        <v>46118.415972222225</v>
      </c>
      <c r="AZ4814">
        <v>70861</v>
      </c>
      <c r="BA4814" t="s">
        <v>4728</v>
      </c>
      <c r="BB4814" t="s">
        <v>5989</v>
      </c>
    </row>
    <row r="4815" spans="46:58" x14ac:dyDescent="0.25">
      <c r="AT4815" t="s">
        <v>836</v>
      </c>
      <c r="AU4815" t="s">
        <v>1688</v>
      </c>
      <c r="AX4815" t="s">
        <v>4840</v>
      </c>
      <c r="AY4815" s="104">
        <v>46118.415972222225</v>
      </c>
      <c r="AZ4815">
        <v>3356464</v>
      </c>
      <c r="BA4815" t="s">
        <v>4728</v>
      </c>
      <c r="BB4815" t="s">
        <v>5989</v>
      </c>
      <c r="BC4815" t="s">
        <v>4731</v>
      </c>
      <c r="BF4815" t="s">
        <v>6411</v>
      </c>
    </row>
    <row r="4816" spans="46:58" x14ac:dyDescent="0.25">
      <c r="AX4816" t="s">
        <v>7691</v>
      </c>
      <c r="AY4816" s="104">
        <v>46118.415972222225</v>
      </c>
      <c r="AZ4816">
        <v>60419</v>
      </c>
      <c r="BA4816" t="s">
        <v>4728</v>
      </c>
      <c r="BB4816" t="s">
        <v>5989</v>
      </c>
    </row>
    <row r="4817" spans="46:58" x14ac:dyDescent="0.25">
      <c r="AX4817" t="s">
        <v>5347</v>
      </c>
      <c r="AY4817" s="104">
        <v>46118.415972222225</v>
      </c>
      <c r="AZ4817">
        <v>39982</v>
      </c>
      <c r="BA4817" t="s">
        <v>4728</v>
      </c>
      <c r="BB4817" t="s">
        <v>5989</v>
      </c>
    </row>
    <row r="4818" spans="46:58" x14ac:dyDescent="0.25">
      <c r="AT4818" t="s">
        <v>76</v>
      </c>
      <c r="AX4818" t="s">
        <v>4763</v>
      </c>
      <c r="AY4818" s="104">
        <v>46118.416666666664</v>
      </c>
      <c r="AZ4818">
        <v>857150</v>
      </c>
      <c r="BA4818" t="s">
        <v>4728</v>
      </c>
      <c r="BB4818" t="s">
        <v>5989</v>
      </c>
      <c r="BF4818" t="s">
        <v>5958</v>
      </c>
    </row>
    <row r="4819" spans="46:58" x14ac:dyDescent="0.25">
      <c r="AX4819" t="s">
        <v>5658</v>
      </c>
      <c r="AY4819" s="104">
        <v>46118.416666666664</v>
      </c>
      <c r="AZ4819">
        <v>39036</v>
      </c>
      <c r="BA4819" t="s">
        <v>4728</v>
      </c>
      <c r="BB4819" t="s">
        <v>5989</v>
      </c>
    </row>
    <row r="4820" spans="46:58" x14ac:dyDescent="0.25">
      <c r="AT4820" t="s">
        <v>2600</v>
      </c>
      <c r="AX4820" t="s">
        <v>5156</v>
      </c>
      <c r="AY4820" s="104">
        <v>46118.416666666664</v>
      </c>
      <c r="AZ4820">
        <v>374340</v>
      </c>
      <c r="BA4820" t="s">
        <v>4728</v>
      </c>
      <c r="BB4820" t="s">
        <v>5989</v>
      </c>
      <c r="BF4820" t="s">
        <v>7101</v>
      </c>
    </row>
    <row r="4821" spans="46:58" x14ac:dyDescent="0.25">
      <c r="AX4821" t="s">
        <v>4727</v>
      </c>
      <c r="AY4821" s="104">
        <v>46118.416666666664</v>
      </c>
      <c r="AZ4821">
        <v>107208</v>
      </c>
      <c r="BA4821" t="s">
        <v>4728</v>
      </c>
      <c r="BB4821" t="s">
        <v>5989</v>
      </c>
    </row>
    <row r="4822" spans="46:58" x14ac:dyDescent="0.25">
      <c r="AX4822" t="s">
        <v>5013</v>
      </c>
      <c r="AY4822" s="104">
        <v>46118.417361111111</v>
      </c>
      <c r="AZ4822">
        <v>646017</v>
      </c>
      <c r="BA4822" t="s">
        <v>4728</v>
      </c>
      <c r="BB4822" t="s">
        <v>5989</v>
      </c>
    </row>
    <row r="4823" spans="46:58" x14ac:dyDescent="0.25">
      <c r="AT4823" t="s">
        <v>744</v>
      </c>
      <c r="AU4823" t="s">
        <v>868</v>
      </c>
      <c r="AX4823" t="s">
        <v>4782</v>
      </c>
      <c r="AY4823" s="104">
        <v>46118.417361111111</v>
      </c>
      <c r="AZ4823">
        <v>1123378</v>
      </c>
      <c r="BA4823" t="s">
        <v>4728</v>
      </c>
      <c r="BB4823" t="s">
        <v>4787</v>
      </c>
      <c r="BC4823" t="s">
        <v>5989</v>
      </c>
      <c r="BF4823" t="s">
        <v>6544</v>
      </c>
    </row>
    <row r="4824" spans="46:58" x14ac:dyDescent="0.25">
      <c r="AX4824" t="s">
        <v>5474</v>
      </c>
      <c r="AY4824" s="104">
        <v>46118.417361111111</v>
      </c>
      <c r="AZ4824">
        <v>63260</v>
      </c>
      <c r="BA4824" t="s">
        <v>4728</v>
      </c>
      <c r="BB4824" t="s">
        <v>5989</v>
      </c>
    </row>
    <row r="4825" spans="46:58" x14ac:dyDescent="0.25">
      <c r="AT4825" t="s">
        <v>73</v>
      </c>
      <c r="AX4825" t="s">
        <v>4826</v>
      </c>
      <c r="AY4825" s="104">
        <v>46118.417361111111</v>
      </c>
      <c r="AZ4825">
        <v>1154459</v>
      </c>
      <c r="BA4825" t="s">
        <v>4728</v>
      </c>
      <c r="BB4825" t="s">
        <v>5989</v>
      </c>
      <c r="BF4825" t="s">
        <v>4781</v>
      </c>
    </row>
    <row r="4826" spans="46:58" x14ac:dyDescent="0.25">
      <c r="AX4826" t="s">
        <v>5274</v>
      </c>
      <c r="AY4826" s="104">
        <v>46118.417361111111</v>
      </c>
      <c r="AZ4826">
        <v>98756</v>
      </c>
      <c r="BA4826" t="s">
        <v>4728</v>
      </c>
      <c r="BB4826" t="s">
        <v>5989</v>
      </c>
    </row>
    <row r="4827" spans="46:58" x14ac:dyDescent="0.25">
      <c r="AX4827" t="s">
        <v>5556</v>
      </c>
      <c r="AY4827" s="104">
        <v>46118.417361111111</v>
      </c>
      <c r="AZ4827">
        <v>97190</v>
      </c>
      <c r="BA4827" t="s">
        <v>4728</v>
      </c>
      <c r="BB4827" t="s">
        <v>5989</v>
      </c>
    </row>
    <row r="4828" spans="46:58" x14ac:dyDescent="0.25">
      <c r="AT4828" t="s">
        <v>836</v>
      </c>
      <c r="AX4828" t="s">
        <v>7692</v>
      </c>
      <c r="AY4828" s="104">
        <v>46118.418055555558</v>
      </c>
      <c r="AZ4828">
        <v>2300683</v>
      </c>
      <c r="BA4828" t="s">
        <v>4761</v>
      </c>
      <c r="BB4828" t="s">
        <v>5989</v>
      </c>
      <c r="BF4828" t="s">
        <v>5920</v>
      </c>
    </row>
    <row r="4829" spans="46:58" x14ac:dyDescent="0.25">
      <c r="AT4829" t="s">
        <v>1945</v>
      </c>
      <c r="AX4829" t="s">
        <v>5680</v>
      </c>
      <c r="AY4829" s="104">
        <v>46118.418055555558</v>
      </c>
      <c r="AZ4829">
        <v>622511</v>
      </c>
      <c r="BA4829" t="s">
        <v>4728</v>
      </c>
      <c r="BB4829" t="s">
        <v>5989</v>
      </c>
      <c r="BF4829" t="s">
        <v>5931</v>
      </c>
    </row>
    <row r="4830" spans="46:58" x14ac:dyDescent="0.25">
      <c r="AT4830" t="s">
        <v>2600</v>
      </c>
      <c r="AX4830" t="s">
        <v>7693</v>
      </c>
      <c r="AY4830" s="104">
        <v>46118.418055555558</v>
      </c>
      <c r="AZ4830">
        <v>907099</v>
      </c>
      <c r="BA4830" t="s">
        <v>4761</v>
      </c>
      <c r="BB4830" t="s">
        <v>5989</v>
      </c>
      <c r="BF4830" t="s">
        <v>5918</v>
      </c>
    </row>
    <row r="4831" spans="46:58" x14ac:dyDescent="0.25">
      <c r="AX4831" t="s">
        <v>6326</v>
      </c>
      <c r="AY4831" s="104">
        <v>46118.418055555558</v>
      </c>
      <c r="AZ4831">
        <v>147708</v>
      </c>
      <c r="BA4831" t="s">
        <v>4728</v>
      </c>
      <c r="BB4831" t="s">
        <v>5989</v>
      </c>
    </row>
    <row r="4832" spans="46:58" x14ac:dyDescent="0.25">
      <c r="AT4832" t="s">
        <v>1507</v>
      </c>
      <c r="AX4832" t="s">
        <v>5379</v>
      </c>
      <c r="AY4832" s="104">
        <v>46118.418055555558</v>
      </c>
      <c r="AZ4832">
        <v>855165</v>
      </c>
      <c r="BA4832" t="s">
        <v>4728</v>
      </c>
      <c r="BB4832" t="s">
        <v>5989</v>
      </c>
      <c r="BF4832" t="s">
        <v>5918</v>
      </c>
    </row>
    <row r="4833" spans="46:58" x14ac:dyDescent="0.25">
      <c r="AX4833" t="s">
        <v>5515</v>
      </c>
      <c r="AY4833" s="104">
        <v>46118.418055555558</v>
      </c>
      <c r="AZ4833">
        <v>61295</v>
      </c>
      <c r="BA4833" t="s">
        <v>4728</v>
      </c>
      <c r="BB4833" t="s">
        <v>5989</v>
      </c>
    </row>
    <row r="4834" spans="46:58" x14ac:dyDescent="0.25">
      <c r="AX4834" t="s">
        <v>4993</v>
      </c>
      <c r="AY4834" s="104">
        <v>46118.418749999997</v>
      </c>
      <c r="AZ4834">
        <v>74429</v>
      </c>
      <c r="BA4834" t="s">
        <v>4728</v>
      </c>
      <c r="BB4834" t="s">
        <v>5989</v>
      </c>
    </row>
    <row r="4835" spans="46:58" x14ac:dyDescent="0.25">
      <c r="AX4835" t="s">
        <v>7694</v>
      </c>
      <c r="AY4835" s="104">
        <v>46118.418749999997</v>
      </c>
      <c r="AZ4835">
        <v>72261</v>
      </c>
      <c r="BA4835" t="s">
        <v>4728</v>
      </c>
      <c r="BB4835" t="s">
        <v>5989</v>
      </c>
    </row>
    <row r="4836" spans="46:58" x14ac:dyDescent="0.25">
      <c r="AT4836" t="s">
        <v>2259</v>
      </c>
      <c r="AX4836" t="s">
        <v>5061</v>
      </c>
      <c r="AY4836" s="104">
        <v>46118.418749999997</v>
      </c>
      <c r="AZ4836">
        <v>1024265</v>
      </c>
      <c r="BA4836" t="s">
        <v>4728</v>
      </c>
      <c r="BB4836" t="s">
        <v>5989</v>
      </c>
      <c r="BF4836" t="s">
        <v>5931</v>
      </c>
    </row>
    <row r="4837" spans="46:58" x14ac:dyDescent="0.25">
      <c r="AX4837" t="s">
        <v>6283</v>
      </c>
      <c r="AY4837" s="104">
        <v>46118.418749999997</v>
      </c>
      <c r="AZ4837">
        <v>102916</v>
      </c>
      <c r="BA4837" t="s">
        <v>4728</v>
      </c>
      <c r="BB4837" t="s">
        <v>5989</v>
      </c>
    </row>
    <row r="4838" spans="46:58" x14ac:dyDescent="0.25">
      <c r="AT4838" t="s">
        <v>2357</v>
      </c>
      <c r="AX4838" t="s">
        <v>4877</v>
      </c>
      <c r="AY4838" s="104">
        <v>46118.419444444444</v>
      </c>
      <c r="AZ4838">
        <v>1050131</v>
      </c>
      <c r="BA4838" t="s">
        <v>4728</v>
      </c>
      <c r="BB4838" t="s">
        <v>5989</v>
      </c>
      <c r="BF4838" t="s">
        <v>5931</v>
      </c>
    </row>
    <row r="4839" spans="46:58" x14ac:dyDescent="0.25">
      <c r="AX4839" t="s">
        <v>4776</v>
      </c>
      <c r="AY4839" s="104">
        <v>46118.419444444444</v>
      </c>
      <c r="AZ4839">
        <v>133073</v>
      </c>
      <c r="BA4839" t="s">
        <v>4728</v>
      </c>
      <c r="BB4839" t="s">
        <v>5989</v>
      </c>
    </row>
    <row r="4840" spans="46:58" x14ac:dyDescent="0.25">
      <c r="AT4840" t="s">
        <v>2624</v>
      </c>
      <c r="AX4840" t="s">
        <v>4759</v>
      </c>
      <c r="AY4840" s="104">
        <v>46118.419444444444</v>
      </c>
      <c r="AZ4840">
        <v>631313</v>
      </c>
      <c r="BA4840" t="s">
        <v>4728</v>
      </c>
      <c r="BB4840" t="s">
        <v>5989</v>
      </c>
      <c r="BF4840" t="s">
        <v>5931</v>
      </c>
    </row>
    <row r="4841" spans="46:58" x14ac:dyDescent="0.25">
      <c r="AX4841" t="s">
        <v>5435</v>
      </c>
      <c r="AY4841" s="104">
        <v>46118.419444444444</v>
      </c>
      <c r="AZ4841">
        <v>63152</v>
      </c>
      <c r="BA4841" t="s">
        <v>4728</v>
      </c>
      <c r="BB4841" t="s">
        <v>5989</v>
      </c>
    </row>
    <row r="4842" spans="46:58" x14ac:dyDescent="0.25">
      <c r="AT4842" t="s">
        <v>77</v>
      </c>
      <c r="AX4842" t="s">
        <v>4940</v>
      </c>
      <c r="AY4842" s="104">
        <v>46118.420138888891</v>
      </c>
      <c r="AZ4842">
        <v>584100</v>
      </c>
      <c r="BA4842" t="s">
        <v>4728</v>
      </c>
      <c r="BB4842" t="s">
        <v>5989</v>
      </c>
      <c r="BF4842" t="s">
        <v>5931</v>
      </c>
    </row>
    <row r="4843" spans="46:58" x14ac:dyDescent="0.25">
      <c r="AT4843" t="s">
        <v>637</v>
      </c>
      <c r="AX4843" t="s">
        <v>5762</v>
      </c>
      <c r="AY4843" s="104">
        <v>46118.420138888891</v>
      </c>
      <c r="AZ4843">
        <v>400948</v>
      </c>
      <c r="BA4843" t="s">
        <v>4728</v>
      </c>
      <c r="BB4843" t="s">
        <v>5989</v>
      </c>
      <c r="BF4843" t="s">
        <v>4781</v>
      </c>
    </row>
    <row r="4844" spans="46:58" x14ac:dyDescent="0.25">
      <c r="AT4844" t="s">
        <v>967</v>
      </c>
      <c r="AX4844" t="s">
        <v>5256</v>
      </c>
      <c r="AY4844" s="104">
        <v>46118.420138888891</v>
      </c>
      <c r="AZ4844">
        <v>1611700</v>
      </c>
      <c r="BA4844" t="s">
        <v>4728</v>
      </c>
      <c r="BB4844" t="s">
        <v>5989</v>
      </c>
      <c r="BF4844" t="s">
        <v>5931</v>
      </c>
    </row>
    <row r="4845" spans="46:58" x14ac:dyDescent="0.25">
      <c r="AX4845" t="s">
        <v>4755</v>
      </c>
      <c r="AY4845" s="104">
        <v>46118.420138888891</v>
      </c>
      <c r="AZ4845">
        <v>177984</v>
      </c>
      <c r="BA4845" t="s">
        <v>4728</v>
      </c>
      <c r="BB4845" t="s">
        <v>5989</v>
      </c>
    </row>
    <row r="4846" spans="46:58" x14ac:dyDescent="0.25">
      <c r="AT4846" t="s">
        <v>516</v>
      </c>
      <c r="AX4846" t="s">
        <v>7695</v>
      </c>
      <c r="AY4846" s="104">
        <v>46118.420138888891</v>
      </c>
      <c r="AZ4846">
        <v>851853</v>
      </c>
      <c r="BA4846" t="s">
        <v>4728</v>
      </c>
      <c r="BB4846" t="s">
        <v>5989</v>
      </c>
      <c r="BF4846" t="s">
        <v>5942</v>
      </c>
    </row>
    <row r="4847" spans="46:58" x14ac:dyDescent="0.25">
      <c r="AX4847" t="s">
        <v>4763</v>
      </c>
      <c r="AY4847" s="104">
        <v>46118.42083333333</v>
      </c>
      <c r="AZ4847">
        <v>234429</v>
      </c>
      <c r="BA4847" t="s">
        <v>4728</v>
      </c>
      <c r="BB4847" t="s">
        <v>5989</v>
      </c>
    </row>
    <row r="4848" spans="46:58" x14ac:dyDescent="0.25">
      <c r="AT4848" t="s">
        <v>1481</v>
      </c>
      <c r="AX4848" t="s">
        <v>4833</v>
      </c>
      <c r="AY4848" s="104">
        <v>46118.42083333333</v>
      </c>
      <c r="AZ4848">
        <v>991075</v>
      </c>
      <c r="BA4848" t="s">
        <v>4728</v>
      </c>
      <c r="BB4848" t="s">
        <v>5989</v>
      </c>
      <c r="BF4848" t="s">
        <v>5950</v>
      </c>
    </row>
    <row r="4849" spans="46:58" x14ac:dyDescent="0.25">
      <c r="AX4849" t="s">
        <v>5971</v>
      </c>
      <c r="AY4849" s="104">
        <v>46118.42083333333</v>
      </c>
      <c r="AZ4849">
        <v>302614</v>
      </c>
      <c r="BA4849" t="s">
        <v>4728</v>
      </c>
      <c r="BB4849" t="s">
        <v>5989</v>
      </c>
    </row>
    <row r="4850" spans="46:58" x14ac:dyDescent="0.25">
      <c r="AT4850" t="s">
        <v>2383</v>
      </c>
      <c r="AX4850" t="s">
        <v>5435</v>
      </c>
      <c r="AY4850" s="104">
        <v>46118.42083333333</v>
      </c>
      <c r="AZ4850">
        <v>567065</v>
      </c>
      <c r="BA4850" t="s">
        <v>4728</v>
      </c>
      <c r="BB4850" t="s">
        <v>5989</v>
      </c>
      <c r="BF4850" t="s">
        <v>5918</v>
      </c>
    </row>
    <row r="4851" spans="46:58" x14ac:dyDescent="0.25">
      <c r="AX4851" t="s">
        <v>4753</v>
      </c>
      <c r="AY4851" s="104">
        <v>46118.421527777777</v>
      </c>
      <c r="AZ4851">
        <v>120261</v>
      </c>
      <c r="BA4851" t="s">
        <v>4728</v>
      </c>
      <c r="BB4851" t="s">
        <v>5989</v>
      </c>
    </row>
    <row r="4852" spans="46:58" x14ac:dyDescent="0.25">
      <c r="AX4852" t="s">
        <v>5072</v>
      </c>
      <c r="AY4852" s="104">
        <v>46118.421527777777</v>
      </c>
      <c r="AZ4852">
        <v>61781</v>
      </c>
      <c r="BA4852" t="s">
        <v>4728</v>
      </c>
      <c r="BB4852" t="s">
        <v>5989</v>
      </c>
    </row>
    <row r="4853" spans="46:58" x14ac:dyDescent="0.25">
      <c r="AT4853" t="s">
        <v>232</v>
      </c>
      <c r="AX4853" t="s">
        <v>4877</v>
      </c>
      <c r="AY4853" s="104">
        <v>46118.421527777777</v>
      </c>
      <c r="AZ4853">
        <v>952948</v>
      </c>
      <c r="BA4853" t="s">
        <v>4728</v>
      </c>
      <c r="BB4853" t="s">
        <v>5989</v>
      </c>
      <c r="BF4853" t="s">
        <v>5934</v>
      </c>
    </row>
    <row r="4854" spans="46:58" x14ac:dyDescent="0.25">
      <c r="AX4854" t="s">
        <v>5256</v>
      </c>
      <c r="AY4854" s="104">
        <v>46118.421527777777</v>
      </c>
      <c r="AZ4854">
        <v>58074</v>
      </c>
      <c r="BA4854" t="s">
        <v>4728</v>
      </c>
      <c r="BB4854" t="s">
        <v>5989</v>
      </c>
    </row>
    <row r="4855" spans="46:58" x14ac:dyDescent="0.25">
      <c r="AX4855" t="s">
        <v>5012</v>
      </c>
      <c r="AY4855" s="104">
        <v>46118.421527777777</v>
      </c>
      <c r="AZ4855">
        <v>294939</v>
      </c>
      <c r="BA4855" t="s">
        <v>4728</v>
      </c>
      <c r="BB4855" t="s">
        <v>5989</v>
      </c>
    </row>
    <row r="4856" spans="46:58" x14ac:dyDescent="0.25">
      <c r="AT4856" t="s">
        <v>1531</v>
      </c>
      <c r="AU4856" t="s">
        <v>1910</v>
      </c>
      <c r="AX4856" t="s">
        <v>4745</v>
      </c>
      <c r="AY4856" s="104">
        <v>46118.421527777777</v>
      </c>
      <c r="AZ4856">
        <v>4888777</v>
      </c>
      <c r="BA4856" t="s">
        <v>4761</v>
      </c>
      <c r="BB4856" t="s">
        <v>5989</v>
      </c>
      <c r="BC4856" t="s">
        <v>4731</v>
      </c>
      <c r="BF4856" t="s">
        <v>6950</v>
      </c>
    </row>
    <row r="4857" spans="46:58" x14ac:dyDescent="0.25">
      <c r="AX4857" t="s">
        <v>5609</v>
      </c>
      <c r="AY4857" s="104">
        <v>46118.421527777777</v>
      </c>
      <c r="AZ4857">
        <v>32999</v>
      </c>
      <c r="BA4857" t="s">
        <v>4728</v>
      </c>
      <c r="BB4857" t="s">
        <v>5989</v>
      </c>
    </row>
    <row r="4858" spans="46:58" x14ac:dyDescent="0.25">
      <c r="AT4858" t="s">
        <v>1945</v>
      </c>
      <c r="AX4858" t="s">
        <v>5295</v>
      </c>
      <c r="AY4858" s="104">
        <v>46118.422222222223</v>
      </c>
      <c r="AZ4858">
        <v>382809</v>
      </c>
      <c r="BA4858" t="s">
        <v>4728</v>
      </c>
      <c r="BB4858" t="s">
        <v>5989</v>
      </c>
      <c r="BF4858" t="s">
        <v>5925</v>
      </c>
    </row>
    <row r="4859" spans="46:58" x14ac:dyDescent="0.25">
      <c r="AT4859" t="s">
        <v>1220</v>
      </c>
      <c r="AX4859" t="s">
        <v>5093</v>
      </c>
      <c r="AY4859" s="104">
        <v>46118.422222222223</v>
      </c>
      <c r="AZ4859">
        <v>875617</v>
      </c>
      <c r="BA4859" t="s">
        <v>4728</v>
      </c>
      <c r="BB4859" t="s">
        <v>5989</v>
      </c>
      <c r="BF4859" t="s">
        <v>5931</v>
      </c>
    </row>
    <row r="4860" spans="46:58" x14ac:dyDescent="0.25">
      <c r="AX4860" t="s">
        <v>5382</v>
      </c>
      <c r="AY4860" s="104">
        <v>46118.422222222223</v>
      </c>
      <c r="AZ4860">
        <v>121405</v>
      </c>
      <c r="BA4860" t="s">
        <v>4728</v>
      </c>
      <c r="BB4860" t="s">
        <v>5989</v>
      </c>
    </row>
    <row r="4861" spans="46:58" x14ac:dyDescent="0.25">
      <c r="AX4861" t="s">
        <v>5609</v>
      </c>
      <c r="AY4861" s="104">
        <v>46118.422222222223</v>
      </c>
      <c r="AZ4861">
        <v>74480</v>
      </c>
      <c r="BA4861" t="s">
        <v>4728</v>
      </c>
      <c r="BB4861" t="s">
        <v>5989</v>
      </c>
    </row>
    <row r="4862" spans="46:58" x14ac:dyDescent="0.25">
      <c r="AT4862" t="s">
        <v>432</v>
      </c>
      <c r="AX4862" t="s">
        <v>5725</v>
      </c>
      <c r="AY4862" s="104">
        <v>46118.42291666667</v>
      </c>
      <c r="AZ4862">
        <v>869475</v>
      </c>
      <c r="BA4862" t="s">
        <v>4728</v>
      </c>
      <c r="BB4862" t="s">
        <v>5989</v>
      </c>
      <c r="BF4862" t="s">
        <v>5931</v>
      </c>
    </row>
    <row r="4863" spans="46:58" x14ac:dyDescent="0.25">
      <c r="AX4863" t="s">
        <v>7696</v>
      </c>
      <c r="AY4863" s="104">
        <v>46118.42291666667</v>
      </c>
      <c r="AZ4863">
        <v>187965</v>
      </c>
      <c r="BA4863" t="s">
        <v>4728</v>
      </c>
      <c r="BB4863" t="s">
        <v>5989</v>
      </c>
    </row>
    <row r="4864" spans="46:58" x14ac:dyDescent="0.25">
      <c r="AT4864" t="s">
        <v>2624</v>
      </c>
      <c r="AX4864" t="s">
        <v>4782</v>
      </c>
      <c r="AY4864" s="104">
        <v>46118.42291666667</v>
      </c>
      <c r="AZ4864">
        <v>414531</v>
      </c>
      <c r="BA4864" t="s">
        <v>4728</v>
      </c>
      <c r="BB4864" t="s">
        <v>5989</v>
      </c>
      <c r="BF4864" t="s">
        <v>5934</v>
      </c>
    </row>
    <row r="4865" spans="46:58" x14ac:dyDescent="0.25">
      <c r="AT4865" t="s">
        <v>1134</v>
      </c>
      <c r="AX4865" t="s">
        <v>7249</v>
      </c>
      <c r="AY4865" s="104">
        <v>46118.423611111109</v>
      </c>
      <c r="AZ4865">
        <v>599193</v>
      </c>
      <c r="BA4865" t="s">
        <v>4728</v>
      </c>
      <c r="BB4865" t="s">
        <v>5989</v>
      </c>
      <c r="BF4865" t="s">
        <v>5931</v>
      </c>
    </row>
    <row r="4866" spans="46:58" x14ac:dyDescent="0.25">
      <c r="AX4866" t="s">
        <v>4802</v>
      </c>
      <c r="AY4866" s="104">
        <v>46118.423611111109</v>
      </c>
      <c r="AZ4866">
        <v>216215</v>
      </c>
      <c r="BA4866" t="s">
        <v>4728</v>
      </c>
      <c r="BB4866" t="s">
        <v>5989</v>
      </c>
    </row>
    <row r="4867" spans="46:58" x14ac:dyDescent="0.25">
      <c r="AT4867" t="s">
        <v>1531</v>
      </c>
      <c r="AX4867" t="s">
        <v>4782</v>
      </c>
      <c r="AY4867" s="104">
        <v>46118.423611111109</v>
      </c>
      <c r="AZ4867">
        <v>1477306</v>
      </c>
      <c r="BA4867" t="s">
        <v>4761</v>
      </c>
      <c r="BB4867" t="s">
        <v>5989</v>
      </c>
      <c r="BF4867" t="s">
        <v>5931</v>
      </c>
    </row>
    <row r="4868" spans="46:58" x14ac:dyDescent="0.25">
      <c r="AX4868" t="s">
        <v>7697</v>
      </c>
      <c r="AY4868" s="104">
        <v>46118.423611111109</v>
      </c>
      <c r="AZ4868">
        <v>90011</v>
      </c>
      <c r="BA4868" t="s">
        <v>4728</v>
      </c>
      <c r="BB4868" t="s">
        <v>5989</v>
      </c>
    </row>
    <row r="4869" spans="46:58" x14ac:dyDescent="0.25">
      <c r="AX4869" t="s">
        <v>6393</v>
      </c>
      <c r="AY4869" s="104">
        <v>46118.424305555556</v>
      </c>
      <c r="AZ4869">
        <v>317200</v>
      </c>
      <c r="BA4869" t="s">
        <v>4728</v>
      </c>
      <c r="BB4869" t="s">
        <v>5989</v>
      </c>
    </row>
    <row r="4870" spans="46:58" x14ac:dyDescent="0.25">
      <c r="AX4870" t="s">
        <v>7698</v>
      </c>
      <c r="AY4870" s="104">
        <v>46118.425000000003</v>
      </c>
      <c r="AZ4870">
        <v>39482</v>
      </c>
      <c r="BA4870" t="s">
        <v>4728</v>
      </c>
      <c r="BB4870" t="s">
        <v>5989</v>
      </c>
    </row>
    <row r="4871" spans="46:58" x14ac:dyDescent="0.25">
      <c r="AX4871" t="s">
        <v>5762</v>
      </c>
      <c r="AY4871" s="104">
        <v>46118.425000000003</v>
      </c>
      <c r="AZ4871">
        <v>79370</v>
      </c>
      <c r="BA4871" t="s">
        <v>4728</v>
      </c>
      <c r="BB4871" t="s">
        <v>5989</v>
      </c>
    </row>
    <row r="4872" spans="46:58" x14ac:dyDescent="0.25">
      <c r="AX4872" t="s">
        <v>7699</v>
      </c>
      <c r="AY4872" s="104">
        <v>46118.425000000003</v>
      </c>
      <c r="AZ4872">
        <v>263839</v>
      </c>
      <c r="BA4872" t="s">
        <v>4728</v>
      </c>
      <c r="BB4872" t="s">
        <v>5989</v>
      </c>
    </row>
    <row r="4873" spans="46:58" x14ac:dyDescent="0.25">
      <c r="AX4873" t="s">
        <v>4763</v>
      </c>
      <c r="AY4873" s="104">
        <v>46118.425000000003</v>
      </c>
      <c r="AZ4873">
        <v>154356</v>
      </c>
      <c r="BA4873" t="s">
        <v>4728</v>
      </c>
      <c r="BB4873" t="s">
        <v>5989</v>
      </c>
    </row>
    <row r="4874" spans="46:58" x14ac:dyDescent="0.25">
      <c r="AT4874" t="s">
        <v>2383</v>
      </c>
      <c r="AX4874" t="s">
        <v>7700</v>
      </c>
      <c r="AY4874" s="104">
        <v>46118.425000000003</v>
      </c>
      <c r="AZ4874">
        <v>800718</v>
      </c>
      <c r="BA4874" t="s">
        <v>4728</v>
      </c>
      <c r="BB4874" t="s">
        <v>5989</v>
      </c>
      <c r="BF4874" t="s">
        <v>5931</v>
      </c>
    </row>
    <row r="4875" spans="46:58" x14ac:dyDescent="0.25">
      <c r="AX4875" t="s">
        <v>4733</v>
      </c>
      <c r="AY4875" s="104">
        <v>46118.425000000003</v>
      </c>
      <c r="AZ4875">
        <v>37805</v>
      </c>
      <c r="BA4875" t="s">
        <v>4728</v>
      </c>
      <c r="BB4875" t="s">
        <v>5989</v>
      </c>
    </row>
    <row r="4876" spans="46:58" x14ac:dyDescent="0.25">
      <c r="AT4876" t="s">
        <v>744</v>
      </c>
      <c r="AX4876" t="s">
        <v>4743</v>
      </c>
      <c r="AY4876" s="104">
        <v>46118.425694444442</v>
      </c>
      <c r="AZ4876">
        <v>514251</v>
      </c>
      <c r="BA4876" t="s">
        <v>4728</v>
      </c>
      <c r="BB4876" t="s">
        <v>4787</v>
      </c>
      <c r="BC4876" t="s">
        <v>5989</v>
      </c>
      <c r="BF4876" t="s">
        <v>5521</v>
      </c>
    </row>
    <row r="4877" spans="46:58" x14ac:dyDescent="0.25">
      <c r="AT4877" t="s">
        <v>1276</v>
      </c>
      <c r="AU4877" t="s">
        <v>256</v>
      </c>
      <c r="AX4877" t="s">
        <v>5847</v>
      </c>
      <c r="AY4877" s="104">
        <v>46118.425694444442</v>
      </c>
      <c r="AZ4877">
        <v>3301822</v>
      </c>
      <c r="BA4877" t="s">
        <v>4728</v>
      </c>
      <c r="BB4877" t="s">
        <v>5989</v>
      </c>
      <c r="BC4877" t="s">
        <v>4731</v>
      </c>
      <c r="BF4877" t="s">
        <v>6148</v>
      </c>
    </row>
    <row r="4878" spans="46:58" x14ac:dyDescent="0.25">
      <c r="AX4878" t="s">
        <v>5256</v>
      </c>
      <c r="AY4878" s="104">
        <v>46118.425694444442</v>
      </c>
      <c r="AZ4878">
        <v>60723</v>
      </c>
      <c r="BA4878" t="s">
        <v>4728</v>
      </c>
      <c r="BB4878" t="s">
        <v>5989</v>
      </c>
    </row>
    <row r="4879" spans="46:58" x14ac:dyDescent="0.25">
      <c r="AX4879" t="s">
        <v>4844</v>
      </c>
      <c r="AY4879" s="104">
        <v>46118.425694444442</v>
      </c>
      <c r="AZ4879">
        <v>28207</v>
      </c>
      <c r="BA4879" t="s">
        <v>4728</v>
      </c>
      <c r="BB4879" t="s">
        <v>5989</v>
      </c>
    </row>
    <row r="4880" spans="46:58" x14ac:dyDescent="0.25">
      <c r="AX4880" t="s">
        <v>5007</v>
      </c>
      <c r="AY4880" s="104">
        <v>46118.425694444442</v>
      </c>
      <c r="AZ4880">
        <v>70783</v>
      </c>
      <c r="BA4880" t="s">
        <v>4728</v>
      </c>
      <c r="BB4880" t="s">
        <v>5989</v>
      </c>
    </row>
    <row r="4881" spans="46:58" x14ac:dyDescent="0.25">
      <c r="AX4881" t="s">
        <v>4818</v>
      </c>
      <c r="AY4881" s="104">
        <v>46118.425694444442</v>
      </c>
      <c r="AZ4881">
        <v>53237</v>
      </c>
      <c r="BA4881" t="s">
        <v>4728</v>
      </c>
      <c r="BB4881" t="s">
        <v>5989</v>
      </c>
    </row>
    <row r="4882" spans="46:58" x14ac:dyDescent="0.25">
      <c r="AT4882" t="s">
        <v>868</v>
      </c>
      <c r="AX4882" t="s">
        <v>4765</v>
      </c>
      <c r="AY4882" s="104">
        <v>46118.426388888889</v>
      </c>
      <c r="AZ4882">
        <v>1185221</v>
      </c>
      <c r="BA4882" t="s">
        <v>4761</v>
      </c>
      <c r="BB4882" t="s">
        <v>5989</v>
      </c>
      <c r="BF4882" t="s">
        <v>5966</v>
      </c>
    </row>
    <row r="4883" spans="46:58" x14ac:dyDescent="0.25">
      <c r="AT4883" t="s">
        <v>496</v>
      </c>
      <c r="AX4883" t="s">
        <v>4826</v>
      </c>
      <c r="AY4883" s="104">
        <v>46118.426388888889</v>
      </c>
      <c r="AZ4883">
        <v>636502</v>
      </c>
      <c r="BA4883" t="s">
        <v>4728</v>
      </c>
      <c r="BB4883" t="s">
        <v>5989</v>
      </c>
      <c r="BF4883" t="s">
        <v>5931</v>
      </c>
    </row>
    <row r="4884" spans="46:58" x14ac:dyDescent="0.25">
      <c r="AX4884" t="s">
        <v>4753</v>
      </c>
      <c r="AY4884" s="104">
        <v>46118.426388888889</v>
      </c>
      <c r="AZ4884">
        <v>56804</v>
      </c>
      <c r="BA4884" t="s">
        <v>4728</v>
      </c>
      <c r="BB4884" t="s">
        <v>5989</v>
      </c>
    </row>
    <row r="4885" spans="46:58" x14ac:dyDescent="0.25">
      <c r="AT4885" t="s">
        <v>73</v>
      </c>
      <c r="AX4885" t="s">
        <v>5295</v>
      </c>
      <c r="AY4885" s="104">
        <v>46118.426388888889</v>
      </c>
      <c r="AZ4885">
        <v>2312831</v>
      </c>
      <c r="BA4885" t="s">
        <v>4761</v>
      </c>
      <c r="BB4885" t="s">
        <v>5989</v>
      </c>
      <c r="BF4885" t="s">
        <v>5966</v>
      </c>
    </row>
    <row r="4886" spans="46:58" x14ac:dyDescent="0.25">
      <c r="AX4886" t="s">
        <v>5007</v>
      </c>
      <c r="AY4886" s="104">
        <v>46118.427083333336</v>
      </c>
      <c r="AZ4886">
        <v>94826</v>
      </c>
      <c r="BA4886" t="s">
        <v>4728</v>
      </c>
      <c r="BB4886" t="s">
        <v>5989</v>
      </c>
    </row>
    <row r="4887" spans="46:58" x14ac:dyDescent="0.25">
      <c r="AT4887" t="s">
        <v>1134</v>
      </c>
      <c r="AX4887" t="s">
        <v>7701</v>
      </c>
      <c r="AY4887" s="104">
        <v>46118.427083333336</v>
      </c>
      <c r="AZ4887">
        <v>736693</v>
      </c>
      <c r="BA4887" t="s">
        <v>4728</v>
      </c>
      <c r="BB4887" t="s">
        <v>5989</v>
      </c>
      <c r="BF4887" t="s">
        <v>5942</v>
      </c>
    </row>
    <row r="4888" spans="46:58" x14ac:dyDescent="0.25">
      <c r="AT4888" t="s">
        <v>516</v>
      </c>
      <c r="AX4888" t="s">
        <v>4903</v>
      </c>
      <c r="AY4888" s="104">
        <v>46118.427083333336</v>
      </c>
      <c r="AZ4888">
        <v>679680</v>
      </c>
      <c r="BA4888" t="s">
        <v>4728</v>
      </c>
      <c r="BB4888" t="s">
        <v>5989</v>
      </c>
      <c r="BF4888" t="s">
        <v>5942</v>
      </c>
    </row>
    <row r="4889" spans="46:58" x14ac:dyDescent="0.25">
      <c r="AT4889" t="s">
        <v>2259</v>
      </c>
      <c r="AX4889" t="s">
        <v>4796</v>
      </c>
      <c r="AY4889" s="104">
        <v>46118.427083333336</v>
      </c>
      <c r="AZ4889">
        <v>1079165</v>
      </c>
      <c r="BA4889" t="s">
        <v>4728</v>
      </c>
      <c r="BB4889" t="s">
        <v>5989</v>
      </c>
      <c r="BF4889" t="s">
        <v>5931</v>
      </c>
    </row>
    <row r="4890" spans="46:58" x14ac:dyDescent="0.25">
      <c r="AT4890" t="s">
        <v>836</v>
      </c>
      <c r="AU4890" t="s">
        <v>683</v>
      </c>
      <c r="AX4890" t="s">
        <v>5083</v>
      </c>
      <c r="AY4890" s="104">
        <v>46118.427083333336</v>
      </c>
      <c r="AZ4890">
        <v>2199206</v>
      </c>
      <c r="BA4890" t="s">
        <v>4728</v>
      </c>
      <c r="BB4890" t="s">
        <v>5989</v>
      </c>
      <c r="BC4890" t="s">
        <v>4731</v>
      </c>
      <c r="BF4890" t="s">
        <v>6609</v>
      </c>
    </row>
    <row r="4891" spans="46:58" x14ac:dyDescent="0.25">
      <c r="AT4891" t="s">
        <v>414</v>
      </c>
      <c r="AX4891" t="s">
        <v>4827</v>
      </c>
      <c r="AY4891" s="104">
        <v>46118.427083333336</v>
      </c>
      <c r="AZ4891">
        <v>378013</v>
      </c>
      <c r="BA4891" t="s">
        <v>4728</v>
      </c>
      <c r="BB4891" t="s">
        <v>5989</v>
      </c>
      <c r="BF4891" t="s">
        <v>5925</v>
      </c>
    </row>
    <row r="4892" spans="46:58" x14ac:dyDescent="0.25">
      <c r="AX4892" t="s">
        <v>5251</v>
      </c>
      <c r="AY4892" s="104">
        <v>46118.427777777775</v>
      </c>
      <c r="AZ4892">
        <v>74509</v>
      </c>
      <c r="BA4892" t="s">
        <v>4728</v>
      </c>
      <c r="BB4892" t="s">
        <v>5989</v>
      </c>
    </row>
    <row r="4893" spans="46:58" x14ac:dyDescent="0.25">
      <c r="AT4893" t="s">
        <v>1531</v>
      </c>
      <c r="AX4893" t="s">
        <v>4727</v>
      </c>
      <c r="AY4893" s="104">
        <v>46118.427777777775</v>
      </c>
      <c r="AZ4893">
        <v>873861</v>
      </c>
      <c r="BA4893" t="s">
        <v>4728</v>
      </c>
      <c r="BB4893" t="s">
        <v>5989</v>
      </c>
      <c r="BF4893" t="s">
        <v>5925</v>
      </c>
    </row>
    <row r="4894" spans="46:58" x14ac:dyDescent="0.25">
      <c r="AX4894" t="s">
        <v>4763</v>
      </c>
      <c r="AY4894" s="104">
        <v>46118.427777777775</v>
      </c>
      <c r="AZ4894">
        <v>232083</v>
      </c>
      <c r="BA4894" t="s">
        <v>4728</v>
      </c>
      <c r="BB4894" t="s">
        <v>5989</v>
      </c>
    </row>
    <row r="4895" spans="46:58" x14ac:dyDescent="0.25">
      <c r="AT4895" t="s">
        <v>1945</v>
      </c>
      <c r="AX4895" t="s">
        <v>7702</v>
      </c>
      <c r="AY4895" s="104">
        <v>46118.427777777775</v>
      </c>
      <c r="AZ4895">
        <v>432377</v>
      </c>
      <c r="BA4895" t="s">
        <v>4728</v>
      </c>
      <c r="BB4895" t="s">
        <v>5989</v>
      </c>
      <c r="BF4895" t="s">
        <v>4781</v>
      </c>
    </row>
    <row r="4896" spans="46:58" x14ac:dyDescent="0.25">
      <c r="AX4896" t="s">
        <v>4968</v>
      </c>
      <c r="AY4896" s="104">
        <v>46118.427777777775</v>
      </c>
      <c r="AZ4896">
        <v>57083</v>
      </c>
      <c r="BA4896" t="s">
        <v>4728</v>
      </c>
      <c r="BB4896" t="s">
        <v>5989</v>
      </c>
    </row>
    <row r="4897" spans="46:58" x14ac:dyDescent="0.25">
      <c r="AT4897" t="s">
        <v>76</v>
      </c>
      <c r="AX4897" t="s">
        <v>6003</v>
      </c>
      <c r="AY4897" s="104">
        <v>46118.428472222222</v>
      </c>
      <c r="AZ4897">
        <v>977408</v>
      </c>
      <c r="BA4897" t="s">
        <v>4728</v>
      </c>
      <c r="BB4897" t="s">
        <v>5989</v>
      </c>
      <c r="BF4897" t="s">
        <v>4781</v>
      </c>
    </row>
    <row r="4898" spans="46:58" x14ac:dyDescent="0.25">
      <c r="AT4898" t="s">
        <v>1220</v>
      </c>
      <c r="AX4898" t="s">
        <v>7703</v>
      </c>
      <c r="AY4898" s="104">
        <v>46118.428472222222</v>
      </c>
      <c r="AZ4898">
        <v>407906</v>
      </c>
      <c r="BA4898" t="s">
        <v>4761</v>
      </c>
      <c r="BB4898" t="s">
        <v>5989</v>
      </c>
      <c r="BF4898" t="s">
        <v>5925</v>
      </c>
    </row>
    <row r="4899" spans="46:58" x14ac:dyDescent="0.25">
      <c r="AT4899" t="s">
        <v>1220</v>
      </c>
      <c r="AX4899" t="s">
        <v>5582</v>
      </c>
      <c r="AY4899" s="104">
        <v>46118.429166666669</v>
      </c>
      <c r="AZ4899">
        <v>1076383</v>
      </c>
      <c r="BA4899" t="s">
        <v>4728</v>
      </c>
      <c r="BB4899" t="s">
        <v>5989</v>
      </c>
      <c r="BF4899" t="s">
        <v>5931</v>
      </c>
    </row>
    <row r="4900" spans="46:58" x14ac:dyDescent="0.25">
      <c r="AT4900" t="s">
        <v>432</v>
      </c>
      <c r="AX4900" t="s">
        <v>5587</v>
      </c>
      <c r="AY4900" s="104">
        <v>46118.429166666669</v>
      </c>
      <c r="AZ4900">
        <v>719508</v>
      </c>
      <c r="BA4900" t="s">
        <v>4728</v>
      </c>
      <c r="BB4900" t="s">
        <v>5989</v>
      </c>
      <c r="BF4900" t="s">
        <v>5942</v>
      </c>
    </row>
    <row r="4901" spans="46:58" x14ac:dyDescent="0.25">
      <c r="AX4901" t="s">
        <v>4762</v>
      </c>
      <c r="AY4901" s="104">
        <v>46118.429166666669</v>
      </c>
      <c r="AZ4901">
        <v>82321</v>
      </c>
      <c r="BA4901" t="s">
        <v>4728</v>
      </c>
      <c r="BB4901" t="s">
        <v>5989</v>
      </c>
    </row>
    <row r="4902" spans="46:58" x14ac:dyDescent="0.25">
      <c r="AX4902" t="s">
        <v>5072</v>
      </c>
      <c r="AY4902" s="104">
        <v>46118.429166666669</v>
      </c>
      <c r="AZ4902">
        <v>311872</v>
      </c>
      <c r="BA4902" t="s">
        <v>4728</v>
      </c>
      <c r="BB4902" t="s">
        <v>5989</v>
      </c>
    </row>
    <row r="4903" spans="46:58" x14ac:dyDescent="0.25">
      <c r="AX4903" t="s">
        <v>4743</v>
      </c>
      <c r="AY4903" s="104">
        <v>46118.429166666669</v>
      </c>
      <c r="AZ4903">
        <v>65095</v>
      </c>
      <c r="BA4903" t="s">
        <v>4728</v>
      </c>
      <c r="BB4903" t="s">
        <v>5989</v>
      </c>
    </row>
    <row r="4904" spans="46:58" x14ac:dyDescent="0.25">
      <c r="AT4904" t="s">
        <v>1284</v>
      </c>
      <c r="AX4904" t="s">
        <v>5660</v>
      </c>
      <c r="AY4904" s="104">
        <v>46118.429166666669</v>
      </c>
      <c r="AZ4904">
        <v>627625</v>
      </c>
      <c r="BA4904" t="s">
        <v>4728</v>
      </c>
      <c r="BB4904" t="s">
        <v>5989</v>
      </c>
      <c r="BF4904" t="s">
        <v>5950</v>
      </c>
    </row>
    <row r="4905" spans="46:58" x14ac:dyDescent="0.25">
      <c r="AX4905" t="s">
        <v>4802</v>
      </c>
      <c r="AY4905" s="104">
        <v>46118.429166666669</v>
      </c>
      <c r="AZ4905">
        <v>36919</v>
      </c>
      <c r="BA4905" t="s">
        <v>4728</v>
      </c>
      <c r="BB4905" t="s">
        <v>5989</v>
      </c>
    </row>
    <row r="4906" spans="46:58" x14ac:dyDescent="0.25">
      <c r="AT4906" t="s">
        <v>496</v>
      </c>
      <c r="AX4906" t="s">
        <v>7486</v>
      </c>
      <c r="AY4906" s="104">
        <v>46118.429861111108</v>
      </c>
      <c r="AZ4906">
        <v>713314</v>
      </c>
      <c r="BA4906" t="s">
        <v>4728</v>
      </c>
      <c r="BB4906" t="s">
        <v>5989</v>
      </c>
      <c r="BF4906" t="s">
        <v>5942</v>
      </c>
    </row>
    <row r="4907" spans="46:58" x14ac:dyDescent="0.25">
      <c r="AT4907" t="s">
        <v>836</v>
      </c>
      <c r="AX4907" t="s">
        <v>4782</v>
      </c>
      <c r="AY4907" s="104">
        <v>46118.429861111108</v>
      </c>
      <c r="AZ4907">
        <v>1469725</v>
      </c>
      <c r="BA4907" t="s">
        <v>4728</v>
      </c>
      <c r="BB4907" t="s">
        <v>5989</v>
      </c>
      <c r="BF4907" t="s">
        <v>4781</v>
      </c>
    </row>
    <row r="4908" spans="46:58" x14ac:dyDescent="0.25">
      <c r="AX4908" t="s">
        <v>4989</v>
      </c>
      <c r="AY4908" s="104">
        <v>46118.430555555555</v>
      </c>
      <c r="AZ4908">
        <v>207318</v>
      </c>
      <c r="BA4908" t="s">
        <v>4728</v>
      </c>
      <c r="BB4908" t="s">
        <v>5989</v>
      </c>
    </row>
    <row r="4909" spans="46:58" x14ac:dyDescent="0.25">
      <c r="AX4909" t="s">
        <v>6035</v>
      </c>
      <c r="AY4909" s="104">
        <v>46118.430555555555</v>
      </c>
      <c r="AZ4909">
        <v>62729</v>
      </c>
      <c r="BA4909" t="s">
        <v>4728</v>
      </c>
      <c r="BB4909" t="s">
        <v>5989</v>
      </c>
    </row>
    <row r="4910" spans="46:58" x14ac:dyDescent="0.25">
      <c r="AX4910" t="s">
        <v>4802</v>
      </c>
      <c r="AY4910" s="104">
        <v>46118.430555555555</v>
      </c>
      <c r="AZ4910">
        <v>52980</v>
      </c>
      <c r="BA4910" t="s">
        <v>4728</v>
      </c>
      <c r="BB4910" t="s">
        <v>5989</v>
      </c>
    </row>
    <row r="4911" spans="46:58" x14ac:dyDescent="0.25">
      <c r="AT4911" t="s">
        <v>868</v>
      </c>
      <c r="AX4911" t="s">
        <v>7704</v>
      </c>
      <c r="AY4911" s="104">
        <v>46118.430555555555</v>
      </c>
      <c r="AZ4911">
        <v>568278</v>
      </c>
      <c r="BA4911" t="s">
        <v>4728</v>
      </c>
      <c r="BB4911" t="s">
        <v>5989</v>
      </c>
      <c r="BF4911" t="s">
        <v>5931</v>
      </c>
    </row>
    <row r="4912" spans="46:58" x14ac:dyDescent="0.25">
      <c r="AX4912" t="s">
        <v>7686</v>
      </c>
      <c r="AY4912" s="104">
        <v>46118.431250000001</v>
      </c>
      <c r="AZ4912">
        <v>76571</v>
      </c>
      <c r="BA4912" t="s">
        <v>4728</v>
      </c>
      <c r="BB4912" t="s">
        <v>5989</v>
      </c>
    </row>
    <row r="4913" spans="46:58" x14ac:dyDescent="0.25">
      <c r="AT4913" t="s">
        <v>1292</v>
      </c>
      <c r="AX4913" t="s">
        <v>4847</v>
      </c>
      <c r="AY4913" s="104">
        <v>46118.431250000001</v>
      </c>
      <c r="AZ4913">
        <v>602459</v>
      </c>
      <c r="BA4913" t="s">
        <v>4728</v>
      </c>
      <c r="BB4913" t="s">
        <v>5989</v>
      </c>
      <c r="BF4913" t="s">
        <v>5956</v>
      </c>
    </row>
    <row r="4914" spans="46:58" x14ac:dyDescent="0.25">
      <c r="AT4914" t="s">
        <v>77</v>
      </c>
      <c r="AX4914" t="s">
        <v>5502</v>
      </c>
      <c r="AY4914" s="104">
        <v>46118.431250000001</v>
      </c>
      <c r="AZ4914">
        <v>597824</v>
      </c>
      <c r="BA4914" t="s">
        <v>4728</v>
      </c>
      <c r="BB4914" t="s">
        <v>5989</v>
      </c>
      <c r="BF4914" t="s">
        <v>5958</v>
      </c>
    </row>
    <row r="4915" spans="46:58" x14ac:dyDescent="0.25">
      <c r="AX4915" t="s">
        <v>4840</v>
      </c>
      <c r="AY4915" s="104">
        <v>46118.431250000001</v>
      </c>
      <c r="AZ4915">
        <v>137354</v>
      </c>
      <c r="BA4915" t="s">
        <v>4728</v>
      </c>
      <c r="BB4915" t="s">
        <v>5989</v>
      </c>
    </row>
    <row r="4916" spans="46:58" x14ac:dyDescent="0.25">
      <c r="AX4916" t="s">
        <v>4774</v>
      </c>
      <c r="AY4916" s="104">
        <v>46118.431250000001</v>
      </c>
      <c r="AZ4916">
        <v>154320</v>
      </c>
      <c r="BA4916" t="s">
        <v>4728</v>
      </c>
      <c r="BB4916" t="s">
        <v>5989</v>
      </c>
    </row>
    <row r="4917" spans="46:58" x14ac:dyDescent="0.25">
      <c r="AX4917" t="s">
        <v>4843</v>
      </c>
      <c r="AY4917" s="104">
        <v>46118.431250000001</v>
      </c>
      <c r="AZ4917">
        <v>72520</v>
      </c>
      <c r="BA4917" t="s">
        <v>4728</v>
      </c>
      <c r="BB4917" t="s">
        <v>5989</v>
      </c>
    </row>
    <row r="4918" spans="46:58" x14ac:dyDescent="0.25">
      <c r="AT4918" t="s">
        <v>2383</v>
      </c>
      <c r="AX4918" t="s">
        <v>6035</v>
      </c>
      <c r="AY4918" s="104">
        <v>46118.431944444441</v>
      </c>
      <c r="AZ4918">
        <v>1730864</v>
      </c>
      <c r="BA4918" t="s">
        <v>4728</v>
      </c>
      <c r="BB4918" t="s">
        <v>5989</v>
      </c>
      <c r="BF4918" t="s">
        <v>5931</v>
      </c>
    </row>
    <row r="4919" spans="46:58" x14ac:dyDescent="0.25">
      <c r="AX4919" t="s">
        <v>4745</v>
      </c>
      <c r="AY4919" s="104">
        <v>46118.431944444441</v>
      </c>
      <c r="AZ4919">
        <v>275637</v>
      </c>
      <c r="BA4919" t="s">
        <v>4728</v>
      </c>
      <c r="BB4919" t="s">
        <v>5989</v>
      </c>
    </row>
    <row r="4920" spans="46:58" x14ac:dyDescent="0.25">
      <c r="AT4920" t="s">
        <v>2357</v>
      </c>
      <c r="AX4920" t="s">
        <v>7143</v>
      </c>
      <c r="AY4920" s="104">
        <v>46118.431944444441</v>
      </c>
      <c r="AZ4920">
        <v>1049291</v>
      </c>
      <c r="BA4920" t="s">
        <v>4728</v>
      </c>
      <c r="BB4920" t="s">
        <v>5989</v>
      </c>
      <c r="BF4920" t="s">
        <v>5920</v>
      </c>
    </row>
    <row r="4921" spans="46:58" x14ac:dyDescent="0.25">
      <c r="AX4921" t="s">
        <v>5582</v>
      </c>
      <c r="AY4921" s="104">
        <v>46118.431944444441</v>
      </c>
      <c r="AZ4921">
        <v>35455</v>
      </c>
      <c r="BA4921" t="s">
        <v>4728</v>
      </c>
      <c r="BB4921" t="s">
        <v>5989</v>
      </c>
    </row>
    <row r="4922" spans="46:58" x14ac:dyDescent="0.25">
      <c r="AT4922" t="s">
        <v>744</v>
      </c>
      <c r="AX4922" t="s">
        <v>5509</v>
      </c>
      <c r="AY4922" s="104">
        <v>46118.431944444441</v>
      </c>
      <c r="AZ4922">
        <v>145899</v>
      </c>
      <c r="BA4922" t="s">
        <v>4728</v>
      </c>
      <c r="BB4922" t="s">
        <v>4787</v>
      </c>
      <c r="BC4922" t="s">
        <v>5989</v>
      </c>
      <c r="BF4922" t="s">
        <v>5521</v>
      </c>
    </row>
    <row r="4923" spans="46:58" x14ac:dyDescent="0.25">
      <c r="AX4923" t="s">
        <v>5007</v>
      </c>
      <c r="AY4923" s="104">
        <v>46118.431944444441</v>
      </c>
      <c r="AZ4923">
        <v>24721</v>
      </c>
      <c r="BA4923" t="s">
        <v>4728</v>
      </c>
      <c r="BB4923" t="s">
        <v>5989</v>
      </c>
    </row>
    <row r="4924" spans="46:58" x14ac:dyDescent="0.25">
      <c r="AT4924" t="s">
        <v>1945</v>
      </c>
      <c r="AX4924" t="s">
        <v>7705</v>
      </c>
      <c r="AY4924" s="104">
        <v>46118.432638888888</v>
      </c>
      <c r="AZ4924">
        <v>612177</v>
      </c>
      <c r="BA4924" t="s">
        <v>4728</v>
      </c>
      <c r="BB4924" t="s">
        <v>5989</v>
      </c>
      <c r="BF4924" t="s">
        <v>5931</v>
      </c>
    </row>
    <row r="4925" spans="46:58" x14ac:dyDescent="0.25">
      <c r="AT4925" t="s">
        <v>637</v>
      </c>
      <c r="AX4925" t="s">
        <v>4908</v>
      </c>
      <c r="AY4925" s="104">
        <v>46118.432638888888</v>
      </c>
      <c r="AZ4925">
        <v>387604</v>
      </c>
      <c r="BA4925" t="s">
        <v>4728</v>
      </c>
      <c r="BB4925" t="s">
        <v>5989</v>
      </c>
      <c r="BF4925" t="s">
        <v>5925</v>
      </c>
    </row>
    <row r="4926" spans="46:58" x14ac:dyDescent="0.25">
      <c r="AT4926" t="s">
        <v>637</v>
      </c>
      <c r="AX4926" t="s">
        <v>5192</v>
      </c>
      <c r="AY4926" s="104">
        <v>46118.432638888888</v>
      </c>
      <c r="AZ4926">
        <v>402246</v>
      </c>
      <c r="BA4926" t="s">
        <v>4728</v>
      </c>
      <c r="BB4926" t="s">
        <v>5989</v>
      </c>
      <c r="BF4926" t="s">
        <v>5925</v>
      </c>
    </row>
    <row r="4927" spans="46:58" x14ac:dyDescent="0.25">
      <c r="AT4927" t="s">
        <v>852</v>
      </c>
      <c r="AX4927" t="s">
        <v>4840</v>
      </c>
      <c r="AY4927" s="104">
        <v>46118.432638888888</v>
      </c>
      <c r="AZ4927">
        <v>1593094</v>
      </c>
      <c r="BA4927" t="s">
        <v>4761</v>
      </c>
      <c r="BB4927" t="s">
        <v>5989</v>
      </c>
      <c r="BF4927" t="s">
        <v>5931</v>
      </c>
    </row>
    <row r="4928" spans="46:58" x14ac:dyDescent="0.25">
      <c r="AT4928" t="s">
        <v>866</v>
      </c>
      <c r="AX4928" t="s">
        <v>7702</v>
      </c>
      <c r="AY4928" s="104">
        <v>46118.432638888888</v>
      </c>
      <c r="AZ4928">
        <v>1021317</v>
      </c>
      <c r="BA4928" t="s">
        <v>4728</v>
      </c>
      <c r="BB4928" t="s">
        <v>5989</v>
      </c>
      <c r="BF4928" t="s">
        <v>5918</v>
      </c>
    </row>
    <row r="4929" spans="46:58" x14ac:dyDescent="0.25">
      <c r="AT4929" t="s">
        <v>432</v>
      </c>
      <c r="AX4929" t="s">
        <v>4745</v>
      </c>
      <c r="AY4929" s="104">
        <v>46118.433333333334</v>
      </c>
      <c r="AZ4929">
        <v>1078422</v>
      </c>
      <c r="BA4929" t="s">
        <v>4728</v>
      </c>
      <c r="BB4929" t="s">
        <v>5989</v>
      </c>
      <c r="BF4929" t="s">
        <v>5920</v>
      </c>
    </row>
    <row r="4930" spans="46:58" x14ac:dyDescent="0.25">
      <c r="AT4930" t="s">
        <v>1284</v>
      </c>
      <c r="AX4930" t="s">
        <v>5129</v>
      </c>
      <c r="AY4930" s="104">
        <v>46118.433333333334</v>
      </c>
      <c r="AZ4930">
        <v>614153</v>
      </c>
      <c r="BA4930" t="s">
        <v>4728</v>
      </c>
      <c r="BB4930" t="s">
        <v>5989</v>
      </c>
      <c r="BF4930" t="s">
        <v>5918</v>
      </c>
    </row>
    <row r="4931" spans="46:58" x14ac:dyDescent="0.25">
      <c r="AT4931" t="s">
        <v>637</v>
      </c>
      <c r="AX4931" t="s">
        <v>7703</v>
      </c>
      <c r="AY4931" s="104">
        <v>46118.433333333334</v>
      </c>
      <c r="AZ4931">
        <v>1669161</v>
      </c>
      <c r="BA4931" t="s">
        <v>4761</v>
      </c>
      <c r="BB4931" t="s">
        <v>5989</v>
      </c>
      <c r="BF4931" t="s">
        <v>5918</v>
      </c>
    </row>
    <row r="4932" spans="46:58" x14ac:dyDescent="0.25">
      <c r="AX4932" t="s">
        <v>7587</v>
      </c>
      <c r="AY4932" s="104">
        <v>46118.434027777781</v>
      </c>
      <c r="AZ4932">
        <v>86341</v>
      </c>
      <c r="BA4932" t="s">
        <v>4728</v>
      </c>
      <c r="BB4932" t="s">
        <v>5989</v>
      </c>
    </row>
    <row r="4933" spans="46:58" x14ac:dyDescent="0.25">
      <c r="AT4933" t="s">
        <v>2510</v>
      </c>
      <c r="AX4933" t="s">
        <v>4836</v>
      </c>
      <c r="AY4933" s="104">
        <v>46118.434027777781</v>
      </c>
      <c r="AZ4933">
        <v>602200</v>
      </c>
      <c r="BA4933" t="s">
        <v>4728</v>
      </c>
      <c r="BB4933" t="s">
        <v>5989</v>
      </c>
      <c r="BF4933" t="s">
        <v>5931</v>
      </c>
    </row>
    <row r="4934" spans="46:58" x14ac:dyDescent="0.25">
      <c r="AX4934" t="s">
        <v>4944</v>
      </c>
      <c r="AY4934" s="104">
        <v>46118.434027777781</v>
      </c>
      <c r="AZ4934">
        <v>45790</v>
      </c>
      <c r="BA4934" t="s">
        <v>4728</v>
      </c>
      <c r="BB4934" t="s">
        <v>5989</v>
      </c>
    </row>
    <row r="4935" spans="46:58" x14ac:dyDescent="0.25">
      <c r="AX4935" t="s">
        <v>4762</v>
      </c>
      <c r="AY4935" s="104">
        <v>46118.434027777781</v>
      </c>
      <c r="AZ4935">
        <v>50682</v>
      </c>
      <c r="BA4935" t="s">
        <v>4728</v>
      </c>
      <c r="BB4935" t="s">
        <v>5989</v>
      </c>
    </row>
    <row r="4936" spans="46:58" x14ac:dyDescent="0.25">
      <c r="AT4936" t="s">
        <v>2624</v>
      </c>
      <c r="AX4936" t="s">
        <v>5061</v>
      </c>
      <c r="AY4936" s="104">
        <v>46118.434027777781</v>
      </c>
      <c r="AZ4936">
        <v>707772</v>
      </c>
      <c r="BA4936" t="s">
        <v>4761</v>
      </c>
      <c r="BB4936" t="s">
        <v>5989</v>
      </c>
      <c r="BF4936" t="s">
        <v>5934</v>
      </c>
    </row>
    <row r="4937" spans="46:58" x14ac:dyDescent="0.25">
      <c r="AT4937" t="s">
        <v>496</v>
      </c>
      <c r="AX4937" t="s">
        <v>5431</v>
      </c>
      <c r="AY4937" s="104">
        <v>46118.43472222222</v>
      </c>
      <c r="AZ4937">
        <v>747900</v>
      </c>
      <c r="BA4937" t="s">
        <v>4728</v>
      </c>
      <c r="BB4937" t="s">
        <v>5989</v>
      </c>
      <c r="BF4937" t="s">
        <v>5942</v>
      </c>
    </row>
    <row r="4938" spans="46:58" x14ac:dyDescent="0.25">
      <c r="AT4938" t="s">
        <v>2600</v>
      </c>
      <c r="AU4938" t="s">
        <v>1910</v>
      </c>
      <c r="AX4938" t="s">
        <v>5366</v>
      </c>
      <c r="AY4938" s="104">
        <v>46118.43472222222</v>
      </c>
      <c r="AZ4938">
        <v>4129494</v>
      </c>
      <c r="BA4938" t="s">
        <v>4728</v>
      </c>
      <c r="BB4938" t="s">
        <v>5989</v>
      </c>
      <c r="BC4938" t="s">
        <v>4731</v>
      </c>
      <c r="BF4938" t="s">
        <v>6609</v>
      </c>
    </row>
    <row r="4939" spans="46:58" x14ac:dyDescent="0.25">
      <c r="AT4939" t="s">
        <v>2561</v>
      </c>
      <c r="AX4939" t="s">
        <v>6043</v>
      </c>
      <c r="AY4939" s="104">
        <v>46118.43472222222</v>
      </c>
      <c r="AZ4939">
        <v>525674</v>
      </c>
      <c r="BA4939" t="s">
        <v>4728</v>
      </c>
      <c r="BB4939" t="s">
        <v>5989</v>
      </c>
      <c r="BF4939" t="s">
        <v>5931</v>
      </c>
    </row>
    <row r="4940" spans="46:58" x14ac:dyDescent="0.25">
      <c r="AX4940" t="s">
        <v>4826</v>
      </c>
      <c r="AY4940" s="104">
        <v>46118.43472222222</v>
      </c>
      <c r="AZ4940">
        <v>63207</v>
      </c>
      <c r="BA4940" t="s">
        <v>4728</v>
      </c>
      <c r="BB4940" t="s">
        <v>5989</v>
      </c>
    </row>
    <row r="4941" spans="46:58" x14ac:dyDescent="0.25">
      <c r="AT4941" t="s">
        <v>1124</v>
      </c>
      <c r="AX4941" t="s">
        <v>5467</v>
      </c>
      <c r="AY4941" s="104">
        <v>46118.435416666667</v>
      </c>
      <c r="AZ4941">
        <v>828503</v>
      </c>
      <c r="BA4941" t="s">
        <v>4761</v>
      </c>
      <c r="BB4941" t="s">
        <v>5989</v>
      </c>
      <c r="BF4941" t="s">
        <v>5918</v>
      </c>
    </row>
    <row r="4942" spans="46:58" x14ac:dyDescent="0.25">
      <c r="AT4942" t="s">
        <v>967</v>
      </c>
      <c r="AX4942" t="s">
        <v>6013</v>
      </c>
      <c r="AY4942" s="104">
        <v>46118.435416666667</v>
      </c>
      <c r="AZ4942">
        <v>1017272</v>
      </c>
      <c r="BA4942" t="s">
        <v>4728</v>
      </c>
      <c r="BB4942" t="s">
        <v>5989</v>
      </c>
      <c r="BF4942" t="s">
        <v>5920</v>
      </c>
    </row>
    <row r="4943" spans="46:58" x14ac:dyDescent="0.25">
      <c r="AT4943" t="s">
        <v>264</v>
      </c>
      <c r="AU4943" t="s">
        <v>683</v>
      </c>
      <c r="AX4943" t="s">
        <v>4774</v>
      </c>
      <c r="AY4943" s="104">
        <v>46118.435416666667</v>
      </c>
      <c r="AZ4943">
        <v>3934365</v>
      </c>
      <c r="BA4943" t="s">
        <v>4761</v>
      </c>
      <c r="BB4943" t="s">
        <v>5989</v>
      </c>
      <c r="BC4943" t="s">
        <v>4731</v>
      </c>
      <c r="BF4943" t="s">
        <v>5966</v>
      </c>
    </row>
    <row r="4944" spans="46:58" x14ac:dyDescent="0.25">
      <c r="AT4944" t="s">
        <v>1481</v>
      </c>
      <c r="AX4944" t="s">
        <v>6016</v>
      </c>
      <c r="AY4944" s="104">
        <v>46118.435416666667</v>
      </c>
      <c r="AZ4944">
        <v>1520110</v>
      </c>
      <c r="BA4944" t="s">
        <v>4728</v>
      </c>
      <c r="BB4944" t="s">
        <v>5989</v>
      </c>
      <c r="BF4944" t="s">
        <v>5942</v>
      </c>
    </row>
    <row r="4945" spans="46:58" x14ac:dyDescent="0.25">
      <c r="AX4945" t="s">
        <v>6672</v>
      </c>
      <c r="AY4945" s="104">
        <v>46118.435416666667</v>
      </c>
      <c r="AZ4945">
        <v>64055</v>
      </c>
      <c r="BA4945" t="s">
        <v>4728</v>
      </c>
      <c r="BB4945" t="s">
        <v>5989</v>
      </c>
    </row>
    <row r="4946" spans="46:58" x14ac:dyDescent="0.25">
      <c r="AX4946" t="s">
        <v>5001</v>
      </c>
      <c r="AY4946" s="104">
        <v>46118.436111111114</v>
      </c>
      <c r="AZ4946">
        <v>68682</v>
      </c>
      <c r="BA4946" t="s">
        <v>4728</v>
      </c>
      <c r="BB4946" t="s">
        <v>5989</v>
      </c>
    </row>
    <row r="4947" spans="46:58" x14ac:dyDescent="0.25">
      <c r="AT4947" t="s">
        <v>852</v>
      </c>
      <c r="AX4947" t="s">
        <v>7706</v>
      </c>
      <c r="AY4947" s="104">
        <v>46118.436111111114</v>
      </c>
      <c r="AZ4947">
        <v>468084</v>
      </c>
      <c r="BA4947" t="s">
        <v>4728</v>
      </c>
      <c r="BB4947" t="s">
        <v>5989</v>
      </c>
      <c r="BF4947" t="s">
        <v>5942</v>
      </c>
    </row>
    <row r="4948" spans="46:58" x14ac:dyDescent="0.25">
      <c r="AT4948" t="s">
        <v>2403</v>
      </c>
      <c r="AX4948" t="s">
        <v>4955</v>
      </c>
      <c r="AY4948" s="104">
        <v>46118.436111111114</v>
      </c>
      <c r="AZ4948">
        <v>1895908</v>
      </c>
      <c r="BA4948" t="s">
        <v>4728</v>
      </c>
      <c r="BB4948" t="s">
        <v>5989</v>
      </c>
      <c r="BF4948" t="s">
        <v>5931</v>
      </c>
    </row>
    <row r="4949" spans="46:58" x14ac:dyDescent="0.25">
      <c r="AX4949" t="s">
        <v>6658</v>
      </c>
      <c r="AY4949" s="104">
        <v>46118.436111111114</v>
      </c>
      <c r="AZ4949">
        <v>24844</v>
      </c>
      <c r="BA4949" t="s">
        <v>4728</v>
      </c>
      <c r="BB4949" t="s">
        <v>5989</v>
      </c>
    </row>
    <row r="4950" spans="46:58" x14ac:dyDescent="0.25">
      <c r="AT4950" t="s">
        <v>1732</v>
      </c>
      <c r="AX4950" t="s">
        <v>7707</v>
      </c>
      <c r="AY4950" s="104">
        <v>46118.436111111114</v>
      </c>
      <c r="AZ4950">
        <v>586650</v>
      </c>
      <c r="BA4950" t="s">
        <v>4728</v>
      </c>
      <c r="BB4950" t="s">
        <v>5989</v>
      </c>
      <c r="BF4950" t="s">
        <v>5931</v>
      </c>
    </row>
    <row r="4951" spans="46:58" x14ac:dyDescent="0.25">
      <c r="AT4951" t="s">
        <v>744</v>
      </c>
      <c r="AU4951" t="s">
        <v>1945</v>
      </c>
      <c r="AV4951" t="s">
        <v>1891</v>
      </c>
      <c r="AX4951" t="s">
        <v>5001</v>
      </c>
      <c r="AY4951" s="104">
        <v>46118.436805555553</v>
      </c>
      <c r="AZ4951">
        <v>3197556</v>
      </c>
      <c r="BA4951" t="s">
        <v>4728</v>
      </c>
      <c r="BB4951" t="s">
        <v>4787</v>
      </c>
      <c r="BC4951" t="s">
        <v>5989</v>
      </c>
      <c r="BD4951" t="s">
        <v>4731</v>
      </c>
      <c r="BF4951" t="s">
        <v>7708</v>
      </c>
    </row>
    <row r="4952" spans="46:58" x14ac:dyDescent="0.25">
      <c r="AT4952" t="s">
        <v>205</v>
      </c>
      <c r="AX4952" t="s">
        <v>7616</v>
      </c>
      <c r="AY4952" s="104">
        <v>46118.436805555553</v>
      </c>
      <c r="AZ4952">
        <v>644941</v>
      </c>
      <c r="BA4952" t="s">
        <v>4728</v>
      </c>
      <c r="BB4952" t="s">
        <v>5989</v>
      </c>
      <c r="BF4952" t="s">
        <v>5920</v>
      </c>
    </row>
    <row r="4953" spans="46:58" x14ac:dyDescent="0.25">
      <c r="AT4953" t="s">
        <v>264</v>
      </c>
      <c r="AX4953" t="s">
        <v>4908</v>
      </c>
      <c r="AY4953" s="104">
        <v>46118.436805555553</v>
      </c>
      <c r="AZ4953">
        <v>1455059</v>
      </c>
      <c r="BA4953" t="s">
        <v>4761</v>
      </c>
      <c r="BB4953" t="s">
        <v>5989</v>
      </c>
      <c r="BF4953" t="s">
        <v>5966</v>
      </c>
    </row>
    <row r="4954" spans="46:58" x14ac:dyDescent="0.25">
      <c r="AX4954" t="s">
        <v>7682</v>
      </c>
      <c r="AY4954" s="104">
        <v>46118.436805555553</v>
      </c>
      <c r="AZ4954">
        <v>83998</v>
      </c>
      <c r="BA4954" t="s">
        <v>4728</v>
      </c>
      <c r="BB4954" t="s">
        <v>5989</v>
      </c>
    </row>
    <row r="4955" spans="46:58" x14ac:dyDescent="0.25">
      <c r="AX4955" t="s">
        <v>5211</v>
      </c>
      <c r="AY4955" s="104">
        <v>46118.436805555553</v>
      </c>
      <c r="AZ4955">
        <v>123389</v>
      </c>
      <c r="BA4955" t="s">
        <v>4728</v>
      </c>
      <c r="BB4955" t="s">
        <v>5989</v>
      </c>
    </row>
    <row r="4956" spans="46:58" x14ac:dyDescent="0.25">
      <c r="AT4956" t="s">
        <v>81</v>
      </c>
      <c r="AX4956" t="s">
        <v>4903</v>
      </c>
      <c r="AY4956" s="104">
        <v>46118.4375</v>
      </c>
      <c r="AZ4956">
        <v>1755518</v>
      </c>
      <c r="BA4956" t="s">
        <v>4728</v>
      </c>
      <c r="BB4956" t="s">
        <v>5989</v>
      </c>
      <c r="BF4956" t="s">
        <v>4781</v>
      </c>
    </row>
    <row r="4957" spans="46:58" x14ac:dyDescent="0.25">
      <c r="AX4957" t="s">
        <v>5847</v>
      </c>
      <c r="AY4957" s="104">
        <v>46118.4375</v>
      </c>
      <c r="AZ4957">
        <v>51689</v>
      </c>
      <c r="BA4957" t="s">
        <v>4728</v>
      </c>
      <c r="BB4957" t="s">
        <v>5989</v>
      </c>
    </row>
    <row r="4958" spans="46:58" x14ac:dyDescent="0.25">
      <c r="AX4958" t="s">
        <v>5559</v>
      </c>
      <c r="AY4958" s="104">
        <v>46118.4375</v>
      </c>
      <c r="AZ4958">
        <v>69764</v>
      </c>
      <c r="BA4958" t="s">
        <v>4728</v>
      </c>
      <c r="BB4958" t="s">
        <v>5989</v>
      </c>
    </row>
    <row r="4959" spans="46:58" x14ac:dyDescent="0.25">
      <c r="AX4959" t="s">
        <v>5192</v>
      </c>
      <c r="AY4959" s="104">
        <v>46118.4375</v>
      </c>
      <c r="AZ4959">
        <v>69423</v>
      </c>
      <c r="BA4959" t="s">
        <v>4728</v>
      </c>
      <c r="BB4959" t="s">
        <v>5989</v>
      </c>
    </row>
    <row r="4960" spans="46:58" x14ac:dyDescent="0.25">
      <c r="AT4960" t="s">
        <v>2561</v>
      </c>
      <c r="AX4960" t="s">
        <v>4745</v>
      </c>
      <c r="AY4960" s="104">
        <v>46118.4375</v>
      </c>
      <c r="AZ4960">
        <v>973886</v>
      </c>
      <c r="BA4960" t="s">
        <v>4728</v>
      </c>
      <c r="BB4960" t="s">
        <v>5989</v>
      </c>
      <c r="BF4960" t="s">
        <v>5918</v>
      </c>
    </row>
    <row r="4961" spans="46:58" x14ac:dyDescent="0.25">
      <c r="AX4961" t="s">
        <v>7650</v>
      </c>
      <c r="AY4961" s="104">
        <v>46118.438194444447</v>
      </c>
      <c r="AZ4961">
        <v>29623</v>
      </c>
      <c r="BA4961" t="s">
        <v>4728</v>
      </c>
      <c r="BB4961" t="s">
        <v>5989</v>
      </c>
    </row>
    <row r="4962" spans="46:58" x14ac:dyDescent="0.25">
      <c r="AX4962" t="s">
        <v>4757</v>
      </c>
      <c r="AY4962" s="104">
        <v>46118.438194444447</v>
      </c>
      <c r="AZ4962">
        <v>47495</v>
      </c>
      <c r="BA4962" t="s">
        <v>4728</v>
      </c>
      <c r="BB4962" t="s">
        <v>5989</v>
      </c>
    </row>
    <row r="4963" spans="46:58" x14ac:dyDescent="0.25">
      <c r="AX4963" t="s">
        <v>5559</v>
      </c>
      <c r="AY4963" s="104">
        <v>46118.438194444447</v>
      </c>
      <c r="AZ4963">
        <v>133042</v>
      </c>
      <c r="BA4963" t="s">
        <v>4728</v>
      </c>
      <c r="BB4963" t="s">
        <v>5989</v>
      </c>
    </row>
    <row r="4964" spans="46:58" x14ac:dyDescent="0.25">
      <c r="AT4964" t="s">
        <v>852</v>
      </c>
      <c r="AX4964" t="s">
        <v>4775</v>
      </c>
      <c r="AY4964" s="104">
        <v>46118.438194444447</v>
      </c>
      <c r="AZ4964">
        <v>2617030</v>
      </c>
      <c r="BA4964" t="s">
        <v>4761</v>
      </c>
      <c r="BB4964" t="s">
        <v>5989</v>
      </c>
      <c r="BF4964" t="s">
        <v>5966</v>
      </c>
    </row>
    <row r="4965" spans="46:58" x14ac:dyDescent="0.25">
      <c r="AT4965" t="s">
        <v>264</v>
      </c>
      <c r="AX4965" t="s">
        <v>5036</v>
      </c>
      <c r="AY4965" s="104">
        <v>46118.438194444447</v>
      </c>
      <c r="AZ4965">
        <v>561614</v>
      </c>
      <c r="BA4965" t="s">
        <v>4728</v>
      </c>
      <c r="BB4965" t="s">
        <v>5989</v>
      </c>
      <c r="BF4965" t="s">
        <v>5948</v>
      </c>
    </row>
    <row r="4966" spans="46:58" x14ac:dyDescent="0.25">
      <c r="AT4966" t="s">
        <v>2624</v>
      </c>
      <c r="AX4966" t="s">
        <v>4831</v>
      </c>
      <c r="AY4966" s="104">
        <v>46118.438194444447</v>
      </c>
      <c r="AZ4966">
        <v>1503709</v>
      </c>
      <c r="BA4966" t="s">
        <v>4728</v>
      </c>
      <c r="BB4966" t="s">
        <v>5989</v>
      </c>
      <c r="BF4966" t="s">
        <v>5934</v>
      </c>
    </row>
    <row r="4967" spans="46:58" x14ac:dyDescent="0.25">
      <c r="AT4967" t="s">
        <v>1732</v>
      </c>
      <c r="AX4967" t="s">
        <v>4774</v>
      </c>
      <c r="AY4967" s="104">
        <v>46118.438888888886</v>
      </c>
      <c r="AZ4967">
        <v>493918</v>
      </c>
      <c r="BA4967" t="s">
        <v>4728</v>
      </c>
      <c r="BB4967" t="s">
        <v>5989</v>
      </c>
      <c r="BF4967" t="s">
        <v>4781</v>
      </c>
    </row>
    <row r="4968" spans="46:58" x14ac:dyDescent="0.25">
      <c r="AT4968" t="s">
        <v>496</v>
      </c>
      <c r="AX4968" t="s">
        <v>4853</v>
      </c>
      <c r="AY4968" s="104">
        <v>46118.438888888886</v>
      </c>
      <c r="AZ4968">
        <v>674440</v>
      </c>
      <c r="BA4968" t="s">
        <v>4728</v>
      </c>
      <c r="BB4968" t="s">
        <v>5989</v>
      </c>
      <c r="BF4968" t="s">
        <v>5931</v>
      </c>
    </row>
    <row r="4969" spans="46:58" x14ac:dyDescent="0.25">
      <c r="AT4969" t="s">
        <v>1124</v>
      </c>
      <c r="AX4969" t="s">
        <v>5022</v>
      </c>
      <c r="AY4969" s="104">
        <v>46118.438888888886</v>
      </c>
      <c r="AZ4969">
        <v>476275</v>
      </c>
      <c r="BA4969" t="s">
        <v>4728</v>
      </c>
      <c r="BB4969" t="s">
        <v>5989</v>
      </c>
      <c r="BF4969" t="s">
        <v>5925</v>
      </c>
    </row>
    <row r="4970" spans="46:58" x14ac:dyDescent="0.25">
      <c r="AT4970" t="s">
        <v>1945</v>
      </c>
      <c r="AX4970" t="s">
        <v>5001</v>
      </c>
      <c r="AY4970" s="104">
        <v>46118.438888888886</v>
      </c>
      <c r="AZ4970">
        <v>709415</v>
      </c>
      <c r="BA4970" t="s">
        <v>4728</v>
      </c>
      <c r="BB4970" t="s">
        <v>5989</v>
      </c>
      <c r="BF4970" t="s">
        <v>4781</v>
      </c>
    </row>
    <row r="4971" spans="46:58" x14ac:dyDescent="0.25">
      <c r="AX4971" t="s">
        <v>7587</v>
      </c>
      <c r="AY4971" s="104">
        <v>46118.438888888886</v>
      </c>
      <c r="AZ4971">
        <v>72065</v>
      </c>
      <c r="BA4971" t="s">
        <v>4728</v>
      </c>
      <c r="BB4971" t="s">
        <v>5989</v>
      </c>
    </row>
    <row r="4972" spans="46:58" x14ac:dyDescent="0.25">
      <c r="AX4972" t="s">
        <v>4757</v>
      </c>
      <c r="AY4972" s="104">
        <v>46118.438888888886</v>
      </c>
      <c r="AZ4972">
        <v>61337</v>
      </c>
      <c r="BA4972" t="s">
        <v>4728</v>
      </c>
      <c r="BB4972" t="s">
        <v>5989</v>
      </c>
    </row>
    <row r="4973" spans="46:58" x14ac:dyDescent="0.25">
      <c r="AX4973" t="s">
        <v>5735</v>
      </c>
      <c r="AY4973" s="104">
        <v>46118.438888888886</v>
      </c>
      <c r="AZ4973">
        <v>56170</v>
      </c>
      <c r="BA4973" t="s">
        <v>4728</v>
      </c>
      <c r="BB4973" t="s">
        <v>5989</v>
      </c>
    </row>
    <row r="4974" spans="46:58" x14ac:dyDescent="0.25">
      <c r="AX4974" t="s">
        <v>6660</v>
      </c>
      <c r="AY4974" s="104">
        <v>46118.438888888886</v>
      </c>
      <c r="AZ4974">
        <v>74061</v>
      </c>
      <c r="BA4974" t="s">
        <v>4728</v>
      </c>
      <c r="BB4974" t="s">
        <v>5989</v>
      </c>
    </row>
    <row r="4975" spans="46:58" x14ac:dyDescent="0.25">
      <c r="AX4975" t="s">
        <v>6021</v>
      </c>
      <c r="AY4975" s="104">
        <v>46118.438888888886</v>
      </c>
      <c r="AZ4975">
        <v>53800</v>
      </c>
      <c r="BA4975" t="s">
        <v>4728</v>
      </c>
      <c r="BB4975" t="s">
        <v>5989</v>
      </c>
    </row>
    <row r="4976" spans="46:58" x14ac:dyDescent="0.25">
      <c r="AT4976" t="s">
        <v>232</v>
      </c>
      <c r="AX4976" t="s">
        <v>5061</v>
      </c>
      <c r="AY4976" s="104">
        <v>46118.438888888886</v>
      </c>
      <c r="AZ4976">
        <v>695672</v>
      </c>
      <c r="BA4976" t="s">
        <v>4728</v>
      </c>
      <c r="BB4976" t="s">
        <v>5989</v>
      </c>
      <c r="BC4976" t="s">
        <v>4731</v>
      </c>
      <c r="BF4976" t="s">
        <v>5966</v>
      </c>
    </row>
    <row r="4977" spans="46:58" x14ac:dyDescent="0.25">
      <c r="AX4977" t="s">
        <v>5125</v>
      </c>
      <c r="AY4977" s="104">
        <v>46118.439583333333</v>
      </c>
      <c r="AZ4977">
        <v>54756</v>
      </c>
      <c r="BA4977" t="s">
        <v>4728</v>
      </c>
      <c r="BB4977" t="s">
        <v>5989</v>
      </c>
    </row>
    <row r="4978" spans="46:58" x14ac:dyDescent="0.25">
      <c r="AT4978" t="s">
        <v>308</v>
      </c>
      <c r="AX4978" t="s">
        <v>5406</v>
      </c>
      <c r="AY4978" s="104">
        <v>46118.439583333333</v>
      </c>
      <c r="AZ4978">
        <v>624284</v>
      </c>
      <c r="BA4978" t="s">
        <v>4728</v>
      </c>
      <c r="BB4978" t="s">
        <v>5989</v>
      </c>
      <c r="BF4978" t="s">
        <v>5931</v>
      </c>
    </row>
    <row r="4979" spans="46:58" x14ac:dyDescent="0.25">
      <c r="AX4979" t="s">
        <v>4802</v>
      </c>
      <c r="AY4979" s="104">
        <v>46118.439583333333</v>
      </c>
      <c r="AZ4979">
        <v>71415</v>
      </c>
      <c r="BA4979" t="s">
        <v>4728</v>
      </c>
      <c r="BB4979" t="s">
        <v>5989</v>
      </c>
    </row>
    <row r="4980" spans="46:58" x14ac:dyDescent="0.25">
      <c r="AT4980" t="s">
        <v>298</v>
      </c>
      <c r="AX4980" t="s">
        <v>4839</v>
      </c>
      <c r="AY4980" s="104">
        <v>46118.439583333333</v>
      </c>
      <c r="AZ4980">
        <v>652929</v>
      </c>
      <c r="BA4980" t="s">
        <v>4728</v>
      </c>
      <c r="BB4980" t="s">
        <v>5989</v>
      </c>
      <c r="BF4980" t="s">
        <v>4781</v>
      </c>
    </row>
    <row r="4981" spans="46:58" x14ac:dyDescent="0.25">
      <c r="AX4981" t="s">
        <v>7709</v>
      </c>
      <c r="AY4981" s="104">
        <v>46118.439583333333</v>
      </c>
      <c r="AZ4981">
        <v>250303</v>
      </c>
      <c r="BA4981" t="s">
        <v>4728</v>
      </c>
      <c r="BB4981" t="s">
        <v>5989</v>
      </c>
    </row>
    <row r="4982" spans="46:58" x14ac:dyDescent="0.25">
      <c r="AT4982" t="s">
        <v>1220</v>
      </c>
      <c r="AX4982" t="s">
        <v>5246</v>
      </c>
      <c r="AY4982" s="104">
        <v>46118.439583333333</v>
      </c>
      <c r="AZ4982">
        <v>1706302</v>
      </c>
      <c r="BA4982" t="s">
        <v>4728</v>
      </c>
      <c r="BB4982" t="s">
        <v>5989</v>
      </c>
      <c r="BF4982" t="s">
        <v>5948</v>
      </c>
    </row>
    <row r="4983" spans="46:58" x14ac:dyDescent="0.25">
      <c r="AX4983" t="s">
        <v>5061</v>
      </c>
      <c r="AY4983" s="104">
        <v>46118.44027777778</v>
      </c>
      <c r="AZ4983">
        <v>107731</v>
      </c>
      <c r="BA4983" t="s">
        <v>4728</v>
      </c>
      <c r="BB4983" t="s">
        <v>5989</v>
      </c>
    </row>
    <row r="4984" spans="46:58" x14ac:dyDescent="0.25">
      <c r="AX4984" t="s">
        <v>5382</v>
      </c>
      <c r="AY4984" s="104">
        <v>46118.44027777778</v>
      </c>
      <c r="AZ4984">
        <v>270608</v>
      </c>
      <c r="BA4984" t="s">
        <v>4728</v>
      </c>
      <c r="BB4984" t="s">
        <v>5989</v>
      </c>
    </row>
    <row r="4985" spans="46:58" x14ac:dyDescent="0.25">
      <c r="AT4985" t="s">
        <v>205</v>
      </c>
      <c r="AX4985" t="s">
        <v>5224</v>
      </c>
      <c r="AY4985" s="104">
        <v>46118.44027777778</v>
      </c>
      <c r="AZ4985">
        <v>903518</v>
      </c>
      <c r="BA4985" t="s">
        <v>4728</v>
      </c>
      <c r="BB4985" t="s">
        <v>5989</v>
      </c>
      <c r="BF4985" t="s">
        <v>5931</v>
      </c>
    </row>
    <row r="4986" spans="46:58" x14ac:dyDescent="0.25">
      <c r="AX4986" t="s">
        <v>4762</v>
      </c>
      <c r="AY4986" s="104">
        <v>46118.44027777778</v>
      </c>
      <c r="AZ4986">
        <v>187994</v>
      </c>
      <c r="BA4986" t="s">
        <v>4728</v>
      </c>
      <c r="BB4986" t="s">
        <v>5989</v>
      </c>
    </row>
    <row r="4987" spans="46:58" x14ac:dyDescent="0.25">
      <c r="AT4987" t="s">
        <v>866</v>
      </c>
      <c r="AU4987" t="s">
        <v>217</v>
      </c>
      <c r="AX4987" t="s">
        <v>4786</v>
      </c>
      <c r="AY4987" s="104">
        <v>46118.44027777778</v>
      </c>
      <c r="AZ4987">
        <v>1683277</v>
      </c>
      <c r="BA4987" t="s">
        <v>4728</v>
      </c>
      <c r="BB4987" t="s">
        <v>5989</v>
      </c>
      <c r="BC4987" t="s">
        <v>4731</v>
      </c>
      <c r="BF4987" t="s">
        <v>6609</v>
      </c>
    </row>
    <row r="4988" spans="46:58" x14ac:dyDescent="0.25">
      <c r="AX4988" t="s">
        <v>4775</v>
      </c>
      <c r="AY4988" s="104">
        <v>46118.44027777778</v>
      </c>
      <c r="AZ4988">
        <v>56807</v>
      </c>
      <c r="BA4988" t="s">
        <v>4728</v>
      </c>
      <c r="BB4988" t="s">
        <v>5989</v>
      </c>
    </row>
    <row r="4989" spans="46:58" x14ac:dyDescent="0.25">
      <c r="AX4989" t="s">
        <v>5644</v>
      </c>
      <c r="AY4989" s="104">
        <v>46118.440972222219</v>
      </c>
      <c r="AZ4989">
        <v>301623</v>
      </c>
      <c r="BA4989" t="s">
        <v>4728</v>
      </c>
      <c r="BB4989" t="s">
        <v>5989</v>
      </c>
    </row>
    <row r="4990" spans="46:58" x14ac:dyDescent="0.25">
      <c r="AT4990" t="s">
        <v>1706</v>
      </c>
      <c r="AX4990" t="s">
        <v>6672</v>
      </c>
      <c r="AY4990" s="104">
        <v>46118.440972222219</v>
      </c>
      <c r="AZ4990">
        <v>583215</v>
      </c>
      <c r="BA4990" t="s">
        <v>4728</v>
      </c>
      <c r="BB4990" t="s">
        <v>5989</v>
      </c>
      <c r="BF4990" t="s">
        <v>5942</v>
      </c>
    </row>
    <row r="4991" spans="46:58" x14ac:dyDescent="0.25">
      <c r="AT4991" t="s">
        <v>264</v>
      </c>
      <c r="AU4991" t="s">
        <v>1688</v>
      </c>
      <c r="AX4991" t="s">
        <v>4858</v>
      </c>
      <c r="AY4991" s="104">
        <v>46118.440972222219</v>
      </c>
      <c r="AZ4991">
        <v>2531737</v>
      </c>
      <c r="BA4991" t="s">
        <v>4761</v>
      </c>
      <c r="BB4991" t="s">
        <v>5989</v>
      </c>
      <c r="BC4991" t="s">
        <v>4731</v>
      </c>
      <c r="BF4991" t="s">
        <v>6495</v>
      </c>
    </row>
    <row r="4992" spans="46:58" x14ac:dyDescent="0.25">
      <c r="AX4992" t="s">
        <v>5657</v>
      </c>
      <c r="AY4992" s="104">
        <v>46118.440972222219</v>
      </c>
      <c r="AZ4992">
        <v>121272</v>
      </c>
      <c r="BA4992" t="s">
        <v>4728</v>
      </c>
      <c r="BB4992" t="s">
        <v>5989</v>
      </c>
    </row>
    <row r="4993" spans="46:58" x14ac:dyDescent="0.25">
      <c r="AT4993" t="s">
        <v>232</v>
      </c>
      <c r="AX4993" t="s">
        <v>6613</v>
      </c>
      <c r="AY4993" s="104">
        <v>46118.440972222219</v>
      </c>
      <c r="AZ4993">
        <v>675822</v>
      </c>
      <c r="BA4993" t="s">
        <v>4728</v>
      </c>
      <c r="BB4993" t="s">
        <v>5989</v>
      </c>
      <c r="BF4993" t="s">
        <v>6069</v>
      </c>
    </row>
    <row r="4994" spans="46:58" x14ac:dyDescent="0.25">
      <c r="AX4994" t="s">
        <v>4849</v>
      </c>
      <c r="AY4994" s="104">
        <v>46118.440972222219</v>
      </c>
      <c r="AZ4994">
        <v>67852</v>
      </c>
      <c r="BA4994" t="s">
        <v>4728</v>
      </c>
      <c r="BB4994" t="s">
        <v>5989</v>
      </c>
    </row>
    <row r="4995" spans="46:58" x14ac:dyDescent="0.25">
      <c r="AX4995" t="s">
        <v>4844</v>
      </c>
      <c r="AY4995" s="104">
        <v>46118.440972222219</v>
      </c>
      <c r="AZ4995">
        <v>255555</v>
      </c>
      <c r="BA4995" t="s">
        <v>4728</v>
      </c>
      <c r="BB4995" t="s">
        <v>5989</v>
      </c>
    </row>
    <row r="4996" spans="46:58" x14ac:dyDescent="0.25">
      <c r="AX4996" t="s">
        <v>6393</v>
      </c>
      <c r="AY4996" s="104">
        <v>46118.440972222219</v>
      </c>
      <c r="AZ4996">
        <v>241868</v>
      </c>
      <c r="BA4996" t="s">
        <v>4728</v>
      </c>
      <c r="BB4996" t="s">
        <v>5989</v>
      </c>
    </row>
    <row r="4997" spans="46:58" x14ac:dyDescent="0.25">
      <c r="AX4997" t="s">
        <v>4795</v>
      </c>
      <c r="AY4997" s="104">
        <v>46118.440972222219</v>
      </c>
      <c r="AZ4997">
        <v>63322</v>
      </c>
      <c r="BA4997" t="s">
        <v>4728</v>
      </c>
      <c r="BB4997" t="s">
        <v>5989</v>
      </c>
    </row>
    <row r="4998" spans="46:58" x14ac:dyDescent="0.25">
      <c r="AX4998" t="s">
        <v>5086</v>
      </c>
      <c r="AY4998" s="104">
        <v>46118.441666666666</v>
      </c>
      <c r="AZ4998">
        <v>80021</v>
      </c>
      <c r="BA4998" t="s">
        <v>4728</v>
      </c>
      <c r="BB4998" t="s">
        <v>5989</v>
      </c>
    </row>
    <row r="4999" spans="46:58" x14ac:dyDescent="0.25">
      <c r="AX4999" t="s">
        <v>4843</v>
      </c>
      <c r="AY4999" s="104">
        <v>46118.441666666666</v>
      </c>
      <c r="AZ4999">
        <v>43870</v>
      </c>
      <c r="BA4999" t="s">
        <v>4728</v>
      </c>
      <c r="BB4999" t="s">
        <v>5989</v>
      </c>
    </row>
    <row r="5000" spans="46:58" x14ac:dyDescent="0.25">
      <c r="AX5000" t="s">
        <v>5847</v>
      </c>
      <c r="AY5000" s="104">
        <v>46118.441666666666</v>
      </c>
      <c r="AZ5000">
        <v>44112</v>
      </c>
      <c r="BA5000" t="s">
        <v>4728</v>
      </c>
      <c r="BB5000" t="s">
        <v>5989</v>
      </c>
    </row>
    <row r="5001" spans="46:58" x14ac:dyDescent="0.25">
      <c r="AT5001" t="s">
        <v>432</v>
      </c>
      <c r="AX5001" t="s">
        <v>4836</v>
      </c>
      <c r="AY5001" s="104">
        <v>46118.441666666666</v>
      </c>
      <c r="AZ5001">
        <v>908695</v>
      </c>
      <c r="BA5001" t="s">
        <v>4728</v>
      </c>
      <c r="BB5001" t="s">
        <v>5989</v>
      </c>
      <c r="BF5001" t="s">
        <v>5931</v>
      </c>
    </row>
    <row r="5002" spans="46:58" x14ac:dyDescent="0.25">
      <c r="AT5002" t="s">
        <v>866</v>
      </c>
      <c r="AX5002" t="s">
        <v>4782</v>
      </c>
      <c r="AY5002" s="104">
        <v>46118.441666666666</v>
      </c>
      <c r="AZ5002">
        <v>1330511</v>
      </c>
      <c r="BA5002" t="s">
        <v>4728</v>
      </c>
      <c r="BB5002" t="s">
        <v>5989</v>
      </c>
      <c r="BF5002" t="s">
        <v>5918</v>
      </c>
    </row>
    <row r="5003" spans="46:58" x14ac:dyDescent="0.25">
      <c r="AX5003" t="s">
        <v>5595</v>
      </c>
      <c r="AY5003" s="104">
        <v>46118.441666666666</v>
      </c>
      <c r="AZ5003">
        <v>72802</v>
      </c>
      <c r="BA5003" t="s">
        <v>4728</v>
      </c>
      <c r="BB5003" t="s">
        <v>5989</v>
      </c>
    </row>
    <row r="5004" spans="46:58" x14ac:dyDescent="0.25">
      <c r="AT5004" t="s">
        <v>2510</v>
      </c>
      <c r="AX5004" t="s">
        <v>5652</v>
      </c>
      <c r="AY5004" s="104">
        <v>46118.441666666666</v>
      </c>
      <c r="AZ5004">
        <v>497473</v>
      </c>
      <c r="BA5004" t="s">
        <v>4728</v>
      </c>
      <c r="BB5004" t="s">
        <v>5989</v>
      </c>
      <c r="BF5004" t="s">
        <v>5931</v>
      </c>
    </row>
    <row r="5005" spans="46:58" x14ac:dyDescent="0.25">
      <c r="AX5005" t="s">
        <v>5514</v>
      </c>
      <c r="AY5005" s="104">
        <v>46118.441666666666</v>
      </c>
      <c r="AZ5005">
        <v>102360</v>
      </c>
      <c r="BA5005" t="s">
        <v>4728</v>
      </c>
      <c r="BB5005" t="s">
        <v>5989</v>
      </c>
    </row>
    <row r="5006" spans="46:58" x14ac:dyDescent="0.25">
      <c r="AX5006" t="s">
        <v>6714</v>
      </c>
      <c r="AY5006" s="104">
        <v>46118.442361111112</v>
      </c>
      <c r="AZ5006">
        <v>51730</v>
      </c>
      <c r="BA5006" t="s">
        <v>4728</v>
      </c>
      <c r="BB5006" t="s">
        <v>5989</v>
      </c>
    </row>
    <row r="5007" spans="46:58" x14ac:dyDescent="0.25">
      <c r="AX5007" t="s">
        <v>7363</v>
      </c>
      <c r="AY5007" s="104">
        <v>46118.442361111112</v>
      </c>
      <c r="AZ5007">
        <v>121411</v>
      </c>
      <c r="BA5007" t="s">
        <v>4728</v>
      </c>
      <c r="BB5007" t="s">
        <v>5989</v>
      </c>
    </row>
    <row r="5008" spans="46:58" x14ac:dyDescent="0.25">
      <c r="AT5008" t="s">
        <v>264</v>
      </c>
      <c r="AX5008" t="s">
        <v>5061</v>
      </c>
      <c r="AY5008" s="104">
        <v>46118.442361111112</v>
      </c>
      <c r="AZ5008">
        <v>1554631</v>
      </c>
      <c r="BA5008" t="s">
        <v>4728</v>
      </c>
      <c r="BB5008" t="s">
        <v>5989</v>
      </c>
      <c r="BF5008" t="s">
        <v>5918</v>
      </c>
    </row>
    <row r="5009" spans="46:58" x14ac:dyDescent="0.25">
      <c r="AX5009" t="s">
        <v>4894</v>
      </c>
      <c r="AY5009" s="104">
        <v>46118.442361111112</v>
      </c>
      <c r="AZ5009">
        <v>85881</v>
      </c>
      <c r="BA5009" t="s">
        <v>4728</v>
      </c>
      <c r="BB5009" t="s">
        <v>5989</v>
      </c>
    </row>
    <row r="5010" spans="46:58" x14ac:dyDescent="0.25">
      <c r="AT5010" t="s">
        <v>223</v>
      </c>
      <c r="AX5010" t="s">
        <v>4784</v>
      </c>
      <c r="AY5010" s="104">
        <v>46118.442361111112</v>
      </c>
      <c r="AZ5010">
        <v>2307330</v>
      </c>
      <c r="BA5010" t="s">
        <v>4761</v>
      </c>
      <c r="BB5010" t="s">
        <v>5989</v>
      </c>
      <c r="BF5010" t="s">
        <v>5966</v>
      </c>
    </row>
    <row r="5011" spans="46:58" x14ac:dyDescent="0.25">
      <c r="AX5011" t="s">
        <v>6658</v>
      </c>
      <c r="AY5011" s="104">
        <v>46118.442361111112</v>
      </c>
      <c r="AZ5011">
        <v>24789</v>
      </c>
      <c r="BA5011" t="s">
        <v>4728</v>
      </c>
      <c r="BB5011" t="s">
        <v>5989</v>
      </c>
    </row>
    <row r="5012" spans="46:58" x14ac:dyDescent="0.25">
      <c r="AT5012" t="s">
        <v>496</v>
      </c>
      <c r="AX5012" t="s">
        <v>6000</v>
      </c>
      <c r="AY5012" s="104">
        <v>46118.442361111112</v>
      </c>
      <c r="AZ5012">
        <v>601454</v>
      </c>
      <c r="BA5012" t="s">
        <v>4728</v>
      </c>
      <c r="BB5012" t="s">
        <v>5989</v>
      </c>
      <c r="BF5012" t="s">
        <v>5942</v>
      </c>
    </row>
    <row r="5013" spans="46:58" x14ac:dyDescent="0.25">
      <c r="AX5013" t="s">
        <v>7710</v>
      </c>
      <c r="AY5013" s="104">
        <v>46118.442361111112</v>
      </c>
      <c r="AZ5013">
        <v>241230</v>
      </c>
      <c r="BA5013" t="s">
        <v>4728</v>
      </c>
      <c r="BB5013" t="s">
        <v>5989</v>
      </c>
    </row>
    <row r="5014" spans="46:58" x14ac:dyDescent="0.25">
      <c r="AT5014" t="s">
        <v>1531</v>
      </c>
      <c r="AX5014" t="s">
        <v>4890</v>
      </c>
      <c r="AY5014" s="104">
        <v>46118.443055555559</v>
      </c>
      <c r="AZ5014">
        <v>560877</v>
      </c>
      <c r="BA5014" t="s">
        <v>4728</v>
      </c>
      <c r="BB5014" t="s">
        <v>5989</v>
      </c>
      <c r="BF5014" t="s">
        <v>5931</v>
      </c>
    </row>
    <row r="5015" spans="46:58" x14ac:dyDescent="0.25">
      <c r="AX5015" t="s">
        <v>4827</v>
      </c>
      <c r="AY5015" s="104">
        <v>46118.443055555559</v>
      </c>
      <c r="AZ5015">
        <v>97148</v>
      </c>
      <c r="BA5015" t="s">
        <v>4728</v>
      </c>
      <c r="BB5015" t="s">
        <v>5989</v>
      </c>
    </row>
    <row r="5016" spans="46:58" x14ac:dyDescent="0.25">
      <c r="AX5016" t="s">
        <v>5079</v>
      </c>
      <c r="AY5016" s="104">
        <v>46118.443055555559</v>
      </c>
      <c r="AZ5016">
        <v>190171</v>
      </c>
      <c r="BA5016" t="s">
        <v>4728</v>
      </c>
      <c r="BB5016" t="s">
        <v>5989</v>
      </c>
    </row>
    <row r="5017" spans="46:58" x14ac:dyDescent="0.25">
      <c r="AX5017" t="s">
        <v>5287</v>
      </c>
      <c r="AY5017" s="104">
        <v>46118.443055555559</v>
      </c>
      <c r="AZ5017">
        <v>68296</v>
      </c>
      <c r="BA5017" t="s">
        <v>4728</v>
      </c>
      <c r="BB5017" t="s">
        <v>5989</v>
      </c>
    </row>
    <row r="5018" spans="46:58" x14ac:dyDescent="0.25">
      <c r="AX5018" t="s">
        <v>5464</v>
      </c>
      <c r="AY5018" s="104">
        <v>46118.443055555559</v>
      </c>
      <c r="AZ5018">
        <v>75317</v>
      </c>
      <c r="BA5018" t="s">
        <v>4728</v>
      </c>
      <c r="BB5018" t="s">
        <v>5989</v>
      </c>
    </row>
    <row r="5019" spans="46:58" x14ac:dyDescent="0.25">
      <c r="AX5019" t="s">
        <v>5429</v>
      </c>
      <c r="AY5019" s="104">
        <v>46118.443749999999</v>
      </c>
      <c r="AZ5019">
        <v>236050</v>
      </c>
      <c r="BA5019" t="s">
        <v>4728</v>
      </c>
      <c r="BB5019" t="s">
        <v>5989</v>
      </c>
    </row>
    <row r="5020" spans="46:58" x14ac:dyDescent="0.25">
      <c r="AX5020" t="s">
        <v>5338</v>
      </c>
      <c r="AY5020" s="104">
        <v>46118.443749999999</v>
      </c>
      <c r="AZ5020">
        <v>95448</v>
      </c>
      <c r="BA5020" t="s">
        <v>4728</v>
      </c>
      <c r="BB5020" t="s">
        <v>5989</v>
      </c>
    </row>
    <row r="5021" spans="46:58" x14ac:dyDescent="0.25">
      <c r="AX5021" t="s">
        <v>5216</v>
      </c>
      <c r="AY5021" s="104">
        <v>46118.443749999999</v>
      </c>
      <c r="AZ5021">
        <v>53549</v>
      </c>
      <c r="BA5021" t="s">
        <v>4728</v>
      </c>
      <c r="BB5021" t="s">
        <v>5989</v>
      </c>
    </row>
    <row r="5022" spans="46:58" x14ac:dyDescent="0.25">
      <c r="AX5022" t="s">
        <v>4782</v>
      </c>
      <c r="AY5022" s="104">
        <v>46118.443749999999</v>
      </c>
      <c r="AZ5022">
        <v>81998</v>
      </c>
      <c r="BA5022" t="s">
        <v>4728</v>
      </c>
      <c r="BB5022" t="s">
        <v>5989</v>
      </c>
    </row>
    <row r="5023" spans="46:58" x14ac:dyDescent="0.25">
      <c r="AX5023">
        <v>17327687466</v>
      </c>
      <c r="AY5023" s="104">
        <v>46118.443749999999</v>
      </c>
      <c r="AZ5023">
        <v>57264</v>
      </c>
      <c r="BA5023" t="s">
        <v>4728</v>
      </c>
      <c r="BB5023" t="s">
        <v>5989</v>
      </c>
    </row>
    <row r="5024" spans="46:58" x14ac:dyDescent="0.25">
      <c r="AX5024" t="s">
        <v>4775</v>
      </c>
      <c r="AY5024" s="104">
        <v>46118.443749999999</v>
      </c>
      <c r="AZ5024">
        <v>81052</v>
      </c>
      <c r="BA5024" t="s">
        <v>4728</v>
      </c>
      <c r="BB5024" t="s">
        <v>5989</v>
      </c>
    </row>
    <row r="5025" spans="46:58" x14ac:dyDescent="0.25">
      <c r="AT5025" t="s">
        <v>516</v>
      </c>
      <c r="AX5025" t="s">
        <v>5001</v>
      </c>
      <c r="AY5025" s="104">
        <v>46118.443749999999</v>
      </c>
      <c r="AZ5025">
        <v>598434</v>
      </c>
      <c r="BA5025" t="s">
        <v>4728</v>
      </c>
      <c r="BB5025" t="s">
        <v>5989</v>
      </c>
      <c r="BF5025" t="s">
        <v>4781</v>
      </c>
    </row>
    <row r="5026" spans="46:58" x14ac:dyDescent="0.25">
      <c r="AT5026" t="s">
        <v>836</v>
      </c>
      <c r="AX5026" t="s">
        <v>4774</v>
      </c>
      <c r="AY5026" s="104">
        <v>46118.443749999999</v>
      </c>
      <c r="AZ5026">
        <v>708164</v>
      </c>
      <c r="BA5026" t="s">
        <v>4728</v>
      </c>
      <c r="BB5026" t="s">
        <v>5989</v>
      </c>
      <c r="BF5026" t="s">
        <v>5942</v>
      </c>
    </row>
    <row r="5027" spans="46:58" x14ac:dyDescent="0.25">
      <c r="AX5027" t="s">
        <v>5609</v>
      </c>
      <c r="AY5027" s="104">
        <v>46118.444444444445</v>
      </c>
      <c r="AZ5027">
        <v>62374</v>
      </c>
      <c r="BA5027" t="s">
        <v>4728</v>
      </c>
      <c r="BB5027" t="s">
        <v>5989</v>
      </c>
    </row>
    <row r="5028" spans="46:58" x14ac:dyDescent="0.25">
      <c r="AX5028" t="s">
        <v>4819</v>
      </c>
      <c r="AY5028" s="104">
        <v>46118.444444444445</v>
      </c>
      <c r="AZ5028">
        <v>145778</v>
      </c>
      <c r="BA5028" t="s">
        <v>4728</v>
      </c>
      <c r="BB5028" t="s">
        <v>5989</v>
      </c>
    </row>
    <row r="5029" spans="46:58" x14ac:dyDescent="0.25">
      <c r="AX5029" t="s">
        <v>4873</v>
      </c>
      <c r="AY5029" s="104">
        <v>46118.444444444445</v>
      </c>
      <c r="AZ5029">
        <v>56057</v>
      </c>
      <c r="BA5029" t="s">
        <v>4728</v>
      </c>
      <c r="BB5029" t="s">
        <v>5989</v>
      </c>
    </row>
    <row r="5030" spans="46:58" x14ac:dyDescent="0.25">
      <c r="AT5030" t="s">
        <v>298</v>
      </c>
      <c r="AX5030" t="s">
        <v>5022</v>
      </c>
      <c r="AY5030" s="104">
        <v>46118.444444444445</v>
      </c>
      <c r="AZ5030">
        <v>872019</v>
      </c>
      <c r="BA5030" t="s">
        <v>4728</v>
      </c>
      <c r="BB5030" t="s">
        <v>5989</v>
      </c>
      <c r="BF5030" t="s">
        <v>4781</v>
      </c>
    </row>
    <row r="5031" spans="46:58" x14ac:dyDescent="0.25">
      <c r="AX5031" t="s">
        <v>5096</v>
      </c>
      <c r="AY5031" s="104">
        <v>46118.444444444445</v>
      </c>
      <c r="AZ5031">
        <v>58825</v>
      </c>
      <c r="BA5031" t="s">
        <v>4728</v>
      </c>
      <c r="BB5031" t="s">
        <v>5989</v>
      </c>
    </row>
    <row r="5032" spans="46:58" x14ac:dyDescent="0.25">
      <c r="AX5032" t="s">
        <v>5847</v>
      </c>
      <c r="AY5032" s="104">
        <v>46118.444444444445</v>
      </c>
      <c r="AZ5032">
        <v>46896</v>
      </c>
      <c r="BA5032" t="s">
        <v>4728</v>
      </c>
      <c r="BB5032" t="s">
        <v>5989</v>
      </c>
    </row>
    <row r="5033" spans="46:58" x14ac:dyDescent="0.25">
      <c r="AT5033" t="s">
        <v>1945</v>
      </c>
      <c r="AX5033" t="s">
        <v>7330</v>
      </c>
      <c r="AY5033" s="104">
        <v>46118.444444444445</v>
      </c>
      <c r="AZ5033">
        <v>530489</v>
      </c>
      <c r="BA5033" t="s">
        <v>4728</v>
      </c>
      <c r="BB5033" t="s">
        <v>5989</v>
      </c>
      <c r="BF5033" t="s">
        <v>5931</v>
      </c>
    </row>
    <row r="5034" spans="46:58" x14ac:dyDescent="0.25">
      <c r="AT5034" t="s">
        <v>414</v>
      </c>
      <c r="AX5034" t="s">
        <v>7490</v>
      </c>
      <c r="AY5034" s="104">
        <v>46118.445138888892</v>
      </c>
      <c r="AZ5034">
        <v>324200</v>
      </c>
      <c r="BA5034" t="s">
        <v>4728</v>
      </c>
      <c r="BB5034" t="s">
        <v>5989</v>
      </c>
      <c r="BF5034" t="s">
        <v>5925</v>
      </c>
    </row>
    <row r="5035" spans="46:58" x14ac:dyDescent="0.25">
      <c r="AT5035" t="s">
        <v>1507</v>
      </c>
      <c r="AX5035" t="s">
        <v>5467</v>
      </c>
      <c r="AY5035" s="104">
        <v>46118.445138888892</v>
      </c>
      <c r="AZ5035">
        <v>382464</v>
      </c>
      <c r="BA5035" t="s">
        <v>4728</v>
      </c>
      <c r="BB5035" t="s">
        <v>5989</v>
      </c>
      <c r="BF5035" t="s">
        <v>5942</v>
      </c>
    </row>
    <row r="5036" spans="46:58" x14ac:dyDescent="0.25">
      <c r="AX5036" t="s">
        <v>7673</v>
      </c>
      <c r="AY5036" s="104">
        <v>46118.445833333331</v>
      </c>
      <c r="AZ5036">
        <v>143676</v>
      </c>
      <c r="BA5036" t="s">
        <v>4728</v>
      </c>
      <c r="BB5036" t="s">
        <v>5989</v>
      </c>
    </row>
    <row r="5037" spans="46:58" x14ac:dyDescent="0.25">
      <c r="AT5037" t="s">
        <v>414</v>
      </c>
      <c r="AX5037" t="s">
        <v>4952</v>
      </c>
      <c r="AY5037" s="104">
        <v>46118.445833333331</v>
      </c>
      <c r="AZ5037">
        <v>389536</v>
      </c>
      <c r="BA5037" t="s">
        <v>4728</v>
      </c>
      <c r="BB5037" t="s">
        <v>5989</v>
      </c>
      <c r="BF5037" t="s">
        <v>5958</v>
      </c>
    </row>
    <row r="5038" spans="46:58" x14ac:dyDescent="0.25">
      <c r="AT5038" t="s">
        <v>1134</v>
      </c>
      <c r="AX5038" t="s">
        <v>4877</v>
      </c>
      <c r="AY5038" s="104">
        <v>46118.445833333331</v>
      </c>
      <c r="AZ5038">
        <v>583696</v>
      </c>
      <c r="BA5038" t="s">
        <v>4728</v>
      </c>
      <c r="BB5038" t="s">
        <v>5989</v>
      </c>
      <c r="BF5038" t="s">
        <v>4781</v>
      </c>
    </row>
    <row r="5039" spans="46:58" x14ac:dyDescent="0.25">
      <c r="AT5039" t="s">
        <v>2510</v>
      </c>
      <c r="AX5039" t="s">
        <v>4779</v>
      </c>
      <c r="AY5039" s="104">
        <v>46118.445833333331</v>
      </c>
      <c r="AZ5039">
        <v>477586</v>
      </c>
      <c r="BA5039" t="s">
        <v>4728</v>
      </c>
      <c r="BB5039" t="s">
        <v>5989</v>
      </c>
      <c r="BF5039" t="s">
        <v>5931</v>
      </c>
    </row>
    <row r="5040" spans="46:58" x14ac:dyDescent="0.25">
      <c r="AT5040" t="s">
        <v>1706</v>
      </c>
      <c r="AX5040" t="s">
        <v>4782</v>
      </c>
      <c r="AY5040" s="104">
        <v>46118.445833333331</v>
      </c>
      <c r="AZ5040">
        <v>495004</v>
      </c>
      <c r="BA5040" t="s">
        <v>4728</v>
      </c>
      <c r="BB5040" t="s">
        <v>5989</v>
      </c>
      <c r="BF5040" t="s">
        <v>5942</v>
      </c>
    </row>
    <row r="5041" spans="46:58" x14ac:dyDescent="0.25">
      <c r="AX5041" t="s">
        <v>5429</v>
      </c>
      <c r="AY5041" s="104">
        <v>46118.446527777778</v>
      </c>
      <c r="AZ5041">
        <v>82062</v>
      </c>
      <c r="BA5041" t="s">
        <v>4728</v>
      </c>
      <c r="BB5041" t="s">
        <v>5989</v>
      </c>
    </row>
    <row r="5042" spans="46:58" x14ac:dyDescent="0.25">
      <c r="AT5042" t="s">
        <v>2561</v>
      </c>
      <c r="AX5042" t="s">
        <v>5338</v>
      </c>
      <c r="AY5042" s="104">
        <v>46118.446527777778</v>
      </c>
      <c r="AZ5042">
        <v>1196035</v>
      </c>
      <c r="BA5042" t="s">
        <v>4728</v>
      </c>
      <c r="BB5042" t="s">
        <v>5989</v>
      </c>
      <c r="BF5042" t="s">
        <v>5956</v>
      </c>
    </row>
    <row r="5043" spans="46:58" x14ac:dyDescent="0.25">
      <c r="AX5043" t="s">
        <v>5229</v>
      </c>
      <c r="AY5043" s="104">
        <v>46118.446527777778</v>
      </c>
      <c r="AZ5043">
        <v>79096</v>
      </c>
      <c r="BA5043" t="s">
        <v>4728</v>
      </c>
      <c r="BB5043" t="s">
        <v>5989</v>
      </c>
    </row>
    <row r="5044" spans="46:58" x14ac:dyDescent="0.25">
      <c r="AT5044" t="s">
        <v>1559</v>
      </c>
      <c r="AX5044" t="s">
        <v>4955</v>
      </c>
      <c r="AY5044" s="104">
        <v>46118.446527777778</v>
      </c>
      <c r="AZ5044">
        <v>369644</v>
      </c>
      <c r="BA5044" t="s">
        <v>4728</v>
      </c>
      <c r="BB5044" t="s">
        <v>5989</v>
      </c>
      <c r="BF5044" t="s">
        <v>5942</v>
      </c>
    </row>
    <row r="5045" spans="46:58" x14ac:dyDescent="0.25">
      <c r="AT5045" t="s">
        <v>1732</v>
      </c>
      <c r="AX5045" t="s">
        <v>5537</v>
      </c>
      <c r="AY5045" s="104">
        <v>46118.446527777778</v>
      </c>
      <c r="AZ5045">
        <v>546861</v>
      </c>
      <c r="BA5045" t="s">
        <v>4728</v>
      </c>
      <c r="BB5045" t="s">
        <v>5989</v>
      </c>
      <c r="BF5045" t="s">
        <v>5942</v>
      </c>
    </row>
    <row r="5046" spans="46:58" x14ac:dyDescent="0.25">
      <c r="AT5046" t="s">
        <v>414</v>
      </c>
      <c r="AX5046" t="s">
        <v>7696</v>
      </c>
      <c r="AY5046" s="104">
        <v>46118.446527777778</v>
      </c>
      <c r="AZ5046">
        <v>770542</v>
      </c>
      <c r="BA5046" t="s">
        <v>4761</v>
      </c>
      <c r="BB5046" t="s">
        <v>5989</v>
      </c>
      <c r="BF5046" t="s">
        <v>5966</v>
      </c>
    </row>
    <row r="5047" spans="46:58" x14ac:dyDescent="0.25">
      <c r="AX5047" t="s">
        <v>5712</v>
      </c>
      <c r="AY5047" s="104">
        <v>46118.447222222225</v>
      </c>
      <c r="AZ5047">
        <v>37643</v>
      </c>
      <c r="BA5047" t="s">
        <v>4728</v>
      </c>
      <c r="BB5047" t="s">
        <v>5989</v>
      </c>
    </row>
    <row r="5048" spans="46:58" x14ac:dyDescent="0.25">
      <c r="AT5048" t="s">
        <v>1507</v>
      </c>
      <c r="AX5048" t="s">
        <v>5079</v>
      </c>
      <c r="AY5048" s="104">
        <v>46118.447222222225</v>
      </c>
      <c r="AZ5048">
        <v>353209</v>
      </c>
      <c r="BA5048" t="s">
        <v>4728</v>
      </c>
      <c r="BB5048" t="s">
        <v>5989</v>
      </c>
      <c r="BF5048" t="s">
        <v>5918</v>
      </c>
    </row>
    <row r="5049" spans="46:58" x14ac:dyDescent="0.25">
      <c r="AT5049" t="s">
        <v>1292</v>
      </c>
      <c r="AX5049" t="s">
        <v>5416</v>
      </c>
      <c r="AY5049" s="104">
        <v>46118.447222222225</v>
      </c>
      <c r="AZ5049">
        <v>494124</v>
      </c>
      <c r="BA5049" t="s">
        <v>4728</v>
      </c>
      <c r="BB5049" t="s">
        <v>5989</v>
      </c>
      <c r="BF5049" t="s">
        <v>5934</v>
      </c>
    </row>
    <row r="5050" spans="46:58" x14ac:dyDescent="0.25">
      <c r="AX5050" t="s">
        <v>5121</v>
      </c>
      <c r="AY5050" s="104">
        <v>46118.447222222225</v>
      </c>
      <c r="AZ5050">
        <v>57827</v>
      </c>
      <c r="BA5050" t="s">
        <v>4728</v>
      </c>
      <c r="BB5050" t="s">
        <v>5989</v>
      </c>
    </row>
    <row r="5051" spans="46:58" x14ac:dyDescent="0.25">
      <c r="AX5051" t="s">
        <v>7683</v>
      </c>
      <c r="AY5051" s="104">
        <v>46118.447222222225</v>
      </c>
      <c r="AZ5051">
        <v>288325</v>
      </c>
      <c r="BA5051" t="s">
        <v>4728</v>
      </c>
      <c r="BB5051" t="s">
        <v>5989</v>
      </c>
    </row>
    <row r="5052" spans="46:58" x14ac:dyDescent="0.25">
      <c r="AT5052" t="s">
        <v>1945</v>
      </c>
      <c r="AX5052" t="s">
        <v>4774</v>
      </c>
      <c r="AY5052" s="104">
        <v>46118.447222222225</v>
      </c>
      <c r="AZ5052">
        <v>537475</v>
      </c>
      <c r="BA5052" t="s">
        <v>4728</v>
      </c>
      <c r="BB5052" t="s">
        <v>5989</v>
      </c>
      <c r="BF5052" t="s">
        <v>5956</v>
      </c>
    </row>
    <row r="5053" spans="46:58" x14ac:dyDescent="0.25">
      <c r="AX5053" t="s">
        <v>5429</v>
      </c>
      <c r="AY5053" s="104">
        <v>46118.447222222225</v>
      </c>
      <c r="AZ5053">
        <v>48819</v>
      </c>
      <c r="BA5053" t="s">
        <v>4728</v>
      </c>
      <c r="BB5053" t="s">
        <v>5989</v>
      </c>
    </row>
    <row r="5054" spans="46:58" x14ac:dyDescent="0.25">
      <c r="AX5054" t="s">
        <v>5563</v>
      </c>
      <c r="AY5054" s="104">
        <v>46118.447222222225</v>
      </c>
      <c r="AZ5054">
        <v>42331</v>
      </c>
      <c r="BA5054" t="s">
        <v>4728</v>
      </c>
      <c r="BB5054" t="s">
        <v>5989</v>
      </c>
    </row>
    <row r="5055" spans="46:58" x14ac:dyDescent="0.25">
      <c r="AT5055" t="s">
        <v>1507</v>
      </c>
      <c r="AX5055" t="s">
        <v>4922</v>
      </c>
      <c r="AY5055" s="104">
        <v>46118.447916666664</v>
      </c>
      <c r="AZ5055">
        <v>411630</v>
      </c>
      <c r="BA5055" t="s">
        <v>4728</v>
      </c>
      <c r="BB5055" t="s">
        <v>5989</v>
      </c>
      <c r="BF5055" t="s">
        <v>5942</v>
      </c>
    </row>
    <row r="5056" spans="46:58" x14ac:dyDescent="0.25">
      <c r="AX5056" t="s">
        <v>4762</v>
      </c>
      <c r="AY5056" s="104">
        <v>46118.447916666664</v>
      </c>
      <c r="AZ5056">
        <v>91061</v>
      </c>
      <c r="BA5056" t="s">
        <v>4728</v>
      </c>
      <c r="BB5056" t="s">
        <v>5989</v>
      </c>
    </row>
    <row r="5057" spans="46:58" x14ac:dyDescent="0.25">
      <c r="AT5057" t="s">
        <v>1284</v>
      </c>
      <c r="AX5057" t="s">
        <v>4919</v>
      </c>
      <c r="AY5057" s="104">
        <v>46118.447916666664</v>
      </c>
      <c r="AZ5057">
        <v>549336</v>
      </c>
      <c r="BA5057" t="s">
        <v>4728</v>
      </c>
      <c r="BB5057" t="s">
        <v>5989</v>
      </c>
      <c r="BF5057" t="s">
        <v>5948</v>
      </c>
    </row>
    <row r="5058" spans="46:58" x14ac:dyDescent="0.25">
      <c r="AX5058" t="s">
        <v>7711</v>
      </c>
      <c r="AY5058" s="104">
        <v>46118.447916666664</v>
      </c>
      <c r="AZ5058">
        <v>58515</v>
      </c>
      <c r="BA5058" t="s">
        <v>4728</v>
      </c>
      <c r="BB5058" t="s">
        <v>5989</v>
      </c>
    </row>
    <row r="5059" spans="46:58" x14ac:dyDescent="0.25">
      <c r="AT5059" t="s">
        <v>2510</v>
      </c>
      <c r="AU5059" t="s">
        <v>217</v>
      </c>
      <c r="AX5059" t="s">
        <v>4733</v>
      </c>
      <c r="AY5059" s="104">
        <v>46118.447916666664</v>
      </c>
      <c r="AZ5059">
        <v>1228523</v>
      </c>
      <c r="BA5059" t="s">
        <v>4728</v>
      </c>
      <c r="BB5059" t="s">
        <v>5989</v>
      </c>
      <c r="BC5059" t="s">
        <v>4731</v>
      </c>
      <c r="BF5059" t="s">
        <v>5931</v>
      </c>
    </row>
    <row r="5060" spans="46:58" x14ac:dyDescent="0.25">
      <c r="AX5060" t="s">
        <v>5658</v>
      </c>
      <c r="AY5060" s="104">
        <v>46118.448611111111</v>
      </c>
      <c r="AZ5060">
        <v>41682</v>
      </c>
      <c r="BA5060" t="s">
        <v>4728</v>
      </c>
      <c r="BB5060" t="s">
        <v>5989</v>
      </c>
    </row>
    <row r="5061" spans="46:58" x14ac:dyDescent="0.25">
      <c r="AX5061" t="s">
        <v>7686</v>
      </c>
      <c r="AY5061" s="104">
        <v>46118.448611111111</v>
      </c>
      <c r="AZ5061">
        <v>245844</v>
      </c>
      <c r="BA5061" t="s">
        <v>4728</v>
      </c>
      <c r="BB5061" t="s">
        <v>5989</v>
      </c>
    </row>
    <row r="5062" spans="46:58" x14ac:dyDescent="0.25">
      <c r="AT5062" t="s">
        <v>1124</v>
      </c>
      <c r="AX5062" t="s">
        <v>4743</v>
      </c>
      <c r="AY5062" s="104">
        <v>46118.448611111111</v>
      </c>
      <c r="AZ5062">
        <v>553533</v>
      </c>
      <c r="BA5062" t="s">
        <v>4728</v>
      </c>
      <c r="BB5062" t="s">
        <v>5989</v>
      </c>
      <c r="BF5062" t="s">
        <v>5918</v>
      </c>
    </row>
    <row r="5063" spans="46:58" x14ac:dyDescent="0.25">
      <c r="AT5063" t="s">
        <v>496</v>
      </c>
      <c r="AX5063" t="s">
        <v>5531</v>
      </c>
      <c r="AY5063" s="104">
        <v>46118.448611111111</v>
      </c>
      <c r="AZ5063">
        <v>597474</v>
      </c>
      <c r="BA5063" t="s">
        <v>4728</v>
      </c>
      <c r="BB5063" t="s">
        <v>5989</v>
      </c>
      <c r="BF5063" t="s">
        <v>5931</v>
      </c>
    </row>
    <row r="5064" spans="46:58" x14ac:dyDescent="0.25">
      <c r="AT5064" t="s">
        <v>868</v>
      </c>
      <c r="AX5064" t="s">
        <v>7712</v>
      </c>
      <c r="AY5064" s="104">
        <v>46118.448611111111</v>
      </c>
      <c r="AZ5064">
        <v>1348789</v>
      </c>
      <c r="BA5064" t="s">
        <v>4761</v>
      </c>
      <c r="BB5064" t="s">
        <v>5989</v>
      </c>
      <c r="BF5064" t="s">
        <v>5966</v>
      </c>
    </row>
    <row r="5065" spans="46:58" x14ac:dyDescent="0.25">
      <c r="AX5065" t="s">
        <v>5118</v>
      </c>
      <c r="AY5065" s="104">
        <v>46118.448611111111</v>
      </c>
      <c r="AZ5065">
        <v>63850</v>
      </c>
      <c r="BA5065" t="s">
        <v>4728</v>
      </c>
      <c r="BB5065" t="s">
        <v>5989</v>
      </c>
    </row>
    <row r="5066" spans="46:58" x14ac:dyDescent="0.25">
      <c r="AX5066" t="s">
        <v>6285</v>
      </c>
      <c r="AY5066" s="104">
        <v>46118.449305555558</v>
      </c>
      <c r="AZ5066">
        <v>72223</v>
      </c>
      <c r="BA5066" t="s">
        <v>4728</v>
      </c>
      <c r="BB5066" t="s">
        <v>5989</v>
      </c>
    </row>
    <row r="5067" spans="46:58" x14ac:dyDescent="0.25">
      <c r="AX5067" t="s">
        <v>5105</v>
      </c>
      <c r="AY5067" s="104">
        <v>46118.449305555558</v>
      </c>
      <c r="AZ5067">
        <v>86806</v>
      </c>
      <c r="BA5067" t="s">
        <v>4728</v>
      </c>
      <c r="BB5067" t="s">
        <v>5989</v>
      </c>
    </row>
    <row r="5068" spans="46:58" x14ac:dyDescent="0.25">
      <c r="AT5068" t="s">
        <v>77</v>
      </c>
      <c r="AX5068" t="s">
        <v>5287</v>
      </c>
      <c r="AY5068" s="104">
        <v>46118.449305555558</v>
      </c>
      <c r="AZ5068">
        <v>527850</v>
      </c>
      <c r="BA5068" t="s">
        <v>4728</v>
      </c>
      <c r="BB5068" t="s">
        <v>5989</v>
      </c>
      <c r="BF5068" t="s">
        <v>5958</v>
      </c>
    </row>
    <row r="5069" spans="46:58" x14ac:dyDescent="0.25">
      <c r="AT5069" t="s">
        <v>2383</v>
      </c>
      <c r="AX5069" t="s">
        <v>5467</v>
      </c>
      <c r="AY5069" s="104">
        <v>46118.449305555558</v>
      </c>
      <c r="AZ5069">
        <v>2522844</v>
      </c>
      <c r="BA5069" t="s">
        <v>4761</v>
      </c>
      <c r="BB5069" t="s">
        <v>5989</v>
      </c>
      <c r="BF5069" t="s">
        <v>5966</v>
      </c>
    </row>
    <row r="5070" spans="46:58" x14ac:dyDescent="0.25">
      <c r="AT5070" t="s">
        <v>836</v>
      </c>
      <c r="AX5070" t="s">
        <v>7713</v>
      </c>
      <c r="AY5070" s="104">
        <v>46118.449305555558</v>
      </c>
      <c r="AZ5070">
        <v>1656873</v>
      </c>
      <c r="BA5070" t="s">
        <v>4728</v>
      </c>
      <c r="BB5070" t="s">
        <v>5989</v>
      </c>
      <c r="BF5070" t="s">
        <v>5942</v>
      </c>
    </row>
    <row r="5071" spans="46:58" x14ac:dyDescent="0.25">
      <c r="AX5071" t="s">
        <v>4763</v>
      </c>
      <c r="AY5071" s="104">
        <v>46118.45</v>
      </c>
      <c r="AZ5071">
        <v>74908</v>
      </c>
      <c r="BA5071" t="s">
        <v>4728</v>
      </c>
      <c r="BB5071" t="s">
        <v>5989</v>
      </c>
    </row>
    <row r="5072" spans="46:58" x14ac:dyDescent="0.25">
      <c r="AT5072" t="s">
        <v>298</v>
      </c>
      <c r="AU5072" t="s">
        <v>1688</v>
      </c>
      <c r="AX5072" t="s">
        <v>5807</v>
      </c>
      <c r="AY5072" s="104">
        <v>46118.45</v>
      </c>
      <c r="AZ5072">
        <v>1680503</v>
      </c>
      <c r="BA5072" t="s">
        <v>4728</v>
      </c>
      <c r="BB5072" t="s">
        <v>5989</v>
      </c>
      <c r="BC5072" t="s">
        <v>4731</v>
      </c>
      <c r="BF5072" t="s">
        <v>5671</v>
      </c>
    </row>
    <row r="5073" spans="46:58" x14ac:dyDescent="0.25">
      <c r="AT5073" t="s">
        <v>1276</v>
      </c>
      <c r="AX5073" t="s">
        <v>6799</v>
      </c>
      <c r="AY5073" s="104">
        <v>46118.45</v>
      </c>
      <c r="AZ5073">
        <v>364657</v>
      </c>
      <c r="BA5073" t="s">
        <v>4728</v>
      </c>
      <c r="BB5073" t="s">
        <v>5989</v>
      </c>
      <c r="BF5073" t="s">
        <v>5925</v>
      </c>
    </row>
    <row r="5074" spans="46:58" x14ac:dyDescent="0.25">
      <c r="AT5074" t="s">
        <v>2510</v>
      </c>
      <c r="AX5074" t="s">
        <v>7714</v>
      </c>
      <c r="AY5074" s="104">
        <v>46118.45</v>
      </c>
      <c r="AZ5074">
        <v>1394243</v>
      </c>
      <c r="BA5074" t="s">
        <v>4761</v>
      </c>
      <c r="BB5074" t="s">
        <v>5989</v>
      </c>
      <c r="BF5074" t="s">
        <v>5966</v>
      </c>
    </row>
    <row r="5075" spans="46:58" x14ac:dyDescent="0.25">
      <c r="AX5075" t="s">
        <v>6674</v>
      </c>
      <c r="AY5075" s="104">
        <v>46118.45</v>
      </c>
      <c r="AZ5075">
        <v>62153</v>
      </c>
      <c r="BA5075" t="s">
        <v>4728</v>
      </c>
      <c r="BB5075" t="s">
        <v>5989</v>
      </c>
    </row>
    <row r="5076" spans="46:58" x14ac:dyDescent="0.25">
      <c r="AX5076" t="s">
        <v>4854</v>
      </c>
      <c r="AY5076" s="104">
        <v>46118.450694444444</v>
      </c>
      <c r="AZ5076">
        <v>36089</v>
      </c>
      <c r="BA5076" t="s">
        <v>4728</v>
      </c>
      <c r="BB5076" t="s">
        <v>5989</v>
      </c>
    </row>
    <row r="5077" spans="46:58" x14ac:dyDescent="0.25">
      <c r="AT5077" t="s">
        <v>2510</v>
      </c>
      <c r="AX5077" t="s">
        <v>5582</v>
      </c>
      <c r="AY5077" s="104">
        <v>46118.450694444444</v>
      </c>
      <c r="AZ5077">
        <v>611403</v>
      </c>
      <c r="BA5077" t="s">
        <v>4728</v>
      </c>
      <c r="BB5077" t="s">
        <v>5989</v>
      </c>
      <c r="BF5077" t="s">
        <v>5931</v>
      </c>
    </row>
    <row r="5078" spans="46:58" x14ac:dyDescent="0.25">
      <c r="AX5078" t="s">
        <v>4763</v>
      </c>
      <c r="AY5078" s="104">
        <v>46118.450694444444</v>
      </c>
      <c r="AZ5078">
        <v>226475</v>
      </c>
      <c r="BA5078" t="s">
        <v>4728</v>
      </c>
      <c r="BB5078" t="s">
        <v>5989</v>
      </c>
    </row>
    <row r="5079" spans="46:58" x14ac:dyDescent="0.25">
      <c r="AX5079" t="s">
        <v>4753</v>
      </c>
      <c r="AY5079" s="104">
        <v>46118.451388888891</v>
      </c>
      <c r="AZ5079">
        <v>67762</v>
      </c>
      <c r="BA5079" t="s">
        <v>4728</v>
      </c>
      <c r="BB5079" t="s">
        <v>5989</v>
      </c>
    </row>
    <row r="5080" spans="46:58" x14ac:dyDescent="0.25">
      <c r="AT5080" t="s">
        <v>1559</v>
      </c>
      <c r="AX5080" t="s">
        <v>7093</v>
      </c>
      <c r="AY5080" s="104">
        <v>46118.451388888891</v>
      </c>
      <c r="AZ5080">
        <v>1472998</v>
      </c>
      <c r="BA5080" t="s">
        <v>4761</v>
      </c>
      <c r="BB5080" t="s">
        <v>5989</v>
      </c>
      <c r="BF5080" t="s">
        <v>5920</v>
      </c>
    </row>
    <row r="5081" spans="46:58" x14ac:dyDescent="0.25">
      <c r="AT5081" t="s">
        <v>76</v>
      </c>
      <c r="AX5081" t="s">
        <v>5809</v>
      </c>
      <c r="AY5081" s="104">
        <v>46118.451388888891</v>
      </c>
      <c r="AZ5081">
        <v>2291237</v>
      </c>
      <c r="BA5081" t="s">
        <v>4728</v>
      </c>
      <c r="BB5081" t="s">
        <v>5989</v>
      </c>
      <c r="BF5081" t="s">
        <v>6314</v>
      </c>
    </row>
    <row r="5082" spans="46:58" x14ac:dyDescent="0.25">
      <c r="AT5082" t="s">
        <v>2357</v>
      </c>
      <c r="AX5082" t="s">
        <v>5605</v>
      </c>
      <c r="AY5082" s="104">
        <v>46118.45208333333</v>
      </c>
      <c r="AZ5082">
        <v>581070</v>
      </c>
      <c r="BA5082" t="s">
        <v>4728</v>
      </c>
      <c r="BB5082" t="s">
        <v>5989</v>
      </c>
      <c r="BF5082" t="s">
        <v>5931</v>
      </c>
    </row>
    <row r="5083" spans="46:58" x14ac:dyDescent="0.25">
      <c r="AX5083" t="s">
        <v>4776</v>
      </c>
      <c r="AY5083" s="104">
        <v>46118.45208333333</v>
      </c>
      <c r="AZ5083">
        <v>77107</v>
      </c>
      <c r="BA5083" t="s">
        <v>4728</v>
      </c>
      <c r="BB5083" t="s">
        <v>5989</v>
      </c>
    </row>
    <row r="5084" spans="46:58" x14ac:dyDescent="0.25">
      <c r="AT5084" t="s">
        <v>1706</v>
      </c>
      <c r="AX5084" t="s">
        <v>5502</v>
      </c>
      <c r="AY5084" s="104">
        <v>46118.45208333333</v>
      </c>
      <c r="AZ5084">
        <v>490260</v>
      </c>
      <c r="BA5084" t="s">
        <v>4728</v>
      </c>
      <c r="BB5084" t="s">
        <v>5989</v>
      </c>
      <c r="BF5084" t="s">
        <v>5931</v>
      </c>
    </row>
    <row r="5085" spans="46:58" x14ac:dyDescent="0.25">
      <c r="AX5085" t="s">
        <v>4922</v>
      </c>
      <c r="AY5085" s="104">
        <v>46118.45208333333</v>
      </c>
      <c r="AZ5085">
        <v>45781</v>
      </c>
      <c r="BA5085" t="s">
        <v>4728</v>
      </c>
      <c r="BB5085" t="s">
        <v>5989</v>
      </c>
    </row>
    <row r="5086" spans="46:58" x14ac:dyDescent="0.25">
      <c r="AT5086" t="s">
        <v>414</v>
      </c>
      <c r="AX5086" t="s">
        <v>4890</v>
      </c>
      <c r="AY5086" s="104">
        <v>46118.45208333333</v>
      </c>
      <c r="AZ5086">
        <v>507855</v>
      </c>
      <c r="BA5086" t="s">
        <v>4728</v>
      </c>
      <c r="BB5086" t="s">
        <v>5989</v>
      </c>
      <c r="BF5086" t="s">
        <v>5918</v>
      </c>
    </row>
    <row r="5087" spans="46:58" x14ac:dyDescent="0.25">
      <c r="AT5087" t="s">
        <v>2383</v>
      </c>
      <c r="AU5087" t="s">
        <v>683</v>
      </c>
      <c r="AX5087" t="s">
        <v>5061</v>
      </c>
      <c r="AY5087" s="104">
        <v>46118.45208333333</v>
      </c>
      <c r="AZ5087">
        <v>1229864</v>
      </c>
      <c r="BA5087" t="s">
        <v>4728</v>
      </c>
      <c r="BB5087" t="s">
        <v>5989</v>
      </c>
      <c r="BC5087" t="s">
        <v>4731</v>
      </c>
      <c r="BF5087" t="s">
        <v>6415</v>
      </c>
    </row>
    <row r="5088" spans="46:58" x14ac:dyDescent="0.25">
      <c r="AT5088" t="s">
        <v>1945</v>
      </c>
      <c r="AX5088" t="s">
        <v>4776</v>
      </c>
      <c r="AY5088" s="104">
        <v>46118.45208333333</v>
      </c>
      <c r="AZ5088">
        <v>867665</v>
      </c>
      <c r="BA5088" t="s">
        <v>4728</v>
      </c>
      <c r="BB5088" t="s">
        <v>5989</v>
      </c>
      <c r="BF5088" t="s">
        <v>5931</v>
      </c>
    </row>
    <row r="5089" spans="46:58" x14ac:dyDescent="0.25">
      <c r="AT5089" t="s">
        <v>1732</v>
      </c>
      <c r="AX5089" t="s">
        <v>5320</v>
      </c>
      <c r="AY5089" s="104">
        <v>46118.452777777777</v>
      </c>
      <c r="AZ5089">
        <v>2154955</v>
      </c>
      <c r="BA5089" t="s">
        <v>4728</v>
      </c>
      <c r="BB5089" t="s">
        <v>5989</v>
      </c>
      <c r="BF5089" t="s">
        <v>5966</v>
      </c>
    </row>
    <row r="5090" spans="46:58" x14ac:dyDescent="0.25">
      <c r="AT5090" t="s">
        <v>496</v>
      </c>
      <c r="AX5090" t="s">
        <v>7715</v>
      </c>
      <c r="AY5090" s="104">
        <v>46118.452777777777</v>
      </c>
      <c r="AZ5090">
        <v>508102</v>
      </c>
      <c r="BA5090" t="s">
        <v>4728</v>
      </c>
      <c r="BB5090" t="s">
        <v>5989</v>
      </c>
      <c r="BF5090" t="s">
        <v>5934</v>
      </c>
    </row>
    <row r="5091" spans="46:58" x14ac:dyDescent="0.25">
      <c r="AX5091" t="s">
        <v>5156</v>
      </c>
      <c r="AY5091" s="104">
        <v>46118.452777777777</v>
      </c>
      <c r="AZ5091">
        <v>80266</v>
      </c>
      <c r="BA5091" t="s">
        <v>4728</v>
      </c>
      <c r="BB5091" t="s">
        <v>5989</v>
      </c>
    </row>
    <row r="5092" spans="46:58" x14ac:dyDescent="0.25">
      <c r="AT5092" t="s">
        <v>1134</v>
      </c>
      <c r="AX5092" t="s">
        <v>4782</v>
      </c>
      <c r="AY5092" s="104">
        <v>46118.452777777777</v>
      </c>
      <c r="AZ5092">
        <v>485528</v>
      </c>
      <c r="BA5092" t="s">
        <v>4728</v>
      </c>
      <c r="BB5092" t="s">
        <v>5989</v>
      </c>
      <c r="BF5092" t="s">
        <v>5931</v>
      </c>
    </row>
    <row r="5093" spans="46:58" x14ac:dyDescent="0.25">
      <c r="AT5093" t="s">
        <v>637</v>
      </c>
      <c r="AX5093" t="s">
        <v>4922</v>
      </c>
      <c r="AY5093" s="104">
        <v>46118.452777777777</v>
      </c>
      <c r="AZ5093">
        <v>1403281</v>
      </c>
      <c r="BA5093" t="s">
        <v>4761</v>
      </c>
      <c r="BB5093" t="s">
        <v>5989</v>
      </c>
      <c r="BF5093" t="s">
        <v>4781</v>
      </c>
    </row>
    <row r="5094" spans="46:58" x14ac:dyDescent="0.25">
      <c r="AT5094" t="s">
        <v>2624</v>
      </c>
      <c r="AU5094" t="s">
        <v>256</v>
      </c>
      <c r="AX5094" t="s">
        <v>4753</v>
      </c>
      <c r="AY5094" s="104">
        <v>46118.453472222223</v>
      </c>
      <c r="AZ5094">
        <v>1508114</v>
      </c>
      <c r="BA5094" t="s">
        <v>4728</v>
      </c>
      <c r="BB5094" t="s">
        <v>5989</v>
      </c>
      <c r="BC5094" t="s">
        <v>4731</v>
      </c>
      <c r="BF5094" t="s">
        <v>6541</v>
      </c>
    </row>
    <row r="5095" spans="46:58" x14ac:dyDescent="0.25">
      <c r="AT5095" t="s">
        <v>852</v>
      </c>
      <c r="AX5095" t="s">
        <v>4946</v>
      </c>
      <c r="AY5095" s="104">
        <v>46118.453472222223</v>
      </c>
      <c r="AZ5095">
        <v>782024</v>
      </c>
      <c r="BA5095" t="s">
        <v>4761</v>
      </c>
      <c r="BB5095" t="s">
        <v>5989</v>
      </c>
      <c r="BF5095" t="s">
        <v>5966</v>
      </c>
    </row>
    <row r="5096" spans="46:58" x14ac:dyDescent="0.25">
      <c r="AX5096" t="s">
        <v>4843</v>
      </c>
      <c r="AY5096" s="104">
        <v>46118.453472222223</v>
      </c>
      <c r="AZ5096">
        <v>59076</v>
      </c>
      <c r="BA5096" t="s">
        <v>4728</v>
      </c>
      <c r="BB5096" t="s">
        <v>5989</v>
      </c>
    </row>
    <row r="5097" spans="46:58" x14ac:dyDescent="0.25">
      <c r="AX5097" t="s">
        <v>7716</v>
      </c>
      <c r="AY5097" s="104">
        <v>46118.453472222223</v>
      </c>
      <c r="AZ5097">
        <v>103055</v>
      </c>
      <c r="BA5097" t="s">
        <v>4728</v>
      </c>
      <c r="BB5097" t="s">
        <v>5989</v>
      </c>
    </row>
    <row r="5098" spans="46:58" x14ac:dyDescent="0.25">
      <c r="AX5098" t="s">
        <v>4774</v>
      </c>
      <c r="AY5098" s="104">
        <v>46118.453472222223</v>
      </c>
      <c r="AZ5098">
        <v>25707</v>
      </c>
      <c r="BA5098" t="s">
        <v>4728</v>
      </c>
      <c r="BB5098" t="s">
        <v>5989</v>
      </c>
    </row>
    <row r="5099" spans="46:58" x14ac:dyDescent="0.25">
      <c r="AT5099" t="s">
        <v>866</v>
      </c>
      <c r="AX5099" t="s">
        <v>5332</v>
      </c>
      <c r="AY5099" s="104">
        <v>46118.45416666667</v>
      </c>
      <c r="AZ5099">
        <v>1127364</v>
      </c>
      <c r="BA5099" t="s">
        <v>4728</v>
      </c>
      <c r="BB5099" t="s">
        <v>5989</v>
      </c>
      <c r="BF5099" t="s">
        <v>5918</v>
      </c>
    </row>
    <row r="5100" spans="46:58" x14ac:dyDescent="0.25">
      <c r="AT5100" t="s">
        <v>1559</v>
      </c>
      <c r="AX5100" t="s">
        <v>5121</v>
      </c>
      <c r="AY5100" s="104">
        <v>46118.45416666667</v>
      </c>
      <c r="AZ5100">
        <v>1188687</v>
      </c>
      <c r="BA5100" t="s">
        <v>4761</v>
      </c>
      <c r="BB5100" t="s">
        <v>5989</v>
      </c>
      <c r="BF5100" t="s">
        <v>5966</v>
      </c>
    </row>
    <row r="5101" spans="46:58" x14ac:dyDescent="0.25">
      <c r="AT5101" t="s">
        <v>1481</v>
      </c>
      <c r="AX5101" t="s">
        <v>4776</v>
      </c>
      <c r="AY5101" s="104">
        <v>46118.45416666667</v>
      </c>
      <c r="AZ5101">
        <v>642983</v>
      </c>
      <c r="BA5101" t="s">
        <v>4728</v>
      </c>
      <c r="BB5101" t="s">
        <v>5989</v>
      </c>
      <c r="BF5101" t="s">
        <v>5942</v>
      </c>
    </row>
    <row r="5102" spans="46:58" x14ac:dyDescent="0.25">
      <c r="AT5102" t="s">
        <v>516</v>
      </c>
      <c r="AX5102" t="s">
        <v>6682</v>
      </c>
      <c r="AY5102" s="104">
        <v>46118.45416666667</v>
      </c>
      <c r="AZ5102">
        <v>343993</v>
      </c>
      <c r="BA5102" t="s">
        <v>4728</v>
      </c>
      <c r="BB5102" t="s">
        <v>5989</v>
      </c>
      <c r="BF5102" t="s">
        <v>5925</v>
      </c>
    </row>
    <row r="5103" spans="46:58" x14ac:dyDescent="0.25">
      <c r="AT5103" t="s">
        <v>868</v>
      </c>
      <c r="AX5103" t="s">
        <v>6799</v>
      </c>
      <c r="AY5103" s="104">
        <v>46118.45416666667</v>
      </c>
      <c r="AZ5103">
        <v>1407433</v>
      </c>
      <c r="BA5103" t="s">
        <v>4761</v>
      </c>
      <c r="BB5103" t="s">
        <v>5989</v>
      </c>
      <c r="BF5103" t="s">
        <v>5966</v>
      </c>
    </row>
    <row r="5104" spans="46:58" x14ac:dyDescent="0.25">
      <c r="AT5104" t="s">
        <v>2510</v>
      </c>
      <c r="AU5104" t="s">
        <v>1688</v>
      </c>
      <c r="AX5104" t="s">
        <v>5895</v>
      </c>
      <c r="AY5104" s="104">
        <v>46118.45416666667</v>
      </c>
      <c r="AZ5104">
        <v>1674066</v>
      </c>
      <c r="BA5104" t="s">
        <v>4728</v>
      </c>
      <c r="BB5104" t="s">
        <v>5989</v>
      </c>
      <c r="BC5104" t="s">
        <v>4731</v>
      </c>
      <c r="BF5104" t="s">
        <v>7073</v>
      </c>
    </row>
    <row r="5105" spans="46:58" x14ac:dyDescent="0.25">
      <c r="AT5105" t="s">
        <v>1706</v>
      </c>
      <c r="AU5105" t="s">
        <v>217</v>
      </c>
      <c r="AX5105" t="s">
        <v>7717</v>
      </c>
      <c r="AY5105" s="104">
        <v>46118.45416666667</v>
      </c>
      <c r="AZ5105">
        <v>2126848</v>
      </c>
      <c r="BA5105" t="s">
        <v>4761</v>
      </c>
      <c r="BB5105" t="s">
        <v>5989</v>
      </c>
      <c r="BC5105" t="s">
        <v>4731</v>
      </c>
      <c r="BF5105" t="s">
        <v>7718</v>
      </c>
    </row>
    <row r="5106" spans="46:58" x14ac:dyDescent="0.25">
      <c r="AX5106" t="s">
        <v>4827</v>
      </c>
      <c r="AY5106" s="104">
        <v>46118.45416666667</v>
      </c>
      <c r="AZ5106">
        <v>62053</v>
      </c>
      <c r="BA5106" t="s">
        <v>4728</v>
      </c>
      <c r="BB5106" t="s">
        <v>5989</v>
      </c>
    </row>
    <row r="5107" spans="46:58" x14ac:dyDescent="0.25">
      <c r="AT5107" t="s">
        <v>223</v>
      </c>
      <c r="AX5107" t="s">
        <v>4848</v>
      </c>
      <c r="AY5107" s="104">
        <v>46118.454861111109</v>
      </c>
      <c r="AZ5107">
        <v>765061</v>
      </c>
      <c r="BA5107" t="s">
        <v>4728</v>
      </c>
      <c r="BB5107" t="s">
        <v>5989</v>
      </c>
      <c r="BF5107" t="s">
        <v>5956</v>
      </c>
    </row>
    <row r="5108" spans="46:58" x14ac:dyDescent="0.25">
      <c r="AT5108" t="s">
        <v>414</v>
      </c>
      <c r="AX5108" t="s">
        <v>5877</v>
      </c>
      <c r="AY5108" s="104">
        <v>46118.454861111109</v>
      </c>
      <c r="AZ5108">
        <v>714718</v>
      </c>
      <c r="BA5108" t="s">
        <v>4728</v>
      </c>
      <c r="BB5108" t="s">
        <v>5989</v>
      </c>
      <c r="BF5108" t="s">
        <v>5942</v>
      </c>
    </row>
    <row r="5109" spans="46:58" x14ac:dyDescent="0.25">
      <c r="AX5109" t="s">
        <v>7719</v>
      </c>
      <c r="AY5109" s="104">
        <v>46118.454861111109</v>
      </c>
      <c r="AZ5109">
        <v>59159</v>
      </c>
      <c r="BA5109" t="s">
        <v>4728</v>
      </c>
      <c r="BB5109" t="s">
        <v>5989</v>
      </c>
    </row>
    <row r="5110" spans="46:58" x14ac:dyDescent="0.25">
      <c r="AX5110" t="s">
        <v>4858</v>
      </c>
      <c r="AY5110" s="104">
        <v>46118.454861111109</v>
      </c>
      <c r="AZ5110">
        <v>76875</v>
      </c>
      <c r="BA5110" t="s">
        <v>4728</v>
      </c>
      <c r="BB5110" t="s">
        <v>5989</v>
      </c>
    </row>
    <row r="5111" spans="46:58" x14ac:dyDescent="0.25">
      <c r="AT5111" t="s">
        <v>2373</v>
      </c>
      <c r="AX5111" t="s">
        <v>7720</v>
      </c>
      <c r="AY5111" s="104">
        <v>46118.454861111109</v>
      </c>
      <c r="AZ5111">
        <v>372158</v>
      </c>
      <c r="BA5111" t="s">
        <v>4728</v>
      </c>
      <c r="BB5111" t="s">
        <v>5989</v>
      </c>
      <c r="BF5111" t="s">
        <v>5948</v>
      </c>
    </row>
    <row r="5112" spans="46:58" x14ac:dyDescent="0.25">
      <c r="AX5112" t="s">
        <v>5012</v>
      </c>
      <c r="AY5112" s="104">
        <v>46118.454861111109</v>
      </c>
      <c r="AZ5112">
        <v>38040</v>
      </c>
      <c r="BA5112" t="s">
        <v>4728</v>
      </c>
      <c r="BB5112" t="s">
        <v>5989</v>
      </c>
    </row>
    <row r="5113" spans="46:58" x14ac:dyDescent="0.25">
      <c r="AX5113" t="s">
        <v>4961</v>
      </c>
      <c r="AY5113" s="104">
        <v>46118.454861111109</v>
      </c>
      <c r="AZ5113">
        <v>56458</v>
      </c>
      <c r="BA5113" t="s">
        <v>4728</v>
      </c>
      <c r="BB5113" t="s">
        <v>5989</v>
      </c>
    </row>
    <row r="5114" spans="46:58" x14ac:dyDescent="0.25">
      <c r="AT5114" t="s">
        <v>80</v>
      </c>
      <c r="AX5114" t="s">
        <v>5001</v>
      </c>
      <c r="AY5114" s="104">
        <v>46118.454861111109</v>
      </c>
      <c r="AZ5114">
        <v>2325449</v>
      </c>
      <c r="BA5114" t="s">
        <v>4761</v>
      </c>
      <c r="BB5114" t="s">
        <v>5989</v>
      </c>
      <c r="BF5114" t="s">
        <v>5966</v>
      </c>
    </row>
    <row r="5115" spans="46:58" x14ac:dyDescent="0.25">
      <c r="AT5115" t="s">
        <v>298</v>
      </c>
      <c r="AX5115" t="s">
        <v>4782</v>
      </c>
      <c r="AY5115" s="104">
        <v>46118.455555555556</v>
      </c>
      <c r="AZ5115">
        <v>315238</v>
      </c>
      <c r="BA5115" t="s">
        <v>4728</v>
      </c>
      <c r="BB5115" t="s">
        <v>5989</v>
      </c>
      <c r="BF5115" t="s">
        <v>5934</v>
      </c>
    </row>
    <row r="5116" spans="46:58" x14ac:dyDescent="0.25">
      <c r="AX5116" t="s">
        <v>5807</v>
      </c>
      <c r="AY5116" s="104">
        <v>46118.455555555556</v>
      </c>
      <c r="AZ5116">
        <v>173635</v>
      </c>
      <c r="BA5116" t="s">
        <v>4728</v>
      </c>
      <c r="BB5116" t="s">
        <v>5989</v>
      </c>
    </row>
    <row r="5117" spans="46:58" x14ac:dyDescent="0.25">
      <c r="AX5117" t="s">
        <v>5009</v>
      </c>
      <c r="AY5117" s="104">
        <v>46118.455555555556</v>
      </c>
      <c r="AZ5117">
        <v>57056</v>
      </c>
      <c r="BA5117" t="s">
        <v>4728</v>
      </c>
      <c r="BB5117" t="s">
        <v>5989</v>
      </c>
    </row>
    <row r="5118" spans="46:58" x14ac:dyDescent="0.25">
      <c r="AT5118" t="s">
        <v>2383</v>
      </c>
      <c r="AX5118" t="s">
        <v>4903</v>
      </c>
      <c r="AY5118" s="104">
        <v>46118.455555555556</v>
      </c>
      <c r="AZ5118">
        <v>829399</v>
      </c>
      <c r="BA5118" t="s">
        <v>4728</v>
      </c>
      <c r="BB5118" t="s">
        <v>5989</v>
      </c>
      <c r="BF5118" t="s">
        <v>5931</v>
      </c>
    </row>
    <row r="5119" spans="46:58" x14ac:dyDescent="0.25">
      <c r="AX5119" t="s">
        <v>5472</v>
      </c>
      <c r="AY5119" s="104">
        <v>46118.455555555556</v>
      </c>
      <c r="AZ5119">
        <v>58179</v>
      </c>
      <c r="BA5119" t="s">
        <v>4728</v>
      </c>
      <c r="BB5119" t="s">
        <v>5989</v>
      </c>
    </row>
    <row r="5120" spans="46:58" x14ac:dyDescent="0.25">
      <c r="AX5120" t="s">
        <v>7721</v>
      </c>
      <c r="AY5120" s="104">
        <v>46118.455555555556</v>
      </c>
      <c r="AZ5120">
        <v>277496</v>
      </c>
      <c r="BA5120" t="s">
        <v>4728</v>
      </c>
      <c r="BB5120" t="s">
        <v>5989</v>
      </c>
    </row>
    <row r="5121" spans="46:58" x14ac:dyDescent="0.25">
      <c r="AT5121" t="s">
        <v>72</v>
      </c>
      <c r="AX5121" t="s">
        <v>7696</v>
      </c>
      <c r="AY5121" s="104">
        <v>46118.456250000003</v>
      </c>
      <c r="AZ5121">
        <v>314185</v>
      </c>
      <c r="BA5121" t="s">
        <v>4728</v>
      </c>
      <c r="BB5121" t="s">
        <v>5989</v>
      </c>
      <c r="BF5121" t="s">
        <v>5925</v>
      </c>
    </row>
    <row r="5122" spans="46:58" x14ac:dyDescent="0.25">
      <c r="AT5122" t="s">
        <v>1706</v>
      </c>
      <c r="AX5122" t="s">
        <v>4776</v>
      </c>
      <c r="AY5122" s="104">
        <v>46118.456250000003</v>
      </c>
      <c r="AZ5122">
        <v>1034878</v>
      </c>
      <c r="BA5122" t="s">
        <v>4728</v>
      </c>
      <c r="BB5122" t="s">
        <v>5989</v>
      </c>
      <c r="BF5122" t="s">
        <v>5920</v>
      </c>
    </row>
    <row r="5123" spans="46:58" x14ac:dyDescent="0.25">
      <c r="AX5123" t="s">
        <v>4763</v>
      </c>
      <c r="AY5123" s="104">
        <v>46118.456250000003</v>
      </c>
      <c r="AZ5123">
        <v>79663</v>
      </c>
      <c r="BA5123" t="s">
        <v>4728</v>
      </c>
      <c r="BB5123" t="s">
        <v>5989</v>
      </c>
    </row>
    <row r="5124" spans="46:58" x14ac:dyDescent="0.25">
      <c r="AX5124" t="s">
        <v>5125</v>
      </c>
      <c r="AY5124" s="104">
        <v>46118.456250000003</v>
      </c>
      <c r="AZ5124">
        <v>58151</v>
      </c>
      <c r="BA5124" t="s">
        <v>4728</v>
      </c>
      <c r="BB5124" t="s">
        <v>5989</v>
      </c>
    </row>
    <row r="5125" spans="46:58" x14ac:dyDescent="0.25">
      <c r="AT5125" t="s">
        <v>516</v>
      </c>
      <c r="AX5125" t="s">
        <v>5833</v>
      </c>
      <c r="AY5125" s="104">
        <v>46118.456944444442</v>
      </c>
      <c r="AZ5125">
        <v>679203</v>
      </c>
      <c r="BA5125" t="s">
        <v>4728</v>
      </c>
      <c r="BB5125" t="s">
        <v>5989</v>
      </c>
      <c r="BF5125" t="s">
        <v>4781</v>
      </c>
    </row>
    <row r="5126" spans="46:58" x14ac:dyDescent="0.25">
      <c r="AX5126" t="s">
        <v>5712</v>
      </c>
      <c r="AY5126" s="104">
        <v>46118.456944444442</v>
      </c>
      <c r="AZ5126">
        <v>69577</v>
      </c>
      <c r="BA5126" t="s">
        <v>4728</v>
      </c>
      <c r="BB5126" t="s">
        <v>5989</v>
      </c>
    </row>
    <row r="5127" spans="46:58" x14ac:dyDescent="0.25">
      <c r="AT5127" t="s">
        <v>2373</v>
      </c>
      <c r="AX5127" t="s">
        <v>4854</v>
      </c>
      <c r="AY5127" s="104">
        <v>46118.456944444442</v>
      </c>
      <c r="AZ5127">
        <v>1182086</v>
      </c>
      <c r="BA5127" t="s">
        <v>4761</v>
      </c>
      <c r="BB5127" t="s">
        <v>5989</v>
      </c>
      <c r="BF5127" t="s">
        <v>5966</v>
      </c>
    </row>
    <row r="5128" spans="46:58" x14ac:dyDescent="0.25">
      <c r="AX5128" t="s">
        <v>4807</v>
      </c>
      <c r="AY5128" s="104">
        <v>46118.456944444442</v>
      </c>
      <c r="AZ5128">
        <v>131688</v>
      </c>
      <c r="BA5128" t="s">
        <v>4728</v>
      </c>
      <c r="BB5128" t="s">
        <v>5989</v>
      </c>
    </row>
    <row r="5129" spans="46:58" x14ac:dyDescent="0.25">
      <c r="AT5129" t="s">
        <v>75</v>
      </c>
      <c r="AX5129" t="s">
        <v>5280</v>
      </c>
      <c r="AY5129" s="104">
        <v>46118.456944444442</v>
      </c>
      <c r="AZ5129">
        <v>1543290</v>
      </c>
      <c r="BA5129" t="s">
        <v>4728</v>
      </c>
      <c r="BB5129" t="s">
        <v>5989</v>
      </c>
      <c r="BF5129" t="s">
        <v>5931</v>
      </c>
    </row>
    <row r="5130" spans="46:58" x14ac:dyDescent="0.25">
      <c r="AT5130" t="s">
        <v>2600</v>
      </c>
      <c r="AU5130" t="s">
        <v>683</v>
      </c>
      <c r="AX5130" t="s">
        <v>4889</v>
      </c>
      <c r="AY5130" s="104">
        <v>46118.456944444442</v>
      </c>
      <c r="AZ5130">
        <v>2172774</v>
      </c>
      <c r="BA5130" t="s">
        <v>4728</v>
      </c>
      <c r="BB5130" t="s">
        <v>5989</v>
      </c>
      <c r="BC5130" t="s">
        <v>4731</v>
      </c>
      <c r="BF5130" t="s">
        <v>6609</v>
      </c>
    </row>
    <row r="5131" spans="46:58" x14ac:dyDescent="0.25">
      <c r="AX5131" t="s">
        <v>7722</v>
      </c>
      <c r="AY5131" s="104">
        <v>46118.457638888889</v>
      </c>
      <c r="AZ5131">
        <v>53259</v>
      </c>
      <c r="BA5131" t="s">
        <v>4728</v>
      </c>
      <c r="BB5131" t="s">
        <v>5989</v>
      </c>
    </row>
    <row r="5132" spans="46:58" x14ac:dyDescent="0.25">
      <c r="AT5132" t="s">
        <v>2561</v>
      </c>
      <c r="AX5132" t="s">
        <v>4918</v>
      </c>
      <c r="AY5132" s="104">
        <v>46118.457638888889</v>
      </c>
      <c r="AZ5132">
        <v>795563</v>
      </c>
      <c r="BA5132" t="s">
        <v>4728</v>
      </c>
      <c r="BB5132" t="s">
        <v>5989</v>
      </c>
      <c r="BF5132" t="s">
        <v>5956</v>
      </c>
    </row>
    <row r="5133" spans="46:58" x14ac:dyDescent="0.25">
      <c r="AT5133" t="s">
        <v>967</v>
      </c>
      <c r="AX5133" t="s">
        <v>6036</v>
      </c>
      <c r="AY5133" s="104">
        <v>46118.457638888889</v>
      </c>
      <c r="AZ5133">
        <v>1380979</v>
      </c>
      <c r="BA5133" t="s">
        <v>4761</v>
      </c>
      <c r="BB5133" t="s">
        <v>5989</v>
      </c>
      <c r="BF5133" t="s">
        <v>5966</v>
      </c>
    </row>
    <row r="5134" spans="46:58" x14ac:dyDescent="0.25">
      <c r="AT5134" t="s">
        <v>264</v>
      </c>
      <c r="AX5134" t="s">
        <v>7683</v>
      </c>
      <c r="AY5134" s="104">
        <v>46118.457638888889</v>
      </c>
      <c r="AZ5134">
        <v>1240408</v>
      </c>
      <c r="BA5134" t="s">
        <v>4728</v>
      </c>
      <c r="BB5134" t="s">
        <v>5989</v>
      </c>
      <c r="BF5134" t="s">
        <v>5948</v>
      </c>
    </row>
    <row r="5135" spans="46:58" x14ac:dyDescent="0.25">
      <c r="AT5135" t="s">
        <v>2357</v>
      </c>
      <c r="AX5135" t="s">
        <v>7723</v>
      </c>
      <c r="AY5135" s="104">
        <v>46118.457638888889</v>
      </c>
      <c r="AZ5135">
        <v>753390</v>
      </c>
      <c r="BA5135" t="s">
        <v>4728</v>
      </c>
      <c r="BB5135" t="s">
        <v>5989</v>
      </c>
      <c r="BF5135" t="s">
        <v>5956</v>
      </c>
    </row>
    <row r="5136" spans="46:58" x14ac:dyDescent="0.25">
      <c r="AX5136" t="s">
        <v>5704</v>
      </c>
      <c r="AY5136" s="104">
        <v>46118.458333333336</v>
      </c>
      <c r="AZ5136">
        <v>84851</v>
      </c>
      <c r="BA5136" t="s">
        <v>4728</v>
      </c>
      <c r="BB5136" t="s">
        <v>5989</v>
      </c>
    </row>
    <row r="5137" spans="46:58" x14ac:dyDescent="0.25">
      <c r="AT5137" t="s">
        <v>1985</v>
      </c>
      <c r="AX5137" t="s">
        <v>4782</v>
      </c>
      <c r="AY5137" s="104">
        <v>46118.458333333336</v>
      </c>
      <c r="AZ5137">
        <v>573285</v>
      </c>
      <c r="BA5137" t="s">
        <v>4728</v>
      </c>
      <c r="BB5137" t="s">
        <v>5989</v>
      </c>
      <c r="BF5137" t="s">
        <v>5942</v>
      </c>
    </row>
    <row r="5138" spans="46:58" x14ac:dyDescent="0.25">
      <c r="AX5138" t="s">
        <v>7457</v>
      </c>
      <c r="AY5138" s="104">
        <v>46118.458333333336</v>
      </c>
      <c r="AZ5138">
        <v>180908</v>
      </c>
      <c r="BA5138" t="s">
        <v>4728</v>
      </c>
      <c r="BB5138" t="s">
        <v>5989</v>
      </c>
    </row>
    <row r="5139" spans="46:58" x14ac:dyDescent="0.25">
      <c r="AT5139" t="s">
        <v>852</v>
      </c>
      <c r="AX5139" t="s">
        <v>6126</v>
      </c>
      <c r="AY5139" s="104">
        <v>46118.458333333336</v>
      </c>
      <c r="AZ5139">
        <v>598687</v>
      </c>
      <c r="BA5139" t="s">
        <v>4728</v>
      </c>
      <c r="BB5139" t="s">
        <v>5989</v>
      </c>
      <c r="BF5139" t="s">
        <v>5931</v>
      </c>
    </row>
    <row r="5140" spans="46:58" x14ac:dyDescent="0.25">
      <c r="AT5140" t="s">
        <v>2510</v>
      </c>
      <c r="AX5140" t="s">
        <v>4776</v>
      </c>
      <c r="AY5140" s="104">
        <v>46118.459027777775</v>
      </c>
      <c r="AZ5140">
        <v>579029</v>
      </c>
      <c r="BA5140" t="s">
        <v>4728</v>
      </c>
      <c r="BB5140" t="s">
        <v>5989</v>
      </c>
      <c r="BF5140" t="s">
        <v>5931</v>
      </c>
    </row>
    <row r="5141" spans="46:58" x14ac:dyDescent="0.25">
      <c r="AT5141" t="s">
        <v>2624</v>
      </c>
      <c r="AX5141" t="s">
        <v>4995</v>
      </c>
      <c r="AY5141" s="104">
        <v>46118.459027777775</v>
      </c>
      <c r="AZ5141">
        <v>522072</v>
      </c>
      <c r="BA5141" t="s">
        <v>4728</v>
      </c>
      <c r="BB5141" t="s">
        <v>5989</v>
      </c>
      <c r="BF5141" t="s">
        <v>5931</v>
      </c>
    </row>
    <row r="5142" spans="46:58" x14ac:dyDescent="0.25">
      <c r="AT5142" t="s">
        <v>1481</v>
      </c>
      <c r="AX5142" t="s">
        <v>7724</v>
      </c>
      <c r="AY5142" s="104">
        <v>46118.459027777775</v>
      </c>
      <c r="AZ5142">
        <v>277264</v>
      </c>
      <c r="BA5142" t="s">
        <v>4728</v>
      </c>
      <c r="BB5142" t="s">
        <v>5989</v>
      </c>
      <c r="BF5142" t="s">
        <v>4781</v>
      </c>
    </row>
    <row r="5143" spans="46:58" x14ac:dyDescent="0.25">
      <c r="AT5143" t="s">
        <v>1481</v>
      </c>
      <c r="AU5143" t="s">
        <v>967</v>
      </c>
      <c r="AV5143" t="s">
        <v>217</v>
      </c>
      <c r="AX5143" t="s">
        <v>7214</v>
      </c>
      <c r="AY5143" s="104">
        <v>46118.459027777775</v>
      </c>
      <c r="AZ5143">
        <v>1421070</v>
      </c>
      <c r="BA5143" t="s">
        <v>4728</v>
      </c>
      <c r="BB5143" t="s">
        <v>5989</v>
      </c>
      <c r="BC5143" t="s">
        <v>4731</v>
      </c>
      <c r="BF5143" t="s">
        <v>6240</v>
      </c>
    </row>
    <row r="5144" spans="46:58" x14ac:dyDescent="0.25">
      <c r="AX5144" t="s">
        <v>7230</v>
      </c>
      <c r="AY5144" s="104">
        <v>46118.459027777775</v>
      </c>
      <c r="AZ5144">
        <v>180708</v>
      </c>
      <c r="BA5144" t="s">
        <v>4728</v>
      </c>
      <c r="BB5144" t="s">
        <v>5989</v>
      </c>
    </row>
    <row r="5145" spans="46:58" x14ac:dyDescent="0.25">
      <c r="AT5145" t="s">
        <v>1945</v>
      </c>
      <c r="AX5145" t="s">
        <v>4932</v>
      </c>
      <c r="AY5145" s="104">
        <v>46118.459027777775</v>
      </c>
      <c r="AZ5145">
        <v>530347</v>
      </c>
      <c r="BA5145" t="s">
        <v>4728</v>
      </c>
      <c r="BB5145" t="s">
        <v>5989</v>
      </c>
      <c r="BF5145" t="s">
        <v>4781</v>
      </c>
    </row>
    <row r="5146" spans="46:58" x14ac:dyDescent="0.25">
      <c r="AT5146" t="s">
        <v>414</v>
      </c>
      <c r="AX5146" t="s">
        <v>4827</v>
      </c>
      <c r="AY5146" s="104">
        <v>46118.459027777775</v>
      </c>
      <c r="AZ5146">
        <v>658775</v>
      </c>
      <c r="BA5146" t="s">
        <v>4728</v>
      </c>
      <c r="BB5146" t="s">
        <v>5989</v>
      </c>
      <c r="BF5146" t="s">
        <v>5931</v>
      </c>
    </row>
    <row r="5147" spans="46:58" x14ac:dyDescent="0.25">
      <c r="AT5147" t="s">
        <v>308</v>
      </c>
      <c r="AX5147" t="s">
        <v>5739</v>
      </c>
      <c r="AY5147" s="104">
        <v>46118.459722222222</v>
      </c>
      <c r="AZ5147">
        <v>898452</v>
      </c>
      <c r="BA5147" t="s">
        <v>4728</v>
      </c>
      <c r="BB5147" t="s">
        <v>5989</v>
      </c>
      <c r="BF5147" t="s">
        <v>5918</v>
      </c>
    </row>
    <row r="5148" spans="46:58" x14ac:dyDescent="0.25">
      <c r="AT5148" t="s">
        <v>2259</v>
      </c>
      <c r="AU5148" t="s">
        <v>1891</v>
      </c>
      <c r="AX5148" t="s">
        <v>5072</v>
      </c>
      <c r="AY5148" s="104">
        <v>46118.459722222222</v>
      </c>
      <c r="AZ5148">
        <v>1736826</v>
      </c>
      <c r="BA5148" t="s">
        <v>4728</v>
      </c>
      <c r="BB5148" t="s">
        <v>5989</v>
      </c>
      <c r="BC5148" t="s">
        <v>4731</v>
      </c>
      <c r="BF5148" t="s">
        <v>6546</v>
      </c>
    </row>
    <row r="5149" spans="46:58" x14ac:dyDescent="0.25">
      <c r="AT5149" t="s">
        <v>432</v>
      </c>
      <c r="AX5149" t="s">
        <v>4765</v>
      </c>
      <c r="AY5149" s="104">
        <v>46118.459722222222</v>
      </c>
      <c r="AZ5149">
        <v>912187</v>
      </c>
      <c r="BA5149" t="s">
        <v>4728</v>
      </c>
      <c r="BB5149" t="s">
        <v>5989</v>
      </c>
      <c r="BF5149" t="s">
        <v>5931</v>
      </c>
    </row>
    <row r="5150" spans="46:58" x14ac:dyDescent="0.25">
      <c r="AT5150" t="s">
        <v>967</v>
      </c>
      <c r="AX5150" t="s">
        <v>5190</v>
      </c>
      <c r="AY5150" s="104">
        <v>46118.459722222222</v>
      </c>
      <c r="AZ5150">
        <v>1103626</v>
      </c>
      <c r="BA5150" t="s">
        <v>4728</v>
      </c>
      <c r="BB5150" t="s">
        <v>5989</v>
      </c>
      <c r="BF5150" t="s">
        <v>5931</v>
      </c>
    </row>
    <row r="5151" spans="46:58" x14ac:dyDescent="0.25">
      <c r="AT5151" t="s">
        <v>1220</v>
      </c>
      <c r="AX5151" t="s">
        <v>5623</v>
      </c>
      <c r="AY5151" s="104">
        <v>46118.460416666669</v>
      </c>
      <c r="AZ5151">
        <v>654494</v>
      </c>
      <c r="BA5151" t="s">
        <v>4728</v>
      </c>
      <c r="BB5151" t="s">
        <v>5989</v>
      </c>
      <c r="BF5151" t="s">
        <v>5956</v>
      </c>
    </row>
    <row r="5152" spans="46:58" x14ac:dyDescent="0.25">
      <c r="AX5152" t="s">
        <v>6560</v>
      </c>
      <c r="AY5152" s="104">
        <v>46118.460416666669</v>
      </c>
      <c r="AZ5152">
        <v>132327</v>
      </c>
      <c r="BA5152" t="s">
        <v>4728</v>
      </c>
      <c r="BB5152" t="s">
        <v>5989</v>
      </c>
    </row>
    <row r="5153" spans="46:58" x14ac:dyDescent="0.25">
      <c r="AX5153" t="s">
        <v>5995</v>
      </c>
      <c r="AY5153" s="104">
        <v>46118.460416666669</v>
      </c>
      <c r="AZ5153">
        <v>87414</v>
      </c>
      <c r="BA5153" t="s">
        <v>4728</v>
      </c>
      <c r="BB5153" t="s">
        <v>5989</v>
      </c>
    </row>
    <row r="5154" spans="46:58" x14ac:dyDescent="0.25">
      <c r="AT5154" t="s">
        <v>516</v>
      </c>
      <c r="AX5154" t="s">
        <v>4775</v>
      </c>
      <c r="AY5154" s="104">
        <v>46118.460416666669</v>
      </c>
      <c r="AZ5154">
        <v>635209</v>
      </c>
      <c r="BA5154" t="s">
        <v>4728</v>
      </c>
      <c r="BB5154" t="s">
        <v>5989</v>
      </c>
      <c r="BF5154" t="s">
        <v>5931</v>
      </c>
    </row>
    <row r="5155" spans="46:58" x14ac:dyDescent="0.25">
      <c r="AX5155" t="s">
        <v>4753</v>
      </c>
      <c r="AY5155" s="104">
        <v>46118.460416666669</v>
      </c>
      <c r="AZ5155">
        <v>296927</v>
      </c>
      <c r="BA5155" t="s">
        <v>4728</v>
      </c>
      <c r="BB5155" t="s">
        <v>5989</v>
      </c>
    </row>
    <row r="5156" spans="46:58" x14ac:dyDescent="0.25">
      <c r="AX5156" t="s">
        <v>5464</v>
      </c>
      <c r="AY5156" s="104">
        <v>46118.460416666669</v>
      </c>
      <c r="AZ5156">
        <v>63314</v>
      </c>
      <c r="BA5156" t="s">
        <v>4728</v>
      </c>
      <c r="BB5156" t="s">
        <v>5989</v>
      </c>
    </row>
    <row r="5157" spans="46:58" x14ac:dyDescent="0.25">
      <c r="AT5157" t="s">
        <v>2624</v>
      </c>
      <c r="AX5157" t="s">
        <v>4921</v>
      </c>
      <c r="AY5157" s="104">
        <v>46118.460416666669</v>
      </c>
      <c r="AZ5157">
        <v>622848</v>
      </c>
      <c r="BA5157" t="s">
        <v>4728</v>
      </c>
      <c r="BB5157" t="s">
        <v>5989</v>
      </c>
      <c r="BF5157" t="s">
        <v>5931</v>
      </c>
    </row>
    <row r="5158" spans="46:58" x14ac:dyDescent="0.25">
      <c r="AX5158" t="s">
        <v>5085</v>
      </c>
      <c r="AY5158" s="104">
        <v>46118.460416666669</v>
      </c>
      <c r="AZ5158">
        <v>89850</v>
      </c>
      <c r="BA5158" t="s">
        <v>4728</v>
      </c>
      <c r="BB5158" t="s">
        <v>5989</v>
      </c>
    </row>
    <row r="5159" spans="46:58" x14ac:dyDescent="0.25">
      <c r="AX5159" t="s">
        <v>4762</v>
      </c>
      <c r="AY5159" s="104">
        <v>46118.461111111108</v>
      </c>
      <c r="AZ5159">
        <v>56974</v>
      </c>
      <c r="BA5159" t="s">
        <v>4728</v>
      </c>
      <c r="BB5159" t="s">
        <v>5989</v>
      </c>
    </row>
    <row r="5160" spans="46:58" x14ac:dyDescent="0.25">
      <c r="AX5160" t="s">
        <v>4954</v>
      </c>
      <c r="AY5160" s="104">
        <v>46118.461111111108</v>
      </c>
      <c r="AZ5160">
        <v>142765</v>
      </c>
      <c r="BA5160" t="s">
        <v>4728</v>
      </c>
      <c r="BB5160" t="s">
        <v>5989</v>
      </c>
    </row>
    <row r="5161" spans="46:58" x14ac:dyDescent="0.25">
      <c r="AT5161" t="s">
        <v>77</v>
      </c>
      <c r="AX5161" t="s">
        <v>7678</v>
      </c>
      <c r="AY5161" s="104">
        <v>46118.461111111108</v>
      </c>
      <c r="AZ5161">
        <v>860138</v>
      </c>
      <c r="BA5161" t="s">
        <v>4728</v>
      </c>
      <c r="BB5161" t="s">
        <v>5989</v>
      </c>
      <c r="BF5161" t="s">
        <v>5931</v>
      </c>
    </row>
    <row r="5162" spans="46:58" x14ac:dyDescent="0.25">
      <c r="AT5162" t="s">
        <v>1481</v>
      </c>
      <c r="AX5162" t="s">
        <v>4944</v>
      </c>
      <c r="AY5162" s="104">
        <v>46118.461805555555</v>
      </c>
      <c r="AZ5162">
        <v>662043</v>
      </c>
      <c r="BA5162" t="s">
        <v>4728</v>
      </c>
      <c r="BB5162" t="s">
        <v>5989</v>
      </c>
      <c r="BF5162" t="s">
        <v>5931</v>
      </c>
    </row>
    <row r="5163" spans="46:58" x14ac:dyDescent="0.25">
      <c r="AT5163" t="s">
        <v>852</v>
      </c>
      <c r="AX5163" t="s">
        <v>7725</v>
      </c>
      <c r="AY5163" s="104">
        <v>46118.461805555555</v>
      </c>
      <c r="AZ5163">
        <v>746966</v>
      </c>
      <c r="BA5163" t="s">
        <v>4728</v>
      </c>
      <c r="BB5163" t="s">
        <v>5989</v>
      </c>
      <c r="BF5163" t="s">
        <v>5931</v>
      </c>
    </row>
    <row r="5164" spans="46:58" x14ac:dyDescent="0.25">
      <c r="AX5164" t="s">
        <v>7724</v>
      </c>
      <c r="AY5164" s="104">
        <v>46118.461805555555</v>
      </c>
      <c r="AZ5164">
        <v>206410</v>
      </c>
      <c r="BA5164" t="s">
        <v>4728</v>
      </c>
      <c r="BB5164" t="s">
        <v>5989</v>
      </c>
    </row>
    <row r="5165" spans="46:58" x14ac:dyDescent="0.25">
      <c r="AX5165" t="s">
        <v>5537</v>
      </c>
      <c r="AY5165" s="104">
        <v>46118.461805555555</v>
      </c>
      <c r="AZ5165">
        <v>69662</v>
      </c>
      <c r="BA5165" t="s">
        <v>4728</v>
      </c>
      <c r="BB5165" t="s">
        <v>5989</v>
      </c>
    </row>
    <row r="5166" spans="46:58" x14ac:dyDescent="0.25">
      <c r="AX5166" t="s">
        <v>4961</v>
      </c>
      <c r="AY5166" s="104">
        <v>46118.462500000001</v>
      </c>
      <c r="AZ5166">
        <v>71660</v>
      </c>
      <c r="BA5166" t="s">
        <v>4728</v>
      </c>
      <c r="BB5166" t="s">
        <v>5989</v>
      </c>
    </row>
    <row r="5167" spans="46:58" x14ac:dyDescent="0.25">
      <c r="AX5167" t="s">
        <v>4758</v>
      </c>
      <c r="AY5167" s="104">
        <v>46118.462500000001</v>
      </c>
      <c r="AZ5167">
        <v>72672</v>
      </c>
      <c r="BA5167" t="s">
        <v>4728</v>
      </c>
      <c r="BB5167" t="s">
        <v>5989</v>
      </c>
    </row>
    <row r="5168" spans="46:58" x14ac:dyDescent="0.25">
      <c r="AT5168" t="s">
        <v>2259</v>
      </c>
      <c r="AX5168" t="s">
        <v>5847</v>
      </c>
      <c r="AY5168" s="104">
        <v>46118.462500000001</v>
      </c>
      <c r="AZ5168">
        <v>2269874</v>
      </c>
      <c r="BA5168" t="s">
        <v>4728</v>
      </c>
      <c r="BB5168" t="s">
        <v>5989</v>
      </c>
      <c r="BF5168" t="s">
        <v>5942</v>
      </c>
    </row>
    <row r="5169" spans="46:58" x14ac:dyDescent="0.25">
      <c r="AX5169" t="s">
        <v>4847</v>
      </c>
      <c r="AY5169" s="104">
        <v>46118.462500000001</v>
      </c>
      <c r="AZ5169">
        <v>83814</v>
      </c>
      <c r="BA5169" t="s">
        <v>4728</v>
      </c>
      <c r="BB5169" t="s">
        <v>5989</v>
      </c>
    </row>
    <row r="5170" spans="46:58" x14ac:dyDescent="0.25">
      <c r="AT5170" t="s">
        <v>1559</v>
      </c>
      <c r="AX5170" t="s">
        <v>4940</v>
      </c>
      <c r="AY5170" s="104">
        <v>46118.463194444441</v>
      </c>
      <c r="AZ5170">
        <v>965293</v>
      </c>
      <c r="BA5170" t="s">
        <v>4728</v>
      </c>
      <c r="BB5170" t="s">
        <v>5989</v>
      </c>
      <c r="BF5170" t="s">
        <v>5931</v>
      </c>
    </row>
    <row r="5171" spans="46:58" x14ac:dyDescent="0.25">
      <c r="AT5171" t="s">
        <v>247</v>
      </c>
      <c r="AX5171" t="s">
        <v>5030</v>
      </c>
      <c r="AY5171" s="104">
        <v>46118.463194444441</v>
      </c>
      <c r="AZ5171">
        <v>993017</v>
      </c>
      <c r="BA5171" t="s">
        <v>4728</v>
      </c>
      <c r="BB5171" t="s">
        <v>5989</v>
      </c>
      <c r="BF5171" t="s">
        <v>5931</v>
      </c>
    </row>
    <row r="5172" spans="46:58" x14ac:dyDescent="0.25">
      <c r="AX5172" t="s">
        <v>7726</v>
      </c>
      <c r="AY5172" s="104">
        <v>46118.463194444441</v>
      </c>
      <c r="AZ5172">
        <v>148099</v>
      </c>
      <c r="BA5172" t="s">
        <v>4728</v>
      </c>
      <c r="BB5172" t="s">
        <v>5989</v>
      </c>
    </row>
    <row r="5173" spans="46:58" x14ac:dyDescent="0.25">
      <c r="AT5173" t="s">
        <v>250</v>
      </c>
      <c r="AX5173" t="s">
        <v>4743</v>
      </c>
      <c r="AY5173" s="104">
        <v>46118.463194444441</v>
      </c>
      <c r="AZ5173">
        <v>923659</v>
      </c>
      <c r="BA5173" t="s">
        <v>4728</v>
      </c>
      <c r="BB5173" t="s">
        <v>5989</v>
      </c>
      <c r="BF5173" t="s">
        <v>5958</v>
      </c>
    </row>
    <row r="5174" spans="46:58" x14ac:dyDescent="0.25">
      <c r="AT5174" t="s">
        <v>1134</v>
      </c>
      <c r="AU5174" t="s">
        <v>1220</v>
      </c>
      <c r="AX5174" t="s">
        <v>4989</v>
      </c>
      <c r="AY5174" s="104">
        <v>46118.463194444441</v>
      </c>
      <c r="AZ5174">
        <v>1146163</v>
      </c>
      <c r="BA5174" t="s">
        <v>4728</v>
      </c>
      <c r="BB5174" t="s">
        <v>5989</v>
      </c>
      <c r="BF5174" t="s">
        <v>5931</v>
      </c>
    </row>
    <row r="5175" spans="46:58" x14ac:dyDescent="0.25">
      <c r="AX5175" t="s">
        <v>4903</v>
      </c>
      <c r="AY5175" s="104">
        <v>46118.463888888888</v>
      </c>
      <c r="AZ5175">
        <v>126138</v>
      </c>
      <c r="BA5175" t="s">
        <v>4728</v>
      </c>
      <c r="BB5175" t="s">
        <v>5989</v>
      </c>
    </row>
    <row r="5176" spans="46:58" x14ac:dyDescent="0.25">
      <c r="AX5176" t="s">
        <v>5847</v>
      </c>
      <c r="AY5176" s="104">
        <v>46118.464583333334</v>
      </c>
      <c r="AZ5176">
        <v>47485</v>
      </c>
      <c r="BA5176" t="s">
        <v>4728</v>
      </c>
      <c r="BB5176" t="s">
        <v>5989</v>
      </c>
    </row>
    <row r="5177" spans="46:58" x14ac:dyDescent="0.25">
      <c r="AX5177" t="s">
        <v>4763</v>
      </c>
      <c r="AY5177" s="104">
        <v>46118.464583333334</v>
      </c>
      <c r="AZ5177">
        <v>71522</v>
      </c>
      <c r="BA5177" t="s">
        <v>4728</v>
      </c>
      <c r="BB5177" t="s">
        <v>5989</v>
      </c>
    </row>
    <row r="5178" spans="46:58" x14ac:dyDescent="0.25">
      <c r="AT5178" t="s">
        <v>80</v>
      </c>
      <c r="AX5178" t="s">
        <v>4763</v>
      </c>
      <c r="AY5178" s="104">
        <v>46118.464583333334</v>
      </c>
      <c r="AZ5178">
        <v>1036412</v>
      </c>
      <c r="BA5178" t="s">
        <v>4728</v>
      </c>
      <c r="BB5178" t="s">
        <v>5989</v>
      </c>
      <c r="BF5178" t="s">
        <v>5931</v>
      </c>
    </row>
    <row r="5179" spans="46:58" x14ac:dyDescent="0.25">
      <c r="AT5179" t="s">
        <v>868</v>
      </c>
      <c r="AX5179" t="s">
        <v>5382</v>
      </c>
      <c r="AY5179" s="104">
        <v>46118.464583333334</v>
      </c>
      <c r="AZ5179">
        <v>497976</v>
      </c>
      <c r="BA5179" t="s">
        <v>4728</v>
      </c>
      <c r="BB5179" t="s">
        <v>5989</v>
      </c>
      <c r="BF5179" t="s">
        <v>5918</v>
      </c>
    </row>
    <row r="5180" spans="46:58" x14ac:dyDescent="0.25">
      <c r="AT5180" t="s">
        <v>1985</v>
      </c>
      <c r="AX5180" t="s">
        <v>5111</v>
      </c>
      <c r="AY5180" s="104">
        <v>46118.465277777781</v>
      </c>
      <c r="AZ5180">
        <v>1419073</v>
      </c>
      <c r="BA5180" t="s">
        <v>4728</v>
      </c>
      <c r="BB5180" t="s">
        <v>5989</v>
      </c>
      <c r="BF5180" t="s">
        <v>4781</v>
      </c>
    </row>
    <row r="5181" spans="46:58" x14ac:dyDescent="0.25">
      <c r="AX5181" t="s">
        <v>4744</v>
      </c>
      <c r="AY5181" s="104">
        <v>46118.465277777781</v>
      </c>
      <c r="AZ5181">
        <v>81240</v>
      </c>
      <c r="BA5181" t="s">
        <v>4728</v>
      </c>
      <c r="BB5181" t="s">
        <v>5989</v>
      </c>
    </row>
    <row r="5182" spans="46:58" x14ac:dyDescent="0.25">
      <c r="AX5182" t="s">
        <v>5074</v>
      </c>
      <c r="AY5182" s="104">
        <v>46118.465277777781</v>
      </c>
      <c r="AZ5182">
        <v>81379</v>
      </c>
      <c r="BA5182" t="s">
        <v>4728</v>
      </c>
      <c r="BB5182" t="s">
        <v>5989</v>
      </c>
    </row>
    <row r="5183" spans="46:58" x14ac:dyDescent="0.25">
      <c r="AT5183" t="s">
        <v>1481</v>
      </c>
      <c r="AX5183" t="s">
        <v>5382</v>
      </c>
      <c r="AY5183" s="104">
        <v>46118.465277777781</v>
      </c>
      <c r="AZ5183">
        <v>569982</v>
      </c>
      <c r="BA5183" t="s">
        <v>4728</v>
      </c>
      <c r="BB5183" t="s">
        <v>5989</v>
      </c>
      <c r="BF5183" t="s">
        <v>5931</v>
      </c>
    </row>
    <row r="5184" spans="46:58" x14ac:dyDescent="0.25">
      <c r="AT5184" t="s">
        <v>414</v>
      </c>
      <c r="AX5184" t="s">
        <v>7168</v>
      </c>
      <c r="AY5184" s="104">
        <v>46118.465277777781</v>
      </c>
      <c r="AZ5184">
        <v>1230297</v>
      </c>
      <c r="BA5184" t="s">
        <v>4761</v>
      </c>
      <c r="BB5184" t="s">
        <v>5989</v>
      </c>
      <c r="BF5184" t="s">
        <v>5966</v>
      </c>
    </row>
    <row r="5185" spans="46:58" x14ac:dyDescent="0.25">
      <c r="AX5185" t="s">
        <v>4775</v>
      </c>
      <c r="AY5185" s="104">
        <v>46118.465277777781</v>
      </c>
      <c r="AZ5185">
        <v>90544</v>
      </c>
      <c r="BA5185" t="s">
        <v>4728</v>
      </c>
      <c r="BB5185" t="s">
        <v>5989</v>
      </c>
    </row>
    <row r="5186" spans="46:58" x14ac:dyDescent="0.25">
      <c r="AT5186" t="s">
        <v>308</v>
      </c>
      <c r="AX5186" t="s">
        <v>7727</v>
      </c>
      <c r="AY5186" s="104">
        <v>46118.46597222222</v>
      </c>
      <c r="AZ5186">
        <v>671305</v>
      </c>
      <c r="BA5186" t="s">
        <v>4728</v>
      </c>
      <c r="BB5186" t="s">
        <v>5989</v>
      </c>
      <c r="BF5186" t="s">
        <v>5934</v>
      </c>
    </row>
    <row r="5187" spans="46:58" x14ac:dyDescent="0.25">
      <c r="AT5187" t="s">
        <v>432</v>
      </c>
      <c r="AX5187" t="s">
        <v>4932</v>
      </c>
      <c r="AY5187" s="104">
        <v>46118.46597222222</v>
      </c>
      <c r="AZ5187">
        <v>1092811</v>
      </c>
      <c r="BA5187" t="s">
        <v>4728</v>
      </c>
      <c r="BB5187" t="s">
        <v>5989</v>
      </c>
      <c r="BF5187" t="s">
        <v>5931</v>
      </c>
    </row>
    <row r="5188" spans="46:58" x14ac:dyDescent="0.25">
      <c r="AX5188" t="s">
        <v>6714</v>
      </c>
      <c r="AY5188" s="104">
        <v>46118.46597222222</v>
      </c>
      <c r="AZ5188">
        <v>131029</v>
      </c>
      <c r="BA5188" t="s">
        <v>4728</v>
      </c>
      <c r="BB5188" t="s">
        <v>5989</v>
      </c>
    </row>
    <row r="5189" spans="46:58" x14ac:dyDescent="0.25">
      <c r="AT5189" t="s">
        <v>496</v>
      </c>
      <c r="AX5189" t="s">
        <v>7211</v>
      </c>
      <c r="AY5189" s="104">
        <v>46118.466666666667</v>
      </c>
      <c r="AZ5189">
        <v>688420</v>
      </c>
      <c r="BA5189" t="s">
        <v>4728</v>
      </c>
      <c r="BB5189" t="s">
        <v>5989</v>
      </c>
      <c r="BF5189" t="s">
        <v>5931</v>
      </c>
    </row>
    <row r="5190" spans="46:58" x14ac:dyDescent="0.25">
      <c r="AT5190" t="s">
        <v>868</v>
      </c>
      <c r="AX5190" t="s">
        <v>4836</v>
      </c>
      <c r="AY5190" s="104">
        <v>46118.466666666667</v>
      </c>
      <c r="AZ5190">
        <v>1577043</v>
      </c>
      <c r="BA5190" t="s">
        <v>4761</v>
      </c>
      <c r="BB5190" t="s">
        <v>5989</v>
      </c>
      <c r="BF5190" t="s">
        <v>5966</v>
      </c>
    </row>
    <row r="5191" spans="46:58" x14ac:dyDescent="0.25">
      <c r="AT5191" t="s">
        <v>852</v>
      </c>
      <c r="AX5191" t="s">
        <v>6658</v>
      </c>
      <c r="AY5191" s="104">
        <v>46118.466666666667</v>
      </c>
      <c r="AZ5191">
        <v>797925</v>
      </c>
      <c r="BA5191" t="s">
        <v>4728</v>
      </c>
      <c r="BB5191" t="s">
        <v>5989</v>
      </c>
      <c r="BF5191" t="s">
        <v>5942</v>
      </c>
    </row>
    <row r="5192" spans="46:58" x14ac:dyDescent="0.25">
      <c r="AT5192" t="s">
        <v>78</v>
      </c>
      <c r="AX5192" t="s">
        <v>5023</v>
      </c>
      <c r="AY5192" s="104">
        <v>46118.466666666667</v>
      </c>
      <c r="AZ5192">
        <v>1109848</v>
      </c>
      <c r="BA5192" t="s">
        <v>4728</v>
      </c>
      <c r="BB5192" t="s">
        <v>5989</v>
      </c>
      <c r="BF5192" t="s">
        <v>5956</v>
      </c>
    </row>
    <row r="5193" spans="46:58" x14ac:dyDescent="0.25">
      <c r="AT5193" t="s">
        <v>2357</v>
      </c>
      <c r="AX5193" t="s">
        <v>7723</v>
      </c>
      <c r="AY5193" s="104">
        <v>46118.466666666667</v>
      </c>
      <c r="AZ5193">
        <v>444034</v>
      </c>
      <c r="BA5193" t="s">
        <v>4728</v>
      </c>
      <c r="BB5193" t="s">
        <v>5989</v>
      </c>
      <c r="BF5193" t="s">
        <v>5925</v>
      </c>
    </row>
    <row r="5194" spans="46:58" x14ac:dyDescent="0.25">
      <c r="AT5194" t="s">
        <v>1531</v>
      </c>
      <c r="AX5194" t="s">
        <v>5637</v>
      </c>
      <c r="AY5194" s="104">
        <v>46118.466666666667</v>
      </c>
      <c r="AZ5194">
        <v>902633</v>
      </c>
      <c r="BA5194" t="s">
        <v>4728</v>
      </c>
      <c r="BB5194" t="s">
        <v>5989</v>
      </c>
      <c r="BF5194" t="s">
        <v>5925</v>
      </c>
    </row>
    <row r="5195" spans="46:58" x14ac:dyDescent="0.25">
      <c r="AT5195" t="s">
        <v>2403</v>
      </c>
      <c r="AX5195" t="s">
        <v>5074</v>
      </c>
      <c r="AY5195" s="104">
        <v>46118.466666666667</v>
      </c>
      <c r="AZ5195">
        <v>678094</v>
      </c>
      <c r="BA5195" t="s">
        <v>4761</v>
      </c>
      <c r="BB5195" t="s">
        <v>5989</v>
      </c>
      <c r="BF5195" t="s">
        <v>5966</v>
      </c>
    </row>
    <row r="5196" spans="46:58" x14ac:dyDescent="0.25">
      <c r="AX5196" t="s">
        <v>6721</v>
      </c>
      <c r="AY5196" s="104">
        <v>46118.467361111114</v>
      </c>
      <c r="AZ5196">
        <v>83645</v>
      </c>
      <c r="BA5196" t="s">
        <v>4728</v>
      </c>
      <c r="BB5196" t="s">
        <v>5989</v>
      </c>
    </row>
    <row r="5197" spans="46:58" x14ac:dyDescent="0.25">
      <c r="AT5197" t="s">
        <v>264</v>
      </c>
      <c r="AX5197" t="s">
        <v>4763</v>
      </c>
      <c r="AY5197" s="104">
        <v>46118.467361111114</v>
      </c>
      <c r="AZ5197">
        <v>1180440</v>
      </c>
      <c r="BA5197" t="s">
        <v>4728</v>
      </c>
      <c r="BB5197" t="s">
        <v>5989</v>
      </c>
      <c r="BF5197" t="s">
        <v>5948</v>
      </c>
    </row>
    <row r="5198" spans="46:58" x14ac:dyDescent="0.25">
      <c r="AX5198" t="s">
        <v>4782</v>
      </c>
      <c r="AY5198" s="104">
        <v>46118.468055555553</v>
      </c>
      <c r="AZ5198">
        <v>143737</v>
      </c>
      <c r="BA5198" t="s">
        <v>4728</v>
      </c>
      <c r="BB5198" t="s">
        <v>5989</v>
      </c>
    </row>
    <row r="5199" spans="46:58" x14ac:dyDescent="0.25">
      <c r="AX5199" t="s">
        <v>6849</v>
      </c>
      <c r="AY5199" s="104">
        <v>46118.468055555553</v>
      </c>
      <c r="AZ5199">
        <v>55030</v>
      </c>
      <c r="BA5199" t="s">
        <v>4728</v>
      </c>
      <c r="BB5199" t="s">
        <v>5989</v>
      </c>
    </row>
    <row r="5200" spans="46:58" x14ac:dyDescent="0.25">
      <c r="AX5200" t="s">
        <v>4988</v>
      </c>
      <c r="AY5200" s="104">
        <v>46118.468055555553</v>
      </c>
      <c r="AZ5200">
        <v>144105</v>
      </c>
      <c r="BA5200" t="s">
        <v>4728</v>
      </c>
      <c r="BB5200" t="s">
        <v>5989</v>
      </c>
    </row>
    <row r="5201" spans="46:58" x14ac:dyDescent="0.25">
      <c r="AX5201" t="s">
        <v>5249</v>
      </c>
      <c r="AY5201" s="104">
        <v>46118.468055555553</v>
      </c>
      <c r="AZ5201">
        <v>75803</v>
      </c>
      <c r="BA5201" t="s">
        <v>4728</v>
      </c>
      <c r="BB5201" t="s">
        <v>5989</v>
      </c>
    </row>
    <row r="5202" spans="46:58" x14ac:dyDescent="0.25">
      <c r="AX5202" t="s">
        <v>4757</v>
      </c>
      <c r="AY5202" s="104">
        <v>46118.468055555553</v>
      </c>
      <c r="AZ5202">
        <v>60497</v>
      </c>
      <c r="BA5202" t="s">
        <v>4728</v>
      </c>
      <c r="BB5202" t="s">
        <v>5989</v>
      </c>
    </row>
    <row r="5203" spans="46:58" x14ac:dyDescent="0.25">
      <c r="AX5203" t="s">
        <v>6469</v>
      </c>
      <c r="AY5203" s="104">
        <v>46118.468055555553</v>
      </c>
      <c r="AZ5203">
        <v>75882</v>
      </c>
      <c r="BA5203" t="s">
        <v>4728</v>
      </c>
      <c r="BB5203" t="s">
        <v>5989</v>
      </c>
    </row>
    <row r="5204" spans="46:58" x14ac:dyDescent="0.25">
      <c r="AT5204" t="s">
        <v>298</v>
      </c>
      <c r="AX5204" t="s">
        <v>5192</v>
      </c>
      <c r="AY5204" s="104">
        <v>46118.468055555553</v>
      </c>
      <c r="AZ5204">
        <v>806893</v>
      </c>
      <c r="BA5204" t="s">
        <v>4728</v>
      </c>
      <c r="BB5204" t="s">
        <v>5989</v>
      </c>
      <c r="BF5204" t="s">
        <v>4781</v>
      </c>
    </row>
    <row r="5205" spans="46:58" x14ac:dyDescent="0.25">
      <c r="AT5205" t="s">
        <v>2510</v>
      </c>
      <c r="AX5205" t="s">
        <v>4776</v>
      </c>
      <c r="AY5205" s="104">
        <v>46118.468055555553</v>
      </c>
      <c r="AZ5205">
        <v>748330</v>
      </c>
      <c r="BA5205" t="s">
        <v>4728</v>
      </c>
      <c r="BB5205" t="s">
        <v>5989</v>
      </c>
      <c r="BF5205" t="s">
        <v>5942</v>
      </c>
    </row>
    <row r="5206" spans="46:58" x14ac:dyDescent="0.25">
      <c r="AT5206" t="s">
        <v>2373</v>
      </c>
      <c r="AX5206" t="s">
        <v>5336</v>
      </c>
      <c r="AY5206" s="104">
        <v>46118.46875</v>
      </c>
      <c r="AZ5206">
        <v>540972</v>
      </c>
      <c r="BA5206" t="s">
        <v>4728</v>
      </c>
      <c r="BB5206" t="s">
        <v>5989</v>
      </c>
      <c r="BF5206" t="s">
        <v>5931</v>
      </c>
    </row>
    <row r="5207" spans="46:58" x14ac:dyDescent="0.25">
      <c r="AT5207" t="s">
        <v>1507</v>
      </c>
      <c r="AX5207" t="s">
        <v>4807</v>
      </c>
      <c r="AY5207" s="104">
        <v>46118.46875</v>
      </c>
      <c r="AZ5207">
        <v>428869</v>
      </c>
      <c r="BA5207" t="s">
        <v>4728</v>
      </c>
      <c r="BB5207" t="s">
        <v>5989</v>
      </c>
      <c r="BF5207" t="s">
        <v>5950</v>
      </c>
    </row>
    <row r="5208" spans="46:58" x14ac:dyDescent="0.25">
      <c r="AX5208" t="s">
        <v>5249</v>
      </c>
      <c r="AY5208" s="104">
        <v>46118.46875</v>
      </c>
      <c r="AZ5208">
        <v>51065</v>
      </c>
      <c r="BA5208" t="s">
        <v>4728</v>
      </c>
      <c r="BB5208" t="s">
        <v>5989</v>
      </c>
    </row>
    <row r="5209" spans="46:58" x14ac:dyDescent="0.25">
      <c r="AT5209" t="s">
        <v>1124</v>
      </c>
      <c r="AX5209" t="s">
        <v>4968</v>
      </c>
      <c r="AY5209" s="104">
        <v>46118.46875</v>
      </c>
      <c r="AZ5209">
        <v>603670</v>
      </c>
      <c r="BA5209" t="s">
        <v>4728</v>
      </c>
      <c r="BB5209" t="s">
        <v>5989</v>
      </c>
      <c r="BF5209" t="s">
        <v>5920</v>
      </c>
    </row>
    <row r="5210" spans="46:58" x14ac:dyDescent="0.25">
      <c r="AX5210" t="s">
        <v>4763</v>
      </c>
      <c r="AY5210" s="104">
        <v>46118.469444444447</v>
      </c>
      <c r="AZ5210">
        <v>55942</v>
      </c>
      <c r="BA5210" t="s">
        <v>4728</v>
      </c>
      <c r="BB5210" t="s">
        <v>5989</v>
      </c>
    </row>
    <row r="5211" spans="46:58" x14ac:dyDescent="0.25">
      <c r="AX5211" t="s">
        <v>7494</v>
      </c>
      <c r="AY5211" s="104">
        <v>46118.469444444447</v>
      </c>
      <c r="AZ5211">
        <v>80465</v>
      </c>
      <c r="BA5211" t="s">
        <v>4728</v>
      </c>
      <c r="BB5211" t="s">
        <v>5989</v>
      </c>
    </row>
    <row r="5212" spans="46:58" x14ac:dyDescent="0.25">
      <c r="AT5212" t="s">
        <v>866</v>
      </c>
      <c r="AX5212" t="s">
        <v>5334</v>
      </c>
      <c r="AY5212" s="104">
        <v>46118.469444444447</v>
      </c>
      <c r="AZ5212">
        <v>635999</v>
      </c>
      <c r="BA5212" t="s">
        <v>4728</v>
      </c>
      <c r="BB5212" t="s">
        <v>5989</v>
      </c>
      <c r="BF5212" t="s">
        <v>4781</v>
      </c>
    </row>
    <row r="5213" spans="46:58" x14ac:dyDescent="0.25">
      <c r="AT5213" t="s">
        <v>308</v>
      </c>
      <c r="AX5213" t="s">
        <v>7728</v>
      </c>
      <c r="AY5213" s="104">
        <v>46118.469444444447</v>
      </c>
      <c r="AZ5213">
        <v>1282571</v>
      </c>
      <c r="BA5213" t="s">
        <v>4728</v>
      </c>
      <c r="BB5213" t="s">
        <v>5989</v>
      </c>
      <c r="BF5213" t="s">
        <v>5918</v>
      </c>
    </row>
    <row r="5214" spans="46:58" x14ac:dyDescent="0.25">
      <c r="AX5214" t="s">
        <v>5057</v>
      </c>
      <c r="AY5214" s="104">
        <v>46118.469444444447</v>
      </c>
      <c r="AZ5214">
        <v>69219</v>
      </c>
      <c r="BA5214" t="s">
        <v>4728</v>
      </c>
      <c r="BB5214" t="s">
        <v>5989</v>
      </c>
    </row>
    <row r="5215" spans="46:58" x14ac:dyDescent="0.25">
      <c r="AX5215" t="s">
        <v>4743</v>
      </c>
      <c r="AY5215" s="104">
        <v>46118.469444444447</v>
      </c>
      <c r="AZ5215">
        <v>80736</v>
      </c>
      <c r="BA5215" t="s">
        <v>4728</v>
      </c>
      <c r="BB5215" t="s">
        <v>5989</v>
      </c>
    </row>
    <row r="5216" spans="46:58" x14ac:dyDescent="0.25">
      <c r="AT5216" t="s">
        <v>1559</v>
      </c>
      <c r="AU5216" t="s">
        <v>256</v>
      </c>
      <c r="AX5216" t="s">
        <v>5155</v>
      </c>
      <c r="AY5216" s="104">
        <v>46118.469444444447</v>
      </c>
      <c r="AZ5216">
        <v>1773616</v>
      </c>
      <c r="BA5216" t="s">
        <v>4728</v>
      </c>
      <c r="BB5216" t="s">
        <v>5989</v>
      </c>
      <c r="BC5216" t="s">
        <v>4731</v>
      </c>
      <c r="BF5216" t="s">
        <v>6495</v>
      </c>
    </row>
    <row r="5217" spans="46:58" x14ac:dyDescent="0.25">
      <c r="AX5217" t="s">
        <v>4743</v>
      </c>
      <c r="AY5217" s="104">
        <v>46118.469444444447</v>
      </c>
      <c r="AZ5217">
        <v>61168</v>
      </c>
      <c r="BA5217" t="s">
        <v>4728</v>
      </c>
      <c r="BB5217" t="s">
        <v>5989</v>
      </c>
    </row>
    <row r="5218" spans="46:58" x14ac:dyDescent="0.25">
      <c r="AX5218" t="s">
        <v>7729</v>
      </c>
      <c r="AY5218" s="104">
        <v>46118.470138888886</v>
      </c>
      <c r="AZ5218">
        <v>73381</v>
      </c>
      <c r="BA5218" t="s">
        <v>4728</v>
      </c>
      <c r="BB5218" t="s">
        <v>5989</v>
      </c>
    </row>
    <row r="5219" spans="46:58" x14ac:dyDescent="0.25">
      <c r="AT5219" t="s">
        <v>72</v>
      </c>
      <c r="AX5219" t="s">
        <v>4782</v>
      </c>
      <c r="AY5219" s="104">
        <v>46118.470138888886</v>
      </c>
      <c r="AZ5219">
        <v>990205</v>
      </c>
      <c r="BA5219" t="s">
        <v>4728</v>
      </c>
      <c r="BB5219" t="s">
        <v>5989</v>
      </c>
      <c r="BF5219" t="s">
        <v>5931</v>
      </c>
    </row>
    <row r="5220" spans="46:58" x14ac:dyDescent="0.25">
      <c r="AX5220" t="s">
        <v>5078</v>
      </c>
      <c r="AY5220" s="104">
        <v>46118.470138888886</v>
      </c>
      <c r="AZ5220">
        <v>68776</v>
      </c>
      <c r="BA5220" t="s">
        <v>4728</v>
      </c>
      <c r="BB5220" t="s">
        <v>5989</v>
      </c>
    </row>
    <row r="5221" spans="46:58" x14ac:dyDescent="0.25">
      <c r="AT5221" t="s">
        <v>247</v>
      </c>
      <c r="AX5221" t="s">
        <v>4922</v>
      </c>
      <c r="AY5221" s="104">
        <v>46118.470138888886</v>
      </c>
      <c r="AZ5221">
        <v>2435607</v>
      </c>
      <c r="BA5221" t="s">
        <v>4728</v>
      </c>
      <c r="BB5221" t="s">
        <v>5989</v>
      </c>
      <c r="BF5221" t="s">
        <v>4781</v>
      </c>
    </row>
    <row r="5222" spans="46:58" x14ac:dyDescent="0.25">
      <c r="AT5222" t="s">
        <v>2373</v>
      </c>
      <c r="AX5222" t="s">
        <v>4765</v>
      </c>
      <c r="AY5222" s="104">
        <v>46118.470138888886</v>
      </c>
      <c r="AZ5222">
        <v>703706</v>
      </c>
      <c r="BA5222" t="s">
        <v>4728</v>
      </c>
      <c r="BB5222" t="s">
        <v>5989</v>
      </c>
      <c r="BF5222" t="s">
        <v>5948</v>
      </c>
    </row>
    <row r="5223" spans="46:58" x14ac:dyDescent="0.25">
      <c r="AT5223" t="s">
        <v>496</v>
      </c>
      <c r="AX5223" t="s">
        <v>4796</v>
      </c>
      <c r="AY5223" s="104">
        <v>46118.470138888886</v>
      </c>
      <c r="AZ5223">
        <v>1866594</v>
      </c>
      <c r="BA5223" t="s">
        <v>4728</v>
      </c>
      <c r="BB5223" t="s">
        <v>5989</v>
      </c>
      <c r="BF5223" t="s">
        <v>5931</v>
      </c>
    </row>
    <row r="5224" spans="46:58" x14ac:dyDescent="0.25">
      <c r="AX5224" t="s">
        <v>7730</v>
      </c>
      <c r="AY5224" s="104">
        <v>46118.470833333333</v>
      </c>
      <c r="AZ5224">
        <v>55857</v>
      </c>
      <c r="BA5224" t="s">
        <v>4728</v>
      </c>
      <c r="BB5224" t="s">
        <v>5989</v>
      </c>
    </row>
    <row r="5225" spans="46:58" x14ac:dyDescent="0.25">
      <c r="AX5225" t="s">
        <v>7731</v>
      </c>
      <c r="AY5225" s="104">
        <v>46118.470833333333</v>
      </c>
      <c r="AZ5225">
        <v>134197</v>
      </c>
      <c r="BA5225" t="s">
        <v>4728</v>
      </c>
      <c r="BB5225" t="s">
        <v>5989</v>
      </c>
    </row>
    <row r="5226" spans="46:58" x14ac:dyDescent="0.25">
      <c r="AT5226" t="s">
        <v>2624</v>
      </c>
      <c r="AX5226" t="s">
        <v>5315</v>
      </c>
      <c r="AY5226" s="104">
        <v>46118.470833333333</v>
      </c>
      <c r="AZ5226">
        <v>1092193</v>
      </c>
      <c r="BA5226" t="s">
        <v>4728</v>
      </c>
      <c r="BB5226" t="s">
        <v>5989</v>
      </c>
      <c r="BF5226" t="s">
        <v>5931</v>
      </c>
    </row>
    <row r="5227" spans="46:58" x14ac:dyDescent="0.25">
      <c r="AX5227" t="s">
        <v>4875</v>
      </c>
      <c r="AY5227" s="104">
        <v>46118.470833333333</v>
      </c>
      <c r="AZ5227">
        <v>60904</v>
      </c>
      <c r="BA5227" t="s">
        <v>4728</v>
      </c>
      <c r="BB5227" t="s">
        <v>5989</v>
      </c>
    </row>
    <row r="5228" spans="46:58" x14ac:dyDescent="0.25">
      <c r="AT5228" t="s">
        <v>1276</v>
      </c>
      <c r="AX5228" t="s">
        <v>5862</v>
      </c>
      <c r="AY5228" s="104">
        <v>46118.47152777778</v>
      </c>
      <c r="AZ5228">
        <v>513868</v>
      </c>
      <c r="BA5228" t="s">
        <v>4728</v>
      </c>
      <c r="BB5228" t="s">
        <v>5989</v>
      </c>
      <c r="BF5228" t="s">
        <v>5925</v>
      </c>
    </row>
    <row r="5229" spans="46:58" x14ac:dyDescent="0.25">
      <c r="AT5229" t="s">
        <v>1124</v>
      </c>
      <c r="AX5229" t="s">
        <v>4749</v>
      </c>
      <c r="AY5229" s="104">
        <v>46118.47152777778</v>
      </c>
      <c r="AZ5229">
        <v>1152247</v>
      </c>
      <c r="BA5229" t="s">
        <v>4728</v>
      </c>
      <c r="BB5229" t="s">
        <v>5989</v>
      </c>
      <c r="BC5229" t="s">
        <v>4731</v>
      </c>
      <c r="BF5229" t="s">
        <v>5918</v>
      </c>
    </row>
    <row r="5230" spans="46:58" x14ac:dyDescent="0.25">
      <c r="AT5230" t="s">
        <v>852</v>
      </c>
      <c r="AX5230" t="s">
        <v>4971</v>
      </c>
      <c r="AY5230" s="104">
        <v>46118.47152777778</v>
      </c>
      <c r="AZ5230">
        <v>1318232</v>
      </c>
      <c r="BA5230" t="s">
        <v>4728</v>
      </c>
      <c r="BB5230" t="s">
        <v>5989</v>
      </c>
      <c r="BF5230" t="s">
        <v>5942</v>
      </c>
    </row>
    <row r="5231" spans="46:58" x14ac:dyDescent="0.25">
      <c r="AT5231" t="s">
        <v>2383</v>
      </c>
      <c r="AX5231" t="s">
        <v>7723</v>
      </c>
      <c r="AY5231" s="104">
        <v>46118.472222222219</v>
      </c>
      <c r="AZ5231">
        <v>722379</v>
      </c>
      <c r="BA5231" t="s">
        <v>4728</v>
      </c>
      <c r="BB5231" t="s">
        <v>5989</v>
      </c>
      <c r="BF5231" t="s">
        <v>5931</v>
      </c>
    </row>
    <row r="5232" spans="46:58" x14ac:dyDescent="0.25">
      <c r="AX5232" t="s">
        <v>4844</v>
      </c>
      <c r="AY5232" s="104">
        <v>46118.472222222219</v>
      </c>
      <c r="AZ5232">
        <v>421050</v>
      </c>
      <c r="BA5232" t="s">
        <v>4728</v>
      </c>
      <c r="BB5232" t="s">
        <v>5989</v>
      </c>
    </row>
    <row r="5233" spans="46:58" x14ac:dyDescent="0.25">
      <c r="AX5233" t="s">
        <v>5518</v>
      </c>
      <c r="AY5233" s="104">
        <v>46118.472222222219</v>
      </c>
      <c r="AZ5233">
        <v>53598</v>
      </c>
      <c r="BA5233" t="s">
        <v>4728</v>
      </c>
      <c r="BB5233" t="s">
        <v>5989</v>
      </c>
    </row>
    <row r="5234" spans="46:58" x14ac:dyDescent="0.25">
      <c r="AT5234" t="s">
        <v>1220</v>
      </c>
      <c r="AX5234" t="s">
        <v>5502</v>
      </c>
      <c r="AY5234" s="104">
        <v>46118.472222222219</v>
      </c>
      <c r="AZ5234">
        <v>659578</v>
      </c>
      <c r="BA5234" t="s">
        <v>4728</v>
      </c>
      <c r="BB5234" t="s">
        <v>5989</v>
      </c>
      <c r="BF5234" t="s">
        <v>5920</v>
      </c>
    </row>
    <row r="5235" spans="46:58" x14ac:dyDescent="0.25">
      <c r="AT5235" t="s">
        <v>1292</v>
      </c>
      <c r="AX5235" t="s">
        <v>6194</v>
      </c>
      <c r="AY5235" s="104">
        <v>46118.472222222219</v>
      </c>
      <c r="AZ5235">
        <v>815498</v>
      </c>
      <c r="BA5235" t="s">
        <v>4728</v>
      </c>
      <c r="BB5235" t="s">
        <v>5989</v>
      </c>
      <c r="BF5235" t="s">
        <v>5948</v>
      </c>
    </row>
    <row r="5236" spans="46:58" x14ac:dyDescent="0.25">
      <c r="AX5236" t="s">
        <v>4733</v>
      </c>
      <c r="AY5236" s="104">
        <v>46118.472916666666</v>
      </c>
      <c r="AZ5236">
        <v>92607</v>
      </c>
      <c r="BA5236" t="s">
        <v>4728</v>
      </c>
      <c r="BB5236" t="s">
        <v>5989</v>
      </c>
    </row>
    <row r="5237" spans="46:58" x14ac:dyDescent="0.25">
      <c r="AX5237" t="s">
        <v>5575</v>
      </c>
      <c r="AY5237" s="104">
        <v>46118.472916666666</v>
      </c>
      <c r="AZ5237">
        <v>41236</v>
      </c>
      <c r="BA5237" t="s">
        <v>4728</v>
      </c>
      <c r="BB5237" t="s">
        <v>5989</v>
      </c>
    </row>
    <row r="5238" spans="46:58" x14ac:dyDescent="0.25">
      <c r="AX5238" t="s">
        <v>4975</v>
      </c>
      <c r="AY5238" s="104">
        <v>46118.472916666666</v>
      </c>
      <c r="AZ5238">
        <v>86170</v>
      </c>
      <c r="BA5238" t="s">
        <v>4728</v>
      </c>
      <c r="BB5238" t="s">
        <v>5989</v>
      </c>
    </row>
    <row r="5239" spans="46:58" x14ac:dyDescent="0.25">
      <c r="AT5239" t="s">
        <v>2510</v>
      </c>
      <c r="AX5239" t="s">
        <v>7732</v>
      </c>
      <c r="AY5239" s="104">
        <v>46118.473611111112</v>
      </c>
      <c r="AZ5239">
        <v>473228</v>
      </c>
      <c r="BA5239" t="s">
        <v>4728</v>
      </c>
      <c r="BB5239" t="s">
        <v>5989</v>
      </c>
      <c r="BF5239" t="s">
        <v>5931</v>
      </c>
    </row>
    <row r="5240" spans="46:58" x14ac:dyDescent="0.25">
      <c r="AX5240" t="s">
        <v>5012</v>
      </c>
      <c r="AY5240" s="104">
        <v>46118.473611111112</v>
      </c>
      <c r="AZ5240">
        <v>99383</v>
      </c>
      <c r="BA5240" t="s">
        <v>4728</v>
      </c>
      <c r="BB5240" t="s">
        <v>5989</v>
      </c>
    </row>
    <row r="5241" spans="46:58" x14ac:dyDescent="0.25">
      <c r="AT5241" t="s">
        <v>1559</v>
      </c>
      <c r="AX5241" t="s">
        <v>4743</v>
      </c>
      <c r="AY5241" s="104">
        <v>46118.473611111112</v>
      </c>
      <c r="AZ5241">
        <v>2177101</v>
      </c>
      <c r="BA5241" t="s">
        <v>4761</v>
      </c>
      <c r="BB5241" t="s">
        <v>5989</v>
      </c>
      <c r="BF5241" t="s">
        <v>5966</v>
      </c>
    </row>
    <row r="5242" spans="46:58" x14ac:dyDescent="0.25">
      <c r="AT5242" t="s">
        <v>77</v>
      </c>
      <c r="AX5242" t="s">
        <v>4774</v>
      </c>
      <c r="AY5242" s="104">
        <v>46118.473611111112</v>
      </c>
      <c r="AZ5242">
        <v>1580068</v>
      </c>
      <c r="BA5242" t="s">
        <v>4728</v>
      </c>
      <c r="BB5242" t="s">
        <v>5989</v>
      </c>
      <c r="BF5242" t="s">
        <v>5958</v>
      </c>
    </row>
    <row r="5243" spans="46:58" x14ac:dyDescent="0.25">
      <c r="AT5243" t="s">
        <v>73</v>
      </c>
      <c r="AX5243" t="s">
        <v>4938</v>
      </c>
      <c r="AY5243" s="104">
        <v>46118.473611111112</v>
      </c>
      <c r="AZ5243">
        <v>1110483</v>
      </c>
      <c r="BA5243" t="s">
        <v>4728</v>
      </c>
      <c r="BB5243" t="s">
        <v>5989</v>
      </c>
      <c r="BF5243" t="s">
        <v>5958</v>
      </c>
    </row>
    <row r="5244" spans="46:58" x14ac:dyDescent="0.25">
      <c r="AT5244" t="s">
        <v>1531</v>
      </c>
      <c r="AX5244" t="s">
        <v>5272</v>
      </c>
      <c r="AY5244" s="104">
        <v>46118.473611111112</v>
      </c>
      <c r="AZ5244">
        <v>1605168</v>
      </c>
      <c r="BA5244" t="s">
        <v>4761</v>
      </c>
      <c r="BB5244" t="s">
        <v>5989</v>
      </c>
      <c r="BF5244" t="s">
        <v>4781</v>
      </c>
    </row>
    <row r="5245" spans="46:58" x14ac:dyDescent="0.25">
      <c r="AT5245" t="s">
        <v>80</v>
      </c>
      <c r="AX5245" t="s">
        <v>4733</v>
      </c>
      <c r="AY5245" s="104">
        <v>46118.473611111112</v>
      </c>
      <c r="AZ5245">
        <v>1527041</v>
      </c>
      <c r="BA5245" t="s">
        <v>4728</v>
      </c>
      <c r="BB5245" t="s">
        <v>5989</v>
      </c>
      <c r="BF5245" t="s">
        <v>5931</v>
      </c>
    </row>
    <row r="5246" spans="46:58" x14ac:dyDescent="0.25">
      <c r="AX5246" t="s">
        <v>7733</v>
      </c>
      <c r="AY5246" s="104">
        <v>46118.473611111112</v>
      </c>
      <c r="AZ5246">
        <v>67095</v>
      </c>
      <c r="BA5246" t="s">
        <v>4728</v>
      </c>
      <c r="BB5246" t="s">
        <v>5989</v>
      </c>
    </row>
    <row r="5247" spans="46:58" x14ac:dyDescent="0.25">
      <c r="AX5247" t="s">
        <v>5174</v>
      </c>
      <c r="AY5247" s="104">
        <v>46118.474305555559</v>
      </c>
      <c r="AZ5247">
        <v>67128</v>
      </c>
      <c r="BA5247" t="s">
        <v>4728</v>
      </c>
      <c r="BB5247" t="s">
        <v>5989</v>
      </c>
    </row>
    <row r="5248" spans="46:58" x14ac:dyDescent="0.25">
      <c r="AT5248" t="s">
        <v>205</v>
      </c>
      <c r="AX5248" t="s">
        <v>6393</v>
      </c>
      <c r="AY5248" s="104">
        <v>46118.474305555559</v>
      </c>
      <c r="AZ5248">
        <v>749609</v>
      </c>
      <c r="BA5248" t="s">
        <v>4728</v>
      </c>
      <c r="BB5248" t="s">
        <v>5989</v>
      </c>
      <c r="BF5248" t="s">
        <v>5931</v>
      </c>
    </row>
    <row r="5249" spans="46:58" x14ac:dyDescent="0.25">
      <c r="AT5249" t="s">
        <v>250</v>
      </c>
      <c r="AX5249" t="s">
        <v>7734</v>
      </c>
      <c r="AY5249" s="104">
        <v>46118.474305555559</v>
      </c>
      <c r="AZ5249">
        <v>581228</v>
      </c>
      <c r="BA5249" t="s">
        <v>4761</v>
      </c>
      <c r="BB5249" t="s">
        <v>5989</v>
      </c>
      <c r="BF5249" t="s">
        <v>5966</v>
      </c>
    </row>
    <row r="5250" spans="46:58" x14ac:dyDescent="0.25">
      <c r="AT5250" t="s">
        <v>967</v>
      </c>
      <c r="AX5250" t="s">
        <v>6225</v>
      </c>
      <c r="AY5250" s="104">
        <v>46118.474305555559</v>
      </c>
      <c r="AZ5250">
        <v>877195</v>
      </c>
      <c r="BA5250" t="s">
        <v>4728</v>
      </c>
      <c r="BB5250" t="s">
        <v>5989</v>
      </c>
      <c r="BF5250" t="s">
        <v>5931</v>
      </c>
    </row>
    <row r="5251" spans="46:58" x14ac:dyDescent="0.25">
      <c r="AX5251" t="s">
        <v>5012</v>
      </c>
      <c r="AY5251" s="104">
        <v>46118.474305555559</v>
      </c>
      <c r="AZ5251">
        <v>25951</v>
      </c>
      <c r="BA5251" t="s">
        <v>4728</v>
      </c>
      <c r="BB5251" t="s">
        <v>5989</v>
      </c>
    </row>
    <row r="5252" spans="46:58" x14ac:dyDescent="0.25">
      <c r="AX5252" t="s">
        <v>7735</v>
      </c>
      <c r="AY5252" s="104">
        <v>46118.474999999999</v>
      </c>
      <c r="AZ5252">
        <v>66492</v>
      </c>
      <c r="BA5252" t="s">
        <v>4728</v>
      </c>
      <c r="BB5252" t="s">
        <v>5989</v>
      </c>
    </row>
    <row r="5253" spans="46:58" x14ac:dyDescent="0.25">
      <c r="AX5253" t="s">
        <v>5074</v>
      </c>
      <c r="AY5253" s="104">
        <v>46118.474999999999</v>
      </c>
      <c r="AZ5253">
        <v>211184</v>
      </c>
      <c r="BA5253" t="s">
        <v>4728</v>
      </c>
      <c r="BB5253" t="s">
        <v>5989</v>
      </c>
    </row>
    <row r="5254" spans="46:58" x14ac:dyDescent="0.25">
      <c r="AT5254" t="s">
        <v>2373</v>
      </c>
      <c r="AX5254" t="s">
        <v>4932</v>
      </c>
      <c r="AY5254" s="104">
        <v>46118.474999999999</v>
      </c>
      <c r="AZ5254">
        <v>459538</v>
      </c>
      <c r="BA5254" t="s">
        <v>4728</v>
      </c>
      <c r="BB5254" t="s">
        <v>5989</v>
      </c>
      <c r="BF5254" t="s">
        <v>4781</v>
      </c>
    </row>
    <row r="5255" spans="46:58" x14ac:dyDescent="0.25">
      <c r="AT5255" t="s">
        <v>2510</v>
      </c>
      <c r="AX5255" t="s">
        <v>6723</v>
      </c>
      <c r="AY5255" s="104">
        <v>46118.475694444445</v>
      </c>
      <c r="AZ5255">
        <v>1447798</v>
      </c>
      <c r="BA5255" t="s">
        <v>4761</v>
      </c>
      <c r="BB5255" t="s">
        <v>5989</v>
      </c>
      <c r="BF5255" t="s">
        <v>5966</v>
      </c>
    </row>
    <row r="5256" spans="46:58" x14ac:dyDescent="0.25">
      <c r="AX5256" t="s">
        <v>6038</v>
      </c>
      <c r="AY5256" s="104">
        <v>46118.475694444445</v>
      </c>
      <c r="AZ5256">
        <v>64601</v>
      </c>
      <c r="BA5256" t="s">
        <v>4728</v>
      </c>
      <c r="BB5256" t="s">
        <v>5989</v>
      </c>
    </row>
    <row r="5257" spans="46:58" x14ac:dyDescent="0.25">
      <c r="AT5257" t="s">
        <v>232</v>
      </c>
      <c r="AX5257" t="s">
        <v>4733</v>
      </c>
      <c r="AY5257" s="104">
        <v>46118.475694444445</v>
      </c>
      <c r="AZ5257">
        <v>934972</v>
      </c>
      <c r="BA5257" t="s">
        <v>4728</v>
      </c>
      <c r="BB5257" t="s">
        <v>5989</v>
      </c>
      <c r="BC5257" t="s">
        <v>4731</v>
      </c>
      <c r="BF5257" t="s">
        <v>5966</v>
      </c>
    </row>
    <row r="5258" spans="46:58" x14ac:dyDescent="0.25">
      <c r="AX5258" t="s">
        <v>6354</v>
      </c>
      <c r="AY5258" s="104">
        <v>46118.475694444445</v>
      </c>
      <c r="AZ5258">
        <v>50849</v>
      </c>
      <c r="BA5258" t="s">
        <v>4728</v>
      </c>
      <c r="BB5258" t="s">
        <v>5989</v>
      </c>
    </row>
    <row r="5259" spans="46:58" x14ac:dyDescent="0.25">
      <c r="AX5259" t="s">
        <v>6404</v>
      </c>
      <c r="AY5259" s="104">
        <v>46118.475694444445</v>
      </c>
      <c r="AZ5259">
        <v>90679</v>
      </c>
      <c r="BA5259" t="s">
        <v>4728</v>
      </c>
      <c r="BB5259" t="s">
        <v>5989</v>
      </c>
    </row>
    <row r="5260" spans="46:58" x14ac:dyDescent="0.25">
      <c r="AX5260" t="s">
        <v>4827</v>
      </c>
      <c r="AY5260" s="104">
        <v>46118.475694444445</v>
      </c>
      <c r="AZ5260">
        <v>211460</v>
      </c>
      <c r="BA5260" t="s">
        <v>4728</v>
      </c>
      <c r="BB5260" t="s">
        <v>5989</v>
      </c>
    </row>
    <row r="5261" spans="46:58" x14ac:dyDescent="0.25">
      <c r="AT5261" t="s">
        <v>1379</v>
      </c>
      <c r="AX5261" t="s">
        <v>4944</v>
      </c>
      <c r="AY5261" s="104">
        <v>46118.475694444445</v>
      </c>
      <c r="AZ5261">
        <v>2363121</v>
      </c>
      <c r="BA5261" t="s">
        <v>4728</v>
      </c>
      <c r="BB5261" t="s">
        <v>5989</v>
      </c>
      <c r="BF5261" t="s">
        <v>5931</v>
      </c>
    </row>
    <row r="5262" spans="46:58" x14ac:dyDescent="0.25">
      <c r="AX5262" t="s">
        <v>7736</v>
      </c>
      <c r="AY5262" s="104">
        <v>46118.475694444445</v>
      </c>
      <c r="AZ5262">
        <v>242476</v>
      </c>
      <c r="BA5262" t="s">
        <v>4728</v>
      </c>
      <c r="BB5262" t="s">
        <v>5989</v>
      </c>
    </row>
    <row r="5263" spans="46:58" x14ac:dyDescent="0.25">
      <c r="AX5263" t="s">
        <v>5256</v>
      </c>
      <c r="AY5263" s="104">
        <v>46118.476388888892</v>
      </c>
      <c r="AZ5263">
        <v>120171</v>
      </c>
      <c r="BA5263" t="s">
        <v>4728</v>
      </c>
      <c r="BB5263" t="s">
        <v>5989</v>
      </c>
    </row>
    <row r="5264" spans="46:58" x14ac:dyDescent="0.25">
      <c r="AT5264" t="s">
        <v>223</v>
      </c>
      <c r="AX5264" t="s">
        <v>7737</v>
      </c>
      <c r="AY5264" s="104">
        <v>46118.476388888892</v>
      </c>
      <c r="AZ5264">
        <v>292601</v>
      </c>
      <c r="BA5264" t="s">
        <v>4728</v>
      </c>
      <c r="BB5264" t="s">
        <v>5989</v>
      </c>
      <c r="BF5264" t="s">
        <v>5925</v>
      </c>
    </row>
    <row r="5265" spans="46:58" x14ac:dyDescent="0.25">
      <c r="AT5265" t="s">
        <v>2561</v>
      </c>
      <c r="AX5265" t="s">
        <v>5665</v>
      </c>
      <c r="AY5265" s="104">
        <v>46118.476388888892</v>
      </c>
      <c r="AZ5265">
        <v>717717</v>
      </c>
      <c r="BA5265" t="s">
        <v>4761</v>
      </c>
      <c r="BB5265" t="s">
        <v>5989</v>
      </c>
      <c r="BF5265" t="s">
        <v>5918</v>
      </c>
    </row>
    <row r="5266" spans="46:58" x14ac:dyDescent="0.25">
      <c r="AT5266" t="s">
        <v>637</v>
      </c>
      <c r="AX5266" t="s">
        <v>5609</v>
      </c>
      <c r="AY5266" s="104">
        <v>46118.476388888892</v>
      </c>
      <c r="AZ5266">
        <v>2223771</v>
      </c>
      <c r="BA5266" t="s">
        <v>4761</v>
      </c>
      <c r="BB5266" t="s">
        <v>5989</v>
      </c>
      <c r="BF5266" t="s">
        <v>5942</v>
      </c>
    </row>
    <row r="5267" spans="46:58" x14ac:dyDescent="0.25">
      <c r="AX5267" t="s">
        <v>7470</v>
      </c>
      <c r="AY5267" s="104">
        <v>46118.476388888892</v>
      </c>
      <c r="AZ5267">
        <v>63991</v>
      </c>
      <c r="BA5267" t="s">
        <v>4728</v>
      </c>
      <c r="BB5267" t="s">
        <v>5989</v>
      </c>
    </row>
    <row r="5268" spans="46:58" x14ac:dyDescent="0.25">
      <c r="AX5268" t="s">
        <v>7738</v>
      </c>
      <c r="AY5268" s="104">
        <v>46118.477083333331</v>
      </c>
      <c r="AZ5268">
        <v>70950</v>
      </c>
      <c r="BA5268" t="s">
        <v>4728</v>
      </c>
      <c r="BB5268" t="s">
        <v>5989</v>
      </c>
    </row>
    <row r="5269" spans="46:58" x14ac:dyDescent="0.25">
      <c r="AT5269" t="s">
        <v>1706</v>
      </c>
      <c r="AX5269" t="s">
        <v>7334</v>
      </c>
      <c r="AY5269" s="104">
        <v>46118.477083333331</v>
      </c>
      <c r="AZ5269">
        <v>867149</v>
      </c>
      <c r="BA5269" t="s">
        <v>4728</v>
      </c>
      <c r="BB5269" t="s">
        <v>5989</v>
      </c>
      <c r="BF5269" t="s">
        <v>5920</v>
      </c>
    </row>
    <row r="5270" spans="46:58" x14ac:dyDescent="0.25">
      <c r="AT5270" t="s">
        <v>1531</v>
      </c>
      <c r="AX5270" t="s">
        <v>5637</v>
      </c>
      <c r="AY5270" s="104">
        <v>46118.477083333331</v>
      </c>
      <c r="AZ5270">
        <v>1364147</v>
      </c>
      <c r="BA5270" t="s">
        <v>4728</v>
      </c>
      <c r="BB5270" t="s">
        <v>5989</v>
      </c>
      <c r="BF5270" t="s">
        <v>5931</v>
      </c>
    </row>
    <row r="5271" spans="46:58" x14ac:dyDescent="0.25">
      <c r="AT5271" t="s">
        <v>250</v>
      </c>
      <c r="AX5271" t="s">
        <v>5320</v>
      </c>
      <c r="AY5271" s="104">
        <v>46118.477083333331</v>
      </c>
      <c r="AZ5271">
        <v>803597</v>
      </c>
      <c r="BA5271" t="s">
        <v>4728</v>
      </c>
      <c r="BB5271" t="s">
        <v>5989</v>
      </c>
      <c r="BF5271" t="s">
        <v>5920</v>
      </c>
    </row>
    <row r="5272" spans="46:58" x14ac:dyDescent="0.25">
      <c r="AX5272" t="s">
        <v>7470</v>
      </c>
      <c r="AY5272" s="104">
        <v>46118.477083333331</v>
      </c>
      <c r="AZ5272">
        <v>57816</v>
      </c>
      <c r="BA5272" t="s">
        <v>4728</v>
      </c>
      <c r="BB5272" t="s">
        <v>5989</v>
      </c>
    </row>
    <row r="5273" spans="46:58" x14ac:dyDescent="0.25">
      <c r="AT5273" t="s">
        <v>2510</v>
      </c>
      <c r="AU5273" t="s">
        <v>217</v>
      </c>
      <c r="AX5273" t="s">
        <v>4922</v>
      </c>
      <c r="AY5273" s="104">
        <v>46118.477777777778</v>
      </c>
      <c r="AZ5273">
        <v>1305683</v>
      </c>
      <c r="BA5273" t="s">
        <v>4728</v>
      </c>
      <c r="BB5273" t="s">
        <v>5989</v>
      </c>
      <c r="BC5273" t="s">
        <v>4731</v>
      </c>
      <c r="BF5273" t="s">
        <v>6501</v>
      </c>
    </row>
    <row r="5274" spans="46:58" x14ac:dyDescent="0.25">
      <c r="AT5274" t="s">
        <v>1220</v>
      </c>
      <c r="AX5274" t="s">
        <v>7739</v>
      </c>
      <c r="AY5274" s="104">
        <v>46118.477777777778</v>
      </c>
      <c r="AZ5274">
        <v>901058</v>
      </c>
      <c r="BA5274" t="s">
        <v>4728</v>
      </c>
      <c r="BB5274" t="s">
        <v>5989</v>
      </c>
      <c r="BF5274" t="s">
        <v>5931</v>
      </c>
    </row>
    <row r="5275" spans="46:58" x14ac:dyDescent="0.25">
      <c r="AT5275" t="s">
        <v>1385</v>
      </c>
      <c r="AX5275" t="s">
        <v>4900</v>
      </c>
      <c r="AY5275" s="104">
        <v>46118.478472222225</v>
      </c>
      <c r="AZ5275">
        <v>590677</v>
      </c>
      <c r="BA5275" t="s">
        <v>4728</v>
      </c>
      <c r="BB5275" t="s">
        <v>5989</v>
      </c>
      <c r="BF5275" t="s">
        <v>5931</v>
      </c>
    </row>
    <row r="5276" spans="46:58" x14ac:dyDescent="0.25">
      <c r="AT5276" t="s">
        <v>2403</v>
      </c>
      <c r="AX5276" t="s">
        <v>7686</v>
      </c>
      <c r="AY5276" s="104">
        <v>46118.478472222225</v>
      </c>
      <c r="AZ5276">
        <v>464229</v>
      </c>
      <c r="BA5276" t="s">
        <v>4728</v>
      </c>
      <c r="BB5276" t="s">
        <v>5989</v>
      </c>
      <c r="BF5276" t="s">
        <v>5931</v>
      </c>
    </row>
    <row r="5277" spans="46:58" x14ac:dyDescent="0.25">
      <c r="AX5277" t="s">
        <v>5072</v>
      </c>
      <c r="AY5277" s="104">
        <v>46118.478472222225</v>
      </c>
      <c r="AZ5277">
        <v>429150</v>
      </c>
      <c r="BA5277" t="s">
        <v>4728</v>
      </c>
      <c r="BB5277" t="s">
        <v>5989</v>
      </c>
    </row>
    <row r="5278" spans="46:58" x14ac:dyDescent="0.25">
      <c r="AT5278" t="s">
        <v>264</v>
      </c>
      <c r="AU5278" t="s">
        <v>256</v>
      </c>
      <c r="AX5278" t="s">
        <v>4745</v>
      </c>
      <c r="AY5278" s="104">
        <v>46118.479166666664</v>
      </c>
      <c r="AZ5278">
        <v>2445857</v>
      </c>
      <c r="BA5278" t="s">
        <v>4728</v>
      </c>
      <c r="BB5278" t="s">
        <v>5989</v>
      </c>
      <c r="BC5278" t="s">
        <v>4731</v>
      </c>
      <c r="BF5278" t="s">
        <v>6922</v>
      </c>
    </row>
    <row r="5279" spans="46:58" x14ac:dyDescent="0.25">
      <c r="AT5279" t="s">
        <v>2561</v>
      </c>
      <c r="AX5279" t="s">
        <v>4855</v>
      </c>
      <c r="AY5279" s="104">
        <v>46118.479166666664</v>
      </c>
      <c r="AZ5279">
        <v>372246</v>
      </c>
      <c r="BA5279" t="s">
        <v>4728</v>
      </c>
      <c r="BB5279" t="s">
        <v>5989</v>
      </c>
      <c r="BF5279" t="s">
        <v>5931</v>
      </c>
    </row>
    <row r="5280" spans="46:58" x14ac:dyDescent="0.25">
      <c r="AT5280" t="s">
        <v>432</v>
      </c>
      <c r="AX5280" t="s">
        <v>4915</v>
      </c>
      <c r="AY5280" s="104">
        <v>46118.479861111111</v>
      </c>
      <c r="AZ5280">
        <v>778019</v>
      </c>
      <c r="BA5280" t="s">
        <v>4728</v>
      </c>
      <c r="BB5280" t="s">
        <v>5989</v>
      </c>
      <c r="BF5280" t="s">
        <v>5918</v>
      </c>
    </row>
    <row r="5281" spans="46:58" x14ac:dyDescent="0.25">
      <c r="AT5281" t="s">
        <v>253</v>
      </c>
      <c r="AX5281" t="s">
        <v>4765</v>
      </c>
      <c r="AY5281" s="104">
        <v>46118.479861111111</v>
      </c>
      <c r="AZ5281">
        <v>266262</v>
      </c>
      <c r="BA5281" t="s">
        <v>4728</v>
      </c>
      <c r="BB5281" t="s">
        <v>5989</v>
      </c>
      <c r="BF5281" t="s">
        <v>4781</v>
      </c>
    </row>
    <row r="5282" spans="46:58" x14ac:dyDescent="0.25">
      <c r="AT5282" t="s">
        <v>2383</v>
      </c>
      <c r="AX5282" t="s">
        <v>7740</v>
      </c>
      <c r="AY5282" s="104">
        <v>46118.479861111111</v>
      </c>
      <c r="AZ5282">
        <v>551271</v>
      </c>
      <c r="BA5282" t="s">
        <v>4728</v>
      </c>
      <c r="BB5282" t="s">
        <v>5989</v>
      </c>
      <c r="BF5282" t="s">
        <v>5931</v>
      </c>
    </row>
    <row r="5283" spans="46:58" x14ac:dyDescent="0.25">
      <c r="AX5283" t="s">
        <v>7741</v>
      </c>
      <c r="AY5283" s="104">
        <v>46118.479861111111</v>
      </c>
      <c r="AZ5283">
        <v>41224</v>
      </c>
      <c r="BA5283" t="s">
        <v>4728</v>
      </c>
      <c r="BB5283" t="s">
        <v>5989</v>
      </c>
    </row>
    <row r="5284" spans="46:58" x14ac:dyDescent="0.25">
      <c r="AX5284" t="s">
        <v>5072</v>
      </c>
      <c r="AY5284" s="104">
        <v>46118.479861111111</v>
      </c>
      <c r="AZ5284">
        <v>110731</v>
      </c>
      <c r="BA5284" t="s">
        <v>4728</v>
      </c>
      <c r="BB5284" t="s">
        <v>5989</v>
      </c>
    </row>
    <row r="5285" spans="46:58" x14ac:dyDescent="0.25">
      <c r="AT5285" t="s">
        <v>1559</v>
      </c>
      <c r="AX5285" t="s">
        <v>7737</v>
      </c>
      <c r="AY5285" s="104">
        <v>46118.479861111111</v>
      </c>
      <c r="AZ5285">
        <v>576186</v>
      </c>
      <c r="BA5285" t="s">
        <v>4728</v>
      </c>
      <c r="BB5285" t="s">
        <v>5989</v>
      </c>
      <c r="BF5285" t="s">
        <v>5918</v>
      </c>
    </row>
    <row r="5286" spans="46:58" x14ac:dyDescent="0.25">
      <c r="AT5286" t="s">
        <v>1124</v>
      </c>
      <c r="AX5286" t="s">
        <v>4727</v>
      </c>
      <c r="AY5286" s="104">
        <v>46118.479861111111</v>
      </c>
      <c r="AZ5286">
        <v>232646</v>
      </c>
      <c r="BA5286" t="s">
        <v>4728</v>
      </c>
      <c r="BB5286" t="s">
        <v>5989</v>
      </c>
      <c r="BF5286" t="s">
        <v>5918</v>
      </c>
    </row>
    <row r="5287" spans="46:58" x14ac:dyDescent="0.25">
      <c r="AT5287" t="s">
        <v>1284</v>
      </c>
      <c r="AX5287" t="s">
        <v>4733</v>
      </c>
      <c r="AY5287" s="104">
        <v>46118.479861111111</v>
      </c>
      <c r="AZ5287">
        <v>618244</v>
      </c>
      <c r="BA5287" t="s">
        <v>4728</v>
      </c>
      <c r="BB5287" t="s">
        <v>5989</v>
      </c>
      <c r="BF5287" t="s">
        <v>5950</v>
      </c>
    </row>
    <row r="5288" spans="46:58" x14ac:dyDescent="0.25">
      <c r="AT5288" t="s">
        <v>1124</v>
      </c>
      <c r="AX5288" t="s">
        <v>7466</v>
      </c>
      <c r="AY5288" s="104">
        <v>46118.479861111111</v>
      </c>
      <c r="AZ5288">
        <v>480595</v>
      </c>
      <c r="BA5288" t="s">
        <v>4728</v>
      </c>
      <c r="BB5288" t="s">
        <v>5989</v>
      </c>
      <c r="BF5288" t="s">
        <v>5918</v>
      </c>
    </row>
    <row r="5289" spans="46:58" x14ac:dyDescent="0.25">
      <c r="AX5289" t="s">
        <v>5889</v>
      </c>
      <c r="AY5289" s="104">
        <v>46118.480555555558</v>
      </c>
      <c r="AZ5289">
        <v>39315</v>
      </c>
      <c r="BA5289" t="s">
        <v>4728</v>
      </c>
      <c r="BB5289" t="s">
        <v>5989</v>
      </c>
    </row>
    <row r="5290" spans="46:58" x14ac:dyDescent="0.25">
      <c r="AT5290" t="s">
        <v>81</v>
      </c>
      <c r="AX5290" t="s">
        <v>4932</v>
      </c>
      <c r="AY5290" s="104">
        <v>46118.480555555558</v>
      </c>
      <c r="AZ5290">
        <v>595827</v>
      </c>
      <c r="BA5290" t="s">
        <v>4728</v>
      </c>
      <c r="BB5290" t="s">
        <v>5989</v>
      </c>
      <c r="BF5290" t="s">
        <v>5958</v>
      </c>
    </row>
    <row r="5291" spans="46:58" x14ac:dyDescent="0.25">
      <c r="AX5291" t="s">
        <v>4826</v>
      </c>
      <c r="AY5291" s="104">
        <v>46118.480555555558</v>
      </c>
      <c r="AZ5291">
        <v>86443</v>
      </c>
      <c r="BA5291" t="s">
        <v>4728</v>
      </c>
      <c r="BB5291" t="s">
        <v>5989</v>
      </c>
    </row>
    <row r="5292" spans="46:58" x14ac:dyDescent="0.25">
      <c r="AT5292" t="s">
        <v>253</v>
      </c>
      <c r="AX5292" t="s">
        <v>5467</v>
      </c>
      <c r="AY5292" s="104">
        <v>46118.480555555558</v>
      </c>
      <c r="AZ5292">
        <v>209883</v>
      </c>
      <c r="BA5292" t="s">
        <v>4728</v>
      </c>
      <c r="BB5292" t="s">
        <v>5989</v>
      </c>
      <c r="BF5292" t="s">
        <v>4781</v>
      </c>
    </row>
    <row r="5293" spans="46:58" x14ac:dyDescent="0.25">
      <c r="AX5293" t="s">
        <v>4961</v>
      </c>
      <c r="AY5293" s="104">
        <v>46118.480555555558</v>
      </c>
      <c r="AZ5293">
        <v>75053</v>
      </c>
      <c r="BA5293" t="s">
        <v>4728</v>
      </c>
      <c r="BB5293" t="s">
        <v>5989</v>
      </c>
    </row>
    <row r="5294" spans="46:58" x14ac:dyDescent="0.25">
      <c r="AT5294" t="s">
        <v>516</v>
      </c>
      <c r="AX5294" t="s">
        <v>4921</v>
      </c>
      <c r="AY5294" s="104">
        <v>46118.480555555558</v>
      </c>
      <c r="AZ5294">
        <v>408215</v>
      </c>
      <c r="BA5294" t="s">
        <v>4728</v>
      </c>
      <c r="BB5294" t="s">
        <v>5989</v>
      </c>
      <c r="BF5294" t="s">
        <v>5942</v>
      </c>
    </row>
    <row r="5295" spans="46:58" x14ac:dyDescent="0.25">
      <c r="AT5295" t="s">
        <v>1507</v>
      </c>
      <c r="AX5295" t="s">
        <v>5074</v>
      </c>
      <c r="AY5295" s="104">
        <v>46118.481249999997</v>
      </c>
      <c r="AZ5295">
        <v>1253753</v>
      </c>
      <c r="BA5295" t="s">
        <v>4761</v>
      </c>
      <c r="BB5295" t="s">
        <v>5989</v>
      </c>
      <c r="BF5295" t="s">
        <v>5966</v>
      </c>
    </row>
    <row r="5296" spans="46:58" x14ac:dyDescent="0.25">
      <c r="AX5296" t="s">
        <v>5889</v>
      </c>
      <c r="AY5296" s="104">
        <v>46118.481249999997</v>
      </c>
      <c r="AZ5296">
        <v>50682</v>
      </c>
      <c r="BA5296" t="s">
        <v>4728</v>
      </c>
      <c r="BB5296" t="s">
        <v>5989</v>
      </c>
    </row>
    <row r="5297" spans="46:58" x14ac:dyDescent="0.25">
      <c r="AT5297" t="s">
        <v>2510</v>
      </c>
      <c r="AX5297" t="s">
        <v>4765</v>
      </c>
      <c r="AY5297" s="104">
        <v>46118.481249999997</v>
      </c>
      <c r="AZ5297">
        <v>326549</v>
      </c>
      <c r="BA5297" t="s">
        <v>4728</v>
      </c>
      <c r="BB5297" t="s">
        <v>5989</v>
      </c>
      <c r="BF5297" t="s">
        <v>5931</v>
      </c>
    </row>
    <row r="5298" spans="46:58" x14ac:dyDescent="0.25">
      <c r="AX5298" t="s">
        <v>5442</v>
      </c>
      <c r="AY5298" s="104">
        <v>46118.481249999997</v>
      </c>
      <c r="AZ5298">
        <v>51566</v>
      </c>
      <c r="BA5298" t="s">
        <v>4728</v>
      </c>
      <c r="BB5298" t="s">
        <v>5989</v>
      </c>
    </row>
    <row r="5299" spans="46:58" x14ac:dyDescent="0.25">
      <c r="AX5299" t="s">
        <v>7622</v>
      </c>
      <c r="AY5299" s="104">
        <v>46118.481249999997</v>
      </c>
      <c r="AZ5299">
        <v>72636</v>
      </c>
      <c r="BA5299" t="s">
        <v>4728</v>
      </c>
      <c r="BB5299" t="s">
        <v>5989</v>
      </c>
    </row>
    <row r="5300" spans="46:58" x14ac:dyDescent="0.25">
      <c r="AT5300" t="s">
        <v>2624</v>
      </c>
      <c r="AX5300" t="s">
        <v>4782</v>
      </c>
      <c r="AY5300" s="104">
        <v>46118.481944444444</v>
      </c>
      <c r="AZ5300">
        <v>604596</v>
      </c>
      <c r="BA5300" t="s">
        <v>4728</v>
      </c>
      <c r="BB5300" t="s">
        <v>5989</v>
      </c>
      <c r="BF5300" t="s">
        <v>5931</v>
      </c>
    </row>
    <row r="5301" spans="46:58" x14ac:dyDescent="0.25">
      <c r="AX5301" t="s">
        <v>6849</v>
      </c>
      <c r="AY5301" s="104">
        <v>46118.481944444444</v>
      </c>
      <c r="AZ5301">
        <v>55722</v>
      </c>
      <c r="BA5301" t="s">
        <v>4728</v>
      </c>
      <c r="BB5301" t="s">
        <v>5989</v>
      </c>
    </row>
    <row r="5302" spans="46:58" x14ac:dyDescent="0.25">
      <c r="AT5302" t="s">
        <v>836</v>
      </c>
      <c r="AX5302" t="s">
        <v>7742</v>
      </c>
      <c r="AY5302" s="104">
        <v>46118.481944444444</v>
      </c>
      <c r="AZ5302">
        <v>5338473</v>
      </c>
      <c r="BA5302" t="s">
        <v>4761</v>
      </c>
      <c r="BB5302" t="s">
        <v>5989</v>
      </c>
      <c r="BF5302" t="s">
        <v>5966</v>
      </c>
    </row>
    <row r="5303" spans="46:58" x14ac:dyDescent="0.25">
      <c r="AT5303" t="s">
        <v>2429</v>
      </c>
      <c r="AX5303" t="s">
        <v>5202</v>
      </c>
      <c r="AY5303" s="104">
        <v>46118.481944444444</v>
      </c>
      <c r="AZ5303">
        <v>755139</v>
      </c>
      <c r="BA5303" t="s">
        <v>4728</v>
      </c>
      <c r="BB5303" t="s">
        <v>5989</v>
      </c>
      <c r="BF5303" t="s">
        <v>4781</v>
      </c>
    </row>
    <row r="5304" spans="46:58" x14ac:dyDescent="0.25">
      <c r="AT5304" t="s">
        <v>1945</v>
      </c>
      <c r="AX5304" t="s">
        <v>5626</v>
      </c>
      <c r="AY5304" s="104">
        <v>46118.481944444444</v>
      </c>
      <c r="AZ5304">
        <v>416095</v>
      </c>
      <c r="BA5304" t="s">
        <v>4761</v>
      </c>
      <c r="BB5304" t="s">
        <v>5989</v>
      </c>
      <c r="BF5304" t="s">
        <v>5918</v>
      </c>
    </row>
    <row r="5305" spans="46:58" x14ac:dyDescent="0.25">
      <c r="AT5305" t="s">
        <v>1048</v>
      </c>
      <c r="AX5305" t="s">
        <v>5840</v>
      </c>
      <c r="AY5305" s="104">
        <v>46118.482638888891</v>
      </c>
      <c r="AZ5305">
        <v>411595</v>
      </c>
      <c r="BA5305" t="s">
        <v>4728</v>
      </c>
      <c r="BB5305" t="s">
        <v>5989</v>
      </c>
      <c r="BF5305" t="s">
        <v>5931</v>
      </c>
    </row>
    <row r="5306" spans="46:58" x14ac:dyDescent="0.25">
      <c r="AT5306" t="s">
        <v>2403</v>
      </c>
      <c r="AX5306" t="s">
        <v>4765</v>
      </c>
      <c r="AY5306" s="104">
        <v>46118.482638888891</v>
      </c>
      <c r="AZ5306">
        <v>714855</v>
      </c>
      <c r="BA5306" t="s">
        <v>4728</v>
      </c>
      <c r="BB5306" t="s">
        <v>5989</v>
      </c>
      <c r="BF5306" t="s">
        <v>6069</v>
      </c>
    </row>
    <row r="5307" spans="46:58" x14ac:dyDescent="0.25">
      <c r="AT5307" t="s">
        <v>223</v>
      </c>
      <c r="AX5307" t="s">
        <v>5333</v>
      </c>
      <c r="AY5307" s="104">
        <v>46118.482638888891</v>
      </c>
      <c r="AZ5307">
        <v>1454402</v>
      </c>
      <c r="BA5307" t="s">
        <v>4761</v>
      </c>
      <c r="BB5307" t="s">
        <v>5989</v>
      </c>
      <c r="BF5307" t="s">
        <v>5966</v>
      </c>
    </row>
    <row r="5308" spans="46:58" x14ac:dyDescent="0.25">
      <c r="AT5308" t="s">
        <v>308</v>
      </c>
      <c r="AX5308" t="s">
        <v>5464</v>
      </c>
      <c r="AY5308" s="104">
        <v>46118.482638888891</v>
      </c>
      <c r="AZ5308">
        <v>1101076</v>
      </c>
      <c r="BA5308" t="s">
        <v>4728</v>
      </c>
      <c r="BB5308" t="s">
        <v>5989</v>
      </c>
      <c r="BF5308" t="s">
        <v>5931</v>
      </c>
    </row>
    <row r="5309" spans="46:58" x14ac:dyDescent="0.25">
      <c r="AX5309" t="s">
        <v>5489</v>
      </c>
      <c r="AY5309" s="104">
        <v>46118.482638888891</v>
      </c>
      <c r="AZ5309">
        <v>237899</v>
      </c>
      <c r="BA5309" t="s">
        <v>4728</v>
      </c>
      <c r="BB5309" t="s">
        <v>5989</v>
      </c>
    </row>
    <row r="5310" spans="46:58" x14ac:dyDescent="0.25">
      <c r="AX5310" t="s">
        <v>5113</v>
      </c>
      <c r="AY5310" s="104">
        <v>46118.482638888891</v>
      </c>
      <c r="AZ5310">
        <v>39532</v>
      </c>
      <c r="BA5310" t="s">
        <v>4728</v>
      </c>
      <c r="BB5310" t="s">
        <v>5989</v>
      </c>
    </row>
    <row r="5311" spans="46:58" x14ac:dyDescent="0.25">
      <c r="AT5311" t="s">
        <v>967</v>
      </c>
      <c r="AU5311" t="s">
        <v>1688</v>
      </c>
      <c r="AX5311" t="s">
        <v>5492</v>
      </c>
      <c r="AY5311" s="104">
        <v>46118.482638888891</v>
      </c>
      <c r="AZ5311">
        <v>2480417</v>
      </c>
      <c r="BA5311" t="s">
        <v>4761</v>
      </c>
      <c r="BB5311" t="s">
        <v>5989</v>
      </c>
      <c r="BC5311" t="s">
        <v>4731</v>
      </c>
      <c r="BF5311" t="s">
        <v>6495</v>
      </c>
    </row>
    <row r="5312" spans="46:58" x14ac:dyDescent="0.25">
      <c r="AX5312" t="s">
        <v>5157</v>
      </c>
      <c r="AY5312" s="104">
        <v>46118.48333333333</v>
      </c>
      <c r="AZ5312">
        <v>58341</v>
      </c>
      <c r="BA5312" t="s">
        <v>4728</v>
      </c>
      <c r="BB5312" t="s">
        <v>5989</v>
      </c>
    </row>
    <row r="5313" spans="46:58" x14ac:dyDescent="0.25">
      <c r="AT5313" t="s">
        <v>72</v>
      </c>
      <c r="AX5313" t="s">
        <v>4727</v>
      </c>
      <c r="AY5313" s="104">
        <v>46118.48333333333</v>
      </c>
      <c r="AZ5313">
        <v>283218</v>
      </c>
      <c r="BA5313" t="s">
        <v>4728</v>
      </c>
      <c r="BB5313" t="s">
        <v>5989</v>
      </c>
      <c r="BF5313" t="s">
        <v>5918</v>
      </c>
    </row>
    <row r="5314" spans="46:58" x14ac:dyDescent="0.25">
      <c r="AX5314" t="s">
        <v>6636</v>
      </c>
      <c r="AY5314" s="104">
        <v>46118.48333333333</v>
      </c>
      <c r="AZ5314">
        <v>57236</v>
      </c>
      <c r="BA5314" t="s">
        <v>4728</v>
      </c>
      <c r="BB5314" t="s">
        <v>5989</v>
      </c>
    </row>
    <row r="5315" spans="46:58" x14ac:dyDescent="0.25">
      <c r="AT5315" t="s">
        <v>226</v>
      </c>
      <c r="AX5315" t="s">
        <v>4744</v>
      </c>
      <c r="AY5315" s="104">
        <v>46118.48333333333</v>
      </c>
      <c r="AZ5315">
        <v>2175281</v>
      </c>
      <c r="BA5315" t="s">
        <v>4761</v>
      </c>
      <c r="BB5315" t="s">
        <v>5989</v>
      </c>
      <c r="BF5315" t="s">
        <v>5920</v>
      </c>
    </row>
    <row r="5316" spans="46:58" x14ac:dyDescent="0.25">
      <c r="AX5316" t="s">
        <v>4890</v>
      </c>
      <c r="AY5316" s="104">
        <v>46118.48333333333</v>
      </c>
      <c r="AZ5316">
        <v>69609</v>
      </c>
      <c r="BA5316" t="s">
        <v>4728</v>
      </c>
      <c r="BB5316" t="s">
        <v>5989</v>
      </c>
    </row>
    <row r="5317" spans="46:58" x14ac:dyDescent="0.25">
      <c r="AX5317" t="s">
        <v>4975</v>
      </c>
      <c r="AY5317" s="104">
        <v>46118.48333333333</v>
      </c>
      <c r="AZ5317">
        <v>58107</v>
      </c>
      <c r="BA5317" t="s">
        <v>4728</v>
      </c>
      <c r="BB5317" t="s">
        <v>5989</v>
      </c>
    </row>
    <row r="5318" spans="46:58" x14ac:dyDescent="0.25">
      <c r="AX5318" t="s">
        <v>5976</v>
      </c>
      <c r="AY5318" s="104">
        <v>46118.48333333333</v>
      </c>
      <c r="AZ5318">
        <v>48620</v>
      </c>
      <c r="BA5318" t="s">
        <v>4728</v>
      </c>
      <c r="BB5318" t="s">
        <v>5989</v>
      </c>
    </row>
    <row r="5319" spans="46:58" x14ac:dyDescent="0.25">
      <c r="AX5319" t="s">
        <v>5072</v>
      </c>
      <c r="AY5319" s="104">
        <v>46118.48333333333</v>
      </c>
      <c r="AZ5319">
        <v>55649</v>
      </c>
      <c r="BA5319" t="s">
        <v>4728</v>
      </c>
      <c r="BB5319" t="s">
        <v>5989</v>
      </c>
    </row>
    <row r="5320" spans="46:58" x14ac:dyDescent="0.25">
      <c r="AT5320" t="s">
        <v>516</v>
      </c>
      <c r="AX5320" t="s">
        <v>5264</v>
      </c>
      <c r="AY5320" s="104">
        <v>46118.484027777777</v>
      </c>
      <c r="AZ5320">
        <v>1241171</v>
      </c>
      <c r="BA5320" t="s">
        <v>4728</v>
      </c>
      <c r="BB5320" t="s">
        <v>5989</v>
      </c>
      <c r="BF5320" t="s">
        <v>5924</v>
      </c>
    </row>
    <row r="5321" spans="46:58" x14ac:dyDescent="0.25">
      <c r="AX5321" t="s">
        <v>4762</v>
      </c>
      <c r="AY5321" s="104">
        <v>46118.484027777777</v>
      </c>
      <c r="AZ5321">
        <v>119098</v>
      </c>
      <c r="BA5321" t="s">
        <v>4728</v>
      </c>
      <c r="BB5321" t="s">
        <v>5989</v>
      </c>
    </row>
    <row r="5322" spans="46:58" x14ac:dyDescent="0.25">
      <c r="AT5322" t="s">
        <v>1124</v>
      </c>
      <c r="AX5322" t="s">
        <v>7743</v>
      </c>
      <c r="AY5322" s="104">
        <v>46118.484027777777</v>
      </c>
      <c r="AZ5322">
        <v>477036</v>
      </c>
      <c r="BA5322" t="s">
        <v>4728</v>
      </c>
      <c r="BB5322" t="s">
        <v>5989</v>
      </c>
      <c r="BF5322" t="s">
        <v>5942</v>
      </c>
    </row>
    <row r="5323" spans="46:58" x14ac:dyDescent="0.25">
      <c r="AT5323" t="s">
        <v>2383</v>
      </c>
      <c r="AX5323" t="s">
        <v>4733</v>
      </c>
      <c r="AY5323" s="104">
        <v>46118.484027777777</v>
      </c>
      <c r="AZ5323">
        <v>944523</v>
      </c>
      <c r="BA5323" t="s">
        <v>4728</v>
      </c>
      <c r="BB5323" t="s">
        <v>5989</v>
      </c>
      <c r="BC5323" t="s">
        <v>4731</v>
      </c>
      <c r="BF5323" t="s">
        <v>5966</v>
      </c>
    </row>
    <row r="5324" spans="46:58" x14ac:dyDescent="0.25">
      <c r="AT5324" t="s">
        <v>223</v>
      </c>
      <c r="AX5324" t="s">
        <v>5467</v>
      </c>
      <c r="AY5324" s="104">
        <v>46118.484027777777</v>
      </c>
      <c r="AZ5324">
        <v>343735</v>
      </c>
      <c r="BA5324" t="s">
        <v>4761</v>
      </c>
      <c r="BB5324" t="s">
        <v>5989</v>
      </c>
      <c r="BF5324" t="s">
        <v>5966</v>
      </c>
    </row>
    <row r="5325" spans="46:58" x14ac:dyDescent="0.25">
      <c r="AT5325" t="s">
        <v>1559</v>
      </c>
      <c r="AX5325" t="s">
        <v>6600</v>
      </c>
      <c r="AY5325" s="104">
        <v>46118.484027777777</v>
      </c>
      <c r="AZ5325">
        <v>697918</v>
      </c>
      <c r="BA5325" t="s">
        <v>4728</v>
      </c>
      <c r="BB5325" t="s">
        <v>5989</v>
      </c>
      <c r="BC5325" t="s">
        <v>4731</v>
      </c>
      <c r="BF5325" t="s">
        <v>5966</v>
      </c>
    </row>
    <row r="5326" spans="46:58" x14ac:dyDescent="0.25">
      <c r="AX5326" t="s">
        <v>7744</v>
      </c>
      <c r="AY5326" s="104">
        <v>46118.484027777777</v>
      </c>
      <c r="AZ5326">
        <v>146933</v>
      </c>
      <c r="BA5326" t="s">
        <v>4728</v>
      </c>
      <c r="BB5326" t="s">
        <v>5989</v>
      </c>
    </row>
    <row r="5327" spans="46:58" x14ac:dyDescent="0.25">
      <c r="AT5327" t="s">
        <v>73</v>
      </c>
      <c r="AX5327" t="s">
        <v>4988</v>
      </c>
      <c r="AY5327" s="104">
        <v>46118.484722222223</v>
      </c>
      <c r="AZ5327">
        <v>1516033</v>
      </c>
      <c r="BA5327" t="s">
        <v>4728</v>
      </c>
      <c r="BB5327" t="s">
        <v>5989</v>
      </c>
      <c r="BF5327" t="s">
        <v>5948</v>
      </c>
    </row>
    <row r="5328" spans="46:58" x14ac:dyDescent="0.25">
      <c r="AT5328" t="s">
        <v>852</v>
      </c>
      <c r="AX5328" t="s">
        <v>4988</v>
      </c>
      <c r="AY5328" s="104">
        <v>46118.484722222223</v>
      </c>
      <c r="AZ5328">
        <v>1124499</v>
      </c>
      <c r="BA5328" t="s">
        <v>4728</v>
      </c>
      <c r="BB5328" t="s">
        <v>5989</v>
      </c>
      <c r="BF5328" t="s">
        <v>5931</v>
      </c>
    </row>
    <row r="5329" spans="46:58" x14ac:dyDescent="0.25">
      <c r="AT5329" t="s">
        <v>1048</v>
      </c>
      <c r="AX5329" t="s">
        <v>5053</v>
      </c>
      <c r="AY5329" s="104">
        <v>46118.484722222223</v>
      </c>
      <c r="AZ5329">
        <v>298576</v>
      </c>
      <c r="BA5329" t="s">
        <v>4728</v>
      </c>
      <c r="BB5329" t="s">
        <v>5989</v>
      </c>
      <c r="BF5329" t="s">
        <v>5925</v>
      </c>
    </row>
    <row r="5330" spans="46:58" x14ac:dyDescent="0.25">
      <c r="AT5330" t="s">
        <v>1481</v>
      </c>
      <c r="AX5330" t="s">
        <v>4776</v>
      </c>
      <c r="AY5330" s="104">
        <v>46118.484722222223</v>
      </c>
      <c r="AZ5330">
        <v>2648617</v>
      </c>
      <c r="BA5330" t="s">
        <v>4761</v>
      </c>
      <c r="BB5330" t="s">
        <v>5989</v>
      </c>
      <c r="BF5330" t="s">
        <v>5966</v>
      </c>
    </row>
    <row r="5331" spans="46:58" x14ac:dyDescent="0.25">
      <c r="AT5331" t="s">
        <v>253</v>
      </c>
      <c r="AX5331" t="s">
        <v>5072</v>
      </c>
      <c r="AY5331" s="104">
        <v>46118.484722222223</v>
      </c>
      <c r="AZ5331">
        <v>189871</v>
      </c>
      <c r="BA5331" t="s">
        <v>4728</v>
      </c>
      <c r="BB5331" t="s">
        <v>5989</v>
      </c>
      <c r="BF5331" t="s">
        <v>4781</v>
      </c>
    </row>
    <row r="5332" spans="46:58" x14ac:dyDescent="0.25">
      <c r="AX5332" t="s">
        <v>5013</v>
      </c>
      <c r="AY5332" s="104">
        <v>46118.484722222223</v>
      </c>
      <c r="AZ5332">
        <v>55506</v>
      </c>
      <c r="BA5332" t="s">
        <v>4728</v>
      </c>
      <c r="BB5332" t="s">
        <v>5989</v>
      </c>
    </row>
    <row r="5333" spans="46:58" x14ac:dyDescent="0.25">
      <c r="AX5333" t="s">
        <v>5113</v>
      </c>
      <c r="AY5333" s="104">
        <v>46118.48541666667</v>
      </c>
      <c r="AZ5333">
        <v>57994</v>
      </c>
      <c r="BA5333" t="s">
        <v>4728</v>
      </c>
      <c r="BB5333" t="s">
        <v>5989</v>
      </c>
    </row>
    <row r="5334" spans="46:58" x14ac:dyDescent="0.25">
      <c r="AT5334" t="s">
        <v>76</v>
      </c>
      <c r="AX5334" t="s">
        <v>5788</v>
      </c>
      <c r="AY5334" s="104">
        <v>46118.48541666667</v>
      </c>
      <c r="AZ5334">
        <v>393277</v>
      </c>
      <c r="BA5334" t="s">
        <v>4728</v>
      </c>
      <c r="BB5334" t="s">
        <v>5989</v>
      </c>
      <c r="BF5334" t="s">
        <v>5925</v>
      </c>
    </row>
    <row r="5335" spans="46:58" x14ac:dyDescent="0.25">
      <c r="AT5335" t="s">
        <v>967</v>
      </c>
      <c r="AX5335" t="s">
        <v>5570</v>
      </c>
      <c r="AY5335" s="104">
        <v>46118.48541666667</v>
      </c>
      <c r="AZ5335">
        <v>504385</v>
      </c>
      <c r="BA5335" t="s">
        <v>4728</v>
      </c>
      <c r="BB5335" t="s">
        <v>5989</v>
      </c>
      <c r="BF5335" t="s">
        <v>5920</v>
      </c>
    </row>
    <row r="5336" spans="46:58" x14ac:dyDescent="0.25">
      <c r="AT5336" t="s">
        <v>1706</v>
      </c>
      <c r="AX5336" t="s">
        <v>4791</v>
      </c>
      <c r="AY5336" s="104">
        <v>46118.48541666667</v>
      </c>
      <c r="AZ5336">
        <v>687566</v>
      </c>
      <c r="BA5336" t="s">
        <v>4728</v>
      </c>
      <c r="BB5336" t="s">
        <v>5989</v>
      </c>
      <c r="BF5336" t="s">
        <v>5931</v>
      </c>
    </row>
    <row r="5337" spans="46:58" x14ac:dyDescent="0.25">
      <c r="AT5337" t="s">
        <v>2561</v>
      </c>
      <c r="AX5337" t="s">
        <v>4783</v>
      </c>
      <c r="AY5337" s="104">
        <v>46118.486111111109</v>
      </c>
      <c r="AZ5337">
        <v>486962</v>
      </c>
      <c r="BA5337" t="s">
        <v>4761</v>
      </c>
      <c r="BB5337" t="s">
        <v>5989</v>
      </c>
      <c r="BF5337" t="s">
        <v>5966</v>
      </c>
    </row>
    <row r="5338" spans="46:58" x14ac:dyDescent="0.25">
      <c r="AX5338" t="s">
        <v>5105</v>
      </c>
      <c r="AY5338" s="104">
        <v>46118.486111111109</v>
      </c>
      <c r="AZ5338">
        <v>75340</v>
      </c>
      <c r="BA5338" t="s">
        <v>4728</v>
      </c>
      <c r="BB5338" t="s">
        <v>5989</v>
      </c>
    </row>
    <row r="5339" spans="46:58" x14ac:dyDescent="0.25">
      <c r="AT5339" t="s">
        <v>72</v>
      </c>
      <c r="AX5339" t="s">
        <v>4727</v>
      </c>
      <c r="AY5339" s="104">
        <v>46118.486111111109</v>
      </c>
      <c r="AZ5339">
        <v>146761</v>
      </c>
      <c r="BA5339" t="s">
        <v>151</v>
      </c>
      <c r="BB5339" t="s">
        <v>5989</v>
      </c>
      <c r="BF5339" t="s">
        <v>5925</v>
      </c>
    </row>
    <row r="5340" spans="46:58" x14ac:dyDescent="0.25">
      <c r="AT5340" t="s">
        <v>2561</v>
      </c>
      <c r="AX5340" t="s">
        <v>4727</v>
      </c>
      <c r="AY5340" s="104">
        <v>46118.486111111109</v>
      </c>
      <c r="AZ5340">
        <v>365175</v>
      </c>
      <c r="BA5340" t="s">
        <v>4728</v>
      </c>
      <c r="BB5340" t="s">
        <v>5989</v>
      </c>
      <c r="BF5340" t="s">
        <v>5925</v>
      </c>
    </row>
    <row r="5341" spans="46:58" x14ac:dyDescent="0.25">
      <c r="AT5341" t="s">
        <v>1559</v>
      </c>
      <c r="AX5341" t="s">
        <v>5421</v>
      </c>
      <c r="AY5341" s="104">
        <v>46118.486111111109</v>
      </c>
      <c r="AZ5341">
        <v>3113995</v>
      </c>
      <c r="BA5341" t="s">
        <v>4761</v>
      </c>
      <c r="BB5341" t="s">
        <v>5989</v>
      </c>
      <c r="BF5341" t="s">
        <v>5966</v>
      </c>
    </row>
    <row r="5342" spans="46:58" x14ac:dyDescent="0.25">
      <c r="AT5342" t="s">
        <v>2383</v>
      </c>
      <c r="AX5342" t="s">
        <v>6021</v>
      </c>
      <c r="AY5342" s="104">
        <v>46118.486805555556</v>
      </c>
      <c r="AZ5342">
        <v>699089</v>
      </c>
      <c r="BA5342" t="s">
        <v>4728</v>
      </c>
      <c r="BB5342" t="s">
        <v>5989</v>
      </c>
      <c r="BF5342" t="s">
        <v>5931</v>
      </c>
    </row>
    <row r="5343" spans="46:58" x14ac:dyDescent="0.25">
      <c r="AT5343" t="s">
        <v>223</v>
      </c>
      <c r="AX5343" t="s">
        <v>5499</v>
      </c>
      <c r="AY5343" s="104">
        <v>46118.486805555556</v>
      </c>
      <c r="AZ5343">
        <v>1034361</v>
      </c>
      <c r="BA5343" t="s">
        <v>4728</v>
      </c>
      <c r="BB5343" t="s">
        <v>5989</v>
      </c>
      <c r="BF5343" t="s">
        <v>5931</v>
      </c>
    </row>
    <row r="5344" spans="46:58" x14ac:dyDescent="0.25">
      <c r="AX5344" t="s">
        <v>7745</v>
      </c>
      <c r="AY5344" s="104">
        <v>46118.486805555556</v>
      </c>
      <c r="AZ5344">
        <v>82237</v>
      </c>
      <c r="BA5344" t="s">
        <v>4728</v>
      </c>
      <c r="BB5344" t="s">
        <v>5989</v>
      </c>
    </row>
    <row r="5345" spans="46:58" x14ac:dyDescent="0.25">
      <c r="AT5345" t="s">
        <v>253</v>
      </c>
      <c r="AX5345" t="s">
        <v>4836</v>
      </c>
      <c r="AY5345" s="104">
        <v>46118.486805555556</v>
      </c>
      <c r="AZ5345">
        <v>593085</v>
      </c>
      <c r="BA5345" t="s">
        <v>4728</v>
      </c>
      <c r="BB5345" t="s">
        <v>5989</v>
      </c>
      <c r="BF5345" t="s">
        <v>5942</v>
      </c>
    </row>
    <row r="5346" spans="46:58" x14ac:dyDescent="0.25">
      <c r="AT5346" t="s">
        <v>2559</v>
      </c>
      <c r="AX5346" t="s">
        <v>5320</v>
      </c>
      <c r="AY5346" s="104">
        <v>46118.486805555556</v>
      </c>
      <c r="AZ5346">
        <v>419241</v>
      </c>
      <c r="BA5346" t="s">
        <v>4761</v>
      </c>
      <c r="BB5346" t="s">
        <v>5989</v>
      </c>
      <c r="BF5346" t="s">
        <v>5966</v>
      </c>
    </row>
    <row r="5347" spans="46:58" x14ac:dyDescent="0.25">
      <c r="AX5347" t="s">
        <v>5657</v>
      </c>
      <c r="AY5347" s="104">
        <v>46118.486805555556</v>
      </c>
      <c r="AZ5347">
        <v>67081</v>
      </c>
      <c r="BA5347" t="s">
        <v>4728</v>
      </c>
      <c r="BB5347" t="s">
        <v>5989</v>
      </c>
    </row>
    <row r="5348" spans="46:58" x14ac:dyDescent="0.25">
      <c r="AT5348" t="s">
        <v>76</v>
      </c>
      <c r="AX5348" t="s">
        <v>5995</v>
      </c>
      <c r="AY5348" s="104">
        <v>46118.486805555556</v>
      </c>
      <c r="AZ5348">
        <v>607698</v>
      </c>
      <c r="BA5348" t="s">
        <v>4728</v>
      </c>
      <c r="BB5348" t="s">
        <v>5989</v>
      </c>
      <c r="BF5348" t="s">
        <v>5931</v>
      </c>
    </row>
    <row r="5349" spans="46:58" x14ac:dyDescent="0.25">
      <c r="AT5349" t="s">
        <v>264</v>
      </c>
      <c r="AX5349" t="s">
        <v>5072</v>
      </c>
      <c r="AY5349" s="104">
        <v>46118.487500000003</v>
      </c>
      <c r="AZ5349">
        <v>1669149</v>
      </c>
      <c r="BA5349" t="s">
        <v>4728</v>
      </c>
      <c r="BB5349" t="s">
        <v>5989</v>
      </c>
      <c r="BF5349" t="s">
        <v>5918</v>
      </c>
    </row>
    <row r="5350" spans="46:58" x14ac:dyDescent="0.25">
      <c r="AT5350" t="s">
        <v>205</v>
      </c>
      <c r="AX5350" t="s">
        <v>5862</v>
      </c>
      <c r="AY5350" s="104">
        <v>46118.487500000003</v>
      </c>
      <c r="AZ5350">
        <v>629782</v>
      </c>
      <c r="BA5350" t="s">
        <v>4728</v>
      </c>
      <c r="BB5350" t="s">
        <v>5989</v>
      </c>
      <c r="BF5350" t="s">
        <v>5942</v>
      </c>
    </row>
    <row r="5351" spans="46:58" x14ac:dyDescent="0.25">
      <c r="AT5351" t="s">
        <v>81</v>
      </c>
      <c r="AX5351" t="s">
        <v>7744</v>
      </c>
      <c r="AY5351" s="104">
        <v>46118.487500000003</v>
      </c>
      <c r="AZ5351">
        <v>1569650</v>
      </c>
      <c r="BA5351" t="s">
        <v>4761</v>
      </c>
      <c r="BB5351" t="s">
        <v>5989</v>
      </c>
      <c r="BF5351" t="s">
        <v>5966</v>
      </c>
    </row>
    <row r="5352" spans="46:58" x14ac:dyDescent="0.25">
      <c r="AX5352" t="s">
        <v>4782</v>
      </c>
      <c r="AY5352" s="104">
        <v>46118.488194444442</v>
      </c>
      <c r="AZ5352">
        <v>95193</v>
      </c>
      <c r="BA5352" t="s">
        <v>4728</v>
      </c>
      <c r="BB5352" t="s">
        <v>5989</v>
      </c>
    </row>
    <row r="5353" spans="46:58" x14ac:dyDescent="0.25">
      <c r="AT5353" t="s">
        <v>72</v>
      </c>
      <c r="AX5353" t="s">
        <v>4727</v>
      </c>
      <c r="AY5353" s="104">
        <v>46118.488194444442</v>
      </c>
      <c r="AZ5353">
        <v>397163</v>
      </c>
      <c r="BA5353" t="s">
        <v>151</v>
      </c>
      <c r="BB5353" t="s">
        <v>5989</v>
      </c>
      <c r="BF5353" t="s">
        <v>5958</v>
      </c>
    </row>
    <row r="5354" spans="46:58" x14ac:dyDescent="0.25">
      <c r="AT5354" t="s">
        <v>2624</v>
      </c>
      <c r="AX5354" t="s">
        <v>4882</v>
      </c>
      <c r="AY5354" s="104">
        <v>46118.488194444442</v>
      </c>
      <c r="AZ5354">
        <v>1653608</v>
      </c>
      <c r="BA5354" t="s">
        <v>4761</v>
      </c>
      <c r="BB5354" t="s">
        <v>5989</v>
      </c>
      <c r="BF5354" t="s">
        <v>5934</v>
      </c>
    </row>
    <row r="5355" spans="46:58" x14ac:dyDescent="0.25">
      <c r="AT5355" t="s">
        <v>2561</v>
      </c>
      <c r="AX5355" t="s">
        <v>7746</v>
      </c>
      <c r="AY5355" s="104">
        <v>46118.488888888889</v>
      </c>
      <c r="AZ5355">
        <v>3202064</v>
      </c>
      <c r="BA5355" t="s">
        <v>4761</v>
      </c>
      <c r="BB5355" t="s">
        <v>5989</v>
      </c>
      <c r="BF5355" t="s">
        <v>5918</v>
      </c>
    </row>
    <row r="5356" spans="46:58" x14ac:dyDescent="0.25">
      <c r="AX5356" t="s">
        <v>7747</v>
      </c>
      <c r="AY5356" s="104">
        <v>46118.488888888889</v>
      </c>
      <c r="AZ5356">
        <v>86309</v>
      </c>
      <c r="BA5356" t="s">
        <v>4728</v>
      </c>
      <c r="BB5356" t="s">
        <v>5989</v>
      </c>
    </row>
    <row r="5357" spans="46:58" x14ac:dyDescent="0.25">
      <c r="AX5357" t="s">
        <v>6545</v>
      </c>
      <c r="AY5357" s="104">
        <v>46118.488888888889</v>
      </c>
      <c r="AZ5357">
        <v>85233</v>
      </c>
      <c r="BA5357" t="s">
        <v>4728</v>
      </c>
      <c r="BB5357" t="s">
        <v>5989</v>
      </c>
    </row>
    <row r="5358" spans="46:58" x14ac:dyDescent="0.25">
      <c r="AT5358" t="s">
        <v>2429</v>
      </c>
      <c r="AX5358" t="s">
        <v>4782</v>
      </c>
      <c r="AY5358" s="104">
        <v>46118.488888888889</v>
      </c>
      <c r="AZ5358">
        <v>387678</v>
      </c>
      <c r="BA5358" t="s">
        <v>4728</v>
      </c>
      <c r="BB5358" t="s">
        <v>5989</v>
      </c>
      <c r="BF5358" t="s">
        <v>4781</v>
      </c>
    </row>
    <row r="5359" spans="46:58" x14ac:dyDescent="0.25">
      <c r="AT5359" t="s">
        <v>2559</v>
      </c>
      <c r="AX5359" t="s">
        <v>4982</v>
      </c>
      <c r="AY5359" s="104">
        <v>46118.488888888889</v>
      </c>
      <c r="AZ5359">
        <v>404797</v>
      </c>
      <c r="BA5359" t="s">
        <v>4728</v>
      </c>
      <c r="BB5359" t="s">
        <v>5989</v>
      </c>
      <c r="BF5359" t="s">
        <v>5931</v>
      </c>
    </row>
    <row r="5360" spans="46:58" x14ac:dyDescent="0.25">
      <c r="AT5360" t="s">
        <v>2373</v>
      </c>
      <c r="AX5360" t="s">
        <v>4782</v>
      </c>
      <c r="AY5360" s="104">
        <v>46118.488888888889</v>
      </c>
      <c r="AZ5360">
        <v>450116</v>
      </c>
      <c r="BA5360" t="s">
        <v>4728</v>
      </c>
      <c r="BB5360" t="s">
        <v>5989</v>
      </c>
      <c r="BF5360" t="s">
        <v>5948</v>
      </c>
    </row>
    <row r="5361" spans="46:58" x14ac:dyDescent="0.25">
      <c r="AT5361" t="s">
        <v>1481</v>
      </c>
      <c r="AX5361" t="s">
        <v>5974</v>
      </c>
      <c r="AY5361" s="104">
        <v>46118.488888888889</v>
      </c>
      <c r="AZ5361">
        <v>2294062</v>
      </c>
      <c r="BA5361" t="s">
        <v>4761</v>
      </c>
      <c r="BB5361" t="s">
        <v>5989</v>
      </c>
      <c r="BF5361" t="s">
        <v>5966</v>
      </c>
    </row>
    <row r="5362" spans="46:58" x14ac:dyDescent="0.25">
      <c r="AT5362" t="s">
        <v>1559</v>
      </c>
      <c r="AX5362" t="s">
        <v>4939</v>
      </c>
      <c r="AY5362" s="104">
        <v>46118.488888888889</v>
      </c>
      <c r="AZ5362">
        <v>1010830</v>
      </c>
      <c r="BA5362" t="s">
        <v>4761</v>
      </c>
      <c r="BB5362" t="s">
        <v>5989</v>
      </c>
      <c r="BF5362" t="s">
        <v>5966</v>
      </c>
    </row>
    <row r="5363" spans="46:58" x14ac:dyDescent="0.25">
      <c r="AX5363" t="s">
        <v>4795</v>
      </c>
      <c r="AY5363" s="104">
        <v>46118.489583333336</v>
      </c>
      <c r="AZ5363">
        <v>103306</v>
      </c>
      <c r="BA5363" t="s">
        <v>4728</v>
      </c>
      <c r="BB5363" t="s">
        <v>5989</v>
      </c>
    </row>
    <row r="5364" spans="46:58" x14ac:dyDescent="0.25">
      <c r="AX5364" t="s">
        <v>5085</v>
      </c>
      <c r="AY5364" s="104">
        <v>46118.489583333336</v>
      </c>
      <c r="AZ5364">
        <v>71210</v>
      </c>
      <c r="BA5364" t="s">
        <v>4728</v>
      </c>
      <c r="BB5364" t="s">
        <v>5989</v>
      </c>
    </row>
    <row r="5365" spans="46:58" x14ac:dyDescent="0.25">
      <c r="AT5365" t="s">
        <v>2510</v>
      </c>
      <c r="AX5365" t="s">
        <v>7748</v>
      </c>
      <c r="AY5365" s="104">
        <v>46118.489583333336</v>
      </c>
      <c r="AZ5365">
        <v>382583</v>
      </c>
      <c r="BA5365" t="s">
        <v>4728</v>
      </c>
      <c r="BB5365" t="s">
        <v>5989</v>
      </c>
      <c r="BF5365" t="s">
        <v>6069</v>
      </c>
    </row>
    <row r="5366" spans="46:58" x14ac:dyDescent="0.25">
      <c r="AT5366" t="s">
        <v>2624</v>
      </c>
      <c r="AX5366" t="s">
        <v>4967</v>
      </c>
      <c r="AY5366" s="104">
        <v>46118.489583333336</v>
      </c>
      <c r="AZ5366">
        <v>491847</v>
      </c>
      <c r="BA5366" t="s">
        <v>4761</v>
      </c>
      <c r="BB5366" t="s">
        <v>5989</v>
      </c>
      <c r="BF5366" t="s">
        <v>5934</v>
      </c>
    </row>
    <row r="5367" spans="46:58" x14ac:dyDescent="0.25">
      <c r="AT5367" t="s">
        <v>1385</v>
      </c>
      <c r="AX5367" t="s">
        <v>5528</v>
      </c>
      <c r="AY5367" s="104">
        <v>46118.489583333336</v>
      </c>
      <c r="AZ5367">
        <v>712168</v>
      </c>
      <c r="BA5367" t="s">
        <v>4728</v>
      </c>
      <c r="BB5367" t="s">
        <v>5989</v>
      </c>
      <c r="BF5367" t="s">
        <v>5931</v>
      </c>
    </row>
    <row r="5368" spans="46:58" x14ac:dyDescent="0.25">
      <c r="AT5368" t="s">
        <v>250</v>
      </c>
      <c r="AX5368" t="s">
        <v>7204</v>
      </c>
      <c r="AY5368" s="104">
        <v>46118.489583333336</v>
      </c>
      <c r="AZ5368">
        <v>496399</v>
      </c>
      <c r="BA5368" t="s">
        <v>4728</v>
      </c>
      <c r="BB5368" t="s">
        <v>5989</v>
      </c>
      <c r="BF5368" t="s">
        <v>4781</v>
      </c>
    </row>
    <row r="5369" spans="46:58" x14ac:dyDescent="0.25">
      <c r="AX5369" t="s">
        <v>4968</v>
      </c>
      <c r="AY5369" s="104">
        <v>46118.489583333336</v>
      </c>
      <c r="AZ5369">
        <v>292787</v>
      </c>
      <c r="BA5369" t="s">
        <v>4728</v>
      </c>
      <c r="BB5369" t="s">
        <v>5989</v>
      </c>
    </row>
    <row r="5370" spans="46:58" x14ac:dyDescent="0.25">
      <c r="AX5370" t="s">
        <v>5335</v>
      </c>
      <c r="AY5370" s="104">
        <v>46118.490277777775</v>
      </c>
      <c r="AZ5370">
        <v>117919</v>
      </c>
      <c r="BA5370" t="s">
        <v>4728</v>
      </c>
      <c r="BB5370" t="s">
        <v>5989</v>
      </c>
    </row>
    <row r="5371" spans="46:58" x14ac:dyDescent="0.25">
      <c r="AX5371" t="s">
        <v>5637</v>
      </c>
      <c r="AY5371" s="104">
        <v>46118.490277777775</v>
      </c>
      <c r="AZ5371">
        <v>58173</v>
      </c>
      <c r="BA5371" t="s">
        <v>4728</v>
      </c>
      <c r="BB5371" t="s">
        <v>5989</v>
      </c>
    </row>
    <row r="5372" spans="46:58" x14ac:dyDescent="0.25">
      <c r="AX5372" t="s">
        <v>5518</v>
      </c>
      <c r="AY5372" s="104">
        <v>46118.490277777775</v>
      </c>
      <c r="AZ5372">
        <v>42737</v>
      </c>
      <c r="BA5372" t="s">
        <v>4728</v>
      </c>
      <c r="BB5372" t="s">
        <v>5989</v>
      </c>
    </row>
    <row r="5373" spans="46:58" x14ac:dyDescent="0.25">
      <c r="AT5373" t="s">
        <v>866</v>
      </c>
      <c r="AX5373" t="s">
        <v>5595</v>
      </c>
      <c r="AY5373" s="104">
        <v>46118.490972222222</v>
      </c>
      <c r="AZ5373">
        <v>528021</v>
      </c>
      <c r="BA5373" t="s">
        <v>4728</v>
      </c>
      <c r="BB5373" t="s">
        <v>5989</v>
      </c>
      <c r="BF5373" t="s">
        <v>5918</v>
      </c>
    </row>
    <row r="5374" spans="46:58" x14ac:dyDescent="0.25">
      <c r="AX5374" t="s">
        <v>4875</v>
      </c>
      <c r="AY5374" s="104">
        <v>46118.490972222222</v>
      </c>
      <c r="AZ5374">
        <v>79010</v>
      </c>
      <c r="BA5374" t="s">
        <v>4728</v>
      </c>
      <c r="BB5374" t="s">
        <v>5989</v>
      </c>
    </row>
    <row r="5375" spans="46:58" x14ac:dyDescent="0.25">
      <c r="AT5375" t="s">
        <v>2429</v>
      </c>
      <c r="AX5375" t="s">
        <v>5435</v>
      </c>
      <c r="AY5375" s="104">
        <v>46118.490972222222</v>
      </c>
      <c r="AZ5375">
        <v>791051</v>
      </c>
      <c r="BA5375" t="s">
        <v>4728</v>
      </c>
      <c r="BB5375" t="s">
        <v>5989</v>
      </c>
      <c r="BF5375" t="s">
        <v>5931</v>
      </c>
    </row>
    <row r="5376" spans="46:58" x14ac:dyDescent="0.25">
      <c r="AT5376" t="s">
        <v>78</v>
      </c>
      <c r="AX5376" t="s">
        <v>5314</v>
      </c>
      <c r="AY5376" s="104">
        <v>46118.490972222222</v>
      </c>
      <c r="AZ5376">
        <v>761948</v>
      </c>
      <c r="BA5376" t="s">
        <v>4728</v>
      </c>
      <c r="BB5376" t="s">
        <v>5989</v>
      </c>
      <c r="BF5376" t="s">
        <v>5931</v>
      </c>
    </row>
    <row r="5377" spans="46:58" x14ac:dyDescent="0.25">
      <c r="AT5377" t="s">
        <v>1292</v>
      </c>
      <c r="AX5377" t="s">
        <v>5449</v>
      </c>
      <c r="AY5377" s="104">
        <v>46118.490972222222</v>
      </c>
      <c r="AZ5377">
        <v>271127</v>
      </c>
      <c r="BA5377" t="s">
        <v>4728</v>
      </c>
      <c r="BB5377" t="s">
        <v>5989</v>
      </c>
      <c r="BF5377" t="s">
        <v>5925</v>
      </c>
    </row>
    <row r="5378" spans="46:58" x14ac:dyDescent="0.25">
      <c r="AT5378" t="s">
        <v>77</v>
      </c>
      <c r="AX5378" t="s">
        <v>4921</v>
      </c>
      <c r="AY5378" s="104">
        <v>46118.490972222222</v>
      </c>
      <c r="AZ5378">
        <v>477778</v>
      </c>
      <c r="BA5378" t="s">
        <v>4728</v>
      </c>
      <c r="BB5378" t="s">
        <v>5989</v>
      </c>
      <c r="BF5378" t="s">
        <v>5958</v>
      </c>
    </row>
    <row r="5379" spans="46:58" x14ac:dyDescent="0.25">
      <c r="AT5379" t="s">
        <v>2559</v>
      </c>
      <c r="AX5379" t="s">
        <v>4782</v>
      </c>
      <c r="AY5379" s="104">
        <v>46118.490972222222</v>
      </c>
      <c r="AZ5379">
        <v>457444</v>
      </c>
      <c r="BA5379" t="s">
        <v>4728</v>
      </c>
      <c r="BB5379" t="s">
        <v>5989</v>
      </c>
      <c r="BF5379" t="s">
        <v>5942</v>
      </c>
    </row>
    <row r="5380" spans="46:58" x14ac:dyDescent="0.25">
      <c r="AX5380" t="s">
        <v>4961</v>
      </c>
      <c r="AY5380" s="104">
        <v>46118.490972222222</v>
      </c>
      <c r="AZ5380">
        <v>65944</v>
      </c>
      <c r="BA5380" t="s">
        <v>4728</v>
      </c>
      <c r="BB5380" t="s">
        <v>5989</v>
      </c>
    </row>
    <row r="5381" spans="46:58" x14ac:dyDescent="0.25">
      <c r="AX5381" t="s">
        <v>6990</v>
      </c>
      <c r="AY5381" s="104">
        <v>46118.490972222222</v>
      </c>
      <c r="AZ5381">
        <v>209035</v>
      </c>
      <c r="BA5381" t="s">
        <v>4728</v>
      </c>
      <c r="BB5381" t="s">
        <v>5989</v>
      </c>
    </row>
    <row r="5382" spans="46:58" x14ac:dyDescent="0.25">
      <c r="AX5382" t="s">
        <v>5229</v>
      </c>
      <c r="AY5382" s="104">
        <v>46118.491666666669</v>
      </c>
      <c r="AZ5382">
        <v>73377</v>
      </c>
      <c r="BA5382" t="s">
        <v>4728</v>
      </c>
      <c r="BB5382" t="s">
        <v>5989</v>
      </c>
    </row>
    <row r="5383" spans="46:58" x14ac:dyDescent="0.25">
      <c r="AT5383" t="s">
        <v>2259</v>
      </c>
      <c r="AX5383" t="s">
        <v>7749</v>
      </c>
      <c r="AY5383" s="104">
        <v>46118.491666666669</v>
      </c>
      <c r="AZ5383">
        <v>820215</v>
      </c>
      <c r="BA5383" t="s">
        <v>4728</v>
      </c>
      <c r="BB5383" t="s">
        <v>5989</v>
      </c>
      <c r="BF5383" t="s">
        <v>5934</v>
      </c>
    </row>
    <row r="5384" spans="46:58" x14ac:dyDescent="0.25">
      <c r="AX5384" t="s">
        <v>7750</v>
      </c>
      <c r="AY5384" s="104">
        <v>46118.491666666669</v>
      </c>
      <c r="AZ5384">
        <v>90874</v>
      </c>
      <c r="BA5384" t="s">
        <v>4728</v>
      </c>
      <c r="BB5384" t="s">
        <v>5989</v>
      </c>
    </row>
    <row r="5385" spans="46:58" x14ac:dyDescent="0.25">
      <c r="AX5385" t="s">
        <v>5335</v>
      </c>
      <c r="AY5385" s="104">
        <v>46118.491666666669</v>
      </c>
      <c r="AZ5385">
        <v>75936</v>
      </c>
      <c r="BA5385" t="s">
        <v>4728</v>
      </c>
      <c r="BB5385" t="s">
        <v>5989</v>
      </c>
    </row>
    <row r="5386" spans="46:58" x14ac:dyDescent="0.25">
      <c r="AT5386" t="s">
        <v>2510</v>
      </c>
      <c r="AX5386" t="s">
        <v>4926</v>
      </c>
      <c r="AY5386" s="104">
        <v>46118.491666666669</v>
      </c>
      <c r="AZ5386">
        <v>3536424</v>
      </c>
      <c r="BA5386" t="s">
        <v>4761</v>
      </c>
      <c r="BB5386" t="s">
        <v>5989</v>
      </c>
      <c r="BF5386" t="s">
        <v>5966</v>
      </c>
    </row>
    <row r="5387" spans="46:58" x14ac:dyDescent="0.25">
      <c r="AT5387" t="s">
        <v>1292</v>
      </c>
      <c r="AX5387" t="s">
        <v>6272</v>
      </c>
      <c r="AY5387" s="104">
        <v>46118.491666666669</v>
      </c>
      <c r="AZ5387">
        <v>683607</v>
      </c>
      <c r="BA5387" t="s">
        <v>4728</v>
      </c>
      <c r="BB5387" t="s">
        <v>5989</v>
      </c>
      <c r="BF5387" t="s">
        <v>5948</v>
      </c>
    </row>
    <row r="5388" spans="46:58" x14ac:dyDescent="0.25">
      <c r="AT5388" t="s">
        <v>80</v>
      </c>
      <c r="AX5388" t="s">
        <v>5320</v>
      </c>
      <c r="AY5388" s="104">
        <v>46118.491666666669</v>
      </c>
      <c r="AZ5388">
        <v>623573</v>
      </c>
      <c r="BA5388" t="s">
        <v>4761</v>
      </c>
      <c r="BB5388" t="s">
        <v>5989</v>
      </c>
      <c r="BF5388" t="s">
        <v>5920</v>
      </c>
    </row>
    <row r="5389" spans="46:58" x14ac:dyDescent="0.25">
      <c r="AX5389" t="s">
        <v>7587</v>
      </c>
      <c r="AY5389" s="104">
        <v>46118.491666666669</v>
      </c>
      <c r="AZ5389">
        <v>74193</v>
      </c>
      <c r="BA5389" t="s">
        <v>4728</v>
      </c>
      <c r="BB5389" t="s">
        <v>5989</v>
      </c>
    </row>
    <row r="5390" spans="46:58" x14ac:dyDescent="0.25">
      <c r="AX5390" t="s">
        <v>4762</v>
      </c>
      <c r="AY5390" s="104">
        <v>46118.491666666669</v>
      </c>
      <c r="AZ5390">
        <v>50994</v>
      </c>
      <c r="BA5390" t="s">
        <v>4728</v>
      </c>
      <c r="BB5390" t="s">
        <v>5989</v>
      </c>
    </row>
    <row r="5391" spans="46:58" x14ac:dyDescent="0.25">
      <c r="AT5391" t="s">
        <v>1507</v>
      </c>
      <c r="AX5391" t="s">
        <v>4776</v>
      </c>
      <c r="AY5391" s="104">
        <v>46118.492361111108</v>
      </c>
      <c r="AZ5391">
        <v>463458</v>
      </c>
      <c r="BA5391" t="s">
        <v>4728</v>
      </c>
      <c r="BB5391" t="s">
        <v>5989</v>
      </c>
      <c r="BF5391" t="s">
        <v>5931</v>
      </c>
    </row>
    <row r="5392" spans="46:58" x14ac:dyDescent="0.25">
      <c r="AT5392" t="s">
        <v>1124</v>
      </c>
      <c r="AX5392" t="s">
        <v>7648</v>
      </c>
      <c r="AY5392" s="104">
        <v>46118.492361111108</v>
      </c>
      <c r="AZ5392">
        <v>1956667</v>
      </c>
      <c r="BA5392" t="s">
        <v>4761</v>
      </c>
      <c r="BB5392" t="s">
        <v>5989</v>
      </c>
      <c r="BF5392" t="s">
        <v>4781</v>
      </c>
    </row>
    <row r="5393" spans="46:58" x14ac:dyDescent="0.25">
      <c r="AT5393" t="s">
        <v>229</v>
      </c>
      <c r="AU5393" t="s">
        <v>205</v>
      </c>
      <c r="AX5393" t="s">
        <v>7751</v>
      </c>
      <c r="AY5393" s="104">
        <v>46118.492361111108</v>
      </c>
      <c r="AZ5393">
        <v>886884</v>
      </c>
      <c r="BA5393" t="s">
        <v>4728</v>
      </c>
      <c r="BB5393" t="s">
        <v>5989</v>
      </c>
      <c r="BF5393" t="s">
        <v>5920</v>
      </c>
    </row>
    <row r="5394" spans="46:58" x14ac:dyDescent="0.25">
      <c r="AT5394" t="s">
        <v>250</v>
      </c>
      <c r="AX5394" t="s">
        <v>7752</v>
      </c>
      <c r="AY5394" s="104">
        <v>46118.492361111108</v>
      </c>
      <c r="AZ5394">
        <v>1952290</v>
      </c>
      <c r="BA5394" t="s">
        <v>4761</v>
      </c>
      <c r="BB5394" t="s">
        <v>5989</v>
      </c>
      <c r="BF5394" t="s">
        <v>5966</v>
      </c>
    </row>
    <row r="5395" spans="46:58" x14ac:dyDescent="0.25">
      <c r="AT5395" t="s">
        <v>1481</v>
      </c>
      <c r="AX5395" t="s">
        <v>5057</v>
      </c>
      <c r="AY5395" s="104">
        <v>46118.492361111108</v>
      </c>
      <c r="AZ5395">
        <v>850496</v>
      </c>
      <c r="BA5395" t="s">
        <v>4728</v>
      </c>
      <c r="BB5395" t="s">
        <v>5989</v>
      </c>
      <c r="BF5395" t="s">
        <v>5931</v>
      </c>
    </row>
    <row r="5396" spans="46:58" x14ac:dyDescent="0.25">
      <c r="AT5396" t="s">
        <v>1985</v>
      </c>
      <c r="AX5396" t="s">
        <v>5791</v>
      </c>
      <c r="AY5396" s="104">
        <v>46118.492361111108</v>
      </c>
      <c r="AZ5396">
        <v>1511583</v>
      </c>
      <c r="BA5396" t="s">
        <v>4728</v>
      </c>
      <c r="BB5396" t="s">
        <v>5989</v>
      </c>
      <c r="BF5396" t="s">
        <v>5924</v>
      </c>
    </row>
    <row r="5397" spans="46:58" x14ac:dyDescent="0.25">
      <c r="AT5397" t="s">
        <v>308</v>
      </c>
      <c r="AX5397" t="s">
        <v>4826</v>
      </c>
      <c r="AY5397" s="104">
        <v>46118.492361111108</v>
      </c>
      <c r="AZ5397">
        <v>612698</v>
      </c>
      <c r="BA5397" t="s">
        <v>4728</v>
      </c>
      <c r="BB5397" t="s">
        <v>5989</v>
      </c>
      <c r="BF5397" t="s">
        <v>5934</v>
      </c>
    </row>
    <row r="5398" spans="46:58" x14ac:dyDescent="0.25">
      <c r="AX5398" t="s">
        <v>4843</v>
      </c>
      <c r="AY5398" s="104">
        <v>46118.493055555555</v>
      </c>
      <c r="AZ5398">
        <v>212305</v>
      </c>
      <c r="BA5398" t="s">
        <v>4728</v>
      </c>
      <c r="BB5398" t="s">
        <v>5989</v>
      </c>
    </row>
    <row r="5399" spans="46:58" x14ac:dyDescent="0.25">
      <c r="AX5399" t="s">
        <v>6695</v>
      </c>
      <c r="AY5399" s="104">
        <v>46118.493055555555</v>
      </c>
      <c r="AZ5399">
        <v>78215</v>
      </c>
      <c r="BA5399" t="s">
        <v>4728</v>
      </c>
      <c r="BB5399" t="s">
        <v>5989</v>
      </c>
    </row>
    <row r="5400" spans="46:58" x14ac:dyDescent="0.25">
      <c r="AT5400" t="s">
        <v>1732</v>
      </c>
      <c r="AX5400" t="s">
        <v>4849</v>
      </c>
      <c r="AY5400" s="104">
        <v>46118.493750000001</v>
      </c>
      <c r="AZ5400">
        <v>417705</v>
      </c>
      <c r="BA5400" t="s">
        <v>4728</v>
      </c>
      <c r="BB5400" t="s">
        <v>5989</v>
      </c>
      <c r="BF5400" t="s">
        <v>5931</v>
      </c>
    </row>
    <row r="5401" spans="46:58" x14ac:dyDescent="0.25">
      <c r="AX5401" t="s">
        <v>7684</v>
      </c>
      <c r="AY5401" s="104">
        <v>46118.494444444441</v>
      </c>
      <c r="AZ5401">
        <v>74605</v>
      </c>
      <c r="BA5401" t="s">
        <v>4728</v>
      </c>
      <c r="BB5401" t="s">
        <v>5989</v>
      </c>
    </row>
    <row r="5402" spans="46:58" x14ac:dyDescent="0.25">
      <c r="AX5402" t="s">
        <v>5510</v>
      </c>
      <c r="AY5402" s="104">
        <v>46118.494444444441</v>
      </c>
      <c r="AZ5402">
        <v>123127</v>
      </c>
      <c r="BA5402" t="s">
        <v>4728</v>
      </c>
      <c r="BB5402" t="s">
        <v>5989</v>
      </c>
    </row>
    <row r="5403" spans="46:58" x14ac:dyDescent="0.25">
      <c r="AT5403" t="s">
        <v>2559</v>
      </c>
      <c r="AU5403" t="s">
        <v>967</v>
      </c>
      <c r="AX5403" t="s">
        <v>5529</v>
      </c>
      <c r="AY5403" s="104">
        <v>46118.494444444441</v>
      </c>
      <c r="AZ5403">
        <v>563015</v>
      </c>
      <c r="BA5403" t="s">
        <v>4728</v>
      </c>
      <c r="BB5403" t="s">
        <v>5989</v>
      </c>
      <c r="BF5403" t="s">
        <v>5942</v>
      </c>
    </row>
    <row r="5404" spans="46:58" x14ac:dyDescent="0.25">
      <c r="AT5404" t="s">
        <v>77</v>
      </c>
      <c r="AX5404" t="s">
        <v>6041</v>
      </c>
      <c r="AY5404" s="104">
        <v>46118.494444444441</v>
      </c>
      <c r="AZ5404">
        <v>589680</v>
      </c>
      <c r="BA5404" t="s">
        <v>4728</v>
      </c>
      <c r="BB5404" t="s">
        <v>5989</v>
      </c>
      <c r="BF5404" t="s">
        <v>5958</v>
      </c>
    </row>
    <row r="5405" spans="46:58" x14ac:dyDescent="0.25">
      <c r="AX5405" t="s">
        <v>5326</v>
      </c>
      <c r="AY5405" s="104">
        <v>46118.495138888888</v>
      </c>
      <c r="AZ5405">
        <v>51391</v>
      </c>
      <c r="BA5405" t="s">
        <v>4728</v>
      </c>
      <c r="BB5405" t="s">
        <v>5989</v>
      </c>
    </row>
    <row r="5406" spans="46:58" x14ac:dyDescent="0.25">
      <c r="AT5406" t="s">
        <v>866</v>
      </c>
      <c r="AX5406" t="s">
        <v>5556</v>
      </c>
      <c r="AY5406" s="104">
        <v>46118.495138888888</v>
      </c>
      <c r="AZ5406">
        <v>1249192</v>
      </c>
      <c r="BA5406" t="s">
        <v>4728</v>
      </c>
      <c r="BB5406" t="s">
        <v>5989</v>
      </c>
      <c r="BF5406" t="s">
        <v>5924</v>
      </c>
    </row>
    <row r="5407" spans="46:58" x14ac:dyDescent="0.25">
      <c r="AT5407" t="s">
        <v>2403</v>
      </c>
      <c r="AX5407" t="s">
        <v>4827</v>
      </c>
      <c r="AY5407" s="104">
        <v>46118.495138888888</v>
      </c>
      <c r="AZ5407">
        <v>460477</v>
      </c>
      <c r="BA5407" t="s">
        <v>4728</v>
      </c>
      <c r="BB5407" t="s">
        <v>5989</v>
      </c>
      <c r="BF5407" t="s">
        <v>5931</v>
      </c>
    </row>
    <row r="5408" spans="46:58" x14ac:dyDescent="0.25">
      <c r="AT5408" t="s">
        <v>1385</v>
      </c>
      <c r="AX5408" t="s">
        <v>5157</v>
      </c>
      <c r="AY5408" s="104">
        <v>46118.495138888888</v>
      </c>
      <c r="AZ5408">
        <v>1597333</v>
      </c>
      <c r="BA5408" t="s">
        <v>4728</v>
      </c>
      <c r="BB5408" t="s">
        <v>5989</v>
      </c>
      <c r="BF5408" t="s">
        <v>6117</v>
      </c>
    </row>
    <row r="5409" spans="46:58" x14ac:dyDescent="0.25">
      <c r="AT5409" t="s">
        <v>80</v>
      </c>
      <c r="AX5409" t="s">
        <v>5157</v>
      </c>
      <c r="AY5409" s="104">
        <v>46118.495833333334</v>
      </c>
      <c r="AZ5409">
        <v>300454</v>
      </c>
      <c r="BA5409" t="s">
        <v>4728</v>
      </c>
      <c r="BB5409" t="s">
        <v>5989</v>
      </c>
      <c r="BF5409" t="s">
        <v>5925</v>
      </c>
    </row>
    <row r="5410" spans="46:58" x14ac:dyDescent="0.25">
      <c r="AT5410" t="s">
        <v>1124</v>
      </c>
      <c r="AX5410" t="s">
        <v>5074</v>
      </c>
      <c r="AY5410" s="104">
        <v>46118.495833333334</v>
      </c>
      <c r="AZ5410">
        <v>596350</v>
      </c>
      <c r="BA5410" t="s">
        <v>4761</v>
      </c>
      <c r="BB5410" t="s">
        <v>5989</v>
      </c>
      <c r="BF5410" t="s">
        <v>5918</v>
      </c>
    </row>
    <row r="5411" spans="46:58" x14ac:dyDescent="0.25">
      <c r="AT5411" t="s">
        <v>1507</v>
      </c>
      <c r="AX5411" t="s">
        <v>4967</v>
      </c>
      <c r="AY5411" s="104">
        <v>46118.495833333334</v>
      </c>
      <c r="AZ5411">
        <v>680884</v>
      </c>
      <c r="BA5411" t="s">
        <v>4728</v>
      </c>
      <c r="BB5411" t="s">
        <v>5989</v>
      </c>
      <c r="BF5411" t="s">
        <v>5918</v>
      </c>
    </row>
    <row r="5412" spans="46:58" x14ac:dyDescent="0.25">
      <c r="AT5412" t="s">
        <v>2561</v>
      </c>
      <c r="AX5412" t="s">
        <v>7204</v>
      </c>
      <c r="AY5412" s="104">
        <v>46118.495833333334</v>
      </c>
      <c r="AZ5412">
        <v>549374</v>
      </c>
      <c r="BA5412" t="s">
        <v>4728</v>
      </c>
      <c r="BB5412" t="s">
        <v>5989</v>
      </c>
      <c r="BF5412" t="s">
        <v>5918</v>
      </c>
    </row>
    <row r="5413" spans="46:58" x14ac:dyDescent="0.25">
      <c r="AT5413" t="s">
        <v>298</v>
      </c>
      <c r="AX5413" t="s">
        <v>5326</v>
      </c>
      <c r="AY5413" s="104">
        <v>46118.495833333334</v>
      </c>
      <c r="AZ5413">
        <v>2684041</v>
      </c>
      <c r="BA5413" t="s">
        <v>4761</v>
      </c>
      <c r="BB5413" t="s">
        <v>5989</v>
      </c>
      <c r="BF5413" t="s">
        <v>5931</v>
      </c>
    </row>
    <row r="5414" spans="46:58" x14ac:dyDescent="0.25">
      <c r="AT5414" t="s">
        <v>1531</v>
      </c>
      <c r="AX5414" t="s">
        <v>5359</v>
      </c>
      <c r="AY5414" s="104">
        <v>46118.496527777781</v>
      </c>
      <c r="AZ5414">
        <v>476607</v>
      </c>
      <c r="BA5414" t="s">
        <v>4728</v>
      </c>
      <c r="BB5414" t="s">
        <v>5989</v>
      </c>
      <c r="BF5414" t="s">
        <v>5931</v>
      </c>
    </row>
    <row r="5415" spans="46:58" x14ac:dyDescent="0.25">
      <c r="AT5415" t="s">
        <v>80</v>
      </c>
      <c r="AX5415" t="s">
        <v>7753</v>
      </c>
      <c r="AY5415" s="104">
        <v>46118.496527777781</v>
      </c>
      <c r="AZ5415">
        <v>295696</v>
      </c>
      <c r="BA5415" t="s">
        <v>4728</v>
      </c>
      <c r="BB5415" t="s">
        <v>5989</v>
      </c>
      <c r="BF5415" t="s">
        <v>5925</v>
      </c>
    </row>
    <row r="5416" spans="46:58" x14ac:dyDescent="0.25">
      <c r="AT5416" t="s">
        <v>2510</v>
      </c>
      <c r="AX5416" t="s">
        <v>7754</v>
      </c>
      <c r="AY5416" s="104">
        <v>46118.496527777781</v>
      </c>
      <c r="AZ5416">
        <v>346083</v>
      </c>
      <c r="BA5416" t="s">
        <v>4728</v>
      </c>
      <c r="BB5416" t="s">
        <v>5989</v>
      </c>
      <c r="BF5416" t="s">
        <v>5931</v>
      </c>
    </row>
    <row r="5417" spans="46:58" x14ac:dyDescent="0.25">
      <c r="AT5417" t="s">
        <v>223</v>
      </c>
      <c r="AX5417" t="s">
        <v>5083</v>
      </c>
      <c r="AY5417" s="104">
        <v>46118.496527777781</v>
      </c>
      <c r="AZ5417">
        <v>715257</v>
      </c>
      <c r="BA5417" t="s">
        <v>4728</v>
      </c>
      <c r="BB5417" t="s">
        <v>5989</v>
      </c>
      <c r="BC5417" t="s">
        <v>4731</v>
      </c>
      <c r="BF5417" t="s">
        <v>5966</v>
      </c>
    </row>
    <row r="5418" spans="46:58" x14ac:dyDescent="0.25">
      <c r="AT5418" t="s">
        <v>1955</v>
      </c>
      <c r="AX5418" t="s">
        <v>5617</v>
      </c>
      <c r="AY5418" s="104">
        <v>46118.496527777781</v>
      </c>
      <c r="AZ5418">
        <v>642874</v>
      </c>
      <c r="BA5418" t="s">
        <v>4728</v>
      </c>
      <c r="BB5418" t="s">
        <v>5989</v>
      </c>
      <c r="BF5418" t="s">
        <v>5950</v>
      </c>
    </row>
    <row r="5419" spans="46:58" x14ac:dyDescent="0.25">
      <c r="AT5419" t="s">
        <v>2559</v>
      </c>
      <c r="AU5419" t="s">
        <v>1688</v>
      </c>
      <c r="AX5419" t="s">
        <v>4877</v>
      </c>
      <c r="AY5419" s="104">
        <v>46118.496527777781</v>
      </c>
      <c r="AZ5419">
        <v>1059713</v>
      </c>
      <c r="BA5419" t="s">
        <v>4728</v>
      </c>
      <c r="BB5419" t="s">
        <v>5989</v>
      </c>
      <c r="BC5419" t="s">
        <v>4731</v>
      </c>
      <c r="BF5419" t="s">
        <v>7755</v>
      </c>
    </row>
    <row r="5420" spans="46:58" x14ac:dyDescent="0.25">
      <c r="AX5420" t="s">
        <v>6852</v>
      </c>
      <c r="AY5420" s="104">
        <v>46118.496527777781</v>
      </c>
      <c r="AZ5420">
        <v>429071</v>
      </c>
      <c r="BA5420" t="s">
        <v>4728</v>
      </c>
      <c r="BB5420" t="s">
        <v>5989</v>
      </c>
    </row>
    <row r="5421" spans="46:58" x14ac:dyDescent="0.25">
      <c r="AT5421" t="s">
        <v>414</v>
      </c>
      <c r="AX5421" t="s">
        <v>5783</v>
      </c>
      <c r="AY5421" s="104">
        <v>46118.49722222222</v>
      </c>
      <c r="AZ5421">
        <v>2626902</v>
      </c>
      <c r="BA5421" t="s">
        <v>4761</v>
      </c>
      <c r="BB5421" t="s">
        <v>5989</v>
      </c>
      <c r="BF5421" t="s">
        <v>5966</v>
      </c>
    </row>
    <row r="5422" spans="46:58" x14ac:dyDescent="0.25">
      <c r="AT5422" t="s">
        <v>308</v>
      </c>
      <c r="AX5422" t="s">
        <v>4765</v>
      </c>
      <c r="AY5422" s="104">
        <v>46118.49722222222</v>
      </c>
      <c r="AZ5422">
        <v>1202461</v>
      </c>
      <c r="BA5422" t="s">
        <v>4728</v>
      </c>
      <c r="BB5422" t="s">
        <v>5989</v>
      </c>
      <c r="BF5422" t="s">
        <v>5931</v>
      </c>
    </row>
    <row r="5423" spans="46:58" x14ac:dyDescent="0.25">
      <c r="AT5423" t="s">
        <v>78</v>
      </c>
      <c r="AX5423" t="s">
        <v>4875</v>
      </c>
      <c r="AY5423" s="104">
        <v>46118.49722222222</v>
      </c>
      <c r="AZ5423">
        <v>922929</v>
      </c>
      <c r="BA5423" t="s">
        <v>4728</v>
      </c>
      <c r="BB5423" t="s">
        <v>5989</v>
      </c>
      <c r="BF5423" t="s">
        <v>5931</v>
      </c>
    </row>
    <row r="5424" spans="46:58" x14ac:dyDescent="0.25">
      <c r="AT5424" t="s">
        <v>1706</v>
      </c>
      <c r="AX5424" t="s">
        <v>7756</v>
      </c>
      <c r="AY5424" s="104">
        <v>46118.49722222222</v>
      </c>
      <c r="AZ5424">
        <v>468403</v>
      </c>
      <c r="BA5424" t="s">
        <v>4728</v>
      </c>
      <c r="BB5424" t="s">
        <v>5989</v>
      </c>
      <c r="BF5424" t="s">
        <v>5931</v>
      </c>
    </row>
    <row r="5425" spans="46:58" x14ac:dyDescent="0.25">
      <c r="AT5425" t="s">
        <v>1292</v>
      </c>
      <c r="AX5425" t="s">
        <v>4865</v>
      </c>
      <c r="AY5425" s="104">
        <v>46118.49722222222</v>
      </c>
      <c r="AZ5425">
        <v>479647</v>
      </c>
      <c r="BA5425" t="s">
        <v>4728</v>
      </c>
      <c r="BB5425" t="s">
        <v>5989</v>
      </c>
      <c r="BF5425" t="s">
        <v>5942</v>
      </c>
    </row>
    <row r="5426" spans="46:58" x14ac:dyDescent="0.25">
      <c r="AT5426" t="s">
        <v>72</v>
      </c>
      <c r="AX5426" t="s">
        <v>4975</v>
      </c>
      <c r="AY5426" s="104">
        <v>46118.49722222222</v>
      </c>
      <c r="AZ5426">
        <v>240185</v>
      </c>
      <c r="BA5426" t="s">
        <v>4728</v>
      </c>
      <c r="BB5426" t="s">
        <v>5989</v>
      </c>
      <c r="BF5426" t="s">
        <v>5925</v>
      </c>
    </row>
    <row r="5427" spans="46:58" x14ac:dyDescent="0.25">
      <c r="AX5427" t="s">
        <v>4763</v>
      </c>
      <c r="AY5427" s="104">
        <v>46118.49722222222</v>
      </c>
      <c r="AZ5427">
        <v>39095</v>
      </c>
      <c r="BA5427" t="s">
        <v>4728</v>
      </c>
      <c r="BB5427" t="s">
        <v>5989</v>
      </c>
    </row>
    <row r="5428" spans="46:58" x14ac:dyDescent="0.25">
      <c r="AT5428" t="s">
        <v>76</v>
      </c>
      <c r="AX5428" t="s">
        <v>7757</v>
      </c>
      <c r="AY5428" s="104">
        <v>46118.49722222222</v>
      </c>
      <c r="AZ5428">
        <v>947640</v>
      </c>
      <c r="BA5428" t="s">
        <v>4728</v>
      </c>
      <c r="BB5428" t="s">
        <v>5989</v>
      </c>
      <c r="BF5428" t="s">
        <v>5931</v>
      </c>
    </row>
    <row r="5429" spans="46:58" x14ac:dyDescent="0.25">
      <c r="AX5429" t="s">
        <v>5134</v>
      </c>
      <c r="AY5429" s="104">
        <v>46118.497916666667</v>
      </c>
      <c r="AZ5429">
        <v>132279</v>
      </c>
      <c r="BA5429" t="s">
        <v>4728</v>
      </c>
      <c r="BB5429" t="s">
        <v>5989</v>
      </c>
    </row>
    <row r="5430" spans="46:58" x14ac:dyDescent="0.25">
      <c r="AT5430" t="s">
        <v>1559</v>
      </c>
      <c r="AX5430" t="s">
        <v>7314</v>
      </c>
      <c r="AY5430" s="104">
        <v>46118.497916666667</v>
      </c>
      <c r="AZ5430">
        <v>545432</v>
      </c>
      <c r="BA5430" t="s">
        <v>4728</v>
      </c>
      <c r="BB5430" t="s">
        <v>5989</v>
      </c>
      <c r="BF5430" t="s">
        <v>5950</v>
      </c>
    </row>
    <row r="5431" spans="46:58" x14ac:dyDescent="0.25">
      <c r="AX5431" t="s">
        <v>4762</v>
      </c>
      <c r="AY5431" s="104">
        <v>46118.497916666667</v>
      </c>
      <c r="AZ5431">
        <v>55879</v>
      </c>
      <c r="BA5431" t="s">
        <v>4728</v>
      </c>
      <c r="BB5431" t="s">
        <v>5989</v>
      </c>
    </row>
    <row r="5432" spans="46:58" x14ac:dyDescent="0.25">
      <c r="AT5432" t="s">
        <v>2259</v>
      </c>
      <c r="AX5432" t="s">
        <v>4900</v>
      </c>
      <c r="AY5432" s="104">
        <v>46118.498611111114</v>
      </c>
      <c r="AZ5432">
        <v>1484815</v>
      </c>
      <c r="BA5432" t="s">
        <v>4728</v>
      </c>
      <c r="BB5432" t="s">
        <v>5989</v>
      </c>
      <c r="BF5432" t="s">
        <v>6069</v>
      </c>
    </row>
    <row r="5433" spans="46:58" x14ac:dyDescent="0.25">
      <c r="AX5433" t="s">
        <v>5923</v>
      </c>
      <c r="AY5433" s="104">
        <v>46118.498611111114</v>
      </c>
      <c r="AZ5433">
        <v>58636</v>
      </c>
      <c r="BA5433" t="s">
        <v>4728</v>
      </c>
      <c r="BB5433" t="s">
        <v>5989</v>
      </c>
    </row>
    <row r="5434" spans="46:58" x14ac:dyDescent="0.25">
      <c r="AX5434" t="s">
        <v>4776</v>
      </c>
      <c r="AY5434" s="104">
        <v>46118.498611111114</v>
      </c>
      <c r="AZ5434">
        <v>72625</v>
      </c>
      <c r="BA5434" t="s">
        <v>4728</v>
      </c>
      <c r="BB5434" t="s">
        <v>5989</v>
      </c>
    </row>
    <row r="5435" spans="46:58" x14ac:dyDescent="0.25">
      <c r="AX5435" t="s">
        <v>6809</v>
      </c>
      <c r="AY5435" s="104">
        <v>46118.498611111114</v>
      </c>
      <c r="AZ5435">
        <v>51755</v>
      </c>
      <c r="BA5435" t="s">
        <v>4728</v>
      </c>
      <c r="BB5435" t="s">
        <v>5989</v>
      </c>
    </row>
    <row r="5436" spans="46:58" x14ac:dyDescent="0.25">
      <c r="AX5436" t="s">
        <v>7758</v>
      </c>
      <c r="AY5436" s="104">
        <v>46118.499305555553</v>
      </c>
      <c r="AZ5436">
        <v>133193</v>
      </c>
      <c r="BA5436" t="s">
        <v>4728</v>
      </c>
      <c r="BB5436" t="s">
        <v>5989</v>
      </c>
    </row>
    <row r="5437" spans="46:58" x14ac:dyDescent="0.25">
      <c r="AT5437" t="s">
        <v>2429</v>
      </c>
      <c r="AX5437" t="s">
        <v>4745</v>
      </c>
      <c r="AY5437" s="104">
        <v>46118.499305555553</v>
      </c>
      <c r="AZ5437">
        <v>493493</v>
      </c>
      <c r="BA5437" t="s">
        <v>4728</v>
      </c>
      <c r="BB5437" t="s">
        <v>5989</v>
      </c>
      <c r="BF5437" t="s">
        <v>5942</v>
      </c>
    </row>
    <row r="5438" spans="46:58" x14ac:dyDescent="0.25">
      <c r="AT5438" t="s">
        <v>80</v>
      </c>
      <c r="AX5438" t="s">
        <v>5320</v>
      </c>
      <c r="AY5438" s="104">
        <v>46118.499305555553</v>
      </c>
      <c r="AZ5438">
        <v>1223311</v>
      </c>
      <c r="BA5438" t="s">
        <v>4728</v>
      </c>
      <c r="BB5438" t="s">
        <v>5989</v>
      </c>
      <c r="BF5438" t="s">
        <v>6314</v>
      </c>
    </row>
    <row r="5439" spans="46:58" x14ac:dyDescent="0.25">
      <c r="AX5439" t="s">
        <v>4854</v>
      </c>
      <c r="AY5439" s="104">
        <v>46118.499305555553</v>
      </c>
      <c r="AZ5439">
        <v>66348</v>
      </c>
      <c r="BA5439" t="s">
        <v>4728</v>
      </c>
      <c r="BB5439" t="s">
        <v>5989</v>
      </c>
    </row>
    <row r="5440" spans="46:58" x14ac:dyDescent="0.25">
      <c r="AT5440" t="s">
        <v>432</v>
      </c>
      <c r="AX5440" t="s">
        <v>4875</v>
      </c>
      <c r="AY5440" s="104">
        <v>46118.499305555553</v>
      </c>
      <c r="AZ5440">
        <v>1266758</v>
      </c>
      <c r="BA5440" t="s">
        <v>4728</v>
      </c>
      <c r="BB5440" t="s">
        <v>5989</v>
      </c>
      <c r="BF5440" t="s">
        <v>5948</v>
      </c>
    </row>
    <row r="5441" spans="46:58" x14ac:dyDescent="0.25">
      <c r="AT5441" t="s">
        <v>232</v>
      </c>
      <c r="AX5441" t="s">
        <v>5023</v>
      </c>
      <c r="AY5441" s="104">
        <v>46118.499305555553</v>
      </c>
      <c r="AZ5441">
        <v>3851255</v>
      </c>
      <c r="BA5441" t="s">
        <v>4761</v>
      </c>
      <c r="BB5441" t="s">
        <v>5989</v>
      </c>
      <c r="BF5441" t="s">
        <v>5966</v>
      </c>
    </row>
    <row r="5442" spans="46:58" x14ac:dyDescent="0.25">
      <c r="AT5442" t="s">
        <v>1220</v>
      </c>
      <c r="AX5442" t="s">
        <v>5096</v>
      </c>
      <c r="AY5442" s="104">
        <v>46118.5</v>
      </c>
      <c r="AZ5442">
        <v>401837</v>
      </c>
      <c r="BA5442" t="s">
        <v>4728</v>
      </c>
      <c r="BB5442" t="s">
        <v>5989</v>
      </c>
      <c r="BF5442" t="s">
        <v>5948</v>
      </c>
    </row>
    <row r="5443" spans="46:58" x14ac:dyDescent="0.25">
      <c r="AT5443" t="s">
        <v>1531</v>
      </c>
      <c r="AX5443" t="s">
        <v>4765</v>
      </c>
      <c r="AY5443" s="104">
        <v>46118.5</v>
      </c>
      <c r="AZ5443">
        <v>794324</v>
      </c>
      <c r="BA5443" t="s">
        <v>4761</v>
      </c>
      <c r="BB5443" t="s">
        <v>5989</v>
      </c>
      <c r="BF5443" t="s">
        <v>5931</v>
      </c>
    </row>
    <row r="5444" spans="46:58" x14ac:dyDescent="0.25">
      <c r="AT5444" t="s">
        <v>2373</v>
      </c>
      <c r="AX5444" t="s">
        <v>4946</v>
      </c>
      <c r="AY5444" s="104">
        <v>46118.5</v>
      </c>
      <c r="AZ5444">
        <v>597316</v>
      </c>
      <c r="BA5444" t="s">
        <v>4728</v>
      </c>
      <c r="BB5444" t="s">
        <v>5989</v>
      </c>
      <c r="BF5444" t="s">
        <v>5931</v>
      </c>
    </row>
    <row r="5445" spans="46:58" x14ac:dyDescent="0.25">
      <c r="AT5445" t="s">
        <v>76</v>
      </c>
      <c r="AX5445" t="s">
        <v>4776</v>
      </c>
      <c r="AY5445" s="104">
        <v>46118.5</v>
      </c>
      <c r="AZ5445">
        <v>1267322</v>
      </c>
      <c r="BA5445" t="s">
        <v>4728</v>
      </c>
      <c r="BB5445" t="s">
        <v>5989</v>
      </c>
      <c r="BF5445" t="s">
        <v>5931</v>
      </c>
    </row>
    <row r="5446" spans="46:58" x14ac:dyDescent="0.25">
      <c r="AT5446" t="s">
        <v>73</v>
      </c>
      <c r="AX5446" t="s">
        <v>5773</v>
      </c>
      <c r="AY5446" s="104">
        <v>46118.5</v>
      </c>
      <c r="AZ5446">
        <v>1026497</v>
      </c>
      <c r="BA5446" t="s">
        <v>4728</v>
      </c>
      <c r="BB5446" t="s">
        <v>5989</v>
      </c>
      <c r="BF5446" t="s">
        <v>5958</v>
      </c>
    </row>
    <row r="5447" spans="46:58" x14ac:dyDescent="0.25">
      <c r="AX5447" t="s">
        <v>4975</v>
      </c>
      <c r="AY5447" s="104">
        <v>46118.5</v>
      </c>
      <c r="AZ5447">
        <v>74645</v>
      </c>
      <c r="BA5447" t="s">
        <v>4728</v>
      </c>
      <c r="BB5447" t="s">
        <v>5989</v>
      </c>
    </row>
    <row r="5448" spans="46:58" x14ac:dyDescent="0.25">
      <c r="AX5448" t="s">
        <v>4776</v>
      </c>
      <c r="AY5448" s="104">
        <v>46118.500694444447</v>
      </c>
      <c r="AZ5448">
        <v>27696</v>
      </c>
      <c r="BA5448" t="s">
        <v>4728</v>
      </c>
      <c r="BB5448" t="s">
        <v>5989</v>
      </c>
    </row>
    <row r="5449" spans="46:58" x14ac:dyDescent="0.25">
      <c r="AT5449" t="s">
        <v>1945</v>
      </c>
      <c r="AX5449" t="s">
        <v>5995</v>
      </c>
      <c r="AY5449" s="104">
        <v>46118.501388888886</v>
      </c>
      <c r="AZ5449">
        <v>329393</v>
      </c>
      <c r="BA5449" t="s">
        <v>4728</v>
      </c>
      <c r="BB5449" t="s">
        <v>5989</v>
      </c>
      <c r="BF5449" t="s">
        <v>5931</v>
      </c>
    </row>
    <row r="5450" spans="46:58" x14ac:dyDescent="0.25">
      <c r="AT5450" t="s">
        <v>637</v>
      </c>
      <c r="AX5450" t="s">
        <v>4877</v>
      </c>
      <c r="AY5450" s="104">
        <v>46118.501388888886</v>
      </c>
      <c r="AZ5450">
        <v>1205165</v>
      </c>
      <c r="BA5450" t="s">
        <v>4761</v>
      </c>
      <c r="BB5450" t="s">
        <v>5989</v>
      </c>
      <c r="BF5450" t="s">
        <v>5942</v>
      </c>
    </row>
    <row r="5451" spans="46:58" x14ac:dyDescent="0.25">
      <c r="AT5451" t="s">
        <v>1481</v>
      </c>
      <c r="AX5451" t="s">
        <v>6210</v>
      </c>
      <c r="AY5451" s="104">
        <v>46118.502083333333</v>
      </c>
      <c r="AZ5451">
        <v>388285</v>
      </c>
      <c r="BA5451" t="s">
        <v>4728</v>
      </c>
      <c r="BB5451" t="s">
        <v>5989</v>
      </c>
      <c r="BF5451" t="s">
        <v>5931</v>
      </c>
    </row>
    <row r="5452" spans="46:58" x14ac:dyDescent="0.25">
      <c r="AT5452" t="s">
        <v>1379</v>
      </c>
      <c r="AX5452" t="s">
        <v>4839</v>
      </c>
      <c r="AY5452" s="104">
        <v>46118.502083333333</v>
      </c>
      <c r="AZ5452">
        <v>814574</v>
      </c>
      <c r="BA5452" t="s">
        <v>4728</v>
      </c>
      <c r="BB5452" t="s">
        <v>5989</v>
      </c>
      <c r="BF5452" t="s">
        <v>5931</v>
      </c>
    </row>
    <row r="5453" spans="46:58" x14ac:dyDescent="0.25">
      <c r="AT5453" t="s">
        <v>1276</v>
      </c>
      <c r="AX5453" t="s">
        <v>5609</v>
      </c>
      <c r="AY5453" s="104">
        <v>46118.502083333333</v>
      </c>
      <c r="AZ5453">
        <v>853779</v>
      </c>
      <c r="BA5453" t="s">
        <v>4728</v>
      </c>
      <c r="BB5453" t="s">
        <v>5989</v>
      </c>
      <c r="BF5453" t="s">
        <v>5918</v>
      </c>
    </row>
    <row r="5454" spans="46:58" x14ac:dyDescent="0.25">
      <c r="AT5454" t="s">
        <v>2559</v>
      </c>
      <c r="AX5454" t="s">
        <v>4831</v>
      </c>
      <c r="AY5454" s="104">
        <v>46118.502083333333</v>
      </c>
      <c r="AZ5454">
        <v>230034</v>
      </c>
      <c r="BA5454" t="s">
        <v>4761</v>
      </c>
      <c r="BB5454" t="s">
        <v>5989</v>
      </c>
      <c r="BF5454" t="s">
        <v>5966</v>
      </c>
    </row>
    <row r="5455" spans="46:58" x14ac:dyDescent="0.25">
      <c r="AX5455" t="s">
        <v>4890</v>
      </c>
      <c r="AY5455" s="104">
        <v>46118.50277777778</v>
      </c>
      <c r="AZ5455">
        <v>80395</v>
      </c>
      <c r="BA5455" t="s">
        <v>4728</v>
      </c>
      <c r="BB5455" t="s">
        <v>5989</v>
      </c>
    </row>
    <row r="5456" spans="46:58" x14ac:dyDescent="0.25">
      <c r="AT5456" t="s">
        <v>496</v>
      </c>
      <c r="AX5456" t="s">
        <v>7750</v>
      </c>
      <c r="AY5456" s="104">
        <v>46118.50277777778</v>
      </c>
      <c r="AZ5456">
        <v>510723</v>
      </c>
      <c r="BA5456" t="s">
        <v>4728</v>
      </c>
      <c r="BB5456" t="s">
        <v>5989</v>
      </c>
      <c r="BF5456" t="s">
        <v>5931</v>
      </c>
    </row>
    <row r="5457" spans="46:58" x14ac:dyDescent="0.25">
      <c r="AT5457" t="s">
        <v>2559</v>
      </c>
      <c r="AX5457" t="s">
        <v>5074</v>
      </c>
      <c r="AY5457" s="104">
        <v>46118.50277777778</v>
      </c>
      <c r="AZ5457">
        <v>281213</v>
      </c>
      <c r="BA5457" t="s">
        <v>4728</v>
      </c>
      <c r="BB5457" t="s">
        <v>5989</v>
      </c>
      <c r="BC5457" t="s">
        <v>4731</v>
      </c>
      <c r="BF5457" t="s">
        <v>5918</v>
      </c>
    </row>
    <row r="5458" spans="46:58" x14ac:dyDescent="0.25">
      <c r="AT5458" t="s">
        <v>1955</v>
      </c>
      <c r="AX5458" t="s">
        <v>4930</v>
      </c>
      <c r="AY5458" s="104">
        <v>46118.50277777778</v>
      </c>
      <c r="AZ5458">
        <v>445694</v>
      </c>
      <c r="BA5458" t="s">
        <v>4728</v>
      </c>
      <c r="BB5458" t="s">
        <v>5989</v>
      </c>
      <c r="BF5458" t="s">
        <v>5931</v>
      </c>
    </row>
    <row r="5459" spans="46:58" x14ac:dyDescent="0.25">
      <c r="AT5459" t="s">
        <v>1220</v>
      </c>
      <c r="AX5459" t="s">
        <v>4975</v>
      </c>
      <c r="AY5459" s="104">
        <v>46118.50277777778</v>
      </c>
      <c r="AZ5459">
        <v>460988</v>
      </c>
      <c r="BA5459" t="s">
        <v>4728</v>
      </c>
      <c r="BB5459" t="s">
        <v>5989</v>
      </c>
      <c r="BF5459" t="s">
        <v>5948</v>
      </c>
    </row>
    <row r="5460" spans="46:58" x14ac:dyDescent="0.25">
      <c r="AT5460" t="s">
        <v>2429</v>
      </c>
      <c r="AX5460" t="s">
        <v>7758</v>
      </c>
      <c r="AY5460" s="104">
        <v>46118.503472222219</v>
      </c>
      <c r="AZ5460">
        <v>397557</v>
      </c>
      <c r="BA5460" t="s">
        <v>4728</v>
      </c>
      <c r="BB5460" t="s">
        <v>5989</v>
      </c>
      <c r="BF5460" t="s">
        <v>4781</v>
      </c>
    </row>
    <row r="5461" spans="46:58" x14ac:dyDescent="0.25">
      <c r="AT5461" t="s">
        <v>1048</v>
      </c>
      <c r="AX5461" t="s">
        <v>4733</v>
      </c>
      <c r="AY5461" s="104">
        <v>46118.503472222219</v>
      </c>
      <c r="AZ5461">
        <v>311360</v>
      </c>
      <c r="BA5461" t="s">
        <v>4761</v>
      </c>
      <c r="BB5461" t="s">
        <v>5989</v>
      </c>
      <c r="BF5461" t="s">
        <v>5966</v>
      </c>
    </row>
    <row r="5462" spans="46:58" x14ac:dyDescent="0.25">
      <c r="AT5462" t="s">
        <v>414</v>
      </c>
      <c r="AU5462" t="s">
        <v>217</v>
      </c>
      <c r="AX5462" t="s">
        <v>5078</v>
      </c>
      <c r="AY5462" s="104">
        <v>46118.503472222219</v>
      </c>
      <c r="AZ5462">
        <v>1368506</v>
      </c>
      <c r="BA5462" t="s">
        <v>4761</v>
      </c>
      <c r="BB5462" t="s">
        <v>5989</v>
      </c>
      <c r="BC5462" t="s">
        <v>4731</v>
      </c>
      <c r="BF5462" t="s">
        <v>6756</v>
      </c>
    </row>
    <row r="5463" spans="46:58" x14ac:dyDescent="0.25">
      <c r="AT5463" t="s">
        <v>852</v>
      </c>
      <c r="AU5463" t="s">
        <v>256</v>
      </c>
      <c r="AX5463" t="s">
        <v>4979</v>
      </c>
      <c r="AY5463" s="104">
        <v>46118.504166666666</v>
      </c>
      <c r="AZ5463">
        <v>1260653</v>
      </c>
      <c r="BA5463" t="s">
        <v>4728</v>
      </c>
      <c r="BB5463" t="s">
        <v>5989</v>
      </c>
      <c r="BC5463" t="s">
        <v>4731</v>
      </c>
      <c r="BF5463" t="s">
        <v>6495</v>
      </c>
    </row>
    <row r="5464" spans="46:58" x14ac:dyDescent="0.25">
      <c r="AT5464" t="s">
        <v>1292</v>
      </c>
      <c r="AX5464" t="s">
        <v>5011</v>
      </c>
      <c r="AY5464" s="104">
        <v>46118.504861111112</v>
      </c>
      <c r="AZ5464">
        <v>164255</v>
      </c>
      <c r="BA5464" t="s">
        <v>4728</v>
      </c>
      <c r="BB5464" t="s">
        <v>5989</v>
      </c>
      <c r="BF5464" t="s">
        <v>5925</v>
      </c>
    </row>
    <row r="5465" spans="46:58" x14ac:dyDescent="0.25">
      <c r="AT5465" t="s">
        <v>226</v>
      </c>
      <c r="AX5465" t="s">
        <v>6041</v>
      </c>
      <c r="AY5465" s="104">
        <v>46118.504861111112</v>
      </c>
      <c r="AZ5465">
        <v>1169955</v>
      </c>
      <c r="BA5465" t="s">
        <v>4728</v>
      </c>
      <c r="BB5465" t="s">
        <v>5989</v>
      </c>
      <c r="BF5465" t="s">
        <v>5931</v>
      </c>
    </row>
    <row r="5466" spans="46:58" x14ac:dyDescent="0.25">
      <c r="AT5466" t="s">
        <v>2559</v>
      </c>
      <c r="AX5466" t="s">
        <v>7759</v>
      </c>
      <c r="AY5466" s="104">
        <v>46118.504861111112</v>
      </c>
      <c r="AZ5466">
        <v>149271</v>
      </c>
      <c r="BA5466" t="s">
        <v>4761</v>
      </c>
      <c r="BB5466" t="s">
        <v>5989</v>
      </c>
      <c r="BF5466" t="s">
        <v>5966</v>
      </c>
    </row>
    <row r="5467" spans="46:58" x14ac:dyDescent="0.25">
      <c r="AT5467" t="s">
        <v>1048</v>
      </c>
      <c r="AX5467" t="s">
        <v>4996</v>
      </c>
      <c r="AY5467" s="104">
        <v>46118.504861111112</v>
      </c>
      <c r="AZ5467">
        <v>391944</v>
      </c>
      <c r="BA5467" t="s">
        <v>4761</v>
      </c>
      <c r="BB5467" t="s">
        <v>5989</v>
      </c>
      <c r="BF5467" t="s">
        <v>5966</v>
      </c>
    </row>
    <row r="5468" spans="46:58" x14ac:dyDescent="0.25">
      <c r="AT5468" t="s">
        <v>1945</v>
      </c>
      <c r="AX5468" t="s">
        <v>5012</v>
      </c>
      <c r="AY5468" s="104">
        <v>46118.504861111112</v>
      </c>
      <c r="AZ5468">
        <v>109817</v>
      </c>
      <c r="BA5468" t="s">
        <v>4728</v>
      </c>
      <c r="BB5468" t="s">
        <v>5989</v>
      </c>
      <c r="BF5468" t="s">
        <v>5925</v>
      </c>
    </row>
    <row r="5469" spans="46:58" x14ac:dyDescent="0.25">
      <c r="AT5469" t="s">
        <v>1481</v>
      </c>
      <c r="AX5469" t="s">
        <v>4744</v>
      </c>
      <c r="AY5469" s="104">
        <v>46118.505555555559</v>
      </c>
      <c r="AZ5469">
        <v>4257640</v>
      </c>
      <c r="BA5469" t="s">
        <v>4761</v>
      </c>
      <c r="BB5469" t="s">
        <v>5989</v>
      </c>
      <c r="BF5469" t="s">
        <v>5966</v>
      </c>
    </row>
    <row r="5470" spans="46:58" x14ac:dyDescent="0.25">
      <c r="AT5470" t="s">
        <v>264</v>
      </c>
      <c r="AX5470" t="s">
        <v>5459</v>
      </c>
      <c r="AY5470" s="104">
        <v>46118.506249999999</v>
      </c>
      <c r="AZ5470">
        <v>410892</v>
      </c>
      <c r="BA5470" t="s">
        <v>4728</v>
      </c>
      <c r="BB5470" t="s">
        <v>5989</v>
      </c>
      <c r="BF5470" t="s">
        <v>5924</v>
      </c>
    </row>
    <row r="5471" spans="46:58" x14ac:dyDescent="0.25">
      <c r="AT5471" t="s">
        <v>1292</v>
      </c>
      <c r="AX5471" t="s">
        <v>6470</v>
      </c>
      <c r="AY5471" s="104">
        <v>46118.506249999999</v>
      </c>
      <c r="AZ5471">
        <v>170719</v>
      </c>
      <c r="BA5471" t="s">
        <v>4728</v>
      </c>
      <c r="BB5471" t="s">
        <v>5989</v>
      </c>
      <c r="BF5471" t="s">
        <v>5948</v>
      </c>
    </row>
    <row r="5472" spans="46:58" x14ac:dyDescent="0.25">
      <c r="AT5472" t="s">
        <v>414</v>
      </c>
      <c r="AX5472" t="s">
        <v>5093</v>
      </c>
      <c r="AY5472" s="104">
        <v>46118.506249999999</v>
      </c>
      <c r="AZ5472">
        <v>360400</v>
      </c>
      <c r="BA5472" t="s">
        <v>4728</v>
      </c>
      <c r="BB5472" t="s">
        <v>5989</v>
      </c>
      <c r="BF5472" t="s">
        <v>5918</v>
      </c>
    </row>
    <row r="5473" spans="46:58" x14ac:dyDescent="0.25">
      <c r="AT5473" t="s">
        <v>2373</v>
      </c>
      <c r="AX5473" t="s">
        <v>4743</v>
      </c>
      <c r="AY5473" s="104">
        <v>46118.506249999999</v>
      </c>
      <c r="AZ5473">
        <v>726602</v>
      </c>
      <c r="BA5473" t="s">
        <v>4728</v>
      </c>
      <c r="BB5473" t="s">
        <v>5989</v>
      </c>
      <c r="BF5473" t="s">
        <v>5931</v>
      </c>
    </row>
    <row r="5474" spans="46:58" x14ac:dyDescent="0.25">
      <c r="AT5474" t="s">
        <v>2403</v>
      </c>
      <c r="AX5474" t="s">
        <v>4743</v>
      </c>
      <c r="AY5474" s="104">
        <v>46118.506249999999</v>
      </c>
      <c r="AZ5474">
        <v>1159597</v>
      </c>
      <c r="BA5474" t="s">
        <v>4728</v>
      </c>
      <c r="BB5474" t="s">
        <v>5989</v>
      </c>
      <c r="BF5474" t="s">
        <v>5942</v>
      </c>
    </row>
    <row r="5475" spans="46:58" x14ac:dyDescent="0.25">
      <c r="AX5475" t="s">
        <v>5202</v>
      </c>
      <c r="AY5475" s="104">
        <v>46118.506249999999</v>
      </c>
      <c r="AZ5475">
        <v>42328</v>
      </c>
      <c r="BA5475" t="s">
        <v>4728</v>
      </c>
      <c r="BB5475" t="s">
        <v>5989</v>
      </c>
    </row>
    <row r="5476" spans="46:58" x14ac:dyDescent="0.25">
      <c r="AT5476" t="s">
        <v>78</v>
      </c>
      <c r="AX5476" t="s">
        <v>7759</v>
      </c>
      <c r="AY5476" s="104">
        <v>46118.506944444445</v>
      </c>
      <c r="AZ5476">
        <v>627850</v>
      </c>
      <c r="BA5476" t="s">
        <v>4728</v>
      </c>
      <c r="BB5476" t="s">
        <v>5989</v>
      </c>
      <c r="BF5476" t="s">
        <v>5931</v>
      </c>
    </row>
    <row r="5477" spans="46:58" x14ac:dyDescent="0.25">
      <c r="AT5477" t="s">
        <v>1292</v>
      </c>
      <c r="AX5477" t="s">
        <v>4903</v>
      </c>
      <c r="AY5477" s="104">
        <v>46118.506944444445</v>
      </c>
      <c r="AZ5477">
        <v>1067767</v>
      </c>
      <c r="BA5477" t="s">
        <v>4761</v>
      </c>
      <c r="BB5477" t="s">
        <v>5989</v>
      </c>
      <c r="BF5477" t="s">
        <v>5966</v>
      </c>
    </row>
    <row r="5478" spans="46:58" x14ac:dyDescent="0.25">
      <c r="AT5478" t="s">
        <v>1955</v>
      </c>
      <c r="AX5478" t="s">
        <v>4949</v>
      </c>
      <c r="AY5478" s="104">
        <v>46118.506944444445</v>
      </c>
      <c r="AZ5478">
        <v>256666</v>
      </c>
      <c r="BA5478" t="s">
        <v>4728</v>
      </c>
      <c r="BB5478" t="s">
        <v>5989</v>
      </c>
      <c r="BF5478" t="s">
        <v>5942</v>
      </c>
    </row>
    <row r="5479" spans="46:58" x14ac:dyDescent="0.25">
      <c r="AT5479" t="s">
        <v>2559</v>
      </c>
      <c r="AX5479" t="s">
        <v>5801</v>
      </c>
      <c r="AY5479" s="104">
        <v>46118.507638888892</v>
      </c>
      <c r="AZ5479">
        <v>692406</v>
      </c>
      <c r="BA5479" t="s">
        <v>4728</v>
      </c>
      <c r="BB5479" t="s">
        <v>5989</v>
      </c>
      <c r="BF5479" t="s">
        <v>5931</v>
      </c>
    </row>
    <row r="5480" spans="46:58" x14ac:dyDescent="0.25">
      <c r="AT5480" t="s">
        <v>1048</v>
      </c>
      <c r="AX5480" t="s">
        <v>7709</v>
      </c>
      <c r="AY5480" s="104">
        <v>46118.507638888892</v>
      </c>
      <c r="AZ5480">
        <v>342729</v>
      </c>
      <c r="BA5480" t="s">
        <v>4728</v>
      </c>
      <c r="BB5480" t="s">
        <v>5989</v>
      </c>
      <c r="BF5480" t="s">
        <v>5931</v>
      </c>
    </row>
    <row r="5481" spans="46:58" x14ac:dyDescent="0.25">
      <c r="AX5481" t="s">
        <v>4884</v>
      </c>
      <c r="AY5481" s="104">
        <v>46118.507638888892</v>
      </c>
      <c r="AZ5481">
        <v>53476</v>
      </c>
      <c r="BA5481" t="s">
        <v>4728</v>
      </c>
      <c r="BB5481" t="s">
        <v>5989</v>
      </c>
    </row>
    <row r="5482" spans="46:58" x14ac:dyDescent="0.25">
      <c r="AX5482" t="s">
        <v>6469</v>
      </c>
      <c r="AY5482" s="104">
        <v>46118.507638888892</v>
      </c>
      <c r="AZ5482">
        <v>77648</v>
      </c>
      <c r="BA5482" t="s">
        <v>4728</v>
      </c>
      <c r="BB5482" t="s">
        <v>5989</v>
      </c>
    </row>
    <row r="5483" spans="46:58" x14ac:dyDescent="0.25">
      <c r="AX5483" t="s">
        <v>4926</v>
      </c>
      <c r="AY5483" s="104">
        <v>46118.507638888892</v>
      </c>
      <c r="AZ5483">
        <v>39134</v>
      </c>
      <c r="BA5483" t="s">
        <v>4728</v>
      </c>
      <c r="BB5483" t="s">
        <v>5989</v>
      </c>
    </row>
    <row r="5484" spans="46:58" x14ac:dyDescent="0.25">
      <c r="AT5484" t="s">
        <v>1284</v>
      </c>
      <c r="AX5484" t="s">
        <v>7726</v>
      </c>
      <c r="AY5484" s="104">
        <v>46118.508333333331</v>
      </c>
      <c r="AZ5484">
        <v>845308</v>
      </c>
      <c r="BA5484" t="s">
        <v>4761</v>
      </c>
      <c r="BB5484" t="s">
        <v>5989</v>
      </c>
      <c r="BF5484" t="s">
        <v>5950</v>
      </c>
    </row>
    <row r="5485" spans="46:58" x14ac:dyDescent="0.25">
      <c r="AX5485" t="s">
        <v>5506</v>
      </c>
      <c r="AY5485" s="104">
        <v>46118.508333333331</v>
      </c>
      <c r="AZ5485">
        <v>65279</v>
      </c>
      <c r="BA5485" t="s">
        <v>4728</v>
      </c>
      <c r="BB5485" t="s">
        <v>5989</v>
      </c>
    </row>
    <row r="5486" spans="46:58" x14ac:dyDescent="0.25">
      <c r="AT5486" t="s">
        <v>866</v>
      </c>
      <c r="AX5486" t="s">
        <v>5057</v>
      </c>
      <c r="AY5486" s="104">
        <v>46118.508333333331</v>
      </c>
      <c r="AZ5486">
        <v>801508</v>
      </c>
      <c r="BA5486" t="s">
        <v>4728</v>
      </c>
      <c r="BB5486" t="s">
        <v>5989</v>
      </c>
      <c r="BF5486" t="s">
        <v>5918</v>
      </c>
    </row>
    <row r="5487" spans="46:58" x14ac:dyDescent="0.25">
      <c r="AT5487" t="s">
        <v>1507</v>
      </c>
      <c r="AX5487" t="s">
        <v>5686</v>
      </c>
      <c r="AY5487" s="104">
        <v>46118.508333333331</v>
      </c>
      <c r="AZ5487">
        <v>632742</v>
      </c>
      <c r="BA5487" t="s">
        <v>4728</v>
      </c>
      <c r="BB5487" t="s">
        <v>5989</v>
      </c>
      <c r="BF5487" t="s">
        <v>4781</v>
      </c>
    </row>
    <row r="5488" spans="46:58" x14ac:dyDescent="0.25">
      <c r="AT5488" t="s">
        <v>496</v>
      </c>
      <c r="AX5488" t="s">
        <v>5156</v>
      </c>
      <c r="AY5488" s="104">
        <v>46118.509027777778</v>
      </c>
      <c r="AZ5488">
        <v>361470</v>
      </c>
      <c r="BA5488" t="s">
        <v>4728</v>
      </c>
      <c r="BB5488" t="s">
        <v>5989</v>
      </c>
      <c r="BF5488" t="s">
        <v>5918</v>
      </c>
    </row>
    <row r="5489" spans="46:58" x14ac:dyDescent="0.25">
      <c r="AX5489" t="s">
        <v>6469</v>
      </c>
      <c r="AY5489" s="104">
        <v>46118.509027777778</v>
      </c>
      <c r="AZ5489">
        <v>419719</v>
      </c>
      <c r="BA5489" t="s">
        <v>4728</v>
      </c>
      <c r="BB5489" t="s">
        <v>5989</v>
      </c>
    </row>
    <row r="5490" spans="46:58" x14ac:dyDescent="0.25">
      <c r="AT5490" t="s">
        <v>1292</v>
      </c>
      <c r="AX5490" t="s">
        <v>5506</v>
      </c>
      <c r="AY5490" s="104">
        <v>46118.509027777778</v>
      </c>
      <c r="AZ5490">
        <v>438811</v>
      </c>
      <c r="BA5490" t="s">
        <v>4728</v>
      </c>
      <c r="BB5490" t="s">
        <v>5989</v>
      </c>
      <c r="BF5490" t="s">
        <v>5942</v>
      </c>
    </row>
    <row r="5491" spans="46:58" x14ac:dyDescent="0.25">
      <c r="AT5491" t="s">
        <v>76</v>
      </c>
      <c r="AX5491" t="s">
        <v>4776</v>
      </c>
      <c r="AY5491" s="104">
        <v>46118.509027777778</v>
      </c>
      <c r="AZ5491">
        <v>946277</v>
      </c>
      <c r="BA5491" t="s">
        <v>4728</v>
      </c>
      <c r="BB5491" t="s">
        <v>5989</v>
      </c>
      <c r="BF5491" t="s">
        <v>5931</v>
      </c>
    </row>
    <row r="5492" spans="46:58" x14ac:dyDescent="0.25">
      <c r="AT5492" t="s">
        <v>308</v>
      </c>
      <c r="AX5492" t="s">
        <v>5013</v>
      </c>
      <c r="AY5492" s="104">
        <v>46118.509027777778</v>
      </c>
      <c r="AZ5492">
        <v>655637</v>
      </c>
      <c r="BA5492" t="s">
        <v>4728</v>
      </c>
      <c r="BB5492" t="s">
        <v>5989</v>
      </c>
      <c r="BF5492" t="s">
        <v>5931</v>
      </c>
    </row>
    <row r="5493" spans="46:58" x14ac:dyDescent="0.25">
      <c r="AT5493" t="s">
        <v>414</v>
      </c>
      <c r="AX5493" t="s">
        <v>4733</v>
      </c>
      <c r="AY5493" s="104">
        <v>46118.509027777778</v>
      </c>
      <c r="AZ5493">
        <v>708736</v>
      </c>
      <c r="BA5493" t="s">
        <v>4728</v>
      </c>
      <c r="BB5493" t="s">
        <v>5989</v>
      </c>
      <c r="BF5493" t="s">
        <v>5956</v>
      </c>
    </row>
    <row r="5494" spans="46:58" x14ac:dyDescent="0.25">
      <c r="AT5494" t="s">
        <v>516</v>
      </c>
      <c r="AX5494" t="s">
        <v>4922</v>
      </c>
      <c r="AY5494" s="104">
        <v>46118.509027777778</v>
      </c>
      <c r="AZ5494">
        <v>445343</v>
      </c>
      <c r="BA5494" t="s">
        <v>4728</v>
      </c>
      <c r="BB5494" t="s">
        <v>5989</v>
      </c>
      <c r="BF5494" t="s">
        <v>5920</v>
      </c>
    </row>
    <row r="5495" spans="46:58" x14ac:dyDescent="0.25">
      <c r="AT5495" t="s">
        <v>1559</v>
      </c>
      <c r="AX5495" t="s">
        <v>4782</v>
      </c>
      <c r="AY5495" s="104">
        <v>46118.509027777778</v>
      </c>
      <c r="AZ5495">
        <v>609064</v>
      </c>
      <c r="BA5495" t="s">
        <v>4728</v>
      </c>
      <c r="BB5495" t="s">
        <v>5989</v>
      </c>
      <c r="BF5495" t="s">
        <v>5918</v>
      </c>
    </row>
    <row r="5496" spans="46:58" x14ac:dyDescent="0.25">
      <c r="AT5496" t="s">
        <v>264</v>
      </c>
      <c r="AX5496" t="s">
        <v>4733</v>
      </c>
      <c r="AY5496" s="104">
        <v>46118.509027777778</v>
      </c>
      <c r="AZ5496">
        <v>594704</v>
      </c>
      <c r="BA5496" t="s">
        <v>4728</v>
      </c>
      <c r="BB5496" t="s">
        <v>5989</v>
      </c>
      <c r="BF5496" t="s">
        <v>5918</v>
      </c>
    </row>
    <row r="5497" spans="46:58" x14ac:dyDescent="0.25">
      <c r="AT5497" t="s">
        <v>868</v>
      </c>
      <c r="AX5497" t="s">
        <v>4762</v>
      </c>
      <c r="AY5497" s="104">
        <v>46118.509722222225</v>
      </c>
      <c r="AZ5497">
        <v>610525</v>
      </c>
      <c r="BA5497" t="s">
        <v>4728</v>
      </c>
      <c r="BB5497" t="s">
        <v>5989</v>
      </c>
      <c r="BF5497" t="s">
        <v>5958</v>
      </c>
    </row>
    <row r="5498" spans="46:58" x14ac:dyDescent="0.25">
      <c r="AT5498" t="s">
        <v>2561</v>
      </c>
      <c r="AX5498" t="s">
        <v>5338</v>
      </c>
      <c r="AY5498" s="104">
        <v>46118.509722222225</v>
      </c>
      <c r="AZ5498">
        <v>440688</v>
      </c>
      <c r="BA5498" t="s">
        <v>4728</v>
      </c>
      <c r="BB5498" t="s">
        <v>5989</v>
      </c>
      <c r="BF5498" t="s">
        <v>5918</v>
      </c>
    </row>
    <row r="5499" spans="46:58" x14ac:dyDescent="0.25">
      <c r="AX5499" t="s">
        <v>6608</v>
      </c>
      <c r="AY5499" s="104">
        <v>46118.509722222225</v>
      </c>
      <c r="AZ5499">
        <v>60258</v>
      </c>
      <c r="BA5499" t="s">
        <v>4728</v>
      </c>
      <c r="BB5499" t="s">
        <v>5989</v>
      </c>
    </row>
    <row r="5500" spans="46:58" x14ac:dyDescent="0.25">
      <c r="AT5500" t="s">
        <v>1732</v>
      </c>
      <c r="AX5500" t="s">
        <v>4775</v>
      </c>
      <c r="AY5500" s="104">
        <v>46118.510416666664</v>
      </c>
      <c r="AZ5500">
        <v>564803</v>
      </c>
      <c r="BA5500" t="s">
        <v>4761</v>
      </c>
      <c r="BB5500" t="s">
        <v>5989</v>
      </c>
      <c r="BF5500" t="s">
        <v>5966</v>
      </c>
    </row>
    <row r="5501" spans="46:58" x14ac:dyDescent="0.25">
      <c r="AT5501" t="s">
        <v>2510</v>
      </c>
      <c r="AX5501" t="s">
        <v>5072</v>
      </c>
      <c r="AY5501" s="104">
        <v>46118.510416666664</v>
      </c>
      <c r="AZ5501">
        <v>395747</v>
      </c>
      <c r="BA5501" t="s">
        <v>4728</v>
      </c>
      <c r="BB5501" t="s">
        <v>5989</v>
      </c>
      <c r="BF5501" t="s">
        <v>5942</v>
      </c>
    </row>
    <row r="5502" spans="46:58" x14ac:dyDescent="0.25">
      <c r="AT5502" t="s">
        <v>73</v>
      </c>
      <c r="AX5502" t="s">
        <v>7744</v>
      </c>
      <c r="AY5502" s="104">
        <v>46118.510416666664</v>
      </c>
      <c r="AZ5502">
        <v>581125</v>
      </c>
      <c r="BA5502" t="s">
        <v>4728</v>
      </c>
      <c r="BB5502" t="s">
        <v>5989</v>
      </c>
      <c r="BF5502" t="s">
        <v>5948</v>
      </c>
    </row>
    <row r="5503" spans="46:58" x14ac:dyDescent="0.25">
      <c r="AT5503" t="s">
        <v>232</v>
      </c>
      <c r="AX5503" t="s">
        <v>5074</v>
      </c>
      <c r="AY5503" s="104">
        <v>46118.510416666664</v>
      </c>
      <c r="AZ5503">
        <v>749157</v>
      </c>
      <c r="BA5503" t="s">
        <v>4728</v>
      </c>
      <c r="BB5503" t="s">
        <v>5989</v>
      </c>
      <c r="BF5503" t="s">
        <v>7189</v>
      </c>
    </row>
    <row r="5504" spans="46:58" x14ac:dyDescent="0.25">
      <c r="AT5504" t="s">
        <v>2357</v>
      </c>
      <c r="AX5504" t="s">
        <v>4826</v>
      </c>
      <c r="AY5504" s="104">
        <v>46118.510416666664</v>
      </c>
      <c r="AZ5504">
        <v>589609</v>
      </c>
      <c r="BA5504" t="s">
        <v>4728</v>
      </c>
      <c r="BB5504" t="s">
        <v>5989</v>
      </c>
      <c r="BF5504" t="s">
        <v>5934</v>
      </c>
    </row>
    <row r="5505" spans="46:58" x14ac:dyDescent="0.25">
      <c r="AT5505" t="s">
        <v>496</v>
      </c>
      <c r="AX5505" t="s">
        <v>6608</v>
      </c>
      <c r="AY5505" s="104">
        <v>46118.511805555558</v>
      </c>
      <c r="AZ5505">
        <v>468434</v>
      </c>
      <c r="BA5505" t="s">
        <v>4728</v>
      </c>
      <c r="BB5505" t="s">
        <v>5989</v>
      </c>
      <c r="BF5505" t="s">
        <v>5931</v>
      </c>
    </row>
    <row r="5506" spans="46:58" x14ac:dyDescent="0.25">
      <c r="AT5506" t="s">
        <v>229</v>
      </c>
      <c r="AU5506" t="s">
        <v>1048</v>
      </c>
      <c r="AV5506" t="s">
        <v>1910</v>
      </c>
      <c r="AX5506" t="s">
        <v>5492</v>
      </c>
      <c r="AY5506" s="104">
        <v>46118.511805555558</v>
      </c>
      <c r="AZ5506">
        <v>3753932</v>
      </c>
      <c r="BA5506" t="s">
        <v>4761</v>
      </c>
      <c r="BB5506" t="s">
        <v>5989</v>
      </c>
      <c r="BC5506" t="s">
        <v>4731</v>
      </c>
      <c r="BF5506" t="s">
        <v>6267</v>
      </c>
    </row>
    <row r="5507" spans="46:58" x14ac:dyDescent="0.25">
      <c r="AT5507" t="s">
        <v>78</v>
      </c>
      <c r="AX5507" t="s">
        <v>4806</v>
      </c>
      <c r="AY5507" s="104">
        <v>46118.511805555558</v>
      </c>
      <c r="AZ5507">
        <v>562689</v>
      </c>
      <c r="BA5507" t="s">
        <v>4728</v>
      </c>
      <c r="BB5507" t="s">
        <v>5989</v>
      </c>
      <c r="BF5507" t="s">
        <v>5931</v>
      </c>
    </row>
    <row r="5508" spans="46:58" x14ac:dyDescent="0.25">
      <c r="AT5508" t="s">
        <v>72</v>
      </c>
      <c r="AX5508" t="s">
        <v>5174</v>
      </c>
      <c r="AY5508" s="104">
        <v>46118.512499999997</v>
      </c>
      <c r="AZ5508">
        <v>718561</v>
      </c>
      <c r="BA5508" t="s">
        <v>4728</v>
      </c>
      <c r="BB5508" t="s">
        <v>5989</v>
      </c>
      <c r="BF5508" t="s">
        <v>5918</v>
      </c>
    </row>
    <row r="5509" spans="46:58" x14ac:dyDescent="0.25">
      <c r="AT5509" t="s">
        <v>967</v>
      </c>
      <c r="AX5509" t="s">
        <v>5272</v>
      </c>
      <c r="AY5509" s="104">
        <v>46118.512499999997</v>
      </c>
      <c r="AZ5509">
        <v>475312</v>
      </c>
      <c r="BA5509" t="s">
        <v>4728</v>
      </c>
      <c r="BB5509" t="s">
        <v>5989</v>
      </c>
      <c r="BC5509" t="s">
        <v>4731</v>
      </c>
      <c r="BF5509" t="s">
        <v>4781</v>
      </c>
    </row>
    <row r="5510" spans="46:58" x14ac:dyDescent="0.25">
      <c r="AT5510" t="s">
        <v>516</v>
      </c>
      <c r="AX5510" t="s">
        <v>4775</v>
      </c>
      <c r="AY5510" s="104">
        <v>46118.512499999997</v>
      </c>
      <c r="AZ5510">
        <v>566887</v>
      </c>
      <c r="BA5510" t="s">
        <v>4728</v>
      </c>
      <c r="BB5510" t="s">
        <v>5989</v>
      </c>
      <c r="BF5510" t="s">
        <v>5931</v>
      </c>
    </row>
    <row r="5511" spans="46:58" x14ac:dyDescent="0.25">
      <c r="AT5511" t="s">
        <v>250</v>
      </c>
      <c r="AX5511" t="s">
        <v>4854</v>
      </c>
      <c r="AY5511" s="104">
        <v>46118.512499999997</v>
      </c>
      <c r="AZ5511">
        <v>507389</v>
      </c>
      <c r="BA5511" t="s">
        <v>4728</v>
      </c>
      <c r="BB5511" t="s">
        <v>5989</v>
      </c>
      <c r="BF5511" t="s">
        <v>5958</v>
      </c>
    </row>
    <row r="5512" spans="46:58" x14ac:dyDescent="0.25">
      <c r="AX5512" t="s">
        <v>7760</v>
      </c>
      <c r="AY5512" s="104">
        <v>46118.513194444444</v>
      </c>
      <c r="AZ5512">
        <v>76673</v>
      </c>
      <c r="BA5512" t="s">
        <v>4728</v>
      </c>
      <c r="BB5512" t="s">
        <v>5989</v>
      </c>
    </row>
    <row r="5513" spans="46:58" x14ac:dyDescent="0.25">
      <c r="AT5513" t="s">
        <v>1048</v>
      </c>
      <c r="AU5513" t="s">
        <v>226</v>
      </c>
      <c r="AX5513" t="s">
        <v>4763</v>
      </c>
      <c r="AY5513" s="104">
        <v>46118.513194444444</v>
      </c>
      <c r="AZ5513">
        <v>3279173</v>
      </c>
      <c r="BA5513" t="s">
        <v>4761</v>
      </c>
      <c r="BB5513" t="s">
        <v>5989</v>
      </c>
      <c r="BC5513" t="s">
        <v>4812</v>
      </c>
      <c r="BF5513" t="s">
        <v>6330</v>
      </c>
    </row>
    <row r="5514" spans="46:58" x14ac:dyDescent="0.25">
      <c r="AT5514" t="s">
        <v>253</v>
      </c>
      <c r="AX5514" t="s">
        <v>4796</v>
      </c>
      <c r="AY5514" s="104">
        <v>46118.513888888891</v>
      </c>
      <c r="AZ5514">
        <v>1955544</v>
      </c>
      <c r="BA5514" t="s">
        <v>4761</v>
      </c>
      <c r="BB5514" t="s">
        <v>5989</v>
      </c>
      <c r="BF5514" t="s">
        <v>5966</v>
      </c>
    </row>
    <row r="5515" spans="46:58" x14ac:dyDescent="0.25">
      <c r="AT5515" t="s">
        <v>1732</v>
      </c>
      <c r="AX5515" t="s">
        <v>6469</v>
      </c>
      <c r="AY5515" s="104">
        <v>46118.513888888891</v>
      </c>
      <c r="AZ5515">
        <v>812792</v>
      </c>
      <c r="BA5515" t="s">
        <v>4728</v>
      </c>
      <c r="BB5515" t="s">
        <v>5989</v>
      </c>
      <c r="BC5515" t="s">
        <v>4731</v>
      </c>
      <c r="BF5515" t="s">
        <v>4781</v>
      </c>
    </row>
    <row r="5516" spans="46:58" x14ac:dyDescent="0.25">
      <c r="AX5516" t="s">
        <v>7761</v>
      </c>
      <c r="AY5516" s="104">
        <v>46118.513888888891</v>
      </c>
      <c r="AZ5516">
        <v>36860</v>
      </c>
      <c r="BA5516" t="s">
        <v>4728</v>
      </c>
      <c r="BB5516" t="s">
        <v>5989</v>
      </c>
    </row>
    <row r="5517" spans="46:58" x14ac:dyDescent="0.25">
      <c r="AT5517" t="s">
        <v>247</v>
      </c>
      <c r="AX5517" t="s">
        <v>4968</v>
      </c>
      <c r="AY5517" s="104">
        <v>46118.51458333333</v>
      </c>
      <c r="AZ5517">
        <v>340970</v>
      </c>
      <c r="BA5517" t="s">
        <v>4728</v>
      </c>
      <c r="BB5517" t="s">
        <v>5989</v>
      </c>
      <c r="BF5517" t="s">
        <v>5942</v>
      </c>
    </row>
    <row r="5518" spans="46:58" x14ac:dyDescent="0.25">
      <c r="AT5518" t="s">
        <v>226</v>
      </c>
      <c r="AU5518" t="s">
        <v>1688</v>
      </c>
      <c r="AX5518" t="s">
        <v>6976</v>
      </c>
      <c r="AY5518" s="104">
        <v>46118.51458333333</v>
      </c>
      <c r="AZ5518">
        <v>3401233</v>
      </c>
      <c r="BA5518" t="s">
        <v>4761</v>
      </c>
      <c r="BB5518" t="s">
        <v>5989</v>
      </c>
      <c r="BC5518" t="s">
        <v>4731</v>
      </c>
      <c r="BF5518" t="s">
        <v>6981</v>
      </c>
    </row>
    <row r="5519" spans="46:58" x14ac:dyDescent="0.25">
      <c r="AT5519" t="s">
        <v>1048</v>
      </c>
      <c r="AX5519" t="s">
        <v>5109</v>
      </c>
      <c r="AY5519" s="104">
        <v>46118.51458333333</v>
      </c>
      <c r="AZ5519">
        <v>380885</v>
      </c>
      <c r="BA5519" t="s">
        <v>4761</v>
      </c>
      <c r="BB5519" t="s">
        <v>5989</v>
      </c>
      <c r="BF5519" t="s">
        <v>5966</v>
      </c>
    </row>
    <row r="5520" spans="46:58" x14ac:dyDescent="0.25">
      <c r="AT5520" t="s">
        <v>2559</v>
      </c>
      <c r="AX5520" t="s">
        <v>7762</v>
      </c>
      <c r="AY5520" s="104">
        <v>46118.51458333333</v>
      </c>
      <c r="AZ5520">
        <v>1382739</v>
      </c>
      <c r="BA5520" t="s">
        <v>4761</v>
      </c>
      <c r="BB5520" t="s">
        <v>5989</v>
      </c>
      <c r="BF5520" t="s">
        <v>5966</v>
      </c>
    </row>
    <row r="5521" spans="46:58" x14ac:dyDescent="0.25">
      <c r="AT5521" t="s">
        <v>1507</v>
      </c>
      <c r="AX5521" t="s">
        <v>7293</v>
      </c>
      <c r="AY5521" s="104">
        <v>46118.515277777777</v>
      </c>
      <c r="AZ5521">
        <v>123684</v>
      </c>
      <c r="BA5521" t="s">
        <v>4728</v>
      </c>
      <c r="BB5521" t="s">
        <v>5989</v>
      </c>
      <c r="BF5521" t="s">
        <v>5950</v>
      </c>
    </row>
    <row r="5522" spans="46:58" x14ac:dyDescent="0.25">
      <c r="AT5522" t="s">
        <v>76</v>
      </c>
      <c r="AX5522" t="s">
        <v>5192</v>
      </c>
      <c r="AY5522" s="104">
        <v>46118.515277777777</v>
      </c>
      <c r="AZ5522">
        <v>1094345</v>
      </c>
      <c r="BA5522" t="s">
        <v>4728</v>
      </c>
      <c r="BB5522" t="s">
        <v>5989</v>
      </c>
      <c r="BF5522" t="s">
        <v>5958</v>
      </c>
    </row>
    <row r="5523" spans="46:58" x14ac:dyDescent="0.25">
      <c r="AT5523" t="s">
        <v>2259</v>
      </c>
      <c r="AX5523" t="s">
        <v>4782</v>
      </c>
      <c r="AY5523" s="104">
        <v>46118.515277777777</v>
      </c>
      <c r="AZ5523">
        <v>487630</v>
      </c>
      <c r="BA5523" t="s">
        <v>4728</v>
      </c>
      <c r="BB5523" t="s">
        <v>5989</v>
      </c>
      <c r="BF5523" t="s">
        <v>5942</v>
      </c>
    </row>
    <row r="5524" spans="46:58" x14ac:dyDescent="0.25">
      <c r="AT5524" t="s">
        <v>1292</v>
      </c>
      <c r="AX5524" t="s">
        <v>5686</v>
      </c>
      <c r="AY5524" s="104">
        <v>46118.515277777777</v>
      </c>
      <c r="AZ5524">
        <v>389867</v>
      </c>
      <c r="BA5524" t="s">
        <v>4728</v>
      </c>
      <c r="BB5524" t="s">
        <v>5989</v>
      </c>
      <c r="BF5524" t="s">
        <v>5942</v>
      </c>
    </row>
    <row r="5525" spans="46:58" x14ac:dyDescent="0.25">
      <c r="AT5525" t="s">
        <v>1276</v>
      </c>
      <c r="AX5525" t="s">
        <v>4753</v>
      </c>
      <c r="AY5525" s="104">
        <v>46118.515277777777</v>
      </c>
      <c r="AZ5525">
        <v>385913</v>
      </c>
      <c r="BA5525" t="s">
        <v>4728</v>
      </c>
      <c r="BB5525" t="s">
        <v>5989</v>
      </c>
      <c r="BF5525" t="s">
        <v>5942</v>
      </c>
    </row>
    <row r="5526" spans="46:58" x14ac:dyDescent="0.25">
      <c r="AT5526" t="s">
        <v>2429</v>
      </c>
      <c r="AX5526" t="s">
        <v>5202</v>
      </c>
      <c r="AY5526" s="104">
        <v>46118.515972222223</v>
      </c>
      <c r="AZ5526">
        <v>313957</v>
      </c>
      <c r="BA5526" t="s">
        <v>4728</v>
      </c>
      <c r="BB5526" t="s">
        <v>5989</v>
      </c>
      <c r="BF5526" t="s">
        <v>4781</v>
      </c>
    </row>
    <row r="5527" spans="46:58" x14ac:dyDescent="0.25">
      <c r="AT5527" t="s">
        <v>80</v>
      </c>
      <c r="AX5527" t="s">
        <v>5081</v>
      </c>
      <c r="AY5527" s="104">
        <v>46118.515972222223</v>
      </c>
      <c r="AZ5527">
        <v>393715</v>
      </c>
      <c r="BA5527" t="s">
        <v>4761</v>
      </c>
      <c r="BB5527" t="s">
        <v>5989</v>
      </c>
      <c r="BF5527" t="s">
        <v>5918</v>
      </c>
    </row>
    <row r="5528" spans="46:58" x14ac:dyDescent="0.25">
      <c r="AT5528" t="s">
        <v>2559</v>
      </c>
      <c r="AX5528" t="s">
        <v>4903</v>
      </c>
      <c r="AY5528" s="104">
        <v>46118.515972222223</v>
      </c>
      <c r="AZ5528">
        <v>250540</v>
      </c>
      <c r="BA5528" t="s">
        <v>4728</v>
      </c>
      <c r="BB5528" t="s">
        <v>5989</v>
      </c>
      <c r="BF5528" t="s">
        <v>5942</v>
      </c>
    </row>
    <row r="5529" spans="46:58" x14ac:dyDescent="0.25">
      <c r="AT5529" t="s">
        <v>1955</v>
      </c>
      <c r="AX5529" t="s">
        <v>5783</v>
      </c>
      <c r="AY5529" s="104">
        <v>46118.515972222223</v>
      </c>
      <c r="AZ5529">
        <v>376275</v>
      </c>
      <c r="BA5529" t="s">
        <v>4728</v>
      </c>
      <c r="BB5529" t="s">
        <v>5989</v>
      </c>
      <c r="BF5529" t="s">
        <v>5931</v>
      </c>
    </row>
    <row r="5530" spans="46:58" x14ac:dyDescent="0.25">
      <c r="AT5530" t="s">
        <v>1507</v>
      </c>
      <c r="AX5530" t="s">
        <v>6298</v>
      </c>
      <c r="AY5530" s="104">
        <v>46118.515972222223</v>
      </c>
      <c r="AZ5530">
        <v>157182</v>
      </c>
      <c r="BA5530" t="s">
        <v>4728</v>
      </c>
      <c r="BB5530" t="s">
        <v>5989</v>
      </c>
      <c r="BF5530" t="s">
        <v>5942</v>
      </c>
    </row>
    <row r="5531" spans="46:58" x14ac:dyDescent="0.25">
      <c r="AT5531" t="s">
        <v>264</v>
      </c>
      <c r="AX5531" t="s">
        <v>7293</v>
      </c>
      <c r="AY5531" s="104">
        <v>46118.51666666667</v>
      </c>
      <c r="AZ5531">
        <v>352339</v>
      </c>
      <c r="BA5531" t="s">
        <v>4728</v>
      </c>
      <c r="BB5531" t="s">
        <v>5989</v>
      </c>
      <c r="BF5531" t="s">
        <v>5918</v>
      </c>
    </row>
    <row r="5532" spans="46:58" x14ac:dyDescent="0.25">
      <c r="AT5532" t="s">
        <v>1048</v>
      </c>
      <c r="AX5532" t="s">
        <v>4826</v>
      </c>
      <c r="AY5532" s="104">
        <v>46118.51666666667</v>
      </c>
      <c r="AZ5532">
        <v>258195</v>
      </c>
      <c r="BA5532" t="s">
        <v>4728</v>
      </c>
      <c r="BB5532" t="s">
        <v>5989</v>
      </c>
      <c r="BF5532" t="s">
        <v>5931</v>
      </c>
    </row>
    <row r="5533" spans="46:58" x14ac:dyDescent="0.25">
      <c r="AT5533" t="s">
        <v>308</v>
      </c>
      <c r="AX5533" t="s">
        <v>7744</v>
      </c>
      <c r="AY5533" s="104">
        <v>46118.51666666667</v>
      </c>
      <c r="AZ5533">
        <v>610124</v>
      </c>
      <c r="BA5533" t="s">
        <v>4728</v>
      </c>
      <c r="BB5533" t="s">
        <v>5989</v>
      </c>
      <c r="BF5533" t="s">
        <v>5918</v>
      </c>
    </row>
    <row r="5534" spans="46:58" x14ac:dyDescent="0.25">
      <c r="AT5534" t="s">
        <v>432</v>
      </c>
      <c r="AX5534" t="s">
        <v>7763</v>
      </c>
      <c r="AY5534" s="104">
        <v>46118.517361111109</v>
      </c>
      <c r="AZ5534">
        <v>325239</v>
      </c>
      <c r="BA5534" t="s">
        <v>4728</v>
      </c>
      <c r="BB5534" t="s">
        <v>5989</v>
      </c>
      <c r="BF5534" t="s">
        <v>5942</v>
      </c>
    </row>
    <row r="5535" spans="46:58" x14ac:dyDescent="0.25">
      <c r="AT5535" t="s">
        <v>78</v>
      </c>
      <c r="AX5535" t="s">
        <v>4833</v>
      </c>
      <c r="AY5535" s="104">
        <v>46118.517361111109</v>
      </c>
      <c r="AZ5535">
        <v>1051425</v>
      </c>
      <c r="BA5535" t="s">
        <v>4728</v>
      </c>
      <c r="BB5535" t="s">
        <v>5989</v>
      </c>
      <c r="BF5535" t="s">
        <v>5931</v>
      </c>
    </row>
    <row r="5536" spans="46:58" x14ac:dyDescent="0.25">
      <c r="AT5536" t="s">
        <v>1385</v>
      </c>
      <c r="AX5536" t="s">
        <v>7722</v>
      </c>
      <c r="AY5536" s="104">
        <v>46118.518055555556</v>
      </c>
      <c r="AZ5536">
        <v>862546</v>
      </c>
      <c r="BA5536" t="s">
        <v>4728</v>
      </c>
      <c r="BB5536" t="s">
        <v>5989</v>
      </c>
      <c r="BF5536" t="s">
        <v>5931</v>
      </c>
    </row>
    <row r="5537" spans="46:58" x14ac:dyDescent="0.25">
      <c r="AT5537" t="s">
        <v>1124</v>
      </c>
      <c r="AX5537" t="s">
        <v>6120</v>
      </c>
      <c r="AY5537" s="104">
        <v>46118.518055555556</v>
      </c>
      <c r="AZ5537">
        <v>420800</v>
      </c>
      <c r="BA5537" t="s">
        <v>4728</v>
      </c>
      <c r="BB5537" t="s">
        <v>5989</v>
      </c>
      <c r="BF5537" t="s">
        <v>5918</v>
      </c>
    </row>
    <row r="5538" spans="46:58" x14ac:dyDescent="0.25">
      <c r="AT5538" t="s">
        <v>1379</v>
      </c>
      <c r="AX5538" t="s">
        <v>5875</v>
      </c>
      <c r="AY5538" s="104">
        <v>46118.518055555556</v>
      </c>
      <c r="AZ5538">
        <v>4294974</v>
      </c>
      <c r="BA5538" t="s">
        <v>4728</v>
      </c>
      <c r="BB5538" t="s">
        <v>5989</v>
      </c>
      <c r="BF5538" t="s">
        <v>5942</v>
      </c>
    </row>
    <row r="5539" spans="46:58" x14ac:dyDescent="0.25">
      <c r="AT5539" t="s">
        <v>414</v>
      </c>
      <c r="AX5539" t="s">
        <v>6298</v>
      </c>
      <c r="AY5539" s="104">
        <v>46118.518055555556</v>
      </c>
      <c r="AZ5539">
        <v>137512</v>
      </c>
      <c r="BA5539" t="s">
        <v>4728</v>
      </c>
      <c r="BB5539" t="s">
        <v>5989</v>
      </c>
      <c r="BF5539" t="s">
        <v>5918</v>
      </c>
    </row>
    <row r="5540" spans="46:58" x14ac:dyDescent="0.25">
      <c r="AT5540" t="s">
        <v>247</v>
      </c>
      <c r="AX5540" t="s">
        <v>5096</v>
      </c>
      <c r="AY5540" s="104">
        <v>46118.518055555556</v>
      </c>
      <c r="AZ5540">
        <v>609173</v>
      </c>
      <c r="BA5540" t="s">
        <v>4728</v>
      </c>
      <c r="BB5540" t="s">
        <v>5989</v>
      </c>
      <c r="BF5540" t="s">
        <v>5931</v>
      </c>
    </row>
    <row r="5541" spans="46:58" x14ac:dyDescent="0.25">
      <c r="AT5541" t="s">
        <v>1531</v>
      </c>
      <c r="AX5541" t="s">
        <v>5607</v>
      </c>
      <c r="AY5541" s="104">
        <v>46118.518055555556</v>
      </c>
      <c r="AZ5541">
        <v>262829</v>
      </c>
      <c r="BA5541" t="s">
        <v>4728</v>
      </c>
      <c r="BB5541" t="s">
        <v>5989</v>
      </c>
      <c r="BF5541" t="s">
        <v>5931</v>
      </c>
    </row>
    <row r="5542" spans="46:58" x14ac:dyDescent="0.25">
      <c r="AT5542" t="s">
        <v>80</v>
      </c>
      <c r="AX5542" t="s">
        <v>5174</v>
      </c>
      <c r="AY5542" s="104">
        <v>46118.518055555556</v>
      </c>
      <c r="AZ5542">
        <v>775908</v>
      </c>
      <c r="BA5542" t="s">
        <v>4728</v>
      </c>
      <c r="BB5542" t="s">
        <v>5989</v>
      </c>
      <c r="BF5542" t="s">
        <v>5931</v>
      </c>
    </row>
    <row r="5543" spans="46:58" x14ac:dyDescent="0.25">
      <c r="AT5543" t="s">
        <v>516</v>
      </c>
      <c r="AX5543" t="s">
        <v>5652</v>
      </c>
      <c r="AY5543" s="104">
        <v>46118.518750000003</v>
      </c>
      <c r="AZ5543">
        <v>688450</v>
      </c>
      <c r="BA5543" t="s">
        <v>4728</v>
      </c>
      <c r="BB5543" t="s">
        <v>5989</v>
      </c>
      <c r="BF5543" t="s">
        <v>5920</v>
      </c>
    </row>
    <row r="5544" spans="46:58" x14ac:dyDescent="0.25">
      <c r="AT5544" t="s">
        <v>1985</v>
      </c>
      <c r="AX5544" t="s">
        <v>5072</v>
      </c>
      <c r="AY5544" s="104">
        <v>46118.518750000003</v>
      </c>
      <c r="AZ5544">
        <v>973800</v>
      </c>
      <c r="BA5544" t="s">
        <v>4728</v>
      </c>
      <c r="BB5544" t="s">
        <v>5989</v>
      </c>
      <c r="BF5544" t="s">
        <v>5931</v>
      </c>
    </row>
    <row r="5545" spans="46:58" x14ac:dyDescent="0.25">
      <c r="AT5545" t="s">
        <v>2403</v>
      </c>
      <c r="AX5545" t="s">
        <v>6636</v>
      </c>
      <c r="AY5545" s="104">
        <v>46118.519444444442</v>
      </c>
      <c r="AZ5545">
        <v>811632</v>
      </c>
      <c r="BA5545" t="s">
        <v>4728</v>
      </c>
      <c r="BB5545" t="s">
        <v>5989</v>
      </c>
      <c r="BF5545" t="s">
        <v>5942</v>
      </c>
    </row>
    <row r="5546" spans="46:58" x14ac:dyDescent="0.25">
      <c r="AT5546" t="s">
        <v>1276</v>
      </c>
      <c r="AX5546" t="s">
        <v>5314</v>
      </c>
      <c r="AY5546" s="104">
        <v>46118.519444444442</v>
      </c>
      <c r="AZ5546">
        <v>105877</v>
      </c>
      <c r="BA5546" t="s">
        <v>4728</v>
      </c>
      <c r="BB5546" t="s">
        <v>5989</v>
      </c>
      <c r="BF5546" t="s">
        <v>5966</v>
      </c>
    </row>
    <row r="5547" spans="46:58" x14ac:dyDescent="0.25">
      <c r="AT5547" t="s">
        <v>1284</v>
      </c>
      <c r="AX5547" t="s">
        <v>6279</v>
      </c>
      <c r="AY5547" s="104">
        <v>46118.519444444442</v>
      </c>
      <c r="AZ5547">
        <v>1582591</v>
      </c>
      <c r="BA5547" t="s">
        <v>4761</v>
      </c>
      <c r="BB5547" t="s">
        <v>5989</v>
      </c>
      <c r="BF5547" t="s">
        <v>5950</v>
      </c>
    </row>
    <row r="5548" spans="46:58" x14ac:dyDescent="0.25">
      <c r="AT5548" t="s">
        <v>1292</v>
      </c>
      <c r="AX5548" t="s">
        <v>4753</v>
      </c>
      <c r="AY5548" s="104">
        <v>46118.519444444442</v>
      </c>
      <c r="AZ5548">
        <v>52725</v>
      </c>
      <c r="BA5548" t="s">
        <v>4728</v>
      </c>
      <c r="BB5548" t="s">
        <v>5989</v>
      </c>
      <c r="BF5548" t="s">
        <v>5925</v>
      </c>
    </row>
    <row r="5549" spans="46:58" x14ac:dyDescent="0.25">
      <c r="AT5549" t="s">
        <v>414</v>
      </c>
      <c r="AX5549" t="s">
        <v>4795</v>
      </c>
      <c r="AY5549" s="104">
        <v>46118.520138888889</v>
      </c>
      <c r="AZ5549">
        <v>233256</v>
      </c>
      <c r="BA5549" t="s">
        <v>4728</v>
      </c>
      <c r="BB5549" t="s">
        <v>5989</v>
      </c>
      <c r="BF5549" t="s">
        <v>5942</v>
      </c>
    </row>
    <row r="5550" spans="46:58" x14ac:dyDescent="0.25">
      <c r="AT5550" t="s">
        <v>1276</v>
      </c>
      <c r="AX5550" t="s">
        <v>4827</v>
      </c>
      <c r="AY5550" s="104">
        <v>46118.520138888889</v>
      </c>
      <c r="AZ5550">
        <v>325948</v>
      </c>
      <c r="BA5550" t="s">
        <v>4728</v>
      </c>
      <c r="BB5550" t="s">
        <v>5989</v>
      </c>
      <c r="BF5550" t="s">
        <v>5931</v>
      </c>
    </row>
    <row r="5551" spans="46:58" x14ac:dyDescent="0.25">
      <c r="AT5551" t="s">
        <v>264</v>
      </c>
      <c r="AX5551" t="s">
        <v>4852</v>
      </c>
      <c r="AY5551" s="104">
        <v>46118.520138888889</v>
      </c>
      <c r="AZ5551">
        <v>169337</v>
      </c>
      <c r="BA5551" t="s">
        <v>4728</v>
      </c>
      <c r="BB5551" t="s">
        <v>5989</v>
      </c>
      <c r="BF5551" t="s">
        <v>5958</v>
      </c>
    </row>
    <row r="5552" spans="46:58" x14ac:dyDescent="0.25">
      <c r="AT5552" t="s">
        <v>1955</v>
      </c>
      <c r="AX5552" t="s">
        <v>4753</v>
      </c>
      <c r="AY5552" s="104">
        <v>46118.520138888889</v>
      </c>
      <c r="AZ5552">
        <v>205732</v>
      </c>
      <c r="BA5552" t="s">
        <v>4728</v>
      </c>
      <c r="BB5552" t="s">
        <v>5989</v>
      </c>
      <c r="BF5552" t="s">
        <v>5934</v>
      </c>
    </row>
    <row r="5553" spans="46:58" x14ac:dyDescent="0.25">
      <c r="AT5553" t="s">
        <v>432</v>
      </c>
      <c r="AX5553" t="s">
        <v>5315</v>
      </c>
      <c r="AY5553" s="104">
        <v>46118.520138888889</v>
      </c>
      <c r="AZ5553">
        <v>951154</v>
      </c>
      <c r="BA5553" t="s">
        <v>4728</v>
      </c>
      <c r="BB5553" t="s">
        <v>5989</v>
      </c>
      <c r="BF5553" t="s">
        <v>5931</v>
      </c>
    </row>
    <row r="5554" spans="46:58" x14ac:dyDescent="0.25">
      <c r="AT5554" t="s">
        <v>866</v>
      </c>
      <c r="AX5554" t="s">
        <v>4984</v>
      </c>
      <c r="AY5554" s="104">
        <v>46118.520138888889</v>
      </c>
      <c r="AZ5554">
        <v>958041</v>
      </c>
      <c r="BA5554" t="s">
        <v>4728</v>
      </c>
      <c r="BB5554" t="s">
        <v>5989</v>
      </c>
      <c r="BF5554" t="s">
        <v>6117</v>
      </c>
    </row>
    <row r="5555" spans="46:58" x14ac:dyDescent="0.25">
      <c r="AT5555" t="s">
        <v>2510</v>
      </c>
      <c r="AX5555" t="s">
        <v>5821</v>
      </c>
      <c r="AY5555" s="104">
        <v>46118.520138888889</v>
      </c>
      <c r="AZ5555">
        <v>615304</v>
      </c>
      <c r="BA5555" t="s">
        <v>4728</v>
      </c>
      <c r="BB5555" t="s">
        <v>5989</v>
      </c>
      <c r="BF5555" t="s">
        <v>5931</v>
      </c>
    </row>
    <row r="5556" spans="46:58" x14ac:dyDescent="0.25">
      <c r="AT5556" t="s">
        <v>76</v>
      </c>
      <c r="AX5556" t="s">
        <v>4765</v>
      </c>
      <c r="AY5556" s="104">
        <v>46118.520833333336</v>
      </c>
      <c r="AZ5556">
        <v>1326389</v>
      </c>
      <c r="BA5556" t="s">
        <v>4728</v>
      </c>
      <c r="BB5556" t="s">
        <v>5989</v>
      </c>
      <c r="BF5556" t="s">
        <v>5931</v>
      </c>
    </row>
    <row r="5557" spans="46:58" x14ac:dyDescent="0.25">
      <c r="AT5557" t="s">
        <v>2624</v>
      </c>
      <c r="AX5557" t="s">
        <v>5314</v>
      </c>
      <c r="AY5557" s="104">
        <v>46118.520833333336</v>
      </c>
      <c r="AZ5557">
        <v>344813</v>
      </c>
      <c r="BA5557" t="s">
        <v>4728</v>
      </c>
      <c r="BB5557" t="s">
        <v>5989</v>
      </c>
      <c r="BF5557" t="s">
        <v>5942</v>
      </c>
    </row>
    <row r="5558" spans="46:58" x14ac:dyDescent="0.25">
      <c r="AT5558" t="s">
        <v>1220</v>
      </c>
      <c r="AX5558" t="s">
        <v>4733</v>
      </c>
      <c r="AY5558" s="104">
        <v>46118.520833333336</v>
      </c>
      <c r="AZ5558">
        <v>492129</v>
      </c>
      <c r="BA5558" t="s">
        <v>4728</v>
      </c>
      <c r="BB5558" t="s">
        <v>5989</v>
      </c>
      <c r="BF5558" t="s">
        <v>5918</v>
      </c>
    </row>
    <row r="5559" spans="46:58" x14ac:dyDescent="0.25">
      <c r="AT5559" t="s">
        <v>1945</v>
      </c>
      <c r="AX5559" t="s">
        <v>4989</v>
      </c>
      <c r="AY5559" s="104">
        <v>46118.521527777775</v>
      </c>
      <c r="AZ5559">
        <v>649426</v>
      </c>
      <c r="BA5559" t="s">
        <v>4728</v>
      </c>
      <c r="BB5559" t="s">
        <v>5989</v>
      </c>
      <c r="BF5559" t="s">
        <v>6069</v>
      </c>
    </row>
    <row r="5560" spans="46:58" x14ac:dyDescent="0.25">
      <c r="AT5560" t="s">
        <v>1292</v>
      </c>
      <c r="AX5560" t="s">
        <v>5660</v>
      </c>
      <c r="AY5560" s="104">
        <v>46118.521527777775</v>
      </c>
      <c r="AZ5560">
        <v>329338</v>
      </c>
      <c r="BA5560" t="s">
        <v>4728</v>
      </c>
      <c r="BB5560" t="s">
        <v>5989</v>
      </c>
      <c r="BF5560" t="s">
        <v>5948</v>
      </c>
    </row>
    <row r="5561" spans="46:58" x14ac:dyDescent="0.25">
      <c r="AT5561" t="s">
        <v>1507</v>
      </c>
      <c r="AX5561" t="s">
        <v>4753</v>
      </c>
      <c r="AY5561" s="104">
        <v>46118.521527777775</v>
      </c>
      <c r="AZ5561">
        <v>376989</v>
      </c>
      <c r="BA5561" t="s">
        <v>4728</v>
      </c>
      <c r="BB5561" t="s">
        <v>5989</v>
      </c>
      <c r="BF5561" t="s">
        <v>5956</v>
      </c>
    </row>
    <row r="5562" spans="46:58" x14ac:dyDescent="0.25">
      <c r="AX5562" t="s">
        <v>4735</v>
      </c>
      <c r="AY5562" s="104">
        <v>46118.521527777775</v>
      </c>
      <c r="AZ5562">
        <v>85279</v>
      </c>
      <c r="BA5562" t="s">
        <v>4728</v>
      </c>
      <c r="BB5562" t="s">
        <v>5989</v>
      </c>
    </row>
    <row r="5563" spans="46:58" x14ac:dyDescent="0.25">
      <c r="AX5563" t="s">
        <v>5314</v>
      </c>
      <c r="AY5563" s="104">
        <v>46118.521527777775</v>
      </c>
      <c r="AZ5563">
        <v>71571</v>
      </c>
      <c r="BA5563" t="s">
        <v>4728</v>
      </c>
      <c r="BB5563" t="s">
        <v>5989</v>
      </c>
    </row>
    <row r="5564" spans="46:58" x14ac:dyDescent="0.25">
      <c r="AT5564" t="s">
        <v>1559</v>
      </c>
      <c r="AX5564" t="s">
        <v>5271</v>
      </c>
      <c r="AY5564" s="104">
        <v>46118.521527777775</v>
      </c>
      <c r="AZ5564">
        <v>544432</v>
      </c>
      <c r="BA5564" t="s">
        <v>4728</v>
      </c>
      <c r="BB5564" t="s">
        <v>5989</v>
      </c>
      <c r="BF5564" t="s">
        <v>5966</v>
      </c>
    </row>
    <row r="5565" spans="46:58" x14ac:dyDescent="0.25">
      <c r="AT5565" t="s">
        <v>1955</v>
      </c>
      <c r="AX5565" t="s">
        <v>5652</v>
      </c>
      <c r="AY5565" s="104">
        <v>46118.522222222222</v>
      </c>
      <c r="AZ5565">
        <v>294638</v>
      </c>
      <c r="BA5565" t="s">
        <v>4728</v>
      </c>
      <c r="BB5565" t="s">
        <v>5989</v>
      </c>
      <c r="BF5565" t="s">
        <v>5942</v>
      </c>
    </row>
    <row r="5566" spans="46:58" x14ac:dyDescent="0.25">
      <c r="AT5566" t="s">
        <v>1706</v>
      </c>
      <c r="AX5566" t="s">
        <v>4826</v>
      </c>
      <c r="AY5566" s="104">
        <v>46118.522222222222</v>
      </c>
      <c r="AZ5566">
        <v>544521</v>
      </c>
      <c r="BA5566" t="s">
        <v>4728</v>
      </c>
      <c r="BB5566" t="s">
        <v>5989</v>
      </c>
      <c r="BF5566" t="s">
        <v>5942</v>
      </c>
    </row>
    <row r="5567" spans="46:58" x14ac:dyDescent="0.25">
      <c r="AT5567" t="s">
        <v>1276</v>
      </c>
      <c r="AX5567" t="s">
        <v>4733</v>
      </c>
      <c r="AY5567" s="104">
        <v>46118.522222222222</v>
      </c>
      <c r="AZ5567">
        <v>298601</v>
      </c>
      <c r="BA5567" t="s">
        <v>4761</v>
      </c>
      <c r="BB5567" t="s">
        <v>5989</v>
      </c>
      <c r="BF5567" t="s">
        <v>5966</v>
      </c>
    </row>
    <row r="5568" spans="46:58" x14ac:dyDescent="0.25">
      <c r="AT5568" t="s">
        <v>250</v>
      </c>
      <c r="AX5568" t="s">
        <v>7764</v>
      </c>
      <c r="AY5568" s="104">
        <v>46118.522222222222</v>
      </c>
      <c r="AZ5568">
        <v>359281</v>
      </c>
      <c r="BA5568" t="s">
        <v>4728</v>
      </c>
      <c r="BB5568" t="s">
        <v>5989</v>
      </c>
      <c r="BF5568" t="s">
        <v>5948</v>
      </c>
    </row>
    <row r="5569" spans="46:58" x14ac:dyDescent="0.25">
      <c r="AT5569" t="s">
        <v>2561</v>
      </c>
      <c r="AX5569" t="s">
        <v>4945</v>
      </c>
      <c r="AY5569" s="104">
        <v>46118.522222222222</v>
      </c>
      <c r="AZ5569">
        <v>613608</v>
      </c>
      <c r="BA5569" t="s">
        <v>4728</v>
      </c>
      <c r="BB5569" t="s">
        <v>5989</v>
      </c>
      <c r="BF5569" t="s">
        <v>5931</v>
      </c>
    </row>
    <row r="5570" spans="46:58" x14ac:dyDescent="0.25">
      <c r="AT5570" t="s">
        <v>205</v>
      </c>
      <c r="AX5570" t="s">
        <v>7142</v>
      </c>
      <c r="AY5570" s="104">
        <v>46118.522222222222</v>
      </c>
      <c r="AZ5570">
        <v>869454</v>
      </c>
      <c r="BA5570" t="s">
        <v>4728</v>
      </c>
      <c r="BB5570" t="s">
        <v>5989</v>
      </c>
      <c r="BF5570" t="s">
        <v>5942</v>
      </c>
    </row>
    <row r="5571" spans="46:58" x14ac:dyDescent="0.25">
      <c r="AX5571" t="s">
        <v>4743</v>
      </c>
      <c r="AY5571" s="104">
        <v>46118.522916666669</v>
      </c>
      <c r="AZ5571">
        <v>41271</v>
      </c>
      <c r="BA5571" t="s">
        <v>4728</v>
      </c>
      <c r="BB5571" t="s">
        <v>5989</v>
      </c>
    </row>
    <row r="5572" spans="46:58" x14ac:dyDescent="0.25">
      <c r="AT5572" t="s">
        <v>247</v>
      </c>
      <c r="AX5572" t="s">
        <v>5086</v>
      </c>
      <c r="AY5572" s="104">
        <v>46118.522916666669</v>
      </c>
      <c r="AZ5572">
        <v>281292</v>
      </c>
      <c r="BA5572" t="s">
        <v>4761</v>
      </c>
      <c r="BB5572" t="s">
        <v>5989</v>
      </c>
      <c r="BF5572" t="s">
        <v>5966</v>
      </c>
    </row>
    <row r="5573" spans="46:58" x14ac:dyDescent="0.25">
      <c r="AT5573" t="s">
        <v>2559</v>
      </c>
      <c r="AX5573" t="s">
        <v>5012</v>
      </c>
      <c r="AY5573" s="104">
        <v>46118.522916666669</v>
      </c>
      <c r="AZ5573">
        <v>1086532</v>
      </c>
      <c r="BA5573" t="s">
        <v>4761</v>
      </c>
      <c r="BB5573" t="s">
        <v>5989</v>
      </c>
      <c r="BF5573" t="s">
        <v>5966</v>
      </c>
    </row>
    <row r="5574" spans="46:58" x14ac:dyDescent="0.25">
      <c r="AT5574" t="s">
        <v>2559</v>
      </c>
      <c r="AX5574" t="s">
        <v>7765</v>
      </c>
      <c r="AY5574" s="104">
        <v>46118.523611111108</v>
      </c>
      <c r="AZ5574">
        <v>338866</v>
      </c>
      <c r="BA5574" t="s">
        <v>4728</v>
      </c>
      <c r="BB5574" t="s">
        <v>5989</v>
      </c>
      <c r="BF5574" t="s">
        <v>5931</v>
      </c>
    </row>
    <row r="5575" spans="46:58" x14ac:dyDescent="0.25">
      <c r="AT5575" t="s">
        <v>1292</v>
      </c>
      <c r="AU5575" t="s">
        <v>217</v>
      </c>
      <c r="AX5575" t="s">
        <v>4749</v>
      </c>
      <c r="AY5575" s="104">
        <v>46118.523611111108</v>
      </c>
      <c r="AZ5575">
        <v>962281</v>
      </c>
      <c r="BA5575" t="s">
        <v>4728</v>
      </c>
      <c r="BB5575" t="s">
        <v>5989</v>
      </c>
      <c r="BC5575" t="s">
        <v>4731</v>
      </c>
      <c r="BF5575" t="s">
        <v>7313</v>
      </c>
    </row>
    <row r="5576" spans="46:58" x14ac:dyDescent="0.25">
      <c r="AT5576" t="s">
        <v>1955</v>
      </c>
      <c r="AX5576" t="s">
        <v>6653</v>
      </c>
      <c r="AY5576" s="104">
        <v>46118.523611111108</v>
      </c>
      <c r="AZ5576">
        <v>826511</v>
      </c>
      <c r="BA5576" t="s">
        <v>4761</v>
      </c>
      <c r="BB5576" t="s">
        <v>5989</v>
      </c>
      <c r="BF5576" t="s">
        <v>5934</v>
      </c>
    </row>
    <row r="5577" spans="46:58" x14ac:dyDescent="0.25">
      <c r="AT5577" t="s">
        <v>1955</v>
      </c>
      <c r="AX5577" t="s">
        <v>5040</v>
      </c>
      <c r="AY5577" s="104">
        <v>46118.524305555555</v>
      </c>
      <c r="AZ5577">
        <v>1463518</v>
      </c>
      <c r="BA5577" t="s">
        <v>4728</v>
      </c>
      <c r="BB5577" t="s">
        <v>5989</v>
      </c>
      <c r="BC5577" t="s">
        <v>4731</v>
      </c>
      <c r="BF5577" t="s">
        <v>5934</v>
      </c>
    </row>
    <row r="5578" spans="46:58" x14ac:dyDescent="0.25">
      <c r="AT5578" t="s">
        <v>1732</v>
      </c>
      <c r="AX5578" t="s">
        <v>4753</v>
      </c>
      <c r="AY5578" s="104">
        <v>46118.524305555555</v>
      </c>
      <c r="AZ5578">
        <v>254614</v>
      </c>
      <c r="BA5578" t="s">
        <v>4728</v>
      </c>
      <c r="BB5578" t="s">
        <v>5989</v>
      </c>
      <c r="BF5578" t="s">
        <v>4781</v>
      </c>
    </row>
    <row r="5579" spans="46:58" x14ac:dyDescent="0.25">
      <c r="AT5579" t="s">
        <v>1507</v>
      </c>
      <c r="AX5579" t="s">
        <v>5923</v>
      </c>
      <c r="AY5579" s="104">
        <v>46118.525000000001</v>
      </c>
      <c r="AZ5579">
        <v>308398</v>
      </c>
      <c r="BA5579" t="s">
        <v>4728</v>
      </c>
      <c r="BB5579" t="s">
        <v>5989</v>
      </c>
      <c r="BF5579" t="s">
        <v>5918</v>
      </c>
    </row>
    <row r="5580" spans="46:58" x14ac:dyDescent="0.25">
      <c r="AT5580" t="s">
        <v>2624</v>
      </c>
      <c r="AX5580" t="s">
        <v>5012</v>
      </c>
      <c r="AY5580" s="104">
        <v>46118.525000000001</v>
      </c>
      <c r="AZ5580">
        <v>388203</v>
      </c>
      <c r="BA5580" t="s">
        <v>4728</v>
      </c>
      <c r="BB5580" t="s">
        <v>5989</v>
      </c>
      <c r="BF5580" t="s">
        <v>5942</v>
      </c>
    </row>
    <row r="5581" spans="46:58" x14ac:dyDescent="0.25">
      <c r="AX5581" t="s">
        <v>7682</v>
      </c>
      <c r="AY5581" s="104">
        <v>46118.525000000001</v>
      </c>
      <c r="AZ5581">
        <v>59554</v>
      </c>
      <c r="BA5581" t="s">
        <v>4728</v>
      </c>
      <c r="BB5581" t="s">
        <v>5989</v>
      </c>
    </row>
    <row r="5582" spans="46:58" x14ac:dyDescent="0.25">
      <c r="AT5582" t="s">
        <v>1048</v>
      </c>
      <c r="AU5582" t="s">
        <v>217</v>
      </c>
      <c r="AX5582" t="s">
        <v>5078</v>
      </c>
      <c r="AY5582" s="104">
        <v>46118.525694444441</v>
      </c>
      <c r="AZ5582">
        <v>1375715</v>
      </c>
      <c r="BA5582" t="s">
        <v>4761</v>
      </c>
      <c r="BB5582" t="s">
        <v>5989</v>
      </c>
      <c r="BC5582" t="s">
        <v>4731</v>
      </c>
      <c r="BF5582" t="s">
        <v>5966</v>
      </c>
    </row>
    <row r="5583" spans="46:58" x14ac:dyDescent="0.25">
      <c r="AX5583">
        <v>18624271181</v>
      </c>
      <c r="AY5583" s="104">
        <v>46118.525694444441</v>
      </c>
      <c r="AZ5583">
        <v>72027</v>
      </c>
      <c r="BA5583" t="s">
        <v>4728</v>
      </c>
      <c r="BB5583" t="s">
        <v>5989</v>
      </c>
    </row>
    <row r="5584" spans="46:58" x14ac:dyDescent="0.25">
      <c r="AT5584" t="s">
        <v>298</v>
      </c>
      <c r="AX5584" t="s">
        <v>5489</v>
      </c>
      <c r="AY5584" s="104">
        <v>46118.526388888888</v>
      </c>
      <c r="AZ5584">
        <v>1737379</v>
      </c>
      <c r="BA5584" t="s">
        <v>4728</v>
      </c>
      <c r="BB5584" t="s">
        <v>5989</v>
      </c>
      <c r="BF5584" t="s">
        <v>4781</v>
      </c>
    </row>
    <row r="5585" spans="46:58" x14ac:dyDescent="0.25">
      <c r="AT5585" t="s">
        <v>1284</v>
      </c>
      <c r="AX5585" t="s">
        <v>4890</v>
      </c>
      <c r="AY5585" s="104">
        <v>46118.526388888888</v>
      </c>
      <c r="AZ5585">
        <v>3439333</v>
      </c>
      <c r="BA5585" t="s">
        <v>4761</v>
      </c>
      <c r="BB5585" t="s">
        <v>5989</v>
      </c>
      <c r="BF5585" t="s">
        <v>5950</v>
      </c>
    </row>
    <row r="5586" spans="46:58" x14ac:dyDescent="0.25">
      <c r="AX5586" t="s">
        <v>5086</v>
      </c>
      <c r="AY5586" s="104">
        <v>46118.526388888888</v>
      </c>
      <c r="AZ5586">
        <v>60676</v>
      </c>
      <c r="BA5586" t="s">
        <v>4728</v>
      </c>
      <c r="BB5586" t="s">
        <v>5989</v>
      </c>
    </row>
    <row r="5587" spans="46:58" x14ac:dyDescent="0.25">
      <c r="AX5587" t="s">
        <v>4922</v>
      </c>
      <c r="AY5587" s="104">
        <v>46118.526388888888</v>
      </c>
      <c r="AZ5587">
        <v>56326</v>
      </c>
      <c r="BA5587" t="s">
        <v>4728</v>
      </c>
      <c r="BB5587" t="s">
        <v>5989</v>
      </c>
    </row>
    <row r="5588" spans="46:58" x14ac:dyDescent="0.25">
      <c r="AT5588" t="s">
        <v>2510</v>
      </c>
      <c r="AX5588" t="s">
        <v>4925</v>
      </c>
      <c r="AY5588" s="104">
        <v>46118.526388888888</v>
      </c>
      <c r="AZ5588">
        <v>286852</v>
      </c>
      <c r="BA5588" t="s">
        <v>4728</v>
      </c>
      <c r="BB5588" t="s">
        <v>5989</v>
      </c>
      <c r="BF5588" t="s">
        <v>5931</v>
      </c>
    </row>
    <row r="5589" spans="46:58" x14ac:dyDescent="0.25">
      <c r="AT5589" t="s">
        <v>2559</v>
      </c>
      <c r="AX5589" t="s">
        <v>5086</v>
      </c>
      <c r="AY5589" s="104">
        <v>46118.526388888888</v>
      </c>
      <c r="AZ5589">
        <v>267604</v>
      </c>
      <c r="BA5589" t="s">
        <v>4761</v>
      </c>
      <c r="BB5589" t="s">
        <v>5989</v>
      </c>
      <c r="BF5589" t="s">
        <v>5966</v>
      </c>
    </row>
    <row r="5590" spans="46:58" x14ac:dyDescent="0.25">
      <c r="AX5590" t="s">
        <v>5079</v>
      </c>
      <c r="AY5590" s="104">
        <v>46118.527083333334</v>
      </c>
      <c r="AZ5590">
        <v>36800</v>
      </c>
      <c r="BA5590" t="s">
        <v>4728</v>
      </c>
      <c r="BB5590" t="s">
        <v>5989</v>
      </c>
    </row>
    <row r="5591" spans="46:58" x14ac:dyDescent="0.25">
      <c r="AT5591" t="s">
        <v>250</v>
      </c>
      <c r="AX5591" t="s">
        <v>7766</v>
      </c>
      <c r="AY5591" s="104">
        <v>46118.527083333334</v>
      </c>
      <c r="AZ5591">
        <v>303952</v>
      </c>
      <c r="BA5591" t="s">
        <v>4728</v>
      </c>
      <c r="BB5591" t="s">
        <v>5989</v>
      </c>
      <c r="BF5591" t="s">
        <v>5931</v>
      </c>
    </row>
    <row r="5592" spans="46:58" x14ac:dyDescent="0.25">
      <c r="AT5592" t="s">
        <v>2357</v>
      </c>
      <c r="AX5592" t="s">
        <v>6852</v>
      </c>
      <c r="AY5592" s="104">
        <v>46118.527083333334</v>
      </c>
      <c r="AZ5592">
        <v>986609</v>
      </c>
      <c r="BA5592" t="s">
        <v>4728</v>
      </c>
      <c r="BB5592" t="s">
        <v>5989</v>
      </c>
      <c r="BF5592" t="s">
        <v>5931</v>
      </c>
    </row>
    <row r="5593" spans="46:58" x14ac:dyDescent="0.25">
      <c r="AT5593" t="s">
        <v>1385</v>
      </c>
      <c r="AX5593" t="s">
        <v>5716</v>
      </c>
      <c r="AY5593" s="104">
        <v>46118.527083333334</v>
      </c>
      <c r="AZ5593">
        <v>544665</v>
      </c>
      <c r="BA5593" t="s">
        <v>4728</v>
      </c>
      <c r="BB5593" t="s">
        <v>5989</v>
      </c>
      <c r="BF5593" t="s">
        <v>5931</v>
      </c>
    </row>
    <row r="5594" spans="46:58" x14ac:dyDescent="0.25">
      <c r="AT5594" t="s">
        <v>1559</v>
      </c>
      <c r="AX5594" t="s">
        <v>5157</v>
      </c>
      <c r="AY5594" s="104">
        <v>46118.527777777781</v>
      </c>
      <c r="AZ5594">
        <v>491189</v>
      </c>
      <c r="BA5594" t="s">
        <v>4728</v>
      </c>
      <c r="BB5594" t="s">
        <v>5989</v>
      </c>
      <c r="BF5594" t="s">
        <v>5931</v>
      </c>
    </row>
    <row r="5595" spans="46:58" x14ac:dyDescent="0.25">
      <c r="AT5595" t="s">
        <v>1531</v>
      </c>
      <c r="AX5595" t="s">
        <v>4849</v>
      </c>
      <c r="AY5595" s="104">
        <v>46118.527777777781</v>
      </c>
      <c r="AZ5595">
        <v>417211</v>
      </c>
      <c r="BA5595" t="s">
        <v>4728</v>
      </c>
      <c r="BB5595" t="s">
        <v>5989</v>
      </c>
      <c r="BF5595" t="s">
        <v>5931</v>
      </c>
    </row>
    <row r="5596" spans="46:58" x14ac:dyDescent="0.25">
      <c r="AT5596" t="s">
        <v>2559</v>
      </c>
      <c r="AX5596" t="s">
        <v>4741</v>
      </c>
      <c r="AY5596" s="104">
        <v>46118.527777777781</v>
      </c>
      <c r="AZ5596">
        <v>351562</v>
      </c>
      <c r="BA5596" t="s">
        <v>4728</v>
      </c>
      <c r="BB5596" t="s">
        <v>5989</v>
      </c>
      <c r="BF5596" t="s">
        <v>4781</v>
      </c>
    </row>
    <row r="5597" spans="46:58" x14ac:dyDescent="0.25">
      <c r="AT5597" t="s">
        <v>72</v>
      </c>
      <c r="AX5597" t="s">
        <v>4940</v>
      </c>
      <c r="AY5597" s="104">
        <v>46118.52847222222</v>
      </c>
      <c r="AZ5597">
        <v>594642</v>
      </c>
      <c r="BA5597" t="s">
        <v>4728</v>
      </c>
      <c r="BB5597" t="s">
        <v>5989</v>
      </c>
      <c r="BF5597" t="s">
        <v>5931</v>
      </c>
    </row>
    <row r="5598" spans="46:58" x14ac:dyDescent="0.25">
      <c r="AT5598" t="s">
        <v>1507</v>
      </c>
      <c r="AX5598" t="s">
        <v>4843</v>
      </c>
      <c r="AY5598" s="104">
        <v>46118.52847222222</v>
      </c>
      <c r="AZ5598">
        <v>1007067</v>
      </c>
      <c r="BA5598" t="s">
        <v>4761</v>
      </c>
      <c r="BB5598" t="s">
        <v>5989</v>
      </c>
      <c r="BF5598" t="s">
        <v>5942</v>
      </c>
    </row>
    <row r="5599" spans="46:58" x14ac:dyDescent="0.25">
      <c r="AT5599" t="s">
        <v>1048</v>
      </c>
      <c r="AX5599" t="s">
        <v>7431</v>
      </c>
      <c r="AY5599" s="104">
        <v>46118.52847222222</v>
      </c>
      <c r="AZ5599">
        <v>551272</v>
      </c>
      <c r="BA5599" t="s">
        <v>4728</v>
      </c>
      <c r="BB5599" t="s">
        <v>5989</v>
      </c>
      <c r="BF5599" t="s">
        <v>5931</v>
      </c>
    </row>
    <row r="5600" spans="46:58" x14ac:dyDescent="0.25">
      <c r="AT5600" t="s">
        <v>2403</v>
      </c>
      <c r="AX5600" t="s">
        <v>5314</v>
      </c>
      <c r="AY5600" s="104">
        <v>46118.52847222222</v>
      </c>
      <c r="AZ5600">
        <v>866242</v>
      </c>
      <c r="BA5600" t="s">
        <v>4728</v>
      </c>
      <c r="BB5600" t="s">
        <v>5989</v>
      </c>
      <c r="BF5600" t="s">
        <v>5931</v>
      </c>
    </row>
    <row r="5601" spans="46:58" x14ac:dyDescent="0.25">
      <c r="AT5601" t="s">
        <v>1945</v>
      </c>
      <c r="AU5601" t="s">
        <v>211</v>
      </c>
      <c r="AX5601" t="s">
        <v>4782</v>
      </c>
      <c r="AY5601" s="104">
        <v>46118.52847222222</v>
      </c>
      <c r="AZ5601">
        <v>2087037</v>
      </c>
      <c r="BA5601" t="s">
        <v>4728</v>
      </c>
      <c r="BB5601" t="s">
        <v>5989</v>
      </c>
      <c r="BC5601" t="s">
        <v>4731</v>
      </c>
      <c r="BF5601" t="s">
        <v>7546</v>
      </c>
    </row>
    <row r="5602" spans="46:58" x14ac:dyDescent="0.25">
      <c r="AT5602" t="s">
        <v>1292</v>
      </c>
      <c r="AX5602" t="s">
        <v>7684</v>
      </c>
      <c r="AY5602" s="104">
        <v>46118.529166666667</v>
      </c>
      <c r="AZ5602">
        <v>124072</v>
      </c>
      <c r="BA5602" t="s">
        <v>4728</v>
      </c>
      <c r="BB5602" t="s">
        <v>5989</v>
      </c>
      <c r="BF5602" t="s">
        <v>5934</v>
      </c>
    </row>
    <row r="5603" spans="46:58" x14ac:dyDescent="0.25">
      <c r="AT5603" t="s">
        <v>250</v>
      </c>
      <c r="AX5603" t="s">
        <v>4967</v>
      </c>
      <c r="AY5603" s="104">
        <v>46118.529166666667</v>
      </c>
      <c r="AZ5603">
        <v>233820</v>
      </c>
      <c r="BA5603" t="s">
        <v>4728</v>
      </c>
      <c r="BB5603" t="s">
        <v>5989</v>
      </c>
      <c r="BF5603" t="s">
        <v>5948</v>
      </c>
    </row>
    <row r="5604" spans="46:58" x14ac:dyDescent="0.25">
      <c r="AT5604" t="s">
        <v>967</v>
      </c>
      <c r="AX5604" t="s">
        <v>6829</v>
      </c>
      <c r="AY5604" s="104">
        <v>46118.529166666667</v>
      </c>
      <c r="AZ5604">
        <v>680223</v>
      </c>
      <c r="BA5604" t="s">
        <v>4728</v>
      </c>
      <c r="BB5604" t="s">
        <v>5989</v>
      </c>
      <c r="BF5604" t="s">
        <v>5966</v>
      </c>
    </row>
    <row r="5605" spans="46:58" x14ac:dyDescent="0.25">
      <c r="AT5605" t="s">
        <v>1220</v>
      </c>
      <c r="AX5605" t="s">
        <v>5086</v>
      </c>
      <c r="AY5605" s="104">
        <v>46118.529861111114</v>
      </c>
      <c r="AZ5605">
        <v>631877</v>
      </c>
      <c r="BA5605" t="s">
        <v>4728</v>
      </c>
      <c r="BB5605" t="s">
        <v>5989</v>
      </c>
      <c r="BC5605" t="s">
        <v>4731</v>
      </c>
      <c r="BF5605" t="s">
        <v>5966</v>
      </c>
    </row>
    <row r="5606" spans="46:58" x14ac:dyDescent="0.25">
      <c r="AT5606" t="s">
        <v>232</v>
      </c>
      <c r="AX5606" t="s">
        <v>4753</v>
      </c>
      <c r="AY5606" s="104">
        <v>46118.529861111114</v>
      </c>
      <c r="AZ5606">
        <v>352888</v>
      </c>
      <c r="BA5606" t="s">
        <v>4728</v>
      </c>
      <c r="BB5606" t="s">
        <v>5989</v>
      </c>
      <c r="BF5606" t="s">
        <v>5948</v>
      </c>
    </row>
    <row r="5607" spans="46:58" x14ac:dyDescent="0.25">
      <c r="AT5607" t="s">
        <v>1292</v>
      </c>
      <c r="AX5607" t="s">
        <v>4762</v>
      </c>
      <c r="AY5607" s="104">
        <v>46118.529861111114</v>
      </c>
      <c r="AZ5607">
        <v>252711</v>
      </c>
      <c r="BA5607" t="s">
        <v>4728</v>
      </c>
      <c r="BB5607" t="s">
        <v>5989</v>
      </c>
      <c r="BF5607" t="s">
        <v>5942</v>
      </c>
    </row>
    <row r="5608" spans="46:58" x14ac:dyDescent="0.25">
      <c r="AT5608" t="s">
        <v>866</v>
      </c>
      <c r="AX5608" t="s">
        <v>6340</v>
      </c>
      <c r="AY5608" s="104">
        <v>46118.529861111114</v>
      </c>
      <c r="AZ5608">
        <v>3765616</v>
      </c>
      <c r="BA5608" t="s">
        <v>4761</v>
      </c>
      <c r="BB5608" t="s">
        <v>5989</v>
      </c>
      <c r="BF5608" t="s">
        <v>5918</v>
      </c>
    </row>
    <row r="5609" spans="46:58" x14ac:dyDescent="0.25">
      <c r="AT5609" t="s">
        <v>1945</v>
      </c>
      <c r="AX5609" t="s">
        <v>5464</v>
      </c>
      <c r="AY5609" s="104">
        <v>46118.529861111114</v>
      </c>
      <c r="AZ5609">
        <v>814249</v>
      </c>
      <c r="BA5609" t="s">
        <v>4761</v>
      </c>
      <c r="BB5609" t="s">
        <v>5989</v>
      </c>
      <c r="BF5609" t="s">
        <v>5934</v>
      </c>
    </row>
    <row r="5610" spans="46:58" x14ac:dyDescent="0.25">
      <c r="AX5610" t="s">
        <v>5735</v>
      </c>
      <c r="AY5610" s="104">
        <v>46118.530555555553</v>
      </c>
      <c r="AZ5610">
        <v>32803</v>
      </c>
      <c r="BA5610" t="s">
        <v>4728</v>
      </c>
      <c r="BB5610" t="s">
        <v>5989</v>
      </c>
    </row>
    <row r="5611" spans="46:58" x14ac:dyDescent="0.25">
      <c r="AT5611" t="s">
        <v>250</v>
      </c>
      <c r="AX5611" t="s">
        <v>7767</v>
      </c>
      <c r="AY5611" s="104">
        <v>46118.530555555553</v>
      </c>
      <c r="AZ5611">
        <v>285990</v>
      </c>
      <c r="BA5611" t="s">
        <v>4728</v>
      </c>
      <c r="BB5611" t="s">
        <v>5989</v>
      </c>
      <c r="BF5611" t="s">
        <v>5931</v>
      </c>
    </row>
    <row r="5612" spans="46:58" x14ac:dyDescent="0.25">
      <c r="AT5612" t="s">
        <v>2429</v>
      </c>
      <c r="AX5612" t="s">
        <v>6404</v>
      </c>
      <c r="AY5612" s="104">
        <v>46118.53125</v>
      </c>
      <c r="AZ5612">
        <v>136586</v>
      </c>
      <c r="BA5612" t="s">
        <v>4728</v>
      </c>
      <c r="BB5612" t="s">
        <v>5989</v>
      </c>
      <c r="BF5612" t="s">
        <v>5925</v>
      </c>
    </row>
    <row r="5613" spans="46:58" x14ac:dyDescent="0.25">
      <c r="AT5613" t="s">
        <v>1531</v>
      </c>
      <c r="AX5613" t="s">
        <v>7768</v>
      </c>
      <c r="AY5613" s="104">
        <v>46118.53125</v>
      </c>
      <c r="AZ5613">
        <v>1941671</v>
      </c>
      <c r="BA5613" t="s">
        <v>4761</v>
      </c>
      <c r="BB5613" t="s">
        <v>5989</v>
      </c>
      <c r="BF5613" t="s">
        <v>5931</v>
      </c>
    </row>
    <row r="5614" spans="46:58" x14ac:dyDescent="0.25">
      <c r="AT5614" t="s">
        <v>2429</v>
      </c>
      <c r="AX5614" t="s">
        <v>5465</v>
      </c>
      <c r="AY5614" s="104">
        <v>46118.531944444447</v>
      </c>
      <c r="AZ5614">
        <v>448662</v>
      </c>
      <c r="BA5614" t="s">
        <v>4728</v>
      </c>
      <c r="BB5614" t="s">
        <v>5989</v>
      </c>
      <c r="BF5614" t="s">
        <v>5931</v>
      </c>
    </row>
    <row r="5615" spans="46:58" x14ac:dyDescent="0.25">
      <c r="AT5615" t="s">
        <v>1559</v>
      </c>
      <c r="AX5615" t="s">
        <v>6229</v>
      </c>
      <c r="AY5615" s="104">
        <v>46118.532638888886</v>
      </c>
      <c r="AZ5615">
        <v>698729</v>
      </c>
      <c r="BA5615" t="s">
        <v>4728</v>
      </c>
      <c r="BB5615" t="s">
        <v>5989</v>
      </c>
      <c r="BF5615" t="s">
        <v>5931</v>
      </c>
    </row>
    <row r="5616" spans="46:58" x14ac:dyDescent="0.25">
      <c r="AT5616" t="s">
        <v>2559</v>
      </c>
      <c r="AX5616" t="s">
        <v>7769</v>
      </c>
      <c r="AY5616" s="104">
        <v>46118.532638888886</v>
      </c>
      <c r="AZ5616">
        <v>517385</v>
      </c>
      <c r="BA5616" t="s">
        <v>4761</v>
      </c>
      <c r="BB5616" t="s">
        <v>5989</v>
      </c>
      <c r="BF5616" t="s">
        <v>5966</v>
      </c>
    </row>
    <row r="5617" spans="46:58" x14ac:dyDescent="0.25">
      <c r="AT5617" t="s">
        <v>78</v>
      </c>
      <c r="AX5617" t="s">
        <v>6469</v>
      </c>
      <c r="AY5617" s="104">
        <v>46118.532638888886</v>
      </c>
      <c r="AZ5617">
        <v>502891</v>
      </c>
      <c r="BA5617" t="s">
        <v>4728</v>
      </c>
      <c r="BB5617" t="s">
        <v>5989</v>
      </c>
      <c r="BF5617" t="s">
        <v>6117</v>
      </c>
    </row>
    <row r="5618" spans="46:58" x14ac:dyDescent="0.25">
      <c r="AT5618" t="s">
        <v>1985</v>
      </c>
      <c r="AX5618" t="s">
        <v>5669</v>
      </c>
      <c r="AY5618" s="104">
        <v>46118.533333333333</v>
      </c>
      <c r="AZ5618">
        <v>582233</v>
      </c>
      <c r="BA5618" t="s">
        <v>4728</v>
      </c>
      <c r="BB5618" t="s">
        <v>5989</v>
      </c>
      <c r="BF5618" t="s">
        <v>5931</v>
      </c>
    </row>
    <row r="5619" spans="46:58" x14ac:dyDescent="0.25">
      <c r="AT5619" t="s">
        <v>232</v>
      </c>
      <c r="AX5619" t="s">
        <v>6404</v>
      </c>
      <c r="AY5619" s="104">
        <v>46118.533333333333</v>
      </c>
      <c r="AZ5619">
        <v>409854</v>
      </c>
      <c r="BA5619" t="s">
        <v>4728</v>
      </c>
      <c r="BB5619" t="s">
        <v>5989</v>
      </c>
      <c r="BF5619" t="s">
        <v>5931</v>
      </c>
    </row>
    <row r="5620" spans="46:58" x14ac:dyDescent="0.25">
      <c r="AT5620" t="s">
        <v>205</v>
      </c>
      <c r="AX5620" t="s">
        <v>5134</v>
      </c>
      <c r="AY5620" s="104">
        <v>46118.533333333333</v>
      </c>
      <c r="AZ5620">
        <v>1816236</v>
      </c>
      <c r="BA5620" t="s">
        <v>4728</v>
      </c>
      <c r="BB5620" t="s">
        <v>5989</v>
      </c>
      <c r="BF5620" t="s">
        <v>5942</v>
      </c>
    </row>
    <row r="5621" spans="46:58" x14ac:dyDescent="0.25">
      <c r="AT5621" t="s">
        <v>250</v>
      </c>
      <c r="AX5621" t="s">
        <v>5011</v>
      </c>
      <c r="AY5621" s="104">
        <v>46118.533333333333</v>
      </c>
      <c r="AZ5621">
        <v>253866</v>
      </c>
      <c r="BA5621" t="s">
        <v>4728</v>
      </c>
      <c r="BB5621" t="s">
        <v>5989</v>
      </c>
      <c r="BF5621" t="s">
        <v>5931</v>
      </c>
    </row>
    <row r="5622" spans="46:58" x14ac:dyDescent="0.25">
      <c r="AT5622" t="s">
        <v>1732</v>
      </c>
      <c r="AX5622" t="s">
        <v>4903</v>
      </c>
      <c r="AY5622" s="104">
        <v>46118.53402777778</v>
      </c>
      <c r="AZ5622">
        <v>194758</v>
      </c>
      <c r="BA5622" t="s">
        <v>4728</v>
      </c>
      <c r="BB5622" t="s">
        <v>5989</v>
      </c>
      <c r="BF5622" t="s">
        <v>4781</v>
      </c>
    </row>
    <row r="5623" spans="46:58" x14ac:dyDescent="0.25">
      <c r="AT5623" t="s">
        <v>81</v>
      </c>
      <c r="AX5623" t="s">
        <v>5079</v>
      </c>
      <c r="AY5623" s="104">
        <v>46118.53402777778</v>
      </c>
      <c r="AZ5623">
        <v>609600</v>
      </c>
      <c r="BA5623" t="s">
        <v>4728</v>
      </c>
      <c r="BB5623" t="s">
        <v>5989</v>
      </c>
      <c r="BF5623" t="s">
        <v>5927</v>
      </c>
    </row>
    <row r="5624" spans="46:58" x14ac:dyDescent="0.25">
      <c r="AT5624" t="s">
        <v>1124</v>
      </c>
      <c r="AX5624" t="s">
        <v>5595</v>
      </c>
      <c r="AY5624" s="104">
        <v>46118.53402777778</v>
      </c>
      <c r="AZ5624">
        <v>1098517</v>
      </c>
      <c r="BA5624" t="s">
        <v>4761</v>
      </c>
      <c r="BB5624" t="s">
        <v>5989</v>
      </c>
      <c r="BF5624" t="s">
        <v>5918</v>
      </c>
    </row>
    <row r="5625" spans="46:58" x14ac:dyDescent="0.25">
      <c r="AT5625" t="s">
        <v>2624</v>
      </c>
      <c r="AX5625" t="s">
        <v>4782</v>
      </c>
      <c r="AY5625" s="104">
        <v>46118.534722222219</v>
      </c>
      <c r="AZ5625">
        <v>1069801</v>
      </c>
      <c r="BA5625" t="s">
        <v>4728</v>
      </c>
      <c r="BB5625" t="s">
        <v>5989</v>
      </c>
      <c r="BF5625" t="s">
        <v>5931</v>
      </c>
    </row>
    <row r="5626" spans="46:58" x14ac:dyDescent="0.25">
      <c r="AT5626" t="s">
        <v>72</v>
      </c>
      <c r="AX5626" t="s">
        <v>7770</v>
      </c>
      <c r="AY5626" s="104">
        <v>46118.534722222219</v>
      </c>
      <c r="AZ5626">
        <v>500854</v>
      </c>
      <c r="BA5626" t="s">
        <v>4728</v>
      </c>
      <c r="BB5626" t="s">
        <v>5989</v>
      </c>
      <c r="BF5626" t="s">
        <v>5948</v>
      </c>
    </row>
    <row r="5627" spans="46:58" x14ac:dyDescent="0.25">
      <c r="AT5627" t="s">
        <v>2510</v>
      </c>
      <c r="AX5627" t="s">
        <v>4782</v>
      </c>
      <c r="AY5627" s="104">
        <v>46118.534722222219</v>
      </c>
      <c r="AZ5627">
        <v>2741712</v>
      </c>
      <c r="BA5627" t="s">
        <v>4761</v>
      </c>
      <c r="BB5627" t="s">
        <v>5989</v>
      </c>
      <c r="BF5627" t="s">
        <v>5931</v>
      </c>
    </row>
    <row r="5628" spans="46:58" x14ac:dyDescent="0.25">
      <c r="AT5628" t="s">
        <v>866</v>
      </c>
      <c r="AX5628" t="s">
        <v>4776</v>
      </c>
      <c r="AY5628" s="104">
        <v>46118.534722222219</v>
      </c>
      <c r="AZ5628">
        <v>205862</v>
      </c>
      <c r="BA5628" t="s">
        <v>4728</v>
      </c>
      <c r="BB5628" t="s">
        <v>5989</v>
      </c>
      <c r="BF5628" t="s">
        <v>5918</v>
      </c>
    </row>
    <row r="5629" spans="46:58" x14ac:dyDescent="0.25">
      <c r="AT5629" t="s">
        <v>1292</v>
      </c>
      <c r="AX5629" t="s">
        <v>5131</v>
      </c>
      <c r="AY5629" s="104">
        <v>46118.535416666666</v>
      </c>
      <c r="AZ5629">
        <v>597945</v>
      </c>
      <c r="BA5629" t="s">
        <v>4728</v>
      </c>
      <c r="BB5629" t="s">
        <v>5989</v>
      </c>
      <c r="BF5629" t="s">
        <v>5931</v>
      </c>
    </row>
    <row r="5630" spans="46:58" x14ac:dyDescent="0.25">
      <c r="AX5630" t="s">
        <v>5641</v>
      </c>
      <c r="AY5630" s="104">
        <v>46118.535416666666</v>
      </c>
      <c r="AZ5630">
        <v>157424</v>
      </c>
      <c r="BA5630" t="s">
        <v>4728</v>
      </c>
      <c r="BB5630" t="s">
        <v>5989</v>
      </c>
    </row>
    <row r="5631" spans="46:58" x14ac:dyDescent="0.25">
      <c r="AT5631" t="s">
        <v>1385</v>
      </c>
      <c r="AX5631" t="s">
        <v>7771</v>
      </c>
      <c r="AY5631" s="104">
        <v>46118.535416666666</v>
      </c>
      <c r="AZ5631">
        <v>513948</v>
      </c>
      <c r="BA5631" t="s">
        <v>4728</v>
      </c>
      <c r="BB5631" t="s">
        <v>5989</v>
      </c>
      <c r="BF5631" t="s">
        <v>5956</v>
      </c>
    </row>
    <row r="5632" spans="46:58" x14ac:dyDescent="0.25">
      <c r="AT5632" t="s">
        <v>1048</v>
      </c>
      <c r="AX5632" t="s">
        <v>4782</v>
      </c>
      <c r="AY5632" s="104">
        <v>46118.535416666666</v>
      </c>
      <c r="AZ5632">
        <v>1991927</v>
      </c>
      <c r="BA5632" t="s">
        <v>4761</v>
      </c>
      <c r="BB5632" t="s">
        <v>5989</v>
      </c>
      <c r="BF5632" t="s">
        <v>5966</v>
      </c>
    </row>
    <row r="5633" spans="46:58" x14ac:dyDescent="0.25">
      <c r="AT5633" t="s">
        <v>967</v>
      </c>
      <c r="AX5633" t="s">
        <v>5065</v>
      </c>
      <c r="AY5633" s="104">
        <v>46118.535416666666</v>
      </c>
      <c r="AZ5633">
        <v>834927</v>
      </c>
      <c r="BA5633" t="s">
        <v>4728</v>
      </c>
      <c r="BB5633" t="s">
        <v>5989</v>
      </c>
      <c r="BF5633" t="s">
        <v>5942</v>
      </c>
    </row>
    <row r="5634" spans="46:58" x14ac:dyDescent="0.25">
      <c r="AT5634" t="s">
        <v>2429</v>
      </c>
      <c r="AX5634" t="s">
        <v>7772</v>
      </c>
      <c r="AY5634" s="104">
        <v>46118.535416666666</v>
      </c>
      <c r="AZ5634">
        <v>1261944</v>
      </c>
      <c r="BA5634" t="s">
        <v>4728</v>
      </c>
      <c r="BB5634" t="s">
        <v>5989</v>
      </c>
      <c r="BF5634" t="s">
        <v>5942</v>
      </c>
    </row>
    <row r="5635" spans="46:58" x14ac:dyDescent="0.25">
      <c r="AT5635" t="s">
        <v>2407</v>
      </c>
      <c r="AX5635" t="s">
        <v>4903</v>
      </c>
      <c r="AY5635" s="104">
        <v>46118.535416666666</v>
      </c>
      <c r="AZ5635">
        <v>172400</v>
      </c>
      <c r="BA5635" t="s">
        <v>4728</v>
      </c>
      <c r="BB5635" t="s">
        <v>5989</v>
      </c>
      <c r="BF5635" t="s">
        <v>4781</v>
      </c>
    </row>
    <row r="5636" spans="46:58" x14ac:dyDescent="0.25">
      <c r="AT5636" t="s">
        <v>1955</v>
      </c>
      <c r="AX5636" t="s">
        <v>7684</v>
      </c>
      <c r="AY5636" s="104">
        <v>46118.536111111112</v>
      </c>
      <c r="AZ5636">
        <v>337057</v>
      </c>
      <c r="BA5636" t="s">
        <v>4728</v>
      </c>
      <c r="BB5636" t="s">
        <v>5989</v>
      </c>
      <c r="BC5636" t="s">
        <v>4731</v>
      </c>
      <c r="BF5636" t="s">
        <v>5934</v>
      </c>
    </row>
    <row r="5637" spans="46:58" x14ac:dyDescent="0.25">
      <c r="AX5637" t="s">
        <v>4840</v>
      </c>
      <c r="AY5637" s="104">
        <v>46118.536111111112</v>
      </c>
      <c r="AZ5637">
        <v>69009</v>
      </c>
      <c r="BA5637" t="s">
        <v>4728</v>
      </c>
      <c r="BB5637" t="s">
        <v>5989</v>
      </c>
    </row>
    <row r="5638" spans="46:58" x14ac:dyDescent="0.25">
      <c r="AT5638" t="s">
        <v>2383</v>
      </c>
      <c r="AX5638" t="s">
        <v>6381</v>
      </c>
      <c r="AY5638" s="104">
        <v>46118.536805555559</v>
      </c>
      <c r="AZ5638">
        <v>258721</v>
      </c>
      <c r="BA5638" t="s">
        <v>4728</v>
      </c>
      <c r="BB5638" t="s">
        <v>5989</v>
      </c>
      <c r="BF5638" t="s">
        <v>5925</v>
      </c>
    </row>
    <row r="5639" spans="46:58" x14ac:dyDescent="0.25">
      <c r="AT5639" t="s">
        <v>232</v>
      </c>
      <c r="AX5639" t="s">
        <v>5086</v>
      </c>
      <c r="AY5639" s="104">
        <v>46118.537499999999</v>
      </c>
      <c r="AZ5639">
        <v>1247508</v>
      </c>
      <c r="BA5639" t="s">
        <v>4761</v>
      </c>
      <c r="BB5639" t="s">
        <v>5989</v>
      </c>
      <c r="BF5639" t="s">
        <v>5931</v>
      </c>
    </row>
    <row r="5640" spans="46:58" x14ac:dyDescent="0.25">
      <c r="AT5640" t="s">
        <v>516</v>
      </c>
      <c r="AX5640" t="s">
        <v>5036</v>
      </c>
      <c r="AY5640" s="104">
        <v>46118.537499999999</v>
      </c>
      <c r="AZ5640">
        <v>395706</v>
      </c>
      <c r="BA5640" t="s">
        <v>4728</v>
      </c>
      <c r="BB5640" t="s">
        <v>5989</v>
      </c>
      <c r="BF5640" t="s">
        <v>4781</v>
      </c>
    </row>
    <row r="5641" spans="46:58" x14ac:dyDescent="0.25">
      <c r="AT5641" t="s">
        <v>308</v>
      </c>
      <c r="AX5641" t="s">
        <v>5001</v>
      </c>
      <c r="AY5641" s="104">
        <v>46118.537499999999</v>
      </c>
      <c r="AZ5641">
        <v>195017</v>
      </c>
      <c r="BA5641" t="s">
        <v>4728</v>
      </c>
      <c r="BB5641" t="s">
        <v>5989</v>
      </c>
      <c r="BF5641" t="s">
        <v>5934</v>
      </c>
    </row>
    <row r="5642" spans="46:58" x14ac:dyDescent="0.25">
      <c r="AT5642" t="s">
        <v>2559</v>
      </c>
      <c r="AX5642" t="s">
        <v>5086</v>
      </c>
      <c r="AY5642" s="104">
        <v>46118.537499999999</v>
      </c>
      <c r="AZ5642">
        <v>920803</v>
      </c>
      <c r="BA5642" t="s">
        <v>4761</v>
      </c>
      <c r="BB5642" t="s">
        <v>5989</v>
      </c>
      <c r="BF5642" t="s">
        <v>5966</v>
      </c>
    </row>
    <row r="5643" spans="46:58" x14ac:dyDescent="0.25">
      <c r="AT5643" t="s">
        <v>363</v>
      </c>
      <c r="AU5643" t="s">
        <v>1985</v>
      </c>
      <c r="AX5643" t="s">
        <v>4755</v>
      </c>
      <c r="AY5643" s="104">
        <v>46118.537499999999</v>
      </c>
      <c r="AZ5643">
        <v>2910214</v>
      </c>
      <c r="BA5643" t="s">
        <v>4728</v>
      </c>
      <c r="BB5643" t="s">
        <v>4787</v>
      </c>
      <c r="BC5643" t="s">
        <v>5989</v>
      </c>
      <c r="BD5643" t="s">
        <v>4731</v>
      </c>
      <c r="BF5643" t="s">
        <v>6713</v>
      </c>
    </row>
    <row r="5644" spans="46:58" x14ac:dyDescent="0.25">
      <c r="AT5644" t="s">
        <v>1955</v>
      </c>
      <c r="AX5644" t="s">
        <v>5183</v>
      </c>
      <c r="AY5644" s="104">
        <v>46118.537499999999</v>
      </c>
      <c r="AZ5644">
        <v>570547</v>
      </c>
      <c r="BA5644" t="s">
        <v>4728</v>
      </c>
      <c r="BB5644" t="s">
        <v>5989</v>
      </c>
      <c r="BF5644" t="s">
        <v>5931</v>
      </c>
    </row>
    <row r="5645" spans="46:58" x14ac:dyDescent="0.25">
      <c r="AT5645" t="s">
        <v>2357</v>
      </c>
      <c r="AX5645" t="s">
        <v>4967</v>
      </c>
      <c r="AY5645" s="104">
        <v>46118.537499999999</v>
      </c>
      <c r="AZ5645">
        <v>126629</v>
      </c>
      <c r="BA5645" t="s">
        <v>4728</v>
      </c>
      <c r="BB5645" t="s">
        <v>5989</v>
      </c>
      <c r="BF5645" t="s">
        <v>5925</v>
      </c>
    </row>
    <row r="5646" spans="46:58" x14ac:dyDescent="0.25">
      <c r="AT5646" t="s">
        <v>1531</v>
      </c>
      <c r="AX5646" t="s">
        <v>4783</v>
      </c>
      <c r="AY5646" s="104">
        <v>46118.537499999999</v>
      </c>
      <c r="AZ5646">
        <v>493422</v>
      </c>
      <c r="BA5646" t="s">
        <v>4728</v>
      </c>
      <c r="BB5646" t="s">
        <v>5989</v>
      </c>
      <c r="BF5646" t="s">
        <v>5931</v>
      </c>
    </row>
    <row r="5647" spans="46:58" x14ac:dyDescent="0.25">
      <c r="AT5647" t="s">
        <v>76</v>
      </c>
      <c r="AX5647" t="s">
        <v>6954</v>
      </c>
      <c r="AY5647" s="104">
        <v>46118.538194444445</v>
      </c>
      <c r="AZ5647">
        <v>557119</v>
      </c>
      <c r="BA5647" t="s">
        <v>4728</v>
      </c>
      <c r="BB5647" t="s">
        <v>5989</v>
      </c>
      <c r="BF5647" t="s">
        <v>5958</v>
      </c>
    </row>
    <row r="5648" spans="46:58" x14ac:dyDescent="0.25">
      <c r="AT5648" t="s">
        <v>253</v>
      </c>
      <c r="AU5648" t="s">
        <v>2357</v>
      </c>
      <c r="AX5648" t="s">
        <v>6220</v>
      </c>
      <c r="AY5648" s="104">
        <v>46118.538888888892</v>
      </c>
      <c r="AZ5648">
        <v>170801</v>
      </c>
      <c r="BA5648" t="s">
        <v>4728</v>
      </c>
      <c r="BB5648" t="s">
        <v>5989</v>
      </c>
      <c r="BF5648" t="s">
        <v>5942</v>
      </c>
    </row>
    <row r="5649" spans="46:58" x14ac:dyDescent="0.25">
      <c r="AT5649" t="s">
        <v>1284</v>
      </c>
      <c r="AX5649" t="s">
        <v>4735</v>
      </c>
      <c r="AY5649" s="104">
        <v>46118.538888888892</v>
      </c>
      <c r="AZ5649">
        <v>402770</v>
      </c>
      <c r="BA5649" t="s">
        <v>4728</v>
      </c>
      <c r="BB5649" t="s">
        <v>5989</v>
      </c>
      <c r="BF5649" t="s">
        <v>5950</v>
      </c>
    </row>
    <row r="5650" spans="46:58" x14ac:dyDescent="0.25">
      <c r="AT5650" t="s">
        <v>1276</v>
      </c>
      <c r="AU5650" t="s">
        <v>308</v>
      </c>
      <c r="AX5650" t="s">
        <v>4967</v>
      </c>
      <c r="AY5650" s="104">
        <v>46118.538888888892</v>
      </c>
      <c r="AZ5650">
        <v>684714</v>
      </c>
      <c r="BA5650" t="s">
        <v>4728</v>
      </c>
      <c r="BB5650" t="s">
        <v>5989</v>
      </c>
      <c r="BF5650" t="s">
        <v>5931</v>
      </c>
    </row>
    <row r="5651" spans="46:58" x14ac:dyDescent="0.25">
      <c r="AT5651" t="s">
        <v>1507</v>
      </c>
      <c r="AX5651" t="s">
        <v>5435</v>
      </c>
      <c r="AY5651" s="104">
        <v>46118.538888888892</v>
      </c>
      <c r="AZ5651">
        <v>83688</v>
      </c>
      <c r="BA5651" t="s">
        <v>4728</v>
      </c>
      <c r="BB5651" t="s">
        <v>5989</v>
      </c>
      <c r="BF5651" t="s">
        <v>5918</v>
      </c>
    </row>
    <row r="5652" spans="46:58" x14ac:dyDescent="0.25">
      <c r="AT5652" t="s">
        <v>836</v>
      </c>
      <c r="AU5652" t="s">
        <v>1688</v>
      </c>
      <c r="AX5652" t="s">
        <v>7773</v>
      </c>
      <c r="AY5652" s="104">
        <v>46118.538888888892</v>
      </c>
      <c r="AZ5652">
        <v>2974302</v>
      </c>
      <c r="BA5652" t="s">
        <v>4728</v>
      </c>
      <c r="BB5652" t="s">
        <v>5989</v>
      </c>
      <c r="BC5652" t="s">
        <v>4731</v>
      </c>
      <c r="BF5652" t="s">
        <v>6411</v>
      </c>
    </row>
    <row r="5653" spans="46:58" x14ac:dyDescent="0.25">
      <c r="AT5653" t="s">
        <v>2510</v>
      </c>
      <c r="AX5653" t="s">
        <v>7774</v>
      </c>
      <c r="AY5653" s="104">
        <v>46118.538888888892</v>
      </c>
      <c r="AZ5653">
        <v>277215</v>
      </c>
      <c r="BA5653" t="s">
        <v>4728</v>
      </c>
      <c r="BB5653" t="s">
        <v>5989</v>
      </c>
      <c r="BF5653" t="s">
        <v>5918</v>
      </c>
    </row>
    <row r="5654" spans="46:58" x14ac:dyDescent="0.25">
      <c r="AT5654" t="s">
        <v>250</v>
      </c>
      <c r="AX5654" t="s">
        <v>4961</v>
      </c>
      <c r="AY5654" s="104">
        <v>46118.539583333331</v>
      </c>
      <c r="AZ5654">
        <v>385343</v>
      </c>
      <c r="BA5654" t="s">
        <v>4728</v>
      </c>
      <c r="BB5654" t="s">
        <v>5989</v>
      </c>
      <c r="BF5654" t="s">
        <v>5918</v>
      </c>
    </row>
    <row r="5655" spans="46:58" x14ac:dyDescent="0.25">
      <c r="AT5655" t="s">
        <v>2559</v>
      </c>
      <c r="AX5655" t="s">
        <v>7775</v>
      </c>
      <c r="AY5655" s="104">
        <v>46118.539583333331</v>
      </c>
      <c r="AZ5655">
        <v>129535</v>
      </c>
      <c r="BA5655" t="s">
        <v>4728</v>
      </c>
      <c r="BB5655" t="s">
        <v>5989</v>
      </c>
      <c r="BF5655" t="s">
        <v>5918</v>
      </c>
    </row>
    <row r="5656" spans="46:58" x14ac:dyDescent="0.25">
      <c r="AT5656" t="s">
        <v>1048</v>
      </c>
      <c r="AX5656" t="s">
        <v>4840</v>
      </c>
      <c r="AY5656" s="104">
        <v>46118.539583333331</v>
      </c>
      <c r="AZ5656">
        <v>1079600</v>
      </c>
      <c r="BA5656" t="s">
        <v>4761</v>
      </c>
      <c r="BB5656" t="s">
        <v>5989</v>
      </c>
      <c r="BF5656" t="s">
        <v>5966</v>
      </c>
    </row>
    <row r="5657" spans="46:58" x14ac:dyDescent="0.25">
      <c r="AT5657" t="s">
        <v>232</v>
      </c>
      <c r="AX5657" t="s">
        <v>5464</v>
      </c>
      <c r="AY5657" s="104">
        <v>46118.539583333331</v>
      </c>
      <c r="AZ5657">
        <v>389187</v>
      </c>
      <c r="BA5657" t="s">
        <v>4728</v>
      </c>
      <c r="BB5657" t="s">
        <v>5989</v>
      </c>
      <c r="BF5657" t="s">
        <v>5918</v>
      </c>
    </row>
    <row r="5658" spans="46:58" x14ac:dyDescent="0.25">
      <c r="AT5658" t="s">
        <v>1985</v>
      </c>
      <c r="AX5658" t="s">
        <v>5518</v>
      </c>
      <c r="AY5658" s="104">
        <v>46118.539583333331</v>
      </c>
      <c r="AZ5658">
        <v>556459</v>
      </c>
      <c r="BA5658" t="s">
        <v>4728</v>
      </c>
      <c r="BB5658" t="s">
        <v>5989</v>
      </c>
      <c r="BF5658" t="s">
        <v>5942</v>
      </c>
    </row>
    <row r="5659" spans="46:58" x14ac:dyDescent="0.25">
      <c r="AT5659" t="s">
        <v>2383</v>
      </c>
      <c r="AX5659" t="s">
        <v>7776</v>
      </c>
      <c r="AY5659" s="104">
        <v>46118.539583333331</v>
      </c>
      <c r="AZ5659">
        <v>536578</v>
      </c>
      <c r="BA5659" t="s">
        <v>4728</v>
      </c>
      <c r="BB5659" t="s">
        <v>5989</v>
      </c>
      <c r="BF5659" t="s">
        <v>5942</v>
      </c>
    </row>
    <row r="5660" spans="46:58" x14ac:dyDescent="0.25">
      <c r="AT5660" t="s">
        <v>1048</v>
      </c>
      <c r="AX5660" t="s">
        <v>6653</v>
      </c>
      <c r="AY5660" s="104">
        <v>46118.540277777778</v>
      </c>
      <c r="AZ5660">
        <v>778404</v>
      </c>
      <c r="BA5660" t="s">
        <v>4761</v>
      </c>
      <c r="BB5660" t="s">
        <v>5989</v>
      </c>
      <c r="BF5660" t="s">
        <v>5966</v>
      </c>
    </row>
    <row r="5661" spans="46:58" x14ac:dyDescent="0.25">
      <c r="AT5661" t="s">
        <v>1559</v>
      </c>
      <c r="AU5661" t="s">
        <v>683</v>
      </c>
      <c r="AX5661" t="s">
        <v>4843</v>
      </c>
      <c r="AY5661" s="104">
        <v>46118.540277777778</v>
      </c>
      <c r="AZ5661">
        <v>2113792</v>
      </c>
      <c r="BA5661" t="s">
        <v>4728</v>
      </c>
      <c r="BB5661" t="s">
        <v>5989</v>
      </c>
      <c r="BC5661" t="s">
        <v>4731</v>
      </c>
      <c r="BF5661" t="s">
        <v>6240</v>
      </c>
    </row>
    <row r="5662" spans="46:58" x14ac:dyDescent="0.25">
      <c r="AT5662" t="s">
        <v>1507</v>
      </c>
      <c r="AX5662" t="s">
        <v>7777</v>
      </c>
      <c r="AY5662" s="104">
        <v>46118.540277777778</v>
      </c>
      <c r="AZ5662">
        <v>166514</v>
      </c>
      <c r="BA5662" t="s">
        <v>4728</v>
      </c>
      <c r="BB5662" t="s">
        <v>5989</v>
      </c>
      <c r="BF5662" t="s">
        <v>5918</v>
      </c>
    </row>
    <row r="5663" spans="46:58" x14ac:dyDescent="0.25">
      <c r="AT5663" t="s">
        <v>81</v>
      </c>
      <c r="AX5663" t="s">
        <v>5026</v>
      </c>
      <c r="AY5663" s="104">
        <v>46118.540277777778</v>
      </c>
      <c r="AZ5663">
        <v>667154</v>
      </c>
      <c r="BA5663" t="s">
        <v>4761</v>
      </c>
      <c r="BB5663" t="s">
        <v>5989</v>
      </c>
      <c r="BF5663" t="s">
        <v>5924</v>
      </c>
    </row>
    <row r="5664" spans="46:58" x14ac:dyDescent="0.25">
      <c r="AT5664" t="s">
        <v>76</v>
      </c>
      <c r="AX5664" t="s">
        <v>5617</v>
      </c>
      <c r="AY5664" s="104">
        <v>46118.540277777778</v>
      </c>
      <c r="AZ5664">
        <v>987644</v>
      </c>
      <c r="BA5664" t="s">
        <v>4728</v>
      </c>
      <c r="BB5664" t="s">
        <v>5989</v>
      </c>
      <c r="BF5664" t="s">
        <v>5931</v>
      </c>
    </row>
    <row r="5665" spans="46:58" x14ac:dyDescent="0.25">
      <c r="AT5665" t="s">
        <v>1124</v>
      </c>
      <c r="AX5665" t="s">
        <v>6220</v>
      </c>
      <c r="AY5665" s="104">
        <v>46118.540277777778</v>
      </c>
      <c r="AZ5665">
        <v>802607</v>
      </c>
      <c r="BA5665" t="s">
        <v>4761</v>
      </c>
      <c r="BB5665" t="s">
        <v>5989</v>
      </c>
      <c r="BF5665" t="s">
        <v>5918</v>
      </c>
    </row>
    <row r="5666" spans="46:58" x14ac:dyDescent="0.25">
      <c r="AT5666" t="s">
        <v>2357</v>
      </c>
      <c r="AX5666" t="s">
        <v>5435</v>
      </c>
      <c r="AY5666" s="104">
        <v>46118.540972222225</v>
      </c>
      <c r="AZ5666">
        <v>699511</v>
      </c>
      <c r="BA5666" t="s">
        <v>4728</v>
      </c>
      <c r="BB5666" t="s">
        <v>5989</v>
      </c>
      <c r="BF5666" t="s">
        <v>5918</v>
      </c>
    </row>
    <row r="5667" spans="46:58" x14ac:dyDescent="0.25">
      <c r="AT5667" t="s">
        <v>1385</v>
      </c>
      <c r="AX5667" t="s">
        <v>4903</v>
      </c>
      <c r="AY5667" s="104">
        <v>46118.540972222225</v>
      </c>
      <c r="AZ5667">
        <v>484801</v>
      </c>
      <c r="BA5667" t="s">
        <v>4728</v>
      </c>
      <c r="BB5667" t="s">
        <v>5989</v>
      </c>
      <c r="BF5667" t="s">
        <v>5931</v>
      </c>
    </row>
    <row r="5668" spans="46:58" x14ac:dyDescent="0.25">
      <c r="AT5668" t="s">
        <v>2600</v>
      </c>
      <c r="AU5668" t="s">
        <v>1891</v>
      </c>
      <c r="AX5668" t="s">
        <v>4776</v>
      </c>
      <c r="AY5668" s="104">
        <v>46118.540972222225</v>
      </c>
      <c r="AZ5668">
        <v>1775471</v>
      </c>
      <c r="BA5668" t="s">
        <v>4728</v>
      </c>
      <c r="BB5668" t="s">
        <v>5989</v>
      </c>
      <c r="BC5668" t="s">
        <v>4731</v>
      </c>
      <c r="BF5668" t="s">
        <v>5966</v>
      </c>
    </row>
    <row r="5669" spans="46:58" x14ac:dyDescent="0.25">
      <c r="AT5669" t="s">
        <v>516</v>
      </c>
      <c r="AX5669" t="s">
        <v>7778</v>
      </c>
      <c r="AY5669" s="104">
        <v>46118.540972222225</v>
      </c>
      <c r="AZ5669">
        <v>212148</v>
      </c>
      <c r="BA5669" t="s">
        <v>4728</v>
      </c>
      <c r="BB5669" t="s">
        <v>5989</v>
      </c>
      <c r="BF5669" t="s">
        <v>5942</v>
      </c>
    </row>
    <row r="5670" spans="46:58" x14ac:dyDescent="0.25">
      <c r="AT5670" t="s">
        <v>2403</v>
      </c>
      <c r="AX5670" t="s">
        <v>5012</v>
      </c>
      <c r="AY5670" s="104">
        <v>46118.541666666664</v>
      </c>
      <c r="AZ5670">
        <v>703224</v>
      </c>
      <c r="BA5670" t="s">
        <v>4728</v>
      </c>
      <c r="BB5670" t="s">
        <v>5989</v>
      </c>
      <c r="BF5670" t="s">
        <v>5942</v>
      </c>
    </row>
    <row r="5671" spans="46:58" x14ac:dyDescent="0.25">
      <c r="AT5671" t="s">
        <v>1732</v>
      </c>
      <c r="AX5671" t="s">
        <v>7211</v>
      </c>
      <c r="AY5671" s="104">
        <v>46118.541666666664</v>
      </c>
      <c r="AZ5671">
        <v>213706</v>
      </c>
      <c r="BA5671" t="s">
        <v>4728</v>
      </c>
      <c r="BB5671" t="s">
        <v>5989</v>
      </c>
      <c r="BF5671" t="s">
        <v>4781</v>
      </c>
    </row>
    <row r="5672" spans="46:58" x14ac:dyDescent="0.25">
      <c r="AT5672" t="s">
        <v>1531</v>
      </c>
      <c r="AX5672" t="s">
        <v>4826</v>
      </c>
      <c r="AY5672" s="104">
        <v>46118.541666666664</v>
      </c>
      <c r="AZ5672">
        <v>544242</v>
      </c>
      <c r="BA5672" t="s">
        <v>4728</v>
      </c>
      <c r="BB5672" t="s">
        <v>5989</v>
      </c>
      <c r="BF5672" t="s">
        <v>5931</v>
      </c>
    </row>
    <row r="5673" spans="46:58" x14ac:dyDescent="0.25">
      <c r="AX5673" t="s">
        <v>4765</v>
      </c>
      <c r="AY5673" s="104">
        <v>46118.541666666664</v>
      </c>
      <c r="AZ5673">
        <v>83784</v>
      </c>
      <c r="BA5673" t="s">
        <v>4728</v>
      </c>
      <c r="BB5673" t="s">
        <v>5989</v>
      </c>
    </row>
    <row r="5674" spans="46:58" x14ac:dyDescent="0.25">
      <c r="AT5674" t="s">
        <v>1048</v>
      </c>
      <c r="AX5674" t="s">
        <v>7777</v>
      </c>
      <c r="AY5674" s="104">
        <v>46118.541666666664</v>
      </c>
      <c r="AZ5674">
        <v>454541</v>
      </c>
      <c r="BA5674" t="s">
        <v>4728</v>
      </c>
      <c r="BB5674" t="s">
        <v>5989</v>
      </c>
      <c r="BF5674" t="s">
        <v>5956</v>
      </c>
    </row>
    <row r="5675" spans="46:58" x14ac:dyDescent="0.25">
      <c r="AT5675" t="s">
        <v>1945</v>
      </c>
      <c r="AX5675" t="s">
        <v>7587</v>
      </c>
      <c r="AY5675" s="104">
        <v>46118.541666666664</v>
      </c>
      <c r="AZ5675">
        <v>364276</v>
      </c>
      <c r="BA5675" t="s">
        <v>4728</v>
      </c>
      <c r="BB5675" t="s">
        <v>5989</v>
      </c>
      <c r="BF5675" t="s">
        <v>5918</v>
      </c>
    </row>
    <row r="5676" spans="46:58" x14ac:dyDescent="0.25">
      <c r="AT5676" t="s">
        <v>2407</v>
      </c>
      <c r="AX5676" t="s">
        <v>7779</v>
      </c>
      <c r="AY5676" s="104">
        <v>46118.541666666664</v>
      </c>
      <c r="AZ5676">
        <v>1441415</v>
      </c>
      <c r="BA5676" t="s">
        <v>4728</v>
      </c>
      <c r="BB5676" t="s">
        <v>5989</v>
      </c>
      <c r="BF5676" t="s">
        <v>4781</v>
      </c>
    </row>
    <row r="5677" spans="46:58" x14ac:dyDescent="0.25">
      <c r="AT5677" t="s">
        <v>496</v>
      </c>
      <c r="AX5677" t="s">
        <v>4933</v>
      </c>
      <c r="AY5677" s="104">
        <v>46118.542361111111</v>
      </c>
      <c r="AZ5677">
        <v>283737</v>
      </c>
      <c r="BA5677" t="s">
        <v>4728</v>
      </c>
      <c r="BB5677" t="s">
        <v>5989</v>
      </c>
      <c r="BF5677" t="s">
        <v>5942</v>
      </c>
    </row>
    <row r="5678" spans="46:58" x14ac:dyDescent="0.25">
      <c r="AT5678" t="s">
        <v>516</v>
      </c>
      <c r="AX5678" t="s">
        <v>4926</v>
      </c>
      <c r="AY5678" s="104">
        <v>46118.542361111111</v>
      </c>
      <c r="AZ5678">
        <v>283890</v>
      </c>
      <c r="BA5678" t="s">
        <v>4728</v>
      </c>
      <c r="BB5678" t="s">
        <v>5989</v>
      </c>
      <c r="BF5678" t="s">
        <v>5918</v>
      </c>
    </row>
    <row r="5679" spans="46:58" x14ac:dyDescent="0.25">
      <c r="AT5679" t="s">
        <v>1481</v>
      </c>
      <c r="AX5679" t="s">
        <v>7780</v>
      </c>
      <c r="AY5679" s="104">
        <v>46118.542361111111</v>
      </c>
      <c r="AZ5679">
        <v>774640</v>
      </c>
      <c r="BA5679" t="s">
        <v>4761</v>
      </c>
      <c r="BB5679" t="s">
        <v>5989</v>
      </c>
      <c r="BF5679" t="s">
        <v>5966</v>
      </c>
    </row>
    <row r="5680" spans="46:58" x14ac:dyDescent="0.25">
      <c r="AT5680" t="s">
        <v>250</v>
      </c>
      <c r="AX5680" t="s">
        <v>4776</v>
      </c>
      <c r="AY5680" s="104">
        <v>46118.543055555558</v>
      </c>
      <c r="AZ5680">
        <v>258140</v>
      </c>
      <c r="BA5680" t="s">
        <v>4728</v>
      </c>
      <c r="BB5680" t="s">
        <v>5989</v>
      </c>
      <c r="BF5680" t="s">
        <v>5958</v>
      </c>
    </row>
    <row r="5681" spans="46:58" x14ac:dyDescent="0.25">
      <c r="AT5681" t="s">
        <v>78</v>
      </c>
      <c r="AX5681" t="s">
        <v>5012</v>
      </c>
      <c r="AY5681" s="104">
        <v>46118.543055555558</v>
      </c>
      <c r="AZ5681">
        <v>306683</v>
      </c>
      <c r="BA5681" t="s">
        <v>4728</v>
      </c>
      <c r="BB5681" t="s">
        <v>5989</v>
      </c>
      <c r="BF5681" t="s">
        <v>5956</v>
      </c>
    </row>
    <row r="5682" spans="46:58" x14ac:dyDescent="0.25">
      <c r="AT5682" t="s">
        <v>2383</v>
      </c>
      <c r="AX5682" t="s">
        <v>4938</v>
      </c>
      <c r="AY5682" s="104">
        <v>46118.543749999997</v>
      </c>
      <c r="AZ5682">
        <v>442175</v>
      </c>
      <c r="BA5682" t="s">
        <v>4728</v>
      </c>
      <c r="BB5682" t="s">
        <v>5989</v>
      </c>
      <c r="BF5682" t="s">
        <v>5956</v>
      </c>
    </row>
    <row r="5683" spans="46:58" x14ac:dyDescent="0.25">
      <c r="AT5683" t="s">
        <v>1732</v>
      </c>
      <c r="AX5683" t="s">
        <v>4989</v>
      </c>
      <c r="AY5683" s="104">
        <v>46118.543749999997</v>
      </c>
      <c r="AZ5683">
        <v>952081</v>
      </c>
      <c r="BA5683" t="s">
        <v>4728</v>
      </c>
      <c r="BB5683" t="s">
        <v>5989</v>
      </c>
      <c r="BF5683" t="s">
        <v>4781</v>
      </c>
    </row>
    <row r="5684" spans="46:58" x14ac:dyDescent="0.25">
      <c r="AT5684" t="s">
        <v>414</v>
      </c>
      <c r="AX5684" t="s">
        <v>7781</v>
      </c>
      <c r="AY5684" s="104">
        <v>46118.543749999997</v>
      </c>
      <c r="AZ5684">
        <v>675639</v>
      </c>
      <c r="BA5684" t="s">
        <v>4761</v>
      </c>
      <c r="BB5684" t="s">
        <v>5989</v>
      </c>
      <c r="BF5684" t="s">
        <v>5966</v>
      </c>
    </row>
    <row r="5685" spans="46:58" x14ac:dyDescent="0.25">
      <c r="AT5685" t="s">
        <v>232</v>
      </c>
      <c r="AX5685" t="s">
        <v>5202</v>
      </c>
      <c r="AY5685" s="104">
        <v>46118.543749999997</v>
      </c>
      <c r="AZ5685">
        <v>1585078</v>
      </c>
      <c r="BA5685" t="s">
        <v>4761</v>
      </c>
      <c r="BB5685" t="s">
        <v>5989</v>
      </c>
      <c r="BF5685" t="s">
        <v>5966</v>
      </c>
    </row>
    <row r="5686" spans="46:58" x14ac:dyDescent="0.25">
      <c r="AT5686" t="s">
        <v>967</v>
      </c>
      <c r="AU5686" t="s">
        <v>78</v>
      </c>
      <c r="AX5686" t="s">
        <v>6963</v>
      </c>
      <c r="AY5686" s="104">
        <v>46118.543749999997</v>
      </c>
      <c r="AZ5686">
        <v>671729</v>
      </c>
      <c r="BA5686" t="s">
        <v>4728</v>
      </c>
      <c r="BB5686" t="s">
        <v>5989</v>
      </c>
      <c r="BF5686" t="s">
        <v>6790</v>
      </c>
    </row>
    <row r="5687" spans="46:58" x14ac:dyDescent="0.25">
      <c r="AT5687" t="s">
        <v>1220</v>
      </c>
      <c r="AX5687" t="s">
        <v>7211</v>
      </c>
      <c r="AY5687" s="104">
        <v>46118.543749999997</v>
      </c>
      <c r="AZ5687">
        <v>234280</v>
      </c>
      <c r="BA5687" t="s">
        <v>4728</v>
      </c>
      <c r="BB5687" t="s">
        <v>5989</v>
      </c>
      <c r="BF5687" t="s">
        <v>5966</v>
      </c>
    </row>
    <row r="5688" spans="46:58" x14ac:dyDescent="0.25">
      <c r="AT5688" t="s">
        <v>496</v>
      </c>
      <c r="AX5688" t="s">
        <v>4801</v>
      </c>
      <c r="AY5688" s="104">
        <v>46118.544444444444</v>
      </c>
      <c r="AZ5688">
        <v>630591</v>
      </c>
      <c r="BA5688" t="s">
        <v>4728</v>
      </c>
      <c r="BB5688" t="s">
        <v>5989</v>
      </c>
      <c r="BF5688" t="s">
        <v>5918</v>
      </c>
    </row>
    <row r="5689" spans="46:58" x14ac:dyDescent="0.25">
      <c r="AT5689" t="s">
        <v>223</v>
      </c>
      <c r="AX5689" t="s">
        <v>5370</v>
      </c>
      <c r="AY5689" s="104">
        <v>46118.544444444444</v>
      </c>
      <c r="AZ5689">
        <v>186085</v>
      </c>
      <c r="BA5689" t="s">
        <v>4728</v>
      </c>
      <c r="BB5689" t="s">
        <v>5989</v>
      </c>
      <c r="BF5689" t="s">
        <v>5925</v>
      </c>
    </row>
    <row r="5690" spans="46:58" x14ac:dyDescent="0.25">
      <c r="AT5690" t="s">
        <v>80</v>
      </c>
      <c r="AX5690" t="s">
        <v>7782</v>
      </c>
      <c r="AY5690" s="104">
        <v>46118.544444444444</v>
      </c>
      <c r="AZ5690">
        <v>304436</v>
      </c>
      <c r="BA5690" t="s">
        <v>4728</v>
      </c>
      <c r="BB5690" t="s">
        <v>5989</v>
      </c>
      <c r="BF5690" t="s">
        <v>5942</v>
      </c>
    </row>
    <row r="5691" spans="46:58" x14ac:dyDescent="0.25">
      <c r="AT5691" t="s">
        <v>81</v>
      </c>
      <c r="AX5691">
        <v>13472933472</v>
      </c>
      <c r="AY5691" s="104">
        <v>46118.544444444444</v>
      </c>
      <c r="AZ5691">
        <v>1212124</v>
      </c>
      <c r="BA5691" t="s">
        <v>4728</v>
      </c>
      <c r="BB5691" t="s">
        <v>5989</v>
      </c>
      <c r="BF5691" t="s">
        <v>5918</v>
      </c>
    </row>
    <row r="5692" spans="46:58" x14ac:dyDescent="0.25">
      <c r="AT5692" t="s">
        <v>1955</v>
      </c>
      <c r="AU5692" t="s">
        <v>217</v>
      </c>
      <c r="AX5692" t="s">
        <v>5061</v>
      </c>
      <c r="AY5692" s="104">
        <v>46118.545138888891</v>
      </c>
      <c r="AZ5692">
        <v>1845091</v>
      </c>
      <c r="BA5692" t="s">
        <v>4728</v>
      </c>
      <c r="BB5692" t="s">
        <v>5989</v>
      </c>
      <c r="BC5692" t="s">
        <v>4731</v>
      </c>
      <c r="BF5692" t="s">
        <v>7651</v>
      </c>
    </row>
    <row r="5693" spans="46:58" x14ac:dyDescent="0.25">
      <c r="AT5693" t="s">
        <v>223</v>
      </c>
      <c r="AX5693" t="s">
        <v>5085</v>
      </c>
      <c r="AY5693" s="104">
        <v>46118.54583333333</v>
      </c>
      <c r="AZ5693">
        <v>422260</v>
      </c>
      <c r="BA5693" t="s">
        <v>4728</v>
      </c>
      <c r="BB5693" t="s">
        <v>5989</v>
      </c>
      <c r="BF5693" t="s">
        <v>5931</v>
      </c>
    </row>
    <row r="5694" spans="46:58" x14ac:dyDescent="0.25">
      <c r="AT5694" t="s">
        <v>2259</v>
      </c>
      <c r="AU5694" t="s">
        <v>1891</v>
      </c>
      <c r="AX5694" t="s">
        <v>5093</v>
      </c>
      <c r="AY5694" s="104">
        <v>46118.54583333333</v>
      </c>
      <c r="AZ5694">
        <v>1819469</v>
      </c>
      <c r="BA5694" t="s">
        <v>4728</v>
      </c>
      <c r="BB5694" t="s">
        <v>5989</v>
      </c>
      <c r="BC5694" t="s">
        <v>4731</v>
      </c>
      <c r="BF5694" t="s">
        <v>6595</v>
      </c>
    </row>
    <row r="5695" spans="46:58" x14ac:dyDescent="0.25">
      <c r="AT5695" t="s">
        <v>967</v>
      </c>
      <c r="AX5695" t="s">
        <v>7783</v>
      </c>
      <c r="AY5695" s="104">
        <v>46118.54583333333</v>
      </c>
      <c r="AZ5695">
        <v>2067738</v>
      </c>
      <c r="BA5695" t="s">
        <v>4728</v>
      </c>
      <c r="BB5695" t="s">
        <v>5989</v>
      </c>
      <c r="BF5695" t="s">
        <v>5942</v>
      </c>
    </row>
    <row r="5696" spans="46:58" x14ac:dyDescent="0.25">
      <c r="AT5696" t="s">
        <v>1048</v>
      </c>
      <c r="AX5696" t="s">
        <v>5335</v>
      </c>
      <c r="AY5696" s="104">
        <v>46118.546527777777</v>
      </c>
      <c r="AZ5696">
        <v>375509</v>
      </c>
      <c r="BA5696" t="s">
        <v>4728</v>
      </c>
      <c r="BB5696" t="s">
        <v>5989</v>
      </c>
      <c r="BF5696" t="s">
        <v>5931</v>
      </c>
    </row>
    <row r="5697" spans="46:58" x14ac:dyDescent="0.25">
      <c r="AT5697" t="s">
        <v>2624</v>
      </c>
      <c r="AX5697" t="s">
        <v>5370</v>
      </c>
      <c r="AY5697" s="104">
        <v>46118.546527777777</v>
      </c>
      <c r="AZ5697">
        <v>411533</v>
      </c>
      <c r="BA5697" t="s">
        <v>4728</v>
      </c>
      <c r="BB5697" t="s">
        <v>5989</v>
      </c>
      <c r="BF5697" t="s">
        <v>5942</v>
      </c>
    </row>
    <row r="5698" spans="46:58" x14ac:dyDescent="0.25">
      <c r="AT5698" t="s">
        <v>1481</v>
      </c>
      <c r="AX5698" t="s">
        <v>5798</v>
      </c>
      <c r="AY5698" s="104">
        <v>46118.546527777777</v>
      </c>
      <c r="AZ5698">
        <v>324670</v>
      </c>
      <c r="BA5698" t="s">
        <v>4728</v>
      </c>
      <c r="BB5698" t="s">
        <v>5989</v>
      </c>
      <c r="BF5698" t="s">
        <v>5931</v>
      </c>
    </row>
    <row r="5699" spans="46:58" x14ac:dyDescent="0.25">
      <c r="AT5699" t="s">
        <v>77</v>
      </c>
      <c r="AX5699" t="s">
        <v>4989</v>
      </c>
      <c r="AY5699" s="104">
        <v>46118.546527777777</v>
      </c>
      <c r="AZ5699">
        <v>718729</v>
      </c>
      <c r="BA5699" t="s">
        <v>4728</v>
      </c>
      <c r="BB5699" t="s">
        <v>5989</v>
      </c>
      <c r="BF5699" t="s">
        <v>5931</v>
      </c>
    </row>
    <row r="5700" spans="46:58" x14ac:dyDescent="0.25">
      <c r="AT5700" t="s">
        <v>1945</v>
      </c>
      <c r="AX5700" t="s">
        <v>4733</v>
      </c>
      <c r="AY5700" s="104">
        <v>46118.546527777777</v>
      </c>
      <c r="AZ5700">
        <v>359135</v>
      </c>
      <c r="BA5700" t="s">
        <v>4761</v>
      </c>
      <c r="BB5700" t="s">
        <v>5989</v>
      </c>
      <c r="BF5700" t="s">
        <v>5918</v>
      </c>
    </row>
    <row r="5701" spans="46:58" x14ac:dyDescent="0.25">
      <c r="AT5701" t="s">
        <v>1985</v>
      </c>
      <c r="AX5701" t="s">
        <v>7777</v>
      </c>
      <c r="AY5701" s="104">
        <v>46118.546527777777</v>
      </c>
      <c r="AZ5701">
        <v>377840</v>
      </c>
      <c r="BA5701" t="s">
        <v>4728</v>
      </c>
      <c r="BB5701" t="s">
        <v>5989</v>
      </c>
      <c r="BF5701" t="s">
        <v>5931</v>
      </c>
    </row>
    <row r="5702" spans="46:58" x14ac:dyDescent="0.25">
      <c r="AT5702" t="s">
        <v>1531</v>
      </c>
      <c r="AX5702" t="s">
        <v>4936</v>
      </c>
      <c r="AY5702" s="104">
        <v>46118.546527777777</v>
      </c>
      <c r="AZ5702">
        <v>422090</v>
      </c>
      <c r="BA5702" t="s">
        <v>4728</v>
      </c>
      <c r="BB5702" t="s">
        <v>5989</v>
      </c>
      <c r="BF5702" t="s">
        <v>5931</v>
      </c>
    </row>
    <row r="5703" spans="46:58" x14ac:dyDescent="0.25">
      <c r="AT5703" t="s">
        <v>2383</v>
      </c>
      <c r="AX5703" t="s">
        <v>7784</v>
      </c>
      <c r="AY5703" s="104">
        <v>46118.547222222223</v>
      </c>
      <c r="AZ5703">
        <v>567274</v>
      </c>
      <c r="BA5703" t="s">
        <v>4761</v>
      </c>
      <c r="BB5703" t="s">
        <v>5989</v>
      </c>
      <c r="BF5703" t="s">
        <v>5966</v>
      </c>
    </row>
    <row r="5704" spans="46:58" x14ac:dyDescent="0.25">
      <c r="AT5704" t="s">
        <v>253</v>
      </c>
      <c r="AX5704" t="s">
        <v>7785</v>
      </c>
      <c r="AY5704" s="104">
        <v>46118.547222222223</v>
      </c>
      <c r="AZ5704">
        <v>169047</v>
      </c>
      <c r="BA5704" t="s">
        <v>4728</v>
      </c>
      <c r="BB5704" t="s">
        <v>5989</v>
      </c>
      <c r="BF5704" t="s">
        <v>4781</v>
      </c>
    </row>
    <row r="5705" spans="46:58" x14ac:dyDescent="0.25">
      <c r="AT5705" t="s">
        <v>80</v>
      </c>
      <c r="AU5705" t="s">
        <v>683</v>
      </c>
      <c r="AX5705" t="s">
        <v>7211</v>
      </c>
      <c r="AY5705" s="104">
        <v>46118.547222222223</v>
      </c>
      <c r="AZ5705">
        <v>3420078</v>
      </c>
      <c r="BA5705" t="s">
        <v>4761</v>
      </c>
      <c r="BB5705" t="s">
        <v>5989</v>
      </c>
      <c r="BC5705" t="s">
        <v>4731</v>
      </c>
      <c r="BF5705" t="s">
        <v>5966</v>
      </c>
    </row>
    <row r="5706" spans="46:58" x14ac:dyDescent="0.25">
      <c r="AT5706" t="s">
        <v>1124</v>
      </c>
      <c r="AX5706" t="s">
        <v>5595</v>
      </c>
      <c r="AY5706" s="104">
        <v>46118.547222222223</v>
      </c>
      <c r="AZ5706">
        <v>970977</v>
      </c>
      <c r="BA5706" t="s">
        <v>4761</v>
      </c>
      <c r="BB5706" t="s">
        <v>5989</v>
      </c>
      <c r="BF5706" t="s">
        <v>5918</v>
      </c>
    </row>
    <row r="5707" spans="46:58" x14ac:dyDescent="0.25">
      <c r="AT5707" t="s">
        <v>516</v>
      </c>
      <c r="AX5707" t="s">
        <v>5095</v>
      </c>
      <c r="AY5707" s="104">
        <v>46118.547222222223</v>
      </c>
      <c r="AZ5707">
        <v>1245397</v>
      </c>
      <c r="BA5707" t="s">
        <v>4761</v>
      </c>
      <c r="BB5707" t="s">
        <v>5989</v>
      </c>
      <c r="BF5707" t="s">
        <v>5966</v>
      </c>
    </row>
    <row r="5708" spans="46:58" x14ac:dyDescent="0.25">
      <c r="AT5708" t="s">
        <v>2357</v>
      </c>
      <c r="AU5708" t="s">
        <v>211</v>
      </c>
      <c r="AX5708" t="s">
        <v>4839</v>
      </c>
      <c r="AY5708" s="104">
        <v>46118.547222222223</v>
      </c>
      <c r="AZ5708">
        <v>3404283</v>
      </c>
      <c r="BA5708" t="s">
        <v>4728</v>
      </c>
      <c r="BB5708" t="s">
        <v>5989</v>
      </c>
      <c r="BC5708" t="s">
        <v>4731</v>
      </c>
      <c r="BF5708" t="s">
        <v>4981</v>
      </c>
    </row>
    <row r="5709" spans="46:58" x14ac:dyDescent="0.25">
      <c r="AT5709" t="s">
        <v>1945</v>
      </c>
      <c r="AX5709" t="s">
        <v>5338</v>
      </c>
      <c r="AY5709" s="104">
        <v>46118.547222222223</v>
      </c>
      <c r="AZ5709">
        <v>507481</v>
      </c>
      <c r="BA5709" t="s">
        <v>4728</v>
      </c>
      <c r="BB5709" t="s">
        <v>5989</v>
      </c>
      <c r="BF5709" t="s">
        <v>5931</v>
      </c>
    </row>
    <row r="5710" spans="46:58" x14ac:dyDescent="0.25">
      <c r="AX5710" t="s">
        <v>5295</v>
      </c>
      <c r="AY5710" s="104">
        <v>46118.547222222223</v>
      </c>
      <c r="AZ5710">
        <v>154708</v>
      </c>
      <c r="BA5710" t="s">
        <v>4728</v>
      </c>
      <c r="BB5710" t="s">
        <v>5989</v>
      </c>
    </row>
    <row r="5711" spans="46:58" x14ac:dyDescent="0.25">
      <c r="AT5711" t="s">
        <v>264</v>
      </c>
      <c r="AX5711" t="s">
        <v>7786</v>
      </c>
      <c r="AY5711" s="104">
        <v>46118.547222222223</v>
      </c>
      <c r="AZ5711">
        <v>324041</v>
      </c>
      <c r="BA5711" t="s">
        <v>4728</v>
      </c>
      <c r="BB5711" t="s">
        <v>5989</v>
      </c>
      <c r="BF5711" t="s">
        <v>5942</v>
      </c>
    </row>
    <row r="5712" spans="46:58" x14ac:dyDescent="0.25">
      <c r="AX5712" t="s">
        <v>5086</v>
      </c>
      <c r="AY5712" s="104">
        <v>46118.54791666667</v>
      </c>
      <c r="AZ5712">
        <v>58070</v>
      </c>
      <c r="BA5712" t="s">
        <v>4728</v>
      </c>
      <c r="BB5712" t="s">
        <v>5989</v>
      </c>
    </row>
    <row r="5713" spans="46:58" x14ac:dyDescent="0.25">
      <c r="AT5713" t="s">
        <v>1481</v>
      </c>
      <c r="AX5713" t="s">
        <v>5770</v>
      </c>
      <c r="AY5713" s="104">
        <v>46118.54791666667</v>
      </c>
      <c r="AZ5713">
        <v>1513257</v>
      </c>
      <c r="BA5713" t="s">
        <v>4728</v>
      </c>
      <c r="BB5713" t="s">
        <v>5989</v>
      </c>
      <c r="BF5713" t="s">
        <v>5918</v>
      </c>
    </row>
    <row r="5714" spans="46:58" x14ac:dyDescent="0.25">
      <c r="AT5714" t="s">
        <v>836</v>
      </c>
      <c r="AX5714" t="s">
        <v>7787</v>
      </c>
      <c r="AY5714" s="104">
        <v>46118.54791666667</v>
      </c>
      <c r="AZ5714">
        <v>1473384</v>
      </c>
      <c r="BA5714" t="s">
        <v>4761</v>
      </c>
      <c r="BB5714" t="s">
        <v>5989</v>
      </c>
      <c r="BF5714" t="s">
        <v>5966</v>
      </c>
    </row>
    <row r="5715" spans="46:58" x14ac:dyDescent="0.25">
      <c r="AT5715" t="s">
        <v>253</v>
      </c>
      <c r="AX5715" t="s">
        <v>4975</v>
      </c>
      <c r="AY5715" s="104">
        <v>46118.548611111109</v>
      </c>
      <c r="AZ5715">
        <v>244894</v>
      </c>
      <c r="BA5715" t="s">
        <v>4728</v>
      </c>
      <c r="BB5715" t="s">
        <v>5989</v>
      </c>
      <c r="BF5715" t="s">
        <v>5956</v>
      </c>
    </row>
    <row r="5716" spans="46:58" x14ac:dyDescent="0.25">
      <c r="AX5716" t="s">
        <v>5463</v>
      </c>
      <c r="AY5716" s="104">
        <v>46118.548611111109</v>
      </c>
      <c r="AZ5716">
        <v>61480</v>
      </c>
      <c r="BA5716" t="s">
        <v>4728</v>
      </c>
      <c r="BB5716" t="s">
        <v>5989</v>
      </c>
    </row>
    <row r="5717" spans="46:58" x14ac:dyDescent="0.25">
      <c r="AT5717" t="s">
        <v>223</v>
      </c>
      <c r="AX5717" t="s">
        <v>4763</v>
      </c>
      <c r="AY5717" s="104">
        <v>46118.548611111109</v>
      </c>
      <c r="AZ5717">
        <v>344641</v>
      </c>
      <c r="BA5717" t="s">
        <v>4728</v>
      </c>
      <c r="BB5717" t="s">
        <v>5989</v>
      </c>
      <c r="BC5717" t="s">
        <v>4731</v>
      </c>
      <c r="BF5717" t="s">
        <v>5966</v>
      </c>
    </row>
    <row r="5718" spans="46:58" x14ac:dyDescent="0.25">
      <c r="AT5718" t="s">
        <v>1048</v>
      </c>
      <c r="AX5718" t="s">
        <v>4838</v>
      </c>
      <c r="AY5718" s="104">
        <v>46118.548611111109</v>
      </c>
      <c r="AZ5718">
        <v>655995</v>
      </c>
      <c r="BA5718" t="s">
        <v>4728</v>
      </c>
      <c r="BB5718" t="s">
        <v>5989</v>
      </c>
      <c r="BF5718" t="s">
        <v>5931</v>
      </c>
    </row>
    <row r="5719" spans="46:58" x14ac:dyDescent="0.25">
      <c r="AT5719" t="s">
        <v>2624</v>
      </c>
      <c r="AX5719" t="s">
        <v>7788</v>
      </c>
      <c r="AY5719" s="104">
        <v>46118.549305555556</v>
      </c>
      <c r="AZ5719">
        <v>594905</v>
      </c>
      <c r="BA5719" t="s">
        <v>4728</v>
      </c>
      <c r="BB5719" t="s">
        <v>5989</v>
      </c>
      <c r="BF5719" t="s">
        <v>5942</v>
      </c>
    </row>
    <row r="5720" spans="46:58" x14ac:dyDescent="0.25">
      <c r="AT5720" t="s">
        <v>1292</v>
      </c>
      <c r="AX5720" t="s">
        <v>7785</v>
      </c>
      <c r="AY5720" s="104">
        <v>46118.549305555556</v>
      </c>
      <c r="AZ5720">
        <v>591092</v>
      </c>
      <c r="BA5720" t="s">
        <v>4728</v>
      </c>
      <c r="BB5720" t="s">
        <v>5989</v>
      </c>
      <c r="BF5720" t="s">
        <v>5931</v>
      </c>
    </row>
    <row r="5721" spans="46:58" x14ac:dyDescent="0.25">
      <c r="AX5721" t="s">
        <v>6581</v>
      </c>
      <c r="AY5721" s="104">
        <v>46118.549305555556</v>
      </c>
      <c r="AZ5721">
        <v>55725</v>
      </c>
      <c r="BA5721" t="s">
        <v>4728</v>
      </c>
      <c r="BB5721" t="s">
        <v>5989</v>
      </c>
    </row>
    <row r="5722" spans="46:58" x14ac:dyDescent="0.25">
      <c r="AT5722" t="s">
        <v>80</v>
      </c>
      <c r="AU5722" t="s">
        <v>217</v>
      </c>
      <c r="AX5722" t="s">
        <v>6220</v>
      </c>
      <c r="AY5722" s="104">
        <v>46118.55</v>
      </c>
      <c r="AZ5722">
        <v>1734672</v>
      </c>
      <c r="BA5722" t="s">
        <v>4728</v>
      </c>
      <c r="BB5722" t="s">
        <v>5989</v>
      </c>
      <c r="BC5722" t="s">
        <v>4731</v>
      </c>
      <c r="BF5722" t="s">
        <v>6495</v>
      </c>
    </row>
    <row r="5723" spans="46:58" x14ac:dyDescent="0.25">
      <c r="AX5723" t="s">
        <v>5537</v>
      </c>
      <c r="AY5723" s="104">
        <v>46118.55</v>
      </c>
      <c r="AZ5723">
        <v>73693</v>
      </c>
      <c r="BA5723" t="s">
        <v>4728</v>
      </c>
      <c r="BB5723" t="s">
        <v>5989</v>
      </c>
    </row>
    <row r="5724" spans="46:58" x14ac:dyDescent="0.25">
      <c r="AT5724" t="s">
        <v>516</v>
      </c>
      <c r="AX5724" t="s">
        <v>5178</v>
      </c>
      <c r="AY5724" s="104">
        <v>46118.55</v>
      </c>
      <c r="AZ5724">
        <v>427323</v>
      </c>
      <c r="BA5724" t="s">
        <v>4728</v>
      </c>
      <c r="BB5724" t="s">
        <v>5989</v>
      </c>
      <c r="BF5724" t="s">
        <v>5918</v>
      </c>
    </row>
    <row r="5725" spans="46:58" x14ac:dyDescent="0.25">
      <c r="AX5725" t="s">
        <v>5256</v>
      </c>
      <c r="AY5725" s="104">
        <v>46118.55</v>
      </c>
      <c r="AZ5725">
        <v>52337</v>
      </c>
      <c r="BA5725" t="s">
        <v>4728</v>
      </c>
      <c r="BB5725" t="s">
        <v>5989</v>
      </c>
    </row>
    <row r="5726" spans="46:58" x14ac:dyDescent="0.25">
      <c r="AX5726" t="s">
        <v>5012</v>
      </c>
      <c r="AY5726" s="104">
        <v>46118.55</v>
      </c>
      <c r="AZ5726">
        <v>48672</v>
      </c>
      <c r="BA5726" t="s">
        <v>4728</v>
      </c>
      <c r="BB5726" t="s">
        <v>5989</v>
      </c>
    </row>
    <row r="5727" spans="46:58" x14ac:dyDescent="0.25">
      <c r="AT5727" t="s">
        <v>78</v>
      </c>
      <c r="AX5727" t="s">
        <v>5658</v>
      </c>
      <c r="AY5727" s="104">
        <v>46118.550694444442</v>
      </c>
      <c r="AZ5727">
        <v>905126</v>
      </c>
      <c r="BA5727" t="s">
        <v>4728</v>
      </c>
      <c r="BB5727" t="s">
        <v>5989</v>
      </c>
      <c r="BF5727" t="s">
        <v>5950</v>
      </c>
    </row>
    <row r="5728" spans="46:58" x14ac:dyDescent="0.25">
      <c r="AT5728" t="s">
        <v>1531</v>
      </c>
      <c r="AX5728" t="s">
        <v>6393</v>
      </c>
      <c r="AY5728" s="104">
        <v>46118.550694444442</v>
      </c>
      <c r="AZ5728">
        <v>213435</v>
      </c>
      <c r="BA5728" t="s">
        <v>4728</v>
      </c>
      <c r="BB5728" t="s">
        <v>5989</v>
      </c>
      <c r="BF5728" t="s">
        <v>5925</v>
      </c>
    </row>
    <row r="5729" spans="46:58" x14ac:dyDescent="0.25">
      <c r="AT5729" t="s">
        <v>223</v>
      </c>
      <c r="AX5729" t="s">
        <v>5382</v>
      </c>
      <c r="AY5729" s="104">
        <v>46118.550694444442</v>
      </c>
      <c r="AZ5729">
        <v>1262615</v>
      </c>
      <c r="BA5729" t="s">
        <v>4728</v>
      </c>
      <c r="BB5729" t="s">
        <v>5989</v>
      </c>
      <c r="BF5729" t="s">
        <v>5931</v>
      </c>
    </row>
    <row r="5730" spans="46:58" x14ac:dyDescent="0.25">
      <c r="AT5730" t="s">
        <v>1985</v>
      </c>
      <c r="AX5730" t="s">
        <v>4975</v>
      </c>
      <c r="AY5730" s="104">
        <v>46118.550694444442</v>
      </c>
      <c r="AZ5730">
        <v>2433553</v>
      </c>
      <c r="BA5730" t="s">
        <v>4761</v>
      </c>
      <c r="BB5730" t="s">
        <v>5989</v>
      </c>
      <c r="BF5730" t="s">
        <v>5934</v>
      </c>
    </row>
    <row r="5731" spans="46:58" x14ac:dyDescent="0.25">
      <c r="AX5731" t="s">
        <v>4877</v>
      </c>
      <c r="AY5731" s="104">
        <v>46118.551388888889</v>
      </c>
      <c r="AZ5731">
        <v>47771</v>
      </c>
      <c r="BA5731" t="s">
        <v>4728</v>
      </c>
      <c r="BB5731" t="s">
        <v>5989</v>
      </c>
    </row>
    <row r="5732" spans="46:58" x14ac:dyDescent="0.25">
      <c r="AT5732" t="s">
        <v>226</v>
      </c>
      <c r="AX5732" t="s">
        <v>4967</v>
      </c>
      <c r="AY5732" s="104">
        <v>46118.551388888889</v>
      </c>
      <c r="AZ5732">
        <v>341788</v>
      </c>
      <c r="BA5732" t="s">
        <v>4728</v>
      </c>
      <c r="BB5732" t="s">
        <v>5989</v>
      </c>
      <c r="BF5732" t="s">
        <v>5931</v>
      </c>
    </row>
    <row r="5733" spans="46:58" x14ac:dyDescent="0.25">
      <c r="AT5733" t="s">
        <v>2561</v>
      </c>
      <c r="AU5733" t="s">
        <v>2357</v>
      </c>
      <c r="AX5733" t="s">
        <v>5007</v>
      </c>
      <c r="AY5733" s="104">
        <v>46118.551388888889</v>
      </c>
      <c r="AZ5733">
        <v>686562</v>
      </c>
      <c r="BA5733" t="s">
        <v>4728</v>
      </c>
      <c r="BB5733" t="s">
        <v>5989</v>
      </c>
      <c r="BF5733" t="s">
        <v>5920</v>
      </c>
    </row>
    <row r="5734" spans="46:58" x14ac:dyDescent="0.25">
      <c r="AT5734" t="s">
        <v>1220</v>
      </c>
      <c r="AX5734" t="s">
        <v>4765</v>
      </c>
      <c r="AY5734" s="104">
        <v>46118.551388888889</v>
      </c>
      <c r="AZ5734">
        <v>400277</v>
      </c>
      <c r="BA5734" t="s">
        <v>4728</v>
      </c>
      <c r="BB5734" t="s">
        <v>5989</v>
      </c>
      <c r="BF5734" t="s">
        <v>5918</v>
      </c>
    </row>
    <row r="5735" spans="46:58" x14ac:dyDescent="0.25">
      <c r="AT5735" t="s">
        <v>2383</v>
      </c>
      <c r="AX5735" t="s">
        <v>7752</v>
      </c>
      <c r="AY5735" s="104">
        <v>46118.552083333336</v>
      </c>
      <c r="AZ5735">
        <v>3791811</v>
      </c>
      <c r="BA5735" t="s">
        <v>4761</v>
      </c>
      <c r="BB5735" t="s">
        <v>5989</v>
      </c>
      <c r="BF5735" t="s">
        <v>5931</v>
      </c>
    </row>
    <row r="5736" spans="46:58" x14ac:dyDescent="0.25">
      <c r="AT5736" t="s">
        <v>2510</v>
      </c>
      <c r="AU5736" t="s">
        <v>1891</v>
      </c>
      <c r="AX5736" t="s">
        <v>7780</v>
      </c>
      <c r="AY5736" s="104">
        <v>46118.552083333336</v>
      </c>
      <c r="AZ5736">
        <v>1854058</v>
      </c>
      <c r="BA5736" t="s">
        <v>4728</v>
      </c>
      <c r="BB5736" t="s">
        <v>5989</v>
      </c>
      <c r="BC5736" t="s">
        <v>4731</v>
      </c>
      <c r="BF5736" t="s">
        <v>6501</v>
      </c>
    </row>
    <row r="5737" spans="46:58" x14ac:dyDescent="0.25">
      <c r="AT5737" t="s">
        <v>1945</v>
      </c>
      <c r="AX5737" t="s">
        <v>4889</v>
      </c>
      <c r="AY5737" s="104">
        <v>46118.552083333336</v>
      </c>
      <c r="AZ5737">
        <v>142846</v>
      </c>
      <c r="BA5737" t="s">
        <v>4728</v>
      </c>
      <c r="BB5737" t="s">
        <v>5989</v>
      </c>
      <c r="BF5737" t="s">
        <v>4781</v>
      </c>
    </row>
    <row r="5738" spans="46:58" x14ac:dyDescent="0.25">
      <c r="AT5738" t="s">
        <v>1531</v>
      </c>
      <c r="AX5738" t="s">
        <v>6456</v>
      </c>
      <c r="AY5738" s="104">
        <v>46118.552083333336</v>
      </c>
      <c r="AZ5738">
        <v>451141</v>
      </c>
      <c r="BA5738" t="s">
        <v>4728</v>
      </c>
      <c r="BB5738" t="s">
        <v>5989</v>
      </c>
      <c r="BF5738" t="s">
        <v>5931</v>
      </c>
    </row>
    <row r="5739" spans="46:58" x14ac:dyDescent="0.25">
      <c r="AT5739" t="s">
        <v>1945</v>
      </c>
      <c r="AX5739" t="s">
        <v>6393</v>
      </c>
      <c r="AY5739" s="104">
        <v>46118.552777777775</v>
      </c>
      <c r="AZ5739">
        <v>403247</v>
      </c>
      <c r="BA5739" t="s">
        <v>4761</v>
      </c>
      <c r="BB5739" t="s">
        <v>5989</v>
      </c>
      <c r="BF5739" t="s">
        <v>5918</v>
      </c>
    </row>
    <row r="5740" spans="46:58" x14ac:dyDescent="0.25">
      <c r="AT5740" t="s">
        <v>2510</v>
      </c>
      <c r="AX5740" t="s">
        <v>6334</v>
      </c>
      <c r="AY5740" s="104">
        <v>46118.553472222222</v>
      </c>
      <c r="AZ5740">
        <v>450370</v>
      </c>
      <c r="BA5740" t="s">
        <v>4728</v>
      </c>
      <c r="BB5740" t="s">
        <v>5989</v>
      </c>
      <c r="BF5740" t="s">
        <v>5931</v>
      </c>
    </row>
    <row r="5741" spans="46:58" x14ac:dyDescent="0.25">
      <c r="AT5741" t="s">
        <v>1706</v>
      </c>
      <c r="AX5741" t="s">
        <v>7784</v>
      </c>
      <c r="AY5741" s="104">
        <v>46118.553472222222</v>
      </c>
      <c r="AZ5741">
        <v>454191</v>
      </c>
      <c r="BA5741" t="s">
        <v>4728</v>
      </c>
      <c r="BB5741" t="s">
        <v>5989</v>
      </c>
      <c r="BF5741" t="s">
        <v>5920</v>
      </c>
    </row>
    <row r="5742" spans="46:58" x14ac:dyDescent="0.25">
      <c r="AT5742" t="s">
        <v>2559</v>
      </c>
      <c r="AX5742" t="s">
        <v>4889</v>
      </c>
      <c r="AY5742" s="104">
        <v>46118.553472222222</v>
      </c>
      <c r="AZ5742">
        <v>270551</v>
      </c>
      <c r="BA5742" t="s">
        <v>4728</v>
      </c>
      <c r="BB5742" t="s">
        <v>5989</v>
      </c>
      <c r="BF5742" t="s">
        <v>5934</v>
      </c>
    </row>
    <row r="5743" spans="46:58" x14ac:dyDescent="0.25">
      <c r="AT5743" t="s">
        <v>836</v>
      </c>
      <c r="AX5743" t="s">
        <v>6469</v>
      </c>
      <c r="AY5743" s="104">
        <v>46118.553472222222</v>
      </c>
      <c r="AZ5743">
        <v>1118121</v>
      </c>
      <c r="BA5743" t="s">
        <v>4728</v>
      </c>
      <c r="BB5743" t="s">
        <v>5989</v>
      </c>
      <c r="BF5743" t="s">
        <v>5956</v>
      </c>
    </row>
    <row r="5744" spans="46:58" x14ac:dyDescent="0.25">
      <c r="AT5744" t="s">
        <v>77</v>
      </c>
      <c r="AX5744" t="s">
        <v>7129</v>
      </c>
      <c r="AY5744" s="104">
        <v>46118.553472222222</v>
      </c>
      <c r="AZ5744">
        <v>892782</v>
      </c>
      <c r="BA5744" t="s">
        <v>4728</v>
      </c>
      <c r="BB5744" t="s">
        <v>5989</v>
      </c>
      <c r="BF5744" t="s">
        <v>5958</v>
      </c>
    </row>
    <row r="5745" spans="46:58" x14ac:dyDescent="0.25">
      <c r="AT5745" t="s">
        <v>2259</v>
      </c>
      <c r="AX5745" t="s">
        <v>7193</v>
      </c>
      <c r="AY5745" s="104">
        <v>46118.554166666669</v>
      </c>
      <c r="AZ5745">
        <v>666011</v>
      </c>
      <c r="BA5745" t="s">
        <v>4728</v>
      </c>
      <c r="BB5745" t="s">
        <v>5989</v>
      </c>
      <c r="BF5745" t="s">
        <v>5934</v>
      </c>
    </row>
    <row r="5746" spans="46:58" x14ac:dyDescent="0.25">
      <c r="AT5746" t="s">
        <v>637</v>
      </c>
      <c r="AX5746" t="s">
        <v>5840</v>
      </c>
      <c r="AY5746" s="104">
        <v>46118.554166666669</v>
      </c>
      <c r="AZ5746">
        <v>119516</v>
      </c>
      <c r="BA5746" t="s">
        <v>4728</v>
      </c>
      <c r="BB5746" t="s">
        <v>5989</v>
      </c>
      <c r="BF5746" t="s">
        <v>4781</v>
      </c>
    </row>
    <row r="5747" spans="46:58" x14ac:dyDescent="0.25">
      <c r="AT5747" t="s">
        <v>298</v>
      </c>
      <c r="AU5747" t="s">
        <v>1910</v>
      </c>
      <c r="AX5747" t="s">
        <v>6976</v>
      </c>
      <c r="AY5747" s="104">
        <v>46118.554166666669</v>
      </c>
      <c r="AZ5747">
        <v>3709427</v>
      </c>
      <c r="BA5747" t="s">
        <v>4761</v>
      </c>
      <c r="BB5747" t="s">
        <v>5989</v>
      </c>
      <c r="BC5747" t="s">
        <v>4731</v>
      </c>
      <c r="BF5747" t="s">
        <v>6267</v>
      </c>
    </row>
    <row r="5748" spans="46:58" x14ac:dyDescent="0.25">
      <c r="AT5748" t="s">
        <v>1124</v>
      </c>
      <c r="AX5748" t="s">
        <v>4753</v>
      </c>
      <c r="AY5748" s="104">
        <v>46118.554861111108</v>
      </c>
      <c r="AZ5748">
        <v>1425595</v>
      </c>
      <c r="BA5748" t="s">
        <v>4728</v>
      </c>
      <c r="BB5748" t="s">
        <v>5989</v>
      </c>
      <c r="BC5748" t="s">
        <v>4731</v>
      </c>
      <c r="BF5748" t="s">
        <v>5920</v>
      </c>
    </row>
    <row r="5749" spans="46:58" x14ac:dyDescent="0.25">
      <c r="AT5749" t="s">
        <v>1732</v>
      </c>
      <c r="AX5749" t="s">
        <v>7789</v>
      </c>
      <c r="AY5749" s="104">
        <v>46118.554861111108</v>
      </c>
      <c r="AZ5749">
        <v>167490</v>
      </c>
      <c r="BA5749" t="s">
        <v>4728</v>
      </c>
      <c r="BB5749" t="s">
        <v>5989</v>
      </c>
      <c r="BF5749" t="s">
        <v>4781</v>
      </c>
    </row>
    <row r="5750" spans="46:58" x14ac:dyDescent="0.25">
      <c r="AT5750" t="s">
        <v>80</v>
      </c>
      <c r="AX5750" t="s">
        <v>6813</v>
      </c>
      <c r="AY5750" s="104">
        <v>46118.554861111108</v>
      </c>
      <c r="AZ5750">
        <v>1024433</v>
      </c>
      <c r="BA5750" t="s">
        <v>4728</v>
      </c>
      <c r="BB5750" t="s">
        <v>5989</v>
      </c>
      <c r="BF5750" t="s">
        <v>5931</v>
      </c>
    </row>
    <row r="5751" spans="46:58" x14ac:dyDescent="0.25">
      <c r="AX5751" t="s">
        <v>7701</v>
      </c>
      <c r="AY5751" s="104">
        <v>46118.554861111108</v>
      </c>
      <c r="AZ5751">
        <v>89546</v>
      </c>
      <c r="BA5751" t="s">
        <v>4728</v>
      </c>
      <c r="BB5751" t="s">
        <v>5989</v>
      </c>
    </row>
    <row r="5752" spans="46:58" x14ac:dyDescent="0.25">
      <c r="AT5752" t="s">
        <v>1292</v>
      </c>
      <c r="AX5752" t="s">
        <v>7736</v>
      </c>
      <c r="AY5752" s="104">
        <v>46118.554861111108</v>
      </c>
      <c r="AZ5752">
        <v>302262</v>
      </c>
      <c r="BA5752" t="s">
        <v>4728</v>
      </c>
      <c r="BB5752" t="s">
        <v>5989</v>
      </c>
      <c r="BF5752" t="s">
        <v>5948</v>
      </c>
    </row>
    <row r="5753" spans="46:58" x14ac:dyDescent="0.25">
      <c r="AT5753" t="s">
        <v>1945</v>
      </c>
      <c r="AX5753" t="s">
        <v>6963</v>
      </c>
      <c r="AY5753" s="104">
        <v>46118.554861111108</v>
      </c>
      <c r="AZ5753">
        <v>285291</v>
      </c>
      <c r="BA5753" t="s">
        <v>4728</v>
      </c>
      <c r="BB5753" t="s">
        <v>5989</v>
      </c>
      <c r="BF5753" t="s">
        <v>5934</v>
      </c>
    </row>
    <row r="5754" spans="46:58" x14ac:dyDescent="0.25">
      <c r="AT5754" t="s">
        <v>1732</v>
      </c>
      <c r="AX5754" t="s">
        <v>5072</v>
      </c>
      <c r="AY5754" s="104">
        <v>46118.554861111108</v>
      </c>
      <c r="AZ5754">
        <v>353604</v>
      </c>
      <c r="BA5754" t="s">
        <v>4728</v>
      </c>
      <c r="BB5754" t="s">
        <v>5989</v>
      </c>
      <c r="BF5754" t="s">
        <v>4781</v>
      </c>
    </row>
    <row r="5755" spans="46:58" x14ac:dyDescent="0.25">
      <c r="AT5755" t="s">
        <v>1732</v>
      </c>
      <c r="AX5755">
        <v>17327687466</v>
      </c>
      <c r="AY5755" s="104">
        <v>46118.555555555555</v>
      </c>
      <c r="AZ5755">
        <v>175492</v>
      </c>
      <c r="BA5755" t="s">
        <v>4728</v>
      </c>
      <c r="BB5755" t="s">
        <v>5989</v>
      </c>
      <c r="BF5755" t="s">
        <v>4781</v>
      </c>
    </row>
    <row r="5756" spans="46:58" x14ac:dyDescent="0.25">
      <c r="AT5756" t="s">
        <v>76</v>
      </c>
      <c r="AX5756" t="s">
        <v>4763</v>
      </c>
      <c r="AY5756" s="104">
        <v>46118.555555555555</v>
      </c>
      <c r="AZ5756">
        <v>428402</v>
      </c>
      <c r="BA5756" t="s">
        <v>4728</v>
      </c>
      <c r="BB5756" t="s">
        <v>5989</v>
      </c>
      <c r="BF5756" t="s">
        <v>5918</v>
      </c>
    </row>
    <row r="5757" spans="46:58" x14ac:dyDescent="0.25">
      <c r="AT5757" t="s">
        <v>2561</v>
      </c>
      <c r="AX5757" t="s">
        <v>5840</v>
      </c>
      <c r="AY5757" s="104">
        <v>46118.555555555555</v>
      </c>
      <c r="AZ5757">
        <v>799999</v>
      </c>
      <c r="BA5757" t="s">
        <v>4761</v>
      </c>
      <c r="BB5757" t="s">
        <v>5989</v>
      </c>
      <c r="BC5757" t="s">
        <v>4731</v>
      </c>
      <c r="BF5757" t="s">
        <v>5918</v>
      </c>
    </row>
    <row r="5758" spans="46:58" x14ac:dyDescent="0.25">
      <c r="AT5758" t="s">
        <v>264</v>
      </c>
      <c r="AX5758" t="s">
        <v>7744</v>
      </c>
      <c r="AY5758" s="104">
        <v>46118.556250000001</v>
      </c>
      <c r="AZ5758">
        <v>654860</v>
      </c>
      <c r="BA5758" t="s">
        <v>4761</v>
      </c>
      <c r="BB5758" t="s">
        <v>5989</v>
      </c>
      <c r="BF5758" t="s">
        <v>5966</v>
      </c>
    </row>
    <row r="5759" spans="46:58" x14ac:dyDescent="0.25">
      <c r="AT5759" t="s">
        <v>1385</v>
      </c>
      <c r="AX5759" t="s">
        <v>5222</v>
      </c>
      <c r="AY5759" s="104">
        <v>46118.556250000001</v>
      </c>
      <c r="AZ5759">
        <v>544717</v>
      </c>
      <c r="BA5759" t="s">
        <v>4728</v>
      </c>
      <c r="BB5759" t="s">
        <v>5989</v>
      </c>
      <c r="BF5759" t="s">
        <v>5918</v>
      </c>
    </row>
    <row r="5760" spans="46:58" x14ac:dyDescent="0.25">
      <c r="AT5760" t="s">
        <v>2559</v>
      </c>
      <c r="AX5760" t="s">
        <v>5012</v>
      </c>
      <c r="AY5760" s="104">
        <v>46118.556250000001</v>
      </c>
      <c r="AZ5760">
        <v>340009</v>
      </c>
      <c r="BA5760" t="s">
        <v>4728</v>
      </c>
      <c r="BB5760" t="s">
        <v>5989</v>
      </c>
      <c r="BF5760" t="s">
        <v>5942</v>
      </c>
    </row>
    <row r="5761" spans="46:58" x14ac:dyDescent="0.25">
      <c r="AT5761" t="s">
        <v>75</v>
      </c>
      <c r="AU5761" t="s">
        <v>217</v>
      </c>
      <c r="AX5761" t="s">
        <v>5086</v>
      </c>
      <c r="AY5761" s="104">
        <v>46118.556250000001</v>
      </c>
      <c r="AZ5761">
        <v>2301078</v>
      </c>
      <c r="BA5761" t="s">
        <v>4728</v>
      </c>
      <c r="BB5761" t="s">
        <v>5989</v>
      </c>
      <c r="BC5761" t="s">
        <v>4731</v>
      </c>
      <c r="BF5761" t="s">
        <v>6609</v>
      </c>
    </row>
    <row r="5762" spans="46:58" x14ac:dyDescent="0.25">
      <c r="AT5762" t="s">
        <v>432</v>
      </c>
      <c r="AX5762" t="s">
        <v>5338</v>
      </c>
      <c r="AY5762" s="104">
        <v>46118.556250000001</v>
      </c>
      <c r="AZ5762">
        <v>665675</v>
      </c>
      <c r="BA5762" t="s">
        <v>4728</v>
      </c>
      <c r="BB5762" t="s">
        <v>5989</v>
      </c>
      <c r="BF5762" t="s">
        <v>5931</v>
      </c>
    </row>
    <row r="5763" spans="46:58" x14ac:dyDescent="0.25">
      <c r="AX5763" t="s">
        <v>6706</v>
      </c>
      <c r="AY5763" s="104">
        <v>46118.556250000001</v>
      </c>
      <c r="AZ5763">
        <v>69466</v>
      </c>
      <c r="BA5763" t="s">
        <v>4728</v>
      </c>
      <c r="BB5763" t="s">
        <v>5989</v>
      </c>
    </row>
    <row r="5764" spans="46:58" x14ac:dyDescent="0.25">
      <c r="AT5764" t="s">
        <v>2407</v>
      </c>
      <c r="AX5764" t="s">
        <v>5982</v>
      </c>
      <c r="AY5764" s="104">
        <v>46118.556944444441</v>
      </c>
      <c r="AZ5764">
        <v>601355</v>
      </c>
      <c r="BA5764" t="s">
        <v>4728</v>
      </c>
      <c r="BB5764" t="s">
        <v>5989</v>
      </c>
      <c r="BF5764" t="s">
        <v>5931</v>
      </c>
    </row>
    <row r="5765" spans="46:58" x14ac:dyDescent="0.25">
      <c r="AT5765" t="s">
        <v>2624</v>
      </c>
      <c r="AX5765" t="s">
        <v>7790</v>
      </c>
      <c r="AY5765" s="104">
        <v>46118.556944444441</v>
      </c>
      <c r="AZ5765">
        <v>331239</v>
      </c>
      <c r="BA5765" t="s">
        <v>4728</v>
      </c>
      <c r="BB5765" t="s">
        <v>5989</v>
      </c>
      <c r="BF5765" t="s">
        <v>4781</v>
      </c>
    </row>
    <row r="5766" spans="46:58" x14ac:dyDescent="0.25">
      <c r="AT5766" t="s">
        <v>2383</v>
      </c>
      <c r="AX5766" t="s">
        <v>4753</v>
      </c>
      <c r="AY5766" s="104">
        <v>46118.556944444441</v>
      </c>
      <c r="AZ5766">
        <v>924760</v>
      </c>
      <c r="BA5766" t="s">
        <v>4761</v>
      </c>
      <c r="BB5766" t="s">
        <v>5989</v>
      </c>
      <c r="BF5766" t="s">
        <v>5966</v>
      </c>
    </row>
    <row r="5767" spans="46:58" x14ac:dyDescent="0.25">
      <c r="AT5767" t="s">
        <v>2510</v>
      </c>
      <c r="AX5767">
        <v>17327687466</v>
      </c>
      <c r="AY5767" s="104">
        <v>46118.556944444441</v>
      </c>
      <c r="AZ5767">
        <v>168281</v>
      </c>
      <c r="BA5767" t="s">
        <v>4728</v>
      </c>
      <c r="BB5767" t="s">
        <v>5989</v>
      </c>
      <c r="BF5767" t="s">
        <v>5925</v>
      </c>
    </row>
    <row r="5768" spans="46:58" x14ac:dyDescent="0.25">
      <c r="AT5768" t="s">
        <v>1732</v>
      </c>
      <c r="AX5768" t="s">
        <v>7791</v>
      </c>
      <c r="AY5768" s="104">
        <v>46118.557638888888</v>
      </c>
      <c r="AZ5768">
        <v>342503</v>
      </c>
      <c r="BA5768" t="s">
        <v>4728</v>
      </c>
      <c r="BB5768" t="s">
        <v>5989</v>
      </c>
      <c r="BF5768" t="s">
        <v>4781</v>
      </c>
    </row>
    <row r="5769" spans="46:58" x14ac:dyDescent="0.25">
      <c r="AT5769" t="s">
        <v>2510</v>
      </c>
      <c r="AU5769" t="s">
        <v>683</v>
      </c>
      <c r="AX5769" t="s">
        <v>6294</v>
      </c>
      <c r="AY5769" s="104">
        <v>46118.558333333334</v>
      </c>
      <c r="AZ5769">
        <v>1723070</v>
      </c>
      <c r="BA5769" t="s">
        <v>4728</v>
      </c>
      <c r="BB5769" t="s">
        <v>5989</v>
      </c>
      <c r="BC5769" t="s">
        <v>4731</v>
      </c>
      <c r="BF5769" t="s">
        <v>6415</v>
      </c>
    </row>
    <row r="5770" spans="46:58" x14ac:dyDescent="0.25">
      <c r="AT5770" t="s">
        <v>414</v>
      </c>
      <c r="AX5770" t="s">
        <v>4782</v>
      </c>
      <c r="AY5770" s="104">
        <v>46118.558333333334</v>
      </c>
      <c r="AZ5770">
        <v>148863</v>
      </c>
      <c r="BA5770" t="s">
        <v>4728</v>
      </c>
      <c r="BB5770" t="s">
        <v>5989</v>
      </c>
      <c r="BF5770" t="s">
        <v>5925</v>
      </c>
    </row>
    <row r="5771" spans="46:58" x14ac:dyDescent="0.25">
      <c r="AT5771" t="s">
        <v>81</v>
      </c>
      <c r="AX5771" t="s">
        <v>5678</v>
      </c>
      <c r="AY5771" s="104">
        <v>46118.558333333334</v>
      </c>
      <c r="AZ5771">
        <v>325067</v>
      </c>
      <c r="BA5771" t="s">
        <v>4728</v>
      </c>
      <c r="BB5771" t="s">
        <v>5989</v>
      </c>
      <c r="BC5771" t="s">
        <v>4731</v>
      </c>
      <c r="BF5771" t="s">
        <v>5966</v>
      </c>
    </row>
    <row r="5772" spans="46:58" x14ac:dyDescent="0.25">
      <c r="AT5772" t="s">
        <v>1531</v>
      </c>
      <c r="AX5772" t="s">
        <v>6963</v>
      </c>
      <c r="AY5772" s="104">
        <v>46118.558333333334</v>
      </c>
      <c r="AZ5772">
        <v>516974</v>
      </c>
      <c r="BA5772" t="s">
        <v>4761</v>
      </c>
      <c r="BB5772" t="s">
        <v>5989</v>
      </c>
      <c r="BF5772" t="s">
        <v>5931</v>
      </c>
    </row>
    <row r="5773" spans="46:58" x14ac:dyDescent="0.25">
      <c r="AT5773" t="s">
        <v>1292</v>
      </c>
      <c r="AU5773" t="s">
        <v>256</v>
      </c>
      <c r="AX5773" t="s">
        <v>5595</v>
      </c>
      <c r="AY5773" s="104">
        <v>46118.558333333334</v>
      </c>
      <c r="AZ5773">
        <v>1854483</v>
      </c>
      <c r="BA5773" t="s">
        <v>4728</v>
      </c>
      <c r="BB5773" t="s">
        <v>5989</v>
      </c>
      <c r="BC5773" t="s">
        <v>4731</v>
      </c>
      <c r="BF5773" t="s">
        <v>7313</v>
      </c>
    </row>
    <row r="5774" spans="46:58" x14ac:dyDescent="0.25">
      <c r="AT5774" t="s">
        <v>2559</v>
      </c>
      <c r="AX5774" t="s">
        <v>4747</v>
      </c>
      <c r="AY5774" s="104">
        <v>46118.558333333334</v>
      </c>
      <c r="AZ5774">
        <v>443333</v>
      </c>
      <c r="BA5774" t="s">
        <v>4728</v>
      </c>
      <c r="BB5774" t="s">
        <v>5989</v>
      </c>
      <c r="BF5774" t="s">
        <v>5918</v>
      </c>
    </row>
    <row r="5775" spans="46:58" x14ac:dyDescent="0.25">
      <c r="AX5775" t="s">
        <v>5884</v>
      </c>
      <c r="AY5775" s="104">
        <v>46118.559027777781</v>
      </c>
      <c r="AZ5775">
        <v>58576</v>
      </c>
      <c r="BA5775" t="s">
        <v>4728</v>
      </c>
      <c r="BB5775" t="s">
        <v>5989</v>
      </c>
    </row>
    <row r="5776" spans="46:58" x14ac:dyDescent="0.25">
      <c r="AX5776" t="s">
        <v>4877</v>
      </c>
      <c r="AY5776" s="104">
        <v>46118.559027777781</v>
      </c>
      <c r="AZ5776">
        <v>102153</v>
      </c>
      <c r="BA5776" t="s">
        <v>4728</v>
      </c>
      <c r="BB5776" t="s">
        <v>5989</v>
      </c>
    </row>
    <row r="5777" spans="46:58" x14ac:dyDescent="0.25">
      <c r="AT5777" t="s">
        <v>414</v>
      </c>
      <c r="AX5777" t="s">
        <v>5665</v>
      </c>
      <c r="AY5777" s="104">
        <v>46118.559027777781</v>
      </c>
      <c r="AZ5777">
        <v>566695</v>
      </c>
      <c r="BA5777" t="s">
        <v>4728</v>
      </c>
      <c r="BB5777" t="s">
        <v>5989</v>
      </c>
      <c r="BF5777" t="s">
        <v>5956</v>
      </c>
    </row>
    <row r="5778" spans="46:58" x14ac:dyDescent="0.25">
      <c r="AT5778" t="s">
        <v>75</v>
      </c>
      <c r="AX5778" t="s">
        <v>5002</v>
      </c>
      <c r="AY5778" s="104">
        <v>46118.559027777781</v>
      </c>
      <c r="AZ5778">
        <v>577894</v>
      </c>
      <c r="BA5778" t="s">
        <v>4728</v>
      </c>
      <c r="BB5778" t="s">
        <v>5989</v>
      </c>
      <c r="BF5778" t="s">
        <v>5918</v>
      </c>
    </row>
    <row r="5779" spans="46:58" x14ac:dyDescent="0.25">
      <c r="AT5779" t="s">
        <v>1945</v>
      </c>
      <c r="AX5779" t="s">
        <v>5535</v>
      </c>
      <c r="AY5779" s="104">
        <v>46118.559027777781</v>
      </c>
      <c r="AZ5779">
        <v>380153</v>
      </c>
      <c r="BA5779" t="s">
        <v>4728</v>
      </c>
      <c r="BB5779" t="s">
        <v>5989</v>
      </c>
      <c r="BF5779" t="s">
        <v>5942</v>
      </c>
    </row>
    <row r="5780" spans="46:58" x14ac:dyDescent="0.25">
      <c r="AT5780" t="s">
        <v>2510</v>
      </c>
      <c r="AX5780">
        <v>17327687466</v>
      </c>
      <c r="AY5780" s="104">
        <v>46118.559027777781</v>
      </c>
      <c r="AZ5780">
        <v>523182</v>
      </c>
      <c r="BA5780" t="s">
        <v>4728</v>
      </c>
      <c r="BB5780" t="s">
        <v>5989</v>
      </c>
      <c r="BF5780" t="s">
        <v>5942</v>
      </c>
    </row>
    <row r="5781" spans="46:58" x14ac:dyDescent="0.25">
      <c r="AT5781" t="s">
        <v>247</v>
      </c>
      <c r="AX5781" t="s">
        <v>5086</v>
      </c>
      <c r="AY5781" s="104">
        <v>46118.559027777781</v>
      </c>
      <c r="AZ5781">
        <v>542133</v>
      </c>
      <c r="BA5781" t="s">
        <v>4728</v>
      </c>
      <c r="BB5781" t="s">
        <v>5989</v>
      </c>
      <c r="BF5781" t="s">
        <v>5918</v>
      </c>
    </row>
    <row r="5782" spans="46:58" x14ac:dyDescent="0.25">
      <c r="AX5782" t="s">
        <v>4961</v>
      </c>
      <c r="AY5782" s="104">
        <v>46118.559027777781</v>
      </c>
      <c r="AZ5782">
        <v>75568</v>
      </c>
      <c r="BA5782" t="s">
        <v>4728</v>
      </c>
      <c r="BB5782" t="s">
        <v>5989</v>
      </c>
    </row>
    <row r="5783" spans="46:58" x14ac:dyDescent="0.25">
      <c r="AT5783" t="s">
        <v>866</v>
      </c>
      <c r="AX5783" t="s">
        <v>4733</v>
      </c>
      <c r="AY5783" s="104">
        <v>46118.55972222222</v>
      </c>
      <c r="AZ5783">
        <v>214094</v>
      </c>
      <c r="BA5783" t="s">
        <v>4761</v>
      </c>
      <c r="BB5783" t="s">
        <v>5989</v>
      </c>
      <c r="BF5783" t="s">
        <v>5966</v>
      </c>
    </row>
    <row r="5784" spans="46:58" x14ac:dyDescent="0.25">
      <c r="AT5784" t="s">
        <v>1955</v>
      </c>
      <c r="AX5784" t="s">
        <v>5211</v>
      </c>
      <c r="AY5784" s="104">
        <v>46118.55972222222</v>
      </c>
      <c r="AZ5784">
        <v>781809</v>
      </c>
      <c r="BA5784" t="s">
        <v>4761</v>
      </c>
      <c r="BB5784" t="s">
        <v>5989</v>
      </c>
      <c r="BF5784" t="s">
        <v>5934</v>
      </c>
    </row>
    <row r="5785" spans="46:58" x14ac:dyDescent="0.25">
      <c r="AX5785" t="s">
        <v>5884</v>
      </c>
      <c r="AY5785" s="104">
        <v>46118.55972222222</v>
      </c>
      <c r="AZ5785">
        <v>38983</v>
      </c>
      <c r="BA5785" t="s">
        <v>4728</v>
      </c>
      <c r="BB5785" t="s">
        <v>5989</v>
      </c>
    </row>
    <row r="5786" spans="46:58" x14ac:dyDescent="0.25">
      <c r="AT5786" t="s">
        <v>1732</v>
      </c>
      <c r="AX5786" t="s">
        <v>5256</v>
      </c>
      <c r="AY5786" s="104">
        <v>46118.560416666667</v>
      </c>
      <c r="AZ5786">
        <v>193843</v>
      </c>
      <c r="BA5786" t="s">
        <v>4728</v>
      </c>
      <c r="BB5786" t="s">
        <v>5989</v>
      </c>
      <c r="BF5786" t="s">
        <v>4781</v>
      </c>
    </row>
    <row r="5787" spans="46:58" x14ac:dyDescent="0.25">
      <c r="AT5787" t="s">
        <v>2383</v>
      </c>
      <c r="AX5787" t="s">
        <v>5599</v>
      </c>
      <c r="AY5787" s="104">
        <v>46118.560416666667</v>
      </c>
      <c r="AZ5787">
        <v>855138</v>
      </c>
      <c r="BA5787" t="s">
        <v>4728</v>
      </c>
      <c r="BB5787" t="s">
        <v>5989</v>
      </c>
      <c r="BF5787" t="s">
        <v>5931</v>
      </c>
    </row>
    <row r="5788" spans="46:58" x14ac:dyDescent="0.25">
      <c r="AT5788" t="s">
        <v>1732</v>
      </c>
      <c r="AX5788" t="s">
        <v>5013</v>
      </c>
      <c r="AY5788" s="104">
        <v>46118.561111111114</v>
      </c>
      <c r="AZ5788">
        <v>480671</v>
      </c>
      <c r="BA5788" t="s">
        <v>4728</v>
      </c>
      <c r="BB5788" t="s">
        <v>5989</v>
      </c>
      <c r="BF5788" t="s">
        <v>4781</v>
      </c>
    </row>
    <row r="5789" spans="46:58" x14ac:dyDescent="0.25">
      <c r="AT5789" t="s">
        <v>866</v>
      </c>
      <c r="AX5789" t="s">
        <v>4782</v>
      </c>
      <c r="AY5789" s="104">
        <v>46118.561111111114</v>
      </c>
      <c r="AZ5789">
        <v>503920</v>
      </c>
      <c r="BA5789" t="s">
        <v>4728</v>
      </c>
      <c r="BB5789" t="s">
        <v>5989</v>
      </c>
      <c r="BF5789" t="s">
        <v>6117</v>
      </c>
    </row>
    <row r="5790" spans="46:58" x14ac:dyDescent="0.25">
      <c r="AT5790" t="s">
        <v>2429</v>
      </c>
      <c r="AX5790" t="s">
        <v>5072</v>
      </c>
      <c r="AY5790" s="104">
        <v>46118.561111111114</v>
      </c>
      <c r="AZ5790">
        <v>1679419</v>
      </c>
      <c r="BA5790" t="s">
        <v>4728</v>
      </c>
      <c r="BB5790" t="s">
        <v>5989</v>
      </c>
      <c r="BF5790" t="s">
        <v>4781</v>
      </c>
    </row>
    <row r="5791" spans="46:58" x14ac:dyDescent="0.25">
      <c r="AT5791" t="s">
        <v>496</v>
      </c>
      <c r="AU5791" t="s">
        <v>683</v>
      </c>
      <c r="AX5791" t="s">
        <v>4783</v>
      </c>
      <c r="AY5791" s="104">
        <v>46118.561805555553</v>
      </c>
      <c r="AZ5791">
        <v>2144370</v>
      </c>
      <c r="BA5791" t="s">
        <v>4761</v>
      </c>
      <c r="BB5791" t="s">
        <v>5989</v>
      </c>
      <c r="BC5791" t="s">
        <v>4731</v>
      </c>
      <c r="BF5791" t="s">
        <v>6756</v>
      </c>
    </row>
    <row r="5792" spans="46:58" x14ac:dyDescent="0.25">
      <c r="AT5792" t="s">
        <v>1507</v>
      </c>
      <c r="AX5792" t="s">
        <v>5108</v>
      </c>
      <c r="AY5792" s="104">
        <v>46118.561805555553</v>
      </c>
      <c r="AZ5792">
        <v>182250</v>
      </c>
      <c r="BA5792" t="s">
        <v>4728</v>
      </c>
      <c r="BB5792" t="s">
        <v>5989</v>
      </c>
      <c r="BF5792" t="s">
        <v>5948</v>
      </c>
    </row>
    <row r="5793" spans="46:58" x14ac:dyDescent="0.25">
      <c r="AT5793" t="s">
        <v>1385</v>
      </c>
      <c r="AX5793" t="s">
        <v>7792</v>
      </c>
      <c r="AY5793" s="104">
        <v>46118.561805555553</v>
      </c>
      <c r="AZ5793">
        <v>866226</v>
      </c>
      <c r="BA5793" t="s">
        <v>4728</v>
      </c>
      <c r="BB5793" t="s">
        <v>5989</v>
      </c>
      <c r="BF5793" t="s">
        <v>5931</v>
      </c>
    </row>
    <row r="5794" spans="46:58" x14ac:dyDescent="0.25">
      <c r="AT5794" t="s">
        <v>2559</v>
      </c>
      <c r="AX5794" t="s">
        <v>5687</v>
      </c>
      <c r="AY5794" s="104">
        <v>46118.561805555553</v>
      </c>
      <c r="AZ5794">
        <v>621713</v>
      </c>
      <c r="BA5794" t="s">
        <v>4728</v>
      </c>
      <c r="BB5794" t="s">
        <v>5989</v>
      </c>
      <c r="BF5794" t="s">
        <v>5931</v>
      </c>
    </row>
    <row r="5795" spans="46:58" x14ac:dyDescent="0.25">
      <c r="AT5795" t="s">
        <v>298</v>
      </c>
      <c r="AX5795" t="s">
        <v>6681</v>
      </c>
      <c r="AY5795" s="104">
        <v>46118.561805555553</v>
      </c>
      <c r="AZ5795">
        <v>447674</v>
      </c>
      <c r="BA5795" t="s">
        <v>4728</v>
      </c>
      <c r="BB5795" t="s">
        <v>5989</v>
      </c>
      <c r="BF5795" t="s">
        <v>5942</v>
      </c>
    </row>
    <row r="5796" spans="46:58" x14ac:dyDescent="0.25">
      <c r="AT5796" t="s">
        <v>77</v>
      </c>
      <c r="AX5796" t="s">
        <v>6793</v>
      </c>
      <c r="AY5796" s="104">
        <v>46118.561805555553</v>
      </c>
      <c r="AZ5796">
        <v>451753</v>
      </c>
      <c r="BA5796" t="s">
        <v>4728</v>
      </c>
      <c r="BB5796" t="s">
        <v>5989</v>
      </c>
      <c r="BF5796" t="s">
        <v>5931</v>
      </c>
    </row>
    <row r="5797" spans="46:58" x14ac:dyDescent="0.25">
      <c r="AT5797" t="s">
        <v>496</v>
      </c>
      <c r="AX5797" t="s">
        <v>7793</v>
      </c>
      <c r="AY5797" s="104">
        <v>46118.561805555553</v>
      </c>
      <c r="AZ5797">
        <v>810681</v>
      </c>
      <c r="BA5797" t="s">
        <v>4728</v>
      </c>
      <c r="BB5797" t="s">
        <v>5989</v>
      </c>
      <c r="BF5797" t="s">
        <v>5924</v>
      </c>
    </row>
    <row r="5798" spans="46:58" x14ac:dyDescent="0.25">
      <c r="AX5798" t="s">
        <v>4766</v>
      </c>
      <c r="AY5798" s="104">
        <v>46118.5625</v>
      </c>
      <c r="AZ5798">
        <v>62213</v>
      </c>
      <c r="BA5798" t="s">
        <v>4728</v>
      </c>
      <c r="BB5798" t="s">
        <v>5989</v>
      </c>
    </row>
    <row r="5799" spans="46:58" x14ac:dyDescent="0.25">
      <c r="AX5799" t="s">
        <v>6470</v>
      </c>
      <c r="AY5799" s="104">
        <v>46118.5625</v>
      </c>
      <c r="AZ5799">
        <v>57356</v>
      </c>
      <c r="BA5799" t="s">
        <v>4728</v>
      </c>
      <c r="BB5799" t="s">
        <v>5989</v>
      </c>
    </row>
    <row r="5800" spans="46:58" x14ac:dyDescent="0.25">
      <c r="AX5800" t="s">
        <v>4782</v>
      </c>
      <c r="AY5800" s="104">
        <v>46118.5625</v>
      </c>
      <c r="AZ5800">
        <v>82444</v>
      </c>
      <c r="BA5800" t="s">
        <v>4728</v>
      </c>
      <c r="BB5800" t="s">
        <v>5989</v>
      </c>
    </row>
    <row r="5801" spans="46:58" x14ac:dyDescent="0.25">
      <c r="AT5801" t="s">
        <v>1706</v>
      </c>
      <c r="AX5801" t="s">
        <v>5256</v>
      </c>
      <c r="AY5801" s="104">
        <v>46118.5625</v>
      </c>
      <c r="AZ5801">
        <v>339772</v>
      </c>
      <c r="BA5801" t="s">
        <v>4728</v>
      </c>
      <c r="BB5801" t="s">
        <v>5989</v>
      </c>
      <c r="BF5801" t="s">
        <v>5931</v>
      </c>
    </row>
    <row r="5802" spans="46:58" x14ac:dyDescent="0.25">
      <c r="AT5802" t="s">
        <v>205</v>
      </c>
      <c r="AX5802" t="s">
        <v>6224</v>
      </c>
      <c r="AY5802" s="104">
        <v>46118.563194444447</v>
      </c>
      <c r="AZ5802">
        <v>585304</v>
      </c>
      <c r="BA5802" t="s">
        <v>4728</v>
      </c>
      <c r="BB5802" t="s">
        <v>5989</v>
      </c>
      <c r="BF5802" t="s">
        <v>5931</v>
      </c>
    </row>
    <row r="5803" spans="46:58" x14ac:dyDescent="0.25">
      <c r="AT5803" t="s">
        <v>414</v>
      </c>
      <c r="AX5803" t="s">
        <v>7701</v>
      </c>
      <c r="AY5803" s="104">
        <v>46118.563194444447</v>
      </c>
      <c r="AZ5803">
        <v>3369321</v>
      </c>
      <c r="BA5803" t="s">
        <v>4761</v>
      </c>
      <c r="BB5803" t="s">
        <v>5989</v>
      </c>
      <c r="BF5803" t="s">
        <v>5966</v>
      </c>
    </row>
    <row r="5804" spans="46:58" x14ac:dyDescent="0.25">
      <c r="AX5804" t="s">
        <v>7391</v>
      </c>
      <c r="AY5804" s="104">
        <v>46118.563194444447</v>
      </c>
      <c r="AZ5804">
        <v>125410</v>
      </c>
      <c r="BA5804" t="s">
        <v>4728</v>
      </c>
      <c r="BB5804" t="s">
        <v>5989</v>
      </c>
    </row>
    <row r="5805" spans="46:58" x14ac:dyDescent="0.25">
      <c r="AT5805" t="s">
        <v>2373</v>
      </c>
      <c r="AX5805" t="s">
        <v>5007</v>
      </c>
      <c r="AY5805" s="104">
        <v>46118.563194444447</v>
      </c>
      <c r="AZ5805">
        <v>518260</v>
      </c>
      <c r="BA5805" t="s">
        <v>4761</v>
      </c>
      <c r="BB5805" t="s">
        <v>5989</v>
      </c>
      <c r="BF5805" t="s">
        <v>5966</v>
      </c>
    </row>
    <row r="5806" spans="46:58" x14ac:dyDescent="0.25">
      <c r="AT5806" t="s">
        <v>1481</v>
      </c>
      <c r="AX5806" t="s">
        <v>7794</v>
      </c>
      <c r="AY5806" s="104">
        <v>46118.563888888886</v>
      </c>
      <c r="AZ5806">
        <v>516117</v>
      </c>
      <c r="BA5806" t="s">
        <v>4728</v>
      </c>
      <c r="BB5806" t="s">
        <v>5989</v>
      </c>
      <c r="BF5806" t="s">
        <v>5931</v>
      </c>
    </row>
    <row r="5807" spans="46:58" x14ac:dyDescent="0.25">
      <c r="AT5807" t="s">
        <v>232</v>
      </c>
      <c r="AX5807" t="s">
        <v>4747</v>
      </c>
      <c r="AY5807" s="104">
        <v>46118.563888888886</v>
      </c>
      <c r="AZ5807">
        <v>770858</v>
      </c>
      <c r="BA5807" t="s">
        <v>4728</v>
      </c>
      <c r="BB5807" t="s">
        <v>5989</v>
      </c>
      <c r="BF5807" t="s">
        <v>5918</v>
      </c>
    </row>
    <row r="5808" spans="46:58" x14ac:dyDescent="0.25">
      <c r="AX5808" t="s">
        <v>7744</v>
      </c>
      <c r="AY5808" s="104">
        <v>46118.563888888886</v>
      </c>
      <c r="AZ5808">
        <v>159514</v>
      </c>
      <c r="BA5808" t="s">
        <v>4728</v>
      </c>
      <c r="BB5808" t="s">
        <v>5989</v>
      </c>
    </row>
    <row r="5809" spans="46:58" x14ac:dyDescent="0.25">
      <c r="AT5809" t="s">
        <v>1292</v>
      </c>
      <c r="AX5809" t="s">
        <v>4839</v>
      </c>
      <c r="AY5809" s="104">
        <v>46118.564583333333</v>
      </c>
      <c r="AZ5809">
        <v>221481</v>
      </c>
      <c r="BA5809" t="s">
        <v>4728</v>
      </c>
      <c r="BB5809" t="s">
        <v>5989</v>
      </c>
      <c r="BF5809" t="s">
        <v>5934</v>
      </c>
    </row>
    <row r="5810" spans="46:58" x14ac:dyDescent="0.25">
      <c r="AT5810" t="s">
        <v>1732</v>
      </c>
      <c r="AX5810" t="s">
        <v>5654</v>
      </c>
      <c r="AY5810" s="104">
        <v>46118.564583333333</v>
      </c>
      <c r="AZ5810">
        <v>592279</v>
      </c>
      <c r="BA5810" t="s">
        <v>4728</v>
      </c>
      <c r="BB5810" t="s">
        <v>5989</v>
      </c>
      <c r="BF5810" t="s">
        <v>6069</v>
      </c>
    </row>
    <row r="5811" spans="46:58" x14ac:dyDescent="0.25">
      <c r="AT5811" t="s">
        <v>75</v>
      </c>
      <c r="AX5811" t="s">
        <v>6341</v>
      </c>
      <c r="AY5811" s="104">
        <v>46118.564583333333</v>
      </c>
      <c r="AZ5811">
        <v>3030781</v>
      </c>
      <c r="BA5811" t="s">
        <v>4728</v>
      </c>
      <c r="BB5811" t="s">
        <v>5989</v>
      </c>
      <c r="BC5811" t="s">
        <v>5603</v>
      </c>
      <c r="BF5811" t="s">
        <v>5918</v>
      </c>
    </row>
    <row r="5812" spans="46:58" x14ac:dyDescent="0.25">
      <c r="AT5812" t="s">
        <v>247</v>
      </c>
      <c r="AX5812" t="s">
        <v>4776</v>
      </c>
      <c r="AY5812" s="104">
        <v>46118.564583333333</v>
      </c>
      <c r="AZ5812">
        <v>102746</v>
      </c>
      <c r="BA5812" t="s">
        <v>4728</v>
      </c>
      <c r="BB5812" t="s">
        <v>5989</v>
      </c>
      <c r="BF5812" t="s">
        <v>5925</v>
      </c>
    </row>
    <row r="5813" spans="46:58" x14ac:dyDescent="0.25">
      <c r="AT5813" t="s">
        <v>1124</v>
      </c>
      <c r="AX5813" t="s">
        <v>5086</v>
      </c>
      <c r="AY5813" s="104">
        <v>46118.56527777778</v>
      </c>
      <c r="AZ5813">
        <v>749089</v>
      </c>
      <c r="BA5813" t="s">
        <v>4761</v>
      </c>
      <c r="BB5813" t="s">
        <v>5989</v>
      </c>
      <c r="BF5813" t="s">
        <v>5918</v>
      </c>
    </row>
    <row r="5814" spans="46:58" x14ac:dyDescent="0.25">
      <c r="AT5814" t="s">
        <v>1284</v>
      </c>
      <c r="AX5814" t="s">
        <v>4903</v>
      </c>
      <c r="AY5814" s="104">
        <v>46118.56527777778</v>
      </c>
      <c r="AZ5814">
        <v>463507</v>
      </c>
      <c r="BA5814" t="s">
        <v>4728</v>
      </c>
      <c r="BB5814" t="s">
        <v>5989</v>
      </c>
      <c r="BF5814" t="s">
        <v>5948</v>
      </c>
    </row>
    <row r="5815" spans="46:58" x14ac:dyDescent="0.25">
      <c r="AT5815" t="s">
        <v>836</v>
      </c>
      <c r="AX5815" t="s">
        <v>5012</v>
      </c>
      <c r="AY5815" s="104">
        <v>46118.565972222219</v>
      </c>
      <c r="AZ5815">
        <v>1496936</v>
      </c>
      <c r="BA5815" t="s">
        <v>4761</v>
      </c>
      <c r="BB5815" t="s">
        <v>5989</v>
      </c>
      <c r="BF5815" t="s">
        <v>5931</v>
      </c>
    </row>
    <row r="5816" spans="46:58" x14ac:dyDescent="0.25">
      <c r="AT5816" t="s">
        <v>81</v>
      </c>
      <c r="AX5816" t="s">
        <v>7744</v>
      </c>
      <c r="AY5816" s="104">
        <v>46118.565972222219</v>
      </c>
      <c r="AZ5816">
        <v>359338</v>
      </c>
      <c r="BA5816" t="s">
        <v>4761</v>
      </c>
      <c r="BB5816" t="s">
        <v>5989</v>
      </c>
      <c r="BF5816" t="s">
        <v>5966</v>
      </c>
    </row>
    <row r="5817" spans="46:58" x14ac:dyDescent="0.25">
      <c r="AT5817" t="s">
        <v>866</v>
      </c>
      <c r="AX5817" t="s">
        <v>4782</v>
      </c>
      <c r="AY5817" s="104">
        <v>46118.565972222219</v>
      </c>
      <c r="AZ5817">
        <v>437069</v>
      </c>
      <c r="BA5817" t="s">
        <v>4728</v>
      </c>
      <c r="BB5817" t="s">
        <v>5989</v>
      </c>
      <c r="BF5817" t="s">
        <v>6117</v>
      </c>
    </row>
    <row r="5818" spans="46:58" x14ac:dyDescent="0.25">
      <c r="AT5818" t="s">
        <v>2357</v>
      </c>
      <c r="AX5818" t="s">
        <v>4776</v>
      </c>
      <c r="AY5818" s="104">
        <v>46118.565972222219</v>
      </c>
      <c r="AZ5818">
        <v>304742</v>
      </c>
      <c r="BA5818" t="s">
        <v>4728</v>
      </c>
      <c r="BB5818" t="s">
        <v>5989</v>
      </c>
      <c r="BF5818" t="s">
        <v>5918</v>
      </c>
    </row>
    <row r="5819" spans="46:58" x14ac:dyDescent="0.25">
      <c r="AT5819" t="s">
        <v>1706</v>
      </c>
      <c r="AX5819" t="s">
        <v>4926</v>
      </c>
      <c r="AY5819" s="104">
        <v>46118.565972222219</v>
      </c>
      <c r="AZ5819">
        <v>139972</v>
      </c>
      <c r="BA5819" t="s">
        <v>4728</v>
      </c>
      <c r="BB5819" t="s">
        <v>5989</v>
      </c>
      <c r="BF5819" t="s">
        <v>5942</v>
      </c>
    </row>
    <row r="5820" spans="46:58" x14ac:dyDescent="0.25">
      <c r="AT5820" t="s">
        <v>1292</v>
      </c>
      <c r="AU5820" t="s">
        <v>256</v>
      </c>
      <c r="AX5820" t="s">
        <v>7555</v>
      </c>
      <c r="AY5820" s="104">
        <v>46118.565972222219</v>
      </c>
      <c r="AZ5820">
        <v>1829968</v>
      </c>
      <c r="BA5820" t="s">
        <v>4728</v>
      </c>
      <c r="BB5820" t="s">
        <v>5989</v>
      </c>
      <c r="BC5820" t="s">
        <v>4731</v>
      </c>
      <c r="BF5820" t="s">
        <v>7048</v>
      </c>
    </row>
    <row r="5821" spans="46:58" x14ac:dyDescent="0.25">
      <c r="AT5821" t="s">
        <v>1985</v>
      </c>
      <c r="AU5821" t="s">
        <v>256</v>
      </c>
      <c r="AX5821" t="s">
        <v>4782</v>
      </c>
      <c r="AY5821" s="104">
        <v>46118.566666666666</v>
      </c>
      <c r="AZ5821">
        <v>1441691</v>
      </c>
      <c r="BA5821" t="s">
        <v>4728</v>
      </c>
      <c r="BB5821" t="s">
        <v>5989</v>
      </c>
      <c r="BC5821" t="s">
        <v>4731</v>
      </c>
      <c r="BF5821" t="s">
        <v>6609</v>
      </c>
    </row>
    <row r="5822" spans="46:58" x14ac:dyDescent="0.25">
      <c r="AT5822" t="s">
        <v>229</v>
      </c>
      <c r="AX5822" t="s">
        <v>4827</v>
      </c>
      <c r="AY5822" s="104">
        <v>46118.566666666666</v>
      </c>
      <c r="AZ5822">
        <v>332640</v>
      </c>
      <c r="BA5822" t="s">
        <v>4728</v>
      </c>
      <c r="BB5822" t="s">
        <v>5989</v>
      </c>
      <c r="BF5822" t="s">
        <v>5950</v>
      </c>
    </row>
    <row r="5823" spans="46:58" x14ac:dyDescent="0.25">
      <c r="AT5823" t="s">
        <v>414</v>
      </c>
      <c r="AX5823" t="s">
        <v>7795</v>
      </c>
      <c r="AY5823" s="104">
        <v>46118.566666666666</v>
      </c>
      <c r="AZ5823">
        <v>751783</v>
      </c>
      <c r="BA5823" t="s">
        <v>4728</v>
      </c>
      <c r="BB5823" t="s">
        <v>5989</v>
      </c>
      <c r="BF5823" t="s">
        <v>5931</v>
      </c>
    </row>
    <row r="5824" spans="46:58" x14ac:dyDescent="0.25">
      <c r="AT5824" t="s">
        <v>1706</v>
      </c>
      <c r="AX5824" t="s">
        <v>5192</v>
      </c>
      <c r="AY5824" s="104">
        <v>46118.566666666666</v>
      </c>
      <c r="AZ5824">
        <v>415032</v>
      </c>
      <c r="BA5824" t="s">
        <v>4728</v>
      </c>
      <c r="BB5824" t="s">
        <v>5989</v>
      </c>
      <c r="BF5824" t="s">
        <v>5920</v>
      </c>
    </row>
    <row r="5825" spans="46:58" x14ac:dyDescent="0.25">
      <c r="AT5825" t="s">
        <v>1048</v>
      </c>
      <c r="AX5825" t="s">
        <v>4786</v>
      </c>
      <c r="AY5825" s="104">
        <v>46118.566666666666</v>
      </c>
      <c r="AZ5825">
        <v>398453</v>
      </c>
      <c r="BA5825" t="s">
        <v>4728</v>
      </c>
      <c r="BB5825" t="s">
        <v>5989</v>
      </c>
      <c r="BF5825" t="s">
        <v>5931</v>
      </c>
    </row>
    <row r="5826" spans="46:58" x14ac:dyDescent="0.25">
      <c r="AT5826" t="s">
        <v>308</v>
      </c>
      <c r="AX5826" t="s">
        <v>7796</v>
      </c>
      <c r="AY5826" s="104">
        <v>46118.567361111112</v>
      </c>
      <c r="AZ5826">
        <v>630291</v>
      </c>
      <c r="BA5826" t="s">
        <v>4728</v>
      </c>
      <c r="BB5826" t="s">
        <v>5989</v>
      </c>
      <c r="BF5826" t="s">
        <v>5931</v>
      </c>
    </row>
    <row r="5827" spans="46:58" x14ac:dyDescent="0.25">
      <c r="AT5827" t="s">
        <v>1507</v>
      </c>
      <c r="AX5827" t="s">
        <v>5338</v>
      </c>
      <c r="AY5827" s="104">
        <v>46118.567361111112</v>
      </c>
      <c r="AZ5827">
        <v>594096</v>
      </c>
      <c r="BA5827" t="s">
        <v>4728</v>
      </c>
      <c r="BB5827" t="s">
        <v>5989</v>
      </c>
      <c r="BF5827" t="s">
        <v>5918</v>
      </c>
    </row>
    <row r="5828" spans="46:58" x14ac:dyDescent="0.25">
      <c r="AT5828" t="s">
        <v>1985</v>
      </c>
      <c r="AX5828" t="s">
        <v>7691</v>
      </c>
      <c r="AY5828" s="104">
        <v>46118.567361111112</v>
      </c>
      <c r="AZ5828">
        <v>848136</v>
      </c>
      <c r="BA5828" t="s">
        <v>4761</v>
      </c>
      <c r="BB5828" t="s">
        <v>5989</v>
      </c>
      <c r="BF5828" t="s">
        <v>4781</v>
      </c>
    </row>
    <row r="5829" spans="46:58" x14ac:dyDescent="0.25">
      <c r="AT5829" t="s">
        <v>744</v>
      </c>
      <c r="AU5829" t="s">
        <v>1732</v>
      </c>
      <c r="AX5829" t="s">
        <v>4836</v>
      </c>
      <c r="AY5829" s="104">
        <v>46118.567361111112</v>
      </c>
      <c r="AZ5829">
        <v>1254035</v>
      </c>
      <c r="BA5829" t="s">
        <v>4728</v>
      </c>
      <c r="BB5829" t="s">
        <v>4787</v>
      </c>
      <c r="BC5829" t="s">
        <v>5989</v>
      </c>
      <c r="BF5829" t="s">
        <v>4941</v>
      </c>
    </row>
    <row r="5830" spans="46:58" x14ac:dyDescent="0.25">
      <c r="AT5830" t="s">
        <v>1481</v>
      </c>
      <c r="AX5830" t="s">
        <v>4949</v>
      </c>
      <c r="AY5830" s="104">
        <v>46118.568055555559</v>
      </c>
      <c r="AZ5830">
        <v>428977</v>
      </c>
      <c r="BA5830" t="s">
        <v>4728</v>
      </c>
      <c r="BB5830" t="s">
        <v>5989</v>
      </c>
      <c r="BF5830" t="s">
        <v>5934</v>
      </c>
    </row>
    <row r="5831" spans="46:58" x14ac:dyDescent="0.25">
      <c r="AT5831" t="s">
        <v>226</v>
      </c>
      <c r="AX5831" t="s">
        <v>4782</v>
      </c>
      <c r="AY5831" s="104">
        <v>46118.568055555559</v>
      </c>
      <c r="AZ5831">
        <v>2112039</v>
      </c>
      <c r="BA5831" t="s">
        <v>4761</v>
      </c>
      <c r="BB5831" t="s">
        <v>5989</v>
      </c>
      <c r="BF5831" t="s">
        <v>5920</v>
      </c>
    </row>
    <row r="5832" spans="46:58" x14ac:dyDescent="0.25">
      <c r="AT5832" t="s">
        <v>2373</v>
      </c>
      <c r="AX5832" t="s">
        <v>5548</v>
      </c>
      <c r="AY5832" s="104">
        <v>46118.568055555559</v>
      </c>
      <c r="AZ5832">
        <v>393090</v>
      </c>
      <c r="BA5832" t="s">
        <v>4728</v>
      </c>
      <c r="BB5832" t="s">
        <v>5989</v>
      </c>
      <c r="BF5832" t="s">
        <v>4781</v>
      </c>
    </row>
    <row r="5833" spans="46:58" x14ac:dyDescent="0.25">
      <c r="AT5833" t="s">
        <v>81</v>
      </c>
      <c r="AX5833" t="s">
        <v>6193</v>
      </c>
      <c r="AY5833" s="104">
        <v>46118.568055555559</v>
      </c>
      <c r="AZ5833">
        <v>483260</v>
      </c>
      <c r="BA5833" t="s">
        <v>4728</v>
      </c>
      <c r="BB5833" t="s">
        <v>5989</v>
      </c>
      <c r="BF5833" t="s">
        <v>5931</v>
      </c>
    </row>
    <row r="5834" spans="46:58" x14ac:dyDescent="0.25">
      <c r="AT5834" t="s">
        <v>80</v>
      </c>
      <c r="AX5834">
        <v>13368792166</v>
      </c>
      <c r="AY5834" s="104">
        <v>46118.568055555559</v>
      </c>
      <c r="AZ5834">
        <v>365422</v>
      </c>
      <c r="BA5834" t="s">
        <v>4728</v>
      </c>
      <c r="BB5834" t="s">
        <v>5989</v>
      </c>
      <c r="BF5834" t="s">
        <v>4781</v>
      </c>
    </row>
    <row r="5835" spans="46:58" x14ac:dyDescent="0.25">
      <c r="AX5835" t="s">
        <v>4833</v>
      </c>
      <c r="AY5835" s="104">
        <v>46118.568055555559</v>
      </c>
      <c r="AZ5835">
        <v>153896</v>
      </c>
      <c r="BA5835" t="s">
        <v>4728</v>
      </c>
      <c r="BB5835" t="s">
        <v>5989</v>
      </c>
    </row>
    <row r="5836" spans="46:58" x14ac:dyDescent="0.25">
      <c r="AT5836" t="s">
        <v>2357</v>
      </c>
      <c r="AX5836" t="s">
        <v>5002</v>
      </c>
      <c r="AY5836" s="104">
        <v>46118.568055555559</v>
      </c>
      <c r="AZ5836">
        <v>574643</v>
      </c>
      <c r="BA5836" t="s">
        <v>4728</v>
      </c>
      <c r="BB5836" t="s">
        <v>5989</v>
      </c>
      <c r="BF5836" t="s">
        <v>5931</v>
      </c>
    </row>
    <row r="5837" spans="46:58" x14ac:dyDescent="0.25">
      <c r="AT5837" t="s">
        <v>205</v>
      </c>
      <c r="AX5837" t="s">
        <v>5272</v>
      </c>
      <c r="AY5837" s="104">
        <v>46118.568055555559</v>
      </c>
      <c r="AZ5837">
        <v>636630</v>
      </c>
      <c r="BA5837" t="s">
        <v>4728</v>
      </c>
      <c r="BB5837" t="s">
        <v>5989</v>
      </c>
      <c r="BF5837" t="s">
        <v>5931</v>
      </c>
    </row>
    <row r="5838" spans="46:58" x14ac:dyDescent="0.25">
      <c r="AX5838" t="s">
        <v>5652</v>
      </c>
      <c r="AY5838" s="104">
        <v>46118.568055555559</v>
      </c>
      <c r="AZ5838">
        <v>51817</v>
      </c>
      <c r="BA5838" t="s">
        <v>4728</v>
      </c>
      <c r="BB5838" t="s">
        <v>5989</v>
      </c>
    </row>
    <row r="5839" spans="46:58" x14ac:dyDescent="0.25">
      <c r="AT5839" t="s">
        <v>2561</v>
      </c>
      <c r="AX5839" t="s">
        <v>6600</v>
      </c>
      <c r="AY5839" s="104">
        <v>46118.568749999999</v>
      </c>
      <c r="AZ5839">
        <v>621605</v>
      </c>
      <c r="BA5839" t="s">
        <v>4728</v>
      </c>
      <c r="BB5839" t="s">
        <v>5989</v>
      </c>
      <c r="BC5839" t="s">
        <v>4731</v>
      </c>
      <c r="BF5839" t="s">
        <v>5918</v>
      </c>
    </row>
    <row r="5840" spans="46:58" x14ac:dyDescent="0.25">
      <c r="AT5840" t="s">
        <v>229</v>
      </c>
      <c r="AX5840" t="s">
        <v>4918</v>
      </c>
      <c r="AY5840" s="104">
        <v>46118.569444444445</v>
      </c>
      <c r="AZ5840">
        <v>365696</v>
      </c>
      <c r="BA5840" t="s">
        <v>4728</v>
      </c>
      <c r="BB5840" t="s">
        <v>5989</v>
      </c>
      <c r="BF5840" t="s">
        <v>5942</v>
      </c>
    </row>
    <row r="5841" spans="46:58" x14ac:dyDescent="0.25">
      <c r="AT5841" t="s">
        <v>866</v>
      </c>
      <c r="AX5841" t="s">
        <v>7489</v>
      </c>
      <c r="AY5841" s="104">
        <v>46118.569444444445</v>
      </c>
      <c r="AZ5841">
        <v>427347</v>
      </c>
      <c r="BA5841" t="s">
        <v>4728</v>
      </c>
      <c r="BB5841" t="s">
        <v>5989</v>
      </c>
      <c r="BF5841" t="s">
        <v>6069</v>
      </c>
    </row>
    <row r="5842" spans="46:58" x14ac:dyDescent="0.25">
      <c r="AT5842" t="s">
        <v>2510</v>
      </c>
      <c r="AX5842" t="s">
        <v>7797</v>
      </c>
      <c r="AY5842" s="104">
        <v>46118.569444444445</v>
      </c>
      <c r="AZ5842">
        <v>515569</v>
      </c>
      <c r="BA5842" t="s">
        <v>4761</v>
      </c>
      <c r="BB5842" t="s">
        <v>5989</v>
      </c>
      <c r="BF5842" t="s">
        <v>5966</v>
      </c>
    </row>
    <row r="5843" spans="46:58" x14ac:dyDescent="0.25">
      <c r="AT5843" t="s">
        <v>1985</v>
      </c>
      <c r="AX5843" t="s">
        <v>4822</v>
      </c>
      <c r="AY5843" s="104">
        <v>46118.569444444445</v>
      </c>
      <c r="AZ5843">
        <v>297553</v>
      </c>
      <c r="BA5843" t="s">
        <v>4728</v>
      </c>
      <c r="BB5843" t="s">
        <v>5989</v>
      </c>
      <c r="BC5843" t="s">
        <v>4731</v>
      </c>
      <c r="BF5843" t="s">
        <v>5918</v>
      </c>
    </row>
    <row r="5844" spans="46:58" x14ac:dyDescent="0.25">
      <c r="AT5844" t="s">
        <v>223</v>
      </c>
      <c r="AX5844" t="s">
        <v>4915</v>
      </c>
      <c r="AY5844" s="104">
        <v>46118.569444444445</v>
      </c>
      <c r="AZ5844">
        <v>493219</v>
      </c>
      <c r="BA5844" t="s">
        <v>4728</v>
      </c>
      <c r="BB5844" t="s">
        <v>5989</v>
      </c>
      <c r="BF5844" t="s">
        <v>5931</v>
      </c>
    </row>
    <row r="5845" spans="46:58" x14ac:dyDescent="0.25">
      <c r="AX5845" t="s">
        <v>7744</v>
      </c>
      <c r="AY5845" s="104">
        <v>46118.570138888892</v>
      </c>
      <c r="AZ5845">
        <v>60836</v>
      </c>
      <c r="BA5845" t="s">
        <v>4728</v>
      </c>
      <c r="BB5845" t="s">
        <v>5989</v>
      </c>
    </row>
    <row r="5846" spans="46:58" x14ac:dyDescent="0.25">
      <c r="AT5846" t="s">
        <v>264</v>
      </c>
      <c r="AX5846" t="s">
        <v>4745</v>
      </c>
      <c r="AY5846" s="104">
        <v>46118.570138888892</v>
      </c>
      <c r="AZ5846">
        <v>1343949</v>
      </c>
      <c r="BA5846" t="s">
        <v>4728</v>
      </c>
      <c r="BB5846" t="s">
        <v>5989</v>
      </c>
      <c r="BF5846" t="s">
        <v>5931</v>
      </c>
    </row>
    <row r="5847" spans="46:58" x14ac:dyDescent="0.25">
      <c r="AT5847" t="s">
        <v>1385</v>
      </c>
      <c r="AX5847" t="s">
        <v>5009</v>
      </c>
      <c r="AY5847" s="104">
        <v>46118.570138888892</v>
      </c>
      <c r="AZ5847">
        <v>834199</v>
      </c>
      <c r="BA5847" t="s">
        <v>4728</v>
      </c>
      <c r="BB5847" t="s">
        <v>5989</v>
      </c>
      <c r="BF5847" t="s">
        <v>4781</v>
      </c>
    </row>
    <row r="5848" spans="46:58" x14ac:dyDescent="0.25">
      <c r="AT5848" t="s">
        <v>637</v>
      </c>
      <c r="AX5848" t="s">
        <v>5174</v>
      </c>
      <c r="AY5848" s="104">
        <v>46118.570138888892</v>
      </c>
      <c r="AZ5848">
        <v>3243571</v>
      </c>
      <c r="BA5848" t="s">
        <v>4761</v>
      </c>
      <c r="BB5848" t="s">
        <v>5989</v>
      </c>
      <c r="BF5848" t="s">
        <v>4781</v>
      </c>
    </row>
    <row r="5849" spans="46:58" x14ac:dyDescent="0.25">
      <c r="AX5849" t="s">
        <v>5936</v>
      </c>
      <c r="AY5849" s="104">
        <v>46118.570833333331</v>
      </c>
      <c r="AZ5849">
        <v>41326</v>
      </c>
      <c r="BA5849" t="s">
        <v>4728</v>
      </c>
      <c r="BB5849" t="s">
        <v>5989</v>
      </c>
    </row>
    <row r="5850" spans="46:58" x14ac:dyDescent="0.25">
      <c r="AT5850" t="s">
        <v>2561</v>
      </c>
      <c r="AX5850" t="s">
        <v>5111</v>
      </c>
      <c r="AY5850" s="104">
        <v>46118.570833333331</v>
      </c>
      <c r="AZ5850">
        <v>262040</v>
      </c>
      <c r="BA5850" t="s">
        <v>4728</v>
      </c>
      <c r="BB5850" t="s">
        <v>5989</v>
      </c>
      <c r="BF5850" t="s">
        <v>5925</v>
      </c>
    </row>
    <row r="5851" spans="46:58" x14ac:dyDescent="0.25">
      <c r="AX5851" t="s">
        <v>5002</v>
      </c>
      <c r="AY5851" s="104">
        <v>46118.570833333331</v>
      </c>
      <c r="AZ5851">
        <v>49404</v>
      </c>
      <c r="BA5851" t="s">
        <v>4728</v>
      </c>
      <c r="BB5851" t="s">
        <v>5989</v>
      </c>
    </row>
    <row r="5852" spans="46:58" x14ac:dyDescent="0.25">
      <c r="AT5852" t="s">
        <v>868</v>
      </c>
      <c r="AX5852" t="s">
        <v>4961</v>
      </c>
      <c r="AY5852" s="104">
        <v>46118.571527777778</v>
      </c>
      <c r="AZ5852">
        <v>686895</v>
      </c>
      <c r="BA5852" t="s">
        <v>4761</v>
      </c>
      <c r="BB5852" t="s">
        <v>5989</v>
      </c>
      <c r="BF5852" t="s">
        <v>5966</v>
      </c>
    </row>
    <row r="5853" spans="46:58" x14ac:dyDescent="0.25">
      <c r="AX5853" t="s">
        <v>4903</v>
      </c>
      <c r="AY5853" s="104">
        <v>46118.571527777778</v>
      </c>
      <c r="AZ5853">
        <v>75741</v>
      </c>
      <c r="BA5853" t="s">
        <v>4728</v>
      </c>
      <c r="BB5853" t="s">
        <v>5989</v>
      </c>
    </row>
    <row r="5854" spans="46:58" x14ac:dyDescent="0.25">
      <c r="AT5854" t="s">
        <v>77</v>
      </c>
      <c r="AX5854" t="s">
        <v>7798</v>
      </c>
      <c r="AY5854" s="104">
        <v>46118.571527777778</v>
      </c>
      <c r="AZ5854">
        <v>359130</v>
      </c>
      <c r="BA5854" t="s">
        <v>4728</v>
      </c>
      <c r="BB5854" t="s">
        <v>5989</v>
      </c>
      <c r="BF5854" t="s">
        <v>5931</v>
      </c>
    </row>
    <row r="5855" spans="46:58" x14ac:dyDescent="0.25">
      <c r="AT5855" t="s">
        <v>2383</v>
      </c>
      <c r="AX5855" t="s">
        <v>4833</v>
      </c>
      <c r="AY5855" s="104">
        <v>46118.571527777778</v>
      </c>
      <c r="AZ5855">
        <v>460717</v>
      </c>
      <c r="BA5855" t="s">
        <v>4728</v>
      </c>
      <c r="BB5855" t="s">
        <v>5989</v>
      </c>
      <c r="BF5855" t="s">
        <v>5958</v>
      </c>
    </row>
    <row r="5856" spans="46:58" x14ac:dyDescent="0.25">
      <c r="AT5856" t="s">
        <v>308</v>
      </c>
      <c r="AX5856" t="s">
        <v>4762</v>
      </c>
      <c r="AY5856" s="104">
        <v>46118.571527777778</v>
      </c>
      <c r="AZ5856">
        <v>1969847</v>
      </c>
      <c r="BA5856" t="s">
        <v>4728</v>
      </c>
      <c r="BB5856" t="s">
        <v>5989</v>
      </c>
      <c r="BF5856" t="s">
        <v>5918</v>
      </c>
    </row>
    <row r="5857" spans="46:58" x14ac:dyDescent="0.25">
      <c r="AT5857" t="s">
        <v>73</v>
      </c>
      <c r="AX5857" t="s">
        <v>5005</v>
      </c>
      <c r="AY5857" s="104">
        <v>46118.572222222225</v>
      </c>
      <c r="AZ5857">
        <v>551504</v>
      </c>
      <c r="BA5857" t="s">
        <v>4728</v>
      </c>
      <c r="BB5857" t="s">
        <v>5989</v>
      </c>
      <c r="BF5857" t="s">
        <v>5925</v>
      </c>
    </row>
    <row r="5858" spans="46:58" x14ac:dyDescent="0.25">
      <c r="AT5858" t="s">
        <v>1124</v>
      </c>
      <c r="AX5858" t="s">
        <v>7065</v>
      </c>
      <c r="AY5858" s="104">
        <v>46118.572222222225</v>
      </c>
      <c r="AZ5858">
        <v>1048228</v>
      </c>
      <c r="BA5858" t="s">
        <v>4728</v>
      </c>
      <c r="BB5858" t="s">
        <v>5989</v>
      </c>
      <c r="BC5858" t="s">
        <v>4731</v>
      </c>
      <c r="BF5858" t="s">
        <v>5920</v>
      </c>
    </row>
    <row r="5859" spans="46:58" x14ac:dyDescent="0.25">
      <c r="AX5859" t="s">
        <v>7744</v>
      </c>
      <c r="AY5859" s="104">
        <v>46118.572222222225</v>
      </c>
      <c r="AZ5859">
        <v>149789</v>
      </c>
      <c r="BA5859" t="s">
        <v>4728</v>
      </c>
      <c r="BB5859" t="s">
        <v>5989</v>
      </c>
    </row>
    <row r="5860" spans="46:58" x14ac:dyDescent="0.25">
      <c r="AT5860" t="s">
        <v>81</v>
      </c>
      <c r="AX5860" t="s">
        <v>5509</v>
      </c>
      <c r="AY5860" s="104">
        <v>46118.572222222225</v>
      </c>
      <c r="AZ5860">
        <v>458358</v>
      </c>
      <c r="BA5860" t="s">
        <v>4728</v>
      </c>
      <c r="BB5860" t="s">
        <v>5989</v>
      </c>
      <c r="BF5860" t="s">
        <v>5956</v>
      </c>
    </row>
    <row r="5861" spans="46:58" x14ac:dyDescent="0.25">
      <c r="AT5861" t="s">
        <v>1507</v>
      </c>
      <c r="AX5861" t="s">
        <v>4733</v>
      </c>
      <c r="AY5861" s="104">
        <v>46118.572222222225</v>
      </c>
      <c r="AZ5861">
        <v>253760</v>
      </c>
      <c r="BA5861" t="s">
        <v>4728</v>
      </c>
      <c r="BB5861" t="s">
        <v>5989</v>
      </c>
      <c r="BF5861" t="s">
        <v>5918</v>
      </c>
    </row>
    <row r="5862" spans="46:58" x14ac:dyDescent="0.25">
      <c r="AT5862" t="s">
        <v>2561</v>
      </c>
      <c r="AX5862" t="s">
        <v>4988</v>
      </c>
      <c r="AY5862" s="104">
        <v>46118.572222222225</v>
      </c>
      <c r="AZ5862">
        <v>662356</v>
      </c>
      <c r="BA5862" t="s">
        <v>4761</v>
      </c>
      <c r="BB5862" t="s">
        <v>5989</v>
      </c>
      <c r="BF5862" t="s">
        <v>5918</v>
      </c>
    </row>
    <row r="5863" spans="46:58" x14ac:dyDescent="0.25">
      <c r="AT5863" t="s">
        <v>2510</v>
      </c>
      <c r="AX5863" t="s">
        <v>5548</v>
      </c>
      <c r="AY5863" s="104">
        <v>46118.572222222225</v>
      </c>
      <c r="AZ5863">
        <v>928304</v>
      </c>
      <c r="BA5863" t="s">
        <v>4728</v>
      </c>
      <c r="BB5863" t="s">
        <v>5989</v>
      </c>
      <c r="BF5863" t="s">
        <v>5931</v>
      </c>
    </row>
    <row r="5864" spans="46:58" x14ac:dyDescent="0.25">
      <c r="AT5864" t="s">
        <v>866</v>
      </c>
      <c r="AX5864" t="s">
        <v>4826</v>
      </c>
      <c r="AY5864" s="104">
        <v>46118.572222222225</v>
      </c>
      <c r="AZ5864">
        <v>726729</v>
      </c>
      <c r="BA5864" t="s">
        <v>4728</v>
      </c>
      <c r="BB5864" t="s">
        <v>5989</v>
      </c>
      <c r="BF5864" t="s">
        <v>5918</v>
      </c>
    </row>
    <row r="5865" spans="46:58" x14ac:dyDescent="0.25">
      <c r="AX5865" t="s">
        <v>6963</v>
      </c>
      <c r="AY5865" s="104">
        <v>46118.572916666664</v>
      </c>
      <c r="AZ5865">
        <v>54841</v>
      </c>
      <c r="BA5865" t="s">
        <v>4728</v>
      </c>
      <c r="BB5865" t="s">
        <v>5989</v>
      </c>
    </row>
    <row r="5866" spans="46:58" x14ac:dyDescent="0.25">
      <c r="AT5866" t="s">
        <v>1955</v>
      </c>
      <c r="AX5866" t="s">
        <v>7684</v>
      </c>
      <c r="AY5866" s="104">
        <v>46118.573611111111</v>
      </c>
      <c r="AZ5866">
        <v>199376</v>
      </c>
      <c r="BA5866" t="s">
        <v>4728</v>
      </c>
      <c r="BB5866" t="s">
        <v>5989</v>
      </c>
      <c r="BF5866" t="s">
        <v>4781</v>
      </c>
    </row>
    <row r="5867" spans="46:58" x14ac:dyDescent="0.25">
      <c r="AT5867" t="s">
        <v>205</v>
      </c>
      <c r="AX5867" t="s">
        <v>4782</v>
      </c>
      <c r="AY5867" s="104">
        <v>46118.573611111111</v>
      </c>
      <c r="AZ5867">
        <v>487926</v>
      </c>
      <c r="BA5867" t="s">
        <v>4761</v>
      </c>
      <c r="BB5867" t="s">
        <v>5989</v>
      </c>
      <c r="BF5867" t="s">
        <v>5920</v>
      </c>
    </row>
    <row r="5868" spans="46:58" x14ac:dyDescent="0.25">
      <c r="AT5868" t="s">
        <v>1706</v>
      </c>
      <c r="AX5868" t="s">
        <v>4782</v>
      </c>
      <c r="AY5868" s="104">
        <v>46118.573611111111</v>
      </c>
      <c r="AZ5868">
        <v>481475</v>
      </c>
      <c r="BA5868" t="s">
        <v>4728</v>
      </c>
      <c r="BB5868" t="s">
        <v>5989</v>
      </c>
      <c r="BF5868" t="s">
        <v>5931</v>
      </c>
    </row>
    <row r="5869" spans="46:58" x14ac:dyDescent="0.25">
      <c r="AT5869" t="s">
        <v>223</v>
      </c>
      <c r="AX5869" t="s">
        <v>5902</v>
      </c>
      <c r="AY5869" s="104">
        <v>46118.573611111111</v>
      </c>
      <c r="AZ5869">
        <v>454439</v>
      </c>
      <c r="BA5869" t="s">
        <v>4728</v>
      </c>
      <c r="BB5869" t="s">
        <v>5989</v>
      </c>
      <c r="BF5869" t="s">
        <v>4781</v>
      </c>
    </row>
    <row r="5870" spans="46:58" x14ac:dyDescent="0.25">
      <c r="AT5870" t="s">
        <v>77</v>
      </c>
      <c r="AX5870" t="s">
        <v>4818</v>
      </c>
      <c r="AY5870" s="104">
        <v>46118.574305555558</v>
      </c>
      <c r="AZ5870">
        <v>987680</v>
      </c>
      <c r="BA5870" t="s">
        <v>4728</v>
      </c>
      <c r="BB5870" t="s">
        <v>5989</v>
      </c>
      <c r="BF5870" t="s">
        <v>5931</v>
      </c>
    </row>
    <row r="5871" spans="46:58" x14ac:dyDescent="0.25">
      <c r="AT5871" t="s">
        <v>432</v>
      </c>
      <c r="AU5871" t="s">
        <v>683</v>
      </c>
      <c r="AX5871" t="s">
        <v>6067</v>
      </c>
      <c r="AY5871" s="104">
        <v>46118.574305555558</v>
      </c>
      <c r="AZ5871">
        <v>3485737</v>
      </c>
      <c r="BA5871" t="s">
        <v>4761</v>
      </c>
      <c r="BB5871" t="s">
        <v>5989</v>
      </c>
      <c r="BC5871" t="s">
        <v>4731</v>
      </c>
      <c r="BF5871" t="s">
        <v>5966</v>
      </c>
    </row>
    <row r="5872" spans="46:58" x14ac:dyDescent="0.25">
      <c r="AT5872" t="s">
        <v>2559</v>
      </c>
      <c r="AX5872" t="s">
        <v>4892</v>
      </c>
      <c r="AY5872" s="104">
        <v>46118.574305555558</v>
      </c>
      <c r="AZ5872">
        <v>417860</v>
      </c>
      <c r="BA5872" t="s">
        <v>4728</v>
      </c>
      <c r="BB5872" t="s">
        <v>5989</v>
      </c>
      <c r="BF5872" t="s">
        <v>5931</v>
      </c>
    </row>
    <row r="5873" spans="46:58" x14ac:dyDescent="0.25">
      <c r="AT5873" t="s">
        <v>1559</v>
      </c>
      <c r="AX5873" t="s">
        <v>5086</v>
      </c>
      <c r="AY5873" s="104">
        <v>46118.574305555558</v>
      </c>
      <c r="AZ5873">
        <v>578287</v>
      </c>
      <c r="BA5873" t="s">
        <v>4728</v>
      </c>
      <c r="BB5873" t="s">
        <v>5989</v>
      </c>
      <c r="BC5873" t="s">
        <v>4731</v>
      </c>
      <c r="BF5873" t="s">
        <v>5966</v>
      </c>
    </row>
    <row r="5874" spans="46:58" x14ac:dyDescent="0.25">
      <c r="AT5874" t="s">
        <v>496</v>
      </c>
      <c r="AX5874" t="s">
        <v>4890</v>
      </c>
      <c r="AY5874" s="104">
        <v>46118.574305555558</v>
      </c>
      <c r="AZ5874">
        <v>609464</v>
      </c>
      <c r="BA5874" t="s">
        <v>4728</v>
      </c>
      <c r="BB5874" t="s">
        <v>5989</v>
      </c>
      <c r="BF5874" t="s">
        <v>5931</v>
      </c>
    </row>
    <row r="5875" spans="46:58" x14ac:dyDescent="0.25">
      <c r="AT5875" t="s">
        <v>1945</v>
      </c>
      <c r="AU5875" t="s">
        <v>211</v>
      </c>
      <c r="AX5875" t="s">
        <v>5607</v>
      </c>
      <c r="AY5875" s="104">
        <v>46118.574305555558</v>
      </c>
      <c r="AZ5875">
        <v>1433530</v>
      </c>
      <c r="BA5875" t="s">
        <v>4728</v>
      </c>
      <c r="BB5875" t="s">
        <v>5989</v>
      </c>
      <c r="BC5875" t="s">
        <v>4731</v>
      </c>
      <c r="BF5875" t="s">
        <v>6609</v>
      </c>
    </row>
    <row r="5876" spans="46:58" x14ac:dyDescent="0.25">
      <c r="AX5876" t="s">
        <v>5192</v>
      </c>
      <c r="AY5876" s="104">
        <v>46118.574305555558</v>
      </c>
      <c r="AZ5876">
        <v>74701</v>
      </c>
      <c r="BA5876" t="s">
        <v>4728</v>
      </c>
      <c r="BB5876" t="s">
        <v>5989</v>
      </c>
    </row>
    <row r="5877" spans="46:58" x14ac:dyDescent="0.25">
      <c r="AT5877" t="s">
        <v>2561</v>
      </c>
      <c r="AX5877" t="s">
        <v>4922</v>
      </c>
      <c r="AY5877" s="104">
        <v>46118.574999999997</v>
      </c>
      <c r="AZ5877">
        <v>1282562</v>
      </c>
      <c r="BA5877" t="s">
        <v>4728</v>
      </c>
      <c r="BB5877" t="s">
        <v>5989</v>
      </c>
      <c r="BF5877" t="s">
        <v>5931</v>
      </c>
    </row>
    <row r="5878" spans="46:58" x14ac:dyDescent="0.25">
      <c r="AT5878" t="s">
        <v>2383</v>
      </c>
      <c r="AX5878" t="s">
        <v>7797</v>
      </c>
      <c r="AY5878" s="104">
        <v>46118.575694444444</v>
      </c>
      <c r="AZ5878">
        <v>500354</v>
      </c>
      <c r="BA5878" t="s">
        <v>4728</v>
      </c>
      <c r="BB5878" t="s">
        <v>5989</v>
      </c>
      <c r="BF5878" t="s">
        <v>5920</v>
      </c>
    </row>
    <row r="5879" spans="46:58" x14ac:dyDescent="0.25">
      <c r="AT5879" t="s">
        <v>226</v>
      </c>
      <c r="AX5879" t="s">
        <v>4839</v>
      </c>
      <c r="AY5879" s="104">
        <v>46118.575694444444</v>
      </c>
      <c r="AZ5879">
        <v>1162031</v>
      </c>
      <c r="BA5879" t="s">
        <v>4728</v>
      </c>
      <c r="BB5879" t="s">
        <v>5989</v>
      </c>
      <c r="BF5879" t="s">
        <v>5931</v>
      </c>
    </row>
    <row r="5880" spans="46:58" x14ac:dyDescent="0.25">
      <c r="AT5880" t="s">
        <v>1048</v>
      </c>
      <c r="AX5880" t="s">
        <v>5074</v>
      </c>
      <c r="AY5880" s="104">
        <v>46118.575694444444</v>
      </c>
      <c r="AZ5880">
        <v>386938</v>
      </c>
      <c r="BA5880" t="s">
        <v>4761</v>
      </c>
      <c r="BB5880" t="s">
        <v>5989</v>
      </c>
      <c r="BF5880" t="s">
        <v>5966</v>
      </c>
    </row>
    <row r="5881" spans="46:58" x14ac:dyDescent="0.25">
      <c r="AT5881" t="s">
        <v>81</v>
      </c>
      <c r="AX5881" t="s">
        <v>7221</v>
      </c>
      <c r="AY5881" s="104">
        <v>46118.575694444444</v>
      </c>
      <c r="AZ5881">
        <v>753409</v>
      </c>
      <c r="BA5881" t="s">
        <v>4728</v>
      </c>
      <c r="BB5881" t="s">
        <v>5989</v>
      </c>
      <c r="BF5881" t="s">
        <v>5948</v>
      </c>
    </row>
    <row r="5882" spans="46:58" x14ac:dyDescent="0.25">
      <c r="AT5882" t="s">
        <v>73</v>
      </c>
      <c r="AX5882" t="s">
        <v>7799</v>
      </c>
      <c r="AY5882" s="104">
        <v>46118.575694444444</v>
      </c>
      <c r="AZ5882">
        <v>657952</v>
      </c>
      <c r="BA5882" t="s">
        <v>4728</v>
      </c>
      <c r="BB5882" t="s">
        <v>5989</v>
      </c>
      <c r="BF5882" t="s">
        <v>5958</v>
      </c>
    </row>
    <row r="5883" spans="46:58" x14ac:dyDescent="0.25">
      <c r="AT5883" t="s">
        <v>1379</v>
      </c>
      <c r="AX5883" t="s">
        <v>4783</v>
      </c>
      <c r="AY5883" s="104">
        <v>46118.575694444444</v>
      </c>
      <c r="AZ5883">
        <v>984202</v>
      </c>
      <c r="BA5883" t="s">
        <v>4728</v>
      </c>
      <c r="BB5883" t="s">
        <v>5989</v>
      </c>
      <c r="BF5883" t="s">
        <v>5942</v>
      </c>
    </row>
    <row r="5884" spans="46:58" x14ac:dyDescent="0.25">
      <c r="AX5884" t="s">
        <v>7393</v>
      </c>
      <c r="AY5884" s="104">
        <v>46118.576388888891</v>
      </c>
      <c r="AZ5884">
        <v>277917</v>
      </c>
      <c r="BA5884" t="s">
        <v>4728</v>
      </c>
      <c r="BB5884" t="s">
        <v>5989</v>
      </c>
    </row>
    <row r="5885" spans="46:58" x14ac:dyDescent="0.25">
      <c r="AT5885" t="s">
        <v>1048</v>
      </c>
      <c r="AX5885" t="s">
        <v>7800</v>
      </c>
      <c r="AY5885" s="104">
        <v>46118.576388888891</v>
      </c>
      <c r="AZ5885">
        <v>284634</v>
      </c>
      <c r="BA5885" t="s">
        <v>4761</v>
      </c>
      <c r="BB5885" t="s">
        <v>5989</v>
      </c>
      <c r="BF5885" t="s">
        <v>5966</v>
      </c>
    </row>
    <row r="5886" spans="46:58" x14ac:dyDescent="0.25">
      <c r="AX5886" t="s">
        <v>5111</v>
      </c>
      <c r="AY5886" s="104">
        <v>46118.576388888891</v>
      </c>
      <c r="AZ5886">
        <v>63450</v>
      </c>
      <c r="BA5886" t="s">
        <v>4728</v>
      </c>
      <c r="BB5886" t="s">
        <v>5989</v>
      </c>
    </row>
    <row r="5887" spans="46:58" x14ac:dyDescent="0.25">
      <c r="AT5887" t="s">
        <v>1481</v>
      </c>
      <c r="AX5887" t="s">
        <v>6470</v>
      </c>
      <c r="AY5887" s="104">
        <v>46118.57708333333</v>
      </c>
      <c r="AZ5887">
        <v>346400</v>
      </c>
      <c r="BA5887" t="s">
        <v>4728</v>
      </c>
      <c r="BB5887" t="s">
        <v>5989</v>
      </c>
      <c r="BF5887" t="s">
        <v>5925</v>
      </c>
    </row>
    <row r="5888" spans="46:58" x14ac:dyDescent="0.25">
      <c r="AX5888" t="s">
        <v>5199</v>
      </c>
      <c r="AY5888" s="104">
        <v>46118.57708333333</v>
      </c>
      <c r="AZ5888">
        <v>170658</v>
      </c>
      <c r="BA5888" t="s">
        <v>4728</v>
      </c>
      <c r="BB5888" t="s">
        <v>5989</v>
      </c>
    </row>
    <row r="5889" spans="46:58" x14ac:dyDescent="0.25">
      <c r="AT5889" t="s">
        <v>1124</v>
      </c>
      <c r="AX5889" t="s">
        <v>5599</v>
      </c>
      <c r="AY5889" s="104">
        <v>46118.57708333333</v>
      </c>
      <c r="AZ5889">
        <v>206879</v>
      </c>
      <c r="BA5889" t="s">
        <v>4728</v>
      </c>
      <c r="BB5889" t="s">
        <v>5989</v>
      </c>
      <c r="BF5889" t="s">
        <v>5918</v>
      </c>
    </row>
    <row r="5890" spans="46:58" x14ac:dyDescent="0.25">
      <c r="AT5890" t="s">
        <v>2559</v>
      </c>
      <c r="AX5890" t="s">
        <v>4889</v>
      </c>
      <c r="AY5890" s="104">
        <v>46118.57708333333</v>
      </c>
      <c r="AZ5890">
        <v>292177</v>
      </c>
      <c r="BA5890" t="s">
        <v>4728</v>
      </c>
      <c r="BB5890" t="s">
        <v>5989</v>
      </c>
      <c r="BF5890" t="s">
        <v>5918</v>
      </c>
    </row>
    <row r="5891" spans="46:58" x14ac:dyDescent="0.25">
      <c r="AT5891" t="s">
        <v>1985</v>
      </c>
      <c r="AX5891" t="s">
        <v>4826</v>
      </c>
      <c r="AY5891" s="104">
        <v>46118.57708333333</v>
      </c>
      <c r="AZ5891">
        <v>4629160</v>
      </c>
      <c r="BA5891" t="s">
        <v>4761</v>
      </c>
      <c r="BB5891" t="s">
        <v>5989</v>
      </c>
      <c r="BF5891" t="s">
        <v>5934</v>
      </c>
    </row>
    <row r="5892" spans="46:58" x14ac:dyDescent="0.25">
      <c r="AX5892" t="s">
        <v>5537</v>
      </c>
      <c r="AY5892" s="104">
        <v>46118.577777777777</v>
      </c>
      <c r="AZ5892">
        <v>128074</v>
      </c>
      <c r="BA5892" t="s">
        <v>4728</v>
      </c>
      <c r="BB5892" t="s">
        <v>5989</v>
      </c>
    </row>
    <row r="5893" spans="46:58" x14ac:dyDescent="0.25">
      <c r="AT5893" t="s">
        <v>80</v>
      </c>
      <c r="AX5893" t="s">
        <v>7684</v>
      </c>
      <c r="AY5893" s="104">
        <v>46118.577777777777</v>
      </c>
      <c r="AZ5893">
        <v>310453</v>
      </c>
      <c r="BA5893" t="s">
        <v>4728</v>
      </c>
      <c r="BB5893" t="s">
        <v>5989</v>
      </c>
      <c r="BC5893" t="s">
        <v>4731</v>
      </c>
      <c r="BF5893" t="s">
        <v>5966</v>
      </c>
    </row>
    <row r="5894" spans="46:58" x14ac:dyDescent="0.25">
      <c r="AT5894" t="s">
        <v>1124</v>
      </c>
      <c r="AX5894" t="s">
        <v>5072</v>
      </c>
      <c r="AY5894" s="104">
        <v>46118.577777777777</v>
      </c>
      <c r="AZ5894">
        <v>708293</v>
      </c>
      <c r="BA5894" t="s">
        <v>4761</v>
      </c>
      <c r="BB5894" t="s">
        <v>5989</v>
      </c>
      <c r="BF5894" t="s">
        <v>5918</v>
      </c>
    </row>
    <row r="5895" spans="46:58" x14ac:dyDescent="0.25">
      <c r="AT5895" t="s">
        <v>1985</v>
      </c>
      <c r="AX5895" t="s">
        <v>5801</v>
      </c>
      <c r="AY5895" s="104">
        <v>46118.577777777777</v>
      </c>
      <c r="AZ5895">
        <v>691632</v>
      </c>
      <c r="BA5895" t="s">
        <v>4728</v>
      </c>
      <c r="BB5895" t="s">
        <v>5989</v>
      </c>
      <c r="BF5895" t="s">
        <v>5931</v>
      </c>
    </row>
    <row r="5896" spans="46:58" x14ac:dyDescent="0.25">
      <c r="AX5896" t="s">
        <v>4806</v>
      </c>
      <c r="AY5896" s="104">
        <v>46118.578472222223</v>
      </c>
      <c r="AZ5896">
        <v>72743</v>
      </c>
      <c r="BA5896" t="s">
        <v>4728</v>
      </c>
      <c r="BB5896" t="s">
        <v>5989</v>
      </c>
    </row>
    <row r="5897" spans="46:58" x14ac:dyDescent="0.25">
      <c r="AT5897" t="s">
        <v>1048</v>
      </c>
      <c r="AX5897" t="s">
        <v>4903</v>
      </c>
      <c r="AY5897" s="104">
        <v>46118.578472222223</v>
      </c>
      <c r="AZ5897">
        <v>366027</v>
      </c>
      <c r="BA5897" t="s">
        <v>4728</v>
      </c>
      <c r="BB5897" t="s">
        <v>5989</v>
      </c>
      <c r="BF5897" t="s">
        <v>5931</v>
      </c>
    </row>
    <row r="5898" spans="46:58" x14ac:dyDescent="0.25">
      <c r="AT5898" t="s">
        <v>76</v>
      </c>
      <c r="AU5898" t="s">
        <v>1688</v>
      </c>
      <c r="AX5898" t="s">
        <v>4755</v>
      </c>
      <c r="AY5898" s="104">
        <v>46118.578472222223</v>
      </c>
      <c r="AZ5898">
        <v>2201529</v>
      </c>
      <c r="BA5898" t="s">
        <v>4728</v>
      </c>
      <c r="BB5898" t="s">
        <v>5989</v>
      </c>
      <c r="BC5898" t="s">
        <v>4731</v>
      </c>
      <c r="BF5898" t="s">
        <v>6240</v>
      </c>
    </row>
    <row r="5899" spans="46:58" x14ac:dyDescent="0.25">
      <c r="AX5899" t="s">
        <v>4755</v>
      </c>
      <c r="AY5899" s="104">
        <v>46118.57916666667</v>
      </c>
      <c r="AZ5899">
        <v>53350</v>
      </c>
      <c r="BA5899" t="s">
        <v>4728</v>
      </c>
      <c r="BB5899" t="s">
        <v>5989</v>
      </c>
    </row>
    <row r="5900" spans="46:58" x14ac:dyDescent="0.25">
      <c r="AX5900" t="s">
        <v>5086</v>
      </c>
      <c r="AY5900" s="104">
        <v>46118.57916666667</v>
      </c>
      <c r="AZ5900">
        <v>61382</v>
      </c>
      <c r="BA5900" t="s">
        <v>4728</v>
      </c>
      <c r="BB5900" t="s">
        <v>5989</v>
      </c>
    </row>
    <row r="5901" spans="46:58" x14ac:dyDescent="0.25">
      <c r="AT5901" t="s">
        <v>223</v>
      </c>
      <c r="AX5901" t="s">
        <v>5902</v>
      </c>
      <c r="AY5901" s="104">
        <v>46118.57916666667</v>
      </c>
      <c r="AZ5901">
        <v>209550</v>
      </c>
      <c r="BA5901" t="s">
        <v>4728</v>
      </c>
      <c r="BB5901" t="s">
        <v>5989</v>
      </c>
      <c r="BF5901" t="s">
        <v>5925</v>
      </c>
    </row>
    <row r="5902" spans="46:58" x14ac:dyDescent="0.25">
      <c r="AT5902" t="s">
        <v>2559</v>
      </c>
      <c r="AX5902" t="s">
        <v>5627</v>
      </c>
      <c r="AY5902" s="104">
        <v>46118.57916666667</v>
      </c>
      <c r="AZ5902">
        <v>170927</v>
      </c>
      <c r="BA5902" t="s">
        <v>4761</v>
      </c>
      <c r="BB5902" t="s">
        <v>5989</v>
      </c>
      <c r="BF5902" t="s">
        <v>5931</v>
      </c>
    </row>
    <row r="5903" spans="46:58" x14ac:dyDescent="0.25">
      <c r="AT5903" t="s">
        <v>432</v>
      </c>
      <c r="AX5903" t="s">
        <v>5297</v>
      </c>
      <c r="AY5903" s="104">
        <v>46118.57916666667</v>
      </c>
      <c r="AZ5903">
        <v>679680</v>
      </c>
      <c r="BA5903" t="s">
        <v>4761</v>
      </c>
      <c r="BB5903" t="s">
        <v>5989</v>
      </c>
      <c r="BF5903" t="s">
        <v>5966</v>
      </c>
    </row>
    <row r="5904" spans="46:58" x14ac:dyDescent="0.25">
      <c r="AT5904" t="s">
        <v>1945</v>
      </c>
      <c r="AX5904" t="s">
        <v>4763</v>
      </c>
      <c r="AY5904" s="104">
        <v>46118.579861111109</v>
      </c>
      <c r="AZ5904">
        <v>214120</v>
      </c>
      <c r="BA5904" t="s">
        <v>4728</v>
      </c>
      <c r="BB5904" t="s">
        <v>5989</v>
      </c>
      <c r="BF5904" t="s">
        <v>5918</v>
      </c>
    </row>
    <row r="5905" spans="46:58" x14ac:dyDescent="0.25">
      <c r="AT5905" t="s">
        <v>2383</v>
      </c>
      <c r="AX5905" t="s">
        <v>5599</v>
      </c>
      <c r="AY5905" s="104">
        <v>46118.579861111109</v>
      </c>
      <c r="AZ5905">
        <v>452567</v>
      </c>
      <c r="BA5905" t="s">
        <v>4728</v>
      </c>
      <c r="BB5905" t="s">
        <v>5989</v>
      </c>
      <c r="BF5905" t="s">
        <v>5920</v>
      </c>
    </row>
    <row r="5906" spans="46:58" x14ac:dyDescent="0.25">
      <c r="AT5906" t="s">
        <v>250</v>
      </c>
      <c r="AX5906" t="s">
        <v>4854</v>
      </c>
      <c r="AY5906" s="104">
        <v>46118.579861111109</v>
      </c>
      <c r="AZ5906">
        <v>319874</v>
      </c>
      <c r="BA5906" t="s">
        <v>4728</v>
      </c>
      <c r="BB5906" t="s">
        <v>5989</v>
      </c>
      <c r="BF5906" t="s">
        <v>5931</v>
      </c>
    </row>
    <row r="5907" spans="46:58" x14ac:dyDescent="0.25">
      <c r="AX5907" t="s">
        <v>4806</v>
      </c>
      <c r="AY5907" s="104">
        <v>46118.580555555556</v>
      </c>
      <c r="AZ5907">
        <v>44626</v>
      </c>
      <c r="BA5907" t="s">
        <v>4728</v>
      </c>
      <c r="BB5907" t="s">
        <v>5989</v>
      </c>
    </row>
    <row r="5908" spans="46:58" x14ac:dyDescent="0.25">
      <c r="AX5908" t="s">
        <v>4782</v>
      </c>
      <c r="AY5908" s="104">
        <v>46118.580555555556</v>
      </c>
      <c r="AZ5908">
        <v>64073</v>
      </c>
      <c r="BA5908" t="s">
        <v>4728</v>
      </c>
      <c r="BB5908" t="s">
        <v>5989</v>
      </c>
    </row>
    <row r="5909" spans="46:58" x14ac:dyDescent="0.25">
      <c r="AT5909" t="s">
        <v>223</v>
      </c>
      <c r="AX5909" t="s">
        <v>4989</v>
      </c>
      <c r="AY5909" s="104">
        <v>46118.580555555556</v>
      </c>
      <c r="AZ5909">
        <v>270381</v>
      </c>
      <c r="BA5909" t="s">
        <v>4761</v>
      </c>
      <c r="BB5909" t="s">
        <v>5989</v>
      </c>
      <c r="BF5909" t="s">
        <v>5942</v>
      </c>
    </row>
    <row r="5910" spans="46:58" x14ac:dyDescent="0.25">
      <c r="AT5910" t="s">
        <v>298</v>
      </c>
      <c r="AX5910" t="s">
        <v>4996</v>
      </c>
      <c r="AY5910" s="104">
        <v>46118.581250000003</v>
      </c>
      <c r="AZ5910">
        <v>1657937</v>
      </c>
      <c r="BA5910" t="s">
        <v>4761</v>
      </c>
      <c r="BB5910" t="s">
        <v>5989</v>
      </c>
      <c r="BF5910" t="s">
        <v>4781</v>
      </c>
    </row>
    <row r="5911" spans="46:58" x14ac:dyDescent="0.25">
      <c r="AT5911" t="s">
        <v>1706</v>
      </c>
      <c r="AU5911" t="s">
        <v>256</v>
      </c>
      <c r="AX5911" t="s">
        <v>5086</v>
      </c>
      <c r="AY5911" s="104">
        <v>46118.581250000003</v>
      </c>
      <c r="AZ5911">
        <v>8117850</v>
      </c>
      <c r="BA5911" t="s">
        <v>4728</v>
      </c>
      <c r="BB5911" t="s">
        <v>5989</v>
      </c>
      <c r="BC5911" t="s">
        <v>4731</v>
      </c>
      <c r="BF5911" t="s">
        <v>5920</v>
      </c>
    </row>
    <row r="5912" spans="46:58" x14ac:dyDescent="0.25">
      <c r="AT5912" t="s">
        <v>852</v>
      </c>
      <c r="AX5912" t="s">
        <v>5072</v>
      </c>
      <c r="AY5912" s="104">
        <v>46118.581250000003</v>
      </c>
      <c r="AZ5912">
        <v>1372717</v>
      </c>
      <c r="BA5912" t="s">
        <v>4761</v>
      </c>
      <c r="BB5912" t="s">
        <v>5989</v>
      </c>
      <c r="BF5912" t="s">
        <v>5966</v>
      </c>
    </row>
    <row r="5913" spans="46:58" x14ac:dyDescent="0.25">
      <c r="AT5913" t="s">
        <v>414</v>
      </c>
      <c r="AX5913" t="s">
        <v>4782</v>
      </c>
      <c r="AY5913" s="104">
        <v>46118.581250000003</v>
      </c>
      <c r="AZ5913">
        <v>102456</v>
      </c>
      <c r="BA5913" t="s">
        <v>4728</v>
      </c>
      <c r="BB5913" t="s">
        <v>5989</v>
      </c>
      <c r="BF5913" t="s">
        <v>5925</v>
      </c>
    </row>
    <row r="5914" spans="46:58" x14ac:dyDescent="0.25">
      <c r="AT5914" t="s">
        <v>247</v>
      </c>
      <c r="AX5914" t="s">
        <v>5902</v>
      </c>
      <c r="AY5914" s="104">
        <v>46118.581944444442</v>
      </c>
      <c r="AZ5914">
        <v>1490500</v>
      </c>
      <c r="BA5914" t="s">
        <v>4728</v>
      </c>
      <c r="BB5914" t="s">
        <v>5989</v>
      </c>
      <c r="BF5914" t="s">
        <v>5931</v>
      </c>
    </row>
    <row r="5915" spans="46:58" x14ac:dyDescent="0.25">
      <c r="AT5915" t="s">
        <v>836</v>
      </c>
      <c r="AX5915" t="s">
        <v>4844</v>
      </c>
      <c r="AY5915" s="104">
        <v>46118.581944444442</v>
      </c>
      <c r="AZ5915">
        <v>410974</v>
      </c>
      <c r="BA5915" t="s">
        <v>4728</v>
      </c>
      <c r="BB5915" t="s">
        <v>5989</v>
      </c>
      <c r="BF5915" t="s">
        <v>5948</v>
      </c>
    </row>
    <row r="5916" spans="46:58" x14ac:dyDescent="0.25">
      <c r="AT5916" t="s">
        <v>1385</v>
      </c>
      <c r="AX5916" t="s">
        <v>5111</v>
      </c>
      <c r="AY5916" s="104">
        <v>46118.581944444442</v>
      </c>
      <c r="AZ5916">
        <v>389738</v>
      </c>
      <c r="BA5916" t="s">
        <v>4728</v>
      </c>
      <c r="BB5916" t="s">
        <v>5989</v>
      </c>
      <c r="BF5916" t="s">
        <v>5956</v>
      </c>
    </row>
    <row r="5917" spans="46:58" x14ac:dyDescent="0.25">
      <c r="AT5917" t="s">
        <v>414</v>
      </c>
      <c r="AX5917" t="s">
        <v>4775</v>
      </c>
      <c r="AY5917" s="104">
        <v>46118.581944444442</v>
      </c>
      <c r="AZ5917">
        <v>1137800</v>
      </c>
      <c r="BA5917" t="s">
        <v>4728</v>
      </c>
      <c r="BB5917" t="s">
        <v>5989</v>
      </c>
      <c r="BF5917" t="s">
        <v>5931</v>
      </c>
    </row>
    <row r="5918" spans="46:58" x14ac:dyDescent="0.25">
      <c r="AT5918" t="s">
        <v>1048</v>
      </c>
      <c r="AU5918" t="s">
        <v>217</v>
      </c>
      <c r="AX5918" t="s">
        <v>4763</v>
      </c>
      <c r="AY5918" s="104">
        <v>46118.581944444442</v>
      </c>
      <c r="AZ5918">
        <v>885529</v>
      </c>
      <c r="BA5918" t="s">
        <v>4761</v>
      </c>
      <c r="BB5918" t="s">
        <v>5989</v>
      </c>
      <c r="BC5918" t="s">
        <v>4731</v>
      </c>
      <c r="BF5918" t="s">
        <v>6267</v>
      </c>
    </row>
    <row r="5919" spans="46:58" x14ac:dyDescent="0.25">
      <c r="AT5919" t="s">
        <v>2559</v>
      </c>
      <c r="AX5919" t="s">
        <v>5818</v>
      </c>
      <c r="AY5919" s="104">
        <v>46118.581944444442</v>
      </c>
      <c r="AZ5919">
        <v>384179</v>
      </c>
      <c r="BA5919" t="s">
        <v>4728</v>
      </c>
      <c r="BB5919" t="s">
        <v>5989</v>
      </c>
      <c r="BF5919" t="s">
        <v>5931</v>
      </c>
    </row>
    <row r="5920" spans="46:58" x14ac:dyDescent="0.25">
      <c r="AX5920" t="s">
        <v>4778</v>
      </c>
      <c r="AY5920" s="104">
        <v>46118.582638888889</v>
      </c>
      <c r="AZ5920">
        <v>53277</v>
      </c>
      <c r="BA5920" t="s">
        <v>4728</v>
      </c>
      <c r="BB5920" t="s">
        <v>5989</v>
      </c>
    </row>
    <row r="5921" spans="46:58" x14ac:dyDescent="0.25">
      <c r="AT5921" t="s">
        <v>1507</v>
      </c>
      <c r="AX5921" t="s">
        <v>7475</v>
      </c>
      <c r="AY5921" s="104">
        <v>46118.582638888889</v>
      </c>
      <c r="AZ5921">
        <v>546159</v>
      </c>
      <c r="BA5921" t="s">
        <v>4728</v>
      </c>
      <c r="BB5921" t="s">
        <v>5989</v>
      </c>
      <c r="BF5921" t="s">
        <v>5950</v>
      </c>
    </row>
    <row r="5922" spans="46:58" x14ac:dyDescent="0.25">
      <c r="AX5922" t="s">
        <v>4890</v>
      </c>
      <c r="AY5922" s="104">
        <v>46118.582638888889</v>
      </c>
      <c r="AZ5922">
        <v>84257</v>
      </c>
      <c r="BA5922" t="s">
        <v>4728</v>
      </c>
      <c r="BB5922" t="s">
        <v>5989</v>
      </c>
    </row>
    <row r="5923" spans="46:58" x14ac:dyDescent="0.25">
      <c r="AT5923" t="s">
        <v>73</v>
      </c>
      <c r="AX5923" t="s">
        <v>5595</v>
      </c>
      <c r="AY5923" s="104">
        <v>46118.582638888889</v>
      </c>
      <c r="AZ5923">
        <v>1454893</v>
      </c>
      <c r="BA5923" t="s">
        <v>4728</v>
      </c>
      <c r="BB5923" t="s">
        <v>5989</v>
      </c>
      <c r="BF5923" t="s">
        <v>4781</v>
      </c>
    </row>
    <row r="5924" spans="46:58" x14ac:dyDescent="0.25">
      <c r="AT5924" t="s">
        <v>1706</v>
      </c>
      <c r="AX5924" t="s">
        <v>5537</v>
      </c>
      <c r="AY5924" s="104">
        <v>46118.582638888889</v>
      </c>
      <c r="AZ5924">
        <v>293930</v>
      </c>
      <c r="BA5924" t="s">
        <v>4761</v>
      </c>
      <c r="BB5924" t="s">
        <v>5989</v>
      </c>
      <c r="BF5924" t="s">
        <v>5920</v>
      </c>
    </row>
    <row r="5925" spans="46:58" x14ac:dyDescent="0.25">
      <c r="AT5925" t="s">
        <v>1048</v>
      </c>
      <c r="AX5925" t="s">
        <v>5061</v>
      </c>
      <c r="AY5925" s="104">
        <v>46118.582638888889</v>
      </c>
      <c r="AZ5925">
        <v>612017</v>
      </c>
      <c r="BA5925" t="s">
        <v>4728</v>
      </c>
      <c r="BB5925" t="s">
        <v>5989</v>
      </c>
      <c r="BF5925" t="s">
        <v>6314</v>
      </c>
    </row>
    <row r="5926" spans="46:58" x14ac:dyDescent="0.25">
      <c r="AX5926" t="s">
        <v>4745</v>
      </c>
      <c r="AY5926" s="104">
        <v>46118.582638888889</v>
      </c>
      <c r="AZ5926">
        <v>56177</v>
      </c>
      <c r="BA5926" t="s">
        <v>4728</v>
      </c>
      <c r="BB5926" t="s">
        <v>5989</v>
      </c>
    </row>
    <row r="5927" spans="46:58" x14ac:dyDescent="0.25">
      <c r="AT5927" t="s">
        <v>432</v>
      </c>
      <c r="AX5927" t="s">
        <v>4890</v>
      </c>
      <c r="AY5927" s="104">
        <v>46118.582638888889</v>
      </c>
      <c r="AZ5927">
        <v>285634</v>
      </c>
      <c r="BA5927" t="s">
        <v>4728</v>
      </c>
      <c r="BB5927" t="s">
        <v>5989</v>
      </c>
      <c r="BF5927" t="s">
        <v>5942</v>
      </c>
    </row>
    <row r="5928" spans="46:58" x14ac:dyDescent="0.25">
      <c r="AT5928" t="s">
        <v>2429</v>
      </c>
      <c r="AX5928" t="s">
        <v>4833</v>
      </c>
      <c r="AY5928" s="104">
        <v>46118.583333333336</v>
      </c>
      <c r="AZ5928">
        <v>187536</v>
      </c>
      <c r="BA5928" t="s">
        <v>4728</v>
      </c>
      <c r="BB5928" t="s">
        <v>5989</v>
      </c>
      <c r="BF5928" t="s">
        <v>4781</v>
      </c>
    </row>
    <row r="5929" spans="46:58" x14ac:dyDescent="0.25">
      <c r="AT5929" t="s">
        <v>1985</v>
      </c>
      <c r="AX5929" t="s">
        <v>5887</v>
      </c>
      <c r="AY5929" s="104">
        <v>46118.583333333336</v>
      </c>
      <c r="AZ5929">
        <v>441505</v>
      </c>
      <c r="BA5929" t="s">
        <v>4728</v>
      </c>
      <c r="BB5929" t="s">
        <v>5989</v>
      </c>
      <c r="BF5929" t="s">
        <v>5931</v>
      </c>
    </row>
    <row r="5930" spans="46:58" x14ac:dyDescent="0.25">
      <c r="AT5930" t="s">
        <v>1732</v>
      </c>
      <c r="AX5930" t="s">
        <v>4778</v>
      </c>
      <c r="AY5930" s="104">
        <v>46118.583333333336</v>
      </c>
      <c r="AZ5930">
        <v>784191</v>
      </c>
      <c r="BA5930" t="s">
        <v>4728</v>
      </c>
      <c r="BB5930" t="s">
        <v>5989</v>
      </c>
      <c r="BF5930" t="s">
        <v>4781</v>
      </c>
    </row>
    <row r="5931" spans="46:58" x14ac:dyDescent="0.25">
      <c r="AT5931" t="s">
        <v>1481</v>
      </c>
      <c r="AX5931" t="s">
        <v>4921</v>
      </c>
      <c r="AY5931" s="104">
        <v>46118.583333333336</v>
      </c>
      <c r="AZ5931">
        <v>466469</v>
      </c>
      <c r="BA5931" t="s">
        <v>4728</v>
      </c>
      <c r="BB5931" t="s">
        <v>5989</v>
      </c>
      <c r="BC5931" t="s">
        <v>4731</v>
      </c>
      <c r="BF5931" t="s">
        <v>5966</v>
      </c>
    </row>
    <row r="5932" spans="46:58" x14ac:dyDescent="0.25">
      <c r="AT5932" t="s">
        <v>868</v>
      </c>
      <c r="AX5932" t="s">
        <v>7801</v>
      </c>
      <c r="AY5932" s="104">
        <v>46118.584027777775</v>
      </c>
      <c r="AZ5932">
        <v>273789</v>
      </c>
      <c r="BA5932" t="s">
        <v>4728</v>
      </c>
      <c r="BB5932" t="s">
        <v>5989</v>
      </c>
      <c r="BF5932" t="s">
        <v>5934</v>
      </c>
    </row>
    <row r="5933" spans="46:58" x14ac:dyDescent="0.25">
      <c r="AT5933" t="s">
        <v>1559</v>
      </c>
      <c r="AX5933" t="s">
        <v>6218</v>
      </c>
      <c r="AY5933" s="104">
        <v>46118.584027777775</v>
      </c>
      <c r="AZ5933">
        <v>687829</v>
      </c>
      <c r="BA5933" t="s">
        <v>4728</v>
      </c>
      <c r="BB5933" t="s">
        <v>5989</v>
      </c>
      <c r="BF5933" t="s">
        <v>5942</v>
      </c>
    </row>
    <row r="5934" spans="46:58" x14ac:dyDescent="0.25">
      <c r="AT5934" t="s">
        <v>2383</v>
      </c>
      <c r="AX5934" t="s">
        <v>4783</v>
      </c>
      <c r="AY5934" s="104">
        <v>46118.584027777775</v>
      </c>
      <c r="AZ5934">
        <v>450573</v>
      </c>
      <c r="BA5934" t="s">
        <v>4728</v>
      </c>
      <c r="BB5934" t="s">
        <v>5989</v>
      </c>
      <c r="BF5934" t="s">
        <v>5931</v>
      </c>
    </row>
    <row r="5935" spans="46:58" x14ac:dyDescent="0.25">
      <c r="AT5935" t="s">
        <v>866</v>
      </c>
      <c r="AX5935" t="s">
        <v>5224</v>
      </c>
      <c r="AY5935" s="104">
        <v>46118.584722222222</v>
      </c>
      <c r="AZ5935">
        <v>451962</v>
      </c>
      <c r="BA5935" t="s">
        <v>4728</v>
      </c>
      <c r="BB5935" t="s">
        <v>5989</v>
      </c>
      <c r="BF5935" t="s">
        <v>6117</v>
      </c>
    </row>
    <row r="5936" spans="46:58" x14ac:dyDescent="0.25">
      <c r="AT5936" t="s">
        <v>1706</v>
      </c>
      <c r="AX5936" t="s">
        <v>6308</v>
      </c>
      <c r="AY5936" s="104">
        <v>46118.584722222222</v>
      </c>
      <c r="AZ5936">
        <v>307997</v>
      </c>
      <c r="BA5936" t="s">
        <v>4728</v>
      </c>
      <c r="BB5936" t="s">
        <v>5989</v>
      </c>
      <c r="BF5936" t="s">
        <v>6069</v>
      </c>
    </row>
    <row r="5937" spans="46:58" x14ac:dyDescent="0.25">
      <c r="AT5937" t="s">
        <v>2429</v>
      </c>
      <c r="AX5937" t="s">
        <v>5078</v>
      </c>
      <c r="AY5937" s="104">
        <v>46118.584722222222</v>
      </c>
      <c r="AZ5937">
        <v>903331</v>
      </c>
      <c r="BA5937" t="s">
        <v>4761</v>
      </c>
      <c r="BB5937" t="s">
        <v>5989</v>
      </c>
      <c r="BF5937" t="s">
        <v>5942</v>
      </c>
    </row>
    <row r="5938" spans="46:58" x14ac:dyDescent="0.25">
      <c r="AT5938" t="s">
        <v>80</v>
      </c>
      <c r="AX5938" t="s">
        <v>4954</v>
      </c>
      <c r="AY5938" s="104">
        <v>46118.584722222222</v>
      </c>
      <c r="AZ5938">
        <v>421116</v>
      </c>
      <c r="BA5938" t="s">
        <v>4728</v>
      </c>
      <c r="BB5938" t="s">
        <v>5989</v>
      </c>
      <c r="BF5938" t="s">
        <v>5942</v>
      </c>
    </row>
    <row r="5939" spans="46:58" x14ac:dyDescent="0.25">
      <c r="AT5939" t="s">
        <v>75</v>
      </c>
      <c r="AX5939" t="s">
        <v>4776</v>
      </c>
      <c r="AY5939" s="104">
        <v>46118.584722222222</v>
      </c>
      <c r="AZ5939">
        <v>623646</v>
      </c>
      <c r="BA5939" t="s">
        <v>4728</v>
      </c>
      <c r="BB5939" t="s">
        <v>5989</v>
      </c>
      <c r="BF5939" t="s">
        <v>5918</v>
      </c>
    </row>
    <row r="5940" spans="46:58" x14ac:dyDescent="0.25">
      <c r="AT5940" t="s">
        <v>2403</v>
      </c>
      <c r="AX5940" t="s">
        <v>7802</v>
      </c>
      <c r="AY5940" s="104">
        <v>46118.585416666669</v>
      </c>
      <c r="AZ5940">
        <v>414143</v>
      </c>
      <c r="BA5940" t="s">
        <v>4728</v>
      </c>
      <c r="BB5940" t="s">
        <v>5989</v>
      </c>
      <c r="BF5940" t="s">
        <v>5931</v>
      </c>
    </row>
    <row r="5941" spans="46:58" x14ac:dyDescent="0.25">
      <c r="AT5941" t="s">
        <v>432</v>
      </c>
      <c r="AU5941" t="s">
        <v>683</v>
      </c>
      <c r="AX5941" t="s">
        <v>7803</v>
      </c>
      <c r="AY5941" s="104">
        <v>46118.585416666669</v>
      </c>
      <c r="AZ5941">
        <v>2098990</v>
      </c>
      <c r="BA5941" t="s">
        <v>4761</v>
      </c>
      <c r="BB5941" t="s">
        <v>5989</v>
      </c>
      <c r="BC5941" t="s">
        <v>4731</v>
      </c>
      <c r="BF5941" t="s">
        <v>5966</v>
      </c>
    </row>
    <row r="5942" spans="46:58" x14ac:dyDescent="0.25">
      <c r="AT5942" t="s">
        <v>205</v>
      </c>
      <c r="AX5942" t="s">
        <v>6341</v>
      </c>
      <c r="AY5942" s="104">
        <v>46118.586111111108</v>
      </c>
      <c r="AZ5942">
        <v>475255</v>
      </c>
      <c r="BA5942" t="s">
        <v>4728</v>
      </c>
      <c r="BB5942" t="s">
        <v>5989</v>
      </c>
      <c r="BF5942" t="s">
        <v>5931</v>
      </c>
    </row>
    <row r="5943" spans="46:58" x14ac:dyDescent="0.25">
      <c r="AT5943" t="s">
        <v>2624</v>
      </c>
      <c r="AX5943" t="s">
        <v>7221</v>
      </c>
      <c r="AY5943" s="104">
        <v>46118.586111111108</v>
      </c>
      <c r="AZ5943">
        <v>2311763</v>
      </c>
      <c r="BA5943" t="s">
        <v>4761</v>
      </c>
      <c r="BB5943" t="s">
        <v>5989</v>
      </c>
      <c r="BF5943" t="s">
        <v>5934</v>
      </c>
    </row>
    <row r="5944" spans="46:58" x14ac:dyDescent="0.25">
      <c r="AT5944" t="s">
        <v>2559</v>
      </c>
      <c r="AX5944" t="s">
        <v>4770</v>
      </c>
      <c r="AY5944" s="104">
        <v>46118.586805555555</v>
      </c>
      <c r="AZ5944">
        <v>328317</v>
      </c>
      <c r="BA5944" t="s">
        <v>4728</v>
      </c>
      <c r="BB5944" t="s">
        <v>5989</v>
      </c>
      <c r="BF5944" t="s">
        <v>4781</v>
      </c>
    </row>
    <row r="5945" spans="46:58" x14ac:dyDescent="0.25">
      <c r="AT5945" t="s">
        <v>1385</v>
      </c>
      <c r="AX5945" t="s">
        <v>5599</v>
      </c>
      <c r="AY5945" s="104">
        <v>46118.586805555555</v>
      </c>
      <c r="AZ5945">
        <v>383988</v>
      </c>
      <c r="BA5945" t="s">
        <v>4728</v>
      </c>
      <c r="BB5945" t="s">
        <v>5989</v>
      </c>
      <c r="BF5945" t="s">
        <v>6117</v>
      </c>
    </row>
    <row r="5946" spans="46:58" x14ac:dyDescent="0.25">
      <c r="AT5946" t="s">
        <v>1124</v>
      </c>
      <c r="AX5946" t="s">
        <v>6470</v>
      </c>
      <c r="AY5946" s="104">
        <v>46118.586805555555</v>
      </c>
      <c r="AZ5946">
        <v>168171</v>
      </c>
      <c r="BA5946" t="s">
        <v>4728</v>
      </c>
      <c r="BB5946" t="s">
        <v>5989</v>
      </c>
      <c r="BF5946" t="s">
        <v>5918</v>
      </c>
    </row>
    <row r="5947" spans="46:58" x14ac:dyDescent="0.25">
      <c r="AT5947" t="s">
        <v>852</v>
      </c>
      <c r="AX5947" t="s">
        <v>5192</v>
      </c>
      <c r="AY5947" s="104">
        <v>46118.587500000001</v>
      </c>
      <c r="AZ5947">
        <v>882633</v>
      </c>
      <c r="BA5947" t="s">
        <v>4761</v>
      </c>
      <c r="BB5947" t="s">
        <v>5989</v>
      </c>
      <c r="BF5947" t="s">
        <v>5966</v>
      </c>
    </row>
    <row r="5948" spans="46:58" x14ac:dyDescent="0.25">
      <c r="AT5948" t="s">
        <v>1379</v>
      </c>
      <c r="AX5948" t="s">
        <v>4890</v>
      </c>
      <c r="AY5948" s="104">
        <v>46118.587500000001</v>
      </c>
      <c r="AZ5948">
        <v>1843657</v>
      </c>
      <c r="BA5948" t="s">
        <v>4728</v>
      </c>
      <c r="BB5948" t="s">
        <v>5989</v>
      </c>
      <c r="BF5948" t="s">
        <v>6314</v>
      </c>
    </row>
    <row r="5949" spans="46:58" x14ac:dyDescent="0.25">
      <c r="AT5949" t="s">
        <v>72</v>
      </c>
      <c r="AX5949" t="s">
        <v>7804</v>
      </c>
      <c r="AY5949" s="104">
        <v>46118.587500000001</v>
      </c>
      <c r="AZ5949">
        <v>718642</v>
      </c>
      <c r="BA5949" t="s">
        <v>4728</v>
      </c>
      <c r="BB5949" t="s">
        <v>5989</v>
      </c>
      <c r="BF5949" t="s">
        <v>5958</v>
      </c>
    </row>
    <row r="5950" spans="46:58" x14ac:dyDescent="0.25">
      <c r="AT5950" t="s">
        <v>81</v>
      </c>
      <c r="AX5950" t="s">
        <v>4910</v>
      </c>
      <c r="AY5950" s="104">
        <v>46118.587500000001</v>
      </c>
      <c r="AZ5950">
        <v>440258</v>
      </c>
      <c r="BA5950" t="s">
        <v>4728</v>
      </c>
      <c r="BB5950" t="s">
        <v>5989</v>
      </c>
      <c r="BF5950" t="s">
        <v>5931</v>
      </c>
    </row>
    <row r="5951" spans="46:58" x14ac:dyDescent="0.25">
      <c r="AT5951" t="s">
        <v>496</v>
      </c>
      <c r="AX5951" t="s">
        <v>5177</v>
      </c>
      <c r="AY5951" s="104">
        <v>46118.588194444441</v>
      </c>
      <c r="AZ5951">
        <v>692856</v>
      </c>
      <c r="BA5951" t="s">
        <v>4728</v>
      </c>
      <c r="BB5951" t="s">
        <v>5989</v>
      </c>
      <c r="BC5951" t="s">
        <v>4731</v>
      </c>
      <c r="BF5951" t="s">
        <v>5918</v>
      </c>
    </row>
    <row r="5952" spans="46:58" x14ac:dyDescent="0.25">
      <c r="AT5952" t="s">
        <v>1706</v>
      </c>
      <c r="AX5952" t="s">
        <v>4932</v>
      </c>
      <c r="AY5952" s="104">
        <v>46118.588194444441</v>
      </c>
      <c r="AZ5952">
        <v>394462</v>
      </c>
      <c r="BA5952" t="s">
        <v>4728</v>
      </c>
      <c r="BB5952" t="s">
        <v>5989</v>
      </c>
      <c r="BF5952" t="s">
        <v>5931</v>
      </c>
    </row>
    <row r="5953" spans="46:58" x14ac:dyDescent="0.25">
      <c r="AT5953" t="s">
        <v>264</v>
      </c>
      <c r="AX5953" t="s">
        <v>7805</v>
      </c>
      <c r="AY5953" s="104">
        <v>46118.588194444441</v>
      </c>
      <c r="AZ5953">
        <v>512207</v>
      </c>
      <c r="BA5953" t="s">
        <v>4728</v>
      </c>
      <c r="BB5953" t="s">
        <v>5989</v>
      </c>
      <c r="BF5953" t="s">
        <v>5956</v>
      </c>
    </row>
    <row r="5954" spans="46:58" x14ac:dyDescent="0.25">
      <c r="AT5954" t="s">
        <v>2624</v>
      </c>
      <c r="AX5954" t="s">
        <v>5168</v>
      </c>
      <c r="AY5954" s="104">
        <v>46118.588194444441</v>
      </c>
      <c r="AZ5954">
        <v>471465</v>
      </c>
      <c r="BA5954" t="s">
        <v>4728</v>
      </c>
      <c r="BB5954" t="s">
        <v>5989</v>
      </c>
      <c r="BF5954" t="s">
        <v>5931</v>
      </c>
    </row>
    <row r="5955" spans="46:58" x14ac:dyDescent="0.25">
      <c r="AT5955" t="s">
        <v>1507</v>
      </c>
      <c r="AX5955" t="s">
        <v>7806</v>
      </c>
      <c r="AY5955" s="104">
        <v>46118.588194444441</v>
      </c>
      <c r="AZ5955">
        <v>112479</v>
      </c>
      <c r="BA5955" t="s">
        <v>4728</v>
      </c>
      <c r="BB5955" t="s">
        <v>5989</v>
      </c>
      <c r="BF5955" t="s">
        <v>5956</v>
      </c>
    </row>
    <row r="5956" spans="46:58" x14ac:dyDescent="0.25">
      <c r="AT5956" t="s">
        <v>852</v>
      </c>
      <c r="AX5956" t="s">
        <v>5129</v>
      </c>
      <c r="AY5956" s="104">
        <v>46118.588194444441</v>
      </c>
      <c r="AZ5956">
        <v>1029587</v>
      </c>
      <c r="BA5956" t="s">
        <v>4761</v>
      </c>
      <c r="BB5956" t="s">
        <v>5989</v>
      </c>
      <c r="BF5956" t="s">
        <v>5966</v>
      </c>
    </row>
    <row r="5957" spans="46:58" x14ac:dyDescent="0.25">
      <c r="AT5957" t="s">
        <v>250</v>
      </c>
      <c r="AX5957" t="s">
        <v>4843</v>
      </c>
      <c r="AY5957" s="104">
        <v>46118.588888888888</v>
      </c>
      <c r="AZ5957">
        <v>546527</v>
      </c>
      <c r="BA5957" t="s">
        <v>4728</v>
      </c>
      <c r="BB5957" t="s">
        <v>5989</v>
      </c>
      <c r="BF5957" t="s">
        <v>5924</v>
      </c>
    </row>
    <row r="5958" spans="46:58" x14ac:dyDescent="0.25">
      <c r="AT5958" t="s">
        <v>229</v>
      </c>
      <c r="AX5958" t="s">
        <v>6038</v>
      </c>
      <c r="AY5958" s="104">
        <v>46118.588888888888</v>
      </c>
      <c r="AZ5958">
        <v>511715</v>
      </c>
      <c r="BA5958" t="s">
        <v>4728</v>
      </c>
      <c r="BB5958" t="s">
        <v>5989</v>
      </c>
      <c r="BF5958" t="s">
        <v>6117</v>
      </c>
    </row>
    <row r="5959" spans="46:58" x14ac:dyDescent="0.25">
      <c r="AT5959" t="s">
        <v>1531</v>
      </c>
      <c r="AX5959" t="s">
        <v>6337</v>
      </c>
      <c r="AY5959" s="104">
        <v>46118.588888888888</v>
      </c>
      <c r="AZ5959">
        <v>796721</v>
      </c>
      <c r="BA5959" t="s">
        <v>4761</v>
      </c>
      <c r="BB5959" t="s">
        <v>5989</v>
      </c>
      <c r="BF5959" t="s">
        <v>5931</v>
      </c>
    </row>
    <row r="5960" spans="46:58" x14ac:dyDescent="0.25">
      <c r="AT5960" t="s">
        <v>80</v>
      </c>
      <c r="AX5960" t="s">
        <v>6470</v>
      </c>
      <c r="AY5960" s="104">
        <v>46118.588888888888</v>
      </c>
      <c r="AZ5960">
        <v>488684</v>
      </c>
      <c r="BA5960" t="s">
        <v>4728</v>
      </c>
      <c r="BB5960" t="s">
        <v>5989</v>
      </c>
      <c r="BF5960" t="s">
        <v>5931</v>
      </c>
    </row>
    <row r="5961" spans="46:58" x14ac:dyDescent="0.25">
      <c r="AT5961" t="s">
        <v>1985</v>
      </c>
      <c r="AX5961" t="s">
        <v>6180</v>
      </c>
      <c r="AY5961" s="104">
        <v>46118.588888888888</v>
      </c>
      <c r="AZ5961">
        <v>928603</v>
      </c>
      <c r="BA5961" t="s">
        <v>4728</v>
      </c>
      <c r="BB5961" t="s">
        <v>5989</v>
      </c>
      <c r="BF5961" t="s">
        <v>5918</v>
      </c>
    </row>
    <row r="5962" spans="46:58" x14ac:dyDescent="0.25">
      <c r="AT5962" t="s">
        <v>1507</v>
      </c>
      <c r="AX5962" t="s">
        <v>4993</v>
      </c>
      <c r="AY5962" s="104">
        <v>46118.588888888888</v>
      </c>
      <c r="AZ5962">
        <v>458043</v>
      </c>
      <c r="BA5962" t="s">
        <v>4728</v>
      </c>
      <c r="BB5962" t="s">
        <v>5989</v>
      </c>
      <c r="BF5962" t="s">
        <v>5931</v>
      </c>
    </row>
    <row r="5963" spans="46:58" x14ac:dyDescent="0.25">
      <c r="AT5963" t="s">
        <v>77</v>
      </c>
      <c r="AX5963" t="s">
        <v>5654</v>
      </c>
      <c r="AY5963" s="104">
        <v>46118.589583333334</v>
      </c>
      <c r="AZ5963">
        <v>659087</v>
      </c>
      <c r="BA5963" t="s">
        <v>4728</v>
      </c>
      <c r="BB5963" t="s">
        <v>5989</v>
      </c>
      <c r="BF5963" t="s">
        <v>5931</v>
      </c>
    </row>
    <row r="5964" spans="46:58" x14ac:dyDescent="0.25">
      <c r="AT5964" t="s">
        <v>2403</v>
      </c>
      <c r="AU5964" t="s">
        <v>1688</v>
      </c>
      <c r="AX5964" t="s">
        <v>5857</v>
      </c>
      <c r="AY5964" s="104">
        <v>46118.589583333334</v>
      </c>
      <c r="AZ5964">
        <v>6763209</v>
      </c>
      <c r="BA5964" t="s">
        <v>4761</v>
      </c>
      <c r="BB5964" t="s">
        <v>5989</v>
      </c>
      <c r="BC5964" t="s">
        <v>4731</v>
      </c>
      <c r="BF5964" t="s">
        <v>6495</v>
      </c>
    </row>
    <row r="5965" spans="46:58" x14ac:dyDescent="0.25">
      <c r="AT5965" t="s">
        <v>2559</v>
      </c>
      <c r="AX5965" t="s">
        <v>4807</v>
      </c>
      <c r="AY5965" s="104">
        <v>46118.589583333334</v>
      </c>
      <c r="AZ5965">
        <v>247202</v>
      </c>
      <c r="BA5965" t="s">
        <v>4761</v>
      </c>
      <c r="BB5965" t="s">
        <v>5989</v>
      </c>
      <c r="BF5965" t="s">
        <v>5966</v>
      </c>
    </row>
    <row r="5966" spans="46:58" x14ac:dyDescent="0.25">
      <c r="AT5966" t="s">
        <v>852</v>
      </c>
      <c r="AU5966" t="s">
        <v>211</v>
      </c>
      <c r="AX5966" t="s">
        <v>4733</v>
      </c>
      <c r="AY5966" s="104">
        <v>46118.589583333334</v>
      </c>
      <c r="AZ5966">
        <v>911033</v>
      </c>
      <c r="BA5966" t="s">
        <v>4728</v>
      </c>
      <c r="BB5966" t="s">
        <v>5989</v>
      </c>
      <c r="BC5966" t="s">
        <v>4731</v>
      </c>
      <c r="BF5966" t="s">
        <v>6240</v>
      </c>
    </row>
    <row r="5967" spans="46:58" x14ac:dyDescent="0.25">
      <c r="AT5967" t="s">
        <v>1048</v>
      </c>
      <c r="AU5967" t="s">
        <v>1688</v>
      </c>
      <c r="AX5967" t="s">
        <v>7806</v>
      </c>
      <c r="AY5967" s="104">
        <v>46118.589583333334</v>
      </c>
      <c r="AZ5967">
        <v>675953</v>
      </c>
      <c r="BA5967" t="s">
        <v>4728</v>
      </c>
      <c r="BB5967" t="s">
        <v>5989</v>
      </c>
      <c r="BC5967" t="s">
        <v>4731</v>
      </c>
      <c r="BF5967" t="s">
        <v>6240</v>
      </c>
    </row>
    <row r="5968" spans="46:58" x14ac:dyDescent="0.25">
      <c r="AT5968" t="s">
        <v>1385</v>
      </c>
      <c r="AX5968" t="s">
        <v>5637</v>
      </c>
      <c r="AY5968" s="104">
        <v>46118.590277777781</v>
      </c>
      <c r="AZ5968">
        <v>590504</v>
      </c>
      <c r="BA5968" t="s">
        <v>4728</v>
      </c>
      <c r="BB5968" t="s">
        <v>5989</v>
      </c>
      <c r="BF5968" t="s">
        <v>5956</v>
      </c>
    </row>
    <row r="5969" spans="46:58" x14ac:dyDescent="0.25">
      <c r="AT5969" t="s">
        <v>967</v>
      </c>
      <c r="AX5969" t="s">
        <v>4770</v>
      </c>
      <c r="AY5969" s="104">
        <v>46118.590277777781</v>
      </c>
      <c r="AZ5969">
        <v>464360</v>
      </c>
      <c r="BA5969" t="s">
        <v>4728</v>
      </c>
      <c r="BB5969" t="s">
        <v>5989</v>
      </c>
      <c r="BF5969" t="s">
        <v>5931</v>
      </c>
    </row>
    <row r="5970" spans="46:58" x14ac:dyDescent="0.25">
      <c r="AT5970" t="s">
        <v>2600</v>
      </c>
      <c r="AX5970" t="s">
        <v>4765</v>
      </c>
      <c r="AY5970" s="104">
        <v>46118.590277777781</v>
      </c>
      <c r="AZ5970">
        <v>766074</v>
      </c>
      <c r="BA5970" t="s">
        <v>4761</v>
      </c>
      <c r="BB5970" t="s">
        <v>5989</v>
      </c>
      <c r="BF5970" t="s">
        <v>5918</v>
      </c>
    </row>
    <row r="5971" spans="46:58" x14ac:dyDescent="0.25">
      <c r="AT5971" t="s">
        <v>2559</v>
      </c>
      <c r="AX5971" t="s">
        <v>5463</v>
      </c>
      <c r="AY5971" s="104">
        <v>46118.59097222222</v>
      </c>
      <c r="AZ5971">
        <v>491192</v>
      </c>
      <c r="BA5971" t="s">
        <v>4761</v>
      </c>
      <c r="BB5971" t="s">
        <v>5989</v>
      </c>
      <c r="BF5971" t="s">
        <v>5966</v>
      </c>
    </row>
    <row r="5972" spans="46:58" x14ac:dyDescent="0.25">
      <c r="AT5972" t="s">
        <v>2559</v>
      </c>
      <c r="AX5972" t="s">
        <v>7807</v>
      </c>
      <c r="AY5972" s="104">
        <v>46118.591666666667</v>
      </c>
      <c r="AZ5972">
        <v>314157</v>
      </c>
      <c r="BA5972" t="s">
        <v>4728</v>
      </c>
      <c r="BB5972" t="s">
        <v>5989</v>
      </c>
      <c r="BF5972" t="s">
        <v>5931</v>
      </c>
    </row>
    <row r="5973" spans="46:58" x14ac:dyDescent="0.25">
      <c r="AT5973" t="s">
        <v>1048</v>
      </c>
      <c r="AX5973" t="s">
        <v>4782</v>
      </c>
      <c r="AY5973" s="104">
        <v>46118.591666666667</v>
      </c>
      <c r="AZ5973">
        <v>765863</v>
      </c>
      <c r="BA5973" t="s">
        <v>4728</v>
      </c>
      <c r="BB5973" t="s">
        <v>5989</v>
      </c>
      <c r="BF5973" t="s">
        <v>5918</v>
      </c>
    </row>
    <row r="5974" spans="46:58" x14ac:dyDescent="0.25">
      <c r="AT5974" t="s">
        <v>2561</v>
      </c>
      <c r="AX5974" t="s">
        <v>7808</v>
      </c>
      <c r="AY5974" s="104">
        <v>46118.591666666667</v>
      </c>
      <c r="AZ5974">
        <v>968582</v>
      </c>
      <c r="BA5974" t="s">
        <v>4728</v>
      </c>
      <c r="BB5974" t="s">
        <v>5989</v>
      </c>
      <c r="BF5974" t="s">
        <v>5918</v>
      </c>
    </row>
    <row r="5975" spans="46:58" x14ac:dyDescent="0.25">
      <c r="AT5975" t="s">
        <v>1559</v>
      </c>
      <c r="AX5975" t="s">
        <v>6671</v>
      </c>
      <c r="AY5975" s="104">
        <v>46118.592361111114</v>
      </c>
      <c r="AZ5975">
        <v>1839697</v>
      </c>
      <c r="BA5975" t="s">
        <v>4761</v>
      </c>
      <c r="BB5975" t="s">
        <v>5989</v>
      </c>
      <c r="BF5975" t="s">
        <v>5966</v>
      </c>
    </row>
    <row r="5976" spans="46:58" x14ac:dyDescent="0.25">
      <c r="AT5976" t="s">
        <v>1732</v>
      </c>
      <c r="AX5976" t="s">
        <v>4778</v>
      </c>
      <c r="AY5976" s="104">
        <v>46118.592361111114</v>
      </c>
      <c r="AZ5976">
        <v>326113</v>
      </c>
      <c r="BA5976" t="s">
        <v>4728</v>
      </c>
      <c r="BB5976" t="s">
        <v>5989</v>
      </c>
      <c r="BF5976" t="s">
        <v>5925</v>
      </c>
    </row>
    <row r="5977" spans="46:58" x14ac:dyDescent="0.25">
      <c r="AT5977" t="s">
        <v>298</v>
      </c>
      <c r="AX5977" t="s">
        <v>7682</v>
      </c>
      <c r="AY5977" s="104">
        <v>46118.592361111114</v>
      </c>
      <c r="AZ5977">
        <v>479541</v>
      </c>
      <c r="BA5977" t="s">
        <v>4728</v>
      </c>
      <c r="BB5977" t="s">
        <v>5989</v>
      </c>
      <c r="BF5977" t="s">
        <v>5942</v>
      </c>
    </row>
    <row r="5978" spans="46:58" x14ac:dyDescent="0.25">
      <c r="AT5978" t="s">
        <v>1706</v>
      </c>
      <c r="AX5978" t="s">
        <v>5293</v>
      </c>
      <c r="AY5978" s="104">
        <v>46118.592361111114</v>
      </c>
      <c r="AZ5978">
        <v>2343837</v>
      </c>
      <c r="BA5978" t="s">
        <v>4761</v>
      </c>
      <c r="BB5978" t="s">
        <v>5989</v>
      </c>
      <c r="BF5978" t="s">
        <v>5920</v>
      </c>
    </row>
    <row r="5979" spans="46:58" x14ac:dyDescent="0.25">
      <c r="AT5979" t="s">
        <v>81</v>
      </c>
      <c r="AX5979" t="s">
        <v>4833</v>
      </c>
      <c r="AY5979" s="104">
        <v>46118.592361111114</v>
      </c>
      <c r="AZ5979">
        <v>751307</v>
      </c>
      <c r="BA5979" t="s">
        <v>4728</v>
      </c>
      <c r="BB5979" t="s">
        <v>5989</v>
      </c>
      <c r="BF5979" t="s">
        <v>5931</v>
      </c>
    </row>
    <row r="5980" spans="46:58" x14ac:dyDescent="0.25">
      <c r="AT5980" t="s">
        <v>836</v>
      </c>
      <c r="AX5980" t="s">
        <v>5202</v>
      </c>
      <c r="AY5980" s="104">
        <v>46118.592361111114</v>
      </c>
      <c r="AZ5980">
        <v>849807</v>
      </c>
      <c r="BA5980" t="s">
        <v>4728</v>
      </c>
      <c r="BB5980" t="s">
        <v>5989</v>
      </c>
      <c r="BF5980" t="s">
        <v>5942</v>
      </c>
    </row>
    <row r="5981" spans="46:58" x14ac:dyDescent="0.25">
      <c r="AT5981" t="s">
        <v>1706</v>
      </c>
      <c r="AX5981" t="s">
        <v>5174</v>
      </c>
      <c r="AY5981" s="104">
        <v>46118.592361111114</v>
      </c>
      <c r="AZ5981">
        <v>278668</v>
      </c>
      <c r="BA5981" t="s">
        <v>4728</v>
      </c>
      <c r="BB5981" t="s">
        <v>5989</v>
      </c>
      <c r="BF5981" t="s">
        <v>5920</v>
      </c>
    </row>
    <row r="5982" spans="46:58" x14ac:dyDescent="0.25">
      <c r="AT5982" t="s">
        <v>1284</v>
      </c>
      <c r="AX5982" t="s">
        <v>4807</v>
      </c>
      <c r="AY5982" s="104">
        <v>46118.592361111114</v>
      </c>
      <c r="AZ5982">
        <v>1189266</v>
      </c>
      <c r="BA5982" t="s">
        <v>4761</v>
      </c>
      <c r="BB5982" t="s">
        <v>5989</v>
      </c>
      <c r="BF5982" t="s">
        <v>5950</v>
      </c>
    </row>
    <row r="5983" spans="46:58" x14ac:dyDescent="0.25">
      <c r="AT5983" t="s">
        <v>1124</v>
      </c>
      <c r="AX5983" t="s">
        <v>4807</v>
      </c>
      <c r="AY5983" s="104">
        <v>46118.592361111114</v>
      </c>
      <c r="AZ5983">
        <v>338835</v>
      </c>
      <c r="BA5983" t="s">
        <v>4728</v>
      </c>
      <c r="BB5983" t="s">
        <v>5989</v>
      </c>
      <c r="BF5983" t="s">
        <v>5918</v>
      </c>
    </row>
    <row r="5984" spans="46:58" x14ac:dyDescent="0.25">
      <c r="AT5984" t="s">
        <v>852</v>
      </c>
      <c r="AX5984" t="s">
        <v>5599</v>
      </c>
      <c r="AY5984" s="104">
        <v>46118.592361111114</v>
      </c>
      <c r="AZ5984">
        <v>537736</v>
      </c>
      <c r="BA5984" t="s">
        <v>4728</v>
      </c>
      <c r="BB5984" t="s">
        <v>5989</v>
      </c>
      <c r="BF5984" t="s">
        <v>6117</v>
      </c>
    </row>
    <row r="5985" spans="46:58" x14ac:dyDescent="0.25">
      <c r="AT5985" t="s">
        <v>76</v>
      </c>
      <c r="AU5985" t="s">
        <v>229</v>
      </c>
      <c r="AX5985" t="s">
        <v>4807</v>
      </c>
      <c r="AY5985" s="104">
        <v>46118.593055555553</v>
      </c>
      <c r="AZ5985">
        <v>298133</v>
      </c>
      <c r="BA5985" t="s">
        <v>4728</v>
      </c>
      <c r="BB5985" t="s">
        <v>5989</v>
      </c>
      <c r="BC5985" t="s">
        <v>13</v>
      </c>
      <c r="BF5985" t="s">
        <v>6148</v>
      </c>
    </row>
    <row r="5986" spans="46:58" x14ac:dyDescent="0.25">
      <c r="AT5986" t="s">
        <v>232</v>
      </c>
      <c r="AX5986" t="s">
        <v>5018</v>
      </c>
      <c r="AY5986" s="104">
        <v>46118.593055555553</v>
      </c>
      <c r="AZ5986">
        <v>1204196</v>
      </c>
      <c r="BA5986" t="s">
        <v>4728</v>
      </c>
      <c r="BB5986" t="s">
        <v>5989</v>
      </c>
      <c r="BF5986" t="s">
        <v>5931</v>
      </c>
    </row>
    <row r="5987" spans="46:58" x14ac:dyDescent="0.25">
      <c r="AT5987" t="s">
        <v>2429</v>
      </c>
      <c r="AX5987" t="s">
        <v>7779</v>
      </c>
      <c r="AY5987" s="104">
        <v>46118.59375</v>
      </c>
      <c r="AZ5987">
        <v>1298059</v>
      </c>
      <c r="BA5987" t="s">
        <v>4728</v>
      </c>
      <c r="BB5987" t="s">
        <v>5989</v>
      </c>
      <c r="BF5987" t="s">
        <v>4781</v>
      </c>
    </row>
    <row r="5988" spans="46:58" x14ac:dyDescent="0.25">
      <c r="AT5988" t="s">
        <v>432</v>
      </c>
      <c r="AX5988" t="s">
        <v>4868</v>
      </c>
      <c r="AY5988" s="104">
        <v>46118.59375</v>
      </c>
      <c r="AZ5988">
        <v>381861</v>
      </c>
      <c r="BA5988" t="s">
        <v>4761</v>
      </c>
      <c r="BB5988" t="s">
        <v>5989</v>
      </c>
      <c r="BF5988" t="s">
        <v>5966</v>
      </c>
    </row>
    <row r="5989" spans="46:58" x14ac:dyDescent="0.25">
      <c r="AT5989" t="s">
        <v>205</v>
      </c>
      <c r="AX5989" t="s">
        <v>4840</v>
      </c>
      <c r="AY5989" s="104">
        <v>46118.59375</v>
      </c>
      <c r="AZ5989">
        <v>266121</v>
      </c>
      <c r="BA5989" t="s">
        <v>4761</v>
      </c>
      <c r="BB5989" t="s">
        <v>5989</v>
      </c>
      <c r="BF5989" t="s">
        <v>5920</v>
      </c>
    </row>
    <row r="5990" spans="46:58" x14ac:dyDescent="0.25">
      <c r="AT5990" t="s">
        <v>496</v>
      </c>
      <c r="AX5990" t="s">
        <v>4975</v>
      </c>
      <c r="AY5990" s="104">
        <v>46118.594444444447</v>
      </c>
      <c r="AZ5990">
        <v>418850</v>
      </c>
      <c r="BA5990" t="s">
        <v>4728</v>
      </c>
      <c r="BB5990" t="s">
        <v>5989</v>
      </c>
      <c r="BF5990" t="s">
        <v>5931</v>
      </c>
    </row>
    <row r="5991" spans="46:58" x14ac:dyDescent="0.25">
      <c r="AT5991" t="s">
        <v>76</v>
      </c>
      <c r="AX5991" t="s">
        <v>5382</v>
      </c>
      <c r="AY5991" s="104">
        <v>46118.594444444447</v>
      </c>
      <c r="AZ5991">
        <v>711523</v>
      </c>
      <c r="BA5991" t="s">
        <v>4728</v>
      </c>
      <c r="BB5991" t="s">
        <v>5989</v>
      </c>
      <c r="BF5991" t="s">
        <v>5920</v>
      </c>
    </row>
    <row r="5992" spans="46:58" x14ac:dyDescent="0.25">
      <c r="AT5992" t="s">
        <v>80</v>
      </c>
      <c r="AX5992" t="s">
        <v>6285</v>
      </c>
      <c r="AY5992" s="104">
        <v>46118.594444444447</v>
      </c>
      <c r="AZ5992">
        <v>319665</v>
      </c>
      <c r="BA5992" t="s">
        <v>4728</v>
      </c>
      <c r="BB5992" t="s">
        <v>5989</v>
      </c>
      <c r="BF5992" t="s">
        <v>5931</v>
      </c>
    </row>
    <row r="5993" spans="46:58" x14ac:dyDescent="0.25">
      <c r="AT5993" t="s">
        <v>516</v>
      </c>
      <c r="AU5993" t="s">
        <v>1688</v>
      </c>
      <c r="AX5993" t="s">
        <v>4984</v>
      </c>
      <c r="AY5993" s="104">
        <v>46118.595138888886</v>
      </c>
      <c r="AZ5993">
        <v>2491566</v>
      </c>
      <c r="BA5993" t="s">
        <v>4761</v>
      </c>
      <c r="BB5993" t="s">
        <v>5989</v>
      </c>
      <c r="BC5993" t="s">
        <v>4731</v>
      </c>
      <c r="BF5993" t="s">
        <v>6609</v>
      </c>
    </row>
    <row r="5994" spans="46:58" x14ac:dyDescent="0.25">
      <c r="AT5994" t="s">
        <v>967</v>
      </c>
      <c r="AX5994" t="s">
        <v>5780</v>
      </c>
      <c r="AY5994" s="104">
        <v>46118.595138888886</v>
      </c>
      <c r="AZ5994">
        <v>439322</v>
      </c>
      <c r="BA5994" t="s">
        <v>4761</v>
      </c>
      <c r="BB5994" t="s">
        <v>5989</v>
      </c>
      <c r="BF5994" t="s">
        <v>5966</v>
      </c>
    </row>
    <row r="5995" spans="46:58" x14ac:dyDescent="0.25">
      <c r="AT5995" t="s">
        <v>250</v>
      </c>
      <c r="AX5995" t="s">
        <v>7809</v>
      </c>
      <c r="AY5995" s="104">
        <v>46118.595138888886</v>
      </c>
      <c r="AZ5995">
        <v>339035</v>
      </c>
      <c r="BA5995" t="s">
        <v>4728</v>
      </c>
      <c r="BB5995" t="s">
        <v>5989</v>
      </c>
      <c r="BF5995" t="s">
        <v>5920</v>
      </c>
    </row>
    <row r="5996" spans="46:58" x14ac:dyDescent="0.25">
      <c r="AT5996" t="s">
        <v>72</v>
      </c>
      <c r="AX5996" t="s">
        <v>7810</v>
      </c>
      <c r="AY5996" s="104">
        <v>46118.595138888886</v>
      </c>
      <c r="AZ5996">
        <v>195155</v>
      </c>
      <c r="BA5996" t="s">
        <v>4728</v>
      </c>
      <c r="BB5996" t="s">
        <v>5989</v>
      </c>
      <c r="BF5996" t="s">
        <v>5958</v>
      </c>
    </row>
    <row r="5997" spans="46:58" x14ac:dyDescent="0.25">
      <c r="AT5997" t="s">
        <v>2383</v>
      </c>
      <c r="AU5997" t="s">
        <v>1688</v>
      </c>
      <c r="AX5997" t="s">
        <v>7811</v>
      </c>
      <c r="AY5997" s="104">
        <v>46118.595138888886</v>
      </c>
      <c r="AZ5997">
        <v>1565450</v>
      </c>
      <c r="BA5997" t="s">
        <v>4728</v>
      </c>
      <c r="BB5997" t="s">
        <v>5989</v>
      </c>
      <c r="BC5997" t="s">
        <v>4731</v>
      </c>
      <c r="BF5997" t="s">
        <v>6148</v>
      </c>
    </row>
    <row r="5998" spans="46:58" x14ac:dyDescent="0.25">
      <c r="AT5998" t="s">
        <v>1706</v>
      </c>
      <c r="AX5998" t="s">
        <v>7812</v>
      </c>
      <c r="AY5998" s="104">
        <v>46118.595138888886</v>
      </c>
      <c r="AZ5998">
        <v>240041</v>
      </c>
      <c r="BA5998" t="s">
        <v>4728</v>
      </c>
      <c r="BB5998" t="s">
        <v>5989</v>
      </c>
      <c r="BF5998" t="s">
        <v>5942</v>
      </c>
    </row>
    <row r="5999" spans="46:58" x14ac:dyDescent="0.25">
      <c r="AT5999" t="s">
        <v>308</v>
      </c>
      <c r="AX5999" t="s">
        <v>6237</v>
      </c>
      <c r="AY5999" s="104">
        <v>46118.595833333333</v>
      </c>
      <c r="AZ5999">
        <v>775217</v>
      </c>
      <c r="BA5999" t="s">
        <v>4728</v>
      </c>
      <c r="BB5999" t="s">
        <v>5989</v>
      </c>
      <c r="BF5999" t="s">
        <v>5942</v>
      </c>
    </row>
    <row r="6000" spans="46:58" x14ac:dyDescent="0.25">
      <c r="AT6000" t="s">
        <v>516</v>
      </c>
      <c r="AX6000" t="s">
        <v>7210</v>
      </c>
      <c r="AY6000" s="104">
        <v>46118.595833333333</v>
      </c>
      <c r="AZ6000">
        <v>261527</v>
      </c>
      <c r="BA6000" t="s">
        <v>4728</v>
      </c>
      <c r="BB6000" t="s">
        <v>5989</v>
      </c>
      <c r="BF6000" t="s">
        <v>6069</v>
      </c>
    </row>
    <row r="6001" spans="46:58" x14ac:dyDescent="0.25">
      <c r="AT6001" t="s">
        <v>1124</v>
      </c>
      <c r="AX6001" t="s">
        <v>7221</v>
      </c>
      <c r="AY6001" s="104">
        <v>46118.59652777778</v>
      </c>
      <c r="AZ6001">
        <v>51259</v>
      </c>
      <c r="BA6001" t="s">
        <v>4728</v>
      </c>
      <c r="BB6001" t="s">
        <v>5989</v>
      </c>
      <c r="BF6001" t="s">
        <v>5918</v>
      </c>
    </row>
    <row r="6002" spans="46:58" x14ac:dyDescent="0.25">
      <c r="AT6002" t="s">
        <v>1385</v>
      </c>
      <c r="AU6002" t="s">
        <v>211</v>
      </c>
      <c r="AX6002" t="s">
        <v>5463</v>
      </c>
      <c r="AY6002" s="104">
        <v>46118.59652777778</v>
      </c>
      <c r="AZ6002">
        <v>2385091</v>
      </c>
      <c r="BA6002" t="s">
        <v>4728</v>
      </c>
      <c r="BB6002" t="s">
        <v>5989</v>
      </c>
      <c r="BC6002" t="s">
        <v>4731</v>
      </c>
      <c r="BF6002" t="s">
        <v>5931</v>
      </c>
    </row>
    <row r="6003" spans="46:58" x14ac:dyDescent="0.25">
      <c r="AT6003" t="s">
        <v>2559</v>
      </c>
      <c r="AX6003" t="s">
        <v>5012</v>
      </c>
      <c r="AY6003" s="104">
        <v>46118.597222222219</v>
      </c>
      <c r="AZ6003">
        <v>288694</v>
      </c>
      <c r="BA6003" t="s">
        <v>4728</v>
      </c>
      <c r="BB6003" t="s">
        <v>5989</v>
      </c>
      <c r="BF6003" t="s">
        <v>5942</v>
      </c>
    </row>
    <row r="6004" spans="46:58" x14ac:dyDescent="0.25">
      <c r="AT6004" t="s">
        <v>72</v>
      </c>
      <c r="AX6004" t="s">
        <v>5799</v>
      </c>
      <c r="AY6004" s="104">
        <v>46118.597222222219</v>
      </c>
      <c r="AZ6004">
        <v>1326330</v>
      </c>
      <c r="BA6004" t="s">
        <v>4728</v>
      </c>
      <c r="BB6004" t="s">
        <v>5989</v>
      </c>
      <c r="BF6004" t="s">
        <v>5931</v>
      </c>
    </row>
    <row r="6005" spans="46:58" x14ac:dyDescent="0.25">
      <c r="AT6005" t="s">
        <v>264</v>
      </c>
      <c r="AX6005" t="s">
        <v>4864</v>
      </c>
      <c r="AY6005" s="104">
        <v>46118.597222222219</v>
      </c>
      <c r="AZ6005">
        <v>665085</v>
      </c>
      <c r="BA6005" t="s">
        <v>4728</v>
      </c>
      <c r="BB6005" t="s">
        <v>5989</v>
      </c>
      <c r="BF6005" t="s">
        <v>5931</v>
      </c>
    </row>
    <row r="6006" spans="46:58" x14ac:dyDescent="0.25">
      <c r="AT6006" t="s">
        <v>2383</v>
      </c>
      <c r="AX6006" t="s">
        <v>7221</v>
      </c>
      <c r="AY6006" s="104">
        <v>46118.597222222219</v>
      </c>
      <c r="AZ6006">
        <v>399125</v>
      </c>
      <c r="BA6006" t="s">
        <v>4728</v>
      </c>
      <c r="BB6006" t="s">
        <v>5989</v>
      </c>
      <c r="BF6006" t="s">
        <v>6069</v>
      </c>
    </row>
    <row r="6007" spans="46:58" x14ac:dyDescent="0.25">
      <c r="AT6007" t="s">
        <v>1124</v>
      </c>
      <c r="AX6007" t="s">
        <v>4890</v>
      </c>
      <c r="AY6007" s="104">
        <v>46118.597222222219</v>
      </c>
      <c r="AZ6007">
        <v>85799</v>
      </c>
      <c r="BA6007" t="s">
        <v>4728</v>
      </c>
      <c r="BB6007" t="s">
        <v>5989</v>
      </c>
      <c r="BF6007" t="s">
        <v>5956</v>
      </c>
    </row>
    <row r="6008" spans="46:58" x14ac:dyDescent="0.25">
      <c r="AT6008" t="s">
        <v>1559</v>
      </c>
      <c r="AX6008" t="s">
        <v>5537</v>
      </c>
      <c r="AY6008" s="104">
        <v>46118.597222222219</v>
      </c>
      <c r="AZ6008">
        <v>452953</v>
      </c>
      <c r="BA6008" t="s">
        <v>4761</v>
      </c>
      <c r="BB6008" t="s">
        <v>5989</v>
      </c>
      <c r="BF6008" t="s">
        <v>5966</v>
      </c>
    </row>
    <row r="6009" spans="46:58" x14ac:dyDescent="0.25">
      <c r="AT6009" t="s">
        <v>432</v>
      </c>
      <c r="AX6009" t="s">
        <v>7684</v>
      </c>
      <c r="AY6009" s="104">
        <v>46118.597222222219</v>
      </c>
      <c r="AZ6009">
        <v>1105519</v>
      </c>
      <c r="BA6009" t="s">
        <v>4728</v>
      </c>
      <c r="BB6009" t="s">
        <v>5989</v>
      </c>
      <c r="BC6009" t="s">
        <v>4731</v>
      </c>
      <c r="BF6009" t="s">
        <v>5966</v>
      </c>
    </row>
    <row r="6010" spans="46:58" x14ac:dyDescent="0.25">
      <c r="AT6010" t="s">
        <v>967</v>
      </c>
      <c r="AX6010" t="s">
        <v>5156</v>
      </c>
      <c r="AY6010" s="104">
        <v>46118.597916666666</v>
      </c>
      <c r="AZ6010">
        <v>608516</v>
      </c>
      <c r="BA6010" t="s">
        <v>4761</v>
      </c>
      <c r="BB6010" t="s">
        <v>5989</v>
      </c>
      <c r="BF6010" t="s">
        <v>5966</v>
      </c>
    </row>
    <row r="6011" spans="46:58" x14ac:dyDescent="0.25">
      <c r="AT6011" t="s">
        <v>1124</v>
      </c>
      <c r="AX6011" t="s">
        <v>4890</v>
      </c>
      <c r="AY6011" s="104">
        <v>46118.597916666666</v>
      </c>
      <c r="AZ6011">
        <v>1625076</v>
      </c>
      <c r="BA6011" t="s">
        <v>4761</v>
      </c>
      <c r="BB6011" t="s">
        <v>5989</v>
      </c>
      <c r="BF6011" t="s">
        <v>5918</v>
      </c>
    </row>
    <row r="6012" spans="46:58" x14ac:dyDescent="0.25">
      <c r="AT6012" t="s">
        <v>2600</v>
      </c>
      <c r="AX6012" t="s">
        <v>5431</v>
      </c>
      <c r="AY6012" s="104">
        <v>46118.597916666666</v>
      </c>
      <c r="AZ6012">
        <v>847487</v>
      </c>
      <c r="BA6012" t="s">
        <v>4728</v>
      </c>
      <c r="BB6012" t="s">
        <v>5989</v>
      </c>
      <c r="BF6012" t="s">
        <v>5918</v>
      </c>
    </row>
    <row r="6013" spans="46:58" x14ac:dyDescent="0.25">
      <c r="AT6013" t="s">
        <v>1706</v>
      </c>
      <c r="AX6013" t="s">
        <v>5271</v>
      </c>
      <c r="AY6013" s="104">
        <v>46118.597916666666</v>
      </c>
      <c r="AZ6013">
        <v>286612</v>
      </c>
      <c r="BA6013" t="s">
        <v>4728</v>
      </c>
      <c r="BB6013" t="s">
        <v>5989</v>
      </c>
      <c r="BF6013" t="s">
        <v>5942</v>
      </c>
    </row>
    <row r="6014" spans="46:58" x14ac:dyDescent="0.25">
      <c r="AT6014" t="s">
        <v>414</v>
      </c>
      <c r="AX6014" t="s">
        <v>4839</v>
      </c>
      <c r="AY6014" s="104">
        <v>46118.598611111112</v>
      </c>
      <c r="AZ6014">
        <v>565694</v>
      </c>
      <c r="BA6014" t="s">
        <v>4728</v>
      </c>
      <c r="BB6014" t="s">
        <v>5989</v>
      </c>
      <c r="BF6014" t="s">
        <v>5956</v>
      </c>
    </row>
    <row r="6015" spans="46:58" x14ac:dyDescent="0.25">
      <c r="AT6015" t="s">
        <v>229</v>
      </c>
      <c r="AX6015" t="s">
        <v>4844</v>
      </c>
      <c r="AY6015" s="104">
        <v>46118.599305555559</v>
      </c>
      <c r="AZ6015">
        <v>201896</v>
      </c>
      <c r="BA6015" t="s">
        <v>4728</v>
      </c>
      <c r="BB6015" t="s">
        <v>5989</v>
      </c>
      <c r="BF6015" t="s">
        <v>5925</v>
      </c>
    </row>
    <row r="6016" spans="46:58" x14ac:dyDescent="0.25">
      <c r="AT6016" t="s">
        <v>2559</v>
      </c>
      <c r="AX6016" t="s">
        <v>7813</v>
      </c>
      <c r="AY6016" s="104">
        <v>46118.599305555559</v>
      </c>
      <c r="AZ6016">
        <v>666959</v>
      </c>
      <c r="BA6016" t="s">
        <v>4761</v>
      </c>
      <c r="BB6016" t="s">
        <v>5989</v>
      </c>
      <c r="BF6016" t="s">
        <v>5966</v>
      </c>
    </row>
    <row r="6017" spans="46:58" x14ac:dyDescent="0.25">
      <c r="AT6017" t="s">
        <v>637</v>
      </c>
      <c r="AX6017" t="s">
        <v>4877</v>
      </c>
      <c r="AY6017" s="104">
        <v>46118.6</v>
      </c>
      <c r="AZ6017">
        <v>74000</v>
      </c>
      <c r="BA6017" t="s">
        <v>4728</v>
      </c>
      <c r="BB6017" t="s">
        <v>5989</v>
      </c>
      <c r="BF6017" t="s">
        <v>4781</v>
      </c>
    </row>
    <row r="6018" spans="46:58" x14ac:dyDescent="0.25">
      <c r="AT6018" t="s">
        <v>866</v>
      </c>
      <c r="AX6018" t="s">
        <v>4796</v>
      </c>
      <c r="AY6018" s="104">
        <v>46118.6</v>
      </c>
      <c r="AZ6018">
        <v>1460157</v>
      </c>
      <c r="BA6018" t="s">
        <v>4728</v>
      </c>
      <c r="BB6018" t="s">
        <v>5989</v>
      </c>
      <c r="BF6018" t="s">
        <v>6117</v>
      </c>
    </row>
    <row r="6019" spans="46:58" x14ac:dyDescent="0.25">
      <c r="AT6019" t="s">
        <v>496</v>
      </c>
      <c r="AU6019" t="s">
        <v>1688</v>
      </c>
      <c r="AX6019" t="s">
        <v>4890</v>
      </c>
      <c r="AY6019" s="104">
        <v>46118.6</v>
      </c>
      <c r="AZ6019">
        <v>1928204</v>
      </c>
      <c r="BA6019" t="s">
        <v>4728</v>
      </c>
      <c r="BB6019" t="s">
        <v>5989</v>
      </c>
      <c r="BC6019" t="s">
        <v>4731</v>
      </c>
      <c r="BF6019" t="s">
        <v>6411</v>
      </c>
    </row>
    <row r="6020" spans="46:58" x14ac:dyDescent="0.25">
      <c r="AT6020" t="s">
        <v>1292</v>
      </c>
      <c r="AX6020" t="s">
        <v>4919</v>
      </c>
      <c r="AY6020" s="104">
        <v>46118.6</v>
      </c>
      <c r="AZ6020">
        <v>502189</v>
      </c>
      <c r="BA6020" t="s">
        <v>4728</v>
      </c>
      <c r="BB6020" t="s">
        <v>5989</v>
      </c>
      <c r="BF6020" t="s">
        <v>5931</v>
      </c>
    </row>
    <row r="6021" spans="46:58" x14ac:dyDescent="0.25">
      <c r="AT6021" t="s">
        <v>2559</v>
      </c>
      <c r="AX6021" t="s">
        <v>7814</v>
      </c>
      <c r="AY6021" s="104">
        <v>46118.600694444445</v>
      </c>
      <c r="AZ6021">
        <v>378440</v>
      </c>
      <c r="BA6021" t="s">
        <v>4728</v>
      </c>
      <c r="BB6021" t="s">
        <v>5989</v>
      </c>
      <c r="BF6021" t="s">
        <v>5942</v>
      </c>
    </row>
    <row r="6022" spans="46:58" x14ac:dyDescent="0.25">
      <c r="AT6022" t="s">
        <v>1985</v>
      </c>
      <c r="AX6022" t="s">
        <v>4996</v>
      </c>
      <c r="AY6022" s="104">
        <v>46118.600694444445</v>
      </c>
      <c r="AZ6022">
        <v>448034</v>
      </c>
      <c r="BA6022" t="s">
        <v>4728</v>
      </c>
      <c r="BB6022" t="s">
        <v>5989</v>
      </c>
      <c r="BF6022" t="s">
        <v>5918</v>
      </c>
    </row>
    <row r="6023" spans="46:58" x14ac:dyDescent="0.25">
      <c r="AT6023" t="s">
        <v>223</v>
      </c>
      <c r="AX6023" t="s">
        <v>5783</v>
      </c>
      <c r="AY6023" s="104">
        <v>46118.600694444445</v>
      </c>
      <c r="AZ6023">
        <v>2122550</v>
      </c>
      <c r="BA6023" t="s">
        <v>4761</v>
      </c>
      <c r="BB6023" t="s">
        <v>5989</v>
      </c>
      <c r="BF6023" t="s">
        <v>5931</v>
      </c>
    </row>
    <row r="6024" spans="46:58" x14ac:dyDescent="0.25">
      <c r="AT6024" t="s">
        <v>637</v>
      </c>
      <c r="AX6024" t="s">
        <v>6335</v>
      </c>
      <c r="AY6024" s="104">
        <v>46118.600694444445</v>
      </c>
      <c r="AZ6024">
        <v>67394</v>
      </c>
      <c r="BA6024" t="s">
        <v>4728</v>
      </c>
      <c r="BB6024" t="s">
        <v>5989</v>
      </c>
      <c r="BF6024" t="s">
        <v>4781</v>
      </c>
    </row>
    <row r="6025" spans="46:58" x14ac:dyDescent="0.25">
      <c r="AT6025" t="s">
        <v>229</v>
      </c>
      <c r="AX6025" t="s">
        <v>5599</v>
      </c>
      <c r="AY6025" s="104">
        <v>46118.601388888892</v>
      </c>
      <c r="AZ6025">
        <v>295008</v>
      </c>
      <c r="BA6025" t="s">
        <v>4728</v>
      </c>
      <c r="BB6025" t="s">
        <v>5989</v>
      </c>
      <c r="BF6025" t="s">
        <v>5931</v>
      </c>
    </row>
    <row r="6026" spans="46:58" x14ac:dyDescent="0.25">
      <c r="AT6026" t="s">
        <v>1732</v>
      </c>
      <c r="AX6026" t="s">
        <v>4844</v>
      </c>
      <c r="AY6026" s="104">
        <v>46118.601388888892</v>
      </c>
      <c r="AZ6026">
        <v>266772</v>
      </c>
      <c r="BA6026" t="s">
        <v>4728</v>
      </c>
      <c r="BB6026" t="s">
        <v>5989</v>
      </c>
      <c r="BF6026" t="s">
        <v>4781</v>
      </c>
    </row>
    <row r="6027" spans="46:58" x14ac:dyDescent="0.25">
      <c r="AT6027" t="s">
        <v>2624</v>
      </c>
      <c r="AX6027" t="s">
        <v>4989</v>
      </c>
      <c r="AY6027" s="104">
        <v>46118.601388888892</v>
      </c>
      <c r="AZ6027">
        <v>1102864</v>
      </c>
      <c r="BA6027" t="s">
        <v>4728</v>
      </c>
      <c r="BB6027" t="s">
        <v>5989</v>
      </c>
      <c r="BF6027" t="s">
        <v>5942</v>
      </c>
    </row>
    <row r="6028" spans="46:58" x14ac:dyDescent="0.25">
      <c r="AT6028" t="s">
        <v>2383</v>
      </c>
      <c r="AX6028" t="s">
        <v>5442</v>
      </c>
      <c r="AY6028" s="104">
        <v>46118.602083333331</v>
      </c>
      <c r="AZ6028">
        <v>1250973</v>
      </c>
      <c r="BA6028" t="s">
        <v>4761</v>
      </c>
      <c r="BB6028" t="s">
        <v>5989</v>
      </c>
      <c r="BF6028" t="s">
        <v>5966</v>
      </c>
    </row>
    <row r="6029" spans="46:58" x14ac:dyDescent="0.25">
      <c r="AT6029" t="s">
        <v>852</v>
      </c>
      <c r="AX6029" t="s">
        <v>5192</v>
      </c>
      <c r="AY6029" s="104">
        <v>46118.602083333331</v>
      </c>
      <c r="AZ6029">
        <v>272515</v>
      </c>
      <c r="BA6029" t="s">
        <v>4761</v>
      </c>
      <c r="BB6029" t="s">
        <v>5989</v>
      </c>
      <c r="BF6029" t="s">
        <v>5966</v>
      </c>
    </row>
    <row r="6030" spans="46:58" x14ac:dyDescent="0.25">
      <c r="AT6030" t="s">
        <v>1048</v>
      </c>
      <c r="AX6030" t="s">
        <v>7815</v>
      </c>
      <c r="AY6030" s="104">
        <v>46118.602083333331</v>
      </c>
      <c r="AZ6030">
        <v>2420650</v>
      </c>
      <c r="BA6030" t="s">
        <v>4761</v>
      </c>
      <c r="BB6030" t="s">
        <v>5989</v>
      </c>
      <c r="BF6030" t="s">
        <v>5966</v>
      </c>
    </row>
    <row r="6031" spans="46:58" x14ac:dyDescent="0.25">
      <c r="AT6031" t="s">
        <v>967</v>
      </c>
      <c r="AX6031" t="s">
        <v>5222</v>
      </c>
      <c r="AY6031" s="104">
        <v>46118.602777777778</v>
      </c>
      <c r="AZ6031">
        <v>775121</v>
      </c>
      <c r="BA6031" t="s">
        <v>4761</v>
      </c>
      <c r="BB6031" t="s">
        <v>5989</v>
      </c>
      <c r="BF6031" t="s">
        <v>5966</v>
      </c>
    </row>
    <row r="6032" spans="46:58" x14ac:dyDescent="0.25">
      <c r="AT6032" t="s">
        <v>836</v>
      </c>
      <c r="AX6032" t="s">
        <v>4744</v>
      </c>
      <c r="AY6032" s="104">
        <v>46118.602777777778</v>
      </c>
      <c r="AZ6032">
        <v>407677</v>
      </c>
      <c r="BA6032" t="s">
        <v>4728</v>
      </c>
      <c r="BB6032" t="s">
        <v>5989</v>
      </c>
      <c r="BF6032" t="s">
        <v>5942</v>
      </c>
    </row>
    <row r="6033" spans="46:58" x14ac:dyDescent="0.25">
      <c r="AT6033" t="s">
        <v>1124</v>
      </c>
      <c r="AX6033" t="s">
        <v>7816</v>
      </c>
      <c r="AY6033" s="104">
        <v>46118.602777777778</v>
      </c>
      <c r="AZ6033">
        <v>427581</v>
      </c>
      <c r="BA6033" t="s">
        <v>4728</v>
      </c>
      <c r="BB6033" t="s">
        <v>5989</v>
      </c>
      <c r="BF6033" t="s">
        <v>5918</v>
      </c>
    </row>
    <row r="6034" spans="46:58" x14ac:dyDescent="0.25">
      <c r="AT6034" t="s">
        <v>226</v>
      </c>
      <c r="AX6034" t="s">
        <v>4755</v>
      </c>
      <c r="AY6034" s="104">
        <v>46118.602777777778</v>
      </c>
      <c r="AZ6034">
        <v>1149919</v>
      </c>
      <c r="BA6034" t="s">
        <v>4728</v>
      </c>
      <c r="BB6034" t="s">
        <v>5989</v>
      </c>
      <c r="BF6034" t="s">
        <v>5950</v>
      </c>
    </row>
    <row r="6035" spans="46:58" x14ac:dyDescent="0.25">
      <c r="AT6035" t="s">
        <v>73</v>
      </c>
      <c r="AX6035" t="s">
        <v>4854</v>
      </c>
      <c r="AY6035" s="104">
        <v>46118.602777777778</v>
      </c>
      <c r="AZ6035">
        <v>1881979</v>
      </c>
      <c r="BA6035" t="s">
        <v>4728</v>
      </c>
      <c r="BB6035" t="s">
        <v>5989</v>
      </c>
      <c r="BC6035" t="s">
        <v>4731</v>
      </c>
      <c r="BF6035" t="s">
        <v>5958</v>
      </c>
    </row>
    <row r="6036" spans="46:58" x14ac:dyDescent="0.25">
      <c r="AT6036" t="s">
        <v>2383</v>
      </c>
      <c r="AX6036" t="s">
        <v>4762</v>
      </c>
      <c r="AY6036" s="104">
        <v>46118.603472222225</v>
      </c>
      <c r="AZ6036">
        <v>603225</v>
      </c>
      <c r="BA6036" t="s">
        <v>4728</v>
      </c>
      <c r="BB6036" t="s">
        <v>5989</v>
      </c>
      <c r="BF6036" t="s">
        <v>5920</v>
      </c>
    </row>
    <row r="6037" spans="46:58" x14ac:dyDescent="0.25">
      <c r="AT6037" t="s">
        <v>1507</v>
      </c>
      <c r="AX6037" t="s">
        <v>5338</v>
      </c>
      <c r="AY6037" s="104">
        <v>46118.603472222225</v>
      </c>
      <c r="AZ6037">
        <v>438588</v>
      </c>
      <c r="BA6037" t="s">
        <v>4728</v>
      </c>
      <c r="BB6037" t="s">
        <v>5989</v>
      </c>
      <c r="BF6037" t="s">
        <v>5931</v>
      </c>
    </row>
    <row r="6038" spans="46:58" x14ac:dyDescent="0.25">
      <c r="AT6038" t="s">
        <v>229</v>
      </c>
      <c r="AX6038" t="s">
        <v>7393</v>
      </c>
      <c r="AY6038" s="104">
        <v>46118.603472222225</v>
      </c>
      <c r="AZ6038">
        <v>387283</v>
      </c>
      <c r="BA6038" t="s">
        <v>4728</v>
      </c>
      <c r="BB6038" t="s">
        <v>5989</v>
      </c>
      <c r="BF6038" t="s">
        <v>5931</v>
      </c>
    </row>
    <row r="6039" spans="46:58" x14ac:dyDescent="0.25">
      <c r="AT6039" t="s">
        <v>1985</v>
      </c>
      <c r="AX6039" t="s">
        <v>7047</v>
      </c>
      <c r="AY6039" s="104">
        <v>46118.604166666664</v>
      </c>
      <c r="AZ6039">
        <v>147648</v>
      </c>
      <c r="BA6039" t="s">
        <v>4728</v>
      </c>
      <c r="BB6039" t="s">
        <v>5989</v>
      </c>
      <c r="BF6039" t="s">
        <v>5925</v>
      </c>
    </row>
    <row r="6040" spans="46:58" x14ac:dyDescent="0.25">
      <c r="AT6040" t="s">
        <v>264</v>
      </c>
      <c r="AX6040" t="s">
        <v>6667</v>
      </c>
      <c r="AY6040" s="104">
        <v>46118.604166666664</v>
      </c>
      <c r="AZ6040">
        <v>621091</v>
      </c>
      <c r="BA6040" t="s">
        <v>4728</v>
      </c>
      <c r="BB6040" t="s">
        <v>5989</v>
      </c>
      <c r="BF6040" t="s">
        <v>5918</v>
      </c>
    </row>
    <row r="6041" spans="46:58" x14ac:dyDescent="0.25">
      <c r="AT6041" t="s">
        <v>1945</v>
      </c>
      <c r="AX6041" t="s">
        <v>4782</v>
      </c>
      <c r="AY6041" s="104">
        <v>46118.604166666664</v>
      </c>
      <c r="AZ6041">
        <v>1044420</v>
      </c>
      <c r="BA6041" t="s">
        <v>4761</v>
      </c>
      <c r="BB6041" t="s">
        <v>5989</v>
      </c>
      <c r="BF6041" t="s">
        <v>5934</v>
      </c>
    </row>
    <row r="6042" spans="46:58" x14ac:dyDescent="0.25">
      <c r="AT6042" t="s">
        <v>308</v>
      </c>
      <c r="AX6042" t="s">
        <v>7480</v>
      </c>
      <c r="AY6042" s="104">
        <v>46118.604166666664</v>
      </c>
      <c r="AZ6042">
        <v>244916</v>
      </c>
      <c r="BA6042" t="s">
        <v>4728</v>
      </c>
      <c r="BB6042" t="s">
        <v>5989</v>
      </c>
      <c r="BF6042" t="s">
        <v>5942</v>
      </c>
    </row>
    <row r="6043" spans="46:58" x14ac:dyDescent="0.25">
      <c r="AT6043" t="s">
        <v>868</v>
      </c>
      <c r="AX6043" t="s">
        <v>4762</v>
      </c>
      <c r="AY6043" s="104">
        <v>46118.604166666664</v>
      </c>
      <c r="AZ6043">
        <v>133042</v>
      </c>
      <c r="BA6043" t="s">
        <v>4728</v>
      </c>
      <c r="BB6043" t="s">
        <v>5989</v>
      </c>
      <c r="BF6043" t="s">
        <v>4781</v>
      </c>
    </row>
    <row r="6044" spans="46:58" x14ac:dyDescent="0.25">
      <c r="AT6044" t="s">
        <v>1955</v>
      </c>
      <c r="AX6044" t="s">
        <v>5085</v>
      </c>
      <c r="AY6044" s="104">
        <v>46118.604861111111</v>
      </c>
      <c r="AZ6044">
        <v>999396</v>
      </c>
      <c r="BA6044" t="s">
        <v>4728</v>
      </c>
      <c r="BB6044" t="s">
        <v>5989</v>
      </c>
      <c r="BF6044" t="s">
        <v>5942</v>
      </c>
    </row>
    <row r="6045" spans="46:58" x14ac:dyDescent="0.25">
      <c r="AT6045" t="s">
        <v>852</v>
      </c>
      <c r="AX6045" t="s">
        <v>5012</v>
      </c>
      <c r="AY6045" s="104">
        <v>46118.604861111111</v>
      </c>
      <c r="AZ6045">
        <v>832369</v>
      </c>
      <c r="BA6045" t="s">
        <v>4728</v>
      </c>
      <c r="BB6045" t="s">
        <v>5989</v>
      </c>
      <c r="BF6045" t="s">
        <v>5942</v>
      </c>
    </row>
    <row r="6046" spans="46:58" x14ac:dyDescent="0.25">
      <c r="AT6046" t="s">
        <v>2510</v>
      </c>
      <c r="AX6046" t="s">
        <v>4743</v>
      </c>
      <c r="AY6046" s="104">
        <v>46118.604861111111</v>
      </c>
      <c r="AZ6046">
        <v>1599787</v>
      </c>
      <c r="BA6046" t="s">
        <v>4761</v>
      </c>
      <c r="BB6046" t="s">
        <v>5989</v>
      </c>
      <c r="BF6046" t="s">
        <v>5966</v>
      </c>
    </row>
    <row r="6047" spans="46:58" x14ac:dyDescent="0.25">
      <c r="AT6047" t="s">
        <v>1284</v>
      </c>
      <c r="AX6047" t="s">
        <v>6400</v>
      </c>
      <c r="AY6047" s="104">
        <v>46118.604861111111</v>
      </c>
      <c r="AZ6047">
        <v>527704</v>
      </c>
      <c r="BA6047" t="s">
        <v>4728</v>
      </c>
      <c r="BB6047" t="s">
        <v>5989</v>
      </c>
      <c r="BF6047" t="s">
        <v>5948</v>
      </c>
    </row>
    <row r="6048" spans="46:58" x14ac:dyDescent="0.25">
      <c r="AT6048" t="s">
        <v>250</v>
      </c>
      <c r="AX6048" t="s">
        <v>4944</v>
      </c>
      <c r="AY6048" s="104">
        <v>46118.604861111111</v>
      </c>
      <c r="AZ6048">
        <v>4035271</v>
      </c>
      <c r="BA6048" t="s">
        <v>4761</v>
      </c>
      <c r="BB6048" t="s">
        <v>5989</v>
      </c>
      <c r="BF6048" t="s">
        <v>4781</v>
      </c>
    </row>
    <row r="6049" spans="46:58" x14ac:dyDescent="0.25">
      <c r="AT6049" t="s">
        <v>1985</v>
      </c>
      <c r="AX6049" t="s">
        <v>4843</v>
      </c>
      <c r="AY6049" s="104">
        <v>46118.604861111111</v>
      </c>
      <c r="AZ6049">
        <v>166933</v>
      </c>
      <c r="BA6049" t="s">
        <v>4728</v>
      </c>
      <c r="BB6049" t="s">
        <v>5989</v>
      </c>
      <c r="BF6049" t="s">
        <v>5942</v>
      </c>
    </row>
    <row r="6050" spans="46:58" x14ac:dyDescent="0.25">
      <c r="AT6050" t="s">
        <v>1048</v>
      </c>
      <c r="AX6050" t="s">
        <v>5429</v>
      </c>
      <c r="AY6050" s="104">
        <v>46118.605555555558</v>
      </c>
      <c r="AZ6050">
        <v>407272</v>
      </c>
      <c r="BA6050" t="s">
        <v>4728</v>
      </c>
      <c r="BB6050" t="s">
        <v>5989</v>
      </c>
      <c r="BF6050" t="s">
        <v>5931</v>
      </c>
    </row>
    <row r="6051" spans="46:58" x14ac:dyDescent="0.25">
      <c r="AT6051" t="s">
        <v>205</v>
      </c>
      <c r="AX6051" t="s">
        <v>4877</v>
      </c>
      <c r="AY6051" s="104">
        <v>46118.605555555558</v>
      </c>
      <c r="AZ6051">
        <v>51171</v>
      </c>
      <c r="BA6051" t="s">
        <v>4728</v>
      </c>
      <c r="BB6051" t="s">
        <v>5989</v>
      </c>
      <c r="BF6051" t="s">
        <v>5925</v>
      </c>
    </row>
    <row r="6052" spans="46:58" x14ac:dyDescent="0.25">
      <c r="AT6052" t="s">
        <v>75</v>
      </c>
      <c r="AX6052" t="s">
        <v>7410</v>
      </c>
      <c r="AY6052" s="104">
        <v>46118.606249999997</v>
      </c>
      <c r="AZ6052">
        <v>747874</v>
      </c>
      <c r="BA6052" t="s">
        <v>4728</v>
      </c>
      <c r="BB6052" t="s">
        <v>5989</v>
      </c>
      <c r="BF6052" t="s">
        <v>5931</v>
      </c>
    </row>
    <row r="6053" spans="46:58" x14ac:dyDescent="0.25">
      <c r="AT6053" t="s">
        <v>1220</v>
      </c>
      <c r="AX6053" t="s">
        <v>4782</v>
      </c>
      <c r="AY6053" s="104">
        <v>46118.606249999997</v>
      </c>
      <c r="AZ6053">
        <v>541369</v>
      </c>
      <c r="BA6053" t="s">
        <v>4728</v>
      </c>
      <c r="BB6053" t="s">
        <v>5989</v>
      </c>
      <c r="BF6053" t="s">
        <v>5931</v>
      </c>
    </row>
    <row r="6054" spans="46:58" x14ac:dyDescent="0.25">
      <c r="AT6054" t="s">
        <v>868</v>
      </c>
      <c r="AX6054" t="s">
        <v>4967</v>
      </c>
      <c r="AY6054" s="104">
        <v>46118.606249999997</v>
      </c>
      <c r="AZ6054">
        <v>292079</v>
      </c>
      <c r="BA6054" t="s">
        <v>4728</v>
      </c>
      <c r="BB6054" t="s">
        <v>5989</v>
      </c>
      <c r="BF6054" t="s">
        <v>5942</v>
      </c>
    </row>
    <row r="6055" spans="46:58" x14ac:dyDescent="0.25">
      <c r="AT6055" t="s">
        <v>205</v>
      </c>
      <c r="AX6055" t="s">
        <v>6433</v>
      </c>
      <c r="AY6055" s="104">
        <v>46118.606249999997</v>
      </c>
      <c r="AZ6055">
        <v>56230</v>
      </c>
      <c r="BA6055" t="s">
        <v>4728</v>
      </c>
      <c r="BB6055" t="s">
        <v>5989</v>
      </c>
      <c r="BF6055" t="s">
        <v>5925</v>
      </c>
    </row>
    <row r="6056" spans="46:58" x14ac:dyDescent="0.25">
      <c r="AT6056" t="s">
        <v>2259</v>
      </c>
      <c r="AX6056" t="s">
        <v>5401</v>
      </c>
      <c r="AY6056" s="104">
        <v>46118.606249999997</v>
      </c>
      <c r="AZ6056">
        <v>267204</v>
      </c>
      <c r="BA6056" t="s">
        <v>4728</v>
      </c>
      <c r="BB6056" t="s">
        <v>5989</v>
      </c>
      <c r="BF6056" t="s">
        <v>5942</v>
      </c>
    </row>
    <row r="6057" spans="46:58" x14ac:dyDescent="0.25">
      <c r="AT6057" t="s">
        <v>205</v>
      </c>
      <c r="AX6057" t="s">
        <v>7258</v>
      </c>
      <c r="AY6057" s="104">
        <v>46118.606249999997</v>
      </c>
      <c r="AZ6057">
        <v>299454</v>
      </c>
      <c r="BA6057" t="s">
        <v>4728</v>
      </c>
      <c r="BB6057" t="s">
        <v>5989</v>
      </c>
      <c r="BF6057" t="s">
        <v>5942</v>
      </c>
    </row>
    <row r="6058" spans="46:58" x14ac:dyDescent="0.25">
      <c r="AT6058" t="s">
        <v>2510</v>
      </c>
      <c r="AX6058" t="s">
        <v>5256</v>
      </c>
      <c r="AY6058" s="104">
        <v>46118.606944444444</v>
      </c>
      <c r="AZ6058">
        <v>394458</v>
      </c>
      <c r="BA6058" t="s">
        <v>4728</v>
      </c>
      <c r="BB6058" t="s">
        <v>5989</v>
      </c>
      <c r="BF6058" t="s">
        <v>5942</v>
      </c>
    </row>
    <row r="6059" spans="46:58" x14ac:dyDescent="0.25">
      <c r="AT6059" t="s">
        <v>232</v>
      </c>
      <c r="AX6059" t="s">
        <v>7817</v>
      </c>
      <c r="AY6059" s="104">
        <v>46118.606944444444</v>
      </c>
      <c r="AZ6059">
        <v>524666</v>
      </c>
      <c r="BA6059" t="s">
        <v>4728</v>
      </c>
      <c r="BB6059" t="s">
        <v>5989</v>
      </c>
      <c r="BF6059" t="s">
        <v>4781</v>
      </c>
    </row>
    <row r="6060" spans="46:58" x14ac:dyDescent="0.25">
      <c r="AT6060" t="s">
        <v>516</v>
      </c>
      <c r="AU6060" t="s">
        <v>1688</v>
      </c>
      <c r="AX6060" t="s">
        <v>5131</v>
      </c>
      <c r="AY6060" s="104">
        <v>46118.606944444444</v>
      </c>
      <c r="AZ6060">
        <v>2093628</v>
      </c>
      <c r="BA6060" t="s">
        <v>4728</v>
      </c>
      <c r="BB6060" t="s">
        <v>5989</v>
      </c>
      <c r="BC6060" t="s">
        <v>4731</v>
      </c>
      <c r="BF6060" t="s">
        <v>6411</v>
      </c>
    </row>
    <row r="6061" spans="46:58" x14ac:dyDescent="0.25">
      <c r="AT6061" t="s">
        <v>308</v>
      </c>
      <c r="AX6061" t="s">
        <v>5174</v>
      </c>
      <c r="AY6061" s="104">
        <v>46118.606944444444</v>
      </c>
      <c r="AZ6061">
        <v>446351</v>
      </c>
      <c r="BA6061" t="s">
        <v>4728</v>
      </c>
      <c r="BB6061" t="s">
        <v>5989</v>
      </c>
      <c r="BF6061" t="s">
        <v>5942</v>
      </c>
    </row>
    <row r="6062" spans="46:58" x14ac:dyDescent="0.25">
      <c r="AT6062" t="s">
        <v>1385</v>
      </c>
      <c r="AX6062" t="s">
        <v>6209</v>
      </c>
      <c r="AY6062" s="104">
        <v>46118.606944444444</v>
      </c>
      <c r="AZ6062">
        <v>650879</v>
      </c>
      <c r="BA6062" t="s">
        <v>4728</v>
      </c>
      <c r="BB6062" t="s">
        <v>5989</v>
      </c>
      <c r="BF6062" t="s">
        <v>5966</v>
      </c>
    </row>
    <row r="6063" spans="46:58" x14ac:dyDescent="0.25">
      <c r="AT6063" t="s">
        <v>1124</v>
      </c>
      <c r="AX6063" t="s">
        <v>4945</v>
      </c>
      <c r="AY6063" s="104">
        <v>46118.607638888891</v>
      </c>
      <c r="AZ6063">
        <v>94573</v>
      </c>
      <c r="BA6063" t="s">
        <v>4728</v>
      </c>
      <c r="BB6063" t="s">
        <v>5989</v>
      </c>
      <c r="BF6063" t="s">
        <v>5918</v>
      </c>
    </row>
    <row r="6064" spans="46:58" x14ac:dyDescent="0.25">
      <c r="AT6064" t="s">
        <v>836</v>
      </c>
      <c r="AX6064" t="s">
        <v>6433</v>
      </c>
      <c r="AY6064" s="104">
        <v>46118.607638888891</v>
      </c>
      <c r="AZ6064">
        <v>2739102</v>
      </c>
      <c r="BA6064" t="s">
        <v>4761</v>
      </c>
      <c r="BB6064" t="s">
        <v>5989</v>
      </c>
      <c r="BF6064" t="s">
        <v>5942</v>
      </c>
    </row>
    <row r="6065" spans="46:58" x14ac:dyDescent="0.25">
      <c r="AT6065" t="s">
        <v>229</v>
      </c>
      <c r="AX6065" t="s">
        <v>6112</v>
      </c>
      <c r="AY6065" s="104">
        <v>46118.607638888891</v>
      </c>
      <c r="AZ6065">
        <v>265583</v>
      </c>
      <c r="BA6065" t="s">
        <v>4728</v>
      </c>
      <c r="BB6065" t="s">
        <v>5989</v>
      </c>
      <c r="BF6065" t="s">
        <v>5931</v>
      </c>
    </row>
    <row r="6066" spans="46:58" x14ac:dyDescent="0.25">
      <c r="AT6066" t="s">
        <v>1559</v>
      </c>
      <c r="AU6066" t="s">
        <v>683</v>
      </c>
      <c r="AX6066" t="s">
        <v>4930</v>
      </c>
      <c r="AY6066" s="104">
        <v>46118.607638888891</v>
      </c>
      <c r="AZ6066">
        <v>2183173</v>
      </c>
      <c r="BA6066" t="s">
        <v>4728</v>
      </c>
      <c r="BB6066" t="s">
        <v>5989</v>
      </c>
      <c r="BC6066" t="s">
        <v>4731</v>
      </c>
      <c r="BF6066" t="s">
        <v>6495</v>
      </c>
    </row>
    <row r="6067" spans="46:58" x14ac:dyDescent="0.25">
      <c r="AT6067" t="s">
        <v>80</v>
      </c>
      <c r="AX6067" t="s">
        <v>5211</v>
      </c>
      <c r="AY6067" s="104">
        <v>46118.607638888891</v>
      </c>
      <c r="AZ6067">
        <v>609859</v>
      </c>
      <c r="BA6067" t="s">
        <v>4761</v>
      </c>
      <c r="BB6067" t="s">
        <v>5989</v>
      </c>
      <c r="BF6067" t="s">
        <v>5966</v>
      </c>
    </row>
    <row r="6068" spans="46:58" x14ac:dyDescent="0.25">
      <c r="AT6068" t="s">
        <v>76</v>
      </c>
      <c r="AU6068" t="s">
        <v>1985</v>
      </c>
      <c r="AX6068" t="s">
        <v>4945</v>
      </c>
      <c r="AY6068" s="104">
        <v>46118.60833333333</v>
      </c>
      <c r="AZ6068">
        <v>1436274</v>
      </c>
      <c r="BA6068" t="s">
        <v>4728</v>
      </c>
      <c r="BB6068" t="s">
        <v>5989</v>
      </c>
      <c r="BC6068" t="s">
        <v>13</v>
      </c>
      <c r="BF6068" t="s">
        <v>6238</v>
      </c>
    </row>
    <row r="6069" spans="46:58" x14ac:dyDescent="0.25">
      <c r="AT6069" t="s">
        <v>1732</v>
      </c>
      <c r="AX6069" t="s">
        <v>4782</v>
      </c>
      <c r="AY6069" s="104">
        <v>46118.60833333333</v>
      </c>
      <c r="AZ6069">
        <v>270933</v>
      </c>
      <c r="BA6069" t="s">
        <v>4728</v>
      </c>
      <c r="BB6069" t="s">
        <v>5989</v>
      </c>
      <c r="BF6069" t="s">
        <v>4781</v>
      </c>
    </row>
    <row r="6070" spans="46:58" x14ac:dyDescent="0.25">
      <c r="AT6070" t="s">
        <v>1945</v>
      </c>
      <c r="AX6070" t="s">
        <v>7153</v>
      </c>
      <c r="AY6070" s="104">
        <v>46118.609027777777</v>
      </c>
      <c r="AZ6070">
        <v>311174</v>
      </c>
      <c r="BA6070" t="s">
        <v>4728</v>
      </c>
      <c r="BB6070" t="s">
        <v>5989</v>
      </c>
      <c r="BF6070" t="s">
        <v>5918</v>
      </c>
    </row>
    <row r="6071" spans="46:58" x14ac:dyDescent="0.25">
      <c r="AT6071" t="s">
        <v>250</v>
      </c>
      <c r="AX6071" t="s">
        <v>5633</v>
      </c>
      <c r="AY6071" s="104">
        <v>46118.609027777777</v>
      </c>
      <c r="AZ6071">
        <v>786693</v>
      </c>
      <c r="BA6071" t="s">
        <v>4728</v>
      </c>
      <c r="BB6071" t="s">
        <v>5989</v>
      </c>
      <c r="BF6071" t="s">
        <v>4781</v>
      </c>
    </row>
    <row r="6072" spans="46:58" x14ac:dyDescent="0.25">
      <c r="AT6072" t="s">
        <v>1292</v>
      </c>
      <c r="AX6072" t="s">
        <v>6464</v>
      </c>
      <c r="AY6072" s="104">
        <v>46118.609027777777</v>
      </c>
      <c r="AZ6072">
        <v>272803</v>
      </c>
      <c r="BA6072" t="s">
        <v>4728</v>
      </c>
      <c r="BB6072" t="s">
        <v>5989</v>
      </c>
      <c r="BF6072" t="s">
        <v>5934</v>
      </c>
    </row>
    <row r="6073" spans="46:58" x14ac:dyDescent="0.25">
      <c r="AT6073" t="s">
        <v>868</v>
      </c>
      <c r="AX6073" t="s">
        <v>4930</v>
      </c>
      <c r="AY6073" s="104">
        <v>46118.609027777777</v>
      </c>
      <c r="AZ6073">
        <v>278536</v>
      </c>
      <c r="BA6073" t="s">
        <v>4728</v>
      </c>
      <c r="BB6073" t="s">
        <v>5989</v>
      </c>
      <c r="BF6073" t="s">
        <v>5918</v>
      </c>
    </row>
    <row r="6074" spans="46:58" x14ac:dyDescent="0.25">
      <c r="AT6074" t="s">
        <v>1559</v>
      </c>
      <c r="AX6074" t="s">
        <v>5216</v>
      </c>
      <c r="AY6074" s="104">
        <v>46118.609722222223</v>
      </c>
      <c r="AZ6074">
        <v>224014</v>
      </c>
      <c r="BA6074" t="s">
        <v>4728</v>
      </c>
      <c r="BB6074" t="s">
        <v>5989</v>
      </c>
      <c r="BF6074" t="s">
        <v>5918</v>
      </c>
    </row>
    <row r="6075" spans="46:58" x14ac:dyDescent="0.25">
      <c r="AT6075" t="s">
        <v>2383</v>
      </c>
      <c r="AX6075" t="s">
        <v>4755</v>
      </c>
      <c r="AY6075" s="104">
        <v>46118.609722222223</v>
      </c>
      <c r="AZ6075">
        <v>438953</v>
      </c>
      <c r="BA6075" t="s">
        <v>4728</v>
      </c>
      <c r="BB6075" t="s">
        <v>5989</v>
      </c>
      <c r="BF6075" t="s">
        <v>6069</v>
      </c>
    </row>
    <row r="6076" spans="46:58" x14ac:dyDescent="0.25">
      <c r="AT6076" t="s">
        <v>229</v>
      </c>
      <c r="AX6076" t="s">
        <v>4877</v>
      </c>
      <c r="AY6076" s="104">
        <v>46118.61041666667</v>
      </c>
      <c r="AZ6076">
        <v>284715</v>
      </c>
      <c r="BA6076" t="s">
        <v>4728</v>
      </c>
      <c r="BB6076" t="s">
        <v>5989</v>
      </c>
      <c r="BF6076" t="s">
        <v>5931</v>
      </c>
    </row>
    <row r="6077" spans="46:58" x14ac:dyDescent="0.25">
      <c r="AT6077" t="s">
        <v>1048</v>
      </c>
      <c r="AX6077" t="s">
        <v>6061</v>
      </c>
      <c r="AY6077" s="104">
        <v>46118.61041666667</v>
      </c>
      <c r="AZ6077">
        <v>326852</v>
      </c>
      <c r="BA6077" t="s">
        <v>4728</v>
      </c>
      <c r="BB6077" t="s">
        <v>5989</v>
      </c>
      <c r="BF6077" t="s">
        <v>5931</v>
      </c>
    </row>
    <row r="6078" spans="46:58" x14ac:dyDescent="0.25">
      <c r="AT6078" t="s">
        <v>253</v>
      </c>
      <c r="AX6078" t="s">
        <v>4877</v>
      </c>
      <c r="AY6078" s="104">
        <v>46118.61041666667</v>
      </c>
      <c r="AZ6078">
        <v>75985</v>
      </c>
      <c r="BA6078" t="s">
        <v>4728</v>
      </c>
      <c r="BB6078" t="s">
        <v>5989</v>
      </c>
      <c r="BF6078" t="s">
        <v>5966</v>
      </c>
    </row>
    <row r="6079" spans="46:58" x14ac:dyDescent="0.25">
      <c r="AT6079" t="s">
        <v>205</v>
      </c>
      <c r="AX6079" t="s">
        <v>7818</v>
      </c>
      <c r="AY6079" s="104">
        <v>46118.611111111109</v>
      </c>
      <c r="AZ6079">
        <v>606947</v>
      </c>
      <c r="BA6079" t="s">
        <v>4728</v>
      </c>
      <c r="BB6079" t="s">
        <v>5989</v>
      </c>
      <c r="BF6079" t="s">
        <v>5931</v>
      </c>
    </row>
    <row r="6080" spans="46:58" x14ac:dyDescent="0.25">
      <c r="AT6080" t="s">
        <v>2510</v>
      </c>
      <c r="AX6080" t="s">
        <v>7222</v>
      </c>
      <c r="AY6080" s="104">
        <v>46118.611111111109</v>
      </c>
      <c r="AZ6080">
        <v>262550</v>
      </c>
      <c r="BA6080" t="s">
        <v>4761</v>
      </c>
      <c r="BB6080" t="s">
        <v>5989</v>
      </c>
      <c r="BF6080" t="s">
        <v>5966</v>
      </c>
    </row>
    <row r="6081" spans="46:58" x14ac:dyDescent="0.25">
      <c r="AT6081" t="s">
        <v>967</v>
      </c>
      <c r="AX6081" t="s">
        <v>4843</v>
      </c>
      <c r="AY6081" s="104">
        <v>46118.611111111109</v>
      </c>
      <c r="AZ6081">
        <v>379222</v>
      </c>
      <c r="BA6081" t="s">
        <v>4728</v>
      </c>
      <c r="BB6081" t="s">
        <v>5989</v>
      </c>
      <c r="BF6081" t="s">
        <v>5931</v>
      </c>
    </row>
    <row r="6082" spans="46:58" x14ac:dyDescent="0.25">
      <c r="AT6082" t="s">
        <v>1531</v>
      </c>
      <c r="AX6082" t="s">
        <v>5015</v>
      </c>
      <c r="AY6082" s="104">
        <v>46118.611111111109</v>
      </c>
      <c r="AZ6082">
        <v>976437</v>
      </c>
      <c r="BA6082" t="s">
        <v>4728</v>
      </c>
      <c r="BB6082" t="s">
        <v>5989</v>
      </c>
      <c r="BF6082" t="s">
        <v>5931</v>
      </c>
    </row>
    <row r="6083" spans="46:58" x14ac:dyDescent="0.25">
      <c r="AT6083" t="s">
        <v>264</v>
      </c>
      <c r="AX6083" t="s">
        <v>4753</v>
      </c>
      <c r="AY6083" s="104">
        <v>46118.611805555556</v>
      </c>
      <c r="AZ6083">
        <v>573746</v>
      </c>
      <c r="BA6083" t="s">
        <v>4728</v>
      </c>
      <c r="BB6083" t="s">
        <v>5989</v>
      </c>
      <c r="BF6083" t="s">
        <v>6069</v>
      </c>
    </row>
    <row r="6084" spans="46:58" x14ac:dyDescent="0.25">
      <c r="AT6084" t="s">
        <v>2600</v>
      </c>
      <c r="AX6084" t="s">
        <v>5561</v>
      </c>
      <c r="AY6084" s="104">
        <v>46118.611805555556</v>
      </c>
      <c r="AZ6084">
        <v>137418</v>
      </c>
      <c r="BA6084" t="s">
        <v>4728</v>
      </c>
      <c r="BB6084" t="s">
        <v>5989</v>
      </c>
      <c r="BF6084" t="s">
        <v>5948</v>
      </c>
    </row>
    <row r="6085" spans="46:58" x14ac:dyDescent="0.25">
      <c r="AT6085" t="s">
        <v>516</v>
      </c>
      <c r="AX6085" t="s">
        <v>7738</v>
      </c>
      <c r="AY6085" s="104">
        <v>46118.611805555556</v>
      </c>
      <c r="AZ6085">
        <v>290907</v>
      </c>
      <c r="BA6085" t="s">
        <v>4728</v>
      </c>
      <c r="BB6085" t="s">
        <v>5989</v>
      </c>
      <c r="BF6085" t="s">
        <v>5931</v>
      </c>
    </row>
    <row r="6086" spans="46:58" x14ac:dyDescent="0.25">
      <c r="AT6086" t="s">
        <v>1559</v>
      </c>
      <c r="AX6086" t="s">
        <v>4948</v>
      </c>
      <c r="AY6086" s="104">
        <v>46118.612500000003</v>
      </c>
      <c r="AZ6086">
        <v>252091</v>
      </c>
      <c r="BA6086" t="s">
        <v>4728</v>
      </c>
      <c r="BB6086" t="s">
        <v>5989</v>
      </c>
      <c r="BF6086" t="s">
        <v>5931</v>
      </c>
    </row>
    <row r="6087" spans="46:58" x14ac:dyDescent="0.25">
      <c r="AT6087" t="s">
        <v>1124</v>
      </c>
      <c r="AX6087" t="s">
        <v>7582</v>
      </c>
      <c r="AY6087" s="104">
        <v>46118.612500000003</v>
      </c>
      <c r="AZ6087">
        <v>180817</v>
      </c>
      <c r="BA6087" t="s">
        <v>4728</v>
      </c>
      <c r="BB6087" t="s">
        <v>5989</v>
      </c>
      <c r="BF6087" t="s">
        <v>5918</v>
      </c>
    </row>
    <row r="6088" spans="46:58" x14ac:dyDescent="0.25">
      <c r="AT6088" t="s">
        <v>308</v>
      </c>
      <c r="AX6088" t="s">
        <v>6768</v>
      </c>
      <c r="AY6088" s="104">
        <v>46118.613194444442</v>
      </c>
      <c r="AZ6088">
        <v>114280</v>
      </c>
      <c r="BA6088" t="s">
        <v>4728</v>
      </c>
      <c r="BB6088" t="s">
        <v>5989</v>
      </c>
      <c r="BF6088" t="s">
        <v>5925</v>
      </c>
    </row>
    <row r="6089" spans="46:58" x14ac:dyDescent="0.25">
      <c r="AT6089" t="s">
        <v>232</v>
      </c>
      <c r="AX6089" t="s">
        <v>4890</v>
      </c>
      <c r="AY6089" s="104">
        <v>46118.613194444442</v>
      </c>
      <c r="AZ6089">
        <v>132156</v>
      </c>
      <c r="BA6089" t="s">
        <v>4728</v>
      </c>
      <c r="BB6089" t="s">
        <v>5989</v>
      </c>
      <c r="BF6089" t="s">
        <v>5925</v>
      </c>
    </row>
    <row r="6090" spans="46:58" x14ac:dyDescent="0.25">
      <c r="AT6090" t="s">
        <v>1292</v>
      </c>
      <c r="AX6090" t="s">
        <v>4762</v>
      </c>
      <c r="AY6090" s="104">
        <v>46118.613194444442</v>
      </c>
      <c r="AZ6090">
        <v>55459</v>
      </c>
      <c r="BA6090" t="s">
        <v>4728</v>
      </c>
      <c r="BB6090" t="s">
        <v>5989</v>
      </c>
      <c r="BF6090" t="s">
        <v>5948</v>
      </c>
    </row>
    <row r="6091" spans="46:58" x14ac:dyDescent="0.25">
      <c r="AT6091" t="s">
        <v>2510</v>
      </c>
      <c r="AX6091" t="s">
        <v>5561</v>
      </c>
      <c r="AY6091" s="104">
        <v>46118.613194444442</v>
      </c>
      <c r="AZ6091">
        <v>184601</v>
      </c>
      <c r="BA6091" t="s">
        <v>4728</v>
      </c>
      <c r="BB6091" t="s">
        <v>5989</v>
      </c>
      <c r="BF6091" t="s">
        <v>5918</v>
      </c>
    </row>
    <row r="6092" spans="46:58" x14ac:dyDescent="0.25">
      <c r="AT6092" t="s">
        <v>1945</v>
      </c>
      <c r="AX6092" t="s">
        <v>4890</v>
      </c>
      <c r="AY6092" s="104">
        <v>46118.613194444442</v>
      </c>
      <c r="AZ6092">
        <v>234135</v>
      </c>
      <c r="BA6092" t="s">
        <v>4728</v>
      </c>
      <c r="BB6092" t="s">
        <v>5989</v>
      </c>
      <c r="BF6092" t="s">
        <v>5918</v>
      </c>
    </row>
    <row r="6093" spans="46:58" x14ac:dyDescent="0.25">
      <c r="AT6093" t="s">
        <v>76</v>
      </c>
      <c r="AX6093" t="s">
        <v>7571</v>
      </c>
      <c r="AY6093" s="104">
        <v>46118.613194444442</v>
      </c>
      <c r="AZ6093">
        <v>1696782</v>
      </c>
      <c r="BA6093" t="s">
        <v>4728</v>
      </c>
      <c r="BB6093" t="s">
        <v>5989</v>
      </c>
      <c r="BF6093" t="s">
        <v>6314</v>
      </c>
    </row>
    <row r="6094" spans="46:58" x14ac:dyDescent="0.25">
      <c r="AT6094" t="s">
        <v>432</v>
      </c>
      <c r="AX6094" t="s">
        <v>4762</v>
      </c>
      <c r="AY6094" s="104">
        <v>46118.613888888889</v>
      </c>
      <c r="AZ6094">
        <v>1551040</v>
      </c>
      <c r="BA6094" t="s">
        <v>4761</v>
      </c>
      <c r="BB6094" t="s">
        <v>5989</v>
      </c>
      <c r="BF6094" t="s">
        <v>5966</v>
      </c>
    </row>
    <row r="6095" spans="46:58" x14ac:dyDescent="0.25">
      <c r="AT6095" t="s">
        <v>2600</v>
      </c>
      <c r="AX6095" t="s">
        <v>4840</v>
      </c>
      <c r="AY6095" s="104">
        <v>46118.613888888889</v>
      </c>
      <c r="AZ6095">
        <v>2673568</v>
      </c>
      <c r="BA6095" t="s">
        <v>4761</v>
      </c>
      <c r="BB6095" t="s">
        <v>5989</v>
      </c>
      <c r="BF6095" t="s">
        <v>5918</v>
      </c>
    </row>
    <row r="6096" spans="46:58" x14ac:dyDescent="0.25">
      <c r="AT6096" t="s">
        <v>1284</v>
      </c>
      <c r="AX6096" t="s">
        <v>4975</v>
      </c>
      <c r="AY6096" s="104">
        <v>46118.613888888889</v>
      </c>
      <c r="AZ6096">
        <v>351401</v>
      </c>
      <c r="BA6096" t="s">
        <v>4728</v>
      </c>
      <c r="BB6096" t="s">
        <v>5989</v>
      </c>
      <c r="BF6096" t="s">
        <v>5918</v>
      </c>
    </row>
    <row r="6097" spans="46:58" x14ac:dyDescent="0.25">
      <c r="AT6097" t="s">
        <v>229</v>
      </c>
      <c r="AX6097" t="s">
        <v>7222</v>
      </c>
      <c r="AY6097" s="104">
        <v>46118.614583333336</v>
      </c>
      <c r="AZ6097">
        <v>434148</v>
      </c>
      <c r="BA6097" t="s">
        <v>4728</v>
      </c>
      <c r="BB6097" t="s">
        <v>5989</v>
      </c>
      <c r="BF6097" t="s">
        <v>4781</v>
      </c>
    </row>
    <row r="6098" spans="46:58" x14ac:dyDescent="0.25">
      <c r="AT6098" t="s">
        <v>1292</v>
      </c>
      <c r="AU6098" t="s">
        <v>683</v>
      </c>
      <c r="AX6098" t="s">
        <v>4755</v>
      </c>
      <c r="AY6098" s="104">
        <v>46118.614583333336</v>
      </c>
      <c r="AZ6098">
        <v>3146351</v>
      </c>
      <c r="BA6098" t="s">
        <v>4728</v>
      </c>
      <c r="BB6098" t="s">
        <v>5989</v>
      </c>
      <c r="BC6098" t="s">
        <v>4731</v>
      </c>
      <c r="BF6098" t="s">
        <v>7819</v>
      </c>
    </row>
    <row r="6099" spans="46:58" x14ac:dyDescent="0.25">
      <c r="AT6099" t="s">
        <v>852</v>
      </c>
      <c r="AX6099" t="s">
        <v>4890</v>
      </c>
      <c r="AY6099" s="104">
        <v>46118.614583333336</v>
      </c>
      <c r="AZ6099">
        <v>1034216</v>
      </c>
      <c r="BA6099" t="s">
        <v>4761</v>
      </c>
      <c r="BB6099" t="s">
        <v>5989</v>
      </c>
      <c r="BF6099" t="s">
        <v>5966</v>
      </c>
    </row>
    <row r="6100" spans="46:58" x14ac:dyDescent="0.25">
      <c r="AT6100" t="s">
        <v>1048</v>
      </c>
      <c r="AX6100" t="s">
        <v>5174</v>
      </c>
      <c r="AY6100" s="104">
        <v>46118.614583333336</v>
      </c>
      <c r="AZ6100">
        <v>321967</v>
      </c>
      <c r="BA6100" t="s">
        <v>4761</v>
      </c>
      <c r="BB6100" t="s">
        <v>5989</v>
      </c>
      <c r="BF6100" t="s">
        <v>5966</v>
      </c>
    </row>
    <row r="6101" spans="46:58" x14ac:dyDescent="0.25">
      <c r="AT6101" t="s">
        <v>308</v>
      </c>
      <c r="AX6101" t="s">
        <v>7820</v>
      </c>
      <c r="AY6101" s="104">
        <v>46118.614583333336</v>
      </c>
      <c r="AZ6101">
        <v>60908</v>
      </c>
      <c r="BA6101" t="s">
        <v>4728</v>
      </c>
      <c r="BB6101" t="s">
        <v>5989</v>
      </c>
      <c r="BF6101" t="s">
        <v>5925</v>
      </c>
    </row>
    <row r="6102" spans="46:58" x14ac:dyDescent="0.25">
      <c r="AT6102" t="s">
        <v>2624</v>
      </c>
      <c r="AX6102" t="s">
        <v>6021</v>
      </c>
      <c r="AY6102" s="104">
        <v>46118.614583333336</v>
      </c>
      <c r="AZ6102">
        <v>306369</v>
      </c>
      <c r="BA6102" t="s">
        <v>4728</v>
      </c>
      <c r="BB6102" t="s">
        <v>5989</v>
      </c>
      <c r="BF6102" t="s">
        <v>5942</v>
      </c>
    </row>
    <row r="6103" spans="46:58" x14ac:dyDescent="0.25">
      <c r="AT6103" t="s">
        <v>1559</v>
      </c>
      <c r="AX6103" t="s">
        <v>5431</v>
      </c>
      <c r="AY6103" s="104">
        <v>46118.615277777775</v>
      </c>
      <c r="AZ6103">
        <v>409514</v>
      </c>
      <c r="BA6103" t="s">
        <v>4728</v>
      </c>
      <c r="BB6103" t="s">
        <v>5989</v>
      </c>
      <c r="BF6103" t="s">
        <v>5931</v>
      </c>
    </row>
    <row r="6104" spans="46:58" x14ac:dyDescent="0.25">
      <c r="AT6104" t="s">
        <v>1124</v>
      </c>
      <c r="AX6104" t="s">
        <v>4765</v>
      </c>
      <c r="AY6104" s="104">
        <v>46118.615277777775</v>
      </c>
      <c r="AZ6104">
        <v>87090</v>
      </c>
      <c r="BA6104" t="s">
        <v>4728</v>
      </c>
      <c r="BB6104" t="s">
        <v>5989</v>
      </c>
      <c r="BF6104" t="s">
        <v>5918</v>
      </c>
    </row>
    <row r="6105" spans="46:58" x14ac:dyDescent="0.25">
      <c r="AT6105" t="s">
        <v>2383</v>
      </c>
      <c r="AX6105" t="s">
        <v>5700</v>
      </c>
      <c r="AY6105" s="104">
        <v>46118.615277777775</v>
      </c>
      <c r="AZ6105">
        <v>480662</v>
      </c>
      <c r="BA6105" t="s">
        <v>4728</v>
      </c>
      <c r="BB6105" t="s">
        <v>5989</v>
      </c>
      <c r="BF6105" t="s">
        <v>5931</v>
      </c>
    </row>
    <row r="6106" spans="46:58" x14ac:dyDescent="0.25">
      <c r="AT6106" t="s">
        <v>1385</v>
      </c>
      <c r="AX6106" t="s">
        <v>5310</v>
      </c>
      <c r="AY6106" s="104">
        <v>46118.615972222222</v>
      </c>
      <c r="AZ6106">
        <v>559381</v>
      </c>
      <c r="BA6106" t="s">
        <v>4728</v>
      </c>
      <c r="BB6106" t="s">
        <v>5989</v>
      </c>
      <c r="BF6106" t="s">
        <v>5918</v>
      </c>
    </row>
    <row r="6107" spans="46:58" x14ac:dyDescent="0.25">
      <c r="AT6107" t="s">
        <v>967</v>
      </c>
      <c r="AX6107" t="s">
        <v>4765</v>
      </c>
      <c r="AY6107" s="104">
        <v>46118.615972222222</v>
      </c>
      <c r="AZ6107">
        <v>3178187</v>
      </c>
      <c r="BA6107" t="s">
        <v>4761</v>
      </c>
      <c r="BB6107" t="s">
        <v>5989</v>
      </c>
      <c r="BF6107" t="s">
        <v>5966</v>
      </c>
    </row>
    <row r="6108" spans="46:58" x14ac:dyDescent="0.25">
      <c r="AT6108" t="s">
        <v>1124</v>
      </c>
      <c r="AX6108" t="s">
        <v>7684</v>
      </c>
      <c r="AY6108" s="104">
        <v>46118.616666666669</v>
      </c>
      <c r="AZ6108">
        <v>196777</v>
      </c>
      <c r="BA6108" t="s">
        <v>4728</v>
      </c>
      <c r="BB6108" t="s">
        <v>5989</v>
      </c>
      <c r="BF6108" t="s">
        <v>5918</v>
      </c>
    </row>
    <row r="6109" spans="46:58" x14ac:dyDescent="0.25">
      <c r="AT6109" t="s">
        <v>2429</v>
      </c>
      <c r="AX6109" t="s">
        <v>6469</v>
      </c>
      <c r="AY6109" s="104">
        <v>46118.616666666669</v>
      </c>
      <c r="AZ6109">
        <v>307930</v>
      </c>
      <c r="BA6109" t="s">
        <v>4728</v>
      </c>
      <c r="BB6109" t="s">
        <v>5989</v>
      </c>
      <c r="BF6109" t="s">
        <v>5942</v>
      </c>
    </row>
    <row r="6110" spans="46:58" x14ac:dyDescent="0.25">
      <c r="AT6110" t="s">
        <v>1945</v>
      </c>
      <c r="AX6110" t="s">
        <v>5563</v>
      </c>
      <c r="AY6110" s="104">
        <v>46118.616666666669</v>
      </c>
      <c r="AZ6110">
        <v>532812</v>
      </c>
      <c r="BA6110" t="s">
        <v>4728</v>
      </c>
      <c r="BB6110" t="s">
        <v>5989</v>
      </c>
      <c r="BC6110" t="s">
        <v>4731</v>
      </c>
      <c r="BF6110" t="s">
        <v>5918</v>
      </c>
    </row>
    <row r="6111" spans="46:58" x14ac:dyDescent="0.25">
      <c r="AT6111" t="s">
        <v>2561</v>
      </c>
      <c r="AX6111" t="s">
        <v>4818</v>
      </c>
      <c r="AY6111" s="104">
        <v>46118.617361111108</v>
      </c>
      <c r="AZ6111">
        <v>216469</v>
      </c>
      <c r="BA6111" t="s">
        <v>4728</v>
      </c>
      <c r="BB6111" t="s">
        <v>5989</v>
      </c>
      <c r="BF6111" t="s">
        <v>5931</v>
      </c>
    </row>
    <row r="6112" spans="46:58" x14ac:dyDescent="0.25">
      <c r="AT6112" t="s">
        <v>866</v>
      </c>
      <c r="AX6112" t="s">
        <v>7684</v>
      </c>
      <c r="AY6112" s="104">
        <v>46118.617361111108</v>
      </c>
      <c r="AZ6112">
        <v>541853</v>
      </c>
      <c r="BA6112" t="s">
        <v>4728</v>
      </c>
      <c r="BB6112" t="s">
        <v>5989</v>
      </c>
      <c r="BC6112" t="s">
        <v>4731</v>
      </c>
      <c r="BF6112" t="s">
        <v>5950</v>
      </c>
    </row>
    <row r="6113" spans="46:58" x14ac:dyDescent="0.25">
      <c r="AT6113" t="s">
        <v>1048</v>
      </c>
      <c r="AX6113" t="s">
        <v>5995</v>
      </c>
      <c r="AY6113" s="104">
        <v>46118.617361111108</v>
      </c>
      <c r="AZ6113">
        <v>74165</v>
      </c>
      <c r="BA6113" t="s">
        <v>4728</v>
      </c>
      <c r="BB6113" t="s">
        <v>5989</v>
      </c>
      <c r="BF6113" t="s">
        <v>5925</v>
      </c>
    </row>
    <row r="6114" spans="46:58" x14ac:dyDescent="0.25">
      <c r="AT6114" t="s">
        <v>2403</v>
      </c>
      <c r="AX6114" t="s">
        <v>4849</v>
      </c>
      <c r="AY6114" s="104">
        <v>46118.618055555555</v>
      </c>
      <c r="AZ6114">
        <v>335334</v>
      </c>
      <c r="BA6114" t="s">
        <v>4728</v>
      </c>
      <c r="BB6114" t="s">
        <v>5989</v>
      </c>
      <c r="BF6114" t="s">
        <v>5920</v>
      </c>
    </row>
    <row r="6115" spans="46:58" x14ac:dyDescent="0.25">
      <c r="AT6115" t="s">
        <v>232</v>
      </c>
      <c r="AX6115" t="s">
        <v>5074</v>
      </c>
      <c r="AY6115" s="104">
        <v>46118.618750000001</v>
      </c>
      <c r="AZ6115">
        <v>343260</v>
      </c>
      <c r="BA6115" t="s">
        <v>4728</v>
      </c>
      <c r="BB6115" t="s">
        <v>5989</v>
      </c>
      <c r="BF6115" t="s">
        <v>5934</v>
      </c>
    </row>
    <row r="6116" spans="46:58" x14ac:dyDescent="0.25">
      <c r="AT6116" t="s">
        <v>1284</v>
      </c>
      <c r="AX6116" t="s">
        <v>5108</v>
      </c>
      <c r="AY6116" s="104">
        <v>46118.618750000001</v>
      </c>
      <c r="AZ6116">
        <v>421178</v>
      </c>
      <c r="BA6116" t="s">
        <v>4728</v>
      </c>
      <c r="BB6116" t="s">
        <v>5989</v>
      </c>
      <c r="BF6116" t="s">
        <v>5942</v>
      </c>
    </row>
    <row r="6117" spans="46:58" x14ac:dyDescent="0.25">
      <c r="AT6117" t="s">
        <v>264</v>
      </c>
      <c r="AX6117" t="s">
        <v>7807</v>
      </c>
      <c r="AY6117" s="104">
        <v>46118.618750000001</v>
      </c>
      <c r="AZ6117">
        <v>110548</v>
      </c>
      <c r="BA6117" t="s">
        <v>4728</v>
      </c>
      <c r="BB6117" t="s">
        <v>5989</v>
      </c>
      <c r="BF6117" t="s">
        <v>5918</v>
      </c>
    </row>
    <row r="6118" spans="46:58" x14ac:dyDescent="0.25">
      <c r="AT6118" t="s">
        <v>1048</v>
      </c>
      <c r="AX6118" t="s">
        <v>7821</v>
      </c>
      <c r="AY6118" s="104">
        <v>46118.619444444441</v>
      </c>
      <c r="AZ6118">
        <v>135126</v>
      </c>
      <c r="BA6118" t="s">
        <v>4728</v>
      </c>
      <c r="BB6118" t="s">
        <v>5989</v>
      </c>
      <c r="BF6118" t="s">
        <v>5925</v>
      </c>
    </row>
    <row r="6119" spans="46:58" x14ac:dyDescent="0.25">
      <c r="AT6119" t="s">
        <v>1292</v>
      </c>
      <c r="AX6119" t="s">
        <v>7318</v>
      </c>
      <c r="AY6119" s="104">
        <v>46118.619444444441</v>
      </c>
      <c r="AZ6119">
        <v>263212</v>
      </c>
      <c r="BA6119" t="s">
        <v>4728</v>
      </c>
      <c r="BB6119" t="s">
        <v>5989</v>
      </c>
      <c r="BF6119" t="s">
        <v>5948</v>
      </c>
    </row>
    <row r="6120" spans="46:58" x14ac:dyDescent="0.25">
      <c r="AT6120" t="s">
        <v>223</v>
      </c>
      <c r="AX6120" t="s">
        <v>4889</v>
      </c>
      <c r="AY6120" s="104">
        <v>46118.619444444441</v>
      </c>
      <c r="AZ6120">
        <v>552453</v>
      </c>
      <c r="BA6120" t="s">
        <v>4728</v>
      </c>
      <c r="BB6120" t="s">
        <v>5989</v>
      </c>
      <c r="BF6120" t="s">
        <v>5931</v>
      </c>
    </row>
    <row r="6121" spans="46:58" x14ac:dyDescent="0.25">
      <c r="AT6121" t="s">
        <v>866</v>
      </c>
      <c r="AX6121" t="s">
        <v>6545</v>
      </c>
      <c r="AY6121" s="104">
        <v>46118.619444444441</v>
      </c>
      <c r="AZ6121">
        <v>495334</v>
      </c>
      <c r="BA6121" t="s">
        <v>4761</v>
      </c>
      <c r="BB6121" t="s">
        <v>5989</v>
      </c>
      <c r="BF6121" t="s">
        <v>4781</v>
      </c>
    </row>
    <row r="6122" spans="46:58" x14ac:dyDescent="0.25">
      <c r="AT6122" t="s">
        <v>1124</v>
      </c>
      <c r="AX6122" t="s">
        <v>6003</v>
      </c>
      <c r="AY6122" s="104">
        <v>46118.619444444441</v>
      </c>
      <c r="AZ6122">
        <v>200812</v>
      </c>
      <c r="BA6122" t="s">
        <v>4728</v>
      </c>
      <c r="BB6122" t="s">
        <v>5989</v>
      </c>
      <c r="BF6122" t="s">
        <v>4781</v>
      </c>
    </row>
    <row r="6123" spans="46:58" x14ac:dyDescent="0.25">
      <c r="AT6123" t="s">
        <v>72</v>
      </c>
      <c r="AX6123" t="s">
        <v>6484</v>
      </c>
      <c r="AY6123" s="104">
        <v>46118.620138888888</v>
      </c>
      <c r="AZ6123">
        <v>170937</v>
      </c>
      <c r="BA6123" t="s">
        <v>4728</v>
      </c>
      <c r="BB6123" t="s">
        <v>5989</v>
      </c>
      <c r="BF6123" t="s">
        <v>5958</v>
      </c>
    </row>
    <row r="6124" spans="46:58" x14ac:dyDescent="0.25">
      <c r="AT6124" t="s">
        <v>1559</v>
      </c>
      <c r="AX6124" t="s">
        <v>7821</v>
      </c>
      <c r="AY6124" s="104">
        <v>46118.620833333334</v>
      </c>
      <c r="AZ6124">
        <v>293346</v>
      </c>
      <c r="BA6124" t="s">
        <v>4728</v>
      </c>
      <c r="BB6124" t="s">
        <v>5989</v>
      </c>
      <c r="BF6124" t="s">
        <v>5931</v>
      </c>
    </row>
    <row r="6125" spans="46:58" x14ac:dyDescent="0.25">
      <c r="AT6125" t="s">
        <v>298</v>
      </c>
      <c r="AX6125" t="s">
        <v>4755</v>
      </c>
      <c r="AY6125" s="104">
        <v>46118.620833333334</v>
      </c>
      <c r="AZ6125">
        <v>751827</v>
      </c>
      <c r="BA6125" t="s">
        <v>4728</v>
      </c>
      <c r="BB6125" t="s">
        <v>5989</v>
      </c>
      <c r="BF6125" t="s">
        <v>5931</v>
      </c>
    </row>
    <row r="6126" spans="46:58" x14ac:dyDescent="0.25">
      <c r="AT6126" t="s">
        <v>2429</v>
      </c>
      <c r="AX6126" t="s">
        <v>5165</v>
      </c>
      <c r="AY6126" s="104">
        <v>46118.620833333334</v>
      </c>
      <c r="AZ6126">
        <v>253425</v>
      </c>
      <c r="BA6126" t="s">
        <v>4728</v>
      </c>
      <c r="BB6126" t="s">
        <v>5989</v>
      </c>
      <c r="BF6126" t="s">
        <v>4781</v>
      </c>
    </row>
    <row r="6127" spans="46:58" x14ac:dyDescent="0.25">
      <c r="AT6127" t="s">
        <v>516</v>
      </c>
      <c r="AX6127" t="s">
        <v>4774</v>
      </c>
      <c r="AY6127" s="104">
        <v>46118.620833333334</v>
      </c>
      <c r="AZ6127">
        <v>360183</v>
      </c>
      <c r="BA6127" t="s">
        <v>4728</v>
      </c>
      <c r="BB6127" t="s">
        <v>5989</v>
      </c>
      <c r="BF6127" t="s">
        <v>5918</v>
      </c>
    </row>
    <row r="6128" spans="46:58" x14ac:dyDescent="0.25">
      <c r="AT6128" t="s">
        <v>226</v>
      </c>
      <c r="AX6128" t="s">
        <v>5543</v>
      </c>
      <c r="AY6128" s="104">
        <v>46118.621527777781</v>
      </c>
      <c r="AZ6128">
        <v>617454</v>
      </c>
      <c r="BA6128" t="s">
        <v>4728</v>
      </c>
      <c r="BB6128" t="s">
        <v>5989</v>
      </c>
      <c r="BF6128" t="s">
        <v>5942</v>
      </c>
    </row>
    <row r="6129" spans="46:58" x14ac:dyDescent="0.25">
      <c r="AT6129" t="s">
        <v>308</v>
      </c>
      <c r="AX6129" t="s">
        <v>5190</v>
      </c>
      <c r="AY6129" s="104">
        <v>46118.621527777781</v>
      </c>
      <c r="AZ6129">
        <v>710809</v>
      </c>
      <c r="BA6129" t="s">
        <v>4728</v>
      </c>
      <c r="BB6129" t="s">
        <v>5989</v>
      </c>
      <c r="BF6129" t="s">
        <v>5948</v>
      </c>
    </row>
    <row r="6130" spans="46:58" x14ac:dyDescent="0.25">
      <c r="AT6130" t="s">
        <v>967</v>
      </c>
      <c r="AX6130" t="s">
        <v>4977</v>
      </c>
      <c r="AY6130" s="104">
        <v>46118.621527777781</v>
      </c>
      <c r="AZ6130">
        <v>469773</v>
      </c>
      <c r="BA6130" t="s">
        <v>4728</v>
      </c>
      <c r="BB6130" t="s">
        <v>5989</v>
      </c>
      <c r="BF6130" t="s">
        <v>5931</v>
      </c>
    </row>
    <row r="6131" spans="46:58" x14ac:dyDescent="0.25">
      <c r="AT6131" t="s">
        <v>1048</v>
      </c>
      <c r="AX6131" t="s">
        <v>7153</v>
      </c>
      <c r="AY6131" s="104">
        <v>46118.621527777781</v>
      </c>
      <c r="AZ6131">
        <v>399268</v>
      </c>
      <c r="BA6131" t="s">
        <v>4728</v>
      </c>
      <c r="BB6131" t="s">
        <v>5989</v>
      </c>
      <c r="BF6131" t="s">
        <v>5918</v>
      </c>
    </row>
    <row r="6132" spans="46:58" x14ac:dyDescent="0.25">
      <c r="AT6132" t="s">
        <v>264</v>
      </c>
      <c r="AX6132" t="s">
        <v>6451</v>
      </c>
      <c r="AY6132" s="104">
        <v>46118.62222222222</v>
      </c>
      <c r="AZ6132">
        <v>334170</v>
      </c>
      <c r="BA6132" t="s">
        <v>4761</v>
      </c>
      <c r="BB6132" t="s">
        <v>5989</v>
      </c>
      <c r="BF6132" t="s">
        <v>5966</v>
      </c>
    </row>
    <row r="6133" spans="46:58" x14ac:dyDescent="0.25">
      <c r="AT6133" t="s">
        <v>2383</v>
      </c>
      <c r="AX6133">
        <v>13045424987</v>
      </c>
      <c r="AY6133" s="104">
        <v>46118.62222222222</v>
      </c>
      <c r="AZ6133">
        <v>968977</v>
      </c>
      <c r="BA6133" t="s">
        <v>4728</v>
      </c>
      <c r="BB6133" t="s">
        <v>5989</v>
      </c>
      <c r="BF6133" t="s">
        <v>4781</v>
      </c>
    </row>
    <row r="6134" spans="46:58" x14ac:dyDescent="0.25">
      <c r="AT6134" t="s">
        <v>1945</v>
      </c>
      <c r="AX6134" t="s">
        <v>5261</v>
      </c>
      <c r="AY6134" s="104">
        <v>46118.62222222222</v>
      </c>
      <c r="AZ6134">
        <v>282848</v>
      </c>
      <c r="BA6134" t="s">
        <v>4728</v>
      </c>
      <c r="BB6134" t="s">
        <v>5989</v>
      </c>
      <c r="BF6134" t="s">
        <v>5942</v>
      </c>
    </row>
    <row r="6135" spans="46:58" x14ac:dyDescent="0.25">
      <c r="AT6135" t="s">
        <v>1124</v>
      </c>
      <c r="AX6135" t="s">
        <v>4801</v>
      </c>
      <c r="AY6135" s="104">
        <v>46118.622916666667</v>
      </c>
      <c r="AZ6135">
        <v>95894</v>
      </c>
      <c r="BA6135" t="s">
        <v>4728</v>
      </c>
      <c r="BB6135" t="s">
        <v>5989</v>
      </c>
      <c r="BF6135" t="s">
        <v>5918</v>
      </c>
    </row>
    <row r="6136" spans="46:58" x14ac:dyDescent="0.25">
      <c r="AT6136" t="s">
        <v>1292</v>
      </c>
      <c r="AX6136" t="s">
        <v>4932</v>
      </c>
      <c r="AY6136" s="104">
        <v>46118.622916666667</v>
      </c>
      <c r="AZ6136">
        <v>181807</v>
      </c>
      <c r="BA6136" t="s">
        <v>4728</v>
      </c>
      <c r="BB6136" t="s">
        <v>5989</v>
      </c>
      <c r="BF6136" t="s">
        <v>5942</v>
      </c>
    </row>
    <row r="6137" spans="46:58" x14ac:dyDescent="0.25">
      <c r="AT6137" t="s">
        <v>2403</v>
      </c>
      <c r="AX6137" t="s">
        <v>7822</v>
      </c>
      <c r="AY6137" s="104">
        <v>46118.622916666667</v>
      </c>
      <c r="AZ6137">
        <v>440064</v>
      </c>
      <c r="BA6137" t="s">
        <v>4728</v>
      </c>
      <c r="BB6137" t="s">
        <v>5989</v>
      </c>
      <c r="BF6137" t="s">
        <v>5942</v>
      </c>
    </row>
    <row r="6138" spans="46:58" x14ac:dyDescent="0.25">
      <c r="AT6138" t="s">
        <v>1385</v>
      </c>
      <c r="AX6138" t="s">
        <v>7593</v>
      </c>
      <c r="AY6138" s="104">
        <v>46118.622916666667</v>
      </c>
      <c r="AZ6138">
        <v>438617</v>
      </c>
      <c r="BA6138" t="s">
        <v>4728</v>
      </c>
      <c r="BB6138" t="s">
        <v>5989</v>
      </c>
      <c r="BF6138" t="s">
        <v>5931</v>
      </c>
    </row>
    <row r="6139" spans="46:58" x14ac:dyDescent="0.25">
      <c r="AT6139" t="s">
        <v>414</v>
      </c>
      <c r="AX6139" t="s">
        <v>4776</v>
      </c>
      <c r="AY6139" s="104">
        <v>46118.623611111114</v>
      </c>
      <c r="AZ6139">
        <v>996900</v>
      </c>
      <c r="BA6139" t="s">
        <v>4728</v>
      </c>
      <c r="BB6139" t="s">
        <v>5989</v>
      </c>
      <c r="BF6139" t="s">
        <v>5931</v>
      </c>
    </row>
    <row r="6140" spans="46:58" x14ac:dyDescent="0.25">
      <c r="AT6140" t="s">
        <v>1531</v>
      </c>
      <c r="AX6140" t="s">
        <v>4938</v>
      </c>
      <c r="AY6140" s="104">
        <v>46118.624305555553</v>
      </c>
      <c r="AZ6140">
        <v>277833</v>
      </c>
      <c r="BA6140" t="s">
        <v>4728</v>
      </c>
      <c r="BB6140" t="s">
        <v>5989</v>
      </c>
      <c r="BF6140" t="s">
        <v>5931</v>
      </c>
    </row>
    <row r="6141" spans="46:58" x14ac:dyDescent="0.25">
      <c r="AT6141" t="s">
        <v>298</v>
      </c>
      <c r="AX6141" t="s">
        <v>4908</v>
      </c>
      <c r="AY6141" s="104">
        <v>46118.625</v>
      </c>
      <c r="AZ6141">
        <v>771943</v>
      </c>
      <c r="BA6141" t="s">
        <v>4728</v>
      </c>
      <c r="BB6141" t="s">
        <v>5989</v>
      </c>
      <c r="BF6141" t="s">
        <v>5931</v>
      </c>
    </row>
    <row r="6142" spans="46:58" x14ac:dyDescent="0.25">
      <c r="AT6142" t="s">
        <v>232</v>
      </c>
      <c r="AX6142" t="s">
        <v>5489</v>
      </c>
      <c r="AY6142" s="104">
        <v>46118.625</v>
      </c>
      <c r="AZ6142">
        <v>850623</v>
      </c>
      <c r="BA6142" t="s">
        <v>4761</v>
      </c>
      <c r="BB6142" t="s">
        <v>5989</v>
      </c>
      <c r="BF6142" t="s">
        <v>5932</v>
      </c>
    </row>
    <row r="6143" spans="46:58" x14ac:dyDescent="0.25">
      <c r="AT6143" t="s">
        <v>229</v>
      </c>
      <c r="AX6143" t="s">
        <v>4782</v>
      </c>
      <c r="AY6143" s="104">
        <v>46118.625694444447</v>
      </c>
      <c r="AZ6143">
        <v>342748</v>
      </c>
      <c r="BA6143" t="s">
        <v>4728</v>
      </c>
      <c r="BB6143" t="s">
        <v>5989</v>
      </c>
      <c r="BF6143" t="s">
        <v>4781</v>
      </c>
    </row>
    <row r="6144" spans="46:58" x14ac:dyDescent="0.25">
      <c r="AT6144" t="s">
        <v>2429</v>
      </c>
      <c r="AX6144" t="s">
        <v>4783</v>
      </c>
      <c r="AY6144" s="104">
        <v>46118.626388888886</v>
      </c>
      <c r="AZ6144">
        <v>373687</v>
      </c>
      <c r="BA6144" t="s">
        <v>4728</v>
      </c>
      <c r="BB6144" t="s">
        <v>5989</v>
      </c>
      <c r="BF6144" t="s">
        <v>4781</v>
      </c>
    </row>
    <row r="6145" spans="46:58" x14ac:dyDescent="0.25">
      <c r="AT6145" t="s">
        <v>264</v>
      </c>
      <c r="AX6145" t="s">
        <v>7744</v>
      </c>
      <c r="AY6145" s="104">
        <v>46118.626388888886</v>
      </c>
      <c r="AZ6145">
        <v>536069</v>
      </c>
      <c r="BA6145" t="s">
        <v>4761</v>
      </c>
      <c r="BB6145" t="s">
        <v>5989</v>
      </c>
      <c r="BF6145" t="s">
        <v>5966</v>
      </c>
    </row>
    <row r="6146" spans="46:58" x14ac:dyDescent="0.25">
      <c r="AT6146" t="s">
        <v>1292</v>
      </c>
      <c r="AX6146" t="s">
        <v>7823</v>
      </c>
      <c r="AY6146" s="104">
        <v>46118.627083333333</v>
      </c>
      <c r="AZ6146">
        <v>289874</v>
      </c>
      <c r="BA6146" t="s">
        <v>4728</v>
      </c>
      <c r="BB6146" t="s">
        <v>5989</v>
      </c>
      <c r="BF6146" t="s">
        <v>5942</v>
      </c>
    </row>
    <row r="6147" spans="46:58" x14ac:dyDescent="0.25">
      <c r="AT6147" t="s">
        <v>516</v>
      </c>
      <c r="AX6147" t="s">
        <v>6545</v>
      </c>
      <c r="AY6147" s="104">
        <v>46118.62777777778</v>
      </c>
      <c r="AZ6147">
        <v>438437</v>
      </c>
      <c r="BA6147" t="s">
        <v>4728</v>
      </c>
      <c r="BB6147" t="s">
        <v>5989</v>
      </c>
      <c r="BF6147" t="s">
        <v>5918</v>
      </c>
    </row>
    <row r="6148" spans="46:58" x14ac:dyDescent="0.25">
      <c r="AT6148" t="s">
        <v>223</v>
      </c>
      <c r="AX6148" t="s">
        <v>4988</v>
      </c>
      <c r="AY6148" s="104">
        <v>46118.62777777778</v>
      </c>
      <c r="AZ6148">
        <v>524069</v>
      </c>
      <c r="BA6148" t="s">
        <v>4728</v>
      </c>
      <c r="BB6148" t="s">
        <v>5989</v>
      </c>
      <c r="BF6148" t="s">
        <v>5931</v>
      </c>
    </row>
    <row r="6149" spans="46:58" x14ac:dyDescent="0.25">
      <c r="AT6149" t="s">
        <v>1945</v>
      </c>
      <c r="AX6149" t="s">
        <v>4877</v>
      </c>
      <c r="AY6149" s="104">
        <v>46118.62777777778</v>
      </c>
      <c r="AZ6149">
        <v>106020</v>
      </c>
      <c r="BA6149" t="s">
        <v>4728</v>
      </c>
      <c r="BB6149" t="s">
        <v>5989</v>
      </c>
      <c r="BF6149" t="s">
        <v>4781</v>
      </c>
    </row>
    <row r="6150" spans="46:58" x14ac:dyDescent="0.25">
      <c r="AT6150" t="s">
        <v>967</v>
      </c>
      <c r="AX6150" t="s">
        <v>5251</v>
      </c>
      <c r="AY6150" s="104">
        <v>46118.62777777778</v>
      </c>
      <c r="AZ6150">
        <v>679364</v>
      </c>
      <c r="BA6150" t="s">
        <v>4728</v>
      </c>
      <c r="BB6150" t="s">
        <v>5989</v>
      </c>
      <c r="BF6150" t="s">
        <v>5931</v>
      </c>
    </row>
    <row r="6151" spans="46:58" x14ac:dyDescent="0.25">
      <c r="AT6151" t="s">
        <v>1048</v>
      </c>
      <c r="AX6151" t="s">
        <v>5074</v>
      </c>
      <c r="AY6151" s="104">
        <v>46118.62777777778</v>
      </c>
      <c r="AZ6151">
        <v>239654</v>
      </c>
      <c r="BA6151" t="s">
        <v>4728</v>
      </c>
      <c r="BB6151" t="s">
        <v>5989</v>
      </c>
      <c r="BF6151" t="s">
        <v>5931</v>
      </c>
    </row>
    <row r="6152" spans="46:58" x14ac:dyDescent="0.25">
      <c r="AT6152" t="s">
        <v>232</v>
      </c>
      <c r="AX6152" t="s">
        <v>4753</v>
      </c>
      <c r="AY6152" s="104">
        <v>46118.628472222219</v>
      </c>
      <c r="AZ6152">
        <v>300147</v>
      </c>
      <c r="BA6152" t="s">
        <v>4728</v>
      </c>
      <c r="BB6152" t="s">
        <v>5989</v>
      </c>
      <c r="BF6152" t="s">
        <v>5934</v>
      </c>
    </row>
    <row r="6153" spans="46:58" x14ac:dyDescent="0.25">
      <c r="AT6153" t="s">
        <v>2403</v>
      </c>
      <c r="AX6153" t="s">
        <v>6806</v>
      </c>
      <c r="AY6153" s="104">
        <v>46118.628472222219</v>
      </c>
      <c r="AZ6153">
        <v>2975668</v>
      </c>
      <c r="BA6153" t="s">
        <v>4761</v>
      </c>
      <c r="BB6153" t="s">
        <v>5989</v>
      </c>
      <c r="BF6153" t="s">
        <v>5966</v>
      </c>
    </row>
    <row r="6154" spans="46:58" x14ac:dyDescent="0.25">
      <c r="AT6154" t="s">
        <v>2559</v>
      </c>
      <c r="AX6154" t="s">
        <v>4930</v>
      </c>
      <c r="AY6154" s="104">
        <v>46118.628472222219</v>
      </c>
      <c r="AZ6154">
        <v>157606</v>
      </c>
      <c r="BA6154" t="s">
        <v>4761</v>
      </c>
      <c r="BB6154" t="s">
        <v>5989</v>
      </c>
      <c r="BF6154" t="s">
        <v>5966</v>
      </c>
    </row>
    <row r="6155" spans="46:58" x14ac:dyDescent="0.25">
      <c r="AT6155" t="s">
        <v>2624</v>
      </c>
      <c r="AX6155" t="s">
        <v>4955</v>
      </c>
      <c r="AY6155" s="104">
        <v>46118.628472222219</v>
      </c>
      <c r="AZ6155">
        <v>272412</v>
      </c>
      <c r="BA6155" t="s">
        <v>4761</v>
      </c>
      <c r="BB6155" t="s">
        <v>5989</v>
      </c>
      <c r="BF6155" t="s">
        <v>5934</v>
      </c>
    </row>
    <row r="6156" spans="46:58" x14ac:dyDescent="0.25">
      <c r="AT6156" t="s">
        <v>1531</v>
      </c>
      <c r="AX6156" t="s">
        <v>6754</v>
      </c>
      <c r="AY6156" s="104">
        <v>46118.629166666666</v>
      </c>
      <c r="AZ6156">
        <v>555562</v>
      </c>
      <c r="BA6156" t="s">
        <v>4728</v>
      </c>
      <c r="BB6156" t="s">
        <v>5989</v>
      </c>
      <c r="BF6156" t="s">
        <v>5931</v>
      </c>
    </row>
    <row r="6157" spans="46:58" x14ac:dyDescent="0.25">
      <c r="AT6157" t="s">
        <v>1385</v>
      </c>
      <c r="AX6157" t="s">
        <v>4877</v>
      </c>
      <c r="AY6157" s="104">
        <v>46118.629166666666</v>
      </c>
      <c r="AZ6157">
        <v>117488</v>
      </c>
      <c r="BA6157" t="s">
        <v>4728</v>
      </c>
      <c r="BB6157" t="s">
        <v>5989</v>
      </c>
      <c r="BF6157" t="s">
        <v>5925</v>
      </c>
    </row>
    <row r="6158" spans="46:58" x14ac:dyDescent="0.25">
      <c r="AT6158" t="s">
        <v>1945</v>
      </c>
      <c r="AX6158" t="s">
        <v>6948</v>
      </c>
      <c r="AY6158" s="104">
        <v>46118.629166666666</v>
      </c>
      <c r="AZ6158">
        <v>310374</v>
      </c>
      <c r="BA6158" t="s">
        <v>4728</v>
      </c>
      <c r="BB6158" t="s">
        <v>5989</v>
      </c>
      <c r="BF6158" t="s">
        <v>5918</v>
      </c>
    </row>
    <row r="6159" spans="46:58" x14ac:dyDescent="0.25">
      <c r="AT6159" t="s">
        <v>2559</v>
      </c>
      <c r="AX6159" t="s">
        <v>4782</v>
      </c>
      <c r="AY6159" s="104">
        <v>46118.629861111112</v>
      </c>
      <c r="AZ6159">
        <v>2523048</v>
      </c>
      <c r="BA6159" t="s">
        <v>4761</v>
      </c>
      <c r="BB6159" t="s">
        <v>5989</v>
      </c>
      <c r="BF6159" t="s">
        <v>5966</v>
      </c>
    </row>
    <row r="6160" spans="46:58" x14ac:dyDescent="0.25">
      <c r="AT6160" t="s">
        <v>229</v>
      </c>
      <c r="AX6160" t="s">
        <v>4946</v>
      </c>
      <c r="AY6160" s="104">
        <v>46118.629861111112</v>
      </c>
      <c r="AZ6160">
        <v>1204132</v>
      </c>
      <c r="BA6160" t="s">
        <v>4728</v>
      </c>
      <c r="BB6160" t="s">
        <v>5989</v>
      </c>
      <c r="BF6160" t="s">
        <v>5918</v>
      </c>
    </row>
    <row r="6161" spans="46:58" x14ac:dyDescent="0.25">
      <c r="AT6161" t="s">
        <v>1385</v>
      </c>
      <c r="AX6161" t="s">
        <v>5042</v>
      </c>
      <c r="AY6161" s="104">
        <v>46118.630555555559</v>
      </c>
      <c r="AZ6161">
        <v>443308</v>
      </c>
      <c r="BA6161" t="s">
        <v>4728</v>
      </c>
      <c r="BB6161" t="s">
        <v>5989</v>
      </c>
      <c r="BF6161" t="s">
        <v>5931</v>
      </c>
    </row>
    <row r="6162" spans="46:58" x14ac:dyDescent="0.25">
      <c r="AT6162" t="s">
        <v>308</v>
      </c>
      <c r="AX6162" t="s">
        <v>5012</v>
      </c>
      <c r="AY6162" s="104">
        <v>46118.630555555559</v>
      </c>
      <c r="AZ6162">
        <v>704861</v>
      </c>
      <c r="BA6162" t="s">
        <v>4728</v>
      </c>
      <c r="BB6162" t="s">
        <v>5989</v>
      </c>
      <c r="BF6162" t="s">
        <v>5931</v>
      </c>
    </row>
    <row r="6163" spans="46:58" x14ac:dyDescent="0.25">
      <c r="AT6163" t="s">
        <v>72</v>
      </c>
      <c r="AX6163" t="s">
        <v>4850</v>
      </c>
      <c r="AY6163" s="104">
        <v>46118.630555555559</v>
      </c>
      <c r="AZ6163">
        <v>655020</v>
      </c>
      <c r="BA6163" t="s">
        <v>4728</v>
      </c>
      <c r="BB6163" t="s">
        <v>5989</v>
      </c>
      <c r="BF6163" t="s">
        <v>5958</v>
      </c>
    </row>
    <row r="6164" spans="46:58" x14ac:dyDescent="0.25">
      <c r="AT6164" t="s">
        <v>1292</v>
      </c>
      <c r="AX6164" t="s">
        <v>6220</v>
      </c>
      <c r="AY6164" s="104">
        <v>46118.630555555559</v>
      </c>
      <c r="AZ6164">
        <v>111527</v>
      </c>
      <c r="BA6164" t="s">
        <v>4728</v>
      </c>
      <c r="BB6164" t="s">
        <v>5989</v>
      </c>
      <c r="BF6164" t="s">
        <v>5925</v>
      </c>
    </row>
    <row r="6165" spans="46:58" x14ac:dyDescent="0.25">
      <c r="AT6165" t="s">
        <v>2559</v>
      </c>
      <c r="AX6165" t="s">
        <v>4952</v>
      </c>
      <c r="AY6165" s="104">
        <v>46118.630555555559</v>
      </c>
      <c r="AZ6165">
        <v>425878</v>
      </c>
      <c r="BA6165" t="s">
        <v>4761</v>
      </c>
      <c r="BB6165" t="s">
        <v>5989</v>
      </c>
      <c r="BF6165" t="s">
        <v>5966</v>
      </c>
    </row>
    <row r="6166" spans="46:58" x14ac:dyDescent="0.25">
      <c r="AT6166" t="s">
        <v>1379</v>
      </c>
      <c r="AX6166" t="s">
        <v>4868</v>
      </c>
      <c r="AY6166" s="104">
        <v>46118.631249999999</v>
      </c>
      <c r="AZ6166">
        <v>237619</v>
      </c>
      <c r="BA6166" t="s">
        <v>4728</v>
      </c>
      <c r="BB6166" t="s">
        <v>5989</v>
      </c>
      <c r="BF6166" t="s">
        <v>5942</v>
      </c>
    </row>
    <row r="6167" spans="46:58" x14ac:dyDescent="0.25">
      <c r="AT6167" t="s">
        <v>264</v>
      </c>
      <c r="AX6167" t="s">
        <v>6008</v>
      </c>
      <c r="AY6167" s="104">
        <v>46118.631249999999</v>
      </c>
      <c r="AZ6167">
        <v>343071</v>
      </c>
      <c r="BA6167" t="s">
        <v>4728</v>
      </c>
      <c r="BB6167" t="s">
        <v>5989</v>
      </c>
      <c r="BF6167" t="s">
        <v>5956</v>
      </c>
    </row>
    <row r="6168" spans="46:58" x14ac:dyDescent="0.25">
      <c r="AT6168" t="s">
        <v>1048</v>
      </c>
      <c r="AX6168" t="s">
        <v>4865</v>
      </c>
      <c r="AY6168" s="104">
        <v>46118.631249999999</v>
      </c>
      <c r="AZ6168">
        <v>945870</v>
      </c>
      <c r="BA6168" t="s">
        <v>4728</v>
      </c>
      <c r="BB6168" t="s">
        <v>5989</v>
      </c>
      <c r="BC6168" t="s">
        <v>4731</v>
      </c>
      <c r="BF6168" t="s">
        <v>5966</v>
      </c>
    </row>
    <row r="6169" spans="46:58" x14ac:dyDescent="0.25">
      <c r="AT6169" t="s">
        <v>2561</v>
      </c>
      <c r="AX6169" t="s">
        <v>5228</v>
      </c>
      <c r="AY6169" s="104">
        <v>46118.631249999999</v>
      </c>
      <c r="AZ6169">
        <v>440637</v>
      </c>
      <c r="BA6169" t="s">
        <v>4728</v>
      </c>
      <c r="BB6169" t="s">
        <v>5989</v>
      </c>
      <c r="BF6169" t="s">
        <v>5942</v>
      </c>
    </row>
    <row r="6170" spans="46:58" x14ac:dyDescent="0.25">
      <c r="AT6170" t="s">
        <v>866</v>
      </c>
      <c r="AX6170" t="s">
        <v>4765</v>
      </c>
      <c r="AY6170" s="104">
        <v>46118.631249999999</v>
      </c>
      <c r="AZ6170">
        <v>614464</v>
      </c>
      <c r="BA6170" t="s">
        <v>4728</v>
      </c>
      <c r="BB6170" t="s">
        <v>5989</v>
      </c>
      <c r="BF6170" t="s">
        <v>5918</v>
      </c>
    </row>
    <row r="6171" spans="46:58" x14ac:dyDescent="0.25">
      <c r="AT6171" t="s">
        <v>1559</v>
      </c>
      <c r="AX6171" t="s">
        <v>7028</v>
      </c>
      <c r="AY6171" s="104">
        <v>46118.631944444445</v>
      </c>
      <c r="AZ6171">
        <v>324738</v>
      </c>
      <c r="BA6171" t="s">
        <v>4728</v>
      </c>
      <c r="BB6171" t="s">
        <v>5989</v>
      </c>
      <c r="BF6171" t="s">
        <v>5942</v>
      </c>
    </row>
    <row r="6172" spans="46:58" x14ac:dyDescent="0.25">
      <c r="AT6172" t="s">
        <v>2624</v>
      </c>
      <c r="AX6172" t="s">
        <v>6220</v>
      </c>
      <c r="AY6172" s="104">
        <v>46118.631944444445</v>
      </c>
      <c r="AZ6172">
        <v>349584</v>
      </c>
      <c r="BA6172" t="s">
        <v>4728</v>
      </c>
      <c r="BB6172" t="s">
        <v>5989</v>
      </c>
      <c r="BF6172" t="s">
        <v>5931</v>
      </c>
    </row>
    <row r="6173" spans="46:58" x14ac:dyDescent="0.25">
      <c r="AT6173" t="s">
        <v>1945</v>
      </c>
      <c r="AX6173" t="s">
        <v>4968</v>
      </c>
      <c r="AY6173" s="104">
        <v>46118.631944444445</v>
      </c>
      <c r="AZ6173">
        <v>207295</v>
      </c>
      <c r="BA6173" t="s">
        <v>4728</v>
      </c>
      <c r="BB6173" t="s">
        <v>5989</v>
      </c>
      <c r="BF6173" t="s">
        <v>4781</v>
      </c>
    </row>
    <row r="6174" spans="46:58" x14ac:dyDescent="0.25">
      <c r="AT6174" t="s">
        <v>2559</v>
      </c>
      <c r="AX6174" t="s">
        <v>7214</v>
      </c>
      <c r="AY6174" s="104">
        <v>46118.631944444445</v>
      </c>
      <c r="AZ6174">
        <v>191456</v>
      </c>
      <c r="BA6174" t="s">
        <v>4728</v>
      </c>
      <c r="BB6174" t="s">
        <v>5989</v>
      </c>
      <c r="BF6174" t="s">
        <v>4781</v>
      </c>
    </row>
    <row r="6175" spans="46:58" x14ac:dyDescent="0.25">
      <c r="AT6175" t="s">
        <v>1048</v>
      </c>
      <c r="AX6175" t="s">
        <v>4919</v>
      </c>
      <c r="AY6175" s="104">
        <v>46118.632638888892</v>
      </c>
      <c r="AZ6175">
        <v>350306</v>
      </c>
      <c r="BA6175" t="s">
        <v>4761</v>
      </c>
      <c r="BB6175" t="s">
        <v>5989</v>
      </c>
      <c r="BF6175" t="s">
        <v>5966</v>
      </c>
    </row>
    <row r="6176" spans="46:58" x14ac:dyDescent="0.25">
      <c r="AT6176" t="s">
        <v>516</v>
      </c>
      <c r="AX6176" t="s">
        <v>5834</v>
      </c>
      <c r="AY6176" s="104">
        <v>46118.632638888892</v>
      </c>
      <c r="AZ6176">
        <v>761721</v>
      </c>
      <c r="BA6176" t="s">
        <v>4761</v>
      </c>
      <c r="BB6176" t="s">
        <v>5989</v>
      </c>
      <c r="BF6176" t="s">
        <v>5966</v>
      </c>
    </row>
    <row r="6177" spans="46:58" x14ac:dyDescent="0.25">
      <c r="AT6177" t="s">
        <v>1379</v>
      </c>
      <c r="AX6177" t="s">
        <v>4782</v>
      </c>
      <c r="AY6177" s="104">
        <v>46118.632638888892</v>
      </c>
      <c r="AZ6177">
        <v>465297</v>
      </c>
      <c r="BA6177" t="s">
        <v>4761</v>
      </c>
      <c r="BB6177" t="s">
        <v>5989</v>
      </c>
      <c r="BF6177" t="s">
        <v>5931</v>
      </c>
    </row>
    <row r="6178" spans="46:58" x14ac:dyDescent="0.25">
      <c r="AT6178" t="s">
        <v>223</v>
      </c>
      <c r="AX6178" t="s">
        <v>4733</v>
      </c>
      <c r="AY6178" s="104">
        <v>46118.633333333331</v>
      </c>
      <c r="AZ6178">
        <v>355689</v>
      </c>
      <c r="BA6178" t="s">
        <v>4728</v>
      </c>
      <c r="BB6178" t="s">
        <v>5989</v>
      </c>
      <c r="BF6178" t="s">
        <v>5942</v>
      </c>
    </row>
    <row r="6179" spans="46:58" x14ac:dyDescent="0.25">
      <c r="AT6179" t="s">
        <v>496</v>
      </c>
      <c r="AU6179" t="s">
        <v>1381</v>
      </c>
      <c r="AX6179" t="s">
        <v>7744</v>
      </c>
      <c r="AY6179" s="104">
        <v>46118.633333333331</v>
      </c>
      <c r="AZ6179">
        <v>1257471</v>
      </c>
      <c r="BA6179" t="s">
        <v>4728</v>
      </c>
      <c r="BB6179" t="s">
        <v>5989</v>
      </c>
      <c r="BF6179" t="s">
        <v>5931</v>
      </c>
    </row>
    <row r="6180" spans="46:58" x14ac:dyDescent="0.25">
      <c r="AT6180" t="s">
        <v>2383</v>
      </c>
      <c r="AX6180" t="s">
        <v>5266</v>
      </c>
      <c r="AY6180" s="104">
        <v>46118.633333333331</v>
      </c>
      <c r="AZ6180">
        <v>175092</v>
      </c>
      <c r="BA6180" t="s">
        <v>4728</v>
      </c>
      <c r="BB6180" t="s">
        <v>5989</v>
      </c>
      <c r="BF6180" t="s">
        <v>5966</v>
      </c>
    </row>
    <row r="6181" spans="46:58" x14ac:dyDescent="0.25">
      <c r="AT6181" t="s">
        <v>1706</v>
      </c>
      <c r="AX6181" t="s">
        <v>5353</v>
      </c>
      <c r="AY6181" s="104">
        <v>46118.633333333331</v>
      </c>
      <c r="AZ6181">
        <v>504793</v>
      </c>
      <c r="BA6181" t="s">
        <v>4728</v>
      </c>
      <c r="BB6181" t="s">
        <v>5989</v>
      </c>
      <c r="BF6181" t="s">
        <v>5942</v>
      </c>
    </row>
    <row r="6182" spans="46:58" x14ac:dyDescent="0.25">
      <c r="AT6182" t="s">
        <v>77</v>
      </c>
      <c r="AX6182" t="s">
        <v>7824</v>
      </c>
      <c r="AY6182" s="104">
        <v>46118.634027777778</v>
      </c>
      <c r="AZ6182">
        <v>469972</v>
      </c>
      <c r="BA6182" t="s">
        <v>4728</v>
      </c>
      <c r="BB6182" t="s">
        <v>5989</v>
      </c>
      <c r="BF6182" t="s">
        <v>4781</v>
      </c>
    </row>
    <row r="6183" spans="46:58" x14ac:dyDescent="0.25">
      <c r="AT6183" t="s">
        <v>1945</v>
      </c>
      <c r="AX6183" t="s">
        <v>4988</v>
      </c>
      <c r="AY6183" s="104">
        <v>46118.634027777778</v>
      </c>
      <c r="AZ6183">
        <v>165204</v>
      </c>
      <c r="BA6183" t="s">
        <v>4728</v>
      </c>
      <c r="BB6183" t="s">
        <v>5989</v>
      </c>
      <c r="BF6183" t="s">
        <v>4781</v>
      </c>
    </row>
    <row r="6184" spans="46:58" x14ac:dyDescent="0.25">
      <c r="AT6184" t="s">
        <v>2559</v>
      </c>
      <c r="AX6184" t="s">
        <v>7214</v>
      </c>
      <c r="AY6184" s="104">
        <v>46118.634027777778</v>
      </c>
      <c r="AZ6184">
        <v>71837</v>
      </c>
      <c r="BA6184" t="s">
        <v>4728</v>
      </c>
      <c r="BB6184" t="s">
        <v>5989</v>
      </c>
      <c r="BF6184" t="s">
        <v>5925</v>
      </c>
    </row>
    <row r="6185" spans="46:58" x14ac:dyDescent="0.25">
      <c r="AT6185" t="s">
        <v>2383</v>
      </c>
      <c r="AX6185" t="s">
        <v>5563</v>
      </c>
      <c r="AY6185" s="104">
        <v>46118.634722222225</v>
      </c>
      <c r="AZ6185">
        <v>379242</v>
      </c>
      <c r="BA6185" t="s">
        <v>4728</v>
      </c>
      <c r="BB6185" t="s">
        <v>5989</v>
      </c>
      <c r="BC6185" t="s">
        <v>4731</v>
      </c>
      <c r="BF6185" t="s">
        <v>5966</v>
      </c>
    </row>
    <row r="6186" spans="46:58" x14ac:dyDescent="0.25">
      <c r="AT6186" t="s">
        <v>2510</v>
      </c>
      <c r="AX6186" t="s">
        <v>4774</v>
      </c>
      <c r="AY6186" s="104">
        <v>46118.634722222225</v>
      </c>
      <c r="AZ6186">
        <v>2535005</v>
      </c>
      <c r="BA6186" t="s">
        <v>4761</v>
      </c>
      <c r="BB6186" t="s">
        <v>5989</v>
      </c>
      <c r="BF6186" t="s">
        <v>5966</v>
      </c>
    </row>
    <row r="6187" spans="46:58" x14ac:dyDescent="0.25">
      <c r="AT6187" t="s">
        <v>250</v>
      </c>
      <c r="AX6187" t="s">
        <v>7147</v>
      </c>
      <c r="AY6187" s="104">
        <v>46118.634722222225</v>
      </c>
      <c r="AZ6187">
        <v>308507</v>
      </c>
      <c r="BA6187" t="s">
        <v>4728</v>
      </c>
      <c r="BB6187" t="s">
        <v>5989</v>
      </c>
      <c r="BF6187" t="s">
        <v>6069</v>
      </c>
    </row>
    <row r="6188" spans="46:58" x14ac:dyDescent="0.25">
      <c r="AT6188" t="s">
        <v>414</v>
      </c>
      <c r="AX6188" t="s">
        <v>7214</v>
      </c>
      <c r="AY6188" s="104">
        <v>46118.635416666664</v>
      </c>
      <c r="AZ6188">
        <v>264151</v>
      </c>
      <c r="BA6188" t="s">
        <v>4728</v>
      </c>
      <c r="BB6188" t="s">
        <v>5989</v>
      </c>
      <c r="BF6188" t="s">
        <v>5958</v>
      </c>
    </row>
    <row r="6189" spans="46:58" x14ac:dyDescent="0.25">
      <c r="AT6189" t="s">
        <v>1385</v>
      </c>
      <c r="AX6189" t="s">
        <v>7825</v>
      </c>
      <c r="AY6189" s="104">
        <v>46118.635416666664</v>
      </c>
      <c r="AZ6189">
        <v>265902</v>
      </c>
      <c r="BA6189" t="s">
        <v>4728</v>
      </c>
      <c r="BB6189" t="s">
        <v>5989</v>
      </c>
      <c r="BF6189" t="s">
        <v>5918</v>
      </c>
    </row>
    <row r="6190" spans="46:58" x14ac:dyDescent="0.25">
      <c r="AT6190" t="s">
        <v>1945</v>
      </c>
      <c r="AX6190" t="s">
        <v>7760</v>
      </c>
      <c r="AY6190" s="104">
        <v>46118.635416666664</v>
      </c>
      <c r="AZ6190">
        <v>413462</v>
      </c>
      <c r="BA6190" t="s">
        <v>4728</v>
      </c>
      <c r="BB6190" t="s">
        <v>5989</v>
      </c>
      <c r="BF6190" t="s">
        <v>5931</v>
      </c>
    </row>
    <row r="6191" spans="46:58" x14ac:dyDescent="0.25">
      <c r="AT6191" t="s">
        <v>1507</v>
      </c>
      <c r="AX6191" t="s">
        <v>7826</v>
      </c>
      <c r="AY6191" s="104">
        <v>46118.635416666664</v>
      </c>
      <c r="AZ6191">
        <v>924785</v>
      </c>
      <c r="BA6191" t="s">
        <v>4728</v>
      </c>
      <c r="BB6191" t="s">
        <v>5989</v>
      </c>
      <c r="BF6191" t="s">
        <v>5956</v>
      </c>
    </row>
    <row r="6192" spans="46:58" x14ac:dyDescent="0.25">
      <c r="AT6192" t="s">
        <v>2357</v>
      </c>
      <c r="AX6192" t="s">
        <v>4988</v>
      </c>
      <c r="AY6192" s="104">
        <v>46118.635416666664</v>
      </c>
      <c r="AZ6192">
        <v>1313519</v>
      </c>
      <c r="BA6192" t="s">
        <v>4728</v>
      </c>
      <c r="BB6192" t="s">
        <v>5989</v>
      </c>
      <c r="BF6192" t="s">
        <v>5931</v>
      </c>
    </row>
    <row r="6193" spans="46:58" x14ac:dyDescent="0.25">
      <c r="AT6193" t="s">
        <v>2559</v>
      </c>
      <c r="AX6193" t="s">
        <v>4872</v>
      </c>
      <c r="AY6193" s="104">
        <v>46118.635416666664</v>
      </c>
      <c r="AZ6193">
        <v>942731</v>
      </c>
      <c r="BA6193" t="s">
        <v>4761</v>
      </c>
      <c r="BB6193" t="s">
        <v>5989</v>
      </c>
      <c r="BF6193" t="s">
        <v>5966</v>
      </c>
    </row>
    <row r="6194" spans="46:58" x14ac:dyDescent="0.25">
      <c r="AT6194" t="s">
        <v>1559</v>
      </c>
      <c r="AX6194" t="s">
        <v>4765</v>
      </c>
      <c r="AY6194" s="104">
        <v>46118.635416666664</v>
      </c>
      <c r="AZ6194">
        <v>262724</v>
      </c>
      <c r="BA6194" t="s">
        <v>4728</v>
      </c>
      <c r="BB6194" t="s">
        <v>5989</v>
      </c>
      <c r="BF6194" t="s">
        <v>5918</v>
      </c>
    </row>
    <row r="6195" spans="46:58" x14ac:dyDescent="0.25">
      <c r="AT6195" t="s">
        <v>1531</v>
      </c>
      <c r="AX6195" t="s">
        <v>4954</v>
      </c>
      <c r="AY6195" s="104">
        <v>46118.636111111111</v>
      </c>
      <c r="AZ6195">
        <v>127378</v>
      </c>
      <c r="BA6195" t="s">
        <v>4728</v>
      </c>
      <c r="BB6195" t="s">
        <v>5989</v>
      </c>
      <c r="BF6195" t="s">
        <v>5931</v>
      </c>
    </row>
    <row r="6196" spans="46:58" x14ac:dyDescent="0.25">
      <c r="AT6196" t="s">
        <v>247</v>
      </c>
      <c r="AX6196" t="s">
        <v>6791</v>
      </c>
      <c r="AY6196" s="104">
        <v>46118.636111111111</v>
      </c>
      <c r="AZ6196">
        <v>648033</v>
      </c>
      <c r="BA6196" t="s">
        <v>4761</v>
      </c>
      <c r="BB6196" t="s">
        <v>5989</v>
      </c>
      <c r="BF6196" t="s">
        <v>5918</v>
      </c>
    </row>
    <row r="6197" spans="46:58" x14ac:dyDescent="0.25">
      <c r="AT6197" t="s">
        <v>1531</v>
      </c>
      <c r="AX6197" t="s">
        <v>5280</v>
      </c>
      <c r="AY6197" s="104">
        <v>46118.636111111111</v>
      </c>
      <c r="AZ6197">
        <v>890081</v>
      </c>
      <c r="BA6197" t="s">
        <v>4728</v>
      </c>
      <c r="BB6197" t="s">
        <v>5989</v>
      </c>
      <c r="BF6197" t="s">
        <v>5931</v>
      </c>
    </row>
    <row r="6198" spans="46:58" x14ac:dyDescent="0.25">
      <c r="AT6198" t="s">
        <v>205</v>
      </c>
      <c r="AX6198" t="s">
        <v>7827</v>
      </c>
      <c r="AY6198" s="104">
        <v>46118.636805555558</v>
      </c>
      <c r="AZ6198">
        <v>636756</v>
      </c>
      <c r="BA6198" t="s">
        <v>4728</v>
      </c>
      <c r="BB6198" t="s">
        <v>5989</v>
      </c>
      <c r="BF6198" t="s">
        <v>5918</v>
      </c>
    </row>
    <row r="6199" spans="46:58" x14ac:dyDescent="0.25">
      <c r="AT6199" t="s">
        <v>2403</v>
      </c>
      <c r="AX6199" t="s">
        <v>7710</v>
      </c>
      <c r="AY6199" s="104">
        <v>46118.636805555558</v>
      </c>
      <c r="AZ6199">
        <v>332898</v>
      </c>
      <c r="BA6199" t="s">
        <v>4728</v>
      </c>
      <c r="BB6199" t="s">
        <v>5989</v>
      </c>
      <c r="BF6199" t="s">
        <v>5966</v>
      </c>
    </row>
    <row r="6200" spans="46:58" x14ac:dyDescent="0.25">
      <c r="AT6200" t="s">
        <v>72</v>
      </c>
      <c r="AX6200" t="s">
        <v>7541</v>
      </c>
      <c r="AY6200" s="104">
        <v>46118.637499999997</v>
      </c>
      <c r="AZ6200">
        <v>3443787</v>
      </c>
      <c r="BA6200" t="s">
        <v>4761</v>
      </c>
      <c r="BB6200" t="s">
        <v>5989</v>
      </c>
      <c r="BF6200" t="s">
        <v>5948</v>
      </c>
    </row>
    <row r="6201" spans="46:58" x14ac:dyDescent="0.25">
      <c r="AT6201" t="s">
        <v>1385</v>
      </c>
      <c r="AU6201" t="s">
        <v>683</v>
      </c>
      <c r="AX6201" t="s">
        <v>5502</v>
      </c>
      <c r="AY6201" s="104">
        <v>46118.637499999997</v>
      </c>
      <c r="AZ6201">
        <v>1616403</v>
      </c>
      <c r="BA6201" t="s">
        <v>4728</v>
      </c>
      <c r="BB6201" t="s">
        <v>5989</v>
      </c>
      <c r="BC6201" t="s">
        <v>4731</v>
      </c>
      <c r="BF6201" t="s">
        <v>6495</v>
      </c>
    </row>
    <row r="6202" spans="46:58" x14ac:dyDescent="0.25">
      <c r="AT6202" t="s">
        <v>414</v>
      </c>
      <c r="AX6202" t="s">
        <v>7828</v>
      </c>
      <c r="AY6202" s="104">
        <v>46118.637499999997</v>
      </c>
      <c r="AZ6202">
        <v>357222</v>
      </c>
      <c r="BA6202" t="s">
        <v>4728</v>
      </c>
      <c r="BB6202" t="s">
        <v>5989</v>
      </c>
      <c r="BF6202" t="s">
        <v>5956</v>
      </c>
    </row>
    <row r="6203" spans="46:58" x14ac:dyDescent="0.25">
      <c r="AT6203" t="s">
        <v>432</v>
      </c>
      <c r="AX6203" t="s">
        <v>4968</v>
      </c>
      <c r="AY6203" s="104">
        <v>46118.637499999997</v>
      </c>
      <c r="AZ6203">
        <v>1693491</v>
      </c>
      <c r="BA6203" t="s">
        <v>4761</v>
      </c>
      <c r="BB6203" t="s">
        <v>5989</v>
      </c>
      <c r="BF6203" t="s">
        <v>5966</v>
      </c>
    </row>
    <row r="6204" spans="46:58" x14ac:dyDescent="0.25">
      <c r="AT6204" t="s">
        <v>308</v>
      </c>
      <c r="AX6204" t="s">
        <v>5061</v>
      </c>
      <c r="AY6204" s="104">
        <v>46118.638194444444</v>
      </c>
      <c r="AZ6204">
        <v>972572</v>
      </c>
      <c r="BA6204" t="s">
        <v>4728</v>
      </c>
      <c r="BB6204" t="s">
        <v>5989</v>
      </c>
      <c r="BF6204" t="s">
        <v>5942</v>
      </c>
    </row>
    <row r="6205" spans="46:58" x14ac:dyDescent="0.25">
      <c r="AT6205" t="s">
        <v>1559</v>
      </c>
      <c r="AX6205" t="s">
        <v>7829</v>
      </c>
      <c r="AY6205" s="104">
        <v>46118.638194444444</v>
      </c>
      <c r="AZ6205">
        <v>312510</v>
      </c>
      <c r="BA6205" t="s">
        <v>4728</v>
      </c>
      <c r="BB6205" t="s">
        <v>5989</v>
      </c>
      <c r="BF6205" t="s">
        <v>5942</v>
      </c>
    </row>
    <row r="6206" spans="46:58" x14ac:dyDescent="0.25">
      <c r="AT6206" t="s">
        <v>1385</v>
      </c>
      <c r="AX6206" t="s">
        <v>5109</v>
      </c>
      <c r="AY6206" s="104">
        <v>46118.638888888891</v>
      </c>
      <c r="AZ6206">
        <v>888976</v>
      </c>
      <c r="BA6206" t="s">
        <v>4761</v>
      </c>
      <c r="BB6206" t="s">
        <v>5989</v>
      </c>
      <c r="BF6206" t="s">
        <v>5966</v>
      </c>
    </row>
    <row r="6207" spans="46:58" x14ac:dyDescent="0.25">
      <c r="AT6207" t="s">
        <v>2624</v>
      </c>
      <c r="AX6207" t="s">
        <v>4782</v>
      </c>
      <c r="AY6207" s="104">
        <v>46118.638888888891</v>
      </c>
      <c r="AZ6207">
        <v>97077</v>
      </c>
      <c r="BA6207" t="s">
        <v>4728</v>
      </c>
      <c r="BB6207" t="s">
        <v>5989</v>
      </c>
      <c r="BF6207" t="s">
        <v>5925</v>
      </c>
    </row>
    <row r="6208" spans="46:58" x14ac:dyDescent="0.25">
      <c r="AT6208" t="s">
        <v>2259</v>
      </c>
      <c r="AU6208" t="s">
        <v>217</v>
      </c>
      <c r="AX6208" t="s">
        <v>4839</v>
      </c>
      <c r="AY6208" s="104">
        <v>46118.638888888891</v>
      </c>
      <c r="AZ6208">
        <v>2329615</v>
      </c>
      <c r="BA6208" t="s">
        <v>4728</v>
      </c>
      <c r="BB6208" t="s">
        <v>5989</v>
      </c>
      <c r="BC6208" t="s">
        <v>4731</v>
      </c>
      <c r="BF6208" t="s">
        <v>6541</v>
      </c>
    </row>
    <row r="6209" spans="46:58" x14ac:dyDescent="0.25">
      <c r="AT6209" t="s">
        <v>852</v>
      </c>
      <c r="AX6209" t="s">
        <v>4762</v>
      </c>
      <c r="AY6209" s="104">
        <v>46118.638888888891</v>
      </c>
      <c r="AZ6209">
        <v>634878</v>
      </c>
      <c r="BA6209" t="s">
        <v>4728</v>
      </c>
      <c r="BB6209" t="s">
        <v>5989</v>
      </c>
      <c r="BF6209" t="s">
        <v>5942</v>
      </c>
    </row>
    <row r="6210" spans="46:58" x14ac:dyDescent="0.25">
      <c r="AT6210" t="s">
        <v>72</v>
      </c>
      <c r="AX6210" t="s">
        <v>5061</v>
      </c>
      <c r="AY6210" s="104">
        <v>46118.638888888891</v>
      </c>
      <c r="AZ6210">
        <v>447537</v>
      </c>
      <c r="BA6210" t="s">
        <v>4728</v>
      </c>
      <c r="BB6210" t="s">
        <v>5989</v>
      </c>
      <c r="BF6210" t="s">
        <v>5931</v>
      </c>
    </row>
    <row r="6211" spans="46:58" x14ac:dyDescent="0.25">
      <c r="AT6211" t="s">
        <v>1945</v>
      </c>
      <c r="AX6211" t="s">
        <v>5174</v>
      </c>
      <c r="AY6211" s="104">
        <v>46118.638888888891</v>
      </c>
      <c r="AZ6211">
        <v>269125</v>
      </c>
      <c r="BA6211" t="s">
        <v>4728</v>
      </c>
      <c r="BB6211" t="s">
        <v>5989</v>
      </c>
      <c r="BF6211" t="s">
        <v>4781</v>
      </c>
    </row>
    <row r="6212" spans="46:58" x14ac:dyDescent="0.25">
      <c r="AT6212" t="s">
        <v>516</v>
      </c>
      <c r="AX6212" t="s">
        <v>5012</v>
      </c>
      <c r="AY6212" s="104">
        <v>46118.63958333333</v>
      </c>
      <c r="AZ6212">
        <v>605127</v>
      </c>
      <c r="BA6212" t="s">
        <v>4728</v>
      </c>
      <c r="BB6212" t="s">
        <v>5989</v>
      </c>
      <c r="BF6212" t="s">
        <v>5918</v>
      </c>
    </row>
    <row r="6213" spans="46:58" x14ac:dyDescent="0.25">
      <c r="AT6213" t="s">
        <v>80</v>
      </c>
      <c r="AX6213" t="s">
        <v>5013</v>
      </c>
      <c r="AY6213" s="104">
        <v>46118.640277777777</v>
      </c>
      <c r="AZ6213">
        <v>473631</v>
      </c>
      <c r="BA6213" t="s">
        <v>4728</v>
      </c>
      <c r="BB6213" t="s">
        <v>5989</v>
      </c>
      <c r="BF6213" t="s">
        <v>5924</v>
      </c>
    </row>
    <row r="6214" spans="46:58" x14ac:dyDescent="0.25">
      <c r="AT6214" t="s">
        <v>2403</v>
      </c>
      <c r="AX6214" t="s">
        <v>5809</v>
      </c>
      <c r="AY6214" s="104">
        <v>46118.640277777777</v>
      </c>
      <c r="AZ6214">
        <v>363098</v>
      </c>
      <c r="BA6214" t="s">
        <v>4728</v>
      </c>
      <c r="BB6214" t="s">
        <v>5989</v>
      </c>
      <c r="BC6214" t="s">
        <v>4731</v>
      </c>
      <c r="BF6214" t="s">
        <v>5966</v>
      </c>
    </row>
    <row r="6215" spans="46:58" x14ac:dyDescent="0.25">
      <c r="AT6215" t="s">
        <v>2559</v>
      </c>
      <c r="AX6215" t="s">
        <v>5216</v>
      </c>
      <c r="AY6215" s="104">
        <v>46118.640277777777</v>
      </c>
      <c r="AZ6215">
        <v>265918</v>
      </c>
      <c r="BA6215" t="s">
        <v>4728</v>
      </c>
      <c r="BB6215" t="s">
        <v>5989</v>
      </c>
      <c r="BF6215" t="s">
        <v>5918</v>
      </c>
    </row>
    <row r="6216" spans="46:58" x14ac:dyDescent="0.25">
      <c r="AT6216" t="s">
        <v>2407</v>
      </c>
      <c r="AX6216" t="s">
        <v>5637</v>
      </c>
      <c r="AY6216" s="104">
        <v>46118.640972222223</v>
      </c>
      <c r="AZ6216">
        <v>665534</v>
      </c>
      <c r="BA6216" t="s">
        <v>4728</v>
      </c>
      <c r="BB6216" t="s">
        <v>5989</v>
      </c>
      <c r="BF6216" t="s">
        <v>5931</v>
      </c>
    </row>
    <row r="6217" spans="46:58" x14ac:dyDescent="0.25">
      <c r="AT6217" t="s">
        <v>2624</v>
      </c>
      <c r="AX6217" t="s">
        <v>5609</v>
      </c>
      <c r="AY6217" s="104">
        <v>46118.640972222223</v>
      </c>
      <c r="AZ6217">
        <v>1037751</v>
      </c>
      <c r="BA6217" t="s">
        <v>4728</v>
      </c>
      <c r="BB6217" t="s">
        <v>5989</v>
      </c>
      <c r="BF6217" t="s">
        <v>5918</v>
      </c>
    </row>
    <row r="6218" spans="46:58" x14ac:dyDescent="0.25">
      <c r="AT6218" t="s">
        <v>1559</v>
      </c>
      <c r="AX6218" t="s">
        <v>4895</v>
      </c>
      <c r="AY6218" s="104">
        <v>46118.640972222223</v>
      </c>
      <c r="AZ6218">
        <v>342264</v>
      </c>
      <c r="BA6218" t="s">
        <v>4728</v>
      </c>
      <c r="BB6218" t="s">
        <v>5989</v>
      </c>
      <c r="BF6218" t="s">
        <v>4781</v>
      </c>
    </row>
    <row r="6219" spans="46:58" x14ac:dyDescent="0.25">
      <c r="AT6219" t="s">
        <v>1945</v>
      </c>
      <c r="AX6219" t="s">
        <v>4944</v>
      </c>
      <c r="AY6219" s="104">
        <v>46118.64166666667</v>
      </c>
      <c r="AZ6219">
        <v>273632</v>
      </c>
      <c r="BA6219" t="s">
        <v>4728</v>
      </c>
      <c r="BB6219" t="s">
        <v>5989</v>
      </c>
      <c r="BF6219" t="s">
        <v>5931</v>
      </c>
    </row>
    <row r="6220" spans="46:58" x14ac:dyDescent="0.25">
      <c r="AT6220" t="s">
        <v>1292</v>
      </c>
      <c r="AX6220" t="s">
        <v>4795</v>
      </c>
      <c r="AY6220" s="104">
        <v>46118.64166666667</v>
      </c>
      <c r="AZ6220">
        <v>446465</v>
      </c>
      <c r="BA6220" t="s">
        <v>4728</v>
      </c>
      <c r="BB6220" t="s">
        <v>5989</v>
      </c>
      <c r="BF6220" t="s">
        <v>5942</v>
      </c>
    </row>
    <row r="6221" spans="46:58" x14ac:dyDescent="0.25">
      <c r="AT6221" t="s">
        <v>2559</v>
      </c>
      <c r="AX6221" t="s">
        <v>7214</v>
      </c>
      <c r="AY6221" s="104">
        <v>46118.64166666667</v>
      </c>
      <c r="AZ6221">
        <v>547936</v>
      </c>
      <c r="BA6221" t="s">
        <v>4728</v>
      </c>
      <c r="BB6221" t="s">
        <v>5989</v>
      </c>
      <c r="BF6221" t="s">
        <v>5931</v>
      </c>
    </row>
    <row r="6222" spans="46:58" x14ac:dyDescent="0.25">
      <c r="AT6222" t="s">
        <v>1220</v>
      </c>
      <c r="AX6222" t="s">
        <v>5204</v>
      </c>
      <c r="AY6222" s="104">
        <v>46118.64166666667</v>
      </c>
      <c r="AZ6222">
        <v>811656</v>
      </c>
      <c r="BA6222" t="s">
        <v>4761</v>
      </c>
      <c r="BB6222" t="s">
        <v>5989</v>
      </c>
      <c r="BF6222" t="s">
        <v>5966</v>
      </c>
    </row>
    <row r="6223" spans="46:58" x14ac:dyDescent="0.25">
      <c r="AX6223" t="s">
        <v>4843</v>
      </c>
      <c r="AY6223" s="104">
        <v>46118.642361111109</v>
      </c>
      <c r="AZ6223">
        <v>32088</v>
      </c>
      <c r="BA6223" t="s">
        <v>4728</v>
      </c>
      <c r="BB6223" t="s">
        <v>5989</v>
      </c>
    </row>
    <row r="6224" spans="46:58" x14ac:dyDescent="0.25">
      <c r="AT6224" t="s">
        <v>232</v>
      </c>
      <c r="AU6224" t="s">
        <v>2001</v>
      </c>
      <c r="AX6224" t="s">
        <v>6978</v>
      </c>
      <c r="AY6224" s="104">
        <v>46118.642361111109</v>
      </c>
      <c r="AZ6224">
        <v>1250038</v>
      </c>
      <c r="BA6224" t="s">
        <v>4728</v>
      </c>
      <c r="BB6224" t="s">
        <v>5989</v>
      </c>
      <c r="BF6224" t="s">
        <v>4781</v>
      </c>
    </row>
    <row r="6225" spans="46:58" x14ac:dyDescent="0.25">
      <c r="AT6225" t="s">
        <v>229</v>
      </c>
      <c r="AX6225" t="s">
        <v>6451</v>
      </c>
      <c r="AY6225" s="104">
        <v>46118.642361111109</v>
      </c>
      <c r="AZ6225">
        <v>403745</v>
      </c>
      <c r="BA6225" t="s">
        <v>4728</v>
      </c>
      <c r="BB6225" t="s">
        <v>5989</v>
      </c>
      <c r="BF6225" t="s">
        <v>4781</v>
      </c>
    </row>
    <row r="6226" spans="46:58" x14ac:dyDescent="0.25">
      <c r="AX6226" t="s">
        <v>5174</v>
      </c>
      <c r="AY6226" s="104">
        <v>46118.642361111109</v>
      </c>
      <c r="AZ6226">
        <v>65435</v>
      </c>
      <c r="BA6226" t="s">
        <v>4728</v>
      </c>
      <c r="BB6226" t="s">
        <v>5989</v>
      </c>
    </row>
    <row r="6227" spans="46:58" x14ac:dyDescent="0.25">
      <c r="AT6227" t="s">
        <v>2600</v>
      </c>
      <c r="AX6227" t="s">
        <v>4801</v>
      </c>
      <c r="AY6227" s="104">
        <v>46118.642361111109</v>
      </c>
      <c r="AZ6227">
        <v>868401</v>
      </c>
      <c r="BA6227" t="s">
        <v>4728</v>
      </c>
      <c r="BB6227" t="s">
        <v>5989</v>
      </c>
      <c r="BF6227" t="s">
        <v>5918</v>
      </c>
    </row>
    <row r="6228" spans="46:58" x14ac:dyDescent="0.25">
      <c r="AT6228" t="s">
        <v>72</v>
      </c>
      <c r="AX6228" t="s">
        <v>6335</v>
      </c>
      <c r="AY6228" s="104">
        <v>46118.643055555556</v>
      </c>
      <c r="AZ6228">
        <v>480916</v>
      </c>
      <c r="BA6228" t="s">
        <v>4728</v>
      </c>
      <c r="BB6228" t="s">
        <v>5989</v>
      </c>
      <c r="BF6228" t="s">
        <v>5918</v>
      </c>
    </row>
    <row r="6229" spans="46:58" x14ac:dyDescent="0.25">
      <c r="AT6229" t="s">
        <v>205</v>
      </c>
      <c r="AX6229" t="s">
        <v>7830</v>
      </c>
      <c r="AY6229" s="104">
        <v>46118.643055555556</v>
      </c>
      <c r="AZ6229">
        <v>525629</v>
      </c>
      <c r="BA6229" t="s">
        <v>4728</v>
      </c>
      <c r="BB6229" t="s">
        <v>5989</v>
      </c>
      <c r="BF6229" t="s">
        <v>5942</v>
      </c>
    </row>
    <row r="6230" spans="46:58" x14ac:dyDescent="0.25">
      <c r="AT6230" t="s">
        <v>1985</v>
      </c>
      <c r="AX6230" t="s">
        <v>4910</v>
      </c>
      <c r="AY6230" s="104">
        <v>46118.643055555556</v>
      </c>
      <c r="AZ6230">
        <v>684866</v>
      </c>
      <c r="BA6230" t="s">
        <v>4728</v>
      </c>
      <c r="BB6230" t="s">
        <v>5989</v>
      </c>
      <c r="BF6230" t="s">
        <v>5931</v>
      </c>
    </row>
    <row r="6231" spans="46:58" x14ac:dyDescent="0.25">
      <c r="AT6231" t="s">
        <v>852</v>
      </c>
      <c r="AX6231" t="s">
        <v>7665</v>
      </c>
      <c r="AY6231" s="104">
        <v>46118.643055555556</v>
      </c>
      <c r="AZ6231">
        <v>749367</v>
      </c>
      <c r="BA6231" t="s">
        <v>4728</v>
      </c>
      <c r="BB6231" t="s">
        <v>5989</v>
      </c>
      <c r="BF6231" t="s">
        <v>5931</v>
      </c>
    </row>
    <row r="6232" spans="46:58" x14ac:dyDescent="0.25">
      <c r="AT6232" t="s">
        <v>78</v>
      </c>
      <c r="AX6232" t="s">
        <v>5543</v>
      </c>
      <c r="AY6232" s="104">
        <v>46118.643055555556</v>
      </c>
      <c r="AZ6232">
        <v>1381409</v>
      </c>
      <c r="BA6232" t="s">
        <v>4728</v>
      </c>
      <c r="BB6232" t="s">
        <v>5989</v>
      </c>
      <c r="BF6232" t="s">
        <v>5931</v>
      </c>
    </row>
    <row r="6233" spans="46:58" x14ac:dyDescent="0.25">
      <c r="AT6233" t="s">
        <v>76</v>
      </c>
      <c r="AX6233" t="s">
        <v>6971</v>
      </c>
      <c r="AY6233" s="104">
        <v>46118.643750000003</v>
      </c>
      <c r="AZ6233">
        <v>2564432</v>
      </c>
      <c r="BA6233" t="s">
        <v>4761</v>
      </c>
      <c r="BB6233" t="s">
        <v>5989</v>
      </c>
      <c r="BF6233" t="s">
        <v>5966</v>
      </c>
    </row>
    <row r="6234" spans="46:58" x14ac:dyDescent="0.25">
      <c r="AT6234" t="s">
        <v>1048</v>
      </c>
      <c r="AX6234" t="s">
        <v>4807</v>
      </c>
      <c r="AY6234" s="104">
        <v>46118.643750000003</v>
      </c>
      <c r="AZ6234">
        <v>289187</v>
      </c>
      <c r="BA6234" t="s">
        <v>4728</v>
      </c>
      <c r="BB6234" t="s">
        <v>5989</v>
      </c>
      <c r="BF6234" t="s">
        <v>5925</v>
      </c>
    </row>
    <row r="6235" spans="46:58" x14ac:dyDescent="0.25">
      <c r="AT6235" t="s">
        <v>250</v>
      </c>
      <c r="AU6235" t="s">
        <v>1132</v>
      </c>
      <c r="AX6235" t="s">
        <v>6600</v>
      </c>
      <c r="AY6235" s="104">
        <v>46118.644444444442</v>
      </c>
      <c r="AZ6235">
        <v>5720401</v>
      </c>
      <c r="BA6235" t="s">
        <v>4761</v>
      </c>
      <c r="BB6235" t="s">
        <v>5989</v>
      </c>
      <c r="BC6235" t="s">
        <v>4731</v>
      </c>
      <c r="BF6235" t="s">
        <v>5966</v>
      </c>
    </row>
    <row r="6236" spans="46:58" x14ac:dyDescent="0.25">
      <c r="AX6236" t="s">
        <v>4826</v>
      </c>
      <c r="AY6236" s="104">
        <v>46118.644444444442</v>
      </c>
      <c r="AZ6236">
        <v>89364</v>
      </c>
      <c r="BA6236" t="s">
        <v>4728</v>
      </c>
      <c r="BB6236" t="s">
        <v>5989</v>
      </c>
    </row>
    <row r="6237" spans="46:58" x14ac:dyDescent="0.25">
      <c r="AT6237" t="s">
        <v>247</v>
      </c>
      <c r="AX6237" t="s">
        <v>7831</v>
      </c>
      <c r="AY6237" s="104">
        <v>46118.644444444442</v>
      </c>
      <c r="AZ6237">
        <v>199988</v>
      </c>
      <c r="BA6237" t="s">
        <v>4728</v>
      </c>
      <c r="BB6237" t="s">
        <v>5989</v>
      </c>
      <c r="BF6237" t="s">
        <v>5956</v>
      </c>
    </row>
    <row r="6238" spans="46:58" x14ac:dyDescent="0.25">
      <c r="AT6238" t="s">
        <v>1531</v>
      </c>
      <c r="AX6238" t="s">
        <v>4733</v>
      </c>
      <c r="AY6238" s="104">
        <v>46118.644444444442</v>
      </c>
      <c r="AZ6238">
        <v>378078</v>
      </c>
      <c r="BA6238" t="s">
        <v>4728</v>
      </c>
      <c r="BB6238" t="s">
        <v>5989</v>
      </c>
      <c r="BF6238" t="s">
        <v>5942</v>
      </c>
    </row>
    <row r="6239" spans="46:58" x14ac:dyDescent="0.25">
      <c r="AX6239" t="s">
        <v>7725</v>
      </c>
      <c r="AY6239" s="104">
        <v>46118.644444444442</v>
      </c>
      <c r="AZ6239">
        <v>84483</v>
      </c>
      <c r="BA6239" t="s">
        <v>4728</v>
      </c>
      <c r="BB6239" t="s">
        <v>5989</v>
      </c>
    </row>
    <row r="6240" spans="46:58" x14ac:dyDescent="0.25">
      <c r="AT6240" t="s">
        <v>967</v>
      </c>
      <c r="AX6240" t="s">
        <v>4763</v>
      </c>
      <c r="AY6240" s="104">
        <v>46118.645138888889</v>
      </c>
      <c r="AZ6240">
        <v>1246459</v>
      </c>
      <c r="BA6240" t="s">
        <v>4728</v>
      </c>
      <c r="BB6240" t="s">
        <v>5989</v>
      </c>
      <c r="BF6240" t="s">
        <v>5942</v>
      </c>
    </row>
    <row r="6241" spans="46:58" x14ac:dyDescent="0.25">
      <c r="AT6241" t="s">
        <v>1048</v>
      </c>
      <c r="AX6241" t="s">
        <v>7685</v>
      </c>
      <c r="AY6241" s="104">
        <v>46118.645138888889</v>
      </c>
      <c r="AZ6241">
        <v>610872</v>
      </c>
      <c r="BA6241" t="s">
        <v>4728</v>
      </c>
      <c r="BB6241" t="s">
        <v>5989</v>
      </c>
      <c r="BF6241" t="s">
        <v>5931</v>
      </c>
    </row>
    <row r="6242" spans="46:58" x14ac:dyDescent="0.25">
      <c r="AX6242" t="s">
        <v>6791</v>
      </c>
      <c r="AY6242" s="104">
        <v>46118.645138888889</v>
      </c>
      <c r="AZ6242">
        <v>36848</v>
      </c>
      <c r="BA6242" t="s">
        <v>4728</v>
      </c>
      <c r="BB6242" t="s">
        <v>5989</v>
      </c>
    </row>
    <row r="6243" spans="46:58" x14ac:dyDescent="0.25">
      <c r="AT6243" t="s">
        <v>223</v>
      </c>
      <c r="AX6243" t="s">
        <v>7832</v>
      </c>
      <c r="AY6243" s="104">
        <v>46118.645138888889</v>
      </c>
      <c r="AZ6243">
        <v>318374</v>
      </c>
      <c r="BA6243" t="s">
        <v>4761</v>
      </c>
      <c r="BB6243" t="s">
        <v>5989</v>
      </c>
      <c r="BF6243" t="s">
        <v>5966</v>
      </c>
    </row>
    <row r="6244" spans="46:58" x14ac:dyDescent="0.25">
      <c r="AT6244" t="s">
        <v>744</v>
      </c>
      <c r="AU6244" t="s">
        <v>223</v>
      </c>
      <c r="AX6244" t="s">
        <v>6682</v>
      </c>
      <c r="AY6244" s="104">
        <v>46118.645833333336</v>
      </c>
      <c r="AZ6244">
        <v>994355</v>
      </c>
      <c r="BA6244" t="s">
        <v>4728</v>
      </c>
      <c r="BB6244" t="s">
        <v>4787</v>
      </c>
      <c r="BC6244" t="s">
        <v>5989</v>
      </c>
      <c r="BF6244" t="s">
        <v>6103</v>
      </c>
    </row>
    <row r="6245" spans="46:58" x14ac:dyDescent="0.25">
      <c r="AT6245" t="s">
        <v>1379</v>
      </c>
      <c r="AX6245" t="s">
        <v>4782</v>
      </c>
      <c r="AY6245" s="104">
        <v>46118.645833333336</v>
      </c>
      <c r="AZ6245">
        <v>657771</v>
      </c>
      <c r="BA6245" t="s">
        <v>4728</v>
      </c>
      <c r="BB6245" t="s">
        <v>5989</v>
      </c>
      <c r="BF6245" t="s">
        <v>6314</v>
      </c>
    </row>
    <row r="6246" spans="46:58" x14ac:dyDescent="0.25">
      <c r="AX6246" t="s">
        <v>5887</v>
      </c>
      <c r="AY6246" s="104">
        <v>46118.645833333336</v>
      </c>
      <c r="AZ6246">
        <v>96221</v>
      </c>
      <c r="BA6246" t="s">
        <v>4728</v>
      </c>
      <c r="BB6246" t="s">
        <v>5989</v>
      </c>
    </row>
    <row r="6247" spans="46:58" x14ac:dyDescent="0.25">
      <c r="AT6247" t="s">
        <v>264</v>
      </c>
      <c r="AX6247" t="s">
        <v>4903</v>
      </c>
      <c r="AY6247" s="104">
        <v>46118.646527777775</v>
      </c>
      <c r="AZ6247">
        <v>349892</v>
      </c>
      <c r="BA6247" t="s">
        <v>4728</v>
      </c>
      <c r="BB6247" t="s">
        <v>5989</v>
      </c>
      <c r="BF6247" t="s">
        <v>5931</v>
      </c>
    </row>
    <row r="6248" spans="46:58" x14ac:dyDescent="0.25">
      <c r="AT6248" t="s">
        <v>496</v>
      </c>
      <c r="AX6248" t="s">
        <v>5868</v>
      </c>
      <c r="AY6248" s="104">
        <v>46118.646527777775</v>
      </c>
      <c r="AZ6248">
        <v>608869</v>
      </c>
      <c r="BA6248" t="s">
        <v>4728</v>
      </c>
      <c r="BB6248" t="s">
        <v>5989</v>
      </c>
      <c r="BF6248" t="s">
        <v>5918</v>
      </c>
    </row>
    <row r="6249" spans="46:58" x14ac:dyDescent="0.25">
      <c r="AT6249" t="s">
        <v>414</v>
      </c>
      <c r="AX6249" t="s">
        <v>4849</v>
      </c>
      <c r="AY6249" s="104">
        <v>46118.646527777775</v>
      </c>
      <c r="AZ6249">
        <v>775701</v>
      </c>
      <c r="BA6249" t="s">
        <v>4728</v>
      </c>
      <c r="BB6249" t="s">
        <v>5989</v>
      </c>
      <c r="BF6249" t="s">
        <v>5918</v>
      </c>
    </row>
    <row r="6250" spans="46:58" x14ac:dyDescent="0.25">
      <c r="AT6250" t="s">
        <v>2561</v>
      </c>
      <c r="AX6250" t="s">
        <v>6036</v>
      </c>
      <c r="AY6250" s="104">
        <v>46118.646527777775</v>
      </c>
      <c r="AZ6250">
        <v>2863668</v>
      </c>
      <c r="BA6250" t="s">
        <v>4728</v>
      </c>
      <c r="BB6250" t="s">
        <v>5989</v>
      </c>
      <c r="BF6250" t="s">
        <v>5918</v>
      </c>
    </row>
    <row r="6251" spans="46:58" x14ac:dyDescent="0.25">
      <c r="AT6251" t="s">
        <v>866</v>
      </c>
      <c r="AX6251" t="s">
        <v>6283</v>
      </c>
      <c r="AY6251" s="104">
        <v>46118.647222222222</v>
      </c>
      <c r="AZ6251">
        <v>1950982</v>
      </c>
      <c r="BA6251" t="s">
        <v>4761</v>
      </c>
      <c r="BB6251" t="s">
        <v>5989</v>
      </c>
      <c r="BF6251" t="s">
        <v>5918</v>
      </c>
    </row>
    <row r="6252" spans="46:58" x14ac:dyDescent="0.25">
      <c r="AT6252" t="s">
        <v>868</v>
      </c>
      <c r="AX6252" t="s">
        <v>4952</v>
      </c>
      <c r="AY6252" s="104">
        <v>46118.647222222222</v>
      </c>
      <c r="AZ6252">
        <v>448282</v>
      </c>
      <c r="BA6252" t="s">
        <v>4728</v>
      </c>
      <c r="BB6252" t="s">
        <v>5989</v>
      </c>
      <c r="BF6252" t="s">
        <v>5931</v>
      </c>
    </row>
    <row r="6253" spans="46:58" x14ac:dyDescent="0.25">
      <c r="AT6253" t="s">
        <v>2407</v>
      </c>
      <c r="AX6253" t="s">
        <v>7593</v>
      </c>
      <c r="AY6253" s="104">
        <v>46118.647222222222</v>
      </c>
      <c r="AZ6253">
        <v>807083</v>
      </c>
      <c r="BA6253" t="s">
        <v>4728</v>
      </c>
      <c r="BB6253" t="s">
        <v>5989</v>
      </c>
      <c r="BF6253" t="s">
        <v>5948</v>
      </c>
    </row>
    <row r="6254" spans="46:58" x14ac:dyDescent="0.25">
      <c r="AT6254" t="s">
        <v>298</v>
      </c>
      <c r="AX6254" t="s">
        <v>4763</v>
      </c>
      <c r="AY6254" s="104">
        <v>46118.647222222222</v>
      </c>
      <c r="AZ6254">
        <v>932212</v>
      </c>
      <c r="BA6254" t="s">
        <v>4728</v>
      </c>
      <c r="BB6254" t="s">
        <v>5989</v>
      </c>
      <c r="BF6254" t="s">
        <v>5931</v>
      </c>
    </row>
    <row r="6255" spans="46:58" x14ac:dyDescent="0.25">
      <c r="AX6255" t="s">
        <v>7833</v>
      </c>
      <c r="AY6255" s="104">
        <v>46118.647222222222</v>
      </c>
      <c r="AZ6255">
        <v>57320</v>
      </c>
      <c r="BA6255" t="s">
        <v>4728</v>
      </c>
      <c r="BB6255" t="s">
        <v>5989</v>
      </c>
    </row>
    <row r="6256" spans="46:58" x14ac:dyDescent="0.25">
      <c r="AT6256" t="s">
        <v>1531</v>
      </c>
      <c r="AX6256" t="s">
        <v>4762</v>
      </c>
      <c r="AY6256" s="104">
        <v>46118.647916666669</v>
      </c>
      <c r="AZ6256">
        <v>284555</v>
      </c>
      <c r="BA6256" t="s">
        <v>4728</v>
      </c>
      <c r="BB6256" t="s">
        <v>5989</v>
      </c>
      <c r="BF6256" t="s">
        <v>5931</v>
      </c>
    </row>
    <row r="6257" spans="46:58" x14ac:dyDescent="0.25">
      <c r="AX6257" t="s">
        <v>7108</v>
      </c>
      <c r="AY6257" s="104">
        <v>46118.647916666669</v>
      </c>
      <c r="AZ6257">
        <v>60740</v>
      </c>
      <c r="BA6257" t="s">
        <v>4728</v>
      </c>
      <c r="BB6257" t="s">
        <v>5989</v>
      </c>
    </row>
    <row r="6258" spans="46:58" x14ac:dyDescent="0.25">
      <c r="AX6258" t="s">
        <v>4921</v>
      </c>
      <c r="AY6258" s="104">
        <v>46118.647916666669</v>
      </c>
      <c r="AZ6258">
        <v>80006</v>
      </c>
      <c r="BA6258" t="s">
        <v>4728</v>
      </c>
      <c r="BB6258" t="s">
        <v>5989</v>
      </c>
    </row>
    <row r="6259" spans="46:58" x14ac:dyDescent="0.25">
      <c r="AT6259" t="s">
        <v>1385</v>
      </c>
      <c r="AX6259" t="s">
        <v>4843</v>
      </c>
      <c r="AY6259" s="104">
        <v>46118.647916666669</v>
      </c>
      <c r="AZ6259">
        <v>1139332</v>
      </c>
      <c r="BA6259" t="s">
        <v>4728</v>
      </c>
      <c r="BB6259" t="s">
        <v>5989</v>
      </c>
      <c r="BF6259" t="s">
        <v>6117</v>
      </c>
    </row>
    <row r="6260" spans="46:58" x14ac:dyDescent="0.25">
      <c r="AT6260" t="s">
        <v>1284</v>
      </c>
      <c r="AX6260" t="s">
        <v>6978</v>
      </c>
      <c r="AY6260" s="104">
        <v>46118.647916666669</v>
      </c>
      <c r="AZ6260">
        <v>399421</v>
      </c>
      <c r="BA6260" t="s">
        <v>4728</v>
      </c>
      <c r="BB6260" t="s">
        <v>5989</v>
      </c>
      <c r="BF6260" t="s">
        <v>5948</v>
      </c>
    </row>
    <row r="6261" spans="46:58" x14ac:dyDescent="0.25">
      <c r="AT6261" t="s">
        <v>73</v>
      </c>
      <c r="AX6261" t="s">
        <v>7834</v>
      </c>
      <c r="AY6261" s="104">
        <v>46118.649305555555</v>
      </c>
      <c r="AZ6261">
        <v>1044745</v>
      </c>
      <c r="BA6261" t="s">
        <v>4728</v>
      </c>
      <c r="BB6261" t="s">
        <v>5989</v>
      </c>
      <c r="BF6261" t="s">
        <v>4781</v>
      </c>
    </row>
    <row r="6262" spans="46:58" x14ac:dyDescent="0.25">
      <c r="AT6262" t="s">
        <v>1292</v>
      </c>
      <c r="AX6262" t="s">
        <v>5108</v>
      </c>
      <c r="AY6262" s="104">
        <v>46118.649305555555</v>
      </c>
      <c r="AZ6262">
        <v>278155</v>
      </c>
      <c r="BA6262" t="s">
        <v>4728</v>
      </c>
      <c r="BB6262" t="s">
        <v>5989</v>
      </c>
      <c r="BF6262" t="s">
        <v>5948</v>
      </c>
    </row>
    <row r="6263" spans="46:58" x14ac:dyDescent="0.25">
      <c r="AT6263" t="s">
        <v>516</v>
      </c>
      <c r="AX6263" t="s">
        <v>7431</v>
      </c>
      <c r="AY6263" s="104">
        <v>46118.649305555555</v>
      </c>
      <c r="AZ6263">
        <v>822164</v>
      </c>
      <c r="BA6263" t="s">
        <v>4728</v>
      </c>
      <c r="BB6263" t="s">
        <v>5989</v>
      </c>
      <c r="BF6263" t="s">
        <v>5918</v>
      </c>
    </row>
    <row r="6264" spans="46:58" x14ac:dyDescent="0.25">
      <c r="AT6264" t="s">
        <v>1706</v>
      </c>
      <c r="AX6264" t="s">
        <v>7835</v>
      </c>
      <c r="AY6264" s="104">
        <v>46118.649305555555</v>
      </c>
      <c r="AZ6264">
        <v>342994</v>
      </c>
      <c r="BA6264" t="s">
        <v>4728</v>
      </c>
      <c r="BB6264" t="s">
        <v>5989</v>
      </c>
      <c r="BF6264" t="s">
        <v>5942</v>
      </c>
    </row>
    <row r="6265" spans="46:58" x14ac:dyDescent="0.25">
      <c r="AT6265" t="s">
        <v>264</v>
      </c>
      <c r="AX6265" t="s">
        <v>5096</v>
      </c>
      <c r="AY6265" s="104">
        <v>46118.649305555555</v>
      </c>
      <c r="AZ6265">
        <v>1625608</v>
      </c>
      <c r="BA6265" t="s">
        <v>4761</v>
      </c>
      <c r="BB6265" t="s">
        <v>5989</v>
      </c>
      <c r="BF6265" t="s">
        <v>5966</v>
      </c>
    </row>
    <row r="6266" spans="46:58" x14ac:dyDescent="0.25">
      <c r="AT6266" t="s">
        <v>308</v>
      </c>
      <c r="AX6266" t="s">
        <v>5086</v>
      </c>
      <c r="AY6266" s="104">
        <v>46118.65</v>
      </c>
      <c r="AZ6266">
        <v>1305725</v>
      </c>
      <c r="BA6266" t="s">
        <v>4728</v>
      </c>
      <c r="BB6266" t="s">
        <v>5989</v>
      </c>
      <c r="BF6266" t="s">
        <v>5918</v>
      </c>
    </row>
    <row r="6267" spans="46:58" x14ac:dyDescent="0.25">
      <c r="AT6267" t="s">
        <v>1531</v>
      </c>
      <c r="AX6267" t="s">
        <v>7832</v>
      </c>
      <c r="AY6267" s="104">
        <v>46118.65</v>
      </c>
      <c r="AZ6267">
        <v>574614</v>
      </c>
      <c r="BA6267" t="s">
        <v>4728</v>
      </c>
      <c r="BB6267" t="s">
        <v>5989</v>
      </c>
      <c r="BF6267" t="s">
        <v>5931</v>
      </c>
    </row>
    <row r="6268" spans="46:58" x14ac:dyDescent="0.25">
      <c r="AT6268" t="s">
        <v>298</v>
      </c>
      <c r="AX6268" t="s">
        <v>6174</v>
      </c>
      <c r="AY6268" s="104">
        <v>46118.65</v>
      </c>
      <c r="AZ6268">
        <v>897287</v>
      </c>
      <c r="BA6268" t="s">
        <v>4728</v>
      </c>
      <c r="BB6268" t="s">
        <v>5989</v>
      </c>
      <c r="BF6268" t="s">
        <v>5931</v>
      </c>
    </row>
    <row r="6269" spans="46:58" x14ac:dyDescent="0.25">
      <c r="AT6269" t="s">
        <v>205</v>
      </c>
      <c r="AX6269" t="s">
        <v>5411</v>
      </c>
      <c r="AY6269" s="104">
        <v>46118.65</v>
      </c>
      <c r="AZ6269">
        <v>771022</v>
      </c>
      <c r="BA6269" t="s">
        <v>4728</v>
      </c>
      <c r="BB6269" t="s">
        <v>5989</v>
      </c>
      <c r="BF6269" t="s">
        <v>5920</v>
      </c>
    </row>
    <row r="6270" spans="46:58" x14ac:dyDescent="0.25">
      <c r="AT6270" t="s">
        <v>1945</v>
      </c>
      <c r="AX6270" t="s">
        <v>5156</v>
      </c>
      <c r="AY6270" s="104">
        <v>46118.651388888888</v>
      </c>
      <c r="AZ6270">
        <v>304218</v>
      </c>
      <c r="BA6270" t="s">
        <v>4728</v>
      </c>
      <c r="BB6270" t="s">
        <v>5989</v>
      </c>
      <c r="BF6270" t="s">
        <v>5942</v>
      </c>
    </row>
    <row r="6271" spans="46:58" x14ac:dyDescent="0.25">
      <c r="AT6271" t="s">
        <v>852</v>
      </c>
      <c r="AX6271" t="s">
        <v>5001</v>
      </c>
      <c r="AY6271" s="104">
        <v>46118.651388888888</v>
      </c>
      <c r="AZ6271">
        <v>306333</v>
      </c>
      <c r="BA6271" t="s">
        <v>4728</v>
      </c>
      <c r="BB6271" t="s">
        <v>5989</v>
      </c>
      <c r="BF6271" t="s">
        <v>5931</v>
      </c>
    </row>
    <row r="6272" spans="46:58" x14ac:dyDescent="0.25">
      <c r="AT6272" t="s">
        <v>1048</v>
      </c>
      <c r="AX6272" t="s">
        <v>7744</v>
      </c>
      <c r="AY6272" s="104">
        <v>46118.652083333334</v>
      </c>
      <c r="AZ6272">
        <v>404886</v>
      </c>
      <c r="BA6272" t="s">
        <v>4761</v>
      </c>
      <c r="BB6272" t="s">
        <v>5989</v>
      </c>
      <c r="BF6272" t="s">
        <v>5966</v>
      </c>
    </row>
    <row r="6273" spans="46:58" x14ac:dyDescent="0.25">
      <c r="AT6273" t="s">
        <v>2383</v>
      </c>
      <c r="AX6273" t="s">
        <v>7534</v>
      </c>
      <c r="AY6273" s="104">
        <v>46118.652777777781</v>
      </c>
      <c r="AZ6273">
        <v>480217</v>
      </c>
      <c r="BA6273" t="s">
        <v>4728</v>
      </c>
      <c r="BB6273" t="s">
        <v>5989</v>
      </c>
      <c r="BF6273" t="s">
        <v>5966</v>
      </c>
    </row>
    <row r="6274" spans="46:58" x14ac:dyDescent="0.25">
      <c r="AT6274" t="s">
        <v>264</v>
      </c>
      <c r="AX6274" t="s">
        <v>4871</v>
      </c>
      <c r="AY6274" s="104">
        <v>46118.65347222222</v>
      </c>
      <c r="AZ6274">
        <v>381156</v>
      </c>
      <c r="BA6274" t="s">
        <v>4728</v>
      </c>
      <c r="BB6274" t="s">
        <v>5989</v>
      </c>
      <c r="BF6274" t="s">
        <v>5931</v>
      </c>
    </row>
    <row r="6275" spans="46:58" x14ac:dyDescent="0.25">
      <c r="AT6275" t="s">
        <v>1292</v>
      </c>
      <c r="AX6275" t="s">
        <v>4763</v>
      </c>
      <c r="AY6275" s="104">
        <v>46118.65347222222</v>
      </c>
      <c r="AZ6275">
        <v>403565</v>
      </c>
      <c r="BA6275" t="s">
        <v>4728</v>
      </c>
      <c r="BB6275" t="s">
        <v>5989</v>
      </c>
      <c r="BF6275" t="s">
        <v>5948</v>
      </c>
    </row>
    <row r="6276" spans="46:58" x14ac:dyDescent="0.25">
      <c r="AT6276" t="s">
        <v>253</v>
      </c>
      <c r="AX6276" t="s">
        <v>5109</v>
      </c>
      <c r="AY6276" s="104">
        <v>46118.65347222222</v>
      </c>
      <c r="AZ6276">
        <v>78915</v>
      </c>
      <c r="BA6276" t="s">
        <v>4728</v>
      </c>
      <c r="BB6276" t="s">
        <v>5989</v>
      </c>
      <c r="BF6276" t="s">
        <v>5956</v>
      </c>
    </row>
    <row r="6277" spans="46:58" x14ac:dyDescent="0.25">
      <c r="AT6277" t="s">
        <v>2559</v>
      </c>
      <c r="AX6277" t="s">
        <v>4782</v>
      </c>
      <c r="AY6277" s="104">
        <v>46118.65347222222</v>
      </c>
      <c r="AZ6277">
        <v>2437584</v>
      </c>
      <c r="BA6277" t="s">
        <v>4761</v>
      </c>
      <c r="BB6277" t="s">
        <v>5989</v>
      </c>
      <c r="BF6277" t="s">
        <v>5966</v>
      </c>
    </row>
    <row r="6278" spans="46:58" x14ac:dyDescent="0.25">
      <c r="AT6278" t="s">
        <v>1379</v>
      </c>
      <c r="AX6278" t="s">
        <v>5502</v>
      </c>
      <c r="AY6278" s="104">
        <v>46118.65347222222</v>
      </c>
      <c r="AZ6278">
        <v>183325</v>
      </c>
      <c r="BA6278" t="s">
        <v>4761</v>
      </c>
      <c r="BB6278" t="s">
        <v>5989</v>
      </c>
      <c r="BF6278" t="s">
        <v>5920</v>
      </c>
    </row>
    <row r="6279" spans="46:58" x14ac:dyDescent="0.25">
      <c r="AT6279" t="s">
        <v>1048</v>
      </c>
      <c r="AU6279" t="s">
        <v>1688</v>
      </c>
      <c r="AX6279" t="s">
        <v>4877</v>
      </c>
      <c r="AY6279" s="104">
        <v>46118.654166666667</v>
      </c>
      <c r="AZ6279">
        <v>1099285</v>
      </c>
      <c r="BA6279" t="s">
        <v>4728</v>
      </c>
      <c r="BB6279" t="s">
        <v>5989</v>
      </c>
      <c r="BC6279" t="s">
        <v>4731</v>
      </c>
      <c r="BF6279" t="s">
        <v>6240</v>
      </c>
    </row>
    <row r="6280" spans="46:58" x14ac:dyDescent="0.25">
      <c r="AT6280" t="s">
        <v>2510</v>
      </c>
      <c r="AX6280" t="s">
        <v>5001</v>
      </c>
      <c r="AY6280" s="104">
        <v>46118.654166666667</v>
      </c>
      <c r="AZ6280">
        <v>216830</v>
      </c>
      <c r="BA6280" t="s">
        <v>4728</v>
      </c>
      <c r="BB6280" t="s">
        <v>5989</v>
      </c>
      <c r="BF6280" t="s">
        <v>5942</v>
      </c>
    </row>
    <row r="6281" spans="46:58" x14ac:dyDescent="0.25">
      <c r="AT6281" t="s">
        <v>2403</v>
      </c>
      <c r="AU6281" t="s">
        <v>1688</v>
      </c>
      <c r="AX6281" t="s">
        <v>5109</v>
      </c>
      <c r="AY6281" s="104">
        <v>46118.654861111114</v>
      </c>
      <c r="AZ6281">
        <v>911272</v>
      </c>
      <c r="BA6281" t="s">
        <v>4728</v>
      </c>
      <c r="BB6281" t="s">
        <v>5989</v>
      </c>
      <c r="BC6281" t="s">
        <v>4731</v>
      </c>
      <c r="BF6281" t="s">
        <v>6495</v>
      </c>
    </row>
    <row r="6282" spans="46:58" x14ac:dyDescent="0.25">
      <c r="AT6282" t="s">
        <v>1945</v>
      </c>
      <c r="AX6282" t="s">
        <v>4877</v>
      </c>
      <c r="AY6282" s="104">
        <v>46118.655555555553</v>
      </c>
      <c r="AZ6282">
        <v>1067248</v>
      </c>
      <c r="BA6282" t="s">
        <v>4728</v>
      </c>
      <c r="BB6282" t="s">
        <v>5989</v>
      </c>
      <c r="BF6282" t="s">
        <v>5918</v>
      </c>
    </row>
    <row r="6283" spans="46:58" x14ac:dyDescent="0.25">
      <c r="AT6283" t="s">
        <v>836</v>
      </c>
      <c r="AX6283" t="s">
        <v>4890</v>
      </c>
      <c r="AY6283" s="104">
        <v>46118.655555555553</v>
      </c>
      <c r="AZ6283">
        <v>197627</v>
      </c>
      <c r="BA6283" t="s">
        <v>4728</v>
      </c>
      <c r="BB6283" t="s">
        <v>5989</v>
      </c>
      <c r="BC6283" t="s">
        <v>4731</v>
      </c>
      <c r="BF6283" t="s">
        <v>5918</v>
      </c>
    </row>
    <row r="6284" spans="46:58" x14ac:dyDescent="0.25">
      <c r="AT6284" t="s">
        <v>414</v>
      </c>
      <c r="AX6284" t="s">
        <v>5757</v>
      </c>
      <c r="AY6284" s="104">
        <v>46118.655555555553</v>
      </c>
      <c r="AZ6284">
        <v>1863413</v>
      </c>
      <c r="BA6284" t="s">
        <v>4728</v>
      </c>
      <c r="BB6284" t="s">
        <v>5989</v>
      </c>
      <c r="BF6284" t="s">
        <v>5931</v>
      </c>
    </row>
    <row r="6285" spans="46:58" x14ac:dyDescent="0.25">
      <c r="AT6285" t="s">
        <v>2559</v>
      </c>
      <c r="AX6285" t="s">
        <v>4910</v>
      </c>
      <c r="AY6285" s="104">
        <v>46118.655555555553</v>
      </c>
      <c r="AZ6285">
        <v>415724</v>
      </c>
      <c r="BA6285" t="s">
        <v>4728</v>
      </c>
      <c r="BB6285" t="s">
        <v>5989</v>
      </c>
      <c r="BF6285" t="s">
        <v>5931</v>
      </c>
    </row>
    <row r="6286" spans="46:58" x14ac:dyDescent="0.25">
      <c r="AT6286" t="s">
        <v>2403</v>
      </c>
      <c r="AX6286" t="s">
        <v>5382</v>
      </c>
      <c r="AY6286" s="104">
        <v>46118.65625</v>
      </c>
      <c r="AZ6286">
        <v>831465</v>
      </c>
      <c r="BA6286" t="s">
        <v>4728</v>
      </c>
      <c r="BB6286" t="s">
        <v>5989</v>
      </c>
      <c r="BF6286" t="s">
        <v>5924</v>
      </c>
    </row>
    <row r="6287" spans="46:58" x14ac:dyDescent="0.25">
      <c r="AT6287" t="s">
        <v>1379</v>
      </c>
      <c r="AX6287" t="s">
        <v>4807</v>
      </c>
      <c r="AY6287" s="104">
        <v>46118.65625</v>
      </c>
      <c r="AZ6287">
        <v>549080</v>
      </c>
      <c r="BA6287" t="s">
        <v>4728</v>
      </c>
      <c r="BB6287" t="s">
        <v>5989</v>
      </c>
      <c r="BF6287" t="s">
        <v>5942</v>
      </c>
    </row>
    <row r="6288" spans="46:58" x14ac:dyDescent="0.25">
      <c r="AT6288" t="s">
        <v>1507</v>
      </c>
      <c r="AX6288" t="s">
        <v>4999</v>
      </c>
      <c r="AY6288" s="104">
        <v>46118.656944444447</v>
      </c>
      <c r="AZ6288">
        <v>2148814</v>
      </c>
      <c r="BA6288" t="s">
        <v>4761</v>
      </c>
      <c r="BB6288" t="s">
        <v>5989</v>
      </c>
      <c r="BF6288" t="s">
        <v>5966</v>
      </c>
    </row>
    <row r="6289" spans="46:58" x14ac:dyDescent="0.25">
      <c r="AT6289" t="s">
        <v>253</v>
      </c>
      <c r="AX6289" t="s">
        <v>4877</v>
      </c>
      <c r="AY6289" s="104">
        <v>46118.656944444447</v>
      </c>
      <c r="AZ6289">
        <v>70121</v>
      </c>
      <c r="BA6289" t="s">
        <v>4728</v>
      </c>
      <c r="BB6289" t="s">
        <v>5989</v>
      </c>
      <c r="BF6289" t="s">
        <v>4781</v>
      </c>
    </row>
    <row r="6290" spans="46:58" x14ac:dyDescent="0.25">
      <c r="AT6290" t="s">
        <v>432</v>
      </c>
      <c r="AX6290" t="s">
        <v>5652</v>
      </c>
      <c r="AY6290" s="104">
        <v>46118.656944444447</v>
      </c>
      <c r="AZ6290">
        <v>324138</v>
      </c>
      <c r="BA6290" t="s">
        <v>4728</v>
      </c>
      <c r="BB6290" t="s">
        <v>5989</v>
      </c>
      <c r="BF6290" t="s">
        <v>5918</v>
      </c>
    </row>
    <row r="6291" spans="46:58" x14ac:dyDescent="0.25">
      <c r="AT6291" t="s">
        <v>2407</v>
      </c>
      <c r="AX6291" t="s">
        <v>4859</v>
      </c>
      <c r="AY6291" s="104">
        <v>46118.657638888886</v>
      </c>
      <c r="AZ6291">
        <v>697681</v>
      </c>
      <c r="BA6291" t="s">
        <v>4728</v>
      </c>
      <c r="BB6291" t="s">
        <v>5989</v>
      </c>
      <c r="BF6291" t="s">
        <v>5931</v>
      </c>
    </row>
    <row r="6292" spans="46:58" x14ac:dyDescent="0.25">
      <c r="AT6292" t="s">
        <v>1048</v>
      </c>
      <c r="AU6292" t="s">
        <v>217</v>
      </c>
      <c r="AX6292" t="s">
        <v>7836</v>
      </c>
      <c r="AY6292" s="104">
        <v>46118.657638888886</v>
      </c>
      <c r="AZ6292">
        <v>2613261</v>
      </c>
      <c r="BA6292" t="s">
        <v>4761</v>
      </c>
      <c r="BB6292" t="s">
        <v>5989</v>
      </c>
      <c r="BC6292" t="s">
        <v>4731</v>
      </c>
      <c r="BF6292" t="s">
        <v>5966</v>
      </c>
    </row>
    <row r="6293" spans="46:58" x14ac:dyDescent="0.25">
      <c r="AT6293" t="s">
        <v>1559</v>
      </c>
      <c r="AX6293" t="s">
        <v>5529</v>
      </c>
      <c r="AY6293" s="104">
        <v>46118.657638888886</v>
      </c>
      <c r="AZ6293">
        <v>213489</v>
      </c>
      <c r="BA6293" t="s">
        <v>4728</v>
      </c>
      <c r="BB6293" t="s">
        <v>5989</v>
      </c>
      <c r="BF6293" t="s">
        <v>5931</v>
      </c>
    </row>
    <row r="6294" spans="46:58" x14ac:dyDescent="0.25">
      <c r="AT6294" t="s">
        <v>229</v>
      </c>
      <c r="AX6294" t="s">
        <v>6003</v>
      </c>
      <c r="AY6294" s="104">
        <v>46118.657638888886</v>
      </c>
      <c r="AZ6294">
        <v>589035</v>
      </c>
      <c r="BA6294" t="s">
        <v>4728</v>
      </c>
      <c r="BB6294" t="s">
        <v>5989</v>
      </c>
      <c r="BF6294" t="s">
        <v>4781</v>
      </c>
    </row>
    <row r="6295" spans="46:58" x14ac:dyDescent="0.25">
      <c r="AT6295" t="s">
        <v>223</v>
      </c>
      <c r="AX6295" t="s">
        <v>5441</v>
      </c>
      <c r="AY6295" s="104">
        <v>46118.657638888886</v>
      </c>
      <c r="AZ6295">
        <v>359534</v>
      </c>
      <c r="BA6295" t="s">
        <v>4728</v>
      </c>
      <c r="BB6295" t="s">
        <v>5989</v>
      </c>
      <c r="BF6295" t="s">
        <v>5931</v>
      </c>
    </row>
    <row r="6296" spans="46:58" x14ac:dyDescent="0.25">
      <c r="AT6296" t="s">
        <v>1124</v>
      </c>
      <c r="AX6296" t="s">
        <v>6509</v>
      </c>
      <c r="AY6296" s="104">
        <v>46118.657638888886</v>
      </c>
      <c r="AZ6296">
        <v>359767</v>
      </c>
      <c r="BA6296" t="s">
        <v>4761</v>
      </c>
      <c r="BB6296" t="s">
        <v>5989</v>
      </c>
      <c r="BF6296" t="s">
        <v>5918</v>
      </c>
    </row>
    <row r="6297" spans="46:58" x14ac:dyDescent="0.25">
      <c r="AT6297" t="s">
        <v>836</v>
      </c>
      <c r="AX6297" t="s">
        <v>7837</v>
      </c>
      <c r="AY6297" s="104">
        <v>46118.657638888886</v>
      </c>
      <c r="AZ6297">
        <v>1373238</v>
      </c>
      <c r="BA6297" t="s">
        <v>4728</v>
      </c>
      <c r="BB6297" t="s">
        <v>5989</v>
      </c>
      <c r="BF6297" t="s">
        <v>5931</v>
      </c>
    </row>
    <row r="6298" spans="46:58" x14ac:dyDescent="0.25">
      <c r="AT6298" t="s">
        <v>264</v>
      </c>
      <c r="AX6298" t="s">
        <v>4938</v>
      </c>
      <c r="AY6298" s="104">
        <v>46118.658333333333</v>
      </c>
      <c r="AZ6298">
        <v>723824</v>
      </c>
      <c r="BA6298" t="s">
        <v>4728</v>
      </c>
      <c r="BB6298" t="s">
        <v>5989</v>
      </c>
      <c r="BF6298" t="s">
        <v>5918</v>
      </c>
    </row>
    <row r="6299" spans="46:58" x14ac:dyDescent="0.25">
      <c r="AT6299" t="s">
        <v>1292</v>
      </c>
      <c r="AX6299" t="s">
        <v>4796</v>
      </c>
      <c r="AY6299" s="104">
        <v>46118.658333333333</v>
      </c>
      <c r="AZ6299">
        <v>359043</v>
      </c>
      <c r="BA6299" t="s">
        <v>4728</v>
      </c>
      <c r="BB6299" t="s">
        <v>5989</v>
      </c>
      <c r="BF6299" t="s">
        <v>5931</v>
      </c>
    </row>
    <row r="6300" spans="46:58" x14ac:dyDescent="0.25">
      <c r="AT6300" t="s">
        <v>1048</v>
      </c>
      <c r="AX6300" t="s">
        <v>5036</v>
      </c>
      <c r="AY6300" s="104">
        <v>46118.658333333333</v>
      </c>
      <c r="AZ6300">
        <v>391045</v>
      </c>
      <c r="BA6300" t="s">
        <v>4728</v>
      </c>
      <c r="BB6300" t="s">
        <v>5989</v>
      </c>
      <c r="BF6300" t="s">
        <v>5931</v>
      </c>
    </row>
    <row r="6301" spans="46:58" x14ac:dyDescent="0.25">
      <c r="AT6301" t="s">
        <v>2383</v>
      </c>
      <c r="AX6301" t="s">
        <v>7838</v>
      </c>
      <c r="AY6301" s="104">
        <v>46118.658333333333</v>
      </c>
      <c r="AZ6301">
        <v>469288</v>
      </c>
      <c r="BA6301" t="s">
        <v>4728</v>
      </c>
      <c r="BB6301" t="s">
        <v>5989</v>
      </c>
      <c r="BF6301" t="s">
        <v>5931</v>
      </c>
    </row>
    <row r="6302" spans="46:58" x14ac:dyDescent="0.25">
      <c r="AT6302" t="s">
        <v>2559</v>
      </c>
      <c r="AX6302" t="s">
        <v>7744</v>
      </c>
      <c r="AY6302" s="104">
        <v>46118.658333333333</v>
      </c>
      <c r="AZ6302">
        <v>426212</v>
      </c>
      <c r="BA6302" t="s">
        <v>4761</v>
      </c>
      <c r="BB6302" t="s">
        <v>5989</v>
      </c>
      <c r="BF6302" t="s">
        <v>5966</v>
      </c>
    </row>
    <row r="6303" spans="46:58" x14ac:dyDescent="0.25">
      <c r="AT6303" t="s">
        <v>516</v>
      </c>
      <c r="AX6303" t="s">
        <v>4881</v>
      </c>
      <c r="AY6303" s="104">
        <v>46118.65902777778</v>
      </c>
      <c r="AZ6303">
        <v>189741</v>
      </c>
      <c r="BA6303" t="s">
        <v>4728</v>
      </c>
      <c r="BB6303" t="s">
        <v>5989</v>
      </c>
      <c r="BF6303" t="s">
        <v>5918</v>
      </c>
    </row>
    <row r="6304" spans="46:58" x14ac:dyDescent="0.25">
      <c r="AT6304" t="s">
        <v>866</v>
      </c>
      <c r="AX6304" t="s">
        <v>4782</v>
      </c>
      <c r="AY6304" s="104">
        <v>46118.65902777778</v>
      </c>
      <c r="AZ6304">
        <v>656528</v>
      </c>
      <c r="BA6304" t="s">
        <v>4728</v>
      </c>
      <c r="BB6304" t="s">
        <v>5989</v>
      </c>
      <c r="BF6304" t="s">
        <v>4781</v>
      </c>
    </row>
    <row r="6305" spans="46:58" x14ac:dyDescent="0.25">
      <c r="AT6305" t="s">
        <v>2600</v>
      </c>
      <c r="AX6305" t="s">
        <v>6361</v>
      </c>
      <c r="AY6305" s="104">
        <v>46118.65902777778</v>
      </c>
      <c r="AZ6305">
        <v>1273345</v>
      </c>
      <c r="BA6305" t="s">
        <v>4761</v>
      </c>
      <c r="BB6305" t="s">
        <v>5989</v>
      </c>
      <c r="BF6305" t="s">
        <v>5918</v>
      </c>
    </row>
    <row r="6306" spans="46:58" x14ac:dyDescent="0.25">
      <c r="AT6306" t="s">
        <v>868</v>
      </c>
      <c r="AU6306" t="s">
        <v>683</v>
      </c>
      <c r="AX6306" t="s">
        <v>4890</v>
      </c>
      <c r="AY6306" s="104">
        <v>46118.659722222219</v>
      </c>
      <c r="AZ6306">
        <v>3290188</v>
      </c>
      <c r="BA6306" t="s">
        <v>4761</v>
      </c>
      <c r="BB6306" t="s">
        <v>5989</v>
      </c>
      <c r="BC6306" t="s">
        <v>4731</v>
      </c>
      <c r="BF6306" t="s">
        <v>5966</v>
      </c>
    </row>
    <row r="6307" spans="46:58" x14ac:dyDescent="0.25">
      <c r="AT6307" t="s">
        <v>73</v>
      </c>
      <c r="AX6307" t="s">
        <v>5493</v>
      </c>
      <c r="AY6307" s="104">
        <v>46118.659722222219</v>
      </c>
      <c r="AZ6307">
        <v>1204053</v>
      </c>
      <c r="BA6307" t="s">
        <v>4728</v>
      </c>
      <c r="BB6307" t="s">
        <v>5989</v>
      </c>
      <c r="BF6307" t="s">
        <v>5966</v>
      </c>
    </row>
    <row r="6308" spans="46:58" x14ac:dyDescent="0.25">
      <c r="AT6308" t="s">
        <v>516</v>
      </c>
      <c r="AX6308" t="s">
        <v>4818</v>
      </c>
      <c r="AY6308" s="104">
        <v>46118.659722222219</v>
      </c>
      <c r="AZ6308">
        <v>703101</v>
      </c>
      <c r="BA6308" t="s">
        <v>4728</v>
      </c>
      <c r="BB6308" t="s">
        <v>5989</v>
      </c>
      <c r="BF6308" t="s">
        <v>5942</v>
      </c>
    </row>
    <row r="6309" spans="46:58" x14ac:dyDescent="0.25">
      <c r="AT6309" t="s">
        <v>81</v>
      </c>
      <c r="AX6309" t="s">
        <v>6796</v>
      </c>
      <c r="AY6309" s="104">
        <v>46118.659722222219</v>
      </c>
      <c r="AZ6309">
        <v>290890</v>
      </c>
      <c r="BA6309" t="s">
        <v>4728</v>
      </c>
      <c r="BB6309" t="s">
        <v>5989</v>
      </c>
      <c r="BF6309" t="s">
        <v>5925</v>
      </c>
    </row>
    <row r="6310" spans="46:58" x14ac:dyDescent="0.25">
      <c r="AT6310" t="s">
        <v>2357</v>
      </c>
      <c r="AX6310" t="s">
        <v>4926</v>
      </c>
      <c r="AY6310" s="104">
        <v>46118.659722222219</v>
      </c>
      <c r="AZ6310">
        <v>491450</v>
      </c>
      <c r="BA6310" t="s">
        <v>4728</v>
      </c>
      <c r="BB6310" t="s">
        <v>5989</v>
      </c>
      <c r="BF6310" t="s">
        <v>5931</v>
      </c>
    </row>
    <row r="6311" spans="46:58" x14ac:dyDescent="0.25">
      <c r="AX6311" t="s">
        <v>7671</v>
      </c>
      <c r="AY6311" s="104">
        <v>46118.659722222219</v>
      </c>
      <c r="AZ6311">
        <v>34403</v>
      </c>
      <c r="BA6311" t="s">
        <v>4728</v>
      </c>
      <c r="BB6311" t="s">
        <v>5989</v>
      </c>
    </row>
    <row r="6312" spans="46:58" x14ac:dyDescent="0.25">
      <c r="AT6312" t="s">
        <v>1732</v>
      </c>
      <c r="AX6312" t="s">
        <v>6112</v>
      </c>
      <c r="AY6312" s="104">
        <v>46118.660416666666</v>
      </c>
      <c r="AZ6312">
        <v>608119</v>
      </c>
      <c r="BA6312" t="s">
        <v>4728</v>
      </c>
      <c r="BB6312" t="s">
        <v>5989</v>
      </c>
      <c r="BF6312" t="s">
        <v>4781</v>
      </c>
    </row>
    <row r="6313" spans="46:58" x14ac:dyDescent="0.25">
      <c r="AT6313" t="s">
        <v>1379</v>
      </c>
      <c r="AX6313" t="s">
        <v>4765</v>
      </c>
      <c r="AY6313" s="104">
        <v>46118.660416666666</v>
      </c>
      <c r="AZ6313">
        <v>473967</v>
      </c>
      <c r="BA6313" t="s">
        <v>4761</v>
      </c>
      <c r="BB6313" t="s">
        <v>5989</v>
      </c>
      <c r="BF6313" t="s">
        <v>5931</v>
      </c>
    </row>
    <row r="6314" spans="46:58" x14ac:dyDescent="0.25">
      <c r="AT6314" t="s">
        <v>1559</v>
      </c>
      <c r="AX6314" t="s">
        <v>5108</v>
      </c>
      <c r="AY6314" s="104">
        <v>46118.660416666666</v>
      </c>
      <c r="AZ6314">
        <v>490769</v>
      </c>
      <c r="BA6314" t="s">
        <v>4728</v>
      </c>
      <c r="BB6314" t="s">
        <v>5989</v>
      </c>
      <c r="BF6314" t="s">
        <v>5925</v>
      </c>
    </row>
    <row r="6315" spans="46:58" x14ac:dyDescent="0.25">
      <c r="AT6315" t="s">
        <v>1048</v>
      </c>
      <c r="AX6315" t="s">
        <v>4921</v>
      </c>
      <c r="AY6315" s="104">
        <v>46118.660416666666</v>
      </c>
      <c r="AZ6315">
        <v>241679</v>
      </c>
      <c r="BA6315" t="s">
        <v>4728</v>
      </c>
      <c r="BB6315" t="s">
        <v>5989</v>
      </c>
      <c r="BF6315" t="s">
        <v>5925</v>
      </c>
    </row>
    <row r="6316" spans="46:58" x14ac:dyDescent="0.25">
      <c r="AT6316" t="s">
        <v>1124</v>
      </c>
      <c r="AX6316" t="s">
        <v>7839</v>
      </c>
      <c r="AY6316" s="104">
        <v>46118.660416666666</v>
      </c>
      <c r="AZ6316">
        <v>399531</v>
      </c>
      <c r="BA6316" t="s">
        <v>4728</v>
      </c>
      <c r="BB6316" t="s">
        <v>5989</v>
      </c>
      <c r="BF6316" t="s">
        <v>5918</v>
      </c>
    </row>
    <row r="6317" spans="46:58" x14ac:dyDescent="0.25">
      <c r="AX6317" t="s">
        <v>5287</v>
      </c>
      <c r="AY6317" s="104">
        <v>46118.661111111112</v>
      </c>
      <c r="AZ6317">
        <v>139589</v>
      </c>
      <c r="BA6317" t="s">
        <v>4728</v>
      </c>
      <c r="BB6317" t="s">
        <v>5989</v>
      </c>
    </row>
    <row r="6318" spans="46:58" x14ac:dyDescent="0.25">
      <c r="AT6318" t="s">
        <v>205</v>
      </c>
      <c r="AX6318" t="s">
        <v>5072</v>
      </c>
      <c r="AY6318" s="104">
        <v>46118.662499999999</v>
      </c>
      <c r="AZ6318">
        <v>487515</v>
      </c>
      <c r="BA6318" t="s">
        <v>4761</v>
      </c>
      <c r="BB6318" t="s">
        <v>5989</v>
      </c>
      <c r="BF6318" t="s">
        <v>5920</v>
      </c>
    </row>
    <row r="6319" spans="46:58" x14ac:dyDescent="0.25">
      <c r="AT6319" t="s">
        <v>2600</v>
      </c>
      <c r="AX6319" t="s">
        <v>5157</v>
      </c>
      <c r="AY6319" s="104">
        <v>46118.662499999999</v>
      </c>
      <c r="AZ6319">
        <v>502201</v>
      </c>
      <c r="BA6319" t="s">
        <v>4728</v>
      </c>
      <c r="BB6319" t="s">
        <v>5989</v>
      </c>
      <c r="BF6319" t="s">
        <v>5931</v>
      </c>
    </row>
    <row r="6320" spans="46:58" x14ac:dyDescent="0.25">
      <c r="AT6320" t="s">
        <v>1048</v>
      </c>
      <c r="AX6320" t="s">
        <v>6509</v>
      </c>
      <c r="AY6320" s="104">
        <v>46118.662499999999</v>
      </c>
      <c r="AZ6320">
        <v>401860</v>
      </c>
      <c r="BA6320" t="s">
        <v>4728</v>
      </c>
      <c r="BB6320" t="s">
        <v>5989</v>
      </c>
      <c r="BF6320" t="s">
        <v>5918</v>
      </c>
    </row>
    <row r="6321" spans="46:58" x14ac:dyDescent="0.25">
      <c r="AT6321" t="s">
        <v>2383</v>
      </c>
      <c r="AX6321" t="s">
        <v>4770</v>
      </c>
      <c r="AY6321" s="104">
        <v>46118.662499999999</v>
      </c>
      <c r="AZ6321">
        <v>276209</v>
      </c>
      <c r="BA6321" t="s">
        <v>4728</v>
      </c>
      <c r="BB6321" t="s">
        <v>5989</v>
      </c>
      <c r="BF6321" t="s">
        <v>5925</v>
      </c>
    </row>
    <row r="6322" spans="46:58" x14ac:dyDescent="0.25">
      <c r="AT6322" t="s">
        <v>253</v>
      </c>
      <c r="AX6322" t="s">
        <v>6058</v>
      </c>
      <c r="AY6322" s="104">
        <v>46118.662499999999</v>
      </c>
      <c r="AZ6322">
        <v>506974</v>
      </c>
      <c r="BA6322" t="s">
        <v>4728</v>
      </c>
      <c r="BB6322" t="s">
        <v>5989</v>
      </c>
      <c r="BF6322" t="s">
        <v>5931</v>
      </c>
    </row>
    <row r="6323" spans="46:58" x14ac:dyDescent="0.25">
      <c r="AT6323" t="s">
        <v>229</v>
      </c>
      <c r="AU6323" t="s">
        <v>1891</v>
      </c>
      <c r="AX6323" t="s">
        <v>7840</v>
      </c>
      <c r="AY6323" s="104">
        <v>46118.662499999999</v>
      </c>
      <c r="AZ6323">
        <v>2448393</v>
      </c>
      <c r="BA6323" t="s">
        <v>4728</v>
      </c>
      <c r="BB6323" t="s">
        <v>5989</v>
      </c>
      <c r="BC6323" t="s">
        <v>4731</v>
      </c>
      <c r="BF6323" t="s">
        <v>7841</v>
      </c>
    </row>
    <row r="6324" spans="46:58" x14ac:dyDescent="0.25">
      <c r="AT6324" t="s">
        <v>1292</v>
      </c>
      <c r="AX6324" t="s">
        <v>7842</v>
      </c>
      <c r="AY6324" s="104">
        <v>46118.663194444445</v>
      </c>
      <c r="AZ6324">
        <v>264858</v>
      </c>
      <c r="BA6324" t="s">
        <v>4728</v>
      </c>
      <c r="BB6324" t="s">
        <v>5989</v>
      </c>
      <c r="BF6324" t="s">
        <v>5925</v>
      </c>
    </row>
    <row r="6325" spans="46:58" x14ac:dyDescent="0.25">
      <c r="AT6325" t="s">
        <v>250</v>
      </c>
      <c r="AX6325" t="s">
        <v>6422</v>
      </c>
      <c r="AY6325" s="104">
        <v>46118.663194444445</v>
      </c>
      <c r="AZ6325">
        <v>350462</v>
      </c>
      <c r="BA6325" t="s">
        <v>4728</v>
      </c>
      <c r="BB6325" t="s">
        <v>5989</v>
      </c>
      <c r="BF6325" t="s">
        <v>5931</v>
      </c>
    </row>
    <row r="6326" spans="46:58" x14ac:dyDescent="0.25">
      <c r="AT6326" t="s">
        <v>2510</v>
      </c>
      <c r="AX6326" t="s">
        <v>4782</v>
      </c>
      <c r="AY6326" s="104">
        <v>46118.663194444445</v>
      </c>
      <c r="AZ6326">
        <v>655178</v>
      </c>
      <c r="BA6326" t="s">
        <v>4728</v>
      </c>
      <c r="BB6326" t="s">
        <v>5989</v>
      </c>
      <c r="BF6326" t="s">
        <v>5920</v>
      </c>
    </row>
    <row r="6327" spans="46:58" x14ac:dyDescent="0.25">
      <c r="AT6327" t="s">
        <v>223</v>
      </c>
      <c r="AX6327" t="s">
        <v>4762</v>
      </c>
      <c r="AY6327" s="104">
        <v>46118.663194444445</v>
      </c>
      <c r="AZ6327">
        <v>1122744</v>
      </c>
      <c r="BA6327" t="s">
        <v>4728</v>
      </c>
      <c r="BB6327" t="s">
        <v>5989</v>
      </c>
      <c r="BF6327" t="s">
        <v>4781</v>
      </c>
    </row>
    <row r="6328" spans="46:58" x14ac:dyDescent="0.25">
      <c r="AT6328" t="s">
        <v>2624</v>
      </c>
      <c r="AX6328" t="s">
        <v>7363</v>
      </c>
      <c r="AY6328" s="104">
        <v>46118.663194444445</v>
      </c>
      <c r="AZ6328">
        <v>515711</v>
      </c>
      <c r="BA6328" t="s">
        <v>4728</v>
      </c>
      <c r="BB6328" t="s">
        <v>5989</v>
      </c>
      <c r="BF6328" t="s">
        <v>5931</v>
      </c>
    </row>
    <row r="6329" spans="46:58" x14ac:dyDescent="0.25">
      <c r="AT6329" t="s">
        <v>308</v>
      </c>
      <c r="AX6329" t="s">
        <v>4921</v>
      </c>
      <c r="AY6329" s="104">
        <v>46118.663194444445</v>
      </c>
      <c r="AZ6329">
        <v>534102</v>
      </c>
      <c r="BA6329" t="s">
        <v>4728</v>
      </c>
      <c r="BB6329" t="s">
        <v>5989</v>
      </c>
      <c r="BF6329" t="s">
        <v>4781</v>
      </c>
    </row>
    <row r="6330" spans="46:58" x14ac:dyDescent="0.25">
      <c r="AT6330" t="s">
        <v>1220</v>
      </c>
      <c r="AX6330" t="s">
        <v>5356</v>
      </c>
      <c r="AY6330" s="104">
        <v>46118.663194444445</v>
      </c>
      <c r="AZ6330">
        <v>643881</v>
      </c>
      <c r="BA6330" t="s">
        <v>4728</v>
      </c>
      <c r="BB6330" t="s">
        <v>5989</v>
      </c>
      <c r="BF6330" t="s">
        <v>5920</v>
      </c>
    </row>
    <row r="6331" spans="46:58" x14ac:dyDescent="0.25">
      <c r="AT6331" t="s">
        <v>1124</v>
      </c>
      <c r="AX6331" t="s">
        <v>7744</v>
      </c>
      <c r="AY6331" s="104">
        <v>46118.663888888892</v>
      </c>
      <c r="AZ6331">
        <v>719169</v>
      </c>
      <c r="BA6331" t="s">
        <v>4761</v>
      </c>
      <c r="BB6331" t="s">
        <v>5989</v>
      </c>
      <c r="BF6331" t="s">
        <v>5918</v>
      </c>
    </row>
    <row r="6332" spans="46:58" x14ac:dyDescent="0.25">
      <c r="AT6332" t="s">
        <v>2383</v>
      </c>
      <c r="AX6332" t="s">
        <v>7843</v>
      </c>
      <c r="AY6332" s="104">
        <v>46118.663888888892</v>
      </c>
      <c r="AZ6332">
        <v>712448</v>
      </c>
      <c r="BA6332" t="s">
        <v>4728</v>
      </c>
      <c r="BB6332" t="s">
        <v>5989</v>
      </c>
      <c r="BF6332" t="s">
        <v>5931</v>
      </c>
    </row>
    <row r="6333" spans="46:58" x14ac:dyDescent="0.25">
      <c r="AT6333" t="s">
        <v>1481</v>
      </c>
      <c r="AX6333" t="s">
        <v>4776</v>
      </c>
      <c r="AY6333" s="104">
        <v>46118.663888888892</v>
      </c>
      <c r="AZ6333">
        <v>414833</v>
      </c>
      <c r="BA6333" t="s">
        <v>4728</v>
      </c>
      <c r="BB6333" t="s">
        <v>5989</v>
      </c>
      <c r="BF6333" t="s">
        <v>5925</v>
      </c>
    </row>
    <row r="6334" spans="46:58" x14ac:dyDescent="0.25">
      <c r="AT6334" t="s">
        <v>1559</v>
      </c>
      <c r="AX6334" t="s">
        <v>5086</v>
      </c>
      <c r="AY6334" s="104">
        <v>46118.663888888892</v>
      </c>
      <c r="AZ6334">
        <v>427078</v>
      </c>
      <c r="BA6334" t="s">
        <v>4728</v>
      </c>
      <c r="BB6334" t="s">
        <v>5989</v>
      </c>
      <c r="BF6334" t="s">
        <v>5931</v>
      </c>
    </row>
    <row r="6335" spans="46:58" x14ac:dyDescent="0.25">
      <c r="AT6335" t="s">
        <v>1706</v>
      </c>
      <c r="AX6335" t="s">
        <v>4854</v>
      </c>
      <c r="AY6335" s="104">
        <v>46118.664583333331</v>
      </c>
      <c r="AZ6335">
        <v>367422</v>
      </c>
      <c r="BA6335" t="s">
        <v>4728</v>
      </c>
      <c r="BB6335" t="s">
        <v>5989</v>
      </c>
      <c r="BF6335" t="s">
        <v>5931</v>
      </c>
    </row>
    <row r="6336" spans="46:58" x14ac:dyDescent="0.25">
      <c r="AT6336" t="s">
        <v>232</v>
      </c>
      <c r="AX6336" t="s">
        <v>4766</v>
      </c>
      <c r="AY6336" s="104">
        <v>46118.665277777778</v>
      </c>
      <c r="AZ6336">
        <v>611129</v>
      </c>
      <c r="BA6336" t="s">
        <v>4728</v>
      </c>
      <c r="BB6336" t="s">
        <v>5989</v>
      </c>
      <c r="BF6336" t="s">
        <v>5931</v>
      </c>
    </row>
    <row r="6337" spans="46:58" x14ac:dyDescent="0.25">
      <c r="AT6337" t="s">
        <v>72</v>
      </c>
      <c r="AX6337" t="s">
        <v>7369</v>
      </c>
      <c r="AY6337" s="104">
        <v>46118.665277777778</v>
      </c>
      <c r="AZ6337">
        <v>543380</v>
      </c>
      <c r="BA6337" t="s">
        <v>4728</v>
      </c>
      <c r="BB6337" t="s">
        <v>5989</v>
      </c>
      <c r="BF6337" t="s">
        <v>5931</v>
      </c>
    </row>
    <row r="6338" spans="46:58" x14ac:dyDescent="0.25">
      <c r="AX6338" t="s">
        <v>7258</v>
      </c>
      <c r="AY6338" s="104">
        <v>46118.665277777778</v>
      </c>
      <c r="AZ6338">
        <v>334535</v>
      </c>
      <c r="BA6338" t="s">
        <v>4728</v>
      </c>
      <c r="BB6338" t="s">
        <v>5989</v>
      </c>
    </row>
    <row r="6339" spans="46:58" x14ac:dyDescent="0.25">
      <c r="AT6339" t="s">
        <v>250</v>
      </c>
      <c r="AX6339" t="s">
        <v>4741</v>
      </c>
      <c r="AY6339" s="104">
        <v>46118.665277777778</v>
      </c>
      <c r="AZ6339">
        <v>304843</v>
      </c>
      <c r="BA6339" t="s">
        <v>4728</v>
      </c>
      <c r="BB6339" t="s">
        <v>5989</v>
      </c>
      <c r="BF6339" t="s">
        <v>5931</v>
      </c>
    </row>
    <row r="6340" spans="46:58" x14ac:dyDescent="0.25">
      <c r="AT6340" t="s">
        <v>866</v>
      </c>
      <c r="AX6340" t="s">
        <v>4776</v>
      </c>
      <c r="AY6340" s="104">
        <v>46118.665277777778</v>
      </c>
      <c r="AZ6340">
        <v>660895</v>
      </c>
      <c r="BA6340" t="s">
        <v>4728</v>
      </c>
      <c r="BB6340" t="s">
        <v>5989</v>
      </c>
      <c r="BF6340" t="s">
        <v>5925</v>
      </c>
    </row>
    <row r="6341" spans="46:58" x14ac:dyDescent="0.25">
      <c r="AT6341" t="s">
        <v>1945</v>
      </c>
      <c r="AX6341" t="s">
        <v>7844</v>
      </c>
      <c r="AY6341" s="104">
        <v>46118.665972222225</v>
      </c>
      <c r="AZ6341">
        <v>247943</v>
      </c>
      <c r="BA6341" t="s">
        <v>4728</v>
      </c>
      <c r="BB6341" t="s">
        <v>5989</v>
      </c>
      <c r="BF6341" t="s">
        <v>4781</v>
      </c>
    </row>
    <row r="6342" spans="46:58" x14ac:dyDescent="0.25">
      <c r="AT6342" t="s">
        <v>2559</v>
      </c>
      <c r="AX6342" t="s">
        <v>6499</v>
      </c>
      <c r="AY6342" s="104">
        <v>46118.665972222225</v>
      </c>
      <c r="AZ6342">
        <v>1729289</v>
      </c>
      <c r="BA6342" t="s">
        <v>4761</v>
      </c>
      <c r="BB6342" t="s">
        <v>5989</v>
      </c>
      <c r="BF6342" t="s">
        <v>5966</v>
      </c>
    </row>
    <row r="6343" spans="46:58" x14ac:dyDescent="0.25">
      <c r="AT6343" t="s">
        <v>1284</v>
      </c>
      <c r="AX6343" t="s">
        <v>4765</v>
      </c>
      <c r="AY6343" s="104">
        <v>46118.665972222225</v>
      </c>
      <c r="AZ6343">
        <v>2167769</v>
      </c>
      <c r="BA6343" t="s">
        <v>4728</v>
      </c>
      <c r="BB6343" t="s">
        <v>5989</v>
      </c>
      <c r="BC6343" t="s">
        <v>5603</v>
      </c>
      <c r="BF6343" t="s">
        <v>5918</v>
      </c>
    </row>
    <row r="6344" spans="46:58" x14ac:dyDescent="0.25">
      <c r="AT6344" t="s">
        <v>1945</v>
      </c>
      <c r="AX6344" t="s">
        <v>6326</v>
      </c>
      <c r="AY6344" s="104">
        <v>46118.665972222225</v>
      </c>
      <c r="AZ6344">
        <v>438689</v>
      </c>
      <c r="BA6344" t="s">
        <v>4728</v>
      </c>
      <c r="BB6344" t="s">
        <v>5989</v>
      </c>
      <c r="BF6344" t="s">
        <v>4781</v>
      </c>
    </row>
    <row r="6345" spans="46:58" x14ac:dyDescent="0.25">
      <c r="AT6345" t="s">
        <v>2559</v>
      </c>
      <c r="AX6345" t="s">
        <v>5271</v>
      </c>
      <c r="AY6345" s="104">
        <v>46118.665972222225</v>
      </c>
      <c r="AZ6345">
        <v>324066</v>
      </c>
      <c r="BA6345" t="s">
        <v>4728</v>
      </c>
      <c r="BB6345" t="s">
        <v>5989</v>
      </c>
      <c r="BF6345" t="s">
        <v>5942</v>
      </c>
    </row>
    <row r="6346" spans="46:58" x14ac:dyDescent="0.25">
      <c r="AT6346" t="s">
        <v>1124</v>
      </c>
      <c r="AX6346" t="s">
        <v>5079</v>
      </c>
      <c r="AY6346" s="104">
        <v>46118.666666666664</v>
      </c>
      <c r="AZ6346">
        <v>202006</v>
      </c>
      <c r="BA6346" t="s">
        <v>4728</v>
      </c>
      <c r="BB6346" t="s">
        <v>5989</v>
      </c>
      <c r="BF6346" t="s">
        <v>5918</v>
      </c>
    </row>
    <row r="6347" spans="46:58" x14ac:dyDescent="0.25">
      <c r="AT6347" t="s">
        <v>1507</v>
      </c>
      <c r="AX6347" t="s">
        <v>7845</v>
      </c>
      <c r="AY6347" s="104">
        <v>46118.666666666664</v>
      </c>
      <c r="AZ6347">
        <v>321646</v>
      </c>
      <c r="BA6347" t="s">
        <v>4728</v>
      </c>
      <c r="BB6347" t="s">
        <v>5989</v>
      </c>
      <c r="BF6347" t="s">
        <v>5942</v>
      </c>
    </row>
    <row r="6348" spans="46:58" x14ac:dyDescent="0.25">
      <c r="AX6348" t="s">
        <v>6604</v>
      </c>
      <c r="AY6348" s="104">
        <v>46118.667361111111</v>
      </c>
      <c r="AZ6348">
        <v>71478</v>
      </c>
      <c r="BA6348" t="s">
        <v>4728</v>
      </c>
      <c r="BB6348" t="s">
        <v>5989</v>
      </c>
    </row>
    <row r="6349" spans="46:58" x14ac:dyDescent="0.25">
      <c r="AT6349" t="s">
        <v>1481</v>
      </c>
      <c r="AX6349" t="s">
        <v>7846</v>
      </c>
      <c r="AY6349" s="104">
        <v>46118.667361111111</v>
      </c>
      <c r="AZ6349">
        <v>1199327</v>
      </c>
      <c r="BA6349" t="s">
        <v>4728</v>
      </c>
      <c r="BB6349" t="s">
        <v>5989</v>
      </c>
      <c r="BF6349" t="s">
        <v>5942</v>
      </c>
    </row>
    <row r="6350" spans="46:58" x14ac:dyDescent="0.25">
      <c r="AX6350" t="s">
        <v>5637</v>
      </c>
      <c r="AY6350" s="104">
        <v>46118.667361111111</v>
      </c>
      <c r="AZ6350">
        <v>61600</v>
      </c>
      <c r="BA6350" t="s">
        <v>4728</v>
      </c>
      <c r="BB6350" t="s">
        <v>5989</v>
      </c>
    </row>
    <row r="6351" spans="46:58" x14ac:dyDescent="0.25">
      <c r="AT6351" t="s">
        <v>1292</v>
      </c>
      <c r="AX6351" t="s">
        <v>4833</v>
      </c>
      <c r="AY6351" s="104">
        <v>46118.667361111111</v>
      </c>
      <c r="AZ6351">
        <v>325642</v>
      </c>
      <c r="BA6351" t="s">
        <v>4728</v>
      </c>
      <c r="BB6351" t="s">
        <v>5989</v>
      </c>
      <c r="BF6351" t="s">
        <v>5942</v>
      </c>
    </row>
    <row r="6352" spans="46:58" x14ac:dyDescent="0.25">
      <c r="AT6352" t="s">
        <v>1284</v>
      </c>
      <c r="AU6352" t="s">
        <v>256</v>
      </c>
      <c r="AX6352" t="s">
        <v>4988</v>
      </c>
      <c r="AY6352" s="104">
        <v>46118.667361111111</v>
      </c>
      <c r="AZ6352">
        <v>2838620</v>
      </c>
      <c r="BA6352" t="s">
        <v>4761</v>
      </c>
      <c r="BB6352" t="s">
        <v>5989</v>
      </c>
      <c r="BC6352" t="s">
        <v>4731</v>
      </c>
      <c r="BF6352" t="s">
        <v>6189</v>
      </c>
    </row>
    <row r="6353" spans="46:58" x14ac:dyDescent="0.25">
      <c r="AX6353" t="s">
        <v>5011</v>
      </c>
      <c r="AY6353" s="104">
        <v>46118.668055555558</v>
      </c>
      <c r="AZ6353">
        <v>35544</v>
      </c>
      <c r="BA6353" t="s">
        <v>4728</v>
      </c>
      <c r="BB6353" t="s">
        <v>5989</v>
      </c>
    </row>
    <row r="6354" spans="46:58" x14ac:dyDescent="0.25">
      <c r="AT6354" t="s">
        <v>81</v>
      </c>
      <c r="AX6354" t="s">
        <v>4782</v>
      </c>
      <c r="AY6354" s="104">
        <v>46118.668055555558</v>
      </c>
      <c r="AZ6354">
        <v>1144194</v>
      </c>
      <c r="BA6354" t="s">
        <v>4728</v>
      </c>
      <c r="BB6354" t="s">
        <v>5989</v>
      </c>
      <c r="BF6354" t="s">
        <v>5918</v>
      </c>
    </row>
    <row r="6355" spans="46:58" x14ac:dyDescent="0.25">
      <c r="AT6355" t="s">
        <v>1124</v>
      </c>
      <c r="AX6355" t="s">
        <v>7847</v>
      </c>
      <c r="AY6355" s="104">
        <v>46118.668055555558</v>
      </c>
      <c r="AZ6355">
        <v>2601256</v>
      </c>
      <c r="BA6355" t="s">
        <v>4761</v>
      </c>
      <c r="BB6355" t="s">
        <v>5989</v>
      </c>
      <c r="BF6355" t="s">
        <v>5918</v>
      </c>
    </row>
    <row r="6356" spans="46:58" x14ac:dyDescent="0.25">
      <c r="AT6356" t="s">
        <v>226</v>
      </c>
      <c r="AX6356" t="s">
        <v>4774</v>
      </c>
      <c r="AY6356" s="104">
        <v>46118.668749999997</v>
      </c>
      <c r="AZ6356">
        <v>914215</v>
      </c>
      <c r="BA6356" t="s">
        <v>4728</v>
      </c>
      <c r="BB6356" t="s">
        <v>5989</v>
      </c>
      <c r="BF6356" t="s">
        <v>5931</v>
      </c>
    </row>
    <row r="6357" spans="46:58" x14ac:dyDescent="0.25">
      <c r="AT6357" t="s">
        <v>247</v>
      </c>
      <c r="AX6357" t="s">
        <v>5611</v>
      </c>
      <c r="AY6357" s="104">
        <v>46118.668749999997</v>
      </c>
      <c r="AZ6357">
        <v>438338</v>
      </c>
      <c r="BA6357" t="s">
        <v>4728</v>
      </c>
      <c r="BB6357" t="s">
        <v>5989</v>
      </c>
      <c r="BF6357" t="s">
        <v>5950</v>
      </c>
    </row>
    <row r="6358" spans="46:58" x14ac:dyDescent="0.25">
      <c r="AT6358" t="s">
        <v>308</v>
      </c>
      <c r="AX6358" t="s">
        <v>5079</v>
      </c>
      <c r="AY6358" s="104">
        <v>46118.668749999997</v>
      </c>
      <c r="AZ6358">
        <v>386306</v>
      </c>
      <c r="BA6358" t="s">
        <v>4728</v>
      </c>
      <c r="BB6358" t="s">
        <v>5989</v>
      </c>
      <c r="BF6358" t="s">
        <v>5920</v>
      </c>
    </row>
    <row r="6359" spans="46:58" x14ac:dyDescent="0.25">
      <c r="AT6359" t="s">
        <v>1507</v>
      </c>
      <c r="AX6359" t="s">
        <v>5079</v>
      </c>
      <c r="AY6359" s="104">
        <v>46118.669444444444</v>
      </c>
      <c r="AZ6359">
        <v>148194</v>
      </c>
      <c r="BA6359" t="s">
        <v>4728</v>
      </c>
      <c r="BB6359" t="s">
        <v>5989</v>
      </c>
      <c r="BF6359" t="s">
        <v>5942</v>
      </c>
    </row>
    <row r="6360" spans="46:58" x14ac:dyDescent="0.25">
      <c r="AT6360" t="s">
        <v>496</v>
      </c>
      <c r="AX6360" t="s">
        <v>6060</v>
      </c>
      <c r="AY6360" s="104">
        <v>46118.669444444444</v>
      </c>
      <c r="AZ6360">
        <v>286763</v>
      </c>
      <c r="BA6360" t="s">
        <v>4728</v>
      </c>
      <c r="BB6360" t="s">
        <v>5989</v>
      </c>
      <c r="BF6360" t="s">
        <v>5942</v>
      </c>
    </row>
    <row r="6361" spans="46:58" x14ac:dyDescent="0.25">
      <c r="AT6361" t="s">
        <v>2624</v>
      </c>
      <c r="AX6361" t="s">
        <v>5103</v>
      </c>
      <c r="AY6361" s="104">
        <v>46118.670138888891</v>
      </c>
      <c r="AZ6361">
        <v>367325</v>
      </c>
      <c r="BA6361" t="s">
        <v>4728</v>
      </c>
      <c r="BB6361" t="s">
        <v>5989</v>
      </c>
      <c r="BF6361" t="s">
        <v>4781</v>
      </c>
    </row>
    <row r="6362" spans="46:58" x14ac:dyDescent="0.25">
      <c r="AT6362" t="s">
        <v>1220</v>
      </c>
      <c r="AX6362" t="s">
        <v>4782</v>
      </c>
      <c r="AY6362" s="104">
        <v>46118.670138888891</v>
      </c>
      <c r="AZ6362">
        <v>277686</v>
      </c>
      <c r="BA6362" t="s">
        <v>4728</v>
      </c>
      <c r="BB6362" t="s">
        <v>5989</v>
      </c>
      <c r="BF6362" t="s">
        <v>5925</v>
      </c>
    </row>
    <row r="6363" spans="46:58" x14ac:dyDescent="0.25">
      <c r="AT6363" t="s">
        <v>2510</v>
      </c>
      <c r="AX6363" t="s">
        <v>5121</v>
      </c>
      <c r="AY6363" s="104">
        <v>46118.670138888891</v>
      </c>
      <c r="AZ6363">
        <v>691093</v>
      </c>
      <c r="BA6363" t="s">
        <v>4728</v>
      </c>
      <c r="BB6363" t="s">
        <v>5989</v>
      </c>
      <c r="BF6363" t="s">
        <v>5920</v>
      </c>
    </row>
    <row r="6364" spans="46:58" x14ac:dyDescent="0.25">
      <c r="AT6364" t="s">
        <v>205</v>
      </c>
      <c r="AX6364" t="s">
        <v>6500</v>
      </c>
      <c r="AY6364" s="104">
        <v>46118.67083333333</v>
      </c>
      <c r="AZ6364">
        <v>1246390</v>
      </c>
      <c r="BA6364" t="s">
        <v>4761</v>
      </c>
      <c r="BB6364" t="s">
        <v>5989</v>
      </c>
      <c r="BF6364" t="s">
        <v>5920</v>
      </c>
    </row>
    <row r="6365" spans="46:58" x14ac:dyDescent="0.25">
      <c r="AT6365" t="s">
        <v>2383</v>
      </c>
      <c r="AX6365" t="s">
        <v>5079</v>
      </c>
      <c r="AY6365" s="104">
        <v>46118.67083333333</v>
      </c>
      <c r="AZ6365">
        <v>556948</v>
      </c>
      <c r="BA6365" t="s">
        <v>4761</v>
      </c>
      <c r="BB6365" t="s">
        <v>5989</v>
      </c>
      <c r="BF6365" t="s">
        <v>5966</v>
      </c>
    </row>
    <row r="6366" spans="46:58" x14ac:dyDescent="0.25">
      <c r="AT6366" t="s">
        <v>852</v>
      </c>
      <c r="AX6366" t="s">
        <v>5271</v>
      </c>
      <c r="AY6366" s="104">
        <v>46118.67083333333</v>
      </c>
      <c r="AZ6366">
        <v>942953</v>
      </c>
      <c r="BA6366" t="s">
        <v>4728</v>
      </c>
      <c r="BB6366" t="s">
        <v>5989</v>
      </c>
      <c r="BF6366" t="s">
        <v>5931</v>
      </c>
    </row>
    <row r="6367" spans="46:58" x14ac:dyDescent="0.25">
      <c r="AT6367" t="s">
        <v>1531</v>
      </c>
      <c r="AX6367" t="s">
        <v>4969</v>
      </c>
      <c r="AY6367" s="104">
        <v>46118.671527777777</v>
      </c>
      <c r="AZ6367">
        <v>618906</v>
      </c>
      <c r="BA6367" t="s">
        <v>4728</v>
      </c>
      <c r="BB6367" t="s">
        <v>5989</v>
      </c>
      <c r="BF6367" t="s">
        <v>5931</v>
      </c>
    </row>
    <row r="6368" spans="46:58" x14ac:dyDescent="0.25">
      <c r="AT6368" t="s">
        <v>1507</v>
      </c>
      <c r="AX6368" t="s">
        <v>6283</v>
      </c>
      <c r="AY6368" s="104">
        <v>46118.671527777777</v>
      </c>
      <c r="AZ6368">
        <v>995931</v>
      </c>
      <c r="BA6368" t="s">
        <v>4728</v>
      </c>
      <c r="BB6368" t="s">
        <v>5989</v>
      </c>
      <c r="BF6368" t="s">
        <v>5918</v>
      </c>
    </row>
    <row r="6369" spans="46:58" x14ac:dyDescent="0.25">
      <c r="AT6369" t="s">
        <v>1559</v>
      </c>
      <c r="AX6369" t="s">
        <v>6108</v>
      </c>
      <c r="AY6369" s="104">
        <v>46118.671527777777</v>
      </c>
      <c r="AZ6369">
        <v>668219</v>
      </c>
      <c r="BA6369" t="s">
        <v>4728</v>
      </c>
      <c r="BB6369" t="s">
        <v>5989</v>
      </c>
      <c r="BF6369" t="s">
        <v>5931</v>
      </c>
    </row>
    <row r="6370" spans="46:58" x14ac:dyDescent="0.25">
      <c r="AT6370" t="s">
        <v>2559</v>
      </c>
      <c r="AX6370" t="s">
        <v>6334</v>
      </c>
      <c r="AY6370" s="104">
        <v>46118.671527777777</v>
      </c>
      <c r="AZ6370">
        <v>3024642</v>
      </c>
      <c r="BA6370" t="s">
        <v>4761</v>
      </c>
      <c r="BB6370" t="s">
        <v>5989</v>
      </c>
      <c r="BF6370" t="s">
        <v>5966</v>
      </c>
    </row>
    <row r="6371" spans="46:58" x14ac:dyDescent="0.25">
      <c r="AT6371" t="s">
        <v>1955</v>
      </c>
      <c r="AU6371" t="s">
        <v>683</v>
      </c>
      <c r="AX6371" t="s">
        <v>7848</v>
      </c>
      <c r="AY6371" s="104">
        <v>46118.672222222223</v>
      </c>
      <c r="AZ6371">
        <v>1133155</v>
      </c>
      <c r="BA6371" t="s">
        <v>4728</v>
      </c>
      <c r="BB6371" t="s">
        <v>5989</v>
      </c>
      <c r="BC6371" t="s">
        <v>4731</v>
      </c>
      <c r="BF6371" t="s">
        <v>6183</v>
      </c>
    </row>
    <row r="6372" spans="46:58" x14ac:dyDescent="0.25">
      <c r="AT6372" t="s">
        <v>77</v>
      </c>
      <c r="AX6372" t="s">
        <v>4900</v>
      </c>
      <c r="AY6372" s="104">
        <v>46118.672222222223</v>
      </c>
      <c r="AZ6372">
        <v>224647</v>
      </c>
      <c r="BA6372" t="s">
        <v>4728</v>
      </c>
      <c r="BB6372" t="s">
        <v>5989</v>
      </c>
      <c r="BF6372" t="s">
        <v>5942</v>
      </c>
    </row>
    <row r="6373" spans="46:58" x14ac:dyDescent="0.25">
      <c r="AT6373" t="s">
        <v>250</v>
      </c>
      <c r="AX6373" t="s">
        <v>5440</v>
      </c>
      <c r="AY6373" s="104">
        <v>46118.672222222223</v>
      </c>
      <c r="AZ6373">
        <v>333013</v>
      </c>
      <c r="BA6373" t="s">
        <v>4728</v>
      </c>
      <c r="BB6373" t="s">
        <v>5989</v>
      </c>
      <c r="BF6373" t="s">
        <v>5918</v>
      </c>
    </row>
    <row r="6374" spans="46:58" x14ac:dyDescent="0.25">
      <c r="AT6374" t="s">
        <v>866</v>
      </c>
      <c r="AX6374" t="s">
        <v>7744</v>
      </c>
      <c r="AY6374" s="104">
        <v>46118.67291666667</v>
      </c>
      <c r="AZ6374">
        <v>238397</v>
      </c>
      <c r="BA6374" t="s">
        <v>4728</v>
      </c>
      <c r="BB6374" t="s">
        <v>5989</v>
      </c>
      <c r="BF6374" t="s">
        <v>5918</v>
      </c>
    </row>
    <row r="6375" spans="46:58" x14ac:dyDescent="0.25">
      <c r="AT6375" t="s">
        <v>80</v>
      </c>
      <c r="AX6375" t="s">
        <v>4919</v>
      </c>
      <c r="AY6375" s="104">
        <v>46118.67291666667</v>
      </c>
      <c r="AZ6375">
        <v>505879</v>
      </c>
      <c r="BA6375" t="s">
        <v>4728</v>
      </c>
      <c r="BB6375" t="s">
        <v>5989</v>
      </c>
      <c r="BF6375" t="s">
        <v>6069</v>
      </c>
    </row>
    <row r="6376" spans="46:58" x14ac:dyDescent="0.25">
      <c r="AT6376" t="s">
        <v>1955</v>
      </c>
      <c r="AX6376" t="s">
        <v>4782</v>
      </c>
      <c r="AY6376" s="104">
        <v>46118.67291666667</v>
      </c>
      <c r="AZ6376">
        <v>2691323</v>
      </c>
      <c r="BA6376" t="s">
        <v>4761</v>
      </c>
      <c r="BB6376" t="s">
        <v>5989</v>
      </c>
      <c r="BF6376" t="s">
        <v>5934</v>
      </c>
    </row>
    <row r="6377" spans="46:58" x14ac:dyDescent="0.25">
      <c r="AT6377" t="s">
        <v>967</v>
      </c>
      <c r="AX6377" t="s">
        <v>7849</v>
      </c>
      <c r="AY6377" s="104">
        <v>46118.67291666667</v>
      </c>
      <c r="AZ6377">
        <v>586291</v>
      </c>
      <c r="BA6377" t="s">
        <v>4728</v>
      </c>
      <c r="BB6377" t="s">
        <v>5989</v>
      </c>
      <c r="BC6377" t="s">
        <v>4731</v>
      </c>
      <c r="BF6377" t="s">
        <v>5966</v>
      </c>
    </row>
    <row r="6378" spans="46:58" x14ac:dyDescent="0.25">
      <c r="AT6378" t="s">
        <v>247</v>
      </c>
      <c r="AX6378" t="s">
        <v>4776</v>
      </c>
      <c r="AY6378" s="104">
        <v>46118.67291666667</v>
      </c>
      <c r="AZ6378">
        <v>1354481</v>
      </c>
      <c r="BA6378" t="s">
        <v>4728</v>
      </c>
      <c r="BB6378" t="s">
        <v>5989</v>
      </c>
      <c r="BF6378" t="s">
        <v>4781</v>
      </c>
    </row>
    <row r="6379" spans="46:58" x14ac:dyDescent="0.25">
      <c r="AT6379" t="s">
        <v>205</v>
      </c>
      <c r="AX6379" t="s">
        <v>5725</v>
      </c>
      <c r="AY6379" s="104">
        <v>46118.67291666667</v>
      </c>
      <c r="AZ6379">
        <v>65943</v>
      </c>
      <c r="BA6379" t="s">
        <v>4728</v>
      </c>
      <c r="BB6379" t="s">
        <v>5989</v>
      </c>
      <c r="BF6379" t="s">
        <v>5925</v>
      </c>
    </row>
    <row r="6380" spans="46:58" x14ac:dyDescent="0.25">
      <c r="AT6380" t="s">
        <v>836</v>
      </c>
      <c r="AX6380" t="s">
        <v>7850</v>
      </c>
      <c r="AY6380" s="104">
        <v>46118.67291666667</v>
      </c>
      <c r="AZ6380">
        <v>947699</v>
      </c>
      <c r="BA6380" t="s">
        <v>4728</v>
      </c>
      <c r="BB6380" t="s">
        <v>5989</v>
      </c>
      <c r="BF6380" t="s">
        <v>5931</v>
      </c>
    </row>
    <row r="6381" spans="46:58" x14ac:dyDescent="0.25">
      <c r="AT6381" t="s">
        <v>253</v>
      </c>
      <c r="AX6381" t="s">
        <v>5725</v>
      </c>
      <c r="AY6381" s="104">
        <v>46118.673611111109</v>
      </c>
      <c r="AZ6381">
        <v>58645</v>
      </c>
      <c r="BA6381" t="s">
        <v>4728</v>
      </c>
      <c r="BB6381" t="s">
        <v>5989</v>
      </c>
      <c r="BF6381" t="s">
        <v>5920</v>
      </c>
    </row>
    <row r="6382" spans="46:58" x14ac:dyDescent="0.25">
      <c r="AT6382" t="s">
        <v>223</v>
      </c>
      <c r="AX6382" t="s">
        <v>5103</v>
      </c>
      <c r="AY6382" s="104">
        <v>46118.674305555556</v>
      </c>
      <c r="AZ6382">
        <v>459088</v>
      </c>
      <c r="BA6382" t="s">
        <v>4728</v>
      </c>
      <c r="BB6382" t="s">
        <v>5989</v>
      </c>
      <c r="BF6382" t="s">
        <v>5956</v>
      </c>
    </row>
    <row r="6383" spans="46:58" x14ac:dyDescent="0.25">
      <c r="AT6383" t="s">
        <v>2624</v>
      </c>
      <c r="AX6383" t="s">
        <v>7851</v>
      </c>
      <c r="AY6383" s="104">
        <v>46118.674305555556</v>
      </c>
      <c r="AZ6383">
        <v>344650</v>
      </c>
      <c r="BA6383" t="s">
        <v>4728</v>
      </c>
      <c r="BB6383" t="s">
        <v>5989</v>
      </c>
      <c r="BF6383" t="s">
        <v>5931</v>
      </c>
    </row>
    <row r="6384" spans="46:58" x14ac:dyDescent="0.25">
      <c r="AT6384" t="s">
        <v>2357</v>
      </c>
      <c r="AX6384" t="s">
        <v>7036</v>
      </c>
      <c r="AY6384" s="104">
        <v>46118.674305555556</v>
      </c>
      <c r="AZ6384">
        <v>1547700</v>
      </c>
      <c r="BA6384" t="s">
        <v>4728</v>
      </c>
      <c r="BB6384" t="s">
        <v>5989</v>
      </c>
      <c r="BF6384" t="s">
        <v>5942</v>
      </c>
    </row>
    <row r="6385" spans="46:58" x14ac:dyDescent="0.25">
      <c r="AT6385" t="s">
        <v>77</v>
      </c>
      <c r="AX6385" t="s">
        <v>5652</v>
      </c>
      <c r="AY6385" s="104">
        <v>46118.674305555556</v>
      </c>
      <c r="AZ6385">
        <v>503172</v>
      </c>
      <c r="BA6385" t="s">
        <v>4728</v>
      </c>
      <c r="BB6385" t="s">
        <v>5989</v>
      </c>
      <c r="BF6385" t="s">
        <v>5958</v>
      </c>
    </row>
    <row r="6386" spans="46:58" x14ac:dyDescent="0.25">
      <c r="AT6386" t="s">
        <v>1732</v>
      </c>
      <c r="AX6386" t="s">
        <v>4827</v>
      </c>
      <c r="AY6386" s="104">
        <v>46118.674305555556</v>
      </c>
      <c r="AZ6386">
        <v>121947</v>
      </c>
      <c r="BA6386" t="s">
        <v>4728</v>
      </c>
      <c r="BB6386" t="s">
        <v>5989</v>
      </c>
      <c r="BF6386" t="s">
        <v>4781</v>
      </c>
    </row>
    <row r="6387" spans="46:58" x14ac:dyDescent="0.25">
      <c r="AT6387" t="s">
        <v>1284</v>
      </c>
      <c r="AX6387" t="s">
        <v>5725</v>
      </c>
      <c r="AY6387" s="104">
        <v>46118.674305555556</v>
      </c>
      <c r="AZ6387">
        <v>453444</v>
      </c>
      <c r="BA6387" t="s">
        <v>4728</v>
      </c>
      <c r="BB6387" t="s">
        <v>5989</v>
      </c>
      <c r="BF6387" t="s">
        <v>5918</v>
      </c>
    </row>
    <row r="6388" spans="46:58" x14ac:dyDescent="0.25">
      <c r="AT6388" t="s">
        <v>1955</v>
      </c>
      <c r="AU6388" t="s">
        <v>1132</v>
      </c>
      <c r="AX6388" t="s">
        <v>4836</v>
      </c>
      <c r="AY6388" s="104">
        <v>46118.674305555556</v>
      </c>
      <c r="AZ6388">
        <v>2127183</v>
      </c>
      <c r="BA6388" t="s">
        <v>4761</v>
      </c>
      <c r="BB6388" t="s">
        <v>5989</v>
      </c>
      <c r="BC6388" t="s">
        <v>4731</v>
      </c>
      <c r="BF6388" t="s">
        <v>7205</v>
      </c>
    </row>
    <row r="6389" spans="46:58" x14ac:dyDescent="0.25">
      <c r="AT6389" t="s">
        <v>1945</v>
      </c>
      <c r="AX6389" t="s">
        <v>5359</v>
      </c>
      <c r="AY6389" s="104">
        <v>46118.675000000003</v>
      </c>
      <c r="AZ6389">
        <v>182855</v>
      </c>
      <c r="BA6389" t="s">
        <v>4728</v>
      </c>
      <c r="BB6389" t="s">
        <v>5989</v>
      </c>
      <c r="BF6389" t="s">
        <v>4781</v>
      </c>
    </row>
    <row r="6390" spans="46:58" x14ac:dyDescent="0.25">
      <c r="AT6390" t="s">
        <v>78</v>
      </c>
      <c r="AX6390" t="s">
        <v>5103</v>
      </c>
      <c r="AY6390" s="104">
        <v>46118.675000000003</v>
      </c>
      <c r="AZ6390">
        <v>1070613</v>
      </c>
      <c r="BA6390" t="s">
        <v>4728</v>
      </c>
      <c r="BB6390" t="s">
        <v>5989</v>
      </c>
      <c r="BF6390" t="s">
        <v>5920</v>
      </c>
    </row>
    <row r="6391" spans="46:58" x14ac:dyDescent="0.25">
      <c r="AT6391" t="s">
        <v>1985</v>
      </c>
      <c r="AU6391" t="s">
        <v>1688</v>
      </c>
      <c r="AX6391" t="s">
        <v>4776</v>
      </c>
      <c r="AY6391" s="104">
        <v>46118.675694444442</v>
      </c>
      <c r="AZ6391">
        <v>1692658</v>
      </c>
      <c r="BA6391" t="s">
        <v>4761</v>
      </c>
      <c r="BB6391" t="s">
        <v>5989</v>
      </c>
      <c r="BC6391" t="s">
        <v>4731</v>
      </c>
      <c r="BF6391" t="s">
        <v>6609</v>
      </c>
    </row>
    <row r="6392" spans="46:58" x14ac:dyDescent="0.25">
      <c r="AT6392" t="s">
        <v>205</v>
      </c>
      <c r="AX6392" t="s">
        <v>5045</v>
      </c>
      <c r="AY6392" s="104">
        <v>46118.675694444442</v>
      </c>
      <c r="AZ6392">
        <v>559142</v>
      </c>
      <c r="BA6392" t="s">
        <v>4728</v>
      </c>
      <c r="BB6392" t="s">
        <v>5989</v>
      </c>
      <c r="BF6392" t="s">
        <v>5920</v>
      </c>
    </row>
    <row r="6393" spans="46:58" x14ac:dyDescent="0.25">
      <c r="AT6393" t="s">
        <v>496</v>
      </c>
      <c r="AX6393" t="s">
        <v>4827</v>
      </c>
      <c r="AY6393" s="104">
        <v>46118.675694444442</v>
      </c>
      <c r="AZ6393">
        <v>264010</v>
      </c>
      <c r="BA6393" t="s">
        <v>4728</v>
      </c>
      <c r="BB6393" t="s">
        <v>5989</v>
      </c>
      <c r="BF6393" t="s">
        <v>5931</v>
      </c>
    </row>
    <row r="6394" spans="46:58" x14ac:dyDescent="0.25">
      <c r="AT6394" t="s">
        <v>2335</v>
      </c>
      <c r="AU6394" t="s">
        <v>1124</v>
      </c>
      <c r="AV6394" t="s">
        <v>211</v>
      </c>
      <c r="AX6394" t="s">
        <v>4877</v>
      </c>
      <c r="AY6394" s="104">
        <v>46118.675694444442</v>
      </c>
      <c r="AZ6394">
        <v>1104947</v>
      </c>
      <c r="BA6394" t="s">
        <v>4728</v>
      </c>
      <c r="BB6394" t="s">
        <v>5989</v>
      </c>
      <c r="BC6394" t="s">
        <v>4731</v>
      </c>
      <c r="BF6394" t="s">
        <v>5918</v>
      </c>
    </row>
    <row r="6395" spans="46:58" x14ac:dyDescent="0.25">
      <c r="AT6395" t="s">
        <v>2335</v>
      </c>
      <c r="AX6395" t="s">
        <v>6419</v>
      </c>
      <c r="AY6395" s="104">
        <v>46118.676388888889</v>
      </c>
      <c r="AZ6395">
        <v>424802</v>
      </c>
      <c r="BA6395" t="s">
        <v>4728</v>
      </c>
      <c r="BB6395" t="s">
        <v>5989</v>
      </c>
      <c r="BF6395" t="s">
        <v>5918</v>
      </c>
    </row>
    <row r="6396" spans="46:58" x14ac:dyDescent="0.25">
      <c r="AT6396" t="s">
        <v>2383</v>
      </c>
      <c r="AX6396" t="s">
        <v>7852</v>
      </c>
      <c r="AY6396" s="104">
        <v>46118.676388888889</v>
      </c>
      <c r="AZ6396">
        <v>204772</v>
      </c>
      <c r="BA6396" t="s">
        <v>4728</v>
      </c>
      <c r="BB6396" t="s">
        <v>5989</v>
      </c>
      <c r="BF6396" t="s">
        <v>5966</v>
      </c>
    </row>
    <row r="6397" spans="46:58" x14ac:dyDescent="0.25">
      <c r="AT6397" t="s">
        <v>866</v>
      </c>
      <c r="AX6397" t="s">
        <v>4995</v>
      </c>
      <c r="AY6397" s="104">
        <v>46118.676388888889</v>
      </c>
      <c r="AZ6397">
        <v>243812</v>
      </c>
      <c r="BA6397" t="s">
        <v>4728</v>
      </c>
      <c r="BB6397" t="s">
        <v>5989</v>
      </c>
      <c r="BF6397" t="s">
        <v>5918</v>
      </c>
    </row>
    <row r="6398" spans="46:58" x14ac:dyDescent="0.25">
      <c r="AT6398" t="s">
        <v>1945</v>
      </c>
      <c r="AX6398" t="s">
        <v>4858</v>
      </c>
      <c r="AY6398" s="104">
        <v>46118.676388888889</v>
      </c>
      <c r="AZ6398">
        <v>487261</v>
      </c>
      <c r="BA6398" t="s">
        <v>4728</v>
      </c>
      <c r="BB6398" t="s">
        <v>5989</v>
      </c>
      <c r="BF6398" t="s">
        <v>4781</v>
      </c>
    </row>
    <row r="6399" spans="46:58" x14ac:dyDescent="0.25">
      <c r="AT6399" t="s">
        <v>516</v>
      </c>
      <c r="AX6399" t="s">
        <v>5809</v>
      </c>
      <c r="AY6399" s="104">
        <v>46118.677083333336</v>
      </c>
      <c r="AZ6399">
        <v>471017</v>
      </c>
      <c r="BA6399" t="s">
        <v>4728</v>
      </c>
      <c r="BB6399" t="s">
        <v>5989</v>
      </c>
      <c r="BF6399" t="s">
        <v>4781</v>
      </c>
    </row>
    <row r="6400" spans="46:58" x14ac:dyDescent="0.25">
      <c r="AT6400" t="s">
        <v>496</v>
      </c>
      <c r="AX6400" t="s">
        <v>5652</v>
      </c>
      <c r="AY6400" s="104">
        <v>46118.677083333336</v>
      </c>
      <c r="AZ6400">
        <v>223609</v>
      </c>
      <c r="BA6400" t="s">
        <v>4728</v>
      </c>
      <c r="BB6400" t="s">
        <v>5989</v>
      </c>
      <c r="BF6400" t="s">
        <v>5925</v>
      </c>
    </row>
    <row r="6401" spans="46:58" x14ac:dyDescent="0.25">
      <c r="AX6401" t="s">
        <v>5995</v>
      </c>
      <c r="AY6401" s="104">
        <v>46118.677083333336</v>
      </c>
      <c r="AZ6401">
        <v>39102</v>
      </c>
      <c r="BA6401" t="s">
        <v>4728</v>
      </c>
      <c r="BB6401" t="s">
        <v>5989</v>
      </c>
    </row>
    <row r="6402" spans="46:58" x14ac:dyDescent="0.25">
      <c r="AT6402" t="s">
        <v>1531</v>
      </c>
      <c r="AX6402" t="s">
        <v>6274</v>
      </c>
      <c r="AY6402" s="104">
        <v>46118.677083333336</v>
      </c>
      <c r="AZ6402">
        <v>437288</v>
      </c>
      <c r="BA6402" t="s">
        <v>4728</v>
      </c>
      <c r="BB6402" t="s">
        <v>5989</v>
      </c>
      <c r="BF6402" t="s">
        <v>5931</v>
      </c>
    </row>
    <row r="6403" spans="46:58" x14ac:dyDescent="0.25">
      <c r="AT6403" t="s">
        <v>80</v>
      </c>
      <c r="AX6403" t="s">
        <v>5995</v>
      </c>
      <c r="AY6403" s="104">
        <v>46118.677777777775</v>
      </c>
      <c r="AZ6403">
        <v>639896</v>
      </c>
      <c r="BA6403" t="s">
        <v>4728</v>
      </c>
      <c r="BB6403" t="s">
        <v>5989</v>
      </c>
      <c r="BF6403" t="s">
        <v>6069</v>
      </c>
    </row>
    <row r="6404" spans="46:58" x14ac:dyDescent="0.25">
      <c r="AT6404" t="s">
        <v>1559</v>
      </c>
      <c r="AX6404" t="s">
        <v>5083</v>
      </c>
      <c r="AY6404" s="104">
        <v>46118.677777777775</v>
      </c>
      <c r="AZ6404">
        <v>707951</v>
      </c>
      <c r="BA6404" t="s">
        <v>4728</v>
      </c>
      <c r="BB6404" t="s">
        <v>5989</v>
      </c>
      <c r="BF6404" t="s">
        <v>5931</v>
      </c>
    </row>
    <row r="6405" spans="46:58" x14ac:dyDescent="0.25">
      <c r="AT6405" t="s">
        <v>226</v>
      </c>
      <c r="AX6405" t="s">
        <v>5424</v>
      </c>
      <c r="AY6405" s="104">
        <v>46118.677777777775</v>
      </c>
      <c r="AZ6405">
        <v>322712</v>
      </c>
      <c r="BA6405" t="s">
        <v>4728</v>
      </c>
      <c r="BB6405" t="s">
        <v>5989</v>
      </c>
      <c r="BF6405" t="s">
        <v>4781</v>
      </c>
    </row>
    <row r="6406" spans="46:58" x14ac:dyDescent="0.25">
      <c r="AX6406" t="s">
        <v>7756</v>
      </c>
      <c r="AY6406" s="104">
        <v>46118.677777777775</v>
      </c>
      <c r="AZ6406">
        <v>91794</v>
      </c>
      <c r="BA6406" t="s">
        <v>4728</v>
      </c>
      <c r="BB6406" t="s">
        <v>5989</v>
      </c>
    </row>
    <row r="6407" spans="46:58" x14ac:dyDescent="0.25">
      <c r="AT6407" t="s">
        <v>1985</v>
      </c>
      <c r="AX6407" t="s">
        <v>7842</v>
      </c>
      <c r="AY6407" s="104">
        <v>46118.677777777775</v>
      </c>
      <c r="AZ6407">
        <v>201288</v>
      </c>
      <c r="BA6407" t="s">
        <v>4728</v>
      </c>
      <c r="BB6407" t="s">
        <v>5989</v>
      </c>
      <c r="BF6407" t="s">
        <v>5925</v>
      </c>
    </row>
    <row r="6408" spans="46:58" x14ac:dyDescent="0.25">
      <c r="AT6408" t="s">
        <v>866</v>
      </c>
      <c r="AX6408" t="s">
        <v>4753</v>
      </c>
      <c r="AY6408" s="104">
        <v>46118.677777777775</v>
      </c>
      <c r="AZ6408">
        <v>1031024</v>
      </c>
      <c r="BA6408" t="s">
        <v>4761</v>
      </c>
      <c r="BB6408" t="s">
        <v>5989</v>
      </c>
      <c r="BF6408" t="s">
        <v>5918</v>
      </c>
    </row>
    <row r="6409" spans="46:58" x14ac:dyDescent="0.25">
      <c r="AT6409" t="s">
        <v>264</v>
      </c>
      <c r="AX6409" t="s">
        <v>6799</v>
      </c>
      <c r="AY6409" s="104">
        <v>46118.677777777775</v>
      </c>
      <c r="AZ6409">
        <v>964007</v>
      </c>
      <c r="BA6409" t="s">
        <v>4728</v>
      </c>
      <c r="BB6409" t="s">
        <v>5989</v>
      </c>
      <c r="BF6409" t="s">
        <v>4781</v>
      </c>
    </row>
    <row r="6410" spans="46:58" x14ac:dyDescent="0.25">
      <c r="AT6410" t="s">
        <v>2600</v>
      </c>
      <c r="AX6410" t="s">
        <v>7541</v>
      </c>
      <c r="AY6410" s="104">
        <v>46118.677777777775</v>
      </c>
      <c r="AZ6410">
        <v>2652578</v>
      </c>
      <c r="BA6410" t="s">
        <v>4761</v>
      </c>
      <c r="BB6410" t="s">
        <v>5989</v>
      </c>
      <c r="BF6410" t="s">
        <v>5918</v>
      </c>
    </row>
    <row r="6411" spans="46:58" x14ac:dyDescent="0.25">
      <c r="AT6411" t="s">
        <v>232</v>
      </c>
      <c r="AX6411" t="s">
        <v>4826</v>
      </c>
      <c r="AY6411" s="104">
        <v>46118.677777777775</v>
      </c>
      <c r="AZ6411">
        <v>607880</v>
      </c>
      <c r="BA6411" t="s">
        <v>4761</v>
      </c>
      <c r="BB6411" t="s">
        <v>5989</v>
      </c>
      <c r="BF6411" t="s">
        <v>5966</v>
      </c>
    </row>
    <row r="6412" spans="46:58" x14ac:dyDescent="0.25">
      <c r="AT6412" t="s">
        <v>967</v>
      </c>
      <c r="AX6412" t="s">
        <v>4865</v>
      </c>
      <c r="AY6412" s="104">
        <v>46118.678472222222</v>
      </c>
      <c r="AZ6412">
        <v>449579</v>
      </c>
      <c r="BA6412" t="s">
        <v>4728</v>
      </c>
      <c r="BB6412" t="s">
        <v>5989</v>
      </c>
      <c r="BF6412" t="s">
        <v>5931</v>
      </c>
    </row>
    <row r="6413" spans="46:58" x14ac:dyDescent="0.25">
      <c r="AT6413" t="s">
        <v>1985</v>
      </c>
      <c r="AX6413" t="s">
        <v>4743</v>
      </c>
      <c r="AY6413" s="104">
        <v>46118.678472222222</v>
      </c>
      <c r="AZ6413">
        <v>376636</v>
      </c>
      <c r="BA6413" t="s">
        <v>4728</v>
      </c>
      <c r="BB6413" t="s">
        <v>5989</v>
      </c>
      <c r="BF6413" t="s">
        <v>5918</v>
      </c>
    </row>
    <row r="6414" spans="46:58" x14ac:dyDescent="0.25">
      <c r="AT6414" t="s">
        <v>2559</v>
      </c>
      <c r="AX6414" t="s">
        <v>5096</v>
      </c>
      <c r="AY6414" s="104">
        <v>46118.678472222222</v>
      </c>
      <c r="AZ6414">
        <v>191595</v>
      </c>
      <c r="BA6414" t="s">
        <v>4728</v>
      </c>
      <c r="BB6414" t="s">
        <v>5989</v>
      </c>
      <c r="BF6414" t="s">
        <v>4781</v>
      </c>
    </row>
    <row r="6415" spans="46:58" x14ac:dyDescent="0.25">
      <c r="AT6415" t="s">
        <v>223</v>
      </c>
      <c r="AX6415" t="s">
        <v>7844</v>
      </c>
      <c r="AY6415" s="104">
        <v>46118.678472222222</v>
      </c>
      <c r="AZ6415">
        <v>1236102</v>
      </c>
      <c r="BA6415" t="s">
        <v>4728</v>
      </c>
      <c r="BB6415" t="s">
        <v>5989</v>
      </c>
      <c r="BF6415" t="s">
        <v>4781</v>
      </c>
    </row>
    <row r="6416" spans="46:58" x14ac:dyDescent="0.25">
      <c r="AT6416" t="s">
        <v>226</v>
      </c>
      <c r="AX6416" t="s">
        <v>4890</v>
      </c>
      <c r="AY6416" s="104">
        <v>46118.678472222222</v>
      </c>
      <c r="AZ6416">
        <v>935399</v>
      </c>
      <c r="BA6416" t="s">
        <v>4728</v>
      </c>
      <c r="BB6416" t="s">
        <v>5989</v>
      </c>
      <c r="BF6416" t="s">
        <v>5931</v>
      </c>
    </row>
    <row r="6417" spans="46:58" x14ac:dyDescent="0.25">
      <c r="AX6417" t="s">
        <v>7853</v>
      </c>
      <c r="AY6417" s="104">
        <v>46118.679166666669</v>
      </c>
      <c r="AZ6417">
        <v>89731</v>
      </c>
      <c r="BA6417" t="s">
        <v>4728</v>
      </c>
      <c r="BB6417" t="s">
        <v>5989</v>
      </c>
    </row>
    <row r="6418" spans="46:58" x14ac:dyDescent="0.25">
      <c r="AT6418" t="s">
        <v>2559</v>
      </c>
      <c r="AX6418" t="s">
        <v>6476</v>
      </c>
      <c r="AY6418" s="104">
        <v>46118.679166666669</v>
      </c>
      <c r="AZ6418">
        <v>400879</v>
      </c>
      <c r="BA6418" t="s">
        <v>4728</v>
      </c>
      <c r="BB6418" t="s">
        <v>5989</v>
      </c>
      <c r="BF6418" t="s">
        <v>5918</v>
      </c>
    </row>
    <row r="6419" spans="46:58" x14ac:dyDescent="0.25">
      <c r="AT6419" t="s">
        <v>432</v>
      </c>
      <c r="AX6419" t="s">
        <v>4826</v>
      </c>
      <c r="AY6419" s="104">
        <v>46118.679166666669</v>
      </c>
      <c r="AZ6419">
        <v>329443</v>
      </c>
      <c r="BA6419" t="s">
        <v>4728</v>
      </c>
      <c r="BB6419" t="s">
        <v>5989</v>
      </c>
      <c r="BF6419" t="s">
        <v>5918</v>
      </c>
    </row>
    <row r="6420" spans="46:58" x14ac:dyDescent="0.25">
      <c r="AT6420" t="s">
        <v>1481</v>
      </c>
      <c r="AX6420" t="s">
        <v>5334</v>
      </c>
      <c r="AY6420" s="104">
        <v>46118.679861111108</v>
      </c>
      <c r="AZ6420">
        <v>397097</v>
      </c>
      <c r="BA6420" t="s">
        <v>4728</v>
      </c>
      <c r="BB6420" t="s">
        <v>5989</v>
      </c>
      <c r="BF6420" t="s">
        <v>4781</v>
      </c>
    </row>
    <row r="6421" spans="46:58" x14ac:dyDescent="0.25">
      <c r="AT6421" t="s">
        <v>2335</v>
      </c>
      <c r="AX6421" t="s">
        <v>6352</v>
      </c>
      <c r="AY6421" s="104">
        <v>46118.679861111108</v>
      </c>
      <c r="AZ6421">
        <v>1322747</v>
      </c>
      <c r="BA6421" t="s">
        <v>4728</v>
      </c>
      <c r="BB6421" t="s">
        <v>5989</v>
      </c>
      <c r="BC6421" t="s">
        <v>4731</v>
      </c>
      <c r="BF6421" t="s">
        <v>5966</v>
      </c>
    </row>
    <row r="6422" spans="46:58" x14ac:dyDescent="0.25">
      <c r="AT6422" t="s">
        <v>81</v>
      </c>
      <c r="AX6422" t="s">
        <v>4877</v>
      </c>
      <c r="AY6422" s="104">
        <v>46118.680555555555</v>
      </c>
      <c r="AZ6422">
        <v>2305201</v>
      </c>
      <c r="BA6422" t="s">
        <v>4761</v>
      </c>
      <c r="BB6422" t="s">
        <v>5989</v>
      </c>
      <c r="BF6422" t="s">
        <v>5918</v>
      </c>
    </row>
    <row r="6423" spans="46:58" x14ac:dyDescent="0.25">
      <c r="AT6423" t="s">
        <v>75</v>
      </c>
      <c r="AU6423" t="s">
        <v>211</v>
      </c>
      <c r="AX6423" t="s">
        <v>4877</v>
      </c>
      <c r="AY6423" s="104">
        <v>46118.680555555555</v>
      </c>
      <c r="AZ6423">
        <v>1723512</v>
      </c>
      <c r="BA6423" t="s">
        <v>4728</v>
      </c>
      <c r="BB6423" t="s">
        <v>5989</v>
      </c>
      <c r="BC6423" t="s">
        <v>4731</v>
      </c>
      <c r="BF6423" t="s">
        <v>5918</v>
      </c>
    </row>
    <row r="6424" spans="46:58" x14ac:dyDescent="0.25">
      <c r="AT6424" t="s">
        <v>1124</v>
      </c>
      <c r="AX6424" t="s">
        <v>4987</v>
      </c>
      <c r="AY6424" s="104">
        <v>46118.680555555555</v>
      </c>
      <c r="AZ6424">
        <v>867575</v>
      </c>
      <c r="BA6424" t="s">
        <v>4761</v>
      </c>
      <c r="BB6424" t="s">
        <v>5989</v>
      </c>
      <c r="BF6424" t="s">
        <v>5918</v>
      </c>
    </row>
    <row r="6425" spans="46:58" x14ac:dyDescent="0.25">
      <c r="AT6425" t="s">
        <v>852</v>
      </c>
      <c r="AX6425" t="s">
        <v>6393</v>
      </c>
      <c r="AY6425" s="104">
        <v>46118.680555555555</v>
      </c>
      <c r="AZ6425">
        <v>414121</v>
      </c>
      <c r="BA6425" t="s">
        <v>4728</v>
      </c>
      <c r="BB6425" t="s">
        <v>5989</v>
      </c>
      <c r="BF6425" t="s">
        <v>5942</v>
      </c>
    </row>
    <row r="6426" spans="46:58" x14ac:dyDescent="0.25">
      <c r="AT6426" t="s">
        <v>205</v>
      </c>
      <c r="AX6426" t="s">
        <v>7854</v>
      </c>
      <c r="AY6426" s="104">
        <v>46118.681250000001</v>
      </c>
      <c r="AZ6426">
        <v>541904</v>
      </c>
      <c r="BA6426" t="s">
        <v>4728</v>
      </c>
      <c r="BB6426" t="s">
        <v>5989</v>
      </c>
      <c r="BF6426" t="s">
        <v>5931</v>
      </c>
    </row>
    <row r="6427" spans="46:58" x14ac:dyDescent="0.25">
      <c r="AT6427" t="s">
        <v>72</v>
      </c>
      <c r="AX6427" t="s">
        <v>5216</v>
      </c>
      <c r="AY6427" s="104">
        <v>46118.681250000001</v>
      </c>
      <c r="AZ6427">
        <v>570990</v>
      </c>
      <c r="BA6427" t="s">
        <v>4728</v>
      </c>
      <c r="BB6427" t="s">
        <v>5989</v>
      </c>
      <c r="BF6427" t="s">
        <v>5958</v>
      </c>
    </row>
    <row r="6428" spans="46:58" x14ac:dyDescent="0.25">
      <c r="AT6428" t="s">
        <v>298</v>
      </c>
      <c r="AX6428" t="s">
        <v>5633</v>
      </c>
      <c r="AY6428" s="104">
        <v>46118.681250000001</v>
      </c>
      <c r="AZ6428">
        <v>920266</v>
      </c>
      <c r="BA6428" t="s">
        <v>4728</v>
      </c>
      <c r="BB6428" t="s">
        <v>5989</v>
      </c>
      <c r="BF6428" t="s">
        <v>4781</v>
      </c>
    </row>
    <row r="6429" spans="46:58" x14ac:dyDescent="0.25">
      <c r="AX6429" t="s">
        <v>5355</v>
      </c>
      <c r="AY6429" s="104">
        <v>46118.681250000001</v>
      </c>
      <c r="AZ6429">
        <v>67437</v>
      </c>
      <c r="BA6429" t="s">
        <v>4728</v>
      </c>
      <c r="BB6429" t="s">
        <v>5989</v>
      </c>
    </row>
    <row r="6430" spans="46:58" x14ac:dyDescent="0.25">
      <c r="AT6430" t="s">
        <v>1955</v>
      </c>
      <c r="AX6430" t="s">
        <v>4945</v>
      </c>
      <c r="AY6430" s="104">
        <v>46118.681250000001</v>
      </c>
      <c r="AZ6430">
        <v>682310</v>
      </c>
      <c r="BA6430" t="s">
        <v>4728</v>
      </c>
      <c r="BB6430" t="s">
        <v>5989</v>
      </c>
      <c r="BF6430" t="s">
        <v>6069</v>
      </c>
    </row>
    <row r="6431" spans="46:58" x14ac:dyDescent="0.25">
      <c r="AT6431" t="s">
        <v>868</v>
      </c>
      <c r="AX6431" t="s">
        <v>4743</v>
      </c>
      <c r="AY6431" s="104">
        <v>46118.681250000001</v>
      </c>
      <c r="AZ6431">
        <v>662810</v>
      </c>
      <c r="BA6431" t="s">
        <v>4728</v>
      </c>
      <c r="BB6431" t="s">
        <v>5989</v>
      </c>
      <c r="BF6431" t="s">
        <v>5918</v>
      </c>
    </row>
    <row r="6432" spans="46:58" x14ac:dyDescent="0.25">
      <c r="AT6432" t="s">
        <v>1985</v>
      </c>
      <c r="AX6432" t="s">
        <v>4806</v>
      </c>
      <c r="AY6432" s="104">
        <v>46118.681250000001</v>
      </c>
      <c r="AZ6432">
        <v>228023</v>
      </c>
      <c r="BA6432" t="s">
        <v>4761</v>
      </c>
      <c r="BB6432" t="s">
        <v>5989</v>
      </c>
      <c r="BF6432" t="s">
        <v>5934</v>
      </c>
    </row>
    <row r="6433" spans="46:58" x14ac:dyDescent="0.25">
      <c r="AT6433" t="s">
        <v>744</v>
      </c>
      <c r="AU6433" t="s">
        <v>967</v>
      </c>
      <c r="AX6433" t="s">
        <v>7585</v>
      </c>
      <c r="AY6433" s="104">
        <v>46118.681944444441</v>
      </c>
      <c r="AZ6433">
        <v>421903</v>
      </c>
      <c r="BA6433" t="s">
        <v>4761</v>
      </c>
      <c r="BB6433" t="s">
        <v>4787</v>
      </c>
      <c r="BC6433" t="s">
        <v>5989</v>
      </c>
      <c r="BF6433" t="s">
        <v>5944</v>
      </c>
    </row>
    <row r="6434" spans="46:58" x14ac:dyDescent="0.25">
      <c r="AT6434" t="s">
        <v>496</v>
      </c>
      <c r="AX6434" t="s">
        <v>4744</v>
      </c>
      <c r="AY6434" s="104">
        <v>46118.681944444441</v>
      </c>
      <c r="AZ6434">
        <v>1008202</v>
      </c>
      <c r="BA6434" t="s">
        <v>4728</v>
      </c>
      <c r="BB6434" t="s">
        <v>5989</v>
      </c>
      <c r="BF6434" t="s">
        <v>5958</v>
      </c>
    </row>
    <row r="6435" spans="46:58" x14ac:dyDescent="0.25">
      <c r="AT6435" t="s">
        <v>1507</v>
      </c>
      <c r="AX6435" t="s">
        <v>6336</v>
      </c>
      <c r="AY6435" s="104">
        <v>46118.681944444441</v>
      </c>
      <c r="AZ6435">
        <v>371571</v>
      </c>
      <c r="BA6435" t="s">
        <v>4728</v>
      </c>
      <c r="BB6435" t="s">
        <v>5989</v>
      </c>
      <c r="BF6435" t="s">
        <v>5942</v>
      </c>
    </row>
    <row r="6436" spans="46:58" x14ac:dyDescent="0.25">
      <c r="AT6436" t="s">
        <v>2624</v>
      </c>
      <c r="AX6436" t="s">
        <v>5433</v>
      </c>
      <c r="AY6436" s="104">
        <v>46118.682638888888</v>
      </c>
      <c r="AZ6436">
        <v>500014</v>
      </c>
      <c r="BA6436" t="s">
        <v>4728</v>
      </c>
      <c r="BB6436" t="s">
        <v>5989</v>
      </c>
      <c r="BF6436" t="s">
        <v>5931</v>
      </c>
    </row>
    <row r="6437" spans="46:58" x14ac:dyDescent="0.25">
      <c r="AT6437" t="s">
        <v>516</v>
      </c>
      <c r="AX6437" t="s">
        <v>5809</v>
      </c>
      <c r="AY6437" s="104">
        <v>46118.682638888888</v>
      </c>
      <c r="AZ6437">
        <v>578251</v>
      </c>
      <c r="BA6437" t="s">
        <v>151</v>
      </c>
      <c r="BB6437" t="s">
        <v>5989</v>
      </c>
      <c r="BF6437" t="s">
        <v>5918</v>
      </c>
    </row>
    <row r="6438" spans="46:58" x14ac:dyDescent="0.25">
      <c r="AT6438" t="s">
        <v>1292</v>
      </c>
      <c r="AX6438" t="s">
        <v>5184</v>
      </c>
      <c r="AY6438" s="104">
        <v>46118.682638888888</v>
      </c>
      <c r="AZ6438">
        <v>454230</v>
      </c>
      <c r="BA6438" t="s">
        <v>4728</v>
      </c>
      <c r="BB6438" t="s">
        <v>5989</v>
      </c>
      <c r="BF6438" t="s">
        <v>5948</v>
      </c>
    </row>
    <row r="6439" spans="46:58" x14ac:dyDescent="0.25">
      <c r="AX6439" t="s">
        <v>5061</v>
      </c>
      <c r="AY6439" s="104">
        <v>46118.682638888888</v>
      </c>
      <c r="AZ6439">
        <v>28726</v>
      </c>
      <c r="BA6439" t="s">
        <v>4728</v>
      </c>
      <c r="BB6439" t="s">
        <v>5989</v>
      </c>
    </row>
    <row r="6440" spans="46:58" x14ac:dyDescent="0.25">
      <c r="AT6440" t="s">
        <v>2559</v>
      </c>
      <c r="AX6440" t="s">
        <v>7108</v>
      </c>
      <c r="AY6440" s="104">
        <v>46118.683333333334</v>
      </c>
      <c r="AZ6440">
        <v>337760</v>
      </c>
      <c r="BA6440" t="s">
        <v>4761</v>
      </c>
      <c r="BB6440" t="s">
        <v>5989</v>
      </c>
      <c r="BF6440" t="s">
        <v>5966</v>
      </c>
    </row>
    <row r="6441" spans="46:58" x14ac:dyDescent="0.25">
      <c r="AT6441" t="s">
        <v>1481</v>
      </c>
      <c r="AU6441" t="s">
        <v>1688</v>
      </c>
      <c r="AX6441" t="s">
        <v>5644</v>
      </c>
      <c r="AY6441" s="104">
        <v>46118.684027777781</v>
      </c>
      <c r="AZ6441">
        <v>1066221</v>
      </c>
      <c r="BA6441" t="s">
        <v>4728</v>
      </c>
      <c r="BB6441" t="s">
        <v>5989</v>
      </c>
      <c r="BC6441" t="s">
        <v>4731</v>
      </c>
      <c r="BF6441" t="s">
        <v>6251</v>
      </c>
    </row>
    <row r="6442" spans="46:58" x14ac:dyDescent="0.25">
      <c r="AT6442" t="s">
        <v>80</v>
      </c>
      <c r="AX6442" t="s">
        <v>4961</v>
      </c>
      <c r="AY6442" s="104">
        <v>46118.684027777781</v>
      </c>
      <c r="AZ6442">
        <v>474078</v>
      </c>
      <c r="BA6442" t="s">
        <v>4728</v>
      </c>
      <c r="BB6442" t="s">
        <v>5989</v>
      </c>
      <c r="BF6442" t="s">
        <v>5931</v>
      </c>
    </row>
    <row r="6443" spans="46:58" x14ac:dyDescent="0.25">
      <c r="AT6443" t="s">
        <v>73</v>
      </c>
      <c r="AX6443" t="s">
        <v>5429</v>
      </c>
      <c r="AY6443" s="104">
        <v>46118.684027777781</v>
      </c>
      <c r="AZ6443">
        <v>78662</v>
      </c>
      <c r="BA6443" t="s">
        <v>4728</v>
      </c>
      <c r="BB6443" t="s">
        <v>5989</v>
      </c>
      <c r="BF6443" t="s">
        <v>5958</v>
      </c>
    </row>
    <row r="6444" spans="46:58" x14ac:dyDescent="0.25">
      <c r="AT6444" t="s">
        <v>2259</v>
      </c>
      <c r="AU6444" t="s">
        <v>1688</v>
      </c>
      <c r="AX6444" t="s">
        <v>6003</v>
      </c>
      <c r="AY6444" s="104">
        <v>46118.684027777781</v>
      </c>
      <c r="AZ6444">
        <v>1749685</v>
      </c>
      <c r="BA6444" t="s">
        <v>4761</v>
      </c>
      <c r="BB6444" t="s">
        <v>5989</v>
      </c>
      <c r="BC6444" t="s">
        <v>4731</v>
      </c>
      <c r="BF6444" t="s">
        <v>7651</v>
      </c>
    </row>
    <row r="6445" spans="46:58" x14ac:dyDescent="0.25">
      <c r="AT6445" t="s">
        <v>967</v>
      </c>
      <c r="AU6445" t="s">
        <v>1891</v>
      </c>
      <c r="AX6445" t="s">
        <v>7178</v>
      </c>
      <c r="AY6445" s="104">
        <v>46118.684027777781</v>
      </c>
      <c r="AZ6445">
        <v>1511792</v>
      </c>
      <c r="BA6445" t="s">
        <v>4728</v>
      </c>
      <c r="BB6445" t="s">
        <v>5989</v>
      </c>
      <c r="BC6445" t="s">
        <v>4731</v>
      </c>
      <c r="BF6445" t="s">
        <v>4978</v>
      </c>
    </row>
    <row r="6446" spans="46:58" x14ac:dyDescent="0.25">
      <c r="AT6446" t="s">
        <v>2561</v>
      </c>
      <c r="AX6446" t="s">
        <v>5114</v>
      </c>
      <c r="AY6446" s="104">
        <v>46118.68472222222</v>
      </c>
      <c r="AZ6446">
        <v>199492</v>
      </c>
      <c r="BA6446" t="s">
        <v>4728</v>
      </c>
      <c r="BB6446" t="s">
        <v>5989</v>
      </c>
      <c r="BF6446" t="s">
        <v>5918</v>
      </c>
    </row>
    <row r="6447" spans="46:58" x14ac:dyDescent="0.25">
      <c r="AT6447" t="s">
        <v>1559</v>
      </c>
      <c r="AX6447" t="s">
        <v>7855</v>
      </c>
      <c r="AY6447" s="104">
        <v>46118.68472222222</v>
      </c>
      <c r="AZ6447">
        <v>713209</v>
      </c>
      <c r="BA6447" t="s">
        <v>4728</v>
      </c>
      <c r="BB6447" t="s">
        <v>5989</v>
      </c>
      <c r="BC6447" t="s">
        <v>4731</v>
      </c>
      <c r="BF6447" t="s">
        <v>5966</v>
      </c>
    </row>
    <row r="6448" spans="46:58" x14ac:dyDescent="0.25">
      <c r="AT6448" t="s">
        <v>2510</v>
      </c>
      <c r="AX6448" t="s">
        <v>4782</v>
      </c>
      <c r="AY6448" s="104">
        <v>46118.68472222222</v>
      </c>
      <c r="AZ6448">
        <v>927139</v>
      </c>
      <c r="BA6448" t="s">
        <v>4728</v>
      </c>
      <c r="BB6448" t="s">
        <v>5989</v>
      </c>
      <c r="BF6448" t="s">
        <v>5942</v>
      </c>
    </row>
    <row r="6449" spans="46:58" x14ac:dyDescent="0.25">
      <c r="AT6449" t="s">
        <v>1124</v>
      </c>
      <c r="AX6449" t="s">
        <v>4733</v>
      </c>
      <c r="AY6449" s="104">
        <v>46118.685416666667</v>
      </c>
      <c r="AZ6449">
        <v>620942</v>
      </c>
      <c r="BA6449" t="s">
        <v>4728</v>
      </c>
      <c r="BB6449" t="s">
        <v>5989</v>
      </c>
      <c r="BF6449" t="s">
        <v>4781</v>
      </c>
    </row>
    <row r="6450" spans="46:58" x14ac:dyDescent="0.25">
      <c r="AT6450" t="s">
        <v>2559</v>
      </c>
      <c r="AX6450" t="s">
        <v>6711</v>
      </c>
      <c r="AY6450" s="104">
        <v>46118.685416666667</v>
      </c>
      <c r="AZ6450">
        <v>112958</v>
      </c>
      <c r="BA6450" t="s">
        <v>4728</v>
      </c>
      <c r="BB6450" t="s">
        <v>5989</v>
      </c>
      <c r="BF6450" t="s">
        <v>5918</v>
      </c>
    </row>
    <row r="6451" spans="46:58" x14ac:dyDescent="0.25">
      <c r="AT6451" t="s">
        <v>72</v>
      </c>
      <c r="AX6451" t="s">
        <v>5411</v>
      </c>
      <c r="AY6451" s="104">
        <v>46118.685416666667</v>
      </c>
      <c r="AZ6451">
        <v>200698</v>
      </c>
      <c r="BA6451" t="s">
        <v>4728</v>
      </c>
      <c r="BB6451" t="s">
        <v>5989</v>
      </c>
      <c r="BF6451" t="s">
        <v>5925</v>
      </c>
    </row>
    <row r="6452" spans="46:58" x14ac:dyDescent="0.25">
      <c r="AT6452" t="s">
        <v>78</v>
      </c>
      <c r="AX6452" t="s">
        <v>4959</v>
      </c>
      <c r="AY6452" s="104">
        <v>46118.686111111114</v>
      </c>
      <c r="AZ6452">
        <v>972315</v>
      </c>
      <c r="BA6452" t="s">
        <v>4728</v>
      </c>
      <c r="BB6452" t="s">
        <v>5989</v>
      </c>
      <c r="BF6452" t="s">
        <v>5942</v>
      </c>
    </row>
    <row r="6453" spans="46:58" x14ac:dyDescent="0.25">
      <c r="AT6453" t="s">
        <v>232</v>
      </c>
      <c r="AX6453" t="s">
        <v>5355</v>
      </c>
      <c r="AY6453" s="104">
        <v>46118.686111111114</v>
      </c>
      <c r="AZ6453">
        <v>565748</v>
      </c>
      <c r="BA6453" t="s">
        <v>4728</v>
      </c>
      <c r="BB6453" t="s">
        <v>5989</v>
      </c>
      <c r="BC6453" t="s">
        <v>4731</v>
      </c>
      <c r="BF6453" t="s">
        <v>5966</v>
      </c>
    </row>
    <row r="6454" spans="46:58" x14ac:dyDescent="0.25">
      <c r="AT6454" t="s">
        <v>2559</v>
      </c>
      <c r="AX6454" t="s">
        <v>5661</v>
      </c>
      <c r="AY6454" s="104">
        <v>46118.686111111114</v>
      </c>
      <c r="AZ6454">
        <v>197820</v>
      </c>
      <c r="BA6454" t="s">
        <v>4728</v>
      </c>
      <c r="BB6454" t="s">
        <v>5989</v>
      </c>
      <c r="BF6454" t="s">
        <v>4781</v>
      </c>
    </row>
    <row r="6455" spans="46:58" x14ac:dyDescent="0.25">
      <c r="AT6455" t="s">
        <v>1481</v>
      </c>
      <c r="AX6455" t="s">
        <v>5502</v>
      </c>
      <c r="AY6455" s="104">
        <v>46118.686111111114</v>
      </c>
      <c r="AZ6455">
        <v>397390</v>
      </c>
      <c r="BA6455" t="s">
        <v>4761</v>
      </c>
      <c r="BB6455" t="s">
        <v>5989</v>
      </c>
      <c r="BF6455" t="s">
        <v>5966</v>
      </c>
    </row>
    <row r="6456" spans="46:58" x14ac:dyDescent="0.25">
      <c r="AT6456" t="s">
        <v>72</v>
      </c>
      <c r="AU6456" t="s">
        <v>217</v>
      </c>
      <c r="AX6456" t="s">
        <v>4796</v>
      </c>
      <c r="AY6456" s="104">
        <v>46118.686111111114</v>
      </c>
      <c r="AZ6456">
        <v>2056438</v>
      </c>
      <c r="BA6456" t="s">
        <v>4728</v>
      </c>
      <c r="BB6456" t="s">
        <v>5989</v>
      </c>
      <c r="BC6456" t="s">
        <v>4731</v>
      </c>
      <c r="BF6456" t="s">
        <v>7856</v>
      </c>
    </row>
    <row r="6457" spans="46:58" x14ac:dyDescent="0.25">
      <c r="AX6457" t="s">
        <v>5657</v>
      </c>
      <c r="AY6457" s="104">
        <v>46118.686111111114</v>
      </c>
      <c r="AZ6457">
        <v>131394</v>
      </c>
      <c r="BA6457" t="s">
        <v>4728</v>
      </c>
      <c r="BB6457" t="s">
        <v>5989</v>
      </c>
    </row>
    <row r="6458" spans="46:58" x14ac:dyDescent="0.25">
      <c r="AT6458" t="s">
        <v>1385</v>
      </c>
      <c r="AU6458" t="s">
        <v>1531</v>
      </c>
      <c r="AX6458" t="s">
        <v>5121</v>
      </c>
      <c r="AY6458" s="104">
        <v>46118.686111111114</v>
      </c>
      <c r="AZ6458">
        <v>936814</v>
      </c>
      <c r="BA6458" t="s">
        <v>4728</v>
      </c>
      <c r="BB6458" t="s">
        <v>5989</v>
      </c>
      <c r="BC6458" t="s">
        <v>13</v>
      </c>
      <c r="BF6458" t="s">
        <v>6495</v>
      </c>
    </row>
    <row r="6459" spans="46:58" x14ac:dyDescent="0.25">
      <c r="AT6459" t="s">
        <v>2407</v>
      </c>
      <c r="AX6459" t="s">
        <v>4948</v>
      </c>
      <c r="AY6459" s="104">
        <v>46118.686805555553</v>
      </c>
      <c r="AZ6459">
        <v>1138534</v>
      </c>
      <c r="BA6459" t="s">
        <v>4728</v>
      </c>
      <c r="BB6459" t="s">
        <v>5989</v>
      </c>
      <c r="BF6459" t="s">
        <v>5956</v>
      </c>
    </row>
    <row r="6460" spans="46:58" x14ac:dyDescent="0.25">
      <c r="AX6460" t="s">
        <v>5121</v>
      </c>
      <c r="AY6460" s="104">
        <v>46118.686805555553</v>
      </c>
      <c r="AZ6460">
        <v>53025</v>
      </c>
      <c r="BA6460" t="s">
        <v>4728</v>
      </c>
      <c r="BB6460" t="s">
        <v>5989</v>
      </c>
    </row>
    <row r="6461" spans="46:58" x14ac:dyDescent="0.25">
      <c r="AX6461" t="s">
        <v>4844</v>
      </c>
      <c r="AY6461" s="104">
        <v>46118.686805555553</v>
      </c>
      <c r="AZ6461">
        <v>66148</v>
      </c>
      <c r="BA6461" t="s">
        <v>4728</v>
      </c>
      <c r="BB6461" t="s">
        <v>5989</v>
      </c>
    </row>
    <row r="6462" spans="46:58" x14ac:dyDescent="0.25">
      <c r="AX6462" t="s">
        <v>6808</v>
      </c>
      <c r="AY6462" s="104">
        <v>46118.686805555553</v>
      </c>
      <c r="AZ6462">
        <v>36404</v>
      </c>
      <c r="BA6462" t="s">
        <v>4728</v>
      </c>
      <c r="BB6462" t="s">
        <v>5989</v>
      </c>
    </row>
    <row r="6463" spans="46:58" x14ac:dyDescent="0.25">
      <c r="AT6463" t="s">
        <v>264</v>
      </c>
      <c r="AX6463" t="s">
        <v>5018</v>
      </c>
      <c r="AY6463" s="104">
        <v>46118.686805555553</v>
      </c>
      <c r="AZ6463">
        <v>653710</v>
      </c>
      <c r="BA6463" t="s">
        <v>4728</v>
      </c>
      <c r="BB6463" t="s">
        <v>5989</v>
      </c>
      <c r="BF6463" t="s">
        <v>4781</v>
      </c>
    </row>
    <row r="6464" spans="46:58" x14ac:dyDescent="0.25">
      <c r="AT6464" t="s">
        <v>868</v>
      </c>
      <c r="AX6464" t="s">
        <v>7108</v>
      </c>
      <c r="AY6464" s="104">
        <v>46118.6875</v>
      </c>
      <c r="AZ6464">
        <v>315452</v>
      </c>
      <c r="BA6464" t="s">
        <v>4728</v>
      </c>
      <c r="BB6464" t="s">
        <v>5989</v>
      </c>
      <c r="BF6464" t="s">
        <v>5942</v>
      </c>
    </row>
    <row r="6465" spans="46:58" x14ac:dyDescent="0.25">
      <c r="AX6465" t="s">
        <v>7815</v>
      </c>
      <c r="AY6465" s="104">
        <v>46118.6875</v>
      </c>
      <c r="AZ6465">
        <v>65038</v>
      </c>
      <c r="BA6465" t="s">
        <v>4728</v>
      </c>
      <c r="BB6465" t="s">
        <v>5989</v>
      </c>
    </row>
    <row r="6466" spans="46:58" x14ac:dyDescent="0.25">
      <c r="AT6466" t="s">
        <v>1507</v>
      </c>
      <c r="AX6466" t="s">
        <v>7853</v>
      </c>
      <c r="AY6466" s="104">
        <v>46118.688194444447</v>
      </c>
      <c r="AZ6466">
        <v>326384</v>
      </c>
      <c r="BA6466" t="s">
        <v>4728</v>
      </c>
      <c r="BB6466" t="s">
        <v>5989</v>
      </c>
      <c r="BF6466" t="s">
        <v>5918</v>
      </c>
    </row>
    <row r="6467" spans="46:58" x14ac:dyDescent="0.25">
      <c r="AT6467" t="s">
        <v>2335</v>
      </c>
      <c r="AX6467" t="s">
        <v>6299</v>
      </c>
      <c r="AY6467" s="104">
        <v>46118.688194444447</v>
      </c>
      <c r="AZ6467">
        <v>537531</v>
      </c>
      <c r="BA6467" t="s">
        <v>4728</v>
      </c>
      <c r="BB6467" t="s">
        <v>5989</v>
      </c>
      <c r="BF6467" t="s">
        <v>5918</v>
      </c>
    </row>
    <row r="6468" spans="46:58" x14ac:dyDescent="0.25">
      <c r="AT6468" t="s">
        <v>432</v>
      </c>
      <c r="AX6468" t="s">
        <v>5079</v>
      </c>
      <c r="AY6468" s="104">
        <v>46118.688194444447</v>
      </c>
      <c r="AZ6468">
        <v>1147144</v>
      </c>
      <c r="BA6468" t="s">
        <v>4728</v>
      </c>
      <c r="BB6468" t="s">
        <v>5989</v>
      </c>
      <c r="BF6468" t="s">
        <v>5931</v>
      </c>
    </row>
    <row r="6469" spans="46:58" x14ac:dyDescent="0.25">
      <c r="AT6469" t="s">
        <v>1955</v>
      </c>
      <c r="AX6469" t="s">
        <v>5393</v>
      </c>
      <c r="AY6469" s="104">
        <v>46118.688888888886</v>
      </c>
      <c r="AZ6469">
        <v>492373</v>
      </c>
      <c r="BA6469" t="s">
        <v>4728</v>
      </c>
      <c r="BB6469" t="s">
        <v>5989</v>
      </c>
      <c r="BF6469" t="s">
        <v>5931</v>
      </c>
    </row>
    <row r="6470" spans="46:58" x14ac:dyDescent="0.25">
      <c r="AT6470" t="s">
        <v>1048</v>
      </c>
      <c r="AX6470" t="s">
        <v>5507</v>
      </c>
      <c r="AY6470" s="104">
        <v>46118.688888888886</v>
      </c>
      <c r="AZ6470">
        <v>647024</v>
      </c>
      <c r="BA6470" t="s">
        <v>4728</v>
      </c>
      <c r="BB6470" t="s">
        <v>5989</v>
      </c>
      <c r="BF6470" t="s">
        <v>5931</v>
      </c>
    </row>
    <row r="6471" spans="46:58" x14ac:dyDescent="0.25">
      <c r="AT6471" t="s">
        <v>868</v>
      </c>
      <c r="AX6471" t="s">
        <v>4833</v>
      </c>
      <c r="AY6471" s="104">
        <v>46118.688888888886</v>
      </c>
      <c r="AZ6471">
        <v>335597</v>
      </c>
      <c r="BA6471" t="s">
        <v>4728</v>
      </c>
      <c r="BB6471" t="s">
        <v>5989</v>
      </c>
      <c r="BF6471" t="s">
        <v>5942</v>
      </c>
    </row>
    <row r="6472" spans="46:58" x14ac:dyDescent="0.25">
      <c r="AT6472" t="s">
        <v>73</v>
      </c>
      <c r="AX6472" t="s">
        <v>4744</v>
      </c>
      <c r="AY6472" s="104">
        <v>46118.689583333333</v>
      </c>
      <c r="AZ6472">
        <v>633067</v>
      </c>
      <c r="BA6472" t="s">
        <v>4761</v>
      </c>
      <c r="BB6472" t="s">
        <v>5989</v>
      </c>
      <c r="BF6472" t="s">
        <v>5925</v>
      </c>
    </row>
    <row r="6473" spans="46:58" x14ac:dyDescent="0.25">
      <c r="AT6473" t="s">
        <v>250</v>
      </c>
      <c r="AX6473" t="s">
        <v>4796</v>
      </c>
      <c r="AY6473" s="104">
        <v>46118.689583333333</v>
      </c>
      <c r="AZ6473">
        <v>402035</v>
      </c>
      <c r="BA6473" t="s">
        <v>4728</v>
      </c>
      <c r="BB6473" t="s">
        <v>5989</v>
      </c>
      <c r="BF6473" t="s">
        <v>4781</v>
      </c>
    </row>
    <row r="6474" spans="46:58" x14ac:dyDescent="0.25">
      <c r="AT6474" t="s">
        <v>1284</v>
      </c>
      <c r="AX6474" t="s">
        <v>4865</v>
      </c>
      <c r="AY6474" s="104">
        <v>46118.689583333333</v>
      </c>
      <c r="AZ6474">
        <v>2896416</v>
      </c>
      <c r="BA6474" t="s">
        <v>4761</v>
      </c>
      <c r="BB6474" t="s">
        <v>5989</v>
      </c>
      <c r="BF6474" t="s">
        <v>5950</v>
      </c>
    </row>
    <row r="6475" spans="46:58" x14ac:dyDescent="0.25">
      <c r="AT6475" t="s">
        <v>2559</v>
      </c>
      <c r="AX6475" t="s">
        <v>7109</v>
      </c>
      <c r="AY6475" s="104">
        <v>46118.69027777778</v>
      </c>
      <c r="AZ6475">
        <v>420639</v>
      </c>
      <c r="BA6475" t="s">
        <v>4728</v>
      </c>
      <c r="BB6475" t="s">
        <v>5989</v>
      </c>
      <c r="BF6475" t="s">
        <v>5918</v>
      </c>
    </row>
    <row r="6476" spans="46:58" x14ac:dyDescent="0.25">
      <c r="AT6476" t="s">
        <v>2403</v>
      </c>
      <c r="AX6476" t="s">
        <v>4831</v>
      </c>
      <c r="AY6476" s="104">
        <v>46118.690972222219</v>
      </c>
      <c r="AZ6476">
        <v>838304</v>
      </c>
      <c r="BA6476" t="s">
        <v>4728</v>
      </c>
      <c r="BB6476" t="s">
        <v>5989</v>
      </c>
      <c r="BF6476" t="s">
        <v>5942</v>
      </c>
    </row>
    <row r="6477" spans="46:58" x14ac:dyDescent="0.25">
      <c r="AT6477" t="s">
        <v>76</v>
      </c>
      <c r="AX6477" t="s">
        <v>6404</v>
      </c>
      <c r="AY6477" s="104">
        <v>46118.690972222219</v>
      </c>
      <c r="AZ6477">
        <v>922587</v>
      </c>
      <c r="BA6477" t="s">
        <v>4728</v>
      </c>
      <c r="BB6477" t="s">
        <v>5989</v>
      </c>
      <c r="BF6477" t="s">
        <v>5931</v>
      </c>
    </row>
    <row r="6478" spans="46:58" x14ac:dyDescent="0.25">
      <c r="AT6478" t="s">
        <v>868</v>
      </c>
      <c r="AU6478" t="s">
        <v>256</v>
      </c>
      <c r="AX6478" t="s">
        <v>5108</v>
      </c>
      <c r="AY6478" s="104">
        <v>46118.691666666666</v>
      </c>
      <c r="AZ6478">
        <v>2038804</v>
      </c>
      <c r="BA6478" t="s">
        <v>4728</v>
      </c>
      <c r="BB6478" t="s">
        <v>5989</v>
      </c>
      <c r="BC6478" t="s">
        <v>4731</v>
      </c>
      <c r="BF6478" t="s">
        <v>6495</v>
      </c>
    </row>
    <row r="6479" spans="46:58" x14ac:dyDescent="0.25">
      <c r="AT6479" t="s">
        <v>2429</v>
      </c>
      <c r="AX6479" t="s">
        <v>4782</v>
      </c>
      <c r="AY6479" s="104">
        <v>46118.691666666666</v>
      </c>
      <c r="AZ6479">
        <v>931902</v>
      </c>
      <c r="BA6479" t="s">
        <v>4728</v>
      </c>
      <c r="BB6479" t="s">
        <v>5989</v>
      </c>
      <c r="BF6479" t="s">
        <v>4781</v>
      </c>
    </row>
    <row r="6480" spans="46:58" x14ac:dyDescent="0.25">
      <c r="AT6480" t="s">
        <v>852</v>
      </c>
      <c r="AU6480" t="s">
        <v>217</v>
      </c>
      <c r="AX6480" t="s">
        <v>6886</v>
      </c>
      <c r="AY6480" s="104">
        <v>46118.692361111112</v>
      </c>
      <c r="AZ6480">
        <v>969124</v>
      </c>
      <c r="BA6480" t="s">
        <v>4728</v>
      </c>
      <c r="BB6480" t="s">
        <v>5989</v>
      </c>
      <c r="BC6480" t="s">
        <v>4731</v>
      </c>
      <c r="BF6480" t="s">
        <v>6412</v>
      </c>
    </row>
    <row r="6481" spans="46:58" x14ac:dyDescent="0.25">
      <c r="AT6481" t="s">
        <v>1945</v>
      </c>
      <c r="AU6481" t="s">
        <v>1910</v>
      </c>
      <c r="AX6481" t="s">
        <v>5735</v>
      </c>
      <c r="AY6481" s="104">
        <v>46118.692361111112</v>
      </c>
      <c r="AZ6481">
        <v>5434405</v>
      </c>
      <c r="BA6481" t="s">
        <v>4761</v>
      </c>
      <c r="BB6481" t="s">
        <v>5989</v>
      </c>
      <c r="BC6481" t="s">
        <v>4731</v>
      </c>
      <c r="BF6481" t="s">
        <v>6310</v>
      </c>
    </row>
    <row r="6482" spans="46:58" x14ac:dyDescent="0.25">
      <c r="AX6482" t="s">
        <v>5355</v>
      </c>
      <c r="AY6482" s="104">
        <v>46118.692361111112</v>
      </c>
      <c r="AZ6482">
        <v>97844</v>
      </c>
      <c r="BA6482" t="s">
        <v>4728</v>
      </c>
      <c r="BB6482" t="s">
        <v>5989</v>
      </c>
    </row>
    <row r="6483" spans="46:58" x14ac:dyDescent="0.25">
      <c r="AT6483" t="s">
        <v>1945</v>
      </c>
      <c r="AX6483" t="s">
        <v>5192</v>
      </c>
      <c r="AY6483" s="104">
        <v>46118.693055555559</v>
      </c>
      <c r="AZ6483">
        <v>533617</v>
      </c>
      <c r="BA6483" t="s">
        <v>4728</v>
      </c>
      <c r="BB6483" t="s">
        <v>5989</v>
      </c>
      <c r="BF6483" t="s">
        <v>5950</v>
      </c>
    </row>
    <row r="6484" spans="46:58" x14ac:dyDescent="0.25">
      <c r="AT6484" t="s">
        <v>852</v>
      </c>
      <c r="AX6484" t="s">
        <v>7857</v>
      </c>
      <c r="AY6484" s="104">
        <v>46118.693055555559</v>
      </c>
      <c r="AZ6484">
        <v>784810</v>
      </c>
      <c r="BA6484" t="s">
        <v>4728</v>
      </c>
      <c r="BB6484" t="s">
        <v>5989</v>
      </c>
      <c r="BF6484" t="s">
        <v>5942</v>
      </c>
    </row>
    <row r="6485" spans="46:58" x14ac:dyDescent="0.25">
      <c r="AT6485" t="s">
        <v>1385</v>
      </c>
      <c r="AX6485" t="s">
        <v>4836</v>
      </c>
      <c r="AY6485" s="104">
        <v>46118.693055555559</v>
      </c>
      <c r="AZ6485">
        <v>415966</v>
      </c>
      <c r="BA6485" t="s">
        <v>4728</v>
      </c>
      <c r="BB6485" t="s">
        <v>5989</v>
      </c>
      <c r="BF6485" t="s">
        <v>5931</v>
      </c>
    </row>
    <row r="6486" spans="46:58" x14ac:dyDescent="0.25">
      <c r="AT6486" t="s">
        <v>308</v>
      </c>
      <c r="AX6486" t="s">
        <v>5012</v>
      </c>
      <c r="AY6486" s="104">
        <v>46118.693055555559</v>
      </c>
      <c r="AZ6486">
        <v>627382</v>
      </c>
      <c r="BA6486" t="s">
        <v>4728</v>
      </c>
      <c r="BB6486" t="s">
        <v>5989</v>
      </c>
      <c r="BF6486" t="s">
        <v>4781</v>
      </c>
    </row>
    <row r="6487" spans="46:58" x14ac:dyDescent="0.25">
      <c r="AT6487" t="s">
        <v>73</v>
      </c>
      <c r="AX6487" t="s">
        <v>4910</v>
      </c>
      <c r="AY6487" s="104">
        <v>46118.693749999999</v>
      </c>
      <c r="AZ6487">
        <v>882833</v>
      </c>
      <c r="BA6487" t="s">
        <v>4728</v>
      </c>
      <c r="BB6487" t="s">
        <v>5989</v>
      </c>
      <c r="BF6487" t="s">
        <v>4781</v>
      </c>
    </row>
    <row r="6488" spans="46:58" x14ac:dyDescent="0.25">
      <c r="AX6488" t="s">
        <v>6826</v>
      </c>
      <c r="AY6488" s="104">
        <v>46118.693749999999</v>
      </c>
      <c r="AZ6488">
        <v>120014</v>
      </c>
      <c r="BA6488" t="s">
        <v>4728</v>
      </c>
      <c r="BB6488" t="s">
        <v>5989</v>
      </c>
    </row>
    <row r="6489" spans="46:58" x14ac:dyDescent="0.25">
      <c r="AT6489" t="s">
        <v>496</v>
      </c>
      <c r="AX6489" t="s">
        <v>5225</v>
      </c>
      <c r="AY6489" s="104">
        <v>46118.693749999999</v>
      </c>
      <c r="AZ6489">
        <v>373860</v>
      </c>
      <c r="BA6489" t="s">
        <v>4728</v>
      </c>
      <c r="BB6489" t="s">
        <v>5989</v>
      </c>
      <c r="BF6489" t="s">
        <v>5942</v>
      </c>
    </row>
    <row r="6490" spans="46:58" x14ac:dyDescent="0.25">
      <c r="AT6490" t="s">
        <v>250</v>
      </c>
      <c r="AX6490" t="s">
        <v>5072</v>
      </c>
      <c r="AY6490" s="104">
        <v>46118.693749999999</v>
      </c>
      <c r="AZ6490">
        <v>536090</v>
      </c>
      <c r="BA6490" t="s">
        <v>4728</v>
      </c>
      <c r="BB6490" t="s">
        <v>5989</v>
      </c>
      <c r="BF6490" t="s">
        <v>4781</v>
      </c>
    </row>
    <row r="6491" spans="46:58" x14ac:dyDescent="0.25">
      <c r="AT6491" t="s">
        <v>2559</v>
      </c>
      <c r="AX6491" t="s">
        <v>5355</v>
      </c>
      <c r="AY6491" s="104">
        <v>46118.693749999999</v>
      </c>
      <c r="AZ6491">
        <v>800219</v>
      </c>
      <c r="BA6491" t="s">
        <v>4761</v>
      </c>
      <c r="BB6491" t="s">
        <v>5989</v>
      </c>
      <c r="BF6491" t="s">
        <v>5918</v>
      </c>
    </row>
    <row r="6492" spans="46:58" x14ac:dyDescent="0.25">
      <c r="AT6492" t="s">
        <v>72</v>
      </c>
      <c r="AX6492" t="s">
        <v>4968</v>
      </c>
      <c r="AY6492" s="104">
        <v>46118.693749999999</v>
      </c>
      <c r="AZ6492">
        <v>1491412</v>
      </c>
      <c r="BA6492" t="s">
        <v>4761</v>
      </c>
      <c r="BB6492" t="s">
        <v>5989</v>
      </c>
      <c r="BF6492" t="s">
        <v>5931</v>
      </c>
    </row>
    <row r="6493" spans="46:58" x14ac:dyDescent="0.25">
      <c r="AT6493" t="s">
        <v>1955</v>
      </c>
      <c r="AX6493" t="s">
        <v>5425</v>
      </c>
      <c r="AY6493" s="104">
        <v>46118.693749999999</v>
      </c>
      <c r="AZ6493">
        <v>434729</v>
      </c>
      <c r="BA6493" t="s">
        <v>4728</v>
      </c>
      <c r="BB6493" t="s">
        <v>5989</v>
      </c>
      <c r="BF6493" t="s">
        <v>5931</v>
      </c>
    </row>
    <row r="6494" spans="46:58" x14ac:dyDescent="0.25">
      <c r="AX6494" t="s">
        <v>7858</v>
      </c>
      <c r="AY6494" s="104">
        <v>46118.693749999999</v>
      </c>
      <c r="AZ6494">
        <v>75063</v>
      </c>
      <c r="BA6494" t="s">
        <v>4728</v>
      </c>
      <c r="BB6494" t="s">
        <v>5989</v>
      </c>
    </row>
    <row r="6495" spans="46:58" x14ac:dyDescent="0.25">
      <c r="AT6495" t="s">
        <v>1048</v>
      </c>
      <c r="AX6495" t="s">
        <v>7859</v>
      </c>
      <c r="AY6495" s="104">
        <v>46118.694444444445</v>
      </c>
      <c r="AZ6495">
        <v>629593</v>
      </c>
      <c r="BA6495" t="s">
        <v>4728</v>
      </c>
      <c r="BB6495" t="s">
        <v>5989</v>
      </c>
      <c r="BF6495" t="s">
        <v>6069</v>
      </c>
    </row>
    <row r="6496" spans="46:58" x14ac:dyDescent="0.25">
      <c r="AT6496" t="s">
        <v>1292</v>
      </c>
      <c r="AX6496" t="s">
        <v>5118</v>
      </c>
      <c r="AY6496" s="104">
        <v>46118.694444444445</v>
      </c>
      <c r="AZ6496">
        <v>531667</v>
      </c>
      <c r="BA6496" t="s">
        <v>4728</v>
      </c>
      <c r="BB6496" t="s">
        <v>5989</v>
      </c>
      <c r="BF6496" t="s">
        <v>5942</v>
      </c>
    </row>
    <row r="6497" spans="46:58" x14ac:dyDescent="0.25">
      <c r="AX6497" t="s">
        <v>4743</v>
      </c>
      <c r="AY6497" s="104">
        <v>46118.694444444445</v>
      </c>
      <c r="AZ6497">
        <v>46961</v>
      </c>
      <c r="BA6497" t="s">
        <v>4728</v>
      </c>
      <c r="BB6497" t="s">
        <v>5989</v>
      </c>
    </row>
    <row r="6498" spans="46:58" x14ac:dyDescent="0.25">
      <c r="AX6498" t="s">
        <v>5287</v>
      </c>
      <c r="AY6498" s="104">
        <v>46118.694444444445</v>
      </c>
      <c r="AZ6498">
        <v>64764</v>
      </c>
      <c r="BA6498" t="s">
        <v>4728</v>
      </c>
      <c r="BB6498" t="s">
        <v>5989</v>
      </c>
    </row>
    <row r="6499" spans="46:58" x14ac:dyDescent="0.25">
      <c r="AT6499" t="s">
        <v>868</v>
      </c>
      <c r="AX6499" t="s">
        <v>4890</v>
      </c>
      <c r="AY6499" s="104">
        <v>46118.695138888892</v>
      </c>
      <c r="AZ6499">
        <v>1346373</v>
      </c>
      <c r="BA6499" t="s">
        <v>4761</v>
      </c>
      <c r="BB6499" t="s">
        <v>5989</v>
      </c>
      <c r="BF6499" t="s">
        <v>5966</v>
      </c>
    </row>
    <row r="6500" spans="46:58" x14ac:dyDescent="0.25">
      <c r="AT6500" t="s">
        <v>1531</v>
      </c>
      <c r="AX6500" t="s">
        <v>4796</v>
      </c>
      <c r="AY6500" s="104">
        <v>46118.695833333331</v>
      </c>
      <c r="AZ6500">
        <v>460408</v>
      </c>
      <c r="BA6500" t="s">
        <v>4728</v>
      </c>
      <c r="BB6500" t="s">
        <v>5989</v>
      </c>
      <c r="BF6500" t="s">
        <v>5931</v>
      </c>
    </row>
    <row r="6501" spans="46:58" x14ac:dyDescent="0.25">
      <c r="AT6501" t="s">
        <v>223</v>
      </c>
      <c r="AX6501" t="s">
        <v>4765</v>
      </c>
      <c r="AY6501" s="104">
        <v>46118.695833333331</v>
      </c>
      <c r="AZ6501">
        <v>1572025</v>
      </c>
      <c r="BA6501" t="s">
        <v>4728</v>
      </c>
      <c r="BB6501" t="s">
        <v>5989</v>
      </c>
      <c r="BC6501" t="s">
        <v>4731</v>
      </c>
      <c r="BF6501" t="s">
        <v>5966</v>
      </c>
    </row>
    <row r="6502" spans="46:58" x14ac:dyDescent="0.25">
      <c r="AX6502" t="s">
        <v>5474</v>
      </c>
      <c r="AY6502" s="104">
        <v>46118.695833333331</v>
      </c>
      <c r="AZ6502">
        <v>35763</v>
      </c>
      <c r="BA6502" t="s">
        <v>4728</v>
      </c>
      <c r="BB6502" t="s">
        <v>5989</v>
      </c>
    </row>
    <row r="6503" spans="46:58" x14ac:dyDescent="0.25">
      <c r="AT6503" t="s">
        <v>1124</v>
      </c>
      <c r="AX6503" t="s">
        <v>5007</v>
      </c>
      <c r="AY6503" s="104">
        <v>46118.695833333331</v>
      </c>
      <c r="AZ6503">
        <v>573222</v>
      </c>
      <c r="BA6503" t="s">
        <v>4728</v>
      </c>
      <c r="BB6503" t="s">
        <v>5989</v>
      </c>
      <c r="BF6503" t="s">
        <v>5918</v>
      </c>
    </row>
    <row r="6504" spans="46:58" x14ac:dyDescent="0.25">
      <c r="AT6504" t="s">
        <v>496</v>
      </c>
      <c r="AX6504" t="s">
        <v>4843</v>
      </c>
      <c r="AY6504" s="104">
        <v>46118.696527777778</v>
      </c>
      <c r="AZ6504">
        <v>2395444</v>
      </c>
      <c r="BA6504" t="s">
        <v>4761</v>
      </c>
      <c r="BB6504" t="s">
        <v>5989</v>
      </c>
      <c r="BF6504" t="s">
        <v>5918</v>
      </c>
    </row>
    <row r="6505" spans="46:58" x14ac:dyDescent="0.25">
      <c r="AT6505" t="s">
        <v>967</v>
      </c>
      <c r="AX6505" t="s">
        <v>5086</v>
      </c>
      <c r="AY6505" s="104">
        <v>46118.696527777778</v>
      </c>
      <c r="AZ6505">
        <v>1642566</v>
      </c>
      <c r="BA6505" t="s">
        <v>4728</v>
      </c>
      <c r="BB6505" t="s">
        <v>5989</v>
      </c>
      <c r="BF6505" t="s">
        <v>5942</v>
      </c>
    </row>
    <row r="6506" spans="46:58" x14ac:dyDescent="0.25">
      <c r="AT6506" t="s">
        <v>308</v>
      </c>
      <c r="AX6506" t="s">
        <v>6972</v>
      </c>
      <c r="AY6506" s="104">
        <v>46118.697222222225</v>
      </c>
      <c r="AZ6506">
        <v>363671</v>
      </c>
      <c r="BA6506" t="s">
        <v>4728</v>
      </c>
      <c r="BB6506" t="s">
        <v>5989</v>
      </c>
      <c r="BF6506" t="s">
        <v>5925</v>
      </c>
    </row>
    <row r="6507" spans="46:58" x14ac:dyDescent="0.25">
      <c r="AT6507" t="s">
        <v>516</v>
      </c>
      <c r="AX6507" t="s">
        <v>4782</v>
      </c>
      <c r="AY6507" s="104">
        <v>46118.697916666664</v>
      </c>
      <c r="AZ6507">
        <v>515108</v>
      </c>
      <c r="BA6507" t="s">
        <v>4728</v>
      </c>
      <c r="BB6507" t="s">
        <v>5989</v>
      </c>
      <c r="BF6507" t="s">
        <v>5918</v>
      </c>
    </row>
    <row r="6508" spans="46:58" x14ac:dyDescent="0.25">
      <c r="AT6508" t="s">
        <v>2383</v>
      </c>
      <c r="AX6508" t="s">
        <v>4877</v>
      </c>
      <c r="AY6508" s="104">
        <v>46118.697916666664</v>
      </c>
      <c r="AZ6508">
        <v>815927</v>
      </c>
      <c r="BA6508" t="s">
        <v>4728</v>
      </c>
      <c r="BB6508" t="s">
        <v>5989</v>
      </c>
      <c r="BF6508" t="s">
        <v>5931</v>
      </c>
    </row>
    <row r="6509" spans="46:58" x14ac:dyDescent="0.25">
      <c r="AT6509" t="s">
        <v>1507</v>
      </c>
      <c r="AX6509" t="s">
        <v>7860</v>
      </c>
      <c r="AY6509" s="104">
        <v>46118.697916666664</v>
      </c>
      <c r="AZ6509">
        <v>386354</v>
      </c>
      <c r="BA6509" t="s">
        <v>4728</v>
      </c>
      <c r="BB6509" t="s">
        <v>5989</v>
      </c>
      <c r="BF6509" t="s">
        <v>5942</v>
      </c>
    </row>
    <row r="6510" spans="46:58" x14ac:dyDescent="0.25">
      <c r="AT6510" t="s">
        <v>2559</v>
      </c>
      <c r="AU6510" t="s">
        <v>2407</v>
      </c>
      <c r="AX6510" t="s">
        <v>4840</v>
      </c>
      <c r="AY6510" s="104">
        <v>46118.697916666664</v>
      </c>
      <c r="AZ6510">
        <v>551704</v>
      </c>
      <c r="BA6510" t="s">
        <v>4728</v>
      </c>
      <c r="BB6510" t="s">
        <v>5989</v>
      </c>
      <c r="BF6510" t="s">
        <v>5948</v>
      </c>
    </row>
    <row r="6511" spans="46:58" x14ac:dyDescent="0.25">
      <c r="AT6511" t="s">
        <v>2403</v>
      </c>
      <c r="AX6511" t="s">
        <v>5095</v>
      </c>
      <c r="AY6511" s="104">
        <v>46118.698611111111</v>
      </c>
      <c r="AZ6511">
        <v>505885</v>
      </c>
      <c r="BA6511" t="s">
        <v>4728</v>
      </c>
      <c r="BB6511" t="s">
        <v>5989</v>
      </c>
      <c r="BF6511" t="s">
        <v>5931</v>
      </c>
    </row>
    <row r="6512" spans="46:58" x14ac:dyDescent="0.25">
      <c r="AT6512" t="s">
        <v>1945</v>
      </c>
      <c r="AX6512" t="s">
        <v>5192</v>
      </c>
      <c r="AY6512" s="104">
        <v>46118.698611111111</v>
      </c>
      <c r="AZ6512">
        <v>392215</v>
      </c>
      <c r="BA6512" t="s">
        <v>4728</v>
      </c>
      <c r="BB6512" t="s">
        <v>5989</v>
      </c>
      <c r="BF6512" t="s">
        <v>5925</v>
      </c>
    </row>
    <row r="6513" spans="46:58" x14ac:dyDescent="0.25">
      <c r="AT6513" t="s">
        <v>232</v>
      </c>
      <c r="AX6513" t="s">
        <v>4743</v>
      </c>
      <c r="AY6513" s="104">
        <v>46118.699305555558</v>
      </c>
      <c r="AZ6513">
        <v>897288</v>
      </c>
      <c r="BA6513" t="s">
        <v>4728</v>
      </c>
      <c r="BB6513" t="s">
        <v>5989</v>
      </c>
      <c r="BF6513" t="s">
        <v>5918</v>
      </c>
    </row>
    <row r="6514" spans="46:58" x14ac:dyDescent="0.25">
      <c r="AT6514" t="s">
        <v>1048</v>
      </c>
      <c r="AX6514" t="s">
        <v>4843</v>
      </c>
      <c r="AY6514" s="104">
        <v>46118.699305555558</v>
      </c>
      <c r="AZ6514">
        <v>568001</v>
      </c>
      <c r="BA6514" t="s">
        <v>4728</v>
      </c>
      <c r="BB6514" t="s">
        <v>5989</v>
      </c>
      <c r="BF6514" t="s">
        <v>5931</v>
      </c>
    </row>
    <row r="6515" spans="46:58" x14ac:dyDescent="0.25">
      <c r="AT6515" t="s">
        <v>1531</v>
      </c>
      <c r="AX6515" t="s">
        <v>7861</v>
      </c>
      <c r="AY6515" s="104">
        <v>46118.699305555558</v>
      </c>
      <c r="AZ6515">
        <v>404199</v>
      </c>
      <c r="BA6515" t="s">
        <v>4728</v>
      </c>
      <c r="BB6515" t="s">
        <v>5989</v>
      </c>
      <c r="BF6515" t="s">
        <v>5925</v>
      </c>
    </row>
    <row r="6516" spans="46:58" x14ac:dyDescent="0.25">
      <c r="AT6516" t="s">
        <v>80</v>
      </c>
      <c r="AU6516" t="s">
        <v>1891</v>
      </c>
      <c r="AX6516" t="s">
        <v>4882</v>
      </c>
      <c r="AY6516" s="104">
        <v>46118.7</v>
      </c>
      <c r="AZ6516">
        <v>2420927</v>
      </c>
      <c r="BA6516" t="s">
        <v>4728</v>
      </c>
      <c r="BB6516" t="s">
        <v>5989</v>
      </c>
      <c r="BC6516" t="s">
        <v>4731</v>
      </c>
      <c r="BF6516" t="s">
        <v>6958</v>
      </c>
    </row>
    <row r="6517" spans="46:58" x14ac:dyDescent="0.25">
      <c r="AT6517" t="s">
        <v>1379</v>
      </c>
      <c r="AX6517" t="s">
        <v>6819</v>
      </c>
      <c r="AY6517" s="104">
        <v>46118.7</v>
      </c>
      <c r="AZ6517">
        <v>1313264</v>
      </c>
      <c r="BA6517" t="s">
        <v>4761</v>
      </c>
      <c r="BB6517" t="s">
        <v>5989</v>
      </c>
      <c r="BF6517" t="s">
        <v>5920</v>
      </c>
    </row>
    <row r="6518" spans="46:58" x14ac:dyDescent="0.25">
      <c r="AT6518" t="s">
        <v>1732</v>
      </c>
      <c r="AX6518" t="s">
        <v>4776</v>
      </c>
      <c r="AY6518" s="104">
        <v>46118.7</v>
      </c>
      <c r="AZ6518">
        <v>594580</v>
      </c>
      <c r="BA6518" t="s">
        <v>4728</v>
      </c>
      <c r="BB6518" t="s">
        <v>5989</v>
      </c>
      <c r="BF6518" t="s">
        <v>4781</v>
      </c>
    </row>
    <row r="6519" spans="46:58" x14ac:dyDescent="0.25">
      <c r="AT6519" t="s">
        <v>432</v>
      </c>
      <c r="AX6519" t="s">
        <v>5109</v>
      </c>
      <c r="AY6519" s="104">
        <v>46118.7</v>
      </c>
      <c r="AZ6519">
        <v>478412</v>
      </c>
      <c r="BA6519" t="s">
        <v>4728</v>
      </c>
      <c r="BB6519" t="s">
        <v>5989</v>
      </c>
      <c r="BF6519" t="s">
        <v>5931</v>
      </c>
    </row>
    <row r="6520" spans="46:58" x14ac:dyDescent="0.25">
      <c r="AX6520" t="s">
        <v>4992</v>
      </c>
      <c r="AY6520" s="104">
        <v>46118.7</v>
      </c>
      <c r="AZ6520">
        <v>85430</v>
      </c>
      <c r="BA6520" t="s">
        <v>4728</v>
      </c>
      <c r="BB6520" t="s">
        <v>5989</v>
      </c>
    </row>
    <row r="6521" spans="46:58" x14ac:dyDescent="0.25">
      <c r="AT6521" t="s">
        <v>1985</v>
      </c>
      <c r="AX6521" t="s">
        <v>7862</v>
      </c>
      <c r="AY6521" s="104">
        <v>46118.700694444444</v>
      </c>
      <c r="AZ6521">
        <v>917252</v>
      </c>
      <c r="BA6521" t="s">
        <v>4761</v>
      </c>
      <c r="BB6521" t="s">
        <v>5989</v>
      </c>
      <c r="BF6521" t="s">
        <v>5918</v>
      </c>
    </row>
    <row r="6522" spans="46:58" x14ac:dyDescent="0.25">
      <c r="AT6522" t="s">
        <v>1507</v>
      </c>
      <c r="AX6522" t="s">
        <v>6451</v>
      </c>
      <c r="AY6522" s="104">
        <v>46118.700694444444</v>
      </c>
      <c r="AZ6522">
        <v>1074318</v>
      </c>
      <c r="BA6522" t="s">
        <v>4761</v>
      </c>
      <c r="BB6522" t="s">
        <v>5989</v>
      </c>
      <c r="BF6522" t="s">
        <v>5966</v>
      </c>
    </row>
    <row r="6523" spans="46:58" x14ac:dyDescent="0.25">
      <c r="AX6523" t="s">
        <v>4795</v>
      </c>
      <c r="AY6523" s="104">
        <v>46118.700694444444</v>
      </c>
      <c r="AZ6523">
        <v>66231</v>
      </c>
      <c r="BA6523" t="s">
        <v>4728</v>
      </c>
      <c r="BB6523" t="s">
        <v>5989</v>
      </c>
    </row>
    <row r="6524" spans="46:58" x14ac:dyDescent="0.25">
      <c r="AX6524" t="s">
        <v>5108</v>
      </c>
      <c r="AY6524" s="104">
        <v>46118.701388888891</v>
      </c>
      <c r="AZ6524">
        <v>54669</v>
      </c>
      <c r="BA6524" t="s">
        <v>4728</v>
      </c>
      <c r="BB6524" t="s">
        <v>5989</v>
      </c>
    </row>
    <row r="6525" spans="46:58" x14ac:dyDescent="0.25">
      <c r="AT6525" t="s">
        <v>72</v>
      </c>
      <c r="AX6525" t="s">
        <v>4891</v>
      </c>
      <c r="AY6525" s="104">
        <v>46118.701388888891</v>
      </c>
      <c r="AZ6525">
        <v>616689</v>
      </c>
      <c r="BA6525" t="s">
        <v>4728</v>
      </c>
      <c r="BB6525" t="s">
        <v>5989</v>
      </c>
      <c r="BF6525" t="s">
        <v>5958</v>
      </c>
    </row>
    <row r="6526" spans="46:58" x14ac:dyDescent="0.25">
      <c r="AT6526" t="s">
        <v>78</v>
      </c>
      <c r="AX6526" t="s">
        <v>4915</v>
      </c>
      <c r="AY6526" s="104">
        <v>46118.701388888891</v>
      </c>
      <c r="AZ6526">
        <v>717950</v>
      </c>
      <c r="BA6526" t="s">
        <v>4728</v>
      </c>
      <c r="BB6526" t="s">
        <v>5989</v>
      </c>
      <c r="BF6526" t="s">
        <v>5942</v>
      </c>
    </row>
    <row r="6527" spans="46:58" x14ac:dyDescent="0.25">
      <c r="AT6527" t="s">
        <v>250</v>
      </c>
      <c r="AX6527" t="s">
        <v>5166</v>
      </c>
      <c r="AY6527" s="104">
        <v>46118.70208333333</v>
      </c>
      <c r="AZ6527">
        <v>476179</v>
      </c>
      <c r="BA6527" t="s">
        <v>4761</v>
      </c>
      <c r="BB6527" t="s">
        <v>5989</v>
      </c>
      <c r="BF6527" t="s">
        <v>5966</v>
      </c>
    </row>
    <row r="6528" spans="46:58" x14ac:dyDescent="0.25">
      <c r="AT6528" t="s">
        <v>250</v>
      </c>
      <c r="AX6528" t="s">
        <v>4782</v>
      </c>
      <c r="AY6528" s="104">
        <v>46118.70208333333</v>
      </c>
      <c r="AZ6528">
        <v>531070</v>
      </c>
      <c r="BA6528" t="s">
        <v>4761</v>
      </c>
      <c r="BB6528" t="s">
        <v>5989</v>
      </c>
      <c r="BF6528" t="s">
        <v>5966</v>
      </c>
    </row>
    <row r="6529" spans="46:58" x14ac:dyDescent="0.25">
      <c r="AT6529" t="s">
        <v>1945</v>
      </c>
      <c r="AX6529" t="s">
        <v>4988</v>
      </c>
      <c r="AY6529" s="104">
        <v>46118.702777777777</v>
      </c>
      <c r="AZ6529">
        <v>397676</v>
      </c>
      <c r="BA6529" t="s">
        <v>4728</v>
      </c>
      <c r="BB6529" t="s">
        <v>5989</v>
      </c>
      <c r="BF6529" t="s">
        <v>5918</v>
      </c>
    </row>
    <row r="6530" spans="46:58" x14ac:dyDescent="0.25">
      <c r="AT6530" t="s">
        <v>1220</v>
      </c>
      <c r="AX6530" t="s">
        <v>5174</v>
      </c>
      <c r="AY6530" s="104">
        <v>46118.702777777777</v>
      </c>
      <c r="AZ6530">
        <v>606868</v>
      </c>
      <c r="BA6530" t="s">
        <v>4728</v>
      </c>
      <c r="BB6530" t="s">
        <v>5989</v>
      </c>
      <c r="BF6530" t="s">
        <v>5948</v>
      </c>
    </row>
    <row r="6531" spans="46:58" x14ac:dyDescent="0.25">
      <c r="AT6531" t="s">
        <v>73</v>
      </c>
      <c r="AX6531" t="s">
        <v>4836</v>
      </c>
      <c r="AY6531" s="104">
        <v>46118.702777777777</v>
      </c>
      <c r="AZ6531">
        <v>550580</v>
      </c>
      <c r="BA6531" t="s">
        <v>4728</v>
      </c>
      <c r="BB6531" t="s">
        <v>5989</v>
      </c>
      <c r="BF6531" t="s">
        <v>5925</v>
      </c>
    </row>
    <row r="6532" spans="46:58" x14ac:dyDescent="0.25">
      <c r="AT6532" t="s">
        <v>1559</v>
      </c>
      <c r="AX6532" t="s">
        <v>5093</v>
      </c>
      <c r="AY6532" s="104">
        <v>46118.702777777777</v>
      </c>
      <c r="AZ6532">
        <v>794741</v>
      </c>
      <c r="BA6532" t="s">
        <v>4728</v>
      </c>
      <c r="BB6532" t="s">
        <v>5989</v>
      </c>
      <c r="BF6532" t="s">
        <v>5931</v>
      </c>
    </row>
    <row r="6533" spans="46:58" x14ac:dyDescent="0.25">
      <c r="AT6533" t="s">
        <v>253</v>
      </c>
      <c r="AX6533" t="s">
        <v>4836</v>
      </c>
      <c r="AY6533" s="104">
        <v>46118.702777777777</v>
      </c>
      <c r="AZ6533">
        <v>222185</v>
      </c>
      <c r="BA6533" t="s">
        <v>4728</v>
      </c>
      <c r="BB6533" t="s">
        <v>5989</v>
      </c>
      <c r="BF6533" t="s">
        <v>4781</v>
      </c>
    </row>
    <row r="6534" spans="46:58" x14ac:dyDescent="0.25">
      <c r="AT6534" t="s">
        <v>2403</v>
      </c>
      <c r="AX6534" t="s">
        <v>6341</v>
      </c>
      <c r="AY6534" s="104">
        <v>46118.702777777777</v>
      </c>
      <c r="AZ6534">
        <v>707974</v>
      </c>
      <c r="BA6534" t="s">
        <v>4728</v>
      </c>
      <c r="BB6534" t="s">
        <v>5989</v>
      </c>
      <c r="BF6534" t="s">
        <v>5931</v>
      </c>
    </row>
    <row r="6535" spans="46:58" x14ac:dyDescent="0.25">
      <c r="AT6535" t="s">
        <v>1531</v>
      </c>
      <c r="AX6535" t="s">
        <v>4946</v>
      </c>
      <c r="AY6535" s="104">
        <v>46118.702777777777</v>
      </c>
      <c r="AZ6535">
        <v>398100</v>
      </c>
      <c r="BA6535" t="s">
        <v>4728</v>
      </c>
      <c r="BB6535" t="s">
        <v>5989</v>
      </c>
      <c r="BC6535" t="s">
        <v>4731</v>
      </c>
      <c r="BF6535" t="s">
        <v>5931</v>
      </c>
    </row>
    <row r="6536" spans="46:58" x14ac:dyDescent="0.25">
      <c r="AT6536" t="s">
        <v>250</v>
      </c>
      <c r="AX6536" t="s">
        <v>5192</v>
      </c>
      <c r="AY6536" s="104">
        <v>46118.702777777777</v>
      </c>
      <c r="AZ6536">
        <v>685503</v>
      </c>
      <c r="BA6536" t="s">
        <v>4728</v>
      </c>
      <c r="BB6536" t="s">
        <v>5989</v>
      </c>
      <c r="BF6536" t="s">
        <v>5924</v>
      </c>
    </row>
    <row r="6537" spans="46:58" x14ac:dyDescent="0.25">
      <c r="AT6537" t="s">
        <v>308</v>
      </c>
      <c r="AX6537" t="s">
        <v>5355</v>
      </c>
      <c r="AY6537" s="104">
        <v>46118.703472222223</v>
      </c>
      <c r="AZ6537">
        <v>167080</v>
      </c>
      <c r="BA6537" t="s">
        <v>4728</v>
      </c>
      <c r="BB6537" t="s">
        <v>5989</v>
      </c>
      <c r="BF6537" t="s">
        <v>5925</v>
      </c>
    </row>
    <row r="6538" spans="46:58" x14ac:dyDescent="0.25">
      <c r="AT6538" t="s">
        <v>308</v>
      </c>
      <c r="AX6538" t="s">
        <v>5582</v>
      </c>
      <c r="AY6538" s="104">
        <v>46118.703472222223</v>
      </c>
      <c r="AZ6538">
        <v>203610</v>
      </c>
      <c r="BA6538" t="s">
        <v>4728</v>
      </c>
      <c r="BB6538" t="s">
        <v>5989</v>
      </c>
      <c r="BF6538" t="s">
        <v>5925</v>
      </c>
    </row>
    <row r="6539" spans="46:58" x14ac:dyDescent="0.25">
      <c r="AX6539" t="s">
        <v>5416</v>
      </c>
      <c r="AY6539" s="104">
        <v>46118.703472222223</v>
      </c>
      <c r="AZ6539">
        <v>47386</v>
      </c>
      <c r="BA6539" t="s">
        <v>4728</v>
      </c>
      <c r="BB6539" t="s">
        <v>5989</v>
      </c>
    </row>
    <row r="6540" spans="46:58" x14ac:dyDescent="0.25">
      <c r="AT6540" t="s">
        <v>432</v>
      </c>
      <c r="AU6540" t="s">
        <v>211</v>
      </c>
      <c r="AX6540" t="s">
        <v>4796</v>
      </c>
      <c r="AY6540" s="104">
        <v>46118.703472222223</v>
      </c>
      <c r="AZ6540">
        <v>1854945</v>
      </c>
      <c r="BA6540" t="s">
        <v>4728</v>
      </c>
      <c r="BB6540" t="s">
        <v>5989</v>
      </c>
      <c r="BC6540" t="s">
        <v>4731</v>
      </c>
      <c r="BF6540" t="s">
        <v>6415</v>
      </c>
    </row>
    <row r="6541" spans="46:58" x14ac:dyDescent="0.25">
      <c r="AT6541" t="s">
        <v>308</v>
      </c>
      <c r="AX6541" t="s">
        <v>5156</v>
      </c>
      <c r="AY6541" s="104">
        <v>46118.70416666667</v>
      </c>
      <c r="AZ6541">
        <v>228494</v>
      </c>
      <c r="BA6541" t="s">
        <v>4728</v>
      </c>
      <c r="BB6541" t="s">
        <v>5989</v>
      </c>
      <c r="BF6541" t="s">
        <v>5942</v>
      </c>
    </row>
    <row r="6542" spans="46:58" x14ac:dyDescent="0.25">
      <c r="AT6542" t="s">
        <v>1531</v>
      </c>
      <c r="AX6542" t="s">
        <v>5005</v>
      </c>
      <c r="AY6542" s="104">
        <v>46118.70416666667</v>
      </c>
      <c r="AZ6542">
        <v>437207</v>
      </c>
      <c r="BA6542" t="s">
        <v>4728</v>
      </c>
      <c r="BB6542" t="s">
        <v>5989</v>
      </c>
      <c r="BF6542" t="s">
        <v>5931</v>
      </c>
    </row>
    <row r="6543" spans="46:58" x14ac:dyDescent="0.25">
      <c r="AT6543" t="s">
        <v>868</v>
      </c>
      <c r="AX6543" t="s">
        <v>7861</v>
      </c>
      <c r="AY6543" s="104">
        <v>46118.704861111109</v>
      </c>
      <c r="AZ6543">
        <v>222943</v>
      </c>
      <c r="BA6543" t="s">
        <v>4728</v>
      </c>
      <c r="BB6543" t="s">
        <v>5989</v>
      </c>
      <c r="BF6543" t="s">
        <v>5942</v>
      </c>
    </row>
    <row r="6544" spans="46:58" x14ac:dyDescent="0.25">
      <c r="AT6544" t="s">
        <v>1048</v>
      </c>
      <c r="AX6544" t="s">
        <v>5280</v>
      </c>
      <c r="AY6544" s="104">
        <v>46118.704861111109</v>
      </c>
      <c r="AZ6544">
        <v>413962</v>
      </c>
      <c r="BA6544" t="s">
        <v>4728</v>
      </c>
      <c r="BB6544" t="s">
        <v>5989</v>
      </c>
      <c r="BF6544" t="s">
        <v>5931</v>
      </c>
    </row>
    <row r="6545" spans="46:58" x14ac:dyDescent="0.25">
      <c r="AT6545" t="s">
        <v>852</v>
      </c>
      <c r="AX6545" t="s">
        <v>5582</v>
      </c>
      <c r="AY6545" s="104">
        <v>46118.705555555556</v>
      </c>
      <c r="AZ6545">
        <v>1050356</v>
      </c>
      <c r="BA6545" t="s">
        <v>4728</v>
      </c>
      <c r="BB6545" t="s">
        <v>5989</v>
      </c>
      <c r="BF6545" t="s">
        <v>5924</v>
      </c>
    </row>
    <row r="6546" spans="46:58" x14ac:dyDescent="0.25">
      <c r="AT6546" t="s">
        <v>308</v>
      </c>
      <c r="AX6546" t="s">
        <v>7351</v>
      </c>
      <c r="AY6546" s="104">
        <v>46118.705555555556</v>
      </c>
      <c r="AZ6546">
        <v>669152</v>
      </c>
      <c r="BA6546" t="s">
        <v>4728</v>
      </c>
      <c r="BB6546" t="s">
        <v>5989</v>
      </c>
      <c r="BF6546" t="s">
        <v>5931</v>
      </c>
    </row>
    <row r="6547" spans="46:58" x14ac:dyDescent="0.25">
      <c r="AX6547" t="s">
        <v>7847</v>
      </c>
      <c r="AY6547" s="104">
        <v>46118.705555555556</v>
      </c>
      <c r="AZ6547">
        <v>241907</v>
      </c>
      <c r="BA6547" t="s">
        <v>4728</v>
      </c>
      <c r="BB6547" t="s">
        <v>5989</v>
      </c>
    </row>
    <row r="6548" spans="46:58" x14ac:dyDescent="0.25">
      <c r="AT6548" t="s">
        <v>1945</v>
      </c>
      <c r="AX6548" t="s">
        <v>4733</v>
      </c>
      <c r="AY6548" s="104">
        <v>46118.706250000003</v>
      </c>
      <c r="AZ6548">
        <v>426724</v>
      </c>
      <c r="BA6548" t="s">
        <v>4728</v>
      </c>
      <c r="BB6548" t="s">
        <v>5989</v>
      </c>
      <c r="BF6548" t="s">
        <v>5918</v>
      </c>
    </row>
    <row r="6549" spans="46:58" x14ac:dyDescent="0.25">
      <c r="AT6549" t="s">
        <v>2559</v>
      </c>
      <c r="AX6549" t="s">
        <v>5450</v>
      </c>
      <c r="AY6549" s="104">
        <v>46118.706250000003</v>
      </c>
      <c r="AZ6549">
        <v>1191106</v>
      </c>
      <c r="BA6549" t="s">
        <v>4761</v>
      </c>
      <c r="BB6549" t="s">
        <v>5989</v>
      </c>
      <c r="BF6549" t="s">
        <v>5966</v>
      </c>
    </row>
    <row r="6550" spans="46:58" x14ac:dyDescent="0.25">
      <c r="AT6550" t="s">
        <v>253</v>
      </c>
      <c r="AX6550" t="s">
        <v>4854</v>
      </c>
      <c r="AY6550" s="104">
        <v>46118.706250000003</v>
      </c>
      <c r="AZ6550">
        <v>133457</v>
      </c>
      <c r="BA6550" t="s">
        <v>4728</v>
      </c>
      <c r="BB6550" t="s">
        <v>5989</v>
      </c>
      <c r="BF6550" t="s">
        <v>4781</v>
      </c>
    </row>
    <row r="6551" spans="46:58" x14ac:dyDescent="0.25">
      <c r="AT6551" t="s">
        <v>1284</v>
      </c>
      <c r="AX6551" t="s">
        <v>6003</v>
      </c>
      <c r="AY6551" s="104">
        <v>46118.706250000003</v>
      </c>
      <c r="AZ6551">
        <v>792674</v>
      </c>
      <c r="BA6551" t="s">
        <v>4728</v>
      </c>
      <c r="BB6551" t="s">
        <v>5989</v>
      </c>
      <c r="BF6551" t="s">
        <v>5918</v>
      </c>
    </row>
    <row r="6552" spans="46:58" x14ac:dyDescent="0.25">
      <c r="AT6552" t="s">
        <v>1276</v>
      </c>
      <c r="AX6552" t="s">
        <v>5013</v>
      </c>
      <c r="AY6552" s="104">
        <v>46118.706250000003</v>
      </c>
      <c r="AZ6552">
        <v>609999</v>
      </c>
      <c r="BA6552" t="s">
        <v>4761</v>
      </c>
      <c r="BB6552" t="s">
        <v>5989</v>
      </c>
      <c r="BF6552" t="s">
        <v>5966</v>
      </c>
    </row>
    <row r="6553" spans="46:58" x14ac:dyDescent="0.25">
      <c r="AT6553" t="s">
        <v>496</v>
      </c>
      <c r="AX6553" t="s">
        <v>5524</v>
      </c>
      <c r="AY6553" s="104">
        <v>46118.706944444442</v>
      </c>
      <c r="AZ6553">
        <v>434666</v>
      </c>
      <c r="BA6553" t="s">
        <v>4728</v>
      </c>
      <c r="BB6553" t="s">
        <v>5989</v>
      </c>
      <c r="BF6553" t="s">
        <v>5931</v>
      </c>
    </row>
    <row r="6554" spans="46:58" x14ac:dyDescent="0.25">
      <c r="AT6554" t="s">
        <v>72</v>
      </c>
      <c r="AX6554" t="s">
        <v>7863</v>
      </c>
      <c r="AY6554" s="104">
        <v>46118.706944444442</v>
      </c>
      <c r="AZ6554">
        <v>576229</v>
      </c>
      <c r="BA6554" t="s">
        <v>4728</v>
      </c>
      <c r="BB6554" t="s">
        <v>5989</v>
      </c>
      <c r="BF6554" t="s">
        <v>5918</v>
      </c>
    </row>
    <row r="6555" spans="46:58" x14ac:dyDescent="0.25">
      <c r="AT6555" t="s">
        <v>1481</v>
      </c>
      <c r="AU6555" t="s">
        <v>1688</v>
      </c>
      <c r="AX6555" t="s">
        <v>4839</v>
      </c>
      <c r="AY6555" s="104">
        <v>46118.706944444442</v>
      </c>
      <c r="AZ6555">
        <v>1068455</v>
      </c>
      <c r="BA6555" t="s">
        <v>4728</v>
      </c>
      <c r="BB6555" t="s">
        <v>5989</v>
      </c>
      <c r="BC6555" t="s">
        <v>4731</v>
      </c>
      <c r="BF6555" t="s">
        <v>6240</v>
      </c>
    </row>
    <row r="6556" spans="46:58" x14ac:dyDescent="0.25">
      <c r="AT6556" t="s">
        <v>2559</v>
      </c>
      <c r="AX6556" t="s">
        <v>4776</v>
      </c>
      <c r="AY6556" s="104">
        <v>46118.706944444442</v>
      </c>
      <c r="AZ6556">
        <v>495241</v>
      </c>
      <c r="BA6556" t="s">
        <v>4728</v>
      </c>
      <c r="BB6556" t="s">
        <v>5989</v>
      </c>
      <c r="BF6556" t="s">
        <v>5931</v>
      </c>
    </row>
    <row r="6557" spans="46:58" x14ac:dyDescent="0.25">
      <c r="AT6557" t="s">
        <v>1220</v>
      </c>
      <c r="AX6557" t="s">
        <v>4836</v>
      </c>
      <c r="AY6557" s="104">
        <v>46118.707638888889</v>
      </c>
      <c r="AZ6557">
        <v>382176</v>
      </c>
      <c r="BA6557" t="s">
        <v>4728</v>
      </c>
      <c r="BB6557" t="s">
        <v>5989</v>
      </c>
      <c r="BF6557" t="s">
        <v>5918</v>
      </c>
    </row>
    <row r="6558" spans="46:58" x14ac:dyDescent="0.25">
      <c r="AX6558" t="s">
        <v>4988</v>
      </c>
      <c r="AY6558" s="104">
        <v>46118.707638888889</v>
      </c>
      <c r="AZ6558">
        <v>17094</v>
      </c>
      <c r="BA6558" t="s">
        <v>4728</v>
      </c>
      <c r="BB6558" t="s">
        <v>5989</v>
      </c>
    </row>
    <row r="6559" spans="46:58" x14ac:dyDescent="0.25">
      <c r="AT6559" t="s">
        <v>2407</v>
      </c>
      <c r="AX6559" t="s">
        <v>4854</v>
      </c>
      <c r="AY6559" s="104">
        <v>46118.707638888889</v>
      </c>
      <c r="AZ6559">
        <v>1235736</v>
      </c>
      <c r="BA6559" t="s">
        <v>4761</v>
      </c>
      <c r="BB6559" t="s">
        <v>5989</v>
      </c>
      <c r="BF6559" t="s">
        <v>5966</v>
      </c>
    </row>
    <row r="6560" spans="46:58" x14ac:dyDescent="0.25">
      <c r="AX6560" t="s">
        <v>7384</v>
      </c>
      <c r="AY6560" s="104">
        <v>46118.707638888889</v>
      </c>
      <c r="AZ6560">
        <v>42426</v>
      </c>
      <c r="BA6560" t="s">
        <v>4728</v>
      </c>
      <c r="BB6560" t="s">
        <v>5989</v>
      </c>
    </row>
    <row r="6561" spans="46:58" x14ac:dyDescent="0.25">
      <c r="AX6561" t="s">
        <v>5338</v>
      </c>
      <c r="AY6561" s="104">
        <v>46118.707638888889</v>
      </c>
      <c r="AZ6561">
        <v>66464</v>
      </c>
      <c r="BA6561" t="s">
        <v>4728</v>
      </c>
      <c r="BB6561" t="s">
        <v>5989</v>
      </c>
    </row>
    <row r="6562" spans="46:58" x14ac:dyDescent="0.25">
      <c r="AT6562" t="s">
        <v>1048</v>
      </c>
      <c r="AX6562" t="s">
        <v>6013</v>
      </c>
      <c r="AY6562" s="104">
        <v>46118.707638888889</v>
      </c>
      <c r="AZ6562">
        <v>588570</v>
      </c>
      <c r="BA6562" t="s">
        <v>4728</v>
      </c>
      <c r="BB6562" t="s">
        <v>5989</v>
      </c>
      <c r="BF6562" t="s">
        <v>5918</v>
      </c>
    </row>
    <row r="6563" spans="46:58" x14ac:dyDescent="0.25">
      <c r="AX6563" t="s">
        <v>5634</v>
      </c>
      <c r="AY6563" s="104">
        <v>46118.708333333336</v>
      </c>
      <c r="AZ6563">
        <v>109180</v>
      </c>
      <c r="BA6563" t="s">
        <v>4728</v>
      </c>
      <c r="BB6563" t="s">
        <v>5989</v>
      </c>
    </row>
    <row r="6564" spans="46:58" x14ac:dyDescent="0.25">
      <c r="AT6564" t="s">
        <v>1276</v>
      </c>
      <c r="AX6564" t="s">
        <v>4782</v>
      </c>
      <c r="AY6564" s="104">
        <v>46118.708333333336</v>
      </c>
      <c r="AZ6564">
        <v>710392</v>
      </c>
      <c r="BA6564" t="s">
        <v>4728</v>
      </c>
      <c r="BB6564" t="s">
        <v>5989</v>
      </c>
      <c r="BF6564" t="s">
        <v>5931</v>
      </c>
    </row>
    <row r="6565" spans="46:58" x14ac:dyDescent="0.25">
      <c r="AT6565" t="s">
        <v>78</v>
      </c>
      <c r="AX6565" t="s">
        <v>6393</v>
      </c>
      <c r="AY6565" s="104">
        <v>46118.708333333336</v>
      </c>
      <c r="AZ6565">
        <v>2267409</v>
      </c>
      <c r="BA6565" t="s">
        <v>4761</v>
      </c>
      <c r="BB6565" t="s">
        <v>5989</v>
      </c>
      <c r="BF6565" t="s">
        <v>5966</v>
      </c>
    </row>
    <row r="6566" spans="46:58" x14ac:dyDescent="0.25">
      <c r="AT6566" t="s">
        <v>1481</v>
      </c>
      <c r="AU6566" t="s">
        <v>1688</v>
      </c>
      <c r="AX6566" t="s">
        <v>7847</v>
      </c>
      <c r="AY6566" s="104">
        <v>46118.709027777775</v>
      </c>
      <c r="AZ6566">
        <v>1099801</v>
      </c>
      <c r="BA6566" t="s">
        <v>4728</v>
      </c>
      <c r="BB6566" t="s">
        <v>5989</v>
      </c>
      <c r="BC6566" t="s">
        <v>4731</v>
      </c>
      <c r="BF6566" t="s">
        <v>6240</v>
      </c>
    </row>
    <row r="6567" spans="46:58" x14ac:dyDescent="0.25">
      <c r="AT6567" t="s">
        <v>2510</v>
      </c>
      <c r="AU6567" t="s">
        <v>217</v>
      </c>
      <c r="AX6567" t="s">
        <v>4988</v>
      </c>
      <c r="AY6567" s="104">
        <v>46118.709027777775</v>
      </c>
      <c r="AZ6567">
        <v>1915662</v>
      </c>
      <c r="BA6567" t="s">
        <v>4728</v>
      </c>
      <c r="BB6567" t="s">
        <v>5989</v>
      </c>
      <c r="BC6567" t="s">
        <v>4731</v>
      </c>
      <c r="BF6567" t="s">
        <v>6074</v>
      </c>
    </row>
    <row r="6568" spans="46:58" x14ac:dyDescent="0.25">
      <c r="AT6568" t="s">
        <v>2403</v>
      </c>
      <c r="AX6568" t="s">
        <v>5014</v>
      </c>
      <c r="AY6568" s="104">
        <v>46118.709027777775</v>
      </c>
      <c r="AZ6568">
        <v>2021904</v>
      </c>
      <c r="BA6568" t="s">
        <v>4728</v>
      </c>
      <c r="BB6568" t="s">
        <v>5989</v>
      </c>
      <c r="BF6568" t="s">
        <v>5942</v>
      </c>
    </row>
    <row r="6569" spans="46:58" x14ac:dyDescent="0.25">
      <c r="AT6569" t="s">
        <v>250</v>
      </c>
      <c r="AX6569" t="s">
        <v>5045</v>
      </c>
      <c r="AY6569" s="104">
        <v>46118.709027777775</v>
      </c>
      <c r="AZ6569">
        <v>318046</v>
      </c>
      <c r="BA6569" t="s">
        <v>4728</v>
      </c>
      <c r="BB6569" t="s">
        <v>5989</v>
      </c>
      <c r="BF6569" t="s">
        <v>5931</v>
      </c>
    </row>
    <row r="6570" spans="46:58" x14ac:dyDescent="0.25">
      <c r="AT6570" t="s">
        <v>1732</v>
      </c>
      <c r="AX6570" t="s">
        <v>7864</v>
      </c>
      <c r="AY6570" s="104">
        <v>46118.709027777775</v>
      </c>
      <c r="AZ6570">
        <v>617631</v>
      </c>
      <c r="BA6570" t="s">
        <v>4728</v>
      </c>
      <c r="BB6570" t="s">
        <v>5989</v>
      </c>
      <c r="BF6570" t="s">
        <v>4781</v>
      </c>
    </row>
    <row r="6571" spans="46:58" x14ac:dyDescent="0.25">
      <c r="AT6571" t="s">
        <v>2407</v>
      </c>
      <c r="AX6571" t="s">
        <v>4765</v>
      </c>
      <c r="AY6571" s="104">
        <v>46118.709027777775</v>
      </c>
      <c r="AZ6571">
        <v>578204</v>
      </c>
      <c r="BA6571" t="s">
        <v>4728</v>
      </c>
      <c r="BB6571" t="s">
        <v>5989</v>
      </c>
      <c r="BF6571" t="s">
        <v>5931</v>
      </c>
    </row>
    <row r="6572" spans="46:58" x14ac:dyDescent="0.25">
      <c r="AT6572" t="s">
        <v>2383</v>
      </c>
      <c r="AX6572" t="s">
        <v>4794</v>
      </c>
      <c r="AY6572" s="104">
        <v>46118.709722222222</v>
      </c>
      <c r="AZ6572">
        <v>232722</v>
      </c>
      <c r="BA6572" t="s">
        <v>4728</v>
      </c>
      <c r="BB6572" t="s">
        <v>5989</v>
      </c>
      <c r="BF6572" t="s">
        <v>5925</v>
      </c>
    </row>
    <row r="6573" spans="46:58" x14ac:dyDescent="0.25">
      <c r="AT6573" t="s">
        <v>2383</v>
      </c>
      <c r="AU6573" t="s">
        <v>217</v>
      </c>
      <c r="AX6573" t="s">
        <v>5366</v>
      </c>
      <c r="AY6573" s="104">
        <v>46118.709722222222</v>
      </c>
      <c r="AZ6573">
        <v>1305138</v>
      </c>
      <c r="BA6573" t="s">
        <v>4761</v>
      </c>
      <c r="BB6573" t="s">
        <v>5989</v>
      </c>
      <c r="BC6573" t="s">
        <v>4731</v>
      </c>
      <c r="BF6573" t="s">
        <v>6074</v>
      </c>
    </row>
    <row r="6574" spans="46:58" x14ac:dyDescent="0.25">
      <c r="AT6574" t="s">
        <v>1292</v>
      </c>
      <c r="AU6574" t="s">
        <v>256</v>
      </c>
      <c r="AX6574" t="s">
        <v>4890</v>
      </c>
      <c r="AY6574" s="104">
        <v>46118.710416666669</v>
      </c>
      <c r="AZ6574">
        <v>1641554</v>
      </c>
      <c r="BA6574" t="s">
        <v>4728</v>
      </c>
      <c r="BB6574" t="s">
        <v>5989</v>
      </c>
      <c r="BC6574" t="s">
        <v>4731</v>
      </c>
      <c r="BF6574" t="s">
        <v>7313</v>
      </c>
    </row>
    <row r="6575" spans="46:58" x14ac:dyDescent="0.25">
      <c r="AX6575" t="s">
        <v>6112</v>
      </c>
      <c r="AY6575" s="104">
        <v>46118.710416666669</v>
      </c>
      <c r="AZ6575">
        <v>56006</v>
      </c>
      <c r="BA6575" t="s">
        <v>4728</v>
      </c>
      <c r="BB6575" t="s">
        <v>5989</v>
      </c>
    </row>
    <row r="6576" spans="46:58" x14ac:dyDescent="0.25">
      <c r="AT6576" t="s">
        <v>1220</v>
      </c>
      <c r="AX6576" t="s">
        <v>4776</v>
      </c>
      <c r="AY6576" s="104">
        <v>46118.710416666669</v>
      </c>
      <c r="AZ6576">
        <v>652576</v>
      </c>
      <c r="BA6576" t="s">
        <v>4728</v>
      </c>
      <c r="BB6576" t="s">
        <v>5989</v>
      </c>
      <c r="BF6576" t="s">
        <v>5931</v>
      </c>
    </row>
    <row r="6577" spans="46:58" x14ac:dyDescent="0.25">
      <c r="AT6577" t="s">
        <v>1955</v>
      </c>
      <c r="AX6577" t="s">
        <v>5416</v>
      </c>
      <c r="AY6577" s="104">
        <v>46118.710416666669</v>
      </c>
      <c r="AZ6577">
        <v>1249429</v>
      </c>
      <c r="BA6577" t="s">
        <v>4728</v>
      </c>
      <c r="BB6577" t="s">
        <v>5989</v>
      </c>
      <c r="BF6577" t="s">
        <v>5942</v>
      </c>
    </row>
    <row r="6578" spans="46:58" x14ac:dyDescent="0.25">
      <c r="AT6578" t="s">
        <v>253</v>
      </c>
      <c r="AX6578" t="s">
        <v>4890</v>
      </c>
      <c r="AY6578" s="104">
        <v>46118.710416666669</v>
      </c>
      <c r="AZ6578">
        <v>544743</v>
      </c>
      <c r="BA6578" t="s">
        <v>4728</v>
      </c>
      <c r="BB6578" t="s">
        <v>5989</v>
      </c>
      <c r="BF6578" t="s">
        <v>4781</v>
      </c>
    </row>
    <row r="6579" spans="46:58" x14ac:dyDescent="0.25">
      <c r="AT6579" t="s">
        <v>73</v>
      </c>
      <c r="AX6579" t="s">
        <v>5294</v>
      </c>
      <c r="AY6579" s="104">
        <v>46118.710416666669</v>
      </c>
      <c r="AZ6579">
        <v>4495248</v>
      </c>
      <c r="BA6579" t="s">
        <v>4761</v>
      </c>
      <c r="BB6579" t="s">
        <v>5989</v>
      </c>
      <c r="BF6579" t="s">
        <v>5958</v>
      </c>
    </row>
    <row r="6580" spans="46:58" x14ac:dyDescent="0.25">
      <c r="AT6580" t="s">
        <v>2335</v>
      </c>
      <c r="AX6580" t="s">
        <v>5125</v>
      </c>
      <c r="AY6580" s="104">
        <v>46118.710416666669</v>
      </c>
      <c r="AZ6580">
        <v>1232431</v>
      </c>
      <c r="BA6580" t="s">
        <v>4728</v>
      </c>
      <c r="BB6580" t="s">
        <v>5989</v>
      </c>
      <c r="BF6580" t="s">
        <v>7101</v>
      </c>
    </row>
    <row r="6581" spans="46:58" x14ac:dyDescent="0.25">
      <c r="AT6581" t="s">
        <v>2259</v>
      </c>
      <c r="AX6581" t="s">
        <v>6120</v>
      </c>
      <c r="AY6581" s="104">
        <v>46118.711111111108</v>
      </c>
      <c r="AZ6581">
        <v>553420</v>
      </c>
      <c r="BA6581" t="s">
        <v>4728</v>
      </c>
      <c r="BB6581" t="s">
        <v>5989</v>
      </c>
      <c r="BF6581" t="s">
        <v>5931</v>
      </c>
    </row>
    <row r="6582" spans="46:58" x14ac:dyDescent="0.25">
      <c r="AT6582" t="s">
        <v>2559</v>
      </c>
      <c r="AX6582" t="s">
        <v>6112</v>
      </c>
      <c r="AY6582" s="104">
        <v>46118.711111111108</v>
      </c>
      <c r="AZ6582">
        <v>300296</v>
      </c>
      <c r="BA6582" t="s">
        <v>4761</v>
      </c>
      <c r="BB6582" t="s">
        <v>5989</v>
      </c>
      <c r="BF6582" t="s">
        <v>5966</v>
      </c>
    </row>
    <row r="6583" spans="46:58" x14ac:dyDescent="0.25">
      <c r="AT6583" t="s">
        <v>1292</v>
      </c>
      <c r="AX6583" t="s">
        <v>5065</v>
      </c>
      <c r="AY6583" s="104">
        <v>46118.711111111108</v>
      </c>
      <c r="AZ6583">
        <v>383497</v>
      </c>
      <c r="BA6583" t="s">
        <v>4728</v>
      </c>
      <c r="BB6583" t="s">
        <v>5989</v>
      </c>
      <c r="BF6583" t="s">
        <v>5942</v>
      </c>
    </row>
    <row r="6584" spans="46:58" x14ac:dyDescent="0.25">
      <c r="AT6584" t="s">
        <v>2559</v>
      </c>
      <c r="AX6584" t="s">
        <v>4765</v>
      </c>
      <c r="AY6584" s="104">
        <v>46118.713194444441</v>
      </c>
      <c r="AZ6584">
        <v>86349</v>
      </c>
      <c r="BA6584" t="s">
        <v>4728</v>
      </c>
      <c r="BB6584" t="s">
        <v>5989</v>
      </c>
      <c r="BF6584" t="s">
        <v>5925</v>
      </c>
    </row>
    <row r="6585" spans="46:58" x14ac:dyDescent="0.25">
      <c r="AT6585" t="s">
        <v>1385</v>
      </c>
      <c r="AX6585" t="s">
        <v>7865</v>
      </c>
      <c r="AY6585" s="104">
        <v>46118.713194444441</v>
      </c>
      <c r="AZ6585">
        <v>65977</v>
      </c>
      <c r="BA6585" t="s">
        <v>4728</v>
      </c>
      <c r="BB6585" t="s">
        <v>5989</v>
      </c>
      <c r="BF6585" t="s">
        <v>4781</v>
      </c>
    </row>
    <row r="6586" spans="46:58" x14ac:dyDescent="0.25">
      <c r="AT6586" t="s">
        <v>2559</v>
      </c>
      <c r="AX6586" t="s">
        <v>4776</v>
      </c>
      <c r="AY6586" s="104">
        <v>46118.713888888888</v>
      </c>
      <c r="AZ6586">
        <v>115059</v>
      </c>
      <c r="BA6586" t="s">
        <v>4728</v>
      </c>
      <c r="BB6586" t="s">
        <v>5989</v>
      </c>
      <c r="BF6586" t="s">
        <v>5918</v>
      </c>
    </row>
    <row r="6587" spans="46:58" x14ac:dyDescent="0.25">
      <c r="AT6587" t="s">
        <v>1385</v>
      </c>
      <c r="AX6587" t="s">
        <v>4776</v>
      </c>
      <c r="AY6587" s="104">
        <v>46118.713888888888</v>
      </c>
      <c r="AZ6587">
        <v>346536</v>
      </c>
      <c r="BA6587" t="s">
        <v>4728</v>
      </c>
      <c r="BB6587" t="s">
        <v>5989</v>
      </c>
      <c r="BF6587" t="s">
        <v>5931</v>
      </c>
    </row>
    <row r="6588" spans="46:58" x14ac:dyDescent="0.25">
      <c r="AT6588" t="s">
        <v>1048</v>
      </c>
      <c r="AU6588" t="s">
        <v>1688</v>
      </c>
      <c r="AX6588" t="s">
        <v>5355</v>
      </c>
      <c r="AY6588" s="104">
        <v>46118.713888888888</v>
      </c>
      <c r="AZ6588">
        <v>1491470</v>
      </c>
      <c r="BA6588" t="s">
        <v>4761</v>
      </c>
      <c r="BB6588" t="s">
        <v>5989</v>
      </c>
      <c r="BC6588" t="s">
        <v>4731</v>
      </c>
      <c r="BF6588" t="s">
        <v>6495</v>
      </c>
    </row>
    <row r="6589" spans="46:58" x14ac:dyDescent="0.25">
      <c r="AT6589" t="s">
        <v>2559</v>
      </c>
      <c r="AX6589" t="s">
        <v>4765</v>
      </c>
      <c r="AY6589" s="104">
        <v>46118.714583333334</v>
      </c>
      <c r="AZ6589">
        <v>2399395</v>
      </c>
      <c r="BA6589" t="s">
        <v>4761</v>
      </c>
      <c r="BB6589" t="s">
        <v>5989</v>
      </c>
      <c r="BF6589" t="s">
        <v>5966</v>
      </c>
    </row>
    <row r="6590" spans="46:58" x14ac:dyDescent="0.25">
      <c r="AT6590" t="s">
        <v>967</v>
      </c>
      <c r="AX6590" t="s">
        <v>6112</v>
      </c>
      <c r="AY6590" s="104">
        <v>46118.714583333334</v>
      </c>
      <c r="AZ6590">
        <v>866807</v>
      </c>
      <c r="BA6590" t="s">
        <v>4728</v>
      </c>
      <c r="BB6590" t="s">
        <v>5989</v>
      </c>
      <c r="BF6590" t="s">
        <v>5948</v>
      </c>
    </row>
    <row r="6591" spans="46:58" x14ac:dyDescent="0.25">
      <c r="AT6591" t="s">
        <v>1284</v>
      </c>
      <c r="AX6591" t="s">
        <v>4915</v>
      </c>
      <c r="AY6591" s="104">
        <v>46118.715277777781</v>
      </c>
      <c r="AZ6591">
        <v>302797</v>
      </c>
      <c r="BA6591" t="s">
        <v>4728</v>
      </c>
      <c r="BB6591" t="s">
        <v>5989</v>
      </c>
      <c r="BF6591" t="s">
        <v>5950</v>
      </c>
    </row>
    <row r="6592" spans="46:58" x14ac:dyDescent="0.25">
      <c r="AT6592" t="s">
        <v>1048</v>
      </c>
      <c r="AX6592" t="s">
        <v>7866</v>
      </c>
      <c r="AY6592" s="104">
        <v>46118.716666666667</v>
      </c>
      <c r="AZ6592">
        <v>1626257</v>
      </c>
      <c r="BA6592" t="s">
        <v>4761</v>
      </c>
      <c r="BB6592" t="s">
        <v>5989</v>
      </c>
      <c r="BF6592" t="s">
        <v>5966</v>
      </c>
    </row>
    <row r="6593" spans="46:58" x14ac:dyDescent="0.25">
      <c r="AT6593" t="s">
        <v>1276</v>
      </c>
      <c r="AX6593" t="s">
        <v>5644</v>
      </c>
      <c r="AY6593" s="104">
        <v>46118.716666666667</v>
      </c>
      <c r="AZ6593">
        <v>559490</v>
      </c>
      <c r="BA6593" t="s">
        <v>4761</v>
      </c>
      <c r="BB6593" t="s">
        <v>5989</v>
      </c>
      <c r="BF6593" t="s">
        <v>5966</v>
      </c>
    </row>
    <row r="6594" spans="46:58" x14ac:dyDescent="0.25">
      <c r="AT6594" t="s">
        <v>253</v>
      </c>
      <c r="AU6594" t="s">
        <v>1531</v>
      </c>
      <c r="AV6594" t="s">
        <v>226</v>
      </c>
      <c r="AX6594" t="s">
        <v>4890</v>
      </c>
      <c r="AY6594" s="104">
        <v>46118.716666666667</v>
      </c>
      <c r="AZ6594">
        <v>1009488</v>
      </c>
      <c r="BA6594" t="s">
        <v>4728</v>
      </c>
      <c r="BB6594" t="s">
        <v>5989</v>
      </c>
      <c r="BF6594" t="s">
        <v>7867</v>
      </c>
    </row>
    <row r="6595" spans="46:58" x14ac:dyDescent="0.25">
      <c r="AT6595" t="s">
        <v>2510</v>
      </c>
      <c r="AX6595" t="s">
        <v>5018</v>
      </c>
      <c r="AY6595" s="104">
        <v>46118.716666666667</v>
      </c>
      <c r="AZ6595">
        <v>462466</v>
      </c>
      <c r="BA6595" t="s">
        <v>4728</v>
      </c>
      <c r="BB6595" t="s">
        <v>5989</v>
      </c>
      <c r="BF6595" t="s">
        <v>5942</v>
      </c>
    </row>
    <row r="6596" spans="46:58" x14ac:dyDescent="0.25">
      <c r="AT6596" t="s">
        <v>1379</v>
      </c>
      <c r="AX6596" t="s">
        <v>5211</v>
      </c>
      <c r="AY6596" s="104">
        <v>46118.717361111114</v>
      </c>
      <c r="AZ6596">
        <v>63064</v>
      </c>
      <c r="BA6596" t="s">
        <v>4728</v>
      </c>
      <c r="BB6596" t="s">
        <v>5989</v>
      </c>
      <c r="BF6596" t="s">
        <v>5942</v>
      </c>
    </row>
    <row r="6597" spans="46:58" x14ac:dyDescent="0.25">
      <c r="AT6597" t="s">
        <v>2407</v>
      </c>
      <c r="AX6597" t="s">
        <v>5085</v>
      </c>
      <c r="AY6597" s="104">
        <v>46118.717361111114</v>
      </c>
      <c r="AZ6597">
        <v>459398</v>
      </c>
      <c r="BA6597" t="s">
        <v>4728</v>
      </c>
      <c r="BB6597" t="s">
        <v>5989</v>
      </c>
      <c r="BF6597" t="s">
        <v>5948</v>
      </c>
    </row>
    <row r="6598" spans="46:58" x14ac:dyDescent="0.25">
      <c r="AT6598" t="s">
        <v>1292</v>
      </c>
      <c r="AX6598" t="s">
        <v>4923</v>
      </c>
      <c r="AY6598" s="104">
        <v>46118.717361111114</v>
      </c>
      <c r="AZ6598">
        <v>216756</v>
      </c>
      <c r="BA6598" t="s">
        <v>4728</v>
      </c>
      <c r="BB6598" t="s">
        <v>5989</v>
      </c>
      <c r="BF6598" t="s">
        <v>5934</v>
      </c>
    </row>
    <row r="6599" spans="46:58" x14ac:dyDescent="0.25">
      <c r="AT6599" t="s">
        <v>852</v>
      </c>
      <c r="AX6599" t="s">
        <v>4757</v>
      </c>
      <c r="AY6599" s="104">
        <v>46118.717361111114</v>
      </c>
      <c r="AZ6599">
        <v>135424</v>
      </c>
      <c r="BA6599" t="s">
        <v>4728</v>
      </c>
      <c r="BB6599" t="s">
        <v>5989</v>
      </c>
      <c r="BF6599" t="s">
        <v>5925</v>
      </c>
    </row>
    <row r="6600" spans="46:58" x14ac:dyDescent="0.25">
      <c r="AT6600" t="s">
        <v>247</v>
      </c>
      <c r="AX6600" t="s">
        <v>5211</v>
      </c>
      <c r="AY6600" s="104">
        <v>46118.718055555553</v>
      </c>
      <c r="AZ6600">
        <v>261642</v>
      </c>
      <c r="BA6600" t="s">
        <v>4728</v>
      </c>
      <c r="BB6600" t="s">
        <v>5989</v>
      </c>
      <c r="BF6600" t="s">
        <v>5966</v>
      </c>
    </row>
    <row r="6601" spans="46:58" x14ac:dyDescent="0.25">
      <c r="AT6601" t="s">
        <v>432</v>
      </c>
      <c r="AX6601" t="s">
        <v>7868</v>
      </c>
      <c r="AY6601" s="104">
        <v>46118.718055555553</v>
      </c>
      <c r="AZ6601">
        <v>85048</v>
      </c>
      <c r="BA6601" t="s">
        <v>4728</v>
      </c>
      <c r="BB6601" t="s">
        <v>5989</v>
      </c>
      <c r="BF6601" t="s">
        <v>5925</v>
      </c>
    </row>
    <row r="6602" spans="46:58" x14ac:dyDescent="0.25">
      <c r="AT6602" t="s">
        <v>1379</v>
      </c>
      <c r="AX6602" t="s">
        <v>4782</v>
      </c>
      <c r="AY6602" s="104">
        <v>46118.71875</v>
      </c>
      <c r="AZ6602">
        <v>235583</v>
      </c>
      <c r="BA6602" t="s">
        <v>4728</v>
      </c>
      <c r="BB6602" t="s">
        <v>5989</v>
      </c>
      <c r="BF6602" t="s">
        <v>5942</v>
      </c>
    </row>
    <row r="6603" spans="46:58" x14ac:dyDescent="0.25">
      <c r="AT6603" t="s">
        <v>2559</v>
      </c>
      <c r="AX6603" t="s">
        <v>7833</v>
      </c>
      <c r="AY6603" s="104">
        <v>46118.71875</v>
      </c>
      <c r="AZ6603">
        <v>563307</v>
      </c>
      <c r="BA6603" t="s">
        <v>4761</v>
      </c>
      <c r="BB6603" t="s">
        <v>5989</v>
      </c>
      <c r="BF6603" t="s">
        <v>5920</v>
      </c>
    </row>
    <row r="6604" spans="46:58" x14ac:dyDescent="0.25">
      <c r="AT6604" t="s">
        <v>1048</v>
      </c>
      <c r="AX6604" t="s">
        <v>4877</v>
      </c>
      <c r="AY6604" s="104">
        <v>46118.719444444447</v>
      </c>
      <c r="AZ6604">
        <v>153645</v>
      </c>
      <c r="BA6604" t="s">
        <v>4728</v>
      </c>
      <c r="BB6604" t="s">
        <v>5989</v>
      </c>
      <c r="BF6604" t="s">
        <v>5925</v>
      </c>
    </row>
    <row r="6605" spans="46:58" x14ac:dyDescent="0.25">
      <c r="AT6605" t="s">
        <v>1276</v>
      </c>
      <c r="AU6605" t="s">
        <v>226</v>
      </c>
      <c r="AX6605" t="s">
        <v>5495</v>
      </c>
      <c r="AY6605" s="104">
        <v>46118.719444444447</v>
      </c>
      <c r="AZ6605">
        <v>1263313</v>
      </c>
      <c r="BA6605" t="s">
        <v>4728</v>
      </c>
      <c r="BB6605" t="s">
        <v>5989</v>
      </c>
      <c r="BC6605" t="s">
        <v>4812</v>
      </c>
      <c r="BF6605" t="s">
        <v>6403</v>
      </c>
    </row>
    <row r="6606" spans="46:58" x14ac:dyDescent="0.25">
      <c r="AT6606" t="s">
        <v>1048</v>
      </c>
      <c r="AX6606" t="s">
        <v>5889</v>
      </c>
      <c r="AY6606" s="104">
        <v>46118.719444444447</v>
      </c>
      <c r="AZ6606">
        <v>490247</v>
      </c>
      <c r="BA6606" t="s">
        <v>4728</v>
      </c>
      <c r="BB6606" t="s">
        <v>5989</v>
      </c>
      <c r="BF6606" t="s">
        <v>5931</v>
      </c>
    </row>
    <row r="6607" spans="46:58" x14ac:dyDescent="0.25">
      <c r="AT6607" t="s">
        <v>1284</v>
      </c>
      <c r="AX6607" t="s">
        <v>4744</v>
      </c>
      <c r="AY6607" s="104">
        <v>46118.720138888886</v>
      </c>
      <c r="AZ6607">
        <v>87976</v>
      </c>
      <c r="BA6607" t="s">
        <v>4728</v>
      </c>
      <c r="BB6607" t="s">
        <v>5989</v>
      </c>
      <c r="BF6607" t="s">
        <v>4781</v>
      </c>
    </row>
    <row r="6608" spans="46:58" x14ac:dyDescent="0.25">
      <c r="AT6608" t="s">
        <v>432</v>
      </c>
      <c r="AX6608" t="s">
        <v>7008</v>
      </c>
      <c r="AY6608" s="104">
        <v>46118.720138888886</v>
      </c>
      <c r="AZ6608">
        <v>320540</v>
      </c>
      <c r="BA6608" t="s">
        <v>4728</v>
      </c>
      <c r="BB6608" t="s">
        <v>5989</v>
      </c>
      <c r="BF6608" t="s">
        <v>5931</v>
      </c>
    </row>
    <row r="6609" spans="46:58" x14ac:dyDescent="0.25">
      <c r="AT6609" t="s">
        <v>1284</v>
      </c>
      <c r="AX6609" t="s">
        <v>4744</v>
      </c>
      <c r="AY6609" s="104">
        <v>46118.720833333333</v>
      </c>
      <c r="AZ6609">
        <v>2601775</v>
      </c>
      <c r="BA6609" t="s">
        <v>4761</v>
      </c>
      <c r="BB6609" t="s">
        <v>5989</v>
      </c>
      <c r="BF6609" t="s">
        <v>5948</v>
      </c>
    </row>
    <row r="6610" spans="46:58" x14ac:dyDescent="0.25">
      <c r="AT6610" t="s">
        <v>72</v>
      </c>
      <c r="AX6610" t="s">
        <v>4925</v>
      </c>
      <c r="AY6610" s="104">
        <v>46118.720833333333</v>
      </c>
      <c r="AZ6610">
        <v>825681</v>
      </c>
      <c r="BA6610" t="s">
        <v>4728</v>
      </c>
      <c r="BB6610" t="s">
        <v>5989</v>
      </c>
      <c r="BF6610" t="s">
        <v>5958</v>
      </c>
    </row>
    <row r="6611" spans="46:58" x14ac:dyDescent="0.25">
      <c r="AT6611" t="s">
        <v>1292</v>
      </c>
      <c r="AX6611" t="s">
        <v>4782</v>
      </c>
      <c r="AY6611" s="104">
        <v>46118.720833333333</v>
      </c>
      <c r="AZ6611">
        <v>273525</v>
      </c>
      <c r="BA6611" t="s">
        <v>4728</v>
      </c>
      <c r="BB6611" t="s">
        <v>5989</v>
      </c>
      <c r="BF6611" t="s">
        <v>5942</v>
      </c>
    </row>
    <row r="6612" spans="46:58" x14ac:dyDescent="0.25">
      <c r="AT6612" t="s">
        <v>247</v>
      </c>
      <c r="AX6612" t="s">
        <v>5884</v>
      </c>
      <c r="AY6612" s="104">
        <v>46118.720833333333</v>
      </c>
      <c r="AZ6612">
        <v>454168</v>
      </c>
      <c r="BA6612" t="s">
        <v>4728</v>
      </c>
      <c r="BB6612" t="s">
        <v>5989</v>
      </c>
      <c r="BF6612" t="s">
        <v>5948</v>
      </c>
    </row>
    <row r="6613" spans="46:58" x14ac:dyDescent="0.25">
      <c r="AT6613" t="s">
        <v>1124</v>
      </c>
      <c r="AX6613" t="s">
        <v>5211</v>
      </c>
      <c r="AY6613" s="104">
        <v>46118.720833333333</v>
      </c>
      <c r="AZ6613">
        <v>54280</v>
      </c>
      <c r="BA6613" t="s">
        <v>4728</v>
      </c>
      <c r="BB6613" t="s">
        <v>5989</v>
      </c>
      <c r="BF6613" t="s">
        <v>5956</v>
      </c>
    </row>
    <row r="6614" spans="46:58" x14ac:dyDescent="0.25">
      <c r="AT6614" t="s">
        <v>1124</v>
      </c>
      <c r="AX6614" t="s">
        <v>4961</v>
      </c>
      <c r="AY6614" s="104">
        <v>46118.720833333333</v>
      </c>
      <c r="AZ6614">
        <v>137146</v>
      </c>
      <c r="BA6614" t="s">
        <v>4728</v>
      </c>
      <c r="BB6614" t="s">
        <v>5989</v>
      </c>
      <c r="BF6614" t="s">
        <v>5918</v>
      </c>
    </row>
    <row r="6615" spans="46:58" x14ac:dyDescent="0.25">
      <c r="AT6615" t="s">
        <v>2429</v>
      </c>
      <c r="AX6615" t="s">
        <v>4919</v>
      </c>
      <c r="AY6615" s="104">
        <v>46118.72152777778</v>
      </c>
      <c r="AZ6615">
        <v>332570</v>
      </c>
      <c r="BA6615" t="s">
        <v>4728</v>
      </c>
      <c r="BB6615" t="s">
        <v>5989</v>
      </c>
      <c r="BF6615" t="s">
        <v>4781</v>
      </c>
    </row>
    <row r="6616" spans="46:58" x14ac:dyDescent="0.25">
      <c r="AT6616" t="s">
        <v>253</v>
      </c>
      <c r="AX6616" t="s">
        <v>5211</v>
      </c>
      <c r="AY6616" s="104">
        <v>46118.72152777778</v>
      </c>
      <c r="AZ6616">
        <v>253961</v>
      </c>
      <c r="BA6616" t="s">
        <v>4761</v>
      </c>
      <c r="BB6616" t="s">
        <v>5989</v>
      </c>
      <c r="BF6616" t="s">
        <v>4781</v>
      </c>
    </row>
    <row r="6617" spans="46:58" x14ac:dyDescent="0.25">
      <c r="AT6617" t="s">
        <v>2407</v>
      </c>
      <c r="AX6617" t="s">
        <v>5074</v>
      </c>
      <c r="AY6617" s="104">
        <v>46118.722222222219</v>
      </c>
      <c r="AZ6617">
        <v>470797</v>
      </c>
      <c r="BA6617" t="s">
        <v>4728</v>
      </c>
      <c r="BB6617" t="s">
        <v>5989</v>
      </c>
      <c r="BF6617" t="s">
        <v>4781</v>
      </c>
    </row>
    <row r="6618" spans="46:58" x14ac:dyDescent="0.25">
      <c r="AT6618" t="s">
        <v>1124</v>
      </c>
      <c r="AU6618" t="s">
        <v>217</v>
      </c>
      <c r="AX6618" t="s">
        <v>5079</v>
      </c>
      <c r="AY6618" s="104">
        <v>46118.722916666666</v>
      </c>
      <c r="AZ6618">
        <v>1314152</v>
      </c>
      <c r="BA6618" t="s">
        <v>4728</v>
      </c>
      <c r="BB6618" t="s">
        <v>5989</v>
      </c>
      <c r="BC6618" t="s">
        <v>4731</v>
      </c>
      <c r="BF6618" t="s">
        <v>6001</v>
      </c>
    </row>
    <row r="6619" spans="46:58" x14ac:dyDescent="0.25">
      <c r="AT6619" t="s">
        <v>1945</v>
      </c>
      <c r="AX6619" t="s">
        <v>5902</v>
      </c>
      <c r="AY6619" s="104">
        <v>46118.722916666666</v>
      </c>
      <c r="AZ6619">
        <v>126377</v>
      </c>
      <c r="BA6619" t="s">
        <v>4728</v>
      </c>
      <c r="BB6619" t="s">
        <v>5989</v>
      </c>
      <c r="BF6619" t="s">
        <v>4781</v>
      </c>
    </row>
    <row r="6620" spans="46:58" x14ac:dyDescent="0.25">
      <c r="AT6620" t="s">
        <v>250</v>
      </c>
      <c r="AX6620" t="s">
        <v>4789</v>
      </c>
      <c r="AY6620" s="104">
        <v>46118.722916666666</v>
      </c>
      <c r="AZ6620">
        <v>170363</v>
      </c>
      <c r="BA6620" t="s">
        <v>4728</v>
      </c>
      <c r="BB6620" t="s">
        <v>5989</v>
      </c>
      <c r="BF6620" t="s">
        <v>5920</v>
      </c>
    </row>
    <row r="6621" spans="46:58" x14ac:dyDescent="0.25">
      <c r="AT6621" t="s">
        <v>1706</v>
      </c>
      <c r="AX6621" t="s">
        <v>5252</v>
      </c>
      <c r="AY6621" s="104">
        <v>46118.722916666666</v>
      </c>
      <c r="AZ6621">
        <v>526824</v>
      </c>
      <c r="BA6621" t="s">
        <v>4728</v>
      </c>
      <c r="BB6621" t="s">
        <v>5989</v>
      </c>
      <c r="BF6621" t="s">
        <v>5931</v>
      </c>
    </row>
    <row r="6622" spans="46:58" x14ac:dyDescent="0.25">
      <c r="AT6622" t="s">
        <v>1732</v>
      </c>
      <c r="AX6622" t="s">
        <v>5005</v>
      </c>
      <c r="AY6622" s="104">
        <v>46118.722916666666</v>
      </c>
      <c r="AZ6622">
        <v>221482</v>
      </c>
      <c r="BA6622" t="s">
        <v>4728</v>
      </c>
      <c r="BB6622" t="s">
        <v>5989</v>
      </c>
      <c r="BF6622" t="s">
        <v>5942</v>
      </c>
    </row>
    <row r="6623" spans="46:58" x14ac:dyDescent="0.25">
      <c r="AT6623" t="s">
        <v>78</v>
      </c>
      <c r="AX6623" t="s">
        <v>4827</v>
      </c>
      <c r="AY6623" s="104">
        <v>46118.722916666666</v>
      </c>
      <c r="AZ6623">
        <v>675038</v>
      </c>
      <c r="BA6623" t="s">
        <v>4728</v>
      </c>
      <c r="BB6623" t="s">
        <v>5989</v>
      </c>
      <c r="BF6623" t="s">
        <v>5958</v>
      </c>
    </row>
    <row r="6624" spans="46:58" x14ac:dyDescent="0.25">
      <c r="AT6624" t="s">
        <v>1292</v>
      </c>
      <c r="AX6624" t="s">
        <v>4982</v>
      </c>
      <c r="AY6624" s="104">
        <v>46118.723611111112</v>
      </c>
      <c r="AZ6624">
        <v>590011</v>
      </c>
      <c r="BA6624" t="s">
        <v>4728</v>
      </c>
      <c r="BB6624" t="s">
        <v>5989</v>
      </c>
      <c r="BF6624" t="s">
        <v>5948</v>
      </c>
    </row>
    <row r="6625" spans="46:58" x14ac:dyDescent="0.25">
      <c r="AT6625" t="s">
        <v>2383</v>
      </c>
      <c r="AX6625" t="s">
        <v>5101</v>
      </c>
      <c r="AY6625" s="104">
        <v>46118.724305555559</v>
      </c>
      <c r="AZ6625">
        <v>783782</v>
      </c>
      <c r="BA6625" t="s">
        <v>4728</v>
      </c>
      <c r="BB6625" t="s">
        <v>5989</v>
      </c>
      <c r="BF6625" t="s">
        <v>5931</v>
      </c>
    </row>
    <row r="6626" spans="46:58" x14ac:dyDescent="0.25">
      <c r="AT6626" t="s">
        <v>1945</v>
      </c>
      <c r="AU6626" t="s">
        <v>1910</v>
      </c>
      <c r="AX6626" t="s">
        <v>5211</v>
      </c>
      <c r="AY6626" s="104">
        <v>46118.724305555559</v>
      </c>
      <c r="AZ6626">
        <v>3093934</v>
      </c>
      <c r="BA6626" t="s">
        <v>4761</v>
      </c>
      <c r="BB6626" t="s">
        <v>5989</v>
      </c>
      <c r="BC6626" t="s">
        <v>4731</v>
      </c>
      <c r="BF6626" t="s">
        <v>6918</v>
      </c>
    </row>
    <row r="6627" spans="46:58" x14ac:dyDescent="0.25">
      <c r="AT6627" t="s">
        <v>1531</v>
      </c>
      <c r="AX6627" t="s">
        <v>5481</v>
      </c>
      <c r="AY6627" s="104">
        <v>46118.724999999999</v>
      </c>
      <c r="AZ6627">
        <v>530581</v>
      </c>
      <c r="BA6627" t="s">
        <v>4728</v>
      </c>
      <c r="BB6627" t="s">
        <v>5989</v>
      </c>
      <c r="BF6627" t="s">
        <v>5931</v>
      </c>
    </row>
    <row r="6628" spans="46:58" x14ac:dyDescent="0.25">
      <c r="AT6628" t="s">
        <v>967</v>
      </c>
      <c r="AX6628" t="s">
        <v>5366</v>
      </c>
      <c r="AY6628" s="104">
        <v>46118.724999999999</v>
      </c>
      <c r="AZ6628">
        <v>1053982</v>
      </c>
      <c r="BA6628" t="s">
        <v>4728</v>
      </c>
      <c r="BB6628" t="s">
        <v>5989</v>
      </c>
      <c r="BC6628" t="s">
        <v>4731</v>
      </c>
      <c r="BF6628" t="s">
        <v>4781</v>
      </c>
    </row>
    <row r="6629" spans="46:58" x14ac:dyDescent="0.25">
      <c r="AT6629" t="s">
        <v>1048</v>
      </c>
      <c r="AX6629" t="s">
        <v>4776</v>
      </c>
      <c r="AY6629" s="104">
        <v>46118.725694444445</v>
      </c>
      <c r="AZ6629">
        <v>257515</v>
      </c>
      <c r="BA6629" t="s">
        <v>4728</v>
      </c>
      <c r="BB6629" t="s">
        <v>5989</v>
      </c>
      <c r="BF6629" t="s">
        <v>5931</v>
      </c>
    </row>
    <row r="6630" spans="46:58" x14ac:dyDescent="0.25">
      <c r="AT6630" t="s">
        <v>1945</v>
      </c>
      <c r="AX6630" t="s">
        <v>4733</v>
      </c>
      <c r="AY6630" s="104">
        <v>46118.725694444445</v>
      </c>
      <c r="AZ6630">
        <v>356616</v>
      </c>
      <c r="BA6630" t="s">
        <v>4728</v>
      </c>
      <c r="BB6630" t="s">
        <v>5989</v>
      </c>
      <c r="BF6630" t="s">
        <v>4781</v>
      </c>
    </row>
    <row r="6631" spans="46:58" x14ac:dyDescent="0.25">
      <c r="AT6631" t="s">
        <v>1124</v>
      </c>
      <c r="AX6631" t="s">
        <v>7869</v>
      </c>
      <c r="AY6631" s="104">
        <v>46118.725694444445</v>
      </c>
      <c r="AZ6631">
        <v>257661</v>
      </c>
      <c r="BA6631" t="s">
        <v>4728</v>
      </c>
      <c r="BB6631" t="s">
        <v>5989</v>
      </c>
      <c r="BF6631" t="s">
        <v>4781</v>
      </c>
    </row>
    <row r="6632" spans="46:58" x14ac:dyDescent="0.25">
      <c r="AT6632" t="s">
        <v>2559</v>
      </c>
      <c r="AX6632" t="s">
        <v>4833</v>
      </c>
      <c r="AY6632" s="104">
        <v>46118.725694444445</v>
      </c>
      <c r="AZ6632">
        <v>378129</v>
      </c>
      <c r="BA6632" t="s">
        <v>4728</v>
      </c>
      <c r="BB6632" t="s">
        <v>5989</v>
      </c>
      <c r="BF6632" t="s">
        <v>5942</v>
      </c>
    </row>
    <row r="6633" spans="46:58" x14ac:dyDescent="0.25">
      <c r="AT6633" t="s">
        <v>247</v>
      </c>
      <c r="AX6633" t="s">
        <v>5467</v>
      </c>
      <c r="AY6633" s="104">
        <v>46118.725694444445</v>
      </c>
      <c r="AZ6633">
        <v>583500</v>
      </c>
      <c r="BA6633" t="s">
        <v>4728</v>
      </c>
      <c r="BB6633" t="s">
        <v>5989</v>
      </c>
      <c r="BF6633" t="s">
        <v>5942</v>
      </c>
    </row>
    <row r="6634" spans="46:58" x14ac:dyDescent="0.25">
      <c r="AT6634" t="s">
        <v>76</v>
      </c>
      <c r="AU6634" t="s">
        <v>1688</v>
      </c>
      <c r="AX6634" t="s">
        <v>5433</v>
      </c>
      <c r="AY6634" s="104">
        <v>46118.725694444445</v>
      </c>
      <c r="AZ6634">
        <v>1845053</v>
      </c>
      <c r="BA6634" t="s">
        <v>4728</v>
      </c>
      <c r="BB6634" t="s">
        <v>5989</v>
      </c>
      <c r="BC6634" t="s">
        <v>4731</v>
      </c>
      <c r="BF6634" t="s">
        <v>6240</v>
      </c>
    </row>
    <row r="6635" spans="46:58" x14ac:dyDescent="0.25">
      <c r="AT6635" t="s">
        <v>250</v>
      </c>
      <c r="AX6635" t="s">
        <v>5570</v>
      </c>
      <c r="AY6635" s="104">
        <v>46118.725694444445</v>
      </c>
      <c r="AZ6635">
        <v>471423</v>
      </c>
      <c r="BA6635" t="s">
        <v>4728</v>
      </c>
      <c r="BB6635" t="s">
        <v>5989</v>
      </c>
      <c r="BF6635" t="s">
        <v>5931</v>
      </c>
    </row>
    <row r="6636" spans="46:58" x14ac:dyDescent="0.25">
      <c r="AT6636" t="s">
        <v>1379</v>
      </c>
      <c r="AX6636" t="s">
        <v>7870</v>
      </c>
      <c r="AY6636" s="104">
        <v>46118.726388888892</v>
      </c>
      <c r="AZ6636">
        <v>1972768</v>
      </c>
      <c r="BA6636" t="s">
        <v>4728</v>
      </c>
      <c r="BB6636" t="s">
        <v>5989</v>
      </c>
      <c r="BF6636" t="s">
        <v>5931</v>
      </c>
    </row>
    <row r="6637" spans="46:58" x14ac:dyDescent="0.25">
      <c r="AT6637" t="s">
        <v>76</v>
      </c>
      <c r="AX6637" t="s">
        <v>5483</v>
      </c>
      <c r="AY6637" s="104">
        <v>46118.727083333331</v>
      </c>
      <c r="AZ6637">
        <v>1362340</v>
      </c>
      <c r="BA6637" t="s">
        <v>4761</v>
      </c>
      <c r="BB6637" t="s">
        <v>5989</v>
      </c>
      <c r="BF6637" t="s">
        <v>5966</v>
      </c>
    </row>
    <row r="6638" spans="46:58" x14ac:dyDescent="0.25">
      <c r="AT6638" t="s">
        <v>1276</v>
      </c>
      <c r="AX6638" t="s">
        <v>6041</v>
      </c>
      <c r="AY6638" s="104">
        <v>46118.727777777778</v>
      </c>
      <c r="AZ6638">
        <v>1078539</v>
      </c>
      <c r="BA6638" t="s">
        <v>4761</v>
      </c>
      <c r="BB6638" t="s">
        <v>5989</v>
      </c>
      <c r="BF6638" t="s">
        <v>5966</v>
      </c>
    </row>
    <row r="6639" spans="46:58" x14ac:dyDescent="0.25">
      <c r="AT6639" t="s">
        <v>432</v>
      </c>
      <c r="AX6639" t="s">
        <v>7871</v>
      </c>
      <c r="AY6639" s="104">
        <v>46118.727777777778</v>
      </c>
      <c r="AZ6639">
        <v>1168040</v>
      </c>
      <c r="BA6639" t="s">
        <v>4728</v>
      </c>
      <c r="BB6639" t="s">
        <v>5989</v>
      </c>
      <c r="BC6639" t="s">
        <v>4731</v>
      </c>
      <c r="BF6639" t="s">
        <v>5966</v>
      </c>
    </row>
    <row r="6640" spans="46:58" x14ac:dyDescent="0.25">
      <c r="AT6640" t="s">
        <v>308</v>
      </c>
      <c r="AX6640" t="s">
        <v>6451</v>
      </c>
      <c r="AY6640" s="104">
        <v>46118.727777777778</v>
      </c>
      <c r="AZ6640">
        <v>162385</v>
      </c>
      <c r="BA6640" t="s">
        <v>4728</v>
      </c>
      <c r="BB6640" t="s">
        <v>5989</v>
      </c>
      <c r="BC6640" t="s">
        <v>4731</v>
      </c>
      <c r="BF6640" t="s">
        <v>5918</v>
      </c>
    </row>
    <row r="6641" spans="46:58" x14ac:dyDescent="0.25">
      <c r="AT6641" t="s">
        <v>2407</v>
      </c>
      <c r="AX6641" t="s">
        <v>5274</v>
      </c>
      <c r="AY6641" s="104">
        <v>46118.728472222225</v>
      </c>
      <c r="AZ6641">
        <v>2469098</v>
      </c>
      <c r="BA6641" t="s">
        <v>4761</v>
      </c>
      <c r="BB6641" t="s">
        <v>5989</v>
      </c>
      <c r="BF6641" t="s">
        <v>5966</v>
      </c>
    </row>
    <row r="6642" spans="46:58" x14ac:dyDescent="0.25">
      <c r="AT6642" t="s">
        <v>2429</v>
      </c>
      <c r="AX6642" t="s">
        <v>5074</v>
      </c>
      <c r="AY6642" s="104">
        <v>46118.728472222225</v>
      </c>
      <c r="AZ6642">
        <v>338847</v>
      </c>
      <c r="BA6642" t="s">
        <v>4761</v>
      </c>
      <c r="BB6642" t="s">
        <v>5989</v>
      </c>
      <c r="BF6642" t="s">
        <v>4781</v>
      </c>
    </row>
    <row r="6643" spans="46:58" x14ac:dyDescent="0.25">
      <c r="AT6643" t="s">
        <v>1048</v>
      </c>
      <c r="AX6643" t="s">
        <v>6450</v>
      </c>
      <c r="AY6643" s="104">
        <v>46118.728472222225</v>
      </c>
      <c r="AZ6643">
        <v>419097</v>
      </c>
      <c r="BA6643" t="s">
        <v>4728</v>
      </c>
      <c r="BB6643" t="s">
        <v>5989</v>
      </c>
      <c r="BF6643" t="s">
        <v>5931</v>
      </c>
    </row>
    <row r="6644" spans="46:58" x14ac:dyDescent="0.25">
      <c r="AT6644" t="s">
        <v>2510</v>
      </c>
      <c r="AU6644" t="s">
        <v>211</v>
      </c>
      <c r="AX6644" t="s">
        <v>7872</v>
      </c>
      <c r="AY6644" s="104">
        <v>46118.729166666664</v>
      </c>
      <c r="AZ6644">
        <v>3171273</v>
      </c>
      <c r="BA6644" t="s">
        <v>4728</v>
      </c>
      <c r="BB6644" t="s">
        <v>5989</v>
      </c>
      <c r="BC6644" t="s">
        <v>4731</v>
      </c>
      <c r="BF6644" t="s">
        <v>6495</v>
      </c>
    </row>
    <row r="6645" spans="46:58" x14ac:dyDescent="0.25">
      <c r="AT6645" t="s">
        <v>2335</v>
      </c>
      <c r="AX6645" t="s">
        <v>6667</v>
      </c>
      <c r="AY6645" s="104">
        <v>46118.729861111111</v>
      </c>
      <c r="AZ6645">
        <v>769887</v>
      </c>
      <c r="BA6645" t="s">
        <v>4761</v>
      </c>
      <c r="BB6645" t="s">
        <v>5989</v>
      </c>
      <c r="BF6645" t="s">
        <v>5918</v>
      </c>
    </row>
    <row r="6646" spans="46:58" x14ac:dyDescent="0.25">
      <c r="AT6646" t="s">
        <v>253</v>
      </c>
      <c r="AX6646" t="s">
        <v>4796</v>
      </c>
      <c r="AY6646" s="104">
        <v>46118.730555555558</v>
      </c>
      <c r="AZ6646">
        <v>1347955</v>
      </c>
      <c r="BA6646" t="s">
        <v>4728</v>
      </c>
      <c r="BB6646" t="s">
        <v>5989</v>
      </c>
      <c r="BF6646" t="s">
        <v>5931</v>
      </c>
    </row>
    <row r="6647" spans="46:58" x14ac:dyDescent="0.25">
      <c r="AT6647" t="s">
        <v>226</v>
      </c>
      <c r="AX6647" t="s">
        <v>4782</v>
      </c>
      <c r="AY6647" s="104">
        <v>46118.730555555558</v>
      </c>
      <c r="AZ6647">
        <v>1088308</v>
      </c>
      <c r="BA6647" t="s">
        <v>4728</v>
      </c>
      <c r="BB6647" t="s">
        <v>5989</v>
      </c>
      <c r="BF6647" t="s">
        <v>5924</v>
      </c>
    </row>
    <row r="6648" spans="46:58" x14ac:dyDescent="0.25">
      <c r="AT6648" t="s">
        <v>1276</v>
      </c>
      <c r="AX6648" t="s">
        <v>4762</v>
      </c>
      <c r="AY6648" s="104">
        <v>46118.730555555558</v>
      </c>
      <c r="AZ6648">
        <v>392785</v>
      </c>
      <c r="BA6648" t="s">
        <v>4728</v>
      </c>
      <c r="BB6648" t="s">
        <v>5989</v>
      </c>
      <c r="BC6648" t="s">
        <v>4731</v>
      </c>
      <c r="BF6648" t="s">
        <v>5966</v>
      </c>
    </row>
    <row r="6649" spans="46:58" x14ac:dyDescent="0.25">
      <c r="AT6649" t="s">
        <v>76</v>
      </c>
      <c r="AX6649" t="s">
        <v>7873</v>
      </c>
      <c r="AY6649" s="104">
        <v>46118.731249999997</v>
      </c>
      <c r="AZ6649">
        <v>891916</v>
      </c>
      <c r="BA6649" t="s">
        <v>4728</v>
      </c>
      <c r="BB6649" t="s">
        <v>5989</v>
      </c>
      <c r="BF6649" t="s">
        <v>5942</v>
      </c>
    </row>
    <row r="6650" spans="46:58" x14ac:dyDescent="0.25">
      <c r="AT6650" t="s">
        <v>308</v>
      </c>
      <c r="AX6650" t="s">
        <v>6215</v>
      </c>
      <c r="AY6650" s="104">
        <v>46118.731944444444</v>
      </c>
      <c r="AZ6650">
        <v>442526</v>
      </c>
      <c r="BA6650" t="s">
        <v>4728</v>
      </c>
      <c r="BB6650" t="s">
        <v>5989</v>
      </c>
      <c r="BF6650" t="s">
        <v>5931</v>
      </c>
    </row>
    <row r="6651" spans="46:58" x14ac:dyDescent="0.25">
      <c r="AT6651" t="s">
        <v>2559</v>
      </c>
      <c r="AX6651" t="s">
        <v>5007</v>
      </c>
      <c r="AY6651" s="104">
        <v>46118.732638888891</v>
      </c>
      <c r="AZ6651">
        <v>116988</v>
      </c>
      <c r="BA6651" t="s">
        <v>4728</v>
      </c>
      <c r="BB6651" t="s">
        <v>5989</v>
      </c>
      <c r="BF6651" t="s">
        <v>5931</v>
      </c>
    </row>
    <row r="6652" spans="46:58" x14ac:dyDescent="0.25">
      <c r="AT6652" t="s">
        <v>2407</v>
      </c>
      <c r="AX6652" t="s">
        <v>4783</v>
      </c>
      <c r="AY6652" s="104">
        <v>46118.732638888891</v>
      </c>
      <c r="AZ6652">
        <v>549214</v>
      </c>
      <c r="BA6652" t="s">
        <v>4728</v>
      </c>
      <c r="BB6652" t="s">
        <v>5989</v>
      </c>
      <c r="BF6652" t="s">
        <v>5956</v>
      </c>
    </row>
    <row r="6653" spans="46:58" x14ac:dyDescent="0.25">
      <c r="AT6653" t="s">
        <v>1385</v>
      </c>
      <c r="AX6653" t="s">
        <v>6000</v>
      </c>
      <c r="AY6653" s="104">
        <v>46118.73333333333</v>
      </c>
      <c r="AZ6653">
        <v>702384</v>
      </c>
      <c r="BA6653" t="s">
        <v>4728</v>
      </c>
      <c r="BB6653" t="s">
        <v>5989</v>
      </c>
      <c r="BF6653" t="s">
        <v>6117</v>
      </c>
    </row>
    <row r="6654" spans="46:58" x14ac:dyDescent="0.25">
      <c r="AT6654" t="s">
        <v>1276</v>
      </c>
      <c r="AX6654" t="s">
        <v>5007</v>
      </c>
      <c r="AY6654" s="104">
        <v>46118.734027777777</v>
      </c>
      <c r="AZ6654">
        <v>290726</v>
      </c>
      <c r="BA6654" t="s">
        <v>4728</v>
      </c>
      <c r="BB6654" t="s">
        <v>5989</v>
      </c>
      <c r="BF6654" t="s">
        <v>5931</v>
      </c>
    </row>
    <row r="6655" spans="46:58" x14ac:dyDescent="0.25">
      <c r="AT6655" t="s">
        <v>1955</v>
      </c>
      <c r="AX6655" t="s">
        <v>7874</v>
      </c>
      <c r="AY6655" s="104">
        <v>46118.73541666667</v>
      </c>
      <c r="AZ6655">
        <v>604001</v>
      </c>
      <c r="BA6655" t="s">
        <v>4761</v>
      </c>
      <c r="BB6655" t="s">
        <v>5989</v>
      </c>
      <c r="BF6655" t="s">
        <v>5934</v>
      </c>
    </row>
    <row r="6656" spans="46:58" x14ac:dyDescent="0.25">
      <c r="AT6656" t="s">
        <v>2559</v>
      </c>
      <c r="AX6656" t="s">
        <v>4968</v>
      </c>
      <c r="AY6656" s="104">
        <v>46118.73541666667</v>
      </c>
      <c r="AZ6656">
        <v>726528</v>
      </c>
      <c r="BA6656" t="s">
        <v>4761</v>
      </c>
      <c r="BB6656" t="s">
        <v>5989</v>
      </c>
      <c r="BF6656" t="s">
        <v>5966</v>
      </c>
    </row>
    <row r="6657" spans="46:58" x14ac:dyDescent="0.25">
      <c r="AT6657" t="s">
        <v>1048</v>
      </c>
      <c r="AX6657" t="s">
        <v>7216</v>
      </c>
      <c r="AY6657" s="104">
        <v>46118.73541666667</v>
      </c>
      <c r="AZ6657">
        <v>180055</v>
      </c>
      <c r="BA6657" t="s">
        <v>4728</v>
      </c>
      <c r="BB6657" t="s">
        <v>5989</v>
      </c>
      <c r="BF6657" t="s">
        <v>5918</v>
      </c>
    </row>
    <row r="6658" spans="46:58" x14ac:dyDescent="0.25">
      <c r="AT6658" t="s">
        <v>247</v>
      </c>
      <c r="AX6658" t="s">
        <v>5174</v>
      </c>
      <c r="AY6658" s="104">
        <v>46118.736111111109</v>
      </c>
      <c r="AZ6658">
        <v>780756</v>
      </c>
      <c r="BA6658" t="s">
        <v>4728</v>
      </c>
      <c r="BB6658" t="s">
        <v>5989</v>
      </c>
      <c r="BF6658" t="s">
        <v>5931</v>
      </c>
    </row>
    <row r="6659" spans="46:58" x14ac:dyDescent="0.25">
      <c r="AT6659" t="s">
        <v>2559</v>
      </c>
      <c r="AX6659" t="s">
        <v>4840</v>
      </c>
      <c r="AY6659" s="104">
        <v>46118.736111111109</v>
      </c>
      <c r="AZ6659">
        <v>1431618</v>
      </c>
      <c r="BA6659" t="s">
        <v>4761</v>
      </c>
      <c r="BB6659" t="s">
        <v>5989</v>
      </c>
      <c r="BF6659" t="s">
        <v>5966</v>
      </c>
    </row>
    <row r="6660" spans="46:58" x14ac:dyDescent="0.25">
      <c r="AT6660" t="s">
        <v>1276</v>
      </c>
      <c r="AX6660" t="s">
        <v>5406</v>
      </c>
      <c r="AY6660" s="104">
        <v>46118.736111111109</v>
      </c>
      <c r="AZ6660">
        <v>197351</v>
      </c>
      <c r="BA6660" t="s">
        <v>4728</v>
      </c>
      <c r="BB6660" t="s">
        <v>5989</v>
      </c>
      <c r="BF6660" t="s">
        <v>5925</v>
      </c>
    </row>
    <row r="6661" spans="46:58" x14ac:dyDescent="0.25">
      <c r="AT6661" t="s">
        <v>308</v>
      </c>
      <c r="AX6661" t="s">
        <v>5782</v>
      </c>
      <c r="AY6661" s="104">
        <v>46118.736805555556</v>
      </c>
      <c r="AZ6661">
        <v>92789</v>
      </c>
      <c r="BA6661" t="s">
        <v>4728</v>
      </c>
      <c r="BB6661" t="s">
        <v>5989</v>
      </c>
      <c r="BF6661" t="s">
        <v>5925</v>
      </c>
    </row>
    <row r="6662" spans="46:58" x14ac:dyDescent="0.25">
      <c r="AT6662" t="s">
        <v>308</v>
      </c>
      <c r="AX6662" t="s">
        <v>4944</v>
      </c>
      <c r="AY6662" s="104">
        <v>46118.737500000003</v>
      </c>
      <c r="AZ6662">
        <v>105935</v>
      </c>
      <c r="BA6662" t="s">
        <v>4728</v>
      </c>
      <c r="BB6662" t="s">
        <v>5989</v>
      </c>
      <c r="BF6662" t="s">
        <v>5925</v>
      </c>
    </row>
    <row r="6663" spans="46:58" x14ac:dyDescent="0.25">
      <c r="AT6663" t="s">
        <v>2559</v>
      </c>
      <c r="AX6663" t="s">
        <v>5782</v>
      </c>
      <c r="AY6663" s="104">
        <v>46118.737500000003</v>
      </c>
      <c r="AZ6663">
        <v>85647</v>
      </c>
      <c r="BA6663" t="s">
        <v>4728</v>
      </c>
      <c r="BB6663" t="s">
        <v>5989</v>
      </c>
      <c r="BF6663" t="s">
        <v>5925</v>
      </c>
    </row>
    <row r="6664" spans="46:58" x14ac:dyDescent="0.25">
      <c r="AT6664" t="s">
        <v>1276</v>
      </c>
      <c r="AX6664" t="s">
        <v>4843</v>
      </c>
      <c r="AY6664" s="104">
        <v>46118.737500000003</v>
      </c>
      <c r="AZ6664">
        <v>1971919</v>
      </c>
      <c r="BA6664" t="s">
        <v>4761</v>
      </c>
      <c r="BB6664" t="s">
        <v>5989</v>
      </c>
      <c r="BF6664" t="s">
        <v>5966</v>
      </c>
    </row>
    <row r="6665" spans="46:58" x14ac:dyDescent="0.25">
      <c r="AT6665" t="s">
        <v>1955</v>
      </c>
      <c r="AX6665" t="s">
        <v>5442</v>
      </c>
      <c r="AY6665" s="104">
        <v>46118.738194444442</v>
      </c>
      <c r="AZ6665">
        <v>108542</v>
      </c>
      <c r="BA6665" t="s">
        <v>4761</v>
      </c>
      <c r="BB6665" t="s">
        <v>5989</v>
      </c>
      <c r="BF6665" t="s">
        <v>5934</v>
      </c>
    </row>
    <row r="6666" spans="46:58" x14ac:dyDescent="0.25">
      <c r="AT6666" t="s">
        <v>308</v>
      </c>
      <c r="AX6666" t="s">
        <v>6294</v>
      </c>
      <c r="AY6666" s="104">
        <v>46118.738194444442</v>
      </c>
      <c r="AZ6666">
        <v>167033</v>
      </c>
      <c r="BA6666" t="s">
        <v>4728</v>
      </c>
      <c r="BB6666" t="s">
        <v>5989</v>
      </c>
      <c r="BF6666" t="s">
        <v>5942</v>
      </c>
    </row>
    <row r="6667" spans="46:58" x14ac:dyDescent="0.25">
      <c r="AT6667" t="s">
        <v>2559</v>
      </c>
      <c r="AX6667" t="s">
        <v>4924</v>
      </c>
      <c r="AY6667" s="104">
        <v>46118.738194444442</v>
      </c>
      <c r="AZ6667">
        <v>215934</v>
      </c>
      <c r="BA6667" t="s">
        <v>4728</v>
      </c>
      <c r="BB6667" t="s">
        <v>5989</v>
      </c>
      <c r="BF6667" t="s">
        <v>5942</v>
      </c>
    </row>
    <row r="6668" spans="46:58" x14ac:dyDescent="0.25">
      <c r="AT6668" t="s">
        <v>852</v>
      </c>
      <c r="AX6668" t="s">
        <v>4765</v>
      </c>
      <c r="AY6668" s="104">
        <v>46118.738194444442</v>
      </c>
      <c r="AZ6668">
        <v>941184</v>
      </c>
      <c r="BA6668" t="s">
        <v>4728</v>
      </c>
      <c r="BB6668" t="s">
        <v>5989</v>
      </c>
      <c r="BF6668" t="s">
        <v>5931</v>
      </c>
    </row>
    <row r="6669" spans="46:58" x14ac:dyDescent="0.25">
      <c r="AT6669" t="s">
        <v>2407</v>
      </c>
      <c r="AX6669" t="s">
        <v>5206</v>
      </c>
      <c r="AY6669" s="104">
        <v>46118.738194444442</v>
      </c>
      <c r="AZ6669">
        <v>775861</v>
      </c>
      <c r="BA6669" t="s">
        <v>4728</v>
      </c>
      <c r="BB6669" t="s">
        <v>5989</v>
      </c>
      <c r="BF6669" t="s">
        <v>5931</v>
      </c>
    </row>
    <row r="6670" spans="46:58" x14ac:dyDescent="0.25">
      <c r="AT6670" t="s">
        <v>1955</v>
      </c>
      <c r="AX6670" t="s">
        <v>4944</v>
      </c>
      <c r="AY6670" s="104">
        <v>46118.738194444442</v>
      </c>
      <c r="AZ6670">
        <v>1093882</v>
      </c>
      <c r="BA6670" t="s">
        <v>4761</v>
      </c>
      <c r="BB6670" t="s">
        <v>5989</v>
      </c>
      <c r="BF6670" t="s">
        <v>5934</v>
      </c>
    </row>
    <row r="6671" spans="46:58" x14ac:dyDescent="0.25">
      <c r="AT6671" t="s">
        <v>2510</v>
      </c>
      <c r="AX6671" t="s">
        <v>5421</v>
      </c>
      <c r="AY6671" s="104">
        <v>46118.738194444442</v>
      </c>
      <c r="AZ6671">
        <v>609312</v>
      </c>
      <c r="BA6671" t="s">
        <v>4728</v>
      </c>
      <c r="BB6671" t="s">
        <v>5989</v>
      </c>
      <c r="BF6671" t="s">
        <v>5931</v>
      </c>
    </row>
    <row r="6672" spans="46:58" x14ac:dyDescent="0.25">
      <c r="AT6672" t="s">
        <v>308</v>
      </c>
      <c r="AX6672" t="s">
        <v>5782</v>
      </c>
      <c r="AY6672" s="104">
        <v>46118.738194444442</v>
      </c>
      <c r="AZ6672">
        <v>1166332</v>
      </c>
      <c r="BA6672" t="s">
        <v>4728</v>
      </c>
      <c r="BB6672" t="s">
        <v>5989</v>
      </c>
      <c r="BF6672" t="s">
        <v>5931</v>
      </c>
    </row>
    <row r="6673" spans="46:58" x14ac:dyDescent="0.25">
      <c r="AT6673" t="s">
        <v>1945</v>
      </c>
      <c r="AX6673" t="s">
        <v>5012</v>
      </c>
      <c r="AY6673" s="104">
        <v>46118.738888888889</v>
      </c>
      <c r="AZ6673">
        <v>262276</v>
      </c>
      <c r="BA6673" t="s">
        <v>4728</v>
      </c>
      <c r="BB6673" t="s">
        <v>5989</v>
      </c>
      <c r="BF6673" t="s">
        <v>5918</v>
      </c>
    </row>
    <row r="6674" spans="46:58" x14ac:dyDescent="0.25">
      <c r="AT6674" t="s">
        <v>2559</v>
      </c>
      <c r="AX6674" t="s">
        <v>5773</v>
      </c>
      <c r="AY6674" s="104">
        <v>46118.739583333336</v>
      </c>
      <c r="AZ6674">
        <v>294341</v>
      </c>
      <c r="BA6674" t="s">
        <v>4761</v>
      </c>
      <c r="BB6674" t="s">
        <v>5989</v>
      </c>
      <c r="BF6674" t="s">
        <v>5966</v>
      </c>
    </row>
    <row r="6675" spans="46:58" x14ac:dyDescent="0.25">
      <c r="AT6675" t="s">
        <v>1955</v>
      </c>
      <c r="AX6675" t="s">
        <v>5442</v>
      </c>
      <c r="AY6675" s="104">
        <v>46118.739583333336</v>
      </c>
      <c r="AZ6675">
        <v>136026</v>
      </c>
      <c r="BA6675" t="s">
        <v>4728</v>
      </c>
      <c r="BB6675" t="s">
        <v>5989</v>
      </c>
      <c r="BF6675" t="s">
        <v>5934</v>
      </c>
    </row>
    <row r="6676" spans="46:58" x14ac:dyDescent="0.25">
      <c r="AT6676" t="s">
        <v>1732</v>
      </c>
      <c r="AX6676" t="s">
        <v>4774</v>
      </c>
      <c r="AY6676" s="104">
        <v>46118.740277777775</v>
      </c>
      <c r="AZ6676">
        <v>165740</v>
      </c>
      <c r="BA6676" t="s">
        <v>4728</v>
      </c>
      <c r="BB6676" t="s">
        <v>5989</v>
      </c>
      <c r="BF6676" t="s">
        <v>4781</v>
      </c>
    </row>
    <row r="6677" spans="46:58" x14ac:dyDescent="0.25">
      <c r="AT6677" t="s">
        <v>78</v>
      </c>
      <c r="AX6677" t="s">
        <v>4925</v>
      </c>
      <c r="AY6677" s="104">
        <v>46118.740972222222</v>
      </c>
      <c r="AZ6677">
        <v>1039165</v>
      </c>
      <c r="BA6677" t="s">
        <v>4728</v>
      </c>
      <c r="BB6677" t="s">
        <v>5989</v>
      </c>
      <c r="BF6677" t="s">
        <v>5931</v>
      </c>
    </row>
    <row r="6678" spans="46:58" x14ac:dyDescent="0.25">
      <c r="AT6678" t="s">
        <v>2559</v>
      </c>
      <c r="AX6678" t="s">
        <v>6008</v>
      </c>
      <c r="AY6678" s="104">
        <v>46118.740972222222</v>
      </c>
      <c r="AZ6678">
        <v>116934</v>
      </c>
      <c r="BA6678" t="s">
        <v>4728</v>
      </c>
      <c r="BB6678" t="s">
        <v>5989</v>
      </c>
      <c r="BF6678" t="s">
        <v>5925</v>
      </c>
    </row>
    <row r="6679" spans="46:58" x14ac:dyDescent="0.25">
      <c r="AT6679" t="s">
        <v>1048</v>
      </c>
      <c r="AU6679" t="s">
        <v>226</v>
      </c>
      <c r="AX6679" t="s">
        <v>5664</v>
      </c>
      <c r="AY6679" s="104">
        <v>46118.741666666669</v>
      </c>
      <c r="AZ6679">
        <v>750387</v>
      </c>
      <c r="BA6679" t="s">
        <v>4728</v>
      </c>
      <c r="BB6679" t="s">
        <v>5989</v>
      </c>
      <c r="BC6679" t="s">
        <v>4812</v>
      </c>
      <c r="BF6679" t="s">
        <v>6431</v>
      </c>
    </row>
    <row r="6680" spans="46:58" x14ac:dyDescent="0.25">
      <c r="AT6680" t="s">
        <v>2559</v>
      </c>
      <c r="AX6680" t="s">
        <v>5619</v>
      </c>
      <c r="AY6680" s="104">
        <v>46118.741666666669</v>
      </c>
      <c r="AZ6680">
        <v>240424</v>
      </c>
      <c r="BA6680" t="s">
        <v>4728</v>
      </c>
      <c r="BB6680" t="s">
        <v>5989</v>
      </c>
      <c r="BF6680" t="s">
        <v>5918</v>
      </c>
    </row>
    <row r="6681" spans="46:58" x14ac:dyDescent="0.25">
      <c r="AT6681" t="s">
        <v>1945</v>
      </c>
      <c r="AX6681" t="s">
        <v>4774</v>
      </c>
      <c r="AY6681" s="104">
        <v>46118.741666666669</v>
      </c>
      <c r="AZ6681">
        <v>86867</v>
      </c>
      <c r="BA6681" t="s">
        <v>4728</v>
      </c>
      <c r="BB6681" t="s">
        <v>5989</v>
      </c>
      <c r="BF6681" t="s">
        <v>4781</v>
      </c>
    </row>
    <row r="6682" spans="46:58" x14ac:dyDescent="0.25">
      <c r="AT6682" t="s">
        <v>73</v>
      </c>
      <c r="AX6682" t="s">
        <v>5114</v>
      </c>
      <c r="AY6682" s="104">
        <v>46118.742361111108</v>
      </c>
      <c r="AZ6682">
        <v>745562</v>
      </c>
      <c r="BA6682" t="s">
        <v>4728</v>
      </c>
      <c r="BB6682" t="s">
        <v>5989</v>
      </c>
      <c r="BF6682" t="s">
        <v>6117</v>
      </c>
    </row>
    <row r="6683" spans="46:58" x14ac:dyDescent="0.25">
      <c r="AT6683" t="s">
        <v>1048</v>
      </c>
      <c r="AX6683" t="s">
        <v>6008</v>
      </c>
      <c r="AY6683" s="104">
        <v>46118.742361111108</v>
      </c>
      <c r="AZ6683">
        <v>767991</v>
      </c>
      <c r="BA6683" t="s">
        <v>4728</v>
      </c>
      <c r="BB6683" t="s">
        <v>5989</v>
      </c>
      <c r="BC6683" t="s">
        <v>4731</v>
      </c>
      <c r="BF6683" t="s">
        <v>5966</v>
      </c>
    </row>
    <row r="6684" spans="46:58" x14ac:dyDescent="0.25">
      <c r="AT6684" t="s">
        <v>1945</v>
      </c>
      <c r="AX6684" t="s">
        <v>4765</v>
      </c>
      <c r="AY6684" s="104">
        <v>46118.742361111108</v>
      </c>
      <c r="AZ6684">
        <v>277193</v>
      </c>
      <c r="BA6684" t="s">
        <v>4728</v>
      </c>
      <c r="BB6684" t="s">
        <v>5989</v>
      </c>
      <c r="BF6684" t="s">
        <v>4781</v>
      </c>
    </row>
    <row r="6685" spans="46:58" x14ac:dyDescent="0.25">
      <c r="AT6685" t="s">
        <v>2335</v>
      </c>
      <c r="AX6685" t="s">
        <v>4806</v>
      </c>
      <c r="AY6685" s="104">
        <v>46118.743055555555</v>
      </c>
      <c r="AZ6685">
        <v>721723</v>
      </c>
      <c r="BA6685" t="s">
        <v>4761</v>
      </c>
      <c r="BB6685" t="s">
        <v>5989</v>
      </c>
      <c r="BF6685" t="s">
        <v>5918</v>
      </c>
    </row>
    <row r="6686" spans="46:58" x14ac:dyDescent="0.25">
      <c r="AT6686" t="s">
        <v>1732</v>
      </c>
      <c r="AX6686" t="s">
        <v>4774</v>
      </c>
      <c r="AY6686" s="104">
        <v>46118.743055555555</v>
      </c>
      <c r="AZ6686">
        <v>90950</v>
      </c>
      <c r="BA6686" t="s">
        <v>4728</v>
      </c>
      <c r="BB6686" t="s">
        <v>5989</v>
      </c>
      <c r="BF6686" t="s">
        <v>4781</v>
      </c>
    </row>
    <row r="6687" spans="46:58" x14ac:dyDescent="0.25">
      <c r="AT6687" t="s">
        <v>1048</v>
      </c>
      <c r="AX6687" t="s">
        <v>7875</v>
      </c>
      <c r="AY6687" s="104">
        <v>46118.743055555555</v>
      </c>
      <c r="AZ6687">
        <v>466333</v>
      </c>
      <c r="BA6687" t="s">
        <v>4761</v>
      </c>
      <c r="BB6687" t="s">
        <v>5989</v>
      </c>
      <c r="BF6687" t="s">
        <v>5966</v>
      </c>
    </row>
    <row r="6688" spans="46:58" x14ac:dyDescent="0.25">
      <c r="AT6688" t="s">
        <v>1220</v>
      </c>
      <c r="AX6688" t="s">
        <v>7656</v>
      </c>
      <c r="AY6688" s="104">
        <v>46118.743055555555</v>
      </c>
      <c r="AZ6688">
        <v>577120</v>
      </c>
      <c r="BA6688" t="s">
        <v>4728</v>
      </c>
      <c r="BB6688" t="s">
        <v>5989</v>
      </c>
      <c r="BF6688" t="s">
        <v>5931</v>
      </c>
    </row>
    <row r="6689" spans="46:58" x14ac:dyDescent="0.25">
      <c r="AT6689" t="s">
        <v>2335</v>
      </c>
      <c r="AX6689" t="s">
        <v>5660</v>
      </c>
      <c r="AY6689" s="104">
        <v>46118.743055555555</v>
      </c>
      <c r="AZ6689">
        <v>600263</v>
      </c>
      <c r="BA6689" t="s">
        <v>4728</v>
      </c>
      <c r="BB6689" t="s">
        <v>5989</v>
      </c>
      <c r="BF6689" t="s">
        <v>4781</v>
      </c>
    </row>
    <row r="6690" spans="46:58" x14ac:dyDescent="0.25">
      <c r="AT6690" t="s">
        <v>2559</v>
      </c>
      <c r="AX6690" t="s">
        <v>5472</v>
      </c>
      <c r="AY6690" s="104">
        <v>46118.743750000001</v>
      </c>
      <c r="AZ6690">
        <v>548611</v>
      </c>
      <c r="BA6690" t="s">
        <v>4728</v>
      </c>
      <c r="BB6690" t="s">
        <v>5989</v>
      </c>
      <c r="BF6690" t="s">
        <v>5931</v>
      </c>
    </row>
    <row r="6691" spans="46:58" x14ac:dyDescent="0.25">
      <c r="AT6691" t="s">
        <v>1955</v>
      </c>
      <c r="AX6691" t="s">
        <v>4891</v>
      </c>
      <c r="AY6691" s="104">
        <v>46118.743750000001</v>
      </c>
      <c r="AZ6691">
        <v>470280</v>
      </c>
      <c r="BA6691" t="s">
        <v>4728</v>
      </c>
      <c r="BB6691" t="s">
        <v>5989</v>
      </c>
      <c r="BF6691" t="s">
        <v>6069</v>
      </c>
    </row>
    <row r="6692" spans="46:58" x14ac:dyDescent="0.25">
      <c r="AT6692" t="s">
        <v>1732</v>
      </c>
      <c r="AX6692" t="s">
        <v>7475</v>
      </c>
      <c r="AY6692" s="104">
        <v>46118.743750000001</v>
      </c>
      <c r="AZ6692">
        <v>488769</v>
      </c>
      <c r="BA6692" t="s">
        <v>4728</v>
      </c>
      <c r="BB6692" t="s">
        <v>5989</v>
      </c>
      <c r="BF6692" t="s">
        <v>4781</v>
      </c>
    </row>
    <row r="6693" spans="46:58" x14ac:dyDescent="0.25">
      <c r="AX6693" t="s">
        <v>5637</v>
      </c>
      <c r="AY6693" s="104">
        <v>46118.743750000001</v>
      </c>
      <c r="AZ6693">
        <v>39883</v>
      </c>
      <c r="BA6693" t="s">
        <v>4728</v>
      </c>
      <c r="BB6693" t="s">
        <v>5989</v>
      </c>
    </row>
    <row r="6694" spans="46:58" x14ac:dyDescent="0.25">
      <c r="AT6694" t="s">
        <v>1945</v>
      </c>
      <c r="AX6694" t="s">
        <v>5228</v>
      </c>
      <c r="AY6694" s="104">
        <v>46118.744444444441</v>
      </c>
      <c r="AZ6694">
        <v>401483</v>
      </c>
      <c r="BA6694" t="s">
        <v>4728</v>
      </c>
      <c r="BB6694" t="s">
        <v>5989</v>
      </c>
      <c r="BF6694" t="s">
        <v>5942</v>
      </c>
    </row>
    <row r="6695" spans="46:58" x14ac:dyDescent="0.25">
      <c r="AT6695" t="s">
        <v>1276</v>
      </c>
      <c r="AX6695" t="s">
        <v>5391</v>
      </c>
      <c r="AY6695" s="104">
        <v>46118.744444444441</v>
      </c>
      <c r="AZ6695">
        <v>241241</v>
      </c>
      <c r="BA6695" t="s">
        <v>4728</v>
      </c>
      <c r="BB6695" t="s">
        <v>5989</v>
      </c>
      <c r="BF6695" t="s">
        <v>5948</v>
      </c>
    </row>
    <row r="6696" spans="46:58" x14ac:dyDescent="0.25">
      <c r="AT6696" t="s">
        <v>1292</v>
      </c>
      <c r="AX6696" t="s">
        <v>4743</v>
      </c>
      <c r="AY6696" s="104">
        <v>46118.745138888888</v>
      </c>
      <c r="AZ6696">
        <v>833070</v>
      </c>
      <c r="BA6696" t="s">
        <v>4728</v>
      </c>
      <c r="BB6696" t="s">
        <v>5989</v>
      </c>
      <c r="BF6696" t="s">
        <v>5942</v>
      </c>
    </row>
    <row r="6697" spans="46:58" x14ac:dyDescent="0.25">
      <c r="AT6697" t="s">
        <v>2383</v>
      </c>
      <c r="AX6697" t="s">
        <v>5166</v>
      </c>
      <c r="AY6697" s="104">
        <v>46118.745833333334</v>
      </c>
      <c r="AZ6697">
        <v>487603</v>
      </c>
      <c r="BA6697" t="s">
        <v>4728</v>
      </c>
      <c r="BB6697" t="s">
        <v>5989</v>
      </c>
      <c r="BF6697" t="s">
        <v>5942</v>
      </c>
    </row>
    <row r="6698" spans="46:58" x14ac:dyDescent="0.25">
      <c r="AT6698" t="s">
        <v>2510</v>
      </c>
      <c r="AX6698" t="s">
        <v>5056</v>
      </c>
      <c r="AY6698" s="104">
        <v>46118.745833333334</v>
      </c>
      <c r="AZ6698">
        <v>1267530</v>
      </c>
      <c r="BA6698" t="s">
        <v>4728</v>
      </c>
      <c r="BB6698" t="s">
        <v>5989</v>
      </c>
      <c r="BF6698" t="s">
        <v>5931</v>
      </c>
    </row>
    <row r="6699" spans="46:58" x14ac:dyDescent="0.25">
      <c r="AT6699" t="s">
        <v>2429</v>
      </c>
      <c r="AU6699" t="s">
        <v>1891</v>
      </c>
      <c r="AX6699" t="s">
        <v>5086</v>
      </c>
      <c r="AY6699" s="104">
        <v>46118.745833333334</v>
      </c>
      <c r="AZ6699">
        <v>2168352</v>
      </c>
      <c r="BA6699" t="s">
        <v>4728</v>
      </c>
      <c r="BB6699" t="s">
        <v>5989</v>
      </c>
      <c r="BC6699" t="s">
        <v>4731</v>
      </c>
      <c r="BF6699" t="s">
        <v>4978</v>
      </c>
    </row>
    <row r="6700" spans="46:58" x14ac:dyDescent="0.25">
      <c r="AT6700" t="s">
        <v>1048</v>
      </c>
      <c r="AX6700" t="s">
        <v>6108</v>
      </c>
      <c r="AY6700" s="104">
        <v>46118.745833333334</v>
      </c>
      <c r="AZ6700">
        <v>110844</v>
      </c>
      <c r="BA6700" t="s">
        <v>4728</v>
      </c>
      <c r="BB6700" t="s">
        <v>5989</v>
      </c>
      <c r="BF6700" t="s">
        <v>5925</v>
      </c>
    </row>
    <row r="6701" spans="46:58" x14ac:dyDescent="0.25">
      <c r="AT6701" t="s">
        <v>1385</v>
      </c>
      <c r="AX6701" t="s">
        <v>4782</v>
      </c>
      <c r="AY6701" s="104">
        <v>46118.746527777781</v>
      </c>
      <c r="AZ6701">
        <v>2144847</v>
      </c>
      <c r="BA6701" t="s">
        <v>4728</v>
      </c>
      <c r="BB6701" t="s">
        <v>5989</v>
      </c>
      <c r="BF6701" t="s">
        <v>5918</v>
      </c>
    </row>
    <row r="6702" spans="46:58" x14ac:dyDescent="0.25">
      <c r="AT6702" t="s">
        <v>1048</v>
      </c>
      <c r="AX6702" t="s">
        <v>4890</v>
      </c>
      <c r="AY6702" s="104">
        <v>46118.746527777781</v>
      </c>
      <c r="AZ6702">
        <v>341408</v>
      </c>
      <c r="BA6702" t="s">
        <v>4728</v>
      </c>
      <c r="BB6702" t="s">
        <v>5989</v>
      </c>
      <c r="BF6702" t="s">
        <v>5966</v>
      </c>
    </row>
    <row r="6703" spans="46:58" x14ac:dyDescent="0.25">
      <c r="AT6703" t="s">
        <v>247</v>
      </c>
      <c r="AX6703" t="s">
        <v>6108</v>
      </c>
      <c r="AY6703" s="104">
        <v>46118.74722222222</v>
      </c>
      <c r="AZ6703">
        <v>780315</v>
      </c>
      <c r="BA6703" t="s">
        <v>4728</v>
      </c>
      <c r="BB6703" t="s">
        <v>5989</v>
      </c>
      <c r="BF6703" t="s">
        <v>5920</v>
      </c>
    </row>
    <row r="6704" spans="46:58" x14ac:dyDescent="0.25">
      <c r="AT6704" t="s">
        <v>253</v>
      </c>
      <c r="AX6704" t="s">
        <v>5333</v>
      </c>
      <c r="AY6704" s="104">
        <v>46118.747916666667</v>
      </c>
      <c r="AZ6704">
        <v>376167</v>
      </c>
      <c r="BA6704" t="s">
        <v>4761</v>
      </c>
      <c r="BB6704" t="s">
        <v>5989</v>
      </c>
      <c r="BF6704" t="s">
        <v>5966</v>
      </c>
    </row>
    <row r="6705" spans="46:58" x14ac:dyDescent="0.25">
      <c r="AT6705" t="s">
        <v>1955</v>
      </c>
      <c r="AX6705" t="s">
        <v>4877</v>
      </c>
      <c r="AY6705" s="104">
        <v>46118.747916666667</v>
      </c>
      <c r="AZ6705">
        <v>853966</v>
      </c>
      <c r="BA6705" t="s">
        <v>4728</v>
      </c>
      <c r="BB6705" t="s">
        <v>5989</v>
      </c>
      <c r="BF6705" t="s">
        <v>5934</v>
      </c>
    </row>
    <row r="6706" spans="46:58" x14ac:dyDescent="0.25">
      <c r="AT6706" t="s">
        <v>852</v>
      </c>
      <c r="AX6706" t="s">
        <v>4765</v>
      </c>
      <c r="AY6706" s="104">
        <v>46118.747916666667</v>
      </c>
      <c r="AZ6706">
        <v>903812</v>
      </c>
      <c r="BA6706" t="s">
        <v>4728</v>
      </c>
      <c r="BB6706" t="s">
        <v>5989</v>
      </c>
      <c r="BF6706" t="s">
        <v>5931</v>
      </c>
    </row>
    <row r="6707" spans="46:58" x14ac:dyDescent="0.25">
      <c r="AT6707" t="s">
        <v>1732</v>
      </c>
      <c r="AX6707" t="s">
        <v>5801</v>
      </c>
      <c r="AY6707" s="104">
        <v>46118.748611111114</v>
      </c>
      <c r="AZ6707">
        <v>174470</v>
      </c>
      <c r="BA6707" t="s">
        <v>4728</v>
      </c>
      <c r="BB6707" t="s">
        <v>5989</v>
      </c>
      <c r="BF6707" t="s">
        <v>5942</v>
      </c>
    </row>
    <row r="6708" spans="46:58" x14ac:dyDescent="0.25">
      <c r="AT6708" t="s">
        <v>1379</v>
      </c>
      <c r="AX6708" t="s">
        <v>7876</v>
      </c>
      <c r="AY6708" s="104">
        <v>46118.748611111114</v>
      </c>
      <c r="AZ6708">
        <v>2691464</v>
      </c>
      <c r="BA6708" t="s">
        <v>4728</v>
      </c>
      <c r="BB6708" t="s">
        <v>5989</v>
      </c>
      <c r="BF6708" t="s">
        <v>5931</v>
      </c>
    </row>
    <row r="6709" spans="46:58" x14ac:dyDescent="0.25">
      <c r="AT6709" t="s">
        <v>1945</v>
      </c>
      <c r="AX6709" t="s">
        <v>4865</v>
      </c>
      <c r="AY6709" s="104">
        <v>46118.748611111114</v>
      </c>
      <c r="AZ6709">
        <v>172557</v>
      </c>
      <c r="BA6709" t="s">
        <v>4728</v>
      </c>
      <c r="BB6709" t="s">
        <v>5989</v>
      </c>
      <c r="BF6709" t="s">
        <v>4781</v>
      </c>
    </row>
    <row r="6710" spans="46:58" x14ac:dyDescent="0.25">
      <c r="AT6710" t="s">
        <v>2429</v>
      </c>
      <c r="AX6710" t="s">
        <v>5356</v>
      </c>
      <c r="AY6710" s="104">
        <v>46118.748611111114</v>
      </c>
      <c r="AZ6710">
        <v>677258</v>
      </c>
      <c r="BA6710" t="s">
        <v>4728</v>
      </c>
      <c r="BB6710" t="s">
        <v>5989</v>
      </c>
      <c r="BF6710" t="s">
        <v>4781</v>
      </c>
    </row>
    <row r="6711" spans="46:58" x14ac:dyDescent="0.25">
      <c r="AT6711" t="s">
        <v>1220</v>
      </c>
      <c r="AX6711" t="s">
        <v>4753</v>
      </c>
      <c r="AY6711" s="104">
        <v>46118.749305555553</v>
      </c>
      <c r="AZ6711">
        <v>560560</v>
      </c>
      <c r="BA6711" t="s">
        <v>4728</v>
      </c>
      <c r="BB6711" t="s">
        <v>5989</v>
      </c>
      <c r="BF6711" t="s">
        <v>5920</v>
      </c>
    </row>
    <row r="6712" spans="46:58" x14ac:dyDescent="0.25">
      <c r="AT6712" t="s">
        <v>1732</v>
      </c>
      <c r="AX6712" t="s">
        <v>5233</v>
      </c>
      <c r="AY6712" s="104">
        <v>46118.749305555553</v>
      </c>
      <c r="AZ6712">
        <v>2018846</v>
      </c>
      <c r="BA6712" t="s">
        <v>4728</v>
      </c>
      <c r="BB6712" t="s">
        <v>5989</v>
      </c>
      <c r="BF6712" t="s">
        <v>4781</v>
      </c>
    </row>
    <row r="6713" spans="46:58" x14ac:dyDescent="0.25">
      <c r="AT6713" t="s">
        <v>1945</v>
      </c>
      <c r="AX6713" t="s">
        <v>4840</v>
      </c>
      <c r="AY6713" s="104">
        <v>46118.749305555553</v>
      </c>
      <c r="AZ6713">
        <v>278924</v>
      </c>
      <c r="BA6713" t="s">
        <v>4728</v>
      </c>
      <c r="BB6713" t="s">
        <v>5989</v>
      </c>
      <c r="BF6713" t="s">
        <v>5942</v>
      </c>
    </row>
    <row r="6714" spans="46:58" x14ac:dyDescent="0.25">
      <c r="AT6714" t="s">
        <v>2383</v>
      </c>
      <c r="AX6714" t="s">
        <v>5174</v>
      </c>
      <c r="AY6714" s="104">
        <v>46118.75</v>
      </c>
      <c r="AZ6714">
        <v>765849</v>
      </c>
      <c r="BA6714" t="s">
        <v>4728</v>
      </c>
      <c r="BB6714" t="s">
        <v>5989</v>
      </c>
      <c r="BF6714" t="s">
        <v>5931</v>
      </c>
    </row>
    <row r="6715" spans="46:58" x14ac:dyDescent="0.25">
      <c r="AT6715" t="s">
        <v>1048</v>
      </c>
      <c r="AX6715" t="s">
        <v>5442</v>
      </c>
      <c r="AY6715" s="104">
        <v>46118.75</v>
      </c>
      <c r="AZ6715">
        <v>1004099</v>
      </c>
      <c r="BA6715" t="s">
        <v>4728</v>
      </c>
      <c r="BB6715" t="s">
        <v>5989</v>
      </c>
      <c r="BF6715" t="s">
        <v>5918</v>
      </c>
    </row>
    <row r="6716" spans="46:58" x14ac:dyDescent="0.25">
      <c r="AX6716" t="s">
        <v>4755</v>
      </c>
      <c r="AY6716" s="104">
        <v>46118.750694444447</v>
      </c>
      <c r="AZ6716">
        <v>50826</v>
      </c>
      <c r="BA6716" t="s">
        <v>4728</v>
      </c>
      <c r="BB6716" t="s">
        <v>5989</v>
      </c>
    </row>
    <row r="6717" spans="46:58" x14ac:dyDescent="0.25">
      <c r="AT6717" t="s">
        <v>1124</v>
      </c>
      <c r="AX6717" t="s">
        <v>4889</v>
      </c>
      <c r="AY6717" s="104">
        <v>46118.750694444447</v>
      </c>
      <c r="AZ6717">
        <v>380077</v>
      </c>
      <c r="BA6717" t="s">
        <v>4728</v>
      </c>
      <c r="BB6717" t="s">
        <v>5989</v>
      </c>
      <c r="BF6717" t="s">
        <v>5918</v>
      </c>
    </row>
    <row r="6718" spans="46:58" x14ac:dyDescent="0.25">
      <c r="AT6718" t="s">
        <v>78</v>
      </c>
      <c r="AU6718" t="s">
        <v>217</v>
      </c>
      <c r="AX6718" t="s">
        <v>7877</v>
      </c>
      <c r="AY6718" s="104">
        <v>46118.750694444447</v>
      </c>
      <c r="AZ6718">
        <v>1991018</v>
      </c>
      <c r="BA6718" t="s">
        <v>4728</v>
      </c>
      <c r="BB6718" t="s">
        <v>5989</v>
      </c>
      <c r="BC6718" t="s">
        <v>4731</v>
      </c>
      <c r="BF6718" t="s">
        <v>7078</v>
      </c>
    </row>
    <row r="6719" spans="46:58" x14ac:dyDescent="0.25">
      <c r="AT6719" t="s">
        <v>1985</v>
      </c>
      <c r="AX6719" t="s">
        <v>4838</v>
      </c>
      <c r="AY6719" s="104">
        <v>46118.751388888886</v>
      </c>
      <c r="AZ6719">
        <v>1964719</v>
      </c>
      <c r="BA6719" t="s">
        <v>4728</v>
      </c>
      <c r="BB6719" t="s">
        <v>5989</v>
      </c>
      <c r="BF6719" t="s">
        <v>5931</v>
      </c>
    </row>
    <row r="6720" spans="46:58" x14ac:dyDescent="0.25">
      <c r="AT6720" t="s">
        <v>1945</v>
      </c>
      <c r="AX6720" t="s">
        <v>6008</v>
      </c>
      <c r="AY6720" s="104">
        <v>46118.751388888886</v>
      </c>
      <c r="AZ6720">
        <v>297554</v>
      </c>
      <c r="BA6720" t="s">
        <v>4728</v>
      </c>
      <c r="BB6720" t="s">
        <v>5989</v>
      </c>
      <c r="BC6720" t="s">
        <v>4731</v>
      </c>
      <c r="BF6720" t="s">
        <v>4781</v>
      </c>
    </row>
    <row r="6721" spans="46:58" x14ac:dyDescent="0.25">
      <c r="AT6721" t="s">
        <v>1292</v>
      </c>
      <c r="AX6721" t="s">
        <v>5190</v>
      </c>
      <c r="AY6721" s="104">
        <v>46118.75277777778</v>
      </c>
      <c r="AZ6721">
        <v>458892</v>
      </c>
      <c r="BA6721" t="s">
        <v>4728</v>
      </c>
      <c r="BB6721" t="s">
        <v>5989</v>
      </c>
      <c r="BF6721" t="s">
        <v>5931</v>
      </c>
    </row>
    <row r="6722" spans="46:58" x14ac:dyDescent="0.25">
      <c r="AT6722" t="s">
        <v>1220</v>
      </c>
      <c r="AX6722" t="s">
        <v>5093</v>
      </c>
      <c r="AY6722" s="104">
        <v>46118.75277777778</v>
      </c>
      <c r="AZ6722">
        <v>2071757</v>
      </c>
      <c r="BA6722" t="s">
        <v>4728</v>
      </c>
      <c r="BB6722" t="s">
        <v>5989</v>
      </c>
      <c r="BF6722" t="s">
        <v>5931</v>
      </c>
    </row>
    <row r="6723" spans="46:58" x14ac:dyDescent="0.25">
      <c r="AX6723" t="s">
        <v>4877</v>
      </c>
      <c r="AY6723" s="104">
        <v>46118.75277777778</v>
      </c>
      <c r="AZ6723">
        <v>615285</v>
      </c>
      <c r="BA6723" t="s">
        <v>4728</v>
      </c>
      <c r="BB6723" t="s">
        <v>5989</v>
      </c>
    </row>
    <row r="6724" spans="46:58" x14ac:dyDescent="0.25">
      <c r="AT6724" t="s">
        <v>1945</v>
      </c>
      <c r="AX6724" t="s">
        <v>6041</v>
      </c>
      <c r="AY6724" s="104">
        <v>46118.75277777778</v>
      </c>
      <c r="AZ6724">
        <v>624061</v>
      </c>
      <c r="BA6724" t="s">
        <v>4761</v>
      </c>
      <c r="BB6724" t="s">
        <v>5989</v>
      </c>
      <c r="BF6724" t="s">
        <v>5931</v>
      </c>
    </row>
    <row r="6725" spans="46:58" x14ac:dyDescent="0.25">
      <c r="AT6725" t="s">
        <v>253</v>
      </c>
      <c r="AX6725" t="s">
        <v>4968</v>
      </c>
      <c r="AY6725" s="104">
        <v>46118.754166666666</v>
      </c>
      <c r="AZ6725">
        <v>382722</v>
      </c>
      <c r="BA6725" t="s">
        <v>4728</v>
      </c>
      <c r="BB6725" t="s">
        <v>5989</v>
      </c>
      <c r="BF6725" t="s">
        <v>5942</v>
      </c>
    </row>
    <row r="6726" spans="46:58" x14ac:dyDescent="0.25">
      <c r="AT6726" t="s">
        <v>253</v>
      </c>
      <c r="AU6726" t="s">
        <v>2259</v>
      </c>
      <c r="AV6726" t="s">
        <v>1891</v>
      </c>
      <c r="AX6726" t="s">
        <v>6793</v>
      </c>
      <c r="AY6726" s="104">
        <v>46118.754166666666</v>
      </c>
      <c r="AZ6726">
        <v>1952956</v>
      </c>
      <c r="BA6726" t="s">
        <v>4728</v>
      </c>
      <c r="BB6726" t="s">
        <v>5989</v>
      </c>
      <c r="BC6726" t="s">
        <v>4731</v>
      </c>
      <c r="BF6726" t="s">
        <v>5934</v>
      </c>
    </row>
    <row r="6727" spans="46:58" x14ac:dyDescent="0.25">
      <c r="AT6727" t="s">
        <v>2429</v>
      </c>
      <c r="AX6727" t="s">
        <v>7204</v>
      </c>
      <c r="AY6727" s="104">
        <v>46118.754166666666</v>
      </c>
      <c r="AZ6727">
        <v>397720</v>
      </c>
      <c r="BA6727" t="s">
        <v>4728</v>
      </c>
      <c r="BB6727" t="s">
        <v>5989</v>
      </c>
      <c r="BF6727" t="s">
        <v>4781</v>
      </c>
    </row>
    <row r="6728" spans="46:58" x14ac:dyDescent="0.25">
      <c r="AT6728" t="s">
        <v>1276</v>
      </c>
      <c r="AX6728" t="s">
        <v>6996</v>
      </c>
      <c r="AY6728" s="104">
        <v>46118.754166666666</v>
      </c>
      <c r="AZ6728">
        <v>763753</v>
      </c>
      <c r="BA6728" t="s">
        <v>4728</v>
      </c>
      <c r="BB6728" t="s">
        <v>5989</v>
      </c>
      <c r="BF6728" t="s">
        <v>5918</v>
      </c>
    </row>
    <row r="6729" spans="46:58" x14ac:dyDescent="0.25">
      <c r="AT6729" t="s">
        <v>253</v>
      </c>
      <c r="AX6729" t="s">
        <v>4890</v>
      </c>
      <c r="AY6729" s="104">
        <v>46118.754861111112</v>
      </c>
      <c r="AZ6729">
        <v>852172</v>
      </c>
      <c r="BA6729" t="s">
        <v>4728</v>
      </c>
      <c r="BB6729" t="s">
        <v>5989</v>
      </c>
      <c r="BF6729" t="s">
        <v>5920</v>
      </c>
    </row>
    <row r="6730" spans="46:58" x14ac:dyDescent="0.25">
      <c r="AX6730" t="s">
        <v>4963</v>
      </c>
      <c r="AY6730" s="104">
        <v>46118.755555555559</v>
      </c>
      <c r="AZ6730">
        <v>87110</v>
      </c>
      <c r="BA6730" t="s">
        <v>4728</v>
      </c>
      <c r="BB6730" t="s">
        <v>5989</v>
      </c>
    </row>
    <row r="6731" spans="46:58" x14ac:dyDescent="0.25">
      <c r="AX6731" t="s">
        <v>5012</v>
      </c>
      <c r="AY6731" s="104">
        <v>46118.756249999999</v>
      </c>
      <c r="AZ6731">
        <v>36903</v>
      </c>
      <c r="BA6731" t="s">
        <v>4728</v>
      </c>
      <c r="BB6731" t="s">
        <v>5989</v>
      </c>
    </row>
    <row r="6732" spans="46:58" x14ac:dyDescent="0.25">
      <c r="AX6732" t="s">
        <v>5976</v>
      </c>
      <c r="AY6732" s="104">
        <v>46118.756249999999</v>
      </c>
      <c r="AZ6732">
        <v>72194</v>
      </c>
      <c r="BA6732" t="s">
        <v>4728</v>
      </c>
      <c r="BB6732" t="s">
        <v>5989</v>
      </c>
    </row>
    <row r="6733" spans="46:58" x14ac:dyDescent="0.25">
      <c r="AT6733" t="s">
        <v>2383</v>
      </c>
      <c r="AX6733" t="s">
        <v>4755</v>
      </c>
      <c r="AY6733" s="104">
        <v>46118.756944444445</v>
      </c>
      <c r="AZ6733">
        <v>813774</v>
      </c>
      <c r="BA6733" t="s">
        <v>4728</v>
      </c>
      <c r="BB6733" t="s">
        <v>5989</v>
      </c>
      <c r="BF6733" t="s">
        <v>5931</v>
      </c>
    </row>
    <row r="6734" spans="46:58" x14ac:dyDescent="0.25">
      <c r="AT6734" t="s">
        <v>2407</v>
      </c>
      <c r="AX6734" t="s">
        <v>5199</v>
      </c>
      <c r="AY6734" s="104">
        <v>46118.757638888892</v>
      </c>
      <c r="AZ6734">
        <v>551079</v>
      </c>
      <c r="BA6734" t="s">
        <v>4728</v>
      </c>
      <c r="BB6734" t="s">
        <v>5989</v>
      </c>
      <c r="BF6734" t="s">
        <v>5950</v>
      </c>
    </row>
    <row r="6735" spans="46:58" x14ac:dyDescent="0.25">
      <c r="AT6735" t="s">
        <v>852</v>
      </c>
      <c r="AX6735" t="s">
        <v>5356</v>
      </c>
      <c r="AY6735" s="104">
        <v>46118.757638888892</v>
      </c>
      <c r="AZ6735">
        <v>595399</v>
      </c>
      <c r="BA6735" t="s">
        <v>4728</v>
      </c>
      <c r="BB6735" t="s">
        <v>5989</v>
      </c>
      <c r="BF6735" t="s">
        <v>5931</v>
      </c>
    </row>
    <row r="6736" spans="46:58" x14ac:dyDescent="0.25">
      <c r="AT6736" t="s">
        <v>1481</v>
      </c>
      <c r="AX6736" t="s">
        <v>5013</v>
      </c>
      <c r="AY6736" s="104">
        <v>46118.758333333331</v>
      </c>
      <c r="AZ6736">
        <v>516567</v>
      </c>
      <c r="BA6736" t="s">
        <v>4728</v>
      </c>
      <c r="BB6736" t="s">
        <v>5989</v>
      </c>
      <c r="BF6736" t="s">
        <v>5931</v>
      </c>
    </row>
    <row r="6737" spans="46:58" x14ac:dyDescent="0.25">
      <c r="AT6737" t="s">
        <v>1945</v>
      </c>
      <c r="AX6737" t="s">
        <v>4968</v>
      </c>
      <c r="AY6737" s="104">
        <v>46118.758333333331</v>
      </c>
      <c r="AZ6737">
        <v>516281</v>
      </c>
      <c r="BA6737" t="s">
        <v>4728</v>
      </c>
      <c r="BB6737" t="s">
        <v>5989</v>
      </c>
      <c r="BC6737" t="s">
        <v>4731</v>
      </c>
      <c r="BF6737" t="s">
        <v>4781</v>
      </c>
    </row>
    <row r="6738" spans="46:58" x14ac:dyDescent="0.25">
      <c r="AT6738" t="s">
        <v>2559</v>
      </c>
      <c r="AX6738" t="s">
        <v>4963</v>
      </c>
      <c r="AY6738" s="104">
        <v>46118.759027777778</v>
      </c>
      <c r="AZ6738">
        <v>907489</v>
      </c>
      <c r="BA6738" t="s">
        <v>4728</v>
      </c>
      <c r="BB6738" t="s">
        <v>5989</v>
      </c>
      <c r="BF6738" t="s">
        <v>5918</v>
      </c>
    </row>
    <row r="6739" spans="46:58" x14ac:dyDescent="0.25">
      <c r="AT6739" t="s">
        <v>1955</v>
      </c>
      <c r="AU6739" t="s">
        <v>217</v>
      </c>
      <c r="AX6739" t="s">
        <v>5502</v>
      </c>
      <c r="AY6739" s="104">
        <v>46118.759722222225</v>
      </c>
      <c r="AZ6739">
        <v>1431916</v>
      </c>
      <c r="BA6739" t="s">
        <v>4728</v>
      </c>
      <c r="BB6739" t="s">
        <v>5989</v>
      </c>
      <c r="BC6739" t="s">
        <v>4731</v>
      </c>
      <c r="BF6739" t="s">
        <v>6387</v>
      </c>
    </row>
    <row r="6740" spans="46:58" x14ac:dyDescent="0.25">
      <c r="AT6740" t="s">
        <v>1048</v>
      </c>
      <c r="AX6740" t="s">
        <v>4783</v>
      </c>
      <c r="AY6740" s="104">
        <v>46118.759722222225</v>
      </c>
      <c r="AZ6740">
        <v>601138</v>
      </c>
      <c r="BA6740" t="s">
        <v>4728</v>
      </c>
      <c r="BB6740" t="s">
        <v>5989</v>
      </c>
      <c r="BF6740" t="s">
        <v>5918</v>
      </c>
    </row>
    <row r="6741" spans="46:58" x14ac:dyDescent="0.25">
      <c r="AT6741" t="s">
        <v>1955</v>
      </c>
      <c r="AX6741" t="s">
        <v>4755</v>
      </c>
      <c r="AY6741" s="104">
        <v>46118.760416666664</v>
      </c>
      <c r="AZ6741">
        <v>1280454</v>
      </c>
      <c r="BA6741" t="s">
        <v>4761</v>
      </c>
      <c r="BB6741" t="s">
        <v>5989</v>
      </c>
      <c r="BF6741" t="s">
        <v>5934</v>
      </c>
    </row>
    <row r="6742" spans="46:58" x14ac:dyDescent="0.25">
      <c r="AT6742" t="s">
        <v>78</v>
      </c>
      <c r="AU6742" t="s">
        <v>1891</v>
      </c>
      <c r="AX6742" t="s">
        <v>5833</v>
      </c>
      <c r="AY6742" s="104">
        <v>46118.760416666664</v>
      </c>
      <c r="AZ6742">
        <v>1929685</v>
      </c>
      <c r="BA6742" t="s">
        <v>4728</v>
      </c>
      <c r="BB6742" t="s">
        <v>5989</v>
      </c>
      <c r="BC6742" t="s">
        <v>4731</v>
      </c>
      <c r="BF6742" t="s">
        <v>7878</v>
      </c>
    </row>
    <row r="6743" spans="46:58" x14ac:dyDescent="0.25">
      <c r="AT6743" t="s">
        <v>1945</v>
      </c>
      <c r="AX6743" t="s">
        <v>5238</v>
      </c>
      <c r="AY6743" s="104">
        <v>46118.761805555558</v>
      </c>
      <c r="AZ6743">
        <v>259635</v>
      </c>
      <c r="BA6743" t="s">
        <v>4728</v>
      </c>
      <c r="BB6743" t="s">
        <v>5989</v>
      </c>
      <c r="BF6743" t="s">
        <v>4781</v>
      </c>
    </row>
    <row r="6744" spans="46:58" x14ac:dyDescent="0.25">
      <c r="AT6744" t="s">
        <v>2407</v>
      </c>
      <c r="AX6744" t="s">
        <v>4968</v>
      </c>
      <c r="AY6744" s="104">
        <v>46118.761805555558</v>
      </c>
      <c r="AZ6744">
        <v>412042</v>
      </c>
      <c r="BA6744" t="s">
        <v>4728</v>
      </c>
      <c r="BB6744" t="s">
        <v>5989</v>
      </c>
      <c r="BF6744" t="s">
        <v>5918</v>
      </c>
    </row>
    <row r="6745" spans="46:58" x14ac:dyDescent="0.25">
      <c r="AX6745" t="s">
        <v>4854</v>
      </c>
      <c r="AY6745" s="104">
        <v>46118.762499999997</v>
      </c>
      <c r="AZ6745">
        <v>167172</v>
      </c>
      <c r="BA6745" t="s">
        <v>4728</v>
      </c>
      <c r="BB6745" t="s">
        <v>5989</v>
      </c>
    </row>
    <row r="6746" spans="46:58" x14ac:dyDescent="0.25">
      <c r="AT6746" t="s">
        <v>852</v>
      </c>
      <c r="AX6746" t="s">
        <v>5617</v>
      </c>
      <c r="AY6746" s="104">
        <v>46118.762499999997</v>
      </c>
      <c r="AZ6746">
        <v>426001</v>
      </c>
      <c r="BA6746" t="s">
        <v>4728</v>
      </c>
      <c r="BB6746" t="s">
        <v>5989</v>
      </c>
      <c r="BF6746" t="s">
        <v>5931</v>
      </c>
    </row>
    <row r="6747" spans="46:58" x14ac:dyDescent="0.25">
      <c r="AT6747" t="s">
        <v>1945</v>
      </c>
      <c r="AX6747" t="s">
        <v>4807</v>
      </c>
      <c r="AY6747" s="104">
        <v>46118.763194444444</v>
      </c>
      <c r="AZ6747">
        <v>339800</v>
      </c>
      <c r="BA6747" t="s">
        <v>4728</v>
      </c>
      <c r="BB6747" t="s">
        <v>5989</v>
      </c>
      <c r="BF6747" t="s">
        <v>5918</v>
      </c>
    </row>
    <row r="6748" spans="46:58" x14ac:dyDescent="0.25">
      <c r="AT6748" t="s">
        <v>253</v>
      </c>
      <c r="AX6748" t="s">
        <v>4922</v>
      </c>
      <c r="AY6748" s="104">
        <v>46118.763194444444</v>
      </c>
      <c r="AZ6748">
        <v>183620</v>
      </c>
      <c r="BA6748" t="s">
        <v>4728</v>
      </c>
      <c r="BB6748" t="s">
        <v>5989</v>
      </c>
      <c r="BF6748" t="s">
        <v>5925</v>
      </c>
    </row>
    <row r="6749" spans="46:58" x14ac:dyDescent="0.25">
      <c r="AT6749" t="s">
        <v>2429</v>
      </c>
      <c r="AX6749" t="s">
        <v>7879</v>
      </c>
      <c r="AY6749" s="104">
        <v>46118.763888888891</v>
      </c>
      <c r="AZ6749">
        <v>500285</v>
      </c>
      <c r="BA6749" t="s">
        <v>4761</v>
      </c>
      <c r="BB6749" t="s">
        <v>5989</v>
      </c>
      <c r="BF6749" t="s">
        <v>5966</v>
      </c>
    </row>
    <row r="6750" spans="46:58" x14ac:dyDescent="0.25">
      <c r="AT6750" t="s">
        <v>253</v>
      </c>
      <c r="AX6750" t="s">
        <v>5155</v>
      </c>
      <c r="AY6750" s="104">
        <v>46118.763888888891</v>
      </c>
      <c r="AZ6750">
        <v>532849</v>
      </c>
      <c r="BA6750" t="s">
        <v>4728</v>
      </c>
      <c r="BB6750" t="s">
        <v>5989</v>
      </c>
      <c r="BF6750" t="s">
        <v>5942</v>
      </c>
    </row>
    <row r="6751" spans="46:58" x14ac:dyDescent="0.25">
      <c r="AT6751" t="s">
        <v>2403</v>
      </c>
      <c r="AX6751" t="s">
        <v>5238</v>
      </c>
      <c r="AY6751" s="104">
        <v>46118.76458333333</v>
      </c>
      <c r="AZ6751">
        <v>1578950</v>
      </c>
      <c r="BA6751" t="s">
        <v>4728</v>
      </c>
      <c r="BB6751" t="s">
        <v>5989</v>
      </c>
      <c r="BF6751" t="s">
        <v>5920</v>
      </c>
    </row>
    <row r="6752" spans="46:58" x14ac:dyDescent="0.25">
      <c r="AX6752" t="s">
        <v>4926</v>
      </c>
      <c r="AY6752" s="104">
        <v>46118.76458333333</v>
      </c>
      <c r="AZ6752">
        <v>40644</v>
      </c>
      <c r="BA6752" t="s">
        <v>4728</v>
      </c>
      <c r="BB6752" t="s">
        <v>5989</v>
      </c>
    </row>
    <row r="6753" spans="46:58" x14ac:dyDescent="0.25">
      <c r="AT6753" t="s">
        <v>1481</v>
      </c>
      <c r="AX6753" t="s">
        <v>4778</v>
      </c>
      <c r="AY6753" s="104">
        <v>46118.765277777777</v>
      </c>
      <c r="AZ6753">
        <v>434410</v>
      </c>
      <c r="BA6753" t="s">
        <v>4728</v>
      </c>
      <c r="BB6753" t="s">
        <v>5989</v>
      </c>
      <c r="BF6753" t="s">
        <v>5934</v>
      </c>
    </row>
    <row r="6754" spans="46:58" x14ac:dyDescent="0.25">
      <c r="AT6754" t="s">
        <v>1292</v>
      </c>
      <c r="AX6754" t="s">
        <v>4922</v>
      </c>
      <c r="AY6754" s="104">
        <v>46118.765277777777</v>
      </c>
      <c r="AZ6754">
        <v>406709</v>
      </c>
      <c r="BA6754" t="s">
        <v>4728</v>
      </c>
      <c r="BB6754" t="s">
        <v>5989</v>
      </c>
      <c r="BF6754" t="s">
        <v>5948</v>
      </c>
    </row>
    <row r="6755" spans="46:58" x14ac:dyDescent="0.25">
      <c r="AT6755" t="s">
        <v>1124</v>
      </c>
      <c r="AX6755" t="s">
        <v>5108</v>
      </c>
      <c r="AY6755" s="104">
        <v>46118.765972222223</v>
      </c>
      <c r="AZ6755">
        <v>65835</v>
      </c>
      <c r="BA6755" t="s">
        <v>4728</v>
      </c>
      <c r="BB6755" t="s">
        <v>5989</v>
      </c>
      <c r="BF6755" t="s">
        <v>5918</v>
      </c>
    </row>
    <row r="6756" spans="46:58" x14ac:dyDescent="0.25">
      <c r="AT6756" t="s">
        <v>1276</v>
      </c>
      <c r="AX6756" t="s">
        <v>6515</v>
      </c>
      <c r="AY6756" s="104">
        <v>46118.765972222223</v>
      </c>
      <c r="AZ6756">
        <v>219436</v>
      </c>
      <c r="BA6756" t="s">
        <v>4761</v>
      </c>
      <c r="BB6756" t="s">
        <v>5989</v>
      </c>
      <c r="BF6756" t="s">
        <v>5966</v>
      </c>
    </row>
    <row r="6757" spans="46:58" x14ac:dyDescent="0.25">
      <c r="AT6757" t="s">
        <v>1124</v>
      </c>
      <c r="AX6757" t="s">
        <v>7857</v>
      </c>
      <c r="AY6757" s="104">
        <v>46118.76666666667</v>
      </c>
      <c r="AZ6757">
        <v>729485</v>
      </c>
      <c r="BA6757" t="s">
        <v>4761</v>
      </c>
      <c r="BB6757" t="s">
        <v>5989</v>
      </c>
      <c r="BF6757" t="s">
        <v>4781</v>
      </c>
    </row>
    <row r="6758" spans="46:58" x14ac:dyDescent="0.25">
      <c r="AT6758" t="s">
        <v>2383</v>
      </c>
      <c r="AX6758" t="s">
        <v>4807</v>
      </c>
      <c r="AY6758" s="104">
        <v>46118.76666666667</v>
      </c>
      <c r="AZ6758">
        <v>353896</v>
      </c>
      <c r="BA6758" t="s">
        <v>4728</v>
      </c>
      <c r="BB6758" t="s">
        <v>5989</v>
      </c>
      <c r="BF6758" t="s">
        <v>5931</v>
      </c>
    </row>
    <row r="6759" spans="46:58" x14ac:dyDescent="0.25">
      <c r="AT6759" t="s">
        <v>1945</v>
      </c>
      <c r="AU6759" t="s">
        <v>211</v>
      </c>
      <c r="AX6759" t="s">
        <v>7684</v>
      </c>
      <c r="AY6759" s="104">
        <v>46118.76666666667</v>
      </c>
      <c r="AZ6759">
        <v>1240760</v>
      </c>
      <c r="BA6759" t="s">
        <v>4728</v>
      </c>
      <c r="BB6759" t="s">
        <v>5989</v>
      </c>
      <c r="BC6759" t="s">
        <v>4731</v>
      </c>
      <c r="BF6759" t="s">
        <v>5918</v>
      </c>
    </row>
    <row r="6760" spans="46:58" x14ac:dyDescent="0.25">
      <c r="AT6760" t="s">
        <v>2407</v>
      </c>
      <c r="AX6760" t="s">
        <v>4926</v>
      </c>
      <c r="AY6760" s="104">
        <v>46118.767361111109</v>
      </c>
      <c r="AZ6760">
        <v>874831</v>
      </c>
      <c r="BA6760" t="s">
        <v>4728</v>
      </c>
      <c r="BB6760" t="s">
        <v>5989</v>
      </c>
      <c r="BF6760" t="s">
        <v>5956</v>
      </c>
    </row>
    <row r="6761" spans="46:58" x14ac:dyDescent="0.25">
      <c r="AT6761" t="s">
        <v>852</v>
      </c>
      <c r="AX6761" t="s">
        <v>5108</v>
      </c>
      <c r="AY6761" s="104">
        <v>46118.767361111109</v>
      </c>
      <c r="AZ6761">
        <v>948844</v>
      </c>
      <c r="BA6761" t="s">
        <v>4728</v>
      </c>
      <c r="BB6761" t="s">
        <v>5989</v>
      </c>
      <c r="BF6761" t="s">
        <v>5942</v>
      </c>
    </row>
    <row r="6762" spans="46:58" x14ac:dyDescent="0.25">
      <c r="AT6762" t="s">
        <v>247</v>
      </c>
      <c r="AX6762" t="s">
        <v>6035</v>
      </c>
      <c r="AY6762" s="104">
        <v>46118.767361111109</v>
      </c>
      <c r="AZ6762">
        <v>328515</v>
      </c>
      <c r="BA6762" t="s">
        <v>4761</v>
      </c>
      <c r="BB6762" t="s">
        <v>5989</v>
      </c>
      <c r="BF6762" t="s">
        <v>5966</v>
      </c>
    </row>
    <row r="6763" spans="46:58" x14ac:dyDescent="0.25">
      <c r="AX6763" t="s">
        <v>5001</v>
      </c>
      <c r="AY6763" s="104">
        <v>46118.767361111109</v>
      </c>
      <c r="AZ6763">
        <v>104684</v>
      </c>
      <c r="BA6763" t="s">
        <v>4728</v>
      </c>
      <c r="BB6763" t="s">
        <v>5989</v>
      </c>
    </row>
    <row r="6764" spans="46:58" x14ac:dyDescent="0.25">
      <c r="AT6764" t="s">
        <v>1945</v>
      </c>
      <c r="AX6764" t="s">
        <v>7880</v>
      </c>
      <c r="AY6764" s="104">
        <v>46118.768750000003</v>
      </c>
      <c r="AZ6764">
        <v>289755</v>
      </c>
      <c r="BA6764" t="s">
        <v>4728</v>
      </c>
      <c r="BB6764" t="s">
        <v>5989</v>
      </c>
      <c r="BF6764" t="s">
        <v>5918</v>
      </c>
    </row>
    <row r="6765" spans="46:58" x14ac:dyDescent="0.25">
      <c r="AT6765" t="s">
        <v>247</v>
      </c>
      <c r="AX6765" t="s">
        <v>7881</v>
      </c>
      <c r="AY6765" s="104">
        <v>46118.768750000003</v>
      </c>
      <c r="AZ6765">
        <v>571409</v>
      </c>
      <c r="BA6765" t="s">
        <v>4728</v>
      </c>
      <c r="BB6765" t="s">
        <v>5989</v>
      </c>
      <c r="BF6765" t="s">
        <v>5958</v>
      </c>
    </row>
    <row r="6766" spans="46:58" x14ac:dyDescent="0.25">
      <c r="AT6766" t="s">
        <v>1732</v>
      </c>
      <c r="AU6766" t="s">
        <v>226</v>
      </c>
      <c r="AX6766" t="s">
        <v>7882</v>
      </c>
      <c r="AY6766" s="104">
        <v>46118.769444444442</v>
      </c>
      <c r="AZ6766">
        <v>1041873</v>
      </c>
      <c r="BA6766" t="s">
        <v>4728</v>
      </c>
      <c r="BB6766" t="s">
        <v>5989</v>
      </c>
      <c r="BF6766" t="s">
        <v>5705</v>
      </c>
    </row>
    <row r="6767" spans="46:58" x14ac:dyDescent="0.25">
      <c r="AT6767" t="s">
        <v>2559</v>
      </c>
      <c r="AX6767" t="s">
        <v>7871</v>
      </c>
      <c r="AY6767" s="104">
        <v>46118.770138888889</v>
      </c>
      <c r="AZ6767">
        <v>499746</v>
      </c>
      <c r="BA6767" t="s">
        <v>4761</v>
      </c>
      <c r="BB6767" t="s">
        <v>5989</v>
      </c>
      <c r="BF6767" t="s">
        <v>5966</v>
      </c>
    </row>
    <row r="6768" spans="46:58" x14ac:dyDescent="0.25">
      <c r="AT6768" t="s">
        <v>1481</v>
      </c>
      <c r="AX6768" t="s">
        <v>4757</v>
      </c>
      <c r="AY6768" s="104">
        <v>46118.770138888889</v>
      </c>
      <c r="AZ6768">
        <v>847429</v>
      </c>
      <c r="BA6768" t="s">
        <v>4728</v>
      </c>
      <c r="BB6768" t="s">
        <v>5989</v>
      </c>
      <c r="BF6768" t="s">
        <v>5918</v>
      </c>
    </row>
    <row r="6769" spans="46:58" x14ac:dyDescent="0.25">
      <c r="AT6769" t="s">
        <v>2510</v>
      </c>
      <c r="AX6769" t="s">
        <v>6035</v>
      </c>
      <c r="AY6769" s="104">
        <v>46118.771527777775</v>
      </c>
      <c r="AZ6769">
        <v>511870</v>
      </c>
      <c r="BA6769" t="s">
        <v>4728</v>
      </c>
      <c r="BB6769" t="s">
        <v>5989</v>
      </c>
      <c r="BF6769" t="s">
        <v>5934</v>
      </c>
    </row>
    <row r="6770" spans="46:58" x14ac:dyDescent="0.25">
      <c r="AT6770" t="s">
        <v>1732</v>
      </c>
      <c r="AX6770" t="s">
        <v>6886</v>
      </c>
      <c r="AY6770" s="104">
        <v>46118.771527777775</v>
      </c>
      <c r="AZ6770">
        <v>434226</v>
      </c>
      <c r="BA6770" t="s">
        <v>4728</v>
      </c>
      <c r="BB6770" t="s">
        <v>5989</v>
      </c>
      <c r="BF6770" t="s">
        <v>4781</v>
      </c>
    </row>
    <row r="6771" spans="46:58" x14ac:dyDescent="0.25">
      <c r="AT6771" t="s">
        <v>2559</v>
      </c>
      <c r="AX6771" t="s">
        <v>7258</v>
      </c>
      <c r="AY6771" s="104">
        <v>46118.772222222222</v>
      </c>
      <c r="AZ6771">
        <v>406754</v>
      </c>
      <c r="BA6771" t="s">
        <v>4761</v>
      </c>
      <c r="BB6771" t="s">
        <v>5989</v>
      </c>
      <c r="BF6771" t="s">
        <v>5966</v>
      </c>
    </row>
    <row r="6772" spans="46:58" x14ac:dyDescent="0.25">
      <c r="AT6772" t="s">
        <v>2259</v>
      </c>
      <c r="AX6772" t="s">
        <v>5023</v>
      </c>
      <c r="AY6772" s="104">
        <v>46118.772222222222</v>
      </c>
      <c r="AZ6772">
        <v>2721528</v>
      </c>
      <c r="BA6772" t="s">
        <v>4728</v>
      </c>
      <c r="BB6772" t="s">
        <v>5989</v>
      </c>
      <c r="BF6772" t="s">
        <v>5942</v>
      </c>
    </row>
    <row r="6773" spans="46:58" x14ac:dyDescent="0.25">
      <c r="AT6773" t="s">
        <v>247</v>
      </c>
      <c r="AX6773" t="s">
        <v>7880</v>
      </c>
      <c r="AY6773" s="104">
        <v>46118.772222222222</v>
      </c>
      <c r="AZ6773">
        <v>863554</v>
      </c>
      <c r="BA6773" t="s">
        <v>4728</v>
      </c>
      <c r="BB6773" t="s">
        <v>5989</v>
      </c>
      <c r="BF6773" t="s">
        <v>5931</v>
      </c>
    </row>
    <row r="6774" spans="46:58" x14ac:dyDescent="0.25">
      <c r="AX6774" t="s">
        <v>5577</v>
      </c>
      <c r="AY6774" s="104">
        <v>46118.772916666669</v>
      </c>
      <c r="AZ6774">
        <v>34625</v>
      </c>
      <c r="BA6774" t="s">
        <v>4728</v>
      </c>
      <c r="BB6774" t="s">
        <v>5989</v>
      </c>
    </row>
    <row r="6775" spans="46:58" x14ac:dyDescent="0.25">
      <c r="AT6775" t="s">
        <v>2559</v>
      </c>
      <c r="AX6775" t="s">
        <v>5488</v>
      </c>
      <c r="AY6775" s="104">
        <v>46118.773611111108</v>
      </c>
      <c r="AZ6775">
        <v>450789</v>
      </c>
      <c r="BA6775" t="s">
        <v>4728</v>
      </c>
      <c r="BB6775" t="s">
        <v>5989</v>
      </c>
      <c r="BF6775" t="s">
        <v>5931</v>
      </c>
    </row>
    <row r="6776" spans="46:58" x14ac:dyDescent="0.25">
      <c r="AT6776" t="s">
        <v>1732</v>
      </c>
      <c r="AX6776" t="s">
        <v>5700</v>
      </c>
      <c r="AY6776" s="104">
        <v>46118.773611111108</v>
      </c>
      <c r="AZ6776">
        <v>314917</v>
      </c>
      <c r="BA6776" t="s">
        <v>4728</v>
      </c>
      <c r="BB6776" t="s">
        <v>5989</v>
      </c>
      <c r="BF6776" t="s">
        <v>4781</v>
      </c>
    </row>
    <row r="6777" spans="46:58" x14ac:dyDescent="0.25">
      <c r="AT6777" t="s">
        <v>1732</v>
      </c>
      <c r="AX6777" t="s">
        <v>5767</v>
      </c>
      <c r="AY6777" s="104">
        <v>46118.775000000001</v>
      </c>
      <c r="AZ6777">
        <v>263122</v>
      </c>
      <c r="BA6777" t="s">
        <v>4728</v>
      </c>
      <c r="BB6777" t="s">
        <v>5989</v>
      </c>
      <c r="BF6777" t="s">
        <v>4781</v>
      </c>
    </row>
    <row r="6778" spans="46:58" x14ac:dyDescent="0.25">
      <c r="AT6778" t="s">
        <v>852</v>
      </c>
      <c r="AX6778" t="s">
        <v>7857</v>
      </c>
      <c r="AY6778" s="104">
        <v>46118.775694444441</v>
      </c>
      <c r="AZ6778">
        <v>656539</v>
      </c>
      <c r="BA6778" t="s">
        <v>4761</v>
      </c>
      <c r="BB6778" t="s">
        <v>5989</v>
      </c>
      <c r="BF6778" t="s">
        <v>5966</v>
      </c>
    </row>
    <row r="6779" spans="46:58" x14ac:dyDescent="0.25">
      <c r="AT6779" t="s">
        <v>2559</v>
      </c>
      <c r="AX6779" t="s">
        <v>5502</v>
      </c>
      <c r="AY6779" s="104">
        <v>46118.776388888888</v>
      </c>
      <c r="AZ6779">
        <v>412507</v>
      </c>
      <c r="BA6779" t="s">
        <v>4761</v>
      </c>
      <c r="BB6779" t="s">
        <v>5989</v>
      </c>
      <c r="BF6779" t="s">
        <v>5966</v>
      </c>
    </row>
    <row r="6780" spans="46:58" x14ac:dyDescent="0.25">
      <c r="AT6780" t="s">
        <v>2559</v>
      </c>
      <c r="AX6780" t="s">
        <v>6276</v>
      </c>
      <c r="AY6780" s="104">
        <v>46118.776388888888</v>
      </c>
      <c r="AZ6780">
        <v>446639</v>
      </c>
      <c r="BA6780" t="s">
        <v>4728</v>
      </c>
      <c r="BB6780" t="s">
        <v>5989</v>
      </c>
      <c r="BF6780" t="s">
        <v>5918</v>
      </c>
    </row>
    <row r="6781" spans="46:58" x14ac:dyDescent="0.25">
      <c r="AT6781" t="s">
        <v>1220</v>
      </c>
      <c r="AX6781" t="s">
        <v>5012</v>
      </c>
      <c r="AY6781" s="104">
        <v>46118.777083333334</v>
      </c>
      <c r="AZ6781">
        <v>557544</v>
      </c>
      <c r="BA6781" t="s">
        <v>4728</v>
      </c>
      <c r="BB6781" t="s">
        <v>5989</v>
      </c>
      <c r="BF6781" t="s">
        <v>5956</v>
      </c>
    </row>
    <row r="6782" spans="46:58" x14ac:dyDescent="0.25">
      <c r="AT6782" t="s">
        <v>1559</v>
      </c>
      <c r="AU6782" t="s">
        <v>1891</v>
      </c>
      <c r="AX6782" t="s">
        <v>6799</v>
      </c>
      <c r="AY6782" s="104">
        <v>46118.777777777781</v>
      </c>
      <c r="AZ6782">
        <v>836450</v>
      </c>
      <c r="BA6782" t="s">
        <v>4728</v>
      </c>
      <c r="BB6782" t="s">
        <v>5989</v>
      </c>
      <c r="BC6782" t="s">
        <v>4731</v>
      </c>
      <c r="BF6782" t="s">
        <v>6501</v>
      </c>
    </row>
    <row r="6783" spans="46:58" x14ac:dyDescent="0.25">
      <c r="AT6783" t="s">
        <v>1481</v>
      </c>
      <c r="AX6783" t="s">
        <v>7871</v>
      </c>
      <c r="AY6783" s="104">
        <v>46118.777777777781</v>
      </c>
      <c r="AZ6783">
        <v>845961</v>
      </c>
      <c r="BA6783" t="s">
        <v>4728</v>
      </c>
      <c r="BB6783" t="s">
        <v>5989</v>
      </c>
      <c r="BF6783" t="s">
        <v>5958</v>
      </c>
    </row>
    <row r="6784" spans="46:58" x14ac:dyDescent="0.25">
      <c r="AT6784" t="s">
        <v>2429</v>
      </c>
      <c r="AX6784" t="s">
        <v>5767</v>
      </c>
      <c r="AY6784" s="104">
        <v>46118.777777777781</v>
      </c>
      <c r="AZ6784">
        <v>251194</v>
      </c>
      <c r="BA6784" t="s">
        <v>4728</v>
      </c>
      <c r="BB6784" t="s">
        <v>5989</v>
      </c>
      <c r="BF6784" t="s">
        <v>5942</v>
      </c>
    </row>
    <row r="6785" spans="46:58" x14ac:dyDescent="0.25">
      <c r="AT6785" t="s">
        <v>2429</v>
      </c>
      <c r="AX6785" t="s">
        <v>7883</v>
      </c>
      <c r="AY6785" s="104">
        <v>46118.777777777781</v>
      </c>
      <c r="AZ6785">
        <v>653069</v>
      </c>
      <c r="BA6785" t="s">
        <v>4728</v>
      </c>
      <c r="BB6785" t="s">
        <v>5989</v>
      </c>
      <c r="BF6785" t="s">
        <v>4781</v>
      </c>
    </row>
    <row r="6786" spans="46:58" x14ac:dyDescent="0.25">
      <c r="AT6786" t="s">
        <v>2510</v>
      </c>
      <c r="AX6786" t="s">
        <v>7884</v>
      </c>
      <c r="AY6786" s="104">
        <v>46118.779861111114</v>
      </c>
      <c r="AZ6786">
        <v>301439</v>
      </c>
      <c r="BA6786" t="s">
        <v>4728</v>
      </c>
      <c r="BB6786" t="s">
        <v>5989</v>
      </c>
      <c r="BF6786" t="s">
        <v>5931</v>
      </c>
    </row>
    <row r="6787" spans="46:58" x14ac:dyDescent="0.25">
      <c r="AT6787" t="s">
        <v>1276</v>
      </c>
      <c r="AX6787" t="s">
        <v>4783</v>
      </c>
      <c r="AY6787" s="104">
        <v>46118.780555555553</v>
      </c>
      <c r="AZ6787">
        <v>130111</v>
      </c>
      <c r="BA6787" t="s">
        <v>4728</v>
      </c>
      <c r="BB6787" t="s">
        <v>5989</v>
      </c>
      <c r="BF6787" t="s">
        <v>4781</v>
      </c>
    </row>
    <row r="6788" spans="46:58" x14ac:dyDescent="0.25">
      <c r="AT6788" t="s">
        <v>1276</v>
      </c>
      <c r="AX6788" t="s">
        <v>5634</v>
      </c>
      <c r="AY6788" s="104">
        <v>46118.78125</v>
      </c>
      <c r="AZ6788">
        <v>705710</v>
      </c>
      <c r="BA6788" t="s">
        <v>4728</v>
      </c>
      <c r="BB6788" t="s">
        <v>5989</v>
      </c>
      <c r="BF6788" t="s">
        <v>5918</v>
      </c>
    </row>
    <row r="6789" spans="46:58" x14ac:dyDescent="0.25">
      <c r="AT6789" t="s">
        <v>2559</v>
      </c>
      <c r="AU6789" t="s">
        <v>2015</v>
      </c>
      <c r="AX6789" t="s">
        <v>5502</v>
      </c>
      <c r="AY6789" s="104">
        <v>46118.78125</v>
      </c>
      <c r="AZ6789">
        <v>246652</v>
      </c>
      <c r="BA6789" t="s">
        <v>4728</v>
      </c>
      <c r="BB6789" t="s">
        <v>5989</v>
      </c>
      <c r="BF6789" t="s">
        <v>5966</v>
      </c>
    </row>
    <row r="6790" spans="46:58" x14ac:dyDescent="0.25">
      <c r="AT6790" t="s">
        <v>247</v>
      </c>
      <c r="AX6790" t="s">
        <v>5086</v>
      </c>
      <c r="AY6790" s="104">
        <v>46118.78125</v>
      </c>
      <c r="AZ6790">
        <v>263957</v>
      </c>
      <c r="BA6790" t="s">
        <v>4728</v>
      </c>
      <c r="BB6790" t="s">
        <v>5989</v>
      </c>
      <c r="BF6790" t="s">
        <v>5925</v>
      </c>
    </row>
    <row r="6791" spans="46:58" x14ac:dyDescent="0.25">
      <c r="AT6791" t="s">
        <v>852</v>
      </c>
      <c r="AX6791" t="s">
        <v>4826</v>
      </c>
      <c r="AY6791" s="104">
        <v>46118.78125</v>
      </c>
      <c r="AZ6791">
        <v>305035</v>
      </c>
      <c r="BA6791" t="s">
        <v>4728</v>
      </c>
      <c r="BB6791" t="s">
        <v>5989</v>
      </c>
      <c r="BF6791" t="s">
        <v>5942</v>
      </c>
    </row>
    <row r="6792" spans="46:58" x14ac:dyDescent="0.25">
      <c r="AT6792" t="s">
        <v>2403</v>
      </c>
      <c r="AX6792" t="s">
        <v>4783</v>
      </c>
      <c r="AY6792" s="104">
        <v>46118.781944444447</v>
      </c>
      <c r="AZ6792">
        <v>411493</v>
      </c>
      <c r="BA6792" t="s">
        <v>4728</v>
      </c>
      <c r="BB6792" t="s">
        <v>5989</v>
      </c>
      <c r="BF6792" t="s">
        <v>5942</v>
      </c>
    </row>
    <row r="6793" spans="46:58" x14ac:dyDescent="0.25">
      <c r="AT6793" t="s">
        <v>226</v>
      </c>
      <c r="AX6793" t="s">
        <v>5074</v>
      </c>
      <c r="AY6793" s="104">
        <v>46118.781944444447</v>
      </c>
      <c r="AZ6793">
        <v>863412</v>
      </c>
      <c r="BA6793" t="s">
        <v>4728</v>
      </c>
      <c r="BB6793" t="s">
        <v>5989</v>
      </c>
      <c r="BF6793" t="s">
        <v>5956</v>
      </c>
    </row>
    <row r="6794" spans="46:58" x14ac:dyDescent="0.25">
      <c r="AT6794" t="s">
        <v>253</v>
      </c>
      <c r="AX6794" t="s">
        <v>7611</v>
      </c>
      <c r="AY6794" s="104">
        <v>46118.782638888886</v>
      </c>
      <c r="AZ6794">
        <v>102188</v>
      </c>
      <c r="BA6794" t="s">
        <v>4728</v>
      </c>
      <c r="BB6794" t="s">
        <v>5989</v>
      </c>
      <c r="BF6794" t="s">
        <v>5956</v>
      </c>
    </row>
    <row r="6795" spans="46:58" x14ac:dyDescent="0.25">
      <c r="AT6795" t="s">
        <v>1385</v>
      </c>
      <c r="AX6795" t="s">
        <v>5083</v>
      </c>
      <c r="AY6795" s="104">
        <v>46118.782638888886</v>
      </c>
      <c r="AZ6795">
        <v>497231</v>
      </c>
      <c r="BA6795" t="s">
        <v>4728</v>
      </c>
      <c r="BB6795" t="s">
        <v>5989</v>
      </c>
      <c r="BF6795" t="s">
        <v>5931</v>
      </c>
    </row>
    <row r="6796" spans="46:58" x14ac:dyDescent="0.25">
      <c r="AT6796" t="s">
        <v>2510</v>
      </c>
      <c r="AU6796" t="s">
        <v>1891</v>
      </c>
      <c r="AX6796" t="s">
        <v>4762</v>
      </c>
      <c r="AY6796" s="104">
        <v>46118.782638888886</v>
      </c>
      <c r="AZ6796">
        <v>591417</v>
      </c>
      <c r="BA6796" t="s">
        <v>4728</v>
      </c>
      <c r="BB6796" t="s">
        <v>5989</v>
      </c>
      <c r="BC6796" t="s">
        <v>4731</v>
      </c>
      <c r="BF6796" t="s">
        <v>6148</v>
      </c>
    </row>
    <row r="6797" spans="46:58" x14ac:dyDescent="0.25">
      <c r="AT6797" t="s">
        <v>247</v>
      </c>
      <c r="AX6797" t="s">
        <v>5282</v>
      </c>
      <c r="AY6797" s="104">
        <v>46118.78402777778</v>
      </c>
      <c r="AZ6797">
        <v>109172</v>
      </c>
      <c r="BA6797" t="s">
        <v>4728</v>
      </c>
      <c r="BB6797" t="s">
        <v>5989</v>
      </c>
      <c r="BF6797" t="s">
        <v>4781</v>
      </c>
    </row>
    <row r="6798" spans="46:58" x14ac:dyDescent="0.25">
      <c r="AT6798" t="s">
        <v>2510</v>
      </c>
      <c r="AX6798" t="s">
        <v>5086</v>
      </c>
      <c r="AY6798" s="104">
        <v>46118.784722222219</v>
      </c>
      <c r="AZ6798">
        <v>379762</v>
      </c>
      <c r="BA6798" t="s">
        <v>4728</v>
      </c>
      <c r="BB6798" t="s">
        <v>5989</v>
      </c>
      <c r="BF6798" t="s">
        <v>5931</v>
      </c>
    </row>
    <row r="6799" spans="46:58" x14ac:dyDescent="0.25">
      <c r="AT6799" t="s">
        <v>1559</v>
      </c>
      <c r="AU6799" t="s">
        <v>217</v>
      </c>
      <c r="AX6799" t="s">
        <v>7611</v>
      </c>
      <c r="AY6799" s="104">
        <v>46118.784722222219</v>
      </c>
      <c r="AZ6799">
        <v>996458</v>
      </c>
      <c r="BA6799" t="s">
        <v>4728</v>
      </c>
      <c r="BB6799" t="s">
        <v>5989</v>
      </c>
      <c r="BC6799" t="s">
        <v>4731</v>
      </c>
      <c r="BF6799" t="s">
        <v>6415</v>
      </c>
    </row>
    <row r="6800" spans="46:58" x14ac:dyDescent="0.25">
      <c r="AT6800" t="s">
        <v>852</v>
      </c>
      <c r="AX6800" t="s">
        <v>5100</v>
      </c>
      <c r="AY6800" s="104">
        <v>46118.784722222219</v>
      </c>
      <c r="AZ6800">
        <v>340983</v>
      </c>
      <c r="BA6800" t="s">
        <v>4728</v>
      </c>
      <c r="BB6800" t="s">
        <v>5989</v>
      </c>
      <c r="BF6800" t="s">
        <v>5942</v>
      </c>
    </row>
    <row r="6801" spans="46:58" x14ac:dyDescent="0.25">
      <c r="AT6801" t="s">
        <v>2559</v>
      </c>
      <c r="AX6801" t="s">
        <v>5129</v>
      </c>
      <c r="AY6801" s="104">
        <v>46118.785416666666</v>
      </c>
      <c r="AZ6801">
        <v>295366</v>
      </c>
      <c r="BA6801" t="s">
        <v>4728</v>
      </c>
      <c r="BB6801" t="s">
        <v>5989</v>
      </c>
      <c r="BF6801" t="s">
        <v>5931</v>
      </c>
    </row>
    <row r="6802" spans="46:58" x14ac:dyDescent="0.25">
      <c r="AT6802" t="s">
        <v>226</v>
      </c>
      <c r="AX6802" t="s">
        <v>4755</v>
      </c>
      <c r="AY6802" s="104">
        <v>46118.785416666666</v>
      </c>
      <c r="AZ6802">
        <v>1261763</v>
      </c>
      <c r="BA6802" t="s">
        <v>4728</v>
      </c>
      <c r="BB6802" t="s">
        <v>5989</v>
      </c>
      <c r="BF6802" t="s">
        <v>4781</v>
      </c>
    </row>
    <row r="6803" spans="46:58" x14ac:dyDescent="0.25">
      <c r="AT6803" t="s">
        <v>2429</v>
      </c>
      <c r="AX6803" t="s">
        <v>5282</v>
      </c>
      <c r="AY6803" s="104">
        <v>46118.785416666666</v>
      </c>
      <c r="AZ6803">
        <v>351747</v>
      </c>
      <c r="BA6803" t="s">
        <v>4728</v>
      </c>
      <c r="BB6803" t="s">
        <v>5989</v>
      </c>
      <c r="BF6803" t="s">
        <v>4781</v>
      </c>
    </row>
    <row r="6804" spans="46:58" x14ac:dyDescent="0.25">
      <c r="AT6804" t="s">
        <v>1985</v>
      </c>
      <c r="AX6804" t="s">
        <v>5192</v>
      </c>
      <c r="AY6804" s="104">
        <v>46118.786111111112</v>
      </c>
      <c r="AZ6804">
        <v>1883614</v>
      </c>
      <c r="BA6804" t="s">
        <v>4728</v>
      </c>
      <c r="BB6804" t="s">
        <v>5989</v>
      </c>
      <c r="BF6804" t="s">
        <v>6069</v>
      </c>
    </row>
    <row r="6805" spans="46:58" x14ac:dyDescent="0.25">
      <c r="AT6805" t="s">
        <v>1955</v>
      </c>
      <c r="AX6805" t="s">
        <v>4826</v>
      </c>
      <c r="AY6805" s="104">
        <v>46118.786111111112</v>
      </c>
      <c r="AZ6805">
        <v>535073</v>
      </c>
      <c r="BA6805" t="s">
        <v>4728</v>
      </c>
      <c r="BB6805" t="s">
        <v>5989</v>
      </c>
      <c r="BF6805" t="s">
        <v>5942</v>
      </c>
    </row>
    <row r="6806" spans="46:58" x14ac:dyDescent="0.25">
      <c r="AT6806" t="s">
        <v>1385</v>
      </c>
      <c r="AX6806" t="s">
        <v>4755</v>
      </c>
      <c r="AY6806" s="104">
        <v>46118.786805555559</v>
      </c>
      <c r="AZ6806">
        <v>451729</v>
      </c>
      <c r="BA6806" t="s">
        <v>4728</v>
      </c>
      <c r="BB6806" t="s">
        <v>5989</v>
      </c>
      <c r="BF6806" t="s">
        <v>5931</v>
      </c>
    </row>
    <row r="6807" spans="46:58" x14ac:dyDescent="0.25">
      <c r="AT6807" t="s">
        <v>1124</v>
      </c>
      <c r="AX6807" t="s">
        <v>5347</v>
      </c>
      <c r="AY6807" s="104">
        <v>46118.786805555559</v>
      </c>
      <c r="AZ6807">
        <v>390612</v>
      </c>
      <c r="BA6807" t="s">
        <v>4728</v>
      </c>
      <c r="BB6807" t="s">
        <v>5989</v>
      </c>
      <c r="BF6807" t="s">
        <v>5918</v>
      </c>
    </row>
    <row r="6808" spans="46:58" x14ac:dyDescent="0.25">
      <c r="AT6808" t="s">
        <v>852</v>
      </c>
      <c r="AX6808" t="s">
        <v>5108</v>
      </c>
      <c r="AY6808" s="104">
        <v>46118.788194444445</v>
      </c>
      <c r="AZ6808">
        <v>454641</v>
      </c>
      <c r="BA6808" t="s">
        <v>4728</v>
      </c>
      <c r="BB6808" t="s">
        <v>5989</v>
      </c>
      <c r="BF6808" t="s">
        <v>5931</v>
      </c>
    </row>
    <row r="6809" spans="46:58" x14ac:dyDescent="0.25">
      <c r="AT6809" t="s">
        <v>1048</v>
      </c>
      <c r="AX6809" t="s">
        <v>4836</v>
      </c>
      <c r="AY6809" s="104">
        <v>46118.788888888892</v>
      </c>
      <c r="AZ6809">
        <v>234746</v>
      </c>
      <c r="BA6809" t="s">
        <v>4761</v>
      </c>
      <c r="BB6809" t="s">
        <v>5989</v>
      </c>
      <c r="BF6809" t="s">
        <v>5966</v>
      </c>
    </row>
    <row r="6810" spans="46:58" x14ac:dyDescent="0.25">
      <c r="AT6810" t="s">
        <v>2510</v>
      </c>
      <c r="AX6810" t="s">
        <v>4765</v>
      </c>
      <c r="AY6810" s="104">
        <v>46118.788888888892</v>
      </c>
      <c r="AZ6810">
        <v>343833</v>
      </c>
      <c r="BA6810" t="s">
        <v>4728</v>
      </c>
      <c r="BB6810" t="s">
        <v>5989</v>
      </c>
      <c r="BF6810" t="s">
        <v>5931</v>
      </c>
    </row>
    <row r="6811" spans="46:58" x14ac:dyDescent="0.25">
      <c r="AT6811" t="s">
        <v>744</v>
      </c>
      <c r="AU6811" t="s">
        <v>2559</v>
      </c>
      <c r="AX6811" t="s">
        <v>4948</v>
      </c>
      <c r="AY6811" s="104">
        <v>46118.789583333331</v>
      </c>
      <c r="AZ6811">
        <v>395898</v>
      </c>
      <c r="BA6811" t="s">
        <v>4728</v>
      </c>
      <c r="BB6811" t="s">
        <v>42</v>
      </c>
      <c r="BC6811" t="s">
        <v>5989</v>
      </c>
      <c r="BF6811" t="s">
        <v>5955</v>
      </c>
    </row>
    <row r="6812" spans="46:58" x14ac:dyDescent="0.25">
      <c r="AT6812" t="s">
        <v>2403</v>
      </c>
      <c r="AX6812" t="s">
        <v>4903</v>
      </c>
      <c r="AY6812" s="104">
        <v>46118.789583333331</v>
      </c>
      <c r="AZ6812">
        <v>263717</v>
      </c>
      <c r="BA6812" t="s">
        <v>4728</v>
      </c>
      <c r="BB6812" t="s">
        <v>5989</v>
      </c>
      <c r="BF6812" t="s">
        <v>5920</v>
      </c>
    </row>
    <row r="6813" spans="46:58" x14ac:dyDescent="0.25">
      <c r="AT6813" t="s">
        <v>2429</v>
      </c>
      <c r="AX6813" t="s">
        <v>5806</v>
      </c>
      <c r="AY6813" s="104">
        <v>46118.789583333331</v>
      </c>
      <c r="AZ6813">
        <v>222756</v>
      </c>
      <c r="BA6813" t="s">
        <v>4728</v>
      </c>
      <c r="BB6813" t="s">
        <v>5989</v>
      </c>
      <c r="BF6813" t="s">
        <v>4781</v>
      </c>
    </row>
    <row r="6814" spans="46:58" x14ac:dyDescent="0.25">
      <c r="AT6814" t="s">
        <v>1385</v>
      </c>
      <c r="AU6814" t="s">
        <v>211</v>
      </c>
      <c r="AX6814" t="s">
        <v>4890</v>
      </c>
      <c r="AY6814" s="104">
        <v>46118.790972222225</v>
      </c>
      <c r="AZ6814">
        <v>1657502</v>
      </c>
      <c r="BA6814" t="s">
        <v>4728</v>
      </c>
      <c r="BB6814" t="s">
        <v>5989</v>
      </c>
      <c r="BC6814" t="s">
        <v>4731</v>
      </c>
      <c r="BF6814" t="s">
        <v>6159</v>
      </c>
    </row>
    <row r="6815" spans="46:58" x14ac:dyDescent="0.25">
      <c r="AT6815" t="s">
        <v>1559</v>
      </c>
      <c r="AX6815" t="s">
        <v>7301</v>
      </c>
      <c r="AY6815" s="104">
        <v>46118.790972222225</v>
      </c>
      <c r="AZ6815">
        <v>545156</v>
      </c>
      <c r="BA6815" t="s">
        <v>4728</v>
      </c>
      <c r="BB6815" t="s">
        <v>5989</v>
      </c>
      <c r="BF6815" t="s">
        <v>5918</v>
      </c>
    </row>
    <row r="6816" spans="46:58" x14ac:dyDescent="0.25">
      <c r="AT6816" t="s">
        <v>1379</v>
      </c>
      <c r="AX6816" t="s">
        <v>5065</v>
      </c>
      <c r="AY6816" s="104">
        <v>46118.794444444444</v>
      </c>
      <c r="AZ6816">
        <v>488016</v>
      </c>
      <c r="BA6816" t="s">
        <v>4728</v>
      </c>
      <c r="BB6816" t="s">
        <v>5989</v>
      </c>
      <c r="BF6816" t="s">
        <v>6314</v>
      </c>
    </row>
    <row r="6817" spans="46:58" x14ac:dyDescent="0.25">
      <c r="AT6817" t="s">
        <v>2407</v>
      </c>
      <c r="AX6817" t="s">
        <v>5806</v>
      </c>
      <c r="AY6817" s="104">
        <v>46118.794444444444</v>
      </c>
      <c r="AZ6817">
        <v>347311</v>
      </c>
      <c r="BA6817" t="s">
        <v>4728</v>
      </c>
      <c r="BB6817" t="s">
        <v>5989</v>
      </c>
      <c r="BF6817" t="s">
        <v>4781</v>
      </c>
    </row>
    <row r="6818" spans="46:58" x14ac:dyDescent="0.25">
      <c r="AT6818" t="s">
        <v>2429</v>
      </c>
      <c r="AX6818" t="s">
        <v>6218</v>
      </c>
      <c r="AY6818" s="104">
        <v>46118.795138888891</v>
      </c>
      <c r="AZ6818">
        <v>428107</v>
      </c>
      <c r="BA6818" t="s">
        <v>4728</v>
      </c>
      <c r="BB6818" t="s">
        <v>5989</v>
      </c>
      <c r="BF6818" t="s">
        <v>5931</v>
      </c>
    </row>
    <row r="6819" spans="46:58" x14ac:dyDescent="0.25">
      <c r="AT6819" t="s">
        <v>2510</v>
      </c>
      <c r="AX6819" t="s">
        <v>5884</v>
      </c>
      <c r="AY6819" s="104">
        <v>46118.795138888891</v>
      </c>
      <c r="AZ6819">
        <v>369151</v>
      </c>
      <c r="BA6819" t="s">
        <v>4728</v>
      </c>
      <c r="BB6819" t="s">
        <v>5989</v>
      </c>
      <c r="BF6819" t="s">
        <v>5942</v>
      </c>
    </row>
    <row r="6820" spans="46:58" x14ac:dyDescent="0.25">
      <c r="AT6820" t="s">
        <v>2559</v>
      </c>
      <c r="AX6820" t="s">
        <v>5347</v>
      </c>
      <c r="AY6820" s="104">
        <v>46118.796527777777</v>
      </c>
      <c r="AZ6820">
        <v>157670</v>
      </c>
      <c r="BA6820" t="s">
        <v>4728</v>
      </c>
      <c r="BB6820" t="s">
        <v>5989</v>
      </c>
      <c r="BF6820" t="s">
        <v>5942</v>
      </c>
    </row>
    <row r="6821" spans="46:58" x14ac:dyDescent="0.25">
      <c r="AT6821" t="s">
        <v>1559</v>
      </c>
      <c r="AX6821" t="s">
        <v>7800</v>
      </c>
      <c r="AY6821" s="104">
        <v>46118.796527777777</v>
      </c>
      <c r="AZ6821">
        <v>459773</v>
      </c>
      <c r="BA6821" t="s">
        <v>4728</v>
      </c>
      <c r="BB6821" t="s">
        <v>5989</v>
      </c>
      <c r="BF6821" t="s">
        <v>5918</v>
      </c>
    </row>
    <row r="6822" spans="46:58" x14ac:dyDescent="0.25">
      <c r="AT6822" t="s">
        <v>1048</v>
      </c>
      <c r="AX6822" t="s">
        <v>6990</v>
      </c>
      <c r="AY6822" s="104">
        <v>46118.796527777777</v>
      </c>
      <c r="AZ6822">
        <v>526838</v>
      </c>
      <c r="BA6822" t="s">
        <v>4728</v>
      </c>
      <c r="BB6822" t="s">
        <v>5989</v>
      </c>
      <c r="BF6822" t="s">
        <v>5918</v>
      </c>
    </row>
    <row r="6823" spans="46:58" x14ac:dyDescent="0.25">
      <c r="AT6823" t="s">
        <v>247</v>
      </c>
      <c r="AX6823" t="s">
        <v>5798</v>
      </c>
      <c r="AY6823" s="104">
        <v>46118.797222222223</v>
      </c>
      <c r="AZ6823">
        <v>292405</v>
      </c>
      <c r="BA6823" t="s">
        <v>4728</v>
      </c>
      <c r="BB6823" t="s">
        <v>5989</v>
      </c>
      <c r="BF6823" t="s">
        <v>5966</v>
      </c>
    </row>
    <row r="6824" spans="46:58" x14ac:dyDescent="0.25">
      <c r="AT6824" t="s">
        <v>1732</v>
      </c>
      <c r="AX6824" t="s">
        <v>4782</v>
      </c>
      <c r="AY6824" s="104">
        <v>46118.79791666667</v>
      </c>
      <c r="AZ6824">
        <v>140399</v>
      </c>
      <c r="BA6824" t="s">
        <v>4728</v>
      </c>
      <c r="BB6824" t="s">
        <v>5989</v>
      </c>
      <c r="BF6824" t="s">
        <v>4781</v>
      </c>
    </row>
    <row r="6825" spans="46:58" x14ac:dyDescent="0.25">
      <c r="AT6825" t="s">
        <v>1732</v>
      </c>
      <c r="AU6825" t="s">
        <v>1379</v>
      </c>
      <c r="AX6825" t="s">
        <v>5660</v>
      </c>
      <c r="AY6825" s="104">
        <v>46118.79791666667</v>
      </c>
      <c r="AZ6825">
        <v>258594</v>
      </c>
      <c r="BA6825" t="s">
        <v>4728</v>
      </c>
      <c r="BB6825" t="s">
        <v>5989</v>
      </c>
      <c r="BF6825" t="s">
        <v>6117</v>
      </c>
    </row>
    <row r="6826" spans="46:58" x14ac:dyDescent="0.25">
      <c r="AT6826" t="s">
        <v>2429</v>
      </c>
      <c r="AX6826" t="s">
        <v>4782</v>
      </c>
      <c r="AY6826" s="104">
        <v>46118.799305555556</v>
      </c>
      <c r="AZ6826">
        <v>1404803</v>
      </c>
      <c r="BA6826" t="s">
        <v>4728</v>
      </c>
      <c r="BB6826" t="s">
        <v>5989</v>
      </c>
      <c r="BF6826" t="s">
        <v>4781</v>
      </c>
    </row>
    <row r="6827" spans="46:58" x14ac:dyDescent="0.25">
      <c r="AT6827" t="s">
        <v>1985</v>
      </c>
      <c r="AX6827" t="s">
        <v>4755</v>
      </c>
      <c r="AY6827" s="104">
        <v>46118.8</v>
      </c>
      <c r="AZ6827">
        <v>1601460</v>
      </c>
      <c r="BA6827" t="s">
        <v>4728</v>
      </c>
      <c r="BB6827" t="s">
        <v>5989</v>
      </c>
      <c r="BF6827" t="s">
        <v>5931</v>
      </c>
    </row>
    <row r="6828" spans="46:58" x14ac:dyDescent="0.25">
      <c r="AT6828" t="s">
        <v>226</v>
      </c>
      <c r="AX6828" t="s">
        <v>4919</v>
      </c>
      <c r="AY6828" s="104">
        <v>46118.800694444442</v>
      </c>
      <c r="AZ6828">
        <v>1505021</v>
      </c>
      <c r="BA6828" t="s">
        <v>4728</v>
      </c>
      <c r="BB6828" t="s">
        <v>5989</v>
      </c>
      <c r="BF6828" t="s">
        <v>5931</v>
      </c>
    </row>
    <row r="6829" spans="46:58" x14ac:dyDescent="0.25">
      <c r="AT6829" t="s">
        <v>1379</v>
      </c>
      <c r="AX6829" t="s">
        <v>5682</v>
      </c>
      <c r="AY6829" s="104">
        <v>46118.800694444442</v>
      </c>
      <c r="AZ6829">
        <v>798778</v>
      </c>
      <c r="BA6829" t="s">
        <v>4728</v>
      </c>
      <c r="BB6829" t="s">
        <v>5989</v>
      </c>
      <c r="BF6829" t="s">
        <v>5931</v>
      </c>
    </row>
    <row r="6830" spans="46:58" x14ac:dyDescent="0.25">
      <c r="AT6830" t="s">
        <v>2559</v>
      </c>
      <c r="AX6830" t="s">
        <v>4961</v>
      </c>
      <c r="AY6830" s="104">
        <v>46118.801388888889</v>
      </c>
      <c r="AZ6830">
        <v>424026</v>
      </c>
      <c r="BA6830" t="s">
        <v>4728</v>
      </c>
      <c r="BB6830" t="s">
        <v>5989</v>
      </c>
      <c r="BF6830" t="s">
        <v>5918</v>
      </c>
    </row>
    <row r="6831" spans="46:58" x14ac:dyDescent="0.25">
      <c r="AT6831" t="s">
        <v>1276</v>
      </c>
      <c r="AU6831" t="s">
        <v>211</v>
      </c>
      <c r="AX6831" t="s">
        <v>5079</v>
      </c>
      <c r="AY6831" s="104">
        <v>46118.802083333336</v>
      </c>
      <c r="AZ6831">
        <v>2273153</v>
      </c>
      <c r="BA6831" t="s">
        <v>4728</v>
      </c>
      <c r="BB6831" t="s">
        <v>5989</v>
      </c>
      <c r="BC6831" t="s">
        <v>4731</v>
      </c>
      <c r="BF6831" t="s">
        <v>6415</v>
      </c>
    </row>
    <row r="6832" spans="46:58" x14ac:dyDescent="0.25">
      <c r="AT6832" t="s">
        <v>253</v>
      </c>
      <c r="AX6832" t="s">
        <v>7875</v>
      </c>
      <c r="AY6832" s="104">
        <v>46118.802777777775</v>
      </c>
      <c r="AZ6832">
        <v>95812</v>
      </c>
      <c r="BA6832" t="s">
        <v>4728</v>
      </c>
      <c r="BB6832" t="s">
        <v>5989</v>
      </c>
      <c r="BF6832" t="s">
        <v>5956</v>
      </c>
    </row>
    <row r="6833" spans="46:58" x14ac:dyDescent="0.25">
      <c r="AT6833" t="s">
        <v>1559</v>
      </c>
      <c r="AX6833" t="s">
        <v>5474</v>
      </c>
      <c r="AY6833" s="104">
        <v>46118.804166666669</v>
      </c>
      <c r="AZ6833">
        <v>620518</v>
      </c>
      <c r="BA6833" t="s">
        <v>4728</v>
      </c>
      <c r="BB6833" t="s">
        <v>5989</v>
      </c>
      <c r="BF6833" t="s">
        <v>5918</v>
      </c>
    </row>
    <row r="6834" spans="46:58" x14ac:dyDescent="0.25">
      <c r="AT6834" t="s">
        <v>2407</v>
      </c>
      <c r="AX6834" t="s">
        <v>5773</v>
      </c>
      <c r="AY6834" s="104">
        <v>46118.804861111108</v>
      </c>
      <c r="AZ6834">
        <v>1570072</v>
      </c>
      <c r="BA6834" t="s">
        <v>4728</v>
      </c>
      <c r="BB6834" t="s">
        <v>5989</v>
      </c>
      <c r="BF6834" t="s">
        <v>5956</v>
      </c>
    </row>
    <row r="6835" spans="46:58" x14ac:dyDescent="0.25">
      <c r="AT6835" t="s">
        <v>1048</v>
      </c>
      <c r="AX6835" t="s">
        <v>4765</v>
      </c>
      <c r="AY6835" s="104">
        <v>46118.805555555555</v>
      </c>
      <c r="AZ6835">
        <v>212344</v>
      </c>
      <c r="BA6835" t="s">
        <v>4728</v>
      </c>
      <c r="BB6835" t="s">
        <v>5989</v>
      </c>
      <c r="BF6835" t="s">
        <v>5918</v>
      </c>
    </row>
    <row r="6836" spans="46:58" x14ac:dyDescent="0.25">
      <c r="AT6836" t="s">
        <v>2559</v>
      </c>
      <c r="AX6836" t="s">
        <v>5134</v>
      </c>
      <c r="AY6836" s="104">
        <v>46118.806944444441</v>
      </c>
      <c r="AZ6836">
        <v>108664</v>
      </c>
      <c r="BA6836" t="s">
        <v>4728</v>
      </c>
      <c r="BB6836" t="s">
        <v>5989</v>
      </c>
      <c r="BF6836" t="s">
        <v>4781</v>
      </c>
    </row>
    <row r="6837" spans="46:58" x14ac:dyDescent="0.25">
      <c r="AT6837" t="s">
        <v>247</v>
      </c>
      <c r="AX6837" t="s">
        <v>5192</v>
      </c>
      <c r="AY6837" s="104">
        <v>46118.807638888888</v>
      </c>
      <c r="AZ6837">
        <v>49241</v>
      </c>
      <c r="BA6837" t="s">
        <v>4728</v>
      </c>
      <c r="BB6837" t="s">
        <v>5989</v>
      </c>
      <c r="BF6837" t="s">
        <v>5925</v>
      </c>
    </row>
    <row r="6838" spans="46:58" x14ac:dyDescent="0.25">
      <c r="AT6838" t="s">
        <v>1048</v>
      </c>
      <c r="AX6838" t="s">
        <v>4948</v>
      </c>
      <c r="AY6838" s="104">
        <v>46118.807638888888</v>
      </c>
      <c r="AZ6838">
        <v>204507</v>
      </c>
      <c r="BA6838" t="s">
        <v>4761</v>
      </c>
      <c r="BB6838" t="s">
        <v>5989</v>
      </c>
      <c r="BF6838" t="s">
        <v>5966</v>
      </c>
    </row>
    <row r="6839" spans="46:58" x14ac:dyDescent="0.25">
      <c r="AT6839" t="s">
        <v>2559</v>
      </c>
      <c r="AU6839" t="s">
        <v>211</v>
      </c>
      <c r="AX6839" t="s">
        <v>5134</v>
      </c>
      <c r="AY6839" s="104">
        <v>46118.808333333334</v>
      </c>
      <c r="AZ6839">
        <v>521073</v>
      </c>
      <c r="BA6839" t="s">
        <v>4728</v>
      </c>
      <c r="BB6839" t="s">
        <v>5989</v>
      </c>
      <c r="BC6839" t="s">
        <v>4731</v>
      </c>
      <c r="BF6839" t="s">
        <v>6251</v>
      </c>
    </row>
    <row r="6840" spans="46:58" x14ac:dyDescent="0.25">
      <c r="AT6840" t="s">
        <v>2259</v>
      </c>
      <c r="AX6840" t="s">
        <v>5791</v>
      </c>
      <c r="AY6840" s="104">
        <v>46118.809027777781</v>
      </c>
      <c r="AZ6840">
        <v>435358</v>
      </c>
      <c r="BA6840" t="s">
        <v>4728</v>
      </c>
      <c r="BB6840" t="s">
        <v>5989</v>
      </c>
      <c r="BF6840" t="s">
        <v>5931</v>
      </c>
    </row>
    <row r="6841" spans="46:58" x14ac:dyDescent="0.25">
      <c r="AT6841" t="s">
        <v>253</v>
      </c>
      <c r="AU6841" t="s">
        <v>1048</v>
      </c>
      <c r="AX6841" t="s">
        <v>5995</v>
      </c>
      <c r="AY6841" s="104">
        <v>46118.809027777781</v>
      </c>
      <c r="AZ6841">
        <v>380703</v>
      </c>
      <c r="BA6841" t="s">
        <v>4728</v>
      </c>
      <c r="BB6841" t="s">
        <v>5989</v>
      </c>
      <c r="BF6841" t="s">
        <v>5956</v>
      </c>
    </row>
    <row r="6842" spans="46:58" x14ac:dyDescent="0.25">
      <c r="AT6842" t="s">
        <v>1379</v>
      </c>
      <c r="AX6842" t="s">
        <v>4922</v>
      </c>
      <c r="AY6842" s="104">
        <v>46118.809027777781</v>
      </c>
      <c r="AZ6842">
        <v>408432</v>
      </c>
      <c r="BA6842" t="s">
        <v>4728</v>
      </c>
      <c r="BB6842" t="s">
        <v>5989</v>
      </c>
      <c r="BF6842" t="s">
        <v>5942</v>
      </c>
    </row>
    <row r="6843" spans="46:58" x14ac:dyDescent="0.25">
      <c r="AT6843" t="s">
        <v>1481</v>
      </c>
      <c r="AX6843" t="s">
        <v>4891</v>
      </c>
      <c r="AY6843" s="104">
        <v>46118.811805555553</v>
      </c>
      <c r="AZ6843">
        <v>674570</v>
      </c>
      <c r="BA6843" t="s">
        <v>4728</v>
      </c>
      <c r="BB6843" t="s">
        <v>5989</v>
      </c>
      <c r="BF6843" t="s">
        <v>5931</v>
      </c>
    </row>
    <row r="6844" spans="46:58" x14ac:dyDescent="0.25">
      <c r="AT6844" t="s">
        <v>1379</v>
      </c>
      <c r="AX6844" t="s">
        <v>5976</v>
      </c>
      <c r="AY6844" s="104">
        <v>46118.811805555553</v>
      </c>
      <c r="AZ6844">
        <v>1904238</v>
      </c>
      <c r="BA6844" t="s">
        <v>4728</v>
      </c>
      <c r="BB6844" t="s">
        <v>5989</v>
      </c>
      <c r="BF6844" t="s">
        <v>5931</v>
      </c>
    </row>
    <row r="6845" spans="46:58" x14ac:dyDescent="0.25">
      <c r="AT6845" t="s">
        <v>2403</v>
      </c>
      <c r="AX6845" t="s">
        <v>4804</v>
      </c>
      <c r="AY6845" s="104">
        <v>46118.8125</v>
      </c>
      <c r="AZ6845">
        <v>569025</v>
      </c>
      <c r="BA6845" t="s">
        <v>4728</v>
      </c>
      <c r="BB6845" t="s">
        <v>5989</v>
      </c>
      <c r="BF6845" t="s">
        <v>5942</v>
      </c>
    </row>
    <row r="6846" spans="46:58" x14ac:dyDescent="0.25">
      <c r="AT6846" t="s">
        <v>2259</v>
      </c>
      <c r="AX6846" t="s">
        <v>5012</v>
      </c>
      <c r="AY6846" s="104">
        <v>46118.8125</v>
      </c>
      <c r="AZ6846">
        <v>270909</v>
      </c>
      <c r="BA6846" t="s">
        <v>4728</v>
      </c>
      <c r="BB6846" t="s">
        <v>5989</v>
      </c>
      <c r="BF6846" t="s">
        <v>5934</v>
      </c>
    </row>
    <row r="6847" spans="46:58" x14ac:dyDescent="0.25">
      <c r="AT6847" t="s">
        <v>253</v>
      </c>
      <c r="AX6847" t="s">
        <v>6978</v>
      </c>
      <c r="AY6847" s="104">
        <v>46118.813194444447</v>
      </c>
      <c r="AZ6847">
        <v>287288</v>
      </c>
      <c r="BA6847" t="s">
        <v>4728</v>
      </c>
      <c r="BB6847" t="s">
        <v>5989</v>
      </c>
      <c r="BF6847" t="s">
        <v>4781</v>
      </c>
    </row>
    <row r="6848" spans="46:58" x14ac:dyDescent="0.25">
      <c r="AT6848" t="s">
        <v>226</v>
      </c>
      <c r="AX6848" t="s">
        <v>4762</v>
      </c>
      <c r="AY6848" s="104">
        <v>46118.814583333333</v>
      </c>
      <c r="AZ6848">
        <v>1052223</v>
      </c>
      <c r="BA6848" t="s">
        <v>4728</v>
      </c>
      <c r="BB6848" t="s">
        <v>5989</v>
      </c>
      <c r="BF6848" t="s">
        <v>5931</v>
      </c>
    </row>
    <row r="6849" spans="46:58" x14ac:dyDescent="0.25">
      <c r="AT6849" t="s">
        <v>2259</v>
      </c>
      <c r="AX6849" t="s">
        <v>4924</v>
      </c>
      <c r="AY6849" s="104">
        <v>46118.81527777778</v>
      </c>
      <c r="AZ6849">
        <v>806384</v>
      </c>
      <c r="BA6849" t="s">
        <v>4728</v>
      </c>
      <c r="BB6849" t="s">
        <v>5989</v>
      </c>
      <c r="BF6849" t="s">
        <v>5931</v>
      </c>
    </row>
    <row r="6850" spans="46:58" x14ac:dyDescent="0.25">
      <c r="AT6850" t="s">
        <v>1559</v>
      </c>
      <c r="AX6850" t="s">
        <v>6978</v>
      </c>
      <c r="AY6850" s="104">
        <v>46118.816666666666</v>
      </c>
      <c r="AZ6850">
        <v>1147737</v>
      </c>
      <c r="BA6850" t="s">
        <v>4728</v>
      </c>
      <c r="BB6850" t="s">
        <v>5989</v>
      </c>
      <c r="BF6850" t="s">
        <v>7189</v>
      </c>
    </row>
    <row r="6851" spans="46:58" x14ac:dyDescent="0.25">
      <c r="AT6851" t="s">
        <v>2559</v>
      </c>
      <c r="AX6851" t="s">
        <v>7885</v>
      </c>
      <c r="AY6851" s="104">
        <v>46118.817361111112</v>
      </c>
      <c r="AZ6851">
        <v>201749</v>
      </c>
      <c r="BA6851" t="s">
        <v>4728</v>
      </c>
      <c r="BB6851" t="s">
        <v>5989</v>
      </c>
      <c r="BF6851" t="s">
        <v>5942</v>
      </c>
    </row>
    <row r="6852" spans="46:58" x14ac:dyDescent="0.25">
      <c r="AT6852" t="s">
        <v>1385</v>
      </c>
      <c r="AX6852" t="s">
        <v>6218</v>
      </c>
      <c r="AY6852" s="104">
        <v>46118.818055555559</v>
      </c>
      <c r="AZ6852">
        <v>808312</v>
      </c>
      <c r="BA6852" t="s">
        <v>4728</v>
      </c>
      <c r="BB6852" t="s">
        <v>5989</v>
      </c>
      <c r="BF6852" t="s">
        <v>5931</v>
      </c>
    </row>
    <row r="6853" spans="46:58" x14ac:dyDescent="0.25">
      <c r="AT6853" t="s">
        <v>2403</v>
      </c>
      <c r="AX6853" t="s">
        <v>5338</v>
      </c>
      <c r="AY6853" s="104">
        <v>46118.818055555559</v>
      </c>
      <c r="AZ6853">
        <v>1060106</v>
      </c>
      <c r="BA6853" t="s">
        <v>4728</v>
      </c>
      <c r="BB6853" t="s">
        <v>5989</v>
      </c>
      <c r="BF6853" t="s">
        <v>6069</v>
      </c>
    </row>
    <row r="6854" spans="46:58" x14ac:dyDescent="0.25">
      <c r="AT6854" t="s">
        <v>1276</v>
      </c>
      <c r="AX6854" t="s">
        <v>5704</v>
      </c>
      <c r="AY6854" s="104">
        <v>46118.818749999999</v>
      </c>
      <c r="AZ6854">
        <v>283600</v>
      </c>
      <c r="BA6854" t="s">
        <v>4728</v>
      </c>
      <c r="BB6854" t="s">
        <v>5989</v>
      </c>
      <c r="BF6854" t="s">
        <v>5920</v>
      </c>
    </row>
    <row r="6855" spans="46:58" x14ac:dyDescent="0.25">
      <c r="AT6855" t="s">
        <v>253</v>
      </c>
      <c r="AX6855" t="s">
        <v>7885</v>
      </c>
      <c r="AY6855" s="104">
        <v>46118.819444444445</v>
      </c>
      <c r="AZ6855">
        <v>605600</v>
      </c>
      <c r="BA6855" t="s">
        <v>4728</v>
      </c>
      <c r="BB6855" t="s">
        <v>5989</v>
      </c>
      <c r="BF6855" t="s">
        <v>5942</v>
      </c>
    </row>
    <row r="6856" spans="46:58" x14ac:dyDescent="0.25">
      <c r="AT6856" t="s">
        <v>2559</v>
      </c>
      <c r="AX6856" t="s">
        <v>5637</v>
      </c>
      <c r="AY6856" s="104">
        <v>46118.820138888892</v>
      </c>
      <c r="AZ6856">
        <v>117612</v>
      </c>
      <c r="BA6856" t="s">
        <v>4728</v>
      </c>
      <c r="BB6856" t="s">
        <v>5989</v>
      </c>
      <c r="BF6856" t="s">
        <v>5942</v>
      </c>
    </row>
    <row r="6857" spans="46:58" x14ac:dyDescent="0.25">
      <c r="AT6857" t="s">
        <v>1048</v>
      </c>
      <c r="AX6857" t="s">
        <v>5441</v>
      </c>
      <c r="AY6857" s="104">
        <v>46118.820138888892</v>
      </c>
      <c r="AZ6857">
        <v>172434</v>
      </c>
      <c r="BA6857" t="s">
        <v>4728</v>
      </c>
      <c r="BB6857" t="s">
        <v>5989</v>
      </c>
      <c r="BF6857" t="s">
        <v>5918</v>
      </c>
    </row>
    <row r="6858" spans="46:58" x14ac:dyDescent="0.25">
      <c r="AT6858" t="s">
        <v>2429</v>
      </c>
      <c r="AX6858" t="s">
        <v>5767</v>
      </c>
      <c r="AY6858" s="104">
        <v>46118.820138888892</v>
      </c>
      <c r="AZ6858">
        <v>740940</v>
      </c>
      <c r="BA6858" t="s">
        <v>4728</v>
      </c>
      <c r="BB6858" t="s">
        <v>5989</v>
      </c>
      <c r="BF6858" t="s">
        <v>4781</v>
      </c>
    </row>
    <row r="6859" spans="46:58" x14ac:dyDescent="0.25">
      <c r="AT6859" t="s">
        <v>2510</v>
      </c>
      <c r="AX6859" t="s">
        <v>4745</v>
      </c>
      <c r="AY6859" s="104">
        <v>46118.821527777778</v>
      </c>
      <c r="AZ6859">
        <v>175557</v>
      </c>
      <c r="BA6859" t="s">
        <v>4728</v>
      </c>
      <c r="BB6859" t="s">
        <v>5989</v>
      </c>
      <c r="BF6859" t="s">
        <v>5918</v>
      </c>
    </row>
    <row r="6860" spans="46:58" x14ac:dyDescent="0.25">
      <c r="AT6860" t="s">
        <v>2559</v>
      </c>
      <c r="AX6860" t="s">
        <v>5206</v>
      </c>
      <c r="AY6860" s="104">
        <v>46118.821527777778</v>
      </c>
      <c r="AZ6860">
        <v>371040</v>
      </c>
      <c r="BA6860" t="s">
        <v>4728</v>
      </c>
      <c r="BB6860" t="s">
        <v>5989</v>
      </c>
      <c r="BF6860" t="s">
        <v>5942</v>
      </c>
    </row>
    <row r="6861" spans="46:58" x14ac:dyDescent="0.25">
      <c r="AT6861" t="s">
        <v>1276</v>
      </c>
      <c r="AX6861" t="s">
        <v>4865</v>
      </c>
      <c r="AY6861" s="104">
        <v>46118.822222222225</v>
      </c>
      <c r="AZ6861">
        <v>268118</v>
      </c>
      <c r="BA6861" t="s">
        <v>4728</v>
      </c>
      <c r="BB6861" t="s">
        <v>5989</v>
      </c>
      <c r="BF6861" t="s">
        <v>5942</v>
      </c>
    </row>
    <row r="6862" spans="46:58" x14ac:dyDescent="0.25">
      <c r="AT6862" t="s">
        <v>2407</v>
      </c>
      <c r="AX6862" t="s">
        <v>7784</v>
      </c>
      <c r="AY6862" s="104">
        <v>46118.822916666664</v>
      </c>
      <c r="AZ6862">
        <v>413379</v>
      </c>
      <c r="BA6862" t="s">
        <v>4728</v>
      </c>
      <c r="BB6862" t="s">
        <v>5989</v>
      </c>
      <c r="BF6862" t="s">
        <v>4781</v>
      </c>
    </row>
    <row r="6863" spans="46:58" x14ac:dyDescent="0.25">
      <c r="AT6863" t="s">
        <v>2510</v>
      </c>
      <c r="AX6863" t="s">
        <v>7321</v>
      </c>
      <c r="AY6863" s="104">
        <v>46118.823611111111</v>
      </c>
      <c r="AZ6863">
        <v>330335</v>
      </c>
      <c r="BA6863" t="s">
        <v>4728</v>
      </c>
      <c r="BB6863" t="s">
        <v>5989</v>
      </c>
      <c r="BF6863" t="s">
        <v>5966</v>
      </c>
    </row>
    <row r="6864" spans="46:58" x14ac:dyDescent="0.25">
      <c r="AT6864" t="s">
        <v>1048</v>
      </c>
      <c r="AU6864" t="s">
        <v>217</v>
      </c>
      <c r="AX6864" t="s">
        <v>7154</v>
      </c>
      <c r="AY6864" s="104">
        <v>46118.824305555558</v>
      </c>
      <c r="AZ6864">
        <v>1169540</v>
      </c>
      <c r="BA6864" t="s">
        <v>4728</v>
      </c>
      <c r="BB6864" t="s">
        <v>5989</v>
      </c>
      <c r="BC6864" t="s">
        <v>4731</v>
      </c>
      <c r="BF6864" t="s">
        <v>6495</v>
      </c>
    </row>
    <row r="6865" spans="46:58" x14ac:dyDescent="0.25">
      <c r="AT6865" t="s">
        <v>2259</v>
      </c>
      <c r="AX6865" t="s">
        <v>7886</v>
      </c>
      <c r="AY6865" s="104">
        <v>46118.824999999997</v>
      </c>
      <c r="AZ6865">
        <v>300356</v>
      </c>
      <c r="BA6865" t="s">
        <v>4728</v>
      </c>
      <c r="BB6865" t="s">
        <v>5989</v>
      </c>
      <c r="BF6865" t="s">
        <v>5942</v>
      </c>
    </row>
    <row r="6866" spans="46:58" x14ac:dyDescent="0.25">
      <c r="AT6866" t="s">
        <v>253</v>
      </c>
      <c r="AX6866" t="s">
        <v>5437</v>
      </c>
      <c r="AY6866" s="104">
        <v>46118.825694444444</v>
      </c>
      <c r="AZ6866">
        <v>544568</v>
      </c>
      <c r="BA6866" t="s">
        <v>4728</v>
      </c>
      <c r="BB6866" t="s">
        <v>5989</v>
      </c>
      <c r="BF6866" t="s">
        <v>4781</v>
      </c>
    </row>
    <row r="6867" spans="46:58" x14ac:dyDescent="0.25">
      <c r="AT6867" t="s">
        <v>2559</v>
      </c>
      <c r="AX6867" t="s">
        <v>5807</v>
      </c>
      <c r="AY6867" s="104">
        <v>46118.825694444444</v>
      </c>
      <c r="AZ6867">
        <v>484719</v>
      </c>
      <c r="BA6867" t="s">
        <v>4728</v>
      </c>
      <c r="BB6867" t="s">
        <v>5989</v>
      </c>
      <c r="BF6867" t="s">
        <v>5934</v>
      </c>
    </row>
    <row r="6868" spans="46:58" x14ac:dyDescent="0.25">
      <c r="AT6868" t="s">
        <v>1481</v>
      </c>
      <c r="AX6868" t="s">
        <v>7887</v>
      </c>
      <c r="AY6868" s="104">
        <v>46118.825694444444</v>
      </c>
      <c r="AZ6868">
        <v>521169</v>
      </c>
      <c r="BA6868" t="s">
        <v>4728</v>
      </c>
      <c r="BB6868" t="s">
        <v>5989</v>
      </c>
      <c r="BF6868" t="s">
        <v>5931</v>
      </c>
    </row>
    <row r="6869" spans="46:58" x14ac:dyDescent="0.25">
      <c r="AT6869" t="s">
        <v>1048</v>
      </c>
      <c r="AX6869" t="s">
        <v>4910</v>
      </c>
      <c r="AY6869" s="104">
        <v>46118.825694444444</v>
      </c>
      <c r="AZ6869">
        <v>416448</v>
      </c>
      <c r="BA6869" t="s">
        <v>4728</v>
      </c>
      <c r="BB6869" t="s">
        <v>5989</v>
      </c>
      <c r="BF6869" t="s">
        <v>5918</v>
      </c>
    </row>
    <row r="6870" spans="46:58" x14ac:dyDescent="0.25">
      <c r="AT6870" t="s">
        <v>1220</v>
      </c>
      <c r="AU6870" t="s">
        <v>217</v>
      </c>
      <c r="AX6870" t="s">
        <v>4890</v>
      </c>
      <c r="AY6870" s="104">
        <v>46118.826388888891</v>
      </c>
      <c r="AZ6870">
        <v>1026607</v>
      </c>
      <c r="BA6870" t="s">
        <v>4728</v>
      </c>
      <c r="BB6870" t="s">
        <v>5989</v>
      </c>
      <c r="BC6870" t="s">
        <v>4731</v>
      </c>
      <c r="BF6870" t="s">
        <v>6238</v>
      </c>
    </row>
    <row r="6871" spans="46:58" x14ac:dyDescent="0.25">
      <c r="AT6871" t="s">
        <v>2510</v>
      </c>
      <c r="AX6871" t="s">
        <v>7888</v>
      </c>
      <c r="AY6871" s="104">
        <v>46118.82708333333</v>
      </c>
      <c r="AZ6871">
        <v>146660</v>
      </c>
      <c r="BA6871" t="s">
        <v>4728</v>
      </c>
      <c r="BB6871" t="s">
        <v>5989</v>
      </c>
      <c r="BF6871" t="s">
        <v>5966</v>
      </c>
    </row>
    <row r="6872" spans="46:58" x14ac:dyDescent="0.25">
      <c r="AT6872" t="s">
        <v>1385</v>
      </c>
      <c r="AU6872" t="s">
        <v>217</v>
      </c>
      <c r="AX6872" t="s">
        <v>5611</v>
      </c>
      <c r="AY6872" s="104">
        <v>46118.82708333333</v>
      </c>
      <c r="AZ6872">
        <v>1131664</v>
      </c>
      <c r="BA6872" t="s">
        <v>4728</v>
      </c>
      <c r="BB6872" t="s">
        <v>5989</v>
      </c>
      <c r="BC6872" t="s">
        <v>4731</v>
      </c>
      <c r="BF6872" t="s">
        <v>7889</v>
      </c>
    </row>
    <row r="6873" spans="46:58" x14ac:dyDescent="0.25">
      <c r="AT6873" t="s">
        <v>2407</v>
      </c>
      <c r="AX6873" t="s">
        <v>4744</v>
      </c>
      <c r="AY6873" s="104">
        <v>46118.82708333333</v>
      </c>
      <c r="AZ6873">
        <v>175776</v>
      </c>
      <c r="BA6873" t="s">
        <v>4728</v>
      </c>
      <c r="BB6873" t="s">
        <v>5989</v>
      </c>
      <c r="BF6873" t="s">
        <v>4781</v>
      </c>
    </row>
    <row r="6874" spans="46:58" x14ac:dyDescent="0.25">
      <c r="AT6874" t="s">
        <v>2259</v>
      </c>
      <c r="AX6874" t="s">
        <v>7807</v>
      </c>
      <c r="AY6874" s="104">
        <v>46118.827777777777</v>
      </c>
      <c r="AZ6874">
        <v>470317</v>
      </c>
      <c r="BA6874" t="s">
        <v>4728</v>
      </c>
      <c r="BB6874" t="s">
        <v>5989</v>
      </c>
      <c r="BF6874" t="s">
        <v>5931</v>
      </c>
    </row>
    <row r="6875" spans="46:58" x14ac:dyDescent="0.25">
      <c r="AT6875" t="s">
        <v>2429</v>
      </c>
      <c r="AX6875" t="s">
        <v>7615</v>
      </c>
      <c r="AY6875" s="104">
        <v>46118.828472222223</v>
      </c>
      <c r="AZ6875">
        <v>350766</v>
      </c>
      <c r="BA6875" t="s">
        <v>4728</v>
      </c>
      <c r="BB6875" t="s">
        <v>5989</v>
      </c>
      <c r="BF6875" t="s">
        <v>4781</v>
      </c>
    </row>
    <row r="6876" spans="46:58" x14ac:dyDescent="0.25">
      <c r="AT6876" t="s">
        <v>2510</v>
      </c>
      <c r="AX6876" t="s">
        <v>4759</v>
      </c>
      <c r="AY6876" s="104">
        <v>46118.828472222223</v>
      </c>
      <c r="AZ6876">
        <v>608611</v>
      </c>
      <c r="BA6876" t="s">
        <v>4728</v>
      </c>
      <c r="BB6876" t="s">
        <v>5989</v>
      </c>
      <c r="BF6876" t="s">
        <v>5942</v>
      </c>
    </row>
    <row r="6877" spans="46:58" x14ac:dyDescent="0.25">
      <c r="AT6877" t="s">
        <v>1385</v>
      </c>
      <c r="AX6877" t="s">
        <v>5587</v>
      </c>
      <c r="AY6877" s="104">
        <v>46118.829861111109</v>
      </c>
      <c r="AZ6877">
        <v>411909</v>
      </c>
      <c r="BA6877" t="s">
        <v>4728</v>
      </c>
      <c r="BB6877" t="s">
        <v>5989</v>
      </c>
      <c r="BF6877" t="s">
        <v>5918</v>
      </c>
    </row>
    <row r="6878" spans="46:58" x14ac:dyDescent="0.25">
      <c r="AT6878" t="s">
        <v>2407</v>
      </c>
      <c r="AX6878" t="s">
        <v>7890</v>
      </c>
      <c r="AY6878" s="104">
        <v>46118.830555555556</v>
      </c>
      <c r="AZ6878">
        <v>81703</v>
      </c>
      <c r="BA6878" t="s">
        <v>4728</v>
      </c>
      <c r="BB6878" t="s">
        <v>5989</v>
      </c>
      <c r="BF6878" t="s">
        <v>5956</v>
      </c>
    </row>
    <row r="6879" spans="46:58" x14ac:dyDescent="0.25">
      <c r="AT6879" t="s">
        <v>1559</v>
      </c>
      <c r="AX6879" t="s">
        <v>7890</v>
      </c>
      <c r="AY6879" s="104">
        <v>46118.831250000003</v>
      </c>
      <c r="AZ6879">
        <v>115261</v>
      </c>
      <c r="BA6879" t="s">
        <v>4728</v>
      </c>
      <c r="BB6879" t="s">
        <v>5989</v>
      </c>
      <c r="BF6879" t="s">
        <v>5918</v>
      </c>
    </row>
    <row r="6880" spans="46:58" x14ac:dyDescent="0.25">
      <c r="AT6880" t="s">
        <v>1276</v>
      </c>
      <c r="AX6880" t="s">
        <v>4910</v>
      </c>
      <c r="AY6880" s="104">
        <v>46118.831250000003</v>
      </c>
      <c r="AZ6880">
        <v>93509</v>
      </c>
      <c r="BA6880" t="s">
        <v>4728</v>
      </c>
      <c r="BB6880" t="s">
        <v>5989</v>
      </c>
      <c r="BF6880" t="s">
        <v>5920</v>
      </c>
    </row>
    <row r="6881" spans="46:58" x14ac:dyDescent="0.25">
      <c r="AT6881" t="s">
        <v>2403</v>
      </c>
      <c r="AX6881" t="s">
        <v>5072</v>
      </c>
      <c r="AY6881" s="104">
        <v>46118.832638888889</v>
      </c>
      <c r="AZ6881">
        <v>258696</v>
      </c>
      <c r="BA6881" t="s">
        <v>4728</v>
      </c>
      <c r="BB6881" t="s">
        <v>5989</v>
      </c>
      <c r="BF6881" t="s">
        <v>5942</v>
      </c>
    </row>
    <row r="6882" spans="46:58" x14ac:dyDescent="0.25">
      <c r="AT6882" t="s">
        <v>1048</v>
      </c>
      <c r="AX6882" t="s">
        <v>4762</v>
      </c>
      <c r="AY6882" s="104">
        <v>46118.832638888889</v>
      </c>
      <c r="AZ6882">
        <v>61285</v>
      </c>
      <c r="BA6882" t="s">
        <v>4728</v>
      </c>
      <c r="BB6882" t="s">
        <v>5989</v>
      </c>
      <c r="BF6882" t="s">
        <v>5925</v>
      </c>
    </row>
    <row r="6883" spans="46:58" x14ac:dyDescent="0.25">
      <c r="AT6883" t="s">
        <v>1134</v>
      </c>
      <c r="AX6883" t="s">
        <v>4782</v>
      </c>
      <c r="AY6883" s="104">
        <v>46119.333333333336</v>
      </c>
      <c r="AZ6883">
        <v>405932</v>
      </c>
      <c r="BA6883" t="s">
        <v>4728</v>
      </c>
      <c r="BB6883" t="s">
        <v>5989</v>
      </c>
      <c r="BF6883" t="s">
        <v>4781</v>
      </c>
    </row>
    <row r="6884" spans="46:58" x14ac:dyDescent="0.25">
      <c r="AT6884" t="s">
        <v>1584</v>
      </c>
      <c r="AX6884" t="s">
        <v>5229</v>
      </c>
      <c r="AY6884" s="104">
        <v>46119.333333333336</v>
      </c>
      <c r="AZ6884">
        <v>603861</v>
      </c>
      <c r="BA6884" t="s">
        <v>4728</v>
      </c>
      <c r="BB6884" t="s">
        <v>5989</v>
      </c>
      <c r="BF6884" t="s">
        <v>5931</v>
      </c>
    </row>
    <row r="6885" spans="46:58" x14ac:dyDescent="0.25">
      <c r="AT6885" t="s">
        <v>683</v>
      </c>
      <c r="AX6885" t="s">
        <v>4921</v>
      </c>
      <c r="AY6885" s="104">
        <v>46119.333333333336</v>
      </c>
      <c r="AZ6885">
        <v>985096</v>
      </c>
      <c r="BA6885" t="s">
        <v>4728</v>
      </c>
      <c r="BB6885" t="s">
        <v>5989</v>
      </c>
      <c r="BF6885" t="s">
        <v>5942</v>
      </c>
    </row>
    <row r="6886" spans="46:58" x14ac:dyDescent="0.25">
      <c r="AT6886" t="s">
        <v>2561</v>
      </c>
      <c r="AX6886" t="s">
        <v>4783</v>
      </c>
      <c r="AY6886" s="104">
        <v>46119.334027777775</v>
      </c>
      <c r="AZ6886">
        <v>387414</v>
      </c>
      <c r="BA6886" t="s">
        <v>4728</v>
      </c>
      <c r="BB6886" t="s">
        <v>5989</v>
      </c>
      <c r="BF6886" t="s">
        <v>5956</v>
      </c>
    </row>
    <row r="6887" spans="46:58" x14ac:dyDescent="0.25">
      <c r="AT6887" t="s">
        <v>852</v>
      </c>
      <c r="AX6887" t="s">
        <v>4806</v>
      </c>
      <c r="AY6887" s="104">
        <v>46119.334027777775</v>
      </c>
      <c r="AZ6887">
        <v>955683</v>
      </c>
      <c r="BA6887" t="s">
        <v>4728</v>
      </c>
      <c r="BB6887" t="s">
        <v>5989</v>
      </c>
      <c r="BF6887" t="s">
        <v>5931</v>
      </c>
    </row>
    <row r="6888" spans="46:58" x14ac:dyDescent="0.25">
      <c r="AT6888" t="s">
        <v>836</v>
      </c>
      <c r="AX6888" t="s">
        <v>4783</v>
      </c>
      <c r="AY6888" s="104">
        <v>46119.334027777775</v>
      </c>
      <c r="AZ6888">
        <v>792364</v>
      </c>
      <c r="BA6888" t="s">
        <v>4728</v>
      </c>
      <c r="BB6888" t="s">
        <v>5989</v>
      </c>
      <c r="BF6888" t="s">
        <v>5931</v>
      </c>
    </row>
    <row r="6889" spans="46:58" x14ac:dyDescent="0.25">
      <c r="AT6889" t="s">
        <v>414</v>
      </c>
      <c r="AX6889" t="s">
        <v>5314</v>
      </c>
      <c r="AY6889" s="104">
        <v>46119.334722222222</v>
      </c>
      <c r="AZ6889">
        <v>481581</v>
      </c>
      <c r="BA6889" t="s">
        <v>4728</v>
      </c>
      <c r="BB6889" t="s">
        <v>5989</v>
      </c>
      <c r="BF6889" t="s">
        <v>5958</v>
      </c>
    </row>
    <row r="6890" spans="46:58" x14ac:dyDescent="0.25">
      <c r="AT6890" t="s">
        <v>205</v>
      </c>
      <c r="AX6890" t="s">
        <v>6849</v>
      </c>
      <c r="AY6890" s="104">
        <v>46119.335416666669</v>
      </c>
      <c r="AZ6890">
        <v>393164</v>
      </c>
      <c r="BA6890" t="s">
        <v>4761</v>
      </c>
      <c r="BB6890" t="s">
        <v>5989</v>
      </c>
      <c r="BF6890" t="s">
        <v>5920</v>
      </c>
    </row>
    <row r="6891" spans="46:58" x14ac:dyDescent="0.25">
      <c r="AT6891" t="s">
        <v>2600</v>
      </c>
      <c r="AX6891" t="s">
        <v>4782</v>
      </c>
      <c r="AY6891" s="104">
        <v>46119.335416666669</v>
      </c>
      <c r="AZ6891">
        <v>86890</v>
      </c>
      <c r="BA6891" t="s">
        <v>4728</v>
      </c>
      <c r="BB6891" t="s">
        <v>5989</v>
      </c>
      <c r="BF6891" t="s">
        <v>5925</v>
      </c>
    </row>
    <row r="6892" spans="46:58" x14ac:dyDescent="0.25">
      <c r="AT6892" t="s">
        <v>298</v>
      </c>
      <c r="AX6892" t="s">
        <v>5311</v>
      </c>
      <c r="AY6892" s="104">
        <v>46119.336805555555</v>
      </c>
      <c r="AZ6892">
        <v>310240</v>
      </c>
      <c r="BA6892" t="s">
        <v>4728</v>
      </c>
      <c r="BB6892" t="s">
        <v>5989</v>
      </c>
      <c r="BF6892" t="s">
        <v>5942</v>
      </c>
    </row>
    <row r="6893" spans="46:58" x14ac:dyDescent="0.25">
      <c r="AT6893" t="s">
        <v>1134</v>
      </c>
      <c r="AX6893" t="s">
        <v>4755</v>
      </c>
      <c r="AY6893" s="104">
        <v>46119.337500000001</v>
      </c>
      <c r="AZ6893">
        <v>548753</v>
      </c>
      <c r="BA6893" t="s">
        <v>4728</v>
      </c>
      <c r="BB6893" t="s">
        <v>5989</v>
      </c>
      <c r="BF6893" t="s">
        <v>5931</v>
      </c>
    </row>
    <row r="6894" spans="46:58" x14ac:dyDescent="0.25">
      <c r="AT6894" t="s">
        <v>2600</v>
      </c>
      <c r="AX6894" t="s">
        <v>5555</v>
      </c>
      <c r="AY6894" s="104">
        <v>46119.337500000001</v>
      </c>
      <c r="AZ6894">
        <v>199006</v>
      </c>
      <c r="BA6894" t="s">
        <v>4728</v>
      </c>
      <c r="BB6894" t="s">
        <v>5989</v>
      </c>
      <c r="BF6894" t="s">
        <v>5925</v>
      </c>
    </row>
    <row r="6895" spans="46:58" x14ac:dyDescent="0.25">
      <c r="AT6895" t="s">
        <v>637</v>
      </c>
      <c r="AX6895" t="s">
        <v>5366</v>
      </c>
      <c r="AY6895" s="104">
        <v>46119.337500000001</v>
      </c>
      <c r="AZ6895">
        <v>84519</v>
      </c>
      <c r="BA6895" t="s">
        <v>4728</v>
      </c>
      <c r="BB6895" t="s">
        <v>5989</v>
      </c>
      <c r="BF6895" t="s">
        <v>4781</v>
      </c>
    </row>
    <row r="6896" spans="46:58" x14ac:dyDescent="0.25">
      <c r="AT6896" t="s">
        <v>264</v>
      </c>
      <c r="AU6896" t="s">
        <v>1132</v>
      </c>
      <c r="AX6896" t="s">
        <v>4782</v>
      </c>
      <c r="AY6896" s="104">
        <v>46119.337500000001</v>
      </c>
      <c r="AZ6896">
        <v>892954</v>
      </c>
      <c r="BA6896" t="s">
        <v>4728</v>
      </c>
      <c r="BB6896" t="s">
        <v>5989</v>
      </c>
      <c r="BC6896" t="s">
        <v>4731</v>
      </c>
      <c r="BF6896" t="s">
        <v>6501</v>
      </c>
    </row>
    <row r="6897" spans="46:58" x14ac:dyDescent="0.25">
      <c r="AT6897" t="s">
        <v>1894</v>
      </c>
      <c r="AX6897" t="s">
        <v>4975</v>
      </c>
      <c r="AY6897" s="104">
        <v>46119.337500000001</v>
      </c>
      <c r="AZ6897">
        <v>323283</v>
      </c>
      <c r="BA6897" t="s">
        <v>4728</v>
      </c>
      <c r="BB6897" t="s">
        <v>5989</v>
      </c>
      <c r="BF6897" t="s">
        <v>5920</v>
      </c>
    </row>
    <row r="6898" spans="46:58" x14ac:dyDescent="0.25">
      <c r="AT6898" t="s">
        <v>205</v>
      </c>
      <c r="AX6898" t="s">
        <v>5366</v>
      </c>
      <c r="AY6898" s="104">
        <v>46119.338194444441</v>
      </c>
      <c r="AZ6898">
        <v>66026</v>
      </c>
      <c r="BA6898" t="s">
        <v>4728</v>
      </c>
      <c r="BB6898" t="s">
        <v>5989</v>
      </c>
      <c r="BF6898" t="s">
        <v>5925</v>
      </c>
    </row>
    <row r="6899" spans="46:58" x14ac:dyDescent="0.25">
      <c r="AT6899" t="s">
        <v>205</v>
      </c>
      <c r="AU6899" t="s">
        <v>683</v>
      </c>
      <c r="AX6899" t="s">
        <v>5366</v>
      </c>
      <c r="AY6899" s="104">
        <v>46119.338888888888</v>
      </c>
      <c r="AZ6899">
        <v>2100141</v>
      </c>
      <c r="BA6899" t="s">
        <v>4728</v>
      </c>
      <c r="BB6899" t="s">
        <v>5989</v>
      </c>
      <c r="BC6899" t="s">
        <v>4731</v>
      </c>
      <c r="BF6899" t="s">
        <v>5920</v>
      </c>
    </row>
    <row r="6900" spans="46:58" x14ac:dyDescent="0.25">
      <c r="AT6900" t="s">
        <v>551</v>
      </c>
      <c r="AX6900" t="s">
        <v>7891</v>
      </c>
      <c r="AY6900" s="104">
        <v>46119.338888888888</v>
      </c>
      <c r="AZ6900">
        <v>76505</v>
      </c>
      <c r="BA6900" t="s">
        <v>4728</v>
      </c>
      <c r="BB6900" t="s">
        <v>5989</v>
      </c>
      <c r="BF6900" t="s">
        <v>5925</v>
      </c>
    </row>
    <row r="6901" spans="46:58" x14ac:dyDescent="0.25">
      <c r="AT6901" t="s">
        <v>264</v>
      </c>
      <c r="AX6901" t="s">
        <v>7892</v>
      </c>
      <c r="AY6901" s="104">
        <v>46119.338888888888</v>
      </c>
      <c r="AZ6901">
        <v>890367</v>
      </c>
      <c r="BA6901" t="s">
        <v>4761</v>
      </c>
      <c r="BB6901" t="s">
        <v>5989</v>
      </c>
      <c r="BF6901" t="s">
        <v>5966</v>
      </c>
    </row>
    <row r="6902" spans="46:58" x14ac:dyDescent="0.25">
      <c r="AT6902" t="s">
        <v>2561</v>
      </c>
      <c r="AX6902" t="s">
        <v>5079</v>
      </c>
      <c r="AY6902" s="104">
        <v>46119.338888888888</v>
      </c>
      <c r="AZ6902">
        <v>285407</v>
      </c>
      <c r="BA6902" t="s">
        <v>4728</v>
      </c>
      <c r="BB6902" t="s">
        <v>5989</v>
      </c>
      <c r="BF6902" t="s">
        <v>5918</v>
      </c>
    </row>
    <row r="6903" spans="46:58" x14ac:dyDescent="0.25">
      <c r="AT6903" t="s">
        <v>551</v>
      </c>
      <c r="AX6903" t="s">
        <v>5725</v>
      </c>
      <c r="AY6903" s="104">
        <v>46119.340277777781</v>
      </c>
      <c r="AZ6903">
        <v>81870</v>
      </c>
      <c r="BA6903" t="s">
        <v>4728</v>
      </c>
      <c r="BB6903" t="s">
        <v>5989</v>
      </c>
      <c r="BF6903" t="s">
        <v>5925</v>
      </c>
    </row>
    <row r="6904" spans="46:58" x14ac:dyDescent="0.25">
      <c r="AT6904" t="s">
        <v>1584</v>
      </c>
      <c r="AX6904" t="s">
        <v>5555</v>
      </c>
      <c r="AY6904" s="104">
        <v>46119.340277777781</v>
      </c>
      <c r="AZ6904">
        <v>371346</v>
      </c>
      <c r="BA6904" t="s">
        <v>4728</v>
      </c>
      <c r="BB6904" t="s">
        <v>5989</v>
      </c>
      <c r="BF6904" t="s">
        <v>5931</v>
      </c>
    </row>
    <row r="6905" spans="46:58" x14ac:dyDescent="0.25">
      <c r="AT6905" t="s">
        <v>205</v>
      </c>
      <c r="AX6905" t="s">
        <v>5978</v>
      </c>
      <c r="AY6905" s="104">
        <v>46119.340277777781</v>
      </c>
      <c r="AZ6905">
        <v>426600</v>
      </c>
      <c r="BA6905" t="s">
        <v>4728</v>
      </c>
      <c r="BB6905" t="s">
        <v>5989</v>
      </c>
      <c r="BF6905" t="s">
        <v>5931</v>
      </c>
    </row>
    <row r="6906" spans="46:58" x14ac:dyDescent="0.25">
      <c r="AT6906" t="s">
        <v>414</v>
      </c>
      <c r="AX6906" t="s">
        <v>4839</v>
      </c>
      <c r="AY6906" s="104">
        <v>46119.34097222222</v>
      </c>
      <c r="AZ6906">
        <v>369130</v>
      </c>
      <c r="BA6906" t="s">
        <v>4728</v>
      </c>
      <c r="BB6906" t="s">
        <v>5989</v>
      </c>
      <c r="BF6906" t="s">
        <v>5931</v>
      </c>
    </row>
    <row r="6907" spans="46:58" x14ac:dyDescent="0.25">
      <c r="AT6907" t="s">
        <v>551</v>
      </c>
      <c r="AX6907" t="s">
        <v>5393</v>
      </c>
      <c r="AY6907" s="104">
        <v>46119.341666666667</v>
      </c>
      <c r="AZ6907">
        <v>121966</v>
      </c>
      <c r="BA6907" t="s">
        <v>4728</v>
      </c>
      <c r="BB6907" t="s">
        <v>5989</v>
      </c>
      <c r="BF6907" t="s">
        <v>5942</v>
      </c>
    </row>
    <row r="6908" spans="46:58" x14ac:dyDescent="0.25">
      <c r="AT6908" t="s">
        <v>1894</v>
      </c>
      <c r="AX6908" t="s">
        <v>7893</v>
      </c>
      <c r="AY6908" s="104">
        <v>46119.341666666667</v>
      </c>
      <c r="AZ6908">
        <v>212899</v>
      </c>
      <c r="BA6908" t="s">
        <v>4728</v>
      </c>
      <c r="BB6908" t="s">
        <v>5989</v>
      </c>
      <c r="BF6908" t="s">
        <v>5918</v>
      </c>
    </row>
    <row r="6909" spans="46:58" x14ac:dyDescent="0.25">
      <c r="AT6909" t="s">
        <v>264</v>
      </c>
      <c r="AX6909" t="s">
        <v>5079</v>
      </c>
      <c r="AY6909" s="104">
        <v>46119.342361111114</v>
      </c>
      <c r="AZ6909">
        <v>887318</v>
      </c>
      <c r="BA6909" t="s">
        <v>4728</v>
      </c>
      <c r="BB6909" t="s">
        <v>5989</v>
      </c>
      <c r="BF6909" t="s">
        <v>5942</v>
      </c>
    </row>
    <row r="6910" spans="46:58" x14ac:dyDescent="0.25">
      <c r="AT6910" t="s">
        <v>2561</v>
      </c>
      <c r="AX6910" t="s">
        <v>5725</v>
      </c>
      <c r="AY6910" s="104">
        <v>46119.342361111114</v>
      </c>
      <c r="AZ6910">
        <v>570084</v>
      </c>
      <c r="BA6910" t="s">
        <v>4728</v>
      </c>
      <c r="BB6910" t="s">
        <v>5989</v>
      </c>
      <c r="BF6910" t="s">
        <v>5924</v>
      </c>
    </row>
    <row r="6911" spans="46:58" x14ac:dyDescent="0.25">
      <c r="AT6911" t="s">
        <v>298</v>
      </c>
      <c r="AX6911" t="s">
        <v>5136</v>
      </c>
      <c r="AY6911" s="104">
        <v>46119.34375</v>
      </c>
      <c r="AZ6911">
        <v>174493</v>
      </c>
      <c r="BA6911" t="s">
        <v>4728</v>
      </c>
      <c r="BB6911" t="s">
        <v>5989</v>
      </c>
      <c r="BF6911" t="s">
        <v>5918</v>
      </c>
    </row>
    <row r="6912" spans="46:58" x14ac:dyDescent="0.25">
      <c r="AT6912" t="s">
        <v>551</v>
      </c>
      <c r="AX6912" t="s">
        <v>6290</v>
      </c>
      <c r="AY6912" s="104">
        <v>46119.344444444447</v>
      </c>
      <c r="AZ6912">
        <v>491314</v>
      </c>
      <c r="BA6912" t="s">
        <v>4728</v>
      </c>
      <c r="BB6912" t="s">
        <v>5989</v>
      </c>
      <c r="BF6912" t="s">
        <v>4781</v>
      </c>
    </row>
    <row r="6913" spans="46:58" x14ac:dyDescent="0.25">
      <c r="AT6913" t="s">
        <v>836</v>
      </c>
      <c r="AX6913" t="s">
        <v>7893</v>
      </c>
      <c r="AY6913" s="104">
        <v>46119.344444444447</v>
      </c>
      <c r="AZ6913">
        <v>1413469</v>
      </c>
      <c r="BA6913" t="s">
        <v>4728</v>
      </c>
      <c r="BB6913" t="s">
        <v>5989</v>
      </c>
      <c r="BF6913" t="s">
        <v>5950</v>
      </c>
    </row>
    <row r="6914" spans="46:58" x14ac:dyDescent="0.25">
      <c r="AT6914" t="s">
        <v>1134</v>
      </c>
      <c r="AX6914" t="s">
        <v>5366</v>
      </c>
      <c r="AY6914" s="104">
        <v>46119.345138888886</v>
      </c>
      <c r="AZ6914">
        <v>296385</v>
      </c>
      <c r="BA6914" t="s">
        <v>4728</v>
      </c>
      <c r="BB6914" t="s">
        <v>5989</v>
      </c>
      <c r="BF6914" t="s">
        <v>4781</v>
      </c>
    </row>
    <row r="6915" spans="46:58" x14ac:dyDescent="0.25">
      <c r="AT6915" t="s">
        <v>1894</v>
      </c>
      <c r="AX6915" t="s">
        <v>4907</v>
      </c>
      <c r="AY6915" s="104">
        <v>46119.345833333333</v>
      </c>
      <c r="AZ6915">
        <v>348236</v>
      </c>
      <c r="BA6915" t="s">
        <v>4728</v>
      </c>
      <c r="BB6915" t="s">
        <v>5989</v>
      </c>
      <c r="BF6915" t="s">
        <v>5931</v>
      </c>
    </row>
    <row r="6916" spans="46:58" x14ac:dyDescent="0.25">
      <c r="AT6916" t="s">
        <v>2624</v>
      </c>
      <c r="AX6916" t="s">
        <v>7500</v>
      </c>
      <c r="AY6916" s="104">
        <v>46119.345833333333</v>
      </c>
      <c r="AZ6916">
        <v>198822</v>
      </c>
      <c r="BA6916" t="s">
        <v>4728</v>
      </c>
      <c r="BB6916" t="s">
        <v>5989</v>
      </c>
      <c r="BF6916" t="s">
        <v>5934</v>
      </c>
    </row>
    <row r="6917" spans="46:58" x14ac:dyDescent="0.25">
      <c r="AT6917" t="s">
        <v>1584</v>
      </c>
      <c r="AX6917" t="s">
        <v>4923</v>
      </c>
      <c r="AY6917" s="104">
        <v>46119.34652777778</v>
      </c>
      <c r="AZ6917">
        <v>253839</v>
      </c>
      <c r="BA6917" t="s">
        <v>4728</v>
      </c>
      <c r="BB6917" t="s">
        <v>5989</v>
      </c>
      <c r="BF6917" t="s">
        <v>5956</v>
      </c>
    </row>
    <row r="6918" spans="46:58" x14ac:dyDescent="0.25">
      <c r="AT6918" t="s">
        <v>414</v>
      </c>
      <c r="AX6918" t="s">
        <v>7198</v>
      </c>
      <c r="AY6918" s="104">
        <v>46119.347222222219</v>
      </c>
      <c r="AZ6918">
        <v>493562</v>
      </c>
      <c r="BA6918" t="s">
        <v>4728</v>
      </c>
      <c r="BB6918" t="s">
        <v>5989</v>
      </c>
      <c r="BF6918" t="s">
        <v>5931</v>
      </c>
    </row>
    <row r="6919" spans="46:58" x14ac:dyDescent="0.25">
      <c r="AT6919" t="s">
        <v>298</v>
      </c>
      <c r="AU6919" t="s">
        <v>1132</v>
      </c>
      <c r="AX6919" t="s">
        <v>5971</v>
      </c>
      <c r="AY6919" s="104">
        <v>46119.347222222219</v>
      </c>
      <c r="AZ6919">
        <v>1926487</v>
      </c>
      <c r="BA6919" t="s">
        <v>4761</v>
      </c>
      <c r="BB6919" t="s">
        <v>5989</v>
      </c>
      <c r="BC6919" t="s">
        <v>4731</v>
      </c>
      <c r="BF6919" t="s">
        <v>5966</v>
      </c>
    </row>
    <row r="6920" spans="46:58" x14ac:dyDescent="0.25">
      <c r="AT6920" t="s">
        <v>1134</v>
      </c>
      <c r="AX6920" t="s">
        <v>4782</v>
      </c>
      <c r="AY6920" s="104">
        <v>46119.347916666666</v>
      </c>
      <c r="AZ6920">
        <v>309070</v>
      </c>
      <c r="BA6920" t="s">
        <v>4728</v>
      </c>
      <c r="BB6920" t="s">
        <v>5989</v>
      </c>
      <c r="BF6920" t="s">
        <v>5931</v>
      </c>
    </row>
    <row r="6921" spans="46:58" x14ac:dyDescent="0.25">
      <c r="AT6921" t="s">
        <v>2624</v>
      </c>
      <c r="AU6921" t="s">
        <v>1910</v>
      </c>
      <c r="AX6921" t="s">
        <v>4811</v>
      </c>
      <c r="AY6921" s="104">
        <v>46119.347916666666</v>
      </c>
      <c r="AZ6921">
        <v>2333208</v>
      </c>
      <c r="BA6921" t="s">
        <v>4728</v>
      </c>
      <c r="BB6921" t="s">
        <v>5989</v>
      </c>
      <c r="BC6921" t="s">
        <v>4731</v>
      </c>
      <c r="BF6921" t="s">
        <v>6546</v>
      </c>
    </row>
    <row r="6922" spans="46:58" x14ac:dyDescent="0.25">
      <c r="AT6922" t="s">
        <v>2561</v>
      </c>
      <c r="AX6922" t="s">
        <v>5108</v>
      </c>
      <c r="AY6922" s="104">
        <v>46119.349305555559</v>
      </c>
      <c r="AZ6922">
        <v>392014</v>
      </c>
      <c r="BA6922" t="s">
        <v>4728</v>
      </c>
      <c r="BB6922" t="s">
        <v>5989</v>
      </c>
      <c r="BF6922" t="s">
        <v>5931</v>
      </c>
    </row>
    <row r="6923" spans="46:58" x14ac:dyDescent="0.25">
      <c r="AT6923" t="s">
        <v>1894</v>
      </c>
      <c r="AX6923" t="s">
        <v>4744</v>
      </c>
      <c r="AY6923" s="104">
        <v>46119.349305555559</v>
      </c>
      <c r="AZ6923">
        <v>656572</v>
      </c>
      <c r="BA6923" t="s">
        <v>4761</v>
      </c>
      <c r="BB6923" t="s">
        <v>5989</v>
      </c>
      <c r="BF6923" t="s">
        <v>5966</v>
      </c>
    </row>
    <row r="6924" spans="46:58" x14ac:dyDescent="0.25">
      <c r="AT6924" t="s">
        <v>1584</v>
      </c>
      <c r="AX6924" t="s">
        <v>5356</v>
      </c>
      <c r="AY6924" s="104">
        <v>46119.35</v>
      </c>
      <c r="AZ6924">
        <v>277016</v>
      </c>
      <c r="BA6924" t="s">
        <v>4728</v>
      </c>
      <c r="BB6924" t="s">
        <v>5989</v>
      </c>
      <c r="BF6924" t="s">
        <v>5918</v>
      </c>
    </row>
    <row r="6925" spans="46:58" x14ac:dyDescent="0.25">
      <c r="AT6925" t="s">
        <v>298</v>
      </c>
      <c r="AX6925" t="s">
        <v>4877</v>
      </c>
      <c r="AY6925" s="104">
        <v>46119.35</v>
      </c>
      <c r="AZ6925">
        <v>253875</v>
      </c>
      <c r="BA6925" t="s">
        <v>4728</v>
      </c>
      <c r="BB6925" t="s">
        <v>5989</v>
      </c>
      <c r="BF6925" t="s">
        <v>5918</v>
      </c>
    </row>
    <row r="6926" spans="46:58" x14ac:dyDescent="0.25">
      <c r="AT6926" t="s">
        <v>551</v>
      </c>
      <c r="AX6926" t="s">
        <v>5096</v>
      </c>
      <c r="AY6926" s="104">
        <v>46119.350694444445</v>
      </c>
      <c r="AZ6926">
        <v>358859</v>
      </c>
      <c r="BA6926" t="s">
        <v>4728</v>
      </c>
      <c r="BB6926" t="s">
        <v>5989</v>
      </c>
      <c r="BF6926" t="s">
        <v>6069</v>
      </c>
    </row>
    <row r="6927" spans="46:58" x14ac:dyDescent="0.25">
      <c r="AT6927" t="s">
        <v>1134</v>
      </c>
      <c r="AU6927" t="s">
        <v>1132</v>
      </c>
      <c r="AV6927" t="s">
        <v>2409</v>
      </c>
      <c r="AX6927" t="s">
        <v>5267</v>
      </c>
      <c r="AY6927" s="104">
        <v>46119.350694444445</v>
      </c>
      <c r="AZ6927">
        <v>520487</v>
      </c>
      <c r="BA6927" t="s">
        <v>4728</v>
      </c>
      <c r="BB6927" t="s">
        <v>5989</v>
      </c>
      <c r="BC6927" t="s">
        <v>4731</v>
      </c>
      <c r="BF6927" t="s">
        <v>6918</v>
      </c>
    </row>
    <row r="6928" spans="46:58" x14ac:dyDescent="0.25">
      <c r="AT6928" t="s">
        <v>2624</v>
      </c>
      <c r="AX6928" t="s">
        <v>4839</v>
      </c>
      <c r="AY6928" s="104">
        <v>46119.351388888892</v>
      </c>
      <c r="AZ6928">
        <v>166797</v>
      </c>
      <c r="BA6928" t="s">
        <v>4728</v>
      </c>
      <c r="BB6928" t="s">
        <v>5989</v>
      </c>
      <c r="BF6928" t="s">
        <v>4781</v>
      </c>
    </row>
    <row r="6929" spans="46:58" x14ac:dyDescent="0.25">
      <c r="AT6929" t="s">
        <v>264</v>
      </c>
      <c r="AX6929" t="s">
        <v>5013</v>
      </c>
      <c r="AY6929" s="104">
        <v>46119.352083333331</v>
      </c>
      <c r="AZ6929">
        <v>581151</v>
      </c>
      <c r="BA6929" t="s">
        <v>4761</v>
      </c>
      <c r="BB6929" t="s">
        <v>5989</v>
      </c>
      <c r="BF6929" t="s">
        <v>5966</v>
      </c>
    </row>
    <row r="6930" spans="46:58" x14ac:dyDescent="0.25">
      <c r="AT6930" t="s">
        <v>414</v>
      </c>
      <c r="AX6930" t="s">
        <v>7521</v>
      </c>
      <c r="AY6930" s="104">
        <v>46119.352083333331</v>
      </c>
      <c r="AZ6930">
        <v>770777</v>
      </c>
      <c r="BA6930" t="s">
        <v>4728</v>
      </c>
      <c r="BB6930" t="s">
        <v>5989</v>
      </c>
      <c r="BF6930" t="s">
        <v>5931</v>
      </c>
    </row>
    <row r="6931" spans="46:58" x14ac:dyDescent="0.25">
      <c r="AT6931" t="s">
        <v>637</v>
      </c>
      <c r="AX6931" t="s">
        <v>5074</v>
      </c>
      <c r="AY6931" s="104">
        <v>46119.352777777778</v>
      </c>
      <c r="AZ6931">
        <v>87180</v>
      </c>
      <c r="BA6931" t="s">
        <v>4728</v>
      </c>
      <c r="BB6931" t="s">
        <v>5989</v>
      </c>
      <c r="BF6931" t="s">
        <v>4781</v>
      </c>
    </row>
    <row r="6932" spans="46:58" x14ac:dyDescent="0.25">
      <c r="AT6932" t="s">
        <v>1584</v>
      </c>
      <c r="AX6932" t="s">
        <v>7894</v>
      </c>
      <c r="AY6932" s="104">
        <v>46119.352777777778</v>
      </c>
      <c r="AZ6932">
        <v>874698</v>
      </c>
      <c r="BA6932" t="s">
        <v>4728</v>
      </c>
      <c r="BB6932" t="s">
        <v>5989</v>
      </c>
      <c r="BF6932" t="s">
        <v>5956</v>
      </c>
    </row>
    <row r="6933" spans="46:58" x14ac:dyDescent="0.25">
      <c r="AT6933" t="s">
        <v>1134</v>
      </c>
      <c r="AU6933" t="s">
        <v>1132</v>
      </c>
      <c r="AX6933" t="s">
        <v>5074</v>
      </c>
      <c r="AY6933" s="104">
        <v>46119.353472222225</v>
      </c>
      <c r="AZ6933">
        <v>677698</v>
      </c>
      <c r="BA6933" t="s">
        <v>4728</v>
      </c>
      <c r="BB6933" t="s">
        <v>5989</v>
      </c>
      <c r="BC6933" t="s">
        <v>4731</v>
      </c>
      <c r="BF6933" t="s">
        <v>6001</v>
      </c>
    </row>
    <row r="6934" spans="46:58" x14ac:dyDescent="0.25">
      <c r="AT6934" t="s">
        <v>2624</v>
      </c>
      <c r="AX6934" t="s">
        <v>5754</v>
      </c>
      <c r="AY6934" s="104">
        <v>46119.353472222225</v>
      </c>
      <c r="AZ6934">
        <v>406507</v>
      </c>
      <c r="BA6934" t="s">
        <v>4728</v>
      </c>
      <c r="BB6934" t="s">
        <v>5989</v>
      </c>
      <c r="BF6934" t="s">
        <v>5931</v>
      </c>
    </row>
    <row r="6935" spans="46:58" x14ac:dyDescent="0.25">
      <c r="AT6935" t="s">
        <v>298</v>
      </c>
      <c r="AX6935" t="s">
        <v>5072</v>
      </c>
      <c r="AY6935" s="104">
        <v>46119.353472222225</v>
      </c>
      <c r="AZ6935">
        <v>271055</v>
      </c>
      <c r="BA6935" t="s">
        <v>4761</v>
      </c>
      <c r="BB6935" t="s">
        <v>5989</v>
      </c>
      <c r="BF6935" t="s">
        <v>5966</v>
      </c>
    </row>
    <row r="6936" spans="46:58" x14ac:dyDescent="0.25">
      <c r="AT6936" t="s">
        <v>71</v>
      </c>
      <c r="AX6936" t="s">
        <v>5256</v>
      </c>
      <c r="AY6936" s="104">
        <v>46119.354166666664</v>
      </c>
      <c r="AZ6936">
        <v>1677269</v>
      </c>
      <c r="BA6936" t="s">
        <v>4761</v>
      </c>
      <c r="BB6936" t="s">
        <v>5989</v>
      </c>
      <c r="BF6936" t="s">
        <v>5966</v>
      </c>
    </row>
    <row r="6937" spans="46:58" x14ac:dyDescent="0.25">
      <c r="AT6937" t="s">
        <v>1894</v>
      </c>
      <c r="AU6937" t="s">
        <v>1132</v>
      </c>
      <c r="AV6937" t="s">
        <v>220</v>
      </c>
      <c r="AX6937" t="s">
        <v>5086</v>
      </c>
      <c r="AY6937" s="104">
        <v>46119.354166666664</v>
      </c>
      <c r="AZ6937">
        <v>1033815</v>
      </c>
      <c r="BA6937" t="s">
        <v>4728</v>
      </c>
      <c r="BB6937" t="s">
        <v>5989</v>
      </c>
      <c r="BC6937" t="s">
        <v>4731</v>
      </c>
      <c r="BF6937" t="s">
        <v>6251</v>
      </c>
    </row>
    <row r="6938" spans="46:58" x14ac:dyDescent="0.25">
      <c r="AT6938" t="s">
        <v>1507</v>
      </c>
      <c r="AX6938" t="s">
        <v>5365</v>
      </c>
      <c r="AY6938" s="104">
        <v>46119.354861111111</v>
      </c>
      <c r="AZ6938">
        <v>1481092</v>
      </c>
      <c r="BA6938" t="s">
        <v>4728</v>
      </c>
      <c r="BB6938" t="s">
        <v>5989</v>
      </c>
      <c r="BF6938" t="s">
        <v>5918</v>
      </c>
    </row>
    <row r="6939" spans="46:58" x14ac:dyDescent="0.25">
      <c r="AT6939" t="s">
        <v>298</v>
      </c>
      <c r="AX6939" t="s">
        <v>7895</v>
      </c>
      <c r="AY6939" s="104">
        <v>46119.355555555558</v>
      </c>
      <c r="AZ6939">
        <v>194053</v>
      </c>
      <c r="BA6939" t="s">
        <v>4728</v>
      </c>
      <c r="BB6939" t="s">
        <v>5989</v>
      </c>
      <c r="BF6939" t="s">
        <v>5918</v>
      </c>
    </row>
    <row r="6940" spans="46:58" x14ac:dyDescent="0.25">
      <c r="AT6940" t="s">
        <v>551</v>
      </c>
      <c r="AU6940" t="s">
        <v>1132</v>
      </c>
      <c r="AX6940" t="s">
        <v>5211</v>
      </c>
      <c r="AY6940" s="104">
        <v>46119.355555555558</v>
      </c>
      <c r="AZ6940">
        <v>1445961</v>
      </c>
      <c r="BA6940" t="s">
        <v>4761</v>
      </c>
      <c r="BB6940" t="s">
        <v>5989</v>
      </c>
      <c r="BC6940" t="s">
        <v>4731</v>
      </c>
      <c r="BF6940" t="s">
        <v>5966</v>
      </c>
    </row>
    <row r="6941" spans="46:58" x14ac:dyDescent="0.25">
      <c r="AT6941" t="s">
        <v>71</v>
      </c>
      <c r="AX6941" t="s">
        <v>4783</v>
      </c>
      <c r="AY6941" s="104">
        <v>46119.355555555558</v>
      </c>
      <c r="AZ6941">
        <v>349552</v>
      </c>
      <c r="BA6941" t="s">
        <v>4728</v>
      </c>
      <c r="BB6941" t="s">
        <v>5989</v>
      </c>
      <c r="BF6941" t="s">
        <v>5958</v>
      </c>
    </row>
    <row r="6942" spans="46:58" x14ac:dyDescent="0.25">
      <c r="AT6942" t="s">
        <v>1078</v>
      </c>
      <c r="AX6942" t="s">
        <v>4926</v>
      </c>
      <c r="AY6942" s="104">
        <v>46119.356944444444</v>
      </c>
      <c r="AZ6942">
        <v>77111</v>
      </c>
      <c r="BA6942" t="s">
        <v>4728</v>
      </c>
      <c r="BB6942" t="s">
        <v>5989</v>
      </c>
      <c r="BF6942" t="s">
        <v>4781</v>
      </c>
    </row>
    <row r="6943" spans="46:58" x14ac:dyDescent="0.25">
      <c r="AT6943" t="s">
        <v>298</v>
      </c>
      <c r="AX6943" t="s">
        <v>4733</v>
      </c>
      <c r="AY6943" s="104">
        <v>46119.356944444444</v>
      </c>
      <c r="AZ6943">
        <v>143594</v>
      </c>
      <c r="BA6943" t="s">
        <v>4728</v>
      </c>
      <c r="BB6943" t="s">
        <v>5989</v>
      </c>
      <c r="BF6943" t="s">
        <v>5925</v>
      </c>
    </row>
    <row r="6944" spans="46:58" x14ac:dyDescent="0.25">
      <c r="AT6944" t="s">
        <v>1894</v>
      </c>
      <c r="AX6944" t="s">
        <v>4744</v>
      </c>
      <c r="AY6944" s="104">
        <v>46119.356944444444</v>
      </c>
      <c r="AZ6944">
        <v>252890</v>
      </c>
      <c r="BA6944" t="s">
        <v>4761</v>
      </c>
      <c r="BB6944" t="s">
        <v>5989</v>
      </c>
      <c r="BF6944" t="s">
        <v>5966</v>
      </c>
    </row>
    <row r="6945" spans="46:58" x14ac:dyDescent="0.25">
      <c r="AT6945" t="s">
        <v>852</v>
      </c>
      <c r="AX6945" t="s">
        <v>5156</v>
      </c>
      <c r="AY6945" s="104">
        <v>46119.357638888891</v>
      </c>
      <c r="AZ6945">
        <v>1989710</v>
      </c>
      <c r="BA6945" t="s">
        <v>4761</v>
      </c>
      <c r="BB6945" t="s">
        <v>5989</v>
      </c>
      <c r="BF6945" t="s">
        <v>5966</v>
      </c>
    </row>
    <row r="6946" spans="46:58" x14ac:dyDescent="0.25">
      <c r="AT6946" t="s">
        <v>264</v>
      </c>
      <c r="AX6946" t="s">
        <v>5013</v>
      </c>
      <c r="AY6946" s="104">
        <v>46119.35833333333</v>
      </c>
      <c r="AZ6946">
        <v>1328927</v>
      </c>
      <c r="BA6946" t="s">
        <v>4761</v>
      </c>
      <c r="BB6946" t="s">
        <v>5989</v>
      </c>
      <c r="BF6946" t="s">
        <v>5966</v>
      </c>
    </row>
    <row r="6947" spans="46:58" x14ac:dyDescent="0.25">
      <c r="AX6947" t="s">
        <v>7896</v>
      </c>
      <c r="AY6947" s="104">
        <v>46119.359722222223</v>
      </c>
      <c r="AZ6947">
        <v>142041</v>
      </c>
      <c r="BA6947" t="s">
        <v>4728</v>
      </c>
      <c r="BB6947" t="s">
        <v>5989</v>
      </c>
    </row>
    <row r="6948" spans="46:58" x14ac:dyDescent="0.25">
      <c r="AT6948" t="s">
        <v>1078</v>
      </c>
      <c r="AX6948" t="s">
        <v>5577</v>
      </c>
      <c r="AY6948" s="104">
        <v>46119.359722222223</v>
      </c>
      <c r="AZ6948">
        <v>78822</v>
      </c>
      <c r="BA6948" t="s">
        <v>4728</v>
      </c>
      <c r="BB6948" t="s">
        <v>5989</v>
      </c>
      <c r="BF6948" t="s">
        <v>4781</v>
      </c>
    </row>
    <row r="6949" spans="46:58" x14ac:dyDescent="0.25">
      <c r="AT6949" t="s">
        <v>551</v>
      </c>
      <c r="AX6949" t="s">
        <v>7897</v>
      </c>
      <c r="AY6949" s="104">
        <v>46119.36041666667</v>
      </c>
      <c r="AZ6949">
        <v>204586</v>
      </c>
      <c r="BA6949" t="s">
        <v>4728</v>
      </c>
      <c r="BB6949" t="s">
        <v>5989</v>
      </c>
      <c r="BF6949" t="s">
        <v>5931</v>
      </c>
    </row>
    <row r="6950" spans="46:58" x14ac:dyDescent="0.25">
      <c r="AT6950" t="s">
        <v>1894</v>
      </c>
      <c r="AX6950" t="s">
        <v>5177</v>
      </c>
      <c r="AY6950" s="104">
        <v>46119.36041666667</v>
      </c>
      <c r="AZ6950">
        <v>627201</v>
      </c>
      <c r="BA6950" t="s">
        <v>4761</v>
      </c>
      <c r="BB6950" t="s">
        <v>5989</v>
      </c>
      <c r="BF6950" t="s">
        <v>5918</v>
      </c>
    </row>
    <row r="6951" spans="46:58" x14ac:dyDescent="0.25">
      <c r="AT6951" t="s">
        <v>71</v>
      </c>
      <c r="AX6951" t="s">
        <v>4836</v>
      </c>
      <c r="AY6951" s="104">
        <v>46119.36041666667</v>
      </c>
      <c r="AZ6951">
        <v>605212</v>
      </c>
      <c r="BA6951" t="s">
        <v>4728</v>
      </c>
      <c r="BB6951" t="s">
        <v>5989</v>
      </c>
      <c r="BC6951" t="s">
        <v>4731</v>
      </c>
      <c r="BF6951" t="s">
        <v>5966</v>
      </c>
    </row>
    <row r="6952" spans="46:58" x14ac:dyDescent="0.25">
      <c r="AT6952" t="s">
        <v>264</v>
      </c>
      <c r="AX6952" t="s">
        <v>4875</v>
      </c>
      <c r="AY6952" s="104">
        <v>46119.36041666667</v>
      </c>
      <c r="AZ6952">
        <v>391384</v>
      </c>
      <c r="BA6952" t="s">
        <v>4728</v>
      </c>
      <c r="BB6952" t="s">
        <v>5989</v>
      </c>
      <c r="BF6952" t="s">
        <v>5931</v>
      </c>
    </row>
    <row r="6953" spans="46:58" x14ac:dyDescent="0.25">
      <c r="AT6953" t="s">
        <v>414</v>
      </c>
      <c r="AX6953" t="s">
        <v>4833</v>
      </c>
      <c r="AY6953" s="104">
        <v>46119.36041666667</v>
      </c>
      <c r="AZ6953">
        <v>682466</v>
      </c>
      <c r="BA6953" t="s">
        <v>4728</v>
      </c>
      <c r="BB6953" t="s">
        <v>5989</v>
      </c>
      <c r="BF6953" t="s">
        <v>5931</v>
      </c>
    </row>
    <row r="6954" spans="46:58" x14ac:dyDescent="0.25">
      <c r="AT6954" t="s">
        <v>836</v>
      </c>
      <c r="AX6954" t="s">
        <v>6809</v>
      </c>
      <c r="AY6954" s="104">
        <v>46119.361111111109</v>
      </c>
      <c r="AZ6954">
        <v>1914458</v>
      </c>
      <c r="BA6954" t="s">
        <v>4761</v>
      </c>
      <c r="BB6954" t="s">
        <v>5989</v>
      </c>
      <c r="BF6954" t="s">
        <v>5966</v>
      </c>
    </row>
    <row r="6955" spans="46:58" x14ac:dyDescent="0.25">
      <c r="AT6955" t="s">
        <v>1078</v>
      </c>
      <c r="AX6955" t="s">
        <v>5535</v>
      </c>
      <c r="AY6955" s="104">
        <v>46119.361111111109</v>
      </c>
      <c r="AZ6955">
        <v>323657</v>
      </c>
      <c r="BA6955" t="s">
        <v>4728</v>
      </c>
      <c r="BB6955" t="s">
        <v>5989</v>
      </c>
      <c r="BF6955" t="s">
        <v>5942</v>
      </c>
    </row>
    <row r="6956" spans="46:58" x14ac:dyDescent="0.25">
      <c r="AT6956" t="s">
        <v>868</v>
      </c>
      <c r="AX6956" t="s">
        <v>5577</v>
      </c>
      <c r="AY6956" s="104">
        <v>46119.361111111109</v>
      </c>
      <c r="AZ6956">
        <v>255422</v>
      </c>
      <c r="BA6956" t="s">
        <v>4728</v>
      </c>
      <c r="BB6956" t="s">
        <v>5989</v>
      </c>
      <c r="BF6956" t="s">
        <v>5956</v>
      </c>
    </row>
    <row r="6957" spans="46:58" x14ac:dyDescent="0.25">
      <c r="AT6957" t="s">
        <v>637</v>
      </c>
      <c r="AX6957" t="s">
        <v>5206</v>
      </c>
      <c r="AY6957" s="104">
        <v>46119.361805555556</v>
      </c>
      <c r="AZ6957">
        <v>64083</v>
      </c>
      <c r="BA6957" t="s">
        <v>4728</v>
      </c>
      <c r="BB6957" t="s">
        <v>5989</v>
      </c>
      <c r="BF6957" t="s">
        <v>4781</v>
      </c>
    </row>
    <row r="6958" spans="46:58" x14ac:dyDescent="0.25">
      <c r="AT6958" t="s">
        <v>2357</v>
      </c>
      <c r="AX6958" t="s">
        <v>5166</v>
      </c>
      <c r="AY6958" s="104">
        <v>46119.361805555556</v>
      </c>
      <c r="AZ6958">
        <v>298247</v>
      </c>
      <c r="BA6958" t="s">
        <v>4728</v>
      </c>
      <c r="BB6958" t="s">
        <v>5989</v>
      </c>
      <c r="BF6958" t="s">
        <v>5942</v>
      </c>
    </row>
    <row r="6959" spans="46:58" x14ac:dyDescent="0.25">
      <c r="AT6959" t="s">
        <v>2600</v>
      </c>
      <c r="AX6959" t="s">
        <v>5738</v>
      </c>
      <c r="AY6959" s="104">
        <v>46119.361805555556</v>
      </c>
      <c r="AZ6959">
        <v>136195</v>
      </c>
      <c r="BA6959" t="s">
        <v>4728</v>
      </c>
      <c r="BB6959" t="s">
        <v>5989</v>
      </c>
      <c r="BF6959" t="s">
        <v>5918</v>
      </c>
    </row>
    <row r="6960" spans="46:58" x14ac:dyDescent="0.25">
      <c r="AT6960" t="s">
        <v>71</v>
      </c>
      <c r="AU6960" t="s">
        <v>220</v>
      </c>
      <c r="AX6960" t="s">
        <v>5206</v>
      </c>
      <c r="AY6960" s="104">
        <v>46119.362500000003</v>
      </c>
      <c r="AZ6960">
        <v>1856246</v>
      </c>
      <c r="BA6960" t="s">
        <v>4761</v>
      </c>
      <c r="BB6960" t="s">
        <v>5989</v>
      </c>
      <c r="BC6960" t="s">
        <v>4731</v>
      </c>
      <c r="BF6960" t="s">
        <v>5966</v>
      </c>
    </row>
    <row r="6961" spans="46:58" x14ac:dyDescent="0.25">
      <c r="AT6961" t="s">
        <v>551</v>
      </c>
      <c r="AX6961" t="s">
        <v>5543</v>
      </c>
      <c r="AY6961" s="104">
        <v>46119.363194444442</v>
      </c>
      <c r="AZ6961">
        <v>327725</v>
      </c>
      <c r="BA6961" t="s">
        <v>4728</v>
      </c>
      <c r="BB6961" t="s">
        <v>5989</v>
      </c>
      <c r="BF6961" t="s">
        <v>5931</v>
      </c>
    </row>
    <row r="6962" spans="46:58" x14ac:dyDescent="0.25">
      <c r="AT6962" t="s">
        <v>298</v>
      </c>
      <c r="AX6962" t="s">
        <v>5738</v>
      </c>
      <c r="AY6962" s="104">
        <v>46119.363194444442</v>
      </c>
      <c r="AZ6962">
        <v>316527</v>
      </c>
      <c r="BA6962" t="s">
        <v>4728</v>
      </c>
      <c r="BB6962" t="s">
        <v>5989</v>
      </c>
      <c r="BF6962" t="s">
        <v>5931</v>
      </c>
    </row>
    <row r="6963" spans="46:58" x14ac:dyDescent="0.25">
      <c r="AT6963" t="s">
        <v>516</v>
      </c>
      <c r="AX6963" t="s">
        <v>6837</v>
      </c>
      <c r="AY6963" s="104">
        <v>46119.363194444442</v>
      </c>
      <c r="AZ6963">
        <v>176223</v>
      </c>
      <c r="BA6963" t="s">
        <v>4728</v>
      </c>
      <c r="BB6963" t="s">
        <v>5989</v>
      </c>
      <c r="BF6963" t="s">
        <v>5942</v>
      </c>
    </row>
    <row r="6964" spans="46:58" x14ac:dyDescent="0.25">
      <c r="AT6964" t="s">
        <v>71</v>
      </c>
      <c r="AX6964" t="s">
        <v>5166</v>
      </c>
      <c r="AY6964" s="104">
        <v>46119.365972222222</v>
      </c>
      <c r="AZ6964">
        <v>1046480</v>
      </c>
      <c r="BA6964" t="s">
        <v>4728</v>
      </c>
      <c r="BB6964" t="s">
        <v>5989</v>
      </c>
      <c r="BF6964" t="s">
        <v>5958</v>
      </c>
    </row>
    <row r="6965" spans="46:58" x14ac:dyDescent="0.25">
      <c r="AT6965" t="s">
        <v>1078</v>
      </c>
      <c r="AX6965" t="s">
        <v>5174</v>
      </c>
      <c r="AY6965" s="104">
        <v>46119.365972222222</v>
      </c>
      <c r="AZ6965">
        <v>495003</v>
      </c>
      <c r="BA6965" t="s">
        <v>4728</v>
      </c>
      <c r="BB6965" t="s">
        <v>5989</v>
      </c>
      <c r="BF6965" t="s">
        <v>5942</v>
      </c>
    </row>
    <row r="6966" spans="46:58" x14ac:dyDescent="0.25">
      <c r="AT6966" t="s">
        <v>264</v>
      </c>
      <c r="AU6966" t="s">
        <v>1910</v>
      </c>
      <c r="AX6966" t="s">
        <v>5074</v>
      </c>
      <c r="AY6966" s="104">
        <v>46119.365972222222</v>
      </c>
      <c r="AZ6966">
        <v>1023417</v>
      </c>
      <c r="BA6966" t="s">
        <v>4728</v>
      </c>
      <c r="BB6966" t="s">
        <v>5989</v>
      </c>
      <c r="BC6966" t="s">
        <v>4731</v>
      </c>
      <c r="BF6966" t="s">
        <v>6238</v>
      </c>
    </row>
    <row r="6967" spans="46:58" x14ac:dyDescent="0.25">
      <c r="AT6967" t="s">
        <v>516</v>
      </c>
      <c r="AX6967" t="s">
        <v>5385</v>
      </c>
      <c r="AY6967" s="104">
        <v>46119.367361111108</v>
      </c>
      <c r="AZ6967">
        <v>490576</v>
      </c>
      <c r="BA6967" t="s">
        <v>4728</v>
      </c>
      <c r="BB6967" t="s">
        <v>5989</v>
      </c>
      <c r="BF6967" t="s">
        <v>5931</v>
      </c>
    </row>
    <row r="6968" spans="46:58" x14ac:dyDescent="0.25">
      <c r="AT6968" t="s">
        <v>551</v>
      </c>
      <c r="AX6968" t="s">
        <v>4822</v>
      </c>
      <c r="AY6968" s="104">
        <v>46119.368055555555</v>
      </c>
      <c r="AZ6968">
        <v>361279</v>
      </c>
      <c r="BA6968" t="s">
        <v>4728</v>
      </c>
      <c r="BB6968" t="s">
        <v>5989</v>
      </c>
      <c r="BF6968" t="s">
        <v>5931</v>
      </c>
    </row>
    <row r="6969" spans="46:58" x14ac:dyDescent="0.25">
      <c r="AT6969" t="s">
        <v>1134</v>
      </c>
      <c r="AX6969" t="s">
        <v>4744</v>
      </c>
      <c r="AY6969" s="104">
        <v>46119.368750000001</v>
      </c>
      <c r="AZ6969">
        <v>1693741</v>
      </c>
      <c r="BA6969" t="s">
        <v>4761</v>
      </c>
      <c r="BB6969" t="s">
        <v>5989</v>
      </c>
      <c r="BF6969" t="s">
        <v>4781</v>
      </c>
    </row>
    <row r="6970" spans="46:58" x14ac:dyDescent="0.25">
      <c r="AT6970" t="s">
        <v>836</v>
      </c>
      <c r="AX6970" t="s">
        <v>7898</v>
      </c>
      <c r="AY6970" s="104">
        <v>46119.368750000001</v>
      </c>
      <c r="AZ6970">
        <v>1127412</v>
      </c>
      <c r="BA6970" t="s">
        <v>4728</v>
      </c>
      <c r="BB6970" t="s">
        <v>5989</v>
      </c>
      <c r="BF6970" t="s">
        <v>5942</v>
      </c>
    </row>
    <row r="6971" spans="46:58" x14ac:dyDescent="0.25">
      <c r="AT6971" t="s">
        <v>852</v>
      </c>
      <c r="AU6971" t="s">
        <v>217</v>
      </c>
      <c r="AX6971" t="s">
        <v>4775</v>
      </c>
      <c r="AY6971" s="104">
        <v>46119.369444444441</v>
      </c>
      <c r="AZ6971">
        <v>1647060</v>
      </c>
      <c r="BA6971" t="s">
        <v>4728</v>
      </c>
      <c r="BB6971" t="s">
        <v>5989</v>
      </c>
      <c r="BC6971" t="s">
        <v>4731</v>
      </c>
      <c r="BF6971" t="s">
        <v>6421</v>
      </c>
    </row>
    <row r="6972" spans="46:58" x14ac:dyDescent="0.25">
      <c r="AT6972" t="s">
        <v>1894</v>
      </c>
      <c r="AX6972" t="s">
        <v>4741</v>
      </c>
      <c r="AY6972" s="104">
        <v>46119.369444444441</v>
      </c>
      <c r="AZ6972">
        <v>332451</v>
      </c>
      <c r="BA6972" t="s">
        <v>4728</v>
      </c>
      <c r="BB6972" t="s">
        <v>5989</v>
      </c>
      <c r="BF6972" t="s">
        <v>5958</v>
      </c>
    </row>
    <row r="6973" spans="46:58" x14ac:dyDescent="0.25">
      <c r="AT6973" t="s">
        <v>298</v>
      </c>
      <c r="AX6973" t="s">
        <v>7891</v>
      </c>
      <c r="AY6973" s="104">
        <v>46119.370138888888</v>
      </c>
      <c r="AZ6973">
        <v>461369</v>
      </c>
      <c r="BA6973" t="s">
        <v>4728</v>
      </c>
      <c r="BB6973" t="s">
        <v>5989</v>
      </c>
      <c r="BF6973" t="s">
        <v>5942</v>
      </c>
    </row>
    <row r="6974" spans="46:58" x14ac:dyDescent="0.25">
      <c r="AT6974" t="s">
        <v>414</v>
      </c>
      <c r="AX6974" t="s">
        <v>4925</v>
      </c>
      <c r="AY6974" s="104">
        <v>46119.370833333334</v>
      </c>
      <c r="AZ6974">
        <v>687900</v>
      </c>
      <c r="BA6974" t="s">
        <v>4728</v>
      </c>
      <c r="BB6974" t="s">
        <v>5989</v>
      </c>
      <c r="BF6974" t="s">
        <v>5931</v>
      </c>
    </row>
    <row r="6975" spans="46:58" x14ac:dyDescent="0.25">
      <c r="AT6975" t="s">
        <v>223</v>
      </c>
      <c r="AU6975" t="s">
        <v>75</v>
      </c>
      <c r="AX6975" t="s">
        <v>5410</v>
      </c>
      <c r="AY6975" s="104">
        <v>46119.370833333334</v>
      </c>
      <c r="AZ6975">
        <v>792715</v>
      </c>
      <c r="BA6975" t="s">
        <v>4728</v>
      </c>
      <c r="BB6975" t="s">
        <v>5989</v>
      </c>
      <c r="BC6975" t="s">
        <v>13</v>
      </c>
      <c r="BF6975" t="s">
        <v>5705</v>
      </c>
    </row>
    <row r="6976" spans="46:58" x14ac:dyDescent="0.25">
      <c r="AT6976" t="s">
        <v>637</v>
      </c>
      <c r="AU6976" t="s">
        <v>1584</v>
      </c>
      <c r="AX6976" t="s">
        <v>7663</v>
      </c>
      <c r="AY6976" s="104">
        <v>46119.370833333334</v>
      </c>
      <c r="AZ6976">
        <v>471942</v>
      </c>
      <c r="BA6976" t="s">
        <v>4728</v>
      </c>
      <c r="BB6976" t="s">
        <v>5989</v>
      </c>
      <c r="BC6976" t="s">
        <v>4731</v>
      </c>
      <c r="BF6976" t="s">
        <v>5918</v>
      </c>
    </row>
    <row r="6977" spans="46:58" x14ac:dyDescent="0.25">
      <c r="AT6977" t="s">
        <v>1078</v>
      </c>
      <c r="AX6977" t="s">
        <v>4895</v>
      </c>
      <c r="AY6977" s="104">
        <v>46119.371527777781</v>
      </c>
      <c r="AZ6977">
        <v>70659</v>
      </c>
      <c r="BA6977" t="s">
        <v>4728</v>
      </c>
      <c r="BB6977" t="s">
        <v>5989</v>
      </c>
      <c r="BF6977" t="s">
        <v>4781</v>
      </c>
    </row>
    <row r="6978" spans="46:58" x14ac:dyDescent="0.25">
      <c r="AT6978" t="s">
        <v>205</v>
      </c>
      <c r="AX6978" t="s">
        <v>4741</v>
      </c>
      <c r="AY6978" s="104">
        <v>46119.371527777781</v>
      </c>
      <c r="AZ6978">
        <v>1523750</v>
      </c>
      <c r="BA6978" t="s">
        <v>4728</v>
      </c>
      <c r="BB6978" t="s">
        <v>5989</v>
      </c>
      <c r="BF6978" t="s">
        <v>5931</v>
      </c>
    </row>
    <row r="6979" spans="46:58" x14ac:dyDescent="0.25">
      <c r="AT6979" t="s">
        <v>551</v>
      </c>
      <c r="AX6979" t="s">
        <v>5156</v>
      </c>
      <c r="AY6979" s="104">
        <v>46119.372916666667</v>
      </c>
      <c r="AZ6979">
        <v>2267054</v>
      </c>
      <c r="BA6979" t="s">
        <v>4761</v>
      </c>
      <c r="BB6979" t="s">
        <v>5989</v>
      </c>
      <c r="BF6979" t="s">
        <v>5966</v>
      </c>
    </row>
    <row r="6980" spans="46:58" x14ac:dyDescent="0.25">
      <c r="AT6980" t="s">
        <v>1078</v>
      </c>
      <c r="AU6980" t="s">
        <v>1134</v>
      </c>
      <c r="AX6980" t="s">
        <v>4833</v>
      </c>
      <c r="AY6980" s="104">
        <v>46119.372916666667</v>
      </c>
      <c r="AZ6980">
        <v>141453</v>
      </c>
      <c r="BA6980" t="s">
        <v>4728</v>
      </c>
      <c r="BB6980" t="s">
        <v>5989</v>
      </c>
      <c r="BF6980" t="s">
        <v>5925</v>
      </c>
    </row>
    <row r="6981" spans="46:58" x14ac:dyDescent="0.25">
      <c r="AT6981" t="s">
        <v>2600</v>
      </c>
      <c r="AX6981" t="s">
        <v>4903</v>
      </c>
      <c r="AY6981" s="104">
        <v>46119.372916666667</v>
      </c>
      <c r="AZ6981">
        <v>282503</v>
      </c>
      <c r="BA6981" t="s">
        <v>4728</v>
      </c>
      <c r="BB6981" t="s">
        <v>5989</v>
      </c>
      <c r="BF6981" t="s">
        <v>5931</v>
      </c>
    </row>
    <row r="6982" spans="46:58" x14ac:dyDescent="0.25">
      <c r="AT6982" t="s">
        <v>2391</v>
      </c>
      <c r="AX6982" t="s">
        <v>4833</v>
      </c>
      <c r="AY6982" s="104">
        <v>46119.375</v>
      </c>
      <c r="AZ6982">
        <v>275750</v>
      </c>
      <c r="BA6982" t="s">
        <v>4728</v>
      </c>
      <c r="BB6982" t="s">
        <v>5989</v>
      </c>
      <c r="BF6982" t="s">
        <v>5931</v>
      </c>
    </row>
    <row r="6983" spans="46:58" x14ac:dyDescent="0.25">
      <c r="AT6983" t="s">
        <v>432</v>
      </c>
      <c r="AX6983" t="s">
        <v>4818</v>
      </c>
      <c r="AY6983" s="104">
        <v>46119.375</v>
      </c>
      <c r="AZ6983">
        <v>363405</v>
      </c>
      <c r="BA6983" t="s">
        <v>4728</v>
      </c>
      <c r="BB6983" t="s">
        <v>5989</v>
      </c>
      <c r="BF6983" t="s">
        <v>5931</v>
      </c>
    </row>
    <row r="6984" spans="46:58" x14ac:dyDescent="0.25">
      <c r="AT6984" t="s">
        <v>967</v>
      </c>
      <c r="AX6984" t="s">
        <v>5074</v>
      </c>
      <c r="AY6984" s="104">
        <v>46119.375</v>
      </c>
      <c r="AZ6984">
        <v>330483</v>
      </c>
      <c r="BA6984" t="s">
        <v>4728</v>
      </c>
      <c r="BB6984" t="s">
        <v>5989</v>
      </c>
      <c r="BC6984" t="s">
        <v>4731</v>
      </c>
      <c r="BF6984" t="s">
        <v>4781</v>
      </c>
    </row>
    <row r="6985" spans="46:58" x14ac:dyDescent="0.25">
      <c r="AT6985" t="s">
        <v>1531</v>
      </c>
      <c r="AX6985" t="s">
        <v>5532</v>
      </c>
      <c r="AY6985" s="104">
        <v>46119.375</v>
      </c>
      <c r="AZ6985">
        <v>402340</v>
      </c>
      <c r="BA6985" t="s">
        <v>4728</v>
      </c>
      <c r="BB6985" t="s">
        <v>5989</v>
      </c>
      <c r="BF6985" t="s">
        <v>5931</v>
      </c>
    </row>
    <row r="6986" spans="46:58" x14ac:dyDescent="0.25">
      <c r="AT6986" t="s">
        <v>72</v>
      </c>
      <c r="AX6986" t="s">
        <v>4765</v>
      </c>
      <c r="AY6986" s="104">
        <v>46119.376388888886</v>
      </c>
      <c r="AZ6986">
        <v>783834</v>
      </c>
      <c r="BA6986" t="s">
        <v>4761</v>
      </c>
      <c r="BB6986" t="s">
        <v>5989</v>
      </c>
      <c r="BF6986" t="s">
        <v>5948</v>
      </c>
    </row>
    <row r="6987" spans="46:58" x14ac:dyDescent="0.25">
      <c r="AT6987" t="s">
        <v>1559</v>
      </c>
      <c r="AU6987" t="s">
        <v>220</v>
      </c>
      <c r="AX6987" t="s">
        <v>5086</v>
      </c>
      <c r="AY6987" s="104">
        <v>46119.376388888886</v>
      </c>
      <c r="AZ6987">
        <v>1232911</v>
      </c>
      <c r="BA6987" t="s">
        <v>4728</v>
      </c>
      <c r="BB6987" t="s">
        <v>5989</v>
      </c>
      <c r="BC6987" t="s">
        <v>4731</v>
      </c>
      <c r="BF6987" t="s">
        <v>6495</v>
      </c>
    </row>
    <row r="6988" spans="46:58" x14ac:dyDescent="0.25">
      <c r="AT6988" t="s">
        <v>264</v>
      </c>
      <c r="AX6988" t="s">
        <v>4794</v>
      </c>
      <c r="AY6988" s="104">
        <v>46119.377083333333</v>
      </c>
      <c r="AZ6988">
        <v>805718</v>
      </c>
      <c r="BA6988" t="s">
        <v>4728</v>
      </c>
      <c r="BB6988" t="s">
        <v>5989</v>
      </c>
      <c r="BF6988" t="s">
        <v>5931</v>
      </c>
    </row>
    <row r="6989" spans="46:58" x14ac:dyDescent="0.25">
      <c r="AT6989" t="s">
        <v>516</v>
      </c>
      <c r="AX6989" t="s">
        <v>5798</v>
      </c>
      <c r="AY6989" s="104">
        <v>46119.37777777778</v>
      </c>
      <c r="AZ6989">
        <v>928552</v>
      </c>
      <c r="BA6989" t="s">
        <v>4761</v>
      </c>
      <c r="BB6989" t="s">
        <v>5989</v>
      </c>
      <c r="BF6989" t="s">
        <v>5966</v>
      </c>
    </row>
    <row r="6990" spans="46:58" x14ac:dyDescent="0.25">
      <c r="AT6990" t="s">
        <v>223</v>
      </c>
      <c r="AU6990" t="s">
        <v>1910</v>
      </c>
      <c r="AX6990" t="s">
        <v>5083</v>
      </c>
      <c r="AY6990" s="104">
        <v>46119.378472222219</v>
      </c>
      <c r="AZ6990">
        <v>2725026</v>
      </c>
      <c r="BA6990" t="s">
        <v>4761</v>
      </c>
      <c r="BB6990" t="s">
        <v>5989</v>
      </c>
      <c r="BC6990" t="s">
        <v>4731</v>
      </c>
      <c r="BF6990" t="s">
        <v>6251</v>
      </c>
    </row>
    <row r="6991" spans="46:58" x14ac:dyDescent="0.25">
      <c r="AT6991" t="s">
        <v>1134</v>
      </c>
      <c r="AX6991" t="s">
        <v>5802</v>
      </c>
      <c r="AY6991" s="104">
        <v>46119.378472222219</v>
      </c>
      <c r="AZ6991">
        <v>657241</v>
      </c>
      <c r="BA6991" t="s">
        <v>4728</v>
      </c>
      <c r="BB6991" t="s">
        <v>5989</v>
      </c>
      <c r="BF6991" t="s">
        <v>5931</v>
      </c>
    </row>
    <row r="6992" spans="46:58" x14ac:dyDescent="0.25">
      <c r="AT6992" t="s">
        <v>1894</v>
      </c>
      <c r="AX6992" t="s">
        <v>5086</v>
      </c>
      <c r="AY6992" s="104">
        <v>46119.378472222219</v>
      </c>
      <c r="AZ6992">
        <v>138058</v>
      </c>
      <c r="BA6992" t="s">
        <v>4728</v>
      </c>
      <c r="BB6992" t="s">
        <v>5989</v>
      </c>
      <c r="BF6992" t="s">
        <v>5925</v>
      </c>
    </row>
    <row r="6993" spans="46:58" x14ac:dyDescent="0.25">
      <c r="AT6993" t="s">
        <v>1078</v>
      </c>
      <c r="AX6993" t="s">
        <v>4809</v>
      </c>
      <c r="AY6993" s="104">
        <v>46119.378472222219</v>
      </c>
      <c r="AZ6993">
        <v>234578</v>
      </c>
      <c r="BA6993" t="s">
        <v>4728</v>
      </c>
      <c r="BB6993" t="s">
        <v>5989</v>
      </c>
      <c r="BF6993" t="s">
        <v>4781</v>
      </c>
    </row>
    <row r="6994" spans="46:58" x14ac:dyDescent="0.25">
      <c r="AT6994" t="s">
        <v>1559</v>
      </c>
      <c r="AX6994" t="s">
        <v>5440</v>
      </c>
      <c r="AY6994" s="104">
        <v>46119.379166666666</v>
      </c>
      <c r="AZ6994">
        <v>434549</v>
      </c>
      <c r="BA6994" t="s">
        <v>4728</v>
      </c>
      <c r="BB6994" t="s">
        <v>5989</v>
      </c>
      <c r="BF6994" t="s">
        <v>5931</v>
      </c>
    </row>
    <row r="6995" spans="46:58" x14ac:dyDescent="0.25">
      <c r="AT6995" t="s">
        <v>967</v>
      </c>
      <c r="AX6995" t="s">
        <v>7899</v>
      </c>
      <c r="AY6995" s="104">
        <v>46119.379861111112</v>
      </c>
      <c r="AZ6995">
        <v>697438</v>
      </c>
      <c r="BA6995" t="s">
        <v>4728</v>
      </c>
      <c r="BB6995" t="s">
        <v>5989</v>
      </c>
      <c r="BF6995" t="s">
        <v>5931</v>
      </c>
    </row>
    <row r="6996" spans="46:58" x14ac:dyDescent="0.25">
      <c r="AT6996" t="s">
        <v>298</v>
      </c>
      <c r="AX6996" t="s">
        <v>5012</v>
      </c>
      <c r="AY6996" s="104">
        <v>46119.379861111112</v>
      </c>
      <c r="AZ6996">
        <v>110195</v>
      </c>
      <c r="BA6996" t="s">
        <v>4728</v>
      </c>
      <c r="BB6996" t="s">
        <v>5989</v>
      </c>
      <c r="BF6996" t="s">
        <v>5925</v>
      </c>
    </row>
    <row r="6997" spans="46:58" x14ac:dyDescent="0.25">
      <c r="AT6997" t="s">
        <v>2391</v>
      </c>
      <c r="AX6997" t="s">
        <v>5086</v>
      </c>
      <c r="AY6997" s="104">
        <v>46119.379861111112</v>
      </c>
      <c r="AZ6997">
        <v>424925</v>
      </c>
      <c r="BA6997" t="s">
        <v>4728</v>
      </c>
      <c r="BB6997" t="s">
        <v>5989</v>
      </c>
      <c r="BF6997" t="s">
        <v>5931</v>
      </c>
    </row>
    <row r="6998" spans="46:58" x14ac:dyDescent="0.25">
      <c r="AT6998" t="s">
        <v>414</v>
      </c>
      <c r="AX6998" t="s">
        <v>5535</v>
      </c>
      <c r="AY6998" s="104">
        <v>46119.379861111112</v>
      </c>
      <c r="AZ6998">
        <v>678531</v>
      </c>
      <c r="BA6998" t="s">
        <v>4728</v>
      </c>
      <c r="BB6998" t="s">
        <v>5989</v>
      </c>
      <c r="BF6998" t="s">
        <v>5931</v>
      </c>
    </row>
    <row r="6999" spans="46:58" x14ac:dyDescent="0.25">
      <c r="AT6999" t="s">
        <v>551</v>
      </c>
      <c r="AX6999" t="s">
        <v>7900</v>
      </c>
      <c r="AY6999" s="104">
        <v>46119.379861111112</v>
      </c>
      <c r="AZ6999">
        <v>384802</v>
      </c>
      <c r="BA6999" t="s">
        <v>4728</v>
      </c>
      <c r="BB6999" t="s">
        <v>5989</v>
      </c>
      <c r="BF6999" t="s">
        <v>5918</v>
      </c>
    </row>
    <row r="7000" spans="46:58" x14ac:dyDescent="0.25">
      <c r="AT7000" t="s">
        <v>432</v>
      </c>
      <c r="AX7000" t="s">
        <v>4819</v>
      </c>
      <c r="AY7000" s="104">
        <v>46119.380555555559</v>
      </c>
      <c r="AZ7000">
        <v>689656</v>
      </c>
      <c r="BA7000" t="s">
        <v>4761</v>
      </c>
      <c r="BB7000" t="s">
        <v>5989</v>
      </c>
      <c r="BF7000" t="s">
        <v>5966</v>
      </c>
    </row>
    <row r="7001" spans="46:58" x14ac:dyDescent="0.25">
      <c r="AT7001" t="s">
        <v>1531</v>
      </c>
      <c r="AX7001" t="s">
        <v>6003</v>
      </c>
      <c r="AY7001" s="104">
        <v>46119.380555555559</v>
      </c>
      <c r="AZ7001">
        <v>625386</v>
      </c>
      <c r="BA7001" t="s">
        <v>4728</v>
      </c>
      <c r="BB7001" t="s">
        <v>5989</v>
      </c>
      <c r="BF7001" t="s">
        <v>5931</v>
      </c>
    </row>
    <row r="7002" spans="46:58" x14ac:dyDescent="0.25">
      <c r="AT7002" t="s">
        <v>516</v>
      </c>
      <c r="AX7002" t="s">
        <v>5129</v>
      </c>
      <c r="AY7002" s="104">
        <v>46119.381944444445</v>
      </c>
      <c r="AZ7002">
        <v>1134626</v>
      </c>
      <c r="BA7002" t="s">
        <v>4761</v>
      </c>
      <c r="BB7002" t="s">
        <v>5989</v>
      </c>
      <c r="BF7002" t="s">
        <v>5966</v>
      </c>
    </row>
    <row r="7003" spans="46:58" x14ac:dyDescent="0.25">
      <c r="AT7003" t="s">
        <v>1894</v>
      </c>
      <c r="AX7003" t="s">
        <v>5083</v>
      </c>
      <c r="AY7003" s="104">
        <v>46119.383333333331</v>
      </c>
      <c r="AZ7003">
        <v>41839</v>
      </c>
      <c r="BA7003" t="s">
        <v>4728</v>
      </c>
      <c r="BB7003" t="s">
        <v>5989</v>
      </c>
      <c r="BF7003" t="s">
        <v>5925</v>
      </c>
    </row>
    <row r="7004" spans="46:58" x14ac:dyDescent="0.25">
      <c r="AT7004" t="s">
        <v>223</v>
      </c>
      <c r="AX7004" t="s">
        <v>4865</v>
      </c>
      <c r="AY7004" s="104">
        <v>46119.383333333331</v>
      </c>
      <c r="AZ7004">
        <v>552450</v>
      </c>
      <c r="BA7004" t="s">
        <v>4728</v>
      </c>
      <c r="BB7004" t="s">
        <v>5989</v>
      </c>
      <c r="BF7004" t="s">
        <v>5942</v>
      </c>
    </row>
    <row r="7005" spans="46:58" x14ac:dyDescent="0.25">
      <c r="AT7005" t="s">
        <v>2561</v>
      </c>
      <c r="AU7005" t="s">
        <v>256</v>
      </c>
      <c r="AX7005" t="s">
        <v>7901</v>
      </c>
      <c r="AY7005" s="104">
        <v>46119.383333333331</v>
      </c>
      <c r="AZ7005">
        <v>2603312</v>
      </c>
      <c r="BA7005" t="s">
        <v>4728</v>
      </c>
      <c r="BB7005" t="s">
        <v>5989</v>
      </c>
      <c r="BC7005" t="s">
        <v>4731</v>
      </c>
      <c r="BF7005" t="s">
        <v>6918</v>
      </c>
    </row>
    <row r="7006" spans="46:58" x14ac:dyDescent="0.25">
      <c r="AT7006" t="s">
        <v>1078</v>
      </c>
      <c r="AX7006" t="s">
        <v>7152</v>
      </c>
      <c r="AY7006" s="104">
        <v>46119.384027777778</v>
      </c>
      <c r="AZ7006">
        <v>67269</v>
      </c>
      <c r="BA7006" t="s">
        <v>4728</v>
      </c>
      <c r="BB7006" t="s">
        <v>5989</v>
      </c>
      <c r="BF7006" t="s">
        <v>4781</v>
      </c>
    </row>
    <row r="7007" spans="46:58" x14ac:dyDescent="0.25">
      <c r="AT7007" t="s">
        <v>2600</v>
      </c>
      <c r="AX7007" t="s">
        <v>7152</v>
      </c>
      <c r="AY7007" s="104">
        <v>46119.384027777778</v>
      </c>
      <c r="AZ7007">
        <v>535858</v>
      </c>
      <c r="BA7007" t="s">
        <v>4761</v>
      </c>
      <c r="BB7007" t="s">
        <v>5989</v>
      </c>
      <c r="BF7007" t="s">
        <v>5918</v>
      </c>
    </row>
    <row r="7008" spans="46:58" x14ac:dyDescent="0.25">
      <c r="AT7008" t="s">
        <v>1507</v>
      </c>
      <c r="AX7008" t="s">
        <v>4733</v>
      </c>
      <c r="AY7008" s="104">
        <v>46119.384027777778</v>
      </c>
      <c r="AZ7008">
        <v>84034</v>
      </c>
      <c r="BA7008" t="s">
        <v>4728</v>
      </c>
      <c r="BB7008" t="s">
        <v>5989</v>
      </c>
      <c r="BF7008" t="s">
        <v>5942</v>
      </c>
    </row>
    <row r="7009" spans="46:58" x14ac:dyDescent="0.25">
      <c r="AT7009" t="s">
        <v>71</v>
      </c>
      <c r="AU7009" t="s">
        <v>2650</v>
      </c>
      <c r="AX7009" t="s">
        <v>7152</v>
      </c>
      <c r="AY7009" s="104">
        <v>46119.384722222225</v>
      </c>
      <c r="AZ7009">
        <v>1512562</v>
      </c>
      <c r="BA7009" t="s">
        <v>4728</v>
      </c>
      <c r="BB7009" t="s">
        <v>5989</v>
      </c>
      <c r="BF7009" t="s">
        <v>7902</v>
      </c>
    </row>
    <row r="7010" spans="46:58" x14ac:dyDescent="0.25">
      <c r="AT7010" t="s">
        <v>432</v>
      </c>
      <c r="AX7010" t="s">
        <v>5078</v>
      </c>
      <c r="AY7010" s="104">
        <v>46119.384722222225</v>
      </c>
      <c r="AZ7010">
        <v>409143</v>
      </c>
      <c r="BA7010" t="s">
        <v>4728</v>
      </c>
      <c r="BB7010" t="s">
        <v>5989</v>
      </c>
      <c r="BF7010" t="s">
        <v>5942</v>
      </c>
    </row>
    <row r="7011" spans="46:58" x14ac:dyDescent="0.25">
      <c r="AT7011" t="s">
        <v>836</v>
      </c>
      <c r="AU7011" t="s">
        <v>217</v>
      </c>
      <c r="AX7011" t="s">
        <v>4948</v>
      </c>
      <c r="AY7011" s="104">
        <v>46119.384722222225</v>
      </c>
      <c r="AZ7011">
        <v>1038255</v>
      </c>
      <c r="BA7011" t="s">
        <v>4728</v>
      </c>
      <c r="BB7011" t="s">
        <v>5989</v>
      </c>
      <c r="BC7011" t="s">
        <v>4731</v>
      </c>
      <c r="BF7011" t="s">
        <v>6382</v>
      </c>
    </row>
    <row r="7012" spans="46:58" x14ac:dyDescent="0.25">
      <c r="AT7012" t="s">
        <v>1078</v>
      </c>
      <c r="AX7012" t="s">
        <v>4733</v>
      </c>
      <c r="AY7012" s="104">
        <v>46119.385416666664</v>
      </c>
      <c r="AZ7012">
        <v>216915</v>
      </c>
      <c r="BA7012" t="s">
        <v>4728</v>
      </c>
      <c r="BB7012" t="s">
        <v>5989</v>
      </c>
      <c r="BF7012" t="s">
        <v>5942</v>
      </c>
    </row>
    <row r="7013" spans="46:58" x14ac:dyDescent="0.25">
      <c r="AT7013" t="s">
        <v>1559</v>
      </c>
      <c r="AX7013" t="s">
        <v>6447</v>
      </c>
      <c r="AY7013" s="104">
        <v>46119.385416666664</v>
      </c>
      <c r="AZ7013">
        <v>337781</v>
      </c>
      <c r="BA7013" t="s">
        <v>4728</v>
      </c>
      <c r="BB7013" t="s">
        <v>5989</v>
      </c>
      <c r="BF7013" t="s">
        <v>5931</v>
      </c>
    </row>
    <row r="7014" spans="46:58" x14ac:dyDescent="0.25">
      <c r="AT7014" t="s">
        <v>1507</v>
      </c>
      <c r="AX7014" t="s">
        <v>4743</v>
      </c>
      <c r="AY7014" s="104">
        <v>46119.386111111111</v>
      </c>
      <c r="AZ7014">
        <v>1441668</v>
      </c>
      <c r="BA7014" t="s">
        <v>4761</v>
      </c>
      <c r="BB7014" t="s">
        <v>5989</v>
      </c>
      <c r="BF7014" t="s">
        <v>5950</v>
      </c>
    </row>
    <row r="7015" spans="46:58" x14ac:dyDescent="0.25">
      <c r="AT7015" t="s">
        <v>1584</v>
      </c>
      <c r="AX7015" t="s">
        <v>4775</v>
      </c>
      <c r="AY7015" s="104">
        <v>46119.386111111111</v>
      </c>
      <c r="AZ7015">
        <v>460808</v>
      </c>
      <c r="BA7015" t="s">
        <v>4761</v>
      </c>
      <c r="BB7015" t="s">
        <v>5989</v>
      </c>
      <c r="BF7015" t="s">
        <v>5934</v>
      </c>
    </row>
    <row r="7016" spans="46:58" x14ac:dyDescent="0.25">
      <c r="AT7016" t="s">
        <v>72</v>
      </c>
      <c r="AX7016" t="s">
        <v>7903</v>
      </c>
      <c r="AY7016" s="104">
        <v>46119.386805555558</v>
      </c>
      <c r="AZ7016">
        <v>1340457</v>
      </c>
      <c r="BA7016" t="s">
        <v>4761</v>
      </c>
      <c r="BB7016" t="s">
        <v>5989</v>
      </c>
      <c r="BF7016" t="s">
        <v>5966</v>
      </c>
    </row>
    <row r="7017" spans="46:58" x14ac:dyDescent="0.25">
      <c r="AT7017" t="s">
        <v>516</v>
      </c>
      <c r="AX7017" t="s">
        <v>7524</v>
      </c>
      <c r="AY7017" s="104">
        <v>46119.386805555558</v>
      </c>
      <c r="AZ7017">
        <v>325291</v>
      </c>
      <c r="BA7017" t="s">
        <v>4728</v>
      </c>
      <c r="BB7017" t="s">
        <v>5989</v>
      </c>
      <c r="BF7017" t="s">
        <v>5918</v>
      </c>
    </row>
    <row r="7018" spans="46:58" x14ac:dyDescent="0.25">
      <c r="AX7018" t="s">
        <v>5726</v>
      </c>
      <c r="AY7018" s="104">
        <v>46119.386805555558</v>
      </c>
      <c r="AZ7018">
        <v>142730</v>
      </c>
      <c r="BA7018" t="s">
        <v>4728</v>
      </c>
      <c r="BB7018" t="s">
        <v>5989</v>
      </c>
    </row>
    <row r="7019" spans="46:58" x14ac:dyDescent="0.25">
      <c r="AT7019" t="s">
        <v>2561</v>
      </c>
      <c r="AX7019" t="s">
        <v>5061</v>
      </c>
      <c r="AY7019" s="104">
        <v>46119.386805555558</v>
      </c>
      <c r="AZ7019">
        <v>636893</v>
      </c>
      <c r="BA7019" t="s">
        <v>4728</v>
      </c>
      <c r="BB7019" t="s">
        <v>5989</v>
      </c>
      <c r="BF7019" t="s">
        <v>5918</v>
      </c>
    </row>
    <row r="7020" spans="46:58" x14ac:dyDescent="0.25">
      <c r="AT7020" t="s">
        <v>264</v>
      </c>
      <c r="AX7020" t="s">
        <v>5757</v>
      </c>
      <c r="AY7020" s="104">
        <v>46119.387499999997</v>
      </c>
      <c r="AZ7020">
        <v>1145734</v>
      </c>
      <c r="BA7020" t="s">
        <v>4728</v>
      </c>
      <c r="BB7020" t="s">
        <v>5989</v>
      </c>
      <c r="BF7020" t="s">
        <v>5924</v>
      </c>
    </row>
    <row r="7021" spans="46:58" x14ac:dyDescent="0.25">
      <c r="AT7021" t="s">
        <v>1134</v>
      </c>
      <c r="AX7021" t="s">
        <v>4763</v>
      </c>
      <c r="AY7021" s="104">
        <v>46119.388888888891</v>
      </c>
      <c r="AZ7021">
        <v>1359195</v>
      </c>
      <c r="BA7021" t="s">
        <v>4761</v>
      </c>
      <c r="BB7021" t="s">
        <v>5989</v>
      </c>
      <c r="BF7021" t="s">
        <v>4781</v>
      </c>
    </row>
    <row r="7022" spans="46:58" x14ac:dyDescent="0.25">
      <c r="AT7022" t="s">
        <v>836</v>
      </c>
      <c r="AX7022" t="s">
        <v>4819</v>
      </c>
      <c r="AY7022" s="104">
        <v>46119.388888888891</v>
      </c>
      <c r="AZ7022">
        <v>91943</v>
      </c>
      <c r="BA7022" t="s">
        <v>4728</v>
      </c>
      <c r="BB7022" t="s">
        <v>5989</v>
      </c>
      <c r="BF7022" t="s">
        <v>5925</v>
      </c>
    </row>
    <row r="7023" spans="46:58" x14ac:dyDescent="0.25">
      <c r="AT7023" t="s">
        <v>2391</v>
      </c>
      <c r="AX7023" t="s">
        <v>4858</v>
      </c>
      <c r="AY7023" s="104">
        <v>46119.388888888891</v>
      </c>
      <c r="AZ7023">
        <v>298178</v>
      </c>
      <c r="BA7023" t="s">
        <v>4728</v>
      </c>
      <c r="BB7023" t="s">
        <v>5989</v>
      </c>
      <c r="BF7023" t="s">
        <v>5927</v>
      </c>
    </row>
    <row r="7024" spans="46:58" x14ac:dyDescent="0.25">
      <c r="AT7024" t="s">
        <v>1078</v>
      </c>
      <c r="AX7024" t="s">
        <v>4753</v>
      </c>
      <c r="AY7024" s="104">
        <v>46119.388888888891</v>
      </c>
      <c r="AZ7024">
        <v>290784</v>
      </c>
      <c r="BA7024" t="s">
        <v>4728</v>
      </c>
      <c r="BB7024" t="s">
        <v>5989</v>
      </c>
      <c r="BF7024" t="s">
        <v>4781</v>
      </c>
    </row>
    <row r="7025" spans="46:58" x14ac:dyDescent="0.25">
      <c r="AT7025" t="s">
        <v>414</v>
      </c>
      <c r="AX7025" t="s">
        <v>4776</v>
      </c>
      <c r="AY7025" s="104">
        <v>46119.390972222223</v>
      </c>
      <c r="AZ7025">
        <v>945722</v>
      </c>
      <c r="BA7025" t="s">
        <v>4728</v>
      </c>
      <c r="BB7025" t="s">
        <v>5989</v>
      </c>
      <c r="BF7025" t="s">
        <v>5931</v>
      </c>
    </row>
    <row r="7026" spans="46:58" x14ac:dyDescent="0.25">
      <c r="AT7026" t="s">
        <v>967</v>
      </c>
      <c r="AX7026" t="s">
        <v>6812</v>
      </c>
      <c r="AY7026" s="104">
        <v>46119.39166666667</v>
      </c>
      <c r="AZ7026">
        <v>392082</v>
      </c>
      <c r="BA7026" t="s">
        <v>4728</v>
      </c>
      <c r="BB7026" t="s">
        <v>5989</v>
      </c>
      <c r="BC7026" t="s">
        <v>4731</v>
      </c>
      <c r="BF7026" t="s">
        <v>5966</v>
      </c>
    </row>
    <row r="7027" spans="46:58" x14ac:dyDescent="0.25">
      <c r="AT7027" t="s">
        <v>1531</v>
      </c>
      <c r="AX7027" t="s">
        <v>5537</v>
      </c>
      <c r="AY7027" s="104">
        <v>46119.39166666667</v>
      </c>
      <c r="AZ7027">
        <v>365167</v>
      </c>
      <c r="BA7027" t="s">
        <v>4728</v>
      </c>
      <c r="BB7027" t="s">
        <v>5989</v>
      </c>
      <c r="BF7027" t="s">
        <v>5931</v>
      </c>
    </row>
    <row r="7028" spans="46:58" x14ac:dyDescent="0.25">
      <c r="AT7028" t="s">
        <v>1559</v>
      </c>
      <c r="AX7028" t="s">
        <v>5535</v>
      </c>
      <c r="AY7028" s="104">
        <v>46119.392361111109</v>
      </c>
      <c r="AZ7028">
        <v>168104</v>
      </c>
      <c r="BA7028" t="s">
        <v>4728</v>
      </c>
      <c r="BB7028" t="s">
        <v>5989</v>
      </c>
      <c r="BF7028" t="s">
        <v>5942</v>
      </c>
    </row>
    <row r="7029" spans="46:58" x14ac:dyDescent="0.25">
      <c r="AT7029" t="s">
        <v>432</v>
      </c>
      <c r="AX7029" t="s">
        <v>5776</v>
      </c>
      <c r="AY7029" s="104">
        <v>46119.392361111109</v>
      </c>
      <c r="AZ7029">
        <v>816218</v>
      </c>
      <c r="BA7029" t="s">
        <v>4728</v>
      </c>
      <c r="BB7029" t="s">
        <v>5989</v>
      </c>
      <c r="BF7029" t="s">
        <v>5918</v>
      </c>
    </row>
    <row r="7030" spans="46:58" x14ac:dyDescent="0.25">
      <c r="AT7030" t="s">
        <v>836</v>
      </c>
      <c r="AX7030" t="s">
        <v>7904</v>
      </c>
      <c r="AY7030" s="104">
        <v>46119.392361111109</v>
      </c>
      <c r="AZ7030">
        <v>2941341</v>
      </c>
      <c r="BA7030" t="s">
        <v>4728</v>
      </c>
      <c r="BB7030" t="s">
        <v>5989</v>
      </c>
      <c r="BF7030" t="s">
        <v>5942</v>
      </c>
    </row>
    <row r="7031" spans="46:58" x14ac:dyDescent="0.25">
      <c r="AT7031" t="s">
        <v>223</v>
      </c>
      <c r="AX7031" t="s">
        <v>6381</v>
      </c>
      <c r="AY7031" s="104">
        <v>46119.393055555556</v>
      </c>
      <c r="AZ7031">
        <v>741964</v>
      </c>
      <c r="BA7031" t="s">
        <v>4728</v>
      </c>
      <c r="BB7031" t="s">
        <v>5989</v>
      </c>
      <c r="BF7031" t="s">
        <v>5950</v>
      </c>
    </row>
    <row r="7032" spans="46:58" x14ac:dyDescent="0.25">
      <c r="AT7032" t="s">
        <v>516</v>
      </c>
      <c r="AX7032" t="s">
        <v>5096</v>
      </c>
      <c r="AY7032" s="104">
        <v>46119.393055555556</v>
      </c>
      <c r="AZ7032">
        <v>278980</v>
      </c>
      <c r="BA7032" t="s">
        <v>4728</v>
      </c>
      <c r="BB7032" t="s">
        <v>5989</v>
      </c>
      <c r="BF7032" t="s">
        <v>5931</v>
      </c>
    </row>
    <row r="7033" spans="46:58" x14ac:dyDescent="0.25">
      <c r="AT7033" t="s">
        <v>2391</v>
      </c>
      <c r="AX7033" t="s">
        <v>6217</v>
      </c>
      <c r="AY7033" s="104">
        <v>46119.393055555556</v>
      </c>
      <c r="AZ7033">
        <v>421917</v>
      </c>
      <c r="BA7033" t="s">
        <v>4728</v>
      </c>
      <c r="BB7033" t="s">
        <v>5989</v>
      </c>
      <c r="BF7033" t="s">
        <v>5931</v>
      </c>
    </row>
    <row r="7034" spans="46:58" x14ac:dyDescent="0.25">
      <c r="AT7034" t="s">
        <v>1078</v>
      </c>
      <c r="AX7034" t="s">
        <v>5658</v>
      </c>
      <c r="AY7034" s="104">
        <v>46119.393055555556</v>
      </c>
      <c r="AZ7034">
        <v>121666</v>
      </c>
      <c r="BA7034" t="s">
        <v>4728</v>
      </c>
      <c r="BB7034" t="s">
        <v>5989</v>
      </c>
      <c r="BF7034" t="s">
        <v>4781</v>
      </c>
    </row>
    <row r="7035" spans="46:58" x14ac:dyDescent="0.25">
      <c r="AT7035" t="s">
        <v>967</v>
      </c>
      <c r="AX7035" t="s">
        <v>6812</v>
      </c>
      <c r="AY7035" s="104">
        <v>46119.394444444442</v>
      </c>
      <c r="AZ7035">
        <v>35462</v>
      </c>
      <c r="BA7035" t="s">
        <v>151</v>
      </c>
      <c r="BB7035" t="s">
        <v>5989</v>
      </c>
      <c r="BF7035" t="s">
        <v>5925</v>
      </c>
    </row>
    <row r="7036" spans="46:58" x14ac:dyDescent="0.25">
      <c r="AT7036" t="s">
        <v>2624</v>
      </c>
      <c r="AX7036" t="s">
        <v>5086</v>
      </c>
      <c r="AY7036" s="104">
        <v>46119.394444444442</v>
      </c>
      <c r="AZ7036">
        <v>181831</v>
      </c>
      <c r="BA7036" t="s">
        <v>4761</v>
      </c>
      <c r="BB7036" t="s">
        <v>5989</v>
      </c>
      <c r="BF7036" t="s">
        <v>5934</v>
      </c>
    </row>
    <row r="7037" spans="46:58" x14ac:dyDescent="0.25">
      <c r="AT7037" t="s">
        <v>1507</v>
      </c>
      <c r="AX7037" t="s">
        <v>5013</v>
      </c>
      <c r="AY7037" s="104">
        <v>46119.394444444442</v>
      </c>
      <c r="AZ7037">
        <v>542079</v>
      </c>
      <c r="BA7037" t="s">
        <v>4728</v>
      </c>
      <c r="BB7037" t="s">
        <v>5989</v>
      </c>
      <c r="BF7037" t="s">
        <v>5942</v>
      </c>
    </row>
    <row r="7038" spans="46:58" x14ac:dyDescent="0.25">
      <c r="AT7038" t="s">
        <v>2403</v>
      </c>
      <c r="AX7038" t="s">
        <v>5658</v>
      </c>
      <c r="AY7038" s="104">
        <v>46119.395138888889</v>
      </c>
      <c r="AZ7038">
        <v>374010</v>
      </c>
      <c r="BA7038" t="s">
        <v>4761</v>
      </c>
      <c r="BB7038" t="s">
        <v>5989</v>
      </c>
      <c r="BF7038" t="s">
        <v>5966</v>
      </c>
    </row>
    <row r="7039" spans="46:58" x14ac:dyDescent="0.25">
      <c r="AT7039" t="s">
        <v>2600</v>
      </c>
      <c r="AX7039" t="s">
        <v>5740</v>
      </c>
      <c r="AY7039" s="104">
        <v>46119.395138888889</v>
      </c>
      <c r="AZ7039">
        <v>776770</v>
      </c>
      <c r="BA7039" t="s">
        <v>4728</v>
      </c>
      <c r="BB7039" t="s">
        <v>5989</v>
      </c>
      <c r="BF7039" t="s">
        <v>5918</v>
      </c>
    </row>
    <row r="7040" spans="46:58" x14ac:dyDescent="0.25">
      <c r="AT7040" t="s">
        <v>1894</v>
      </c>
      <c r="AX7040" t="s">
        <v>4765</v>
      </c>
      <c r="AY7040" s="104">
        <v>46119.395833333336</v>
      </c>
      <c r="AZ7040">
        <v>228495</v>
      </c>
      <c r="BA7040" t="s">
        <v>4728</v>
      </c>
      <c r="BB7040" t="s">
        <v>5989</v>
      </c>
      <c r="BF7040" t="s">
        <v>5925</v>
      </c>
    </row>
    <row r="7041" spans="46:58" x14ac:dyDescent="0.25">
      <c r="AT7041" t="s">
        <v>551</v>
      </c>
      <c r="AX7041" t="s">
        <v>5065</v>
      </c>
      <c r="AY7041" s="104">
        <v>46119.396527777775</v>
      </c>
      <c r="AZ7041">
        <v>61637</v>
      </c>
      <c r="BA7041" t="s">
        <v>4728</v>
      </c>
      <c r="BB7041" t="s">
        <v>5989</v>
      </c>
      <c r="BF7041" t="s">
        <v>5925</v>
      </c>
    </row>
    <row r="7042" spans="46:58" x14ac:dyDescent="0.25">
      <c r="AT7042" t="s">
        <v>72</v>
      </c>
      <c r="AX7042" t="s">
        <v>5166</v>
      </c>
      <c r="AY7042" s="104">
        <v>46119.396527777775</v>
      </c>
      <c r="AZ7042">
        <v>1122195</v>
      </c>
      <c r="BA7042" t="s">
        <v>4728</v>
      </c>
      <c r="BB7042" t="s">
        <v>5989</v>
      </c>
      <c r="BF7042" t="s">
        <v>5918</v>
      </c>
    </row>
    <row r="7043" spans="46:58" x14ac:dyDescent="0.25">
      <c r="AT7043" t="s">
        <v>308</v>
      </c>
      <c r="AX7043" t="s">
        <v>5061</v>
      </c>
      <c r="AY7043" s="104">
        <v>46119.396527777775</v>
      </c>
      <c r="AZ7043">
        <v>1893393</v>
      </c>
      <c r="BA7043" t="s">
        <v>4728</v>
      </c>
      <c r="BB7043" t="s">
        <v>5989</v>
      </c>
      <c r="BF7043" t="s">
        <v>5931</v>
      </c>
    </row>
    <row r="7044" spans="46:58" x14ac:dyDescent="0.25">
      <c r="AT7044" t="s">
        <v>1276</v>
      </c>
      <c r="AX7044" t="s">
        <v>6865</v>
      </c>
      <c r="AY7044" s="104">
        <v>46119.397222222222</v>
      </c>
      <c r="AZ7044">
        <v>93700</v>
      </c>
      <c r="BA7044" t="s">
        <v>4728</v>
      </c>
      <c r="BB7044" t="s">
        <v>5989</v>
      </c>
      <c r="BF7044" t="s">
        <v>5925</v>
      </c>
    </row>
    <row r="7045" spans="46:58" x14ac:dyDescent="0.25">
      <c r="AT7045" t="s">
        <v>1559</v>
      </c>
      <c r="AX7045" t="s">
        <v>6049</v>
      </c>
      <c r="AY7045" s="104">
        <v>46119.397222222222</v>
      </c>
      <c r="AZ7045">
        <v>220239</v>
      </c>
      <c r="BA7045" t="s">
        <v>4728</v>
      </c>
      <c r="BB7045" t="s">
        <v>5989</v>
      </c>
      <c r="BF7045" t="s">
        <v>5931</v>
      </c>
    </row>
    <row r="7046" spans="46:58" x14ac:dyDescent="0.25">
      <c r="AT7046" t="s">
        <v>1134</v>
      </c>
      <c r="AU7046" t="s">
        <v>1910</v>
      </c>
      <c r="AX7046" t="s">
        <v>4744</v>
      </c>
      <c r="AY7046" s="104">
        <v>46119.397222222222</v>
      </c>
      <c r="AZ7046">
        <v>1962450</v>
      </c>
      <c r="BA7046" t="s">
        <v>4728</v>
      </c>
      <c r="BB7046" t="s">
        <v>5989</v>
      </c>
      <c r="BC7046" t="s">
        <v>4731</v>
      </c>
      <c r="BF7046" t="s">
        <v>5671</v>
      </c>
    </row>
    <row r="7047" spans="46:58" x14ac:dyDescent="0.25">
      <c r="AT7047" t="s">
        <v>1078</v>
      </c>
      <c r="AX7047" t="s">
        <v>7905</v>
      </c>
      <c r="AY7047" s="104">
        <v>46119.397916666669</v>
      </c>
      <c r="AZ7047">
        <v>156042</v>
      </c>
      <c r="BA7047" t="s">
        <v>4728</v>
      </c>
      <c r="BB7047" t="s">
        <v>5989</v>
      </c>
      <c r="BF7047" t="s">
        <v>4781</v>
      </c>
    </row>
    <row r="7048" spans="46:58" x14ac:dyDescent="0.25">
      <c r="AT7048" t="s">
        <v>967</v>
      </c>
      <c r="AX7048" t="s">
        <v>7906</v>
      </c>
      <c r="AY7048" s="104">
        <v>46119.397916666669</v>
      </c>
      <c r="AZ7048">
        <v>220985</v>
      </c>
      <c r="BA7048" t="s">
        <v>4728</v>
      </c>
      <c r="BB7048" t="s">
        <v>5989</v>
      </c>
      <c r="BF7048" t="s">
        <v>5934</v>
      </c>
    </row>
    <row r="7049" spans="46:58" x14ac:dyDescent="0.25">
      <c r="AT7049" t="s">
        <v>1531</v>
      </c>
      <c r="AX7049" t="s">
        <v>4840</v>
      </c>
      <c r="AY7049" s="104">
        <v>46119.397916666669</v>
      </c>
      <c r="AZ7049">
        <v>271363</v>
      </c>
      <c r="BA7049" t="s">
        <v>4728</v>
      </c>
      <c r="BB7049" t="s">
        <v>5989</v>
      </c>
      <c r="BF7049" t="s">
        <v>5931</v>
      </c>
    </row>
    <row r="7050" spans="46:58" x14ac:dyDescent="0.25">
      <c r="AT7050" t="s">
        <v>2335</v>
      </c>
      <c r="AX7050" t="s">
        <v>5821</v>
      </c>
      <c r="AY7050" s="104">
        <v>46119.398611111108</v>
      </c>
      <c r="AZ7050">
        <v>113103</v>
      </c>
      <c r="BA7050" t="s">
        <v>4728</v>
      </c>
      <c r="BB7050" t="s">
        <v>5989</v>
      </c>
      <c r="BF7050" t="s">
        <v>4781</v>
      </c>
    </row>
    <row r="7051" spans="46:58" x14ac:dyDescent="0.25">
      <c r="AT7051" t="s">
        <v>516</v>
      </c>
      <c r="AX7051" t="s">
        <v>7214</v>
      </c>
      <c r="AY7051" s="104">
        <v>46119.398611111108</v>
      </c>
      <c r="AZ7051">
        <v>410712</v>
      </c>
      <c r="BA7051" t="s">
        <v>4728</v>
      </c>
      <c r="BB7051" t="s">
        <v>5989</v>
      </c>
      <c r="BF7051" t="s">
        <v>5931</v>
      </c>
    </row>
    <row r="7052" spans="46:58" x14ac:dyDescent="0.25">
      <c r="AT7052" t="s">
        <v>1284</v>
      </c>
      <c r="AX7052" t="s">
        <v>5730</v>
      </c>
      <c r="AY7052" s="104">
        <v>46119.398611111108</v>
      </c>
      <c r="AZ7052">
        <v>384214</v>
      </c>
      <c r="BA7052" t="s">
        <v>4728</v>
      </c>
      <c r="BB7052" t="s">
        <v>5989</v>
      </c>
      <c r="BC7052" t="s">
        <v>4731</v>
      </c>
      <c r="BF7052" t="s">
        <v>5918</v>
      </c>
    </row>
    <row r="7053" spans="46:58" x14ac:dyDescent="0.25">
      <c r="AT7053" t="s">
        <v>71</v>
      </c>
      <c r="AX7053" t="s">
        <v>4850</v>
      </c>
      <c r="AY7053" s="104">
        <v>46119.398611111108</v>
      </c>
      <c r="AZ7053">
        <v>112515</v>
      </c>
      <c r="BA7053" t="s">
        <v>4728</v>
      </c>
      <c r="BB7053" t="s">
        <v>5989</v>
      </c>
      <c r="BF7053" t="s">
        <v>5958</v>
      </c>
    </row>
    <row r="7054" spans="46:58" x14ac:dyDescent="0.25">
      <c r="AT7054" t="s">
        <v>551</v>
      </c>
      <c r="AX7054" t="s">
        <v>5136</v>
      </c>
      <c r="AY7054" s="104">
        <v>46119.399305555555</v>
      </c>
      <c r="AZ7054">
        <v>174560</v>
      </c>
      <c r="BA7054" t="s">
        <v>4728</v>
      </c>
      <c r="BB7054" t="s">
        <v>5989</v>
      </c>
      <c r="BF7054" t="s">
        <v>4781</v>
      </c>
    </row>
    <row r="7055" spans="46:58" x14ac:dyDescent="0.25">
      <c r="AT7055" t="s">
        <v>1276</v>
      </c>
      <c r="AX7055" t="s">
        <v>7795</v>
      </c>
      <c r="AY7055" s="104">
        <v>46119.399305555555</v>
      </c>
      <c r="AZ7055">
        <v>216261</v>
      </c>
      <c r="BA7055" t="s">
        <v>4728</v>
      </c>
      <c r="BB7055" t="s">
        <v>5989</v>
      </c>
      <c r="BF7055" t="s">
        <v>5918</v>
      </c>
    </row>
    <row r="7056" spans="46:58" x14ac:dyDescent="0.25">
      <c r="AT7056" t="s">
        <v>2403</v>
      </c>
      <c r="AX7056" t="s">
        <v>5597</v>
      </c>
      <c r="AY7056" s="104">
        <v>46119.4</v>
      </c>
      <c r="AZ7056">
        <v>1469351</v>
      </c>
      <c r="BA7056" t="s">
        <v>4728</v>
      </c>
      <c r="BB7056" t="s">
        <v>5989</v>
      </c>
      <c r="BF7056" t="s">
        <v>5950</v>
      </c>
    </row>
    <row r="7057" spans="46:58" x14ac:dyDescent="0.25">
      <c r="AT7057" t="s">
        <v>2391</v>
      </c>
      <c r="AX7057" t="s">
        <v>4776</v>
      </c>
      <c r="AY7057" s="104">
        <v>46119.4</v>
      </c>
      <c r="AZ7057">
        <v>194939</v>
      </c>
      <c r="BA7057" t="s">
        <v>4728</v>
      </c>
      <c r="BB7057" t="s">
        <v>5989</v>
      </c>
      <c r="BF7057" t="s">
        <v>5966</v>
      </c>
    </row>
    <row r="7058" spans="46:58" x14ac:dyDescent="0.25">
      <c r="AT7058" t="s">
        <v>1894</v>
      </c>
      <c r="AX7058" t="s">
        <v>4782</v>
      </c>
      <c r="AY7058" s="104">
        <v>46119.4</v>
      </c>
      <c r="AZ7058">
        <v>393921</v>
      </c>
      <c r="BA7058" t="s">
        <v>4728</v>
      </c>
      <c r="BB7058" t="s">
        <v>5989</v>
      </c>
      <c r="BF7058" t="s">
        <v>5931</v>
      </c>
    </row>
    <row r="7059" spans="46:58" x14ac:dyDescent="0.25">
      <c r="AT7059" t="s">
        <v>1134</v>
      </c>
      <c r="AX7059" t="s">
        <v>4763</v>
      </c>
      <c r="AY7059" s="104">
        <v>46119.4</v>
      </c>
      <c r="AZ7059">
        <v>1611652</v>
      </c>
      <c r="BA7059" t="s">
        <v>4728</v>
      </c>
      <c r="BB7059" t="s">
        <v>5989</v>
      </c>
      <c r="BF7059" t="s">
        <v>4781</v>
      </c>
    </row>
    <row r="7060" spans="46:58" x14ac:dyDescent="0.25">
      <c r="AT7060" t="s">
        <v>1078</v>
      </c>
      <c r="AX7060" t="s">
        <v>4819</v>
      </c>
      <c r="AY7060" s="104">
        <v>46119.400694444441</v>
      </c>
      <c r="AZ7060">
        <v>67520</v>
      </c>
      <c r="BA7060" t="s">
        <v>4728</v>
      </c>
      <c r="BB7060" t="s">
        <v>5989</v>
      </c>
      <c r="BF7060" t="s">
        <v>4781</v>
      </c>
    </row>
    <row r="7061" spans="46:58" x14ac:dyDescent="0.25">
      <c r="AT7061" t="s">
        <v>1559</v>
      </c>
      <c r="AX7061" t="s">
        <v>4819</v>
      </c>
      <c r="AY7061" s="104">
        <v>46119.401388888888</v>
      </c>
      <c r="AZ7061">
        <v>1287604</v>
      </c>
      <c r="BA7061" t="s">
        <v>4761</v>
      </c>
      <c r="BB7061" t="s">
        <v>5989</v>
      </c>
      <c r="BF7061" t="s">
        <v>5966</v>
      </c>
    </row>
    <row r="7062" spans="46:58" x14ac:dyDescent="0.25">
      <c r="AT7062" t="s">
        <v>967</v>
      </c>
      <c r="AX7062" t="s">
        <v>5001</v>
      </c>
      <c r="AY7062" s="104">
        <v>46119.402083333334</v>
      </c>
      <c r="AZ7062">
        <v>705768</v>
      </c>
      <c r="BA7062" t="s">
        <v>4728</v>
      </c>
      <c r="BB7062" t="s">
        <v>5989</v>
      </c>
      <c r="BF7062" t="s">
        <v>5931</v>
      </c>
    </row>
    <row r="7063" spans="46:58" x14ac:dyDescent="0.25">
      <c r="AT7063" t="s">
        <v>71</v>
      </c>
      <c r="AX7063" t="s">
        <v>4782</v>
      </c>
      <c r="AY7063" s="104">
        <v>46119.402083333334</v>
      </c>
      <c r="AZ7063">
        <v>1118327</v>
      </c>
      <c r="BA7063" t="s">
        <v>4728</v>
      </c>
      <c r="BB7063" t="s">
        <v>5989</v>
      </c>
      <c r="BF7063" t="s">
        <v>5958</v>
      </c>
    </row>
    <row r="7064" spans="46:58" x14ac:dyDescent="0.25">
      <c r="AT7064" t="s">
        <v>264</v>
      </c>
      <c r="AX7064" t="s">
        <v>5156</v>
      </c>
      <c r="AY7064" s="104">
        <v>46119.402777777781</v>
      </c>
      <c r="AZ7064">
        <v>211632</v>
      </c>
      <c r="BA7064" t="s">
        <v>4728</v>
      </c>
      <c r="BB7064" t="s">
        <v>5989</v>
      </c>
      <c r="BF7064" t="s">
        <v>5942</v>
      </c>
    </row>
    <row r="7065" spans="46:58" x14ac:dyDescent="0.25">
      <c r="AT7065" t="s">
        <v>1531</v>
      </c>
      <c r="AU7065" t="s">
        <v>220</v>
      </c>
      <c r="AX7065" t="s">
        <v>6934</v>
      </c>
      <c r="AY7065" s="104">
        <v>46119.40347222222</v>
      </c>
      <c r="AZ7065">
        <v>1356752</v>
      </c>
      <c r="BA7065" t="s">
        <v>4728</v>
      </c>
      <c r="BB7065" t="s">
        <v>5989</v>
      </c>
      <c r="BC7065" t="s">
        <v>4731</v>
      </c>
      <c r="BF7065" t="s">
        <v>5931</v>
      </c>
    </row>
    <row r="7066" spans="46:58" x14ac:dyDescent="0.25">
      <c r="AT7066" t="s">
        <v>223</v>
      </c>
      <c r="AX7066" t="s">
        <v>4854</v>
      </c>
      <c r="AY7066" s="104">
        <v>46119.40347222222</v>
      </c>
      <c r="AZ7066">
        <v>1545875</v>
      </c>
      <c r="BA7066" t="s">
        <v>4761</v>
      </c>
      <c r="BB7066" t="s">
        <v>5989</v>
      </c>
      <c r="BF7066" t="s">
        <v>5966</v>
      </c>
    </row>
    <row r="7067" spans="46:58" x14ac:dyDescent="0.25">
      <c r="AT7067" t="s">
        <v>551</v>
      </c>
      <c r="AU7067" t="s">
        <v>217</v>
      </c>
      <c r="AX7067" t="s">
        <v>4948</v>
      </c>
      <c r="AY7067" s="104">
        <v>46119.404166666667</v>
      </c>
      <c r="AZ7067">
        <v>1263796</v>
      </c>
      <c r="BA7067" t="s">
        <v>4761</v>
      </c>
      <c r="BB7067" t="s">
        <v>5989</v>
      </c>
      <c r="BC7067" t="s">
        <v>4731</v>
      </c>
      <c r="BF7067" t="s">
        <v>5966</v>
      </c>
    </row>
    <row r="7068" spans="46:58" x14ac:dyDescent="0.25">
      <c r="AT7068" t="s">
        <v>1078</v>
      </c>
      <c r="AX7068" t="s">
        <v>4782</v>
      </c>
      <c r="AY7068" s="104">
        <v>46119.404861111114</v>
      </c>
      <c r="AZ7068">
        <v>581482</v>
      </c>
      <c r="BA7068" t="s">
        <v>4728</v>
      </c>
      <c r="BB7068" t="s">
        <v>5989</v>
      </c>
      <c r="BF7068" t="s">
        <v>4781</v>
      </c>
    </row>
    <row r="7069" spans="46:58" x14ac:dyDescent="0.25">
      <c r="AT7069" t="s">
        <v>1276</v>
      </c>
      <c r="AX7069" t="s">
        <v>5484</v>
      </c>
      <c r="AY7069" s="104">
        <v>46119.404861111114</v>
      </c>
      <c r="AZ7069">
        <v>100019</v>
      </c>
      <c r="BA7069" t="s">
        <v>4728</v>
      </c>
      <c r="BB7069" t="s">
        <v>5989</v>
      </c>
      <c r="BF7069" t="s">
        <v>5925</v>
      </c>
    </row>
    <row r="7070" spans="46:58" x14ac:dyDescent="0.25">
      <c r="AT7070" t="s">
        <v>414</v>
      </c>
      <c r="AX7070" t="s">
        <v>6464</v>
      </c>
      <c r="AY7070" s="104">
        <v>46119.404861111114</v>
      </c>
      <c r="AZ7070">
        <v>173449</v>
      </c>
      <c r="BA7070" t="s">
        <v>4728</v>
      </c>
      <c r="BB7070" t="s">
        <v>5989</v>
      </c>
      <c r="BF7070" t="s">
        <v>5942</v>
      </c>
    </row>
    <row r="7071" spans="46:58" x14ac:dyDescent="0.25">
      <c r="AT7071" t="s">
        <v>432</v>
      </c>
      <c r="AX7071" t="s">
        <v>4744</v>
      </c>
      <c r="AY7071" s="104">
        <v>46119.404861111114</v>
      </c>
      <c r="AZ7071">
        <v>422092</v>
      </c>
      <c r="BA7071" t="s">
        <v>4728</v>
      </c>
      <c r="BB7071" t="s">
        <v>5989</v>
      </c>
      <c r="BC7071" t="s">
        <v>4731</v>
      </c>
      <c r="BF7071" t="s">
        <v>5966</v>
      </c>
    </row>
    <row r="7072" spans="46:58" x14ac:dyDescent="0.25">
      <c r="AT7072" t="s">
        <v>76</v>
      </c>
      <c r="AX7072" t="s">
        <v>4782</v>
      </c>
      <c r="AY7072" s="104">
        <v>46119.405555555553</v>
      </c>
      <c r="AZ7072">
        <v>1229431</v>
      </c>
      <c r="BA7072" t="s">
        <v>4761</v>
      </c>
      <c r="BB7072" t="s">
        <v>5989</v>
      </c>
      <c r="BF7072" t="s">
        <v>5966</v>
      </c>
    </row>
    <row r="7073" spans="46:58" x14ac:dyDescent="0.25">
      <c r="AT7073" t="s">
        <v>2391</v>
      </c>
      <c r="AX7073" t="s">
        <v>5730</v>
      </c>
      <c r="AY7073" s="104">
        <v>46119.405555555553</v>
      </c>
      <c r="AZ7073">
        <v>541641</v>
      </c>
      <c r="BA7073" t="s">
        <v>4761</v>
      </c>
      <c r="BB7073" t="s">
        <v>5989</v>
      </c>
      <c r="BF7073" t="s">
        <v>5966</v>
      </c>
    </row>
    <row r="7074" spans="46:58" x14ac:dyDescent="0.25">
      <c r="AT7074" t="s">
        <v>1559</v>
      </c>
      <c r="AX7074" t="s">
        <v>4796</v>
      </c>
      <c r="AY7074" s="104">
        <v>46119.40625</v>
      </c>
      <c r="AZ7074">
        <v>1289696</v>
      </c>
      <c r="BA7074" t="s">
        <v>4728</v>
      </c>
      <c r="BB7074" t="s">
        <v>5989</v>
      </c>
      <c r="BF7074" t="s">
        <v>4781</v>
      </c>
    </row>
    <row r="7075" spans="46:58" x14ac:dyDescent="0.25">
      <c r="AT7075" t="s">
        <v>1894</v>
      </c>
      <c r="AX7075" t="s">
        <v>4933</v>
      </c>
      <c r="AY7075" s="104">
        <v>46119.40625</v>
      </c>
      <c r="AZ7075">
        <v>1235395</v>
      </c>
      <c r="BA7075" t="s">
        <v>4728</v>
      </c>
      <c r="BB7075" t="s">
        <v>5989</v>
      </c>
      <c r="BF7075" t="s">
        <v>4781</v>
      </c>
    </row>
    <row r="7076" spans="46:58" x14ac:dyDescent="0.25">
      <c r="AT7076" t="s">
        <v>264</v>
      </c>
      <c r="AX7076" t="s">
        <v>5484</v>
      </c>
      <c r="AY7076" s="104">
        <v>46119.40625</v>
      </c>
      <c r="AZ7076">
        <v>840053</v>
      </c>
      <c r="BA7076" t="s">
        <v>4728</v>
      </c>
      <c r="BB7076" t="s">
        <v>5989</v>
      </c>
      <c r="BF7076" t="s">
        <v>5931</v>
      </c>
    </row>
    <row r="7077" spans="46:58" x14ac:dyDescent="0.25">
      <c r="AT7077" t="s">
        <v>1531</v>
      </c>
      <c r="AX7077" t="s">
        <v>4763</v>
      </c>
      <c r="AY7077" s="104">
        <v>46119.406944444447</v>
      </c>
      <c r="AZ7077">
        <v>302814</v>
      </c>
      <c r="BA7077" t="s">
        <v>4728</v>
      </c>
      <c r="BB7077" t="s">
        <v>5989</v>
      </c>
      <c r="BF7077" t="s">
        <v>5931</v>
      </c>
    </row>
    <row r="7078" spans="46:58" x14ac:dyDescent="0.25">
      <c r="AT7078" t="s">
        <v>551</v>
      </c>
      <c r="AX7078" t="s">
        <v>5065</v>
      </c>
      <c r="AY7078" s="104">
        <v>46119.406944444447</v>
      </c>
      <c r="AZ7078">
        <v>288359</v>
      </c>
      <c r="BA7078" t="s">
        <v>4761</v>
      </c>
      <c r="BB7078" t="s">
        <v>5989</v>
      </c>
      <c r="BF7078" t="s">
        <v>5925</v>
      </c>
    </row>
    <row r="7079" spans="46:58" x14ac:dyDescent="0.25">
      <c r="AT7079" t="s">
        <v>414</v>
      </c>
      <c r="AX7079" t="s">
        <v>4933</v>
      </c>
      <c r="AY7079" s="104">
        <v>46119.406944444447</v>
      </c>
      <c r="AZ7079">
        <v>870404</v>
      </c>
      <c r="BA7079" t="s">
        <v>4761</v>
      </c>
      <c r="BB7079" t="s">
        <v>5989</v>
      </c>
      <c r="BF7079" t="s">
        <v>5966</v>
      </c>
    </row>
    <row r="7080" spans="46:58" x14ac:dyDescent="0.25">
      <c r="AT7080" t="s">
        <v>1276</v>
      </c>
      <c r="AX7080" t="s">
        <v>5390</v>
      </c>
      <c r="AY7080" s="104">
        <v>46119.407638888886</v>
      </c>
      <c r="AZ7080">
        <v>104768</v>
      </c>
      <c r="BA7080" t="s">
        <v>4728</v>
      </c>
      <c r="BB7080" t="s">
        <v>5989</v>
      </c>
      <c r="BF7080" t="s">
        <v>5925</v>
      </c>
    </row>
    <row r="7081" spans="46:58" x14ac:dyDescent="0.25">
      <c r="AT7081" t="s">
        <v>223</v>
      </c>
      <c r="AX7081" t="s">
        <v>5902</v>
      </c>
      <c r="AY7081" s="104">
        <v>46119.408333333333</v>
      </c>
      <c r="AZ7081">
        <v>694857</v>
      </c>
      <c r="BA7081" t="s">
        <v>4728</v>
      </c>
      <c r="BB7081" t="s">
        <v>5989</v>
      </c>
      <c r="BF7081" t="s">
        <v>5942</v>
      </c>
    </row>
    <row r="7082" spans="46:58" x14ac:dyDescent="0.25">
      <c r="AT7082" t="s">
        <v>1941</v>
      </c>
      <c r="AX7082" t="s">
        <v>4733</v>
      </c>
      <c r="AY7082" s="104">
        <v>46119.408333333333</v>
      </c>
      <c r="AZ7082">
        <v>842437</v>
      </c>
      <c r="BA7082" t="s">
        <v>4728</v>
      </c>
      <c r="BB7082" t="s">
        <v>5989</v>
      </c>
      <c r="BF7082" t="s">
        <v>5931</v>
      </c>
    </row>
    <row r="7083" spans="46:58" x14ac:dyDescent="0.25">
      <c r="AT7083" t="s">
        <v>1284</v>
      </c>
      <c r="AU7083" t="s">
        <v>217</v>
      </c>
      <c r="AX7083" t="s">
        <v>4848</v>
      </c>
      <c r="AY7083" s="104">
        <v>46119.40902777778</v>
      </c>
      <c r="AZ7083">
        <v>461627</v>
      </c>
      <c r="BA7083" t="s">
        <v>4728</v>
      </c>
      <c r="BB7083" t="s">
        <v>5989</v>
      </c>
      <c r="BC7083" t="s">
        <v>4731</v>
      </c>
      <c r="BF7083" t="s">
        <v>6411</v>
      </c>
    </row>
    <row r="7084" spans="46:58" x14ac:dyDescent="0.25">
      <c r="AT7084" t="s">
        <v>432</v>
      </c>
      <c r="AX7084" t="s">
        <v>4763</v>
      </c>
      <c r="AY7084" s="104">
        <v>46119.40902777778</v>
      </c>
      <c r="AZ7084">
        <v>427955</v>
      </c>
      <c r="BA7084" t="s">
        <v>4728</v>
      </c>
      <c r="BB7084" t="s">
        <v>5989</v>
      </c>
      <c r="BF7084" t="s">
        <v>5942</v>
      </c>
    </row>
    <row r="7085" spans="46:58" x14ac:dyDescent="0.25">
      <c r="AT7085" t="s">
        <v>1276</v>
      </c>
      <c r="AX7085" t="s">
        <v>4877</v>
      </c>
      <c r="AY7085" s="104">
        <v>46119.409722222219</v>
      </c>
      <c r="AZ7085">
        <v>374418</v>
      </c>
      <c r="BA7085" t="s">
        <v>4728</v>
      </c>
      <c r="BB7085" t="s">
        <v>5989</v>
      </c>
      <c r="BF7085" t="s">
        <v>5925</v>
      </c>
    </row>
    <row r="7086" spans="46:58" x14ac:dyDescent="0.25">
      <c r="AT7086" t="s">
        <v>516</v>
      </c>
      <c r="AX7086" t="s">
        <v>4836</v>
      </c>
      <c r="AY7086" s="104">
        <v>46119.409722222219</v>
      </c>
      <c r="AZ7086">
        <v>239485</v>
      </c>
      <c r="BA7086" t="s">
        <v>4728</v>
      </c>
      <c r="BB7086" t="s">
        <v>5989</v>
      </c>
      <c r="BF7086" t="s">
        <v>6117</v>
      </c>
    </row>
    <row r="7087" spans="46:58" x14ac:dyDescent="0.25">
      <c r="AT7087" t="s">
        <v>967</v>
      </c>
      <c r="AX7087" t="s">
        <v>4890</v>
      </c>
      <c r="AY7087" s="104">
        <v>46119.409722222219</v>
      </c>
      <c r="AZ7087">
        <v>428715</v>
      </c>
      <c r="BA7087" t="s">
        <v>4728</v>
      </c>
      <c r="BB7087" t="s">
        <v>5989</v>
      </c>
      <c r="BF7087" t="s">
        <v>5931</v>
      </c>
    </row>
    <row r="7088" spans="46:58" x14ac:dyDescent="0.25">
      <c r="AT7088" t="s">
        <v>205</v>
      </c>
      <c r="AX7088" t="s">
        <v>4858</v>
      </c>
      <c r="AY7088" s="104">
        <v>46119.409722222219</v>
      </c>
      <c r="AZ7088">
        <v>340597</v>
      </c>
      <c r="BA7088" t="s">
        <v>4728</v>
      </c>
      <c r="BB7088" t="s">
        <v>5989</v>
      </c>
      <c r="BF7088" t="s">
        <v>5931</v>
      </c>
    </row>
    <row r="7089" spans="46:58" x14ac:dyDescent="0.25">
      <c r="AT7089" t="s">
        <v>72</v>
      </c>
      <c r="AX7089" t="s">
        <v>5009</v>
      </c>
      <c r="AY7089" s="104">
        <v>46119.410416666666</v>
      </c>
      <c r="AZ7089">
        <v>506381</v>
      </c>
      <c r="BA7089" t="s">
        <v>4728</v>
      </c>
      <c r="BB7089" t="s">
        <v>5989</v>
      </c>
      <c r="BF7089" t="s">
        <v>5942</v>
      </c>
    </row>
    <row r="7090" spans="46:58" x14ac:dyDescent="0.25">
      <c r="AT7090" t="s">
        <v>551</v>
      </c>
      <c r="AX7090" t="s">
        <v>7907</v>
      </c>
      <c r="AY7090" s="104">
        <v>46119.410416666666</v>
      </c>
      <c r="AZ7090">
        <v>245665</v>
      </c>
      <c r="BA7090" t="s">
        <v>4728</v>
      </c>
      <c r="BB7090" t="s">
        <v>5989</v>
      </c>
      <c r="BF7090" t="s">
        <v>5931</v>
      </c>
    </row>
    <row r="7091" spans="46:58" x14ac:dyDescent="0.25">
      <c r="AT7091" t="s">
        <v>1531</v>
      </c>
      <c r="AX7091" t="s">
        <v>4775</v>
      </c>
      <c r="AY7091" s="104">
        <v>46119.411111111112</v>
      </c>
      <c r="AZ7091">
        <v>1709950</v>
      </c>
      <c r="BA7091" t="s">
        <v>4728</v>
      </c>
      <c r="BB7091" t="s">
        <v>5989</v>
      </c>
      <c r="BF7091" t="s">
        <v>5931</v>
      </c>
    </row>
    <row r="7092" spans="46:58" x14ac:dyDescent="0.25">
      <c r="AT7092" t="s">
        <v>1507</v>
      </c>
      <c r="AX7092" t="s">
        <v>4877</v>
      </c>
      <c r="AY7092" s="104">
        <v>46119.411111111112</v>
      </c>
      <c r="AZ7092">
        <v>538947</v>
      </c>
      <c r="BA7092" t="s">
        <v>4761</v>
      </c>
      <c r="BB7092" t="s">
        <v>5989</v>
      </c>
      <c r="BF7092" t="s">
        <v>5966</v>
      </c>
    </row>
    <row r="7093" spans="46:58" x14ac:dyDescent="0.25">
      <c r="AT7093" t="s">
        <v>2391</v>
      </c>
      <c r="AX7093" t="s">
        <v>4938</v>
      </c>
      <c r="AY7093" s="104">
        <v>46119.411111111112</v>
      </c>
      <c r="AZ7093">
        <v>1324948</v>
      </c>
      <c r="BA7093" t="s">
        <v>4761</v>
      </c>
      <c r="BB7093" t="s">
        <v>5989</v>
      </c>
      <c r="BF7093" t="s">
        <v>5966</v>
      </c>
    </row>
    <row r="7094" spans="46:58" x14ac:dyDescent="0.25">
      <c r="AT7094" t="s">
        <v>1078</v>
      </c>
      <c r="AX7094" t="s">
        <v>4921</v>
      </c>
      <c r="AY7094" s="104">
        <v>46119.411111111112</v>
      </c>
      <c r="AZ7094">
        <v>63732</v>
      </c>
      <c r="BA7094" t="s">
        <v>4728</v>
      </c>
      <c r="BB7094" t="s">
        <v>5989</v>
      </c>
      <c r="BF7094" t="s">
        <v>4781</v>
      </c>
    </row>
    <row r="7095" spans="46:58" x14ac:dyDescent="0.25">
      <c r="AT7095" t="s">
        <v>516</v>
      </c>
      <c r="AX7095" t="s">
        <v>7541</v>
      </c>
      <c r="AY7095" s="104">
        <v>46119.411805555559</v>
      </c>
      <c r="AZ7095">
        <v>277120</v>
      </c>
      <c r="BA7095" t="s">
        <v>4728</v>
      </c>
      <c r="BB7095" t="s">
        <v>5989</v>
      </c>
      <c r="BF7095" t="s">
        <v>5918</v>
      </c>
    </row>
    <row r="7096" spans="46:58" x14ac:dyDescent="0.25">
      <c r="AX7096" t="s">
        <v>4782</v>
      </c>
      <c r="AY7096" s="104">
        <v>46119.412499999999</v>
      </c>
      <c r="AZ7096">
        <v>46525</v>
      </c>
      <c r="BA7096" t="s">
        <v>4728</v>
      </c>
      <c r="BB7096" t="s">
        <v>5989</v>
      </c>
    </row>
    <row r="7097" spans="46:58" x14ac:dyDescent="0.25">
      <c r="AT7097" t="s">
        <v>683</v>
      </c>
      <c r="AX7097" t="s">
        <v>5376</v>
      </c>
      <c r="AY7097" s="104">
        <v>46119.413194444445</v>
      </c>
      <c r="AZ7097">
        <v>621544</v>
      </c>
      <c r="BA7097" t="s">
        <v>4728</v>
      </c>
      <c r="BB7097" t="s">
        <v>5989</v>
      </c>
      <c r="BF7097" t="s">
        <v>5920</v>
      </c>
    </row>
    <row r="7098" spans="46:58" x14ac:dyDescent="0.25">
      <c r="AT7098" t="s">
        <v>551</v>
      </c>
      <c r="AX7098" t="s">
        <v>7391</v>
      </c>
      <c r="AY7098" s="104">
        <v>46119.413194444445</v>
      </c>
      <c r="AZ7098">
        <v>229503</v>
      </c>
      <c r="BA7098" t="s">
        <v>4728</v>
      </c>
      <c r="BB7098" t="s">
        <v>5989</v>
      </c>
      <c r="BF7098" t="s">
        <v>5918</v>
      </c>
    </row>
    <row r="7099" spans="46:58" x14ac:dyDescent="0.25">
      <c r="AT7099" t="s">
        <v>2561</v>
      </c>
      <c r="AX7099" t="s">
        <v>5623</v>
      </c>
      <c r="AY7099" s="104">
        <v>46119.413194444445</v>
      </c>
      <c r="AZ7099">
        <v>678379</v>
      </c>
      <c r="BA7099" t="s">
        <v>4728</v>
      </c>
      <c r="BB7099" t="s">
        <v>5989</v>
      </c>
      <c r="BF7099" t="s">
        <v>5931</v>
      </c>
    </row>
    <row r="7100" spans="46:58" x14ac:dyDescent="0.25">
      <c r="AT7100" t="s">
        <v>432</v>
      </c>
      <c r="AX7100" t="s">
        <v>4782</v>
      </c>
      <c r="AY7100" s="104">
        <v>46119.413194444445</v>
      </c>
      <c r="AZ7100">
        <v>669188</v>
      </c>
      <c r="BA7100" t="s">
        <v>4761</v>
      </c>
      <c r="BB7100" t="s">
        <v>5989</v>
      </c>
      <c r="BF7100" t="s">
        <v>5942</v>
      </c>
    </row>
    <row r="7101" spans="46:58" x14ac:dyDescent="0.25">
      <c r="AT7101" t="s">
        <v>235</v>
      </c>
      <c r="AX7101" t="s">
        <v>4918</v>
      </c>
      <c r="AY7101" s="104">
        <v>46119.413194444445</v>
      </c>
      <c r="AZ7101">
        <v>343736</v>
      </c>
      <c r="BA7101" t="s">
        <v>4728</v>
      </c>
      <c r="BB7101" t="s">
        <v>5989</v>
      </c>
      <c r="BF7101" t="s">
        <v>5931</v>
      </c>
    </row>
    <row r="7102" spans="46:58" x14ac:dyDescent="0.25">
      <c r="AT7102" t="s">
        <v>1276</v>
      </c>
      <c r="AU7102" t="s">
        <v>77</v>
      </c>
      <c r="AX7102" t="s">
        <v>5599</v>
      </c>
      <c r="AY7102" s="104">
        <v>46119.413194444445</v>
      </c>
      <c r="AZ7102">
        <v>791370</v>
      </c>
      <c r="BA7102" t="s">
        <v>4728</v>
      </c>
      <c r="BB7102" t="s">
        <v>5989</v>
      </c>
      <c r="BF7102" t="s">
        <v>5966</v>
      </c>
    </row>
    <row r="7103" spans="46:58" x14ac:dyDescent="0.25">
      <c r="AT7103" t="s">
        <v>2357</v>
      </c>
      <c r="AX7103" t="s">
        <v>5009</v>
      </c>
      <c r="AY7103" s="104">
        <v>46119.413888888892</v>
      </c>
      <c r="AZ7103">
        <v>83142</v>
      </c>
      <c r="BA7103" t="s">
        <v>4728</v>
      </c>
      <c r="BB7103" t="s">
        <v>5989</v>
      </c>
      <c r="BF7103" t="s">
        <v>5925</v>
      </c>
    </row>
    <row r="7104" spans="46:58" x14ac:dyDescent="0.25">
      <c r="AT7104" t="s">
        <v>250</v>
      </c>
      <c r="AX7104" t="s">
        <v>4988</v>
      </c>
      <c r="AY7104" s="104">
        <v>46119.413888888892</v>
      </c>
      <c r="AZ7104">
        <v>169814</v>
      </c>
      <c r="BA7104" t="s">
        <v>4728</v>
      </c>
      <c r="BB7104" t="s">
        <v>5989</v>
      </c>
      <c r="BF7104" t="s">
        <v>5958</v>
      </c>
    </row>
    <row r="7105" spans="46:58" x14ac:dyDescent="0.25">
      <c r="AT7105" t="s">
        <v>2259</v>
      </c>
      <c r="AX7105" t="s">
        <v>4763</v>
      </c>
      <c r="AY7105" s="104">
        <v>46119.413888888892</v>
      </c>
      <c r="AZ7105">
        <v>498491</v>
      </c>
      <c r="BA7105" t="s">
        <v>4728</v>
      </c>
      <c r="BB7105" t="s">
        <v>5989</v>
      </c>
      <c r="BF7105" t="s">
        <v>5942</v>
      </c>
    </row>
    <row r="7106" spans="46:58" x14ac:dyDescent="0.25">
      <c r="AT7106" t="s">
        <v>2357</v>
      </c>
      <c r="AX7106" t="s">
        <v>7908</v>
      </c>
      <c r="AY7106" s="104">
        <v>46119.413888888892</v>
      </c>
      <c r="AZ7106">
        <v>351573</v>
      </c>
      <c r="BA7106" t="s">
        <v>4728</v>
      </c>
      <c r="BB7106" t="s">
        <v>5989</v>
      </c>
      <c r="BF7106" t="s">
        <v>5920</v>
      </c>
    </row>
    <row r="7107" spans="46:58" x14ac:dyDescent="0.25">
      <c r="AX7107" t="s">
        <v>7408</v>
      </c>
      <c r="AY7107" s="104">
        <v>46119.413888888892</v>
      </c>
      <c r="AZ7107">
        <v>37971</v>
      </c>
      <c r="BA7107" t="s">
        <v>4728</v>
      </c>
      <c r="BB7107" t="s">
        <v>5989</v>
      </c>
    </row>
    <row r="7108" spans="46:58" x14ac:dyDescent="0.25">
      <c r="AT7108" t="s">
        <v>2600</v>
      </c>
      <c r="AX7108" t="s">
        <v>5009</v>
      </c>
      <c r="AY7108" s="104">
        <v>46119.414583333331</v>
      </c>
      <c r="AZ7108">
        <v>502176</v>
      </c>
      <c r="BA7108" t="s">
        <v>4761</v>
      </c>
      <c r="BB7108" t="s">
        <v>5989</v>
      </c>
      <c r="BF7108" t="s">
        <v>5966</v>
      </c>
    </row>
    <row r="7109" spans="46:58" x14ac:dyDescent="0.25">
      <c r="AT7109" t="s">
        <v>71</v>
      </c>
      <c r="AX7109" t="s">
        <v>4848</v>
      </c>
      <c r="AY7109" s="104">
        <v>46119.414583333331</v>
      </c>
      <c r="AZ7109">
        <v>97295</v>
      </c>
      <c r="BA7109" t="s">
        <v>4728</v>
      </c>
      <c r="BB7109" t="s">
        <v>5989</v>
      </c>
      <c r="BF7109" t="s">
        <v>5925</v>
      </c>
    </row>
    <row r="7110" spans="46:58" x14ac:dyDescent="0.25">
      <c r="AT7110" t="s">
        <v>516</v>
      </c>
      <c r="AX7110" t="s">
        <v>5078</v>
      </c>
      <c r="AY7110" s="104">
        <v>46119.415277777778</v>
      </c>
      <c r="AZ7110">
        <v>849400</v>
      </c>
      <c r="BA7110" t="s">
        <v>4728</v>
      </c>
      <c r="BB7110" t="s">
        <v>5989</v>
      </c>
      <c r="BF7110" t="s">
        <v>5942</v>
      </c>
    </row>
    <row r="7111" spans="46:58" x14ac:dyDescent="0.25">
      <c r="AT7111" t="s">
        <v>71</v>
      </c>
      <c r="AX7111" t="s">
        <v>5331</v>
      </c>
      <c r="AY7111" s="104">
        <v>46119.415277777778</v>
      </c>
      <c r="AZ7111">
        <v>346515</v>
      </c>
      <c r="BA7111" t="s">
        <v>4728</v>
      </c>
      <c r="BB7111" t="s">
        <v>5989</v>
      </c>
      <c r="BF7111" t="s">
        <v>5958</v>
      </c>
    </row>
    <row r="7112" spans="46:58" x14ac:dyDescent="0.25">
      <c r="AT7112" t="s">
        <v>250</v>
      </c>
      <c r="AU7112" t="s">
        <v>1910</v>
      </c>
      <c r="AX7112" t="s">
        <v>5431</v>
      </c>
      <c r="AY7112" s="104">
        <v>46119.415277777778</v>
      </c>
      <c r="AZ7112">
        <v>667724</v>
      </c>
      <c r="BA7112" t="s">
        <v>4728</v>
      </c>
      <c r="BB7112" t="s">
        <v>5989</v>
      </c>
      <c r="BC7112" t="s">
        <v>4731</v>
      </c>
      <c r="BF7112" t="s">
        <v>6501</v>
      </c>
    </row>
    <row r="7113" spans="46:58" x14ac:dyDescent="0.25">
      <c r="AT7113" t="s">
        <v>264</v>
      </c>
      <c r="AX7113" t="s">
        <v>4836</v>
      </c>
      <c r="AY7113" s="104">
        <v>46119.415972222225</v>
      </c>
      <c r="AZ7113">
        <v>87167</v>
      </c>
      <c r="BA7113" t="s">
        <v>4728</v>
      </c>
      <c r="BB7113" t="s">
        <v>5989</v>
      </c>
      <c r="BF7113" t="s">
        <v>5925</v>
      </c>
    </row>
    <row r="7114" spans="46:58" x14ac:dyDescent="0.25">
      <c r="AT7114" t="s">
        <v>967</v>
      </c>
      <c r="AX7114" t="s">
        <v>4782</v>
      </c>
      <c r="AY7114" s="104">
        <v>46119.415972222225</v>
      </c>
      <c r="AZ7114">
        <v>598699</v>
      </c>
      <c r="BA7114" t="s">
        <v>4728</v>
      </c>
      <c r="BB7114" t="s">
        <v>5989</v>
      </c>
      <c r="BF7114" t="s">
        <v>5931</v>
      </c>
    </row>
    <row r="7115" spans="46:58" x14ac:dyDescent="0.25">
      <c r="AT7115" t="s">
        <v>223</v>
      </c>
      <c r="AX7115" t="s">
        <v>7909</v>
      </c>
      <c r="AY7115" s="104">
        <v>46119.416666666664</v>
      </c>
      <c r="AZ7115">
        <v>714736</v>
      </c>
      <c r="BA7115" t="s">
        <v>4761</v>
      </c>
      <c r="BB7115" t="s">
        <v>5989</v>
      </c>
      <c r="BF7115" t="s">
        <v>5966</v>
      </c>
    </row>
    <row r="7116" spans="46:58" x14ac:dyDescent="0.25">
      <c r="AT7116" t="s">
        <v>2403</v>
      </c>
      <c r="AU7116" t="s">
        <v>683</v>
      </c>
      <c r="AX7116" t="s">
        <v>4819</v>
      </c>
      <c r="AY7116" s="104">
        <v>46119.416666666664</v>
      </c>
      <c r="AZ7116">
        <v>989616</v>
      </c>
      <c r="BA7116" t="s">
        <v>4761</v>
      </c>
      <c r="BB7116" t="s">
        <v>5989</v>
      </c>
      <c r="BC7116" t="s">
        <v>4731</v>
      </c>
      <c r="BF7116" t="s">
        <v>7382</v>
      </c>
    </row>
    <row r="7117" spans="46:58" x14ac:dyDescent="0.25">
      <c r="AT7117" t="s">
        <v>205</v>
      </c>
      <c r="AX7117" t="s">
        <v>6041</v>
      </c>
      <c r="AY7117" s="104">
        <v>46119.416666666664</v>
      </c>
      <c r="AZ7117">
        <v>1483418</v>
      </c>
      <c r="BA7117" t="s">
        <v>4761</v>
      </c>
      <c r="BB7117" t="s">
        <v>5989</v>
      </c>
      <c r="BF7117" t="s">
        <v>5920</v>
      </c>
    </row>
    <row r="7118" spans="46:58" x14ac:dyDescent="0.25">
      <c r="AT7118" t="s">
        <v>298</v>
      </c>
      <c r="AX7118" t="s">
        <v>6220</v>
      </c>
      <c r="AY7118" s="104">
        <v>46119.416666666664</v>
      </c>
      <c r="AZ7118">
        <v>636946</v>
      </c>
      <c r="BA7118" t="s">
        <v>4728</v>
      </c>
      <c r="BB7118" t="s">
        <v>5989</v>
      </c>
      <c r="BF7118" t="s">
        <v>5942</v>
      </c>
    </row>
    <row r="7119" spans="46:58" x14ac:dyDescent="0.25">
      <c r="AT7119" t="s">
        <v>1945</v>
      </c>
      <c r="AX7119" t="s">
        <v>5665</v>
      </c>
      <c r="AY7119" s="104">
        <v>46119.417361111111</v>
      </c>
      <c r="AZ7119">
        <v>222795</v>
      </c>
      <c r="BA7119" t="s">
        <v>4728</v>
      </c>
      <c r="BB7119" t="s">
        <v>5989</v>
      </c>
      <c r="BF7119" t="s">
        <v>4781</v>
      </c>
    </row>
    <row r="7120" spans="46:58" x14ac:dyDescent="0.25">
      <c r="AT7120" t="s">
        <v>1941</v>
      </c>
      <c r="AX7120" t="s">
        <v>5231</v>
      </c>
      <c r="AY7120" s="104">
        <v>46119.418055555558</v>
      </c>
      <c r="AZ7120">
        <v>2781764</v>
      </c>
      <c r="BA7120" t="s">
        <v>4728</v>
      </c>
      <c r="BB7120" t="s">
        <v>5989</v>
      </c>
      <c r="BF7120" t="s">
        <v>5931</v>
      </c>
    </row>
    <row r="7121" spans="46:58" x14ac:dyDescent="0.25">
      <c r="AT7121" t="s">
        <v>414</v>
      </c>
      <c r="AX7121" t="s">
        <v>4796</v>
      </c>
      <c r="AY7121" s="104">
        <v>46119.418055555558</v>
      </c>
      <c r="AZ7121">
        <v>1122195</v>
      </c>
      <c r="BA7121" t="s">
        <v>4728</v>
      </c>
      <c r="BB7121" t="s">
        <v>5989</v>
      </c>
      <c r="BF7121" t="s">
        <v>5956</v>
      </c>
    </row>
    <row r="7122" spans="46:58" x14ac:dyDescent="0.25">
      <c r="AT7122" t="s">
        <v>223</v>
      </c>
      <c r="AX7122" t="s">
        <v>5800</v>
      </c>
      <c r="AY7122" s="104">
        <v>46119.418749999997</v>
      </c>
      <c r="AZ7122">
        <v>392759</v>
      </c>
      <c r="BA7122" t="s">
        <v>4728</v>
      </c>
      <c r="BB7122" t="s">
        <v>5989</v>
      </c>
      <c r="BF7122" t="s">
        <v>5942</v>
      </c>
    </row>
    <row r="7123" spans="46:58" x14ac:dyDescent="0.25">
      <c r="AT7123" t="s">
        <v>250</v>
      </c>
      <c r="AX7123" t="s">
        <v>4836</v>
      </c>
      <c r="AY7123" s="104">
        <v>46119.418749999997</v>
      </c>
      <c r="AZ7123">
        <v>201156</v>
      </c>
      <c r="BA7123" t="s">
        <v>4728</v>
      </c>
      <c r="BB7123" t="s">
        <v>5989</v>
      </c>
      <c r="BF7123" t="s">
        <v>5931</v>
      </c>
    </row>
    <row r="7124" spans="46:58" x14ac:dyDescent="0.25">
      <c r="AT7124" t="s">
        <v>2335</v>
      </c>
      <c r="AX7124" t="s">
        <v>4783</v>
      </c>
      <c r="AY7124" s="104">
        <v>46119.418749999997</v>
      </c>
      <c r="AZ7124">
        <v>1064090</v>
      </c>
      <c r="BA7124" t="s">
        <v>4728</v>
      </c>
      <c r="BB7124" t="s">
        <v>5989</v>
      </c>
      <c r="BF7124" t="s">
        <v>5931</v>
      </c>
    </row>
    <row r="7125" spans="46:58" x14ac:dyDescent="0.25">
      <c r="AT7125" t="s">
        <v>1706</v>
      </c>
      <c r="AX7125" t="s">
        <v>4766</v>
      </c>
      <c r="AY7125" s="104">
        <v>46119.419444444444</v>
      </c>
      <c r="AZ7125">
        <v>246559</v>
      </c>
      <c r="BA7125" t="s">
        <v>4728</v>
      </c>
      <c r="BB7125" t="s">
        <v>5989</v>
      </c>
      <c r="BF7125" t="s">
        <v>5942</v>
      </c>
    </row>
    <row r="7126" spans="46:58" x14ac:dyDescent="0.25">
      <c r="AT7126" t="s">
        <v>868</v>
      </c>
      <c r="AX7126" t="s">
        <v>4831</v>
      </c>
      <c r="AY7126" s="104">
        <v>46119.419444444444</v>
      </c>
      <c r="AZ7126">
        <v>153099</v>
      </c>
      <c r="BA7126" t="s">
        <v>4728</v>
      </c>
      <c r="BB7126" t="s">
        <v>5989</v>
      </c>
      <c r="BF7126" t="s">
        <v>5942</v>
      </c>
    </row>
    <row r="7127" spans="46:58" x14ac:dyDescent="0.25">
      <c r="AT7127" t="s">
        <v>220</v>
      </c>
      <c r="AX7127" t="s">
        <v>7910</v>
      </c>
      <c r="AY7127" s="104">
        <v>46119.420138888891</v>
      </c>
      <c r="AZ7127">
        <v>214807</v>
      </c>
      <c r="BA7127" t="s">
        <v>4728</v>
      </c>
      <c r="BB7127" t="s">
        <v>5989</v>
      </c>
      <c r="BF7127" t="s">
        <v>5956</v>
      </c>
    </row>
    <row r="7128" spans="46:58" x14ac:dyDescent="0.25">
      <c r="AT7128" t="s">
        <v>1894</v>
      </c>
      <c r="AX7128" t="s">
        <v>5001</v>
      </c>
      <c r="AY7128" s="104">
        <v>46119.42083333333</v>
      </c>
      <c r="AZ7128">
        <v>355377</v>
      </c>
      <c r="BA7128" t="s">
        <v>4728</v>
      </c>
      <c r="BB7128" t="s">
        <v>5989</v>
      </c>
      <c r="BF7128" t="s">
        <v>5931</v>
      </c>
    </row>
    <row r="7129" spans="46:58" x14ac:dyDescent="0.25">
      <c r="AT7129" t="s">
        <v>1559</v>
      </c>
      <c r="AX7129" t="s">
        <v>7719</v>
      </c>
      <c r="AY7129" s="104">
        <v>46119.42083333333</v>
      </c>
      <c r="AZ7129">
        <v>184699</v>
      </c>
      <c r="BA7129" t="s">
        <v>4728</v>
      </c>
      <c r="BB7129" t="s">
        <v>5989</v>
      </c>
      <c r="BF7129" t="s">
        <v>5942</v>
      </c>
    </row>
    <row r="7130" spans="46:58" x14ac:dyDescent="0.25">
      <c r="AT7130" t="s">
        <v>72</v>
      </c>
      <c r="AX7130" t="s">
        <v>4782</v>
      </c>
      <c r="AY7130" s="104">
        <v>46119.421527777777</v>
      </c>
      <c r="AZ7130">
        <v>170222</v>
      </c>
      <c r="BA7130" t="s">
        <v>4761</v>
      </c>
      <c r="BB7130" t="s">
        <v>5989</v>
      </c>
      <c r="BF7130" t="s">
        <v>5958</v>
      </c>
    </row>
    <row r="7131" spans="46:58" x14ac:dyDescent="0.25">
      <c r="AT7131" t="s">
        <v>235</v>
      </c>
      <c r="AX7131" t="s">
        <v>4944</v>
      </c>
      <c r="AY7131" s="104">
        <v>46119.421527777777</v>
      </c>
      <c r="AZ7131">
        <v>368014</v>
      </c>
      <c r="BA7131" t="s">
        <v>4728</v>
      </c>
      <c r="BB7131" t="s">
        <v>5989</v>
      </c>
      <c r="BF7131" t="s">
        <v>5918</v>
      </c>
    </row>
    <row r="7132" spans="46:58" x14ac:dyDescent="0.25">
      <c r="AT7132" t="s">
        <v>2561</v>
      </c>
      <c r="AX7132" t="s">
        <v>5665</v>
      </c>
      <c r="AY7132" s="104">
        <v>46119.421527777777</v>
      </c>
      <c r="AZ7132">
        <v>225265</v>
      </c>
      <c r="BA7132" t="s">
        <v>4728</v>
      </c>
      <c r="BB7132" t="s">
        <v>5989</v>
      </c>
      <c r="BF7132" t="s">
        <v>5918</v>
      </c>
    </row>
    <row r="7133" spans="46:58" x14ac:dyDescent="0.25">
      <c r="AT7133" t="s">
        <v>2383</v>
      </c>
      <c r="AU7133" t="s">
        <v>256</v>
      </c>
      <c r="AX7133" t="s">
        <v>6886</v>
      </c>
      <c r="AY7133" s="104">
        <v>46119.422222222223</v>
      </c>
      <c r="AZ7133">
        <v>1240823</v>
      </c>
      <c r="BA7133" t="s">
        <v>4728</v>
      </c>
      <c r="BB7133" t="s">
        <v>5989</v>
      </c>
      <c r="BC7133" t="s">
        <v>4731</v>
      </c>
      <c r="BF7133" t="s">
        <v>6501</v>
      </c>
    </row>
    <row r="7134" spans="46:58" x14ac:dyDescent="0.25">
      <c r="AT7134" t="s">
        <v>1276</v>
      </c>
      <c r="AX7134" t="s">
        <v>4776</v>
      </c>
      <c r="AY7134" s="104">
        <v>46119.422222222223</v>
      </c>
      <c r="AZ7134">
        <v>147863</v>
      </c>
      <c r="BA7134" t="s">
        <v>4728</v>
      </c>
      <c r="BB7134" t="s">
        <v>5989</v>
      </c>
      <c r="BF7134" t="s">
        <v>5925</v>
      </c>
    </row>
    <row r="7135" spans="46:58" x14ac:dyDescent="0.25">
      <c r="AT7135" t="s">
        <v>223</v>
      </c>
      <c r="AX7135" t="s">
        <v>5648</v>
      </c>
      <c r="AY7135" s="104">
        <v>46119.42291666667</v>
      </c>
      <c r="AZ7135">
        <v>239587</v>
      </c>
      <c r="BA7135" t="s">
        <v>4761</v>
      </c>
      <c r="BB7135" t="s">
        <v>5989</v>
      </c>
      <c r="BF7135" t="s">
        <v>5931</v>
      </c>
    </row>
    <row r="7136" spans="46:58" x14ac:dyDescent="0.25">
      <c r="AT7136" t="s">
        <v>2391</v>
      </c>
      <c r="AX7136" t="s">
        <v>7142</v>
      </c>
      <c r="AY7136" s="104">
        <v>46119.42291666667</v>
      </c>
      <c r="AZ7136">
        <v>235614</v>
      </c>
      <c r="BA7136" t="s">
        <v>4728</v>
      </c>
      <c r="BB7136" t="s">
        <v>5989</v>
      </c>
      <c r="BF7136" t="s">
        <v>5925</v>
      </c>
    </row>
    <row r="7137" spans="46:58" x14ac:dyDescent="0.25">
      <c r="AT7137" t="s">
        <v>1945</v>
      </c>
      <c r="AU7137" t="s">
        <v>217</v>
      </c>
      <c r="AX7137" t="s">
        <v>5365</v>
      </c>
      <c r="AY7137" s="104">
        <v>46119.42291666667</v>
      </c>
      <c r="AZ7137">
        <v>505377</v>
      </c>
      <c r="BA7137" t="s">
        <v>4728</v>
      </c>
      <c r="BB7137" t="s">
        <v>5989</v>
      </c>
      <c r="BC7137" t="s">
        <v>4731</v>
      </c>
      <c r="BF7137" t="s">
        <v>6609</v>
      </c>
    </row>
    <row r="7138" spans="46:58" x14ac:dyDescent="0.25">
      <c r="AT7138" t="s">
        <v>2403</v>
      </c>
      <c r="AX7138" t="s">
        <v>7142</v>
      </c>
      <c r="AY7138" s="104">
        <v>46119.42291666667</v>
      </c>
      <c r="AZ7138">
        <v>184884</v>
      </c>
      <c r="BA7138" t="s">
        <v>4728</v>
      </c>
      <c r="BB7138" t="s">
        <v>5989</v>
      </c>
      <c r="BF7138" t="s">
        <v>5925</v>
      </c>
    </row>
    <row r="7139" spans="46:58" x14ac:dyDescent="0.25">
      <c r="AT7139" t="s">
        <v>73</v>
      </c>
      <c r="AX7139" t="s">
        <v>4839</v>
      </c>
      <c r="AY7139" s="104">
        <v>46119.423611111109</v>
      </c>
      <c r="AZ7139">
        <v>1044555</v>
      </c>
      <c r="BA7139" t="s">
        <v>4728</v>
      </c>
      <c r="BB7139" t="s">
        <v>5989</v>
      </c>
      <c r="BF7139" t="s">
        <v>5931</v>
      </c>
    </row>
    <row r="7140" spans="46:58" x14ac:dyDescent="0.25">
      <c r="AT7140" t="s">
        <v>1559</v>
      </c>
      <c r="AX7140" t="s">
        <v>4733</v>
      </c>
      <c r="AY7140" s="104">
        <v>46119.423611111109</v>
      </c>
      <c r="AZ7140">
        <v>82614</v>
      </c>
      <c r="BA7140" t="s">
        <v>4728</v>
      </c>
      <c r="BB7140" t="s">
        <v>5989</v>
      </c>
      <c r="BF7140" t="s">
        <v>5925</v>
      </c>
    </row>
    <row r="7141" spans="46:58" x14ac:dyDescent="0.25">
      <c r="AT7141" t="s">
        <v>72</v>
      </c>
      <c r="AX7141" t="s">
        <v>4782</v>
      </c>
      <c r="AY7141" s="104">
        <v>46119.423611111109</v>
      </c>
      <c r="AZ7141">
        <v>2024544</v>
      </c>
      <c r="BA7141" t="s">
        <v>4761</v>
      </c>
      <c r="BB7141" t="s">
        <v>5989</v>
      </c>
      <c r="BF7141" t="s">
        <v>5918</v>
      </c>
    </row>
    <row r="7142" spans="46:58" x14ac:dyDescent="0.25">
      <c r="AT7142" t="s">
        <v>637</v>
      </c>
      <c r="AU7142" t="s">
        <v>432</v>
      </c>
      <c r="AX7142" t="s">
        <v>4744</v>
      </c>
      <c r="AY7142" s="104">
        <v>46119.423611111109</v>
      </c>
      <c r="AZ7142">
        <v>212328</v>
      </c>
      <c r="BA7142" t="s">
        <v>4728</v>
      </c>
      <c r="BB7142" t="s">
        <v>5989</v>
      </c>
      <c r="BF7142" t="s">
        <v>5942</v>
      </c>
    </row>
    <row r="7143" spans="46:58" x14ac:dyDescent="0.25">
      <c r="AT7143" t="s">
        <v>1220</v>
      </c>
      <c r="AX7143" t="s">
        <v>6585</v>
      </c>
      <c r="AY7143" s="104">
        <v>46119.423611111109</v>
      </c>
      <c r="AZ7143">
        <v>1276591</v>
      </c>
      <c r="BA7143" t="s">
        <v>4728</v>
      </c>
      <c r="BB7143" t="s">
        <v>5989</v>
      </c>
      <c r="BF7143" t="s">
        <v>5931</v>
      </c>
    </row>
    <row r="7144" spans="46:58" x14ac:dyDescent="0.25">
      <c r="AX7144" t="s">
        <v>4865</v>
      </c>
      <c r="AY7144" s="104">
        <v>46119.423611111109</v>
      </c>
      <c r="AZ7144">
        <v>59941</v>
      </c>
      <c r="BA7144" t="s">
        <v>4728</v>
      </c>
      <c r="BB7144" t="s">
        <v>5989</v>
      </c>
    </row>
    <row r="7145" spans="46:58" x14ac:dyDescent="0.25">
      <c r="AT7145" t="s">
        <v>2561</v>
      </c>
      <c r="AX7145" t="s">
        <v>4782</v>
      </c>
      <c r="AY7145" s="104">
        <v>46119.423611111109</v>
      </c>
      <c r="AZ7145">
        <v>402395</v>
      </c>
      <c r="BA7145" t="s">
        <v>4728</v>
      </c>
      <c r="BB7145" t="s">
        <v>5989</v>
      </c>
      <c r="BF7145" t="s">
        <v>5942</v>
      </c>
    </row>
    <row r="7146" spans="46:58" x14ac:dyDescent="0.25">
      <c r="AT7146" t="s">
        <v>1894</v>
      </c>
      <c r="AX7146" t="s">
        <v>4776</v>
      </c>
      <c r="AY7146" s="104">
        <v>46119.424305555556</v>
      </c>
      <c r="AZ7146">
        <v>138682</v>
      </c>
      <c r="BA7146" t="s">
        <v>4728</v>
      </c>
      <c r="BB7146" t="s">
        <v>5989</v>
      </c>
      <c r="BF7146" t="s">
        <v>5925</v>
      </c>
    </row>
    <row r="7147" spans="46:58" x14ac:dyDescent="0.25">
      <c r="AT7147" t="s">
        <v>516</v>
      </c>
      <c r="AX7147" t="s">
        <v>7910</v>
      </c>
      <c r="AY7147" s="104">
        <v>46119.424305555556</v>
      </c>
      <c r="AZ7147">
        <v>549123</v>
      </c>
      <c r="BA7147" t="s">
        <v>4728</v>
      </c>
      <c r="BB7147" t="s">
        <v>5989</v>
      </c>
      <c r="BF7147" t="s">
        <v>5918</v>
      </c>
    </row>
    <row r="7148" spans="46:58" x14ac:dyDescent="0.25">
      <c r="AT7148" t="s">
        <v>2624</v>
      </c>
      <c r="AX7148" t="s">
        <v>7911</v>
      </c>
      <c r="AY7148" s="104">
        <v>46119.424305555556</v>
      </c>
      <c r="AZ7148">
        <v>293387</v>
      </c>
      <c r="BA7148" t="s">
        <v>4728</v>
      </c>
      <c r="BB7148" t="s">
        <v>5989</v>
      </c>
      <c r="BF7148" t="s">
        <v>5942</v>
      </c>
    </row>
    <row r="7149" spans="46:58" x14ac:dyDescent="0.25">
      <c r="AT7149" t="s">
        <v>2403</v>
      </c>
      <c r="AX7149" t="s">
        <v>4865</v>
      </c>
      <c r="AY7149" s="104">
        <v>46119.424305555556</v>
      </c>
      <c r="AZ7149">
        <v>698787</v>
      </c>
      <c r="BA7149" t="s">
        <v>4728</v>
      </c>
      <c r="BB7149" t="s">
        <v>5989</v>
      </c>
      <c r="BF7149" t="s">
        <v>5931</v>
      </c>
    </row>
    <row r="7150" spans="46:58" x14ac:dyDescent="0.25">
      <c r="AT7150" t="s">
        <v>308</v>
      </c>
      <c r="AX7150" t="s">
        <v>4859</v>
      </c>
      <c r="AY7150" s="104">
        <v>46119.425000000003</v>
      </c>
      <c r="AZ7150">
        <v>493380</v>
      </c>
      <c r="BA7150" t="s">
        <v>4728</v>
      </c>
      <c r="BB7150" t="s">
        <v>5989</v>
      </c>
      <c r="BF7150" t="s">
        <v>5931</v>
      </c>
    </row>
    <row r="7151" spans="46:58" x14ac:dyDescent="0.25">
      <c r="AT7151" t="s">
        <v>1945</v>
      </c>
      <c r="AX7151" t="s">
        <v>4743</v>
      </c>
      <c r="AY7151" s="104">
        <v>46119.425000000003</v>
      </c>
      <c r="AZ7151">
        <v>899585</v>
      </c>
      <c r="BA7151" t="s">
        <v>4728</v>
      </c>
      <c r="BB7151" t="s">
        <v>5989</v>
      </c>
      <c r="BF7151" t="s">
        <v>5958</v>
      </c>
    </row>
    <row r="7152" spans="46:58" x14ac:dyDescent="0.25">
      <c r="AT7152" t="s">
        <v>852</v>
      </c>
      <c r="AX7152" t="s">
        <v>5083</v>
      </c>
      <c r="AY7152" s="104">
        <v>46119.425000000003</v>
      </c>
      <c r="AZ7152">
        <v>444974</v>
      </c>
      <c r="BA7152" t="s">
        <v>4728</v>
      </c>
      <c r="BB7152" t="s">
        <v>5989</v>
      </c>
      <c r="BF7152" t="s">
        <v>4781</v>
      </c>
    </row>
    <row r="7153" spans="46:58" x14ac:dyDescent="0.25">
      <c r="AT7153" t="s">
        <v>2383</v>
      </c>
      <c r="AX7153" t="s">
        <v>4877</v>
      </c>
      <c r="AY7153" s="104">
        <v>46119.425694444442</v>
      </c>
      <c r="AZ7153">
        <v>558654</v>
      </c>
      <c r="BA7153" t="s">
        <v>4728</v>
      </c>
      <c r="BB7153" t="s">
        <v>5989</v>
      </c>
      <c r="BF7153" t="s">
        <v>5931</v>
      </c>
    </row>
    <row r="7154" spans="46:58" x14ac:dyDescent="0.25">
      <c r="AT7154" t="s">
        <v>551</v>
      </c>
      <c r="AX7154" t="s">
        <v>4776</v>
      </c>
      <c r="AY7154" s="104">
        <v>46119.425694444442</v>
      </c>
      <c r="AZ7154">
        <v>315068</v>
      </c>
      <c r="BA7154" t="s">
        <v>4728</v>
      </c>
      <c r="BB7154" t="s">
        <v>5989</v>
      </c>
      <c r="BF7154" t="s">
        <v>5931</v>
      </c>
    </row>
    <row r="7155" spans="46:58" x14ac:dyDescent="0.25">
      <c r="AT7155" t="s">
        <v>1276</v>
      </c>
      <c r="AX7155" t="s">
        <v>4753</v>
      </c>
      <c r="AY7155" s="104">
        <v>46119.426388888889</v>
      </c>
      <c r="AZ7155">
        <v>130770</v>
      </c>
      <c r="BA7155" t="s">
        <v>4728</v>
      </c>
      <c r="BB7155" t="s">
        <v>5989</v>
      </c>
      <c r="BF7155" t="s">
        <v>5918</v>
      </c>
    </row>
    <row r="7156" spans="46:58" x14ac:dyDescent="0.25">
      <c r="AT7156" t="s">
        <v>1894</v>
      </c>
      <c r="AX7156" t="s">
        <v>4827</v>
      </c>
      <c r="AY7156" s="104">
        <v>46119.426388888889</v>
      </c>
      <c r="AZ7156">
        <v>342942</v>
      </c>
      <c r="BA7156" t="s">
        <v>4728</v>
      </c>
      <c r="BB7156" t="s">
        <v>5989</v>
      </c>
      <c r="BF7156" t="s">
        <v>5931</v>
      </c>
    </row>
    <row r="7157" spans="46:58" x14ac:dyDescent="0.25">
      <c r="AT7157" t="s">
        <v>2391</v>
      </c>
      <c r="AX7157" t="s">
        <v>4782</v>
      </c>
      <c r="AY7157" s="104">
        <v>46119.426388888889</v>
      </c>
      <c r="AZ7157">
        <v>2482476</v>
      </c>
      <c r="BA7157" t="s">
        <v>4761</v>
      </c>
      <c r="BB7157" t="s">
        <v>5989</v>
      </c>
      <c r="BF7157" t="s">
        <v>5966</v>
      </c>
    </row>
    <row r="7158" spans="46:58" x14ac:dyDescent="0.25">
      <c r="AT7158" t="s">
        <v>432</v>
      </c>
      <c r="AX7158" t="s">
        <v>4922</v>
      </c>
      <c r="AY7158" s="104">
        <v>46119.427083333336</v>
      </c>
      <c r="AZ7158">
        <v>481516</v>
      </c>
      <c r="BA7158" t="s">
        <v>4728</v>
      </c>
      <c r="BB7158" t="s">
        <v>5989</v>
      </c>
      <c r="BF7158" t="s">
        <v>5931</v>
      </c>
    </row>
    <row r="7159" spans="46:58" x14ac:dyDescent="0.25">
      <c r="AT7159" t="s">
        <v>836</v>
      </c>
      <c r="AX7159" t="s">
        <v>7518</v>
      </c>
      <c r="AY7159" s="104">
        <v>46119.427083333336</v>
      </c>
      <c r="AZ7159">
        <v>347925</v>
      </c>
      <c r="BA7159" t="s">
        <v>4728</v>
      </c>
      <c r="BB7159" t="s">
        <v>5989</v>
      </c>
      <c r="BF7159" t="s">
        <v>5942</v>
      </c>
    </row>
    <row r="7160" spans="46:58" x14ac:dyDescent="0.25">
      <c r="AT7160" t="s">
        <v>264</v>
      </c>
      <c r="AX7160" t="s">
        <v>4839</v>
      </c>
      <c r="AY7160" s="104">
        <v>46119.427083333336</v>
      </c>
      <c r="AZ7160">
        <v>946009</v>
      </c>
      <c r="BA7160" t="s">
        <v>4728</v>
      </c>
      <c r="BB7160" t="s">
        <v>5989</v>
      </c>
      <c r="BF7160" t="s">
        <v>5948</v>
      </c>
    </row>
    <row r="7161" spans="46:58" x14ac:dyDescent="0.25">
      <c r="AT7161" t="s">
        <v>1276</v>
      </c>
      <c r="AX7161" t="s">
        <v>5192</v>
      </c>
      <c r="AY7161" s="104">
        <v>46119.427083333336</v>
      </c>
      <c r="AZ7161">
        <v>121378</v>
      </c>
      <c r="BA7161" t="s">
        <v>4728</v>
      </c>
      <c r="BB7161" t="s">
        <v>5989</v>
      </c>
      <c r="BF7161" t="s">
        <v>5925</v>
      </c>
    </row>
    <row r="7162" spans="46:58" x14ac:dyDescent="0.25">
      <c r="AT7162" t="s">
        <v>2624</v>
      </c>
      <c r="AX7162" t="s">
        <v>4744</v>
      </c>
      <c r="AY7162" s="104">
        <v>46119.427083333336</v>
      </c>
      <c r="AZ7162">
        <v>518278</v>
      </c>
      <c r="BA7162" t="s">
        <v>4728</v>
      </c>
      <c r="BB7162" t="s">
        <v>5989</v>
      </c>
      <c r="BF7162" t="s">
        <v>5958</v>
      </c>
    </row>
    <row r="7163" spans="46:58" x14ac:dyDescent="0.25">
      <c r="AT7163" t="s">
        <v>1284</v>
      </c>
      <c r="AX7163" t="s">
        <v>6108</v>
      </c>
      <c r="AY7163" s="104">
        <v>46119.428472222222</v>
      </c>
      <c r="AZ7163">
        <v>2825947</v>
      </c>
      <c r="BA7163" t="s">
        <v>4761</v>
      </c>
      <c r="BB7163" t="s">
        <v>5989</v>
      </c>
      <c r="BF7163" t="s">
        <v>5918</v>
      </c>
    </row>
    <row r="7164" spans="46:58" x14ac:dyDescent="0.25">
      <c r="AT7164" t="s">
        <v>551</v>
      </c>
      <c r="AX7164" t="s">
        <v>4958</v>
      </c>
      <c r="AY7164" s="104">
        <v>46119.429166666669</v>
      </c>
      <c r="AZ7164">
        <v>570245</v>
      </c>
      <c r="BA7164" t="s">
        <v>4761</v>
      </c>
      <c r="BB7164" t="s">
        <v>5989</v>
      </c>
      <c r="BF7164" t="s">
        <v>5966</v>
      </c>
    </row>
    <row r="7165" spans="46:58" x14ac:dyDescent="0.25">
      <c r="AT7165" t="s">
        <v>1507</v>
      </c>
      <c r="AX7165" t="s">
        <v>5771</v>
      </c>
      <c r="AY7165" s="104">
        <v>46119.429166666669</v>
      </c>
      <c r="AZ7165">
        <v>87808</v>
      </c>
      <c r="BA7165" t="s">
        <v>4728</v>
      </c>
      <c r="BB7165" t="s">
        <v>5989</v>
      </c>
      <c r="BF7165" t="s">
        <v>5918</v>
      </c>
    </row>
    <row r="7166" spans="46:58" x14ac:dyDescent="0.25">
      <c r="AT7166" t="s">
        <v>637</v>
      </c>
      <c r="AU7166" t="s">
        <v>2357</v>
      </c>
      <c r="AX7166" t="s">
        <v>4833</v>
      </c>
      <c r="AY7166" s="104">
        <v>46119.429166666669</v>
      </c>
      <c r="AZ7166">
        <v>475266</v>
      </c>
      <c r="BA7166" t="s">
        <v>4728</v>
      </c>
      <c r="BB7166" t="s">
        <v>5989</v>
      </c>
      <c r="BF7166" t="s">
        <v>5931</v>
      </c>
    </row>
    <row r="7167" spans="46:58" x14ac:dyDescent="0.25">
      <c r="AT7167" t="s">
        <v>1292</v>
      </c>
      <c r="AX7167" t="s">
        <v>4995</v>
      </c>
      <c r="AY7167" s="104">
        <v>46119.429861111108</v>
      </c>
      <c r="AZ7167">
        <v>651825</v>
      </c>
      <c r="BA7167" t="s">
        <v>4728</v>
      </c>
      <c r="BB7167" t="s">
        <v>5989</v>
      </c>
      <c r="BF7167" t="s">
        <v>5942</v>
      </c>
    </row>
    <row r="7168" spans="46:58" x14ac:dyDescent="0.25">
      <c r="AT7168" t="s">
        <v>1507</v>
      </c>
      <c r="AX7168" t="s">
        <v>7912</v>
      </c>
      <c r="AY7168" s="104">
        <v>46119.429861111108</v>
      </c>
      <c r="AZ7168">
        <v>283036</v>
      </c>
      <c r="BA7168" t="s">
        <v>4728</v>
      </c>
      <c r="BB7168" t="s">
        <v>5989</v>
      </c>
      <c r="BF7168" t="s">
        <v>5918</v>
      </c>
    </row>
    <row r="7169" spans="46:58" x14ac:dyDescent="0.25">
      <c r="AT7169" t="s">
        <v>1894</v>
      </c>
      <c r="AX7169" t="s">
        <v>4814</v>
      </c>
      <c r="AY7169" s="104">
        <v>46119.429861111108</v>
      </c>
      <c r="AZ7169">
        <v>257213</v>
      </c>
      <c r="BA7169" t="s">
        <v>4761</v>
      </c>
      <c r="BB7169" t="s">
        <v>5989</v>
      </c>
      <c r="BF7169" t="s">
        <v>5966</v>
      </c>
    </row>
    <row r="7170" spans="46:58" x14ac:dyDescent="0.25">
      <c r="AT7170" t="s">
        <v>71</v>
      </c>
      <c r="AX7170" t="s">
        <v>4833</v>
      </c>
      <c r="AY7170" s="104">
        <v>46119.429861111108</v>
      </c>
      <c r="AZ7170">
        <v>312204</v>
      </c>
      <c r="BA7170" t="s">
        <v>4728</v>
      </c>
      <c r="BB7170" t="s">
        <v>5989</v>
      </c>
      <c r="BF7170" t="s">
        <v>5931</v>
      </c>
    </row>
    <row r="7171" spans="46:58" x14ac:dyDescent="0.25">
      <c r="AT7171" t="s">
        <v>852</v>
      </c>
      <c r="AU7171" t="s">
        <v>1688</v>
      </c>
      <c r="AX7171" t="s">
        <v>6484</v>
      </c>
      <c r="AY7171" s="104">
        <v>46119.430555555555</v>
      </c>
      <c r="AZ7171">
        <v>981714</v>
      </c>
      <c r="BA7171" t="s">
        <v>4728</v>
      </c>
      <c r="BB7171" t="s">
        <v>5989</v>
      </c>
      <c r="BC7171" t="s">
        <v>4731</v>
      </c>
      <c r="BF7171" t="s">
        <v>6240</v>
      </c>
    </row>
    <row r="7172" spans="46:58" x14ac:dyDescent="0.25">
      <c r="AT7172" t="s">
        <v>2600</v>
      </c>
      <c r="AX7172" t="s">
        <v>5045</v>
      </c>
      <c r="AY7172" s="104">
        <v>46119.430555555555</v>
      </c>
      <c r="AZ7172">
        <v>990771</v>
      </c>
      <c r="BA7172" t="s">
        <v>4728</v>
      </c>
      <c r="BB7172" t="s">
        <v>5989</v>
      </c>
      <c r="BF7172" t="s">
        <v>5918</v>
      </c>
    </row>
    <row r="7173" spans="46:58" x14ac:dyDescent="0.25">
      <c r="AT7173" t="s">
        <v>308</v>
      </c>
      <c r="AX7173" t="s">
        <v>5061</v>
      </c>
      <c r="AY7173" s="104">
        <v>46119.430555555555</v>
      </c>
      <c r="AZ7173">
        <v>216560</v>
      </c>
      <c r="BA7173" t="s">
        <v>4728</v>
      </c>
      <c r="BB7173" t="s">
        <v>5989</v>
      </c>
      <c r="BF7173" t="s">
        <v>5942</v>
      </c>
    </row>
    <row r="7174" spans="46:58" x14ac:dyDescent="0.25">
      <c r="AT7174" t="s">
        <v>2383</v>
      </c>
      <c r="AX7174" t="s">
        <v>6393</v>
      </c>
      <c r="AY7174" s="104">
        <v>46119.431250000001</v>
      </c>
      <c r="AZ7174">
        <v>331783</v>
      </c>
      <c r="BA7174" t="s">
        <v>4761</v>
      </c>
      <c r="BB7174" t="s">
        <v>5989</v>
      </c>
      <c r="BF7174" t="s">
        <v>5966</v>
      </c>
    </row>
    <row r="7175" spans="46:58" x14ac:dyDescent="0.25">
      <c r="AT7175" t="s">
        <v>1894</v>
      </c>
      <c r="AX7175" t="s">
        <v>5871</v>
      </c>
      <c r="AY7175" s="104">
        <v>46119.431250000001</v>
      </c>
      <c r="AZ7175">
        <v>191811</v>
      </c>
      <c r="BA7175" t="s">
        <v>4728</v>
      </c>
      <c r="BB7175" t="s">
        <v>5989</v>
      </c>
      <c r="BF7175" t="s">
        <v>5925</v>
      </c>
    </row>
    <row r="7176" spans="46:58" x14ac:dyDescent="0.25">
      <c r="AT7176" t="s">
        <v>637</v>
      </c>
      <c r="AU7176" t="s">
        <v>967</v>
      </c>
      <c r="AX7176" t="s">
        <v>6036</v>
      </c>
      <c r="AY7176" s="104">
        <v>46119.431944444441</v>
      </c>
      <c r="AZ7176">
        <v>528774</v>
      </c>
      <c r="BA7176" t="s">
        <v>4728</v>
      </c>
      <c r="BB7176" t="s">
        <v>5989</v>
      </c>
      <c r="BF7176" t="s">
        <v>6069</v>
      </c>
    </row>
    <row r="7177" spans="46:58" x14ac:dyDescent="0.25">
      <c r="AT7177" t="s">
        <v>852</v>
      </c>
      <c r="AX7177" t="s">
        <v>7912</v>
      </c>
      <c r="AY7177" s="104">
        <v>46119.433333333334</v>
      </c>
      <c r="AZ7177">
        <v>1593736</v>
      </c>
      <c r="BA7177" t="s">
        <v>4728</v>
      </c>
      <c r="BB7177" t="s">
        <v>5989</v>
      </c>
      <c r="BF7177" t="s">
        <v>7189</v>
      </c>
    </row>
    <row r="7178" spans="46:58" x14ac:dyDescent="0.25">
      <c r="AT7178" t="s">
        <v>2403</v>
      </c>
      <c r="AX7178" t="s">
        <v>4944</v>
      </c>
      <c r="AY7178" s="104">
        <v>46119.433333333334</v>
      </c>
      <c r="AZ7178">
        <v>3258886</v>
      </c>
      <c r="BA7178" t="s">
        <v>4728</v>
      </c>
      <c r="BB7178" t="s">
        <v>5989</v>
      </c>
      <c r="BF7178" t="s">
        <v>5942</v>
      </c>
    </row>
    <row r="7179" spans="46:58" x14ac:dyDescent="0.25">
      <c r="AT7179" t="s">
        <v>2335</v>
      </c>
      <c r="AX7179" t="s">
        <v>6285</v>
      </c>
      <c r="AY7179" s="104">
        <v>46119.434027777781</v>
      </c>
      <c r="AZ7179">
        <v>545687</v>
      </c>
      <c r="BA7179" t="s">
        <v>4728</v>
      </c>
      <c r="BB7179" t="s">
        <v>5989</v>
      </c>
      <c r="BF7179" t="s">
        <v>4781</v>
      </c>
    </row>
    <row r="7180" spans="46:58" x14ac:dyDescent="0.25">
      <c r="AT7180" t="s">
        <v>1276</v>
      </c>
      <c r="AX7180" t="s">
        <v>5363</v>
      </c>
      <c r="AY7180" s="104">
        <v>46119.434027777781</v>
      </c>
      <c r="AZ7180">
        <v>636580</v>
      </c>
      <c r="BA7180" t="s">
        <v>4728</v>
      </c>
      <c r="BB7180" t="s">
        <v>5989</v>
      </c>
      <c r="BF7180" t="s">
        <v>5931</v>
      </c>
    </row>
    <row r="7181" spans="46:58" x14ac:dyDescent="0.25">
      <c r="AT7181" t="s">
        <v>1894</v>
      </c>
      <c r="AX7181" t="s">
        <v>4840</v>
      </c>
      <c r="AY7181" s="104">
        <v>46119.434027777781</v>
      </c>
      <c r="AZ7181">
        <v>360688</v>
      </c>
      <c r="BA7181" t="s">
        <v>4728</v>
      </c>
      <c r="BB7181" t="s">
        <v>5989</v>
      </c>
      <c r="BF7181" t="s">
        <v>5942</v>
      </c>
    </row>
    <row r="7182" spans="46:58" x14ac:dyDescent="0.25">
      <c r="AT7182" t="s">
        <v>71</v>
      </c>
      <c r="AX7182" t="s">
        <v>5902</v>
      </c>
      <c r="AY7182" s="104">
        <v>46119.434027777781</v>
      </c>
      <c r="AZ7182">
        <v>638517</v>
      </c>
      <c r="BA7182" t="s">
        <v>4728</v>
      </c>
      <c r="BB7182" t="s">
        <v>5989</v>
      </c>
      <c r="BF7182" t="s">
        <v>5958</v>
      </c>
    </row>
    <row r="7183" spans="46:58" x14ac:dyDescent="0.25">
      <c r="AT7183" t="s">
        <v>1284</v>
      </c>
      <c r="AX7183" t="s">
        <v>6591</v>
      </c>
      <c r="AY7183" s="104">
        <v>46119.43472222222</v>
      </c>
      <c r="AZ7183">
        <v>87521</v>
      </c>
      <c r="BA7183" t="s">
        <v>4728</v>
      </c>
      <c r="BB7183" t="s">
        <v>5989</v>
      </c>
      <c r="BF7183" t="s">
        <v>4781</v>
      </c>
    </row>
    <row r="7184" spans="46:58" x14ac:dyDescent="0.25">
      <c r="AT7184" t="s">
        <v>2383</v>
      </c>
      <c r="AX7184" t="s">
        <v>5109</v>
      </c>
      <c r="AY7184" s="104">
        <v>46119.43472222222</v>
      </c>
      <c r="AZ7184">
        <v>334153</v>
      </c>
      <c r="BA7184" t="s">
        <v>4728</v>
      </c>
      <c r="BB7184" t="s">
        <v>5989</v>
      </c>
      <c r="BF7184" t="s">
        <v>5958</v>
      </c>
    </row>
    <row r="7185" spans="46:58" x14ac:dyDescent="0.25">
      <c r="AT7185" t="s">
        <v>1559</v>
      </c>
      <c r="AU7185" t="s">
        <v>1688</v>
      </c>
      <c r="AX7185" t="s">
        <v>5256</v>
      </c>
      <c r="AY7185" s="104">
        <v>46119.43472222222</v>
      </c>
      <c r="AZ7185">
        <v>923067</v>
      </c>
      <c r="BA7185" t="s">
        <v>4728</v>
      </c>
      <c r="BB7185" t="s">
        <v>5989</v>
      </c>
      <c r="BC7185" t="s">
        <v>4731</v>
      </c>
      <c r="BF7185" t="s">
        <v>6240</v>
      </c>
    </row>
    <row r="7186" spans="46:58" x14ac:dyDescent="0.25">
      <c r="AT7186" t="s">
        <v>2357</v>
      </c>
      <c r="AX7186" t="s">
        <v>4922</v>
      </c>
      <c r="AY7186" s="104">
        <v>46119.43472222222</v>
      </c>
      <c r="AZ7186">
        <v>566019</v>
      </c>
      <c r="BA7186" t="s">
        <v>4728</v>
      </c>
      <c r="BB7186" t="s">
        <v>5989</v>
      </c>
      <c r="BF7186" t="s">
        <v>5942</v>
      </c>
    </row>
    <row r="7187" spans="46:58" x14ac:dyDescent="0.25">
      <c r="AT7187" t="s">
        <v>1945</v>
      </c>
      <c r="AX7187" t="s">
        <v>7913</v>
      </c>
      <c r="AY7187" s="104">
        <v>46119.43472222222</v>
      </c>
      <c r="AZ7187">
        <v>597719</v>
      </c>
      <c r="BA7187" t="s">
        <v>4761</v>
      </c>
      <c r="BB7187" t="s">
        <v>5989</v>
      </c>
      <c r="BF7187" t="s">
        <v>4781</v>
      </c>
    </row>
    <row r="7188" spans="46:58" x14ac:dyDescent="0.25">
      <c r="AT7188" t="s">
        <v>2510</v>
      </c>
      <c r="AX7188" t="s">
        <v>7523</v>
      </c>
      <c r="AY7188" s="104">
        <v>46119.435416666667</v>
      </c>
      <c r="AZ7188">
        <v>1061393</v>
      </c>
      <c r="BA7188" t="s">
        <v>4728</v>
      </c>
      <c r="BB7188" t="s">
        <v>5989</v>
      </c>
      <c r="BF7188" t="s">
        <v>5931</v>
      </c>
    </row>
    <row r="7189" spans="46:58" x14ac:dyDescent="0.25">
      <c r="AT7189" t="s">
        <v>73</v>
      </c>
      <c r="AX7189" t="s">
        <v>5871</v>
      </c>
      <c r="AY7189" s="104">
        <v>46119.435416666667</v>
      </c>
      <c r="AZ7189">
        <v>2252431</v>
      </c>
      <c r="BA7189" t="s">
        <v>4728</v>
      </c>
      <c r="BB7189" t="s">
        <v>5989</v>
      </c>
      <c r="BF7189" t="s">
        <v>5958</v>
      </c>
    </row>
    <row r="7190" spans="46:58" x14ac:dyDescent="0.25">
      <c r="AT7190" t="s">
        <v>298</v>
      </c>
      <c r="AX7190" t="s">
        <v>4840</v>
      </c>
      <c r="AY7190" s="104">
        <v>46119.435416666667</v>
      </c>
      <c r="AZ7190">
        <v>385753</v>
      </c>
      <c r="BA7190" t="s">
        <v>4761</v>
      </c>
      <c r="BB7190" t="s">
        <v>5989</v>
      </c>
      <c r="BF7190" t="s">
        <v>5956</v>
      </c>
    </row>
    <row r="7191" spans="46:58" x14ac:dyDescent="0.25">
      <c r="AT7191" t="s">
        <v>432</v>
      </c>
      <c r="AX7191" t="s">
        <v>4975</v>
      </c>
      <c r="AY7191" s="104">
        <v>46119.435416666667</v>
      </c>
      <c r="AZ7191">
        <v>618132</v>
      </c>
      <c r="BA7191" t="s">
        <v>4728</v>
      </c>
      <c r="BB7191" t="s">
        <v>5989</v>
      </c>
      <c r="BF7191" t="s">
        <v>5942</v>
      </c>
    </row>
    <row r="7192" spans="46:58" x14ac:dyDescent="0.25">
      <c r="AT7192" t="s">
        <v>1481</v>
      </c>
      <c r="AX7192" t="s">
        <v>4741</v>
      </c>
      <c r="AY7192" s="104">
        <v>46119.435416666667</v>
      </c>
      <c r="AZ7192">
        <v>212159</v>
      </c>
      <c r="BA7192" t="s">
        <v>4728</v>
      </c>
      <c r="BB7192" t="s">
        <v>5989</v>
      </c>
      <c r="BF7192" t="s">
        <v>5942</v>
      </c>
    </row>
    <row r="7193" spans="46:58" x14ac:dyDescent="0.25">
      <c r="AT7193" t="s">
        <v>75</v>
      </c>
      <c r="AX7193" t="s">
        <v>5735</v>
      </c>
      <c r="AY7193" s="104">
        <v>46119.435416666667</v>
      </c>
      <c r="AZ7193">
        <v>185088</v>
      </c>
      <c r="BA7193" t="s">
        <v>4728</v>
      </c>
      <c r="BB7193" t="s">
        <v>5989</v>
      </c>
      <c r="BF7193" t="s">
        <v>5958</v>
      </c>
    </row>
    <row r="7194" spans="46:58" x14ac:dyDescent="0.25">
      <c r="AT7194" t="s">
        <v>1559</v>
      </c>
      <c r="AX7194" t="s">
        <v>5657</v>
      </c>
      <c r="AY7194" s="104">
        <v>46119.436111111114</v>
      </c>
      <c r="AZ7194">
        <v>394471</v>
      </c>
      <c r="BA7194" t="s">
        <v>4728</v>
      </c>
      <c r="BB7194" t="s">
        <v>5989</v>
      </c>
      <c r="BF7194" t="s">
        <v>5942</v>
      </c>
    </row>
    <row r="7195" spans="46:58" x14ac:dyDescent="0.25">
      <c r="AT7195" t="s">
        <v>1584</v>
      </c>
      <c r="AX7195" t="s">
        <v>5083</v>
      </c>
      <c r="AY7195" s="104">
        <v>46119.436111111114</v>
      </c>
      <c r="AZ7195">
        <v>432478</v>
      </c>
      <c r="BA7195" t="s">
        <v>4728</v>
      </c>
      <c r="BB7195" t="s">
        <v>5989</v>
      </c>
      <c r="BF7195" t="s">
        <v>5956</v>
      </c>
    </row>
    <row r="7196" spans="46:58" x14ac:dyDescent="0.25">
      <c r="AT7196" t="s">
        <v>1124</v>
      </c>
      <c r="AX7196" t="s">
        <v>4763</v>
      </c>
      <c r="AY7196" s="104">
        <v>46119.436111111114</v>
      </c>
      <c r="AZ7196">
        <v>349172</v>
      </c>
      <c r="BA7196" t="s">
        <v>4728</v>
      </c>
      <c r="BB7196" t="s">
        <v>5989</v>
      </c>
      <c r="BF7196" t="s">
        <v>5918</v>
      </c>
    </row>
    <row r="7197" spans="46:58" x14ac:dyDescent="0.25">
      <c r="AT7197" t="s">
        <v>1945</v>
      </c>
      <c r="AU7197" t="s">
        <v>217</v>
      </c>
      <c r="AX7197" t="s">
        <v>4921</v>
      </c>
      <c r="AY7197" s="104">
        <v>46119.436111111114</v>
      </c>
      <c r="AZ7197">
        <v>989222</v>
      </c>
      <c r="BA7197" t="s">
        <v>4728</v>
      </c>
      <c r="BB7197" t="s">
        <v>5989</v>
      </c>
      <c r="BC7197" t="s">
        <v>4731</v>
      </c>
      <c r="BF7197" t="s">
        <v>7078</v>
      </c>
    </row>
    <row r="7198" spans="46:58" x14ac:dyDescent="0.25">
      <c r="AT7198" t="s">
        <v>1292</v>
      </c>
      <c r="AX7198" t="s">
        <v>4744</v>
      </c>
      <c r="AY7198" s="104">
        <v>46119.436111111114</v>
      </c>
      <c r="AZ7198">
        <v>264974</v>
      </c>
      <c r="BA7198" t="s">
        <v>4728</v>
      </c>
      <c r="BB7198" t="s">
        <v>5989</v>
      </c>
      <c r="BF7198" t="s">
        <v>5942</v>
      </c>
    </row>
    <row r="7199" spans="46:58" x14ac:dyDescent="0.25">
      <c r="AT7199" t="s">
        <v>235</v>
      </c>
      <c r="AX7199" t="s">
        <v>5170</v>
      </c>
      <c r="AY7199" s="104">
        <v>46119.436111111114</v>
      </c>
      <c r="AZ7199">
        <v>299511</v>
      </c>
      <c r="BA7199" t="s">
        <v>4728</v>
      </c>
      <c r="BB7199" t="s">
        <v>5989</v>
      </c>
      <c r="BF7199" t="s">
        <v>5918</v>
      </c>
    </row>
    <row r="7200" spans="46:58" x14ac:dyDescent="0.25">
      <c r="AT7200" t="s">
        <v>967</v>
      </c>
      <c r="AX7200" t="s">
        <v>5258</v>
      </c>
      <c r="AY7200" s="104">
        <v>46119.436111111114</v>
      </c>
      <c r="AZ7200">
        <v>570266</v>
      </c>
      <c r="BA7200" t="s">
        <v>4728</v>
      </c>
      <c r="BB7200" t="s">
        <v>5989</v>
      </c>
      <c r="BF7200" t="s">
        <v>5931</v>
      </c>
    </row>
    <row r="7201" spans="46:58" x14ac:dyDescent="0.25">
      <c r="AX7201" t="s">
        <v>6442</v>
      </c>
      <c r="AY7201" s="104">
        <v>46119.436805555553</v>
      </c>
      <c r="AZ7201">
        <v>38638</v>
      </c>
      <c r="BA7201" t="s">
        <v>4728</v>
      </c>
      <c r="BB7201" t="s">
        <v>5989</v>
      </c>
    </row>
    <row r="7202" spans="46:58" x14ac:dyDescent="0.25">
      <c r="AT7202" t="s">
        <v>1894</v>
      </c>
      <c r="AX7202" t="s">
        <v>6036</v>
      </c>
      <c r="AY7202" s="104">
        <v>46119.436805555553</v>
      </c>
      <c r="AZ7202">
        <v>868947</v>
      </c>
      <c r="BA7202" t="s">
        <v>4761</v>
      </c>
      <c r="BB7202" t="s">
        <v>5989</v>
      </c>
      <c r="BF7202" t="s">
        <v>5966</v>
      </c>
    </row>
    <row r="7203" spans="46:58" x14ac:dyDescent="0.25">
      <c r="AT7203" t="s">
        <v>1134</v>
      </c>
      <c r="AX7203" t="s">
        <v>5334</v>
      </c>
      <c r="AY7203" s="104">
        <v>46119.436805555553</v>
      </c>
      <c r="AZ7203">
        <v>1196684</v>
      </c>
      <c r="BA7203" t="s">
        <v>4728</v>
      </c>
      <c r="BB7203" t="s">
        <v>5989</v>
      </c>
      <c r="BF7203" t="s">
        <v>4781</v>
      </c>
    </row>
    <row r="7204" spans="46:58" x14ac:dyDescent="0.25">
      <c r="AT7204" t="s">
        <v>264</v>
      </c>
      <c r="AX7204" t="s">
        <v>7914</v>
      </c>
      <c r="AY7204" s="104">
        <v>46119.436805555553</v>
      </c>
      <c r="AZ7204">
        <v>473367</v>
      </c>
      <c r="BA7204" t="s">
        <v>4728</v>
      </c>
      <c r="BB7204" t="s">
        <v>5989</v>
      </c>
      <c r="BC7204" t="s">
        <v>4731</v>
      </c>
      <c r="BF7204" t="s">
        <v>5966</v>
      </c>
    </row>
    <row r="7205" spans="46:58" x14ac:dyDescent="0.25">
      <c r="AT7205" t="s">
        <v>1945</v>
      </c>
      <c r="AX7205" t="s">
        <v>7915</v>
      </c>
      <c r="AY7205" s="104">
        <v>46119.4375</v>
      </c>
      <c r="AZ7205">
        <v>152836</v>
      </c>
      <c r="BA7205" t="s">
        <v>4728</v>
      </c>
      <c r="BB7205" t="s">
        <v>5989</v>
      </c>
      <c r="BF7205" t="s">
        <v>4781</v>
      </c>
    </row>
    <row r="7206" spans="46:58" x14ac:dyDescent="0.25">
      <c r="AT7206" t="s">
        <v>2259</v>
      </c>
      <c r="AU7206" t="s">
        <v>683</v>
      </c>
      <c r="AX7206" t="s">
        <v>6013</v>
      </c>
      <c r="AY7206" s="104">
        <v>46119.4375</v>
      </c>
      <c r="AZ7206">
        <v>1929488</v>
      </c>
      <c r="BA7206" t="s">
        <v>4728</v>
      </c>
      <c r="BB7206" t="s">
        <v>5989</v>
      </c>
      <c r="BC7206" t="s">
        <v>4731</v>
      </c>
      <c r="BF7206" t="s">
        <v>7651</v>
      </c>
    </row>
    <row r="7207" spans="46:58" x14ac:dyDescent="0.25">
      <c r="AT7207" t="s">
        <v>516</v>
      </c>
      <c r="AX7207" t="s">
        <v>4967</v>
      </c>
      <c r="AY7207" s="104">
        <v>46119.4375</v>
      </c>
      <c r="AZ7207">
        <v>448472</v>
      </c>
      <c r="BA7207" t="s">
        <v>4728</v>
      </c>
      <c r="BB7207" t="s">
        <v>5989</v>
      </c>
      <c r="BF7207" t="s">
        <v>5920</v>
      </c>
    </row>
    <row r="7208" spans="46:58" x14ac:dyDescent="0.25">
      <c r="AT7208" t="s">
        <v>2561</v>
      </c>
      <c r="AX7208" t="s">
        <v>4919</v>
      </c>
      <c r="AY7208" s="104">
        <v>46119.4375</v>
      </c>
      <c r="AZ7208">
        <v>512288</v>
      </c>
      <c r="BA7208" t="s">
        <v>4728</v>
      </c>
      <c r="BB7208" t="s">
        <v>5989</v>
      </c>
      <c r="BF7208" t="s">
        <v>5942</v>
      </c>
    </row>
    <row r="7209" spans="46:58" x14ac:dyDescent="0.25">
      <c r="AT7209" t="s">
        <v>2624</v>
      </c>
      <c r="AX7209" t="s">
        <v>7916</v>
      </c>
      <c r="AY7209" s="104">
        <v>46119.438194444447</v>
      </c>
      <c r="AZ7209">
        <v>724646</v>
      </c>
      <c r="BA7209" t="s">
        <v>4728</v>
      </c>
      <c r="BB7209" t="s">
        <v>5989</v>
      </c>
      <c r="BF7209" t="s">
        <v>5942</v>
      </c>
    </row>
    <row r="7210" spans="46:58" x14ac:dyDescent="0.25">
      <c r="AT7210" t="s">
        <v>264</v>
      </c>
      <c r="AX7210" t="s">
        <v>4796</v>
      </c>
      <c r="AY7210" s="104">
        <v>46119.438194444447</v>
      </c>
      <c r="AZ7210">
        <v>324046</v>
      </c>
      <c r="BA7210" t="s">
        <v>4728</v>
      </c>
      <c r="BB7210" t="s">
        <v>5989</v>
      </c>
      <c r="BF7210" t="s">
        <v>5956</v>
      </c>
    </row>
    <row r="7211" spans="46:58" x14ac:dyDescent="0.25">
      <c r="AT7211" t="s">
        <v>72</v>
      </c>
      <c r="AX7211" t="s">
        <v>7915</v>
      </c>
      <c r="AY7211" s="104">
        <v>46119.438888888886</v>
      </c>
      <c r="AZ7211">
        <v>427059</v>
      </c>
      <c r="BA7211" t="s">
        <v>4728</v>
      </c>
      <c r="BB7211" t="s">
        <v>5989</v>
      </c>
      <c r="BF7211" t="s">
        <v>5958</v>
      </c>
    </row>
    <row r="7212" spans="46:58" x14ac:dyDescent="0.25">
      <c r="AT7212" t="s">
        <v>1945</v>
      </c>
      <c r="AX7212" t="s">
        <v>6393</v>
      </c>
      <c r="AY7212" s="104">
        <v>46119.439583333333</v>
      </c>
      <c r="AZ7212">
        <v>135684</v>
      </c>
      <c r="BA7212" t="s">
        <v>4728</v>
      </c>
      <c r="BB7212" t="s">
        <v>5989</v>
      </c>
      <c r="BF7212" t="s">
        <v>4781</v>
      </c>
    </row>
    <row r="7213" spans="46:58" x14ac:dyDescent="0.25">
      <c r="AT7213" t="s">
        <v>1124</v>
      </c>
      <c r="AX7213" t="s">
        <v>4836</v>
      </c>
      <c r="AY7213" s="104">
        <v>46119.439583333333</v>
      </c>
      <c r="AZ7213">
        <v>788358</v>
      </c>
      <c r="BA7213" t="s">
        <v>4761</v>
      </c>
      <c r="BB7213" t="s">
        <v>5989</v>
      </c>
      <c r="BF7213" t="s">
        <v>5918</v>
      </c>
    </row>
    <row r="7214" spans="46:58" x14ac:dyDescent="0.25">
      <c r="AT7214" t="s">
        <v>2259</v>
      </c>
      <c r="AX7214" t="s">
        <v>4977</v>
      </c>
      <c r="AY7214" s="104">
        <v>46119.44027777778</v>
      </c>
      <c r="AZ7214">
        <v>842317</v>
      </c>
      <c r="BA7214" t="s">
        <v>4728</v>
      </c>
      <c r="BB7214" t="s">
        <v>5989</v>
      </c>
      <c r="BF7214" t="s">
        <v>6069</v>
      </c>
    </row>
    <row r="7215" spans="46:58" x14ac:dyDescent="0.25">
      <c r="AT7215" t="s">
        <v>744</v>
      </c>
      <c r="AU7215" t="s">
        <v>205</v>
      </c>
      <c r="AX7215" t="s">
        <v>4877</v>
      </c>
      <c r="AY7215" s="104">
        <v>46119.44027777778</v>
      </c>
      <c r="AZ7215">
        <v>545741</v>
      </c>
      <c r="BA7215" t="s">
        <v>4761</v>
      </c>
      <c r="BB7215" t="s">
        <v>4787</v>
      </c>
      <c r="BC7215" t="s">
        <v>5989</v>
      </c>
      <c r="BF7215" t="s">
        <v>6103</v>
      </c>
    </row>
    <row r="7216" spans="46:58" x14ac:dyDescent="0.25">
      <c r="AT7216" t="s">
        <v>496</v>
      </c>
      <c r="AX7216" t="s">
        <v>6393</v>
      </c>
      <c r="AY7216" s="104">
        <v>46119.440972222219</v>
      </c>
      <c r="AZ7216">
        <v>152232</v>
      </c>
      <c r="BA7216" t="s">
        <v>4728</v>
      </c>
      <c r="BB7216" t="s">
        <v>5989</v>
      </c>
      <c r="BF7216" t="s">
        <v>4781</v>
      </c>
    </row>
    <row r="7217" spans="46:58" x14ac:dyDescent="0.25">
      <c r="AT7217" t="s">
        <v>1945</v>
      </c>
      <c r="AX7217" t="s">
        <v>7917</v>
      </c>
      <c r="AY7217" s="104">
        <v>46119.440972222219</v>
      </c>
      <c r="AZ7217">
        <v>435821</v>
      </c>
      <c r="BA7217" t="s">
        <v>4728</v>
      </c>
      <c r="BB7217" t="s">
        <v>5989</v>
      </c>
      <c r="BF7217" t="s">
        <v>5918</v>
      </c>
    </row>
    <row r="7218" spans="46:58" x14ac:dyDescent="0.25">
      <c r="AX7218" t="s">
        <v>5472</v>
      </c>
      <c r="AY7218" s="104">
        <v>46119.440972222219</v>
      </c>
      <c r="AZ7218">
        <v>52686</v>
      </c>
      <c r="BA7218" t="s">
        <v>4728</v>
      </c>
      <c r="BB7218" t="s">
        <v>5989</v>
      </c>
    </row>
    <row r="7219" spans="46:58" x14ac:dyDescent="0.25">
      <c r="AT7219" t="s">
        <v>1276</v>
      </c>
      <c r="AX7219" t="s">
        <v>4840</v>
      </c>
      <c r="AY7219" s="104">
        <v>46119.440972222219</v>
      </c>
      <c r="AZ7219">
        <v>215189</v>
      </c>
      <c r="BA7219" t="s">
        <v>4761</v>
      </c>
      <c r="BB7219" t="s">
        <v>5989</v>
      </c>
      <c r="BF7219" t="s">
        <v>5966</v>
      </c>
    </row>
    <row r="7220" spans="46:58" x14ac:dyDescent="0.25">
      <c r="AT7220" t="s">
        <v>71</v>
      </c>
      <c r="AX7220" t="s">
        <v>4895</v>
      </c>
      <c r="AY7220" s="104">
        <v>46119.440972222219</v>
      </c>
      <c r="AZ7220">
        <v>1521896</v>
      </c>
      <c r="BA7220" t="s">
        <v>4761</v>
      </c>
      <c r="BB7220" t="s">
        <v>5989</v>
      </c>
      <c r="BF7220" t="s">
        <v>5966</v>
      </c>
    </row>
    <row r="7221" spans="46:58" x14ac:dyDescent="0.25">
      <c r="AT7221" t="s">
        <v>2600</v>
      </c>
      <c r="AX7221" t="s">
        <v>5484</v>
      </c>
      <c r="AY7221" s="104">
        <v>46119.440972222219</v>
      </c>
      <c r="AZ7221">
        <v>605044</v>
      </c>
      <c r="BA7221" t="s">
        <v>4728</v>
      </c>
      <c r="BB7221" t="s">
        <v>5989</v>
      </c>
      <c r="BF7221" t="s">
        <v>5918</v>
      </c>
    </row>
    <row r="7222" spans="46:58" x14ac:dyDescent="0.25">
      <c r="AT7222" t="s">
        <v>2357</v>
      </c>
      <c r="AX7222" t="s">
        <v>7918</v>
      </c>
      <c r="AY7222" s="104">
        <v>46119.440972222219</v>
      </c>
      <c r="AZ7222">
        <v>318569</v>
      </c>
      <c r="BA7222" t="s">
        <v>4728</v>
      </c>
      <c r="BB7222" t="s">
        <v>5989</v>
      </c>
      <c r="BF7222" t="s">
        <v>5918</v>
      </c>
    </row>
    <row r="7223" spans="46:58" x14ac:dyDescent="0.25">
      <c r="AT7223" t="s">
        <v>2391</v>
      </c>
      <c r="AX7223" t="s">
        <v>4982</v>
      </c>
      <c r="AY7223" s="104">
        <v>46119.440972222219</v>
      </c>
      <c r="AZ7223">
        <v>865191</v>
      </c>
      <c r="BA7223" t="s">
        <v>4728</v>
      </c>
      <c r="BB7223" t="s">
        <v>5989</v>
      </c>
      <c r="BF7223" t="s">
        <v>5920</v>
      </c>
    </row>
    <row r="7224" spans="46:58" x14ac:dyDescent="0.25">
      <c r="AT7224" t="s">
        <v>836</v>
      </c>
      <c r="AX7224" t="s">
        <v>4877</v>
      </c>
      <c r="AY7224" s="104">
        <v>46119.441666666666</v>
      </c>
      <c r="AZ7224">
        <v>1715468</v>
      </c>
      <c r="BA7224" t="s">
        <v>4728</v>
      </c>
      <c r="BB7224" t="s">
        <v>5989</v>
      </c>
      <c r="BF7224" t="s">
        <v>5924</v>
      </c>
    </row>
    <row r="7225" spans="46:58" x14ac:dyDescent="0.25">
      <c r="AT7225" t="s">
        <v>81</v>
      </c>
      <c r="AX7225" t="s">
        <v>5637</v>
      </c>
      <c r="AY7225" s="104">
        <v>46119.441666666666</v>
      </c>
      <c r="AZ7225">
        <v>823186</v>
      </c>
      <c r="BA7225" t="s">
        <v>4761</v>
      </c>
      <c r="BB7225" t="s">
        <v>5989</v>
      </c>
      <c r="BF7225" t="s">
        <v>5966</v>
      </c>
    </row>
    <row r="7226" spans="46:58" x14ac:dyDescent="0.25">
      <c r="AT7226" t="s">
        <v>1276</v>
      </c>
      <c r="AX7226" t="s">
        <v>5660</v>
      </c>
      <c r="AY7226" s="104">
        <v>46119.441666666666</v>
      </c>
      <c r="AZ7226">
        <v>358881</v>
      </c>
      <c r="BA7226" t="s">
        <v>4728</v>
      </c>
      <c r="BB7226" t="s">
        <v>5989</v>
      </c>
      <c r="BF7226" t="s">
        <v>5931</v>
      </c>
    </row>
    <row r="7227" spans="46:58" x14ac:dyDescent="0.25">
      <c r="AT7227" t="s">
        <v>967</v>
      </c>
      <c r="AX7227" t="s">
        <v>5715</v>
      </c>
      <c r="AY7227" s="104">
        <v>46119.442361111112</v>
      </c>
      <c r="AZ7227">
        <v>404517</v>
      </c>
      <c r="BA7227" t="s">
        <v>4728</v>
      </c>
      <c r="BB7227" t="s">
        <v>5989</v>
      </c>
      <c r="BF7227" t="s">
        <v>5942</v>
      </c>
    </row>
    <row r="7228" spans="46:58" x14ac:dyDescent="0.25">
      <c r="AT7228" t="s">
        <v>432</v>
      </c>
      <c r="AX7228" t="s">
        <v>6393</v>
      </c>
      <c r="AY7228" s="104">
        <v>46119.443055555559</v>
      </c>
      <c r="AZ7228">
        <v>794565</v>
      </c>
      <c r="BA7228" t="s">
        <v>4728</v>
      </c>
      <c r="BB7228" t="s">
        <v>5989</v>
      </c>
      <c r="BF7228" t="s">
        <v>4781</v>
      </c>
    </row>
    <row r="7229" spans="46:58" x14ac:dyDescent="0.25">
      <c r="AT7229" t="s">
        <v>1894</v>
      </c>
      <c r="AX7229" t="s">
        <v>4865</v>
      </c>
      <c r="AY7229" s="104">
        <v>46119.443055555559</v>
      </c>
      <c r="AZ7229">
        <v>695337</v>
      </c>
      <c r="BA7229" t="s">
        <v>4761</v>
      </c>
      <c r="BB7229" t="s">
        <v>5989</v>
      </c>
      <c r="BF7229" t="s">
        <v>5966</v>
      </c>
    </row>
    <row r="7230" spans="46:58" x14ac:dyDescent="0.25">
      <c r="AT7230" t="s">
        <v>1292</v>
      </c>
      <c r="AX7230" t="s">
        <v>7916</v>
      </c>
      <c r="AY7230" s="104">
        <v>46119.443055555559</v>
      </c>
      <c r="AZ7230">
        <v>379689</v>
      </c>
      <c r="BA7230" t="s">
        <v>4761</v>
      </c>
      <c r="BB7230" t="s">
        <v>5989</v>
      </c>
      <c r="BF7230" t="s">
        <v>5931</v>
      </c>
    </row>
    <row r="7231" spans="46:58" x14ac:dyDescent="0.25">
      <c r="AT7231" t="s">
        <v>72</v>
      </c>
      <c r="AX7231" t="s">
        <v>5537</v>
      </c>
      <c r="AY7231" s="104">
        <v>46119.444444444445</v>
      </c>
      <c r="AZ7231">
        <v>698975</v>
      </c>
      <c r="BA7231" t="s">
        <v>4761</v>
      </c>
      <c r="BB7231" t="s">
        <v>5989</v>
      </c>
      <c r="BF7231" t="s">
        <v>5958</v>
      </c>
    </row>
    <row r="7232" spans="46:58" x14ac:dyDescent="0.25">
      <c r="AT7232" t="s">
        <v>1531</v>
      </c>
      <c r="AX7232" t="s">
        <v>5078</v>
      </c>
      <c r="AY7232" s="104">
        <v>46119.445833333331</v>
      </c>
      <c r="AZ7232">
        <v>316360</v>
      </c>
      <c r="BA7232" t="s">
        <v>4728</v>
      </c>
      <c r="BB7232" t="s">
        <v>5989</v>
      </c>
      <c r="BF7232" t="s">
        <v>5931</v>
      </c>
    </row>
    <row r="7233" spans="46:58" x14ac:dyDescent="0.25">
      <c r="AT7233" t="s">
        <v>1124</v>
      </c>
      <c r="AX7233" t="s">
        <v>5677</v>
      </c>
      <c r="AY7233" s="104">
        <v>46119.445833333331</v>
      </c>
      <c r="AZ7233">
        <v>186472</v>
      </c>
      <c r="BA7233" t="s">
        <v>4728</v>
      </c>
      <c r="BB7233" t="s">
        <v>5989</v>
      </c>
      <c r="BF7233" t="s">
        <v>5925</v>
      </c>
    </row>
    <row r="7234" spans="46:58" x14ac:dyDescent="0.25">
      <c r="AT7234" t="s">
        <v>551</v>
      </c>
      <c r="AX7234" t="s">
        <v>4839</v>
      </c>
      <c r="AY7234" s="104">
        <v>46119.445833333331</v>
      </c>
      <c r="AZ7234">
        <v>252866</v>
      </c>
      <c r="BA7234" t="s">
        <v>4728</v>
      </c>
      <c r="BB7234" t="s">
        <v>5989</v>
      </c>
      <c r="BF7234" t="s">
        <v>5931</v>
      </c>
    </row>
    <row r="7235" spans="46:58" x14ac:dyDescent="0.25">
      <c r="AT7235" t="s">
        <v>414</v>
      </c>
      <c r="AX7235" t="s">
        <v>4753</v>
      </c>
      <c r="AY7235" s="104">
        <v>46119.446527777778</v>
      </c>
      <c r="AZ7235">
        <v>319491</v>
      </c>
      <c r="BA7235" t="s">
        <v>4728</v>
      </c>
      <c r="BB7235" t="s">
        <v>5989</v>
      </c>
      <c r="BF7235" t="s">
        <v>5931</v>
      </c>
    </row>
    <row r="7236" spans="46:58" x14ac:dyDescent="0.25">
      <c r="AT7236" t="s">
        <v>1276</v>
      </c>
      <c r="AX7236" t="s">
        <v>4933</v>
      </c>
      <c r="AY7236" s="104">
        <v>46119.447222222225</v>
      </c>
      <c r="AZ7236">
        <v>215015</v>
      </c>
      <c r="BA7236" t="s">
        <v>4728</v>
      </c>
      <c r="BB7236" t="s">
        <v>5989</v>
      </c>
      <c r="BF7236" t="s">
        <v>5918</v>
      </c>
    </row>
    <row r="7237" spans="46:58" x14ac:dyDescent="0.25">
      <c r="AT7237" t="s">
        <v>1945</v>
      </c>
      <c r="AU7237" t="s">
        <v>217</v>
      </c>
      <c r="AX7237" t="s">
        <v>4755</v>
      </c>
      <c r="AY7237" s="104">
        <v>46119.447222222225</v>
      </c>
      <c r="AZ7237">
        <v>368131</v>
      </c>
      <c r="BA7237" t="s">
        <v>4728</v>
      </c>
      <c r="BB7237" t="s">
        <v>5989</v>
      </c>
      <c r="BC7237" t="s">
        <v>4731</v>
      </c>
      <c r="BF7237" t="s">
        <v>7919</v>
      </c>
    </row>
    <row r="7238" spans="46:58" x14ac:dyDescent="0.25">
      <c r="AT7238" t="s">
        <v>1507</v>
      </c>
      <c r="AX7238" t="s">
        <v>5045</v>
      </c>
      <c r="AY7238" s="104">
        <v>46119.447916666664</v>
      </c>
      <c r="AZ7238">
        <v>2254166</v>
      </c>
      <c r="BA7238" t="s">
        <v>4761</v>
      </c>
      <c r="BB7238" t="s">
        <v>5989</v>
      </c>
      <c r="BF7238" t="s">
        <v>5966</v>
      </c>
    </row>
    <row r="7239" spans="46:58" x14ac:dyDescent="0.25">
      <c r="AT7239" t="s">
        <v>2335</v>
      </c>
      <c r="AX7239" t="s">
        <v>4827</v>
      </c>
      <c r="AY7239" s="104">
        <v>46119.447916666664</v>
      </c>
      <c r="AZ7239">
        <v>629286</v>
      </c>
      <c r="BA7239" t="s">
        <v>4728</v>
      </c>
      <c r="BB7239" t="s">
        <v>5989</v>
      </c>
      <c r="BF7239" t="s">
        <v>5918</v>
      </c>
    </row>
    <row r="7240" spans="46:58" x14ac:dyDescent="0.25">
      <c r="AT7240" t="s">
        <v>744</v>
      </c>
      <c r="AU7240" t="s">
        <v>2510</v>
      </c>
      <c r="AX7240" t="s">
        <v>4865</v>
      </c>
      <c r="AY7240" s="104">
        <v>46119.447916666664</v>
      </c>
      <c r="AZ7240">
        <v>340196</v>
      </c>
      <c r="BA7240" t="s">
        <v>4728</v>
      </c>
      <c r="BB7240" t="s">
        <v>42</v>
      </c>
      <c r="BC7240" t="s">
        <v>5989</v>
      </c>
      <c r="BF7240" t="s">
        <v>6310</v>
      </c>
    </row>
    <row r="7241" spans="46:58" x14ac:dyDescent="0.25">
      <c r="AT7241" t="s">
        <v>2383</v>
      </c>
      <c r="AX7241" t="s">
        <v>5012</v>
      </c>
      <c r="AY7241" s="104">
        <v>46119.448611111111</v>
      </c>
      <c r="AZ7241">
        <v>518856</v>
      </c>
      <c r="BA7241" t="s">
        <v>4728</v>
      </c>
      <c r="BB7241" t="s">
        <v>5989</v>
      </c>
      <c r="BF7241" t="s">
        <v>5931</v>
      </c>
    </row>
    <row r="7242" spans="46:58" x14ac:dyDescent="0.25">
      <c r="AT7242" t="s">
        <v>516</v>
      </c>
      <c r="AX7242" t="s">
        <v>4853</v>
      </c>
      <c r="AY7242" s="104">
        <v>46119.448611111111</v>
      </c>
      <c r="AZ7242">
        <v>252916</v>
      </c>
      <c r="BA7242" t="s">
        <v>4728</v>
      </c>
      <c r="BB7242" t="s">
        <v>5989</v>
      </c>
      <c r="BF7242" t="s">
        <v>5931</v>
      </c>
    </row>
    <row r="7243" spans="46:58" x14ac:dyDescent="0.25">
      <c r="AT7243" t="s">
        <v>1124</v>
      </c>
      <c r="AX7243" t="s">
        <v>5524</v>
      </c>
      <c r="AY7243" s="104">
        <v>46119.448611111111</v>
      </c>
      <c r="AZ7243">
        <v>566289</v>
      </c>
      <c r="BA7243" t="s">
        <v>4728</v>
      </c>
      <c r="BB7243" t="s">
        <v>5989</v>
      </c>
      <c r="BF7243" t="s">
        <v>5918</v>
      </c>
    </row>
    <row r="7244" spans="46:58" x14ac:dyDescent="0.25">
      <c r="AT7244" t="s">
        <v>2600</v>
      </c>
      <c r="AX7244" t="s">
        <v>5474</v>
      </c>
      <c r="AY7244" s="104">
        <v>46119.449305555558</v>
      </c>
      <c r="AZ7244">
        <v>2484777</v>
      </c>
      <c r="BA7244" t="s">
        <v>4761</v>
      </c>
      <c r="BB7244" t="s">
        <v>5989</v>
      </c>
      <c r="BF7244" t="s">
        <v>5918</v>
      </c>
    </row>
    <row r="7245" spans="46:58" x14ac:dyDescent="0.25">
      <c r="AT7245" t="s">
        <v>1945</v>
      </c>
      <c r="AX7245" t="s">
        <v>7920</v>
      </c>
      <c r="AY7245" s="104">
        <v>46119.449305555558</v>
      </c>
      <c r="AZ7245">
        <v>87503</v>
      </c>
      <c r="BA7245" t="s">
        <v>4728</v>
      </c>
      <c r="BB7245" t="s">
        <v>5989</v>
      </c>
      <c r="BF7245" t="s">
        <v>4781</v>
      </c>
    </row>
    <row r="7246" spans="46:58" x14ac:dyDescent="0.25">
      <c r="AT7246" t="s">
        <v>551</v>
      </c>
      <c r="AU7246" t="s">
        <v>683</v>
      </c>
      <c r="AX7246" t="s">
        <v>4854</v>
      </c>
      <c r="AY7246" s="104">
        <v>46119.45</v>
      </c>
      <c r="AZ7246">
        <v>1606764</v>
      </c>
      <c r="BA7246" t="s">
        <v>4728</v>
      </c>
      <c r="BB7246" t="s">
        <v>5989</v>
      </c>
      <c r="BC7246" t="s">
        <v>4731</v>
      </c>
      <c r="BF7246" t="s">
        <v>6495</v>
      </c>
    </row>
    <row r="7247" spans="46:58" x14ac:dyDescent="0.25">
      <c r="AT7247" t="s">
        <v>235</v>
      </c>
      <c r="AX7247" t="s">
        <v>5192</v>
      </c>
      <c r="AY7247" s="104">
        <v>46119.45</v>
      </c>
      <c r="AZ7247">
        <v>323506</v>
      </c>
      <c r="BA7247" t="s">
        <v>4728</v>
      </c>
      <c r="BB7247" t="s">
        <v>5989</v>
      </c>
      <c r="BF7247" t="s">
        <v>5931</v>
      </c>
    </row>
    <row r="7248" spans="46:58" x14ac:dyDescent="0.25">
      <c r="AT7248" t="s">
        <v>414</v>
      </c>
      <c r="AX7248" t="s">
        <v>4952</v>
      </c>
      <c r="AY7248" s="104">
        <v>46119.45</v>
      </c>
      <c r="AZ7248">
        <v>332341</v>
      </c>
      <c r="BA7248" t="s">
        <v>4761</v>
      </c>
      <c r="BB7248" t="s">
        <v>5989</v>
      </c>
      <c r="BF7248" t="s">
        <v>5966</v>
      </c>
    </row>
    <row r="7249" spans="46:58" x14ac:dyDescent="0.25">
      <c r="AT7249" t="s">
        <v>432</v>
      </c>
      <c r="AX7249" t="s">
        <v>5092</v>
      </c>
      <c r="AY7249" s="104">
        <v>46119.450694444444</v>
      </c>
      <c r="AZ7249">
        <v>689801</v>
      </c>
      <c r="BA7249" t="s">
        <v>4728</v>
      </c>
      <c r="BB7249" t="s">
        <v>5989</v>
      </c>
      <c r="BF7249" t="s">
        <v>5931</v>
      </c>
    </row>
    <row r="7250" spans="46:58" x14ac:dyDescent="0.25">
      <c r="AT7250" t="s">
        <v>1941</v>
      </c>
      <c r="AX7250" t="s">
        <v>7920</v>
      </c>
      <c r="AY7250" s="104">
        <v>46119.450694444444</v>
      </c>
      <c r="AZ7250">
        <v>388002</v>
      </c>
      <c r="BA7250" t="s">
        <v>4728</v>
      </c>
      <c r="BB7250" t="s">
        <v>5989</v>
      </c>
      <c r="BF7250" t="s">
        <v>5925</v>
      </c>
    </row>
    <row r="7251" spans="46:58" x14ac:dyDescent="0.25">
      <c r="AT7251" t="s">
        <v>1945</v>
      </c>
      <c r="AX7251" t="s">
        <v>7921</v>
      </c>
      <c r="AY7251" s="104">
        <v>46119.450694444444</v>
      </c>
      <c r="AZ7251">
        <v>133022</v>
      </c>
      <c r="BA7251" t="s">
        <v>4728</v>
      </c>
      <c r="BB7251" t="s">
        <v>5989</v>
      </c>
      <c r="BF7251" t="s">
        <v>5918</v>
      </c>
    </row>
    <row r="7252" spans="46:58" x14ac:dyDescent="0.25">
      <c r="AT7252" t="s">
        <v>256</v>
      </c>
      <c r="AX7252" t="s">
        <v>4774</v>
      </c>
      <c r="AY7252" s="104">
        <v>46119.450694444444</v>
      </c>
      <c r="AZ7252">
        <v>811892</v>
      </c>
      <c r="BA7252" t="s">
        <v>4728</v>
      </c>
      <c r="BB7252" t="s">
        <v>5989</v>
      </c>
      <c r="BF7252" t="s">
        <v>5931</v>
      </c>
    </row>
    <row r="7253" spans="46:58" x14ac:dyDescent="0.25">
      <c r="AT7253" t="s">
        <v>223</v>
      </c>
      <c r="AX7253" t="s">
        <v>5633</v>
      </c>
      <c r="AY7253" s="104">
        <v>46119.450694444444</v>
      </c>
      <c r="AZ7253">
        <v>295148</v>
      </c>
      <c r="BA7253" t="s">
        <v>4728</v>
      </c>
      <c r="BB7253" t="s">
        <v>5989</v>
      </c>
      <c r="BF7253" t="s">
        <v>5942</v>
      </c>
    </row>
    <row r="7254" spans="46:58" x14ac:dyDescent="0.25">
      <c r="AT7254" t="s">
        <v>1134</v>
      </c>
      <c r="AX7254" t="s">
        <v>5801</v>
      </c>
      <c r="AY7254" s="104">
        <v>46119.450694444444</v>
      </c>
      <c r="AZ7254">
        <v>1021889</v>
      </c>
      <c r="BA7254" t="s">
        <v>4728</v>
      </c>
      <c r="BB7254" t="s">
        <v>5989</v>
      </c>
      <c r="BF7254" t="s">
        <v>5931</v>
      </c>
    </row>
    <row r="7255" spans="46:58" x14ac:dyDescent="0.25">
      <c r="AT7255" t="s">
        <v>1559</v>
      </c>
      <c r="AX7255" t="s">
        <v>5398</v>
      </c>
      <c r="AY7255" s="104">
        <v>46119.450694444444</v>
      </c>
      <c r="AZ7255">
        <v>283987</v>
      </c>
      <c r="BA7255" t="s">
        <v>4728</v>
      </c>
      <c r="BB7255" t="s">
        <v>5989</v>
      </c>
      <c r="BF7255" t="s">
        <v>5931</v>
      </c>
    </row>
    <row r="7256" spans="46:58" x14ac:dyDescent="0.25">
      <c r="AT7256" t="s">
        <v>2391</v>
      </c>
      <c r="AX7256" t="s">
        <v>4743</v>
      </c>
      <c r="AY7256" s="104">
        <v>46119.451388888891</v>
      </c>
      <c r="AZ7256">
        <v>376925</v>
      </c>
      <c r="BA7256" t="s">
        <v>4728</v>
      </c>
      <c r="BB7256" t="s">
        <v>5989</v>
      </c>
      <c r="BF7256" t="s">
        <v>5942</v>
      </c>
    </row>
    <row r="7257" spans="46:58" x14ac:dyDescent="0.25">
      <c r="AT7257" t="s">
        <v>76</v>
      </c>
      <c r="AU7257" t="s">
        <v>2561</v>
      </c>
      <c r="AV7257" t="s">
        <v>256</v>
      </c>
      <c r="AX7257" t="s">
        <v>5074</v>
      </c>
      <c r="AY7257" s="104">
        <v>46119.451388888891</v>
      </c>
      <c r="AZ7257">
        <v>1181855</v>
      </c>
      <c r="BA7257" t="s">
        <v>4728</v>
      </c>
      <c r="BB7257" t="s">
        <v>5989</v>
      </c>
      <c r="BC7257" t="s">
        <v>13</v>
      </c>
      <c r="BD7257" t="s">
        <v>4731</v>
      </c>
      <c r="BF7257" t="s">
        <v>6884</v>
      </c>
    </row>
    <row r="7258" spans="46:58" x14ac:dyDescent="0.25">
      <c r="AT7258" t="s">
        <v>2510</v>
      </c>
      <c r="AX7258" t="s">
        <v>4762</v>
      </c>
      <c r="AY7258" s="104">
        <v>46119.451388888891</v>
      </c>
      <c r="AZ7258">
        <v>1166146</v>
      </c>
      <c r="BA7258" t="s">
        <v>4728</v>
      </c>
      <c r="BB7258" t="s">
        <v>5989</v>
      </c>
      <c r="BF7258" t="s">
        <v>6069</v>
      </c>
    </row>
    <row r="7259" spans="46:58" x14ac:dyDescent="0.25">
      <c r="AT7259" t="s">
        <v>516</v>
      </c>
      <c r="AX7259" t="s">
        <v>4782</v>
      </c>
      <c r="AY7259" s="104">
        <v>46119.451388888891</v>
      </c>
      <c r="AZ7259">
        <v>1220662</v>
      </c>
      <c r="BA7259" t="s">
        <v>4728</v>
      </c>
      <c r="BB7259" t="s">
        <v>5989</v>
      </c>
      <c r="BF7259" t="s">
        <v>5931</v>
      </c>
    </row>
    <row r="7260" spans="46:58" x14ac:dyDescent="0.25">
      <c r="AT7260" t="s">
        <v>1276</v>
      </c>
      <c r="AX7260" t="s">
        <v>6121</v>
      </c>
      <c r="AY7260" s="104">
        <v>46119.451388888891</v>
      </c>
      <c r="AZ7260">
        <v>1233549</v>
      </c>
      <c r="BA7260" t="s">
        <v>4728</v>
      </c>
      <c r="BB7260" t="s">
        <v>5989</v>
      </c>
      <c r="BF7260" t="s">
        <v>5942</v>
      </c>
    </row>
    <row r="7261" spans="46:58" x14ac:dyDescent="0.25">
      <c r="AT7261" t="s">
        <v>1292</v>
      </c>
      <c r="AX7261" t="s">
        <v>4743</v>
      </c>
      <c r="AY7261" s="104">
        <v>46119.45208333333</v>
      </c>
      <c r="AZ7261">
        <v>739751</v>
      </c>
      <c r="BA7261" t="s">
        <v>4728</v>
      </c>
      <c r="BB7261" t="s">
        <v>5989</v>
      </c>
      <c r="BF7261" t="s">
        <v>5948</v>
      </c>
    </row>
    <row r="7262" spans="46:58" x14ac:dyDescent="0.25">
      <c r="AT7262" t="s">
        <v>1945</v>
      </c>
      <c r="AX7262" t="s">
        <v>6081</v>
      </c>
      <c r="AY7262" s="104">
        <v>46119.452777777777</v>
      </c>
      <c r="AZ7262">
        <v>71189</v>
      </c>
      <c r="BA7262" t="s">
        <v>4728</v>
      </c>
      <c r="BB7262" t="s">
        <v>5989</v>
      </c>
      <c r="BF7262" t="s">
        <v>4781</v>
      </c>
    </row>
    <row r="7263" spans="46:58" x14ac:dyDescent="0.25">
      <c r="AT7263" t="s">
        <v>2357</v>
      </c>
      <c r="AX7263" t="s">
        <v>7922</v>
      </c>
      <c r="AY7263" s="104">
        <v>46119.452777777777</v>
      </c>
      <c r="AZ7263">
        <v>102556</v>
      </c>
      <c r="BA7263" t="s">
        <v>4728</v>
      </c>
      <c r="BB7263" t="s">
        <v>5989</v>
      </c>
      <c r="BF7263" t="s">
        <v>5925</v>
      </c>
    </row>
    <row r="7264" spans="46:58" x14ac:dyDescent="0.25">
      <c r="AT7264" t="s">
        <v>1732</v>
      </c>
      <c r="AX7264" t="s">
        <v>7923</v>
      </c>
      <c r="AY7264" s="104">
        <v>46119.452777777777</v>
      </c>
      <c r="AZ7264">
        <v>111302</v>
      </c>
      <c r="BA7264" t="s">
        <v>4728</v>
      </c>
      <c r="BB7264" t="s">
        <v>5989</v>
      </c>
      <c r="BF7264" t="s">
        <v>4781</v>
      </c>
    </row>
    <row r="7265" spans="46:58" x14ac:dyDescent="0.25">
      <c r="AT7265" t="s">
        <v>1945</v>
      </c>
      <c r="AX7265" t="s">
        <v>4872</v>
      </c>
      <c r="AY7265" s="104">
        <v>46119.452777777777</v>
      </c>
      <c r="AZ7265">
        <v>316265</v>
      </c>
      <c r="BA7265" t="s">
        <v>4728</v>
      </c>
      <c r="BB7265" t="s">
        <v>5989</v>
      </c>
      <c r="BF7265" t="s">
        <v>5925</v>
      </c>
    </row>
    <row r="7266" spans="46:58" x14ac:dyDescent="0.25">
      <c r="AT7266" t="s">
        <v>414</v>
      </c>
      <c r="AX7266" t="s">
        <v>5125</v>
      </c>
      <c r="AY7266" s="104">
        <v>46119.452777777777</v>
      </c>
      <c r="AZ7266">
        <v>179787</v>
      </c>
      <c r="BA7266" t="s">
        <v>4728</v>
      </c>
      <c r="BB7266" t="s">
        <v>5989</v>
      </c>
      <c r="BF7266" t="s">
        <v>5942</v>
      </c>
    </row>
    <row r="7267" spans="46:58" x14ac:dyDescent="0.25">
      <c r="AT7267" t="s">
        <v>235</v>
      </c>
      <c r="AX7267" t="s">
        <v>7707</v>
      </c>
      <c r="AY7267" s="104">
        <v>46119.452777777777</v>
      </c>
      <c r="AZ7267">
        <v>567098</v>
      </c>
      <c r="BA7267" t="s">
        <v>4728</v>
      </c>
      <c r="BB7267" t="s">
        <v>5989</v>
      </c>
      <c r="BF7267" t="s">
        <v>5931</v>
      </c>
    </row>
    <row r="7268" spans="46:58" x14ac:dyDescent="0.25">
      <c r="AT7268" t="s">
        <v>551</v>
      </c>
      <c r="AU7268" t="s">
        <v>2357</v>
      </c>
      <c r="AX7268" t="s">
        <v>7924</v>
      </c>
      <c r="AY7268" s="104">
        <v>46119.452777777777</v>
      </c>
      <c r="AZ7268">
        <v>625784</v>
      </c>
      <c r="BA7268" t="s">
        <v>4761</v>
      </c>
      <c r="BB7268" t="s">
        <v>5989</v>
      </c>
      <c r="BF7268" t="s">
        <v>6501</v>
      </c>
    </row>
    <row r="7269" spans="46:58" x14ac:dyDescent="0.25">
      <c r="AT7269" t="s">
        <v>852</v>
      </c>
      <c r="AX7269" t="s">
        <v>5537</v>
      </c>
      <c r="AY7269" s="104">
        <v>46119.452777777777</v>
      </c>
      <c r="AZ7269">
        <v>278697</v>
      </c>
      <c r="BA7269" t="s">
        <v>4728</v>
      </c>
      <c r="BB7269" t="s">
        <v>5989</v>
      </c>
      <c r="BF7269" t="s">
        <v>5918</v>
      </c>
    </row>
    <row r="7270" spans="46:58" x14ac:dyDescent="0.25">
      <c r="AX7270" t="s">
        <v>7923</v>
      </c>
      <c r="AY7270" s="104">
        <v>46119.453472222223</v>
      </c>
      <c r="AZ7270">
        <v>209459</v>
      </c>
      <c r="BA7270" t="s">
        <v>4728</v>
      </c>
      <c r="BB7270" t="s">
        <v>5989</v>
      </c>
    </row>
    <row r="7271" spans="46:58" x14ac:dyDescent="0.25">
      <c r="AT7271" t="s">
        <v>2383</v>
      </c>
      <c r="AX7271" t="s">
        <v>7925</v>
      </c>
      <c r="AY7271" s="104">
        <v>46119.453472222223</v>
      </c>
      <c r="AZ7271">
        <v>505422</v>
      </c>
      <c r="BA7271" t="s">
        <v>4728</v>
      </c>
      <c r="BB7271" t="s">
        <v>5989</v>
      </c>
      <c r="BF7271" t="s">
        <v>5931</v>
      </c>
    </row>
    <row r="7272" spans="46:58" x14ac:dyDescent="0.25">
      <c r="AT7272" t="s">
        <v>1481</v>
      </c>
      <c r="AX7272" t="s">
        <v>5030</v>
      </c>
      <c r="AY7272" s="104">
        <v>46119.453472222223</v>
      </c>
      <c r="AZ7272">
        <v>295646</v>
      </c>
      <c r="BA7272" t="s">
        <v>4728</v>
      </c>
      <c r="BB7272" t="s">
        <v>5989</v>
      </c>
      <c r="BF7272" t="s">
        <v>5942</v>
      </c>
    </row>
    <row r="7273" spans="46:58" x14ac:dyDescent="0.25">
      <c r="AT7273" t="s">
        <v>264</v>
      </c>
      <c r="AX7273" t="s">
        <v>4836</v>
      </c>
      <c r="AY7273" s="104">
        <v>46119.45416666667</v>
      </c>
      <c r="AZ7273">
        <v>373300</v>
      </c>
      <c r="BA7273" t="s">
        <v>4728</v>
      </c>
      <c r="BB7273" t="s">
        <v>5989</v>
      </c>
      <c r="BF7273" t="s">
        <v>5918</v>
      </c>
    </row>
    <row r="7274" spans="46:58" x14ac:dyDescent="0.25">
      <c r="AT7274" t="s">
        <v>1941</v>
      </c>
      <c r="AX7274" t="s">
        <v>7922</v>
      </c>
      <c r="AY7274" s="104">
        <v>46119.45416666667</v>
      </c>
      <c r="AZ7274">
        <v>833044</v>
      </c>
      <c r="BA7274" t="s">
        <v>4728</v>
      </c>
      <c r="BB7274" t="s">
        <v>5989</v>
      </c>
      <c r="BF7274" t="s">
        <v>5934</v>
      </c>
    </row>
    <row r="7275" spans="46:58" x14ac:dyDescent="0.25">
      <c r="AT7275" t="s">
        <v>637</v>
      </c>
      <c r="AX7275" t="s">
        <v>5333</v>
      </c>
      <c r="AY7275" s="104">
        <v>46119.454861111109</v>
      </c>
      <c r="AZ7275">
        <v>335490</v>
      </c>
      <c r="BA7275" t="s">
        <v>4761</v>
      </c>
      <c r="BB7275" t="s">
        <v>5989</v>
      </c>
      <c r="BF7275" t="s">
        <v>5918</v>
      </c>
    </row>
    <row r="7276" spans="46:58" x14ac:dyDescent="0.25">
      <c r="AT7276" t="s">
        <v>1124</v>
      </c>
      <c r="AX7276" t="s">
        <v>4949</v>
      </c>
      <c r="AY7276" s="104">
        <v>46119.454861111109</v>
      </c>
      <c r="AZ7276">
        <v>1437147</v>
      </c>
      <c r="BA7276" t="s">
        <v>4761</v>
      </c>
      <c r="BB7276" t="s">
        <v>5989</v>
      </c>
      <c r="BF7276" t="s">
        <v>5918</v>
      </c>
    </row>
    <row r="7277" spans="46:58" x14ac:dyDescent="0.25">
      <c r="AT7277" t="s">
        <v>72</v>
      </c>
      <c r="AX7277" t="s">
        <v>5074</v>
      </c>
      <c r="AY7277" s="104">
        <v>46119.455555555556</v>
      </c>
      <c r="AZ7277">
        <v>831931</v>
      </c>
      <c r="BA7277" t="s">
        <v>4728</v>
      </c>
      <c r="BB7277" t="s">
        <v>5989</v>
      </c>
      <c r="BF7277" t="s">
        <v>5958</v>
      </c>
    </row>
    <row r="7278" spans="46:58" x14ac:dyDescent="0.25">
      <c r="AT7278" t="s">
        <v>1945</v>
      </c>
      <c r="AX7278" t="s">
        <v>7923</v>
      </c>
      <c r="AY7278" s="104">
        <v>46119.456250000003</v>
      </c>
      <c r="AZ7278">
        <v>322181</v>
      </c>
      <c r="BA7278" t="s">
        <v>4728</v>
      </c>
      <c r="BB7278" t="s">
        <v>5989</v>
      </c>
      <c r="BF7278" t="s">
        <v>5931</v>
      </c>
    </row>
    <row r="7279" spans="46:58" x14ac:dyDescent="0.25">
      <c r="AT7279" t="s">
        <v>1706</v>
      </c>
      <c r="AX7279" t="s">
        <v>4774</v>
      </c>
      <c r="AY7279" s="104">
        <v>46119.456250000003</v>
      </c>
      <c r="AZ7279">
        <v>342551</v>
      </c>
      <c r="BA7279" t="s">
        <v>4728</v>
      </c>
      <c r="BB7279" t="s">
        <v>5989</v>
      </c>
      <c r="BF7279" t="s">
        <v>5920</v>
      </c>
    </row>
    <row r="7280" spans="46:58" x14ac:dyDescent="0.25">
      <c r="AT7280" t="s">
        <v>76</v>
      </c>
      <c r="AX7280" t="s">
        <v>7920</v>
      </c>
      <c r="AY7280" s="104">
        <v>46119.456250000003</v>
      </c>
      <c r="AZ7280">
        <v>1074909</v>
      </c>
      <c r="BA7280" t="s">
        <v>4728</v>
      </c>
      <c r="BB7280" t="s">
        <v>5989</v>
      </c>
      <c r="BF7280" t="s">
        <v>5948</v>
      </c>
    </row>
    <row r="7281" spans="46:58" x14ac:dyDescent="0.25">
      <c r="AT7281" t="s">
        <v>414</v>
      </c>
      <c r="AX7281" t="s">
        <v>4872</v>
      </c>
      <c r="AY7281" s="104">
        <v>46119.456250000003</v>
      </c>
      <c r="AZ7281">
        <v>934716</v>
      </c>
      <c r="BA7281" t="s">
        <v>4728</v>
      </c>
      <c r="BB7281" t="s">
        <v>5989</v>
      </c>
      <c r="BF7281" t="s">
        <v>5942</v>
      </c>
    </row>
    <row r="7282" spans="46:58" x14ac:dyDescent="0.25">
      <c r="AT7282" t="s">
        <v>2561</v>
      </c>
      <c r="AX7282" t="s">
        <v>4763</v>
      </c>
      <c r="AY7282" s="104">
        <v>46119.456944444442</v>
      </c>
      <c r="AZ7282">
        <v>320720</v>
      </c>
      <c r="BA7282" t="s">
        <v>4728</v>
      </c>
      <c r="BB7282" t="s">
        <v>5989</v>
      </c>
      <c r="BF7282" t="s">
        <v>5931</v>
      </c>
    </row>
    <row r="7283" spans="46:58" x14ac:dyDescent="0.25">
      <c r="AT7283" t="s">
        <v>1894</v>
      </c>
      <c r="AU7283" t="s">
        <v>1688</v>
      </c>
      <c r="AX7283" t="s">
        <v>7773</v>
      </c>
      <c r="AY7283" s="104">
        <v>46119.456944444442</v>
      </c>
      <c r="AZ7283">
        <v>491548</v>
      </c>
      <c r="BA7283" t="s">
        <v>4728</v>
      </c>
      <c r="BB7283" t="s">
        <v>5989</v>
      </c>
      <c r="BC7283" t="s">
        <v>4731</v>
      </c>
      <c r="BF7283" t="s">
        <v>7176</v>
      </c>
    </row>
    <row r="7284" spans="46:58" x14ac:dyDescent="0.25">
      <c r="AT7284" t="s">
        <v>551</v>
      </c>
      <c r="AX7284">
        <v>16469786498</v>
      </c>
      <c r="AY7284" s="104">
        <v>46119.457638888889</v>
      </c>
      <c r="AZ7284">
        <v>1453791</v>
      </c>
      <c r="BA7284" t="s">
        <v>4728</v>
      </c>
      <c r="BB7284" t="s">
        <v>5989</v>
      </c>
      <c r="BF7284" t="s">
        <v>5942</v>
      </c>
    </row>
    <row r="7285" spans="46:58" x14ac:dyDescent="0.25">
      <c r="AT7285" t="s">
        <v>2335</v>
      </c>
      <c r="AX7285" t="s">
        <v>4996</v>
      </c>
      <c r="AY7285" s="104">
        <v>46119.457638888889</v>
      </c>
      <c r="AZ7285">
        <v>213769</v>
      </c>
      <c r="BA7285" t="s">
        <v>4728</v>
      </c>
      <c r="BB7285" t="s">
        <v>5989</v>
      </c>
      <c r="BF7285" t="s">
        <v>5918</v>
      </c>
    </row>
    <row r="7286" spans="46:58" x14ac:dyDescent="0.25">
      <c r="AT7286" t="s">
        <v>1985</v>
      </c>
      <c r="AX7286" t="s">
        <v>6750</v>
      </c>
      <c r="AY7286" s="104">
        <v>46119.457638888889</v>
      </c>
      <c r="AZ7286">
        <v>276077</v>
      </c>
      <c r="BA7286" t="s">
        <v>4728</v>
      </c>
      <c r="BB7286" t="s">
        <v>5989</v>
      </c>
      <c r="BF7286" t="s">
        <v>5942</v>
      </c>
    </row>
    <row r="7287" spans="46:58" x14ac:dyDescent="0.25">
      <c r="AT7287" t="s">
        <v>264</v>
      </c>
      <c r="AX7287" t="s">
        <v>7926</v>
      </c>
      <c r="AY7287" s="104">
        <v>46119.457638888889</v>
      </c>
      <c r="AZ7287">
        <v>802531</v>
      </c>
      <c r="BA7287" t="s">
        <v>4728</v>
      </c>
      <c r="BB7287" t="s">
        <v>5989</v>
      </c>
      <c r="BF7287" t="s">
        <v>5931</v>
      </c>
    </row>
    <row r="7288" spans="46:58" x14ac:dyDescent="0.25">
      <c r="AT7288" t="s">
        <v>967</v>
      </c>
      <c r="AX7288" t="s">
        <v>4940</v>
      </c>
      <c r="AY7288" s="104">
        <v>46119.458333333336</v>
      </c>
      <c r="AZ7288">
        <v>346500</v>
      </c>
      <c r="BA7288" t="s">
        <v>4728</v>
      </c>
      <c r="BB7288" t="s">
        <v>5989</v>
      </c>
      <c r="BF7288" t="s">
        <v>5920</v>
      </c>
    </row>
    <row r="7289" spans="46:58" x14ac:dyDescent="0.25">
      <c r="AT7289" t="s">
        <v>2383</v>
      </c>
      <c r="AX7289" t="s">
        <v>5652</v>
      </c>
      <c r="AY7289" s="104">
        <v>46119.459027777775</v>
      </c>
      <c r="AZ7289">
        <v>237164</v>
      </c>
      <c r="BA7289" t="s">
        <v>4728</v>
      </c>
      <c r="BB7289" t="s">
        <v>5989</v>
      </c>
      <c r="BF7289" t="s">
        <v>4781</v>
      </c>
    </row>
    <row r="7290" spans="46:58" x14ac:dyDescent="0.25">
      <c r="AT7290" t="s">
        <v>1507</v>
      </c>
      <c r="AX7290" t="s">
        <v>6087</v>
      </c>
      <c r="AY7290" s="104">
        <v>46119.459027777775</v>
      </c>
      <c r="AZ7290">
        <v>423350</v>
      </c>
      <c r="BA7290" t="s">
        <v>4728</v>
      </c>
      <c r="BB7290" t="s">
        <v>5989</v>
      </c>
      <c r="BF7290" t="s">
        <v>5918</v>
      </c>
    </row>
    <row r="7291" spans="46:58" x14ac:dyDescent="0.25">
      <c r="AT7291" t="s">
        <v>1894</v>
      </c>
      <c r="AX7291" t="s">
        <v>5072</v>
      </c>
      <c r="AY7291" s="104">
        <v>46119.459027777775</v>
      </c>
      <c r="AZ7291">
        <v>114495</v>
      </c>
      <c r="BA7291" t="s">
        <v>4728</v>
      </c>
      <c r="BB7291" t="s">
        <v>5989</v>
      </c>
      <c r="BF7291" t="s">
        <v>5918</v>
      </c>
    </row>
    <row r="7292" spans="46:58" x14ac:dyDescent="0.25">
      <c r="AT7292" t="s">
        <v>235</v>
      </c>
      <c r="AX7292" t="s">
        <v>5333</v>
      </c>
      <c r="AY7292" s="104">
        <v>46119.459027777775</v>
      </c>
      <c r="AZ7292">
        <v>467069</v>
      </c>
      <c r="BA7292" t="s">
        <v>4728</v>
      </c>
      <c r="BB7292" t="s">
        <v>5989</v>
      </c>
      <c r="BF7292" t="s">
        <v>5931</v>
      </c>
    </row>
    <row r="7293" spans="46:58" x14ac:dyDescent="0.25">
      <c r="AT7293" t="s">
        <v>71</v>
      </c>
      <c r="AX7293" t="s">
        <v>7927</v>
      </c>
      <c r="AY7293" s="104">
        <v>46119.459027777775</v>
      </c>
      <c r="AZ7293">
        <v>275622</v>
      </c>
      <c r="BA7293" t="s">
        <v>4728</v>
      </c>
      <c r="BB7293" t="s">
        <v>5989</v>
      </c>
      <c r="BF7293" t="s">
        <v>5958</v>
      </c>
    </row>
    <row r="7294" spans="46:58" x14ac:dyDescent="0.25">
      <c r="AT7294" t="s">
        <v>2335</v>
      </c>
      <c r="AX7294" t="s">
        <v>5125</v>
      </c>
      <c r="AY7294" s="104">
        <v>46119.459722222222</v>
      </c>
      <c r="AZ7294">
        <v>669437</v>
      </c>
      <c r="BA7294" t="s">
        <v>4728</v>
      </c>
      <c r="BB7294" t="s">
        <v>5989</v>
      </c>
      <c r="BF7294" t="s">
        <v>5918</v>
      </c>
    </row>
    <row r="7295" spans="46:58" x14ac:dyDescent="0.25">
      <c r="AT7295" t="s">
        <v>1559</v>
      </c>
      <c r="AX7295" t="s">
        <v>4759</v>
      </c>
      <c r="AY7295" s="104">
        <v>46119.460416666669</v>
      </c>
      <c r="AZ7295">
        <v>195932</v>
      </c>
      <c r="BA7295" t="s">
        <v>4728</v>
      </c>
      <c r="BB7295" t="s">
        <v>5989</v>
      </c>
      <c r="BF7295" t="s">
        <v>4781</v>
      </c>
    </row>
    <row r="7296" spans="46:58" x14ac:dyDescent="0.25">
      <c r="AT7296" t="s">
        <v>2561</v>
      </c>
      <c r="AX7296" t="s">
        <v>4903</v>
      </c>
      <c r="AY7296" s="104">
        <v>46119.460416666669</v>
      </c>
      <c r="AZ7296">
        <v>399782</v>
      </c>
      <c r="BA7296" t="s">
        <v>4728</v>
      </c>
      <c r="BB7296" t="s">
        <v>5989</v>
      </c>
      <c r="BF7296" t="s">
        <v>5931</v>
      </c>
    </row>
    <row r="7297" spans="46:58" x14ac:dyDescent="0.25">
      <c r="AT7297" t="s">
        <v>1894</v>
      </c>
      <c r="AX7297" t="s">
        <v>7928</v>
      </c>
      <c r="AY7297" s="104">
        <v>46119.460416666669</v>
      </c>
      <c r="AZ7297">
        <v>427024</v>
      </c>
      <c r="BA7297" t="s">
        <v>4728</v>
      </c>
      <c r="BB7297" t="s">
        <v>5989</v>
      </c>
      <c r="BF7297" t="s">
        <v>5942</v>
      </c>
    </row>
    <row r="7298" spans="46:58" x14ac:dyDescent="0.25">
      <c r="AT7298" t="s">
        <v>1985</v>
      </c>
      <c r="AU7298" t="s">
        <v>1688</v>
      </c>
      <c r="AX7298" t="s">
        <v>5086</v>
      </c>
      <c r="AY7298" s="104">
        <v>46119.461111111108</v>
      </c>
      <c r="AZ7298">
        <v>312945</v>
      </c>
      <c r="BA7298" t="s">
        <v>4728</v>
      </c>
      <c r="BB7298" t="s">
        <v>5989</v>
      </c>
      <c r="BC7298" t="s">
        <v>4731</v>
      </c>
      <c r="BF7298" t="s">
        <v>6001</v>
      </c>
    </row>
    <row r="7299" spans="46:58" x14ac:dyDescent="0.25">
      <c r="AT7299" t="s">
        <v>2383</v>
      </c>
      <c r="AX7299" t="s">
        <v>7929</v>
      </c>
      <c r="AY7299" s="104">
        <v>46119.461111111108</v>
      </c>
      <c r="AZ7299">
        <v>979974</v>
      </c>
      <c r="BA7299" t="s">
        <v>4761</v>
      </c>
      <c r="BB7299" t="s">
        <v>5989</v>
      </c>
      <c r="BF7299" t="s">
        <v>4781</v>
      </c>
    </row>
    <row r="7300" spans="46:58" x14ac:dyDescent="0.25">
      <c r="AT7300" t="s">
        <v>836</v>
      </c>
      <c r="AX7300" t="s">
        <v>4933</v>
      </c>
      <c r="AY7300" s="104">
        <v>46119.461805555555</v>
      </c>
      <c r="AZ7300">
        <v>971771</v>
      </c>
      <c r="BA7300" t="s">
        <v>4728</v>
      </c>
      <c r="BB7300" t="s">
        <v>5989</v>
      </c>
      <c r="BF7300" t="s">
        <v>5942</v>
      </c>
    </row>
    <row r="7301" spans="46:58" x14ac:dyDescent="0.25">
      <c r="AT7301" t="s">
        <v>1292</v>
      </c>
      <c r="AX7301" t="s">
        <v>5644</v>
      </c>
      <c r="AY7301" s="104">
        <v>46119.461805555555</v>
      </c>
      <c r="AZ7301">
        <v>834278</v>
      </c>
      <c r="BA7301" t="s">
        <v>4728</v>
      </c>
      <c r="BB7301" t="s">
        <v>5989</v>
      </c>
      <c r="BF7301" t="s">
        <v>5931</v>
      </c>
    </row>
    <row r="7302" spans="46:58" x14ac:dyDescent="0.25">
      <c r="AT7302" t="s">
        <v>852</v>
      </c>
      <c r="AX7302" t="s">
        <v>4890</v>
      </c>
      <c r="AY7302" s="104">
        <v>46119.462500000001</v>
      </c>
      <c r="AZ7302">
        <v>68303</v>
      </c>
      <c r="BA7302" t="s">
        <v>4728</v>
      </c>
      <c r="BB7302" t="s">
        <v>5989</v>
      </c>
      <c r="BF7302" t="s">
        <v>4781</v>
      </c>
    </row>
    <row r="7303" spans="46:58" x14ac:dyDescent="0.25">
      <c r="AT7303" t="s">
        <v>308</v>
      </c>
      <c r="AX7303" t="s">
        <v>7773</v>
      </c>
      <c r="AY7303" s="104">
        <v>46119.462500000001</v>
      </c>
      <c r="AZ7303">
        <v>52831</v>
      </c>
      <c r="BA7303" t="s">
        <v>4728</v>
      </c>
      <c r="BB7303" t="s">
        <v>5989</v>
      </c>
      <c r="BF7303" t="s">
        <v>5925</v>
      </c>
    </row>
    <row r="7304" spans="46:58" x14ac:dyDescent="0.25">
      <c r="AT7304" t="s">
        <v>2391</v>
      </c>
      <c r="AX7304" t="s">
        <v>7379</v>
      </c>
      <c r="AY7304" s="104">
        <v>46119.463194444441</v>
      </c>
      <c r="AZ7304">
        <v>168478</v>
      </c>
      <c r="BA7304" t="s">
        <v>4728</v>
      </c>
      <c r="BB7304" t="s">
        <v>5989</v>
      </c>
      <c r="BF7304" t="s">
        <v>5942</v>
      </c>
    </row>
    <row r="7305" spans="46:58" x14ac:dyDescent="0.25">
      <c r="AT7305" t="s">
        <v>1985</v>
      </c>
      <c r="AU7305" t="s">
        <v>1688</v>
      </c>
      <c r="AX7305" t="s">
        <v>5012</v>
      </c>
      <c r="AY7305" s="104">
        <v>46119.463194444441</v>
      </c>
      <c r="AZ7305">
        <v>1328114</v>
      </c>
      <c r="BA7305" t="s">
        <v>4728</v>
      </c>
      <c r="BB7305" t="s">
        <v>5989</v>
      </c>
      <c r="BC7305" t="s">
        <v>4731</v>
      </c>
      <c r="BF7305" t="s">
        <v>6411</v>
      </c>
    </row>
    <row r="7306" spans="46:58" x14ac:dyDescent="0.25">
      <c r="AT7306" t="s">
        <v>1559</v>
      </c>
      <c r="AX7306" t="s">
        <v>5085</v>
      </c>
      <c r="AY7306" s="104">
        <v>46119.463194444441</v>
      </c>
      <c r="AZ7306">
        <v>303001</v>
      </c>
      <c r="BA7306" t="s">
        <v>4728</v>
      </c>
      <c r="BB7306" t="s">
        <v>5989</v>
      </c>
      <c r="BF7306" t="s">
        <v>5942</v>
      </c>
    </row>
    <row r="7307" spans="46:58" x14ac:dyDescent="0.25">
      <c r="AT7307" t="s">
        <v>967</v>
      </c>
      <c r="AU7307" t="s">
        <v>1688</v>
      </c>
      <c r="AX7307" t="s">
        <v>7773</v>
      </c>
      <c r="AY7307" s="104">
        <v>46119.463194444441</v>
      </c>
      <c r="AZ7307">
        <v>782925</v>
      </c>
      <c r="BA7307" t="s">
        <v>4728</v>
      </c>
      <c r="BB7307" t="s">
        <v>5989</v>
      </c>
      <c r="BC7307" t="s">
        <v>4731</v>
      </c>
      <c r="BF7307" t="s">
        <v>5741</v>
      </c>
    </row>
    <row r="7308" spans="46:58" x14ac:dyDescent="0.25">
      <c r="AT7308" t="s">
        <v>71</v>
      </c>
      <c r="AX7308" t="s">
        <v>4890</v>
      </c>
      <c r="AY7308" s="104">
        <v>46119.463194444441</v>
      </c>
      <c r="AZ7308">
        <v>52714</v>
      </c>
      <c r="BA7308" t="s">
        <v>4728</v>
      </c>
      <c r="BB7308" t="s">
        <v>5989</v>
      </c>
      <c r="BF7308" t="s">
        <v>4781</v>
      </c>
    </row>
    <row r="7309" spans="46:58" x14ac:dyDescent="0.25">
      <c r="AT7309" t="s">
        <v>852</v>
      </c>
      <c r="AX7309" t="s">
        <v>5121</v>
      </c>
      <c r="AY7309" s="104">
        <v>46119.463888888888</v>
      </c>
      <c r="AZ7309">
        <v>335428</v>
      </c>
      <c r="BA7309" t="s">
        <v>4728</v>
      </c>
      <c r="BB7309" t="s">
        <v>5989</v>
      </c>
      <c r="BF7309" t="s">
        <v>5942</v>
      </c>
    </row>
    <row r="7310" spans="46:58" x14ac:dyDescent="0.25">
      <c r="AT7310" t="s">
        <v>308</v>
      </c>
      <c r="AX7310" t="s">
        <v>4733</v>
      </c>
      <c r="AY7310" s="104">
        <v>46119.463888888888</v>
      </c>
      <c r="AZ7310">
        <v>485478</v>
      </c>
      <c r="BA7310" t="s">
        <v>4728</v>
      </c>
      <c r="BB7310" t="s">
        <v>5989</v>
      </c>
      <c r="BF7310" t="s">
        <v>5931</v>
      </c>
    </row>
    <row r="7311" spans="46:58" x14ac:dyDescent="0.25">
      <c r="AT7311" t="s">
        <v>1124</v>
      </c>
      <c r="AX7311" t="s">
        <v>5086</v>
      </c>
      <c r="AY7311" s="104">
        <v>46119.464583333334</v>
      </c>
      <c r="AZ7311">
        <v>495827</v>
      </c>
      <c r="BA7311" t="s">
        <v>4761</v>
      </c>
      <c r="BB7311" t="s">
        <v>5989</v>
      </c>
      <c r="BF7311" t="s">
        <v>5918</v>
      </c>
    </row>
    <row r="7312" spans="46:58" x14ac:dyDescent="0.25">
      <c r="AT7312" t="s">
        <v>1507</v>
      </c>
      <c r="AX7312" t="s">
        <v>4890</v>
      </c>
      <c r="AY7312" s="104">
        <v>46119.464583333334</v>
      </c>
      <c r="AZ7312">
        <v>1683612</v>
      </c>
      <c r="BA7312" t="s">
        <v>4761</v>
      </c>
      <c r="BB7312" t="s">
        <v>5989</v>
      </c>
      <c r="BF7312" t="s">
        <v>5966</v>
      </c>
    </row>
    <row r="7313" spans="46:58" x14ac:dyDescent="0.25">
      <c r="AT7313" t="s">
        <v>1941</v>
      </c>
      <c r="AX7313" t="s">
        <v>7930</v>
      </c>
      <c r="AY7313" s="104">
        <v>46119.465277777781</v>
      </c>
      <c r="AZ7313">
        <v>959304</v>
      </c>
      <c r="BA7313" t="s">
        <v>4728</v>
      </c>
      <c r="BB7313" t="s">
        <v>5989</v>
      </c>
      <c r="BF7313" t="s">
        <v>5958</v>
      </c>
    </row>
    <row r="7314" spans="46:58" x14ac:dyDescent="0.25">
      <c r="AT7314" t="s">
        <v>2561</v>
      </c>
      <c r="AX7314" t="s">
        <v>7502</v>
      </c>
      <c r="AY7314" s="104">
        <v>46119.46597222222</v>
      </c>
      <c r="AZ7314">
        <v>193615</v>
      </c>
      <c r="BA7314" t="s">
        <v>4728</v>
      </c>
      <c r="BB7314" t="s">
        <v>5989</v>
      </c>
      <c r="BF7314" t="s">
        <v>5925</v>
      </c>
    </row>
    <row r="7315" spans="46:58" x14ac:dyDescent="0.25">
      <c r="AT7315" t="s">
        <v>71</v>
      </c>
      <c r="AX7315" t="s">
        <v>7931</v>
      </c>
      <c r="AY7315" s="104">
        <v>46119.46597222222</v>
      </c>
      <c r="AZ7315">
        <v>342648</v>
      </c>
      <c r="BA7315" t="s">
        <v>4728</v>
      </c>
      <c r="BB7315" t="s">
        <v>5989</v>
      </c>
      <c r="BF7315" t="s">
        <v>5956</v>
      </c>
    </row>
    <row r="7316" spans="46:58" x14ac:dyDescent="0.25">
      <c r="AT7316" t="s">
        <v>235</v>
      </c>
      <c r="AX7316" t="s">
        <v>5895</v>
      </c>
      <c r="AY7316" s="104">
        <v>46119.46597222222</v>
      </c>
      <c r="AZ7316">
        <v>89398</v>
      </c>
      <c r="BA7316" t="s">
        <v>4728</v>
      </c>
      <c r="BB7316" t="s">
        <v>5989</v>
      </c>
      <c r="BF7316" t="s">
        <v>5925</v>
      </c>
    </row>
    <row r="7317" spans="46:58" x14ac:dyDescent="0.25">
      <c r="AT7317" t="s">
        <v>2391</v>
      </c>
      <c r="AX7317" t="s">
        <v>5363</v>
      </c>
      <c r="AY7317" s="104">
        <v>46119.46597222222</v>
      </c>
      <c r="AZ7317">
        <v>172674</v>
      </c>
      <c r="BA7317" t="s">
        <v>4728</v>
      </c>
      <c r="BB7317" t="s">
        <v>5989</v>
      </c>
      <c r="BF7317" t="s">
        <v>5948</v>
      </c>
    </row>
    <row r="7318" spans="46:58" x14ac:dyDescent="0.25">
      <c r="AT7318" t="s">
        <v>78</v>
      </c>
      <c r="AU7318" t="s">
        <v>1132</v>
      </c>
      <c r="AX7318" t="s">
        <v>5034</v>
      </c>
      <c r="AY7318" s="104">
        <v>46119.46597222222</v>
      </c>
      <c r="AZ7318">
        <v>1375276</v>
      </c>
      <c r="BA7318" t="s">
        <v>4761</v>
      </c>
      <c r="BB7318" t="s">
        <v>5989</v>
      </c>
      <c r="BC7318" t="s">
        <v>4731</v>
      </c>
      <c r="BF7318" t="s">
        <v>7932</v>
      </c>
    </row>
    <row r="7319" spans="46:58" x14ac:dyDescent="0.25">
      <c r="AT7319" t="s">
        <v>2510</v>
      </c>
      <c r="AX7319" t="s">
        <v>7927</v>
      </c>
      <c r="AY7319" s="104">
        <v>46119.466666666667</v>
      </c>
      <c r="AZ7319">
        <v>436493</v>
      </c>
      <c r="BA7319" t="s">
        <v>4728</v>
      </c>
      <c r="BB7319" t="s">
        <v>5989</v>
      </c>
      <c r="BF7319" t="s">
        <v>5942</v>
      </c>
    </row>
    <row r="7320" spans="46:58" x14ac:dyDescent="0.25">
      <c r="AT7320" t="s">
        <v>1531</v>
      </c>
      <c r="AU7320" t="s">
        <v>217</v>
      </c>
      <c r="AX7320" t="s">
        <v>5895</v>
      </c>
      <c r="AY7320" s="104">
        <v>46119.466666666667</v>
      </c>
      <c r="AZ7320">
        <v>1035390</v>
      </c>
      <c r="BA7320" t="s">
        <v>4728</v>
      </c>
      <c r="BB7320" t="s">
        <v>5989</v>
      </c>
      <c r="BC7320" t="s">
        <v>4731</v>
      </c>
      <c r="BF7320" t="s">
        <v>6790</v>
      </c>
    </row>
    <row r="7321" spans="46:58" x14ac:dyDescent="0.25">
      <c r="AT7321" t="s">
        <v>516</v>
      </c>
      <c r="AX7321" t="s">
        <v>4782</v>
      </c>
      <c r="AY7321" s="104">
        <v>46119.466666666667</v>
      </c>
      <c r="AZ7321">
        <v>256055</v>
      </c>
      <c r="BA7321" t="s">
        <v>4728</v>
      </c>
      <c r="BB7321" t="s">
        <v>5989</v>
      </c>
      <c r="BF7321" t="s">
        <v>5931</v>
      </c>
    </row>
    <row r="7322" spans="46:58" x14ac:dyDescent="0.25">
      <c r="AT7322" t="s">
        <v>205</v>
      </c>
      <c r="AX7322" t="s">
        <v>5704</v>
      </c>
      <c r="AY7322" s="104">
        <v>46119.467361111114</v>
      </c>
      <c r="AZ7322">
        <v>274123</v>
      </c>
      <c r="BA7322" t="s">
        <v>4728</v>
      </c>
      <c r="BB7322" t="s">
        <v>5989</v>
      </c>
      <c r="BF7322" t="s">
        <v>5920</v>
      </c>
    </row>
    <row r="7323" spans="46:58" x14ac:dyDescent="0.25">
      <c r="AT7323" t="s">
        <v>967</v>
      </c>
      <c r="AX7323" t="s">
        <v>4782</v>
      </c>
      <c r="AY7323" s="104">
        <v>46119.467361111114</v>
      </c>
      <c r="AZ7323">
        <v>692816</v>
      </c>
      <c r="BA7323" t="s">
        <v>4728</v>
      </c>
      <c r="BB7323" t="s">
        <v>5989</v>
      </c>
      <c r="BF7323" t="s">
        <v>4781</v>
      </c>
    </row>
    <row r="7324" spans="46:58" x14ac:dyDescent="0.25">
      <c r="AT7324" t="s">
        <v>1894</v>
      </c>
      <c r="AU7324" t="s">
        <v>220</v>
      </c>
      <c r="AX7324" t="s">
        <v>5467</v>
      </c>
      <c r="AY7324" s="104">
        <v>46119.467361111114</v>
      </c>
      <c r="AZ7324">
        <v>1365777</v>
      </c>
      <c r="BA7324" t="s">
        <v>4728</v>
      </c>
      <c r="BB7324" t="s">
        <v>5989</v>
      </c>
      <c r="BC7324" t="s">
        <v>4731</v>
      </c>
      <c r="BF7324" t="s">
        <v>7493</v>
      </c>
    </row>
    <row r="7325" spans="46:58" x14ac:dyDescent="0.25">
      <c r="AT7325" t="s">
        <v>264</v>
      </c>
      <c r="AU7325" t="s">
        <v>1132</v>
      </c>
      <c r="AX7325" t="s">
        <v>4877</v>
      </c>
      <c r="AY7325" s="104">
        <v>46119.468055555553</v>
      </c>
      <c r="AZ7325">
        <v>527698</v>
      </c>
      <c r="BA7325" t="s">
        <v>4728</v>
      </c>
      <c r="BB7325" t="s">
        <v>5989</v>
      </c>
      <c r="BC7325" t="s">
        <v>4731</v>
      </c>
      <c r="BF7325" t="s">
        <v>6074</v>
      </c>
    </row>
    <row r="7326" spans="46:58" x14ac:dyDescent="0.25">
      <c r="AT7326" t="s">
        <v>2561</v>
      </c>
      <c r="AX7326" t="s">
        <v>7502</v>
      </c>
      <c r="AY7326" s="104">
        <v>46119.468055555553</v>
      </c>
      <c r="AZ7326">
        <v>409583</v>
      </c>
      <c r="BA7326" t="s">
        <v>4728</v>
      </c>
      <c r="BB7326" t="s">
        <v>5989</v>
      </c>
      <c r="BF7326" t="s">
        <v>5918</v>
      </c>
    </row>
    <row r="7327" spans="46:58" x14ac:dyDescent="0.25">
      <c r="AT7327" t="s">
        <v>1559</v>
      </c>
      <c r="AX7327" t="s">
        <v>7158</v>
      </c>
      <c r="AY7327" s="104">
        <v>46119.468055555553</v>
      </c>
      <c r="AZ7327">
        <v>376210</v>
      </c>
      <c r="BA7327" t="s">
        <v>4728</v>
      </c>
      <c r="BB7327" t="s">
        <v>5989</v>
      </c>
      <c r="BF7327" t="s">
        <v>5918</v>
      </c>
    </row>
    <row r="7328" spans="46:58" x14ac:dyDescent="0.25">
      <c r="AT7328" t="s">
        <v>414</v>
      </c>
      <c r="AX7328" t="s">
        <v>5630</v>
      </c>
      <c r="AY7328" s="104">
        <v>46119.468055555553</v>
      </c>
      <c r="AZ7328">
        <v>535875</v>
      </c>
      <c r="BA7328" t="s">
        <v>4728</v>
      </c>
      <c r="BB7328" t="s">
        <v>5989</v>
      </c>
      <c r="BF7328" t="s">
        <v>5931</v>
      </c>
    </row>
    <row r="7329" spans="46:58" x14ac:dyDescent="0.25">
      <c r="AT7329" t="s">
        <v>2391</v>
      </c>
      <c r="AX7329" t="s">
        <v>5251</v>
      </c>
      <c r="AY7329" s="104">
        <v>46119.46875</v>
      </c>
      <c r="AZ7329">
        <v>624460</v>
      </c>
      <c r="BA7329" t="s">
        <v>4728</v>
      </c>
      <c r="BB7329" t="s">
        <v>5989</v>
      </c>
      <c r="BF7329" t="s">
        <v>5942</v>
      </c>
    </row>
    <row r="7330" spans="46:58" x14ac:dyDescent="0.25">
      <c r="AT7330" t="s">
        <v>1531</v>
      </c>
      <c r="AX7330" t="s">
        <v>4766</v>
      </c>
      <c r="AY7330" s="104">
        <v>46119.46875</v>
      </c>
      <c r="AZ7330">
        <v>1004213</v>
      </c>
      <c r="BA7330" t="s">
        <v>4728</v>
      </c>
      <c r="BB7330" t="s">
        <v>5989</v>
      </c>
      <c r="BF7330" t="s">
        <v>5931</v>
      </c>
    </row>
    <row r="7331" spans="46:58" x14ac:dyDescent="0.25">
      <c r="AT7331" t="s">
        <v>683</v>
      </c>
      <c r="AX7331" t="s">
        <v>5529</v>
      </c>
      <c r="AY7331" s="104">
        <v>46119.46875</v>
      </c>
      <c r="AZ7331">
        <v>1529854</v>
      </c>
      <c r="BA7331" t="s">
        <v>4761</v>
      </c>
      <c r="BB7331" t="s">
        <v>5989</v>
      </c>
      <c r="BF7331" t="s">
        <v>5966</v>
      </c>
    </row>
    <row r="7332" spans="46:58" x14ac:dyDescent="0.25">
      <c r="AT7332" t="s">
        <v>1584</v>
      </c>
      <c r="AX7332" t="s">
        <v>5607</v>
      </c>
      <c r="AY7332" s="104">
        <v>46119.469444444447</v>
      </c>
      <c r="AZ7332">
        <v>715806</v>
      </c>
      <c r="BA7332" t="s">
        <v>4728</v>
      </c>
      <c r="BB7332" t="s">
        <v>5989</v>
      </c>
      <c r="BF7332" t="s">
        <v>6069</v>
      </c>
    </row>
    <row r="7333" spans="46:58" x14ac:dyDescent="0.25">
      <c r="AT7333" t="s">
        <v>1124</v>
      </c>
      <c r="AX7333" t="s">
        <v>7379</v>
      </c>
      <c r="AY7333" s="104">
        <v>46119.469444444447</v>
      </c>
      <c r="AZ7333">
        <v>352353</v>
      </c>
      <c r="BA7333" t="s">
        <v>4761</v>
      </c>
      <c r="BB7333" t="s">
        <v>5989</v>
      </c>
      <c r="BF7333" t="s">
        <v>5918</v>
      </c>
    </row>
    <row r="7334" spans="46:58" x14ac:dyDescent="0.25">
      <c r="AT7334" t="s">
        <v>308</v>
      </c>
      <c r="AX7334" t="s">
        <v>6041</v>
      </c>
      <c r="AY7334" s="104">
        <v>46119.470138888886</v>
      </c>
      <c r="AZ7334">
        <v>612944</v>
      </c>
      <c r="BA7334" t="s">
        <v>4728</v>
      </c>
      <c r="BB7334" t="s">
        <v>5989</v>
      </c>
      <c r="BF7334" t="s">
        <v>5942</v>
      </c>
    </row>
    <row r="7335" spans="46:58" x14ac:dyDescent="0.25">
      <c r="AT7335" t="s">
        <v>264</v>
      </c>
      <c r="AX7335" t="s">
        <v>5681</v>
      </c>
      <c r="AY7335" s="104">
        <v>46119.470138888886</v>
      </c>
      <c r="AZ7335">
        <v>180165</v>
      </c>
      <c r="BA7335" t="s">
        <v>4728</v>
      </c>
      <c r="BB7335" t="s">
        <v>5989</v>
      </c>
      <c r="BF7335" t="s">
        <v>5942</v>
      </c>
    </row>
    <row r="7336" spans="46:58" x14ac:dyDescent="0.25">
      <c r="AT7336" t="s">
        <v>637</v>
      </c>
      <c r="AX7336" t="s">
        <v>5320</v>
      </c>
      <c r="AY7336" s="104">
        <v>46119.470138888886</v>
      </c>
      <c r="AZ7336">
        <v>96049</v>
      </c>
      <c r="BA7336" t="s">
        <v>4728</v>
      </c>
      <c r="BB7336" t="s">
        <v>5989</v>
      </c>
      <c r="BF7336" t="s">
        <v>4781</v>
      </c>
    </row>
    <row r="7337" spans="46:58" x14ac:dyDescent="0.25">
      <c r="AT7337" t="s">
        <v>205</v>
      </c>
      <c r="AX7337" t="s">
        <v>4818</v>
      </c>
      <c r="AY7337" s="104">
        <v>46119.470138888886</v>
      </c>
      <c r="AZ7337">
        <v>275117</v>
      </c>
      <c r="BA7337" t="s">
        <v>4728</v>
      </c>
      <c r="BB7337" t="s">
        <v>5989</v>
      </c>
      <c r="BF7337" t="s">
        <v>5958</v>
      </c>
    </row>
    <row r="7338" spans="46:58" x14ac:dyDescent="0.25">
      <c r="AT7338" t="s">
        <v>1945</v>
      </c>
      <c r="AX7338" t="s">
        <v>5086</v>
      </c>
      <c r="AY7338" s="104">
        <v>46119.470138888886</v>
      </c>
      <c r="AZ7338">
        <v>62483</v>
      </c>
      <c r="BA7338" t="s">
        <v>4728</v>
      </c>
      <c r="BB7338" t="s">
        <v>5989</v>
      </c>
      <c r="BF7338" t="s">
        <v>5925</v>
      </c>
    </row>
    <row r="7339" spans="46:58" x14ac:dyDescent="0.25">
      <c r="AT7339" t="s">
        <v>75</v>
      </c>
      <c r="AU7339" t="s">
        <v>1910</v>
      </c>
      <c r="AX7339" t="s">
        <v>5086</v>
      </c>
      <c r="AY7339" s="104">
        <v>46119.470833333333</v>
      </c>
      <c r="AZ7339">
        <v>1627519</v>
      </c>
      <c r="BA7339" t="s">
        <v>4728</v>
      </c>
      <c r="BB7339" t="s">
        <v>5989</v>
      </c>
      <c r="BC7339" t="s">
        <v>4731</v>
      </c>
      <c r="BF7339" t="s">
        <v>6918</v>
      </c>
    </row>
    <row r="7340" spans="46:58" x14ac:dyDescent="0.25">
      <c r="AT7340" t="s">
        <v>1134</v>
      </c>
      <c r="AX7340" t="s">
        <v>6652</v>
      </c>
      <c r="AY7340" s="104">
        <v>46119.470833333333</v>
      </c>
      <c r="AZ7340">
        <v>335782</v>
      </c>
      <c r="BA7340" t="s">
        <v>4728</v>
      </c>
      <c r="BB7340" t="s">
        <v>5989</v>
      </c>
      <c r="BF7340" t="s">
        <v>4781</v>
      </c>
    </row>
    <row r="7341" spans="46:58" x14ac:dyDescent="0.25">
      <c r="AT7341" t="s">
        <v>1732</v>
      </c>
      <c r="AX7341" t="s">
        <v>5320</v>
      </c>
      <c r="AY7341" s="104">
        <v>46119.470833333333</v>
      </c>
      <c r="AZ7341">
        <v>77651</v>
      </c>
      <c r="BA7341" t="s">
        <v>4728</v>
      </c>
      <c r="BB7341" t="s">
        <v>5989</v>
      </c>
      <c r="BF7341" t="s">
        <v>4781</v>
      </c>
    </row>
    <row r="7342" spans="46:58" x14ac:dyDescent="0.25">
      <c r="AT7342" t="s">
        <v>247</v>
      </c>
      <c r="AX7342" t="s">
        <v>5320</v>
      </c>
      <c r="AY7342" s="104">
        <v>46119.47152777778</v>
      </c>
      <c r="AZ7342">
        <v>294684</v>
      </c>
      <c r="BA7342" t="s">
        <v>4728</v>
      </c>
      <c r="BB7342" t="s">
        <v>5989</v>
      </c>
      <c r="BF7342" t="s">
        <v>5918</v>
      </c>
    </row>
    <row r="7343" spans="46:58" x14ac:dyDescent="0.25">
      <c r="AT7343" t="s">
        <v>1292</v>
      </c>
      <c r="AX7343" t="s">
        <v>4776</v>
      </c>
      <c r="AY7343" s="104">
        <v>46119.472916666666</v>
      </c>
      <c r="AZ7343">
        <v>346953</v>
      </c>
      <c r="BA7343" t="s">
        <v>4761</v>
      </c>
      <c r="BB7343" t="s">
        <v>5989</v>
      </c>
      <c r="BF7343" t="s">
        <v>5966</v>
      </c>
    </row>
    <row r="7344" spans="46:58" x14ac:dyDescent="0.25">
      <c r="AT7344" t="s">
        <v>2403</v>
      </c>
      <c r="AX7344" t="s">
        <v>6665</v>
      </c>
      <c r="AY7344" s="104">
        <v>46119.473611111112</v>
      </c>
      <c r="AZ7344">
        <v>807924</v>
      </c>
      <c r="BA7344" t="s">
        <v>4728</v>
      </c>
      <c r="BB7344" t="s">
        <v>5989</v>
      </c>
      <c r="BF7344" t="s">
        <v>5931</v>
      </c>
    </row>
    <row r="7345" spans="46:58" x14ac:dyDescent="0.25">
      <c r="AT7345" t="s">
        <v>1559</v>
      </c>
      <c r="AX7345" t="s">
        <v>5001</v>
      </c>
      <c r="AY7345" s="104">
        <v>46119.473611111112</v>
      </c>
      <c r="AZ7345">
        <v>928772</v>
      </c>
      <c r="BA7345" t="s">
        <v>4728</v>
      </c>
      <c r="BB7345" t="s">
        <v>5989</v>
      </c>
      <c r="BF7345" t="s">
        <v>5931</v>
      </c>
    </row>
    <row r="7346" spans="46:58" x14ac:dyDescent="0.25">
      <c r="AT7346" t="s">
        <v>1124</v>
      </c>
      <c r="AX7346" t="s">
        <v>5246</v>
      </c>
      <c r="AY7346" s="104">
        <v>46119.473611111112</v>
      </c>
      <c r="AZ7346">
        <v>537342</v>
      </c>
      <c r="BA7346" t="s">
        <v>4728</v>
      </c>
      <c r="BB7346" t="s">
        <v>5989</v>
      </c>
      <c r="BF7346" t="s">
        <v>5925</v>
      </c>
    </row>
    <row r="7347" spans="46:58" x14ac:dyDescent="0.25">
      <c r="AT7347" t="s">
        <v>836</v>
      </c>
      <c r="AX7347" t="s">
        <v>5684</v>
      </c>
      <c r="AY7347" s="104">
        <v>46119.473611111112</v>
      </c>
      <c r="AZ7347">
        <v>446761</v>
      </c>
      <c r="BA7347" t="s">
        <v>4728</v>
      </c>
      <c r="BB7347" t="s">
        <v>5989</v>
      </c>
      <c r="BF7347" t="s">
        <v>5931</v>
      </c>
    </row>
    <row r="7348" spans="46:58" x14ac:dyDescent="0.25">
      <c r="AT7348" t="s">
        <v>264</v>
      </c>
      <c r="AX7348" t="s">
        <v>5258</v>
      </c>
      <c r="AY7348" s="104">
        <v>46119.473611111112</v>
      </c>
      <c r="AZ7348">
        <v>786063</v>
      </c>
      <c r="BA7348" t="s">
        <v>4728</v>
      </c>
      <c r="BB7348" t="s">
        <v>5989</v>
      </c>
      <c r="BF7348" t="s">
        <v>4781</v>
      </c>
    </row>
    <row r="7349" spans="46:58" x14ac:dyDescent="0.25">
      <c r="AT7349" t="s">
        <v>2510</v>
      </c>
      <c r="AX7349" t="s">
        <v>4776</v>
      </c>
      <c r="AY7349" s="104">
        <v>46119.473611111112</v>
      </c>
      <c r="AZ7349">
        <v>214016</v>
      </c>
      <c r="BA7349" t="s">
        <v>4728</v>
      </c>
      <c r="BB7349" t="s">
        <v>5989</v>
      </c>
      <c r="BF7349" t="s">
        <v>5931</v>
      </c>
    </row>
    <row r="7350" spans="46:58" x14ac:dyDescent="0.25">
      <c r="AT7350" t="s">
        <v>2561</v>
      </c>
      <c r="AX7350" t="s">
        <v>6742</v>
      </c>
      <c r="AY7350" s="104">
        <v>46119.474305555559</v>
      </c>
      <c r="AZ7350">
        <v>97124</v>
      </c>
      <c r="BA7350" t="s">
        <v>4728</v>
      </c>
      <c r="BB7350" t="s">
        <v>5989</v>
      </c>
      <c r="BF7350" t="s">
        <v>5934</v>
      </c>
    </row>
    <row r="7351" spans="46:58" x14ac:dyDescent="0.25">
      <c r="AT7351" t="s">
        <v>1945</v>
      </c>
      <c r="AX7351" t="s">
        <v>6008</v>
      </c>
      <c r="AY7351" s="104">
        <v>46119.474305555559</v>
      </c>
      <c r="AZ7351">
        <v>192130</v>
      </c>
      <c r="BA7351" t="s">
        <v>4728</v>
      </c>
      <c r="BB7351" t="s">
        <v>5989</v>
      </c>
      <c r="BF7351" t="s">
        <v>5918</v>
      </c>
    </row>
    <row r="7352" spans="46:58" x14ac:dyDescent="0.25">
      <c r="AT7352" t="s">
        <v>1507</v>
      </c>
      <c r="AX7352" t="s">
        <v>5045</v>
      </c>
      <c r="AY7352" s="104">
        <v>46119.474999999999</v>
      </c>
      <c r="AZ7352">
        <v>222959</v>
      </c>
      <c r="BA7352" t="s">
        <v>4728</v>
      </c>
      <c r="BB7352" t="s">
        <v>5989</v>
      </c>
      <c r="BF7352" t="s">
        <v>5918</v>
      </c>
    </row>
    <row r="7353" spans="46:58" x14ac:dyDescent="0.25">
      <c r="AT7353" t="s">
        <v>1894</v>
      </c>
      <c r="AX7353" t="s">
        <v>4890</v>
      </c>
      <c r="AY7353" s="104">
        <v>46119.475694444445</v>
      </c>
      <c r="AZ7353">
        <v>278634</v>
      </c>
      <c r="BA7353" t="s">
        <v>4728</v>
      </c>
      <c r="BB7353" t="s">
        <v>5989</v>
      </c>
      <c r="BF7353" t="s">
        <v>5942</v>
      </c>
    </row>
    <row r="7354" spans="46:58" x14ac:dyDescent="0.25">
      <c r="AT7354" t="s">
        <v>2561</v>
      </c>
      <c r="AX7354" t="s">
        <v>4740</v>
      </c>
      <c r="AY7354" s="104">
        <v>46119.475694444445</v>
      </c>
      <c r="AZ7354">
        <v>308313</v>
      </c>
      <c r="BA7354" t="s">
        <v>4728</v>
      </c>
      <c r="BB7354" t="s">
        <v>5989</v>
      </c>
      <c r="BF7354" t="s">
        <v>5931</v>
      </c>
    </row>
    <row r="7355" spans="46:58" x14ac:dyDescent="0.25">
      <c r="AT7355" t="s">
        <v>1134</v>
      </c>
      <c r="AX7355" t="s">
        <v>5238</v>
      </c>
      <c r="AY7355" s="104">
        <v>46119.475694444445</v>
      </c>
      <c r="AZ7355">
        <v>419285</v>
      </c>
      <c r="BA7355" t="s">
        <v>4728</v>
      </c>
      <c r="BB7355" t="s">
        <v>5989</v>
      </c>
      <c r="BF7355" t="s">
        <v>4781</v>
      </c>
    </row>
    <row r="7356" spans="46:58" x14ac:dyDescent="0.25">
      <c r="AT7356" t="s">
        <v>967</v>
      </c>
      <c r="AX7356" t="s">
        <v>4776</v>
      </c>
      <c r="AY7356" s="104">
        <v>46119.475694444445</v>
      </c>
      <c r="AZ7356">
        <v>642415</v>
      </c>
      <c r="BA7356" t="s">
        <v>4728</v>
      </c>
      <c r="BB7356" t="s">
        <v>5989</v>
      </c>
      <c r="BF7356" t="s">
        <v>5931</v>
      </c>
    </row>
    <row r="7357" spans="46:58" x14ac:dyDescent="0.25">
      <c r="AT7357" t="s">
        <v>414</v>
      </c>
      <c r="AX7357" t="s">
        <v>4786</v>
      </c>
      <c r="AY7357" s="104">
        <v>46119.475694444445</v>
      </c>
      <c r="AZ7357">
        <v>391265</v>
      </c>
      <c r="BA7357" t="s">
        <v>4728</v>
      </c>
      <c r="BB7357" t="s">
        <v>5989</v>
      </c>
      <c r="BF7357" t="s">
        <v>5931</v>
      </c>
    </row>
    <row r="7358" spans="46:58" x14ac:dyDescent="0.25">
      <c r="AT7358" t="s">
        <v>298</v>
      </c>
      <c r="AX7358" t="s">
        <v>7933</v>
      </c>
      <c r="AY7358" s="104">
        <v>46119.475694444445</v>
      </c>
      <c r="AZ7358">
        <v>585258</v>
      </c>
      <c r="BA7358" t="s">
        <v>4728</v>
      </c>
      <c r="BB7358" t="s">
        <v>5989</v>
      </c>
      <c r="BF7358" t="s">
        <v>5931</v>
      </c>
    </row>
    <row r="7359" spans="46:58" x14ac:dyDescent="0.25">
      <c r="AT7359" t="s">
        <v>247</v>
      </c>
      <c r="AX7359" t="s">
        <v>4921</v>
      </c>
      <c r="AY7359" s="104">
        <v>46119.475694444445</v>
      </c>
      <c r="AZ7359">
        <v>221631</v>
      </c>
      <c r="BA7359" t="s">
        <v>4728</v>
      </c>
      <c r="BB7359" t="s">
        <v>5989</v>
      </c>
      <c r="BF7359" t="s">
        <v>6069</v>
      </c>
    </row>
    <row r="7360" spans="46:58" x14ac:dyDescent="0.25">
      <c r="AT7360" t="s">
        <v>432</v>
      </c>
      <c r="AX7360" t="s">
        <v>4807</v>
      </c>
      <c r="AY7360" s="104">
        <v>46119.476388888892</v>
      </c>
      <c r="AZ7360">
        <v>288332</v>
      </c>
      <c r="BA7360" t="s">
        <v>4728</v>
      </c>
      <c r="BB7360" t="s">
        <v>5989</v>
      </c>
      <c r="BF7360" t="s">
        <v>5918</v>
      </c>
    </row>
    <row r="7361" spans="46:58" x14ac:dyDescent="0.25">
      <c r="AT7361" t="s">
        <v>2383</v>
      </c>
      <c r="AX7361" t="s">
        <v>5061</v>
      </c>
      <c r="AY7361" s="104">
        <v>46119.476388888892</v>
      </c>
      <c r="AZ7361">
        <v>241229</v>
      </c>
      <c r="BA7361" t="s">
        <v>4728</v>
      </c>
      <c r="BB7361" t="s">
        <v>5989</v>
      </c>
      <c r="BF7361" t="s">
        <v>5958</v>
      </c>
    </row>
    <row r="7362" spans="46:58" x14ac:dyDescent="0.25">
      <c r="AT7362" t="s">
        <v>1276</v>
      </c>
      <c r="AX7362" t="s">
        <v>6811</v>
      </c>
      <c r="AY7362" s="104">
        <v>46119.476388888892</v>
      </c>
      <c r="AZ7362">
        <v>1221341</v>
      </c>
      <c r="BA7362" t="s">
        <v>4761</v>
      </c>
      <c r="BB7362" t="s">
        <v>5989</v>
      </c>
      <c r="BF7362" t="s">
        <v>5966</v>
      </c>
    </row>
    <row r="7363" spans="46:58" x14ac:dyDescent="0.25">
      <c r="AT7363" t="s">
        <v>1292</v>
      </c>
      <c r="AX7363" t="s">
        <v>7607</v>
      </c>
      <c r="AY7363" s="104">
        <v>46119.477083333331</v>
      </c>
      <c r="AZ7363">
        <v>242324</v>
      </c>
      <c r="BA7363" t="s">
        <v>4761</v>
      </c>
      <c r="BB7363" t="s">
        <v>5989</v>
      </c>
      <c r="BF7363" t="s">
        <v>5966</v>
      </c>
    </row>
    <row r="7364" spans="46:58" x14ac:dyDescent="0.25">
      <c r="AT7364" t="s">
        <v>2391</v>
      </c>
      <c r="AX7364" t="s">
        <v>4755</v>
      </c>
      <c r="AY7364" s="104">
        <v>46119.477083333331</v>
      </c>
      <c r="AZ7364">
        <v>2058808</v>
      </c>
      <c r="BA7364" t="s">
        <v>4761</v>
      </c>
      <c r="BB7364" t="s">
        <v>5989</v>
      </c>
      <c r="BF7364" t="s">
        <v>5966</v>
      </c>
    </row>
    <row r="7365" spans="46:58" x14ac:dyDescent="0.25">
      <c r="AT7365" t="s">
        <v>1945</v>
      </c>
      <c r="AU7365" t="s">
        <v>1132</v>
      </c>
      <c r="AX7365" t="s">
        <v>4776</v>
      </c>
      <c r="AY7365" s="104">
        <v>46119.477083333331</v>
      </c>
      <c r="AZ7365">
        <v>2725176</v>
      </c>
      <c r="BA7365" t="s">
        <v>4761</v>
      </c>
      <c r="BB7365" t="s">
        <v>5989</v>
      </c>
      <c r="BC7365" t="s">
        <v>4731</v>
      </c>
      <c r="BF7365" t="s">
        <v>6756</v>
      </c>
    </row>
    <row r="7366" spans="46:58" x14ac:dyDescent="0.25">
      <c r="AT7366" t="s">
        <v>308</v>
      </c>
      <c r="AX7366" t="s">
        <v>7934</v>
      </c>
      <c r="AY7366" s="104">
        <v>46119.477083333331</v>
      </c>
      <c r="AZ7366">
        <v>1159311</v>
      </c>
      <c r="BA7366" t="s">
        <v>4728</v>
      </c>
      <c r="BB7366" t="s">
        <v>5989</v>
      </c>
      <c r="BF7366" t="s">
        <v>5942</v>
      </c>
    </row>
    <row r="7367" spans="46:58" x14ac:dyDescent="0.25">
      <c r="AT7367" t="s">
        <v>1507</v>
      </c>
      <c r="AU7367" t="s">
        <v>217</v>
      </c>
      <c r="AX7367" t="s">
        <v>6008</v>
      </c>
      <c r="AY7367" s="104">
        <v>46119.477083333331</v>
      </c>
      <c r="AZ7367">
        <v>1525849</v>
      </c>
      <c r="BA7367" t="s">
        <v>4728</v>
      </c>
      <c r="BB7367" t="s">
        <v>5989</v>
      </c>
      <c r="BC7367" t="s">
        <v>4731</v>
      </c>
      <c r="BF7367" t="s">
        <v>6495</v>
      </c>
    </row>
    <row r="7368" spans="46:58" x14ac:dyDescent="0.25">
      <c r="AT7368" t="s">
        <v>81</v>
      </c>
      <c r="AX7368" t="s">
        <v>4921</v>
      </c>
      <c r="AY7368" s="104">
        <v>46119.477083333331</v>
      </c>
      <c r="AZ7368">
        <v>592679</v>
      </c>
      <c r="BA7368" t="s">
        <v>4728</v>
      </c>
      <c r="BB7368" t="s">
        <v>5989</v>
      </c>
      <c r="BF7368" t="s">
        <v>5931</v>
      </c>
    </row>
    <row r="7369" spans="46:58" x14ac:dyDescent="0.25">
      <c r="AT7369" t="s">
        <v>1584</v>
      </c>
      <c r="AU7369" t="s">
        <v>1688</v>
      </c>
      <c r="AX7369" t="s">
        <v>5045</v>
      </c>
      <c r="AY7369" s="104">
        <v>46119.477083333331</v>
      </c>
      <c r="AZ7369">
        <v>313745</v>
      </c>
      <c r="BA7369" t="s">
        <v>4728</v>
      </c>
      <c r="BB7369" t="s">
        <v>5989</v>
      </c>
      <c r="BC7369" t="s">
        <v>4731</v>
      </c>
      <c r="BF7369" t="s">
        <v>6411</v>
      </c>
    </row>
    <row r="7370" spans="46:58" x14ac:dyDescent="0.25">
      <c r="AT7370" t="s">
        <v>205</v>
      </c>
      <c r="AX7370" t="s">
        <v>5127</v>
      </c>
      <c r="AY7370" s="104">
        <v>46119.477083333331</v>
      </c>
      <c r="AZ7370">
        <v>576866</v>
      </c>
      <c r="BA7370" t="s">
        <v>4728</v>
      </c>
      <c r="BB7370" t="s">
        <v>5989</v>
      </c>
      <c r="BF7370" t="s">
        <v>5942</v>
      </c>
    </row>
    <row r="7371" spans="46:58" x14ac:dyDescent="0.25">
      <c r="AT7371" t="s">
        <v>2510</v>
      </c>
      <c r="AX7371" t="s">
        <v>5416</v>
      </c>
      <c r="AY7371" s="104">
        <v>46119.477777777778</v>
      </c>
      <c r="AZ7371">
        <v>344459</v>
      </c>
      <c r="BA7371" t="s">
        <v>4761</v>
      </c>
      <c r="BB7371" t="s">
        <v>5989</v>
      </c>
      <c r="BF7371" t="s">
        <v>5966</v>
      </c>
    </row>
    <row r="7372" spans="46:58" x14ac:dyDescent="0.25">
      <c r="AT7372" t="s">
        <v>2624</v>
      </c>
      <c r="AX7372" t="s">
        <v>5002</v>
      </c>
      <c r="AY7372" s="104">
        <v>46119.477777777778</v>
      </c>
      <c r="AZ7372">
        <v>497297</v>
      </c>
      <c r="BA7372" t="s">
        <v>4728</v>
      </c>
      <c r="BB7372" t="s">
        <v>5989</v>
      </c>
      <c r="BF7372" t="s">
        <v>5931</v>
      </c>
    </row>
    <row r="7373" spans="46:58" x14ac:dyDescent="0.25">
      <c r="AT7373" t="s">
        <v>1276</v>
      </c>
      <c r="AX7373" t="s">
        <v>4949</v>
      </c>
      <c r="AY7373" s="104">
        <v>46119.477777777778</v>
      </c>
      <c r="AZ7373">
        <v>118016</v>
      </c>
      <c r="BA7373" t="s">
        <v>4728</v>
      </c>
      <c r="BB7373" t="s">
        <v>5989</v>
      </c>
      <c r="BF7373" t="s">
        <v>5918</v>
      </c>
    </row>
    <row r="7374" spans="46:58" x14ac:dyDescent="0.25">
      <c r="AT7374" t="s">
        <v>226</v>
      </c>
      <c r="AX7374" t="s">
        <v>4922</v>
      </c>
      <c r="AY7374" s="104">
        <v>46119.477777777778</v>
      </c>
      <c r="AZ7374">
        <v>690341</v>
      </c>
      <c r="BA7374" t="s">
        <v>4728</v>
      </c>
      <c r="BB7374" t="s">
        <v>5989</v>
      </c>
      <c r="BF7374" t="s">
        <v>5920</v>
      </c>
    </row>
    <row r="7375" spans="46:58" x14ac:dyDescent="0.25">
      <c r="AT7375" t="s">
        <v>1894</v>
      </c>
      <c r="AX7375" t="s">
        <v>6354</v>
      </c>
      <c r="AY7375" s="104">
        <v>46119.477777777778</v>
      </c>
      <c r="AZ7375">
        <v>123304</v>
      </c>
      <c r="BA7375" t="s">
        <v>4728</v>
      </c>
      <c r="BB7375" t="s">
        <v>5989</v>
      </c>
      <c r="BF7375" t="s">
        <v>4781</v>
      </c>
    </row>
    <row r="7376" spans="46:58" x14ac:dyDescent="0.25">
      <c r="AT7376" t="s">
        <v>836</v>
      </c>
      <c r="AU7376" t="s">
        <v>211</v>
      </c>
      <c r="AX7376" t="s">
        <v>7894</v>
      </c>
      <c r="AY7376" s="104">
        <v>46119.478472222225</v>
      </c>
      <c r="AZ7376">
        <v>1518679</v>
      </c>
      <c r="BA7376" t="s">
        <v>4728</v>
      </c>
      <c r="BB7376" t="s">
        <v>5989</v>
      </c>
      <c r="BC7376" t="s">
        <v>4731</v>
      </c>
      <c r="BF7376" t="s">
        <v>7935</v>
      </c>
    </row>
    <row r="7377" spans="46:58" x14ac:dyDescent="0.25">
      <c r="AT7377" t="s">
        <v>1276</v>
      </c>
      <c r="AX7377" t="s">
        <v>5433</v>
      </c>
      <c r="AY7377" s="104">
        <v>46119.478472222225</v>
      </c>
      <c r="AZ7377">
        <v>400150</v>
      </c>
      <c r="BA7377" t="s">
        <v>4728</v>
      </c>
      <c r="BB7377" t="s">
        <v>5989</v>
      </c>
      <c r="BF7377" t="s">
        <v>5931</v>
      </c>
    </row>
    <row r="7378" spans="46:58" x14ac:dyDescent="0.25">
      <c r="AT7378" t="s">
        <v>2429</v>
      </c>
      <c r="AX7378" t="s">
        <v>5022</v>
      </c>
      <c r="AY7378" s="104">
        <v>46119.479166666664</v>
      </c>
      <c r="AZ7378">
        <v>1337201</v>
      </c>
      <c r="BA7378" t="s">
        <v>4728</v>
      </c>
      <c r="BB7378" t="s">
        <v>5989</v>
      </c>
      <c r="BF7378" t="s">
        <v>5942</v>
      </c>
    </row>
    <row r="7379" spans="46:58" x14ac:dyDescent="0.25">
      <c r="AT7379" t="s">
        <v>1732</v>
      </c>
      <c r="AX7379" t="s">
        <v>7936</v>
      </c>
      <c r="AY7379" s="104">
        <v>46119.479166666664</v>
      </c>
      <c r="AZ7379">
        <v>98134</v>
      </c>
      <c r="BA7379" t="s">
        <v>4728</v>
      </c>
      <c r="BB7379" t="s">
        <v>5989</v>
      </c>
      <c r="BF7379" t="s">
        <v>5942</v>
      </c>
    </row>
    <row r="7380" spans="46:58" x14ac:dyDescent="0.25">
      <c r="AT7380" t="s">
        <v>1379</v>
      </c>
      <c r="AX7380" t="s">
        <v>5595</v>
      </c>
      <c r="AY7380" s="104">
        <v>46119.479861111111</v>
      </c>
      <c r="AZ7380">
        <v>2852825</v>
      </c>
      <c r="BA7380" t="s">
        <v>4728</v>
      </c>
      <c r="BB7380" t="s">
        <v>5989</v>
      </c>
      <c r="BF7380" t="s">
        <v>5931</v>
      </c>
    </row>
    <row r="7381" spans="46:58" x14ac:dyDescent="0.25">
      <c r="AT7381" t="s">
        <v>1048</v>
      </c>
      <c r="AX7381" t="s">
        <v>7937</v>
      </c>
      <c r="AY7381" s="104">
        <v>46119.479861111111</v>
      </c>
      <c r="AZ7381">
        <v>317604</v>
      </c>
      <c r="BA7381" t="s">
        <v>4728</v>
      </c>
      <c r="BB7381" t="s">
        <v>5989</v>
      </c>
      <c r="BF7381" t="s">
        <v>5956</v>
      </c>
    </row>
    <row r="7382" spans="46:58" x14ac:dyDescent="0.25">
      <c r="AT7382" t="s">
        <v>1385</v>
      </c>
      <c r="AX7382" t="s">
        <v>7936</v>
      </c>
      <c r="AY7382" s="104">
        <v>46119.479861111111</v>
      </c>
      <c r="AZ7382">
        <v>905538</v>
      </c>
      <c r="BA7382" t="s">
        <v>4728</v>
      </c>
      <c r="BB7382" t="s">
        <v>5989</v>
      </c>
      <c r="BF7382" t="s">
        <v>5918</v>
      </c>
    </row>
    <row r="7383" spans="46:58" x14ac:dyDescent="0.25">
      <c r="AT7383" t="s">
        <v>1945</v>
      </c>
      <c r="AX7383" t="s">
        <v>7800</v>
      </c>
      <c r="AY7383" s="104">
        <v>46119.479861111111</v>
      </c>
      <c r="AZ7383">
        <v>237436</v>
      </c>
      <c r="BA7383" t="s">
        <v>4761</v>
      </c>
      <c r="BB7383" t="s">
        <v>5989</v>
      </c>
      <c r="BF7383" t="s">
        <v>5918</v>
      </c>
    </row>
    <row r="7384" spans="46:58" x14ac:dyDescent="0.25">
      <c r="AT7384" t="s">
        <v>2559</v>
      </c>
      <c r="AX7384">
        <v>16316827552</v>
      </c>
      <c r="AY7384" s="104">
        <v>46119.479861111111</v>
      </c>
      <c r="AZ7384">
        <v>281122</v>
      </c>
      <c r="BA7384" t="s">
        <v>4728</v>
      </c>
      <c r="BB7384" t="s">
        <v>5989</v>
      </c>
      <c r="BF7384" t="s">
        <v>5931</v>
      </c>
    </row>
    <row r="7385" spans="46:58" x14ac:dyDescent="0.25">
      <c r="AT7385" t="s">
        <v>414</v>
      </c>
      <c r="AX7385" t="s">
        <v>7938</v>
      </c>
      <c r="AY7385" s="104">
        <v>46119.479861111111</v>
      </c>
      <c r="AZ7385">
        <v>226979</v>
      </c>
      <c r="BA7385" t="s">
        <v>4761</v>
      </c>
      <c r="BB7385" t="s">
        <v>5989</v>
      </c>
      <c r="BF7385" t="s">
        <v>5966</v>
      </c>
    </row>
    <row r="7386" spans="46:58" x14ac:dyDescent="0.25">
      <c r="AT7386" t="s">
        <v>2383</v>
      </c>
      <c r="AX7386" t="s">
        <v>7823</v>
      </c>
      <c r="AY7386" s="104">
        <v>46119.479861111111</v>
      </c>
      <c r="AZ7386">
        <v>333322</v>
      </c>
      <c r="BA7386" t="s">
        <v>4728</v>
      </c>
      <c r="BB7386" t="s">
        <v>5989</v>
      </c>
      <c r="BF7386" t="s">
        <v>5942</v>
      </c>
    </row>
    <row r="7387" spans="46:58" x14ac:dyDescent="0.25">
      <c r="AT7387" t="s">
        <v>1124</v>
      </c>
      <c r="AX7387" t="s">
        <v>7607</v>
      </c>
      <c r="AY7387" s="104">
        <v>46119.479861111111</v>
      </c>
      <c r="AZ7387">
        <v>326954</v>
      </c>
      <c r="BA7387" t="s">
        <v>4728</v>
      </c>
      <c r="BB7387" t="s">
        <v>5989</v>
      </c>
      <c r="BF7387" t="s">
        <v>5918</v>
      </c>
    </row>
    <row r="7388" spans="46:58" x14ac:dyDescent="0.25">
      <c r="AT7388" t="s">
        <v>2357</v>
      </c>
      <c r="AX7388" t="s">
        <v>4843</v>
      </c>
      <c r="AY7388" s="104">
        <v>46119.479861111111</v>
      </c>
      <c r="AZ7388">
        <v>387338</v>
      </c>
      <c r="BA7388" t="s">
        <v>4728</v>
      </c>
      <c r="BB7388" t="s">
        <v>5989</v>
      </c>
      <c r="BF7388" t="s">
        <v>5966</v>
      </c>
    </row>
    <row r="7389" spans="46:58" x14ac:dyDescent="0.25">
      <c r="AT7389" t="s">
        <v>1531</v>
      </c>
      <c r="AX7389" t="s">
        <v>7939</v>
      </c>
      <c r="AY7389" s="104">
        <v>46119.480555555558</v>
      </c>
      <c r="AZ7389">
        <v>163981</v>
      </c>
      <c r="BA7389" t="s">
        <v>4728</v>
      </c>
      <c r="BB7389" t="s">
        <v>5989</v>
      </c>
      <c r="BF7389" t="s">
        <v>5931</v>
      </c>
    </row>
    <row r="7390" spans="46:58" x14ac:dyDescent="0.25">
      <c r="AT7390" t="s">
        <v>836</v>
      </c>
      <c r="AX7390" t="s">
        <v>6008</v>
      </c>
      <c r="AY7390" s="104">
        <v>46119.480555555558</v>
      </c>
      <c r="AZ7390">
        <v>530916</v>
      </c>
      <c r="BA7390" t="s">
        <v>4728</v>
      </c>
      <c r="BB7390" t="s">
        <v>5989</v>
      </c>
      <c r="BF7390" t="s">
        <v>5950</v>
      </c>
    </row>
    <row r="7391" spans="46:58" x14ac:dyDescent="0.25">
      <c r="AT7391" t="s">
        <v>2600</v>
      </c>
      <c r="AX7391" t="s">
        <v>5272</v>
      </c>
      <c r="AY7391" s="104">
        <v>46119.480555555558</v>
      </c>
      <c r="AZ7391">
        <v>703846</v>
      </c>
      <c r="BA7391" t="s">
        <v>4728</v>
      </c>
      <c r="BB7391" t="s">
        <v>5989</v>
      </c>
      <c r="BF7391" t="s">
        <v>5924</v>
      </c>
    </row>
    <row r="7392" spans="46:58" x14ac:dyDescent="0.25">
      <c r="AT7392" t="s">
        <v>2373</v>
      </c>
      <c r="AX7392" t="s">
        <v>5013</v>
      </c>
      <c r="AY7392" s="104">
        <v>46119.480555555558</v>
      </c>
      <c r="AZ7392">
        <v>333644</v>
      </c>
      <c r="BA7392" t="s">
        <v>4728</v>
      </c>
      <c r="BB7392" t="s">
        <v>5989</v>
      </c>
      <c r="BF7392" t="s">
        <v>5931</v>
      </c>
    </row>
    <row r="7393" spans="46:58" x14ac:dyDescent="0.25">
      <c r="AT7393" t="s">
        <v>551</v>
      </c>
      <c r="AX7393" t="s">
        <v>4844</v>
      </c>
      <c r="AY7393" s="104">
        <v>46119.480555555558</v>
      </c>
      <c r="AZ7393">
        <v>681412</v>
      </c>
      <c r="BA7393" t="s">
        <v>4728</v>
      </c>
      <c r="BB7393" t="s">
        <v>5989</v>
      </c>
      <c r="BF7393" t="s">
        <v>5942</v>
      </c>
    </row>
    <row r="7394" spans="46:58" x14ac:dyDescent="0.25">
      <c r="AT7394" t="s">
        <v>852</v>
      </c>
      <c r="AX7394" t="s">
        <v>4890</v>
      </c>
      <c r="AY7394" s="104">
        <v>46119.480555555558</v>
      </c>
      <c r="AZ7394">
        <v>1131315</v>
      </c>
      <c r="BA7394" t="s">
        <v>4728</v>
      </c>
      <c r="BB7394" t="s">
        <v>5989</v>
      </c>
      <c r="BF7394" t="s">
        <v>5920</v>
      </c>
    </row>
    <row r="7395" spans="46:58" x14ac:dyDescent="0.25">
      <c r="AT7395" t="s">
        <v>1945</v>
      </c>
      <c r="AX7395" t="s">
        <v>4933</v>
      </c>
      <c r="AY7395" s="104">
        <v>46119.480555555558</v>
      </c>
      <c r="AZ7395">
        <v>217795</v>
      </c>
      <c r="BA7395" t="s">
        <v>4728</v>
      </c>
      <c r="BB7395" t="s">
        <v>5989</v>
      </c>
      <c r="BF7395" t="s">
        <v>5918</v>
      </c>
    </row>
    <row r="7396" spans="46:58" x14ac:dyDescent="0.25">
      <c r="AT7396" t="s">
        <v>250</v>
      </c>
      <c r="AX7396" t="s">
        <v>4745</v>
      </c>
      <c r="AY7396" s="104">
        <v>46119.481249999997</v>
      </c>
      <c r="AZ7396">
        <v>352187</v>
      </c>
      <c r="BA7396" t="s">
        <v>4728</v>
      </c>
      <c r="BB7396" t="s">
        <v>5989</v>
      </c>
      <c r="BF7396" t="s">
        <v>5931</v>
      </c>
    </row>
    <row r="7397" spans="46:58" x14ac:dyDescent="0.25">
      <c r="AX7397" t="s">
        <v>5246</v>
      </c>
      <c r="AY7397" s="104">
        <v>46119.481249999997</v>
      </c>
      <c r="AZ7397">
        <v>38246</v>
      </c>
      <c r="BA7397" t="s">
        <v>4728</v>
      </c>
      <c r="BB7397" t="s">
        <v>5989</v>
      </c>
    </row>
    <row r="7398" spans="46:58" x14ac:dyDescent="0.25">
      <c r="AT7398" t="s">
        <v>298</v>
      </c>
      <c r="AU7398" t="s">
        <v>1688</v>
      </c>
      <c r="AX7398" t="s">
        <v>4877</v>
      </c>
      <c r="AY7398" s="104">
        <v>46119.481249999997</v>
      </c>
      <c r="AZ7398">
        <v>1497851</v>
      </c>
      <c r="BA7398" t="s">
        <v>4761</v>
      </c>
      <c r="BB7398" t="s">
        <v>5989</v>
      </c>
      <c r="BC7398" t="s">
        <v>4731</v>
      </c>
      <c r="BF7398" t="s">
        <v>5741</v>
      </c>
    </row>
    <row r="7399" spans="46:58" x14ac:dyDescent="0.25">
      <c r="AT7399" t="s">
        <v>1220</v>
      </c>
      <c r="AX7399" t="s">
        <v>5023</v>
      </c>
      <c r="AY7399" s="104">
        <v>46119.481249999997</v>
      </c>
      <c r="AZ7399">
        <v>402651</v>
      </c>
      <c r="BA7399" t="s">
        <v>4728</v>
      </c>
      <c r="BB7399" t="s">
        <v>5989</v>
      </c>
      <c r="BF7399" t="s">
        <v>5920</v>
      </c>
    </row>
    <row r="7400" spans="46:58" x14ac:dyDescent="0.25">
      <c r="AT7400" t="s">
        <v>223</v>
      </c>
      <c r="AX7400" t="s">
        <v>4774</v>
      </c>
      <c r="AY7400" s="104">
        <v>46119.481944444444</v>
      </c>
      <c r="AZ7400">
        <v>609087</v>
      </c>
      <c r="BA7400" t="s">
        <v>4728</v>
      </c>
      <c r="BB7400" t="s">
        <v>5989</v>
      </c>
      <c r="BF7400" t="s">
        <v>5925</v>
      </c>
    </row>
    <row r="7401" spans="46:58" x14ac:dyDescent="0.25">
      <c r="AT7401" t="s">
        <v>1292</v>
      </c>
      <c r="AX7401" t="s">
        <v>4950</v>
      </c>
      <c r="AY7401" s="104">
        <v>46119.481944444444</v>
      </c>
      <c r="AZ7401">
        <v>895370</v>
      </c>
      <c r="BA7401" t="s">
        <v>4761</v>
      </c>
      <c r="BB7401" t="s">
        <v>5989</v>
      </c>
      <c r="BF7401" t="s">
        <v>5966</v>
      </c>
    </row>
    <row r="7402" spans="46:58" x14ac:dyDescent="0.25">
      <c r="AT7402" t="s">
        <v>516</v>
      </c>
      <c r="AX7402" t="s">
        <v>4774</v>
      </c>
      <c r="AY7402" s="104">
        <v>46119.482638888891</v>
      </c>
      <c r="AZ7402">
        <v>433400</v>
      </c>
      <c r="BA7402" t="s">
        <v>4728</v>
      </c>
      <c r="BB7402" t="s">
        <v>5989</v>
      </c>
      <c r="BF7402" t="s">
        <v>5931</v>
      </c>
    </row>
    <row r="7403" spans="46:58" x14ac:dyDescent="0.25">
      <c r="AT7403" t="s">
        <v>264</v>
      </c>
      <c r="AX7403" t="s">
        <v>4806</v>
      </c>
      <c r="AY7403" s="104">
        <v>46119.482638888891</v>
      </c>
      <c r="AZ7403">
        <v>1811698</v>
      </c>
      <c r="BA7403" t="s">
        <v>4728</v>
      </c>
      <c r="BB7403" t="s">
        <v>5989</v>
      </c>
      <c r="BF7403" t="s">
        <v>5948</v>
      </c>
    </row>
    <row r="7404" spans="46:58" x14ac:dyDescent="0.25">
      <c r="AT7404" t="s">
        <v>414</v>
      </c>
      <c r="AU7404" t="s">
        <v>1132</v>
      </c>
      <c r="AX7404" t="s">
        <v>5045</v>
      </c>
      <c r="AY7404" s="104">
        <v>46119.48333333333</v>
      </c>
      <c r="AZ7404">
        <v>463934</v>
      </c>
      <c r="BA7404" t="s">
        <v>4728</v>
      </c>
      <c r="BB7404" t="s">
        <v>5989</v>
      </c>
      <c r="BC7404" t="s">
        <v>4731</v>
      </c>
      <c r="BF7404" t="s">
        <v>7292</v>
      </c>
    </row>
    <row r="7405" spans="46:58" x14ac:dyDescent="0.25">
      <c r="AT7405" t="s">
        <v>1276</v>
      </c>
      <c r="AX7405" t="s">
        <v>4776</v>
      </c>
      <c r="AY7405" s="104">
        <v>46119.48333333333</v>
      </c>
      <c r="AZ7405">
        <v>324429</v>
      </c>
      <c r="BA7405" t="s">
        <v>4728</v>
      </c>
      <c r="BB7405" t="s">
        <v>5989</v>
      </c>
      <c r="BF7405" t="s">
        <v>5942</v>
      </c>
    </row>
    <row r="7406" spans="46:58" x14ac:dyDescent="0.25">
      <c r="AT7406" t="s">
        <v>967</v>
      </c>
      <c r="AU7406" t="s">
        <v>683</v>
      </c>
      <c r="AX7406" t="s">
        <v>5113</v>
      </c>
      <c r="AY7406" s="104">
        <v>46119.48333333333</v>
      </c>
      <c r="AZ7406">
        <v>4178093</v>
      </c>
      <c r="BA7406" t="s">
        <v>4761</v>
      </c>
      <c r="BB7406" t="s">
        <v>5989</v>
      </c>
      <c r="BC7406" t="s">
        <v>4731</v>
      </c>
      <c r="BF7406" t="s">
        <v>4978</v>
      </c>
    </row>
    <row r="7407" spans="46:58" x14ac:dyDescent="0.25">
      <c r="AT7407" t="s">
        <v>1945</v>
      </c>
      <c r="AX7407" t="s">
        <v>5466</v>
      </c>
      <c r="AY7407" s="104">
        <v>46119.484027777777</v>
      </c>
      <c r="AZ7407">
        <v>396134</v>
      </c>
      <c r="BA7407" t="s">
        <v>4728</v>
      </c>
      <c r="BB7407" t="s">
        <v>5989</v>
      </c>
      <c r="BF7407" t="s">
        <v>5942</v>
      </c>
    </row>
    <row r="7408" spans="46:58" x14ac:dyDescent="0.25">
      <c r="AT7408" t="s">
        <v>1048</v>
      </c>
      <c r="AX7408" t="s">
        <v>4840</v>
      </c>
      <c r="AY7408" s="104">
        <v>46119.484027777777</v>
      </c>
      <c r="AZ7408">
        <v>1147186</v>
      </c>
      <c r="BA7408" t="s">
        <v>4761</v>
      </c>
      <c r="BB7408" t="s">
        <v>5989</v>
      </c>
      <c r="BF7408" t="s">
        <v>5966</v>
      </c>
    </row>
    <row r="7409" spans="46:58" x14ac:dyDescent="0.25">
      <c r="AT7409" t="s">
        <v>2431</v>
      </c>
      <c r="AX7409" t="s">
        <v>4938</v>
      </c>
      <c r="AY7409" s="104">
        <v>46119.484027777777</v>
      </c>
      <c r="AZ7409">
        <v>252587</v>
      </c>
      <c r="BA7409" t="s">
        <v>4728</v>
      </c>
      <c r="BB7409" t="s">
        <v>5989</v>
      </c>
      <c r="BF7409" t="s">
        <v>5931</v>
      </c>
    </row>
    <row r="7410" spans="46:58" x14ac:dyDescent="0.25">
      <c r="AT7410" t="s">
        <v>432</v>
      </c>
      <c r="AX7410" t="s">
        <v>5441</v>
      </c>
      <c r="AY7410" s="104">
        <v>46119.484027777777</v>
      </c>
      <c r="AZ7410">
        <v>437851</v>
      </c>
      <c r="BA7410" t="s">
        <v>4761</v>
      </c>
      <c r="BB7410" t="s">
        <v>5989</v>
      </c>
      <c r="BF7410" t="s">
        <v>5966</v>
      </c>
    </row>
    <row r="7411" spans="46:58" x14ac:dyDescent="0.25">
      <c r="AT7411" t="s">
        <v>1559</v>
      </c>
      <c r="AX7411" t="s">
        <v>7731</v>
      </c>
      <c r="AY7411" s="104">
        <v>46119.484722222223</v>
      </c>
      <c r="AZ7411">
        <v>387802</v>
      </c>
      <c r="BA7411" t="s">
        <v>4728</v>
      </c>
      <c r="BB7411" t="s">
        <v>5989</v>
      </c>
      <c r="BF7411" t="s">
        <v>5918</v>
      </c>
    </row>
    <row r="7412" spans="46:58" x14ac:dyDescent="0.25">
      <c r="AT7412" t="s">
        <v>414</v>
      </c>
      <c r="AX7412" t="s">
        <v>4757</v>
      </c>
      <c r="AY7412" s="104">
        <v>46119.484722222223</v>
      </c>
      <c r="AZ7412">
        <v>145891</v>
      </c>
      <c r="BA7412" t="s">
        <v>4728</v>
      </c>
      <c r="BB7412" t="s">
        <v>5989</v>
      </c>
      <c r="BF7412" t="s">
        <v>6069</v>
      </c>
    </row>
    <row r="7413" spans="46:58" x14ac:dyDescent="0.25">
      <c r="AT7413" t="s">
        <v>1292</v>
      </c>
      <c r="AX7413" t="s">
        <v>4894</v>
      </c>
      <c r="AY7413" s="104">
        <v>46119.484722222223</v>
      </c>
      <c r="AZ7413">
        <v>1282256</v>
      </c>
      <c r="BA7413" t="s">
        <v>4728</v>
      </c>
      <c r="BB7413" t="s">
        <v>5989</v>
      </c>
      <c r="BF7413" t="s">
        <v>5948</v>
      </c>
    </row>
    <row r="7414" spans="46:58" x14ac:dyDescent="0.25">
      <c r="AT7414" t="s">
        <v>967</v>
      </c>
      <c r="AX7414" t="s">
        <v>7940</v>
      </c>
      <c r="AY7414" s="104">
        <v>46119.48541666667</v>
      </c>
      <c r="AZ7414">
        <v>1717748</v>
      </c>
      <c r="BA7414" t="s">
        <v>4728</v>
      </c>
      <c r="BB7414" t="s">
        <v>5989</v>
      </c>
      <c r="BF7414" t="s">
        <v>5942</v>
      </c>
    </row>
    <row r="7415" spans="46:58" x14ac:dyDescent="0.25">
      <c r="AT7415" t="s">
        <v>250</v>
      </c>
      <c r="AX7415" t="s">
        <v>4884</v>
      </c>
      <c r="AY7415" s="104">
        <v>46119.48541666667</v>
      </c>
      <c r="AZ7415">
        <v>579374</v>
      </c>
      <c r="BA7415" t="s">
        <v>4728</v>
      </c>
      <c r="BB7415" t="s">
        <v>5989</v>
      </c>
      <c r="BF7415" t="s">
        <v>5931</v>
      </c>
    </row>
    <row r="7416" spans="46:58" x14ac:dyDescent="0.25">
      <c r="AT7416" t="s">
        <v>1894</v>
      </c>
      <c r="AX7416" t="s">
        <v>4762</v>
      </c>
      <c r="AY7416" s="104">
        <v>46119.48541666667</v>
      </c>
      <c r="AZ7416">
        <v>185035</v>
      </c>
      <c r="BA7416" t="s">
        <v>4728</v>
      </c>
      <c r="BB7416" t="s">
        <v>5989</v>
      </c>
      <c r="BF7416" t="s">
        <v>5925</v>
      </c>
    </row>
    <row r="7417" spans="46:58" x14ac:dyDescent="0.25">
      <c r="AT7417" t="s">
        <v>1941</v>
      </c>
      <c r="AU7417" t="s">
        <v>2197</v>
      </c>
      <c r="AX7417" t="s">
        <v>6931</v>
      </c>
      <c r="AY7417" s="104">
        <v>46119.486111111109</v>
      </c>
      <c r="AZ7417">
        <v>938485</v>
      </c>
      <c r="BA7417" t="s">
        <v>4761</v>
      </c>
      <c r="BB7417" t="s">
        <v>5989</v>
      </c>
      <c r="BC7417" t="s">
        <v>4731</v>
      </c>
      <c r="BF7417" t="s">
        <v>6756</v>
      </c>
    </row>
    <row r="7418" spans="46:58" x14ac:dyDescent="0.25">
      <c r="AT7418" t="s">
        <v>1507</v>
      </c>
      <c r="AX7418" t="s">
        <v>5929</v>
      </c>
      <c r="AY7418" s="104">
        <v>46119.486111111109</v>
      </c>
      <c r="AZ7418">
        <v>292978</v>
      </c>
      <c r="BA7418" t="s">
        <v>4728</v>
      </c>
      <c r="BB7418" t="s">
        <v>5989</v>
      </c>
      <c r="BF7418" t="s">
        <v>5950</v>
      </c>
    </row>
    <row r="7419" spans="46:58" x14ac:dyDescent="0.25">
      <c r="AT7419" t="s">
        <v>2391</v>
      </c>
      <c r="AX7419" t="s">
        <v>6976</v>
      </c>
      <c r="AY7419" s="104">
        <v>46119.486111111109</v>
      </c>
      <c r="AZ7419">
        <v>777812</v>
      </c>
      <c r="BA7419" t="s">
        <v>4761</v>
      </c>
      <c r="BB7419" t="s">
        <v>5989</v>
      </c>
      <c r="BF7419" t="s">
        <v>5966</v>
      </c>
    </row>
    <row r="7420" spans="46:58" x14ac:dyDescent="0.25">
      <c r="AT7420" t="s">
        <v>226</v>
      </c>
      <c r="AX7420" t="s">
        <v>5096</v>
      </c>
      <c r="AY7420" s="104">
        <v>46119.486805555556</v>
      </c>
      <c r="AZ7420">
        <v>942717</v>
      </c>
      <c r="BA7420" t="s">
        <v>4761</v>
      </c>
      <c r="BB7420" t="s">
        <v>5989</v>
      </c>
      <c r="BF7420" t="s">
        <v>5920</v>
      </c>
    </row>
    <row r="7421" spans="46:58" x14ac:dyDescent="0.25">
      <c r="AT7421" t="s">
        <v>1048</v>
      </c>
      <c r="AU7421" t="s">
        <v>256</v>
      </c>
      <c r="AX7421" t="s">
        <v>7941</v>
      </c>
      <c r="AY7421" s="104">
        <v>46119.487500000003</v>
      </c>
      <c r="AZ7421">
        <v>1013371</v>
      </c>
      <c r="BA7421" t="s">
        <v>4728</v>
      </c>
      <c r="BB7421" t="s">
        <v>5989</v>
      </c>
      <c r="BC7421" t="s">
        <v>4731</v>
      </c>
      <c r="BF7421" t="s">
        <v>6495</v>
      </c>
    </row>
    <row r="7422" spans="46:58" x14ac:dyDescent="0.25">
      <c r="AT7422" t="s">
        <v>1284</v>
      </c>
      <c r="AX7422" t="s">
        <v>7942</v>
      </c>
      <c r="AY7422" s="104">
        <v>46119.487500000003</v>
      </c>
      <c r="AZ7422">
        <v>775366</v>
      </c>
      <c r="BA7422" t="s">
        <v>4728</v>
      </c>
      <c r="BB7422" t="s">
        <v>5989</v>
      </c>
      <c r="BF7422" t="s">
        <v>5948</v>
      </c>
    </row>
    <row r="7423" spans="46:58" x14ac:dyDescent="0.25">
      <c r="AT7423" t="s">
        <v>2624</v>
      </c>
      <c r="AX7423" t="s">
        <v>5072</v>
      </c>
      <c r="AY7423" s="104">
        <v>46119.487500000003</v>
      </c>
      <c r="AZ7423">
        <v>238008</v>
      </c>
      <c r="BA7423" t="s">
        <v>4728</v>
      </c>
      <c r="BB7423" t="s">
        <v>5989</v>
      </c>
      <c r="BF7423" t="s">
        <v>5942</v>
      </c>
    </row>
    <row r="7424" spans="46:58" x14ac:dyDescent="0.25">
      <c r="AT7424" t="s">
        <v>1531</v>
      </c>
      <c r="AX7424" t="s">
        <v>4855</v>
      </c>
      <c r="AY7424" s="104">
        <v>46119.488194444442</v>
      </c>
      <c r="AZ7424">
        <v>662990</v>
      </c>
      <c r="BA7424" t="s">
        <v>4728</v>
      </c>
      <c r="BB7424" t="s">
        <v>5989</v>
      </c>
      <c r="BF7424" t="s">
        <v>5931</v>
      </c>
    </row>
    <row r="7425" spans="46:58" x14ac:dyDescent="0.25">
      <c r="AT7425" t="s">
        <v>836</v>
      </c>
      <c r="AX7425" t="s">
        <v>4733</v>
      </c>
      <c r="AY7425" s="104">
        <v>46119.488194444442</v>
      </c>
      <c r="AZ7425">
        <v>421431</v>
      </c>
      <c r="BA7425" t="s">
        <v>4728</v>
      </c>
      <c r="BB7425" t="s">
        <v>5989</v>
      </c>
      <c r="BF7425" t="s">
        <v>5942</v>
      </c>
    </row>
    <row r="7426" spans="46:58" x14ac:dyDescent="0.25">
      <c r="AT7426" t="s">
        <v>414</v>
      </c>
      <c r="AU7426" t="s">
        <v>220</v>
      </c>
      <c r="AX7426" t="s">
        <v>5045</v>
      </c>
      <c r="AY7426" s="104">
        <v>46119.488194444442</v>
      </c>
      <c r="AZ7426">
        <v>1879422</v>
      </c>
      <c r="BA7426" t="s">
        <v>4761</v>
      </c>
      <c r="BB7426" t="s">
        <v>5989</v>
      </c>
      <c r="BC7426" t="s">
        <v>4731</v>
      </c>
      <c r="BF7426" t="s">
        <v>7382</v>
      </c>
    </row>
    <row r="7427" spans="46:58" x14ac:dyDescent="0.25">
      <c r="AT7427" t="s">
        <v>1276</v>
      </c>
      <c r="AX7427" t="s">
        <v>4882</v>
      </c>
      <c r="AY7427" s="104">
        <v>46119.488888888889</v>
      </c>
      <c r="AZ7427">
        <v>410928</v>
      </c>
      <c r="BA7427" t="s">
        <v>4728</v>
      </c>
      <c r="BB7427" t="s">
        <v>5989</v>
      </c>
      <c r="BF7427" t="s">
        <v>5931</v>
      </c>
    </row>
    <row r="7428" spans="46:58" x14ac:dyDescent="0.25">
      <c r="AT7428" t="s">
        <v>2345</v>
      </c>
      <c r="AX7428" t="s">
        <v>5096</v>
      </c>
      <c r="AY7428" s="104">
        <v>46119.489583333336</v>
      </c>
      <c r="AZ7428">
        <v>584642</v>
      </c>
      <c r="BA7428" t="s">
        <v>4728</v>
      </c>
      <c r="BB7428" t="s">
        <v>5989</v>
      </c>
      <c r="BF7428" t="s">
        <v>5942</v>
      </c>
    </row>
    <row r="7429" spans="46:58" x14ac:dyDescent="0.25">
      <c r="AT7429" t="s">
        <v>1894</v>
      </c>
      <c r="AX7429" t="s">
        <v>4782</v>
      </c>
      <c r="AY7429" s="104">
        <v>46119.489583333336</v>
      </c>
      <c r="AZ7429">
        <v>325748</v>
      </c>
      <c r="BA7429" t="s">
        <v>4728</v>
      </c>
      <c r="BB7429" t="s">
        <v>5989</v>
      </c>
      <c r="BF7429" t="s">
        <v>5925</v>
      </c>
    </row>
    <row r="7430" spans="46:58" x14ac:dyDescent="0.25">
      <c r="AT7430" t="s">
        <v>298</v>
      </c>
      <c r="AX7430" t="s">
        <v>4782</v>
      </c>
      <c r="AY7430" s="104">
        <v>46119.489583333336</v>
      </c>
      <c r="AZ7430">
        <v>2023450</v>
      </c>
      <c r="BA7430" t="s">
        <v>4728</v>
      </c>
      <c r="BB7430" t="s">
        <v>5989</v>
      </c>
      <c r="BF7430" t="s">
        <v>4781</v>
      </c>
    </row>
    <row r="7431" spans="46:58" x14ac:dyDescent="0.25">
      <c r="AT7431" t="s">
        <v>432</v>
      </c>
      <c r="AX7431" t="s">
        <v>4774</v>
      </c>
      <c r="AY7431" s="104">
        <v>46119.490277777775</v>
      </c>
      <c r="AZ7431">
        <v>157246</v>
      </c>
      <c r="BA7431" t="s">
        <v>4728</v>
      </c>
      <c r="BB7431" t="s">
        <v>5989</v>
      </c>
      <c r="BC7431" t="s">
        <v>4731</v>
      </c>
      <c r="BF7431" t="s">
        <v>5966</v>
      </c>
    </row>
    <row r="7432" spans="46:58" x14ac:dyDescent="0.25">
      <c r="AT7432" t="s">
        <v>1945</v>
      </c>
      <c r="AX7432" t="s">
        <v>4926</v>
      </c>
      <c r="AY7432" s="104">
        <v>46119.490277777775</v>
      </c>
      <c r="AZ7432">
        <v>90971</v>
      </c>
      <c r="BA7432" t="s">
        <v>4728</v>
      </c>
      <c r="BB7432" t="s">
        <v>5989</v>
      </c>
      <c r="BF7432" t="s">
        <v>5925</v>
      </c>
    </row>
    <row r="7433" spans="46:58" x14ac:dyDescent="0.25">
      <c r="AT7433" t="s">
        <v>1941</v>
      </c>
      <c r="AX7433" t="s">
        <v>5334</v>
      </c>
      <c r="AY7433" s="104">
        <v>46119.490277777775</v>
      </c>
      <c r="AZ7433">
        <v>1678976</v>
      </c>
      <c r="BA7433" t="s">
        <v>4728</v>
      </c>
      <c r="BB7433" t="s">
        <v>5989</v>
      </c>
      <c r="BF7433" t="s">
        <v>5942</v>
      </c>
    </row>
    <row r="7434" spans="46:58" x14ac:dyDescent="0.25">
      <c r="AT7434" t="s">
        <v>2600</v>
      </c>
      <c r="AU7434" t="s">
        <v>1132</v>
      </c>
      <c r="AX7434" t="s">
        <v>4776</v>
      </c>
      <c r="AY7434" s="104">
        <v>46119.490972222222</v>
      </c>
      <c r="AZ7434">
        <v>2066556</v>
      </c>
      <c r="BA7434" t="s">
        <v>4761</v>
      </c>
      <c r="BB7434" t="s">
        <v>5989</v>
      </c>
      <c r="BC7434" t="s">
        <v>4731</v>
      </c>
      <c r="BF7434" t="s">
        <v>6756</v>
      </c>
    </row>
    <row r="7435" spans="46:58" x14ac:dyDescent="0.25">
      <c r="AT7435" t="s">
        <v>71</v>
      </c>
      <c r="AU7435" t="s">
        <v>1132</v>
      </c>
      <c r="AX7435" t="s">
        <v>4782</v>
      </c>
      <c r="AY7435" s="104">
        <v>46119.490972222222</v>
      </c>
      <c r="AZ7435">
        <v>637793</v>
      </c>
      <c r="BA7435" t="s">
        <v>4728</v>
      </c>
      <c r="BB7435" t="s">
        <v>5989</v>
      </c>
      <c r="BC7435" t="s">
        <v>4731</v>
      </c>
      <c r="BF7435" t="s">
        <v>6510</v>
      </c>
    </row>
    <row r="7436" spans="46:58" x14ac:dyDescent="0.25">
      <c r="AT7436" t="s">
        <v>551</v>
      </c>
      <c r="AX7436" t="s">
        <v>4755</v>
      </c>
      <c r="AY7436" s="104">
        <v>46119.490972222222</v>
      </c>
      <c r="AZ7436">
        <v>348751</v>
      </c>
      <c r="BA7436" t="s">
        <v>4728</v>
      </c>
      <c r="BB7436" t="s">
        <v>5989</v>
      </c>
      <c r="BF7436" t="s">
        <v>5931</v>
      </c>
    </row>
    <row r="7437" spans="46:58" x14ac:dyDescent="0.25">
      <c r="AT7437" t="s">
        <v>2561</v>
      </c>
      <c r="AX7437" t="s">
        <v>4926</v>
      </c>
      <c r="AY7437" s="104">
        <v>46119.490972222222</v>
      </c>
      <c r="AZ7437">
        <v>271656</v>
      </c>
      <c r="BA7437" t="s">
        <v>4728</v>
      </c>
      <c r="BB7437" t="s">
        <v>5989</v>
      </c>
      <c r="BF7437" t="s">
        <v>5956</v>
      </c>
    </row>
    <row r="7438" spans="46:58" x14ac:dyDescent="0.25">
      <c r="AT7438" t="s">
        <v>223</v>
      </c>
      <c r="AX7438" t="s">
        <v>4733</v>
      </c>
      <c r="AY7438" s="104">
        <v>46119.491666666669</v>
      </c>
      <c r="AZ7438">
        <v>619697</v>
      </c>
      <c r="BA7438" t="s">
        <v>4728</v>
      </c>
      <c r="BB7438" t="s">
        <v>5989</v>
      </c>
      <c r="BF7438" t="s">
        <v>5931</v>
      </c>
    </row>
    <row r="7439" spans="46:58" x14ac:dyDescent="0.25">
      <c r="AT7439" t="s">
        <v>1048</v>
      </c>
      <c r="AX7439" t="s">
        <v>6550</v>
      </c>
      <c r="AY7439" s="104">
        <v>46119.491666666669</v>
      </c>
      <c r="AZ7439">
        <v>304646</v>
      </c>
      <c r="BA7439" t="s">
        <v>4728</v>
      </c>
      <c r="BB7439" t="s">
        <v>5989</v>
      </c>
      <c r="BF7439" t="s">
        <v>5931</v>
      </c>
    </row>
    <row r="7440" spans="46:58" x14ac:dyDescent="0.25">
      <c r="AT7440" t="s">
        <v>1559</v>
      </c>
      <c r="AX7440" t="s">
        <v>5096</v>
      </c>
      <c r="AY7440" s="104">
        <v>46119.492361111108</v>
      </c>
      <c r="AZ7440">
        <v>2132859</v>
      </c>
      <c r="BA7440" t="s">
        <v>4761</v>
      </c>
      <c r="BB7440" t="s">
        <v>5989</v>
      </c>
      <c r="BF7440" t="s">
        <v>5966</v>
      </c>
    </row>
    <row r="7441" spans="46:58" x14ac:dyDescent="0.25">
      <c r="AT7441" t="s">
        <v>414</v>
      </c>
      <c r="AX7441" t="s">
        <v>5929</v>
      </c>
      <c r="AY7441" s="104">
        <v>46119.493055555555</v>
      </c>
      <c r="AZ7441">
        <v>365494</v>
      </c>
      <c r="BA7441" t="s">
        <v>4728</v>
      </c>
      <c r="BB7441" t="s">
        <v>5989</v>
      </c>
      <c r="BF7441" t="s">
        <v>5931</v>
      </c>
    </row>
    <row r="7442" spans="46:58" x14ac:dyDescent="0.25">
      <c r="AX7442" t="s">
        <v>4843</v>
      </c>
      <c r="AY7442" s="104">
        <v>46119.493055555555</v>
      </c>
      <c r="AZ7442">
        <v>51512</v>
      </c>
      <c r="BA7442" t="s">
        <v>4728</v>
      </c>
      <c r="BB7442" t="s">
        <v>5989</v>
      </c>
    </row>
    <row r="7443" spans="46:58" x14ac:dyDescent="0.25">
      <c r="AT7443" t="s">
        <v>1124</v>
      </c>
      <c r="AX7443" t="s">
        <v>6896</v>
      </c>
      <c r="AY7443" s="104">
        <v>46119.493055555555</v>
      </c>
      <c r="AZ7443">
        <v>342251</v>
      </c>
      <c r="BA7443" t="s">
        <v>4728</v>
      </c>
      <c r="BB7443" t="s">
        <v>5989</v>
      </c>
      <c r="BF7443" t="s">
        <v>5918</v>
      </c>
    </row>
    <row r="7444" spans="46:58" x14ac:dyDescent="0.25">
      <c r="AT7444" t="s">
        <v>1385</v>
      </c>
      <c r="AX7444" t="s">
        <v>4782</v>
      </c>
      <c r="AY7444" s="104">
        <v>46119.493055555555</v>
      </c>
      <c r="AZ7444">
        <v>513603</v>
      </c>
      <c r="BA7444" t="s">
        <v>4728</v>
      </c>
      <c r="BB7444" t="s">
        <v>5989</v>
      </c>
      <c r="BF7444" t="s">
        <v>5931</v>
      </c>
    </row>
    <row r="7445" spans="46:58" x14ac:dyDescent="0.25">
      <c r="AT7445" t="s">
        <v>308</v>
      </c>
      <c r="AX7445" t="s">
        <v>7479</v>
      </c>
      <c r="AY7445" s="104">
        <v>46119.493055555555</v>
      </c>
      <c r="AZ7445">
        <v>54169</v>
      </c>
      <c r="BA7445" t="s">
        <v>4728</v>
      </c>
      <c r="BB7445" t="s">
        <v>5989</v>
      </c>
      <c r="BF7445" t="s">
        <v>5925</v>
      </c>
    </row>
    <row r="7446" spans="46:58" x14ac:dyDescent="0.25">
      <c r="AT7446" t="s">
        <v>2403</v>
      </c>
      <c r="AX7446" t="s">
        <v>4877</v>
      </c>
      <c r="AY7446" s="104">
        <v>46119.493750000001</v>
      </c>
      <c r="AZ7446">
        <v>1086476</v>
      </c>
      <c r="BA7446" t="s">
        <v>4728</v>
      </c>
      <c r="BB7446" t="s">
        <v>5989</v>
      </c>
      <c r="BF7446" t="s">
        <v>5931</v>
      </c>
    </row>
    <row r="7447" spans="46:58" x14ac:dyDescent="0.25">
      <c r="AT7447" t="s">
        <v>2383</v>
      </c>
      <c r="AX7447" t="s">
        <v>5284</v>
      </c>
      <c r="AY7447" s="104">
        <v>46119.493750000001</v>
      </c>
      <c r="AZ7447">
        <v>520551</v>
      </c>
      <c r="BA7447" t="s">
        <v>4728</v>
      </c>
      <c r="BB7447" t="s">
        <v>5989</v>
      </c>
      <c r="BF7447" t="s">
        <v>5931</v>
      </c>
    </row>
    <row r="7448" spans="46:58" x14ac:dyDescent="0.25">
      <c r="AT7448" t="s">
        <v>2559</v>
      </c>
      <c r="AX7448" t="s">
        <v>7479</v>
      </c>
      <c r="AY7448" s="104">
        <v>46119.493750000001</v>
      </c>
      <c r="AZ7448">
        <v>112912</v>
      </c>
      <c r="BA7448" t="s">
        <v>4728</v>
      </c>
      <c r="BB7448" t="s">
        <v>5989</v>
      </c>
      <c r="BF7448" t="s">
        <v>4781</v>
      </c>
    </row>
    <row r="7449" spans="46:58" x14ac:dyDescent="0.25">
      <c r="AT7449" t="s">
        <v>1945</v>
      </c>
      <c r="AX7449" t="s">
        <v>5093</v>
      </c>
      <c r="AY7449" s="104">
        <v>46119.494444444441</v>
      </c>
      <c r="AZ7449">
        <v>260004</v>
      </c>
      <c r="BA7449" t="s">
        <v>4728</v>
      </c>
      <c r="BB7449" t="s">
        <v>5989</v>
      </c>
      <c r="BF7449" t="s">
        <v>5942</v>
      </c>
    </row>
    <row r="7450" spans="46:58" x14ac:dyDescent="0.25">
      <c r="AT7450" t="s">
        <v>226</v>
      </c>
      <c r="AX7450" t="s">
        <v>4853</v>
      </c>
      <c r="AY7450" s="104">
        <v>46119.494444444441</v>
      </c>
      <c r="AZ7450">
        <v>587039</v>
      </c>
      <c r="BA7450" t="s">
        <v>4728</v>
      </c>
      <c r="BB7450" t="s">
        <v>5989</v>
      </c>
      <c r="BF7450" t="s">
        <v>5931</v>
      </c>
    </row>
    <row r="7451" spans="46:58" x14ac:dyDescent="0.25">
      <c r="AT7451" t="s">
        <v>250</v>
      </c>
      <c r="AU7451" t="s">
        <v>2197</v>
      </c>
      <c r="AX7451" t="s">
        <v>4849</v>
      </c>
      <c r="AY7451" s="104">
        <v>46119.494444444441</v>
      </c>
      <c r="AZ7451">
        <v>535657</v>
      </c>
      <c r="BA7451" t="s">
        <v>4728</v>
      </c>
      <c r="BB7451" t="s">
        <v>5989</v>
      </c>
      <c r="BC7451" t="s">
        <v>4731</v>
      </c>
      <c r="BF7451" t="s">
        <v>6148</v>
      </c>
    </row>
    <row r="7452" spans="46:58" x14ac:dyDescent="0.25">
      <c r="AT7452" t="s">
        <v>432</v>
      </c>
      <c r="AX7452" t="s">
        <v>6041</v>
      </c>
      <c r="AY7452" s="104">
        <v>46119.494444444441</v>
      </c>
      <c r="AZ7452">
        <v>222643</v>
      </c>
      <c r="BA7452" t="s">
        <v>4728</v>
      </c>
      <c r="BB7452" t="s">
        <v>5989</v>
      </c>
      <c r="BF7452" t="s">
        <v>5942</v>
      </c>
    </row>
    <row r="7453" spans="46:58" x14ac:dyDescent="0.25">
      <c r="AT7453" t="s">
        <v>2391</v>
      </c>
      <c r="AX7453" t="s">
        <v>5764</v>
      </c>
      <c r="AY7453" s="104">
        <v>46119.494444444441</v>
      </c>
      <c r="AZ7453">
        <v>63776</v>
      </c>
      <c r="BA7453" t="s">
        <v>4728</v>
      </c>
      <c r="BB7453" t="s">
        <v>5989</v>
      </c>
      <c r="BF7453" t="s">
        <v>5925</v>
      </c>
    </row>
    <row r="7454" spans="46:58" x14ac:dyDescent="0.25">
      <c r="AT7454" t="s">
        <v>516</v>
      </c>
      <c r="AU7454" t="s">
        <v>217</v>
      </c>
      <c r="AX7454" t="s">
        <v>7943</v>
      </c>
      <c r="AY7454" s="104">
        <v>46119.494444444441</v>
      </c>
      <c r="AZ7454">
        <v>1592370</v>
      </c>
      <c r="BA7454" t="s">
        <v>4761</v>
      </c>
      <c r="BB7454" t="s">
        <v>5989</v>
      </c>
      <c r="BC7454" t="s">
        <v>4731</v>
      </c>
      <c r="BF7454" t="s">
        <v>6756</v>
      </c>
    </row>
    <row r="7455" spans="46:58" x14ac:dyDescent="0.25">
      <c r="AT7455" t="s">
        <v>2431</v>
      </c>
      <c r="AX7455" t="s">
        <v>5912</v>
      </c>
      <c r="AY7455" s="104">
        <v>46119.495138888888</v>
      </c>
      <c r="AZ7455">
        <v>524185</v>
      </c>
      <c r="BA7455" t="s">
        <v>4728</v>
      </c>
      <c r="BB7455" t="s">
        <v>5989</v>
      </c>
      <c r="BF7455" t="s">
        <v>5931</v>
      </c>
    </row>
    <row r="7456" spans="46:58" x14ac:dyDescent="0.25">
      <c r="AT7456" t="s">
        <v>836</v>
      </c>
      <c r="AX7456" t="s">
        <v>7944</v>
      </c>
      <c r="AY7456" s="104">
        <v>46119.495138888888</v>
      </c>
      <c r="AZ7456">
        <v>1078357</v>
      </c>
      <c r="BA7456" t="s">
        <v>4728</v>
      </c>
      <c r="BB7456" t="s">
        <v>5989</v>
      </c>
      <c r="BF7456" t="s">
        <v>5942</v>
      </c>
    </row>
    <row r="7457" spans="46:58" x14ac:dyDescent="0.25">
      <c r="AT7457" t="s">
        <v>235</v>
      </c>
      <c r="AX7457" t="s">
        <v>5764</v>
      </c>
      <c r="AY7457" s="104">
        <v>46119.495138888888</v>
      </c>
      <c r="AZ7457">
        <v>78708</v>
      </c>
      <c r="BA7457" t="s">
        <v>4728</v>
      </c>
      <c r="BB7457" t="s">
        <v>5989</v>
      </c>
      <c r="BF7457" t="s">
        <v>5925</v>
      </c>
    </row>
    <row r="7458" spans="46:58" x14ac:dyDescent="0.25">
      <c r="AT7458" t="s">
        <v>1894</v>
      </c>
      <c r="AX7458" t="s">
        <v>5725</v>
      </c>
      <c r="AY7458" s="104">
        <v>46119.495138888888</v>
      </c>
      <c r="AZ7458">
        <v>283183</v>
      </c>
      <c r="BA7458" t="s">
        <v>4728</v>
      </c>
      <c r="BB7458" t="s">
        <v>5989</v>
      </c>
      <c r="BF7458" t="s">
        <v>5942</v>
      </c>
    </row>
    <row r="7459" spans="46:58" x14ac:dyDescent="0.25">
      <c r="AT7459" t="s">
        <v>1507</v>
      </c>
      <c r="AX7459" t="s">
        <v>5310</v>
      </c>
      <c r="AY7459" s="104">
        <v>46119.495833333334</v>
      </c>
      <c r="AZ7459">
        <v>201540</v>
      </c>
      <c r="BA7459" t="s">
        <v>4728</v>
      </c>
      <c r="BB7459" t="s">
        <v>5989</v>
      </c>
      <c r="BF7459" t="s">
        <v>5942</v>
      </c>
    </row>
    <row r="7460" spans="46:58" x14ac:dyDescent="0.25">
      <c r="AT7460" t="s">
        <v>71</v>
      </c>
      <c r="AU7460" t="s">
        <v>1688</v>
      </c>
      <c r="AX7460" t="s">
        <v>4762</v>
      </c>
      <c r="AY7460" s="104">
        <v>46119.495833333334</v>
      </c>
      <c r="AZ7460">
        <v>961099</v>
      </c>
      <c r="BA7460" t="s">
        <v>4728</v>
      </c>
      <c r="BB7460" t="s">
        <v>5989</v>
      </c>
      <c r="BC7460" t="s">
        <v>4731</v>
      </c>
      <c r="BF7460" t="s">
        <v>7945</v>
      </c>
    </row>
    <row r="7461" spans="46:58" x14ac:dyDescent="0.25">
      <c r="AT7461" t="s">
        <v>2559</v>
      </c>
      <c r="AX7461" t="s">
        <v>5764</v>
      </c>
      <c r="AY7461" s="104">
        <v>46119.495833333334</v>
      </c>
      <c r="AZ7461">
        <v>123041</v>
      </c>
      <c r="BA7461" t="s">
        <v>4728</v>
      </c>
      <c r="BB7461" t="s">
        <v>5989</v>
      </c>
      <c r="BF7461" t="s">
        <v>5925</v>
      </c>
    </row>
    <row r="7462" spans="46:58" x14ac:dyDescent="0.25">
      <c r="AT7462" t="s">
        <v>852</v>
      </c>
      <c r="AX7462" t="s">
        <v>5847</v>
      </c>
      <c r="AY7462" s="104">
        <v>46119.495833333334</v>
      </c>
      <c r="AZ7462">
        <v>186121</v>
      </c>
      <c r="BA7462" t="s">
        <v>4728</v>
      </c>
      <c r="BB7462" t="s">
        <v>5989</v>
      </c>
      <c r="BF7462" t="s">
        <v>5942</v>
      </c>
    </row>
    <row r="7463" spans="46:58" x14ac:dyDescent="0.25">
      <c r="AT7463" t="s">
        <v>308</v>
      </c>
      <c r="AX7463" t="s">
        <v>7823</v>
      </c>
      <c r="AY7463" s="104">
        <v>46119.496527777781</v>
      </c>
      <c r="AZ7463">
        <v>51793</v>
      </c>
      <c r="BA7463" t="s">
        <v>4728</v>
      </c>
      <c r="BB7463" t="s">
        <v>5989</v>
      </c>
      <c r="BF7463" t="s">
        <v>5925</v>
      </c>
    </row>
    <row r="7464" spans="46:58" x14ac:dyDescent="0.25">
      <c r="AT7464" t="s">
        <v>2561</v>
      </c>
      <c r="AX7464" t="s">
        <v>6740</v>
      </c>
      <c r="AY7464" s="104">
        <v>46119.496527777781</v>
      </c>
      <c r="AZ7464">
        <v>250853</v>
      </c>
      <c r="BA7464" t="s">
        <v>4728</v>
      </c>
      <c r="BB7464" t="s">
        <v>5989</v>
      </c>
      <c r="BF7464" t="s">
        <v>5918</v>
      </c>
    </row>
    <row r="7465" spans="46:58" x14ac:dyDescent="0.25">
      <c r="AT7465" t="s">
        <v>2391</v>
      </c>
      <c r="AX7465" t="s">
        <v>4886</v>
      </c>
      <c r="AY7465" s="104">
        <v>46119.496527777781</v>
      </c>
      <c r="AZ7465">
        <v>1230467</v>
      </c>
      <c r="BA7465" t="s">
        <v>4761</v>
      </c>
      <c r="BB7465" t="s">
        <v>5989</v>
      </c>
      <c r="BF7465" t="s">
        <v>5966</v>
      </c>
    </row>
    <row r="7466" spans="46:58" x14ac:dyDescent="0.25">
      <c r="AT7466" t="s">
        <v>551</v>
      </c>
      <c r="AX7466" t="s">
        <v>4890</v>
      </c>
      <c r="AY7466" s="104">
        <v>46119.496527777781</v>
      </c>
      <c r="AZ7466">
        <v>189836</v>
      </c>
      <c r="BA7466" t="s">
        <v>4728</v>
      </c>
      <c r="BB7466" t="s">
        <v>5989</v>
      </c>
      <c r="BF7466" t="s">
        <v>5942</v>
      </c>
    </row>
    <row r="7467" spans="46:58" x14ac:dyDescent="0.25">
      <c r="AT7467" t="s">
        <v>2429</v>
      </c>
      <c r="AX7467" t="s">
        <v>6464</v>
      </c>
      <c r="AY7467" s="104">
        <v>46119.496527777781</v>
      </c>
      <c r="AZ7467">
        <v>388423</v>
      </c>
      <c r="BA7467" t="s">
        <v>4728</v>
      </c>
      <c r="BB7467" t="s">
        <v>5989</v>
      </c>
      <c r="BF7467" t="s">
        <v>5942</v>
      </c>
    </row>
    <row r="7468" spans="46:58" x14ac:dyDescent="0.25">
      <c r="AT7468" t="s">
        <v>1048</v>
      </c>
      <c r="AX7468" t="s">
        <v>4839</v>
      </c>
      <c r="AY7468" s="104">
        <v>46119.49722222222</v>
      </c>
      <c r="AZ7468">
        <v>570646</v>
      </c>
      <c r="BA7468" t="s">
        <v>4761</v>
      </c>
      <c r="BB7468" t="s">
        <v>5989</v>
      </c>
      <c r="BF7468" t="s">
        <v>5966</v>
      </c>
    </row>
    <row r="7469" spans="46:58" x14ac:dyDescent="0.25">
      <c r="AT7469" t="s">
        <v>1531</v>
      </c>
      <c r="AU7469" t="s">
        <v>2197</v>
      </c>
      <c r="AX7469" t="s">
        <v>6931</v>
      </c>
      <c r="AY7469" s="104">
        <v>46119.49722222222</v>
      </c>
      <c r="AZ7469">
        <v>1430992</v>
      </c>
      <c r="BA7469" t="s">
        <v>4728</v>
      </c>
      <c r="BB7469" t="s">
        <v>5989</v>
      </c>
      <c r="BC7469" t="s">
        <v>4731</v>
      </c>
      <c r="BF7469" t="s">
        <v>7073</v>
      </c>
    </row>
    <row r="7470" spans="46:58" x14ac:dyDescent="0.25">
      <c r="AT7470" t="s">
        <v>1559</v>
      </c>
      <c r="AX7470" t="s">
        <v>6750</v>
      </c>
      <c r="AY7470" s="104">
        <v>46119.497916666667</v>
      </c>
      <c r="AZ7470">
        <v>795830</v>
      </c>
      <c r="BA7470" t="s">
        <v>4728</v>
      </c>
      <c r="BB7470" t="s">
        <v>5989</v>
      </c>
      <c r="BF7470" t="s">
        <v>5925</v>
      </c>
    </row>
    <row r="7471" spans="46:58" x14ac:dyDescent="0.25">
      <c r="AT7471" t="s">
        <v>2345</v>
      </c>
      <c r="AX7471" t="s">
        <v>5617</v>
      </c>
      <c r="AY7471" s="104">
        <v>46119.498611111114</v>
      </c>
      <c r="AZ7471">
        <v>253095</v>
      </c>
      <c r="BA7471" t="s">
        <v>4728</v>
      </c>
      <c r="BB7471" t="s">
        <v>5989</v>
      </c>
      <c r="BF7471" t="s">
        <v>5942</v>
      </c>
    </row>
    <row r="7472" spans="46:58" x14ac:dyDescent="0.25">
      <c r="AT7472" t="s">
        <v>308</v>
      </c>
      <c r="AX7472" t="s">
        <v>7946</v>
      </c>
      <c r="AY7472" s="104">
        <v>46119.498611111114</v>
      </c>
      <c r="AZ7472">
        <v>682731</v>
      </c>
      <c r="BA7472" t="s">
        <v>4728</v>
      </c>
      <c r="BB7472" t="s">
        <v>5989</v>
      </c>
      <c r="BF7472" t="s">
        <v>5931</v>
      </c>
    </row>
    <row r="7473" spans="46:58" x14ac:dyDescent="0.25">
      <c r="AT7473" t="s">
        <v>414</v>
      </c>
      <c r="AX7473" t="s">
        <v>4782</v>
      </c>
      <c r="AY7473" s="104">
        <v>46119.498611111114</v>
      </c>
      <c r="AZ7473">
        <v>431651</v>
      </c>
      <c r="BA7473" t="s">
        <v>4728</v>
      </c>
      <c r="BB7473" t="s">
        <v>5989</v>
      </c>
      <c r="BF7473" t="s">
        <v>5918</v>
      </c>
    </row>
    <row r="7474" spans="46:58" x14ac:dyDescent="0.25">
      <c r="AT7474" t="s">
        <v>1945</v>
      </c>
      <c r="AX7474" t="s">
        <v>4755</v>
      </c>
      <c r="AY7474" s="104">
        <v>46119.498611111114</v>
      </c>
      <c r="AZ7474">
        <v>364826</v>
      </c>
      <c r="BA7474" t="s">
        <v>4728</v>
      </c>
      <c r="BB7474" t="s">
        <v>5989</v>
      </c>
      <c r="BF7474" t="s">
        <v>5931</v>
      </c>
    </row>
    <row r="7475" spans="46:58" x14ac:dyDescent="0.25">
      <c r="AT7475" t="s">
        <v>1124</v>
      </c>
      <c r="AX7475" t="s">
        <v>7947</v>
      </c>
      <c r="AY7475" s="104">
        <v>46119.499305555553</v>
      </c>
      <c r="AZ7475">
        <v>626812</v>
      </c>
      <c r="BA7475" t="s">
        <v>4728</v>
      </c>
      <c r="BB7475" t="s">
        <v>5989</v>
      </c>
      <c r="BF7475" t="s">
        <v>5920</v>
      </c>
    </row>
    <row r="7476" spans="46:58" x14ac:dyDescent="0.25">
      <c r="AT7476" t="s">
        <v>432</v>
      </c>
      <c r="AX7476" t="s">
        <v>5174</v>
      </c>
      <c r="AY7476" s="104">
        <v>46119.499305555553</v>
      </c>
      <c r="AZ7476">
        <v>1093288</v>
      </c>
      <c r="BA7476" t="s">
        <v>4728</v>
      </c>
      <c r="BB7476" t="s">
        <v>5989</v>
      </c>
      <c r="BF7476" t="s">
        <v>4781</v>
      </c>
    </row>
    <row r="7477" spans="46:58" x14ac:dyDescent="0.25">
      <c r="AT7477" t="s">
        <v>2407</v>
      </c>
      <c r="AX7477">
        <v>16469786498</v>
      </c>
      <c r="AY7477" s="104">
        <v>46119.499305555553</v>
      </c>
      <c r="AZ7477">
        <v>3003716</v>
      </c>
      <c r="BA7477" t="s">
        <v>4728</v>
      </c>
      <c r="BB7477" t="s">
        <v>5989</v>
      </c>
      <c r="BF7477" t="s">
        <v>5956</v>
      </c>
    </row>
    <row r="7478" spans="46:58" x14ac:dyDescent="0.25">
      <c r="AT7478" t="s">
        <v>516</v>
      </c>
      <c r="AU7478" t="s">
        <v>1688</v>
      </c>
      <c r="AX7478" t="s">
        <v>4944</v>
      </c>
      <c r="AY7478" s="104">
        <v>46119.5</v>
      </c>
      <c r="AZ7478">
        <v>712604</v>
      </c>
      <c r="BA7478" t="s">
        <v>4728</v>
      </c>
      <c r="BB7478" t="s">
        <v>5989</v>
      </c>
      <c r="BC7478" t="s">
        <v>4731</v>
      </c>
      <c r="BF7478" t="s">
        <v>6411</v>
      </c>
    </row>
    <row r="7479" spans="46:58" x14ac:dyDescent="0.25">
      <c r="AT7479" t="s">
        <v>1134</v>
      </c>
      <c r="AX7479" t="s">
        <v>5807</v>
      </c>
      <c r="AY7479" s="104">
        <v>46119.5</v>
      </c>
      <c r="AZ7479">
        <v>239508</v>
      </c>
      <c r="BA7479" t="s">
        <v>4728</v>
      </c>
      <c r="BB7479" t="s">
        <v>5989</v>
      </c>
      <c r="BF7479" t="s">
        <v>4781</v>
      </c>
    </row>
    <row r="7480" spans="46:58" x14ac:dyDescent="0.25">
      <c r="AT7480" t="s">
        <v>1985</v>
      </c>
      <c r="AU7480" t="s">
        <v>1132</v>
      </c>
      <c r="AX7480" t="s">
        <v>5112</v>
      </c>
      <c r="AY7480" s="104">
        <v>46119.5</v>
      </c>
      <c r="AZ7480">
        <v>1133379</v>
      </c>
      <c r="BA7480" t="s">
        <v>4761</v>
      </c>
      <c r="BB7480" t="s">
        <v>5989</v>
      </c>
      <c r="BC7480" t="s">
        <v>4731</v>
      </c>
      <c r="BF7480" t="s">
        <v>6756</v>
      </c>
    </row>
    <row r="7481" spans="46:58" x14ac:dyDescent="0.25">
      <c r="AT7481" t="s">
        <v>2559</v>
      </c>
      <c r="AX7481" t="s">
        <v>4918</v>
      </c>
      <c r="AY7481" s="104">
        <v>46119.5</v>
      </c>
      <c r="AZ7481">
        <v>272991</v>
      </c>
      <c r="BA7481" t="s">
        <v>4728</v>
      </c>
      <c r="BB7481" t="s">
        <v>5989</v>
      </c>
      <c r="BF7481" t="s">
        <v>5942</v>
      </c>
    </row>
    <row r="7482" spans="46:58" x14ac:dyDescent="0.25">
      <c r="AT7482" t="s">
        <v>1385</v>
      </c>
      <c r="AX7482" t="s">
        <v>4783</v>
      </c>
      <c r="AY7482" s="104">
        <v>46119.500694444447</v>
      </c>
      <c r="AZ7482">
        <v>1387724</v>
      </c>
      <c r="BA7482" t="s">
        <v>4728</v>
      </c>
      <c r="BB7482" t="s">
        <v>5989</v>
      </c>
      <c r="BF7482" t="s">
        <v>5931</v>
      </c>
    </row>
    <row r="7483" spans="46:58" x14ac:dyDescent="0.25">
      <c r="AT7483" t="s">
        <v>223</v>
      </c>
      <c r="AX7483" t="s">
        <v>4848</v>
      </c>
      <c r="AY7483" s="104">
        <v>46119.500694444447</v>
      </c>
      <c r="AZ7483">
        <v>656151</v>
      </c>
      <c r="BA7483" t="s">
        <v>4728</v>
      </c>
      <c r="BB7483" t="s">
        <v>5989</v>
      </c>
      <c r="BF7483" t="s">
        <v>5920</v>
      </c>
    </row>
    <row r="7484" spans="46:58" x14ac:dyDescent="0.25">
      <c r="AT7484" t="s">
        <v>1048</v>
      </c>
      <c r="AX7484" t="s">
        <v>4755</v>
      </c>
      <c r="AY7484" s="104">
        <v>46119.500694444447</v>
      </c>
      <c r="AZ7484">
        <v>832908</v>
      </c>
      <c r="BA7484" t="s">
        <v>4728</v>
      </c>
      <c r="BB7484" t="s">
        <v>5989</v>
      </c>
      <c r="BF7484" t="s">
        <v>5918</v>
      </c>
    </row>
    <row r="7485" spans="46:58" x14ac:dyDescent="0.25">
      <c r="AT7485" t="s">
        <v>1894</v>
      </c>
      <c r="AX7485" t="s">
        <v>4836</v>
      </c>
      <c r="AY7485" s="104">
        <v>46119.500694444447</v>
      </c>
      <c r="AZ7485">
        <v>128263</v>
      </c>
      <c r="BA7485" t="s">
        <v>4728</v>
      </c>
      <c r="BB7485" t="s">
        <v>5989</v>
      </c>
      <c r="BF7485" t="s">
        <v>5942</v>
      </c>
    </row>
    <row r="7486" spans="46:58" x14ac:dyDescent="0.25">
      <c r="AT7486" t="s">
        <v>551</v>
      </c>
      <c r="AX7486" t="s">
        <v>7948</v>
      </c>
      <c r="AY7486" s="104">
        <v>46119.500694444447</v>
      </c>
      <c r="AZ7486">
        <v>141596</v>
      </c>
      <c r="BA7486" t="s">
        <v>4728</v>
      </c>
      <c r="BB7486" t="s">
        <v>5989</v>
      </c>
      <c r="BF7486" t="s">
        <v>5942</v>
      </c>
    </row>
    <row r="7487" spans="46:58" x14ac:dyDescent="0.25">
      <c r="AT7487" t="s">
        <v>2600</v>
      </c>
      <c r="AX7487" t="s">
        <v>4818</v>
      </c>
      <c r="AY7487" s="104">
        <v>46119.501388888886</v>
      </c>
      <c r="AZ7487">
        <v>2588971</v>
      </c>
      <c r="BA7487" t="s">
        <v>4761</v>
      </c>
      <c r="BB7487" t="s">
        <v>5989</v>
      </c>
      <c r="BF7487" t="s">
        <v>5918</v>
      </c>
    </row>
    <row r="7488" spans="46:58" x14ac:dyDescent="0.25">
      <c r="AT7488" t="s">
        <v>1531</v>
      </c>
      <c r="AX7488" t="s">
        <v>4836</v>
      </c>
      <c r="AY7488" s="104">
        <v>46119.501388888886</v>
      </c>
      <c r="AZ7488">
        <v>424512</v>
      </c>
      <c r="BA7488" t="s">
        <v>4728</v>
      </c>
      <c r="BB7488" t="s">
        <v>5989</v>
      </c>
      <c r="BC7488" t="s">
        <v>4731</v>
      </c>
      <c r="BF7488" t="s">
        <v>5931</v>
      </c>
    </row>
    <row r="7489" spans="46:58" x14ac:dyDescent="0.25">
      <c r="AT7489" t="s">
        <v>2383</v>
      </c>
      <c r="AU7489" t="s">
        <v>220</v>
      </c>
      <c r="AX7489" t="s">
        <v>7949</v>
      </c>
      <c r="AY7489" s="104">
        <v>46119.501388888886</v>
      </c>
      <c r="AZ7489">
        <v>832920</v>
      </c>
      <c r="BA7489" t="s">
        <v>4761</v>
      </c>
      <c r="BB7489" t="s">
        <v>5989</v>
      </c>
      <c r="BC7489" t="s">
        <v>4731</v>
      </c>
      <c r="BF7489" t="s">
        <v>5966</v>
      </c>
    </row>
    <row r="7490" spans="46:58" x14ac:dyDescent="0.25">
      <c r="AT7490" t="s">
        <v>1292</v>
      </c>
      <c r="AX7490" t="s">
        <v>5714</v>
      </c>
      <c r="AY7490" s="104">
        <v>46119.502083333333</v>
      </c>
      <c r="AZ7490">
        <v>277982</v>
      </c>
      <c r="BA7490" t="s">
        <v>4728</v>
      </c>
      <c r="BB7490" t="s">
        <v>5989</v>
      </c>
      <c r="BF7490" t="s">
        <v>5931</v>
      </c>
    </row>
    <row r="7491" spans="46:58" x14ac:dyDescent="0.25">
      <c r="AT7491" t="s">
        <v>2431</v>
      </c>
      <c r="AX7491" t="s">
        <v>4949</v>
      </c>
      <c r="AY7491" s="104">
        <v>46119.502083333333</v>
      </c>
      <c r="AZ7491">
        <v>300589</v>
      </c>
      <c r="BA7491" t="s">
        <v>4728</v>
      </c>
      <c r="BB7491" t="s">
        <v>5989</v>
      </c>
      <c r="BF7491" t="s">
        <v>5931</v>
      </c>
    </row>
    <row r="7492" spans="46:58" x14ac:dyDescent="0.25">
      <c r="AT7492" t="s">
        <v>2345</v>
      </c>
      <c r="AX7492" t="s">
        <v>7950</v>
      </c>
      <c r="AY7492" s="104">
        <v>46119.502083333333</v>
      </c>
      <c r="AZ7492">
        <v>90330</v>
      </c>
      <c r="BA7492" t="s">
        <v>4728</v>
      </c>
      <c r="BB7492" t="s">
        <v>5989</v>
      </c>
      <c r="BF7492" t="s">
        <v>4781</v>
      </c>
    </row>
    <row r="7493" spans="46:58" x14ac:dyDescent="0.25">
      <c r="AT7493" t="s">
        <v>2391</v>
      </c>
      <c r="AX7493" t="s">
        <v>5847</v>
      </c>
      <c r="AY7493" s="104">
        <v>46119.502083333333</v>
      </c>
      <c r="AZ7493">
        <v>440119</v>
      </c>
      <c r="BA7493" t="s">
        <v>4728</v>
      </c>
      <c r="BB7493" t="s">
        <v>5989</v>
      </c>
      <c r="BF7493" t="s">
        <v>5942</v>
      </c>
    </row>
    <row r="7494" spans="46:58" x14ac:dyDescent="0.25">
      <c r="AT7494" t="s">
        <v>1985</v>
      </c>
      <c r="AU7494" t="s">
        <v>1132</v>
      </c>
      <c r="AX7494" t="s">
        <v>5754</v>
      </c>
      <c r="AY7494" s="104">
        <v>46119.502083333333</v>
      </c>
      <c r="AZ7494">
        <v>671868</v>
      </c>
      <c r="BA7494" t="s">
        <v>4728</v>
      </c>
      <c r="BB7494" t="s">
        <v>5989</v>
      </c>
      <c r="BC7494" t="s">
        <v>4731</v>
      </c>
      <c r="BF7494" t="s">
        <v>7292</v>
      </c>
    </row>
    <row r="7495" spans="46:58" x14ac:dyDescent="0.25">
      <c r="AT7495" t="s">
        <v>1134</v>
      </c>
      <c r="AX7495" t="s">
        <v>6806</v>
      </c>
      <c r="AY7495" s="104">
        <v>46119.502083333333</v>
      </c>
      <c r="AZ7495">
        <v>796463</v>
      </c>
      <c r="BA7495" t="s">
        <v>4728</v>
      </c>
      <c r="BB7495" t="s">
        <v>5989</v>
      </c>
      <c r="BF7495" t="s">
        <v>4781</v>
      </c>
    </row>
    <row r="7496" spans="46:58" x14ac:dyDescent="0.25">
      <c r="AT7496" t="s">
        <v>78</v>
      </c>
      <c r="AX7496" t="s">
        <v>4836</v>
      </c>
      <c r="AY7496" s="104">
        <v>46119.502083333333</v>
      </c>
      <c r="AZ7496">
        <v>3718252</v>
      </c>
      <c r="BA7496" t="s">
        <v>4728</v>
      </c>
      <c r="BB7496" t="s">
        <v>5989</v>
      </c>
      <c r="BF7496" t="s">
        <v>5918</v>
      </c>
    </row>
    <row r="7497" spans="46:58" x14ac:dyDescent="0.25">
      <c r="AT7497" t="s">
        <v>1894</v>
      </c>
      <c r="AX7497" t="s">
        <v>7104</v>
      </c>
      <c r="AY7497" s="104">
        <v>46119.502083333333</v>
      </c>
      <c r="AZ7497">
        <v>206900</v>
      </c>
      <c r="BA7497" t="s">
        <v>4728</v>
      </c>
      <c r="BB7497" t="s">
        <v>5989</v>
      </c>
      <c r="BF7497" t="s">
        <v>5925</v>
      </c>
    </row>
    <row r="7498" spans="46:58" x14ac:dyDescent="0.25">
      <c r="AT7498" t="s">
        <v>551</v>
      </c>
      <c r="AU7498" t="s">
        <v>1688</v>
      </c>
      <c r="AX7498" t="s">
        <v>5556</v>
      </c>
      <c r="AY7498" s="104">
        <v>46119.50277777778</v>
      </c>
      <c r="AZ7498">
        <v>1216884</v>
      </c>
      <c r="BA7498" t="s">
        <v>4761</v>
      </c>
      <c r="BB7498" t="s">
        <v>5989</v>
      </c>
      <c r="BC7498" t="s">
        <v>4731</v>
      </c>
      <c r="BF7498" t="s">
        <v>6240</v>
      </c>
    </row>
    <row r="7499" spans="46:58" x14ac:dyDescent="0.25">
      <c r="AT7499" t="s">
        <v>71</v>
      </c>
      <c r="AX7499" t="s">
        <v>7950</v>
      </c>
      <c r="AY7499" s="104">
        <v>46119.50277777778</v>
      </c>
      <c r="AZ7499">
        <v>470240</v>
      </c>
      <c r="BA7499" t="s">
        <v>4728</v>
      </c>
      <c r="BB7499" t="s">
        <v>5989</v>
      </c>
      <c r="BF7499" t="s">
        <v>5958</v>
      </c>
    </row>
    <row r="7500" spans="46:58" x14ac:dyDescent="0.25">
      <c r="AT7500" t="s">
        <v>1531</v>
      </c>
      <c r="AX7500" t="s">
        <v>4733</v>
      </c>
      <c r="AY7500" s="104">
        <v>46119.503472222219</v>
      </c>
      <c r="AZ7500">
        <v>249927</v>
      </c>
      <c r="BA7500" t="s">
        <v>4728</v>
      </c>
      <c r="BB7500" t="s">
        <v>5989</v>
      </c>
      <c r="BF7500" t="s">
        <v>5931</v>
      </c>
    </row>
    <row r="7501" spans="46:58" x14ac:dyDescent="0.25">
      <c r="AT7501" t="s">
        <v>2559</v>
      </c>
      <c r="AX7501" t="s">
        <v>4858</v>
      </c>
      <c r="AY7501" s="104">
        <v>46119.504166666666</v>
      </c>
      <c r="AZ7501">
        <v>376300</v>
      </c>
      <c r="BA7501" t="s">
        <v>4761</v>
      </c>
      <c r="BB7501" t="s">
        <v>5989</v>
      </c>
      <c r="BF7501" t="s">
        <v>5942</v>
      </c>
    </row>
    <row r="7502" spans="46:58" x14ac:dyDescent="0.25">
      <c r="AT7502" t="s">
        <v>2345</v>
      </c>
      <c r="AX7502" t="s">
        <v>5086</v>
      </c>
      <c r="AY7502" s="104">
        <v>46119.504166666666</v>
      </c>
      <c r="AZ7502">
        <v>300329</v>
      </c>
      <c r="BA7502" t="s">
        <v>4728</v>
      </c>
      <c r="BB7502" t="s">
        <v>5989</v>
      </c>
      <c r="BF7502" t="s">
        <v>5942</v>
      </c>
    </row>
    <row r="7503" spans="46:58" x14ac:dyDescent="0.25">
      <c r="AT7503" t="s">
        <v>516</v>
      </c>
      <c r="AX7503" t="s">
        <v>5065</v>
      </c>
      <c r="AY7503" s="104">
        <v>46119.504166666666</v>
      </c>
      <c r="AZ7503">
        <v>375544</v>
      </c>
      <c r="BA7503" t="s">
        <v>4728</v>
      </c>
      <c r="BB7503" t="s">
        <v>5989</v>
      </c>
      <c r="BF7503" t="s">
        <v>5918</v>
      </c>
    </row>
    <row r="7504" spans="46:58" x14ac:dyDescent="0.25">
      <c r="AT7504" t="s">
        <v>2383</v>
      </c>
      <c r="AX7504" t="s">
        <v>7104</v>
      </c>
      <c r="AY7504" s="104">
        <v>46119.504861111112</v>
      </c>
      <c r="AZ7504">
        <v>1022280</v>
      </c>
      <c r="BA7504" t="s">
        <v>4761</v>
      </c>
      <c r="BB7504" t="s">
        <v>5989</v>
      </c>
      <c r="BF7504" t="s">
        <v>5966</v>
      </c>
    </row>
    <row r="7505" spans="46:58" x14ac:dyDescent="0.25">
      <c r="AT7505" t="s">
        <v>414</v>
      </c>
      <c r="AX7505" t="s">
        <v>5397</v>
      </c>
      <c r="AY7505" s="104">
        <v>46119.504861111112</v>
      </c>
      <c r="AZ7505">
        <v>181332</v>
      </c>
      <c r="BA7505" t="s">
        <v>4728</v>
      </c>
      <c r="BB7505" t="s">
        <v>5989</v>
      </c>
      <c r="BF7505" t="s">
        <v>5918</v>
      </c>
    </row>
    <row r="7506" spans="46:58" x14ac:dyDescent="0.25">
      <c r="AT7506" t="s">
        <v>264</v>
      </c>
      <c r="AX7506" t="s">
        <v>5416</v>
      </c>
      <c r="AY7506" s="104">
        <v>46119.505555555559</v>
      </c>
      <c r="AZ7506">
        <v>504117</v>
      </c>
      <c r="BA7506" t="s">
        <v>4728</v>
      </c>
      <c r="BB7506" t="s">
        <v>5989</v>
      </c>
      <c r="BF7506" t="s">
        <v>5942</v>
      </c>
    </row>
    <row r="7507" spans="46:58" x14ac:dyDescent="0.25">
      <c r="AT7507" t="s">
        <v>1985</v>
      </c>
      <c r="AX7507" t="s">
        <v>6231</v>
      </c>
      <c r="AY7507" s="104">
        <v>46119.505555555559</v>
      </c>
      <c r="AZ7507">
        <v>197273</v>
      </c>
      <c r="BA7507" t="s">
        <v>4728</v>
      </c>
      <c r="BB7507" t="s">
        <v>5989</v>
      </c>
      <c r="BF7507" t="s">
        <v>5942</v>
      </c>
    </row>
    <row r="7508" spans="46:58" x14ac:dyDescent="0.25">
      <c r="AT7508" t="s">
        <v>1894</v>
      </c>
      <c r="AU7508" t="s">
        <v>1132</v>
      </c>
      <c r="AX7508" t="s">
        <v>4765</v>
      </c>
      <c r="AY7508" s="104">
        <v>46119.506249999999</v>
      </c>
      <c r="AZ7508">
        <v>657529</v>
      </c>
      <c r="BA7508" t="s">
        <v>4761</v>
      </c>
      <c r="BB7508" t="s">
        <v>5989</v>
      </c>
      <c r="BC7508" t="s">
        <v>4731</v>
      </c>
      <c r="BF7508" t="s">
        <v>6958</v>
      </c>
    </row>
    <row r="7509" spans="46:58" x14ac:dyDescent="0.25">
      <c r="AT7509" t="s">
        <v>72</v>
      </c>
      <c r="AX7509" t="s">
        <v>4922</v>
      </c>
      <c r="AY7509" s="104">
        <v>46119.506249999999</v>
      </c>
      <c r="AZ7509">
        <v>329441</v>
      </c>
      <c r="BA7509" t="s">
        <v>4728</v>
      </c>
      <c r="BB7509" t="s">
        <v>5989</v>
      </c>
      <c r="BF7509" t="s">
        <v>5958</v>
      </c>
    </row>
    <row r="7510" spans="46:58" x14ac:dyDescent="0.25">
      <c r="AT7510" t="s">
        <v>2624</v>
      </c>
      <c r="AX7510" t="s">
        <v>6826</v>
      </c>
      <c r="AY7510" s="104">
        <v>46119.506249999999</v>
      </c>
      <c r="AZ7510">
        <v>218517</v>
      </c>
      <c r="BA7510" t="s">
        <v>4728</v>
      </c>
      <c r="BB7510" t="s">
        <v>5989</v>
      </c>
      <c r="BF7510" t="s">
        <v>6069</v>
      </c>
    </row>
    <row r="7511" spans="46:58" x14ac:dyDescent="0.25">
      <c r="AT7511" t="s">
        <v>1507</v>
      </c>
      <c r="AX7511" t="s">
        <v>5109</v>
      </c>
      <c r="AY7511" s="104">
        <v>46119.506944444445</v>
      </c>
      <c r="AZ7511">
        <v>135206</v>
      </c>
      <c r="BA7511" t="s">
        <v>4728</v>
      </c>
      <c r="BB7511" t="s">
        <v>5989</v>
      </c>
      <c r="BF7511" t="s">
        <v>5918</v>
      </c>
    </row>
    <row r="7512" spans="46:58" x14ac:dyDescent="0.25">
      <c r="AT7512" t="s">
        <v>2403</v>
      </c>
      <c r="AX7512" t="s">
        <v>4854</v>
      </c>
      <c r="AY7512" s="104">
        <v>46119.507638888892</v>
      </c>
      <c r="AZ7512">
        <v>497666</v>
      </c>
      <c r="BA7512" t="s">
        <v>4728</v>
      </c>
      <c r="BB7512" t="s">
        <v>5989</v>
      </c>
      <c r="BF7512" t="s">
        <v>4781</v>
      </c>
    </row>
    <row r="7513" spans="46:58" x14ac:dyDescent="0.25">
      <c r="AT7513" t="s">
        <v>1124</v>
      </c>
      <c r="AX7513" t="s">
        <v>4836</v>
      </c>
      <c r="AY7513" s="104">
        <v>46119.507638888892</v>
      </c>
      <c r="AZ7513">
        <v>474809</v>
      </c>
      <c r="BA7513" t="s">
        <v>4728</v>
      </c>
      <c r="BB7513" t="s">
        <v>5989</v>
      </c>
      <c r="BF7513" t="s">
        <v>5920</v>
      </c>
    </row>
    <row r="7514" spans="46:58" x14ac:dyDescent="0.25">
      <c r="AT7514" t="s">
        <v>1531</v>
      </c>
      <c r="AX7514" t="s">
        <v>5079</v>
      </c>
      <c r="AY7514" s="104">
        <v>46119.507638888892</v>
      </c>
      <c r="AZ7514">
        <v>281454</v>
      </c>
      <c r="BA7514" t="s">
        <v>4728</v>
      </c>
      <c r="BB7514" t="s">
        <v>5989</v>
      </c>
      <c r="BF7514" t="s">
        <v>5931</v>
      </c>
    </row>
    <row r="7515" spans="46:58" x14ac:dyDescent="0.25">
      <c r="AT7515" t="s">
        <v>308</v>
      </c>
      <c r="AX7515" t="s">
        <v>7948</v>
      </c>
      <c r="AY7515" s="104">
        <v>46119.507638888892</v>
      </c>
      <c r="AZ7515">
        <v>621549</v>
      </c>
      <c r="BA7515" t="s">
        <v>4728</v>
      </c>
      <c r="BB7515" t="s">
        <v>5989</v>
      </c>
      <c r="BF7515" t="s">
        <v>5942</v>
      </c>
    </row>
    <row r="7516" spans="46:58" x14ac:dyDescent="0.25">
      <c r="AT7516" t="s">
        <v>2391</v>
      </c>
      <c r="AX7516" t="s">
        <v>4891</v>
      </c>
      <c r="AY7516" s="104">
        <v>46119.508333333331</v>
      </c>
      <c r="AZ7516">
        <v>275971</v>
      </c>
      <c r="BA7516" t="s">
        <v>4728</v>
      </c>
      <c r="BB7516" t="s">
        <v>5989</v>
      </c>
      <c r="BF7516" t="s">
        <v>5925</v>
      </c>
    </row>
    <row r="7517" spans="46:58" x14ac:dyDescent="0.25">
      <c r="AT7517" t="s">
        <v>414</v>
      </c>
      <c r="AX7517" t="s">
        <v>5086</v>
      </c>
      <c r="AY7517" s="104">
        <v>46119.509027777778</v>
      </c>
      <c r="AZ7517">
        <v>322422</v>
      </c>
      <c r="BA7517" t="s">
        <v>4728</v>
      </c>
      <c r="BB7517" t="s">
        <v>5989</v>
      </c>
      <c r="BF7517" t="s">
        <v>5931</v>
      </c>
    </row>
    <row r="7518" spans="46:58" x14ac:dyDescent="0.25">
      <c r="AT7518" t="s">
        <v>1894</v>
      </c>
      <c r="AX7518" t="s">
        <v>4802</v>
      </c>
      <c r="AY7518" s="104">
        <v>46119.509027777778</v>
      </c>
      <c r="AZ7518">
        <v>65516</v>
      </c>
      <c r="BA7518" t="s">
        <v>4728</v>
      </c>
      <c r="BB7518" t="s">
        <v>5989</v>
      </c>
      <c r="BF7518" t="s">
        <v>5925</v>
      </c>
    </row>
    <row r="7519" spans="46:58" x14ac:dyDescent="0.25">
      <c r="AT7519" t="s">
        <v>1559</v>
      </c>
      <c r="AX7519" t="s">
        <v>4733</v>
      </c>
      <c r="AY7519" s="104">
        <v>46119.509027777778</v>
      </c>
      <c r="AZ7519">
        <v>287736</v>
      </c>
      <c r="BA7519" t="s">
        <v>4728</v>
      </c>
      <c r="BB7519" t="s">
        <v>5989</v>
      </c>
      <c r="BF7519" t="s">
        <v>5942</v>
      </c>
    </row>
    <row r="7520" spans="46:58" x14ac:dyDescent="0.25">
      <c r="AT7520" t="s">
        <v>2383</v>
      </c>
      <c r="AX7520" t="s">
        <v>4938</v>
      </c>
      <c r="AY7520" s="104">
        <v>46119.509027777778</v>
      </c>
      <c r="AZ7520">
        <v>80544</v>
      </c>
      <c r="BA7520" t="s">
        <v>4728</v>
      </c>
      <c r="BB7520" t="s">
        <v>5989</v>
      </c>
      <c r="BF7520" t="s">
        <v>4781</v>
      </c>
    </row>
    <row r="7521" spans="46:58" x14ac:dyDescent="0.25">
      <c r="AT7521" t="s">
        <v>71</v>
      </c>
      <c r="AU7521" t="s">
        <v>1891</v>
      </c>
      <c r="AX7521" t="s">
        <v>5115</v>
      </c>
      <c r="AY7521" s="104">
        <v>46119.509027777778</v>
      </c>
      <c r="AZ7521">
        <v>337445</v>
      </c>
      <c r="BA7521" t="s">
        <v>4728</v>
      </c>
      <c r="BB7521" t="s">
        <v>5989</v>
      </c>
      <c r="BC7521" t="s">
        <v>4731</v>
      </c>
      <c r="BF7521" t="s">
        <v>7856</v>
      </c>
    </row>
    <row r="7522" spans="46:58" x14ac:dyDescent="0.25">
      <c r="AT7522" t="s">
        <v>223</v>
      </c>
      <c r="AX7522" t="s">
        <v>5072</v>
      </c>
      <c r="AY7522" s="104">
        <v>46119.509027777778</v>
      </c>
      <c r="AZ7522">
        <v>1056139</v>
      </c>
      <c r="BA7522" t="s">
        <v>4761</v>
      </c>
      <c r="BB7522" t="s">
        <v>5989</v>
      </c>
      <c r="BF7522" t="s">
        <v>5966</v>
      </c>
    </row>
    <row r="7523" spans="46:58" x14ac:dyDescent="0.25">
      <c r="AT7523" t="s">
        <v>2345</v>
      </c>
      <c r="AX7523" t="s">
        <v>7951</v>
      </c>
      <c r="AY7523" s="104">
        <v>46119.509722222225</v>
      </c>
      <c r="AZ7523">
        <v>421526</v>
      </c>
      <c r="BA7523" t="s">
        <v>4728</v>
      </c>
      <c r="BB7523" t="s">
        <v>5989</v>
      </c>
      <c r="BF7523" t="s">
        <v>5931</v>
      </c>
    </row>
    <row r="7524" spans="46:58" x14ac:dyDescent="0.25">
      <c r="AT7524" t="s">
        <v>2624</v>
      </c>
      <c r="AX7524" t="s">
        <v>4849</v>
      </c>
      <c r="AY7524" s="104">
        <v>46119.509722222225</v>
      </c>
      <c r="AZ7524">
        <v>660042</v>
      </c>
      <c r="BA7524" t="s">
        <v>4761</v>
      </c>
      <c r="BB7524" t="s">
        <v>5989</v>
      </c>
      <c r="BF7524" t="s">
        <v>5934</v>
      </c>
    </row>
    <row r="7525" spans="46:58" x14ac:dyDescent="0.25">
      <c r="AT7525" t="s">
        <v>516</v>
      </c>
      <c r="AX7525" t="s">
        <v>6351</v>
      </c>
      <c r="AY7525" s="104">
        <v>46119.509722222225</v>
      </c>
      <c r="AZ7525">
        <v>243996</v>
      </c>
      <c r="BA7525" t="s">
        <v>4728</v>
      </c>
      <c r="BB7525" t="s">
        <v>5989</v>
      </c>
      <c r="BF7525" t="s">
        <v>4781</v>
      </c>
    </row>
    <row r="7526" spans="46:58" x14ac:dyDescent="0.25">
      <c r="AT7526" t="s">
        <v>1941</v>
      </c>
      <c r="AX7526" t="s">
        <v>4743</v>
      </c>
      <c r="AY7526" s="104">
        <v>46119.509722222225</v>
      </c>
      <c r="AZ7526">
        <v>1189215</v>
      </c>
      <c r="BA7526" t="s">
        <v>4728</v>
      </c>
      <c r="BB7526" t="s">
        <v>5989</v>
      </c>
      <c r="BF7526" t="s">
        <v>5931</v>
      </c>
    </row>
    <row r="7527" spans="46:58" x14ac:dyDescent="0.25">
      <c r="AT7527" t="s">
        <v>2431</v>
      </c>
      <c r="AX7527" t="s">
        <v>7952</v>
      </c>
      <c r="AY7527" s="104">
        <v>46119.510416666664</v>
      </c>
      <c r="AZ7527">
        <v>281152</v>
      </c>
      <c r="BA7527" t="s">
        <v>4728</v>
      </c>
      <c r="BB7527" t="s">
        <v>5989</v>
      </c>
      <c r="BF7527" t="s">
        <v>5942</v>
      </c>
    </row>
    <row r="7528" spans="46:58" x14ac:dyDescent="0.25">
      <c r="AT7528" t="s">
        <v>2559</v>
      </c>
      <c r="AX7528" t="s">
        <v>4938</v>
      </c>
      <c r="AY7528" s="104">
        <v>46119.510416666664</v>
      </c>
      <c r="AZ7528">
        <v>301789</v>
      </c>
      <c r="BA7528" t="s">
        <v>4728</v>
      </c>
      <c r="BB7528" t="s">
        <v>5989</v>
      </c>
      <c r="BF7528" t="s">
        <v>5942</v>
      </c>
    </row>
    <row r="7529" spans="46:58" x14ac:dyDescent="0.25">
      <c r="AT7529" t="s">
        <v>2383</v>
      </c>
      <c r="AX7529" t="s">
        <v>5045</v>
      </c>
      <c r="AY7529" s="104">
        <v>46119.510416666664</v>
      </c>
      <c r="AZ7529">
        <v>115309</v>
      </c>
      <c r="BA7529" t="s">
        <v>4728</v>
      </c>
      <c r="BB7529" t="s">
        <v>5989</v>
      </c>
      <c r="BF7529" t="s">
        <v>4781</v>
      </c>
    </row>
    <row r="7530" spans="46:58" x14ac:dyDescent="0.25">
      <c r="AT7530" t="s">
        <v>1048</v>
      </c>
      <c r="AX7530" t="s">
        <v>5976</v>
      </c>
      <c r="AY7530" s="104">
        <v>46119.510416666664</v>
      </c>
      <c r="AZ7530">
        <v>354964</v>
      </c>
      <c r="BA7530" t="s">
        <v>4728</v>
      </c>
      <c r="BB7530" t="s">
        <v>5989</v>
      </c>
      <c r="BF7530" t="s">
        <v>5931</v>
      </c>
    </row>
    <row r="7531" spans="46:58" x14ac:dyDescent="0.25">
      <c r="AT7531" t="s">
        <v>2510</v>
      </c>
      <c r="AX7531" t="s">
        <v>4886</v>
      </c>
      <c r="AY7531" s="104">
        <v>46119.511111111111</v>
      </c>
      <c r="AZ7531">
        <v>267184</v>
      </c>
      <c r="BA7531" t="s">
        <v>4728</v>
      </c>
      <c r="BB7531" t="s">
        <v>5989</v>
      </c>
      <c r="BF7531" t="s">
        <v>5931</v>
      </c>
    </row>
    <row r="7532" spans="46:58" x14ac:dyDescent="0.25">
      <c r="AT7532" t="s">
        <v>1531</v>
      </c>
      <c r="AX7532" t="s">
        <v>5788</v>
      </c>
      <c r="AY7532" s="104">
        <v>46119.511111111111</v>
      </c>
      <c r="AZ7532">
        <v>377117</v>
      </c>
      <c r="BA7532" t="s">
        <v>4728</v>
      </c>
      <c r="BB7532" t="s">
        <v>5989</v>
      </c>
      <c r="BF7532" t="s">
        <v>5931</v>
      </c>
    </row>
    <row r="7533" spans="46:58" x14ac:dyDescent="0.25">
      <c r="AT7533" t="s">
        <v>264</v>
      </c>
      <c r="AU7533" t="s">
        <v>256</v>
      </c>
      <c r="AX7533" t="s">
        <v>5045</v>
      </c>
      <c r="AY7533" s="104">
        <v>46119.511805555558</v>
      </c>
      <c r="AZ7533">
        <v>1059331</v>
      </c>
      <c r="BA7533" t="s">
        <v>4728</v>
      </c>
      <c r="BB7533" t="s">
        <v>5989</v>
      </c>
      <c r="BC7533" t="s">
        <v>4731</v>
      </c>
      <c r="BF7533" t="s">
        <v>6495</v>
      </c>
    </row>
    <row r="7534" spans="46:58" x14ac:dyDescent="0.25">
      <c r="AT7534" t="s">
        <v>247</v>
      </c>
      <c r="AX7534" t="s">
        <v>5776</v>
      </c>
      <c r="AY7534" s="104">
        <v>46119.511805555558</v>
      </c>
      <c r="AZ7534">
        <v>128982</v>
      </c>
      <c r="BA7534" t="s">
        <v>4728</v>
      </c>
      <c r="BB7534" t="s">
        <v>5989</v>
      </c>
      <c r="BF7534" t="s">
        <v>5925</v>
      </c>
    </row>
    <row r="7535" spans="46:58" x14ac:dyDescent="0.25">
      <c r="AT7535" t="s">
        <v>71</v>
      </c>
      <c r="AU7535" t="s">
        <v>1955</v>
      </c>
      <c r="AX7535" t="s">
        <v>4945</v>
      </c>
      <c r="AY7535" s="104">
        <v>46119.511805555558</v>
      </c>
      <c r="AZ7535">
        <v>772684</v>
      </c>
      <c r="BA7535" t="s">
        <v>4728</v>
      </c>
      <c r="BB7535" t="s">
        <v>5989</v>
      </c>
      <c r="BF7535" t="s">
        <v>7953</v>
      </c>
    </row>
    <row r="7536" spans="46:58" x14ac:dyDescent="0.25">
      <c r="AT7536" t="s">
        <v>2391</v>
      </c>
      <c r="AX7536" t="s">
        <v>4806</v>
      </c>
      <c r="AY7536" s="104">
        <v>46119.512499999997</v>
      </c>
      <c r="AZ7536">
        <v>144051</v>
      </c>
      <c r="BA7536" t="s">
        <v>4728</v>
      </c>
      <c r="BB7536" t="s">
        <v>5989</v>
      </c>
      <c r="BF7536" t="s">
        <v>5920</v>
      </c>
    </row>
    <row r="7537" spans="46:58" x14ac:dyDescent="0.25">
      <c r="AT7537" t="s">
        <v>223</v>
      </c>
      <c r="AX7537" t="s">
        <v>7793</v>
      </c>
      <c r="AY7537" s="104">
        <v>46119.512499999997</v>
      </c>
      <c r="AZ7537">
        <v>373751</v>
      </c>
      <c r="BA7537" t="s">
        <v>4728</v>
      </c>
      <c r="BB7537" t="s">
        <v>5989</v>
      </c>
      <c r="BF7537" t="s">
        <v>6117</v>
      </c>
    </row>
    <row r="7538" spans="46:58" x14ac:dyDescent="0.25">
      <c r="AT7538" t="s">
        <v>2383</v>
      </c>
      <c r="AX7538" t="s">
        <v>4919</v>
      </c>
      <c r="AY7538" s="104">
        <v>46119.512499999997</v>
      </c>
      <c r="AZ7538">
        <v>281727</v>
      </c>
      <c r="BA7538" t="s">
        <v>4761</v>
      </c>
      <c r="BB7538" t="s">
        <v>5989</v>
      </c>
      <c r="BF7538" t="s">
        <v>5966</v>
      </c>
    </row>
    <row r="7539" spans="46:58" x14ac:dyDescent="0.25">
      <c r="AT7539" t="s">
        <v>432</v>
      </c>
      <c r="AU7539" t="s">
        <v>220</v>
      </c>
      <c r="AX7539" t="s">
        <v>6963</v>
      </c>
      <c r="AY7539" s="104">
        <v>46119.513194444444</v>
      </c>
      <c r="AZ7539">
        <v>1123718</v>
      </c>
      <c r="BA7539" t="s">
        <v>4761</v>
      </c>
      <c r="BB7539" t="s">
        <v>5989</v>
      </c>
      <c r="BC7539" t="s">
        <v>4731</v>
      </c>
      <c r="BF7539" t="s">
        <v>6148</v>
      </c>
    </row>
    <row r="7540" spans="46:58" x14ac:dyDescent="0.25">
      <c r="AT7540" t="s">
        <v>1559</v>
      </c>
      <c r="AX7540" t="s">
        <v>4925</v>
      </c>
      <c r="AY7540" s="104">
        <v>46119.513194444444</v>
      </c>
      <c r="AZ7540">
        <v>177494</v>
      </c>
      <c r="BA7540" t="s">
        <v>4728</v>
      </c>
      <c r="BB7540" t="s">
        <v>5989</v>
      </c>
      <c r="BF7540" t="s">
        <v>5948</v>
      </c>
    </row>
    <row r="7541" spans="46:58" x14ac:dyDescent="0.25">
      <c r="AT7541" t="s">
        <v>414</v>
      </c>
      <c r="AX7541" t="s">
        <v>4805</v>
      </c>
      <c r="AY7541" s="104">
        <v>46119.51458333333</v>
      </c>
      <c r="AZ7541">
        <v>351906</v>
      </c>
      <c r="BA7541" t="s">
        <v>4728</v>
      </c>
      <c r="BB7541" t="s">
        <v>5989</v>
      </c>
      <c r="BF7541" t="s">
        <v>5931</v>
      </c>
    </row>
    <row r="7542" spans="46:58" x14ac:dyDescent="0.25">
      <c r="AT7542" t="s">
        <v>1945</v>
      </c>
      <c r="AX7542" t="s">
        <v>6038</v>
      </c>
      <c r="AY7542" s="104">
        <v>46119.51458333333</v>
      </c>
      <c r="AZ7542">
        <v>3462518</v>
      </c>
      <c r="BA7542" t="s">
        <v>4761</v>
      </c>
      <c r="BB7542" t="s">
        <v>5989</v>
      </c>
      <c r="BF7542" t="s">
        <v>5918</v>
      </c>
    </row>
    <row r="7543" spans="46:58" x14ac:dyDescent="0.25">
      <c r="AT7543" t="s">
        <v>264</v>
      </c>
      <c r="AX7543" t="s">
        <v>4891</v>
      </c>
      <c r="AY7543" s="104">
        <v>46119.515277777777</v>
      </c>
      <c r="AZ7543">
        <v>183288</v>
      </c>
      <c r="BA7543" t="s">
        <v>4728</v>
      </c>
      <c r="BB7543" t="s">
        <v>5989</v>
      </c>
      <c r="BF7543" t="s">
        <v>5918</v>
      </c>
    </row>
    <row r="7544" spans="46:58" x14ac:dyDescent="0.25">
      <c r="AT7544" t="s">
        <v>1379</v>
      </c>
      <c r="AX7544" t="s">
        <v>5410</v>
      </c>
      <c r="AY7544" s="104">
        <v>46119.515277777777</v>
      </c>
      <c r="AZ7544">
        <v>627495</v>
      </c>
      <c r="BA7544" t="s">
        <v>4728</v>
      </c>
      <c r="BB7544" t="s">
        <v>5989</v>
      </c>
      <c r="BF7544" t="s">
        <v>5942</v>
      </c>
    </row>
    <row r="7545" spans="46:58" x14ac:dyDescent="0.25">
      <c r="AT7545" t="s">
        <v>516</v>
      </c>
      <c r="AX7545" t="s">
        <v>6294</v>
      </c>
      <c r="AY7545" s="104">
        <v>46119.515277777777</v>
      </c>
      <c r="AZ7545">
        <v>393462</v>
      </c>
      <c r="BA7545" t="s">
        <v>4728</v>
      </c>
      <c r="BB7545" t="s">
        <v>5989</v>
      </c>
      <c r="BF7545" t="s">
        <v>5942</v>
      </c>
    </row>
    <row r="7546" spans="46:58" x14ac:dyDescent="0.25">
      <c r="AT7546" t="s">
        <v>1292</v>
      </c>
      <c r="AX7546" t="s">
        <v>5156</v>
      </c>
      <c r="AY7546" s="104">
        <v>46119.515972222223</v>
      </c>
      <c r="AZ7546">
        <v>567863</v>
      </c>
      <c r="BA7546" t="s">
        <v>4728</v>
      </c>
      <c r="BB7546" t="s">
        <v>5989</v>
      </c>
      <c r="BF7546" t="s">
        <v>5948</v>
      </c>
    </row>
    <row r="7547" spans="46:58" x14ac:dyDescent="0.25">
      <c r="AT7547" t="s">
        <v>1124</v>
      </c>
      <c r="AX7547" t="s">
        <v>7083</v>
      </c>
      <c r="AY7547" s="104">
        <v>46119.515972222223</v>
      </c>
      <c r="AZ7547">
        <v>295005</v>
      </c>
      <c r="BA7547" t="s">
        <v>4728</v>
      </c>
      <c r="BB7547" t="s">
        <v>5989</v>
      </c>
      <c r="BF7547" t="s">
        <v>5918</v>
      </c>
    </row>
    <row r="7548" spans="46:58" x14ac:dyDescent="0.25">
      <c r="AT7548" t="s">
        <v>2559</v>
      </c>
      <c r="AX7548" t="s">
        <v>4763</v>
      </c>
      <c r="AY7548" s="104">
        <v>46119.515972222223</v>
      </c>
      <c r="AZ7548">
        <v>328532</v>
      </c>
      <c r="BA7548" t="s">
        <v>4728</v>
      </c>
      <c r="BB7548" t="s">
        <v>5989</v>
      </c>
      <c r="BF7548" t="s">
        <v>5931</v>
      </c>
    </row>
    <row r="7549" spans="46:58" x14ac:dyDescent="0.25">
      <c r="AT7549" t="s">
        <v>2383</v>
      </c>
      <c r="AX7549" t="s">
        <v>7954</v>
      </c>
      <c r="AY7549" s="104">
        <v>46119.515972222223</v>
      </c>
      <c r="AZ7549">
        <v>336995</v>
      </c>
      <c r="BA7549" t="s">
        <v>4728</v>
      </c>
      <c r="BB7549" t="s">
        <v>5989</v>
      </c>
      <c r="BF7549" t="s">
        <v>5931</v>
      </c>
    </row>
    <row r="7550" spans="46:58" x14ac:dyDescent="0.25">
      <c r="AT7550" t="s">
        <v>2403</v>
      </c>
      <c r="AU7550" t="s">
        <v>217</v>
      </c>
      <c r="AX7550" t="s">
        <v>4942</v>
      </c>
      <c r="AY7550" s="104">
        <v>46119.515972222223</v>
      </c>
      <c r="AZ7550">
        <v>711462</v>
      </c>
      <c r="BA7550" t="s">
        <v>4761</v>
      </c>
      <c r="BB7550" t="s">
        <v>5989</v>
      </c>
      <c r="BC7550" t="s">
        <v>4731</v>
      </c>
      <c r="BF7550" t="s">
        <v>5966</v>
      </c>
    </row>
    <row r="7551" spans="46:58" x14ac:dyDescent="0.25">
      <c r="AT7551" t="s">
        <v>2391</v>
      </c>
      <c r="AX7551" t="s">
        <v>5253</v>
      </c>
      <c r="AY7551" s="104">
        <v>46119.51666666667</v>
      </c>
      <c r="AZ7551">
        <v>357370</v>
      </c>
      <c r="BA7551" t="s">
        <v>4728</v>
      </c>
      <c r="BB7551" t="s">
        <v>5989</v>
      </c>
      <c r="BF7551" t="s">
        <v>5942</v>
      </c>
    </row>
    <row r="7552" spans="46:58" x14ac:dyDescent="0.25">
      <c r="AT7552" t="s">
        <v>1048</v>
      </c>
      <c r="AX7552" t="s">
        <v>5807</v>
      </c>
      <c r="AY7552" s="104">
        <v>46119.51666666667</v>
      </c>
      <c r="AZ7552">
        <v>253455</v>
      </c>
      <c r="BA7552" t="s">
        <v>4728</v>
      </c>
      <c r="BB7552" t="s">
        <v>5989</v>
      </c>
      <c r="BF7552" t="s">
        <v>5931</v>
      </c>
    </row>
    <row r="7553" spans="46:58" x14ac:dyDescent="0.25">
      <c r="AT7553" t="s">
        <v>308</v>
      </c>
      <c r="AX7553" t="s">
        <v>7955</v>
      </c>
      <c r="AY7553" s="104">
        <v>46119.517361111109</v>
      </c>
      <c r="AZ7553">
        <v>72161</v>
      </c>
      <c r="BA7553" t="s">
        <v>4728</v>
      </c>
      <c r="BB7553" t="s">
        <v>5989</v>
      </c>
      <c r="BF7553" t="s">
        <v>5925</v>
      </c>
    </row>
    <row r="7554" spans="46:58" x14ac:dyDescent="0.25">
      <c r="AT7554" t="s">
        <v>1559</v>
      </c>
      <c r="AX7554" t="s">
        <v>4873</v>
      </c>
      <c r="AY7554" s="104">
        <v>46119.517361111109</v>
      </c>
      <c r="AZ7554">
        <v>655015</v>
      </c>
      <c r="BA7554" t="s">
        <v>4761</v>
      </c>
      <c r="BB7554" t="s">
        <v>5989</v>
      </c>
      <c r="BF7554" t="s">
        <v>5966</v>
      </c>
    </row>
    <row r="7555" spans="46:58" x14ac:dyDescent="0.25">
      <c r="AT7555" t="s">
        <v>1531</v>
      </c>
      <c r="AU7555" t="s">
        <v>211</v>
      </c>
      <c r="AX7555" t="s">
        <v>7811</v>
      </c>
      <c r="AY7555" s="104">
        <v>46119.517361111109</v>
      </c>
      <c r="AZ7555">
        <v>656968</v>
      </c>
      <c r="BA7555" t="s">
        <v>4728</v>
      </c>
      <c r="BB7555" t="s">
        <v>5989</v>
      </c>
      <c r="BC7555" t="s">
        <v>4731</v>
      </c>
      <c r="BF7555" t="s">
        <v>7556</v>
      </c>
    </row>
    <row r="7556" spans="46:58" x14ac:dyDescent="0.25">
      <c r="AT7556" t="s">
        <v>432</v>
      </c>
      <c r="AX7556" t="s">
        <v>4849</v>
      </c>
      <c r="AY7556" s="104">
        <v>46119.518055555556</v>
      </c>
      <c r="AZ7556">
        <v>585989</v>
      </c>
      <c r="BA7556" t="s">
        <v>4761</v>
      </c>
      <c r="BB7556" t="s">
        <v>5989</v>
      </c>
      <c r="BF7556" t="s">
        <v>5966</v>
      </c>
    </row>
    <row r="7557" spans="46:58" x14ac:dyDescent="0.25">
      <c r="AT7557" t="s">
        <v>226</v>
      </c>
      <c r="AU7557" t="s">
        <v>1891</v>
      </c>
      <c r="AV7557" t="s">
        <v>211</v>
      </c>
      <c r="AW7557" t="s">
        <v>2197</v>
      </c>
      <c r="AX7557" t="s">
        <v>5889</v>
      </c>
      <c r="AY7557" s="104">
        <v>46119.518055555556</v>
      </c>
      <c r="AZ7557">
        <v>1710744</v>
      </c>
      <c r="BA7557" t="s">
        <v>4728</v>
      </c>
      <c r="BB7557" t="s">
        <v>5989</v>
      </c>
      <c r="BC7557" t="s">
        <v>4731</v>
      </c>
      <c r="BD7557" t="s">
        <v>4812</v>
      </c>
      <c r="BF7557" t="s">
        <v>7956</v>
      </c>
    </row>
    <row r="7558" spans="46:58" x14ac:dyDescent="0.25">
      <c r="AT7558" t="s">
        <v>1945</v>
      </c>
      <c r="AX7558" t="s">
        <v>7957</v>
      </c>
      <c r="AY7558" s="104">
        <v>46119.518055555556</v>
      </c>
      <c r="AZ7558">
        <v>306847</v>
      </c>
      <c r="BA7558" t="s">
        <v>4728</v>
      </c>
      <c r="BB7558" t="s">
        <v>5989</v>
      </c>
      <c r="BF7558" t="s">
        <v>5942</v>
      </c>
    </row>
    <row r="7559" spans="46:58" x14ac:dyDescent="0.25">
      <c r="AT7559" t="s">
        <v>264</v>
      </c>
      <c r="AU7559" t="s">
        <v>2197</v>
      </c>
      <c r="AX7559" t="s">
        <v>6528</v>
      </c>
      <c r="AY7559" s="104">
        <v>46119.518055555556</v>
      </c>
      <c r="AZ7559">
        <v>828658</v>
      </c>
      <c r="BA7559" t="s">
        <v>4728</v>
      </c>
      <c r="BB7559" t="s">
        <v>5989</v>
      </c>
      <c r="BC7559" t="s">
        <v>4731</v>
      </c>
      <c r="BF7559" t="s">
        <v>6501</v>
      </c>
    </row>
    <row r="7560" spans="46:58" x14ac:dyDescent="0.25">
      <c r="AT7560" t="s">
        <v>308</v>
      </c>
      <c r="AX7560" t="s">
        <v>7955</v>
      </c>
      <c r="AY7560" s="104">
        <v>46119.518750000003</v>
      </c>
      <c r="AZ7560">
        <v>65029</v>
      </c>
      <c r="BA7560" t="s">
        <v>4728</v>
      </c>
      <c r="BB7560" t="s">
        <v>5989</v>
      </c>
      <c r="BF7560" t="s">
        <v>5925</v>
      </c>
    </row>
    <row r="7561" spans="46:58" x14ac:dyDescent="0.25">
      <c r="AT7561" t="s">
        <v>414</v>
      </c>
      <c r="AU7561" t="s">
        <v>1132</v>
      </c>
      <c r="AX7561" t="s">
        <v>5001</v>
      </c>
      <c r="AY7561" s="104">
        <v>46119.518750000003</v>
      </c>
      <c r="AZ7561">
        <v>517920</v>
      </c>
      <c r="BA7561" t="s">
        <v>4728</v>
      </c>
      <c r="BB7561" t="s">
        <v>5989</v>
      </c>
      <c r="BC7561" t="s">
        <v>4731</v>
      </c>
      <c r="BF7561" t="s">
        <v>7958</v>
      </c>
    </row>
    <row r="7562" spans="46:58" x14ac:dyDescent="0.25">
      <c r="AX7562" t="s">
        <v>4763</v>
      </c>
      <c r="AY7562" s="104">
        <v>46119.518750000003</v>
      </c>
      <c r="AZ7562">
        <v>276640</v>
      </c>
      <c r="BA7562" t="s">
        <v>4728</v>
      </c>
      <c r="BB7562" t="s">
        <v>5989</v>
      </c>
    </row>
    <row r="7563" spans="46:58" x14ac:dyDescent="0.25">
      <c r="AT7563" t="s">
        <v>223</v>
      </c>
      <c r="AX7563" t="s">
        <v>4762</v>
      </c>
      <c r="AY7563" s="104">
        <v>46119.518750000003</v>
      </c>
      <c r="AZ7563">
        <v>458610</v>
      </c>
      <c r="BA7563" t="s">
        <v>4728</v>
      </c>
      <c r="BB7563" t="s">
        <v>5989</v>
      </c>
      <c r="BF7563" t="s">
        <v>5942</v>
      </c>
    </row>
    <row r="7564" spans="46:58" x14ac:dyDescent="0.25">
      <c r="AT7564" t="s">
        <v>226</v>
      </c>
      <c r="AU7564" t="s">
        <v>1688</v>
      </c>
      <c r="AX7564" t="s">
        <v>4776</v>
      </c>
      <c r="AY7564" s="104">
        <v>46119.519444444442</v>
      </c>
      <c r="AZ7564">
        <v>758372</v>
      </c>
      <c r="BA7564" t="s">
        <v>4761</v>
      </c>
      <c r="BB7564" t="s">
        <v>5989</v>
      </c>
      <c r="BC7564" t="s">
        <v>4731</v>
      </c>
      <c r="BF7564" t="s">
        <v>6609</v>
      </c>
    </row>
    <row r="7565" spans="46:58" x14ac:dyDescent="0.25">
      <c r="AT7565" t="s">
        <v>1385</v>
      </c>
      <c r="AX7565" t="s">
        <v>7955</v>
      </c>
      <c r="AY7565" s="104">
        <v>46119.519444444442</v>
      </c>
      <c r="AZ7565">
        <v>1662882</v>
      </c>
      <c r="BA7565" t="s">
        <v>4728</v>
      </c>
      <c r="BB7565" t="s">
        <v>5989</v>
      </c>
      <c r="BF7565" t="s">
        <v>5931</v>
      </c>
    </row>
    <row r="7566" spans="46:58" x14ac:dyDescent="0.25">
      <c r="AT7566" t="s">
        <v>967</v>
      </c>
      <c r="AX7566" t="s">
        <v>5002</v>
      </c>
      <c r="AY7566" s="104">
        <v>46119.520138888889</v>
      </c>
      <c r="AZ7566">
        <v>1244672</v>
      </c>
      <c r="BA7566" t="s">
        <v>4728</v>
      </c>
      <c r="BB7566" t="s">
        <v>5989</v>
      </c>
      <c r="BF7566" t="s">
        <v>5942</v>
      </c>
    </row>
    <row r="7567" spans="46:58" x14ac:dyDescent="0.25">
      <c r="AT7567" t="s">
        <v>2403</v>
      </c>
      <c r="AX7567" t="s">
        <v>4763</v>
      </c>
      <c r="AY7567" s="104">
        <v>46119.520138888889</v>
      </c>
      <c r="AZ7567">
        <v>301596</v>
      </c>
      <c r="BA7567" t="s">
        <v>4728</v>
      </c>
      <c r="BB7567" t="s">
        <v>5989</v>
      </c>
      <c r="BF7567" t="s">
        <v>5931</v>
      </c>
    </row>
    <row r="7568" spans="46:58" x14ac:dyDescent="0.25">
      <c r="AT7568" t="s">
        <v>1124</v>
      </c>
      <c r="AX7568" t="s">
        <v>4775</v>
      </c>
      <c r="AY7568" s="104">
        <v>46119.520138888889</v>
      </c>
      <c r="AZ7568">
        <v>302290</v>
      </c>
      <c r="BA7568" t="s">
        <v>4728</v>
      </c>
      <c r="BB7568" t="s">
        <v>5989</v>
      </c>
      <c r="BF7568" t="s">
        <v>5925</v>
      </c>
    </row>
    <row r="7569" spans="46:58" x14ac:dyDescent="0.25">
      <c r="AT7569" t="s">
        <v>2345</v>
      </c>
      <c r="AX7569" t="s">
        <v>6564</v>
      </c>
      <c r="AY7569" s="104">
        <v>46119.520138888889</v>
      </c>
      <c r="AZ7569">
        <v>214870</v>
      </c>
      <c r="BA7569" t="s">
        <v>4728</v>
      </c>
      <c r="BB7569" t="s">
        <v>5989</v>
      </c>
      <c r="BF7569" t="s">
        <v>5931</v>
      </c>
    </row>
    <row r="7570" spans="46:58" x14ac:dyDescent="0.25">
      <c r="AT7570" t="s">
        <v>308</v>
      </c>
      <c r="AX7570" t="s">
        <v>5083</v>
      </c>
      <c r="AY7570" s="104">
        <v>46119.520138888889</v>
      </c>
      <c r="AZ7570">
        <v>2607110</v>
      </c>
      <c r="BA7570" t="s">
        <v>4761</v>
      </c>
      <c r="BB7570" t="s">
        <v>5989</v>
      </c>
      <c r="BF7570" t="s">
        <v>5966</v>
      </c>
    </row>
    <row r="7571" spans="46:58" x14ac:dyDescent="0.25">
      <c r="AT7571" t="s">
        <v>2559</v>
      </c>
      <c r="AX7571" t="s">
        <v>5280</v>
      </c>
      <c r="AY7571" s="104">
        <v>46119.520833333336</v>
      </c>
      <c r="AZ7571">
        <v>137323</v>
      </c>
      <c r="BA7571" t="s">
        <v>4728</v>
      </c>
      <c r="BB7571" t="s">
        <v>5989</v>
      </c>
      <c r="BF7571" t="s">
        <v>5942</v>
      </c>
    </row>
    <row r="7572" spans="46:58" x14ac:dyDescent="0.25">
      <c r="AT7572" t="s">
        <v>72</v>
      </c>
      <c r="AX7572" t="s">
        <v>4848</v>
      </c>
      <c r="AY7572" s="104">
        <v>46119.520833333336</v>
      </c>
      <c r="AZ7572">
        <v>584023</v>
      </c>
      <c r="BA7572" t="s">
        <v>4728</v>
      </c>
      <c r="BB7572" t="s">
        <v>5989</v>
      </c>
      <c r="BF7572" t="s">
        <v>5958</v>
      </c>
    </row>
    <row r="7573" spans="46:58" x14ac:dyDescent="0.25">
      <c r="AT7573" t="s">
        <v>1048</v>
      </c>
      <c r="AX7573" t="s">
        <v>5082</v>
      </c>
      <c r="AY7573" s="104">
        <v>46119.520833333336</v>
      </c>
      <c r="AZ7573">
        <v>667634</v>
      </c>
      <c r="BA7573" t="s">
        <v>4728</v>
      </c>
      <c r="BB7573" t="s">
        <v>5989</v>
      </c>
      <c r="BF7573" t="s">
        <v>5956</v>
      </c>
    </row>
    <row r="7574" spans="46:58" x14ac:dyDescent="0.25">
      <c r="AT7574" t="s">
        <v>1531</v>
      </c>
      <c r="AX7574" t="s">
        <v>4938</v>
      </c>
      <c r="AY7574" s="104">
        <v>46119.520833333336</v>
      </c>
      <c r="AZ7574">
        <v>387530</v>
      </c>
      <c r="BA7574" t="s">
        <v>4728</v>
      </c>
      <c r="BB7574" t="s">
        <v>5989</v>
      </c>
      <c r="BF7574" t="s">
        <v>5931</v>
      </c>
    </row>
    <row r="7575" spans="46:58" x14ac:dyDescent="0.25">
      <c r="AT7575" t="s">
        <v>2429</v>
      </c>
      <c r="AX7575" t="s">
        <v>5083</v>
      </c>
      <c r="AY7575" s="104">
        <v>46119.521527777775</v>
      </c>
      <c r="AZ7575">
        <v>304733</v>
      </c>
      <c r="BA7575" t="s">
        <v>4728</v>
      </c>
      <c r="BB7575" t="s">
        <v>5989</v>
      </c>
      <c r="BF7575" t="s">
        <v>5942</v>
      </c>
    </row>
    <row r="7576" spans="46:58" x14ac:dyDescent="0.25">
      <c r="AT7576" t="s">
        <v>2391</v>
      </c>
      <c r="AX7576" t="s">
        <v>4891</v>
      </c>
      <c r="AY7576" s="104">
        <v>46119.521527777775</v>
      </c>
      <c r="AZ7576">
        <v>862167</v>
      </c>
      <c r="BA7576" t="s">
        <v>4761</v>
      </c>
      <c r="BB7576" t="s">
        <v>5989</v>
      </c>
      <c r="BF7576" t="s">
        <v>5966</v>
      </c>
    </row>
    <row r="7577" spans="46:58" x14ac:dyDescent="0.25">
      <c r="AT7577" t="s">
        <v>432</v>
      </c>
      <c r="AX7577" t="s">
        <v>7959</v>
      </c>
      <c r="AY7577" s="104">
        <v>46119.521527777775</v>
      </c>
      <c r="AZ7577">
        <v>413145</v>
      </c>
      <c r="BA7577" t="s">
        <v>4728</v>
      </c>
      <c r="BB7577" t="s">
        <v>5989</v>
      </c>
      <c r="BF7577" t="s">
        <v>5942</v>
      </c>
    </row>
    <row r="7578" spans="46:58" x14ac:dyDescent="0.25">
      <c r="AT7578" t="s">
        <v>516</v>
      </c>
      <c r="AX7578" t="s">
        <v>6581</v>
      </c>
      <c r="AY7578" s="104">
        <v>46119.521527777775</v>
      </c>
      <c r="AZ7578">
        <v>247957</v>
      </c>
      <c r="BA7578" t="s">
        <v>4728</v>
      </c>
      <c r="BB7578" t="s">
        <v>5989</v>
      </c>
      <c r="BF7578" t="s">
        <v>5942</v>
      </c>
    </row>
    <row r="7579" spans="46:58" x14ac:dyDescent="0.25">
      <c r="AT7579" t="s">
        <v>414</v>
      </c>
      <c r="AX7579" t="s">
        <v>6742</v>
      </c>
      <c r="AY7579" s="104">
        <v>46119.521527777775</v>
      </c>
      <c r="AZ7579">
        <v>1076538</v>
      </c>
      <c r="BA7579" t="s">
        <v>4728</v>
      </c>
      <c r="BB7579" t="s">
        <v>5989</v>
      </c>
      <c r="BF7579" t="s">
        <v>5931</v>
      </c>
    </row>
    <row r="7580" spans="46:58" x14ac:dyDescent="0.25">
      <c r="AT7580" t="s">
        <v>1945</v>
      </c>
      <c r="AU7580" t="s">
        <v>217</v>
      </c>
      <c r="AX7580" t="s">
        <v>4838</v>
      </c>
      <c r="AY7580" s="104">
        <v>46119.522222222222</v>
      </c>
      <c r="AZ7580">
        <v>1355723</v>
      </c>
      <c r="BA7580" t="s">
        <v>4761</v>
      </c>
      <c r="BB7580" t="s">
        <v>5989</v>
      </c>
      <c r="BC7580" t="s">
        <v>4731</v>
      </c>
      <c r="BF7580" t="s">
        <v>6756</v>
      </c>
    </row>
    <row r="7581" spans="46:58" x14ac:dyDescent="0.25">
      <c r="AT7581" t="s">
        <v>2559</v>
      </c>
      <c r="AX7581" t="s">
        <v>7960</v>
      </c>
      <c r="AY7581" s="104">
        <v>46119.522222222222</v>
      </c>
      <c r="AZ7581">
        <v>152810</v>
      </c>
      <c r="BA7581" t="s">
        <v>4761</v>
      </c>
      <c r="BB7581" t="s">
        <v>5989</v>
      </c>
      <c r="BF7581" t="s">
        <v>5966</v>
      </c>
    </row>
    <row r="7582" spans="46:58" x14ac:dyDescent="0.25">
      <c r="AT7582" t="s">
        <v>2624</v>
      </c>
      <c r="AX7582" t="s">
        <v>7961</v>
      </c>
      <c r="AY7582" s="104">
        <v>46119.522222222222</v>
      </c>
      <c r="AZ7582">
        <v>245805</v>
      </c>
      <c r="BA7582" t="s">
        <v>4728</v>
      </c>
      <c r="BB7582" t="s">
        <v>5989</v>
      </c>
      <c r="BF7582" t="s">
        <v>5942</v>
      </c>
    </row>
    <row r="7583" spans="46:58" x14ac:dyDescent="0.25">
      <c r="AT7583" t="s">
        <v>1379</v>
      </c>
      <c r="AX7583" t="s">
        <v>6604</v>
      </c>
      <c r="AY7583" s="104">
        <v>46119.522916666669</v>
      </c>
      <c r="AZ7583">
        <v>4246974</v>
      </c>
      <c r="BA7583" t="s">
        <v>4761</v>
      </c>
      <c r="BB7583" t="s">
        <v>5989</v>
      </c>
      <c r="BF7583" t="s">
        <v>5918</v>
      </c>
    </row>
    <row r="7584" spans="46:58" x14ac:dyDescent="0.25">
      <c r="AT7584" t="s">
        <v>2345</v>
      </c>
      <c r="AX7584" t="s">
        <v>7962</v>
      </c>
      <c r="AY7584" s="104">
        <v>46119.523611111108</v>
      </c>
      <c r="AZ7584">
        <v>66209</v>
      </c>
      <c r="BA7584" t="s">
        <v>4728</v>
      </c>
      <c r="BB7584" t="s">
        <v>5989</v>
      </c>
      <c r="BF7584" t="s">
        <v>4781</v>
      </c>
    </row>
    <row r="7585" spans="46:58" x14ac:dyDescent="0.25">
      <c r="AT7585" t="s">
        <v>2559</v>
      </c>
      <c r="AX7585" t="s">
        <v>6908</v>
      </c>
      <c r="AY7585" s="104">
        <v>46119.523611111108</v>
      </c>
      <c r="AZ7585">
        <v>262190</v>
      </c>
      <c r="BA7585" t="s">
        <v>4761</v>
      </c>
      <c r="BB7585" t="s">
        <v>5989</v>
      </c>
      <c r="BF7585" t="s">
        <v>5966</v>
      </c>
    </row>
    <row r="7586" spans="46:58" x14ac:dyDescent="0.25">
      <c r="AT7586" t="s">
        <v>250</v>
      </c>
      <c r="AX7586" t="s">
        <v>6334</v>
      </c>
      <c r="AY7586" s="104">
        <v>46119.523611111108</v>
      </c>
      <c r="AZ7586">
        <v>244459</v>
      </c>
      <c r="BA7586" t="s">
        <v>4728</v>
      </c>
      <c r="BB7586" t="s">
        <v>5989</v>
      </c>
      <c r="BF7586" t="s">
        <v>5934</v>
      </c>
    </row>
    <row r="7587" spans="46:58" x14ac:dyDescent="0.25">
      <c r="AT7587" t="s">
        <v>1559</v>
      </c>
      <c r="AX7587" t="s">
        <v>7963</v>
      </c>
      <c r="AY7587" s="104">
        <v>46119.523611111108</v>
      </c>
      <c r="AZ7587">
        <v>343830</v>
      </c>
      <c r="BA7587" t="s">
        <v>4728</v>
      </c>
      <c r="BB7587" t="s">
        <v>5989</v>
      </c>
      <c r="BF7587" t="s">
        <v>5942</v>
      </c>
    </row>
    <row r="7588" spans="46:58" x14ac:dyDescent="0.25">
      <c r="AT7588" t="s">
        <v>2403</v>
      </c>
      <c r="AX7588" t="s">
        <v>5072</v>
      </c>
      <c r="AY7588" s="104">
        <v>46119.524305555555</v>
      </c>
      <c r="AZ7588">
        <v>296109</v>
      </c>
      <c r="BA7588" t="s">
        <v>4728</v>
      </c>
      <c r="BB7588" t="s">
        <v>5989</v>
      </c>
      <c r="BF7588" t="s">
        <v>5942</v>
      </c>
    </row>
    <row r="7589" spans="46:58" x14ac:dyDescent="0.25">
      <c r="AT7589" t="s">
        <v>1945</v>
      </c>
      <c r="AX7589" t="s">
        <v>7960</v>
      </c>
      <c r="AY7589" s="104">
        <v>46119.524305555555</v>
      </c>
      <c r="AZ7589">
        <v>173397</v>
      </c>
      <c r="BA7589" t="s">
        <v>4728</v>
      </c>
      <c r="BB7589" t="s">
        <v>5989</v>
      </c>
      <c r="BF7589" t="s">
        <v>5918</v>
      </c>
    </row>
    <row r="7590" spans="46:58" x14ac:dyDescent="0.25">
      <c r="AT7590" t="s">
        <v>226</v>
      </c>
      <c r="AX7590" t="s">
        <v>4984</v>
      </c>
      <c r="AY7590" s="104">
        <v>46119.525000000001</v>
      </c>
      <c r="AZ7590">
        <v>619051</v>
      </c>
      <c r="BA7590" t="s">
        <v>4728</v>
      </c>
      <c r="BB7590" t="s">
        <v>5989</v>
      </c>
      <c r="BF7590" t="s">
        <v>5931</v>
      </c>
    </row>
    <row r="7591" spans="46:58" x14ac:dyDescent="0.25">
      <c r="AT7591" t="s">
        <v>2345</v>
      </c>
      <c r="AX7591" t="s">
        <v>4849</v>
      </c>
      <c r="AY7591" s="104">
        <v>46119.525000000001</v>
      </c>
      <c r="AZ7591">
        <v>492011</v>
      </c>
      <c r="BA7591" t="s">
        <v>4761</v>
      </c>
      <c r="BB7591" t="s">
        <v>5989</v>
      </c>
      <c r="BF7591" t="s">
        <v>5966</v>
      </c>
    </row>
    <row r="7592" spans="46:58" x14ac:dyDescent="0.25">
      <c r="AT7592" t="s">
        <v>223</v>
      </c>
      <c r="AX7592" t="s">
        <v>4775</v>
      </c>
      <c r="AY7592" s="104">
        <v>46119.525000000001</v>
      </c>
      <c r="AZ7592">
        <v>1227481</v>
      </c>
      <c r="BA7592" t="s">
        <v>4728</v>
      </c>
      <c r="BB7592" t="s">
        <v>5989</v>
      </c>
      <c r="BF7592" t="s">
        <v>5931</v>
      </c>
    </row>
    <row r="7593" spans="46:58" x14ac:dyDescent="0.25">
      <c r="AT7593" t="s">
        <v>71</v>
      </c>
      <c r="AX7593" t="s">
        <v>5109</v>
      </c>
      <c r="AY7593" s="104">
        <v>46119.525694444441</v>
      </c>
      <c r="AZ7593">
        <v>594405</v>
      </c>
      <c r="BA7593" t="s">
        <v>4761</v>
      </c>
      <c r="BB7593" t="s">
        <v>5989</v>
      </c>
      <c r="BF7593" t="s">
        <v>5966</v>
      </c>
    </row>
    <row r="7594" spans="46:58" x14ac:dyDescent="0.25">
      <c r="AT7594" t="s">
        <v>516</v>
      </c>
      <c r="AX7594" t="s">
        <v>5012</v>
      </c>
      <c r="AY7594" s="104">
        <v>46119.526388888888</v>
      </c>
      <c r="AZ7594">
        <v>349685</v>
      </c>
      <c r="BA7594" t="s">
        <v>4728</v>
      </c>
      <c r="BB7594" t="s">
        <v>5989</v>
      </c>
      <c r="BF7594" t="s">
        <v>5920</v>
      </c>
    </row>
    <row r="7595" spans="46:58" x14ac:dyDescent="0.25">
      <c r="AT7595" t="s">
        <v>1985</v>
      </c>
      <c r="AU7595" t="s">
        <v>1688</v>
      </c>
      <c r="AX7595" t="s">
        <v>4743</v>
      </c>
      <c r="AY7595" s="104">
        <v>46119.526388888888</v>
      </c>
      <c r="AZ7595">
        <v>885274</v>
      </c>
      <c r="BA7595" t="s">
        <v>4728</v>
      </c>
      <c r="BB7595" t="s">
        <v>5989</v>
      </c>
      <c r="BC7595" t="s">
        <v>4731</v>
      </c>
      <c r="BF7595" t="s">
        <v>6609</v>
      </c>
    </row>
    <row r="7596" spans="46:58" x14ac:dyDescent="0.25">
      <c r="AT7596" t="s">
        <v>1276</v>
      </c>
      <c r="AX7596" t="s">
        <v>7861</v>
      </c>
      <c r="AY7596" s="104">
        <v>46119.527083333334</v>
      </c>
      <c r="AZ7596">
        <v>787098</v>
      </c>
      <c r="BA7596" t="s">
        <v>4728</v>
      </c>
      <c r="BB7596" t="s">
        <v>5989</v>
      </c>
      <c r="BF7596" t="s">
        <v>5931</v>
      </c>
    </row>
    <row r="7597" spans="46:58" x14ac:dyDescent="0.25">
      <c r="AT7597" t="s">
        <v>2429</v>
      </c>
      <c r="AX7597" t="s">
        <v>6433</v>
      </c>
      <c r="AY7597" s="104">
        <v>46119.527083333334</v>
      </c>
      <c r="AZ7597">
        <v>120309</v>
      </c>
      <c r="BA7597" t="s">
        <v>4728</v>
      </c>
      <c r="BB7597" t="s">
        <v>5989</v>
      </c>
      <c r="BF7597" t="s">
        <v>5942</v>
      </c>
    </row>
    <row r="7598" spans="46:58" x14ac:dyDescent="0.25">
      <c r="AT7598" t="s">
        <v>2624</v>
      </c>
      <c r="AX7598" t="s">
        <v>4745</v>
      </c>
      <c r="AY7598" s="104">
        <v>46119.527777777781</v>
      </c>
      <c r="AZ7598">
        <v>147958</v>
      </c>
      <c r="BA7598" t="s">
        <v>4728</v>
      </c>
      <c r="BB7598" t="s">
        <v>5989</v>
      </c>
      <c r="BF7598" t="s">
        <v>5918</v>
      </c>
    </row>
    <row r="7599" spans="46:58" x14ac:dyDescent="0.25">
      <c r="AT7599" t="s">
        <v>1531</v>
      </c>
      <c r="AX7599" t="s">
        <v>6825</v>
      </c>
      <c r="AY7599" s="104">
        <v>46119.52847222222</v>
      </c>
      <c r="AZ7599">
        <v>240006</v>
      </c>
      <c r="BA7599" t="s">
        <v>4728</v>
      </c>
      <c r="BB7599" t="s">
        <v>5989</v>
      </c>
      <c r="BF7599" t="s">
        <v>5931</v>
      </c>
    </row>
    <row r="7600" spans="46:58" x14ac:dyDescent="0.25">
      <c r="AT7600" t="s">
        <v>2559</v>
      </c>
      <c r="AX7600" t="s">
        <v>4921</v>
      </c>
      <c r="AY7600" s="104">
        <v>46119.52847222222</v>
      </c>
      <c r="AZ7600">
        <v>308585</v>
      </c>
      <c r="BA7600" t="s">
        <v>4761</v>
      </c>
      <c r="BB7600" t="s">
        <v>5989</v>
      </c>
      <c r="BF7600" t="s">
        <v>4781</v>
      </c>
    </row>
    <row r="7601" spans="46:58" x14ac:dyDescent="0.25">
      <c r="AT7601" t="s">
        <v>1292</v>
      </c>
      <c r="AX7601" t="s">
        <v>5038</v>
      </c>
      <c r="AY7601" s="104">
        <v>46119.529166666667</v>
      </c>
      <c r="AZ7601">
        <v>272132</v>
      </c>
      <c r="BA7601" t="s">
        <v>4728</v>
      </c>
      <c r="BB7601" t="s">
        <v>5989</v>
      </c>
      <c r="BF7601" t="s">
        <v>5948</v>
      </c>
    </row>
    <row r="7602" spans="46:58" x14ac:dyDescent="0.25">
      <c r="AT7602" t="s">
        <v>432</v>
      </c>
      <c r="AX7602" t="s">
        <v>5001</v>
      </c>
      <c r="AY7602" s="104">
        <v>46119.529166666667</v>
      </c>
      <c r="AZ7602">
        <v>204590</v>
      </c>
      <c r="BA7602" t="s">
        <v>4728</v>
      </c>
      <c r="BB7602" t="s">
        <v>5989</v>
      </c>
      <c r="BF7602" t="s">
        <v>5942</v>
      </c>
    </row>
    <row r="7603" spans="46:58" x14ac:dyDescent="0.25">
      <c r="AT7603" t="s">
        <v>1985</v>
      </c>
      <c r="AU7603" t="s">
        <v>1910</v>
      </c>
      <c r="AX7603" t="s">
        <v>4776</v>
      </c>
      <c r="AY7603" s="104">
        <v>46119.529861111114</v>
      </c>
      <c r="AZ7603">
        <v>1557523</v>
      </c>
      <c r="BA7603" t="s">
        <v>4761</v>
      </c>
      <c r="BB7603" t="s">
        <v>5989</v>
      </c>
      <c r="BC7603" t="s">
        <v>4731</v>
      </c>
      <c r="BF7603" t="s">
        <v>5918</v>
      </c>
    </row>
    <row r="7604" spans="46:58" x14ac:dyDescent="0.25">
      <c r="AT7604" t="s">
        <v>1945</v>
      </c>
      <c r="AU7604" t="s">
        <v>1891</v>
      </c>
      <c r="AX7604" t="s">
        <v>4967</v>
      </c>
      <c r="AY7604" s="104">
        <v>46119.529861111114</v>
      </c>
      <c r="AZ7604">
        <v>784898</v>
      </c>
      <c r="BA7604" t="s">
        <v>4728</v>
      </c>
      <c r="BB7604" t="s">
        <v>5989</v>
      </c>
      <c r="BC7604" t="s">
        <v>4731</v>
      </c>
      <c r="BF7604" t="s">
        <v>6609</v>
      </c>
    </row>
    <row r="7605" spans="46:58" x14ac:dyDescent="0.25">
      <c r="AT7605" t="s">
        <v>2391</v>
      </c>
      <c r="AX7605" t="s">
        <v>5363</v>
      </c>
      <c r="AY7605" s="104">
        <v>46119.529861111114</v>
      </c>
      <c r="AZ7605">
        <v>312680</v>
      </c>
      <c r="BA7605" t="s">
        <v>4728</v>
      </c>
      <c r="BB7605" t="s">
        <v>5989</v>
      </c>
      <c r="BF7605" t="s">
        <v>5942</v>
      </c>
    </row>
    <row r="7606" spans="46:58" x14ac:dyDescent="0.25">
      <c r="AT7606" t="s">
        <v>76</v>
      </c>
      <c r="AX7606" t="s">
        <v>7964</v>
      </c>
      <c r="AY7606" s="104">
        <v>46119.530555555553</v>
      </c>
      <c r="AZ7606">
        <v>687565</v>
      </c>
      <c r="BA7606" t="s">
        <v>4761</v>
      </c>
      <c r="BB7606" t="s">
        <v>5989</v>
      </c>
      <c r="BF7606" t="s">
        <v>5958</v>
      </c>
    </row>
    <row r="7607" spans="46:58" x14ac:dyDescent="0.25">
      <c r="AT7607" t="s">
        <v>1048</v>
      </c>
      <c r="AX7607" t="s">
        <v>5295</v>
      </c>
      <c r="AY7607" s="104">
        <v>46119.530555555553</v>
      </c>
      <c r="AZ7607">
        <v>545500</v>
      </c>
      <c r="BA7607" t="s">
        <v>4728</v>
      </c>
      <c r="BB7607" t="s">
        <v>5989</v>
      </c>
      <c r="BF7607" t="s">
        <v>5956</v>
      </c>
    </row>
    <row r="7608" spans="46:58" x14ac:dyDescent="0.25">
      <c r="AT7608" t="s">
        <v>2403</v>
      </c>
      <c r="AX7608" t="s">
        <v>4774</v>
      </c>
      <c r="AY7608" s="104">
        <v>46119.53125</v>
      </c>
      <c r="AZ7608">
        <v>750921</v>
      </c>
      <c r="BA7608" t="s">
        <v>4728</v>
      </c>
      <c r="BB7608" t="s">
        <v>5989</v>
      </c>
      <c r="BF7608" t="s">
        <v>5958</v>
      </c>
    </row>
    <row r="7609" spans="46:58" x14ac:dyDescent="0.25">
      <c r="AT7609" t="s">
        <v>1559</v>
      </c>
      <c r="AX7609" t="s">
        <v>4849</v>
      </c>
      <c r="AY7609" s="104">
        <v>46119.53125</v>
      </c>
      <c r="AZ7609">
        <v>138501</v>
      </c>
      <c r="BA7609" t="s">
        <v>4728</v>
      </c>
      <c r="BB7609" t="s">
        <v>5989</v>
      </c>
      <c r="BF7609" t="s">
        <v>5925</v>
      </c>
    </row>
    <row r="7610" spans="46:58" x14ac:dyDescent="0.25">
      <c r="AT7610" t="s">
        <v>2429</v>
      </c>
      <c r="AX7610" t="s">
        <v>4873</v>
      </c>
      <c r="AY7610" s="104">
        <v>46119.53125</v>
      </c>
      <c r="AZ7610">
        <v>266314</v>
      </c>
      <c r="BA7610" t="s">
        <v>4761</v>
      </c>
      <c r="BB7610" t="s">
        <v>5989</v>
      </c>
      <c r="BF7610" t="s">
        <v>5966</v>
      </c>
    </row>
    <row r="7611" spans="46:58" x14ac:dyDescent="0.25">
      <c r="AT7611" t="s">
        <v>551</v>
      </c>
      <c r="AX7611" t="s">
        <v>7965</v>
      </c>
      <c r="AY7611" s="104">
        <v>46119.53125</v>
      </c>
      <c r="AZ7611">
        <v>167516</v>
      </c>
      <c r="BA7611" t="s">
        <v>4728</v>
      </c>
      <c r="BB7611" t="s">
        <v>5989</v>
      </c>
      <c r="BF7611" t="s">
        <v>5925</v>
      </c>
    </row>
    <row r="7612" spans="46:58" x14ac:dyDescent="0.25">
      <c r="AT7612" t="s">
        <v>2559</v>
      </c>
      <c r="AX7612" t="s">
        <v>4938</v>
      </c>
      <c r="AY7612" s="104">
        <v>46119.531944444447</v>
      </c>
      <c r="AZ7612">
        <v>331586</v>
      </c>
      <c r="BA7612" t="s">
        <v>4728</v>
      </c>
      <c r="BB7612" t="s">
        <v>5989</v>
      </c>
      <c r="BF7612" t="s">
        <v>5931</v>
      </c>
    </row>
    <row r="7613" spans="46:58" x14ac:dyDescent="0.25">
      <c r="AT7613" t="s">
        <v>1894</v>
      </c>
      <c r="AX7613" t="s">
        <v>4853</v>
      </c>
      <c r="AY7613" s="104">
        <v>46119.531944444447</v>
      </c>
      <c r="AZ7613">
        <v>78411</v>
      </c>
      <c r="BA7613" t="s">
        <v>4728</v>
      </c>
      <c r="BB7613" t="s">
        <v>5989</v>
      </c>
      <c r="BF7613" t="s">
        <v>5925</v>
      </c>
    </row>
    <row r="7614" spans="46:58" x14ac:dyDescent="0.25">
      <c r="AT7614" t="s">
        <v>1531</v>
      </c>
      <c r="AU7614" t="s">
        <v>220</v>
      </c>
      <c r="AX7614" t="s">
        <v>6470</v>
      </c>
      <c r="AY7614" s="104">
        <v>46119.531944444447</v>
      </c>
      <c r="AZ7614">
        <v>4112142</v>
      </c>
      <c r="BA7614" t="s">
        <v>4761</v>
      </c>
      <c r="BB7614" t="s">
        <v>5989</v>
      </c>
      <c r="BC7614" t="s">
        <v>4731</v>
      </c>
      <c r="BF7614" t="s">
        <v>6790</v>
      </c>
    </row>
    <row r="7615" spans="46:58" x14ac:dyDescent="0.25">
      <c r="AT7615" t="s">
        <v>1284</v>
      </c>
      <c r="AX7615" t="s">
        <v>6729</v>
      </c>
      <c r="AY7615" s="104">
        <v>46119.531944444447</v>
      </c>
      <c r="AZ7615">
        <v>66845</v>
      </c>
      <c r="BA7615" t="s">
        <v>4728</v>
      </c>
      <c r="BB7615" t="s">
        <v>5989</v>
      </c>
      <c r="BF7615" t="s">
        <v>4781</v>
      </c>
    </row>
    <row r="7616" spans="46:58" x14ac:dyDescent="0.25">
      <c r="AT7616" t="s">
        <v>516</v>
      </c>
      <c r="AX7616" t="s">
        <v>7735</v>
      </c>
      <c r="AY7616" s="104">
        <v>46119.531944444447</v>
      </c>
      <c r="AZ7616">
        <v>280317</v>
      </c>
      <c r="BA7616" t="s">
        <v>4728</v>
      </c>
      <c r="BB7616" t="s">
        <v>5989</v>
      </c>
      <c r="BF7616" t="s">
        <v>5918</v>
      </c>
    </row>
    <row r="7617" spans="46:58" x14ac:dyDescent="0.25">
      <c r="AT7617" t="s">
        <v>2345</v>
      </c>
      <c r="AX7617" t="s">
        <v>6522</v>
      </c>
      <c r="AY7617" s="104">
        <v>46119.531944444447</v>
      </c>
      <c r="AZ7617">
        <v>383061</v>
      </c>
      <c r="BA7617" t="s">
        <v>4728</v>
      </c>
      <c r="BB7617" t="s">
        <v>5989</v>
      </c>
      <c r="BF7617" t="s">
        <v>5931</v>
      </c>
    </row>
    <row r="7618" spans="46:58" x14ac:dyDescent="0.25">
      <c r="AT7618" t="s">
        <v>432</v>
      </c>
      <c r="AU7618" t="s">
        <v>683</v>
      </c>
      <c r="AX7618" t="s">
        <v>5001</v>
      </c>
      <c r="AY7618" s="104">
        <v>46119.532638888886</v>
      </c>
      <c r="AZ7618">
        <v>1847749</v>
      </c>
      <c r="BA7618" t="s">
        <v>4761</v>
      </c>
      <c r="BB7618" t="s">
        <v>5989</v>
      </c>
      <c r="BC7618" t="s">
        <v>4731</v>
      </c>
      <c r="BF7618" t="s">
        <v>5966</v>
      </c>
    </row>
    <row r="7619" spans="46:58" x14ac:dyDescent="0.25">
      <c r="AT7619" t="s">
        <v>1945</v>
      </c>
      <c r="AX7619" t="s">
        <v>6038</v>
      </c>
      <c r="AY7619" s="104">
        <v>46119.532638888886</v>
      </c>
      <c r="AZ7619">
        <v>186938</v>
      </c>
      <c r="BA7619" t="s">
        <v>4728</v>
      </c>
      <c r="BB7619" t="s">
        <v>5989</v>
      </c>
      <c r="BF7619" t="s">
        <v>4781</v>
      </c>
    </row>
    <row r="7620" spans="46:58" x14ac:dyDescent="0.25">
      <c r="AT7620" t="s">
        <v>1292</v>
      </c>
      <c r="AX7620" t="s">
        <v>4849</v>
      </c>
      <c r="AY7620" s="104">
        <v>46119.532638888886</v>
      </c>
      <c r="AZ7620">
        <v>240666</v>
      </c>
      <c r="BA7620" t="s">
        <v>4728</v>
      </c>
      <c r="BB7620" t="s">
        <v>5989</v>
      </c>
      <c r="BF7620" t="s">
        <v>5948</v>
      </c>
    </row>
    <row r="7621" spans="46:58" x14ac:dyDescent="0.25">
      <c r="AT7621" t="s">
        <v>1985</v>
      </c>
      <c r="AX7621" t="s">
        <v>4853</v>
      </c>
      <c r="AY7621" s="104">
        <v>46119.532638888886</v>
      </c>
      <c r="AZ7621">
        <v>280897</v>
      </c>
      <c r="BA7621" t="s">
        <v>4728</v>
      </c>
      <c r="BB7621" t="s">
        <v>5989</v>
      </c>
      <c r="BF7621" t="s">
        <v>5942</v>
      </c>
    </row>
    <row r="7622" spans="46:58" x14ac:dyDescent="0.25">
      <c r="AT7622" t="s">
        <v>250</v>
      </c>
      <c r="AX7622" t="s">
        <v>7207</v>
      </c>
      <c r="AY7622" s="104">
        <v>46119.532638888886</v>
      </c>
      <c r="AZ7622">
        <v>56653</v>
      </c>
      <c r="BA7622" t="s">
        <v>4728</v>
      </c>
      <c r="BB7622" t="s">
        <v>5989</v>
      </c>
      <c r="BF7622" t="s">
        <v>5925</v>
      </c>
    </row>
    <row r="7623" spans="46:58" x14ac:dyDescent="0.25">
      <c r="AT7623" t="s">
        <v>2600</v>
      </c>
      <c r="AX7623" t="s">
        <v>6469</v>
      </c>
      <c r="AY7623" s="104">
        <v>46119.533333333333</v>
      </c>
      <c r="AZ7623">
        <v>317296</v>
      </c>
      <c r="BA7623" t="s">
        <v>4728</v>
      </c>
      <c r="BB7623" t="s">
        <v>5989</v>
      </c>
      <c r="BF7623" t="s">
        <v>5931</v>
      </c>
    </row>
    <row r="7624" spans="46:58" x14ac:dyDescent="0.25">
      <c r="AT7624" t="s">
        <v>2510</v>
      </c>
      <c r="AX7624" t="s">
        <v>5739</v>
      </c>
      <c r="AY7624" s="104">
        <v>46119.533333333333</v>
      </c>
      <c r="AZ7624">
        <v>316517</v>
      </c>
      <c r="BA7624" t="s">
        <v>4728</v>
      </c>
      <c r="BB7624" t="s">
        <v>5989</v>
      </c>
      <c r="BF7624" t="s">
        <v>5942</v>
      </c>
    </row>
    <row r="7625" spans="46:58" x14ac:dyDescent="0.25">
      <c r="AT7625" t="s">
        <v>1078</v>
      </c>
      <c r="AX7625" t="s">
        <v>7743</v>
      </c>
      <c r="AY7625" s="104">
        <v>46119.533333333333</v>
      </c>
      <c r="AZ7625">
        <v>272583</v>
      </c>
      <c r="BA7625" t="s">
        <v>4728</v>
      </c>
      <c r="BB7625" t="s">
        <v>5989</v>
      </c>
      <c r="BF7625" t="s">
        <v>5942</v>
      </c>
    </row>
    <row r="7626" spans="46:58" x14ac:dyDescent="0.25">
      <c r="AT7626" t="s">
        <v>1559</v>
      </c>
      <c r="AX7626" t="s">
        <v>4733</v>
      </c>
      <c r="AY7626" s="104">
        <v>46119.53402777778</v>
      </c>
      <c r="AZ7626">
        <v>1006432</v>
      </c>
      <c r="BA7626" t="s">
        <v>4728</v>
      </c>
      <c r="BB7626" t="s">
        <v>5989</v>
      </c>
      <c r="BF7626" t="s">
        <v>5918</v>
      </c>
    </row>
    <row r="7627" spans="46:58" x14ac:dyDescent="0.25">
      <c r="AT7627" t="s">
        <v>1894</v>
      </c>
      <c r="AX7627" t="s">
        <v>7965</v>
      </c>
      <c r="AY7627" s="104">
        <v>46119.53402777778</v>
      </c>
      <c r="AZ7627">
        <v>613013</v>
      </c>
      <c r="BA7627" t="s">
        <v>4728</v>
      </c>
      <c r="BB7627" t="s">
        <v>5989</v>
      </c>
      <c r="BF7627" t="s">
        <v>5918</v>
      </c>
    </row>
    <row r="7628" spans="46:58" x14ac:dyDescent="0.25">
      <c r="AT7628" t="s">
        <v>2429</v>
      </c>
      <c r="AU7628" t="s">
        <v>1688</v>
      </c>
      <c r="AX7628" t="s">
        <v>4765</v>
      </c>
      <c r="AY7628" s="104">
        <v>46119.53402777778</v>
      </c>
      <c r="AZ7628">
        <v>1073642</v>
      </c>
      <c r="BA7628" t="s">
        <v>4728</v>
      </c>
      <c r="BB7628" t="s">
        <v>5989</v>
      </c>
      <c r="BC7628" t="s">
        <v>4731</v>
      </c>
      <c r="BF7628" t="s">
        <v>6240</v>
      </c>
    </row>
    <row r="7629" spans="46:58" x14ac:dyDescent="0.25">
      <c r="AT7629" t="s">
        <v>551</v>
      </c>
      <c r="AX7629" t="s">
        <v>5009</v>
      </c>
      <c r="AY7629" s="104">
        <v>46119.53402777778</v>
      </c>
      <c r="AZ7629">
        <v>436234</v>
      </c>
      <c r="BA7629" t="s">
        <v>4728</v>
      </c>
      <c r="BB7629" t="s">
        <v>5989</v>
      </c>
      <c r="BF7629" t="s">
        <v>6069</v>
      </c>
    </row>
    <row r="7630" spans="46:58" x14ac:dyDescent="0.25">
      <c r="AT7630" t="s">
        <v>2391</v>
      </c>
      <c r="AX7630" t="s">
        <v>5589</v>
      </c>
      <c r="AY7630" s="104">
        <v>46119.53402777778</v>
      </c>
      <c r="AZ7630">
        <v>253180</v>
      </c>
      <c r="BA7630" t="s">
        <v>4728</v>
      </c>
      <c r="BB7630" t="s">
        <v>5989</v>
      </c>
      <c r="BF7630" t="s">
        <v>5942</v>
      </c>
    </row>
    <row r="7631" spans="46:58" x14ac:dyDescent="0.25">
      <c r="AT7631" t="s">
        <v>1531</v>
      </c>
      <c r="AX7631" t="s">
        <v>5165</v>
      </c>
      <c r="AY7631" s="104">
        <v>46119.534722222219</v>
      </c>
      <c r="AZ7631">
        <v>303823</v>
      </c>
      <c r="BA7631" t="s">
        <v>4728</v>
      </c>
      <c r="BB7631" t="s">
        <v>5989</v>
      </c>
      <c r="BF7631" t="s">
        <v>5942</v>
      </c>
    </row>
    <row r="7632" spans="46:58" x14ac:dyDescent="0.25">
      <c r="AT7632" t="s">
        <v>836</v>
      </c>
      <c r="AX7632" t="s">
        <v>7966</v>
      </c>
      <c r="AY7632" s="104">
        <v>46119.534722222219</v>
      </c>
      <c r="AZ7632">
        <v>1151100</v>
      </c>
      <c r="BA7632" t="s">
        <v>4728</v>
      </c>
      <c r="BB7632" t="s">
        <v>5989</v>
      </c>
      <c r="BF7632" t="s">
        <v>5942</v>
      </c>
    </row>
    <row r="7633" spans="46:58" x14ac:dyDescent="0.25">
      <c r="AT7633" t="s">
        <v>1945</v>
      </c>
      <c r="AX7633" t="s">
        <v>7967</v>
      </c>
      <c r="AY7633" s="104">
        <v>46119.535416666666</v>
      </c>
      <c r="AZ7633">
        <v>109192</v>
      </c>
      <c r="BA7633" t="s">
        <v>4728</v>
      </c>
      <c r="BB7633" t="s">
        <v>5989</v>
      </c>
      <c r="BF7633" t="s">
        <v>5925</v>
      </c>
    </row>
    <row r="7634" spans="46:58" x14ac:dyDescent="0.25">
      <c r="AT7634" t="s">
        <v>2407</v>
      </c>
      <c r="AX7634" t="s">
        <v>5441</v>
      </c>
      <c r="AY7634" s="104">
        <v>46119.535416666666</v>
      </c>
      <c r="AZ7634">
        <v>347728</v>
      </c>
      <c r="BA7634" t="s">
        <v>4728</v>
      </c>
      <c r="BB7634" t="s">
        <v>5989</v>
      </c>
      <c r="BF7634" t="s">
        <v>5966</v>
      </c>
    </row>
    <row r="7635" spans="46:58" x14ac:dyDescent="0.25">
      <c r="AT7635" t="s">
        <v>432</v>
      </c>
      <c r="AX7635" t="s">
        <v>5011</v>
      </c>
      <c r="AY7635" s="104">
        <v>46119.535416666666</v>
      </c>
      <c r="AZ7635">
        <v>387759</v>
      </c>
      <c r="BA7635" t="s">
        <v>4728</v>
      </c>
      <c r="BB7635" t="s">
        <v>5989</v>
      </c>
      <c r="BF7635" t="s">
        <v>5931</v>
      </c>
    </row>
    <row r="7636" spans="46:58" x14ac:dyDescent="0.25">
      <c r="AT7636" t="s">
        <v>744</v>
      </c>
      <c r="AU7636" t="s">
        <v>1292</v>
      </c>
      <c r="AX7636" t="s">
        <v>4818</v>
      </c>
      <c r="AY7636" s="104">
        <v>46119.535416666666</v>
      </c>
      <c r="AZ7636">
        <v>334634</v>
      </c>
      <c r="BA7636" t="s">
        <v>4728</v>
      </c>
      <c r="BB7636" t="s">
        <v>4787</v>
      </c>
      <c r="BC7636" t="s">
        <v>5989</v>
      </c>
      <c r="BF7636" t="s">
        <v>5955</v>
      </c>
    </row>
    <row r="7637" spans="46:58" x14ac:dyDescent="0.25">
      <c r="AT7637" t="s">
        <v>1941</v>
      </c>
      <c r="AX7637" t="s">
        <v>4782</v>
      </c>
      <c r="AY7637" s="104">
        <v>46119.536111111112</v>
      </c>
      <c r="AZ7637">
        <v>849938</v>
      </c>
      <c r="BA7637" t="s">
        <v>4728</v>
      </c>
      <c r="BB7637" t="s">
        <v>5989</v>
      </c>
      <c r="BF7637" t="s">
        <v>5950</v>
      </c>
    </row>
    <row r="7638" spans="46:58" x14ac:dyDescent="0.25">
      <c r="AT7638" t="s">
        <v>1134</v>
      </c>
      <c r="AX7638" t="s">
        <v>4938</v>
      </c>
      <c r="AY7638" s="104">
        <v>46119.536111111112</v>
      </c>
      <c r="AZ7638">
        <v>211695</v>
      </c>
      <c r="BA7638" t="s">
        <v>4728</v>
      </c>
      <c r="BB7638" t="s">
        <v>5989</v>
      </c>
      <c r="BF7638" t="s">
        <v>4781</v>
      </c>
    </row>
    <row r="7639" spans="46:58" x14ac:dyDescent="0.25">
      <c r="AT7639" t="s">
        <v>516</v>
      </c>
      <c r="AX7639" t="s">
        <v>7293</v>
      </c>
      <c r="AY7639" s="104">
        <v>46119.536111111112</v>
      </c>
      <c r="AZ7639">
        <v>377705</v>
      </c>
      <c r="BA7639" t="s">
        <v>4728</v>
      </c>
      <c r="BB7639" t="s">
        <v>5989</v>
      </c>
      <c r="BF7639" t="s">
        <v>5931</v>
      </c>
    </row>
    <row r="7640" spans="46:58" x14ac:dyDescent="0.25">
      <c r="AT7640" t="s">
        <v>247</v>
      </c>
      <c r="AX7640" t="s">
        <v>5280</v>
      </c>
      <c r="AY7640" s="104">
        <v>46119.536805555559</v>
      </c>
      <c r="AZ7640">
        <v>632826</v>
      </c>
      <c r="BA7640" t="s">
        <v>4728</v>
      </c>
      <c r="BB7640" t="s">
        <v>5989</v>
      </c>
      <c r="BF7640" t="s">
        <v>5920</v>
      </c>
    </row>
    <row r="7641" spans="46:58" x14ac:dyDescent="0.25">
      <c r="AT7641" t="s">
        <v>235</v>
      </c>
      <c r="AU7641" t="s">
        <v>1688</v>
      </c>
      <c r="AX7641" t="s">
        <v>5011</v>
      </c>
      <c r="AY7641" s="104">
        <v>46119.537499999999</v>
      </c>
      <c r="AZ7641">
        <v>759449</v>
      </c>
      <c r="BA7641" t="s">
        <v>4761</v>
      </c>
      <c r="BB7641" t="s">
        <v>5989</v>
      </c>
      <c r="BC7641" t="s">
        <v>4731</v>
      </c>
      <c r="BF7641" t="s">
        <v>6495</v>
      </c>
    </row>
    <row r="7642" spans="46:58" x14ac:dyDescent="0.25">
      <c r="AT7642" t="s">
        <v>2559</v>
      </c>
      <c r="AX7642" t="s">
        <v>6796</v>
      </c>
      <c r="AY7642" s="104">
        <v>46119.537499999999</v>
      </c>
      <c r="AZ7642">
        <v>192926</v>
      </c>
      <c r="BA7642" t="s">
        <v>4728</v>
      </c>
      <c r="BB7642" t="s">
        <v>5989</v>
      </c>
      <c r="BF7642" t="s">
        <v>5942</v>
      </c>
    </row>
    <row r="7643" spans="46:58" x14ac:dyDescent="0.25">
      <c r="AT7643" t="s">
        <v>1276</v>
      </c>
      <c r="AX7643" t="s">
        <v>7967</v>
      </c>
      <c r="AY7643" s="104">
        <v>46119.537499999999</v>
      </c>
      <c r="AZ7643">
        <v>221848</v>
      </c>
      <c r="BA7643" t="s">
        <v>4728</v>
      </c>
      <c r="BB7643" t="s">
        <v>5989</v>
      </c>
      <c r="BF7643" t="s">
        <v>5942</v>
      </c>
    </row>
    <row r="7644" spans="46:58" x14ac:dyDescent="0.25">
      <c r="AT7644" t="s">
        <v>226</v>
      </c>
      <c r="AX7644" t="s">
        <v>4933</v>
      </c>
      <c r="AY7644" s="104">
        <v>46119.537499999999</v>
      </c>
      <c r="AZ7644">
        <v>141564</v>
      </c>
      <c r="BA7644" t="s">
        <v>4728</v>
      </c>
      <c r="BB7644" t="s">
        <v>5989</v>
      </c>
      <c r="BF7644" t="s">
        <v>5925</v>
      </c>
    </row>
    <row r="7645" spans="46:58" x14ac:dyDescent="0.25">
      <c r="AT7645" t="s">
        <v>1507</v>
      </c>
      <c r="AX7645" t="s">
        <v>6776</v>
      </c>
      <c r="AY7645" s="104">
        <v>46119.538194444445</v>
      </c>
      <c r="AZ7645">
        <v>502852</v>
      </c>
      <c r="BA7645" t="s">
        <v>4761</v>
      </c>
      <c r="BB7645" t="s">
        <v>5989</v>
      </c>
      <c r="BF7645" t="s">
        <v>5966</v>
      </c>
    </row>
    <row r="7646" spans="46:58" x14ac:dyDescent="0.25">
      <c r="AT7646" t="s">
        <v>1078</v>
      </c>
      <c r="AX7646" t="s">
        <v>5253</v>
      </c>
      <c r="AY7646" s="104">
        <v>46119.538194444445</v>
      </c>
      <c r="AZ7646">
        <v>144352</v>
      </c>
      <c r="BA7646" t="s">
        <v>4728</v>
      </c>
      <c r="BB7646" t="s">
        <v>5989</v>
      </c>
      <c r="BF7646" t="s">
        <v>5942</v>
      </c>
    </row>
    <row r="7647" spans="46:58" x14ac:dyDescent="0.25">
      <c r="AT7647" t="s">
        <v>308</v>
      </c>
      <c r="AU7647" t="s">
        <v>1891</v>
      </c>
      <c r="AX7647" t="s">
        <v>7178</v>
      </c>
      <c r="AY7647" s="104">
        <v>46119.538888888892</v>
      </c>
      <c r="AZ7647">
        <v>492044</v>
      </c>
      <c r="BA7647" t="s">
        <v>4728</v>
      </c>
      <c r="BB7647" t="s">
        <v>5989</v>
      </c>
      <c r="BC7647" t="s">
        <v>4731</v>
      </c>
      <c r="BF7647" t="s">
        <v>4978</v>
      </c>
    </row>
    <row r="7648" spans="46:58" x14ac:dyDescent="0.25">
      <c r="AT7648" t="s">
        <v>1945</v>
      </c>
      <c r="AX7648" t="s">
        <v>4745</v>
      </c>
      <c r="AY7648" s="104">
        <v>46119.538888888892</v>
      </c>
      <c r="AZ7648">
        <v>102399</v>
      </c>
      <c r="BA7648" t="s">
        <v>4728</v>
      </c>
      <c r="BB7648" t="s">
        <v>5989</v>
      </c>
      <c r="BF7648" t="s">
        <v>5918</v>
      </c>
    </row>
    <row r="7649" spans="46:58" x14ac:dyDescent="0.25">
      <c r="AT7649" t="s">
        <v>2345</v>
      </c>
      <c r="AX7649" t="s">
        <v>7641</v>
      </c>
      <c r="AY7649" s="104">
        <v>46119.538888888892</v>
      </c>
      <c r="AZ7649">
        <v>577685</v>
      </c>
      <c r="BA7649" t="s">
        <v>4761</v>
      </c>
      <c r="BB7649" t="s">
        <v>5989</v>
      </c>
      <c r="BF7649" t="s">
        <v>5931</v>
      </c>
    </row>
    <row r="7650" spans="46:58" x14ac:dyDescent="0.25">
      <c r="AT7650" t="s">
        <v>2600</v>
      </c>
      <c r="AX7650" t="s">
        <v>4782</v>
      </c>
      <c r="AY7650" s="104">
        <v>46119.538888888892</v>
      </c>
      <c r="AZ7650">
        <v>171891</v>
      </c>
      <c r="BA7650" t="s">
        <v>4728</v>
      </c>
      <c r="BB7650" t="s">
        <v>5989</v>
      </c>
      <c r="BF7650" t="s">
        <v>5918</v>
      </c>
    </row>
    <row r="7651" spans="46:58" x14ac:dyDescent="0.25">
      <c r="AT7651" t="s">
        <v>2510</v>
      </c>
      <c r="AX7651" t="s">
        <v>6963</v>
      </c>
      <c r="AY7651" s="104">
        <v>46119.539583333331</v>
      </c>
      <c r="AZ7651">
        <v>606998</v>
      </c>
      <c r="BA7651" t="s">
        <v>4761</v>
      </c>
      <c r="BB7651" t="s">
        <v>5989</v>
      </c>
      <c r="BF7651" t="s">
        <v>5966</v>
      </c>
    </row>
    <row r="7652" spans="46:58" x14ac:dyDescent="0.25">
      <c r="AT7652" t="s">
        <v>1124</v>
      </c>
      <c r="AU7652" t="s">
        <v>683</v>
      </c>
      <c r="AX7652" t="s">
        <v>5393</v>
      </c>
      <c r="AY7652" s="104">
        <v>46119.540277777778</v>
      </c>
      <c r="AZ7652">
        <v>1592772</v>
      </c>
      <c r="BA7652" t="s">
        <v>4761</v>
      </c>
      <c r="BB7652" t="s">
        <v>5989</v>
      </c>
      <c r="BC7652" t="s">
        <v>4731</v>
      </c>
      <c r="BF7652" t="s">
        <v>6756</v>
      </c>
    </row>
    <row r="7653" spans="46:58" x14ac:dyDescent="0.25">
      <c r="AT7653" t="s">
        <v>205</v>
      </c>
      <c r="AX7653" t="s">
        <v>5023</v>
      </c>
      <c r="AY7653" s="104">
        <v>46119.540972222225</v>
      </c>
      <c r="AZ7653">
        <v>460540</v>
      </c>
      <c r="BA7653" t="s">
        <v>4728</v>
      </c>
      <c r="BB7653" t="s">
        <v>5989</v>
      </c>
      <c r="BF7653" t="s">
        <v>5942</v>
      </c>
    </row>
    <row r="7654" spans="46:58" x14ac:dyDescent="0.25">
      <c r="AT7654" t="s">
        <v>72</v>
      </c>
      <c r="AX7654" t="s">
        <v>4938</v>
      </c>
      <c r="AY7654" s="104">
        <v>46119.540972222225</v>
      </c>
      <c r="AZ7654">
        <v>899075</v>
      </c>
      <c r="BA7654" t="s">
        <v>4728</v>
      </c>
      <c r="BB7654" t="s">
        <v>5989</v>
      </c>
      <c r="BF7654" t="s">
        <v>5958</v>
      </c>
    </row>
    <row r="7655" spans="46:58" x14ac:dyDescent="0.25">
      <c r="AT7655" t="s">
        <v>1134</v>
      </c>
      <c r="AX7655" t="s">
        <v>6404</v>
      </c>
      <c r="AY7655" s="104">
        <v>46119.540972222225</v>
      </c>
      <c r="AZ7655">
        <v>640358</v>
      </c>
      <c r="BA7655" t="s">
        <v>4728</v>
      </c>
      <c r="BB7655" t="s">
        <v>5989</v>
      </c>
      <c r="BF7655" t="s">
        <v>5942</v>
      </c>
    </row>
    <row r="7656" spans="46:58" x14ac:dyDescent="0.25">
      <c r="AT7656" t="s">
        <v>1048</v>
      </c>
      <c r="AX7656" t="s">
        <v>7968</v>
      </c>
      <c r="AY7656" s="104">
        <v>46119.541666666664</v>
      </c>
      <c r="AZ7656">
        <v>606232</v>
      </c>
      <c r="BA7656" t="s">
        <v>4728</v>
      </c>
      <c r="BB7656" t="s">
        <v>5989</v>
      </c>
      <c r="BF7656" t="s">
        <v>5956</v>
      </c>
    </row>
    <row r="7657" spans="46:58" x14ac:dyDescent="0.25">
      <c r="AT7657" t="s">
        <v>2391</v>
      </c>
      <c r="AX7657" t="s">
        <v>7969</v>
      </c>
      <c r="AY7657" s="104">
        <v>46119.541666666664</v>
      </c>
      <c r="AZ7657">
        <v>148299</v>
      </c>
      <c r="BA7657" t="s">
        <v>4728</v>
      </c>
      <c r="BB7657" t="s">
        <v>5989</v>
      </c>
      <c r="BF7657" t="s">
        <v>5942</v>
      </c>
    </row>
    <row r="7658" spans="46:58" x14ac:dyDescent="0.25">
      <c r="AT7658" t="s">
        <v>264</v>
      </c>
      <c r="AX7658" t="s">
        <v>7970</v>
      </c>
      <c r="AY7658" s="104">
        <v>46119.541666666664</v>
      </c>
      <c r="AZ7658">
        <v>260180</v>
      </c>
      <c r="BA7658" t="s">
        <v>4728</v>
      </c>
      <c r="BB7658" t="s">
        <v>5989</v>
      </c>
      <c r="BF7658" t="s">
        <v>5918</v>
      </c>
    </row>
    <row r="7659" spans="46:58" x14ac:dyDescent="0.25">
      <c r="AT7659" t="s">
        <v>1385</v>
      </c>
      <c r="AU7659" t="s">
        <v>1891</v>
      </c>
      <c r="AX7659" t="s">
        <v>6936</v>
      </c>
      <c r="AY7659" s="104">
        <v>46119.541666666664</v>
      </c>
      <c r="AZ7659">
        <v>894386</v>
      </c>
      <c r="BA7659" t="s">
        <v>4728</v>
      </c>
      <c r="BB7659" t="s">
        <v>5989</v>
      </c>
      <c r="BC7659" t="s">
        <v>4731</v>
      </c>
      <c r="BF7659" t="s">
        <v>6267</v>
      </c>
    </row>
    <row r="7660" spans="46:58" x14ac:dyDescent="0.25">
      <c r="AT7660" t="s">
        <v>2383</v>
      </c>
      <c r="AU7660" t="s">
        <v>211</v>
      </c>
      <c r="AX7660" t="s">
        <v>6105</v>
      </c>
      <c r="AY7660" s="104">
        <v>46119.542361111111</v>
      </c>
      <c r="AZ7660">
        <v>2104348</v>
      </c>
      <c r="BA7660" t="s">
        <v>4728</v>
      </c>
      <c r="BB7660" t="s">
        <v>5989</v>
      </c>
      <c r="BC7660" t="s">
        <v>4731</v>
      </c>
      <c r="BF7660" t="s">
        <v>6501</v>
      </c>
    </row>
    <row r="7661" spans="46:58" x14ac:dyDescent="0.25">
      <c r="AT7661" t="s">
        <v>226</v>
      </c>
      <c r="AU7661" t="s">
        <v>1688</v>
      </c>
      <c r="AX7661" t="s">
        <v>5767</v>
      </c>
      <c r="AY7661" s="104">
        <v>46119.542361111111</v>
      </c>
      <c r="AZ7661">
        <v>491008</v>
      </c>
      <c r="BA7661" t="s">
        <v>4728</v>
      </c>
      <c r="BB7661" t="s">
        <v>5989</v>
      </c>
      <c r="BC7661" t="s">
        <v>4731</v>
      </c>
      <c r="BF7661" t="s">
        <v>6411</v>
      </c>
    </row>
    <row r="7662" spans="46:58" x14ac:dyDescent="0.25">
      <c r="AT7662" t="s">
        <v>1292</v>
      </c>
      <c r="AX7662" t="s">
        <v>5093</v>
      </c>
      <c r="AY7662" s="104">
        <v>46119.543055555558</v>
      </c>
      <c r="AZ7662">
        <v>228518</v>
      </c>
      <c r="BA7662" t="s">
        <v>4728</v>
      </c>
      <c r="BB7662" t="s">
        <v>5989</v>
      </c>
      <c r="BF7662" t="s">
        <v>5948</v>
      </c>
    </row>
    <row r="7663" spans="46:58" x14ac:dyDescent="0.25">
      <c r="AT7663" t="s">
        <v>2403</v>
      </c>
      <c r="AX7663" t="s">
        <v>4839</v>
      </c>
      <c r="AY7663" s="104">
        <v>46119.543055555558</v>
      </c>
      <c r="AZ7663">
        <v>803375</v>
      </c>
      <c r="BA7663" t="s">
        <v>4728</v>
      </c>
      <c r="BB7663" t="s">
        <v>5989</v>
      </c>
      <c r="BF7663" t="s">
        <v>5942</v>
      </c>
    </row>
    <row r="7664" spans="46:58" x14ac:dyDescent="0.25">
      <c r="AT7664" t="s">
        <v>2407</v>
      </c>
      <c r="AX7664" t="s">
        <v>7971</v>
      </c>
      <c r="AY7664" s="104">
        <v>46119.543055555558</v>
      </c>
      <c r="AZ7664">
        <v>865240</v>
      </c>
      <c r="BA7664" t="s">
        <v>4728</v>
      </c>
      <c r="BB7664" t="s">
        <v>5989</v>
      </c>
      <c r="BF7664" t="s">
        <v>5956</v>
      </c>
    </row>
    <row r="7665" spans="46:58" x14ac:dyDescent="0.25">
      <c r="AT7665" t="s">
        <v>551</v>
      </c>
      <c r="AX7665" t="s">
        <v>5001</v>
      </c>
      <c r="AY7665" s="104">
        <v>46119.543749999997</v>
      </c>
      <c r="AZ7665">
        <v>5734417</v>
      </c>
      <c r="BA7665" t="s">
        <v>4761</v>
      </c>
      <c r="BB7665" t="s">
        <v>5989</v>
      </c>
      <c r="BF7665" t="s">
        <v>5966</v>
      </c>
    </row>
    <row r="7666" spans="46:58" x14ac:dyDescent="0.25">
      <c r="AT7666" t="s">
        <v>235</v>
      </c>
      <c r="AX7666" t="s">
        <v>4883</v>
      </c>
      <c r="AY7666" s="104">
        <v>46119.543749999997</v>
      </c>
      <c r="AZ7666">
        <v>1021352</v>
      </c>
      <c r="BA7666" t="s">
        <v>4728</v>
      </c>
      <c r="BB7666" t="s">
        <v>5989</v>
      </c>
      <c r="BF7666" t="s">
        <v>5918</v>
      </c>
    </row>
    <row r="7667" spans="46:58" x14ac:dyDescent="0.25">
      <c r="AT7667" t="s">
        <v>76</v>
      </c>
      <c r="AX7667" t="s">
        <v>7964</v>
      </c>
      <c r="AY7667" s="104">
        <v>46119.543749999997</v>
      </c>
      <c r="AZ7667">
        <v>338273</v>
      </c>
      <c r="BA7667" t="s">
        <v>4728</v>
      </c>
      <c r="BB7667" t="s">
        <v>5989</v>
      </c>
      <c r="BF7667" t="s">
        <v>5934</v>
      </c>
    </row>
    <row r="7668" spans="46:58" x14ac:dyDescent="0.25">
      <c r="AT7668" t="s">
        <v>1945</v>
      </c>
      <c r="AX7668" t="s">
        <v>5563</v>
      </c>
      <c r="AY7668" s="104">
        <v>46119.543749999997</v>
      </c>
      <c r="AZ7668">
        <v>1980093</v>
      </c>
      <c r="BA7668" t="s">
        <v>4761</v>
      </c>
      <c r="BB7668" t="s">
        <v>5989</v>
      </c>
      <c r="BF7668" t="s">
        <v>5934</v>
      </c>
    </row>
    <row r="7669" spans="46:58" x14ac:dyDescent="0.25">
      <c r="AT7669" t="s">
        <v>1276</v>
      </c>
      <c r="AX7669" t="s">
        <v>4952</v>
      </c>
      <c r="AY7669" s="104">
        <v>46119.544444444444</v>
      </c>
      <c r="AZ7669">
        <v>596344</v>
      </c>
      <c r="BA7669" t="s">
        <v>4761</v>
      </c>
      <c r="BB7669" t="s">
        <v>5989</v>
      </c>
      <c r="BF7669" t="s">
        <v>5966</v>
      </c>
    </row>
    <row r="7670" spans="46:58" x14ac:dyDescent="0.25">
      <c r="AT7670" t="s">
        <v>2561</v>
      </c>
      <c r="AX7670" t="s">
        <v>5093</v>
      </c>
      <c r="AY7670" s="104">
        <v>46119.545138888891</v>
      </c>
      <c r="AZ7670">
        <v>259232</v>
      </c>
      <c r="BA7670" t="s">
        <v>4728</v>
      </c>
      <c r="BB7670" t="s">
        <v>5989</v>
      </c>
      <c r="BF7670" t="s">
        <v>5918</v>
      </c>
    </row>
    <row r="7671" spans="46:58" x14ac:dyDescent="0.25">
      <c r="AT7671" t="s">
        <v>1078</v>
      </c>
      <c r="AX7671" t="s">
        <v>7972</v>
      </c>
      <c r="AY7671" s="104">
        <v>46119.545138888891</v>
      </c>
      <c r="AZ7671">
        <v>268144</v>
      </c>
      <c r="BA7671" t="s">
        <v>4728</v>
      </c>
      <c r="BB7671" t="s">
        <v>5989</v>
      </c>
      <c r="BF7671" t="s">
        <v>4781</v>
      </c>
    </row>
    <row r="7672" spans="46:58" x14ac:dyDescent="0.25">
      <c r="AT7672" t="s">
        <v>1894</v>
      </c>
      <c r="AX7672" t="s">
        <v>7973</v>
      </c>
      <c r="AY7672" s="104">
        <v>46119.545138888891</v>
      </c>
      <c r="AZ7672">
        <v>176357</v>
      </c>
      <c r="BA7672" t="s">
        <v>4728</v>
      </c>
      <c r="BB7672" t="s">
        <v>5989</v>
      </c>
      <c r="BF7672" t="s">
        <v>5958</v>
      </c>
    </row>
    <row r="7673" spans="46:58" x14ac:dyDescent="0.25">
      <c r="AT7673" t="s">
        <v>2510</v>
      </c>
      <c r="AX7673" t="s">
        <v>5310</v>
      </c>
      <c r="AY7673" s="104">
        <v>46119.54583333333</v>
      </c>
      <c r="AZ7673">
        <v>272910</v>
      </c>
      <c r="BA7673" t="s">
        <v>4728</v>
      </c>
      <c r="BB7673" t="s">
        <v>5989</v>
      </c>
      <c r="BF7673" t="s">
        <v>5942</v>
      </c>
    </row>
    <row r="7674" spans="46:58" x14ac:dyDescent="0.25">
      <c r="AT7674" t="s">
        <v>1507</v>
      </c>
      <c r="AX7674" t="s">
        <v>6470</v>
      </c>
      <c r="AY7674" s="104">
        <v>46119.54583333333</v>
      </c>
      <c r="AZ7674">
        <v>1080433</v>
      </c>
      <c r="BA7674" t="s">
        <v>4728</v>
      </c>
      <c r="BB7674" t="s">
        <v>5989</v>
      </c>
      <c r="BF7674" t="s">
        <v>5942</v>
      </c>
    </row>
    <row r="7675" spans="46:58" x14ac:dyDescent="0.25">
      <c r="AT7675" t="s">
        <v>308</v>
      </c>
      <c r="AX7675" t="s">
        <v>5386</v>
      </c>
      <c r="AY7675" s="104">
        <v>46119.54583333333</v>
      </c>
      <c r="AZ7675">
        <v>267160</v>
      </c>
      <c r="BA7675" t="s">
        <v>4728</v>
      </c>
      <c r="BB7675" t="s">
        <v>5989</v>
      </c>
      <c r="BF7675" t="s">
        <v>5942</v>
      </c>
    </row>
    <row r="7676" spans="46:58" x14ac:dyDescent="0.25">
      <c r="AT7676" t="s">
        <v>2429</v>
      </c>
      <c r="AX7676" t="s">
        <v>4921</v>
      </c>
      <c r="AY7676" s="104">
        <v>46119.54583333333</v>
      </c>
      <c r="AZ7676">
        <v>215445</v>
      </c>
      <c r="BA7676" t="s">
        <v>4728</v>
      </c>
      <c r="BB7676" t="s">
        <v>5989</v>
      </c>
      <c r="BF7676" t="s">
        <v>5942</v>
      </c>
    </row>
    <row r="7677" spans="46:58" x14ac:dyDescent="0.25">
      <c r="AT7677" t="s">
        <v>1124</v>
      </c>
      <c r="AX7677" t="s">
        <v>7290</v>
      </c>
      <c r="AY7677" s="104">
        <v>46119.546527777777</v>
      </c>
      <c r="AZ7677">
        <v>474505</v>
      </c>
      <c r="BA7677" t="s">
        <v>4761</v>
      </c>
      <c r="BB7677" t="s">
        <v>5989</v>
      </c>
      <c r="BF7677" t="s">
        <v>5918</v>
      </c>
    </row>
    <row r="7678" spans="46:58" x14ac:dyDescent="0.25">
      <c r="AT7678" t="s">
        <v>264</v>
      </c>
      <c r="AX7678" t="s">
        <v>4865</v>
      </c>
      <c r="AY7678" s="104">
        <v>46119.546527777777</v>
      </c>
      <c r="AZ7678">
        <v>661020</v>
      </c>
      <c r="BA7678" t="s">
        <v>4728</v>
      </c>
      <c r="BB7678" t="s">
        <v>5989</v>
      </c>
      <c r="BF7678" t="s">
        <v>4781</v>
      </c>
    </row>
    <row r="7679" spans="46:58" x14ac:dyDescent="0.25">
      <c r="AT7679" t="s">
        <v>1385</v>
      </c>
      <c r="AU7679" t="s">
        <v>226</v>
      </c>
      <c r="AX7679" t="s">
        <v>6921</v>
      </c>
      <c r="AY7679" s="104">
        <v>46119.546527777777</v>
      </c>
      <c r="AZ7679">
        <v>1557753</v>
      </c>
      <c r="BA7679" t="s">
        <v>4728</v>
      </c>
      <c r="BB7679" t="s">
        <v>5989</v>
      </c>
      <c r="BC7679" t="s">
        <v>13</v>
      </c>
      <c r="BF7679" t="s">
        <v>6922</v>
      </c>
    </row>
    <row r="7680" spans="46:58" x14ac:dyDescent="0.25">
      <c r="AT7680" t="s">
        <v>2383</v>
      </c>
      <c r="AX7680" t="s">
        <v>4826</v>
      </c>
      <c r="AY7680" s="104">
        <v>46119.546527777777</v>
      </c>
      <c r="AZ7680">
        <v>518858</v>
      </c>
      <c r="BA7680" t="s">
        <v>4728</v>
      </c>
      <c r="BB7680" t="s">
        <v>5989</v>
      </c>
      <c r="BF7680" t="s">
        <v>5958</v>
      </c>
    </row>
    <row r="7681" spans="46:58" x14ac:dyDescent="0.25">
      <c r="AT7681" t="s">
        <v>78</v>
      </c>
      <c r="AX7681" t="s">
        <v>4930</v>
      </c>
      <c r="AY7681" s="104">
        <v>46119.547222222223</v>
      </c>
      <c r="AZ7681">
        <v>646669</v>
      </c>
      <c r="BA7681" t="s">
        <v>4728</v>
      </c>
      <c r="BB7681" t="s">
        <v>5989</v>
      </c>
      <c r="BF7681" t="s">
        <v>5931</v>
      </c>
    </row>
    <row r="7682" spans="46:58" x14ac:dyDescent="0.25">
      <c r="AT7682" t="s">
        <v>1124</v>
      </c>
      <c r="AX7682" t="s">
        <v>5190</v>
      </c>
      <c r="AY7682" s="104">
        <v>46119.547222222223</v>
      </c>
      <c r="AZ7682">
        <v>198202</v>
      </c>
      <c r="BA7682" t="s">
        <v>4728</v>
      </c>
      <c r="BB7682" t="s">
        <v>5989</v>
      </c>
      <c r="BF7682" t="s">
        <v>5918</v>
      </c>
    </row>
    <row r="7683" spans="46:58" x14ac:dyDescent="0.25">
      <c r="AT7683" t="s">
        <v>1941</v>
      </c>
      <c r="AX7683" t="s">
        <v>5079</v>
      </c>
      <c r="AY7683" s="104">
        <v>46119.547222222223</v>
      </c>
      <c r="AZ7683">
        <v>449989</v>
      </c>
      <c r="BA7683" t="s">
        <v>4728</v>
      </c>
      <c r="BB7683" t="s">
        <v>5989</v>
      </c>
      <c r="BF7683" t="s">
        <v>5942</v>
      </c>
    </row>
    <row r="7684" spans="46:58" x14ac:dyDescent="0.25">
      <c r="AT7684" t="s">
        <v>1945</v>
      </c>
      <c r="AX7684" t="s">
        <v>7408</v>
      </c>
      <c r="AY7684" s="104">
        <v>46119.54791666667</v>
      </c>
      <c r="AZ7684">
        <v>64796</v>
      </c>
      <c r="BA7684" t="s">
        <v>4728</v>
      </c>
      <c r="BB7684" t="s">
        <v>5989</v>
      </c>
      <c r="BF7684" t="s">
        <v>4781</v>
      </c>
    </row>
    <row r="7685" spans="46:58" x14ac:dyDescent="0.25">
      <c r="AT7685" t="s">
        <v>1894</v>
      </c>
      <c r="AX7685" t="s">
        <v>4919</v>
      </c>
      <c r="AY7685" s="104">
        <v>46119.54791666667</v>
      </c>
      <c r="AZ7685">
        <v>25809</v>
      </c>
      <c r="BA7685" t="s">
        <v>4728</v>
      </c>
      <c r="BB7685" t="s">
        <v>5989</v>
      </c>
      <c r="BF7685" t="s">
        <v>5925</v>
      </c>
    </row>
    <row r="7686" spans="46:58" x14ac:dyDescent="0.25">
      <c r="AT7686" t="s">
        <v>516</v>
      </c>
      <c r="AX7686" t="s">
        <v>7408</v>
      </c>
      <c r="AY7686" s="104">
        <v>46119.54791666667</v>
      </c>
      <c r="AZ7686">
        <v>435082</v>
      </c>
      <c r="BA7686" t="s">
        <v>4728</v>
      </c>
      <c r="BB7686" t="s">
        <v>5989</v>
      </c>
      <c r="BF7686" t="s">
        <v>5918</v>
      </c>
    </row>
    <row r="7687" spans="46:58" x14ac:dyDescent="0.25">
      <c r="AT7687" t="s">
        <v>836</v>
      </c>
      <c r="AU7687" t="s">
        <v>1688</v>
      </c>
      <c r="AX7687" t="s">
        <v>4877</v>
      </c>
      <c r="AY7687" s="104">
        <v>46119.548611111109</v>
      </c>
      <c r="AZ7687">
        <v>472844</v>
      </c>
      <c r="BA7687" t="s">
        <v>4761</v>
      </c>
      <c r="BB7687" t="s">
        <v>5989</v>
      </c>
      <c r="BC7687" t="s">
        <v>4731</v>
      </c>
      <c r="BF7687" t="s">
        <v>6609</v>
      </c>
    </row>
    <row r="7688" spans="46:58" x14ac:dyDescent="0.25">
      <c r="AT7688" t="s">
        <v>1894</v>
      </c>
      <c r="AX7688" t="s">
        <v>4919</v>
      </c>
      <c r="AY7688" s="104">
        <v>46119.548611111109</v>
      </c>
      <c r="AZ7688">
        <v>340480</v>
      </c>
      <c r="BA7688" t="s">
        <v>4728</v>
      </c>
      <c r="BB7688" t="s">
        <v>5989</v>
      </c>
      <c r="BF7688" t="s">
        <v>5950</v>
      </c>
    </row>
    <row r="7689" spans="46:58" x14ac:dyDescent="0.25">
      <c r="AT7689" t="s">
        <v>551</v>
      </c>
      <c r="AX7689" t="s">
        <v>5085</v>
      </c>
      <c r="AY7689" s="104">
        <v>46119.548611111109</v>
      </c>
      <c r="AZ7689">
        <v>502798</v>
      </c>
      <c r="BA7689" t="s">
        <v>4761</v>
      </c>
      <c r="BB7689" t="s">
        <v>5989</v>
      </c>
      <c r="BF7689" t="s">
        <v>5966</v>
      </c>
    </row>
    <row r="7690" spans="46:58" x14ac:dyDescent="0.25">
      <c r="AT7690" t="s">
        <v>1945</v>
      </c>
      <c r="AX7690" t="s">
        <v>4946</v>
      </c>
      <c r="AY7690" s="104">
        <v>46119.548611111109</v>
      </c>
      <c r="AZ7690">
        <v>457551</v>
      </c>
      <c r="BA7690" t="s">
        <v>4728</v>
      </c>
      <c r="BB7690" t="s">
        <v>5989</v>
      </c>
      <c r="BF7690" t="s">
        <v>5931</v>
      </c>
    </row>
    <row r="7691" spans="46:58" x14ac:dyDescent="0.25">
      <c r="AT7691" t="s">
        <v>2429</v>
      </c>
      <c r="AX7691" t="s">
        <v>4961</v>
      </c>
      <c r="AY7691" s="104">
        <v>46119.549305555556</v>
      </c>
      <c r="AZ7691">
        <v>515606</v>
      </c>
      <c r="BA7691" t="s">
        <v>4728</v>
      </c>
      <c r="BB7691" t="s">
        <v>5989</v>
      </c>
      <c r="BF7691" t="s">
        <v>5942</v>
      </c>
    </row>
    <row r="7692" spans="46:58" x14ac:dyDescent="0.25">
      <c r="AT7692" t="s">
        <v>1134</v>
      </c>
      <c r="AX7692" t="s">
        <v>5190</v>
      </c>
      <c r="AY7692" s="104">
        <v>46119.549305555556</v>
      </c>
      <c r="AZ7692">
        <v>600790</v>
      </c>
      <c r="BA7692" t="s">
        <v>4728</v>
      </c>
      <c r="BB7692" t="s">
        <v>5989</v>
      </c>
      <c r="BF7692" t="s">
        <v>5931</v>
      </c>
    </row>
    <row r="7693" spans="46:58" x14ac:dyDescent="0.25">
      <c r="AT7693" t="s">
        <v>308</v>
      </c>
      <c r="AX7693" t="s">
        <v>5002</v>
      </c>
      <c r="AY7693" s="104">
        <v>46119.55</v>
      </c>
      <c r="AZ7693">
        <v>480256</v>
      </c>
      <c r="BA7693" t="s">
        <v>4728</v>
      </c>
      <c r="BB7693" t="s">
        <v>5989</v>
      </c>
      <c r="BF7693" t="s">
        <v>5931</v>
      </c>
    </row>
    <row r="7694" spans="46:58" x14ac:dyDescent="0.25">
      <c r="AT7694" t="s">
        <v>1124</v>
      </c>
      <c r="AX7694" t="s">
        <v>5074</v>
      </c>
      <c r="AY7694" s="104">
        <v>46119.550694444442</v>
      </c>
      <c r="AZ7694">
        <v>2335883</v>
      </c>
      <c r="BA7694" t="s">
        <v>4761</v>
      </c>
      <c r="BB7694" t="s">
        <v>5989</v>
      </c>
      <c r="BF7694" t="s">
        <v>4781</v>
      </c>
    </row>
    <row r="7695" spans="46:58" x14ac:dyDescent="0.25">
      <c r="AT7695" t="s">
        <v>250</v>
      </c>
      <c r="AX7695" t="s">
        <v>7572</v>
      </c>
      <c r="AY7695" s="104">
        <v>46119.550694444442</v>
      </c>
      <c r="AZ7695">
        <v>243756</v>
      </c>
      <c r="BA7695" t="s">
        <v>4728</v>
      </c>
      <c r="BB7695" t="s">
        <v>5989</v>
      </c>
      <c r="BF7695" t="s">
        <v>5918</v>
      </c>
    </row>
    <row r="7696" spans="46:58" x14ac:dyDescent="0.25">
      <c r="AT7696" t="s">
        <v>836</v>
      </c>
      <c r="AX7696" t="s">
        <v>5378</v>
      </c>
      <c r="AY7696" s="104">
        <v>46119.550694444442</v>
      </c>
      <c r="AZ7696">
        <v>500132</v>
      </c>
      <c r="BA7696" t="s">
        <v>4728</v>
      </c>
      <c r="BB7696" t="s">
        <v>5989</v>
      </c>
      <c r="BF7696" t="s">
        <v>5931</v>
      </c>
    </row>
    <row r="7697" spans="46:58" x14ac:dyDescent="0.25">
      <c r="AT7697" t="s">
        <v>73</v>
      </c>
      <c r="AX7697" t="s">
        <v>5397</v>
      </c>
      <c r="AY7697" s="104">
        <v>46119.550694444442</v>
      </c>
      <c r="AZ7697">
        <v>3474404</v>
      </c>
      <c r="BA7697" t="s">
        <v>4761</v>
      </c>
      <c r="BB7697" t="s">
        <v>5989</v>
      </c>
      <c r="BF7697" t="s">
        <v>5966</v>
      </c>
    </row>
    <row r="7698" spans="46:58" x14ac:dyDescent="0.25">
      <c r="AT7698" t="s">
        <v>2510</v>
      </c>
      <c r="AX7698" t="s">
        <v>4782</v>
      </c>
      <c r="AY7698" s="104">
        <v>46119.550694444442</v>
      </c>
      <c r="AZ7698">
        <v>389618</v>
      </c>
      <c r="BA7698" t="s">
        <v>4761</v>
      </c>
      <c r="BB7698" t="s">
        <v>5989</v>
      </c>
      <c r="BF7698" t="s">
        <v>5966</v>
      </c>
    </row>
    <row r="7699" spans="46:58" x14ac:dyDescent="0.25">
      <c r="AT7699" t="s">
        <v>1220</v>
      </c>
      <c r="AU7699" t="s">
        <v>1891</v>
      </c>
      <c r="AX7699" t="s">
        <v>7178</v>
      </c>
      <c r="AY7699" s="104">
        <v>46119.551388888889</v>
      </c>
      <c r="AZ7699">
        <v>902784</v>
      </c>
      <c r="BA7699" t="s">
        <v>4728</v>
      </c>
      <c r="BB7699" t="s">
        <v>5989</v>
      </c>
      <c r="BC7699" t="s">
        <v>4731</v>
      </c>
      <c r="BF7699" t="s">
        <v>6495</v>
      </c>
    </row>
    <row r="7700" spans="46:58" x14ac:dyDescent="0.25">
      <c r="AT7700" t="s">
        <v>551</v>
      </c>
      <c r="AX7700" t="s">
        <v>5129</v>
      </c>
      <c r="AY7700" s="104">
        <v>46119.551388888889</v>
      </c>
      <c r="AZ7700">
        <v>761427</v>
      </c>
      <c r="BA7700" t="s">
        <v>4728</v>
      </c>
      <c r="BB7700" t="s">
        <v>5989</v>
      </c>
      <c r="BF7700" t="s">
        <v>5942</v>
      </c>
    </row>
    <row r="7701" spans="46:58" x14ac:dyDescent="0.25">
      <c r="AT7701" t="s">
        <v>76</v>
      </c>
      <c r="AX7701" t="s">
        <v>6220</v>
      </c>
      <c r="AY7701" s="104">
        <v>46119.551388888889</v>
      </c>
      <c r="AZ7701">
        <v>945025</v>
      </c>
      <c r="BA7701" t="s">
        <v>4761</v>
      </c>
      <c r="BB7701" t="s">
        <v>5989</v>
      </c>
      <c r="BF7701" t="s">
        <v>5966</v>
      </c>
    </row>
    <row r="7702" spans="46:58" x14ac:dyDescent="0.25">
      <c r="AT7702" t="s">
        <v>71</v>
      </c>
      <c r="AX7702" t="s">
        <v>6469</v>
      </c>
      <c r="AY7702" s="104">
        <v>46119.551388888889</v>
      </c>
      <c r="AZ7702">
        <v>465555</v>
      </c>
      <c r="BA7702" t="s">
        <v>4728</v>
      </c>
      <c r="BB7702" t="s">
        <v>5989</v>
      </c>
      <c r="BF7702" t="s">
        <v>5931</v>
      </c>
    </row>
    <row r="7703" spans="46:58" x14ac:dyDescent="0.25">
      <c r="AT7703" t="s">
        <v>2403</v>
      </c>
      <c r="AU7703" t="s">
        <v>1910</v>
      </c>
      <c r="AX7703" t="s">
        <v>5279</v>
      </c>
      <c r="AY7703" s="104">
        <v>46119.552083333336</v>
      </c>
      <c r="AZ7703">
        <v>1933691</v>
      </c>
      <c r="BA7703" t="s">
        <v>4728</v>
      </c>
      <c r="BB7703" t="s">
        <v>5989</v>
      </c>
      <c r="BC7703" t="s">
        <v>4731</v>
      </c>
      <c r="BF7703" t="s">
        <v>6501</v>
      </c>
    </row>
    <row r="7704" spans="46:58" x14ac:dyDescent="0.25">
      <c r="AT7704" t="s">
        <v>1706</v>
      </c>
      <c r="AX7704" t="s">
        <v>4925</v>
      </c>
      <c r="AY7704" s="104">
        <v>46119.552083333336</v>
      </c>
      <c r="AZ7704">
        <v>230653</v>
      </c>
      <c r="BA7704" t="s">
        <v>4728</v>
      </c>
      <c r="BB7704" t="s">
        <v>5989</v>
      </c>
      <c r="BF7704" t="s">
        <v>5942</v>
      </c>
    </row>
    <row r="7705" spans="46:58" x14ac:dyDescent="0.25">
      <c r="AT7705" t="s">
        <v>1941</v>
      </c>
      <c r="AX7705" t="s">
        <v>6936</v>
      </c>
      <c r="AY7705" s="104">
        <v>46119.552083333336</v>
      </c>
      <c r="AZ7705">
        <v>1019109</v>
      </c>
      <c r="BA7705" t="s">
        <v>4761</v>
      </c>
      <c r="BB7705" t="s">
        <v>5989</v>
      </c>
      <c r="BF7705" t="s">
        <v>5966</v>
      </c>
    </row>
    <row r="7706" spans="46:58" x14ac:dyDescent="0.25">
      <c r="AT7706" t="s">
        <v>2624</v>
      </c>
      <c r="AX7706" t="s">
        <v>5875</v>
      </c>
      <c r="AY7706" s="104">
        <v>46119.552777777775</v>
      </c>
      <c r="AZ7706">
        <v>369624</v>
      </c>
      <c r="BA7706" t="s">
        <v>4728</v>
      </c>
      <c r="BB7706" t="s">
        <v>5989</v>
      </c>
      <c r="BF7706" t="s">
        <v>5927</v>
      </c>
    </row>
    <row r="7707" spans="46:58" x14ac:dyDescent="0.25">
      <c r="AT7707" t="s">
        <v>2559</v>
      </c>
      <c r="AX7707" t="s">
        <v>4865</v>
      </c>
      <c r="AY7707" s="104">
        <v>46119.553472222222</v>
      </c>
      <c r="AZ7707">
        <v>173220</v>
      </c>
      <c r="BA7707" t="s">
        <v>4728</v>
      </c>
      <c r="BB7707" t="s">
        <v>5989</v>
      </c>
      <c r="BF7707" t="s">
        <v>5942</v>
      </c>
    </row>
    <row r="7708" spans="46:58" x14ac:dyDescent="0.25">
      <c r="AT7708" t="s">
        <v>967</v>
      </c>
      <c r="AX7708" t="s">
        <v>7479</v>
      </c>
      <c r="AY7708" s="104">
        <v>46119.554861111108</v>
      </c>
      <c r="AZ7708">
        <v>441410</v>
      </c>
      <c r="BA7708" t="s">
        <v>4728</v>
      </c>
      <c r="BB7708" t="s">
        <v>5989</v>
      </c>
      <c r="BF7708" t="s">
        <v>5942</v>
      </c>
    </row>
    <row r="7709" spans="46:58" x14ac:dyDescent="0.25">
      <c r="AT7709" t="s">
        <v>414</v>
      </c>
      <c r="AX7709" t="s">
        <v>5074</v>
      </c>
      <c r="AY7709" s="104">
        <v>46119.556250000001</v>
      </c>
      <c r="AZ7709">
        <v>121946</v>
      </c>
      <c r="BA7709" t="s">
        <v>4728</v>
      </c>
      <c r="BB7709" t="s">
        <v>5989</v>
      </c>
      <c r="BF7709" t="s">
        <v>5918</v>
      </c>
    </row>
    <row r="7710" spans="46:58" x14ac:dyDescent="0.25">
      <c r="AT7710" t="s">
        <v>2383</v>
      </c>
      <c r="AX7710" t="s">
        <v>5089</v>
      </c>
      <c r="AY7710" s="104">
        <v>46119.556944444441</v>
      </c>
      <c r="AZ7710">
        <v>1075712</v>
      </c>
      <c r="BA7710" t="s">
        <v>4761</v>
      </c>
      <c r="BB7710" t="s">
        <v>5989</v>
      </c>
      <c r="BF7710" t="s">
        <v>5966</v>
      </c>
    </row>
    <row r="7711" spans="46:58" x14ac:dyDescent="0.25">
      <c r="AT7711" t="s">
        <v>2407</v>
      </c>
      <c r="AX7711" t="s">
        <v>5470</v>
      </c>
      <c r="AY7711" s="104">
        <v>46119.556944444441</v>
      </c>
      <c r="AZ7711">
        <v>135257</v>
      </c>
      <c r="BA7711" t="s">
        <v>4728</v>
      </c>
      <c r="BB7711" t="s">
        <v>5989</v>
      </c>
      <c r="BF7711" t="s">
        <v>4781</v>
      </c>
    </row>
    <row r="7712" spans="46:58" x14ac:dyDescent="0.25">
      <c r="AT7712" t="s">
        <v>516</v>
      </c>
      <c r="AX7712" t="s">
        <v>4776</v>
      </c>
      <c r="AY7712" s="104">
        <v>46119.556944444441</v>
      </c>
      <c r="AZ7712">
        <v>360731</v>
      </c>
      <c r="BA7712" t="s">
        <v>4728</v>
      </c>
      <c r="BB7712" t="s">
        <v>5989</v>
      </c>
      <c r="BF7712" t="s">
        <v>5931</v>
      </c>
    </row>
    <row r="7713" spans="46:58" x14ac:dyDescent="0.25">
      <c r="AT7713" t="s">
        <v>2403</v>
      </c>
      <c r="AX7713" t="s">
        <v>7974</v>
      </c>
      <c r="AY7713" s="104">
        <v>46119.557638888888</v>
      </c>
      <c r="AZ7713">
        <v>400265</v>
      </c>
      <c r="BA7713" t="s">
        <v>4761</v>
      </c>
      <c r="BB7713" t="s">
        <v>5989</v>
      </c>
      <c r="BF7713" t="s">
        <v>5966</v>
      </c>
    </row>
    <row r="7714" spans="46:58" x14ac:dyDescent="0.25">
      <c r="AT7714" t="s">
        <v>264</v>
      </c>
      <c r="AX7714" t="s">
        <v>5928</v>
      </c>
      <c r="AY7714" s="104">
        <v>46119.557638888888</v>
      </c>
      <c r="AZ7714">
        <v>337561</v>
      </c>
      <c r="BA7714" t="s">
        <v>4728</v>
      </c>
      <c r="BB7714" t="s">
        <v>5989</v>
      </c>
      <c r="BF7714" t="s">
        <v>5931</v>
      </c>
    </row>
    <row r="7715" spans="46:58" x14ac:dyDescent="0.25">
      <c r="AT7715" t="s">
        <v>1292</v>
      </c>
      <c r="AX7715" t="s">
        <v>5253</v>
      </c>
      <c r="AY7715" s="104">
        <v>46119.558333333334</v>
      </c>
      <c r="AZ7715">
        <v>59825</v>
      </c>
      <c r="BA7715" t="s">
        <v>4728</v>
      </c>
      <c r="BB7715" t="s">
        <v>5989</v>
      </c>
      <c r="BF7715" t="s">
        <v>5948</v>
      </c>
    </row>
    <row r="7716" spans="46:58" x14ac:dyDescent="0.25">
      <c r="AT7716" t="s">
        <v>78</v>
      </c>
      <c r="AX7716" t="s">
        <v>5470</v>
      </c>
      <c r="AY7716" s="104">
        <v>46119.558333333334</v>
      </c>
      <c r="AZ7716">
        <v>968257</v>
      </c>
      <c r="BA7716" t="s">
        <v>4728</v>
      </c>
      <c r="BB7716" t="s">
        <v>5989</v>
      </c>
      <c r="BF7716" t="s">
        <v>5931</v>
      </c>
    </row>
    <row r="7717" spans="46:58" x14ac:dyDescent="0.25">
      <c r="AT7717" t="s">
        <v>1276</v>
      </c>
      <c r="AX7717" t="s">
        <v>7494</v>
      </c>
      <c r="AY7717" s="104">
        <v>46119.559027777781</v>
      </c>
      <c r="AZ7717">
        <v>492009</v>
      </c>
      <c r="BA7717" t="s">
        <v>4728</v>
      </c>
      <c r="BB7717" t="s">
        <v>5989</v>
      </c>
      <c r="BF7717" t="s">
        <v>5920</v>
      </c>
    </row>
    <row r="7718" spans="46:58" x14ac:dyDescent="0.25">
      <c r="AT7718" t="s">
        <v>1945</v>
      </c>
      <c r="AU7718" t="s">
        <v>2197</v>
      </c>
      <c r="AX7718" t="s">
        <v>5253</v>
      </c>
      <c r="AY7718" s="104">
        <v>46119.559027777781</v>
      </c>
      <c r="AZ7718">
        <v>1043934</v>
      </c>
      <c r="BA7718" t="s">
        <v>4728</v>
      </c>
      <c r="BB7718" t="s">
        <v>5989</v>
      </c>
      <c r="BC7718" t="s">
        <v>4731</v>
      </c>
      <c r="BF7718" t="s">
        <v>6001</v>
      </c>
    </row>
    <row r="7719" spans="46:58" x14ac:dyDescent="0.25">
      <c r="AT7719" t="s">
        <v>1985</v>
      </c>
      <c r="AX7719" t="s">
        <v>4755</v>
      </c>
      <c r="AY7719" s="104">
        <v>46119.559027777781</v>
      </c>
      <c r="AZ7719">
        <v>323157</v>
      </c>
      <c r="BA7719" t="s">
        <v>4728</v>
      </c>
      <c r="BB7719" t="s">
        <v>5989</v>
      </c>
      <c r="BF7719" t="s">
        <v>5931</v>
      </c>
    </row>
    <row r="7720" spans="46:58" x14ac:dyDescent="0.25">
      <c r="AT7720" t="s">
        <v>2391</v>
      </c>
      <c r="AX7720" t="s">
        <v>5001</v>
      </c>
      <c r="AY7720" s="104">
        <v>46119.560416666667</v>
      </c>
      <c r="AZ7720">
        <v>52442</v>
      </c>
      <c r="BA7720" t="s">
        <v>4728</v>
      </c>
      <c r="BB7720" t="s">
        <v>5989</v>
      </c>
      <c r="BF7720" t="s">
        <v>5925</v>
      </c>
    </row>
    <row r="7721" spans="46:58" x14ac:dyDescent="0.25">
      <c r="AT7721" t="s">
        <v>1894</v>
      </c>
      <c r="AX7721" t="s">
        <v>5001</v>
      </c>
      <c r="AY7721" s="104">
        <v>46119.560416666667</v>
      </c>
      <c r="AZ7721">
        <v>99401</v>
      </c>
      <c r="BA7721" t="s">
        <v>4728</v>
      </c>
      <c r="BB7721" t="s">
        <v>5989</v>
      </c>
      <c r="BF7721" t="s">
        <v>5956</v>
      </c>
    </row>
    <row r="7722" spans="46:58" x14ac:dyDescent="0.25">
      <c r="AT7722" t="s">
        <v>308</v>
      </c>
      <c r="AX7722" t="s">
        <v>4776</v>
      </c>
      <c r="AY7722" s="104">
        <v>46119.560416666667</v>
      </c>
      <c r="AZ7722">
        <v>126254</v>
      </c>
      <c r="BA7722" t="s">
        <v>4728</v>
      </c>
      <c r="BB7722" t="s">
        <v>5989</v>
      </c>
      <c r="BF7722" t="s">
        <v>5925</v>
      </c>
    </row>
    <row r="7723" spans="46:58" x14ac:dyDescent="0.25">
      <c r="AT7723" t="s">
        <v>2429</v>
      </c>
      <c r="AX7723" t="s">
        <v>5365</v>
      </c>
      <c r="AY7723" s="104">
        <v>46119.561111111114</v>
      </c>
      <c r="AZ7723">
        <v>376841</v>
      </c>
      <c r="BA7723" t="s">
        <v>4728</v>
      </c>
      <c r="BB7723" t="s">
        <v>5989</v>
      </c>
      <c r="BF7723" t="s">
        <v>5942</v>
      </c>
    </row>
    <row r="7724" spans="46:58" x14ac:dyDescent="0.25">
      <c r="AT7724" t="s">
        <v>223</v>
      </c>
      <c r="AX7724" t="s">
        <v>4984</v>
      </c>
      <c r="AY7724" s="104">
        <v>46119.561111111114</v>
      </c>
      <c r="AZ7724">
        <v>1510872</v>
      </c>
      <c r="BA7724" t="s">
        <v>4761</v>
      </c>
      <c r="BB7724" t="s">
        <v>5989</v>
      </c>
      <c r="BF7724" t="s">
        <v>5966</v>
      </c>
    </row>
    <row r="7725" spans="46:58" x14ac:dyDescent="0.25">
      <c r="AT7725" t="s">
        <v>2559</v>
      </c>
      <c r="AX7725" t="s">
        <v>5658</v>
      </c>
      <c r="AY7725" s="104">
        <v>46119.561111111114</v>
      </c>
      <c r="AZ7725">
        <v>454153</v>
      </c>
      <c r="BA7725" t="s">
        <v>4761</v>
      </c>
      <c r="BB7725" t="s">
        <v>5989</v>
      </c>
      <c r="BF7725" t="s">
        <v>5966</v>
      </c>
    </row>
    <row r="7726" spans="46:58" x14ac:dyDescent="0.25">
      <c r="AT7726" t="s">
        <v>1941</v>
      </c>
      <c r="AX7726" t="s">
        <v>5001</v>
      </c>
      <c r="AY7726" s="104">
        <v>46119.561805555553</v>
      </c>
      <c r="AZ7726">
        <v>684290</v>
      </c>
      <c r="BA7726" t="s">
        <v>4728</v>
      </c>
      <c r="BB7726" t="s">
        <v>5989</v>
      </c>
      <c r="BF7726" t="s">
        <v>5918</v>
      </c>
    </row>
    <row r="7727" spans="46:58" x14ac:dyDescent="0.25">
      <c r="AT7727" t="s">
        <v>71</v>
      </c>
      <c r="AX7727" t="s">
        <v>4865</v>
      </c>
      <c r="AY7727" s="104">
        <v>46119.561805555553</v>
      </c>
      <c r="AZ7727">
        <v>426306</v>
      </c>
      <c r="BA7727" t="s">
        <v>4728</v>
      </c>
      <c r="BB7727" t="s">
        <v>5989</v>
      </c>
      <c r="BF7727" t="s">
        <v>5931</v>
      </c>
    </row>
    <row r="7728" spans="46:58" x14ac:dyDescent="0.25">
      <c r="AT7728" t="s">
        <v>72</v>
      </c>
      <c r="AX7728" t="s">
        <v>4763</v>
      </c>
      <c r="AY7728" s="104">
        <v>46119.561805555553</v>
      </c>
      <c r="AZ7728">
        <v>865035</v>
      </c>
      <c r="BA7728" t="s">
        <v>4728</v>
      </c>
      <c r="BB7728" t="s">
        <v>5989</v>
      </c>
      <c r="BF7728" t="s">
        <v>5918</v>
      </c>
    </row>
    <row r="7729" spans="46:58" x14ac:dyDescent="0.25">
      <c r="AT7729" t="s">
        <v>414</v>
      </c>
      <c r="AU7729" t="s">
        <v>1891</v>
      </c>
      <c r="AX7729" t="s">
        <v>7663</v>
      </c>
      <c r="AY7729" s="104">
        <v>46119.561805555553</v>
      </c>
      <c r="AZ7729">
        <v>717680</v>
      </c>
      <c r="BA7729" t="s">
        <v>4728</v>
      </c>
      <c r="BB7729" t="s">
        <v>5989</v>
      </c>
      <c r="BC7729" t="s">
        <v>4731</v>
      </c>
      <c r="BF7729" t="s">
        <v>5918</v>
      </c>
    </row>
    <row r="7730" spans="46:58" x14ac:dyDescent="0.25">
      <c r="AT7730" t="s">
        <v>2383</v>
      </c>
      <c r="AX7730" t="s">
        <v>4782</v>
      </c>
      <c r="AY7730" s="104">
        <v>46119.5625</v>
      </c>
      <c r="AZ7730">
        <v>570833</v>
      </c>
      <c r="BA7730" t="s">
        <v>4761</v>
      </c>
      <c r="BB7730" t="s">
        <v>5989</v>
      </c>
      <c r="BF7730" t="s">
        <v>5966</v>
      </c>
    </row>
    <row r="7731" spans="46:58" x14ac:dyDescent="0.25">
      <c r="AT7731" t="s">
        <v>1292</v>
      </c>
      <c r="AX7731" t="s">
        <v>7975</v>
      </c>
      <c r="AY7731" s="104">
        <v>46119.5625</v>
      </c>
      <c r="AZ7731">
        <v>282079</v>
      </c>
      <c r="BA7731" t="s">
        <v>4728</v>
      </c>
      <c r="BB7731" t="s">
        <v>5989</v>
      </c>
      <c r="BF7731" t="s">
        <v>5942</v>
      </c>
    </row>
    <row r="7732" spans="46:58" x14ac:dyDescent="0.25">
      <c r="AT7732" t="s">
        <v>1124</v>
      </c>
      <c r="AX7732" t="s">
        <v>4776</v>
      </c>
      <c r="AY7732" s="104">
        <v>46119.563194444447</v>
      </c>
      <c r="AZ7732">
        <v>308777</v>
      </c>
      <c r="BA7732" t="s">
        <v>4728</v>
      </c>
      <c r="BB7732" t="s">
        <v>5989</v>
      </c>
      <c r="BF7732" t="s">
        <v>5918</v>
      </c>
    </row>
    <row r="7733" spans="46:58" x14ac:dyDescent="0.25">
      <c r="AT7733" t="s">
        <v>2407</v>
      </c>
      <c r="AX7733" t="s">
        <v>7634</v>
      </c>
      <c r="AY7733" s="104">
        <v>46119.563194444447</v>
      </c>
      <c r="AZ7733">
        <v>87177</v>
      </c>
      <c r="BA7733" t="s">
        <v>4728</v>
      </c>
      <c r="BB7733" t="s">
        <v>5989</v>
      </c>
      <c r="BF7733" t="s">
        <v>5925</v>
      </c>
    </row>
    <row r="7734" spans="46:58" x14ac:dyDescent="0.25">
      <c r="AT7734" t="s">
        <v>432</v>
      </c>
      <c r="AX7734" t="s">
        <v>5121</v>
      </c>
      <c r="AY7734" s="104">
        <v>46119.563194444447</v>
      </c>
      <c r="AZ7734">
        <v>343267</v>
      </c>
      <c r="BA7734" t="s">
        <v>4728</v>
      </c>
      <c r="BB7734" t="s">
        <v>5989</v>
      </c>
      <c r="BF7734" t="s">
        <v>5931</v>
      </c>
    </row>
    <row r="7735" spans="46:58" x14ac:dyDescent="0.25">
      <c r="AT7735" t="s">
        <v>551</v>
      </c>
      <c r="AU7735" t="s">
        <v>226</v>
      </c>
      <c r="AX7735" t="s">
        <v>4806</v>
      </c>
      <c r="AY7735" s="104">
        <v>46119.563888888886</v>
      </c>
      <c r="AZ7735">
        <v>1130980</v>
      </c>
      <c r="BA7735" t="s">
        <v>4728</v>
      </c>
      <c r="BB7735" t="s">
        <v>5989</v>
      </c>
      <c r="BF7735" t="s">
        <v>6238</v>
      </c>
    </row>
    <row r="7736" spans="46:58" x14ac:dyDescent="0.25">
      <c r="AT7736" t="s">
        <v>2403</v>
      </c>
      <c r="AX7736" t="s">
        <v>7976</v>
      </c>
      <c r="AY7736" s="104">
        <v>46119.563888888886</v>
      </c>
      <c r="AZ7736">
        <v>391087</v>
      </c>
      <c r="BA7736" t="s">
        <v>4728</v>
      </c>
      <c r="BB7736" t="s">
        <v>5989</v>
      </c>
      <c r="BF7736" t="s">
        <v>5942</v>
      </c>
    </row>
    <row r="7737" spans="46:58" x14ac:dyDescent="0.25">
      <c r="AT7737" t="s">
        <v>967</v>
      </c>
      <c r="AX7737" t="s">
        <v>7494</v>
      </c>
      <c r="AY7737" s="104">
        <v>46119.563888888886</v>
      </c>
      <c r="AZ7737">
        <v>1071289</v>
      </c>
      <c r="BA7737" t="s">
        <v>4728</v>
      </c>
      <c r="BB7737" t="s">
        <v>5989</v>
      </c>
      <c r="BF7737" t="s">
        <v>5931</v>
      </c>
    </row>
    <row r="7738" spans="46:58" x14ac:dyDescent="0.25">
      <c r="AT7738" t="s">
        <v>2391</v>
      </c>
      <c r="AX7738" t="s">
        <v>4890</v>
      </c>
      <c r="AY7738" s="104">
        <v>46119.564583333333</v>
      </c>
      <c r="AZ7738">
        <v>468982</v>
      </c>
      <c r="BA7738" t="s">
        <v>4728</v>
      </c>
      <c r="BB7738" t="s">
        <v>5989</v>
      </c>
      <c r="BF7738" t="s">
        <v>5942</v>
      </c>
    </row>
    <row r="7739" spans="46:58" x14ac:dyDescent="0.25">
      <c r="AT7739" t="s">
        <v>1985</v>
      </c>
      <c r="AU7739" t="s">
        <v>1891</v>
      </c>
      <c r="AX7739" t="s">
        <v>5074</v>
      </c>
      <c r="AY7739" s="104">
        <v>46119.56527777778</v>
      </c>
      <c r="AZ7739">
        <v>678966</v>
      </c>
      <c r="BA7739" t="s">
        <v>4728</v>
      </c>
      <c r="BB7739" t="s">
        <v>5989</v>
      </c>
      <c r="BC7739" t="s">
        <v>4731</v>
      </c>
      <c r="BF7739" t="s">
        <v>7977</v>
      </c>
    </row>
    <row r="7740" spans="46:58" x14ac:dyDescent="0.25">
      <c r="AT7740" t="s">
        <v>264</v>
      </c>
      <c r="AU7740" t="s">
        <v>2197</v>
      </c>
      <c r="AX7740" t="s">
        <v>5118</v>
      </c>
      <c r="AY7740" s="104">
        <v>46119.565972222219</v>
      </c>
      <c r="AZ7740">
        <v>725791</v>
      </c>
      <c r="BA7740" t="s">
        <v>4728</v>
      </c>
      <c r="BB7740" t="s">
        <v>5989</v>
      </c>
      <c r="BC7740" t="s">
        <v>4731</v>
      </c>
      <c r="BF7740" t="s">
        <v>6240</v>
      </c>
    </row>
    <row r="7741" spans="46:58" x14ac:dyDescent="0.25">
      <c r="AT7741" t="s">
        <v>2559</v>
      </c>
      <c r="AX7741" t="s">
        <v>7978</v>
      </c>
      <c r="AY7741" s="104">
        <v>46119.565972222219</v>
      </c>
      <c r="AZ7741">
        <v>234073</v>
      </c>
      <c r="BA7741" t="s">
        <v>4728</v>
      </c>
      <c r="BB7741" t="s">
        <v>5989</v>
      </c>
      <c r="BF7741" t="s">
        <v>5931</v>
      </c>
    </row>
    <row r="7742" spans="46:58" x14ac:dyDescent="0.25">
      <c r="AT7742" t="s">
        <v>2383</v>
      </c>
      <c r="AX7742" t="s">
        <v>7979</v>
      </c>
      <c r="AY7742" s="104">
        <v>46119.565972222219</v>
      </c>
      <c r="AZ7742">
        <v>571527</v>
      </c>
      <c r="BA7742" t="s">
        <v>4728</v>
      </c>
      <c r="BB7742" t="s">
        <v>5989</v>
      </c>
      <c r="BF7742" t="s">
        <v>5931</v>
      </c>
    </row>
    <row r="7743" spans="46:58" x14ac:dyDescent="0.25">
      <c r="AT7743" t="s">
        <v>1894</v>
      </c>
      <c r="AX7743" t="s">
        <v>7140</v>
      </c>
      <c r="AY7743" s="104">
        <v>46119.565972222219</v>
      </c>
      <c r="AZ7743">
        <v>167658</v>
      </c>
      <c r="BA7743" t="s">
        <v>4728</v>
      </c>
      <c r="BB7743" t="s">
        <v>5989</v>
      </c>
      <c r="BF7743" t="s">
        <v>5942</v>
      </c>
    </row>
    <row r="7744" spans="46:58" x14ac:dyDescent="0.25">
      <c r="AT7744" t="s">
        <v>2407</v>
      </c>
      <c r="AU7744" t="s">
        <v>217</v>
      </c>
      <c r="AX7744" t="s">
        <v>6791</v>
      </c>
      <c r="AY7744" s="104">
        <v>46119.565972222219</v>
      </c>
      <c r="AZ7744">
        <v>1360752</v>
      </c>
      <c r="BA7744" t="s">
        <v>4728</v>
      </c>
      <c r="BB7744" t="s">
        <v>5989</v>
      </c>
      <c r="BC7744" t="s">
        <v>4731</v>
      </c>
      <c r="BF7744" t="s">
        <v>6240</v>
      </c>
    </row>
    <row r="7745" spans="46:58" x14ac:dyDescent="0.25">
      <c r="AT7745" t="s">
        <v>226</v>
      </c>
      <c r="AX7745" t="s">
        <v>5499</v>
      </c>
      <c r="AY7745" s="104">
        <v>46119.566666666666</v>
      </c>
      <c r="AZ7745">
        <v>331235</v>
      </c>
      <c r="BA7745" t="s">
        <v>4728</v>
      </c>
      <c r="BB7745" t="s">
        <v>5989</v>
      </c>
      <c r="BF7745" t="s">
        <v>5931</v>
      </c>
    </row>
    <row r="7746" spans="46:58" x14ac:dyDescent="0.25">
      <c r="AT7746" t="s">
        <v>1276</v>
      </c>
      <c r="AX7746" t="s">
        <v>6498</v>
      </c>
      <c r="AY7746" s="104">
        <v>46119.566666666666</v>
      </c>
      <c r="AZ7746">
        <v>90582</v>
      </c>
      <c r="BA7746" t="s">
        <v>4728</v>
      </c>
      <c r="BB7746" t="s">
        <v>5989</v>
      </c>
      <c r="BF7746" t="s">
        <v>5925</v>
      </c>
    </row>
    <row r="7747" spans="46:58" x14ac:dyDescent="0.25">
      <c r="AT7747" t="s">
        <v>414</v>
      </c>
      <c r="AX7747" t="s">
        <v>4783</v>
      </c>
      <c r="AY7747" s="104">
        <v>46119.566666666666</v>
      </c>
      <c r="AZ7747">
        <v>265358</v>
      </c>
      <c r="BA7747" t="s">
        <v>4728</v>
      </c>
      <c r="BB7747" t="s">
        <v>5989</v>
      </c>
      <c r="BF7747" t="s">
        <v>5956</v>
      </c>
    </row>
    <row r="7748" spans="46:58" x14ac:dyDescent="0.25">
      <c r="AT7748" t="s">
        <v>1048</v>
      </c>
      <c r="AX7748" t="s">
        <v>4946</v>
      </c>
      <c r="AY7748" s="104">
        <v>46119.566666666666</v>
      </c>
      <c r="AZ7748">
        <v>1018243</v>
      </c>
      <c r="BA7748" t="s">
        <v>4728</v>
      </c>
      <c r="BB7748" t="s">
        <v>5989</v>
      </c>
      <c r="BF7748" t="s">
        <v>5931</v>
      </c>
    </row>
    <row r="7749" spans="46:58" x14ac:dyDescent="0.25">
      <c r="AT7749" t="s">
        <v>1945</v>
      </c>
      <c r="AX7749" t="s">
        <v>4782</v>
      </c>
      <c r="AY7749" s="104">
        <v>46119.568055555559</v>
      </c>
      <c r="AZ7749">
        <v>586944</v>
      </c>
      <c r="BA7749" t="s">
        <v>4761</v>
      </c>
      <c r="BB7749" t="s">
        <v>5989</v>
      </c>
      <c r="BF7749" t="s">
        <v>5918</v>
      </c>
    </row>
    <row r="7750" spans="46:58" x14ac:dyDescent="0.25">
      <c r="AT7750" t="s">
        <v>1124</v>
      </c>
      <c r="AX7750" t="s">
        <v>5175</v>
      </c>
      <c r="AY7750" s="104">
        <v>46119.568749999999</v>
      </c>
      <c r="AZ7750">
        <v>567518</v>
      </c>
      <c r="BA7750" t="s">
        <v>4761</v>
      </c>
      <c r="BB7750" t="s">
        <v>5989</v>
      </c>
      <c r="BF7750" t="s">
        <v>5918</v>
      </c>
    </row>
    <row r="7751" spans="46:58" x14ac:dyDescent="0.25">
      <c r="AT7751" t="s">
        <v>1292</v>
      </c>
      <c r="AX7751" t="s">
        <v>4921</v>
      </c>
      <c r="AY7751" s="104">
        <v>46119.568749999999</v>
      </c>
      <c r="AZ7751">
        <v>193858</v>
      </c>
      <c r="BA7751" t="s">
        <v>4728</v>
      </c>
      <c r="BB7751" t="s">
        <v>5989</v>
      </c>
      <c r="BF7751" t="s">
        <v>5942</v>
      </c>
    </row>
    <row r="7752" spans="46:58" x14ac:dyDescent="0.25">
      <c r="AT7752" t="s">
        <v>1985</v>
      </c>
      <c r="AX7752" t="s">
        <v>7980</v>
      </c>
      <c r="AY7752" s="104">
        <v>46119.568749999999</v>
      </c>
      <c r="AZ7752">
        <v>220424</v>
      </c>
      <c r="BA7752" t="s">
        <v>4728</v>
      </c>
      <c r="BB7752" t="s">
        <v>5989</v>
      </c>
      <c r="BF7752" t="s">
        <v>5931</v>
      </c>
    </row>
    <row r="7753" spans="46:58" x14ac:dyDescent="0.25">
      <c r="AT7753" t="s">
        <v>264</v>
      </c>
      <c r="AX7753" t="s">
        <v>4882</v>
      </c>
      <c r="AY7753" s="104">
        <v>46119.569444444445</v>
      </c>
      <c r="AZ7753">
        <v>582458</v>
      </c>
      <c r="BA7753" t="s">
        <v>4728</v>
      </c>
      <c r="BB7753" t="s">
        <v>5989</v>
      </c>
      <c r="BF7753" t="s">
        <v>5931</v>
      </c>
    </row>
    <row r="7754" spans="46:58" x14ac:dyDescent="0.25">
      <c r="AT7754" t="s">
        <v>432</v>
      </c>
      <c r="AU7754" t="s">
        <v>1891</v>
      </c>
      <c r="AX7754" t="s">
        <v>5633</v>
      </c>
      <c r="AY7754" s="104">
        <v>46119.569444444445</v>
      </c>
      <c r="AZ7754">
        <v>603009</v>
      </c>
      <c r="BA7754" t="s">
        <v>4728</v>
      </c>
      <c r="BB7754" t="s">
        <v>5989</v>
      </c>
      <c r="BC7754" t="s">
        <v>4731</v>
      </c>
      <c r="BF7754" t="s">
        <v>6148</v>
      </c>
    </row>
    <row r="7755" spans="46:58" x14ac:dyDescent="0.25">
      <c r="AT7755" t="s">
        <v>1276</v>
      </c>
      <c r="AX7755" t="s">
        <v>4782</v>
      </c>
      <c r="AY7755" s="104">
        <v>46119.569444444445</v>
      </c>
      <c r="AZ7755">
        <v>94310</v>
      </c>
      <c r="BA7755" t="s">
        <v>4728</v>
      </c>
      <c r="BB7755" t="s">
        <v>5989</v>
      </c>
      <c r="BF7755" t="s">
        <v>5925</v>
      </c>
    </row>
    <row r="7756" spans="46:58" x14ac:dyDescent="0.25">
      <c r="AT7756" t="s">
        <v>2403</v>
      </c>
      <c r="AX7756" t="s">
        <v>5238</v>
      </c>
      <c r="AY7756" s="104">
        <v>46119.570138888892</v>
      </c>
      <c r="AZ7756">
        <v>168877</v>
      </c>
      <c r="BA7756" t="s">
        <v>4728</v>
      </c>
      <c r="BB7756" t="s">
        <v>5989</v>
      </c>
      <c r="BF7756" t="s">
        <v>5942</v>
      </c>
    </row>
    <row r="7757" spans="46:58" x14ac:dyDescent="0.25">
      <c r="AT7757" t="s">
        <v>2391</v>
      </c>
      <c r="AX7757" t="s">
        <v>5074</v>
      </c>
      <c r="AY7757" s="104">
        <v>46119.570833333331</v>
      </c>
      <c r="AZ7757">
        <v>179245</v>
      </c>
      <c r="BA7757" t="s">
        <v>4728</v>
      </c>
      <c r="BB7757" t="s">
        <v>5989</v>
      </c>
      <c r="BF7757" t="s">
        <v>5942</v>
      </c>
    </row>
    <row r="7758" spans="46:58" x14ac:dyDescent="0.25">
      <c r="AT7758" t="s">
        <v>1559</v>
      </c>
      <c r="AX7758" t="s">
        <v>6555</v>
      </c>
      <c r="AY7758" s="104">
        <v>46119.570833333331</v>
      </c>
      <c r="AZ7758">
        <v>472185</v>
      </c>
      <c r="BA7758" t="s">
        <v>4728</v>
      </c>
      <c r="BB7758" t="s">
        <v>5989</v>
      </c>
      <c r="BF7758" t="s">
        <v>5931</v>
      </c>
    </row>
    <row r="7759" spans="46:58" x14ac:dyDescent="0.25">
      <c r="AT7759" t="s">
        <v>2600</v>
      </c>
      <c r="AX7759" t="s">
        <v>5481</v>
      </c>
      <c r="AY7759" s="104">
        <v>46119.571527777778</v>
      </c>
      <c r="AZ7759">
        <v>276213</v>
      </c>
      <c r="BA7759" t="s">
        <v>4728</v>
      </c>
      <c r="BB7759" t="s">
        <v>5989</v>
      </c>
      <c r="BF7759" t="s">
        <v>5948</v>
      </c>
    </row>
    <row r="7760" spans="46:58" x14ac:dyDescent="0.25">
      <c r="AT7760" t="s">
        <v>1134</v>
      </c>
      <c r="AX7760" t="s">
        <v>5563</v>
      </c>
      <c r="AY7760" s="104">
        <v>46119.571527777778</v>
      </c>
      <c r="AZ7760">
        <v>3745654</v>
      </c>
      <c r="BA7760" t="s">
        <v>4761</v>
      </c>
      <c r="BB7760" t="s">
        <v>5989</v>
      </c>
      <c r="BF7760" t="s">
        <v>4781</v>
      </c>
    </row>
    <row r="7761" spans="46:58" x14ac:dyDescent="0.25">
      <c r="AT7761" t="s">
        <v>1276</v>
      </c>
      <c r="AX7761" t="s">
        <v>5397</v>
      </c>
      <c r="AY7761" s="104">
        <v>46119.571527777778</v>
      </c>
      <c r="AZ7761">
        <v>551956</v>
      </c>
      <c r="BA7761" t="s">
        <v>4728</v>
      </c>
      <c r="BB7761" t="s">
        <v>5989</v>
      </c>
      <c r="BF7761" t="s">
        <v>5931</v>
      </c>
    </row>
    <row r="7762" spans="46:58" x14ac:dyDescent="0.25">
      <c r="AT7762" t="s">
        <v>223</v>
      </c>
      <c r="AX7762" t="s">
        <v>6939</v>
      </c>
      <c r="AY7762" s="104">
        <v>46119.571527777778</v>
      </c>
      <c r="AZ7762">
        <v>201184</v>
      </c>
      <c r="BA7762" t="s">
        <v>4761</v>
      </c>
      <c r="BB7762" t="s">
        <v>5989</v>
      </c>
      <c r="BF7762" t="s">
        <v>5966</v>
      </c>
    </row>
    <row r="7763" spans="46:58" x14ac:dyDescent="0.25">
      <c r="AT7763" t="s">
        <v>1379</v>
      </c>
      <c r="AX7763" t="s">
        <v>5271</v>
      </c>
      <c r="AY7763" s="104">
        <v>46119.571527777778</v>
      </c>
      <c r="AZ7763">
        <v>795014</v>
      </c>
      <c r="BA7763" t="s">
        <v>4728</v>
      </c>
      <c r="BB7763" t="s">
        <v>5989</v>
      </c>
      <c r="BF7763" t="s">
        <v>5918</v>
      </c>
    </row>
    <row r="7764" spans="46:58" x14ac:dyDescent="0.25">
      <c r="AT7764" t="s">
        <v>432</v>
      </c>
      <c r="AX7764" t="s">
        <v>4765</v>
      </c>
      <c r="AY7764" s="104">
        <v>46119.572916666664</v>
      </c>
      <c r="AZ7764">
        <v>1333013</v>
      </c>
      <c r="BA7764" t="s">
        <v>4728</v>
      </c>
      <c r="BB7764" t="s">
        <v>5989</v>
      </c>
      <c r="BF7764" t="s">
        <v>5931</v>
      </c>
    </row>
    <row r="7765" spans="46:58" x14ac:dyDescent="0.25">
      <c r="AT7765" t="s">
        <v>2345</v>
      </c>
      <c r="AX7765" t="s">
        <v>7880</v>
      </c>
      <c r="AY7765" s="104">
        <v>46119.573611111111</v>
      </c>
      <c r="AZ7765">
        <v>2249310</v>
      </c>
      <c r="BA7765" t="s">
        <v>4761</v>
      </c>
      <c r="BB7765" t="s">
        <v>5989</v>
      </c>
      <c r="BF7765" t="s">
        <v>5966</v>
      </c>
    </row>
    <row r="7766" spans="46:58" x14ac:dyDescent="0.25">
      <c r="AT7766" t="s">
        <v>1078</v>
      </c>
      <c r="AX7766" t="s">
        <v>4890</v>
      </c>
      <c r="AY7766" s="104">
        <v>46119.573611111111</v>
      </c>
      <c r="AZ7766">
        <v>1271673</v>
      </c>
      <c r="BA7766" t="s">
        <v>4728</v>
      </c>
      <c r="BB7766" t="s">
        <v>5989</v>
      </c>
      <c r="BF7766" t="s">
        <v>5942</v>
      </c>
    </row>
    <row r="7767" spans="46:58" x14ac:dyDescent="0.25">
      <c r="AT7767" t="s">
        <v>298</v>
      </c>
      <c r="AX7767" t="s">
        <v>4786</v>
      </c>
      <c r="AY7767" s="104">
        <v>46119.573611111111</v>
      </c>
      <c r="AZ7767">
        <v>1426229</v>
      </c>
      <c r="BA7767" t="s">
        <v>4761</v>
      </c>
      <c r="BB7767" t="s">
        <v>5989</v>
      </c>
      <c r="BF7767" t="s">
        <v>5934</v>
      </c>
    </row>
    <row r="7768" spans="46:58" x14ac:dyDescent="0.25">
      <c r="AT7768" t="s">
        <v>1385</v>
      </c>
      <c r="AX7768" t="s">
        <v>4743</v>
      </c>
      <c r="AY7768" s="104">
        <v>46119.574305555558</v>
      </c>
      <c r="AZ7768">
        <v>1326989</v>
      </c>
      <c r="BA7768" t="s">
        <v>4728</v>
      </c>
      <c r="BB7768" t="s">
        <v>5989</v>
      </c>
      <c r="BF7768" t="s">
        <v>6069</v>
      </c>
    </row>
    <row r="7769" spans="46:58" x14ac:dyDescent="0.25">
      <c r="AT7769" t="s">
        <v>250</v>
      </c>
      <c r="AX7769" t="s">
        <v>5481</v>
      </c>
      <c r="AY7769" s="104">
        <v>46119.574305555558</v>
      </c>
      <c r="AZ7769">
        <v>308846</v>
      </c>
      <c r="BA7769" t="s">
        <v>4728</v>
      </c>
      <c r="BB7769" t="s">
        <v>5989</v>
      </c>
      <c r="BF7769" t="s">
        <v>4781</v>
      </c>
    </row>
    <row r="7770" spans="46:58" x14ac:dyDescent="0.25">
      <c r="AT7770" t="s">
        <v>414</v>
      </c>
      <c r="AX7770" t="s">
        <v>4996</v>
      </c>
      <c r="AY7770" s="104">
        <v>46119.574999999997</v>
      </c>
      <c r="AZ7770">
        <v>229310</v>
      </c>
      <c r="BA7770" t="s">
        <v>4728</v>
      </c>
      <c r="BB7770" t="s">
        <v>5989</v>
      </c>
      <c r="BF7770" t="s">
        <v>5918</v>
      </c>
    </row>
    <row r="7771" spans="46:58" x14ac:dyDescent="0.25">
      <c r="AT7771" t="s">
        <v>551</v>
      </c>
      <c r="AU7771" t="s">
        <v>1891</v>
      </c>
      <c r="AX7771" t="s">
        <v>4757</v>
      </c>
      <c r="AY7771" s="104">
        <v>46119.574999999997</v>
      </c>
      <c r="AZ7771">
        <v>1221742</v>
      </c>
      <c r="BA7771" t="s">
        <v>4728</v>
      </c>
      <c r="BB7771" t="s">
        <v>5989</v>
      </c>
      <c r="BC7771" t="s">
        <v>4731</v>
      </c>
      <c r="BF7771" t="s">
        <v>6501</v>
      </c>
    </row>
    <row r="7772" spans="46:58" x14ac:dyDescent="0.25">
      <c r="AT7772" t="s">
        <v>2559</v>
      </c>
      <c r="AX7772" t="s">
        <v>5052</v>
      </c>
      <c r="AY7772" s="104">
        <v>46119.574999999997</v>
      </c>
      <c r="AZ7772">
        <v>192007</v>
      </c>
      <c r="BA7772" t="s">
        <v>4728</v>
      </c>
      <c r="BB7772" t="s">
        <v>5989</v>
      </c>
      <c r="BF7772" t="s">
        <v>5934</v>
      </c>
    </row>
    <row r="7773" spans="46:58" x14ac:dyDescent="0.25">
      <c r="AT7773" t="s">
        <v>1134</v>
      </c>
      <c r="AX7773" t="s">
        <v>4877</v>
      </c>
      <c r="AY7773" s="104">
        <v>46119.575694444444</v>
      </c>
      <c r="AZ7773">
        <v>2231987</v>
      </c>
      <c r="BA7773" t="s">
        <v>4761</v>
      </c>
      <c r="BB7773" t="s">
        <v>5989</v>
      </c>
      <c r="BF7773" t="s">
        <v>5966</v>
      </c>
    </row>
    <row r="7774" spans="46:58" x14ac:dyDescent="0.25">
      <c r="AT7774" t="s">
        <v>2383</v>
      </c>
      <c r="AX7774" t="s">
        <v>6710</v>
      </c>
      <c r="AY7774" s="104">
        <v>46119.575694444444</v>
      </c>
      <c r="AZ7774">
        <v>312491</v>
      </c>
      <c r="BA7774" t="s">
        <v>4761</v>
      </c>
      <c r="BB7774" t="s">
        <v>5989</v>
      </c>
      <c r="BF7774" t="s">
        <v>5966</v>
      </c>
    </row>
    <row r="7775" spans="46:58" x14ac:dyDescent="0.25">
      <c r="AT7775" t="s">
        <v>1894</v>
      </c>
      <c r="AX7775" t="s">
        <v>5118</v>
      </c>
      <c r="AY7775" s="104">
        <v>46119.575694444444</v>
      </c>
      <c r="AZ7775">
        <v>304478</v>
      </c>
      <c r="BA7775" t="s">
        <v>4728</v>
      </c>
      <c r="BB7775" t="s">
        <v>5989</v>
      </c>
      <c r="BF7775" t="s">
        <v>5925</v>
      </c>
    </row>
    <row r="7776" spans="46:58" x14ac:dyDescent="0.25">
      <c r="AT7776" t="s">
        <v>836</v>
      </c>
      <c r="AX7776" t="s">
        <v>6121</v>
      </c>
      <c r="AY7776" s="104">
        <v>46119.575694444444</v>
      </c>
      <c r="AZ7776">
        <v>1101795</v>
      </c>
      <c r="BA7776" t="s">
        <v>4728</v>
      </c>
      <c r="BB7776" t="s">
        <v>5989</v>
      </c>
      <c r="BF7776" t="s">
        <v>5931</v>
      </c>
    </row>
    <row r="7777" spans="46:58" x14ac:dyDescent="0.25">
      <c r="AT7777" t="s">
        <v>1945</v>
      </c>
      <c r="AX7777" t="s">
        <v>5083</v>
      </c>
      <c r="AY7777" s="104">
        <v>46119.575694444444</v>
      </c>
      <c r="AZ7777">
        <v>234120</v>
      </c>
      <c r="BA7777" t="s">
        <v>4728</v>
      </c>
      <c r="BB7777" t="s">
        <v>5989</v>
      </c>
      <c r="BF7777" t="s">
        <v>5931</v>
      </c>
    </row>
    <row r="7778" spans="46:58" x14ac:dyDescent="0.25">
      <c r="AT7778" t="s">
        <v>1124</v>
      </c>
      <c r="AX7778" t="s">
        <v>7004</v>
      </c>
      <c r="AY7778" s="104">
        <v>46119.576388888891</v>
      </c>
      <c r="AZ7778">
        <v>489474</v>
      </c>
      <c r="BA7778" t="s">
        <v>4761</v>
      </c>
      <c r="BB7778" t="s">
        <v>5989</v>
      </c>
      <c r="BF7778" t="s">
        <v>5918</v>
      </c>
    </row>
    <row r="7779" spans="46:58" x14ac:dyDescent="0.25">
      <c r="AT7779" t="s">
        <v>2407</v>
      </c>
      <c r="AX7779" t="s">
        <v>5577</v>
      </c>
      <c r="AY7779" s="104">
        <v>46119.57708333333</v>
      </c>
      <c r="AZ7779">
        <v>431999</v>
      </c>
      <c r="BA7779" t="s">
        <v>4728</v>
      </c>
      <c r="BB7779" t="s">
        <v>5989</v>
      </c>
      <c r="BF7779" t="s">
        <v>5956</v>
      </c>
    </row>
    <row r="7780" spans="46:58" x14ac:dyDescent="0.25">
      <c r="AT7780" t="s">
        <v>247</v>
      </c>
      <c r="AX7780" t="s">
        <v>5582</v>
      </c>
      <c r="AY7780" s="104">
        <v>46119.57708333333</v>
      </c>
      <c r="AZ7780">
        <v>131538</v>
      </c>
      <c r="BA7780" t="s">
        <v>4728</v>
      </c>
      <c r="BB7780" t="s">
        <v>5989</v>
      </c>
      <c r="BF7780" t="s">
        <v>4781</v>
      </c>
    </row>
    <row r="7781" spans="46:58" x14ac:dyDescent="0.25">
      <c r="AT7781" t="s">
        <v>2429</v>
      </c>
      <c r="AX7781" t="s">
        <v>5272</v>
      </c>
      <c r="AY7781" s="104">
        <v>46119.57708333333</v>
      </c>
      <c r="AZ7781">
        <v>1829316</v>
      </c>
      <c r="BA7781" t="s">
        <v>4728</v>
      </c>
      <c r="BB7781" t="s">
        <v>5989</v>
      </c>
      <c r="BF7781" t="s">
        <v>5942</v>
      </c>
    </row>
    <row r="7782" spans="46:58" x14ac:dyDescent="0.25">
      <c r="AT7782" t="s">
        <v>1559</v>
      </c>
      <c r="AX7782" t="s">
        <v>7981</v>
      </c>
      <c r="AY7782" s="104">
        <v>46119.57708333333</v>
      </c>
      <c r="AZ7782">
        <v>128879</v>
      </c>
      <c r="BA7782" t="s">
        <v>4728</v>
      </c>
      <c r="BB7782" t="s">
        <v>5989</v>
      </c>
      <c r="BF7782" t="s">
        <v>5925</v>
      </c>
    </row>
    <row r="7783" spans="46:58" x14ac:dyDescent="0.25">
      <c r="AT7783" t="s">
        <v>264</v>
      </c>
      <c r="AX7783" t="s">
        <v>7634</v>
      </c>
      <c r="AY7783" s="104">
        <v>46119.57708333333</v>
      </c>
      <c r="AZ7783">
        <v>1268004</v>
      </c>
      <c r="BA7783" t="s">
        <v>4728</v>
      </c>
      <c r="BB7783" t="s">
        <v>5989</v>
      </c>
      <c r="BF7783" t="s">
        <v>5956</v>
      </c>
    </row>
    <row r="7784" spans="46:58" x14ac:dyDescent="0.25">
      <c r="AT7784" t="s">
        <v>967</v>
      </c>
      <c r="AX7784" t="s">
        <v>5314</v>
      </c>
      <c r="AY7784" s="104">
        <v>46119.578472222223</v>
      </c>
      <c r="AZ7784">
        <v>1283156</v>
      </c>
      <c r="BA7784" t="s">
        <v>4728</v>
      </c>
      <c r="BB7784" t="s">
        <v>5989</v>
      </c>
      <c r="BF7784" t="s">
        <v>5918</v>
      </c>
    </row>
    <row r="7785" spans="46:58" x14ac:dyDescent="0.25">
      <c r="AT7785" t="s">
        <v>1941</v>
      </c>
      <c r="AU7785" t="s">
        <v>2197</v>
      </c>
      <c r="AX7785" t="s">
        <v>4782</v>
      </c>
      <c r="AY7785" s="104">
        <v>46119.578472222223</v>
      </c>
      <c r="AZ7785">
        <v>899681</v>
      </c>
      <c r="BA7785" t="s">
        <v>4728</v>
      </c>
      <c r="BB7785" t="s">
        <v>5989</v>
      </c>
      <c r="BC7785" t="s">
        <v>4731</v>
      </c>
      <c r="BF7785" t="s">
        <v>6411</v>
      </c>
    </row>
    <row r="7786" spans="46:58" x14ac:dyDescent="0.25">
      <c r="AT7786" t="s">
        <v>551</v>
      </c>
      <c r="AX7786" t="s">
        <v>5481</v>
      </c>
      <c r="AY7786" s="104">
        <v>46119.578472222223</v>
      </c>
      <c r="AZ7786">
        <v>825299</v>
      </c>
      <c r="BA7786" t="s">
        <v>4728</v>
      </c>
      <c r="BB7786" t="s">
        <v>5989</v>
      </c>
      <c r="BF7786" t="s">
        <v>5948</v>
      </c>
    </row>
    <row r="7787" spans="46:58" x14ac:dyDescent="0.25">
      <c r="AT7787" t="s">
        <v>226</v>
      </c>
      <c r="AX7787" t="s">
        <v>4820</v>
      </c>
      <c r="AY7787" s="104">
        <v>46119.578472222223</v>
      </c>
      <c r="AZ7787">
        <v>77267</v>
      </c>
      <c r="BA7787" t="s">
        <v>4728</v>
      </c>
      <c r="BB7787" t="s">
        <v>5989</v>
      </c>
      <c r="BF7787" t="s">
        <v>5925</v>
      </c>
    </row>
    <row r="7788" spans="46:58" x14ac:dyDescent="0.25">
      <c r="AT7788" t="s">
        <v>414</v>
      </c>
      <c r="AU7788" t="s">
        <v>211</v>
      </c>
      <c r="AX7788" t="s">
        <v>4952</v>
      </c>
      <c r="AY7788" s="104">
        <v>46119.57916666667</v>
      </c>
      <c r="AZ7788">
        <v>902618</v>
      </c>
      <c r="BA7788" t="s">
        <v>4728</v>
      </c>
      <c r="BB7788" t="s">
        <v>5989</v>
      </c>
      <c r="BC7788" t="s">
        <v>4731</v>
      </c>
      <c r="BF7788" t="s">
        <v>6609</v>
      </c>
    </row>
    <row r="7789" spans="46:58" x14ac:dyDescent="0.25">
      <c r="AT7789" t="s">
        <v>2559</v>
      </c>
      <c r="AX7789" t="s">
        <v>5422</v>
      </c>
      <c r="AY7789" s="104">
        <v>46119.579861111109</v>
      </c>
      <c r="AZ7789">
        <v>811842</v>
      </c>
      <c r="BA7789" t="s">
        <v>4761</v>
      </c>
      <c r="BB7789" t="s">
        <v>5989</v>
      </c>
      <c r="BF7789" t="s">
        <v>4781</v>
      </c>
    </row>
    <row r="7790" spans="46:58" x14ac:dyDescent="0.25">
      <c r="AT7790" t="s">
        <v>1276</v>
      </c>
      <c r="AX7790" t="s">
        <v>5895</v>
      </c>
      <c r="AY7790" s="104">
        <v>46119.580555555556</v>
      </c>
      <c r="AZ7790">
        <v>85851</v>
      </c>
      <c r="BA7790" t="s">
        <v>4728</v>
      </c>
      <c r="BB7790" t="s">
        <v>5989</v>
      </c>
      <c r="BF7790" t="s">
        <v>5925</v>
      </c>
    </row>
    <row r="7791" spans="46:58" x14ac:dyDescent="0.25">
      <c r="AT7791" t="s">
        <v>2383</v>
      </c>
      <c r="AX7791" t="s">
        <v>4801</v>
      </c>
      <c r="AY7791" s="104">
        <v>46119.581250000003</v>
      </c>
      <c r="AZ7791">
        <v>410402</v>
      </c>
      <c r="BA7791" t="s">
        <v>4728</v>
      </c>
      <c r="BB7791" t="s">
        <v>5989</v>
      </c>
      <c r="BF7791" t="s">
        <v>6069</v>
      </c>
    </row>
    <row r="7792" spans="46:58" x14ac:dyDescent="0.25">
      <c r="AT7792" t="s">
        <v>1124</v>
      </c>
      <c r="AX7792" t="s">
        <v>5466</v>
      </c>
      <c r="AY7792" s="104">
        <v>46119.581250000003</v>
      </c>
      <c r="AZ7792">
        <v>273072</v>
      </c>
      <c r="BA7792" t="s">
        <v>4728</v>
      </c>
      <c r="BB7792" t="s">
        <v>5989</v>
      </c>
      <c r="BF7792" t="s">
        <v>5918</v>
      </c>
    </row>
    <row r="7793" spans="46:58" x14ac:dyDescent="0.25">
      <c r="AT7793" t="s">
        <v>1985</v>
      </c>
      <c r="AX7793" t="s">
        <v>7060</v>
      </c>
      <c r="AY7793" s="104">
        <v>46119.581944444442</v>
      </c>
      <c r="AZ7793">
        <v>422048</v>
      </c>
      <c r="BA7793" t="s">
        <v>4728</v>
      </c>
      <c r="BB7793" t="s">
        <v>5989</v>
      </c>
      <c r="BF7793" t="s">
        <v>5942</v>
      </c>
    </row>
    <row r="7794" spans="46:58" x14ac:dyDescent="0.25">
      <c r="AT7794" t="s">
        <v>226</v>
      </c>
      <c r="AX7794" t="s">
        <v>5643</v>
      </c>
      <c r="AY7794" s="104">
        <v>46119.581944444442</v>
      </c>
      <c r="AZ7794">
        <v>531782</v>
      </c>
      <c r="BA7794" t="s">
        <v>4728</v>
      </c>
      <c r="BB7794" t="s">
        <v>5989</v>
      </c>
      <c r="BF7794" t="s">
        <v>5942</v>
      </c>
    </row>
    <row r="7795" spans="46:58" x14ac:dyDescent="0.25">
      <c r="AT7795" t="s">
        <v>1945</v>
      </c>
      <c r="AX7795" t="s">
        <v>5052</v>
      </c>
      <c r="AY7795" s="104">
        <v>46119.583333333336</v>
      </c>
      <c r="AZ7795">
        <v>302357</v>
      </c>
      <c r="BA7795" t="s">
        <v>4728</v>
      </c>
      <c r="BB7795" t="s">
        <v>5989</v>
      </c>
      <c r="BF7795" t="s">
        <v>5942</v>
      </c>
    </row>
    <row r="7796" spans="46:58" x14ac:dyDescent="0.25">
      <c r="AT7796" t="s">
        <v>308</v>
      </c>
      <c r="AX7796" t="s">
        <v>7942</v>
      </c>
      <c r="AY7796" s="104">
        <v>46119.583333333336</v>
      </c>
      <c r="AZ7796">
        <v>98457</v>
      </c>
      <c r="BA7796" t="s">
        <v>4728</v>
      </c>
      <c r="BB7796" t="s">
        <v>5989</v>
      </c>
      <c r="BF7796" t="s">
        <v>5925</v>
      </c>
    </row>
    <row r="7797" spans="46:58" x14ac:dyDescent="0.25">
      <c r="AT7797" t="s">
        <v>1559</v>
      </c>
      <c r="AX7797" t="s">
        <v>5027</v>
      </c>
      <c r="AY7797" s="104">
        <v>46119.584027777775</v>
      </c>
      <c r="AZ7797">
        <v>572620</v>
      </c>
      <c r="BA7797" t="s">
        <v>4728</v>
      </c>
      <c r="BB7797" t="s">
        <v>5989</v>
      </c>
      <c r="BF7797" t="s">
        <v>5920</v>
      </c>
    </row>
    <row r="7798" spans="46:58" x14ac:dyDescent="0.25">
      <c r="AT7798" t="s">
        <v>298</v>
      </c>
      <c r="AX7798" t="s">
        <v>4782</v>
      </c>
      <c r="AY7798" s="104">
        <v>46119.584027777775</v>
      </c>
      <c r="AZ7798">
        <v>611739</v>
      </c>
      <c r="BA7798" t="s">
        <v>4728</v>
      </c>
      <c r="BB7798" t="s">
        <v>5989</v>
      </c>
      <c r="BF7798" t="s">
        <v>5934</v>
      </c>
    </row>
    <row r="7799" spans="46:58" x14ac:dyDescent="0.25">
      <c r="AT7799" t="s">
        <v>1894</v>
      </c>
      <c r="AX7799" t="s">
        <v>7942</v>
      </c>
      <c r="AY7799" s="104">
        <v>46119.584027777775</v>
      </c>
      <c r="AZ7799">
        <v>198255</v>
      </c>
      <c r="BA7799" t="s">
        <v>4728</v>
      </c>
      <c r="BB7799" t="s">
        <v>5989</v>
      </c>
      <c r="BF7799" t="s">
        <v>5918</v>
      </c>
    </row>
    <row r="7800" spans="46:58" x14ac:dyDescent="0.25">
      <c r="AT7800" t="s">
        <v>1985</v>
      </c>
      <c r="AX7800" t="s">
        <v>5012</v>
      </c>
      <c r="AY7800" s="104">
        <v>46119.584027777775</v>
      </c>
      <c r="AZ7800">
        <v>481462</v>
      </c>
      <c r="BA7800" t="s">
        <v>4728</v>
      </c>
      <c r="BB7800" t="s">
        <v>5989</v>
      </c>
      <c r="BF7800" t="s">
        <v>5931</v>
      </c>
    </row>
    <row r="7801" spans="46:58" x14ac:dyDescent="0.25">
      <c r="AT7801" t="s">
        <v>1134</v>
      </c>
      <c r="AX7801" t="s">
        <v>5109</v>
      </c>
      <c r="AY7801" s="104">
        <v>46119.584027777775</v>
      </c>
      <c r="AZ7801">
        <v>693871</v>
      </c>
      <c r="BA7801" t="s">
        <v>4728</v>
      </c>
      <c r="BB7801" t="s">
        <v>5989</v>
      </c>
      <c r="BF7801" t="s">
        <v>4781</v>
      </c>
    </row>
    <row r="7802" spans="46:58" x14ac:dyDescent="0.25">
      <c r="AT7802" t="s">
        <v>2559</v>
      </c>
      <c r="AX7802" t="s">
        <v>4776</v>
      </c>
      <c r="AY7802" s="104">
        <v>46119.584722222222</v>
      </c>
      <c r="AZ7802">
        <v>111079</v>
      </c>
      <c r="BA7802" t="s">
        <v>4728</v>
      </c>
      <c r="BB7802" t="s">
        <v>5989</v>
      </c>
      <c r="BF7802" t="s">
        <v>5925</v>
      </c>
    </row>
    <row r="7803" spans="46:58" x14ac:dyDescent="0.25">
      <c r="AT7803" t="s">
        <v>1379</v>
      </c>
      <c r="AX7803" t="s">
        <v>7644</v>
      </c>
      <c r="AY7803" s="104">
        <v>46119.584722222222</v>
      </c>
      <c r="AZ7803">
        <v>423972</v>
      </c>
      <c r="BA7803" t="s">
        <v>4761</v>
      </c>
      <c r="BB7803" t="s">
        <v>5989</v>
      </c>
      <c r="BF7803" t="s">
        <v>5918</v>
      </c>
    </row>
    <row r="7804" spans="46:58" x14ac:dyDescent="0.25">
      <c r="AT7804" t="s">
        <v>414</v>
      </c>
      <c r="AU7804" t="s">
        <v>2197</v>
      </c>
      <c r="AX7804" t="s">
        <v>7982</v>
      </c>
      <c r="AY7804" s="104">
        <v>46119.584722222222</v>
      </c>
      <c r="AZ7804">
        <v>795605</v>
      </c>
      <c r="BA7804" t="s">
        <v>4728</v>
      </c>
      <c r="BB7804" t="s">
        <v>5989</v>
      </c>
      <c r="BC7804" t="s">
        <v>4731</v>
      </c>
      <c r="BF7804" t="s">
        <v>6382</v>
      </c>
    </row>
    <row r="7805" spans="46:58" x14ac:dyDescent="0.25">
      <c r="AT7805" t="s">
        <v>2345</v>
      </c>
      <c r="AU7805" t="s">
        <v>1891</v>
      </c>
      <c r="AX7805" t="s">
        <v>5001</v>
      </c>
      <c r="AY7805" s="104">
        <v>46119.585416666669</v>
      </c>
      <c r="AZ7805">
        <v>1635152</v>
      </c>
      <c r="BA7805" t="s">
        <v>4728</v>
      </c>
      <c r="BB7805" t="s">
        <v>5989</v>
      </c>
      <c r="BC7805" t="s">
        <v>4731</v>
      </c>
      <c r="BF7805" t="s">
        <v>6501</v>
      </c>
    </row>
    <row r="7806" spans="46:58" x14ac:dyDescent="0.25">
      <c r="AT7806" t="s">
        <v>1124</v>
      </c>
      <c r="AU7806" t="s">
        <v>1910</v>
      </c>
      <c r="AX7806" t="s">
        <v>4776</v>
      </c>
      <c r="AY7806" s="104">
        <v>46119.585416666669</v>
      </c>
      <c r="AZ7806">
        <v>3872881</v>
      </c>
      <c r="BA7806" t="s">
        <v>4761</v>
      </c>
      <c r="BB7806" t="s">
        <v>5989</v>
      </c>
      <c r="BC7806" t="s">
        <v>4731</v>
      </c>
      <c r="BF7806" t="s">
        <v>6802</v>
      </c>
    </row>
    <row r="7807" spans="46:58" x14ac:dyDescent="0.25">
      <c r="AT7807" t="s">
        <v>2407</v>
      </c>
      <c r="AX7807" t="s">
        <v>4826</v>
      </c>
      <c r="AY7807" s="104">
        <v>46119.585416666669</v>
      </c>
      <c r="AZ7807">
        <v>1353891</v>
      </c>
      <c r="BA7807" t="s">
        <v>4728</v>
      </c>
      <c r="BB7807" t="s">
        <v>5989</v>
      </c>
      <c r="BF7807" t="s">
        <v>5956</v>
      </c>
    </row>
    <row r="7808" spans="46:58" x14ac:dyDescent="0.25">
      <c r="AT7808" t="s">
        <v>71</v>
      </c>
      <c r="AX7808" t="s">
        <v>5535</v>
      </c>
      <c r="AY7808" s="104">
        <v>46119.585416666669</v>
      </c>
      <c r="AZ7808">
        <v>277542</v>
      </c>
      <c r="BA7808" t="s">
        <v>4728</v>
      </c>
      <c r="BB7808" t="s">
        <v>5989</v>
      </c>
      <c r="BF7808" t="s">
        <v>5948</v>
      </c>
    </row>
    <row r="7809" spans="46:58" x14ac:dyDescent="0.25">
      <c r="AT7809" t="s">
        <v>308</v>
      </c>
      <c r="AX7809" t="s">
        <v>4776</v>
      </c>
      <c r="AY7809" s="104">
        <v>46119.585416666669</v>
      </c>
      <c r="AZ7809">
        <v>74619</v>
      </c>
      <c r="BA7809" t="s">
        <v>4728</v>
      </c>
      <c r="BB7809" t="s">
        <v>5989</v>
      </c>
      <c r="BF7809" t="s">
        <v>5925</v>
      </c>
    </row>
    <row r="7810" spans="46:58" x14ac:dyDescent="0.25">
      <c r="AT7810" t="s">
        <v>250</v>
      </c>
      <c r="AX7810" t="s">
        <v>7942</v>
      </c>
      <c r="AY7810" s="104">
        <v>46119.586805555555</v>
      </c>
      <c r="AZ7810">
        <v>78384</v>
      </c>
      <c r="BA7810" t="s">
        <v>4728</v>
      </c>
      <c r="BB7810" t="s">
        <v>5989</v>
      </c>
      <c r="BF7810" t="s">
        <v>5925</v>
      </c>
    </row>
    <row r="7811" spans="46:58" x14ac:dyDescent="0.25">
      <c r="AT7811" t="s">
        <v>1985</v>
      </c>
      <c r="AX7811" t="s">
        <v>4782</v>
      </c>
      <c r="AY7811" s="104">
        <v>46119.586805555555</v>
      </c>
      <c r="AZ7811">
        <v>521625</v>
      </c>
      <c r="BA7811" t="s">
        <v>4761</v>
      </c>
      <c r="BB7811" t="s">
        <v>5989</v>
      </c>
      <c r="BF7811" t="s">
        <v>5934</v>
      </c>
    </row>
    <row r="7812" spans="46:58" x14ac:dyDescent="0.25">
      <c r="AT7812" t="s">
        <v>852</v>
      </c>
      <c r="AX7812" t="s">
        <v>4776</v>
      </c>
      <c r="AY7812" s="104">
        <v>46119.586805555555</v>
      </c>
      <c r="AZ7812">
        <v>577626</v>
      </c>
      <c r="BA7812" t="s">
        <v>4728</v>
      </c>
      <c r="BB7812" t="s">
        <v>5989</v>
      </c>
      <c r="BF7812" t="s">
        <v>5931</v>
      </c>
    </row>
    <row r="7813" spans="46:58" x14ac:dyDescent="0.25">
      <c r="AT7813" t="s">
        <v>2383</v>
      </c>
      <c r="AU7813" t="s">
        <v>1132</v>
      </c>
      <c r="AX7813" t="s">
        <v>4967</v>
      </c>
      <c r="AY7813" s="104">
        <v>46119.586805555555</v>
      </c>
      <c r="AZ7813">
        <v>482503</v>
      </c>
      <c r="BA7813" t="s">
        <v>4728</v>
      </c>
      <c r="BB7813" t="s">
        <v>5989</v>
      </c>
      <c r="BC7813" t="s">
        <v>4731</v>
      </c>
      <c r="BF7813" t="s">
        <v>6251</v>
      </c>
    </row>
    <row r="7814" spans="46:58" x14ac:dyDescent="0.25">
      <c r="AT7814" t="s">
        <v>226</v>
      </c>
      <c r="AX7814" t="s">
        <v>5012</v>
      </c>
      <c r="AY7814" s="104">
        <v>46119.586805555555</v>
      </c>
      <c r="AZ7814">
        <v>302149</v>
      </c>
      <c r="BA7814" t="s">
        <v>4728</v>
      </c>
      <c r="BB7814" t="s">
        <v>5989</v>
      </c>
      <c r="BF7814" t="s">
        <v>5942</v>
      </c>
    </row>
    <row r="7815" spans="46:58" x14ac:dyDescent="0.25">
      <c r="AT7815" t="s">
        <v>247</v>
      </c>
      <c r="AX7815" t="s">
        <v>5895</v>
      </c>
      <c r="AY7815" s="104">
        <v>46119.586805555555</v>
      </c>
      <c r="AZ7815">
        <v>284459</v>
      </c>
      <c r="BA7815" t="s">
        <v>4728</v>
      </c>
      <c r="BB7815" t="s">
        <v>5989</v>
      </c>
      <c r="BF7815" t="s">
        <v>6069</v>
      </c>
    </row>
    <row r="7816" spans="46:58" x14ac:dyDescent="0.25">
      <c r="AT7816" t="s">
        <v>2559</v>
      </c>
      <c r="AX7816" t="s">
        <v>5400</v>
      </c>
      <c r="AY7816" s="104">
        <v>46119.587500000001</v>
      </c>
      <c r="AZ7816">
        <v>161380</v>
      </c>
      <c r="BA7816" t="s">
        <v>4728</v>
      </c>
      <c r="BB7816" t="s">
        <v>5989</v>
      </c>
      <c r="BF7816" t="s">
        <v>6069</v>
      </c>
    </row>
    <row r="7817" spans="46:58" x14ac:dyDescent="0.25">
      <c r="AT7817" t="s">
        <v>1945</v>
      </c>
      <c r="AX7817" t="s">
        <v>5237</v>
      </c>
      <c r="AY7817" s="104">
        <v>46119.587500000001</v>
      </c>
      <c r="AZ7817">
        <v>264796</v>
      </c>
      <c r="BA7817" t="s">
        <v>4728</v>
      </c>
      <c r="BB7817" t="s">
        <v>5989</v>
      </c>
      <c r="BF7817" t="s">
        <v>5931</v>
      </c>
    </row>
    <row r="7818" spans="46:58" x14ac:dyDescent="0.25">
      <c r="AT7818" t="s">
        <v>1894</v>
      </c>
      <c r="AU7818" t="s">
        <v>683</v>
      </c>
      <c r="AX7818" t="s">
        <v>4757</v>
      </c>
      <c r="AY7818" s="104">
        <v>46119.588194444441</v>
      </c>
      <c r="AZ7818">
        <v>502994</v>
      </c>
      <c r="BA7818" t="s">
        <v>4728</v>
      </c>
      <c r="BB7818" t="s">
        <v>5989</v>
      </c>
      <c r="BF7818" t="s">
        <v>5918</v>
      </c>
    </row>
    <row r="7819" spans="46:58" x14ac:dyDescent="0.25">
      <c r="AT7819" t="s">
        <v>308</v>
      </c>
      <c r="AX7819" t="s">
        <v>5108</v>
      </c>
      <c r="AY7819" s="104">
        <v>46119.588194444441</v>
      </c>
      <c r="AZ7819">
        <v>768999</v>
      </c>
      <c r="BA7819" t="s">
        <v>4728</v>
      </c>
      <c r="BB7819" t="s">
        <v>5989</v>
      </c>
      <c r="BF7819" t="s">
        <v>5925</v>
      </c>
    </row>
    <row r="7820" spans="46:58" x14ac:dyDescent="0.25">
      <c r="AT7820" t="s">
        <v>1124</v>
      </c>
      <c r="AX7820" t="s">
        <v>4826</v>
      </c>
      <c r="AY7820" s="104">
        <v>46119.588194444441</v>
      </c>
      <c r="AZ7820">
        <v>518680</v>
      </c>
      <c r="BA7820" t="s">
        <v>4761</v>
      </c>
      <c r="BB7820" t="s">
        <v>5989</v>
      </c>
      <c r="BF7820" t="s">
        <v>5918</v>
      </c>
    </row>
    <row r="7821" spans="46:58" x14ac:dyDescent="0.25">
      <c r="AT7821" t="s">
        <v>414</v>
      </c>
      <c r="AX7821" t="s">
        <v>4895</v>
      </c>
      <c r="AY7821" s="104">
        <v>46119.588194444441</v>
      </c>
      <c r="AZ7821">
        <v>3208358</v>
      </c>
      <c r="BA7821" t="s">
        <v>4761</v>
      </c>
      <c r="BB7821" t="s">
        <v>5989</v>
      </c>
      <c r="BF7821" t="s">
        <v>5966</v>
      </c>
    </row>
    <row r="7822" spans="46:58" x14ac:dyDescent="0.25">
      <c r="AT7822" t="s">
        <v>2561</v>
      </c>
      <c r="AX7822" t="s">
        <v>4926</v>
      </c>
      <c r="AY7822" s="104">
        <v>46119.588888888888</v>
      </c>
      <c r="AZ7822">
        <v>731410</v>
      </c>
      <c r="BA7822" t="s">
        <v>4728</v>
      </c>
      <c r="BB7822" t="s">
        <v>5989</v>
      </c>
      <c r="BF7822" t="s">
        <v>5924</v>
      </c>
    </row>
    <row r="7823" spans="46:58" x14ac:dyDescent="0.25">
      <c r="AT7823" t="s">
        <v>2600</v>
      </c>
      <c r="AX7823" t="s">
        <v>5429</v>
      </c>
      <c r="AY7823" s="104">
        <v>46119.588888888888</v>
      </c>
      <c r="AZ7823">
        <v>363353</v>
      </c>
      <c r="BA7823" t="s">
        <v>4728</v>
      </c>
      <c r="BB7823" t="s">
        <v>5989</v>
      </c>
      <c r="BF7823" t="s">
        <v>5942</v>
      </c>
    </row>
    <row r="7824" spans="46:58" x14ac:dyDescent="0.25">
      <c r="AT7824" t="s">
        <v>250</v>
      </c>
      <c r="AX7824" t="s">
        <v>5422</v>
      </c>
      <c r="AY7824" s="104">
        <v>46119.588888888888</v>
      </c>
      <c r="AZ7824">
        <v>462417</v>
      </c>
      <c r="BA7824" t="s">
        <v>4761</v>
      </c>
      <c r="BB7824" t="s">
        <v>5989</v>
      </c>
      <c r="BF7824" t="s">
        <v>5966</v>
      </c>
    </row>
    <row r="7825" spans="46:58" x14ac:dyDescent="0.25">
      <c r="AT7825" t="s">
        <v>432</v>
      </c>
      <c r="AU7825" t="s">
        <v>1132</v>
      </c>
      <c r="AX7825" t="s">
        <v>4996</v>
      </c>
      <c r="AY7825" s="104">
        <v>46119.589583333334</v>
      </c>
      <c r="AZ7825">
        <v>695342</v>
      </c>
      <c r="BA7825" t="s">
        <v>4728</v>
      </c>
      <c r="BB7825" t="s">
        <v>5989</v>
      </c>
      <c r="BC7825" t="s">
        <v>4731</v>
      </c>
      <c r="BF7825" t="s">
        <v>7417</v>
      </c>
    </row>
    <row r="7826" spans="46:58" x14ac:dyDescent="0.25">
      <c r="AT7826" t="s">
        <v>551</v>
      </c>
      <c r="AX7826" t="s">
        <v>7669</v>
      </c>
      <c r="AY7826" s="104">
        <v>46119.589583333334</v>
      </c>
      <c r="AZ7826">
        <v>334050</v>
      </c>
      <c r="BA7826" t="s">
        <v>4728</v>
      </c>
      <c r="BB7826" t="s">
        <v>5989</v>
      </c>
      <c r="BF7826" t="s">
        <v>5931</v>
      </c>
    </row>
    <row r="7827" spans="46:58" x14ac:dyDescent="0.25">
      <c r="AT7827" t="s">
        <v>2345</v>
      </c>
      <c r="AX7827" t="s">
        <v>5013</v>
      </c>
      <c r="AY7827" s="104">
        <v>46119.589583333334</v>
      </c>
      <c r="AZ7827">
        <v>443158</v>
      </c>
      <c r="BA7827" t="s">
        <v>4728</v>
      </c>
      <c r="BB7827" t="s">
        <v>5989</v>
      </c>
      <c r="BF7827" t="s">
        <v>5920</v>
      </c>
    </row>
    <row r="7828" spans="46:58" x14ac:dyDescent="0.25">
      <c r="AT7828" t="s">
        <v>226</v>
      </c>
      <c r="AU7828" t="s">
        <v>1688</v>
      </c>
      <c r="AX7828" t="s">
        <v>4774</v>
      </c>
      <c r="AY7828" s="104">
        <v>46119.589583333334</v>
      </c>
      <c r="AZ7828">
        <v>1017452</v>
      </c>
      <c r="BA7828" t="s">
        <v>4761</v>
      </c>
      <c r="BB7828" t="s">
        <v>5989</v>
      </c>
      <c r="BC7828" t="s">
        <v>4731</v>
      </c>
      <c r="BF7828" t="s">
        <v>6411</v>
      </c>
    </row>
    <row r="7829" spans="46:58" x14ac:dyDescent="0.25">
      <c r="AT7829" t="s">
        <v>2383</v>
      </c>
      <c r="AX7829" t="s">
        <v>5882</v>
      </c>
      <c r="AY7829" s="104">
        <v>46119.590277777781</v>
      </c>
      <c r="AZ7829">
        <v>479798</v>
      </c>
      <c r="BA7829" t="s">
        <v>4728</v>
      </c>
      <c r="BB7829" t="s">
        <v>5989</v>
      </c>
      <c r="BF7829" t="s">
        <v>5956</v>
      </c>
    </row>
    <row r="7830" spans="46:58" x14ac:dyDescent="0.25">
      <c r="AT7830" t="s">
        <v>836</v>
      </c>
      <c r="AX7830" t="s">
        <v>7942</v>
      </c>
      <c r="AY7830" s="104">
        <v>46119.59097222222</v>
      </c>
      <c r="AZ7830">
        <v>1727430</v>
      </c>
      <c r="BA7830" t="s">
        <v>4761</v>
      </c>
      <c r="BB7830" t="s">
        <v>5989</v>
      </c>
      <c r="BF7830" t="s">
        <v>5966</v>
      </c>
    </row>
    <row r="7831" spans="46:58" x14ac:dyDescent="0.25">
      <c r="AT7831" t="s">
        <v>1078</v>
      </c>
      <c r="AX7831" t="s">
        <v>4836</v>
      </c>
      <c r="AY7831" s="104">
        <v>46119.59097222222</v>
      </c>
      <c r="AZ7831">
        <v>90173</v>
      </c>
      <c r="BA7831" t="s">
        <v>4728</v>
      </c>
      <c r="BB7831" t="s">
        <v>5989</v>
      </c>
      <c r="BF7831" t="s">
        <v>4781</v>
      </c>
    </row>
    <row r="7832" spans="46:58" x14ac:dyDescent="0.25">
      <c r="AT7832" t="s">
        <v>71</v>
      </c>
      <c r="AX7832" t="s">
        <v>4900</v>
      </c>
      <c r="AY7832" s="104">
        <v>46119.59097222222</v>
      </c>
      <c r="AZ7832">
        <v>774802</v>
      </c>
      <c r="BA7832" t="s">
        <v>4728</v>
      </c>
      <c r="BB7832" t="s">
        <v>5989</v>
      </c>
      <c r="BF7832" t="s">
        <v>5958</v>
      </c>
    </row>
    <row r="7833" spans="46:58" x14ac:dyDescent="0.25">
      <c r="AT7833" t="s">
        <v>2559</v>
      </c>
      <c r="AX7833" t="s">
        <v>4753</v>
      </c>
      <c r="AY7833" s="104">
        <v>46119.59097222222</v>
      </c>
      <c r="AZ7833">
        <v>3343991</v>
      </c>
      <c r="BA7833" t="s">
        <v>4761</v>
      </c>
      <c r="BB7833" t="s">
        <v>5989</v>
      </c>
      <c r="BF7833" t="s">
        <v>5966</v>
      </c>
    </row>
    <row r="7834" spans="46:58" x14ac:dyDescent="0.25">
      <c r="AT7834" t="s">
        <v>2431</v>
      </c>
      <c r="AX7834" t="s">
        <v>4890</v>
      </c>
      <c r="AY7834" s="104">
        <v>46119.591666666667</v>
      </c>
      <c r="AZ7834">
        <v>245310</v>
      </c>
      <c r="BA7834" t="s">
        <v>4728</v>
      </c>
      <c r="BB7834" t="s">
        <v>5989</v>
      </c>
      <c r="BF7834" t="s">
        <v>5931</v>
      </c>
    </row>
    <row r="7835" spans="46:58" x14ac:dyDescent="0.25">
      <c r="AT7835" t="s">
        <v>1379</v>
      </c>
      <c r="AX7835" t="s">
        <v>7983</v>
      </c>
      <c r="AY7835" s="104">
        <v>46119.591666666667</v>
      </c>
      <c r="AZ7835">
        <v>120113</v>
      </c>
      <c r="BA7835" t="s">
        <v>4728</v>
      </c>
      <c r="BB7835" t="s">
        <v>5989</v>
      </c>
      <c r="BF7835" t="s">
        <v>5942</v>
      </c>
    </row>
    <row r="7836" spans="46:58" x14ac:dyDescent="0.25">
      <c r="AT7836" t="s">
        <v>235</v>
      </c>
      <c r="AX7836" t="s">
        <v>4825</v>
      </c>
      <c r="AY7836" s="104">
        <v>46119.591666666667</v>
      </c>
      <c r="AZ7836">
        <v>295301</v>
      </c>
      <c r="BA7836" t="s">
        <v>4728</v>
      </c>
      <c r="BB7836" t="s">
        <v>5989</v>
      </c>
      <c r="BF7836" t="s">
        <v>5918</v>
      </c>
    </row>
    <row r="7837" spans="46:58" x14ac:dyDescent="0.25">
      <c r="AT7837" t="s">
        <v>2335</v>
      </c>
      <c r="AU7837" t="s">
        <v>211</v>
      </c>
      <c r="AX7837" t="s">
        <v>5256</v>
      </c>
      <c r="AY7837" s="104">
        <v>46119.592361111114</v>
      </c>
      <c r="AZ7837">
        <v>446390</v>
      </c>
      <c r="BA7837" t="s">
        <v>4728</v>
      </c>
      <c r="BB7837" t="s">
        <v>5989</v>
      </c>
      <c r="BC7837" t="s">
        <v>4731</v>
      </c>
      <c r="BF7837" t="s">
        <v>6251</v>
      </c>
    </row>
    <row r="7838" spans="46:58" x14ac:dyDescent="0.25">
      <c r="AT7838" t="s">
        <v>1048</v>
      </c>
      <c r="AX7838" t="s">
        <v>5042</v>
      </c>
      <c r="AY7838" s="104">
        <v>46119.592361111114</v>
      </c>
      <c r="AZ7838">
        <v>145417</v>
      </c>
      <c r="BA7838" t="s">
        <v>4728</v>
      </c>
      <c r="BB7838" t="s">
        <v>5989</v>
      </c>
      <c r="BF7838" t="s">
        <v>5925</v>
      </c>
    </row>
    <row r="7839" spans="46:58" x14ac:dyDescent="0.25">
      <c r="AT7839" t="s">
        <v>1559</v>
      </c>
      <c r="AX7839" t="s">
        <v>5131</v>
      </c>
      <c r="AY7839" s="104">
        <v>46119.593055555553</v>
      </c>
      <c r="AZ7839">
        <v>162885</v>
      </c>
      <c r="BA7839" t="s">
        <v>4728</v>
      </c>
      <c r="BB7839" t="s">
        <v>5989</v>
      </c>
      <c r="BF7839" t="s">
        <v>4781</v>
      </c>
    </row>
    <row r="7840" spans="46:58" x14ac:dyDescent="0.25">
      <c r="AT7840" t="s">
        <v>414</v>
      </c>
      <c r="AX7840" t="s">
        <v>4910</v>
      </c>
      <c r="AY7840" s="104">
        <v>46119.593055555553</v>
      </c>
      <c r="AZ7840">
        <v>322380</v>
      </c>
      <c r="BA7840" t="s">
        <v>4761</v>
      </c>
      <c r="BB7840" t="s">
        <v>5989</v>
      </c>
      <c r="BF7840" t="s">
        <v>5966</v>
      </c>
    </row>
    <row r="7841" spans="46:58" x14ac:dyDescent="0.25">
      <c r="AT7841" t="s">
        <v>247</v>
      </c>
      <c r="AX7841" t="s">
        <v>5429</v>
      </c>
      <c r="AY7841" s="104">
        <v>46119.593055555553</v>
      </c>
      <c r="AZ7841">
        <v>65945</v>
      </c>
      <c r="BA7841" t="s">
        <v>4728</v>
      </c>
      <c r="BB7841" t="s">
        <v>5989</v>
      </c>
      <c r="BF7841" t="s">
        <v>4781</v>
      </c>
    </row>
    <row r="7842" spans="46:58" x14ac:dyDescent="0.25">
      <c r="AT7842" t="s">
        <v>1945</v>
      </c>
      <c r="AX7842" t="s">
        <v>7644</v>
      </c>
      <c r="AY7842" s="104">
        <v>46119.593055555553</v>
      </c>
      <c r="AZ7842">
        <v>115727</v>
      </c>
      <c r="BA7842" t="s">
        <v>4728</v>
      </c>
      <c r="BB7842" t="s">
        <v>5989</v>
      </c>
      <c r="BF7842" t="s">
        <v>5925</v>
      </c>
    </row>
    <row r="7843" spans="46:58" x14ac:dyDescent="0.25">
      <c r="AT7843" t="s">
        <v>298</v>
      </c>
      <c r="AX7843" t="s">
        <v>5429</v>
      </c>
      <c r="AY7843" s="104">
        <v>46119.59375</v>
      </c>
      <c r="AZ7843">
        <v>255034</v>
      </c>
      <c r="BA7843" t="s">
        <v>4728</v>
      </c>
      <c r="BB7843" t="s">
        <v>5989</v>
      </c>
      <c r="BF7843" t="s">
        <v>5942</v>
      </c>
    </row>
    <row r="7844" spans="46:58" x14ac:dyDescent="0.25">
      <c r="AT7844" t="s">
        <v>2403</v>
      </c>
      <c r="AX7844" t="s">
        <v>4836</v>
      </c>
      <c r="AY7844" s="104">
        <v>46119.59375</v>
      </c>
      <c r="AZ7844">
        <v>201846</v>
      </c>
      <c r="BA7844" t="s">
        <v>4728</v>
      </c>
      <c r="BB7844" t="s">
        <v>5989</v>
      </c>
      <c r="BF7844" t="s">
        <v>5958</v>
      </c>
    </row>
    <row r="7845" spans="46:58" x14ac:dyDescent="0.25">
      <c r="AT7845" t="s">
        <v>432</v>
      </c>
      <c r="AX7845" t="s">
        <v>5846</v>
      </c>
      <c r="AY7845" s="104">
        <v>46119.59375</v>
      </c>
      <c r="AZ7845">
        <v>220599</v>
      </c>
      <c r="BA7845" t="s">
        <v>4728</v>
      </c>
      <c r="BB7845" t="s">
        <v>5989</v>
      </c>
      <c r="BF7845" t="s">
        <v>5942</v>
      </c>
    </row>
    <row r="7846" spans="46:58" x14ac:dyDescent="0.25">
      <c r="AT7846" t="s">
        <v>516</v>
      </c>
      <c r="AX7846" t="s">
        <v>5599</v>
      </c>
      <c r="AY7846" s="104">
        <v>46119.594444444447</v>
      </c>
      <c r="AZ7846">
        <v>144780</v>
      </c>
      <c r="BA7846" t="s">
        <v>4728</v>
      </c>
      <c r="BB7846" t="s">
        <v>5989</v>
      </c>
      <c r="BF7846" t="s">
        <v>5918</v>
      </c>
    </row>
    <row r="7847" spans="46:58" x14ac:dyDescent="0.25">
      <c r="AT7847" t="s">
        <v>264</v>
      </c>
      <c r="AX7847" t="s">
        <v>5665</v>
      </c>
      <c r="AY7847" s="104">
        <v>46119.595138888886</v>
      </c>
      <c r="AZ7847">
        <v>472307</v>
      </c>
      <c r="BA7847" t="s">
        <v>4761</v>
      </c>
      <c r="BB7847" t="s">
        <v>5989</v>
      </c>
      <c r="BF7847" t="s">
        <v>5966</v>
      </c>
    </row>
    <row r="7848" spans="46:58" x14ac:dyDescent="0.25">
      <c r="AT7848" t="s">
        <v>1078</v>
      </c>
      <c r="AX7848" t="s">
        <v>7512</v>
      </c>
      <c r="AY7848" s="104">
        <v>46119.595833333333</v>
      </c>
      <c r="AZ7848">
        <v>101679</v>
      </c>
      <c r="BA7848" t="s">
        <v>4728</v>
      </c>
      <c r="BB7848" t="s">
        <v>5989</v>
      </c>
      <c r="BF7848" t="s">
        <v>4781</v>
      </c>
    </row>
    <row r="7849" spans="46:58" x14ac:dyDescent="0.25">
      <c r="AT7849" t="s">
        <v>78</v>
      </c>
      <c r="AX7849" t="s">
        <v>5035</v>
      </c>
      <c r="AY7849" s="104">
        <v>46119.595833333333</v>
      </c>
      <c r="AZ7849">
        <v>538540</v>
      </c>
      <c r="BA7849" t="s">
        <v>4761</v>
      </c>
      <c r="BB7849" t="s">
        <v>5989</v>
      </c>
      <c r="BF7849" t="s">
        <v>5966</v>
      </c>
    </row>
    <row r="7850" spans="46:58" x14ac:dyDescent="0.25">
      <c r="AT7850" t="s">
        <v>1985</v>
      </c>
      <c r="AU7850" t="s">
        <v>211</v>
      </c>
      <c r="AX7850" t="s">
        <v>5506</v>
      </c>
      <c r="AY7850" s="104">
        <v>46119.59652777778</v>
      </c>
      <c r="AZ7850">
        <v>208567</v>
      </c>
      <c r="BA7850" t="s">
        <v>4761</v>
      </c>
      <c r="BB7850" t="s">
        <v>5989</v>
      </c>
      <c r="BC7850" t="s">
        <v>4731</v>
      </c>
      <c r="BF7850" t="s">
        <v>6756</v>
      </c>
    </row>
    <row r="7851" spans="46:58" x14ac:dyDescent="0.25">
      <c r="AT7851" t="s">
        <v>2559</v>
      </c>
      <c r="AX7851" t="s">
        <v>5466</v>
      </c>
      <c r="AY7851" s="104">
        <v>46119.59652777778</v>
      </c>
      <c r="AZ7851">
        <v>321138</v>
      </c>
      <c r="BA7851" t="s">
        <v>4728</v>
      </c>
      <c r="BB7851" t="s">
        <v>5989</v>
      </c>
      <c r="BF7851" t="s">
        <v>5942</v>
      </c>
    </row>
    <row r="7852" spans="46:58" x14ac:dyDescent="0.25">
      <c r="AT7852" t="s">
        <v>1134</v>
      </c>
      <c r="AX7852" t="s">
        <v>7644</v>
      </c>
      <c r="AY7852" s="104">
        <v>46119.59652777778</v>
      </c>
      <c r="AZ7852">
        <v>106274</v>
      </c>
      <c r="BA7852" t="s">
        <v>4728</v>
      </c>
      <c r="BB7852" t="s">
        <v>5989</v>
      </c>
      <c r="BF7852" t="s">
        <v>4781</v>
      </c>
    </row>
    <row r="7853" spans="46:58" x14ac:dyDescent="0.25">
      <c r="AT7853" t="s">
        <v>551</v>
      </c>
      <c r="AX7853" t="s">
        <v>4877</v>
      </c>
      <c r="AY7853" s="104">
        <v>46119.59652777778</v>
      </c>
      <c r="AZ7853">
        <v>378208</v>
      </c>
      <c r="BA7853" t="s">
        <v>4728</v>
      </c>
      <c r="BB7853" t="s">
        <v>5989</v>
      </c>
      <c r="BF7853" t="s">
        <v>5931</v>
      </c>
    </row>
    <row r="7854" spans="46:58" x14ac:dyDescent="0.25">
      <c r="AT7854" t="s">
        <v>1379</v>
      </c>
      <c r="AX7854" t="s">
        <v>6876</v>
      </c>
      <c r="AY7854" s="104">
        <v>46119.59652777778</v>
      </c>
      <c r="AZ7854">
        <v>907730</v>
      </c>
      <c r="BA7854" t="s">
        <v>4728</v>
      </c>
      <c r="BB7854" t="s">
        <v>5989</v>
      </c>
      <c r="BF7854" t="s">
        <v>5931</v>
      </c>
    </row>
    <row r="7855" spans="46:58" x14ac:dyDescent="0.25">
      <c r="AT7855" t="s">
        <v>1894</v>
      </c>
      <c r="AX7855" t="s">
        <v>4848</v>
      </c>
      <c r="AY7855" s="104">
        <v>46119.59652777778</v>
      </c>
      <c r="AZ7855">
        <v>208333</v>
      </c>
      <c r="BA7855" t="s">
        <v>4728</v>
      </c>
      <c r="BB7855" t="s">
        <v>5989</v>
      </c>
      <c r="BF7855" t="s">
        <v>5950</v>
      </c>
    </row>
    <row r="7856" spans="46:58" x14ac:dyDescent="0.25">
      <c r="AT7856" t="s">
        <v>1124</v>
      </c>
      <c r="AX7856" t="s">
        <v>4786</v>
      </c>
      <c r="AY7856" s="104">
        <v>46119.597222222219</v>
      </c>
      <c r="AZ7856">
        <v>518068</v>
      </c>
      <c r="BA7856" t="s">
        <v>4761</v>
      </c>
      <c r="BB7856" t="s">
        <v>5989</v>
      </c>
      <c r="BF7856" t="s">
        <v>5920</v>
      </c>
    </row>
    <row r="7857" spans="46:58" x14ac:dyDescent="0.25">
      <c r="AT7857" t="s">
        <v>967</v>
      </c>
      <c r="AX7857" t="s">
        <v>5108</v>
      </c>
      <c r="AY7857" s="104">
        <v>46119.597222222219</v>
      </c>
      <c r="AZ7857">
        <v>801320</v>
      </c>
      <c r="BA7857" t="s">
        <v>4728</v>
      </c>
      <c r="BB7857" t="s">
        <v>5989</v>
      </c>
      <c r="BF7857" t="s">
        <v>5942</v>
      </c>
    </row>
    <row r="7858" spans="46:58" x14ac:dyDescent="0.25">
      <c r="AT7858" t="s">
        <v>1945</v>
      </c>
      <c r="AX7858" t="s">
        <v>5502</v>
      </c>
      <c r="AY7858" s="104">
        <v>46119.597916666666</v>
      </c>
      <c r="AZ7858">
        <v>244168</v>
      </c>
      <c r="BA7858" t="s">
        <v>4728</v>
      </c>
      <c r="BB7858" t="s">
        <v>5989</v>
      </c>
      <c r="BF7858" t="s">
        <v>5918</v>
      </c>
    </row>
    <row r="7859" spans="46:58" x14ac:dyDescent="0.25">
      <c r="AT7859" t="s">
        <v>226</v>
      </c>
      <c r="AX7859" t="s">
        <v>6011</v>
      </c>
      <c r="AY7859" s="104">
        <v>46119.597916666666</v>
      </c>
      <c r="AZ7859">
        <v>92819</v>
      </c>
      <c r="BA7859" t="s">
        <v>4728</v>
      </c>
      <c r="BB7859" t="s">
        <v>5989</v>
      </c>
      <c r="BF7859" t="s">
        <v>5925</v>
      </c>
    </row>
    <row r="7860" spans="46:58" x14ac:dyDescent="0.25">
      <c r="AT7860" t="s">
        <v>1048</v>
      </c>
      <c r="AX7860" t="s">
        <v>4854</v>
      </c>
      <c r="AY7860" s="104">
        <v>46119.597916666666</v>
      </c>
      <c r="AZ7860">
        <v>1126471</v>
      </c>
      <c r="BA7860" t="s">
        <v>4728</v>
      </c>
      <c r="BB7860" t="s">
        <v>5989</v>
      </c>
      <c r="BF7860" t="s">
        <v>5918</v>
      </c>
    </row>
    <row r="7861" spans="46:58" x14ac:dyDescent="0.25">
      <c r="AT7861" t="s">
        <v>2345</v>
      </c>
      <c r="AX7861" t="s">
        <v>5042</v>
      </c>
      <c r="AY7861" s="104">
        <v>46119.597916666666</v>
      </c>
      <c r="AZ7861">
        <v>112626</v>
      </c>
      <c r="BA7861" t="s">
        <v>4728</v>
      </c>
      <c r="BB7861" t="s">
        <v>5989</v>
      </c>
      <c r="BF7861" t="s">
        <v>5925</v>
      </c>
    </row>
    <row r="7862" spans="46:58" x14ac:dyDescent="0.25">
      <c r="AT7862" t="s">
        <v>1559</v>
      </c>
      <c r="AX7862" t="s">
        <v>7984</v>
      </c>
      <c r="AY7862" s="104">
        <v>46119.597916666666</v>
      </c>
      <c r="AZ7862">
        <v>316362</v>
      </c>
      <c r="BA7862" t="s">
        <v>4728</v>
      </c>
      <c r="BB7862" t="s">
        <v>5989</v>
      </c>
      <c r="BF7862" t="s">
        <v>5931</v>
      </c>
    </row>
    <row r="7863" spans="46:58" x14ac:dyDescent="0.25">
      <c r="AT7863" t="s">
        <v>1985</v>
      </c>
      <c r="AX7863" t="s">
        <v>5086</v>
      </c>
      <c r="AY7863" s="104">
        <v>46119.598611111112</v>
      </c>
      <c r="AZ7863">
        <v>424662</v>
      </c>
      <c r="BA7863" t="s">
        <v>4728</v>
      </c>
      <c r="BB7863" t="s">
        <v>5989</v>
      </c>
      <c r="BF7863" t="s">
        <v>5931</v>
      </c>
    </row>
    <row r="7864" spans="46:58" x14ac:dyDescent="0.25">
      <c r="AT7864" t="s">
        <v>1507</v>
      </c>
      <c r="AX7864" t="s">
        <v>7180</v>
      </c>
      <c r="AY7864" s="104">
        <v>46119.598611111112</v>
      </c>
      <c r="AZ7864">
        <v>275067</v>
      </c>
      <c r="BA7864" t="s">
        <v>4728</v>
      </c>
      <c r="BB7864" t="s">
        <v>5989</v>
      </c>
      <c r="BF7864" t="s">
        <v>5948</v>
      </c>
    </row>
    <row r="7865" spans="46:58" x14ac:dyDescent="0.25">
      <c r="AT7865" t="s">
        <v>414</v>
      </c>
      <c r="AX7865" t="s">
        <v>6112</v>
      </c>
      <c r="AY7865" s="104">
        <v>46119.598611111112</v>
      </c>
      <c r="AZ7865">
        <v>437683</v>
      </c>
      <c r="BA7865" t="s">
        <v>4728</v>
      </c>
      <c r="BB7865" t="s">
        <v>5989</v>
      </c>
      <c r="BF7865" t="s">
        <v>5931</v>
      </c>
    </row>
    <row r="7866" spans="46:58" x14ac:dyDescent="0.25">
      <c r="AT7866" t="s">
        <v>72</v>
      </c>
      <c r="AX7866" t="s">
        <v>7985</v>
      </c>
      <c r="AY7866" s="104">
        <v>46119.599305555559</v>
      </c>
      <c r="AZ7866">
        <v>89484</v>
      </c>
      <c r="BA7866" t="s">
        <v>4728</v>
      </c>
      <c r="BB7866" t="s">
        <v>5989</v>
      </c>
      <c r="BF7866" t="s">
        <v>5925</v>
      </c>
    </row>
    <row r="7867" spans="46:58" x14ac:dyDescent="0.25">
      <c r="AT7867" t="s">
        <v>2383</v>
      </c>
      <c r="AX7867" t="s">
        <v>6285</v>
      </c>
      <c r="AY7867" s="104">
        <v>46119.599305555559</v>
      </c>
      <c r="AZ7867">
        <v>468284</v>
      </c>
      <c r="BA7867" t="s">
        <v>4728</v>
      </c>
      <c r="BB7867" t="s">
        <v>5989</v>
      </c>
      <c r="BF7867" t="s">
        <v>5931</v>
      </c>
    </row>
    <row r="7868" spans="46:58" x14ac:dyDescent="0.25">
      <c r="AT7868" t="s">
        <v>516</v>
      </c>
      <c r="AX7868" t="s">
        <v>5156</v>
      </c>
      <c r="AY7868" s="104">
        <v>46119.600694444445</v>
      </c>
      <c r="AZ7868">
        <v>1916179</v>
      </c>
      <c r="BA7868" t="s">
        <v>4761</v>
      </c>
      <c r="BB7868" t="s">
        <v>5989</v>
      </c>
      <c r="BF7868" t="s">
        <v>5966</v>
      </c>
    </row>
    <row r="7869" spans="46:58" x14ac:dyDescent="0.25">
      <c r="AT7869" t="s">
        <v>432</v>
      </c>
      <c r="AX7869" t="s">
        <v>7986</v>
      </c>
      <c r="AY7869" s="104">
        <v>46119.600694444445</v>
      </c>
      <c r="AZ7869">
        <v>134781</v>
      </c>
      <c r="BA7869" t="s">
        <v>4728</v>
      </c>
      <c r="BB7869" t="s">
        <v>5989</v>
      </c>
      <c r="BF7869" t="s">
        <v>5918</v>
      </c>
    </row>
    <row r="7870" spans="46:58" x14ac:dyDescent="0.25">
      <c r="AT7870" t="s">
        <v>308</v>
      </c>
      <c r="AX7870" t="s">
        <v>4762</v>
      </c>
      <c r="AY7870" s="104">
        <v>46119.600694444445</v>
      </c>
      <c r="AZ7870">
        <v>73055</v>
      </c>
      <c r="BA7870" t="s">
        <v>4728</v>
      </c>
      <c r="BB7870" t="s">
        <v>5989</v>
      </c>
      <c r="BF7870" t="s">
        <v>5925</v>
      </c>
    </row>
    <row r="7871" spans="46:58" x14ac:dyDescent="0.25">
      <c r="AT7871" t="s">
        <v>264</v>
      </c>
      <c r="AX7871" t="s">
        <v>7987</v>
      </c>
      <c r="AY7871" s="104">
        <v>46119.601388888892</v>
      </c>
      <c r="AZ7871">
        <v>520661</v>
      </c>
      <c r="BA7871" t="s">
        <v>4728</v>
      </c>
      <c r="BB7871" t="s">
        <v>5989</v>
      </c>
      <c r="BF7871" t="s">
        <v>5956</v>
      </c>
    </row>
    <row r="7872" spans="46:58" x14ac:dyDescent="0.25">
      <c r="AT7872" t="s">
        <v>1134</v>
      </c>
      <c r="AX7872" t="s">
        <v>5013</v>
      </c>
      <c r="AY7872" s="104">
        <v>46119.601388888892</v>
      </c>
      <c r="AZ7872">
        <v>494465</v>
      </c>
      <c r="BA7872" t="s">
        <v>4761</v>
      </c>
      <c r="BB7872" t="s">
        <v>5989</v>
      </c>
      <c r="BF7872" t="s">
        <v>5966</v>
      </c>
    </row>
    <row r="7873" spans="46:58" x14ac:dyDescent="0.25">
      <c r="AT7873" t="s">
        <v>1078</v>
      </c>
      <c r="AX7873" t="s">
        <v>4762</v>
      </c>
      <c r="AY7873" s="104">
        <v>46119.602083333331</v>
      </c>
      <c r="AZ7873">
        <v>981179</v>
      </c>
      <c r="BA7873" t="s">
        <v>4761</v>
      </c>
      <c r="BB7873" t="s">
        <v>5989</v>
      </c>
      <c r="BF7873" t="s">
        <v>5942</v>
      </c>
    </row>
    <row r="7874" spans="46:58" x14ac:dyDescent="0.25">
      <c r="AT7874" t="s">
        <v>1894</v>
      </c>
      <c r="AX7874" t="s">
        <v>4755</v>
      </c>
      <c r="AY7874" s="104">
        <v>46119.602083333331</v>
      </c>
      <c r="AZ7874">
        <v>457961</v>
      </c>
      <c r="BA7874" t="s">
        <v>4728</v>
      </c>
      <c r="BB7874" t="s">
        <v>5989</v>
      </c>
      <c r="BF7874" t="s">
        <v>5925</v>
      </c>
    </row>
    <row r="7875" spans="46:58" x14ac:dyDescent="0.25">
      <c r="AT7875" t="s">
        <v>2429</v>
      </c>
      <c r="AX7875" t="s">
        <v>5280</v>
      </c>
      <c r="AY7875" s="104">
        <v>46119.602083333331</v>
      </c>
      <c r="AZ7875">
        <v>351268</v>
      </c>
      <c r="BA7875" t="s">
        <v>4728</v>
      </c>
      <c r="BB7875" t="s">
        <v>5989</v>
      </c>
      <c r="BF7875" t="s">
        <v>5942</v>
      </c>
    </row>
    <row r="7876" spans="46:58" x14ac:dyDescent="0.25">
      <c r="AT7876" t="s">
        <v>2345</v>
      </c>
      <c r="AX7876" t="s">
        <v>5338</v>
      </c>
      <c r="AY7876" s="104">
        <v>46119.602083333331</v>
      </c>
      <c r="AZ7876">
        <v>469878</v>
      </c>
      <c r="BA7876" t="s">
        <v>4728</v>
      </c>
      <c r="BB7876" t="s">
        <v>5989</v>
      </c>
      <c r="BF7876" t="s">
        <v>5931</v>
      </c>
    </row>
    <row r="7877" spans="46:58" x14ac:dyDescent="0.25">
      <c r="AT7877" t="s">
        <v>2600</v>
      </c>
      <c r="AX7877" t="s">
        <v>4826</v>
      </c>
      <c r="AY7877" s="104">
        <v>46119.602777777778</v>
      </c>
      <c r="AZ7877">
        <v>225570</v>
      </c>
      <c r="BA7877" t="s">
        <v>4728</v>
      </c>
      <c r="BB7877" t="s">
        <v>5989</v>
      </c>
      <c r="BF7877" t="s">
        <v>5918</v>
      </c>
    </row>
    <row r="7878" spans="46:58" x14ac:dyDescent="0.25">
      <c r="AT7878" t="s">
        <v>226</v>
      </c>
      <c r="AX7878" t="s">
        <v>4900</v>
      </c>
      <c r="AY7878" s="104">
        <v>46119.602777777778</v>
      </c>
      <c r="AZ7878">
        <v>747947</v>
      </c>
      <c r="BA7878" t="s">
        <v>4728</v>
      </c>
      <c r="BB7878" t="s">
        <v>5989</v>
      </c>
      <c r="BF7878" t="s">
        <v>5931</v>
      </c>
    </row>
    <row r="7879" spans="46:58" x14ac:dyDescent="0.25">
      <c r="AT7879" t="s">
        <v>2335</v>
      </c>
      <c r="AX7879" t="s">
        <v>7180</v>
      </c>
      <c r="AY7879" s="104">
        <v>46119.602777777778</v>
      </c>
      <c r="AZ7879">
        <v>142921</v>
      </c>
      <c r="BA7879" t="s">
        <v>4728</v>
      </c>
      <c r="BB7879" t="s">
        <v>5989</v>
      </c>
      <c r="BF7879" t="s">
        <v>5918</v>
      </c>
    </row>
    <row r="7880" spans="46:58" x14ac:dyDescent="0.25">
      <c r="AT7880" t="s">
        <v>2559</v>
      </c>
      <c r="AX7880" t="s">
        <v>4727</v>
      </c>
      <c r="AY7880" s="104">
        <v>46119.603472222225</v>
      </c>
      <c r="AZ7880">
        <v>210913</v>
      </c>
      <c r="BA7880" t="s">
        <v>4728</v>
      </c>
      <c r="BB7880" t="s">
        <v>5989</v>
      </c>
      <c r="BF7880" t="s">
        <v>5931</v>
      </c>
    </row>
    <row r="7881" spans="46:58" x14ac:dyDescent="0.25">
      <c r="AT7881" t="s">
        <v>71</v>
      </c>
      <c r="AX7881" t="s">
        <v>4786</v>
      </c>
      <c r="AY7881" s="104">
        <v>46119.603472222225</v>
      </c>
      <c r="AZ7881">
        <v>100160</v>
      </c>
      <c r="BA7881" t="s">
        <v>4728</v>
      </c>
      <c r="BB7881" t="s">
        <v>5989</v>
      </c>
      <c r="BF7881" t="s">
        <v>5925</v>
      </c>
    </row>
    <row r="7882" spans="46:58" x14ac:dyDescent="0.25">
      <c r="AT7882" t="s">
        <v>1941</v>
      </c>
      <c r="AX7882" t="s">
        <v>5506</v>
      </c>
      <c r="AY7882" s="104">
        <v>46119.603472222225</v>
      </c>
      <c r="AZ7882">
        <v>651667</v>
      </c>
      <c r="BA7882" t="s">
        <v>4728</v>
      </c>
      <c r="BB7882" t="s">
        <v>5989</v>
      </c>
      <c r="BF7882" t="s">
        <v>5942</v>
      </c>
    </row>
    <row r="7883" spans="46:58" x14ac:dyDescent="0.25">
      <c r="AT7883" t="s">
        <v>72</v>
      </c>
      <c r="AX7883" t="s">
        <v>5929</v>
      </c>
      <c r="AY7883" s="104">
        <v>46119.604166666664</v>
      </c>
      <c r="AZ7883">
        <v>525446</v>
      </c>
      <c r="BA7883" t="s">
        <v>4728</v>
      </c>
      <c r="BB7883" t="s">
        <v>5989</v>
      </c>
      <c r="BF7883" t="s">
        <v>5958</v>
      </c>
    </row>
    <row r="7884" spans="46:58" x14ac:dyDescent="0.25">
      <c r="AT7884" t="s">
        <v>2407</v>
      </c>
      <c r="AX7884" t="s">
        <v>5822</v>
      </c>
      <c r="AY7884" s="104">
        <v>46119.604166666664</v>
      </c>
      <c r="AZ7884">
        <v>395119</v>
      </c>
      <c r="BA7884" t="s">
        <v>4728</v>
      </c>
      <c r="BB7884" t="s">
        <v>5989</v>
      </c>
      <c r="BF7884" t="s">
        <v>5948</v>
      </c>
    </row>
    <row r="7885" spans="46:58" x14ac:dyDescent="0.25">
      <c r="AT7885" t="s">
        <v>1531</v>
      </c>
      <c r="AX7885" t="s">
        <v>5680</v>
      </c>
      <c r="AY7885" s="104">
        <v>46119.604166666664</v>
      </c>
      <c r="AZ7885">
        <v>493680</v>
      </c>
      <c r="BA7885" t="s">
        <v>4728</v>
      </c>
      <c r="BB7885" t="s">
        <v>5989</v>
      </c>
      <c r="BF7885" t="s">
        <v>5931</v>
      </c>
    </row>
    <row r="7886" spans="46:58" x14ac:dyDescent="0.25">
      <c r="AT7886" t="s">
        <v>1910</v>
      </c>
      <c r="AX7886" t="s">
        <v>4844</v>
      </c>
      <c r="AY7886" s="104">
        <v>46119.604166666664</v>
      </c>
      <c r="AZ7886">
        <v>832630</v>
      </c>
      <c r="BA7886" t="s">
        <v>4728</v>
      </c>
      <c r="BB7886" t="s">
        <v>5989</v>
      </c>
      <c r="BF7886" t="s">
        <v>5924</v>
      </c>
    </row>
    <row r="7887" spans="46:58" x14ac:dyDescent="0.25">
      <c r="AT7887" t="s">
        <v>551</v>
      </c>
      <c r="AX7887" t="s">
        <v>5082</v>
      </c>
      <c r="AY7887" s="104">
        <v>46119.604166666664</v>
      </c>
      <c r="AZ7887">
        <v>607114</v>
      </c>
      <c r="BA7887" t="s">
        <v>4728</v>
      </c>
      <c r="BB7887" t="s">
        <v>5989</v>
      </c>
      <c r="BF7887" t="s">
        <v>5931</v>
      </c>
    </row>
    <row r="7888" spans="46:58" x14ac:dyDescent="0.25">
      <c r="AT7888" t="s">
        <v>1559</v>
      </c>
      <c r="AX7888" t="s">
        <v>6041</v>
      </c>
      <c r="AY7888" s="104">
        <v>46119.605555555558</v>
      </c>
      <c r="AZ7888">
        <v>2011109</v>
      </c>
      <c r="BA7888" t="s">
        <v>4761</v>
      </c>
      <c r="BB7888" t="s">
        <v>5989</v>
      </c>
      <c r="BF7888" t="s">
        <v>5966</v>
      </c>
    </row>
    <row r="7889" spans="46:58" x14ac:dyDescent="0.25">
      <c r="AT7889" t="s">
        <v>1276</v>
      </c>
      <c r="AX7889" t="s">
        <v>4826</v>
      </c>
      <c r="AY7889" s="104">
        <v>46119.605555555558</v>
      </c>
      <c r="AZ7889">
        <v>573103</v>
      </c>
      <c r="BA7889" t="s">
        <v>4761</v>
      </c>
      <c r="BB7889" t="s">
        <v>5989</v>
      </c>
      <c r="BF7889" t="s">
        <v>5966</v>
      </c>
    </row>
    <row r="7890" spans="46:58" x14ac:dyDescent="0.25">
      <c r="AT7890" t="s">
        <v>308</v>
      </c>
      <c r="AX7890" t="s">
        <v>5582</v>
      </c>
      <c r="AY7890" s="104">
        <v>46119.605555555558</v>
      </c>
      <c r="AZ7890">
        <v>57893</v>
      </c>
      <c r="BA7890" t="s">
        <v>4728</v>
      </c>
      <c r="BB7890" t="s">
        <v>5989</v>
      </c>
      <c r="BF7890" t="s">
        <v>5925</v>
      </c>
    </row>
    <row r="7891" spans="46:58" x14ac:dyDescent="0.25">
      <c r="AT7891" t="s">
        <v>432</v>
      </c>
      <c r="AX7891" t="s">
        <v>5725</v>
      </c>
      <c r="AY7891" s="104">
        <v>46119.606249999997</v>
      </c>
      <c r="AZ7891">
        <v>1307451</v>
      </c>
      <c r="BA7891" t="s">
        <v>4728</v>
      </c>
      <c r="BB7891" t="s">
        <v>5989</v>
      </c>
      <c r="BF7891" t="s">
        <v>5924</v>
      </c>
    </row>
    <row r="7892" spans="46:58" x14ac:dyDescent="0.25">
      <c r="AT7892" t="s">
        <v>516</v>
      </c>
      <c r="AX7892" t="s">
        <v>6500</v>
      </c>
      <c r="AY7892" s="104">
        <v>46119.606249999997</v>
      </c>
      <c r="AZ7892">
        <v>269582</v>
      </c>
      <c r="BA7892" t="s">
        <v>4761</v>
      </c>
      <c r="BB7892" t="s">
        <v>5989</v>
      </c>
      <c r="BF7892" t="s">
        <v>5966</v>
      </c>
    </row>
    <row r="7893" spans="46:58" x14ac:dyDescent="0.25">
      <c r="AT7893" t="s">
        <v>1078</v>
      </c>
      <c r="AX7893" t="s">
        <v>5401</v>
      </c>
      <c r="AY7893" s="104">
        <v>46119.606249999997</v>
      </c>
      <c r="AZ7893">
        <v>644489</v>
      </c>
      <c r="BA7893" t="s">
        <v>4728</v>
      </c>
      <c r="BB7893" t="s">
        <v>5989</v>
      </c>
      <c r="BF7893" t="s">
        <v>4781</v>
      </c>
    </row>
    <row r="7894" spans="46:58" x14ac:dyDescent="0.25">
      <c r="AT7894" t="s">
        <v>71</v>
      </c>
      <c r="AX7894" t="s">
        <v>4890</v>
      </c>
      <c r="AY7894" s="104">
        <v>46119.606944444444</v>
      </c>
      <c r="AZ7894">
        <v>1459584</v>
      </c>
      <c r="BA7894" t="s">
        <v>4761</v>
      </c>
      <c r="BB7894" t="s">
        <v>5989</v>
      </c>
      <c r="BF7894" t="s">
        <v>5966</v>
      </c>
    </row>
    <row r="7895" spans="46:58" x14ac:dyDescent="0.25">
      <c r="AT7895" t="s">
        <v>2383</v>
      </c>
      <c r="AX7895" t="s">
        <v>6112</v>
      </c>
      <c r="AY7895" s="104">
        <v>46119.606944444444</v>
      </c>
      <c r="AZ7895">
        <v>103792</v>
      </c>
      <c r="BA7895" t="s">
        <v>4728</v>
      </c>
      <c r="BB7895" t="s">
        <v>5989</v>
      </c>
      <c r="BF7895" t="s">
        <v>5925</v>
      </c>
    </row>
    <row r="7896" spans="46:58" x14ac:dyDescent="0.25">
      <c r="AT7896" t="s">
        <v>2600</v>
      </c>
      <c r="AX7896" t="s">
        <v>5582</v>
      </c>
      <c r="AY7896" s="104">
        <v>46119.606944444444</v>
      </c>
      <c r="AZ7896">
        <v>398927</v>
      </c>
      <c r="BA7896" t="s">
        <v>4728</v>
      </c>
      <c r="BB7896" t="s">
        <v>5989</v>
      </c>
      <c r="BF7896" t="s">
        <v>5918</v>
      </c>
    </row>
    <row r="7897" spans="46:58" x14ac:dyDescent="0.25">
      <c r="AT7897" t="s">
        <v>78</v>
      </c>
      <c r="AU7897" t="s">
        <v>211</v>
      </c>
      <c r="AV7897" t="s">
        <v>2259</v>
      </c>
      <c r="AX7897" t="s">
        <v>4755</v>
      </c>
      <c r="AY7897" s="104">
        <v>46119.607638888891</v>
      </c>
      <c r="AZ7897">
        <v>1398944</v>
      </c>
      <c r="BA7897" t="s">
        <v>4761</v>
      </c>
      <c r="BB7897" t="s">
        <v>5989</v>
      </c>
      <c r="BC7897" t="s">
        <v>4731</v>
      </c>
      <c r="BD7897" t="s">
        <v>13</v>
      </c>
      <c r="BF7897" t="s">
        <v>6950</v>
      </c>
    </row>
    <row r="7898" spans="46:58" x14ac:dyDescent="0.25">
      <c r="AT7898" t="s">
        <v>1134</v>
      </c>
      <c r="AX7898" t="s">
        <v>4968</v>
      </c>
      <c r="AY7898" s="104">
        <v>46119.607638888891</v>
      </c>
      <c r="AZ7898">
        <v>372222</v>
      </c>
      <c r="BA7898" t="s">
        <v>4728</v>
      </c>
      <c r="BB7898" t="s">
        <v>5989</v>
      </c>
      <c r="BF7898" t="s">
        <v>5931</v>
      </c>
    </row>
    <row r="7899" spans="46:58" x14ac:dyDescent="0.25">
      <c r="AT7899" t="s">
        <v>2561</v>
      </c>
      <c r="AX7899" t="s">
        <v>5256</v>
      </c>
      <c r="AY7899" s="104">
        <v>46119.607638888891</v>
      </c>
      <c r="AZ7899">
        <v>363439</v>
      </c>
      <c r="BA7899" t="s">
        <v>4761</v>
      </c>
      <c r="BB7899" t="s">
        <v>5989</v>
      </c>
      <c r="BF7899" t="s">
        <v>5918</v>
      </c>
    </row>
    <row r="7900" spans="46:58" x14ac:dyDescent="0.25">
      <c r="AT7900" t="s">
        <v>2559</v>
      </c>
      <c r="AX7900" t="s">
        <v>4918</v>
      </c>
      <c r="AY7900" s="104">
        <v>46119.607638888891</v>
      </c>
      <c r="AZ7900">
        <v>273933</v>
      </c>
      <c r="BA7900" t="s">
        <v>4728</v>
      </c>
      <c r="BB7900" t="s">
        <v>5989</v>
      </c>
      <c r="BF7900" t="s">
        <v>5931</v>
      </c>
    </row>
    <row r="7901" spans="46:58" x14ac:dyDescent="0.25">
      <c r="AT7901" t="s">
        <v>1124</v>
      </c>
      <c r="AX7901" t="s">
        <v>7988</v>
      </c>
      <c r="AY7901" s="104">
        <v>46119.60833333333</v>
      </c>
      <c r="AZ7901">
        <v>120310</v>
      </c>
      <c r="BA7901" t="s">
        <v>4728</v>
      </c>
      <c r="BB7901" t="s">
        <v>5989</v>
      </c>
      <c r="BF7901" t="s">
        <v>5918</v>
      </c>
    </row>
    <row r="7902" spans="46:58" x14ac:dyDescent="0.25">
      <c r="AT7902" t="s">
        <v>2429</v>
      </c>
      <c r="AX7902" t="s">
        <v>4946</v>
      </c>
      <c r="AY7902" s="104">
        <v>46119.609027777777</v>
      </c>
      <c r="AZ7902">
        <v>1299881</v>
      </c>
      <c r="BA7902" t="s">
        <v>4728</v>
      </c>
      <c r="BB7902" t="s">
        <v>5989</v>
      </c>
      <c r="BF7902" t="s">
        <v>4781</v>
      </c>
    </row>
    <row r="7903" spans="46:58" x14ac:dyDescent="0.25">
      <c r="AT7903" t="s">
        <v>1507</v>
      </c>
      <c r="AX7903" t="s">
        <v>6500</v>
      </c>
      <c r="AY7903" s="104">
        <v>46119.609027777777</v>
      </c>
      <c r="AZ7903">
        <v>97682</v>
      </c>
      <c r="BA7903" t="s">
        <v>4728</v>
      </c>
      <c r="BB7903" t="s">
        <v>5989</v>
      </c>
      <c r="BF7903" t="s">
        <v>5948</v>
      </c>
    </row>
    <row r="7904" spans="46:58" x14ac:dyDescent="0.25">
      <c r="AT7904" t="s">
        <v>308</v>
      </c>
      <c r="AX7904" t="s">
        <v>7087</v>
      </c>
      <c r="AY7904" s="104">
        <v>46119.609722222223</v>
      </c>
      <c r="AZ7904">
        <v>75521</v>
      </c>
      <c r="BA7904" t="s">
        <v>4728</v>
      </c>
      <c r="BB7904" t="s">
        <v>5989</v>
      </c>
      <c r="BF7904" t="s">
        <v>5925</v>
      </c>
    </row>
    <row r="7905" spans="46:58" x14ac:dyDescent="0.25">
      <c r="AT7905" t="s">
        <v>967</v>
      </c>
      <c r="AX7905" t="s">
        <v>7989</v>
      </c>
      <c r="AY7905" s="104">
        <v>46119.609722222223</v>
      </c>
      <c r="AZ7905">
        <v>729590</v>
      </c>
      <c r="BA7905" t="s">
        <v>4728</v>
      </c>
      <c r="BB7905" t="s">
        <v>5989</v>
      </c>
      <c r="BF7905" t="s">
        <v>4781</v>
      </c>
    </row>
    <row r="7906" spans="46:58" x14ac:dyDescent="0.25">
      <c r="AT7906" t="s">
        <v>1894</v>
      </c>
      <c r="AX7906" t="s">
        <v>4877</v>
      </c>
      <c r="AY7906" s="104">
        <v>46119.609722222223</v>
      </c>
      <c r="AZ7906">
        <v>438959</v>
      </c>
      <c r="BA7906" t="s">
        <v>4728</v>
      </c>
      <c r="BB7906" t="s">
        <v>5989</v>
      </c>
      <c r="BF7906" t="s">
        <v>4781</v>
      </c>
    </row>
    <row r="7907" spans="46:58" x14ac:dyDescent="0.25">
      <c r="AT7907" t="s">
        <v>264</v>
      </c>
      <c r="AX7907" t="s">
        <v>5393</v>
      </c>
      <c r="AY7907" s="104">
        <v>46119.609722222223</v>
      </c>
      <c r="AZ7907">
        <v>414946</v>
      </c>
      <c r="BA7907" t="s">
        <v>4728</v>
      </c>
      <c r="BB7907" t="s">
        <v>5989</v>
      </c>
      <c r="BF7907" t="s">
        <v>5956</v>
      </c>
    </row>
    <row r="7908" spans="46:58" x14ac:dyDescent="0.25">
      <c r="AT7908" t="s">
        <v>1379</v>
      </c>
      <c r="AX7908" t="s">
        <v>6500</v>
      </c>
      <c r="AY7908" s="104">
        <v>46119.609722222223</v>
      </c>
      <c r="AZ7908">
        <v>536161</v>
      </c>
      <c r="BA7908" t="s">
        <v>4761</v>
      </c>
      <c r="BB7908" t="s">
        <v>5989</v>
      </c>
      <c r="BF7908" t="s">
        <v>5924</v>
      </c>
    </row>
    <row r="7909" spans="46:58" x14ac:dyDescent="0.25">
      <c r="AT7909" t="s">
        <v>2403</v>
      </c>
      <c r="AX7909" t="s">
        <v>4801</v>
      </c>
      <c r="AY7909" s="104">
        <v>46119.61041666667</v>
      </c>
      <c r="AZ7909">
        <v>484695</v>
      </c>
      <c r="BA7909" t="s">
        <v>4728</v>
      </c>
      <c r="BB7909" t="s">
        <v>5989</v>
      </c>
      <c r="BF7909" t="s">
        <v>6069</v>
      </c>
    </row>
    <row r="7910" spans="46:58" x14ac:dyDescent="0.25">
      <c r="AT7910" t="s">
        <v>2345</v>
      </c>
      <c r="AX7910" t="s">
        <v>7988</v>
      </c>
      <c r="AY7910" s="104">
        <v>46119.61041666667</v>
      </c>
      <c r="AZ7910">
        <v>312047</v>
      </c>
      <c r="BA7910" t="s">
        <v>4728</v>
      </c>
      <c r="BB7910" t="s">
        <v>5989</v>
      </c>
      <c r="BF7910" t="s">
        <v>5931</v>
      </c>
    </row>
    <row r="7911" spans="46:58" x14ac:dyDescent="0.25">
      <c r="AT7911" t="s">
        <v>220</v>
      </c>
      <c r="AX7911" t="s">
        <v>7404</v>
      </c>
      <c r="AY7911" s="104">
        <v>46119.61041666667</v>
      </c>
      <c r="AZ7911">
        <v>379292</v>
      </c>
      <c r="BA7911" t="s">
        <v>4728</v>
      </c>
      <c r="BB7911" t="s">
        <v>5989</v>
      </c>
      <c r="BF7911" t="s">
        <v>5966</v>
      </c>
    </row>
    <row r="7912" spans="46:58" x14ac:dyDescent="0.25">
      <c r="AT7912" t="s">
        <v>1276</v>
      </c>
      <c r="AX7912" t="s">
        <v>7087</v>
      </c>
      <c r="AY7912" s="104">
        <v>46119.61041666667</v>
      </c>
      <c r="AZ7912">
        <v>1109395</v>
      </c>
      <c r="BA7912" t="s">
        <v>4761</v>
      </c>
      <c r="BB7912" t="s">
        <v>5989</v>
      </c>
      <c r="BF7912" t="s">
        <v>5966</v>
      </c>
    </row>
    <row r="7913" spans="46:58" x14ac:dyDescent="0.25">
      <c r="AT7913" t="s">
        <v>2431</v>
      </c>
      <c r="AU7913" t="s">
        <v>1688</v>
      </c>
      <c r="AX7913" t="s">
        <v>5507</v>
      </c>
      <c r="AY7913" s="104">
        <v>46119.61041666667</v>
      </c>
      <c r="AZ7913">
        <v>1057389</v>
      </c>
      <c r="BA7913" t="s">
        <v>4761</v>
      </c>
      <c r="BB7913" t="s">
        <v>5989</v>
      </c>
      <c r="BC7913" t="s">
        <v>4731</v>
      </c>
      <c r="BF7913" t="s">
        <v>6240</v>
      </c>
    </row>
    <row r="7914" spans="46:58" x14ac:dyDescent="0.25">
      <c r="AT7914" t="s">
        <v>2383</v>
      </c>
      <c r="AX7914" t="s">
        <v>6550</v>
      </c>
      <c r="AY7914" s="104">
        <v>46119.61041666667</v>
      </c>
      <c r="AZ7914">
        <v>1659194</v>
      </c>
      <c r="BA7914" t="s">
        <v>4761</v>
      </c>
      <c r="BB7914" t="s">
        <v>5989</v>
      </c>
      <c r="BF7914" t="s">
        <v>5966</v>
      </c>
    </row>
    <row r="7915" spans="46:58" x14ac:dyDescent="0.25">
      <c r="AT7915" t="s">
        <v>516</v>
      </c>
      <c r="AX7915" t="s">
        <v>5165</v>
      </c>
      <c r="AY7915" s="104">
        <v>46119.61041666667</v>
      </c>
      <c r="AZ7915">
        <v>386815</v>
      </c>
      <c r="BA7915" t="s">
        <v>4728</v>
      </c>
      <c r="BB7915" t="s">
        <v>5989</v>
      </c>
      <c r="BF7915" t="s">
        <v>5931</v>
      </c>
    </row>
    <row r="7916" spans="46:58" x14ac:dyDescent="0.25">
      <c r="AT7916" t="s">
        <v>71</v>
      </c>
      <c r="AX7916" t="s">
        <v>5027</v>
      </c>
      <c r="AY7916" s="104">
        <v>46119.611111111109</v>
      </c>
      <c r="AZ7916">
        <v>321643</v>
      </c>
      <c r="BA7916" t="s">
        <v>4728</v>
      </c>
      <c r="BB7916" t="s">
        <v>5989</v>
      </c>
      <c r="BF7916" t="s">
        <v>5931</v>
      </c>
    </row>
    <row r="7917" spans="46:58" x14ac:dyDescent="0.25">
      <c r="AT7917" t="s">
        <v>2407</v>
      </c>
      <c r="AX7917" t="s">
        <v>4782</v>
      </c>
      <c r="AY7917" s="104">
        <v>46119.611111111109</v>
      </c>
      <c r="AZ7917">
        <v>601464</v>
      </c>
      <c r="BA7917" t="s">
        <v>4761</v>
      </c>
      <c r="BB7917" t="s">
        <v>5989</v>
      </c>
      <c r="BF7917" t="s">
        <v>4781</v>
      </c>
    </row>
    <row r="7918" spans="46:58" x14ac:dyDescent="0.25">
      <c r="AT7918" t="s">
        <v>1531</v>
      </c>
      <c r="AX7918" t="s">
        <v>7140</v>
      </c>
      <c r="AY7918" s="104">
        <v>46119.611805555556</v>
      </c>
      <c r="AZ7918">
        <v>375935</v>
      </c>
      <c r="BA7918" t="s">
        <v>4728</v>
      </c>
      <c r="BB7918" t="s">
        <v>5989</v>
      </c>
      <c r="BF7918" t="s">
        <v>5931</v>
      </c>
    </row>
    <row r="7919" spans="46:58" x14ac:dyDescent="0.25">
      <c r="AT7919" t="s">
        <v>1124</v>
      </c>
      <c r="AX7919" t="s">
        <v>7990</v>
      </c>
      <c r="AY7919" s="104">
        <v>46119.611805555556</v>
      </c>
      <c r="AZ7919">
        <v>1757971</v>
      </c>
      <c r="BA7919" t="s">
        <v>4761</v>
      </c>
      <c r="BB7919" t="s">
        <v>5989</v>
      </c>
      <c r="BF7919" t="s">
        <v>5918</v>
      </c>
    </row>
    <row r="7920" spans="46:58" x14ac:dyDescent="0.25">
      <c r="AT7920" t="s">
        <v>72</v>
      </c>
      <c r="AX7920" t="s">
        <v>4900</v>
      </c>
      <c r="AY7920" s="104">
        <v>46119.612500000003</v>
      </c>
      <c r="AZ7920">
        <v>762445</v>
      </c>
      <c r="BA7920" t="s">
        <v>4728</v>
      </c>
      <c r="BB7920" t="s">
        <v>5989</v>
      </c>
      <c r="BF7920" t="s">
        <v>5918</v>
      </c>
    </row>
    <row r="7921" spans="46:58" x14ac:dyDescent="0.25">
      <c r="AT7921" t="s">
        <v>308</v>
      </c>
      <c r="AX7921" t="s">
        <v>6560</v>
      </c>
      <c r="AY7921" s="104">
        <v>46119.612500000003</v>
      </c>
      <c r="AZ7921">
        <v>426030</v>
      </c>
      <c r="BA7921" t="s">
        <v>4728</v>
      </c>
      <c r="BB7921" t="s">
        <v>5989</v>
      </c>
      <c r="BF7921" t="s">
        <v>5931</v>
      </c>
    </row>
    <row r="7922" spans="46:58" x14ac:dyDescent="0.25">
      <c r="AT7922" t="s">
        <v>1507</v>
      </c>
      <c r="AX7922" t="s">
        <v>7207</v>
      </c>
      <c r="AY7922" s="104">
        <v>46119.613194444442</v>
      </c>
      <c r="AZ7922">
        <v>688026</v>
      </c>
      <c r="BA7922" t="s">
        <v>4728</v>
      </c>
      <c r="BB7922" t="s">
        <v>5989</v>
      </c>
      <c r="BF7922" t="s">
        <v>5948</v>
      </c>
    </row>
    <row r="7923" spans="46:58" x14ac:dyDescent="0.25">
      <c r="AT7923" t="s">
        <v>256</v>
      </c>
      <c r="AX7923" t="s">
        <v>4854</v>
      </c>
      <c r="AY7923" s="104">
        <v>46119.613194444442</v>
      </c>
      <c r="AZ7923">
        <v>418624</v>
      </c>
      <c r="BA7923" t="s">
        <v>4728</v>
      </c>
      <c r="BB7923" t="s">
        <v>5989</v>
      </c>
      <c r="BF7923" t="s">
        <v>5931</v>
      </c>
    </row>
    <row r="7924" spans="46:58" x14ac:dyDescent="0.25">
      <c r="AT7924" t="s">
        <v>1048</v>
      </c>
      <c r="AX7924" t="s">
        <v>4854</v>
      </c>
      <c r="AY7924" s="104">
        <v>46119.613194444442</v>
      </c>
      <c r="AZ7924">
        <v>304798</v>
      </c>
      <c r="BA7924" t="s">
        <v>4728</v>
      </c>
      <c r="BB7924" t="s">
        <v>5989</v>
      </c>
      <c r="BF7924" t="s">
        <v>5918</v>
      </c>
    </row>
    <row r="7925" spans="46:58" x14ac:dyDescent="0.25">
      <c r="AT7925" t="s">
        <v>2559</v>
      </c>
      <c r="AX7925" t="s">
        <v>4877</v>
      </c>
      <c r="AY7925" s="104">
        <v>46119.613888888889</v>
      </c>
      <c r="AZ7925">
        <v>160889</v>
      </c>
      <c r="BA7925" t="s">
        <v>4761</v>
      </c>
      <c r="BB7925" t="s">
        <v>5989</v>
      </c>
      <c r="BF7925" t="s">
        <v>5966</v>
      </c>
    </row>
    <row r="7926" spans="46:58" x14ac:dyDescent="0.25">
      <c r="AT7926" t="s">
        <v>1941</v>
      </c>
      <c r="AX7926" t="s">
        <v>5857</v>
      </c>
      <c r="AY7926" s="104">
        <v>46119.614583333336</v>
      </c>
      <c r="AZ7926">
        <v>572282</v>
      </c>
      <c r="BA7926" t="s">
        <v>4728</v>
      </c>
      <c r="BB7926" t="s">
        <v>5989</v>
      </c>
      <c r="BF7926" t="s">
        <v>5931</v>
      </c>
    </row>
    <row r="7927" spans="46:58" x14ac:dyDescent="0.25">
      <c r="AT7927" t="s">
        <v>414</v>
      </c>
      <c r="AX7927" t="s">
        <v>6129</v>
      </c>
      <c r="AY7927" s="104">
        <v>46119.615277777775</v>
      </c>
      <c r="AZ7927">
        <v>793938</v>
      </c>
      <c r="BA7927" t="s">
        <v>4728</v>
      </c>
      <c r="BB7927" t="s">
        <v>5989</v>
      </c>
      <c r="BF7927" t="s">
        <v>5956</v>
      </c>
    </row>
    <row r="7928" spans="46:58" x14ac:dyDescent="0.25">
      <c r="AT7928" t="s">
        <v>2391</v>
      </c>
      <c r="AX7928" t="s">
        <v>5563</v>
      </c>
      <c r="AY7928" s="104">
        <v>46119.615277777775</v>
      </c>
      <c r="AZ7928">
        <v>89042</v>
      </c>
      <c r="BA7928" t="s">
        <v>4728</v>
      </c>
      <c r="BB7928" t="s">
        <v>5989</v>
      </c>
      <c r="BF7928" t="s">
        <v>5925</v>
      </c>
    </row>
    <row r="7929" spans="46:58" x14ac:dyDescent="0.25">
      <c r="AT7929" t="s">
        <v>836</v>
      </c>
      <c r="AX7929" t="s">
        <v>5082</v>
      </c>
      <c r="AY7929" s="104">
        <v>46119.615277777775</v>
      </c>
      <c r="AZ7929">
        <v>958057</v>
      </c>
      <c r="BA7929" t="s">
        <v>4728</v>
      </c>
      <c r="BB7929" t="s">
        <v>5989</v>
      </c>
      <c r="BF7929" t="s">
        <v>5931</v>
      </c>
    </row>
    <row r="7930" spans="46:58" x14ac:dyDescent="0.25">
      <c r="AT7930" t="s">
        <v>551</v>
      </c>
      <c r="AX7930" t="s">
        <v>7991</v>
      </c>
      <c r="AY7930" s="104">
        <v>46119.615972222222</v>
      </c>
      <c r="AZ7930">
        <v>631095</v>
      </c>
      <c r="BA7930" t="s">
        <v>4728</v>
      </c>
      <c r="BB7930" t="s">
        <v>5989</v>
      </c>
      <c r="BF7930" t="s">
        <v>5931</v>
      </c>
    </row>
    <row r="7931" spans="46:58" x14ac:dyDescent="0.25">
      <c r="AT7931" t="s">
        <v>226</v>
      </c>
      <c r="AX7931" t="s">
        <v>5563</v>
      </c>
      <c r="AY7931" s="104">
        <v>46119.615972222222</v>
      </c>
      <c r="AZ7931">
        <v>1935838</v>
      </c>
      <c r="BA7931" t="s">
        <v>4761</v>
      </c>
      <c r="BB7931" t="s">
        <v>5989</v>
      </c>
      <c r="BF7931" t="s">
        <v>5958</v>
      </c>
    </row>
    <row r="7932" spans="46:58" x14ac:dyDescent="0.25">
      <c r="AT7932" t="s">
        <v>1134</v>
      </c>
      <c r="AX7932" t="s">
        <v>4921</v>
      </c>
      <c r="AY7932" s="104">
        <v>46119.616666666669</v>
      </c>
      <c r="AZ7932">
        <v>129265</v>
      </c>
      <c r="BA7932" t="s">
        <v>4728</v>
      </c>
      <c r="BB7932" t="s">
        <v>5989</v>
      </c>
      <c r="BF7932" t="s">
        <v>4781</v>
      </c>
    </row>
    <row r="7933" spans="46:58" x14ac:dyDescent="0.25">
      <c r="AT7933" t="s">
        <v>1379</v>
      </c>
      <c r="AX7933" t="s">
        <v>5467</v>
      </c>
      <c r="AY7933" s="104">
        <v>46119.616666666669</v>
      </c>
      <c r="AZ7933">
        <v>1519375</v>
      </c>
      <c r="BA7933" t="s">
        <v>4728</v>
      </c>
      <c r="BB7933" t="s">
        <v>5989</v>
      </c>
      <c r="BF7933" t="s">
        <v>5931</v>
      </c>
    </row>
    <row r="7934" spans="46:58" x14ac:dyDescent="0.25">
      <c r="AT7934" t="s">
        <v>1276</v>
      </c>
      <c r="AX7934" t="s">
        <v>5271</v>
      </c>
      <c r="AY7934" s="104">
        <v>46119.617361111108</v>
      </c>
      <c r="AZ7934">
        <v>360510</v>
      </c>
      <c r="BA7934" t="s">
        <v>4728</v>
      </c>
      <c r="BB7934" t="s">
        <v>5989</v>
      </c>
      <c r="BF7934" t="s">
        <v>5931</v>
      </c>
    </row>
    <row r="7935" spans="46:58" x14ac:dyDescent="0.25">
      <c r="AT7935" t="s">
        <v>2407</v>
      </c>
      <c r="AX7935" t="s">
        <v>6067</v>
      </c>
      <c r="AY7935" s="104">
        <v>46119.618055555555</v>
      </c>
      <c r="AZ7935">
        <v>248640</v>
      </c>
      <c r="BA7935" t="s">
        <v>4728</v>
      </c>
      <c r="BB7935" t="s">
        <v>5989</v>
      </c>
      <c r="BF7935" t="s">
        <v>5948</v>
      </c>
    </row>
    <row r="7936" spans="46:58" x14ac:dyDescent="0.25">
      <c r="AT7936" t="s">
        <v>2345</v>
      </c>
      <c r="AX7936" t="s">
        <v>7992</v>
      </c>
      <c r="AY7936" s="104">
        <v>46119.618055555555</v>
      </c>
      <c r="AZ7936">
        <v>653292</v>
      </c>
      <c r="BA7936" t="s">
        <v>4728</v>
      </c>
      <c r="BB7936" t="s">
        <v>5989</v>
      </c>
      <c r="BF7936" t="s">
        <v>5942</v>
      </c>
    </row>
    <row r="7937" spans="46:58" x14ac:dyDescent="0.25">
      <c r="AT7937" t="s">
        <v>1078</v>
      </c>
      <c r="AX7937" t="s">
        <v>7258</v>
      </c>
      <c r="AY7937" s="104">
        <v>46119.618055555555</v>
      </c>
      <c r="AZ7937">
        <v>1273721</v>
      </c>
      <c r="BA7937" t="s">
        <v>4761</v>
      </c>
      <c r="BB7937" t="s">
        <v>5989</v>
      </c>
      <c r="BF7937" t="s">
        <v>5942</v>
      </c>
    </row>
    <row r="7938" spans="46:58" x14ac:dyDescent="0.25">
      <c r="AT7938" t="s">
        <v>71</v>
      </c>
      <c r="AX7938" t="s">
        <v>4733</v>
      </c>
      <c r="AY7938" s="104">
        <v>46119.618055555555</v>
      </c>
      <c r="AZ7938">
        <v>1747686</v>
      </c>
      <c r="BA7938" t="s">
        <v>4728</v>
      </c>
      <c r="BB7938" t="s">
        <v>5989</v>
      </c>
      <c r="BF7938" t="s">
        <v>5958</v>
      </c>
    </row>
    <row r="7939" spans="46:58" x14ac:dyDescent="0.25">
      <c r="AT7939" t="s">
        <v>1985</v>
      </c>
      <c r="AX7939" t="s">
        <v>4782</v>
      </c>
      <c r="AY7939" s="104">
        <v>46119.618750000001</v>
      </c>
      <c r="AZ7939">
        <v>289364</v>
      </c>
      <c r="BA7939" t="s">
        <v>4761</v>
      </c>
      <c r="BB7939" t="s">
        <v>5989</v>
      </c>
      <c r="BF7939" t="s">
        <v>5934</v>
      </c>
    </row>
    <row r="7940" spans="46:58" x14ac:dyDescent="0.25">
      <c r="AT7940" t="s">
        <v>298</v>
      </c>
      <c r="AX7940" t="s">
        <v>4930</v>
      </c>
      <c r="AY7940" s="104">
        <v>46119.618750000001</v>
      </c>
      <c r="AZ7940">
        <v>970385</v>
      </c>
      <c r="BA7940" t="s">
        <v>4728</v>
      </c>
      <c r="BB7940" t="s">
        <v>5989</v>
      </c>
      <c r="BF7940" t="s">
        <v>5942</v>
      </c>
    </row>
    <row r="7941" spans="46:58" x14ac:dyDescent="0.25">
      <c r="AT7941" t="s">
        <v>2559</v>
      </c>
      <c r="AX7941" t="s">
        <v>4765</v>
      </c>
      <c r="AY7941" s="104">
        <v>46119.619444444441</v>
      </c>
      <c r="AZ7941">
        <v>183557</v>
      </c>
      <c r="BA7941" t="s">
        <v>4761</v>
      </c>
      <c r="BB7941" t="s">
        <v>5989</v>
      </c>
      <c r="BF7941" t="s">
        <v>5966</v>
      </c>
    </row>
    <row r="7942" spans="46:58" x14ac:dyDescent="0.25">
      <c r="AT7942" t="s">
        <v>516</v>
      </c>
      <c r="AX7942" t="s">
        <v>4926</v>
      </c>
      <c r="AY7942" s="104">
        <v>46119.619444444441</v>
      </c>
      <c r="AZ7942">
        <v>272579</v>
      </c>
      <c r="BA7942" t="s">
        <v>4728</v>
      </c>
      <c r="BB7942" t="s">
        <v>5989</v>
      </c>
      <c r="BF7942" t="s">
        <v>5918</v>
      </c>
    </row>
    <row r="7943" spans="46:58" x14ac:dyDescent="0.25">
      <c r="AT7943" t="s">
        <v>2403</v>
      </c>
      <c r="AX7943" t="s">
        <v>4743</v>
      </c>
      <c r="AY7943" s="104">
        <v>46119.619444444441</v>
      </c>
      <c r="AZ7943">
        <v>2341489</v>
      </c>
      <c r="BA7943" t="s">
        <v>4728</v>
      </c>
      <c r="BB7943" t="s">
        <v>5989</v>
      </c>
      <c r="BF7943" t="s">
        <v>5942</v>
      </c>
    </row>
    <row r="7944" spans="46:58" x14ac:dyDescent="0.25">
      <c r="AT7944" t="s">
        <v>223</v>
      </c>
      <c r="AX7944" t="s">
        <v>5177</v>
      </c>
      <c r="AY7944" s="104">
        <v>46119.620138888888</v>
      </c>
      <c r="AZ7944">
        <v>405172</v>
      </c>
      <c r="BA7944" t="s">
        <v>4761</v>
      </c>
      <c r="BB7944" t="s">
        <v>5989</v>
      </c>
      <c r="BF7944" t="s">
        <v>5966</v>
      </c>
    </row>
    <row r="7945" spans="46:58" x14ac:dyDescent="0.25">
      <c r="AT7945" t="s">
        <v>1531</v>
      </c>
      <c r="AX7945" t="s">
        <v>4919</v>
      </c>
      <c r="AY7945" s="104">
        <v>46119.620138888888</v>
      </c>
      <c r="AZ7945">
        <v>471101</v>
      </c>
      <c r="BA7945" t="s">
        <v>4728</v>
      </c>
      <c r="BB7945" t="s">
        <v>5989</v>
      </c>
      <c r="BF7945" t="s">
        <v>5931</v>
      </c>
    </row>
    <row r="7946" spans="46:58" x14ac:dyDescent="0.25">
      <c r="AT7946" t="s">
        <v>2391</v>
      </c>
      <c r="AU7946" t="s">
        <v>2197</v>
      </c>
      <c r="AX7946" t="s">
        <v>5502</v>
      </c>
      <c r="AY7946" s="104">
        <v>46119.620833333334</v>
      </c>
      <c r="AZ7946">
        <v>1302782</v>
      </c>
      <c r="BA7946" t="s">
        <v>4761</v>
      </c>
      <c r="BB7946" t="s">
        <v>5989</v>
      </c>
      <c r="BC7946" t="s">
        <v>4731</v>
      </c>
      <c r="BF7946" t="s">
        <v>5966</v>
      </c>
    </row>
    <row r="7947" spans="46:58" x14ac:dyDescent="0.25">
      <c r="AT7947" t="s">
        <v>78</v>
      </c>
      <c r="AX7947" t="s">
        <v>6281</v>
      </c>
      <c r="AY7947" s="104">
        <v>46119.620833333334</v>
      </c>
      <c r="AZ7947">
        <v>1052219</v>
      </c>
      <c r="BA7947" t="s">
        <v>4728</v>
      </c>
      <c r="BB7947" t="s">
        <v>5989</v>
      </c>
      <c r="BF7947" t="s">
        <v>5931</v>
      </c>
    </row>
    <row r="7948" spans="46:58" x14ac:dyDescent="0.25">
      <c r="AT7948" t="s">
        <v>1048</v>
      </c>
      <c r="AX7948" t="s">
        <v>5096</v>
      </c>
      <c r="AY7948" s="104">
        <v>46119.621527777781</v>
      </c>
      <c r="AZ7948">
        <v>289795</v>
      </c>
      <c r="BA7948" t="s">
        <v>4728</v>
      </c>
      <c r="BB7948" t="s">
        <v>5989</v>
      </c>
      <c r="BF7948" t="s">
        <v>5931</v>
      </c>
    </row>
    <row r="7949" spans="46:58" x14ac:dyDescent="0.25">
      <c r="AT7949" t="s">
        <v>1385</v>
      </c>
      <c r="AU7949" t="s">
        <v>76</v>
      </c>
      <c r="AX7949" t="s">
        <v>4919</v>
      </c>
      <c r="AY7949" s="104">
        <v>46119.62222222222</v>
      </c>
      <c r="AZ7949">
        <v>2312417</v>
      </c>
      <c r="BA7949" t="s">
        <v>4761</v>
      </c>
      <c r="BB7949" t="s">
        <v>5989</v>
      </c>
      <c r="BC7949" t="s">
        <v>13</v>
      </c>
      <c r="BF7949" t="s">
        <v>5966</v>
      </c>
    </row>
    <row r="7950" spans="46:58" x14ac:dyDescent="0.25">
      <c r="AT7950" t="s">
        <v>1292</v>
      </c>
      <c r="AX7950" t="s">
        <v>5632</v>
      </c>
      <c r="AY7950" s="104">
        <v>46119.62222222222</v>
      </c>
      <c r="AZ7950">
        <v>1168133</v>
      </c>
      <c r="BA7950" t="s">
        <v>4728</v>
      </c>
      <c r="BB7950" t="s">
        <v>5989</v>
      </c>
      <c r="BF7950" t="s">
        <v>5948</v>
      </c>
    </row>
    <row r="7951" spans="46:58" x14ac:dyDescent="0.25">
      <c r="AT7951" t="s">
        <v>308</v>
      </c>
      <c r="AX7951" t="s">
        <v>7147</v>
      </c>
      <c r="AY7951" s="104">
        <v>46119.62222222222</v>
      </c>
      <c r="AZ7951">
        <v>311190</v>
      </c>
      <c r="BA7951" t="s">
        <v>4728</v>
      </c>
      <c r="BB7951" t="s">
        <v>5989</v>
      </c>
      <c r="BF7951" t="s">
        <v>5931</v>
      </c>
    </row>
    <row r="7952" spans="46:58" x14ac:dyDescent="0.25">
      <c r="AT7952" t="s">
        <v>1124</v>
      </c>
      <c r="AX7952" t="s">
        <v>5855</v>
      </c>
      <c r="AY7952" s="104">
        <v>46119.622916666667</v>
      </c>
      <c r="AZ7952">
        <v>151859</v>
      </c>
      <c r="BA7952" t="s">
        <v>4728</v>
      </c>
      <c r="BB7952" t="s">
        <v>5989</v>
      </c>
      <c r="BF7952" t="s">
        <v>5925</v>
      </c>
    </row>
    <row r="7953" spans="46:58" x14ac:dyDescent="0.25">
      <c r="AT7953" t="s">
        <v>967</v>
      </c>
      <c r="AX7953" t="s">
        <v>7606</v>
      </c>
      <c r="AY7953" s="104">
        <v>46119.622916666667</v>
      </c>
      <c r="AZ7953">
        <v>251157</v>
      </c>
      <c r="BA7953" t="s">
        <v>4728</v>
      </c>
      <c r="BB7953" t="s">
        <v>5989</v>
      </c>
      <c r="BF7953" t="s">
        <v>5942</v>
      </c>
    </row>
    <row r="7954" spans="46:58" x14ac:dyDescent="0.25">
      <c r="AT7954" t="s">
        <v>1985</v>
      </c>
      <c r="AX7954" t="s">
        <v>4925</v>
      </c>
      <c r="AY7954" s="104">
        <v>46119.623611111114</v>
      </c>
      <c r="AZ7954">
        <v>302074</v>
      </c>
      <c r="BA7954" t="s">
        <v>4728</v>
      </c>
      <c r="BB7954" t="s">
        <v>5989</v>
      </c>
      <c r="BF7954" t="s">
        <v>5931</v>
      </c>
    </row>
    <row r="7955" spans="46:58" x14ac:dyDescent="0.25">
      <c r="AT7955" t="s">
        <v>2407</v>
      </c>
      <c r="AX7955" t="s">
        <v>7065</v>
      </c>
      <c r="AY7955" s="104">
        <v>46119.624305555553</v>
      </c>
      <c r="AZ7955">
        <v>105709</v>
      </c>
      <c r="BA7955" t="s">
        <v>4728</v>
      </c>
      <c r="BB7955" t="s">
        <v>5989</v>
      </c>
      <c r="BF7955" t="s">
        <v>5925</v>
      </c>
    </row>
    <row r="7956" spans="46:58" x14ac:dyDescent="0.25">
      <c r="AT7956" t="s">
        <v>2383</v>
      </c>
      <c r="AX7956" t="s">
        <v>4877</v>
      </c>
      <c r="AY7956" s="104">
        <v>46119.624305555553</v>
      </c>
      <c r="AZ7956">
        <v>512600</v>
      </c>
      <c r="BA7956" t="s">
        <v>4728</v>
      </c>
      <c r="BB7956" t="s">
        <v>5989</v>
      </c>
      <c r="BF7956" t="s">
        <v>5931</v>
      </c>
    </row>
    <row r="7957" spans="46:58" x14ac:dyDescent="0.25">
      <c r="AT7957" t="s">
        <v>1078</v>
      </c>
      <c r="AX7957" t="s">
        <v>5788</v>
      </c>
      <c r="AY7957" s="104">
        <v>46119.625</v>
      </c>
      <c r="AZ7957">
        <v>182651</v>
      </c>
      <c r="BA7957" t="s">
        <v>4728</v>
      </c>
      <c r="BB7957" t="s">
        <v>5989</v>
      </c>
      <c r="BF7957" t="s">
        <v>5942</v>
      </c>
    </row>
    <row r="7958" spans="46:58" x14ac:dyDescent="0.25">
      <c r="AT7958" t="s">
        <v>2559</v>
      </c>
      <c r="AX7958" t="s">
        <v>6949</v>
      </c>
      <c r="AY7958" s="104">
        <v>46119.625</v>
      </c>
      <c r="AZ7958">
        <v>275590</v>
      </c>
      <c r="BA7958" t="s">
        <v>4761</v>
      </c>
      <c r="BB7958" t="s">
        <v>5989</v>
      </c>
      <c r="BF7958" t="s">
        <v>5966</v>
      </c>
    </row>
    <row r="7959" spans="46:58" x14ac:dyDescent="0.25">
      <c r="AT7959" t="s">
        <v>247</v>
      </c>
      <c r="AX7959" t="s">
        <v>4775</v>
      </c>
      <c r="AY7959" s="104">
        <v>46119.625694444447</v>
      </c>
      <c r="AZ7959">
        <v>64783</v>
      </c>
      <c r="BA7959" t="s">
        <v>4728</v>
      </c>
      <c r="BB7959" t="s">
        <v>5989</v>
      </c>
      <c r="BF7959" t="s">
        <v>5925</v>
      </c>
    </row>
    <row r="7960" spans="46:58" x14ac:dyDescent="0.25">
      <c r="AT7960" t="s">
        <v>1276</v>
      </c>
      <c r="AU7960" t="s">
        <v>256</v>
      </c>
      <c r="AX7960" t="s">
        <v>4938</v>
      </c>
      <c r="AY7960" s="104">
        <v>46119.626388888886</v>
      </c>
      <c r="AZ7960">
        <v>1239364</v>
      </c>
      <c r="BA7960" t="s">
        <v>4728</v>
      </c>
      <c r="BB7960" t="s">
        <v>5989</v>
      </c>
      <c r="BC7960" t="s">
        <v>4731</v>
      </c>
      <c r="BF7960" t="s">
        <v>6074</v>
      </c>
    </row>
    <row r="7961" spans="46:58" x14ac:dyDescent="0.25">
      <c r="AT7961" t="s">
        <v>264</v>
      </c>
      <c r="AX7961" t="s">
        <v>4775</v>
      </c>
      <c r="AY7961" s="104">
        <v>46119.626388888886</v>
      </c>
      <c r="AZ7961">
        <v>249489</v>
      </c>
      <c r="BA7961" t="s">
        <v>4728</v>
      </c>
      <c r="BB7961" t="s">
        <v>5989</v>
      </c>
      <c r="BF7961" t="s">
        <v>5950</v>
      </c>
    </row>
    <row r="7962" spans="46:58" x14ac:dyDescent="0.25">
      <c r="AT7962" t="s">
        <v>1941</v>
      </c>
      <c r="AX7962" t="s">
        <v>6648</v>
      </c>
      <c r="AY7962" s="104">
        <v>46119.626388888886</v>
      </c>
      <c r="AZ7962">
        <v>221829</v>
      </c>
      <c r="BA7962" t="s">
        <v>4761</v>
      </c>
      <c r="BB7962" t="s">
        <v>5989</v>
      </c>
      <c r="BF7962" t="s">
        <v>5966</v>
      </c>
    </row>
    <row r="7963" spans="46:58" x14ac:dyDescent="0.25">
      <c r="AT7963" t="s">
        <v>1894</v>
      </c>
      <c r="AU7963" t="s">
        <v>1891</v>
      </c>
      <c r="AX7963" t="s">
        <v>6081</v>
      </c>
      <c r="AY7963" s="104">
        <v>46119.627083333333</v>
      </c>
      <c r="AZ7963">
        <v>342258</v>
      </c>
      <c r="BA7963" t="s">
        <v>4728</v>
      </c>
      <c r="BB7963" t="s">
        <v>5989</v>
      </c>
      <c r="BC7963" t="s">
        <v>4731</v>
      </c>
      <c r="BF7963" t="s">
        <v>5950</v>
      </c>
    </row>
    <row r="7964" spans="46:58" x14ac:dyDescent="0.25">
      <c r="AT7964" t="s">
        <v>516</v>
      </c>
      <c r="AX7964" t="s">
        <v>5202</v>
      </c>
      <c r="AY7964" s="104">
        <v>46119.627083333333</v>
      </c>
      <c r="AZ7964">
        <v>477479</v>
      </c>
      <c r="BA7964" t="s">
        <v>4728</v>
      </c>
      <c r="BB7964" t="s">
        <v>5989</v>
      </c>
      <c r="BF7964" t="s">
        <v>5931</v>
      </c>
    </row>
    <row r="7965" spans="46:58" x14ac:dyDescent="0.25">
      <c r="AT7965" t="s">
        <v>1945</v>
      </c>
      <c r="AX7965" t="s">
        <v>4877</v>
      </c>
      <c r="AY7965" s="104">
        <v>46119.627083333333</v>
      </c>
      <c r="AZ7965">
        <v>512578</v>
      </c>
      <c r="BA7965" t="s">
        <v>4728</v>
      </c>
      <c r="BB7965" t="s">
        <v>5989</v>
      </c>
      <c r="BF7965" t="s">
        <v>5918</v>
      </c>
    </row>
    <row r="7966" spans="46:58" x14ac:dyDescent="0.25">
      <c r="AT7966" t="s">
        <v>223</v>
      </c>
      <c r="AU7966" t="s">
        <v>2429</v>
      </c>
      <c r="AX7966" t="s">
        <v>4838</v>
      </c>
      <c r="AY7966" s="104">
        <v>46119.62777777778</v>
      </c>
      <c r="AZ7966">
        <v>552126</v>
      </c>
      <c r="BA7966" t="s">
        <v>4728</v>
      </c>
      <c r="BB7966" t="s">
        <v>5989</v>
      </c>
      <c r="BF7966" t="s">
        <v>4781</v>
      </c>
    </row>
    <row r="7967" spans="46:58" x14ac:dyDescent="0.25">
      <c r="AT7967" t="s">
        <v>432</v>
      </c>
      <c r="AX7967" t="s">
        <v>6013</v>
      </c>
      <c r="AY7967" s="104">
        <v>46119.62777777778</v>
      </c>
      <c r="AZ7967">
        <v>633743</v>
      </c>
      <c r="BA7967" t="s">
        <v>4728</v>
      </c>
      <c r="BB7967" t="s">
        <v>5989</v>
      </c>
      <c r="BF7967" t="s">
        <v>5918</v>
      </c>
    </row>
    <row r="7968" spans="46:58" x14ac:dyDescent="0.25">
      <c r="AT7968" t="s">
        <v>414</v>
      </c>
      <c r="AX7968" t="s">
        <v>6949</v>
      </c>
      <c r="AY7968" s="104">
        <v>46119.628472222219</v>
      </c>
      <c r="AZ7968">
        <v>225478</v>
      </c>
      <c r="BA7968" t="s">
        <v>4761</v>
      </c>
      <c r="BB7968" t="s">
        <v>5989</v>
      </c>
      <c r="BF7968" t="s">
        <v>5966</v>
      </c>
    </row>
    <row r="7969" spans="46:58" x14ac:dyDescent="0.25">
      <c r="AT7969" t="s">
        <v>223</v>
      </c>
      <c r="AX7969" t="s">
        <v>5108</v>
      </c>
      <c r="AY7969" s="104">
        <v>46119.628472222219</v>
      </c>
      <c r="AZ7969">
        <v>397708</v>
      </c>
      <c r="BA7969" t="s">
        <v>4728</v>
      </c>
      <c r="BB7969" t="s">
        <v>5989</v>
      </c>
      <c r="BF7969" t="s">
        <v>5942</v>
      </c>
    </row>
    <row r="7970" spans="46:58" x14ac:dyDescent="0.25">
      <c r="AT7970" t="s">
        <v>1124</v>
      </c>
      <c r="AU7970" t="s">
        <v>1891</v>
      </c>
      <c r="AX7970" t="s">
        <v>4755</v>
      </c>
      <c r="AY7970" s="104">
        <v>46119.629166666666</v>
      </c>
      <c r="AZ7970">
        <v>683175</v>
      </c>
      <c r="BA7970" t="s">
        <v>4728</v>
      </c>
      <c r="BB7970" t="s">
        <v>5989</v>
      </c>
      <c r="BC7970" t="s">
        <v>4731</v>
      </c>
      <c r="BF7970" t="s">
        <v>6756</v>
      </c>
    </row>
    <row r="7971" spans="46:58" x14ac:dyDescent="0.25">
      <c r="AT7971" t="s">
        <v>1048</v>
      </c>
      <c r="AU7971" t="s">
        <v>1910</v>
      </c>
      <c r="AX7971" t="s">
        <v>5057</v>
      </c>
      <c r="AY7971" s="104">
        <v>46119.629166666666</v>
      </c>
      <c r="AZ7971">
        <v>1232775</v>
      </c>
      <c r="BA7971" t="s">
        <v>4728</v>
      </c>
      <c r="BB7971" t="s">
        <v>5989</v>
      </c>
      <c r="BC7971" t="s">
        <v>4731</v>
      </c>
      <c r="BF7971" t="s">
        <v>6251</v>
      </c>
    </row>
    <row r="7972" spans="46:58" x14ac:dyDescent="0.25">
      <c r="AT7972" t="s">
        <v>1385</v>
      </c>
      <c r="AX7972" t="s">
        <v>5085</v>
      </c>
      <c r="AY7972" s="104">
        <v>46119.629166666666</v>
      </c>
      <c r="AZ7972">
        <v>1262251</v>
      </c>
      <c r="BA7972" t="s">
        <v>4728</v>
      </c>
      <c r="BB7972" t="s">
        <v>5989</v>
      </c>
      <c r="BF7972" t="s">
        <v>5956</v>
      </c>
    </row>
    <row r="7973" spans="46:58" x14ac:dyDescent="0.25">
      <c r="AT7973" t="s">
        <v>2345</v>
      </c>
      <c r="AX7973" t="s">
        <v>5543</v>
      </c>
      <c r="AY7973" s="104">
        <v>46119.629166666666</v>
      </c>
      <c r="AZ7973">
        <v>413344</v>
      </c>
      <c r="BA7973" t="s">
        <v>4728</v>
      </c>
      <c r="BB7973" t="s">
        <v>5989</v>
      </c>
      <c r="BF7973" t="s">
        <v>5931</v>
      </c>
    </row>
    <row r="7974" spans="46:58" x14ac:dyDescent="0.25">
      <c r="AT7974" t="s">
        <v>2407</v>
      </c>
      <c r="AX7974" t="s">
        <v>4908</v>
      </c>
      <c r="AY7974" s="104">
        <v>46119.629166666666</v>
      </c>
      <c r="AZ7974">
        <v>1649607</v>
      </c>
      <c r="BA7974" t="s">
        <v>4761</v>
      </c>
      <c r="BB7974" t="s">
        <v>5989</v>
      </c>
      <c r="BF7974" t="s">
        <v>5966</v>
      </c>
    </row>
    <row r="7975" spans="46:58" x14ac:dyDescent="0.25">
      <c r="AT7975" t="s">
        <v>1531</v>
      </c>
      <c r="AX7975" t="s">
        <v>7993</v>
      </c>
      <c r="AY7975" s="104">
        <v>46119.629861111112</v>
      </c>
      <c r="AZ7975">
        <v>424537</v>
      </c>
      <c r="BA7975" t="s">
        <v>4728</v>
      </c>
      <c r="BB7975" t="s">
        <v>5989</v>
      </c>
      <c r="BF7975" t="s">
        <v>5931</v>
      </c>
    </row>
    <row r="7976" spans="46:58" x14ac:dyDescent="0.25">
      <c r="AT7976" t="s">
        <v>967</v>
      </c>
      <c r="AX7976" t="s">
        <v>5101</v>
      </c>
      <c r="AY7976" s="104">
        <v>46119.629861111112</v>
      </c>
      <c r="AZ7976">
        <v>521156</v>
      </c>
      <c r="BA7976" t="s">
        <v>4728</v>
      </c>
      <c r="BB7976" t="s">
        <v>5989</v>
      </c>
      <c r="BF7976" t="s">
        <v>5931</v>
      </c>
    </row>
    <row r="7977" spans="46:58" x14ac:dyDescent="0.25">
      <c r="AT7977" t="s">
        <v>2559</v>
      </c>
      <c r="AX7977" t="s">
        <v>7890</v>
      </c>
      <c r="AY7977" s="104">
        <v>46119.629861111112</v>
      </c>
      <c r="AZ7977">
        <v>1865932</v>
      </c>
      <c r="BA7977" t="s">
        <v>4761</v>
      </c>
      <c r="BB7977" t="s">
        <v>5989</v>
      </c>
      <c r="BF7977" t="s">
        <v>5966</v>
      </c>
    </row>
    <row r="7978" spans="46:58" x14ac:dyDescent="0.25">
      <c r="AT7978" t="s">
        <v>308</v>
      </c>
      <c r="AX7978" t="s">
        <v>5517</v>
      </c>
      <c r="AY7978" s="104">
        <v>46119.630555555559</v>
      </c>
      <c r="AZ7978">
        <v>442215</v>
      </c>
      <c r="BA7978" t="s">
        <v>4728</v>
      </c>
      <c r="BB7978" t="s">
        <v>5989</v>
      </c>
      <c r="BF7978" t="s">
        <v>5942</v>
      </c>
    </row>
    <row r="7979" spans="46:58" x14ac:dyDescent="0.25">
      <c r="AT7979" t="s">
        <v>852</v>
      </c>
      <c r="AX7979" t="s">
        <v>6061</v>
      </c>
      <c r="AY7979" s="104">
        <v>46119.630555555559</v>
      </c>
      <c r="AZ7979">
        <v>308556</v>
      </c>
      <c r="BA7979" t="s">
        <v>4728</v>
      </c>
      <c r="BB7979" t="s">
        <v>5989</v>
      </c>
      <c r="BF7979" t="s">
        <v>5931</v>
      </c>
    </row>
    <row r="7980" spans="46:58" x14ac:dyDescent="0.25">
      <c r="AT7980" t="s">
        <v>836</v>
      </c>
      <c r="AX7980" t="s">
        <v>7636</v>
      </c>
      <c r="AY7980" s="104">
        <v>46119.631249999999</v>
      </c>
      <c r="AZ7980">
        <v>370283</v>
      </c>
      <c r="BA7980" t="s">
        <v>4728</v>
      </c>
      <c r="BB7980" t="s">
        <v>5989</v>
      </c>
      <c r="BF7980" t="s">
        <v>5942</v>
      </c>
    </row>
    <row r="7981" spans="46:58" x14ac:dyDescent="0.25">
      <c r="AT7981" t="s">
        <v>1985</v>
      </c>
      <c r="AX7981" t="s">
        <v>4967</v>
      </c>
      <c r="AY7981" s="104">
        <v>46119.632638888892</v>
      </c>
      <c r="AZ7981">
        <v>468279</v>
      </c>
      <c r="BA7981" t="s">
        <v>4761</v>
      </c>
      <c r="BB7981" t="s">
        <v>5989</v>
      </c>
      <c r="BF7981" t="s">
        <v>5918</v>
      </c>
    </row>
    <row r="7982" spans="46:58" x14ac:dyDescent="0.25">
      <c r="AT7982" t="s">
        <v>1078</v>
      </c>
      <c r="AX7982" t="s">
        <v>7994</v>
      </c>
      <c r="AY7982" s="104">
        <v>46119.632638888892</v>
      </c>
      <c r="AZ7982">
        <v>67518</v>
      </c>
      <c r="BA7982" t="s">
        <v>4728</v>
      </c>
      <c r="BB7982" t="s">
        <v>5989</v>
      </c>
      <c r="BF7982" t="s">
        <v>4781</v>
      </c>
    </row>
    <row r="7983" spans="46:58" x14ac:dyDescent="0.25">
      <c r="AT7983" t="s">
        <v>1559</v>
      </c>
      <c r="AX7983" t="s">
        <v>4826</v>
      </c>
      <c r="AY7983" s="104">
        <v>46119.632638888892</v>
      </c>
      <c r="AZ7983">
        <v>206827</v>
      </c>
      <c r="BA7983" t="s">
        <v>4728</v>
      </c>
      <c r="BB7983" t="s">
        <v>5989</v>
      </c>
      <c r="BF7983" t="s">
        <v>5925</v>
      </c>
    </row>
    <row r="7984" spans="46:58" x14ac:dyDescent="0.25">
      <c r="AT7984" t="s">
        <v>1276</v>
      </c>
      <c r="AU7984" t="s">
        <v>2510</v>
      </c>
      <c r="AX7984" t="s">
        <v>5887</v>
      </c>
      <c r="AY7984" s="104">
        <v>46119.633333333331</v>
      </c>
      <c r="AZ7984">
        <v>2777548</v>
      </c>
      <c r="BA7984" t="s">
        <v>4728</v>
      </c>
      <c r="BB7984" t="s">
        <v>5989</v>
      </c>
      <c r="BF7984" t="s">
        <v>6074</v>
      </c>
    </row>
    <row r="7985" spans="46:58" x14ac:dyDescent="0.25">
      <c r="AT7985" t="s">
        <v>1941</v>
      </c>
      <c r="AX7985" t="s">
        <v>4766</v>
      </c>
      <c r="AY7985" s="104">
        <v>46119.633333333331</v>
      </c>
      <c r="AZ7985">
        <v>703051</v>
      </c>
      <c r="BA7985" t="s">
        <v>4761</v>
      </c>
      <c r="BB7985" t="s">
        <v>5989</v>
      </c>
      <c r="BF7985" t="s">
        <v>5931</v>
      </c>
    </row>
    <row r="7986" spans="46:58" x14ac:dyDescent="0.25">
      <c r="AT7986" t="s">
        <v>1894</v>
      </c>
      <c r="AX7986" t="s">
        <v>7994</v>
      </c>
      <c r="AY7986" s="104">
        <v>46119.633333333331</v>
      </c>
      <c r="AZ7986">
        <v>175318</v>
      </c>
      <c r="BA7986" t="s">
        <v>4728</v>
      </c>
      <c r="BB7986" t="s">
        <v>5989</v>
      </c>
      <c r="BF7986" t="s">
        <v>5958</v>
      </c>
    </row>
    <row r="7987" spans="46:58" x14ac:dyDescent="0.25">
      <c r="AT7987" t="s">
        <v>264</v>
      </c>
      <c r="AX7987" t="s">
        <v>7995</v>
      </c>
      <c r="AY7987" s="104">
        <v>46119.633333333331</v>
      </c>
      <c r="AZ7987">
        <v>104193</v>
      </c>
      <c r="BA7987" t="s">
        <v>4728</v>
      </c>
      <c r="BB7987" t="s">
        <v>5989</v>
      </c>
      <c r="BF7987" t="s">
        <v>5925</v>
      </c>
    </row>
    <row r="7988" spans="46:58" x14ac:dyDescent="0.25">
      <c r="AT7988" t="s">
        <v>2391</v>
      </c>
      <c r="AU7988" t="s">
        <v>1688</v>
      </c>
      <c r="AX7988" t="s">
        <v>7996</v>
      </c>
      <c r="AY7988" s="104">
        <v>46119.633333333331</v>
      </c>
      <c r="AZ7988">
        <v>1977710</v>
      </c>
      <c r="BA7988" t="s">
        <v>4761</v>
      </c>
      <c r="BB7988" t="s">
        <v>5989</v>
      </c>
      <c r="BC7988" t="s">
        <v>4731</v>
      </c>
      <c r="BF7988" t="s">
        <v>6495</v>
      </c>
    </row>
    <row r="7989" spans="46:58" x14ac:dyDescent="0.25">
      <c r="AT7989" t="s">
        <v>2383</v>
      </c>
      <c r="AX7989" t="s">
        <v>7997</v>
      </c>
      <c r="AY7989" s="104">
        <v>46119.634027777778</v>
      </c>
      <c r="AZ7989">
        <v>1298703</v>
      </c>
      <c r="BA7989" t="s">
        <v>4761</v>
      </c>
      <c r="BB7989" t="s">
        <v>5989</v>
      </c>
      <c r="BF7989" t="s">
        <v>5966</v>
      </c>
    </row>
    <row r="7990" spans="46:58" x14ac:dyDescent="0.25">
      <c r="AT7990" t="s">
        <v>1048</v>
      </c>
      <c r="AX7990" t="s">
        <v>4776</v>
      </c>
      <c r="AY7990" s="104">
        <v>46119.634722222225</v>
      </c>
      <c r="AZ7990">
        <v>497808</v>
      </c>
      <c r="BA7990" t="s">
        <v>4761</v>
      </c>
      <c r="BB7990" t="s">
        <v>5989</v>
      </c>
      <c r="BF7990" t="s">
        <v>5966</v>
      </c>
    </row>
    <row r="7991" spans="46:58" x14ac:dyDescent="0.25">
      <c r="AT7991" t="s">
        <v>1134</v>
      </c>
      <c r="AX7991" t="s">
        <v>5199</v>
      </c>
      <c r="AY7991" s="104">
        <v>46119.634722222225</v>
      </c>
      <c r="AZ7991">
        <v>1205586</v>
      </c>
      <c r="BA7991" t="s">
        <v>4728</v>
      </c>
      <c r="BB7991" t="s">
        <v>5989</v>
      </c>
      <c r="BF7991" t="s">
        <v>4781</v>
      </c>
    </row>
    <row r="7992" spans="46:58" x14ac:dyDescent="0.25">
      <c r="AT7992" t="s">
        <v>205</v>
      </c>
      <c r="AX7992" t="s">
        <v>5096</v>
      </c>
      <c r="AY7992" s="104">
        <v>46119.635416666664</v>
      </c>
      <c r="AZ7992">
        <v>140249</v>
      </c>
      <c r="BA7992" t="s">
        <v>4728</v>
      </c>
      <c r="BB7992" t="s">
        <v>5989</v>
      </c>
      <c r="BF7992" t="s">
        <v>5942</v>
      </c>
    </row>
    <row r="7993" spans="46:58" x14ac:dyDescent="0.25">
      <c r="AT7993" t="s">
        <v>2559</v>
      </c>
      <c r="AX7993" t="s">
        <v>5012</v>
      </c>
      <c r="AY7993" s="104">
        <v>46119.635416666664</v>
      </c>
      <c r="AZ7993">
        <v>206378</v>
      </c>
      <c r="BA7993" t="s">
        <v>4761</v>
      </c>
      <c r="BB7993" t="s">
        <v>5989</v>
      </c>
      <c r="BF7993" t="s">
        <v>5966</v>
      </c>
    </row>
    <row r="7994" spans="46:58" x14ac:dyDescent="0.25">
      <c r="AT7994" t="s">
        <v>516</v>
      </c>
      <c r="AU7994" t="s">
        <v>2197</v>
      </c>
      <c r="AX7994" t="s">
        <v>4844</v>
      </c>
      <c r="AY7994" s="104">
        <v>46119.636111111111</v>
      </c>
      <c r="AZ7994">
        <v>2802332</v>
      </c>
      <c r="BA7994" t="s">
        <v>4761</v>
      </c>
      <c r="BB7994" t="s">
        <v>5989</v>
      </c>
      <c r="BC7994" t="s">
        <v>4731</v>
      </c>
      <c r="BF7994" t="s">
        <v>6756</v>
      </c>
    </row>
    <row r="7995" spans="46:58" x14ac:dyDescent="0.25">
      <c r="AT7995" t="s">
        <v>414</v>
      </c>
      <c r="AX7995" t="s">
        <v>4822</v>
      </c>
      <c r="AY7995" s="104">
        <v>46119.636111111111</v>
      </c>
      <c r="AZ7995">
        <v>188724</v>
      </c>
      <c r="BA7995" t="s">
        <v>4728</v>
      </c>
      <c r="BB7995" t="s">
        <v>5989</v>
      </c>
      <c r="BF7995" t="s">
        <v>5942</v>
      </c>
    </row>
    <row r="7996" spans="46:58" x14ac:dyDescent="0.25">
      <c r="AT7996" t="s">
        <v>78</v>
      </c>
      <c r="AU7996" t="s">
        <v>2650</v>
      </c>
      <c r="AX7996" t="s">
        <v>5300</v>
      </c>
      <c r="AY7996" s="104">
        <v>46119.636111111111</v>
      </c>
      <c r="AZ7996">
        <v>557467</v>
      </c>
      <c r="BA7996" t="s">
        <v>4728</v>
      </c>
      <c r="BB7996" t="s">
        <v>5989</v>
      </c>
      <c r="BF7996" t="s">
        <v>5931</v>
      </c>
    </row>
    <row r="7997" spans="46:58" x14ac:dyDescent="0.25">
      <c r="AT7997" t="s">
        <v>1945</v>
      </c>
      <c r="AX7997" t="s">
        <v>5338</v>
      </c>
      <c r="AY7997" s="104">
        <v>46119.637499999997</v>
      </c>
      <c r="AZ7997">
        <v>223933</v>
      </c>
      <c r="BA7997" t="s">
        <v>4761</v>
      </c>
      <c r="BB7997" t="s">
        <v>5989</v>
      </c>
      <c r="BF7997" t="s">
        <v>5918</v>
      </c>
    </row>
    <row r="7998" spans="46:58" x14ac:dyDescent="0.25">
      <c r="AT7998" t="s">
        <v>1078</v>
      </c>
      <c r="AU7998" t="s">
        <v>1891</v>
      </c>
      <c r="AX7998" t="s">
        <v>5833</v>
      </c>
      <c r="AY7998" s="104">
        <v>46119.637499999997</v>
      </c>
      <c r="AZ7998">
        <v>338285</v>
      </c>
      <c r="BA7998" t="s">
        <v>4728</v>
      </c>
      <c r="BB7998" t="s">
        <v>5989</v>
      </c>
      <c r="BC7998" t="s">
        <v>4731</v>
      </c>
      <c r="BF7998" t="s">
        <v>5942</v>
      </c>
    </row>
    <row r="7999" spans="46:58" x14ac:dyDescent="0.25">
      <c r="AT7999" t="s">
        <v>223</v>
      </c>
      <c r="AU7999" t="s">
        <v>2345</v>
      </c>
      <c r="AX7999" t="s">
        <v>7914</v>
      </c>
      <c r="AY7999" s="104">
        <v>46119.638194444444</v>
      </c>
      <c r="AZ7999">
        <v>160681</v>
      </c>
      <c r="BA7999" t="s">
        <v>4728</v>
      </c>
      <c r="BB7999" t="s">
        <v>5989</v>
      </c>
      <c r="BF7999" t="s">
        <v>5925</v>
      </c>
    </row>
    <row r="8000" spans="46:58" x14ac:dyDescent="0.25">
      <c r="AT8000" t="s">
        <v>223</v>
      </c>
      <c r="AX8000" t="s">
        <v>4894</v>
      </c>
      <c r="AY8000" s="104">
        <v>46119.638194444444</v>
      </c>
      <c r="AZ8000">
        <v>558726</v>
      </c>
      <c r="BA8000" t="s">
        <v>4728</v>
      </c>
      <c r="BB8000" t="s">
        <v>5989</v>
      </c>
      <c r="BF8000" t="s">
        <v>7101</v>
      </c>
    </row>
    <row r="8001" spans="46:58" x14ac:dyDescent="0.25">
      <c r="AT8001" t="s">
        <v>1531</v>
      </c>
      <c r="AX8001" t="s">
        <v>5563</v>
      </c>
      <c r="AY8001" s="104">
        <v>46119.638888888891</v>
      </c>
      <c r="AZ8001">
        <v>662891</v>
      </c>
      <c r="BA8001" t="s">
        <v>4728</v>
      </c>
      <c r="BB8001" t="s">
        <v>5989</v>
      </c>
      <c r="BF8001" t="s">
        <v>5931</v>
      </c>
    </row>
    <row r="8002" spans="46:58" x14ac:dyDescent="0.25">
      <c r="AT8002" t="s">
        <v>2429</v>
      </c>
      <c r="AX8002" t="s">
        <v>5771</v>
      </c>
      <c r="AY8002" s="104">
        <v>46119.638888888891</v>
      </c>
      <c r="AZ8002">
        <v>626994</v>
      </c>
      <c r="BA8002" t="s">
        <v>4728</v>
      </c>
      <c r="BB8002" t="s">
        <v>5989</v>
      </c>
      <c r="BF8002" t="s">
        <v>5920</v>
      </c>
    </row>
    <row r="8003" spans="46:58" x14ac:dyDescent="0.25">
      <c r="AT8003" t="s">
        <v>264</v>
      </c>
      <c r="AX8003" t="s">
        <v>7998</v>
      </c>
      <c r="AY8003" s="104">
        <v>46119.638888888891</v>
      </c>
      <c r="AZ8003">
        <v>497033</v>
      </c>
      <c r="BA8003" t="s">
        <v>4728</v>
      </c>
      <c r="BB8003" t="s">
        <v>5989</v>
      </c>
      <c r="BF8003" t="s">
        <v>5918</v>
      </c>
    </row>
    <row r="8004" spans="46:58" x14ac:dyDescent="0.25">
      <c r="AT8004" t="s">
        <v>2407</v>
      </c>
      <c r="AX8004" t="s">
        <v>4836</v>
      </c>
      <c r="AY8004" s="104">
        <v>46119.63958333333</v>
      </c>
      <c r="AZ8004">
        <v>178325</v>
      </c>
      <c r="BA8004" t="s">
        <v>4728</v>
      </c>
      <c r="BB8004" t="s">
        <v>5989</v>
      </c>
      <c r="BF8004" t="s">
        <v>5918</v>
      </c>
    </row>
    <row r="8005" spans="46:58" x14ac:dyDescent="0.25">
      <c r="AT8005" t="s">
        <v>1894</v>
      </c>
      <c r="AX8005" t="s">
        <v>4765</v>
      </c>
      <c r="AY8005" s="104">
        <v>46119.63958333333</v>
      </c>
      <c r="AZ8005">
        <v>238726</v>
      </c>
      <c r="BA8005" t="s">
        <v>4728</v>
      </c>
      <c r="BB8005" t="s">
        <v>5989</v>
      </c>
      <c r="BF8005" t="s">
        <v>6069</v>
      </c>
    </row>
    <row r="8006" spans="46:58" x14ac:dyDescent="0.25">
      <c r="AT8006" t="s">
        <v>432</v>
      </c>
      <c r="AX8006" t="s">
        <v>4890</v>
      </c>
      <c r="AY8006" s="104">
        <v>46119.640277777777</v>
      </c>
      <c r="AZ8006">
        <v>254547</v>
      </c>
      <c r="BA8006" t="s">
        <v>4728</v>
      </c>
      <c r="BB8006" t="s">
        <v>5989</v>
      </c>
      <c r="BF8006" t="s">
        <v>5942</v>
      </c>
    </row>
    <row r="8007" spans="46:58" x14ac:dyDescent="0.25">
      <c r="AT8007" t="s">
        <v>967</v>
      </c>
      <c r="AX8007" t="s">
        <v>5611</v>
      </c>
      <c r="AY8007" s="104">
        <v>46119.640277777777</v>
      </c>
      <c r="AZ8007">
        <v>468852</v>
      </c>
      <c r="BA8007" t="s">
        <v>4728</v>
      </c>
      <c r="BB8007" t="s">
        <v>5989</v>
      </c>
      <c r="BF8007" t="s">
        <v>5931</v>
      </c>
    </row>
    <row r="8008" spans="46:58" x14ac:dyDescent="0.25">
      <c r="AT8008" t="s">
        <v>836</v>
      </c>
      <c r="AU8008" t="s">
        <v>1891</v>
      </c>
      <c r="AX8008" t="s">
        <v>7914</v>
      </c>
      <c r="AY8008" s="104">
        <v>46119.640277777777</v>
      </c>
      <c r="AZ8008">
        <v>888949</v>
      </c>
      <c r="BA8008" t="s">
        <v>4728</v>
      </c>
      <c r="BB8008" t="s">
        <v>5989</v>
      </c>
      <c r="BC8008" t="s">
        <v>4731</v>
      </c>
      <c r="BF8008" t="s">
        <v>6603</v>
      </c>
    </row>
    <row r="8009" spans="46:58" x14ac:dyDescent="0.25">
      <c r="AT8009" t="s">
        <v>308</v>
      </c>
      <c r="AX8009" t="s">
        <v>7724</v>
      </c>
      <c r="AY8009" s="104">
        <v>46119.640277777777</v>
      </c>
      <c r="AZ8009">
        <v>364815</v>
      </c>
      <c r="BA8009" t="s">
        <v>4728</v>
      </c>
      <c r="BB8009" t="s">
        <v>5989</v>
      </c>
      <c r="BF8009" t="s">
        <v>5942</v>
      </c>
    </row>
    <row r="8010" spans="46:58" x14ac:dyDescent="0.25">
      <c r="AT8010" t="s">
        <v>1292</v>
      </c>
      <c r="AX8010" t="s">
        <v>5018</v>
      </c>
      <c r="AY8010" s="104">
        <v>46119.640972222223</v>
      </c>
      <c r="AZ8010">
        <v>293880</v>
      </c>
      <c r="BA8010" t="s">
        <v>4728</v>
      </c>
      <c r="BB8010" t="s">
        <v>5989</v>
      </c>
      <c r="BF8010" t="s">
        <v>5931</v>
      </c>
    </row>
    <row r="8011" spans="46:58" x14ac:dyDescent="0.25">
      <c r="AT8011" t="s">
        <v>2600</v>
      </c>
      <c r="AX8011" t="s">
        <v>4854</v>
      </c>
      <c r="AY8011" s="104">
        <v>46119.64166666667</v>
      </c>
      <c r="AZ8011">
        <v>1727144</v>
      </c>
      <c r="BA8011" t="s">
        <v>4761</v>
      </c>
      <c r="BB8011" t="s">
        <v>5989</v>
      </c>
      <c r="BF8011" t="s">
        <v>5918</v>
      </c>
    </row>
    <row r="8012" spans="46:58" x14ac:dyDescent="0.25">
      <c r="AT8012" t="s">
        <v>2383</v>
      </c>
      <c r="AX8012" t="s">
        <v>5655</v>
      </c>
      <c r="AY8012" s="104">
        <v>46119.64166666667</v>
      </c>
      <c r="AZ8012">
        <v>350263</v>
      </c>
      <c r="BA8012" t="s">
        <v>4761</v>
      </c>
      <c r="BB8012" t="s">
        <v>5989</v>
      </c>
      <c r="BF8012" t="s">
        <v>5966</v>
      </c>
    </row>
    <row r="8013" spans="46:58" x14ac:dyDescent="0.25">
      <c r="AT8013" t="s">
        <v>2559</v>
      </c>
      <c r="AX8013" t="s">
        <v>4776</v>
      </c>
      <c r="AY8013" s="104">
        <v>46119.64166666667</v>
      </c>
      <c r="AZ8013">
        <v>147499</v>
      </c>
      <c r="BA8013" t="s">
        <v>4728</v>
      </c>
      <c r="BB8013" t="s">
        <v>5989</v>
      </c>
      <c r="BF8013" t="s">
        <v>5918</v>
      </c>
    </row>
    <row r="8014" spans="46:58" x14ac:dyDescent="0.25">
      <c r="AT8014" t="s">
        <v>1048</v>
      </c>
      <c r="AX8014" t="s">
        <v>5563</v>
      </c>
      <c r="AY8014" s="104">
        <v>46119.64166666667</v>
      </c>
      <c r="AZ8014">
        <v>319911</v>
      </c>
      <c r="BA8014" t="s">
        <v>4728</v>
      </c>
      <c r="BB8014" t="s">
        <v>5989</v>
      </c>
      <c r="BF8014" t="s">
        <v>5918</v>
      </c>
    </row>
    <row r="8015" spans="46:58" x14ac:dyDescent="0.25">
      <c r="AT8015" t="s">
        <v>516</v>
      </c>
      <c r="AX8015" t="s">
        <v>6139</v>
      </c>
      <c r="AY8015" s="104">
        <v>46119.642361111109</v>
      </c>
      <c r="AZ8015">
        <v>522989</v>
      </c>
      <c r="BA8015" t="s">
        <v>4728</v>
      </c>
      <c r="BB8015" t="s">
        <v>5989</v>
      </c>
      <c r="BF8015" t="s">
        <v>5918</v>
      </c>
    </row>
    <row r="8016" spans="46:58" x14ac:dyDescent="0.25">
      <c r="AT8016" t="s">
        <v>414</v>
      </c>
      <c r="AX8016" t="s">
        <v>5312</v>
      </c>
      <c r="AY8016" s="104">
        <v>46119.642361111109</v>
      </c>
      <c r="AZ8016">
        <v>202860</v>
      </c>
      <c r="BA8016" t="s">
        <v>4728</v>
      </c>
      <c r="BB8016" t="s">
        <v>5989</v>
      </c>
      <c r="BF8016" t="s">
        <v>5942</v>
      </c>
    </row>
    <row r="8017" spans="46:58" x14ac:dyDescent="0.25">
      <c r="AT8017" t="s">
        <v>1945</v>
      </c>
      <c r="AX8017" t="s">
        <v>4873</v>
      </c>
      <c r="AY8017" s="104">
        <v>46119.642361111109</v>
      </c>
      <c r="AZ8017">
        <v>284829</v>
      </c>
      <c r="BA8017" t="s">
        <v>4728</v>
      </c>
      <c r="BB8017" t="s">
        <v>5989</v>
      </c>
      <c r="BF8017" t="s">
        <v>5958</v>
      </c>
    </row>
    <row r="8018" spans="46:58" x14ac:dyDescent="0.25">
      <c r="AT8018" t="s">
        <v>1078</v>
      </c>
      <c r="AX8018" t="s">
        <v>5484</v>
      </c>
      <c r="AY8018" s="104">
        <v>46119.642361111109</v>
      </c>
      <c r="AZ8018">
        <v>316642</v>
      </c>
      <c r="BA8018" t="s">
        <v>4728</v>
      </c>
      <c r="BB8018" t="s">
        <v>5989</v>
      </c>
      <c r="BF8018" t="s">
        <v>5942</v>
      </c>
    </row>
    <row r="8019" spans="46:58" x14ac:dyDescent="0.25">
      <c r="AT8019" t="s">
        <v>551</v>
      </c>
      <c r="AX8019" t="s">
        <v>7999</v>
      </c>
      <c r="AY8019" s="104">
        <v>46119.643055555556</v>
      </c>
      <c r="AZ8019">
        <v>423068</v>
      </c>
      <c r="BA8019" t="s">
        <v>4761</v>
      </c>
      <c r="BB8019" t="s">
        <v>5989</v>
      </c>
      <c r="BF8019" t="s">
        <v>5966</v>
      </c>
    </row>
    <row r="8020" spans="46:58" x14ac:dyDescent="0.25">
      <c r="AT8020" t="s">
        <v>235</v>
      </c>
      <c r="AX8020" t="s">
        <v>4765</v>
      </c>
      <c r="AY8020" s="104">
        <v>46119.643055555556</v>
      </c>
      <c r="AZ8020">
        <v>356095</v>
      </c>
      <c r="BA8020" t="s">
        <v>4728</v>
      </c>
      <c r="BB8020" t="s">
        <v>5989</v>
      </c>
      <c r="BF8020" t="s">
        <v>5931</v>
      </c>
    </row>
    <row r="8021" spans="46:58" x14ac:dyDescent="0.25">
      <c r="AT8021" t="s">
        <v>1941</v>
      </c>
      <c r="AX8021" t="s">
        <v>4743</v>
      </c>
      <c r="AY8021" s="104">
        <v>46119.643055555556</v>
      </c>
      <c r="AZ8021">
        <v>456849</v>
      </c>
      <c r="BA8021" t="s">
        <v>4728</v>
      </c>
      <c r="BB8021" t="s">
        <v>5989</v>
      </c>
      <c r="BF8021" t="s">
        <v>5931</v>
      </c>
    </row>
    <row r="8022" spans="46:58" x14ac:dyDescent="0.25">
      <c r="AT8022" t="s">
        <v>2407</v>
      </c>
      <c r="AX8022" t="s">
        <v>5009</v>
      </c>
      <c r="AY8022" s="104">
        <v>46119.643055555556</v>
      </c>
      <c r="AZ8022">
        <v>1025467</v>
      </c>
      <c r="BA8022" t="s">
        <v>4728</v>
      </c>
      <c r="BB8022" t="s">
        <v>5989</v>
      </c>
      <c r="BF8022" t="s">
        <v>5956</v>
      </c>
    </row>
    <row r="8023" spans="46:58" x14ac:dyDescent="0.25">
      <c r="AT8023" t="s">
        <v>1284</v>
      </c>
      <c r="AX8023" t="s">
        <v>5300</v>
      </c>
      <c r="AY8023" s="104">
        <v>46119.643750000003</v>
      </c>
      <c r="AZ8023">
        <v>403246</v>
      </c>
      <c r="BA8023" t="s">
        <v>4728</v>
      </c>
      <c r="BB8023" t="s">
        <v>5989</v>
      </c>
      <c r="BF8023" t="s">
        <v>5948</v>
      </c>
    </row>
    <row r="8024" spans="46:58" x14ac:dyDescent="0.25">
      <c r="AT8024" t="s">
        <v>2431</v>
      </c>
      <c r="AX8024" t="s">
        <v>5012</v>
      </c>
      <c r="AY8024" s="104">
        <v>46119.643750000003</v>
      </c>
      <c r="AZ8024">
        <v>272558</v>
      </c>
      <c r="BA8024" t="s">
        <v>4728</v>
      </c>
      <c r="BB8024" t="s">
        <v>5989</v>
      </c>
      <c r="BF8024" t="s">
        <v>5931</v>
      </c>
    </row>
    <row r="8025" spans="46:58" x14ac:dyDescent="0.25">
      <c r="AT8025" t="s">
        <v>1894</v>
      </c>
      <c r="AX8025" t="s">
        <v>7065</v>
      </c>
      <c r="AY8025" s="104">
        <v>46119.643750000003</v>
      </c>
      <c r="AZ8025">
        <v>102739</v>
      </c>
      <c r="BA8025" t="s">
        <v>4728</v>
      </c>
      <c r="BB8025" t="s">
        <v>5989</v>
      </c>
      <c r="BF8025" t="s">
        <v>5925</v>
      </c>
    </row>
    <row r="8026" spans="46:58" x14ac:dyDescent="0.25">
      <c r="AT8026" t="s">
        <v>78</v>
      </c>
      <c r="AX8026" t="s">
        <v>6401</v>
      </c>
      <c r="AY8026" s="104">
        <v>46119.643750000003</v>
      </c>
      <c r="AZ8026">
        <v>1151994</v>
      </c>
      <c r="BA8026" t="s">
        <v>4728</v>
      </c>
      <c r="BB8026" t="s">
        <v>5989</v>
      </c>
      <c r="BF8026" t="s">
        <v>5942</v>
      </c>
    </row>
    <row r="8027" spans="46:58" x14ac:dyDescent="0.25">
      <c r="AT8027" t="s">
        <v>836</v>
      </c>
      <c r="AU8027" t="s">
        <v>1132</v>
      </c>
      <c r="AX8027" t="s">
        <v>6983</v>
      </c>
      <c r="AY8027" s="104">
        <v>46119.644444444442</v>
      </c>
      <c r="AZ8027">
        <v>673160</v>
      </c>
      <c r="BA8027" t="s">
        <v>4761</v>
      </c>
      <c r="BB8027" t="s">
        <v>5989</v>
      </c>
      <c r="BC8027" t="s">
        <v>4731</v>
      </c>
      <c r="BF8027" t="s">
        <v>4978</v>
      </c>
    </row>
    <row r="8028" spans="46:58" x14ac:dyDescent="0.25">
      <c r="AT8028" t="s">
        <v>2559</v>
      </c>
      <c r="AX8028" t="s">
        <v>4967</v>
      </c>
      <c r="AY8028" s="104">
        <v>46119.644444444442</v>
      </c>
      <c r="AZ8028">
        <v>146133</v>
      </c>
      <c r="BA8028" t="s">
        <v>4761</v>
      </c>
      <c r="BB8028" t="s">
        <v>5989</v>
      </c>
      <c r="BF8028" t="s">
        <v>5966</v>
      </c>
    </row>
    <row r="8029" spans="46:58" x14ac:dyDescent="0.25">
      <c r="AT8029" t="s">
        <v>432</v>
      </c>
      <c r="AX8029" t="s">
        <v>5406</v>
      </c>
      <c r="AY8029" s="104">
        <v>46119.644444444442</v>
      </c>
      <c r="AZ8029">
        <v>458988</v>
      </c>
      <c r="BA8029" t="s">
        <v>4728</v>
      </c>
      <c r="BB8029" t="s">
        <v>5989</v>
      </c>
      <c r="BF8029" t="s">
        <v>5942</v>
      </c>
    </row>
    <row r="8030" spans="46:58" x14ac:dyDescent="0.25">
      <c r="AT8030" t="s">
        <v>1292</v>
      </c>
      <c r="AX8030" t="s">
        <v>5845</v>
      </c>
      <c r="AY8030" s="104">
        <v>46119.645138888889</v>
      </c>
      <c r="AZ8030">
        <v>216260</v>
      </c>
      <c r="BA8030" t="s">
        <v>4728</v>
      </c>
      <c r="BB8030" t="s">
        <v>5989</v>
      </c>
      <c r="BC8030" t="s">
        <v>4731</v>
      </c>
      <c r="BF8030" t="s">
        <v>5948</v>
      </c>
    </row>
    <row r="8031" spans="46:58" x14ac:dyDescent="0.25">
      <c r="AT8031" t="s">
        <v>2391</v>
      </c>
      <c r="AU8031" t="s">
        <v>256</v>
      </c>
      <c r="AX8031" t="s">
        <v>7065</v>
      </c>
      <c r="AY8031" s="104">
        <v>46119.645138888889</v>
      </c>
      <c r="AZ8031">
        <v>1345602</v>
      </c>
      <c r="BA8031" t="s">
        <v>4761</v>
      </c>
      <c r="BB8031" t="s">
        <v>5989</v>
      </c>
      <c r="BC8031" t="s">
        <v>4731</v>
      </c>
      <c r="BF8031" t="s">
        <v>6074</v>
      </c>
    </row>
    <row r="8032" spans="46:58" x14ac:dyDescent="0.25">
      <c r="AT8032" t="s">
        <v>2345</v>
      </c>
      <c r="AX8032" t="s">
        <v>4743</v>
      </c>
      <c r="AY8032" s="104">
        <v>46119.645138888889</v>
      </c>
      <c r="AZ8032">
        <v>343239</v>
      </c>
      <c r="BA8032" t="s">
        <v>4728</v>
      </c>
      <c r="BB8032" t="s">
        <v>5989</v>
      </c>
      <c r="BF8032" t="s">
        <v>5931</v>
      </c>
    </row>
    <row r="8033" spans="46:58" x14ac:dyDescent="0.25">
      <c r="AT8033" t="s">
        <v>2624</v>
      </c>
      <c r="AX8033" t="s">
        <v>5807</v>
      </c>
      <c r="AY8033" s="104">
        <v>46119.645138888889</v>
      </c>
      <c r="AZ8033">
        <v>354698</v>
      </c>
      <c r="BA8033" t="s">
        <v>4728</v>
      </c>
      <c r="BB8033" t="s">
        <v>5989</v>
      </c>
      <c r="BF8033" t="s">
        <v>5931</v>
      </c>
    </row>
    <row r="8034" spans="46:58" x14ac:dyDescent="0.25">
      <c r="AT8034" t="s">
        <v>2383</v>
      </c>
      <c r="AX8034" t="s">
        <v>6740</v>
      </c>
      <c r="AY8034" s="104">
        <v>46119.645833333336</v>
      </c>
      <c r="AZ8034">
        <v>740287</v>
      </c>
      <c r="BA8034" t="s">
        <v>4728</v>
      </c>
      <c r="BB8034" t="s">
        <v>5989</v>
      </c>
      <c r="BF8034" t="s">
        <v>5931</v>
      </c>
    </row>
    <row r="8035" spans="46:58" x14ac:dyDescent="0.25">
      <c r="AT8035" t="s">
        <v>308</v>
      </c>
      <c r="AX8035" t="s">
        <v>8000</v>
      </c>
      <c r="AY8035" s="104">
        <v>46119.645833333336</v>
      </c>
      <c r="AZ8035">
        <v>255085</v>
      </c>
      <c r="BA8035" t="s">
        <v>4728</v>
      </c>
      <c r="BB8035" t="s">
        <v>5989</v>
      </c>
      <c r="BF8035" t="s">
        <v>5934</v>
      </c>
    </row>
    <row r="8036" spans="46:58" x14ac:dyDescent="0.25">
      <c r="AT8036" t="s">
        <v>414</v>
      </c>
      <c r="AX8036" t="s">
        <v>5101</v>
      </c>
      <c r="AY8036" s="104">
        <v>46119.645833333336</v>
      </c>
      <c r="AZ8036">
        <v>813436</v>
      </c>
      <c r="BA8036" t="s">
        <v>4728</v>
      </c>
      <c r="BB8036" t="s">
        <v>5989</v>
      </c>
      <c r="BF8036" t="s">
        <v>5931</v>
      </c>
    </row>
    <row r="8037" spans="46:58" x14ac:dyDescent="0.25">
      <c r="AT8037" t="s">
        <v>264</v>
      </c>
      <c r="AU8037" t="s">
        <v>2197</v>
      </c>
      <c r="AX8037" t="s">
        <v>7611</v>
      </c>
      <c r="AY8037" s="104">
        <v>46119.646527777775</v>
      </c>
      <c r="AZ8037">
        <v>734886</v>
      </c>
      <c r="BA8037" t="s">
        <v>4761</v>
      </c>
      <c r="BB8037" t="s">
        <v>5989</v>
      </c>
      <c r="BC8037" t="s">
        <v>4731</v>
      </c>
      <c r="BF8037" t="s">
        <v>5966</v>
      </c>
    </row>
    <row r="8038" spans="46:58" x14ac:dyDescent="0.25">
      <c r="AT8038" t="s">
        <v>223</v>
      </c>
      <c r="AU8038" t="s">
        <v>1891</v>
      </c>
      <c r="AX8038" t="s">
        <v>4776</v>
      </c>
      <c r="AY8038" s="104">
        <v>46119.646527777775</v>
      </c>
      <c r="AZ8038">
        <v>3310105</v>
      </c>
      <c r="BA8038" t="s">
        <v>4728</v>
      </c>
      <c r="BB8038" t="s">
        <v>5989</v>
      </c>
      <c r="BC8038" t="s">
        <v>4731</v>
      </c>
      <c r="BF8038" t="s">
        <v>6495</v>
      </c>
    </row>
    <row r="8039" spans="46:58" x14ac:dyDescent="0.25">
      <c r="AT8039" t="s">
        <v>1894</v>
      </c>
      <c r="AX8039" t="s">
        <v>5655</v>
      </c>
      <c r="AY8039" s="104">
        <v>46119.646527777775</v>
      </c>
      <c r="AZ8039">
        <v>309080</v>
      </c>
      <c r="BA8039" t="s">
        <v>4761</v>
      </c>
      <c r="BB8039" t="s">
        <v>5989</v>
      </c>
      <c r="BF8039" t="s">
        <v>5966</v>
      </c>
    </row>
    <row r="8040" spans="46:58" x14ac:dyDescent="0.25">
      <c r="AT8040" t="s">
        <v>836</v>
      </c>
      <c r="AX8040" t="s">
        <v>5072</v>
      </c>
      <c r="AY8040" s="104">
        <v>46119.647222222222</v>
      </c>
      <c r="AZ8040">
        <v>1734599</v>
      </c>
      <c r="BA8040" t="s">
        <v>4728</v>
      </c>
      <c r="BB8040" t="s">
        <v>5989</v>
      </c>
      <c r="BF8040" t="s">
        <v>5920</v>
      </c>
    </row>
    <row r="8041" spans="46:58" x14ac:dyDescent="0.25">
      <c r="AT8041" t="s">
        <v>2559</v>
      </c>
      <c r="AX8041" t="s">
        <v>4939</v>
      </c>
      <c r="AY8041" s="104">
        <v>46119.647222222222</v>
      </c>
      <c r="AZ8041">
        <v>87595</v>
      </c>
      <c r="BA8041" t="s">
        <v>4728</v>
      </c>
      <c r="BB8041" t="s">
        <v>5989</v>
      </c>
      <c r="BF8041" t="s">
        <v>5925</v>
      </c>
    </row>
    <row r="8042" spans="46:58" x14ac:dyDescent="0.25">
      <c r="AT8042" t="s">
        <v>1048</v>
      </c>
      <c r="AU8042" t="s">
        <v>220</v>
      </c>
      <c r="AX8042" t="s">
        <v>5627</v>
      </c>
      <c r="AY8042" s="104">
        <v>46119.647916666669</v>
      </c>
      <c r="AZ8042">
        <v>3084726</v>
      </c>
      <c r="BA8042" t="s">
        <v>4761</v>
      </c>
      <c r="BB8042" t="s">
        <v>5989</v>
      </c>
      <c r="BC8042" t="s">
        <v>4731</v>
      </c>
      <c r="BF8042" t="s">
        <v>6495</v>
      </c>
    </row>
    <row r="8043" spans="46:58" x14ac:dyDescent="0.25">
      <c r="AT8043" t="s">
        <v>1945</v>
      </c>
      <c r="AX8043" t="s">
        <v>5012</v>
      </c>
      <c r="AY8043" s="104">
        <v>46119.647916666669</v>
      </c>
      <c r="AZ8043">
        <v>116139</v>
      </c>
      <c r="BA8043" t="s">
        <v>4728</v>
      </c>
      <c r="BB8043" t="s">
        <v>5989</v>
      </c>
      <c r="BF8043" t="s">
        <v>4781</v>
      </c>
    </row>
    <row r="8044" spans="46:58" x14ac:dyDescent="0.25">
      <c r="AT8044" t="s">
        <v>1078</v>
      </c>
      <c r="AX8044" t="s">
        <v>4939</v>
      </c>
      <c r="AY8044" s="104">
        <v>46119.647916666669</v>
      </c>
      <c r="AZ8044">
        <v>354804</v>
      </c>
      <c r="BA8044" t="s">
        <v>4728</v>
      </c>
      <c r="BB8044" t="s">
        <v>5989</v>
      </c>
      <c r="BF8044" t="s">
        <v>5942</v>
      </c>
    </row>
    <row r="8045" spans="46:58" x14ac:dyDescent="0.25">
      <c r="AT8045" t="s">
        <v>1531</v>
      </c>
      <c r="AX8045" t="s">
        <v>8001</v>
      </c>
      <c r="AY8045" s="104">
        <v>46119.647916666669</v>
      </c>
      <c r="AZ8045">
        <v>285634</v>
      </c>
      <c r="BA8045" t="s">
        <v>4728</v>
      </c>
      <c r="BB8045" t="s">
        <v>5989</v>
      </c>
      <c r="BF8045" t="s">
        <v>5931</v>
      </c>
    </row>
    <row r="8046" spans="46:58" x14ac:dyDescent="0.25">
      <c r="AT8046" t="s">
        <v>1292</v>
      </c>
      <c r="AU8046" t="s">
        <v>683</v>
      </c>
      <c r="AX8046" t="s">
        <v>8002</v>
      </c>
      <c r="AY8046" s="104">
        <v>46119.648611111108</v>
      </c>
      <c r="AZ8046">
        <v>522963</v>
      </c>
      <c r="BA8046" t="s">
        <v>4728</v>
      </c>
      <c r="BB8046" t="s">
        <v>5989</v>
      </c>
      <c r="BC8046" t="s">
        <v>4731</v>
      </c>
      <c r="BF8046" t="s">
        <v>8003</v>
      </c>
    </row>
    <row r="8047" spans="46:58" x14ac:dyDescent="0.25">
      <c r="AT8047" t="s">
        <v>2403</v>
      </c>
      <c r="AX8047" t="s">
        <v>4763</v>
      </c>
      <c r="AY8047" s="104">
        <v>46119.648611111108</v>
      </c>
      <c r="AZ8047">
        <v>299539</v>
      </c>
      <c r="BA8047" t="s">
        <v>4728</v>
      </c>
      <c r="BB8047" t="s">
        <v>5989</v>
      </c>
      <c r="BF8047" t="s">
        <v>5942</v>
      </c>
    </row>
    <row r="8048" spans="46:58" x14ac:dyDescent="0.25">
      <c r="AT8048" t="s">
        <v>551</v>
      </c>
      <c r="AX8048" t="s">
        <v>5106</v>
      </c>
      <c r="AY8048" s="104">
        <v>46119.648611111108</v>
      </c>
      <c r="AZ8048">
        <v>488020</v>
      </c>
      <c r="BA8048" t="s">
        <v>4728</v>
      </c>
      <c r="BB8048" t="s">
        <v>5989</v>
      </c>
      <c r="BF8048" t="s">
        <v>5942</v>
      </c>
    </row>
    <row r="8049" spans="46:58" x14ac:dyDescent="0.25">
      <c r="AT8049" t="s">
        <v>1284</v>
      </c>
      <c r="AX8049" t="s">
        <v>5065</v>
      </c>
      <c r="AY8049" s="104">
        <v>46119.648611111108</v>
      </c>
      <c r="AZ8049">
        <v>3086905</v>
      </c>
      <c r="BA8049" t="s">
        <v>4761</v>
      </c>
      <c r="BB8049" t="s">
        <v>5989</v>
      </c>
      <c r="BF8049" t="s">
        <v>5918</v>
      </c>
    </row>
    <row r="8050" spans="46:58" x14ac:dyDescent="0.25">
      <c r="AT8050" t="s">
        <v>516</v>
      </c>
      <c r="AX8050" t="s">
        <v>8004</v>
      </c>
      <c r="AY8050" s="104">
        <v>46119.649305555555</v>
      </c>
      <c r="AZ8050">
        <v>83957</v>
      </c>
      <c r="BA8050" t="s">
        <v>4728</v>
      </c>
      <c r="BB8050" t="s">
        <v>5989</v>
      </c>
      <c r="BF8050" t="s">
        <v>5934</v>
      </c>
    </row>
    <row r="8051" spans="46:58" x14ac:dyDescent="0.25">
      <c r="AT8051" t="s">
        <v>264</v>
      </c>
      <c r="AX8051" t="s">
        <v>5202</v>
      </c>
      <c r="AY8051" s="104">
        <v>46119.649305555555</v>
      </c>
      <c r="AZ8051">
        <v>352559</v>
      </c>
      <c r="BA8051" t="s">
        <v>4728</v>
      </c>
      <c r="BB8051" t="s">
        <v>5989</v>
      </c>
      <c r="BF8051" t="s">
        <v>5931</v>
      </c>
    </row>
    <row r="8052" spans="46:58" x14ac:dyDescent="0.25">
      <c r="AT8052" t="s">
        <v>2559</v>
      </c>
      <c r="AX8052" t="s">
        <v>4796</v>
      </c>
      <c r="AY8052" s="104">
        <v>46119.649305555555</v>
      </c>
      <c r="AZ8052">
        <v>209003</v>
      </c>
      <c r="BA8052" t="s">
        <v>4761</v>
      </c>
      <c r="BB8052" t="s">
        <v>5989</v>
      </c>
      <c r="BF8052" t="s">
        <v>5966</v>
      </c>
    </row>
    <row r="8053" spans="46:58" x14ac:dyDescent="0.25">
      <c r="AT8053" t="s">
        <v>235</v>
      </c>
      <c r="AX8053" t="s">
        <v>7999</v>
      </c>
      <c r="AY8053" s="104">
        <v>46119.649305555555</v>
      </c>
      <c r="AZ8053">
        <v>1044881</v>
      </c>
      <c r="BA8053" t="s">
        <v>4728</v>
      </c>
      <c r="BB8053" t="s">
        <v>5989</v>
      </c>
      <c r="BF8053" t="s">
        <v>5931</v>
      </c>
    </row>
    <row r="8054" spans="46:58" x14ac:dyDescent="0.25">
      <c r="AT8054" t="s">
        <v>223</v>
      </c>
      <c r="AX8054" t="s">
        <v>6070</v>
      </c>
      <c r="AY8054" s="104">
        <v>46119.649305555555</v>
      </c>
      <c r="AZ8054">
        <v>994744</v>
      </c>
      <c r="BA8054" t="s">
        <v>4761</v>
      </c>
      <c r="BB8054" t="s">
        <v>5989</v>
      </c>
      <c r="BF8054" t="s">
        <v>5924</v>
      </c>
    </row>
    <row r="8055" spans="46:58" x14ac:dyDescent="0.25">
      <c r="AT8055" t="s">
        <v>1941</v>
      </c>
      <c r="AX8055" t="s">
        <v>5739</v>
      </c>
      <c r="AY8055" s="104">
        <v>46119.65</v>
      </c>
      <c r="AZ8055">
        <v>658792</v>
      </c>
      <c r="BA8055" t="s">
        <v>4728</v>
      </c>
      <c r="BB8055" t="s">
        <v>5989</v>
      </c>
      <c r="BF8055" t="s">
        <v>5942</v>
      </c>
    </row>
    <row r="8056" spans="46:58" x14ac:dyDescent="0.25">
      <c r="AT8056" t="s">
        <v>1276</v>
      </c>
      <c r="AX8056" t="s">
        <v>4890</v>
      </c>
      <c r="AY8056" s="104">
        <v>46119.65</v>
      </c>
      <c r="AZ8056">
        <v>170268</v>
      </c>
      <c r="BA8056" t="s">
        <v>4728</v>
      </c>
      <c r="BB8056" t="s">
        <v>5989</v>
      </c>
      <c r="BF8056" t="s">
        <v>5942</v>
      </c>
    </row>
    <row r="8057" spans="46:58" x14ac:dyDescent="0.25">
      <c r="AT8057" t="s">
        <v>1048</v>
      </c>
      <c r="AX8057" t="s">
        <v>7214</v>
      </c>
      <c r="AY8057" s="104">
        <v>46119.650694444441</v>
      </c>
      <c r="AZ8057">
        <v>1239645</v>
      </c>
      <c r="BA8057" t="s">
        <v>4728</v>
      </c>
      <c r="BB8057" t="s">
        <v>5989</v>
      </c>
      <c r="BF8057" t="s">
        <v>5918</v>
      </c>
    </row>
    <row r="8058" spans="46:58" x14ac:dyDescent="0.25">
      <c r="AT8058" t="s">
        <v>308</v>
      </c>
      <c r="AX8058" t="s">
        <v>4926</v>
      </c>
      <c r="AY8058" s="104">
        <v>46119.650694444441</v>
      </c>
      <c r="AZ8058">
        <v>724201</v>
      </c>
      <c r="BA8058" t="s">
        <v>4728</v>
      </c>
      <c r="BB8058" t="s">
        <v>5989</v>
      </c>
      <c r="BF8058" t="s">
        <v>5942</v>
      </c>
    </row>
    <row r="8059" spans="46:58" x14ac:dyDescent="0.25">
      <c r="AT8059" t="s">
        <v>852</v>
      </c>
      <c r="AX8059" t="s">
        <v>4755</v>
      </c>
      <c r="AY8059" s="104">
        <v>46119.650694444441</v>
      </c>
      <c r="AZ8059">
        <v>129769</v>
      </c>
      <c r="BA8059" t="s">
        <v>4728</v>
      </c>
      <c r="BB8059" t="s">
        <v>5989</v>
      </c>
      <c r="BF8059" t="s">
        <v>5925</v>
      </c>
    </row>
    <row r="8060" spans="46:58" x14ac:dyDescent="0.25">
      <c r="AT8060" t="s">
        <v>1134</v>
      </c>
      <c r="AX8060" t="s">
        <v>5503</v>
      </c>
      <c r="AY8060" s="104">
        <v>46119.650694444441</v>
      </c>
      <c r="AZ8060">
        <v>265002</v>
      </c>
      <c r="BA8060" t="s">
        <v>4728</v>
      </c>
      <c r="BB8060" t="s">
        <v>5989</v>
      </c>
      <c r="BF8060" t="s">
        <v>4781</v>
      </c>
    </row>
    <row r="8061" spans="46:58" x14ac:dyDescent="0.25">
      <c r="AT8061" t="s">
        <v>1945</v>
      </c>
      <c r="AX8061" t="s">
        <v>5612</v>
      </c>
      <c r="AY8061" s="104">
        <v>46119.650694444441</v>
      </c>
      <c r="AZ8061">
        <v>86136</v>
      </c>
      <c r="BA8061" t="s">
        <v>4728</v>
      </c>
      <c r="BB8061" t="s">
        <v>5989</v>
      </c>
      <c r="BF8061" t="s">
        <v>4781</v>
      </c>
    </row>
    <row r="8062" spans="46:58" x14ac:dyDescent="0.25">
      <c r="AT8062" t="s">
        <v>1894</v>
      </c>
      <c r="AX8062" t="s">
        <v>5442</v>
      </c>
      <c r="AY8062" s="104">
        <v>46119.650694444441</v>
      </c>
      <c r="AZ8062">
        <v>47321</v>
      </c>
      <c r="BA8062" t="s">
        <v>4728</v>
      </c>
      <c r="BB8062" t="s">
        <v>5989</v>
      </c>
      <c r="BF8062" t="s">
        <v>5925</v>
      </c>
    </row>
    <row r="8063" spans="46:58" x14ac:dyDescent="0.25">
      <c r="AT8063" t="s">
        <v>2345</v>
      </c>
      <c r="AX8063" t="s">
        <v>7355</v>
      </c>
      <c r="AY8063" s="104">
        <v>46119.651388888888</v>
      </c>
      <c r="AZ8063">
        <v>386712</v>
      </c>
      <c r="BA8063" t="s">
        <v>4728</v>
      </c>
      <c r="BB8063" t="s">
        <v>5989</v>
      </c>
      <c r="BF8063" t="s">
        <v>5942</v>
      </c>
    </row>
    <row r="8064" spans="46:58" x14ac:dyDescent="0.25">
      <c r="AT8064" t="s">
        <v>432</v>
      </c>
      <c r="AX8064" t="s">
        <v>5611</v>
      </c>
      <c r="AY8064" s="104">
        <v>46119.651388888888</v>
      </c>
      <c r="AZ8064">
        <v>246937</v>
      </c>
      <c r="BA8064" t="s">
        <v>4761</v>
      </c>
      <c r="BB8064" t="s">
        <v>5989</v>
      </c>
      <c r="BF8064" t="s">
        <v>5966</v>
      </c>
    </row>
    <row r="8065" spans="46:58" x14ac:dyDescent="0.25">
      <c r="AT8065" t="s">
        <v>1559</v>
      </c>
      <c r="AU8065" t="s">
        <v>220</v>
      </c>
      <c r="AX8065" t="s">
        <v>5612</v>
      </c>
      <c r="AY8065" s="104">
        <v>46119.651388888888</v>
      </c>
      <c r="AZ8065">
        <v>644174</v>
      </c>
      <c r="BA8065" t="s">
        <v>4728</v>
      </c>
      <c r="BB8065" t="s">
        <v>5989</v>
      </c>
      <c r="BC8065" t="s">
        <v>4731</v>
      </c>
      <c r="BF8065" t="s">
        <v>6495</v>
      </c>
    </row>
    <row r="8066" spans="46:58" x14ac:dyDescent="0.25">
      <c r="AT8066" t="s">
        <v>516</v>
      </c>
      <c r="AX8066" t="s">
        <v>8005</v>
      </c>
      <c r="AY8066" s="104">
        <v>46119.652083333334</v>
      </c>
      <c r="AZ8066">
        <v>272449</v>
      </c>
      <c r="BA8066" t="s">
        <v>4728</v>
      </c>
      <c r="BB8066" t="s">
        <v>5989</v>
      </c>
      <c r="BF8066" t="s">
        <v>5918</v>
      </c>
    </row>
    <row r="8067" spans="46:58" x14ac:dyDescent="0.25">
      <c r="AT8067" t="s">
        <v>298</v>
      </c>
      <c r="AU8067" t="s">
        <v>1688</v>
      </c>
      <c r="AX8067" t="s">
        <v>5657</v>
      </c>
      <c r="AY8067" s="104">
        <v>46119.652083333334</v>
      </c>
      <c r="AZ8067">
        <v>817843</v>
      </c>
      <c r="BA8067" t="s">
        <v>4728</v>
      </c>
      <c r="BB8067" t="s">
        <v>5989</v>
      </c>
      <c r="BC8067" t="s">
        <v>4731</v>
      </c>
      <c r="BF8067" t="s">
        <v>5741</v>
      </c>
    </row>
    <row r="8068" spans="46:58" x14ac:dyDescent="0.25">
      <c r="AT8068" t="s">
        <v>744</v>
      </c>
      <c r="AU8068" t="s">
        <v>852</v>
      </c>
      <c r="AX8068" t="s">
        <v>5657</v>
      </c>
      <c r="AY8068" s="104">
        <v>46119.652083333334</v>
      </c>
      <c r="AZ8068">
        <v>357436</v>
      </c>
      <c r="BA8068" t="s">
        <v>4728</v>
      </c>
      <c r="BB8068" t="s">
        <v>42</v>
      </c>
      <c r="BC8068" t="s">
        <v>5989</v>
      </c>
      <c r="BF8068" t="s">
        <v>5933</v>
      </c>
    </row>
    <row r="8069" spans="46:58" x14ac:dyDescent="0.25">
      <c r="AT8069" t="s">
        <v>1531</v>
      </c>
      <c r="AX8069" t="s">
        <v>5434</v>
      </c>
      <c r="AY8069" s="104">
        <v>46119.652083333334</v>
      </c>
      <c r="AZ8069">
        <v>530483</v>
      </c>
      <c r="BA8069" t="s">
        <v>4728</v>
      </c>
      <c r="BB8069" t="s">
        <v>5989</v>
      </c>
      <c r="BF8069" t="s">
        <v>5931</v>
      </c>
    </row>
    <row r="8070" spans="46:58" x14ac:dyDescent="0.25">
      <c r="AT8070" t="s">
        <v>2559</v>
      </c>
      <c r="AX8070" t="s">
        <v>5649</v>
      </c>
      <c r="AY8070" s="104">
        <v>46119.652777777781</v>
      </c>
      <c r="AZ8070">
        <v>80893</v>
      </c>
      <c r="BA8070" t="s">
        <v>4728</v>
      </c>
      <c r="BB8070" t="s">
        <v>5989</v>
      </c>
      <c r="BF8070" t="s">
        <v>5925</v>
      </c>
    </row>
    <row r="8071" spans="46:58" x14ac:dyDescent="0.25">
      <c r="AT8071" t="s">
        <v>1292</v>
      </c>
      <c r="AU8071" t="s">
        <v>683</v>
      </c>
      <c r="AX8071" t="s">
        <v>8006</v>
      </c>
      <c r="AY8071" s="104">
        <v>46119.652777777781</v>
      </c>
      <c r="AZ8071">
        <v>1346505</v>
      </c>
      <c r="BA8071" t="s">
        <v>4761</v>
      </c>
      <c r="BB8071" t="s">
        <v>5989</v>
      </c>
      <c r="BC8071" t="s">
        <v>4731</v>
      </c>
      <c r="BF8071" t="s">
        <v>6189</v>
      </c>
    </row>
    <row r="8072" spans="46:58" x14ac:dyDescent="0.25">
      <c r="AT8072" t="s">
        <v>1894</v>
      </c>
      <c r="AX8072" t="s">
        <v>5614</v>
      </c>
      <c r="AY8072" s="104">
        <v>46119.652777777781</v>
      </c>
      <c r="AZ8072">
        <v>409570</v>
      </c>
      <c r="BA8072" t="s">
        <v>4728</v>
      </c>
      <c r="BB8072" t="s">
        <v>5989</v>
      </c>
      <c r="BF8072" t="s">
        <v>5920</v>
      </c>
    </row>
    <row r="8073" spans="46:58" x14ac:dyDescent="0.25">
      <c r="AT8073" t="s">
        <v>2403</v>
      </c>
      <c r="AX8073" t="s">
        <v>5012</v>
      </c>
      <c r="AY8073" s="104">
        <v>46119.652777777781</v>
      </c>
      <c r="AZ8073">
        <v>326923</v>
      </c>
      <c r="BA8073" t="s">
        <v>4728</v>
      </c>
      <c r="BB8073" t="s">
        <v>5989</v>
      </c>
      <c r="BF8073" t="s">
        <v>5931</v>
      </c>
    </row>
    <row r="8074" spans="46:58" x14ac:dyDescent="0.25">
      <c r="AT8074" t="s">
        <v>76</v>
      </c>
      <c r="AX8074" t="s">
        <v>7593</v>
      </c>
      <c r="AY8074" s="104">
        <v>46119.652777777781</v>
      </c>
      <c r="AZ8074">
        <v>1043162</v>
      </c>
      <c r="BA8074" t="s">
        <v>4728</v>
      </c>
      <c r="BB8074" t="s">
        <v>5989</v>
      </c>
      <c r="BF8074" t="s">
        <v>6069</v>
      </c>
    </row>
    <row r="8075" spans="46:58" x14ac:dyDescent="0.25">
      <c r="AT8075" t="s">
        <v>1945</v>
      </c>
      <c r="AX8075" t="s">
        <v>5649</v>
      </c>
      <c r="AY8075" s="104">
        <v>46119.65347222222</v>
      </c>
      <c r="AZ8075">
        <v>287478</v>
      </c>
      <c r="BA8075" t="s">
        <v>4728</v>
      </c>
      <c r="BB8075" t="s">
        <v>5989</v>
      </c>
      <c r="BF8075" t="s">
        <v>5918</v>
      </c>
    </row>
    <row r="8076" spans="46:58" x14ac:dyDescent="0.25">
      <c r="AT8076" t="s">
        <v>1276</v>
      </c>
      <c r="AX8076" t="s">
        <v>4840</v>
      </c>
      <c r="AY8076" s="104">
        <v>46119.65347222222</v>
      </c>
      <c r="AZ8076">
        <v>293654</v>
      </c>
      <c r="BA8076" t="s">
        <v>4728</v>
      </c>
      <c r="BB8076" t="s">
        <v>5989</v>
      </c>
      <c r="BF8076" t="s">
        <v>5931</v>
      </c>
    </row>
    <row r="8077" spans="46:58" x14ac:dyDescent="0.25">
      <c r="AT8077" t="s">
        <v>1078</v>
      </c>
      <c r="AX8077" t="s">
        <v>5382</v>
      </c>
      <c r="AY8077" s="104">
        <v>46119.65347222222</v>
      </c>
      <c r="AZ8077">
        <v>469616</v>
      </c>
      <c r="BA8077" t="s">
        <v>4728</v>
      </c>
      <c r="BB8077" t="s">
        <v>5989</v>
      </c>
      <c r="BF8077" t="s">
        <v>4781</v>
      </c>
    </row>
    <row r="8078" spans="46:58" x14ac:dyDescent="0.25">
      <c r="AT8078" t="s">
        <v>2391</v>
      </c>
      <c r="AX8078" t="s">
        <v>4890</v>
      </c>
      <c r="AY8078" s="104">
        <v>46119.654166666667</v>
      </c>
      <c r="AZ8078">
        <v>1856866</v>
      </c>
      <c r="BA8078" t="s">
        <v>4761</v>
      </c>
      <c r="BB8078" t="s">
        <v>5989</v>
      </c>
      <c r="BF8078" t="s">
        <v>5966</v>
      </c>
    </row>
    <row r="8079" spans="46:58" x14ac:dyDescent="0.25">
      <c r="AT8079" t="s">
        <v>1124</v>
      </c>
      <c r="AX8079" t="s">
        <v>4796</v>
      </c>
      <c r="AY8079" s="104">
        <v>46119.654166666667</v>
      </c>
      <c r="AZ8079">
        <v>163375</v>
      </c>
      <c r="BA8079" t="s">
        <v>4728</v>
      </c>
      <c r="BB8079" t="s">
        <v>5989</v>
      </c>
      <c r="BF8079" t="s">
        <v>5942</v>
      </c>
    </row>
    <row r="8080" spans="46:58" x14ac:dyDescent="0.25">
      <c r="AT8080" t="s">
        <v>264</v>
      </c>
      <c r="AX8080" t="s">
        <v>8007</v>
      </c>
      <c r="AY8080" s="104">
        <v>46119.654861111114</v>
      </c>
      <c r="AZ8080">
        <v>80346</v>
      </c>
      <c r="BA8080" t="s">
        <v>4728</v>
      </c>
      <c r="BB8080" t="s">
        <v>5989</v>
      </c>
      <c r="BF8080" t="s">
        <v>5925</v>
      </c>
    </row>
    <row r="8081" spans="46:58" x14ac:dyDescent="0.25">
      <c r="AT8081" t="s">
        <v>2559</v>
      </c>
      <c r="AX8081" t="s">
        <v>6134</v>
      </c>
      <c r="AY8081" s="104">
        <v>46119.654861111114</v>
      </c>
      <c r="AZ8081">
        <v>243205</v>
      </c>
      <c r="BA8081" t="s">
        <v>4761</v>
      </c>
      <c r="BB8081" t="s">
        <v>5989</v>
      </c>
      <c r="BF8081" t="s">
        <v>5966</v>
      </c>
    </row>
    <row r="8082" spans="46:58" x14ac:dyDescent="0.25">
      <c r="AT8082" t="s">
        <v>2383</v>
      </c>
      <c r="AX8082" t="s">
        <v>5839</v>
      </c>
      <c r="AY8082" s="104">
        <v>46119.654861111114</v>
      </c>
      <c r="AZ8082">
        <v>341146</v>
      </c>
      <c r="BA8082" t="s">
        <v>4728</v>
      </c>
      <c r="BB8082" t="s">
        <v>5989</v>
      </c>
      <c r="BF8082" t="s">
        <v>5958</v>
      </c>
    </row>
    <row r="8083" spans="46:58" x14ac:dyDescent="0.25">
      <c r="AT8083" t="s">
        <v>1985</v>
      </c>
      <c r="AX8083" t="s">
        <v>5493</v>
      </c>
      <c r="AY8083" s="104">
        <v>46119.655555555553</v>
      </c>
      <c r="AZ8083">
        <v>1042739</v>
      </c>
      <c r="BA8083" t="s">
        <v>4728</v>
      </c>
      <c r="BB8083" t="s">
        <v>5989</v>
      </c>
      <c r="BF8083" t="s">
        <v>5942</v>
      </c>
    </row>
    <row r="8084" spans="46:58" x14ac:dyDescent="0.25">
      <c r="AT8084" t="s">
        <v>1559</v>
      </c>
      <c r="AX8084" t="s">
        <v>5272</v>
      </c>
      <c r="AY8084" s="104">
        <v>46119.655555555553</v>
      </c>
      <c r="AZ8084">
        <v>1762471</v>
      </c>
      <c r="BA8084" t="s">
        <v>4728</v>
      </c>
      <c r="BB8084" t="s">
        <v>5989</v>
      </c>
      <c r="BF8084" t="s">
        <v>5942</v>
      </c>
    </row>
    <row r="8085" spans="46:58" x14ac:dyDescent="0.25">
      <c r="AT8085" t="s">
        <v>551</v>
      </c>
      <c r="AX8085" t="s">
        <v>8008</v>
      </c>
      <c r="AY8085" s="104">
        <v>46119.655555555553</v>
      </c>
      <c r="AZ8085">
        <v>76109</v>
      </c>
      <c r="BA8085" t="s">
        <v>4728</v>
      </c>
      <c r="BB8085" t="s">
        <v>5989</v>
      </c>
      <c r="BF8085" t="s">
        <v>5925</v>
      </c>
    </row>
    <row r="8086" spans="46:58" x14ac:dyDescent="0.25">
      <c r="AT8086" t="s">
        <v>2345</v>
      </c>
      <c r="AX8086" t="s">
        <v>4961</v>
      </c>
      <c r="AY8086" s="104">
        <v>46119.655555555553</v>
      </c>
      <c r="AZ8086">
        <v>742317</v>
      </c>
      <c r="BA8086" t="s">
        <v>4728</v>
      </c>
      <c r="BB8086" t="s">
        <v>5989</v>
      </c>
      <c r="BF8086" t="s">
        <v>5931</v>
      </c>
    </row>
    <row r="8087" spans="46:58" x14ac:dyDescent="0.25">
      <c r="AT8087" t="s">
        <v>264</v>
      </c>
      <c r="AX8087" t="s">
        <v>4894</v>
      </c>
      <c r="AY8087" s="104">
        <v>46119.655555555553</v>
      </c>
      <c r="AZ8087">
        <v>540731</v>
      </c>
      <c r="BA8087" t="s">
        <v>4728</v>
      </c>
      <c r="BB8087" t="s">
        <v>5989</v>
      </c>
      <c r="BF8087" t="s">
        <v>5920</v>
      </c>
    </row>
    <row r="8088" spans="46:58" x14ac:dyDescent="0.25">
      <c r="AT8088" t="s">
        <v>414</v>
      </c>
      <c r="AX8088" t="s">
        <v>5416</v>
      </c>
      <c r="AY8088" s="104">
        <v>46119.655555555553</v>
      </c>
      <c r="AZ8088">
        <v>189493</v>
      </c>
      <c r="BA8088" t="s">
        <v>4728</v>
      </c>
      <c r="BB8088" t="s">
        <v>5989</v>
      </c>
      <c r="BF8088" t="s">
        <v>5934</v>
      </c>
    </row>
    <row r="8089" spans="46:58" x14ac:dyDescent="0.25">
      <c r="AT8089" t="s">
        <v>551</v>
      </c>
      <c r="AX8089" t="s">
        <v>7611</v>
      </c>
      <c r="AY8089" s="104">
        <v>46119.65625</v>
      </c>
      <c r="AZ8089">
        <v>1194906</v>
      </c>
      <c r="BA8089" t="s">
        <v>4761</v>
      </c>
      <c r="BB8089" t="s">
        <v>5989</v>
      </c>
      <c r="BF8089" t="s">
        <v>5966</v>
      </c>
    </row>
    <row r="8090" spans="46:58" x14ac:dyDescent="0.25">
      <c r="AT8090" t="s">
        <v>1379</v>
      </c>
      <c r="AU8090" t="s">
        <v>2650</v>
      </c>
      <c r="AX8090" t="s">
        <v>8008</v>
      </c>
      <c r="AY8090" s="104">
        <v>46119.65625</v>
      </c>
      <c r="AZ8090">
        <v>284030</v>
      </c>
      <c r="BA8090" t="s">
        <v>4728</v>
      </c>
      <c r="BB8090" t="s">
        <v>5989</v>
      </c>
      <c r="BF8090" t="s">
        <v>6069</v>
      </c>
    </row>
    <row r="8091" spans="46:58" x14ac:dyDescent="0.25">
      <c r="AT8091" t="s">
        <v>1124</v>
      </c>
      <c r="AX8091" t="s">
        <v>7996</v>
      </c>
      <c r="AY8091" s="104">
        <v>46119.656944444447</v>
      </c>
      <c r="AZ8091">
        <v>237734</v>
      </c>
      <c r="BA8091" t="s">
        <v>4728</v>
      </c>
      <c r="BB8091" t="s">
        <v>5989</v>
      </c>
      <c r="BF8091" t="s">
        <v>5918</v>
      </c>
    </row>
    <row r="8092" spans="46:58" x14ac:dyDescent="0.25">
      <c r="AT8092" t="s">
        <v>1945</v>
      </c>
      <c r="AU8092" t="s">
        <v>2197</v>
      </c>
      <c r="AX8092" t="s">
        <v>4757</v>
      </c>
      <c r="AY8092" s="104">
        <v>46119.656944444447</v>
      </c>
      <c r="AZ8092">
        <v>525322</v>
      </c>
      <c r="BA8092" t="s">
        <v>4728</v>
      </c>
      <c r="BB8092" t="s">
        <v>5989</v>
      </c>
      <c r="BC8092" t="s">
        <v>4731</v>
      </c>
      <c r="BF8092" t="s">
        <v>6382</v>
      </c>
    </row>
    <row r="8093" spans="46:58" x14ac:dyDescent="0.25">
      <c r="AT8093" t="s">
        <v>516</v>
      </c>
      <c r="AX8093" t="s">
        <v>7233</v>
      </c>
      <c r="AY8093" s="104">
        <v>46119.656944444447</v>
      </c>
      <c r="AZ8093">
        <v>302683</v>
      </c>
      <c r="BA8093" t="s">
        <v>4728</v>
      </c>
      <c r="BB8093" t="s">
        <v>5989</v>
      </c>
      <c r="BF8093" t="s">
        <v>5931</v>
      </c>
    </row>
    <row r="8094" spans="46:58" x14ac:dyDescent="0.25">
      <c r="AT8094" t="s">
        <v>2403</v>
      </c>
      <c r="AX8094" t="s">
        <v>5435</v>
      </c>
      <c r="AY8094" s="104">
        <v>46119.656944444447</v>
      </c>
      <c r="AZ8094">
        <v>1597176</v>
      </c>
      <c r="BA8094" t="s">
        <v>4761</v>
      </c>
      <c r="BB8094" t="s">
        <v>5989</v>
      </c>
      <c r="BF8094" t="s">
        <v>5966</v>
      </c>
    </row>
    <row r="8095" spans="46:58" x14ac:dyDescent="0.25">
      <c r="AT8095" t="s">
        <v>2624</v>
      </c>
      <c r="AX8095" t="s">
        <v>7087</v>
      </c>
      <c r="AY8095" s="104">
        <v>46119.656944444447</v>
      </c>
      <c r="AZ8095">
        <v>2061855</v>
      </c>
      <c r="BA8095" t="s">
        <v>4728</v>
      </c>
      <c r="BB8095" t="s">
        <v>5989</v>
      </c>
      <c r="BF8095" t="s">
        <v>5942</v>
      </c>
    </row>
    <row r="8096" spans="46:58" x14ac:dyDescent="0.25">
      <c r="AT8096" t="s">
        <v>1276</v>
      </c>
      <c r="AX8096" t="s">
        <v>5121</v>
      </c>
      <c r="AY8096" s="104">
        <v>46119.656944444447</v>
      </c>
      <c r="AZ8096">
        <v>306507</v>
      </c>
      <c r="BA8096" t="s">
        <v>4728</v>
      </c>
      <c r="BB8096" t="s">
        <v>5989</v>
      </c>
      <c r="BF8096" t="s">
        <v>5931</v>
      </c>
    </row>
    <row r="8097" spans="46:58" x14ac:dyDescent="0.25">
      <c r="AT8097" t="s">
        <v>1894</v>
      </c>
      <c r="AX8097" t="s">
        <v>8009</v>
      </c>
      <c r="AY8097" s="104">
        <v>46119.656944444447</v>
      </c>
      <c r="AZ8097">
        <v>2016696</v>
      </c>
      <c r="BA8097" t="s">
        <v>4761</v>
      </c>
      <c r="BB8097" t="s">
        <v>5989</v>
      </c>
      <c r="BF8097" t="s">
        <v>5966</v>
      </c>
    </row>
    <row r="8098" spans="46:58" x14ac:dyDescent="0.25">
      <c r="AT8098" t="s">
        <v>1134</v>
      </c>
      <c r="AX8098" t="s">
        <v>6573</v>
      </c>
      <c r="AY8098" s="104">
        <v>46119.657638888886</v>
      </c>
      <c r="AZ8098">
        <v>260529</v>
      </c>
      <c r="BA8098" t="s">
        <v>4728</v>
      </c>
      <c r="BB8098" t="s">
        <v>5989</v>
      </c>
      <c r="BF8098" t="s">
        <v>4781</v>
      </c>
    </row>
    <row r="8099" spans="46:58" x14ac:dyDescent="0.25">
      <c r="AT8099" t="s">
        <v>2431</v>
      </c>
      <c r="AX8099" t="s">
        <v>6401</v>
      </c>
      <c r="AY8099" s="104">
        <v>46119.657638888886</v>
      </c>
      <c r="AZ8099">
        <v>116630</v>
      </c>
      <c r="BA8099" t="s">
        <v>4728</v>
      </c>
      <c r="BB8099" t="s">
        <v>5989</v>
      </c>
      <c r="BF8099" t="s">
        <v>5925</v>
      </c>
    </row>
    <row r="8100" spans="46:58" x14ac:dyDescent="0.25">
      <c r="AT8100" t="s">
        <v>78</v>
      </c>
      <c r="AX8100" t="s">
        <v>6719</v>
      </c>
      <c r="AY8100" s="104">
        <v>46119.657638888886</v>
      </c>
      <c r="AZ8100">
        <v>320060</v>
      </c>
      <c r="BA8100" t="s">
        <v>4761</v>
      </c>
      <c r="BB8100" t="s">
        <v>5989</v>
      </c>
      <c r="BF8100" t="s">
        <v>5966</v>
      </c>
    </row>
    <row r="8101" spans="46:58" x14ac:dyDescent="0.25">
      <c r="AT8101" t="s">
        <v>1134</v>
      </c>
      <c r="AX8101" t="s">
        <v>5185</v>
      </c>
      <c r="AY8101" s="104">
        <v>46119.657638888886</v>
      </c>
      <c r="AZ8101">
        <v>297246</v>
      </c>
      <c r="BA8101" t="s">
        <v>4728</v>
      </c>
      <c r="BB8101" t="s">
        <v>5989</v>
      </c>
      <c r="BF8101" t="s">
        <v>5925</v>
      </c>
    </row>
    <row r="8102" spans="46:58" x14ac:dyDescent="0.25">
      <c r="AT8102" t="s">
        <v>1292</v>
      </c>
      <c r="AX8102" t="s">
        <v>5001</v>
      </c>
      <c r="AY8102" s="104">
        <v>46119.658333333333</v>
      </c>
      <c r="AZ8102">
        <v>56489</v>
      </c>
      <c r="BA8102" t="s">
        <v>4728</v>
      </c>
      <c r="BB8102" t="s">
        <v>5989</v>
      </c>
      <c r="BF8102" t="s">
        <v>5948</v>
      </c>
    </row>
    <row r="8103" spans="46:58" x14ac:dyDescent="0.25">
      <c r="AT8103" t="s">
        <v>71</v>
      </c>
      <c r="AX8103" t="s">
        <v>4776</v>
      </c>
      <c r="AY8103" s="104">
        <v>46119.658333333333</v>
      </c>
      <c r="AZ8103">
        <v>579499</v>
      </c>
      <c r="BA8103" t="s">
        <v>4728</v>
      </c>
      <c r="BB8103" t="s">
        <v>5989</v>
      </c>
      <c r="BF8103" t="s">
        <v>5931</v>
      </c>
    </row>
    <row r="8104" spans="46:58" x14ac:dyDescent="0.25">
      <c r="AT8104" t="s">
        <v>1941</v>
      </c>
      <c r="AX8104" t="s">
        <v>5001</v>
      </c>
      <c r="AY8104" s="104">
        <v>46119.658333333333</v>
      </c>
      <c r="AZ8104">
        <v>235087</v>
      </c>
      <c r="BA8104" t="s">
        <v>4728</v>
      </c>
      <c r="BB8104" t="s">
        <v>5989</v>
      </c>
      <c r="BF8104" t="s">
        <v>5920</v>
      </c>
    </row>
    <row r="8105" spans="46:58" x14ac:dyDescent="0.25">
      <c r="AT8105" t="s">
        <v>414</v>
      </c>
      <c r="AU8105" t="s">
        <v>256</v>
      </c>
      <c r="AX8105" t="s">
        <v>5108</v>
      </c>
      <c r="AY8105" s="104">
        <v>46119.658333333333</v>
      </c>
      <c r="AZ8105">
        <v>385114</v>
      </c>
      <c r="BA8105" t="s">
        <v>4728</v>
      </c>
      <c r="BB8105" t="s">
        <v>5989</v>
      </c>
      <c r="BC8105" t="s">
        <v>4731</v>
      </c>
      <c r="BF8105" t="s">
        <v>6802</v>
      </c>
    </row>
    <row r="8106" spans="46:58" x14ac:dyDescent="0.25">
      <c r="AT8106" t="s">
        <v>308</v>
      </c>
      <c r="AX8106" t="s">
        <v>6401</v>
      </c>
      <c r="AY8106" s="104">
        <v>46119.65902777778</v>
      </c>
      <c r="AZ8106">
        <v>322082</v>
      </c>
      <c r="BA8106" t="s">
        <v>4728</v>
      </c>
      <c r="BB8106" t="s">
        <v>5989</v>
      </c>
      <c r="BF8106" t="s">
        <v>5942</v>
      </c>
    </row>
    <row r="8107" spans="46:58" x14ac:dyDescent="0.25">
      <c r="AT8107" t="s">
        <v>1292</v>
      </c>
      <c r="AX8107" t="s">
        <v>4782</v>
      </c>
      <c r="AY8107" s="104">
        <v>46119.65902777778</v>
      </c>
      <c r="AZ8107">
        <v>147444</v>
      </c>
      <c r="BA8107" t="s">
        <v>4728</v>
      </c>
      <c r="BB8107" t="s">
        <v>5989</v>
      </c>
      <c r="BF8107" t="s">
        <v>5942</v>
      </c>
    </row>
    <row r="8108" spans="46:58" x14ac:dyDescent="0.25">
      <c r="AT8108" t="s">
        <v>1124</v>
      </c>
      <c r="AX8108" t="s">
        <v>4843</v>
      </c>
      <c r="AY8108" s="104">
        <v>46119.65902777778</v>
      </c>
      <c r="AZ8108">
        <v>199393</v>
      </c>
      <c r="BA8108" t="s">
        <v>4728</v>
      </c>
      <c r="BB8108" t="s">
        <v>5989</v>
      </c>
      <c r="BF8108" t="s">
        <v>5925</v>
      </c>
    </row>
    <row r="8109" spans="46:58" x14ac:dyDescent="0.25">
      <c r="AT8109" t="s">
        <v>2383</v>
      </c>
      <c r="AX8109" t="s">
        <v>4854</v>
      </c>
      <c r="AY8109" s="104">
        <v>46119.659722222219</v>
      </c>
      <c r="AZ8109">
        <v>302554</v>
      </c>
      <c r="BA8109" t="s">
        <v>4728</v>
      </c>
      <c r="BB8109" t="s">
        <v>5989</v>
      </c>
      <c r="BF8109" t="s">
        <v>5942</v>
      </c>
    </row>
    <row r="8110" spans="46:58" x14ac:dyDescent="0.25">
      <c r="AT8110" t="s">
        <v>1894</v>
      </c>
      <c r="AX8110" t="s">
        <v>4900</v>
      </c>
      <c r="AY8110" s="104">
        <v>46119.659722222219</v>
      </c>
      <c r="AZ8110">
        <v>172821</v>
      </c>
      <c r="BA8110" t="s">
        <v>4728</v>
      </c>
      <c r="BB8110" t="s">
        <v>5989</v>
      </c>
      <c r="BF8110" t="s">
        <v>4781</v>
      </c>
    </row>
    <row r="8111" spans="46:58" x14ac:dyDescent="0.25">
      <c r="AT8111" t="s">
        <v>1945</v>
      </c>
      <c r="AX8111" t="s">
        <v>5072</v>
      </c>
      <c r="AY8111" s="104">
        <v>46119.660416666666</v>
      </c>
      <c r="AZ8111">
        <v>82222</v>
      </c>
      <c r="BA8111" t="s">
        <v>4728</v>
      </c>
      <c r="BB8111" t="s">
        <v>5989</v>
      </c>
      <c r="BF8111" t="s">
        <v>4781</v>
      </c>
    </row>
    <row r="8112" spans="46:58" x14ac:dyDescent="0.25">
      <c r="AT8112" t="s">
        <v>1379</v>
      </c>
      <c r="AX8112" t="s">
        <v>6154</v>
      </c>
      <c r="AY8112" s="104">
        <v>46119.660416666666</v>
      </c>
      <c r="AZ8112">
        <v>536818</v>
      </c>
      <c r="BA8112" t="s">
        <v>4728</v>
      </c>
      <c r="BB8112" t="s">
        <v>5989</v>
      </c>
      <c r="BF8112" t="s">
        <v>5918</v>
      </c>
    </row>
    <row r="8113" spans="46:58" x14ac:dyDescent="0.25">
      <c r="AT8113" t="s">
        <v>1507</v>
      </c>
      <c r="AX8113" t="s">
        <v>7392</v>
      </c>
      <c r="AY8113" s="104">
        <v>46119.660416666666</v>
      </c>
      <c r="AZ8113">
        <v>105986</v>
      </c>
      <c r="BA8113" t="s">
        <v>4728</v>
      </c>
      <c r="BB8113" t="s">
        <v>5989</v>
      </c>
      <c r="BF8113" t="s">
        <v>4781</v>
      </c>
    </row>
    <row r="8114" spans="46:58" x14ac:dyDescent="0.25">
      <c r="AT8114" t="s">
        <v>1955</v>
      </c>
      <c r="AX8114" t="s">
        <v>5072</v>
      </c>
      <c r="AY8114" s="104">
        <v>46119.661111111112</v>
      </c>
      <c r="AZ8114">
        <v>31555</v>
      </c>
      <c r="BA8114" t="s">
        <v>4728</v>
      </c>
      <c r="BB8114" t="s">
        <v>5989</v>
      </c>
      <c r="BF8114" t="s">
        <v>5942</v>
      </c>
    </row>
    <row r="8115" spans="46:58" x14ac:dyDescent="0.25">
      <c r="AT8115" t="s">
        <v>205</v>
      </c>
      <c r="AX8115" t="s">
        <v>5072</v>
      </c>
      <c r="AY8115" s="104">
        <v>46119.661111111112</v>
      </c>
      <c r="AZ8115">
        <v>53624</v>
      </c>
      <c r="BA8115" t="s">
        <v>4728</v>
      </c>
      <c r="BB8115" t="s">
        <v>5989</v>
      </c>
      <c r="BF8115" t="s">
        <v>5925</v>
      </c>
    </row>
    <row r="8116" spans="46:58" x14ac:dyDescent="0.25">
      <c r="AT8116" t="s">
        <v>223</v>
      </c>
      <c r="AX8116" t="s">
        <v>5108</v>
      </c>
      <c r="AY8116" s="104">
        <v>46119.661111111112</v>
      </c>
      <c r="AZ8116">
        <v>91806</v>
      </c>
      <c r="BA8116" t="s">
        <v>4728</v>
      </c>
      <c r="BB8116" t="s">
        <v>5989</v>
      </c>
      <c r="BF8116" t="s">
        <v>4781</v>
      </c>
    </row>
    <row r="8117" spans="46:58" x14ac:dyDescent="0.25">
      <c r="AT8117" t="s">
        <v>1945</v>
      </c>
      <c r="AX8117" t="s">
        <v>5442</v>
      </c>
      <c r="AY8117" s="104">
        <v>46119.661111111112</v>
      </c>
      <c r="AZ8117">
        <v>263627</v>
      </c>
      <c r="BA8117" t="s">
        <v>4728</v>
      </c>
      <c r="BB8117" t="s">
        <v>5989</v>
      </c>
      <c r="BF8117" t="s">
        <v>5918</v>
      </c>
    </row>
    <row r="8118" spans="46:58" x14ac:dyDescent="0.25">
      <c r="AT8118" t="s">
        <v>516</v>
      </c>
      <c r="AX8118" t="s">
        <v>4900</v>
      </c>
      <c r="AY8118" s="104">
        <v>46119.661805555559</v>
      </c>
      <c r="AZ8118">
        <v>197471</v>
      </c>
      <c r="BA8118" t="s">
        <v>4728</v>
      </c>
      <c r="BB8118" t="s">
        <v>5989</v>
      </c>
      <c r="BF8118" t="s">
        <v>5925</v>
      </c>
    </row>
    <row r="8119" spans="46:58" x14ac:dyDescent="0.25">
      <c r="AT8119" t="s">
        <v>2391</v>
      </c>
      <c r="AU8119" t="s">
        <v>217</v>
      </c>
      <c r="AX8119" t="s">
        <v>7392</v>
      </c>
      <c r="AY8119" s="104">
        <v>46119.661805555559</v>
      </c>
      <c r="AZ8119">
        <v>620102</v>
      </c>
      <c r="BA8119" t="s">
        <v>4728</v>
      </c>
      <c r="BB8119" t="s">
        <v>5989</v>
      </c>
      <c r="BC8119" t="s">
        <v>4731</v>
      </c>
      <c r="BF8119" t="s">
        <v>6267</v>
      </c>
    </row>
    <row r="8120" spans="46:58" x14ac:dyDescent="0.25">
      <c r="AT8120" t="s">
        <v>1276</v>
      </c>
      <c r="AX8120" t="s">
        <v>5072</v>
      </c>
      <c r="AY8120" s="104">
        <v>46119.661805555559</v>
      </c>
      <c r="AZ8120">
        <v>204145</v>
      </c>
      <c r="BA8120" t="s">
        <v>4728</v>
      </c>
      <c r="BB8120" t="s">
        <v>5989</v>
      </c>
      <c r="BF8120" t="s">
        <v>5918</v>
      </c>
    </row>
    <row r="8121" spans="46:58" x14ac:dyDescent="0.25">
      <c r="AT8121" t="s">
        <v>551</v>
      </c>
      <c r="AU8121" t="s">
        <v>308</v>
      </c>
      <c r="AX8121" t="s">
        <v>5295</v>
      </c>
      <c r="AY8121" s="104">
        <v>46119.661805555559</v>
      </c>
      <c r="AZ8121">
        <v>895653</v>
      </c>
      <c r="BA8121" t="s">
        <v>4728</v>
      </c>
      <c r="BB8121" t="s">
        <v>5989</v>
      </c>
      <c r="BF8121" t="s">
        <v>5942</v>
      </c>
    </row>
    <row r="8122" spans="46:58" x14ac:dyDescent="0.25">
      <c r="AT8122" t="s">
        <v>1292</v>
      </c>
      <c r="AX8122" t="s">
        <v>5072</v>
      </c>
      <c r="AY8122" s="104">
        <v>46119.661805555559</v>
      </c>
      <c r="AZ8122">
        <v>1166166</v>
      </c>
      <c r="BA8122" t="s">
        <v>4728</v>
      </c>
      <c r="BB8122" t="s">
        <v>5989</v>
      </c>
      <c r="BF8122" t="s">
        <v>5924</v>
      </c>
    </row>
    <row r="8123" spans="46:58" x14ac:dyDescent="0.25">
      <c r="AT8123" t="s">
        <v>2431</v>
      </c>
      <c r="AX8123" t="s">
        <v>4971</v>
      </c>
      <c r="AY8123" s="104">
        <v>46119.661805555559</v>
      </c>
      <c r="AZ8123">
        <v>275118</v>
      </c>
      <c r="BA8123" t="s">
        <v>4761</v>
      </c>
      <c r="BB8123" t="s">
        <v>5989</v>
      </c>
      <c r="BF8123" t="s">
        <v>5966</v>
      </c>
    </row>
    <row r="8124" spans="46:58" x14ac:dyDescent="0.25">
      <c r="AT8124" t="s">
        <v>1941</v>
      </c>
      <c r="AX8124" t="s">
        <v>5108</v>
      </c>
      <c r="AY8124" s="104">
        <v>46119.662499999999</v>
      </c>
      <c r="AZ8124">
        <v>883686</v>
      </c>
      <c r="BA8124" t="s">
        <v>4728</v>
      </c>
      <c r="BB8124" t="s">
        <v>5989</v>
      </c>
      <c r="BF8124" t="s">
        <v>5931</v>
      </c>
    </row>
    <row r="8125" spans="46:58" x14ac:dyDescent="0.25">
      <c r="AT8125" t="s">
        <v>414</v>
      </c>
      <c r="AX8125" t="s">
        <v>5310</v>
      </c>
      <c r="AY8125" s="104">
        <v>46119.662499999999</v>
      </c>
      <c r="AZ8125">
        <v>305852</v>
      </c>
      <c r="BA8125" t="s">
        <v>4728</v>
      </c>
      <c r="BB8125" t="s">
        <v>5989</v>
      </c>
      <c r="BF8125" t="s">
        <v>5918</v>
      </c>
    </row>
    <row r="8126" spans="46:58" x14ac:dyDescent="0.25">
      <c r="AT8126" t="s">
        <v>2335</v>
      </c>
      <c r="AX8126" t="s">
        <v>4925</v>
      </c>
      <c r="AY8126" s="104">
        <v>46119.662499999999</v>
      </c>
      <c r="AZ8126">
        <v>1180372</v>
      </c>
      <c r="BA8126" t="s">
        <v>4728</v>
      </c>
      <c r="BB8126" t="s">
        <v>5989</v>
      </c>
      <c r="BF8126" t="s">
        <v>4781</v>
      </c>
    </row>
    <row r="8127" spans="46:58" x14ac:dyDescent="0.25">
      <c r="AT8127" t="s">
        <v>1124</v>
      </c>
      <c r="AX8127" t="s">
        <v>4826</v>
      </c>
      <c r="AY8127" s="104">
        <v>46119.663194444445</v>
      </c>
      <c r="AZ8127">
        <v>250868</v>
      </c>
      <c r="BA8127" t="s">
        <v>4728</v>
      </c>
      <c r="BB8127" t="s">
        <v>5989</v>
      </c>
      <c r="BF8127" t="s">
        <v>5942</v>
      </c>
    </row>
    <row r="8128" spans="46:58" x14ac:dyDescent="0.25">
      <c r="AT8128" t="s">
        <v>264</v>
      </c>
      <c r="AX8128" t="s">
        <v>4843</v>
      </c>
      <c r="AY8128" s="104">
        <v>46119.663194444445</v>
      </c>
      <c r="AZ8128">
        <v>362918</v>
      </c>
      <c r="BA8128" t="s">
        <v>4728</v>
      </c>
      <c r="BB8128" t="s">
        <v>5989</v>
      </c>
      <c r="BF8128" t="s">
        <v>5918</v>
      </c>
    </row>
    <row r="8129" spans="46:58" x14ac:dyDescent="0.25">
      <c r="AT8129" t="s">
        <v>1894</v>
      </c>
      <c r="AX8129" t="s">
        <v>4783</v>
      </c>
      <c r="AY8129" s="104">
        <v>46119.663888888892</v>
      </c>
      <c r="AZ8129">
        <v>570614</v>
      </c>
      <c r="BA8129" t="s">
        <v>4728</v>
      </c>
      <c r="BB8129" t="s">
        <v>5989</v>
      </c>
      <c r="BF8129" t="s">
        <v>5918</v>
      </c>
    </row>
    <row r="8130" spans="46:58" x14ac:dyDescent="0.25">
      <c r="AT8130" t="s">
        <v>223</v>
      </c>
      <c r="AX8130" t="s">
        <v>5810</v>
      </c>
      <c r="AY8130" s="104">
        <v>46119.663888888892</v>
      </c>
      <c r="AZ8130">
        <v>889314</v>
      </c>
      <c r="BA8130" t="s">
        <v>4728</v>
      </c>
      <c r="BB8130" t="s">
        <v>5989</v>
      </c>
      <c r="BF8130" t="s">
        <v>6069</v>
      </c>
    </row>
    <row r="8131" spans="46:58" x14ac:dyDescent="0.25">
      <c r="AT8131" t="s">
        <v>2403</v>
      </c>
      <c r="AU8131" t="s">
        <v>217</v>
      </c>
      <c r="AX8131" t="s">
        <v>7996</v>
      </c>
      <c r="AY8131" s="104">
        <v>46119.663888888892</v>
      </c>
      <c r="AZ8131">
        <v>2838601</v>
      </c>
      <c r="BA8131" t="s">
        <v>4728</v>
      </c>
      <c r="BB8131" t="s">
        <v>5989</v>
      </c>
      <c r="BC8131" t="s">
        <v>4731</v>
      </c>
      <c r="BF8131" t="s">
        <v>6415</v>
      </c>
    </row>
    <row r="8132" spans="46:58" x14ac:dyDescent="0.25">
      <c r="AT8132" t="s">
        <v>432</v>
      </c>
      <c r="AX8132" t="s">
        <v>5672</v>
      </c>
      <c r="AY8132" s="104">
        <v>46119.664583333331</v>
      </c>
      <c r="AZ8132">
        <v>500554</v>
      </c>
      <c r="BA8132" t="s">
        <v>4728</v>
      </c>
      <c r="BB8132" t="s">
        <v>5989</v>
      </c>
      <c r="BF8132" t="s">
        <v>5918</v>
      </c>
    </row>
    <row r="8133" spans="46:58" x14ac:dyDescent="0.25">
      <c r="AT8133" t="s">
        <v>2383</v>
      </c>
      <c r="AX8133" t="s">
        <v>4765</v>
      </c>
      <c r="AY8133" s="104">
        <v>46119.664583333331</v>
      </c>
      <c r="AZ8133">
        <v>118728</v>
      </c>
      <c r="BA8133" t="s">
        <v>4728</v>
      </c>
      <c r="BB8133" t="s">
        <v>5989</v>
      </c>
      <c r="BF8133" t="s">
        <v>5925</v>
      </c>
    </row>
    <row r="8134" spans="46:58" x14ac:dyDescent="0.25">
      <c r="AT8134" t="s">
        <v>516</v>
      </c>
      <c r="AX8134" t="s">
        <v>4765</v>
      </c>
      <c r="AY8134" s="104">
        <v>46119.665277777778</v>
      </c>
      <c r="AZ8134">
        <v>256599</v>
      </c>
      <c r="BA8134" t="s">
        <v>4728</v>
      </c>
      <c r="BB8134" t="s">
        <v>5989</v>
      </c>
      <c r="BF8134" t="s">
        <v>5918</v>
      </c>
    </row>
    <row r="8135" spans="46:58" x14ac:dyDescent="0.25">
      <c r="AT8135" t="s">
        <v>1276</v>
      </c>
      <c r="AX8135" t="s">
        <v>5382</v>
      </c>
      <c r="AY8135" s="104">
        <v>46119.665972222225</v>
      </c>
      <c r="AZ8135">
        <v>265301</v>
      </c>
      <c r="BA8135" t="s">
        <v>4728</v>
      </c>
      <c r="BB8135" t="s">
        <v>5989</v>
      </c>
      <c r="BF8135" t="s">
        <v>5920</v>
      </c>
    </row>
    <row r="8136" spans="46:58" x14ac:dyDescent="0.25">
      <c r="AT8136" t="s">
        <v>551</v>
      </c>
      <c r="AX8136" t="s">
        <v>5280</v>
      </c>
      <c r="AY8136" s="104">
        <v>46119.665972222225</v>
      </c>
      <c r="AZ8136">
        <v>232649</v>
      </c>
      <c r="BA8136" t="s">
        <v>4728</v>
      </c>
      <c r="BB8136" t="s">
        <v>5989</v>
      </c>
      <c r="BF8136" t="s">
        <v>5931</v>
      </c>
    </row>
    <row r="8137" spans="46:58" x14ac:dyDescent="0.25">
      <c r="AT8137" t="s">
        <v>1945</v>
      </c>
      <c r="AX8137" t="s">
        <v>4946</v>
      </c>
      <c r="AY8137" s="104">
        <v>46119.665972222225</v>
      </c>
      <c r="AZ8137">
        <v>187063</v>
      </c>
      <c r="BA8137" t="s">
        <v>4728</v>
      </c>
      <c r="BB8137" t="s">
        <v>5989</v>
      </c>
      <c r="BF8137" t="s">
        <v>5942</v>
      </c>
    </row>
    <row r="8138" spans="46:58" x14ac:dyDescent="0.25">
      <c r="AT8138" t="s">
        <v>852</v>
      </c>
      <c r="AX8138" t="s">
        <v>4910</v>
      </c>
      <c r="AY8138" s="104">
        <v>46119.666666666664</v>
      </c>
      <c r="AZ8138">
        <v>259412</v>
      </c>
      <c r="BA8138" t="s">
        <v>4728</v>
      </c>
      <c r="BB8138" t="s">
        <v>5989</v>
      </c>
      <c r="BF8138" t="s">
        <v>5942</v>
      </c>
    </row>
    <row r="8139" spans="46:58" x14ac:dyDescent="0.25">
      <c r="AT8139" t="s">
        <v>71</v>
      </c>
      <c r="AU8139" t="s">
        <v>217</v>
      </c>
      <c r="AX8139" t="s">
        <v>4782</v>
      </c>
      <c r="AY8139" s="104">
        <v>46119.667361111111</v>
      </c>
      <c r="AZ8139">
        <v>876567</v>
      </c>
      <c r="BA8139" t="s">
        <v>4761</v>
      </c>
      <c r="BB8139" t="s">
        <v>5989</v>
      </c>
      <c r="BC8139" t="s">
        <v>4731</v>
      </c>
      <c r="BF8139" t="s">
        <v>8010</v>
      </c>
    </row>
    <row r="8140" spans="46:58" x14ac:dyDescent="0.25">
      <c r="AT8140" t="s">
        <v>2383</v>
      </c>
      <c r="AX8140" t="s">
        <v>6470</v>
      </c>
      <c r="AY8140" s="104">
        <v>46119.668055555558</v>
      </c>
      <c r="AZ8140">
        <v>106186</v>
      </c>
      <c r="BA8140" t="s">
        <v>4728</v>
      </c>
      <c r="BB8140" t="s">
        <v>5989</v>
      </c>
      <c r="BF8140" t="s">
        <v>5925</v>
      </c>
    </row>
    <row r="8141" spans="46:58" x14ac:dyDescent="0.25">
      <c r="AT8141" t="s">
        <v>298</v>
      </c>
      <c r="AX8141" t="s">
        <v>4796</v>
      </c>
      <c r="AY8141" s="104">
        <v>46119.668055555558</v>
      </c>
      <c r="AZ8141">
        <v>314961</v>
      </c>
      <c r="BA8141" t="s">
        <v>4728</v>
      </c>
      <c r="BB8141" t="s">
        <v>5989</v>
      </c>
      <c r="BF8141" t="s">
        <v>5931</v>
      </c>
    </row>
    <row r="8142" spans="46:58" x14ac:dyDescent="0.25">
      <c r="AT8142" t="s">
        <v>2429</v>
      </c>
      <c r="AX8142" t="s">
        <v>4946</v>
      </c>
      <c r="AY8142" s="104">
        <v>46119.668055555558</v>
      </c>
      <c r="AZ8142">
        <v>2226000</v>
      </c>
      <c r="BA8142" t="s">
        <v>4761</v>
      </c>
      <c r="BB8142" t="s">
        <v>5989</v>
      </c>
      <c r="BF8142" t="s">
        <v>5966</v>
      </c>
    </row>
    <row r="8143" spans="46:58" x14ac:dyDescent="0.25">
      <c r="AT8143" t="s">
        <v>1124</v>
      </c>
      <c r="AX8143" t="s">
        <v>5233</v>
      </c>
      <c r="AY8143" s="104">
        <v>46119.668749999997</v>
      </c>
      <c r="AZ8143">
        <v>51272</v>
      </c>
      <c r="BA8143" t="s">
        <v>4728</v>
      </c>
      <c r="BB8143" t="s">
        <v>5989</v>
      </c>
      <c r="BF8143" t="s">
        <v>5918</v>
      </c>
    </row>
    <row r="8144" spans="46:58" x14ac:dyDescent="0.25">
      <c r="AT8144" t="s">
        <v>2561</v>
      </c>
      <c r="AU8144" t="s">
        <v>2197</v>
      </c>
      <c r="AX8144" t="s">
        <v>5845</v>
      </c>
      <c r="AY8144" s="104">
        <v>46119.668749999997</v>
      </c>
      <c r="AZ8144">
        <v>360283</v>
      </c>
      <c r="BA8144" t="s">
        <v>4728</v>
      </c>
      <c r="BB8144" t="s">
        <v>5989</v>
      </c>
      <c r="BC8144" t="s">
        <v>4731</v>
      </c>
      <c r="BF8144" t="s">
        <v>6240</v>
      </c>
    </row>
    <row r="8145" spans="46:58" x14ac:dyDescent="0.25">
      <c r="AT8145" t="s">
        <v>414</v>
      </c>
      <c r="AX8145" t="s">
        <v>4946</v>
      </c>
      <c r="AY8145" s="104">
        <v>46119.668749999997</v>
      </c>
      <c r="AZ8145">
        <v>372389</v>
      </c>
      <c r="BA8145" t="s">
        <v>4728</v>
      </c>
      <c r="BB8145" t="s">
        <v>5989</v>
      </c>
      <c r="BF8145" t="s">
        <v>5956</v>
      </c>
    </row>
    <row r="8146" spans="46:58" x14ac:dyDescent="0.25">
      <c r="AT8146" t="s">
        <v>2600</v>
      </c>
      <c r="AX8146" t="s">
        <v>4755</v>
      </c>
      <c r="AY8146" s="104">
        <v>46119.668749999997</v>
      </c>
      <c r="AZ8146">
        <v>500621</v>
      </c>
      <c r="BA8146" t="s">
        <v>4728</v>
      </c>
      <c r="BB8146" t="s">
        <v>5989</v>
      </c>
      <c r="BF8146" t="s">
        <v>5918</v>
      </c>
    </row>
    <row r="8147" spans="46:58" x14ac:dyDescent="0.25">
      <c r="AT8147" t="s">
        <v>2391</v>
      </c>
      <c r="AX8147" t="s">
        <v>6969</v>
      </c>
      <c r="AY8147" s="104">
        <v>46119.669444444444</v>
      </c>
      <c r="AZ8147">
        <v>232641</v>
      </c>
      <c r="BA8147" t="s">
        <v>4728</v>
      </c>
      <c r="BB8147" t="s">
        <v>5989</v>
      </c>
      <c r="BF8147" t="s">
        <v>5920</v>
      </c>
    </row>
    <row r="8148" spans="46:58" x14ac:dyDescent="0.25">
      <c r="AT8148" t="s">
        <v>1531</v>
      </c>
      <c r="AX8148" t="s">
        <v>6470</v>
      </c>
      <c r="AY8148" s="104">
        <v>46119.669444444444</v>
      </c>
      <c r="AZ8148">
        <v>457312</v>
      </c>
      <c r="BA8148" t="s">
        <v>4728</v>
      </c>
      <c r="BB8148" t="s">
        <v>5989</v>
      </c>
      <c r="BF8148" t="s">
        <v>5931</v>
      </c>
    </row>
    <row r="8149" spans="46:58" x14ac:dyDescent="0.25">
      <c r="AT8149" t="s">
        <v>1379</v>
      </c>
      <c r="AX8149" t="s">
        <v>5672</v>
      </c>
      <c r="AY8149" s="104">
        <v>46119.670138888891</v>
      </c>
      <c r="AZ8149">
        <v>496246</v>
      </c>
      <c r="BA8149" t="s">
        <v>4761</v>
      </c>
      <c r="BB8149" t="s">
        <v>5989</v>
      </c>
      <c r="BF8149" t="s">
        <v>5918</v>
      </c>
    </row>
    <row r="8150" spans="46:58" x14ac:dyDescent="0.25">
      <c r="AT8150" t="s">
        <v>1985</v>
      </c>
      <c r="AX8150" t="s">
        <v>5543</v>
      </c>
      <c r="AY8150" s="104">
        <v>46119.670138888891</v>
      </c>
      <c r="AZ8150">
        <v>293983</v>
      </c>
      <c r="BA8150" t="s">
        <v>4728</v>
      </c>
      <c r="BB8150" t="s">
        <v>5989</v>
      </c>
      <c r="BF8150" t="s">
        <v>5942</v>
      </c>
    </row>
    <row r="8151" spans="46:58" x14ac:dyDescent="0.25">
      <c r="AT8151" t="s">
        <v>836</v>
      </c>
      <c r="AX8151" t="s">
        <v>5013</v>
      </c>
      <c r="AY8151" s="104">
        <v>46119.670138888891</v>
      </c>
      <c r="AZ8151">
        <v>463576</v>
      </c>
      <c r="BA8151" t="s">
        <v>4761</v>
      </c>
      <c r="BB8151" t="s">
        <v>5989</v>
      </c>
      <c r="BF8151" t="s">
        <v>5950</v>
      </c>
    </row>
    <row r="8152" spans="46:58" x14ac:dyDescent="0.25">
      <c r="AT8152" t="s">
        <v>226</v>
      </c>
      <c r="AX8152" t="s">
        <v>5185</v>
      </c>
      <c r="AY8152" s="104">
        <v>46119.670138888891</v>
      </c>
      <c r="AZ8152">
        <v>1285091</v>
      </c>
      <c r="BA8152" t="s">
        <v>4728</v>
      </c>
      <c r="BB8152" t="s">
        <v>5989</v>
      </c>
      <c r="BF8152" t="s">
        <v>5931</v>
      </c>
    </row>
    <row r="8153" spans="46:58" x14ac:dyDescent="0.25">
      <c r="AT8153" t="s">
        <v>1134</v>
      </c>
      <c r="AX8153" t="s">
        <v>4924</v>
      </c>
      <c r="AY8153" s="104">
        <v>46119.670138888891</v>
      </c>
      <c r="AZ8153">
        <v>387703</v>
      </c>
      <c r="BA8153" t="s">
        <v>4728</v>
      </c>
      <c r="BB8153" t="s">
        <v>5989</v>
      </c>
      <c r="BF8153" t="s">
        <v>4781</v>
      </c>
    </row>
    <row r="8154" spans="46:58" x14ac:dyDescent="0.25">
      <c r="AT8154" t="s">
        <v>516</v>
      </c>
      <c r="AX8154" t="s">
        <v>6498</v>
      </c>
      <c r="AY8154" s="104">
        <v>46119.67083333333</v>
      </c>
      <c r="AZ8154">
        <v>121912</v>
      </c>
      <c r="BA8154" t="s">
        <v>4728</v>
      </c>
      <c r="BB8154" t="s">
        <v>5989</v>
      </c>
      <c r="BF8154" t="s">
        <v>5925</v>
      </c>
    </row>
    <row r="8155" spans="46:58" x14ac:dyDescent="0.25">
      <c r="AT8155" t="s">
        <v>264</v>
      </c>
      <c r="AU8155" t="s">
        <v>217</v>
      </c>
      <c r="AX8155" t="s">
        <v>4881</v>
      </c>
      <c r="AY8155" s="104">
        <v>46119.67083333333</v>
      </c>
      <c r="AZ8155">
        <v>476508</v>
      </c>
      <c r="BA8155" t="s">
        <v>4728</v>
      </c>
      <c r="BB8155" t="s">
        <v>5989</v>
      </c>
      <c r="BC8155" t="s">
        <v>4731</v>
      </c>
      <c r="BF8155" t="s">
        <v>6922</v>
      </c>
    </row>
    <row r="8156" spans="46:58" x14ac:dyDescent="0.25">
      <c r="AT8156" t="s">
        <v>1945</v>
      </c>
      <c r="AX8156" t="s">
        <v>4900</v>
      </c>
      <c r="AY8156" s="104">
        <v>46119.671527777777</v>
      </c>
      <c r="AZ8156">
        <v>77062</v>
      </c>
      <c r="BA8156" t="s">
        <v>4728</v>
      </c>
      <c r="BB8156" t="s">
        <v>5989</v>
      </c>
      <c r="BF8156" t="s">
        <v>5925</v>
      </c>
    </row>
    <row r="8157" spans="46:58" x14ac:dyDescent="0.25">
      <c r="AT8157" t="s">
        <v>551</v>
      </c>
      <c r="AX8157" t="s">
        <v>4900</v>
      </c>
      <c r="AY8157" s="104">
        <v>46119.672222222223</v>
      </c>
      <c r="AZ8157">
        <v>324398</v>
      </c>
      <c r="BA8157" t="s">
        <v>4728</v>
      </c>
      <c r="BB8157" t="s">
        <v>5989</v>
      </c>
      <c r="BF8157" t="s">
        <v>5931</v>
      </c>
    </row>
    <row r="8158" spans="46:58" x14ac:dyDescent="0.25">
      <c r="AT8158" t="s">
        <v>1985</v>
      </c>
      <c r="AX8158" t="s">
        <v>4890</v>
      </c>
      <c r="AY8158" s="104">
        <v>46119.67291666667</v>
      </c>
      <c r="AZ8158">
        <v>966985</v>
      </c>
      <c r="BA8158" t="s">
        <v>4728</v>
      </c>
      <c r="BB8158" t="s">
        <v>5989</v>
      </c>
      <c r="BF8158" t="s">
        <v>5942</v>
      </c>
    </row>
    <row r="8159" spans="46:58" x14ac:dyDescent="0.25">
      <c r="AT8159" t="s">
        <v>1276</v>
      </c>
      <c r="AX8159" t="s">
        <v>4762</v>
      </c>
      <c r="AY8159" s="104">
        <v>46119.67291666667</v>
      </c>
      <c r="AZ8159">
        <v>198045</v>
      </c>
      <c r="BA8159" t="s">
        <v>4728</v>
      </c>
      <c r="BB8159" t="s">
        <v>5989</v>
      </c>
      <c r="BF8159" t="s">
        <v>5918</v>
      </c>
    </row>
    <row r="8160" spans="46:58" x14ac:dyDescent="0.25">
      <c r="AT8160" t="s">
        <v>1284</v>
      </c>
      <c r="AX8160" t="s">
        <v>4922</v>
      </c>
      <c r="AY8160" s="104">
        <v>46119.67291666667</v>
      </c>
      <c r="AZ8160">
        <v>489661</v>
      </c>
      <c r="BA8160" t="s">
        <v>4728</v>
      </c>
      <c r="BB8160" t="s">
        <v>5989</v>
      </c>
      <c r="BF8160" t="s">
        <v>5925</v>
      </c>
    </row>
    <row r="8161" spans="46:58" x14ac:dyDescent="0.25">
      <c r="AT8161" t="s">
        <v>432</v>
      </c>
      <c r="AX8161" t="s">
        <v>4854</v>
      </c>
      <c r="AY8161" s="104">
        <v>46119.674305555556</v>
      </c>
      <c r="AZ8161">
        <v>1009632</v>
      </c>
      <c r="BA8161" t="s">
        <v>4728</v>
      </c>
      <c r="BB8161" t="s">
        <v>5989</v>
      </c>
      <c r="BF8161" t="s">
        <v>5931</v>
      </c>
    </row>
    <row r="8162" spans="46:58" x14ac:dyDescent="0.25">
      <c r="AT8162" t="s">
        <v>1124</v>
      </c>
      <c r="AX8162" t="s">
        <v>8011</v>
      </c>
      <c r="AY8162" s="104">
        <v>46119.674305555556</v>
      </c>
      <c r="AZ8162">
        <v>62939</v>
      </c>
      <c r="BA8162" t="s">
        <v>4728</v>
      </c>
      <c r="BB8162" t="s">
        <v>5989</v>
      </c>
      <c r="BF8162" t="s">
        <v>5925</v>
      </c>
    </row>
    <row r="8163" spans="46:58" x14ac:dyDescent="0.25">
      <c r="AT8163" t="s">
        <v>2383</v>
      </c>
      <c r="AX8163" t="s">
        <v>4827</v>
      </c>
      <c r="AY8163" s="104">
        <v>46119.674305555556</v>
      </c>
      <c r="AZ8163">
        <v>318425</v>
      </c>
      <c r="BA8163" t="s">
        <v>4761</v>
      </c>
      <c r="BB8163" t="s">
        <v>5989</v>
      </c>
      <c r="BF8163" t="s">
        <v>5966</v>
      </c>
    </row>
    <row r="8164" spans="46:58" x14ac:dyDescent="0.25">
      <c r="AT8164" t="s">
        <v>1385</v>
      </c>
      <c r="AU8164" t="s">
        <v>2357</v>
      </c>
      <c r="AX8164" t="s">
        <v>5228</v>
      </c>
      <c r="AY8164" s="104">
        <v>46119.675000000003</v>
      </c>
      <c r="AZ8164">
        <v>421847</v>
      </c>
      <c r="BA8164" t="s">
        <v>4728</v>
      </c>
      <c r="BB8164" t="s">
        <v>5989</v>
      </c>
      <c r="BC8164" t="s">
        <v>13</v>
      </c>
      <c r="BF8164" t="s">
        <v>6310</v>
      </c>
    </row>
    <row r="8165" spans="46:58" x14ac:dyDescent="0.25">
      <c r="AT8165" t="s">
        <v>1894</v>
      </c>
      <c r="AX8165" t="s">
        <v>4930</v>
      </c>
      <c r="AY8165" s="104">
        <v>46119.675000000003</v>
      </c>
      <c r="AZ8165">
        <v>429783</v>
      </c>
      <c r="BA8165" t="s">
        <v>4728</v>
      </c>
      <c r="BB8165" t="s">
        <v>5989</v>
      </c>
      <c r="BF8165" t="s">
        <v>5918</v>
      </c>
    </row>
    <row r="8166" spans="46:58" x14ac:dyDescent="0.25">
      <c r="AT8166" t="s">
        <v>1134</v>
      </c>
      <c r="AX8166" t="s">
        <v>4743</v>
      </c>
      <c r="AY8166" s="104">
        <v>46119.675000000003</v>
      </c>
      <c r="AZ8166">
        <v>271879</v>
      </c>
      <c r="BA8166" t="s">
        <v>4728</v>
      </c>
      <c r="BB8166" t="s">
        <v>5989</v>
      </c>
      <c r="BF8166" t="s">
        <v>5958</v>
      </c>
    </row>
    <row r="8167" spans="46:58" x14ac:dyDescent="0.25">
      <c r="AT8167" t="s">
        <v>308</v>
      </c>
      <c r="AX8167" t="s">
        <v>8011</v>
      </c>
      <c r="AY8167" s="104">
        <v>46119.675694444442</v>
      </c>
      <c r="AZ8167">
        <v>312593</v>
      </c>
      <c r="BA8167" t="s">
        <v>4728</v>
      </c>
      <c r="BB8167" t="s">
        <v>5989</v>
      </c>
      <c r="BF8167" t="s">
        <v>5942</v>
      </c>
    </row>
    <row r="8168" spans="46:58" x14ac:dyDescent="0.25">
      <c r="AT8168" t="s">
        <v>1078</v>
      </c>
      <c r="AX8168" t="s">
        <v>5013</v>
      </c>
      <c r="AY8168" s="104">
        <v>46119.675694444442</v>
      </c>
      <c r="AZ8168">
        <v>115276</v>
      </c>
      <c r="BA8168" t="s">
        <v>4728</v>
      </c>
      <c r="BB8168" t="s">
        <v>5989</v>
      </c>
      <c r="BF8168" t="s">
        <v>5925</v>
      </c>
    </row>
    <row r="8169" spans="46:58" x14ac:dyDescent="0.25">
      <c r="AT8169" t="s">
        <v>2391</v>
      </c>
      <c r="AX8169" t="s">
        <v>4855</v>
      </c>
      <c r="AY8169" s="104">
        <v>46119.675694444442</v>
      </c>
      <c r="AZ8169">
        <v>776277</v>
      </c>
      <c r="BA8169" t="s">
        <v>4728</v>
      </c>
      <c r="BB8169" t="s">
        <v>5989</v>
      </c>
      <c r="BF8169" t="s">
        <v>5931</v>
      </c>
    </row>
    <row r="8170" spans="46:58" x14ac:dyDescent="0.25">
      <c r="AT8170" t="s">
        <v>516</v>
      </c>
      <c r="AX8170" t="s">
        <v>5846</v>
      </c>
      <c r="AY8170" s="104">
        <v>46119.676388888889</v>
      </c>
      <c r="AZ8170">
        <v>377252</v>
      </c>
      <c r="BA8170" t="s">
        <v>4728</v>
      </c>
      <c r="BB8170" t="s">
        <v>5989</v>
      </c>
      <c r="BF8170" t="s">
        <v>5918</v>
      </c>
    </row>
    <row r="8171" spans="46:58" x14ac:dyDescent="0.25">
      <c r="AT8171" t="s">
        <v>1945</v>
      </c>
      <c r="AX8171" t="s">
        <v>4762</v>
      </c>
      <c r="AY8171" s="104">
        <v>46119.677083333336</v>
      </c>
      <c r="AZ8171">
        <v>245535</v>
      </c>
      <c r="BA8171" t="s">
        <v>4728</v>
      </c>
      <c r="BB8171" t="s">
        <v>5989</v>
      </c>
      <c r="BF8171" t="s">
        <v>5931</v>
      </c>
    </row>
    <row r="8172" spans="46:58" x14ac:dyDescent="0.25">
      <c r="AT8172" t="s">
        <v>264</v>
      </c>
      <c r="AX8172" t="s">
        <v>6112</v>
      </c>
      <c r="AY8172" s="104">
        <v>46119.677083333336</v>
      </c>
      <c r="AZ8172">
        <v>476729</v>
      </c>
      <c r="BA8172" t="s">
        <v>4728</v>
      </c>
      <c r="BB8172" t="s">
        <v>5989</v>
      </c>
      <c r="BF8172" t="s">
        <v>5931</v>
      </c>
    </row>
    <row r="8173" spans="46:58" x14ac:dyDescent="0.25">
      <c r="AT8173" t="s">
        <v>414</v>
      </c>
      <c r="AX8173" t="s">
        <v>5714</v>
      </c>
      <c r="AY8173" s="104">
        <v>46119.677777777775</v>
      </c>
      <c r="AZ8173">
        <v>492731</v>
      </c>
      <c r="BA8173" t="s">
        <v>4728</v>
      </c>
      <c r="BB8173" t="s">
        <v>5989</v>
      </c>
      <c r="BF8173" t="s">
        <v>5942</v>
      </c>
    </row>
    <row r="8174" spans="46:58" x14ac:dyDescent="0.25">
      <c r="AT8174" t="s">
        <v>2429</v>
      </c>
      <c r="AU8174" t="s">
        <v>683</v>
      </c>
      <c r="AX8174" t="s">
        <v>6963</v>
      </c>
      <c r="AY8174" s="104">
        <v>46119.678472222222</v>
      </c>
      <c r="AZ8174">
        <v>1081222</v>
      </c>
      <c r="BA8174" t="s">
        <v>4761</v>
      </c>
      <c r="BB8174" t="s">
        <v>5989</v>
      </c>
      <c r="BC8174" t="s">
        <v>4731</v>
      </c>
      <c r="BF8174" t="s">
        <v>5966</v>
      </c>
    </row>
    <row r="8175" spans="46:58" x14ac:dyDescent="0.25">
      <c r="AT8175" t="s">
        <v>2559</v>
      </c>
      <c r="AX8175" t="s">
        <v>4779</v>
      </c>
      <c r="AY8175" s="104">
        <v>46119.678472222222</v>
      </c>
      <c r="AZ8175">
        <v>247672</v>
      </c>
      <c r="BA8175" t="s">
        <v>4728</v>
      </c>
      <c r="BB8175" t="s">
        <v>5989</v>
      </c>
      <c r="BF8175" t="s">
        <v>5942</v>
      </c>
    </row>
    <row r="8176" spans="46:58" x14ac:dyDescent="0.25">
      <c r="AT8176" t="s">
        <v>1134</v>
      </c>
      <c r="AU8176" t="s">
        <v>1688</v>
      </c>
      <c r="AX8176" t="s">
        <v>4763</v>
      </c>
      <c r="AY8176" s="104">
        <v>46119.678472222222</v>
      </c>
      <c r="AZ8176">
        <v>356746</v>
      </c>
      <c r="BA8176" t="s">
        <v>4761</v>
      </c>
      <c r="BB8176" t="s">
        <v>5989</v>
      </c>
      <c r="BC8176" t="s">
        <v>4731</v>
      </c>
      <c r="BF8176" t="s">
        <v>6411</v>
      </c>
    </row>
    <row r="8177" spans="46:58" x14ac:dyDescent="0.25">
      <c r="AT8177" t="s">
        <v>836</v>
      </c>
      <c r="AX8177" t="s">
        <v>5863</v>
      </c>
      <c r="AY8177" s="104">
        <v>46119.678472222222</v>
      </c>
      <c r="AZ8177">
        <v>740580</v>
      </c>
      <c r="BA8177" t="s">
        <v>4728</v>
      </c>
      <c r="BB8177" t="s">
        <v>5989</v>
      </c>
      <c r="BF8177" t="s">
        <v>5950</v>
      </c>
    </row>
    <row r="8178" spans="46:58" x14ac:dyDescent="0.25">
      <c r="AT8178" t="s">
        <v>1732</v>
      </c>
      <c r="AU8178" t="s">
        <v>2559</v>
      </c>
      <c r="AX8178" t="s">
        <v>4782</v>
      </c>
      <c r="AY8178" s="104">
        <v>46119.678472222222</v>
      </c>
      <c r="AZ8178">
        <v>612794</v>
      </c>
      <c r="BA8178" t="s">
        <v>4761</v>
      </c>
      <c r="BB8178" t="s">
        <v>5592</v>
      </c>
      <c r="BC8178" t="s">
        <v>5989</v>
      </c>
      <c r="BF8178" t="s">
        <v>5321</v>
      </c>
    </row>
    <row r="8179" spans="46:58" x14ac:dyDescent="0.25">
      <c r="AT8179" t="s">
        <v>1379</v>
      </c>
      <c r="AX8179" t="s">
        <v>4796</v>
      </c>
      <c r="AY8179" s="104">
        <v>46119.680555555555</v>
      </c>
      <c r="AZ8179">
        <v>767137</v>
      </c>
      <c r="BA8179" t="s">
        <v>4728</v>
      </c>
      <c r="BB8179" t="s">
        <v>5989</v>
      </c>
      <c r="BF8179" t="s">
        <v>5942</v>
      </c>
    </row>
    <row r="8180" spans="46:58" x14ac:dyDescent="0.25">
      <c r="AT8180" t="s">
        <v>1292</v>
      </c>
      <c r="AX8180" t="s">
        <v>6203</v>
      </c>
      <c r="AY8180" s="104">
        <v>46119.681250000001</v>
      </c>
      <c r="AZ8180">
        <v>75339</v>
      </c>
      <c r="BA8180" t="s">
        <v>4728</v>
      </c>
      <c r="BB8180" t="s">
        <v>5989</v>
      </c>
      <c r="BF8180" t="s">
        <v>5948</v>
      </c>
    </row>
    <row r="8181" spans="46:58" x14ac:dyDescent="0.25">
      <c r="AT8181" t="s">
        <v>1531</v>
      </c>
      <c r="AX8181" t="s">
        <v>6464</v>
      </c>
      <c r="AY8181" s="104">
        <v>46119.681250000001</v>
      </c>
      <c r="AZ8181">
        <v>283325</v>
      </c>
      <c r="BA8181" t="s">
        <v>4728</v>
      </c>
      <c r="BB8181" t="s">
        <v>5989</v>
      </c>
      <c r="BF8181" t="s">
        <v>5931</v>
      </c>
    </row>
    <row r="8182" spans="46:58" x14ac:dyDescent="0.25">
      <c r="AT8182" t="s">
        <v>1276</v>
      </c>
      <c r="AX8182" t="s">
        <v>6203</v>
      </c>
      <c r="AY8182" s="104">
        <v>46119.681250000001</v>
      </c>
      <c r="AZ8182">
        <v>299466</v>
      </c>
      <c r="BA8182" t="s">
        <v>4761</v>
      </c>
      <c r="BB8182" t="s">
        <v>5989</v>
      </c>
      <c r="BF8182" t="s">
        <v>5966</v>
      </c>
    </row>
    <row r="8183" spans="46:58" x14ac:dyDescent="0.25">
      <c r="AT8183" t="s">
        <v>551</v>
      </c>
      <c r="AU8183" t="s">
        <v>1945</v>
      </c>
      <c r="AV8183" t="s">
        <v>235</v>
      </c>
      <c r="AX8183" t="s">
        <v>4865</v>
      </c>
      <c r="AY8183" s="104">
        <v>46119.681944444441</v>
      </c>
      <c r="AZ8183">
        <v>459753</v>
      </c>
      <c r="BA8183" t="s">
        <v>4728</v>
      </c>
      <c r="BB8183" t="s">
        <v>5989</v>
      </c>
      <c r="BF8183" t="s">
        <v>6148</v>
      </c>
    </row>
    <row r="8184" spans="46:58" x14ac:dyDescent="0.25">
      <c r="AT8184" t="s">
        <v>1078</v>
      </c>
      <c r="AX8184" t="s">
        <v>4890</v>
      </c>
      <c r="AY8184" s="104">
        <v>46119.681944444441</v>
      </c>
      <c r="AZ8184">
        <v>154848</v>
      </c>
      <c r="BA8184" t="s">
        <v>4728</v>
      </c>
      <c r="BB8184" t="s">
        <v>5989</v>
      </c>
      <c r="BF8184" t="s">
        <v>5942</v>
      </c>
    </row>
    <row r="8185" spans="46:58" x14ac:dyDescent="0.25">
      <c r="AT8185" t="s">
        <v>1124</v>
      </c>
      <c r="AX8185" t="s">
        <v>4854</v>
      </c>
      <c r="AY8185" s="104">
        <v>46119.681944444441</v>
      </c>
      <c r="AZ8185">
        <v>2087436</v>
      </c>
      <c r="BA8185" t="s">
        <v>4761</v>
      </c>
      <c r="BB8185" t="s">
        <v>5989</v>
      </c>
      <c r="BF8185" t="s">
        <v>5920</v>
      </c>
    </row>
    <row r="8186" spans="46:58" x14ac:dyDescent="0.25">
      <c r="AT8186" t="s">
        <v>1385</v>
      </c>
      <c r="AX8186" t="s">
        <v>5435</v>
      </c>
      <c r="AY8186" s="104">
        <v>46119.681944444441</v>
      </c>
      <c r="AZ8186">
        <v>382692</v>
      </c>
      <c r="BA8186" t="s">
        <v>4728</v>
      </c>
      <c r="BB8186" t="s">
        <v>5989</v>
      </c>
      <c r="BF8186" t="s">
        <v>5931</v>
      </c>
    </row>
    <row r="8187" spans="46:58" x14ac:dyDescent="0.25">
      <c r="AT8187" t="s">
        <v>2383</v>
      </c>
      <c r="AX8187" t="s">
        <v>5599</v>
      </c>
      <c r="AY8187" s="104">
        <v>46119.682638888888</v>
      </c>
      <c r="AZ8187">
        <v>657032</v>
      </c>
      <c r="BA8187" t="s">
        <v>4728</v>
      </c>
      <c r="BB8187" t="s">
        <v>5989</v>
      </c>
      <c r="BF8187" t="s">
        <v>5931</v>
      </c>
    </row>
    <row r="8188" spans="46:58" x14ac:dyDescent="0.25">
      <c r="AT8188" t="s">
        <v>71</v>
      </c>
      <c r="AX8188" t="s">
        <v>4967</v>
      </c>
      <c r="AY8188" s="104">
        <v>46119.682638888888</v>
      </c>
      <c r="AZ8188">
        <v>222567</v>
      </c>
      <c r="BA8188" t="s">
        <v>4728</v>
      </c>
      <c r="BB8188" t="s">
        <v>5989</v>
      </c>
      <c r="BF8188" t="s">
        <v>5958</v>
      </c>
    </row>
    <row r="8189" spans="46:58" x14ac:dyDescent="0.25">
      <c r="AT8189" t="s">
        <v>78</v>
      </c>
      <c r="AX8189" t="s">
        <v>5459</v>
      </c>
      <c r="AY8189" s="104">
        <v>46119.683333333334</v>
      </c>
      <c r="AZ8189">
        <v>113996</v>
      </c>
      <c r="BA8189" t="s">
        <v>4728</v>
      </c>
      <c r="BB8189" t="s">
        <v>5989</v>
      </c>
      <c r="BF8189" t="s">
        <v>5925</v>
      </c>
    </row>
    <row r="8190" spans="46:58" x14ac:dyDescent="0.25">
      <c r="AT8190" t="s">
        <v>1894</v>
      </c>
      <c r="AX8190" t="s">
        <v>5086</v>
      </c>
      <c r="AY8190" s="104">
        <v>46119.683333333334</v>
      </c>
      <c r="AZ8190">
        <v>668133</v>
      </c>
      <c r="BA8190" t="s">
        <v>4728</v>
      </c>
      <c r="BB8190" t="s">
        <v>5989</v>
      </c>
      <c r="BF8190" t="s">
        <v>5931</v>
      </c>
    </row>
    <row r="8191" spans="46:58" x14ac:dyDescent="0.25">
      <c r="AT8191" t="s">
        <v>1732</v>
      </c>
      <c r="AX8191" t="s">
        <v>5199</v>
      </c>
      <c r="AY8191" s="104">
        <v>46119.683333333334</v>
      </c>
      <c r="AZ8191">
        <v>365383</v>
      </c>
      <c r="BA8191" t="s">
        <v>4728</v>
      </c>
      <c r="BB8191" t="s">
        <v>5989</v>
      </c>
      <c r="BF8191" t="s">
        <v>4781</v>
      </c>
    </row>
    <row r="8192" spans="46:58" x14ac:dyDescent="0.25">
      <c r="AT8192" t="s">
        <v>1507</v>
      </c>
      <c r="AX8192" t="s">
        <v>7011</v>
      </c>
      <c r="AY8192" s="104">
        <v>46119.68472222222</v>
      </c>
      <c r="AZ8192">
        <v>158959</v>
      </c>
      <c r="BA8192" t="s">
        <v>4728</v>
      </c>
      <c r="BB8192" t="s">
        <v>5989</v>
      </c>
      <c r="BF8192" t="s">
        <v>5950</v>
      </c>
    </row>
    <row r="8193" spans="46:58" x14ac:dyDescent="0.25">
      <c r="AT8193" t="s">
        <v>1292</v>
      </c>
      <c r="AX8193" t="s">
        <v>6600</v>
      </c>
      <c r="AY8193" s="104">
        <v>46119.68472222222</v>
      </c>
      <c r="AZ8193">
        <v>305073</v>
      </c>
      <c r="BA8193" t="s">
        <v>4728</v>
      </c>
      <c r="BB8193" t="s">
        <v>5989</v>
      </c>
      <c r="BF8193" t="s">
        <v>5948</v>
      </c>
    </row>
    <row r="8194" spans="46:58" x14ac:dyDescent="0.25">
      <c r="AT8194" t="s">
        <v>2429</v>
      </c>
      <c r="AX8194" t="s">
        <v>5078</v>
      </c>
      <c r="AY8194" s="104">
        <v>46119.68472222222</v>
      </c>
      <c r="AZ8194">
        <v>201694</v>
      </c>
      <c r="BA8194" t="s">
        <v>4728</v>
      </c>
      <c r="BB8194" t="s">
        <v>5989</v>
      </c>
      <c r="BF8194" t="s">
        <v>5942</v>
      </c>
    </row>
    <row r="8195" spans="46:58" x14ac:dyDescent="0.25">
      <c r="AT8195" t="s">
        <v>1048</v>
      </c>
      <c r="AX8195" t="s">
        <v>6203</v>
      </c>
      <c r="AY8195" s="104">
        <v>46119.685416666667</v>
      </c>
      <c r="AZ8195">
        <v>1422082</v>
      </c>
      <c r="BA8195" t="s">
        <v>4761</v>
      </c>
      <c r="BB8195" t="s">
        <v>5989</v>
      </c>
      <c r="BF8195" t="s">
        <v>5966</v>
      </c>
    </row>
    <row r="8196" spans="46:58" x14ac:dyDescent="0.25">
      <c r="AT8196" t="s">
        <v>226</v>
      </c>
      <c r="AX8196" t="s">
        <v>4968</v>
      </c>
      <c r="AY8196" s="104">
        <v>46119.685416666667</v>
      </c>
      <c r="AZ8196">
        <v>308345</v>
      </c>
      <c r="BA8196" t="s">
        <v>4728</v>
      </c>
      <c r="BB8196" t="s">
        <v>5989</v>
      </c>
      <c r="BF8196" t="s">
        <v>5956</v>
      </c>
    </row>
    <row r="8197" spans="46:58" x14ac:dyDescent="0.25">
      <c r="AT8197" t="s">
        <v>264</v>
      </c>
      <c r="AX8197" t="s">
        <v>4854</v>
      </c>
      <c r="AY8197" s="104">
        <v>46119.685416666667</v>
      </c>
      <c r="AZ8197">
        <v>162991</v>
      </c>
      <c r="BA8197" t="s">
        <v>4728</v>
      </c>
      <c r="BB8197" t="s">
        <v>5989</v>
      </c>
      <c r="BF8197" t="s">
        <v>4781</v>
      </c>
    </row>
    <row r="8198" spans="46:58" x14ac:dyDescent="0.25">
      <c r="AT8198" t="s">
        <v>1078</v>
      </c>
      <c r="AX8198" t="s">
        <v>5295</v>
      </c>
      <c r="AY8198" s="104">
        <v>46119.686805555553</v>
      </c>
      <c r="AZ8198">
        <v>182024</v>
      </c>
      <c r="BA8198" t="s">
        <v>4728</v>
      </c>
      <c r="BB8198" t="s">
        <v>5989</v>
      </c>
      <c r="BF8198" t="s">
        <v>5942</v>
      </c>
    </row>
    <row r="8199" spans="46:58" x14ac:dyDescent="0.25">
      <c r="AT8199" t="s">
        <v>1941</v>
      </c>
      <c r="AX8199" t="s">
        <v>5072</v>
      </c>
      <c r="AY8199" s="104">
        <v>46119.6875</v>
      </c>
      <c r="AZ8199">
        <v>289034</v>
      </c>
      <c r="BA8199" t="s">
        <v>4728</v>
      </c>
      <c r="BB8199" t="s">
        <v>5989</v>
      </c>
      <c r="BF8199" t="s">
        <v>5934</v>
      </c>
    </row>
    <row r="8200" spans="46:58" x14ac:dyDescent="0.25">
      <c r="AT8200" t="s">
        <v>1276</v>
      </c>
      <c r="AX8200" t="s">
        <v>6288</v>
      </c>
      <c r="AY8200" s="104">
        <v>46119.6875</v>
      </c>
      <c r="AZ8200">
        <v>95055</v>
      </c>
      <c r="BA8200" t="s">
        <v>4728</v>
      </c>
      <c r="BB8200" t="s">
        <v>5989</v>
      </c>
      <c r="BF8200" t="s">
        <v>5925</v>
      </c>
    </row>
    <row r="8201" spans="46:58" x14ac:dyDescent="0.25">
      <c r="AT8201" t="s">
        <v>1945</v>
      </c>
      <c r="AX8201" t="s">
        <v>5940</v>
      </c>
      <c r="AY8201" s="104">
        <v>46119.6875</v>
      </c>
      <c r="AZ8201">
        <v>344238</v>
      </c>
      <c r="BA8201" t="s">
        <v>4728</v>
      </c>
      <c r="BB8201" t="s">
        <v>5989</v>
      </c>
      <c r="BF8201" t="s">
        <v>5931</v>
      </c>
    </row>
    <row r="8202" spans="46:58" x14ac:dyDescent="0.25">
      <c r="AT8202" t="s">
        <v>2559</v>
      </c>
      <c r="AX8202" t="s">
        <v>5001</v>
      </c>
      <c r="AY8202" s="104">
        <v>46119.688194444447</v>
      </c>
      <c r="AZ8202">
        <v>200318</v>
      </c>
      <c r="BA8202" t="s">
        <v>4728</v>
      </c>
      <c r="BB8202" t="s">
        <v>5989</v>
      </c>
      <c r="BF8202" t="s">
        <v>5920</v>
      </c>
    </row>
    <row r="8203" spans="46:58" x14ac:dyDescent="0.25">
      <c r="AT8203" t="s">
        <v>2345</v>
      </c>
      <c r="AX8203" t="s">
        <v>4877</v>
      </c>
      <c r="AY8203" s="104">
        <v>46119.688194444447</v>
      </c>
      <c r="AZ8203">
        <v>622680</v>
      </c>
      <c r="BA8203" t="s">
        <v>4728</v>
      </c>
      <c r="BB8203" t="s">
        <v>5989</v>
      </c>
      <c r="BF8203" t="s">
        <v>5942</v>
      </c>
    </row>
    <row r="8204" spans="46:58" x14ac:dyDescent="0.25">
      <c r="AT8204" t="s">
        <v>1531</v>
      </c>
      <c r="AX8204" t="s">
        <v>8012</v>
      </c>
      <c r="AY8204" s="104">
        <v>46119.688194444447</v>
      </c>
      <c r="AZ8204">
        <v>283216</v>
      </c>
      <c r="BA8204" t="s">
        <v>4728</v>
      </c>
      <c r="BB8204" t="s">
        <v>5989</v>
      </c>
      <c r="BF8204" t="s">
        <v>5931</v>
      </c>
    </row>
    <row r="8205" spans="46:58" x14ac:dyDescent="0.25">
      <c r="AT8205" t="s">
        <v>2391</v>
      </c>
      <c r="AX8205" t="s">
        <v>5012</v>
      </c>
      <c r="AY8205" s="104">
        <v>46119.688194444447</v>
      </c>
      <c r="AZ8205">
        <v>3141900</v>
      </c>
      <c r="BA8205" t="s">
        <v>4761</v>
      </c>
      <c r="BB8205" t="s">
        <v>5989</v>
      </c>
      <c r="BF8205" t="s">
        <v>5966</v>
      </c>
    </row>
    <row r="8206" spans="46:58" x14ac:dyDescent="0.25">
      <c r="AT8206" t="s">
        <v>71</v>
      </c>
      <c r="AX8206" t="s">
        <v>5295</v>
      </c>
      <c r="AY8206" s="104">
        <v>46119.688888888886</v>
      </c>
      <c r="AZ8206">
        <v>156623</v>
      </c>
      <c r="BA8206" t="s">
        <v>4728</v>
      </c>
      <c r="BB8206" t="s">
        <v>5989</v>
      </c>
      <c r="BF8206" t="s">
        <v>5948</v>
      </c>
    </row>
    <row r="8207" spans="46:58" x14ac:dyDescent="0.25">
      <c r="AT8207" t="s">
        <v>432</v>
      </c>
      <c r="AX8207" t="s">
        <v>5845</v>
      </c>
      <c r="AY8207" s="104">
        <v>46119.689583333333</v>
      </c>
      <c r="AZ8207">
        <v>1197457</v>
      </c>
      <c r="BA8207" t="s">
        <v>4761</v>
      </c>
      <c r="BB8207" t="s">
        <v>5989</v>
      </c>
      <c r="BF8207" t="s">
        <v>5966</v>
      </c>
    </row>
    <row r="8208" spans="46:58" x14ac:dyDescent="0.25">
      <c r="AT8208" t="s">
        <v>2431</v>
      </c>
      <c r="AX8208" t="s">
        <v>5559</v>
      </c>
      <c r="AY8208" s="104">
        <v>46119.689583333333</v>
      </c>
      <c r="AZ8208">
        <v>381690</v>
      </c>
      <c r="BA8208" t="s">
        <v>4728</v>
      </c>
      <c r="BB8208" t="s">
        <v>5989</v>
      </c>
      <c r="BF8208" t="s">
        <v>5942</v>
      </c>
    </row>
    <row r="8209" spans="46:58" x14ac:dyDescent="0.25">
      <c r="AT8209" t="s">
        <v>1385</v>
      </c>
      <c r="AU8209" t="s">
        <v>1891</v>
      </c>
      <c r="AX8209" t="s">
        <v>5011</v>
      </c>
      <c r="AY8209" s="104">
        <v>46119.689583333333</v>
      </c>
      <c r="AZ8209">
        <v>669553</v>
      </c>
      <c r="BA8209" t="s">
        <v>4728</v>
      </c>
      <c r="BB8209" t="s">
        <v>5989</v>
      </c>
      <c r="BC8209" t="s">
        <v>4731</v>
      </c>
      <c r="BF8209" t="s">
        <v>6501</v>
      </c>
    </row>
    <row r="8210" spans="46:58" x14ac:dyDescent="0.25">
      <c r="AT8210" t="s">
        <v>1124</v>
      </c>
      <c r="AX8210" t="s">
        <v>5382</v>
      </c>
      <c r="AY8210" s="104">
        <v>46119.689583333333</v>
      </c>
      <c r="AZ8210">
        <v>176811</v>
      </c>
      <c r="BA8210" t="s">
        <v>4728</v>
      </c>
      <c r="BB8210" t="s">
        <v>5989</v>
      </c>
      <c r="BF8210" t="s">
        <v>5925</v>
      </c>
    </row>
    <row r="8211" spans="46:58" x14ac:dyDescent="0.25">
      <c r="AT8211" t="s">
        <v>2429</v>
      </c>
      <c r="AX8211" t="s">
        <v>7600</v>
      </c>
      <c r="AY8211" s="104">
        <v>46119.69027777778</v>
      </c>
      <c r="AZ8211">
        <v>283204</v>
      </c>
      <c r="BA8211" t="s">
        <v>4761</v>
      </c>
      <c r="BB8211" t="s">
        <v>5989</v>
      </c>
      <c r="BF8211" t="s">
        <v>5942</v>
      </c>
    </row>
    <row r="8212" spans="46:58" x14ac:dyDescent="0.25">
      <c r="AT8212" t="s">
        <v>308</v>
      </c>
      <c r="AX8212" t="s">
        <v>5271</v>
      </c>
      <c r="AY8212" s="104">
        <v>46119.69027777778</v>
      </c>
      <c r="AZ8212">
        <v>63263</v>
      </c>
      <c r="BA8212" t="s">
        <v>4728</v>
      </c>
      <c r="BB8212" t="s">
        <v>5989</v>
      </c>
      <c r="BF8212" t="s">
        <v>5925</v>
      </c>
    </row>
    <row r="8213" spans="46:58" x14ac:dyDescent="0.25">
      <c r="AT8213" t="s">
        <v>226</v>
      </c>
      <c r="AX8213" t="s">
        <v>4774</v>
      </c>
      <c r="AY8213" s="104">
        <v>46119.690972222219</v>
      </c>
      <c r="AZ8213">
        <v>1259631</v>
      </c>
      <c r="BA8213" t="s">
        <v>4761</v>
      </c>
      <c r="BB8213" t="s">
        <v>5989</v>
      </c>
      <c r="BF8213" t="s">
        <v>5920</v>
      </c>
    </row>
    <row r="8214" spans="46:58" x14ac:dyDescent="0.25">
      <c r="AT8214" t="s">
        <v>2383</v>
      </c>
      <c r="AX8214" t="s">
        <v>7592</v>
      </c>
      <c r="AY8214" s="104">
        <v>46119.690972222219</v>
      </c>
      <c r="AZ8214">
        <v>716194</v>
      </c>
      <c r="BA8214" t="s">
        <v>4761</v>
      </c>
      <c r="BB8214" t="s">
        <v>5989</v>
      </c>
      <c r="BF8214" t="s">
        <v>5966</v>
      </c>
    </row>
    <row r="8215" spans="46:58" x14ac:dyDescent="0.25">
      <c r="AT8215" t="s">
        <v>1292</v>
      </c>
      <c r="AX8215" t="s">
        <v>5216</v>
      </c>
      <c r="AY8215" s="104">
        <v>46119.690972222219</v>
      </c>
      <c r="AZ8215">
        <v>332530</v>
      </c>
      <c r="BA8215" t="s">
        <v>4728</v>
      </c>
      <c r="BB8215" t="s">
        <v>5989</v>
      </c>
      <c r="BF8215" t="s">
        <v>5942</v>
      </c>
    </row>
    <row r="8216" spans="46:58" x14ac:dyDescent="0.25">
      <c r="AT8216" t="s">
        <v>1078</v>
      </c>
      <c r="AX8216" t="s">
        <v>4743</v>
      </c>
      <c r="AY8216" s="104">
        <v>46119.690972222219</v>
      </c>
      <c r="AZ8216">
        <v>266132</v>
      </c>
      <c r="BA8216" t="s">
        <v>4728</v>
      </c>
      <c r="BB8216" t="s">
        <v>5989</v>
      </c>
      <c r="BF8216" t="s">
        <v>5942</v>
      </c>
    </row>
    <row r="8217" spans="46:58" x14ac:dyDescent="0.25">
      <c r="AT8217" t="s">
        <v>1379</v>
      </c>
      <c r="AX8217" t="s">
        <v>6963</v>
      </c>
      <c r="AY8217" s="104">
        <v>46119.690972222219</v>
      </c>
      <c r="AZ8217">
        <v>366924</v>
      </c>
      <c r="BA8217" t="s">
        <v>4761</v>
      </c>
      <c r="BB8217" t="s">
        <v>5989</v>
      </c>
      <c r="BF8217" t="s">
        <v>5966</v>
      </c>
    </row>
    <row r="8218" spans="46:58" x14ac:dyDescent="0.25">
      <c r="AT8218" t="s">
        <v>2407</v>
      </c>
      <c r="AX8218" t="s">
        <v>4977</v>
      </c>
      <c r="AY8218" s="104">
        <v>46119.691666666666</v>
      </c>
      <c r="AZ8218">
        <v>199305</v>
      </c>
      <c r="BA8218" t="s">
        <v>4728</v>
      </c>
      <c r="BB8218" t="s">
        <v>5989</v>
      </c>
      <c r="BF8218" t="s">
        <v>4781</v>
      </c>
    </row>
    <row r="8219" spans="46:58" x14ac:dyDescent="0.25">
      <c r="AT8219" t="s">
        <v>2559</v>
      </c>
      <c r="AX8219" t="s">
        <v>6155</v>
      </c>
      <c r="AY8219" s="104">
        <v>46119.691666666666</v>
      </c>
      <c r="AZ8219">
        <v>158287</v>
      </c>
      <c r="BA8219" t="s">
        <v>4728</v>
      </c>
      <c r="BB8219" t="s">
        <v>5989</v>
      </c>
      <c r="BF8219" t="s">
        <v>5942</v>
      </c>
    </row>
    <row r="8220" spans="46:58" x14ac:dyDescent="0.25">
      <c r="AT8220" t="s">
        <v>1941</v>
      </c>
      <c r="AX8220" t="s">
        <v>5057</v>
      </c>
      <c r="AY8220" s="104">
        <v>46119.691666666666</v>
      </c>
      <c r="AZ8220">
        <v>216706</v>
      </c>
      <c r="BA8220" t="s">
        <v>4761</v>
      </c>
      <c r="BB8220" t="s">
        <v>5989</v>
      </c>
      <c r="BF8220" t="s">
        <v>5918</v>
      </c>
    </row>
    <row r="8221" spans="46:58" x14ac:dyDescent="0.25">
      <c r="AT8221" t="s">
        <v>308</v>
      </c>
      <c r="AX8221" t="s">
        <v>5057</v>
      </c>
      <c r="AY8221" s="104">
        <v>46119.691666666666</v>
      </c>
      <c r="AZ8221">
        <v>78842</v>
      </c>
      <c r="BA8221" t="s">
        <v>4728</v>
      </c>
      <c r="BB8221" t="s">
        <v>5989</v>
      </c>
      <c r="BF8221" t="s">
        <v>5925</v>
      </c>
    </row>
    <row r="8222" spans="46:58" x14ac:dyDescent="0.25">
      <c r="AT8222" t="s">
        <v>432</v>
      </c>
      <c r="AX8222" t="s">
        <v>4859</v>
      </c>
      <c r="AY8222" s="104">
        <v>46119.691666666666</v>
      </c>
      <c r="AZ8222">
        <v>241047</v>
      </c>
      <c r="BA8222" t="s">
        <v>4728</v>
      </c>
      <c r="BB8222" t="s">
        <v>5989</v>
      </c>
      <c r="BF8222" t="s">
        <v>5942</v>
      </c>
    </row>
    <row r="8223" spans="46:58" x14ac:dyDescent="0.25">
      <c r="AT8223" t="s">
        <v>76</v>
      </c>
      <c r="AX8223" t="s">
        <v>4839</v>
      </c>
      <c r="AY8223" s="104">
        <v>46119.691666666666</v>
      </c>
      <c r="AZ8223">
        <v>479377</v>
      </c>
      <c r="BA8223" t="s">
        <v>4761</v>
      </c>
      <c r="BB8223" t="s">
        <v>5989</v>
      </c>
      <c r="BF8223" t="s">
        <v>5966</v>
      </c>
    </row>
    <row r="8224" spans="46:58" x14ac:dyDescent="0.25">
      <c r="AT8224" t="s">
        <v>1531</v>
      </c>
      <c r="AX8224" t="s">
        <v>5543</v>
      </c>
      <c r="AY8224" s="104">
        <v>46119.692361111112</v>
      </c>
      <c r="AZ8224">
        <v>166624</v>
      </c>
      <c r="BA8224" t="s">
        <v>4728</v>
      </c>
      <c r="BB8224" t="s">
        <v>5989</v>
      </c>
      <c r="BF8224" t="s">
        <v>5931</v>
      </c>
    </row>
    <row r="8225" spans="46:58" x14ac:dyDescent="0.25">
      <c r="AT8225" t="s">
        <v>1945</v>
      </c>
      <c r="AX8225" t="s">
        <v>6299</v>
      </c>
      <c r="AY8225" s="104">
        <v>46119.692361111112</v>
      </c>
      <c r="AZ8225">
        <v>73101</v>
      </c>
      <c r="BA8225" t="s">
        <v>4728</v>
      </c>
      <c r="BB8225" t="s">
        <v>5989</v>
      </c>
      <c r="BF8225" t="s">
        <v>4781</v>
      </c>
    </row>
    <row r="8226" spans="46:58" x14ac:dyDescent="0.25">
      <c r="AT8226" t="s">
        <v>1124</v>
      </c>
      <c r="AX8226" t="s">
        <v>4850</v>
      </c>
      <c r="AY8226" s="104">
        <v>46119.693055555559</v>
      </c>
      <c r="AZ8226">
        <v>114646</v>
      </c>
      <c r="BA8226" t="s">
        <v>4728</v>
      </c>
      <c r="BB8226" t="s">
        <v>5989</v>
      </c>
      <c r="BF8226" t="s">
        <v>5918</v>
      </c>
    </row>
    <row r="8227" spans="46:58" x14ac:dyDescent="0.25">
      <c r="AT8227" t="s">
        <v>220</v>
      </c>
      <c r="AX8227" t="s">
        <v>5363</v>
      </c>
      <c r="AY8227" s="104">
        <v>46119.693749999999</v>
      </c>
      <c r="AZ8227">
        <v>1274054</v>
      </c>
      <c r="BA8227" t="s">
        <v>4761</v>
      </c>
      <c r="BB8227" t="s">
        <v>5989</v>
      </c>
      <c r="BF8227" t="s">
        <v>5966</v>
      </c>
    </row>
    <row r="8228" spans="46:58" x14ac:dyDescent="0.25">
      <c r="AT8228" t="s">
        <v>1048</v>
      </c>
      <c r="AU8228" t="s">
        <v>217</v>
      </c>
      <c r="AX8228" t="s">
        <v>7600</v>
      </c>
      <c r="AY8228" s="104">
        <v>46119.693749999999</v>
      </c>
      <c r="AZ8228">
        <v>899339</v>
      </c>
      <c r="BA8228" t="s">
        <v>4761</v>
      </c>
      <c r="BB8228" t="s">
        <v>5989</v>
      </c>
      <c r="BC8228" t="s">
        <v>4731</v>
      </c>
      <c r="BF8228" t="s">
        <v>6074</v>
      </c>
    </row>
    <row r="8229" spans="46:58" x14ac:dyDescent="0.25">
      <c r="AT8229" t="s">
        <v>1385</v>
      </c>
      <c r="AX8229" t="s">
        <v>8013</v>
      </c>
      <c r="AY8229" s="104">
        <v>46119.694444444445</v>
      </c>
      <c r="AZ8229">
        <v>711406</v>
      </c>
      <c r="BA8229" t="s">
        <v>4728</v>
      </c>
      <c r="BB8229" t="s">
        <v>5989</v>
      </c>
      <c r="BF8229" t="s">
        <v>5956</v>
      </c>
    </row>
    <row r="8230" spans="46:58" x14ac:dyDescent="0.25">
      <c r="AT8230" t="s">
        <v>516</v>
      </c>
      <c r="AX8230" t="s">
        <v>4774</v>
      </c>
      <c r="AY8230" s="104">
        <v>46119.694444444445</v>
      </c>
      <c r="AZ8230">
        <v>408586</v>
      </c>
      <c r="BA8230" t="s">
        <v>4728</v>
      </c>
      <c r="BB8230" t="s">
        <v>5989</v>
      </c>
      <c r="BF8230" t="s">
        <v>5918</v>
      </c>
    </row>
    <row r="8231" spans="46:58" x14ac:dyDescent="0.25">
      <c r="AT8231" t="s">
        <v>308</v>
      </c>
      <c r="AX8231" t="s">
        <v>5655</v>
      </c>
      <c r="AY8231" s="104">
        <v>46119.695138888892</v>
      </c>
      <c r="AZ8231">
        <v>1199493</v>
      </c>
      <c r="BA8231" t="s">
        <v>4728</v>
      </c>
      <c r="BB8231" t="s">
        <v>5989</v>
      </c>
      <c r="BF8231" t="s">
        <v>5918</v>
      </c>
    </row>
    <row r="8232" spans="46:58" x14ac:dyDescent="0.25">
      <c r="AT8232" t="s">
        <v>2391</v>
      </c>
      <c r="AX8232" t="s">
        <v>8014</v>
      </c>
      <c r="AY8232" s="104">
        <v>46119.695138888892</v>
      </c>
      <c r="AZ8232">
        <v>932604</v>
      </c>
      <c r="BA8232" t="s">
        <v>4728</v>
      </c>
      <c r="BB8232" t="s">
        <v>5989</v>
      </c>
      <c r="BF8232" t="s">
        <v>5942</v>
      </c>
    </row>
    <row r="8233" spans="46:58" x14ac:dyDescent="0.25">
      <c r="AT8233" t="s">
        <v>2429</v>
      </c>
      <c r="AX8233" t="s">
        <v>8015</v>
      </c>
      <c r="AY8233" s="104">
        <v>46119.695138888892</v>
      </c>
      <c r="AZ8233">
        <v>394269</v>
      </c>
      <c r="BA8233" t="s">
        <v>4761</v>
      </c>
      <c r="BB8233" t="s">
        <v>5989</v>
      </c>
      <c r="BF8233" t="s">
        <v>4781</v>
      </c>
    </row>
    <row r="8234" spans="46:58" x14ac:dyDescent="0.25">
      <c r="AT8234" t="s">
        <v>1945</v>
      </c>
      <c r="AX8234" t="s">
        <v>5072</v>
      </c>
      <c r="AY8234" s="104">
        <v>46119.695138888892</v>
      </c>
      <c r="AZ8234">
        <v>200556</v>
      </c>
      <c r="BA8234" t="s">
        <v>4761</v>
      </c>
      <c r="BB8234" t="s">
        <v>5989</v>
      </c>
      <c r="BF8234" t="s">
        <v>5934</v>
      </c>
    </row>
    <row r="8235" spans="46:58" x14ac:dyDescent="0.25">
      <c r="AT8235" t="s">
        <v>2559</v>
      </c>
      <c r="AX8235" t="s">
        <v>5681</v>
      </c>
      <c r="AY8235" s="104">
        <v>46119.695833333331</v>
      </c>
      <c r="AZ8235">
        <v>1747466</v>
      </c>
      <c r="BA8235" t="s">
        <v>4761</v>
      </c>
      <c r="BB8235" t="s">
        <v>5989</v>
      </c>
      <c r="BF8235" t="s">
        <v>5966</v>
      </c>
    </row>
    <row r="8236" spans="46:58" x14ac:dyDescent="0.25">
      <c r="AT8236" t="s">
        <v>1078</v>
      </c>
      <c r="AX8236" t="s">
        <v>5057</v>
      </c>
      <c r="AY8236" s="104">
        <v>46119.695833333331</v>
      </c>
      <c r="AZ8236">
        <v>303988</v>
      </c>
      <c r="BA8236" t="s">
        <v>4728</v>
      </c>
      <c r="BB8236" t="s">
        <v>5989</v>
      </c>
      <c r="BF8236" t="s">
        <v>4781</v>
      </c>
    </row>
    <row r="8237" spans="46:58" x14ac:dyDescent="0.25">
      <c r="AT8237" t="s">
        <v>226</v>
      </c>
      <c r="AX8237" t="s">
        <v>4765</v>
      </c>
      <c r="AY8237" s="104">
        <v>46119.695833333331</v>
      </c>
      <c r="AZ8237">
        <v>191017</v>
      </c>
      <c r="BA8237" t="s">
        <v>4761</v>
      </c>
      <c r="BB8237" t="s">
        <v>5989</v>
      </c>
      <c r="BF8237" t="s">
        <v>5920</v>
      </c>
    </row>
    <row r="8238" spans="46:58" x14ac:dyDescent="0.25">
      <c r="AT8238" t="s">
        <v>1941</v>
      </c>
      <c r="AX8238" t="s">
        <v>5556</v>
      </c>
      <c r="AY8238" s="104">
        <v>46119.695833333331</v>
      </c>
      <c r="AZ8238">
        <v>160899</v>
      </c>
      <c r="BA8238" t="s">
        <v>4728</v>
      </c>
      <c r="BB8238" t="s">
        <v>5989</v>
      </c>
      <c r="BF8238" t="s">
        <v>5942</v>
      </c>
    </row>
    <row r="8239" spans="46:58" x14ac:dyDescent="0.25">
      <c r="AT8239" t="s">
        <v>1531</v>
      </c>
      <c r="AX8239" t="s">
        <v>4763</v>
      </c>
      <c r="AY8239" s="104">
        <v>46119.696527777778</v>
      </c>
      <c r="AZ8239">
        <v>512656</v>
      </c>
      <c r="BA8239" t="s">
        <v>4728</v>
      </c>
      <c r="BB8239" t="s">
        <v>5989</v>
      </c>
      <c r="BF8239" t="s">
        <v>5931</v>
      </c>
    </row>
    <row r="8240" spans="46:58" x14ac:dyDescent="0.25">
      <c r="AT8240" t="s">
        <v>432</v>
      </c>
      <c r="AX8240" t="s">
        <v>4949</v>
      </c>
      <c r="AY8240" s="104">
        <v>46119.696527777778</v>
      </c>
      <c r="AZ8240">
        <v>493152</v>
      </c>
      <c r="BA8240" t="s">
        <v>4728</v>
      </c>
      <c r="BB8240" t="s">
        <v>5989</v>
      </c>
      <c r="BF8240" t="s">
        <v>5931</v>
      </c>
    </row>
    <row r="8241" spans="46:58" x14ac:dyDescent="0.25">
      <c r="AT8241" t="s">
        <v>1124</v>
      </c>
      <c r="AX8241" t="s">
        <v>4949</v>
      </c>
      <c r="AY8241" s="104">
        <v>46119.696527777778</v>
      </c>
      <c r="AZ8241">
        <v>144415</v>
      </c>
      <c r="BA8241" t="s">
        <v>4728</v>
      </c>
      <c r="BB8241" t="s">
        <v>5989</v>
      </c>
      <c r="BF8241" t="s">
        <v>4781</v>
      </c>
    </row>
    <row r="8242" spans="46:58" x14ac:dyDescent="0.25">
      <c r="AT8242" t="s">
        <v>2383</v>
      </c>
      <c r="AX8242" t="s">
        <v>4765</v>
      </c>
      <c r="AY8242" s="104">
        <v>46119.696527777778</v>
      </c>
      <c r="AZ8242">
        <v>222277</v>
      </c>
      <c r="BA8242" t="s">
        <v>4728</v>
      </c>
      <c r="BB8242" t="s">
        <v>5989</v>
      </c>
      <c r="BF8242" t="s">
        <v>5942</v>
      </c>
    </row>
    <row r="8243" spans="46:58" x14ac:dyDescent="0.25">
      <c r="AT8243" t="s">
        <v>1292</v>
      </c>
      <c r="AX8243" t="s">
        <v>7221</v>
      </c>
      <c r="AY8243" s="104">
        <v>46119.697222222225</v>
      </c>
      <c r="AZ8243">
        <v>197594</v>
      </c>
      <c r="BA8243" t="s">
        <v>4728</v>
      </c>
      <c r="BB8243" t="s">
        <v>5989</v>
      </c>
      <c r="BF8243" t="s">
        <v>5948</v>
      </c>
    </row>
    <row r="8244" spans="46:58" x14ac:dyDescent="0.25">
      <c r="AT8244" t="s">
        <v>1379</v>
      </c>
      <c r="AX8244" t="s">
        <v>5156</v>
      </c>
      <c r="AY8244" s="104">
        <v>46119.697916666664</v>
      </c>
      <c r="AZ8244">
        <v>361911</v>
      </c>
      <c r="BA8244" t="s">
        <v>4728</v>
      </c>
      <c r="BB8244" t="s">
        <v>5989</v>
      </c>
      <c r="BF8244" t="s">
        <v>5918</v>
      </c>
    </row>
    <row r="8245" spans="46:58" x14ac:dyDescent="0.25">
      <c r="AT8245" t="s">
        <v>1048</v>
      </c>
      <c r="AX8245" t="s">
        <v>5072</v>
      </c>
      <c r="AY8245" s="104">
        <v>46119.697916666664</v>
      </c>
      <c r="AZ8245">
        <v>1499566</v>
      </c>
      <c r="BA8245" t="s">
        <v>4728</v>
      </c>
      <c r="BB8245" t="s">
        <v>5989</v>
      </c>
      <c r="BF8245" t="s">
        <v>6314</v>
      </c>
    </row>
    <row r="8246" spans="46:58" x14ac:dyDescent="0.25">
      <c r="AT8246" t="s">
        <v>226</v>
      </c>
      <c r="AX8246" t="s">
        <v>4839</v>
      </c>
      <c r="AY8246" s="104">
        <v>46119.697916666664</v>
      </c>
      <c r="AZ8246">
        <v>2322989</v>
      </c>
      <c r="BA8246" t="s">
        <v>4761</v>
      </c>
      <c r="BB8246" t="s">
        <v>5989</v>
      </c>
      <c r="BF8246" t="s">
        <v>5920</v>
      </c>
    </row>
    <row r="8247" spans="46:58" x14ac:dyDescent="0.25">
      <c r="AT8247" t="s">
        <v>2510</v>
      </c>
      <c r="AX8247" t="s">
        <v>4926</v>
      </c>
      <c r="AY8247" s="104">
        <v>46119.697916666664</v>
      </c>
      <c r="AZ8247">
        <v>231599</v>
      </c>
      <c r="BA8247" t="s">
        <v>4728</v>
      </c>
      <c r="BB8247" t="s">
        <v>5989</v>
      </c>
      <c r="BF8247" t="s">
        <v>5942</v>
      </c>
    </row>
    <row r="8248" spans="46:58" x14ac:dyDescent="0.25">
      <c r="AT8248" t="s">
        <v>2559</v>
      </c>
      <c r="AX8248" t="s">
        <v>4949</v>
      </c>
      <c r="AY8248" s="104">
        <v>46119.697916666664</v>
      </c>
      <c r="AZ8248">
        <v>285609</v>
      </c>
      <c r="BA8248" t="s">
        <v>4761</v>
      </c>
      <c r="BB8248" t="s">
        <v>5989</v>
      </c>
      <c r="BF8248" t="s">
        <v>5966</v>
      </c>
    </row>
    <row r="8249" spans="46:58" x14ac:dyDescent="0.25">
      <c r="AT8249" t="s">
        <v>1985</v>
      </c>
      <c r="AX8249" t="s">
        <v>6247</v>
      </c>
      <c r="AY8249" s="104">
        <v>46119.697916666664</v>
      </c>
      <c r="AZ8249">
        <v>1278574</v>
      </c>
      <c r="BA8249" t="s">
        <v>4761</v>
      </c>
      <c r="BB8249" t="s">
        <v>5989</v>
      </c>
      <c r="BF8249" t="s">
        <v>5934</v>
      </c>
    </row>
    <row r="8250" spans="46:58" x14ac:dyDescent="0.25">
      <c r="AT8250" t="s">
        <v>220</v>
      </c>
      <c r="AX8250" t="s">
        <v>5089</v>
      </c>
      <c r="AY8250" s="104">
        <v>46119.698611111111</v>
      </c>
      <c r="AZ8250">
        <v>369010</v>
      </c>
      <c r="BA8250" t="s">
        <v>4728</v>
      </c>
      <c r="BB8250" t="s">
        <v>5989</v>
      </c>
      <c r="BF8250" t="s">
        <v>5942</v>
      </c>
    </row>
    <row r="8251" spans="46:58" x14ac:dyDescent="0.25">
      <c r="AT8251" t="s">
        <v>1945</v>
      </c>
      <c r="AX8251" t="s">
        <v>4753</v>
      </c>
      <c r="AY8251" s="104">
        <v>46119.698611111111</v>
      </c>
      <c r="AZ8251">
        <v>79489</v>
      </c>
      <c r="BA8251" t="s">
        <v>4728</v>
      </c>
      <c r="BB8251" t="s">
        <v>5989</v>
      </c>
      <c r="BF8251" t="s">
        <v>4781</v>
      </c>
    </row>
    <row r="8252" spans="46:58" x14ac:dyDescent="0.25">
      <c r="AT8252" t="s">
        <v>1941</v>
      </c>
      <c r="AX8252" t="s">
        <v>4946</v>
      </c>
      <c r="AY8252" s="104">
        <v>46119.698611111111</v>
      </c>
      <c r="AZ8252">
        <v>213350</v>
      </c>
      <c r="BA8252" t="s">
        <v>4728</v>
      </c>
      <c r="BB8252" t="s">
        <v>5989</v>
      </c>
      <c r="BF8252" t="s">
        <v>5942</v>
      </c>
    </row>
    <row r="8253" spans="46:58" x14ac:dyDescent="0.25">
      <c r="AT8253" t="s">
        <v>223</v>
      </c>
      <c r="AX8253" t="s">
        <v>4968</v>
      </c>
      <c r="AY8253" s="104">
        <v>46119.699305555558</v>
      </c>
      <c r="AZ8253">
        <v>175952</v>
      </c>
      <c r="BA8253" t="s">
        <v>4728</v>
      </c>
      <c r="BB8253" t="s">
        <v>5989</v>
      </c>
      <c r="BF8253" t="s">
        <v>5925</v>
      </c>
    </row>
    <row r="8254" spans="46:58" x14ac:dyDescent="0.25">
      <c r="AT8254" t="s">
        <v>1276</v>
      </c>
      <c r="AX8254" t="s">
        <v>8016</v>
      </c>
      <c r="AY8254" s="104">
        <v>46119.699305555558</v>
      </c>
      <c r="AZ8254">
        <v>206684</v>
      </c>
      <c r="BA8254" t="s">
        <v>4728</v>
      </c>
      <c r="BB8254" t="s">
        <v>5989</v>
      </c>
      <c r="BF8254" t="s">
        <v>5925</v>
      </c>
    </row>
    <row r="8255" spans="46:58" x14ac:dyDescent="0.25">
      <c r="AX8255" t="s">
        <v>4753</v>
      </c>
      <c r="AY8255" s="104">
        <v>46119.699305555558</v>
      </c>
      <c r="AZ8255">
        <v>44373</v>
      </c>
      <c r="BA8255" t="s">
        <v>4728</v>
      </c>
      <c r="BB8255" t="s">
        <v>5989</v>
      </c>
    </row>
    <row r="8256" spans="46:58" x14ac:dyDescent="0.25">
      <c r="AT8256" t="s">
        <v>2429</v>
      </c>
      <c r="AX8256" t="s">
        <v>5108</v>
      </c>
      <c r="AY8256" s="104">
        <v>46119.699305555558</v>
      </c>
      <c r="AZ8256">
        <v>165209</v>
      </c>
      <c r="BA8256" t="s">
        <v>4728</v>
      </c>
      <c r="BB8256" t="s">
        <v>5989</v>
      </c>
      <c r="BF8256" t="s">
        <v>5925</v>
      </c>
    </row>
    <row r="8257" spans="46:58" x14ac:dyDescent="0.25">
      <c r="AT8257" t="s">
        <v>71</v>
      </c>
      <c r="AX8257" t="s">
        <v>4890</v>
      </c>
      <c r="AY8257" s="104">
        <v>46119.699305555558</v>
      </c>
      <c r="AZ8257">
        <v>317565</v>
      </c>
      <c r="BA8257" t="s">
        <v>4728</v>
      </c>
      <c r="BB8257" t="s">
        <v>5989</v>
      </c>
      <c r="BF8257" t="s">
        <v>5931</v>
      </c>
    </row>
    <row r="8258" spans="46:58" x14ac:dyDescent="0.25">
      <c r="AT8258" t="s">
        <v>1124</v>
      </c>
      <c r="AX8258" t="s">
        <v>8017</v>
      </c>
      <c r="AY8258" s="104">
        <v>46119.699305555558</v>
      </c>
      <c r="AZ8258">
        <v>234824</v>
      </c>
      <c r="BA8258" t="s">
        <v>4728</v>
      </c>
      <c r="BB8258" t="s">
        <v>5989</v>
      </c>
      <c r="BF8258" t="s">
        <v>5918</v>
      </c>
    </row>
    <row r="8259" spans="46:58" x14ac:dyDescent="0.25">
      <c r="AT8259" t="s">
        <v>2559</v>
      </c>
      <c r="AX8259" t="s">
        <v>7474</v>
      </c>
      <c r="AY8259" s="104">
        <v>46119.699305555558</v>
      </c>
      <c r="AZ8259">
        <v>246426</v>
      </c>
      <c r="BA8259" t="s">
        <v>4728</v>
      </c>
      <c r="BB8259" t="s">
        <v>5989</v>
      </c>
      <c r="BF8259" t="s">
        <v>5942</v>
      </c>
    </row>
    <row r="8260" spans="46:58" x14ac:dyDescent="0.25">
      <c r="AT8260" t="s">
        <v>1078</v>
      </c>
      <c r="AX8260" t="s">
        <v>4753</v>
      </c>
      <c r="AY8260" s="104">
        <v>46119.699305555558</v>
      </c>
      <c r="AZ8260">
        <v>140439</v>
      </c>
      <c r="BA8260" t="s">
        <v>4728</v>
      </c>
      <c r="BB8260" t="s">
        <v>5989</v>
      </c>
      <c r="BF8260" t="s">
        <v>5942</v>
      </c>
    </row>
    <row r="8261" spans="46:58" x14ac:dyDescent="0.25">
      <c r="AT8261" t="s">
        <v>2403</v>
      </c>
      <c r="AX8261" t="s">
        <v>8018</v>
      </c>
      <c r="AY8261" s="104">
        <v>46119.7</v>
      </c>
      <c r="AZ8261">
        <v>335279</v>
      </c>
      <c r="BA8261" t="s">
        <v>4728</v>
      </c>
      <c r="BB8261" t="s">
        <v>5989</v>
      </c>
      <c r="BF8261" t="s">
        <v>5942</v>
      </c>
    </row>
    <row r="8262" spans="46:58" x14ac:dyDescent="0.25">
      <c r="AT8262" t="s">
        <v>516</v>
      </c>
      <c r="AX8262" t="s">
        <v>6616</v>
      </c>
      <c r="AY8262" s="104">
        <v>46119.7</v>
      </c>
      <c r="AZ8262">
        <v>1349406</v>
      </c>
      <c r="BA8262" t="s">
        <v>4761</v>
      </c>
      <c r="BB8262" t="s">
        <v>5989</v>
      </c>
      <c r="BF8262" t="s">
        <v>5966</v>
      </c>
    </row>
    <row r="8263" spans="46:58" x14ac:dyDescent="0.25">
      <c r="AT8263" t="s">
        <v>1945</v>
      </c>
      <c r="AX8263" t="s">
        <v>4743</v>
      </c>
      <c r="AY8263" s="104">
        <v>46119.7</v>
      </c>
      <c r="AZ8263">
        <v>226798</v>
      </c>
      <c r="BA8263" t="s">
        <v>4728</v>
      </c>
      <c r="BB8263" t="s">
        <v>5989</v>
      </c>
      <c r="BF8263" t="s">
        <v>5918</v>
      </c>
    </row>
    <row r="8264" spans="46:58" x14ac:dyDescent="0.25">
      <c r="AT8264" t="s">
        <v>2383</v>
      </c>
      <c r="AX8264" t="s">
        <v>5185</v>
      </c>
      <c r="AY8264" s="104">
        <v>46119.700694444444</v>
      </c>
      <c r="AZ8264">
        <v>282191</v>
      </c>
      <c r="BA8264" t="s">
        <v>4728</v>
      </c>
      <c r="BB8264" t="s">
        <v>5989</v>
      </c>
      <c r="BF8264" t="s">
        <v>5931</v>
      </c>
    </row>
    <row r="8265" spans="46:58" x14ac:dyDescent="0.25">
      <c r="AT8265" t="s">
        <v>1507</v>
      </c>
      <c r="AX8265" t="s">
        <v>5108</v>
      </c>
      <c r="AY8265" s="104">
        <v>46119.700694444444</v>
      </c>
      <c r="AZ8265">
        <v>199536</v>
      </c>
      <c r="BA8265" t="s">
        <v>4728</v>
      </c>
      <c r="BB8265" t="s">
        <v>5989</v>
      </c>
      <c r="BF8265" t="s">
        <v>4781</v>
      </c>
    </row>
    <row r="8266" spans="46:58" x14ac:dyDescent="0.25">
      <c r="AT8266" t="s">
        <v>247</v>
      </c>
      <c r="AX8266" t="s">
        <v>8019</v>
      </c>
      <c r="AY8266" s="104">
        <v>46119.700694444444</v>
      </c>
      <c r="AZ8266">
        <v>1435420</v>
      </c>
      <c r="BA8266" t="s">
        <v>4728</v>
      </c>
      <c r="BB8266" t="s">
        <v>5989</v>
      </c>
      <c r="BF8266" t="s">
        <v>5920</v>
      </c>
    </row>
    <row r="8267" spans="46:58" x14ac:dyDescent="0.25">
      <c r="AT8267" t="s">
        <v>223</v>
      </c>
      <c r="AX8267" t="s">
        <v>7569</v>
      </c>
      <c r="AY8267" s="104">
        <v>46119.701388888891</v>
      </c>
      <c r="AZ8267">
        <v>618764</v>
      </c>
      <c r="BA8267" t="s">
        <v>4728</v>
      </c>
      <c r="BB8267" t="s">
        <v>5989</v>
      </c>
      <c r="BF8267" t="s">
        <v>5942</v>
      </c>
    </row>
    <row r="8268" spans="46:58" x14ac:dyDescent="0.25">
      <c r="AT8268" t="s">
        <v>2429</v>
      </c>
      <c r="AX8268" t="s">
        <v>5665</v>
      </c>
      <c r="AY8268" s="104">
        <v>46119.701388888891</v>
      </c>
      <c r="AZ8268">
        <v>239156</v>
      </c>
      <c r="BA8268" t="s">
        <v>4728</v>
      </c>
      <c r="BB8268" t="s">
        <v>5989</v>
      </c>
      <c r="BF8268" t="s">
        <v>5942</v>
      </c>
    </row>
    <row r="8269" spans="46:58" x14ac:dyDescent="0.25">
      <c r="AT8269" t="s">
        <v>2345</v>
      </c>
      <c r="AU8269" t="s">
        <v>217</v>
      </c>
      <c r="AX8269" t="s">
        <v>5536</v>
      </c>
      <c r="AY8269" s="104">
        <v>46119.701388888891</v>
      </c>
      <c r="AZ8269">
        <v>780287</v>
      </c>
      <c r="BA8269" t="s">
        <v>4728</v>
      </c>
      <c r="BB8269" t="s">
        <v>5989</v>
      </c>
      <c r="BC8269" t="s">
        <v>4731</v>
      </c>
      <c r="BF8269" t="s">
        <v>6495</v>
      </c>
    </row>
    <row r="8270" spans="46:58" x14ac:dyDescent="0.25">
      <c r="AT8270" t="s">
        <v>1078</v>
      </c>
      <c r="AX8270" t="s">
        <v>4922</v>
      </c>
      <c r="AY8270" s="104">
        <v>46119.701388888891</v>
      </c>
      <c r="AZ8270">
        <v>323582</v>
      </c>
      <c r="BA8270" t="s">
        <v>4728</v>
      </c>
      <c r="BB8270" t="s">
        <v>5989</v>
      </c>
      <c r="BF8270" t="s">
        <v>5942</v>
      </c>
    </row>
    <row r="8271" spans="46:58" x14ac:dyDescent="0.25">
      <c r="AT8271" t="s">
        <v>1941</v>
      </c>
      <c r="AX8271" t="s">
        <v>6008</v>
      </c>
      <c r="AY8271" s="104">
        <v>46119.701388888891</v>
      </c>
      <c r="AZ8271">
        <v>1287402</v>
      </c>
      <c r="BA8271" t="s">
        <v>4728</v>
      </c>
      <c r="BB8271" t="s">
        <v>5989</v>
      </c>
      <c r="BF8271" t="s">
        <v>5942</v>
      </c>
    </row>
    <row r="8272" spans="46:58" x14ac:dyDescent="0.25">
      <c r="AT8272" t="s">
        <v>1985</v>
      </c>
      <c r="AX8272" t="s">
        <v>8020</v>
      </c>
      <c r="AY8272" s="104">
        <v>46119.70208333333</v>
      </c>
      <c r="AZ8272">
        <v>176890</v>
      </c>
      <c r="BA8272" t="s">
        <v>4728</v>
      </c>
      <c r="BB8272" t="s">
        <v>5989</v>
      </c>
      <c r="BF8272" t="s">
        <v>5942</v>
      </c>
    </row>
    <row r="8273" spans="46:58" x14ac:dyDescent="0.25">
      <c r="AT8273" t="s">
        <v>235</v>
      </c>
      <c r="AX8273" t="s">
        <v>4762</v>
      </c>
      <c r="AY8273" s="104">
        <v>46119.70208333333</v>
      </c>
      <c r="AZ8273">
        <v>502535</v>
      </c>
      <c r="BA8273" t="s">
        <v>4728</v>
      </c>
      <c r="BB8273" t="s">
        <v>5989</v>
      </c>
      <c r="BF8273" t="s">
        <v>5918</v>
      </c>
    </row>
    <row r="8274" spans="46:58" x14ac:dyDescent="0.25">
      <c r="AT8274" t="s">
        <v>1276</v>
      </c>
      <c r="AX8274" t="s">
        <v>6993</v>
      </c>
      <c r="AY8274" s="104">
        <v>46119.70208333333</v>
      </c>
      <c r="AZ8274">
        <v>696787</v>
      </c>
      <c r="BA8274" t="s">
        <v>4728</v>
      </c>
      <c r="BB8274" t="s">
        <v>5989</v>
      </c>
      <c r="BF8274" t="s">
        <v>5942</v>
      </c>
    </row>
    <row r="8275" spans="46:58" x14ac:dyDescent="0.25">
      <c r="AT8275" t="s">
        <v>1124</v>
      </c>
      <c r="AX8275" t="s">
        <v>5078</v>
      </c>
      <c r="AY8275" s="104">
        <v>46119.70208333333</v>
      </c>
      <c r="AZ8275">
        <v>96318</v>
      </c>
      <c r="BA8275" t="s">
        <v>4728</v>
      </c>
      <c r="BB8275" t="s">
        <v>5989</v>
      </c>
      <c r="BF8275" t="s">
        <v>5925</v>
      </c>
    </row>
    <row r="8276" spans="46:58" x14ac:dyDescent="0.25">
      <c r="AT8276" t="s">
        <v>2559</v>
      </c>
      <c r="AX8276" t="s">
        <v>4968</v>
      </c>
      <c r="AY8276" s="104">
        <v>46119.70208333333</v>
      </c>
      <c r="AZ8276">
        <v>191197</v>
      </c>
      <c r="BA8276" t="s">
        <v>4761</v>
      </c>
      <c r="BB8276" t="s">
        <v>5989</v>
      </c>
      <c r="BF8276" t="s">
        <v>5966</v>
      </c>
    </row>
    <row r="8277" spans="46:58" x14ac:dyDescent="0.25">
      <c r="AT8277" t="s">
        <v>1379</v>
      </c>
      <c r="AX8277" t="s">
        <v>4770</v>
      </c>
      <c r="AY8277" s="104">
        <v>46119.70208333333</v>
      </c>
      <c r="AZ8277">
        <v>613684</v>
      </c>
      <c r="BA8277" t="s">
        <v>4761</v>
      </c>
      <c r="BB8277" t="s">
        <v>5989</v>
      </c>
      <c r="BF8277" t="s">
        <v>5942</v>
      </c>
    </row>
    <row r="8278" spans="46:58" x14ac:dyDescent="0.25">
      <c r="AT8278" t="s">
        <v>1385</v>
      </c>
      <c r="AX8278" t="s">
        <v>4765</v>
      </c>
      <c r="AY8278" s="104">
        <v>46119.702777777777</v>
      </c>
      <c r="AZ8278">
        <v>269614</v>
      </c>
      <c r="BA8278" t="s">
        <v>4728</v>
      </c>
      <c r="BB8278" t="s">
        <v>5989</v>
      </c>
      <c r="BF8278" t="s">
        <v>5918</v>
      </c>
    </row>
    <row r="8279" spans="46:58" x14ac:dyDescent="0.25">
      <c r="AT8279" t="s">
        <v>432</v>
      </c>
      <c r="AX8279" t="s">
        <v>5103</v>
      </c>
      <c r="AY8279" s="104">
        <v>46119.702777777777</v>
      </c>
      <c r="AZ8279">
        <v>507422</v>
      </c>
      <c r="BA8279" t="s">
        <v>4728</v>
      </c>
      <c r="BB8279" t="s">
        <v>5989</v>
      </c>
      <c r="BF8279" t="s">
        <v>5942</v>
      </c>
    </row>
    <row r="8280" spans="46:58" x14ac:dyDescent="0.25">
      <c r="AT8280" t="s">
        <v>1531</v>
      </c>
      <c r="AX8280" t="s">
        <v>7790</v>
      </c>
      <c r="AY8280" s="104">
        <v>46119.702777777777</v>
      </c>
      <c r="AZ8280">
        <v>354130</v>
      </c>
      <c r="BA8280" t="s">
        <v>4728</v>
      </c>
      <c r="BB8280" t="s">
        <v>5989</v>
      </c>
      <c r="BF8280" t="s">
        <v>5931</v>
      </c>
    </row>
    <row r="8281" spans="46:58" x14ac:dyDescent="0.25">
      <c r="AT8281" t="s">
        <v>220</v>
      </c>
      <c r="AX8281" t="s">
        <v>8021</v>
      </c>
      <c r="AY8281" s="104">
        <v>46119.703472222223</v>
      </c>
      <c r="AZ8281">
        <v>674769</v>
      </c>
      <c r="BA8281" t="s">
        <v>4728</v>
      </c>
      <c r="BB8281" t="s">
        <v>5989</v>
      </c>
      <c r="BF8281" t="s">
        <v>4781</v>
      </c>
    </row>
    <row r="8282" spans="46:58" x14ac:dyDescent="0.25">
      <c r="AT8282" t="s">
        <v>71</v>
      </c>
      <c r="AX8282" t="s">
        <v>8022</v>
      </c>
      <c r="AY8282" s="104">
        <v>46119.703472222223</v>
      </c>
      <c r="AZ8282">
        <v>500727</v>
      </c>
      <c r="BA8282" t="s">
        <v>4761</v>
      </c>
      <c r="BB8282" t="s">
        <v>5989</v>
      </c>
      <c r="BF8282" t="s">
        <v>4781</v>
      </c>
    </row>
    <row r="8283" spans="46:58" x14ac:dyDescent="0.25">
      <c r="AT8283" t="s">
        <v>1945</v>
      </c>
      <c r="AX8283" t="s">
        <v>4762</v>
      </c>
      <c r="AY8283" s="104">
        <v>46119.703472222223</v>
      </c>
      <c r="AZ8283">
        <v>158990</v>
      </c>
      <c r="BA8283" t="s">
        <v>4728</v>
      </c>
      <c r="BB8283" t="s">
        <v>5989</v>
      </c>
      <c r="BF8283" t="s">
        <v>5942</v>
      </c>
    </row>
    <row r="8284" spans="46:58" x14ac:dyDescent="0.25">
      <c r="AT8284" t="s">
        <v>1124</v>
      </c>
      <c r="AU8284" t="s">
        <v>852</v>
      </c>
      <c r="AV8284" t="s">
        <v>1688</v>
      </c>
      <c r="AX8284" t="s">
        <v>5506</v>
      </c>
      <c r="AY8284" s="104">
        <v>46119.703472222223</v>
      </c>
      <c r="AZ8284">
        <v>442064</v>
      </c>
      <c r="BA8284" t="s">
        <v>4761</v>
      </c>
      <c r="BB8284" t="s">
        <v>5989</v>
      </c>
      <c r="BC8284" t="s">
        <v>4731</v>
      </c>
      <c r="BF8284" t="s">
        <v>6495</v>
      </c>
    </row>
    <row r="8285" spans="46:58" x14ac:dyDescent="0.25">
      <c r="AT8285" t="s">
        <v>2559</v>
      </c>
      <c r="AX8285" t="s">
        <v>7183</v>
      </c>
      <c r="AY8285" s="104">
        <v>46119.70416666667</v>
      </c>
      <c r="AZ8285">
        <v>352727</v>
      </c>
      <c r="BA8285" t="s">
        <v>4761</v>
      </c>
      <c r="BB8285" t="s">
        <v>5989</v>
      </c>
      <c r="BF8285" t="s">
        <v>5966</v>
      </c>
    </row>
    <row r="8286" spans="46:58" x14ac:dyDescent="0.25">
      <c r="AT8286" t="s">
        <v>2403</v>
      </c>
      <c r="AX8286" t="s">
        <v>5280</v>
      </c>
      <c r="AY8286" s="104">
        <v>46119.704861111109</v>
      </c>
      <c r="AZ8286">
        <v>419334</v>
      </c>
      <c r="BA8286" t="s">
        <v>4728</v>
      </c>
      <c r="BB8286" t="s">
        <v>5989</v>
      </c>
      <c r="BF8286" t="s">
        <v>5942</v>
      </c>
    </row>
    <row r="8287" spans="46:58" x14ac:dyDescent="0.25">
      <c r="AT8287" t="s">
        <v>516</v>
      </c>
      <c r="AU8287" t="s">
        <v>211</v>
      </c>
      <c r="AX8287" t="s">
        <v>4968</v>
      </c>
      <c r="AY8287" s="104">
        <v>46119.704861111109</v>
      </c>
      <c r="AZ8287">
        <v>557179</v>
      </c>
      <c r="BA8287" t="s">
        <v>4728</v>
      </c>
      <c r="BB8287" t="s">
        <v>5989</v>
      </c>
      <c r="BC8287" t="s">
        <v>4731</v>
      </c>
      <c r="BF8287" t="s">
        <v>5918</v>
      </c>
    </row>
    <row r="8288" spans="46:58" x14ac:dyDescent="0.25">
      <c r="AT8288" t="s">
        <v>78</v>
      </c>
      <c r="AX8288" t="s">
        <v>8023</v>
      </c>
      <c r="AY8288" s="104">
        <v>46119.704861111109</v>
      </c>
      <c r="AZ8288">
        <v>839090</v>
      </c>
      <c r="BA8288" t="s">
        <v>4728</v>
      </c>
      <c r="BB8288" t="s">
        <v>5989</v>
      </c>
      <c r="BF8288" t="s">
        <v>5956</v>
      </c>
    </row>
    <row r="8289" spans="46:58" x14ac:dyDescent="0.25">
      <c r="AT8289" t="s">
        <v>1985</v>
      </c>
      <c r="AX8289" t="s">
        <v>4757</v>
      </c>
      <c r="AY8289" s="104">
        <v>46119.704861111109</v>
      </c>
      <c r="AZ8289">
        <v>107393</v>
      </c>
      <c r="BA8289" t="s">
        <v>4728</v>
      </c>
      <c r="BB8289" t="s">
        <v>5989</v>
      </c>
      <c r="BF8289" t="s">
        <v>5925</v>
      </c>
    </row>
    <row r="8290" spans="46:58" x14ac:dyDescent="0.25">
      <c r="AT8290" t="s">
        <v>1507</v>
      </c>
      <c r="AX8290" t="s">
        <v>4741</v>
      </c>
      <c r="AY8290" s="104">
        <v>46119.704861111109</v>
      </c>
      <c r="AZ8290">
        <v>417991</v>
      </c>
      <c r="BA8290" t="s">
        <v>4728</v>
      </c>
      <c r="BB8290" t="s">
        <v>5989</v>
      </c>
      <c r="BF8290" t="s">
        <v>5942</v>
      </c>
    </row>
    <row r="8291" spans="46:58" x14ac:dyDescent="0.25">
      <c r="AT8291" t="s">
        <v>2345</v>
      </c>
      <c r="AX8291" t="s">
        <v>6584</v>
      </c>
      <c r="AY8291" s="104">
        <v>46119.705555555556</v>
      </c>
      <c r="AZ8291">
        <v>2346988</v>
      </c>
      <c r="BA8291" t="s">
        <v>4761</v>
      </c>
      <c r="BB8291" t="s">
        <v>5989</v>
      </c>
      <c r="BF8291" t="s">
        <v>5966</v>
      </c>
    </row>
    <row r="8292" spans="46:58" x14ac:dyDescent="0.25">
      <c r="AT8292" t="s">
        <v>2429</v>
      </c>
      <c r="AX8292" t="s">
        <v>4758</v>
      </c>
      <c r="AY8292" s="104">
        <v>46119.706250000003</v>
      </c>
      <c r="AZ8292">
        <v>226470</v>
      </c>
      <c r="BA8292" t="s">
        <v>4728</v>
      </c>
      <c r="BB8292" t="s">
        <v>5989</v>
      </c>
      <c r="BF8292" t="s">
        <v>5942</v>
      </c>
    </row>
    <row r="8293" spans="46:58" x14ac:dyDescent="0.25">
      <c r="AT8293" t="s">
        <v>1078</v>
      </c>
      <c r="AX8293" t="s">
        <v>6963</v>
      </c>
      <c r="AY8293" s="104">
        <v>46119.706250000003</v>
      </c>
      <c r="AZ8293">
        <v>235417</v>
      </c>
      <c r="BA8293" t="s">
        <v>4761</v>
      </c>
      <c r="BB8293" t="s">
        <v>5989</v>
      </c>
      <c r="BF8293" t="s">
        <v>5942</v>
      </c>
    </row>
    <row r="8294" spans="46:58" x14ac:dyDescent="0.25">
      <c r="AT8294" t="s">
        <v>2383</v>
      </c>
      <c r="AX8294" t="s">
        <v>6465</v>
      </c>
      <c r="AY8294" s="104">
        <v>46119.706250000003</v>
      </c>
      <c r="AZ8294">
        <v>179942</v>
      </c>
      <c r="BA8294" t="s">
        <v>4728</v>
      </c>
      <c r="BB8294" t="s">
        <v>5989</v>
      </c>
      <c r="BF8294" t="s">
        <v>5942</v>
      </c>
    </row>
    <row r="8295" spans="46:58" x14ac:dyDescent="0.25">
      <c r="AT8295" t="s">
        <v>1945</v>
      </c>
      <c r="AX8295" t="s">
        <v>5222</v>
      </c>
      <c r="AY8295" s="104">
        <v>46119.706250000003</v>
      </c>
      <c r="AZ8295">
        <v>371214</v>
      </c>
      <c r="BA8295" t="s">
        <v>4728</v>
      </c>
      <c r="BB8295" t="s">
        <v>5989</v>
      </c>
      <c r="BF8295" t="s">
        <v>5942</v>
      </c>
    </row>
    <row r="8296" spans="46:58" x14ac:dyDescent="0.25">
      <c r="AT8296" t="s">
        <v>2391</v>
      </c>
      <c r="AX8296" t="s">
        <v>5543</v>
      </c>
      <c r="AY8296" s="104">
        <v>46119.706944444442</v>
      </c>
      <c r="AZ8296">
        <v>386426</v>
      </c>
      <c r="BA8296" t="s">
        <v>4728</v>
      </c>
      <c r="BB8296" t="s">
        <v>5989</v>
      </c>
      <c r="BF8296" t="s">
        <v>5931</v>
      </c>
    </row>
    <row r="8297" spans="46:58" x14ac:dyDescent="0.25">
      <c r="AT8297" t="s">
        <v>1385</v>
      </c>
      <c r="AX8297" t="s">
        <v>4792</v>
      </c>
      <c r="AY8297" s="104">
        <v>46119.706944444442</v>
      </c>
      <c r="AZ8297">
        <v>447425</v>
      </c>
      <c r="BA8297" t="s">
        <v>4728</v>
      </c>
      <c r="BB8297" t="s">
        <v>5989</v>
      </c>
      <c r="BF8297" t="s">
        <v>5956</v>
      </c>
    </row>
    <row r="8298" spans="46:58" x14ac:dyDescent="0.25">
      <c r="AT8298" t="s">
        <v>2510</v>
      </c>
      <c r="AX8298" t="s">
        <v>5108</v>
      </c>
      <c r="AY8298" s="104">
        <v>46119.706944444442</v>
      </c>
      <c r="AZ8298">
        <v>254133</v>
      </c>
      <c r="BA8298" t="s">
        <v>4761</v>
      </c>
      <c r="BB8298" t="s">
        <v>5989</v>
      </c>
      <c r="BF8298" t="s">
        <v>5966</v>
      </c>
    </row>
    <row r="8299" spans="46:58" x14ac:dyDescent="0.25">
      <c r="AT8299" t="s">
        <v>852</v>
      </c>
      <c r="AX8299" t="s">
        <v>5690</v>
      </c>
      <c r="AY8299" s="104">
        <v>46119.707638888889</v>
      </c>
      <c r="AZ8299">
        <v>2136024</v>
      </c>
      <c r="BA8299" t="s">
        <v>4761</v>
      </c>
      <c r="BB8299" t="s">
        <v>5989</v>
      </c>
      <c r="BF8299" t="s">
        <v>5966</v>
      </c>
    </row>
    <row r="8300" spans="46:58" x14ac:dyDescent="0.25">
      <c r="AT8300" t="s">
        <v>2559</v>
      </c>
      <c r="AX8300" t="s">
        <v>4921</v>
      </c>
      <c r="AY8300" s="104">
        <v>46119.707638888889</v>
      </c>
      <c r="AZ8300">
        <v>210530</v>
      </c>
      <c r="BA8300" t="s">
        <v>4761</v>
      </c>
      <c r="BB8300" t="s">
        <v>5989</v>
      </c>
      <c r="BF8300" t="s">
        <v>5966</v>
      </c>
    </row>
    <row r="8301" spans="46:58" x14ac:dyDescent="0.25">
      <c r="AT8301" t="s">
        <v>744</v>
      </c>
      <c r="AU8301" t="s">
        <v>1124</v>
      </c>
      <c r="AX8301" t="s">
        <v>7863</v>
      </c>
      <c r="AY8301" s="104">
        <v>46119.708333333336</v>
      </c>
      <c r="AZ8301">
        <v>687414</v>
      </c>
      <c r="BA8301" t="s">
        <v>4728</v>
      </c>
      <c r="BB8301" t="s">
        <v>4787</v>
      </c>
      <c r="BC8301" t="s">
        <v>5989</v>
      </c>
      <c r="BF8301" t="s">
        <v>5986</v>
      </c>
    </row>
    <row r="8302" spans="46:58" x14ac:dyDescent="0.25">
      <c r="AT8302" t="s">
        <v>1531</v>
      </c>
      <c r="AX8302" t="s">
        <v>5630</v>
      </c>
      <c r="AY8302" s="104">
        <v>46119.709027777775</v>
      </c>
      <c r="AZ8302">
        <v>297158</v>
      </c>
      <c r="BA8302" t="s">
        <v>4728</v>
      </c>
      <c r="BB8302" t="s">
        <v>5989</v>
      </c>
      <c r="BF8302" t="s">
        <v>5931</v>
      </c>
    </row>
    <row r="8303" spans="46:58" x14ac:dyDescent="0.25">
      <c r="AT8303" t="s">
        <v>2345</v>
      </c>
      <c r="AU8303" t="s">
        <v>1688</v>
      </c>
      <c r="AX8303" t="s">
        <v>5630</v>
      </c>
      <c r="AY8303" s="104">
        <v>46119.709027777775</v>
      </c>
      <c r="AZ8303">
        <v>316524</v>
      </c>
      <c r="BA8303" t="s">
        <v>4728</v>
      </c>
      <c r="BB8303" t="s">
        <v>5989</v>
      </c>
      <c r="BC8303" t="s">
        <v>4731</v>
      </c>
      <c r="BF8303" t="s">
        <v>6148</v>
      </c>
    </row>
    <row r="8304" spans="46:58" x14ac:dyDescent="0.25">
      <c r="AT8304" t="s">
        <v>223</v>
      </c>
      <c r="AU8304" t="s">
        <v>211</v>
      </c>
      <c r="AX8304" t="s">
        <v>5506</v>
      </c>
      <c r="AY8304" s="104">
        <v>46119.709027777775</v>
      </c>
      <c r="AZ8304">
        <v>1758502</v>
      </c>
      <c r="BA8304" t="s">
        <v>4761</v>
      </c>
      <c r="BB8304" t="s">
        <v>5989</v>
      </c>
      <c r="BC8304" t="s">
        <v>4731</v>
      </c>
      <c r="BF8304" t="s">
        <v>5966</v>
      </c>
    </row>
    <row r="8305" spans="46:58" x14ac:dyDescent="0.25">
      <c r="AT8305" t="s">
        <v>1379</v>
      </c>
      <c r="AX8305" t="s">
        <v>6776</v>
      </c>
      <c r="AY8305" s="104">
        <v>46119.709027777775</v>
      </c>
      <c r="AZ8305">
        <v>413604</v>
      </c>
      <c r="BA8305" t="s">
        <v>4728</v>
      </c>
      <c r="BB8305" t="s">
        <v>5989</v>
      </c>
      <c r="BF8305" t="s">
        <v>5942</v>
      </c>
    </row>
    <row r="8306" spans="46:58" x14ac:dyDescent="0.25">
      <c r="AT8306" t="s">
        <v>2383</v>
      </c>
      <c r="AU8306" t="s">
        <v>2197</v>
      </c>
      <c r="AX8306" t="s">
        <v>4757</v>
      </c>
      <c r="AY8306" s="104">
        <v>46119.709722222222</v>
      </c>
      <c r="AZ8306">
        <v>1170534</v>
      </c>
      <c r="BA8306" t="s">
        <v>4728</v>
      </c>
      <c r="BB8306" t="s">
        <v>5989</v>
      </c>
      <c r="BC8306" t="s">
        <v>4731</v>
      </c>
      <c r="BF8306" t="s">
        <v>6501</v>
      </c>
    </row>
    <row r="8307" spans="46:58" x14ac:dyDescent="0.25">
      <c r="AT8307" t="s">
        <v>2429</v>
      </c>
      <c r="AX8307" t="s">
        <v>7183</v>
      </c>
      <c r="AY8307" s="104">
        <v>46119.709722222222</v>
      </c>
      <c r="AZ8307">
        <v>429652</v>
      </c>
      <c r="BA8307" t="s">
        <v>4728</v>
      </c>
      <c r="BB8307" t="s">
        <v>5989</v>
      </c>
      <c r="BF8307" t="s">
        <v>5920</v>
      </c>
    </row>
    <row r="8308" spans="46:58" x14ac:dyDescent="0.25">
      <c r="AT8308" t="s">
        <v>432</v>
      </c>
      <c r="AX8308" t="s">
        <v>4921</v>
      </c>
      <c r="AY8308" s="104">
        <v>46119.710416666669</v>
      </c>
      <c r="AZ8308">
        <v>657133</v>
      </c>
      <c r="BA8308" t="s">
        <v>4728</v>
      </c>
      <c r="BB8308" t="s">
        <v>5989</v>
      </c>
      <c r="BF8308" t="s">
        <v>5920</v>
      </c>
    </row>
    <row r="8309" spans="46:58" x14ac:dyDescent="0.25">
      <c r="AT8309" t="s">
        <v>2403</v>
      </c>
      <c r="AX8309" t="s">
        <v>4783</v>
      </c>
      <c r="AY8309" s="104">
        <v>46119.710416666669</v>
      </c>
      <c r="AZ8309">
        <v>2821569</v>
      </c>
      <c r="BA8309" t="s">
        <v>4728</v>
      </c>
      <c r="BB8309" t="s">
        <v>5989</v>
      </c>
      <c r="BF8309" t="s">
        <v>5942</v>
      </c>
    </row>
    <row r="8310" spans="46:58" x14ac:dyDescent="0.25">
      <c r="AT8310" t="s">
        <v>308</v>
      </c>
      <c r="AX8310" t="s">
        <v>6963</v>
      </c>
      <c r="AY8310" s="104">
        <v>46119.710416666669</v>
      </c>
      <c r="AZ8310">
        <v>412648</v>
      </c>
      <c r="BA8310" t="s">
        <v>4761</v>
      </c>
      <c r="BB8310" t="s">
        <v>5989</v>
      </c>
      <c r="BF8310" t="s">
        <v>5966</v>
      </c>
    </row>
    <row r="8311" spans="46:58" x14ac:dyDescent="0.25">
      <c r="AT8311" t="s">
        <v>2345</v>
      </c>
      <c r="AX8311" t="s">
        <v>4865</v>
      </c>
      <c r="AY8311" s="104">
        <v>46119.711111111108</v>
      </c>
      <c r="AZ8311">
        <v>1595295</v>
      </c>
      <c r="BA8311" t="s">
        <v>4728</v>
      </c>
      <c r="BB8311" t="s">
        <v>5989</v>
      </c>
      <c r="BF8311" t="s">
        <v>5942</v>
      </c>
    </row>
    <row r="8312" spans="46:58" x14ac:dyDescent="0.25">
      <c r="AT8312" t="s">
        <v>2383</v>
      </c>
      <c r="AX8312" t="s">
        <v>7200</v>
      </c>
      <c r="AY8312" s="104">
        <v>46119.711111111108</v>
      </c>
      <c r="AZ8312">
        <v>484825</v>
      </c>
      <c r="BA8312" t="s">
        <v>4761</v>
      </c>
      <c r="BB8312" t="s">
        <v>5989</v>
      </c>
      <c r="BF8312" t="s">
        <v>5966</v>
      </c>
    </row>
    <row r="8313" spans="46:58" x14ac:dyDescent="0.25">
      <c r="AT8313" t="s">
        <v>2391</v>
      </c>
      <c r="AX8313" t="s">
        <v>5108</v>
      </c>
      <c r="AY8313" s="104">
        <v>46119.711805555555</v>
      </c>
      <c r="AZ8313">
        <v>3233199</v>
      </c>
      <c r="BA8313" t="s">
        <v>4761</v>
      </c>
      <c r="BB8313" t="s">
        <v>5989</v>
      </c>
      <c r="BF8313" t="s">
        <v>5966</v>
      </c>
    </row>
    <row r="8314" spans="46:58" x14ac:dyDescent="0.25">
      <c r="AT8314" t="s">
        <v>2559</v>
      </c>
      <c r="AX8314" t="s">
        <v>5692</v>
      </c>
      <c r="AY8314" s="104">
        <v>46119.711805555555</v>
      </c>
      <c r="AZ8314">
        <v>290855</v>
      </c>
      <c r="BA8314" t="s">
        <v>4728</v>
      </c>
      <c r="BB8314" t="s">
        <v>5989</v>
      </c>
      <c r="BF8314" t="s">
        <v>5942</v>
      </c>
    </row>
    <row r="8315" spans="46:58" x14ac:dyDescent="0.25">
      <c r="AT8315" t="s">
        <v>1124</v>
      </c>
      <c r="AX8315" t="s">
        <v>4782</v>
      </c>
      <c r="AY8315" s="104">
        <v>46119.713194444441</v>
      </c>
      <c r="AZ8315">
        <v>123799</v>
      </c>
      <c r="BA8315" t="s">
        <v>4728</v>
      </c>
      <c r="BB8315" t="s">
        <v>5989</v>
      </c>
      <c r="BF8315" t="s">
        <v>4781</v>
      </c>
    </row>
    <row r="8316" spans="46:58" x14ac:dyDescent="0.25">
      <c r="AT8316" t="s">
        <v>1385</v>
      </c>
      <c r="AX8316" t="s">
        <v>4776</v>
      </c>
      <c r="AY8316" s="104">
        <v>46119.713888888888</v>
      </c>
      <c r="AZ8316">
        <v>183730</v>
      </c>
      <c r="BA8316" t="s">
        <v>4728</v>
      </c>
      <c r="BB8316" t="s">
        <v>5989</v>
      </c>
      <c r="BF8316" t="s">
        <v>5966</v>
      </c>
    </row>
    <row r="8317" spans="46:58" x14ac:dyDescent="0.25">
      <c r="AT8317" t="s">
        <v>2335</v>
      </c>
      <c r="AU8317" t="s">
        <v>211</v>
      </c>
      <c r="AX8317" t="s">
        <v>5127</v>
      </c>
      <c r="AY8317" s="104">
        <v>46119.714583333334</v>
      </c>
      <c r="AZ8317">
        <v>735987</v>
      </c>
      <c r="BA8317" t="s">
        <v>4728</v>
      </c>
      <c r="BB8317" t="s">
        <v>5989</v>
      </c>
      <c r="BC8317" t="s">
        <v>4731</v>
      </c>
      <c r="BF8317" t="s">
        <v>6240</v>
      </c>
    </row>
    <row r="8318" spans="46:58" x14ac:dyDescent="0.25">
      <c r="AT8318" t="s">
        <v>1276</v>
      </c>
      <c r="AU8318" t="s">
        <v>1891</v>
      </c>
      <c r="AX8318" t="s">
        <v>4755</v>
      </c>
      <c r="AY8318" s="104">
        <v>46119.714583333334</v>
      </c>
      <c r="AZ8318">
        <v>1475337</v>
      </c>
      <c r="BA8318" t="s">
        <v>4728</v>
      </c>
      <c r="BB8318" t="s">
        <v>5989</v>
      </c>
      <c r="BC8318" t="s">
        <v>4731</v>
      </c>
      <c r="BF8318" t="s">
        <v>6240</v>
      </c>
    </row>
    <row r="8319" spans="46:58" x14ac:dyDescent="0.25">
      <c r="AT8319" t="s">
        <v>852</v>
      </c>
      <c r="AU8319" t="s">
        <v>1688</v>
      </c>
      <c r="AX8319" t="s">
        <v>4782</v>
      </c>
      <c r="AY8319" s="104">
        <v>46119.714583333334</v>
      </c>
      <c r="AZ8319">
        <v>762020</v>
      </c>
      <c r="BA8319" t="s">
        <v>4728</v>
      </c>
      <c r="BB8319" t="s">
        <v>5989</v>
      </c>
      <c r="BC8319" t="s">
        <v>4731</v>
      </c>
      <c r="BF8319" t="s">
        <v>6240</v>
      </c>
    </row>
    <row r="8320" spans="46:58" x14ac:dyDescent="0.25">
      <c r="AT8320" t="s">
        <v>308</v>
      </c>
      <c r="AX8320" t="s">
        <v>4776</v>
      </c>
      <c r="AY8320" s="104">
        <v>46119.714583333334</v>
      </c>
      <c r="AZ8320">
        <v>588759</v>
      </c>
      <c r="BA8320" t="s">
        <v>4728</v>
      </c>
      <c r="BB8320" t="s">
        <v>5989</v>
      </c>
      <c r="BF8320" t="s">
        <v>5942</v>
      </c>
    </row>
    <row r="8321" spans="46:58" x14ac:dyDescent="0.25">
      <c r="AT8321" t="s">
        <v>250</v>
      </c>
      <c r="AX8321" t="s">
        <v>5627</v>
      </c>
      <c r="AY8321" s="104">
        <v>46119.714583333334</v>
      </c>
      <c r="AZ8321">
        <v>280129</v>
      </c>
      <c r="BA8321" t="s">
        <v>4728</v>
      </c>
      <c r="BB8321" t="s">
        <v>5989</v>
      </c>
      <c r="BF8321" t="s">
        <v>5958</v>
      </c>
    </row>
    <row r="8322" spans="46:58" x14ac:dyDescent="0.25">
      <c r="AT8322" t="s">
        <v>78</v>
      </c>
      <c r="AX8322" t="s">
        <v>5111</v>
      </c>
      <c r="AY8322" s="104">
        <v>46119.715277777781</v>
      </c>
      <c r="AZ8322">
        <v>309201</v>
      </c>
      <c r="BA8322" t="s">
        <v>4728</v>
      </c>
      <c r="BB8322" t="s">
        <v>5989</v>
      </c>
      <c r="BF8322" t="s">
        <v>5925</v>
      </c>
    </row>
    <row r="8323" spans="46:58" x14ac:dyDescent="0.25">
      <c r="AT8323" t="s">
        <v>2429</v>
      </c>
      <c r="AX8323" t="s">
        <v>6290</v>
      </c>
      <c r="AY8323" s="104">
        <v>46119.715277777781</v>
      </c>
      <c r="AZ8323">
        <v>795312</v>
      </c>
      <c r="BA8323" t="s">
        <v>4728</v>
      </c>
      <c r="BB8323" t="s">
        <v>5989</v>
      </c>
      <c r="BF8323" t="s">
        <v>5931</v>
      </c>
    </row>
    <row r="8324" spans="46:58" x14ac:dyDescent="0.25">
      <c r="AT8324" t="s">
        <v>852</v>
      </c>
      <c r="AX8324" t="s">
        <v>4927</v>
      </c>
      <c r="AY8324" s="104">
        <v>46119.715277777781</v>
      </c>
      <c r="AZ8324">
        <v>1416889</v>
      </c>
      <c r="BA8324" t="s">
        <v>4761</v>
      </c>
      <c r="BB8324" t="s">
        <v>5989</v>
      </c>
      <c r="BF8324" t="s">
        <v>5966</v>
      </c>
    </row>
    <row r="8325" spans="46:58" x14ac:dyDescent="0.25">
      <c r="AT8325" t="s">
        <v>1048</v>
      </c>
      <c r="AX8325" t="s">
        <v>6963</v>
      </c>
      <c r="AY8325" s="104">
        <v>46119.715277777781</v>
      </c>
      <c r="AZ8325">
        <v>286702</v>
      </c>
      <c r="BA8325" t="s">
        <v>4728</v>
      </c>
      <c r="BB8325" t="s">
        <v>5989</v>
      </c>
      <c r="BF8325" t="s">
        <v>5918</v>
      </c>
    </row>
    <row r="8326" spans="46:58" x14ac:dyDescent="0.25">
      <c r="AT8326" t="s">
        <v>2559</v>
      </c>
      <c r="AX8326" t="s">
        <v>4865</v>
      </c>
      <c r="AY8326" s="104">
        <v>46119.715277777781</v>
      </c>
      <c r="AZ8326">
        <v>99847</v>
      </c>
      <c r="BA8326" t="s">
        <v>4761</v>
      </c>
      <c r="BB8326" t="s">
        <v>5989</v>
      </c>
      <c r="BF8326" t="s">
        <v>5966</v>
      </c>
    </row>
    <row r="8327" spans="46:58" x14ac:dyDescent="0.25">
      <c r="AT8327" t="s">
        <v>1276</v>
      </c>
      <c r="AX8327" t="s">
        <v>8024</v>
      </c>
      <c r="AY8327" s="104">
        <v>46119.715277777781</v>
      </c>
      <c r="AZ8327">
        <v>105666</v>
      </c>
      <c r="BA8327" t="s">
        <v>4728</v>
      </c>
      <c r="BB8327" t="s">
        <v>5989</v>
      </c>
      <c r="BF8327" t="s">
        <v>5925</v>
      </c>
    </row>
    <row r="8328" spans="46:58" x14ac:dyDescent="0.25">
      <c r="AT8328" t="s">
        <v>235</v>
      </c>
      <c r="AX8328" t="s">
        <v>5079</v>
      </c>
      <c r="AY8328" s="104">
        <v>46119.71597222222</v>
      </c>
      <c r="AZ8328">
        <v>383479</v>
      </c>
      <c r="BA8328" t="s">
        <v>4761</v>
      </c>
      <c r="BB8328" t="s">
        <v>5989</v>
      </c>
      <c r="BF8328" t="s">
        <v>5966</v>
      </c>
    </row>
    <row r="8329" spans="46:58" x14ac:dyDescent="0.25">
      <c r="AT8329" t="s">
        <v>1124</v>
      </c>
      <c r="AX8329" t="s">
        <v>5074</v>
      </c>
      <c r="AY8329" s="104">
        <v>46119.717361111114</v>
      </c>
      <c r="AZ8329">
        <v>532829</v>
      </c>
      <c r="BA8329" t="s">
        <v>4761</v>
      </c>
      <c r="BB8329" t="s">
        <v>5989</v>
      </c>
      <c r="BF8329" t="s">
        <v>5918</v>
      </c>
    </row>
    <row r="8330" spans="46:58" x14ac:dyDescent="0.25">
      <c r="AT8330" t="s">
        <v>1385</v>
      </c>
      <c r="AX8330" t="s">
        <v>5772</v>
      </c>
      <c r="AY8330" s="104">
        <v>46119.717361111114</v>
      </c>
      <c r="AZ8330">
        <v>529751</v>
      </c>
      <c r="BA8330" t="s">
        <v>4728</v>
      </c>
      <c r="BB8330" t="s">
        <v>5989</v>
      </c>
      <c r="BF8330" t="s">
        <v>5931</v>
      </c>
    </row>
    <row r="8331" spans="46:58" x14ac:dyDescent="0.25">
      <c r="AT8331" t="s">
        <v>1531</v>
      </c>
      <c r="AX8331" t="s">
        <v>5125</v>
      </c>
      <c r="AY8331" s="104">
        <v>46119.717361111114</v>
      </c>
      <c r="AZ8331">
        <v>301302</v>
      </c>
      <c r="BA8331" t="s">
        <v>4728</v>
      </c>
      <c r="BB8331" t="s">
        <v>5989</v>
      </c>
      <c r="BF8331" t="s">
        <v>5931</v>
      </c>
    </row>
    <row r="8332" spans="46:58" x14ac:dyDescent="0.25">
      <c r="AT8332" t="s">
        <v>1941</v>
      </c>
      <c r="AX8332" t="s">
        <v>4922</v>
      </c>
      <c r="AY8332" s="104">
        <v>46119.718055555553</v>
      </c>
      <c r="AZ8332">
        <v>184833</v>
      </c>
      <c r="BA8332" t="s">
        <v>4728</v>
      </c>
      <c r="BB8332" t="s">
        <v>5989</v>
      </c>
      <c r="BF8332" t="s">
        <v>5942</v>
      </c>
    </row>
    <row r="8333" spans="46:58" x14ac:dyDescent="0.25">
      <c r="AT8333" t="s">
        <v>2383</v>
      </c>
      <c r="AX8333" t="s">
        <v>4786</v>
      </c>
      <c r="AY8333" s="104">
        <v>46119.718055555553</v>
      </c>
      <c r="AZ8333">
        <v>262651</v>
      </c>
      <c r="BA8333" t="s">
        <v>4728</v>
      </c>
      <c r="BB8333" t="s">
        <v>5989</v>
      </c>
      <c r="BF8333" t="s">
        <v>5966</v>
      </c>
    </row>
    <row r="8334" spans="46:58" x14ac:dyDescent="0.25">
      <c r="AT8334" t="s">
        <v>2559</v>
      </c>
      <c r="AX8334" t="s">
        <v>5095</v>
      </c>
      <c r="AY8334" s="104">
        <v>46119.71875</v>
      </c>
      <c r="AZ8334">
        <v>101584</v>
      </c>
      <c r="BA8334" t="s">
        <v>4761</v>
      </c>
      <c r="BB8334" t="s">
        <v>5989</v>
      </c>
      <c r="BF8334" t="s">
        <v>5966</v>
      </c>
    </row>
    <row r="8335" spans="46:58" x14ac:dyDescent="0.25">
      <c r="AT8335" t="s">
        <v>432</v>
      </c>
      <c r="AX8335" t="s">
        <v>5009</v>
      </c>
      <c r="AY8335" s="104">
        <v>46119.71875</v>
      </c>
      <c r="AZ8335">
        <v>508986</v>
      </c>
      <c r="BA8335" t="s">
        <v>4728</v>
      </c>
      <c r="BB8335" t="s">
        <v>5989</v>
      </c>
      <c r="BF8335" t="s">
        <v>5931</v>
      </c>
    </row>
    <row r="8336" spans="46:58" x14ac:dyDescent="0.25">
      <c r="AT8336" t="s">
        <v>1276</v>
      </c>
      <c r="AX8336" t="s">
        <v>4910</v>
      </c>
      <c r="AY8336" s="104">
        <v>46119.71875</v>
      </c>
      <c r="AZ8336">
        <v>169050</v>
      </c>
      <c r="BA8336" t="s">
        <v>4728</v>
      </c>
      <c r="BB8336" t="s">
        <v>5989</v>
      </c>
      <c r="BF8336" t="s">
        <v>5950</v>
      </c>
    </row>
    <row r="8337" spans="46:58" x14ac:dyDescent="0.25">
      <c r="AT8337" t="s">
        <v>2559</v>
      </c>
      <c r="AX8337" t="s">
        <v>8025</v>
      </c>
      <c r="AY8337" s="104">
        <v>46119.719444444447</v>
      </c>
      <c r="AZ8337">
        <v>119206</v>
      </c>
      <c r="BA8337" t="s">
        <v>4728</v>
      </c>
      <c r="BB8337" t="s">
        <v>5989</v>
      </c>
      <c r="BF8337" t="s">
        <v>5925</v>
      </c>
    </row>
    <row r="8338" spans="46:58" x14ac:dyDescent="0.25">
      <c r="AT8338" t="s">
        <v>247</v>
      </c>
      <c r="AX8338" t="s">
        <v>5442</v>
      </c>
      <c r="AY8338" s="104">
        <v>46119.719444444447</v>
      </c>
      <c r="AZ8338">
        <v>168458</v>
      </c>
      <c r="BA8338" t="s">
        <v>4728</v>
      </c>
      <c r="BB8338" t="s">
        <v>5989</v>
      </c>
      <c r="BF8338" t="s">
        <v>5918</v>
      </c>
    </row>
    <row r="8339" spans="46:58" x14ac:dyDescent="0.25">
      <c r="AX8339" t="s">
        <v>5127</v>
      </c>
      <c r="AY8339" s="104">
        <v>46119.719444444447</v>
      </c>
      <c r="AZ8339">
        <v>77663</v>
      </c>
      <c r="BA8339" t="s">
        <v>4728</v>
      </c>
      <c r="BB8339" t="s">
        <v>5989</v>
      </c>
    </row>
    <row r="8340" spans="46:58" x14ac:dyDescent="0.25">
      <c r="AT8340" t="s">
        <v>2335</v>
      </c>
      <c r="AX8340" t="s">
        <v>5095</v>
      </c>
      <c r="AY8340" s="104">
        <v>46119.719444444447</v>
      </c>
      <c r="AZ8340">
        <v>198403</v>
      </c>
      <c r="BA8340" t="s">
        <v>4728</v>
      </c>
      <c r="BB8340" t="s">
        <v>5989</v>
      </c>
      <c r="BF8340" t="s">
        <v>5918</v>
      </c>
    </row>
    <row r="8341" spans="46:58" x14ac:dyDescent="0.25">
      <c r="AT8341" t="s">
        <v>250</v>
      </c>
      <c r="AU8341" t="s">
        <v>217</v>
      </c>
      <c r="AX8341" t="s">
        <v>5079</v>
      </c>
      <c r="AY8341" s="104">
        <v>46119.720138888886</v>
      </c>
      <c r="AZ8341">
        <v>822027</v>
      </c>
      <c r="BA8341" t="s">
        <v>4728</v>
      </c>
      <c r="BB8341" t="s">
        <v>5989</v>
      </c>
      <c r="BC8341" t="s">
        <v>4731</v>
      </c>
      <c r="BF8341" t="s">
        <v>6495</v>
      </c>
    </row>
    <row r="8342" spans="46:58" x14ac:dyDescent="0.25">
      <c r="AT8342" t="s">
        <v>852</v>
      </c>
      <c r="AX8342" t="s">
        <v>5474</v>
      </c>
      <c r="AY8342" s="104">
        <v>46119.720138888886</v>
      </c>
      <c r="AZ8342">
        <v>1455333</v>
      </c>
      <c r="BA8342" t="s">
        <v>4761</v>
      </c>
      <c r="BB8342" t="s">
        <v>5989</v>
      </c>
      <c r="BF8342" t="s">
        <v>5966</v>
      </c>
    </row>
    <row r="8343" spans="46:58" x14ac:dyDescent="0.25">
      <c r="AT8343" t="s">
        <v>1941</v>
      </c>
      <c r="AX8343" t="s">
        <v>8025</v>
      </c>
      <c r="AY8343" s="104">
        <v>46119.720833333333</v>
      </c>
      <c r="AZ8343">
        <v>2053900</v>
      </c>
      <c r="BA8343" t="s">
        <v>4728</v>
      </c>
      <c r="BB8343" t="s">
        <v>5989</v>
      </c>
      <c r="BF8343" t="s">
        <v>6069</v>
      </c>
    </row>
    <row r="8344" spans="46:58" x14ac:dyDescent="0.25">
      <c r="AT8344" t="s">
        <v>1379</v>
      </c>
      <c r="AX8344" t="s">
        <v>4776</v>
      </c>
      <c r="AY8344" s="104">
        <v>46119.720833333333</v>
      </c>
      <c r="AZ8344">
        <v>262183</v>
      </c>
      <c r="BA8344" t="s">
        <v>4728</v>
      </c>
      <c r="BB8344" t="s">
        <v>5989</v>
      </c>
      <c r="BF8344" t="s">
        <v>5942</v>
      </c>
    </row>
    <row r="8345" spans="46:58" x14ac:dyDescent="0.25">
      <c r="AT8345" t="s">
        <v>2559</v>
      </c>
      <c r="AX8345" t="s">
        <v>4755</v>
      </c>
      <c r="AY8345" s="104">
        <v>46119.720833333333</v>
      </c>
      <c r="AZ8345">
        <v>330139</v>
      </c>
      <c r="BA8345" t="s">
        <v>4728</v>
      </c>
      <c r="BB8345" t="s">
        <v>5989</v>
      </c>
      <c r="BF8345" t="s">
        <v>5942</v>
      </c>
    </row>
    <row r="8346" spans="46:58" x14ac:dyDescent="0.25">
      <c r="AT8346" t="s">
        <v>1276</v>
      </c>
      <c r="AX8346" t="s">
        <v>5354</v>
      </c>
      <c r="AY8346" s="104">
        <v>46119.720833333333</v>
      </c>
      <c r="AZ8346">
        <v>108897</v>
      </c>
      <c r="BA8346" t="s">
        <v>4728</v>
      </c>
      <c r="BB8346" t="s">
        <v>5989</v>
      </c>
      <c r="BF8346" t="s">
        <v>5925</v>
      </c>
    </row>
    <row r="8347" spans="46:58" x14ac:dyDescent="0.25">
      <c r="AT8347" t="s">
        <v>2383</v>
      </c>
      <c r="AX8347" t="s">
        <v>5192</v>
      </c>
      <c r="AY8347" s="104">
        <v>46119.720833333333</v>
      </c>
      <c r="AZ8347">
        <v>399427</v>
      </c>
      <c r="BA8347" t="s">
        <v>4728</v>
      </c>
      <c r="BB8347" t="s">
        <v>5989</v>
      </c>
      <c r="BF8347" t="s">
        <v>5942</v>
      </c>
    </row>
    <row r="8348" spans="46:58" x14ac:dyDescent="0.25">
      <c r="AT8348" t="s">
        <v>1531</v>
      </c>
      <c r="AX8348" t="s">
        <v>4782</v>
      </c>
      <c r="AY8348" s="104">
        <v>46119.720833333333</v>
      </c>
      <c r="AZ8348">
        <v>407098</v>
      </c>
      <c r="BA8348" t="s">
        <v>4728</v>
      </c>
      <c r="BB8348" t="s">
        <v>5989</v>
      </c>
      <c r="BF8348" t="s">
        <v>5931</v>
      </c>
    </row>
    <row r="8349" spans="46:58" x14ac:dyDescent="0.25">
      <c r="AT8349" t="s">
        <v>247</v>
      </c>
      <c r="AX8349" t="s">
        <v>4757</v>
      </c>
      <c r="AY8349" s="104">
        <v>46119.72152777778</v>
      </c>
      <c r="AZ8349">
        <v>234010</v>
      </c>
      <c r="BA8349" t="s">
        <v>4761</v>
      </c>
      <c r="BB8349" t="s">
        <v>5989</v>
      </c>
      <c r="BF8349" t="s">
        <v>5966</v>
      </c>
    </row>
    <row r="8350" spans="46:58" x14ac:dyDescent="0.25">
      <c r="AT8350" t="s">
        <v>223</v>
      </c>
      <c r="AX8350" t="s">
        <v>5354</v>
      </c>
      <c r="AY8350" s="104">
        <v>46119.72152777778</v>
      </c>
      <c r="AZ8350">
        <v>117610</v>
      </c>
      <c r="BA8350" t="s">
        <v>4728</v>
      </c>
      <c r="BB8350" t="s">
        <v>5989</v>
      </c>
      <c r="BF8350" t="s">
        <v>5966</v>
      </c>
    </row>
    <row r="8351" spans="46:58" x14ac:dyDescent="0.25">
      <c r="AT8351" t="s">
        <v>308</v>
      </c>
      <c r="AX8351" t="s">
        <v>7857</v>
      </c>
      <c r="AY8351" s="104">
        <v>46119.722222222219</v>
      </c>
      <c r="AZ8351">
        <v>748286</v>
      </c>
      <c r="BA8351" t="s">
        <v>4728</v>
      </c>
      <c r="BB8351" t="s">
        <v>5989</v>
      </c>
      <c r="BF8351" t="s">
        <v>5942</v>
      </c>
    </row>
    <row r="8352" spans="46:58" x14ac:dyDescent="0.25">
      <c r="AT8352" t="s">
        <v>1276</v>
      </c>
      <c r="AX8352" t="s">
        <v>4918</v>
      </c>
      <c r="AY8352" s="104">
        <v>46119.722222222219</v>
      </c>
      <c r="AZ8352">
        <v>308623</v>
      </c>
      <c r="BA8352" t="s">
        <v>4728</v>
      </c>
      <c r="BB8352" t="s">
        <v>5989</v>
      </c>
      <c r="BF8352" t="s">
        <v>5942</v>
      </c>
    </row>
    <row r="8353" spans="46:58" x14ac:dyDescent="0.25">
      <c r="AT8353" t="s">
        <v>1985</v>
      </c>
      <c r="AX8353" t="s">
        <v>4840</v>
      </c>
      <c r="AY8353" s="104">
        <v>46119.722222222219</v>
      </c>
      <c r="AZ8353">
        <v>156305</v>
      </c>
      <c r="BA8353" t="s">
        <v>4728</v>
      </c>
      <c r="BB8353" t="s">
        <v>5989</v>
      </c>
      <c r="BF8353" t="s">
        <v>5942</v>
      </c>
    </row>
    <row r="8354" spans="46:58" x14ac:dyDescent="0.25">
      <c r="AT8354" t="s">
        <v>76</v>
      </c>
      <c r="AU8354" t="s">
        <v>1688</v>
      </c>
      <c r="AX8354" t="s">
        <v>5526</v>
      </c>
      <c r="AY8354" s="104">
        <v>46119.722222222219</v>
      </c>
      <c r="AZ8354">
        <v>1548441</v>
      </c>
      <c r="BA8354" t="s">
        <v>4728</v>
      </c>
      <c r="BB8354" t="s">
        <v>5989</v>
      </c>
      <c r="BC8354" t="s">
        <v>4731</v>
      </c>
      <c r="BF8354" t="s">
        <v>6240</v>
      </c>
    </row>
    <row r="8355" spans="46:58" x14ac:dyDescent="0.25">
      <c r="AT8355" t="s">
        <v>226</v>
      </c>
      <c r="AX8355" t="s">
        <v>4964</v>
      </c>
      <c r="AY8355" s="104">
        <v>46119.722222222219</v>
      </c>
      <c r="AZ8355">
        <v>1154709</v>
      </c>
      <c r="BA8355" t="s">
        <v>4728</v>
      </c>
      <c r="BB8355" t="s">
        <v>5989</v>
      </c>
      <c r="BF8355" t="s">
        <v>5956</v>
      </c>
    </row>
    <row r="8356" spans="46:58" x14ac:dyDescent="0.25">
      <c r="AT8356" t="s">
        <v>1292</v>
      </c>
      <c r="AX8356" t="s">
        <v>4774</v>
      </c>
      <c r="AY8356" s="104">
        <v>46119.722916666666</v>
      </c>
      <c r="AZ8356">
        <v>408833</v>
      </c>
      <c r="BA8356" t="s">
        <v>4728</v>
      </c>
      <c r="BB8356" t="s">
        <v>5989</v>
      </c>
      <c r="BF8356" t="s">
        <v>5942</v>
      </c>
    </row>
    <row r="8357" spans="46:58" x14ac:dyDescent="0.25">
      <c r="AT8357" t="s">
        <v>2335</v>
      </c>
      <c r="AX8357" t="s">
        <v>7420</v>
      </c>
      <c r="AY8357" s="104">
        <v>46119.722916666666</v>
      </c>
      <c r="AZ8357">
        <v>258586</v>
      </c>
      <c r="BA8357" t="s">
        <v>4728</v>
      </c>
      <c r="BB8357" t="s">
        <v>5989</v>
      </c>
      <c r="BF8357" t="s">
        <v>5942</v>
      </c>
    </row>
    <row r="8358" spans="46:58" x14ac:dyDescent="0.25">
      <c r="AT8358" t="s">
        <v>1945</v>
      </c>
      <c r="AU8358" t="s">
        <v>2197</v>
      </c>
      <c r="AV8358" t="s">
        <v>1891</v>
      </c>
      <c r="AX8358" t="s">
        <v>4757</v>
      </c>
      <c r="AY8358" s="104">
        <v>46119.724305555559</v>
      </c>
      <c r="AZ8358">
        <v>1564871</v>
      </c>
      <c r="BA8358" t="s">
        <v>4728</v>
      </c>
      <c r="BB8358" t="s">
        <v>5989</v>
      </c>
      <c r="BC8358" t="s">
        <v>4731</v>
      </c>
      <c r="BF8358" t="s">
        <v>6609</v>
      </c>
    </row>
    <row r="8359" spans="46:58" x14ac:dyDescent="0.25">
      <c r="AT8359" t="s">
        <v>1985</v>
      </c>
      <c r="AX8359" t="s">
        <v>7004</v>
      </c>
      <c r="AY8359" s="104">
        <v>46119.724999999999</v>
      </c>
      <c r="AZ8359">
        <v>115308</v>
      </c>
      <c r="BA8359" t="s">
        <v>4728</v>
      </c>
      <c r="BB8359" t="s">
        <v>5989</v>
      </c>
      <c r="BF8359" t="s">
        <v>5925</v>
      </c>
    </row>
    <row r="8360" spans="46:58" x14ac:dyDescent="0.25">
      <c r="AT8360" t="s">
        <v>2559</v>
      </c>
      <c r="AX8360" t="s">
        <v>5001</v>
      </c>
      <c r="AY8360" s="104">
        <v>46119.725694444445</v>
      </c>
      <c r="AZ8360">
        <v>216681</v>
      </c>
      <c r="BA8360" t="s">
        <v>4728</v>
      </c>
      <c r="BB8360" t="s">
        <v>5989</v>
      </c>
      <c r="BF8360" t="s">
        <v>5925</v>
      </c>
    </row>
    <row r="8361" spans="46:58" x14ac:dyDescent="0.25">
      <c r="AT8361" t="s">
        <v>2429</v>
      </c>
      <c r="AU8361" t="s">
        <v>1688</v>
      </c>
      <c r="AX8361" t="s">
        <v>7004</v>
      </c>
      <c r="AY8361" s="104">
        <v>46119.725694444445</v>
      </c>
      <c r="AZ8361">
        <v>921307</v>
      </c>
      <c r="BA8361" t="s">
        <v>4728</v>
      </c>
      <c r="BB8361" t="s">
        <v>5989</v>
      </c>
      <c r="BC8361" t="s">
        <v>4731</v>
      </c>
      <c r="BF8361" t="s">
        <v>6240</v>
      </c>
    </row>
    <row r="8362" spans="46:58" x14ac:dyDescent="0.25">
      <c r="AT8362" t="s">
        <v>1379</v>
      </c>
      <c r="AX8362" t="s">
        <v>5256</v>
      </c>
      <c r="AY8362" s="104">
        <v>46119.725694444445</v>
      </c>
      <c r="AZ8362">
        <v>171661</v>
      </c>
      <c r="BA8362" t="s">
        <v>4728</v>
      </c>
      <c r="BB8362" t="s">
        <v>5989</v>
      </c>
      <c r="BF8362" t="s">
        <v>5942</v>
      </c>
    </row>
    <row r="8363" spans="46:58" x14ac:dyDescent="0.25">
      <c r="AT8363" t="s">
        <v>1945</v>
      </c>
      <c r="AX8363" t="s">
        <v>6041</v>
      </c>
      <c r="AY8363" s="104">
        <v>46119.726388888892</v>
      </c>
      <c r="AZ8363">
        <v>251634</v>
      </c>
      <c r="BA8363" t="s">
        <v>4728</v>
      </c>
      <c r="BB8363" t="s">
        <v>5989</v>
      </c>
      <c r="BF8363" t="s">
        <v>5931</v>
      </c>
    </row>
    <row r="8364" spans="46:58" x14ac:dyDescent="0.25">
      <c r="AT8364" t="s">
        <v>432</v>
      </c>
      <c r="AX8364" t="s">
        <v>4782</v>
      </c>
      <c r="AY8364" s="104">
        <v>46119.726388888892</v>
      </c>
      <c r="AZ8364">
        <v>401472</v>
      </c>
      <c r="BA8364" t="s">
        <v>4728</v>
      </c>
      <c r="BB8364" t="s">
        <v>5989</v>
      </c>
      <c r="BF8364" t="s">
        <v>5918</v>
      </c>
    </row>
    <row r="8365" spans="46:58" x14ac:dyDescent="0.25">
      <c r="AT8365" t="s">
        <v>2383</v>
      </c>
      <c r="AX8365" t="s">
        <v>5039</v>
      </c>
      <c r="AY8365" s="104">
        <v>46119.727083333331</v>
      </c>
      <c r="AZ8365">
        <v>645977</v>
      </c>
      <c r="BA8365" t="s">
        <v>4728</v>
      </c>
      <c r="BB8365" t="s">
        <v>5989</v>
      </c>
      <c r="BF8365" t="s">
        <v>5931</v>
      </c>
    </row>
    <row r="8366" spans="46:58" x14ac:dyDescent="0.25">
      <c r="AT8366" t="s">
        <v>1531</v>
      </c>
      <c r="AX8366" t="s">
        <v>5535</v>
      </c>
      <c r="AY8366" s="104">
        <v>46119.727083333331</v>
      </c>
      <c r="AZ8366">
        <v>141777</v>
      </c>
      <c r="BA8366" t="s">
        <v>4728</v>
      </c>
      <c r="BB8366" t="s">
        <v>5989</v>
      </c>
      <c r="BF8366" t="s">
        <v>4781</v>
      </c>
    </row>
    <row r="8367" spans="46:58" x14ac:dyDescent="0.25">
      <c r="AT8367" t="s">
        <v>1276</v>
      </c>
      <c r="AU8367" t="s">
        <v>211</v>
      </c>
      <c r="AX8367" t="s">
        <v>5202</v>
      </c>
      <c r="AY8367" s="104">
        <v>46119.727083333331</v>
      </c>
      <c r="AZ8367">
        <v>2656548</v>
      </c>
      <c r="BA8367" t="s">
        <v>4761</v>
      </c>
      <c r="BB8367" t="s">
        <v>5989</v>
      </c>
      <c r="BC8367" t="s">
        <v>4731</v>
      </c>
      <c r="BF8367" t="s">
        <v>5966</v>
      </c>
    </row>
    <row r="8368" spans="46:58" x14ac:dyDescent="0.25">
      <c r="AT8368" t="s">
        <v>1985</v>
      </c>
      <c r="AX8368" t="s">
        <v>4925</v>
      </c>
      <c r="AY8368" s="104">
        <v>46119.727777777778</v>
      </c>
      <c r="AZ8368">
        <v>73281</v>
      </c>
      <c r="BA8368" t="s">
        <v>4728</v>
      </c>
      <c r="BB8368" t="s">
        <v>5989</v>
      </c>
      <c r="BF8368" t="s">
        <v>4781</v>
      </c>
    </row>
    <row r="8369" spans="46:58" x14ac:dyDescent="0.25">
      <c r="AT8369" t="s">
        <v>1048</v>
      </c>
      <c r="AX8369" t="s">
        <v>4930</v>
      </c>
      <c r="AY8369" s="104">
        <v>46119.728472222225</v>
      </c>
      <c r="AZ8369">
        <v>82440</v>
      </c>
      <c r="BA8369" t="s">
        <v>4728</v>
      </c>
      <c r="BB8369" t="s">
        <v>5989</v>
      </c>
      <c r="BF8369" t="s">
        <v>5925</v>
      </c>
    </row>
    <row r="8370" spans="46:58" x14ac:dyDescent="0.25">
      <c r="AT8370" t="s">
        <v>2407</v>
      </c>
      <c r="AX8370" t="s">
        <v>4872</v>
      </c>
      <c r="AY8370" s="104">
        <v>46119.728472222225</v>
      </c>
      <c r="AZ8370">
        <v>194016</v>
      </c>
      <c r="BA8370" t="s">
        <v>4728</v>
      </c>
      <c r="BB8370" t="s">
        <v>5989</v>
      </c>
      <c r="BF8370" t="s">
        <v>5956</v>
      </c>
    </row>
    <row r="8371" spans="46:58" x14ac:dyDescent="0.25">
      <c r="AT8371" t="s">
        <v>2429</v>
      </c>
      <c r="AX8371" t="s">
        <v>5001</v>
      </c>
      <c r="AY8371" s="104">
        <v>46119.728472222225</v>
      </c>
      <c r="AZ8371">
        <v>342494</v>
      </c>
      <c r="BA8371" t="s">
        <v>4728</v>
      </c>
      <c r="BB8371" t="s">
        <v>5989</v>
      </c>
      <c r="BF8371" t="s">
        <v>4781</v>
      </c>
    </row>
    <row r="8372" spans="46:58" x14ac:dyDescent="0.25">
      <c r="AT8372" t="s">
        <v>1379</v>
      </c>
      <c r="AX8372" t="s">
        <v>8026</v>
      </c>
      <c r="AY8372" s="104">
        <v>46119.729166666664</v>
      </c>
      <c r="AZ8372">
        <v>5021728</v>
      </c>
      <c r="BA8372" t="s">
        <v>4728</v>
      </c>
      <c r="BB8372" t="s">
        <v>5989</v>
      </c>
      <c r="BF8372" t="s">
        <v>5918</v>
      </c>
    </row>
    <row r="8373" spans="46:58" x14ac:dyDescent="0.25">
      <c r="AT8373" t="s">
        <v>2559</v>
      </c>
      <c r="AX8373" t="s">
        <v>5506</v>
      </c>
      <c r="AY8373" s="104">
        <v>46119.729166666664</v>
      </c>
      <c r="AZ8373">
        <v>1642804</v>
      </c>
      <c r="BA8373" t="s">
        <v>4761</v>
      </c>
      <c r="BB8373" t="s">
        <v>5989</v>
      </c>
      <c r="BF8373" t="s">
        <v>5966</v>
      </c>
    </row>
    <row r="8374" spans="46:58" x14ac:dyDescent="0.25">
      <c r="AT8374" t="s">
        <v>744</v>
      </c>
      <c r="AU8374" t="s">
        <v>308</v>
      </c>
      <c r="AX8374" t="s">
        <v>4877</v>
      </c>
      <c r="AY8374" s="104">
        <v>46119.729861111111</v>
      </c>
      <c r="AZ8374">
        <v>423701</v>
      </c>
      <c r="BA8374" t="s">
        <v>4728</v>
      </c>
      <c r="BB8374" t="s">
        <v>4787</v>
      </c>
      <c r="BC8374" t="s">
        <v>5989</v>
      </c>
      <c r="BF8374" t="s">
        <v>5937</v>
      </c>
    </row>
    <row r="8375" spans="46:58" x14ac:dyDescent="0.25">
      <c r="AT8375" t="s">
        <v>2391</v>
      </c>
      <c r="AX8375" t="s">
        <v>4854</v>
      </c>
      <c r="AY8375" s="104">
        <v>46119.729861111111</v>
      </c>
      <c r="AZ8375">
        <v>463976</v>
      </c>
      <c r="BA8375" t="s">
        <v>4728</v>
      </c>
      <c r="BB8375" t="s">
        <v>5989</v>
      </c>
      <c r="BF8375" t="s">
        <v>5942</v>
      </c>
    </row>
    <row r="8376" spans="46:58" x14ac:dyDescent="0.25">
      <c r="AT8376" t="s">
        <v>1985</v>
      </c>
      <c r="AX8376" t="s">
        <v>5602</v>
      </c>
      <c r="AY8376" s="104">
        <v>46119.729861111111</v>
      </c>
      <c r="AZ8376">
        <v>498420</v>
      </c>
      <c r="BA8376" t="s">
        <v>4728</v>
      </c>
      <c r="BB8376" t="s">
        <v>5989</v>
      </c>
      <c r="BF8376" t="s">
        <v>6069</v>
      </c>
    </row>
    <row r="8377" spans="46:58" x14ac:dyDescent="0.25">
      <c r="AT8377" t="s">
        <v>2345</v>
      </c>
      <c r="AX8377" t="s">
        <v>4757</v>
      </c>
      <c r="AY8377" s="104">
        <v>46119.729861111111</v>
      </c>
      <c r="AZ8377">
        <v>1394701</v>
      </c>
      <c r="BA8377" t="s">
        <v>4728</v>
      </c>
      <c r="BB8377" t="s">
        <v>5989</v>
      </c>
      <c r="BF8377" t="s">
        <v>5942</v>
      </c>
    </row>
    <row r="8378" spans="46:58" x14ac:dyDescent="0.25">
      <c r="AT8378" t="s">
        <v>1124</v>
      </c>
      <c r="AX8378" t="s">
        <v>4884</v>
      </c>
      <c r="AY8378" s="104">
        <v>46119.730555555558</v>
      </c>
      <c r="AZ8378">
        <v>147190</v>
      </c>
      <c r="BA8378" t="s">
        <v>4728</v>
      </c>
      <c r="BB8378" t="s">
        <v>5989</v>
      </c>
      <c r="BF8378" t="s">
        <v>5918</v>
      </c>
    </row>
    <row r="8379" spans="46:58" x14ac:dyDescent="0.25">
      <c r="AT8379" t="s">
        <v>1048</v>
      </c>
      <c r="AX8379" t="s">
        <v>4807</v>
      </c>
      <c r="AY8379" s="104">
        <v>46119.730555555558</v>
      </c>
      <c r="AZ8379">
        <v>330300</v>
      </c>
      <c r="BA8379" t="s">
        <v>4728</v>
      </c>
      <c r="BB8379" t="s">
        <v>5989</v>
      </c>
      <c r="BF8379" t="s">
        <v>6069</v>
      </c>
    </row>
    <row r="8380" spans="46:58" x14ac:dyDescent="0.25">
      <c r="AT8380" t="s">
        <v>1945</v>
      </c>
      <c r="AX8380" t="s">
        <v>4854</v>
      </c>
      <c r="AY8380" s="104">
        <v>46119.730555555558</v>
      </c>
      <c r="AZ8380">
        <v>183585</v>
      </c>
      <c r="BA8380" t="s">
        <v>4728</v>
      </c>
      <c r="BB8380" t="s">
        <v>5989</v>
      </c>
      <c r="BF8380" t="s">
        <v>5942</v>
      </c>
    </row>
    <row r="8381" spans="46:58" x14ac:dyDescent="0.25">
      <c r="AT8381" t="s">
        <v>2559</v>
      </c>
      <c r="AX8381" t="s">
        <v>4818</v>
      </c>
      <c r="AY8381" s="104">
        <v>46119.730555555558</v>
      </c>
      <c r="AZ8381">
        <v>935757</v>
      </c>
      <c r="BA8381" t="s">
        <v>4761</v>
      </c>
      <c r="BB8381" t="s">
        <v>5989</v>
      </c>
      <c r="BF8381" t="s">
        <v>5966</v>
      </c>
    </row>
    <row r="8382" spans="46:58" x14ac:dyDescent="0.25">
      <c r="AT8382" t="s">
        <v>2407</v>
      </c>
      <c r="AX8382" t="s">
        <v>5902</v>
      </c>
      <c r="AY8382" s="104">
        <v>46119.730555555558</v>
      </c>
      <c r="AZ8382">
        <v>644092</v>
      </c>
      <c r="BA8382" t="s">
        <v>4728</v>
      </c>
      <c r="BB8382" t="s">
        <v>5989</v>
      </c>
      <c r="BF8382" t="s">
        <v>5956</v>
      </c>
    </row>
    <row r="8383" spans="46:58" x14ac:dyDescent="0.25">
      <c r="AT8383" t="s">
        <v>2335</v>
      </c>
      <c r="AX8383" t="s">
        <v>4755</v>
      </c>
      <c r="AY8383" s="104">
        <v>46119.731249999997</v>
      </c>
      <c r="AZ8383">
        <v>499173</v>
      </c>
      <c r="BA8383" t="s">
        <v>4728</v>
      </c>
      <c r="BB8383" t="s">
        <v>5989</v>
      </c>
      <c r="BF8383" t="s">
        <v>5931</v>
      </c>
    </row>
    <row r="8384" spans="46:58" x14ac:dyDescent="0.25">
      <c r="AT8384" t="s">
        <v>2510</v>
      </c>
      <c r="AX8384" t="s">
        <v>4858</v>
      </c>
      <c r="AY8384" s="104">
        <v>46119.731249999997</v>
      </c>
      <c r="AZ8384">
        <v>703128</v>
      </c>
      <c r="BA8384" t="s">
        <v>4728</v>
      </c>
      <c r="BB8384" t="s">
        <v>5989</v>
      </c>
      <c r="BF8384" t="s">
        <v>5942</v>
      </c>
    </row>
    <row r="8385" spans="46:58" x14ac:dyDescent="0.25">
      <c r="AT8385" t="s">
        <v>1292</v>
      </c>
      <c r="AX8385" t="s">
        <v>4836</v>
      </c>
      <c r="AY8385" s="104">
        <v>46119.731944444444</v>
      </c>
      <c r="AZ8385">
        <v>182113</v>
      </c>
      <c r="BA8385" t="s">
        <v>4728</v>
      </c>
      <c r="BB8385" t="s">
        <v>5989</v>
      </c>
      <c r="BF8385" t="s">
        <v>5942</v>
      </c>
    </row>
    <row r="8386" spans="46:58" x14ac:dyDescent="0.25">
      <c r="AT8386" t="s">
        <v>223</v>
      </c>
      <c r="AX8386" t="s">
        <v>5095</v>
      </c>
      <c r="AY8386" s="104">
        <v>46119.732638888891</v>
      </c>
      <c r="AZ8386">
        <v>1565144</v>
      </c>
      <c r="BA8386" t="s">
        <v>4728</v>
      </c>
      <c r="BB8386" t="s">
        <v>5989</v>
      </c>
      <c r="BF8386" t="s">
        <v>5942</v>
      </c>
    </row>
    <row r="8387" spans="46:58" x14ac:dyDescent="0.25">
      <c r="AT8387" t="s">
        <v>1276</v>
      </c>
      <c r="AX8387" t="s">
        <v>7988</v>
      </c>
      <c r="AY8387" s="104">
        <v>46119.732638888891</v>
      </c>
      <c r="AZ8387">
        <v>339080</v>
      </c>
      <c r="BA8387" t="s">
        <v>4728</v>
      </c>
      <c r="BB8387" t="s">
        <v>5989</v>
      </c>
      <c r="BF8387" t="s">
        <v>5942</v>
      </c>
    </row>
    <row r="8388" spans="46:58" x14ac:dyDescent="0.25">
      <c r="AT8388" t="s">
        <v>2559</v>
      </c>
      <c r="AX8388" t="s">
        <v>7747</v>
      </c>
      <c r="AY8388" s="104">
        <v>46119.732638888891</v>
      </c>
      <c r="AZ8388">
        <v>90013</v>
      </c>
      <c r="BA8388" t="s">
        <v>4728</v>
      </c>
      <c r="BB8388" t="s">
        <v>5989</v>
      </c>
      <c r="BF8388" t="s">
        <v>5918</v>
      </c>
    </row>
    <row r="8389" spans="46:58" x14ac:dyDescent="0.25">
      <c r="AT8389" t="s">
        <v>1124</v>
      </c>
      <c r="AX8389" t="s">
        <v>4782</v>
      </c>
      <c r="AY8389" s="104">
        <v>46119.732638888891</v>
      </c>
      <c r="AZ8389">
        <v>68638</v>
      </c>
      <c r="BA8389" t="s">
        <v>4728</v>
      </c>
      <c r="BB8389" t="s">
        <v>5989</v>
      </c>
      <c r="BF8389" t="s">
        <v>5925</v>
      </c>
    </row>
    <row r="8390" spans="46:58" x14ac:dyDescent="0.25">
      <c r="AT8390" t="s">
        <v>2429</v>
      </c>
      <c r="AX8390" t="s">
        <v>4903</v>
      </c>
      <c r="AY8390" s="104">
        <v>46119.732638888891</v>
      </c>
      <c r="AZ8390">
        <v>311359</v>
      </c>
      <c r="BA8390" t="s">
        <v>4728</v>
      </c>
      <c r="BB8390" t="s">
        <v>5989</v>
      </c>
      <c r="BF8390" t="s">
        <v>5942</v>
      </c>
    </row>
    <row r="8391" spans="46:58" x14ac:dyDescent="0.25">
      <c r="AT8391" t="s">
        <v>1945</v>
      </c>
      <c r="AX8391" t="s">
        <v>4890</v>
      </c>
      <c r="AY8391" s="104">
        <v>46119.73333333333</v>
      </c>
      <c r="AZ8391">
        <v>174734</v>
      </c>
      <c r="BA8391" t="s">
        <v>4728</v>
      </c>
      <c r="BB8391" t="s">
        <v>5989</v>
      </c>
      <c r="BF8391" t="s">
        <v>4781</v>
      </c>
    </row>
    <row r="8392" spans="46:58" x14ac:dyDescent="0.25">
      <c r="AT8392" t="s">
        <v>2559</v>
      </c>
      <c r="AX8392" t="s">
        <v>5127</v>
      </c>
      <c r="AY8392" s="104">
        <v>46119.73333333333</v>
      </c>
      <c r="AZ8392">
        <v>149263</v>
      </c>
      <c r="BA8392" t="s">
        <v>4761</v>
      </c>
      <c r="BB8392" t="s">
        <v>5989</v>
      </c>
      <c r="BF8392" t="s">
        <v>5966</v>
      </c>
    </row>
    <row r="8393" spans="46:58" x14ac:dyDescent="0.25">
      <c r="AT8393" t="s">
        <v>1124</v>
      </c>
      <c r="AU8393" t="s">
        <v>1688</v>
      </c>
      <c r="AX8393" t="s">
        <v>5315</v>
      </c>
      <c r="AY8393" s="104">
        <v>46119.73333333333</v>
      </c>
      <c r="AZ8393">
        <v>1228005</v>
      </c>
      <c r="BA8393" t="s">
        <v>4761</v>
      </c>
      <c r="BB8393" t="s">
        <v>5989</v>
      </c>
      <c r="BC8393" t="s">
        <v>4731</v>
      </c>
      <c r="BF8393" t="s">
        <v>6609</v>
      </c>
    </row>
    <row r="8394" spans="46:58" x14ac:dyDescent="0.25">
      <c r="AT8394" t="s">
        <v>1124</v>
      </c>
      <c r="AX8394" t="s">
        <v>4782</v>
      </c>
      <c r="AY8394" s="104">
        <v>46119.734027777777</v>
      </c>
      <c r="AZ8394">
        <v>28687</v>
      </c>
      <c r="BA8394" t="s">
        <v>4728</v>
      </c>
      <c r="BB8394" t="s">
        <v>5989</v>
      </c>
      <c r="BF8394" t="s">
        <v>5918</v>
      </c>
    </row>
    <row r="8395" spans="46:58" x14ac:dyDescent="0.25">
      <c r="AT8395" t="s">
        <v>1048</v>
      </c>
      <c r="AX8395" t="s">
        <v>5558</v>
      </c>
      <c r="AY8395" s="104">
        <v>46119.734027777777</v>
      </c>
      <c r="AZ8395">
        <v>202843</v>
      </c>
      <c r="BA8395" t="s">
        <v>4728</v>
      </c>
      <c r="BB8395" t="s">
        <v>5989</v>
      </c>
      <c r="BF8395" t="s">
        <v>5918</v>
      </c>
    </row>
    <row r="8396" spans="46:58" x14ac:dyDescent="0.25">
      <c r="AT8396" t="s">
        <v>1292</v>
      </c>
      <c r="AX8396" t="s">
        <v>4944</v>
      </c>
      <c r="AY8396" s="104">
        <v>46119.734027777777</v>
      </c>
      <c r="AZ8396">
        <v>484523</v>
      </c>
      <c r="BA8396" t="s">
        <v>4728</v>
      </c>
      <c r="BB8396" t="s">
        <v>5989</v>
      </c>
      <c r="BF8396" t="s">
        <v>5948</v>
      </c>
    </row>
    <row r="8397" spans="46:58" x14ac:dyDescent="0.25">
      <c r="AT8397" t="s">
        <v>1945</v>
      </c>
      <c r="AX8397" t="s">
        <v>5288</v>
      </c>
      <c r="AY8397" s="104">
        <v>46119.73541666667</v>
      </c>
      <c r="AZ8397">
        <v>246635</v>
      </c>
      <c r="BA8397" t="s">
        <v>4728</v>
      </c>
      <c r="BB8397" t="s">
        <v>5989</v>
      </c>
      <c r="BF8397" t="s">
        <v>5931</v>
      </c>
    </row>
    <row r="8398" spans="46:58" x14ac:dyDescent="0.25">
      <c r="AT8398" t="s">
        <v>2559</v>
      </c>
      <c r="AX8398" t="s">
        <v>4925</v>
      </c>
      <c r="AY8398" s="104">
        <v>46119.736111111109</v>
      </c>
      <c r="AZ8398">
        <v>100406</v>
      </c>
      <c r="BA8398" t="s">
        <v>4761</v>
      </c>
      <c r="BB8398" t="s">
        <v>5989</v>
      </c>
      <c r="BF8398" t="s">
        <v>5966</v>
      </c>
    </row>
    <row r="8399" spans="46:58" x14ac:dyDescent="0.25">
      <c r="AT8399" t="s">
        <v>2391</v>
      </c>
      <c r="AX8399" t="s">
        <v>4949</v>
      </c>
      <c r="AY8399" s="104">
        <v>46119.736111111109</v>
      </c>
      <c r="AZ8399">
        <v>2508690</v>
      </c>
      <c r="BA8399" t="s">
        <v>4761</v>
      </c>
      <c r="BB8399" t="s">
        <v>5989</v>
      </c>
      <c r="BF8399" t="s">
        <v>5966</v>
      </c>
    </row>
    <row r="8400" spans="46:58" x14ac:dyDescent="0.25">
      <c r="AT8400" t="s">
        <v>1385</v>
      </c>
      <c r="AU8400" t="s">
        <v>1688</v>
      </c>
      <c r="AX8400" t="s">
        <v>4877</v>
      </c>
      <c r="AY8400" s="104">
        <v>46119.736111111109</v>
      </c>
      <c r="AZ8400">
        <v>1099350</v>
      </c>
      <c r="BA8400" t="s">
        <v>4728</v>
      </c>
      <c r="BB8400" t="s">
        <v>5989</v>
      </c>
      <c r="BC8400" t="s">
        <v>4731</v>
      </c>
      <c r="BF8400" t="s">
        <v>6240</v>
      </c>
    </row>
    <row r="8401" spans="46:58" x14ac:dyDescent="0.25">
      <c r="AT8401" t="s">
        <v>1985</v>
      </c>
      <c r="AX8401" t="s">
        <v>6719</v>
      </c>
      <c r="AY8401" s="104">
        <v>46119.736111111109</v>
      </c>
      <c r="AZ8401">
        <v>264149</v>
      </c>
      <c r="BA8401" t="s">
        <v>4728</v>
      </c>
      <c r="BB8401" t="s">
        <v>5989</v>
      </c>
      <c r="BF8401" t="s">
        <v>5918</v>
      </c>
    </row>
    <row r="8402" spans="46:58" x14ac:dyDescent="0.25">
      <c r="AT8402" t="s">
        <v>247</v>
      </c>
      <c r="AX8402" t="s">
        <v>5978</v>
      </c>
      <c r="AY8402" s="104">
        <v>46119.736805555556</v>
      </c>
      <c r="AZ8402">
        <v>239253</v>
      </c>
      <c r="BA8402" t="s">
        <v>4728</v>
      </c>
      <c r="BB8402" t="s">
        <v>5989</v>
      </c>
      <c r="BF8402" t="s">
        <v>5918</v>
      </c>
    </row>
    <row r="8403" spans="46:58" x14ac:dyDescent="0.25">
      <c r="AT8403" t="s">
        <v>78</v>
      </c>
      <c r="AU8403" t="s">
        <v>1688</v>
      </c>
      <c r="AX8403" t="s">
        <v>5493</v>
      </c>
      <c r="AY8403" s="104">
        <v>46119.736805555556</v>
      </c>
      <c r="AZ8403">
        <v>1186268</v>
      </c>
      <c r="BA8403" t="s">
        <v>4728</v>
      </c>
      <c r="BB8403" t="s">
        <v>5989</v>
      </c>
      <c r="BC8403" t="s">
        <v>4731</v>
      </c>
      <c r="BF8403" t="s">
        <v>8027</v>
      </c>
    </row>
    <row r="8404" spans="46:58" x14ac:dyDescent="0.25">
      <c r="AT8404" t="s">
        <v>1048</v>
      </c>
      <c r="AX8404" t="s">
        <v>4782</v>
      </c>
      <c r="AY8404" s="104">
        <v>46119.736805555556</v>
      </c>
      <c r="AZ8404">
        <v>126259</v>
      </c>
      <c r="BA8404" t="s">
        <v>4728</v>
      </c>
      <c r="BB8404" t="s">
        <v>5989</v>
      </c>
      <c r="BF8404" t="s">
        <v>5918</v>
      </c>
    </row>
    <row r="8405" spans="46:58" x14ac:dyDescent="0.25">
      <c r="AT8405" t="s">
        <v>1276</v>
      </c>
      <c r="AX8405" t="s">
        <v>5474</v>
      </c>
      <c r="AY8405" s="104">
        <v>46119.737500000003</v>
      </c>
      <c r="AZ8405">
        <v>376066</v>
      </c>
      <c r="BA8405" t="s">
        <v>4761</v>
      </c>
      <c r="BB8405" t="s">
        <v>5989</v>
      </c>
      <c r="BF8405" t="s">
        <v>5966</v>
      </c>
    </row>
    <row r="8406" spans="46:58" x14ac:dyDescent="0.25">
      <c r="AT8406" t="s">
        <v>1124</v>
      </c>
      <c r="AX8406" t="s">
        <v>4944</v>
      </c>
      <c r="AY8406" s="104">
        <v>46119.737500000003</v>
      </c>
      <c r="AZ8406">
        <v>137090</v>
      </c>
      <c r="BA8406" t="s">
        <v>4728</v>
      </c>
      <c r="BB8406" t="s">
        <v>5989</v>
      </c>
      <c r="BF8406" t="s">
        <v>5918</v>
      </c>
    </row>
    <row r="8407" spans="46:58" x14ac:dyDescent="0.25">
      <c r="AT8407" t="s">
        <v>2429</v>
      </c>
      <c r="AX8407" t="s">
        <v>5295</v>
      </c>
      <c r="AY8407" s="104">
        <v>46119.738194444442</v>
      </c>
      <c r="AZ8407">
        <v>248684</v>
      </c>
      <c r="BA8407" t="s">
        <v>4728</v>
      </c>
      <c r="BB8407" t="s">
        <v>5989</v>
      </c>
      <c r="BF8407" t="s">
        <v>5931</v>
      </c>
    </row>
    <row r="8408" spans="46:58" x14ac:dyDescent="0.25">
      <c r="AT8408" t="s">
        <v>2407</v>
      </c>
      <c r="AX8408" t="s">
        <v>5280</v>
      </c>
      <c r="AY8408" s="104">
        <v>46119.738194444442</v>
      </c>
      <c r="AZ8408">
        <v>81648</v>
      </c>
      <c r="BA8408" t="s">
        <v>4728</v>
      </c>
      <c r="BB8408" t="s">
        <v>5989</v>
      </c>
      <c r="BF8408" t="s">
        <v>5925</v>
      </c>
    </row>
    <row r="8409" spans="46:58" x14ac:dyDescent="0.25">
      <c r="AT8409" t="s">
        <v>2559</v>
      </c>
      <c r="AX8409" t="s">
        <v>5692</v>
      </c>
      <c r="AY8409" s="104">
        <v>46119.738194444442</v>
      </c>
      <c r="AZ8409">
        <v>385426</v>
      </c>
      <c r="BA8409" t="s">
        <v>4728</v>
      </c>
      <c r="BB8409" t="s">
        <v>5989</v>
      </c>
      <c r="BF8409" t="s">
        <v>5931</v>
      </c>
    </row>
    <row r="8410" spans="46:58" x14ac:dyDescent="0.25">
      <c r="AT8410" t="s">
        <v>1385</v>
      </c>
      <c r="AX8410" t="s">
        <v>5280</v>
      </c>
      <c r="AY8410" s="104">
        <v>46119.738888888889</v>
      </c>
      <c r="AZ8410">
        <v>1382470</v>
      </c>
      <c r="BA8410" t="s">
        <v>4728</v>
      </c>
      <c r="BB8410" t="s">
        <v>5989</v>
      </c>
      <c r="BF8410" t="s">
        <v>5931</v>
      </c>
    </row>
    <row r="8411" spans="46:58" x14ac:dyDescent="0.25">
      <c r="AT8411" t="s">
        <v>1124</v>
      </c>
      <c r="AX8411" t="s">
        <v>4944</v>
      </c>
      <c r="AY8411" s="104">
        <v>46119.739583333336</v>
      </c>
      <c r="AZ8411">
        <v>651716</v>
      </c>
      <c r="BA8411" t="s">
        <v>4761</v>
      </c>
      <c r="BB8411" t="s">
        <v>5989</v>
      </c>
      <c r="BF8411" t="s">
        <v>4781</v>
      </c>
    </row>
    <row r="8412" spans="46:58" x14ac:dyDescent="0.25">
      <c r="AT8412" t="s">
        <v>2335</v>
      </c>
      <c r="AX8412" t="s">
        <v>6298</v>
      </c>
      <c r="AY8412" s="104">
        <v>46119.739583333336</v>
      </c>
      <c r="AZ8412">
        <v>228187</v>
      </c>
      <c r="BA8412" t="s">
        <v>4728</v>
      </c>
      <c r="BB8412" t="s">
        <v>5989</v>
      </c>
      <c r="BF8412" t="s">
        <v>5942</v>
      </c>
    </row>
    <row r="8413" spans="46:58" x14ac:dyDescent="0.25">
      <c r="AT8413" t="s">
        <v>1985</v>
      </c>
      <c r="AX8413" t="s">
        <v>4826</v>
      </c>
      <c r="AY8413" s="104">
        <v>46119.740277777775</v>
      </c>
      <c r="AZ8413">
        <v>483626</v>
      </c>
      <c r="BA8413" t="s">
        <v>4728</v>
      </c>
      <c r="BB8413" t="s">
        <v>5989</v>
      </c>
      <c r="BF8413" t="s">
        <v>5925</v>
      </c>
    </row>
    <row r="8414" spans="46:58" x14ac:dyDescent="0.25">
      <c r="AT8414" t="s">
        <v>1292</v>
      </c>
      <c r="AX8414" t="s">
        <v>5074</v>
      </c>
      <c r="AY8414" s="104">
        <v>46119.741666666669</v>
      </c>
      <c r="AZ8414">
        <v>82231</v>
      </c>
      <c r="BA8414" t="s">
        <v>4728</v>
      </c>
      <c r="BB8414" t="s">
        <v>5989</v>
      </c>
      <c r="BF8414" t="s">
        <v>5948</v>
      </c>
    </row>
    <row r="8415" spans="46:58" x14ac:dyDescent="0.25">
      <c r="AT8415" t="s">
        <v>78</v>
      </c>
      <c r="AX8415" t="s">
        <v>4839</v>
      </c>
      <c r="AY8415" s="104">
        <v>46119.741666666669</v>
      </c>
      <c r="AZ8415">
        <v>778033</v>
      </c>
      <c r="BA8415" t="s">
        <v>4728</v>
      </c>
      <c r="BB8415" t="s">
        <v>5989</v>
      </c>
      <c r="BF8415" t="s">
        <v>5918</v>
      </c>
    </row>
    <row r="8416" spans="46:58" x14ac:dyDescent="0.25">
      <c r="AT8416" t="s">
        <v>1276</v>
      </c>
      <c r="AX8416" t="s">
        <v>4908</v>
      </c>
      <c r="AY8416" s="104">
        <v>46119.741666666669</v>
      </c>
      <c r="AZ8416">
        <v>349331</v>
      </c>
      <c r="BA8416" t="s">
        <v>4728</v>
      </c>
      <c r="BB8416" t="s">
        <v>5989</v>
      </c>
      <c r="BF8416" t="s">
        <v>5942</v>
      </c>
    </row>
    <row r="8417" spans="46:58" x14ac:dyDescent="0.25">
      <c r="AT8417" t="s">
        <v>308</v>
      </c>
      <c r="AX8417" t="s">
        <v>5630</v>
      </c>
      <c r="AY8417" s="104">
        <v>46119.741666666669</v>
      </c>
      <c r="AZ8417">
        <v>266551</v>
      </c>
      <c r="BA8417" t="s">
        <v>4728</v>
      </c>
      <c r="BB8417" t="s">
        <v>5989</v>
      </c>
      <c r="BF8417" t="s">
        <v>5918</v>
      </c>
    </row>
    <row r="8418" spans="46:58" x14ac:dyDescent="0.25">
      <c r="AT8418" t="s">
        <v>2431</v>
      </c>
      <c r="AX8418" t="s">
        <v>4765</v>
      </c>
      <c r="AY8418" s="104">
        <v>46119.742361111108</v>
      </c>
      <c r="AZ8418">
        <v>434268</v>
      </c>
      <c r="BA8418" t="s">
        <v>4728</v>
      </c>
      <c r="BB8418" t="s">
        <v>5989</v>
      </c>
      <c r="BF8418" t="s">
        <v>5942</v>
      </c>
    </row>
    <row r="8419" spans="46:58" x14ac:dyDescent="0.25">
      <c r="AT8419" t="s">
        <v>2429</v>
      </c>
      <c r="AX8419" t="s">
        <v>5072</v>
      </c>
      <c r="AY8419" s="104">
        <v>46119.742361111108</v>
      </c>
      <c r="AZ8419">
        <v>327561</v>
      </c>
      <c r="BA8419" t="s">
        <v>4728</v>
      </c>
      <c r="BB8419" t="s">
        <v>5989</v>
      </c>
      <c r="BF8419" t="s">
        <v>5942</v>
      </c>
    </row>
    <row r="8420" spans="46:58" x14ac:dyDescent="0.25">
      <c r="AT8420" t="s">
        <v>2391</v>
      </c>
      <c r="AU8420" t="s">
        <v>211</v>
      </c>
      <c r="AX8420" t="s">
        <v>5074</v>
      </c>
      <c r="AY8420" s="104">
        <v>46119.742361111108</v>
      </c>
      <c r="AZ8420">
        <v>2286312</v>
      </c>
      <c r="BA8420" t="s">
        <v>4728</v>
      </c>
      <c r="BB8420" t="s">
        <v>5989</v>
      </c>
      <c r="BC8420" t="s">
        <v>4731</v>
      </c>
      <c r="BF8420" t="s">
        <v>6501</v>
      </c>
    </row>
    <row r="8421" spans="46:58" x14ac:dyDescent="0.25">
      <c r="AT8421" t="s">
        <v>1945</v>
      </c>
      <c r="AX8421" t="s">
        <v>4743</v>
      </c>
      <c r="AY8421" s="104">
        <v>46119.743055555555</v>
      </c>
      <c r="AZ8421">
        <v>203420</v>
      </c>
      <c r="BA8421" t="s">
        <v>4728</v>
      </c>
      <c r="BB8421" t="s">
        <v>5989</v>
      </c>
      <c r="BF8421" t="s">
        <v>5942</v>
      </c>
    </row>
    <row r="8422" spans="46:58" x14ac:dyDescent="0.25">
      <c r="AT8422" t="s">
        <v>2559</v>
      </c>
      <c r="AX8422" t="s">
        <v>6008</v>
      </c>
      <c r="AY8422" s="104">
        <v>46119.743055555555</v>
      </c>
      <c r="AZ8422">
        <v>148974</v>
      </c>
      <c r="BA8422" t="s">
        <v>4728</v>
      </c>
      <c r="BB8422" t="s">
        <v>5989</v>
      </c>
      <c r="BF8422" t="s">
        <v>5925</v>
      </c>
    </row>
    <row r="8423" spans="46:58" x14ac:dyDescent="0.25">
      <c r="AT8423" t="s">
        <v>1292</v>
      </c>
      <c r="AX8423" t="s">
        <v>5079</v>
      </c>
      <c r="AY8423" s="104">
        <v>46119.743055555555</v>
      </c>
      <c r="AZ8423">
        <v>263812</v>
      </c>
      <c r="BA8423" t="s">
        <v>4728</v>
      </c>
      <c r="BB8423" t="s">
        <v>5989</v>
      </c>
      <c r="BF8423" t="s">
        <v>5934</v>
      </c>
    </row>
    <row r="8424" spans="46:58" x14ac:dyDescent="0.25">
      <c r="AT8424" t="s">
        <v>2383</v>
      </c>
      <c r="AX8424" t="s">
        <v>6729</v>
      </c>
      <c r="AY8424" s="104">
        <v>46119.743750000001</v>
      </c>
      <c r="AZ8424">
        <v>104942</v>
      </c>
      <c r="BA8424" t="s">
        <v>4728</v>
      </c>
      <c r="BB8424" t="s">
        <v>5989</v>
      </c>
      <c r="BF8424" t="s">
        <v>5942</v>
      </c>
    </row>
    <row r="8425" spans="46:58" x14ac:dyDescent="0.25">
      <c r="AT8425" t="s">
        <v>2407</v>
      </c>
      <c r="AX8425" t="s">
        <v>4908</v>
      </c>
      <c r="AY8425" s="104">
        <v>46119.743750000001</v>
      </c>
      <c r="AZ8425">
        <v>547734</v>
      </c>
      <c r="BA8425" t="s">
        <v>4728</v>
      </c>
      <c r="BB8425" t="s">
        <v>5989</v>
      </c>
      <c r="BF8425" t="s">
        <v>5956</v>
      </c>
    </row>
    <row r="8426" spans="46:58" x14ac:dyDescent="0.25">
      <c r="AT8426" t="s">
        <v>2403</v>
      </c>
      <c r="AX8426" t="s">
        <v>7154</v>
      </c>
      <c r="AY8426" s="104">
        <v>46119.743750000001</v>
      </c>
      <c r="AZ8426">
        <v>503969</v>
      </c>
      <c r="BA8426" t="s">
        <v>4728</v>
      </c>
      <c r="BB8426" t="s">
        <v>5989</v>
      </c>
      <c r="BF8426" t="s">
        <v>5942</v>
      </c>
    </row>
    <row r="8427" spans="46:58" x14ac:dyDescent="0.25">
      <c r="AT8427" t="s">
        <v>1048</v>
      </c>
      <c r="AX8427" t="s">
        <v>5338</v>
      </c>
      <c r="AY8427" s="104">
        <v>46119.743750000001</v>
      </c>
      <c r="AZ8427">
        <v>822379</v>
      </c>
      <c r="BA8427" t="s">
        <v>4728</v>
      </c>
      <c r="BB8427" t="s">
        <v>5989</v>
      </c>
      <c r="BF8427" t="s">
        <v>6314</v>
      </c>
    </row>
    <row r="8428" spans="46:58" x14ac:dyDescent="0.25">
      <c r="AT8428" t="s">
        <v>1941</v>
      </c>
      <c r="AX8428" t="s">
        <v>4925</v>
      </c>
      <c r="AY8428" s="104">
        <v>46119.744444444441</v>
      </c>
      <c r="AZ8428">
        <v>676252</v>
      </c>
      <c r="BA8428" t="s">
        <v>4728</v>
      </c>
      <c r="BB8428" t="s">
        <v>5989</v>
      </c>
      <c r="BF8428" t="s">
        <v>5942</v>
      </c>
    </row>
    <row r="8429" spans="46:58" x14ac:dyDescent="0.25">
      <c r="AT8429" t="s">
        <v>2383</v>
      </c>
      <c r="AX8429" t="s">
        <v>4865</v>
      </c>
      <c r="AY8429" s="104">
        <v>46119.744444444441</v>
      </c>
      <c r="AZ8429">
        <v>401273</v>
      </c>
      <c r="BA8429" t="s">
        <v>4728</v>
      </c>
      <c r="BB8429" t="s">
        <v>5989</v>
      </c>
      <c r="BF8429" t="s">
        <v>5956</v>
      </c>
    </row>
    <row r="8430" spans="46:58" x14ac:dyDescent="0.25">
      <c r="AT8430" t="s">
        <v>2559</v>
      </c>
      <c r="AX8430" t="s">
        <v>6729</v>
      </c>
      <c r="AY8430" s="104">
        <v>46119.744444444441</v>
      </c>
      <c r="AZ8430">
        <v>339086</v>
      </c>
      <c r="BA8430" t="s">
        <v>4728</v>
      </c>
      <c r="BB8430" t="s">
        <v>5989</v>
      </c>
      <c r="BF8430" t="s">
        <v>5931</v>
      </c>
    </row>
    <row r="8431" spans="46:58" x14ac:dyDescent="0.25">
      <c r="AT8431" t="s">
        <v>308</v>
      </c>
      <c r="AX8431" t="s">
        <v>4833</v>
      </c>
      <c r="AY8431" s="104">
        <v>46119.745138888888</v>
      </c>
      <c r="AZ8431">
        <v>613688</v>
      </c>
      <c r="BA8431" t="s">
        <v>4728</v>
      </c>
      <c r="BB8431" t="s">
        <v>5989</v>
      </c>
      <c r="BF8431" t="s">
        <v>5942</v>
      </c>
    </row>
    <row r="8432" spans="46:58" x14ac:dyDescent="0.25">
      <c r="AT8432" t="s">
        <v>2510</v>
      </c>
      <c r="AX8432" t="s">
        <v>5847</v>
      </c>
      <c r="AY8432" s="104">
        <v>46119.745138888888</v>
      </c>
      <c r="AZ8432">
        <v>791187</v>
      </c>
      <c r="BA8432" t="s">
        <v>4728</v>
      </c>
      <c r="BB8432" t="s">
        <v>5989</v>
      </c>
      <c r="BF8432" t="s">
        <v>5942</v>
      </c>
    </row>
    <row r="8433" spans="46:58" x14ac:dyDescent="0.25">
      <c r="AT8433" t="s">
        <v>1124</v>
      </c>
      <c r="AX8433" t="s">
        <v>5757</v>
      </c>
      <c r="AY8433" s="104">
        <v>46119.745833333334</v>
      </c>
      <c r="AZ8433">
        <v>428615</v>
      </c>
      <c r="BA8433" t="s">
        <v>4728</v>
      </c>
      <c r="BB8433" t="s">
        <v>5989</v>
      </c>
      <c r="BF8433" t="s">
        <v>5920</v>
      </c>
    </row>
    <row r="8434" spans="46:58" x14ac:dyDescent="0.25">
      <c r="AT8434" t="s">
        <v>744</v>
      </c>
      <c r="AU8434" t="s">
        <v>2429</v>
      </c>
      <c r="AX8434" t="s">
        <v>6630</v>
      </c>
      <c r="AY8434" s="104">
        <v>46119.745833333334</v>
      </c>
      <c r="AZ8434">
        <v>1365288</v>
      </c>
      <c r="BA8434" t="s">
        <v>4728</v>
      </c>
      <c r="BB8434" t="s">
        <v>4787</v>
      </c>
      <c r="BC8434" t="s">
        <v>5989</v>
      </c>
      <c r="BF8434" t="s">
        <v>4941</v>
      </c>
    </row>
    <row r="8435" spans="46:58" x14ac:dyDescent="0.25">
      <c r="AT8435" t="s">
        <v>1945</v>
      </c>
      <c r="AX8435" t="s">
        <v>4877</v>
      </c>
      <c r="AY8435" s="104">
        <v>46119.745833333334</v>
      </c>
      <c r="AZ8435">
        <v>266691</v>
      </c>
      <c r="BA8435" t="s">
        <v>4728</v>
      </c>
      <c r="BB8435" t="s">
        <v>5989</v>
      </c>
      <c r="BF8435" t="s">
        <v>5918</v>
      </c>
    </row>
    <row r="8436" spans="46:58" x14ac:dyDescent="0.25">
      <c r="AX8436" t="s">
        <v>5406</v>
      </c>
      <c r="AY8436" s="104">
        <v>46119.745833333334</v>
      </c>
      <c r="AZ8436">
        <v>148032</v>
      </c>
      <c r="BA8436" t="s">
        <v>4728</v>
      </c>
      <c r="BB8436" t="s">
        <v>5989</v>
      </c>
    </row>
    <row r="8437" spans="46:58" x14ac:dyDescent="0.25">
      <c r="AT8437" t="s">
        <v>1985</v>
      </c>
      <c r="AX8437" t="s">
        <v>4826</v>
      </c>
      <c r="AY8437" s="104">
        <v>46119.746527777781</v>
      </c>
      <c r="AZ8437">
        <v>613074</v>
      </c>
      <c r="BA8437" t="s">
        <v>4728</v>
      </c>
      <c r="BB8437" t="s">
        <v>5989</v>
      </c>
      <c r="BF8437" t="s">
        <v>5942</v>
      </c>
    </row>
    <row r="8438" spans="46:58" x14ac:dyDescent="0.25">
      <c r="AT8438" t="s">
        <v>1276</v>
      </c>
      <c r="AX8438" t="s">
        <v>4782</v>
      </c>
      <c r="AY8438" s="104">
        <v>46119.74722222222</v>
      </c>
      <c r="AZ8438">
        <v>123197</v>
      </c>
      <c r="BA8438" t="s">
        <v>4728</v>
      </c>
      <c r="BB8438" t="s">
        <v>5989</v>
      </c>
      <c r="BF8438" t="s">
        <v>5942</v>
      </c>
    </row>
    <row r="8439" spans="46:58" x14ac:dyDescent="0.25">
      <c r="AT8439" t="s">
        <v>1292</v>
      </c>
      <c r="AX8439" t="s">
        <v>4944</v>
      </c>
      <c r="AY8439" s="104">
        <v>46119.74722222222</v>
      </c>
      <c r="AZ8439">
        <v>1240894</v>
      </c>
      <c r="BA8439" t="s">
        <v>4728</v>
      </c>
      <c r="BB8439" t="s">
        <v>5989</v>
      </c>
      <c r="BF8439" t="s">
        <v>5948</v>
      </c>
    </row>
    <row r="8440" spans="46:58" x14ac:dyDescent="0.25">
      <c r="AT8440" t="s">
        <v>2345</v>
      </c>
      <c r="AX8440" t="s">
        <v>5582</v>
      </c>
      <c r="AY8440" s="104">
        <v>46119.747916666667</v>
      </c>
      <c r="AZ8440">
        <v>115203</v>
      </c>
      <c r="BA8440" t="s">
        <v>4728</v>
      </c>
      <c r="BB8440" t="s">
        <v>5989</v>
      </c>
      <c r="BF8440" t="s">
        <v>5942</v>
      </c>
    </row>
    <row r="8441" spans="46:58" x14ac:dyDescent="0.25">
      <c r="AT8441" t="s">
        <v>235</v>
      </c>
      <c r="AX8441" t="s">
        <v>5315</v>
      </c>
      <c r="AY8441" s="104">
        <v>46119.747916666667</v>
      </c>
      <c r="AZ8441">
        <v>504810</v>
      </c>
      <c r="BA8441" t="s">
        <v>4728</v>
      </c>
      <c r="BB8441" t="s">
        <v>5989</v>
      </c>
      <c r="BF8441" t="s">
        <v>5931</v>
      </c>
    </row>
    <row r="8442" spans="46:58" x14ac:dyDescent="0.25">
      <c r="AT8442" t="s">
        <v>1276</v>
      </c>
      <c r="AX8442" t="s">
        <v>5406</v>
      </c>
      <c r="AY8442" s="104">
        <v>46119.748611111114</v>
      </c>
      <c r="AZ8442">
        <v>92863</v>
      </c>
      <c r="BA8442" t="s">
        <v>4728</v>
      </c>
      <c r="BB8442" t="s">
        <v>5989</v>
      </c>
      <c r="BF8442" t="s">
        <v>5925</v>
      </c>
    </row>
    <row r="8443" spans="46:58" x14ac:dyDescent="0.25">
      <c r="AT8443" t="s">
        <v>2345</v>
      </c>
      <c r="AX8443" t="s">
        <v>4925</v>
      </c>
      <c r="AY8443" s="104">
        <v>46119.748611111114</v>
      </c>
      <c r="AZ8443">
        <v>299070</v>
      </c>
      <c r="BA8443" t="s">
        <v>4728</v>
      </c>
      <c r="BB8443" t="s">
        <v>5989</v>
      </c>
      <c r="BF8443" t="s">
        <v>5931</v>
      </c>
    </row>
    <row r="8444" spans="46:58" x14ac:dyDescent="0.25">
      <c r="AT8444" t="s">
        <v>2559</v>
      </c>
      <c r="AX8444" t="s">
        <v>4757</v>
      </c>
      <c r="AY8444" s="104">
        <v>46119.748611111114</v>
      </c>
      <c r="AZ8444">
        <v>145309</v>
      </c>
      <c r="BA8444" t="s">
        <v>4761</v>
      </c>
      <c r="BB8444" t="s">
        <v>5989</v>
      </c>
      <c r="BF8444" t="s">
        <v>5966</v>
      </c>
    </row>
    <row r="8445" spans="46:58" x14ac:dyDescent="0.25">
      <c r="AT8445" t="s">
        <v>2383</v>
      </c>
      <c r="AU8445" t="s">
        <v>1891</v>
      </c>
      <c r="AX8445" t="s">
        <v>5506</v>
      </c>
      <c r="AY8445" s="104">
        <v>46119.748611111114</v>
      </c>
      <c r="AZ8445">
        <v>2524529</v>
      </c>
      <c r="BA8445" t="s">
        <v>4728</v>
      </c>
      <c r="BB8445" t="s">
        <v>5989</v>
      </c>
      <c r="BC8445" t="s">
        <v>4731</v>
      </c>
      <c r="BF8445" t="s">
        <v>6495</v>
      </c>
    </row>
    <row r="8446" spans="46:58" x14ac:dyDescent="0.25">
      <c r="AT8446" t="s">
        <v>1945</v>
      </c>
      <c r="AX8446" t="s">
        <v>7032</v>
      </c>
      <c r="AY8446" s="104">
        <v>46119.748611111114</v>
      </c>
      <c r="AZ8446">
        <v>267558</v>
      </c>
      <c r="BA8446" t="s">
        <v>4728</v>
      </c>
      <c r="BB8446" t="s">
        <v>5989</v>
      </c>
      <c r="BF8446" t="s">
        <v>5948</v>
      </c>
    </row>
    <row r="8447" spans="46:58" x14ac:dyDescent="0.25">
      <c r="AT8447" t="s">
        <v>2431</v>
      </c>
      <c r="AX8447" t="s">
        <v>5406</v>
      </c>
      <c r="AY8447" s="104">
        <v>46119.749305555553</v>
      </c>
      <c r="AZ8447">
        <v>428343</v>
      </c>
      <c r="BA8447" t="s">
        <v>4728</v>
      </c>
      <c r="BB8447" t="s">
        <v>5989</v>
      </c>
      <c r="BF8447" t="s">
        <v>5931</v>
      </c>
    </row>
    <row r="8448" spans="46:58" x14ac:dyDescent="0.25">
      <c r="AT8448" t="s">
        <v>226</v>
      </c>
      <c r="AX8448" t="s">
        <v>5246</v>
      </c>
      <c r="AY8448" s="104">
        <v>46119.749305555553</v>
      </c>
      <c r="AZ8448">
        <v>1913761</v>
      </c>
      <c r="BA8448" t="s">
        <v>4728</v>
      </c>
      <c r="BB8448" t="s">
        <v>5989</v>
      </c>
      <c r="BC8448" t="s">
        <v>4731</v>
      </c>
      <c r="BF8448" t="s">
        <v>5920</v>
      </c>
    </row>
    <row r="8449" spans="46:58" x14ac:dyDescent="0.25">
      <c r="AT8449" t="s">
        <v>2403</v>
      </c>
      <c r="AX8449" t="s">
        <v>5108</v>
      </c>
      <c r="AY8449" s="104">
        <v>46119.749305555553</v>
      </c>
      <c r="AZ8449">
        <v>74559</v>
      </c>
      <c r="BA8449" t="s">
        <v>4728</v>
      </c>
      <c r="BB8449" t="s">
        <v>5989</v>
      </c>
      <c r="BF8449" t="s">
        <v>4781</v>
      </c>
    </row>
    <row r="8450" spans="46:58" x14ac:dyDescent="0.25">
      <c r="AT8450" t="s">
        <v>2407</v>
      </c>
      <c r="AX8450" t="s">
        <v>5660</v>
      </c>
      <c r="AY8450" s="104">
        <v>46119.75</v>
      </c>
      <c r="AZ8450">
        <v>295354</v>
      </c>
      <c r="BA8450" t="s">
        <v>4728</v>
      </c>
      <c r="BB8450" t="s">
        <v>5989</v>
      </c>
      <c r="BF8450" t="s">
        <v>5956</v>
      </c>
    </row>
    <row r="8451" spans="46:58" x14ac:dyDescent="0.25">
      <c r="AT8451" t="s">
        <v>223</v>
      </c>
      <c r="AU8451" t="s">
        <v>2197</v>
      </c>
      <c r="AX8451" t="s">
        <v>5493</v>
      </c>
      <c r="AY8451" s="104">
        <v>46119.75</v>
      </c>
      <c r="AZ8451">
        <v>2252504</v>
      </c>
      <c r="BA8451" t="s">
        <v>4728</v>
      </c>
      <c r="BB8451" t="s">
        <v>5989</v>
      </c>
      <c r="BC8451" t="s">
        <v>4731</v>
      </c>
      <c r="BF8451" t="s">
        <v>8028</v>
      </c>
    </row>
    <row r="8452" spans="46:58" x14ac:dyDescent="0.25">
      <c r="AT8452" t="s">
        <v>852</v>
      </c>
      <c r="AX8452" t="s">
        <v>8029</v>
      </c>
      <c r="AY8452" s="104">
        <v>46119.750694444447</v>
      </c>
      <c r="AZ8452">
        <v>1795278</v>
      </c>
      <c r="BA8452" t="s">
        <v>4728</v>
      </c>
      <c r="BB8452" t="s">
        <v>5989</v>
      </c>
      <c r="BF8452" t="s">
        <v>5931</v>
      </c>
    </row>
    <row r="8453" spans="46:58" x14ac:dyDescent="0.25">
      <c r="AT8453" t="s">
        <v>226</v>
      </c>
      <c r="AX8453" t="s">
        <v>4753</v>
      </c>
      <c r="AY8453" s="104">
        <v>46119.750694444447</v>
      </c>
      <c r="AZ8453">
        <v>1680031</v>
      </c>
      <c r="BA8453" t="s">
        <v>4728</v>
      </c>
      <c r="BB8453" t="s">
        <v>5989</v>
      </c>
      <c r="BF8453" t="s">
        <v>5918</v>
      </c>
    </row>
    <row r="8454" spans="46:58" x14ac:dyDescent="0.25">
      <c r="AT8454" t="s">
        <v>1732</v>
      </c>
      <c r="AX8454" t="s">
        <v>4852</v>
      </c>
      <c r="AY8454" s="104">
        <v>46119.751388888886</v>
      </c>
      <c r="AZ8454">
        <v>446995</v>
      </c>
      <c r="BA8454" t="s">
        <v>4728</v>
      </c>
      <c r="BB8454" t="s">
        <v>5989</v>
      </c>
      <c r="BC8454" t="s">
        <v>4731</v>
      </c>
      <c r="BF8454" t="s">
        <v>4781</v>
      </c>
    </row>
    <row r="8455" spans="46:58" x14ac:dyDescent="0.25">
      <c r="AT8455" t="s">
        <v>2345</v>
      </c>
      <c r="AX8455" t="s">
        <v>4930</v>
      </c>
      <c r="AY8455" s="104">
        <v>46119.751388888886</v>
      </c>
      <c r="AZ8455">
        <v>520977</v>
      </c>
      <c r="BA8455" t="s">
        <v>4761</v>
      </c>
      <c r="BB8455" t="s">
        <v>5989</v>
      </c>
      <c r="BF8455" t="s">
        <v>5966</v>
      </c>
    </row>
    <row r="8456" spans="46:58" x14ac:dyDescent="0.25">
      <c r="AT8456" t="s">
        <v>2391</v>
      </c>
      <c r="AX8456" t="s">
        <v>8030</v>
      </c>
      <c r="AY8456" s="104">
        <v>46119.751388888886</v>
      </c>
      <c r="AZ8456">
        <v>263612</v>
      </c>
      <c r="BA8456" t="s">
        <v>4728</v>
      </c>
      <c r="BB8456" t="s">
        <v>5989</v>
      </c>
      <c r="BF8456" t="s">
        <v>5931</v>
      </c>
    </row>
    <row r="8457" spans="46:58" x14ac:dyDescent="0.25">
      <c r="AT8457" t="s">
        <v>223</v>
      </c>
      <c r="AX8457" t="s">
        <v>5489</v>
      </c>
      <c r="AY8457" s="104">
        <v>46119.751388888886</v>
      </c>
      <c r="AZ8457">
        <v>714043</v>
      </c>
      <c r="BA8457" t="s">
        <v>4728</v>
      </c>
      <c r="BB8457" t="s">
        <v>5989</v>
      </c>
      <c r="BF8457" t="s">
        <v>5942</v>
      </c>
    </row>
    <row r="8458" spans="46:58" x14ac:dyDescent="0.25">
      <c r="AT8458" t="s">
        <v>1945</v>
      </c>
      <c r="AX8458" t="s">
        <v>8031</v>
      </c>
      <c r="AY8458" s="104">
        <v>46119.751388888886</v>
      </c>
      <c r="AZ8458">
        <v>248792</v>
      </c>
      <c r="BA8458" t="s">
        <v>4728</v>
      </c>
      <c r="BB8458" t="s">
        <v>5989</v>
      </c>
      <c r="BF8458" t="s">
        <v>5942</v>
      </c>
    </row>
    <row r="8459" spans="46:58" x14ac:dyDescent="0.25">
      <c r="AT8459" t="s">
        <v>1276</v>
      </c>
      <c r="AU8459" t="s">
        <v>2197</v>
      </c>
      <c r="AX8459" t="s">
        <v>5129</v>
      </c>
      <c r="AY8459" s="104">
        <v>46119.75277777778</v>
      </c>
      <c r="AZ8459">
        <v>3004942</v>
      </c>
      <c r="BA8459" t="s">
        <v>4728</v>
      </c>
      <c r="BB8459" t="s">
        <v>5989</v>
      </c>
      <c r="BC8459" t="s">
        <v>4731</v>
      </c>
      <c r="BF8459" t="s">
        <v>6501</v>
      </c>
    </row>
    <row r="8460" spans="46:58" x14ac:dyDescent="0.25">
      <c r="AT8460" t="s">
        <v>2259</v>
      </c>
      <c r="AX8460" t="s">
        <v>4826</v>
      </c>
      <c r="AY8460" s="104">
        <v>46119.754166666666</v>
      </c>
      <c r="AZ8460">
        <v>519820</v>
      </c>
      <c r="BA8460" t="s">
        <v>4728</v>
      </c>
      <c r="BB8460" t="s">
        <v>5989</v>
      </c>
      <c r="BF8460" t="s">
        <v>5942</v>
      </c>
    </row>
    <row r="8461" spans="46:58" x14ac:dyDescent="0.25">
      <c r="AT8461" t="s">
        <v>2510</v>
      </c>
      <c r="AX8461" t="s">
        <v>5042</v>
      </c>
      <c r="AY8461" s="104">
        <v>46119.754861111112</v>
      </c>
      <c r="AZ8461">
        <v>331757</v>
      </c>
      <c r="BA8461" t="s">
        <v>4728</v>
      </c>
      <c r="BB8461" t="s">
        <v>5989</v>
      </c>
      <c r="BF8461" t="s">
        <v>5931</v>
      </c>
    </row>
    <row r="8462" spans="46:58" x14ac:dyDescent="0.25">
      <c r="AT8462" t="s">
        <v>1985</v>
      </c>
      <c r="AX8462" t="s">
        <v>5012</v>
      </c>
      <c r="AY8462" s="104">
        <v>46119.754861111112</v>
      </c>
      <c r="AZ8462">
        <v>1045932</v>
      </c>
      <c r="BA8462" t="s">
        <v>4728</v>
      </c>
      <c r="BB8462" t="s">
        <v>5989</v>
      </c>
      <c r="BF8462" t="s">
        <v>5931</v>
      </c>
    </row>
    <row r="8463" spans="46:58" x14ac:dyDescent="0.25">
      <c r="AT8463" t="s">
        <v>1985</v>
      </c>
      <c r="AX8463" t="s">
        <v>7593</v>
      </c>
      <c r="AY8463" s="104">
        <v>46119.755555555559</v>
      </c>
      <c r="AZ8463">
        <v>3075023</v>
      </c>
      <c r="BA8463" t="s">
        <v>4728</v>
      </c>
      <c r="BB8463" t="s">
        <v>5989</v>
      </c>
      <c r="BF8463" t="s">
        <v>6069</v>
      </c>
    </row>
    <row r="8464" spans="46:58" x14ac:dyDescent="0.25">
      <c r="AT8464" t="s">
        <v>1945</v>
      </c>
      <c r="AX8464" t="s">
        <v>6003</v>
      </c>
      <c r="AY8464" s="104">
        <v>46119.756249999999</v>
      </c>
      <c r="AZ8464">
        <v>939446</v>
      </c>
      <c r="BA8464" t="s">
        <v>4761</v>
      </c>
      <c r="BB8464" t="s">
        <v>5989</v>
      </c>
      <c r="BF8464" t="s">
        <v>5918</v>
      </c>
    </row>
    <row r="8465" spans="46:58" x14ac:dyDescent="0.25">
      <c r="AT8465" t="s">
        <v>1124</v>
      </c>
      <c r="AX8465" t="s">
        <v>5433</v>
      </c>
      <c r="AY8465" s="104">
        <v>46119.756944444445</v>
      </c>
      <c r="AZ8465">
        <v>91985</v>
      </c>
      <c r="BA8465" t="s">
        <v>4728</v>
      </c>
      <c r="BB8465" t="s">
        <v>5989</v>
      </c>
      <c r="BF8465" t="s">
        <v>7101</v>
      </c>
    </row>
    <row r="8466" spans="46:58" x14ac:dyDescent="0.25">
      <c r="AT8466" t="s">
        <v>1048</v>
      </c>
      <c r="AX8466" t="s">
        <v>6008</v>
      </c>
      <c r="AY8466" s="104">
        <v>46119.757638888892</v>
      </c>
      <c r="AZ8466">
        <v>218564</v>
      </c>
      <c r="BA8466" t="s">
        <v>4728</v>
      </c>
      <c r="BB8466" t="s">
        <v>5989</v>
      </c>
      <c r="BF8466" t="s">
        <v>5918</v>
      </c>
    </row>
    <row r="8467" spans="46:58" x14ac:dyDescent="0.25">
      <c r="AT8467" t="s">
        <v>1385</v>
      </c>
      <c r="AU8467" t="s">
        <v>217</v>
      </c>
      <c r="AX8467" t="s">
        <v>4988</v>
      </c>
      <c r="AY8467" s="104">
        <v>46119.758333333331</v>
      </c>
      <c r="AZ8467">
        <v>3871560</v>
      </c>
      <c r="BA8467" t="s">
        <v>4728</v>
      </c>
      <c r="BB8467" t="s">
        <v>5989</v>
      </c>
      <c r="BC8467" t="s">
        <v>4731</v>
      </c>
      <c r="BF8467" t="s">
        <v>6415</v>
      </c>
    </row>
    <row r="8468" spans="46:58" x14ac:dyDescent="0.25">
      <c r="AT8468" t="s">
        <v>1945</v>
      </c>
      <c r="AX8468" t="s">
        <v>5202</v>
      </c>
      <c r="AY8468" s="104">
        <v>46119.759027777778</v>
      </c>
      <c r="AZ8468">
        <v>321190</v>
      </c>
      <c r="BA8468" t="s">
        <v>4728</v>
      </c>
      <c r="BB8468" t="s">
        <v>5989</v>
      </c>
      <c r="BF8468" t="s">
        <v>5918</v>
      </c>
    </row>
    <row r="8469" spans="46:58" x14ac:dyDescent="0.25">
      <c r="AT8469" t="s">
        <v>1124</v>
      </c>
      <c r="AX8469" t="s">
        <v>5012</v>
      </c>
      <c r="AY8469" s="104">
        <v>46119.759027777778</v>
      </c>
      <c r="AZ8469">
        <v>125658</v>
      </c>
      <c r="BA8469" t="s">
        <v>4728</v>
      </c>
      <c r="BB8469" t="s">
        <v>5989</v>
      </c>
      <c r="BF8469" t="s">
        <v>5918</v>
      </c>
    </row>
    <row r="8470" spans="46:58" x14ac:dyDescent="0.25">
      <c r="AT8470" t="s">
        <v>1945</v>
      </c>
      <c r="AX8470" t="s">
        <v>4782</v>
      </c>
      <c r="AY8470" s="104">
        <v>46119.759027777778</v>
      </c>
      <c r="AZ8470">
        <v>83225</v>
      </c>
      <c r="BA8470" t="s">
        <v>4728</v>
      </c>
      <c r="BB8470" t="s">
        <v>5989</v>
      </c>
      <c r="BF8470" t="s">
        <v>5918</v>
      </c>
    </row>
    <row r="8471" spans="46:58" x14ac:dyDescent="0.25">
      <c r="AT8471" t="s">
        <v>1048</v>
      </c>
      <c r="AX8471" t="s">
        <v>8032</v>
      </c>
      <c r="AY8471" s="104">
        <v>46119.760416666664</v>
      </c>
      <c r="AZ8471">
        <v>412841</v>
      </c>
      <c r="BA8471" t="s">
        <v>4728</v>
      </c>
      <c r="BB8471" t="s">
        <v>5989</v>
      </c>
      <c r="BF8471" t="s">
        <v>5956</v>
      </c>
    </row>
    <row r="8472" spans="46:58" x14ac:dyDescent="0.25">
      <c r="AT8472" t="s">
        <v>2559</v>
      </c>
      <c r="AX8472" t="s">
        <v>7610</v>
      </c>
      <c r="AY8472" s="104">
        <v>46119.761111111111</v>
      </c>
      <c r="AZ8472">
        <v>151374</v>
      </c>
      <c r="BA8472" t="s">
        <v>4761</v>
      </c>
      <c r="BB8472" t="s">
        <v>5989</v>
      </c>
      <c r="BF8472" t="s">
        <v>5966</v>
      </c>
    </row>
    <row r="8473" spans="46:58" x14ac:dyDescent="0.25">
      <c r="AT8473" t="s">
        <v>78</v>
      </c>
      <c r="AX8473" t="s">
        <v>5007</v>
      </c>
      <c r="AY8473" s="104">
        <v>46119.761111111111</v>
      </c>
      <c r="AZ8473">
        <v>1050926</v>
      </c>
      <c r="BA8473" t="s">
        <v>4728</v>
      </c>
      <c r="BB8473" t="s">
        <v>5989</v>
      </c>
      <c r="BF8473" t="s">
        <v>5942</v>
      </c>
    </row>
    <row r="8474" spans="46:58" x14ac:dyDescent="0.25">
      <c r="AT8474" t="s">
        <v>2559</v>
      </c>
      <c r="AX8474" t="s">
        <v>4774</v>
      </c>
      <c r="AY8474" s="104">
        <v>46119.761805555558</v>
      </c>
      <c r="AZ8474">
        <v>324869</v>
      </c>
      <c r="BA8474" t="s">
        <v>4728</v>
      </c>
      <c r="BB8474" t="s">
        <v>5989</v>
      </c>
      <c r="BF8474" t="s">
        <v>5931</v>
      </c>
    </row>
    <row r="8475" spans="46:58" x14ac:dyDescent="0.25">
      <c r="AT8475" t="s">
        <v>2345</v>
      </c>
      <c r="AX8475" t="s">
        <v>4882</v>
      </c>
      <c r="AY8475" s="104">
        <v>46119.761805555558</v>
      </c>
      <c r="AZ8475">
        <v>265765</v>
      </c>
      <c r="BA8475" t="s">
        <v>4761</v>
      </c>
      <c r="BB8475" t="s">
        <v>5989</v>
      </c>
      <c r="BF8475" t="s">
        <v>5966</v>
      </c>
    </row>
    <row r="8476" spans="46:58" x14ac:dyDescent="0.25">
      <c r="AT8476" t="s">
        <v>2429</v>
      </c>
      <c r="AX8476" t="s">
        <v>5129</v>
      </c>
      <c r="AY8476" s="104">
        <v>46119.761805555558</v>
      </c>
      <c r="AZ8476">
        <v>119251</v>
      </c>
      <c r="BA8476" t="s">
        <v>4728</v>
      </c>
      <c r="BB8476" t="s">
        <v>5989</v>
      </c>
      <c r="BF8476" t="s">
        <v>4781</v>
      </c>
    </row>
    <row r="8477" spans="46:58" x14ac:dyDescent="0.25">
      <c r="AT8477" t="s">
        <v>1945</v>
      </c>
      <c r="AX8477" t="s">
        <v>4944</v>
      </c>
      <c r="AY8477" s="104">
        <v>46119.762499999997</v>
      </c>
      <c r="AZ8477">
        <v>667331</v>
      </c>
      <c r="BA8477" t="s">
        <v>4761</v>
      </c>
      <c r="BB8477" t="s">
        <v>5989</v>
      </c>
      <c r="BF8477" t="s">
        <v>5918</v>
      </c>
    </row>
    <row r="8478" spans="46:58" x14ac:dyDescent="0.25">
      <c r="AT8478" t="s">
        <v>2373</v>
      </c>
      <c r="AU8478" t="s">
        <v>211</v>
      </c>
      <c r="AX8478" t="s">
        <v>5202</v>
      </c>
      <c r="AY8478" s="104">
        <v>46119.762499999997</v>
      </c>
      <c r="AZ8478">
        <v>1959917</v>
      </c>
      <c r="BA8478" t="s">
        <v>4728</v>
      </c>
      <c r="BB8478" t="s">
        <v>5989</v>
      </c>
      <c r="BC8478" t="s">
        <v>4731</v>
      </c>
      <c r="BF8478" t="s">
        <v>6495</v>
      </c>
    </row>
    <row r="8479" spans="46:58" x14ac:dyDescent="0.25">
      <c r="AT8479" t="s">
        <v>1124</v>
      </c>
      <c r="AX8479" t="s">
        <v>7984</v>
      </c>
      <c r="AY8479" s="104">
        <v>46119.763194444444</v>
      </c>
      <c r="AZ8479">
        <v>224690</v>
      </c>
      <c r="BA8479" t="s">
        <v>4728</v>
      </c>
      <c r="BB8479" t="s">
        <v>5989</v>
      </c>
      <c r="BF8479" t="s">
        <v>5918</v>
      </c>
    </row>
    <row r="8480" spans="46:58" x14ac:dyDescent="0.25">
      <c r="AT8480" t="s">
        <v>2345</v>
      </c>
      <c r="AX8480" t="s">
        <v>4921</v>
      </c>
      <c r="AY8480" s="104">
        <v>46119.763888888891</v>
      </c>
      <c r="AZ8480">
        <v>110229</v>
      </c>
      <c r="BA8480" t="s">
        <v>4728</v>
      </c>
      <c r="BB8480" t="s">
        <v>5989</v>
      </c>
      <c r="BF8480" t="s">
        <v>5925</v>
      </c>
    </row>
    <row r="8481" spans="46:58" x14ac:dyDescent="0.25">
      <c r="AT8481" t="s">
        <v>247</v>
      </c>
      <c r="AX8481" t="s">
        <v>4806</v>
      </c>
      <c r="AY8481" s="104">
        <v>46119.76458333333</v>
      </c>
      <c r="AZ8481">
        <v>527539</v>
      </c>
      <c r="BA8481" t="s">
        <v>4728</v>
      </c>
      <c r="BB8481" t="s">
        <v>5989</v>
      </c>
      <c r="BF8481" t="s">
        <v>5942</v>
      </c>
    </row>
    <row r="8482" spans="46:58" x14ac:dyDescent="0.25">
      <c r="AT8482" t="s">
        <v>2391</v>
      </c>
      <c r="AX8482" t="s">
        <v>4921</v>
      </c>
      <c r="AY8482" s="104">
        <v>46119.76458333333</v>
      </c>
      <c r="AZ8482">
        <v>159521</v>
      </c>
      <c r="BA8482" t="s">
        <v>4728</v>
      </c>
      <c r="BB8482" t="s">
        <v>5989</v>
      </c>
      <c r="BF8482" t="s">
        <v>5942</v>
      </c>
    </row>
    <row r="8483" spans="46:58" x14ac:dyDescent="0.25">
      <c r="AT8483" t="s">
        <v>2345</v>
      </c>
      <c r="AX8483" t="s">
        <v>4925</v>
      </c>
      <c r="AY8483" s="104">
        <v>46119.765277777777</v>
      </c>
      <c r="AZ8483">
        <v>139187</v>
      </c>
      <c r="BA8483" t="s">
        <v>4728</v>
      </c>
      <c r="BB8483" t="s">
        <v>5989</v>
      </c>
      <c r="BF8483" t="s">
        <v>4781</v>
      </c>
    </row>
    <row r="8484" spans="46:58" x14ac:dyDescent="0.25">
      <c r="AT8484" t="s">
        <v>1048</v>
      </c>
      <c r="AX8484" t="s">
        <v>8033</v>
      </c>
      <c r="AY8484" s="104">
        <v>46119.765277777777</v>
      </c>
      <c r="AZ8484">
        <v>580475</v>
      </c>
      <c r="BA8484" t="s">
        <v>4728</v>
      </c>
      <c r="BB8484" t="s">
        <v>5989</v>
      </c>
      <c r="BF8484" t="s">
        <v>5956</v>
      </c>
    </row>
    <row r="8485" spans="46:58" x14ac:dyDescent="0.25">
      <c r="AT8485" t="s">
        <v>2383</v>
      </c>
      <c r="AX8485" t="s">
        <v>8034</v>
      </c>
      <c r="AY8485" s="104">
        <v>46119.76666666667</v>
      </c>
      <c r="AZ8485">
        <v>472709</v>
      </c>
      <c r="BA8485" t="s">
        <v>4761</v>
      </c>
      <c r="BB8485" t="s">
        <v>5989</v>
      </c>
      <c r="BF8485" t="s">
        <v>5966</v>
      </c>
    </row>
    <row r="8486" spans="46:58" x14ac:dyDescent="0.25">
      <c r="AT8486" t="s">
        <v>2345</v>
      </c>
      <c r="AX8486" t="s">
        <v>4925</v>
      </c>
      <c r="AY8486" s="104">
        <v>46119.76666666667</v>
      </c>
      <c r="AZ8486">
        <v>984516</v>
      </c>
      <c r="BA8486" t="s">
        <v>4728</v>
      </c>
      <c r="BB8486" t="s">
        <v>5989</v>
      </c>
      <c r="BF8486" t="s">
        <v>5931</v>
      </c>
    </row>
    <row r="8487" spans="46:58" x14ac:dyDescent="0.25">
      <c r="AT8487" t="s">
        <v>2259</v>
      </c>
      <c r="AX8487" t="s">
        <v>8035</v>
      </c>
      <c r="AY8487" s="104">
        <v>46119.76666666667</v>
      </c>
      <c r="AZ8487">
        <v>1290371</v>
      </c>
      <c r="BA8487" t="s">
        <v>4728</v>
      </c>
      <c r="BB8487" t="s">
        <v>5989</v>
      </c>
      <c r="BF8487" t="s">
        <v>5927</v>
      </c>
    </row>
    <row r="8488" spans="46:58" x14ac:dyDescent="0.25">
      <c r="AT8488" t="s">
        <v>2391</v>
      </c>
      <c r="AX8488" t="s">
        <v>5495</v>
      </c>
      <c r="AY8488" s="104">
        <v>46119.76666666667</v>
      </c>
      <c r="AZ8488">
        <v>227767</v>
      </c>
      <c r="BA8488" t="s">
        <v>4728</v>
      </c>
      <c r="BB8488" t="s">
        <v>5989</v>
      </c>
      <c r="BF8488" t="s">
        <v>5920</v>
      </c>
    </row>
    <row r="8489" spans="46:58" x14ac:dyDescent="0.25">
      <c r="AT8489" t="s">
        <v>2431</v>
      </c>
      <c r="AX8489" t="s">
        <v>7410</v>
      </c>
      <c r="AY8489" s="104">
        <v>46119.767361111109</v>
      </c>
      <c r="AZ8489">
        <v>498361</v>
      </c>
      <c r="BA8489" t="s">
        <v>4728</v>
      </c>
      <c r="BB8489" t="s">
        <v>5989</v>
      </c>
      <c r="BF8489" t="s">
        <v>5942</v>
      </c>
    </row>
    <row r="8490" spans="46:58" x14ac:dyDescent="0.25">
      <c r="AT8490" t="s">
        <v>1124</v>
      </c>
      <c r="AX8490" t="s">
        <v>4776</v>
      </c>
      <c r="AY8490" s="104">
        <v>46119.768055555556</v>
      </c>
      <c r="AZ8490">
        <v>124832</v>
      </c>
      <c r="BA8490" t="s">
        <v>4728</v>
      </c>
      <c r="BB8490" t="s">
        <v>5989</v>
      </c>
      <c r="BF8490" t="s">
        <v>5942</v>
      </c>
    </row>
    <row r="8491" spans="46:58" x14ac:dyDescent="0.25">
      <c r="AT8491" t="s">
        <v>1945</v>
      </c>
      <c r="AX8491" t="s">
        <v>4743</v>
      </c>
      <c r="AY8491" s="104">
        <v>46119.768055555556</v>
      </c>
      <c r="AZ8491">
        <v>109065</v>
      </c>
      <c r="BA8491" t="s">
        <v>4728</v>
      </c>
      <c r="BB8491" t="s">
        <v>5989</v>
      </c>
      <c r="BF8491" t="s">
        <v>5918</v>
      </c>
    </row>
    <row r="8492" spans="46:58" x14ac:dyDescent="0.25">
      <c r="AT8492" t="s">
        <v>1124</v>
      </c>
      <c r="AX8492" t="s">
        <v>4865</v>
      </c>
      <c r="AY8492" s="104">
        <v>46119.768055555556</v>
      </c>
      <c r="AZ8492">
        <v>154194</v>
      </c>
      <c r="BA8492" t="s">
        <v>4728</v>
      </c>
      <c r="BB8492" t="s">
        <v>5989</v>
      </c>
      <c r="BF8492" t="s">
        <v>5925</v>
      </c>
    </row>
    <row r="8493" spans="46:58" x14ac:dyDescent="0.25">
      <c r="AT8493" t="s">
        <v>1732</v>
      </c>
      <c r="AX8493" t="s">
        <v>4776</v>
      </c>
      <c r="AY8493" s="104">
        <v>46119.768055555556</v>
      </c>
      <c r="AZ8493">
        <v>386285</v>
      </c>
      <c r="BA8493" t="s">
        <v>4728</v>
      </c>
      <c r="BB8493" t="s">
        <v>5989</v>
      </c>
      <c r="BF8493" t="s">
        <v>5942</v>
      </c>
    </row>
    <row r="8494" spans="46:58" x14ac:dyDescent="0.25">
      <c r="AT8494" t="s">
        <v>247</v>
      </c>
      <c r="AX8494" t="s">
        <v>4826</v>
      </c>
      <c r="AY8494" s="104">
        <v>46119.769444444442</v>
      </c>
      <c r="AZ8494">
        <v>2117634</v>
      </c>
      <c r="BA8494" t="s">
        <v>4728</v>
      </c>
      <c r="BB8494" t="s">
        <v>5989</v>
      </c>
      <c r="BF8494" t="s">
        <v>5920</v>
      </c>
    </row>
    <row r="8495" spans="46:58" x14ac:dyDescent="0.25">
      <c r="AT8495" t="s">
        <v>2429</v>
      </c>
      <c r="AX8495" t="s">
        <v>5101</v>
      </c>
      <c r="AY8495" s="104">
        <v>46119.769444444442</v>
      </c>
      <c r="AZ8495">
        <v>489396</v>
      </c>
      <c r="BA8495" t="s">
        <v>4728</v>
      </c>
      <c r="BB8495" t="s">
        <v>5989</v>
      </c>
      <c r="BF8495" t="s">
        <v>4781</v>
      </c>
    </row>
    <row r="8496" spans="46:58" x14ac:dyDescent="0.25">
      <c r="AX8496" t="s">
        <v>7980</v>
      </c>
      <c r="AY8496" s="104">
        <v>46119.770833333336</v>
      </c>
      <c r="AZ8496">
        <v>46768</v>
      </c>
      <c r="BA8496" t="s">
        <v>4728</v>
      </c>
      <c r="BB8496" t="s">
        <v>5989</v>
      </c>
    </row>
    <row r="8497" spans="46:58" x14ac:dyDescent="0.25">
      <c r="AT8497" t="s">
        <v>1732</v>
      </c>
      <c r="AX8497" t="s">
        <v>4779</v>
      </c>
      <c r="AY8497" s="104">
        <v>46119.770833333336</v>
      </c>
      <c r="AZ8497">
        <v>359993</v>
      </c>
      <c r="BA8497" t="s">
        <v>4728</v>
      </c>
      <c r="BB8497" t="s">
        <v>5989</v>
      </c>
      <c r="BF8497" t="s">
        <v>5942</v>
      </c>
    </row>
    <row r="8498" spans="46:58" x14ac:dyDescent="0.25">
      <c r="AT8498" t="s">
        <v>1124</v>
      </c>
      <c r="AX8498" t="s">
        <v>8034</v>
      </c>
      <c r="AY8498" s="104">
        <v>46119.772222222222</v>
      </c>
      <c r="AZ8498">
        <v>231923</v>
      </c>
      <c r="BA8498" t="s">
        <v>4728</v>
      </c>
      <c r="BB8498" t="s">
        <v>5989</v>
      </c>
      <c r="BF8498" t="s">
        <v>5920</v>
      </c>
    </row>
    <row r="8499" spans="46:58" x14ac:dyDescent="0.25">
      <c r="AT8499" t="s">
        <v>852</v>
      </c>
      <c r="AX8499" t="s">
        <v>7980</v>
      </c>
      <c r="AY8499" s="104">
        <v>46119.772222222222</v>
      </c>
      <c r="AZ8499">
        <v>300907</v>
      </c>
      <c r="BA8499" t="s">
        <v>4728</v>
      </c>
      <c r="BB8499" t="s">
        <v>5989</v>
      </c>
      <c r="BF8499" t="s">
        <v>4781</v>
      </c>
    </row>
    <row r="8500" spans="46:58" x14ac:dyDescent="0.25">
      <c r="AT8500" t="s">
        <v>2559</v>
      </c>
      <c r="AX8500" t="s">
        <v>6121</v>
      </c>
      <c r="AY8500" s="104">
        <v>46119.772916666669</v>
      </c>
      <c r="AZ8500">
        <v>290604</v>
      </c>
      <c r="BA8500" t="s">
        <v>4728</v>
      </c>
      <c r="BB8500" t="s">
        <v>5989</v>
      </c>
      <c r="BF8500" t="s">
        <v>5942</v>
      </c>
    </row>
    <row r="8501" spans="46:58" x14ac:dyDescent="0.25">
      <c r="AT8501" t="s">
        <v>2391</v>
      </c>
      <c r="AX8501" t="s">
        <v>4872</v>
      </c>
      <c r="AY8501" s="104">
        <v>46119.772916666669</v>
      </c>
      <c r="AZ8501">
        <v>158105</v>
      </c>
      <c r="BA8501" t="s">
        <v>4728</v>
      </c>
      <c r="BB8501" t="s">
        <v>5989</v>
      </c>
      <c r="BF8501" t="s">
        <v>5925</v>
      </c>
    </row>
    <row r="8502" spans="46:58" x14ac:dyDescent="0.25">
      <c r="AT8502" t="s">
        <v>2391</v>
      </c>
      <c r="AX8502" t="s">
        <v>6294</v>
      </c>
      <c r="AY8502" s="104">
        <v>46119.772916666669</v>
      </c>
      <c r="AZ8502">
        <v>521459</v>
      </c>
      <c r="BA8502" t="s">
        <v>4728</v>
      </c>
      <c r="BB8502" t="s">
        <v>5989</v>
      </c>
      <c r="BF8502" t="s">
        <v>5942</v>
      </c>
    </row>
    <row r="8503" spans="46:58" x14ac:dyDescent="0.25">
      <c r="AT8503" t="s">
        <v>1732</v>
      </c>
      <c r="AU8503" t="s">
        <v>211</v>
      </c>
      <c r="AX8503" t="s">
        <v>4872</v>
      </c>
      <c r="AY8503" s="104">
        <v>46119.775000000001</v>
      </c>
      <c r="AZ8503">
        <v>3957879</v>
      </c>
      <c r="BA8503" t="s">
        <v>4728</v>
      </c>
      <c r="BB8503" t="s">
        <v>5989</v>
      </c>
      <c r="BC8503" t="s">
        <v>4731</v>
      </c>
      <c r="BF8503" t="s">
        <v>4781</v>
      </c>
    </row>
    <row r="8504" spans="46:58" x14ac:dyDescent="0.25">
      <c r="AX8504" t="s">
        <v>5577</v>
      </c>
      <c r="AY8504" s="104">
        <v>46119.775694444441</v>
      </c>
      <c r="AZ8504">
        <v>157802</v>
      </c>
      <c r="BA8504" t="s">
        <v>4728</v>
      </c>
      <c r="BB8504" t="s">
        <v>5989</v>
      </c>
    </row>
    <row r="8505" spans="46:58" x14ac:dyDescent="0.25">
      <c r="AT8505" t="s">
        <v>852</v>
      </c>
      <c r="AX8505" t="s">
        <v>6121</v>
      </c>
      <c r="AY8505" s="104">
        <v>46119.776388888888</v>
      </c>
      <c r="AZ8505">
        <v>368879</v>
      </c>
      <c r="BA8505" t="s">
        <v>4728</v>
      </c>
      <c r="BB8505" t="s">
        <v>5989</v>
      </c>
      <c r="BF8505" t="s">
        <v>5942</v>
      </c>
    </row>
    <row r="8506" spans="46:58" x14ac:dyDescent="0.25">
      <c r="AT8506" t="s">
        <v>2510</v>
      </c>
      <c r="AX8506" t="s">
        <v>7980</v>
      </c>
      <c r="AY8506" s="104">
        <v>46119.776388888888</v>
      </c>
      <c r="AZ8506">
        <v>249711</v>
      </c>
      <c r="BA8506" t="s">
        <v>4728</v>
      </c>
      <c r="BB8506" t="s">
        <v>5989</v>
      </c>
      <c r="BF8506" t="s">
        <v>5931</v>
      </c>
    </row>
    <row r="8507" spans="46:58" x14ac:dyDescent="0.25">
      <c r="AT8507" t="s">
        <v>1124</v>
      </c>
      <c r="AX8507" t="s">
        <v>4743</v>
      </c>
      <c r="AY8507" s="104">
        <v>46119.776388888888</v>
      </c>
      <c r="AZ8507">
        <v>402694</v>
      </c>
      <c r="BA8507" t="s">
        <v>4761</v>
      </c>
      <c r="BB8507" t="s">
        <v>5989</v>
      </c>
      <c r="BF8507" t="s">
        <v>5918</v>
      </c>
    </row>
    <row r="8508" spans="46:58" x14ac:dyDescent="0.25">
      <c r="AT8508" t="s">
        <v>1732</v>
      </c>
      <c r="AU8508" t="s">
        <v>1891</v>
      </c>
      <c r="AX8508" t="s">
        <v>5108</v>
      </c>
      <c r="AY8508" s="104">
        <v>46119.777083333334</v>
      </c>
      <c r="AZ8508">
        <v>2037469</v>
      </c>
      <c r="BA8508" t="s">
        <v>4728</v>
      </c>
      <c r="BB8508" t="s">
        <v>5989</v>
      </c>
      <c r="BC8508" t="s">
        <v>4731</v>
      </c>
      <c r="BF8508" t="s">
        <v>6495</v>
      </c>
    </row>
    <row r="8509" spans="46:58" x14ac:dyDescent="0.25">
      <c r="AT8509" t="s">
        <v>223</v>
      </c>
      <c r="AX8509" t="s">
        <v>4944</v>
      </c>
      <c r="AY8509" s="104">
        <v>46119.777083333334</v>
      </c>
      <c r="AZ8509">
        <v>423796</v>
      </c>
      <c r="BA8509" t="s">
        <v>4728</v>
      </c>
      <c r="BB8509" t="s">
        <v>5989</v>
      </c>
      <c r="BF8509" t="s">
        <v>5942</v>
      </c>
    </row>
    <row r="8510" spans="46:58" x14ac:dyDescent="0.25">
      <c r="AT8510" t="s">
        <v>2345</v>
      </c>
      <c r="AX8510" t="s">
        <v>6237</v>
      </c>
      <c r="AY8510" s="104">
        <v>46119.777777777781</v>
      </c>
      <c r="AZ8510">
        <v>190836</v>
      </c>
      <c r="BA8510" t="s">
        <v>4728</v>
      </c>
      <c r="BB8510" t="s">
        <v>5989</v>
      </c>
      <c r="BF8510" t="s">
        <v>5925</v>
      </c>
    </row>
    <row r="8511" spans="46:58" x14ac:dyDescent="0.25">
      <c r="AT8511" t="s">
        <v>2373</v>
      </c>
      <c r="AX8511" t="s">
        <v>6205</v>
      </c>
      <c r="AY8511" s="104">
        <v>46119.779861111114</v>
      </c>
      <c r="AZ8511">
        <v>191125</v>
      </c>
      <c r="BA8511" t="s">
        <v>4761</v>
      </c>
      <c r="BB8511" t="s">
        <v>5989</v>
      </c>
      <c r="BF8511" t="s">
        <v>5966</v>
      </c>
    </row>
    <row r="8512" spans="46:58" x14ac:dyDescent="0.25">
      <c r="AT8512" t="s">
        <v>2391</v>
      </c>
      <c r="AX8512" t="s">
        <v>4836</v>
      </c>
      <c r="AY8512" s="104">
        <v>46119.779861111114</v>
      </c>
      <c r="AZ8512">
        <v>751677</v>
      </c>
      <c r="BA8512" t="s">
        <v>4728</v>
      </c>
      <c r="BB8512" t="s">
        <v>5989</v>
      </c>
      <c r="BC8512" t="s">
        <v>4731</v>
      </c>
      <c r="BF8512" t="s">
        <v>5966</v>
      </c>
    </row>
    <row r="8513" spans="46:58" x14ac:dyDescent="0.25">
      <c r="AT8513" t="s">
        <v>852</v>
      </c>
      <c r="AX8513" t="s">
        <v>7286</v>
      </c>
      <c r="AY8513" s="104">
        <v>46119.780555555553</v>
      </c>
      <c r="AZ8513">
        <v>935353</v>
      </c>
      <c r="BA8513" t="s">
        <v>4728</v>
      </c>
      <c r="BB8513" t="s">
        <v>5989</v>
      </c>
      <c r="BF8513" t="s">
        <v>5927</v>
      </c>
    </row>
    <row r="8514" spans="46:58" x14ac:dyDescent="0.25">
      <c r="AT8514" t="s">
        <v>1124</v>
      </c>
      <c r="AX8514" t="s">
        <v>4779</v>
      </c>
      <c r="AY8514" s="104">
        <v>46119.780555555553</v>
      </c>
      <c r="AZ8514">
        <v>53620</v>
      </c>
      <c r="BA8514" t="s">
        <v>4728</v>
      </c>
      <c r="BB8514" t="s">
        <v>5989</v>
      </c>
      <c r="BF8514" t="s">
        <v>5925</v>
      </c>
    </row>
    <row r="8515" spans="46:58" x14ac:dyDescent="0.25">
      <c r="AT8515" t="s">
        <v>1124</v>
      </c>
      <c r="AX8515" t="s">
        <v>4826</v>
      </c>
      <c r="AY8515" s="104">
        <v>46119.780555555553</v>
      </c>
      <c r="AZ8515">
        <v>342028</v>
      </c>
      <c r="BA8515" t="s">
        <v>4761</v>
      </c>
      <c r="BB8515" t="s">
        <v>5989</v>
      </c>
      <c r="BF8515" t="s">
        <v>5920</v>
      </c>
    </row>
    <row r="8516" spans="46:58" x14ac:dyDescent="0.25">
      <c r="AT8516" t="s">
        <v>2559</v>
      </c>
      <c r="AX8516" t="s">
        <v>4779</v>
      </c>
      <c r="AY8516" s="104">
        <v>46119.78125</v>
      </c>
      <c r="AZ8516">
        <v>228770</v>
      </c>
      <c r="BA8516" t="s">
        <v>4728</v>
      </c>
      <c r="BB8516" t="s">
        <v>5989</v>
      </c>
      <c r="BF8516" t="s">
        <v>5942</v>
      </c>
    </row>
    <row r="8517" spans="46:58" x14ac:dyDescent="0.25">
      <c r="AT8517" t="s">
        <v>2510</v>
      </c>
      <c r="AX8517" t="s">
        <v>5331</v>
      </c>
      <c r="AY8517" s="104">
        <v>46119.781944444447</v>
      </c>
      <c r="AZ8517">
        <v>182402</v>
      </c>
      <c r="BA8517" t="s">
        <v>4728</v>
      </c>
      <c r="BB8517" t="s">
        <v>5989</v>
      </c>
      <c r="BF8517" t="s">
        <v>5942</v>
      </c>
    </row>
    <row r="8518" spans="46:58" x14ac:dyDescent="0.25">
      <c r="AT8518" t="s">
        <v>2559</v>
      </c>
      <c r="AX8518" t="s">
        <v>5249</v>
      </c>
      <c r="AY8518" s="104">
        <v>46119.782638888886</v>
      </c>
      <c r="AZ8518">
        <v>323944</v>
      </c>
      <c r="BA8518" t="s">
        <v>4728</v>
      </c>
      <c r="BB8518" t="s">
        <v>5989</v>
      </c>
      <c r="BF8518" t="s">
        <v>6069</v>
      </c>
    </row>
    <row r="8519" spans="46:58" x14ac:dyDescent="0.25">
      <c r="AT8519" t="s">
        <v>2510</v>
      </c>
      <c r="AX8519" t="s">
        <v>5725</v>
      </c>
      <c r="AY8519" s="104">
        <v>46119.782638888886</v>
      </c>
      <c r="AZ8519">
        <v>229830</v>
      </c>
      <c r="BA8519" t="s">
        <v>4728</v>
      </c>
      <c r="BB8519" t="s">
        <v>5989</v>
      </c>
      <c r="BF8519" t="s">
        <v>5918</v>
      </c>
    </row>
    <row r="8520" spans="46:58" x14ac:dyDescent="0.25">
      <c r="AT8520" t="s">
        <v>1124</v>
      </c>
      <c r="AX8520" t="s">
        <v>4826</v>
      </c>
      <c r="AY8520" s="104">
        <v>46119.784722222219</v>
      </c>
      <c r="AZ8520">
        <v>53057</v>
      </c>
      <c r="BA8520" t="s">
        <v>4728</v>
      </c>
      <c r="BB8520" t="s">
        <v>5989</v>
      </c>
      <c r="BF8520" t="s">
        <v>5925</v>
      </c>
    </row>
    <row r="8521" spans="46:58" x14ac:dyDescent="0.25">
      <c r="AT8521" t="s">
        <v>1048</v>
      </c>
      <c r="AX8521" t="s">
        <v>4776</v>
      </c>
      <c r="AY8521" s="104">
        <v>46119.784722222219</v>
      </c>
      <c r="AZ8521">
        <v>284745</v>
      </c>
      <c r="BA8521" t="s">
        <v>4728</v>
      </c>
      <c r="BB8521" t="s">
        <v>5989</v>
      </c>
      <c r="BF8521" t="s">
        <v>5956</v>
      </c>
    </row>
    <row r="8522" spans="46:58" x14ac:dyDescent="0.25">
      <c r="AT8522" t="s">
        <v>2429</v>
      </c>
      <c r="AX8522" t="s">
        <v>4921</v>
      </c>
      <c r="AY8522" s="104">
        <v>46119.785416666666</v>
      </c>
      <c r="AZ8522">
        <v>1482809</v>
      </c>
      <c r="BA8522" t="s">
        <v>4728</v>
      </c>
      <c r="BB8522" t="s">
        <v>5989</v>
      </c>
      <c r="BF8522" t="s">
        <v>4781</v>
      </c>
    </row>
    <row r="8523" spans="46:58" x14ac:dyDescent="0.25">
      <c r="AT8523" t="s">
        <v>2510</v>
      </c>
      <c r="AX8523" t="s">
        <v>4826</v>
      </c>
      <c r="AY8523" s="104">
        <v>46119.785416666666</v>
      </c>
      <c r="AZ8523">
        <v>332562</v>
      </c>
      <c r="BA8523" t="s">
        <v>4728</v>
      </c>
      <c r="BB8523" t="s">
        <v>5989</v>
      </c>
      <c r="BF8523" t="s">
        <v>5966</v>
      </c>
    </row>
    <row r="8524" spans="46:58" x14ac:dyDescent="0.25">
      <c r="AT8524" t="s">
        <v>2559</v>
      </c>
      <c r="AX8524" t="s">
        <v>7321</v>
      </c>
      <c r="AY8524" s="104">
        <v>46119.786805555559</v>
      </c>
      <c r="AZ8524">
        <v>539177</v>
      </c>
      <c r="BA8524" t="s">
        <v>4761</v>
      </c>
      <c r="BB8524" t="s">
        <v>5989</v>
      </c>
      <c r="BF8524" t="s">
        <v>5966</v>
      </c>
    </row>
    <row r="8525" spans="46:58" x14ac:dyDescent="0.25">
      <c r="AT8525" t="s">
        <v>1124</v>
      </c>
      <c r="AX8525" t="s">
        <v>5688</v>
      </c>
      <c r="AY8525" s="104">
        <v>46119.786805555559</v>
      </c>
      <c r="AZ8525">
        <v>796224</v>
      </c>
      <c r="BA8525" t="s">
        <v>4728</v>
      </c>
      <c r="BB8525" t="s">
        <v>5989</v>
      </c>
      <c r="BF8525" t="s">
        <v>5918</v>
      </c>
    </row>
    <row r="8526" spans="46:58" x14ac:dyDescent="0.25">
      <c r="AT8526" t="s">
        <v>2431</v>
      </c>
      <c r="AX8526" t="s">
        <v>7738</v>
      </c>
      <c r="AY8526" s="104">
        <v>46119.786805555559</v>
      </c>
      <c r="AZ8526">
        <v>175336</v>
      </c>
      <c r="BA8526" t="s">
        <v>4728</v>
      </c>
      <c r="BB8526" t="s">
        <v>5989</v>
      </c>
      <c r="BF8526" t="s">
        <v>5931</v>
      </c>
    </row>
    <row r="8527" spans="46:58" x14ac:dyDescent="0.25">
      <c r="AT8527" t="s">
        <v>2373</v>
      </c>
      <c r="AX8527" t="s">
        <v>5739</v>
      </c>
      <c r="AY8527" s="104">
        <v>46119.787499999999</v>
      </c>
      <c r="AZ8527">
        <v>234373</v>
      </c>
      <c r="BA8527" t="s">
        <v>4728</v>
      </c>
      <c r="BB8527" t="s">
        <v>5989</v>
      </c>
      <c r="BC8527" t="s">
        <v>4731</v>
      </c>
      <c r="BF8527" t="s">
        <v>5966</v>
      </c>
    </row>
    <row r="8528" spans="46:58" x14ac:dyDescent="0.25">
      <c r="AT8528" t="s">
        <v>2259</v>
      </c>
      <c r="AX8528" t="s">
        <v>4995</v>
      </c>
      <c r="AY8528" s="104">
        <v>46119.787499999999</v>
      </c>
      <c r="AZ8528">
        <v>197939</v>
      </c>
      <c r="BA8528" t="s">
        <v>4728</v>
      </c>
      <c r="BB8528" t="s">
        <v>5989</v>
      </c>
      <c r="BF8528" t="s">
        <v>5934</v>
      </c>
    </row>
    <row r="8529" spans="46:58" x14ac:dyDescent="0.25">
      <c r="AT8529" t="s">
        <v>2559</v>
      </c>
      <c r="AX8529" t="s">
        <v>4984</v>
      </c>
      <c r="AY8529" s="104">
        <v>46119.788194444445</v>
      </c>
      <c r="AZ8529">
        <v>261056</v>
      </c>
      <c r="BA8529" t="s">
        <v>4761</v>
      </c>
      <c r="BB8529" t="s">
        <v>5989</v>
      </c>
      <c r="BF8529" t="s">
        <v>5966</v>
      </c>
    </row>
    <row r="8530" spans="46:58" x14ac:dyDescent="0.25">
      <c r="AT8530" t="s">
        <v>2391</v>
      </c>
      <c r="AX8530" t="s">
        <v>6070</v>
      </c>
      <c r="AY8530" s="104">
        <v>46119.788194444445</v>
      </c>
      <c r="AZ8530">
        <v>508050</v>
      </c>
      <c r="BA8530" t="s">
        <v>4728</v>
      </c>
      <c r="BB8530" t="s">
        <v>5989</v>
      </c>
      <c r="BF8530" t="s">
        <v>5920</v>
      </c>
    </row>
    <row r="8531" spans="46:58" x14ac:dyDescent="0.25">
      <c r="AT8531" t="s">
        <v>1048</v>
      </c>
      <c r="AX8531" t="s">
        <v>5489</v>
      </c>
      <c r="AY8531" s="104">
        <v>46119.788888888892</v>
      </c>
      <c r="AZ8531">
        <v>178627</v>
      </c>
      <c r="BA8531" t="s">
        <v>4728</v>
      </c>
      <c r="BB8531" t="s">
        <v>5989</v>
      </c>
      <c r="BF8531" t="s">
        <v>5925</v>
      </c>
    </row>
    <row r="8532" spans="46:58" x14ac:dyDescent="0.25">
      <c r="AT8532" t="s">
        <v>2510</v>
      </c>
      <c r="AX8532" t="s">
        <v>5012</v>
      </c>
      <c r="AY8532" s="104">
        <v>46119.790972222225</v>
      </c>
      <c r="AZ8532">
        <v>332711</v>
      </c>
      <c r="BA8532" t="s">
        <v>4728</v>
      </c>
      <c r="BB8532" t="s">
        <v>5989</v>
      </c>
      <c r="BF8532" t="s">
        <v>5931</v>
      </c>
    </row>
    <row r="8533" spans="46:58" x14ac:dyDescent="0.25">
      <c r="AT8533" t="s">
        <v>2559</v>
      </c>
      <c r="AX8533" t="s">
        <v>7267</v>
      </c>
      <c r="AY8533" s="104">
        <v>46119.790972222225</v>
      </c>
      <c r="AZ8533">
        <v>331047</v>
      </c>
      <c r="BA8533" t="s">
        <v>4728</v>
      </c>
      <c r="BB8533" t="s">
        <v>5989</v>
      </c>
      <c r="BF8533" t="s">
        <v>5931</v>
      </c>
    </row>
    <row r="8534" spans="46:58" x14ac:dyDescent="0.25">
      <c r="AT8534" t="s">
        <v>223</v>
      </c>
      <c r="AU8534" t="s">
        <v>1048</v>
      </c>
      <c r="AX8534" t="s">
        <v>8036</v>
      </c>
      <c r="AY8534" s="104">
        <v>46119.791666666664</v>
      </c>
      <c r="AZ8534">
        <v>216676</v>
      </c>
      <c r="BA8534" t="s">
        <v>4761</v>
      </c>
      <c r="BB8534" t="s">
        <v>5989</v>
      </c>
      <c r="BF8534" t="s">
        <v>5966</v>
      </c>
    </row>
    <row r="8535" spans="46:58" x14ac:dyDescent="0.25">
      <c r="AT8535" t="s">
        <v>2373</v>
      </c>
      <c r="AX8535" t="s">
        <v>4890</v>
      </c>
      <c r="AY8535" s="104">
        <v>46119.791666666664</v>
      </c>
      <c r="AZ8535">
        <v>579210</v>
      </c>
      <c r="BA8535" t="s">
        <v>4728</v>
      </c>
      <c r="BB8535" t="s">
        <v>5989</v>
      </c>
      <c r="BF8535" t="s">
        <v>5948</v>
      </c>
    </row>
    <row r="8536" spans="46:58" x14ac:dyDescent="0.25">
      <c r="AT8536" t="s">
        <v>1985</v>
      </c>
      <c r="AX8536" t="s">
        <v>5287</v>
      </c>
      <c r="AY8536" s="104">
        <v>46119.792361111111</v>
      </c>
      <c r="AZ8536">
        <v>240375</v>
      </c>
      <c r="BA8536" t="s">
        <v>4728</v>
      </c>
      <c r="BB8536" t="s">
        <v>5989</v>
      </c>
      <c r="BF8536" t="s">
        <v>5942</v>
      </c>
    </row>
    <row r="8537" spans="46:58" x14ac:dyDescent="0.25">
      <c r="AT8537" t="s">
        <v>1385</v>
      </c>
      <c r="AX8537" t="s">
        <v>4988</v>
      </c>
      <c r="AY8537" s="104">
        <v>46119.792361111111</v>
      </c>
      <c r="AZ8537">
        <v>418078</v>
      </c>
      <c r="BA8537" t="s">
        <v>4728</v>
      </c>
      <c r="BB8537" t="s">
        <v>5989</v>
      </c>
      <c r="BF8537" t="s">
        <v>5956</v>
      </c>
    </row>
    <row r="8538" spans="46:58" x14ac:dyDescent="0.25">
      <c r="AT8538" t="s">
        <v>1048</v>
      </c>
      <c r="AX8538" t="s">
        <v>8037</v>
      </c>
      <c r="AY8538" s="104">
        <v>46119.793749999997</v>
      </c>
      <c r="AZ8538">
        <v>314838</v>
      </c>
      <c r="BA8538" t="s">
        <v>4728</v>
      </c>
      <c r="BB8538" t="s">
        <v>5989</v>
      </c>
      <c r="BF8538" t="s">
        <v>5918</v>
      </c>
    </row>
    <row r="8539" spans="46:58" x14ac:dyDescent="0.25">
      <c r="AT8539" t="s">
        <v>2431</v>
      </c>
      <c r="AX8539" t="s">
        <v>7948</v>
      </c>
      <c r="AY8539" s="104">
        <v>46119.794444444444</v>
      </c>
      <c r="AZ8539">
        <v>178360</v>
      </c>
      <c r="BA8539" t="s">
        <v>4728</v>
      </c>
      <c r="BB8539" t="s">
        <v>5989</v>
      </c>
      <c r="BF8539" t="s">
        <v>5931</v>
      </c>
    </row>
    <row r="8540" spans="46:58" x14ac:dyDescent="0.25">
      <c r="AT8540" t="s">
        <v>2391</v>
      </c>
      <c r="AX8540" t="s">
        <v>7262</v>
      </c>
      <c r="AY8540" s="104">
        <v>46119.79583333333</v>
      </c>
      <c r="AZ8540">
        <v>254864</v>
      </c>
      <c r="BA8540" t="s">
        <v>4728</v>
      </c>
      <c r="BB8540" t="s">
        <v>5989</v>
      </c>
      <c r="BF8540" t="s">
        <v>5942</v>
      </c>
    </row>
    <row r="8541" spans="46:58" x14ac:dyDescent="0.25">
      <c r="AT8541" t="s">
        <v>247</v>
      </c>
      <c r="AX8541" t="s">
        <v>6776</v>
      </c>
      <c r="AY8541" s="104">
        <v>46119.79583333333</v>
      </c>
      <c r="AZ8541">
        <v>1372699</v>
      </c>
      <c r="BA8541" t="s">
        <v>4728</v>
      </c>
      <c r="BB8541" t="s">
        <v>5989</v>
      </c>
      <c r="BF8541" t="s">
        <v>5958</v>
      </c>
    </row>
    <row r="8542" spans="46:58" x14ac:dyDescent="0.25">
      <c r="AT8542" t="s">
        <v>2407</v>
      </c>
      <c r="AX8542" t="s">
        <v>7065</v>
      </c>
      <c r="AY8542" s="104">
        <v>46119.797222222223</v>
      </c>
      <c r="AZ8542">
        <v>388907</v>
      </c>
      <c r="BA8542" t="s">
        <v>4728</v>
      </c>
      <c r="BB8542" t="s">
        <v>5989</v>
      </c>
      <c r="BF8542" t="s">
        <v>5918</v>
      </c>
    </row>
    <row r="8543" spans="46:58" x14ac:dyDescent="0.25">
      <c r="AT8543" t="s">
        <v>1379</v>
      </c>
      <c r="AX8543" t="s">
        <v>7334</v>
      </c>
      <c r="AY8543" s="104">
        <v>46119.798611111109</v>
      </c>
      <c r="AZ8543">
        <v>965490</v>
      </c>
      <c r="BA8543" t="s">
        <v>4728</v>
      </c>
      <c r="BB8543" t="s">
        <v>5989</v>
      </c>
      <c r="BF8543" t="s">
        <v>5931</v>
      </c>
    </row>
    <row r="8544" spans="46:58" x14ac:dyDescent="0.25">
      <c r="AT8544" t="s">
        <v>2559</v>
      </c>
      <c r="AX8544" t="s">
        <v>5027</v>
      </c>
      <c r="AY8544" s="104">
        <v>46119.799305555556</v>
      </c>
      <c r="AZ8544">
        <v>381358</v>
      </c>
      <c r="BA8544" t="s">
        <v>4728</v>
      </c>
      <c r="BB8544" t="s">
        <v>5989</v>
      </c>
      <c r="BF8544" t="s">
        <v>5931</v>
      </c>
    </row>
    <row r="8545" spans="46:58" x14ac:dyDescent="0.25">
      <c r="AT8545" t="s">
        <v>1385</v>
      </c>
      <c r="AX8545" t="s">
        <v>5633</v>
      </c>
      <c r="AY8545" s="104">
        <v>46119.802777777775</v>
      </c>
      <c r="AZ8545">
        <v>789708</v>
      </c>
      <c r="BA8545" t="s">
        <v>4728</v>
      </c>
      <c r="BB8545" t="s">
        <v>5989</v>
      </c>
      <c r="BF8545" t="s">
        <v>5956</v>
      </c>
    </row>
    <row r="8546" spans="46:58" x14ac:dyDescent="0.25">
      <c r="AT8546" t="s">
        <v>1048</v>
      </c>
      <c r="AX8546" t="s">
        <v>5688</v>
      </c>
      <c r="AY8546" s="104">
        <v>46119.802777777775</v>
      </c>
      <c r="AZ8546">
        <v>68278</v>
      </c>
      <c r="BA8546" t="s">
        <v>4728</v>
      </c>
      <c r="BB8546" t="s">
        <v>5989</v>
      </c>
      <c r="BF8546" t="s">
        <v>5925</v>
      </c>
    </row>
    <row r="8547" spans="46:58" x14ac:dyDescent="0.25">
      <c r="AT8547" t="s">
        <v>226</v>
      </c>
      <c r="AX8547" t="s">
        <v>8038</v>
      </c>
      <c r="AY8547" s="104">
        <v>46119.804861111108</v>
      </c>
      <c r="AZ8547">
        <v>116968</v>
      </c>
      <c r="BA8547" t="s">
        <v>4728</v>
      </c>
      <c r="BB8547" t="s">
        <v>5989</v>
      </c>
      <c r="BF8547" t="s">
        <v>5918</v>
      </c>
    </row>
    <row r="8548" spans="46:58" x14ac:dyDescent="0.25">
      <c r="AT8548" t="s">
        <v>2407</v>
      </c>
      <c r="AX8548" t="s">
        <v>4776</v>
      </c>
      <c r="AY8548" s="104">
        <v>46119.804861111108</v>
      </c>
      <c r="AZ8548">
        <v>812166</v>
      </c>
      <c r="BA8548" t="s">
        <v>4728</v>
      </c>
      <c r="BB8548" t="s">
        <v>5989</v>
      </c>
      <c r="BF8548" t="s">
        <v>5956</v>
      </c>
    </row>
    <row r="8549" spans="46:58" x14ac:dyDescent="0.25">
      <c r="AT8549" t="s">
        <v>2429</v>
      </c>
      <c r="AX8549" t="s">
        <v>4940</v>
      </c>
      <c r="AY8549" s="104">
        <v>46119.805555555555</v>
      </c>
      <c r="AZ8549">
        <v>244450</v>
      </c>
      <c r="BA8549" t="s">
        <v>4728</v>
      </c>
      <c r="BB8549" t="s">
        <v>5989</v>
      </c>
      <c r="BF8549" t="s">
        <v>5925</v>
      </c>
    </row>
    <row r="8550" spans="46:58" x14ac:dyDescent="0.25">
      <c r="AT8550" t="s">
        <v>1048</v>
      </c>
      <c r="AX8550" t="s">
        <v>4933</v>
      </c>
      <c r="AY8550" s="104">
        <v>46119.808333333334</v>
      </c>
      <c r="AZ8550">
        <v>973937</v>
      </c>
      <c r="BA8550" t="s">
        <v>4728</v>
      </c>
      <c r="BB8550" t="s">
        <v>5989</v>
      </c>
      <c r="BF8550" t="s">
        <v>5956</v>
      </c>
    </row>
    <row r="8551" spans="46:58" x14ac:dyDescent="0.25">
      <c r="AT8551" t="s">
        <v>2559</v>
      </c>
      <c r="AX8551" t="s">
        <v>5293</v>
      </c>
      <c r="AY8551" s="104">
        <v>46119.808333333334</v>
      </c>
      <c r="AZ8551">
        <v>262325</v>
      </c>
      <c r="BA8551" t="s">
        <v>4728</v>
      </c>
      <c r="BB8551" t="s">
        <v>5989</v>
      </c>
      <c r="BF8551" t="s">
        <v>5942</v>
      </c>
    </row>
    <row r="8552" spans="46:58" x14ac:dyDescent="0.25">
      <c r="AT8552" t="s">
        <v>2429</v>
      </c>
      <c r="AX8552" t="s">
        <v>5202</v>
      </c>
      <c r="AY8552" s="104">
        <v>46119.808333333334</v>
      </c>
      <c r="AZ8552">
        <v>694063</v>
      </c>
      <c r="BA8552" t="s">
        <v>4728</v>
      </c>
      <c r="BB8552" t="s">
        <v>5989</v>
      </c>
      <c r="BF8552" t="s">
        <v>5920</v>
      </c>
    </row>
    <row r="8553" spans="46:58" x14ac:dyDescent="0.25">
      <c r="AT8553" t="s">
        <v>226</v>
      </c>
      <c r="AX8553" t="s">
        <v>4940</v>
      </c>
      <c r="AY8553" s="104">
        <v>46119.808333333334</v>
      </c>
      <c r="AZ8553">
        <v>251448</v>
      </c>
      <c r="BA8553" t="s">
        <v>4728</v>
      </c>
      <c r="BB8553" t="s">
        <v>5989</v>
      </c>
      <c r="BF8553" t="s">
        <v>5956</v>
      </c>
    </row>
    <row r="8554" spans="46:58" x14ac:dyDescent="0.25">
      <c r="AT8554" t="s">
        <v>2431</v>
      </c>
      <c r="AX8554" t="s">
        <v>5300</v>
      </c>
      <c r="AY8554" s="104">
        <v>46119.810416666667</v>
      </c>
      <c r="AZ8554">
        <v>745503</v>
      </c>
      <c r="BA8554" t="s">
        <v>4728</v>
      </c>
      <c r="BB8554" t="s">
        <v>5989</v>
      </c>
      <c r="BF8554" t="s">
        <v>5931</v>
      </c>
    </row>
    <row r="8555" spans="46:58" x14ac:dyDescent="0.25">
      <c r="AT8555" t="s">
        <v>2559</v>
      </c>
      <c r="AX8555" t="s">
        <v>6454</v>
      </c>
      <c r="AY8555" s="104">
        <v>46119.811111111114</v>
      </c>
      <c r="AZ8555">
        <v>411038</v>
      </c>
      <c r="BA8555" t="s">
        <v>4728</v>
      </c>
      <c r="BB8555" t="s">
        <v>5989</v>
      </c>
      <c r="BF8555" t="s">
        <v>5942</v>
      </c>
    </row>
    <row r="8556" spans="46:58" x14ac:dyDescent="0.25">
      <c r="AT8556" t="s">
        <v>1379</v>
      </c>
      <c r="AX8556" t="s">
        <v>8039</v>
      </c>
      <c r="AY8556" s="104">
        <v>46119.811111111114</v>
      </c>
      <c r="AZ8556">
        <v>559465</v>
      </c>
      <c r="BA8556" t="s">
        <v>4728</v>
      </c>
      <c r="BB8556" t="s">
        <v>5989</v>
      </c>
      <c r="BF8556" t="s">
        <v>5942</v>
      </c>
    </row>
    <row r="8557" spans="46:58" x14ac:dyDescent="0.25">
      <c r="AT8557" t="s">
        <v>2345</v>
      </c>
      <c r="AX8557" t="s">
        <v>5654</v>
      </c>
      <c r="AY8557" s="104">
        <v>46119.811111111114</v>
      </c>
      <c r="AZ8557">
        <v>179123</v>
      </c>
      <c r="BA8557" t="s">
        <v>4728</v>
      </c>
      <c r="BB8557" t="s">
        <v>5989</v>
      </c>
      <c r="BF8557" t="s">
        <v>5942</v>
      </c>
    </row>
    <row r="8558" spans="46:58" x14ac:dyDescent="0.25">
      <c r="AT8558" t="s">
        <v>226</v>
      </c>
      <c r="AX8558" t="s">
        <v>5118</v>
      </c>
      <c r="AY8558" s="104">
        <v>46119.811805555553</v>
      </c>
      <c r="AZ8558">
        <v>1534150</v>
      </c>
      <c r="BA8558" t="s">
        <v>4728</v>
      </c>
      <c r="BB8558" t="s">
        <v>5989</v>
      </c>
      <c r="BF8558" t="s">
        <v>5956</v>
      </c>
    </row>
    <row r="8559" spans="46:58" x14ac:dyDescent="0.25">
      <c r="AT8559" t="s">
        <v>1385</v>
      </c>
      <c r="AX8559" t="s">
        <v>5929</v>
      </c>
      <c r="AY8559" s="104">
        <v>46119.811805555553</v>
      </c>
      <c r="AZ8559">
        <v>688717</v>
      </c>
      <c r="BA8559" t="s">
        <v>4728</v>
      </c>
      <c r="BB8559" t="s">
        <v>5989</v>
      </c>
      <c r="BF8559" t="s">
        <v>5918</v>
      </c>
    </row>
    <row r="8560" spans="46:58" x14ac:dyDescent="0.25">
      <c r="AT8560" t="s">
        <v>247</v>
      </c>
      <c r="AX8560" t="s">
        <v>5543</v>
      </c>
      <c r="AY8560" s="104">
        <v>46119.8125</v>
      </c>
      <c r="AZ8560">
        <v>123105</v>
      </c>
      <c r="BA8560" t="s">
        <v>4728</v>
      </c>
      <c r="BB8560" t="s">
        <v>5989</v>
      </c>
      <c r="BF8560" t="s">
        <v>4781</v>
      </c>
    </row>
    <row r="8561" spans="46:58" x14ac:dyDescent="0.25">
      <c r="AT8561" t="s">
        <v>2345</v>
      </c>
      <c r="AX8561" t="s">
        <v>5543</v>
      </c>
      <c r="AY8561" s="104">
        <v>46119.813888888886</v>
      </c>
      <c r="AZ8561">
        <v>261684</v>
      </c>
      <c r="BA8561" t="s">
        <v>4728</v>
      </c>
      <c r="BB8561" t="s">
        <v>5989</v>
      </c>
      <c r="BF8561" t="s">
        <v>5931</v>
      </c>
    </row>
    <row r="8562" spans="46:58" x14ac:dyDescent="0.25">
      <c r="AT8562" t="s">
        <v>2559</v>
      </c>
      <c r="AX8562" t="s">
        <v>4776</v>
      </c>
      <c r="AY8562" s="104">
        <v>46119.816666666666</v>
      </c>
      <c r="AZ8562">
        <v>128869</v>
      </c>
      <c r="BA8562" t="s">
        <v>4728</v>
      </c>
      <c r="BB8562" t="s">
        <v>5989</v>
      </c>
      <c r="BF8562" t="s">
        <v>5925</v>
      </c>
    </row>
    <row r="8563" spans="46:58" x14ac:dyDescent="0.25">
      <c r="AT8563" t="s">
        <v>2429</v>
      </c>
      <c r="AX8563" t="s">
        <v>4826</v>
      </c>
      <c r="AY8563" s="104">
        <v>46119.816666666666</v>
      </c>
      <c r="AZ8563">
        <v>410846</v>
      </c>
      <c r="BA8563" t="s">
        <v>4728</v>
      </c>
      <c r="BB8563" t="s">
        <v>5989</v>
      </c>
      <c r="BF8563" t="s">
        <v>5918</v>
      </c>
    </row>
    <row r="8564" spans="46:58" x14ac:dyDescent="0.25">
      <c r="AT8564" t="s">
        <v>1379</v>
      </c>
      <c r="AX8564" t="s">
        <v>4776</v>
      </c>
      <c r="AY8564" s="104">
        <v>46119.817361111112</v>
      </c>
      <c r="AZ8564">
        <v>662131</v>
      </c>
      <c r="BA8564" t="s">
        <v>4761</v>
      </c>
      <c r="BB8564" t="s">
        <v>5989</v>
      </c>
      <c r="BF8564" t="s">
        <v>5918</v>
      </c>
    </row>
    <row r="8565" spans="46:58" x14ac:dyDescent="0.25">
      <c r="AT8565" t="s">
        <v>2345</v>
      </c>
      <c r="AX8565" t="s">
        <v>5280</v>
      </c>
      <c r="AY8565" s="104">
        <v>46119.818055555559</v>
      </c>
      <c r="AZ8565">
        <v>313608</v>
      </c>
      <c r="BA8565" t="s">
        <v>4728</v>
      </c>
      <c r="BB8565" t="s">
        <v>5989</v>
      </c>
      <c r="BF8565" t="s">
        <v>5942</v>
      </c>
    </row>
    <row r="8566" spans="46:58" x14ac:dyDescent="0.25">
      <c r="AT8566" t="s">
        <v>2559</v>
      </c>
      <c r="AX8566" t="s">
        <v>6149</v>
      </c>
      <c r="AY8566" s="104">
        <v>46119.820138888892</v>
      </c>
      <c r="AZ8566">
        <v>119910</v>
      </c>
      <c r="BA8566" t="s">
        <v>4728</v>
      </c>
      <c r="BB8566" t="s">
        <v>5989</v>
      </c>
      <c r="BF8566" t="s">
        <v>5934</v>
      </c>
    </row>
    <row r="8567" spans="46:58" x14ac:dyDescent="0.25">
      <c r="AT8567" t="s">
        <v>2431</v>
      </c>
      <c r="AX8567" t="s">
        <v>4776</v>
      </c>
      <c r="AY8567" s="104">
        <v>46119.821527777778</v>
      </c>
      <c r="AZ8567">
        <v>324968</v>
      </c>
      <c r="BA8567" t="s">
        <v>4728</v>
      </c>
      <c r="BB8567" t="s">
        <v>5989</v>
      </c>
      <c r="BF8567" t="s">
        <v>5931</v>
      </c>
    </row>
    <row r="8568" spans="46:58" x14ac:dyDescent="0.25">
      <c r="AT8568" t="s">
        <v>1048</v>
      </c>
      <c r="AX8568" t="s">
        <v>5300</v>
      </c>
      <c r="AY8568" s="104">
        <v>46119.822222222225</v>
      </c>
      <c r="AZ8568">
        <v>514524</v>
      </c>
      <c r="BA8568" t="s">
        <v>4728</v>
      </c>
      <c r="BB8568" t="s">
        <v>5989</v>
      </c>
      <c r="BF8568" t="s">
        <v>5918</v>
      </c>
    </row>
    <row r="8569" spans="46:58" x14ac:dyDescent="0.25">
      <c r="AT8569" t="s">
        <v>1379</v>
      </c>
      <c r="AX8569" t="s">
        <v>8040</v>
      </c>
      <c r="AY8569" s="104">
        <v>46119.826388888891</v>
      </c>
      <c r="AZ8569">
        <v>661300</v>
      </c>
      <c r="BA8569" t="s">
        <v>4728</v>
      </c>
      <c r="BB8569" t="s">
        <v>5989</v>
      </c>
      <c r="BF8569" t="s">
        <v>4781</v>
      </c>
    </row>
    <row r="8570" spans="46:58" x14ac:dyDescent="0.25">
      <c r="AT8570" t="s">
        <v>2429</v>
      </c>
      <c r="AX8570" t="s">
        <v>4776</v>
      </c>
      <c r="AY8570" s="104">
        <v>46119.82708333333</v>
      </c>
      <c r="AZ8570">
        <v>797806</v>
      </c>
      <c r="BA8570" t="s">
        <v>4728</v>
      </c>
      <c r="BB8570" t="s">
        <v>5989</v>
      </c>
      <c r="BF8570" t="s">
        <v>4781</v>
      </c>
    </row>
    <row r="8571" spans="46:58" x14ac:dyDescent="0.25">
      <c r="AT8571" t="s">
        <v>226</v>
      </c>
      <c r="AX8571" t="s">
        <v>4942</v>
      </c>
      <c r="AY8571" s="104">
        <v>46119.82708333333</v>
      </c>
      <c r="AZ8571">
        <v>466071</v>
      </c>
      <c r="BA8571" t="s">
        <v>4728</v>
      </c>
      <c r="BB8571" t="s">
        <v>5989</v>
      </c>
      <c r="BF8571" t="s">
        <v>5931</v>
      </c>
    </row>
    <row r="8572" spans="46:58" x14ac:dyDescent="0.25">
      <c r="AT8572" t="s">
        <v>2345</v>
      </c>
      <c r="AU8572" t="s">
        <v>211</v>
      </c>
      <c r="AX8572" t="s">
        <v>5074</v>
      </c>
      <c r="AY8572" s="104">
        <v>46119.827777777777</v>
      </c>
      <c r="AZ8572">
        <v>546109</v>
      </c>
      <c r="BA8572" t="s">
        <v>4728</v>
      </c>
      <c r="BB8572" t="s">
        <v>5989</v>
      </c>
      <c r="BC8572" t="s">
        <v>4731</v>
      </c>
      <c r="BF8572" t="s">
        <v>6495</v>
      </c>
    </row>
    <row r="8573" spans="46:58" x14ac:dyDescent="0.25">
      <c r="AT8573" t="s">
        <v>2559</v>
      </c>
      <c r="AX8573" t="s">
        <v>4890</v>
      </c>
      <c r="AY8573" s="104">
        <v>46119.82916666667</v>
      </c>
      <c r="AZ8573">
        <v>312528</v>
      </c>
      <c r="BA8573" t="s">
        <v>4728</v>
      </c>
      <c r="BB8573" t="s">
        <v>5989</v>
      </c>
      <c r="BF8573" t="s">
        <v>5931</v>
      </c>
    </row>
    <row r="8574" spans="46:58" x14ac:dyDescent="0.25">
      <c r="AT8574" t="s">
        <v>1385</v>
      </c>
      <c r="AX8574" t="s">
        <v>4762</v>
      </c>
      <c r="AY8574" s="104">
        <v>46119.829861111109</v>
      </c>
      <c r="AZ8574">
        <v>360991</v>
      </c>
      <c r="BA8574" t="s">
        <v>4728</v>
      </c>
      <c r="BB8574" t="s">
        <v>5989</v>
      </c>
      <c r="BF8574" t="s">
        <v>5956</v>
      </c>
    </row>
    <row r="8575" spans="46:58" x14ac:dyDescent="0.25">
      <c r="AT8575" t="s">
        <v>2391</v>
      </c>
      <c r="AX8575" t="s">
        <v>5633</v>
      </c>
      <c r="AY8575" s="104">
        <v>46119.830555555556</v>
      </c>
      <c r="AZ8575">
        <v>398021</v>
      </c>
      <c r="BA8575" t="s">
        <v>4728</v>
      </c>
      <c r="BB8575" t="s">
        <v>5989</v>
      </c>
      <c r="BF8575" t="s">
        <v>5931</v>
      </c>
    </row>
    <row r="8576" spans="46:58" x14ac:dyDescent="0.25">
      <c r="AT8576" t="s">
        <v>1048</v>
      </c>
      <c r="AX8576" t="s">
        <v>5396</v>
      </c>
      <c r="AY8576" s="104">
        <v>46119.831944444442</v>
      </c>
      <c r="AZ8576">
        <v>296374</v>
      </c>
      <c r="BA8576" t="s">
        <v>4728</v>
      </c>
      <c r="BB8576" t="s">
        <v>5989</v>
      </c>
      <c r="BF8576" t="s">
        <v>5918</v>
      </c>
    </row>
    <row r="8577" spans="46:58" x14ac:dyDescent="0.25">
      <c r="AT8577" t="s">
        <v>2407</v>
      </c>
      <c r="AX8577" t="s">
        <v>5788</v>
      </c>
      <c r="AY8577" s="104">
        <v>46119.832638888889</v>
      </c>
      <c r="AZ8577">
        <v>526672</v>
      </c>
      <c r="BA8577" t="s">
        <v>4728</v>
      </c>
      <c r="BB8577" t="s">
        <v>5989</v>
      </c>
      <c r="BF8577" t="s">
        <v>5956</v>
      </c>
    </row>
    <row r="8578" spans="46:58" x14ac:dyDescent="0.25">
      <c r="AT8578" t="s">
        <v>414</v>
      </c>
      <c r="AX8578" t="s">
        <v>4733</v>
      </c>
      <c r="AY8578" s="104">
        <v>46120.333333333336</v>
      </c>
      <c r="AZ8578">
        <v>210042</v>
      </c>
      <c r="BA8578" t="s">
        <v>4728</v>
      </c>
      <c r="BB8578" t="s">
        <v>5989</v>
      </c>
      <c r="BF8578" t="s">
        <v>5918</v>
      </c>
    </row>
    <row r="8579" spans="46:58" x14ac:dyDescent="0.25">
      <c r="AT8579" t="s">
        <v>551</v>
      </c>
      <c r="AX8579" t="s">
        <v>6793</v>
      </c>
      <c r="AY8579" s="104">
        <v>46120.334722222222</v>
      </c>
      <c r="AZ8579">
        <v>113212</v>
      </c>
      <c r="BA8579" t="s">
        <v>4728</v>
      </c>
      <c r="BB8579" t="s">
        <v>5989</v>
      </c>
      <c r="BF8579" t="s">
        <v>4781</v>
      </c>
    </row>
    <row r="8580" spans="46:58" x14ac:dyDescent="0.25">
      <c r="AT8580" t="s">
        <v>205</v>
      </c>
      <c r="AX8580" t="s">
        <v>8041</v>
      </c>
      <c r="AY8580" s="104">
        <v>46120.335416666669</v>
      </c>
      <c r="AZ8580">
        <v>676246</v>
      </c>
      <c r="BA8580" t="s">
        <v>4728</v>
      </c>
      <c r="BB8580" t="s">
        <v>5989</v>
      </c>
      <c r="BF8580" t="s">
        <v>5931</v>
      </c>
    </row>
    <row r="8581" spans="46:58" x14ac:dyDescent="0.25">
      <c r="AT8581" t="s">
        <v>836</v>
      </c>
      <c r="AX8581" t="s">
        <v>5012</v>
      </c>
      <c r="AY8581" s="104">
        <v>46120.335416666669</v>
      </c>
      <c r="AZ8581">
        <v>389526</v>
      </c>
      <c r="BA8581" t="s">
        <v>4728</v>
      </c>
      <c r="BB8581" t="s">
        <v>5989</v>
      </c>
      <c r="BF8581" t="s">
        <v>5942</v>
      </c>
    </row>
    <row r="8582" spans="46:58" x14ac:dyDescent="0.25">
      <c r="AT8582" t="s">
        <v>2561</v>
      </c>
      <c r="AX8582" t="s">
        <v>5256</v>
      </c>
      <c r="AY8582" s="104">
        <v>46120.336805555555</v>
      </c>
      <c r="AZ8582">
        <v>836092</v>
      </c>
      <c r="BA8582" t="s">
        <v>4761</v>
      </c>
      <c r="BB8582" t="s">
        <v>5989</v>
      </c>
      <c r="BF8582" t="s">
        <v>5918</v>
      </c>
    </row>
    <row r="8583" spans="46:58" x14ac:dyDescent="0.25">
      <c r="AT8583" t="s">
        <v>264</v>
      </c>
      <c r="AX8583" t="s">
        <v>4765</v>
      </c>
      <c r="AY8583" s="104">
        <v>46120.338194444441</v>
      </c>
      <c r="AZ8583">
        <v>252003</v>
      </c>
      <c r="BA8583" t="s">
        <v>4728</v>
      </c>
      <c r="BB8583" t="s">
        <v>5989</v>
      </c>
      <c r="BF8583" t="s">
        <v>5931</v>
      </c>
    </row>
    <row r="8584" spans="46:58" x14ac:dyDescent="0.25">
      <c r="AT8584" t="s">
        <v>1894</v>
      </c>
      <c r="AX8584" t="s">
        <v>4782</v>
      </c>
      <c r="AY8584" s="104">
        <v>46120.338194444441</v>
      </c>
      <c r="AZ8584">
        <v>57134</v>
      </c>
      <c r="BA8584" t="s">
        <v>4728</v>
      </c>
      <c r="BB8584" t="s">
        <v>5989</v>
      </c>
      <c r="BF8584" t="s">
        <v>5925</v>
      </c>
    </row>
    <row r="8585" spans="46:58" x14ac:dyDescent="0.25">
      <c r="AT8585" t="s">
        <v>414</v>
      </c>
      <c r="AX8585" t="s">
        <v>4782</v>
      </c>
      <c r="AY8585" s="104">
        <v>46120.338888888888</v>
      </c>
      <c r="AZ8585">
        <v>708408</v>
      </c>
      <c r="BA8585" t="s">
        <v>4728</v>
      </c>
      <c r="BB8585" t="s">
        <v>5989</v>
      </c>
      <c r="BF8585" t="s">
        <v>6069</v>
      </c>
    </row>
    <row r="8586" spans="46:58" x14ac:dyDescent="0.25">
      <c r="AT8586" t="s">
        <v>223</v>
      </c>
      <c r="AX8586" t="s">
        <v>4775</v>
      </c>
      <c r="AY8586" s="104">
        <v>46120.340277777781</v>
      </c>
      <c r="AZ8586">
        <v>1031406</v>
      </c>
      <c r="BA8586" t="s">
        <v>4761</v>
      </c>
      <c r="BB8586" t="s">
        <v>5989</v>
      </c>
      <c r="BF8586" t="s">
        <v>5966</v>
      </c>
    </row>
    <row r="8587" spans="46:58" x14ac:dyDescent="0.25">
      <c r="AT8587" t="s">
        <v>551</v>
      </c>
      <c r="AX8587" t="s">
        <v>4903</v>
      </c>
      <c r="AY8587" s="104">
        <v>46120.341666666667</v>
      </c>
      <c r="AZ8587">
        <v>278729</v>
      </c>
      <c r="BA8587" t="s">
        <v>4728</v>
      </c>
      <c r="BB8587" t="s">
        <v>5989</v>
      </c>
      <c r="BF8587" t="s">
        <v>5942</v>
      </c>
    </row>
    <row r="8588" spans="46:58" x14ac:dyDescent="0.25">
      <c r="AT8588" t="s">
        <v>298</v>
      </c>
      <c r="AU8588" t="s">
        <v>1132</v>
      </c>
      <c r="AX8588" t="s">
        <v>4763</v>
      </c>
      <c r="AY8588" s="104">
        <v>46120.343055555553</v>
      </c>
      <c r="AZ8588">
        <v>935143</v>
      </c>
      <c r="BA8588" t="s">
        <v>4761</v>
      </c>
      <c r="BB8588" t="s">
        <v>5989</v>
      </c>
      <c r="BC8588" t="s">
        <v>4731</v>
      </c>
      <c r="BF8588" t="s">
        <v>6415</v>
      </c>
    </row>
    <row r="8589" spans="46:58" x14ac:dyDescent="0.25">
      <c r="AT8589" t="s">
        <v>1894</v>
      </c>
      <c r="AX8589" t="s">
        <v>6844</v>
      </c>
      <c r="AY8589" s="104">
        <v>46120.343055555553</v>
      </c>
      <c r="AZ8589">
        <v>554884</v>
      </c>
      <c r="BA8589" t="s">
        <v>4761</v>
      </c>
      <c r="BB8589" t="s">
        <v>5989</v>
      </c>
      <c r="BF8589" t="s">
        <v>5966</v>
      </c>
    </row>
    <row r="8590" spans="46:58" x14ac:dyDescent="0.25">
      <c r="AT8590" t="s">
        <v>836</v>
      </c>
      <c r="AX8590" t="s">
        <v>5081</v>
      </c>
      <c r="AY8590" s="104">
        <v>46120.34375</v>
      </c>
      <c r="AZ8590">
        <v>854346</v>
      </c>
      <c r="BA8590" t="s">
        <v>4728</v>
      </c>
      <c r="BB8590" t="s">
        <v>5989</v>
      </c>
      <c r="BF8590" t="s">
        <v>5931</v>
      </c>
    </row>
    <row r="8591" spans="46:58" x14ac:dyDescent="0.25">
      <c r="AT8591" t="s">
        <v>264</v>
      </c>
      <c r="AX8591" t="s">
        <v>6277</v>
      </c>
      <c r="AY8591" s="104">
        <v>46120.345138888886</v>
      </c>
      <c r="AZ8591">
        <v>744494</v>
      </c>
      <c r="BA8591" t="s">
        <v>4728</v>
      </c>
      <c r="BB8591" t="s">
        <v>5989</v>
      </c>
      <c r="BF8591" t="s">
        <v>5918</v>
      </c>
    </row>
    <row r="8592" spans="46:58" x14ac:dyDescent="0.25">
      <c r="AT8592" t="s">
        <v>1134</v>
      </c>
      <c r="AX8592" t="s">
        <v>4865</v>
      </c>
      <c r="AY8592" s="104">
        <v>46120.345138888886</v>
      </c>
      <c r="AZ8592">
        <v>676912</v>
      </c>
      <c r="BA8592" t="s">
        <v>4728</v>
      </c>
      <c r="BB8592" t="s">
        <v>5989</v>
      </c>
      <c r="BF8592" t="s">
        <v>4781</v>
      </c>
    </row>
    <row r="8593" spans="46:58" x14ac:dyDescent="0.25">
      <c r="AT8593" t="s">
        <v>223</v>
      </c>
      <c r="AU8593" t="s">
        <v>2142</v>
      </c>
      <c r="AX8593" t="s">
        <v>6954</v>
      </c>
      <c r="AY8593" s="104">
        <v>46120.345833333333</v>
      </c>
      <c r="AZ8593">
        <v>361016</v>
      </c>
      <c r="BA8593" t="s">
        <v>4761</v>
      </c>
      <c r="BB8593" t="s">
        <v>5989</v>
      </c>
      <c r="BC8593" t="s">
        <v>4731</v>
      </c>
      <c r="BF8593" t="s">
        <v>7556</v>
      </c>
    </row>
    <row r="8594" spans="46:58" x14ac:dyDescent="0.25">
      <c r="AT8594" t="s">
        <v>298</v>
      </c>
      <c r="AX8594" t="s">
        <v>5109</v>
      </c>
      <c r="AY8594" s="104">
        <v>46120.347222222219</v>
      </c>
      <c r="AZ8594">
        <v>259030</v>
      </c>
      <c r="BA8594" t="s">
        <v>4728</v>
      </c>
      <c r="BB8594" t="s">
        <v>5989</v>
      </c>
      <c r="BF8594" t="s">
        <v>5931</v>
      </c>
    </row>
    <row r="8595" spans="46:58" x14ac:dyDescent="0.25">
      <c r="AT8595" t="s">
        <v>551</v>
      </c>
      <c r="AX8595" t="s">
        <v>8042</v>
      </c>
      <c r="AY8595" s="104">
        <v>46120.347222222219</v>
      </c>
      <c r="AZ8595">
        <v>849889</v>
      </c>
      <c r="BA8595" t="s">
        <v>4761</v>
      </c>
      <c r="BB8595" t="s">
        <v>5989</v>
      </c>
      <c r="BF8595" t="s">
        <v>5966</v>
      </c>
    </row>
    <row r="8596" spans="46:58" x14ac:dyDescent="0.25">
      <c r="AT8596" t="s">
        <v>1894</v>
      </c>
      <c r="AX8596" t="s">
        <v>5658</v>
      </c>
      <c r="AY8596" s="104">
        <v>46120.347222222219</v>
      </c>
      <c r="AZ8596">
        <v>208258</v>
      </c>
      <c r="BA8596" t="s">
        <v>4728</v>
      </c>
      <c r="BB8596" t="s">
        <v>5989</v>
      </c>
      <c r="BF8596" t="s">
        <v>5925</v>
      </c>
    </row>
    <row r="8597" spans="46:58" x14ac:dyDescent="0.25">
      <c r="AT8597" t="s">
        <v>2561</v>
      </c>
      <c r="AX8597" t="s">
        <v>4782</v>
      </c>
      <c r="AY8597" s="104">
        <v>46120.347916666666</v>
      </c>
      <c r="AZ8597">
        <v>1644149</v>
      </c>
      <c r="BA8597" t="s">
        <v>4761</v>
      </c>
      <c r="BB8597" t="s">
        <v>5989</v>
      </c>
      <c r="BF8597" t="s">
        <v>5931</v>
      </c>
    </row>
    <row r="8598" spans="46:58" x14ac:dyDescent="0.25">
      <c r="AT8598" t="s">
        <v>852</v>
      </c>
      <c r="AX8598" t="s">
        <v>7799</v>
      </c>
      <c r="AY8598" s="104">
        <v>46120.347916666666</v>
      </c>
      <c r="AZ8598">
        <v>613254</v>
      </c>
      <c r="BA8598" t="s">
        <v>4728</v>
      </c>
      <c r="BB8598" t="s">
        <v>5989</v>
      </c>
      <c r="BF8598" t="s">
        <v>6069</v>
      </c>
    </row>
    <row r="8599" spans="46:58" x14ac:dyDescent="0.25">
      <c r="AT8599" t="s">
        <v>1584</v>
      </c>
      <c r="AX8599" t="s">
        <v>4782</v>
      </c>
      <c r="AY8599" s="104">
        <v>46120.348611111112</v>
      </c>
      <c r="AZ8599">
        <v>605286</v>
      </c>
      <c r="BA8599" t="s">
        <v>4728</v>
      </c>
      <c r="BB8599" t="s">
        <v>5989</v>
      </c>
      <c r="BF8599" t="s">
        <v>5931</v>
      </c>
    </row>
    <row r="8600" spans="46:58" x14ac:dyDescent="0.25">
      <c r="AT8600" t="s">
        <v>414</v>
      </c>
      <c r="AX8600" t="s">
        <v>5658</v>
      </c>
      <c r="AY8600" s="104">
        <v>46120.35</v>
      </c>
      <c r="AZ8600">
        <v>684208</v>
      </c>
      <c r="BA8600" t="s">
        <v>4728</v>
      </c>
      <c r="BB8600" t="s">
        <v>5989</v>
      </c>
      <c r="BF8600" t="s">
        <v>5956</v>
      </c>
    </row>
    <row r="8601" spans="46:58" x14ac:dyDescent="0.25">
      <c r="AT8601" t="s">
        <v>2142</v>
      </c>
      <c r="AX8601" t="s">
        <v>5555</v>
      </c>
      <c r="AY8601" s="104">
        <v>46120.352083333331</v>
      </c>
      <c r="AZ8601">
        <v>326234</v>
      </c>
      <c r="BA8601" t="s">
        <v>4728</v>
      </c>
      <c r="BB8601" t="s">
        <v>5989</v>
      </c>
      <c r="BF8601" t="s">
        <v>5918</v>
      </c>
    </row>
    <row r="8602" spans="46:58" x14ac:dyDescent="0.25">
      <c r="AT8602" t="s">
        <v>223</v>
      </c>
      <c r="AX8602" t="s">
        <v>5776</v>
      </c>
      <c r="AY8602" s="104">
        <v>46120.352083333331</v>
      </c>
      <c r="AZ8602">
        <v>398584</v>
      </c>
      <c r="BA8602" t="s">
        <v>4728</v>
      </c>
      <c r="BB8602" t="s">
        <v>5989</v>
      </c>
      <c r="BF8602" t="s">
        <v>5942</v>
      </c>
    </row>
    <row r="8603" spans="46:58" x14ac:dyDescent="0.25">
      <c r="AT8603" t="s">
        <v>220</v>
      </c>
      <c r="AX8603" t="s">
        <v>6671</v>
      </c>
      <c r="AY8603" s="104">
        <v>46120.356944444444</v>
      </c>
      <c r="AZ8603">
        <v>307256</v>
      </c>
      <c r="BA8603" t="s">
        <v>4728</v>
      </c>
      <c r="BB8603" t="s">
        <v>5989</v>
      </c>
      <c r="BF8603" t="s">
        <v>5931</v>
      </c>
    </row>
    <row r="8604" spans="46:58" x14ac:dyDescent="0.25">
      <c r="AT8604" t="s">
        <v>1894</v>
      </c>
      <c r="AX8604" t="s">
        <v>5537</v>
      </c>
      <c r="AY8604" s="104">
        <v>46120.356944444444</v>
      </c>
      <c r="AZ8604">
        <v>1524672</v>
      </c>
      <c r="BA8604" t="s">
        <v>4761</v>
      </c>
      <c r="BB8604" t="s">
        <v>5989</v>
      </c>
      <c r="BF8604" t="s">
        <v>5966</v>
      </c>
    </row>
    <row r="8605" spans="46:58" x14ac:dyDescent="0.25">
      <c r="AT8605" t="s">
        <v>2600</v>
      </c>
      <c r="AX8605" t="s">
        <v>5807</v>
      </c>
      <c r="AY8605" s="104">
        <v>46120.359722222223</v>
      </c>
      <c r="AZ8605">
        <v>83617</v>
      </c>
      <c r="BA8605" t="s">
        <v>4728</v>
      </c>
      <c r="BB8605" t="s">
        <v>5989</v>
      </c>
      <c r="BF8605" t="s">
        <v>5925</v>
      </c>
    </row>
    <row r="8606" spans="46:58" x14ac:dyDescent="0.25">
      <c r="AT8606" t="s">
        <v>866</v>
      </c>
      <c r="AX8606" t="s">
        <v>5807</v>
      </c>
      <c r="AY8606" s="104">
        <v>46120.36041666667</v>
      </c>
      <c r="AZ8606">
        <v>864104</v>
      </c>
      <c r="BA8606" t="s">
        <v>4728</v>
      </c>
      <c r="BB8606" t="s">
        <v>5989</v>
      </c>
      <c r="BF8606" t="s">
        <v>5918</v>
      </c>
    </row>
    <row r="8607" spans="46:58" x14ac:dyDescent="0.25">
      <c r="AT8607" t="s">
        <v>551</v>
      </c>
      <c r="AU8607" t="s">
        <v>2142</v>
      </c>
      <c r="AX8607" t="s">
        <v>4921</v>
      </c>
      <c r="AY8607" s="104">
        <v>46120.361111111109</v>
      </c>
      <c r="AZ8607">
        <v>766939</v>
      </c>
      <c r="BA8607" t="s">
        <v>4761</v>
      </c>
      <c r="BB8607" t="s">
        <v>5989</v>
      </c>
      <c r="BC8607" t="s">
        <v>4731</v>
      </c>
      <c r="BF8607" t="s">
        <v>5966</v>
      </c>
    </row>
    <row r="8608" spans="46:58" x14ac:dyDescent="0.25">
      <c r="AT8608" t="s">
        <v>2561</v>
      </c>
      <c r="AX8608" t="s">
        <v>8043</v>
      </c>
      <c r="AY8608" s="104">
        <v>46120.363194444442</v>
      </c>
      <c r="AZ8608">
        <v>729935</v>
      </c>
      <c r="BA8608" t="s">
        <v>4728</v>
      </c>
      <c r="BB8608" t="s">
        <v>5989</v>
      </c>
      <c r="BF8608" t="s">
        <v>5918</v>
      </c>
    </row>
    <row r="8609" spans="46:58" x14ac:dyDescent="0.25">
      <c r="AT8609" t="s">
        <v>836</v>
      </c>
      <c r="AX8609" t="s">
        <v>4741</v>
      </c>
      <c r="AY8609" s="104">
        <v>46120.365277777775</v>
      </c>
      <c r="AZ8609">
        <v>433865</v>
      </c>
      <c r="BA8609" t="s">
        <v>4728</v>
      </c>
      <c r="BB8609" t="s">
        <v>5989</v>
      </c>
      <c r="BF8609" t="s">
        <v>5942</v>
      </c>
    </row>
    <row r="8610" spans="46:58" x14ac:dyDescent="0.25">
      <c r="AT8610" t="s">
        <v>264</v>
      </c>
      <c r="AX8610" t="s">
        <v>4827</v>
      </c>
      <c r="AY8610" s="104">
        <v>46120.365277777775</v>
      </c>
      <c r="AZ8610">
        <v>261221</v>
      </c>
      <c r="BA8610" t="s">
        <v>4728</v>
      </c>
      <c r="BB8610" t="s">
        <v>5989</v>
      </c>
      <c r="BF8610" t="s">
        <v>5931</v>
      </c>
    </row>
    <row r="8611" spans="46:58" x14ac:dyDescent="0.25">
      <c r="AT8611" t="s">
        <v>71</v>
      </c>
      <c r="AX8611" t="s">
        <v>4925</v>
      </c>
      <c r="AY8611" s="104">
        <v>46120.365972222222</v>
      </c>
      <c r="AZ8611">
        <v>337122</v>
      </c>
      <c r="BA8611" t="s">
        <v>4728</v>
      </c>
      <c r="BB8611" t="s">
        <v>5989</v>
      </c>
      <c r="BF8611" t="s">
        <v>5948</v>
      </c>
    </row>
    <row r="8612" spans="46:58" x14ac:dyDescent="0.25">
      <c r="AT8612" t="s">
        <v>223</v>
      </c>
      <c r="AX8612" t="s">
        <v>4968</v>
      </c>
      <c r="AY8612" s="104">
        <v>46120.365972222222</v>
      </c>
      <c r="AZ8612">
        <v>391074</v>
      </c>
      <c r="BA8612" t="s">
        <v>4728</v>
      </c>
      <c r="BB8612" t="s">
        <v>5989</v>
      </c>
      <c r="BF8612" t="s">
        <v>4781</v>
      </c>
    </row>
    <row r="8613" spans="46:58" x14ac:dyDescent="0.25">
      <c r="AT8613" t="s">
        <v>516</v>
      </c>
      <c r="AX8613" t="s">
        <v>4741</v>
      </c>
      <c r="AY8613" s="104">
        <v>46120.368055555555</v>
      </c>
      <c r="AZ8613">
        <v>306001</v>
      </c>
      <c r="BA8613" t="s">
        <v>4728</v>
      </c>
      <c r="BB8613" t="s">
        <v>5989</v>
      </c>
      <c r="BF8613" t="s">
        <v>5942</v>
      </c>
    </row>
    <row r="8614" spans="46:58" x14ac:dyDescent="0.25">
      <c r="AT8614" t="s">
        <v>220</v>
      </c>
      <c r="AX8614" t="s">
        <v>4890</v>
      </c>
      <c r="AY8614" s="104">
        <v>46120.368750000001</v>
      </c>
      <c r="AZ8614">
        <v>682793</v>
      </c>
      <c r="BA8614" t="s">
        <v>4728</v>
      </c>
      <c r="BB8614" t="s">
        <v>5989</v>
      </c>
      <c r="BF8614" t="s">
        <v>5931</v>
      </c>
    </row>
    <row r="8615" spans="46:58" x14ac:dyDescent="0.25">
      <c r="AT8615" t="s">
        <v>1078</v>
      </c>
      <c r="AX8615" t="s">
        <v>5108</v>
      </c>
      <c r="AY8615" s="104">
        <v>46120.368750000001</v>
      </c>
      <c r="AZ8615">
        <v>311441</v>
      </c>
      <c r="BA8615" t="s">
        <v>4728</v>
      </c>
      <c r="BB8615" t="s">
        <v>5989</v>
      </c>
      <c r="BF8615" t="s">
        <v>5942</v>
      </c>
    </row>
    <row r="8616" spans="46:58" x14ac:dyDescent="0.25">
      <c r="AT8616" t="s">
        <v>1894</v>
      </c>
      <c r="AX8616" t="s">
        <v>5577</v>
      </c>
      <c r="AY8616" s="104">
        <v>46120.368750000001</v>
      </c>
      <c r="AZ8616">
        <v>177125</v>
      </c>
      <c r="BA8616" t="s">
        <v>4728</v>
      </c>
      <c r="BB8616" t="s">
        <v>5989</v>
      </c>
      <c r="BF8616" t="s">
        <v>5925</v>
      </c>
    </row>
    <row r="8617" spans="46:58" x14ac:dyDescent="0.25">
      <c r="AT8617" t="s">
        <v>414</v>
      </c>
      <c r="AX8617" t="s">
        <v>4753</v>
      </c>
      <c r="AY8617" s="104">
        <v>46120.368750000001</v>
      </c>
      <c r="AZ8617">
        <v>1454618</v>
      </c>
      <c r="BA8617" t="s">
        <v>4761</v>
      </c>
      <c r="BB8617" t="s">
        <v>5989</v>
      </c>
      <c r="BF8617" t="s">
        <v>5966</v>
      </c>
    </row>
    <row r="8618" spans="46:58" x14ac:dyDescent="0.25">
      <c r="AT8618" t="s">
        <v>551</v>
      </c>
      <c r="AX8618" t="s">
        <v>4775</v>
      </c>
      <c r="AY8618" s="104">
        <v>46120.369444444441</v>
      </c>
      <c r="AZ8618">
        <v>114639</v>
      </c>
      <c r="BA8618" t="s">
        <v>4728</v>
      </c>
      <c r="BB8618" t="s">
        <v>5989</v>
      </c>
      <c r="BF8618" t="s">
        <v>5942</v>
      </c>
    </row>
    <row r="8619" spans="46:58" x14ac:dyDescent="0.25">
      <c r="AT8619" t="s">
        <v>2142</v>
      </c>
      <c r="AX8619" t="s">
        <v>7490</v>
      </c>
      <c r="AY8619" s="104">
        <v>46120.369444444441</v>
      </c>
      <c r="AZ8619">
        <v>399991</v>
      </c>
      <c r="BA8619" t="s">
        <v>4728</v>
      </c>
      <c r="BB8619" t="s">
        <v>5989</v>
      </c>
      <c r="BF8619" t="s">
        <v>5918</v>
      </c>
    </row>
    <row r="8620" spans="46:58" x14ac:dyDescent="0.25">
      <c r="AT8620" t="s">
        <v>1134</v>
      </c>
      <c r="AU8620" t="s">
        <v>1132</v>
      </c>
      <c r="AX8620" t="s">
        <v>4839</v>
      </c>
      <c r="AY8620" s="104">
        <v>46120.370138888888</v>
      </c>
      <c r="AZ8620">
        <v>726358</v>
      </c>
      <c r="BA8620" t="s">
        <v>4728</v>
      </c>
      <c r="BB8620" t="s">
        <v>5989</v>
      </c>
      <c r="BC8620" t="s">
        <v>4731</v>
      </c>
      <c r="BF8620" t="s">
        <v>6918</v>
      </c>
    </row>
    <row r="8621" spans="46:58" x14ac:dyDescent="0.25">
      <c r="AT8621" t="s">
        <v>1132</v>
      </c>
      <c r="AX8621" t="s">
        <v>6467</v>
      </c>
      <c r="AY8621" s="104">
        <v>46120.370138888888</v>
      </c>
      <c r="AZ8621">
        <v>257593</v>
      </c>
      <c r="BA8621" t="s">
        <v>4728</v>
      </c>
      <c r="BB8621" t="s">
        <v>5989</v>
      </c>
      <c r="BF8621" t="s">
        <v>5918</v>
      </c>
    </row>
    <row r="8622" spans="46:58" x14ac:dyDescent="0.25">
      <c r="AT8622" t="s">
        <v>264</v>
      </c>
      <c r="AX8622" t="s">
        <v>5577</v>
      </c>
      <c r="AY8622" s="104">
        <v>46120.370833333334</v>
      </c>
      <c r="AZ8622">
        <v>378937</v>
      </c>
      <c r="BA8622" t="s">
        <v>4728</v>
      </c>
      <c r="BB8622" t="s">
        <v>5989</v>
      </c>
      <c r="BF8622" t="s">
        <v>5931</v>
      </c>
    </row>
    <row r="8623" spans="46:58" x14ac:dyDescent="0.25">
      <c r="AT8623" t="s">
        <v>71</v>
      </c>
      <c r="AU8623" t="s">
        <v>217</v>
      </c>
      <c r="AX8623" t="s">
        <v>4755</v>
      </c>
      <c r="AY8623" s="104">
        <v>46120.37222222222</v>
      </c>
      <c r="AZ8623">
        <v>349987</v>
      </c>
      <c r="BA8623" t="s">
        <v>4728</v>
      </c>
      <c r="BB8623" t="s">
        <v>5989</v>
      </c>
      <c r="BC8623" t="s">
        <v>4731</v>
      </c>
      <c r="BF8623" t="s">
        <v>6415</v>
      </c>
    </row>
    <row r="8624" spans="46:58" x14ac:dyDescent="0.25">
      <c r="AT8624" t="s">
        <v>836</v>
      </c>
      <c r="AX8624" t="s">
        <v>7024</v>
      </c>
      <c r="AY8624" s="104">
        <v>46120.372916666667</v>
      </c>
      <c r="AZ8624">
        <v>1553351</v>
      </c>
      <c r="BA8624" t="s">
        <v>4728</v>
      </c>
      <c r="BB8624" t="s">
        <v>5989</v>
      </c>
      <c r="BF8624" t="s">
        <v>5918</v>
      </c>
    </row>
    <row r="8625" spans="46:58" x14ac:dyDescent="0.25">
      <c r="AT8625" t="s">
        <v>223</v>
      </c>
      <c r="AX8625" t="s">
        <v>4741</v>
      </c>
      <c r="AY8625" s="104">
        <v>46120.372916666667</v>
      </c>
      <c r="AZ8625">
        <v>527930</v>
      </c>
      <c r="BA8625" t="s">
        <v>4728</v>
      </c>
      <c r="BB8625" t="s">
        <v>5989</v>
      </c>
      <c r="BF8625" t="s">
        <v>4781</v>
      </c>
    </row>
    <row r="8626" spans="46:58" x14ac:dyDescent="0.25">
      <c r="AT8626" t="s">
        <v>967</v>
      </c>
      <c r="AX8626" t="s">
        <v>5012</v>
      </c>
      <c r="AY8626" s="104">
        <v>46120.374305555553</v>
      </c>
      <c r="AZ8626">
        <v>672288</v>
      </c>
      <c r="BA8626" t="s">
        <v>4728</v>
      </c>
      <c r="BB8626" t="s">
        <v>5989</v>
      </c>
      <c r="BF8626" t="s">
        <v>5956</v>
      </c>
    </row>
    <row r="8627" spans="46:58" x14ac:dyDescent="0.25">
      <c r="AT8627" t="s">
        <v>1559</v>
      </c>
      <c r="AX8627" t="s">
        <v>5464</v>
      </c>
      <c r="AY8627" s="104">
        <v>46120.375</v>
      </c>
      <c r="AZ8627">
        <v>332741</v>
      </c>
      <c r="BA8627" t="s">
        <v>4761</v>
      </c>
      <c r="BB8627" t="s">
        <v>5989</v>
      </c>
      <c r="BF8627" t="s">
        <v>5966</v>
      </c>
    </row>
    <row r="8628" spans="46:58" x14ac:dyDescent="0.25">
      <c r="AT8628" t="s">
        <v>1531</v>
      </c>
      <c r="AX8628" t="s">
        <v>8044</v>
      </c>
      <c r="AY8628" s="104">
        <v>46120.375694444447</v>
      </c>
      <c r="AZ8628">
        <v>204628</v>
      </c>
      <c r="BA8628" t="s">
        <v>4728</v>
      </c>
      <c r="BB8628" t="s">
        <v>5989</v>
      </c>
      <c r="BF8628" t="s">
        <v>5942</v>
      </c>
    </row>
    <row r="8629" spans="46:58" x14ac:dyDescent="0.25">
      <c r="AT8629" t="s">
        <v>551</v>
      </c>
      <c r="AX8629" t="s">
        <v>4950</v>
      </c>
      <c r="AY8629" s="104">
        <v>46120.375694444447</v>
      </c>
      <c r="AZ8629">
        <v>74326</v>
      </c>
      <c r="BA8629" t="s">
        <v>4728</v>
      </c>
      <c r="BB8629" t="s">
        <v>5989</v>
      </c>
      <c r="BF8629" t="s">
        <v>5925</v>
      </c>
    </row>
    <row r="8630" spans="46:58" x14ac:dyDescent="0.25">
      <c r="AT8630" t="s">
        <v>516</v>
      </c>
      <c r="AX8630" t="s">
        <v>5061</v>
      </c>
      <c r="AY8630" s="104">
        <v>46120.375694444447</v>
      </c>
      <c r="AZ8630">
        <v>526094</v>
      </c>
      <c r="BA8630" t="s">
        <v>4728</v>
      </c>
      <c r="BB8630" t="s">
        <v>5989</v>
      </c>
      <c r="BF8630" t="s">
        <v>5931</v>
      </c>
    </row>
    <row r="8631" spans="46:58" x14ac:dyDescent="0.25">
      <c r="AT8631" t="s">
        <v>432</v>
      </c>
      <c r="AX8631" t="s">
        <v>5434</v>
      </c>
      <c r="AY8631" s="104">
        <v>46120.375694444447</v>
      </c>
      <c r="AZ8631">
        <v>644396</v>
      </c>
      <c r="BA8631" t="s">
        <v>4728</v>
      </c>
      <c r="BB8631" t="s">
        <v>5989</v>
      </c>
      <c r="BF8631" t="s">
        <v>5942</v>
      </c>
    </row>
    <row r="8632" spans="46:58" x14ac:dyDescent="0.25">
      <c r="AT8632" t="s">
        <v>1078</v>
      </c>
      <c r="AX8632" t="s">
        <v>5782</v>
      </c>
      <c r="AY8632" s="104">
        <v>46120.376388888886</v>
      </c>
      <c r="AZ8632">
        <v>381752</v>
      </c>
      <c r="BA8632" t="s">
        <v>4728</v>
      </c>
      <c r="BB8632" t="s">
        <v>5989</v>
      </c>
      <c r="BF8632" t="s">
        <v>5942</v>
      </c>
    </row>
    <row r="8633" spans="46:58" x14ac:dyDescent="0.25">
      <c r="AT8633" t="s">
        <v>551</v>
      </c>
      <c r="AU8633" t="s">
        <v>217</v>
      </c>
      <c r="AX8633" t="s">
        <v>5131</v>
      </c>
      <c r="AY8633" s="104">
        <v>46120.378472222219</v>
      </c>
      <c r="AZ8633">
        <v>362792</v>
      </c>
      <c r="BA8633" t="s">
        <v>4728</v>
      </c>
      <c r="BB8633" t="s">
        <v>5989</v>
      </c>
      <c r="BC8633" t="s">
        <v>4731</v>
      </c>
      <c r="BF8633" t="s">
        <v>6267</v>
      </c>
    </row>
    <row r="8634" spans="46:58" x14ac:dyDescent="0.25">
      <c r="AT8634" t="s">
        <v>220</v>
      </c>
      <c r="AX8634" t="s">
        <v>5229</v>
      </c>
      <c r="AY8634" s="104">
        <v>46120.378472222219</v>
      </c>
      <c r="AZ8634">
        <v>272215</v>
      </c>
      <c r="BA8634" t="s">
        <v>4728</v>
      </c>
      <c r="BB8634" t="s">
        <v>5989</v>
      </c>
      <c r="BF8634" t="s">
        <v>5931</v>
      </c>
    </row>
    <row r="8635" spans="46:58" x14ac:dyDescent="0.25">
      <c r="AT8635" t="s">
        <v>866</v>
      </c>
      <c r="AU8635" t="s">
        <v>683</v>
      </c>
      <c r="AX8635" t="s">
        <v>8045</v>
      </c>
      <c r="AY8635" s="104">
        <v>46120.378472222219</v>
      </c>
      <c r="AZ8635">
        <v>1119752</v>
      </c>
      <c r="BA8635" t="s">
        <v>4728</v>
      </c>
      <c r="BB8635" t="s">
        <v>5989</v>
      </c>
      <c r="BC8635" t="s">
        <v>4731</v>
      </c>
      <c r="BF8635" t="s">
        <v>7935</v>
      </c>
    </row>
    <row r="8636" spans="46:58" x14ac:dyDescent="0.25">
      <c r="AT8636" t="s">
        <v>1559</v>
      </c>
      <c r="AX8636" t="s">
        <v>5136</v>
      </c>
      <c r="AY8636" s="104">
        <v>46120.378472222219</v>
      </c>
      <c r="AZ8636">
        <v>531241</v>
      </c>
      <c r="BA8636" t="s">
        <v>4728</v>
      </c>
      <c r="BB8636" t="s">
        <v>5989</v>
      </c>
      <c r="BF8636" t="s">
        <v>5966</v>
      </c>
    </row>
    <row r="8637" spans="46:58" x14ac:dyDescent="0.25">
      <c r="AT8637" t="s">
        <v>2142</v>
      </c>
      <c r="AX8637" t="s">
        <v>4776</v>
      </c>
      <c r="AY8637" s="104">
        <v>46120.379166666666</v>
      </c>
      <c r="AZ8637">
        <v>300425</v>
      </c>
      <c r="BA8637" t="s">
        <v>4761</v>
      </c>
      <c r="BB8637" t="s">
        <v>5989</v>
      </c>
      <c r="BF8637" t="s">
        <v>5918</v>
      </c>
    </row>
    <row r="8638" spans="46:58" x14ac:dyDescent="0.25">
      <c r="AT8638" t="s">
        <v>256</v>
      </c>
      <c r="AX8638" t="s">
        <v>5464</v>
      </c>
      <c r="AY8638" s="104">
        <v>46120.379166666666</v>
      </c>
      <c r="AZ8638">
        <v>1555613</v>
      </c>
      <c r="BA8638" t="s">
        <v>4728</v>
      </c>
      <c r="BB8638" t="s">
        <v>5989</v>
      </c>
      <c r="BF8638" t="s">
        <v>5931</v>
      </c>
    </row>
    <row r="8639" spans="46:58" x14ac:dyDescent="0.25">
      <c r="AT8639" t="s">
        <v>1531</v>
      </c>
      <c r="AX8639" t="s">
        <v>5216</v>
      </c>
      <c r="AY8639" s="104">
        <v>46120.379166666666</v>
      </c>
      <c r="AZ8639">
        <v>373418</v>
      </c>
      <c r="BA8639" t="s">
        <v>4728</v>
      </c>
      <c r="BB8639" t="s">
        <v>5989</v>
      </c>
      <c r="BF8639" t="s">
        <v>5931</v>
      </c>
    </row>
    <row r="8640" spans="46:58" x14ac:dyDescent="0.25">
      <c r="AT8640" t="s">
        <v>414</v>
      </c>
      <c r="AX8640" t="s">
        <v>4741</v>
      </c>
      <c r="AY8640" s="104">
        <v>46120.379861111112</v>
      </c>
      <c r="AZ8640">
        <v>572531</v>
      </c>
      <c r="BA8640" t="s">
        <v>4728</v>
      </c>
      <c r="BB8640" t="s">
        <v>5989</v>
      </c>
      <c r="BF8640" t="s">
        <v>5958</v>
      </c>
    </row>
    <row r="8641" spans="46:58" x14ac:dyDescent="0.25">
      <c r="AT8641" t="s">
        <v>1894</v>
      </c>
      <c r="AX8641" t="s">
        <v>5334</v>
      </c>
      <c r="AY8641" s="104">
        <v>46120.379861111112</v>
      </c>
      <c r="AZ8641">
        <v>890495</v>
      </c>
      <c r="BA8641" t="s">
        <v>4728</v>
      </c>
      <c r="BB8641" t="s">
        <v>5989</v>
      </c>
      <c r="BF8641" t="s">
        <v>5918</v>
      </c>
    </row>
    <row r="8642" spans="46:58" x14ac:dyDescent="0.25">
      <c r="AT8642" t="s">
        <v>223</v>
      </c>
      <c r="AX8642" t="s">
        <v>7470</v>
      </c>
      <c r="AY8642" s="104">
        <v>46120.380555555559</v>
      </c>
      <c r="AZ8642">
        <v>510442</v>
      </c>
      <c r="BA8642" t="s">
        <v>4728</v>
      </c>
      <c r="BB8642" t="s">
        <v>5989</v>
      </c>
      <c r="BF8642" t="s">
        <v>5931</v>
      </c>
    </row>
    <row r="8643" spans="46:58" x14ac:dyDescent="0.25">
      <c r="AT8643" t="s">
        <v>71</v>
      </c>
      <c r="AX8643" t="s">
        <v>6279</v>
      </c>
      <c r="AY8643" s="104">
        <v>46120.382638888892</v>
      </c>
      <c r="AZ8643">
        <v>644201</v>
      </c>
      <c r="BA8643" t="s">
        <v>4761</v>
      </c>
      <c r="BB8643" t="s">
        <v>5989</v>
      </c>
      <c r="BF8643" t="s">
        <v>5966</v>
      </c>
    </row>
    <row r="8644" spans="46:58" x14ac:dyDescent="0.25">
      <c r="AT8644" t="s">
        <v>852</v>
      </c>
      <c r="AX8644" t="s">
        <v>4848</v>
      </c>
      <c r="AY8644" s="104">
        <v>46120.382638888892</v>
      </c>
      <c r="AZ8644">
        <v>317754</v>
      </c>
      <c r="BA8644" t="s">
        <v>4728</v>
      </c>
      <c r="BB8644" t="s">
        <v>5989</v>
      </c>
      <c r="BF8644" t="s">
        <v>5942</v>
      </c>
    </row>
    <row r="8645" spans="46:58" x14ac:dyDescent="0.25">
      <c r="AT8645" t="s">
        <v>551</v>
      </c>
      <c r="AX8645" t="s">
        <v>4894</v>
      </c>
      <c r="AY8645" s="104">
        <v>46120.383333333331</v>
      </c>
      <c r="AZ8645">
        <v>223142</v>
      </c>
      <c r="BA8645" t="s">
        <v>4728</v>
      </c>
      <c r="BB8645" t="s">
        <v>5989</v>
      </c>
      <c r="BF8645" t="s">
        <v>5931</v>
      </c>
    </row>
    <row r="8646" spans="46:58" x14ac:dyDescent="0.25">
      <c r="AT8646" t="s">
        <v>1078</v>
      </c>
      <c r="AU8646" t="s">
        <v>220</v>
      </c>
      <c r="AX8646" t="s">
        <v>5681</v>
      </c>
      <c r="AY8646" s="104">
        <v>46120.384027777778</v>
      </c>
      <c r="AZ8646">
        <v>297372</v>
      </c>
      <c r="BA8646" t="s">
        <v>4728</v>
      </c>
      <c r="BB8646" t="s">
        <v>5989</v>
      </c>
      <c r="BC8646" t="s">
        <v>4731</v>
      </c>
      <c r="BF8646" t="s">
        <v>7088</v>
      </c>
    </row>
    <row r="8647" spans="46:58" x14ac:dyDescent="0.25">
      <c r="AT8647" t="s">
        <v>516</v>
      </c>
      <c r="AU8647" t="s">
        <v>1910</v>
      </c>
      <c r="AX8647" t="s">
        <v>4839</v>
      </c>
      <c r="AY8647" s="104">
        <v>46120.384027777778</v>
      </c>
      <c r="AZ8647">
        <v>872545</v>
      </c>
      <c r="BA8647" t="s">
        <v>4728</v>
      </c>
      <c r="BB8647" t="s">
        <v>5989</v>
      </c>
      <c r="BC8647" t="s">
        <v>4731</v>
      </c>
      <c r="BF8647" t="s">
        <v>5918</v>
      </c>
    </row>
    <row r="8648" spans="46:58" x14ac:dyDescent="0.25">
      <c r="AT8648" t="s">
        <v>432</v>
      </c>
      <c r="AX8648" t="s">
        <v>4850</v>
      </c>
      <c r="AY8648" s="104">
        <v>46120.384722222225</v>
      </c>
      <c r="AZ8648">
        <v>314556</v>
      </c>
      <c r="BA8648" t="s">
        <v>4728</v>
      </c>
      <c r="BB8648" t="s">
        <v>5989</v>
      </c>
      <c r="BF8648" t="s">
        <v>5920</v>
      </c>
    </row>
    <row r="8649" spans="46:58" x14ac:dyDescent="0.25">
      <c r="AT8649" t="s">
        <v>967</v>
      </c>
      <c r="AX8649" t="s">
        <v>4744</v>
      </c>
      <c r="AY8649" s="104">
        <v>46120.384722222225</v>
      </c>
      <c r="AZ8649">
        <v>712607</v>
      </c>
      <c r="BA8649" t="s">
        <v>4728</v>
      </c>
      <c r="BB8649" t="s">
        <v>5989</v>
      </c>
      <c r="BF8649" t="s">
        <v>5948</v>
      </c>
    </row>
    <row r="8650" spans="46:58" x14ac:dyDescent="0.25">
      <c r="AT8650" t="s">
        <v>2142</v>
      </c>
      <c r="AX8650" t="s">
        <v>5108</v>
      </c>
      <c r="AY8650" s="104">
        <v>46120.384722222225</v>
      </c>
      <c r="AZ8650">
        <v>77489</v>
      </c>
      <c r="BA8650" t="s">
        <v>4728</v>
      </c>
      <c r="BB8650" t="s">
        <v>5989</v>
      </c>
      <c r="BF8650" t="s">
        <v>5918</v>
      </c>
    </row>
    <row r="8651" spans="46:58" x14ac:dyDescent="0.25">
      <c r="AT8651" t="s">
        <v>72</v>
      </c>
      <c r="AX8651" t="s">
        <v>4776</v>
      </c>
      <c r="AY8651" s="104">
        <v>46120.385416666664</v>
      </c>
      <c r="AZ8651">
        <v>436708</v>
      </c>
      <c r="BA8651" t="s">
        <v>4728</v>
      </c>
      <c r="BB8651" t="s">
        <v>5989</v>
      </c>
      <c r="BF8651" t="s">
        <v>5931</v>
      </c>
    </row>
    <row r="8652" spans="46:58" x14ac:dyDescent="0.25">
      <c r="AT8652" t="s">
        <v>250</v>
      </c>
      <c r="AX8652" t="s">
        <v>5108</v>
      </c>
      <c r="AY8652" s="104">
        <v>46120.385416666664</v>
      </c>
      <c r="AZ8652">
        <v>227620</v>
      </c>
      <c r="BA8652" t="s">
        <v>4728</v>
      </c>
      <c r="BB8652" t="s">
        <v>5989</v>
      </c>
      <c r="BF8652" t="s">
        <v>5958</v>
      </c>
    </row>
    <row r="8653" spans="46:58" x14ac:dyDescent="0.25">
      <c r="AT8653" t="s">
        <v>298</v>
      </c>
      <c r="AX8653" t="s">
        <v>5929</v>
      </c>
      <c r="AY8653" s="104">
        <v>46120.386111111111</v>
      </c>
      <c r="AZ8653">
        <v>1312619</v>
      </c>
      <c r="BA8653" t="s">
        <v>4728</v>
      </c>
      <c r="BB8653" t="s">
        <v>5989</v>
      </c>
      <c r="BF8653" t="s">
        <v>4781</v>
      </c>
    </row>
    <row r="8654" spans="46:58" x14ac:dyDescent="0.25">
      <c r="AT8654" t="s">
        <v>205</v>
      </c>
      <c r="AX8654" t="s">
        <v>7140</v>
      </c>
      <c r="AY8654" s="104">
        <v>46120.386805555558</v>
      </c>
      <c r="AZ8654">
        <v>459421</v>
      </c>
      <c r="BA8654" t="s">
        <v>4728</v>
      </c>
      <c r="BB8654" t="s">
        <v>5989</v>
      </c>
      <c r="BF8654" t="s">
        <v>5931</v>
      </c>
    </row>
    <row r="8655" spans="46:58" x14ac:dyDescent="0.25">
      <c r="AT8655" t="s">
        <v>551</v>
      </c>
      <c r="AX8655" t="s">
        <v>5157</v>
      </c>
      <c r="AY8655" s="104">
        <v>46120.386805555558</v>
      </c>
      <c r="AZ8655">
        <v>262814</v>
      </c>
      <c r="BA8655" t="s">
        <v>4728</v>
      </c>
      <c r="BB8655" t="s">
        <v>5989</v>
      </c>
      <c r="BF8655" t="s">
        <v>5931</v>
      </c>
    </row>
    <row r="8656" spans="46:58" x14ac:dyDescent="0.25">
      <c r="AT8656" t="s">
        <v>1078</v>
      </c>
      <c r="AX8656" t="s">
        <v>5506</v>
      </c>
      <c r="AY8656" s="104">
        <v>46120.386805555558</v>
      </c>
      <c r="AZ8656">
        <v>302811</v>
      </c>
      <c r="BA8656" t="s">
        <v>4761</v>
      </c>
      <c r="BB8656" t="s">
        <v>5989</v>
      </c>
      <c r="BF8656" t="s">
        <v>5942</v>
      </c>
    </row>
    <row r="8657" spans="46:58" x14ac:dyDescent="0.25">
      <c r="AT8657" t="s">
        <v>516</v>
      </c>
      <c r="AX8657" t="s">
        <v>4968</v>
      </c>
      <c r="AY8657" s="104">
        <v>46120.387499999997</v>
      </c>
      <c r="AZ8657">
        <v>239216</v>
      </c>
      <c r="BA8657" t="s">
        <v>4728</v>
      </c>
      <c r="BB8657" t="s">
        <v>5989</v>
      </c>
      <c r="BF8657" t="s">
        <v>5931</v>
      </c>
    </row>
    <row r="8658" spans="46:58" x14ac:dyDescent="0.25">
      <c r="AT8658" t="s">
        <v>1531</v>
      </c>
      <c r="AX8658" t="s">
        <v>5473</v>
      </c>
      <c r="AY8658" s="104">
        <v>46120.388194444444</v>
      </c>
      <c r="AZ8658">
        <v>232417</v>
      </c>
      <c r="BA8658" t="s">
        <v>4728</v>
      </c>
      <c r="BB8658" t="s">
        <v>5989</v>
      </c>
      <c r="BF8658" t="s">
        <v>5931</v>
      </c>
    </row>
    <row r="8659" spans="46:58" x14ac:dyDescent="0.25">
      <c r="AT8659" t="s">
        <v>220</v>
      </c>
      <c r="AX8659" t="s">
        <v>5365</v>
      </c>
      <c r="AY8659" s="104">
        <v>46120.388194444444</v>
      </c>
      <c r="AZ8659">
        <v>293276</v>
      </c>
      <c r="BA8659" t="s">
        <v>4728</v>
      </c>
      <c r="BB8659" t="s">
        <v>5989</v>
      </c>
      <c r="BF8659" t="s">
        <v>5931</v>
      </c>
    </row>
    <row r="8660" spans="46:58" x14ac:dyDescent="0.25">
      <c r="AT8660" t="s">
        <v>2561</v>
      </c>
      <c r="AX8660" t="s">
        <v>4988</v>
      </c>
      <c r="AY8660" s="104">
        <v>46120.388888888891</v>
      </c>
      <c r="AZ8660">
        <v>338395</v>
      </c>
      <c r="BA8660" t="s">
        <v>4728</v>
      </c>
      <c r="BB8660" t="s">
        <v>5989</v>
      </c>
      <c r="BF8660" t="s">
        <v>5918</v>
      </c>
    </row>
    <row r="8661" spans="46:58" x14ac:dyDescent="0.25">
      <c r="AT8661" t="s">
        <v>432</v>
      </c>
      <c r="AX8661" t="s">
        <v>4850</v>
      </c>
      <c r="AY8661" s="104">
        <v>46120.38958333333</v>
      </c>
      <c r="AZ8661">
        <v>249552</v>
      </c>
      <c r="BA8661" t="s">
        <v>4728</v>
      </c>
      <c r="BB8661" t="s">
        <v>5989</v>
      </c>
      <c r="BF8661" t="s">
        <v>5942</v>
      </c>
    </row>
    <row r="8662" spans="46:58" x14ac:dyDescent="0.25">
      <c r="AT8662" t="s">
        <v>2624</v>
      </c>
      <c r="AX8662" t="s">
        <v>4840</v>
      </c>
      <c r="AY8662" s="104">
        <v>46120.38958333333</v>
      </c>
      <c r="AZ8662">
        <v>360557</v>
      </c>
      <c r="BA8662" t="s">
        <v>4728</v>
      </c>
      <c r="BB8662" t="s">
        <v>5989</v>
      </c>
      <c r="BF8662" t="s">
        <v>5942</v>
      </c>
    </row>
    <row r="8663" spans="46:58" x14ac:dyDescent="0.25">
      <c r="AT8663" t="s">
        <v>2142</v>
      </c>
      <c r="AX8663" t="s">
        <v>5335</v>
      </c>
      <c r="AY8663" s="104">
        <v>46120.390277777777</v>
      </c>
      <c r="AZ8663">
        <v>412574</v>
      </c>
      <c r="BA8663" t="s">
        <v>4761</v>
      </c>
      <c r="BB8663" t="s">
        <v>5989</v>
      </c>
      <c r="BF8663" t="s">
        <v>5918</v>
      </c>
    </row>
    <row r="8664" spans="46:58" x14ac:dyDescent="0.25">
      <c r="AT8664" t="s">
        <v>71</v>
      </c>
      <c r="AX8664" t="s">
        <v>6585</v>
      </c>
      <c r="AY8664" s="104">
        <v>46120.390972222223</v>
      </c>
      <c r="AZ8664">
        <v>215291</v>
      </c>
      <c r="BA8664" t="s">
        <v>4728</v>
      </c>
      <c r="BB8664" t="s">
        <v>5989</v>
      </c>
      <c r="BF8664" t="s">
        <v>5948</v>
      </c>
    </row>
    <row r="8665" spans="46:58" x14ac:dyDescent="0.25">
      <c r="AT8665" t="s">
        <v>72</v>
      </c>
      <c r="AU8665" t="s">
        <v>217</v>
      </c>
      <c r="AX8665" t="s">
        <v>4744</v>
      </c>
      <c r="AY8665" s="104">
        <v>46120.390972222223</v>
      </c>
      <c r="AZ8665">
        <v>1643696</v>
      </c>
      <c r="BA8665" t="s">
        <v>4728</v>
      </c>
      <c r="BB8665" t="s">
        <v>5989</v>
      </c>
      <c r="BC8665" t="s">
        <v>4731</v>
      </c>
      <c r="BF8665" t="s">
        <v>8046</v>
      </c>
    </row>
    <row r="8666" spans="46:58" x14ac:dyDescent="0.25">
      <c r="AT8666" t="s">
        <v>551</v>
      </c>
      <c r="AX8666" t="s">
        <v>5577</v>
      </c>
      <c r="AY8666" s="104">
        <v>46120.390972222223</v>
      </c>
      <c r="AZ8666">
        <v>428562</v>
      </c>
      <c r="BA8666" t="s">
        <v>4761</v>
      </c>
      <c r="BB8666" t="s">
        <v>5989</v>
      </c>
      <c r="BF8666" t="s">
        <v>5966</v>
      </c>
    </row>
    <row r="8667" spans="46:58" x14ac:dyDescent="0.25">
      <c r="AT8667" t="s">
        <v>1559</v>
      </c>
      <c r="AX8667" t="s">
        <v>7697</v>
      </c>
      <c r="AY8667" s="104">
        <v>46120.39166666667</v>
      </c>
      <c r="AZ8667">
        <v>1562657</v>
      </c>
      <c r="BA8667" t="s">
        <v>4728</v>
      </c>
      <c r="BB8667" t="s">
        <v>5989</v>
      </c>
      <c r="BF8667" t="s">
        <v>5958</v>
      </c>
    </row>
    <row r="8668" spans="46:58" x14ac:dyDescent="0.25">
      <c r="AT8668" t="s">
        <v>1078</v>
      </c>
      <c r="AX8668" t="s">
        <v>4865</v>
      </c>
      <c r="AY8668" s="104">
        <v>46120.39166666667</v>
      </c>
      <c r="AZ8668">
        <v>489605</v>
      </c>
      <c r="BA8668" t="s">
        <v>4728</v>
      </c>
      <c r="BB8668" t="s">
        <v>5989</v>
      </c>
      <c r="BF8668" t="s">
        <v>4781</v>
      </c>
    </row>
    <row r="8669" spans="46:58" x14ac:dyDescent="0.25">
      <c r="AT8669" t="s">
        <v>516</v>
      </c>
      <c r="AX8669" t="s">
        <v>4776</v>
      </c>
      <c r="AY8669" s="104">
        <v>46120.39166666667</v>
      </c>
      <c r="AZ8669">
        <v>279805</v>
      </c>
      <c r="BA8669" t="s">
        <v>4728</v>
      </c>
      <c r="BB8669" t="s">
        <v>5989</v>
      </c>
      <c r="BF8669" t="s">
        <v>5942</v>
      </c>
    </row>
    <row r="8670" spans="46:58" x14ac:dyDescent="0.25">
      <c r="AT8670" t="s">
        <v>1894</v>
      </c>
      <c r="AX8670" t="s">
        <v>4921</v>
      </c>
      <c r="AY8670" s="104">
        <v>46120.392361111109</v>
      </c>
      <c r="AZ8670">
        <v>1654972</v>
      </c>
      <c r="BA8670" t="s">
        <v>4761</v>
      </c>
      <c r="BB8670" t="s">
        <v>5989</v>
      </c>
      <c r="BF8670" t="s">
        <v>5966</v>
      </c>
    </row>
    <row r="8671" spans="46:58" x14ac:dyDescent="0.25">
      <c r="AT8671" t="s">
        <v>223</v>
      </c>
      <c r="AX8671" t="s">
        <v>4836</v>
      </c>
      <c r="AY8671" s="104">
        <v>46120.392361111109</v>
      </c>
      <c r="AZ8671">
        <v>1178375</v>
      </c>
      <c r="BA8671" t="s">
        <v>4728</v>
      </c>
      <c r="BB8671" t="s">
        <v>5989</v>
      </c>
      <c r="BF8671" t="s">
        <v>5950</v>
      </c>
    </row>
    <row r="8672" spans="46:58" x14ac:dyDescent="0.25">
      <c r="AT8672" t="s">
        <v>2142</v>
      </c>
      <c r="AX8672" t="s">
        <v>4782</v>
      </c>
      <c r="AY8672" s="104">
        <v>46120.393055555556</v>
      </c>
      <c r="AZ8672">
        <v>163819</v>
      </c>
      <c r="BA8672" t="s">
        <v>4761</v>
      </c>
      <c r="BB8672" t="s">
        <v>5989</v>
      </c>
      <c r="BF8672" t="s">
        <v>5918</v>
      </c>
    </row>
    <row r="8673" spans="46:58" x14ac:dyDescent="0.25">
      <c r="AT8673" t="s">
        <v>836</v>
      </c>
      <c r="AX8673" t="s">
        <v>5625</v>
      </c>
      <c r="AY8673" s="104">
        <v>46120.393055555556</v>
      </c>
      <c r="AZ8673">
        <v>392932</v>
      </c>
      <c r="BA8673" t="s">
        <v>4728</v>
      </c>
      <c r="BB8673" t="s">
        <v>5989</v>
      </c>
      <c r="BF8673" t="s">
        <v>5942</v>
      </c>
    </row>
    <row r="8674" spans="46:58" x14ac:dyDescent="0.25">
      <c r="AT8674" t="s">
        <v>76</v>
      </c>
      <c r="AX8674" t="s">
        <v>4763</v>
      </c>
      <c r="AY8674" s="104">
        <v>46120.393055555556</v>
      </c>
      <c r="AZ8674">
        <v>1977350</v>
      </c>
      <c r="BA8674" t="s">
        <v>4761</v>
      </c>
      <c r="BB8674" t="s">
        <v>5989</v>
      </c>
      <c r="BF8674" t="s">
        <v>5966</v>
      </c>
    </row>
    <row r="8675" spans="46:58" x14ac:dyDescent="0.25">
      <c r="AT8675" t="s">
        <v>1531</v>
      </c>
      <c r="AX8675" t="s">
        <v>8047</v>
      </c>
      <c r="AY8675" s="104">
        <v>46120.393750000003</v>
      </c>
      <c r="AZ8675">
        <v>466584</v>
      </c>
      <c r="BA8675" t="s">
        <v>4728</v>
      </c>
      <c r="BB8675" t="s">
        <v>5989</v>
      </c>
      <c r="BF8675" t="s">
        <v>4781</v>
      </c>
    </row>
    <row r="8676" spans="46:58" x14ac:dyDescent="0.25">
      <c r="AT8676" t="s">
        <v>432</v>
      </c>
      <c r="AU8676" t="s">
        <v>217</v>
      </c>
      <c r="AX8676" t="s">
        <v>5658</v>
      </c>
      <c r="AY8676" s="104">
        <v>46120.393750000003</v>
      </c>
      <c r="AZ8676">
        <v>608425</v>
      </c>
      <c r="BA8676" t="s">
        <v>4728</v>
      </c>
      <c r="BB8676" t="s">
        <v>5989</v>
      </c>
      <c r="BC8676" t="s">
        <v>4731</v>
      </c>
      <c r="BF8676" t="s">
        <v>6074</v>
      </c>
    </row>
    <row r="8677" spans="46:58" x14ac:dyDescent="0.25">
      <c r="AT8677" t="s">
        <v>967</v>
      </c>
      <c r="AX8677" t="s">
        <v>4836</v>
      </c>
      <c r="AY8677" s="104">
        <v>46120.393750000003</v>
      </c>
      <c r="AZ8677">
        <v>1747243</v>
      </c>
      <c r="BA8677" t="s">
        <v>4761</v>
      </c>
      <c r="BB8677" t="s">
        <v>5989</v>
      </c>
      <c r="BF8677" t="s">
        <v>5942</v>
      </c>
    </row>
    <row r="8678" spans="46:58" x14ac:dyDescent="0.25">
      <c r="AT8678" t="s">
        <v>2142</v>
      </c>
      <c r="AX8678" t="s">
        <v>4763</v>
      </c>
      <c r="AY8678" s="104">
        <v>46120.394444444442</v>
      </c>
      <c r="AZ8678">
        <v>829924</v>
      </c>
      <c r="BA8678" t="s">
        <v>4728</v>
      </c>
      <c r="BB8678" t="s">
        <v>5989</v>
      </c>
      <c r="BF8678" t="s">
        <v>5918</v>
      </c>
    </row>
    <row r="8679" spans="46:58" x14ac:dyDescent="0.25">
      <c r="AT8679" t="s">
        <v>1132</v>
      </c>
      <c r="AX8679" t="s">
        <v>4776</v>
      </c>
      <c r="AY8679" s="104">
        <v>46120.394444444442</v>
      </c>
      <c r="AZ8679">
        <v>1545642</v>
      </c>
      <c r="BA8679" t="s">
        <v>4728</v>
      </c>
      <c r="BB8679" t="s">
        <v>5989</v>
      </c>
      <c r="BF8679" t="s">
        <v>6314</v>
      </c>
    </row>
    <row r="8680" spans="46:58" x14ac:dyDescent="0.25">
      <c r="AT8680" t="s">
        <v>71</v>
      </c>
      <c r="AX8680" t="s">
        <v>4782</v>
      </c>
      <c r="AY8680" s="104">
        <v>46120.395138888889</v>
      </c>
      <c r="AZ8680">
        <v>276884</v>
      </c>
      <c r="BA8680" t="s">
        <v>4728</v>
      </c>
      <c r="BB8680" t="s">
        <v>5989</v>
      </c>
      <c r="BF8680" t="s">
        <v>5948</v>
      </c>
    </row>
    <row r="8681" spans="46:58" x14ac:dyDescent="0.25">
      <c r="AT8681" t="s">
        <v>2600</v>
      </c>
      <c r="AX8681" t="s">
        <v>6041</v>
      </c>
      <c r="AY8681" s="104">
        <v>46120.395138888889</v>
      </c>
      <c r="AZ8681">
        <v>1093303</v>
      </c>
      <c r="BA8681" t="s">
        <v>4761</v>
      </c>
      <c r="BB8681" t="s">
        <v>5989</v>
      </c>
      <c r="BF8681" t="s">
        <v>5918</v>
      </c>
    </row>
    <row r="8682" spans="46:58" x14ac:dyDescent="0.25">
      <c r="AT8682" t="s">
        <v>250</v>
      </c>
      <c r="AX8682" t="s">
        <v>6317</v>
      </c>
      <c r="AY8682" s="104">
        <v>46120.395138888889</v>
      </c>
      <c r="AZ8682">
        <v>1373105</v>
      </c>
      <c r="BA8682" t="s">
        <v>4761</v>
      </c>
      <c r="BB8682" t="s">
        <v>5989</v>
      </c>
      <c r="BF8682" t="s">
        <v>5966</v>
      </c>
    </row>
    <row r="8683" spans="46:58" x14ac:dyDescent="0.25">
      <c r="AT8683" t="s">
        <v>2403</v>
      </c>
      <c r="AX8683" t="s">
        <v>4930</v>
      </c>
      <c r="AY8683" s="104">
        <v>46120.395833333336</v>
      </c>
      <c r="AZ8683">
        <v>469942</v>
      </c>
      <c r="BA8683" t="s">
        <v>4728</v>
      </c>
      <c r="BB8683" t="s">
        <v>5989</v>
      </c>
      <c r="BF8683" t="s">
        <v>5942</v>
      </c>
    </row>
    <row r="8684" spans="46:58" x14ac:dyDescent="0.25">
      <c r="AT8684" t="s">
        <v>308</v>
      </c>
      <c r="AX8684" t="s">
        <v>5156</v>
      </c>
      <c r="AY8684" s="104">
        <v>46120.395833333336</v>
      </c>
      <c r="AZ8684">
        <v>424912</v>
      </c>
      <c r="BA8684" t="s">
        <v>4728</v>
      </c>
      <c r="BB8684" t="s">
        <v>5989</v>
      </c>
      <c r="BF8684" t="s">
        <v>5931</v>
      </c>
    </row>
    <row r="8685" spans="46:58" x14ac:dyDescent="0.25">
      <c r="AT8685" t="s">
        <v>516</v>
      </c>
      <c r="AX8685" t="s">
        <v>8048</v>
      </c>
      <c r="AY8685" s="104">
        <v>46120.395833333336</v>
      </c>
      <c r="AZ8685">
        <v>666018</v>
      </c>
      <c r="BA8685" t="s">
        <v>4728</v>
      </c>
      <c r="BB8685" t="s">
        <v>5989</v>
      </c>
      <c r="BF8685" t="s">
        <v>5931</v>
      </c>
    </row>
    <row r="8686" spans="46:58" x14ac:dyDescent="0.25">
      <c r="AT8686" t="s">
        <v>551</v>
      </c>
      <c r="AX8686" t="s">
        <v>5995</v>
      </c>
      <c r="AY8686" s="104">
        <v>46120.396527777775</v>
      </c>
      <c r="AZ8686">
        <v>200439</v>
      </c>
      <c r="BA8686" t="s">
        <v>4728</v>
      </c>
      <c r="BB8686" t="s">
        <v>5989</v>
      </c>
      <c r="BF8686" t="s">
        <v>5931</v>
      </c>
    </row>
    <row r="8687" spans="46:58" x14ac:dyDescent="0.25">
      <c r="AT8687" t="s">
        <v>1894</v>
      </c>
      <c r="AX8687" t="s">
        <v>4779</v>
      </c>
      <c r="AY8687" s="104">
        <v>46120.397222222222</v>
      </c>
      <c r="AZ8687">
        <v>275725</v>
      </c>
      <c r="BA8687" t="s">
        <v>4728</v>
      </c>
      <c r="BB8687" t="s">
        <v>5989</v>
      </c>
      <c r="BF8687" t="s">
        <v>5942</v>
      </c>
    </row>
    <row r="8688" spans="46:58" x14ac:dyDescent="0.25">
      <c r="AT8688" t="s">
        <v>1276</v>
      </c>
      <c r="AX8688" t="s">
        <v>4865</v>
      </c>
      <c r="AY8688" s="104">
        <v>46120.397222222222</v>
      </c>
      <c r="AZ8688">
        <v>73417</v>
      </c>
      <c r="BA8688" t="s">
        <v>4728</v>
      </c>
      <c r="BB8688" t="s">
        <v>5989</v>
      </c>
      <c r="BF8688" t="s">
        <v>5925</v>
      </c>
    </row>
    <row r="8689" spans="46:58" x14ac:dyDescent="0.25">
      <c r="AT8689" t="s">
        <v>432</v>
      </c>
      <c r="AX8689" t="s">
        <v>7734</v>
      </c>
      <c r="AY8689" s="104">
        <v>46120.397916666669</v>
      </c>
      <c r="AZ8689">
        <v>474037</v>
      </c>
      <c r="BA8689" t="s">
        <v>4728</v>
      </c>
      <c r="BB8689" t="s">
        <v>5989</v>
      </c>
      <c r="BF8689" t="s">
        <v>5931</v>
      </c>
    </row>
    <row r="8690" spans="46:58" x14ac:dyDescent="0.25">
      <c r="AT8690" t="s">
        <v>414</v>
      </c>
      <c r="AX8690" t="s">
        <v>5013</v>
      </c>
      <c r="AY8690" s="104">
        <v>46120.397916666669</v>
      </c>
      <c r="AZ8690">
        <v>374681</v>
      </c>
      <c r="BA8690" t="s">
        <v>4728</v>
      </c>
      <c r="BB8690" t="s">
        <v>5989</v>
      </c>
      <c r="BF8690" t="s">
        <v>5956</v>
      </c>
    </row>
    <row r="8691" spans="46:58" x14ac:dyDescent="0.25">
      <c r="AT8691" t="s">
        <v>2335</v>
      </c>
      <c r="AX8691" t="s">
        <v>5079</v>
      </c>
      <c r="AY8691" s="104">
        <v>46120.398611111108</v>
      </c>
      <c r="AZ8691">
        <v>83007</v>
      </c>
      <c r="BA8691" t="s">
        <v>4728</v>
      </c>
      <c r="BB8691" t="s">
        <v>5989</v>
      </c>
      <c r="BF8691" t="s">
        <v>5918</v>
      </c>
    </row>
    <row r="8692" spans="46:58" x14ac:dyDescent="0.25">
      <c r="AT8692" t="s">
        <v>1941</v>
      </c>
      <c r="AX8692" t="s">
        <v>8049</v>
      </c>
      <c r="AY8692" s="104">
        <v>46120.399305555555</v>
      </c>
      <c r="AZ8692">
        <v>1549907</v>
      </c>
      <c r="BA8692" t="s">
        <v>4761</v>
      </c>
      <c r="BB8692" t="s">
        <v>5989</v>
      </c>
      <c r="BF8692" t="s">
        <v>5948</v>
      </c>
    </row>
    <row r="8693" spans="46:58" x14ac:dyDescent="0.25">
      <c r="AT8693" t="s">
        <v>2624</v>
      </c>
      <c r="AX8693" t="s">
        <v>5216</v>
      </c>
      <c r="AY8693" s="104">
        <v>46120.399305555555</v>
      </c>
      <c r="AZ8693">
        <v>557800</v>
      </c>
      <c r="BA8693" t="s">
        <v>4728</v>
      </c>
      <c r="BB8693" t="s">
        <v>5989</v>
      </c>
      <c r="BF8693" t="s">
        <v>5942</v>
      </c>
    </row>
    <row r="8694" spans="46:58" x14ac:dyDescent="0.25">
      <c r="AT8694" t="s">
        <v>1078</v>
      </c>
      <c r="AX8694" t="s">
        <v>8050</v>
      </c>
      <c r="AY8694" s="104">
        <v>46120.399305555555</v>
      </c>
      <c r="AZ8694">
        <v>265167</v>
      </c>
      <c r="BA8694" t="s">
        <v>4728</v>
      </c>
      <c r="BB8694" t="s">
        <v>5989</v>
      </c>
      <c r="BF8694" t="s">
        <v>5942</v>
      </c>
    </row>
    <row r="8695" spans="46:58" x14ac:dyDescent="0.25">
      <c r="AT8695" t="s">
        <v>1134</v>
      </c>
      <c r="AX8695" t="s">
        <v>5410</v>
      </c>
      <c r="AY8695" s="104">
        <v>46120.4</v>
      </c>
      <c r="AZ8695">
        <v>304636</v>
      </c>
      <c r="BA8695" t="s">
        <v>4728</v>
      </c>
      <c r="BB8695" t="s">
        <v>5989</v>
      </c>
      <c r="BF8695" t="s">
        <v>4781</v>
      </c>
    </row>
    <row r="8696" spans="46:58" x14ac:dyDescent="0.25">
      <c r="AT8696" t="s">
        <v>836</v>
      </c>
      <c r="AX8696" t="s">
        <v>8038</v>
      </c>
      <c r="AY8696" s="104">
        <v>46120.4</v>
      </c>
      <c r="AZ8696">
        <v>1484644</v>
      </c>
      <c r="BA8696" t="s">
        <v>4728</v>
      </c>
      <c r="BB8696" t="s">
        <v>5989</v>
      </c>
      <c r="BF8696" t="s">
        <v>5918</v>
      </c>
    </row>
    <row r="8697" spans="46:58" x14ac:dyDescent="0.25">
      <c r="AT8697" t="s">
        <v>71</v>
      </c>
      <c r="AU8697" t="s">
        <v>220</v>
      </c>
      <c r="AX8697" t="s">
        <v>4733</v>
      </c>
      <c r="AY8697" s="104">
        <v>46120.4</v>
      </c>
      <c r="AZ8697">
        <v>797936</v>
      </c>
      <c r="BA8697" t="s">
        <v>4728</v>
      </c>
      <c r="BB8697" t="s">
        <v>5989</v>
      </c>
      <c r="BC8697" t="s">
        <v>4731</v>
      </c>
      <c r="BF8697" t="s">
        <v>7313</v>
      </c>
    </row>
    <row r="8698" spans="46:58" x14ac:dyDescent="0.25">
      <c r="AT8698" t="s">
        <v>76</v>
      </c>
      <c r="AX8698" t="s">
        <v>5079</v>
      </c>
      <c r="AY8698" s="104">
        <v>46120.400694444441</v>
      </c>
      <c r="AZ8698">
        <v>401297</v>
      </c>
      <c r="BA8698" t="s">
        <v>4728</v>
      </c>
      <c r="BB8698" t="s">
        <v>5989</v>
      </c>
      <c r="BF8698" t="s">
        <v>5931</v>
      </c>
    </row>
    <row r="8699" spans="46:58" x14ac:dyDescent="0.25">
      <c r="AT8699" t="s">
        <v>264</v>
      </c>
      <c r="AX8699" t="s">
        <v>6931</v>
      </c>
      <c r="AY8699" s="104">
        <v>46120.400694444441</v>
      </c>
      <c r="AZ8699">
        <v>154701</v>
      </c>
      <c r="BA8699" t="s">
        <v>4728</v>
      </c>
      <c r="BB8699" t="s">
        <v>5989</v>
      </c>
      <c r="BF8699" t="s">
        <v>5942</v>
      </c>
    </row>
    <row r="8700" spans="46:58" x14ac:dyDescent="0.25">
      <c r="AT8700" t="s">
        <v>1276</v>
      </c>
      <c r="AU8700" t="s">
        <v>1688</v>
      </c>
      <c r="AX8700" t="s">
        <v>5086</v>
      </c>
      <c r="AY8700" s="104">
        <v>46120.401388888888</v>
      </c>
      <c r="AZ8700">
        <v>372787</v>
      </c>
      <c r="BA8700" t="s">
        <v>4728</v>
      </c>
      <c r="BB8700" t="s">
        <v>5989</v>
      </c>
      <c r="BC8700" t="s">
        <v>4731</v>
      </c>
      <c r="BF8700" t="s">
        <v>6240</v>
      </c>
    </row>
    <row r="8701" spans="46:58" x14ac:dyDescent="0.25">
      <c r="AT8701" t="s">
        <v>551</v>
      </c>
      <c r="AX8701" t="s">
        <v>5177</v>
      </c>
      <c r="AY8701" s="104">
        <v>46120.401388888888</v>
      </c>
      <c r="AZ8701">
        <v>672404</v>
      </c>
      <c r="BA8701" t="s">
        <v>4761</v>
      </c>
      <c r="BB8701" t="s">
        <v>5989</v>
      </c>
      <c r="BF8701" t="s">
        <v>5966</v>
      </c>
    </row>
    <row r="8702" spans="46:58" x14ac:dyDescent="0.25">
      <c r="AT8702" t="s">
        <v>1894</v>
      </c>
      <c r="AX8702" t="s">
        <v>6184</v>
      </c>
      <c r="AY8702" s="104">
        <v>46120.402083333334</v>
      </c>
      <c r="AZ8702">
        <v>340898</v>
      </c>
      <c r="BA8702" t="s">
        <v>4728</v>
      </c>
      <c r="BB8702" t="s">
        <v>5989</v>
      </c>
      <c r="BF8702" t="s">
        <v>5931</v>
      </c>
    </row>
    <row r="8703" spans="46:58" x14ac:dyDescent="0.25">
      <c r="AT8703" t="s">
        <v>1531</v>
      </c>
      <c r="AU8703" t="s">
        <v>256</v>
      </c>
      <c r="AX8703" t="s">
        <v>4839</v>
      </c>
      <c r="AY8703" s="104">
        <v>46120.402083333334</v>
      </c>
      <c r="AZ8703">
        <v>792396</v>
      </c>
      <c r="BA8703" t="s">
        <v>4728</v>
      </c>
      <c r="BB8703" t="s">
        <v>5989</v>
      </c>
      <c r="BC8703" t="s">
        <v>4731</v>
      </c>
      <c r="BF8703" t="s">
        <v>7485</v>
      </c>
    </row>
    <row r="8704" spans="46:58" x14ac:dyDescent="0.25">
      <c r="AT8704" t="s">
        <v>308</v>
      </c>
      <c r="AX8704" t="s">
        <v>4877</v>
      </c>
      <c r="AY8704" s="104">
        <v>46120.402777777781</v>
      </c>
      <c r="AZ8704">
        <v>358766</v>
      </c>
      <c r="BA8704" t="s">
        <v>4728</v>
      </c>
      <c r="BB8704" t="s">
        <v>5989</v>
      </c>
      <c r="BF8704" t="s">
        <v>5925</v>
      </c>
    </row>
    <row r="8705" spans="46:58" x14ac:dyDescent="0.25">
      <c r="AT8705" t="s">
        <v>2403</v>
      </c>
      <c r="AX8705" t="s">
        <v>6336</v>
      </c>
      <c r="AY8705" s="104">
        <v>46120.402777777781</v>
      </c>
      <c r="AZ8705">
        <v>411396</v>
      </c>
      <c r="BA8705" t="s">
        <v>4728</v>
      </c>
      <c r="BB8705" t="s">
        <v>5989</v>
      </c>
      <c r="BF8705" t="s">
        <v>5942</v>
      </c>
    </row>
    <row r="8706" spans="46:58" x14ac:dyDescent="0.25">
      <c r="AT8706" t="s">
        <v>967</v>
      </c>
      <c r="AX8706" t="s">
        <v>5014</v>
      </c>
      <c r="AY8706" s="104">
        <v>46120.404166666667</v>
      </c>
      <c r="AZ8706">
        <v>927045</v>
      </c>
      <c r="BA8706" t="s">
        <v>4728</v>
      </c>
      <c r="BB8706" t="s">
        <v>5989</v>
      </c>
      <c r="BF8706" t="s">
        <v>5931</v>
      </c>
    </row>
    <row r="8707" spans="46:58" x14ac:dyDescent="0.25">
      <c r="AT8707" t="s">
        <v>1276</v>
      </c>
      <c r="AX8707" t="s">
        <v>8051</v>
      </c>
      <c r="AY8707" s="104">
        <v>46120.404166666667</v>
      </c>
      <c r="AZ8707">
        <v>460065</v>
      </c>
      <c r="BA8707" t="s">
        <v>4728</v>
      </c>
      <c r="BB8707" t="s">
        <v>5989</v>
      </c>
      <c r="BF8707" t="s">
        <v>5920</v>
      </c>
    </row>
    <row r="8708" spans="46:58" x14ac:dyDescent="0.25">
      <c r="AT8708" t="s">
        <v>264</v>
      </c>
      <c r="AX8708" t="s">
        <v>6188</v>
      </c>
      <c r="AY8708" s="104">
        <v>46120.404861111114</v>
      </c>
      <c r="AZ8708">
        <v>263143</v>
      </c>
      <c r="BA8708" t="s">
        <v>4728</v>
      </c>
      <c r="BB8708" t="s">
        <v>5989</v>
      </c>
      <c r="BF8708" t="s">
        <v>5931</v>
      </c>
    </row>
    <row r="8709" spans="46:58" x14ac:dyDescent="0.25">
      <c r="AT8709" t="s">
        <v>71</v>
      </c>
      <c r="AX8709" t="s">
        <v>5543</v>
      </c>
      <c r="AY8709" s="104">
        <v>46120.404861111114</v>
      </c>
      <c r="AZ8709">
        <v>197783</v>
      </c>
      <c r="BA8709" t="s">
        <v>4728</v>
      </c>
      <c r="BB8709" t="s">
        <v>5989</v>
      </c>
      <c r="BF8709" t="s">
        <v>5948</v>
      </c>
    </row>
    <row r="8710" spans="46:58" x14ac:dyDescent="0.25">
      <c r="AT8710" t="s">
        <v>1134</v>
      </c>
      <c r="AX8710" t="s">
        <v>4818</v>
      </c>
      <c r="AY8710" s="104">
        <v>46120.404861111114</v>
      </c>
      <c r="AZ8710">
        <v>230683</v>
      </c>
      <c r="BA8710" t="s">
        <v>4728</v>
      </c>
      <c r="BB8710" t="s">
        <v>5989</v>
      </c>
      <c r="BF8710" t="s">
        <v>5942</v>
      </c>
    </row>
    <row r="8711" spans="46:58" x14ac:dyDescent="0.25">
      <c r="AT8711" t="s">
        <v>516</v>
      </c>
      <c r="AX8711" t="s">
        <v>5211</v>
      </c>
      <c r="AY8711" s="104">
        <v>46120.404861111114</v>
      </c>
      <c r="AZ8711">
        <v>194584</v>
      </c>
      <c r="BA8711" t="s">
        <v>4728</v>
      </c>
      <c r="BB8711" t="s">
        <v>5989</v>
      </c>
      <c r="BF8711" t="s">
        <v>5918</v>
      </c>
    </row>
    <row r="8712" spans="46:58" x14ac:dyDescent="0.25">
      <c r="AT8712" t="s">
        <v>432</v>
      </c>
      <c r="AU8712" t="s">
        <v>1688</v>
      </c>
      <c r="AX8712" t="s">
        <v>4839</v>
      </c>
      <c r="AY8712" s="104">
        <v>46120.404861111114</v>
      </c>
      <c r="AZ8712">
        <v>335645</v>
      </c>
      <c r="BA8712" t="s">
        <v>4728</v>
      </c>
      <c r="BB8712" t="s">
        <v>5989</v>
      </c>
      <c r="BC8712" t="s">
        <v>4731</v>
      </c>
      <c r="BF8712" t="s">
        <v>6240</v>
      </c>
    </row>
    <row r="8713" spans="46:58" x14ac:dyDescent="0.25">
      <c r="AT8713" t="s">
        <v>72</v>
      </c>
      <c r="AX8713" t="s">
        <v>4839</v>
      </c>
      <c r="AY8713" s="104">
        <v>46120.405555555553</v>
      </c>
      <c r="AZ8713">
        <v>450353</v>
      </c>
      <c r="BA8713" t="s">
        <v>4728</v>
      </c>
      <c r="BB8713" t="s">
        <v>5989</v>
      </c>
      <c r="BF8713" t="s">
        <v>5958</v>
      </c>
    </row>
    <row r="8714" spans="46:58" x14ac:dyDescent="0.25">
      <c r="AT8714" t="s">
        <v>551</v>
      </c>
      <c r="AX8714" t="s">
        <v>8052</v>
      </c>
      <c r="AY8714" s="104">
        <v>46120.405555555553</v>
      </c>
      <c r="AZ8714">
        <v>228135</v>
      </c>
      <c r="BA8714" t="s">
        <v>4728</v>
      </c>
      <c r="BB8714" t="s">
        <v>5989</v>
      </c>
      <c r="BF8714" t="s">
        <v>5918</v>
      </c>
    </row>
    <row r="8715" spans="46:58" x14ac:dyDescent="0.25">
      <c r="AT8715" t="s">
        <v>2335</v>
      </c>
      <c r="AX8715" t="s">
        <v>4782</v>
      </c>
      <c r="AY8715" s="104">
        <v>46120.405555555553</v>
      </c>
      <c r="AZ8715">
        <v>39381</v>
      </c>
      <c r="BA8715" t="s">
        <v>4728</v>
      </c>
      <c r="BB8715" t="s">
        <v>5989</v>
      </c>
      <c r="BF8715" t="s">
        <v>5918</v>
      </c>
    </row>
    <row r="8716" spans="46:58" x14ac:dyDescent="0.25">
      <c r="AT8716" t="s">
        <v>1531</v>
      </c>
      <c r="AX8716" t="s">
        <v>4782</v>
      </c>
      <c r="AY8716" s="104">
        <v>46120.40625</v>
      </c>
      <c r="AZ8716">
        <v>1081878</v>
      </c>
      <c r="BA8716" t="s">
        <v>4728</v>
      </c>
      <c r="BB8716" t="s">
        <v>5989</v>
      </c>
      <c r="BF8716" t="s">
        <v>5931</v>
      </c>
    </row>
    <row r="8717" spans="46:58" x14ac:dyDescent="0.25">
      <c r="AT8717" t="s">
        <v>308</v>
      </c>
      <c r="AU8717" t="s">
        <v>217</v>
      </c>
      <c r="AX8717" t="s">
        <v>7030</v>
      </c>
      <c r="AY8717" s="104">
        <v>46120.40625</v>
      </c>
      <c r="AZ8717">
        <v>1853977</v>
      </c>
      <c r="BA8717" t="s">
        <v>4728</v>
      </c>
      <c r="BB8717" t="s">
        <v>5989</v>
      </c>
      <c r="BC8717" t="s">
        <v>4731</v>
      </c>
      <c r="BF8717" t="s">
        <v>6802</v>
      </c>
    </row>
    <row r="8718" spans="46:58" x14ac:dyDescent="0.25">
      <c r="AT8718" t="s">
        <v>1894</v>
      </c>
      <c r="AX8718" t="s">
        <v>7578</v>
      </c>
      <c r="AY8718" s="104">
        <v>46120.40625</v>
      </c>
      <c r="AZ8718">
        <v>343770</v>
      </c>
      <c r="BA8718" t="s">
        <v>4728</v>
      </c>
      <c r="BB8718" t="s">
        <v>5989</v>
      </c>
      <c r="BF8718" t="s">
        <v>5942</v>
      </c>
    </row>
    <row r="8719" spans="46:58" x14ac:dyDescent="0.25">
      <c r="AT8719" t="s">
        <v>298</v>
      </c>
      <c r="AX8719" t="s">
        <v>8053</v>
      </c>
      <c r="AY8719" s="104">
        <v>46120.40625</v>
      </c>
      <c r="AZ8719">
        <v>375682</v>
      </c>
      <c r="BA8719" t="s">
        <v>4728</v>
      </c>
      <c r="BB8719" t="s">
        <v>5989</v>
      </c>
      <c r="BF8719" t="s">
        <v>5958</v>
      </c>
    </row>
    <row r="8720" spans="46:58" x14ac:dyDescent="0.25">
      <c r="AT8720" t="s">
        <v>71</v>
      </c>
      <c r="AX8720" t="s">
        <v>8054</v>
      </c>
      <c r="AY8720" s="104">
        <v>46120.406944444447</v>
      </c>
      <c r="AZ8720">
        <v>739272</v>
      </c>
      <c r="BA8720" t="s">
        <v>4728</v>
      </c>
      <c r="BB8720" t="s">
        <v>5989</v>
      </c>
      <c r="BF8720" t="s">
        <v>5958</v>
      </c>
    </row>
    <row r="8721" spans="46:58" x14ac:dyDescent="0.25">
      <c r="AT8721" t="s">
        <v>81</v>
      </c>
      <c r="AX8721" t="s">
        <v>5174</v>
      </c>
      <c r="AY8721" s="104">
        <v>46120.406944444447</v>
      </c>
      <c r="AZ8721">
        <v>260045</v>
      </c>
      <c r="BA8721" t="s">
        <v>4728</v>
      </c>
      <c r="BB8721" t="s">
        <v>5989</v>
      </c>
      <c r="BF8721" t="s">
        <v>5948</v>
      </c>
    </row>
    <row r="8722" spans="46:58" x14ac:dyDescent="0.25">
      <c r="AT8722" t="s">
        <v>235</v>
      </c>
      <c r="AX8722" t="s">
        <v>7672</v>
      </c>
      <c r="AY8722" s="104">
        <v>46120.407638888886</v>
      </c>
      <c r="AZ8722">
        <v>496131</v>
      </c>
      <c r="BA8722" t="s">
        <v>4728</v>
      </c>
      <c r="BB8722" t="s">
        <v>5989</v>
      </c>
      <c r="BF8722" t="s">
        <v>6069</v>
      </c>
    </row>
    <row r="8723" spans="46:58" x14ac:dyDescent="0.25">
      <c r="AT8723" t="s">
        <v>2403</v>
      </c>
      <c r="AX8723" t="s">
        <v>4765</v>
      </c>
      <c r="AY8723" s="104">
        <v>46120.407638888886</v>
      </c>
      <c r="AZ8723">
        <v>217210</v>
      </c>
      <c r="BA8723" t="s">
        <v>4728</v>
      </c>
      <c r="BB8723" t="s">
        <v>5989</v>
      </c>
      <c r="BF8723" t="s">
        <v>5942</v>
      </c>
    </row>
    <row r="8724" spans="46:58" x14ac:dyDescent="0.25">
      <c r="AT8724" t="s">
        <v>264</v>
      </c>
      <c r="AX8724" t="s">
        <v>4925</v>
      </c>
      <c r="AY8724" s="104">
        <v>46120.407638888886</v>
      </c>
      <c r="AZ8724">
        <v>863330</v>
      </c>
      <c r="BA8724" t="s">
        <v>4728</v>
      </c>
      <c r="BB8724" t="s">
        <v>5989</v>
      </c>
      <c r="BF8724" t="s">
        <v>5924</v>
      </c>
    </row>
    <row r="8725" spans="46:58" x14ac:dyDescent="0.25">
      <c r="AT8725" t="s">
        <v>1078</v>
      </c>
      <c r="AX8725" t="s">
        <v>4910</v>
      </c>
      <c r="AY8725" s="104">
        <v>46120.407638888886</v>
      </c>
      <c r="AZ8725">
        <v>395561</v>
      </c>
      <c r="BA8725" t="s">
        <v>4728</v>
      </c>
      <c r="BB8725" t="s">
        <v>5989</v>
      </c>
      <c r="BF8725" t="s">
        <v>5942</v>
      </c>
    </row>
    <row r="8726" spans="46:58" x14ac:dyDescent="0.25">
      <c r="AT8726" t="s">
        <v>1507</v>
      </c>
      <c r="AX8726" t="s">
        <v>4877</v>
      </c>
      <c r="AY8726" s="104">
        <v>46120.408333333333</v>
      </c>
      <c r="AZ8726">
        <v>420816</v>
      </c>
      <c r="BA8726" t="s">
        <v>4728</v>
      </c>
      <c r="BB8726" t="s">
        <v>5989</v>
      </c>
      <c r="BF8726" t="s">
        <v>5918</v>
      </c>
    </row>
    <row r="8727" spans="46:58" x14ac:dyDescent="0.25">
      <c r="AT8727" t="s">
        <v>414</v>
      </c>
      <c r="AU8727" t="s">
        <v>1132</v>
      </c>
      <c r="AX8727" t="s">
        <v>4774</v>
      </c>
      <c r="AY8727" s="104">
        <v>46120.408333333333</v>
      </c>
      <c r="AZ8727">
        <v>834873</v>
      </c>
      <c r="BA8727" t="s">
        <v>4728</v>
      </c>
      <c r="BB8727" t="s">
        <v>5989</v>
      </c>
      <c r="BC8727" t="s">
        <v>4731</v>
      </c>
      <c r="BF8727" t="s">
        <v>7048</v>
      </c>
    </row>
    <row r="8728" spans="46:58" x14ac:dyDescent="0.25">
      <c r="AT8728" t="s">
        <v>551</v>
      </c>
      <c r="AU8728" t="s">
        <v>1688</v>
      </c>
      <c r="AX8728" t="s">
        <v>4839</v>
      </c>
      <c r="AY8728" s="104">
        <v>46120.40902777778</v>
      </c>
      <c r="AZ8728">
        <v>479407</v>
      </c>
      <c r="BA8728" t="s">
        <v>4728</v>
      </c>
      <c r="BB8728" t="s">
        <v>5989</v>
      </c>
      <c r="BC8728" t="s">
        <v>4731</v>
      </c>
      <c r="BF8728" t="s">
        <v>6240</v>
      </c>
    </row>
    <row r="8729" spans="46:58" x14ac:dyDescent="0.25">
      <c r="AT8729" t="s">
        <v>2600</v>
      </c>
      <c r="AU8729" t="s">
        <v>1688</v>
      </c>
      <c r="AX8729" t="s">
        <v>4733</v>
      </c>
      <c r="AY8729" s="104">
        <v>46120.40902777778</v>
      </c>
      <c r="AZ8729">
        <v>772998</v>
      </c>
      <c r="BA8729" t="s">
        <v>4728</v>
      </c>
      <c r="BB8729" t="s">
        <v>5989</v>
      </c>
      <c r="BC8729" t="s">
        <v>4731</v>
      </c>
      <c r="BF8729" t="s">
        <v>6411</v>
      </c>
    </row>
    <row r="8730" spans="46:58" x14ac:dyDescent="0.25">
      <c r="AT8730" t="s">
        <v>1559</v>
      </c>
      <c r="AX8730" t="s">
        <v>4924</v>
      </c>
      <c r="AY8730" s="104">
        <v>46120.409722222219</v>
      </c>
      <c r="AZ8730">
        <v>205533</v>
      </c>
      <c r="BA8730" t="s">
        <v>4728</v>
      </c>
      <c r="BB8730" t="s">
        <v>5989</v>
      </c>
      <c r="BF8730" t="s">
        <v>5942</v>
      </c>
    </row>
    <row r="8731" spans="46:58" x14ac:dyDescent="0.25">
      <c r="AT8731" t="s">
        <v>1276</v>
      </c>
      <c r="AX8731" t="s">
        <v>5907</v>
      </c>
      <c r="AY8731" s="104">
        <v>46120.409722222219</v>
      </c>
      <c r="AZ8731">
        <v>77417</v>
      </c>
      <c r="BA8731" t="s">
        <v>4728</v>
      </c>
      <c r="BB8731" t="s">
        <v>5989</v>
      </c>
      <c r="BF8731" t="s">
        <v>5925</v>
      </c>
    </row>
    <row r="8732" spans="46:58" x14ac:dyDescent="0.25">
      <c r="AT8732" t="s">
        <v>516</v>
      </c>
      <c r="AU8732" t="s">
        <v>256</v>
      </c>
      <c r="AX8732" t="s">
        <v>7916</v>
      </c>
      <c r="AY8732" s="104">
        <v>46120.410416666666</v>
      </c>
      <c r="AZ8732">
        <v>470212</v>
      </c>
      <c r="BA8732" t="s">
        <v>4728</v>
      </c>
      <c r="BB8732" t="s">
        <v>5989</v>
      </c>
      <c r="BC8732" t="s">
        <v>4731</v>
      </c>
      <c r="BF8732" t="s">
        <v>6609</v>
      </c>
    </row>
    <row r="8733" spans="46:58" x14ac:dyDescent="0.25">
      <c r="AT8733" t="s">
        <v>223</v>
      </c>
      <c r="AX8733" t="s">
        <v>8055</v>
      </c>
      <c r="AY8733" s="104">
        <v>46120.410416666666</v>
      </c>
      <c r="AZ8733">
        <v>2062537</v>
      </c>
      <c r="BA8733" t="s">
        <v>4728</v>
      </c>
      <c r="BB8733" t="s">
        <v>5989</v>
      </c>
      <c r="BF8733" t="s">
        <v>5920</v>
      </c>
    </row>
    <row r="8734" spans="46:58" x14ac:dyDescent="0.25">
      <c r="AT8734" t="s">
        <v>2403</v>
      </c>
      <c r="AX8734" t="s">
        <v>4926</v>
      </c>
      <c r="AY8734" s="104">
        <v>46120.411111111112</v>
      </c>
      <c r="AZ8734">
        <v>177431</v>
      </c>
      <c r="BA8734" t="s">
        <v>4728</v>
      </c>
      <c r="BB8734" t="s">
        <v>5989</v>
      </c>
      <c r="BF8734" t="s">
        <v>5942</v>
      </c>
    </row>
    <row r="8735" spans="46:58" x14ac:dyDescent="0.25">
      <c r="AT8735" t="s">
        <v>1284</v>
      </c>
      <c r="AX8735" t="s">
        <v>5535</v>
      </c>
      <c r="AY8735" s="104">
        <v>46120.411111111112</v>
      </c>
      <c r="AZ8735">
        <v>138036</v>
      </c>
      <c r="BA8735" t="s">
        <v>4728</v>
      </c>
      <c r="BB8735" t="s">
        <v>5989</v>
      </c>
      <c r="BF8735" t="s">
        <v>4781</v>
      </c>
    </row>
    <row r="8736" spans="46:58" x14ac:dyDescent="0.25">
      <c r="AT8736" t="s">
        <v>551</v>
      </c>
      <c r="AX8736" t="s">
        <v>4968</v>
      </c>
      <c r="AY8736" s="104">
        <v>46120.411111111112</v>
      </c>
      <c r="AZ8736">
        <v>259961</v>
      </c>
      <c r="BA8736" t="s">
        <v>4728</v>
      </c>
      <c r="BB8736" t="s">
        <v>5989</v>
      </c>
      <c r="BF8736" t="s">
        <v>5931</v>
      </c>
    </row>
    <row r="8737" spans="46:58" x14ac:dyDescent="0.25">
      <c r="AT8737" t="s">
        <v>1894</v>
      </c>
      <c r="AX8737" t="s">
        <v>7103</v>
      </c>
      <c r="AY8737" s="104">
        <v>46120.411111111112</v>
      </c>
      <c r="AZ8737">
        <v>513239</v>
      </c>
      <c r="BA8737" t="s">
        <v>4728</v>
      </c>
      <c r="BB8737" t="s">
        <v>5989</v>
      </c>
      <c r="BF8737" t="s">
        <v>5918</v>
      </c>
    </row>
    <row r="8738" spans="46:58" x14ac:dyDescent="0.25">
      <c r="AT8738" t="s">
        <v>1276</v>
      </c>
      <c r="AX8738" t="s">
        <v>4877</v>
      </c>
      <c r="AY8738" s="104">
        <v>46120.411111111112</v>
      </c>
      <c r="AZ8738">
        <v>76158</v>
      </c>
      <c r="BA8738" t="s">
        <v>4728</v>
      </c>
      <c r="BB8738" t="s">
        <v>5989</v>
      </c>
      <c r="BF8738" t="s">
        <v>5925</v>
      </c>
    </row>
    <row r="8739" spans="46:58" x14ac:dyDescent="0.25">
      <c r="AT8739" t="s">
        <v>1941</v>
      </c>
      <c r="AX8739" t="s">
        <v>4757</v>
      </c>
      <c r="AY8739" s="104">
        <v>46120.411805555559</v>
      </c>
      <c r="AZ8739">
        <v>601882</v>
      </c>
      <c r="BA8739" t="s">
        <v>4728</v>
      </c>
      <c r="BB8739" t="s">
        <v>5989</v>
      </c>
      <c r="BF8739" t="s">
        <v>5920</v>
      </c>
    </row>
    <row r="8740" spans="46:58" x14ac:dyDescent="0.25">
      <c r="AT8740" t="s">
        <v>1559</v>
      </c>
      <c r="AX8740" t="s">
        <v>6290</v>
      </c>
      <c r="AY8740" s="104">
        <v>46120.412499999999</v>
      </c>
      <c r="AZ8740">
        <v>1331307</v>
      </c>
      <c r="BA8740" t="s">
        <v>4761</v>
      </c>
      <c r="BB8740" t="s">
        <v>5989</v>
      </c>
      <c r="BF8740" t="s">
        <v>5966</v>
      </c>
    </row>
    <row r="8741" spans="46:58" x14ac:dyDescent="0.25">
      <c r="AT8741" t="s">
        <v>1584</v>
      </c>
      <c r="AX8741" t="s">
        <v>5535</v>
      </c>
      <c r="AY8741" s="104">
        <v>46120.412499999999</v>
      </c>
      <c r="AZ8741">
        <v>1567660</v>
      </c>
      <c r="BA8741" t="s">
        <v>4728</v>
      </c>
      <c r="BB8741" t="s">
        <v>5989</v>
      </c>
      <c r="BF8741" t="s">
        <v>5920</v>
      </c>
    </row>
    <row r="8742" spans="46:58" x14ac:dyDescent="0.25">
      <c r="AT8742" t="s">
        <v>516</v>
      </c>
      <c r="AX8742" t="s">
        <v>5535</v>
      </c>
      <c r="AY8742" s="104">
        <v>46120.412499999999</v>
      </c>
      <c r="AZ8742">
        <v>282735</v>
      </c>
      <c r="BA8742" t="s">
        <v>4728</v>
      </c>
      <c r="BB8742" t="s">
        <v>5989</v>
      </c>
      <c r="BF8742" t="s">
        <v>4781</v>
      </c>
    </row>
    <row r="8743" spans="46:58" x14ac:dyDescent="0.25">
      <c r="AT8743" t="s">
        <v>1276</v>
      </c>
      <c r="AX8743" t="s">
        <v>8051</v>
      </c>
      <c r="AY8743" s="104">
        <v>46120.413888888892</v>
      </c>
      <c r="AZ8743">
        <v>724666</v>
      </c>
      <c r="BA8743" t="s">
        <v>4728</v>
      </c>
      <c r="BB8743" t="s">
        <v>5989</v>
      </c>
      <c r="BF8743" t="s">
        <v>5920</v>
      </c>
    </row>
    <row r="8744" spans="46:58" x14ac:dyDescent="0.25">
      <c r="AT8744" t="s">
        <v>432</v>
      </c>
      <c r="AX8744" t="s">
        <v>4806</v>
      </c>
      <c r="AY8744" s="104">
        <v>46120.413888888892</v>
      </c>
      <c r="AZ8744">
        <v>381984</v>
      </c>
      <c r="BA8744" t="s">
        <v>4728</v>
      </c>
      <c r="BB8744" t="s">
        <v>5989</v>
      </c>
      <c r="BF8744" t="s">
        <v>5931</v>
      </c>
    </row>
    <row r="8745" spans="46:58" x14ac:dyDescent="0.25">
      <c r="AT8745" t="s">
        <v>1078</v>
      </c>
      <c r="AX8745" t="s">
        <v>6750</v>
      </c>
      <c r="AY8745" s="104">
        <v>46120.413888888892</v>
      </c>
      <c r="AZ8745">
        <v>929062</v>
      </c>
      <c r="BA8745" t="s">
        <v>4728</v>
      </c>
      <c r="BB8745" t="s">
        <v>5989</v>
      </c>
      <c r="BF8745" t="s">
        <v>5942</v>
      </c>
    </row>
    <row r="8746" spans="46:58" x14ac:dyDescent="0.25">
      <c r="AT8746" t="s">
        <v>414</v>
      </c>
      <c r="AX8746" t="s">
        <v>5045</v>
      </c>
      <c r="AY8746" s="104">
        <v>46120.413888888892</v>
      </c>
      <c r="AZ8746">
        <v>363150</v>
      </c>
      <c r="BA8746" t="s">
        <v>4761</v>
      </c>
      <c r="BB8746" t="s">
        <v>5989</v>
      </c>
      <c r="BF8746" t="s">
        <v>5966</v>
      </c>
    </row>
    <row r="8747" spans="46:58" x14ac:dyDescent="0.25">
      <c r="AT8747" t="s">
        <v>2403</v>
      </c>
      <c r="AX8747" t="s">
        <v>4826</v>
      </c>
      <c r="AY8747" s="104">
        <v>46120.414583333331</v>
      </c>
      <c r="AZ8747">
        <v>1450162</v>
      </c>
      <c r="BA8747" t="s">
        <v>4728</v>
      </c>
      <c r="BB8747" t="s">
        <v>5989</v>
      </c>
      <c r="BF8747" t="s">
        <v>5942</v>
      </c>
    </row>
    <row r="8748" spans="46:58" x14ac:dyDescent="0.25">
      <c r="AT8748" t="s">
        <v>551</v>
      </c>
      <c r="AX8748" t="s">
        <v>5272</v>
      </c>
      <c r="AY8748" s="104">
        <v>46120.415277777778</v>
      </c>
      <c r="AZ8748">
        <v>186000</v>
      </c>
      <c r="BA8748" t="s">
        <v>4728</v>
      </c>
      <c r="BB8748" t="s">
        <v>5989</v>
      </c>
      <c r="BF8748" t="s">
        <v>4781</v>
      </c>
    </row>
    <row r="8749" spans="46:58" x14ac:dyDescent="0.25">
      <c r="AT8749" t="s">
        <v>967</v>
      </c>
      <c r="AX8749" t="s">
        <v>4825</v>
      </c>
      <c r="AY8749" s="104">
        <v>46120.415277777778</v>
      </c>
      <c r="AZ8749">
        <v>555393</v>
      </c>
      <c r="BA8749" t="s">
        <v>4728</v>
      </c>
      <c r="BB8749" t="s">
        <v>5989</v>
      </c>
      <c r="BF8749" t="s">
        <v>4781</v>
      </c>
    </row>
    <row r="8750" spans="46:58" x14ac:dyDescent="0.25">
      <c r="AT8750" t="s">
        <v>1559</v>
      </c>
      <c r="AX8750" t="s">
        <v>5812</v>
      </c>
      <c r="AY8750" s="104">
        <v>46120.415972222225</v>
      </c>
      <c r="AZ8750">
        <v>192596</v>
      </c>
      <c r="BA8750" t="s">
        <v>4728</v>
      </c>
      <c r="BB8750" t="s">
        <v>5989</v>
      </c>
      <c r="BF8750" t="s">
        <v>5925</v>
      </c>
    </row>
    <row r="8751" spans="46:58" x14ac:dyDescent="0.25">
      <c r="AT8751" t="s">
        <v>78</v>
      </c>
      <c r="AX8751" t="s">
        <v>4818</v>
      </c>
      <c r="AY8751" s="104">
        <v>46120.416666666664</v>
      </c>
      <c r="AZ8751">
        <v>347989</v>
      </c>
      <c r="BA8751" t="s">
        <v>4728</v>
      </c>
      <c r="BB8751" t="s">
        <v>5989</v>
      </c>
      <c r="BF8751" t="s">
        <v>5956</v>
      </c>
    </row>
    <row r="8752" spans="46:58" x14ac:dyDescent="0.25">
      <c r="AT8752" t="s">
        <v>1292</v>
      </c>
      <c r="AX8752" t="s">
        <v>5001</v>
      </c>
      <c r="AY8752" s="104">
        <v>46120.416666666664</v>
      </c>
      <c r="AZ8752">
        <v>1113742</v>
      </c>
      <c r="BA8752" t="s">
        <v>4761</v>
      </c>
      <c r="BB8752" t="s">
        <v>5989</v>
      </c>
      <c r="BF8752" t="s">
        <v>5948</v>
      </c>
    </row>
    <row r="8753" spans="46:58" x14ac:dyDescent="0.25">
      <c r="AT8753" t="s">
        <v>71</v>
      </c>
      <c r="AX8753" t="s">
        <v>5013</v>
      </c>
      <c r="AY8753" s="104">
        <v>46120.418055555558</v>
      </c>
      <c r="AZ8753">
        <v>360105</v>
      </c>
      <c r="BA8753" t="s">
        <v>4728</v>
      </c>
      <c r="BB8753" t="s">
        <v>5989</v>
      </c>
      <c r="BF8753" t="s">
        <v>5958</v>
      </c>
    </row>
    <row r="8754" spans="46:58" x14ac:dyDescent="0.25">
      <c r="AT8754" t="s">
        <v>2383</v>
      </c>
      <c r="AX8754" t="s">
        <v>5256</v>
      </c>
      <c r="AY8754" s="104">
        <v>46120.418055555558</v>
      </c>
      <c r="AZ8754">
        <v>708160</v>
      </c>
      <c r="BA8754" t="s">
        <v>4728</v>
      </c>
      <c r="BB8754" t="s">
        <v>5989</v>
      </c>
      <c r="BF8754" t="s">
        <v>5942</v>
      </c>
    </row>
    <row r="8755" spans="46:58" x14ac:dyDescent="0.25">
      <c r="AT8755" t="s">
        <v>516</v>
      </c>
      <c r="AX8755" t="s">
        <v>4903</v>
      </c>
      <c r="AY8755" s="104">
        <v>46120.418055555558</v>
      </c>
      <c r="AZ8755">
        <v>113684</v>
      </c>
      <c r="BA8755" t="s">
        <v>4728</v>
      </c>
      <c r="BB8755" t="s">
        <v>5989</v>
      </c>
      <c r="BF8755" t="s">
        <v>5942</v>
      </c>
    </row>
    <row r="8756" spans="46:58" x14ac:dyDescent="0.25">
      <c r="AT8756" t="s">
        <v>1894</v>
      </c>
      <c r="AX8756" t="s">
        <v>5550</v>
      </c>
      <c r="AY8756" s="104">
        <v>46120.418055555558</v>
      </c>
      <c r="AZ8756">
        <v>886158</v>
      </c>
      <c r="BA8756" t="s">
        <v>4761</v>
      </c>
      <c r="BB8756" t="s">
        <v>5989</v>
      </c>
      <c r="BF8756" t="s">
        <v>5966</v>
      </c>
    </row>
    <row r="8757" spans="46:58" x14ac:dyDescent="0.25">
      <c r="AT8757" t="s">
        <v>72</v>
      </c>
      <c r="AU8757" t="s">
        <v>217</v>
      </c>
      <c r="AX8757" t="s">
        <v>4747</v>
      </c>
      <c r="AY8757" s="104">
        <v>46120.418055555558</v>
      </c>
      <c r="AZ8757">
        <v>291469</v>
      </c>
      <c r="BA8757" t="s">
        <v>4728</v>
      </c>
      <c r="BB8757" t="s">
        <v>5989</v>
      </c>
      <c r="BC8757" t="s">
        <v>4731</v>
      </c>
      <c r="BF8757" t="s">
        <v>6382</v>
      </c>
    </row>
    <row r="8758" spans="46:58" x14ac:dyDescent="0.25">
      <c r="AT8758" t="s">
        <v>432</v>
      </c>
      <c r="AX8758" t="s">
        <v>4944</v>
      </c>
      <c r="AY8758" s="104">
        <v>46120.418055555558</v>
      </c>
      <c r="AZ8758">
        <v>530119</v>
      </c>
      <c r="BA8758" t="s">
        <v>4761</v>
      </c>
      <c r="BB8758" t="s">
        <v>5989</v>
      </c>
      <c r="BF8758" t="s">
        <v>5966</v>
      </c>
    </row>
    <row r="8759" spans="46:58" x14ac:dyDescent="0.25">
      <c r="AT8759" t="s">
        <v>852</v>
      </c>
      <c r="AX8759" t="s">
        <v>4755</v>
      </c>
      <c r="AY8759" s="104">
        <v>46120.418749999997</v>
      </c>
      <c r="AZ8759">
        <v>493831</v>
      </c>
      <c r="BA8759" t="s">
        <v>4728</v>
      </c>
      <c r="BB8759" t="s">
        <v>5989</v>
      </c>
      <c r="BF8759" t="s">
        <v>5931</v>
      </c>
    </row>
    <row r="8760" spans="46:58" x14ac:dyDescent="0.25">
      <c r="AT8760" t="s">
        <v>551</v>
      </c>
      <c r="AU8760" t="s">
        <v>1688</v>
      </c>
      <c r="AX8760" t="s">
        <v>7349</v>
      </c>
      <c r="AY8760" s="104">
        <v>46120.418749999997</v>
      </c>
      <c r="AZ8760">
        <v>293544</v>
      </c>
      <c r="BA8760" t="s">
        <v>4728</v>
      </c>
      <c r="BB8760" t="s">
        <v>5989</v>
      </c>
      <c r="BC8760" t="s">
        <v>4731</v>
      </c>
      <c r="BF8760" t="s">
        <v>6240</v>
      </c>
    </row>
    <row r="8761" spans="46:58" x14ac:dyDescent="0.25">
      <c r="AT8761" t="s">
        <v>1559</v>
      </c>
      <c r="AX8761" t="s">
        <v>6450</v>
      </c>
      <c r="AY8761" s="104">
        <v>46120.418749999997</v>
      </c>
      <c r="AZ8761">
        <v>389610</v>
      </c>
      <c r="BA8761" t="s">
        <v>4728</v>
      </c>
      <c r="BB8761" t="s">
        <v>5989</v>
      </c>
      <c r="BF8761" t="s">
        <v>5942</v>
      </c>
    </row>
    <row r="8762" spans="46:58" x14ac:dyDescent="0.25">
      <c r="AT8762" t="s">
        <v>1134</v>
      </c>
      <c r="AX8762" t="s">
        <v>8056</v>
      </c>
      <c r="AY8762" s="104">
        <v>46120.419444444444</v>
      </c>
      <c r="AZ8762">
        <v>1853075</v>
      </c>
      <c r="BA8762" t="s">
        <v>4761</v>
      </c>
      <c r="BB8762" t="s">
        <v>5989</v>
      </c>
      <c r="BF8762" t="s">
        <v>5966</v>
      </c>
    </row>
    <row r="8763" spans="46:58" x14ac:dyDescent="0.25">
      <c r="AT8763" t="s">
        <v>1531</v>
      </c>
      <c r="AX8763" t="s">
        <v>7180</v>
      </c>
      <c r="AY8763" s="104">
        <v>46120.419444444444</v>
      </c>
      <c r="AZ8763">
        <v>393585</v>
      </c>
      <c r="BA8763" t="s">
        <v>4728</v>
      </c>
      <c r="BB8763" t="s">
        <v>5989</v>
      </c>
      <c r="BF8763" t="s">
        <v>5931</v>
      </c>
    </row>
    <row r="8764" spans="46:58" x14ac:dyDescent="0.25">
      <c r="AT8764" t="s">
        <v>1941</v>
      </c>
      <c r="AX8764" t="s">
        <v>4915</v>
      </c>
      <c r="AY8764" s="104">
        <v>46120.420138888891</v>
      </c>
      <c r="AZ8764">
        <v>1021570</v>
      </c>
      <c r="BA8764" t="s">
        <v>4728</v>
      </c>
      <c r="BB8764" t="s">
        <v>5989</v>
      </c>
      <c r="BF8764" t="s">
        <v>5931</v>
      </c>
    </row>
    <row r="8765" spans="46:58" x14ac:dyDescent="0.25">
      <c r="AX8765" t="s">
        <v>5108</v>
      </c>
      <c r="AY8765" s="104">
        <v>46120.420138888891</v>
      </c>
      <c r="AZ8765">
        <v>46996</v>
      </c>
      <c r="BA8765" t="s">
        <v>4728</v>
      </c>
      <c r="BB8765" t="s">
        <v>5989</v>
      </c>
    </row>
    <row r="8766" spans="46:58" x14ac:dyDescent="0.25">
      <c r="AT8766" t="s">
        <v>516</v>
      </c>
      <c r="AX8766" t="s">
        <v>8057</v>
      </c>
      <c r="AY8766" s="104">
        <v>46120.42083333333</v>
      </c>
      <c r="AZ8766">
        <v>210867</v>
      </c>
      <c r="BA8766" t="s">
        <v>4728</v>
      </c>
      <c r="BB8766" t="s">
        <v>5989</v>
      </c>
      <c r="BF8766" t="s">
        <v>6069</v>
      </c>
    </row>
    <row r="8767" spans="46:58" x14ac:dyDescent="0.25">
      <c r="AT8767" t="s">
        <v>1945</v>
      </c>
      <c r="AX8767" t="s">
        <v>4782</v>
      </c>
      <c r="AY8767" s="104">
        <v>46120.42083333333</v>
      </c>
      <c r="AZ8767">
        <v>391072</v>
      </c>
      <c r="BA8767" t="s">
        <v>4728</v>
      </c>
      <c r="BB8767" t="s">
        <v>5989</v>
      </c>
      <c r="BF8767" t="s">
        <v>5931</v>
      </c>
    </row>
    <row r="8768" spans="46:58" x14ac:dyDescent="0.25">
      <c r="AT8768" t="s">
        <v>1894</v>
      </c>
      <c r="AX8768" t="s">
        <v>8058</v>
      </c>
      <c r="AY8768" s="104">
        <v>46120.421527777777</v>
      </c>
      <c r="AZ8768">
        <v>1346902</v>
      </c>
      <c r="BA8768" t="s">
        <v>4761</v>
      </c>
      <c r="BB8768" t="s">
        <v>5989</v>
      </c>
      <c r="BF8768" t="s">
        <v>5966</v>
      </c>
    </row>
    <row r="8769" spans="46:58" x14ac:dyDescent="0.25">
      <c r="AT8769" t="s">
        <v>1292</v>
      </c>
      <c r="AX8769" t="s">
        <v>4782</v>
      </c>
      <c r="AY8769" s="104">
        <v>46120.422222222223</v>
      </c>
      <c r="AZ8769">
        <v>277039</v>
      </c>
      <c r="BA8769" t="s">
        <v>4728</v>
      </c>
      <c r="BB8769" t="s">
        <v>5989</v>
      </c>
      <c r="BF8769" t="s">
        <v>5942</v>
      </c>
    </row>
    <row r="8770" spans="46:58" x14ac:dyDescent="0.25">
      <c r="AT8770" t="s">
        <v>78</v>
      </c>
      <c r="AX8770" t="s">
        <v>5596</v>
      </c>
      <c r="AY8770" s="104">
        <v>46120.42291666667</v>
      </c>
      <c r="AZ8770">
        <v>879769</v>
      </c>
      <c r="BA8770" t="s">
        <v>4728</v>
      </c>
      <c r="BB8770" t="s">
        <v>5989</v>
      </c>
      <c r="BF8770" t="s">
        <v>5948</v>
      </c>
    </row>
    <row r="8771" spans="46:58" x14ac:dyDescent="0.25">
      <c r="AT8771" t="s">
        <v>551</v>
      </c>
      <c r="AU8771" t="s">
        <v>2142</v>
      </c>
      <c r="AX8771" t="s">
        <v>4877</v>
      </c>
      <c r="AY8771" s="104">
        <v>46120.42291666667</v>
      </c>
      <c r="AZ8771">
        <v>125150</v>
      </c>
      <c r="BA8771" t="s">
        <v>4728</v>
      </c>
      <c r="BB8771" t="s">
        <v>5989</v>
      </c>
      <c r="BC8771" t="s">
        <v>4731</v>
      </c>
      <c r="BF8771" t="s">
        <v>6251</v>
      </c>
    </row>
    <row r="8772" spans="46:58" x14ac:dyDescent="0.25">
      <c r="AT8772" t="s">
        <v>967</v>
      </c>
      <c r="AX8772" t="s">
        <v>5311</v>
      </c>
      <c r="AY8772" s="104">
        <v>46120.42291666667</v>
      </c>
      <c r="AZ8772">
        <v>591172</v>
      </c>
      <c r="BA8772" t="s">
        <v>4728</v>
      </c>
      <c r="BB8772" t="s">
        <v>5989</v>
      </c>
      <c r="BF8772" t="s">
        <v>5931</v>
      </c>
    </row>
    <row r="8773" spans="46:58" x14ac:dyDescent="0.25">
      <c r="AT8773" t="s">
        <v>1276</v>
      </c>
      <c r="AX8773" t="s">
        <v>5514</v>
      </c>
      <c r="AY8773" s="104">
        <v>46120.42291666667</v>
      </c>
      <c r="AZ8773">
        <v>834707</v>
      </c>
      <c r="BA8773" t="s">
        <v>4761</v>
      </c>
      <c r="BB8773" t="s">
        <v>5989</v>
      </c>
      <c r="BF8773" t="s">
        <v>5966</v>
      </c>
    </row>
    <row r="8774" spans="46:58" x14ac:dyDescent="0.25">
      <c r="AT8774" t="s">
        <v>71</v>
      </c>
      <c r="AX8774" t="s">
        <v>4877</v>
      </c>
      <c r="AY8774" s="104">
        <v>46120.423611111109</v>
      </c>
      <c r="AZ8774">
        <v>664008</v>
      </c>
      <c r="BA8774" t="s">
        <v>4761</v>
      </c>
      <c r="BB8774" t="s">
        <v>5989</v>
      </c>
      <c r="BF8774" t="s">
        <v>5966</v>
      </c>
    </row>
    <row r="8775" spans="46:58" x14ac:dyDescent="0.25">
      <c r="AT8775" t="s">
        <v>220</v>
      </c>
      <c r="AX8775" t="s">
        <v>4877</v>
      </c>
      <c r="AY8775" s="104">
        <v>46120.425000000003</v>
      </c>
      <c r="AZ8775">
        <v>155469</v>
      </c>
      <c r="BA8775" t="s">
        <v>4728</v>
      </c>
      <c r="BB8775" t="s">
        <v>5989</v>
      </c>
      <c r="BF8775" t="s">
        <v>5966</v>
      </c>
    </row>
    <row r="8776" spans="46:58" x14ac:dyDescent="0.25">
      <c r="AT8776" t="s">
        <v>432</v>
      </c>
      <c r="AX8776">
        <v>18062394145</v>
      </c>
      <c r="AY8776" s="104">
        <v>46120.425000000003</v>
      </c>
      <c r="AZ8776">
        <v>419059</v>
      </c>
      <c r="BA8776" t="s">
        <v>4761</v>
      </c>
      <c r="BB8776" t="s">
        <v>5989</v>
      </c>
      <c r="BF8776" t="s">
        <v>5966</v>
      </c>
    </row>
    <row r="8777" spans="46:58" x14ac:dyDescent="0.25">
      <c r="AT8777" t="s">
        <v>2624</v>
      </c>
      <c r="AX8777" t="s">
        <v>4921</v>
      </c>
      <c r="AY8777" s="104">
        <v>46120.425000000003</v>
      </c>
      <c r="AZ8777">
        <v>574881</v>
      </c>
      <c r="BA8777" t="s">
        <v>4728</v>
      </c>
      <c r="BB8777" t="s">
        <v>5989</v>
      </c>
      <c r="BF8777" t="s">
        <v>5942</v>
      </c>
    </row>
    <row r="8778" spans="46:58" x14ac:dyDescent="0.25">
      <c r="AT8778" t="s">
        <v>1559</v>
      </c>
      <c r="AX8778" t="s">
        <v>5095</v>
      </c>
      <c r="AY8778" s="104">
        <v>46120.425000000003</v>
      </c>
      <c r="AZ8778">
        <v>427727</v>
      </c>
      <c r="BA8778" t="s">
        <v>4728</v>
      </c>
      <c r="BB8778" t="s">
        <v>5989</v>
      </c>
      <c r="BF8778" t="s">
        <v>5925</v>
      </c>
    </row>
    <row r="8779" spans="46:58" x14ac:dyDescent="0.25">
      <c r="AT8779" t="s">
        <v>2335</v>
      </c>
      <c r="AX8779" t="s">
        <v>4784</v>
      </c>
      <c r="AY8779" s="104">
        <v>46120.425694444442</v>
      </c>
      <c r="AZ8779">
        <v>80567</v>
      </c>
      <c r="BA8779" t="s">
        <v>4728</v>
      </c>
      <c r="BB8779" t="s">
        <v>5989</v>
      </c>
      <c r="BF8779" t="s">
        <v>4781</v>
      </c>
    </row>
    <row r="8780" spans="46:58" x14ac:dyDescent="0.25">
      <c r="AT8780" t="s">
        <v>516</v>
      </c>
      <c r="AX8780" t="s">
        <v>6285</v>
      </c>
      <c r="AY8780" s="104">
        <v>46120.425694444442</v>
      </c>
      <c r="AZ8780">
        <v>253025</v>
      </c>
      <c r="BA8780" t="s">
        <v>4728</v>
      </c>
      <c r="BB8780" t="s">
        <v>5989</v>
      </c>
      <c r="BF8780" t="s">
        <v>5918</v>
      </c>
    </row>
    <row r="8781" spans="46:58" x14ac:dyDescent="0.25">
      <c r="AT8781" t="s">
        <v>308</v>
      </c>
      <c r="AX8781" t="s">
        <v>4784</v>
      </c>
      <c r="AY8781" s="104">
        <v>46120.426388888889</v>
      </c>
      <c r="AZ8781">
        <v>473150</v>
      </c>
      <c r="BA8781" t="s">
        <v>4728</v>
      </c>
      <c r="BB8781" t="s">
        <v>5989</v>
      </c>
      <c r="BF8781" t="s">
        <v>5950</v>
      </c>
    </row>
    <row r="8782" spans="46:58" x14ac:dyDescent="0.25">
      <c r="AT8782" t="s">
        <v>852</v>
      </c>
      <c r="AU8782" t="s">
        <v>220</v>
      </c>
      <c r="AV8782" t="s">
        <v>1688</v>
      </c>
      <c r="AX8782" t="s">
        <v>4877</v>
      </c>
      <c r="AY8782" s="104">
        <v>46120.426388888889</v>
      </c>
      <c r="AZ8782">
        <v>743435</v>
      </c>
      <c r="BA8782" t="s">
        <v>4728</v>
      </c>
      <c r="BB8782" t="s">
        <v>5989</v>
      </c>
      <c r="BC8782" t="s">
        <v>4731</v>
      </c>
      <c r="BF8782" t="s">
        <v>8059</v>
      </c>
    </row>
    <row r="8783" spans="46:58" x14ac:dyDescent="0.25">
      <c r="AT8783" t="s">
        <v>1531</v>
      </c>
      <c r="AX8783" t="s">
        <v>7704</v>
      </c>
      <c r="AY8783" s="104">
        <v>46120.426388888889</v>
      </c>
      <c r="AZ8783">
        <v>346517</v>
      </c>
      <c r="BA8783" t="s">
        <v>4728</v>
      </c>
      <c r="BB8783" t="s">
        <v>5989</v>
      </c>
      <c r="BF8783" t="s">
        <v>5931</v>
      </c>
    </row>
    <row r="8784" spans="46:58" x14ac:dyDescent="0.25">
      <c r="AT8784" t="s">
        <v>2142</v>
      </c>
      <c r="AX8784" t="s">
        <v>4776</v>
      </c>
      <c r="AY8784" s="104">
        <v>46120.427083333336</v>
      </c>
      <c r="AZ8784">
        <v>345544</v>
      </c>
      <c r="BA8784" t="s">
        <v>4728</v>
      </c>
      <c r="BB8784" t="s">
        <v>5989</v>
      </c>
      <c r="BF8784" t="s">
        <v>5918</v>
      </c>
    </row>
    <row r="8785" spans="46:58" x14ac:dyDescent="0.25">
      <c r="AT8785" t="s">
        <v>1276</v>
      </c>
      <c r="AX8785" t="s">
        <v>5216</v>
      </c>
      <c r="AY8785" s="104">
        <v>46120.427083333336</v>
      </c>
      <c r="AZ8785">
        <v>84540</v>
      </c>
      <c r="BA8785" t="s">
        <v>4728</v>
      </c>
      <c r="BB8785" t="s">
        <v>5989</v>
      </c>
      <c r="BF8785" t="s">
        <v>5925</v>
      </c>
    </row>
    <row r="8786" spans="46:58" x14ac:dyDescent="0.25">
      <c r="AT8786" t="s">
        <v>72</v>
      </c>
      <c r="AX8786" t="s">
        <v>7910</v>
      </c>
      <c r="AY8786" s="104">
        <v>46120.427777777775</v>
      </c>
      <c r="AZ8786">
        <v>300563</v>
      </c>
      <c r="BA8786" t="s">
        <v>4728</v>
      </c>
      <c r="BB8786" t="s">
        <v>5989</v>
      </c>
      <c r="BF8786" t="s">
        <v>5958</v>
      </c>
    </row>
    <row r="8787" spans="46:58" x14ac:dyDescent="0.25">
      <c r="AT8787" t="s">
        <v>836</v>
      </c>
      <c r="AX8787" t="s">
        <v>4968</v>
      </c>
      <c r="AY8787" s="104">
        <v>46120.429166666669</v>
      </c>
      <c r="AZ8787">
        <v>420798</v>
      </c>
      <c r="BA8787" t="s">
        <v>4728</v>
      </c>
      <c r="BB8787" t="s">
        <v>5989</v>
      </c>
      <c r="BF8787" t="s">
        <v>5931</v>
      </c>
    </row>
    <row r="8788" spans="46:58" x14ac:dyDescent="0.25">
      <c r="AT8788" t="s">
        <v>2561</v>
      </c>
      <c r="AX8788" t="s">
        <v>5216</v>
      </c>
      <c r="AY8788" s="104">
        <v>46120.429861111108</v>
      </c>
      <c r="AZ8788">
        <v>402793</v>
      </c>
      <c r="BA8788" t="s">
        <v>4728</v>
      </c>
      <c r="BB8788" t="s">
        <v>5989</v>
      </c>
      <c r="BF8788" t="s">
        <v>5918</v>
      </c>
    </row>
    <row r="8789" spans="46:58" x14ac:dyDescent="0.25">
      <c r="AT8789" t="s">
        <v>2383</v>
      </c>
      <c r="AX8789">
        <v>18062394145</v>
      </c>
      <c r="AY8789" s="104">
        <v>46120.429861111108</v>
      </c>
      <c r="AZ8789">
        <v>349052</v>
      </c>
      <c r="BA8789" t="s">
        <v>4761</v>
      </c>
      <c r="BB8789" t="s">
        <v>5989</v>
      </c>
      <c r="BF8789" t="s">
        <v>5966</v>
      </c>
    </row>
    <row r="8790" spans="46:58" x14ac:dyDescent="0.25">
      <c r="AT8790" t="s">
        <v>866</v>
      </c>
      <c r="AX8790" t="s">
        <v>5157</v>
      </c>
      <c r="AY8790" s="104">
        <v>46120.430555555555</v>
      </c>
      <c r="AZ8790">
        <v>561529</v>
      </c>
      <c r="BA8790" t="s">
        <v>4728</v>
      </c>
      <c r="BB8790" t="s">
        <v>5989</v>
      </c>
      <c r="BF8790" t="s">
        <v>5918</v>
      </c>
    </row>
    <row r="8791" spans="46:58" x14ac:dyDescent="0.25">
      <c r="AT8791" t="s">
        <v>414</v>
      </c>
      <c r="AX8791" t="s">
        <v>4765</v>
      </c>
      <c r="AY8791" s="104">
        <v>46120.430555555555</v>
      </c>
      <c r="AZ8791">
        <v>420906</v>
      </c>
      <c r="BA8791" t="s">
        <v>4728</v>
      </c>
      <c r="BB8791" t="s">
        <v>5989</v>
      </c>
      <c r="BF8791" t="s">
        <v>5931</v>
      </c>
    </row>
    <row r="8792" spans="46:58" x14ac:dyDescent="0.25">
      <c r="AT8792" t="s">
        <v>516</v>
      </c>
      <c r="AX8792" t="s">
        <v>6673</v>
      </c>
      <c r="AY8792" s="104">
        <v>46120.430555555555</v>
      </c>
      <c r="AZ8792">
        <v>401449</v>
      </c>
      <c r="BA8792" t="s">
        <v>4761</v>
      </c>
      <c r="BB8792" t="s">
        <v>5989</v>
      </c>
      <c r="BF8792" t="s">
        <v>5966</v>
      </c>
    </row>
    <row r="8793" spans="46:58" x14ac:dyDescent="0.25">
      <c r="AT8793" t="s">
        <v>432</v>
      </c>
      <c r="AU8793" t="s">
        <v>2142</v>
      </c>
      <c r="AX8793" t="s">
        <v>4988</v>
      </c>
      <c r="AY8793" s="104">
        <v>46120.431250000001</v>
      </c>
      <c r="AZ8793">
        <v>1297705</v>
      </c>
      <c r="BA8793" t="s">
        <v>4761</v>
      </c>
      <c r="BB8793" t="s">
        <v>5989</v>
      </c>
      <c r="BC8793" t="s">
        <v>4731</v>
      </c>
      <c r="BF8793" t="s">
        <v>6251</v>
      </c>
    </row>
    <row r="8794" spans="46:58" x14ac:dyDescent="0.25">
      <c r="AT8794" t="s">
        <v>1559</v>
      </c>
      <c r="AX8794" t="s">
        <v>8060</v>
      </c>
      <c r="AY8794" s="104">
        <v>46120.431250000001</v>
      </c>
      <c r="AZ8794">
        <v>1459612</v>
      </c>
      <c r="BA8794" t="s">
        <v>4728</v>
      </c>
      <c r="BB8794" t="s">
        <v>5989</v>
      </c>
      <c r="BF8794" t="s">
        <v>5918</v>
      </c>
    </row>
    <row r="8795" spans="46:58" x14ac:dyDescent="0.25">
      <c r="AT8795" t="s">
        <v>1276</v>
      </c>
      <c r="AX8795" t="s">
        <v>6616</v>
      </c>
      <c r="AY8795" s="104">
        <v>46120.431250000001</v>
      </c>
      <c r="AZ8795">
        <v>73404</v>
      </c>
      <c r="BA8795" t="s">
        <v>4728</v>
      </c>
      <c r="BB8795" t="s">
        <v>5989</v>
      </c>
      <c r="BF8795" t="s">
        <v>5942</v>
      </c>
    </row>
    <row r="8796" spans="46:58" x14ac:dyDescent="0.25">
      <c r="AT8796" t="s">
        <v>967</v>
      </c>
      <c r="AX8796" t="s">
        <v>4944</v>
      </c>
      <c r="AY8796" s="104">
        <v>46120.431250000001</v>
      </c>
      <c r="AZ8796">
        <v>378007</v>
      </c>
      <c r="BA8796" t="s">
        <v>4728</v>
      </c>
      <c r="BB8796" t="s">
        <v>5989</v>
      </c>
      <c r="BF8796" t="s">
        <v>5950</v>
      </c>
    </row>
    <row r="8797" spans="46:58" x14ac:dyDescent="0.25">
      <c r="AT8797" t="s">
        <v>205</v>
      </c>
      <c r="AU8797" t="s">
        <v>2142</v>
      </c>
      <c r="AX8797" t="s">
        <v>4818</v>
      </c>
      <c r="AY8797" s="104">
        <v>46120.431944444441</v>
      </c>
      <c r="AZ8797">
        <v>1024569</v>
      </c>
      <c r="BA8797" t="s">
        <v>4761</v>
      </c>
      <c r="BB8797" t="s">
        <v>5989</v>
      </c>
      <c r="BC8797" t="s">
        <v>4731</v>
      </c>
      <c r="BF8797" t="s">
        <v>6395</v>
      </c>
    </row>
    <row r="8798" spans="46:58" x14ac:dyDescent="0.25">
      <c r="AT8798" t="s">
        <v>1945</v>
      </c>
      <c r="AU8798" t="s">
        <v>217</v>
      </c>
      <c r="AX8798" t="s">
        <v>5437</v>
      </c>
      <c r="AY8798" s="104">
        <v>46120.431944444441</v>
      </c>
      <c r="AZ8798">
        <v>899708</v>
      </c>
      <c r="BA8798" t="s">
        <v>4728</v>
      </c>
      <c r="BB8798" t="s">
        <v>5989</v>
      </c>
      <c r="BC8798" t="s">
        <v>4731</v>
      </c>
      <c r="BF8798" t="s">
        <v>6609</v>
      </c>
    </row>
    <row r="8799" spans="46:58" x14ac:dyDescent="0.25">
      <c r="AT8799" t="s">
        <v>1292</v>
      </c>
      <c r="AX8799" t="s">
        <v>6616</v>
      </c>
      <c r="AY8799" s="104">
        <v>46120.431944444441</v>
      </c>
      <c r="AZ8799">
        <v>272521</v>
      </c>
      <c r="BA8799" t="s">
        <v>4728</v>
      </c>
      <c r="BB8799" t="s">
        <v>5989</v>
      </c>
      <c r="BF8799" t="s">
        <v>5942</v>
      </c>
    </row>
    <row r="8800" spans="46:58" x14ac:dyDescent="0.25">
      <c r="AT8800" t="s">
        <v>1531</v>
      </c>
      <c r="AX8800" t="s">
        <v>4865</v>
      </c>
      <c r="AY8800" s="104">
        <v>46120.431944444441</v>
      </c>
      <c r="AZ8800">
        <v>415300</v>
      </c>
      <c r="BA8800" t="s">
        <v>4728</v>
      </c>
      <c r="BB8800" t="s">
        <v>5989</v>
      </c>
      <c r="BF8800" t="s">
        <v>5931</v>
      </c>
    </row>
    <row r="8801" spans="46:58" x14ac:dyDescent="0.25">
      <c r="AT8801" t="s">
        <v>72</v>
      </c>
      <c r="AX8801" t="s">
        <v>5001</v>
      </c>
      <c r="AY8801" s="104">
        <v>46120.431944444441</v>
      </c>
      <c r="AZ8801">
        <v>836307</v>
      </c>
      <c r="BA8801" t="s">
        <v>4761</v>
      </c>
      <c r="BB8801" t="s">
        <v>5989</v>
      </c>
      <c r="BF8801" t="s">
        <v>5958</v>
      </c>
    </row>
    <row r="8802" spans="46:58" x14ac:dyDescent="0.25">
      <c r="AT8802" t="s">
        <v>1507</v>
      </c>
      <c r="AX8802" t="s">
        <v>4968</v>
      </c>
      <c r="AY8802" s="104">
        <v>46120.432638888888</v>
      </c>
      <c r="AZ8802">
        <v>214858</v>
      </c>
      <c r="BA8802" t="s">
        <v>4728</v>
      </c>
      <c r="BB8802" t="s">
        <v>5989</v>
      </c>
      <c r="BF8802" t="s">
        <v>5942</v>
      </c>
    </row>
    <row r="8803" spans="46:58" x14ac:dyDescent="0.25">
      <c r="AT8803" t="s">
        <v>2624</v>
      </c>
      <c r="AX8803" t="s">
        <v>5002</v>
      </c>
      <c r="AY8803" s="104">
        <v>46120.432638888888</v>
      </c>
      <c r="AZ8803">
        <v>138697</v>
      </c>
      <c r="BA8803" t="s">
        <v>4728</v>
      </c>
      <c r="BB8803" t="s">
        <v>5989</v>
      </c>
      <c r="BF8803" t="s">
        <v>5934</v>
      </c>
    </row>
    <row r="8804" spans="46:58" x14ac:dyDescent="0.25">
      <c r="AT8804" t="s">
        <v>1276</v>
      </c>
      <c r="AX8804" t="s">
        <v>4755</v>
      </c>
      <c r="AY8804" s="104">
        <v>46120.432638888888</v>
      </c>
      <c r="AZ8804">
        <v>136957</v>
      </c>
      <c r="BA8804" t="s">
        <v>4728</v>
      </c>
      <c r="BB8804" t="s">
        <v>5989</v>
      </c>
      <c r="BF8804" t="s">
        <v>5958</v>
      </c>
    </row>
    <row r="8805" spans="46:58" x14ac:dyDescent="0.25">
      <c r="AT8805" t="s">
        <v>308</v>
      </c>
      <c r="AX8805" t="s">
        <v>5229</v>
      </c>
      <c r="AY8805" s="104">
        <v>46120.433333333334</v>
      </c>
      <c r="AZ8805">
        <v>83266</v>
      </c>
      <c r="BA8805" t="s">
        <v>4728</v>
      </c>
      <c r="BB8805" t="s">
        <v>5989</v>
      </c>
      <c r="BF8805" t="s">
        <v>5925</v>
      </c>
    </row>
    <row r="8806" spans="46:58" x14ac:dyDescent="0.25">
      <c r="AT8806" t="s">
        <v>1941</v>
      </c>
      <c r="AX8806" t="s">
        <v>6021</v>
      </c>
      <c r="AY8806" s="104">
        <v>46120.433333333334</v>
      </c>
      <c r="AZ8806">
        <v>533607</v>
      </c>
      <c r="BA8806" t="s">
        <v>4728</v>
      </c>
      <c r="BB8806" t="s">
        <v>5989</v>
      </c>
      <c r="BF8806" t="s">
        <v>4781</v>
      </c>
    </row>
    <row r="8807" spans="46:58" x14ac:dyDescent="0.25">
      <c r="AT8807" t="s">
        <v>71</v>
      </c>
      <c r="AU8807" t="s">
        <v>226</v>
      </c>
      <c r="AX8807" t="s">
        <v>4782</v>
      </c>
      <c r="AY8807" s="104">
        <v>46120.434027777781</v>
      </c>
      <c r="AZ8807">
        <v>493990</v>
      </c>
      <c r="BA8807" t="s">
        <v>4728</v>
      </c>
      <c r="BB8807" t="s">
        <v>5989</v>
      </c>
      <c r="BC8807" t="s">
        <v>4812</v>
      </c>
      <c r="BF8807" t="s">
        <v>7031</v>
      </c>
    </row>
    <row r="8808" spans="46:58" x14ac:dyDescent="0.25">
      <c r="AT8808" t="s">
        <v>298</v>
      </c>
      <c r="AX8808" t="s">
        <v>6399</v>
      </c>
      <c r="AY8808" s="104">
        <v>46120.434027777781</v>
      </c>
      <c r="AZ8808">
        <v>380261</v>
      </c>
      <c r="BA8808" t="s">
        <v>4728</v>
      </c>
      <c r="BB8808" t="s">
        <v>5989</v>
      </c>
      <c r="BF8808" t="s">
        <v>6117</v>
      </c>
    </row>
    <row r="8809" spans="46:58" x14ac:dyDescent="0.25">
      <c r="AT8809" t="s">
        <v>78</v>
      </c>
      <c r="AX8809" t="s">
        <v>8061</v>
      </c>
      <c r="AY8809" s="104">
        <v>46120.434027777781</v>
      </c>
      <c r="AZ8809">
        <v>986532</v>
      </c>
      <c r="BA8809" t="s">
        <v>4728</v>
      </c>
      <c r="BB8809" t="s">
        <v>5989</v>
      </c>
      <c r="BF8809" t="s">
        <v>4781</v>
      </c>
    </row>
    <row r="8810" spans="46:58" x14ac:dyDescent="0.25">
      <c r="AT8810" t="s">
        <v>2403</v>
      </c>
      <c r="AX8810">
        <v>18062394145</v>
      </c>
      <c r="AY8810" s="104">
        <v>46120.434027777781</v>
      </c>
      <c r="AZ8810">
        <v>2459614</v>
      </c>
      <c r="BA8810" t="s">
        <v>4728</v>
      </c>
      <c r="BB8810" t="s">
        <v>5989</v>
      </c>
      <c r="BF8810" t="s">
        <v>5931</v>
      </c>
    </row>
    <row r="8811" spans="46:58" x14ac:dyDescent="0.25">
      <c r="AT8811" t="s">
        <v>432</v>
      </c>
      <c r="AX8811" t="s">
        <v>5847</v>
      </c>
      <c r="AY8811" s="104">
        <v>46120.43472222222</v>
      </c>
      <c r="AZ8811">
        <v>482135</v>
      </c>
      <c r="BA8811" t="s">
        <v>4728</v>
      </c>
      <c r="BB8811" t="s">
        <v>5989</v>
      </c>
      <c r="BF8811" t="s">
        <v>5942</v>
      </c>
    </row>
    <row r="8812" spans="46:58" x14ac:dyDescent="0.25">
      <c r="AT8812" t="s">
        <v>2383</v>
      </c>
      <c r="AX8812" t="s">
        <v>4755</v>
      </c>
      <c r="AY8812" s="104">
        <v>46120.435416666667</v>
      </c>
      <c r="AZ8812">
        <v>358742</v>
      </c>
      <c r="BA8812" t="s">
        <v>4728</v>
      </c>
      <c r="BB8812" t="s">
        <v>5989</v>
      </c>
      <c r="BF8812" t="s">
        <v>5931</v>
      </c>
    </row>
    <row r="8813" spans="46:58" x14ac:dyDescent="0.25">
      <c r="AT8813" t="s">
        <v>2561</v>
      </c>
      <c r="AX8813" t="s">
        <v>4836</v>
      </c>
      <c r="AY8813" s="104">
        <v>46120.435416666667</v>
      </c>
      <c r="AZ8813">
        <v>716393</v>
      </c>
      <c r="BA8813" t="s">
        <v>4728</v>
      </c>
      <c r="BB8813" t="s">
        <v>5989</v>
      </c>
      <c r="BF8813" t="s">
        <v>5931</v>
      </c>
    </row>
    <row r="8814" spans="46:58" x14ac:dyDescent="0.25">
      <c r="AT8814" t="s">
        <v>1945</v>
      </c>
      <c r="AX8814" t="s">
        <v>4755</v>
      </c>
      <c r="AY8814" s="104">
        <v>46120.435416666667</v>
      </c>
      <c r="AZ8814">
        <v>371997</v>
      </c>
      <c r="BA8814" t="s">
        <v>4728</v>
      </c>
      <c r="BB8814" t="s">
        <v>5989</v>
      </c>
      <c r="BF8814" t="s">
        <v>5931</v>
      </c>
    </row>
    <row r="8815" spans="46:58" x14ac:dyDescent="0.25">
      <c r="AT8815" t="s">
        <v>308</v>
      </c>
      <c r="AX8815" t="s">
        <v>6340</v>
      </c>
      <c r="AY8815" s="104">
        <v>46120.435416666667</v>
      </c>
      <c r="AZ8815">
        <v>87009</v>
      </c>
      <c r="BA8815" t="s">
        <v>4728</v>
      </c>
      <c r="BB8815" t="s">
        <v>5989</v>
      </c>
      <c r="BF8815" t="s">
        <v>5925</v>
      </c>
    </row>
    <row r="8816" spans="46:58" x14ac:dyDescent="0.25">
      <c r="AT8816" t="s">
        <v>516</v>
      </c>
      <c r="AX8816" t="s">
        <v>4806</v>
      </c>
      <c r="AY8816" s="104">
        <v>46120.436111111114</v>
      </c>
      <c r="AZ8816">
        <v>522220</v>
      </c>
      <c r="BA8816" t="s">
        <v>4728</v>
      </c>
      <c r="BB8816" t="s">
        <v>5989</v>
      </c>
      <c r="BF8816" t="s">
        <v>5918</v>
      </c>
    </row>
    <row r="8817" spans="46:58" x14ac:dyDescent="0.25">
      <c r="AT8817" t="s">
        <v>1276</v>
      </c>
      <c r="AX8817" t="s">
        <v>8062</v>
      </c>
      <c r="AY8817" s="104">
        <v>46120.436111111114</v>
      </c>
      <c r="AZ8817">
        <v>106901</v>
      </c>
      <c r="BA8817" t="s">
        <v>4728</v>
      </c>
      <c r="BB8817" t="s">
        <v>5989</v>
      </c>
      <c r="BF8817" t="s">
        <v>4781</v>
      </c>
    </row>
    <row r="8818" spans="46:58" x14ac:dyDescent="0.25">
      <c r="AT8818" t="s">
        <v>836</v>
      </c>
      <c r="AU8818" t="s">
        <v>220</v>
      </c>
      <c r="AX8818" t="s">
        <v>8063</v>
      </c>
      <c r="AY8818" s="104">
        <v>46120.436111111114</v>
      </c>
      <c r="AZ8818">
        <v>854526</v>
      </c>
      <c r="BA8818" t="s">
        <v>4728</v>
      </c>
      <c r="BB8818" t="s">
        <v>5989</v>
      </c>
      <c r="BC8818" t="s">
        <v>4731</v>
      </c>
      <c r="BF8818" t="s">
        <v>6609</v>
      </c>
    </row>
    <row r="8819" spans="46:58" x14ac:dyDescent="0.25">
      <c r="AT8819" t="s">
        <v>1292</v>
      </c>
      <c r="AX8819" t="s">
        <v>5040</v>
      </c>
      <c r="AY8819" s="104">
        <v>46120.436111111114</v>
      </c>
      <c r="AZ8819">
        <v>250623</v>
      </c>
      <c r="BA8819" t="s">
        <v>4728</v>
      </c>
      <c r="BB8819" t="s">
        <v>5989</v>
      </c>
      <c r="BF8819" t="s">
        <v>5942</v>
      </c>
    </row>
    <row r="8820" spans="46:58" x14ac:dyDescent="0.25">
      <c r="AT8820" t="s">
        <v>71</v>
      </c>
      <c r="AX8820" t="s">
        <v>6340</v>
      </c>
      <c r="AY8820" s="104">
        <v>46120.436805555553</v>
      </c>
      <c r="AZ8820">
        <v>322272</v>
      </c>
      <c r="BA8820" t="s">
        <v>4728</v>
      </c>
      <c r="BB8820" t="s">
        <v>5989</v>
      </c>
      <c r="BF8820" t="s">
        <v>5931</v>
      </c>
    </row>
    <row r="8821" spans="46:58" x14ac:dyDescent="0.25">
      <c r="AT8821" t="s">
        <v>76</v>
      </c>
      <c r="AX8821" t="s">
        <v>4745</v>
      </c>
      <c r="AY8821" s="104">
        <v>46120.436805555553</v>
      </c>
      <c r="AZ8821">
        <v>916070</v>
      </c>
      <c r="BA8821" t="s">
        <v>4728</v>
      </c>
      <c r="BB8821" t="s">
        <v>5989</v>
      </c>
      <c r="BF8821" t="s">
        <v>5931</v>
      </c>
    </row>
    <row r="8822" spans="46:58" x14ac:dyDescent="0.25">
      <c r="AT8822" t="s">
        <v>264</v>
      </c>
      <c r="AX8822" t="s">
        <v>4921</v>
      </c>
      <c r="AY8822" s="104">
        <v>46120.436805555553</v>
      </c>
      <c r="AZ8822">
        <v>447622</v>
      </c>
      <c r="BA8822" t="s">
        <v>4728</v>
      </c>
      <c r="BB8822" t="s">
        <v>5989</v>
      </c>
      <c r="BF8822" t="s">
        <v>5956</v>
      </c>
    </row>
    <row r="8823" spans="46:58" x14ac:dyDescent="0.25">
      <c r="AT8823" t="s">
        <v>414</v>
      </c>
      <c r="AX8823" t="s">
        <v>5039</v>
      </c>
      <c r="AY8823" s="104">
        <v>46120.436805555553</v>
      </c>
      <c r="AZ8823">
        <v>483134</v>
      </c>
      <c r="BA8823" t="s">
        <v>4761</v>
      </c>
      <c r="BB8823" t="s">
        <v>5989</v>
      </c>
      <c r="BF8823" t="s">
        <v>5966</v>
      </c>
    </row>
    <row r="8824" spans="46:58" x14ac:dyDescent="0.25">
      <c r="AT8824" t="s">
        <v>551</v>
      </c>
      <c r="AU8824" t="s">
        <v>1688</v>
      </c>
      <c r="AX8824" t="s">
        <v>4877</v>
      </c>
      <c r="AY8824" s="104">
        <v>46120.4375</v>
      </c>
      <c r="AZ8824">
        <v>754974</v>
      </c>
      <c r="BA8824" t="s">
        <v>4761</v>
      </c>
      <c r="BB8824" t="s">
        <v>5989</v>
      </c>
      <c r="BC8824" t="s">
        <v>4731</v>
      </c>
      <c r="BF8824" t="s">
        <v>6240</v>
      </c>
    </row>
    <row r="8825" spans="46:58" x14ac:dyDescent="0.25">
      <c r="AT8825" t="s">
        <v>967</v>
      </c>
      <c r="AX8825" t="s">
        <v>5001</v>
      </c>
      <c r="AY8825" s="104">
        <v>46120.4375</v>
      </c>
      <c r="AZ8825">
        <v>615892</v>
      </c>
      <c r="BA8825" t="s">
        <v>4728</v>
      </c>
      <c r="BB8825" t="s">
        <v>5989</v>
      </c>
      <c r="BF8825" t="s">
        <v>5931</v>
      </c>
    </row>
    <row r="8826" spans="46:58" x14ac:dyDescent="0.25">
      <c r="AT8826" t="s">
        <v>2510</v>
      </c>
      <c r="AX8826" t="s">
        <v>8064</v>
      </c>
      <c r="AY8826" s="104">
        <v>46120.4375</v>
      </c>
      <c r="AZ8826">
        <v>999329</v>
      </c>
      <c r="BA8826" t="s">
        <v>4728</v>
      </c>
      <c r="BB8826" t="s">
        <v>5989</v>
      </c>
      <c r="BF8826" t="s">
        <v>5934</v>
      </c>
    </row>
    <row r="8827" spans="46:58" x14ac:dyDescent="0.25">
      <c r="AT8827" t="s">
        <v>308</v>
      </c>
      <c r="AX8827" t="s">
        <v>6121</v>
      </c>
      <c r="AY8827" s="104">
        <v>46120.438194444447</v>
      </c>
      <c r="AZ8827">
        <v>48208</v>
      </c>
      <c r="BA8827" t="s">
        <v>4728</v>
      </c>
      <c r="BB8827" t="s">
        <v>5989</v>
      </c>
      <c r="BF8827" t="s">
        <v>5925</v>
      </c>
    </row>
    <row r="8828" spans="46:58" x14ac:dyDescent="0.25">
      <c r="AT8828" t="s">
        <v>1531</v>
      </c>
      <c r="AU8828" t="s">
        <v>1891</v>
      </c>
      <c r="AX8828" t="s">
        <v>7840</v>
      </c>
      <c r="AY8828" s="104">
        <v>46120.438194444447</v>
      </c>
      <c r="AZ8828">
        <v>829629</v>
      </c>
      <c r="BA8828" t="s">
        <v>4728</v>
      </c>
      <c r="BB8828" t="s">
        <v>5989</v>
      </c>
      <c r="BC8828" t="s">
        <v>4731</v>
      </c>
      <c r="BF8828" t="s">
        <v>8065</v>
      </c>
    </row>
    <row r="8829" spans="46:58" x14ac:dyDescent="0.25">
      <c r="AT8829" t="s">
        <v>1584</v>
      </c>
      <c r="AX8829" t="s">
        <v>4733</v>
      </c>
      <c r="AY8829" s="104">
        <v>46120.438194444447</v>
      </c>
      <c r="AZ8829">
        <v>317916</v>
      </c>
      <c r="BA8829" t="s">
        <v>4728</v>
      </c>
      <c r="BB8829" t="s">
        <v>5989</v>
      </c>
      <c r="BF8829" t="s">
        <v>5956</v>
      </c>
    </row>
    <row r="8830" spans="46:58" x14ac:dyDescent="0.25">
      <c r="AT8830" t="s">
        <v>1276</v>
      </c>
      <c r="AX8830" t="s">
        <v>6121</v>
      </c>
      <c r="AY8830" s="104">
        <v>46120.438194444447</v>
      </c>
      <c r="AZ8830">
        <v>75313</v>
      </c>
      <c r="BA8830" t="s">
        <v>4728</v>
      </c>
      <c r="BB8830" t="s">
        <v>5989</v>
      </c>
      <c r="BF8830" t="s">
        <v>4781</v>
      </c>
    </row>
    <row r="8831" spans="46:58" x14ac:dyDescent="0.25">
      <c r="AT8831" t="s">
        <v>836</v>
      </c>
      <c r="AX8831" t="s">
        <v>7694</v>
      </c>
      <c r="AY8831" s="104">
        <v>46120.438888888886</v>
      </c>
      <c r="AZ8831">
        <v>1151525</v>
      </c>
      <c r="BA8831" t="s">
        <v>4761</v>
      </c>
      <c r="BB8831" t="s">
        <v>5989</v>
      </c>
      <c r="BF8831" t="s">
        <v>5966</v>
      </c>
    </row>
    <row r="8832" spans="46:58" x14ac:dyDescent="0.25">
      <c r="AT8832" t="s">
        <v>2142</v>
      </c>
      <c r="AX8832" t="s">
        <v>4757</v>
      </c>
      <c r="AY8832" s="104">
        <v>46120.438888888886</v>
      </c>
      <c r="AZ8832">
        <v>170365</v>
      </c>
      <c r="BA8832" t="s">
        <v>4761</v>
      </c>
      <c r="BB8832" t="s">
        <v>5989</v>
      </c>
      <c r="BF8832" t="s">
        <v>5918</v>
      </c>
    </row>
    <row r="8833" spans="46:58" x14ac:dyDescent="0.25">
      <c r="AT8833" t="s">
        <v>1078</v>
      </c>
      <c r="AX8833" t="s">
        <v>8066</v>
      </c>
      <c r="AY8833" s="104">
        <v>46120.438888888886</v>
      </c>
      <c r="AZ8833">
        <v>317909</v>
      </c>
      <c r="BA8833" t="s">
        <v>4728</v>
      </c>
      <c r="BB8833" t="s">
        <v>5989</v>
      </c>
      <c r="BF8833" t="s">
        <v>4781</v>
      </c>
    </row>
    <row r="8834" spans="46:58" x14ac:dyDescent="0.25">
      <c r="AT8834" t="s">
        <v>308</v>
      </c>
      <c r="AX8834" t="s">
        <v>5421</v>
      </c>
      <c r="AY8834" s="104">
        <v>46120.439583333333</v>
      </c>
      <c r="AZ8834">
        <v>59269</v>
      </c>
      <c r="BA8834" t="s">
        <v>4728</v>
      </c>
      <c r="BB8834" t="s">
        <v>5989</v>
      </c>
      <c r="BF8834" t="s">
        <v>5925</v>
      </c>
    </row>
    <row r="8835" spans="46:58" x14ac:dyDescent="0.25">
      <c r="AT8835" t="s">
        <v>1134</v>
      </c>
      <c r="AX8835" t="s">
        <v>4910</v>
      </c>
      <c r="AY8835" s="104">
        <v>46120.439583333333</v>
      </c>
      <c r="AZ8835">
        <v>414072</v>
      </c>
      <c r="BA8835" t="s">
        <v>4728</v>
      </c>
      <c r="BB8835" t="s">
        <v>5989</v>
      </c>
      <c r="BF8835" t="s">
        <v>5918</v>
      </c>
    </row>
    <row r="8836" spans="46:58" x14ac:dyDescent="0.25">
      <c r="AT8836" t="s">
        <v>551</v>
      </c>
      <c r="AX8836" t="s">
        <v>4982</v>
      </c>
      <c r="AY8836" s="104">
        <v>46120.439583333333</v>
      </c>
      <c r="AZ8836">
        <v>1051778</v>
      </c>
      <c r="BA8836" t="s">
        <v>4761</v>
      </c>
      <c r="BB8836" t="s">
        <v>5989</v>
      </c>
      <c r="BF8836" t="s">
        <v>5966</v>
      </c>
    </row>
    <row r="8837" spans="46:58" x14ac:dyDescent="0.25">
      <c r="AT8837" t="s">
        <v>1292</v>
      </c>
      <c r="AX8837" t="s">
        <v>7443</v>
      </c>
      <c r="AY8837" s="104">
        <v>46120.44027777778</v>
      </c>
      <c r="AZ8837">
        <v>303176</v>
      </c>
      <c r="BA8837" t="s">
        <v>4728</v>
      </c>
      <c r="BB8837" t="s">
        <v>5989</v>
      </c>
      <c r="BF8837" t="s">
        <v>5948</v>
      </c>
    </row>
    <row r="8838" spans="46:58" x14ac:dyDescent="0.25">
      <c r="AT8838" t="s">
        <v>226</v>
      </c>
      <c r="AX8838" t="s">
        <v>6121</v>
      </c>
      <c r="AY8838" s="104">
        <v>46120.44027777778</v>
      </c>
      <c r="AZ8838">
        <v>467066</v>
      </c>
      <c r="BA8838" t="s">
        <v>4728</v>
      </c>
      <c r="BB8838" t="s">
        <v>5989</v>
      </c>
      <c r="BF8838" t="s">
        <v>5956</v>
      </c>
    </row>
    <row r="8839" spans="46:58" x14ac:dyDescent="0.25">
      <c r="AT8839" t="s">
        <v>1276</v>
      </c>
      <c r="AX8839" t="s">
        <v>4944</v>
      </c>
      <c r="AY8839" s="104">
        <v>46120.44027777778</v>
      </c>
      <c r="AZ8839">
        <v>139902</v>
      </c>
      <c r="BA8839" t="s">
        <v>4728</v>
      </c>
      <c r="BB8839" t="s">
        <v>5989</v>
      </c>
      <c r="BF8839" t="s">
        <v>4781</v>
      </c>
    </row>
    <row r="8840" spans="46:58" x14ac:dyDescent="0.25">
      <c r="AT8840" t="s">
        <v>1910</v>
      </c>
      <c r="AX8840" t="s">
        <v>4763</v>
      </c>
      <c r="AY8840" s="104">
        <v>46120.44027777778</v>
      </c>
      <c r="AZ8840">
        <v>1590835</v>
      </c>
      <c r="BA8840" t="s">
        <v>4761</v>
      </c>
      <c r="BB8840" t="s">
        <v>5989</v>
      </c>
      <c r="BF8840" t="s">
        <v>5934</v>
      </c>
    </row>
    <row r="8841" spans="46:58" x14ac:dyDescent="0.25">
      <c r="AT8841" t="s">
        <v>2383</v>
      </c>
      <c r="AX8841" t="s">
        <v>5252</v>
      </c>
      <c r="AY8841" s="104">
        <v>46120.44027777778</v>
      </c>
      <c r="AZ8841">
        <v>63282</v>
      </c>
      <c r="BA8841" t="s">
        <v>4728</v>
      </c>
      <c r="BB8841" t="s">
        <v>5989</v>
      </c>
      <c r="BF8841" t="s">
        <v>5925</v>
      </c>
    </row>
    <row r="8842" spans="46:58" x14ac:dyDescent="0.25">
      <c r="AT8842" t="s">
        <v>1941</v>
      </c>
      <c r="AX8842" t="s">
        <v>5252</v>
      </c>
      <c r="AY8842" s="104">
        <v>46120.440972222219</v>
      </c>
      <c r="AZ8842">
        <v>1472450</v>
      </c>
      <c r="BA8842" t="s">
        <v>4728</v>
      </c>
      <c r="BB8842" t="s">
        <v>5989</v>
      </c>
      <c r="BF8842" t="s">
        <v>5942</v>
      </c>
    </row>
    <row r="8843" spans="46:58" x14ac:dyDescent="0.25">
      <c r="AT8843" t="s">
        <v>1945</v>
      </c>
      <c r="AX8843" t="s">
        <v>5807</v>
      </c>
      <c r="AY8843" s="104">
        <v>46120.440972222219</v>
      </c>
      <c r="AZ8843">
        <v>105085</v>
      </c>
      <c r="BA8843" t="s">
        <v>4728</v>
      </c>
      <c r="BB8843" t="s">
        <v>5989</v>
      </c>
      <c r="BF8843" t="s">
        <v>5918</v>
      </c>
    </row>
    <row r="8844" spans="46:58" x14ac:dyDescent="0.25">
      <c r="AT8844" t="s">
        <v>414</v>
      </c>
      <c r="AU8844" t="s">
        <v>1688</v>
      </c>
      <c r="AX8844" t="s">
        <v>4757</v>
      </c>
      <c r="AY8844" s="104">
        <v>46120.440972222219</v>
      </c>
      <c r="AZ8844">
        <v>386116</v>
      </c>
      <c r="BA8844" t="s">
        <v>4728</v>
      </c>
      <c r="BB8844" t="s">
        <v>5989</v>
      </c>
      <c r="BC8844" t="s">
        <v>4731</v>
      </c>
      <c r="BF8844" t="s">
        <v>7073</v>
      </c>
    </row>
    <row r="8845" spans="46:58" x14ac:dyDescent="0.25">
      <c r="AT8845" t="s">
        <v>1124</v>
      </c>
      <c r="AX8845" t="s">
        <v>4784</v>
      </c>
      <c r="AY8845" s="104">
        <v>46120.441666666666</v>
      </c>
      <c r="AZ8845">
        <v>73856</v>
      </c>
      <c r="BA8845" t="s">
        <v>4728</v>
      </c>
      <c r="BB8845" t="s">
        <v>5989</v>
      </c>
      <c r="BF8845" t="s">
        <v>5925</v>
      </c>
    </row>
    <row r="8846" spans="46:58" x14ac:dyDescent="0.25">
      <c r="AT8846" t="s">
        <v>1531</v>
      </c>
      <c r="AX8846" t="s">
        <v>8067</v>
      </c>
      <c r="AY8846" s="104">
        <v>46120.441666666666</v>
      </c>
      <c r="AZ8846">
        <v>460097</v>
      </c>
      <c r="BA8846" t="s">
        <v>4728</v>
      </c>
      <c r="BB8846" t="s">
        <v>5989</v>
      </c>
      <c r="BF8846" t="s">
        <v>5931</v>
      </c>
    </row>
    <row r="8847" spans="46:58" x14ac:dyDescent="0.25">
      <c r="AT8847" t="s">
        <v>308</v>
      </c>
      <c r="AX8847" t="s">
        <v>5083</v>
      </c>
      <c r="AY8847" s="104">
        <v>46120.441666666666</v>
      </c>
      <c r="AZ8847">
        <v>1093682</v>
      </c>
      <c r="BA8847" t="s">
        <v>4728</v>
      </c>
      <c r="BB8847" t="s">
        <v>5989</v>
      </c>
      <c r="BF8847" t="s">
        <v>5931</v>
      </c>
    </row>
    <row r="8848" spans="46:58" x14ac:dyDescent="0.25">
      <c r="AT8848" t="s">
        <v>516</v>
      </c>
      <c r="AX8848" t="s">
        <v>8051</v>
      </c>
      <c r="AY8848" s="104">
        <v>46120.441666666666</v>
      </c>
      <c r="AZ8848">
        <v>627758</v>
      </c>
      <c r="BA8848" t="s">
        <v>4728</v>
      </c>
      <c r="BB8848" t="s">
        <v>5989</v>
      </c>
      <c r="BF8848" t="s">
        <v>5931</v>
      </c>
    </row>
    <row r="8849" spans="46:58" x14ac:dyDescent="0.25">
      <c r="AT8849" t="s">
        <v>1284</v>
      </c>
      <c r="AU8849" t="s">
        <v>683</v>
      </c>
      <c r="AX8849" t="s">
        <v>6990</v>
      </c>
      <c r="AY8849" s="104">
        <v>46120.441666666666</v>
      </c>
      <c r="AZ8849">
        <v>1254665</v>
      </c>
      <c r="BA8849" t="s">
        <v>4761</v>
      </c>
      <c r="BB8849" t="s">
        <v>5989</v>
      </c>
      <c r="BC8849" t="s">
        <v>4731</v>
      </c>
      <c r="BF8849" t="s">
        <v>6958</v>
      </c>
    </row>
    <row r="8850" spans="46:58" x14ac:dyDescent="0.25">
      <c r="AT8850" t="s">
        <v>2383</v>
      </c>
      <c r="AX8850" t="s">
        <v>5365</v>
      </c>
      <c r="AY8850" s="104">
        <v>46120.442361111112</v>
      </c>
      <c r="AZ8850">
        <v>386246</v>
      </c>
      <c r="BA8850" t="s">
        <v>4728</v>
      </c>
      <c r="BB8850" t="s">
        <v>5989</v>
      </c>
      <c r="BF8850" t="s">
        <v>5931</v>
      </c>
    </row>
    <row r="8851" spans="46:58" x14ac:dyDescent="0.25">
      <c r="AT8851" t="s">
        <v>432</v>
      </c>
      <c r="AX8851" t="s">
        <v>4784</v>
      </c>
      <c r="AY8851" s="104">
        <v>46120.442361111112</v>
      </c>
      <c r="AZ8851">
        <v>353821</v>
      </c>
      <c r="BA8851" t="s">
        <v>4728</v>
      </c>
      <c r="BB8851" t="s">
        <v>5989</v>
      </c>
      <c r="BF8851" t="s">
        <v>5918</v>
      </c>
    </row>
    <row r="8852" spans="46:58" x14ac:dyDescent="0.25">
      <c r="AT8852" t="s">
        <v>1276</v>
      </c>
      <c r="AX8852" t="s">
        <v>5108</v>
      </c>
      <c r="AY8852" s="104">
        <v>46120.442361111112</v>
      </c>
      <c r="AZ8852">
        <v>93392</v>
      </c>
      <c r="BA8852" t="s">
        <v>4728</v>
      </c>
      <c r="BB8852" t="s">
        <v>5989</v>
      </c>
      <c r="BF8852" t="s">
        <v>4781</v>
      </c>
    </row>
    <row r="8853" spans="46:58" x14ac:dyDescent="0.25">
      <c r="AT8853" t="s">
        <v>414</v>
      </c>
      <c r="AX8853" t="s">
        <v>4854</v>
      </c>
      <c r="AY8853" s="104">
        <v>46120.443055555559</v>
      </c>
      <c r="AZ8853">
        <v>412578</v>
      </c>
      <c r="BA8853" t="s">
        <v>4728</v>
      </c>
      <c r="BB8853" t="s">
        <v>5989</v>
      </c>
      <c r="BF8853" t="s">
        <v>5931</v>
      </c>
    </row>
    <row r="8854" spans="46:58" x14ac:dyDescent="0.25">
      <c r="AT8854" t="s">
        <v>852</v>
      </c>
      <c r="AX8854" t="s">
        <v>4826</v>
      </c>
      <c r="AY8854" s="104">
        <v>46120.443055555559</v>
      </c>
      <c r="AZ8854">
        <v>662736</v>
      </c>
      <c r="BA8854" t="s">
        <v>4728</v>
      </c>
      <c r="BB8854" t="s">
        <v>5989</v>
      </c>
      <c r="BF8854" t="s">
        <v>5942</v>
      </c>
    </row>
    <row r="8855" spans="46:58" x14ac:dyDescent="0.25">
      <c r="AT8855" t="s">
        <v>2142</v>
      </c>
      <c r="AX8855" t="s">
        <v>4814</v>
      </c>
      <c r="AY8855" s="104">
        <v>46120.443055555559</v>
      </c>
      <c r="AZ8855">
        <v>1189669</v>
      </c>
      <c r="BA8855" t="s">
        <v>4761</v>
      </c>
      <c r="BB8855" t="s">
        <v>5989</v>
      </c>
      <c r="BF8855" t="s">
        <v>5918</v>
      </c>
    </row>
    <row r="8856" spans="46:58" x14ac:dyDescent="0.25">
      <c r="AT8856" t="s">
        <v>1584</v>
      </c>
      <c r="AX8856" t="s">
        <v>8068</v>
      </c>
      <c r="AY8856" s="104">
        <v>46120.443055555559</v>
      </c>
      <c r="AZ8856">
        <v>300222</v>
      </c>
      <c r="BA8856" t="s">
        <v>4728</v>
      </c>
      <c r="BB8856" t="s">
        <v>5989</v>
      </c>
      <c r="BF8856" t="s">
        <v>5931</v>
      </c>
    </row>
    <row r="8857" spans="46:58" x14ac:dyDescent="0.25">
      <c r="AT8857" t="s">
        <v>1124</v>
      </c>
      <c r="AX8857" t="s">
        <v>4919</v>
      </c>
      <c r="AY8857" s="104">
        <v>46120.443055555559</v>
      </c>
      <c r="AZ8857">
        <v>2854414</v>
      </c>
      <c r="BA8857" t="s">
        <v>4761</v>
      </c>
      <c r="BB8857" t="s">
        <v>5989</v>
      </c>
      <c r="BF8857" t="s">
        <v>5918</v>
      </c>
    </row>
    <row r="8858" spans="46:58" x14ac:dyDescent="0.25">
      <c r="AT8858" t="s">
        <v>1945</v>
      </c>
      <c r="AX8858" t="s">
        <v>5108</v>
      </c>
      <c r="AY8858" s="104">
        <v>46120.443749999999</v>
      </c>
      <c r="AZ8858">
        <v>818907</v>
      </c>
      <c r="BA8858" t="s">
        <v>4761</v>
      </c>
      <c r="BB8858" t="s">
        <v>5989</v>
      </c>
      <c r="BF8858" t="s">
        <v>4781</v>
      </c>
    </row>
    <row r="8859" spans="46:58" x14ac:dyDescent="0.25">
      <c r="AT8859" t="s">
        <v>1894</v>
      </c>
      <c r="AX8859" t="s">
        <v>6500</v>
      </c>
      <c r="AY8859" s="104">
        <v>46120.443749999999</v>
      </c>
      <c r="AZ8859">
        <v>357835</v>
      </c>
      <c r="BA8859" t="s">
        <v>4728</v>
      </c>
      <c r="BB8859" t="s">
        <v>5989</v>
      </c>
      <c r="BF8859" t="s">
        <v>5942</v>
      </c>
    </row>
    <row r="8860" spans="46:58" x14ac:dyDescent="0.25">
      <c r="AT8860" t="s">
        <v>1078</v>
      </c>
      <c r="AX8860" t="s">
        <v>4776</v>
      </c>
      <c r="AY8860" s="104">
        <v>46120.443749999999</v>
      </c>
      <c r="AZ8860">
        <v>77718</v>
      </c>
      <c r="BA8860" t="s">
        <v>4728</v>
      </c>
      <c r="BB8860" t="s">
        <v>5989</v>
      </c>
      <c r="BF8860" t="s">
        <v>4781</v>
      </c>
    </row>
    <row r="8861" spans="46:58" x14ac:dyDescent="0.25">
      <c r="AT8861" t="s">
        <v>551</v>
      </c>
      <c r="AX8861" t="s">
        <v>6420</v>
      </c>
      <c r="AY8861" s="104">
        <v>46120.443749999999</v>
      </c>
      <c r="AZ8861">
        <v>183865</v>
      </c>
      <c r="BA8861" t="s">
        <v>4728</v>
      </c>
      <c r="BB8861" t="s">
        <v>5989</v>
      </c>
      <c r="BF8861" t="s">
        <v>5942</v>
      </c>
    </row>
    <row r="8862" spans="46:58" x14ac:dyDescent="0.25">
      <c r="AT8862" t="s">
        <v>1078</v>
      </c>
      <c r="AX8862" t="s">
        <v>6966</v>
      </c>
      <c r="AY8862" s="104">
        <v>46120.444444444445</v>
      </c>
      <c r="AZ8862">
        <v>166105</v>
      </c>
      <c r="BA8862" t="s">
        <v>4728</v>
      </c>
      <c r="BB8862" t="s">
        <v>5989</v>
      </c>
      <c r="BF8862" t="s">
        <v>4781</v>
      </c>
    </row>
    <row r="8863" spans="46:58" x14ac:dyDescent="0.25">
      <c r="AT8863" t="s">
        <v>1292</v>
      </c>
      <c r="AX8863" t="s">
        <v>5083</v>
      </c>
      <c r="AY8863" s="104">
        <v>46120.444444444445</v>
      </c>
      <c r="AZ8863">
        <v>67522</v>
      </c>
      <c r="BA8863" t="s">
        <v>4728</v>
      </c>
      <c r="BB8863" t="s">
        <v>5989</v>
      </c>
      <c r="BF8863" t="s">
        <v>5925</v>
      </c>
    </row>
    <row r="8864" spans="46:58" x14ac:dyDescent="0.25">
      <c r="AT8864" t="s">
        <v>2600</v>
      </c>
      <c r="AX8864" t="s">
        <v>4854</v>
      </c>
      <c r="AY8864" s="104">
        <v>46120.444444444445</v>
      </c>
      <c r="AZ8864">
        <v>185193</v>
      </c>
      <c r="BA8864" t="s">
        <v>4728</v>
      </c>
      <c r="BB8864" t="s">
        <v>5989</v>
      </c>
      <c r="BF8864" t="s">
        <v>5925</v>
      </c>
    </row>
    <row r="8865" spans="46:58" x14ac:dyDescent="0.25">
      <c r="AT8865" t="s">
        <v>967</v>
      </c>
      <c r="AU8865" t="s">
        <v>1706</v>
      </c>
      <c r="AX8865" t="s">
        <v>7022</v>
      </c>
      <c r="AY8865" s="104">
        <v>46120.444444444445</v>
      </c>
      <c r="AZ8865">
        <v>1624112</v>
      </c>
      <c r="BA8865" t="s">
        <v>4728</v>
      </c>
      <c r="BB8865" t="s">
        <v>5989</v>
      </c>
      <c r="BF8865" t="s">
        <v>5301</v>
      </c>
    </row>
    <row r="8866" spans="46:58" x14ac:dyDescent="0.25">
      <c r="AT8866" t="s">
        <v>1732</v>
      </c>
      <c r="AX8866" t="s">
        <v>8069</v>
      </c>
      <c r="AY8866" s="104">
        <v>46120.445138888892</v>
      </c>
      <c r="AZ8866">
        <v>155756</v>
      </c>
      <c r="BA8866" t="s">
        <v>4728</v>
      </c>
      <c r="BB8866" t="s">
        <v>5989</v>
      </c>
      <c r="BF8866" t="s">
        <v>4781</v>
      </c>
    </row>
    <row r="8867" spans="46:58" x14ac:dyDescent="0.25">
      <c r="AT8867" t="s">
        <v>226</v>
      </c>
      <c r="AX8867" t="s">
        <v>4839</v>
      </c>
      <c r="AY8867" s="104">
        <v>46120.445138888892</v>
      </c>
      <c r="AZ8867">
        <v>892938</v>
      </c>
      <c r="BA8867" t="s">
        <v>4728</v>
      </c>
      <c r="BB8867" t="s">
        <v>5989</v>
      </c>
      <c r="BF8867" t="s">
        <v>5918</v>
      </c>
    </row>
    <row r="8868" spans="46:58" x14ac:dyDescent="0.25">
      <c r="AT8868" t="s">
        <v>1276</v>
      </c>
      <c r="AX8868" t="s">
        <v>5652</v>
      </c>
      <c r="AY8868" s="104">
        <v>46120.445138888892</v>
      </c>
      <c r="AZ8868">
        <v>91409</v>
      </c>
      <c r="BA8868" t="s">
        <v>4728</v>
      </c>
      <c r="BB8868" t="s">
        <v>5989</v>
      </c>
      <c r="BF8868" t="s">
        <v>4781</v>
      </c>
    </row>
    <row r="8869" spans="46:58" x14ac:dyDescent="0.25">
      <c r="AT8869" t="s">
        <v>235</v>
      </c>
      <c r="AX8869" t="s">
        <v>6207</v>
      </c>
      <c r="AY8869" s="104">
        <v>46120.445138888892</v>
      </c>
      <c r="AZ8869">
        <v>609403</v>
      </c>
      <c r="BA8869" t="s">
        <v>4728</v>
      </c>
      <c r="BB8869" t="s">
        <v>5989</v>
      </c>
      <c r="BF8869" t="s">
        <v>5931</v>
      </c>
    </row>
    <row r="8870" spans="46:58" x14ac:dyDescent="0.25">
      <c r="AT8870" t="s">
        <v>220</v>
      </c>
      <c r="AX8870" t="s">
        <v>4918</v>
      </c>
      <c r="AY8870" s="104">
        <v>46120.445833333331</v>
      </c>
      <c r="AZ8870">
        <v>215829</v>
      </c>
      <c r="BA8870" t="s">
        <v>4728</v>
      </c>
      <c r="BB8870" t="s">
        <v>5989</v>
      </c>
      <c r="BF8870" t="s">
        <v>5931</v>
      </c>
    </row>
    <row r="8871" spans="46:58" x14ac:dyDescent="0.25">
      <c r="AT8871" t="s">
        <v>2142</v>
      </c>
      <c r="AX8871" t="s">
        <v>5101</v>
      </c>
      <c r="AY8871" s="104">
        <v>46120.445833333331</v>
      </c>
      <c r="AZ8871">
        <v>296376</v>
      </c>
      <c r="BA8871" t="s">
        <v>4728</v>
      </c>
      <c r="BB8871" t="s">
        <v>5989</v>
      </c>
      <c r="BF8871" t="s">
        <v>5918</v>
      </c>
    </row>
    <row r="8872" spans="46:58" x14ac:dyDescent="0.25">
      <c r="AT8872" t="s">
        <v>1078</v>
      </c>
      <c r="AX8872" t="s">
        <v>7566</v>
      </c>
      <c r="AY8872" s="104">
        <v>46120.445833333331</v>
      </c>
      <c r="AZ8872">
        <v>162363</v>
      </c>
      <c r="BA8872" t="s">
        <v>4728</v>
      </c>
      <c r="BB8872" t="s">
        <v>5989</v>
      </c>
      <c r="BF8872" t="s">
        <v>5942</v>
      </c>
    </row>
    <row r="8873" spans="46:58" x14ac:dyDescent="0.25">
      <c r="AT8873" t="s">
        <v>551</v>
      </c>
      <c r="AX8873" t="s">
        <v>4733</v>
      </c>
      <c r="AY8873" s="104">
        <v>46120.445833333331</v>
      </c>
      <c r="AZ8873">
        <v>58422</v>
      </c>
      <c r="BA8873" t="s">
        <v>4728</v>
      </c>
      <c r="BB8873" t="s">
        <v>5989</v>
      </c>
      <c r="BF8873" t="s">
        <v>5925</v>
      </c>
    </row>
    <row r="8874" spans="46:58" x14ac:dyDescent="0.25">
      <c r="AT8874" t="s">
        <v>1276</v>
      </c>
      <c r="AX8874" t="s">
        <v>5807</v>
      </c>
      <c r="AY8874" s="104">
        <v>46120.446527777778</v>
      </c>
      <c r="AZ8874">
        <v>99042</v>
      </c>
      <c r="BA8874" t="s">
        <v>4728</v>
      </c>
      <c r="BB8874" t="s">
        <v>5989</v>
      </c>
      <c r="BF8874" t="s">
        <v>4781</v>
      </c>
    </row>
    <row r="8875" spans="46:58" x14ac:dyDescent="0.25">
      <c r="AT8875" t="s">
        <v>2600</v>
      </c>
      <c r="AX8875" t="s">
        <v>6467</v>
      </c>
      <c r="AY8875" s="104">
        <v>46120.446527777778</v>
      </c>
      <c r="AZ8875">
        <v>74156</v>
      </c>
      <c r="BA8875" t="s">
        <v>4728</v>
      </c>
      <c r="BB8875" t="s">
        <v>5989</v>
      </c>
      <c r="BF8875" t="s">
        <v>5925</v>
      </c>
    </row>
    <row r="8876" spans="46:58" x14ac:dyDescent="0.25">
      <c r="AT8876" t="s">
        <v>2383</v>
      </c>
      <c r="AX8876" t="s">
        <v>8069</v>
      </c>
      <c r="AY8876" s="104">
        <v>46120.446527777778</v>
      </c>
      <c r="AZ8876">
        <v>548075</v>
      </c>
      <c r="BA8876" t="s">
        <v>4728</v>
      </c>
      <c r="BB8876" t="s">
        <v>5989</v>
      </c>
      <c r="BF8876" t="s">
        <v>5931</v>
      </c>
    </row>
    <row r="8877" spans="46:58" x14ac:dyDescent="0.25">
      <c r="AT8877" t="s">
        <v>551</v>
      </c>
      <c r="AX8877" t="s">
        <v>4782</v>
      </c>
      <c r="AY8877" s="104">
        <v>46120.446527777778</v>
      </c>
      <c r="AZ8877">
        <v>327865</v>
      </c>
      <c r="BA8877" t="s">
        <v>4728</v>
      </c>
      <c r="BB8877" t="s">
        <v>5989</v>
      </c>
      <c r="BF8877" t="s">
        <v>5931</v>
      </c>
    </row>
    <row r="8878" spans="46:58" x14ac:dyDescent="0.25">
      <c r="AT8878" t="s">
        <v>432</v>
      </c>
      <c r="AX8878" t="s">
        <v>4733</v>
      </c>
      <c r="AY8878" s="104">
        <v>46120.446527777778</v>
      </c>
      <c r="AZ8878">
        <v>1034653</v>
      </c>
      <c r="BA8878" t="s">
        <v>4728</v>
      </c>
      <c r="BB8878" t="s">
        <v>5989</v>
      </c>
      <c r="BF8878" t="s">
        <v>5918</v>
      </c>
    </row>
    <row r="8879" spans="46:58" x14ac:dyDescent="0.25">
      <c r="AT8879" t="s">
        <v>866</v>
      </c>
      <c r="AX8879" t="s">
        <v>4782</v>
      </c>
      <c r="AY8879" s="104">
        <v>46120.446527777778</v>
      </c>
      <c r="AZ8879">
        <v>422240</v>
      </c>
      <c r="BA8879" t="s">
        <v>4728</v>
      </c>
      <c r="BB8879" t="s">
        <v>5989</v>
      </c>
      <c r="BF8879" t="s">
        <v>6117</v>
      </c>
    </row>
    <row r="8880" spans="46:58" x14ac:dyDescent="0.25">
      <c r="AT8880" t="s">
        <v>75</v>
      </c>
      <c r="AX8880" t="s">
        <v>5847</v>
      </c>
      <c r="AY8880" s="104">
        <v>46120.446527777778</v>
      </c>
      <c r="AZ8880">
        <v>1547628</v>
      </c>
      <c r="BA8880" t="s">
        <v>4728</v>
      </c>
      <c r="BB8880" t="s">
        <v>5989</v>
      </c>
      <c r="BF8880" t="s">
        <v>5918</v>
      </c>
    </row>
    <row r="8881" spans="46:58" x14ac:dyDescent="0.25">
      <c r="AT8881" t="s">
        <v>1945</v>
      </c>
      <c r="AX8881" t="s">
        <v>7052</v>
      </c>
      <c r="AY8881" s="104">
        <v>46120.447222222225</v>
      </c>
      <c r="AZ8881">
        <v>95940</v>
      </c>
      <c r="BA8881" t="s">
        <v>4728</v>
      </c>
      <c r="BB8881" t="s">
        <v>5989</v>
      </c>
      <c r="BF8881" t="s">
        <v>5918</v>
      </c>
    </row>
    <row r="8882" spans="46:58" x14ac:dyDescent="0.25">
      <c r="AT8882" t="s">
        <v>2600</v>
      </c>
      <c r="AX8882" t="s">
        <v>6467</v>
      </c>
      <c r="AY8882" s="104">
        <v>46120.447222222225</v>
      </c>
      <c r="AZ8882">
        <v>82633</v>
      </c>
      <c r="BA8882" t="s">
        <v>4728</v>
      </c>
      <c r="BB8882" t="s">
        <v>5989</v>
      </c>
      <c r="BF8882" t="s">
        <v>5925</v>
      </c>
    </row>
    <row r="8883" spans="46:58" x14ac:dyDescent="0.25">
      <c r="AT8883" t="s">
        <v>1531</v>
      </c>
      <c r="AX8883" t="s">
        <v>5807</v>
      </c>
      <c r="AY8883" s="104">
        <v>46120.447222222225</v>
      </c>
      <c r="AZ8883">
        <v>129869</v>
      </c>
      <c r="BA8883" t="s">
        <v>4728</v>
      </c>
      <c r="BB8883" t="s">
        <v>5989</v>
      </c>
      <c r="BF8883" t="s">
        <v>5931</v>
      </c>
    </row>
    <row r="8884" spans="46:58" x14ac:dyDescent="0.25">
      <c r="AT8884" t="s">
        <v>1078</v>
      </c>
      <c r="AX8884" t="s">
        <v>4762</v>
      </c>
      <c r="AY8884" s="104">
        <v>46120.447222222225</v>
      </c>
      <c r="AZ8884">
        <v>1073252</v>
      </c>
      <c r="BA8884" t="s">
        <v>4761</v>
      </c>
      <c r="BB8884" t="s">
        <v>5989</v>
      </c>
      <c r="BF8884" t="s">
        <v>5942</v>
      </c>
    </row>
    <row r="8885" spans="46:58" x14ac:dyDescent="0.25">
      <c r="AT8885" t="s">
        <v>414</v>
      </c>
      <c r="AX8885" t="s">
        <v>6467</v>
      </c>
      <c r="AY8885" s="104">
        <v>46120.447916666664</v>
      </c>
      <c r="AZ8885">
        <v>249622</v>
      </c>
      <c r="BA8885" t="s">
        <v>4728</v>
      </c>
      <c r="BB8885" t="s">
        <v>5989</v>
      </c>
      <c r="BF8885" t="s">
        <v>5918</v>
      </c>
    </row>
    <row r="8886" spans="46:58" x14ac:dyDescent="0.25">
      <c r="AT8886" t="s">
        <v>1945</v>
      </c>
      <c r="AX8886" t="s">
        <v>5027</v>
      </c>
      <c r="AY8886" s="104">
        <v>46120.447916666664</v>
      </c>
      <c r="AZ8886">
        <v>411831</v>
      </c>
      <c r="BA8886" t="s">
        <v>4728</v>
      </c>
      <c r="BB8886" t="s">
        <v>5989</v>
      </c>
      <c r="BF8886" t="s">
        <v>5942</v>
      </c>
    </row>
    <row r="8887" spans="46:58" x14ac:dyDescent="0.25">
      <c r="AT8887" t="s">
        <v>2600</v>
      </c>
      <c r="AX8887" t="s">
        <v>5613</v>
      </c>
      <c r="AY8887" s="104">
        <v>46120.447916666664</v>
      </c>
      <c r="AZ8887">
        <v>158775</v>
      </c>
      <c r="BA8887" t="s">
        <v>4728</v>
      </c>
      <c r="BB8887" t="s">
        <v>5989</v>
      </c>
      <c r="BF8887" t="s">
        <v>5918</v>
      </c>
    </row>
    <row r="8888" spans="46:58" x14ac:dyDescent="0.25">
      <c r="AT8888" t="s">
        <v>220</v>
      </c>
      <c r="AX8888" t="s">
        <v>5001</v>
      </c>
      <c r="AY8888" s="104">
        <v>46120.447916666664</v>
      </c>
      <c r="AZ8888">
        <v>258047</v>
      </c>
      <c r="BA8888" t="s">
        <v>4728</v>
      </c>
      <c r="BB8888" t="s">
        <v>5989</v>
      </c>
      <c r="BF8888" t="s">
        <v>5931</v>
      </c>
    </row>
    <row r="8889" spans="46:58" x14ac:dyDescent="0.25">
      <c r="AT8889" t="s">
        <v>1894</v>
      </c>
      <c r="AU8889" t="s">
        <v>1132</v>
      </c>
      <c r="AX8889" t="s">
        <v>4933</v>
      </c>
      <c r="AY8889" s="104">
        <v>46120.447916666664</v>
      </c>
      <c r="AZ8889">
        <v>648938</v>
      </c>
      <c r="BA8889" t="s">
        <v>4728</v>
      </c>
      <c r="BB8889" t="s">
        <v>5989</v>
      </c>
      <c r="BC8889" t="s">
        <v>4731</v>
      </c>
      <c r="BF8889" t="s">
        <v>6495</v>
      </c>
    </row>
    <row r="8890" spans="46:58" x14ac:dyDescent="0.25">
      <c r="AT8890" t="s">
        <v>1284</v>
      </c>
      <c r="AX8890" t="s">
        <v>4844</v>
      </c>
      <c r="AY8890" s="104">
        <v>46120.449305555558</v>
      </c>
      <c r="AZ8890">
        <v>505031</v>
      </c>
      <c r="BA8890" t="s">
        <v>4728</v>
      </c>
      <c r="BB8890" t="s">
        <v>5989</v>
      </c>
      <c r="BF8890" t="s">
        <v>5948</v>
      </c>
    </row>
    <row r="8891" spans="46:58" x14ac:dyDescent="0.25">
      <c r="AT8891" t="s">
        <v>1124</v>
      </c>
      <c r="AX8891" t="s">
        <v>5613</v>
      </c>
      <c r="AY8891" s="104">
        <v>46120.449305555558</v>
      </c>
      <c r="AZ8891">
        <v>968635</v>
      </c>
      <c r="BA8891" t="s">
        <v>4761</v>
      </c>
      <c r="BB8891" t="s">
        <v>5989</v>
      </c>
      <c r="BF8891" t="s">
        <v>5918</v>
      </c>
    </row>
    <row r="8892" spans="46:58" x14ac:dyDescent="0.25">
      <c r="AT8892" t="s">
        <v>2510</v>
      </c>
      <c r="AX8892" t="s">
        <v>7536</v>
      </c>
      <c r="AY8892" s="104">
        <v>46120.449305555558</v>
      </c>
      <c r="AZ8892">
        <v>240532</v>
      </c>
      <c r="BA8892" t="s">
        <v>4761</v>
      </c>
      <c r="BB8892" t="s">
        <v>5989</v>
      </c>
      <c r="BF8892" t="s">
        <v>5966</v>
      </c>
    </row>
    <row r="8893" spans="46:58" x14ac:dyDescent="0.25">
      <c r="AT8893" t="s">
        <v>223</v>
      </c>
      <c r="AX8893" t="s">
        <v>5192</v>
      </c>
      <c r="AY8893" s="104">
        <v>46120.449305555558</v>
      </c>
      <c r="AZ8893">
        <v>445005</v>
      </c>
      <c r="BA8893" t="s">
        <v>4728</v>
      </c>
      <c r="BB8893" t="s">
        <v>5989</v>
      </c>
      <c r="BF8893" t="s">
        <v>5931</v>
      </c>
    </row>
    <row r="8894" spans="46:58" x14ac:dyDescent="0.25">
      <c r="AT8894" t="s">
        <v>1531</v>
      </c>
      <c r="AX8894" t="s">
        <v>4755</v>
      </c>
      <c r="AY8894" s="104">
        <v>46120.449305555558</v>
      </c>
      <c r="AZ8894">
        <v>233158</v>
      </c>
      <c r="BA8894" t="s">
        <v>4728</v>
      </c>
      <c r="BB8894" t="s">
        <v>5989</v>
      </c>
      <c r="BF8894" t="s">
        <v>5931</v>
      </c>
    </row>
    <row r="8895" spans="46:58" x14ac:dyDescent="0.25">
      <c r="AT8895" t="s">
        <v>1134</v>
      </c>
      <c r="AX8895" t="s">
        <v>5272</v>
      </c>
      <c r="AY8895" s="104">
        <v>46120.449305555558</v>
      </c>
      <c r="AZ8895">
        <v>490428</v>
      </c>
      <c r="BA8895" t="s">
        <v>4728</v>
      </c>
      <c r="BB8895" t="s">
        <v>5989</v>
      </c>
      <c r="BF8895" t="s">
        <v>4781</v>
      </c>
    </row>
    <row r="8896" spans="46:58" x14ac:dyDescent="0.25">
      <c r="AT8896" t="s">
        <v>264</v>
      </c>
      <c r="AX8896" t="s">
        <v>5877</v>
      </c>
      <c r="AY8896" s="104">
        <v>46120.449305555558</v>
      </c>
      <c r="AZ8896">
        <v>2298028</v>
      </c>
      <c r="BA8896" t="s">
        <v>4728</v>
      </c>
      <c r="BB8896" t="s">
        <v>5989</v>
      </c>
      <c r="BF8896" t="s">
        <v>6314</v>
      </c>
    </row>
    <row r="8897" spans="46:58" x14ac:dyDescent="0.25">
      <c r="AT8897" t="s">
        <v>1078</v>
      </c>
      <c r="AU8897" t="s">
        <v>1891</v>
      </c>
      <c r="AX8897" t="s">
        <v>6954</v>
      </c>
      <c r="AY8897" s="104">
        <v>46120.449305555558</v>
      </c>
      <c r="AZ8897">
        <v>1059216</v>
      </c>
      <c r="BA8897" t="s">
        <v>4728</v>
      </c>
      <c r="BB8897" t="s">
        <v>5989</v>
      </c>
      <c r="BC8897" t="s">
        <v>4731</v>
      </c>
      <c r="BF8897" t="s">
        <v>8070</v>
      </c>
    </row>
    <row r="8898" spans="46:58" x14ac:dyDescent="0.25">
      <c r="AT8898" t="s">
        <v>2624</v>
      </c>
      <c r="AX8898" t="s">
        <v>6120</v>
      </c>
      <c r="AY8898" s="104">
        <v>46120.449305555558</v>
      </c>
      <c r="AZ8898">
        <v>286783</v>
      </c>
      <c r="BA8898" t="s">
        <v>4728</v>
      </c>
      <c r="BB8898" t="s">
        <v>5989</v>
      </c>
      <c r="BF8898" t="s">
        <v>5931</v>
      </c>
    </row>
    <row r="8899" spans="46:58" x14ac:dyDescent="0.25">
      <c r="AT8899" t="s">
        <v>836</v>
      </c>
      <c r="AX8899" t="s">
        <v>5577</v>
      </c>
      <c r="AY8899" s="104">
        <v>46120.449305555558</v>
      </c>
      <c r="AZ8899">
        <v>1101063</v>
      </c>
      <c r="BA8899" t="s">
        <v>4728</v>
      </c>
      <c r="BB8899" t="s">
        <v>5989</v>
      </c>
      <c r="BF8899" t="s">
        <v>5920</v>
      </c>
    </row>
    <row r="8900" spans="46:58" x14ac:dyDescent="0.25">
      <c r="AT8900" t="s">
        <v>298</v>
      </c>
      <c r="AX8900" t="s">
        <v>8025</v>
      </c>
      <c r="AY8900" s="104">
        <v>46120.45</v>
      </c>
      <c r="AZ8900">
        <v>374256</v>
      </c>
      <c r="BA8900" t="s">
        <v>4728</v>
      </c>
      <c r="BB8900" t="s">
        <v>5989</v>
      </c>
      <c r="BF8900" t="s">
        <v>5950</v>
      </c>
    </row>
    <row r="8901" spans="46:58" x14ac:dyDescent="0.25">
      <c r="AT8901" t="s">
        <v>414</v>
      </c>
      <c r="AX8901" t="s">
        <v>8071</v>
      </c>
      <c r="AY8901" s="104">
        <v>46120.450694444444</v>
      </c>
      <c r="AZ8901">
        <v>1274900</v>
      </c>
      <c r="BA8901" t="s">
        <v>4761</v>
      </c>
      <c r="BB8901" t="s">
        <v>5989</v>
      </c>
      <c r="BF8901" t="s">
        <v>5966</v>
      </c>
    </row>
    <row r="8902" spans="46:58" x14ac:dyDescent="0.25">
      <c r="AT8902" t="s">
        <v>551</v>
      </c>
      <c r="AU8902" t="s">
        <v>1910</v>
      </c>
      <c r="AX8902" t="s">
        <v>8072</v>
      </c>
      <c r="AY8902" s="104">
        <v>46120.451388888891</v>
      </c>
      <c r="AZ8902">
        <v>672251</v>
      </c>
      <c r="BA8902" t="s">
        <v>4728</v>
      </c>
      <c r="BB8902" t="s">
        <v>5989</v>
      </c>
      <c r="BC8902" t="s">
        <v>4731</v>
      </c>
      <c r="BF8902" t="s">
        <v>5942</v>
      </c>
    </row>
    <row r="8903" spans="46:58" x14ac:dyDescent="0.25">
      <c r="AT8903" t="s">
        <v>2561</v>
      </c>
      <c r="AX8903" t="s">
        <v>5704</v>
      </c>
      <c r="AY8903" s="104">
        <v>46120.451388888891</v>
      </c>
      <c r="AZ8903">
        <v>255428</v>
      </c>
      <c r="BA8903" t="s">
        <v>4728</v>
      </c>
      <c r="BB8903" t="s">
        <v>5989</v>
      </c>
      <c r="BF8903" t="s">
        <v>5918</v>
      </c>
    </row>
    <row r="8904" spans="46:58" x14ac:dyDescent="0.25">
      <c r="AT8904" t="s">
        <v>516</v>
      </c>
      <c r="AX8904" t="s">
        <v>4794</v>
      </c>
      <c r="AY8904" s="104">
        <v>46120.45208333333</v>
      </c>
      <c r="AZ8904">
        <v>406478</v>
      </c>
      <c r="BA8904" t="s">
        <v>4728</v>
      </c>
      <c r="BB8904" t="s">
        <v>5989</v>
      </c>
      <c r="BF8904" t="s">
        <v>5931</v>
      </c>
    </row>
    <row r="8905" spans="46:58" x14ac:dyDescent="0.25">
      <c r="AT8905" t="s">
        <v>1276</v>
      </c>
      <c r="AX8905" t="s">
        <v>6750</v>
      </c>
      <c r="AY8905" s="104">
        <v>46120.45208333333</v>
      </c>
      <c r="AZ8905">
        <v>88681</v>
      </c>
      <c r="BA8905" t="s">
        <v>4728</v>
      </c>
      <c r="BB8905" t="s">
        <v>5989</v>
      </c>
      <c r="BF8905" t="s">
        <v>5925</v>
      </c>
    </row>
    <row r="8906" spans="46:58" x14ac:dyDescent="0.25">
      <c r="AT8906" t="s">
        <v>250</v>
      </c>
      <c r="AX8906" t="s">
        <v>5134</v>
      </c>
      <c r="AY8906" s="104">
        <v>46120.45208333333</v>
      </c>
      <c r="AZ8906">
        <v>510684</v>
      </c>
      <c r="BA8906" t="s">
        <v>4728</v>
      </c>
      <c r="BB8906" t="s">
        <v>5989</v>
      </c>
      <c r="BF8906" t="s">
        <v>5958</v>
      </c>
    </row>
    <row r="8907" spans="46:58" x14ac:dyDescent="0.25">
      <c r="AT8907" t="s">
        <v>78</v>
      </c>
      <c r="AX8907" t="s">
        <v>5085</v>
      </c>
      <c r="AY8907" s="104">
        <v>46120.452777777777</v>
      </c>
      <c r="AZ8907">
        <v>986375</v>
      </c>
      <c r="BA8907" t="s">
        <v>4728</v>
      </c>
      <c r="BB8907" t="s">
        <v>5989</v>
      </c>
      <c r="BF8907" t="s">
        <v>5931</v>
      </c>
    </row>
    <row r="8908" spans="46:58" x14ac:dyDescent="0.25">
      <c r="AT8908" t="s">
        <v>1894</v>
      </c>
      <c r="AX8908" t="s">
        <v>5563</v>
      </c>
      <c r="AY8908" s="104">
        <v>46120.453472222223</v>
      </c>
      <c r="AZ8908">
        <v>756343</v>
      </c>
      <c r="BA8908" t="s">
        <v>4761</v>
      </c>
      <c r="BB8908" t="s">
        <v>5989</v>
      </c>
      <c r="BF8908" t="s">
        <v>5966</v>
      </c>
    </row>
    <row r="8909" spans="46:58" x14ac:dyDescent="0.25">
      <c r="AT8909" t="s">
        <v>1531</v>
      </c>
      <c r="AX8909" t="s">
        <v>7536</v>
      </c>
      <c r="AY8909" s="104">
        <v>46120.45416666667</v>
      </c>
      <c r="AZ8909">
        <v>421310</v>
      </c>
      <c r="BA8909" t="s">
        <v>4761</v>
      </c>
      <c r="BB8909" t="s">
        <v>5989</v>
      </c>
      <c r="BF8909" t="s">
        <v>5931</v>
      </c>
    </row>
    <row r="8910" spans="46:58" x14ac:dyDescent="0.25">
      <c r="AT8910" t="s">
        <v>1292</v>
      </c>
      <c r="AX8910" t="s">
        <v>8073</v>
      </c>
      <c r="AY8910" s="104">
        <v>46120.45416666667</v>
      </c>
      <c r="AZ8910">
        <v>401368</v>
      </c>
      <c r="BA8910" t="s">
        <v>4728</v>
      </c>
      <c r="BB8910" t="s">
        <v>5989</v>
      </c>
      <c r="BF8910" t="s">
        <v>5948</v>
      </c>
    </row>
    <row r="8911" spans="46:58" x14ac:dyDescent="0.25">
      <c r="AT8911" t="s">
        <v>1078</v>
      </c>
      <c r="AX8911" t="s">
        <v>4765</v>
      </c>
      <c r="AY8911" s="104">
        <v>46120.45416666667</v>
      </c>
      <c r="AZ8911">
        <v>432607</v>
      </c>
      <c r="BA8911" t="s">
        <v>4728</v>
      </c>
      <c r="BB8911" t="s">
        <v>5989</v>
      </c>
      <c r="BF8911" t="s">
        <v>4781</v>
      </c>
    </row>
    <row r="8912" spans="46:58" x14ac:dyDescent="0.25">
      <c r="AT8912" t="s">
        <v>1945</v>
      </c>
      <c r="AX8912" t="s">
        <v>4755</v>
      </c>
      <c r="AY8912" s="104">
        <v>46120.454861111109</v>
      </c>
      <c r="AZ8912">
        <v>90192</v>
      </c>
      <c r="BA8912" t="s">
        <v>4728</v>
      </c>
      <c r="BB8912" t="s">
        <v>5989</v>
      </c>
      <c r="BF8912" t="s">
        <v>4781</v>
      </c>
    </row>
    <row r="8913" spans="46:58" x14ac:dyDescent="0.25">
      <c r="AT8913" t="s">
        <v>1276</v>
      </c>
      <c r="AU8913" t="s">
        <v>551</v>
      </c>
      <c r="AX8913" t="s">
        <v>4774</v>
      </c>
      <c r="AY8913" s="104">
        <v>46120.455555555556</v>
      </c>
      <c r="AZ8913">
        <v>392127</v>
      </c>
      <c r="BA8913" t="s">
        <v>4728</v>
      </c>
      <c r="BB8913" t="s">
        <v>5989</v>
      </c>
      <c r="BF8913" t="s">
        <v>5931</v>
      </c>
    </row>
    <row r="8914" spans="46:58" x14ac:dyDescent="0.25">
      <c r="AT8914" t="s">
        <v>2383</v>
      </c>
      <c r="AX8914" t="s">
        <v>6460</v>
      </c>
      <c r="AY8914" s="104">
        <v>46120.455555555556</v>
      </c>
      <c r="AZ8914">
        <v>721002</v>
      </c>
      <c r="BA8914" t="s">
        <v>4761</v>
      </c>
      <c r="BB8914" t="s">
        <v>5989</v>
      </c>
      <c r="BF8914" t="s">
        <v>5966</v>
      </c>
    </row>
    <row r="8915" spans="46:58" x14ac:dyDescent="0.25">
      <c r="AT8915" t="s">
        <v>223</v>
      </c>
      <c r="AX8915" t="s">
        <v>5005</v>
      </c>
      <c r="AY8915" s="104">
        <v>46120.456944444442</v>
      </c>
      <c r="AZ8915">
        <v>353245</v>
      </c>
      <c r="BA8915" t="s">
        <v>4728</v>
      </c>
      <c r="BB8915" t="s">
        <v>5989</v>
      </c>
      <c r="BF8915" t="s">
        <v>5931</v>
      </c>
    </row>
    <row r="8916" spans="46:58" x14ac:dyDescent="0.25">
      <c r="AT8916" t="s">
        <v>1284</v>
      </c>
      <c r="AX8916" t="s">
        <v>4755</v>
      </c>
      <c r="AY8916" s="104">
        <v>46120.457638888889</v>
      </c>
      <c r="AZ8916">
        <v>288206</v>
      </c>
      <c r="BA8916" t="s">
        <v>4728</v>
      </c>
      <c r="BB8916" t="s">
        <v>5989</v>
      </c>
      <c r="BF8916" t="s">
        <v>5950</v>
      </c>
    </row>
    <row r="8917" spans="46:58" x14ac:dyDescent="0.25">
      <c r="AT8917" t="s">
        <v>1894</v>
      </c>
      <c r="AX8917" t="s">
        <v>4877</v>
      </c>
      <c r="AY8917" s="104">
        <v>46120.458333333336</v>
      </c>
      <c r="AZ8917">
        <v>230769</v>
      </c>
      <c r="BA8917" t="s">
        <v>4728</v>
      </c>
      <c r="BB8917" t="s">
        <v>5989</v>
      </c>
      <c r="BF8917" t="s">
        <v>5918</v>
      </c>
    </row>
    <row r="8918" spans="46:58" x14ac:dyDescent="0.25">
      <c r="AT8918" t="s">
        <v>247</v>
      </c>
      <c r="AX8918" t="s">
        <v>5061</v>
      </c>
      <c r="AY8918" s="104">
        <v>46120.458333333336</v>
      </c>
      <c r="AZ8918">
        <v>550004</v>
      </c>
      <c r="BA8918" t="s">
        <v>4728</v>
      </c>
      <c r="BB8918" t="s">
        <v>5989</v>
      </c>
      <c r="BF8918" t="s">
        <v>5920</v>
      </c>
    </row>
    <row r="8919" spans="46:58" x14ac:dyDescent="0.25">
      <c r="AT8919" t="s">
        <v>1985</v>
      </c>
      <c r="AX8919" t="s">
        <v>8074</v>
      </c>
      <c r="AY8919" s="104">
        <v>46120.458333333336</v>
      </c>
      <c r="AZ8919">
        <v>236626</v>
      </c>
      <c r="BA8919" t="s">
        <v>4728</v>
      </c>
      <c r="BB8919" t="s">
        <v>5989</v>
      </c>
      <c r="BF8919" t="s">
        <v>5942</v>
      </c>
    </row>
    <row r="8920" spans="46:58" x14ac:dyDescent="0.25">
      <c r="AT8920" t="s">
        <v>71</v>
      </c>
      <c r="AX8920" t="s">
        <v>5533</v>
      </c>
      <c r="AY8920" s="104">
        <v>46120.458333333336</v>
      </c>
      <c r="AZ8920">
        <v>287919</v>
      </c>
      <c r="BA8920" t="s">
        <v>4728</v>
      </c>
      <c r="BB8920" t="s">
        <v>5989</v>
      </c>
      <c r="BF8920" t="s">
        <v>5931</v>
      </c>
    </row>
    <row r="8921" spans="46:58" x14ac:dyDescent="0.25">
      <c r="AT8921" t="s">
        <v>1134</v>
      </c>
      <c r="AX8921" t="s">
        <v>4727</v>
      </c>
      <c r="AY8921" s="104">
        <v>46120.458333333336</v>
      </c>
      <c r="AZ8921">
        <v>675890</v>
      </c>
      <c r="BA8921" t="s">
        <v>4728</v>
      </c>
      <c r="BB8921" t="s">
        <v>5989</v>
      </c>
      <c r="BF8921" t="s">
        <v>4781</v>
      </c>
    </row>
    <row r="8922" spans="46:58" x14ac:dyDescent="0.25">
      <c r="AT8922" t="s">
        <v>1945</v>
      </c>
      <c r="AX8922" t="s">
        <v>5330</v>
      </c>
      <c r="AY8922" s="104">
        <v>46120.459722222222</v>
      </c>
      <c r="AZ8922">
        <v>158812</v>
      </c>
      <c r="BA8922" t="s">
        <v>4728</v>
      </c>
      <c r="BB8922" t="s">
        <v>5989</v>
      </c>
      <c r="BF8922" t="s">
        <v>4781</v>
      </c>
    </row>
    <row r="8923" spans="46:58" x14ac:dyDescent="0.25">
      <c r="AT8923" t="s">
        <v>2142</v>
      </c>
      <c r="AX8923" t="s">
        <v>8075</v>
      </c>
      <c r="AY8923" s="104">
        <v>46120.459722222222</v>
      </c>
      <c r="AZ8923">
        <v>760838</v>
      </c>
      <c r="BA8923" t="s">
        <v>4761</v>
      </c>
      <c r="BB8923" t="s">
        <v>5989</v>
      </c>
      <c r="BF8923" t="s">
        <v>5918</v>
      </c>
    </row>
    <row r="8924" spans="46:58" x14ac:dyDescent="0.25">
      <c r="AT8924" t="s">
        <v>516</v>
      </c>
      <c r="AU8924" t="s">
        <v>1688</v>
      </c>
      <c r="AX8924" t="s">
        <v>6155</v>
      </c>
      <c r="AY8924" s="104">
        <v>46120.459722222222</v>
      </c>
      <c r="AZ8924">
        <v>393993</v>
      </c>
      <c r="BA8924" t="s">
        <v>4728</v>
      </c>
      <c r="BB8924" t="s">
        <v>5989</v>
      </c>
      <c r="BC8924" t="s">
        <v>4731</v>
      </c>
      <c r="BF8924" t="s">
        <v>6981</v>
      </c>
    </row>
    <row r="8925" spans="46:58" x14ac:dyDescent="0.25">
      <c r="AT8925" t="s">
        <v>1941</v>
      </c>
      <c r="AX8925" t="s">
        <v>4782</v>
      </c>
      <c r="AY8925" s="104">
        <v>46120.460416666669</v>
      </c>
      <c r="AZ8925">
        <v>1452570</v>
      </c>
      <c r="BA8925" t="s">
        <v>4728</v>
      </c>
      <c r="BB8925" t="s">
        <v>5989</v>
      </c>
      <c r="BF8925" t="s">
        <v>4781</v>
      </c>
    </row>
    <row r="8926" spans="46:58" x14ac:dyDescent="0.25">
      <c r="AT8926" t="s">
        <v>2510</v>
      </c>
      <c r="AX8926" t="s">
        <v>4850</v>
      </c>
      <c r="AY8926" s="104">
        <v>46120.460416666669</v>
      </c>
      <c r="AZ8926">
        <v>2568321</v>
      </c>
      <c r="BA8926" t="s">
        <v>4761</v>
      </c>
      <c r="BB8926" t="s">
        <v>5989</v>
      </c>
      <c r="BF8926" t="s">
        <v>5966</v>
      </c>
    </row>
    <row r="8927" spans="46:58" x14ac:dyDescent="0.25">
      <c r="AT8927" t="s">
        <v>414</v>
      </c>
      <c r="AU8927" t="s">
        <v>220</v>
      </c>
      <c r="AX8927" t="s">
        <v>5007</v>
      </c>
      <c r="AY8927" s="104">
        <v>46120.461111111108</v>
      </c>
      <c r="AZ8927">
        <v>1151875</v>
      </c>
      <c r="BA8927" t="s">
        <v>4761</v>
      </c>
      <c r="BB8927" t="s">
        <v>5989</v>
      </c>
      <c r="BC8927" t="s">
        <v>4731</v>
      </c>
      <c r="BF8927" t="s">
        <v>5931</v>
      </c>
    </row>
    <row r="8928" spans="46:58" x14ac:dyDescent="0.25">
      <c r="AT8928" t="s">
        <v>1292</v>
      </c>
      <c r="AX8928" t="s">
        <v>8076</v>
      </c>
      <c r="AY8928" s="104">
        <v>46120.461111111108</v>
      </c>
      <c r="AZ8928">
        <v>420895</v>
      </c>
      <c r="BA8928" t="s">
        <v>4728</v>
      </c>
      <c r="BB8928" t="s">
        <v>5989</v>
      </c>
      <c r="BF8928" t="s">
        <v>5948</v>
      </c>
    </row>
    <row r="8929" spans="46:58" x14ac:dyDescent="0.25">
      <c r="AT8929" t="s">
        <v>256</v>
      </c>
      <c r="AX8929" t="s">
        <v>4765</v>
      </c>
      <c r="AY8929" s="104">
        <v>46120.461111111108</v>
      </c>
      <c r="AZ8929">
        <v>86292</v>
      </c>
      <c r="BA8929" t="s">
        <v>4728</v>
      </c>
      <c r="BB8929" t="s">
        <v>5989</v>
      </c>
      <c r="BF8929" t="s">
        <v>5925</v>
      </c>
    </row>
    <row r="8930" spans="46:58" x14ac:dyDescent="0.25">
      <c r="AT8930" t="s">
        <v>1078</v>
      </c>
      <c r="AX8930" t="s">
        <v>6261</v>
      </c>
      <c r="AY8930" s="104">
        <v>46120.461111111108</v>
      </c>
      <c r="AZ8930">
        <v>386846</v>
      </c>
      <c r="BA8930" t="s">
        <v>4728</v>
      </c>
      <c r="BB8930" t="s">
        <v>5989</v>
      </c>
      <c r="BF8930" t="s">
        <v>5942</v>
      </c>
    </row>
    <row r="8931" spans="46:58" x14ac:dyDescent="0.25">
      <c r="AT8931" t="s">
        <v>1124</v>
      </c>
      <c r="AX8931" t="s">
        <v>5700</v>
      </c>
      <c r="AY8931" s="104">
        <v>46120.461111111108</v>
      </c>
      <c r="AZ8931">
        <v>177112</v>
      </c>
      <c r="BA8931" t="s">
        <v>4728</v>
      </c>
      <c r="BB8931" t="s">
        <v>5989</v>
      </c>
      <c r="BF8931" t="s">
        <v>5925</v>
      </c>
    </row>
    <row r="8932" spans="46:58" x14ac:dyDescent="0.25">
      <c r="AT8932" t="s">
        <v>551</v>
      </c>
      <c r="AX8932" t="s">
        <v>4765</v>
      </c>
      <c r="AY8932" s="104">
        <v>46120.462500000001</v>
      </c>
      <c r="AZ8932">
        <v>316259</v>
      </c>
      <c r="BA8932" t="s">
        <v>4728</v>
      </c>
      <c r="BB8932" t="s">
        <v>5989</v>
      </c>
      <c r="BF8932" t="s">
        <v>5918</v>
      </c>
    </row>
    <row r="8933" spans="46:58" x14ac:dyDescent="0.25">
      <c r="AT8933" t="s">
        <v>852</v>
      </c>
      <c r="AU8933" t="s">
        <v>217</v>
      </c>
      <c r="AX8933" t="s">
        <v>5771</v>
      </c>
      <c r="AY8933" s="104">
        <v>46120.462500000001</v>
      </c>
      <c r="AZ8933">
        <v>1678438</v>
      </c>
      <c r="BA8933" t="s">
        <v>4728</v>
      </c>
      <c r="BB8933" t="s">
        <v>5989</v>
      </c>
      <c r="BC8933" t="s">
        <v>4731</v>
      </c>
      <c r="BF8933" t="s">
        <v>6495</v>
      </c>
    </row>
    <row r="8934" spans="46:58" x14ac:dyDescent="0.25">
      <c r="AT8934" t="s">
        <v>1894</v>
      </c>
      <c r="AX8934" t="s">
        <v>4733</v>
      </c>
      <c r="AY8934" s="104">
        <v>46120.463194444441</v>
      </c>
      <c r="AZ8934">
        <v>258450</v>
      </c>
      <c r="BA8934" t="s">
        <v>4728</v>
      </c>
      <c r="BB8934" t="s">
        <v>5989</v>
      </c>
      <c r="BF8934" t="s">
        <v>5920</v>
      </c>
    </row>
    <row r="8935" spans="46:58" x14ac:dyDescent="0.25">
      <c r="AT8935" t="s">
        <v>223</v>
      </c>
      <c r="AX8935" t="s">
        <v>5700</v>
      </c>
      <c r="AY8935" s="104">
        <v>46120.463888888888</v>
      </c>
      <c r="AZ8935">
        <v>527838</v>
      </c>
      <c r="BA8935" t="s">
        <v>4728</v>
      </c>
      <c r="BB8935" t="s">
        <v>5989</v>
      </c>
      <c r="BF8935" t="s">
        <v>5931</v>
      </c>
    </row>
    <row r="8936" spans="46:58" x14ac:dyDescent="0.25">
      <c r="AT8936" t="s">
        <v>1985</v>
      </c>
      <c r="AX8936" t="s">
        <v>8077</v>
      </c>
      <c r="AY8936" s="104">
        <v>46120.463888888888</v>
      </c>
      <c r="AZ8936">
        <v>1460741</v>
      </c>
      <c r="BA8936" t="s">
        <v>4728</v>
      </c>
      <c r="BB8936" t="s">
        <v>5989</v>
      </c>
      <c r="BF8936" t="s">
        <v>5918</v>
      </c>
    </row>
    <row r="8937" spans="46:58" x14ac:dyDescent="0.25">
      <c r="AT8937" t="s">
        <v>1945</v>
      </c>
      <c r="AX8937" t="s">
        <v>4877</v>
      </c>
      <c r="AY8937" s="104">
        <v>46120.463888888888</v>
      </c>
      <c r="AZ8937">
        <v>426612</v>
      </c>
      <c r="BA8937" t="s">
        <v>4728</v>
      </c>
      <c r="BB8937" t="s">
        <v>5989</v>
      </c>
      <c r="BF8937" t="s">
        <v>5931</v>
      </c>
    </row>
    <row r="8938" spans="46:58" x14ac:dyDescent="0.25">
      <c r="AT8938" t="s">
        <v>71</v>
      </c>
      <c r="AX8938" t="s">
        <v>5390</v>
      </c>
      <c r="AY8938" s="104">
        <v>46120.463888888888</v>
      </c>
      <c r="AZ8938">
        <v>243233</v>
      </c>
      <c r="BA8938" t="s">
        <v>4728</v>
      </c>
      <c r="BB8938" t="s">
        <v>5989</v>
      </c>
      <c r="BF8938" t="s">
        <v>5931</v>
      </c>
    </row>
    <row r="8939" spans="46:58" x14ac:dyDescent="0.25">
      <c r="AT8939" t="s">
        <v>2142</v>
      </c>
      <c r="AX8939">
        <v>12163520876</v>
      </c>
      <c r="AY8939" s="104">
        <v>46120.464583333334</v>
      </c>
      <c r="AZ8939">
        <v>416329</v>
      </c>
      <c r="BA8939" t="s">
        <v>4728</v>
      </c>
      <c r="BB8939" t="s">
        <v>5989</v>
      </c>
      <c r="BF8939" t="s">
        <v>5918</v>
      </c>
    </row>
    <row r="8940" spans="46:58" x14ac:dyDescent="0.25">
      <c r="AT8940" t="s">
        <v>683</v>
      </c>
      <c r="AX8940" t="s">
        <v>5300</v>
      </c>
      <c r="AY8940" s="104">
        <v>46120.464583333334</v>
      </c>
      <c r="AZ8940">
        <v>325006</v>
      </c>
      <c r="BA8940" t="s">
        <v>4728</v>
      </c>
      <c r="BB8940" t="s">
        <v>5989</v>
      </c>
      <c r="BF8940" t="s">
        <v>5931</v>
      </c>
    </row>
    <row r="8941" spans="46:58" x14ac:dyDescent="0.25">
      <c r="AT8941" t="s">
        <v>836</v>
      </c>
      <c r="AX8941" t="s">
        <v>8078</v>
      </c>
      <c r="AY8941" s="104">
        <v>46120.465277777781</v>
      </c>
      <c r="AZ8941">
        <v>578636</v>
      </c>
      <c r="BA8941" t="s">
        <v>4728</v>
      </c>
      <c r="BB8941" t="s">
        <v>5989</v>
      </c>
      <c r="BF8941" t="s">
        <v>5934</v>
      </c>
    </row>
    <row r="8942" spans="46:58" x14ac:dyDescent="0.25">
      <c r="AT8942" t="s">
        <v>308</v>
      </c>
      <c r="AX8942" t="s">
        <v>5518</v>
      </c>
      <c r="AY8942" s="104">
        <v>46120.465277777781</v>
      </c>
      <c r="AZ8942">
        <v>85187</v>
      </c>
      <c r="BA8942" t="s">
        <v>4728</v>
      </c>
      <c r="BB8942" t="s">
        <v>5989</v>
      </c>
      <c r="BF8942" t="s">
        <v>5925</v>
      </c>
    </row>
    <row r="8943" spans="46:58" x14ac:dyDescent="0.25">
      <c r="AT8943" t="s">
        <v>866</v>
      </c>
      <c r="AX8943" t="s">
        <v>6954</v>
      </c>
      <c r="AY8943" s="104">
        <v>46120.465277777781</v>
      </c>
      <c r="AZ8943">
        <v>311275</v>
      </c>
      <c r="BA8943" t="s">
        <v>4728</v>
      </c>
      <c r="BB8943" t="s">
        <v>5989</v>
      </c>
      <c r="BF8943" t="s">
        <v>5918</v>
      </c>
    </row>
    <row r="8944" spans="46:58" x14ac:dyDescent="0.25">
      <c r="AT8944" t="s">
        <v>1584</v>
      </c>
      <c r="AX8944" t="s">
        <v>8079</v>
      </c>
      <c r="AY8944" s="104">
        <v>46120.46597222222</v>
      </c>
      <c r="AZ8944">
        <v>1755611</v>
      </c>
      <c r="BA8944" t="s">
        <v>4761</v>
      </c>
      <c r="BB8944" t="s">
        <v>5989</v>
      </c>
      <c r="BF8944" t="s">
        <v>5966</v>
      </c>
    </row>
    <row r="8945" spans="46:58" x14ac:dyDescent="0.25">
      <c r="AT8945" t="s">
        <v>516</v>
      </c>
      <c r="AX8945" t="s">
        <v>4875</v>
      </c>
      <c r="AY8945" s="104">
        <v>46120.46597222222</v>
      </c>
      <c r="AZ8945">
        <v>296744</v>
      </c>
      <c r="BA8945" t="s">
        <v>4728</v>
      </c>
      <c r="BB8945" t="s">
        <v>5989</v>
      </c>
      <c r="BF8945" t="s">
        <v>4781</v>
      </c>
    </row>
    <row r="8946" spans="46:58" x14ac:dyDescent="0.25">
      <c r="AT8946" t="s">
        <v>1124</v>
      </c>
      <c r="AX8946" t="s">
        <v>7963</v>
      </c>
      <c r="AY8946" s="104">
        <v>46120.467361111114</v>
      </c>
      <c r="AZ8946">
        <v>293394</v>
      </c>
      <c r="BA8946" t="s">
        <v>4728</v>
      </c>
      <c r="BB8946" t="s">
        <v>5989</v>
      </c>
      <c r="BF8946" t="s">
        <v>5920</v>
      </c>
    </row>
    <row r="8947" spans="46:58" x14ac:dyDescent="0.25">
      <c r="AT8947" t="s">
        <v>414</v>
      </c>
      <c r="AX8947" t="s">
        <v>4915</v>
      </c>
      <c r="AY8947" s="104">
        <v>46120.467361111114</v>
      </c>
      <c r="AZ8947">
        <v>292283</v>
      </c>
      <c r="BA8947" t="s">
        <v>4728</v>
      </c>
      <c r="BB8947" t="s">
        <v>5989</v>
      </c>
      <c r="BF8947" t="s">
        <v>5956</v>
      </c>
    </row>
    <row r="8948" spans="46:58" x14ac:dyDescent="0.25">
      <c r="AT8948" t="s">
        <v>1507</v>
      </c>
      <c r="AX8948" t="s">
        <v>5435</v>
      </c>
      <c r="AY8948" s="104">
        <v>46120.468055555553</v>
      </c>
      <c r="AZ8948">
        <v>101441</v>
      </c>
      <c r="BA8948" t="s">
        <v>4728</v>
      </c>
      <c r="BB8948" t="s">
        <v>5989</v>
      </c>
      <c r="BF8948" t="s">
        <v>5942</v>
      </c>
    </row>
    <row r="8949" spans="46:58" x14ac:dyDescent="0.25">
      <c r="AT8949" t="s">
        <v>78</v>
      </c>
      <c r="AX8949" t="s">
        <v>4890</v>
      </c>
      <c r="AY8949" s="104">
        <v>46120.468055555553</v>
      </c>
      <c r="AZ8949">
        <v>924677</v>
      </c>
      <c r="BA8949" t="s">
        <v>4728</v>
      </c>
      <c r="BB8949" t="s">
        <v>5989</v>
      </c>
      <c r="BF8949" t="s">
        <v>5931</v>
      </c>
    </row>
    <row r="8950" spans="46:58" x14ac:dyDescent="0.25">
      <c r="AT8950" t="s">
        <v>247</v>
      </c>
      <c r="AX8950" t="s">
        <v>4763</v>
      </c>
      <c r="AY8950" s="104">
        <v>46120.46875</v>
      </c>
      <c r="AZ8950">
        <v>884665</v>
      </c>
      <c r="BA8950" t="s">
        <v>4728</v>
      </c>
      <c r="BB8950" t="s">
        <v>5989</v>
      </c>
      <c r="BF8950" t="s">
        <v>5958</v>
      </c>
    </row>
    <row r="8951" spans="46:58" x14ac:dyDescent="0.25">
      <c r="AT8951" t="s">
        <v>220</v>
      </c>
      <c r="AX8951" t="s">
        <v>6500</v>
      </c>
      <c r="AY8951" s="104">
        <v>46120.46875</v>
      </c>
      <c r="AZ8951">
        <v>376171</v>
      </c>
      <c r="BA8951" t="s">
        <v>4728</v>
      </c>
      <c r="BB8951" t="s">
        <v>5989</v>
      </c>
      <c r="BF8951" t="s">
        <v>5931</v>
      </c>
    </row>
    <row r="8952" spans="46:58" x14ac:dyDescent="0.25">
      <c r="AT8952" t="s">
        <v>1132</v>
      </c>
      <c r="AX8952" t="s">
        <v>6060</v>
      </c>
      <c r="AY8952" s="104">
        <v>46120.46875</v>
      </c>
      <c r="AZ8952">
        <v>357101</v>
      </c>
      <c r="BA8952" t="s">
        <v>4728</v>
      </c>
      <c r="BB8952" t="s">
        <v>5989</v>
      </c>
      <c r="BF8952" t="s">
        <v>5931</v>
      </c>
    </row>
    <row r="8953" spans="46:58" x14ac:dyDescent="0.25">
      <c r="AT8953" t="s">
        <v>1531</v>
      </c>
      <c r="AU8953" t="s">
        <v>1688</v>
      </c>
      <c r="AX8953" t="s">
        <v>5484</v>
      </c>
      <c r="AY8953" s="104">
        <v>46120.46875</v>
      </c>
      <c r="AZ8953">
        <v>1455973</v>
      </c>
      <c r="BA8953" t="s">
        <v>4728</v>
      </c>
      <c r="BB8953" t="s">
        <v>5989</v>
      </c>
      <c r="BC8953" t="s">
        <v>4731</v>
      </c>
      <c r="BF8953" t="s">
        <v>7073</v>
      </c>
    </row>
    <row r="8954" spans="46:58" x14ac:dyDescent="0.25">
      <c r="AT8954" t="s">
        <v>2383</v>
      </c>
      <c r="AU8954" t="s">
        <v>683</v>
      </c>
      <c r="AX8954" t="s">
        <v>5435</v>
      </c>
      <c r="AY8954" s="104">
        <v>46120.469444444447</v>
      </c>
      <c r="AZ8954">
        <v>400152</v>
      </c>
      <c r="BA8954" t="s">
        <v>4728</v>
      </c>
      <c r="BB8954" t="s">
        <v>5989</v>
      </c>
      <c r="BC8954" t="s">
        <v>4731</v>
      </c>
      <c r="BF8954" t="s">
        <v>6074</v>
      </c>
    </row>
    <row r="8955" spans="46:58" x14ac:dyDescent="0.25">
      <c r="AT8955" t="s">
        <v>551</v>
      </c>
      <c r="AX8955" t="s">
        <v>8080</v>
      </c>
      <c r="AY8955" s="104">
        <v>46120.469444444447</v>
      </c>
      <c r="AZ8955">
        <v>373467</v>
      </c>
      <c r="BA8955" t="s">
        <v>4728</v>
      </c>
      <c r="BB8955" t="s">
        <v>5989</v>
      </c>
      <c r="BF8955" t="s">
        <v>5931</v>
      </c>
    </row>
    <row r="8956" spans="46:58" x14ac:dyDescent="0.25">
      <c r="AT8956" t="s">
        <v>1078</v>
      </c>
      <c r="AX8956" t="s">
        <v>7857</v>
      </c>
      <c r="AY8956" s="104">
        <v>46120.469444444447</v>
      </c>
      <c r="AZ8956">
        <v>253189</v>
      </c>
      <c r="BA8956" t="s">
        <v>4761</v>
      </c>
      <c r="BB8956" t="s">
        <v>5989</v>
      </c>
      <c r="BF8956" t="s">
        <v>5942</v>
      </c>
    </row>
    <row r="8957" spans="46:58" x14ac:dyDescent="0.25">
      <c r="AT8957" t="s">
        <v>432</v>
      </c>
      <c r="AX8957" t="s">
        <v>5807</v>
      </c>
      <c r="AY8957" s="104">
        <v>46120.470138888886</v>
      </c>
      <c r="AZ8957">
        <v>595932</v>
      </c>
      <c r="BA8957" t="s">
        <v>4728</v>
      </c>
      <c r="BB8957" t="s">
        <v>5989</v>
      </c>
      <c r="BF8957" t="s">
        <v>5931</v>
      </c>
    </row>
    <row r="8958" spans="46:58" x14ac:dyDescent="0.25">
      <c r="AT8958" t="s">
        <v>1894</v>
      </c>
      <c r="AX8958" t="s">
        <v>6776</v>
      </c>
      <c r="AY8958" s="104">
        <v>46120.470833333333</v>
      </c>
      <c r="AZ8958">
        <v>74163</v>
      </c>
      <c r="BA8958" t="s">
        <v>4728</v>
      </c>
      <c r="BB8958" t="s">
        <v>5989</v>
      </c>
      <c r="BF8958" t="s">
        <v>5925</v>
      </c>
    </row>
    <row r="8959" spans="46:58" x14ac:dyDescent="0.25">
      <c r="AT8959" t="s">
        <v>1292</v>
      </c>
      <c r="AX8959" t="s">
        <v>7392</v>
      </c>
      <c r="AY8959" s="104">
        <v>46120.470833333333</v>
      </c>
      <c r="AZ8959">
        <v>324151</v>
      </c>
      <c r="BA8959" t="s">
        <v>4728</v>
      </c>
      <c r="BB8959" t="s">
        <v>5989</v>
      </c>
      <c r="BF8959" t="s">
        <v>5931</v>
      </c>
    </row>
    <row r="8960" spans="46:58" x14ac:dyDescent="0.25">
      <c r="AX8960" t="s">
        <v>5442</v>
      </c>
      <c r="AY8960" s="104">
        <v>46120.470833333333</v>
      </c>
      <c r="AZ8960">
        <v>40817</v>
      </c>
      <c r="BA8960" t="s">
        <v>4728</v>
      </c>
      <c r="BB8960" t="s">
        <v>5989</v>
      </c>
    </row>
    <row r="8961" spans="46:58" x14ac:dyDescent="0.25">
      <c r="AT8961" t="s">
        <v>1276</v>
      </c>
      <c r="AX8961" t="s">
        <v>5302</v>
      </c>
      <c r="AY8961" s="104">
        <v>46120.47152777778</v>
      </c>
      <c r="AZ8961">
        <v>84553</v>
      </c>
      <c r="BA8961" t="s">
        <v>4728</v>
      </c>
      <c r="BB8961" t="s">
        <v>5989</v>
      </c>
      <c r="BF8961" t="s">
        <v>4781</v>
      </c>
    </row>
    <row r="8962" spans="46:58" x14ac:dyDescent="0.25">
      <c r="AT8962" t="s">
        <v>866</v>
      </c>
      <c r="AX8962" t="s">
        <v>5563</v>
      </c>
      <c r="AY8962" s="104">
        <v>46120.47152777778</v>
      </c>
      <c r="AZ8962">
        <v>273124</v>
      </c>
      <c r="BA8962" t="s">
        <v>4728</v>
      </c>
      <c r="BB8962" t="s">
        <v>5989</v>
      </c>
      <c r="BF8962" t="s">
        <v>5918</v>
      </c>
    </row>
    <row r="8963" spans="46:58" x14ac:dyDescent="0.25">
      <c r="AT8963" t="s">
        <v>2510</v>
      </c>
      <c r="AX8963" t="s">
        <v>5630</v>
      </c>
      <c r="AY8963" s="104">
        <v>46120.47152777778</v>
      </c>
      <c r="AZ8963">
        <v>450316</v>
      </c>
      <c r="BA8963" t="s">
        <v>4728</v>
      </c>
      <c r="BB8963" t="s">
        <v>5989</v>
      </c>
      <c r="BF8963" t="s">
        <v>5920</v>
      </c>
    </row>
    <row r="8964" spans="46:58" x14ac:dyDescent="0.25">
      <c r="AT8964" t="s">
        <v>308</v>
      </c>
      <c r="AX8964" t="s">
        <v>6776</v>
      </c>
      <c r="AY8964" s="104">
        <v>46120.47152777778</v>
      </c>
      <c r="AZ8964">
        <v>44408</v>
      </c>
      <c r="BA8964" t="s">
        <v>4728</v>
      </c>
      <c r="BB8964" t="s">
        <v>5989</v>
      </c>
      <c r="BF8964" t="s">
        <v>5925</v>
      </c>
    </row>
    <row r="8965" spans="46:58" x14ac:dyDescent="0.25">
      <c r="AT8965" t="s">
        <v>1507</v>
      </c>
      <c r="AX8965" t="s">
        <v>5302</v>
      </c>
      <c r="AY8965" s="104">
        <v>46120.472222222219</v>
      </c>
      <c r="AZ8965">
        <v>233155</v>
      </c>
      <c r="BA8965" t="s">
        <v>4728</v>
      </c>
      <c r="BB8965" t="s">
        <v>5989</v>
      </c>
      <c r="BF8965" t="s">
        <v>5942</v>
      </c>
    </row>
    <row r="8966" spans="46:58" x14ac:dyDescent="0.25">
      <c r="AT8966" t="s">
        <v>516</v>
      </c>
      <c r="AX8966" t="s">
        <v>6776</v>
      </c>
      <c r="AY8966" s="104">
        <v>46120.472222222219</v>
      </c>
      <c r="AZ8966">
        <v>282795</v>
      </c>
      <c r="BA8966" t="s">
        <v>4728</v>
      </c>
      <c r="BB8966" t="s">
        <v>5989</v>
      </c>
      <c r="BF8966" t="s">
        <v>5918</v>
      </c>
    </row>
    <row r="8967" spans="46:58" x14ac:dyDescent="0.25">
      <c r="AT8967" t="s">
        <v>223</v>
      </c>
      <c r="AX8967" t="s">
        <v>7541</v>
      </c>
      <c r="AY8967" s="104">
        <v>46120.472222222219</v>
      </c>
      <c r="AZ8967">
        <v>214761</v>
      </c>
      <c r="BA8967" t="s">
        <v>4728</v>
      </c>
      <c r="BB8967" t="s">
        <v>5989</v>
      </c>
      <c r="BF8967" t="s">
        <v>4781</v>
      </c>
    </row>
    <row r="8968" spans="46:58" x14ac:dyDescent="0.25">
      <c r="AT8968" t="s">
        <v>967</v>
      </c>
      <c r="AX8968" t="s">
        <v>8081</v>
      </c>
      <c r="AY8968" s="104">
        <v>46120.472222222219</v>
      </c>
      <c r="AZ8968">
        <v>167915</v>
      </c>
      <c r="BA8968" t="s">
        <v>4728</v>
      </c>
      <c r="BB8968" t="s">
        <v>5989</v>
      </c>
      <c r="BF8968" t="s">
        <v>5920</v>
      </c>
    </row>
    <row r="8969" spans="46:58" x14ac:dyDescent="0.25">
      <c r="AT8969" t="s">
        <v>298</v>
      </c>
      <c r="AX8969" t="s">
        <v>6500</v>
      </c>
      <c r="AY8969" s="104">
        <v>46120.472916666666</v>
      </c>
      <c r="AZ8969">
        <v>841426</v>
      </c>
      <c r="BA8969" t="s">
        <v>4728</v>
      </c>
      <c r="BB8969" t="s">
        <v>5989</v>
      </c>
      <c r="BF8969" t="s">
        <v>6314</v>
      </c>
    </row>
    <row r="8970" spans="46:58" x14ac:dyDescent="0.25">
      <c r="AT8970" t="s">
        <v>1124</v>
      </c>
      <c r="AX8970" t="s">
        <v>4744</v>
      </c>
      <c r="AY8970" s="104">
        <v>46120.473611111112</v>
      </c>
      <c r="AZ8970">
        <v>280419</v>
      </c>
      <c r="BA8970" t="s">
        <v>4728</v>
      </c>
      <c r="BB8970" t="s">
        <v>5989</v>
      </c>
      <c r="BF8970" t="s">
        <v>5925</v>
      </c>
    </row>
    <row r="8971" spans="46:58" x14ac:dyDescent="0.25">
      <c r="AT8971" t="s">
        <v>1531</v>
      </c>
      <c r="AU8971" t="s">
        <v>220</v>
      </c>
      <c r="AX8971" t="s">
        <v>4782</v>
      </c>
      <c r="AY8971" s="104">
        <v>46120.474305555559</v>
      </c>
      <c r="AZ8971">
        <v>260582</v>
      </c>
      <c r="BA8971" t="s">
        <v>4728</v>
      </c>
      <c r="BB8971" t="s">
        <v>5989</v>
      </c>
      <c r="BC8971" t="s">
        <v>4731</v>
      </c>
      <c r="BF8971" t="s">
        <v>6406</v>
      </c>
    </row>
    <row r="8972" spans="46:58" x14ac:dyDescent="0.25">
      <c r="AT8972" t="s">
        <v>1134</v>
      </c>
      <c r="AX8972" t="s">
        <v>4774</v>
      </c>
      <c r="AY8972" s="104">
        <v>46120.474305555559</v>
      </c>
      <c r="AZ8972">
        <v>391560</v>
      </c>
      <c r="BA8972" t="s">
        <v>4728</v>
      </c>
      <c r="BB8972" t="s">
        <v>5989</v>
      </c>
      <c r="BF8972" t="s">
        <v>5918</v>
      </c>
    </row>
    <row r="8973" spans="46:58" x14ac:dyDescent="0.25">
      <c r="AT8973" t="s">
        <v>2403</v>
      </c>
      <c r="AX8973" t="s">
        <v>4930</v>
      </c>
      <c r="AY8973" s="104">
        <v>46120.474305555559</v>
      </c>
      <c r="AZ8973">
        <v>426501</v>
      </c>
      <c r="BA8973" t="s">
        <v>4728</v>
      </c>
      <c r="BB8973" t="s">
        <v>5989</v>
      </c>
      <c r="BF8973" t="s">
        <v>5942</v>
      </c>
    </row>
    <row r="8974" spans="46:58" x14ac:dyDescent="0.25">
      <c r="AT8974" t="s">
        <v>1078</v>
      </c>
      <c r="AX8974" t="s">
        <v>7059</v>
      </c>
      <c r="AY8974" s="104">
        <v>46120.474999999999</v>
      </c>
      <c r="AZ8974">
        <v>113806</v>
      </c>
      <c r="BA8974" t="s">
        <v>4728</v>
      </c>
      <c r="BB8974" t="s">
        <v>5989</v>
      </c>
      <c r="BF8974" t="s">
        <v>4781</v>
      </c>
    </row>
    <row r="8975" spans="46:58" x14ac:dyDescent="0.25">
      <c r="AT8975" t="s">
        <v>2383</v>
      </c>
      <c r="AX8975" t="s">
        <v>4890</v>
      </c>
      <c r="AY8975" s="104">
        <v>46120.475694444445</v>
      </c>
      <c r="AZ8975">
        <v>726765</v>
      </c>
      <c r="BA8975" t="s">
        <v>4761</v>
      </c>
      <c r="BB8975" t="s">
        <v>5989</v>
      </c>
      <c r="BF8975" t="s">
        <v>5966</v>
      </c>
    </row>
    <row r="8976" spans="46:58" x14ac:dyDescent="0.25">
      <c r="AT8976" t="s">
        <v>2561</v>
      </c>
      <c r="AX8976" t="s">
        <v>5192</v>
      </c>
      <c r="AY8976" s="104">
        <v>46120.475694444445</v>
      </c>
      <c r="AZ8976">
        <v>1356442</v>
      </c>
      <c r="BA8976" t="s">
        <v>4761</v>
      </c>
      <c r="BB8976" t="s">
        <v>5989</v>
      </c>
      <c r="BF8976" t="s">
        <v>5931</v>
      </c>
    </row>
    <row r="8977" spans="46:58" x14ac:dyDescent="0.25">
      <c r="AT8977" t="s">
        <v>1894</v>
      </c>
      <c r="AX8977" t="s">
        <v>8082</v>
      </c>
      <c r="AY8977" s="104">
        <v>46120.475694444445</v>
      </c>
      <c r="AZ8977">
        <v>513261</v>
      </c>
      <c r="BA8977" t="s">
        <v>4728</v>
      </c>
      <c r="BB8977" t="s">
        <v>5989</v>
      </c>
      <c r="BF8977" t="s">
        <v>5931</v>
      </c>
    </row>
    <row r="8978" spans="46:58" x14ac:dyDescent="0.25">
      <c r="AT8978" t="s">
        <v>836</v>
      </c>
      <c r="AX8978" t="s">
        <v>4818</v>
      </c>
      <c r="AY8978" s="104">
        <v>46120.475694444445</v>
      </c>
      <c r="AZ8978">
        <v>682419</v>
      </c>
      <c r="BA8978" t="s">
        <v>4728</v>
      </c>
      <c r="BB8978" t="s">
        <v>5989</v>
      </c>
      <c r="BF8978" t="s">
        <v>6069</v>
      </c>
    </row>
    <row r="8979" spans="46:58" x14ac:dyDescent="0.25">
      <c r="AT8979" t="s">
        <v>414</v>
      </c>
      <c r="AX8979" t="s">
        <v>5083</v>
      </c>
      <c r="AY8979" s="104">
        <v>46120.475694444445</v>
      </c>
      <c r="AZ8979">
        <v>441006</v>
      </c>
      <c r="BA8979" t="s">
        <v>4728</v>
      </c>
      <c r="BB8979" t="s">
        <v>5989</v>
      </c>
      <c r="BF8979" t="s">
        <v>5956</v>
      </c>
    </row>
    <row r="8980" spans="46:58" x14ac:dyDescent="0.25">
      <c r="AT8980" t="s">
        <v>1276</v>
      </c>
      <c r="AX8980" t="s">
        <v>5166</v>
      </c>
      <c r="AY8980" s="104">
        <v>46120.476388888892</v>
      </c>
      <c r="AZ8980">
        <v>263586</v>
      </c>
      <c r="BA8980" t="s">
        <v>4728</v>
      </c>
      <c r="BB8980" t="s">
        <v>5989</v>
      </c>
      <c r="BF8980" t="s">
        <v>5942</v>
      </c>
    </row>
    <row r="8981" spans="46:58" x14ac:dyDescent="0.25">
      <c r="AT8981" t="s">
        <v>308</v>
      </c>
      <c r="AX8981" t="s">
        <v>7059</v>
      </c>
      <c r="AY8981" s="104">
        <v>46120.476388888892</v>
      </c>
      <c r="AZ8981">
        <v>74180</v>
      </c>
      <c r="BA8981" t="s">
        <v>4728</v>
      </c>
      <c r="BB8981" t="s">
        <v>5989</v>
      </c>
      <c r="BF8981" t="s">
        <v>5925</v>
      </c>
    </row>
    <row r="8982" spans="46:58" x14ac:dyDescent="0.25">
      <c r="AT8982" t="s">
        <v>76</v>
      </c>
      <c r="AX8982" t="s">
        <v>4890</v>
      </c>
      <c r="AY8982" s="104">
        <v>46120.476388888892</v>
      </c>
      <c r="AZ8982">
        <v>739751</v>
      </c>
      <c r="BA8982" t="s">
        <v>4761</v>
      </c>
      <c r="BB8982" t="s">
        <v>5989</v>
      </c>
      <c r="BF8982" t="s">
        <v>5958</v>
      </c>
    </row>
    <row r="8983" spans="46:58" x14ac:dyDescent="0.25">
      <c r="AT8983" t="s">
        <v>71</v>
      </c>
      <c r="AU8983" t="s">
        <v>2142</v>
      </c>
      <c r="AX8983" t="s">
        <v>4782</v>
      </c>
      <c r="AY8983" s="104">
        <v>46120.477083333331</v>
      </c>
      <c r="AZ8983">
        <v>348648</v>
      </c>
      <c r="BA8983" t="s">
        <v>4728</v>
      </c>
      <c r="BB8983" t="s">
        <v>5989</v>
      </c>
      <c r="BC8983" t="s">
        <v>4731</v>
      </c>
      <c r="BF8983" t="s">
        <v>6251</v>
      </c>
    </row>
    <row r="8984" spans="46:58" x14ac:dyDescent="0.25">
      <c r="AT8984" t="s">
        <v>967</v>
      </c>
      <c r="AX8984" t="s">
        <v>7744</v>
      </c>
      <c r="AY8984" s="104">
        <v>46120.477777777778</v>
      </c>
      <c r="AZ8984">
        <v>862487</v>
      </c>
      <c r="BA8984" t="s">
        <v>4761</v>
      </c>
      <c r="BB8984" t="s">
        <v>5989</v>
      </c>
      <c r="BF8984" t="s">
        <v>4781</v>
      </c>
    </row>
    <row r="8985" spans="46:58" x14ac:dyDescent="0.25">
      <c r="AT8985" t="s">
        <v>1292</v>
      </c>
      <c r="AX8985" t="s">
        <v>5887</v>
      </c>
      <c r="AY8985" s="104">
        <v>46120.477777777778</v>
      </c>
      <c r="AZ8985">
        <v>358045</v>
      </c>
      <c r="BA8985" t="s">
        <v>4728</v>
      </c>
      <c r="BB8985" t="s">
        <v>5989</v>
      </c>
      <c r="BF8985" t="s">
        <v>5931</v>
      </c>
    </row>
    <row r="8986" spans="46:58" x14ac:dyDescent="0.25">
      <c r="AT8986" t="s">
        <v>551</v>
      </c>
      <c r="AX8986" t="s">
        <v>6257</v>
      </c>
      <c r="AY8986" s="104">
        <v>46120.477777777778</v>
      </c>
      <c r="AZ8986">
        <v>40865</v>
      </c>
      <c r="BA8986" t="s">
        <v>4728</v>
      </c>
      <c r="BB8986" t="s">
        <v>5989</v>
      </c>
      <c r="BF8986" t="s">
        <v>5925</v>
      </c>
    </row>
    <row r="8987" spans="46:58" x14ac:dyDescent="0.25">
      <c r="AT8987" t="s">
        <v>1507</v>
      </c>
      <c r="AX8987" t="s">
        <v>4890</v>
      </c>
      <c r="AY8987" s="104">
        <v>46120.478472222225</v>
      </c>
      <c r="AZ8987">
        <v>413269</v>
      </c>
      <c r="BA8987" t="s">
        <v>4728</v>
      </c>
      <c r="BB8987" t="s">
        <v>5989</v>
      </c>
      <c r="BF8987" t="s">
        <v>5942</v>
      </c>
    </row>
    <row r="8988" spans="46:58" x14ac:dyDescent="0.25">
      <c r="AT8988" t="s">
        <v>223</v>
      </c>
      <c r="AX8988" t="s">
        <v>4782</v>
      </c>
      <c r="AY8988" s="104">
        <v>46120.478472222225</v>
      </c>
      <c r="AZ8988">
        <v>254381</v>
      </c>
      <c r="BA8988" t="s">
        <v>4728</v>
      </c>
      <c r="BB8988" t="s">
        <v>5989</v>
      </c>
      <c r="BF8988" t="s">
        <v>5942</v>
      </c>
    </row>
    <row r="8989" spans="46:58" x14ac:dyDescent="0.25">
      <c r="AT8989" t="s">
        <v>1048</v>
      </c>
      <c r="AX8989" t="s">
        <v>4744</v>
      </c>
      <c r="AY8989" s="104">
        <v>46120.478472222225</v>
      </c>
      <c r="AZ8989">
        <v>345509</v>
      </c>
      <c r="BA8989" t="s">
        <v>4728</v>
      </c>
      <c r="BB8989" t="s">
        <v>5989</v>
      </c>
      <c r="BF8989" t="s">
        <v>5931</v>
      </c>
    </row>
    <row r="8990" spans="46:58" x14ac:dyDescent="0.25">
      <c r="AT8990" t="s">
        <v>264</v>
      </c>
      <c r="AX8990" t="s">
        <v>5939</v>
      </c>
      <c r="AY8990" s="104">
        <v>46120.479166666664</v>
      </c>
      <c r="AZ8990">
        <v>464406</v>
      </c>
      <c r="BA8990" t="s">
        <v>4728</v>
      </c>
      <c r="BB8990" t="s">
        <v>5989</v>
      </c>
      <c r="BF8990" t="s">
        <v>5942</v>
      </c>
    </row>
    <row r="8991" spans="46:58" x14ac:dyDescent="0.25">
      <c r="AT8991" t="s">
        <v>2429</v>
      </c>
      <c r="AX8991" t="s">
        <v>8083</v>
      </c>
      <c r="AY8991" s="104">
        <v>46120.479166666664</v>
      </c>
      <c r="AZ8991">
        <v>328434</v>
      </c>
      <c r="BA8991" t="s">
        <v>4728</v>
      </c>
      <c r="BB8991" t="s">
        <v>5989</v>
      </c>
      <c r="BF8991" t="s">
        <v>5931</v>
      </c>
    </row>
    <row r="8992" spans="46:58" x14ac:dyDescent="0.25">
      <c r="AT8992" t="s">
        <v>1379</v>
      </c>
      <c r="AX8992" t="s">
        <v>8084</v>
      </c>
      <c r="AY8992" s="104">
        <v>46120.479861111111</v>
      </c>
      <c r="AZ8992">
        <v>2048592</v>
      </c>
      <c r="BA8992" t="s">
        <v>4728</v>
      </c>
      <c r="BB8992" t="s">
        <v>5989</v>
      </c>
      <c r="BF8992" t="s">
        <v>5942</v>
      </c>
    </row>
    <row r="8993" spans="46:58" x14ac:dyDescent="0.25">
      <c r="AT8993" t="s">
        <v>1385</v>
      </c>
      <c r="AX8993" t="s">
        <v>4865</v>
      </c>
      <c r="AY8993" s="104">
        <v>46120.479861111111</v>
      </c>
      <c r="AZ8993">
        <v>925927</v>
      </c>
      <c r="BA8993" t="s">
        <v>4728</v>
      </c>
      <c r="BB8993" t="s">
        <v>5989</v>
      </c>
      <c r="BF8993" t="s">
        <v>5918</v>
      </c>
    </row>
    <row r="8994" spans="46:58" x14ac:dyDescent="0.25">
      <c r="AT8994" t="s">
        <v>1945</v>
      </c>
      <c r="AX8994" t="s">
        <v>6560</v>
      </c>
      <c r="AY8994" s="104">
        <v>46120.480555555558</v>
      </c>
      <c r="AZ8994">
        <v>183376</v>
      </c>
      <c r="BA8994" t="s">
        <v>4728</v>
      </c>
      <c r="BB8994" t="s">
        <v>5989</v>
      </c>
      <c r="BF8994" t="s">
        <v>5918</v>
      </c>
    </row>
    <row r="8995" spans="46:58" x14ac:dyDescent="0.25">
      <c r="AT8995" t="s">
        <v>1078</v>
      </c>
      <c r="AX8995" t="s">
        <v>5036</v>
      </c>
      <c r="AY8995" s="104">
        <v>46120.481249999997</v>
      </c>
      <c r="AZ8995">
        <v>66745</v>
      </c>
      <c r="BA8995" t="s">
        <v>4728</v>
      </c>
      <c r="BB8995" t="s">
        <v>5989</v>
      </c>
      <c r="BF8995" t="s">
        <v>4781</v>
      </c>
    </row>
    <row r="8996" spans="46:58" x14ac:dyDescent="0.25">
      <c r="AT8996" t="s">
        <v>432</v>
      </c>
      <c r="AX8996" t="s">
        <v>5096</v>
      </c>
      <c r="AY8996" s="104">
        <v>46120.481944444444</v>
      </c>
      <c r="AZ8996">
        <v>553855</v>
      </c>
      <c r="BA8996" t="s">
        <v>4761</v>
      </c>
      <c r="BB8996" t="s">
        <v>5989</v>
      </c>
      <c r="BF8996" t="s">
        <v>5966</v>
      </c>
    </row>
    <row r="8997" spans="46:58" x14ac:dyDescent="0.25">
      <c r="AT8997" t="s">
        <v>308</v>
      </c>
      <c r="AX8997" t="s">
        <v>5036</v>
      </c>
      <c r="AY8997" s="104">
        <v>46120.481944444444</v>
      </c>
      <c r="AZ8997">
        <v>76504</v>
      </c>
      <c r="BA8997" t="s">
        <v>4728</v>
      </c>
      <c r="BB8997" t="s">
        <v>5989</v>
      </c>
      <c r="BF8997" t="s">
        <v>5925</v>
      </c>
    </row>
    <row r="8998" spans="46:58" x14ac:dyDescent="0.25">
      <c r="AT8998" t="s">
        <v>1531</v>
      </c>
      <c r="AX8998" t="s">
        <v>5429</v>
      </c>
      <c r="AY8998" s="104">
        <v>46120.481944444444</v>
      </c>
      <c r="AZ8998">
        <v>347598</v>
      </c>
      <c r="BA8998" t="s">
        <v>4728</v>
      </c>
      <c r="BB8998" t="s">
        <v>5989</v>
      </c>
      <c r="BF8998" t="s">
        <v>5931</v>
      </c>
    </row>
    <row r="8999" spans="46:58" x14ac:dyDescent="0.25">
      <c r="AT8999" t="s">
        <v>1124</v>
      </c>
      <c r="AX8999" t="s">
        <v>5036</v>
      </c>
      <c r="AY8999" s="104">
        <v>46120.481944444444</v>
      </c>
      <c r="AZ8999">
        <v>358433</v>
      </c>
      <c r="BA8999" t="s">
        <v>4728</v>
      </c>
      <c r="BB8999" t="s">
        <v>5989</v>
      </c>
      <c r="BF8999" t="s">
        <v>5942</v>
      </c>
    </row>
    <row r="9000" spans="46:58" x14ac:dyDescent="0.25">
      <c r="AT9000" t="s">
        <v>551</v>
      </c>
      <c r="AX9000" t="s">
        <v>4763</v>
      </c>
      <c r="AY9000" s="104">
        <v>46120.481944444444</v>
      </c>
      <c r="AZ9000">
        <v>148317</v>
      </c>
      <c r="BA9000" t="s">
        <v>4728</v>
      </c>
      <c r="BB9000" t="s">
        <v>5989</v>
      </c>
      <c r="BF9000" t="s">
        <v>5918</v>
      </c>
    </row>
    <row r="9001" spans="46:58" x14ac:dyDescent="0.25">
      <c r="AT9001" t="s">
        <v>71</v>
      </c>
      <c r="AU9001" t="s">
        <v>1132</v>
      </c>
      <c r="AX9001" t="s">
        <v>5001</v>
      </c>
      <c r="AY9001" s="104">
        <v>46120.48333333333</v>
      </c>
      <c r="AZ9001">
        <v>212386</v>
      </c>
      <c r="BA9001" t="s">
        <v>4728</v>
      </c>
      <c r="BB9001" t="s">
        <v>5989</v>
      </c>
      <c r="BC9001" t="s">
        <v>4731</v>
      </c>
      <c r="BF9001" t="s">
        <v>7856</v>
      </c>
    </row>
    <row r="9002" spans="46:58" x14ac:dyDescent="0.25">
      <c r="AT9002" t="s">
        <v>78</v>
      </c>
      <c r="AX9002" t="s">
        <v>6288</v>
      </c>
      <c r="AY9002" s="104">
        <v>46120.48333333333</v>
      </c>
      <c r="AZ9002">
        <v>1685498</v>
      </c>
      <c r="BA9002" t="s">
        <v>4728</v>
      </c>
      <c r="BB9002" t="s">
        <v>5989</v>
      </c>
      <c r="BF9002" t="s">
        <v>6117</v>
      </c>
    </row>
    <row r="9003" spans="46:58" x14ac:dyDescent="0.25">
      <c r="AT9003" t="s">
        <v>1134</v>
      </c>
      <c r="AX9003" t="s">
        <v>4938</v>
      </c>
      <c r="AY9003" s="104">
        <v>46120.48333333333</v>
      </c>
      <c r="AZ9003">
        <v>2466873</v>
      </c>
      <c r="BA9003" t="s">
        <v>4761</v>
      </c>
      <c r="BB9003" t="s">
        <v>5989</v>
      </c>
      <c r="BF9003" t="s">
        <v>5966</v>
      </c>
    </row>
    <row r="9004" spans="46:58" x14ac:dyDescent="0.25">
      <c r="AT9004" t="s">
        <v>967</v>
      </c>
      <c r="AX9004" t="s">
        <v>4843</v>
      </c>
      <c r="AY9004" s="104">
        <v>46120.484027777777</v>
      </c>
      <c r="AZ9004">
        <v>333393</v>
      </c>
      <c r="BA9004" t="s">
        <v>4728</v>
      </c>
      <c r="BB9004" t="s">
        <v>5989</v>
      </c>
      <c r="BF9004" t="s">
        <v>5931</v>
      </c>
    </row>
    <row r="9005" spans="46:58" x14ac:dyDescent="0.25">
      <c r="AT9005" t="s">
        <v>1276</v>
      </c>
      <c r="AX9005" t="s">
        <v>5202</v>
      </c>
      <c r="AY9005" s="104">
        <v>46120.484027777777</v>
      </c>
      <c r="AZ9005">
        <v>84518</v>
      </c>
      <c r="BA9005" t="s">
        <v>4728</v>
      </c>
      <c r="BB9005" t="s">
        <v>5989</v>
      </c>
      <c r="BF9005" t="s">
        <v>4781</v>
      </c>
    </row>
    <row r="9006" spans="46:58" x14ac:dyDescent="0.25">
      <c r="AT9006" t="s">
        <v>2403</v>
      </c>
      <c r="AX9006" t="s">
        <v>4890</v>
      </c>
      <c r="AY9006" s="104">
        <v>46120.484027777777</v>
      </c>
      <c r="AZ9006">
        <v>1912185</v>
      </c>
      <c r="BA9006" t="s">
        <v>4761</v>
      </c>
      <c r="BB9006" t="s">
        <v>5989</v>
      </c>
      <c r="BF9006" t="s">
        <v>5966</v>
      </c>
    </row>
    <row r="9007" spans="46:58" x14ac:dyDescent="0.25">
      <c r="AT9007" t="s">
        <v>1985</v>
      </c>
      <c r="AU9007" t="s">
        <v>220</v>
      </c>
      <c r="AX9007" t="s">
        <v>5637</v>
      </c>
      <c r="AY9007" s="104">
        <v>46120.484722222223</v>
      </c>
      <c r="AZ9007">
        <v>522304</v>
      </c>
      <c r="BA9007" t="s">
        <v>4728</v>
      </c>
      <c r="BB9007" t="s">
        <v>5989</v>
      </c>
      <c r="BC9007" t="s">
        <v>4731</v>
      </c>
      <c r="BF9007" t="s">
        <v>6382</v>
      </c>
    </row>
    <row r="9008" spans="46:58" x14ac:dyDescent="0.25">
      <c r="AT9008" t="s">
        <v>414</v>
      </c>
      <c r="AX9008" t="s">
        <v>6257</v>
      </c>
      <c r="AY9008" s="104">
        <v>46120.484722222223</v>
      </c>
      <c r="AZ9008">
        <v>593815</v>
      </c>
      <c r="BA9008" t="s">
        <v>4728</v>
      </c>
      <c r="BB9008" t="s">
        <v>5989</v>
      </c>
      <c r="BF9008" t="s">
        <v>5931</v>
      </c>
    </row>
    <row r="9009" spans="46:58" x14ac:dyDescent="0.25">
      <c r="AT9009" t="s">
        <v>223</v>
      </c>
      <c r="AX9009" t="s">
        <v>4744</v>
      </c>
      <c r="AY9009" s="104">
        <v>46120.48541666667</v>
      </c>
      <c r="AZ9009">
        <v>504998</v>
      </c>
      <c r="BA9009" t="s">
        <v>4728</v>
      </c>
      <c r="BB9009" t="s">
        <v>5989</v>
      </c>
      <c r="BF9009" t="s">
        <v>5931</v>
      </c>
    </row>
    <row r="9010" spans="46:58" x14ac:dyDescent="0.25">
      <c r="AT9010" t="s">
        <v>226</v>
      </c>
      <c r="AX9010" t="s">
        <v>6776</v>
      </c>
      <c r="AY9010" s="104">
        <v>46120.48541666667</v>
      </c>
      <c r="AZ9010">
        <v>275621</v>
      </c>
      <c r="BA9010" t="s">
        <v>4728</v>
      </c>
      <c r="BB9010" t="s">
        <v>5989</v>
      </c>
      <c r="BF9010" t="s">
        <v>5956</v>
      </c>
    </row>
    <row r="9011" spans="46:58" x14ac:dyDescent="0.25">
      <c r="AT9011" t="s">
        <v>1894</v>
      </c>
      <c r="AX9011" t="s">
        <v>7512</v>
      </c>
      <c r="AY9011" s="104">
        <v>46120.48541666667</v>
      </c>
      <c r="AZ9011">
        <v>399162</v>
      </c>
      <c r="BA9011" t="s">
        <v>4728</v>
      </c>
      <c r="BB9011" t="s">
        <v>5989</v>
      </c>
      <c r="BF9011" t="s">
        <v>5942</v>
      </c>
    </row>
    <row r="9012" spans="46:58" x14ac:dyDescent="0.25">
      <c r="AT9012" t="s">
        <v>1292</v>
      </c>
      <c r="AU9012" t="s">
        <v>2142</v>
      </c>
      <c r="AX9012" t="s">
        <v>5001</v>
      </c>
      <c r="AY9012" s="104">
        <v>46120.486111111109</v>
      </c>
      <c r="AZ9012">
        <v>89776</v>
      </c>
      <c r="BA9012" t="s">
        <v>4728</v>
      </c>
      <c r="BB9012" t="s">
        <v>5989</v>
      </c>
      <c r="BC9012" t="s">
        <v>4731</v>
      </c>
      <c r="BF9012" t="s">
        <v>7048</v>
      </c>
    </row>
    <row r="9013" spans="46:58" x14ac:dyDescent="0.25">
      <c r="AT9013" t="s">
        <v>1945</v>
      </c>
      <c r="AX9013" t="s">
        <v>8085</v>
      </c>
      <c r="AY9013" s="104">
        <v>46120.486111111109</v>
      </c>
      <c r="AZ9013">
        <v>165202</v>
      </c>
      <c r="BA9013" t="s">
        <v>4728</v>
      </c>
      <c r="BB9013" t="s">
        <v>5989</v>
      </c>
      <c r="BF9013" t="s">
        <v>5918</v>
      </c>
    </row>
    <row r="9014" spans="46:58" x14ac:dyDescent="0.25">
      <c r="AT9014" t="s">
        <v>1078</v>
      </c>
      <c r="AU9014" t="s">
        <v>1048</v>
      </c>
      <c r="AX9014" t="s">
        <v>4865</v>
      </c>
      <c r="AY9014" s="104">
        <v>46120.486805555556</v>
      </c>
      <c r="AZ9014">
        <v>345328</v>
      </c>
      <c r="BA9014" t="s">
        <v>4728</v>
      </c>
      <c r="BB9014" t="s">
        <v>5989</v>
      </c>
      <c r="BF9014" t="s">
        <v>5918</v>
      </c>
    </row>
    <row r="9015" spans="46:58" x14ac:dyDescent="0.25">
      <c r="AT9015" t="s">
        <v>2383</v>
      </c>
      <c r="AX9015" t="s">
        <v>8086</v>
      </c>
      <c r="AY9015" s="104">
        <v>46120.486805555556</v>
      </c>
      <c r="AZ9015">
        <v>397512</v>
      </c>
      <c r="BA9015" t="s">
        <v>4761</v>
      </c>
      <c r="BB9015" t="s">
        <v>5989</v>
      </c>
      <c r="BF9015" t="s">
        <v>5966</v>
      </c>
    </row>
    <row r="9016" spans="46:58" x14ac:dyDescent="0.25">
      <c r="AT9016" t="s">
        <v>298</v>
      </c>
      <c r="AX9016" t="s">
        <v>4782</v>
      </c>
      <c r="AY9016" s="104">
        <v>46120.486805555556</v>
      </c>
      <c r="AZ9016">
        <v>105125</v>
      </c>
      <c r="BA9016" t="s">
        <v>4728</v>
      </c>
      <c r="BB9016" t="s">
        <v>5989</v>
      </c>
      <c r="BF9016" t="s">
        <v>5925</v>
      </c>
    </row>
    <row r="9017" spans="46:58" x14ac:dyDescent="0.25">
      <c r="AT9017" t="s">
        <v>1559</v>
      </c>
      <c r="AX9017" t="s">
        <v>5111</v>
      </c>
      <c r="AY9017" s="104">
        <v>46120.486805555556</v>
      </c>
      <c r="AZ9017">
        <v>109725</v>
      </c>
      <c r="BA9017" t="s">
        <v>4728</v>
      </c>
      <c r="BB9017" t="s">
        <v>5989</v>
      </c>
      <c r="BF9017" t="s">
        <v>5925</v>
      </c>
    </row>
    <row r="9018" spans="46:58" x14ac:dyDescent="0.25">
      <c r="AT9018" t="s">
        <v>308</v>
      </c>
      <c r="AU9018" t="s">
        <v>1132</v>
      </c>
      <c r="AV9018" t="s">
        <v>2142</v>
      </c>
      <c r="AX9018" t="s">
        <v>5001</v>
      </c>
      <c r="AY9018" s="104">
        <v>46120.486805555556</v>
      </c>
      <c r="AZ9018">
        <v>1234062</v>
      </c>
      <c r="BA9018" t="s">
        <v>4728</v>
      </c>
      <c r="BB9018" t="s">
        <v>5989</v>
      </c>
      <c r="BC9018" t="s">
        <v>4731</v>
      </c>
      <c r="BF9018" t="s">
        <v>7149</v>
      </c>
    </row>
    <row r="9019" spans="46:58" x14ac:dyDescent="0.25">
      <c r="AT9019" t="s">
        <v>1941</v>
      </c>
      <c r="AU9019" t="s">
        <v>220</v>
      </c>
      <c r="AX9019" t="s">
        <v>4926</v>
      </c>
      <c r="AY9019" s="104">
        <v>46120.487500000003</v>
      </c>
      <c r="AZ9019">
        <v>511003</v>
      </c>
      <c r="BA9019" t="s">
        <v>4761</v>
      </c>
      <c r="BB9019" t="s">
        <v>5989</v>
      </c>
      <c r="BC9019" t="s">
        <v>4731</v>
      </c>
      <c r="BF9019" t="s">
        <v>7535</v>
      </c>
    </row>
    <row r="9020" spans="46:58" x14ac:dyDescent="0.25">
      <c r="AT9020" t="s">
        <v>2429</v>
      </c>
      <c r="AX9020" t="s">
        <v>5111</v>
      </c>
      <c r="AY9020" s="104">
        <v>46120.488194444442</v>
      </c>
      <c r="AZ9020">
        <v>841924</v>
      </c>
      <c r="BA9020" t="s">
        <v>4728</v>
      </c>
      <c r="BB9020" t="s">
        <v>5989</v>
      </c>
      <c r="BF9020" t="s">
        <v>4781</v>
      </c>
    </row>
    <row r="9021" spans="46:58" x14ac:dyDescent="0.25">
      <c r="AT9021" t="s">
        <v>432</v>
      </c>
      <c r="AX9021" t="s">
        <v>5253</v>
      </c>
      <c r="AY9021" s="104">
        <v>46120.488888888889</v>
      </c>
      <c r="AZ9021">
        <v>257566</v>
      </c>
      <c r="BA9021" t="s">
        <v>4728</v>
      </c>
      <c r="BB9021" t="s">
        <v>5989</v>
      </c>
      <c r="BF9021" t="s">
        <v>5942</v>
      </c>
    </row>
    <row r="9022" spans="46:58" x14ac:dyDescent="0.25">
      <c r="AT9022" t="s">
        <v>836</v>
      </c>
      <c r="AX9022" t="s">
        <v>4840</v>
      </c>
      <c r="AY9022" s="104">
        <v>46120.489583333336</v>
      </c>
      <c r="AZ9022">
        <v>505610</v>
      </c>
      <c r="BA9022" t="s">
        <v>4761</v>
      </c>
      <c r="BB9022" t="s">
        <v>5989</v>
      </c>
      <c r="BF9022" t="s">
        <v>5918</v>
      </c>
    </row>
    <row r="9023" spans="46:58" x14ac:dyDescent="0.25">
      <c r="AT9023" t="s">
        <v>551</v>
      </c>
      <c r="AX9023" t="s">
        <v>4826</v>
      </c>
      <c r="AY9023" s="104">
        <v>46120.489583333336</v>
      </c>
      <c r="AZ9023">
        <v>381129</v>
      </c>
      <c r="BA9023" t="s">
        <v>4728</v>
      </c>
      <c r="BB9023" t="s">
        <v>5989</v>
      </c>
      <c r="BF9023" t="s">
        <v>5931</v>
      </c>
    </row>
    <row r="9024" spans="46:58" x14ac:dyDescent="0.25">
      <c r="AT9024" t="s">
        <v>1078</v>
      </c>
      <c r="AX9024" t="s">
        <v>4901</v>
      </c>
      <c r="AY9024" s="104">
        <v>46120.490277777775</v>
      </c>
      <c r="AZ9024">
        <v>100008</v>
      </c>
      <c r="BA9024" t="s">
        <v>4728</v>
      </c>
      <c r="BB9024" t="s">
        <v>5989</v>
      </c>
      <c r="BF9024" t="s">
        <v>4781</v>
      </c>
    </row>
    <row r="9025" spans="46:58" x14ac:dyDescent="0.25">
      <c r="AT9025" t="s">
        <v>264</v>
      </c>
      <c r="AX9025" t="s">
        <v>8087</v>
      </c>
      <c r="AY9025" s="104">
        <v>46120.490277777775</v>
      </c>
      <c r="AZ9025">
        <v>261392</v>
      </c>
      <c r="BA9025" t="s">
        <v>4728</v>
      </c>
      <c r="BB9025" t="s">
        <v>5989</v>
      </c>
      <c r="BF9025" t="s">
        <v>5942</v>
      </c>
    </row>
    <row r="9026" spans="46:58" x14ac:dyDescent="0.25">
      <c r="AT9026" t="s">
        <v>72</v>
      </c>
      <c r="AX9026" t="s">
        <v>5168</v>
      </c>
      <c r="AY9026" s="104">
        <v>46120.490277777775</v>
      </c>
      <c r="AZ9026">
        <v>599368</v>
      </c>
      <c r="BA9026" t="s">
        <v>4728</v>
      </c>
      <c r="BB9026" t="s">
        <v>5989</v>
      </c>
      <c r="BF9026" t="s">
        <v>5966</v>
      </c>
    </row>
    <row r="9027" spans="46:58" x14ac:dyDescent="0.25">
      <c r="AT9027" t="s">
        <v>1134</v>
      </c>
      <c r="AX9027" t="s">
        <v>4890</v>
      </c>
      <c r="AY9027" s="104">
        <v>46120.490277777775</v>
      </c>
      <c r="AZ9027">
        <v>105971</v>
      </c>
      <c r="BA9027" t="s">
        <v>4728</v>
      </c>
      <c r="BB9027" t="s">
        <v>5989</v>
      </c>
      <c r="BF9027" t="s">
        <v>4781</v>
      </c>
    </row>
    <row r="9028" spans="46:58" x14ac:dyDescent="0.25">
      <c r="AT9028" t="s">
        <v>2559</v>
      </c>
      <c r="AX9028" t="s">
        <v>4901</v>
      </c>
      <c r="AY9028" s="104">
        <v>46120.490972222222</v>
      </c>
      <c r="AZ9028">
        <v>328035</v>
      </c>
      <c r="BA9028" t="s">
        <v>4761</v>
      </c>
      <c r="BB9028" t="s">
        <v>5989</v>
      </c>
      <c r="BF9028" t="s">
        <v>5966</v>
      </c>
    </row>
    <row r="9029" spans="46:58" x14ac:dyDescent="0.25">
      <c r="AT9029" t="s">
        <v>71</v>
      </c>
      <c r="AX9029" t="s">
        <v>5202</v>
      </c>
      <c r="AY9029" s="104">
        <v>46120.490972222222</v>
      </c>
      <c r="AZ9029">
        <v>1656495</v>
      </c>
      <c r="BA9029" t="s">
        <v>4728</v>
      </c>
      <c r="BB9029" t="s">
        <v>5989</v>
      </c>
      <c r="BF9029" t="s">
        <v>5958</v>
      </c>
    </row>
    <row r="9030" spans="46:58" x14ac:dyDescent="0.25">
      <c r="AT9030" t="s">
        <v>516</v>
      </c>
      <c r="AX9030" t="s">
        <v>8086</v>
      </c>
      <c r="AY9030" s="104">
        <v>46120.491666666669</v>
      </c>
      <c r="AZ9030">
        <v>292571</v>
      </c>
      <c r="BA9030" t="s">
        <v>4728</v>
      </c>
      <c r="BB9030" t="s">
        <v>5989</v>
      </c>
      <c r="BF9030" t="s">
        <v>5918</v>
      </c>
    </row>
    <row r="9031" spans="46:58" x14ac:dyDescent="0.25">
      <c r="AT9031" t="s">
        <v>2407</v>
      </c>
      <c r="AU9031" t="s">
        <v>1985</v>
      </c>
      <c r="AX9031" t="s">
        <v>4801</v>
      </c>
      <c r="AY9031" s="104">
        <v>46120.491666666669</v>
      </c>
      <c r="BA9031" t="s">
        <v>4761</v>
      </c>
      <c r="BB9031" t="s">
        <v>5989</v>
      </c>
      <c r="BC9031" t="s">
        <v>4812</v>
      </c>
      <c r="BF9031" t="s">
        <v>6141</v>
      </c>
    </row>
    <row r="9032" spans="46:58" x14ac:dyDescent="0.25">
      <c r="AT9032" t="s">
        <v>2345</v>
      </c>
      <c r="AX9032" t="s">
        <v>4765</v>
      </c>
      <c r="AY9032" s="104">
        <v>46120.491666666669</v>
      </c>
      <c r="AZ9032">
        <v>250958</v>
      </c>
      <c r="BA9032" t="s">
        <v>4728</v>
      </c>
      <c r="BB9032" t="s">
        <v>5989</v>
      </c>
      <c r="BF9032" t="s">
        <v>5931</v>
      </c>
    </row>
    <row r="9033" spans="46:58" x14ac:dyDescent="0.25">
      <c r="AT9033" t="s">
        <v>1276</v>
      </c>
      <c r="AU9033" t="s">
        <v>220</v>
      </c>
      <c r="AX9033" t="s">
        <v>8088</v>
      </c>
      <c r="AY9033" s="104">
        <v>46120.492361111108</v>
      </c>
      <c r="AZ9033">
        <v>363593</v>
      </c>
      <c r="BA9033" t="s">
        <v>4761</v>
      </c>
      <c r="BB9033" t="s">
        <v>5989</v>
      </c>
      <c r="BC9033" t="s">
        <v>4731</v>
      </c>
      <c r="BF9033" t="s">
        <v>5966</v>
      </c>
    </row>
    <row r="9034" spans="46:58" x14ac:dyDescent="0.25">
      <c r="AT9034" t="s">
        <v>1124</v>
      </c>
      <c r="AX9034" t="s">
        <v>5782</v>
      </c>
      <c r="AY9034" s="104">
        <v>46120.492361111108</v>
      </c>
      <c r="AZ9034">
        <v>147041</v>
      </c>
      <c r="BA9034" t="s">
        <v>4728</v>
      </c>
      <c r="BB9034" t="s">
        <v>5989</v>
      </c>
      <c r="BF9034" t="s">
        <v>5942</v>
      </c>
    </row>
    <row r="9035" spans="46:58" x14ac:dyDescent="0.25">
      <c r="AT9035" t="s">
        <v>1292</v>
      </c>
      <c r="AX9035" t="s">
        <v>8089</v>
      </c>
      <c r="AY9035" s="104">
        <v>46120.492361111108</v>
      </c>
      <c r="AZ9035">
        <v>658987</v>
      </c>
      <c r="BA9035" t="s">
        <v>4728</v>
      </c>
      <c r="BB9035" t="s">
        <v>5989</v>
      </c>
      <c r="BF9035" t="s">
        <v>5948</v>
      </c>
    </row>
    <row r="9036" spans="46:58" x14ac:dyDescent="0.25">
      <c r="AT9036" t="s">
        <v>308</v>
      </c>
      <c r="AX9036" t="s">
        <v>4865</v>
      </c>
      <c r="AY9036" s="104">
        <v>46120.493055555555</v>
      </c>
      <c r="AZ9036">
        <v>426898</v>
      </c>
      <c r="BA9036" t="s">
        <v>4728</v>
      </c>
      <c r="BB9036" t="s">
        <v>5989</v>
      </c>
      <c r="BF9036" t="s">
        <v>5931</v>
      </c>
    </row>
    <row r="9037" spans="46:58" x14ac:dyDescent="0.25">
      <c r="AT9037" t="s">
        <v>967</v>
      </c>
      <c r="AX9037" t="s">
        <v>4949</v>
      </c>
      <c r="AY9037" s="104">
        <v>46120.493055555555</v>
      </c>
      <c r="AZ9037">
        <v>329980</v>
      </c>
      <c r="BA9037" t="s">
        <v>4728</v>
      </c>
      <c r="BB9037" t="s">
        <v>5989</v>
      </c>
      <c r="BF9037" t="s">
        <v>5918</v>
      </c>
    </row>
    <row r="9038" spans="46:58" x14ac:dyDescent="0.25">
      <c r="AT9038" t="s">
        <v>1945</v>
      </c>
      <c r="AX9038" t="s">
        <v>6865</v>
      </c>
      <c r="AY9038" s="104">
        <v>46120.493750000001</v>
      </c>
      <c r="AZ9038">
        <v>84638</v>
      </c>
      <c r="BA9038" t="s">
        <v>4728</v>
      </c>
      <c r="BB9038" t="s">
        <v>5989</v>
      </c>
      <c r="BF9038" t="s">
        <v>4781</v>
      </c>
    </row>
    <row r="9039" spans="46:58" x14ac:dyDescent="0.25">
      <c r="AT9039" t="s">
        <v>1559</v>
      </c>
      <c r="AU9039" t="s">
        <v>211</v>
      </c>
      <c r="AX9039" t="s">
        <v>4926</v>
      </c>
      <c r="AY9039" s="104">
        <v>46120.493750000001</v>
      </c>
      <c r="BA9039" t="s">
        <v>4761</v>
      </c>
      <c r="BB9039" t="s">
        <v>5989</v>
      </c>
      <c r="BC9039" t="s">
        <v>4731</v>
      </c>
      <c r="BF9039" t="s">
        <v>6415</v>
      </c>
    </row>
    <row r="9040" spans="46:58" x14ac:dyDescent="0.25">
      <c r="AT9040" t="s">
        <v>1531</v>
      </c>
      <c r="AX9040" t="s">
        <v>4880</v>
      </c>
      <c r="AY9040" s="104">
        <v>46120.494444444441</v>
      </c>
      <c r="AZ9040">
        <v>562213</v>
      </c>
      <c r="BA9040" t="s">
        <v>4728</v>
      </c>
      <c r="BB9040" t="s">
        <v>5989</v>
      </c>
      <c r="BF9040" t="s">
        <v>5931</v>
      </c>
    </row>
    <row r="9041" spans="46:58" x14ac:dyDescent="0.25">
      <c r="AT9041" t="s">
        <v>1941</v>
      </c>
      <c r="AX9041" t="s">
        <v>8090</v>
      </c>
      <c r="AY9041" s="104">
        <v>46120.494444444441</v>
      </c>
      <c r="BA9041" t="s">
        <v>4761</v>
      </c>
      <c r="BB9041" t="s">
        <v>5989</v>
      </c>
      <c r="BF9041" t="s">
        <v>5931</v>
      </c>
    </row>
    <row r="9042" spans="46:58" x14ac:dyDescent="0.25">
      <c r="AT9042" t="s">
        <v>1894</v>
      </c>
      <c r="AX9042" t="s">
        <v>6865</v>
      </c>
      <c r="AY9042" s="104">
        <v>46120.494444444441</v>
      </c>
      <c r="AZ9042">
        <v>118083</v>
      </c>
      <c r="BA9042" t="s">
        <v>4728</v>
      </c>
      <c r="BB9042" t="s">
        <v>5989</v>
      </c>
      <c r="BF9042" t="s">
        <v>4781</v>
      </c>
    </row>
    <row r="9043" spans="46:58" x14ac:dyDescent="0.25">
      <c r="AT9043" t="s">
        <v>2383</v>
      </c>
      <c r="AX9043" t="s">
        <v>7087</v>
      </c>
      <c r="AY9043" s="104">
        <v>46120.495138888888</v>
      </c>
      <c r="BA9043" t="s">
        <v>4761</v>
      </c>
      <c r="BB9043" t="s">
        <v>5989</v>
      </c>
      <c r="BF9043" t="s">
        <v>5966</v>
      </c>
    </row>
    <row r="9044" spans="46:58" x14ac:dyDescent="0.25">
      <c r="AT9044" t="s">
        <v>1048</v>
      </c>
      <c r="AX9044" t="s">
        <v>8091</v>
      </c>
      <c r="AY9044" s="104">
        <v>46120.495138888888</v>
      </c>
      <c r="AZ9044">
        <v>1003799</v>
      </c>
      <c r="BA9044" t="s">
        <v>4728</v>
      </c>
      <c r="BB9044" t="s">
        <v>5989</v>
      </c>
      <c r="BF9044" t="s">
        <v>5931</v>
      </c>
    </row>
    <row r="9045" spans="46:58" x14ac:dyDescent="0.25">
      <c r="AT9045" t="s">
        <v>1078</v>
      </c>
      <c r="AX9045" t="s">
        <v>8081</v>
      </c>
      <c r="AY9045" s="104">
        <v>46120.495138888888</v>
      </c>
      <c r="AZ9045">
        <v>430663</v>
      </c>
      <c r="BA9045" t="s">
        <v>4728</v>
      </c>
      <c r="BB9045" t="s">
        <v>5989</v>
      </c>
      <c r="BF9045" t="s">
        <v>5942</v>
      </c>
    </row>
    <row r="9046" spans="46:58" x14ac:dyDescent="0.25">
      <c r="AT9046" t="s">
        <v>1385</v>
      </c>
      <c r="AX9046" t="s">
        <v>8092</v>
      </c>
      <c r="AY9046" s="104">
        <v>46120.495138888888</v>
      </c>
      <c r="AZ9046">
        <v>504748</v>
      </c>
      <c r="BA9046" t="s">
        <v>4728</v>
      </c>
      <c r="BB9046" t="s">
        <v>5989</v>
      </c>
      <c r="BF9046" t="s">
        <v>5931</v>
      </c>
    </row>
    <row r="9047" spans="46:58" x14ac:dyDescent="0.25">
      <c r="AT9047" t="s">
        <v>1134</v>
      </c>
      <c r="AX9047" t="s">
        <v>7536</v>
      </c>
      <c r="AY9047" s="104">
        <v>46120.495138888888</v>
      </c>
      <c r="AZ9047">
        <v>1973463</v>
      </c>
      <c r="BA9047" t="s">
        <v>4761</v>
      </c>
      <c r="BB9047" t="s">
        <v>5989</v>
      </c>
      <c r="BF9047" t="s">
        <v>5966</v>
      </c>
    </row>
    <row r="9048" spans="46:58" x14ac:dyDescent="0.25">
      <c r="AT9048" t="s">
        <v>836</v>
      </c>
      <c r="AX9048" t="s">
        <v>8093</v>
      </c>
      <c r="AY9048" s="104">
        <v>46120.495833333334</v>
      </c>
      <c r="AZ9048">
        <v>838241</v>
      </c>
      <c r="BA9048" t="s">
        <v>4728</v>
      </c>
      <c r="BB9048" t="s">
        <v>5989</v>
      </c>
      <c r="BF9048" t="s">
        <v>5931</v>
      </c>
    </row>
    <row r="9049" spans="46:58" x14ac:dyDescent="0.25">
      <c r="AT9049" t="s">
        <v>414</v>
      </c>
      <c r="AX9049" t="s">
        <v>7057</v>
      </c>
      <c r="AY9049" s="104">
        <v>46120.495833333334</v>
      </c>
      <c r="AZ9049">
        <v>480273</v>
      </c>
      <c r="BA9049" t="s">
        <v>4728</v>
      </c>
      <c r="BB9049" t="s">
        <v>5989</v>
      </c>
      <c r="BF9049" t="s">
        <v>5956</v>
      </c>
    </row>
    <row r="9050" spans="46:58" x14ac:dyDescent="0.25">
      <c r="AT9050" t="s">
        <v>223</v>
      </c>
      <c r="AX9050" t="s">
        <v>4901</v>
      </c>
      <c r="AY9050" s="104">
        <v>46120.495833333334</v>
      </c>
      <c r="AZ9050">
        <v>40045</v>
      </c>
      <c r="BA9050" t="s">
        <v>4728</v>
      </c>
      <c r="BB9050" t="s">
        <v>5989</v>
      </c>
      <c r="BF9050" t="s">
        <v>5925</v>
      </c>
    </row>
    <row r="9051" spans="46:58" x14ac:dyDescent="0.25">
      <c r="AT9051" t="s">
        <v>432</v>
      </c>
      <c r="AX9051" t="s">
        <v>5245</v>
      </c>
      <c r="AY9051" s="104">
        <v>46120.495833333334</v>
      </c>
      <c r="AZ9051">
        <v>595284</v>
      </c>
      <c r="BA9051" t="s">
        <v>4761</v>
      </c>
      <c r="BB9051" t="s">
        <v>5989</v>
      </c>
      <c r="BF9051" t="s">
        <v>5966</v>
      </c>
    </row>
    <row r="9052" spans="46:58" x14ac:dyDescent="0.25">
      <c r="AT9052" t="s">
        <v>2559</v>
      </c>
      <c r="AX9052" t="s">
        <v>4901</v>
      </c>
      <c r="AY9052" s="104">
        <v>46120.495833333334</v>
      </c>
      <c r="AZ9052">
        <v>117166</v>
      </c>
      <c r="BA9052" t="s">
        <v>4728</v>
      </c>
      <c r="BB9052" t="s">
        <v>5989</v>
      </c>
      <c r="BF9052" t="s">
        <v>4781</v>
      </c>
    </row>
    <row r="9053" spans="46:58" x14ac:dyDescent="0.25">
      <c r="AT9053" t="s">
        <v>2407</v>
      </c>
      <c r="AX9053" t="s">
        <v>4908</v>
      </c>
      <c r="AY9053" s="104">
        <v>46120.495833333334</v>
      </c>
      <c r="AZ9053">
        <v>449062</v>
      </c>
      <c r="BA9053" t="s">
        <v>4728</v>
      </c>
      <c r="BB9053" t="s">
        <v>5989</v>
      </c>
      <c r="BF9053" t="s">
        <v>5948</v>
      </c>
    </row>
    <row r="9054" spans="46:58" x14ac:dyDescent="0.25">
      <c r="AT9054" t="s">
        <v>264</v>
      </c>
      <c r="AX9054" t="s">
        <v>4919</v>
      </c>
      <c r="AY9054" s="104">
        <v>46120.496527777781</v>
      </c>
      <c r="AZ9054">
        <v>226918</v>
      </c>
      <c r="BA9054" t="s">
        <v>4728</v>
      </c>
      <c r="BB9054" t="s">
        <v>5989</v>
      </c>
      <c r="BF9054" t="s">
        <v>5956</v>
      </c>
    </row>
    <row r="9055" spans="46:58" x14ac:dyDescent="0.25">
      <c r="AT9055" t="s">
        <v>250</v>
      </c>
      <c r="AX9055" t="s">
        <v>5739</v>
      </c>
      <c r="AY9055" s="104">
        <v>46120.49722222222</v>
      </c>
      <c r="AZ9055">
        <v>419204</v>
      </c>
      <c r="BA9055" t="s">
        <v>4728</v>
      </c>
      <c r="BB9055" t="s">
        <v>5989</v>
      </c>
      <c r="BF9055" t="s">
        <v>5958</v>
      </c>
    </row>
    <row r="9056" spans="46:58" x14ac:dyDescent="0.25">
      <c r="AT9056" t="s">
        <v>551</v>
      </c>
      <c r="AX9056" t="s">
        <v>7948</v>
      </c>
      <c r="AY9056" s="104">
        <v>46120.49722222222</v>
      </c>
      <c r="AZ9056">
        <v>282324</v>
      </c>
      <c r="BA9056" t="s">
        <v>4728</v>
      </c>
      <c r="BB9056" t="s">
        <v>5989</v>
      </c>
      <c r="BF9056" t="s">
        <v>5942</v>
      </c>
    </row>
    <row r="9057" spans="46:58" x14ac:dyDescent="0.25">
      <c r="AT9057" t="s">
        <v>2600</v>
      </c>
      <c r="AX9057" t="s">
        <v>4901</v>
      </c>
      <c r="AY9057" s="104">
        <v>46120.49722222222</v>
      </c>
      <c r="AZ9057">
        <v>204201</v>
      </c>
      <c r="BA9057" t="s">
        <v>4728</v>
      </c>
      <c r="BB9057" t="s">
        <v>5989</v>
      </c>
      <c r="BF9057" t="s">
        <v>5918</v>
      </c>
    </row>
    <row r="9058" spans="46:58" x14ac:dyDescent="0.25">
      <c r="AT9058" t="s">
        <v>1276</v>
      </c>
      <c r="AU9058" t="s">
        <v>1124</v>
      </c>
      <c r="AX9058" t="s">
        <v>4890</v>
      </c>
      <c r="AY9058" s="104">
        <v>46120.497916666667</v>
      </c>
      <c r="AZ9058">
        <v>127255</v>
      </c>
      <c r="BA9058" t="s">
        <v>4728</v>
      </c>
      <c r="BB9058" t="s">
        <v>5989</v>
      </c>
      <c r="BF9058" t="s">
        <v>5918</v>
      </c>
    </row>
    <row r="9059" spans="46:58" x14ac:dyDescent="0.25">
      <c r="AT9059" t="s">
        <v>235</v>
      </c>
      <c r="AX9059" t="s">
        <v>5298</v>
      </c>
      <c r="AY9059" s="104">
        <v>46120.497916666667</v>
      </c>
      <c r="AZ9059">
        <v>353876</v>
      </c>
      <c r="BA9059" t="s">
        <v>4728</v>
      </c>
      <c r="BB9059" t="s">
        <v>5989</v>
      </c>
      <c r="BF9059" t="s">
        <v>4781</v>
      </c>
    </row>
    <row r="9060" spans="46:58" x14ac:dyDescent="0.25">
      <c r="AT9060" t="s">
        <v>2624</v>
      </c>
      <c r="AX9060" t="s">
        <v>8094</v>
      </c>
      <c r="AY9060" s="104">
        <v>46120.497916666667</v>
      </c>
      <c r="AZ9060">
        <v>256419</v>
      </c>
      <c r="BA9060" t="s">
        <v>4728</v>
      </c>
      <c r="BB9060" t="s">
        <v>5989</v>
      </c>
      <c r="BF9060" t="s">
        <v>5934</v>
      </c>
    </row>
    <row r="9061" spans="46:58" x14ac:dyDescent="0.25">
      <c r="AT9061" t="s">
        <v>1559</v>
      </c>
      <c r="AX9061" t="s">
        <v>5411</v>
      </c>
      <c r="AY9061" s="104">
        <v>46120.498611111114</v>
      </c>
      <c r="AZ9061">
        <v>168382</v>
      </c>
      <c r="BA9061" t="s">
        <v>4728</v>
      </c>
      <c r="BB9061" t="s">
        <v>5989</v>
      </c>
      <c r="BF9061" t="s">
        <v>4781</v>
      </c>
    </row>
    <row r="9062" spans="46:58" x14ac:dyDescent="0.25">
      <c r="AT9062" t="s">
        <v>298</v>
      </c>
      <c r="AX9062" t="s">
        <v>4930</v>
      </c>
      <c r="AY9062" s="104">
        <v>46120.499305555553</v>
      </c>
      <c r="AZ9062">
        <v>413573</v>
      </c>
      <c r="BA9062" t="s">
        <v>4728</v>
      </c>
      <c r="BB9062" t="s">
        <v>5989</v>
      </c>
      <c r="BF9062" t="s">
        <v>4781</v>
      </c>
    </row>
    <row r="9063" spans="46:58" x14ac:dyDescent="0.25">
      <c r="AT9063" t="s">
        <v>1945</v>
      </c>
      <c r="AX9063" t="s">
        <v>4901</v>
      </c>
      <c r="AY9063" s="104">
        <v>46120.499305555553</v>
      </c>
      <c r="AZ9063">
        <v>60768</v>
      </c>
      <c r="BA9063" t="s">
        <v>4728</v>
      </c>
      <c r="BB9063" t="s">
        <v>5989</v>
      </c>
      <c r="BF9063" t="s">
        <v>4781</v>
      </c>
    </row>
    <row r="9064" spans="46:58" x14ac:dyDescent="0.25">
      <c r="AT9064" t="s">
        <v>1391</v>
      </c>
      <c r="AX9064" t="s">
        <v>7140</v>
      </c>
      <c r="AY9064" s="104">
        <v>46120.499305555553</v>
      </c>
      <c r="AZ9064">
        <v>341168</v>
      </c>
      <c r="BA9064" t="s">
        <v>4728</v>
      </c>
      <c r="BB9064" t="s">
        <v>5989</v>
      </c>
      <c r="BF9064" t="s">
        <v>5931</v>
      </c>
    </row>
    <row r="9065" spans="46:58" x14ac:dyDescent="0.25">
      <c r="AT9065" t="s">
        <v>2345</v>
      </c>
      <c r="AX9065" t="s">
        <v>6500</v>
      </c>
      <c r="AY9065" s="104">
        <v>46120.499305555553</v>
      </c>
      <c r="AZ9065">
        <v>111449</v>
      </c>
      <c r="BA9065" t="s">
        <v>4728</v>
      </c>
      <c r="BB9065" t="s">
        <v>5989</v>
      </c>
      <c r="BF9065" t="s">
        <v>5925</v>
      </c>
    </row>
    <row r="9066" spans="46:58" x14ac:dyDescent="0.25">
      <c r="AT9066" t="s">
        <v>223</v>
      </c>
      <c r="AX9066" t="s">
        <v>4890</v>
      </c>
      <c r="AY9066" s="104">
        <v>46120.499305555553</v>
      </c>
      <c r="AZ9066">
        <v>68023</v>
      </c>
      <c r="BA9066" t="s">
        <v>4728</v>
      </c>
      <c r="BB9066" t="s">
        <v>5989</v>
      </c>
      <c r="BF9066" t="s">
        <v>5925</v>
      </c>
    </row>
    <row r="9067" spans="46:58" x14ac:dyDescent="0.25">
      <c r="AT9067" t="s">
        <v>516</v>
      </c>
      <c r="AX9067" t="s">
        <v>4901</v>
      </c>
      <c r="AY9067" s="104">
        <v>46120.5</v>
      </c>
      <c r="AZ9067">
        <v>787779</v>
      </c>
      <c r="BA9067" t="s">
        <v>4728</v>
      </c>
      <c r="BB9067" t="s">
        <v>5989</v>
      </c>
      <c r="BF9067" t="s">
        <v>5918</v>
      </c>
    </row>
    <row r="9068" spans="46:58" x14ac:dyDescent="0.25">
      <c r="AT9068" t="s">
        <v>967</v>
      </c>
      <c r="AX9068" t="s">
        <v>4891</v>
      </c>
      <c r="AY9068" s="104">
        <v>46120.5</v>
      </c>
      <c r="AZ9068">
        <v>576802</v>
      </c>
      <c r="BA9068" t="s">
        <v>4728</v>
      </c>
      <c r="BB9068" t="s">
        <v>5989</v>
      </c>
      <c r="BF9068" t="s">
        <v>5931</v>
      </c>
    </row>
    <row r="9069" spans="46:58" x14ac:dyDescent="0.25">
      <c r="AT9069" t="s">
        <v>1910</v>
      </c>
      <c r="AX9069" t="s">
        <v>7724</v>
      </c>
      <c r="AY9069" s="104">
        <v>46120.5</v>
      </c>
      <c r="AZ9069">
        <v>115194</v>
      </c>
      <c r="BA9069" t="s">
        <v>4728</v>
      </c>
      <c r="BB9069" t="s">
        <v>5989</v>
      </c>
      <c r="BF9069" t="s">
        <v>5925</v>
      </c>
    </row>
    <row r="9070" spans="46:58" x14ac:dyDescent="0.25">
      <c r="AT9070" t="s">
        <v>1910</v>
      </c>
      <c r="AX9070" t="s">
        <v>8095</v>
      </c>
      <c r="AY9070" s="104">
        <v>46120.5</v>
      </c>
      <c r="AZ9070">
        <v>451129</v>
      </c>
      <c r="BA9070" t="s">
        <v>4728</v>
      </c>
      <c r="BB9070" t="s">
        <v>5989</v>
      </c>
      <c r="BF9070" t="s">
        <v>4781</v>
      </c>
    </row>
    <row r="9071" spans="46:58" x14ac:dyDescent="0.25">
      <c r="AT9071" t="s">
        <v>852</v>
      </c>
      <c r="AX9071" t="s">
        <v>6500</v>
      </c>
      <c r="AY9071" s="104">
        <v>46120.500694444447</v>
      </c>
      <c r="AZ9071">
        <v>221167</v>
      </c>
      <c r="BA9071" t="s">
        <v>4728</v>
      </c>
      <c r="BB9071" t="s">
        <v>5989</v>
      </c>
      <c r="BF9071" t="s">
        <v>5942</v>
      </c>
    </row>
    <row r="9072" spans="46:58" x14ac:dyDescent="0.25">
      <c r="AT9072" t="s">
        <v>72</v>
      </c>
      <c r="AU9072" t="s">
        <v>1891</v>
      </c>
      <c r="AX9072" t="s">
        <v>4890</v>
      </c>
      <c r="AY9072" s="104">
        <v>46120.500694444447</v>
      </c>
      <c r="AZ9072">
        <v>1195350</v>
      </c>
      <c r="BA9072" t="s">
        <v>4728</v>
      </c>
      <c r="BB9072" t="s">
        <v>5989</v>
      </c>
      <c r="BC9072" t="s">
        <v>4731</v>
      </c>
      <c r="BF9072" t="s">
        <v>7175</v>
      </c>
    </row>
    <row r="9073" spans="46:58" x14ac:dyDescent="0.25">
      <c r="AT9073" t="s">
        <v>2559</v>
      </c>
      <c r="AX9073" t="s">
        <v>8096</v>
      </c>
      <c r="AY9073" s="104">
        <v>46120.500694444447</v>
      </c>
      <c r="AZ9073">
        <v>264704</v>
      </c>
      <c r="BA9073" t="s">
        <v>4728</v>
      </c>
      <c r="BB9073" t="s">
        <v>5989</v>
      </c>
      <c r="BF9073" t="s">
        <v>5931</v>
      </c>
    </row>
    <row r="9074" spans="46:58" x14ac:dyDescent="0.25">
      <c r="AT9074" t="s">
        <v>1134</v>
      </c>
      <c r="AX9074" t="s">
        <v>5386</v>
      </c>
      <c r="AY9074" s="104">
        <v>46120.500694444447</v>
      </c>
      <c r="AZ9074">
        <v>524926</v>
      </c>
      <c r="BA9074" t="s">
        <v>4728</v>
      </c>
      <c r="BB9074" t="s">
        <v>5989</v>
      </c>
      <c r="BF9074" t="s">
        <v>5918</v>
      </c>
    </row>
    <row r="9075" spans="46:58" x14ac:dyDescent="0.25">
      <c r="AT9075" t="s">
        <v>308</v>
      </c>
      <c r="AX9075" t="s">
        <v>6865</v>
      </c>
      <c r="AY9075" s="104">
        <v>46120.501388888886</v>
      </c>
      <c r="AZ9075">
        <v>305050</v>
      </c>
      <c r="BA9075" t="s">
        <v>4728</v>
      </c>
      <c r="BB9075" t="s">
        <v>5989</v>
      </c>
      <c r="BF9075" t="s">
        <v>5931</v>
      </c>
    </row>
    <row r="9076" spans="46:58" x14ac:dyDescent="0.25">
      <c r="AT9076" t="s">
        <v>2429</v>
      </c>
      <c r="AX9076" t="s">
        <v>7022</v>
      </c>
      <c r="AY9076" s="104">
        <v>46120.502083333333</v>
      </c>
      <c r="AZ9076">
        <v>311378</v>
      </c>
      <c r="BA9076" t="s">
        <v>4728</v>
      </c>
      <c r="BB9076" t="s">
        <v>5989</v>
      </c>
      <c r="BF9076" t="s">
        <v>5931</v>
      </c>
    </row>
    <row r="9077" spans="46:58" x14ac:dyDescent="0.25">
      <c r="AT9077" t="s">
        <v>2383</v>
      </c>
      <c r="AX9077" t="s">
        <v>4910</v>
      </c>
      <c r="AY9077" s="104">
        <v>46120.502083333333</v>
      </c>
      <c r="AZ9077">
        <v>363350</v>
      </c>
      <c r="BA9077" t="s">
        <v>4728</v>
      </c>
      <c r="BB9077" t="s">
        <v>5989</v>
      </c>
      <c r="BF9077" t="s">
        <v>5942</v>
      </c>
    </row>
    <row r="9078" spans="46:58" x14ac:dyDescent="0.25">
      <c r="AT9078" t="s">
        <v>432</v>
      </c>
      <c r="AX9078" t="s">
        <v>4948</v>
      </c>
      <c r="AY9078" s="104">
        <v>46120.50277777778</v>
      </c>
      <c r="AZ9078">
        <v>1160436</v>
      </c>
      <c r="BA9078" t="s">
        <v>4728</v>
      </c>
      <c r="BB9078" t="s">
        <v>5989</v>
      </c>
      <c r="BF9078" t="s">
        <v>5920</v>
      </c>
    </row>
    <row r="9079" spans="46:58" x14ac:dyDescent="0.25">
      <c r="AT9079" t="s">
        <v>1124</v>
      </c>
      <c r="AX9079" t="s">
        <v>4757</v>
      </c>
      <c r="AY9079" s="104">
        <v>46120.50277777778</v>
      </c>
      <c r="AZ9079">
        <v>173979</v>
      </c>
      <c r="BA9079" t="s">
        <v>4728</v>
      </c>
      <c r="BB9079" t="s">
        <v>5989</v>
      </c>
      <c r="BF9079" t="s">
        <v>5918</v>
      </c>
    </row>
    <row r="9080" spans="46:58" x14ac:dyDescent="0.25">
      <c r="AT9080" t="s">
        <v>264</v>
      </c>
      <c r="AX9080" t="s">
        <v>8097</v>
      </c>
      <c r="AY9080" s="104">
        <v>46120.50277777778</v>
      </c>
      <c r="AZ9080">
        <v>652086</v>
      </c>
      <c r="BA9080" t="s">
        <v>4728</v>
      </c>
      <c r="BB9080" t="s">
        <v>5989</v>
      </c>
      <c r="BF9080" t="s">
        <v>5931</v>
      </c>
    </row>
    <row r="9081" spans="46:58" x14ac:dyDescent="0.25">
      <c r="AT9081" t="s">
        <v>1945</v>
      </c>
      <c r="AX9081" t="s">
        <v>8098</v>
      </c>
      <c r="AY9081" s="104">
        <v>46120.503472222219</v>
      </c>
      <c r="BA9081" t="s">
        <v>4761</v>
      </c>
      <c r="BB9081" t="s">
        <v>5989</v>
      </c>
      <c r="BF9081" t="s">
        <v>5931</v>
      </c>
    </row>
    <row r="9082" spans="46:58" x14ac:dyDescent="0.25">
      <c r="AT9082" t="s">
        <v>1078</v>
      </c>
      <c r="AX9082" t="s">
        <v>4826</v>
      </c>
      <c r="AY9082" s="104">
        <v>46120.503472222219</v>
      </c>
      <c r="AZ9082">
        <v>176725</v>
      </c>
      <c r="BA9082" t="s">
        <v>4728</v>
      </c>
      <c r="BB9082" t="s">
        <v>5989</v>
      </c>
      <c r="BF9082" t="s">
        <v>5942</v>
      </c>
    </row>
    <row r="9083" spans="46:58" x14ac:dyDescent="0.25">
      <c r="AT9083" t="s">
        <v>226</v>
      </c>
      <c r="AX9083" t="s">
        <v>4826</v>
      </c>
      <c r="AY9083" s="104">
        <v>46120.503472222219</v>
      </c>
      <c r="AZ9083">
        <v>221404</v>
      </c>
      <c r="BA9083" t="s">
        <v>4761</v>
      </c>
      <c r="BB9083" t="s">
        <v>5989</v>
      </c>
      <c r="BF9083" t="s">
        <v>5918</v>
      </c>
    </row>
    <row r="9084" spans="46:58" x14ac:dyDescent="0.25">
      <c r="AT9084" t="s">
        <v>551</v>
      </c>
      <c r="AU9084" t="s">
        <v>211</v>
      </c>
      <c r="AX9084" t="s">
        <v>5131</v>
      </c>
      <c r="AY9084" s="104">
        <v>46120.504166666666</v>
      </c>
      <c r="AZ9084">
        <v>388330</v>
      </c>
      <c r="BA9084" t="s">
        <v>4728</v>
      </c>
      <c r="BB9084" t="s">
        <v>5989</v>
      </c>
      <c r="BC9084" t="s">
        <v>4731</v>
      </c>
      <c r="BF9084" t="s">
        <v>6148</v>
      </c>
    </row>
    <row r="9085" spans="46:58" x14ac:dyDescent="0.25">
      <c r="AT9085" t="s">
        <v>1284</v>
      </c>
      <c r="AX9085" t="s">
        <v>5315</v>
      </c>
      <c r="AY9085" s="104">
        <v>46120.504861111112</v>
      </c>
      <c r="AZ9085">
        <v>87384</v>
      </c>
      <c r="BA9085" t="s">
        <v>4728</v>
      </c>
      <c r="BB9085" t="s">
        <v>5989</v>
      </c>
      <c r="BF9085" t="s">
        <v>4781</v>
      </c>
    </row>
    <row r="9086" spans="46:58" x14ac:dyDescent="0.25">
      <c r="AT9086" t="s">
        <v>2345</v>
      </c>
      <c r="AX9086" t="s">
        <v>5203</v>
      </c>
      <c r="AY9086" s="104">
        <v>46120.504861111112</v>
      </c>
      <c r="AZ9086">
        <v>469337</v>
      </c>
      <c r="BA9086" t="s">
        <v>4761</v>
      </c>
      <c r="BB9086" t="s">
        <v>5989</v>
      </c>
      <c r="BF9086" t="s">
        <v>5966</v>
      </c>
    </row>
    <row r="9087" spans="46:58" x14ac:dyDescent="0.25">
      <c r="AT9087" t="s">
        <v>223</v>
      </c>
      <c r="AX9087" t="s">
        <v>8099</v>
      </c>
      <c r="AY9087" s="104">
        <v>46120.504861111112</v>
      </c>
      <c r="AZ9087">
        <v>547338</v>
      </c>
      <c r="BA9087" t="s">
        <v>4761</v>
      </c>
      <c r="BB9087" t="s">
        <v>5989</v>
      </c>
      <c r="BF9087" t="s">
        <v>5966</v>
      </c>
    </row>
    <row r="9088" spans="46:58" x14ac:dyDescent="0.25">
      <c r="AT9088" t="s">
        <v>1385</v>
      </c>
      <c r="AX9088" t="s">
        <v>8100</v>
      </c>
      <c r="AY9088" s="104">
        <v>46120.505555555559</v>
      </c>
      <c r="AZ9088">
        <v>569239</v>
      </c>
      <c r="BA9088" t="s">
        <v>4761</v>
      </c>
      <c r="BB9088" t="s">
        <v>5989</v>
      </c>
      <c r="BF9088" t="s">
        <v>5966</v>
      </c>
    </row>
    <row r="9089" spans="46:58" x14ac:dyDescent="0.25">
      <c r="AT9089" t="s">
        <v>1941</v>
      </c>
      <c r="AX9089" t="s">
        <v>5315</v>
      </c>
      <c r="AY9089" s="104">
        <v>46120.505555555559</v>
      </c>
      <c r="AZ9089">
        <v>676680</v>
      </c>
      <c r="BA9089" t="s">
        <v>4728</v>
      </c>
      <c r="BB9089" t="s">
        <v>5989</v>
      </c>
      <c r="BF9089" t="s">
        <v>5942</v>
      </c>
    </row>
    <row r="9090" spans="46:58" x14ac:dyDescent="0.25">
      <c r="AT9090" t="s">
        <v>1559</v>
      </c>
      <c r="AX9090" t="s">
        <v>4747</v>
      </c>
      <c r="AY9090" s="104">
        <v>46120.505555555559</v>
      </c>
      <c r="AZ9090">
        <v>155893</v>
      </c>
      <c r="BA9090" t="s">
        <v>4728</v>
      </c>
      <c r="BB9090" t="s">
        <v>5989</v>
      </c>
      <c r="BF9090" t="s">
        <v>5918</v>
      </c>
    </row>
    <row r="9091" spans="46:58" x14ac:dyDescent="0.25">
      <c r="AT9091" t="s">
        <v>2407</v>
      </c>
      <c r="AX9091" t="s">
        <v>5012</v>
      </c>
      <c r="AY9091" s="104">
        <v>46120.506249999999</v>
      </c>
      <c r="AZ9091">
        <v>92995</v>
      </c>
      <c r="BA9091" t="s">
        <v>4728</v>
      </c>
      <c r="BB9091" t="s">
        <v>5989</v>
      </c>
      <c r="BF9091" t="s">
        <v>5925</v>
      </c>
    </row>
    <row r="9092" spans="46:58" x14ac:dyDescent="0.25">
      <c r="AT9092" t="s">
        <v>1985</v>
      </c>
      <c r="AX9092" t="s">
        <v>4919</v>
      </c>
      <c r="AY9092" s="104">
        <v>46120.506249999999</v>
      </c>
      <c r="AZ9092">
        <v>348586</v>
      </c>
      <c r="BA9092" t="s">
        <v>4728</v>
      </c>
      <c r="BB9092" t="s">
        <v>5989</v>
      </c>
      <c r="BF9092" t="s">
        <v>5931</v>
      </c>
    </row>
    <row r="9093" spans="46:58" x14ac:dyDescent="0.25">
      <c r="AT9093" t="s">
        <v>72</v>
      </c>
      <c r="AX9093" t="s">
        <v>4774</v>
      </c>
      <c r="AY9093" s="104">
        <v>46120.506249999999</v>
      </c>
      <c r="BA9093" t="s">
        <v>4761</v>
      </c>
      <c r="BB9093" t="s">
        <v>5989</v>
      </c>
      <c r="BF9093" t="s">
        <v>5958</v>
      </c>
    </row>
    <row r="9094" spans="46:58" x14ac:dyDescent="0.25">
      <c r="AT9094" t="s">
        <v>1379</v>
      </c>
      <c r="AX9094" t="s">
        <v>5889</v>
      </c>
      <c r="AY9094" s="104">
        <v>46120.506249999999</v>
      </c>
      <c r="BA9094" t="s">
        <v>4761</v>
      </c>
      <c r="BB9094" t="s">
        <v>5989</v>
      </c>
      <c r="BF9094" t="s">
        <v>5942</v>
      </c>
    </row>
    <row r="9095" spans="46:58" x14ac:dyDescent="0.25">
      <c r="AT9095" t="s">
        <v>2559</v>
      </c>
      <c r="AX9095" t="s">
        <v>5678</v>
      </c>
      <c r="AY9095" s="104">
        <v>46120.506944444445</v>
      </c>
      <c r="AZ9095">
        <v>138832</v>
      </c>
      <c r="BA9095" t="s">
        <v>4728</v>
      </c>
      <c r="BB9095" t="s">
        <v>5989</v>
      </c>
      <c r="BF9095" t="s">
        <v>5925</v>
      </c>
    </row>
    <row r="9096" spans="46:58" x14ac:dyDescent="0.25">
      <c r="AT9096" t="s">
        <v>1945</v>
      </c>
      <c r="AX9096" t="s">
        <v>4776</v>
      </c>
      <c r="AY9096" s="104">
        <v>46120.506944444445</v>
      </c>
      <c r="AZ9096">
        <v>268787</v>
      </c>
      <c r="BA9096" t="s">
        <v>4728</v>
      </c>
      <c r="BB9096" t="s">
        <v>5989</v>
      </c>
      <c r="BF9096" t="s">
        <v>5918</v>
      </c>
    </row>
    <row r="9097" spans="46:58" x14ac:dyDescent="0.25">
      <c r="AT9097" t="s">
        <v>1124</v>
      </c>
      <c r="AU9097" t="s">
        <v>211</v>
      </c>
      <c r="AX9097" t="s">
        <v>5678</v>
      </c>
      <c r="AY9097" s="104">
        <v>46120.508333333331</v>
      </c>
      <c r="AZ9097">
        <v>276610</v>
      </c>
      <c r="BA9097" t="s">
        <v>4728</v>
      </c>
      <c r="BB9097" t="s">
        <v>5989</v>
      </c>
      <c r="BC9097" t="s">
        <v>4731</v>
      </c>
      <c r="BF9097" t="s">
        <v>6001</v>
      </c>
    </row>
    <row r="9098" spans="46:58" x14ac:dyDescent="0.25">
      <c r="AT9098" t="s">
        <v>2403</v>
      </c>
      <c r="AX9098" t="s">
        <v>5012</v>
      </c>
      <c r="AY9098" s="104">
        <v>46120.508333333331</v>
      </c>
      <c r="AZ9098">
        <v>982045</v>
      </c>
      <c r="BA9098" t="s">
        <v>4728</v>
      </c>
      <c r="BB9098" t="s">
        <v>5989</v>
      </c>
      <c r="BF9098" t="s">
        <v>5931</v>
      </c>
    </row>
    <row r="9099" spans="46:58" x14ac:dyDescent="0.25">
      <c r="AT9099" t="s">
        <v>308</v>
      </c>
      <c r="AX9099" t="s">
        <v>4743</v>
      </c>
      <c r="AY9099" s="104">
        <v>46120.508333333331</v>
      </c>
      <c r="AZ9099">
        <v>555821</v>
      </c>
      <c r="BA9099" t="s">
        <v>4728</v>
      </c>
      <c r="BB9099" t="s">
        <v>5989</v>
      </c>
      <c r="BF9099" t="s">
        <v>5931</v>
      </c>
    </row>
    <row r="9100" spans="46:58" x14ac:dyDescent="0.25">
      <c r="AT9100" t="s">
        <v>836</v>
      </c>
      <c r="AX9100" t="s">
        <v>6938</v>
      </c>
      <c r="AY9100" s="104">
        <v>46120.509027777778</v>
      </c>
      <c r="AZ9100">
        <v>538202</v>
      </c>
      <c r="BA9100" t="s">
        <v>4728</v>
      </c>
      <c r="BB9100" t="s">
        <v>5989</v>
      </c>
      <c r="BF9100" t="s">
        <v>5931</v>
      </c>
    </row>
    <row r="9101" spans="46:58" x14ac:dyDescent="0.25">
      <c r="AT9101" t="s">
        <v>1078</v>
      </c>
      <c r="AX9101" t="s">
        <v>5118</v>
      </c>
      <c r="AY9101" s="104">
        <v>46120.509027777778</v>
      </c>
      <c r="AZ9101">
        <v>457704</v>
      </c>
      <c r="BA9101" t="s">
        <v>4728</v>
      </c>
      <c r="BB9101" t="s">
        <v>5989</v>
      </c>
      <c r="BF9101" t="s">
        <v>5942</v>
      </c>
    </row>
    <row r="9102" spans="46:58" x14ac:dyDescent="0.25">
      <c r="AT9102" t="s">
        <v>226</v>
      </c>
      <c r="AX9102" t="s">
        <v>5085</v>
      </c>
      <c r="AY9102" s="104">
        <v>46120.509027777778</v>
      </c>
      <c r="AZ9102">
        <v>376206</v>
      </c>
      <c r="BA9102" t="s">
        <v>4728</v>
      </c>
      <c r="BB9102" t="s">
        <v>5989</v>
      </c>
      <c r="BF9102" t="s">
        <v>5918</v>
      </c>
    </row>
    <row r="9103" spans="46:58" x14ac:dyDescent="0.25">
      <c r="AT9103" t="s">
        <v>2429</v>
      </c>
      <c r="AX9103" t="s">
        <v>5388</v>
      </c>
      <c r="AY9103" s="104">
        <v>46120.509722222225</v>
      </c>
      <c r="AZ9103">
        <v>294862</v>
      </c>
      <c r="BA9103" t="s">
        <v>4728</v>
      </c>
      <c r="BB9103" t="s">
        <v>5989</v>
      </c>
      <c r="BF9103" t="s">
        <v>5920</v>
      </c>
    </row>
    <row r="9104" spans="46:58" x14ac:dyDescent="0.25">
      <c r="AT9104" t="s">
        <v>967</v>
      </c>
      <c r="AU9104" t="s">
        <v>1688</v>
      </c>
      <c r="AX9104" t="s">
        <v>8101</v>
      </c>
      <c r="AY9104" s="104">
        <v>46120.509722222225</v>
      </c>
      <c r="BA9104" t="s">
        <v>4761</v>
      </c>
      <c r="BB9104" t="s">
        <v>5989</v>
      </c>
      <c r="BC9104" t="s">
        <v>4731</v>
      </c>
      <c r="BF9104" t="s">
        <v>6495</v>
      </c>
    </row>
    <row r="9105" spans="46:58" x14ac:dyDescent="0.25">
      <c r="AT9105" t="s">
        <v>551</v>
      </c>
      <c r="AX9105" t="s">
        <v>4898</v>
      </c>
      <c r="AY9105" s="104">
        <v>46120.509722222225</v>
      </c>
      <c r="AZ9105">
        <v>316699</v>
      </c>
      <c r="BA9105" t="s">
        <v>4728</v>
      </c>
      <c r="BB9105" t="s">
        <v>5989</v>
      </c>
      <c r="BF9105" t="s">
        <v>5931</v>
      </c>
    </row>
    <row r="9106" spans="46:58" x14ac:dyDescent="0.25">
      <c r="AT9106" t="s">
        <v>2383</v>
      </c>
      <c r="AX9106" t="s">
        <v>4871</v>
      </c>
      <c r="AY9106" s="104">
        <v>46120.510416666664</v>
      </c>
      <c r="AZ9106">
        <v>824056</v>
      </c>
      <c r="BA9106" t="s">
        <v>4761</v>
      </c>
      <c r="BB9106" t="s">
        <v>5989</v>
      </c>
      <c r="BF9106" t="s">
        <v>5966</v>
      </c>
    </row>
    <row r="9107" spans="46:58" x14ac:dyDescent="0.25">
      <c r="AT9107" t="s">
        <v>1134</v>
      </c>
      <c r="AX9107" t="s">
        <v>7744</v>
      </c>
      <c r="AY9107" s="104">
        <v>46120.511111111111</v>
      </c>
      <c r="AZ9107">
        <v>76510</v>
      </c>
      <c r="BA9107" t="s">
        <v>4728</v>
      </c>
      <c r="BB9107" t="s">
        <v>5989</v>
      </c>
      <c r="BF9107" t="s">
        <v>5925</v>
      </c>
    </row>
    <row r="9108" spans="46:58" x14ac:dyDescent="0.25">
      <c r="AT9108" t="s">
        <v>1048</v>
      </c>
      <c r="AU9108" t="s">
        <v>211</v>
      </c>
      <c r="AX9108" t="s">
        <v>5678</v>
      </c>
      <c r="AY9108" s="104">
        <v>46120.511111111111</v>
      </c>
      <c r="AZ9108">
        <v>468923</v>
      </c>
      <c r="BA9108" t="s">
        <v>4728</v>
      </c>
      <c r="BB9108" t="s">
        <v>5989</v>
      </c>
      <c r="BC9108" t="s">
        <v>4731</v>
      </c>
      <c r="BF9108" t="s">
        <v>6159</v>
      </c>
    </row>
    <row r="9109" spans="46:58" x14ac:dyDescent="0.25">
      <c r="AT9109" t="s">
        <v>866</v>
      </c>
      <c r="AX9109" t="s">
        <v>4839</v>
      </c>
      <c r="AY9109" s="104">
        <v>46120.511805555558</v>
      </c>
      <c r="AZ9109">
        <v>197861</v>
      </c>
      <c r="BA9109" t="s">
        <v>4728</v>
      </c>
      <c r="BB9109" t="s">
        <v>5989</v>
      </c>
      <c r="BF9109" t="s">
        <v>4781</v>
      </c>
    </row>
    <row r="9110" spans="46:58" x14ac:dyDescent="0.25">
      <c r="AT9110" t="s">
        <v>1284</v>
      </c>
      <c r="AX9110" t="s">
        <v>7744</v>
      </c>
      <c r="AY9110" s="104">
        <v>46120.512499999997</v>
      </c>
      <c r="AZ9110">
        <v>514793</v>
      </c>
      <c r="BA9110" t="s">
        <v>4761</v>
      </c>
      <c r="BB9110" t="s">
        <v>5989</v>
      </c>
      <c r="BF9110" t="s">
        <v>5950</v>
      </c>
    </row>
    <row r="9111" spans="46:58" x14ac:dyDescent="0.25">
      <c r="AT9111" t="s">
        <v>1385</v>
      </c>
      <c r="AX9111" t="s">
        <v>7399</v>
      </c>
      <c r="AY9111" s="104">
        <v>46120.512499999997</v>
      </c>
      <c r="BA9111" t="s">
        <v>4728</v>
      </c>
      <c r="BB9111" t="s">
        <v>5989</v>
      </c>
    </row>
    <row r="9112" spans="46:58" x14ac:dyDescent="0.25">
      <c r="AT9112" t="s">
        <v>1559</v>
      </c>
      <c r="AX9112" t="s">
        <v>5079</v>
      </c>
      <c r="AY9112" s="104">
        <v>46120.512499999997</v>
      </c>
      <c r="BA9112" t="s">
        <v>4728</v>
      </c>
      <c r="BB9112" t="s">
        <v>5989</v>
      </c>
    </row>
    <row r="9113" spans="46:58" x14ac:dyDescent="0.25">
      <c r="AT9113" t="s">
        <v>2345</v>
      </c>
      <c r="AX9113" t="s">
        <v>6545</v>
      </c>
      <c r="AY9113" s="104">
        <v>46120.512499999997</v>
      </c>
      <c r="AZ9113">
        <v>115578</v>
      </c>
      <c r="BA9113" t="s">
        <v>4728</v>
      </c>
      <c r="BB9113" t="s">
        <v>5989</v>
      </c>
      <c r="BF9113" t="s">
        <v>4781</v>
      </c>
    </row>
    <row r="9114" spans="46:58" x14ac:dyDescent="0.25">
      <c r="AT9114" t="s">
        <v>2559</v>
      </c>
      <c r="AX9114" t="s">
        <v>7609</v>
      </c>
      <c r="AY9114" s="104">
        <v>46120.512499999997</v>
      </c>
      <c r="AZ9114">
        <v>309631</v>
      </c>
      <c r="BA9114" t="s">
        <v>4728</v>
      </c>
      <c r="BB9114" t="s">
        <v>5989</v>
      </c>
      <c r="BF9114" t="s">
        <v>4781</v>
      </c>
    </row>
    <row r="9115" spans="46:58" x14ac:dyDescent="0.25">
      <c r="AT9115" t="s">
        <v>516</v>
      </c>
      <c r="AX9115" t="s">
        <v>5389</v>
      </c>
      <c r="AY9115" s="104">
        <v>46120.512499999997</v>
      </c>
      <c r="AZ9115">
        <v>583579</v>
      </c>
      <c r="BA9115" t="s">
        <v>4761</v>
      </c>
      <c r="BB9115" t="s">
        <v>5989</v>
      </c>
      <c r="BF9115" t="s">
        <v>5966</v>
      </c>
    </row>
    <row r="9116" spans="46:58" x14ac:dyDescent="0.25">
      <c r="AT9116" t="s">
        <v>223</v>
      </c>
      <c r="AX9116" t="s">
        <v>4859</v>
      </c>
      <c r="AY9116" s="104">
        <v>46120.513194444444</v>
      </c>
      <c r="AZ9116">
        <v>488962</v>
      </c>
      <c r="BA9116" t="s">
        <v>4728</v>
      </c>
      <c r="BB9116" t="s">
        <v>5989</v>
      </c>
      <c r="BF9116" t="s">
        <v>5931</v>
      </c>
    </row>
    <row r="9117" spans="46:58" x14ac:dyDescent="0.25">
      <c r="AT9117" t="s">
        <v>1985</v>
      </c>
      <c r="AX9117" t="s">
        <v>5613</v>
      </c>
      <c r="AY9117" s="104">
        <v>46120.513194444444</v>
      </c>
      <c r="AZ9117">
        <v>739274</v>
      </c>
      <c r="BA9117" t="s">
        <v>4761</v>
      </c>
      <c r="BB9117" t="s">
        <v>5989</v>
      </c>
      <c r="BF9117" t="s">
        <v>5918</v>
      </c>
    </row>
    <row r="9118" spans="46:58" x14ac:dyDescent="0.25">
      <c r="AT9118" t="s">
        <v>78</v>
      </c>
      <c r="AX9118" t="s">
        <v>4890</v>
      </c>
      <c r="AY9118" s="104">
        <v>46120.513888888891</v>
      </c>
      <c r="AZ9118">
        <v>464036</v>
      </c>
      <c r="BA9118" t="s">
        <v>4728</v>
      </c>
      <c r="BB9118" t="s">
        <v>5989</v>
      </c>
      <c r="BF9118" t="s">
        <v>5942</v>
      </c>
    </row>
    <row r="9119" spans="46:58" x14ac:dyDescent="0.25">
      <c r="AT9119" t="s">
        <v>1292</v>
      </c>
      <c r="AU9119" t="s">
        <v>1688</v>
      </c>
      <c r="AX9119" t="s">
        <v>5039</v>
      </c>
      <c r="AY9119" s="104">
        <v>46120.513888888891</v>
      </c>
      <c r="AZ9119">
        <v>393948</v>
      </c>
      <c r="BA9119" t="s">
        <v>4761</v>
      </c>
      <c r="BB9119" t="s">
        <v>5989</v>
      </c>
      <c r="BC9119" t="s">
        <v>4731</v>
      </c>
      <c r="BF9119" t="s">
        <v>7313</v>
      </c>
    </row>
    <row r="9120" spans="46:58" x14ac:dyDescent="0.25">
      <c r="AT9120" t="s">
        <v>1945</v>
      </c>
      <c r="AX9120" t="s">
        <v>4839</v>
      </c>
      <c r="AY9120" s="104">
        <v>46120.513888888891</v>
      </c>
      <c r="AZ9120">
        <v>226721</v>
      </c>
      <c r="BA9120" t="s">
        <v>4728</v>
      </c>
      <c r="BB9120" t="s">
        <v>5989</v>
      </c>
      <c r="BF9120" t="s">
        <v>5931</v>
      </c>
    </row>
    <row r="9121" spans="46:58" x14ac:dyDescent="0.25">
      <c r="AT9121" t="s">
        <v>1124</v>
      </c>
      <c r="AX9121" t="s">
        <v>6932</v>
      </c>
      <c r="AY9121" s="104">
        <v>46120.513888888891</v>
      </c>
      <c r="AZ9121">
        <v>132144</v>
      </c>
      <c r="BA9121" t="s">
        <v>4728</v>
      </c>
      <c r="BB9121" t="s">
        <v>5989</v>
      </c>
      <c r="BF9121" t="s">
        <v>5942</v>
      </c>
    </row>
    <row r="9122" spans="46:58" x14ac:dyDescent="0.25">
      <c r="AT9122" t="s">
        <v>1048</v>
      </c>
      <c r="AX9122" t="s">
        <v>4755</v>
      </c>
      <c r="AY9122" s="104">
        <v>46120.51458333333</v>
      </c>
      <c r="AZ9122">
        <v>132770</v>
      </c>
      <c r="BA9122" t="s">
        <v>4728</v>
      </c>
      <c r="BB9122" t="s">
        <v>5989</v>
      </c>
      <c r="BF9122" t="s">
        <v>5925</v>
      </c>
    </row>
    <row r="9123" spans="46:58" x14ac:dyDescent="0.25">
      <c r="AT9123" t="s">
        <v>1134</v>
      </c>
      <c r="AX9123" t="s">
        <v>4765</v>
      </c>
      <c r="AY9123" s="104">
        <v>46120.51458333333</v>
      </c>
      <c r="BA9123" t="s">
        <v>4728</v>
      </c>
      <c r="BB9123" t="s">
        <v>5989</v>
      </c>
    </row>
    <row r="9124" spans="46:58" x14ac:dyDescent="0.25">
      <c r="AT9124" t="s">
        <v>2429</v>
      </c>
      <c r="AX9124" t="s">
        <v>5338</v>
      </c>
      <c r="AY9124" s="104">
        <v>46120.51458333333</v>
      </c>
      <c r="AZ9124">
        <v>362391</v>
      </c>
      <c r="BA9124" t="s">
        <v>4728</v>
      </c>
      <c r="BB9124" t="s">
        <v>5989</v>
      </c>
      <c r="BF9124" t="s">
        <v>5931</v>
      </c>
    </row>
    <row r="9125" spans="46:58" x14ac:dyDescent="0.25">
      <c r="AT9125" t="s">
        <v>967</v>
      </c>
      <c r="AU9125" t="s">
        <v>2142</v>
      </c>
      <c r="AX9125" t="s">
        <v>5320</v>
      </c>
      <c r="AY9125" s="104">
        <v>46120.515277777777</v>
      </c>
      <c r="BA9125" t="s">
        <v>4761</v>
      </c>
      <c r="BB9125" t="s">
        <v>5989</v>
      </c>
      <c r="BC9125" t="s">
        <v>4731</v>
      </c>
      <c r="BF9125" t="s">
        <v>5301</v>
      </c>
    </row>
    <row r="9126" spans="46:58" x14ac:dyDescent="0.25">
      <c r="AT9126" t="s">
        <v>2383</v>
      </c>
      <c r="AX9126" t="s">
        <v>5012</v>
      </c>
      <c r="AY9126" s="104">
        <v>46120.515277777777</v>
      </c>
      <c r="AZ9126">
        <v>364670</v>
      </c>
      <c r="BA9126" t="s">
        <v>4761</v>
      </c>
      <c r="BB9126" t="s">
        <v>5989</v>
      </c>
      <c r="BF9126" t="s">
        <v>5966</v>
      </c>
    </row>
    <row r="9127" spans="46:58" x14ac:dyDescent="0.25">
      <c r="AT9127" t="s">
        <v>551</v>
      </c>
      <c r="AU9127" t="s">
        <v>211</v>
      </c>
      <c r="AX9127" t="s">
        <v>7167</v>
      </c>
      <c r="AY9127" s="104">
        <v>46120.515972222223</v>
      </c>
      <c r="AZ9127">
        <v>429114</v>
      </c>
      <c r="BA9127" t="s">
        <v>4761</v>
      </c>
      <c r="BB9127" t="s">
        <v>5989</v>
      </c>
      <c r="BC9127" t="s">
        <v>4731</v>
      </c>
      <c r="BF9127" t="s">
        <v>5966</v>
      </c>
    </row>
    <row r="9128" spans="46:58" x14ac:dyDescent="0.25">
      <c r="AT9128" t="s">
        <v>1941</v>
      </c>
      <c r="AX9128" t="s">
        <v>7229</v>
      </c>
      <c r="AY9128" s="104">
        <v>46120.515972222223</v>
      </c>
      <c r="BA9128" t="s">
        <v>4728</v>
      </c>
      <c r="BB9128" t="s">
        <v>5989</v>
      </c>
    </row>
    <row r="9129" spans="46:58" x14ac:dyDescent="0.25">
      <c r="AT9129" t="s">
        <v>226</v>
      </c>
      <c r="AX9129" t="s">
        <v>8102</v>
      </c>
      <c r="AY9129" s="104">
        <v>46120.515972222223</v>
      </c>
      <c r="BA9129" t="s">
        <v>4728</v>
      </c>
      <c r="BB9129" t="s">
        <v>5989</v>
      </c>
    </row>
    <row r="9130" spans="46:58" x14ac:dyDescent="0.25">
      <c r="AT9130" t="s">
        <v>1379</v>
      </c>
      <c r="AX9130" t="s">
        <v>7649</v>
      </c>
      <c r="AY9130" s="104">
        <v>46120.51666666667</v>
      </c>
      <c r="BA9130" t="s">
        <v>4728</v>
      </c>
      <c r="BB9130" t="s">
        <v>5989</v>
      </c>
    </row>
    <row r="9131" spans="46:58" x14ac:dyDescent="0.25">
      <c r="AT9131" t="s">
        <v>2407</v>
      </c>
      <c r="AX9131" t="s">
        <v>4744</v>
      </c>
      <c r="AY9131" s="104">
        <v>46120.51666666667</v>
      </c>
      <c r="BA9131" t="s">
        <v>4728</v>
      </c>
      <c r="BB9131" t="s">
        <v>5989</v>
      </c>
    </row>
    <row r="9132" spans="46:58" x14ac:dyDescent="0.25">
      <c r="AT9132" t="s">
        <v>1292</v>
      </c>
      <c r="AU9132" t="s">
        <v>1688</v>
      </c>
      <c r="AX9132" t="s">
        <v>5637</v>
      </c>
      <c r="AY9132" s="104">
        <v>46120.517361111109</v>
      </c>
      <c r="BA9132" t="s">
        <v>4761</v>
      </c>
      <c r="BB9132" t="s">
        <v>5989</v>
      </c>
      <c r="BC9132" t="s">
        <v>4731</v>
      </c>
      <c r="BF9132" t="s">
        <v>7313</v>
      </c>
    </row>
    <row r="9133" spans="46:58" x14ac:dyDescent="0.25">
      <c r="AT9133" t="s">
        <v>2559</v>
      </c>
      <c r="AX9133" t="s">
        <v>6978</v>
      </c>
      <c r="AY9133" s="104">
        <v>46120.517361111109</v>
      </c>
      <c r="AZ9133">
        <v>199838</v>
      </c>
      <c r="BA9133" t="s">
        <v>4728</v>
      </c>
      <c r="BB9133" t="s">
        <v>5989</v>
      </c>
      <c r="BF9133" t="s">
        <v>5925</v>
      </c>
    </row>
    <row r="9134" spans="46:58" x14ac:dyDescent="0.25">
      <c r="AT9134" t="s">
        <v>1124</v>
      </c>
      <c r="AX9134" t="s">
        <v>4765</v>
      </c>
      <c r="AY9134" s="104">
        <v>46120.517361111109</v>
      </c>
      <c r="AZ9134">
        <v>108948</v>
      </c>
      <c r="BA9134" t="s">
        <v>4728</v>
      </c>
      <c r="BB9134" t="s">
        <v>5989</v>
      </c>
      <c r="BF9134" t="s">
        <v>5925</v>
      </c>
    </row>
    <row r="9135" spans="46:58" x14ac:dyDescent="0.25">
      <c r="AT9135" t="s">
        <v>72</v>
      </c>
      <c r="AU9135" t="s">
        <v>2197</v>
      </c>
      <c r="AX9135" t="s">
        <v>6963</v>
      </c>
      <c r="AY9135" s="104">
        <v>46120.517361111109</v>
      </c>
      <c r="BA9135" t="s">
        <v>4728</v>
      </c>
      <c r="BB9135" t="s">
        <v>5989</v>
      </c>
      <c r="BC9135" t="s">
        <v>4731</v>
      </c>
      <c r="BF9135" t="s">
        <v>5958</v>
      </c>
    </row>
    <row r="9136" spans="46:58" x14ac:dyDescent="0.25">
      <c r="AT9136" t="s">
        <v>516</v>
      </c>
      <c r="AX9136" t="s">
        <v>4924</v>
      </c>
      <c r="AY9136" s="104">
        <v>46120.518055555556</v>
      </c>
      <c r="AZ9136">
        <v>269843</v>
      </c>
      <c r="BA9136" t="s">
        <v>4728</v>
      </c>
      <c r="BB9136" t="s">
        <v>5989</v>
      </c>
      <c r="BF9136" t="s">
        <v>5918</v>
      </c>
    </row>
    <row r="9137" spans="46:58" x14ac:dyDescent="0.25">
      <c r="AT9137" t="s">
        <v>1048</v>
      </c>
      <c r="AX9137" t="s">
        <v>6607</v>
      </c>
      <c r="AY9137" s="104">
        <v>46120.518055555556</v>
      </c>
      <c r="AZ9137">
        <v>81572</v>
      </c>
      <c r="BA9137" t="s">
        <v>4728</v>
      </c>
      <c r="BB9137" t="s">
        <v>5989</v>
      </c>
      <c r="BF9137" t="s">
        <v>5925</v>
      </c>
    </row>
    <row r="9138" spans="46:58" x14ac:dyDescent="0.25">
      <c r="AT9138" t="s">
        <v>551</v>
      </c>
      <c r="AX9138" t="s">
        <v>4854</v>
      </c>
      <c r="AY9138" s="104">
        <v>46120.518055555556</v>
      </c>
      <c r="AZ9138">
        <v>188845</v>
      </c>
      <c r="BA9138" t="s">
        <v>4728</v>
      </c>
      <c r="BB9138" t="s">
        <v>5989</v>
      </c>
      <c r="BF9138" t="s">
        <v>5931</v>
      </c>
    </row>
    <row r="9139" spans="46:58" x14ac:dyDescent="0.25">
      <c r="AT9139" t="s">
        <v>432</v>
      </c>
      <c r="AX9139" t="s">
        <v>5661</v>
      </c>
      <c r="AY9139" s="104">
        <v>46120.518055555556</v>
      </c>
      <c r="BA9139" t="s">
        <v>4728</v>
      </c>
      <c r="BB9139" t="s">
        <v>5989</v>
      </c>
    </row>
    <row r="9140" spans="46:58" x14ac:dyDescent="0.25">
      <c r="AT9140" t="s">
        <v>1945</v>
      </c>
      <c r="AX9140" t="s">
        <v>6329</v>
      </c>
      <c r="AY9140" s="104">
        <v>46120.518750000003</v>
      </c>
      <c r="AZ9140">
        <v>299503</v>
      </c>
      <c r="BA9140" t="s">
        <v>4728</v>
      </c>
      <c r="BB9140" t="s">
        <v>5989</v>
      </c>
      <c r="BF9140" t="s">
        <v>5931</v>
      </c>
    </row>
    <row r="9141" spans="46:58" x14ac:dyDescent="0.25">
      <c r="AT9141" t="s">
        <v>223</v>
      </c>
      <c r="AX9141" t="s">
        <v>4763</v>
      </c>
      <c r="AY9141" s="104">
        <v>46120.518750000003</v>
      </c>
      <c r="AZ9141">
        <v>214301</v>
      </c>
      <c r="BA9141" t="s">
        <v>4761</v>
      </c>
      <c r="BB9141" t="s">
        <v>5989</v>
      </c>
      <c r="BF9141" t="s">
        <v>5966</v>
      </c>
    </row>
    <row r="9142" spans="46:58" x14ac:dyDescent="0.25">
      <c r="AT9142" t="s">
        <v>1292</v>
      </c>
      <c r="AX9142" t="s">
        <v>5086</v>
      </c>
      <c r="AY9142" s="104">
        <v>46120.518750000003</v>
      </c>
      <c r="AZ9142">
        <v>261395</v>
      </c>
      <c r="BA9142" t="s">
        <v>4728</v>
      </c>
      <c r="BB9142" t="s">
        <v>5989</v>
      </c>
      <c r="BF9142" t="s">
        <v>5948</v>
      </c>
    </row>
    <row r="9143" spans="46:58" x14ac:dyDescent="0.25">
      <c r="AT9143" t="s">
        <v>1124</v>
      </c>
      <c r="AX9143" t="s">
        <v>5108</v>
      </c>
      <c r="AY9143" s="104">
        <v>46120.518750000003</v>
      </c>
      <c r="AZ9143">
        <v>94051</v>
      </c>
      <c r="BA9143" t="s">
        <v>4728</v>
      </c>
      <c r="BB9143" t="s">
        <v>5989</v>
      </c>
      <c r="BF9143" t="s">
        <v>5925</v>
      </c>
    </row>
    <row r="9144" spans="46:58" x14ac:dyDescent="0.25">
      <c r="AT9144" t="s">
        <v>1048</v>
      </c>
      <c r="AU9144" t="s">
        <v>1688</v>
      </c>
      <c r="AX9144" t="s">
        <v>4765</v>
      </c>
      <c r="AY9144" s="104">
        <v>46120.518750000003</v>
      </c>
      <c r="BA9144" t="s">
        <v>4728</v>
      </c>
      <c r="BB9144" t="s">
        <v>5989</v>
      </c>
      <c r="BC9144" t="s">
        <v>4731</v>
      </c>
      <c r="BF9144" t="s">
        <v>5966</v>
      </c>
    </row>
    <row r="9145" spans="46:58" x14ac:dyDescent="0.25">
      <c r="AT9145" t="s">
        <v>967</v>
      </c>
      <c r="AX9145" t="s">
        <v>4948</v>
      </c>
      <c r="AY9145" s="104">
        <v>46120.519444444442</v>
      </c>
      <c r="BA9145" t="s">
        <v>4728</v>
      </c>
      <c r="BB9145" t="s">
        <v>5989</v>
      </c>
    </row>
    <row r="9146" spans="46:58" x14ac:dyDescent="0.25">
      <c r="AT9146" t="s">
        <v>2383</v>
      </c>
      <c r="AX9146" t="s">
        <v>5386</v>
      </c>
      <c r="AY9146" s="104">
        <v>46120.519444444442</v>
      </c>
      <c r="BA9146" t="s">
        <v>4761</v>
      </c>
      <c r="BB9146" t="s">
        <v>5989</v>
      </c>
      <c r="BF9146" t="s">
        <v>5966</v>
      </c>
    </row>
    <row r="9147" spans="46:58" x14ac:dyDescent="0.25">
      <c r="AT9147" t="s">
        <v>72</v>
      </c>
      <c r="AX9147" t="s">
        <v>5627</v>
      </c>
      <c r="AY9147" s="104">
        <v>46120.520138888889</v>
      </c>
      <c r="BA9147" t="s">
        <v>4728</v>
      </c>
      <c r="BB9147" t="s">
        <v>5989</v>
      </c>
    </row>
    <row r="9148" spans="46:58" x14ac:dyDescent="0.25">
      <c r="AT9148" t="s">
        <v>2429</v>
      </c>
      <c r="AX9148" t="s">
        <v>5012</v>
      </c>
      <c r="AY9148" s="104">
        <v>46120.520833333336</v>
      </c>
      <c r="BA9148" t="s">
        <v>4728</v>
      </c>
      <c r="BB9148" t="s">
        <v>5989</v>
      </c>
    </row>
    <row r="9149" spans="46:58" x14ac:dyDescent="0.25">
      <c r="AT9149" t="s">
        <v>2403</v>
      </c>
      <c r="AX9149" t="s">
        <v>5013</v>
      </c>
      <c r="AY9149" s="104">
        <v>46120.520833333336</v>
      </c>
      <c r="BA9149" t="s">
        <v>4728</v>
      </c>
      <c r="BB9149" t="s">
        <v>5989</v>
      </c>
    </row>
    <row r="9150" spans="46:58" x14ac:dyDescent="0.25">
      <c r="AT9150" t="s">
        <v>2559</v>
      </c>
      <c r="AX9150" t="s">
        <v>4806</v>
      </c>
      <c r="AY9150" s="104">
        <v>46120.520833333336</v>
      </c>
      <c r="BA9150" t="s">
        <v>4728</v>
      </c>
      <c r="BB9150" t="s">
        <v>5989</v>
      </c>
    </row>
    <row r="9151" spans="46:58" x14ac:dyDescent="0.25">
      <c r="AT9151" t="s">
        <v>1276</v>
      </c>
      <c r="AX9151" t="s">
        <v>7744</v>
      </c>
      <c r="AY9151" s="104">
        <v>46120.520833333336</v>
      </c>
      <c r="BA9151" t="s">
        <v>4728</v>
      </c>
      <c r="BB9151" t="s">
        <v>5989</v>
      </c>
    </row>
  </sheetData>
  <autoFilter ref="Q1:AD2509" xr:uid="{2CFB66A0-376C-4CB5-832B-0159ABD67ED2}"/>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848BD-0B0F-44A6-9604-92D7785D97CB}">
  <dimension ref="A1:AE1500"/>
  <sheetViews>
    <sheetView topLeftCell="H1" workbookViewId="0">
      <selection activeCell="R2" sqref="R2"/>
    </sheetView>
  </sheetViews>
  <sheetFormatPr defaultRowHeight="15" outlineLevelCol="1" x14ac:dyDescent="0.25"/>
  <cols>
    <col min="1" max="4" width="9.140625" customWidth="1" outlineLevel="1"/>
    <col min="5" max="5" width="27.5703125" customWidth="1" outlineLevel="1"/>
    <col min="6" max="11" width="9.140625" customWidth="1" outlineLevel="1"/>
    <col min="12" max="12" width="13.85546875" customWidth="1" outlineLevel="1"/>
    <col min="13" max="13" width="13.140625" customWidth="1" outlineLevel="1"/>
    <col min="14" max="14" width="11" customWidth="1" outlineLevel="1"/>
    <col min="16" max="16" width="10.42578125" customWidth="1"/>
    <col min="17" max="17" width="2.85546875" style="125" customWidth="1"/>
    <col min="18" max="18" width="27.7109375" style="2" bestFit="1" customWidth="1"/>
    <col min="19" max="19" width="2.85546875" style="125" customWidth="1"/>
    <col min="20" max="20" width="27.140625" style="2" bestFit="1" customWidth="1"/>
    <col min="21" max="21" width="9.140625" style="2"/>
    <col min="22" max="22" width="45.85546875" style="2" customWidth="1"/>
    <col min="23" max="23" width="12.7109375" style="1" customWidth="1"/>
    <col min="24" max="24" width="15" style="1" bestFit="1" customWidth="1"/>
    <col min="25" max="25" width="19.42578125" style="1" bestFit="1" customWidth="1"/>
    <col min="26" max="26" width="9.140625" style="1"/>
    <col min="28" max="28" width="15" customWidth="1"/>
  </cols>
  <sheetData>
    <row r="1" spans="1:31" ht="15.75" thickBot="1" x14ac:dyDescent="0.3">
      <c r="A1" t="s">
        <v>9367</v>
      </c>
      <c r="B1" t="s">
        <v>9368</v>
      </c>
      <c r="C1" t="s">
        <v>2688</v>
      </c>
      <c r="D1" t="s">
        <v>2689</v>
      </c>
      <c r="E1" t="s">
        <v>4720</v>
      </c>
      <c r="F1" t="s">
        <v>4721</v>
      </c>
      <c r="G1" t="s">
        <v>4722</v>
      </c>
      <c r="H1" t="s">
        <v>4723</v>
      </c>
      <c r="I1" t="s">
        <v>4724</v>
      </c>
      <c r="J1" t="s">
        <v>4725</v>
      </c>
      <c r="K1" t="s">
        <v>4726</v>
      </c>
      <c r="L1" t="s">
        <v>9369</v>
      </c>
      <c r="M1" t="s">
        <v>9370</v>
      </c>
      <c r="N1" t="s">
        <v>9371</v>
      </c>
      <c r="R1" s="1" t="s">
        <v>9561</v>
      </c>
      <c r="T1" s="180" t="s">
        <v>171</v>
      </c>
      <c r="U1" s="229" t="s">
        <v>9562</v>
      </c>
      <c r="V1" s="229"/>
      <c r="W1" s="181" t="s">
        <v>9563</v>
      </c>
      <c r="X1" s="181" t="s">
        <v>9564</v>
      </c>
      <c r="Y1" s="181" t="s">
        <v>9565</v>
      </c>
      <c r="Z1" s="182" t="s">
        <v>9566</v>
      </c>
    </row>
    <row r="2" spans="1:31" x14ac:dyDescent="0.25">
      <c r="A2" t="s">
        <v>9372</v>
      </c>
      <c r="C2" t="s">
        <v>9373</v>
      </c>
      <c r="D2" t="s">
        <v>2700</v>
      </c>
      <c r="E2" t="s">
        <v>1005</v>
      </c>
      <c r="F2" t="s">
        <v>5200</v>
      </c>
      <c r="G2" s="104">
        <v>46147.341666666667</v>
      </c>
      <c r="H2">
        <v>2033.982</v>
      </c>
      <c r="I2" t="s">
        <v>4728</v>
      </c>
      <c r="J2" t="s">
        <v>42</v>
      </c>
      <c r="K2" t="s">
        <v>6621</v>
      </c>
      <c r="L2">
        <v>1</v>
      </c>
      <c r="M2" t="s">
        <v>69</v>
      </c>
      <c r="N2" t="s">
        <v>9374</v>
      </c>
      <c r="R2" s="2" t="str">
        <f>TRIM(IFERROR(_xlfn.TEXTAFTER(E2, ";", -1), E2))</f>
        <v>Enrique Mendez</v>
      </c>
      <c r="T2" s="45" t="s">
        <v>1005</v>
      </c>
      <c r="U2" s="173" t="str" cm="1">
        <f t="array" ref="U2">_xlfn.LET(_xlpm.Agent, TRIM(T2),_xlpm.LastAgent,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10.0 | Surveys: 2 |Scores: 10, 10</v>
      </c>
      <c r="V2" s="171"/>
      <c r="W2" s="172">
        <f>COUNTIF($R$2:$R$10000, TRIM(T2))</f>
        <v>2</v>
      </c>
      <c r="X2" s="172">
        <f>COUNTIF($R$2:$R$10000, TRIM(T2))</f>
        <v>2</v>
      </c>
      <c r="Y2" s="172" t="str" cm="1">
        <f t="array" ref="Y2">_xlfn.LET(_xlpm.Avg, AVERAGEIF($R$2:$R$10000, TRIM(T2), $L$2:$L$10000)*10,IFERROR(_xlfn.IFS(_xlpm.Avg &gt;= 9,"Excellent",_xlpm.Avg &gt;= 8,"Good",_xlpm.Avg &gt;= 7,"Fair",TRUE,"Needs Improvement"),"—"))</f>
        <v>Excellent</v>
      </c>
      <c r="Z2" s="174" t="str">
        <f>_xlfn.LET(_xlpm.Avg, AVERAGEIF($R$2:$R$10000, TRIM(T2), $L$2:$L$10000)*10,IFERROR(TEXT(_xlpm.Avg/10,"0%"), "—"))</f>
        <v>100%</v>
      </c>
      <c r="AB2" t="str" cm="1">
        <f t="array" ref="AB2">IFERROR(
    "Avg: " &amp; TEXT(AVERAGEIF($E$2:$E$10000, "*" &amp; TRIM(T2) &amp; "*", $L$2:$L$10000)*10, "0.0") &amp;
    " | Surveys: " &amp; COUNTIF($E$2:$E$10000, "*" &amp; TRIM(T2) &amp; "*") &amp;
    CHAR(10) &amp; "Low Scores (&lt;6): " &amp;
    _xlfn.TEXTJOIN(", ", TRUE, _xlfn._xlws.FILTER($N$2:$N$10000, ISNUMBER(SEARCH(TRIM(T2), $E$2:$E$10000)) * ($L$2:$L$10000*10 &lt; 6), "")),
"No Surveys")</f>
        <v xml:space="preserve">Avg: 8.7 | Surveys: 3
Low Scores (&lt;6): </v>
      </c>
      <c r="AC2" t="str">
        <f>IFERROR(
    TEXT(AVERAGEIF($E$2:$E$10000, TRIM(SUBSTITUTE(TRIM(T2),"0 ","")), $L$2:$L$10000)*10, "0.0"),
    "—"
)</f>
        <v>10.0</v>
      </c>
      <c r="AD2">
        <f>COUNTIF($E$2:$E$10000, TRIM(SUBSTITUTE(TRIM(T2),"0 ","")))</f>
        <v>2</v>
      </c>
      <c r="AE2" t="str" cm="1">
        <f t="array" ref="AE2">IFERROR(
    _xlfn.TEXTJOIN(", ", TRUE,
        _xlfn._xlws.FILTER($N$2:$N$10000,
            ($E$2:$E$10000 = TRIM(SUBSTITUTE(TRIM(T2),"0 ",""))) *
            ($L$2:$L$10000*10 &lt; 6),
        "")
    ),
    "None"
)</f>
        <v/>
      </c>
    </row>
    <row r="3" spans="1:31" x14ac:dyDescent="0.25">
      <c r="A3" t="s">
        <v>9372</v>
      </c>
      <c r="C3" t="s">
        <v>9373</v>
      </c>
      <c r="D3" t="s">
        <v>2700</v>
      </c>
      <c r="E3" t="s">
        <v>1156</v>
      </c>
      <c r="F3" t="s">
        <v>5001</v>
      </c>
      <c r="G3" s="104">
        <v>46147.365972222222</v>
      </c>
      <c r="H3">
        <v>95.753</v>
      </c>
      <c r="I3" t="s">
        <v>4728</v>
      </c>
      <c r="J3" t="s">
        <v>4790</v>
      </c>
      <c r="K3" t="s">
        <v>9375</v>
      </c>
      <c r="L3">
        <v>1</v>
      </c>
      <c r="M3" t="s">
        <v>69</v>
      </c>
      <c r="N3" t="s">
        <v>9376</v>
      </c>
      <c r="R3" s="2" t="str">
        <f t="shared" ref="R3:R66" si="0">TRIM(IFERROR(_xlfn.TEXTAFTER(E3, ";", -1), E3))</f>
        <v>Hanna Scott</v>
      </c>
      <c r="T3" s="45" t="s">
        <v>1156</v>
      </c>
      <c r="U3" s="173" t="str" cm="1">
        <f t="array" ref="U3">_xlfn.LET(_xlpm.Agent, TRIM(T3),_xlpm.LastAgent,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10.0 | Surveys: 1 |Scores: 10</v>
      </c>
      <c r="V3" s="26"/>
      <c r="W3" s="27">
        <f t="shared" ref="W3:W66" si="1">COUNTIF($R$2:$R$10000, TRIM(T3))</f>
        <v>1</v>
      </c>
      <c r="X3" s="27">
        <f t="shared" ref="X3:X66" si="2">COUNTIF($R$2:$R$10000, TRIM(T3))</f>
        <v>1</v>
      </c>
      <c r="Y3" s="27" t="str" cm="1">
        <f t="array" ref="Y3">_xlfn.LET(_xlpm.Avg, AVERAGEIF($R$2:$R$10000, TRIM(T3), $L$2:$L$10000)*10,IFERROR(_xlfn.IFS(_xlpm.Avg &gt;= 9,"Excellent",_xlpm.Avg &gt;= 8,"Good",_xlpm.Avg &gt;= 7,"Fair",TRUE,"Needs Improvement"),"—"))</f>
        <v>Excellent</v>
      </c>
      <c r="Z3" s="175" t="str">
        <f t="shared" ref="Z3:Z66" si="3">_xlfn.LET(_xlpm.Avg, AVERAGEIF($R$2:$R$10000, TRIM(T3), $L$2:$L$10000)*10,IFERROR(TEXT(_xlpm.Avg/10,"0%"), "—"))</f>
        <v>100%</v>
      </c>
      <c r="AB3" t="str" cm="1">
        <f t="array" ref="AB3">IFERROR(
    "Avg: " &amp; TEXT(AVERAGEIF($E$2:$E$10000, "*" &amp; TRIM(T3) &amp; "*", $L$2:$L$10000)*10, "0.0") &amp;
    " | Surveys: " &amp; COUNTIF($E$2:$E$10000, "*" &amp; TRIM(T3) &amp; "*") &amp;
    CHAR(10) &amp; "Low Scores (&lt;6): " &amp;
    _xlfn.TEXTJOIN(", ", TRUE, _xlfn._xlws.FILTER($N$2:$N$10000, ISNUMBER(SEARCH(TRIM(T3), $E$2:$E$10000)) * ($L$2:$L$10000*10 &lt; 6), "")),
"No Surveys")</f>
        <v xml:space="preserve">Avg: 10.0 | Surveys: 1
Low Scores (&lt;6): </v>
      </c>
      <c r="AC3" t="str">
        <f t="shared" ref="AC3:AC11" si="4">IFERROR(
    TEXT(AVERAGEIF($E$2:$E$10000, TRIM(SUBSTITUTE(TRIM(T3),"0 ","")), $L$2:$L$10000)*10, "0.0"),
    "—"
)</f>
        <v>10.0</v>
      </c>
      <c r="AD3">
        <f t="shared" ref="AD3:AD11" si="5">COUNTIF($E$2:$E$10000, TRIM(SUBSTITUTE(TRIM(T3),"0 ","")))</f>
        <v>1</v>
      </c>
      <c r="AE3" t="str" cm="1">
        <f t="array" ref="AE3">IFERROR(
    _xlfn.TEXTJOIN(", ", TRUE,
        _xlfn._xlws.FILTER($N$2:$N$10000,
            ($E$2:$E$10000 = TRIM(SUBSTITUTE(TRIM(T3),"0 ",""))) *
            ($L$2:$L$10000*10 &lt; 6),
        "")
    ),
    "None"
)</f>
        <v/>
      </c>
    </row>
    <row r="4" spans="1:31" x14ac:dyDescent="0.25">
      <c r="A4" t="s">
        <v>9372</v>
      </c>
      <c r="C4" t="s">
        <v>9373</v>
      </c>
      <c r="D4" t="s">
        <v>2700</v>
      </c>
      <c r="E4" t="s">
        <v>2447</v>
      </c>
      <c r="F4" t="s">
        <v>4802</v>
      </c>
      <c r="G4" s="104">
        <v>46147.37777777778</v>
      </c>
      <c r="H4">
        <v>274.83499999999998</v>
      </c>
      <c r="I4" t="s">
        <v>4728</v>
      </c>
      <c r="J4" t="s">
        <v>42</v>
      </c>
      <c r="K4" t="s">
        <v>4756</v>
      </c>
      <c r="L4">
        <v>0.2</v>
      </c>
      <c r="M4" t="s">
        <v>69</v>
      </c>
      <c r="N4" t="s">
        <v>9377</v>
      </c>
      <c r="R4" s="2" t="str">
        <f t="shared" si="0"/>
        <v>Talya Calhoun</v>
      </c>
      <c r="T4" s="45" t="s">
        <v>2447</v>
      </c>
      <c r="U4" s="173" t="str" cm="1">
        <f t="array" ref="U4">_xlfn.LET(_xlpm.Agent, TRIM(T4),_xlpm.LastAgent,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5.7 | Surveys: 3 |Scores: 2, 5, 10</v>
      </c>
      <c r="V4" s="26"/>
      <c r="W4" s="27">
        <f t="shared" si="1"/>
        <v>3</v>
      </c>
      <c r="X4" s="27">
        <f t="shared" si="2"/>
        <v>3</v>
      </c>
      <c r="Y4" s="27" t="str" cm="1">
        <f t="array" ref="Y4">_xlfn.LET(_xlpm.Avg, AVERAGEIF($R$2:$R$10000, TRIM(T4), $L$2:$L$10000)*10,IFERROR(_xlfn.IFS(_xlpm.Avg &gt;= 9,"Excellent",_xlpm.Avg &gt;= 8,"Good",_xlpm.Avg &gt;= 7,"Fair",TRUE,"Needs Improvement"),"—"))</f>
        <v>Needs Improvement</v>
      </c>
      <c r="Z4" s="175" t="str">
        <f t="shared" si="3"/>
        <v>57%</v>
      </c>
      <c r="AB4" t="str" cm="1">
        <f t="array" ref="AB4">IFERROR(
    "Avg: " &amp; TEXT(AVERAGEIF($E$2:$E$10000, "*" &amp; TRIM(T4) &amp; "*", $L$2:$L$10000)*10, "0.0") &amp;
    " | Surveys: " &amp; COUNTIF($E$2:$E$10000, "*" &amp; TRIM(T4) &amp; "*") &amp;
    CHAR(10) &amp; "Low Scores (&lt;6): " &amp;
    _xlfn.TEXTJOIN(", ", TRUE, _xlfn._xlws.FILTER($N$2:$N$10000, ISNUMBER(SEARCH(TRIM(T4), $E$2:$E$10000)) * ($L$2:$L$10000*10 &lt; 6), "")),
"No Surveys")</f>
        <v>Avg: 5.7 | Surveys: 3
Low Scores (&lt;6): de590b18-1a3f-4e65-8aea-175ccf616492, 44beb409-36c3-4405-a103-43eadf15e016</v>
      </c>
      <c r="AC4" t="str">
        <f t="shared" si="4"/>
        <v>5.7</v>
      </c>
      <c r="AD4">
        <f t="shared" si="5"/>
        <v>3</v>
      </c>
      <c r="AE4" t="str" cm="1">
        <f t="array" ref="AE4">IFERROR(
    _xlfn.TEXTJOIN(", ", TRUE,
        _xlfn._xlws.FILTER($N$2:$N$10000,
            ($E$2:$E$10000 = TRIM(SUBSTITUTE(TRIM(T4),"0 ",""))) *
            ($L$2:$L$10000*10 &lt; 6),
        "")
    ),
    "None"
)</f>
        <v>de590b18-1a3f-4e65-8aea-175ccf616492, 44beb409-36c3-4405-a103-43eadf15e016</v>
      </c>
    </row>
    <row r="5" spans="1:31" x14ac:dyDescent="0.25">
      <c r="A5" t="s">
        <v>9372</v>
      </c>
      <c r="C5" t="s">
        <v>9373</v>
      </c>
      <c r="D5" t="s">
        <v>2700</v>
      </c>
      <c r="E5" t="s">
        <v>764</v>
      </c>
      <c r="F5" t="s">
        <v>9378</v>
      </c>
      <c r="G5" s="104">
        <v>46147.37777777778</v>
      </c>
      <c r="H5">
        <v>1269.078</v>
      </c>
      <c r="I5" t="s">
        <v>4728</v>
      </c>
      <c r="J5" t="s">
        <v>42</v>
      </c>
      <c r="K5" t="s">
        <v>6644</v>
      </c>
      <c r="L5">
        <v>1</v>
      </c>
      <c r="M5" t="s">
        <v>69</v>
      </c>
      <c r="N5" t="s">
        <v>9379</v>
      </c>
      <c r="R5" s="2" t="str">
        <f t="shared" si="0"/>
        <v>Dametre Burroughs</v>
      </c>
      <c r="T5" s="45" t="s">
        <v>764</v>
      </c>
      <c r="U5" s="173" t="str" cm="1">
        <f t="array" ref="U5">_xlfn.LET(_xlpm.Agent, TRIM(T5),_xlpm.LastAgent,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10.0 | Surveys: 1 |Scores: 10</v>
      </c>
      <c r="V5" s="26"/>
      <c r="W5" s="27">
        <f t="shared" si="1"/>
        <v>1</v>
      </c>
      <c r="X5" s="27">
        <f t="shared" si="2"/>
        <v>1</v>
      </c>
      <c r="Y5" s="27" t="str" cm="1">
        <f t="array" ref="Y5">_xlfn.LET(_xlpm.Avg, AVERAGEIF($R$2:$R$10000, TRIM(T5), $L$2:$L$10000)*10,IFERROR(_xlfn.IFS(_xlpm.Avg &gt;= 9,"Excellent",_xlpm.Avg &gt;= 8,"Good",_xlpm.Avg &gt;= 7,"Fair",TRUE,"Needs Improvement"),"—"))</f>
        <v>Excellent</v>
      </c>
      <c r="Z5" s="175" t="str">
        <f t="shared" si="3"/>
        <v>100%</v>
      </c>
      <c r="AB5" t="str" cm="1">
        <f t="array" ref="AB5">IFERROR(
    "Avg: " &amp; TEXT(AVERAGEIF($E$2:$E$10000, "*" &amp; TRIM(T5) &amp; "*", $L$2:$L$10000)*10, "0.0") &amp;
    " | Surveys: " &amp; COUNTIF($E$2:$E$10000, "*" &amp; TRIM(T5) &amp; "*") &amp;
    CHAR(10) &amp; "Low Scores (&lt;6): " &amp;
    _xlfn.TEXTJOIN(", ", TRUE, _xlfn._xlws.FILTER($N$2:$N$10000, ISNUMBER(SEARCH(TRIM(T5), $E$2:$E$10000)) * ($L$2:$L$10000*10 &lt; 6), "")),
"No Surveys")</f>
        <v xml:space="preserve">Avg: 10.0 | Surveys: 1
Low Scores (&lt;6): </v>
      </c>
      <c r="AC5" t="str">
        <f t="shared" si="4"/>
        <v>10.0</v>
      </c>
      <c r="AD5">
        <f t="shared" si="5"/>
        <v>1</v>
      </c>
      <c r="AE5" t="str" cm="1">
        <f t="array" ref="AE5">IFERROR(
    _xlfn.TEXTJOIN(", ", TRUE,
        _xlfn._xlws.FILTER($N$2:$N$10000,
            ($E$2:$E$10000 = TRIM(SUBSTITUTE(TRIM(T5),"0 ",""))) *
            ($L$2:$L$10000*10 &lt; 6),
        "")
    ),
    "None"
)</f>
        <v/>
      </c>
    </row>
    <row r="6" spans="1:31" x14ac:dyDescent="0.25">
      <c r="A6" t="s">
        <v>9372</v>
      </c>
      <c r="C6" t="s">
        <v>9373</v>
      </c>
      <c r="D6" t="s">
        <v>2700</v>
      </c>
      <c r="E6" t="s">
        <v>9380</v>
      </c>
      <c r="F6" t="s">
        <v>4753</v>
      </c>
      <c r="G6" s="104">
        <v>46147.37777777778</v>
      </c>
      <c r="H6">
        <v>2592.1280000000002</v>
      </c>
      <c r="I6" t="s">
        <v>4728</v>
      </c>
      <c r="J6" t="s">
        <v>42</v>
      </c>
      <c r="K6" t="s">
        <v>6619</v>
      </c>
      <c r="L6">
        <v>0.6</v>
      </c>
      <c r="M6" t="s">
        <v>9381</v>
      </c>
      <c r="N6" t="s">
        <v>9382</v>
      </c>
      <c r="R6" s="2" t="str">
        <f t="shared" si="0"/>
        <v>Jaime Collazo</v>
      </c>
      <c r="T6" s="45" t="s">
        <v>1242</v>
      </c>
      <c r="U6" s="173" t="str" cm="1">
        <f t="array" ref="U6">_xlfn.LET(_xlpm.Agent, TRIM(T6),_xlpm.LastAgent,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6.0 | Surveys: 1 |Scores: 6</v>
      </c>
      <c r="V6" s="26"/>
      <c r="W6" s="27">
        <f t="shared" si="1"/>
        <v>1</v>
      </c>
      <c r="X6" s="27">
        <f t="shared" si="2"/>
        <v>1</v>
      </c>
      <c r="Y6" s="27" t="str" cm="1">
        <f t="array" ref="Y6">_xlfn.LET(_xlpm.Avg, AVERAGEIF($R$2:$R$10000, TRIM(T6), $L$2:$L$10000)*10,IFERROR(_xlfn.IFS(_xlpm.Avg &gt;= 9,"Excellent",_xlpm.Avg &gt;= 8,"Good",_xlpm.Avg &gt;= 7,"Fair",TRUE,"Needs Improvement"),"—"))</f>
        <v>Needs Improvement</v>
      </c>
      <c r="Z6" s="175" t="str">
        <f t="shared" si="3"/>
        <v>60%</v>
      </c>
      <c r="AB6" t="str" cm="1">
        <f t="array" ref="AB6">IFERROR(
    "Avg: " &amp; TEXT(AVERAGEIF($E$2:$E$10000, "*" &amp; TRIM(T6) &amp; "*", $L$2:$L$10000)*10, "0.0") &amp;
    " | Surveys: " &amp; COUNTIF($E$2:$E$10000, "*" &amp; TRIM(T6) &amp; "*") &amp;
    CHAR(10) &amp; "Low Scores (&lt;6): " &amp;
    _xlfn.TEXTJOIN(", ", TRUE, _xlfn._xlws.FILTER($N$2:$N$10000, ISNUMBER(SEARCH(TRIM(T6), $E$2:$E$10000)) * ($L$2:$L$10000*10 &lt; 6), "")),
"No Surveys")</f>
        <v xml:space="preserve">Avg: 6.0 | Surveys: 1
Low Scores (&lt;6): </v>
      </c>
      <c r="AC6" t="str">
        <f t="shared" si="4"/>
        <v>—</v>
      </c>
      <c r="AD6">
        <f t="shared" si="5"/>
        <v>0</v>
      </c>
      <c r="AE6" t="str" cm="1">
        <f t="array" ref="AE6">IFERROR(
    _xlfn.TEXTJOIN(", ", TRUE,
        _xlfn._xlws.FILTER($N$2:$N$10000,
            ($E$2:$E$10000 = TRIM(SUBSTITUTE(TRIM(T6),"0 ",""))) *
            ($L$2:$L$10000*10 &lt; 6),
        "")
    ),
    "None"
)</f>
        <v/>
      </c>
    </row>
    <row r="7" spans="1:31" x14ac:dyDescent="0.25">
      <c r="A7" t="s">
        <v>9372</v>
      </c>
      <c r="C7" t="s">
        <v>9373</v>
      </c>
      <c r="D7" t="s">
        <v>2700</v>
      </c>
      <c r="E7" t="s">
        <v>1222</v>
      </c>
      <c r="F7" t="s">
        <v>4940</v>
      </c>
      <c r="G7" s="104">
        <v>46147.378472222219</v>
      </c>
      <c r="H7">
        <v>873.471</v>
      </c>
      <c r="I7" t="s">
        <v>4728</v>
      </c>
      <c r="J7" t="s">
        <v>42</v>
      </c>
      <c r="K7" t="s">
        <v>6619</v>
      </c>
      <c r="L7">
        <v>0.2</v>
      </c>
      <c r="M7" t="s">
        <v>69</v>
      </c>
      <c r="N7" t="s">
        <v>9383</v>
      </c>
      <c r="R7" s="2" t="str">
        <f t="shared" si="0"/>
        <v>Iulian Nasti</v>
      </c>
      <c r="T7" s="45" t="s">
        <v>1222</v>
      </c>
      <c r="U7" s="173" t="str" cm="1">
        <f t="array" ref="U7">_xlfn.LET(_xlpm.Agent, TRIM(T7),_xlpm.LastAgent,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2.0 | Surveys: 1 |Scores: 2</v>
      </c>
      <c r="V7" s="26"/>
      <c r="W7" s="27">
        <f t="shared" si="1"/>
        <v>1</v>
      </c>
      <c r="X7" s="27">
        <f t="shared" si="2"/>
        <v>1</v>
      </c>
      <c r="Y7" s="27" t="str" cm="1">
        <f t="array" ref="Y7">_xlfn.LET(_xlpm.Avg, AVERAGEIF($R$2:$R$10000, TRIM(T7), $L$2:$L$10000)*10,IFERROR(_xlfn.IFS(_xlpm.Avg &gt;= 9,"Excellent",_xlpm.Avg &gt;= 8,"Good",_xlpm.Avg &gt;= 7,"Fair",TRUE,"Needs Improvement"),"—"))</f>
        <v>Needs Improvement</v>
      </c>
      <c r="Z7" s="175" t="str">
        <f t="shared" si="3"/>
        <v>20%</v>
      </c>
      <c r="AB7" t="str" cm="1">
        <f t="array" ref="AB7">IFERROR(
    "Avg: " &amp; TEXT(AVERAGEIF($E$2:$E$10000, "*" &amp; TRIM(T7) &amp; "*", $L$2:$L$10000)*10, "0.0") &amp;
    " | Surveys: " &amp; COUNTIF($E$2:$E$10000, "*" &amp; TRIM(T7) &amp; "*") &amp;
    CHAR(10) &amp; "Low Scores (&lt;6): " &amp;
    _xlfn.TEXTJOIN(", ", TRUE, _xlfn._xlws.FILTER($N$2:$N$10000, ISNUMBER(SEARCH(TRIM(T7), $E$2:$E$10000)) * ($L$2:$L$10000*10 &lt; 6), "")),
"No Surveys")</f>
        <v>Avg: 2.0 | Surveys: 1
Low Scores (&lt;6): c25d60a1-2c91-473f-9ef4-03d9d92b4baf</v>
      </c>
      <c r="AC7" t="str">
        <f t="shared" si="4"/>
        <v>2.0</v>
      </c>
      <c r="AD7">
        <f t="shared" si="5"/>
        <v>1</v>
      </c>
      <c r="AE7" t="str" cm="1">
        <f t="array" ref="AE7">IFERROR(
    _xlfn.TEXTJOIN(", ", TRUE,
        _xlfn._xlws.FILTER($N$2:$N$10000,
            ($E$2:$E$10000 = TRIM(SUBSTITUTE(TRIM(T7),"0 ",""))) *
            ($L$2:$L$10000*10 &lt; 6),
        "")
    ),
    "None"
)</f>
        <v>c25d60a1-2c91-473f-9ef4-03d9d92b4baf</v>
      </c>
    </row>
    <row r="8" spans="1:31" x14ac:dyDescent="0.25">
      <c r="A8" t="s">
        <v>9372</v>
      </c>
      <c r="C8" t="s">
        <v>9373</v>
      </c>
      <c r="D8" t="s">
        <v>2700</v>
      </c>
      <c r="E8" t="s">
        <v>553</v>
      </c>
      <c r="F8" t="s">
        <v>4757</v>
      </c>
      <c r="G8" s="104">
        <v>46147.390277777777</v>
      </c>
      <c r="H8">
        <v>547.05200000000002</v>
      </c>
      <c r="I8" t="s">
        <v>4728</v>
      </c>
      <c r="J8" t="s">
        <v>42</v>
      </c>
      <c r="K8" t="s">
        <v>6619</v>
      </c>
      <c r="L8">
        <v>1</v>
      </c>
      <c r="M8" t="s">
        <v>69</v>
      </c>
      <c r="N8" t="s">
        <v>9384</v>
      </c>
      <c r="R8" s="2" t="str">
        <f t="shared" si="0"/>
        <v>Brittany Bailey</v>
      </c>
      <c r="T8" s="45" t="s">
        <v>553</v>
      </c>
      <c r="U8" s="173" t="str" cm="1">
        <f t="array" ref="U8">_xlfn.LET(_xlpm.Agent, TRIM(T8),_xlpm.LastAgent,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10.0 | Surveys: 1 |Scores: 10</v>
      </c>
      <c r="V8" s="26"/>
      <c r="W8" s="27">
        <f t="shared" si="1"/>
        <v>1</v>
      </c>
      <c r="X8" s="27">
        <f t="shared" si="2"/>
        <v>1</v>
      </c>
      <c r="Y8" s="27" t="str" cm="1">
        <f t="array" ref="Y8">_xlfn.LET(_xlpm.Avg, AVERAGEIF($R$2:$R$10000, TRIM(T8), $L$2:$L$10000)*10,IFERROR(_xlfn.IFS(_xlpm.Avg &gt;= 9,"Excellent",_xlpm.Avg &gt;= 8,"Good",_xlpm.Avg &gt;= 7,"Fair",TRUE,"Needs Improvement"),"—"))</f>
        <v>Excellent</v>
      </c>
      <c r="Z8" s="175" t="str">
        <f t="shared" si="3"/>
        <v>100%</v>
      </c>
      <c r="AB8" t="str" cm="1">
        <f t="array" ref="AB8">IFERROR(
    "Avg: " &amp; TEXT(AVERAGEIF($E$2:$E$10000, "*" &amp; TRIM(T8) &amp; "*", $L$2:$L$10000)*10, "0.0") &amp;
    " | Surveys: " &amp; COUNTIF($E$2:$E$10000, "*" &amp; TRIM(T8) &amp; "*") &amp;
    CHAR(10) &amp; "Low Scores (&lt;6): " &amp;
    _xlfn.TEXTJOIN(", ", TRUE, _xlfn._xlws.FILTER($N$2:$N$10000, ISNUMBER(SEARCH(TRIM(T8), $E$2:$E$10000)) * ($L$2:$L$10000*10 &lt; 6), "")),
"No Surveys")</f>
        <v xml:space="preserve">Avg: 10.0 | Surveys: 1
Low Scores (&lt;6): </v>
      </c>
      <c r="AC8" t="str">
        <f t="shared" si="4"/>
        <v>10.0</v>
      </c>
      <c r="AD8">
        <f t="shared" si="5"/>
        <v>1</v>
      </c>
      <c r="AE8" t="str" cm="1">
        <f t="array" ref="AE8">IFERROR(
    _xlfn.TEXTJOIN(", ", TRUE,
        _xlfn._xlws.FILTER($N$2:$N$10000,
            ($E$2:$E$10000 = TRIM(SUBSTITUTE(TRIM(T8),"0 ",""))) *
            ($L$2:$L$10000*10 &lt; 6),
        "")
    ),
    "None"
)</f>
        <v/>
      </c>
    </row>
    <row r="9" spans="1:31" x14ac:dyDescent="0.25">
      <c r="A9" t="s">
        <v>9372</v>
      </c>
      <c r="C9" t="s">
        <v>9373</v>
      </c>
      <c r="D9" t="s">
        <v>2700</v>
      </c>
      <c r="E9" t="s">
        <v>738</v>
      </c>
      <c r="F9" t="s">
        <v>7137</v>
      </c>
      <c r="G9" s="104">
        <v>46147.393055555556</v>
      </c>
      <c r="H9">
        <v>795.95299999999997</v>
      </c>
      <c r="I9" t="s">
        <v>4728</v>
      </c>
      <c r="J9" t="s">
        <v>42</v>
      </c>
      <c r="K9" t="s">
        <v>6619</v>
      </c>
      <c r="L9">
        <v>1</v>
      </c>
      <c r="M9" t="s">
        <v>69</v>
      </c>
      <c r="N9" t="s">
        <v>9385</v>
      </c>
      <c r="R9" s="2" t="str">
        <f t="shared" si="0"/>
        <v>Craig Owens</v>
      </c>
      <c r="T9" s="45" t="s">
        <v>738</v>
      </c>
      <c r="U9" s="173" t="str" cm="1">
        <f t="array" ref="U9">_xlfn.LET(_xlpm.Agent, TRIM(T9),_xlpm.LastAgent,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10.0 | Surveys: 1 |Scores: 10</v>
      </c>
      <c r="V9" s="26"/>
      <c r="W9" s="27">
        <f t="shared" si="1"/>
        <v>1</v>
      </c>
      <c r="X9" s="27">
        <f t="shared" si="2"/>
        <v>1</v>
      </c>
      <c r="Y9" s="27" t="str" cm="1">
        <f t="array" ref="Y9">_xlfn.LET(_xlpm.Avg, AVERAGEIF($R$2:$R$10000, TRIM(T9), $L$2:$L$10000)*10,IFERROR(_xlfn.IFS(_xlpm.Avg &gt;= 9,"Excellent",_xlpm.Avg &gt;= 8,"Good",_xlpm.Avg &gt;= 7,"Fair",TRUE,"Needs Improvement"),"—"))</f>
        <v>Excellent</v>
      </c>
      <c r="Z9" s="175" t="str">
        <f t="shared" si="3"/>
        <v>100%</v>
      </c>
      <c r="AB9" t="str" cm="1">
        <f t="array" ref="AB9">IFERROR(
    "Avg: " &amp; TEXT(AVERAGEIF($E$2:$E$10000, "*" &amp; TRIM(T9) &amp; "*", $L$2:$L$10000)*10, "0.0") &amp;
    " | Surveys: " &amp; COUNTIF($E$2:$E$10000, "*" &amp; TRIM(T9) &amp; "*") &amp;
    CHAR(10) &amp; "Low Scores (&lt;6): " &amp;
    _xlfn.TEXTJOIN(", ", TRUE, _xlfn._xlws.FILTER($N$2:$N$10000, ISNUMBER(SEARCH(TRIM(T9), $E$2:$E$10000)) * ($L$2:$L$10000*10 &lt; 6), "")),
"No Surveys")</f>
        <v xml:space="preserve">Avg: 10.0 | Surveys: 1
Low Scores (&lt;6): </v>
      </c>
      <c r="AC9" t="str">
        <f t="shared" si="4"/>
        <v>10.0</v>
      </c>
      <c r="AD9">
        <f t="shared" si="5"/>
        <v>1</v>
      </c>
      <c r="AE9" t="str" cm="1">
        <f t="array" ref="AE9">IFERROR(
    _xlfn.TEXTJOIN(", ", TRUE,
        _xlfn._xlws.FILTER($N$2:$N$10000,
            ($E$2:$E$10000 = TRIM(SUBSTITUTE(TRIM(T9),"0 ",""))) *
            ($L$2:$L$10000*10 &lt; 6),
        "")
    ),
    "None"
)</f>
        <v/>
      </c>
    </row>
    <row r="10" spans="1:31" x14ac:dyDescent="0.25">
      <c r="A10" t="s">
        <v>9372</v>
      </c>
      <c r="C10" t="s">
        <v>9373</v>
      </c>
      <c r="D10" t="s">
        <v>2700</v>
      </c>
      <c r="E10" t="s">
        <v>2337</v>
      </c>
      <c r="F10" t="s">
        <v>5294</v>
      </c>
      <c r="G10" s="104">
        <v>46147.394444444442</v>
      </c>
      <c r="H10">
        <v>390.988</v>
      </c>
      <c r="I10" t="s">
        <v>4728</v>
      </c>
      <c r="J10" t="s">
        <v>42</v>
      </c>
      <c r="K10" t="s">
        <v>4756</v>
      </c>
      <c r="L10">
        <v>1</v>
      </c>
      <c r="M10" t="s">
        <v>4600</v>
      </c>
      <c r="N10" t="s">
        <v>9386</v>
      </c>
      <c r="R10" s="2" t="str">
        <f t="shared" si="0"/>
        <v>Shamilar Jones</v>
      </c>
      <c r="T10" s="45" t="s">
        <v>2337</v>
      </c>
      <c r="U10" s="173" t="str" cm="1">
        <f t="array" ref="U10">_xlfn.LET(_xlpm.Agent, TRIM(T10),_xlpm.LastAgent,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10.0 | Surveys: 1 |Scores: 10</v>
      </c>
      <c r="V10" s="26"/>
      <c r="W10" s="27">
        <f t="shared" si="1"/>
        <v>1</v>
      </c>
      <c r="X10" s="27">
        <f t="shared" si="2"/>
        <v>1</v>
      </c>
      <c r="Y10" s="27" t="str" cm="1">
        <f t="array" ref="Y10">_xlfn.LET(_xlpm.Avg, AVERAGEIF($R$2:$R$10000, TRIM(T10), $L$2:$L$10000)*10,IFERROR(_xlfn.IFS(_xlpm.Avg &gt;= 9,"Excellent",_xlpm.Avg &gt;= 8,"Good",_xlpm.Avg &gt;= 7,"Fair",TRUE,"Needs Improvement"),"—"))</f>
        <v>Excellent</v>
      </c>
      <c r="Z10" s="175" t="str">
        <f t="shared" si="3"/>
        <v>100%</v>
      </c>
      <c r="AB10" t="str" cm="1">
        <f t="array" ref="AB10">IFERROR(
    "Avg: " &amp; TEXT(AVERAGEIF($E$2:$E$10000, "*" &amp; TRIM(T10) &amp; "*", $L$2:$L$10000)*10, "0.0") &amp;
    " | Surveys: " &amp; COUNTIF($E$2:$E$10000, "*" &amp; TRIM(T10) &amp; "*") &amp;
    CHAR(10) &amp; "Low Scores (&lt;6): " &amp;
    _xlfn.TEXTJOIN(", ", TRUE, _xlfn._xlws.FILTER($N$2:$N$10000, ISNUMBER(SEARCH(TRIM(T10), $E$2:$E$10000)) * ($L$2:$L$10000*10 &lt; 6), "")),
"No Surveys")</f>
        <v xml:space="preserve">Avg: 10.0 | Surveys: 1
Low Scores (&lt;6): </v>
      </c>
      <c r="AC10" t="str">
        <f t="shared" si="4"/>
        <v>10.0</v>
      </c>
      <c r="AD10">
        <f t="shared" si="5"/>
        <v>1</v>
      </c>
      <c r="AE10" t="str" cm="1">
        <f t="array" ref="AE10">IFERROR(
    _xlfn.TEXTJOIN(", ", TRUE,
        _xlfn._xlws.FILTER($N$2:$N$10000,
            ($E$2:$E$10000 = TRIM(SUBSTITUTE(TRIM(T10),"0 ",""))) *
            ($L$2:$L$10000*10 &lt; 6),
        "")
    ),
    "None"
)</f>
        <v/>
      </c>
    </row>
    <row r="11" spans="1:31" x14ac:dyDescent="0.25">
      <c r="A11" t="s">
        <v>9372</v>
      </c>
      <c r="C11" t="s">
        <v>9373</v>
      </c>
      <c r="D11" t="s">
        <v>2700</v>
      </c>
      <c r="E11" t="s">
        <v>512</v>
      </c>
      <c r="F11" t="s">
        <v>6905</v>
      </c>
      <c r="G11" s="104">
        <v>46147.402777777781</v>
      </c>
      <c r="H11">
        <v>874.81799999999998</v>
      </c>
      <c r="I11" t="s">
        <v>4728</v>
      </c>
      <c r="J11" t="s">
        <v>42</v>
      </c>
      <c r="K11" t="s">
        <v>6621</v>
      </c>
      <c r="L11">
        <v>1</v>
      </c>
      <c r="M11" t="s">
        <v>69</v>
      </c>
      <c r="N11" t="s">
        <v>9387</v>
      </c>
      <c r="R11" s="2" t="str">
        <f t="shared" si="0"/>
        <v>Bradlee Kepley</v>
      </c>
      <c r="T11" s="45" t="s">
        <v>512</v>
      </c>
      <c r="U11" s="173" t="str" cm="1">
        <f t="array" ref="U11">_xlfn.LET(_xlpm.Agent, TRIM(T11),_xlpm.LastAgent,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7.3 | Surveys: 3 |Scores: 10, 10, 2</v>
      </c>
      <c r="V11" s="26"/>
      <c r="W11" s="27">
        <f t="shared" si="1"/>
        <v>3</v>
      </c>
      <c r="X11" s="27">
        <f t="shared" si="2"/>
        <v>3</v>
      </c>
      <c r="Y11" s="27" t="str" cm="1">
        <f t="array" ref="Y11">_xlfn.LET(_xlpm.Avg, AVERAGEIF($R$2:$R$10000, TRIM(T11), $L$2:$L$10000)*10,IFERROR(_xlfn.IFS(_xlpm.Avg &gt;= 9,"Excellent",_xlpm.Avg &gt;= 8,"Good",_xlpm.Avg &gt;= 7,"Fair",TRUE,"Needs Improvement"),"—"))</f>
        <v>Fair</v>
      </c>
      <c r="Z11" s="175" t="str">
        <f t="shared" si="3"/>
        <v>73%</v>
      </c>
      <c r="AB11" t="str" cm="1">
        <f t="array" ref="AB11">IFERROR(
    "Avg: " &amp; TEXT(AVERAGEIF($E$2:$E$10000, "*" &amp; TRIM(T11) &amp; "*", $L$2:$L$10000)*10, "0.0") &amp;
    " | Surveys: " &amp; COUNTIF($E$2:$E$10000, "*" &amp; TRIM(T11) &amp; "*") &amp;
    CHAR(10) &amp; "Low Scores (&lt;6): " &amp;
    _xlfn.TEXTJOIN(", ", TRUE, _xlfn._xlws.FILTER($N$2:$N$10000, ISNUMBER(SEARCH(TRIM(T11), $E$2:$E$10000)) * ($L$2:$L$10000*10 &lt; 6), "")),
"No Surveys")</f>
        <v>Avg: 7.3 | Surveys: 3
Low Scores (&lt;6): f4e1e561-2ff2-4d43-bc78-2e0e2b20c829</v>
      </c>
      <c r="AC11" t="str">
        <f t="shared" si="4"/>
        <v>7.3</v>
      </c>
      <c r="AD11">
        <f t="shared" si="5"/>
        <v>3</v>
      </c>
      <c r="AE11" t="str" cm="1">
        <f t="array" ref="AE11">IFERROR(
    _xlfn.TEXTJOIN(", ", TRUE,
        _xlfn._xlws.FILTER($N$2:$N$10000,
            ($E$2:$E$10000 = TRIM(SUBSTITUTE(TRIM(T11),"0 ",""))) *
            ($L$2:$L$10000*10 &lt; 6),
        "")
    ),
    "None"
)</f>
        <v>f4e1e561-2ff2-4d43-bc78-2e0e2b20c829</v>
      </c>
    </row>
    <row r="12" spans="1:31" x14ac:dyDescent="0.25">
      <c r="A12" t="s">
        <v>9372</v>
      </c>
      <c r="C12" t="s">
        <v>9373</v>
      </c>
      <c r="D12" t="s">
        <v>2700</v>
      </c>
      <c r="E12" t="s">
        <v>712</v>
      </c>
      <c r="F12" t="s">
        <v>4959</v>
      </c>
      <c r="G12" s="104">
        <v>46147.40347222222</v>
      </c>
      <c r="H12">
        <v>1364.8530000000001</v>
      </c>
      <c r="I12" t="s">
        <v>4761</v>
      </c>
      <c r="J12" t="s">
        <v>42</v>
      </c>
      <c r="K12" t="s">
        <v>6619</v>
      </c>
      <c r="L12">
        <v>0.2</v>
      </c>
      <c r="M12" t="s">
        <v>4600</v>
      </c>
      <c r="N12" t="s">
        <v>9388</v>
      </c>
      <c r="R12" s="2" t="str">
        <f t="shared" si="0"/>
        <v>Cody Ayerhart</v>
      </c>
      <c r="T12" s="45" t="s">
        <v>712</v>
      </c>
      <c r="U12" s="173" t="str" cm="1">
        <f t="array" ref="U12">_xlfn.LET(_xlpm.Agent, TRIM(T12),_xlpm.LastAgent,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2.0 | Surveys: 1 |Scores: 2</v>
      </c>
      <c r="V12" s="26"/>
      <c r="W12" s="27">
        <f t="shared" si="1"/>
        <v>1</v>
      </c>
      <c r="X12" s="27">
        <f t="shared" si="2"/>
        <v>1</v>
      </c>
      <c r="Y12" s="27" t="str" cm="1">
        <f t="array" ref="Y12">_xlfn.LET(_xlpm.Avg, AVERAGEIF($R$2:$R$10000, TRIM(T12), $L$2:$L$10000)*10,IFERROR(_xlfn.IFS(_xlpm.Avg &gt;= 9,"Excellent",_xlpm.Avg &gt;= 8,"Good",_xlpm.Avg &gt;= 7,"Fair",TRUE,"Needs Improvement"),"—"))</f>
        <v>Needs Improvement</v>
      </c>
      <c r="Z12" s="175" t="str">
        <f t="shared" si="3"/>
        <v>20%</v>
      </c>
    </row>
    <row r="13" spans="1:31" x14ac:dyDescent="0.25">
      <c r="A13" t="s">
        <v>9372</v>
      </c>
      <c r="C13" t="s">
        <v>9373</v>
      </c>
      <c r="D13" t="s">
        <v>2700</v>
      </c>
      <c r="E13" t="s">
        <v>2169</v>
      </c>
      <c r="F13" t="s">
        <v>4918</v>
      </c>
      <c r="G13" s="104">
        <v>46147.411111111112</v>
      </c>
      <c r="H13">
        <v>1450.7639999999999</v>
      </c>
      <c r="I13" t="s">
        <v>4728</v>
      </c>
      <c r="J13" t="s">
        <v>42</v>
      </c>
      <c r="K13" t="s">
        <v>6666</v>
      </c>
      <c r="L13">
        <v>0.8</v>
      </c>
      <c r="M13" t="s">
        <v>69</v>
      </c>
      <c r="N13" t="s">
        <v>9389</v>
      </c>
      <c r="R13" s="2" t="str">
        <f t="shared" si="0"/>
        <v>Reider Williams</v>
      </c>
      <c r="T13" s="45" t="s">
        <v>2169</v>
      </c>
      <c r="U13" s="173" t="str" cm="1">
        <f t="array" ref="U13">_xlfn.LET(_xlpm.Agent, TRIM(T13),_xlpm.LastAgent,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8.0 | Surveys: 1 |Scores: 8</v>
      </c>
      <c r="V13" s="26"/>
      <c r="W13" s="27">
        <f t="shared" si="1"/>
        <v>1</v>
      </c>
      <c r="X13" s="27">
        <f t="shared" si="2"/>
        <v>1</v>
      </c>
      <c r="Y13" s="27" t="str" cm="1">
        <f t="array" ref="Y13">_xlfn.LET(_xlpm.Avg, AVERAGEIF($R$2:$R$10000, TRIM(T13), $L$2:$L$10000)*10,IFERROR(_xlfn.IFS(_xlpm.Avg &gt;= 9,"Excellent",_xlpm.Avg &gt;= 8,"Good",_xlpm.Avg &gt;= 7,"Fair",TRUE,"Needs Improvement"),"—"))</f>
        <v>Good</v>
      </c>
      <c r="Z13" s="175" t="str">
        <f t="shared" si="3"/>
        <v>80%</v>
      </c>
    </row>
    <row r="14" spans="1:31" x14ac:dyDescent="0.25">
      <c r="A14" t="s">
        <v>9372</v>
      </c>
      <c r="C14" t="s">
        <v>9373</v>
      </c>
      <c r="D14" t="s">
        <v>2700</v>
      </c>
      <c r="E14" t="s">
        <v>1667</v>
      </c>
      <c r="F14" t="s">
        <v>9390</v>
      </c>
      <c r="G14" s="104">
        <v>46147.413194444445</v>
      </c>
      <c r="H14">
        <v>2178.0880000000002</v>
      </c>
      <c r="I14" t="s">
        <v>4728</v>
      </c>
      <c r="J14" t="s">
        <v>42</v>
      </c>
      <c r="K14" t="s">
        <v>6644</v>
      </c>
      <c r="L14">
        <v>1</v>
      </c>
      <c r="M14" t="s">
        <v>69</v>
      </c>
      <c r="N14" t="s">
        <v>9391</v>
      </c>
      <c r="R14" s="2" t="str">
        <f t="shared" si="0"/>
        <v>Lalisa Goode</v>
      </c>
      <c r="T14" s="45" t="s">
        <v>1667</v>
      </c>
      <c r="U14" s="173" t="str" cm="1">
        <f t="array" ref="U14">_xlfn.LET(_xlpm.Agent, TRIM(T14),_xlpm.LastAgent,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10.0 | Surveys: 1 |Scores: 10</v>
      </c>
      <c r="V14" s="26"/>
      <c r="W14" s="27">
        <f t="shared" si="1"/>
        <v>1</v>
      </c>
      <c r="X14" s="27">
        <f t="shared" si="2"/>
        <v>1</v>
      </c>
      <c r="Y14" s="27" t="str" cm="1">
        <f t="array" ref="Y14">_xlfn.LET(_xlpm.Avg, AVERAGEIF($R$2:$R$10000, TRIM(T14), $L$2:$L$10000)*10,IFERROR(_xlfn.IFS(_xlpm.Avg &gt;= 9,"Excellent",_xlpm.Avg &gt;= 8,"Good",_xlpm.Avg &gt;= 7,"Fair",TRUE,"Needs Improvement"),"—"))</f>
        <v>Excellent</v>
      </c>
      <c r="Z14" s="175" t="str">
        <f t="shared" si="3"/>
        <v>100%</v>
      </c>
    </row>
    <row r="15" spans="1:31" x14ac:dyDescent="0.25">
      <c r="A15" t="s">
        <v>9372</v>
      </c>
      <c r="C15" t="s">
        <v>9373</v>
      </c>
      <c r="D15" t="s">
        <v>2700</v>
      </c>
      <c r="E15" t="s">
        <v>1345</v>
      </c>
      <c r="F15" t="s">
        <v>4747</v>
      </c>
      <c r="G15" s="104">
        <v>46147.432638888888</v>
      </c>
      <c r="H15">
        <v>108.20099999999999</v>
      </c>
      <c r="I15" t="s">
        <v>4728</v>
      </c>
      <c r="J15" t="s">
        <v>42</v>
      </c>
      <c r="K15" t="s">
        <v>6619</v>
      </c>
      <c r="L15">
        <v>0.2</v>
      </c>
      <c r="M15" t="s">
        <v>69</v>
      </c>
      <c r="N15" t="s">
        <v>9392</v>
      </c>
      <c r="R15" s="2" t="str">
        <f t="shared" si="0"/>
        <v>Jessica Adger</v>
      </c>
      <c r="T15" s="45" t="s">
        <v>1345</v>
      </c>
      <c r="U15" s="173" t="str" cm="1">
        <f t="array" ref="U15">_xlfn.LET(_xlpm.Agent, TRIM(T15),_xlpm.LastAgent,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6.0 | Surveys: 2 |Scores: 2, 10</v>
      </c>
      <c r="V15" s="26"/>
      <c r="W15" s="27">
        <f t="shared" si="1"/>
        <v>2</v>
      </c>
      <c r="X15" s="27">
        <f t="shared" si="2"/>
        <v>2</v>
      </c>
      <c r="Y15" s="27" t="str" cm="1">
        <f t="array" ref="Y15">_xlfn.LET(_xlpm.Avg, AVERAGEIF($R$2:$R$10000, TRIM(T15), $L$2:$L$10000)*10,IFERROR(_xlfn.IFS(_xlpm.Avg &gt;= 9,"Excellent",_xlpm.Avg &gt;= 8,"Good",_xlpm.Avg &gt;= 7,"Fair",TRUE,"Needs Improvement"),"—"))</f>
        <v>Needs Improvement</v>
      </c>
      <c r="Z15" s="175" t="str">
        <f t="shared" si="3"/>
        <v>60%</v>
      </c>
    </row>
    <row r="16" spans="1:31" x14ac:dyDescent="0.25">
      <c r="A16" t="s">
        <v>9372</v>
      </c>
      <c r="C16" t="s">
        <v>9373</v>
      </c>
      <c r="D16" t="s">
        <v>2700</v>
      </c>
      <c r="E16" t="s">
        <v>2447</v>
      </c>
      <c r="F16" t="s">
        <v>9393</v>
      </c>
      <c r="G16" s="104">
        <v>46147.435416666667</v>
      </c>
      <c r="H16">
        <v>248.16300000000001</v>
      </c>
      <c r="I16" t="s">
        <v>4728</v>
      </c>
      <c r="J16" t="s">
        <v>42</v>
      </c>
      <c r="K16" t="s">
        <v>4756</v>
      </c>
      <c r="L16">
        <v>0.5</v>
      </c>
      <c r="M16" t="s">
        <v>69</v>
      </c>
      <c r="N16" t="s">
        <v>9394</v>
      </c>
      <c r="R16" s="2" t="str">
        <f t="shared" si="0"/>
        <v>Talya Calhoun</v>
      </c>
      <c r="T16" s="45" t="s">
        <v>820</v>
      </c>
      <c r="U16" s="173" t="str" cm="1">
        <f t="array" ref="U16">_xlfn.LET(_xlpm.Agent, TRIM(T16),_xlpm.LastAgent,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10.0 | Surveys: 1 |Scores: 10</v>
      </c>
      <c r="V16" s="26"/>
      <c r="W16" s="27">
        <f t="shared" si="1"/>
        <v>1</v>
      </c>
      <c r="X16" s="27">
        <f t="shared" si="2"/>
        <v>1</v>
      </c>
      <c r="Y16" s="27" t="str" cm="1">
        <f t="array" ref="Y16">_xlfn.LET(_xlpm.Avg, AVERAGEIF($R$2:$R$10000, TRIM(T16), $L$2:$L$10000)*10,IFERROR(_xlfn.IFS(_xlpm.Avg &gt;= 9,"Excellent",_xlpm.Avg &gt;= 8,"Good",_xlpm.Avg &gt;= 7,"Fair",TRUE,"Needs Improvement"),"—"))</f>
        <v>Excellent</v>
      </c>
      <c r="Z16" s="175" t="str">
        <f t="shared" si="3"/>
        <v>100%</v>
      </c>
    </row>
    <row r="17" spans="1:26" x14ac:dyDescent="0.25">
      <c r="A17" t="s">
        <v>9372</v>
      </c>
      <c r="C17" t="s">
        <v>9373</v>
      </c>
      <c r="D17" t="s">
        <v>2700</v>
      </c>
      <c r="E17" t="s">
        <v>9395</v>
      </c>
      <c r="F17" t="s">
        <v>4833</v>
      </c>
      <c r="G17" s="104">
        <v>46147.4375</v>
      </c>
      <c r="H17">
        <v>2338.6979999999999</v>
      </c>
      <c r="I17" t="s">
        <v>4761</v>
      </c>
      <c r="J17" t="s">
        <v>42</v>
      </c>
      <c r="K17" t="s">
        <v>6621</v>
      </c>
      <c r="L17">
        <v>1</v>
      </c>
      <c r="M17" t="s">
        <v>9381</v>
      </c>
      <c r="N17" t="s">
        <v>9396</v>
      </c>
      <c r="R17" s="2" t="str">
        <f t="shared" si="0"/>
        <v>David Locke</v>
      </c>
      <c r="T17" s="45" t="s">
        <v>378</v>
      </c>
      <c r="U17" s="173" t="str" cm="1">
        <f t="array" ref="U17">_xlfn.LET(_xlpm.Agent, TRIM(T17),_xlpm.LastAgent,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6.0 | Surveys: 2 |Scores: 10, 2</v>
      </c>
      <c r="V17" s="26"/>
      <c r="W17" s="27">
        <f t="shared" si="1"/>
        <v>2</v>
      </c>
      <c r="X17" s="27">
        <f t="shared" si="2"/>
        <v>2</v>
      </c>
      <c r="Y17" s="27" t="str" cm="1">
        <f t="array" ref="Y17">_xlfn.LET(_xlpm.Avg, AVERAGEIF($R$2:$R$10000, TRIM(T17), $L$2:$L$10000)*10,IFERROR(_xlfn.IFS(_xlpm.Avg &gt;= 9,"Excellent",_xlpm.Avg &gt;= 8,"Good",_xlpm.Avg &gt;= 7,"Fair",TRUE,"Needs Improvement"),"—"))</f>
        <v>Needs Improvement</v>
      </c>
      <c r="Z17" s="175" t="str">
        <f t="shared" si="3"/>
        <v>60%</v>
      </c>
    </row>
    <row r="18" spans="1:26" x14ac:dyDescent="0.25">
      <c r="A18" t="s">
        <v>9372</v>
      </c>
      <c r="C18" t="s">
        <v>9373</v>
      </c>
      <c r="D18" t="s">
        <v>2700</v>
      </c>
      <c r="E18" t="s">
        <v>1345</v>
      </c>
      <c r="F18" t="s">
        <v>7410</v>
      </c>
      <c r="G18" s="104">
        <v>46147.444444444445</v>
      </c>
      <c r="H18">
        <v>385.20100000000002</v>
      </c>
      <c r="I18" t="s">
        <v>4728</v>
      </c>
      <c r="J18" t="s">
        <v>42</v>
      </c>
      <c r="K18" t="s">
        <v>6619</v>
      </c>
      <c r="L18">
        <v>1</v>
      </c>
      <c r="M18" t="s">
        <v>69</v>
      </c>
      <c r="N18" t="s">
        <v>9397</v>
      </c>
      <c r="R18" s="2" t="str">
        <f t="shared" si="0"/>
        <v>Jessica Adger</v>
      </c>
      <c r="T18" s="45" t="s">
        <v>1268</v>
      </c>
      <c r="U18" s="173" t="str" cm="1">
        <f t="array" ref="U18">_xlfn.LET(_xlpm.Agent, TRIM(T18),_xlpm.LastAgent,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9.8 | Surveys: 4 |Scores: 10, 9, 10, 10</v>
      </c>
      <c r="V18" s="26"/>
      <c r="W18" s="27">
        <f t="shared" si="1"/>
        <v>4</v>
      </c>
      <c r="X18" s="27">
        <f t="shared" si="2"/>
        <v>4</v>
      </c>
      <c r="Y18" s="27" t="str" cm="1">
        <f t="array" ref="Y18">_xlfn.LET(_xlpm.Avg, AVERAGEIF($R$2:$R$10000, TRIM(T18), $L$2:$L$10000)*10,IFERROR(_xlfn.IFS(_xlpm.Avg &gt;= 9,"Excellent",_xlpm.Avg &gt;= 8,"Good",_xlpm.Avg &gt;= 7,"Fair",TRUE,"Needs Improvement"),"—"))</f>
        <v>Excellent</v>
      </c>
      <c r="Z18" s="175" t="str">
        <f t="shared" si="3"/>
        <v>98%</v>
      </c>
    </row>
    <row r="19" spans="1:26" x14ac:dyDescent="0.25">
      <c r="A19" t="s">
        <v>9372</v>
      </c>
      <c r="C19" t="s">
        <v>9373</v>
      </c>
      <c r="D19" t="s">
        <v>2700</v>
      </c>
      <c r="E19" t="s">
        <v>378</v>
      </c>
      <c r="F19" t="s">
        <v>9398</v>
      </c>
      <c r="G19" s="104">
        <v>46147.444444444445</v>
      </c>
      <c r="H19">
        <v>1322.2139999999999</v>
      </c>
      <c r="I19" t="s">
        <v>4728</v>
      </c>
      <c r="J19" t="s">
        <v>42</v>
      </c>
      <c r="K19" t="s">
        <v>6644</v>
      </c>
      <c r="L19">
        <v>1</v>
      </c>
      <c r="M19" t="s">
        <v>69</v>
      </c>
      <c r="N19" t="s">
        <v>9399</v>
      </c>
      <c r="R19" s="2" t="str">
        <f t="shared" si="0"/>
        <v>Angella Dunn</v>
      </c>
      <c r="T19" s="45" t="s">
        <v>1349</v>
      </c>
      <c r="U19" s="173" t="str" cm="1">
        <f t="array" ref="U19">_xlfn.LET(_xlpm.Agent, TRIM(T19),_xlpm.LastAgent,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10.0 | Surveys: 1 |Scores: 10</v>
      </c>
      <c r="V19" s="26"/>
      <c r="W19" s="27">
        <f t="shared" si="1"/>
        <v>1</v>
      </c>
      <c r="X19" s="27">
        <f t="shared" si="2"/>
        <v>1</v>
      </c>
      <c r="Y19" s="27" t="str" cm="1">
        <f t="array" ref="Y19">_xlfn.LET(_xlpm.Avg, AVERAGEIF($R$2:$R$10000, TRIM(T19), $L$2:$L$10000)*10,IFERROR(_xlfn.IFS(_xlpm.Avg &gt;= 9,"Excellent",_xlpm.Avg &gt;= 8,"Good",_xlpm.Avg &gt;= 7,"Fair",TRUE,"Needs Improvement"),"—"))</f>
        <v>Excellent</v>
      </c>
      <c r="Z19" s="175" t="str">
        <f t="shared" si="3"/>
        <v>100%</v>
      </c>
    </row>
    <row r="20" spans="1:26" x14ac:dyDescent="0.25">
      <c r="A20" t="s">
        <v>9372</v>
      </c>
      <c r="C20" t="s">
        <v>9373</v>
      </c>
      <c r="D20" t="s">
        <v>2700</v>
      </c>
      <c r="E20" t="s">
        <v>1268</v>
      </c>
      <c r="F20" t="s">
        <v>5472</v>
      </c>
      <c r="G20" s="104">
        <v>46147.451388888891</v>
      </c>
      <c r="H20">
        <v>649.42600000000004</v>
      </c>
      <c r="I20" t="s">
        <v>4728</v>
      </c>
      <c r="J20" t="s">
        <v>42</v>
      </c>
      <c r="K20" t="s">
        <v>9400</v>
      </c>
      <c r="L20">
        <v>1</v>
      </c>
      <c r="M20" t="s">
        <v>69</v>
      </c>
      <c r="N20" t="s">
        <v>9401</v>
      </c>
      <c r="R20" s="2" t="str">
        <f t="shared" si="0"/>
        <v>Janiese Young</v>
      </c>
      <c r="T20" s="45" t="s">
        <v>1335</v>
      </c>
      <c r="U20" s="173" t="str" cm="1">
        <f t="array" ref="U20">_xlfn.LET(_xlpm.Agent, TRIM(T20),_xlpm.LastAgent,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8.0 | Surveys: 1 |Scores: 8</v>
      </c>
      <c r="V20" s="26"/>
      <c r="W20" s="27">
        <f t="shared" si="1"/>
        <v>1</v>
      </c>
      <c r="X20" s="27">
        <f t="shared" si="2"/>
        <v>1</v>
      </c>
      <c r="Y20" s="27" t="str" cm="1">
        <f t="array" ref="Y20">_xlfn.LET(_xlpm.Avg, AVERAGEIF($R$2:$R$10000, TRIM(T20), $L$2:$L$10000)*10,IFERROR(_xlfn.IFS(_xlpm.Avg &gt;= 9,"Excellent",_xlpm.Avg &gt;= 8,"Good",_xlpm.Avg &gt;= 7,"Fair",TRUE,"Needs Improvement"),"—"))</f>
        <v>Good</v>
      </c>
      <c r="Z20" s="175" t="str">
        <f t="shared" si="3"/>
        <v>80%</v>
      </c>
    </row>
    <row r="21" spans="1:26" x14ac:dyDescent="0.25">
      <c r="A21" t="s">
        <v>9372</v>
      </c>
      <c r="C21" t="s">
        <v>9373</v>
      </c>
      <c r="D21" t="s">
        <v>2700</v>
      </c>
      <c r="E21" t="s">
        <v>1349</v>
      </c>
      <c r="F21" t="s">
        <v>4926</v>
      </c>
      <c r="G21" s="104">
        <v>46147.454861111109</v>
      </c>
      <c r="H21">
        <v>978.74800000000005</v>
      </c>
      <c r="I21" t="s">
        <v>4728</v>
      </c>
      <c r="J21" t="s">
        <v>4790</v>
      </c>
      <c r="K21" t="s">
        <v>9402</v>
      </c>
      <c r="L21">
        <v>1</v>
      </c>
      <c r="M21" t="s">
        <v>69</v>
      </c>
      <c r="N21" t="s">
        <v>9403</v>
      </c>
      <c r="R21" s="2" t="str">
        <f t="shared" si="0"/>
        <v>Jessica Bartlett</v>
      </c>
      <c r="T21" s="45" t="s">
        <v>2132</v>
      </c>
      <c r="U21" s="173" t="str" cm="1">
        <f t="array" ref="U21">_xlfn.LET(_xlpm.Agent, TRIM(T21),_xlpm.LastAgent,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10.0 | Surveys: 6 |Scores: 10, 10, 10, 10, 10, 10</v>
      </c>
      <c r="V21" s="26"/>
      <c r="W21" s="27">
        <f t="shared" si="1"/>
        <v>6</v>
      </c>
      <c r="X21" s="27">
        <f t="shared" si="2"/>
        <v>6</v>
      </c>
      <c r="Y21" s="27" t="str" cm="1">
        <f t="array" ref="Y21">_xlfn.LET(_xlpm.Avg, AVERAGEIF($R$2:$R$10000, TRIM(T21), $L$2:$L$10000)*10,IFERROR(_xlfn.IFS(_xlpm.Avg &gt;= 9,"Excellent",_xlpm.Avg &gt;= 8,"Good",_xlpm.Avg &gt;= 7,"Fair",TRUE,"Needs Improvement"),"—"))</f>
        <v>Excellent</v>
      </c>
      <c r="Z21" s="175" t="str">
        <f t="shared" si="3"/>
        <v>100%</v>
      </c>
    </row>
    <row r="22" spans="1:26" x14ac:dyDescent="0.25">
      <c r="A22" t="s">
        <v>9372</v>
      </c>
      <c r="C22" t="s">
        <v>9373</v>
      </c>
      <c r="D22" t="s">
        <v>2700</v>
      </c>
      <c r="E22" t="s">
        <v>1335</v>
      </c>
      <c r="F22" t="s">
        <v>5061</v>
      </c>
      <c r="G22" s="104">
        <v>46147.456944444442</v>
      </c>
      <c r="H22">
        <v>1326.047</v>
      </c>
      <c r="I22" t="s">
        <v>4761</v>
      </c>
      <c r="J22" t="s">
        <v>42</v>
      </c>
      <c r="K22" t="s">
        <v>6621</v>
      </c>
      <c r="L22">
        <v>0.8</v>
      </c>
      <c r="M22" t="s">
        <v>4600</v>
      </c>
      <c r="N22" t="s">
        <v>9404</v>
      </c>
      <c r="R22" s="2" t="str">
        <f t="shared" si="0"/>
        <v>Jennifer Scott</v>
      </c>
      <c r="T22" s="45" t="s">
        <v>2563</v>
      </c>
      <c r="U22" s="173" t="str" cm="1">
        <f t="array" ref="U22">_xlfn.LET(_xlpm.Agent, TRIM(T22),_xlpm.LastAgent,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10.0 | Surveys: 2 |Scores: 10, 10</v>
      </c>
      <c r="V22" s="26"/>
      <c r="W22" s="27">
        <f t="shared" si="1"/>
        <v>2</v>
      </c>
      <c r="X22" s="27">
        <f t="shared" si="2"/>
        <v>2</v>
      </c>
      <c r="Y22" s="27" t="str" cm="1">
        <f t="array" ref="Y22">_xlfn.LET(_xlpm.Avg, AVERAGEIF($R$2:$R$10000, TRIM(T22), $L$2:$L$10000)*10,IFERROR(_xlfn.IFS(_xlpm.Avg &gt;= 9,"Excellent",_xlpm.Avg &gt;= 8,"Good",_xlpm.Avg &gt;= 7,"Fair",TRUE,"Needs Improvement"),"—"))</f>
        <v>Excellent</v>
      </c>
      <c r="Z22" s="175" t="str">
        <f t="shared" si="3"/>
        <v>100%</v>
      </c>
    </row>
    <row r="23" spans="1:26" x14ac:dyDescent="0.25">
      <c r="A23" t="s">
        <v>9372</v>
      </c>
      <c r="C23" t="s">
        <v>9373</v>
      </c>
      <c r="D23" t="s">
        <v>2700</v>
      </c>
      <c r="E23" t="s">
        <v>2132</v>
      </c>
      <c r="F23" t="s">
        <v>4833</v>
      </c>
      <c r="G23" s="104">
        <v>46147.466666666667</v>
      </c>
      <c r="H23">
        <v>1861.999</v>
      </c>
      <c r="I23" t="s">
        <v>4761</v>
      </c>
      <c r="J23" t="s">
        <v>42</v>
      </c>
      <c r="K23" t="s">
        <v>5521</v>
      </c>
      <c r="L23">
        <v>1</v>
      </c>
      <c r="M23" t="s">
        <v>9381</v>
      </c>
      <c r="N23" t="s">
        <v>9405</v>
      </c>
      <c r="R23" s="2" t="str">
        <f t="shared" si="0"/>
        <v>Rafia Nasir</v>
      </c>
      <c r="T23" s="45" t="s">
        <v>2419</v>
      </c>
      <c r="U23" s="173" t="str" cm="1">
        <f t="array" ref="U23">_xlfn.LET(_xlpm.Agent, TRIM(T23),_xlpm.LastAgent,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7.3 | Surveys: 3 |Scores: 2, 10, 10</v>
      </c>
      <c r="V23" s="26"/>
      <c r="W23" s="27">
        <f t="shared" si="1"/>
        <v>3</v>
      </c>
      <c r="X23" s="27">
        <f t="shared" si="2"/>
        <v>3</v>
      </c>
      <c r="Y23" s="27" t="str" cm="1">
        <f t="array" ref="Y23">_xlfn.LET(_xlpm.Avg, AVERAGEIF($R$2:$R$10000, TRIM(T23), $L$2:$L$10000)*10,IFERROR(_xlfn.IFS(_xlpm.Avg &gt;= 9,"Excellent",_xlpm.Avg &gt;= 8,"Good",_xlpm.Avg &gt;= 7,"Fair",TRUE,"Needs Improvement"),"—"))</f>
        <v>Fair</v>
      </c>
      <c r="Z23" s="175" t="str">
        <f t="shared" si="3"/>
        <v>73%</v>
      </c>
    </row>
    <row r="24" spans="1:26" x14ac:dyDescent="0.25">
      <c r="A24" t="s">
        <v>9372</v>
      </c>
      <c r="C24" t="s">
        <v>9373</v>
      </c>
      <c r="D24" t="s">
        <v>2700</v>
      </c>
      <c r="E24" t="s">
        <v>2563</v>
      </c>
      <c r="F24" t="s">
        <v>6584</v>
      </c>
      <c r="G24" s="104">
        <v>46147.467361111114</v>
      </c>
      <c r="H24">
        <v>876.88099999999997</v>
      </c>
      <c r="I24" t="s">
        <v>4728</v>
      </c>
      <c r="J24" t="s">
        <v>42</v>
      </c>
      <c r="K24" t="s">
        <v>6619</v>
      </c>
      <c r="L24">
        <v>1</v>
      </c>
      <c r="M24" t="s">
        <v>69</v>
      </c>
      <c r="N24" t="s">
        <v>9406</v>
      </c>
      <c r="R24" s="2" t="str">
        <f t="shared" si="0"/>
        <v>Tyneisha Conyers</v>
      </c>
      <c r="T24" s="45" t="s">
        <v>1655</v>
      </c>
      <c r="U24" s="173" t="str" cm="1">
        <f t="array" ref="U24">_xlfn.LET(_xlpm.Agent, TRIM(T24),_xlpm.LastAgent,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8.4 | Surveys: 5 |Scores: 10, 2, 10, 10, 10</v>
      </c>
      <c r="V24" s="26"/>
      <c r="W24" s="27">
        <f t="shared" si="1"/>
        <v>5</v>
      </c>
      <c r="X24" s="27">
        <f t="shared" si="2"/>
        <v>5</v>
      </c>
      <c r="Y24" s="27" t="str" cm="1">
        <f t="array" ref="Y24">_xlfn.LET(_xlpm.Avg, AVERAGEIF($R$2:$R$10000, TRIM(T24), $L$2:$L$10000)*10,IFERROR(_xlfn.IFS(_xlpm.Avg &gt;= 9,"Excellent",_xlpm.Avg &gt;= 8,"Good",_xlpm.Avg &gt;= 7,"Fair",TRUE,"Needs Improvement"),"—"))</f>
        <v>Good</v>
      </c>
      <c r="Z24" s="175" t="str">
        <f t="shared" si="3"/>
        <v>84%</v>
      </c>
    </row>
    <row r="25" spans="1:26" x14ac:dyDescent="0.25">
      <c r="A25" t="s">
        <v>9372</v>
      </c>
      <c r="C25" t="s">
        <v>9373</v>
      </c>
      <c r="D25" t="s">
        <v>2700</v>
      </c>
      <c r="E25" t="s">
        <v>2419</v>
      </c>
      <c r="F25" t="s">
        <v>6120</v>
      </c>
      <c r="G25" s="104">
        <v>46147.469444444447</v>
      </c>
      <c r="H25">
        <v>148.31800000000001</v>
      </c>
      <c r="I25" t="s">
        <v>4728</v>
      </c>
      <c r="J25" t="s">
        <v>42</v>
      </c>
      <c r="K25" t="s">
        <v>4781</v>
      </c>
      <c r="L25">
        <v>0.2</v>
      </c>
      <c r="M25" t="s">
        <v>69</v>
      </c>
      <c r="N25" t="s">
        <v>9407</v>
      </c>
      <c r="R25" s="2" t="str">
        <f t="shared" si="0"/>
        <v>Stephen Elliott</v>
      </c>
      <c r="T25" s="45" t="s">
        <v>6245</v>
      </c>
      <c r="U25" s="173" t="str" cm="1">
        <f t="array" ref="U25">_xlfn.LET(_xlpm.Agent, TRIM(T25),_xlpm.LastAgent,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10.0 | Surveys: 2 |Scores: 10, 10</v>
      </c>
      <c r="V25" s="26"/>
      <c r="W25" s="27">
        <f t="shared" si="1"/>
        <v>2</v>
      </c>
      <c r="X25" s="27">
        <f t="shared" si="2"/>
        <v>2</v>
      </c>
      <c r="Y25" s="27" t="str" cm="1">
        <f t="array" ref="Y25">_xlfn.LET(_xlpm.Avg, AVERAGEIF($R$2:$R$10000, TRIM(T25), $L$2:$L$10000)*10,IFERROR(_xlfn.IFS(_xlpm.Avg &gt;= 9,"Excellent",_xlpm.Avg &gt;= 8,"Good",_xlpm.Avg &gt;= 7,"Fair",TRUE,"Needs Improvement"),"—"))</f>
        <v>Excellent</v>
      </c>
      <c r="Z25" s="175" t="str">
        <f t="shared" si="3"/>
        <v>100%</v>
      </c>
    </row>
    <row r="26" spans="1:26" x14ac:dyDescent="0.25">
      <c r="A26" t="s">
        <v>9372</v>
      </c>
      <c r="C26" t="s">
        <v>9373</v>
      </c>
      <c r="D26" t="s">
        <v>2700</v>
      </c>
      <c r="E26" t="s">
        <v>2419</v>
      </c>
      <c r="F26" t="s">
        <v>6767</v>
      </c>
      <c r="G26" s="104">
        <v>46147.470833333333</v>
      </c>
      <c r="H26">
        <v>1546.0450000000001</v>
      </c>
      <c r="I26" t="s">
        <v>4728</v>
      </c>
      <c r="J26" t="s">
        <v>42</v>
      </c>
      <c r="K26" t="s">
        <v>4781</v>
      </c>
      <c r="L26">
        <v>1</v>
      </c>
      <c r="M26" t="s">
        <v>69</v>
      </c>
      <c r="N26" t="s">
        <v>9408</v>
      </c>
      <c r="R26" s="2" t="str">
        <f t="shared" si="0"/>
        <v>Stephen Elliott</v>
      </c>
      <c r="T26" s="45" t="s">
        <v>2644</v>
      </c>
      <c r="U26" s="173" t="str" cm="1">
        <f t="array" ref="U26">_xlfn.LET(_xlpm.Agent, TRIM(T26),_xlpm.LastAgent,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10.0 | Surveys: 1 |Scores: 10</v>
      </c>
      <c r="V26" s="26"/>
      <c r="W26" s="27">
        <f t="shared" si="1"/>
        <v>1</v>
      </c>
      <c r="X26" s="27">
        <f t="shared" si="2"/>
        <v>1</v>
      </c>
      <c r="Y26" s="27" t="str" cm="1">
        <f t="array" ref="Y26">_xlfn.LET(_xlpm.Avg, AVERAGEIF($R$2:$R$10000, TRIM(T26), $L$2:$L$10000)*10,IFERROR(_xlfn.IFS(_xlpm.Avg &gt;= 9,"Excellent",_xlpm.Avg &gt;= 8,"Good",_xlpm.Avg &gt;= 7,"Fair",TRUE,"Needs Improvement"),"—"))</f>
        <v>Excellent</v>
      </c>
      <c r="Z26" s="175" t="str">
        <f t="shared" si="3"/>
        <v>100%</v>
      </c>
    </row>
    <row r="27" spans="1:26" x14ac:dyDescent="0.25">
      <c r="A27" t="s">
        <v>9372</v>
      </c>
      <c r="C27" t="s">
        <v>9373</v>
      </c>
      <c r="D27" t="s">
        <v>2700</v>
      </c>
      <c r="E27" t="s">
        <v>1655</v>
      </c>
      <c r="F27" t="s">
        <v>4818</v>
      </c>
      <c r="G27" s="104">
        <v>46147.479861111111</v>
      </c>
      <c r="H27">
        <v>1149.6320000000001</v>
      </c>
      <c r="I27" t="s">
        <v>4728</v>
      </c>
      <c r="J27" t="s">
        <v>42</v>
      </c>
      <c r="K27" t="s">
        <v>6644</v>
      </c>
      <c r="L27">
        <v>1</v>
      </c>
      <c r="M27" t="s">
        <v>69</v>
      </c>
      <c r="N27" t="s">
        <v>9409</v>
      </c>
      <c r="R27" s="2" t="str">
        <f t="shared" si="0"/>
        <v>Lacey Wagner</v>
      </c>
      <c r="T27" s="45" t="s">
        <v>266</v>
      </c>
      <c r="U27" s="173" t="str" cm="1">
        <f t="array" ref="U27">_xlfn.LET(_xlpm.Agent, TRIM(T27),_xlpm.LastAgent,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4.0 | Surveys: 3 |Scores: 7, 2, 3</v>
      </c>
      <c r="V27" s="26"/>
      <c r="W27" s="27">
        <f t="shared" si="1"/>
        <v>3</v>
      </c>
      <c r="X27" s="27">
        <f t="shared" si="2"/>
        <v>3</v>
      </c>
      <c r="Y27" s="27" t="str" cm="1">
        <f t="array" ref="Y27">_xlfn.LET(_xlpm.Avg, AVERAGEIF($R$2:$R$10000, TRIM(T27), $L$2:$L$10000)*10,IFERROR(_xlfn.IFS(_xlpm.Avg &gt;= 9,"Excellent",_xlpm.Avg &gt;= 8,"Good",_xlpm.Avg &gt;= 7,"Fair",TRUE,"Needs Improvement"),"—"))</f>
        <v>Needs Improvement</v>
      </c>
      <c r="Z27" s="175" t="str">
        <f t="shared" si="3"/>
        <v>40%</v>
      </c>
    </row>
    <row r="28" spans="1:26" x14ac:dyDescent="0.25">
      <c r="A28" t="s">
        <v>9372</v>
      </c>
      <c r="C28" t="s">
        <v>9373</v>
      </c>
      <c r="D28" t="s">
        <v>2700</v>
      </c>
      <c r="E28" t="s">
        <v>6245</v>
      </c>
      <c r="F28" t="s">
        <v>4757</v>
      </c>
      <c r="G28" s="104">
        <v>46147.481944444444</v>
      </c>
      <c r="H28">
        <v>1384.8679999999999</v>
      </c>
      <c r="I28" t="s">
        <v>4728</v>
      </c>
      <c r="J28" t="s">
        <v>42</v>
      </c>
      <c r="K28" t="s">
        <v>6621</v>
      </c>
      <c r="L28">
        <v>1</v>
      </c>
      <c r="M28" t="s">
        <v>69</v>
      </c>
      <c r="N28" t="s">
        <v>9410</v>
      </c>
      <c r="R28" s="2" t="str">
        <f t="shared" si="0"/>
        <v>Barry Chadha</v>
      </c>
      <c r="T28" s="45" t="s">
        <v>2660</v>
      </c>
      <c r="U28" s="173" t="str" cm="1">
        <f t="array" ref="U28">_xlfn.LET(_xlpm.Agent, TRIM(T28),_xlpm.LastAgent,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7.5 | Surveys: 2 |Scores: 5, 10</v>
      </c>
      <c r="V28" s="26"/>
      <c r="W28" s="27">
        <f t="shared" si="1"/>
        <v>2</v>
      </c>
      <c r="X28" s="27">
        <f t="shared" si="2"/>
        <v>2</v>
      </c>
      <c r="Y28" s="27" t="str" cm="1">
        <f t="array" ref="Y28">_xlfn.LET(_xlpm.Avg, AVERAGEIF($R$2:$R$10000, TRIM(T28), $L$2:$L$10000)*10,IFERROR(_xlfn.IFS(_xlpm.Avg &gt;= 9,"Excellent",_xlpm.Avg &gt;= 8,"Good",_xlpm.Avg &gt;= 7,"Fair",TRUE,"Needs Improvement"),"—"))</f>
        <v>Fair</v>
      </c>
      <c r="Z28" s="175" t="str">
        <f t="shared" si="3"/>
        <v>75%</v>
      </c>
    </row>
    <row r="29" spans="1:26" x14ac:dyDescent="0.25">
      <c r="A29" t="s">
        <v>9372</v>
      </c>
      <c r="C29" t="s">
        <v>9373</v>
      </c>
      <c r="D29" t="s">
        <v>2700</v>
      </c>
      <c r="E29" t="s">
        <v>2644</v>
      </c>
      <c r="F29" t="s">
        <v>6112</v>
      </c>
      <c r="G29" s="104">
        <v>46147.491666666669</v>
      </c>
      <c r="H29">
        <v>1115.5129999999999</v>
      </c>
      <c r="I29" t="s">
        <v>4728</v>
      </c>
      <c r="J29" t="s">
        <v>42</v>
      </c>
      <c r="K29" t="s">
        <v>9375</v>
      </c>
      <c r="L29">
        <v>1</v>
      </c>
      <c r="M29" t="s">
        <v>69</v>
      </c>
      <c r="N29" t="s">
        <v>9411</v>
      </c>
      <c r="R29" s="2" t="str">
        <f t="shared" si="0"/>
        <v>Wendy Love</v>
      </c>
      <c r="T29" s="45" t="s">
        <v>2501</v>
      </c>
      <c r="U29" s="173" t="str" cm="1">
        <f t="array" ref="U29">_xlfn.LET(_xlpm.Agent, TRIM(T29),_xlpm.LastAgent,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10.0 | Surveys: 1 |Scores: 10</v>
      </c>
      <c r="V29" s="26"/>
      <c r="W29" s="27">
        <f t="shared" si="1"/>
        <v>1</v>
      </c>
      <c r="X29" s="27">
        <f t="shared" si="2"/>
        <v>1</v>
      </c>
      <c r="Y29" s="27" t="str" cm="1">
        <f t="array" ref="Y29">_xlfn.LET(_xlpm.Avg, AVERAGEIF($R$2:$R$10000, TRIM(T29), $L$2:$L$10000)*10,IFERROR(_xlfn.IFS(_xlpm.Avg &gt;= 9,"Excellent",_xlpm.Avg &gt;= 8,"Good",_xlpm.Avg &gt;= 7,"Fair",TRUE,"Needs Improvement"),"—"))</f>
        <v>Excellent</v>
      </c>
      <c r="Z29" s="175" t="str">
        <f t="shared" si="3"/>
        <v>100%</v>
      </c>
    </row>
    <row r="30" spans="1:26" x14ac:dyDescent="0.25">
      <c r="A30" t="s">
        <v>9372</v>
      </c>
      <c r="C30" t="s">
        <v>9373</v>
      </c>
      <c r="D30" t="s">
        <v>2700</v>
      </c>
      <c r="E30" t="s">
        <v>266</v>
      </c>
      <c r="F30" t="s">
        <v>9412</v>
      </c>
      <c r="G30" s="104">
        <v>46147.498611111114</v>
      </c>
      <c r="H30">
        <v>466.37200000000001</v>
      </c>
      <c r="I30" t="s">
        <v>4728</v>
      </c>
      <c r="J30" t="s">
        <v>42</v>
      </c>
      <c r="K30" t="s">
        <v>4781</v>
      </c>
      <c r="L30">
        <v>0.7</v>
      </c>
      <c r="M30" t="s">
        <v>4600</v>
      </c>
      <c r="N30" t="s">
        <v>9413</v>
      </c>
      <c r="R30" s="2" t="str">
        <f t="shared" si="0"/>
        <v>Alexis Smith</v>
      </c>
      <c r="T30" s="45" t="s">
        <v>384</v>
      </c>
      <c r="U30" s="173" t="str" cm="1">
        <f t="array" ref="U30">_xlfn.LET(_xlpm.Agent, TRIM(T30),_xlpm.LastAgent,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10.0 | Surveys: 3 |Scores: 10, 10, 10</v>
      </c>
      <c r="V30" s="26"/>
      <c r="W30" s="27">
        <f t="shared" si="1"/>
        <v>3</v>
      </c>
      <c r="X30" s="27">
        <f t="shared" si="2"/>
        <v>3</v>
      </c>
      <c r="Y30" s="27" t="str" cm="1">
        <f t="array" ref="Y30">_xlfn.LET(_xlpm.Avg, AVERAGEIF($R$2:$R$10000, TRIM(T30), $L$2:$L$10000)*10,IFERROR(_xlfn.IFS(_xlpm.Avg &gt;= 9,"Excellent",_xlpm.Avg &gt;= 8,"Good",_xlpm.Avg &gt;= 7,"Fair",TRUE,"Needs Improvement"),"—"))</f>
        <v>Excellent</v>
      </c>
      <c r="Z30" s="175" t="str">
        <f t="shared" si="3"/>
        <v>100%</v>
      </c>
    </row>
    <row r="31" spans="1:26" x14ac:dyDescent="0.25">
      <c r="A31" t="s">
        <v>9372</v>
      </c>
      <c r="C31" t="s">
        <v>9373</v>
      </c>
      <c r="D31" t="s">
        <v>2700</v>
      </c>
      <c r="E31" t="s">
        <v>2660</v>
      </c>
      <c r="F31" t="s">
        <v>4938</v>
      </c>
      <c r="G31" s="104">
        <v>46147.499305555553</v>
      </c>
      <c r="H31">
        <v>635.04100000000005</v>
      </c>
      <c r="I31" t="s">
        <v>4728</v>
      </c>
      <c r="J31" t="s">
        <v>42</v>
      </c>
      <c r="K31" t="s">
        <v>6619</v>
      </c>
      <c r="L31">
        <v>0.5</v>
      </c>
      <c r="M31" t="s">
        <v>69</v>
      </c>
      <c r="N31" t="s">
        <v>9414</v>
      </c>
      <c r="R31" s="2" t="str">
        <f t="shared" si="0"/>
        <v>Yashkumar Patel</v>
      </c>
      <c r="T31" s="45" t="s">
        <v>1266</v>
      </c>
      <c r="U31" s="173" t="str" cm="1">
        <f t="array" ref="U31">_xlfn.LET(_xlpm.Agent, TRIM(T31),_xlpm.LastAgent,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7.3 | Surveys: 3 |Scores: 2, 10, 10</v>
      </c>
      <c r="V31" s="26"/>
      <c r="W31" s="27">
        <f t="shared" si="1"/>
        <v>3</v>
      </c>
      <c r="X31" s="27">
        <f t="shared" si="2"/>
        <v>3</v>
      </c>
      <c r="Y31" s="27" t="str" cm="1">
        <f t="array" ref="Y31">_xlfn.LET(_xlpm.Avg, AVERAGEIF($R$2:$R$10000, TRIM(T31), $L$2:$L$10000)*10,IFERROR(_xlfn.IFS(_xlpm.Avg &gt;= 9,"Excellent",_xlpm.Avg &gt;= 8,"Good",_xlpm.Avg &gt;= 7,"Fair",TRUE,"Needs Improvement"),"—"))</f>
        <v>Fair</v>
      </c>
      <c r="Z31" s="175" t="str">
        <f t="shared" si="3"/>
        <v>73%</v>
      </c>
    </row>
    <row r="32" spans="1:26" x14ac:dyDescent="0.25">
      <c r="A32" t="s">
        <v>9372</v>
      </c>
      <c r="C32" t="s">
        <v>9373</v>
      </c>
      <c r="D32" t="s">
        <v>2700</v>
      </c>
      <c r="E32" t="s">
        <v>2501</v>
      </c>
      <c r="F32" t="s">
        <v>5207</v>
      </c>
      <c r="G32" s="104">
        <v>46147.5</v>
      </c>
      <c r="H32">
        <v>828.87400000000002</v>
      </c>
      <c r="I32" t="s">
        <v>4728</v>
      </c>
      <c r="J32" t="s">
        <v>42</v>
      </c>
      <c r="K32" t="s">
        <v>6619</v>
      </c>
      <c r="L32">
        <v>1</v>
      </c>
      <c r="M32" t="s">
        <v>69</v>
      </c>
      <c r="N32" t="s">
        <v>9415</v>
      </c>
      <c r="R32" s="2" t="str">
        <f t="shared" si="0"/>
        <v>Thomas Launders</v>
      </c>
      <c r="T32" s="45" t="s">
        <v>535</v>
      </c>
      <c r="U32" s="173" t="str" cm="1">
        <f t="array" ref="U32">_xlfn.LET(_xlpm.Agent, TRIM(T32),_xlpm.LastAgent,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2.0 | Surveys: 1 |Scores: 2</v>
      </c>
      <c r="V32" s="26"/>
      <c r="W32" s="27">
        <f t="shared" si="1"/>
        <v>1</v>
      </c>
      <c r="X32" s="27">
        <f t="shared" si="2"/>
        <v>1</v>
      </c>
      <c r="Y32" s="27" t="str" cm="1">
        <f t="array" ref="Y32">_xlfn.LET(_xlpm.Avg, AVERAGEIF($R$2:$R$10000, TRIM(T32), $L$2:$L$10000)*10,IFERROR(_xlfn.IFS(_xlpm.Avg &gt;= 9,"Excellent",_xlpm.Avg &gt;= 8,"Good",_xlpm.Avg &gt;= 7,"Fair",TRUE,"Needs Improvement"),"—"))</f>
        <v>Needs Improvement</v>
      </c>
      <c r="Z32" s="175" t="str">
        <f t="shared" si="3"/>
        <v>20%</v>
      </c>
    </row>
    <row r="33" spans="1:26" x14ac:dyDescent="0.25">
      <c r="A33" t="s">
        <v>9372</v>
      </c>
      <c r="C33" t="s">
        <v>9373</v>
      </c>
      <c r="D33" t="s">
        <v>2700</v>
      </c>
      <c r="E33" t="s">
        <v>384</v>
      </c>
      <c r="F33" t="s">
        <v>4959</v>
      </c>
      <c r="G33" s="104">
        <v>46147.5</v>
      </c>
      <c r="H33">
        <v>1162.3240000000001</v>
      </c>
      <c r="I33" t="s">
        <v>4728</v>
      </c>
      <c r="J33" t="s">
        <v>4790</v>
      </c>
      <c r="K33" t="s">
        <v>6632</v>
      </c>
      <c r="L33">
        <v>1</v>
      </c>
      <c r="M33" t="s">
        <v>69</v>
      </c>
      <c r="N33" t="s">
        <v>9416</v>
      </c>
      <c r="R33" s="2" t="str">
        <f t="shared" si="0"/>
        <v>Ann Leblanc</v>
      </c>
      <c r="T33" s="45" t="s">
        <v>573</v>
      </c>
      <c r="U33" s="173" t="str" cm="1">
        <f t="array" ref="U33">_xlfn.LET(_xlpm.Agent, TRIM(T33),_xlpm.LastAgent,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9.8 | Surveys: 4 |Scores: 10, 10, 10, 9</v>
      </c>
      <c r="V33" s="26"/>
      <c r="W33" s="27">
        <f t="shared" si="1"/>
        <v>4</v>
      </c>
      <c r="X33" s="27">
        <f t="shared" si="2"/>
        <v>4</v>
      </c>
      <c r="Y33" s="27" t="str" cm="1">
        <f t="array" ref="Y33">_xlfn.LET(_xlpm.Avg, AVERAGEIF($R$2:$R$10000, TRIM(T33), $L$2:$L$10000)*10,IFERROR(_xlfn.IFS(_xlpm.Avg &gt;= 9,"Excellent",_xlpm.Avg &gt;= 8,"Good",_xlpm.Avg &gt;= 7,"Fair",TRUE,"Needs Improvement"),"—"))</f>
        <v>Excellent</v>
      </c>
      <c r="Z33" s="175" t="str">
        <f t="shared" si="3"/>
        <v>98%</v>
      </c>
    </row>
    <row r="34" spans="1:26" x14ac:dyDescent="0.25">
      <c r="A34" t="s">
        <v>9372</v>
      </c>
      <c r="C34" t="s">
        <v>9373</v>
      </c>
      <c r="D34" t="s">
        <v>2700</v>
      </c>
      <c r="E34" t="s">
        <v>1266</v>
      </c>
      <c r="F34" t="s">
        <v>9417</v>
      </c>
      <c r="G34" s="104">
        <v>46147.503472222219</v>
      </c>
      <c r="H34">
        <v>87.325000000000003</v>
      </c>
      <c r="I34" t="s">
        <v>4728</v>
      </c>
      <c r="J34" t="s">
        <v>42</v>
      </c>
      <c r="K34" t="s">
        <v>4781</v>
      </c>
      <c r="L34">
        <v>0.2</v>
      </c>
      <c r="M34" t="s">
        <v>9381</v>
      </c>
      <c r="N34" t="s">
        <v>9418</v>
      </c>
      <c r="R34" s="2" t="str">
        <f t="shared" si="0"/>
        <v>Janeshia Cook</v>
      </c>
      <c r="T34" s="45" t="s">
        <v>1389</v>
      </c>
      <c r="U34" s="173" t="str" cm="1">
        <f t="array" ref="U34">_xlfn.LET(_xlpm.Agent, TRIM(T34),_xlpm.LastAgent,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8.5 | Surveys: 2 |Scores: 7, 10</v>
      </c>
      <c r="V34" s="26"/>
      <c r="W34" s="27">
        <f t="shared" si="1"/>
        <v>2</v>
      </c>
      <c r="X34" s="27">
        <f t="shared" si="2"/>
        <v>2</v>
      </c>
      <c r="Y34" s="27" t="str" cm="1">
        <f t="array" ref="Y34">_xlfn.LET(_xlpm.Avg, AVERAGEIF($R$2:$R$10000, TRIM(T34), $L$2:$L$10000)*10,IFERROR(_xlfn.IFS(_xlpm.Avg &gt;= 9,"Excellent",_xlpm.Avg &gt;= 8,"Good",_xlpm.Avg &gt;= 7,"Fair",TRUE,"Needs Improvement"),"—"))</f>
        <v>Good</v>
      </c>
      <c r="Z34" s="175" t="str">
        <f t="shared" si="3"/>
        <v>85%</v>
      </c>
    </row>
    <row r="35" spans="1:26" x14ac:dyDescent="0.25">
      <c r="A35" t="s">
        <v>9372</v>
      </c>
      <c r="C35" t="s">
        <v>9373</v>
      </c>
      <c r="D35" t="s">
        <v>2700</v>
      </c>
      <c r="E35" t="s">
        <v>535</v>
      </c>
      <c r="F35" t="s">
        <v>5096</v>
      </c>
      <c r="G35" s="104">
        <v>46147.512499999997</v>
      </c>
      <c r="H35">
        <v>572.74599999999998</v>
      </c>
      <c r="I35" t="s">
        <v>4728</v>
      </c>
      <c r="J35" t="s">
        <v>42</v>
      </c>
      <c r="K35" t="s">
        <v>4756</v>
      </c>
      <c r="L35">
        <v>0.2</v>
      </c>
      <c r="M35" t="s">
        <v>4600</v>
      </c>
      <c r="N35" t="s">
        <v>9419</v>
      </c>
      <c r="R35" s="2" t="str">
        <f t="shared" si="0"/>
        <v>Breyana Estle</v>
      </c>
      <c r="T35" s="45" t="s">
        <v>1050</v>
      </c>
      <c r="U35" s="173" t="str" cm="1">
        <f t="array" ref="U35">_xlfn.LET(_xlpm.Agent, TRIM(T35),_xlpm.LastAgent,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10.0 | Surveys: 2 |Scores: 10, 10</v>
      </c>
      <c r="V35" s="26"/>
      <c r="W35" s="27">
        <f t="shared" si="1"/>
        <v>2</v>
      </c>
      <c r="X35" s="27">
        <f t="shared" si="2"/>
        <v>2</v>
      </c>
      <c r="Y35" s="27" t="str" cm="1">
        <f t="array" ref="Y35">_xlfn.LET(_xlpm.Avg, AVERAGEIF($R$2:$R$10000, TRIM(T35), $L$2:$L$10000)*10,IFERROR(_xlfn.IFS(_xlpm.Avg &gt;= 9,"Excellent",_xlpm.Avg &gt;= 8,"Good",_xlpm.Avg &gt;= 7,"Fair",TRUE,"Needs Improvement"),"—"))</f>
        <v>Excellent</v>
      </c>
      <c r="Z35" s="175" t="str">
        <f t="shared" si="3"/>
        <v>100%</v>
      </c>
    </row>
    <row r="36" spans="1:26" x14ac:dyDescent="0.25">
      <c r="A36" t="s">
        <v>9372</v>
      </c>
      <c r="C36" t="s">
        <v>9373</v>
      </c>
      <c r="D36" t="s">
        <v>2700</v>
      </c>
      <c r="E36" t="s">
        <v>573</v>
      </c>
      <c r="F36" t="s">
        <v>9420</v>
      </c>
      <c r="G36" s="104">
        <v>46147.512499999997</v>
      </c>
      <c r="H36">
        <v>1289.4369999999999</v>
      </c>
      <c r="I36" t="s">
        <v>4728</v>
      </c>
      <c r="J36" t="s">
        <v>42</v>
      </c>
      <c r="K36" t="s">
        <v>6644</v>
      </c>
      <c r="L36">
        <v>1</v>
      </c>
      <c r="M36" t="s">
        <v>69</v>
      </c>
      <c r="N36" t="s">
        <v>9421</v>
      </c>
      <c r="R36" s="2" t="str">
        <f t="shared" si="0"/>
        <v>Bryant Clay</v>
      </c>
      <c r="T36" s="45" t="s">
        <v>506</v>
      </c>
      <c r="U36" s="173" t="str" cm="1">
        <f t="array" ref="U36">_xlfn.LET(_xlpm.Agent, TRIM(T36),_xlpm.LastAgent,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10.0 | Surveys: 4 |Scores: 10, 10, 10, 10</v>
      </c>
      <c r="V36" s="26"/>
      <c r="W36" s="27">
        <f t="shared" si="1"/>
        <v>4</v>
      </c>
      <c r="X36" s="27">
        <f t="shared" si="2"/>
        <v>4</v>
      </c>
      <c r="Y36" s="27" t="str" cm="1">
        <f t="array" ref="Y36">_xlfn.LET(_xlpm.Avg, AVERAGEIF($R$2:$R$10000, TRIM(T36), $L$2:$L$10000)*10,IFERROR(_xlfn.IFS(_xlpm.Avg &gt;= 9,"Excellent",_xlpm.Avg &gt;= 8,"Good",_xlpm.Avg &gt;= 7,"Fair",TRUE,"Needs Improvement"),"—"))</f>
        <v>Excellent</v>
      </c>
      <c r="Z36" s="175" t="str">
        <f t="shared" si="3"/>
        <v>100%</v>
      </c>
    </row>
    <row r="37" spans="1:26" x14ac:dyDescent="0.25">
      <c r="A37" t="s">
        <v>9372</v>
      </c>
      <c r="C37" t="s">
        <v>9373</v>
      </c>
      <c r="D37" t="s">
        <v>2700</v>
      </c>
      <c r="E37" t="s">
        <v>1389</v>
      </c>
      <c r="F37" t="s">
        <v>5687</v>
      </c>
      <c r="G37" s="104">
        <v>46147.515277777777</v>
      </c>
      <c r="H37">
        <v>832.43700000000001</v>
      </c>
      <c r="I37" t="s">
        <v>4728</v>
      </c>
      <c r="J37" t="s">
        <v>42</v>
      </c>
      <c r="K37" t="s">
        <v>9375</v>
      </c>
      <c r="L37">
        <v>0.7</v>
      </c>
      <c r="M37" t="s">
        <v>69</v>
      </c>
      <c r="N37" t="s">
        <v>9422</v>
      </c>
      <c r="R37" s="2" t="str">
        <f t="shared" si="0"/>
        <v>Johnny Chris</v>
      </c>
      <c r="T37" s="45" t="s">
        <v>1975</v>
      </c>
      <c r="U37" s="173" t="str" cm="1">
        <f t="array" ref="U37">_xlfn.LET(_xlpm.Agent, TRIM(T37),_xlpm.LastAgent,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10.0 | Surveys: 2 |Scores: 10, 10</v>
      </c>
      <c r="V37" s="26"/>
      <c r="W37" s="27">
        <f t="shared" si="1"/>
        <v>2</v>
      </c>
      <c r="X37" s="27">
        <f t="shared" si="2"/>
        <v>2</v>
      </c>
      <c r="Y37" s="27" t="str" cm="1">
        <f t="array" ref="Y37">_xlfn.LET(_xlpm.Avg, AVERAGEIF($R$2:$R$10000, TRIM(T37), $L$2:$L$10000)*10,IFERROR(_xlfn.IFS(_xlpm.Avg &gt;= 9,"Excellent",_xlpm.Avg &gt;= 8,"Good",_xlpm.Avg &gt;= 7,"Fair",TRUE,"Needs Improvement"),"—"))</f>
        <v>Excellent</v>
      </c>
      <c r="Z37" s="175" t="str">
        <f t="shared" si="3"/>
        <v>100%</v>
      </c>
    </row>
    <row r="38" spans="1:26" x14ac:dyDescent="0.25">
      <c r="A38" t="s">
        <v>9372</v>
      </c>
      <c r="C38" t="s">
        <v>9373</v>
      </c>
      <c r="D38" t="s">
        <v>2700</v>
      </c>
      <c r="E38" t="s">
        <v>378</v>
      </c>
      <c r="F38" t="s">
        <v>7963</v>
      </c>
      <c r="G38" s="104">
        <v>46147.515972222223</v>
      </c>
      <c r="H38">
        <v>832.55799999999999</v>
      </c>
      <c r="I38" t="s">
        <v>4728</v>
      </c>
      <c r="J38" t="s">
        <v>42</v>
      </c>
      <c r="K38" t="s">
        <v>6619</v>
      </c>
      <c r="L38">
        <v>0.2</v>
      </c>
      <c r="M38" t="s">
        <v>69</v>
      </c>
      <c r="N38" t="s">
        <v>9423</v>
      </c>
      <c r="R38" s="2" t="str">
        <f t="shared" si="0"/>
        <v>Angella Dunn</v>
      </c>
      <c r="T38" s="45" t="s">
        <v>1329</v>
      </c>
      <c r="U38" s="173" t="str" cm="1">
        <f t="array" ref="U38">_xlfn.LET(_xlpm.Agent, TRIM(T38),_xlpm.LastAgent,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10.0 | Surveys: 2 |Scores: 10, 10</v>
      </c>
      <c r="V38" s="26"/>
      <c r="W38" s="27">
        <f t="shared" si="1"/>
        <v>2</v>
      </c>
      <c r="X38" s="27">
        <f t="shared" si="2"/>
        <v>2</v>
      </c>
      <c r="Y38" s="27" t="str" cm="1">
        <f t="array" ref="Y38">_xlfn.LET(_xlpm.Avg, AVERAGEIF($R$2:$R$10000, TRIM(T38), $L$2:$L$10000)*10,IFERROR(_xlfn.IFS(_xlpm.Avg &gt;= 9,"Excellent",_xlpm.Avg &gt;= 8,"Good",_xlpm.Avg &gt;= 7,"Fair",TRUE,"Needs Improvement"),"—"))</f>
        <v>Excellent</v>
      </c>
      <c r="Z38" s="175" t="str">
        <f t="shared" si="3"/>
        <v>100%</v>
      </c>
    </row>
    <row r="39" spans="1:26" x14ac:dyDescent="0.25">
      <c r="A39" t="s">
        <v>9372</v>
      </c>
      <c r="C39" t="s">
        <v>9373</v>
      </c>
      <c r="D39" t="s">
        <v>2700</v>
      </c>
      <c r="E39" t="s">
        <v>1050</v>
      </c>
      <c r="F39" t="s">
        <v>4765</v>
      </c>
      <c r="G39" s="104">
        <v>46147.51666666667</v>
      </c>
      <c r="H39">
        <v>1504.346</v>
      </c>
      <c r="I39" t="s">
        <v>4728</v>
      </c>
      <c r="J39" t="s">
        <v>42</v>
      </c>
      <c r="K39" t="s">
        <v>6621</v>
      </c>
      <c r="L39">
        <v>1</v>
      </c>
      <c r="M39" t="s">
        <v>69</v>
      </c>
      <c r="N39" t="s">
        <v>9424</v>
      </c>
      <c r="R39" s="2" t="str">
        <f t="shared" si="0"/>
        <v>Fawzan Zan Barrage</v>
      </c>
      <c r="T39" s="45" t="s">
        <v>1100</v>
      </c>
      <c r="U39" s="173" t="str" cm="1">
        <f t="array" ref="U39">_xlfn.LET(_xlpm.Agent, TRIM(T39),_xlpm.LastAgent,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10.0 | Surveys: 2 |Scores: 10, 10</v>
      </c>
      <c r="V39" s="26"/>
      <c r="W39" s="27">
        <f t="shared" si="1"/>
        <v>2</v>
      </c>
      <c r="X39" s="27">
        <f t="shared" si="2"/>
        <v>2</v>
      </c>
      <c r="Y39" s="27" t="str" cm="1">
        <f t="array" ref="Y39">_xlfn.LET(_xlpm.Avg, AVERAGEIF($R$2:$R$10000, TRIM(T39), $L$2:$L$10000)*10,IFERROR(_xlfn.IFS(_xlpm.Avg &gt;= 9,"Excellent",_xlpm.Avg &gt;= 8,"Good",_xlpm.Avg &gt;= 7,"Fair",TRUE,"Needs Improvement"),"—"))</f>
        <v>Excellent</v>
      </c>
      <c r="Z39" s="175" t="str">
        <f t="shared" si="3"/>
        <v>100%</v>
      </c>
    </row>
    <row r="40" spans="1:26" x14ac:dyDescent="0.25">
      <c r="A40" t="s">
        <v>9372</v>
      </c>
      <c r="C40" t="s">
        <v>9373</v>
      </c>
      <c r="D40" t="s">
        <v>2700</v>
      </c>
      <c r="E40" t="s">
        <v>506</v>
      </c>
      <c r="F40" t="s">
        <v>7514</v>
      </c>
      <c r="G40" s="104">
        <v>46147.517361111109</v>
      </c>
      <c r="H40">
        <v>1372.838</v>
      </c>
      <c r="I40" t="s">
        <v>4728</v>
      </c>
      <c r="J40" t="s">
        <v>42</v>
      </c>
      <c r="K40" t="s">
        <v>9375</v>
      </c>
      <c r="L40">
        <v>1</v>
      </c>
      <c r="M40" t="s">
        <v>69</v>
      </c>
      <c r="N40" t="s">
        <v>9425</v>
      </c>
      <c r="R40" s="2" t="str">
        <f t="shared" si="0"/>
        <v>Bolaji Adewunmi</v>
      </c>
      <c r="T40" s="45" t="s">
        <v>2187</v>
      </c>
      <c r="U40" s="173" t="str" cm="1">
        <f t="array" ref="U40">_xlfn.LET(_xlpm.Agent, TRIM(T40),_xlpm.LastAgent,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10.0 | Surveys: 2 |Scores: 10, 10</v>
      </c>
      <c r="V40" s="26"/>
      <c r="W40" s="27">
        <f t="shared" si="1"/>
        <v>2</v>
      </c>
      <c r="X40" s="27">
        <f t="shared" si="2"/>
        <v>2</v>
      </c>
      <c r="Y40" s="27" t="str" cm="1">
        <f t="array" ref="Y40">_xlfn.LET(_xlpm.Avg, AVERAGEIF($R$2:$R$10000, TRIM(T40), $L$2:$L$10000)*10,IFERROR(_xlfn.IFS(_xlpm.Avg &gt;= 9,"Excellent",_xlpm.Avg &gt;= 8,"Good",_xlpm.Avg &gt;= 7,"Fair",TRUE,"Needs Improvement"),"—"))</f>
        <v>Excellent</v>
      </c>
      <c r="Z40" s="175" t="str">
        <f t="shared" si="3"/>
        <v>100%</v>
      </c>
    </row>
    <row r="41" spans="1:26" x14ac:dyDescent="0.25">
      <c r="A41" t="s">
        <v>9372</v>
      </c>
      <c r="C41" t="s">
        <v>9373</v>
      </c>
      <c r="D41" t="s">
        <v>2700</v>
      </c>
      <c r="E41" t="s">
        <v>512</v>
      </c>
      <c r="F41" t="s">
        <v>4782</v>
      </c>
      <c r="G41" s="104">
        <v>46147.518055555556</v>
      </c>
      <c r="H41">
        <v>1150.77</v>
      </c>
      <c r="I41" t="s">
        <v>4728</v>
      </c>
      <c r="J41" t="s">
        <v>42</v>
      </c>
      <c r="K41" t="s">
        <v>6621</v>
      </c>
      <c r="L41">
        <v>1</v>
      </c>
      <c r="M41" t="s">
        <v>69</v>
      </c>
      <c r="N41" t="s">
        <v>9426</v>
      </c>
      <c r="R41" s="2" t="str">
        <f t="shared" si="0"/>
        <v>Bradlee Kepley</v>
      </c>
      <c r="T41" s="45" t="s">
        <v>1323</v>
      </c>
      <c r="U41" s="173" t="str" cm="1">
        <f t="array" ref="U41">_xlfn.LET(_xlpm.Agent, TRIM(T41),_xlpm.LastAgent,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2.0 | Surveys: 1 |Scores: 2</v>
      </c>
      <c r="V41" s="26"/>
      <c r="W41" s="27">
        <f t="shared" si="1"/>
        <v>1</v>
      </c>
      <c r="X41" s="27">
        <f t="shared" si="2"/>
        <v>1</v>
      </c>
      <c r="Y41" s="27" t="str" cm="1">
        <f t="array" ref="Y41">_xlfn.LET(_xlpm.Avg, AVERAGEIF($R$2:$R$10000, TRIM(T41), $L$2:$L$10000)*10,IFERROR(_xlfn.IFS(_xlpm.Avg &gt;= 9,"Excellent",_xlpm.Avg &gt;= 8,"Good",_xlpm.Avg &gt;= 7,"Fair",TRUE,"Needs Improvement"),"—"))</f>
        <v>Needs Improvement</v>
      </c>
      <c r="Z41" s="175" t="str">
        <f t="shared" si="3"/>
        <v>20%</v>
      </c>
    </row>
    <row r="42" spans="1:26" x14ac:dyDescent="0.25">
      <c r="A42" t="s">
        <v>9372</v>
      </c>
      <c r="C42" t="s">
        <v>9373</v>
      </c>
      <c r="D42" t="s">
        <v>2700</v>
      </c>
      <c r="E42" t="s">
        <v>1975</v>
      </c>
      <c r="F42" t="s">
        <v>4727</v>
      </c>
      <c r="G42" s="104">
        <v>46147.520138888889</v>
      </c>
      <c r="H42">
        <v>696.83299999999997</v>
      </c>
      <c r="I42" t="s">
        <v>4728</v>
      </c>
      <c r="J42" t="s">
        <v>42</v>
      </c>
      <c r="K42" t="s">
        <v>6619</v>
      </c>
      <c r="L42">
        <v>1</v>
      </c>
      <c r="M42" t="s">
        <v>69</v>
      </c>
      <c r="N42" t="s">
        <v>9427</v>
      </c>
      <c r="R42" s="2" t="str">
        <f t="shared" si="0"/>
        <v>Naveen Pudukapu</v>
      </c>
      <c r="T42" s="45" t="s">
        <v>2257</v>
      </c>
      <c r="U42" s="173" t="str" cm="1">
        <f t="array" ref="U42">_xlfn.LET(_xlpm.Agent, TRIM(T42),_xlpm.LastAgent,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8.0 | Surveys: 4 |Scores: 2, 10, 10, 10</v>
      </c>
      <c r="V42" s="26"/>
      <c r="W42" s="27">
        <f t="shared" si="1"/>
        <v>4</v>
      </c>
      <c r="X42" s="27">
        <f t="shared" si="2"/>
        <v>4</v>
      </c>
      <c r="Y42" s="27" t="str" cm="1">
        <f t="array" ref="Y42">_xlfn.LET(_xlpm.Avg, AVERAGEIF($R$2:$R$10000, TRIM(T42), $L$2:$L$10000)*10,IFERROR(_xlfn.IFS(_xlpm.Avg &gt;= 9,"Excellent",_xlpm.Avg &gt;= 8,"Good",_xlpm.Avg &gt;= 7,"Fair",TRUE,"Needs Improvement"),"—"))</f>
        <v>Good</v>
      </c>
      <c r="Z42" s="175" t="str">
        <f t="shared" si="3"/>
        <v>80%</v>
      </c>
    </row>
    <row r="43" spans="1:26" x14ac:dyDescent="0.25">
      <c r="A43" t="s">
        <v>9372</v>
      </c>
      <c r="C43" t="s">
        <v>9373</v>
      </c>
      <c r="D43" t="s">
        <v>2700</v>
      </c>
      <c r="E43" t="s">
        <v>1329</v>
      </c>
      <c r="F43" t="s">
        <v>4839</v>
      </c>
      <c r="G43" s="104">
        <v>46147.523611111108</v>
      </c>
      <c r="H43">
        <v>1012.045</v>
      </c>
      <c r="I43" t="s">
        <v>4728</v>
      </c>
      <c r="J43" t="s">
        <v>42</v>
      </c>
      <c r="K43" t="s">
        <v>6619</v>
      </c>
      <c r="L43">
        <v>1</v>
      </c>
      <c r="M43" t="s">
        <v>69</v>
      </c>
      <c r="N43" t="s">
        <v>9428</v>
      </c>
      <c r="R43" s="2" t="str">
        <f t="shared" si="0"/>
        <v>Jennifer Potter</v>
      </c>
      <c r="T43" s="45" t="s">
        <v>438</v>
      </c>
      <c r="U43" s="173" t="str" cm="1">
        <f t="array" ref="U43">_xlfn.LET(_xlpm.Agent, TRIM(T43),_xlpm.LastAgent,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10.0 | Surveys: 1 |Scores: 10</v>
      </c>
      <c r="V43" s="26"/>
      <c r="W43" s="27">
        <f t="shared" si="1"/>
        <v>1</v>
      </c>
      <c r="X43" s="27">
        <f t="shared" si="2"/>
        <v>1</v>
      </c>
      <c r="Y43" s="27" t="str" cm="1">
        <f t="array" ref="Y43">_xlfn.LET(_xlpm.Avg, AVERAGEIF($R$2:$R$10000, TRIM(T43), $L$2:$L$10000)*10,IFERROR(_xlfn.IFS(_xlpm.Avg &gt;= 9,"Excellent",_xlpm.Avg &gt;= 8,"Good",_xlpm.Avg &gt;= 7,"Fair",TRUE,"Needs Improvement"),"—"))</f>
        <v>Excellent</v>
      </c>
      <c r="Z43" s="175" t="str">
        <f t="shared" si="3"/>
        <v>100%</v>
      </c>
    </row>
    <row r="44" spans="1:26" x14ac:dyDescent="0.25">
      <c r="A44" t="s">
        <v>9372</v>
      </c>
      <c r="C44" t="s">
        <v>9373</v>
      </c>
      <c r="D44" t="s">
        <v>2700</v>
      </c>
      <c r="E44" t="s">
        <v>1100</v>
      </c>
      <c r="F44" t="s">
        <v>5163</v>
      </c>
      <c r="G44" s="104">
        <v>46147.530555555553</v>
      </c>
      <c r="H44">
        <v>493.99900000000002</v>
      </c>
      <c r="I44" t="s">
        <v>4728</v>
      </c>
      <c r="J44" t="s">
        <v>4790</v>
      </c>
      <c r="K44" t="s">
        <v>6644</v>
      </c>
      <c r="L44">
        <v>1</v>
      </c>
      <c r="M44" t="s">
        <v>69</v>
      </c>
      <c r="N44" t="s">
        <v>9429</v>
      </c>
      <c r="R44" s="2" t="str">
        <f t="shared" si="0"/>
        <v>George Bender</v>
      </c>
      <c r="T44" s="45" t="s">
        <v>632</v>
      </c>
      <c r="U44" s="173" t="str" cm="1">
        <f t="array" ref="U44">_xlfn.LET(_xlpm.Agent, TRIM(T44),_xlpm.LastAgent,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10.0 | Surveys: 1 |Scores: 10</v>
      </c>
      <c r="V44" s="26"/>
      <c r="W44" s="27">
        <f t="shared" si="1"/>
        <v>1</v>
      </c>
      <c r="X44" s="27">
        <f t="shared" si="2"/>
        <v>1</v>
      </c>
      <c r="Y44" s="27" t="str" cm="1">
        <f t="array" ref="Y44">_xlfn.LET(_xlpm.Avg, AVERAGEIF($R$2:$R$10000, TRIM(T44), $L$2:$L$10000)*10,IFERROR(_xlfn.IFS(_xlpm.Avg &gt;= 9,"Excellent",_xlpm.Avg &gt;= 8,"Good",_xlpm.Avg &gt;= 7,"Fair",TRUE,"Needs Improvement"),"—"))</f>
        <v>Excellent</v>
      </c>
      <c r="Z44" s="175" t="str">
        <f t="shared" si="3"/>
        <v>100%</v>
      </c>
    </row>
    <row r="45" spans="1:26" x14ac:dyDescent="0.25">
      <c r="A45" t="s">
        <v>9372</v>
      </c>
      <c r="C45" t="s">
        <v>9373</v>
      </c>
      <c r="D45" t="s">
        <v>2700</v>
      </c>
      <c r="E45" t="s">
        <v>2187</v>
      </c>
      <c r="F45" t="s">
        <v>5660</v>
      </c>
      <c r="G45" s="104">
        <v>46147.53125</v>
      </c>
      <c r="H45">
        <v>544.28599999999994</v>
      </c>
      <c r="I45" t="s">
        <v>4728</v>
      </c>
      <c r="J45" t="s">
        <v>42</v>
      </c>
      <c r="K45" t="s">
        <v>4781</v>
      </c>
      <c r="L45">
        <v>1</v>
      </c>
      <c r="M45" t="s">
        <v>4600</v>
      </c>
      <c r="N45" t="s">
        <v>9430</v>
      </c>
      <c r="R45" s="2" t="str">
        <f t="shared" si="0"/>
        <v>Riley Labreche</v>
      </c>
      <c r="T45" s="45" t="s">
        <v>929</v>
      </c>
      <c r="U45" s="173" t="str" cm="1">
        <f t="array" ref="U45">_xlfn.LET(_xlpm.Agent, TRIM(T45),_xlpm.LastAgent,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10.0 | Surveys: 2 |Scores: 10, 10</v>
      </c>
      <c r="V45" s="26"/>
      <c r="W45" s="27">
        <f t="shared" si="1"/>
        <v>2</v>
      </c>
      <c r="X45" s="27">
        <f t="shared" si="2"/>
        <v>2</v>
      </c>
      <c r="Y45" s="27" t="str" cm="1">
        <f t="array" ref="Y45">_xlfn.LET(_xlpm.Avg, AVERAGEIF($R$2:$R$10000, TRIM(T45), $L$2:$L$10000)*10,IFERROR(_xlfn.IFS(_xlpm.Avg &gt;= 9,"Excellent",_xlpm.Avg &gt;= 8,"Good",_xlpm.Avg &gt;= 7,"Fair",TRUE,"Needs Improvement"),"—"))</f>
        <v>Excellent</v>
      </c>
      <c r="Z45" s="175" t="str">
        <f t="shared" si="3"/>
        <v>100%</v>
      </c>
    </row>
    <row r="46" spans="1:26" x14ac:dyDescent="0.25">
      <c r="A46" t="s">
        <v>9372</v>
      </c>
      <c r="C46" t="s">
        <v>9373</v>
      </c>
      <c r="D46" t="s">
        <v>2700</v>
      </c>
      <c r="E46" t="s">
        <v>1323</v>
      </c>
      <c r="F46" t="s">
        <v>4796</v>
      </c>
      <c r="G46" s="104">
        <v>46147.53125</v>
      </c>
      <c r="H46">
        <v>693.82899999999995</v>
      </c>
      <c r="I46" t="s">
        <v>4728</v>
      </c>
      <c r="J46" t="s">
        <v>42</v>
      </c>
      <c r="K46" t="s">
        <v>9375</v>
      </c>
      <c r="L46">
        <v>0.2</v>
      </c>
      <c r="M46" t="s">
        <v>69</v>
      </c>
      <c r="N46" t="s">
        <v>9431</v>
      </c>
      <c r="R46" s="2" t="str">
        <f t="shared" si="0"/>
        <v>Jennifer Brown</v>
      </c>
      <c r="T46" s="45" t="s">
        <v>2397</v>
      </c>
      <c r="U46" s="173" t="str" cm="1">
        <f t="array" ref="U46">_xlfn.LET(_xlpm.Agent, TRIM(T46),_xlpm.LastAgent,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9.5 | Surveys: 2 |Scores: 10, 9</v>
      </c>
      <c r="V46" s="26"/>
      <c r="W46" s="27">
        <f t="shared" si="1"/>
        <v>2</v>
      </c>
      <c r="X46" s="27">
        <f t="shared" si="2"/>
        <v>2</v>
      </c>
      <c r="Y46" s="27" t="str" cm="1">
        <f t="array" ref="Y46">_xlfn.LET(_xlpm.Avg, AVERAGEIF($R$2:$R$10000, TRIM(T46), $L$2:$L$10000)*10,IFERROR(_xlfn.IFS(_xlpm.Avg &gt;= 9,"Excellent",_xlpm.Avg &gt;= 8,"Good",_xlpm.Avg &gt;= 7,"Fair",TRUE,"Needs Improvement"),"—"))</f>
        <v>Excellent</v>
      </c>
      <c r="Z46" s="175" t="str">
        <f t="shared" si="3"/>
        <v>95%</v>
      </c>
    </row>
    <row r="47" spans="1:26" x14ac:dyDescent="0.25">
      <c r="A47" t="s">
        <v>9372</v>
      </c>
      <c r="C47" t="s">
        <v>9373</v>
      </c>
      <c r="D47" t="s">
        <v>2700</v>
      </c>
      <c r="E47" t="s">
        <v>2257</v>
      </c>
      <c r="F47" t="s">
        <v>5633</v>
      </c>
      <c r="G47" s="104">
        <v>46147.535416666666</v>
      </c>
      <c r="H47">
        <v>2080.201</v>
      </c>
      <c r="I47" t="s">
        <v>4761</v>
      </c>
      <c r="J47" t="s">
        <v>42</v>
      </c>
      <c r="K47" t="s">
        <v>6621</v>
      </c>
      <c r="L47">
        <v>0.2</v>
      </c>
      <c r="M47" t="s">
        <v>4600</v>
      </c>
      <c r="N47" t="s">
        <v>9432</v>
      </c>
      <c r="R47" s="2" t="str">
        <f t="shared" si="0"/>
        <v>Royal Standish</v>
      </c>
      <c r="T47" s="45" t="s">
        <v>2086</v>
      </c>
      <c r="U47" s="173" t="str" cm="1">
        <f t="array" ref="U47">_xlfn.LET(_xlpm.Agent, TRIM(T47),_xlpm.LastAgent,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9.5 | Surveys: 4 |Scores: 10, 10, 8, 10</v>
      </c>
      <c r="V47" s="26"/>
      <c r="W47" s="27">
        <f t="shared" si="1"/>
        <v>4</v>
      </c>
      <c r="X47" s="27">
        <f t="shared" si="2"/>
        <v>4</v>
      </c>
      <c r="Y47" s="27" t="str" cm="1">
        <f t="array" ref="Y47">_xlfn.LET(_xlpm.Avg, AVERAGEIF($R$2:$R$10000, TRIM(T47), $L$2:$L$10000)*10,IFERROR(_xlfn.IFS(_xlpm.Avg &gt;= 9,"Excellent",_xlpm.Avg &gt;= 8,"Good",_xlpm.Avg &gt;= 7,"Fair",TRUE,"Needs Improvement"),"—"))</f>
        <v>Excellent</v>
      </c>
      <c r="Z47" s="175" t="str">
        <f t="shared" si="3"/>
        <v>95%</v>
      </c>
    </row>
    <row r="48" spans="1:26" x14ac:dyDescent="0.25">
      <c r="A48" t="s">
        <v>9372</v>
      </c>
      <c r="C48" t="s">
        <v>9373</v>
      </c>
      <c r="D48" t="s">
        <v>2700</v>
      </c>
      <c r="E48" t="s">
        <v>438</v>
      </c>
      <c r="F48" t="s">
        <v>5271</v>
      </c>
      <c r="G48" s="104">
        <v>46147.541666666664</v>
      </c>
      <c r="H48">
        <v>724.18299999999999</v>
      </c>
      <c r="I48" t="s">
        <v>4728</v>
      </c>
      <c r="J48" t="s">
        <v>4790</v>
      </c>
      <c r="K48" t="s">
        <v>9402</v>
      </c>
      <c r="L48">
        <v>1</v>
      </c>
      <c r="M48" t="s">
        <v>69</v>
      </c>
      <c r="N48" t="s">
        <v>9433</v>
      </c>
      <c r="R48" s="2" t="str">
        <f t="shared" si="0"/>
        <v>Arnold Parker</v>
      </c>
      <c r="T48" s="45" t="s">
        <v>1969</v>
      </c>
      <c r="U48" s="173" t="str" cm="1">
        <f t="array" ref="U48">_xlfn.LET(_xlpm.Agent, TRIM(T48),_xlpm.LastAgent,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10.0 | Surveys: 1 |Scores: 10</v>
      </c>
      <c r="V48" s="26"/>
      <c r="W48" s="27">
        <f t="shared" si="1"/>
        <v>1</v>
      </c>
      <c r="X48" s="27">
        <f t="shared" si="2"/>
        <v>1</v>
      </c>
      <c r="Y48" s="27" t="str" cm="1">
        <f t="array" ref="Y48">_xlfn.LET(_xlpm.Avg, AVERAGEIF($R$2:$R$10000, TRIM(T48), $L$2:$L$10000)*10,IFERROR(_xlfn.IFS(_xlpm.Avg &gt;= 9,"Excellent",_xlpm.Avg &gt;= 8,"Good",_xlpm.Avg &gt;= 7,"Fair",TRUE,"Needs Improvement"),"—"))</f>
        <v>Excellent</v>
      </c>
      <c r="Z48" s="175" t="str">
        <f t="shared" si="3"/>
        <v>100%</v>
      </c>
    </row>
    <row r="49" spans="1:26" x14ac:dyDescent="0.25">
      <c r="A49" t="s">
        <v>9372</v>
      </c>
      <c r="C49" t="s">
        <v>9373</v>
      </c>
      <c r="D49" t="s">
        <v>2700</v>
      </c>
      <c r="E49" t="s">
        <v>1268</v>
      </c>
      <c r="F49" t="s">
        <v>9434</v>
      </c>
      <c r="G49" s="104">
        <v>46147.541666666664</v>
      </c>
      <c r="H49">
        <v>624.51099999999997</v>
      </c>
      <c r="I49" t="s">
        <v>4728</v>
      </c>
      <c r="J49" t="s">
        <v>42</v>
      </c>
      <c r="K49" t="s">
        <v>6619</v>
      </c>
      <c r="L49">
        <v>0.9</v>
      </c>
      <c r="M49" t="s">
        <v>69</v>
      </c>
      <c r="N49" t="s">
        <v>9435</v>
      </c>
      <c r="R49" s="2" t="str">
        <f t="shared" si="0"/>
        <v>Janiese Young</v>
      </c>
      <c r="T49" s="45" t="s">
        <v>187</v>
      </c>
      <c r="U49" s="173" t="str" cm="1">
        <f t="array" ref="U49">_xlfn.LET(_xlpm.Agent, TRIM(T49),_xlpm.LastAgent,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10.0 | Surveys: 3 |Scores: 10, 10, 10</v>
      </c>
      <c r="V49" s="26"/>
      <c r="W49" s="27">
        <f t="shared" si="1"/>
        <v>3</v>
      </c>
      <c r="X49" s="27">
        <f t="shared" si="2"/>
        <v>3</v>
      </c>
      <c r="Y49" s="27" t="str" cm="1">
        <f t="array" ref="Y49">_xlfn.LET(_xlpm.Avg, AVERAGEIF($R$2:$R$10000, TRIM(T49), $L$2:$L$10000)*10,IFERROR(_xlfn.IFS(_xlpm.Avg &gt;= 9,"Excellent",_xlpm.Avg &gt;= 8,"Good",_xlpm.Avg &gt;= 7,"Fair",TRUE,"Needs Improvement"),"—"))</f>
        <v>Excellent</v>
      </c>
      <c r="Z49" s="175" t="str">
        <f t="shared" si="3"/>
        <v>100%</v>
      </c>
    </row>
    <row r="50" spans="1:26" x14ac:dyDescent="0.25">
      <c r="A50" t="s">
        <v>9372</v>
      </c>
      <c r="C50" t="s">
        <v>9373</v>
      </c>
      <c r="D50" t="s">
        <v>2700</v>
      </c>
      <c r="E50" t="s">
        <v>632</v>
      </c>
      <c r="F50" t="s">
        <v>5652</v>
      </c>
      <c r="G50" s="104">
        <v>46147.542361111111</v>
      </c>
      <c r="H50">
        <v>1318.1869999999999</v>
      </c>
      <c r="I50" t="s">
        <v>4728</v>
      </c>
      <c r="J50" t="s">
        <v>42</v>
      </c>
      <c r="K50" t="s">
        <v>6644</v>
      </c>
      <c r="L50">
        <v>1</v>
      </c>
      <c r="M50" t="s">
        <v>69</v>
      </c>
      <c r="N50" t="s">
        <v>9436</v>
      </c>
      <c r="R50" s="2" t="str">
        <f t="shared" si="0"/>
        <v>Cassandra Wright</v>
      </c>
      <c r="T50" s="45" t="s">
        <v>2126</v>
      </c>
      <c r="U50" s="173" t="str" cm="1">
        <f t="array" ref="U50">_xlfn.LET(_xlpm.Agent, TRIM(T50),_xlpm.LastAgent,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8.7 | Surveys: 3 |Scores: 10, 10, 6</v>
      </c>
      <c r="V50" s="26"/>
      <c r="W50" s="27">
        <f t="shared" si="1"/>
        <v>3</v>
      </c>
      <c r="X50" s="27">
        <f t="shared" si="2"/>
        <v>3</v>
      </c>
      <c r="Y50" s="27" t="str" cm="1">
        <f t="array" ref="Y50">_xlfn.LET(_xlpm.Avg, AVERAGEIF($R$2:$R$10000, TRIM(T50), $L$2:$L$10000)*10,IFERROR(_xlfn.IFS(_xlpm.Avg &gt;= 9,"Excellent",_xlpm.Avg &gt;= 8,"Good",_xlpm.Avg &gt;= 7,"Fair",TRUE,"Needs Improvement"),"—"))</f>
        <v>Good</v>
      </c>
      <c r="Z50" s="175" t="str">
        <f t="shared" si="3"/>
        <v>87%</v>
      </c>
    </row>
    <row r="51" spans="1:26" x14ac:dyDescent="0.25">
      <c r="A51" t="s">
        <v>9372</v>
      </c>
      <c r="C51" t="s">
        <v>9373</v>
      </c>
      <c r="D51" t="s">
        <v>2700</v>
      </c>
      <c r="E51" t="s">
        <v>929</v>
      </c>
      <c r="F51" t="s">
        <v>7360</v>
      </c>
      <c r="G51" s="104">
        <v>46147.554861111108</v>
      </c>
      <c r="H51">
        <v>610.43899999999996</v>
      </c>
      <c r="I51" t="s">
        <v>4728</v>
      </c>
      <c r="J51" t="s">
        <v>42</v>
      </c>
      <c r="K51" t="s">
        <v>4781</v>
      </c>
      <c r="L51">
        <v>1</v>
      </c>
      <c r="M51" t="s">
        <v>4600</v>
      </c>
      <c r="N51" t="s">
        <v>9437</v>
      </c>
      <c r="R51" s="2" t="str">
        <f t="shared" si="0"/>
        <v>Edgar Rosario</v>
      </c>
      <c r="T51" s="45" t="s">
        <v>2451</v>
      </c>
      <c r="U51" s="173" t="str" cm="1">
        <f t="array" ref="U51">_xlfn.LET(_xlpm.Agent, TRIM(T51),_xlpm.LastAgent,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10.0 | Surveys: 2 |Scores: 10, 10</v>
      </c>
      <c r="V51" s="26"/>
      <c r="W51" s="27">
        <f t="shared" si="1"/>
        <v>2</v>
      </c>
      <c r="X51" s="27">
        <f t="shared" si="2"/>
        <v>2</v>
      </c>
      <c r="Y51" s="27" t="str" cm="1">
        <f t="array" ref="Y51">_xlfn.LET(_xlpm.Avg, AVERAGEIF($R$2:$R$10000, TRIM(T51), $L$2:$L$10000)*10,IFERROR(_xlfn.IFS(_xlpm.Avg &gt;= 9,"Excellent",_xlpm.Avg &gt;= 8,"Good",_xlpm.Avg &gt;= 7,"Fair",TRUE,"Needs Improvement"),"—"))</f>
        <v>Excellent</v>
      </c>
      <c r="Z51" s="175" t="str">
        <f t="shared" si="3"/>
        <v>100%</v>
      </c>
    </row>
    <row r="52" spans="1:26" x14ac:dyDescent="0.25">
      <c r="A52" t="s">
        <v>9372</v>
      </c>
      <c r="C52" t="s">
        <v>9373</v>
      </c>
      <c r="D52" t="s">
        <v>2700</v>
      </c>
      <c r="E52" t="s">
        <v>2397</v>
      </c>
      <c r="F52" t="s">
        <v>4776</v>
      </c>
      <c r="G52" s="104">
        <v>46147.559027777781</v>
      </c>
      <c r="H52">
        <v>350.97500000000002</v>
      </c>
      <c r="I52" t="s">
        <v>4728</v>
      </c>
      <c r="J52" t="s">
        <v>42</v>
      </c>
      <c r="K52" t="s">
        <v>4756</v>
      </c>
      <c r="L52">
        <v>1</v>
      </c>
      <c r="M52" t="s">
        <v>69</v>
      </c>
      <c r="N52" t="s">
        <v>9438</v>
      </c>
      <c r="R52" s="2" t="str">
        <f t="shared" si="0"/>
        <v>Sonia Munachiso</v>
      </c>
      <c r="T52" s="45" t="s">
        <v>172</v>
      </c>
      <c r="U52" s="173" t="str" cm="1">
        <f t="array" ref="U52">_xlfn.LET(_xlpm.Agent, TRIM(T52),_xlpm.LastAgent,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10.0 | Surveys: 1 |Scores: 10</v>
      </c>
      <c r="V52" s="26"/>
      <c r="W52" s="27">
        <f t="shared" si="1"/>
        <v>1</v>
      </c>
      <c r="X52" s="27">
        <f t="shared" si="2"/>
        <v>1</v>
      </c>
      <c r="Y52" s="27" t="str" cm="1">
        <f t="array" ref="Y52">_xlfn.LET(_xlpm.Avg, AVERAGEIF($R$2:$R$10000, TRIM(T52), $L$2:$L$10000)*10,IFERROR(_xlfn.IFS(_xlpm.Avg &gt;= 9,"Excellent",_xlpm.Avg &gt;= 8,"Good",_xlpm.Avg &gt;= 7,"Fair",TRUE,"Needs Improvement"),"—"))</f>
        <v>Excellent</v>
      </c>
      <c r="Z52" s="175" t="str">
        <f t="shared" si="3"/>
        <v>100%</v>
      </c>
    </row>
    <row r="53" spans="1:26" x14ac:dyDescent="0.25">
      <c r="A53" t="s">
        <v>9372</v>
      </c>
      <c r="C53" t="s">
        <v>9373</v>
      </c>
      <c r="D53" t="s">
        <v>2700</v>
      </c>
      <c r="E53" t="s">
        <v>2086</v>
      </c>
      <c r="F53" t="s">
        <v>9439</v>
      </c>
      <c r="G53" s="104">
        <v>46147.55972222222</v>
      </c>
      <c r="H53">
        <v>748.33399999999995</v>
      </c>
      <c r="I53" t="s">
        <v>4728</v>
      </c>
      <c r="J53" t="s">
        <v>42</v>
      </c>
      <c r="K53" t="s">
        <v>6619</v>
      </c>
      <c r="L53">
        <v>1</v>
      </c>
      <c r="M53" t="s">
        <v>69</v>
      </c>
      <c r="N53" t="s">
        <v>9440</v>
      </c>
      <c r="R53" s="2" t="str">
        <f t="shared" si="0"/>
        <v>Pamela Dandridge</v>
      </c>
      <c r="T53" s="45" t="s">
        <v>274</v>
      </c>
      <c r="U53" s="173" t="str" cm="1">
        <f t="array" ref="U53">_xlfn.LET(_xlpm.Agent, TRIM(T53),_xlpm.LastAgent,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10.0 | Surveys: 1 |Scores: 10</v>
      </c>
      <c r="V53" s="26"/>
      <c r="W53" s="27">
        <f t="shared" si="1"/>
        <v>1</v>
      </c>
      <c r="X53" s="27">
        <f t="shared" si="2"/>
        <v>1</v>
      </c>
      <c r="Y53" s="27" t="str" cm="1">
        <f t="array" ref="Y53">_xlfn.LET(_xlpm.Avg, AVERAGEIF($R$2:$R$10000, TRIM(T53), $L$2:$L$10000)*10,IFERROR(_xlfn.IFS(_xlpm.Avg &gt;= 9,"Excellent",_xlpm.Avg &gt;= 8,"Good",_xlpm.Avg &gt;= 7,"Fair",TRUE,"Needs Improvement"),"—"))</f>
        <v>Excellent</v>
      </c>
      <c r="Z53" s="175" t="str">
        <f t="shared" si="3"/>
        <v>100%</v>
      </c>
    </row>
    <row r="54" spans="1:26" x14ac:dyDescent="0.25">
      <c r="A54" t="s">
        <v>9372</v>
      </c>
      <c r="C54" t="s">
        <v>9373</v>
      </c>
      <c r="D54" t="s">
        <v>2700</v>
      </c>
      <c r="E54" t="s">
        <v>1100</v>
      </c>
      <c r="F54" t="s">
        <v>9441</v>
      </c>
      <c r="G54" s="104">
        <v>46147.5625</v>
      </c>
      <c r="H54">
        <v>474.78300000000002</v>
      </c>
      <c r="I54" t="s">
        <v>4728</v>
      </c>
      <c r="J54" t="s">
        <v>4790</v>
      </c>
      <c r="K54" t="s">
        <v>6677</v>
      </c>
      <c r="L54">
        <v>1</v>
      </c>
      <c r="M54" t="s">
        <v>69</v>
      </c>
      <c r="N54" t="s">
        <v>9442</v>
      </c>
      <c r="R54" s="2" t="str">
        <f t="shared" si="0"/>
        <v>George Bender</v>
      </c>
      <c r="T54" s="45" t="s">
        <v>2156</v>
      </c>
      <c r="U54" s="173" t="str" cm="1">
        <f t="array" ref="U54">_xlfn.LET(_xlpm.Agent, TRIM(T54),_xlpm.LastAgent,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10.0 | Surveys: 1 |Scores: 10</v>
      </c>
      <c r="V54" s="26"/>
      <c r="W54" s="27">
        <f t="shared" si="1"/>
        <v>1</v>
      </c>
      <c r="X54" s="27">
        <f t="shared" si="2"/>
        <v>1</v>
      </c>
      <c r="Y54" s="27" t="str" cm="1">
        <f t="array" ref="Y54">_xlfn.LET(_xlpm.Avg, AVERAGEIF($R$2:$R$10000, TRIM(T54), $L$2:$L$10000)*10,IFERROR(_xlfn.IFS(_xlpm.Avg &gt;= 9,"Excellent",_xlpm.Avg &gt;= 8,"Good",_xlpm.Avg &gt;= 7,"Fair",TRUE,"Needs Improvement"),"—"))</f>
        <v>Excellent</v>
      </c>
      <c r="Z54" s="175" t="str">
        <f t="shared" si="3"/>
        <v>100%</v>
      </c>
    </row>
    <row r="55" spans="1:26" x14ac:dyDescent="0.25">
      <c r="A55" t="s">
        <v>9372</v>
      </c>
      <c r="C55" t="s">
        <v>9373</v>
      </c>
      <c r="D55" t="s">
        <v>2700</v>
      </c>
      <c r="E55" t="s">
        <v>1969</v>
      </c>
      <c r="F55" t="s">
        <v>4826</v>
      </c>
      <c r="G55" s="104">
        <v>46147.568055555559</v>
      </c>
      <c r="H55">
        <v>716.18299999999999</v>
      </c>
      <c r="I55" t="s">
        <v>4728</v>
      </c>
      <c r="J55" t="s">
        <v>42</v>
      </c>
      <c r="K55" t="s">
        <v>6666</v>
      </c>
      <c r="L55">
        <v>1</v>
      </c>
      <c r="M55" t="s">
        <v>69</v>
      </c>
      <c r="N55" t="s">
        <v>9443</v>
      </c>
      <c r="R55" s="2" t="str">
        <f t="shared" si="0"/>
        <v>Natasha Walker</v>
      </c>
      <c r="T55" s="45" t="s">
        <v>371</v>
      </c>
      <c r="U55" s="173" t="str" cm="1">
        <f t="array" ref="U55">_xlfn.LET(_xlpm.Agent, TRIM(T55),_xlpm.LastAgent,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10.0 | Surveys: 1 |Scores: 10</v>
      </c>
      <c r="V55" s="26"/>
      <c r="W55" s="27">
        <f t="shared" si="1"/>
        <v>1</v>
      </c>
      <c r="X55" s="27">
        <f t="shared" si="2"/>
        <v>1</v>
      </c>
      <c r="Y55" s="27" t="str" cm="1">
        <f t="array" ref="Y55">_xlfn.LET(_xlpm.Avg, AVERAGEIF($R$2:$R$10000, TRIM(T55), $L$2:$L$10000)*10,IFERROR(_xlfn.IFS(_xlpm.Avg &gt;= 9,"Excellent",_xlpm.Avg &gt;= 8,"Good",_xlpm.Avg &gt;= 7,"Fair",TRUE,"Needs Improvement"),"—"))</f>
        <v>Excellent</v>
      </c>
      <c r="Z55" s="175" t="str">
        <f t="shared" si="3"/>
        <v>100%</v>
      </c>
    </row>
    <row r="56" spans="1:26" x14ac:dyDescent="0.25">
      <c r="A56" t="s">
        <v>9372</v>
      </c>
      <c r="C56" t="s">
        <v>9373</v>
      </c>
      <c r="D56" t="s">
        <v>2700</v>
      </c>
      <c r="E56" t="s">
        <v>1268</v>
      </c>
      <c r="F56" t="s">
        <v>9444</v>
      </c>
      <c r="G56" s="104">
        <v>46147.569444444445</v>
      </c>
      <c r="H56">
        <v>1371.4369999999999</v>
      </c>
      <c r="I56" t="s">
        <v>4728</v>
      </c>
      <c r="J56" t="s">
        <v>42</v>
      </c>
      <c r="K56" t="s">
        <v>9400</v>
      </c>
      <c r="L56">
        <v>1</v>
      </c>
      <c r="M56" t="s">
        <v>69</v>
      </c>
      <c r="N56" t="s">
        <v>9445</v>
      </c>
      <c r="R56" s="2" t="str">
        <f t="shared" si="0"/>
        <v>Janiese Young</v>
      </c>
      <c r="T56" s="45" t="s">
        <v>9466</v>
      </c>
      <c r="U56" s="173" t="str" cm="1">
        <f t="array" ref="U56">_xlfn.LET(_xlpm.Agent, TRIM(T56),_xlpm.LastAgent,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10.0 | Surveys: 2 |Scores: 10, 10</v>
      </c>
      <c r="V56" s="26"/>
      <c r="W56" s="27">
        <f t="shared" si="1"/>
        <v>2</v>
      </c>
      <c r="X56" s="27">
        <f t="shared" si="2"/>
        <v>2</v>
      </c>
      <c r="Y56" s="27" t="str" cm="1">
        <f t="array" ref="Y56">_xlfn.LET(_xlpm.Avg, AVERAGEIF($R$2:$R$10000, TRIM(T56), $L$2:$L$10000)*10,IFERROR(_xlfn.IFS(_xlpm.Avg &gt;= 9,"Excellent",_xlpm.Avg &gt;= 8,"Good",_xlpm.Avg &gt;= 7,"Fair",TRUE,"Needs Improvement"),"—"))</f>
        <v>Excellent</v>
      </c>
      <c r="Z56" s="175" t="str">
        <f t="shared" si="3"/>
        <v>100%</v>
      </c>
    </row>
    <row r="57" spans="1:26" x14ac:dyDescent="0.25">
      <c r="A57" t="s">
        <v>9372</v>
      </c>
      <c r="C57" t="s">
        <v>9373</v>
      </c>
      <c r="D57" t="s">
        <v>2700</v>
      </c>
      <c r="E57" t="s">
        <v>2447</v>
      </c>
      <c r="F57" t="s">
        <v>5061</v>
      </c>
      <c r="G57" s="104">
        <v>46147.570833333331</v>
      </c>
      <c r="H57">
        <v>879.89599999999996</v>
      </c>
      <c r="I57" t="s">
        <v>4728</v>
      </c>
      <c r="J57" t="s">
        <v>42</v>
      </c>
      <c r="K57" t="s">
        <v>6619</v>
      </c>
      <c r="L57">
        <v>1</v>
      </c>
      <c r="M57" t="s">
        <v>69</v>
      </c>
      <c r="N57" t="s">
        <v>9446</v>
      </c>
      <c r="R57" s="2" t="str">
        <f t="shared" si="0"/>
        <v>Talya Calhoun</v>
      </c>
      <c r="T57" s="45" t="s">
        <v>2166</v>
      </c>
      <c r="U57" s="173" t="str" cm="1">
        <f t="array" ref="U57">_xlfn.LET(_xlpm.Agent, TRIM(T57),_xlpm.LastAgent,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10.0 | Surveys: 1 |Scores: 10</v>
      </c>
      <c r="V57" s="26"/>
      <c r="W57" s="27">
        <f t="shared" si="1"/>
        <v>1</v>
      </c>
      <c r="X57" s="27">
        <f t="shared" si="2"/>
        <v>1</v>
      </c>
      <c r="Y57" s="27" t="str" cm="1">
        <f t="array" ref="Y57">_xlfn.LET(_xlpm.Avg, AVERAGEIF($R$2:$R$10000, TRIM(T57), $L$2:$L$10000)*10,IFERROR(_xlfn.IFS(_xlpm.Avg &gt;= 9,"Excellent",_xlpm.Avg &gt;= 8,"Good",_xlpm.Avg &gt;= 7,"Fair",TRUE,"Needs Improvement"),"—"))</f>
        <v>Excellent</v>
      </c>
      <c r="Z57" s="175" t="str">
        <f t="shared" si="3"/>
        <v>100%</v>
      </c>
    </row>
    <row r="58" spans="1:26" x14ac:dyDescent="0.25">
      <c r="A58" t="s">
        <v>9372</v>
      </c>
      <c r="C58" t="s">
        <v>9373</v>
      </c>
      <c r="D58" t="s">
        <v>2700</v>
      </c>
      <c r="E58" t="s">
        <v>2132</v>
      </c>
      <c r="F58" t="s">
        <v>4890</v>
      </c>
      <c r="G58" s="104">
        <v>46147.573611111111</v>
      </c>
      <c r="H58">
        <v>818.18200000000002</v>
      </c>
      <c r="I58" t="s">
        <v>4728</v>
      </c>
      <c r="J58" t="s">
        <v>42</v>
      </c>
      <c r="K58" t="s">
        <v>9400</v>
      </c>
      <c r="L58">
        <v>1</v>
      </c>
      <c r="M58" t="s">
        <v>69</v>
      </c>
      <c r="N58" t="s">
        <v>9447</v>
      </c>
      <c r="R58" s="2" t="str">
        <f t="shared" si="0"/>
        <v>Rafia Nasir</v>
      </c>
      <c r="T58" s="45" t="s">
        <v>802</v>
      </c>
      <c r="U58" s="173" t="str" cm="1">
        <f t="array" ref="U58">_xlfn.LET(_xlpm.Agent, TRIM(T58),_xlpm.LastAgent,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10.0 | Surveys: 1 |Scores: 10</v>
      </c>
      <c r="V58" s="26"/>
      <c r="W58" s="27">
        <f t="shared" si="1"/>
        <v>1</v>
      </c>
      <c r="X58" s="27">
        <f t="shared" si="2"/>
        <v>1</v>
      </c>
      <c r="Y58" s="27" t="str" cm="1">
        <f t="array" ref="Y58">_xlfn.LET(_xlpm.Avg, AVERAGEIF($R$2:$R$10000, TRIM(T58), $L$2:$L$10000)*10,IFERROR(_xlfn.IFS(_xlpm.Avg &gt;= 9,"Excellent",_xlpm.Avg &gt;= 8,"Good",_xlpm.Avg &gt;= 7,"Fair",TRUE,"Needs Improvement"),"—"))</f>
        <v>Excellent</v>
      </c>
      <c r="Z58" s="175" t="str">
        <f t="shared" si="3"/>
        <v>100%</v>
      </c>
    </row>
    <row r="59" spans="1:26" x14ac:dyDescent="0.25">
      <c r="A59" t="s">
        <v>9372</v>
      </c>
      <c r="C59" t="s">
        <v>9373</v>
      </c>
      <c r="D59" t="s">
        <v>2700</v>
      </c>
      <c r="E59" t="s">
        <v>384</v>
      </c>
      <c r="F59" t="s">
        <v>7011</v>
      </c>
      <c r="G59" s="104">
        <v>46147.57916666667</v>
      </c>
      <c r="H59">
        <v>773.21</v>
      </c>
      <c r="I59" t="s">
        <v>4728</v>
      </c>
      <c r="J59" t="s">
        <v>4790</v>
      </c>
      <c r="K59" t="s">
        <v>9402</v>
      </c>
      <c r="L59">
        <v>1</v>
      </c>
      <c r="M59" t="s">
        <v>69</v>
      </c>
      <c r="N59" t="s">
        <v>9448</v>
      </c>
      <c r="R59" s="2" t="str">
        <f t="shared" si="0"/>
        <v>Ann Leblanc</v>
      </c>
      <c r="T59" s="45" t="s">
        <v>1302</v>
      </c>
      <c r="U59" s="173" t="str" cm="1">
        <f t="array" ref="U59">_xlfn.LET(_xlpm.Agent, TRIM(T59),_xlpm.LastAgent,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2.0 | Surveys: 1 |Scores: 2</v>
      </c>
      <c r="V59" s="26"/>
      <c r="W59" s="27">
        <f t="shared" si="1"/>
        <v>1</v>
      </c>
      <c r="X59" s="27">
        <f t="shared" si="2"/>
        <v>1</v>
      </c>
      <c r="Y59" s="27" t="str" cm="1">
        <f t="array" ref="Y59">_xlfn.LET(_xlpm.Avg, AVERAGEIF($R$2:$R$10000, TRIM(T59), $L$2:$L$10000)*10,IFERROR(_xlfn.IFS(_xlpm.Avg &gt;= 9,"Excellent",_xlpm.Avg &gt;= 8,"Good",_xlpm.Avg &gt;= 7,"Fair",TRUE,"Needs Improvement"),"—"))</f>
        <v>Needs Improvement</v>
      </c>
      <c r="Z59" s="175" t="str">
        <f t="shared" si="3"/>
        <v>20%</v>
      </c>
    </row>
    <row r="60" spans="1:26" x14ac:dyDescent="0.25">
      <c r="A60" t="s">
        <v>9372</v>
      </c>
      <c r="C60" t="s">
        <v>9373</v>
      </c>
      <c r="D60" t="s">
        <v>2700</v>
      </c>
      <c r="E60" t="s">
        <v>187</v>
      </c>
      <c r="F60" t="s">
        <v>5157</v>
      </c>
      <c r="G60" s="104">
        <v>46147.57916666667</v>
      </c>
      <c r="H60">
        <v>1101.5809999999999</v>
      </c>
      <c r="I60" t="s">
        <v>4728</v>
      </c>
      <c r="J60" t="s">
        <v>42</v>
      </c>
      <c r="K60" t="s">
        <v>9449</v>
      </c>
      <c r="L60">
        <v>1</v>
      </c>
      <c r="M60" t="s">
        <v>69</v>
      </c>
      <c r="N60" t="s">
        <v>9450</v>
      </c>
      <c r="R60" s="2" t="str">
        <f t="shared" si="0"/>
        <v>Abinash Sritharan</v>
      </c>
      <c r="T60" s="45" t="s">
        <v>229</v>
      </c>
      <c r="U60" s="173" t="str" cm="1">
        <f t="array" ref="U60">_xlfn.LET(_xlpm.Agent, TRIM(T60),_xlpm.LastAgent,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10.0 | Surveys: 1 |Scores: 10</v>
      </c>
      <c r="V60" s="26"/>
      <c r="W60" s="27">
        <f t="shared" si="1"/>
        <v>1</v>
      </c>
      <c r="X60" s="27">
        <f t="shared" si="2"/>
        <v>1</v>
      </c>
      <c r="Y60" s="27" t="str" cm="1">
        <f t="array" ref="Y60">_xlfn.LET(_xlpm.Avg, AVERAGEIF($R$2:$R$10000, TRIM(T60), $L$2:$L$10000)*10,IFERROR(_xlfn.IFS(_xlpm.Avg &gt;= 9,"Excellent",_xlpm.Avg &gt;= 8,"Good",_xlpm.Avg &gt;= 7,"Fair",TRUE,"Needs Improvement"),"—"))</f>
        <v>Excellent</v>
      </c>
      <c r="Z60" s="175" t="str">
        <f t="shared" si="3"/>
        <v>100%</v>
      </c>
    </row>
    <row r="61" spans="1:26" x14ac:dyDescent="0.25">
      <c r="A61" t="s">
        <v>9372</v>
      </c>
      <c r="C61" t="s">
        <v>9373</v>
      </c>
      <c r="D61" t="s">
        <v>2700</v>
      </c>
      <c r="E61" t="s">
        <v>2126</v>
      </c>
      <c r="F61" t="s">
        <v>5436</v>
      </c>
      <c r="G61" s="104">
        <v>46147.584027777775</v>
      </c>
      <c r="H61">
        <v>142.38900000000001</v>
      </c>
      <c r="I61" t="s">
        <v>4728</v>
      </c>
      <c r="J61" t="s">
        <v>42</v>
      </c>
      <c r="K61" t="s">
        <v>6677</v>
      </c>
      <c r="L61">
        <v>1</v>
      </c>
      <c r="M61" t="s">
        <v>69</v>
      </c>
      <c r="N61" t="s">
        <v>9451</v>
      </c>
      <c r="R61" s="2" t="str">
        <f t="shared" si="0"/>
        <v>Raechel Lewis</v>
      </c>
      <c r="T61" s="45" t="s">
        <v>2327</v>
      </c>
      <c r="U61" s="173" t="str" cm="1">
        <f t="array" ref="U61">_xlfn.LET(_xlpm.Agent, TRIM(T61),_xlpm.LastAgent,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10.0 | Surveys: 1 |Scores: 10</v>
      </c>
      <c r="V61" s="26"/>
      <c r="W61" s="27">
        <f t="shared" si="1"/>
        <v>1</v>
      </c>
      <c r="X61" s="27">
        <f t="shared" si="2"/>
        <v>1</v>
      </c>
      <c r="Y61" s="27" t="str" cm="1">
        <f t="array" ref="Y61">_xlfn.LET(_xlpm.Avg, AVERAGEIF($R$2:$R$10000, TRIM(T61), $L$2:$L$10000)*10,IFERROR(_xlfn.IFS(_xlpm.Avg &gt;= 9,"Excellent",_xlpm.Avg &gt;= 8,"Good",_xlpm.Avg &gt;= 7,"Fair",TRUE,"Needs Improvement"),"—"))</f>
        <v>Excellent</v>
      </c>
      <c r="Z61" s="175" t="str">
        <f t="shared" si="3"/>
        <v>100%</v>
      </c>
    </row>
    <row r="62" spans="1:26" x14ac:dyDescent="0.25">
      <c r="A62" t="s">
        <v>9372</v>
      </c>
      <c r="C62" t="s">
        <v>9373</v>
      </c>
      <c r="D62" t="s">
        <v>2700</v>
      </c>
      <c r="E62" t="s">
        <v>2451</v>
      </c>
      <c r="F62" t="s">
        <v>4884</v>
      </c>
      <c r="G62" s="104">
        <v>46147.585416666669</v>
      </c>
      <c r="H62">
        <v>816.572</v>
      </c>
      <c r="I62" t="s">
        <v>4728</v>
      </c>
      <c r="J62" t="s">
        <v>4790</v>
      </c>
      <c r="K62" t="s">
        <v>9402</v>
      </c>
      <c r="L62">
        <v>1</v>
      </c>
      <c r="M62" t="s">
        <v>69</v>
      </c>
      <c r="N62" t="s">
        <v>9452</v>
      </c>
      <c r="R62" s="2" t="str">
        <f t="shared" si="0"/>
        <v>Tamia Boards</v>
      </c>
      <c r="T62" s="45" t="s">
        <v>2508</v>
      </c>
      <c r="U62" s="173" t="str" cm="1">
        <f t="array" ref="U62">_xlfn.LET(_xlpm.Agent, TRIM(T62),_xlpm.LastAgent,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10.0 | Surveys: 2 |Scores: 10, 10</v>
      </c>
      <c r="V62" s="26"/>
      <c r="W62" s="27">
        <f t="shared" si="1"/>
        <v>2</v>
      </c>
      <c r="X62" s="27">
        <f t="shared" si="2"/>
        <v>2</v>
      </c>
      <c r="Y62" s="27" t="str" cm="1">
        <f t="array" ref="Y62">_xlfn.LET(_xlpm.Avg, AVERAGEIF($R$2:$R$10000, TRIM(T62), $L$2:$L$10000)*10,IFERROR(_xlfn.IFS(_xlpm.Avg &gt;= 9,"Excellent",_xlpm.Avg &gt;= 8,"Good",_xlpm.Avg &gt;= 7,"Fair",TRUE,"Needs Improvement"),"—"))</f>
        <v>Excellent</v>
      </c>
      <c r="Z62" s="175" t="str">
        <f t="shared" si="3"/>
        <v>100%</v>
      </c>
    </row>
    <row r="63" spans="1:26" x14ac:dyDescent="0.25">
      <c r="A63" t="s">
        <v>9372</v>
      </c>
      <c r="C63" t="s">
        <v>9373</v>
      </c>
      <c r="D63" t="s">
        <v>2700</v>
      </c>
      <c r="E63" t="s">
        <v>172</v>
      </c>
      <c r="F63" t="s">
        <v>7214</v>
      </c>
      <c r="G63" s="104">
        <v>46147.586805555555</v>
      </c>
      <c r="H63">
        <v>1488.143</v>
      </c>
      <c r="I63" t="s">
        <v>4728</v>
      </c>
      <c r="J63" t="s">
        <v>42</v>
      </c>
      <c r="K63" t="s">
        <v>6621</v>
      </c>
      <c r="L63">
        <v>1</v>
      </c>
      <c r="M63" t="s">
        <v>69</v>
      </c>
      <c r="N63" t="s">
        <v>9453</v>
      </c>
      <c r="R63" s="2" t="str">
        <f t="shared" si="0"/>
        <v>Aaliyah Kemp</v>
      </c>
      <c r="T63" s="45" t="s">
        <v>808</v>
      </c>
      <c r="U63" s="173" t="str" cm="1">
        <f t="array" ref="U63">_xlfn.LET(_xlpm.Agent, TRIM(T63),_xlpm.LastAgent,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10.0 | Surveys: 1 |Scores: 10</v>
      </c>
      <c r="V63" s="26"/>
      <c r="W63" s="27">
        <f t="shared" si="1"/>
        <v>1</v>
      </c>
      <c r="X63" s="27">
        <f t="shared" si="2"/>
        <v>1</v>
      </c>
      <c r="Y63" s="27" t="str" cm="1">
        <f t="array" ref="Y63">_xlfn.LET(_xlpm.Avg, AVERAGEIF($R$2:$R$10000, TRIM(T63), $L$2:$L$10000)*10,IFERROR(_xlfn.IFS(_xlpm.Avg &gt;= 9,"Excellent",_xlpm.Avg &gt;= 8,"Good",_xlpm.Avg &gt;= 7,"Fair",TRUE,"Needs Improvement"),"—"))</f>
        <v>Excellent</v>
      </c>
      <c r="Z63" s="175" t="str">
        <f t="shared" si="3"/>
        <v>100%</v>
      </c>
    </row>
    <row r="64" spans="1:26" x14ac:dyDescent="0.25">
      <c r="A64" t="s">
        <v>9372</v>
      </c>
      <c r="C64" t="s">
        <v>9373</v>
      </c>
      <c r="D64" t="s">
        <v>2700</v>
      </c>
      <c r="E64" t="s">
        <v>1050</v>
      </c>
      <c r="F64" t="s">
        <v>6566</v>
      </c>
      <c r="G64" s="104">
        <v>46147.586805555555</v>
      </c>
      <c r="H64">
        <v>802.93899999999996</v>
      </c>
      <c r="I64" t="s">
        <v>4728</v>
      </c>
      <c r="J64" t="s">
        <v>42</v>
      </c>
      <c r="K64" t="s">
        <v>6619</v>
      </c>
      <c r="L64">
        <v>1</v>
      </c>
      <c r="M64" t="s">
        <v>69</v>
      </c>
      <c r="N64" t="s">
        <v>9454</v>
      </c>
      <c r="R64" s="2" t="str">
        <f t="shared" si="0"/>
        <v>Fawzan Zan Barrage</v>
      </c>
      <c r="T64" s="45" t="s">
        <v>1718</v>
      </c>
      <c r="U64" s="173" t="str" cm="1">
        <f t="array" ref="U64">_xlfn.LET(_xlpm.Agent, TRIM(T64),_xlpm.LastAgent,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7.0 | Surveys: 2 |Scores: 10, 4</v>
      </c>
      <c r="V64" s="26"/>
      <c r="W64" s="27">
        <f t="shared" si="1"/>
        <v>2</v>
      </c>
      <c r="X64" s="27">
        <f t="shared" si="2"/>
        <v>2</v>
      </c>
      <c r="Y64" s="27" t="str" cm="1">
        <f t="array" ref="Y64">_xlfn.LET(_xlpm.Avg, AVERAGEIF($R$2:$R$10000, TRIM(T64), $L$2:$L$10000)*10,IFERROR(_xlfn.IFS(_xlpm.Avg &gt;= 9,"Excellent",_xlpm.Avg &gt;= 8,"Good",_xlpm.Avg &gt;= 7,"Fair",TRUE,"Needs Improvement"),"—"))</f>
        <v>Fair</v>
      </c>
      <c r="Z64" s="175" t="str">
        <f t="shared" si="3"/>
        <v>70%</v>
      </c>
    </row>
    <row r="65" spans="1:26" x14ac:dyDescent="0.25">
      <c r="A65" t="s">
        <v>9372</v>
      </c>
      <c r="C65" t="s">
        <v>9373</v>
      </c>
      <c r="D65" t="s">
        <v>2700</v>
      </c>
      <c r="E65" t="s">
        <v>2132</v>
      </c>
      <c r="F65" t="s">
        <v>5127</v>
      </c>
      <c r="G65" s="104">
        <v>46147.591666666667</v>
      </c>
      <c r="H65">
        <v>781.58500000000004</v>
      </c>
      <c r="I65" t="s">
        <v>4728</v>
      </c>
      <c r="J65" t="s">
        <v>42</v>
      </c>
      <c r="K65" t="s">
        <v>9375</v>
      </c>
      <c r="L65">
        <v>1</v>
      </c>
      <c r="M65" t="s">
        <v>69</v>
      </c>
      <c r="N65" t="s">
        <v>9455</v>
      </c>
      <c r="R65" s="2" t="str">
        <f t="shared" si="0"/>
        <v>Rafia Nasir</v>
      </c>
      <c r="T65" s="45" t="s">
        <v>2453</v>
      </c>
      <c r="U65" s="173" t="str" cm="1">
        <f t="array" ref="U65">_xlfn.LET(_xlpm.Agent, TRIM(T65),_xlpm.LastAgent,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10.0 | Surveys: 1 |Scores: 10</v>
      </c>
      <c r="V65" s="26"/>
      <c r="W65" s="27">
        <f t="shared" si="1"/>
        <v>1</v>
      </c>
      <c r="X65" s="27">
        <f t="shared" si="2"/>
        <v>1</v>
      </c>
      <c r="Y65" s="27" t="str" cm="1">
        <f t="array" ref="Y65">_xlfn.LET(_xlpm.Avg, AVERAGEIF($R$2:$R$10000, TRIM(T65), $L$2:$L$10000)*10,IFERROR(_xlfn.IFS(_xlpm.Avg &gt;= 9,"Excellent",_xlpm.Avg &gt;= 8,"Good",_xlpm.Avg &gt;= 7,"Fair",TRUE,"Needs Improvement"),"—"))</f>
        <v>Excellent</v>
      </c>
      <c r="Z65" s="175" t="str">
        <f t="shared" si="3"/>
        <v>100%</v>
      </c>
    </row>
    <row r="66" spans="1:26" x14ac:dyDescent="0.25">
      <c r="A66" t="s">
        <v>9372</v>
      </c>
      <c r="C66" t="s">
        <v>9373</v>
      </c>
      <c r="D66" t="s">
        <v>2700</v>
      </c>
      <c r="E66" t="s">
        <v>1268</v>
      </c>
      <c r="F66" t="s">
        <v>4890</v>
      </c>
      <c r="G66" s="104">
        <v>46147.591666666667</v>
      </c>
      <c r="H66">
        <v>1050.67</v>
      </c>
      <c r="I66" t="s">
        <v>4728</v>
      </c>
      <c r="J66" t="s">
        <v>42</v>
      </c>
      <c r="K66" t="s">
        <v>6621</v>
      </c>
      <c r="L66">
        <v>1</v>
      </c>
      <c r="M66" t="s">
        <v>69</v>
      </c>
      <c r="N66" t="s">
        <v>9456</v>
      </c>
      <c r="R66" s="2" t="str">
        <f t="shared" si="0"/>
        <v>Janiese Young</v>
      </c>
      <c r="T66" s="45" t="s">
        <v>2051</v>
      </c>
      <c r="U66" s="173" t="str" cm="1">
        <f t="array" ref="U66">_xlfn.LET(_xlpm.Agent, TRIM(T66),_xlpm.LastAgent,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2.0 | Surveys: 1 |Scores: 2</v>
      </c>
      <c r="V66" s="26"/>
      <c r="W66" s="27">
        <f t="shared" si="1"/>
        <v>1</v>
      </c>
      <c r="X66" s="27">
        <f t="shared" si="2"/>
        <v>1</v>
      </c>
      <c r="Y66" s="27" t="str" cm="1">
        <f t="array" ref="Y66">_xlfn.LET(_xlpm.Avg, AVERAGEIF($R$2:$R$10000, TRIM(T66), $L$2:$L$10000)*10,IFERROR(_xlfn.IFS(_xlpm.Avg &gt;= 9,"Excellent",_xlpm.Avg &gt;= 8,"Good",_xlpm.Avg &gt;= 7,"Fair",TRUE,"Needs Improvement"),"—"))</f>
        <v>Needs Improvement</v>
      </c>
      <c r="Z66" s="175" t="str">
        <f t="shared" si="3"/>
        <v>20%</v>
      </c>
    </row>
    <row r="67" spans="1:26" x14ac:dyDescent="0.25">
      <c r="A67" t="s">
        <v>9372</v>
      </c>
      <c r="C67" t="s">
        <v>9373</v>
      </c>
      <c r="D67" t="s">
        <v>2700</v>
      </c>
      <c r="E67" t="s">
        <v>274</v>
      </c>
      <c r="F67" t="s">
        <v>9457</v>
      </c>
      <c r="G67" s="104">
        <v>46147.591666666667</v>
      </c>
      <c r="H67">
        <v>1900.232</v>
      </c>
      <c r="I67" t="s">
        <v>4728</v>
      </c>
      <c r="J67" t="s">
        <v>42</v>
      </c>
      <c r="K67" t="s">
        <v>6621</v>
      </c>
      <c r="L67">
        <v>1</v>
      </c>
      <c r="M67" t="s">
        <v>69</v>
      </c>
      <c r="N67" t="s">
        <v>9458</v>
      </c>
      <c r="R67" s="2" t="str">
        <f t="shared" ref="R67:R130" si="6">TRIM(IFERROR(_xlfn.TEXTAFTER(E67, ";", -1), E67))</f>
        <v>Alicia Shields</v>
      </c>
      <c r="T67" s="45" t="s">
        <v>2487</v>
      </c>
      <c r="U67" s="173" t="str" cm="1">
        <f t="array" ref="U67">_xlfn.LET(_xlpm.Agent, TRIM(T67),_xlpm.LastAgent,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10.0 | Surveys: 2 |Scores: 10, 10</v>
      </c>
      <c r="V67" s="26"/>
      <c r="W67" s="27">
        <f t="shared" ref="W67:W130" si="7">COUNTIF($R$2:$R$10000, TRIM(T67))</f>
        <v>2</v>
      </c>
      <c r="X67" s="27">
        <f t="shared" ref="X67:X130" si="8">COUNTIF($R$2:$R$10000, TRIM(T67))</f>
        <v>2</v>
      </c>
      <c r="Y67" s="27" t="str" cm="1">
        <f t="array" ref="Y67">_xlfn.LET(_xlpm.Avg, AVERAGEIF($R$2:$R$10000, TRIM(T67), $L$2:$L$10000)*10,IFERROR(_xlfn.IFS(_xlpm.Avg &gt;= 9,"Excellent",_xlpm.Avg &gt;= 8,"Good",_xlpm.Avg &gt;= 7,"Fair",TRUE,"Needs Improvement"),"—"))</f>
        <v>Excellent</v>
      </c>
      <c r="Z67" s="175" t="str">
        <f t="shared" ref="Z67:Z130" si="9">_xlfn.LET(_xlpm.Avg, AVERAGEIF($R$2:$R$10000, TRIM(T67), $L$2:$L$10000)*10,IFERROR(TEXT(_xlpm.Avg/10,"0%"), "—"))</f>
        <v>100%</v>
      </c>
    </row>
    <row r="68" spans="1:26" x14ac:dyDescent="0.25">
      <c r="A68" t="s">
        <v>9372</v>
      </c>
      <c r="C68" t="s">
        <v>9373</v>
      </c>
      <c r="D68" t="s">
        <v>2700</v>
      </c>
      <c r="E68" t="s">
        <v>9459</v>
      </c>
      <c r="F68" t="s">
        <v>4763</v>
      </c>
      <c r="G68" s="104">
        <v>46147.595833333333</v>
      </c>
      <c r="H68">
        <v>1167.723</v>
      </c>
      <c r="I68" t="s">
        <v>4728</v>
      </c>
      <c r="J68" t="s">
        <v>42</v>
      </c>
      <c r="K68" t="s">
        <v>9375</v>
      </c>
      <c r="L68">
        <v>1</v>
      </c>
      <c r="M68" t="s">
        <v>69</v>
      </c>
      <c r="N68" t="s">
        <v>9460</v>
      </c>
      <c r="R68" s="2" t="str">
        <f t="shared" si="6"/>
        <v>Raul Tejeda</v>
      </c>
      <c r="T68" s="45" t="s">
        <v>2069</v>
      </c>
      <c r="U68" s="173" t="str" cm="1">
        <f t="array" ref="U68">_xlfn.LET(_xlpm.Agent, TRIM(T68),_xlpm.LastAgent,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10.0 | Surveys: 1 |Scores: 10</v>
      </c>
      <c r="V68" s="26"/>
      <c r="W68" s="27">
        <f t="shared" si="7"/>
        <v>1</v>
      </c>
      <c r="X68" s="27">
        <f t="shared" si="8"/>
        <v>1</v>
      </c>
      <c r="Y68" s="27" t="str" cm="1">
        <f t="array" ref="Y68">_xlfn.LET(_xlpm.Avg, AVERAGEIF($R$2:$R$10000, TRIM(T68), $L$2:$L$10000)*10,IFERROR(_xlfn.IFS(_xlpm.Avg &gt;= 9,"Excellent",_xlpm.Avg &gt;= 8,"Good",_xlpm.Avg &gt;= 7,"Fair",TRUE,"Needs Improvement"),"—"))</f>
        <v>Excellent</v>
      </c>
      <c r="Z68" s="175" t="str">
        <f t="shared" si="9"/>
        <v>100%</v>
      </c>
    </row>
    <row r="69" spans="1:26" x14ac:dyDescent="0.25">
      <c r="A69" t="s">
        <v>9372</v>
      </c>
      <c r="C69" t="s">
        <v>9373</v>
      </c>
      <c r="D69" t="s">
        <v>2700</v>
      </c>
      <c r="E69" t="s">
        <v>573</v>
      </c>
      <c r="F69" t="s">
        <v>9461</v>
      </c>
      <c r="G69" s="104">
        <v>46147.599305555559</v>
      </c>
      <c r="H69">
        <v>1363.8150000000001</v>
      </c>
      <c r="I69" t="s">
        <v>4728</v>
      </c>
      <c r="J69" t="s">
        <v>42</v>
      </c>
      <c r="K69" t="s">
        <v>6644</v>
      </c>
      <c r="L69">
        <v>1</v>
      </c>
      <c r="M69" t="s">
        <v>69</v>
      </c>
      <c r="N69" t="s">
        <v>9462</v>
      </c>
      <c r="R69" s="2" t="str">
        <f t="shared" si="6"/>
        <v>Bryant Clay</v>
      </c>
      <c r="T69" s="45" t="s">
        <v>2497</v>
      </c>
      <c r="U69" s="173" t="str" cm="1">
        <f t="array" ref="U69">_xlfn.LET(_xlpm.Agent, TRIM(T69),_xlpm.LastAgent,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10.0 | Surveys: 2 |Scores: 10, 10</v>
      </c>
      <c r="V69" s="26"/>
      <c r="W69" s="27">
        <f t="shared" si="7"/>
        <v>2</v>
      </c>
      <c r="X69" s="27">
        <f t="shared" si="8"/>
        <v>2</v>
      </c>
      <c r="Y69" s="27" t="str" cm="1">
        <f t="array" ref="Y69">_xlfn.LET(_xlpm.Avg, AVERAGEIF($R$2:$R$10000, TRIM(T69), $L$2:$L$10000)*10,IFERROR(_xlfn.IFS(_xlpm.Avg &gt;= 9,"Excellent",_xlpm.Avg &gt;= 8,"Good",_xlpm.Avg &gt;= 7,"Fair",TRUE,"Needs Improvement"),"—"))</f>
        <v>Excellent</v>
      </c>
      <c r="Z69" s="175" t="str">
        <f t="shared" si="9"/>
        <v>100%</v>
      </c>
    </row>
    <row r="70" spans="1:26" x14ac:dyDescent="0.25">
      <c r="A70" t="s">
        <v>9372</v>
      </c>
      <c r="C70" t="s">
        <v>9373</v>
      </c>
      <c r="D70" t="s">
        <v>2700</v>
      </c>
      <c r="E70" t="s">
        <v>1329</v>
      </c>
      <c r="F70" t="s">
        <v>5888</v>
      </c>
      <c r="G70" s="104">
        <v>46147.602083333331</v>
      </c>
      <c r="H70">
        <v>1597.27</v>
      </c>
      <c r="I70" t="s">
        <v>4728</v>
      </c>
      <c r="J70" t="s">
        <v>42</v>
      </c>
      <c r="K70" t="s">
        <v>6619</v>
      </c>
      <c r="L70">
        <v>1</v>
      </c>
      <c r="M70" t="s">
        <v>69</v>
      </c>
      <c r="N70" t="s">
        <v>9463</v>
      </c>
      <c r="R70" s="2" t="str">
        <f t="shared" si="6"/>
        <v>Jennifer Potter</v>
      </c>
      <c r="T70" s="45" t="s">
        <v>2265</v>
      </c>
      <c r="U70" s="173" t="str" cm="1">
        <f t="array" ref="U70">_xlfn.LET(_xlpm.Agent, TRIM(T70),_xlpm.LastAgent,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2.0 | Surveys: 1 |Scores: 2</v>
      </c>
      <c r="V70" s="26"/>
      <c r="W70" s="27">
        <f t="shared" si="7"/>
        <v>1</v>
      </c>
      <c r="X70" s="27">
        <f t="shared" si="8"/>
        <v>1</v>
      </c>
      <c r="Y70" s="27" t="str" cm="1">
        <f t="array" ref="Y70">_xlfn.LET(_xlpm.Avg, AVERAGEIF($R$2:$R$10000, TRIM(T70), $L$2:$L$10000)*10,IFERROR(_xlfn.IFS(_xlpm.Avg &gt;= 9,"Excellent",_xlpm.Avg &gt;= 8,"Good",_xlpm.Avg &gt;= 7,"Fair",TRUE,"Needs Improvement"),"—"))</f>
        <v>Needs Improvement</v>
      </c>
      <c r="Z70" s="175" t="str">
        <f t="shared" si="9"/>
        <v>20%</v>
      </c>
    </row>
    <row r="71" spans="1:26" x14ac:dyDescent="0.25">
      <c r="A71" t="s">
        <v>9372</v>
      </c>
      <c r="C71" t="s">
        <v>9373</v>
      </c>
      <c r="D71" t="s">
        <v>2700</v>
      </c>
      <c r="E71" t="s">
        <v>371</v>
      </c>
      <c r="F71" t="s">
        <v>4988</v>
      </c>
      <c r="G71" s="104">
        <v>46147.604166666664</v>
      </c>
      <c r="H71">
        <v>1024.9490000000001</v>
      </c>
      <c r="I71" t="s">
        <v>4728</v>
      </c>
      <c r="J71" t="s">
        <v>42</v>
      </c>
      <c r="K71" t="s">
        <v>6619</v>
      </c>
      <c r="L71">
        <v>1</v>
      </c>
      <c r="M71" t="s">
        <v>69</v>
      </c>
      <c r="N71" t="s">
        <v>9464</v>
      </c>
      <c r="R71" s="2" t="str">
        <f t="shared" si="6"/>
        <v>Angel Scarbrough</v>
      </c>
      <c r="T71" s="45" t="s">
        <v>2158</v>
      </c>
      <c r="U71" s="173" t="str" cm="1">
        <f t="array" ref="U71">_xlfn.LET(_xlpm.Agent, TRIM(T71),_xlpm.LastAgent,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7.0 | Surveys: 1 |Scores: 7</v>
      </c>
      <c r="V71" s="26"/>
      <c r="W71" s="27">
        <f t="shared" si="7"/>
        <v>1</v>
      </c>
      <c r="X71" s="27">
        <f t="shared" si="8"/>
        <v>1</v>
      </c>
      <c r="Y71" s="27" t="str" cm="1">
        <f t="array" ref="Y71">_xlfn.LET(_xlpm.Avg, AVERAGEIF($R$2:$R$10000, TRIM(T71), $L$2:$L$10000)*10,IFERROR(_xlfn.IFS(_xlpm.Avg &gt;= 9,"Excellent",_xlpm.Avg &gt;= 8,"Good",_xlpm.Avg &gt;= 7,"Fair",TRUE,"Needs Improvement"),"—"))</f>
        <v>Fair</v>
      </c>
      <c r="Z71" s="175" t="str">
        <f t="shared" si="9"/>
        <v>70%</v>
      </c>
    </row>
    <row r="72" spans="1:26" x14ac:dyDescent="0.25">
      <c r="A72" t="s">
        <v>9372</v>
      </c>
      <c r="C72" t="s">
        <v>9373</v>
      </c>
      <c r="D72" t="s">
        <v>2700</v>
      </c>
      <c r="E72" t="s">
        <v>2419</v>
      </c>
      <c r="F72" t="s">
        <v>5875</v>
      </c>
      <c r="G72" s="104">
        <v>46147.606249999997</v>
      </c>
      <c r="H72">
        <v>79.841999999999999</v>
      </c>
      <c r="I72" t="s">
        <v>4728</v>
      </c>
      <c r="J72" t="s">
        <v>42</v>
      </c>
      <c r="K72" t="s">
        <v>4756</v>
      </c>
      <c r="L72">
        <v>1</v>
      </c>
      <c r="M72" t="s">
        <v>69</v>
      </c>
      <c r="N72" t="s">
        <v>9465</v>
      </c>
      <c r="R72" s="2" t="str">
        <f t="shared" si="6"/>
        <v>Stephen Elliott</v>
      </c>
      <c r="T72" s="45" t="s">
        <v>72</v>
      </c>
      <c r="U72" s="173" t="str" cm="1">
        <f t="array" ref="U72">_xlfn.LET(_xlpm.Agent, TRIM(T72),_xlpm.LastAgent,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5.0 | Surveys: 1 |Scores: 5</v>
      </c>
      <c r="V72" s="26"/>
      <c r="W72" s="27">
        <f t="shared" si="7"/>
        <v>1</v>
      </c>
      <c r="X72" s="27">
        <f t="shared" si="8"/>
        <v>1</v>
      </c>
      <c r="Y72" s="27" t="str" cm="1">
        <f t="array" ref="Y72">_xlfn.LET(_xlpm.Avg, AVERAGEIF($R$2:$R$10000, TRIM(T72), $L$2:$L$10000)*10,IFERROR(_xlfn.IFS(_xlpm.Avg &gt;= 9,"Excellent",_xlpm.Avg &gt;= 8,"Good",_xlpm.Avg &gt;= 7,"Fair",TRUE,"Needs Improvement"),"—"))</f>
        <v>Needs Improvement</v>
      </c>
      <c r="Z72" s="175" t="str">
        <f t="shared" si="9"/>
        <v>50%</v>
      </c>
    </row>
    <row r="73" spans="1:26" x14ac:dyDescent="0.25">
      <c r="A73" t="s">
        <v>9372</v>
      </c>
      <c r="C73" t="s">
        <v>9373</v>
      </c>
      <c r="D73" t="s">
        <v>2700</v>
      </c>
      <c r="E73" t="s">
        <v>9466</v>
      </c>
      <c r="F73" t="s">
        <v>5246</v>
      </c>
      <c r="G73" s="104">
        <v>46147.609027777777</v>
      </c>
      <c r="H73">
        <v>722.64300000000003</v>
      </c>
      <c r="I73" t="s">
        <v>4728</v>
      </c>
      <c r="J73" t="s">
        <v>42</v>
      </c>
      <c r="K73" t="s">
        <v>6619</v>
      </c>
      <c r="L73">
        <v>1</v>
      </c>
      <c r="M73" t="s">
        <v>69</v>
      </c>
      <c r="N73" t="s">
        <v>9467</v>
      </c>
      <c r="R73" s="2" t="str">
        <f t="shared" si="6"/>
        <v>Chris Wright</v>
      </c>
      <c r="T73" s="45" t="s">
        <v>253</v>
      </c>
      <c r="U73" s="173" t="str" cm="1">
        <f t="array" ref="U73">_xlfn.LET(_xlpm.Agent, TRIM(T73),_xlpm.LastAgent,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6.0 | Surveys: 4 |Scores: 6, 10, 2, 6</v>
      </c>
      <c r="V73" s="26"/>
      <c r="W73" s="27">
        <f t="shared" si="7"/>
        <v>4</v>
      </c>
      <c r="X73" s="27">
        <f t="shared" si="8"/>
        <v>4</v>
      </c>
      <c r="Y73" s="27" t="str" cm="1">
        <f t="array" ref="Y73">_xlfn.LET(_xlpm.Avg, AVERAGEIF($R$2:$R$10000, TRIM(T73), $L$2:$L$10000)*10,IFERROR(_xlfn.IFS(_xlpm.Avg &gt;= 9,"Excellent",_xlpm.Avg &gt;= 8,"Good",_xlpm.Avg &gt;= 7,"Fair",TRUE,"Needs Improvement"),"—"))</f>
        <v>Needs Improvement</v>
      </c>
      <c r="Z73" s="175" t="str">
        <f t="shared" si="9"/>
        <v>60%</v>
      </c>
    </row>
    <row r="74" spans="1:26" x14ac:dyDescent="0.25">
      <c r="A74" t="s">
        <v>9372</v>
      </c>
      <c r="C74" t="s">
        <v>9373</v>
      </c>
      <c r="D74" t="s">
        <v>2700</v>
      </c>
      <c r="E74" t="s">
        <v>2166</v>
      </c>
      <c r="F74" t="s">
        <v>6816</v>
      </c>
      <c r="G74" s="104">
        <v>46147.612500000003</v>
      </c>
      <c r="H74">
        <v>335.61599999999999</v>
      </c>
      <c r="I74" t="s">
        <v>4728</v>
      </c>
      <c r="J74" t="s">
        <v>42</v>
      </c>
      <c r="K74" t="s">
        <v>9468</v>
      </c>
      <c r="L74">
        <v>1</v>
      </c>
      <c r="M74" t="s">
        <v>69</v>
      </c>
      <c r="N74" t="s">
        <v>9469</v>
      </c>
      <c r="R74" s="2" t="str">
        <f t="shared" si="6"/>
        <v>Regan Ransome</v>
      </c>
      <c r="T74" s="45" t="s">
        <v>9517</v>
      </c>
      <c r="U74" s="173" t="str" cm="1">
        <f t="array" ref="U74">_xlfn.LET(_xlpm.Agent, TRIM(T74),_xlpm.LastAgent,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4.0 | Surveys: 1 |Scores: 4</v>
      </c>
      <c r="V74" s="26"/>
      <c r="W74" s="27">
        <f t="shared" si="7"/>
        <v>1</v>
      </c>
      <c r="X74" s="27">
        <f t="shared" si="8"/>
        <v>1</v>
      </c>
      <c r="Y74" s="27" t="str" cm="1">
        <f t="array" ref="Y74">_xlfn.LET(_xlpm.Avg, AVERAGEIF($R$2:$R$10000, TRIM(T74), $L$2:$L$10000)*10,IFERROR(_xlfn.IFS(_xlpm.Avg &gt;= 9,"Excellent",_xlpm.Avg &gt;= 8,"Good",_xlpm.Avg &gt;= 7,"Fair",TRUE,"Needs Improvement"),"—"))</f>
        <v>Needs Improvement</v>
      </c>
      <c r="Z74" s="175" t="str">
        <f t="shared" si="9"/>
        <v>40%</v>
      </c>
    </row>
    <row r="75" spans="1:26" x14ac:dyDescent="0.25">
      <c r="A75" t="s">
        <v>9372</v>
      </c>
      <c r="C75" t="s">
        <v>9373</v>
      </c>
      <c r="D75" t="s">
        <v>2700</v>
      </c>
      <c r="E75" t="s">
        <v>9470</v>
      </c>
      <c r="F75" t="s">
        <v>5015</v>
      </c>
      <c r="G75" s="104">
        <v>46147.615277777775</v>
      </c>
      <c r="H75">
        <v>812.11699999999996</v>
      </c>
      <c r="I75" t="s">
        <v>4728</v>
      </c>
      <c r="J75" t="s">
        <v>4790</v>
      </c>
      <c r="K75" t="s">
        <v>9402</v>
      </c>
      <c r="L75">
        <v>1</v>
      </c>
      <c r="M75" t="s">
        <v>69</v>
      </c>
      <c r="N75" t="s">
        <v>9471</v>
      </c>
      <c r="R75" s="2" t="str">
        <f t="shared" si="6"/>
        <v>Danielle McMullan</v>
      </c>
      <c r="T75" s="45" t="s">
        <v>1262</v>
      </c>
      <c r="U75" s="173" t="str" cm="1">
        <f t="array" ref="U75">_xlfn.LET(_xlpm.Agent, TRIM(T75),_xlpm.LastAgent,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2.0 | Surveys: 1 |Scores: 2</v>
      </c>
      <c r="V75" s="26"/>
      <c r="W75" s="27">
        <f t="shared" si="7"/>
        <v>1</v>
      </c>
      <c r="X75" s="27">
        <f t="shared" si="8"/>
        <v>1</v>
      </c>
      <c r="Y75" s="27" t="str" cm="1">
        <f t="array" ref="Y75">_xlfn.LET(_xlpm.Avg, AVERAGEIF($R$2:$R$10000, TRIM(T75), $L$2:$L$10000)*10,IFERROR(_xlfn.IFS(_xlpm.Avg &gt;= 9,"Excellent",_xlpm.Avg &gt;= 8,"Good",_xlpm.Avg &gt;= 7,"Fair",TRUE,"Needs Improvement"),"—"))</f>
        <v>Needs Improvement</v>
      </c>
      <c r="Z75" s="175" t="str">
        <f t="shared" si="9"/>
        <v>20%</v>
      </c>
    </row>
    <row r="76" spans="1:26" x14ac:dyDescent="0.25">
      <c r="A76" t="s">
        <v>9372</v>
      </c>
      <c r="C76" t="s">
        <v>9373</v>
      </c>
      <c r="D76" t="s">
        <v>2700</v>
      </c>
      <c r="E76" t="s">
        <v>512</v>
      </c>
      <c r="F76" t="s">
        <v>4988</v>
      </c>
      <c r="G76" s="104">
        <v>46147.618055555555</v>
      </c>
      <c r="H76">
        <v>108.193</v>
      </c>
      <c r="I76" t="s">
        <v>4728</v>
      </c>
      <c r="J76" t="s">
        <v>42</v>
      </c>
      <c r="K76" t="s">
        <v>4756</v>
      </c>
      <c r="L76">
        <v>0.2</v>
      </c>
      <c r="M76" t="s">
        <v>4600</v>
      </c>
      <c r="N76" t="s">
        <v>9472</v>
      </c>
      <c r="R76" s="2" t="str">
        <f t="shared" si="6"/>
        <v>Bradlee Kepley</v>
      </c>
      <c r="T76" s="45" t="s">
        <v>402</v>
      </c>
      <c r="U76" s="173" t="str" cm="1">
        <f t="array" ref="U76">_xlfn.LET(_xlpm.Agent, TRIM(T76),_xlpm.LastAgent,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7.0 | Surveys: 1 |Scores: 7</v>
      </c>
      <c r="V76" s="26"/>
      <c r="W76" s="27">
        <f t="shared" si="7"/>
        <v>1</v>
      </c>
      <c r="X76" s="27">
        <f t="shared" si="8"/>
        <v>1</v>
      </c>
      <c r="Y76" s="27" t="str" cm="1">
        <f t="array" ref="Y76">_xlfn.LET(_xlpm.Avg, AVERAGEIF($R$2:$R$10000, TRIM(T76), $L$2:$L$10000)*10,IFERROR(_xlfn.IFS(_xlpm.Avg &gt;= 9,"Excellent",_xlpm.Avg &gt;= 8,"Good",_xlpm.Avg &gt;= 7,"Fair",TRUE,"Needs Improvement"),"—"))</f>
        <v>Fair</v>
      </c>
      <c r="Z76" s="175" t="str">
        <f t="shared" si="9"/>
        <v>70%</v>
      </c>
    </row>
    <row r="77" spans="1:26" x14ac:dyDescent="0.25">
      <c r="A77" t="s">
        <v>9372</v>
      </c>
      <c r="C77" t="s">
        <v>9373</v>
      </c>
      <c r="D77" t="s">
        <v>2700</v>
      </c>
      <c r="E77" t="s">
        <v>1302</v>
      </c>
      <c r="F77" t="s">
        <v>4988</v>
      </c>
      <c r="G77" s="104">
        <v>46147.620138888888</v>
      </c>
      <c r="H77">
        <v>93.191000000000003</v>
      </c>
      <c r="I77" t="s">
        <v>4728</v>
      </c>
      <c r="J77" t="s">
        <v>42</v>
      </c>
      <c r="K77" t="s">
        <v>4756</v>
      </c>
      <c r="L77">
        <v>0.2</v>
      </c>
      <c r="M77" t="s">
        <v>4600</v>
      </c>
      <c r="N77" t="s">
        <v>9473</v>
      </c>
      <c r="R77" s="2" t="str">
        <f t="shared" si="6"/>
        <v>Javier Martinez</v>
      </c>
      <c r="T77" s="45" t="s">
        <v>312</v>
      </c>
      <c r="U77" s="173" t="str" cm="1">
        <f t="array" ref="U77">_xlfn.LET(_xlpm.Agent, TRIM(T77),_xlpm.LastAgent,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10.0 | Surveys: 1 |Scores: 10</v>
      </c>
      <c r="V77" s="26"/>
      <c r="W77" s="27">
        <f t="shared" si="7"/>
        <v>1</v>
      </c>
      <c r="X77" s="27">
        <f t="shared" si="8"/>
        <v>1</v>
      </c>
      <c r="Y77" s="27" t="str" cm="1">
        <f t="array" ref="Y77">_xlfn.LET(_xlpm.Avg, AVERAGEIF($R$2:$R$10000, TRIM(T77), $L$2:$L$10000)*10,IFERROR(_xlfn.IFS(_xlpm.Avg &gt;= 9,"Excellent",_xlpm.Avg &gt;= 8,"Good",_xlpm.Avg &gt;= 7,"Fair",TRUE,"Needs Improvement"),"—"))</f>
        <v>Excellent</v>
      </c>
      <c r="Z77" s="175" t="str">
        <f t="shared" si="9"/>
        <v>100%</v>
      </c>
    </row>
    <row r="78" spans="1:26" x14ac:dyDescent="0.25">
      <c r="A78" t="s">
        <v>9372</v>
      </c>
      <c r="C78" t="s">
        <v>9373</v>
      </c>
      <c r="D78" t="s">
        <v>2700</v>
      </c>
      <c r="E78" t="s">
        <v>1266</v>
      </c>
      <c r="F78" t="s">
        <v>4901</v>
      </c>
      <c r="G78" s="104">
        <v>46147.62222222222</v>
      </c>
      <c r="H78">
        <v>1415.9449999999999</v>
      </c>
      <c r="I78" t="s">
        <v>4728</v>
      </c>
      <c r="J78" t="s">
        <v>42</v>
      </c>
      <c r="K78" t="s">
        <v>6644</v>
      </c>
      <c r="L78">
        <v>1</v>
      </c>
      <c r="M78" t="s">
        <v>69</v>
      </c>
      <c r="N78" t="s">
        <v>9474</v>
      </c>
      <c r="R78" s="2" t="str">
        <f t="shared" si="6"/>
        <v>Janeshia Cook</v>
      </c>
      <c r="T78" s="45" t="s">
        <v>181</v>
      </c>
      <c r="U78" s="173" t="str" cm="1">
        <f t="array" ref="U78">_xlfn.LET(_xlpm.Agent, TRIM(T78),_xlpm.LastAgent,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10.0 | Surveys: 1 |Scores: 10</v>
      </c>
      <c r="V78" s="26"/>
      <c r="W78" s="27">
        <f t="shared" si="7"/>
        <v>1</v>
      </c>
      <c r="X78" s="27">
        <f t="shared" si="8"/>
        <v>1</v>
      </c>
      <c r="Y78" s="27" t="str" cm="1">
        <f t="array" ref="Y78">_xlfn.LET(_xlpm.Avg, AVERAGEIF($R$2:$R$10000, TRIM(T78), $L$2:$L$10000)*10,IFERROR(_xlfn.IFS(_xlpm.Avg &gt;= 9,"Excellent",_xlpm.Avg &gt;= 8,"Good",_xlpm.Avg &gt;= 7,"Fair",TRUE,"Needs Improvement"),"—"))</f>
        <v>Excellent</v>
      </c>
      <c r="Z78" s="175" t="str">
        <f t="shared" si="9"/>
        <v>100%</v>
      </c>
    </row>
    <row r="79" spans="1:26" x14ac:dyDescent="0.25">
      <c r="A79" t="s">
        <v>9372</v>
      </c>
      <c r="C79" t="s">
        <v>9373</v>
      </c>
      <c r="D79" t="s">
        <v>2700</v>
      </c>
      <c r="E79" t="s">
        <v>2132</v>
      </c>
      <c r="F79" t="s">
        <v>4954</v>
      </c>
      <c r="G79" s="104">
        <v>46147.625</v>
      </c>
      <c r="H79">
        <v>764.76599999999996</v>
      </c>
      <c r="I79" t="s">
        <v>4728</v>
      </c>
      <c r="J79" t="s">
        <v>42</v>
      </c>
      <c r="K79" t="s">
        <v>6619</v>
      </c>
      <c r="L79">
        <v>1</v>
      </c>
      <c r="M79" t="s">
        <v>69</v>
      </c>
      <c r="N79" t="s">
        <v>9475</v>
      </c>
      <c r="R79" s="2" t="str">
        <f t="shared" si="6"/>
        <v>Rafia Nasir</v>
      </c>
      <c r="T79" s="45" t="s">
        <v>724</v>
      </c>
      <c r="U79" s="173" t="str" cm="1">
        <f t="array" ref="U79">_xlfn.LET(_xlpm.Agent, TRIM(T79),_xlpm.LastAgent, TRIM(IFERROR(_xlfn.TEXTAFTER($E$2:$E$10000, ";", -1), $E$2:$E$10000)),_xlpm.ScoresCol, $L$2:$L$10000,_xlpm.Count, SUMPRODUCT(--(_xlpm.LastAgent=_xlpm.Agent)),_xlpm.AvgDecimal, IF(_xlpm.Count=0, 0, SUMPRODUCT(--(_xlpm.LastAgent=_xlpm.Agent), _xlpm.ScoresCol) / _xlpm.Count),_xlpm.AvgScore, _xlpm.AvgDecimal * 10,_xlpm.IndividualScores, IFERROR(_xlfn._xlws.FILTER(_xlpm.ScoresCol*10, _xlpm.LastAgent=_xlpm.Agent), ""),IFERROR("Avg: " &amp; TEXT(_xlpm.AvgScore, "0.0") &amp;" | Surveys: " &amp; _xlpm.Count &amp;" |Scores: " &amp; _xlfn.TEXTJOIN(", ", TRUE, _xlpm.IndividualScores),"No Surveys"))</f>
        <v>Avg: 10.0 | Surveys: 1 |Scores: 10</v>
      </c>
      <c r="V79" s="26"/>
      <c r="W79" s="27">
        <f t="shared" si="7"/>
        <v>1</v>
      </c>
      <c r="X79" s="27">
        <f t="shared" si="8"/>
        <v>1</v>
      </c>
      <c r="Y79" s="27" t="str" cm="1">
        <f t="array" ref="Y79">_xlfn.LET(_xlpm.Avg, AVERAGEIF($R$2:$R$10000, TRIM(T79), $L$2:$L$10000)*10,IFERROR(_xlfn.IFS(_xlpm.Avg &gt;= 9,"Excellent",_xlpm.Avg &gt;= 8,"Good",_xlpm.Avg &gt;= 7,"Fair",TRUE,"Needs Improvement"),"—"))</f>
        <v>Excellent</v>
      </c>
      <c r="Z79" s="175" t="str">
        <f t="shared" si="9"/>
        <v>100%</v>
      </c>
    </row>
    <row r="80" spans="1:26" x14ac:dyDescent="0.25">
      <c r="A80" t="s">
        <v>9372</v>
      </c>
      <c r="C80" t="s">
        <v>9373</v>
      </c>
      <c r="D80" t="s">
        <v>2700</v>
      </c>
      <c r="E80" t="s">
        <v>9476</v>
      </c>
      <c r="F80" t="s">
        <v>5256</v>
      </c>
      <c r="G80" s="104">
        <v>46147.62777777778</v>
      </c>
      <c r="H80">
        <v>820.41600000000005</v>
      </c>
      <c r="I80" t="s">
        <v>4728</v>
      </c>
      <c r="J80" t="s">
        <v>9477</v>
      </c>
      <c r="K80" t="s">
        <v>4941</v>
      </c>
      <c r="L80">
        <v>1</v>
      </c>
      <c r="M80" t="s">
        <v>4600</v>
      </c>
      <c r="N80" t="s">
        <v>9478</v>
      </c>
      <c r="R80" s="2" t="str">
        <f t="shared" si="6"/>
        <v>Kellee Silva</v>
      </c>
      <c r="T80" s="45" t="s">
        <v>9560</v>
      </c>
      <c r="U80" s="13"/>
      <c r="V80" s="26"/>
      <c r="W80" s="27">
        <f t="shared" si="7"/>
        <v>9858</v>
      </c>
      <c r="X80" s="27">
        <f t="shared" si="8"/>
        <v>9858</v>
      </c>
      <c r="Y80" s="27" t="str" cm="1">
        <f t="array" ref="Y80">_xlfn.LET(_xlpm.Avg, AVERAGEIF($R$2:$R$10000, TRIM(T80), $L$2:$L$10000)*10,IFERROR(_xlfn.IFS(_xlpm.Avg &gt;= 9,"Excellent",_xlpm.Avg &gt;= 8,"Good",_xlpm.Avg &gt;= 7,"Fair",TRUE,"Needs Improvement"),"—"))</f>
        <v>—</v>
      </c>
      <c r="Z80" s="175" t="str">
        <f t="shared" si="9"/>
        <v>—</v>
      </c>
    </row>
    <row r="81" spans="1:26" x14ac:dyDescent="0.25">
      <c r="A81" t="s">
        <v>9372</v>
      </c>
      <c r="C81" t="s">
        <v>9373</v>
      </c>
      <c r="D81" t="s">
        <v>2700</v>
      </c>
      <c r="E81" t="s">
        <v>2327</v>
      </c>
      <c r="F81" t="s">
        <v>4782</v>
      </c>
      <c r="G81" s="104">
        <v>46147.634722222225</v>
      </c>
      <c r="H81">
        <v>825.50599999999997</v>
      </c>
      <c r="I81" t="s">
        <v>4728</v>
      </c>
      <c r="J81" t="s">
        <v>4790</v>
      </c>
      <c r="K81" t="s">
        <v>9402</v>
      </c>
      <c r="L81">
        <v>1</v>
      </c>
      <c r="M81" t="s">
        <v>69</v>
      </c>
      <c r="N81" t="s">
        <v>9479</v>
      </c>
      <c r="R81" s="2" t="str">
        <f t="shared" si="6"/>
        <v>Serena Figueroa</v>
      </c>
      <c r="T81" s="45"/>
      <c r="U81" s="13"/>
      <c r="V81" s="26"/>
      <c r="W81" s="27">
        <f t="shared" si="7"/>
        <v>9858</v>
      </c>
      <c r="X81" s="27">
        <f t="shared" si="8"/>
        <v>9858</v>
      </c>
      <c r="Y81" s="27" t="str" cm="1">
        <f t="array" ref="Y81">_xlfn.LET(_xlpm.Avg, AVERAGEIF($R$2:$R$10000, TRIM(T81), $L$2:$L$10000)*10,IFERROR(_xlfn.IFS(_xlpm.Avg &gt;= 9,"Excellent",_xlpm.Avg &gt;= 8,"Good",_xlpm.Avg &gt;= 7,"Fair",TRUE,"Needs Improvement"),"—"))</f>
        <v>—</v>
      </c>
      <c r="Z81" s="175" t="str">
        <f t="shared" si="9"/>
        <v>—</v>
      </c>
    </row>
    <row r="82" spans="1:26" x14ac:dyDescent="0.25">
      <c r="A82" t="s">
        <v>9372</v>
      </c>
      <c r="C82" t="s">
        <v>9373</v>
      </c>
      <c r="D82" t="s">
        <v>2700</v>
      </c>
      <c r="E82" t="s">
        <v>2508</v>
      </c>
      <c r="F82" t="s">
        <v>4999</v>
      </c>
      <c r="G82" s="104">
        <v>46147.63958333333</v>
      </c>
      <c r="H82">
        <v>1999.934</v>
      </c>
      <c r="I82" t="s">
        <v>4728</v>
      </c>
      <c r="J82" t="s">
        <v>42</v>
      </c>
      <c r="K82" t="s">
        <v>6621</v>
      </c>
      <c r="L82">
        <v>1</v>
      </c>
      <c r="M82" t="s">
        <v>69</v>
      </c>
      <c r="N82" t="s">
        <v>9480</v>
      </c>
      <c r="R82" s="2" t="str">
        <f t="shared" si="6"/>
        <v>Tiffany Bolduc</v>
      </c>
      <c r="T82" s="45"/>
      <c r="U82" s="13"/>
      <c r="V82" s="26"/>
      <c r="W82" s="27">
        <f t="shared" si="7"/>
        <v>9858</v>
      </c>
      <c r="X82" s="27">
        <f t="shared" si="8"/>
        <v>9858</v>
      </c>
      <c r="Y82" s="27" t="str" cm="1">
        <f t="array" ref="Y82">_xlfn.LET(_xlpm.Avg, AVERAGEIF($R$2:$R$10000, TRIM(T82), $L$2:$L$10000)*10,IFERROR(_xlfn.IFS(_xlpm.Avg &gt;= 9,"Excellent",_xlpm.Avg &gt;= 8,"Good",_xlpm.Avg &gt;= 7,"Fair",TRUE,"Needs Improvement"),"—"))</f>
        <v>—</v>
      </c>
      <c r="Z82" s="175" t="str">
        <f t="shared" si="9"/>
        <v>—</v>
      </c>
    </row>
    <row r="83" spans="1:26" x14ac:dyDescent="0.25">
      <c r="A83" t="s">
        <v>9372</v>
      </c>
      <c r="C83" t="s">
        <v>9373</v>
      </c>
      <c r="D83" t="s">
        <v>2700</v>
      </c>
      <c r="E83" t="s">
        <v>808</v>
      </c>
      <c r="F83" t="s">
        <v>5638</v>
      </c>
      <c r="G83" s="104">
        <v>46147.640277777777</v>
      </c>
      <c r="H83">
        <v>1583.6089999999999</v>
      </c>
      <c r="I83" t="s">
        <v>4728</v>
      </c>
      <c r="J83" t="s">
        <v>42</v>
      </c>
      <c r="K83" t="s">
        <v>6644</v>
      </c>
      <c r="L83">
        <v>1</v>
      </c>
      <c r="M83" t="s">
        <v>69</v>
      </c>
      <c r="N83" t="s">
        <v>9481</v>
      </c>
      <c r="R83" s="2" t="str">
        <f t="shared" si="6"/>
        <v>Darren Minarz</v>
      </c>
      <c r="T83" s="45"/>
      <c r="U83" s="13"/>
      <c r="V83" s="26"/>
      <c r="W83" s="27">
        <f t="shared" si="7"/>
        <v>9858</v>
      </c>
      <c r="X83" s="27">
        <f t="shared" si="8"/>
        <v>9858</v>
      </c>
      <c r="Y83" s="27" t="str" cm="1">
        <f t="array" ref="Y83">_xlfn.LET(_xlpm.Avg, AVERAGEIF($R$2:$R$10000, TRIM(T83), $L$2:$L$10000)*10,IFERROR(_xlfn.IFS(_xlpm.Avg &gt;= 9,"Excellent",_xlpm.Avg &gt;= 8,"Good",_xlpm.Avg &gt;= 7,"Fair",TRUE,"Needs Improvement"),"—"))</f>
        <v>—</v>
      </c>
      <c r="Z83" s="175" t="str">
        <f t="shared" si="9"/>
        <v>—</v>
      </c>
    </row>
    <row r="84" spans="1:26" x14ac:dyDescent="0.25">
      <c r="A84" t="s">
        <v>9372</v>
      </c>
      <c r="C84" t="s">
        <v>9373</v>
      </c>
      <c r="D84" t="s">
        <v>2700</v>
      </c>
      <c r="E84" t="s">
        <v>1718</v>
      </c>
      <c r="F84" t="s">
        <v>9482</v>
      </c>
      <c r="G84" s="104">
        <v>46147.64166666667</v>
      </c>
      <c r="H84">
        <v>139.22900000000001</v>
      </c>
      <c r="I84" t="s">
        <v>4761</v>
      </c>
      <c r="J84" t="s">
        <v>4787</v>
      </c>
      <c r="K84" t="s">
        <v>6632</v>
      </c>
      <c r="L84">
        <v>1</v>
      </c>
      <c r="M84" t="s">
        <v>4600</v>
      </c>
      <c r="N84" t="s">
        <v>9483</v>
      </c>
      <c r="R84" s="2" t="str">
        <f t="shared" si="6"/>
        <v>Linda Lenard</v>
      </c>
      <c r="T84" s="45"/>
      <c r="U84" s="13"/>
      <c r="V84" s="26"/>
      <c r="W84" s="27">
        <f t="shared" si="7"/>
        <v>9858</v>
      </c>
      <c r="X84" s="27">
        <f t="shared" si="8"/>
        <v>9858</v>
      </c>
      <c r="Y84" s="27" t="str" cm="1">
        <f t="array" ref="Y84">_xlfn.LET(_xlpm.Avg, AVERAGEIF($R$2:$R$10000, TRIM(T84), $L$2:$L$10000)*10,IFERROR(_xlfn.IFS(_xlpm.Avg &gt;= 9,"Excellent",_xlpm.Avg &gt;= 8,"Good",_xlpm.Avg &gt;= 7,"Fair",TRUE,"Needs Improvement"),"—"))</f>
        <v>—</v>
      </c>
      <c r="Z84" s="175" t="str">
        <f t="shared" si="9"/>
        <v>—</v>
      </c>
    </row>
    <row r="85" spans="1:26" x14ac:dyDescent="0.25">
      <c r="A85" t="s">
        <v>9372</v>
      </c>
      <c r="C85" t="s">
        <v>9373</v>
      </c>
      <c r="D85" t="s">
        <v>2700</v>
      </c>
      <c r="E85" t="s">
        <v>2453</v>
      </c>
      <c r="F85" t="s">
        <v>5168</v>
      </c>
      <c r="G85" s="104">
        <v>46147.643750000003</v>
      </c>
      <c r="H85">
        <v>711.33600000000001</v>
      </c>
      <c r="I85" t="s">
        <v>4728</v>
      </c>
      <c r="J85" t="s">
        <v>42</v>
      </c>
      <c r="K85" t="s">
        <v>9468</v>
      </c>
      <c r="L85">
        <v>1</v>
      </c>
      <c r="M85" t="s">
        <v>69</v>
      </c>
      <c r="N85" t="s">
        <v>9484</v>
      </c>
      <c r="R85" s="2" t="str">
        <f t="shared" si="6"/>
        <v>Tammera Carter</v>
      </c>
      <c r="T85" s="45"/>
      <c r="U85" s="13"/>
      <c r="V85" s="26"/>
      <c r="W85" s="27">
        <f t="shared" si="7"/>
        <v>9858</v>
      </c>
      <c r="X85" s="27">
        <f t="shared" si="8"/>
        <v>9858</v>
      </c>
      <c r="Y85" s="27" t="str" cm="1">
        <f t="array" ref="Y85">_xlfn.LET(_xlpm.Avg, AVERAGEIF($R$2:$R$10000, TRIM(T85), $L$2:$L$10000)*10,IFERROR(_xlfn.IFS(_xlpm.Avg &gt;= 9,"Excellent",_xlpm.Avg &gt;= 8,"Good",_xlpm.Avg &gt;= 7,"Fair",TRUE,"Needs Improvement"),"—"))</f>
        <v>—</v>
      </c>
      <c r="Z85" s="175" t="str">
        <f t="shared" si="9"/>
        <v>—</v>
      </c>
    </row>
    <row r="86" spans="1:26" x14ac:dyDescent="0.25">
      <c r="A86" t="s">
        <v>9372</v>
      </c>
      <c r="C86" t="s">
        <v>9373</v>
      </c>
      <c r="D86" t="s">
        <v>2700</v>
      </c>
      <c r="E86" t="s">
        <v>266</v>
      </c>
      <c r="F86" t="s">
        <v>4890</v>
      </c>
      <c r="G86" s="104">
        <v>46147.644444444442</v>
      </c>
      <c r="H86">
        <v>164.11099999999999</v>
      </c>
      <c r="I86" t="s">
        <v>4728</v>
      </c>
      <c r="J86" t="s">
        <v>42</v>
      </c>
      <c r="K86" t="s">
        <v>4781</v>
      </c>
      <c r="L86">
        <v>0.2</v>
      </c>
      <c r="M86" t="s">
        <v>9381</v>
      </c>
      <c r="N86" t="s">
        <v>9485</v>
      </c>
      <c r="R86" s="2" t="str">
        <f t="shared" si="6"/>
        <v>Alexis Smith</v>
      </c>
      <c r="T86" s="45"/>
      <c r="U86" s="13"/>
      <c r="V86" s="26"/>
      <c r="W86" s="27">
        <f t="shared" si="7"/>
        <v>9858</v>
      </c>
      <c r="X86" s="27">
        <f t="shared" si="8"/>
        <v>9858</v>
      </c>
      <c r="Y86" s="27" t="str" cm="1">
        <f t="array" ref="Y86">_xlfn.LET(_xlpm.Avg, AVERAGEIF($R$2:$R$10000, TRIM(T86), $L$2:$L$10000)*10,IFERROR(_xlfn.IFS(_xlpm.Avg &gt;= 9,"Excellent",_xlpm.Avg &gt;= 8,"Good",_xlpm.Avg &gt;= 7,"Fair",TRUE,"Needs Improvement"),"—"))</f>
        <v>—</v>
      </c>
      <c r="Z86" s="175" t="str">
        <f t="shared" si="9"/>
        <v>—</v>
      </c>
    </row>
    <row r="87" spans="1:26" x14ac:dyDescent="0.25">
      <c r="A87" t="s">
        <v>9372</v>
      </c>
      <c r="C87" t="s">
        <v>9373</v>
      </c>
      <c r="D87" t="s">
        <v>2700</v>
      </c>
      <c r="E87" t="s">
        <v>2051</v>
      </c>
      <c r="F87" t="s">
        <v>4968</v>
      </c>
      <c r="G87" s="104">
        <v>46147.644444444442</v>
      </c>
      <c r="H87">
        <v>101.328</v>
      </c>
      <c r="I87" t="s">
        <v>4728</v>
      </c>
      <c r="J87" t="s">
        <v>4790</v>
      </c>
      <c r="K87" t="s">
        <v>9486</v>
      </c>
      <c r="L87">
        <v>0.2</v>
      </c>
      <c r="M87" t="s">
        <v>69</v>
      </c>
      <c r="N87" t="s">
        <v>9487</v>
      </c>
      <c r="R87" s="2" t="str">
        <f t="shared" si="6"/>
        <v>Oluwafunke Blessing Okedeh</v>
      </c>
      <c r="T87" s="45"/>
      <c r="U87" s="13"/>
      <c r="V87" s="26"/>
      <c r="W87" s="27">
        <f t="shared" si="7"/>
        <v>9858</v>
      </c>
      <c r="X87" s="27">
        <f t="shared" si="8"/>
        <v>9858</v>
      </c>
      <c r="Y87" s="27" t="str" cm="1">
        <f t="array" ref="Y87">_xlfn.LET(_xlpm.Avg, AVERAGEIF($R$2:$R$10000, TRIM(T87), $L$2:$L$10000)*10,IFERROR(_xlfn.IFS(_xlpm.Avg &gt;= 9,"Excellent",_xlpm.Avg &gt;= 8,"Good",_xlpm.Avg &gt;= 7,"Fair",TRUE,"Needs Improvement"),"—"))</f>
        <v>—</v>
      </c>
      <c r="Z87" s="175" t="str">
        <f t="shared" si="9"/>
        <v>—</v>
      </c>
    </row>
    <row r="88" spans="1:26" x14ac:dyDescent="0.25">
      <c r="A88" t="s">
        <v>9372</v>
      </c>
      <c r="C88" t="s">
        <v>9373</v>
      </c>
      <c r="D88" t="s">
        <v>2700</v>
      </c>
      <c r="E88" t="s">
        <v>1005</v>
      </c>
      <c r="F88" t="s">
        <v>9488</v>
      </c>
      <c r="G88" s="104">
        <v>46147.646527777775</v>
      </c>
      <c r="H88">
        <v>1301.943</v>
      </c>
      <c r="I88" t="s">
        <v>4728</v>
      </c>
      <c r="J88" t="s">
        <v>42</v>
      </c>
      <c r="K88" t="s">
        <v>9375</v>
      </c>
      <c r="L88">
        <v>1</v>
      </c>
      <c r="M88" t="s">
        <v>69</v>
      </c>
      <c r="N88" t="s">
        <v>9489</v>
      </c>
      <c r="R88" s="2" t="str">
        <f t="shared" si="6"/>
        <v>Enrique Mendez</v>
      </c>
      <c r="T88" s="45"/>
      <c r="U88" s="13"/>
      <c r="V88" s="26"/>
      <c r="W88" s="27">
        <f t="shared" si="7"/>
        <v>9858</v>
      </c>
      <c r="X88" s="27">
        <f t="shared" si="8"/>
        <v>9858</v>
      </c>
      <c r="Y88" s="27" t="str" cm="1">
        <f t="array" ref="Y88">_xlfn.LET(_xlpm.Avg, AVERAGEIF($R$2:$R$10000, TRIM(T88), $L$2:$L$10000)*10,IFERROR(_xlfn.IFS(_xlpm.Avg &gt;= 9,"Excellent",_xlpm.Avg &gt;= 8,"Good",_xlpm.Avg &gt;= 7,"Fair",TRUE,"Needs Improvement"),"—"))</f>
        <v>—</v>
      </c>
      <c r="Z88" s="175" t="str">
        <f t="shared" si="9"/>
        <v>—</v>
      </c>
    </row>
    <row r="89" spans="1:26" x14ac:dyDescent="0.25">
      <c r="A89" t="s">
        <v>9372</v>
      </c>
      <c r="C89" t="s">
        <v>9373</v>
      </c>
      <c r="D89" t="s">
        <v>2700</v>
      </c>
      <c r="E89" t="s">
        <v>2132</v>
      </c>
      <c r="F89" t="s">
        <v>4901</v>
      </c>
      <c r="G89" s="104">
        <v>46147.646527777775</v>
      </c>
      <c r="H89">
        <v>1198.5899999999999</v>
      </c>
      <c r="I89" t="s">
        <v>4728</v>
      </c>
      <c r="J89" t="s">
        <v>42</v>
      </c>
      <c r="K89" t="s">
        <v>9400</v>
      </c>
      <c r="L89">
        <v>1</v>
      </c>
      <c r="M89" t="s">
        <v>69</v>
      </c>
      <c r="N89" t="s">
        <v>9490</v>
      </c>
      <c r="R89" s="2" t="str">
        <f t="shared" si="6"/>
        <v>Rafia Nasir</v>
      </c>
      <c r="T89" s="45"/>
      <c r="U89" s="13"/>
      <c r="V89" s="26"/>
      <c r="W89" s="27">
        <f t="shared" si="7"/>
        <v>9858</v>
      </c>
      <c r="X89" s="27">
        <f t="shared" si="8"/>
        <v>9858</v>
      </c>
      <c r="Y89" s="27" t="str" cm="1">
        <f t="array" ref="Y89">_xlfn.LET(_xlpm.Avg, AVERAGEIF($R$2:$R$10000, TRIM(T89), $L$2:$L$10000)*10,IFERROR(_xlfn.IFS(_xlpm.Avg &gt;= 9,"Excellent",_xlpm.Avg &gt;= 8,"Good",_xlpm.Avg &gt;= 7,"Fair",TRUE,"Needs Improvement"),"—"))</f>
        <v>—</v>
      </c>
      <c r="Z89" s="175" t="str">
        <f t="shared" si="9"/>
        <v>—</v>
      </c>
    </row>
    <row r="90" spans="1:26" x14ac:dyDescent="0.25">
      <c r="A90" t="s">
        <v>9372</v>
      </c>
      <c r="C90" t="s">
        <v>9373</v>
      </c>
      <c r="D90" t="s">
        <v>2700</v>
      </c>
      <c r="E90" t="s">
        <v>2451</v>
      </c>
      <c r="F90" t="s">
        <v>7334</v>
      </c>
      <c r="G90" s="104">
        <v>46147.647916666669</v>
      </c>
      <c r="H90">
        <v>1257.338</v>
      </c>
      <c r="I90" t="s">
        <v>4728</v>
      </c>
      <c r="J90" t="s">
        <v>4790</v>
      </c>
      <c r="K90" t="s">
        <v>6632</v>
      </c>
      <c r="L90">
        <v>1</v>
      </c>
      <c r="M90" t="s">
        <v>69</v>
      </c>
      <c r="N90" t="s">
        <v>9491</v>
      </c>
      <c r="R90" s="2" t="str">
        <f t="shared" si="6"/>
        <v>Tamia Boards</v>
      </c>
      <c r="T90" s="45"/>
      <c r="U90" s="13"/>
      <c r="V90" s="26"/>
      <c r="W90" s="27">
        <f t="shared" si="7"/>
        <v>9858</v>
      </c>
      <c r="X90" s="27">
        <f t="shared" si="8"/>
        <v>9858</v>
      </c>
      <c r="Y90" s="27" t="str" cm="1">
        <f t="array" ref="Y90">_xlfn.LET(_xlpm.Avg, AVERAGEIF($R$2:$R$10000, TRIM(T90), $L$2:$L$10000)*10,IFERROR(_xlfn.IFS(_xlpm.Avg &gt;= 9,"Excellent",_xlpm.Avg &gt;= 8,"Good",_xlpm.Avg &gt;= 7,"Fair",TRUE,"Needs Improvement"),"—"))</f>
        <v>—</v>
      </c>
      <c r="Z90" s="175" t="str">
        <f t="shared" si="9"/>
        <v>—</v>
      </c>
    </row>
    <row r="91" spans="1:26" x14ac:dyDescent="0.25">
      <c r="A91" t="s">
        <v>9372</v>
      </c>
      <c r="C91" t="s">
        <v>9373</v>
      </c>
      <c r="D91" t="s">
        <v>2700</v>
      </c>
      <c r="E91" t="s">
        <v>187</v>
      </c>
      <c r="F91" t="s">
        <v>6475</v>
      </c>
      <c r="G91" s="104">
        <v>46147.647916666669</v>
      </c>
      <c r="H91">
        <v>1659.0889999999999</v>
      </c>
      <c r="I91" t="s">
        <v>4728</v>
      </c>
      <c r="J91" t="s">
        <v>42</v>
      </c>
      <c r="K91" t="s">
        <v>9375</v>
      </c>
      <c r="L91">
        <v>1</v>
      </c>
      <c r="M91" t="s">
        <v>69</v>
      </c>
      <c r="N91" t="s">
        <v>9492</v>
      </c>
      <c r="R91" s="2" t="str">
        <f t="shared" si="6"/>
        <v>Abinash Sritharan</v>
      </c>
      <c r="T91" s="45"/>
      <c r="U91" s="13"/>
      <c r="V91" s="26"/>
      <c r="W91" s="27">
        <f t="shared" si="7"/>
        <v>9858</v>
      </c>
      <c r="X91" s="27">
        <f t="shared" si="8"/>
        <v>9858</v>
      </c>
      <c r="Y91" s="27" t="str" cm="1">
        <f t="array" ref="Y91">_xlfn.LET(_xlpm.Avg, AVERAGEIF($R$2:$R$10000, TRIM(T91), $L$2:$L$10000)*10,IFERROR(_xlfn.IFS(_xlpm.Avg &gt;= 9,"Excellent",_xlpm.Avg &gt;= 8,"Good",_xlpm.Avg &gt;= 7,"Fair",TRUE,"Needs Improvement"),"—"))</f>
        <v>—</v>
      </c>
      <c r="Z91" s="175" t="str">
        <f t="shared" si="9"/>
        <v>—</v>
      </c>
    </row>
    <row r="92" spans="1:26" x14ac:dyDescent="0.25">
      <c r="A92" t="s">
        <v>9372</v>
      </c>
      <c r="C92" t="s">
        <v>9373</v>
      </c>
      <c r="D92" t="s">
        <v>2700</v>
      </c>
      <c r="E92" t="s">
        <v>384</v>
      </c>
      <c r="F92" t="s">
        <v>4782</v>
      </c>
      <c r="G92" s="104">
        <v>46147.647916666669</v>
      </c>
      <c r="H92">
        <v>3318.24</v>
      </c>
      <c r="I92" t="s">
        <v>4728</v>
      </c>
      <c r="J92" t="s">
        <v>4790</v>
      </c>
      <c r="K92" t="s">
        <v>9402</v>
      </c>
      <c r="L92">
        <v>1</v>
      </c>
      <c r="M92" t="s">
        <v>69</v>
      </c>
      <c r="N92" t="s">
        <v>9493</v>
      </c>
      <c r="R92" s="2" t="str">
        <f t="shared" si="6"/>
        <v>Ann Leblanc</v>
      </c>
      <c r="T92" s="45"/>
      <c r="U92" s="13"/>
      <c r="V92" s="26"/>
      <c r="W92" s="27">
        <f t="shared" si="7"/>
        <v>9858</v>
      </c>
      <c r="X92" s="27">
        <f t="shared" si="8"/>
        <v>9858</v>
      </c>
      <c r="Y92" s="27" t="str" cm="1">
        <f t="array" ref="Y92">_xlfn.LET(_xlpm.Avg, AVERAGEIF($R$2:$R$10000, TRIM(T92), $L$2:$L$10000)*10,IFERROR(_xlfn.IFS(_xlpm.Avg &gt;= 9,"Excellent",_xlpm.Avg &gt;= 8,"Good",_xlpm.Avg &gt;= 7,"Fair",TRUE,"Needs Improvement"),"—"))</f>
        <v>—</v>
      </c>
      <c r="Z92" s="175" t="str">
        <f t="shared" si="9"/>
        <v>—</v>
      </c>
    </row>
    <row r="93" spans="1:26" x14ac:dyDescent="0.25">
      <c r="A93" t="s">
        <v>9372</v>
      </c>
      <c r="C93" t="s">
        <v>9373</v>
      </c>
      <c r="D93" t="s">
        <v>2700</v>
      </c>
      <c r="E93" t="s">
        <v>2257</v>
      </c>
      <c r="F93" t="s">
        <v>5009</v>
      </c>
      <c r="G93" s="104">
        <v>46147.652083333334</v>
      </c>
      <c r="H93">
        <v>1320.5450000000001</v>
      </c>
      <c r="I93" t="s">
        <v>4728</v>
      </c>
      <c r="J93" t="s">
        <v>42</v>
      </c>
      <c r="K93" t="s">
        <v>6621</v>
      </c>
      <c r="L93">
        <v>1</v>
      </c>
      <c r="M93" t="s">
        <v>69</v>
      </c>
      <c r="N93" t="s">
        <v>9494</v>
      </c>
      <c r="R93" s="2" t="str">
        <f t="shared" si="6"/>
        <v>Royal Standish</v>
      </c>
      <c r="T93" s="45"/>
      <c r="U93" s="13"/>
      <c r="V93" s="26"/>
      <c r="W93" s="27">
        <f t="shared" si="7"/>
        <v>9858</v>
      </c>
      <c r="X93" s="27">
        <f t="shared" si="8"/>
        <v>9858</v>
      </c>
      <c r="Y93" s="27" t="str" cm="1">
        <f t="array" ref="Y93">_xlfn.LET(_xlpm.Avg, AVERAGEIF($R$2:$R$10000, TRIM(T93), $L$2:$L$10000)*10,IFERROR(_xlfn.IFS(_xlpm.Avg &gt;= 9,"Excellent",_xlpm.Avg &gt;= 8,"Good",_xlpm.Avg &gt;= 7,"Fair",TRUE,"Needs Improvement"),"—"))</f>
        <v>—</v>
      </c>
      <c r="Z93" s="175" t="str">
        <f t="shared" si="9"/>
        <v>—</v>
      </c>
    </row>
    <row r="94" spans="1:26" x14ac:dyDescent="0.25">
      <c r="A94" t="s">
        <v>9372</v>
      </c>
      <c r="C94" t="s">
        <v>9373</v>
      </c>
      <c r="D94" t="s">
        <v>2700</v>
      </c>
      <c r="E94" t="s">
        <v>2487</v>
      </c>
      <c r="F94" t="s">
        <v>5022</v>
      </c>
      <c r="G94" s="104">
        <v>46147.655555555553</v>
      </c>
      <c r="H94">
        <v>513.64700000000005</v>
      </c>
      <c r="I94" t="s">
        <v>4728</v>
      </c>
      <c r="J94" t="s">
        <v>42</v>
      </c>
      <c r="K94" t="s">
        <v>9400</v>
      </c>
      <c r="L94">
        <v>1</v>
      </c>
      <c r="M94" t="s">
        <v>69</v>
      </c>
      <c r="N94" t="s">
        <v>9495</v>
      </c>
      <c r="R94" s="2" t="str">
        <f t="shared" si="6"/>
        <v>Teresa Alyson</v>
      </c>
      <c r="T94" s="45"/>
      <c r="U94" s="13"/>
      <c r="V94" s="26"/>
      <c r="W94" s="27">
        <f t="shared" si="7"/>
        <v>9858</v>
      </c>
      <c r="X94" s="27">
        <f t="shared" si="8"/>
        <v>9858</v>
      </c>
      <c r="Y94" s="27" t="str" cm="1">
        <f t="array" ref="Y94">_xlfn.LET(_xlpm.Avg, AVERAGEIF($R$2:$R$10000, TRIM(T94), $L$2:$L$10000)*10,IFERROR(_xlfn.IFS(_xlpm.Avg &gt;= 9,"Excellent",_xlpm.Avg &gt;= 8,"Good",_xlpm.Avg &gt;= 7,"Fair",TRUE,"Needs Improvement"),"—"))</f>
        <v>—</v>
      </c>
      <c r="Z94" s="175" t="str">
        <f t="shared" si="9"/>
        <v>—</v>
      </c>
    </row>
    <row r="95" spans="1:26" x14ac:dyDescent="0.25">
      <c r="A95" t="s">
        <v>9372</v>
      </c>
      <c r="C95" t="s">
        <v>9373</v>
      </c>
      <c r="D95" t="s">
        <v>2700</v>
      </c>
      <c r="E95" t="s">
        <v>2126</v>
      </c>
      <c r="F95" t="s">
        <v>5982</v>
      </c>
      <c r="G95" s="104">
        <v>46147.655555555553</v>
      </c>
      <c r="H95">
        <v>1185.894</v>
      </c>
      <c r="I95" t="s">
        <v>4728</v>
      </c>
      <c r="J95" t="s">
        <v>42</v>
      </c>
      <c r="K95" t="s">
        <v>6644</v>
      </c>
      <c r="L95">
        <v>1</v>
      </c>
      <c r="M95" t="s">
        <v>69</v>
      </c>
      <c r="N95" t="s">
        <v>9496</v>
      </c>
      <c r="R95" s="2" t="str">
        <f t="shared" si="6"/>
        <v>Raechel Lewis</v>
      </c>
      <c r="T95" s="45"/>
      <c r="U95" s="13"/>
      <c r="V95" s="26"/>
      <c r="W95" s="27">
        <f t="shared" si="7"/>
        <v>9858</v>
      </c>
      <c r="X95" s="27">
        <f t="shared" si="8"/>
        <v>9858</v>
      </c>
      <c r="Y95" s="27" t="str" cm="1">
        <f t="array" ref="Y95">_xlfn.LET(_xlpm.Avg, AVERAGEIF($R$2:$R$10000, TRIM(T95), $L$2:$L$10000)*10,IFERROR(_xlfn.IFS(_xlpm.Avg &gt;= 9,"Excellent",_xlpm.Avg &gt;= 8,"Good",_xlpm.Avg &gt;= 7,"Fair",TRUE,"Needs Improvement"),"—"))</f>
        <v>—</v>
      </c>
      <c r="Z95" s="175" t="str">
        <f t="shared" si="9"/>
        <v>—</v>
      </c>
    </row>
    <row r="96" spans="1:26" x14ac:dyDescent="0.25">
      <c r="A96" t="s">
        <v>9372</v>
      </c>
      <c r="C96" t="s">
        <v>9373</v>
      </c>
      <c r="D96" t="s">
        <v>2700</v>
      </c>
      <c r="E96" t="s">
        <v>2069</v>
      </c>
      <c r="F96" t="s">
        <v>5806</v>
      </c>
      <c r="G96" s="104">
        <v>46147.65625</v>
      </c>
      <c r="H96">
        <v>4770.4049999999997</v>
      </c>
      <c r="I96" t="s">
        <v>4728</v>
      </c>
      <c r="J96" t="s">
        <v>42</v>
      </c>
      <c r="K96" t="s">
        <v>9375</v>
      </c>
      <c r="L96">
        <v>1</v>
      </c>
      <c r="M96" t="s">
        <v>69</v>
      </c>
      <c r="N96" t="s">
        <v>9497</v>
      </c>
      <c r="R96" s="2" t="str">
        <f t="shared" si="6"/>
        <v>Owen Smith</v>
      </c>
      <c r="T96" s="45"/>
      <c r="U96" s="13"/>
      <c r="V96" s="26"/>
      <c r="W96" s="27">
        <f t="shared" si="7"/>
        <v>9858</v>
      </c>
      <c r="X96" s="27">
        <f t="shared" si="8"/>
        <v>9858</v>
      </c>
      <c r="Y96" s="27" t="str" cm="1">
        <f t="array" ref="Y96">_xlfn.LET(_xlpm.Avg, AVERAGEIF($R$2:$R$10000, TRIM(T96), $L$2:$L$10000)*10,IFERROR(_xlfn.IFS(_xlpm.Avg &gt;= 9,"Excellent",_xlpm.Avg &gt;= 8,"Good",_xlpm.Avg &gt;= 7,"Fair",TRUE,"Needs Improvement"),"—"))</f>
        <v>—</v>
      </c>
      <c r="Z96" s="175" t="str">
        <f t="shared" si="9"/>
        <v>—</v>
      </c>
    </row>
    <row r="97" spans="1:26" x14ac:dyDescent="0.25">
      <c r="A97" t="s">
        <v>9372</v>
      </c>
      <c r="C97" t="s">
        <v>9373</v>
      </c>
      <c r="D97" t="s">
        <v>2700</v>
      </c>
      <c r="E97" t="s">
        <v>266</v>
      </c>
      <c r="F97" t="s">
        <v>4827</v>
      </c>
      <c r="G97" s="104">
        <v>46147.659722222219</v>
      </c>
      <c r="H97">
        <v>1045.347</v>
      </c>
      <c r="I97" t="s">
        <v>4728</v>
      </c>
      <c r="J97" t="s">
        <v>42</v>
      </c>
      <c r="K97" t="s">
        <v>9375</v>
      </c>
      <c r="L97">
        <v>0.3</v>
      </c>
      <c r="M97" t="s">
        <v>69</v>
      </c>
      <c r="N97" t="s">
        <v>9498</v>
      </c>
      <c r="R97" s="2" t="str">
        <f t="shared" si="6"/>
        <v>Alexis Smith</v>
      </c>
      <c r="T97" s="45"/>
      <c r="U97" s="13"/>
      <c r="V97" s="26"/>
      <c r="W97" s="27">
        <f t="shared" si="7"/>
        <v>9858</v>
      </c>
      <c r="X97" s="27">
        <f t="shared" si="8"/>
        <v>9858</v>
      </c>
      <c r="Y97" s="27" t="str" cm="1">
        <f t="array" ref="Y97">_xlfn.LET(_xlpm.Avg, AVERAGEIF($R$2:$R$10000, TRIM(T97), $L$2:$L$10000)*10,IFERROR(_xlfn.IFS(_xlpm.Avg &gt;= 9,"Excellent",_xlpm.Avg &gt;= 8,"Good",_xlpm.Avg &gt;= 7,"Fair",TRUE,"Needs Improvement"),"—"))</f>
        <v>—</v>
      </c>
      <c r="Z97" s="175" t="str">
        <f t="shared" si="9"/>
        <v>—</v>
      </c>
    </row>
    <row r="98" spans="1:26" x14ac:dyDescent="0.25">
      <c r="A98" t="s">
        <v>9372</v>
      </c>
      <c r="C98" t="s">
        <v>9373</v>
      </c>
      <c r="D98" t="s">
        <v>2700</v>
      </c>
      <c r="E98" t="s">
        <v>506</v>
      </c>
      <c r="F98" t="s">
        <v>4782</v>
      </c>
      <c r="G98" s="104">
        <v>46147.661111111112</v>
      </c>
      <c r="H98">
        <v>1320.655</v>
      </c>
      <c r="I98" t="s">
        <v>4728</v>
      </c>
      <c r="J98" t="s">
        <v>42</v>
      </c>
      <c r="K98" t="s">
        <v>6644</v>
      </c>
      <c r="L98">
        <v>1</v>
      </c>
      <c r="M98" t="s">
        <v>69</v>
      </c>
      <c r="N98" t="s">
        <v>9499</v>
      </c>
      <c r="R98" s="2" t="str">
        <f t="shared" si="6"/>
        <v>Bolaji Adewunmi</v>
      </c>
      <c r="T98" s="45"/>
      <c r="U98" s="13"/>
      <c r="V98" s="26"/>
      <c r="W98" s="27">
        <f t="shared" si="7"/>
        <v>9858</v>
      </c>
      <c r="X98" s="27">
        <f t="shared" si="8"/>
        <v>9858</v>
      </c>
      <c r="Y98" s="27" t="str" cm="1">
        <f t="array" ref="Y98">_xlfn.LET(_xlpm.Avg, AVERAGEIF($R$2:$R$10000, TRIM(T98), $L$2:$L$10000)*10,IFERROR(_xlfn.IFS(_xlpm.Avg &gt;= 9,"Excellent",_xlpm.Avg &gt;= 8,"Good",_xlpm.Avg &gt;= 7,"Fair",TRUE,"Needs Improvement"),"—"))</f>
        <v>—</v>
      </c>
      <c r="Z98" s="175" t="str">
        <f t="shared" si="9"/>
        <v>—</v>
      </c>
    </row>
    <row r="99" spans="1:26" x14ac:dyDescent="0.25">
      <c r="A99" t="s">
        <v>9372</v>
      </c>
      <c r="C99" t="s">
        <v>9373</v>
      </c>
      <c r="D99" t="s">
        <v>2700</v>
      </c>
      <c r="E99" t="s">
        <v>1266</v>
      </c>
      <c r="F99" t="s">
        <v>4826</v>
      </c>
      <c r="G99" s="104">
        <v>46147.661805555559</v>
      </c>
      <c r="H99">
        <v>1924.607</v>
      </c>
      <c r="I99" t="s">
        <v>4728</v>
      </c>
      <c r="J99" t="s">
        <v>42</v>
      </c>
      <c r="K99" t="s">
        <v>6644</v>
      </c>
      <c r="L99">
        <v>1</v>
      </c>
      <c r="M99" t="s">
        <v>69</v>
      </c>
      <c r="N99" t="s">
        <v>9500</v>
      </c>
      <c r="R99" s="2" t="str">
        <f t="shared" si="6"/>
        <v>Janeshia Cook</v>
      </c>
      <c r="T99" s="45"/>
      <c r="U99" s="13"/>
      <c r="V99" s="26"/>
      <c r="W99" s="27">
        <f t="shared" si="7"/>
        <v>9858</v>
      </c>
      <c r="X99" s="27">
        <f t="shared" si="8"/>
        <v>9858</v>
      </c>
      <c r="Y99" s="27" t="str" cm="1">
        <f t="array" ref="Y99">_xlfn.LET(_xlpm.Avg, AVERAGEIF($R$2:$R$10000, TRIM(T99), $L$2:$L$10000)*10,IFERROR(_xlfn.IFS(_xlpm.Avg &gt;= 9,"Excellent",_xlpm.Avg &gt;= 8,"Good",_xlpm.Avg &gt;= 7,"Fair",TRUE,"Needs Improvement"),"—"))</f>
        <v>—</v>
      </c>
      <c r="Z99" s="175" t="str">
        <f t="shared" si="9"/>
        <v>—</v>
      </c>
    </row>
    <row r="100" spans="1:26" x14ac:dyDescent="0.25">
      <c r="A100" t="s">
        <v>9372</v>
      </c>
      <c r="C100" t="s">
        <v>9373</v>
      </c>
      <c r="D100" t="s">
        <v>2700</v>
      </c>
      <c r="E100" t="s">
        <v>2497</v>
      </c>
      <c r="F100" t="s">
        <v>5300</v>
      </c>
      <c r="G100" s="104">
        <v>46147.668055555558</v>
      </c>
      <c r="H100">
        <v>344.75700000000001</v>
      </c>
      <c r="I100" t="s">
        <v>4728</v>
      </c>
      <c r="J100" t="s">
        <v>4790</v>
      </c>
      <c r="K100" t="s">
        <v>6677</v>
      </c>
      <c r="L100">
        <v>1</v>
      </c>
      <c r="M100" t="s">
        <v>69</v>
      </c>
      <c r="N100" t="s">
        <v>9501</v>
      </c>
      <c r="R100" s="2" t="str">
        <f t="shared" si="6"/>
        <v>Thanisha Wright</v>
      </c>
      <c r="T100" s="45"/>
      <c r="U100" s="13"/>
      <c r="V100" s="26"/>
      <c r="W100" s="27">
        <f t="shared" si="7"/>
        <v>9858</v>
      </c>
      <c r="X100" s="27">
        <f t="shared" si="8"/>
        <v>9858</v>
      </c>
      <c r="Y100" s="27" t="str" cm="1">
        <f t="array" ref="Y100">_xlfn.LET(_xlpm.Avg, AVERAGEIF($R$2:$R$10000, TRIM(T100), $L$2:$L$10000)*10,IFERROR(_xlfn.IFS(_xlpm.Avg &gt;= 9,"Excellent",_xlpm.Avg &gt;= 8,"Good",_xlpm.Avg &gt;= 7,"Fair",TRUE,"Needs Improvement"),"—"))</f>
        <v>—</v>
      </c>
      <c r="Z100" s="175" t="str">
        <f t="shared" si="9"/>
        <v>—</v>
      </c>
    </row>
    <row r="101" spans="1:26" x14ac:dyDescent="0.25">
      <c r="A101" t="s">
        <v>9372</v>
      </c>
      <c r="C101" t="s">
        <v>9373</v>
      </c>
      <c r="D101" t="s">
        <v>2700</v>
      </c>
      <c r="E101" t="s">
        <v>1655</v>
      </c>
      <c r="F101" t="s">
        <v>7781</v>
      </c>
      <c r="G101" s="104">
        <v>46147.668749999997</v>
      </c>
      <c r="H101">
        <v>1961.1610000000001</v>
      </c>
      <c r="I101" t="s">
        <v>4728</v>
      </c>
      <c r="J101" t="s">
        <v>42</v>
      </c>
      <c r="K101" t="s">
        <v>6644</v>
      </c>
      <c r="L101">
        <v>0.2</v>
      </c>
      <c r="M101" t="s">
        <v>69</v>
      </c>
      <c r="N101" t="s">
        <v>9502</v>
      </c>
      <c r="R101" s="2" t="str">
        <f t="shared" si="6"/>
        <v>Lacey Wagner</v>
      </c>
      <c r="T101" s="45"/>
      <c r="U101" s="13"/>
      <c r="V101" s="26"/>
      <c r="W101" s="27">
        <f t="shared" si="7"/>
        <v>9858</v>
      </c>
      <c r="X101" s="27">
        <f t="shared" si="8"/>
        <v>9858</v>
      </c>
      <c r="Y101" s="27" t="str" cm="1">
        <f t="array" ref="Y101">_xlfn.LET(_xlpm.Avg, AVERAGEIF($R$2:$R$10000, TRIM(T101), $L$2:$L$10000)*10,IFERROR(_xlfn.IFS(_xlpm.Avg &gt;= 9,"Excellent",_xlpm.Avg &gt;= 8,"Good",_xlpm.Avg &gt;= 7,"Fair",TRUE,"Needs Improvement"),"—"))</f>
        <v>—</v>
      </c>
      <c r="Z101" s="175" t="str">
        <f t="shared" si="9"/>
        <v>—</v>
      </c>
    </row>
    <row r="102" spans="1:26" x14ac:dyDescent="0.25">
      <c r="A102" t="s">
        <v>9372</v>
      </c>
      <c r="C102" t="s">
        <v>9373</v>
      </c>
      <c r="D102" t="s">
        <v>2700</v>
      </c>
      <c r="E102" t="s">
        <v>2265</v>
      </c>
      <c r="F102" t="s">
        <v>4865</v>
      </c>
      <c r="G102" s="104">
        <v>46147.680555555555</v>
      </c>
      <c r="H102">
        <v>1042.52</v>
      </c>
      <c r="I102" t="s">
        <v>4761</v>
      </c>
      <c r="J102" t="s">
        <v>4790</v>
      </c>
      <c r="K102" t="s">
        <v>5521</v>
      </c>
      <c r="L102">
        <v>0.2</v>
      </c>
      <c r="M102" t="s">
        <v>4600</v>
      </c>
      <c r="N102" t="s">
        <v>9503</v>
      </c>
      <c r="R102" s="2" t="str">
        <f t="shared" si="6"/>
        <v>Ryan Gibbs</v>
      </c>
      <c r="T102" s="45"/>
      <c r="U102" s="13"/>
      <c r="V102" s="26"/>
      <c r="W102" s="27">
        <f t="shared" si="7"/>
        <v>9858</v>
      </c>
      <c r="X102" s="27">
        <f t="shared" si="8"/>
        <v>9858</v>
      </c>
      <c r="Y102" s="27" t="str" cm="1">
        <f t="array" ref="Y102">_xlfn.LET(_xlpm.Avg, AVERAGEIF($R$2:$R$10000, TRIM(T102), $L$2:$L$10000)*10,IFERROR(_xlfn.IFS(_xlpm.Avg &gt;= 9,"Excellent",_xlpm.Avg &gt;= 8,"Good",_xlpm.Avg &gt;= 7,"Fair",TRUE,"Needs Improvement"),"—"))</f>
        <v>—</v>
      </c>
      <c r="Z102" s="175" t="str">
        <f t="shared" si="9"/>
        <v>—</v>
      </c>
    </row>
    <row r="103" spans="1:26" x14ac:dyDescent="0.25">
      <c r="A103" t="s">
        <v>9372</v>
      </c>
      <c r="C103" t="s">
        <v>9373</v>
      </c>
      <c r="D103" t="s">
        <v>2700</v>
      </c>
      <c r="E103" t="s">
        <v>2497</v>
      </c>
      <c r="F103" t="s">
        <v>5913</v>
      </c>
      <c r="G103" s="104">
        <v>46147.681250000001</v>
      </c>
      <c r="H103">
        <v>390.49599999999998</v>
      </c>
      <c r="I103" t="s">
        <v>4728</v>
      </c>
      <c r="J103" t="s">
        <v>4790</v>
      </c>
      <c r="K103" t="s">
        <v>6632</v>
      </c>
      <c r="L103">
        <v>1</v>
      </c>
      <c r="M103" t="s">
        <v>69</v>
      </c>
      <c r="N103" t="s">
        <v>9504</v>
      </c>
      <c r="R103" s="2" t="str">
        <f t="shared" si="6"/>
        <v>Thanisha Wright</v>
      </c>
      <c r="T103" s="45"/>
      <c r="U103" s="13"/>
      <c r="V103" s="26"/>
      <c r="W103" s="27">
        <f t="shared" si="7"/>
        <v>9858</v>
      </c>
      <c r="X103" s="27">
        <f t="shared" si="8"/>
        <v>9858</v>
      </c>
      <c r="Y103" s="27" t="str" cm="1">
        <f t="array" ref="Y103">_xlfn.LET(_xlpm.Avg, AVERAGEIF($R$2:$R$10000, TRIM(T103), $L$2:$L$10000)*10,IFERROR(_xlfn.IFS(_xlpm.Avg &gt;= 9,"Excellent",_xlpm.Avg &gt;= 8,"Good",_xlpm.Avg &gt;= 7,"Fair",TRUE,"Needs Improvement"),"—"))</f>
        <v>—</v>
      </c>
      <c r="Z103" s="175" t="str">
        <f t="shared" si="9"/>
        <v>—</v>
      </c>
    </row>
    <row r="104" spans="1:26" x14ac:dyDescent="0.25">
      <c r="A104" t="s">
        <v>9372</v>
      </c>
      <c r="C104" t="s">
        <v>9373</v>
      </c>
      <c r="D104" t="s">
        <v>2700</v>
      </c>
      <c r="E104" t="s">
        <v>2158</v>
      </c>
      <c r="F104" t="s">
        <v>9505</v>
      </c>
      <c r="G104" s="104">
        <v>46147.682638888888</v>
      </c>
      <c r="H104">
        <v>153.863</v>
      </c>
      <c r="I104" t="s">
        <v>4728</v>
      </c>
      <c r="J104" t="s">
        <v>42</v>
      </c>
      <c r="K104" t="s">
        <v>4781</v>
      </c>
      <c r="L104">
        <v>0.7</v>
      </c>
      <c r="M104" t="s">
        <v>4600</v>
      </c>
      <c r="N104" t="s">
        <v>9506</v>
      </c>
      <c r="R104" s="2" t="str">
        <f t="shared" si="6"/>
        <v>Raveen Kaur</v>
      </c>
      <c r="T104" s="45"/>
      <c r="U104" s="13"/>
      <c r="V104" s="26"/>
      <c r="W104" s="27">
        <f t="shared" si="7"/>
        <v>9858</v>
      </c>
      <c r="X104" s="27">
        <f t="shared" si="8"/>
        <v>9858</v>
      </c>
      <c r="Y104" s="27" t="str" cm="1">
        <f t="array" ref="Y104">_xlfn.LET(_xlpm.Avg, AVERAGEIF($R$2:$R$10000, TRIM(T104), $L$2:$L$10000)*10,IFERROR(_xlfn.IFS(_xlpm.Avg &gt;= 9,"Excellent",_xlpm.Avg &gt;= 8,"Good",_xlpm.Avg &gt;= 7,"Fair",TRUE,"Needs Improvement"),"—"))</f>
        <v>—</v>
      </c>
      <c r="Z104" s="175" t="str">
        <f t="shared" si="9"/>
        <v>—</v>
      </c>
    </row>
    <row r="105" spans="1:26" x14ac:dyDescent="0.25">
      <c r="A105" t="s">
        <v>9372</v>
      </c>
      <c r="C105" t="s">
        <v>9373</v>
      </c>
      <c r="D105" t="s">
        <v>2700</v>
      </c>
      <c r="E105" t="s">
        <v>573</v>
      </c>
      <c r="F105" t="s">
        <v>4733</v>
      </c>
      <c r="G105" s="104">
        <v>46147.684027777781</v>
      </c>
      <c r="H105">
        <v>1370.337</v>
      </c>
      <c r="I105" t="s">
        <v>4728</v>
      </c>
      <c r="J105" t="s">
        <v>42</v>
      </c>
      <c r="K105" t="s">
        <v>6621</v>
      </c>
      <c r="L105">
        <v>1</v>
      </c>
      <c r="M105" t="s">
        <v>69</v>
      </c>
      <c r="N105" t="s">
        <v>9507</v>
      </c>
      <c r="R105" s="2" t="str">
        <f t="shared" si="6"/>
        <v>Bryant Clay</v>
      </c>
      <c r="T105" s="45"/>
      <c r="U105" s="13"/>
      <c r="V105" s="26"/>
      <c r="W105" s="27">
        <f t="shared" si="7"/>
        <v>9858</v>
      </c>
      <c r="X105" s="27">
        <f t="shared" si="8"/>
        <v>9858</v>
      </c>
      <c r="Y105" s="27" t="str" cm="1">
        <f t="array" ref="Y105">_xlfn.LET(_xlpm.Avg, AVERAGEIF($R$2:$R$10000, TRIM(T105), $L$2:$L$10000)*10,IFERROR(_xlfn.IFS(_xlpm.Avg &gt;= 9,"Excellent",_xlpm.Avg &gt;= 8,"Good",_xlpm.Avg &gt;= 7,"Fair",TRUE,"Needs Improvement"),"—"))</f>
        <v>—</v>
      </c>
      <c r="Z105" s="175" t="str">
        <f t="shared" si="9"/>
        <v>—</v>
      </c>
    </row>
    <row r="106" spans="1:26" x14ac:dyDescent="0.25">
      <c r="A106" t="s">
        <v>9372</v>
      </c>
      <c r="C106" t="s">
        <v>9373</v>
      </c>
      <c r="D106" t="s">
        <v>2700</v>
      </c>
      <c r="E106" t="s">
        <v>2132</v>
      </c>
      <c r="F106" t="s">
        <v>5012</v>
      </c>
      <c r="G106" s="104">
        <v>46147.684027777781</v>
      </c>
      <c r="H106">
        <v>740.68499999999995</v>
      </c>
      <c r="I106" t="s">
        <v>4728</v>
      </c>
      <c r="J106" t="s">
        <v>42</v>
      </c>
      <c r="K106" t="s">
        <v>6619</v>
      </c>
      <c r="L106">
        <v>1</v>
      </c>
      <c r="M106" t="s">
        <v>69</v>
      </c>
      <c r="N106" t="s">
        <v>9508</v>
      </c>
      <c r="R106" s="2" t="str">
        <f t="shared" si="6"/>
        <v>Rafia Nasir</v>
      </c>
      <c r="T106" s="45"/>
      <c r="U106" s="13"/>
      <c r="V106" s="26"/>
      <c r="W106" s="27">
        <f t="shared" si="7"/>
        <v>9858</v>
      </c>
      <c r="X106" s="27">
        <f t="shared" si="8"/>
        <v>9858</v>
      </c>
      <c r="Y106" s="27" t="str" cm="1">
        <f t="array" ref="Y106">_xlfn.LET(_xlpm.Avg, AVERAGEIF($R$2:$R$10000, TRIM(T106), $L$2:$L$10000)*10,IFERROR(_xlfn.IFS(_xlpm.Avg &gt;= 9,"Excellent",_xlpm.Avg &gt;= 8,"Good",_xlpm.Avg &gt;= 7,"Fair",TRUE,"Needs Improvement"),"—"))</f>
        <v>—</v>
      </c>
      <c r="Z106" s="175" t="str">
        <f t="shared" si="9"/>
        <v>—</v>
      </c>
    </row>
    <row r="107" spans="1:26" x14ac:dyDescent="0.25">
      <c r="A107" t="s">
        <v>9372</v>
      </c>
      <c r="C107" t="s">
        <v>9373</v>
      </c>
      <c r="D107" t="s">
        <v>2700</v>
      </c>
      <c r="E107" t="s">
        <v>187</v>
      </c>
      <c r="F107" t="s">
        <v>4826</v>
      </c>
      <c r="G107" s="104">
        <v>46147.6875</v>
      </c>
      <c r="H107">
        <v>476.26100000000002</v>
      </c>
      <c r="I107" t="s">
        <v>4728</v>
      </c>
      <c r="J107" t="s">
        <v>42</v>
      </c>
      <c r="K107" t="s">
        <v>4756</v>
      </c>
      <c r="L107">
        <v>1</v>
      </c>
      <c r="M107" t="s">
        <v>69</v>
      </c>
      <c r="N107" t="s">
        <v>9509</v>
      </c>
      <c r="R107" s="2" t="str">
        <f t="shared" si="6"/>
        <v>Abinash Sritharan</v>
      </c>
      <c r="T107" s="45"/>
      <c r="U107" s="13"/>
      <c r="V107" s="26"/>
      <c r="W107" s="27">
        <f t="shared" si="7"/>
        <v>9858</v>
      </c>
      <c r="X107" s="27">
        <f t="shared" si="8"/>
        <v>9858</v>
      </c>
      <c r="Y107" s="27" t="str" cm="1">
        <f t="array" ref="Y107">_xlfn.LET(_xlpm.Avg, AVERAGEIF($R$2:$R$10000, TRIM(T107), $L$2:$L$10000)*10,IFERROR(_xlfn.IFS(_xlpm.Avg &gt;= 9,"Excellent",_xlpm.Avg &gt;= 8,"Good",_xlpm.Avg &gt;= 7,"Fair",TRUE,"Needs Improvement"),"—"))</f>
        <v>—</v>
      </c>
      <c r="Z107" s="175" t="str">
        <f t="shared" si="9"/>
        <v>—</v>
      </c>
    </row>
    <row r="108" spans="1:26" x14ac:dyDescent="0.25">
      <c r="A108" t="s">
        <v>9372</v>
      </c>
      <c r="C108" t="s">
        <v>9373</v>
      </c>
      <c r="D108" t="s">
        <v>2700</v>
      </c>
      <c r="E108" t="s">
        <v>9510</v>
      </c>
      <c r="F108" t="s">
        <v>4755</v>
      </c>
      <c r="G108" s="104">
        <v>46147.693055555559</v>
      </c>
      <c r="H108">
        <v>1525.5740000000001</v>
      </c>
      <c r="I108" t="s">
        <v>4728</v>
      </c>
      <c r="J108" t="s">
        <v>9511</v>
      </c>
      <c r="K108" t="s">
        <v>9512</v>
      </c>
      <c r="L108">
        <v>0.5</v>
      </c>
      <c r="M108" t="s">
        <v>4600</v>
      </c>
      <c r="N108" t="s">
        <v>9513</v>
      </c>
      <c r="R108" s="2" t="str">
        <f t="shared" si="6"/>
        <v>Khadijah Young</v>
      </c>
      <c r="T108" s="45"/>
      <c r="U108" s="13"/>
      <c r="V108" s="26"/>
      <c r="W108" s="27">
        <f t="shared" si="7"/>
        <v>9858</v>
      </c>
      <c r="X108" s="27">
        <f t="shared" si="8"/>
        <v>9858</v>
      </c>
      <c r="Y108" s="27" t="str" cm="1">
        <f t="array" ref="Y108">_xlfn.LET(_xlpm.Avg, AVERAGEIF($R$2:$R$10000, TRIM(T108), $L$2:$L$10000)*10,IFERROR(_xlfn.IFS(_xlpm.Avg &gt;= 9,"Excellent",_xlpm.Avg &gt;= 8,"Good",_xlpm.Avg &gt;= 7,"Fair",TRUE,"Needs Improvement"),"—"))</f>
        <v>—</v>
      </c>
      <c r="Z108" s="175" t="str">
        <f t="shared" si="9"/>
        <v>—</v>
      </c>
    </row>
    <row r="109" spans="1:26" x14ac:dyDescent="0.25">
      <c r="A109" t="s">
        <v>9372</v>
      </c>
      <c r="C109" t="s">
        <v>9373</v>
      </c>
      <c r="D109" t="s">
        <v>2700</v>
      </c>
      <c r="E109" t="s">
        <v>9514</v>
      </c>
      <c r="F109" t="s">
        <v>4946</v>
      </c>
      <c r="G109" s="104">
        <v>46147.693055555559</v>
      </c>
      <c r="H109">
        <v>1951.213</v>
      </c>
      <c r="I109" t="s">
        <v>4728</v>
      </c>
      <c r="J109" t="s">
        <v>9515</v>
      </c>
      <c r="K109" t="s">
        <v>5993</v>
      </c>
      <c r="L109">
        <v>0.6</v>
      </c>
      <c r="M109" t="s">
        <v>4600</v>
      </c>
      <c r="N109" t="s">
        <v>9516</v>
      </c>
      <c r="R109" s="2" t="str">
        <f t="shared" si="6"/>
        <v>Trevor Berry</v>
      </c>
      <c r="T109" s="45"/>
      <c r="U109" s="13"/>
      <c r="V109" s="26"/>
      <c r="W109" s="27">
        <f t="shared" si="7"/>
        <v>9858</v>
      </c>
      <c r="X109" s="27">
        <f t="shared" si="8"/>
        <v>9858</v>
      </c>
      <c r="Y109" s="27" t="str" cm="1">
        <f t="array" ref="Y109">_xlfn.LET(_xlpm.Avg, AVERAGEIF($R$2:$R$10000, TRIM(T109), $L$2:$L$10000)*10,IFERROR(_xlfn.IFS(_xlpm.Avg &gt;= 9,"Excellent",_xlpm.Avg &gt;= 8,"Good",_xlpm.Avg &gt;= 7,"Fair",TRUE,"Needs Improvement"),"—"))</f>
        <v>—</v>
      </c>
      <c r="Z109" s="175" t="str">
        <f t="shared" si="9"/>
        <v>—</v>
      </c>
    </row>
    <row r="110" spans="1:26" x14ac:dyDescent="0.25">
      <c r="A110" t="s">
        <v>9372</v>
      </c>
      <c r="C110" t="s">
        <v>9373</v>
      </c>
      <c r="D110" t="s">
        <v>2700</v>
      </c>
      <c r="E110" t="s">
        <v>9517</v>
      </c>
      <c r="F110" t="s">
        <v>5233</v>
      </c>
      <c r="G110" s="104">
        <v>46147.699305555558</v>
      </c>
      <c r="H110">
        <v>359.74900000000002</v>
      </c>
      <c r="I110" t="s">
        <v>4728</v>
      </c>
      <c r="J110" t="s">
        <v>4787</v>
      </c>
      <c r="K110" t="s">
        <v>4781</v>
      </c>
      <c r="L110">
        <v>0.4</v>
      </c>
      <c r="M110" t="s">
        <v>4600</v>
      </c>
      <c r="N110" t="s">
        <v>9518</v>
      </c>
      <c r="R110" s="2" t="str">
        <f t="shared" si="6"/>
        <v>Ramone Thompson</v>
      </c>
      <c r="T110" s="45"/>
      <c r="U110" s="13"/>
      <c r="V110" s="26"/>
      <c r="W110" s="27">
        <f t="shared" si="7"/>
        <v>9858</v>
      </c>
      <c r="X110" s="27">
        <f t="shared" si="8"/>
        <v>9858</v>
      </c>
      <c r="Y110" s="27" t="str" cm="1">
        <f t="array" ref="Y110">_xlfn.LET(_xlpm.Avg, AVERAGEIF($R$2:$R$10000, TRIM(T110), $L$2:$L$10000)*10,IFERROR(_xlfn.IFS(_xlpm.Avg &gt;= 9,"Excellent",_xlpm.Avg &gt;= 8,"Good",_xlpm.Avg &gt;= 7,"Fair",TRUE,"Needs Improvement"),"—"))</f>
        <v>—</v>
      </c>
      <c r="Z110" s="175" t="str">
        <f t="shared" si="9"/>
        <v>—</v>
      </c>
    </row>
    <row r="111" spans="1:26" x14ac:dyDescent="0.25">
      <c r="A111" t="s">
        <v>9372</v>
      </c>
      <c r="C111" t="s">
        <v>9373</v>
      </c>
      <c r="D111" t="s">
        <v>2700</v>
      </c>
      <c r="E111" t="s">
        <v>506</v>
      </c>
      <c r="F111" t="s">
        <v>7499</v>
      </c>
      <c r="G111" s="104">
        <v>46147.70208333333</v>
      </c>
      <c r="H111">
        <v>862.31</v>
      </c>
      <c r="I111" t="s">
        <v>4728</v>
      </c>
      <c r="J111" t="s">
        <v>42</v>
      </c>
      <c r="K111" t="s">
        <v>9468</v>
      </c>
      <c r="L111">
        <v>1</v>
      </c>
      <c r="M111" t="s">
        <v>69</v>
      </c>
      <c r="N111" t="s">
        <v>9519</v>
      </c>
      <c r="R111" s="2" t="str">
        <f t="shared" si="6"/>
        <v>Bolaji Adewunmi</v>
      </c>
      <c r="T111" s="45"/>
      <c r="U111" s="13"/>
      <c r="V111" s="26"/>
      <c r="W111" s="27">
        <f t="shared" si="7"/>
        <v>9858</v>
      </c>
      <c r="X111" s="27">
        <f t="shared" si="8"/>
        <v>9858</v>
      </c>
      <c r="Y111" s="27" t="str" cm="1">
        <f t="array" ref="Y111">_xlfn.LET(_xlpm.Avg, AVERAGEIF($R$2:$R$10000, TRIM(T111), $L$2:$L$10000)*10,IFERROR(_xlfn.IFS(_xlpm.Avg &gt;= 9,"Excellent",_xlpm.Avg &gt;= 8,"Good",_xlpm.Avg &gt;= 7,"Fair",TRUE,"Needs Improvement"),"—"))</f>
        <v>—</v>
      </c>
      <c r="Z111" s="175" t="str">
        <f t="shared" si="9"/>
        <v>—</v>
      </c>
    </row>
    <row r="112" spans="1:26" x14ac:dyDescent="0.25">
      <c r="A112" t="s">
        <v>9372</v>
      </c>
      <c r="C112" t="s">
        <v>9373</v>
      </c>
      <c r="D112" t="s">
        <v>2700</v>
      </c>
      <c r="E112" t="s">
        <v>2563</v>
      </c>
      <c r="F112" t="s">
        <v>5086</v>
      </c>
      <c r="G112" s="104">
        <v>46147.702777777777</v>
      </c>
      <c r="H112">
        <v>1006.13</v>
      </c>
      <c r="I112" t="s">
        <v>4728</v>
      </c>
      <c r="J112" t="s">
        <v>42</v>
      </c>
      <c r="K112" t="s">
        <v>6619</v>
      </c>
      <c r="L112">
        <v>1</v>
      </c>
      <c r="M112" t="s">
        <v>69</v>
      </c>
      <c r="N112" t="s">
        <v>9520</v>
      </c>
      <c r="R112" s="2" t="str">
        <f t="shared" si="6"/>
        <v>Tyneisha Conyers</v>
      </c>
      <c r="T112" s="45"/>
      <c r="U112" s="13"/>
      <c r="V112" s="26"/>
      <c r="W112" s="27">
        <f t="shared" si="7"/>
        <v>9858</v>
      </c>
      <c r="X112" s="27">
        <f t="shared" si="8"/>
        <v>9858</v>
      </c>
      <c r="Y112" s="27" t="str" cm="1">
        <f t="array" ref="Y112">_xlfn.LET(_xlpm.Avg, AVERAGEIF($R$2:$R$10000, TRIM(T112), $L$2:$L$10000)*10,IFERROR(_xlfn.IFS(_xlpm.Avg &gt;= 9,"Excellent",_xlpm.Avg &gt;= 8,"Good",_xlpm.Avg &gt;= 7,"Fair",TRUE,"Needs Improvement"),"—"))</f>
        <v>—</v>
      </c>
      <c r="Z112" s="175" t="str">
        <f t="shared" si="9"/>
        <v>—</v>
      </c>
    </row>
    <row r="113" spans="1:26" x14ac:dyDescent="0.25">
      <c r="A113" t="s">
        <v>9372</v>
      </c>
      <c r="C113" t="s">
        <v>9373</v>
      </c>
      <c r="D113" t="s">
        <v>2700</v>
      </c>
      <c r="E113" t="s">
        <v>9521</v>
      </c>
      <c r="F113" t="s">
        <v>4755</v>
      </c>
      <c r="G113" s="104">
        <v>46147.705555555556</v>
      </c>
      <c r="H113">
        <v>2026.8630000000001</v>
      </c>
      <c r="I113" t="s">
        <v>4728</v>
      </c>
      <c r="J113" t="s">
        <v>9522</v>
      </c>
      <c r="K113" t="s">
        <v>4941</v>
      </c>
      <c r="L113">
        <v>1</v>
      </c>
      <c r="M113" t="s">
        <v>4600</v>
      </c>
      <c r="N113" t="s">
        <v>9523</v>
      </c>
      <c r="R113" s="2" t="str">
        <f t="shared" si="6"/>
        <v>Trevor Berry</v>
      </c>
      <c r="T113" s="45"/>
      <c r="U113" s="13"/>
      <c r="V113" s="26"/>
      <c r="W113" s="27">
        <f t="shared" si="7"/>
        <v>9858</v>
      </c>
      <c r="X113" s="27">
        <f t="shared" si="8"/>
        <v>9858</v>
      </c>
      <c r="Y113" s="27" t="str" cm="1">
        <f t="array" ref="Y113">_xlfn.LET(_xlpm.Avg, AVERAGEIF($R$2:$R$10000, TRIM(T113), $L$2:$L$10000)*10,IFERROR(_xlfn.IFS(_xlpm.Avg &gt;= 9,"Excellent",_xlpm.Avg &gt;= 8,"Good",_xlpm.Avg &gt;= 7,"Fair",TRUE,"Needs Improvement"),"—"))</f>
        <v>—</v>
      </c>
      <c r="Z113" s="175" t="str">
        <f t="shared" si="9"/>
        <v>—</v>
      </c>
    </row>
    <row r="114" spans="1:26" x14ac:dyDescent="0.25">
      <c r="A114" t="s">
        <v>9372</v>
      </c>
      <c r="C114" t="s">
        <v>9373</v>
      </c>
      <c r="D114" t="s">
        <v>2700</v>
      </c>
      <c r="E114" t="s">
        <v>1262</v>
      </c>
      <c r="F114" t="s">
        <v>4823</v>
      </c>
      <c r="G114" s="104">
        <v>46147.712500000001</v>
      </c>
      <c r="H114">
        <v>830.56899999999996</v>
      </c>
      <c r="I114" t="s">
        <v>4728</v>
      </c>
      <c r="J114" t="s">
        <v>4790</v>
      </c>
      <c r="K114" t="s">
        <v>9524</v>
      </c>
      <c r="L114">
        <v>0.2</v>
      </c>
      <c r="M114" t="s">
        <v>69</v>
      </c>
      <c r="N114" t="s">
        <v>9525</v>
      </c>
      <c r="R114" s="2" t="str">
        <f t="shared" si="6"/>
        <v>James Walden</v>
      </c>
      <c r="T114" s="45"/>
      <c r="U114" s="13"/>
      <c r="V114" s="26"/>
      <c r="W114" s="27">
        <f t="shared" si="7"/>
        <v>9858</v>
      </c>
      <c r="X114" s="27">
        <f t="shared" si="8"/>
        <v>9858</v>
      </c>
      <c r="Y114" s="27" t="str" cm="1">
        <f t="array" ref="Y114">_xlfn.LET(_xlpm.Avg, AVERAGEIF($R$2:$R$10000, TRIM(T114), $L$2:$L$10000)*10,IFERROR(_xlfn.IFS(_xlpm.Avg &gt;= 9,"Excellent",_xlpm.Avg &gt;= 8,"Good",_xlpm.Avg &gt;= 7,"Fair",TRUE,"Needs Improvement"),"—"))</f>
        <v>—</v>
      </c>
      <c r="Z114" s="175" t="str">
        <f t="shared" si="9"/>
        <v>—</v>
      </c>
    </row>
    <row r="115" spans="1:26" x14ac:dyDescent="0.25">
      <c r="A115" t="s">
        <v>9372</v>
      </c>
      <c r="C115" t="s">
        <v>9373</v>
      </c>
      <c r="D115" t="s">
        <v>2700</v>
      </c>
      <c r="E115" t="s">
        <v>2126</v>
      </c>
      <c r="F115" t="s">
        <v>9526</v>
      </c>
      <c r="G115" s="104">
        <v>46147.71597222222</v>
      </c>
      <c r="H115">
        <v>697.47199999999998</v>
      </c>
      <c r="I115" t="s">
        <v>4728</v>
      </c>
      <c r="J115" t="s">
        <v>42</v>
      </c>
      <c r="K115" t="s">
        <v>6619</v>
      </c>
      <c r="L115">
        <v>0.6</v>
      </c>
      <c r="M115" t="s">
        <v>69</v>
      </c>
      <c r="N115" t="s">
        <v>9527</v>
      </c>
      <c r="R115" s="2" t="str">
        <f t="shared" si="6"/>
        <v>Raechel Lewis</v>
      </c>
      <c r="T115" s="45"/>
      <c r="U115" s="13"/>
      <c r="V115" s="26"/>
      <c r="W115" s="27">
        <f t="shared" si="7"/>
        <v>9858</v>
      </c>
      <c r="X115" s="27">
        <f t="shared" si="8"/>
        <v>9858</v>
      </c>
      <c r="Y115" s="27" t="str" cm="1">
        <f t="array" ref="Y115">_xlfn.LET(_xlpm.Avg, AVERAGEIF($R$2:$R$10000, TRIM(T115), $L$2:$L$10000)*10,IFERROR(_xlfn.IFS(_xlpm.Avg &gt;= 9,"Excellent",_xlpm.Avg &gt;= 8,"Good",_xlpm.Avg &gt;= 7,"Fair",TRUE,"Needs Improvement"),"—"))</f>
        <v>—</v>
      </c>
      <c r="Z115" s="175" t="str">
        <f t="shared" si="9"/>
        <v>—</v>
      </c>
    </row>
    <row r="116" spans="1:26" x14ac:dyDescent="0.25">
      <c r="A116" t="s">
        <v>9372</v>
      </c>
      <c r="C116" t="s">
        <v>9373</v>
      </c>
      <c r="D116" t="s">
        <v>2700</v>
      </c>
      <c r="E116" t="s">
        <v>9466</v>
      </c>
      <c r="F116" t="s">
        <v>6469</v>
      </c>
      <c r="G116" s="104">
        <v>46147.723611111112</v>
      </c>
      <c r="H116">
        <v>1436.13</v>
      </c>
      <c r="I116" t="s">
        <v>4728</v>
      </c>
      <c r="J116" t="s">
        <v>4787</v>
      </c>
      <c r="K116" t="s">
        <v>9375</v>
      </c>
      <c r="L116">
        <v>1</v>
      </c>
      <c r="M116" t="s">
        <v>69</v>
      </c>
      <c r="N116" t="s">
        <v>9528</v>
      </c>
      <c r="R116" s="2" t="str">
        <f t="shared" si="6"/>
        <v>Chris Wright</v>
      </c>
      <c r="T116" s="45"/>
      <c r="U116" s="13"/>
      <c r="V116" s="26"/>
      <c r="W116" s="27">
        <f t="shared" si="7"/>
        <v>9858</v>
      </c>
      <c r="X116" s="27">
        <f t="shared" si="8"/>
        <v>9858</v>
      </c>
      <c r="Y116" s="27" t="str" cm="1">
        <f t="array" ref="Y116">_xlfn.LET(_xlpm.Avg, AVERAGEIF($R$2:$R$10000, TRIM(T116), $L$2:$L$10000)*10,IFERROR(_xlfn.IFS(_xlpm.Avg &gt;= 9,"Excellent",_xlpm.Avg &gt;= 8,"Good",_xlpm.Avg &gt;= 7,"Fair",TRUE,"Needs Improvement"),"—"))</f>
        <v>—</v>
      </c>
      <c r="Z116" s="175" t="str">
        <f t="shared" si="9"/>
        <v>—</v>
      </c>
    </row>
    <row r="117" spans="1:26" x14ac:dyDescent="0.25">
      <c r="A117" t="s">
        <v>9372</v>
      </c>
      <c r="C117" t="s">
        <v>9373</v>
      </c>
      <c r="D117" t="s">
        <v>2700</v>
      </c>
      <c r="E117" t="s">
        <v>1655</v>
      </c>
      <c r="F117" t="s">
        <v>4853</v>
      </c>
      <c r="G117" s="104">
        <v>46147.731249999997</v>
      </c>
      <c r="H117">
        <v>527.75800000000004</v>
      </c>
      <c r="I117" t="s">
        <v>4728</v>
      </c>
      <c r="J117" t="s">
        <v>42</v>
      </c>
      <c r="K117" t="s">
        <v>6619</v>
      </c>
      <c r="L117">
        <v>1</v>
      </c>
      <c r="M117" t="s">
        <v>69</v>
      </c>
      <c r="N117" t="s">
        <v>9529</v>
      </c>
      <c r="R117" s="2" t="str">
        <f t="shared" si="6"/>
        <v>Lacey Wagner</v>
      </c>
      <c r="T117" s="45"/>
      <c r="U117" s="13"/>
      <c r="V117" s="26"/>
      <c r="W117" s="27">
        <f t="shared" si="7"/>
        <v>9858</v>
      </c>
      <c r="X117" s="27">
        <f t="shared" si="8"/>
        <v>9858</v>
      </c>
      <c r="Y117" s="27" t="str" cm="1">
        <f t="array" ref="Y117">_xlfn.LET(_xlpm.Avg, AVERAGEIF($R$2:$R$10000, TRIM(T117), $L$2:$L$10000)*10,IFERROR(_xlfn.IFS(_xlpm.Avg &gt;= 9,"Excellent",_xlpm.Avg &gt;= 8,"Good",_xlpm.Avg &gt;= 7,"Fair",TRUE,"Needs Improvement"),"—"))</f>
        <v>—</v>
      </c>
      <c r="Z117" s="175" t="str">
        <f t="shared" si="9"/>
        <v>—</v>
      </c>
    </row>
    <row r="118" spans="1:26" x14ac:dyDescent="0.25">
      <c r="A118" t="s">
        <v>9372</v>
      </c>
      <c r="C118" t="s">
        <v>9373</v>
      </c>
      <c r="D118" t="s">
        <v>2700</v>
      </c>
      <c r="E118" t="s">
        <v>1718</v>
      </c>
      <c r="F118" t="s">
        <v>4774</v>
      </c>
      <c r="G118" s="104">
        <v>46147.73541666667</v>
      </c>
      <c r="H118">
        <v>207.102</v>
      </c>
      <c r="I118" t="s">
        <v>4761</v>
      </c>
      <c r="J118" t="s">
        <v>4787</v>
      </c>
      <c r="K118" t="s">
        <v>5521</v>
      </c>
      <c r="L118">
        <v>0.4</v>
      </c>
      <c r="M118" t="s">
        <v>4600</v>
      </c>
      <c r="N118" t="s">
        <v>9530</v>
      </c>
      <c r="R118" s="2" t="str">
        <f t="shared" si="6"/>
        <v>Linda Lenard</v>
      </c>
      <c r="T118" s="45"/>
      <c r="U118" s="13"/>
      <c r="V118" s="26"/>
      <c r="W118" s="27">
        <f t="shared" si="7"/>
        <v>9858</v>
      </c>
      <c r="X118" s="27">
        <f t="shared" si="8"/>
        <v>9858</v>
      </c>
      <c r="Y118" s="27" t="str" cm="1">
        <f t="array" ref="Y118">_xlfn.LET(_xlpm.Avg, AVERAGEIF($R$2:$R$10000, TRIM(T118), $L$2:$L$10000)*10,IFERROR(_xlfn.IFS(_xlpm.Avg &gt;= 9,"Excellent",_xlpm.Avg &gt;= 8,"Good",_xlpm.Avg &gt;= 7,"Fair",TRUE,"Needs Improvement"),"—"))</f>
        <v>—</v>
      </c>
      <c r="Z118" s="175" t="str">
        <f t="shared" si="9"/>
        <v>—</v>
      </c>
    </row>
    <row r="119" spans="1:26" x14ac:dyDescent="0.25">
      <c r="A119" t="s">
        <v>9372</v>
      </c>
      <c r="C119" t="s">
        <v>9373</v>
      </c>
      <c r="D119" t="s">
        <v>2700</v>
      </c>
      <c r="E119" t="s">
        <v>2660</v>
      </c>
      <c r="F119" t="s">
        <v>6924</v>
      </c>
      <c r="G119" s="104">
        <v>46147.738194444442</v>
      </c>
      <c r="H119">
        <v>1068.808</v>
      </c>
      <c r="I119" t="s">
        <v>4728</v>
      </c>
      <c r="J119" t="s">
        <v>42</v>
      </c>
      <c r="K119" t="s">
        <v>6619</v>
      </c>
      <c r="L119">
        <v>1</v>
      </c>
      <c r="M119" t="s">
        <v>69</v>
      </c>
      <c r="N119" t="s">
        <v>9531</v>
      </c>
      <c r="R119" s="2" t="str">
        <f t="shared" si="6"/>
        <v>Yashkumar Patel</v>
      </c>
      <c r="T119" s="45"/>
      <c r="U119" s="13"/>
      <c r="V119" s="26"/>
      <c r="W119" s="27">
        <f t="shared" si="7"/>
        <v>9858</v>
      </c>
      <c r="X119" s="27">
        <f t="shared" si="8"/>
        <v>9858</v>
      </c>
      <c r="Y119" s="27" t="str" cm="1">
        <f t="array" ref="Y119">_xlfn.LET(_xlpm.Avg, AVERAGEIF($R$2:$R$10000, TRIM(T119), $L$2:$L$10000)*10,IFERROR(_xlfn.IFS(_xlpm.Avg &gt;= 9,"Excellent",_xlpm.Avg &gt;= 8,"Good",_xlpm.Avg &gt;= 7,"Fair",TRUE,"Needs Improvement"),"—"))</f>
        <v>—</v>
      </c>
      <c r="Z119" s="175" t="str">
        <f t="shared" si="9"/>
        <v>—</v>
      </c>
    </row>
    <row r="120" spans="1:26" x14ac:dyDescent="0.25">
      <c r="A120" t="s">
        <v>9372</v>
      </c>
      <c r="C120" t="s">
        <v>9373</v>
      </c>
      <c r="D120" t="s">
        <v>2700</v>
      </c>
      <c r="E120" t="s">
        <v>9532</v>
      </c>
      <c r="F120" t="s">
        <v>9533</v>
      </c>
      <c r="G120" s="104">
        <v>46147.741666666669</v>
      </c>
      <c r="H120">
        <v>723.25199999999995</v>
      </c>
      <c r="I120" t="s">
        <v>4728</v>
      </c>
      <c r="J120" t="s">
        <v>42</v>
      </c>
      <c r="K120" t="s">
        <v>9400</v>
      </c>
      <c r="L120">
        <v>0.7</v>
      </c>
      <c r="M120" t="s">
        <v>69</v>
      </c>
      <c r="N120" t="s">
        <v>9534</v>
      </c>
      <c r="R120" s="2" t="str">
        <f t="shared" si="6"/>
        <v>Anthony Duncan</v>
      </c>
      <c r="T120" s="45"/>
      <c r="U120" s="13"/>
      <c r="V120" s="26"/>
      <c r="W120" s="27">
        <f t="shared" si="7"/>
        <v>9858</v>
      </c>
      <c r="X120" s="27">
        <f t="shared" si="8"/>
        <v>9858</v>
      </c>
      <c r="Y120" s="27" t="str" cm="1">
        <f t="array" ref="Y120">_xlfn.LET(_xlpm.Avg, AVERAGEIF($R$2:$R$10000, TRIM(T120), $L$2:$L$10000)*10,IFERROR(_xlfn.IFS(_xlpm.Avg &gt;= 9,"Excellent",_xlpm.Avg &gt;= 8,"Good",_xlpm.Avg &gt;= 7,"Fair",TRUE,"Needs Improvement"),"—"))</f>
        <v>—</v>
      </c>
      <c r="Z120" s="175" t="str">
        <f t="shared" si="9"/>
        <v>—</v>
      </c>
    </row>
    <row r="121" spans="1:26" x14ac:dyDescent="0.25">
      <c r="A121" t="s">
        <v>9372</v>
      </c>
      <c r="C121" t="s">
        <v>9373</v>
      </c>
      <c r="D121" t="s">
        <v>2700</v>
      </c>
      <c r="E121" t="s">
        <v>2187</v>
      </c>
      <c r="F121" t="s">
        <v>5190</v>
      </c>
      <c r="G121" s="104">
        <v>46147.748611111114</v>
      </c>
      <c r="H121">
        <v>470.45299999999997</v>
      </c>
      <c r="I121" t="s">
        <v>4728</v>
      </c>
      <c r="J121" t="s">
        <v>42</v>
      </c>
      <c r="K121" t="s">
        <v>6677</v>
      </c>
      <c r="L121">
        <v>1</v>
      </c>
      <c r="M121" t="s">
        <v>69</v>
      </c>
      <c r="N121" t="s">
        <v>9535</v>
      </c>
      <c r="R121" s="2" t="str">
        <f t="shared" si="6"/>
        <v>Riley Labreche</v>
      </c>
      <c r="T121" s="45"/>
      <c r="U121" s="13"/>
      <c r="V121" s="26"/>
      <c r="W121" s="27">
        <f t="shared" si="7"/>
        <v>9858</v>
      </c>
      <c r="X121" s="27">
        <f t="shared" si="8"/>
        <v>9858</v>
      </c>
      <c r="Y121" s="27" t="str" cm="1">
        <f t="array" ref="Y121">_xlfn.LET(_xlpm.Avg, AVERAGEIF($R$2:$R$10000, TRIM(T121), $L$2:$L$10000)*10,IFERROR(_xlfn.IFS(_xlpm.Avg &gt;= 9,"Excellent",_xlpm.Avg &gt;= 8,"Good",_xlpm.Avg &gt;= 7,"Fair",TRUE,"Needs Improvement"),"—"))</f>
        <v>—</v>
      </c>
      <c r="Z121" s="175" t="str">
        <f t="shared" si="9"/>
        <v>—</v>
      </c>
    </row>
    <row r="122" spans="1:26" x14ac:dyDescent="0.25">
      <c r="A122" t="s">
        <v>9372</v>
      </c>
      <c r="C122" t="s">
        <v>9373</v>
      </c>
      <c r="D122" t="s">
        <v>2700</v>
      </c>
      <c r="E122" t="s">
        <v>9536</v>
      </c>
      <c r="F122" t="s">
        <v>4926</v>
      </c>
      <c r="G122" s="104">
        <v>46147.751388888886</v>
      </c>
      <c r="H122">
        <v>322.53899999999999</v>
      </c>
      <c r="I122" t="s">
        <v>4728</v>
      </c>
      <c r="J122" t="s">
        <v>9515</v>
      </c>
      <c r="K122" t="s">
        <v>4941</v>
      </c>
      <c r="L122">
        <v>0.2</v>
      </c>
      <c r="M122" t="s">
        <v>4600</v>
      </c>
      <c r="N122" t="s">
        <v>9537</v>
      </c>
      <c r="R122" s="2" t="str">
        <f t="shared" si="6"/>
        <v>Trevor Berry</v>
      </c>
      <c r="T122" s="45"/>
      <c r="U122" s="13"/>
      <c r="V122" s="26"/>
      <c r="W122" s="27">
        <f t="shared" si="7"/>
        <v>9858</v>
      </c>
      <c r="X122" s="27">
        <f t="shared" si="8"/>
        <v>9858</v>
      </c>
      <c r="Y122" s="27" t="str" cm="1">
        <f t="array" ref="Y122">_xlfn.LET(_xlpm.Avg, AVERAGEIF($R$2:$R$10000, TRIM(T122), $L$2:$L$10000)*10,IFERROR(_xlfn.IFS(_xlpm.Avg &gt;= 9,"Excellent",_xlpm.Avg &gt;= 8,"Good",_xlpm.Avg &gt;= 7,"Fair",TRUE,"Needs Improvement"),"—"))</f>
        <v>—</v>
      </c>
      <c r="Z122" s="175" t="str">
        <f t="shared" si="9"/>
        <v>—</v>
      </c>
    </row>
    <row r="123" spans="1:26" x14ac:dyDescent="0.25">
      <c r="A123" t="s">
        <v>9372</v>
      </c>
      <c r="C123" t="s">
        <v>9373</v>
      </c>
      <c r="D123" t="s">
        <v>2700</v>
      </c>
      <c r="E123" t="s">
        <v>929</v>
      </c>
      <c r="F123" t="s">
        <v>5760</v>
      </c>
      <c r="G123" s="104">
        <v>46147.759722222225</v>
      </c>
      <c r="H123">
        <v>1431.3009999999999</v>
      </c>
      <c r="I123" t="s">
        <v>4728</v>
      </c>
      <c r="J123" t="s">
        <v>42</v>
      </c>
      <c r="K123" t="s">
        <v>6644</v>
      </c>
      <c r="L123">
        <v>1</v>
      </c>
      <c r="M123" t="s">
        <v>69</v>
      </c>
      <c r="N123" t="s">
        <v>9538</v>
      </c>
      <c r="R123" s="2" t="str">
        <f t="shared" si="6"/>
        <v>Edgar Rosario</v>
      </c>
      <c r="T123" s="45"/>
      <c r="U123" s="13"/>
      <c r="V123" s="26"/>
      <c r="W123" s="27">
        <f t="shared" si="7"/>
        <v>9858</v>
      </c>
      <c r="X123" s="27">
        <f t="shared" si="8"/>
        <v>9858</v>
      </c>
      <c r="Y123" s="27" t="str" cm="1">
        <f t="array" ref="Y123">_xlfn.LET(_xlpm.Avg, AVERAGEIF($R$2:$R$10000, TRIM(T123), $L$2:$L$10000)*10,IFERROR(_xlfn.IFS(_xlpm.Avg &gt;= 9,"Excellent",_xlpm.Avg &gt;= 8,"Good",_xlpm.Avg &gt;= 7,"Fair",TRUE,"Needs Improvement"),"—"))</f>
        <v>—</v>
      </c>
      <c r="Z123" s="175" t="str">
        <f t="shared" si="9"/>
        <v>—</v>
      </c>
    </row>
    <row r="124" spans="1:26" x14ac:dyDescent="0.25">
      <c r="A124" t="s">
        <v>9372</v>
      </c>
      <c r="C124" t="s">
        <v>9373</v>
      </c>
      <c r="D124" t="s">
        <v>2700</v>
      </c>
      <c r="E124" t="s">
        <v>2487</v>
      </c>
      <c r="F124" t="s">
        <v>4890</v>
      </c>
      <c r="G124" s="104">
        <v>46147.765277777777</v>
      </c>
      <c r="H124">
        <v>909.49</v>
      </c>
      <c r="I124" t="s">
        <v>4728</v>
      </c>
      <c r="J124" t="s">
        <v>42</v>
      </c>
      <c r="K124" t="s">
        <v>6619</v>
      </c>
      <c r="L124">
        <v>1</v>
      </c>
      <c r="M124" t="s">
        <v>69</v>
      </c>
      <c r="N124" t="s">
        <v>9539</v>
      </c>
      <c r="R124" s="2" t="str">
        <f t="shared" si="6"/>
        <v>Teresa Alyson</v>
      </c>
      <c r="T124" s="45"/>
      <c r="U124" s="13"/>
      <c r="V124" s="26"/>
      <c r="W124" s="27">
        <f t="shared" si="7"/>
        <v>9858</v>
      </c>
      <c r="X124" s="27">
        <f t="shared" si="8"/>
        <v>9858</v>
      </c>
      <c r="Y124" s="27" t="str" cm="1">
        <f t="array" ref="Y124">_xlfn.LET(_xlpm.Avg, AVERAGEIF($R$2:$R$10000, TRIM(T124), $L$2:$L$10000)*10,IFERROR(_xlfn.IFS(_xlpm.Avg &gt;= 9,"Excellent",_xlpm.Avg &gt;= 8,"Good",_xlpm.Avg &gt;= 7,"Fair",TRUE,"Needs Improvement"),"—"))</f>
        <v>—</v>
      </c>
      <c r="Z124" s="175" t="str">
        <f t="shared" si="9"/>
        <v>—</v>
      </c>
    </row>
    <row r="125" spans="1:26" x14ac:dyDescent="0.25">
      <c r="A125" t="s">
        <v>9372</v>
      </c>
      <c r="C125" t="s">
        <v>9373</v>
      </c>
      <c r="D125" t="s">
        <v>2700</v>
      </c>
      <c r="E125" t="s">
        <v>2086</v>
      </c>
      <c r="F125" t="s">
        <v>4883</v>
      </c>
      <c r="G125" s="104">
        <v>46147.769444444442</v>
      </c>
      <c r="H125">
        <v>482.60300000000001</v>
      </c>
      <c r="I125" t="s">
        <v>4728</v>
      </c>
      <c r="J125" t="s">
        <v>42</v>
      </c>
      <c r="K125" t="s">
        <v>9400</v>
      </c>
      <c r="L125">
        <v>1</v>
      </c>
      <c r="M125" t="s">
        <v>69</v>
      </c>
      <c r="N125" t="s">
        <v>9540</v>
      </c>
      <c r="R125" s="2" t="str">
        <f t="shared" si="6"/>
        <v>Pamela Dandridge</v>
      </c>
      <c r="T125" s="45"/>
      <c r="U125" s="13"/>
      <c r="V125" s="26"/>
      <c r="W125" s="27">
        <f t="shared" si="7"/>
        <v>9858</v>
      </c>
      <c r="X125" s="27">
        <f t="shared" si="8"/>
        <v>9858</v>
      </c>
      <c r="Y125" s="27" t="str" cm="1">
        <f t="array" ref="Y125">_xlfn.LET(_xlpm.Avg, AVERAGEIF($R$2:$R$10000, TRIM(T125), $L$2:$L$10000)*10,IFERROR(_xlfn.IFS(_xlpm.Avg &gt;= 9,"Excellent",_xlpm.Avg &gt;= 8,"Good",_xlpm.Avg &gt;= 7,"Fair",TRUE,"Needs Improvement"),"—"))</f>
        <v>—</v>
      </c>
      <c r="Z125" s="175" t="str">
        <f t="shared" si="9"/>
        <v>—</v>
      </c>
    </row>
    <row r="126" spans="1:26" x14ac:dyDescent="0.25">
      <c r="A126" t="s">
        <v>9372</v>
      </c>
      <c r="C126" t="s">
        <v>9373</v>
      </c>
      <c r="D126" t="s">
        <v>2700</v>
      </c>
      <c r="E126" t="s">
        <v>2508</v>
      </c>
      <c r="F126" t="s">
        <v>4783</v>
      </c>
      <c r="G126" s="104">
        <v>46147.769444444442</v>
      </c>
      <c r="H126">
        <v>1432.9829999999999</v>
      </c>
      <c r="I126" t="s">
        <v>4728</v>
      </c>
      <c r="J126" t="s">
        <v>42</v>
      </c>
      <c r="K126" t="s">
        <v>6619</v>
      </c>
      <c r="L126">
        <v>1</v>
      </c>
      <c r="M126" t="s">
        <v>69</v>
      </c>
      <c r="N126" t="s">
        <v>9541</v>
      </c>
      <c r="R126" s="2" t="str">
        <f t="shared" si="6"/>
        <v>Tiffany Bolduc</v>
      </c>
      <c r="T126" s="45"/>
      <c r="U126" s="13"/>
      <c r="V126" s="26"/>
      <c r="W126" s="27">
        <f t="shared" si="7"/>
        <v>9858</v>
      </c>
      <c r="X126" s="27">
        <f t="shared" si="8"/>
        <v>9858</v>
      </c>
      <c r="Y126" s="27" t="str" cm="1">
        <f t="array" ref="Y126">_xlfn.LET(_xlpm.Avg, AVERAGEIF($R$2:$R$10000, TRIM(T126), $L$2:$L$10000)*10,IFERROR(_xlfn.IFS(_xlpm.Avg &gt;= 9,"Excellent",_xlpm.Avg &gt;= 8,"Good",_xlpm.Avg &gt;= 7,"Fair",TRUE,"Needs Improvement"),"—"))</f>
        <v>—</v>
      </c>
      <c r="Z126" s="175" t="str">
        <f t="shared" si="9"/>
        <v>—</v>
      </c>
    </row>
    <row r="127" spans="1:26" x14ac:dyDescent="0.25">
      <c r="A127" t="s">
        <v>9372</v>
      </c>
      <c r="C127" t="s">
        <v>9373</v>
      </c>
      <c r="D127" t="s">
        <v>2700</v>
      </c>
      <c r="E127" t="s">
        <v>312</v>
      </c>
      <c r="F127" t="s">
        <v>5374</v>
      </c>
      <c r="G127" s="104">
        <v>46147.770833333336</v>
      </c>
      <c r="H127">
        <v>1173.2190000000001</v>
      </c>
      <c r="I127" t="s">
        <v>4728</v>
      </c>
      <c r="J127" t="s">
        <v>42</v>
      </c>
      <c r="K127" t="s">
        <v>9375</v>
      </c>
      <c r="L127">
        <v>1</v>
      </c>
      <c r="M127" t="s">
        <v>69</v>
      </c>
      <c r="N127" t="s">
        <v>9542</v>
      </c>
      <c r="R127" s="2" t="str">
        <f t="shared" si="6"/>
        <v>Amardeep Singh</v>
      </c>
      <c r="T127" s="45"/>
      <c r="U127" s="13"/>
      <c r="V127" s="26"/>
      <c r="W127" s="27">
        <f t="shared" si="7"/>
        <v>9858</v>
      </c>
      <c r="X127" s="27">
        <f t="shared" si="8"/>
        <v>9858</v>
      </c>
      <c r="Y127" s="27" t="str" cm="1">
        <f t="array" ref="Y127">_xlfn.LET(_xlpm.Avg, AVERAGEIF($R$2:$R$10000, TRIM(T127), $L$2:$L$10000)*10,IFERROR(_xlfn.IFS(_xlpm.Avg &gt;= 9,"Excellent",_xlpm.Avg &gt;= 8,"Good",_xlpm.Avg &gt;= 7,"Fair",TRUE,"Needs Improvement"),"—"))</f>
        <v>—</v>
      </c>
      <c r="Z127" s="175" t="str">
        <f t="shared" si="9"/>
        <v>—</v>
      </c>
    </row>
    <row r="128" spans="1:26" x14ac:dyDescent="0.25">
      <c r="A128" t="s">
        <v>9372</v>
      </c>
      <c r="C128" t="s">
        <v>9373</v>
      </c>
      <c r="D128" t="s">
        <v>2700</v>
      </c>
      <c r="E128" t="s">
        <v>9543</v>
      </c>
      <c r="F128" t="s">
        <v>4765</v>
      </c>
      <c r="G128" s="104">
        <v>46147.776388888888</v>
      </c>
      <c r="H128">
        <v>1397.32</v>
      </c>
      <c r="I128" t="s">
        <v>4728</v>
      </c>
      <c r="J128" t="s">
        <v>9515</v>
      </c>
      <c r="K128" t="s">
        <v>7027</v>
      </c>
      <c r="L128">
        <v>0.6</v>
      </c>
      <c r="M128" t="s">
        <v>4600</v>
      </c>
      <c r="N128" t="s">
        <v>9544</v>
      </c>
      <c r="R128" s="2" t="str">
        <f t="shared" si="6"/>
        <v>Trevor Berry</v>
      </c>
      <c r="T128" s="45"/>
      <c r="U128" s="13"/>
      <c r="V128" s="26"/>
      <c r="W128" s="27">
        <f t="shared" si="7"/>
        <v>9858</v>
      </c>
      <c r="X128" s="27">
        <f t="shared" si="8"/>
        <v>9858</v>
      </c>
      <c r="Y128" s="27" t="str" cm="1">
        <f t="array" ref="Y128">_xlfn.LET(_xlpm.Avg, AVERAGEIF($R$2:$R$10000, TRIM(T128), $L$2:$L$10000)*10,IFERROR(_xlfn.IFS(_xlpm.Avg &gt;= 9,"Excellent",_xlpm.Avg &gt;= 8,"Good",_xlpm.Avg &gt;= 7,"Fair",TRUE,"Needs Improvement"),"—"))</f>
        <v>—</v>
      </c>
      <c r="Z128" s="175" t="str">
        <f t="shared" si="9"/>
        <v>—</v>
      </c>
    </row>
    <row r="129" spans="1:26" x14ac:dyDescent="0.25">
      <c r="A129" t="s">
        <v>9372</v>
      </c>
      <c r="C129" t="s">
        <v>9373</v>
      </c>
      <c r="D129" t="s">
        <v>2700</v>
      </c>
      <c r="E129" t="s">
        <v>2257</v>
      </c>
      <c r="F129" t="s">
        <v>5665</v>
      </c>
      <c r="G129" s="104">
        <v>46147.78125</v>
      </c>
      <c r="H129">
        <v>1043.367</v>
      </c>
      <c r="I129" t="s">
        <v>4761</v>
      </c>
      <c r="J129" t="s">
        <v>42</v>
      </c>
      <c r="K129" t="s">
        <v>6644</v>
      </c>
      <c r="L129">
        <v>1</v>
      </c>
      <c r="M129" t="s">
        <v>4600</v>
      </c>
      <c r="N129" t="s">
        <v>9545</v>
      </c>
      <c r="R129" s="2" t="str">
        <f t="shared" si="6"/>
        <v>Royal Standish</v>
      </c>
      <c r="T129" s="45"/>
      <c r="U129" s="13"/>
      <c r="V129" s="26"/>
      <c r="W129" s="27">
        <f t="shared" si="7"/>
        <v>9858</v>
      </c>
      <c r="X129" s="27">
        <f t="shared" si="8"/>
        <v>9858</v>
      </c>
      <c r="Y129" s="27" t="str" cm="1">
        <f t="array" ref="Y129">_xlfn.LET(_xlpm.Avg, AVERAGEIF($R$2:$R$10000, TRIM(T129), $L$2:$L$10000)*10,IFERROR(_xlfn.IFS(_xlpm.Avg &gt;= 9,"Excellent",_xlpm.Avg &gt;= 8,"Good",_xlpm.Avg &gt;= 7,"Fair",TRUE,"Needs Improvement"),"—"))</f>
        <v>—</v>
      </c>
      <c r="Z129" s="175" t="str">
        <f t="shared" si="9"/>
        <v>—</v>
      </c>
    </row>
    <row r="130" spans="1:26" x14ac:dyDescent="0.25">
      <c r="A130" t="s">
        <v>9372</v>
      </c>
      <c r="C130" t="s">
        <v>9373</v>
      </c>
      <c r="D130" t="s">
        <v>2700</v>
      </c>
      <c r="E130" t="s">
        <v>573</v>
      </c>
      <c r="F130" t="s">
        <v>4783</v>
      </c>
      <c r="G130" s="104">
        <v>46147.784722222219</v>
      </c>
      <c r="H130">
        <v>501.024</v>
      </c>
      <c r="I130" t="s">
        <v>4728</v>
      </c>
      <c r="J130" t="s">
        <v>42</v>
      </c>
      <c r="K130" t="s">
        <v>6619</v>
      </c>
      <c r="L130">
        <v>0.9</v>
      </c>
      <c r="M130" t="s">
        <v>69</v>
      </c>
      <c r="N130" t="s">
        <v>9546</v>
      </c>
      <c r="R130" s="2" t="str">
        <f t="shared" si="6"/>
        <v>Bryant Clay</v>
      </c>
      <c r="T130" s="45"/>
      <c r="U130" s="13"/>
      <c r="V130" s="26"/>
      <c r="W130" s="27">
        <f t="shared" si="7"/>
        <v>9858</v>
      </c>
      <c r="X130" s="27">
        <f t="shared" si="8"/>
        <v>9858</v>
      </c>
      <c r="Y130" s="27" t="str" cm="1">
        <f t="array" ref="Y130">_xlfn.LET(_xlpm.Avg, AVERAGEIF($R$2:$R$10000, TRIM(T130), $L$2:$L$10000)*10,IFERROR(_xlfn.IFS(_xlpm.Avg &gt;= 9,"Excellent",_xlpm.Avg &gt;= 8,"Good",_xlpm.Avg &gt;= 7,"Fair",TRUE,"Needs Improvement"),"—"))</f>
        <v>—</v>
      </c>
      <c r="Z130" s="175" t="str">
        <f t="shared" si="9"/>
        <v>—</v>
      </c>
    </row>
    <row r="131" spans="1:26" x14ac:dyDescent="0.25">
      <c r="A131" t="s">
        <v>9372</v>
      </c>
      <c r="C131" t="s">
        <v>9373</v>
      </c>
      <c r="D131" t="s">
        <v>2700</v>
      </c>
      <c r="E131" t="s">
        <v>1655</v>
      </c>
      <c r="F131" t="s">
        <v>4743</v>
      </c>
      <c r="G131" s="104">
        <v>46147.793749999997</v>
      </c>
      <c r="H131">
        <v>1397.35</v>
      </c>
      <c r="I131" t="s">
        <v>4728</v>
      </c>
      <c r="J131" t="s">
        <v>42</v>
      </c>
      <c r="K131" t="s">
        <v>6644</v>
      </c>
      <c r="L131">
        <v>1</v>
      </c>
      <c r="M131" t="s">
        <v>69</v>
      </c>
      <c r="N131" t="s">
        <v>9547</v>
      </c>
      <c r="R131" s="2" t="str">
        <f t="shared" ref="R131:R194" si="10">TRIM(IFERROR(_xlfn.TEXTAFTER(E131, ";", -1), E131))</f>
        <v>Lacey Wagner</v>
      </c>
      <c r="T131" s="45"/>
      <c r="U131" s="13"/>
      <c r="V131" s="26"/>
      <c r="W131" s="27">
        <f t="shared" ref="W131:W194" si="11">COUNTIF($R$2:$R$10000, TRIM(T131))</f>
        <v>9858</v>
      </c>
      <c r="X131" s="27">
        <f t="shared" ref="X131:X194" si="12">COUNTIF($R$2:$R$10000, TRIM(T131))</f>
        <v>9858</v>
      </c>
      <c r="Y131" s="27" t="str" cm="1">
        <f t="array" ref="Y131">_xlfn.LET(_xlpm.Avg, AVERAGEIF($R$2:$R$10000, TRIM(T131), $L$2:$L$10000)*10,IFERROR(_xlfn.IFS(_xlpm.Avg &gt;= 9,"Excellent",_xlpm.Avg &gt;= 8,"Good",_xlpm.Avg &gt;= 7,"Fair",TRUE,"Needs Improvement"),"—"))</f>
        <v>—</v>
      </c>
      <c r="Z131" s="175" t="str">
        <f t="shared" ref="Z131:Z194" si="13">_xlfn.LET(_xlpm.Avg, AVERAGEIF($R$2:$R$10000, TRIM(T131), $L$2:$L$10000)*10,IFERROR(TEXT(_xlpm.Avg/10,"0%"), "—"))</f>
        <v>—</v>
      </c>
    </row>
    <row r="132" spans="1:26" x14ac:dyDescent="0.25">
      <c r="A132" t="s">
        <v>9372</v>
      </c>
      <c r="C132" t="s">
        <v>9373</v>
      </c>
      <c r="D132" t="s">
        <v>2700</v>
      </c>
      <c r="E132" t="s">
        <v>506</v>
      </c>
      <c r="F132" t="s">
        <v>5155</v>
      </c>
      <c r="G132" s="104">
        <v>46147.806250000001</v>
      </c>
      <c r="H132">
        <v>855.50599999999997</v>
      </c>
      <c r="I132" t="s">
        <v>4728</v>
      </c>
      <c r="J132" t="s">
        <v>42</v>
      </c>
      <c r="K132" t="s">
        <v>9468</v>
      </c>
      <c r="L132">
        <v>1</v>
      </c>
      <c r="M132" t="s">
        <v>69</v>
      </c>
      <c r="N132" t="s">
        <v>9548</v>
      </c>
      <c r="R132" s="2" t="str">
        <f t="shared" si="10"/>
        <v>Bolaji Adewunmi</v>
      </c>
      <c r="T132" s="45"/>
      <c r="U132" s="13"/>
      <c r="V132" s="26"/>
      <c r="W132" s="27">
        <f t="shared" si="11"/>
        <v>9858</v>
      </c>
      <c r="X132" s="27">
        <f t="shared" si="12"/>
        <v>9858</v>
      </c>
      <c r="Y132" s="27" t="str" cm="1">
        <f t="array" ref="Y132">_xlfn.LET(_xlpm.Avg, AVERAGEIF($R$2:$R$10000, TRIM(T132), $L$2:$L$10000)*10,IFERROR(_xlfn.IFS(_xlpm.Avg &gt;= 9,"Excellent",_xlpm.Avg &gt;= 8,"Good",_xlpm.Avg &gt;= 7,"Fair",TRUE,"Needs Improvement"),"—"))</f>
        <v>—</v>
      </c>
      <c r="Z132" s="175" t="str">
        <f t="shared" si="13"/>
        <v>—</v>
      </c>
    </row>
    <row r="133" spans="1:26" x14ac:dyDescent="0.25">
      <c r="A133" t="s">
        <v>9372</v>
      </c>
      <c r="C133" t="s">
        <v>9373</v>
      </c>
      <c r="D133" t="s">
        <v>2700</v>
      </c>
      <c r="E133" t="s">
        <v>181</v>
      </c>
      <c r="F133" t="s">
        <v>9549</v>
      </c>
      <c r="G133" s="104">
        <v>46147.806944444441</v>
      </c>
      <c r="H133">
        <v>1231.2449999999999</v>
      </c>
      <c r="I133" t="s">
        <v>4728</v>
      </c>
      <c r="J133" t="s">
        <v>42</v>
      </c>
      <c r="K133" t="s">
        <v>6666</v>
      </c>
      <c r="L133">
        <v>1</v>
      </c>
      <c r="M133" t="s">
        <v>69</v>
      </c>
      <c r="N133" t="s">
        <v>9550</v>
      </c>
      <c r="R133" s="2" t="str">
        <f t="shared" si="10"/>
        <v>Abdifitah Ahmed</v>
      </c>
      <c r="T133" s="45"/>
      <c r="U133" s="13"/>
      <c r="V133" s="26"/>
      <c r="W133" s="27">
        <f t="shared" si="11"/>
        <v>9858</v>
      </c>
      <c r="X133" s="27">
        <f t="shared" si="12"/>
        <v>9858</v>
      </c>
      <c r="Y133" s="27" t="str" cm="1">
        <f t="array" ref="Y133">_xlfn.LET(_xlpm.Avg, AVERAGEIF($R$2:$R$10000, TRIM(T133), $L$2:$L$10000)*10,IFERROR(_xlfn.IFS(_xlpm.Avg &gt;= 9,"Excellent",_xlpm.Avg &gt;= 8,"Good",_xlpm.Avg &gt;= 7,"Fair",TRUE,"Needs Improvement"),"—"))</f>
        <v>—</v>
      </c>
      <c r="Z133" s="175" t="str">
        <f t="shared" si="13"/>
        <v>—</v>
      </c>
    </row>
    <row r="134" spans="1:26" x14ac:dyDescent="0.25">
      <c r="A134" t="s">
        <v>9372</v>
      </c>
      <c r="C134" t="s">
        <v>9373</v>
      </c>
      <c r="D134" t="s">
        <v>2700</v>
      </c>
      <c r="E134" t="s">
        <v>724</v>
      </c>
      <c r="F134" t="s">
        <v>7512</v>
      </c>
      <c r="G134" s="104">
        <v>46147.807638888888</v>
      </c>
      <c r="H134">
        <v>1824.761</v>
      </c>
      <c r="I134" t="s">
        <v>4728</v>
      </c>
      <c r="J134" t="s">
        <v>42</v>
      </c>
      <c r="K134" t="s">
        <v>4781</v>
      </c>
      <c r="L134">
        <v>1</v>
      </c>
      <c r="M134" t="s">
        <v>69</v>
      </c>
      <c r="N134" t="s">
        <v>9551</v>
      </c>
      <c r="R134" s="2" t="str">
        <f t="shared" si="10"/>
        <v>Coralina Cori Robinson</v>
      </c>
      <c r="T134" s="45"/>
      <c r="U134" s="13"/>
      <c r="V134" s="26"/>
      <c r="W134" s="27">
        <f t="shared" si="11"/>
        <v>9858</v>
      </c>
      <c r="X134" s="27">
        <f t="shared" si="12"/>
        <v>9858</v>
      </c>
      <c r="Y134" s="27" t="str" cm="1">
        <f t="array" ref="Y134">_xlfn.LET(_xlpm.Avg, AVERAGEIF($R$2:$R$10000, TRIM(T134), $L$2:$L$10000)*10,IFERROR(_xlfn.IFS(_xlpm.Avg &gt;= 9,"Excellent",_xlpm.Avg &gt;= 8,"Good",_xlpm.Avg &gt;= 7,"Fair",TRUE,"Needs Improvement"),"—"))</f>
        <v>—</v>
      </c>
      <c r="Z134" s="175" t="str">
        <f t="shared" si="13"/>
        <v>—</v>
      </c>
    </row>
    <row r="135" spans="1:26" x14ac:dyDescent="0.25">
      <c r="A135" t="s">
        <v>9372</v>
      </c>
      <c r="C135" t="s">
        <v>9373</v>
      </c>
      <c r="D135" t="s">
        <v>2700</v>
      </c>
      <c r="E135" t="s">
        <v>2257</v>
      </c>
      <c r="F135" t="s">
        <v>4827</v>
      </c>
      <c r="G135" s="104">
        <v>46147.807638888888</v>
      </c>
      <c r="H135">
        <v>1080.357</v>
      </c>
      <c r="I135" t="s">
        <v>4761</v>
      </c>
      <c r="J135" t="s">
        <v>42</v>
      </c>
      <c r="K135" t="s">
        <v>6621</v>
      </c>
      <c r="L135">
        <v>1</v>
      </c>
      <c r="M135" t="s">
        <v>4600</v>
      </c>
      <c r="N135" t="s">
        <v>9552</v>
      </c>
      <c r="R135" s="2" t="str">
        <f t="shared" si="10"/>
        <v>Royal Standish</v>
      </c>
      <c r="T135" s="45"/>
      <c r="U135" s="13"/>
      <c r="V135" s="26"/>
      <c r="W135" s="27">
        <f t="shared" si="11"/>
        <v>9858</v>
      </c>
      <c r="X135" s="27">
        <f t="shared" si="12"/>
        <v>9858</v>
      </c>
      <c r="Y135" s="27" t="str" cm="1">
        <f t="array" ref="Y135">_xlfn.LET(_xlpm.Avg, AVERAGEIF($R$2:$R$10000, TRIM(T135), $L$2:$L$10000)*10,IFERROR(_xlfn.IFS(_xlpm.Avg &gt;= 9,"Excellent",_xlpm.Avg &gt;= 8,"Good",_xlpm.Avg &gt;= 7,"Fair",TRUE,"Needs Improvement"),"—"))</f>
        <v>—</v>
      </c>
      <c r="Z135" s="175" t="str">
        <f t="shared" si="13"/>
        <v>—</v>
      </c>
    </row>
    <row r="136" spans="1:26" x14ac:dyDescent="0.25">
      <c r="A136" t="s">
        <v>9372</v>
      </c>
      <c r="C136" t="s">
        <v>9373</v>
      </c>
      <c r="D136" t="s">
        <v>2700</v>
      </c>
      <c r="E136" t="s">
        <v>6245</v>
      </c>
      <c r="F136" t="s">
        <v>5282</v>
      </c>
      <c r="G136" s="104">
        <v>46147.809027777781</v>
      </c>
      <c r="H136">
        <v>925.26700000000005</v>
      </c>
      <c r="I136" t="s">
        <v>4728</v>
      </c>
      <c r="J136" t="s">
        <v>42</v>
      </c>
      <c r="K136" t="s">
        <v>6644</v>
      </c>
      <c r="L136">
        <v>1</v>
      </c>
      <c r="M136" t="s">
        <v>69</v>
      </c>
      <c r="N136" t="s">
        <v>9553</v>
      </c>
      <c r="R136" s="2" t="str">
        <f t="shared" si="10"/>
        <v>Barry Chadha</v>
      </c>
      <c r="T136" s="45"/>
      <c r="U136" s="13"/>
      <c r="V136" s="26"/>
      <c r="W136" s="27">
        <f t="shared" si="11"/>
        <v>9858</v>
      </c>
      <c r="X136" s="27">
        <f t="shared" si="12"/>
        <v>9858</v>
      </c>
      <c r="Y136" s="27" t="str" cm="1">
        <f t="array" ref="Y136">_xlfn.LET(_xlpm.Avg, AVERAGEIF($R$2:$R$10000, TRIM(T136), $L$2:$L$10000)*10,IFERROR(_xlfn.IFS(_xlpm.Avg &gt;= 9,"Excellent",_xlpm.Avg &gt;= 8,"Good",_xlpm.Avg &gt;= 7,"Fair",TRUE,"Needs Improvement"),"—"))</f>
        <v>—</v>
      </c>
      <c r="Z136" s="175" t="str">
        <f t="shared" si="13"/>
        <v>—</v>
      </c>
    </row>
    <row r="137" spans="1:26" x14ac:dyDescent="0.25">
      <c r="A137" t="s">
        <v>9372</v>
      </c>
      <c r="C137" t="s">
        <v>9373</v>
      </c>
      <c r="D137" t="s">
        <v>2700</v>
      </c>
      <c r="E137" t="s">
        <v>1389</v>
      </c>
      <c r="F137" t="s">
        <v>7782</v>
      </c>
      <c r="G137" s="104">
        <v>46147.810416666667</v>
      </c>
      <c r="H137">
        <v>2530.373</v>
      </c>
      <c r="I137" t="s">
        <v>4728</v>
      </c>
      <c r="J137" t="s">
        <v>42</v>
      </c>
      <c r="K137" t="s">
        <v>6621</v>
      </c>
      <c r="L137">
        <v>1</v>
      </c>
      <c r="M137" t="s">
        <v>69</v>
      </c>
      <c r="N137" t="s">
        <v>9554</v>
      </c>
      <c r="R137" s="2" t="str">
        <f t="shared" si="10"/>
        <v>Johnny Chris</v>
      </c>
      <c r="T137" s="45"/>
      <c r="U137" s="13"/>
      <c r="V137" s="26"/>
      <c r="W137" s="27">
        <f t="shared" si="11"/>
        <v>9858</v>
      </c>
      <c r="X137" s="27">
        <f t="shared" si="12"/>
        <v>9858</v>
      </c>
      <c r="Y137" s="27" t="str" cm="1">
        <f t="array" ref="Y137">_xlfn.LET(_xlpm.Avg, AVERAGEIF($R$2:$R$10000, TRIM(T137), $L$2:$L$10000)*10,IFERROR(_xlfn.IFS(_xlpm.Avg &gt;= 9,"Excellent",_xlpm.Avg &gt;= 8,"Good",_xlpm.Avg &gt;= 7,"Fair",TRUE,"Needs Improvement"),"—"))</f>
        <v>—</v>
      </c>
      <c r="Z137" s="175" t="str">
        <f t="shared" si="13"/>
        <v>—</v>
      </c>
    </row>
    <row r="138" spans="1:26" x14ac:dyDescent="0.25">
      <c r="A138" t="s">
        <v>9372</v>
      </c>
      <c r="C138" t="s">
        <v>9373</v>
      </c>
      <c r="D138" t="s">
        <v>2700</v>
      </c>
      <c r="E138" t="s">
        <v>2397</v>
      </c>
      <c r="F138" t="s">
        <v>4893</v>
      </c>
      <c r="G138" s="104">
        <v>46147.811805555553</v>
      </c>
      <c r="H138">
        <v>205.74799999999999</v>
      </c>
      <c r="I138" t="s">
        <v>4761</v>
      </c>
      <c r="J138" t="s">
        <v>4787</v>
      </c>
      <c r="K138" t="s">
        <v>5521</v>
      </c>
      <c r="L138">
        <v>0.9</v>
      </c>
      <c r="M138" t="s">
        <v>4600</v>
      </c>
      <c r="N138" t="s">
        <v>9555</v>
      </c>
      <c r="R138" s="2" t="str">
        <f t="shared" si="10"/>
        <v>Sonia Munachiso</v>
      </c>
      <c r="T138" s="45"/>
      <c r="U138" s="13"/>
      <c r="V138" s="26"/>
      <c r="W138" s="27">
        <f t="shared" si="11"/>
        <v>9858</v>
      </c>
      <c r="X138" s="27">
        <f t="shared" si="12"/>
        <v>9858</v>
      </c>
      <c r="Y138" s="27" t="str" cm="1">
        <f t="array" ref="Y138">_xlfn.LET(_xlpm.Avg, AVERAGEIF($R$2:$R$10000, TRIM(T138), $L$2:$L$10000)*10,IFERROR(_xlfn.IFS(_xlpm.Avg &gt;= 9,"Excellent",_xlpm.Avg &gt;= 8,"Good",_xlpm.Avg &gt;= 7,"Fair",TRUE,"Needs Improvement"),"—"))</f>
        <v>—</v>
      </c>
      <c r="Z138" s="175" t="str">
        <f t="shared" si="13"/>
        <v>—</v>
      </c>
    </row>
    <row r="139" spans="1:26" x14ac:dyDescent="0.25">
      <c r="A139" t="s">
        <v>9372</v>
      </c>
      <c r="C139" t="s">
        <v>9373</v>
      </c>
      <c r="D139" t="s">
        <v>2700</v>
      </c>
      <c r="E139" t="s">
        <v>2086</v>
      </c>
      <c r="F139" t="s">
        <v>4843</v>
      </c>
      <c r="G139" s="104">
        <v>46147.814583333333</v>
      </c>
      <c r="H139">
        <v>706.65300000000002</v>
      </c>
      <c r="I139" t="s">
        <v>4728</v>
      </c>
      <c r="J139" t="s">
        <v>42</v>
      </c>
      <c r="K139" t="s">
        <v>6619</v>
      </c>
      <c r="L139">
        <v>0.8</v>
      </c>
      <c r="M139" t="s">
        <v>69</v>
      </c>
      <c r="N139" t="s">
        <v>9556</v>
      </c>
      <c r="R139" s="2" t="str">
        <f t="shared" si="10"/>
        <v>Pamela Dandridge</v>
      </c>
      <c r="T139" s="45"/>
      <c r="U139" s="13"/>
      <c r="V139" s="26"/>
      <c r="W139" s="27">
        <f t="shared" si="11"/>
        <v>9858</v>
      </c>
      <c r="X139" s="27">
        <f t="shared" si="12"/>
        <v>9858</v>
      </c>
      <c r="Y139" s="27" t="str" cm="1">
        <f t="array" ref="Y139">_xlfn.LET(_xlpm.Avg, AVERAGEIF($R$2:$R$10000, TRIM(T139), $L$2:$L$10000)*10,IFERROR(_xlfn.IFS(_xlpm.Avg &gt;= 9,"Excellent",_xlpm.Avg &gt;= 8,"Good",_xlpm.Avg &gt;= 7,"Fair",TRUE,"Needs Improvement"),"—"))</f>
        <v>—</v>
      </c>
      <c r="Z139" s="175" t="str">
        <f t="shared" si="13"/>
        <v>—</v>
      </c>
    </row>
    <row r="140" spans="1:26" x14ac:dyDescent="0.25">
      <c r="A140" t="s">
        <v>9372</v>
      </c>
      <c r="C140" t="s">
        <v>9373</v>
      </c>
      <c r="D140" t="s">
        <v>2700</v>
      </c>
      <c r="E140" t="s">
        <v>1655</v>
      </c>
      <c r="F140" t="s">
        <v>8165</v>
      </c>
      <c r="G140" s="104">
        <v>46147.814583333333</v>
      </c>
      <c r="H140">
        <v>1236.6010000000001</v>
      </c>
      <c r="I140" t="s">
        <v>4728</v>
      </c>
      <c r="J140" t="s">
        <v>42</v>
      </c>
      <c r="K140" t="s">
        <v>6644</v>
      </c>
      <c r="L140">
        <v>1</v>
      </c>
      <c r="M140" t="s">
        <v>69</v>
      </c>
      <c r="N140" t="s">
        <v>9557</v>
      </c>
      <c r="R140" s="2" t="str">
        <f t="shared" si="10"/>
        <v>Lacey Wagner</v>
      </c>
      <c r="T140" s="45"/>
      <c r="U140" s="13"/>
      <c r="V140" s="26"/>
      <c r="W140" s="27">
        <f t="shared" si="11"/>
        <v>9858</v>
      </c>
      <c r="X140" s="27">
        <f t="shared" si="12"/>
        <v>9858</v>
      </c>
      <c r="Y140" s="27" t="str" cm="1">
        <f t="array" ref="Y140">_xlfn.LET(_xlpm.Avg, AVERAGEIF($R$2:$R$10000, TRIM(T140), $L$2:$L$10000)*10,IFERROR(_xlfn.IFS(_xlpm.Avg &gt;= 9,"Excellent",_xlpm.Avg &gt;= 8,"Good",_xlpm.Avg &gt;= 7,"Fair",TRUE,"Needs Improvement"),"—"))</f>
        <v>—</v>
      </c>
      <c r="Z140" s="175" t="str">
        <f t="shared" si="13"/>
        <v>—</v>
      </c>
    </row>
    <row r="141" spans="1:26" x14ac:dyDescent="0.25">
      <c r="A141" t="s">
        <v>9372</v>
      </c>
      <c r="C141" t="s">
        <v>9373</v>
      </c>
      <c r="D141" t="s">
        <v>2700</v>
      </c>
      <c r="E141" t="s">
        <v>1975</v>
      </c>
      <c r="F141" t="s">
        <v>4988</v>
      </c>
      <c r="G141" s="104">
        <v>46147.820833333331</v>
      </c>
      <c r="H141">
        <v>125.82899999999999</v>
      </c>
      <c r="I141" t="s">
        <v>4728</v>
      </c>
      <c r="J141" t="s">
        <v>42</v>
      </c>
      <c r="K141" t="s">
        <v>4756</v>
      </c>
      <c r="L141">
        <v>1</v>
      </c>
      <c r="M141" t="s">
        <v>69</v>
      </c>
      <c r="N141" t="s">
        <v>9558</v>
      </c>
      <c r="R141" s="2" t="str">
        <f t="shared" si="10"/>
        <v>Naveen Pudukapu</v>
      </c>
      <c r="T141" s="45"/>
      <c r="U141" s="13"/>
      <c r="V141" s="26"/>
      <c r="W141" s="27">
        <f t="shared" si="11"/>
        <v>9858</v>
      </c>
      <c r="X141" s="27">
        <f t="shared" si="12"/>
        <v>9858</v>
      </c>
      <c r="Y141" s="27" t="str" cm="1">
        <f t="array" ref="Y141">_xlfn.LET(_xlpm.Avg, AVERAGEIF($R$2:$R$10000, TRIM(T141), $L$2:$L$10000)*10,IFERROR(_xlfn.IFS(_xlpm.Avg &gt;= 9,"Excellent",_xlpm.Avg &gt;= 8,"Good",_xlpm.Avg &gt;= 7,"Fair",TRUE,"Needs Improvement"),"—"))</f>
        <v>—</v>
      </c>
      <c r="Z141" s="175" t="str">
        <f t="shared" si="13"/>
        <v>—</v>
      </c>
    </row>
    <row r="142" spans="1:26" x14ac:dyDescent="0.25">
      <c r="A142" t="s">
        <v>9372</v>
      </c>
      <c r="C142" t="s">
        <v>9373</v>
      </c>
      <c r="D142" t="s">
        <v>2700</v>
      </c>
      <c r="E142" t="s">
        <v>2086</v>
      </c>
      <c r="F142" t="s">
        <v>7702</v>
      </c>
      <c r="G142" s="104">
        <v>46147.822222222225</v>
      </c>
      <c r="H142">
        <v>1719.3040000000001</v>
      </c>
      <c r="I142" t="s">
        <v>4728</v>
      </c>
      <c r="J142" t="s">
        <v>42</v>
      </c>
      <c r="K142" t="s">
        <v>6644</v>
      </c>
      <c r="L142">
        <v>1</v>
      </c>
      <c r="M142" t="s">
        <v>69</v>
      </c>
      <c r="N142" t="s">
        <v>9559</v>
      </c>
      <c r="R142" s="2" t="str">
        <f t="shared" si="10"/>
        <v>Pamela Dandridge</v>
      </c>
      <c r="T142" s="45"/>
      <c r="U142" s="13"/>
      <c r="V142" s="26"/>
      <c r="W142" s="27">
        <f t="shared" si="11"/>
        <v>9858</v>
      </c>
      <c r="X142" s="27">
        <f t="shared" si="12"/>
        <v>9858</v>
      </c>
      <c r="Y142" s="27" t="str" cm="1">
        <f t="array" ref="Y142">_xlfn.LET(_xlpm.Avg, AVERAGEIF($R$2:$R$10000, TRIM(T142), $L$2:$L$10000)*10,IFERROR(_xlfn.IFS(_xlpm.Avg &gt;= 9,"Excellent",_xlpm.Avg &gt;= 8,"Good",_xlpm.Avg &gt;= 7,"Fair",TRUE,"Needs Improvement"),"—"))</f>
        <v>—</v>
      </c>
      <c r="Z142" s="175" t="str">
        <f t="shared" si="13"/>
        <v>—</v>
      </c>
    </row>
    <row r="143" spans="1:26" x14ac:dyDescent="0.25">
      <c r="R143" s="2" t="str">
        <f t="shared" si="10"/>
        <v/>
      </c>
      <c r="T143" s="45"/>
      <c r="U143" s="13"/>
      <c r="V143" s="26"/>
      <c r="W143" s="27">
        <f t="shared" si="11"/>
        <v>9858</v>
      </c>
      <c r="X143" s="27">
        <f t="shared" si="12"/>
        <v>9858</v>
      </c>
      <c r="Y143" s="27" t="str" cm="1">
        <f t="array" ref="Y143">_xlfn.LET(_xlpm.Avg, AVERAGEIF($R$2:$R$10000, TRIM(T143), $L$2:$L$10000)*10,IFERROR(_xlfn.IFS(_xlpm.Avg &gt;= 9,"Excellent",_xlpm.Avg &gt;= 8,"Good",_xlpm.Avg &gt;= 7,"Fair",TRUE,"Needs Improvement"),"—"))</f>
        <v>—</v>
      </c>
      <c r="Z143" s="175" t="str">
        <f t="shared" si="13"/>
        <v>—</v>
      </c>
    </row>
    <row r="144" spans="1:26" x14ac:dyDescent="0.25">
      <c r="R144" s="2" t="str">
        <f t="shared" si="10"/>
        <v/>
      </c>
      <c r="T144" s="45"/>
      <c r="U144" s="13"/>
      <c r="V144" s="26"/>
      <c r="W144" s="27">
        <f t="shared" si="11"/>
        <v>9858</v>
      </c>
      <c r="X144" s="27">
        <f t="shared" si="12"/>
        <v>9858</v>
      </c>
      <c r="Y144" s="27" t="str" cm="1">
        <f t="array" ref="Y144">_xlfn.LET(_xlpm.Avg, AVERAGEIF($R$2:$R$10000, TRIM(T144), $L$2:$L$10000)*10,IFERROR(_xlfn.IFS(_xlpm.Avg &gt;= 9,"Excellent",_xlpm.Avg &gt;= 8,"Good",_xlpm.Avg &gt;= 7,"Fair",TRUE,"Needs Improvement"),"—"))</f>
        <v>—</v>
      </c>
      <c r="Z144" s="175" t="str">
        <f t="shared" si="13"/>
        <v>—</v>
      </c>
    </row>
    <row r="145" spans="18:26" x14ac:dyDescent="0.25">
      <c r="R145" s="2" t="str">
        <f t="shared" si="10"/>
        <v/>
      </c>
      <c r="T145" s="45"/>
      <c r="U145" s="13"/>
      <c r="V145" s="26"/>
      <c r="W145" s="27">
        <f t="shared" si="11"/>
        <v>9858</v>
      </c>
      <c r="X145" s="27">
        <f t="shared" si="12"/>
        <v>9858</v>
      </c>
      <c r="Y145" s="27" t="str" cm="1">
        <f t="array" ref="Y145">_xlfn.LET(_xlpm.Avg, AVERAGEIF($R$2:$R$10000, TRIM(T145), $L$2:$L$10000)*10,IFERROR(_xlfn.IFS(_xlpm.Avg &gt;= 9,"Excellent",_xlpm.Avg &gt;= 8,"Good",_xlpm.Avg &gt;= 7,"Fair",TRUE,"Needs Improvement"),"—"))</f>
        <v>—</v>
      </c>
      <c r="Z145" s="175" t="str">
        <f t="shared" si="13"/>
        <v>—</v>
      </c>
    </row>
    <row r="146" spans="18:26" x14ac:dyDescent="0.25">
      <c r="R146" s="2" t="str">
        <f t="shared" si="10"/>
        <v/>
      </c>
      <c r="T146" s="45"/>
      <c r="U146" s="13"/>
      <c r="V146" s="26"/>
      <c r="W146" s="27">
        <f t="shared" si="11"/>
        <v>9858</v>
      </c>
      <c r="X146" s="27">
        <f t="shared" si="12"/>
        <v>9858</v>
      </c>
      <c r="Y146" s="27" t="str" cm="1">
        <f t="array" ref="Y146">_xlfn.LET(_xlpm.Avg, AVERAGEIF($R$2:$R$10000, TRIM(T146), $L$2:$L$10000)*10,IFERROR(_xlfn.IFS(_xlpm.Avg &gt;= 9,"Excellent",_xlpm.Avg &gt;= 8,"Good",_xlpm.Avg &gt;= 7,"Fair",TRUE,"Needs Improvement"),"—"))</f>
        <v>—</v>
      </c>
      <c r="Z146" s="175" t="str">
        <f t="shared" si="13"/>
        <v>—</v>
      </c>
    </row>
    <row r="147" spans="18:26" x14ac:dyDescent="0.25">
      <c r="R147" s="2" t="str">
        <f t="shared" si="10"/>
        <v/>
      </c>
      <c r="T147" s="45"/>
      <c r="U147" s="13"/>
      <c r="V147" s="26"/>
      <c r="W147" s="27">
        <f t="shared" si="11"/>
        <v>9858</v>
      </c>
      <c r="X147" s="27">
        <f t="shared" si="12"/>
        <v>9858</v>
      </c>
      <c r="Y147" s="27" t="str" cm="1">
        <f t="array" ref="Y147">_xlfn.LET(_xlpm.Avg, AVERAGEIF($R$2:$R$10000, TRIM(T147), $L$2:$L$10000)*10,IFERROR(_xlfn.IFS(_xlpm.Avg &gt;= 9,"Excellent",_xlpm.Avg &gt;= 8,"Good",_xlpm.Avg &gt;= 7,"Fair",TRUE,"Needs Improvement"),"—"))</f>
        <v>—</v>
      </c>
      <c r="Z147" s="175" t="str">
        <f t="shared" si="13"/>
        <v>—</v>
      </c>
    </row>
    <row r="148" spans="18:26" x14ac:dyDescent="0.25">
      <c r="R148" s="2" t="str">
        <f t="shared" si="10"/>
        <v/>
      </c>
      <c r="T148" s="45"/>
      <c r="U148" s="13"/>
      <c r="V148" s="26"/>
      <c r="W148" s="27">
        <f t="shared" si="11"/>
        <v>9858</v>
      </c>
      <c r="X148" s="27">
        <f t="shared" si="12"/>
        <v>9858</v>
      </c>
      <c r="Y148" s="27" t="str" cm="1">
        <f t="array" ref="Y148">_xlfn.LET(_xlpm.Avg, AVERAGEIF($R$2:$R$10000, TRIM(T148), $L$2:$L$10000)*10,IFERROR(_xlfn.IFS(_xlpm.Avg &gt;= 9,"Excellent",_xlpm.Avg &gt;= 8,"Good",_xlpm.Avg &gt;= 7,"Fair",TRUE,"Needs Improvement"),"—"))</f>
        <v>—</v>
      </c>
      <c r="Z148" s="175" t="str">
        <f t="shared" si="13"/>
        <v>—</v>
      </c>
    </row>
    <row r="149" spans="18:26" x14ac:dyDescent="0.25">
      <c r="R149" s="2" t="str">
        <f t="shared" si="10"/>
        <v/>
      </c>
      <c r="T149" s="45"/>
      <c r="U149" s="13"/>
      <c r="V149" s="26"/>
      <c r="W149" s="27">
        <f t="shared" si="11"/>
        <v>9858</v>
      </c>
      <c r="X149" s="27">
        <f t="shared" si="12"/>
        <v>9858</v>
      </c>
      <c r="Y149" s="27" t="str" cm="1">
        <f t="array" ref="Y149">_xlfn.LET(_xlpm.Avg, AVERAGEIF($R$2:$R$10000, TRIM(T149), $L$2:$L$10000)*10,IFERROR(_xlfn.IFS(_xlpm.Avg &gt;= 9,"Excellent",_xlpm.Avg &gt;= 8,"Good",_xlpm.Avg &gt;= 7,"Fair",TRUE,"Needs Improvement"),"—"))</f>
        <v>—</v>
      </c>
      <c r="Z149" s="175" t="str">
        <f t="shared" si="13"/>
        <v>—</v>
      </c>
    </row>
    <row r="150" spans="18:26" x14ac:dyDescent="0.25">
      <c r="R150" s="2" t="str">
        <f t="shared" si="10"/>
        <v/>
      </c>
      <c r="T150" s="45"/>
      <c r="U150" s="13"/>
      <c r="V150" s="26"/>
      <c r="W150" s="27">
        <f t="shared" si="11"/>
        <v>9858</v>
      </c>
      <c r="X150" s="27">
        <f t="shared" si="12"/>
        <v>9858</v>
      </c>
      <c r="Y150" s="27" t="str" cm="1">
        <f t="array" ref="Y150">_xlfn.LET(_xlpm.Avg, AVERAGEIF($R$2:$R$10000, TRIM(T150), $L$2:$L$10000)*10,IFERROR(_xlfn.IFS(_xlpm.Avg &gt;= 9,"Excellent",_xlpm.Avg &gt;= 8,"Good",_xlpm.Avg &gt;= 7,"Fair",TRUE,"Needs Improvement"),"—"))</f>
        <v>—</v>
      </c>
      <c r="Z150" s="175" t="str">
        <f t="shared" si="13"/>
        <v>—</v>
      </c>
    </row>
    <row r="151" spans="18:26" x14ac:dyDescent="0.25">
      <c r="R151" s="2" t="str">
        <f t="shared" si="10"/>
        <v/>
      </c>
      <c r="T151" s="45"/>
      <c r="U151" s="13"/>
      <c r="V151" s="26"/>
      <c r="W151" s="27">
        <f t="shared" si="11"/>
        <v>9858</v>
      </c>
      <c r="X151" s="27">
        <f t="shared" si="12"/>
        <v>9858</v>
      </c>
      <c r="Y151" s="27" t="str" cm="1">
        <f t="array" ref="Y151">_xlfn.LET(_xlpm.Avg, AVERAGEIF($R$2:$R$10000, TRIM(T151), $L$2:$L$10000)*10,IFERROR(_xlfn.IFS(_xlpm.Avg &gt;= 9,"Excellent",_xlpm.Avg &gt;= 8,"Good",_xlpm.Avg &gt;= 7,"Fair",TRUE,"Needs Improvement"),"—"))</f>
        <v>—</v>
      </c>
      <c r="Z151" s="175" t="str">
        <f t="shared" si="13"/>
        <v>—</v>
      </c>
    </row>
    <row r="152" spans="18:26" x14ac:dyDescent="0.25">
      <c r="R152" s="2" t="str">
        <f t="shared" si="10"/>
        <v/>
      </c>
      <c r="T152" s="45"/>
      <c r="U152" s="13"/>
      <c r="V152" s="26"/>
      <c r="W152" s="27">
        <f t="shared" si="11"/>
        <v>9858</v>
      </c>
      <c r="X152" s="27">
        <f t="shared" si="12"/>
        <v>9858</v>
      </c>
      <c r="Y152" s="27" t="str" cm="1">
        <f t="array" ref="Y152">_xlfn.LET(_xlpm.Avg, AVERAGEIF($R$2:$R$10000, TRIM(T152), $L$2:$L$10000)*10,IFERROR(_xlfn.IFS(_xlpm.Avg &gt;= 9,"Excellent",_xlpm.Avg &gt;= 8,"Good",_xlpm.Avg &gt;= 7,"Fair",TRUE,"Needs Improvement"),"—"))</f>
        <v>—</v>
      </c>
      <c r="Z152" s="175" t="str">
        <f t="shared" si="13"/>
        <v>—</v>
      </c>
    </row>
    <row r="153" spans="18:26" x14ac:dyDescent="0.25">
      <c r="R153" s="2" t="str">
        <f t="shared" si="10"/>
        <v/>
      </c>
      <c r="T153" s="45"/>
      <c r="U153" s="13"/>
      <c r="V153" s="26"/>
      <c r="W153" s="27">
        <f t="shared" si="11"/>
        <v>9858</v>
      </c>
      <c r="X153" s="27">
        <f t="shared" si="12"/>
        <v>9858</v>
      </c>
      <c r="Y153" s="27" t="str" cm="1">
        <f t="array" ref="Y153">_xlfn.LET(_xlpm.Avg, AVERAGEIF($R$2:$R$10000, TRIM(T153), $L$2:$L$10000)*10,IFERROR(_xlfn.IFS(_xlpm.Avg &gt;= 9,"Excellent",_xlpm.Avg &gt;= 8,"Good",_xlpm.Avg &gt;= 7,"Fair",TRUE,"Needs Improvement"),"—"))</f>
        <v>—</v>
      </c>
      <c r="Z153" s="175" t="str">
        <f t="shared" si="13"/>
        <v>—</v>
      </c>
    </row>
    <row r="154" spans="18:26" x14ac:dyDescent="0.25">
      <c r="R154" s="2" t="str">
        <f t="shared" si="10"/>
        <v/>
      </c>
      <c r="T154" s="45"/>
      <c r="U154" s="13"/>
      <c r="V154" s="26"/>
      <c r="W154" s="27">
        <f t="shared" si="11"/>
        <v>9858</v>
      </c>
      <c r="X154" s="27">
        <f t="shared" si="12"/>
        <v>9858</v>
      </c>
      <c r="Y154" s="27" t="str" cm="1">
        <f t="array" ref="Y154">_xlfn.LET(_xlpm.Avg, AVERAGEIF($R$2:$R$10000, TRIM(T154), $L$2:$L$10000)*10,IFERROR(_xlfn.IFS(_xlpm.Avg &gt;= 9,"Excellent",_xlpm.Avg &gt;= 8,"Good",_xlpm.Avg &gt;= 7,"Fair",TRUE,"Needs Improvement"),"—"))</f>
        <v>—</v>
      </c>
      <c r="Z154" s="175" t="str">
        <f t="shared" si="13"/>
        <v>—</v>
      </c>
    </row>
    <row r="155" spans="18:26" x14ac:dyDescent="0.25">
      <c r="R155" s="2" t="str">
        <f t="shared" si="10"/>
        <v/>
      </c>
      <c r="T155" s="45"/>
      <c r="U155" s="13"/>
      <c r="V155" s="26"/>
      <c r="W155" s="27">
        <f t="shared" si="11"/>
        <v>9858</v>
      </c>
      <c r="X155" s="27">
        <f t="shared" si="12"/>
        <v>9858</v>
      </c>
      <c r="Y155" s="27" t="str" cm="1">
        <f t="array" ref="Y155">_xlfn.LET(_xlpm.Avg, AVERAGEIF($R$2:$R$10000, TRIM(T155), $L$2:$L$10000)*10,IFERROR(_xlfn.IFS(_xlpm.Avg &gt;= 9,"Excellent",_xlpm.Avg &gt;= 8,"Good",_xlpm.Avg &gt;= 7,"Fair",TRUE,"Needs Improvement"),"—"))</f>
        <v>—</v>
      </c>
      <c r="Z155" s="175" t="str">
        <f t="shared" si="13"/>
        <v>—</v>
      </c>
    </row>
    <row r="156" spans="18:26" x14ac:dyDescent="0.25">
      <c r="R156" s="2" t="str">
        <f t="shared" si="10"/>
        <v/>
      </c>
      <c r="T156" s="45"/>
      <c r="U156" s="13"/>
      <c r="V156" s="26"/>
      <c r="W156" s="27">
        <f t="shared" si="11"/>
        <v>9858</v>
      </c>
      <c r="X156" s="27">
        <f t="shared" si="12"/>
        <v>9858</v>
      </c>
      <c r="Y156" s="27" t="str" cm="1">
        <f t="array" ref="Y156">_xlfn.LET(_xlpm.Avg, AVERAGEIF($R$2:$R$10000, TRIM(T156), $L$2:$L$10000)*10,IFERROR(_xlfn.IFS(_xlpm.Avg &gt;= 9,"Excellent",_xlpm.Avg &gt;= 8,"Good",_xlpm.Avg &gt;= 7,"Fair",TRUE,"Needs Improvement"),"—"))</f>
        <v>—</v>
      </c>
      <c r="Z156" s="175" t="str">
        <f t="shared" si="13"/>
        <v>—</v>
      </c>
    </row>
    <row r="157" spans="18:26" x14ac:dyDescent="0.25">
      <c r="R157" s="2" t="str">
        <f t="shared" si="10"/>
        <v/>
      </c>
      <c r="T157" s="45"/>
      <c r="U157" s="13"/>
      <c r="V157" s="26"/>
      <c r="W157" s="27">
        <f t="shared" si="11"/>
        <v>9858</v>
      </c>
      <c r="X157" s="27">
        <f t="shared" si="12"/>
        <v>9858</v>
      </c>
      <c r="Y157" s="27" t="str" cm="1">
        <f t="array" ref="Y157">_xlfn.LET(_xlpm.Avg, AVERAGEIF($R$2:$R$10000, TRIM(T157), $L$2:$L$10000)*10,IFERROR(_xlfn.IFS(_xlpm.Avg &gt;= 9,"Excellent",_xlpm.Avg &gt;= 8,"Good",_xlpm.Avg &gt;= 7,"Fair",TRUE,"Needs Improvement"),"—"))</f>
        <v>—</v>
      </c>
      <c r="Z157" s="175" t="str">
        <f t="shared" si="13"/>
        <v>—</v>
      </c>
    </row>
    <row r="158" spans="18:26" x14ac:dyDescent="0.25">
      <c r="R158" s="2" t="str">
        <f t="shared" si="10"/>
        <v/>
      </c>
      <c r="T158" s="45"/>
      <c r="U158" s="13"/>
      <c r="V158" s="26"/>
      <c r="W158" s="27">
        <f t="shared" si="11"/>
        <v>9858</v>
      </c>
      <c r="X158" s="27">
        <f t="shared" si="12"/>
        <v>9858</v>
      </c>
      <c r="Y158" s="27" t="str" cm="1">
        <f t="array" ref="Y158">_xlfn.LET(_xlpm.Avg, AVERAGEIF($R$2:$R$10000, TRIM(T158), $L$2:$L$10000)*10,IFERROR(_xlfn.IFS(_xlpm.Avg &gt;= 9,"Excellent",_xlpm.Avg &gt;= 8,"Good",_xlpm.Avg &gt;= 7,"Fair",TRUE,"Needs Improvement"),"—"))</f>
        <v>—</v>
      </c>
      <c r="Z158" s="175" t="str">
        <f t="shared" si="13"/>
        <v>—</v>
      </c>
    </row>
    <row r="159" spans="18:26" x14ac:dyDescent="0.25">
      <c r="R159" s="2" t="str">
        <f t="shared" si="10"/>
        <v/>
      </c>
      <c r="T159" s="45"/>
      <c r="U159" s="13"/>
      <c r="V159" s="26"/>
      <c r="W159" s="27">
        <f t="shared" si="11"/>
        <v>9858</v>
      </c>
      <c r="X159" s="27">
        <f t="shared" si="12"/>
        <v>9858</v>
      </c>
      <c r="Y159" s="27" t="str" cm="1">
        <f t="array" ref="Y159">_xlfn.LET(_xlpm.Avg, AVERAGEIF($R$2:$R$10000, TRIM(T159), $L$2:$L$10000)*10,IFERROR(_xlfn.IFS(_xlpm.Avg &gt;= 9,"Excellent",_xlpm.Avg &gt;= 8,"Good",_xlpm.Avg &gt;= 7,"Fair",TRUE,"Needs Improvement"),"—"))</f>
        <v>—</v>
      </c>
      <c r="Z159" s="175" t="str">
        <f t="shared" si="13"/>
        <v>—</v>
      </c>
    </row>
    <row r="160" spans="18:26" x14ac:dyDescent="0.25">
      <c r="R160" s="2" t="str">
        <f t="shared" si="10"/>
        <v/>
      </c>
      <c r="T160" s="45"/>
      <c r="U160" s="13"/>
      <c r="V160" s="26"/>
      <c r="W160" s="27">
        <f t="shared" si="11"/>
        <v>9858</v>
      </c>
      <c r="X160" s="27">
        <f t="shared" si="12"/>
        <v>9858</v>
      </c>
      <c r="Y160" s="27" t="str" cm="1">
        <f t="array" ref="Y160">_xlfn.LET(_xlpm.Avg, AVERAGEIF($R$2:$R$10000, TRIM(T160), $L$2:$L$10000)*10,IFERROR(_xlfn.IFS(_xlpm.Avg &gt;= 9,"Excellent",_xlpm.Avg &gt;= 8,"Good",_xlpm.Avg &gt;= 7,"Fair",TRUE,"Needs Improvement"),"—"))</f>
        <v>—</v>
      </c>
      <c r="Z160" s="175" t="str">
        <f t="shared" si="13"/>
        <v>—</v>
      </c>
    </row>
    <row r="161" spans="18:26" x14ac:dyDescent="0.25">
      <c r="R161" s="2" t="str">
        <f t="shared" si="10"/>
        <v/>
      </c>
      <c r="T161" s="45"/>
      <c r="U161" s="13"/>
      <c r="V161" s="26"/>
      <c r="W161" s="27">
        <f t="shared" si="11"/>
        <v>9858</v>
      </c>
      <c r="X161" s="27">
        <f t="shared" si="12"/>
        <v>9858</v>
      </c>
      <c r="Y161" s="27" t="str" cm="1">
        <f t="array" ref="Y161">_xlfn.LET(_xlpm.Avg, AVERAGEIF($R$2:$R$10000, TRIM(T161), $L$2:$L$10000)*10,IFERROR(_xlfn.IFS(_xlpm.Avg &gt;= 9,"Excellent",_xlpm.Avg &gt;= 8,"Good",_xlpm.Avg &gt;= 7,"Fair",TRUE,"Needs Improvement"),"—"))</f>
        <v>—</v>
      </c>
      <c r="Z161" s="175" t="str">
        <f t="shared" si="13"/>
        <v>—</v>
      </c>
    </row>
    <row r="162" spans="18:26" x14ac:dyDescent="0.25">
      <c r="R162" s="2" t="str">
        <f t="shared" si="10"/>
        <v/>
      </c>
      <c r="T162" s="45"/>
      <c r="U162" s="13"/>
      <c r="V162" s="26"/>
      <c r="W162" s="27">
        <f t="shared" si="11"/>
        <v>9858</v>
      </c>
      <c r="X162" s="27">
        <f t="shared" si="12"/>
        <v>9858</v>
      </c>
      <c r="Y162" s="27" t="str" cm="1">
        <f t="array" ref="Y162">_xlfn.LET(_xlpm.Avg, AVERAGEIF($R$2:$R$10000, TRIM(T162), $L$2:$L$10000)*10,IFERROR(_xlfn.IFS(_xlpm.Avg &gt;= 9,"Excellent",_xlpm.Avg &gt;= 8,"Good",_xlpm.Avg &gt;= 7,"Fair",TRUE,"Needs Improvement"),"—"))</f>
        <v>—</v>
      </c>
      <c r="Z162" s="175" t="str">
        <f t="shared" si="13"/>
        <v>—</v>
      </c>
    </row>
    <row r="163" spans="18:26" x14ac:dyDescent="0.25">
      <c r="R163" s="2" t="str">
        <f t="shared" si="10"/>
        <v/>
      </c>
      <c r="T163" s="45"/>
      <c r="U163" s="13"/>
      <c r="V163" s="26"/>
      <c r="W163" s="27">
        <f t="shared" si="11"/>
        <v>9858</v>
      </c>
      <c r="X163" s="27">
        <f t="shared" si="12"/>
        <v>9858</v>
      </c>
      <c r="Y163" s="27" t="str" cm="1">
        <f t="array" ref="Y163">_xlfn.LET(_xlpm.Avg, AVERAGEIF($R$2:$R$10000, TRIM(T163), $L$2:$L$10000)*10,IFERROR(_xlfn.IFS(_xlpm.Avg &gt;= 9,"Excellent",_xlpm.Avg &gt;= 8,"Good",_xlpm.Avg &gt;= 7,"Fair",TRUE,"Needs Improvement"),"—"))</f>
        <v>—</v>
      </c>
      <c r="Z163" s="175" t="str">
        <f t="shared" si="13"/>
        <v>—</v>
      </c>
    </row>
    <row r="164" spans="18:26" x14ac:dyDescent="0.25">
      <c r="R164" s="2" t="str">
        <f t="shared" si="10"/>
        <v/>
      </c>
      <c r="T164" s="45"/>
      <c r="U164" s="13"/>
      <c r="V164" s="26"/>
      <c r="W164" s="27">
        <f t="shared" si="11"/>
        <v>9858</v>
      </c>
      <c r="X164" s="27">
        <f t="shared" si="12"/>
        <v>9858</v>
      </c>
      <c r="Y164" s="27" t="str" cm="1">
        <f t="array" ref="Y164">_xlfn.LET(_xlpm.Avg, AVERAGEIF($R$2:$R$10000, TRIM(T164), $L$2:$L$10000)*10,IFERROR(_xlfn.IFS(_xlpm.Avg &gt;= 9,"Excellent",_xlpm.Avg &gt;= 8,"Good",_xlpm.Avg &gt;= 7,"Fair",TRUE,"Needs Improvement"),"—"))</f>
        <v>—</v>
      </c>
      <c r="Z164" s="175" t="str">
        <f t="shared" si="13"/>
        <v>—</v>
      </c>
    </row>
    <row r="165" spans="18:26" x14ac:dyDescent="0.25">
      <c r="R165" s="2" t="str">
        <f t="shared" si="10"/>
        <v/>
      </c>
      <c r="T165" s="45"/>
      <c r="U165" s="13"/>
      <c r="V165" s="26"/>
      <c r="W165" s="27">
        <f t="shared" si="11"/>
        <v>9858</v>
      </c>
      <c r="X165" s="27">
        <f t="shared" si="12"/>
        <v>9858</v>
      </c>
      <c r="Y165" s="27" t="str" cm="1">
        <f t="array" ref="Y165">_xlfn.LET(_xlpm.Avg, AVERAGEIF($R$2:$R$10000, TRIM(T165), $L$2:$L$10000)*10,IFERROR(_xlfn.IFS(_xlpm.Avg &gt;= 9,"Excellent",_xlpm.Avg &gt;= 8,"Good",_xlpm.Avg &gt;= 7,"Fair",TRUE,"Needs Improvement"),"—"))</f>
        <v>—</v>
      </c>
      <c r="Z165" s="175" t="str">
        <f t="shared" si="13"/>
        <v>—</v>
      </c>
    </row>
    <row r="166" spans="18:26" x14ac:dyDescent="0.25">
      <c r="R166" s="2" t="str">
        <f t="shared" si="10"/>
        <v/>
      </c>
      <c r="T166" s="45"/>
      <c r="U166" s="13"/>
      <c r="V166" s="26"/>
      <c r="W166" s="27">
        <f t="shared" si="11"/>
        <v>9858</v>
      </c>
      <c r="X166" s="27">
        <f t="shared" si="12"/>
        <v>9858</v>
      </c>
      <c r="Y166" s="27" t="str" cm="1">
        <f t="array" ref="Y166">_xlfn.LET(_xlpm.Avg, AVERAGEIF($R$2:$R$10000, TRIM(T166), $L$2:$L$10000)*10,IFERROR(_xlfn.IFS(_xlpm.Avg &gt;= 9,"Excellent",_xlpm.Avg &gt;= 8,"Good",_xlpm.Avg &gt;= 7,"Fair",TRUE,"Needs Improvement"),"—"))</f>
        <v>—</v>
      </c>
      <c r="Z166" s="175" t="str">
        <f t="shared" si="13"/>
        <v>—</v>
      </c>
    </row>
    <row r="167" spans="18:26" x14ac:dyDescent="0.25">
      <c r="R167" s="2" t="str">
        <f t="shared" si="10"/>
        <v/>
      </c>
      <c r="T167" s="45"/>
      <c r="U167" s="13"/>
      <c r="V167" s="26"/>
      <c r="W167" s="27">
        <f t="shared" si="11"/>
        <v>9858</v>
      </c>
      <c r="X167" s="27">
        <f t="shared" si="12"/>
        <v>9858</v>
      </c>
      <c r="Y167" s="27" t="str" cm="1">
        <f t="array" ref="Y167">_xlfn.LET(_xlpm.Avg, AVERAGEIF($R$2:$R$10000, TRIM(T167), $L$2:$L$10000)*10,IFERROR(_xlfn.IFS(_xlpm.Avg &gt;= 9,"Excellent",_xlpm.Avg &gt;= 8,"Good",_xlpm.Avg &gt;= 7,"Fair",TRUE,"Needs Improvement"),"—"))</f>
        <v>—</v>
      </c>
      <c r="Z167" s="175" t="str">
        <f t="shared" si="13"/>
        <v>—</v>
      </c>
    </row>
    <row r="168" spans="18:26" x14ac:dyDescent="0.25">
      <c r="R168" s="2" t="str">
        <f t="shared" si="10"/>
        <v/>
      </c>
      <c r="T168" s="45"/>
      <c r="U168" s="13"/>
      <c r="V168" s="26"/>
      <c r="W168" s="27">
        <f t="shared" si="11"/>
        <v>9858</v>
      </c>
      <c r="X168" s="27">
        <f t="shared" si="12"/>
        <v>9858</v>
      </c>
      <c r="Y168" s="27" t="str" cm="1">
        <f t="array" ref="Y168">_xlfn.LET(_xlpm.Avg, AVERAGEIF($R$2:$R$10000, TRIM(T168), $L$2:$L$10000)*10,IFERROR(_xlfn.IFS(_xlpm.Avg &gt;= 9,"Excellent",_xlpm.Avg &gt;= 8,"Good",_xlpm.Avg &gt;= 7,"Fair",TRUE,"Needs Improvement"),"—"))</f>
        <v>—</v>
      </c>
      <c r="Z168" s="175" t="str">
        <f t="shared" si="13"/>
        <v>—</v>
      </c>
    </row>
    <row r="169" spans="18:26" x14ac:dyDescent="0.25">
      <c r="R169" s="2" t="str">
        <f t="shared" si="10"/>
        <v/>
      </c>
      <c r="T169" s="45"/>
      <c r="U169" s="13"/>
      <c r="V169" s="26"/>
      <c r="W169" s="27">
        <f t="shared" si="11"/>
        <v>9858</v>
      </c>
      <c r="X169" s="27">
        <f t="shared" si="12"/>
        <v>9858</v>
      </c>
      <c r="Y169" s="27" t="str" cm="1">
        <f t="array" ref="Y169">_xlfn.LET(_xlpm.Avg, AVERAGEIF($R$2:$R$10000, TRIM(T169), $L$2:$L$10000)*10,IFERROR(_xlfn.IFS(_xlpm.Avg &gt;= 9,"Excellent",_xlpm.Avg &gt;= 8,"Good",_xlpm.Avg &gt;= 7,"Fair",TRUE,"Needs Improvement"),"—"))</f>
        <v>—</v>
      </c>
      <c r="Z169" s="175" t="str">
        <f t="shared" si="13"/>
        <v>—</v>
      </c>
    </row>
    <row r="170" spans="18:26" x14ac:dyDescent="0.25">
      <c r="R170" s="2" t="str">
        <f t="shared" si="10"/>
        <v/>
      </c>
      <c r="T170" s="45"/>
      <c r="U170" s="13"/>
      <c r="V170" s="26"/>
      <c r="W170" s="27">
        <f t="shared" si="11"/>
        <v>9858</v>
      </c>
      <c r="X170" s="27">
        <f t="shared" si="12"/>
        <v>9858</v>
      </c>
      <c r="Y170" s="27" t="str" cm="1">
        <f t="array" ref="Y170">_xlfn.LET(_xlpm.Avg, AVERAGEIF($R$2:$R$10000, TRIM(T170), $L$2:$L$10000)*10,IFERROR(_xlfn.IFS(_xlpm.Avg &gt;= 9,"Excellent",_xlpm.Avg &gt;= 8,"Good",_xlpm.Avg &gt;= 7,"Fair",TRUE,"Needs Improvement"),"—"))</f>
        <v>—</v>
      </c>
      <c r="Z170" s="175" t="str">
        <f t="shared" si="13"/>
        <v>—</v>
      </c>
    </row>
    <row r="171" spans="18:26" x14ac:dyDescent="0.25">
      <c r="R171" s="2" t="str">
        <f t="shared" si="10"/>
        <v/>
      </c>
      <c r="T171" s="45"/>
      <c r="U171" s="13"/>
      <c r="V171" s="26"/>
      <c r="W171" s="27">
        <f t="shared" si="11"/>
        <v>9858</v>
      </c>
      <c r="X171" s="27">
        <f t="shared" si="12"/>
        <v>9858</v>
      </c>
      <c r="Y171" s="27" t="str" cm="1">
        <f t="array" ref="Y171">_xlfn.LET(_xlpm.Avg, AVERAGEIF($R$2:$R$10000, TRIM(T171), $L$2:$L$10000)*10,IFERROR(_xlfn.IFS(_xlpm.Avg &gt;= 9,"Excellent",_xlpm.Avg &gt;= 8,"Good",_xlpm.Avg &gt;= 7,"Fair",TRUE,"Needs Improvement"),"—"))</f>
        <v>—</v>
      </c>
      <c r="Z171" s="175" t="str">
        <f t="shared" si="13"/>
        <v>—</v>
      </c>
    </row>
    <row r="172" spans="18:26" x14ac:dyDescent="0.25">
      <c r="R172" s="2" t="str">
        <f t="shared" si="10"/>
        <v/>
      </c>
      <c r="T172" s="45"/>
      <c r="U172" s="13"/>
      <c r="V172" s="26"/>
      <c r="W172" s="27">
        <f t="shared" si="11"/>
        <v>9858</v>
      </c>
      <c r="X172" s="27">
        <f t="shared" si="12"/>
        <v>9858</v>
      </c>
      <c r="Y172" s="27" t="str" cm="1">
        <f t="array" ref="Y172">_xlfn.LET(_xlpm.Avg, AVERAGEIF($R$2:$R$10000, TRIM(T172), $L$2:$L$10000)*10,IFERROR(_xlfn.IFS(_xlpm.Avg &gt;= 9,"Excellent",_xlpm.Avg &gt;= 8,"Good",_xlpm.Avg &gt;= 7,"Fair",TRUE,"Needs Improvement"),"—"))</f>
        <v>—</v>
      </c>
      <c r="Z172" s="175" t="str">
        <f t="shared" si="13"/>
        <v>—</v>
      </c>
    </row>
    <row r="173" spans="18:26" x14ac:dyDescent="0.25">
      <c r="R173" s="2" t="str">
        <f t="shared" si="10"/>
        <v/>
      </c>
      <c r="T173" s="45"/>
      <c r="U173" s="13"/>
      <c r="V173" s="26"/>
      <c r="W173" s="27">
        <f t="shared" si="11"/>
        <v>9858</v>
      </c>
      <c r="X173" s="27">
        <f t="shared" si="12"/>
        <v>9858</v>
      </c>
      <c r="Y173" s="27" t="str" cm="1">
        <f t="array" ref="Y173">_xlfn.LET(_xlpm.Avg, AVERAGEIF($R$2:$R$10000, TRIM(T173), $L$2:$L$10000)*10,IFERROR(_xlfn.IFS(_xlpm.Avg &gt;= 9,"Excellent",_xlpm.Avg &gt;= 8,"Good",_xlpm.Avg &gt;= 7,"Fair",TRUE,"Needs Improvement"),"—"))</f>
        <v>—</v>
      </c>
      <c r="Z173" s="175" t="str">
        <f t="shared" si="13"/>
        <v>—</v>
      </c>
    </row>
    <row r="174" spans="18:26" x14ac:dyDescent="0.25">
      <c r="R174" s="2" t="str">
        <f t="shared" si="10"/>
        <v/>
      </c>
      <c r="T174" s="45"/>
      <c r="U174" s="13"/>
      <c r="V174" s="26"/>
      <c r="W174" s="27">
        <f t="shared" si="11"/>
        <v>9858</v>
      </c>
      <c r="X174" s="27">
        <f t="shared" si="12"/>
        <v>9858</v>
      </c>
      <c r="Y174" s="27" t="str" cm="1">
        <f t="array" ref="Y174">_xlfn.LET(_xlpm.Avg, AVERAGEIF($R$2:$R$10000, TRIM(T174), $L$2:$L$10000)*10,IFERROR(_xlfn.IFS(_xlpm.Avg &gt;= 9,"Excellent",_xlpm.Avg &gt;= 8,"Good",_xlpm.Avg &gt;= 7,"Fair",TRUE,"Needs Improvement"),"—"))</f>
        <v>—</v>
      </c>
      <c r="Z174" s="175" t="str">
        <f t="shared" si="13"/>
        <v>—</v>
      </c>
    </row>
    <row r="175" spans="18:26" x14ac:dyDescent="0.25">
      <c r="R175" s="2" t="str">
        <f t="shared" si="10"/>
        <v/>
      </c>
      <c r="T175" s="45"/>
      <c r="U175" s="13"/>
      <c r="V175" s="26"/>
      <c r="W175" s="27">
        <f t="shared" si="11"/>
        <v>9858</v>
      </c>
      <c r="X175" s="27">
        <f t="shared" si="12"/>
        <v>9858</v>
      </c>
      <c r="Y175" s="27" t="str" cm="1">
        <f t="array" ref="Y175">_xlfn.LET(_xlpm.Avg, AVERAGEIF($R$2:$R$10000, TRIM(T175), $L$2:$L$10000)*10,IFERROR(_xlfn.IFS(_xlpm.Avg &gt;= 9,"Excellent",_xlpm.Avg &gt;= 8,"Good",_xlpm.Avg &gt;= 7,"Fair",TRUE,"Needs Improvement"),"—"))</f>
        <v>—</v>
      </c>
      <c r="Z175" s="175" t="str">
        <f t="shared" si="13"/>
        <v>—</v>
      </c>
    </row>
    <row r="176" spans="18:26" x14ac:dyDescent="0.25">
      <c r="R176" s="2" t="str">
        <f t="shared" si="10"/>
        <v/>
      </c>
      <c r="T176" s="45"/>
      <c r="U176" s="13"/>
      <c r="V176" s="26"/>
      <c r="W176" s="27">
        <f t="shared" si="11"/>
        <v>9858</v>
      </c>
      <c r="X176" s="27">
        <f t="shared" si="12"/>
        <v>9858</v>
      </c>
      <c r="Y176" s="27" t="str" cm="1">
        <f t="array" ref="Y176">_xlfn.LET(_xlpm.Avg, AVERAGEIF($R$2:$R$10000, TRIM(T176), $L$2:$L$10000)*10,IFERROR(_xlfn.IFS(_xlpm.Avg &gt;= 9,"Excellent",_xlpm.Avg &gt;= 8,"Good",_xlpm.Avg &gt;= 7,"Fair",TRUE,"Needs Improvement"),"—"))</f>
        <v>—</v>
      </c>
      <c r="Z176" s="175" t="str">
        <f t="shared" si="13"/>
        <v>—</v>
      </c>
    </row>
    <row r="177" spans="18:26" x14ac:dyDescent="0.25">
      <c r="R177" s="2" t="str">
        <f t="shared" si="10"/>
        <v/>
      </c>
      <c r="T177" s="45"/>
      <c r="U177" s="13"/>
      <c r="V177" s="26"/>
      <c r="W177" s="27">
        <f t="shared" si="11"/>
        <v>9858</v>
      </c>
      <c r="X177" s="27">
        <f t="shared" si="12"/>
        <v>9858</v>
      </c>
      <c r="Y177" s="27" t="str" cm="1">
        <f t="array" ref="Y177">_xlfn.LET(_xlpm.Avg, AVERAGEIF($R$2:$R$10000, TRIM(T177), $L$2:$L$10000)*10,IFERROR(_xlfn.IFS(_xlpm.Avg &gt;= 9,"Excellent",_xlpm.Avg &gt;= 8,"Good",_xlpm.Avg &gt;= 7,"Fair",TRUE,"Needs Improvement"),"—"))</f>
        <v>—</v>
      </c>
      <c r="Z177" s="175" t="str">
        <f t="shared" si="13"/>
        <v>—</v>
      </c>
    </row>
    <row r="178" spans="18:26" x14ac:dyDescent="0.25">
      <c r="R178" s="2" t="str">
        <f t="shared" si="10"/>
        <v/>
      </c>
      <c r="T178" s="45"/>
      <c r="U178" s="13"/>
      <c r="V178" s="26"/>
      <c r="W178" s="27">
        <f t="shared" si="11"/>
        <v>9858</v>
      </c>
      <c r="X178" s="27">
        <f t="shared" si="12"/>
        <v>9858</v>
      </c>
      <c r="Y178" s="27" t="str" cm="1">
        <f t="array" ref="Y178">_xlfn.LET(_xlpm.Avg, AVERAGEIF($R$2:$R$10000, TRIM(T178), $L$2:$L$10000)*10,IFERROR(_xlfn.IFS(_xlpm.Avg &gt;= 9,"Excellent",_xlpm.Avg &gt;= 8,"Good",_xlpm.Avg &gt;= 7,"Fair",TRUE,"Needs Improvement"),"—"))</f>
        <v>—</v>
      </c>
      <c r="Z178" s="175" t="str">
        <f t="shared" si="13"/>
        <v>—</v>
      </c>
    </row>
    <row r="179" spans="18:26" x14ac:dyDescent="0.25">
      <c r="R179" s="2" t="str">
        <f t="shared" si="10"/>
        <v/>
      </c>
      <c r="T179" s="45"/>
      <c r="U179" s="13"/>
      <c r="V179" s="26"/>
      <c r="W179" s="27">
        <f t="shared" si="11"/>
        <v>9858</v>
      </c>
      <c r="X179" s="27">
        <f t="shared" si="12"/>
        <v>9858</v>
      </c>
      <c r="Y179" s="27" t="str" cm="1">
        <f t="array" ref="Y179">_xlfn.LET(_xlpm.Avg, AVERAGEIF($R$2:$R$10000, TRIM(T179), $L$2:$L$10000)*10,IFERROR(_xlfn.IFS(_xlpm.Avg &gt;= 9,"Excellent",_xlpm.Avg &gt;= 8,"Good",_xlpm.Avg &gt;= 7,"Fair",TRUE,"Needs Improvement"),"—"))</f>
        <v>—</v>
      </c>
      <c r="Z179" s="175" t="str">
        <f t="shared" si="13"/>
        <v>—</v>
      </c>
    </row>
    <row r="180" spans="18:26" x14ac:dyDescent="0.25">
      <c r="R180" s="2" t="str">
        <f t="shared" si="10"/>
        <v/>
      </c>
      <c r="T180" s="45"/>
      <c r="U180" s="13"/>
      <c r="V180" s="26"/>
      <c r="W180" s="27">
        <f t="shared" si="11"/>
        <v>9858</v>
      </c>
      <c r="X180" s="27">
        <f t="shared" si="12"/>
        <v>9858</v>
      </c>
      <c r="Y180" s="27" t="str" cm="1">
        <f t="array" ref="Y180">_xlfn.LET(_xlpm.Avg, AVERAGEIF($R$2:$R$10000, TRIM(T180), $L$2:$L$10000)*10,IFERROR(_xlfn.IFS(_xlpm.Avg &gt;= 9,"Excellent",_xlpm.Avg &gt;= 8,"Good",_xlpm.Avg &gt;= 7,"Fair",TRUE,"Needs Improvement"),"—"))</f>
        <v>—</v>
      </c>
      <c r="Z180" s="175" t="str">
        <f t="shared" si="13"/>
        <v>—</v>
      </c>
    </row>
    <row r="181" spans="18:26" x14ac:dyDescent="0.25">
      <c r="R181" s="2" t="str">
        <f t="shared" si="10"/>
        <v/>
      </c>
      <c r="T181" s="45"/>
      <c r="U181" s="13"/>
      <c r="V181" s="26"/>
      <c r="W181" s="27">
        <f t="shared" si="11"/>
        <v>9858</v>
      </c>
      <c r="X181" s="27">
        <f t="shared" si="12"/>
        <v>9858</v>
      </c>
      <c r="Y181" s="27" t="str" cm="1">
        <f t="array" ref="Y181">_xlfn.LET(_xlpm.Avg, AVERAGEIF($R$2:$R$10000, TRIM(T181), $L$2:$L$10000)*10,IFERROR(_xlfn.IFS(_xlpm.Avg &gt;= 9,"Excellent",_xlpm.Avg &gt;= 8,"Good",_xlpm.Avg &gt;= 7,"Fair",TRUE,"Needs Improvement"),"—"))</f>
        <v>—</v>
      </c>
      <c r="Z181" s="175" t="str">
        <f t="shared" si="13"/>
        <v>—</v>
      </c>
    </row>
    <row r="182" spans="18:26" x14ac:dyDescent="0.25">
      <c r="R182" s="2" t="str">
        <f t="shared" si="10"/>
        <v/>
      </c>
      <c r="T182" s="45"/>
      <c r="U182" s="13"/>
      <c r="V182" s="26"/>
      <c r="W182" s="27">
        <f t="shared" si="11"/>
        <v>9858</v>
      </c>
      <c r="X182" s="27">
        <f t="shared" si="12"/>
        <v>9858</v>
      </c>
      <c r="Y182" s="27" t="str" cm="1">
        <f t="array" ref="Y182">_xlfn.LET(_xlpm.Avg, AVERAGEIF($R$2:$R$10000, TRIM(T182), $L$2:$L$10000)*10,IFERROR(_xlfn.IFS(_xlpm.Avg &gt;= 9,"Excellent",_xlpm.Avg &gt;= 8,"Good",_xlpm.Avg &gt;= 7,"Fair",TRUE,"Needs Improvement"),"—"))</f>
        <v>—</v>
      </c>
      <c r="Z182" s="175" t="str">
        <f t="shared" si="13"/>
        <v>—</v>
      </c>
    </row>
    <row r="183" spans="18:26" x14ac:dyDescent="0.25">
      <c r="R183" s="2" t="str">
        <f t="shared" si="10"/>
        <v/>
      </c>
      <c r="T183" s="45"/>
      <c r="U183" s="13"/>
      <c r="V183" s="26"/>
      <c r="W183" s="27">
        <f t="shared" si="11"/>
        <v>9858</v>
      </c>
      <c r="X183" s="27">
        <f t="shared" si="12"/>
        <v>9858</v>
      </c>
      <c r="Y183" s="27" t="str" cm="1">
        <f t="array" ref="Y183">_xlfn.LET(_xlpm.Avg, AVERAGEIF($R$2:$R$10000, TRIM(T183), $L$2:$L$10000)*10,IFERROR(_xlfn.IFS(_xlpm.Avg &gt;= 9,"Excellent",_xlpm.Avg &gt;= 8,"Good",_xlpm.Avg &gt;= 7,"Fair",TRUE,"Needs Improvement"),"—"))</f>
        <v>—</v>
      </c>
      <c r="Z183" s="175" t="str">
        <f t="shared" si="13"/>
        <v>—</v>
      </c>
    </row>
    <row r="184" spans="18:26" x14ac:dyDescent="0.25">
      <c r="R184" s="2" t="str">
        <f t="shared" si="10"/>
        <v/>
      </c>
      <c r="T184" s="45"/>
      <c r="U184" s="13"/>
      <c r="V184" s="26"/>
      <c r="W184" s="27">
        <f t="shared" si="11"/>
        <v>9858</v>
      </c>
      <c r="X184" s="27">
        <f t="shared" si="12"/>
        <v>9858</v>
      </c>
      <c r="Y184" s="27" t="str" cm="1">
        <f t="array" ref="Y184">_xlfn.LET(_xlpm.Avg, AVERAGEIF($R$2:$R$10000, TRIM(T184), $L$2:$L$10000)*10,IFERROR(_xlfn.IFS(_xlpm.Avg &gt;= 9,"Excellent",_xlpm.Avg &gt;= 8,"Good",_xlpm.Avg &gt;= 7,"Fair",TRUE,"Needs Improvement"),"—"))</f>
        <v>—</v>
      </c>
      <c r="Z184" s="175" t="str">
        <f t="shared" si="13"/>
        <v>—</v>
      </c>
    </row>
    <row r="185" spans="18:26" x14ac:dyDescent="0.25">
      <c r="R185" s="2" t="str">
        <f t="shared" si="10"/>
        <v/>
      </c>
      <c r="T185" s="45"/>
      <c r="U185" s="13"/>
      <c r="V185" s="26"/>
      <c r="W185" s="27">
        <f t="shared" si="11"/>
        <v>9858</v>
      </c>
      <c r="X185" s="27">
        <f t="shared" si="12"/>
        <v>9858</v>
      </c>
      <c r="Y185" s="27" t="str" cm="1">
        <f t="array" ref="Y185">_xlfn.LET(_xlpm.Avg, AVERAGEIF($R$2:$R$10000, TRIM(T185), $L$2:$L$10000)*10,IFERROR(_xlfn.IFS(_xlpm.Avg &gt;= 9,"Excellent",_xlpm.Avg &gt;= 8,"Good",_xlpm.Avg &gt;= 7,"Fair",TRUE,"Needs Improvement"),"—"))</f>
        <v>—</v>
      </c>
      <c r="Z185" s="175" t="str">
        <f t="shared" si="13"/>
        <v>—</v>
      </c>
    </row>
    <row r="186" spans="18:26" x14ac:dyDescent="0.25">
      <c r="R186" s="2" t="str">
        <f t="shared" si="10"/>
        <v/>
      </c>
      <c r="T186" s="45"/>
      <c r="U186" s="13"/>
      <c r="V186" s="26"/>
      <c r="W186" s="27">
        <f t="shared" si="11"/>
        <v>9858</v>
      </c>
      <c r="X186" s="27">
        <f t="shared" si="12"/>
        <v>9858</v>
      </c>
      <c r="Y186" s="27" t="str" cm="1">
        <f t="array" ref="Y186">_xlfn.LET(_xlpm.Avg, AVERAGEIF($R$2:$R$10000, TRIM(T186), $L$2:$L$10000)*10,IFERROR(_xlfn.IFS(_xlpm.Avg &gt;= 9,"Excellent",_xlpm.Avg &gt;= 8,"Good",_xlpm.Avg &gt;= 7,"Fair",TRUE,"Needs Improvement"),"—"))</f>
        <v>—</v>
      </c>
      <c r="Z186" s="175" t="str">
        <f t="shared" si="13"/>
        <v>—</v>
      </c>
    </row>
    <row r="187" spans="18:26" x14ac:dyDescent="0.25">
      <c r="R187" s="2" t="str">
        <f t="shared" si="10"/>
        <v/>
      </c>
      <c r="T187" s="45"/>
      <c r="U187" s="13"/>
      <c r="V187" s="26"/>
      <c r="W187" s="27">
        <f t="shared" si="11"/>
        <v>9858</v>
      </c>
      <c r="X187" s="27">
        <f t="shared" si="12"/>
        <v>9858</v>
      </c>
      <c r="Y187" s="27" t="str" cm="1">
        <f t="array" ref="Y187">_xlfn.LET(_xlpm.Avg, AVERAGEIF($R$2:$R$10000, TRIM(T187), $L$2:$L$10000)*10,IFERROR(_xlfn.IFS(_xlpm.Avg &gt;= 9,"Excellent",_xlpm.Avg &gt;= 8,"Good",_xlpm.Avg &gt;= 7,"Fair",TRUE,"Needs Improvement"),"—"))</f>
        <v>—</v>
      </c>
      <c r="Z187" s="175" t="str">
        <f t="shared" si="13"/>
        <v>—</v>
      </c>
    </row>
    <row r="188" spans="18:26" x14ac:dyDescent="0.25">
      <c r="R188" s="2" t="str">
        <f t="shared" si="10"/>
        <v/>
      </c>
      <c r="T188" s="45"/>
      <c r="U188" s="13"/>
      <c r="V188" s="26"/>
      <c r="W188" s="27">
        <f t="shared" si="11"/>
        <v>9858</v>
      </c>
      <c r="X188" s="27">
        <f t="shared" si="12"/>
        <v>9858</v>
      </c>
      <c r="Y188" s="27" t="str" cm="1">
        <f t="array" ref="Y188">_xlfn.LET(_xlpm.Avg, AVERAGEIF($R$2:$R$10000, TRIM(T188), $L$2:$L$10000)*10,IFERROR(_xlfn.IFS(_xlpm.Avg &gt;= 9,"Excellent",_xlpm.Avg &gt;= 8,"Good",_xlpm.Avg &gt;= 7,"Fair",TRUE,"Needs Improvement"),"—"))</f>
        <v>—</v>
      </c>
      <c r="Z188" s="175" t="str">
        <f t="shared" si="13"/>
        <v>—</v>
      </c>
    </row>
    <row r="189" spans="18:26" x14ac:dyDescent="0.25">
      <c r="R189" s="2" t="str">
        <f t="shared" si="10"/>
        <v/>
      </c>
      <c r="T189" s="45"/>
      <c r="U189" s="13"/>
      <c r="V189" s="26"/>
      <c r="W189" s="27">
        <f t="shared" si="11"/>
        <v>9858</v>
      </c>
      <c r="X189" s="27">
        <f t="shared" si="12"/>
        <v>9858</v>
      </c>
      <c r="Y189" s="27" t="str" cm="1">
        <f t="array" ref="Y189">_xlfn.LET(_xlpm.Avg, AVERAGEIF($R$2:$R$10000, TRIM(T189), $L$2:$L$10000)*10,IFERROR(_xlfn.IFS(_xlpm.Avg &gt;= 9,"Excellent",_xlpm.Avg &gt;= 8,"Good",_xlpm.Avg &gt;= 7,"Fair",TRUE,"Needs Improvement"),"—"))</f>
        <v>—</v>
      </c>
      <c r="Z189" s="175" t="str">
        <f t="shared" si="13"/>
        <v>—</v>
      </c>
    </row>
    <row r="190" spans="18:26" x14ac:dyDescent="0.25">
      <c r="R190" s="2" t="str">
        <f t="shared" si="10"/>
        <v/>
      </c>
      <c r="T190" s="45"/>
      <c r="U190" s="13"/>
      <c r="V190" s="26"/>
      <c r="W190" s="27">
        <f t="shared" si="11"/>
        <v>9858</v>
      </c>
      <c r="X190" s="27">
        <f t="shared" si="12"/>
        <v>9858</v>
      </c>
      <c r="Y190" s="27" t="str" cm="1">
        <f t="array" ref="Y190">_xlfn.LET(_xlpm.Avg, AVERAGEIF($R$2:$R$10000, TRIM(T190), $L$2:$L$10000)*10,IFERROR(_xlfn.IFS(_xlpm.Avg &gt;= 9,"Excellent",_xlpm.Avg &gt;= 8,"Good",_xlpm.Avg &gt;= 7,"Fair",TRUE,"Needs Improvement"),"—"))</f>
        <v>—</v>
      </c>
      <c r="Z190" s="175" t="str">
        <f t="shared" si="13"/>
        <v>—</v>
      </c>
    </row>
    <row r="191" spans="18:26" x14ac:dyDescent="0.25">
      <c r="R191" s="2" t="str">
        <f t="shared" si="10"/>
        <v/>
      </c>
      <c r="T191" s="45"/>
      <c r="U191" s="13"/>
      <c r="V191" s="26"/>
      <c r="W191" s="27">
        <f t="shared" si="11"/>
        <v>9858</v>
      </c>
      <c r="X191" s="27">
        <f t="shared" si="12"/>
        <v>9858</v>
      </c>
      <c r="Y191" s="27" t="str" cm="1">
        <f t="array" ref="Y191">_xlfn.LET(_xlpm.Avg, AVERAGEIF($R$2:$R$10000, TRIM(T191), $L$2:$L$10000)*10,IFERROR(_xlfn.IFS(_xlpm.Avg &gt;= 9,"Excellent",_xlpm.Avg &gt;= 8,"Good",_xlpm.Avg &gt;= 7,"Fair",TRUE,"Needs Improvement"),"—"))</f>
        <v>—</v>
      </c>
      <c r="Z191" s="175" t="str">
        <f t="shared" si="13"/>
        <v>—</v>
      </c>
    </row>
    <row r="192" spans="18:26" x14ac:dyDescent="0.25">
      <c r="R192" s="2" t="str">
        <f t="shared" si="10"/>
        <v/>
      </c>
      <c r="T192" s="45"/>
      <c r="U192" s="13"/>
      <c r="V192" s="26"/>
      <c r="W192" s="27">
        <f t="shared" si="11"/>
        <v>9858</v>
      </c>
      <c r="X192" s="27">
        <f t="shared" si="12"/>
        <v>9858</v>
      </c>
      <c r="Y192" s="27" t="str" cm="1">
        <f t="array" ref="Y192">_xlfn.LET(_xlpm.Avg, AVERAGEIF($R$2:$R$10000, TRIM(T192), $L$2:$L$10000)*10,IFERROR(_xlfn.IFS(_xlpm.Avg &gt;= 9,"Excellent",_xlpm.Avg &gt;= 8,"Good",_xlpm.Avg &gt;= 7,"Fair",TRUE,"Needs Improvement"),"—"))</f>
        <v>—</v>
      </c>
      <c r="Z192" s="175" t="str">
        <f t="shared" si="13"/>
        <v>—</v>
      </c>
    </row>
    <row r="193" spans="18:26" x14ac:dyDescent="0.25">
      <c r="R193" s="2" t="str">
        <f t="shared" si="10"/>
        <v/>
      </c>
      <c r="T193" s="45"/>
      <c r="U193" s="13"/>
      <c r="V193" s="26"/>
      <c r="W193" s="27">
        <f t="shared" si="11"/>
        <v>9858</v>
      </c>
      <c r="X193" s="27">
        <f t="shared" si="12"/>
        <v>9858</v>
      </c>
      <c r="Y193" s="27" t="str" cm="1">
        <f t="array" ref="Y193">_xlfn.LET(_xlpm.Avg, AVERAGEIF($R$2:$R$10000, TRIM(T193), $L$2:$L$10000)*10,IFERROR(_xlfn.IFS(_xlpm.Avg &gt;= 9,"Excellent",_xlpm.Avg &gt;= 8,"Good",_xlpm.Avg &gt;= 7,"Fair",TRUE,"Needs Improvement"),"—"))</f>
        <v>—</v>
      </c>
      <c r="Z193" s="175" t="str">
        <f t="shared" si="13"/>
        <v>—</v>
      </c>
    </row>
    <row r="194" spans="18:26" x14ac:dyDescent="0.25">
      <c r="R194" s="2" t="str">
        <f t="shared" si="10"/>
        <v/>
      </c>
      <c r="T194" s="45"/>
      <c r="U194" s="13"/>
      <c r="V194" s="26"/>
      <c r="W194" s="27">
        <f t="shared" si="11"/>
        <v>9858</v>
      </c>
      <c r="X194" s="27">
        <f t="shared" si="12"/>
        <v>9858</v>
      </c>
      <c r="Y194" s="27" t="str" cm="1">
        <f t="array" ref="Y194">_xlfn.LET(_xlpm.Avg, AVERAGEIF($R$2:$R$10000, TRIM(T194), $L$2:$L$10000)*10,IFERROR(_xlfn.IFS(_xlpm.Avg &gt;= 9,"Excellent",_xlpm.Avg &gt;= 8,"Good",_xlpm.Avg &gt;= 7,"Fair",TRUE,"Needs Improvement"),"—"))</f>
        <v>—</v>
      </c>
      <c r="Z194" s="175" t="str">
        <f t="shared" si="13"/>
        <v>—</v>
      </c>
    </row>
    <row r="195" spans="18:26" x14ac:dyDescent="0.25">
      <c r="R195" s="2" t="str">
        <f t="shared" ref="R195:R258" si="14">TRIM(IFERROR(_xlfn.TEXTAFTER(E195, ";", -1), E195))</f>
        <v/>
      </c>
      <c r="T195" s="45"/>
      <c r="U195" s="13"/>
      <c r="V195" s="26"/>
      <c r="W195" s="27">
        <f t="shared" ref="W195:W200" si="15">COUNTIF($R$2:$R$10000, TRIM(T195))</f>
        <v>9858</v>
      </c>
      <c r="X195" s="27">
        <f t="shared" ref="X195:X200" si="16">COUNTIF($R$2:$R$10000, TRIM(T195))</f>
        <v>9858</v>
      </c>
      <c r="Y195" s="27" t="str" cm="1">
        <f t="array" ref="Y195">_xlfn.LET(_xlpm.Avg, AVERAGEIF($R$2:$R$10000, TRIM(T195), $L$2:$L$10000)*10,IFERROR(_xlfn.IFS(_xlpm.Avg &gt;= 9,"Excellent",_xlpm.Avg &gt;= 8,"Good",_xlpm.Avg &gt;= 7,"Fair",TRUE,"Needs Improvement"),"—"))</f>
        <v>—</v>
      </c>
      <c r="Z195" s="175" t="str">
        <f t="shared" ref="Z195:Z200" si="17">_xlfn.LET(_xlpm.Avg, AVERAGEIF($R$2:$R$10000, TRIM(T195), $L$2:$L$10000)*10,IFERROR(TEXT(_xlpm.Avg/10,"0%"), "—"))</f>
        <v>—</v>
      </c>
    </row>
    <row r="196" spans="18:26" x14ac:dyDescent="0.25">
      <c r="R196" s="2" t="str">
        <f t="shared" si="14"/>
        <v/>
      </c>
      <c r="T196" s="45"/>
      <c r="U196" s="13"/>
      <c r="V196" s="26"/>
      <c r="W196" s="27">
        <f t="shared" si="15"/>
        <v>9858</v>
      </c>
      <c r="X196" s="27">
        <f t="shared" si="16"/>
        <v>9858</v>
      </c>
      <c r="Y196" s="27" t="str" cm="1">
        <f t="array" ref="Y196">_xlfn.LET(_xlpm.Avg, AVERAGEIF($R$2:$R$10000, TRIM(T196), $L$2:$L$10000)*10,IFERROR(_xlfn.IFS(_xlpm.Avg &gt;= 9,"Excellent",_xlpm.Avg &gt;= 8,"Good",_xlpm.Avg &gt;= 7,"Fair",TRUE,"Needs Improvement"),"—"))</f>
        <v>—</v>
      </c>
      <c r="Z196" s="175" t="str">
        <f t="shared" si="17"/>
        <v>—</v>
      </c>
    </row>
    <row r="197" spans="18:26" x14ac:dyDescent="0.25">
      <c r="R197" s="2" t="str">
        <f t="shared" si="14"/>
        <v/>
      </c>
      <c r="T197" s="45"/>
      <c r="U197" s="13"/>
      <c r="V197" s="26"/>
      <c r="W197" s="27">
        <f t="shared" si="15"/>
        <v>9858</v>
      </c>
      <c r="X197" s="27">
        <f t="shared" si="16"/>
        <v>9858</v>
      </c>
      <c r="Y197" s="27" t="str" cm="1">
        <f t="array" ref="Y197">_xlfn.LET(_xlpm.Avg, AVERAGEIF($R$2:$R$10000, TRIM(T197), $L$2:$L$10000)*10,IFERROR(_xlfn.IFS(_xlpm.Avg &gt;= 9,"Excellent",_xlpm.Avg &gt;= 8,"Good",_xlpm.Avg &gt;= 7,"Fair",TRUE,"Needs Improvement"),"—"))</f>
        <v>—</v>
      </c>
      <c r="Z197" s="175" t="str">
        <f t="shared" si="17"/>
        <v>—</v>
      </c>
    </row>
    <row r="198" spans="18:26" x14ac:dyDescent="0.25">
      <c r="R198" s="2" t="str">
        <f t="shared" si="14"/>
        <v/>
      </c>
      <c r="T198" s="45"/>
      <c r="U198" s="13"/>
      <c r="V198" s="26"/>
      <c r="W198" s="27">
        <f t="shared" si="15"/>
        <v>9858</v>
      </c>
      <c r="X198" s="27">
        <f t="shared" si="16"/>
        <v>9858</v>
      </c>
      <c r="Y198" s="27" t="str" cm="1">
        <f t="array" ref="Y198">_xlfn.LET(_xlpm.Avg, AVERAGEIF($R$2:$R$10000, TRIM(T198), $L$2:$L$10000)*10,IFERROR(_xlfn.IFS(_xlpm.Avg &gt;= 9,"Excellent",_xlpm.Avg &gt;= 8,"Good",_xlpm.Avg &gt;= 7,"Fair",TRUE,"Needs Improvement"),"—"))</f>
        <v>—</v>
      </c>
      <c r="Z198" s="175" t="str">
        <f t="shared" si="17"/>
        <v>—</v>
      </c>
    </row>
    <row r="199" spans="18:26" x14ac:dyDescent="0.25">
      <c r="R199" s="2" t="str">
        <f t="shared" si="14"/>
        <v/>
      </c>
      <c r="T199" s="45"/>
      <c r="U199" s="13"/>
      <c r="V199" s="26"/>
      <c r="W199" s="27">
        <f t="shared" si="15"/>
        <v>9858</v>
      </c>
      <c r="X199" s="27">
        <f t="shared" si="16"/>
        <v>9858</v>
      </c>
      <c r="Y199" s="27" t="str" cm="1">
        <f t="array" ref="Y199">_xlfn.LET(_xlpm.Avg, AVERAGEIF($R$2:$R$10000, TRIM(T199), $L$2:$L$10000)*10,IFERROR(_xlfn.IFS(_xlpm.Avg &gt;= 9,"Excellent",_xlpm.Avg &gt;= 8,"Good",_xlpm.Avg &gt;= 7,"Fair",TRUE,"Needs Improvement"),"—"))</f>
        <v>—</v>
      </c>
      <c r="Z199" s="175" t="str">
        <f t="shared" si="17"/>
        <v>—</v>
      </c>
    </row>
    <row r="200" spans="18:26" ht="15.75" thickBot="1" x14ac:dyDescent="0.3">
      <c r="R200" s="2" t="str">
        <f t="shared" si="14"/>
        <v/>
      </c>
      <c r="T200" s="49"/>
      <c r="U200" s="176"/>
      <c r="V200" s="177"/>
      <c r="W200" s="178">
        <f t="shared" si="15"/>
        <v>9858</v>
      </c>
      <c r="X200" s="178">
        <f t="shared" si="16"/>
        <v>9858</v>
      </c>
      <c r="Y200" s="178" t="str" cm="1">
        <f t="array" ref="Y200">_xlfn.LET(_xlpm.Avg, AVERAGEIF($R$2:$R$10000, TRIM(T200), $L$2:$L$10000)*10,IFERROR(_xlfn.IFS(_xlpm.Avg &gt;= 9,"Excellent",_xlpm.Avg &gt;= 8,"Good",_xlpm.Avg &gt;= 7,"Fair",TRUE,"Needs Improvement"),"—"))</f>
        <v>—</v>
      </c>
      <c r="Z200" s="179" t="str">
        <f t="shared" si="17"/>
        <v>—</v>
      </c>
    </row>
    <row r="201" spans="18:26" x14ac:dyDescent="0.25">
      <c r="R201" s="2" t="str">
        <f t="shared" si="14"/>
        <v/>
      </c>
    </row>
    <row r="202" spans="18:26" x14ac:dyDescent="0.25">
      <c r="R202" s="2" t="str">
        <f t="shared" si="14"/>
        <v/>
      </c>
    </row>
    <row r="203" spans="18:26" x14ac:dyDescent="0.25">
      <c r="R203" s="2" t="str">
        <f t="shared" si="14"/>
        <v/>
      </c>
    </row>
    <row r="204" spans="18:26" x14ac:dyDescent="0.25">
      <c r="R204" s="2" t="str">
        <f t="shared" si="14"/>
        <v/>
      </c>
    </row>
    <row r="205" spans="18:26" x14ac:dyDescent="0.25">
      <c r="R205" s="2" t="str">
        <f t="shared" si="14"/>
        <v/>
      </c>
    </row>
    <row r="206" spans="18:26" x14ac:dyDescent="0.25">
      <c r="R206" s="2" t="str">
        <f t="shared" si="14"/>
        <v/>
      </c>
    </row>
    <row r="207" spans="18:26" x14ac:dyDescent="0.25">
      <c r="R207" s="2" t="str">
        <f t="shared" si="14"/>
        <v/>
      </c>
    </row>
    <row r="208" spans="18:26" x14ac:dyDescent="0.25">
      <c r="R208" s="2" t="str">
        <f t="shared" si="14"/>
        <v/>
      </c>
    </row>
    <row r="209" spans="18:18" x14ac:dyDescent="0.25">
      <c r="R209" s="2" t="str">
        <f t="shared" si="14"/>
        <v/>
      </c>
    </row>
    <row r="210" spans="18:18" x14ac:dyDescent="0.25">
      <c r="R210" s="2" t="str">
        <f t="shared" si="14"/>
        <v/>
      </c>
    </row>
    <row r="211" spans="18:18" x14ac:dyDescent="0.25">
      <c r="R211" s="2" t="str">
        <f t="shared" si="14"/>
        <v/>
      </c>
    </row>
    <row r="212" spans="18:18" x14ac:dyDescent="0.25">
      <c r="R212" s="2" t="str">
        <f t="shared" si="14"/>
        <v/>
      </c>
    </row>
    <row r="213" spans="18:18" x14ac:dyDescent="0.25">
      <c r="R213" s="2" t="str">
        <f t="shared" si="14"/>
        <v/>
      </c>
    </row>
    <row r="214" spans="18:18" x14ac:dyDescent="0.25">
      <c r="R214" s="2" t="str">
        <f t="shared" si="14"/>
        <v/>
      </c>
    </row>
    <row r="215" spans="18:18" x14ac:dyDescent="0.25">
      <c r="R215" s="2" t="str">
        <f t="shared" si="14"/>
        <v/>
      </c>
    </row>
    <row r="216" spans="18:18" x14ac:dyDescent="0.25">
      <c r="R216" s="2" t="str">
        <f t="shared" si="14"/>
        <v/>
      </c>
    </row>
    <row r="217" spans="18:18" x14ac:dyDescent="0.25">
      <c r="R217" s="2" t="str">
        <f t="shared" si="14"/>
        <v/>
      </c>
    </row>
    <row r="218" spans="18:18" x14ac:dyDescent="0.25">
      <c r="R218" s="2" t="str">
        <f t="shared" si="14"/>
        <v/>
      </c>
    </row>
    <row r="219" spans="18:18" x14ac:dyDescent="0.25">
      <c r="R219" s="2" t="str">
        <f t="shared" si="14"/>
        <v/>
      </c>
    </row>
    <row r="220" spans="18:18" x14ac:dyDescent="0.25">
      <c r="R220" s="2" t="str">
        <f t="shared" si="14"/>
        <v/>
      </c>
    </row>
    <row r="221" spans="18:18" x14ac:dyDescent="0.25">
      <c r="R221" s="2" t="str">
        <f t="shared" si="14"/>
        <v/>
      </c>
    </row>
    <row r="222" spans="18:18" x14ac:dyDescent="0.25">
      <c r="R222" s="2" t="str">
        <f t="shared" si="14"/>
        <v/>
      </c>
    </row>
    <row r="223" spans="18:18" x14ac:dyDescent="0.25">
      <c r="R223" s="2" t="str">
        <f t="shared" si="14"/>
        <v/>
      </c>
    </row>
    <row r="224" spans="18:18" x14ac:dyDescent="0.25">
      <c r="R224" s="2" t="str">
        <f t="shared" si="14"/>
        <v/>
      </c>
    </row>
    <row r="225" spans="18:18" x14ac:dyDescent="0.25">
      <c r="R225" s="2" t="str">
        <f t="shared" si="14"/>
        <v/>
      </c>
    </row>
    <row r="226" spans="18:18" x14ac:dyDescent="0.25">
      <c r="R226" s="2" t="str">
        <f t="shared" si="14"/>
        <v/>
      </c>
    </row>
    <row r="227" spans="18:18" x14ac:dyDescent="0.25">
      <c r="R227" s="2" t="str">
        <f t="shared" si="14"/>
        <v/>
      </c>
    </row>
    <row r="228" spans="18:18" x14ac:dyDescent="0.25">
      <c r="R228" s="2" t="str">
        <f t="shared" si="14"/>
        <v/>
      </c>
    </row>
    <row r="229" spans="18:18" x14ac:dyDescent="0.25">
      <c r="R229" s="2" t="str">
        <f t="shared" si="14"/>
        <v/>
      </c>
    </row>
    <row r="230" spans="18:18" x14ac:dyDescent="0.25">
      <c r="R230" s="2" t="str">
        <f t="shared" si="14"/>
        <v/>
      </c>
    </row>
    <row r="231" spans="18:18" x14ac:dyDescent="0.25">
      <c r="R231" s="2" t="str">
        <f t="shared" si="14"/>
        <v/>
      </c>
    </row>
    <row r="232" spans="18:18" x14ac:dyDescent="0.25">
      <c r="R232" s="2" t="str">
        <f t="shared" si="14"/>
        <v/>
      </c>
    </row>
    <row r="233" spans="18:18" x14ac:dyDescent="0.25">
      <c r="R233" s="2" t="str">
        <f t="shared" si="14"/>
        <v/>
      </c>
    </row>
    <row r="234" spans="18:18" x14ac:dyDescent="0.25">
      <c r="R234" s="2" t="str">
        <f t="shared" si="14"/>
        <v/>
      </c>
    </row>
    <row r="235" spans="18:18" x14ac:dyDescent="0.25">
      <c r="R235" s="2" t="str">
        <f t="shared" si="14"/>
        <v/>
      </c>
    </row>
    <row r="236" spans="18:18" x14ac:dyDescent="0.25">
      <c r="R236" s="2" t="str">
        <f t="shared" si="14"/>
        <v/>
      </c>
    </row>
    <row r="237" spans="18:18" x14ac:dyDescent="0.25">
      <c r="R237" s="2" t="str">
        <f t="shared" si="14"/>
        <v/>
      </c>
    </row>
    <row r="238" spans="18:18" x14ac:dyDescent="0.25">
      <c r="R238" s="2" t="str">
        <f t="shared" si="14"/>
        <v/>
      </c>
    </row>
    <row r="239" spans="18:18" x14ac:dyDescent="0.25">
      <c r="R239" s="2" t="str">
        <f t="shared" si="14"/>
        <v/>
      </c>
    </row>
    <row r="240" spans="18:18" x14ac:dyDescent="0.25">
      <c r="R240" s="2" t="str">
        <f t="shared" si="14"/>
        <v/>
      </c>
    </row>
    <row r="241" spans="18:18" x14ac:dyDescent="0.25">
      <c r="R241" s="2" t="str">
        <f t="shared" si="14"/>
        <v/>
      </c>
    </row>
    <row r="242" spans="18:18" x14ac:dyDescent="0.25">
      <c r="R242" s="2" t="str">
        <f t="shared" si="14"/>
        <v/>
      </c>
    </row>
    <row r="243" spans="18:18" x14ac:dyDescent="0.25">
      <c r="R243" s="2" t="str">
        <f t="shared" si="14"/>
        <v/>
      </c>
    </row>
    <row r="244" spans="18:18" x14ac:dyDescent="0.25">
      <c r="R244" s="2" t="str">
        <f t="shared" si="14"/>
        <v/>
      </c>
    </row>
    <row r="245" spans="18:18" x14ac:dyDescent="0.25">
      <c r="R245" s="2" t="str">
        <f t="shared" si="14"/>
        <v/>
      </c>
    </row>
    <row r="246" spans="18:18" x14ac:dyDescent="0.25">
      <c r="R246" s="2" t="str">
        <f t="shared" si="14"/>
        <v/>
      </c>
    </row>
    <row r="247" spans="18:18" x14ac:dyDescent="0.25">
      <c r="R247" s="2" t="str">
        <f t="shared" si="14"/>
        <v/>
      </c>
    </row>
    <row r="248" spans="18:18" x14ac:dyDescent="0.25">
      <c r="R248" s="2" t="str">
        <f t="shared" si="14"/>
        <v/>
      </c>
    </row>
    <row r="249" spans="18:18" x14ac:dyDescent="0.25">
      <c r="R249" s="2" t="str">
        <f t="shared" si="14"/>
        <v/>
      </c>
    </row>
    <row r="250" spans="18:18" x14ac:dyDescent="0.25">
      <c r="R250" s="2" t="str">
        <f t="shared" si="14"/>
        <v/>
      </c>
    </row>
    <row r="251" spans="18:18" x14ac:dyDescent="0.25">
      <c r="R251" s="2" t="str">
        <f t="shared" si="14"/>
        <v/>
      </c>
    </row>
    <row r="252" spans="18:18" x14ac:dyDescent="0.25">
      <c r="R252" s="2" t="str">
        <f t="shared" si="14"/>
        <v/>
      </c>
    </row>
    <row r="253" spans="18:18" x14ac:dyDescent="0.25">
      <c r="R253" s="2" t="str">
        <f t="shared" si="14"/>
        <v/>
      </c>
    </row>
    <row r="254" spans="18:18" x14ac:dyDescent="0.25">
      <c r="R254" s="2" t="str">
        <f t="shared" si="14"/>
        <v/>
      </c>
    </row>
    <row r="255" spans="18:18" x14ac:dyDescent="0.25">
      <c r="R255" s="2" t="str">
        <f t="shared" si="14"/>
        <v/>
      </c>
    </row>
    <row r="256" spans="18:18" x14ac:dyDescent="0.25">
      <c r="R256" s="2" t="str">
        <f t="shared" si="14"/>
        <v/>
      </c>
    </row>
    <row r="257" spans="18:18" x14ac:dyDescent="0.25">
      <c r="R257" s="2" t="str">
        <f t="shared" si="14"/>
        <v/>
      </c>
    </row>
    <row r="258" spans="18:18" x14ac:dyDescent="0.25">
      <c r="R258" s="2" t="str">
        <f t="shared" si="14"/>
        <v/>
      </c>
    </row>
    <row r="259" spans="18:18" x14ac:dyDescent="0.25">
      <c r="R259" s="2" t="str">
        <f t="shared" ref="R259:R322" si="18">TRIM(IFERROR(_xlfn.TEXTAFTER(E259, ";", -1), E259))</f>
        <v/>
      </c>
    </row>
    <row r="260" spans="18:18" x14ac:dyDescent="0.25">
      <c r="R260" s="2" t="str">
        <f t="shared" si="18"/>
        <v/>
      </c>
    </row>
    <row r="261" spans="18:18" x14ac:dyDescent="0.25">
      <c r="R261" s="2" t="str">
        <f t="shared" si="18"/>
        <v/>
      </c>
    </row>
    <row r="262" spans="18:18" x14ac:dyDescent="0.25">
      <c r="R262" s="2" t="str">
        <f t="shared" si="18"/>
        <v/>
      </c>
    </row>
    <row r="263" spans="18:18" x14ac:dyDescent="0.25">
      <c r="R263" s="2" t="str">
        <f t="shared" si="18"/>
        <v/>
      </c>
    </row>
    <row r="264" spans="18:18" x14ac:dyDescent="0.25">
      <c r="R264" s="2" t="str">
        <f t="shared" si="18"/>
        <v/>
      </c>
    </row>
    <row r="265" spans="18:18" x14ac:dyDescent="0.25">
      <c r="R265" s="2" t="str">
        <f t="shared" si="18"/>
        <v/>
      </c>
    </row>
    <row r="266" spans="18:18" x14ac:dyDescent="0.25">
      <c r="R266" s="2" t="str">
        <f t="shared" si="18"/>
        <v/>
      </c>
    </row>
    <row r="267" spans="18:18" x14ac:dyDescent="0.25">
      <c r="R267" s="2" t="str">
        <f t="shared" si="18"/>
        <v/>
      </c>
    </row>
    <row r="268" spans="18:18" x14ac:dyDescent="0.25">
      <c r="R268" s="2" t="str">
        <f t="shared" si="18"/>
        <v/>
      </c>
    </row>
    <row r="269" spans="18:18" x14ac:dyDescent="0.25">
      <c r="R269" s="2" t="str">
        <f t="shared" si="18"/>
        <v/>
      </c>
    </row>
    <row r="270" spans="18:18" x14ac:dyDescent="0.25">
      <c r="R270" s="2" t="str">
        <f t="shared" si="18"/>
        <v/>
      </c>
    </row>
    <row r="271" spans="18:18" x14ac:dyDescent="0.25">
      <c r="R271" s="2" t="str">
        <f t="shared" si="18"/>
        <v/>
      </c>
    </row>
    <row r="272" spans="18:18" x14ac:dyDescent="0.25">
      <c r="R272" s="2" t="str">
        <f t="shared" si="18"/>
        <v/>
      </c>
    </row>
    <row r="273" spans="18:18" x14ac:dyDescent="0.25">
      <c r="R273" s="2" t="str">
        <f t="shared" si="18"/>
        <v/>
      </c>
    </row>
    <row r="274" spans="18:18" x14ac:dyDescent="0.25">
      <c r="R274" s="2" t="str">
        <f t="shared" si="18"/>
        <v/>
      </c>
    </row>
    <row r="275" spans="18:18" x14ac:dyDescent="0.25">
      <c r="R275" s="2" t="str">
        <f t="shared" si="18"/>
        <v/>
      </c>
    </row>
    <row r="276" spans="18:18" x14ac:dyDescent="0.25">
      <c r="R276" s="2" t="str">
        <f t="shared" si="18"/>
        <v/>
      </c>
    </row>
    <row r="277" spans="18:18" x14ac:dyDescent="0.25">
      <c r="R277" s="2" t="str">
        <f t="shared" si="18"/>
        <v/>
      </c>
    </row>
    <row r="278" spans="18:18" x14ac:dyDescent="0.25">
      <c r="R278" s="2" t="str">
        <f t="shared" si="18"/>
        <v/>
      </c>
    </row>
    <row r="279" spans="18:18" x14ac:dyDescent="0.25">
      <c r="R279" s="2" t="str">
        <f t="shared" si="18"/>
        <v/>
      </c>
    </row>
    <row r="280" spans="18:18" x14ac:dyDescent="0.25">
      <c r="R280" s="2" t="str">
        <f t="shared" si="18"/>
        <v/>
      </c>
    </row>
    <row r="281" spans="18:18" x14ac:dyDescent="0.25">
      <c r="R281" s="2" t="str">
        <f t="shared" si="18"/>
        <v/>
      </c>
    </row>
    <row r="282" spans="18:18" x14ac:dyDescent="0.25">
      <c r="R282" s="2" t="str">
        <f t="shared" si="18"/>
        <v/>
      </c>
    </row>
    <row r="283" spans="18:18" x14ac:dyDescent="0.25">
      <c r="R283" s="2" t="str">
        <f t="shared" si="18"/>
        <v/>
      </c>
    </row>
    <row r="284" spans="18:18" x14ac:dyDescent="0.25">
      <c r="R284" s="2" t="str">
        <f t="shared" si="18"/>
        <v/>
      </c>
    </row>
    <row r="285" spans="18:18" x14ac:dyDescent="0.25">
      <c r="R285" s="2" t="str">
        <f t="shared" si="18"/>
        <v/>
      </c>
    </row>
    <row r="286" spans="18:18" x14ac:dyDescent="0.25">
      <c r="R286" s="2" t="str">
        <f t="shared" si="18"/>
        <v/>
      </c>
    </row>
    <row r="287" spans="18:18" x14ac:dyDescent="0.25">
      <c r="R287" s="2" t="str">
        <f t="shared" si="18"/>
        <v/>
      </c>
    </row>
    <row r="288" spans="18:18" x14ac:dyDescent="0.25">
      <c r="R288" s="2" t="str">
        <f t="shared" si="18"/>
        <v/>
      </c>
    </row>
    <row r="289" spans="18:18" x14ac:dyDescent="0.25">
      <c r="R289" s="2" t="str">
        <f t="shared" si="18"/>
        <v/>
      </c>
    </row>
    <row r="290" spans="18:18" x14ac:dyDescent="0.25">
      <c r="R290" s="2" t="str">
        <f t="shared" si="18"/>
        <v/>
      </c>
    </row>
    <row r="291" spans="18:18" x14ac:dyDescent="0.25">
      <c r="R291" s="2" t="str">
        <f t="shared" si="18"/>
        <v/>
      </c>
    </row>
    <row r="292" spans="18:18" x14ac:dyDescent="0.25">
      <c r="R292" s="2" t="str">
        <f t="shared" si="18"/>
        <v/>
      </c>
    </row>
    <row r="293" spans="18:18" x14ac:dyDescent="0.25">
      <c r="R293" s="2" t="str">
        <f t="shared" si="18"/>
        <v/>
      </c>
    </row>
    <row r="294" spans="18:18" x14ac:dyDescent="0.25">
      <c r="R294" s="2" t="str">
        <f t="shared" si="18"/>
        <v/>
      </c>
    </row>
    <row r="295" spans="18:18" x14ac:dyDescent="0.25">
      <c r="R295" s="2" t="str">
        <f t="shared" si="18"/>
        <v/>
      </c>
    </row>
    <row r="296" spans="18:18" x14ac:dyDescent="0.25">
      <c r="R296" s="2" t="str">
        <f t="shared" si="18"/>
        <v/>
      </c>
    </row>
    <row r="297" spans="18:18" x14ac:dyDescent="0.25">
      <c r="R297" s="2" t="str">
        <f t="shared" si="18"/>
        <v/>
      </c>
    </row>
    <row r="298" spans="18:18" x14ac:dyDescent="0.25">
      <c r="R298" s="2" t="str">
        <f t="shared" si="18"/>
        <v/>
      </c>
    </row>
    <row r="299" spans="18:18" x14ac:dyDescent="0.25">
      <c r="R299" s="2" t="str">
        <f t="shared" si="18"/>
        <v/>
      </c>
    </row>
    <row r="300" spans="18:18" x14ac:dyDescent="0.25">
      <c r="R300" s="2" t="str">
        <f t="shared" si="18"/>
        <v/>
      </c>
    </row>
    <row r="301" spans="18:18" x14ac:dyDescent="0.25">
      <c r="R301" s="2" t="str">
        <f t="shared" si="18"/>
        <v/>
      </c>
    </row>
    <row r="302" spans="18:18" x14ac:dyDescent="0.25">
      <c r="R302" s="2" t="str">
        <f t="shared" si="18"/>
        <v/>
      </c>
    </row>
    <row r="303" spans="18:18" x14ac:dyDescent="0.25">
      <c r="R303" s="2" t="str">
        <f t="shared" si="18"/>
        <v/>
      </c>
    </row>
    <row r="304" spans="18:18" x14ac:dyDescent="0.25">
      <c r="R304" s="2" t="str">
        <f t="shared" si="18"/>
        <v/>
      </c>
    </row>
    <row r="305" spans="18:18" x14ac:dyDescent="0.25">
      <c r="R305" s="2" t="str">
        <f t="shared" si="18"/>
        <v/>
      </c>
    </row>
    <row r="306" spans="18:18" x14ac:dyDescent="0.25">
      <c r="R306" s="2" t="str">
        <f t="shared" si="18"/>
        <v/>
      </c>
    </row>
    <row r="307" spans="18:18" x14ac:dyDescent="0.25">
      <c r="R307" s="2" t="str">
        <f t="shared" si="18"/>
        <v/>
      </c>
    </row>
    <row r="308" spans="18:18" x14ac:dyDescent="0.25">
      <c r="R308" s="2" t="str">
        <f t="shared" si="18"/>
        <v/>
      </c>
    </row>
    <row r="309" spans="18:18" x14ac:dyDescent="0.25">
      <c r="R309" s="2" t="str">
        <f t="shared" si="18"/>
        <v/>
      </c>
    </row>
    <row r="310" spans="18:18" x14ac:dyDescent="0.25">
      <c r="R310" s="2" t="str">
        <f t="shared" si="18"/>
        <v/>
      </c>
    </row>
    <row r="311" spans="18:18" x14ac:dyDescent="0.25">
      <c r="R311" s="2" t="str">
        <f t="shared" si="18"/>
        <v/>
      </c>
    </row>
    <row r="312" spans="18:18" x14ac:dyDescent="0.25">
      <c r="R312" s="2" t="str">
        <f t="shared" si="18"/>
        <v/>
      </c>
    </row>
    <row r="313" spans="18:18" x14ac:dyDescent="0.25">
      <c r="R313" s="2" t="str">
        <f t="shared" si="18"/>
        <v/>
      </c>
    </row>
    <row r="314" spans="18:18" x14ac:dyDescent="0.25">
      <c r="R314" s="2" t="str">
        <f t="shared" si="18"/>
        <v/>
      </c>
    </row>
    <row r="315" spans="18:18" x14ac:dyDescent="0.25">
      <c r="R315" s="2" t="str">
        <f t="shared" si="18"/>
        <v/>
      </c>
    </row>
    <row r="316" spans="18:18" x14ac:dyDescent="0.25">
      <c r="R316" s="2" t="str">
        <f t="shared" si="18"/>
        <v/>
      </c>
    </row>
    <row r="317" spans="18:18" x14ac:dyDescent="0.25">
      <c r="R317" s="2" t="str">
        <f t="shared" si="18"/>
        <v/>
      </c>
    </row>
    <row r="318" spans="18:18" x14ac:dyDescent="0.25">
      <c r="R318" s="2" t="str">
        <f t="shared" si="18"/>
        <v/>
      </c>
    </row>
    <row r="319" spans="18:18" x14ac:dyDescent="0.25">
      <c r="R319" s="2" t="str">
        <f t="shared" si="18"/>
        <v/>
      </c>
    </row>
    <row r="320" spans="18:18" x14ac:dyDescent="0.25">
      <c r="R320" s="2" t="str">
        <f t="shared" si="18"/>
        <v/>
      </c>
    </row>
    <row r="321" spans="18:18" x14ac:dyDescent="0.25">
      <c r="R321" s="2" t="str">
        <f t="shared" si="18"/>
        <v/>
      </c>
    </row>
    <row r="322" spans="18:18" x14ac:dyDescent="0.25">
      <c r="R322" s="2" t="str">
        <f t="shared" si="18"/>
        <v/>
      </c>
    </row>
    <row r="323" spans="18:18" x14ac:dyDescent="0.25">
      <c r="R323" s="2" t="str">
        <f t="shared" ref="R323:R386" si="19">TRIM(IFERROR(_xlfn.TEXTAFTER(E323, ";", -1), E323))</f>
        <v/>
      </c>
    </row>
    <row r="324" spans="18:18" x14ac:dyDescent="0.25">
      <c r="R324" s="2" t="str">
        <f t="shared" si="19"/>
        <v/>
      </c>
    </row>
    <row r="325" spans="18:18" x14ac:dyDescent="0.25">
      <c r="R325" s="2" t="str">
        <f t="shared" si="19"/>
        <v/>
      </c>
    </row>
    <row r="326" spans="18:18" x14ac:dyDescent="0.25">
      <c r="R326" s="2" t="str">
        <f t="shared" si="19"/>
        <v/>
      </c>
    </row>
    <row r="327" spans="18:18" x14ac:dyDescent="0.25">
      <c r="R327" s="2" t="str">
        <f t="shared" si="19"/>
        <v/>
      </c>
    </row>
    <row r="328" spans="18:18" x14ac:dyDescent="0.25">
      <c r="R328" s="2" t="str">
        <f t="shared" si="19"/>
        <v/>
      </c>
    </row>
    <row r="329" spans="18:18" x14ac:dyDescent="0.25">
      <c r="R329" s="2" t="str">
        <f t="shared" si="19"/>
        <v/>
      </c>
    </row>
    <row r="330" spans="18:18" x14ac:dyDescent="0.25">
      <c r="R330" s="2" t="str">
        <f t="shared" si="19"/>
        <v/>
      </c>
    </row>
    <row r="331" spans="18:18" x14ac:dyDescent="0.25">
      <c r="R331" s="2" t="str">
        <f t="shared" si="19"/>
        <v/>
      </c>
    </row>
    <row r="332" spans="18:18" x14ac:dyDescent="0.25">
      <c r="R332" s="2" t="str">
        <f t="shared" si="19"/>
        <v/>
      </c>
    </row>
    <row r="333" spans="18:18" x14ac:dyDescent="0.25">
      <c r="R333" s="2" t="str">
        <f t="shared" si="19"/>
        <v/>
      </c>
    </row>
    <row r="334" spans="18:18" x14ac:dyDescent="0.25">
      <c r="R334" s="2" t="str">
        <f t="shared" si="19"/>
        <v/>
      </c>
    </row>
    <row r="335" spans="18:18" x14ac:dyDescent="0.25">
      <c r="R335" s="2" t="str">
        <f t="shared" si="19"/>
        <v/>
      </c>
    </row>
    <row r="336" spans="18:18" x14ac:dyDescent="0.25">
      <c r="R336" s="2" t="str">
        <f t="shared" si="19"/>
        <v/>
      </c>
    </row>
    <row r="337" spans="18:18" x14ac:dyDescent="0.25">
      <c r="R337" s="2" t="str">
        <f t="shared" si="19"/>
        <v/>
      </c>
    </row>
    <row r="338" spans="18:18" x14ac:dyDescent="0.25">
      <c r="R338" s="2" t="str">
        <f t="shared" si="19"/>
        <v/>
      </c>
    </row>
    <row r="339" spans="18:18" x14ac:dyDescent="0.25">
      <c r="R339" s="2" t="str">
        <f t="shared" si="19"/>
        <v/>
      </c>
    </row>
    <row r="340" spans="18:18" x14ac:dyDescent="0.25">
      <c r="R340" s="2" t="str">
        <f t="shared" si="19"/>
        <v/>
      </c>
    </row>
    <row r="341" spans="18:18" x14ac:dyDescent="0.25">
      <c r="R341" s="2" t="str">
        <f t="shared" si="19"/>
        <v/>
      </c>
    </row>
    <row r="342" spans="18:18" x14ac:dyDescent="0.25">
      <c r="R342" s="2" t="str">
        <f t="shared" si="19"/>
        <v/>
      </c>
    </row>
    <row r="343" spans="18:18" x14ac:dyDescent="0.25">
      <c r="R343" s="2" t="str">
        <f t="shared" si="19"/>
        <v/>
      </c>
    </row>
    <row r="344" spans="18:18" x14ac:dyDescent="0.25">
      <c r="R344" s="2" t="str">
        <f t="shared" si="19"/>
        <v/>
      </c>
    </row>
    <row r="345" spans="18:18" x14ac:dyDescent="0.25">
      <c r="R345" s="2" t="str">
        <f t="shared" si="19"/>
        <v/>
      </c>
    </row>
    <row r="346" spans="18:18" x14ac:dyDescent="0.25">
      <c r="R346" s="2" t="str">
        <f t="shared" si="19"/>
        <v/>
      </c>
    </row>
    <row r="347" spans="18:18" x14ac:dyDescent="0.25">
      <c r="R347" s="2" t="str">
        <f t="shared" si="19"/>
        <v/>
      </c>
    </row>
    <row r="348" spans="18:18" x14ac:dyDescent="0.25">
      <c r="R348" s="2" t="str">
        <f t="shared" si="19"/>
        <v/>
      </c>
    </row>
    <row r="349" spans="18:18" x14ac:dyDescent="0.25">
      <c r="R349" s="2" t="str">
        <f t="shared" si="19"/>
        <v/>
      </c>
    </row>
    <row r="350" spans="18:18" x14ac:dyDescent="0.25">
      <c r="R350" s="2" t="str">
        <f t="shared" si="19"/>
        <v/>
      </c>
    </row>
    <row r="351" spans="18:18" x14ac:dyDescent="0.25">
      <c r="R351" s="2" t="str">
        <f t="shared" si="19"/>
        <v/>
      </c>
    </row>
    <row r="352" spans="18:18" x14ac:dyDescent="0.25">
      <c r="R352" s="2" t="str">
        <f t="shared" si="19"/>
        <v/>
      </c>
    </row>
    <row r="353" spans="18:18" x14ac:dyDescent="0.25">
      <c r="R353" s="2" t="str">
        <f t="shared" si="19"/>
        <v/>
      </c>
    </row>
    <row r="354" spans="18:18" x14ac:dyDescent="0.25">
      <c r="R354" s="2" t="str">
        <f t="shared" si="19"/>
        <v/>
      </c>
    </row>
    <row r="355" spans="18:18" x14ac:dyDescent="0.25">
      <c r="R355" s="2" t="str">
        <f t="shared" si="19"/>
        <v/>
      </c>
    </row>
    <row r="356" spans="18:18" x14ac:dyDescent="0.25">
      <c r="R356" s="2" t="str">
        <f t="shared" si="19"/>
        <v/>
      </c>
    </row>
    <row r="357" spans="18:18" x14ac:dyDescent="0.25">
      <c r="R357" s="2" t="str">
        <f t="shared" si="19"/>
        <v/>
      </c>
    </row>
    <row r="358" spans="18:18" x14ac:dyDescent="0.25">
      <c r="R358" s="2" t="str">
        <f t="shared" si="19"/>
        <v/>
      </c>
    </row>
    <row r="359" spans="18:18" x14ac:dyDescent="0.25">
      <c r="R359" s="2" t="str">
        <f t="shared" si="19"/>
        <v/>
      </c>
    </row>
    <row r="360" spans="18:18" x14ac:dyDescent="0.25">
      <c r="R360" s="2" t="str">
        <f t="shared" si="19"/>
        <v/>
      </c>
    </row>
    <row r="361" spans="18:18" x14ac:dyDescent="0.25">
      <c r="R361" s="2" t="str">
        <f t="shared" si="19"/>
        <v/>
      </c>
    </row>
    <row r="362" spans="18:18" x14ac:dyDescent="0.25">
      <c r="R362" s="2" t="str">
        <f t="shared" si="19"/>
        <v/>
      </c>
    </row>
    <row r="363" spans="18:18" x14ac:dyDescent="0.25">
      <c r="R363" s="2" t="str">
        <f t="shared" si="19"/>
        <v/>
      </c>
    </row>
    <row r="364" spans="18:18" x14ac:dyDescent="0.25">
      <c r="R364" s="2" t="str">
        <f t="shared" si="19"/>
        <v/>
      </c>
    </row>
    <row r="365" spans="18:18" x14ac:dyDescent="0.25">
      <c r="R365" s="2" t="str">
        <f t="shared" si="19"/>
        <v/>
      </c>
    </row>
    <row r="366" spans="18:18" x14ac:dyDescent="0.25">
      <c r="R366" s="2" t="str">
        <f t="shared" si="19"/>
        <v/>
      </c>
    </row>
    <row r="367" spans="18:18" x14ac:dyDescent="0.25">
      <c r="R367" s="2" t="str">
        <f t="shared" si="19"/>
        <v/>
      </c>
    </row>
    <row r="368" spans="18:18" x14ac:dyDescent="0.25">
      <c r="R368" s="2" t="str">
        <f t="shared" si="19"/>
        <v/>
      </c>
    </row>
    <row r="369" spans="18:18" x14ac:dyDescent="0.25">
      <c r="R369" s="2" t="str">
        <f t="shared" si="19"/>
        <v/>
      </c>
    </row>
    <row r="370" spans="18:18" x14ac:dyDescent="0.25">
      <c r="R370" s="2" t="str">
        <f t="shared" si="19"/>
        <v/>
      </c>
    </row>
    <row r="371" spans="18:18" x14ac:dyDescent="0.25">
      <c r="R371" s="2" t="str">
        <f t="shared" si="19"/>
        <v/>
      </c>
    </row>
    <row r="372" spans="18:18" x14ac:dyDescent="0.25">
      <c r="R372" s="2" t="str">
        <f t="shared" si="19"/>
        <v/>
      </c>
    </row>
    <row r="373" spans="18:18" x14ac:dyDescent="0.25">
      <c r="R373" s="2" t="str">
        <f t="shared" si="19"/>
        <v/>
      </c>
    </row>
    <row r="374" spans="18:18" x14ac:dyDescent="0.25">
      <c r="R374" s="2" t="str">
        <f t="shared" si="19"/>
        <v/>
      </c>
    </row>
    <row r="375" spans="18:18" x14ac:dyDescent="0.25">
      <c r="R375" s="2" t="str">
        <f t="shared" si="19"/>
        <v/>
      </c>
    </row>
    <row r="376" spans="18:18" x14ac:dyDescent="0.25">
      <c r="R376" s="2" t="str">
        <f t="shared" si="19"/>
        <v/>
      </c>
    </row>
    <row r="377" spans="18:18" x14ac:dyDescent="0.25">
      <c r="R377" s="2" t="str">
        <f t="shared" si="19"/>
        <v/>
      </c>
    </row>
    <row r="378" spans="18:18" x14ac:dyDescent="0.25">
      <c r="R378" s="2" t="str">
        <f t="shared" si="19"/>
        <v/>
      </c>
    </row>
    <row r="379" spans="18:18" x14ac:dyDescent="0.25">
      <c r="R379" s="2" t="str">
        <f t="shared" si="19"/>
        <v/>
      </c>
    </row>
    <row r="380" spans="18:18" x14ac:dyDescent="0.25">
      <c r="R380" s="2" t="str">
        <f t="shared" si="19"/>
        <v/>
      </c>
    </row>
    <row r="381" spans="18:18" x14ac:dyDescent="0.25">
      <c r="R381" s="2" t="str">
        <f t="shared" si="19"/>
        <v/>
      </c>
    </row>
    <row r="382" spans="18:18" x14ac:dyDescent="0.25">
      <c r="R382" s="2" t="str">
        <f t="shared" si="19"/>
        <v/>
      </c>
    </row>
    <row r="383" spans="18:18" x14ac:dyDescent="0.25">
      <c r="R383" s="2" t="str">
        <f t="shared" si="19"/>
        <v/>
      </c>
    </row>
    <row r="384" spans="18:18" x14ac:dyDescent="0.25">
      <c r="R384" s="2" t="str">
        <f t="shared" si="19"/>
        <v/>
      </c>
    </row>
    <row r="385" spans="18:18" x14ac:dyDescent="0.25">
      <c r="R385" s="2" t="str">
        <f t="shared" si="19"/>
        <v/>
      </c>
    </row>
    <row r="386" spans="18:18" x14ac:dyDescent="0.25">
      <c r="R386" s="2" t="str">
        <f t="shared" si="19"/>
        <v/>
      </c>
    </row>
    <row r="387" spans="18:18" x14ac:dyDescent="0.25">
      <c r="R387" s="2" t="str">
        <f t="shared" ref="R387:R450" si="20">TRIM(IFERROR(_xlfn.TEXTAFTER(E387, ";", -1), E387))</f>
        <v/>
      </c>
    </row>
    <row r="388" spans="18:18" x14ac:dyDescent="0.25">
      <c r="R388" s="2" t="str">
        <f t="shared" si="20"/>
        <v/>
      </c>
    </row>
    <row r="389" spans="18:18" x14ac:dyDescent="0.25">
      <c r="R389" s="2" t="str">
        <f t="shared" si="20"/>
        <v/>
      </c>
    </row>
    <row r="390" spans="18:18" x14ac:dyDescent="0.25">
      <c r="R390" s="2" t="str">
        <f t="shared" si="20"/>
        <v/>
      </c>
    </row>
    <row r="391" spans="18:18" x14ac:dyDescent="0.25">
      <c r="R391" s="2" t="str">
        <f t="shared" si="20"/>
        <v/>
      </c>
    </row>
    <row r="392" spans="18:18" x14ac:dyDescent="0.25">
      <c r="R392" s="2" t="str">
        <f t="shared" si="20"/>
        <v/>
      </c>
    </row>
    <row r="393" spans="18:18" x14ac:dyDescent="0.25">
      <c r="R393" s="2" t="str">
        <f t="shared" si="20"/>
        <v/>
      </c>
    </row>
    <row r="394" spans="18:18" x14ac:dyDescent="0.25">
      <c r="R394" s="2" t="str">
        <f t="shared" si="20"/>
        <v/>
      </c>
    </row>
    <row r="395" spans="18:18" x14ac:dyDescent="0.25">
      <c r="R395" s="2" t="str">
        <f t="shared" si="20"/>
        <v/>
      </c>
    </row>
    <row r="396" spans="18:18" x14ac:dyDescent="0.25">
      <c r="R396" s="2" t="str">
        <f t="shared" si="20"/>
        <v/>
      </c>
    </row>
    <row r="397" spans="18:18" x14ac:dyDescent="0.25">
      <c r="R397" s="2" t="str">
        <f t="shared" si="20"/>
        <v/>
      </c>
    </row>
    <row r="398" spans="18:18" x14ac:dyDescent="0.25">
      <c r="R398" s="2" t="str">
        <f t="shared" si="20"/>
        <v/>
      </c>
    </row>
    <row r="399" spans="18:18" x14ac:dyDescent="0.25">
      <c r="R399" s="2" t="str">
        <f t="shared" si="20"/>
        <v/>
      </c>
    </row>
    <row r="400" spans="18:18" x14ac:dyDescent="0.25">
      <c r="R400" s="2" t="str">
        <f t="shared" si="20"/>
        <v/>
      </c>
    </row>
    <row r="401" spans="18:18" x14ac:dyDescent="0.25">
      <c r="R401" s="2" t="str">
        <f t="shared" si="20"/>
        <v/>
      </c>
    </row>
    <row r="402" spans="18:18" x14ac:dyDescent="0.25">
      <c r="R402" s="2" t="str">
        <f t="shared" si="20"/>
        <v/>
      </c>
    </row>
    <row r="403" spans="18:18" x14ac:dyDescent="0.25">
      <c r="R403" s="2" t="str">
        <f t="shared" si="20"/>
        <v/>
      </c>
    </row>
    <row r="404" spans="18:18" x14ac:dyDescent="0.25">
      <c r="R404" s="2" t="str">
        <f t="shared" si="20"/>
        <v/>
      </c>
    </row>
    <row r="405" spans="18:18" x14ac:dyDescent="0.25">
      <c r="R405" s="2" t="str">
        <f t="shared" si="20"/>
        <v/>
      </c>
    </row>
    <row r="406" spans="18:18" x14ac:dyDescent="0.25">
      <c r="R406" s="2" t="str">
        <f t="shared" si="20"/>
        <v/>
      </c>
    </row>
    <row r="407" spans="18:18" x14ac:dyDescent="0.25">
      <c r="R407" s="2" t="str">
        <f t="shared" si="20"/>
        <v/>
      </c>
    </row>
    <row r="408" spans="18:18" x14ac:dyDescent="0.25">
      <c r="R408" s="2" t="str">
        <f t="shared" si="20"/>
        <v/>
      </c>
    </row>
    <row r="409" spans="18:18" x14ac:dyDescent="0.25">
      <c r="R409" s="2" t="str">
        <f t="shared" si="20"/>
        <v/>
      </c>
    </row>
    <row r="410" spans="18:18" x14ac:dyDescent="0.25">
      <c r="R410" s="2" t="str">
        <f t="shared" si="20"/>
        <v/>
      </c>
    </row>
    <row r="411" spans="18:18" x14ac:dyDescent="0.25">
      <c r="R411" s="2" t="str">
        <f t="shared" si="20"/>
        <v/>
      </c>
    </row>
    <row r="412" spans="18:18" x14ac:dyDescent="0.25">
      <c r="R412" s="2" t="str">
        <f t="shared" si="20"/>
        <v/>
      </c>
    </row>
    <row r="413" spans="18:18" x14ac:dyDescent="0.25">
      <c r="R413" s="2" t="str">
        <f t="shared" si="20"/>
        <v/>
      </c>
    </row>
    <row r="414" spans="18:18" x14ac:dyDescent="0.25">
      <c r="R414" s="2" t="str">
        <f t="shared" si="20"/>
        <v/>
      </c>
    </row>
    <row r="415" spans="18:18" x14ac:dyDescent="0.25">
      <c r="R415" s="2" t="str">
        <f t="shared" si="20"/>
        <v/>
      </c>
    </row>
    <row r="416" spans="18:18" x14ac:dyDescent="0.25">
      <c r="R416" s="2" t="str">
        <f t="shared" si="20"/>
        <v/>
      </c>
    </row>
    <row r="417" spans="18:18" x14ac:dyDescent="0.25">
      <c r="R417" s="2" t="str">
        <f t="shared" si="20"/>
        <v/>
      </c>
    </row>
    <row r="418" spans="18:18" x14ac:dyDescent="0.25">
      <c r="R418" s="2" t="str">
        <f t="shared" si="20"/>
        <v/>
      </c>
    </row>
    <row r="419" spans="18:18" x14ac:dyDescent="0.25">
      <c r="R419" s="2" t="str">
        <f t="shared" si="20"/>
        <v/>
      </c>
    </row>
    <row r="420" spans="18:18" x14ac:dyDescent="0.25">
      <c r="R420" s="2" t="str">
        <f t="shared" si="20"/>
        <v/>
      </c>
    </row>
    <row r="421" spans="18:18" x14ac:dyDescent="0.25">
      <c r="R421" s="2" t="str">
        <f t="shared" si="20"/>
        <v/>
      </c>
    </row>
    <row r="422" spans="18:18" x14ac:dyDescent="0.25">
      <c r="R422" s="2" t="str">
        <f t="shared" si="20"/>
        <v/>
      </c>
    </row>
    <row r="423" spans="18:18" x14ac:dyDescent="0.25">
      <c r="R423" s="2" t="str">
        <f t="shared" si="20"/>
        <v/>
      </c>
    </row>
    <row r="424" spans="18:18" x14ac:dyDescent="0.25">
      <c r="R424" s="2" t="str">
        <f t="shared" si="20"/>
        <v/>
      </c>
    </row>
    <row r="425" spans="18:18" x14ac:dyDescent="0.25">
      <c r="R425" s="2" t="str">
        <f t="shared" si="20"/>
        <v/>
      </c>
    </row>
    <row r="426" spans="18:18" x14ac:dyDescent="0.25">
      <c r="R426" s="2" t="str">
        <f t="shared" si="20"/>
        <v/>
      </c>
    </row>
    <row r="427" spans="18:18" x14ac:dyDescent="0.25">
      <c r="R427" s="2" t="str">
        <f t="shared" si="20"/>
        <v/>
      </c>
    </row>
    <row r="428" spans="18:18" x14ac:dyDescent="0.25">
      <c r="R428" s="2" t="str">
        <f t="shared" si="20"/>
        <v/>
      </c>
    </row>
    <row r="429" spans="18:18" x14ac:dyDescent="0.25">
      <c r="R429" s="2" t="str">
        <f t="shared" si="20"/>
        <v/>
      </c>
    </row>
    <row r="430" spans="18:18" x14ac:dyDescent="0.25">
      <c r="R430" s="2" t="str">
        <f t="shared" si="20"/>
        <v/>
      </c>
    </row>
    <row r="431" spans="18:18" x14ac:dyDescent="0.25">
      <c r="R431" s="2" t="str">
        <f t="shared" si="20"/>
        <v/>
      </c>
    </row>
    <row r="432" spans="18:18" x14ac:dyDescent="0.25">
      <c r="R432" s="2" t="str">
        <f t="shared" si="20"/>
        <v/>
      </c>
    </row>
    <row r="433" spans="18:18" x14ac:dyDescent="0.25">
      <c r="R433" s="2" t="str">
        <f t="shared" si="20"/>
        <v/>
      </c>
    </row>
    <row r="434" spans="18:18" x14ac:dyDescent="0.25">
      <c r="R434" s="2" t="str">
        <f t="shared" si="20"/>
        <v/>
      </c>
    </row>
    <row r="435" spans="18:18" x14ac:dyDescent="0.25">
      <c r="R435" s="2" t="str">
        <f t="shared" si="20"/>
        <v/>
      </c>
    </row>
    <row r="436" spans="18:18" x14ac:dyDescent="0.25">
      <c r="R436" s="2" t="str">
        <f t="shared" si="20"/>
        <v/>
      </c>
    </row>
    <row r="437" spans="18:18" x14ac:dyDescent="0.25">
      <c r="R437" s="2" t="str">
        <f t="shared" si="20"/>
        <v/>
      </c>
    </row>
    <row r="438" spans="18:18" x14ac:dyDescent="0.25">
      <c r="R438" s="2" t="str">
        <f t="shared" si="20"/>
        <v/>
      </c>
    </row>
    <row r="439" spans="18:18" x14ac:dyDescent="0.25">
      <c r="R439" s="2" t="str">
        <f t="shared" si="20"/>
        <v/>
      </c>
    </row>
    <row r="440" spans="18:18" x14ac:dyDescent="0.25">
      <c r="R440" s="2" t="str">
        <f t="shared" si="20"/>
        <v/>
      </c>
    </row>
    <row r="441" spans="18:18" x14ac:dyDescent="0.25">
      <c r="R441" s="2" t="str">
        <f t="shared" si="20"/>
        <v/>
      </c>
    </row>
    <row r="442" spans="18:18" x14ac:dyDescent="0.25">
      <c r="R442" s="2" t="str">
        <f t="shared" si="20"/>
        <v/>
      </c>
    </row>
    <row r="443" spans="18:18" x14ac:dyDescent="0.25">
      <c r="R443" s="2" t="str">
        <f t="shared" si="20"/>
        <v/>
      </c>
    </row>
    <row r="444" spans="18:18" x14ac:dyDescent="0.25">
      <c r="R444" s="2" t="str">
        <f t="shared" si="20"/>
        <v/>
      </c>
    </row>
    <row r="445" spans="18:18" x14ac:dyDescent="0.25">
      <c r="R445" s="2" t="str">
        <f t="shared" si="20"/>
        <v/>
      </c>
    </row>
    <row r="446" spans="18:18" x14ac:dyDescent="0.25">
      <c r="R446" s="2" t="str">
        <f t="shared" si="20"/>
        <v/>
      </c>
    </row>
    <row r="447" spans="18:18" x14ac:dyDescent="0.25">
      <c r="R447" s="2" t="str">
        <f t="shared" si="20"/>
        <v/>
      </c>
    </row>
    <row r="448" spans="18:18" x14ac:dyDescent="0.25">
      <c r="R448" s="2" t="str">
        <f t="shared" si="20"/>
        <v/>
      </c>
    </row>
    <row r="449" spans="18:18" x14ac:dyDescent="0.25">
      <c r="R449" s="2" t="str">
        <f t="shared" si="20"/>
        <v/>
      </c>
    </row>
    <row r="450" spans="18:18" x14ac:dyDescent="0.25">
      <c r="R450" s="2" t="str">
        <f t="shared" si="20"/>
        <v/>
      </c>
    </row>
    <row r="451" spans="18:18" x14ac:dyDescent="0.25">
      <c r="R451" s="2" t="str">
        <f t="shared" ref="R451:R514" si="21">TRIM(IFERROR(_xlfn.TEXTAFTER(E451, ";", -1), E451))</f>
        <v/>
      </c>
    </row>
    <row r="452" spans="18:18" x14ac:dyDescent="0.25">
      <c r="R452" s="2" t="str">
        <f t="shared" si="21"/>
        <v/>
      </c>
    </row>
    <row r="453" spans="18:18" x14ac:dyDescent="0.25">
      <c r="R453" s="2" t="str">
        <f t="shared" si="21"/>
        <v/>
      </c>
    </row>
    <row r="454" spans="18:18" x14ac:dyDescent="0.25">
      <c r="R454" s="2" t="str">
        <f t="shared" si="21"/>
        <v/>
      </c>
    </row>
    <row r="455" spans="18:18" x14ac:dyDescent="0.25">
      <c r="R455" s="2" t="str">
        <f t="shared" si="21"/>
        <v/>
      </c>
    </row>
    <row r="456" spans="18:18" x14ac:dyDescent="0.25">
      <c r="R456" s="2" t="str">
        <f t="shared" si="21"/>
        <v/>
      </c>
    </row>
    <row r="457" spans="18:18" x14ac:dyDescent="0.25">
      <c r="R457" s="2" t="str">
        <f t="shared" si="21"/>
        <v/>
      </c>
    </row>
    <row r="458" spans="18:18" x14ac:dyDescent="0.25">
      <c r="R458" s="2" t="str">
        <f t="shared" si="21"/>
        <v/>
      </c>
    </row>
    <row r="459" spans="18:18" x14ac:dyDescent="0.25">
      <c r="R459" s="2" t="str">
        <f t="shared" si="21"/>
        <v/>
      </c>
    </row>
    <row r="460" spans="18:18" x14ac:dyDescent="0.25">
      <c r="R460" s="2" t="str">
        <f t="shared" si="21"/>
        <v/>
      </c>
    </row>
    <row r="461" spans="18:18" x14ac:dyDescent="0.25">
      <c r="R461" s="2" t="str">
        <f t="shared" si="21"/>
        <v/>
      </c>
    </row>
    <row r="462" spans="18:18" x14ac:dyDescent="0.25">
      <c r="R462" s="2" t="str">
        <f t="shared" si="21"/>
        <v/>
      </c>
    </row>
    <row r="463" spans="18:18" x14ac:dyDescent="0.25">
      <c r="R463" s="2" t="str">
        <f t="shared" si="21"/>
        <v/>
      </c>
    </row>
    <row r="464" spans="18:18" x14ac:dyDescent="0.25">
      <c r="R464" s="2" t="str">
        <f t="shared" si="21"/>
        <v/>
      </c>
    </row>
    <row r="465" spans="18:18" x14ac:dyDescent="0.25">
      <c r="R465" s="2" t="str">
        <f t="shared" si="21"/>
        <v/>
      </c>
    </row>
    <row r="466" spans="18:18" x14ac:dyDescent="0.25">
      <c r="R466" s="2" t="str">
        <f t="shared" si="21"/>
        <v/>
      </c>
    </row>
    <row r="467" spans="18:18" x14ac:dyDescent="0.25">
      <c r="R467" s="2" t="str">
        <f t="shared" si="21"/>
        <v/>
      </c>
    </row>
    <row r="468" spans="18:18" x14ac:dyDescent="0.25">
      <c r="R468" s="2" t="str">
        <f t="shared" si="21"/>
        <v/>
      </c>
    </row>
    <row r="469" spans="18:18" x14ac:dyDescent="0.25">
      <c r="R469" s="2" t="str">
        <f t="shared" si="21"/>
        <v/>
      </c>
    </row>
    <row r="470" spans="18:18" x14ac:dyDescent="0.25">
      <c r="R470" s="2" t="str">
        <f t="shared" si="21"/>
        <v/>
      </c>
    </row>
    <row r="471" spans="18:18" x14ac:dyDescent="0.25">
      <c r="R471" s="2" t="str">
        <f t="shared" si="21"/>
        <v/>
      </c>
    </row>
    <row r="472" spans="18:18" x14ac:dyDescent="0.25">
      <c r="R472" s="2" t="str">
        <f t="shared" si="21"/>
        <v/>
      </c>
    </row>
    <row r="473" spans="18:18" x14ac:dyDescent="0.25">
      <c r="R473" s="2" t="str">
        <f t="shared" si="21"/>
        <v/>
      </c>
    </row>
    <row r="474" spans="18:18" x14ac:dyDescent="0.25">
      <c r="R474" s="2" t="str">
        <f t="shared" si="21"/>
        <v/>
      </c>
    </row>
    <row r="475" spans="18:18" x14ac:dyDescent="0.25">
      <c r="R475" s="2" t="str">
        <f t="shared" si="21"/>
        <v/>
      </c>
    </row>
    <row r="476" spans="18:18" x14ac:dyDescent="0.25">
      <c r="R476" s="2" t="str">
        <f t="shared" si="21"/>
        <v/>
      </c>
    </row>
    <row r="477" spans="18:18" x14ac:dyDescent="0.25">
      <c r="R477" s="2" t="str">
        <f t="shared" si="21"/>
        <v/>
      </c>
    </row>
    <row r="478" spans="18:18" x14ac:dyDescent="0.25">
      <c r="R478" s="2" t="str">
        <f t="shared" si="21"/>
        <v/>
      </c>
    </row>
    <row r="479" spans="18:18" x14ac:dyDescent="0.25">
      <c r="R479" s="2" t="str">
        <f t="shared" si="21"/>
        <v/>
      </c>
    </row>
    <row r="480" spans="18:18" x14ac:dyDescent="0.25">
      <c r="R480" s="2" t="str">
        <f t="shared" si="21"/>
        <v/>
      </c>
    </row>
    <row r="481" spans="18:18" x14ac:dyDescent="0.25">
      <c r="R481" s="2" t="str">
        <f t="shared" si="21"/>
        <v/>
      </c>
    </row>
    <row r="482" spans="18:18" x14ac:dyDescent="0.25">
      <c r="R482" s="2" t="str">
        <f t="shared" si="21"/>
        <v/>
      </c>
    </row>
    <row r="483" spans="18:18" x14ac:dyDescent="0.25">
      <c r="R483" s="2" t="str">
        <f t="shared" si="21"/>
        <v/>
      </c>
    </row>
    <row r="484" spans="18:18" x14ac:dyDescent="0.25">
      <c r="R484" s="2" t="str">
        <f t="shared" si="21"/>
        <v/>
      </c>
    </row>
    <row r="485" spans="18:18" x14ac:dyDescent="0.25">
      <c r="R485" s="2" t="str">
        <f t="shared" si="21"/>
        <v/>
      </c>
    </row>
    <row r="486" spans="18:18" x14ac:dyDescent="0.25">
      <c r="R486" s="2" t="str">
        <f t="shared" si="21"/>
        <v/>
      </c>
    </row>
    <row r="487" spans="18:18" x14ac:dyDescent="0.25">
      <c r="R487" s="2" t="str">
        <f t="shared" si="21"/>
        <v/>
      </c>
    </row>
    <row r="488" spans="18:18" x14ac:dyDescent="0.25">
      <c r="R488" s="2" t="str">
        <f t="shared" si="21"/>
        <v/>
      </c>
    </row>
    <row r="489" spans="18:18" x14ac:dyDescent="0.25">
      <c r="R489" s="2" t="str">
        <f t="shared" si="21"/>
        <v/>
      </c>
    </row>
    <row r="490" spans="18:18" x14ac:dyDescent="0.25">
      <c r="R490" s="2" t="str">
        <f t="shared" si="21"/>
        <v/>
      </c>
    </row>
    <row r="491" spans="18:18" x14ac:dyDescent="0.25">
      <c r="R491" s="2" t="str">
        <f t="shared" si="21"/>
        <v/>
      </c>
    </row>
    <row r="492" spans="18:18" x14ac:dyDescent="0.25">
      <c r="R492" s="2" t="str">
        <f t="shared" si="21"/>
        <v/>
      </c>
    </row>
    <row r="493" spans="18:18" x14ac:dyDescent="0.25">
      <c r="R493" s="2" t="str">
        <f t="shared" si="21"/>
        <v/>
      </c>
    </row>
    <row r="494" spans="18:18" x14ac:dyDescent="0.25">
      <c r="R494" s="2" t="str">
        <f t="shared" si="21"/>
        <v/>
      </c>
    </row>
    <row r="495" spans="18:18" x14ac:dyDescent="0.25">
      <c r="R495" s="2" t="str">
        <f t="shared" si="21"/>
        <v/>
      </c>
    </row>
    <row r="496" spans="18:18" x14ac:dyDescent="0.25">
      <c r="R496" s="2" t="str">
        <f t="shared" si="21"/>
        <v/>
      </c>
    </row>
    <row r="497" spans="18:18" x14ac:dyDescent="0.25">
      <c r="R497" s="2" t="str">
        <f t="shared" si="21"/>
        <v/>
      </c>
    </row>
    <row r="498" spans="18:18" x14ac:dyDescent="0.25">
      <c r="R498" s="2" t="str">
        <f t="shared" si="21"/>
        <v/>
      </c>
    </row>
    <row r="499" spans="18:18" x14ac:dyDescent="0.25">
      <c r="R499" s="2" t="str">
        <f t="shared" si="21"/>
        <v/>
      </c>
    </row>
    <row r="500" spans="18:18" x14ac:dyDescent="0.25">
      <c r="R500" s="2" t="str">
        <f t="shared" si="21"/>
        <v/>
      </c>
    </row>
    <row r="501" spans="18:18" x14ac:dyDescent="0.25">
      <c r="R501" s="2" t="str">
        <f t="shared" si="21"/>
        <v/>
      </c>
    </row>
    <row r="502" spans="18:18" x14ac:dyDescent="0.25">
      <c r="R502" s="2" t="str">
        <f t="shared" si="21"/>
        <v/>
      </c>
    </row>
    <row r="503" spans="18:18" x14ac:dyDescent="0.25">
      <c r="R503" s="2" t="str">
        <f t="shared" si="21"/>
        <v/>
      </c>
    </row>
    <row r="504" spans="18:18" x14ac:dyDescent="0.25">
      <c r="R504" s="2" t="str">
        <f t="shared" si="21"/>
        <v/>
      </c>
    </row>
    <row r="505" spans="18:18" x14ac:dyDescent="0.25">
      <c r="R505" s="2" t="str">
        <f t="shared" si="21"/>
        <v/>
      </c>
    </row>
    <row r="506" spans="18:18" x14ac:dyDescent="0.25">
      <c r="R506" s="2" t="str">
        <f t="shared" si="21"/>
        <v/>
      </c>
    </row>
    <row r="507" spans="18:18" x14ac:dyDescent="0.25">
      <c r="R507" s="2" t="str">
        <f t="shared" si="21"/>
        <v/>
      </c>
    </row>
    <row r="508" spans="18:18" x14ac:dyDescent="0.25">
      <c r="R508" s="2" t="str">
        <f t="shared" si="21"/>
        <v/>
      </c>
    </row>
    <row r="509" spans="18:18" x14ac:dyDescent="0.25">
      <c r="R509" s="2" t="str">
        <f t="shared" si="21"/>
        <v/>
      </c>
    </row>
    <row r="510" spans="18:18" x14ac:dyDescent="0.25">
      <c r="R510" s="2" t="str">
        <f t="shared" si="21"/>
        <v/>
      </c>
    </row>
    <row r="511" spans="18:18" x14ac:dyDescent="0.25">
      <c r="R511" s="2" t="str">
        <f t="shared" si="21"/>
        <v/>
      </c>
    </row>
    <row r="512" spans="18:18" x14ac:dyDescent="0.25">
      <c r="R512" s="2" t="str">
        <f t="shared" si="21"/>
        <v/>
      </c>
    </row>
    <row r="513" spans="18:18" x14ac:dyDescent="0.25">
      <c r="R513" s="2" t="str">
        <f t="shared" si="21"/>
        <v/>
      </c>
    </row>
    <row r="514" spans="18:18" x14ac:dyDescent="0.25">
      <c r="R514" s="2" t="str">
        <f t="shared" si="21"/>
        <v/>
      </c>
    </row>
    <row r="515" spans="18:18" x14ac:dyDescent="0.25">
      <c r="R515" s="2" t="str">
        <f t="shared" ref="R515:R578" si="22">TRIM(IFERROR(_xlfn.TEXTAFTER(E515, ";", -1), E515))</f>
        <v/>
      </c>
    </row>
    <row r="516" spans="18:18" x14ac:dyDescent="0.25">
      <c r="R516" s="2" t="str">
        <f t="shared" si="22"/>
        <v/>
      </c>
    </row>
    <row r="517" spans="18:18" x14ac:dyDescent="0.25">
      <c r="R517" s="2" t="str">
        <f t="shared" si="22"/>
        <v/>
      </c>
    </row>
    <row r="518" spans="18:18" x14ac:dyDescent="0.25">
      <c r="R518" s="2" t="str">
        <f t="shared" si="22"/>
        <v/>
      </c>
    </row>
    <row r="519" spans="18:18" x14ac:dyDescent="0.25">
      <c r="R519" s="2" t="str">
        <f t="shared" si="22"/>
        <v/>
      </c>
    </row>
    <row r="520" spans="18:18" x14ac:dyDescent="0.25">
      <c r="R520" s="2" t="str">
        <f t="shared" si="22"/>
        <v/>
      </c>
    </row>
    <row r="521" spans="18:18" x14ac:dyDescent="0.25">
      <c r="R521" s="2" t="str">
        <f t="shared" si="22"/>
        <v/>
      </c>
    </row>
    <row r="522" spans="18:18" x14ac:dyDescent="0.25">
      <c r="R522" s="2" t="str">
        <f t="shared" si="22"/>
        <v/>
      </c>
    </row>
    <row r="523" spans="18:18" x14ac:dyDescent="0.25">
      <c r="R523" s="2" t="str">
        <f t="shared" si="22"/>
        <v/>
      </c>
    </row>
    <row r="524" spans="18:18" x14ac:dyDescent="0.25">
      <c r="R524" s="2" t="str">
        <f t="shared" si="22"/>
        <v/>
      </c>
    </row>
    <row r="525" spans="18:18" x14ac:dyDescent="0.25">
      <c r="R525" s="2" t="str">
        <f t="shared" si="22"/>
        <v/>
      </c>
    </row>
    <row r="526" spans="18:18" x14ac:dyDescent="0.25">
      <c r="R526" s="2" t="str">
        <f t="shared" si="22"/>
        <v/>
      </c>
    </row>
    <row r="527" spans="18:18" x14ac:dyDescent="0.25">
      <c r="R527" s="2" t="str">
        <f t="shared" si="22"/>
        <v/>
      </c>
    </row>
    <row r="528" spans="18:18" x14ac:dyDescent="0.25">
      <c r="R528" s="2" t="str">
        <f t="shared" si="22"/>
        <v/>
      </c>
    </row>
    <row r="529" spans="18:18" x14ac:dyDescent="0.25">
      <c r="R529" s="2" t="str">
        <f t="shared" si="22"/>
        <v/>
      </c>
    </row>
    <row r="530" spans="18:18" x14ac:dyDescent="0.25">
      <c r="R530" s="2" t="str">
        <f t="shared" si="22"/>
        <v/>
      </c>
    </row>
    <row r="531" spans="18:18" x14ac:dyDescent="0.25">
      <c r="R531" s="2" t="str">
        <f t="shared" si="22"/>
        <v/>
      </c>
    </row>
    <row r="532" spans="18:18" x14ac:dyDescent="0.25">
      <c r="R532" s="2" t="str">
        <f t="shared" si="22"/>
        <v/>
      </c>
    </row>
    <row r="533" spans="18:18" x14ac:dyDescent="0.25">
      <c r="R533" s="2" t="str">
        <f t="shared" si="22"/>
        <v/>
      </c>
    </row>
    <row r="534" spans="18:18" x14ac:dyDescent="0.25">
      <c r="R534" s="2" t="str">
        <f t="shared" si="22"/>
        <v/>
      </c>
    </row>
    <row r="535" spans="18:18" x14ac:dyDescent="0.25">
      <c r="R535" s="2" t="str">
        <f t="shared" si="22"/>
        <v/>
      </c>
    </row>
    <row r="536" spans="18:18" x14ac:dyDescent="0.25">
      <c r="R536" s="2" t="str">
        <f t="shared" si="22"/>
        <v/>
      </c>
    </row>
    <row r="537" spans="18:18" x14ac:dyDescent="0.25">
      <c r="R537" s="2" t="str">
        <f t="shared" si="22"/>
        <v/>
      </c>
    </row>
    <row r="538" spans="18:18" x14ac:dyDescent="0.25">
      <c r="R538" s="2" t="str">
        <f t="shared" si="22"/>
        <v/>
      </c>
    </row>
    <row r="539" spans="18:18" x14ac:dyDescent="0.25">
      <c r="R539" s="2" t="str">
        <f t="shared" si="22"/>
        <v/>
      </c>
    </row>
    <row r="540" spans="18:18" x14ac:dyDescent="0.25">
      <c r="R540" s="2" t="str">
        <f t="shared" si="22"/>
        <v/>
      </c>
    </row>
    <row r="541" spans="18:18" x14ac:dyDescent="0.25">
      <c r="R541" s="2" t="str">
        <f t="shared" si="22"/>
        <v/>
      </c>
    </row>
    <row r="542" spans="18:18" x14ac:dyDescent="0.25">
      <c r="R542" s="2" t="str">
        <f t="shared" si="22"/>
        <v/>
      </c>
    </row>
    <row r="543" spans="18:18" x14ac:dyDescent="0.25">
      <c r="R543" s="2" t="str">
        <f t="shared" si="22"/>
        <v/>
      </c>
    </row>
    <row r="544" spans="18:18" x14ac:dyDescent="0.25">
      <c r="R544" s="2" t="str">
        <f t="shared" si="22"/>
        <v/>
      </c>
    </row>
    <row r="545" spans="18:18" x14ac:dyDescent="0.25">
      <c r="R545" s="2" t="str">
        <f t="shared" si="22"/>
        <v/>
      </c>
    </row>
    <row r="546" spans="18:18" x14ac:dyDescent="0.25">
      <c r="R546" s="2" t="str">
        <f t="shared" si="22"/>
        <v/>
      </c>
    </row>
    <row r="547" spans="18:18" x14ac:dyDescent="0.25">
      <c r="R547" s="2" t="str">
        <f t="shared" si="22"/>
        <v/>
      </c>
    </row>
    <row r="548" spans="18:18" x14ac:dyDescent="0.25">
      <c r="R548" s="2" t="str">
        <f t="shared" si="22"/>
        <v/>
      </c>
    </row>
    <row r="549" spans="18:18" x14ac:dyDescent="0.25">
      <c r="R549" s="2" t="str">
        <f t="shared" si="22"/>
        <v/>
      </c>
    </row>
    <row r="550" spans="18:18" x14ac:dyDescent="0.25">
      <c r="R550" s="2" t="str">
        <f t="shared" si="22"/>
        <v/>
      </c>
    </row>
    <row r="551" spans="18:18" x14ac:dyDescent="0.25">
      <c r="R551" s="2" t="str">
        <f t="shared" si="22"/>
        <v/>
      </c>
    </row>
    <row r="552" spans="18:18" x14ac:dyDescent="0.25">
      <c r="R552" s="2" t="str">
        <f t="shared" si="22"/>
        <v/>
      </c>
    </row>
    <row r="553" spans="18:18" x14ac:dyDescent="0.25">
      <c r="R553" s="2" t="str">
        <f t="shared" si="22"/>
        <v/>
      </c>
    </row>
    <row r="554" spans="18:18" x14ac:dyDescent="0.25">
      <c r="R554" s="2" t="str">
        <f t="shared" si="22"/>
        <v/>
      </c>
    </row>
    <row r="555" spans="18:18" x14ac:dyDescent="0.25">
      <c r="R555" s="2" t="str">
        <f t="shared" si="22"/>
        <v/>
      </c>
    </row>
    <row r="556" spans="18:18" x14ac:dyDescent="0.25">
      <c r="R556" s="2" t="str">
        <f t="shared" si="22"/>
        <v/>
      </c>
    </row>
    <row r="557" spans="18:18" x14ac:dyDescent="0.25">
      <c r="R557" s="2" t="str">
        <f t="shared" si="22"/>
        <v/>
      </c>
    </row>
    <row r="558" spans="18:18" x14ac:dyDescent="0.25">
      <c r="R558" s="2" t="str">
        <f t="shared" si="22"/>
        <v/>
      </c>
    </row>
    <row r="559" spans="18:18" x14ac:dyDescent="0.25">
      <c r="R559" s="2" t="str">
        <f t="shared" si="22"/>
        <v/>
      </c>
    </row>
    <row r="560" spans="18:18" x14ac:dyDescent="0.25">
      <c r="R560" s="2" t="str">
        <f t="shared" si="22"/>
        <v/>
      </c>
    </row>
    <row r="561" spans="18:18" x14ac:dyDescent="0.25">
      <c r="R561" s="2" t="str">
        <f t="shared" si="22"/>
        <v/>
      </c>
    </row>
    <row r="562" spans="18:18" x14ac:dyDescent="0.25">
      <c r="R562" s="2" t="str">
        <f t="shared" si="22"/>
        <v/>
      </c>
    </row>
    <row r="563" spans="18:18" x14ac:dyDescent="0.25">
      <c r="R563" s="2" t="str">
        <f t="shared" si="22"/>
        <v/>
      </c>
    </row>
    <row r="564" spans="18:18" x14ac:dyDescent="0.25">
      <c r="R564" s="2" t="str">
        <f t="shared" si="22"/>
        <v/>
      </c>
    </row>
    <row r="565" spans="18:18" x14ac:dyDescent="0.25">
      <c r="R565" s="2" t="str">
        <f t="shared" si="22"/>
        <v/>
      </c>
    </row>
    <row r="566" spans="18:18" x14ac:dyDescent="0.25">
      <c r="R566" s="2" t="str">
        <f t="shared" si="22"/>
        <v/>
      </c>
    </row>
    <row r="567" spans="18:18" x14ac:dyDescent="0.25">
      <c r="R567" s="2" t="str">
        <f t="shared" si="22"/>
        <v/>
      </c>
    </row>
    <row r="568" spans="18:18" x14ac:dyDescent="0.25">
      <c r="R568" s="2" t="str">
        <f t="shared" si="22"/>
        <v/>
      </c>
    </row>
    <row r="569" spans="18:18" x14ac:dyDescent="0.25">
      <c r="R569" s="2" t="str">
        <f t="shared" si="22"/>
        <v/>
      </c>
    </row>
    <row r="570" spans="18:18" x14ac:dyDescent="0.25">
      <c r="R570" s="2" t="str">
        <f t="shared" si="22"/>
        <v/>
      </c>
    </row>
    <row r="571" spans="18:18" x14ac:dyDescent="0.25">
      <c r="R571" s="2" t="str">
        <f t="shared" si="22"/>
        <v/>
      </c>
    </row>
    <row r="572" spans="18:18" x14ac:dyDescent="0.25">
      <c r="R572" s="2" t="str">
        <f t="shared" si="22"/>
        <v/>
      </c>
    </row>
    <row r="573" spans="18:18" x14ac:dyDescent="0.25">
      <c r="R573" s="2" t="str">
        <f t="shared" si="22"/>
        <v/>
      </c>
    </row>
    <row r="574" spans="18:18" x14ac:dyDescent="0.25">
      <c r="R574" s="2" t="str">
        <f t="shared" si="22"/>
        <v/>
      </c>
    </row>
    <row r="575" spans="18:18" x14ac:dyDescent="0.25">
      <c r="R575" s="2" t="str">
        <f t="shared" si="22"/>
        <v/>
      </c>
    </row>
    <row r="576" spans="18:18" x14ac:dyDescent="0.25">
      <c r="R576" s="2" t="str">
        <f t="shared" si="22"/>
        <v/>
      </c>
    </row>
    <row r="577" spans="18:18" x14ac:dyDescent="0.25">
      <c r="R577" s="2" t="str">
        <f t="shared" si="22"/>
        <v/>
      </c>
    </row>
    <row r="578" spans="18:18" x14ac:dyDescent="0.25">
      <c r="R578" s="2" t="str">
        <f t="shared" si="22"/>
        <v/>
      </c>
    </row>
    <row r="579" spans="18:18" x14ac:dyDescent="0.25">
      <c r="R579" s="2" t="str">
        <f t="shared" ref="R579:R642" si="23">TRIM(IFERROR(_xlfn.TEXTAFTER(E579, ";", -1), E579))</f>
        <v/>
      </c>
    </row>
    <row r="580" spans="18:18" x14ac:dyDescent="0.25">
      <c r="R580" s="2" t="str">
        <f t="shared" si="23"/>
        <v/>
      </c>
    </row>
    <row r="581" spans="18:18" x14ac:dyDescent="0.25">
      <c r="R581" s="2" t="str">
        <f t="shared" si="23"/>
        <v/>
      </c>
    </row>
    <row r="582" spans="18:18" x14ac:dyDescent="0.25">
      <c r="R582" s="2" t="str">
        <f t="shared" si="23"/>
        <v/>
      </c>
    </row>
    <row r="583" spans="18:18" x14ac:dyDescent="0.25">
      <c r="R583" s="2" t="str">
        <f t="shared" si="23"/>
        <v/>
      </c>
    </row>
    <row r="584" spans="18:18" x14ac:dyDescent="0.25">
      <c r="R584" s="2" t="str">
        <f t="shared" si="23"/>
        <v/>
      </c>
    </row>
    <row r="585" spans="18:18" x14ac:dyDescent="0.25">
      <c r="R585" s="2" t="str">
        <f t="shared" si="23"/>
        <v/>
      </c>
    </row>
    <row r="586" spans="18:18" x14ac:dyDescent="0.25">
      <c r="R586" s="2" t="str">
        <f t="shared" si="23"/>
        <v/>
      </c>
    </row>
    <row r="587" spans="18:18" x14ac:dyDescent="0.25">
      <c r="R587" s="2" t="str">
        <f t="shared" si="23"/>
        <v/>
      </c>
    </row>
    <row r="588" spans="18:18" x14ac:dyDescent="0.25">
      <c r="R588" s="2" t="str">
        <f t="shared" si="23"/>
        <v/>
      </c>
    </row>
    <row r="589" spans="18:18" x14ac:dyDescent="0.25">
      <c r="R589" s="2" t="str">
        <f t="shared" si="23"/>
        <v/>
      </c>
    </row>
    <row r="590" spans="18:18" x14ac:dyDescent="0.25">
      <c r="R590" s="2" t="str">
        <f t="shared" si="23"/>
        <v/>
      </c>
    </row>
    <row r="591" spans="18:18" x14ac:dyDescent="0.25">
      <c r="R591" s="2" t="str">
        <f t="shared" si="23"/>
        <v/>
      </c>
    </row>
    <row r="592" spans="18:18" x14ac:dyDescent="0.25">
      <c r="R592" s="2" t="str">
        <f t="shared" si="23"/>
        <v/>
      </c>
    </row>
    <row r="593" spans="18:18" x14ac:dyDescent="0.25">
      <c r="R593" s="2" t="str">
        <f t="shared" si="23"/>
        <v/>
      </c>
    </row>
    <row r="594" spans="18:18" x14ac:dyDescent="0.25">
      <c r="R594" s="2" t="str">
        <f t="shared" si="23"/>
        <v/>
      </c>
    </row>
    <row r="595" spans="18:18" x14ac:dyDescent="0.25">
      <c r="R595" s="2" t="str">
        <f t="shared" si="23"/>
        <v/>
      </c>
    </row>
    <row r="596" spans="18:18" x14ac:dyDescent="0.25">
      <c r="R596" s="2" t="str">
        <f t="shared" si="23"/>
        <v/>
      </c>
    </row>
    <row r="597" spans="18:18" x14ac:dyDescent="0.25">
      <c r="R597" s="2" t="str">
        <f t="shared" si="23"/>
        <v/>
      </c>
    </row>
    <row r="598" spans="18:18" x14ac:dyDescent="0.25">
      <c r="R598" s="2" t="str">
        <f t="shared" si="23"/>
        <v/>
      </c>
    </row>
    <row r="599" spans="18:18" x14ac:dyDescent="0.25">
      <c r="R599" s="2" t="str">
        <f t="shared" si="23"/>
        <v/>
      </c>
    </row>
    <row r="600" spans="18:18" x14ac:dyDescent="0.25">
      <c r="R600" s="2" t="str">
        <f t="shared" si="23"/>
        <v/>
      </c>
    </row>
    <row r="601" spans="18:18" x14ac:dyDescent="0.25">
      <c r="R601" s="2" t="str">
        <f t="shared" si="23"/>
        <v/>
      </c>
    </row>
    <row r="602" spans="18:18" x14ac:dyDescent="0.25">
      <c r="R602" s="2" t="str">
        <f t="shared" si="23"/>
        <v/>
      </c>
    </row>
    <row r="603" spans="18:18" x14ac:dyDescent="0.25">
      <c r="R603" s="2" t="str">
        <f t="shared" si="23"/>
        <v/>
      </c>
    </row>
    <row r="604" spans="18:18" x14ac:dyDescent="0.25">
      <c r="R604" s="2" t="str">
        <f t="shared" si="23"/>
        <v/>
      </c>
    </row>
    <row r="605" spans="18:18" x14ac:dyDescent="0.25">
      <c r="R605" s="2" t="str">
        <f t="shared" si="23"/>
        <v/>
      </c>
    </row>
    <row r="606" spans="18:18" x14ac:dyDescent="0.25">
      <c r="R606" s="2" t="str">
        <f t="shared" si="23"/>
        <v/>
      </c>
    </row>
    <row r="607" spans="18:18" x14ac:dyDescent="0.25">
      <c r="R607" s="2" t="str">
        <f t="shared" si="23"/>
        <v/>
      </c>
    </row>
    <row r="608" spans="18:18" x14ac:dyDescent="0.25">
      <c r="R608" s="2" t="str">
        <f t="shared" si="23"/>
        <v/>
      </c>
    </row>
    <row r="609" spans="18:18" x14ac:dyDescent="0.25">
      <c r="R609" s="2" t="str">
        <f t="shared" si="23"/>
        <v/>
      </c>
    </row>
    <row r="610" spans="18:18" x14ac:dyDescent="0.25">
      <c r="R610" s="2" t="str">
        <f t="shared" si="23"/>
        <v/>
      </c>
    </row>
    <row r="611" spans="18:18" x14ac:dyDescent="0.25">
      <c r="R611" s="2" t="str">
        <f t="shared" si="23"/>
        <v/>
      </c>
    </row>
    <row r="612" spans="18:18" x14ac:dyDescent="0.25">
      <c r="R612" s="2" t="str">
        <f t="shared" si="23"/>
        <v/>
      </c>
    </row>
    <row r="613" spans="18:18" x14ac:dyDescent="0.25">
      <c r="R613" s="2" t="str">
        <f t="shared" si="23"/>
        <v/>
      </c>
    </row>
    <row r="614" spans="18:18" x14ac:dyDescent="0.25">
      <c r="R614" s="2" t="str">
        <f t="shared" si="23"/>
        <v/>
      </c>
    </row>
    <row r="615" spans="18:18" x14ac:dyDescent="0.25">
      <c r="R615" s="2" t="str">
        <f t="shared" si="23"/>
        <v/>
      </c>
    </row>
    <row r="616" spans="18:18" x14ac:dyDescent="0.25">
      <c r="R616" s="2" t="str">
        <f t="shared" si="23"/>
        <v/>
      </c>
    </row>
    <row r="617" spans="18:18" x14ac:dyDescent="0.25">
      <c r="R617" s="2" t="str">
        <f t="shared" si="23"/>
        <v/>
      </c>
    </row>
    <row r="618" spans="18:18" x14ac:dyDescent="0.25">
      <c r="R618" s="2" t="str">
        <f t="shared" si="23"/>
        <v/>
      </c>
    </row>
    <row r="619" spans="18:18" x14ac:dyDescent="0.25">
      <c r="R619" s="2" t="str">
        <f t="shared" si="23"/>
        <v/>
      </c>
    </row>
    <row r="620" spans="18:18" x14ac:dyDescent="0.25">
      <c r="R620" s="2" t="str">
        <f t="shared" si="23"/>
        <v/>
      </c>
    </row>
    <row r="621" spans="18:18" x14ac:dyDescent="0.25">
      <c r="R621" s="2" t="str">
        <f t="shared" si="23"/>
        <v/>
      </c>
    </row>
    <row r="622" spans="18:18" x14ac:dyDescent="0.25">
      <c r="R622" s="2" t="str">
        <f t="shared" si="23"/>
        <v/>
      </c>
    </row>
    <row r="623" spans="18:18" x14ac:dyDescent="0.25">
      <c r="R623" s="2" t="str">
        <f t="shared" si="23"/>
        <v/>
      </c>
    </row>
    <row r="624" spans="18:18" x14ac:dyDescent="0.25">
      <c r="R624" s="2" t="str">
        <f t="shared" si="23"/>
        <v/>
      </c>
    </row>
    <row r="625" spans="18:18" x14ac:dyDescent="0.25">
      <c r="R625" s="2" t="str">
        <f t="shared" si="23"/>
        <v/>
      </c>
    </row>
    <row r="626" spans="18:18" x14ac:dyDescent="0.25">
      <c r="R626" s="2" t="str">
        <f t="shared" si="23"/>
        <v/>
      </c>
    </row>
    <row r="627" spans="18:18" x14ac:dyDescent="0.25">
      <c r="R627" s="2" t="str">
        <f t="shared" si="23"/>
        <v/>
      </c>
    </row>
    <row r="628" spans="18:18" x14ac:dyDescent="0.25">
      <c r="R628" s="2" t="str">
        <f t="shared" si="23"/>
        <v/>
      </c>
    </row>
    <row r="629" spans="18:18" x14ac:dyDescent="0.25">
      <c r="R629" s="2" t="str">
        <f t="shared" si="23"/>
        <v/>
      </c>
    </row>
    <row r="630" spans="18:18" x14ac:dyDescent="0.25">
      <c r="R630" s="2" t="str">
        <f t="shared" si="23"/>
        <v/>
      </c>
    </row>
    <row r="631" spans="18:18" x14ac:dyDescent="0.25">
      <c r="R631" s="2" t="str">
        <f t="shared" si="23"/>
        <v/>
      </c>
    </row>
    <row r="632" spans="18:18" x14ac:dyDescent="0.25">
      <c r="R632" s="2" t="str">
        <f t="shared" si="23"/>
        <v/>
      </c>
    </row>
    <row r="633" spans="18:18" x14ac:dyDescent="0.25">
      <c r="R633" s="2" t="str">
        <f t="shared" si="23"/>
        <v/>
      </c>
    </row>
    <row r="634" spans="18:18" x14ac:dyDescent="0.25">
      <c r="R634" s="2" t="str">
        <f t="shared" si="23"/>
        <v/>
      </c>
    </row>
    <row r="635" spans="18:18" x14ac:dyDescent="0.25">
      <c r="R635" s="2" t="str">
        <f t="shared" si="23"/>
        <v/>
      </c>
    </row>
    <row r="636" spans="18:18" x14ac:dyDescent="0.25">
      <c r="R636" s="2" t="str">
        <f t="shared" si="23"/>
        <v/>
      </c>
    </row>
    <row r="637" spans="18:18" x14ac:dyDescent="0.25">
      <c r="R637" s="2" t="str">
        <f t="shared" si="23"/>
        <v/>
      </c>
    </row>
    <row r="638" spans="18:18" x14ac:dyDescent="0.25">
      <c r="R638" s="2" t="str">
        <f t="shared" si="23"/>
        <v/>
      </c>
    </row>
    <row r="639" spans="18:18" x14ac:dyDescent="0.25">
      <c r="R639" s="2" t="str">
        <f t="shared" si="23"/>
        <v/>
      </c>
    </row>
    <row r="640" spans="18:18" x14ac:dyDescent="0.25">
      <c r="R640" s="2" t="str">
        <f t="shared" si="23"/>
        <v/>
      </c>
    </row>
    <row r="641" spans="18:18" x14ac:dyDescent="0.25">
      <c r="R641" s="2" t="str">
        <f t="shared" si="23"/>
        <v/>
      </c>
    </row>
    <row r="642" spans="18:18" x14ac:dyDescent="0.25">
      <c r="R642" s="2" t="str">
        <f t="shared" si="23"/>
        <v/>
      </c>
    </row>
    <row r="643" spans="18:18" x14ac:dyDescent="0.25">
      <c r="R643" s="2" t="str">
        <f t="shared" ref="R643:R706" si="24">TRIM(IFERROR(_xlfn.TEXTAFTER(E643, ";", -1), E643))</f>
        <v/>
      </c>
    </row>
    <row r="644" spans="18:18" x14ac:dyDescent="0.25">
      <c r="R644" s="2" t="str">
        <f t="shared" si="24"/>
        <v/>
      </c>
    </row>
    <row r="645" spans="18:18" x14ac:dyDescent="0.25">
      <c r="R645" s="2" t="str">
        <f t="shared" si="24"/>
        <v/>
      </c>
    </row>
    <row r="646" spans="18:18" x14ac:dyDescent="0.25">
      <c r="R646" s="2" t="str">
        <f t="shared" si="24"/>
        <v/>
      </c>
    </row>
    <row r="647" spans="18:18" x14ac:dyDescent="0.25">
      <c r="R647" s="2" t="str">
        <f t="shared" si="24"/>
        <v/>
      </c>
    </row>
    <row r="648" spans="18:18" x14ac:dyDescent="0.25">
      <c r="R648" s="2" t="str">
        <f t="shared" si="24"/>
        <v/>
      </c>
    </row>
    <row r="649" spans="18:18" x14ac:dyDescent="0.25">
      <c r="R649" s="2" t="str">
        <f t="shared" si="24"/>
        <v/>
      </c>
    </row>
    <row r="650" spans="18:18" x14ac:dyDescent="0.25">
      <c r="R650" s="2" t="str">
        <f t="shared" si="24"/>
        <v/>
      </c>
    </row>
    <row r="651" spans="18:18" x14ac:dyDescent="0.25">
      <c r="R651" s="2" t="str">
        <f t="shared" si="24"/>
        <v/>
      </c>
    </row>
    <row r="652" spans="18:18" x14ac:dyDescent="0.25">
      <c r="R652" s="2" t="str">
        <f t="shared" si="24"/>
        <v/>
      </c>
    </row>
    <row r="653" spans="18:18" x14ac:dyDescent="0.25">
      <c r="R653" s="2" t="str">
        <f t="shared" si="24"/>
        <v/>
      </c>
    </row>
    <row r="654" spans="18:18" x14ac:dyDescent="0.25">
      <c r="R654" s="2" t="str">
        <f t="shared" si="24"/>
        <v/>
      </c>
    </row>
    <row r="655" spans="18:18" x14ac:dyDescent="0.25">
      <c r="R655" s="2" t="str">
        <f t="shared" si="24"/>
        <v/>
      </c>
    </row>
    <row r="656" spans="18:18" x14ac:dyDescent="0.25">
      <c r="R656" s="2" t="str">
        <f t="shared" si="24"/>
        <v/>
      </c>
    </row>
    <row r="657" spans="18:18" x14ac:dyDescent="0.25">
      <c r="R657" s="2" t="str">
        <f t="shared" si="24"/>
        <v/>
      </c>
    </row>
    <row r="658" spans="18:18" x14ac:dyDescent="0.25">
      <c r="R658" s="2" t="str">
        <f t="shared" si="24"/>
        <v/>
      </c>
    </row>
    <row r="659" spans="18:18" x14ac:dyDescent="0.25">
      <c r="R659" s="2" t="str">
        <f t="shared" si="24"/>
        <v/>
      </c>
    </row>
    <row r="660" spans="18:18" x14ac:dyDescent="0.25">
      <c r="R660" s="2" t="str">
        <f t="shared" si="24"/>
        <v/>
      </c>
    </row>
    <row r="661" spans="18:18" x14ac:dyDescent="0.25">
      <c r="R661" s="2" t="str">
        <f t="shared" si="24"/>
        <v/>
      </c>
    </row>
    <row r="662" spans="18:18" x14ac:dyDescent="0.25">
      <c r="R662" s="2" t="str">
        <f t="shared" si="24"/>
        <v/>
      </c>
    </row>
    <row r="663" spans="18:18" x14ac:dyDescent="0.25">
      <c r="R663" s="2" t="str">
        <f t="shared" si="24"/>
        <v/>
      </c>
    </row>
    <row r="664" spans="18:18" x14ac:dyDescent="0.25">
      <c r="R664" s="2" t="str">
        <f t="shared" si="24"/>
        <v/>
      </c>
    </row>
    <row r="665" spans="18:18" x14ac:dyDescent="0.25">
      <c r="R665" s="2" t="str">
        <f t="shared" si="24"/>
        <v/>
      </c>
    </row>
    <row r="666" spans="18:18" x14ac:dyDescent="0.25">
      <c r="R666" s="2" t="str">
        <f t="shared" si="24"/>
        <v/>
      </c>
    </row>
    <row r="667" spans="18:18" x14ac:dyDescent="0.25">
      <c r="R667" s="2" t="str">
        <f t="shared" si="24"/>
        <v/>
      </c>
    </row>
    <row r="668" spans="18:18" x14ac:dyDescent="0.25">
      <c r="R668" s="2" t="str">
        <f t="shared" si="24"/>
        <v/>
      </c>
    </row>
    <row r="669" spans="18:18" x14ac:dyDescent="0.25">
      <c r="R669" s="2" t="str">
        <f t="shared" si="24"/>
        <v/>
      </c>
    </row>
    <row r="670" spans="18:18" x14ac:dyDescent="0.25">
      <c r="R670" s="2" t="str">
        <f t="shared" si="24"/>
        <v/>
      </c>
    </row>
    <row r="671" spans="18:18" x14ac:dyDescent="0.25">
      <c r="R671" s="2" t="str">
        <f t="shared" si="24"/>
        <v/>
      </c>
    </row>
    <row r="672" spans="18:18" x14ac:dyDescent="0.25">
      <c r="R672" s="2" t="str">
        <f t="shared" si="24"/>
        <v/>
      </c>
    </row>
    <row r="673" spans="18:18" x14ac:dyDescent="0.25">
      <c r="R673" s="2" t="str">
        <f t="shared" si="24"/>
        <v/>
      </c>
    </row>
    <row r="674" spans="18:18" x14ac:dyDescent="0.25">
      <c r="R674" s="2" t="str">
        <f t="shared" si="24"/>
        <v/>
      </c>
    </row>
    <row r="675" spans="18:18" x14ac:dyDescent="0.25">
      <c r="R675" s="2" t="str">
        <f t="shared" si="24"/>
        <v/>
      </c>
    </row>
    <row r="676" spans="18:18" x14ac:dyDescent="0.25">
      <c r="R676" s="2" t="str">
        <f t="shared" si="24"/>
        <v/>
      </c>
    </row>
    <row r="677" spans="18:18" x14ac:dyDescent="0.25">
      <c r="R677" s="2" t="str">
        <f t="shared" si="24"/>
        <v/>
      </c>
    </row>
    <row r="678" spans="18:18" x14ac:dyDescent="0.25">
      <c r="R678" s="2" t="str">
        <f t="shared" si="24"/>
        <v/>
      </c>
    </row>
    <row r="679" spans="18:18" x14ac:dyDescent="0.25">
      <c r="R679" s="2" t="str">
        <f t="shared" si="24"/>
        <v/>
      </c>
    </row>
    <row r="680" spans="18:18" x14ac:dyDescent="0.25">
      <c r="R680" s="2" t="str">
        <f t="shared" si="24"/>
        <v/>
      </c>
    </row>
    <row r="681" spans="18:18" x14ac:dyDescent="0.25">
      <c r="R681" s="2" t="str">
        <f t="shared" si="24"/>
        <v/>
      </c>
    </row>
    <row r="682" spans="18:18" x14ac:dyDescent="0.25">
      <c r="R682" s="2" t="str">
        <f t="shared" si="24"/>
        <v/>
      </c>
    </row>
    <row r="683" spans="18:18" x14ac:dyDescent="0.25">
      <c r="R683" s="2" t="str">
        <f t="shared" si="24"/>
        <v/>
      </c>
    </row>
    <row r="684" spans="18:18" x14ac:dyDescent="0.25">
      <c r="R684" s="2" t="str">
        <f t="shared" si="24"/>
        <v/>
      </c>
    </row>
    <row r="685" spans="18:18" x14ac:dyDescent="0.25">
      <c r="R685" s="2" t="str">
        <f t="shared" si="24"/>
        <v/>
      </c>
    </row>
    <row r="686" spans="18:18" x14ac:dyDescent="0.25">
      <c r="R686" s="2" t="str">
        <f t="shared" si="24"/>
        <v/>
      </c>
    </row>
    <row r="687" spans="18:18" x14ac:dyDescent="0.25">
      <c r="R687" s="2" t="str">
        <f t="shared" si="24"/>
        <v/>
      </c>
    </row>
    <row r="688" spans="18:18" x14ac:dyDescent="0.25">
      <c r="R688" s="2" t="str">
        <f t="shared" si="24"/>
        <v/>
      </c>
    </row>
    <row r="689" spans="18:18" x14ac:dyDescent="0.25">
      <c r="R689" s="2" t="str">
        <f t="shared" si="24"/>
        <v/>
      </c>
    </row>
    <row r="690" spans="18:18" x14ac:dyDescent="0.25">
      <c r="R690" s="2" t="str">
        <f t="shared" si="24"/>
        <v/>
      </c>
    </row>
    <row r="691" spans="18:18" x14ac:dyDescent="0.25">
      <c r="R691" s="2" t="str">
        <f t="shared" si="24"/>
        <v/>
      </c>
    </row>
    <row r="692" spans="18:18" x14ac:dyDescent="0.25">
      <c r="R692" s="2" t="str">
        <f t="shared" si="24"/>
        <v/>
      </c>
    </row>
    <row r="693" spans="18:18" x14ac:dyDescent="0.25">
      <c r="R693" s="2" t="str">
        <f t="shared" si="24"/>
        <v/>
      </c>
    </row>
    <row r="694" spans="18:18" x14ac:dyDescent="0.25">
      <c r="R694" s="2" t="str">
        <f t="shared" si="24"/>
        <v/>
      </c>
    </row>
    <row r="695" spans="18:18" x14ac:dyDescent="0.25">
      <c r="R695" s="2" t="str">
        <f t="shared" si="24"/>
        <v/>
      </c>
    </row>
    <row r="696" spans="18:18" x14ac:dyDescent="0.25">
      <c r="R696" s="2" t="str">
        <f t="shared" si="24"/>
        <v/>
      </c>
    </row>
    <row r="697" spans="18:18" x14ac:dyDescent="0.25">
      <c r="R697" s="2" t="str">
        <f t="shared" si="24"/>
        <v/>
      </c>
    </row>
    <row r="698" spans="18:18" x14ac:dyDescent="0.25">
      <c r="R698" s="2" t="str">
        <f t="shared" si="24"/>
        <v/>
      </c>
    </row>
    <row r="699" spans="18:18" x14ac:dyDescent="0.25">
      <c r="R699" s="2" t="str">
        <f t="shared" si="24"/>
        <v/>
      </c>
    </row>
    <row r="700" spans="18:18" x14ac:dyDescent="0.25">
      <c r="R700" s="2" t="str">
        <f t="shared" si="24"/>
        <v/>
      </c>
    </row>
    <row r="701" spans="18:18" x14ac:dyDescent="0.25">
      <c r="R701" s="2" t="str">
        <f t="shared" si="24"/>
        <v/>
      </c>
    </row>
    <row r="702" spans="18:18" x14ac:dyDescent="0.25">
      <c r="R702" s="2" t="str">
        <f t="shared" si="24"/>
        <v/>
      </c>
    </row>
    <row r="703" spans="18:18" x14ac:dyDescent="0.25">
      <c r="R703" s="2" t="str">
        <f t="shared" si="24"/>
        <v/>
      </c>
    </row>
    <row r="704" spans="18:18" x14ac:dyDescent="0.25">
      <c r="R704" s="2" t="str">
        <f t="shared" si="24"/>
        <v/>
      </c>
    </row>
    <row r="705" spans="18:18" x14ac:dyDescent="0.25">
      <c r="R705" s="2" t="str">
        <f t="shared" si="24"/>
        <v/>
      </c>
    </row>
    <row r="706" spans="18:18" x14ac:dyDescent="0.25">
      <c r="R706" s="2" t="str">
        <f t="shared" si="24"/>
        <v/>
      </c>
    </row>
    <row r="707" spans="18:18" x14ac:dyDescent="0.25">
      <c r="R707" s="2" t="str">
        <f t="shared" ref="R707:R770" si="25">TRIM(IFERROR(_xlfn.TEXTAFTER(E707, ";", -1), E707))</f>
        <v/>
      </c>
    </row>
    <row r="708" spans="18:18" x14ac:dyDescent="0.25">
      <c r="R708" s="2" t="str">
        <f t="shared" si="25"/>
        <v/>
      </c>
    </row>
    <row r="709" spans="18:18" x14ac:dyDescent="0.25">
      <c r="R709" s="2" t="str">
        <f t="shared" si="25"/>
        <v/>
      </c>
    </row>
    <row r="710" spans="18:18" x14ac:dyDescent="0.25">
      <c r="R710" s="2" t="str">
        <f t="shared" si="25"/>
        <v/>
      </c>
    </row>
    <row r="711" spans="18:18" x14ac:dyDescent="0.25">
      <c r="R711" s="2" t="str">
        <f t="shared" si="25"/>
        <v/>
      </c>
    </row>
    <row r="712" spans="18:18" x14ac:dyDescent="0.25">
      <c r="R712" s="2" t="str">
        <f t="shared" si="25"/>
        <v/>
      </c>
    </row>
    <row r="713" spans="18:18" x14ac:dyDescent="0.25">
      <c r="R713" s="2" t="str">
        <f t="shared" si="25"/>
        <v/>
      </c>
    </row>
    <row r="714" spans="18:18" x14ac:dyDescent="0.25">
      <c r="R714" s="2" t="str">
        <f t="shared" si="25"/>
        <v/>
      </c>
    </row>
    <row r="715" spans="18:18" x14ac:dyDescent="0.25">
      <c r="R715" s="2" t="str">
        <f t="shared" si="25"/>
        <v/>
      </c>
    </row>
    <row r="716" spans="18:18" x14ac:dyDescent="0.25">
      <c r="R716" s="2" t="str">
        <f t="shared" si="25"/>
        <v/>
      </c>
    </row>
    <row r="717" spans="18:18" x14ac:dyDescent="0.25">
      <c r="R717" s="2" t="str">
        <f t="shared" si="25"/>
        <v/>
      </c>
    </row>
    <row r="718" spans="18:18" x14ac:dyDescent="0.25">
      <c r="R718" s="2" t="str">
        <f t="shared" si="25"/>
        <v/>
      </c>
    </row>
    <row r="719" spans="18:18" x14ac:dyDescent="0.25">
      <c r="R719" s="2" t="str">
        <f t="shared" si="25"/>
        <v/>
      </c>
    </row>
    <row r="720" spans="18:18" x14ac:dyDescent="0.25">
      <c r="R720" s="2" t="str">
        <f t="shared" si="25"/>
        <v/>
      </c>
    </row>
    <row r="721" spans="18:18" x14ac:dyDescent="0.25">
      <c r="R721" s="2" t="str">
        <f t="shared" si="25"/>
        <v/>
      </c>
    </row>
    <row r="722" spans="18:18" x14ac:dyDescent="0.25">
      <c r="R722" s="2" t="str">
        <f t="shared" si="25"/>
        <v/>
      </c>
    </row>
    <row r="723" spans="18:18" x14ac:dyDescent="0.25">
      <c r="R723" s="2" t="str">
        <f t="shared" si="25"/>
        <v/>
      </c>
    </row>
    <row r="724" spans="18:18" x14ac:dyDescent="0.25">
      <c r="R724" s="2" t="str">
        <f t="shared" si="25"/>
        <v/>
      </c>
    </row>
    <row r="725" spans="18:18" x14ac:dyDescent="0.25">
      <c r="R725" s="2" t="str">
        <f t="shared" si="25"/>
        <v/>
      </c>
    </row>
    <row r="726" spans="18:18" x14ac:dyDescent="0.25">
      <c r="R726" s="2" t="str">
        <f t="shared" si="25"/>
        <v/>
      </c>
    </row>
    <row r="727" spans="18:18" x14ac:dyDescent="0.25">
      <c r="R727" s="2" t="str">
        <f t="shared" si="25"/>
        <v/>
      </c>
    </row>
    <row r="728" spans="18:18" x14ac:dyDescent="0.25">
      <c r="R728" s="2" t="str">
        <f t="shared" si="25"/>
        <v/>
      </c>
    </row>
    <row r="729" spans="18:18" x14ac:dyDescent="0.25">
      <c r="R729" s="2" t="str">
        <f t="shared" si="25"/>
        <v/>
      </c>
    </row>
    <row r="730" spans="18:18" x14ac:dyDescent="0.25">
      <c r="R730" s="2" t="str">
        <f t="shared" si="25"/>
        <v/>
      </c>
    </row>
    <row r="731" spans="18:18" x14ac:dyDescent="0.25">
      <c r="R731" s="2" t="str">
        <f t="shared" si="25"/>
        <v/>
      </c>
    </row>
    <row r="732" spans="18:18" x14ac:dyDescent="0.25">
      <c r="R732" s="2" t="str">
        <f t="shared" si="25"/>
        <v/>
      </c>
    </row>
    <row r="733" spans="18:18" x14ac:dyDescent="0.25">
      <c r="R733" s="2" t="str">
        <f t="shared" si="25"/>
        <v/>
      </c>
    </row>
    <row r="734" spans="18:18" x14ac:dyDescent="0.25">
      <c r="R734" s="2" t="str">
        <f t="shared" si="25"/>
        <v/>
      </c>
    </row>
    <row r="735" spans="18:18" x14ac:dyDescent="0.25">
      <c r="R735" s="2" t="str">
        <f t="shared" si="25"/>
        <v/>
      </c>
    </row>
    <row r="736" spans="18:18" x14ac:dyDescent="0.25">
      <c r="R736" s="2" t="str">
        <f t="shared" si="25"/>
        <v/>
      </c>
    </row>
    <row r="737" spans="18:18" x14ac:dyDescent="0.25">
      <c r="R737" s="2" t="str">
        <f t="shared" si="25"/>
        <v/>
      </c>
    </row>
    <row r="738" spans="18:18" x14ac:dyDescent="0.25">
      <c r="R738" s="2" t="str">
        <f t="shared" si="25"/>
        <v/>
      </c>
    </row>
    <row r="739" spans="18:18" x14ac:dyDescent="0.25">
      <c r="R739" s="2" t="str">
        <f t="shared" si="25"/>
        <v/>
      </c>
    </row>
    <row r="740" spans="18:18" x14ac:dyDescent="0.25">
      <c r="R740" s="2" t="str">
        <f t="shared" si="25"/>
        <v/>
      </c>
    </row>
    <row r="741" spans="18:18" x14ac:dyDescent="0.25">
      <c r="R741" s="2" t="str">
        <f t="shared" si="25"/>
        <v/>
      </c>
    </row>
    <row r="742" spans="18:18" x14ac:dyDescent="0.25">
      <c r="R742" s="2" t="str">
        <f t="shared" si="25"/>
        <v/>
      </c>
    </row>
    <row r="743" spans="18:18" x14ac:dyDescent="0.25">
      <c r="R743" s="2" t="str">
        <f t="shared" si="25"/>
        <v/>
      </c>
    </row>
    <row r="744" spans="18:18" x14ac:dyDescent="0.25">
      <c r="R744" s="2" t="str">
        <f t="shared" si="25"/>
        <v/>
      </c>
    </row>
    <row r="745" spans="18:18" x14ac:dyDescent="0.25">
      <c r="R745" s="2" t="str">
        <f t="shared" si="25"/>
        <v/>
      </c>
    </row>
    <row r="746" spans="18:18" x14ac:dyDescent="0.25">
      <c r="R746" s="2" t="str">
        <f t="shared" si="25"/>
        <v/>
      </c>
    </row>
    <row r="747" spans="18:18" x14ac:dyDescent="0.25">
      <c r="R747" s="2" t="str">
        <f t="shared" si="25"/>
        <v/>
      </c>
    </row>
    <row r="748" spans="18:18" x14ac:dyDescent="0.25">
      <c r="R748" s="2" t="str">
        <f t="shared" si="25"/>
        <v/>
      </c>
    </row>
    <row r="749" spans="18:18" x14ac:dyDescent="0.25">
      <c r="R749" s="2" t="str">
        <f t="shared" si="25"/>
        <v/>
      </c>
    </row>
    <row r="750" spans="18:18" x14ac:dyDescent="0.25">
      <c r="R750" s="2" t="str">
        <f t="shared" si="25"/>
        <v/>
      </c>
    </row>
    <row r="751" spans="18:18" x14ac:dyDescent="0.25">
      <c r="R751" s="2" t="str">
        <f t="shared" si="25"/>
        <v/>
      </c>
    </row>
    <row r="752" spans="18:18" x14ac:dyDescent="0.25">
      <c r="R752" s="2" t="str">
        <f t="shared" si="25"/>
        <v/>
      </c>
    </row>
    <row r="753" spans="18:18" x14ac:dyDescent="0.25">
      <c r="R753" s="2" t="str">
        <f t="shared" si="25"/>
        <v/>
      </c>
    </row>
    <row r="754" spans="18:18" x14ac:dyDescent="0.25">
      <c r="R754" s="2" t="str">
        <f t="shared" si="25"/>
        <v/>
      </c>
    </row>
    <row r="755" spans="18:18" x14ac:dyDescent="0.25">
      <c r="R755" s="2" t="str">
        <f t="shared" si="25"/>
        <v/>
      </c>
    </row>
    <row r="756" spans="18:18" x14ac:dyDescent="0.25">
      <c r="R756" s="2" t="str">
        <f t="shared" si="25"/>
        <v/>
      </c>
    </row>
    <row r="757" spans="18:18" x14ac:dyDescent="0.25">
      <c r="R757" s="2" t="str">
        <f t="shared" si="25"/>
        <v/>
      </c>
    </row>
    <row r="758" spans="18:18" x14ac:dyDescent="0.25">
      <c r="R758" s="2" t="str">
        <f t="shared" si="25"/>
        <v/>
      </c>
    </row>
    <row r="759" spans="18:18" x14ac:dyDescent="0.25">
      <c r="R759" s="2" t="str">
        <f t="shared" si="25"/>
        <v/>
      </c>
    </row>
    <row r="760" spans="18:18" x14ac:dyDescent="0.25">
      <c r="R760" s="2" t="str">
        <f t="shared" si="25"/>
        <v/>
      </c>
    </row>
    <row r="761" spans="18:18" x14ac:dyDescent="0.25">
      <c r="R761" s="2" t="str">
        <f t="shared" si="25"/>
        <v/>
      </c>
    </row>
    <row r="762" spans="18:18" x14ac:dyDescent="0.25">
      <c r="R762" s="2" t="str">
        <f t="shared" si="25"/>
        <v/>
      </c>
    </row>
    <row r="763" spans="18:18" x14ac:dyDescent="0.25">
      <c r="R763" s="2" t="str">
        <f t="shared" si="25"/>
        <v/>
      </c>
    </row>
    <row r="764" spans="18:18" x14ac:dyDescent="0.25">
      <c r="R764" s="2" t="str">
        <f t="shared" si="25"/>
        <v/>
      </c>
    </row>
    <row r="765" spans="18:18" x14ac:dyDescent="0.25">
      <c r="R765" s="2" t="str">
        <f t="shared" si="25"/>
        <v/>
      </c>
    </row>
    <row r="766" spans="18:18" x14ac:dyDescent="0.25">
      <c r="R766" s="2" t="str">
        <f t="shared" si="25"/>
        <v/>
      </c>
    </row>
    <row r="767" spans="18:18" x14ac:dyDescent="0.25">
      <c r="R767" s="2" t="str">
        <f t="shared" si="25"/>
        <v/>
      </c>
    </row>
    <row r="768" spans="18:18" x14ac:dyDescent="0.25">
      <c r="R768" s="2" t="str">
        <f t="shared" si="25"/>
        <v/>
      </c>
    </row>
    <row r="769" spans="18:18" x14ac:dyDescent="0.25">
      <c r="R769" s="2" t="str">
        <f t="shared" si="25"/>
        <v/>
      </c>
    </row>
    <row r="770" spans="18:18" x14ac:dyDescent="0.25">
      <c r="R770" s="2" t="str">
        <f t="shared" si="25"/>
        <v/>
      </c>
    </row>
    <row r="771" spans="18:18" x14ac:dyDescent="0.25">
      <c r="R771" s="2" t="str">
        <f t="shared" ref="R771:R834" si="26">TRIM(IFERROR(_xlfn.TEXTAFTER(E771, ";", -1), E771))</f>
        <v/>
      </c>
    </row>
    <row r="772" spans="18:18" x14ac:dyDescent="0.25">
      <c r="R772" s="2" t="str">
        <f t="shared" si="26"/>
        <v/>
      </c>
    </row>
    <row r="773" spans="18:18" x14ac:dyDescent="0.25">
      <c r="R773" s="2" t="str">
        <f t="shared" si="26"/>
        <v/>
      </c>
    </row>
    <row r="774" spans="18:18" x14ac:dyDescent="0.25">
      <c r="R774" s="2" t="str">
        <f t="shared" si="26"/>
        <v/>
      </c>
    </row>
    <row r="775" spans="18:18" x14ac:dyDescent="0.25">
      <c r="R775" s="2" t="str">
        <f t="shared" si="26"/>
        <v/>
      </c>
    </row>
    <row r="776" spans="18:18" x14ac:dyDescent="0.25">
      <c r="R776" s="2" t="str">
        <f t="shared" si="26"/>
        <v/>
      </c>
    </row>
    <row r="777" spans="18:18" x14ac:dyDescent="0.25">
      <c r="R777" s="2" t="str">
        <f t="shared" si="26"/>
        <v/>
      </c>
    </row>
    <row r="778" spans="18:18" x14ac:dyDescent="0.25">
      <c r="R778" s="2" t="str">
        <f t="shared" si="26"/>
        <v/>
      </c>
    </row>
    <row r="779" spans="18:18" x14ac:dyDescent="0.25">
      <c r="R779" s="2" t="str">
        <f t="shared" si="26"/>
        <v/>
      </c>
    </row>
    <row r="780" spans="18:18" x14ac:dyDescent="0.25">
      <c r="R780" s="2" t="str">
        <f t="shared" si="26"/>
        <v/>
      </c>
    </row>
    <row r="781" spans="18:18" x14ac:dyDescent="0.25">
      <c r="R781" s="2" t="str">
        <f t="shared" si="26"/>
        <v/>
      </c>
    </row>
    <row r="782" spans="18:18" x14ac:dyDescent="0.25">
      <c r="R782" s="2" t="str">
        <f t="shared" si="26"/>
        <v/>
      </c>
    </row>
    <row r="783" spans="18:18" x14ac:dyDescent="0.25">
      <c r="R783" s="2" t="str">
        <f t="shared" si="26"/>
        <v/>
      </c>
    </row>
    <row r="784" spans="18:18" x14ac:dyDescent="0.25">
      <c r="R784" s="2" t="str">
        <f t="shared" si="26"/>
        <v/>
      </c>
    </row>
    <row r="785" spans="18:18" x14ac:dyDescent="0.25">
      <c r="R785" s="2" t="str">
        <f t="shared" si="26"/>
        <v/>
      </c>
    </row>
    <row r="786" spans="18:18" x14ac:dyDescent="0.25">
      <c r="R786" s="2" t="str">
        <f t="shared" si="26"/>
        <v/>
      </c>
    </row>
    <row r="787" spans="18:18" x14ac:dyDescent="0.25">
      <c r="R787" s="2" t="str">
        <f t="shared" si="26"/>
        <v/>
      </c>
    </row>
    <row r="788" spans="18:18" x14ac:dyDescent="0.25">
      <c r="R788" s="2" t="str">
        <f t="shared" si="26"/>
        <v/>
      </c>
    </row>
    <row r="789" spans="18:18" x14ac:dyDescent="0.25">
      <c r="R789" s="2" t="str">
        <f t="shared" si="26"/>
        <v/>
      </c>
    </row>
    <row r="790" spans="18:18" x14ac:dyDescent="0.25">
      <c r="R790" s="2" t="str">
        <f t="shared" si="26"/>
        <v/>
      </c>
    </row>
    <row r="791" spans="18:18" x14ac:dyDescent="0.25">
      <c r="R791" s="2" t="str">
        <f t="shared" si="26"/>
        <v/>
      </c>
    </row>
    <row r="792" spans="18:18" x14ac:dyDescent="0.25">
      <c r="R792" s="2" t="str">
        <f t="shared" si="26"/>
        <v/>
      </c>
    </row>
    <row r="793" spans="18:18" x14ac:dyDescent="0.25">
      <c r="R793" s="2" t="str">
        <f t="shared" si="26"/>
        <v/>
      </c>
    </row>
    <row r="794" spans="18:18" x14ac:dyDescent="0.25">
      <c r="R794" s="2" t="str">
        <f t="shared" si="26"/>
        <v/>
      </c>
    </row>
    <row r="795" spans="18:18" x14ac:dyDescent="0.25">
      <c r="R795" s="2" t="str">
        <f t="shared" si="26"/>
        <v/>
      </c>
    </row>
    <row r="796" spans="18:18" x14ac:dyDescent="0.25">
      <c r="R796" s="2" t="str">
        <f t="shared" si="26"/>
        <v/>
      </c>
    </row>
    <row r="797" spans="18:18" x14ac:dyDescent="0.25">
      <c r="R797" s="2" t="str">
        <f t="shared" si="26"/>
        <v/>
      </c>
    </row>
    <row r="798" spans="18:18" x14ac:dyDescent="0.25">
      <c r="R798" s="2" t="str">
        <f t="shared" si="26"/>
        <v/>
      </c>
    </row>
    <row r="799" spans="18:18" x14ac:dyDescent="0.25">
      <c r="R799" s="2" t="str">
        <f t="shared" si="26"/>
        <v/>
      </c>
    </row>
    <row r="800" spans="18:18" x14ac:dyDescent="0.25">
      <c r="R800" s="2" t="str">
        <f t="shared" si="26"/>
        <v/>
      </c>
    </row>
    <row r="801" spans="18:18" x14ac:dyDescent="0.25">
      <c r="R801" s="2" t="str">
        <f t="shared" si="26"/>
        <v/>
      </c>
    </row>
    <row r="802" spans="18:18" x14ac:dyDescent="0.25">
      <c r="R802" s="2" t="str">
        <f t="shared" si="26"/>
        <v/>
      </c>
    </row>
    <row r="803" spans="18:18" x14ac:dyDescent="0.25">
      <c r="R803" s="2" t="str">
        <f t="shared" si="26"/>
        <v/>
      </c>
    </row>
    <row r="804" spans="18:18" x14ac:dyDescent="0.25">
      <c r="R804" s="2" t="str">
        <f t="shared" si="26"/>
        <v/>
      </c>
    </row>
    <row r="805" spans="18:18" x14ac:dyDescent="0.25">
      <c r="R805" s="2" t="str">
        <f t="shared" si="26"/>
        <v/>
      </c>
    </row>
    <row r="806" spans="18:18" x14ac:dyDescent="0.25">
      <c r="R806" s="2" t="str">
        <f t="shared" si="26"/>
        <v/>
      </c>
    </row>
    <row r="807" spans="18:18" x14ac:dyDescent="0.25">
      <c r="R807" s="2" t="str">
        <f t="shared" si="26"/>
        <v/>
      </c>
    </row>
    <row r="808" spans="18:18" x14ac:dyDescent="0.25">
      <c r="R808" s="2" t="str">
        <f t="shared" si="26"/>
        <v/>
      </c>
    </row>
    <row r="809" spans="18:18" x14ac:dyDescent="0.25">
      <c r="R809" s="2" t="str">
        <f t="shared" si="26"/>
        <v/>
      </c>
    </row>
    <row r="810" spans="18:18" x14ac:dyDescent="0.25">
      <c r="R810" s="2" t="str">
        <f t="shared" si="26"/>
        <v/>
      </c>
    </row>
    <row r="811" spans="18:18" x14ac:dyDescent="0.25">
      <c r="R811" s="2" t="str">
        <f t="shared" si="26"/>
        <v/>
      </c>
    </row>
    <row r="812" spans="18:18" x14ac:dyDescent="0.25">
      <c r="R812" s="2" t="str">
        <f t="shared" si="26"/>
        <v/>
      </c>
    </row>
    <row r="813" spans="18:18" x14ac:dyDescent="0.25">
      <c r="R813" s="2" t="str">
        <f t="shared" si="26"/>
        <v/>
      </c>
    </row>
    <row r="814" spans="18:18" x14ac:dyDescent="0.25">
      <c r="R814" s="2" t="str">
        <f t="shared" si="26"/>
        <v/>
      </c>
    </row>
    <row r="815" spans="18:18" x14ac:dyDescent="0.25">
      <c r="R815" s="2" t="str">
        <f t="shared" si="26"/>
        <v/>
      </c>
    </row>
    <row r="816" spans="18:18" x14ac:dyDescent="0.25">
      <c r="R816" s="2" t="str">
        <f t="shared" si="26"/>
        <v/>
      </c>
    </row>
    <row r="817" spans="18:18" x14ac:dyDescent="0.25">
      <c r="R817" s="2" t="str">
        <f t="shared" si="26"/>
        <v/>
      </c>
    </row>
    <row r="818" spans="18:18" x14ac:dyDescent="0.25">
      <c r="R818" s="2" t="str">
        <f t="shared" si="26"/>
        <v/>
      </c>
    </row>
    <row r="819" spans="18:18" x14ac:dyDescent="0.25">
      <c r="R819" s="2" t="str">
        <f t="shared" si="26"/>
        <v/>
      </c>
    </row>
    <row r="820" spans="18:18" x14ac:dyDescent="0.25">
      <c r="R820" s="2" t="str">
        <f t="shared" si="26"/>
        <v/>
      </c>
    </row>
    <row r="821" spans="18:18" x14ac:dyDescent="0.25">
      <c r="R821" s="2" t="str">
        <f t="shared" si="26"/>
        <v/>
      </c>
    </row>
    <row r="822" spans="18:18" x14ac:dyDescent="0.25">
      <c r="R822" s="2" t="str">
        <f t="shared" si="26"/>
        <v/>
      </c>
    </row>
    <row r="823" spans="18:18" x14ac:dyDescent="0.25">
      <c r="R823" s="2" t="str">
        <f t="shared" si="26"/>
        <v/>
      </c>
    </row>
    <row r="824" spans="18:18" x14ac:dyDescent="0.25">
      <c r="R824" s="2" t="str">
        <f t="shared" si="26"/>
        <v/>
      </c>
    </row>
    <row r="825" spans="18:18" x14ac:dyDescent="0.25">
      <c r="R825" s="2" t="str">
        <f t="shared" si="26"/>
        <v/>
      </c>
    </row>
    <row r="826" spans="18:18" x14ac:dyDescent="0.25">
      <c r="R826" s="2" t="str">
        <f t="shared" si="26"/>
        <v/>
      </c>
    </row>
    <row r="827" spans="18:18" x14ac:dyDescent="0.25">
      <c r="R827" s="2" t="str">
        <f t="shared" si="26"/>
        <v/>
      </c>
    </row>
    <row r="828" spans="18:18" x14ac:dyDescent="0.25">
      <c r="R828" s="2" t="str">
        <f t="shared" si="26"/>
        <v/>
      </c>
    </row>
    <row r="829" spans="18:18" x14ac:dyDescent="0.25">
      <c r="R829" s="2" t="str">
        <f t="shared" si="26"/>
        <v/>
      </c>
    </row>
    <row r="830" spans="18:18" x14ac:dyDescent="0.25">
      <c r="R830" s="2" t="str">
        <f t="shared" si="26"/>
        <v/>
      </c>
    </row>
    <row r="831" spans="18:18" x14ac:dyDescent="0.25">
      <c r="R831" s="2" t="str">
        <f t="shared" si="26"/>
        <v/>
      </c>
    </row>
    <row r="832" spans="18:18" x14ac:dyDescent="0.25">
      <c r="R832" s="2" t="str">
        <f t="shared" si="26"/>
        <v/>
      </c>
    </row>
    <row r="833" spans="18:18" x14ac:dyDescent="0.25">
      <c r="R833" s="2" t="str">
        <f t="shared" si="26"/>
        <v/>
      </c>
    </row>
    <row r="834" spans="18:18" x14ac:dyDescent="0.25">
      <c r="R834" s="2" t="str">
        <f t="shared" si="26"/>
        <v/>
      </c>
    </row>
    <row r="835" spans="18:18" x14ac:dyDescent="0.25">
      <c r="R835" s="2" t="str">
        <f t="shared" ref="R835:R898" si="27">TRIM(IFERROR(_xlfn.TEXTAFTER(E835, ";", -1), E835))</f>
        <v/>
      </c>
    </row>
    <row r="836" spans="18:18" x14ac:dyDescent="0.25">
      <c r="R836" s="2" t="str">
        <f t="shared" si="27"/>
        <v/>
      </c>
    </row>
    <row r="837" spans="18:18" x14ac:dyDescent="0.25">
      <c r="R837" s="2" t="str">
        <f t="shared" si="27"/>
        <v/>
      </c>
    </row>
    <row r="838" spans="18:18" x14ac:dyDescent="0.25">
      <c r="R838" s="2" t="str">
        <f t="shared" si="27"/>
        <v/>
      </c>
    </row>
    <row r="839" spans="18:18" x14ac:dyDescent="0.25">
      <c r="R839" s="2" t="str">
        <f t="shared" si="27"/>
        <v/>
      </c>
    </row>
    <row r="840" spans="18:18" x14ac:dyDescent="0.25">
      <c r="R840" s="2" t="str">
        <f t="shared" si="27"/>
        <v/>
      </c>
    </row>
    <row r="841" spans="18:18" x14ac:dyDescent="0.25">
      <c r="R841" s="2" t="str">
        <f t="shared" si="27"/>
        <v/>
      </c>
    </row>
    <row r="842" spans="18:18" x14ac:dyDescent="0.25">
      <c r="R842" s="2" t="str">
        <f t="shared" si="27"/>
        <v/>
      </c>
    </row>
    <row r="843" spans="18:18" x14ac:dyDescent="0.25">
      <c r="R843" s="2" t="str">
        <f t="shared" si="27"/>
        <v/>
      </c>
    </row>
    <row r="844" spans="18:18" x14ac:dyDescent="0.25">
      <c r="R844" s="2" t="str">
        <f t="shared" si="27"/>
        <v/>
      </c>
    </row>
    <row r="845" spans="18:18" x14ac:dyDescent="0.25">
      <c r="R845" s="2" t="str">
        <f t="shared" si="27"/>
        <v/>
      </c>
    </row>
    <row r="846" spans="18:18" x14ac:dyDescent="0.25">
      <c r="R846" s="2" t="str">
        <f t="shared" si="27"/>
        <v/>
      </c>
    </row>
    <row r="847" spans="18:18" x14ac:dyDescent="0.25">
      <c r="R847" s="2" t="str">
        <f t="shared" si="27"/>
        <v/>
      </c>
    </row>
    <row r="848" spans="18:18" x14ac:dyDescent="0.25">
      <c r="R848" s="2" t="str">
        <f t="shared" si="27"/>
        <v/>
      </c>
    </row>
    <row r="849" spans="18:18" x14ac:dyDescent="0.25">
      <c r="R849" s="2" t="str">
        <f t="shared" si="27"/>
        <v/>
      </c>
    </row>
    <row r="850" spans="18:18" x14ac:dyDescent="0.25">
      <c r="R850" s="2" t="str">
        <f t="shared" si="27"/>
        <v/>
      </c>
    </row>
    <row r="851" spans="18:18" x14ac:dyDescent="0.25">
      <c r="R851" s="2" t="str">
        <f t="shared" si="27"/>
        <v/>
      </c>
    </row>
    <row r="852" spans="18:18" x14ac:dyDescent="0.25">
      <c r="R852" s="2" t="str">
        <f t="shared" si="27"/>
        <v/>
      </c>
    </row>
    <row r="853" spans="18:18" x14ac:dyDescent="0.25">
      <c r="R853" s="2" t="str">
        <f t="shared" si="27"/>
        <v/>
      </c>
    </row>
    <row r="854" spans="18:18" x14ac:dyDescent="0.25">
      <c r="R854" s="2" t="str">
        <f t="shared" si="27"/>
        <v/>
      </c>
    </row>
    <row r="855" spans="18:18" x14ac:dyDescent="0.25">
      <c r="R855" s="2" t="str">
        <f t="shared" si="27"/>
        <v/>
      </c>
    </row>
    <row r="856" spans="18:18" x14ac:dyDescent="0.25">
      <c r="R856" s="2" t="str">
        <f t="shared" si="27"/>
        <v/>
      </c>
    </row>
    <row r="857" spans="18:18" x14ac:dyDescent="0.25">
      <c r="R857" s="2" t="str">
        <f t="shared" si="27"/>
        <v/>
      </c>
    </row>
    <row r="858" spans="18:18" x14ac:dyDescent="0.25">
      <c r="R858" s="2" t="str">
        <f t="shared" si="27"/>
        <v/>
      </c>
    </row>
    <row r="859" spans="18:18" x14ac:dyDescent="0.25">
      <c r="R859" s="2" t="str">
        <f t="shared" si="27"/>
        <v/>
      </c>
    </row>
    <row r="860" spans="18:18" x14ac:dyDescent="0.25">
      <c r="R860" s="2" t="str">
        <f t="shared" si="27"/>
        <v/>
      </c>
    </row>
    <row r="861" spans="18:18" x14ac:dyDescent="0.25">
      <c r="R861" s="2" t="str">
        <f t="shared" si="27"/>
        <v/>
      </c>
    </row>
    <row r="862" spans="18:18" x14ac:dyDescent="0.25">
      <c r="R862" s="2" t="str">
        <f t="shared" si="27"/>
        <v/>
      </c>
    </row>
    <row r="863" spans="18:18" x14ac:dyDescent="0.25">
      <c r="R863" s="2" t="str">
        <f t="shared" si="27"/>
        <v/>
      </c>
    </row>
    <row r="864" spans="18:18" x14ac:dyDescent="0.25">
      <c r="R864" s="2" t="str">
        <f t="shared" si="27"/>
        <v/>
      </c>
    </row>
    <row r="865" spans="18:18" x14ac:dyDescent="0.25">
      <c r="R865" s="2" t="str">
        <f t="shared" si="27"/>
        <v/>
      </c>
    </row>
    <row r="866" spans="18:18" x14ac:dyDescent="0.25">
      <c r="R866" s="2" t="str">
        <f t="shared" si="27"/>
        <v/>
      </c>
    </row>
    <row r="867" spans="18:18" x14ac:dyDescent="0.25">
      <c r="R867" s="2" t="str">
        <f t="shared" si="27"/>
        <v/>
      </c>
    </row>
    <row r="868" spans="18:18" x14ac:dyDescent="0.25">
      <c r="R868" s="2" t="str">
        <f t="shared" si="27"/>
        <v/>
      </c>
    </row>
    <row r="869" spans="18:18" x14ac:dyDescent="0.25">
      <c r="R869" s="2" t="str">
        <f t="shared" si="27"/>
        <v/>
      </c>
    </row>
    <row r="870" spans="18:18" x14ac:dyDescent="0.25">
      <c r="R870" s="2" t="str">
        <f t="shared" si="27"/>
        <v/>
      </c>
    </row>
    <row r="871" spans="18:18" x14ac:dyDescent="0.25">
      <c r="R871" s="2" t="str">
        <f t="shared" si="27"/>
        <v/>
      </c>
    </row>
    <row r="872" spans="18:18" x14ac:dyDescent="0.25">
      <c r="R872" s="2" t="str">
        <f t="shared" si="27"/>
        <v/>
      </c>
    </row>
    <row r="873" spans="18:18" x14ac:dyDescent="0.25">
      <c r="R873" s="2" t="str">
        <f t="shared" si="27"/>
        <v/>
      </c>
    </row>
    <row r="874" spans="18:18" x14ac:dyDescent="0.25">
      <c r="R874" s="2" t="str">
        <f t="shared" si="27"/>
        <v/>
      </c>
    </row>
    <row r="875" spans="18:18" x14ac:dyDescent="0.25">
      <c r="R875" s="2" t="str">
        <f t="shared" si="27"/>
        <v/>
      </c>
    </row>
    <row r="876" spans="18:18" x14ac:dyDescent="0.25">
      <c r="R876" s="2" t="str">
        <f t="shared" si="27"/>
        <v/>
      </c>
    </row>
    <row r="877" spans="18:18" x14ac:dyDescent="0.25">
      <c r="R877" s="2" t="str">
        <f t="shared" si="27"/>
        <v/>
      </c>
    </row>
    <row r="878" spans="18:18" x14ac:dyDescent="0.25">
      <c r="R878" s="2" t="str">
        <f t="shared" si="27"/>
        <v/>
      </c>
    </row>
    <row r="879" spans="18:18" x14ac:dyDescent="0.25">
      <c r="R879" s="2" t="str">
        <f t="shared" si="27"/>
        <v/>
      </c>
    </row>
    <row r="880" spans="18:18" x14ac:dyDescent="0.25">
      <c r="R880" s="2" t="str">
        <f t="shared" si="27"/>
        <v/>
      </c>
    </row>
    <row r="881" spans="18:18" x14ac:dyDescent="0.25">
      <c r="R881" s="2" t="str">
        <f t="shared" si="27"/>
        <v/>
      </c>
    </row>
    <row r="882" spans="18:18" x14ac:dyDescent="0.25">
      <c r="R882" s="2" t="str">
        <f t="shared" si="27"/>
        <v/>
      </c>
    </row>
    <row r="883" spans="18:18" x14ac:dyDescent="0.25">
      <c r="R883" s="2" t="str">
        <f t="shared" si="27"/>
        <v/>
      </c>
    </row>
    <row r="884" spans="18:18" x14ac:dyDescent="0.25">
      <c r="R884" s="2" t="str">
        <f t="shared" si="27"/>
        <v/>
      </c>
    </row>
    <row r="885" spans="18:18" x14ac:dyDescent="0.25">
      <c r="R885" s="2" t="str">
        <f t="shared" si="27"/>
        <v/>
      </c>
    </row>
    <row r="886" spans="18:18" x14ac:dyDescent="0.25">
      <c r="R886" s="2" t="str">
        <f t="shared" si="27"/>
        <v/>
      </c>
    </row>
    <row r="887" spans="18:18" x14ac:dyDescent="0.25">
      <c r="R887" s="2" t="str">
        <f t="shared" si="27"/>
        <v/>
      </c>
    </row>
    <row r="888" spans="18:18" x14ac:dyDescent="0.25">
      <c r="R888" s="2" t="str">
        <f t="shared" si="27"/>
        <v/>
      </c>
    </row>
    <row r="889" spans="18:18" x14ac:dyDescent="0.25">
      <c r="R889" s="2" t="str">
        <f t="shared" si="27"/>
        <v/>
      </c>
    </row>
    <row r="890" spans="18:18" x14ac:dyDescent="0.25">
      <c r="R890" s="2" t="str">
        <f t="shared" si="27"/>
        <v/>
      </c>
    </row>
    <row r="891" spans="18:18" x14ac:dyDescent="0.25">
      <c r="R891" s="2" t="str">
        <f t="shared" si="27"/>
        <v/>
      </c>
    </row>
    <row r="892" spans="18:18" x14ac:dyDescent="0.25">
      <c r="R892" s="2" t="str">
        <f t="shared" si="27"/>
        <v/>
      </c>
    </row>
    <row r="893" spans="18:18" x14ac:dyDescent="0.25">
      <c r="R893" s="2" t="str">
        <f t="shared" si="27"/>
        <v/>
      </c>
    </row>
    <row r="894" spans="18:18" x14ac:dyDescent="0.25">
      <c r="R894" s="2" t="str">
        <f t="shared" si="27"/>
        <v/>
      </c>
    </row>
    <row r="895" spans="18:18" x14ac:dyDescent="0.25">
      <c r="R895" s="2" t="str">
        <f t="shared" si="27"/>
        <v/>
      </c>
    </row>
    <row r="896" spans="18:18" x14ac:dyDescent="0.25">
      <c r="R896" s="2" t="str">
        <f t="shared" si="27"/>
        <v/>
      </c>
    </row>
    <row r="897" spans="18:18" x14ac:dyDescent="0.25">
      <c r="R897" s="2" t="str">
        <f t="shared" si="27"/>
        <v/>
      </c>
    </row>
    <row r="898" spans="18:18" x14ac:dyDescent="0.25">
      <c r="R898" s="2" t="str">
        <f t="shared" si="27"/>
        <v/>
      </c>
    </row>
    <row r="899" spans="18:18" x14ac:dyDescent="0.25">
      <c r="R899" s="2" t="str">
        <f t="shared" ref="R899:R962" si="28">TRIM(IFERROR(_xlfn.TEXTAFTER(E899, ";", -1), E899))</f>
        <v/>
      </c>
    </row>
    <row r="900" spans="18:18" x14ac:dyDescent="0.25">
      <c r="R900" s="2" t="str">
        <f t="shared" si="28"/>
        <v/>
      </c>
    </row>
    <row r="901" spans="18:18" x14ac:dyDescent="0.25">
      <c r="R901" s="2" t="str">
        <f t="shared" si="28"/>
        <v/>
      </c>
    </row>
    <row r="902" spans="18:18" x14ac:dyDescent="0.25">
      <c r="R902" s="2" t="str">
        <f t="shared" si="28"/>
        <v/>
      </c>
    </row>
    <row r="903" spans="18:18" x14ac:dyDescent="0.25">
      <c r="R903" s="2" t="str">
        <f t="shared" si="28"/>
        <v/>
      </c>
    </row>
    <row r="904" spans="18:18" x14ac:dyDescent="0.25">
      <c r="R904" s="2" t="str">
        <f t="shared" si="28"/>
        <v/>
      </c>
    </row>
    <row r="905" spans="18:18" x14ac:dyDescent="0.25">
      <c r="R905" s="2" t="str">
        <f t="shared" si="28"/>
        <v/>
      </c>
    </row>
    <row r="906" spans="18:18" x14ac:dyDescent="0.25">
      <c r="R906" s="2" t="str">
        <f t="shared" si="28"/>
        <v/>
      </c>
    </row>
    <row r="907" spans="18:18" x14ac:dyDescent="0.25">
      <c r="R907" s="2" t="str">
        <f t="shared" si="28"/>
        <v/>
      </c>
    </row>
    <row r="908" spans="18:18" x14ac:dyDescent="0.25">
      <c r="R908" s="2" t="str">
        <f t="shared" si="28"/>
        <v/>
      </c>
    </row>
    <row r="909" spans="18:18" x14ac:dyDescent="0.25">
      <c r="R909" s="2" t="str">
        <f t="shared" si="28"/>
        <v/>
      </c>
    </row>
    <row r="910" spans="18:18" x14ac:dyDescent="0.25">
      <c r="R910" s="2" t="str">
        <f t="shared" si="28"/>
        <v/>
      </c>
    </row>
    <row r="911" spans="18:18" x14ac:dyDescent="0.25">
      <c r="R911" s="2" t="str">
        <f t="shared" si="28"/>
        <v/>
      </c>
    </row>
    <row r="912" spans="18:18" x14ac:dyDescent="0.25">
      <c r="R912" s="2" t="str">
        <f t="shared" si="28"/>
        <v/>
      </c>
    </row>
    <row r="913" spans="18:18" x14ac:dyDescent="0.25">
      <c r="R913" s="2" t="str">
        <f t="shared" si="28"/>
        <v/>
      </c>
    </row>
    <row r="914" spans="18:18" x14ac:dyDescent="0.25">
      <c r="R914" s="2" t="str">
        <f t="shared" si="28"/>
        <v/>
      </c>
    </row>
    <row r="915" spans="18:18" x14ac:dyDescent="0.25">
      <c r="R915" s="2" t="str">
        <f t="shared" si="28"/>
        <v/>
      </c>
    </row>
    <row r="916" spans="18:18" x14ac:dyDescent="0.25">
      <c r="R916" s="2" t="str">
        <f t="shared" si="28"/>
        <v/>
      </c>
    </row>
    <row r="917" spans="18:18" x14ac:dyDescent="0.25">
      <c r="R917" s="2" t="str">
        <f t="shared" si="28"/>
        <v/>
      </c>
    </row>
    <row r="918" spans="18:18" x14ac:dyDescent="0.25">
      <c r="R918" s="2" t="str">
        <f t="shared" si="28"/>
        <v/>
      </c>
    </row>
    <row r="919" spans="18:18" x14ac:dyDescent="0.25">
      <c r="R919" s="2" t="str">
        <f t="shared" si="28"/>
        <v/>
      </c>
    </row>
    <row r="920" spans="18:18" x14ac:dyDescent="0.25">
      <c r="R920" s="2" t="str">
        <f t="shared" si="28"/>
        <v/>
      </c>
    </row>
    <row r="921" spans="18:18" x14ac:dyDescent="0.25">
      <c r="R921" s="2" t="str">
        <f t="shared" si="28"/>
        <v/>
      </c>
    </row>
    <row r="922" spans="18:18" x14ac:dyDescent="0.25">
      <c r="R922" s="2" t="str">
        <f t="shared" si="28"/>
        <v/>
      </c>
    </row>
    <row r="923" spans="18:18" x14ac:dyDescent="0.25">
      <c r="R923" s="2" t="str">
        <f t="shared" si="28"/>
        <v/>
      </c>
    </row>
    <row r="924" spans="18:18" x14ac:dyDescent="0.25">
      <c r="R924" s="2" t="str">
        <f t="shared" si="28"/>
        <v/>
      </c>
    </row>
    <row r="925" spans="18:18" x14ac:dyDescent="0.25">
      <c r="R925" s="2" t="str">
        <f t="shared" si="28"/>
        <v/>
      </c>
    </row>
    <row r="926" spans="18:18" x14ac:dyDescent="0.25">
      <c r="R926" s="2" t="str">
        <f t="shared" si="28"/>
        <v/>
      </c>
    </row>
    <row r="927" spans="18:18" x14ac:dyDescent="0.25">
      <c r="R927" s="2" t="str">
        <f t="shared" si="28"/>
        <v/>
      </c>
    </row>
    <row r="928" spans="18:18" x14ac:dyDescent="0.25">
      <c r="R928" s="2" t="str">
        <f t="shared" si="28"/>
        <v/>
      </c>
    </row>
    <row r="929" spans="18:18" x14ac:dyDescent="0.25">
      <c r="R929" s="2" t="str">
        <f t="shared" si="28"/>
        <v/>
      </c>
    </row>
    <row r="930" spans="18:18" x14ac:dyDescent="0.25">
      <c r="R930" s="2" t="str">
        <f t="shared" si="28"/>
        <v/>
      </c>
    </row>
    <row r="931" spans="18:18" x14ac:dyDescent="0.25">
      <c r="R931" s="2" t="str">
        <f t="shared" si="28"/>
        <v/>
      </c>
    </row>
    <row r="932" spans="18:18" x14ac:dyDescent="0.25">
      <c r="R932" s="2" t="str">
        <f t="shared" si="28"/>
        <v/>
      </c>
    </row>
    <row r="933" spans="18:18" x14ac:dyDescent="0.25">
      <c r="R933" s="2" t="str">
        <f t="shared" si="28"/>
        <v/>
      </c>
    </row>
    <row r="934" spans="18:18" x14ac:dyDescent="0.25">
      <c r="R934" s="2" t="str">
        <f t="shared" si="28"/>
        <v/>
      </c>
    </row>
    <row r="935" spans="18:18" x14ac:dyDescent="0.25">
      <c r="R935" s="2" t="str">
        <f t="shared" si="28"/>
        <v/>
      </c>
    </row>
    <row r="936" spans="18:18" x14ac:dyDescent="0.25">
      <c r="R936" s="2" t="str">
        <f t="shared" si="28"/>
        <v/>
      </c>
    </row>
    <row r="937" spans="18:18" x14ac:dyDescent="0.25">
      <c r="R937" s="2" t="str">
        <f t="shared" si="28"/>
        <v/>
      </c>
    </row>
    <row r="938" spans="18:18" x14ac:dyDescent="0.25">
      <c r="R938" s="2" t="str">
        <f t="shared" si="28"/>
        <v/>
      </c>
    </row>
    <row r="939" spans="18:18" x14ac:dyDescent="0.25">
      <c r="R939" s="2" t="str">
        <f t="shared" si="28"/>
        <v/>
      </c>
    </row>
    <row r="940" spans="18:18" x14ac:dyDescent="0.25">
      <c r="R940" s="2" t="str">
        <f t="shared" si="28"/>
        <v/>
      </c>
    </row>
    <row r="941" spans="18:18" x14ac:dyDescent="0.25">
      <c r="R941" s="2" t="str">
        <f t="shared" si="28"/>
        <v/>
      </c>
    </row>
    <row r="942" spans="18:18" x14ac:dyDescent="0.25">
      <c r="R942" s="2" t="str">
        <f t="shared" si="28"/>
        <v/>
      </c>
    </row>
    <row r="943" spans="18:18" x14ac:dyDescent="0.25">
      <c r="R943" s="2" t="str">
        <f t="shared" si="28"/>
        <v/>
      </c>
    </row>
    <row r="944" spans="18:18" x14ac:dyDescent="0.25">
      <c r="R944" s="2" t="str">
        <f t="shared" si="28"/>
        <v/>
      </c>
    </row>
    <row r="945" spans="18:18" x14ac:dyDescent="0.25">
      <c r="R945" s="2" t="str">
        <f t="shared" si="28"/>
        <v/>
      </c>
    </row>
    <row r="946" spans="18:18" x14ac:dyDescent="0.25">
      <c r="R946" s="2" t="str">
        <f t="shared" si="28"/>
        <v/>
      </c>
    </row>
    <row r="947" spans="18:18" x14ac:dyDescent="0.25">
      <c r="R947" s="2" t="str">
        <f t="shared" si="28"/>
        <v/>
      </c>
    </row>
    <row r="948" spans="18:18" x14ac:dyDescent="0.25">
      <c r="R948" s="2" t="str">
        <f t="shared" si="28"/>
        <v/>
      </c>
    </row>
    <row r="949" spans="18:18" x14ac:dyDescent="0.25">
      <c r="R949" s="2" t="str">
        <f t="shared" si="28"/>
        <v/>
      </c>
    </row>
    <row r="950" spans="18:18" x14ac:dyDescent="0.25">
      <c r="R950" s="2" t="str">
        <f t="shared" si="28"/>
        <v/>
      </c>
    </row>
    <row r="951" spans="18:18" x14ac:dyDescent="0.25">
      <c r="R951" s="2" t="str">
        <f t="shared" si="28"/>
        <v/>
      </c>
    </row>
    <row r="952" spans="18:18" x14ac:dyDescent="0.25">
      <c r="R952" s="2" t="str">
        <f t="shared" si="28"/>
        <v/>
      </c>
    </row>
    <row r="953" spans="18:18" x14ac:dyDescent="0.25">
      <c r="R953" s="2" t="str">
        <f t="shared" si="28"/>
        <v/>
      </c>
    </row>
    <row r="954" spans="18:18" x14ac:dyDescent="0.25">
      <c r="R954" s="2" t="str">
        <f t="shared" si="28"/>
        <v/>
      </c>
    </row>
    <row r="955" spans="18:18" x14ac:dyDescent="0.25">
      <c r="R955" s="2" t="str">
        <f t="shared" si="28"/>
        <v/>
      </c>
    </row>
    <row r="956" spans="18:18" x14ac:dyDescent="0.25">
      <c r="R956" s="2" t="str">
        <f t="shared" si="28"/>
        <v/>
      </c>
    </row>
    <row r="957" spans="18:18" x14ac:dyDescent="0.25">
      <c r="R957" s="2" t="str">
        <f t="shared" si="28"/>
        <v/>
      </c>
    </row>
    <row r="958" spans="18:18" x14ac:dyDescent="0.25">
      <c r="R958" s="2" t="str">
        <f t="shared" si="28"/>
        <v/>
      </c>
    </row>
    <row r="959" spans="18:18" x14ac:dyDescent="0.25">
      <c r="R959" s="2" t="str">
        <f t="shared" si="28"/>
        <v/>
      </c>
    </row>
    <row r="960" spans="18:18" x14ac:dyDescent="0.25">
      <c r="R960" s="2" t="str">
        <f t="shared" si="28"/>
        <v/>
      </c>
    </row>
    <row r="961" spans="18:18" x14ac:dyDescent="0.25">
      <c r="R961" s="2" t="str">
        <f t="shared" si="28"/>
        <v/>
      </c>
    </row>
    <row r="962" spans="18:18" x14ac:dyDescent="0.25">
      <c r="R962" s="2" t="str">
        <f t="shared" si="28"/>
        <v/>
      </c>
    </row>
    <row r="963" spans="18:18" x14ac:dyDescent="0.25">
      <c r="R963" s="2" t="str">
        <f t="shared" ref="R963:R1026" si="29">TRIM(IFERROR(_xlfn.TEXTAFTER(E963, ";", -1), E963))</f>
        <v/>
      </c>
    </row>
    <row r="964" spans="18:18" x14ac:dyDescent="0.25">
      <c r="R964" s="2" t="str">
        <f t="shared" si="29"/>
        <v/>
      </c>
    </row>
    <row r="965" spans="18:18" x14ac:dyDescent="0.25">
      <c r="R965" s="2" t="str">
        <f t="shared" si="29"/>
        <v/>
      </c>
    </row>
    <row r="966" spans="18:18" x14ac:dyDescent="0.25">
      <c r="R966" s="2" t="str">
        <f t="shared" si="29"/>
        <v/>
      </c>
    </row>
    <row r="967" spans="18:18" x14ac:dyDescent="0.25">
      <c r="R967" s="2" t="str">
        <f t="shared" si="29"/>
        <v/>
      </c>
    </row>
    <row r="968" spans="18:18" x14ac:dyDescent="0.25">
      <c r="R968" s="2" t="str">
        <f t="shared" si="29"/>
        <v/>
      </c>
    </row>
    <row r="969" spans="18:18" x14ac:dyDescent="0.25">
      <c r="R969" s="2" t="str">
        <f t="shared" si="29"/>
        <v/>
      </c>
    </row>
    <row r="970" spans="18:18" x14ac:dyDescent="0.25">
      <c r="R970" s="2" t="str">
        <f t="shared" si="29"/>
        <v/>
      </c>
    </row>
    <row r="971" spans="18:18" x14ac:dyDescent="0.25">
      <c r="R971" s="2" t="str">
        <f t="shared" si="29"/>
        <v/>
      </c>
    </row>
    <row r="972" spans="18:18" x14ac:dyDescent="0.25">
      <c r="R972" s="2" t="str">
        <f t="shared" si="29"/>
        <v/>
      </c>
    </row>
    <row r="973" spans="18:18" x14ac:dyDescent="0.25">
      <c r="R973" s="2" t="str">
        <f t="shared" si="29"/>
        <v/>
      </c>
    </row>
    <row r="974" spans="18:18" x14ac:dyDescent="0.25">
      <c r="R974" s="2" t="str">
        <f t="shared" si="29"/>
        <v/>
      </c>
    </row>
    <row r="975" spans="18:18" x14ac:dyDescent="0.25">
      <c r="R975" s="2" t="str">
        <f t="shared" si="29"/>
        <v/>
      </c>
    </row>
    <row r="976" spans="18:18" x14ac:dyDescent="0.25">
      <c r="R976" s="2" t="str">
        <f t="shared" si="29"/>
        <v/>
      </c>
    </row>
    <row r="977" spans="18:18" x14ac:dyDescent="0.25">
      <c r="R977" s="2" t="str">
        <f t="shared" si="29"/>
        <v/>
      </c>
    </row>
    <row r="978" spans="18:18" x14ac:dyDescent="0.25">
      <c r="R978" s="2" t="str">
        <f t="shared" si="29"/>
        <v/>
      </c>
    </row>
    <row r="979" spans="18:18" x14ac:dyDescent="0.25">
      <c r="R979" s="2" t="str">
        <f t="shared" si="29"/>
        <v/>
      </c>
    </row>
    <row r="980" spans="18:18" x14ac:dyDescent="0.25">
      <c r="R980" s="2" t="str">
        <f t="shared" si="29"/>
        <v/>
      </c>
    </row>
    <row r="981" spans="18:18" x14ac:dyDescent="0.25">
      <c r="R981" s="2" t="str">
        <f t="shared" si="29"/>
        <v/>
      </c>
    </row>
    <row r="982" spans="18:18" x14ac:dyDescent="0.25">
      <c r="R982" s="2" t="str">
        <f t="shared" si="29"/>
        <v/>
      </c>
    </row>
    <row r="983" spans="18:18" x14ac:dyDescent="0.25">
      <c r="R983" s="2" t="str">
        <f t="shared" si="29"/>
        <v/>
      </c>
    </row>
    <row r="984" spans="18:18" x14ac:dyDescent="0.25">
      <c r="R984" s="2" t="str">
        <f t="shared" si="29"/>
        <v/>
      </c>
    </row>
    <row r="985" spans="18:18" x14ac:dyDescent="0.25">
      <c r="R985" s="2" t="str">
        <f t="shared" si="29"/>
        <v/>
      </c>
    </row>
    <row r="986" spans="18:18" x14ac:dyDescent="0.25">
      <c r="R986" s="2" t="str">
        <f t="shared" si="29"/>
        <v/>
      </c>
    </row>
    <row r="987" spans="18:18" x14ac:dyDescent="0.25">
      <c r="R987" s="2" t="str">
        <f t="shared" si="29"/>
        <v/>
      </c>
    </row>
    <row r="988" spans="18:18" x14ac:dyDescent="0.25">
      <c r="R988" s="2" t="str">
        <f t="shared" si="29"/>
        <v/>
      </c>
    </row>
    <row r="989" spans="18:18" x14ac:dyDescent="0.25">
      <c r="R989" s="2" t="str">
        <f t="shared" si="29"/>
        <v/>
      </c>
    </row>
    <row r="990" spans="18:18" x14ac:dyDescent="0.25">
      <c r="R990" s="2" t="str">
        <f t="shared" si="29"/>
        <v/>
      </c>
    </row>
    <row r="991" spans="18:18" x14ac:dyDescent="0.25">
      <c r="R991" s="2" t="str">
        <f t="shared" si="29"/>
        <v/>
      </c>
    </row>
    <row r="992" spans="18:18" x14ac:dyDescent="0.25">
      <c r="R992" s="2" t="str">
        <f t="shared" si="29"/>
        <v/>
      </c>
    </row>
    <row r="993" spans="18:18" x14ac:dyDescent="0.25">
      <c r="R993" s="2" t="str">
        <f t="shared" si="29"/>
        <v/>
      </c>
    </row>
    <row r="994" spans="18:18" x14ac:dyDescent="0.25">
      <c r="R994" s="2" t="str">
        <f t="shared" si="29"/>
        <v/>
      </c>
    </row>
    <row r="995" spans="18:18" x14ac:dyDescent="0.25">
      <c r="R995" s="2" t="str">
        <f t="shared" si="29"/>
        <v/>
      </c>
    </row>
    <row r="996" spans="18:18" x14ac:dyDescent="0.25">
      <c r="R996" s="2" t="str">
        <f t="shared" si="29"/>
        <v/>
      </c>
    </row>
    <row r="997" spans="18:18" x14ac:dyDescent="0.25">
      <c r="R997" s="2" t="str">
        <f t="shared" si="29"/>
        <v/>
      </c>
    </row>
    <row r="998" spans="18:18" x14ac:dyDescent="0.25">
      <c r="R998" s="2" t="str">
        <f t="shared" si="29"/>
        <v/>
      </c>
    </row>
    <row r="999" spans="18:18" x14ac:dyDescent="0.25">
      <c r="R999" s="2" t="str">
        <f t="shared" si="29"/>
        <v/>
      </c>
    </row>
    <row r="1000" spans="18:18" x14ac:dyDescent="0.25">
      <c r="R1000" s="2" t="str">
        <f t="shared" si="29"/>
        <v/>
      </c>
    </row>
    <row r="1001" spans="18:18" x14ac:dyDescent="0.25">
      <c r="R1001" s="2" t="str">
        <f t="shared" si="29"/>
        <v/>
      </c>
    </row>
    <row r="1002" spans="18:18" x14ac:dyDescent="0.25">
      <c r="R1002" s="2" t="str">
        <f t="shared" si="29"/>
        <v/>
      </c>
    </row>
    <row r="1003" spans="18:18" x14ac:dyDescent="0.25">
      <c r="R1003" s="2" t="str">
        <f t="shared" si="29"/>
        <v/>
      </c>
    </row>
    <row r="1004" spans="18:18" x14ac:dyDescent="0.25">
      <c r="R1004" s="2" t="str">
        <f t="shared" si="29"/>
        <v/>
      </c>
    </row>
    <row r="1005" spans="18:18" x14ac:dyDescent="0.25">
      <c r="R1005" s="2" t="str">
        <f t="shared" si="29"/>
        <v/>
      </c>
    </row>
    <row r="1006" spans="18:18" x14ac:dyDescent="0.25">
      <c r="R1006" s="2" t="str">
        <f t="shared" si="29"/>
        <v/>
      </c>
    </row>
    <row r="1007" spans="18:18" x14ac:dyDescent="0.25">
      <c r="R1007" s="2" t="str">
        <f t="shared" si="29"/>
        <v/>
      </c>
    </row>
    <row r="1008" spans="18:18" x14ac:dyDescent="0.25">
      <c r="R1008" s="2" t="str">
        <f t="shared" si="29"/>
        <v/>
      </c>
    </row>
    <row r="1009" spans="18:18" x14ac:dyDescent="0.25">
      <c r="R1009" s="2" t="str">
        <f t="shared" si="29"/>
        <v/>
      </c>
    </row>
    <row r="1010" spans="18:18" x14ac:dyDescent="0.25">
      <c r="R1010" s="2" t="str">
        <f t="shared" si="29"/>
        <v/>
      </c>
    </row>
    <row r="1011" spans="18:18" x14ac:dyDescent="0.25">
      <c r="R1011" s="2" t="str">
        <f t="shared" si="29"/>
        <v/>
      </c>
    </row>
    <row r="1012" spans="18:18" x14ac:dyDescent="0.25">
      <c r="R1012" s="2" t="str">
        <f t="shared" si="29"/>
        <v/>
      </c>
    </row>
    <row r="1013" spans="18:18" x14ac:dyDescent="0.25">
      <c r="R1013" s="2" t="str">
        <f t="shared" si="29"/>
        <v/>
      </c>
    </row>
    <row r="1014" spans="18:18" x14ac:dyDescent="0.25">
      <c r="R1014" s="2" t="str">
        <f t="shared" si="29"/>
        <v/>
      </c>
    </row>
    <row r="1015" spans="18:18" x14ac:dyDescent="0.25">
      <c r="R1015" s="2" t="str">
        <f t="shared" si="29"/>
        <v/>
      </c>
    </row>
    <row r="1016" spans="18:18" x14ac:dyDescent="0.25">
      <c r="R1016" s="2" t="str">
        <f t="shared" si="29"/>
        <v/>
      </c>
    </row>
    <row r="1017" spans="18:18" x14ac:dyDescent="0.25">
      <c r="R1017" s="2" t="str">
        <f t="shared" si="29"/>
        <v/>
      </c>
    </row>
    <row r="1018" spans="18:18" x14ac:dyDescent="0.25">
      <c r="R1018" s="2" t="str">
        <f t="shared" si="29"/>
        <v/>
      </c>
    </row>
    <row r="1019" spans="18:18" x14ac:dyDescent="0.25">
      <c r="R1019" s="2" t="str">
        <f t="shared" si="29"/>
        <v/>
      </c>
    </row>
    <row r="1020" spans="18:18" x14ac:dyDescent="0.25">
      <c r="R1020" s="2" t="str">
        <f t="shared" si="29"/>
        <v/>
      </c>
    </row>
    <row r="1021" spans="18:18" x14ac:dyDescent="0.25">
      <c r="R1021" s="2" t="str">
        <f t="shared" si="29"/>
        <v/>
      </c>
    </row>
    <row r="1022" spans="18:18" x14ac:dyDescent="0.25">
      <c r="R1022" s="2" t="str">
        <f t="shared" si="29"/>
        <v/>
      </c>
    </row>
    <row r="1023" spans="18:18" x14ac:dyDescent="0.25">
      <c r="R1023" s="2" t="str">
        <f t="shared" si="29"/>
        <v/>
      </c>
    </row>
    <row r="1024" spans="18:18" x14ac:dyDescent="0.25">
      <c r="R1024" s="2" t="str">
        <f t="shared" si="29"/>
        <v/>
      </c>
    </row>
    <row r="1025" spans="18:18" x14ac:dyDescent="0.25">
      <c r="R1025" s="2" t="str">
        <f t="shared" si="29"/>
        <v/>
      </c>
    </row>
    <row r="1026" spans="18:18" x14ac:dyDescent="0.25">
      <c r="R1026" s="2" t="str">
        <f t="shared" si="29"/>
        <v/>
      </c>
    </row>
    <row r="1027" spans="18:18" x14ac:dyDescent="0.25">
      <c r="R1027" s="2" t="str">
        <f t="shared" ref="R1027:R1090" si="30">TRIM(IFERROR(_xlfn.TEXTAFTER(E1027, ";", -1), E1027))</f>
        <v/>
      </c>
    </row>
    <row r="1028" spans="18:18" x14ac:dyDescent="0.25">
      <c r="R1028" s="2" t="str">
        <f t="shared" si="30"/>
        <v/>
      </c>
    </row>
    <row r="1029" spans="18:18" x14ac:dyDescent="0.25">
      <c r="R1029" s="2" t="str">
        <f t="shared" si="30"/>
        <v/>
      </c>
    </row>
    <row r="1030" spans="18:18" x14ac:dyDescent="0.25">
      <c r="R1030" s="2" t="str">
        <f t="shared" si="30"/>
        <v/>
      </c>
    </row>
    <row r="1031" spans="18:18" x14ac:dyDescent="0.25">
      <c r="R1031" s="2" t="str">
        <f t="shared" si="30"/>
        <v/>
      </c>
    </row>
    <row r="1032" spans="18:18" x14ac:dyDescent="0.25">
      <c r="R1032" s="2" t="str">
        <f t="shared" si="30"/>
        <v/>
      </c>
    </row>
    <row r="1033" spans="18:18" x14ac:dyDescent="0.25">
      <c r="R1033" s="2" t="str">
        <f t="shared" si="30"/>
        <v/>
      </c>
    </row>
    <row r="1034" spans="18:18" x14ac:dyDescent="0.25">
      <c r="R1034" s="2" t="str">
        <f t="shared" si="30"/>
        <v/>
      </c>
    </row>
    <row r="1035" spans="18:18" x14ac:dyDescent="0.25">
      <c r="R1035" s="2" t="str">
        <f t="shared" si="30"/>
        <v/>
      </c>
    </row>
    <row r="1036" spans="18:18" x14ac:dyDescent="0.25">
      <c r="R1036" s="2" t="str">
        <f t="shared" si="30"/>
        <v/>
      </c>
    </row>
    <row r="1037" spans="18:18" x14ac:dyDescent="0.25">
      <c r="R1037" s="2" t="str">
        <f t="shared" si="30"/>
        <v/>
      </c>
    </row>
    <row r="1038" spans="18:18" x14ac:dyDescent="0.25">
      <c r="R1038" s="2" t="str">
        <f t="shared" si="30"/>
        <v/>
      </c>
    </row>
    <row r="1039" spans="18:18" x14ac:dyDescent="0.25">
      <c r="R1039" s="2" t="str">
        <f t="shared" si="30"/>
        <v/>
      </c>
    </row>
    <row r="1040" spans="18:18" x14ac:dyDescent="0.25">
      <c r="R1040" s="2" t="str">
        <f t="shared" si="30"/>
        <v/>
      </c>
    </row>
    <row r="1041" spans="18:18" x14ac:dyDescent="0.25">
      <c r="R1041" s="2" t="str">
        <f t="shared" si="30"/>
        <v/>
      </c>
    </row>
    <row r="1042" spans="18:18" x14ac:dyDescent="0.25">
      <c r="R1042" s="2" t="str">
        <f t="shared" si="30"/>
        <v/>
      </c>
    </row>
    <row r="1043" spans="18:18" x14ac:dyDescent="0.25">
      <c r="R1043" s="2" t="str">
        <f t="shared" si="30"/>
        <v/>
      </c>
    </row>
    <row r="1044" spans="18:18" x14ac:dyDescent="0.25">
      <c r="R1044" s="2" t="str">
        <f t="shared" si="30"/>
        <v/>
      </c>
    </row>
    <row r="1045" spans="18:18" x14ac:dyDescent="0.25">
      <c r="R1045" s="2" t="str">
        <f t="shared" si="30"/>
        <v/>
      </c>
    </row>
    <row r="1046" spans="18:18" x14ac:dyDescent="0.25">
      <c r="R1046" s="2" t="str">
        <f t="shared" si="30"/>
        <v/>
      </c>
    </row>
    <row r="1047" spans="18:18" x14ac:dyDescent="0.25">
      <c r="R1047" s="2" t="str">
        <f t="shared" si="30"/>
        <v/>
      </c>
    </row>
    <row r="1048" spans="18:18" x14ac:dyDescent="0.25">
      <c r="R1048" s="2" t="str">
        <f t="shared" si="30"/>
        <v/>
      </c>
    </row>
    <row r="1049" spans="18:18" x14ac:dyDescent="0.25">
      <c r="R1049" s="2" t="str">
        <f t="shared" si="30"/>
        <v/>
      </c>
    </row>
    <row r="1050" spans="18:18" x14ac:dyDescent="0.25">
      <c r="R1050" s="2" t="str">
        <f t="shared" si="30"/>
        <v/>
      </c>
    </row>
    <row r="1051" spans="18:18" x14ac:dyDescent="0.25">
      <c r="R1051" s="2" t="str">
        <f t="shared" si="30"/>
        <v/>
      </c>
    </row>
    <row r="1052" spans="18:18" x14ac:dyDescent="0.25">
      <c r="R1052" s="2" t="str">
        <f t="shared" si="30"/>
        <v/>
      </c>
    </row>
    <row r="1053" spans="18:18" x14ac:dyDescent="0.25">
      <c r="R1053" s="2" t="str">
        <f t="shared" si="30"/>
        <v/>
      </c>
    </row>
    <row r="1054" spans="18:18" x14ac:dyDescent="0.25">
      <c r="R1054" s="2" t="str">
        <f t="shared" si="30"/>
        <v/>
      </c>
    </row>
    <row r="1055" spans="18:18" x14ac:dyDescent="0.25">
      <c r="R1055" s="2" t="str">
        <f t="shared" si="30"/>
        <v/>
      </c>
    </row>
    <row r="1056" spans="18:18" x14ac:dyDescent="0.25">
      <c r="R1056" s="2" t="str">
        <f t="shared" si="30"/>
        <v/>
      </c>
    </row>
    <row r="1057" spans="18:18" x14ac:dyDescent="0.25">
      <c r="R1057" s="2" t="str">
        <f t="shared" si="30"/>
        <v/>
      </c>
    </row>
    <row r="1058" spans="18:18" x14ac:dyDescent="0.25">
      <c r="R1058" s="2" t="str">
        <f t="shared" si="30"/>
        <v/>
      </c>
    </row>
    <row r="1059" spans="18:18" x14ac:dyDescent="0.25">
      <c r="R1059" s="2" t="str">
        <f t="shared" si="30"/>
        <v/>
      </c>
    </row>
    <row r="1060" spans="18:18" x14ac:dyDescent="0.25">
      <c r="R1060" s="2" t="str">
        <f t="shared" si="30"/>
        <v/>
      </c>
    </row>
    <row r="1061" spans="18:18" x14ac:dyDescent="0.25">
      <c r="R1061" s="2" t="str">
        <f t="shared" si="30"/>
        <v/>
      </c>
    </row>
    <row r="1062" spans="18:18" x14ac:dyDescent="0.25">
      <c r="R1062" s="2" t="str">
        <f t="shared" si="30"/>
        <v/>
      </c>
    </row>
    <row r="1063" spans="18:18" x14ac:dyDescent="0.25">
      <c r="R1063" s="2" t="str">
        <f t="shared" si="30"/>
        <v/>
      </c>
    </row>
    <row r="1064" spans="18:18" x14ac:dyDescent="0.25">
      <c r="R1064" s="2" t="str">
        <f t="shared" si="30"/>
        <v/>
      </c>
    </row>
    <row r="1065" spans="18:18" x14ac:dyDescent="0.25">
      <c r="R1065" s="2" t="str">
        <f t="shared" si="30"/>
        <v/>
      </c>
    </row>
    <row r="1066" spans="18:18" x14ac:dyDescent="0.25">
      <c r="R1066" s="2" t="str">
        <f t="shared" si="30"/>
        <v/>
      </c>
    </row>
    <row r="1067" spans="18:18" x14ac:dyDescent="0.25">
      <c r="R1067" s="2" t="str">
        <f t="shared" si="30"/>
        <v/>
      </c>
    </row>
    <row r="1068" spans="18:18" x14ac:dyDescent="0.25">
      <c r="R1068" s="2" t="str">
        <f t="shared" si="30"/>
        <v/>
      </c>
    </row>
    <row r="1069" spans="18:18" x14ac:dyDescent="0.25">
      <c r="R1069" s="2" t="str">
        <f t="shared" si="30"/>
        <v/>
      </c>
    </row>
    <row r="1070" spans="18:18" x14ac:dyDescent="0.25">
      <c r="R1070" s="2" t="str">
        <f t="shared" si="30"/>
        <v/>
      </c>
    </row>
    <row r="1071" spans="18:18" x14ac:dyDescent="0.25">
      <c r="R1071" s="2" t="str">
        <f t="shared" si="30"/>
        <v/>
      </c>
    </row>
    <row r="1072" spans="18:18" x14ac:dyDescent="0.25">
      <c r="R1072" s="2" t="str">
        <f t="shared" si="30"/>
        <v/>
      </c>
    </row>
    <row r="1073" spans="18:18" x14ac:dyDescent="0.25">
      <c r="R1073" s="2" t="str">
        <f t="shared" si="30"/>
        <v/>
      </c>
    </row>
    <row r="1074" spans="18:18" x14ac:dyDescent="0.25">
      <c r="R1074" s="2" t="str">
        <f t="shared" si="30"/>
        <v/>
      </c>
    </row>
    <row r="1075" spans="18:18" x14ac:dyDescent="0.25">
      <c r="R1075" s="2" t="str">
        <f t="shared" si="30"/>
        <v/>
      </c>
    </row>
    <row r="1076" spans="18:18" x14ac:dyDescent="0.25">
      <c r="R1076" s="2" t="str">
        <f t="shared" si="30"/>
        <v/>
      </c>
    </row>
    <row r="1077" spans="18:18" x14ac:dyDescent="0.25">
      <c r="R1077" s="2" t="str">
        <f t="shared" si="30"/>
        <v/>
      </c>
    </row>
    <row r="1078" spans="18:18" x14ac:dyDescent="0.25">
      <c r="R1078" s="2" t="str">
        <f t="shared" si="30"/>
        <v/>
      </c>
    </row>
    <row r="1079" spans="18:18" x14ac:dyDescent="0.25">
      <c r="R1079" s="2" t="str">
        <f t="shared" si="30"/>
        <v/>
      </c>
    </row>
    <row r="1080" spans="18:18" x14ac:dyDescent="0.25">
      <c r="R1080" s="2" t="str">
        <f t="shared" si="30"/>
        <v/>
      </c>
    </row>
    <row r="1081" spans="18:18" x14ac:dyDescent="0.25">
      <c r="R1081" s="2" t="str">
        <f t="shared" si="30"/>
        <v/>
      </c>
    </row>
    <row r="1082" spans="18:18" x14ac:dyDescent="0.25">
      <c r="R1082" s="2" t="str">
        <f t="shared" si="30"/>
        <v/>
      </c>
    </row>
    <row r="1083" spans="18:18" x14ac:dyDescent="0.25">
      <c r="R1083" s="2" t="str">
        <f t="shared" si="30"/>
        <v/>
      </c>
    </row>
    <row r="1084" spans="18:18" x14ac:dyDescent="0.25">
      <c r="R1084" s="2" t="str">
        <f t="shared" si="30"/>
        <v/>
      </c>
    </row>
    <row r="1085" spans="18:18" x14ac:dyDescent="0.25">
      <c r="R1085" s="2" t="str">
        <f t="shared" si="30"/>
        <v/>
      </c>
    </row>
    <row r="1086" spans="18:18" x14ac:dyDescent="0.25">
      <c r="R1086" s="2" t="str">
        <f t="shared" si="30"/>
        <v/>
      </c>
    </row>
    <row r="1087" spans="18:18" x14ac:dyDescent="0.25">
      <c r="R1087" s="2" t="str">
        <f t="shared" si="30"/>
        <v/>
      </c>
    </row>
    <row r="1088" spans="18:18" x14ac:dyDescent="0.25">
      <c r="R1088" s="2" t="str">
        <f t="shared" si="30"/>
        <v/>
      </c>
    </row>
    <row r="1089" spans="18:18" x14ac:dyDescent="0.25">
      <c r="R1089" s="2" t="str">
        <f t="shared" si="30"/>
        <v/>
      </c>
    </row>
    <row r="1090" spans="18:18" x14ac:dyDescent="0.25">
      <c r="R1090" s="2" t="str">
        <f t="shared" si="30"/>
        <v/>
      </c>
    </row>
    <row r="1091" spans="18:18" x14ac:dyDescent="0.25">
      <c r="R1091" s="2" t="str">
        <f t="shared" ref="R1091:R1154" si="31">TRIM(IFERROR(_xlfn.TEXTAFTER(E1091, ";", -1), E1091))</f>
        <v/>
      </c>
    </row>
    <row r="1092" spans="18:18" x14ac:dyDescent="0.25">
      <c r="R1092" s="2" t="str">
        <f t="shared" si="31"/>
        <v/>
      </c>
    </row>
    <row r="1093" spans="18:18" x14ac:dyDescent="0.25">
      <c r="R1093" s="2" t="str">
        <f t="shared" si="31"/>
        <v/>
      </c>
    </row>
    <row r="1094" spans="18:18" x14ac:dyDescent="0.25">
      <c r="R1094" s="2" t="str">
        <f t="shared" si="31"/>
        <v/>
      </c>
    </row>
    <row r="1095" spans="18:18" x14ac:dyDescent="0.25">
      <c r="R1095" s="2" t="str">
        <f t="shared" si="31"/>
        <v/>
      </c>
    </row>
    <row r="1096" spans="18:18" x14ac:dyDescent="0.25">
      <c r="R1096" s="2" t="str">
        <f t="shared" si="31"/>
        <v/>
      </c>
    </row>
    <row r="1097" spans="18:18" x14ac:dyDescent="0.25">
      <c r="R1097" s="2" t="str">
        <f t="shared" si="31"/>
        <v/>
      </c>
    </row>
    <row r="1098" spans="18:18" x14ac:dyDescent="0.25">
      <c r="R1098" s="2" t="str">
        <f t="shared" si="31"/>
        <v/>
      </c>
    </row>
    <row r="1099" spans="18:18" x14ac:dyDescent="0.25">
      <c r="R1099" s="2" t="str">
        <f t="shared" si="31"/>
        <v/>
      </c>
    </row>
    <row r="1100" spans="18:18" x14ac:dyDescent="0.25">
      <c r="R1100" s="2" t="str">
        <f t="shared" si="31"/>
        <v/>
      </c>
    </row>
    <row r="1101" spans="18:18" x14ac:dyDescent="0.25">
      <c r="R1101" s="2" t="str">
        <f t="shared" si="31"/>
        <v/>
      </c>
    </row>
    <row r="1102" spans="18:18" x14ac:dyDescent="0.25">
      <c r="R1102" s="2" t="str">
        <f t="shared" si="31"/>
        <v/>
      </c>
    </row>
    <row r="1103" spans="18:18" x14ac:dyDescent="0.25">
      <c r="R1103" s="2" t="str">
        <f t="shared" si="31"/>
        <v/>
      </c>
    </row>
    <row r="1104" spans="18:18" x14ac:dyDescent="0.25">
      <c r="R1104" s="2" t="str">
        <f t="shared" si="31"/>
        <v/>
      </c>
    </row>
    <row r="1105" spans="18:18" x14ac:dyDescent="0.25">
      <c r="R1105" s="2" t="str">
        <f t="shared" si="31"/>
        <v/>
      </c>
    </row>
    <row r="1106" spans="18:18" x14ac:dyDescent="0.25">
      <c r="R1106" s="2" t="str">
        <f t="shared" si="31"/>
        <v/>
      </c>
    </row>
    <row r="1107" spans="18:18" x14ac:dyDescent="0.25">
      <c r="R1107" s="2" t="str">
        <f t="shared" si="31"/>
        <v/>
      </c>
    </row>
    <row r="1108" spans="18:18" x14ac:dyDescent="0.25">
      <c r="R1108" s="2" t="str">
        <f t="shared" si="31"/>
        <v/>
      </c>
    </row>
    <row r="1109" spans="18:18" x14ac:dyDescent="0.25">
      <c r="R1109" s="2" t="str">
        <f t="shared" si="31"/>
        <v/>
      </c>
    </row>
    <row r="1110" spans="18:18" x14ac:dyDescent="0.25">
      <c r="R1110" s="2" t="str">
        <f t="shared" si="31"/>
        <v/>
      </c>
    </row>
    <row r="1111" spans="18:18" x14ac:dyDescent="0.25">
      <c r="R1111" s="2" t="str">
        <f t="shared" si="31"/>
        <v/>
      </c>
    </row>
    <row r="1112" spans="18:18" x14ac:dyDescent="0.25">
      <c r="R1112" s="2" t="str">
        <f t="shared" si="31"/>
        <v/>
      </c>
    </row>
    <row r="1113" spans="18:18" x14ac:dyDescent="0.25">
      <c r="R1113" s="2" t="str">
        <f t="shared" si="31"/>
        <v/>
      </c>
    </row>
    <row r="1114" spans="18:18" x14ac:dyDescent="0.25">
      <c r="R1114" s="2" t="str">
        <f t="shared" si="31"/>
        <v/>
      </c>
    </row>
    <row r="1115" spans="18:18" x14ac:dyDescent="0.25">
      <c r="R1115" s="2" t="str">
        <f t="shared" si="31"/>
        <v/>
      </c>
    </row>
    <row r="1116" spans="18:18" x14ac:dyDescent="0.25">
      <c r="R1116" s="2" t="str">
        <f t="shared" si="31"/>
        <v/>
      </c>
    </row>
    <row r="1117" spans="18:18" x14ac:dyDescent="0.25">
      <c r="R1117" s="2" t="str">
        <f t="shared" si="31"/>
        <v/>
      </c>
    </row>
    <row r="1118" spans="18:18" x14ac:dyDescent="0.25">
      <c r="R1118" s="2" t="str">
        <f t="shared" si="31"/>
        <v/>
      </c>
    </row>
    <row r="1119" spans="18:18" x14ac:dyDescent="0.25">
      <c r="R1119" s="2" t="str">
        <f t="shared" si="31"/>
        <v/>
      </c>
    </row>
    <row r="1120" spans="18:18" x14ac:dyDescent="0.25">
      <c r="R1120" s="2" t="str">
        <f t="shared" si="31"/>
        <v/>
      </c>
    </row>
    <row r="1121" spans="18:18" x14ac:dyDescent="0.25">
      <c r="R1121" s="2" t="str">
        <f t="shared" si="31"/>
        <v/>
      </c>
    </row>
    <row r="1122" spans="18:18" x14ac:dyDescent="0.25">
      <c r="R1122" s="2" t="str">
        <f t="shared" si="31"/>
        <v/>
      </c>
    </row>
    <row r="1123" spans="18:18" x14ac:dyDescent="0.25">
      <c r="R1123" s="2" t="str">
        <f t="shared" si="31"/>
        <v/>
      </c>
    </row>
    <row r="1124" spans="18:18" x14ac:dyDescent="0.25">
      <c r="R1124" s="2" t="str">
        <f t="shared" si="31"/>
        <v/>
      </c>
    </row>
    <row r="1125" spans="18:18" x14ac:dyDescent="0.25">
      <c r="R1125" s="2" t="str">
        <f t="shared" si="31"/>
        <v/>
      </c>
    </row>
    <row r="1126" spans="18:18" x14ac:dyDescent="0.25">
      <c r="R1126" s="2" t="str">
        <f t="shared" si="31"/>
        <v/>
      </c>
    </row>
    <row r="1127" spans="18:18" x14ac:dyDescent="0.25">
      <c r="R1127" s="2" t="str">
        <f t="shared" si="31"/>
        <v/>
      </c>
    </row>
    <row r="1128" spans="18:18" x14ac:dyDescent="0.25">
      <c r="R1128" s="2" t="str">
        <f t="shared" si="31"/>
        <v/>
      </c>
    </row>
    <row r="1129" spans="18:18" x14ac:dyDescent="0.25">
      <c r="R1129" s="2" t="str">
        <f t="shared" si="31"/>
        <v/>
      </c>
    </row>
    <row r="1130" spans="18:18" x14ac:dyDescent="0.25">
      <c r="R1130" s="2" t="str">
        <f t="shared" si="31"/>
        <v/>
      </c>
    </row>
    <row r="1131" spans="18:18" x14ac:dyDescent="0.25">
      <c r="R1131" s="2" t="str">
        <f t="shared" si="31"/>
        <v/>
      </c>
    </row>
    <row r="1132" spans="18:18" x14ac:dyDescent="0.25">
      <c r="R1132" s="2" t="str">
        <f t="shared" si="31"/>
        <v/>
      </c>
    </row>
    <row r="1133" spans="18:18" x14ac:dyDescent="0.25">
      <c r="R1133" s="2" t="str">
        <f t="shared" si="31"/>
        <v/>
      </c>
    </row>
    <row r="1134" spans="18:18" x14ac:dyDescent="0.25">
      <c r="R1134" s="2" t="str">
        <f t="shared" si="31"/>
        <v/>
      </c>
    </row>
    <row r="1135" spans="18:18" x14ac:dyDescent="0.25">
      <c r="R1135" s="2" t="str">
        <f t="shared" si="31"/>
        <v/>
      </c>
    </row>
    <row r="1136" spans="18:18" x14ac:dyDescent="0.25">
      <c r="R1136" s="2" t="str">
        <f t="shared" si="31"/>
        <v/>
      </c>
    </row>
    <row r="1137" spans="18:18" x14ac:dyDescent="0.25">
      <c r="R1137" s="2" t="str">
        <f t="shared" si="31"/>
        <v/>
      </c>
    </row>
    <row r="1138" spans="18:18" x14ac:dyDescent="0.25">
      <c r="R1138" s="2" t="str">
        <f t="shared" si="31"/>
        <v/>
      </c>
    </row>
    <row r="1139" spans="18:18" x14ac:dyDescent="0.25">
      <c r="R1139" s="2" t="str">
        <f t="shared" si="31"/>
        <v/>
      </c>
    </row>
    <row r="1140" spans="18:18" x14ac:dyDescent="0.25">
      <c r="R1140" s="2" t="str">
        <f t="shared" si="31"/>
        <v/>
      </c>
    </row>
    <row r="1141" spans="18:18" x14ac:dyDescent="0.25">
      <c r="R1141" s="2" t="str">
        <f t="shared" si="31"/>
        <v/>
      </c>
    </row>
    <row r="1142" spans="18:18" x14ac:dyDescent="0.25">
      <c r="R1142" s="2" t="str">
        <f t="shared" si="31"/>
        <v/>
      </c>
    </row>
    <row r="1143" spans="18:18" x14ac:dyDescent="0.25">
      <c r="R1143" s="2" t="str">
        <f t="shared" si="31"/>
        <v/>
      </c>
    </row>
    <row r="1144" spans="18:18" x14ac:dyDescent="0.25">
      <c r="R1144" s="2" t="str">
        <f t="shared" si="31"/>
        <v/>
      </c>
    </row>
    <row r="1145" spans="18:18" x14ac:dyDescent="0.25">
      <c r="R1145" s="2" t="str">
        <f t="shared" si="31"/>
        <v/>
      </c>
    </row>
    <row r="1146" spans="18:18" x14ac:dyDescent="0.25">
      <c r="R1146" s="2" t="str">
        <f t="shared" si="31"/>
        <v/>
      </c>
    </row>
    <row r="1147" spans="18:18" x14ac:dyDescent="0.25">
      <c r="R1147" s="2" t="str">
        <f t="shared" si="31"/>
        <v/>
      </c>
    </row>
    <row r="1148" spans="18:18" x14ac:dyDescent="0.25">
      <c r="R1148" s="2" t="str">
        <f t="shared" si="31"/>
        <v/>
      </c>
    </row>
    <row r="1149" spans="18:18" x14ac:dyDescent="0.25">
      <c r="R1149" s="2" t="str">
        <f t="shared" si="31"/>
        <v/>
      </c>
    </row>
    <row r="1150" spans="18:18" x14ac:dyDescent="0.25">
      <c r="R1150" s="2" t="str">
        <f t="shared" si="31"/>
        <v/>
      </c>
    </row>
    <row r="1151" spans="18:18" x14ac:dyDescent="0.25">
      <c r="R1151" s="2" t="str">
        <f t="shared" si="31"/>
        <v/>
      </c>
    </row>
    <row r="1152" spans="18:18" x14ac:dyDescent="0.25">
      <c r="R1152" s="2" t="str">
        <f t="shared" si="31"/>
        <v/>
      </c>
    </row>
    <row r="1153" spans="18:18" x14ac:dyDescent="0.25">
      <c r="R1153" s="2" t="str">
        <f t="shared" si="31"/>
        <v/>
      </c>
    </row>
    <row r="1154" spans="18:18" x14ac:dyDescent="0.25">
      <c r="R1154" s="2" t="str">
        <f t="shared" si="31"/>
        <v/>
      </c>
    </row>
    <row r="1155" spans="18:18" x14ac:dyDescent="0.25">
      <c r="R1155" s="2" t="str">
        <f t="shared" ref="R1155:R1218" si="32">TRIM(IFERROR(_xlfn.TEXTAFTER(E1155, ";", -1), E1155))</f>
        <v/>
      </c>
    </row>
    <row r="1156" spans="18:18" x14ac:dyDescent="0.25">
      <c r="R1156" s="2" t="str">
        <f t="shared" si="32"/>
        <v/>
      </c>
    </row>
    <row r="1157" spans="18:18" x14ac:dyDescent="0.25">
      <c r="R1157" s="2" t="str">
        <f t="shared" si="32"/>
        <v/>
      </c>
    </row>
    <row r="1158" spans="18:18" x14ac:dyDescent="0.25">
      <c r="R1158" s="2" t="str">
        <f t="shared" si="32"/>
        <v/>
      </c>
    </row>
    <row r="1159" spans="18:18" x14ac:dyDescent="0.25">
      <c r="R1159" s="2" t="str">
        <f t="shared" si="32"/>
        <v/>
      </c>
    </row>
    <row r="1160" spans="18:18" x14ac:dyDescent="0.25">
      <c r="R1160" s="2" t="str">
        <f t="shared" si="32"/>
        <v/>
      </c>
    </row>
    <row r="1161" spans="18:18" x14ac:dyDescent="0.25">
      <c r="R1161" s="2" t="str">
        <f t="shared" si="32"/>
        <v/>
      </c>
    </row>
    <row r="1162" spans="18:18" x14ac:dyDescent="0.25">
      <c r="R1162" s="2" t="str">
        <f t="shared" si="32"/>
        <v/>
      </c>
    </row>
    <row r="1163" spans="18:18" x14ac:dyDescent="0.25">
      <c r="R1163" s="2" t="str">
        <f t="shared" si="32"/>
        <v/>
      </c>
    </row>
    <row r="1164" spans="18:18" x14ac:dyDescent="0.25">
      <c r="R1164" s="2" t="str">
        <f t="shared" si="32"/>
        <v/>
      </c>
    </row>
    <row r="1165" spans="18:18" x14ac:dyDescent="0.25">
      <c r="R1165" s="2" t="str">
        <f t="shared" si="32"/>
        <v/>
      </c>
    </row>
    <row r="1166" spans="18:18" x14ac:dyDescent="0.25">
      <c r="R1166" s="2" t="str">
        <f t="shared" si="32"/>
        <v/>
      </c>
    </row>
    <row r="1167" spans="18:18" x14ac:dyDescent="0.25">
      <c r="R1167" s="2" t="str">
        <f t="shared" si="32"/>
        <v/>
      </c>
    </row>
    <row r="1168" spans="18:18" x14ac:dyDescent="0.25">
      <c r="R1168" s="2" t="str">
        <f t="shared" si="32"/>
        <v/>
      </c>
    </row>
    <row r="1169" spans="18:18" x14ac:dyDescent="0.25">
      <c r="R1169" s="2" t="str">
        <f t="shared" si="32"/>
        <v/>
      </c>
    </row>
    <row r="1170" spans="18:18" x14ac:dyDescent="0.25">
      <c r="R1170" s="2" t="str">
        <f t="shared" si="32"/>
        <v/>
      </c>
    </row>
    <row r="1171" spans="18:18" x14ac:dyDescent="0.25">
      <c r="R1171" s="2" t="str">
        <f t="shared" si="32"/>
        <v/>
      </c>
    </row>
    <row r="1172" spans="18:18" x14ac:dyDescent="0.25">
      <c r="R1172" s="2" t="str">
        <f t="shared" si="32"/>
        <v/>
      </c>
    </row>
    <row r="1173" spans="18:18" x14ac:dyDescent="0.25">
      <c r="R1173" s="2" t="str">
        <f t="shared" si="32"/>
        <v/>
      </c>
    </row>
    <row r="1174" spans="18:18" x14ac:dyDescent="0.25">
      <c r="R1174" s="2" t="str">
        <f t="shared" si="32"/>
        <v/>
      </c>
    </row>
    <row r="1175" spans="18:18" x14ac:dyDescent="0.25">
      <c r="R1175" s="2" t="str">
        <f t="shared" si="32"/>
        <v/>
      </c>
    </row>
    <row r="1176" spans="18:18" x14ac:dyDescent="0.25">
      <c r="R1176" s="2" t="str">
        <f t="shared" si="32"/>
        <v/>
      </c>
    </row>
    <row r="1177" spans="18:18" x14ac:dyDescent="0.25">
      <c r="R1177" s="2" t="str">
        <f t="shared" si="32"/>
        <v/>
      </c>
    </row>
    <row r="1178" spans="18:18" x14ac:dyDescent="0.25">
      <c r="R1178" s="2" t="str">
        <f t="shared" si="32"/>
        <v/>
      </c>
    </row>
    <row r="1179" spans="18:18" x14ac:dyDescent="0.25">
      <c r="R1179" s="2" t="str">
        <f t="shared" si="32"/>
        <v/>
      </c>
    </row>
    <row r="1180" spans="18:18" x14ac:dyDescent="0.25">
      <c r="R1180" s="2" t="str">
        <f t="shared" si="32"/>
        <v/>
      </c>
    </row>
    <row r="1181" spans="18:18" x14ac:dyDescent="0.25">
      <c r="R1181" s="2" t="str">
        <f t="shared" si="32"/>
        <v/>
      </c>
    </row>
    <row r="1182" spans="18:18" x14ac:dyDescent="0.25">
      <c r="R1182" s="2" t="str">
        <f t="shared" si="32"/>
        <v/>
      </c>
    </row>
    <row r="1183" spans="18:18" x14ac:dyDescent="0.25">
      <c r="R1183" s="2" t="str">
        <f t="shared" si="32"/>
        <v/>
      </c>
    </row>
    <row r="1184" spans="18:18" x14ac:dyDescent="0.25">
      <c r="R1184" s="2" t="str">
        <f t="shared" si="32"/>
        <v/>
      </c>
    </row>
    <row r="1185" spans="18:18" x14ac:dyDescent="0.25">
      <c r="R1185" s="2" t="str">
        <f t="shared" si="32"/>
        <v/>
      </c>
    </row>
    <row r="1186" spans="18:18" x14ac:dyDescent="0.25">
      <c r="R1186" s="2" t="str">
        <f t="shared" si="32"/>
        <v/>
      </c>
    </row>
    <row r="1187" spans="18:18" x14ac:dyDescent="0.25">
      <c r="R1187" s="2" t="str">
        <f t="shared" si="32"/>
        <v/>
      </c>
    </row>
    <row r="1188" spans="18:18" x14ac:dyDescent="0.25">
      <c r="R1188" s="2" t="str">
        <f t="shared" si="32"/>
        <v/>
      </c>
    </row>
    <row r="1189" spans="18:18" x14ac:dyDescent="0.25">
      <c r="R1189" s="2" t="str">
        <f t="shared" si="32"/>
        <v/>
      </c>
    </row>
    <row r="1190" spans="18:18" x14ac:dyDescent="0.25">
      <c r="R1190" s="2" t="str">
        <f t="shared" si="32"/>
        <v/>
      </c>
    </row>
    <row r="1191" spans="18:18" x14ac:dyDescent="0.25">
      <c r="R1191" s="2" t="str">
        <f t="shared" si="32"/>
        <v/>
      </c>
    </row>
    <row r="1192" spans="18:18" x14ac:dyDescent="0.25">
      <c r="R1192" s="2" t="str">
        <f t="shared" si="32"/>
        <v/>
      </c>
    </row>
    <row r="1193" spans="18:18" x14ac:dyDescent="0.25">
      <c r="R1193" s="2" t="str">
        <f t="shared" si="32"/>
        <v/>
      </c>
    </row>
    <row r="1194" spans="18:18" x14ac:dyDescent="0.25">
      <c r="R1194" s="2" t="str">
        <f t="shared" si="32"/>
        <v/>
      </c>
    </row>
    <row r="1195" spans="18:18" x14ac:dyDescent="0.25">
      <c r="R1195" s="2" t="str">
        <f t="shared" si="32"/>
        <v/>
      </c>
    </row>
    <row r="1196" spans="18:18" x14ac:dyDescent="0.25">
      <c r="R1196" s="2" t="str">
        <f t="shared" si="32"/>
        <v/>
      </c>
    </row>
    <row r="1197" spans="18:18" x14ac:dyDescent="0.25">
      <c r="R1197" s="2" t="str">
        <f t="shared" si="32"/>
        <v/>
      </c>
    </row>
    <row r="1198" spans="18:18" x14ac:dyDescent="0.25">
      <c r="R1198" s="2" t="str">
        <f t="shared" si="32"/>
        <v/>
      </c>
    </row>
    <row r="1199" spans="18:18" x14ac:dyDescent="0.25">
      <c r="R1199" s="2" t="str">
        <f t="shared" si="32"/>
        <v/>
      </c>
    </row>
    <row r="1200" spans="18:18" x14ac:dyDescent="0.25">
      <c r="R1200" s="2" t="str">
        <f t="shared" si="32"/>
        <v/>
      </c>
    </row>
    <row r="1201" spans="18:18" x14ac:dyDescent="0.25">
      <c r="R1201" s="2" t="str">
        <f t="shared" si="32"/>
        <v/>
      </c>
    </row>
    <row r="1202" spans="18:18" x14ac:dyDescent="0.25">
      <c r="R1202" s="2" t="str">
        <f t="shared" si="32"/>
        <v/>
      </c>
    </row>
    <row r="1203" spans="18:18" x14ac:dyDescent="0.25">
      <c r="R1203" s="2" t="str">
        <f t="shared" si="32"/>
        <v/>
      </c>
    </row>
    <row r="1204" spans="18:18" x14ac:dyDescent="0.25">
      <c r="R1204" s="2" t="str">
        <f t="shared" si="32"/>
        <v/>
      </c>
    </row>
    <row r="1205" spans="18:18" x14ac:dyDescent="0.25">
      <c r="R1205" s="2" t="str">
        <f t="shared" si="32"/>
        <v/>
      </c>
    </row>
    <row r="1206" spans="18:18" x14ac:dyDescent="0.25">
      <c r="R1206" s="2" t="str">
        <f t="shared" si="32"/>
        <v/>
      </c>
    </row>
    <row r="1207" spans="18:18" x14ac:dyDescent="0.25">
      <c r="R1207" s="2" t="str">
        <f t="shared" si="32"/>
        <v/>
      </c>
    </row>
    <row r="1208" spans="18:18" x14ac:dyDescent="0.25">
      <c r="R1208" s="2" t="str">
        <f t="shared" si="32"/>
        <v/>
      </c>
    </row>
    <row r="1209" spans="18:18" x14ac:dyDescent="0.25">
      <c r="R1209" s="2" t="str">
        <f t="shared" si="32"/>
        <v/>
      </c>
    </row>
    <row r="1210" spans="18:18" x14ac:dyDescent="0.25">
      <c r="R1210" s="2" t="str">
        <f t="shared" si="32"/>
        <v/>
      </c>
    </row>
    <row r="1211" spans="18:18" x14ac:dyDescent="0.25">
      <c r="R1211" s="2" t="str">
        <f t="shared" si="32"/>
        <v/>
      </c>
    </row>
    <row r="1212" spans="18:18" x14ac:dyDescent="0.25">
      <c r="R1212" s="2" t="str">
        <f t="shared" si="32"/>
        <v/>
      </c>
    </row>
    <row r="1213" spans="18:18" x14ac:dyDescent="0.25">
      <c r="R1213" s="2" t="str">
        <f t="shared" si="32"/>
        <v/>
      </c>
    </row>
    <row r="1214" spans="18:18" x14ac:dyDescent="0.25">
      <c r="R1214" s="2" t="str">
        <f t="shared" si="32"/>
        <v/>
      </c>
    </row>
    <row r="1215" spans="18:18" x14ac:dyDescent="0.25">
      <c r="R1215" s="2" t="str">
        <f t="shared" si="32"/>
        <v/>
      </c>
    </row>
    <row r="1216" spans="18:18" x14ac:dyDescent="0.25">
      <c r="R1216" s="2" t="str">
        <f t="shared" si="32"/>
        <v/>
      </c>
    </row>
    <row r="1217" spans="18:18" x14ac:dyDescent="0.25">
      <c r="R1217" s="2" t="str">
        <f t="shared" si="32"/>
        <v/>
      </c>
    </row>
    <row r="1218" spans="18:18" x14ac:dyDescent="0.25">
      <c r="R1218" s="2" t="str">
        <f t="shared" si="32"/>
        <v/>
      </c>
    </row>
    <row r="1219" spans="18:18" x14ac:dyDescent="0.25">
      <c r="R1219" s="2" t="str">
        <f t="shared" ref="R1219:R1282" si="33">TRIM(IFERROR(_xlfn.TEXTAFTER(E1219, ";", -1), E1219))</f>
        <v/>
      </c>
    </row>
    <row r="1220" spans="18:18" x14ac:dyDescent="0.25">
      <c r="R1220" s="2" t="str">
        <f t="shared" si="33"/>
        <v/>
      </c>
    </row>
    <row r="1221" spans="18:18" x14ac:dyDescent="0.25">
      <c r="R1221" s="2" t="str">
        <f t="shared" si="33"/>
        <v/>
      </c>
    </row>
    <row r="1222" spans="18:18" x14ac:dyDescent="0.25">
      <c r="R1222" s="2" t="str">
        <f t="shared" si="33"/>
        <v/>
      </c>
    </row>
    <row r="1223" spans="18:18" x14ac:dyDescent="0.25">
      <c r="R1223" s="2" t="str">
        <f t="shared" si="33"/>
        <v/>
      </c>
    </row>
    <row r="1224" spans="18:18" x14ac:dyDescent="0.25">
      <c r="R1224" s="2" t="str">
        <f t="shared" si="33"/>
        <v/>
      </c>
    </row>
    <row r="1225" spans="18:18" x14ac:dyDescent="0.25">
      <c r="R1225" s="2" t="str">
        <f t="shared" si="33"/>
        <v/>
      </c>
    </row>
    <row r="1226" spans="18:18" x14ac:dyDescent="0.25">
      <c r="R1226" s="2" t="str">
        <f t="shared" si="33"/>
        <v/>
      </c>
    </row>
    <row r="1227" spans="18:18" x14ac:dyDescent="0.25">
      <c r="R1227" s="2" t="str">
        <f t="shared" si="33"/>
        <v/>
      </c>
    </row>
    <row r="1228" spans="18:18" x14ac:dyDescent="0.25">
      <c r="R1228" s="2" t="str">
        <f t="shared" si="33"/>
        <v/>
      </c>
    </row>
    <row r="1229" spans="18:18" x14ac:dyDescent="0.25">
      <c r="R1229" s="2" t="str">
        <f t="shared" si="33"/>
        <v/>
      </c>
    </row>
    <row r="1230" spans="18:18" x14ac:dyDescent="0.25">
      <c r="R1230" s="2" t="str">
        <f t="shared" si="33"/>
        <v/>
      </c>
    </row>
    <row r="1231" spans="18:18" x14ac:dyDescent="0.25">
      <c r="R1231" s="2" t="str">
        <f t="shared" si="33"/>
        <v/>
      </c>
    </row>
    <row r="1232" spans="18:18" x14ac:dyDescent="0.25">
      <c r="R1232" s="2" t="str">
        <f t="shared" si="33"/>
        <v/>
      </c>
    </row>
    <row r="1233" spans="18:18" x14ac:dyDescent="0.25">
      <c r="R1233" s="2" t="str">
        <f t="shared" si="33"/>
        <v/>
      </c>
    </row>
    <row r="1234" spans="18:18" x14ac:dyDescent="0.25">
      <c r="R1234" s="2" t="str">
        <f t="shared" si="33"/>
        <v/>
      </c>
    </row>
    <row r="1235" spans="18:18" x14ac:dyDescent="0.25">
      <c r="R1235" s="2" t="str">
        <f t="shared" si="33"/>
        <v/>
      </c>
    </row>
    <row r="1236" spans="18:18" x14ac:dyDescent="0.25">
      <c r="R1236" s="2" t="str">
        <f t="shared" si="33"/>
        <v/>
      </c>
    </row>
    <row r="1237" spans="18:18" x14ac:dyDescent="0.25">
      <c r="R1237" s="2" t="str">
        <f t="shared" si="33"/>
        <v/>
      </c>
    </row>
    <row r="1238" spans="18:18" x14ac:dyDescent="0.25">
      <c r="R1238" s="2" t="str">
        <f t="shared" si="33"/>
        <v/>
      </c>
    </row>
    <row r="1239" spans="18:18" x14ac:dyDescent="0.25">
      <c r="R1239" s="2" t="str">
        <f t="shared" si="33"/>
        <v/>
      </c>
    </row>
    <row r="1240" spans="18:18" x14ac:dyDescent="0.25">
      <c r="R1240" s="2" t="str">
        <f t="shared" si="33"/>
        <v/>
      </c>
    </row>
    <row r="1241" spans="18:18" x14ac:dyDescent="0.25">
      <c r="R1241" s="2" t="str">
        <f t="shared" si="33"/>
        <v/>
      </c>
    </row>
    <row r="1242" spans="18:18" x14ac:dyDescent="0.25">
      <c r="R1242" s="2" t="str">
        <f t="shared" si="33"/>
        <v/>
      </c>
    </row>
    <row r="1243" spans="18:18" x14ac:dyDescent="0.25">
      <c r="R1243" s="2" t="str">
        <f t="shared" si="33"/>
        <v/>
      </c>
    </row>
    <row r="1244" spans="18:18" x14ac:dyDescent="0.25">
      <c r="R1244" s="2" t="str">
        <f t="shared" si="33"/>
        <v/>
      </c>
    </row>
    <row r="1245" spans="18:18" x14ac:dyDescent="0.25">
      <c r="R1245" s="2" t="str">
        <f t="shared" si="33"/>
        <v/>
      </c>
    </row>
    <row r="1246" spans="18:18" x14ac:dyDescent="0.25">
      <c r="R1246" s="2" t="str">
        <f t="shared" si="33"/>
        <v/>
      </c>
    </row>
    <row r="1247" spans="18:18" x14ac:dyDescent="0.25">
      <c r="R1247" s="2" t="str">
        <f t="shared" si="33"/>
        <v/>
      </c>
    </row>
    <row r="1248" spans="18:18" x14ac:dyDescent="0.25">
      <c r="R1248" s="2" t="str">
        <f t="shared" si="33"/>
        <v/>
      </c>
    </row>
    <row r="1249" spans="18:18" x14ac:dyDescent="0.25">
      <c r="R1249" s="2" t="str">
        <f t="shared" si="33"/>
        <v/>
      </c>
    </row>
    <row r="1250" spans="18:18" x14ac:dyDescent="0.25">
      <c r="R1250" s="2" t="str">
        <f t="shared" si="33"/>
        <v/>
      </c>
    </row>
    <row r="1251" spans="18:18" x14ac:dyDescent="0.25">
      <c r="R1251" s="2" t="str">
        <f t="shared" si="33"/>
        <v/>
      </c>
    </row>
    <row r="1252" spans="18:18" x14ac:dyDescent="0.25">
      <c r="R1252" s="2" t="str">
        <f t="shared" si="33"/>
        <v/>
      </c>
    </row>
    <row r="1253" spans="18:18" x14ac:dyDescent="0.25">
      <c r="R1253" s="2" t="str">
        <f t="shared" si="33"/>
        <v/>
      </c>
    </row>
    <row r="1254" spans="18:18" x14ac:dyDescent="0.25">
      <c r="R1254" s="2" t="str">
        <f t="shared" si="33"/>
        <v/>
      </c>
    </row>
    <row r="1255" spans="18:18" x14ac:dyDescent="0.25">
      <c r="R1255" s="2" t="str">
        <f t="shared" si="33"/>
        <v/>
      </c>
    </row>
    <row r="1256" spans="18:18" x14ac:dyDescent="0.25">
      <c r="R1256" s="2" t="str">
        <f t="shared" si="33"/>
        <v/>
      </c>
    </row>
    <row r="1257" spans="18:18" x14ac:dyDescent="0.25">
      <c r="R1257" s="2" t="str">
        <f t="shared" si="33"/>
        <v/>
      </c>
    </row>
    <row r="1258" spans="18:18" x14ac:dyDescent="0.25">
      <c r="R1258" s="2" t="str">
        <f t="shared" si="33"/>
        <v/>
      </c>
    </row>
    <row r="1259" spans="18:18" x14ac:dyDescent="0.25">
      <c r="R1259" s="2" t="str">
        <f t="shared" si="33"/>
        <v/>
      </c>
    </row>
    <row r="1260" spans="18:18" x14ac:dyDescent="0.25">
      <c r="R1260" s="2" t="str">
        <f t="shared" si="33"/>
        <v/>
      </c>
    </row>
    <row r="1261" spans="18:18" x14ac:dyDescent="0.25">
      <c r="R1261" s="2" t="str">
        <f t="shared" si="33"/>
        <v/>
      </c>
    </row>
    <row r="1262" spans="18:18" x14ac:dyDescent="0.25">
      <c r="R1262" s="2" t="str">
        <f t="shared" si="33"/>
        <v/>
      </c>
    </row>
    <row r="1263" spans="18:18" x14ac:dyDescent="0.25">
      <c r="R1263" s="2" t="str">
        <f t="shared" si="33"/>
        <v/>
      </c>
    </row>
    <row r="1264" spans="18:18" x14ac:dyDescent="0.25">
      <c r="R1264" s="2" t="str">
        <f t="shared" si="33"/>
        <v/>
      </c>
    </row>
    <row r="1265" spans="18:18" x14ac:dyDescent="0.25">
      <c r="R1265" s="2" t="str">
        <f t="shared" si="33"/>
        <v/>
      </c>
    </row>
    <row r="1266" spans="18:18" x14ac:dyDescent="0.25">
      <c r="R1266" s="2" t="str">
        <f t="shared" si="33"/>
        <v/>
      </c>
    </row>
    <row r="1267" spans="18:18" x14ac:dyDescent="0.25">
      <c r="R1267" s="2" t="str">
        <f t="shared" si="33"/>
        <v/>
      </c>
    </row>
    <row r="1268" spans="18:18" x14ac:dyDescent="0.25">
      <c r="R1268" s="2" t="str">
        <f t="shared" si="33"/>
        <v/>
      </c>
    </row>
    <row r="1269" spans="18:18" x14ac:dyDescent="0.25">
      <c r="R1269" s="2" t="str">
        <f t="shared" si="33"/>
        <v/>
      </c>
    </row>
    <row r="1270" spans="18:18" x14ac:dyDescent="0.25">
      <c r="R1270" s="2" t="str">
        <f t="shared" si="33"/>
        <v/>
      </c>
    </row>
    <row r="1271" spans="18:18" x14ac:dyDescent="0.25">
      <c r="R1271" s="2" t="str">
        <f t="shared" si="33"/>
        <v/>
      </c>
    </row>
    <row r="1272" spans="18:18" x14ac:dyDescent="0.25">
      <c r="R1272" s="2" t="str">
        <f t="shared" si="33"/>
        <v/>
      </c>
    </row>
    <row r="1273" spans="18:18" x14ac:dyDescent="0.25">
      <c r="R1273" s="2" t="str">
        <f t="shared" si="33"/>
        <v/>
      </c>
    </row>
    <row r="1274" spans="18:18" x14ac:dyDescent="0.25">
      <c r="R1274" s="2" t="str">
        <f t="shared" si="33"/>
        <v/>
      </c>
    </row>
    <row r="1275" spans="18:18" x14ac:dyDescent="0.25">
      <c r="R1275" s="2" t="str">
        <f t="shared" si="33"/>
        <v/>
      </c>
    </row>
    <row r="1276" spans="18:18" x14ac:dyDescent="0.25">
      <c r="R1276" s="2" t="str">
        <f t="shared" si="33"/>
        <v/>
      </c>
    </row>
    <row r="1277" spans="18:18" x14ac:dyDescent="0.25">
      <c r="R1277" s="2" t="str">
        <f t="shared" si="33"/>
        <v/>
      </c>
    </row>
    <row r="1278" spans="18:18" x14ac:dyDescent="0.25">
      <c r="R1278" s="2" t="str">
        <f t="shared" si="33"/>
        <v/>
      </c>
    </row>
    <row r="1279" spans="18:18" x14ac:dyDescent="0.25">
      <c r="R1279" s="2" t="str">
        <f t="shared" si="33"/>
        <v/>
      </c>
    </row>
    <row r="1280" spans="18:18" x14ac:dyDescent="0.25">
      <c r="R1280" s="2" t="str">
        <f t="shared" si="33"/>
        <v/>
      </c>
    </row>
    <row r="1281" spans="18:18" x14ac:dyDescent="0.25">
      <c r="R1281" s="2" t="str">
        <f t="shared" si="33"/>
        <v/>
      </c>
    </row>
    <row r="1282" spans="18:18" x14ac:dyDescent="0.25">
      <c r="R1282" s="2" t="str">
        <f t="shared" si="33"/>
        <v/>
      </c>
    </row>
    <row r="1283" spans="18:18" x14ac:dyDescent="0.25">
      <c r="R1283" s="2" t="str">
        <f t="shared" ref="R1283:R1346" si="34">TRIM(IFERROR(_xlfn.TEXTAFTER(E1283, ";", -1), E1283))</f>
        <v/>
      </c>
    </row>
    <row r="1284" spans="18:18" x14ac:dyDescent="0.25">
      <c r="R1284" s="2" t="str">
        <f t="shared" si="34"/>
        <v/>
      </c>
    </row>
    <row r="1285" spans="18:18" x14ac:dyDescent="0.25">
      <c r="R1285" s="2" t="str">
        <f t="shared" si="34"/>
        <v/>
      </c>
    </row>
    <row r="1286" spans="18:18" x14ac:dyDescent="0.25">
      <c r="R1286" s="2" t="str">
        <f t="shared" si="34"/>
        <v/>
      </c>
    </row>
    <row r="1287" spans="18:18" x14ac:dyDescent="0.25">
      <c r="R1287" s="2" t="str">
        <f t="shared" si="34"/>
        <v/>
      </c>
    </row>
    <row r="1288" spans="18:18" x14ac:dyDescent="0.25">
      <c r="R1288" s="2" t="str">
        <f t="shared" si="34"/>
        <v/>
      </c>
    </row>
    <row r="1289" spans="18:18" x14ac:dyDescent="0.25">
      <c r="R1289" s="2" t="str">
        <f t="shared" si="34"/>
        <v/>
      </c>
    </row>
    <row r="1290" spans="18:18" x14ac:dyDescent="0.25">
      <c r="R1290" s="2" t="str">
        <f t="shared" si="34"/>
        <v/>
      </c>
    </row>
    <row r="1291" spans="18:18" x14ac:dyDescent="0.25">
      <c r="R1291" s="2" t="str">
        <f t="shared" si="34"/>
        <v/>
      </c>
    </row>
    <row r="1292" spans="18:18" x14ac:dyDescent="0.25">
      <c r="R1292" s="2" t="str">
        <f t="shared" si="34"/>
        <v/>
      </c>
    </row>
    <row r="1293" spans="18:18" x14ac:dyDescent="0.25">
      <c r="R1293" s="2" t="str">
        <f t="shared" si="34"/>
        <v/>
      </c>
    </row>
    <row r="1294" spans="18:18" x14ac:dyDescent="0.25">
      <c r="R1294" s="2" t="str">
        <f t="shared" si="34"/>
        <v/>
      </c>
    </row>
    <row r="1295" spans="18:18" x14ac:dyDescent="0.25">
      <c r="R1295" s="2" t="str">
        <f t="shared" si="34"/>
        <v/>
      </c>
    </row>
    <row r="1296" spans="18:18" x14ac:dyDescent="0.25">
      <c r="R1296" s="2" t="str">
        <f t="shared" si="34"/>
        <v/>
      </c>
    </row>
    <row r="1297" spans="18:18" x14ac:dyDescent="0.25">
      <c r="R1297" s="2" t="str">
        <f t="shared" si="34"/>
        <v/>
      </c>
    </row>
    <row r="1298" spans="18:18" x14ac:dyDescent="0.25">
      <c r="R1298" s="2" t="str">
        <f t="shared" si="34"/>
        <v/>
      </c>
    </row>
    <row r="1299" spans="18:18" x14ac:dyDescent="0.25">
      <c r="R1299" s="2" t="str">
        <f t="shared" si="34"/>
        <v/>
      </c>
    </row>
    <row r="1300" spans="18:18" x14ac:dyDescent="0.25">
      <c r="R1300" s="2" t="str">
        <f t="shared" si="34"/>
        <v/>
      </c>
    </row>
    <row r="1301" spans="18:18" x14ac:dyDescent="0.25">
      <c r="R1301" s="2" t="str">
        <f t="shared" si="34"/>
        <v/>
      </c>
    </row>
    <row r="1302" spans="18:18" x14ac:dyDescent="0.25">
      <c r="R1302" s="2" t="str">
        <f t="shared" si="34"/>
        <v/>
      </c>
    </row>
    <row r="1303" spans="18:18" x14ac:dyDescent="0.25">
      <c r="R1303" s="2" t="str">
        <f t="shared" si="34"/>
        <v/>
      </c>
    </row>
    <row r="1304" spans="18:18" x14ac:dyDescent="0.25">
      <c r="R1304" s="2" t="str">
        <f t="shared" si="34"/>
        <v/>
      </c>
    </row>
    <row r="1305" spans="18:18" x14ac:dyDescent="0.25">
      <c r="R1305" s="2" t="str">
        <f t="shared" si="34"/>
        <v/>
      </c>
    </row>
    <row r="1306" spans="18:18" x14ac:dyDescent="0.25">
      <c r="R1306" s="2" t="str">
        <f t="shared" si="34"/>
        <v/>
      </c>
    </row>
    <row r="1307" spans="18:18" x14ac:dyDescent="0.25">
      <c r="R1307" s="2" t="str">
        <f t="shared" si="34"/>
        <v/>
      </c>
    </row>
    <row r="1308" spans="18:18" x14ac:dyDescent="0.25">
      <c r="R1308" s="2" t="str">
        <f t="shared" si="34"/>
        <v/>
      </c>
    </row>
    <row r="1309" spans="18:18" x14ac:dyDescent="0.25">
      <c r="R1309" s="2" t="str">
        <f t="shared" si="34"/>
        <v/>
      </c>
    </row>
    <row r="1310" spans="18:18" x14ac:dyDescent="0.25">
      <c r="R1310" s="2" t="str">
        <f t="shared" si="34"/>
        <v/>
      </c>
    </row>
    <row r="1311" spans="18:18" x14ac:dyDescent="0.25">
      <c r="R1311" s="2" t="str">
        <f t="shared" si="34"/>
        <v/>
      </c>
    </row>
    <row r="1312" spans="18:18" x14ac:dyDescent="0.25">
      <c r="R1312" s="2" t="str">
        <f t="shared" si="34"/>
        <v/>
      </c>
    </row>
    <row r="1313" spans="18:18" x14ac:dyDescent="0.25">
      <c r="R1313" s="2" t="str">
        <f t="shared" si="34"/>
        <v/>
      </c>
    </row>
    <row r="1314" spans="18:18" x14ac:dyDescent="0.25">
      <c r="R1314" s="2" t="str">
        <f t="shared" si="34"/>
        <v/>
      </c>
    </row>
    <row r="1315" spans="18:18" x14ac:dyDescent="0.25">
      <c r="R1315" s="2" t="str">
        <f t="shared" si="34"/>
        <v/>
      </c>
    </row>
    <row r="1316" spans="18:18" x14ac:dyDescent="0.25">
      <c r="R1316" s="2" t="str">
        <f t="shared" si="34"/>
        <v/>
      </c>
    </row>
    <row r="1317" spans="18:18" x14ac:dyDescent="0.25">
      <c r="R1317" s="2" t="str">
        <f t="shared" si="34"/>
        <v/>
      </c>
    </row>
    <row r="1318" spans="18:18" x14ac:dyDescent="0.25">
      <c r="R1318" s="2" t="str">
        <f t="shared" si="34"/>
        <v/>
      </c>
    </row>
    <row r="1319" spans="18:18" x14ac:dyDescent="0.25">
      <c r="R1319" s="2" t="str">
        <f t="shared" si="34"/>
        <v/>
      </c>
    </row>
    <row r="1320" spans="18:18" x14ac:dyDescent="0.25">
      <c r="R1320" s="2" t="str">
        <f t="shared" si="34"/>
        <v/>
      </c>
    </row>
    <row r="1321" spans="18:18" x14ac:dyDescent="0.25">
      <c r="R1321" s="2" t="str">
        <f t="shared" si="34"/>
        <v/>
      </c>
    </row>
    <row r="1322" spans="18:18" x14ac:dyDescent="0.25">
      <c r="R1322" s="2" t="str">
        <f t="shared" si="34"/>
        <v/>
      </c>
    </row>
    <row r="1323" spans="18:18" x14ac:dyDescent="0.25">
      <c r="R1323" s="2" t="str">
        <f t="shared" si="34"/>
        <v/>
      </c>
    </row>
    <row r="1324" spans="18:18" x14ac:dyDescent="0.25">
      <c r="R1324" s="2" t="str">
        <f t="shared" si="34"/>
        <v/>
      </c>
    </row>
    <row r="1325" spans="18:18" x14ac:dyDescent="0.25">
      <c r="R1325" s="2" t="str">
        <f t="shared" si="34"/>
        <v/>
      </c>
    </row>
    <row r="1326" spans="18:18" x14ac:dyDescent="0.25">
      <c r="R1326" s="2" t="str">
        <f t="shared" si="34"/>
        <v/>
      </c>
    </row>
    <row r="1327" spans="18:18" x14ac:dyDescent="0.25">
      <c r="R1327" s="2" t="str">
        <f t="shared" si="34"/>
        <v/>
      </c>
    </row>
    <row r="1328" spans="18:18" x14ac:dyDescent="0.25">
      <c r="R1328" s="2" t="str">
        <f t="shared" si="34"/>
        <v/>
      </c>
    </row>
    <row r="1329" spans="18:18" x14ac:dyDescent="0.25">
      <c r="R1329" s="2" t="str">
        <f t="shared" si="34"/>
        <v/>
      </c>
    </row>
    <row r="1330" spans="18:18" x14ac:dyDescent="0.25">
      <c r="R1330" s="2" t="str">
        <f t="shared" si="34"/>
        <v/>
      </c>
    </row>
    <row r="1331" spans="18:18" x14ac:dyDescent="0.25">
      <c r="R1331" s="2" t="str">
        <f t="shared" si="34"/>
        <v/>
      </c>
    </row>
    <row r="1332" spans="18:18" x14ac:dyDescent="0.25">
      <c r="R1332" s="2" t="str">
        <f t="shared" si="34"/>
        <v/>
      </c>
    </row>
    <row r="1333" spans="18:18" x14ac:dyDescent="0.25">
      <c r="R1333" s="2" t="str">
        <f t="shared" si="34"/>
        <v/>
      </c>
    </row>
    <row r="1334" spans="18:18" x14ac:dyDescent="0.25">
      <c r="R1334" s="2" t="str">
        <f t="shared" si="34"/>
        <v/>
      </c>
    </row>
    <row r="1335" spans="18:18" x14ac:dyDescent="0.25">
      <c r="R1335" s="2" t="str">
        <f t="shared" si="34"/>
        <v/>
      </c>
    </row>
    <row r="1336" spans="18:18" x14ac:dyDescent="0.25">
      <c r="R1336" s="2" t="str">
        <f t="shared" si="34"/>
        <v/>
      </c>
    </row>
    <row r="1337" spans="18:18" x14ac:dyDescent="0.25">
      <c r="R1337" s="2" t="str">
        <f t="shared" si="34"/>
        <v/>
      </c>
    </row>
    <row r="1338" spans="18:18" x14ac:dyDescent="0.25">
      <c r="R1338" s="2" t="str">
        <f t="shared" si="34"/>
        <v/>
      </c>
    </row>
    <row r="1339" spans="18:18" x14ac:dyDescent="0.25">
      <c r="R1339" s="2" t="str">
        <f t="shared" si="34"/>
        <v/>
      </c>
    </row>
    <row r="1340" spans="18:18" x14ac:dyDescent="0.25">
      <c r="R1340" s="2" t="str">
        <f t="shared" si="34"/>
        <v/>
      </c>
    </row>
    <row r="1341" spans="18:18" x14ac:dyDescent="0.25">
      <c r="R1341" s="2" t="str">
        <f t="shared" si="34"/>
        <v/>
      </c>
    </row>
    <row r="1342" spans="18:18" x14ac:dyDescent="0.25">
      <c r="R1342" s="2" t="str">
        <f t="shared" si="34"/>
        <v/>
      </c>
    </row>
    <row r="1343" spans="18:18" x14ac:dyDescent="0.25">
      <c r="R1343" s="2" t="str">
        <f t="shared" si="34"/>
        <v/>
      </c>
    </row>
    <row r="1344" spans="18:18" x14ac:dyDescent="0.25">
      <c r="R1344" s="2" t="str">
        <f t="shared" si="34"/>
        <v/>
      </c>
    </row>
    <row r="1345" spans="18:18" x14ac:dyDescent="0.25">
      <c r="R1345" s="2" t="str">
        <f t="shared" si="34"/>
        <v/>
      </c>
    </row>
    <row r="1346" spans="18:18" x14ac:dyDescent="0.25">
      <c r="R1346" s="2" t="str">
        <f t="shared" si="34"/>
        <v/>
      </c>
    </row>
    <row r="1347" spans="18:18" x14ac:dyDescent="0.25">
      <c r="R1347" s="2" t="str">
        <f t="shared" ref="R1347:R1410" si="35">TRIM(IFERROR(_xlfn.TEXTAFTER(E1347, ";", -1), E1347))</f>
        <v/>
      </c>
    </row>
    <row r="1348" spans="18:18" x14ac:dyDescent="0.25">
      <c r="R1348" s="2" t="str">
        <f t="shared" si="35"/>
        <v/>
      </c>
    </row>
    <row r="1349" spans="18:18" x14ac:dyDescent="0.25">
      <c r="R1349" s="2" t="str">
        <f t="shared" si="35"/>
        <v/>
      </c>
    </row>
    <row r="1350" spans="18:18" x14ac:dyDescent="0.25">
      <c r="R1350" s="2" t="str">
        <f t="shared" si="35"/>
        <v/>
      </c>
    </row>
    <row r="1351" spans="18:18" x14ac:dyDescent="0.25">
      <c r="R1351" s="2" t="str">
        <f t="shared" si="35"/>
        <v/>
      </c>
    </row>
    <row r="1352" spans="18:18" x14ac:dyDescent="0.25">
      <c r="R1352" s="2" t="str">
        <f t="shared" si="35"/>
        <v/>
      </c>
    </row>
    <row r="1353" spans="18:18" x14ac:dyDescent="0.25">
      <c r="R1353" s="2" t="str">
        <f t="shared" si="35"/>
        <v/>
      </c>
    </row>
    <row r="1354" spans="18:18" x14ac:dyDescent="0.25">
      <c r="R1354" s="2" t="str">
        <f t="shared" si="35"/>
        <v/>
      </c>
    </row>
    <row r="1355" spans="18:18" x14ac:dyDescent="0.25">
      <c r="R1355" s="2" t="str">
        <f t="shared" si="35"/>
        <v/>
      </c>
    </row>
    <row r="1356" spans="18:18" x14ac:dyDescent="0.25">
      <c r="R1356" s="2" t="str">
        <f t="shared" si="35"/>
        <v/>
      </c>
    </row>
    <row r="1357" spans="18:18" x14ac:dyDescent="0.25">
      <c r="R1357" s="2" t="str">
        <f t="shared" si="35"/>
        <v/>
      </c>
    </row>
    <row r="1358" spans="18:18" x14ac:dyDescent="0.25">
      <c r="R1358" s="2" t="str">
        <f t="shared" si="35"/>
        <v/>
      </c>
    </row>
    <row r="1359" spans="18:18" x14ac:dyDescent="0.25">
      <c r="R1359" s="2" t="str">
        <f t="shared" si="35"/>
        <v/>
      </c>
    </row>
    <row r="1360" spans="18:18" x14ac:dyDescent="0.25">
      <c r="R1360" s="2" t="str">
        <f t="shared" si="35"/>
        <v/>
      </c>
    </row>
    <row r="1361" spans="18:18" x14ac:dyDescent="0.25">
      <c r="R1361" s="2" t="str">
        <f t="shared" si="35"/>
        <v/>
      </c>
    </row>
    <row r="1362" spans="18:18" x14ac:dyDescent="0.25">
      <c r="R1362" s="2" t="str">
        <f t="shared" si="35"/>
        <v/>
      </c>
    </row>
    <row r="1363" spans="18:18" x14ac:dyDescent="0.25">
      <c r="R1363" s="2" t="str">
        <f t="shared" si="35"/>
        <v/>
      </c>
    </row>
    <row r="1364" spans="18:18" x14ac:dyDescent="0.25">
      <c r="R1364" s="2" t="str">
        <f t="shared" si="35"/>
        <v/>
      </c>
    </row>
    <row r="1365" spans="18:18" x14ac:dyDescent="0.25">
      <c r="R1365" s="2" t="str">
        <f t="shared" si="35"/>
        <v/>
      </c>
    </row>
    <row r="1366" spans="18:18" x14ac:dyDescent="0.25">
      <c r="R1366" s="2" t="str">
        <f t="shared" si="35"/>
        <v/>
      </c>
    </row>
    <row r="1367" spans="18:18" x14ac:dyDescent="0.25">
      <c r="R1367" s="2" t="str">
        <f t="shared" si="35"/>
        <v/>
      </c>
    </row>
    <row r="1368" spans="18:18" x14ac:dyDescent="0.25">
      <c r="R1368" s="2" t="str">
        <f t="shared" si="35"/>
        <v/>
      </c>
    </row>
    <row r="1369" spans="18:18" x14ac:dyDescent="0.25">
      <c r="R1369" s="2" t="str">
        <f t="shared" si="35"/>
        <v/>
      </c>
    </row>
    <row r="1370" spans="18:18" x14ac:dyDescent="0.25">
      <c r="R1370" s="2" t="str">
        <f t="shared" si="35"/>
        <v/>
      </c>
    </row>
    <row r="1371" spans="18:18" x14ac:dyDescent="0.25">
      <c r="R1371" s="2" t="str">
        <f t="shared" si="35"/>
        <v/>
      </c>
    </row>
    <row r="1372" spans="18:18" x14ac:dyDescent="0.25">
      <c r="R1372" s="2" t="str">
        <f t="shared" si="35"/>
        <v/>
      </c>
    </row>
    <row r="1373" spans="18:18" x14ac:dyDescent="0.25">
      <c r="R1373" s="2" t="str">
        <f t="shared" si="35"/>
        <v/>
      </c>
    </row>
    <row r="1374" spans="18:18" x14ac:dyDescent="0.25">
      <c r="R1374" s="2" t="str">
        <f t="shared" si="35"/>
        <v/>
      </c>
    </row>
    <row r="1375" spans="18:18" x14ac:dyDescent="0.25">
      <c r="R1375" s="2" t="str">
        <f t="shared" si="35"/>
        <v/>
      </c>
    </row>
    <row r="1376" spans="18:18" x14ac:dyDescent="0.25">
      <c r="R1376" s="2" t="str">
        <f t="shared" si="35"/>
        <v/>
      </c>
    </row>
    <row r="1377" spans="18:18" x14ac:dyDescent="0.25">
      <c r="R1377" s="2" t="str">
        <f t="shared" si="35"/>
        <v/>
      </c>
    </row>
    <row r="1378" spans="18:18" x14ac:dyDescent="0.25">
      <c r="R1378" s="2" t="str">
        <f t="shared" si="35"/>
        <v/>
      </c>
    </row>
    <row r="1379" spans="18:18" x14ac:dyDescent="0.25">
      <c r="R1379" s="2" t="str">
        <f t="shared" si="35"/>
        <v/>
      </c>
    </row>
    <row r="1380" spans="18:18" x14ac:dyDescent="0.25">
      <c r="R1380" s="2" t="str">
        <f t="shared" si="35"/>
        <v/>
      </c>
    </row>
    <row r="1381" spans="18:18" x14ac:dyDescent="0.25">
      <c r="R1381" s="2" t="str">
        <f t="shared" si="35"/>
        <v/>
      </c>
    </row>
    <row r="1382" spans="18:18" x14ac:dyDescent="0.25">
      <c r="R1382" s="2" t="str">
        <f t="shared" si="35"/>
        <v/>
      </c>
    </row>
    <row r="1383" spans="18:18" x14ac:dyDescent="0.25">
      <c r="R1383" s="2" t="str">
        <f t="shared" si="35"/>
        <v/>
      </c>
    </row>
    <row r="1384" spans="18:18" x14ac:dyDescent="0.25">
      <c r="R1384" s="2" t="str">
        <f t="shared" si="35"/>
        <v/>
      </c>
    </row>
    <row r="1385" spans="18:18" x14ac:dyDescent="0.25">
      <c r="R1385" s="2" t="str">
        <f t="shared" si="35"/>
        <v/>
      </c>
    </row>
    <row r="1386" spans="18:18" x14ac:dyDescent="0.25">
      <c r="R1386" s="2" t="str">
        <f t="shared" si="35"/>
        <v/>
      </c>
    </row>
    <row r="1387" spans="18:18" x14ac:dyDescent="0.25">
      <c r="R1387" s="2" t="str">
        <f t="shared" si="35"/>
        <v/>
      </c>
    </row>
    <row r="1388" spans="18:18" x14ac:dyDescent="0.25">
      <c r="R1388" s="2" t="str">
        <f t="shared" si="35"/>
        <v/>
      </c>
    </row>
    <row r="1389" spans="18:18" x14ac:dyDescent="0.25">
      <c r="R1389" s="2" t="str">
        <f t="shared" si="35"/>
        <v/>
      </c>
    </row>
    <row r="1390" spans="18:18" x14ac:dyDescent="0.25">
      <c r="R1390" s="2" t="str">
        <f t="shared" si="35"/>
        <v/>
      </c>
    </row>
    <row r="1391" spans="18:18" x14ac:dyDescent="0.25">
      <c r="R1391" s="2" t="str">
        <f t="shared" si="35"/>
        <v/>
      </c>
    </row>
    <row r="1392" spans="18:18" x14ac:dyDescent="0.25">
      <c r="R1392" s="2" t="str">
        <f t="shared" si="35"/>
        <v/>
      </c>
    </row>
    <row r="1393" spans="18:18" x14ac:dyDescent="0.25">
      <c r="R1393" s="2" t="str">
        <f t="shared" si="35"/>
        <v/>
      </c>
    </row>
    <row r="1394" spans="18:18" x14ac:dyDescent="0.25">
      <c r="R1394" s="2" t="str">
        <f t="shared" si="35"/>
        <v/>
      </c>
    </row>
    <row r="1395" spans="18:18" x14ac:dyDescent="0.25">
      <c r="R1395" s="2" t="str">
        <f t="shared" si="35"/>
        <v/>
      </c>
    </row>
    <row r="1396" spans="18:18" x14ac:dyDescent="0.25">
      <c r="R1396" s="2" t="str">
        <f t="shared" si="35"/>
        <v/>
      </c>
    </row>
    <row r="1397" spans="18:18" x14ac:dyDescent="0.25">
      <c r="R1397" s="2" t="str">
        <f t="shared" si="35"/>
        <v/>
      </c>
    </row>
    <row r="1398" spans="18:18" x14ac:dyDescent="0.25">
      <c r="R1398" s="2" t="str">
        <f t="shared" si="35"/>
        <v/>
      </c>
    </row>
    <row r="1399" spans="18:18" x14ac:dyDescent="0.25">
      <c r="R1399" s="2" t="str">
        <f t="shared" si="35"/>
        <v/>
      </c>
    </row>
    <row r="1400" spans="18:18" x14ac:dyDescent="0.25">
      <c r="R1400" s="2" t="str">
        <f t="shared" si="35"/>
        <v/>
      </c>
    </row>
    <row r="1401" spans="18:18" x14ac:dyDescent="0.25">
      <c r="R1401" s="2" t="str">
        <f t="shared" si="35"/>
        <v/>
      </c>
    </row>
    <row r="1402" spans="18:18" x14ac:dyDescent="0.25">
      <c r="R1402" s="2" t="str">
        <f t="shared" si="35"/>
        <v/>
      </c>
    </row>
    <row r="1403" spans="18:18" x14ac:dyDescent="0.25">
      <c r="R1403" s="2" t="str">
        <f t="shared" si="35"/>
        <v/>
      </c>
    </row>
    <row r="1404" spans="18:18" x14ac:dyDescent="0.25">
      <c r="R1404" s="2" t="str">
        <f t="shared" si="35"/>
        <v/>
      </c>
    </row>
    <row r="1405" spans="18:18" x14ac:dyDescent="0.25">
      <c r="R1405" s="2" t="str">
        <f t="shared" si="35"/>
        <v/>
      </c>
    </row>
    <row r="1406" spans="18:18" x14ac:dyDescent="0.25">
      <c r="R1406" s="2" t="str">
        <f t="shared" si="35"/>
        <v/>
      </c>
    </row>
    <row r="1407" spans="18:18" x14ac:dyDescent="0.25">
      <c r="R1407" s="2" t="str">
        <f t="shared" si="35"/>
        <v/>
      </c>
    </row>
    <row r="1408" spans="18:18" x14ac:dyDescent="0.25">
      <c r="R1408" s="2" t="str">
        <f t="shared" si="35"/>
        <v/>
      </c>
    </row>
    <row r="1409" spans="18:18" x14ac:dyDescent="0.25">
      <c r="R1409" s="2" t="str">
        <f t="shared" si="35"/>
        <v/>
      </c>
    </row>
    <row r="1410" spans="18:18" x14ac:dyDescent="0.25">
      <c r="R1410" s="2" t="str">
        <f t="shared" si="35"/>
        <v/>
      </c>
    </row>
    <row r="1411" spans="18:18" x14ac:dyDescent="0.25">
      <c r="R1411" s="2" t="str">
        <f t="shared" ref="R1411:R1474" si="36">TRIM(IFERROR(_xlfn.TEXTAFTER(E1411, ";", -1), E1411))</f>
        <v/>
      </c>
    </row>
    <row r="1412" spans="18:18" x14ac:dyDescent="0.25">
      <c r="R1412" s="2" t="str">
        <f t="shared" si="36"/>
        <v/>
      </c>
    </row>
    <row r="1413" spans="18:18" x14ac:dyDescent="0.25">
      <c r="R1413" s="2" t="str">
        <f t="shared" si="36"/>
        <v/>
      </c>
    </row>
    <row r="1414" spans="18:18" x14ac:dyDescent="0.25">
      <c r="R1414" s="2" t="str">
        <f t="shared" si="36"/>
        <v/>
      </c>
    </row>
    <row r="1415" spans="18:18" x14ac:dyDescent="0.25">
      <c r="R1415" s="2" t="str">
        <f t="shared" si="36"/>
        <v/>
      </c>
    </row>
    <row r="1416" spans="18:18" x14ac:dyDescent="0.25">
      <c r="R1416" s="2" t="str">
        <f t="shared" si="36"/>
        <v/>
      </c>
    </row>
    <row r="1417" spans="18:18" x14ac:dyDescent="0.25">
      <c r="R1417" s="2" t="str">
        <f t="shared" si="36"/>
        <v/>
      </c>
    </row>
    <row r="1418" spans="18:18" x14ac:dyDescent="0.25">
      <c r="R1418" s="2" t="str">
        <f t="shared" si="36"/>
        <v/>
      </c>
    </row>
    <row r="1419" spans="18:18" x14ac:dyDescent="0.25">
      <c r="R1419" s="2" t="str">
        <f t="shared" si="36"/>
        <v/>
      </c>
    </row>
    <row r="1420" spans="18:18" x14ac:dyDescent="0.25">
      <c r="R1420" s="2" t="str">
        <f t="shared" si="36"/>
        <v/>
      </c>
    </row>
    <row r="1421" spans="18:18" x14ac:dyDescent="0.25">
      <c r="R1421" s="2" t="str">
        <f t="shared" si="36"/>
        <v/>
      </c>
    </row>
    <row r="1422" spans="18:18" x14ac:dyDescent="0.25">
      <c r="R1422" s="2" t="str">
        <f t="shared" si="36"/>
        <v/>
      </c>
    </row>
    <row r="1423" spans="18:18" x14ac:dyDescent="0.25">
      <c r="R1423" s="2" t="str">
        <f t="shared" si="36"/>
        <v/>
      </c>
    </row>
    <row r="1424" spans="18:18" x14ac:dyDescent="0.25">
      <c r="R1424" s="2" t="str">
        <f t="shared" si="36"/>
        <v/>
      </c>
    </row>
    <row r="1425" spans="18:18" x14ac:dyDescent="0.25">
      <c r="R1425" s="2" t="str">
        <f t="shared" si="36"/>
        <v/>
      </c>
    </row>
    <row r="1426" spans="18:18" x14ac:dyDescent="0.25">
      <c r="R1426" s="2" t="str">
        <f t="shared" si="36"/>
        <v/>
      </c>
    </row>
    <row r="1427" spans="18:18" x14ac:dyDescent="0.25">
      <c r="R1427" s="2" t="str">
        <f t="shared" si="36"/>
        <v/>
      </c>
    </row>
    <row r="1428" spans="18:18" x14ac:dyDescent="0.25">
      <c r="R1428" s="2" t="str">
        <f t="shared" si="36"/>
        <v/>
      </c>
    </row>
    <row r="1429" spans="18:18" x14ac:dyDescent="0.25">
      <c r="R1429" s="2" t="str">
        <f t="shared" si="36"/>
        <v/>
      </c>
    </row>
    <row r="1430" spans="18:18" x14ac:dyDescent="0.25">
      <c r="R1430" s="2" t="str">
        <f t="shared" si="36"/>
        <v/>
      </c>
    </row>
    <row r="1431" spans="18:18" x14ac:dyDescent="0.25">
      <c r="R1431" s="2" t="str">
        <f t="shared" si="36"/>
        <v/>
      </c>
    </row>
    <row r="1432" spans="18:18" x14ac:dyDescent="0.25">
      <c r="R1432" s="2" t="str">
        <f t="shared" si="36"/>
        <v/>
      </c>
    </row>
    <row r="1433" spans="18:18" x14ac:dyDescent="0.25">
      <c r="R1433" s="2" t="str">
        <f t="shared" si="36"/>
        <v/>
      </c>
    </row>
    <row r="1434" spans="18:18" x14ac:dyDescent="0.25">
      <c r="R1434" s="2" t="str">
        <f t="shared" si="36"/>
        <v/>
      </c>
    </row>
    <row r="1435" spans="18:18" x14ac:dyDescent="0.25">
      <c r="R1435" s="2" t="str">
        <f t="shared" si="36"/>
        <v/>
      </c>
    </row>
    <row r="1436" spans="18:18" x14ac:dyDescent="0.25">
      <c r="R1436" s="2" t="str">
        <f t="shared" si="36"/>
        <v/>
      </c>
    </row>
    <row r="1437" spans="18:18" x14ac:dyDescent="0.25">
      <c r="R1437" s="2" t="str">
        <f t="shared" si="36"/>
        <v/>
      </c>
    </row>
    <row r="1438" spans="18:18" x14ac:dyDescent="0.25">
      <c r="R1438" s="2" t="str">
        <f t="shared" si="36"/>
        <v/>
      </c>
    </row>
    <row r="1439" spans="18:18" x14ac:dyDescent="0.25">
      <c r="R1439" s="2" t="str">
        <f t="shared" si="36"/>
        <v/>
      </c>
    </row>
    <row r="1440" spans="18:18" x14ac:dyDescent="0.25">
      <c r="R1440" s="2" t="str">
        <f t="shared" si="36"/>
        <v/>
      </c>
    </row>
    <row r="1441" spans="18:18" x14ac:dyDescent="0.25">
      <c r="R1441" s="2" t="str">
        <f t="shared" si="36"/>
        <v/>
      </c>
    </row>
    <row r="1442" spans="18:18" x14ac:dyDescent="0.25">
      <c r="R1442" s="2" t="str">
        <f t="shared" si="36"/>
        <v/>
      </c>
    </row>
    <row r="1443" spans="18:18" x14ac:dyDescent="0.25">
      <c r="R1443" s="2" t="str">
        <f t="shared" si="36"/>
        <v/>
      </c>
    </row>
    <row r="1444" spans="18:18" x14ac:dyDescent="0.25">
      <c r="R1444" s="2" t="str">
        <f t="shared" si="36"/>
        <v/>
      </c>
    </row>
    <row r="1445" spans="18:18" x14ac:dyDescent="0.25">
      <c r="R1445" s="2" t="str">
        <f t="shared" si="36"/>
        <v/>
      </c>
    </row>
    <row r="1446" spans="18:18" x14ac:dyDescent="0.25">
      <c r="R1446" s="2" t="str">
        <f t="shared" si="36"/>
        <v/>
      </c>
    </row>
    <row r="1447" spans="18:18" x14ac:dyDescent="0.25">
      <c r="R1447" s="2" t="str">
        <f t="shared" si="36"/>
        <v/>
      </c>
    </row>
    <row r="1448" spans="18:18" x14ac:dyDescent="0.25">
      <c r="R1448" s="2" t="str">
        <f t="shared" si="36"/>
        <v/>
      </c>
    </row>
    <row r="1449" spans="18:18" x14ac:dyDescent="0.25">
      <c r="R1449" s="2" t="str">
        <f t="shared" si="36"/>
        <v/>
      </c>
    </row>
    <row r="1450" spans="18:18" x14ac:dyDescent="0.25">
      <c r="R1450" s="2" t="str">
        <f t="shared" si="36"/>
        <v/>
      </c>
    </row>
    <row r="1451" spans="18:18" x14ac:dyDescent="0.25">
      <c r="R1451" s="2" t="str">
        <f t="shared" si="36"/>
        <v/>
      </c>
    </row>
    <row r="1452" spans="18:18" x14ac:dyDescent="0.25">
      <c r="R1452" s="2" t="str">
        <f t="shared" si="36"/>
        <v/>
      </c>
    </row>
    <row r="1453" spans="18:18" x14ac:dyDescent="0.25">
      <c r="R1453" s="2" t="str">
        <f t="shared" si="36"/>
        <v/>
      </c>
    </row>
    <row r="1454" spans="18:18" x14ac:dyDescent="0.25">
      <c r="R1454" s="2" t="str">
        <f t="shared" si="36"/>
        <v/>
      </c>
    </row>
    <row r="1455" spans="18:18" x14ac:dyDescent="0.25">
      <c r="R1455" s="2" t="str">
        <f t="shared" si="36"/>
        <v/>
      </c>
    </row>
    <row r="1456" spans="18:18" x14ac:dyDescent="0.25">
      <c r="R1456" s="2" t="str">
        <f t="shared" si="36"/>
        <v/>
      </c>
    </row>
    <row r="1457" spans="18:18" x14ac:dyDescent="0.25">
      <c r="R1457" s="2" t="str">
        <f t="shared" si="36"/>
        <v/>
      </c>
    </row>
    <row r="1458" spans="18:18" x14ac:dyDescent="0.25">
      <c r="R1458" s="2" t="str">
        <f t="shared" si="36"/>
        <v/>
      </c>
    </row>
    <row r="1459" spans="18:18" x14ac:dyDescent="0.25">
      <c r="R1459" s="2" t="str">
        <f t="shared" si="36"/>
        <v/>
      </c>
    </row>
    <row r="1460" spans="18:18" x14ac:dyDescent="0.25">
      <c r="R1460" s="2" t="str">
        <f t="shared" si="36"/>
        <v/>
      </c>
    </row>
    <row r="1461" spans="18:18" x14ac:dyDescent="0.25">
      <c r="R1461" s="2" t="str">
        <f t="shared" si="36"/>
        <v/>
      </c>
    </row>
    <row r="1462" spans="18:18" x14ac:dyDescent="0.25">
      <c r="R1462" s="2" t="str">
        <f t="shared" si="36"/>
        <v/>
      </c>
    </row>
    <row r="1463" spans="18:18" x14ac:dyDescent="0.25">
      <c r="R1463" s="2" t="str">
        <f t="shared" si="36"/>
        <v/>
      </c>
    </row>
    <row r="1464" spans="18:18" x14ac:dyDescent="0.25">
      <c r="R1464" s="2" t="str">
        <f t="shared" si="36"/>
        <v/>
      </c>
    </row>
    <row r="1465" spans="18:18" x14ac:dyDescent="0.25">
      <c r="R1465" s="2" t="str">
        <f t="shared" si="36"/>
        <v/>
      </c>
    </row>
    <row r="1466" spans="18:18" x14ac:dyDescent="0.25">
      <c r="R1466" s="2" t="str">
        <f t="shared" si="36"/>
        <v/>
      </c>
    </row>
    <row r="1467" spans="18:18" x14ac:dyDescent="0.25">
      <c r="R1467" s="2" t="str">
        <f t="shared" si="36"/>
        <v/>
      </c>
    </row>
    <row r="1468" spans="18:18" x14ac:dyDescent="0.25">
      <c r="R1468" s="2" t="str">
        <f t="shared" si="36"/>
        <v/>
      </c>
    </row>
    <row r="1469" spans="18:18" x14ac:dyDescent="0.25">
      <c r="R1469" s="2" t="str">
        <f t="shared" si="36"/>
        <v/>
      </c>
    </row>
    <row r="1470" spans="18:18" x14ac:dyDescent="0.25">
      <c r="R1470" s="2" t="str">
        <f t="shared" si="36"/>
        <v/>
      </c>
    </row>
    <row r="1471" spans="18:18" x14ac:dyDescent="0.25">
      <c r="R1471" s="2" t="str">
        <f t="shared" si="36"/>
        <v/>
      </c>
    </row>
    <row r="1472" spans="18:18" x14ac:dyDescent="0.25">
      <c r="R1472" s="2" t="str">
        <f t="shared" si="36"/>
        <v/>
      </c>
    </row>
    <row r="1473" spans="18:18" x14ac:dyDescent="0.25">
      <c r="R1473" s="2" t="str">
        <f t="shared" si="36"/>
        <v/>
      </c>
    </row>
    <row r="1474" spans="18:18" x14ac:dyDescent="0.25">
      <c r="R1474" s="2" t="str">
        <f t="shared" si="36"/>
        <v/>
      </c>
    </row>
    <row r="1475" spans="18:18" x14ac:dyDescent="0.25">
      <c r="R1475" s="2" t="str">
        <f t="shared" ref="R1475:R1500" si="37">TRIM(IFERROR(_xlfn.TEXTAFTER(E1475, ";", -1), E1475))</f>
        <v/>
      </c>
    </row>
    <row r="1476" spans="18:18" x14ac:dyDescent="0.25">
      <c r="R1476" s="2" t="str">
        <f t="shared" si="37"/>
        <v/>
      </c>
    </row>
    <row r="1477" spans="18:18" x14ac:dyDescent="0.25">
      <c r="R1477" s="2" t="str">
        <f t="shared" si="37"/>
        <v/>
      </c>
    </row>
    <row r="1478" spans="18:18" x14ac:dyDescent="0.25">
      <c r="R1478" s="2" t="str">
        <f t="shared" si="37"/>
        <v/>
      </c>
    </row>
    <row r="1479" spans="18:18" x14ac:dyDescent="0.25">
      <c r="R1479" s="2" t="str">
        <f t="shared" si="37"/>
        <v/>
      </c>
    </row>
    <row r="1480" spans="18:18" x14ac:dyDescent="0.25">
      <c r="R1480" s="2" t="str">
        <f t="shared" si="37"/>
        <v/>
      </c>
    </row>
    <row r="1481" spans="18:18" x14ac:dyDescent="0.25">
      <c r="R1481" s="2" t="str">
        <f t="shared" si="37"/>
        <v/>
      </c>
    </row>
    <row r="1482" spans="18:18" x14ac:dyDescent="0.25">
      <c r="R1482" s="2" t="str">
        <f t="shared" si="37"/>
        <v/>
      </c>
    </row>
    <row r="1483" spans="18:18" x14ac:dyDescent="0.25">
      <c r="R1483" s="2" t="str">
        <f t="shared" si="37"/>
        <v/>
      </c>
    </row>
    <row r="1484" spans="18:18" x14ac:dyDescent="0.25">
      <c r="R1484" s="2" t="str">
        <f t="shared" si="37"/>
        <v/>
      </c>
    </row>
    <row r="1485" spans="18:18" x14ac:dyDescent="0.25">
      <c r="R1485" s="2" t="str">
        <f t="shared" si="37"/>
        <v/>
      </c>
    </row>
    <row r="1486" spans="18:18" x14ac:dyDescent="0.25">
      <c r="R1486" s="2" t="str">
        <f t="shared" si="37"/>
        <v/>
      </c>
    </row>
    <row r="1487" spans="18:18" x14ac:dyDescent="0.25">
      <c r="R1487" s="2" t="str">
        <f t="shared" si="37"/>
        <v/>
      </c>
    </row>
    <row r="1488" spans="18:18" x14ac:dyDescent="0.25">
      <c r="R1488" s="2" t="str">
        <f t="shared" si="37"/>
        <v/>
      </c>
    </row>
    <row r="1489" spans="18:18" x14ac:dyDescent="0.25">
      <c r="R1489" s="2" t="str">
        <f t="shared" si="37"/>
        <v/>
      </c>
    </row>
    <row r="1490" spans="18:18" x14ac:dyDescent="0.25">
      <c r="R1490" s="2" t="str">
        <f t="shared" si="37"/>
        <v/>
      </c>
    </row>
    <row r="1491" spans="18:18" x14ac:dyDescent="0.25">
      <c r="R1491" s="2" t="str">
        <f t="shared" si="37"/>
        <v/>
      </c>
    </row>
    <row r="1492" spans="18:18" x14ac:dyDescent="0.25">
      <c r="R1492" s="2" t="str">
        <f t="shared" si="37"/>
        <v/>
      </c>
    </row>
    <row r="1493" spans="18:18" x14ac:dyDescent="0.25">
      <c r="R1493" s="2" t="str">
        <f t="shared" si="37"/>
        <v/>
      </c>
    </row>
    <row r="1494" spans="18:18" x14ac:dyDescent="0.25">
      <c r="R1494" s="2" t="str">
        <f t="shared" si="37"/>
        <v/>
      </c>
    </row>
    <row r="1495" spans="18:18" x14ac:dyDescent="0.25">
      <c r="R1495" s="2" t="str">
        <f t="shared" si="37"/>
        <v/>
      </c>
    </row>
    <row r="1496" spans="18:18" x14ac:dyDescent="0.25">
      <c r="R1496" s="2" t="str">
        <f t="shared" si="37"/>
        <v/>
      </c>
    </row>
    <row r="1497" spans="18:18" x14ac:dyDescent="0.25">
      <c r="R1497" s="2" t="str">
        <f t="shared" si="37"/>
        <v/>
      </c>
    </row>
    <row r="1498" spans="18:18" x14ac:dyDescent="0.25">
      <c r="R1498" s="2" t="str">
        <f t="shared" si="37"/>
        <v/>
      </c>
    </row>
    <row r="1499" spans="18:18" x14ac:dyDescent="0.25">
      <c r="R1499" s="2" t="str">
        <f t="shared" si="37"/>
        <v/>
      </c>
    </row>
    <row r="1500" spans="18:18" x14ac:dyDescent="0.25">
      <c r="R1500" s="2" t="str">
        <f t="shared" si="37"/>
        <v/>
      </c>
    </row>
  </sheetData>
  <mergeCells count="1">
    <mergeCell ref="U1:V1"/>
  </mergeCells>
  <conditionalFormatting sqref="T1:T80 T1501:T1048576">
    <cfRule type="duplicateValues" dxfId="40" priority="1"/>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EDB6F-8F72-48DF-A751-837CBEB5CE14}">
  <dimension ref="A1:AQ399"/>
  <sheetViews>
    <sheetView topLeftCell="P1" workbookViewId="0">
      <selection activeCell="R2" sqref="R2:R117"/>
    </sheetView>
  </sheetViews>
  <sheetFormatPr defaultRowHeight="15" outlineLevelCol="1" x14ac:dyDescent="0.25"/>
  <cols>
    <col min="1" max="15" width="9.140625" hidden="1" customWidth="1" outlineLevel="1"/>
    <col min="16" max="16" width="9.140625" collapsed="1"/>
    <col min="17" max="17" width="9.140625" style="125" customWidth="1" outlineLevel="1"/>
    <col min="18" max="18" width="19" style="190" customWidth="1" outlineLevel="1"/>
    <col min="19" max="19" width="9.140625" style="125" customWidth="1" outlineLevel="1"/>
    <col min="20" max="20" width="23.7109375" style="2" customWidth="1"/>
    <col min="21" max="21" width="14.42578125" style="1" bestFit="1" customWidth="1"/>
    <col min="22" max="22" width="13.5703125" style="1" bestFit="1" customWidth="1"/>
    <col min="23" max="23" width="22.42578125" style="1" bestFit="1" customWidth="1"/>
    <col min="24" max="24" width="26.7109375" style="1" customWidth="1"/>
    <col min="25" max="25" width="9.140625" style="1"/>
    <col min="26" max="26" width="22.5703125" style="1" customWidth="1"/>
    <col min="27" max="27" width="9.140625" style="1"/>
    <col min="28" max="28" width="24" style="1" customWidth="1"/>
    <col min="29" max="29" width="9.140625" style="1"/>
    <col min="30" max="30" width="20.5703125" style="1" customWidth="1"/>
    <col min="31" max="31" width="9.140625" style="1"/>
    <col min="32" max="32" width="17.140625" style="1" customWidth="1"/>
    <col min="33" max="33" width="9.140625" style="1"/>
    <col min="34" max="34" width="15.28515625" style="1" customWidth="1"/>
    <col min="35" max="35" width="9.140625" style="1"/>
    <col min="36" max="36" width="18" style="1" customWidth="1"/>
    <col min="37" max="42" width="9.140625" style="1"/>
  </cols>
  <sheetData>
    <row r="1" spans="1:43" ht="15.75" thickBot="1" x14ac:dyDescent="0.3">
      <c r="A1" t="s">
        <v>9367</v>
      </c>
      <c r="B1" t="s">
        <v>9368</v>
      </c>
      <c r="C1" t="s">
        <v>2688</v>
      </c>
      <c r="D1" t="s">
        <v>2689</v>
      </c>
      <c r="E1" t="s">
        <v>4720</v>
      </c>
      <c r="F1" t="s">
        <v>4721</v>
      </c>
      <c r="G1" t="s">
        <v>4722</v>
      </c>
      <c r="H1" t="s">
        <v>4723</v>
      </c>
      <c r="I1" t="s">
        <v>4724</v>
      </c>
      <c r="J1" t="s">
        <v>4725</v>
      </c>
      <c r="K1" t="s">
        <v>4726</v>
      </c>
      <c r="L1" t="s">
        <v>9369</v>
      </c>
      <c r="M1" t="s">
        <v>9370</v>
      </c>
      <c r="N1" t="s">
        <v>9371</v>
      </c>
      <c r="R1" s="1" t="s">
        <v>9561</v>
      </c>
      <c r="T1" s="180" t="s">
        <v>10714</v>
      </c>
      <c r="U1" s="181" t="s">
        <v>10715</v>
      </c>
      <c r="V1" s="181" t="s">
        <v>10716</v>
      </c>
      <c r="W1" s="181" t="s">
        <v>10717</v>
      </c>
      <c r="X1" s="181" t="s">
        <v>10718</v>
      </c>
      <c r="Y1" s="181" t="s">
        <v>10719</v>
      </c>
      <c r="Z1" s="181" t="s">
        <v>10718</v>
      </c>
      <c r="AA1" s="181" t="s">
        <v>10719</v>
      </c>
      <c r="AB1" s="181" t="s">
        <v>10718</v>
      </c>
      <c r="AC1" s="181" t="s">
        <v>10719</v>
      </c>
      <c r="AD1" s="181" t="s">
        <v>10718</v>
      </c>
      <c r="AE1" s="181" t="s">
        <v>10719</v>
      </c>
      <c r="AF1" s="181" t="s">
        <v>10718</v>
      </c>
      <c r="AG1" s="181" t="s">
        <v>10719</v>
      </c>
      <c r="AH1" s="181" t="s">
        <v>10718</v>
      </c>
      <c r="AI1" s="181" t="s">
        <v>10719</v>
      </c>
      <c r="AJ1" s="181" t="s">
        <v>10718</v>
      </c>
      <c r="AK1" s="182" t="s">
        <v>10719</v>
      </c>
    </row>
    <row r="2" spans="1:43" x14ac:dyDescent="0.25">
      <c r="A2" t="s">
        <v>9372</v>
      </c>
      <c r="C2" t="s">
        <v>9373</v>
      </c>
      <c r="D2" t="s">
        <v>2700</v>
      </c>
      <c r="E2" t="s">
        <v>651</v>
      </c>
      <c r="F2" t="s">
        <v>4865</v>
      </c>
      <c r="G2" s="104">
        <v>46148.335416666669</v>
      </c>
      <c r="H2">
        <v>128.542</v>
      </c>
      <c r="I2" t="s">
        <v>4728</v>
      </c>
      <c r="J2" t="s">
        <v>4787</v>
      </c>
      <c r="K2" t="s">
        <v>4756</v>
      </c>
      <c r="L2">
        <v>0.2</v>
      </c>
      <c r="M2" t="s">
        <v>9381</v>
      </c>
      <c r="N2" t="s">
        <v>10561</v>
      </c>
      <c r="R2" s="190" t="str" cm="1">
        <f t="array" ref="R2">_xlfn.LET(_xlpm.Raw, TRIM(E2),_xlpm.Names,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Chayanne Shivtahal</v>
      </c>
      <c r="T2" s="45" t="s">
        <v>651</v>
      </c>
      <c r="U2" s="191" t="str">
        <f>IFERROR(TEXT(AVERAGEIF($E$2:$E$10000,TRIM(SUBSTITUTE(TRIM(T2),"0 ","")),$L$2:$L$10000) * 10,"0.0"),"—")</f>
        <v>2.0</v>
      </c>
      <c r="V2" s="172">
        <f>COUNTIF($E$2:$E$10000, TRIM(SUBSTITUTE(TRIM(T2),"0 ","")))</f>
        <v>1</v>
      </c>
      <c r="W2" s="172" t="str" cm="1">
        <f t="array" ref="W2">IFERROR(_xlfn.TEXTJOIN(", ", TRUE, _xlfn._xlws.FILTER($L$2:$L$10000*10, $E$2:$E$10000=TRIM(SUBSTITUTE(TRIM(T2),"0 ","")))), "None")</f>
        <v>2</v>
      </c>
      <c r="X2" s="172" t="str" cm="1">
        <f t="array" ref="X2:Y2">IFERROR(_xlfn.TOROW(_xlfn.HSTACK(_xlfn._xlws.FILTER($N$2:$N$10000,($E$2:$E$10000 = TRIM(SUBSTITUTE(TRIM(T2),"0 ",""))) *(VALUE($L$2:$L$10000)*10 &lt; 6)),_xlfn._xlws.FILTER(VALUE($L$2:$L$10000)*10,($E$2:$E$10000 = TRIM(SUBSTITUTE(TRIM(T2),"0 ",""))) *(VALUE($L$2:$L$10000)*10 &lt; 6)))),"None")</f>
        <v>dfedaa22-eca5-4382-9862-ebc480b7f44c</v>
      </c>
      <c r="Y2" s="172">
        <v>2</v>
      </c>
      <c r="Z2" s="172"/>
      <c r="AA2" s="172"/>
      <c r="AB2" s="172"/>
      <c r="AC2" s="172"/>
      <c r="AD2" s="172"/>
      <c r="AE2" s="172"/>
      <c r="AF2" s="172"/>
      <c r="AG2" s="172"/>
      <c r="AH2" s="172"/>
      <c r="AI2" s="172"/>
      <c r="AJ2" s="172"/>
      <c r="AK2" s="174"/>
      <c r="AQ2">
        <v>5</v>
      </c>
    </row>
    <row r="3" spans="1:43" x14ac:dyDescent="0.25">
      <c r="A3" t="s">
        <v>9372</v>
      </c>
      <c r="C3" t="s">
        <v>9373</v>
      </c>
      <c r="D3" t="s">
        <v>2700</v>
      </c>
      <c r="E3" t="s">
        <v>2132</v>
      </c>
      <c r="F3" t="s">
        <v>10562</v>
      </c>
      <c r="G3" s="104">
        <v>46148.343055555553</v>
      </c>
      <c r="H3">
        <v>1315.7750000000001</v>
      </c>
      <c r="I3" t="s">
        <v>4728</v>
      </c>
      <c r="J3" t="s">
        <v>42</v>
      </c>
      <c r="K3" t="s">
        <v>6644</v>
      </c>
      <c r="L3">
        <v>1</v>
      </c>
      <c r="M3" t="s">
        <v>69</v>
      </c>
      <c r="N3" t="s">
        <v>10563</v>
      </c>
      <c r="R3" s="190" t="str" cm="1">
        <f t="array" ref="R3">_xlfn.LET(_xlpm.Raw, TRIM(E3),_xlpm.Names,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Rafia Nasir</v>
      </c>
      <c r="T3" s="45" t="s">
        <v>2132</v>
      </c>
      <c r="U3" s="130" t="str">
        <f>IFERROR(TEXT(AVERAGEIF($E$2:$E$10000,TRIM(SUBSTITUTE(TRIM(T3),"0 ","")),$L$2:$L$10000) * 10,"0.0"),"—")</f>
        <v>8.4</v>
      </c>
      <c r="V3" s="27">
        <f t="shared" ref="V3" si="0">COUNTIF($E$2:$E$10000, TRIM(SUBSTITUTE(TRIM(T3),"0 ","")))</f>
        <v>5</v>
      </c>
      <c r="W3" s="27" t="str" cm="1">
        <f t="array" ref="W3">IFERROR(_xlfn.TEXTJOIN(", ", TRUE, _xlfn._xlws.FILTER($L$2:$L$10000*10, $E$2:$E$10000=TRIM(SUBSTITUTE(TRIM(T3),"0 ","")))), "None")</f>
        <v>10, 10, 10, 2, 10</v>
      </c>
      <c r="X3" s="27" t="str" cm="1">
        <f t="array" ref="X3:Y3">IFERROR(_xlfn.TOROW(_xlfn.HSTACK(_xlfn._xlws.FILTER($N$2:$N$10000,($E$2:$E$10000 = TRIM(SUBSTITUTE(TRIM(T3),"0 ",""))) *(VALUE($L$2:$L$10000)*10 &lt; 6)),_xlfn._xlws.FILTER(VALUE($L$2:$L$10000)*10,($E$2:$E$10000 = TRIM(SUBSTITUTE(TRIM(T3),"0 ",""))) *(VALUE($L$2:$L$10000)*10 &lt; 6)))),"None")</f>
        <v>61639c16-d468-40da-8d20-f5265adf0154</v>
      </c>
      <c r="Y3" s="27">
        <v>2</v>
      </c>
      <c r="Z3" s="27"/>
      <c r="AA3" s="27"/>
      <c r="AB3" s="27"/>
      <c r="AC3" s="27"/>
      <c r="AD3" s="27"/>
      <c r="AE3" s="27"/>
      <c r="AF3" s="27"/>
      <c r="AG3" s="27"/>
      <c r="AH3" s="27"/>
      <c r="AI3" s="27"/>
      <c r="AJ3" s="27"/>
      <c r="AK3" s="175"/>
    </row>
    <row r="4" spans="1:43" x14ac:dyDescent="0.25">
      <c r="A4" t="s">
        <v>9372</v>
      </c>
      <c r="C4" t="s">
        <v>9373</v>
      </c>
      <c r="D4" t="s">
        <v>2700</v>
      </c>
      <c r="E4" t="s">
        <v>1337</v>
      </c>
      <c r="F4" t="s">
        <v>5331</v>
      </c>
      <c r="G4" s="104">
        <v>46148.347916666666</v>
      </c>
      <c r="H4">
        <v>1145.6579999999999</v>
      </c>
      <c r="I4" t="s">
        <v>4728</v>
      </c>
      <c r="J4" t="s">
        <v>42</v>
      </c>
      <c r="K4" t="s">
        <v>6621</v>
      </c>
      <c r="L4">
        <v>1</v>
      </c>
      <c r="M4" t="s">
        <v>69</v>
      </c>
      <c r="N4" t="s">
        <v>10564</v>
      </c>
      <c r="R4" s="190" t="str" cm="1">
        <f t="array" ref="R4">_xlfn.LET(_xlpm.Raw, TRIM(E4),_xlpm.Names,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Jennifer Setser</v>
      </c>
      <c r="T4" s="45" t="s">
        <v>1337</v>
      </c>
      <c r="U4" s="130" t="str">
        <f t="shared" ref="U4:U67" si="1">IFERROR(TEXT(AVERAGEIF($E$2:$E$10000,TRIM(SUBSTITUTE(TRIM(T4),"0 ","")),$L$2:$L$10000) * 10,"0.0"),"—")</f>
        <v>10.0</v>
      </c>
      <c r="V4" s="27">
        <f t="shared" ref="V4:V67" si="2">COUNTIF($E$2:$E$10000, TRIM(SUBSTITUTE(TRIM(T4),"0 ","")))</f>
        <v>1</v>
      </c>
      <c r="W4" s="27" t="str" cm="1">
        <f t="array" ref="W4">IFERROR(_xlfn.TEXTJOIN(", ", TRUE, _xlfn._xlws.FILTER($L$2:$L$10000*10, $E$2:$E$10000=TRIM(SUBSTITUTE(TRIM(T4),"0 ","")))), "None")</f>
        <v>10</v>
      </c>
      <c r="X4" s="27" t="str" cm="1">
        <f t="array" ref="X4">IFERROR(_xlfn.TOROW(_xlfn.HSTACK(_xlfn._xlws.FILTER($N$2:$N$10000,($E$2:$E$10000 = TRIM(SUBSTITUTE(TRIM(T4),"0 ",""))) *(VALUE($L$2:$L$10000)*10 &lt; 6)),_xlfn._xlws.FILTER(VALUE($L$2:$L$10000)*10,($E$2:$E$10000 = TRIM(SUBSTITUTE(TRIM(T4),"0 ",""))) *(VALUE($L$2:$L$10000)*10 &lt; 6)))),"None")</f>
        <v>None</v>
      </c>
      <c r="Y4" s="27"/>
      <c r="Z4" s="27"/>
      <c r="AA4" s="27"/>
      <c r="AB4" s="27"/>
      <c r="AC4" s="27"/>
      <c r="AD4" s="27"/>
      <c r="AE4" s="27"/>
      <c r="AF4" s="27"/>
      <c r="AG4" s="27"/>
      <c r="AH4" s="27"/>
      <c r="AI4" s="27"/>
      <c r="AJ4" s="27"/>
      <c r="AK4" s="175"/>
    </row>
    <row r="5" spans="1:43" x14ac:dyDescent="0.25">
      <c r="A5" t="s">
        <v>9372</v>
      </c>
      <c r="C5" t="s">
        <v>9373</v>
      </c>
      <c r="D5" t="s">
        <v>2700</v>
      </c>
      <c r="E5" t="s">
        <v>10565</v>
      </c>
      <c r="F5" t="s">
        <v>4839</v>
      </c>
      <c r="G5" s="104">
        <v>46148.384027777778</v>
      </c>
      <c r="H5">
        <v>842.27800000000002</v>
      </c>
      <c r="I5" t="s">
        <v>4728</v>
      </c>
      <c r="J5" t="s">
        <v>42</v>
      </c>
      <c r="K5" t="s">
        <v>9400</v>
      </c>
      <c r="L5">
        <v>1</v>
      </c>
      <c r="M5" t="s">
        <v>69</v>
      </c>
      <c r="N5" t="s">
        <v>10566</v>
      </c>
      <c r="R5" s="190" t="str" cm="1">
        <f t="array" ref="R5">_xlfn.LET(_xlpm.Raw, TRIM(E5),_xlpm.Names,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Rafia Nasir</v>
      </c>
      <c r="T5" s="45" t="s">
        <v>648</v>
      </c>
      <c r="U5" s="130" t="str">
        <f t="shared" si="1"/>
        <v>—</v>
      </c>
      <c r="V5" s="27">
        <f t="shared" si="2"/>
        <v>0</v>
      </c>
      <c r="W5" s="27" t="str" cm="1">
        <f t="array" ref="W5">IFERROR(_xlfn.TEXTJOIN(", ", TRUE, _xlfn._xlws.FILTER($L$2:$L$10000*10, $E$2:$E$10000=TRIM(SUBSTITUTE(TRIM(T5),"0 ","")))), "None")</f>
        <v>None</v>
      </c>
      <c r="X5" s="27" t="str" cm="1">
        <f t="array" ref="X5">IFERROR(_xlfn.TOROW(_xlfn.HSTACK(_xlfn._xlws.FILTER($N$2:$N$10000,($E$2:$E$10000 = TRIM(SUBSTITUTE(TRIM(T5),"0 ",""))) *(VALUE($L$2:$L$10000)*10 &lt; 6)),_xlfn._xlws.FILTER(VALUE($L$2:$L$10000)*10,($E$2:$E$10000 = TRIM(SUBSTITUTE(TRIM(T5),"0 ",""))) *(VALUE($L$2:$L$10000)*10 &lt; 6)))),"None")</f>
        <v>None</v>
      </c>
      <c r="Y5" s="27"/>
      <c r="Z5" s="27"/>
      <c r="AA5" s="27"/>
      <c r="AB5" s="27"/>
      <c r="AC5" s="27"/>
      <c r="AD5" s="27"/>
      <c r="AE5" s="27"/>
      <c r="AF5" s="27"/>
      <c r="AG5" s="27"/>
      <c r="AH5" s="27"/>
      <c r="AI5" s="27"/>
      <c r="AJ5" s="27"/>
      <c r="AK5" s="175"/>
    </row>
    <row r="6" spans="1:43" x14ac:dyDescent="0.25">
      <c r="A6" t="s">
        <v>9372</v>
      </c>
      <c r="C6" t="s">
        <v>9373</v>
      </c>
      <c r="D6" t="s">
        <v>2700</v>
      </c>
      <c r="E6" t="s">
        <v>206</v>
      </c>
      <c r="F6" t="s">
        <v>10567</v>
      </c>
      <c r="G6" s="104">
        <v>46148.390277777777</v>
      </c>
      <c r="H6">
        <v>267.47699999999998</v>
      </c>
      <c r="I6" t="s">
        <v>4728</v>
      </c>
      <c r="J6" t="s">
        <v>42</v>
      </c>
      <c r="K6" t="s">
        <v>4756</v>
      </c>
      <c r="L6">
        <v>1</v>
      </c>
      <c r="M6" t="s">
        <v>4600</v>
      </c>
      <c r="N6" t="s">
        <v>10568</v>
      </c>
      <c r="R6" s="190" t="str" cm="1">
        <f t="array" ref="R6">_xlfn.LET(_xlpm.Raw, TRIM(E6),_xlpm.Names,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Adrian Underwood</v>
      </c>
      <c r="T6" s="45" t="s">
        <v>206</v>
      </c>
      <c r="U6" s="130" t="str">
        <f t="shared" si="1"/>
        <v>10.0</v>
      </c>
      <c r="V6" s="27">
        <f t="shared" si="2"/>
        <v>1</v>
      </c>
      <c r="W6" s="27" t="str" cm="1">
        <f t="array" ref="W6">IFERROR(_xlfn.TEXTJOIN(", ", TRUE, _xlfn._xlws.FILTER($L$2:$L$10000*10, $E$2:$E$10000=TRIM(SUBSTITUTE(TRIM(T6),"0 ","")))), "None")</f>
        <v>10</v>
      </c>
      <c r="X6" s="27" t="str" cm="1">
        <f t="array" ref="X6">IFERROR(_xlfn.TOROW(_xlfn.HSTACK(_xlfn._xlws.FILTER($N$2:$N$10000,($E$2:$E$10000 = TRIM(SUBSTITUTE(TRIM(T6),"0 ",""))) *(VALUE($L$2:$L$10000)*10 &lt; 6)),_xlfn._xlws.FILTER(VALUE($L$2:$L$10000)*10,($E$2:$E$10000 = TRIM(SUBSTITUTE(TRIM(T6),"0 ",""))) *(VALUE($L$2:$L$10000)*10 &lt; 6)))),"None")</f>
        <v>None</v>
      </c>
      <c r="Y6" s="27"/>
      <c r="Z6" s="27"/>
      <c r="AA6" s="27"/>
      <c r="AB6" s="27"/>
      <c r="AC6" s="27"/>
      <c r="AD6" s="27"/>
      <c r="AE6" s="27"/>
      <c r="AF6" s="27"/>
      <c r="AG6" s="27"/>
      <c r="AH6" s="27"/>
      <c r="AI6" s="27"/>
      <c r="AJ6" s="27"/>
      <c r="AK6" s="175"/>
    </row>
    <row r="7" spans="1:43" x14ac:dyDescent="0.25">
      <c r="A7" t="s">
        <v>9372</v>
      </c>
      <c r="C7" t="s">
        <v>9373</v>
      </c>
      <c r="D7" t="s">
        <v>2700</v>
      </c>
      <c r="E7" t="s">
        <v>10569</v>
      </c>
      <c r="F7" t="s">
        <v>4807</v>
      </c>
      <c r="G7" s="104">
        <v>46148.400694444441</v>
      </c>
      <c r="H7">
        <v>1034.4269999999999</v>
      </c>
      <c r="I7" t="s">
        <v>4728</v>
      </c>
      <c r="J7" t="s">
        <v>10570</v>
      </c>
      <c r="K7" t="s">
        <v>5955</v>
      </c>
      <c r="L7">
        <v>1</v>
      </c>
      <c r="M7" t="s">
        <v>69</v>
      </c>
      <c r="N7" t="s">
        <v>10571</v>
      </c>
      <c r="R7" s="190" t="str" cm="1">
        <f t="array" ref="R7">_xlfn.LET(_xlpm.Raw, TRIM(E7),_xlpm.Names,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Amar Ramcharan</v>
      </c>
      <c r="T7" s="45" t="s">
        <v>308</v>
      </c>
      <c r="U7" s="130" t="str">
        <f t="shared" si="1"/>
        <v>—</v>
      </c>
      <c r="V7" s="27">
        <f t="shared" si="2"/>
        <v>0</v>
      </c>
      <c r="W7" s="27" t="str" cm="1">
        <f t="array" ref="W7">IFERROR(_xlfn.TEXTJOIN(", ", TRUE, _xlfn._xlws.FILTER($L$2:$L$10000*10, $E$2:$E$10000=TRIM(SUBSTITUTE(TRIM(T7),"0 ","")))), "None")</f>
        <v>None</v>
      </c>
      <c r="X7" s="27" t="str" cm="1">
        <f t="array" ref="X7">IFERROR(_xlfn.TOROW(_xlfn.HSTACK(_xlfn._xlws.FILTER($N$2:$N$10000,($E$2:$E$10000 = TRIM(SUBSTITUTE(TRIM(T7),"0 ",""))) *(VALUE($L$2:$L$10000)*10 &lt; 6)),_xlfn._xlws.FILTER(VALUE($L$2:$L$10000)*10,($E$2:$E$10000 = TRIM(SUBSTITUTE(TRIM(T7),"0 ",""))) *(VALUE($L$2:$L$10000)*10 &lt; 6)))),"None")</f>
        <v>None</v>
      </c>
      <c r="Y7" s="27"/>
      <c r="Z7" s="27"/>
      <c r="AA7" s="27"/>
      <c r="AB7" s="27"/>
      <c r="AC7" s="27"/>
      <c r="AD7" s="27"/>
      <c r="AE7" s="27"/>
      <c r="AF7" s="27"/>
      <c r="AG7" s="27"/>
      <c r="AH7" s="27"/>
      <c r="AI7" s="27"/>
      <c r="AJ7" s="27"/>
      <c r="AK7" s="175"/>
    </row>
    <row r="8" spans="1:43" x14ac:dyDescent="0.25">
      <c r="A8" t="s">
        <v>9372</v>
      </c>
      <c r="C8" t="s">
        <v>9373</v>
      </c>
      <c r="D8" t="s">
        <v>2700</v>
      </c>
      <c r="E8" t="s">
        <v>2614</v>
      </c>
      <c r="F8" t="s">
        <v>4890</v>
      </c>
      <c r="G8" s="104">
        <v>46148.431944444441</v>
      </c>
      <c r="H8">
        <v>604.22900000000004</v>
      </c>
      <c r="I8" t="s">
        <v>4728</v>
      </c>
      <c r="J8" t="s">
        <v>4790</v>
      </c>
      <c r="K8" t="s">
        <v>9402</v>
      </c>
      <c r="L8">
        <v>0.2</v>
      </c>
      <c r="M8" t="s">
        <v>69</v>
      </c>
      <c r="N8" t="s">
        <v>10572</v>
      </c>
      <c r="R8" s="190" t="str" cm="1">
        <f t="array" ref="R8">_xlfn.LET(_xlpm.Raw, TRIM(E8),_xlpm.Names,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Victoria Buster</v>
      </c>
      <c r="T8" s="45" t="s">
        <v>2614</v>
      </c>
      <c r="U8" s="130" t="str">
        <f t="shared" si="1"/>
        <v>7.3</v>
      </c>
      <c r="V8" s="27">
        <f t="shared" si="2"/>
        <v>3</v>
      </c>
      <c r="W8" s="27" t="str" cm="1">
        <f t="array" ref="W8">IFERROR(_xlfn.TEXTJOIN(", ", TRUE, _xlfn._xlws.FILTER($L$2:$L$10000*10, $E$2:$E$10000=TRIM(SUBSTITUTE(TRIM(T8),"0 ","")))), "None")</f>
        <v>2, 10, 10</v>
      </c>
      <c r="X8" s="27" t="str" cm="1">
        <f t="array" ref="X8:Y8">IFERROR(_xlfn.TOROW(_xlfn.HSTACK(_xlfn._xlws.FILTER($N$2:$N$10000,($E$2:$E$10000 = TRIM(SUBSTITUTE(TRIM(T8),"0 ",""))) *(VALUE($L$2:$L$10000)*10 &lt; 6)),_xlfn._xlws.FILTER(VALUE($L$2:$L$10000)*10,($E$2:$E$10000 = TRIM(SUBSTITUTE(TRIM(T8),"0 ",""))) *(VALUE($L$2:$L$10000)*10 &lt; 6)))),"None")</f>
        <v>b0747571-0603-46c7-993a-4e118bfc430e</v>
      </c>
      <c r="Y8" s="27">
        <v>2</v>
      </c>
      <c r="Z8" s="27"/>
      <c r="AA8" s="27"/>
      <c r="AB8" s="27"/>
      <c r="AC8" s="27"/>
      <c r="AD8" s="27"/>
      <c r="AE8" s="27"/>
      <c r="AF8" s="27"/>
      <c r="AG8" s="27"/>
      <c r="AH8" s="27"/>
      <c r="AI8" s="27"/>
      <c r="AJ8" s="27"/>
      <c r="AK8" s="175"/>
    </row>
    <row r="9" spans="1:43" x14ac:dyDescent="0.25">
      <c r="A9" t="s">
        <v>9372</v>
      </c>
      <c r="C9" t="s">
        <v>9373</v>
      </c>
      <c r="D9" t="s">
        <v>2700</v>
      </c>
      <c r="E9" t="s">
        <v>2660</v>
      </c>
      <c r="F9" t="s">
        <v>4733</v>
      </c>
      <c r="G9" s="104">
        <v>46148.446527777778</v>
      </c>
      <c r="H9">
        <v>825.63099999999997</v>
      </c>
      <c r="I9" t="s">
        <v>4728</v>
      </c>
      <c r="J9" t="s">
        <v>42</v>
      </c>
      <c r="K9" t="s">
        <v>4781</v>
      </c>
      <c r="L9">
        <v>0.2</v>
      </c>
      <c r="M9" t="s">
        <v>9381</v>
      </c>
      <c r="N9" t="s">
        <v>10573</v>
      </c>
      <c r="R9" s="190" t="str" cm="1">
        <f t="array" ref="R9">_xlfn.LET(_xlpm.Raw, TRIM(E9),_xlpm.Names,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Yashkumar Patel</v>
      </c>
      <c r="T9" s="45" t="s">
        <v>2660</v>
      </c>
      <c r="U9" s="130" t="str">
        <f t="shared" si="1"/>
        <v>2.0</v>
      </c>
      <c r="V9" s="27">
        <f t="shared" si="2"/>
        <v>1</v>
      </c>
      <c r="W9" s="27" t="str" cm="1">
        <f t="array" ref="W9">IFERROR(_xlfn.TEXTJOIN(", ", TRUE, _xlfn._xlws.FILTER($L$2:$L$10000*10, $E$2:$E$10000=TRIM(SUBSTITUTE(TRIM(T9),"0 ","")))), "None")</f>
        <v>2</v>
      </c>
      <c r="X9" s="27" t="str" cm="1">
        <f t="array" ref="X9:Y9">IFERROR(_xlfn.TOROW(_xlfn.HSTACK(_xlfn._xlws.FILTER($N$2:$N$10000,($E$2:$E$10000 = TRIM(SUBSTITUTE(TRIM(T9),"0 ",""))) *(VALUE($L$2:$L$10000)*10 &lt; 6)),_xlfn._xlws.FILTER(VALUE($L$2:$L$10000)*10,($E$2:$E$10000 = TRIM(SUBSTITUTE(TRIM(T9),"0 ",""))) *(VALUE($L$2:$L$10000)*10 &lt; 6)))),"None")</f>
        <v>cbf289d4-b9de-407d-a37f-1772b5c72d8c</v>
      </c>
      <c r="Y9" s="27">
        <v>2</v>
      </c>
      <c r="Z9" s="27"/>
      <c r="AA9" s="27"/>
      <c r="AB9" s="27"/>
      <c r="AC9" s="27"/>
      <c r="AD9" s="27"/>
      <c r="AE9" s="27"/>
      <c r="AF9" s="27"/>
      <c r="AG9" s="27"/>
      <c r="AH9" s="27"/>
      <c r="AI9" s="27"/>
      <c r="AJ9" s="27"/>
      <c r="AK9" s="175"/>
    </row>
    <row r="10" spans="1:43" x14ac:dyDescent="0.25">
      <c r="A10" t="s">
        <v>9372</v>
      </c>
      <c r="C10" t="s">
        <v>9373</v>
      </c>
      <c r="D10" t="s">
        <v>2700</v>
      </c>
      <c r="E10" t="s">
        <v>384</v>
      </c>
      <c r="F10" t="s">
        <v>4853</v>
      </c>
      <c r="G10" s="104">
        <v>46148.455555555556</v>
      </c>
      <c r="H10">
        <v>840.69799999999998</v>
      </c>
      <c r="I10" t="s">
        <v>4728</v>
      </c>
      <c r="J10" t="s">
        <v>4790</v>
      </c>
      <c r="K10" t="s">
        <v>9402</v>
      </c>
      <c r="L10">
        <v>1</v>
      </c>
      <c r="M10" t="s">
        <v>69</v>
      </c>
      <c r="N10" t="s">
        <v>10574</v>
      </c>
      <c r="R10" s="190" t="str" cm="1">
        <f t="array" ref="R10">_xlfn.LET(_xlpm.Raw, TRIM(E10),_xlpm.Names,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Ann Leblanc</v>
      </c>
      <c r="T10" s="45" t="s">
        <v>384</v>
      </c>
      <c r="U10" s="130" t="str">
        <f t="shared" si="1"/>
        <v>10.0</v>
      </c>
      <c r="V10" s="27">
        <f t="shared" si="2"/>
        <v>3</v>
      </c>
      <c r="W10" s="27" t="str" cm="1">
        <f t="array" ref="W10">IFERROR(_xlfn.TEXTJOIN(", ", TRUE, _xlfn._xlws.FILTER($L$2:$L$10000*10, $E$2:$E$10000=TRIM(SUBSTITUTE(TRIM(T10),"0 ","")))), "None")</f>
        <v>10, 10, 10</v>
      </c>
      <c r="X10" s="27" t="str" cm="1">
        <f t="array" ref="X10">IFERROR(_xlfn.TOROW(_xlfn.HSTACK(_xlfn._xlws.FILTER($N$2:$N$10000,($E$2:$E$10000 = TRIM(SUBSTITUTE(TRIM(T10),"0 ",""))) *(VALUE($L$2:$L$10000)*10 &lt; 6)),_xlfn._xlws.FILTER(VALUE($L$2:$L$10000)*10,($E$2:$E$10000 = TRIM(SUBSTITUTE(TRIM(T10),"0 ",""))) *(VALUE($L$2:$L$10000)*10 &lt; 6)))),"None")</f>
        <v>None</v>
      </c>
      <c r="Y10" s="27"/>
      <c r="Z10" s="27"/>
      <c r="AA10" s="27"/>
      <c r="AB10" s="27"/>
      <c r="AC10" s="27"/>
      <c r="AD10" s="27"/>
      <c r="AE10" s="27"/>
      <c r="AF10" s="27"/>
      <c r="AG10" s="27"/>
      <c r="AH10" s="27"/>
      <c r="AI10" s="27"/>
      <c r="AJ10" s="27"/>
      <c r="AK10" s="175"/>
    </row>
    <row r="11" spans="1:43" x14ac:dyDescent="0.25">
      <c r="A11" t="s">
        <v>9372</v>
      </c>
      <c r="C11" t="s">
        <v>9373</v>
      </c>
      <c r="D11" t="s">
        <v>2700</v>
      </c>
      <c r="E11" t="s">
        <v>2419</v>
      </c>
      <c r="F11" t="s">
        <v>6224</v>
      </c>
      <c r="G11" s="104">
        <v>46148.459722222222</v>
      </c>
      <c r="H11">
        <v>128.45099999999999</v>
      </c>
      <c r="I11" t="s">
        <v>4728</v>
      </c>
      <c r="J11" t="s">
        <v>42</v>
      </c>
      <c r="K11" t="s">
        <v>4756</v>
      </c>
      <c r="L11">
        <v>0.2</v>
      </c>
      <c r="M11" t="s">
        <v>69</v>
      </c>
      <c r="N11" t="s">
        <v>10575</v>
      </c>
      <c r="R11" s="190" t="str" cm="1">
        <f t="array" ref="R11">_xlfn.LET(_xlpm.Raw, TRIM(E11),_xlpm.Names,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Stephen Elliott</v>
      </c>
      <c r="T11" s="45" t="s">
        <v>2419</v>
      </c>
      <c r="U11" s="130" t="str">
        <f t="shared" si="1"/>
        <v>2.0</v>
      </c>
      <c r="V11" s="27">
        <f t="shared" si="2"/>
        <v>1</v>
      </c>
      <c r="W11" s="27" t="str" cm="1">
        <f t="array" ref="W11">IFERROR(_xlfn.TEXTJOIN(", ", TRUE, _xlfn._xlws.FILTER($L$2:$L$10000*10, $E$2:$E$10000=TRIM(SUBSTITUTE(TRIM(T11),"0 ","")))), "None")</f>
        <v>2</v>
      </c>
      <c r="X11" s="27" t="str" cm="1">
        <f t="array" ref="X11:Y11">IFERROR(_xlfn.TOROW(_xlfn.HSTACK(_xlfn._xlws.FILTER($N$2:$N$10000,($E$2:$E$10000 = TRIM(SUBSTITUTE(TRIM(T11),"0 ",""))) *(VALUE($L$2:$L$10000)*10 &lt; 6)),_xlfn._xlws.FILTER(VALUE($L$2:$L$10000)*10,($E$2:$E$10000 = TRIM(SUBSTITUTE(TRIM(T11),"0 ",""))) *(VALUE($L$2:$L$10000)*10 &lt; 6)))),"None")</f>
        <v>4fa355fc-0f2b-4d3d-a587-e65fd8ac20ba</v>
      </c>
      <c r="Y11" s="27">
        <v>2</v>
      </c>
      <c r="Z11" s="27"/>
      <c r="AA11" s="27"/>
      <c r="AB11" s="27"/>
      <c r="AC11" s="27"/>
      <c r="AD11" s="27"/>
      <c r="AE11" s="27"/>
      <c r="AF11" s="27"/>
      <c r="AG11" s="27"/>
      <c r="AH11" s="27"/>
      <c r="AI11" s="27"/>
      <c r="AJ11" s="27"/>
      <c r="AK11" s="175"/>
    </row>
    <row r="12" spans="1:43" x14ac:dyDescent="0.25">
      <c r="A12" t="s">
        <v>9372</v>
      </c>
      <c r="C12" t="s">
        <v>9373</v>
      </c>
      <c r="D12" t="s">
        <v>2700</v>
      </c>
      <c r="E12" t="s">
        <v>2401</v>
      </c>
      <c r="F12" t="s">
        <v>7823</v>
      </c>
      <c r="G12" s="104">
        <v>46148.461805555555</v>
      </c>
      <c r="H12">
        <v>109.375</v>
      </c>
      <c r="I12" t="s">
        <v>4728</v>
      </c>
      <c r="J12" t="s">
        <v>42</v>
      </c>
      <c r="K12" t="s">
        <v>4781</v>
      </c>
      <c r="L12">
        <v>0.2</v>
      </c>
      <c r="M12" t="s">
        <v>69</v>
      </c>
      <c r="N12" t="s">
        <v>10576</v>
      </c>
      <c r="R12" s="190" t="str" cm="1">
        <f t="array" ref="R12">_xlfn.LET(_xlpm.Raw, TRIM(E12),_xlpm.Names,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Srishti Chhabra</v>
      </c>
      <c r="T12" s="45" t="s">
        <v>2401</v>
      </c>
      <c r="U12" s="130" t="str">
        <f t="shared" si="1"/>
        <v>2.0</v>
      </c>
      <c r="V12" s="27">
        <f t="shared" si="2"/>
        <v>1</v>
      </c>
      <c r="W12" s="27" t="str" cm="1">
        <f t="array" ref="W12">IFERROR(_xlfn.TEXTJOIN(", ", TRUE, _xlfn._xlws.FILTER($L$2:$L$10000*10, $E$2:$E$10000=TRIM(SUBSTITUTE(TRIM(T12),"0 ","")))), "None")</f>
        <v>2</v>
      </c>
      <c r="X12" s="27" t="str" cm="1">
        <f t="array" ref="X12:Y12">IFERROR(_xlfn.TOROW(_xlfn.HSTACK(_xlfn._xlws.FILTER($N$2:$N$10000,($E$2:$E$10000 = TRIM(SUBSTITUTE(TRIM(T12),"0 ",""))) *(VALUE($L$2:$L$10000)*10 &lt; 6)),_xlfn._xlws.FILTER(VALUE($L$2:$L$10000)*10,($E$2:$E$10000 = TRIM(SUBSTITUTE(TRIM(T12),"0 ",""))) *(VALUE($L$2:$L$10000)*10 &lt; 6)))),"None")</f>
        <v>8fd2bca4-12af-4214-b613-300be9ab9f97</v>
      </c>
      <c r="Y12" s="27">
        <v>2</v>
      </c>
      <c r="Z12" s="27"/>
      <c r="AA12" s="27"/>
      <c r="AB12" s="27"/>
      <c r="AC12" s="27"/>
      <c r="AD12" s="27"/>
      <c r="AE12" s="27"/>
      <c r="AF12" s="27"/>
      <c r="AG12" s="27"/>
      <c r="AH12" s="27"/>
      <c r="AI12" s="27"/>
      <c r="AJ12" s="27"/>
      <c r="AK12" s="175"/>
    </row>
    <row r="13" spans="1:43" x14ac:dyDescent="0.25">
      <c r="A13" t="s">
        <v>9372</v>
      </c>
      <c r="C13" t="s">
        <v>9373</v>
      </c>
      <c r="D13" t="s">
        <v>2700</v>
      </c>
      <c r="E13" t="s">
        <v>2132</v>
      </c>
      <c r="F13" t="s">
        <v>5971</v>
      </c>
      <c r="G13" s="104">
        <v>46148.467361111114</v>
      </c>
      <c r="H13">
        <v>856.11</v>
      </c>
      <c r="I13" t="s">
        <v>4728</v>
      </c>
      <c r="J13" t="s">
        <v>42</v>
      </c>
      <c r="K13" t="s">
        <v>9400</v>
      </c>
      <c r="L13">
        <v>1</v>
      </c>
      <c r="M13" t="s">
        <v>69</v>
      </c>
      <c r="N13" t="s">
        <v>10577</v>
      </c>
      <c r="R13" s="190" t="str" cm="1">
        <f t="array" ref="R13">_xlfn.LET(_xlpm.Raw, TRIM(E13),_xlpm.Names,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Rafia Nasir</v>
      </c>
      <c r="T13" s="45" t="s">
        <v>2447</v>
      </c>
      <c r="U13" s="130" t="str">
        <f t="shared" si="1"/>
        <v>10.0</v>
      </c>
      <c r="V13" s="27">
        <f t="shared" si="2"/>
        <v>1</v>
      </c>
      <c r="W13" s="27" t="str" cm="1">
        <f t="array" ref="W13">IFERROR(_xlfn.TEXTJOIN(", ", TRUE, _xlfn._xlws.FILTER($L$2:$L$10000*10, $E$2:$E$10000=TRIM(SUBSTITUTE(TRIM(T13),"0 ","")))), "None")</f>
        <v>10</v>
      </c>
      <c r="X13" s="27" t="str" cm="1">
        <f t="array" ref="X13">IFERROR(_xlfn.TOROW(_xlfn.HSTACK(_xlfn._xlws.FILTER($N$2:$N$10000,($E$2:$E$10000 = TRIM(SUBSTITUTE(TRIM(T13),"0 ",""))) *(VALUE($L$2:$L$10000)*10 &lt; 6)),_xlfn._xlws.FILTER(VALUE($L$2:$L$10000)*10,($E$2:$E$10000 = TRIM(SUBSTITUTE(TRIM(T13),"0 ",""))) *(VALUE($L$2:$L$10000)*10 &lt; 6)))),"None")</f>
        <v>None</v>
      </c>
      <c r="Y13" s="27"/>
      <c r="Z13" s="27"/>
      <c r="AA13" s="27"/>
      <c r="AB13" s="27"/>
      <c r="AC13" s="27"/>
      <c r="AD13" s="27"/>
      <c r="AE13" s="27"/>
      <c r="AF13" s="27"/>
      <c r="AG13" s="27"/>
      <c r="AH13" s="27"/>
      <c r="AI13" s="27"/>
      <c r="AJ13" s="27"/>
      <c r="AK13" s="175"/>
    </row>
    <row r="14" spans="1:43" x14ac:dyDescent="0.25">
      <c r="A14" t="s">
        <v>9372</v>
      </c>
      <c r="C14" t="s">
        <v>9373</v>
      </c>
      <c r="D14" t="s">
        <v>2700</v>
      </c>
      <c r="E14" t="s">
        <v>2447</v>
      </c>
      <c r="F14" t="s">
        <v>6294</v>
      </c>
      <c r="G14" s="104">
        <v>46148.472222222219</v>
      </c>
      <c r="H14">
        <v>2186.7139999999999</v>
      </c>
      <c r="I14" t="s">
        <v>4728</v>
      </c>
      <c r="J14" t="s">
        <v>42</v>
      </c>
      <c r="K14" t="s">
        <v>6621</v>
      </c>
      <c r="L14">
        <v>1</v>
      </c>
      <c r="M14" t="s">
        <v>69</v>
      </c>
      <c r="N14" t="s">
        <v>10578</v>
      </c>
      <c r="R14" s="190" t="str" cm="1">
        <f t="array" ref="R14">_xlfn.LET(_xlpm.Raw, TRIM(E14),_xlpm.Names,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Talya Calhoun</v>
      </c>
      <c r="T14" s="45" t="s">
        <v>2563</v>
      </c>
      <c r="U14" s="130" t="str">
        <f t="shared" si="1"/>
        <v>10.0</v>
      </c>
      <c r="V14" s="27">
        <f t="shared" si="2"/>
        <v>2</v>
      </c>
      <c r="W14" s="27" t="str" cm="1">
        <f t="array" ref="W14">IFERROR(_xlfn.TEXTJOIN(", ", TRUE, _xlfn._xlws.FILTER($L$2:$L$10000*10, $E$2:$E$10000=TRIM(SUBSTITUTE(TRIM(T14),"0 ","")))), "None")</f>
        <v>10, 10</v>
      </c>
      <c r="X14" s="27" t="str" cm="1">
        <f t="array" ref="X14">IFERROR(_xlfn.TOROW(_xlfn.HSTACK(_xlfn._xlws.FILTER($N$2:$N$10000,($E$2:$E$10000 = TRIM(SUBSTITUTE(TRIM(T14),"0 ",""))) *(VALUE($L$2:$L$10000)*10 &lt; 6)),_xlfn._xlws.FILTER(VALUE($L$2:$L$10000)*10,($E$2:$E$10000 = TRIM(SUBSTITUTE(TRIM(T14),"0 ",""))) *(VALUE($L$2:$L$10000)*10 &lt; 6)))),"None")</f>
        <v>None</v>
      </c>
      <c r="Y14" s="27"/>
      <c r="Z14" s="27"/>
      <c r="AA14" s="27"/>
      <c r="AB14" s="27"/>
      <c r="AC14" s="27"/>
      <c r="AD14" s="27"/>
      <c r="AE14" s="27"/>
      <c r="AF14" s="27"/>
      <c r="AG14" s="27"/>
      <c r="AH14" s="27"/>
      <c r="AI14" s="27"/>
      <c r="AJ14" s="27"/>
      <c r="AK14" s="175"/>
    </row>
    <row r="15" spans="1:43" x14ac:dyDescent="0.25">
      <c r="A15" t="s">
        <v>9372</v>
      </c>
      <c r="C15" t="s">
        <v>9373</v>
      </c>
      <c r="D15" t="s">
        <v>2700</v>
      </c>
      <c r="E15" t="s">
        <v>2563</v>
      </c>
      <c r="F15" t="s">
        <v>5096</v>
      </c>
      <c r="G15" s="104">
        <v>46148.475694444445</v>
      </c>
      <c r="H15">
        <v>1114.99</v>
      </c>
      <c r="I15" t="s">
        <v>4728</v>
      </c>
      <c r="J15" t="s">
        <v>42</v>
      </c>
      <c r="K15" t="s">
        <v>6619</v>
      </c>
      <c r="L15">
        <v>1</v>
      </c>
      <c r="M15" t="s">
        <v>69</v>
      </c>
      <c r="N15" t="s">
        <v>10579</v>
      </c>
      <c r="R15" s="190" t="str" cm="1">
        <f t="array" ref="R15">_xlfn.LET(_xlpm.Raw, TRIM(E15),_xlpm.Names,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Tyneisha Conyers</v>
      </c>
      <c r="T15" s="45" t="s">
        <v>2487</v>
      </c>
      <c r="U15" s="130" t="str">
        <f t="shared" si="1"/>
        <v>9.8</v>
      </c>
      <c r="V15" s="27">
        <f t="shared" si="2"/>
        <v>5</v>
      </c>
      <c r="W15" s="27" t="str" cm="1">
        <f t="array" ref="W15">IFERROR(_xlfn.TEXTJOIN(", ", TRUE, _xlfn._xlws.FILTER($L$2:$L$10000*10, $E$2:$E$10000=TRIM(SUBSTITUTE(TRIM(T15),"0 ","")))), "None")</f>
        <v>10, 10, 10, 9, 10</v>
      </c>
      <c r="X15" s="27" t="str" cm="1">
        <f t="array" ref="X15">IFERROR(_xlfn.TOROW(_xlfn.HSTACK(_xlfn._xlws.FILTER($N$2:$N$10000,($E$2:$E$10000 = TRIM(SUBSTITUTE(TRIM(T15),"0 ",""))) *(VALUE($L$2:$L$10000)*10 &lt; 6)),_xlfn._xlws.FILTER(VALUE($L$2:$L$10000)*10,($E$2:$E$10000 = TRIM(SUBSTITUTE(TRIM(T15),"0 ",""))) *(VALUE($L$2:$L$10000)*10 &lt; 6)))),"None")</f>
        <v>None</v>
      </c>
      <c r="Y15" s="27"/>
      <c r="Z15" s="27"/>
      <c r="AA15" s="27"/>
      <c r="AB15" s="27"/>
      <c r="AC15" s="27"/>
      <c r="AD15" s="27"/>
      <c r="AE15" s="27"/>
      <c r="AF15" s="27"/>
      <c r="AG15" s="27"/>
      <c r="AH15" s="27"/>
      <c r="AI15" s="27"/>
      <c r="AJ15" s="27"/>
      <c r="AK15" s="175"/>
    </row>
    <row r="16" spans="1:43" x14ac:dyDescent="0.25">
      <c r="A16" t="s">
        <v>9372</v>
      </c>
      <c r="C16" t="s">
        <v>9373</v>
      </c>
      <c r="D16" t="s">
        <v>2700</v>
      </c>
      <c r="E16" t="s">
        <v>2487</v>
      </c>
      <c r="F16" t="s">
        <v>5764</v>
      </c>
      <c r="G16" s="104">
        <v>46148.478472222225</v>
      </c>
      <c r="H16">
        <v>727.92200000000003</v>
      </c>
      <c r="I16" t="s">
        <v>4728</v>
      </c>
      <c r="J16" t="s">
        <v>42</v>
      </c>
      <c r="K16" t="s">
        <v>6619</v>
      </c>
      <c r="L16">
        <v>1</v>
      </c>
      <c r="M16" t="s">
        <v>69</v>
      </c>
      <c r="N16" t="s">
        <v>10580</v>
      </c>
      <c r="R16" s="190" t="str" cm="1">
        <f t="array" ref="R16">_xlfn.LET(_xlpm.Raw, TRIM(E16),_xlpm.Names,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Teresa Alyson</v>
      </c>
      <c r="T16" s="45" t="s">
        <v>6245</v>
      </c>
      <c r="U16" s="130" t="str">
        <f t="shared" si="1"/>
        <v>7.7</v>
      </c>
      <c r="V16" s="27">
        <f t="shared" si="2"/>
        <v>3</v>
      </c>
      <c r="W16" s="27" t="str" cm="1">
        <f t="array" ref="W16">IFERROR(_xlfn.TEXTJOIN(", ", TRUE, _xlfn._xlws.FILTER($L$2:$L$10000*10, $E$2:$E$10000=TRIM(SUBSTITUTE(TRIM(T16),"0 ","")))), "None")</f>
        <v>3, 10, 10</v>
      </c>
      <c r="X16" s="27" t="str" cm="1">
        <f t="array" ref="X16:Y16">IFERROR(_xlfn.TOROW(_xlfn.HSTACK(_xlfn._xlws.FILTER($N$2:$N$10000,($E$2:$E$10000 = TRIM(SUBSTITUTE(TRIM(T16),"0 ",""))) *(VALUE($L$2:$L$10000)*10 &lt; 6)),_xlfn._xlws.FILTER(VALUE($L$2:$L$10000)*10,($E$2:$E$10000 = TRIM(SUBSTITUTE(TRIM(T16),"0 ",""))) *(VALUE($L$2:$L$10000)*10 &lt; 6)))),"None")</f>
        <v>11d31945-3349-441d-8a34-12606e79eb16</v>
      </c>
      <c r="Y16" s="27">
        <v>3</v>
      </c>
      <c r="Z16" s="27"/>
      <c r="AA16" s="27"/>
      <c r="AB16" s="27"/>
      <c r="AC16" s="27"/>
      <c r="AD16" s="27"/>
      <c r="AE16" s="27"/>
      <c r="AF16" s="27"/>
      <c r="AG16" s="27"/>
      <c r="AH16" s="27"/>
      <c r="AI16" s="27"/>
      <c r="AJ16" s="27"/>
      <c r="AK16" s="175"/>
    </row>
    <row r="17" spans="1:37" x14ac:dyDescent="0.25">
      <c r="A17" t="s">
        <v>9372</v>
      </c>
      <c r="C17" t="s">
        <v>9373</v>
      </c>
      <c r="D17" t="s">
        <v>2700</v>
      </c>
      <c r="E17" t="s">
        <v>6245</v>
      </c>
      <c r="F17" t="s">
        <v>5431</v>
      </c>
      <c r="G17" s="104">
        <v>46148.478472222225</v>
      </c>
      <c r="H17">
        <v>635.899</v>
      </c>
      <c r="I17" t="s">
        <v>4728</v>
      </c>
      <c r="J17" t="s">
        <v>42</v>
      </c>
      <c r="K17" t="s">
        <v>9400</v>
      </c>
      <c r="L17">
        <v>0.3</v>
      </c>
      <c r="M17" t="s">
        <v>69</v>
      </c>
      <c r="N17" t="s">
        <v>10581</v>
      </c>
      <c r="R17" s="190" t="str" cm="1">
        <f t="array" ref="R17">_xlfn.LET(_xlpm.Raw, TRIM(E17),_xlpm.Names,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Barry Chadha</v>
      </c>
      <c r="T17" s="45" t="s">
        <v>371</v>
      </c>
      <c r="U17" s="130" t="str">
        <f t="shared" si="1"/>
        <v>6.0</v>
      </c>
      <c r="V17" s="27">
        <f t="shared" si="2"/>
        <v>2</v>
      </c>
      <c r="W17" s="27" t="str" cm="1">
        <f t="array" ref="W17">IFERROR(_xlfn.TEXTJOIN(", ", TRUE, _xlfn._xlws.FILTER($L$2:$L$10000*10, $E$2:$E$10000=TRIM(SUBSTITUTE(TRIM(T17),"0 ","")))), "None")</f>
        <v>10, 2</v>
      </c>
      <c r="X17" s="27" t="str" cm="1">
        <f t="array" ref="X17:Y17">IFERROR(_xlfn.TOROW(_xlfn.HSTACK(_xlfn._xlws.FILTER($N$2:$N$10000,($E$2:$E$10000 = TRIM(SUBSTITUTE(TRIM(T17),"0 ",""))) *(VALUE($L$2:$L$10000)*10 &lt; 6)),_xlfn._xlws.FILTER(VALUE($L$2:$L$10000)*10,($E$2:$E$10000 = TRIM(SUBSTITUTE(TRIM(T17),"0 ",""))) *(VALUE($L$2:$L$10000)*10 &lt; 6)))),"None")</f>
        <v>e3fa34cb-6cc0-4a1f-a51e-318d437081ba</v>
      </c>
      <c r="Y17" s="27">
        <v>2</v>
      </c>
      <c r="Z17" s="27"/>
      <c r="AA17" s="27"/>
      <c r="AB17" s="27"/>
      <c r="AC17" s="27"/>
      <c r="AD17" s="27"/>
      <c r="AE17" s="27"/>
      <c r="AF17" s="27"/>
      <c r="AG17" s="27"/>
      <c r="AH17" s="27"/>
      <c r="AI17" s="27"/>
      <c r="AJ17" s="27"/>
      <c r="AK17" s="175"/>
    </row>
    <row r="18" spans="1:37" x14ac:dyDescent="0.25">
      <c r="A18" t="s">
        <v>9372</v>
      </c>
      <c r="C18" t="s">
        <v>9373</v>
      </c>
      <c r="D18" t="s">
        <v>2700</v>
      </c>
      <c r="E18" t="s">
        <v>371</v>
      </c>
      <c r="F18" t="s">
        <v>5108</v>
      </c>
      <c r="G18" s="104">
        <v>46148.484027777777</v>
      </c>
      <c r="H18">
        <v>768.05700000000002</v>
      </c>
      <c r="I18" t="s">
        <v>4728</v>
      </c>
      <c r="J18" t="s">
        <v>42</v>
      </c>
      <c r="K18" t="s">
        <v>6644</v>
      </c>
      <c r="L18">
        <v>1</v>
      </c>
      <c r="M18" t="s">
        <v>69</v>
      </c>
      <c r="N18" t="s">
        <v>10582</v>
      </c>
      <c r="R18" s="190" t="str" cm="1">
        <f t="array" ref="R18">_xlfn.LET(_xlpm.Raw, TRIM(E18),_xlpm.Names,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Angel Scarbrough</v>
      </c>
      <c r="T18" s="45" t="s">
        <v>644</v>
      </c>
      <c r="U18" s="130" t="str">
        <f t="shared" si="1"/>
        <v>10.0</v>
      </c>
      <c r="V18" s="27">
        <f t="shared" si="2"/>
        <v>1</v>
      </c>
      <c r="W18" s="27" t="str" cm="1">
        <f t="array" ref="W18">IFERROR(_xlfn.TEXTJOIN(", ", TRUE, _xlfn._xlws.FILTER($L$2:$L$10000*10, $E$2:$E$10000=TRIM(SUBSTITUTE(TRIM(T18),"0 ","")))), "None")</f>
        <v>10</v>
      </c>
      <c r="X18" s="27" t="str" cm="1">
        <f t="array" ref="X18">IFERROR(_xlfn.TOROW(_xlfn.HSTACK(_xlfn._xlws.FILTER($N$2:$N$10000,($E$2:$E$10000 = TRIM(SUBSTITUTE(TRIM(T18),"0 ",""))) *(VALUE($L$2:$L$10000)*10 &lt; 6)),_xlfn._xlws.FILTER(VALUE($L$2:$L$10000)*10,($E$2:$E$10000 = TRIM(SUBSTITUTE(TRIM(T18),"0 ",""))) *(VALUE($L$2:$L$10000)*10 &lt; 6)))),"None")</f>
        <v>None</v>
      </c>
      <c r="Y18" s="27"/>
      <c r="Z18" s="27"/>
      <c r="AA18" s="27"/>
      <c r="AB18" s="27"/>
      <c r="AC18" s="27"/>
      <c r="AD18" s="27"/>
      <c r="AE18" s="27"/>
      <c r="AF18" s="27"/>
      <c r="AG18" s="27"/>
      <c r="AH18" s="27"/>
      <c r="AI18" s="27"/>
      <c r="AJ18" s="27"/>
      <c r="AK18" s="175"/>
    </row>
    <row r="19" spans="1:37" x14ac:dyDescent="0.25">
      <c r="A19" t="s">
        <v>9372</v>
      </c>
      <c r="C19" t="s">
        <v>9373</v>
      </c>
      <c r="D19" t="s">
        <v>2700</v>
      </c>
      <c r="E19" t="s">
        <v>644</v>
      </c>
      <c r="F19" t="s">
        <v>5109</v>
      </c>
      <c r="G19" s="104">
        <v>46148.495138888888</v>
      </c>
      <c r="H19">
        <v>93.683000000000007</v>
      </c>
      <c r="I19" t="s">
        <v>4728</v>
      </c>
      <c r="J19" t="s">
        <v>42</v>
      </c>
      <c r="K19" t="s">
        <v>4781</v>
      </c>
      <c r="L19">
        <v>1</v>
      </c>
      <c r="M19" t="s">
        <v>69</v>
      </c>
      <c r="N19" t="s">
        <v>10583</v>
      </c>
      <c r="R19" s="190" t="str" cm="1">
        <f t="array" ref="R19">_xlfn.LET(_xlpm.Raw, TRIM(E19),_xlpm.Names,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Chantelle Baccas</v>
      </c>
      <c r="T19" s="45" t="s">
        <v>1266</v>
      </c>
      <c r="U19" s="130" t="str">
        <f t="shared" si="1"/>
        <v>10.0</v>
      </c>
      <c r="V19" s="27">
        <f t="shared" si="2"/>
        <v>1</v>
      </c>
      <c r="W19" s="27" t="str" cm="1">
        <f t="array" ref="W19">IFERROR(_xlfn.TEXTJOIN(", ", TRUE, _xlfn._xlws.FILTER($L$2:$L$10000*10, $E$2:$E$10000=TRIM(SUBSTITUTE(TRIM(T19),"0 ","")))), "None")</f>
        <v>10</v>
      </c>
      <c r="X19" s="27" t="str" cm="1">
        <f t="array" ref="X19">IFERROR(_xlfn.TOROW(_xlfn.HSTACK(_xlfn._xlws.FILTER($N$2:$N$10000,($E$2:$E$10000 = TRIM(SUBSTITUTE(TRIM(T19),"0 ",""))) *(VALUE($L$2:$L$10000)*10 &lt; 6)),_xlfn._xlws.FILTER(VALUE($L$2:$L$10000)*10,($E$2:$E$10000 = TRIM(SUBSTITUTE(TRIM(T19),"0 ",""))) *(VALUE($L$2:$L$10000)*10 &lt; 6)))),"None")</f>
        <v>None</v>
      </c>
      <c r="Y19" s="27"/>
      <c r="Z19" s="27"/>
      <c r="AA19" s="27"/>
      <c r="AB19" s="27"/>
      <c r="AC19" s="27"/>
      <c r="AD19" s="27"/>
      <c r="AE19" s="27"/>
      <c r="AF19" s="27"/>
      <c r="AG19" s="27"/>
      <c r="AH19" s="27"/>
      <c r="AI19" s="27"/>
      <c r="AJ19" s="27"/>
      <c r="AK19" s="175"/>
    </row>
    <row r="20" spans="1:37" x14ac:dyDescent="0.25">
      <c r="A20" t="s">
        <v>9372</v>
      </c>
      <c r="C20" t="s">
        <v>9373</v>
      </c>
      <c r="D20" t="s">
        <v>2700</v>
      </c>
      <c r="E20" t="s">
        <v>1266</v>
      </c>
      <c r="F20" t="s">
        <v>5012</v>
      </c>
      <c r="G20" s="104">
        <v>46148.495138888888</v>
      </c>
      <c r="H20">
        <v>444.76799999999997</v>
      </c>
      <c r="I20" t="s">
        <v>4728</v>
      </c>
      <c r="J20" t="s">
        <v>42</v>
      </c>
      <c r="K20" t="s">
        <v>6619</v>
      </c>
      <c r="L20">
        <v>1</v>
      </c>
      <c r="M20" t="s">
        <v>69</v>
      </c>
      <c r="N20" t="s">
        <v>10584</v>
      </c>
      <c r="R20" s="190" t="str" cm="1">
        <f t="array" ref="R20">_xlfn.LET(_xlpm.Raw, TRIM(E20),_xlpm.Names,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Janeshia Cook</v>
      </c>
      <c r="T20" s="45" t="s">
        <v>2497</v>
      </c>
      <c r="U20" s="130" t="str">
        <f t="shared" si="1"/>
        <v>10.0</v>
      </c>
      <c r="V20" s="27">
        <f t="shared" si="2"/>
        <v>2</v>
      </c>
      <c r="W20" s="27" t="str" cm="1">
        <f t="array" ref="W20">IFERROR(_xlfn.TEXTJOIN(", ", TRUE, _xlfn._xlws.FILTER($L$2:$L$10000*10, $E$2:$E$10000=TRIM(SUBSTITUTE(TRIM(T20),"0 ","")))), "None")</f>
        <v>10, 10</v>
      </c>
      <c r="X20" s="27" t="str" cm="1">
        <f t="array" ref="X20">IFERROR(_xlfn.TOROW(_xlfn.HSTACK(_xlfn._xlws.FILTER($N$2:$N$10000,($E$2:$E$10000 = TRIM(SUBSTITUTE(TRIM(T20),"0 ",""))) *(VALUE($L$2:$L$10000)*10 &lt; 6)),_xlfn._xlws.FILTER(VALUE($L$2:$L$10000)*10,($E$2:$E$10000 = TRIM(SUBSTITUTE(TRIM(T20),"0 ",""))) *(VALUE($L$2:$L$10000)*10 &lt; 6)))),"None")</f>
        <v>None</v>
      </c>
      <c r="Y20" s="27"/>
      <c r="Z20" s="27"/>
      <c r="AA20" s="27"/>
      <c r="AB20" s="27"/>
      <c r="AC20" s="27"/>
      <c r="AD20" s="27"/>
      <c r="AE20" s="27"/>
      <c r="AF20" s="27"/>
      <c r="AG20" s="27"/>
      <c r="AH20" s="27"/>
      <c r="AI20" s="27"/>
      <c r="AJ20" s="27"/>
      <c r="AK20" s="175"/>
    </row>
    <row r="21" spans="1:37" x14ac:dyDescent="0.25">
      <c r="A21" t="s">
        <v>9372</v>
      </c>
      <c r="C21" t="s">
        <v>9373</v>
      </c>
      <c r="D21" t="s">
        <v>2700</v>
      </c>
      <c r="E21" t="s">
        <v>2497</v>
      </c>
      <c r="F21" t="s">
        <v>4782</v>
      </c>
      <c r="G21" s="104">
        <v>46148.501388888886</v>
      </c>
      <c r="H21">
        <v>682.61400000000003</v>
      </c>
      <c r="I21" t="s">
        <v>4728</v>
      </c>
      <c r="J21" t="s">
        <v>4790</v>
      </c>
      <c r="K21" t="s">
        <v>9402</v>
      </c>
      <c r="L21">
        <v>1</v>
      </c>
      <c r="M21" t="s">
        <v>69</v>
      </c>
      <c r="N21" t="s">
        <v>10585</v>
      </c>
      <c r="R21" s="190" t="str" cm="1">
        <f t="array" ref="R21">_xlfn.LET(_xlpm.Raw, TRIM(E21),_xlpm.Names,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Thanisha Wright</v>
      </c>
      <c r="T21" s="45" t="s">
        <v>2363</v>
      </c>
      <c r="U21" s="130" t="str">
        <f t="shared" si="1"/>
        <v>7.2</v>
      </c>
      <c r="V21" s="27">
        <f t="shared" si="2"/>
        <v>5</v>
      </c>
      <c r="W21" s="27" t="str" cm="1">
        <f t="array" ref="W21">IFERROR(_xlfn.TEXTJOIN(", ", TRUE, _xlfn._xlws.FILTER($L$2:$L$10000*10, $E$2:$E$10000=TRIM(SUBSTITUTE(TRIM(T21),"0 ","")))), "None")</f>
        <v>10, 2, 5, 9, 10</v>
      </c>
      <c r="X21" s="27" t="str" cm="1">
        <f t="array" ref="X21:AA21">IFERROR(_xlfn.TOROW(_xlfn.HSTACK(_xlfn._xlws.FILTER($N$2:$N$10000,($E$2:$E$10000 = TRIM(SUBSTITUTE(TRIM(T21),"0 ",""))) *(VALUE($L$2:$L$10000)*10 &lt; 6)),_xlfn._xlws.FILTER(VALUE($L$2:$L$10000)*10,($E$2:$E$10000 = TRIM(SUBSTITUTE(TRIM(T21),"0 ",""))) *(VALUE($L$2:$L$10000)*10 &lt; 6)))),"None")</f>
        <v>56e71a12-f72a-48bd-8e41-970a1d8e4b87</v>
      </c>
      <c r="Y21" s="27">
        <v>2</v>
      </c>
      <c r="Z21" s="27" t="str">
        <v>a7c11220-62e6-46b1-b613-a976982af706</v>
      </c>
      <c r="AA21" s="27">
        <v>5</v>
      </c>
      <c r="AB21" s="27"/>
      <c r="AC21" s="27"/>
      <c r="AD21" s="27"/>
      <c r="AE21" s="27"/>
      <c r="AF21" s="27"/>
      <c r="AG21" s="27"/>
      <c r="AH21" s="27"/>
      <c r="AI21" s="27"/>
      <c r="AJ21" s="27"/>
      <c r="AK21" s="175"/>
    </row>
    <row r="22" spans="1:37" x14ac:dyDescent="0.25">
      <c r="A22" t="s">
        <v>9372</v>
      </c>
      <c r="C22" t="s">
        <v>9373</v>
      </c>
      <c r="D22" t="s">
        <v>2700</v>
      </c>
      <c r="E22" t="s">
        <v>2363</v>
      </c>
      <c r="F22" t="s">
        <v>5841</v>
      </c>
      <c r="G22" s="104">
        <v>46148.513888888891</v>
      </c>
      <c r="H22">
        <v>1062.76</v>
      </c>
      <c r="I22" t="s">
        <v>4761</v>
      </c>
      <c r="J22" t="s">
        <v>42</v>
      </c>
      <c r="K22" t="s">
        <v>6621</v>
      </c>
      <c r="L22">
        <v>1</v>
      </c>
      <c r="M22" t="s">
        <v>4600</v>
      </c>
      <c r="N22" t="s">
        <v>10586</v>
      </c>
      <c r="R22" s="190" t="str" cm="1">
        <f t="array" ref="R22">_xlfn.LET(_xlpm.Raw, TRIM(E22),_xlpm.Names,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Shilpi Malhotra</v>
      </c>
      <c r="T22" s="45" t="s">
        <v>1706</v>
      </c>
      <c r="U22" s="130" t="str">
        <f t="shared" si="1"/>
        <v>—</v>
      </c>
      <c r="V22" s="27">
        <f t="shared" si="2"/>
        <v>0</v>
      </c>
      <c r="W22" s="27" t="str" cm="1">
        <f t="array" ref="W22">IFERROR(_xlfn.TEXTJOIN(", ", TRUE, _xlfn._xlws.FILTER($L$2:$L$10000*10, $E$2:$E$10000=TRIM(SUBSTITUTE(TRIM(T22),"0 ","")))), "None")</f>
        <v>None</v>
      </c>
      <c r="X22" s="27" t="str" cm="1">
        <f t="array" ref="X22">IFERROR(_xlfn.TOROW(_xlfn.HSTACK(_xlfn._xlws.FILTER($N$2:$N$10000,($E$2:$E$10000 = TRIM(SUBSTITUTE(TRIM(T22),"0 ",""))) *(VALUE($L$2:$L$10000)*10 &lt; 6)),_xlfn._xlws.FILTER(VALUE($L$2:$L$10000)*10,($E$2:$E$10000 = TRIM(SUBSTITUTE(TRIM(T22),"0 ",""))) *(VALUE($L$2:$L$10000)*10 &lt; 6)))),"None")</f>
        <v>None</v>
      </c>
      <c r="Y22" s="27"/>
      <c r="Z22" s="27"/>
      <c r="AA22" s="27"/>
      <c r="AB22" s="27"/>
      <c r="AC22" s="27"/>
      <c r="AD22" s="27"/>
      <c r="AE22" s="27"/>
      <c r="AF22" s="27"/>
      <c r="AG22" s="27"/>
      <c r="AH22" s="27"/>
      <c r="AI22" s="27"/>
      <c r="AJ22" s="27"/>
      <c r="AK22" s="175"/>
    </row>
    <row r="23" spans="1:37" x14ac:dyDescent="0.25">
      <c r="A23" t="s">
        <v>9372</v>
      </c>
      <c r="C23" t="s">
        <v>9373</v>
      </c>
      <c r="D23" t="s">
        <v>2700</v>
      </c>
      <c r="E23" t="s">
        <v>10587</v>
      </c>
      <c r="F23" t="s">
        <v>5211</v>
      </c>
      <c r="G23" s="104">
        <v>46148.51666666667</v>
      </c>
      <c r="H23">
        <v>2298.1669999999999</v>
      </c>
      <c r="I23" t="s">
        <v>4728</v>
      </c>
      <c r="J23" t="s">
        <v>9522</v>
      </c>
      <c r="K23" t="s">
        <v>5919</v>
      </c>
      <c r="L23">
        <v>0.6</v>
      </c>
      <c r="M23" t="s">
        <v>69</v>
      </c>
      <c r="N23" t="s">
        <v>10588</v>
      </c>
      <c r="R23" s="190" t="str" cm="1">
        <f t="array" ref="R23">_xlfn.LET(_xlpm.Raw, TRIM(E23),_xlpm.Names,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Leo Medina</v>
      </c>
      <c r="T23" s="45" t="s">
        <v>266</v>
      </c>
      <c r="U23" s="130" t="str">
        <f t="shared" si="1"/>
        <v>10.0</v>
      </c>
      <c r="V23" s="27">
        <f t="shared" si="2"/>
        <v>2</v>
      </c>
      <c r="W23" s="27" t="str" cm="1">
        <f t="array" ref="W23">IFERROR(_xlfn.TEXTJOIN(", ", TRUE, _xlfn._xlws.FILTER($L$2:$L$10000*10, $E$2:$E$10000=TRIM(SUBSTITUTE(TRIM(T23),"0 ","")))), "None")</f>
        <v>10, 10</v>
      </c>
      <c r="X23" s="27" t="str" cm="1">
        <f t="array" ref="X23">IFERROR(_xlfn.TOROW(_xlfn.HSTACK(_xlfn._xlws.FILTER($N$2:$N$10000,($E$2:$E$10000 = TRIM(SUBSTITUTE(TRIM(T23),"0 ",""))) *(VALUE($L$2:$L$10000)*10 &lt; 6)),_xlfn._xlws.FILTER(VALUE($L$2:$L$10000)*10,($E$2:$E$10000 = TRIM(SUBSTITUTE(TRIM(T23),"0 ",""))) *(VALUE($L$2:$L$10000)*10 &lt; 6)))),"None")</f>
        <v>None</v>
      </c>
      <c r="Y23" s="27"/>
      <c r="Z23" s="27"/>
      <c r="AA23" s="27"/>
      <c r="AB23" s="27"/>
      <c r="AC23" s="27"/>
      <c r="AD23" s="27"/>
      <c r="AE23" s="27"/>
      <c r="AF23" s="27"/>
      <c r="AG23" s="27"/>
      <c r="AH23" s="27"/>
      <c r="AI23" s="27"/>
      <c r="AJ23" s="27"/>
      <c r="AK23" s="175"/>
    </row>
    <row r="24" spans="1:37" x14ac:dyDescent="0.25">
      <c r="A24" t="s">
        <v>9372</v>
      </c>
      <c r="C24" t="s">
        <v>9373</v>
      </c>
      <c r="D24" t="s">
        <v>2700</v>
      </c>
      <c r="E24" t="s">
        <v>266</v>
      </c>
      <c r="F24" t="s">
        <v>5280</v>
      </c>
      <c r="G24" s="104">
        <v>46148.524305555555</v>
      </c>
      <c r="H24">
        <v>1444.6010000000001</v>
      </c>
      <c r="I24" t="s">
        <v>4728</v>
      </c>
      <c r="J24" t="s">
        <v>42</v>
      </c>
      <c r="K24" t="s">
        <v>9375</v>
      </c>
      <c r="L24">
        <v>1</v>
      </c>
      <c r="M24" t="s">
        <v>69</v>
      </c>
      <c r="N24" t="s">
        <v>10589</v>
      </c>
      <c r="R24" s="190" t="str" cm="1">
        <f t="array" ref="R24">_xlfn.LET(_xlpm.Raw, TRIM(E24),_xlpm.Names,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Alexis Smith</v>
      </c>
      <c r="T24" s="45" t="s">
        <v>422</v>
      </c>
      <c r="U24" s="130" t="str">
        <f t="shared" si="1"/>
        <v>8.0</v>
      </c>
      <c r="V24" s="27">
        <f t="shared" si="2"/>
        <v>2</v>
      </c>
      <c r="W24" s="27" t="str" cm="1">
        <f t="array" ref="W24">IFERROR(_xlfn.TEXTJOIN(", ", TRUE, _xlfn._xlws.FILTER($L$2:$L$10000*10, $E$2:$E$10000=TRIM(SUBSTITUTE(TRIM(T24),"0 ","")))), "None")</f>
        <v>6, 10</v>
      </c>
      <c r="X24" s="27" t="str" cm="1">
        <f t="array" ref="X24">IFERROR(_xlfn.TOROW(_xlfn.HSTACK(_xlfn._xlws.FILTER($N$2:$N$10000,($E$2:$E$10000 = TRIM(SUBSTITUTE(TRIM(T24),"0 ",""))) *(VALUE($L$2:$L$10000)*10 &lt; 6)),_xlfn._xlws.FILTER(VALUE($L$2:$L$10000)*10,($E$2:$E$10000 = TRIM(SUBSTITUTE(TRIM(T24),"0 ",""))) *(VALUE($L$2:$L$10000)*10 &lt; 6)))),"None")</f>
        <v>None</v>
      </c>
      <c r="Y24" s="27"/>
      <c r="Z24" s="27"/>
      <c r="AA24" s="27"/>
      <c r="AB24" s="27"/>
      <c r="AC24" s="27"/>
      <c r="AD24" s="27"/>
      <c r="AE24" s="27"/>
      <c r="AF24" s="27"/>
      <c r="AG24" s="27"/>
      <c r="AH24" s="27"/>
      <c r="AI24" s="27"/>
      <c r="AJ24" s="27"/>
      <c r="AK24" s="175"/>
    </row>
    <row r="25" spans="1:37" x14ac:dyDescent="0.25">
      <c r="A25" t="s">
        <v>9372</v>
      </c>
      <c r="C25" t="s">
        <v>9373</v>
      </c>
      <c r="D25" t="s">
        <v>2700</v>
      </c>
      <c r="E25" t="s">
        <v>422</v>
      </c>
      <c r="F25" t="s">
        <v>6531</v>
      </c>
      <c r="G25" s="104">
        <v>46148.525000000001</v>
      </c>
      <c r="H25">
        <v>410.07400000000001</v>
      </c>
      <c r="I25" t="s">
        <v>4761</v>
      </c>
      <c r="J25" t="s">
        <v>4787</v>
      </c>
      <c r="K25" t="s">
        <v>5521</v>
      </c>
      <c r="L25">
        <v>0.6</v>
      </c>
      <c r="M25" t="s">
        <v>4600</v>
      </c>
      <c r="N25" t="s">
        <v>10590</v>
      </c>
      <c r="R25" s="190" t="str" cm="1">
        <f t="array" ref="R25">_xlfn.LET(_xlpm.Raw, TRIM(E25),_xlpm.Names,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Arieanna Young</v>
      </c>
      <c r="T25" s="45" t="s">
        <v>1945</v>
      </c>
      <c r="U25" s="130" t="str">
        <f t="shared" si="1"/>
        <v>—</v>
      </c>
      <c r="V25" s="27">
        <f t="shared" si="2"/>
        <v>0</v>
      </c>
      <c r="W25" s="27" t="str" cm="1">
        <f t="array" ref="W25">IFERROR(_xlfn.TEXTJOIN(", ", TRUE, _xlfn._xlws.FILTER($L$2:$L$10000*10, $E$2:$E$10000=TRIM(SUBSTITUTE(TRIM(T25),"0 ","")))), "None")</f>
        <v>None</v>
      </c>
      <c r="X25" s="27" t="str" cm="1">
        <f t="array" ref="X25">IFERROR(_xlfn.TOROW(_xlfn.HSTACK(_xlfn._xlws.FILTER($N$2:$N$10000,($E$2:$E$10000 = TRIM(SUBSTITUTE(TRIM(T25),"0 ",""))) *(VALUE($L$2:$L$10000)*10 &lt; 6)),_xlfn._xlws.FILTER(VALUE($L$2:$L$10000)*10,($E$2:$E$10000 = TRIM(SUBSTITUTE(TRIM(T25),"0 ",""))) *(VALUE($L$2:$L$10000)*10 &lt; 6)))),"None")</f>
        <v>None</v>
      </c>
      <c r="Y25" s="27"/>
      <c r="Z25" s="27"/>
      <c r="AA25" s="27"/>
      <c r="AB25" s="27"/>
      <c r="AC25" s="27"/>
      <c r="AD25" s="27"/>
      <c r="AE25" s="27"/>
      <c r="AF25" s="27"/>
      <c r="AG25" s="27"/>
      <c r="AH25" s="27"/>
      <c r="AI25" s="27"/>
      <c r="AJ25" s="27"/>
      <c r="AK25" s="175"/>
    </row>
    <row r="26" spans="1:37" x14ac:dyDescent="0.25">
      <c r="A26" t="s">
        <v>9372</v>
      </c>
      <c r="C26" t="s">
        <v>9373</v>
      </c>
      <c r="D26" t="s">
        <v>2700</v>
      </c>
      <c r="E26" t="s">
        <v>10591</v>
      </c>
      <c r="F26" t="s">
        <v>4908</v>
      </c>
      <c r="G26" s="104">
        <v>46148.527777777781</v>
      </c>
      <c r="H26">
        <v>577.29300000000001</v>
      </c>
      <c r="I26" t="s">
        <v>4728</v>
      </c>
      <c r="J26" t="s">
        <v>9515</v>
      </c>
      <c r="K26" t="s">
        <v>6713</v>
      </c>
      <c r="L26">
        <v>0.7</v>
      </c>
      <c r="M26" t="s">
        <v>69</v>
      </c>
      <c r="N26" t="s">
        <v>10592</v>
      </c>
      <c r="R26" s="190" t="str" cm="1">
        <f t="array" ref="R26">_xlfn.LET(_xlpm.Raw, TRIM(E26),_xlpm.Names,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Muhammad Abtejaj Alam</v>
      </c>
      <c r="T26" s="45" t="s">
        <v>2367</v>
      </c>
      <c r="U26" s="130" t="str">
        <f t="shared" si="1"/>
        <v>10.0</v>
      </c>
      <c r="V26" s="27">
        <f t="shared" si="2"/>
        <v>1</v>
      </c>
      <c r="W26" s="27" t="str" cm="1">
        <f t="array" ref="W26">IFERROR(_xlfn.TEXTJOIN(", ", TRUE, _xlfn._xlws.FILTER($L$2:$L$10000*10, $E$2:$E$10000=TRIM(SUBSTITUTE(TRIM(T26),"0 ","")))), "None")</f>
        <v>10</v>
      </c>
      <c r="X26" s="27" t="str" cm="1">
        <f t="array" ref="X26">IFERROR(_xlfn.TOROW(_xlfn.HSTACK(_xlfn._xlws.FILTER($N$2:$N$10000,($E$2:$E$10000 = TRIM(SUBSTITUTE(TRIM(T26),"0 ",""))) *(VALUE($L$2:$L$10000)*10 &lt; 6)),_xlfn._xlws.FILTER(VALUE($L$2:$L$10000)*10,($E$2:$E$10000 = TRIM(SUBSTITUTE(TRIM(T26),"0 ",""))) *(VALUE($L$2:$L$10000)*10 &lt; 6)))),"None")</f>
        <v>None</v>
      </c>
      <c r="Y26" s="27"/>
      <c r="Z26" s="27"/>
      <c r="AA26" s="27"/>
      <c r="AB26" s="27"/>
      <c r="AC26" s="27"/>
      <c r="AD26" s="27"/>
      <c r="AE26" s="27"/>
      <c r="AF26" s="27"/>
      <c r="AG26" s="27"/>
      <c r="AH26" s="27"/>
      <c r="AI26" s="27"/>
      <c r="AJ26" s="27"/>
      <c r="AK26" s="175"/>
    </row>
    <row r="27" spans="1:37" x14ac:dyDescent="0.25">
      <c r="A27" t="s">
        <v>9372</v>
      </c>
      <c r="C27" t="s">
        <v>9373</v>
      </c>
      <c r="D27" t="s">
        <v>2700</v>
      </c>
      <c r="E27" t="s">
        <v>2563</v>
      </c>
      <c r="F27" t="s">
        <v>4890</v>
      </c>
      <c r="G27" s="104">
        <v>46148.52847222222</v>
      </c>
      <c r="H27">
        <v>1054.6369999999999</v>
      </c>
      <c r="I27" t="s">
        <v>4728</v>
      </c>
      <c r="J27" t="s">
        <v>42</v>
      </c>
      <c r="K27" t="s">
        <v>6619</v>
      </c>
      <c r="L27">
        <v>1</v>
      </c>
      <c r="M27" t="s">
        <v>69</v>
      </c>
      <c r="N27" t="s">
        <v>10593</v>
      </c>
      <c r="R27" s="190" t="str" cm="1">
        <f t="array" ref="R27">_xlfn.LET(_xlpm.Raw, TRIM(E27),_xlpm.Names,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Tyneisha Conyers</v>
      </c>
      <c r="T27" s="45" t="s">
        <v>738</v>
      </c>
      <c r="U27" s="130" t="str">
        <f t="shared" si="1"/>
        <v>10.0</v>
      </c>
      <c r="V27" s="27">
        <f t="shared" si="2"/>
        <v>1</v>
      </c>
      <c r="W27" s="27" t="str" cm="1">
        <f t="array" ref="W27">IFERROR(_xlfn.TEXTJOIN(", ", TRUE, _xlfn._xlws.FILTER($L$2:$L$10000*10, $E$2:$E$10000=TRIM(SUBSTITUTE(TRIM(T27),"0 ","")))), "None")</f>
        <v>10</v>
      </c>
      <c r="X27" s="27" t="str" cm="1">
        <f t="array" ref="X27">IFERROR(_xlfn.TOROW(_xlfn.HSTACK(_xlfn._xlws.FILTER($N$2:$N$10000,($E$2:$E$10000 = TRIM(SUBSTITUTE(TRIM(T27),"0 ",""))) *(VALUE($L$2:$L$10000)*10 &lt; 6)),_xlfn._xlws.FILTER(VALUE($L$2:$L$10000)*10,($E$2:$E$10000 = TRIM(SUBSTITUTE(TRIM(T27),"0 ",""))) *(VALUE($L$2:$L$10000)*10 &lt; 6)))),"None")</f>
        <v>None</v>
      </c>
      <c r="Y27" s="27"/>
      <c r="Z27" s="27"/>
      <c r="AA27" s="27"/>
      <c r="AB27" s="27"/>
      <c r="AC27" s="27"/>
      <c r="AD27" s="27"/>
      <c r="AE27" s="27"/>
      <c r="AF27" s="27"/>
      <c r="AG27" s="27"/>
      <c r="AH27" s="27"/>
      <c r="AI27" s="27"/>
      <c r="AJ27" s="27"/>
      <c r="AK27" s="175"/>
    </row>
    <row r="28" spans="1:37" x14ac:dyDescent="0.25">
      <c r="A28" t="s">
        <v>9372</v>
      </c>
      <c r="C28" t="s">
        <v>9373</v>
      </c>
      <c r="D28" t="s">
        <v>2700</v>
      </c>
      <c r="E28" t="s">
        <v>2367</v>
      </c>
      <c r="F28" t="s">
        <v>4763</v>
      </c>
      <c r="G28" s="104">
        <v>46148.531944444447</v>
      </c>
      <c r="H28">
        <v>3981.26</v>
      </c>
      <c r="I28" t="s">
        <v>4761</v>
      </c>
      <c r="J28" t="s">
        <v>42</v>
      </c>
      <c r="K28" t="s">
        <v>6644</v>
      </c>
      <c r="L28">
        <v>1</v>
      </c>
      <c r="M28" t="s">
        <v>4600</v>
      </c>
      <c r="N28" t="s">
        <v>10594</v>
      </c>
      <c r="R28" s="190" t="str" cm="1">
        <f t="array" ref="R28">_xlfn.LET(_xlpm.Raw, TRIM(E28),_xlpm.Names,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Shivdutt Shivdutt</v>
      </c>
      <c r="T28" s="45" t="s">
        <v>1485</v>
      </c>
      <c r="U28" s="130" t="str">
        <f t="shared" si="1"/>
        <v>10.0</v>
      </c>
      <c r="V28" s="27">
        <f t="shared" si="2"/>
        <v>1</v>
      </c>
      <c r="W28" s="27" t="str" cm="1">
        <f t="array" ref="W28">IFERROR(_xlfn.TEXTJOIN(", ", TRUE, _xlfn._xlws.FILTER($L$2:$L$10000*10, $E$2:$E$10000=TRIM(SUBSTITUTE(TRIM(T28),"0 ","")))), "None")</f>
        <v>10</v>
      </c>
      <c r="X28" s="27" t="str" cm="1">
        <f t="array" ref="X28">IFERROR(_xlfn.TOROW(_xlfn.HSTACK(_xlfn._xlws.FILTER($N$2:$N$10000,($E$2:$E$10000 = TRIM(SUBSTITUTE(TRIM(T28),"0 ",""))) *(VALUE($L$2:$L$10000)*10 &lt; 6)),_xlfn._xlws.FILTER(VALUE($L$2:$L$10000)*10,($E$2:$E$10000 = TRIM(SUBSTITUTE(TRIM(T28),"0 ",""))) *(VALUE($L$2:$L$10000)*10 &lt; 6)))),"None")</f>
        <v>None</v>
      </c>
      <c r="Y28" s="27"/>
      <c r="Z28" s="27"/>
      <c r="AA28" s="27"/>
      <c r="AB28" s="27"/>
      <c r="AC28" s="27"/>
      <c r="AD28" s="27"/>
      <c r="AE28" s="27"/>
      <c r="AF28" s="27"/>
      <c r="AG28" s="27"/>
      <c r="AH28" s="27"/>
      <c r="AI28" s="27"/>
      <c r="AJ28" s="27"/>
      <c r="AK28" s="175"/>
    </row>
    <row r="29" spans="1:37" x14ac:dyDescent="0.25">
      <c r="A29" t="s">
        <v>9372</v>
      </c>
      <c r="C29" t="s">
        <v>9373</v>
      </c>
      <c r="D29" t="s">
        <v>2700</v>
      </c>
      <c r="E29" t="s">
        <v>738</v>
      </c>
      <c r="F29" t="s">
        <v>5277</v>
      </c>
      <c r="G29" s="104">
        <v>46148.540972222225</v>
      </c>
      <c r="H29">
        <v>765.173</v>
      </c>
      <c r="I29" t="s">
        <v>4728</v>
      </c>
      <c r="J29" t="s">
        <v>42</v>
      </c>
      <c r="K29" t="s">
        <v>6619</v>
      </c>
      <c r="L29">
        <v>1</v>
      </c>
      <c r="M29" t="s">
        <v>69</v>
      </c>
      <c r="N29" t="s">
        <v>10595</v>
      </c>
      <c r="R29" s="190" t="str" cm="1">
        <f t="array" ref="R29">_xlfn.LET(_xlpm.Raw, TRIM(E29),_xlpm.Names,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Craig Owens</v>
      </c>
      <c r="T29" s="45" t="s">
        <v>1975</v>
      </c>
      <c r="U29" s="130" t="str">
        <f t="shared" si="1"/>
        <v>2.0</v>
      </c>
      <c r="V29" s="27">
        <f t="shared" si="2"/>
        <v>1</v>
      </c>
      <c r="W29" s="27" t="str" cm="1">
        <f t="array" ref="W29">IFERROR(_xlfn.TEXTJOIN(", ", TRUE, _xlfn._xlws.FILTER($L$2:$L$10000*10, $E$2:$E$10000=TRIM(SUBSTITUTE(TRIM(T29),"0 ","")))), "None")</f>
        <v>2</v>
      </c>
      <c r="X29" s="27" t="str" cm="1">
        <f t="array" ref="X29:Y29">IFERROR(_xlfn.TOROW(_xlfn.HSTACK(_xlfn._xlws.FILTER($N$2:$N$10000,($E$2:$E$10000 = TRIM(SUBSTITUTE(TRIM(T29),"0 ",""))) *(VALUE($L$2:$L$10000)*10 &lt; 6)),_xlfn._xlws.FILTER(VALUE($L$2:$L$10000)*10,($E$2:$E$10000 = TRIM(SUBSTITUTE(TRIM(T29),"0 ",""))) *(VALUE($L$2:$L$10000)*10 &lt; 6)))),"None")</f>
        <v>33f4d2c7-5b29-408c-b37a-99308060a6d8</v>
      </c>
      <c r="Y29" s="27">
        <v>2</v>
      </c>
      <c r="Z29" s="27"/>
      <c r="AA29" s="27"/>
      <c r="AB29" s="27"/>
      <c r="AC29" s="27"/>
      <c r="AD29" s="27"/>
      <c r="AE29" s="27"/>
      <c r="AF29" s="27"/>
      <c r="AG29" s="27"/>
      <c r="AH29" s="27"/>
      <c r="AI29" s="27"/>
      <c r="AJ29" s="27"/>
      <c r="AK29" s="175"/>
    </row>
    <row r="30" spans="1:37" x14ac:dyDescent="0.25">
      <c r="A30" t="s">
        <v>9372</v>
      </c>
      <c r="C30" t="s">
        <v>9373</v>
      </c>
      <c r="D30" t="s">
        <v>2700</v>
      </c>
      <c r="E30" t="s">
        <v>1485</v>
      </c>
      <c r="F30" t="s">
        <v>10596</v>
      </c>
      <c r="G30" s="104">
        <v>46148.540972222225</v>
      </c>
      <c r="H30">
        <v>893.649</v>
      </c>
      <c r="I30" t="s">
        <v>4728</v>
      </c>
      <c r="J30" t="s">
        <v>42</v>
      </c>
      <c r="K30" t="s">
        <v>9400</v>
      </c>
      <c r="L30">
        <v>1</v>
      </c>
      <c r="M30" t="s">
        <v>69</v>
      </c>
      <c r="N30" t="s">
        <v>10597</v>
      </c>
      <c r="R30" s="190" t="str" cm="1">
        <f t="array" ref="R30">_xlfn.LET(_xlpm.Raw, TRIM(E30),_xlpm.Names,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Joshua Renfro</v>
      </c>
      <c r="T30" s="45" t="s">
        <v>320</v>
      </c>
      <c r="U30" s="130" t="str">
        <f t="shared" si="1"/>
        <v>7.2</v>
      </c>
      <c r="V30" s="27">
        <f t="shared" si="2"/>
        <v>9</v>
      </c>
      <c r="W30" s="27" t="str" cm="1">
        <f t="array" ref="W30">IFERROR(_xlfn.TEXTJOIN(", ", TRUE, _xlfn._xlws.FILTER($L$2:$L$10000*10, $E$2:$E$10000=TRIM(SUBSTITUTE(TRIM(T30),"0 ","")))), "None")</f>
        <v>2, 6, 2, 10, 10, 6, 10, 10, 9</v>
      </c>
      <c r="X30" s="27" t="str" cm="1">
        <f t="array" ref="X30:AA30">IFERROR(_xlfn.TOROW(_xlfn.HSTACK(_xlfn._xlws.FILTER($N$2:$N$10000,($E$2:$E$10000 = TRIM(SUBSTITUTE(TRIM(T30),"0 ",""))) *(VALUE($L$2:$L$10000)*10 &lt; 6)),_xlfn._xlws.FILTER(VALUE($L$2:$L$10000)*10,($E$2:$E$10000 = TRIM(SUBSTITUTE(TRIM(T30),"0 ",""))) *(VALUE($L$2:$L$10000)*10 &lt; 6)))),"None")</f>
        <v>fe5bbeb0-a001-41c3-a561-b621b32d6675</v>
      </c>
      <c r="Y30" s="27">
        <v>2</v>
      </c>
      <c r="Z30" s="27" t="str">
        <v>4d628e41-cc9c-45fb-a08b-11e82abcd242</v>
      </c>
      <c r="AA30" s="27">
        <v>2</v>
      </c>
      <c r="AB30" s="27"/>
      <c r="AC30" s="27"/>
      <c r="AD30" s="27"/>
      <c r="AE30" s="27"/>
      <c r="AF30" s="27"/>
      <c r="AG30" s="27"/>
      <c r="AH30" s="27"/>
      <c r="AI30" s="27"/>
      <c r="AJ30" s="27"/>
      <c r="AK30" s="175"/>
    </row>
    <row r="31" spans="1:37" x14ac:dyDescent="0.25">
      <c r="A31" t="s">
        <v>9372</v>
      </c>
      <c r="C31" t="s">
        <v>9373</v>
      </c>
      <c r="D31" t="s">
        <v>2700</v>
      </c>
      <c r="E31" t="s">
        <v>2132</v>
      </c>
      <c r="F31" t="s">
        <v>10598</v>
      </c>
      <c r="G31" s="104">
        <v>46148.544444444444</v>
      </c>
      <c r="H31">
        <v>619.42899999999997</v>
      </c>
      <c r="I31" t="s">
        <v>4728</v>
      </c>
      <c r="J31" t="s">
        <v>42</v>
      </c>
      <c r="K31" t="s">
        <v>6619</v>
      </c>
      <c r="L31">
        <v>1</v>
      </c>
      <c r="M31" t="s">
        <v>69</v>
      </c>
      <c r="N31" t="s">
        <v>10599</v>
      </c>
      <c r="R31" s="190" t="str" cm="1">
        <f t="array" ref="R31">_xlfn.LET(_xlpm.Raw, TRIM(E31),_xlpm.Names,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Rafia Nasir</v>
      </c>
      <c r="T31" s="45" t="s">
        <v>2086</v>
      </c>
      <c r="U31" s="130" t="str">
        <f t="shared" si="1"/>
        <v>10.0</v>
      </c>
      <c r="V31" s="27">
        <f t="shared" si="2"/>
        <v>2</v>
      </c>
      <c r="W31" s="27" t="str" cm="1">
        <f t="array" ref="W31">IFERROR(_xlfn.TEXTJOIN(", ", TRUE, _xlfn._xlws.FILTER($L$2:$L$10000*10, $E$2:$E$10000=TRIM(SUBSTITUTE(TRIM(T31),"0 ","")))), "None")</f>
        <v>10, 10</v>
      </c>
      <c r="X31" s="27" t="str" cm="1">
        <f t="array" ref="X31">IFERROR(_xlfn.TOROW(_xlfn.HSTACK(_xlfn._xlws.FILTER($N$2:$N$10000,($E$2:$E$10000 = TRIM(SUBSTITUTE(TRIM(T31),"0 ",""))) *(VALUE($L$2:$L$10000)*10 &lt; 6)),_xlfn._xlws.FILTER(VALUE($L$2:$L$10000)*10,($E$2:$E$10000 = TRIM(SUBSTITUTE(TRIM(T31),"0 ",""))) *(VALUE($L$2:$L$10000)*10 &lt; 6)))),"None")</f>
        <v>None</v>
      </c>
      <c r="Y31" s="27"/>
      <c r="Z31" s="27"/>
      <c r="AA31" s="27"/>
      <c r="AB31" s="27"/>
      <c r="AC31" s="27"/>
      <c r="AD31" s="27"/>
      <c r="AE31" s="27"/>
      <c r="AF31" s="27"/>
      <c r="AG31" s="27"/>
      <c r="AH31" s="27"/>
      <c r="AI31" s="27"/>
      <c r="AJ31" s="27"/>
      <c r="AK31" s="175"/>
    </row>
    <row r="32" spans="1:37" x14ac:dyDescent="0.25">
      <c r="A32" t="s">
        <v>9372</v>
      </c>
      <c r="C32" t="s">
        <v>9373</v>
      </c>
      <c r="D32" t="s">
        <v>2700</v>
      </c>
      <c r="E32" t="s">
        <v>1975</v>
      </c>
      <c r="F32" t="s">
        <v>10600</v>
      </c>
      <c r="G32" s="104">
        <v>46148.545138888891</v>
      </c>
      <c r="H32">
        <v>949.54399999999998</v>
      </c>
      <c r="I32" t="s">
        <v>4728</v>
      </c>
      <c r="J32" t="s">
        <v>42</v>
      </c>
      <c r="K32" t="s">
        <v>6619</v>
      </c>
      <c r="L32">
        <v>0.2</v>
      </c>
      <c r="M32" t="s">
        <v>69</v>
      </c>
      <c r="N32" t="s">
        <v>10601</v>
      </c>
      <c r="R32" s="190" t="str" cm="1">
        <f t="array" ref="R32">_xlfn.LET(_xlpm.Raw, TRIM(E32),_xlpm.Names,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Naveen Pudukapu</v>
      </c>
      <c r="T32" s="45" t="s">
        <v>77</v>
      </c>
      <c r="U32" s="130" t="str">
        <f t="shared" si="1"/>
        <v>—</v>
      </c>
      <c r="V32" s="27">
        <f t="shared" si="2"/>
        <v>0</v>
      </c>
      <c r="W32" s="27" t="str" cm="1">
        <f t="array" ref="W32">IFERROR(_xlfn.TEXTJOIN(", ", TRUE, _xlfn._xlws.FILTER($L$2:$L$10000*10, $E$2:$E$10000=TRIM(SUBSTITUTE(TRIM(T32),"0 ","")))), "None")</f>
        <v>None</v>
      </c>
      <c r="X32" s="27" t="str" cm="1">
        <f t="array" ref="X32">IFERROR(_xlfn.TOROW(_xlfn.HSTACK(_xlfn._xlws.FILTER($N$2:$N$10000,($E$2:$E$10000 = TRIM(SUBSTITUTE(TRIM(T32),"0 ",""))) *(VALUE($L$2:$L$10000)*10 &lt; 6)),_xlfn._xlws.FILTER(VALUE($L$2:$L$10000)*10,($E$2:$E$10000 = TRIM(SUBSTITUTE(TRIM(T32),"0 ",""))) *(VALUE($L$2:$L$10000)*10 &lt; 6)))),"None")</f>
        <v>None</v>
      </c>
      <c r="Y32" s="27"/>
      <c r="Z32" s="27"/>
      <c r="AA32" s="27"/>
      <c r="AB32" s="27"/>
      <c r="AC32" s="27"/>
      <c r="AD32" s="27"/>
      <c r="AE32" s="27"/>
      <c r="AF32" s="27"/>
      <c r="AG32" s="27"/>
      <c r="AH32" s="27"/>
      <c r="AI32" s="27"/>
      <c r="AJ32" s="27"/>
      <c r="AK32" s="175"/>
    </row>
    <row r="33" spans="1:37" x14ac:dyDescent="0.25">
      <c r="A33" t="s">
        <v>9372</v>
      </c>
      <c r="C33" t="s">
        <v>9373</v>
      </c>
      <c r="D33" t="s">
        <v>2700</v>
      </c>
      <c r="E33" t="s">
        <v>320</v>
      </c>
      <c r="F33" t="s">
        <v>4912</v>
      </c>
      <c r="G33" s="104">
        <v>46148.54583333333</v>
      </c>
      <c r="H33">
        <v>96.113</v>
      </c>
      <c r="I33" t="s">
        <v>4728</v>
      </c>
      <c r="J33" t="s">
        <v>42</v>
      </c>
      <c r="K33" t="s">
        <v>4756</v>
      </c>
      <c r="L33">
        <v>0.2</v>
      </c>
      <c r="M33" t="s">
        <v>4600</v>
      </c>
      <c r="N33" t="s">
        <v>10602</v>
      </c>
      <c r="R33" s="190" t="str" cm="1">
        <f t="array" ref="R33">_xlfn.LET(_xlpm.Raw, TRIM(E33),_xlpm.Names,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Amy Porter</v>
      </c>
      <c r="T33" s="45" t="s">
        <v>217</v>
      </c>
      <c r="U33" s="130" t="str">
        <f t="shared" si="1"/>
        <v>—</v>
      </c>
      <c r="V33" s="27">
        <f t="shared" si="2"/>
        <v>0</v>
      </c>
      <c r="W33" s="27" t="str" cm="1">
        <f t="array" ref="W33">IFERROR(_xlfn.TEXTJOIN(", ", TRUE, _xlfn._xlws.FILTER($L$2:$L$10000*10, $E$2:$E$10000=TRIM(SUBSTITUTE(TRIM(T33),"0 ","")))), "None")</f>
        <v>None</v>
      </c>
      <c r="X33" s="27" t="str" cm="1">
        <f t="array" ref="X33">IFERROR(_xlfn.TOROW(_xlfn.HSTACK(_xlfn._xlws.FILTER($N$2:$N$10000,($E$2:$E$10000 = TRIM(SUBSTITUTE(TRIM(T33),"0 ",""))) *(VALUE($L$2:$L$10000)*10 &lt; 6)),_xlfn._xlws.FILTER(VALUE($L$2:$L$10000)*10,($E$2:$E$10000 = TRIM(SUBSTITUTE(TRIM(T33),"0 ",""))) *(VALUE($L$2:$L$10000)*10 &lt; 6)))),"None")</f>
        <v>None</v>
      </c>
      <c r="Y33" s="27"/>
      <c r="Z33" s="27"/>
      <c r="AA33" s="27"/>
      <c r="AB33" s="27"/>
      <c r="AC33" s="27"/>
      <c r="AD33" s="27"/>
      <c r="AE33" s="27"/>
      <c r="AF33" s="27"/>
      <c r="AG33" s="27"/>
      <c r="AH33" s="27"/>
      <c r="AI33" s="27"/>
      <c r="AJ33" s="27"/>
      <c r="AK33" s="175"/>
    </row>
    <row r="34" spans="1:37" x14ac:dyDescent="0.25">
      <c r="A34" t="s">
        <v>9372</v>
      </c>
      <c r="C34" t="s">
        <v>9373</v>
      </c>
      <c r="D34" t="s">
        <v>2700</v>
      </c>
      <c r="E34" t="s">
        <v>2363</v>
      </c>
      <c r="F34" t="s">
        <v>10603</v>
      </c>
      <c r="G34" s="104">
        <v>46148.552777777775</v>
      </c>
      <c r="H34">
        <v>793.68700000000001</v>
      </c>
      <c r="I34" t="s">
        <v>4728</v>
      </c>
      <c r="J34" t="s">
        <v>42</v>
      </c>
      <c r="K34" t="s">
        <v>6644</v>
      </c>
      <c r="L34">
        <v>0.2</v>
      </c>
      <c r="M34" t="s">
        <v>69</v>
      </c>
      <c r="N34" t="s">
        <v>10604</v>
      </c>
      <c r="R34" s="190" t="str" cm="1">
        <f t="array" ref="R34">_xlfn.LET(_xlpm.Raw, TRIM(E34),_xlpm.Names,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Shilpi Malhotra</v>
      </c>
      <c r="T34" s="45" t="s">
        <v>2453</v>
      </c>
      <c r="U34" s="130" t="str">
        <f t="shared" si="1"/>
        <v>9.8</v>
      </c>
      <c r="V34" s="27">
        <f t="shared" si="2"/>
        <v>4</v>
      </c>
      <c r="W34" s="27" t="str" cm="1">
        <f t="array" ref="W34">IFERROR(_xlfn.TEXTJOIN(", ", TRUE, _xlfn._xlws.FILTER($L$2:$L$10000*10, $E$2:$E$10000=TRIM(SUBSTITUTE(TRIM(T34),"0 ","")))), "None")</f>
        <v>9, 10, 10, 10</v>
      </c>
      <c r="X34" s="27" t="str" cm="1">
        <f t="array" ref="X34">IFERROR(_xlfn.TOROW(_xlfn.HSTACK(_xlfn._xlws.FILTER($N$2:$N$10000,($E$2:$E$10000 = TRIM(SUBSTITUTE(TRIM(T34),"0 ",""))) *(VALUE($L$2:$L$10000)*10 &lt; 6)),_xlfn._xlws.FILTER(VALUE($L$2:$L$10000)*10,($E$2:$E$10000 = TRIM(SUBSTITUTE(TRIM(T34),"0 ",""))) *(VALUE($L$2:$L$10000)*10 &lt; 6)))),"None")</f>
        <v>None</v>
      </c>
      <c r="Y34" s="27"/>
      <c r="Z34" s="27"/>
      <c r="AA34" s="27"/>
      <c r="AB34" s="27"/>
      <c r="AC34" s="27"/>
      <c r="AD34" s="27"/>
      <c r="AE34" s="27"/>
      <c r="AF34" s="27"/>
      <c r="AG34" s="27"/>
      <c r="AH34" s="27"/>
      <c r="AI34" s="27"/>
      <c r="AJ34" s="27"/>
      <c r="AK34" s="175"/>
    </row>
    <row r="35" spans="1:37" x14ac:dyDescent="0.25">
      <c r="A35" t="s">
        <v>9372</v>
      </c>
      <c r="C35" t="s">
        <v>9373</v>
      </c>
      <c r="D35" t="s">
        <v>2700</v>
      </c>
      <c r="E35" t="s">
        <v>2086</v>
      </c>
      <c r="F35" t="s">
        <v>5228</v>
      </c>
      <c r="G35" s="104">
        <v>46148.552777777775</v>
      </c>
      <c r="H35">
        <v>987.59799999999996</v>
      </c>
      <c r="I35" t="s">
        <v>4728</v>
      </c>
      <c r="J35" t="s">
        <v>42</v>
      </c>
      <c r="K35" t="s">
        <v>6619</v>
      </c>
      <c r="L35">
        <v>1</v>
      </c>
      <c r="M35" t="s">
        <v>69</v>
      </c>
      <c r="N35" t="s">
        <v>10605</v>
      </c>
      <c r="R35" s="190" t="str" cm="1">
        <f t="array" ref="R35">_xlfn.LET(_xlpm.Raw, TRIM(E35),_xlpm.Names,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Pamela Dandridge</v>
      </c>
      <c r="T35" s="45" t="s">
        <v>1655</v>
      </c>
      <c r="U35" s="130" t="str">
        <f t="shared" si="1"/>
        <v>10.0</v>
      </c>
      <c r="V35" s="27">
        <f t="shared" si="2"/>
        <v>1</v>
      </c>
      <c r="W35" s="27" t="str" cm="1">
        <f t="array" ref="W35">IFERROR(_xlfn.TEXTJOIN(", ", TRUE, _xlfn._xlws.FILTER($L$2:$L$10000*10, $E$2:$E$10000=TRIM(SUBSTITUTE(TRIM(T35),"0 ","")))), "None")</f>
        <v>10</v>
      </c>
      <c r="X35" s="27" t="str" cm="1">
        <f t="array" ref="X35">IFERROR(_xlfn.TOROW(_xlfn.HSTACK(_xlfn._xlws.FILTER($N$2:$N$10000,($E$2:$E$10000 = TRIM(SUBSTITUTE(TRIM(T35),"0 ",""))) *(VALUE($L$2:$L$10000)*10 &lt; 6)),_xlfn._xlws.FILTER(VALUE($L$2:$L$10000)*10,($E$2:$E$10000 = TRIM(SUBSTITUTE(TRIM(T35),"0 ",""))) *(VALUE($L$2:$L$10000)*10 &lt; 6)))),"None")</f>
        <v>None</v>
      </c>
      <c r="Y35" s="27"/>
      <c r="Z35" s="27"/>
      <c r="AA35" s="27"/>
      <c r="AB35" s="27"/>
      <c r="AC35" s="27"/>
      <c r="AD35" s="27"/>
      <c r="AE35" s="27"/>
      <c r="AF35" s="27"/>
      <c r="AG35" s="27"/>
      <c r="AH35" s="27"/>
      <c r="AI35" s="27"/>
      <c r="AJ35" s="27"/>
      <c r="AK35" s="175"/>
    </row>
    <row r="36" spans="1:37" x14ac:dyDescent="0.25">
      <c r="A36" t="s">
        <v>9372</v>
      </c>
      <c r="C36" t="s">
        <v>9373</v>
      </c>
      <c r="D36" t="s">
        <v>2700</v>
      </c>
      <c r="E36" t="s">
        <v>2132</v>
      </c>
      <c r="F36" t="s">
        <v>6229</v>
      </c>
      <c r="G36" s="104">
        <v>46148.552777777775</v>
      </c>
      <c r="H36">
        <v>561.64499999999998</v>
      </c>
      <c r="I36" t="s">
        <v>4728</v>
      </c>
      <c r="J36" t="s">
        <v>42</v>
      </c>
      <c r="K36" t="s">
        <v>6619</v>
      </c>
      <c r="L36">
        <v>0.2</v>
      </c>
      <c r="M36" t="s">
        <v>69</v>
      </c>
      <c r="N36" t="s">
        <v>10606</v>
      </c>
      <c r="R36" s="190" t="str" cm="1">
        <f t="array" ref="R36">_xlfn.LET(_xlpm.Raw, TRIM(E36),_xlpm.Names,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Rafia Nasir</v>
      </c>
      <c r="T36" s="45" t="s">
        <v>2207</v>
      </c>
      <c r="U36" s="130" t="str">
        <f t="shared" si="1"/>
        <v>10.0</v>
      </c>
      <c r="V36" s="27">
        <f t="shared" si="2"/>
        <v>1</v>
      </c>
      <c r="W36" s="27" t="str" cm="1">
        <f t="array" ref="W36">IFERROR(_xlfn.TEXTJOIN(", ", TRUE, _xlfn._xlws.FILTER($L$2:$L$10000*10, $E$2:$E$10000=TRIM(SUBSTITUTE(TRIM(T36),"0 ","")))), "None")</f>
        <v>10</v>
      </c>
      <c r="X36" s="27" t="str" cm="1">
        <f t="array" ref="X36">IFERROR(_xlfn.TOROW(_xlfn.HSTACK(_xlfn._xlws.FILTER($N$2:$N$10000,($E$2:$E$10000 = TRIM(SUBSTITUTE(TRIM(T36),"0 ",""))) *(VALUE($L$2:$L$10000)*10 &lt; 6)),_xlfn._xlws.FILTER(VALUE($L$2:$L$10000)*10,($E$2:$E$10000 = TRIM(SUBSTITUTE(TRIM(T36),"0 ",""))) *(VALUE($L$2:$L$10000)*10 &lt; 6)))),"None")</f>
        <v>None</v>
      </c>
      <c r="Y36" s="27"/>
      <c r="Z36" s="27"/>
      <c r="AA36" s="27"/>
      <c r="AB36" s="27"/>
      <c r="AC36" s="27"/>
      <c r="AD36" s="27"/>
      <c r="AE36" s="27"/>
      <c r="AF36" s="27"/>
      <c r="AG36" s="27"/>
      <c r="AH36" s="27"/>
      <c r="AI36" s="27"/>
      <c r="AJ36" s="27"/>
      <c r="AK36" s="175"/>
    </row>
    <row r="37" spans="1:37" x14ac:dyDescent="0.25">
      <c r="A37" t="s">
        <v>9372</v>
      </c>
      <c r="C37" t="s">
        <v>9373</v>
      </c>
      <c r="D37" t="s">
        <v>2700</v>
      </c>
      <c r="E37" t="s">
        <v>10607</v>
      </c>
      <c r="F37" t="s">
        <v>4826</v>
      </c>
      <c r="G37" s="104">
        <v>46148.55972222222</v>
      </c>
      <c r="H37">
        <v>1171.509</v>
      </c>
      <c r="I37" t="s">
        <v>4761</v>
      </c>
      <c r="J37" t="s">
        <v>9515</v>
      </c>
      <c r="K37" t="s">
        <v>5944</v>
      </c>
      <c r="L37">
        <v>1</v>
      </c>
      <c r="M37" t="s">
        <v>4600</v>
      </c>
      <c r="N37" t="s">
        <v>10608</v>
      </c>
      <c r="R37" s="190" t="str" cm="1">
        <f t="array" ref="R37">_xlfn.LET(_xlpm.Raw, TRIM(E37),_xlpm.Names,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Mohamed Bayoumy</v>
      </c>
      <c r="T37" s="45" t="s">
        <v>808</v>
      </c>
      <c r="U37" s="130" t="str">
        <f t="shared" si="1"/>
        <v>6.0</v>
      </c>
      <c r="V37" s="27">
        <f t="shared" si="2"/>
        <v>2</v>
      </c>
      <c r="W37" s="27" t="str" cm="1">
        <f t="array" ref="W37">IFERROR(_xlfn.TEXTJOIN(", ", TRUE, _xlfn._xlws.FILTER($L$2:$L$10000*10, $E$2:$E$10000=TRIM(SUBSTITUTE(TRIM(T37),"0 ","")))), "None")</f>
        <v>2, 10</v>
      </c>
      <c r="X37" s="27" t="str" cm="1">
        <f t="array" ref="X37:Y37">IFERROR(_xlfn.TOROW(_xlfn.HSTACK(_xlfn._xlws.FILTER($N$2:$N$10000,($E$2:$E$10000 = TRIM(SUBSTITUTE(TRIM(T37),"0 ",""))) *(VALUE($L$2:$L$10000)*10 &lt; 6)),_xlfn._xlws.FILTER(VALUE($L$2:$L$10000)*10,($E$2:$E$10000 = TRIM(SUBSTITUTE(TRIM(T37),"0 ",""))) *(VALUE($L$2:$L$10000)*10 &lt; 6)))),"None")</f>
        <v>72f806d2-7e11-4b3a-a289-02bec55d9607</v>
      </c>
      <c r="Y37" s="27">
        <v>2</v>
      </c>
      <c r="Z37" s="27"/>
      <c r="AA37" s="27"/>
      <c r="AB37" s="27"/>
      <c r="AC37" s="27"/>
      <c r="AD37" s="27"/>
      <c r="AE37" s="27"/>
      <c r="AF37" s="27"/>
      <c r="AG37" s="27"/>
      <c r="AH37" s="27"/>
      <c r="AI37" s="27"/>
      <c r="AJ37" s="27"/>
      <c r="AK37" s="175"/>
    </row>
    <row r="38" spans="1:37" x14ac:dyDescent="0.25">
      <c r="A38" t="s">
        <v>9372</v>
      </c>
      <c r="C38" t="s">
        <v>9373</v>
      </c>
      <c r="D38" t="s">
        <v>2700</v>
      </c>
      <c r="E38" t="s">
        <v>10609</v>
      </c>
      <c r="F38" t="s">
        <v>4900</v>
      </c>
      <c r="G38" s="104">
        <v>46148.561111111114</v>
      </c>
      <c r="H38">
        <v>1749.077</v>
      </c>
      <c r="I38" t="s">
        <v>4728</v>
      </c>
      <c r="J38" t="s">
        <v>10610</v>
      </c>
      <c r="K38" t="s">
        <v>5937</v>
      </c>
      <c r="L38">
        <v>0.6</v>
      </c>
      <c r="M38" t="s">
        <v>4600</v>
      </c>
      <c r="N38" t="s">
        <v>10611</v>
      </c>
      <c r="R38" s="190" t="str" cm="1">
        <f t="array" ref="R38">_xlfn.LET(_xlpm.Raw, TRIM(E38),_xlpm.Names,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Donna Plummer</v>
      </c>
      <c r="T38" s="45" t="s">
        <v>1005</v>
      </c>
      <c r="U38" s="130" t="str">
        <f t="shared" si="1"/>
        <v>9.0</v>
      </c>
      <c r="V38" s="27">
        <f t="shared" si="2"/>
        <v>1</v>
      </c>
      <c r="W38" s="27" t="str" cm="1">
        <f t="array" ref="W38">IFERROR(_xlfn.TEXTJOIN(", ", TRUE, _xlfn._xlws.FILTER($L$2:$L$10000*10, $E$2:$E$10000=TRIM(SUBSTITUTE(TRIM(T38),"0 ","")))), "None")</f>
        <v>9</v>
      </c>
      <c r="X38" s="27" t="str" cm="1">
        <f t="array" ref="X38">IFERROR(_xlfn.TOROW(_xlfn.HSTACK(_xlfn._xlws.FILTER($N$2:$N$10000,($E$2:$E$10000 = TRIM(SUBSTITUTE(TRIM(T38),"0 ",""))) *(VALUE($L$2:$L$10000)*10 &lt; 6)),_xlfn._xlws.FILTER(VALUE($L$2:$L$10000)*10,($E$2:$E$10000 = TRIM(SUBSTITUTE(TRIM(T38),"0 ",""))) *(VALUE($L$2:$L$10000)*10 &lt; 6)))),"None")</f>
        <v>None</v>
      </c>
      <c r="Y38" s="27"/>
      <c r="Z38" s="27"/>
      <c r="AA38" s="27"/>
      <c r="AB38" s="27"/>
      <c r="AC38" s="27"/>
      <c r="AD38" s="27"/>
      <c r="AE38" s="27"/>
      <c r="AF38" s="27"/>
      <c r="AG38" s="27"/>
      <c r="AH38" s="27"/>
      <c r="AI38" s="27"/>
      <c r="AJ38" s="27"/>
      <c r="AK38" s="175"/>
    </row>
    <row r="39" spans="1:37" x14ac:dyDescent="0.25">
      <c r="A39" t="s">
        <v>9372</v>
      </c>
      <c r="C39" t="s">
        <v>9373</v>
      </c>
      <c r="D39" t="s">
        <v>2700</v>
      </c>
      <c r="E39" t="s">
        <v>384</v>
      </c>
      <c r="F39" t="s">
        <v>6786</v>
      </c>
      <c r="G39" s="104">
        <v>46148.563194444447</v>
      </c>
      <c r="H39">
        <v>881.28</v>
      </c>
      <c r="I39" t="s">
        <v>4728</v>
      </c>
      <c r="J39" t="s">
        <v>4790</v>
      </c>
      <c r="K39" t="s">
        <v>9402</v>
      </c>
      <c r="L39">
        <v>1</v>
      </c>
      <c r="M39" t="s">
        <v>69</v>
      </c>
      <c r="N39" t="s">
        <v>10612</v>
      </c>
      <c r="R39" s="190" t="str" cm="1">
        <f t="array" ref="R39">_xlfn.LET(_xlpm.Raw, TRIM(E39),_xlpm.Names,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Ann Leblanc</v>
      </c>
      <c r="T39" s="45" t="s">
        <v>963</v>
      </c>
      <c r="U39" s="130" t="str">
        <f t="shared" si="1"/>
        <v>10.0</v>
      </c>
      <c r="V39" s="27">
        <f t="shared" si="2"/>
        <v>2</v>
      </c>
      <c r="W39" s="27" t="str" cm="1">
        <f t="array" ref="W39">IFERROR(_xlfn.TEXTJOIN(", ", TRUE, _xlfn._xlws.FILTER($L$2:$L$10000*10, $E$2:$E$10000=TRIM(SUBSTITUTE(TRIM(T39),"0 ","")))), "None")</f>
        <v>10, 10</v>
      </c>
      <c r="X39" s="27" t="str" cm="1">
        <f t="array" ref="X39">IFERROR(_xlfn.TOROW(_xlfn.HSTACK(_xlfn._xlws.FILTER($N$2:$N$10000,($E$2:$E$10000 = TRIM(SUBSTITUTE(TRIM(T39),"0 ",""))) *(VALUE($L$2:$L$10000)*10 &lt; 6)),_xlfn._xlws.FILTER(VALUE($L$2:$L$10000)*10,($E$2:$E$10000 = TRIM(SUBSTITUTE(TRIM(T39),"0 ",""))) *(VALUE($L$2:$L$10000)*10 &lt; 6)))),"None")</f>
        <v>None</v>
      </c>
      <c r="Y39" s="27"/>
      <c r="Z39" s="27"/>
      <c r="AA39" s="27"/>
      <c r="AB39" s="27"/>
      <c r="AC39" s="27"/>
      <c r="AD39" s="27"/>
      <c r="AE39" s="27"/>
      <c r="AF39" s="27"/>
      <c r="AG39" s="27"/>
      <c r="AH39" s="27"/>
      <c r="AI39" s="27"/>
      <c r="AJ39" s="27"/>
      <c r="AK39" s="175"/>
    </row>
    <row r="40" spans="1:37" x14ac:dyDescent="0.25">
      <c r="A40" t="s">
        <v>9372</v>
      </c>
      <c r="C40" t="s">
        <v>9373</v>
      </c>
      <c r="D40" t="s">
        <v>2700</v>
      </c>
      <c r="E40" t="s">
        <v>2453</v>
      </c>
      <c r="F40" t="s">
        <v>4988</v>
      </c>
      <c r="G40" s="104">
        <v>46148.568055555559</v>
      </c>
      <c r="H40">
        <v>568.85599999999999</v>
      </c>
      <c r="I40" t="s">
        <v>4728</v>
      </c>
      <c r="J40" t="s">
        <v>42</v>
      </c>
      <c r="K40" t="s">
        <v>9468</v>
      </c>
      <c r="L40">
        <v>0.9</v>
      </c>
      <c r="M40" t="s">
        <v>69</v>
      </c>
      <c r="N40" t="s">
        <v>10613</v>
      </c>
      <c r="R40" s="190" t="str" cm="1">
        <f t="array" ref="R40">_xlfn.LET(_xlpm.Raw, TRIM(E40),_xlpm.Names,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Tammera Carter</v>
      </c>
      <c r="T40" s="45" t="s">
        <v>1172</v>
      </c>
      <c r="U40" s="130" t="str">
        <f t="shared" si="1"/>
        <v>—</v>
      </c>
      <c r="V40" s="27">
        <f t="shared" si="2"/>
        <v>0</v>
      </c>
      <c r="W40" s="27" t="str" cm="1">
        <f t="array" ref="W40">IFERROR(_xlfn.TEXTJOIN(", ", TRUE, _xlfn._xlws.FILTER($L$2:$L$10000*10, $E$2:$E$10000=TRIM(SUBSTITUTE(TRIM(T40),"0 ","")))), "None")</f>
        <v>None</v>
      </c>
      <c r="X40" s="27" t="str" cm="1">
        <f t="array" ref="X40">IFERROR(_xlfn.TOROW(_xlfn.HSTACK(_xlfn._xlws.FILTER($N$2:$N$10000,($E$2:$E$10000 = TRIM(SUBSTITUTE(TRIM(T40),"0 ",""))) *(VALUE($L$2:$L$10000)*10 &lt; 6)),_xlfn._xlws.FILTER(VALUE($L$2:$L$10000)*10,($E$2:$E$10000 = TRIM(SUBSTITUTE(TRIM(T40),"0 ",""))) *(VALUE($L$2:$L$10000)*10 &lt; 6)))),"None")</f>
        <v>None</v>
      </c>
      <c r="Y40" s="27"/>
      <c r="Z40" s="27"/>
      <c r="AA40" s="27"/>
      <c r="AB40" s="27"/>
      <c r="AC40" s="27"/>
      <c r="AD40" s="27"/>
      <c r="AE40" s="27"/>
      <c r="AF40" s="27"/>
      <c r="AG40" s="27"/>
      <c r="AH40" s="27"/>
      <c r="AI40" s="27"/>
      <c r="AJ40" s="27"/>
      <c r="AK40" s="175"/>
    </row>
    <row r="41" spans="1:37" x14ac:dyDescent="0.25">
      <c r="A41" t="s">
        <v>9372</v>
      </c>
      <c r="C41" t="s">
        <v>9373</v>
      </c>
      <c r="D41" t="s">
        <v>2700</v>
      </c>
      <c r="E41" t="s">
        <v>1655</v>
      </c>
      <c r="F41" t="s">
        <v>5258</v>
      </c>
      <c r="G41" s="104">
        <v>46148.570833333331</v>
      </c>
      <c r="H41">
        <v>783.11</v>
      </c>
      <c r="I41" t="s">
        <v>4728</v>
      </c>
      <c r="J41" t="s">
        <v>42</v>
      </c>
      <c r="K41" t="s">
        <v>6619</v>
      </c>
      <c r="L41">
        <v>1</v>
      </c>
      <c r="M41" t="s">
        <v>69</v>
      </c>
      <c r="N41" t="s">
        <v>10614</v>
      </c>
      <c r="R41" s="190" t="str" cm="1">
        <f t="array" ref="R41">_xlfn.LET(_xlpm.Raw, TRIM(E41),_xlpm.Names,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Lacey Wagner</v>
      </c>
      <c r="T41" s="45" t="s">
        <v>2508</v>
      </c>
      <c r="U41" s="130" t="str">
        <f t="shared" si="1"/>
        <v>10.0</v>
      </c>
      <c r="V41" s="27">
        <f t="shared" si="2"/>
        <v>2</v>
      </c>
      <c r="W41" s="27" t="str" cm="1">
        <f t="array" ref="W41">IFERROR(_xlfn.TEXTJOIN(", ", TRUE, _xlfn._xlws.FILTER($L$2:$L$10000*10, $E$2:$E$10000=TRIM(SUBSTITUTE(TRIM(T41),"0 ","")))), "None")</f>
        <v>10, 10</v>
      </c>
      <c r="X41" s="27" t="str" cm="1">
        <f t="array" ref="X41">IFERROR(_xlfn.TOROW(_xlfn.HSTACK(_xlfn._xlws.FILTER($N$2:$N$10000,($E$2:$E$10000 = TRIM(SUBSTITUTE(TRIM(T41),"0 ",""))) *(VALUE($L$2:$L$10000)*10 &lt; 6)),_xlfn._xlws.FILTER(VALUE($L$2:$L$10000)*10,($E$2:$E$10000 = TRIM(SUBSTITUTE(TRIM(T41),"0 ",""))) *(VALUE($L$2:$L$10000)*10 &lt; 6)))),"None")</f>
        <v>None</v>
      </c>
      <c r="Y41" s="27"/>
      <c r="Z41" s="27"/>
      <c r="AA41" s="27"/>
      <c r="AB41" s="27"/>
      <c r="AC41" s="27"/>
      <c r="AD41" s="27"/>
      <c r="AE41" s="27"/>
      <c r="AF41" s="27"/>
      <c r="AG41" s="27"/>
      <c r="AH41" s="27"/>
      <c r="AI41" s="27"/>
      <c r="AJ41" s="27"/>
      <c r="AK41" s="175"/>
    </row>
    <row r="42" spans="1:37" x14ac:dyDescent="0.25">
      <c r="A42" t="s">
        <v>9372</v>
      </c>
      <c r="C42" t="s">
        <v>9373</v>
      </c>
      <c r="D42" t="s">
        <v>2700</v>
      </c>
      <c r="E42" t="s">
        <v>2207</v>
      </c>
      <c r="F42" t="s">
        <v>5495</v>
      </c>
      <c r="G42" s="104">
        <v>46148.573611111111</v>
      </c>
      <c r="H42">
        <v>818.35799999999995</v>
      </c>
      <c r="I42" t="s">
        <v>4761</v>
      </c>
      <c r="J42" t="s">
        <v>4790</v>
      </c>
      <c r="K42" t="s">
        <v>5521</v>
      </c>
      <c r="L42">
        <v>1</v>
      </c>
      <c r="M42" t="s">
        <v>4600</v>
      </c>
      <c r="N42" t="s">
        <v>10615</v>
      </c>
      <c r="R42" s="190" t="str" cm="1">
        <f t="array" ref="R42">_xlfn.LET(_xlpm.Raw, TRIM(E42),_xlpm.Names,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Roberto McLeod</v>
      </c>
      <c r="T42" s="45" t="s">
        <v>256</v>
      </c>
      <c r="U42" s="130" t="str">
        <f t="shared" si="1"/>
        <v>—</v>
      </c>
      <c r="V42" s="27">
        <f t="shared" si="2"/>
        <v>0</v>
      </c>
      <c r="W42" s="27" t="str" cm="1">
        <f t="array" ref="W42">IFERROR(_xlfn.TEXTJOIN(", ", TRUE, _xlfn._xlws.FILTER($L$2:$L$10000*10, $E$2:$E$10000=TRIM(SUBSTITUTE(TRIM(T42),"0 ","")))), "None")</f>
        <v>None</v>
      </c>
      <c r="X42" s="27" t="str" cm="1">
        <f t="array" ref="X42">IFERROR(_xlfn.TOROW(_xlfn.HSTACK(_xlfn._xlws.FILTER($N$2:$N$10000,($E$2:$E$10000 = TRIM(SUBSTITUTE(TRIM(T42),"0 ",""))) *(VALUE($L$2:$L$10000)*10 &lt; 6)),_xlfn._xlws.FILTER(VALUE($L$2:$L$10000)*10,($E$2:$E$10000 = TRIM(SUBSTITUTE(TRIM(T42),"0 ",""))) *(VALUE($L$2:$L$10000)*10 &lt; 6)))),"None")</f>
        <v>None</v>
      </c>
      <c r="Y42" s="27"/>
      <c r="Z42" s="27"/>
      <c r="AA42" s="27"/>
      <c r="AB42" s="27"/>
      <c r="AC42" s="27"/>
      <c r="AD42" s="27"/>
      <c r="AE42" s="27"/>
      <c r="AF42" s="27"/>
      <c r="AG42" s="27"/>
      <c r="AH42" s="27"/>
      <c r="AI42" s="27"/>
      <c r="AJ42" s="27"/>
      <c r="AK42" s="175"/>
    </row>
    <row r="43" spans="1:37" x14ac:dyDescent="0.25">
      <c r="A43" t="s">
        <v>9372</v>
      </c>
      <c r="C43" t="s">
        <v>9373</v>
      </c>
      <c r="D43" t="s">
        <v>2700</v>
      </c>
      <c r="E43" t="s">
        <v>808</v>
      </c>
      <c r="F43" t="s">
        <v>5700</v>
      </c>
      <c r="G43" s="104">
        <v>46148.574999999997</v>
      </c>
      <c r="H43">
        <v>1221.982</v>
      </c>
      <c r="I43" t="s">
        <v>4728</v>
      </c>
      <c r="J43" t="s">
        <v>42</v>
      </c>
      <c r="K43" t="s">
        <v>6621</v>
      </c>
      <c r="L43">
        <v>0.2</v>
      </c>
      <c r="M43" t="s">
        <v>69</v>
      </c>
      <c r="N43" t="s">
        <v>10616</v>
      </c>
      <c r="R43" s="190" t="str" cm="1">
        <f t="array" ref="R43">_xlfn.LET(_xlpm.Raw, TRIM(E43),_xlpm.Names,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Darren Minarz</v>
      </c>
      <c r="T43" s="45" t="s">
        <v>2433</v>
      </c>
      <c r="U43" s="130" t="str">
        <f t="shared" si="1"/>
        <v>8.0</v>
      </c>
      <c r="V43" s="27">
        <f t="shared" si="2"/>
        <v>1</v>
      </c>
      <c r="W43" s="27" t="str" cm="1">
        <f t="array" ref="W43">IFERROR(_xlfn.TEXTJOIN(", ", TRUE, _xlfn._xlws.FILTER($L$2:$L$10000*10, $E$2:$E$10000=TRIM(SUBSTITUTE(TRIM(T43),"0 ","")))), "None")</f>
        <v>8</v>
      </c>
      <c r="X43" s="27" t="str" cm="1">
        <f t="array" ref="X43">IFERROR(_xlfn.TOROW(_xlfn.HSTACK(_xlfn._xlws.FILTER($N$2:$N$10000,($E$2:$E$10000 = TRIM(SUBSTITUTE(TRIM(T43),"0 ",""))) *(VALUE($L$2:$L$10000)*10 &lt; 6)),_xlfn._xlws.FILTER(VALUE($L$2:$L$10000)*10,($E$2:$E$10000 = TRIM(SUBSTITUTE(TRIM(T43),"0 ",""))) *(VALUE($L$2:$L$10000)*10 &lt; 6)))),"None")</f>
        <v>None</v>
      </c>
      <c r="Y43" s="27"/>
      <c r="Z43" s="27"/>
      <c r="AA43" s="27"/>
      <c r="AB43" s="27"/>
      <c r="AC43" s="27"/>
      <c r="AD43" s="27"/>
      <c r="AE43" s="27"/>
      <c r="AF43" s="27"/>
      <c r="AG43" s="27"/>
      <c r="AH43" s="27"/>
      <c r="AI43" s="27"/>
      <c r="AJ43" s="27"/>
      <c r="AK43" s="175"/>
    </row>
    <row r="44" spans="1:37" x14ac:dyDescent="0.25">
      <c r="A44" t="s">
        <v>9372</v>
      </c>
      <c r="C44" t="s">
        <v>9373</v>
      </c>
      <c r="D44" t="s">
        <v>2700</v>
      </c>
      <c r="E44" t="s">
        <v>2497</v>
      </c>
      <c r="F44" t="s">
        <v>5101</v>
      </c>
      <c r="G44" s="104">
        <v>46148.576388888891</v>
      </c>
      <c r="H44">
        <v>799.96100000000001</v>
      </c>
      <c r="I44" t="s">
        <v>4728</v>
      </c>
      <c r="J44" t="s">
        <v>4790</v>
      </c>
      <c r="K44" t="s">
        <v>9402</v>
      </c>
      <c r="L44">
        <v>1</v>
      </c>
      <c r="M44" t="s">
        <v>69</v>
      </c>
      <c r="N44" t="s">
        <v>10617</v>
      </c>
      <c r="R44" s="190" t="str" cm="1">
        <f t="array" ref="R44">_xlfn.LET(_xlpm.Raw, TRIM(E44),_xlpm.Names,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Thanisha Wright</v>
      </c>
      <c r="T44" s="45" t="s">
        <v>2126</v>
      </c>
      <c r="U44" s="130" t="str">
        <f t="shared" si="1"/>
        <v>10.0</v>
      </c>
      <c r="V44" s="27">
        <f t="shared" si="2"/>
        <v>1</v>
      </c>
      <c r="W44" s="27" t="str" cm="1">
        <f t="array" ref="W44">IFERROR(_xlfn.TEXTJOIN(", ", TRUE, _xlfn._xlws.FILTER($L$2:$L$10000*10, $E$2:$E$10000=TRIM(SUBSTITUTE(TRIM(T44),"0 ","")))), "None")</f>
        <v>10</v>
      </c>
      <c r="X44" s="27" t="str" cm="1">
        <f t="array" ref="X44">IFERROR(_xlfn.TOROW(_xlfn.HSTACK(_xlfn._xlws.FILTER($N$2:$N$10000,($E$2:$E$10000 = TRIM(SUBSTITUTE(TRIM(T44),"0 ",""))) *(VALUE($L$2:$L$10000)*10 &lt; 6)),_xlfn._xlws.FILTER(VALUE($L$2:$L$10000)*10,($E$2:$E$10000 = TRIM(SUBSTITUTE(TRIM(T44),"0 ",""))) *(VALUE($L$2:$L$10000)*10 &lt; 6)))),"None")</f>
        <v>None</v>
      </c>
      <c r="Y44" s="27"/>
      <c r="Z44" s="27"/>
      <c r="AA44" s="27"/>
      <c r="AB44" s="27"/>
      <c r="AC44" s="27"/>
      <c r="AD44" s="27"/>
      <c r="AE44" s="27"/>
      <c r="AF44" s="27"/>
      <c r="AG44" s="27"/>
      <c r="AH44" s="27"/>
      <c r="AI44" s="27"/>
      <c r="AJ44" s="27"/>
      <c r="AK44" s="175"/>
    </row>
    <row r="45" spans="1:37" x14ac:dyDescent="0.25">
      <c r="A45" t="s">
        <v>9372</v>
      </c>
      <c r="C45" t="s">
        <v>9373</v>
      </c>
      <c r="D45" t="s">
        <v>2700</v>
      </c>
      <c r="E45" t="s">
        <v>320</v>
      </c>
      <c r="F45" t="s">
        <v>7466</v>
      </c>
      <c r="G45" s="104">
        <v>46148.578472222223</v>
      </c>
      <c r="H45">
        <v>115.208</v>
      </c>
      <c r="I45" t="s">
        <v>4728</v>
      </c>
      <c r="J45" t="s">
        <v>42</v>
      </c>
      <c r="K45" t="s">
        <v>4756</v>
      </c>
      <c r="L45">
        <v>0.6</v>
      </c>
      <c r="M45" t="s">
        <v>4600</v>
      </c>
      <c r="N45" t="s">
        <v>10618</v>
      </c>
      <c r="R45" s="190" t="str" cm="1">
        <f t="array" ref="R45">_xlfn.LET(_xlpm.Raw, TRIM(E45),_xlpm.Names,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Amy Porter</v>
      </c>
      <c r="T45" s="45" t="s">
        <v>2148</v>
      </c>
      <c r="U45" s="130" t="str">
        <f t="shared" si="1"/>
        <v>10.0</v>
      </c>
      <c r="V45" s="27">
        <f t="shared" si="2"/>
        <v>1</v>
      </c>
      <c r="W45" s="27" t="str" cm="1">
        <f t="array" ref="W45">IFERROR(_xlfn.TEXTJOIN(", ", TRUE, _xlfn._xlws.FILTER($L$2:$L$10000*10, $E$2:$E$10000=TRIM(SUBSTITUTE(TRIM(T45),"0 ","")))), "None")</f>
        <v>10</v>
      </c>
      <c r="X45" s="27" t="str" cm="1">
        <f t="array" ref="X45">IFERROR(_xlfn.TOROW(_xlfn.HSTACK(_xlfn._xlws.FILTER($N$2:$N$10000,($E$2:$E$10000 = TRIM(SUBSTITUTE(TRIM(T45),"0 ",""))) *(VALUE($L$2:$L$10000)*10 &lt; 6)),_xlfn._xlws.FILTER(VALUE($L$2:$L$10000)*10,($E$2:$E$10000 = TRIM(SUBSTITUTE(TRIM(T45),"0 ",""))) *(VALUE($L$2:$L$10000)*10 &lt; 6)))),"None")</f>
        <v>None</v>
      </c>
      <c r="Y45" s="27"/>
      <c r="Z45" s="27"/>
      <c r="AA45" s="27"/>
      <c r="AB45" s="27"/>
      <c r="AC45" s="27"/>
      <c r="AD45" s="27"/>
      <c r="AE45" s="27"/>
      <c r="AF45" s="27"/>
      <c r="AG45" s="27"/>
      <c r="AH45" s="27"/>
      <c r="AI45" s="27"/>
      <c r="AJ45" s="27"/>
      <c r="AK45" s="175"/>
    </row>
    <row r="46" spans="1:37" x14ac:dyDescent="0.25">
      <c r="A46" t="s">
        <v>9372</v>
      </c>
      <c r="C46" t="s">
        <v>9373</v>
      </c>
      <c r="D46" t="s">
        <v>2700</v>
      </c>
      <c r="E46" t="s">
        <v>320</v>
      </c>
      <c r="F46" t="s">
        <v>4922</v>
      </c>
      <c r="G46" s="104">
        <v>46148.579861111109</v>
      </c>
      <c r="H46">
        <v>1174.357</v>
      </c>
      <c r="I46" t="s">
        <v>4728</v>
      </c>
      <c r="J46" t="s">
        <v>42</v>
      </c>
      <c r="K46" t="s">
        <v>4781</v>
      </c>
      <c r="L46">
        <v>0.2</v>
      </c>
      <c r="M46" t="s">
        <v>4600</v>
      </c>
      <c r="N46" t="s">
        <v>10619</v>
      </c>
      <c r="R46" s="190" t="str" cm="1">
        <f t="array" ref="R46">_xlfn.LET(_xlpm.Raw, TRIM(E46),_xlpm.Names,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Amy Porter</v>
      </c>
      <c r="T46" s="45" t="s">
        <v>2051</v>
      </c>
      <c r="U46" s="130" t="str">
        <f t="shared" si="1"/>
        <v>10.0</v>
      </c>
      <c r="V46" s="27">
        <f t="shared" si="2"/>
        <v>1</v>
      </c>
      <c r="W46" s="27" t="str" cm="1">
        <f t="array" ref="W46">IFERROR(_xlfn.TEXTJOIN(", ", TRUE, _xlfn._xlws.FILTER($L$2:$L$10000*10, $E$2:$E$10000=TRIM(SUBSTITUTE(TRIM(T46),"0 ","")))), "None")</f>
        <v>10</v>
      </c>
      <c r="X46" s="27" t="str" cm="1">
        <f t="array" ref="X46">IFERROR(_xlfn.TOROW(_xlfn.HSTACK(_xlfn._xlws.FILTER($N$2:$N$10000,($E$2:$E$10000 = TRIM(SUBSTITUTE(TRIM(T46),"0 ",""))) *(VALUE($L$2:$L$10000)*10 &lt; 6)),_xlfn._xlws.FILTER(VALUE($L$2:$L$10000)*10,($E$2:$E$10000 = TRIM(SUBSTITUTE(TRIM(T46),"0 ",""))) *(VALUE($L$2:$L$10000)*10 &lt; 6)))),"None")</f>
        <v>None</v>
      </c>
      <c r="Y46" s="27"/>
      <c r="Z46" s="27"/>
      <c r="AA46" s="27"/>
      <c r="AB46" s="27"/>
      <c r="AC46" s="27"/>
      <c r="AD46" s="27"/>
      <c r="AE46" s="27"/>
      <c r="AF46" s="27"/>
      <c r="AG46" s="27"/>
      <c r="AH46" s="27"/>
      <c r="AI46" s="27"/>
      <c r="AJ46" s="27"/>
      <c r="AK46" s="175"/>
    </row>
    <row r="47" spans="1:37" x14ac:dyDescent="0.25">
      <c r="A47" t="s">
        <v>9372</v>
      </c>
      <c r="C47" t="s">
        <v>9373</v>
      </c>
      <c r="D47" t="s">
        <v>2700</v>
      </c>
      <c r="E47" t="s">
        <v>1005</v>
      </c>
      <c r="F47" t="s">
        <v>10620</v>
      </c>
      <c r="G47" s="104">
        <v>46148.579861111109</v>
      </c>
      <c r="H47">
        <v>2215.1579999999999</v>
      </c>
      <c r="I47" t="s">
        <v>4728</v>
      </c>
      <c r="J47" t="s">
        <v>42</v>
      </c>
      <c r="K47" t="s">
        <v>4756</v>
      </c>
      <c r="L47">
        <v>0.9</v>
      </c>
      <c r="M47" t="s">
        <v>4600</v>
      </c>
      <c r="N47" t="s">
        <v>10621</v>
      </c>
      <c r="R47" s="190" t="str" cm="1">
        <f t="array" ref="R47">_xlfn.LET(_xlpm.Raw, TRIM(E47),_xlpm.Names,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Enrique Mendez</v>
      </c>
      <c r="T47" s="45" t="s">
        <v>1345</v>
      </c>
      <c r="U47" s="130" t="str">
        <f t="shared" si="1"/>
        <v>10.0</v>
      </c>
      <c r="V47" s="27">
        <f t="shared" si="2"/>
        <v>2</v>
      </c>
      <c r="W47" s="27" t="str" cm="1">
        <f t="array" ref="W47">IFERROR(_xlfn.TEXTJOIN(", ", TRUE, _xlfn._xlws.FILTER($L$2:$L$10000*10, $E$2:$E$10000=TRIM(SUBSTITUTE(TRIM(T47),"0 ","")))), "None")</f>
        <v>10, 10</v>
      </c>
      <c r="X47" s="27" t="str" cm="1">
        <f t="array" ref="X47">IFERROR(_xlfn.TOROW(_xlfn.HSTACK(_xlfn._xlws.FILTER($N$2:$N$10000,($E$2:$E$10000 = TRIM(SUBSTITUTE(TRIM(T47),"0 ",""))) *(VALUE($L$2:$L$10000)*10 &lt; 6)),_xlfn._xlws.FILTER(VALUE($L$2:$L$10000)*10,($E$2:$E$10000 = TRIM(SUBSTITUTE(TRIM(T47),"0 ",""))) *(VALUE($L$2:$L$10000)*10 &lt; 6)))),"None")</f>
        <v>None</v>
      </c>
      <c r="Y47" s="27"/>
      <c r="Z47" s="27"/>
      <c r="AA47" s="27"/>
      <c r="AB47" s="27"/>
      <c r="AC47" s="27"/>
      <c r="AD47" s="27"/>
      <c r="AE47" s="27"/>
      <c r="AF47" s="27"/>
      <c r="AG47" s="27"/>
      <c r="AH47" s="27"/>
      <c r="AI47" s="27"/>
      <c r="AJ47" s="27"/>
      <c r="AK47" s="175"/>
    </row>
    <row r="48" spans="1:37" x14ac:dyDescent="0.25">
      <c r="A48" t="s">
        <v>9372</v>
      </c>
      <c r="C48" t="s">
        <v>9373</v>
      </c>
      <c r="D48" t="s">
        <v>2700</v>
      </c>
      <c r="E48" t="s">
        <v>963</v>
      </c>
      <c r="F48" t="s">
        <v>10622</v>
      </c>
      <c r="G48" s="104">
        <v>46148.583333333336</v>
      </c>
      <c r="H48">
        <v>1105.239</v>
      </c>
      <c r="I48" t="s">
        <v>4728</v>
      </c>
      <c r="J48" t="s">
        <v>42</v>
      </c>
      <c r="K48" t="s">
        <v>9468</v>
      </c>
      <c r="L48">
        <v>1</v>
      </c>
      <c r="M48" t="s">
        <v>69</v>
      </c>
      <c r="N48" t="s">
        <v>10623</v>
      </c>
      <c r="R48" s="190" t="str" cm="1">
        <f t="array" ref="R48">_xlfn.LET(_xlpm.Raw, TRIM(E48),_xlpm.Names,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Elijah Reid</v>
      </c>
      <c r="T48" s="45" t="s">
        <v>2069</v>
      </c>
      <c r="U48" s="130" t="str">
        <f t="shared" si="1"/>
        <v>10.0</v>
      </c>
      <c r="V48" s="27">
        <f t="shared" si="2"/>
        <v>3</v>
      </c>
      <c r="W48" s="27" t="str" cm="1">
        <f t="array" ref="W48">IFERROR(_xlfn.TEXTJOIN(", ", TRUE, _xlfn._xlws.FILTER($L$2:$L$10000*10, $E$2:$E$10000=TRIM(SUBSTITUTE(TRIM(T48),"0 ","")))), "None")</f>
        <v>10, 10, 10</v>
      </c>
      <c r="X48" s="27" t="str" cm="1">
        <f t="array" ref="X48">IFERROR(_xlfn.TOROW(_xlfn.HSTACK(_xlfn._xlws.FILTER($N$2:$N$10000,($E$2:$E$10000 = TRIM(SUBSTITUTE(TRIM(T48),"0 ",""))) *(VALUE($L$2:$L$10000)*10 &lt; 6)),_xlfn._xlws.FILTER(VALUE($L$2:$L$10000)*10,($E$2:$E$10000 = TRIM(SUBSTITUTE(TRIM(T48),"0 ",""))) *(VALUE($L$2:$L$10000)*10 &lt; 6)))),"None")</f>
        <v>None</v>
      </c>
      <c r="Y48" s="27"/>
      <c r="Z48" s="27"/>
      <c r="AA48" s="27"/>
      <c r="AB48" s="27"/>
      <c r="AC48" s="27"/>
      <c r="AD48" s="27"/>
      <c r="AE48" s="27"/>
      <c r="AF48" s="27"/>
      <c r="AG48" s="27"/>
      <c r="AH48" s="27"/>
      <c r="AI48" s="27"/>
      <c r="AJ48" s="27"/>
      <c r="AK48" s="175"/>
    </row>
    <row r="49" spans="1:37" x14ac:dyDescent="0.25">
      <c r="A49" t="s">
        <v>9372</v>
      </c>
      <c r="C49" t="s">
        <v>9373</v>
      </c>
      <c r="D49" t="s">
        <v>2700</v>
      </c>
      <c r="E49" t="s">
        <v>10624</v>
      </c>
      <c r="F49" t="s">
        <v>4938</v>
      </c>
      <c r="G49" s="104">
        <v>46148.584027777775</v>
      </c>
      <c r="H49">
        <v>1435.203</v>
      </c>
      <c r="I49" t="s">
        <v>4728</v>
      </c>
      <c r="J49" t="s">
        <v>42</v>
      </c>
      <c r="K49" t="s">
        <v>9375</v>
      </c>
      <c r="L49">
        <v>1</v>
      </c>
      <c r="M49" t="s">
        <v>69</v>
      </c>
      <c r="N49" t="s">
        <v>10625</v>
      </c>
      <c r="R49" s="190" t="str" cm="1">
        <f t="array" ref="R49">_xlfn.LET(_xlpm.Raw, TRIM(E49),_xlpm.Names,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Harvenecia Mains</v>
      </c>
      <c r="T49" s="45" t="s">
        <v>73</v>
      </c>
      <c r="U49" s="130" t="str">
        <f t="shared" si="1"/>
        <v>—</v>
      </c>
      <c r="V49" s="27">
        <f t="shared" si="2"/>
        <v>0</v>
      </c>
      <c r="W49" s="27" t="str" cm="1">
        <f t="array" ref="W49">IFERROR(_xlfn.TEXTJOIN(", ", TRUE, _xlfn._xlws.FILTER($L$2:$L$10000*10, $E$2:$E$10000=TRIM(SUBSTITUTE(TRIM(T49),"0 ","")))), "None")</f>
        <v>None</v>
      </c>
      <c r="X49" s="27" t="str" cm="1">
        <f t="array" ref="X49">IFERROR(_xlfn.TOROW(_xlfn.HSTACK(_xlfn._xlws.FILTER($N$2:$N$10000,($E$2:$E$10000 = TRIM(SUBSTITUTE(TRIM(T49),"0 ",""))) *(VALUE($L$2:$L$10000)*10 &lt; 6)),_xlfn._xlws.FILTER(VALUE($L$2:$L$10000)*10,($E$2:$E$10000 = TRIM(SUBSTITUTE(TRIM(T49),"0 ",""))) *(VALUE($L$2:$L$10000)*10 &lt; 6)))),"None")</f>
        <v>None</v>
      </c>
      <c r="Y49" s="27"/>
      <c r="Z49" s="27"/>
      <c r="AA49" s="27"/>
      <c r="AB49" s="27"/>
      <c r="AC49" s="27"/>
      <c r="AD49" s="27"/>
      <c r="AE49" s="27"/>
      <c r="AF49" s="27"/>
      <c r="AG49" s="27"/>
      <c r="AH49" s="27"/>
      <c r="AI49" s="27"/>
      <c r="AJ49" s="27"/>
      <c r="AK49" s="175"/>
    </row>
    <row r="50" spans="1:37" x14ac:dyDescent="0.25">
      <c r="A50" t="s">
        <v>9372</v>
      </c>
      <c r="C50" t="s">
        <v>9373</v>
      </c>
      <c r="D50" t="s">
        <v>2700</v>
      </c>
      <c r="E50" t="s">
        <v>2614</v>
      </c>
      <c r="F50" t="s">
        <v>5493</v>
      </c>
      <c r="G50" s="104">
        <v>46148.586805555555</v>
      </c>
      <c r="H50">
        <v>1394.33</v>
      </c>
      <c r="I50" t="s">
        <v>4728</v>
      </c>
      <c r="J50" t="s">
        <v>4790</v>
      </c>
      <c r="K50" t="s">
        <v>6632</v>
      </c>
      <c r="L50">
        <v>1</v>
      </c>
      <c r="M50" t="s">
        <v>69</v>
      </c>
      <c r="N50" t="s">
        <v>10626</v>
      </c>
      <c r="R50" s="190" t="str" cm="1">
        <f t="array" ref="R50">_xlfn.LET(_xlpm.Raw, TRIM(E50),_xlpm.Names,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Victoria Buster</v>
      </c>
      <c r="T50" s="45" t="s">
        <v>798</v>
      </c>
      <c r="U50" s="130" t="str">
        <f t="shared" si="1"/>
        <v>10.0</v>
      </c>
      <c r="V50" s="27">
        <f t="shared" si="2"/>
        <v>1</v>
      </c>
      <c r="W50" s="27" t="str" cm="1">
        <f t="array" ref="W50">IFERROR(_xlfn.TEXTJOIN(", ", TRUE, _xlfn._xlws.FILTER($L$2:$L$10000*10, $E$2:$E$10000=TRIM(SUBSTITUTE(TRIM(T50),"0 ","")))), "None")</f>
        <v>10</v>
      </c>
      <c r="X50" s="27" t="str" cm="1">
        <f t="array" ref="X50">IFERROR(_xlfn.TOROW(_xlfn.HSTACK(_xlfn._xlws.FILTER($N$2:$N$10000,($E$2:$E$10000 = TRIM(SUBSTITUTE(TRIM(T50),"0 ",""))) *(VALUE($L$2:$L$10000)*10 &lt; 6)),_xlfn._xlws.FILTER(VALUE($L$2:$L$10000)*10,($E$2:$E$10000 = TRIM(SUBSTITUTE(TRIM(T50),"0 ",""))) *(VALUE($L$2:$L$10000)*10 &lt; 6)))),"None")</f>
        <v>None</v>
      </c>
      <c r="Y50" s="27"/>
      <c r="Z50" s="27"/>
      <c r="AA50" s="27"/>
      <c r="AB50" s="27"/>
      <c r="AC50" s="27"/>
      <c r="AD50" s="27"/>
      <c r="AE50" s="27"/>
      <c r="AF50" s="27"/>
      <c r="AG50" s="27"/>
      <c r="AH50" s="27"/>
      <c r="AI50" s="27"/>
      <c r="AJ50" s="27"/>
      <c r="AK50" s="175"/>
    </row>
    <row r="51" spans="1:37" x14ac:dyDescent="0.25">
      <c r="A51" t="s">
        <v>9372</v>
      </c>
      <c r="C51" t="s">
        <v>9373</v>
      </c>
      <c r="D51" t="s">
        <v>2700</v>
      </c>
      <c r="E51" t="s">
        <v>2508</v>
      </c>
      <c r="F51" t="s">
        <v>4854</v>
      </c>
      <c r="G51" s="104">
        <v>46148.587500000001</v>
      </c>
      <c r="H51">
        <v>2342.4549999999999</v>
      </c>
      <c r="I51" t="s">
        <v>4728</v>
      </c>
      <c r="J51" t="s">
        <v>42</v>
      </c>
      <c r="K51" t="s">
        <v>6619</v>
      </c>
      <c r="L51">
        <v>1</v>
      </c>
      <c r="M51" t="s">
        <v>69</v>
      </c>
      <c r="N51" t="s">
        <v>10627</v>
      </c>
      <c r="R51" s="190" t="str" cm="1">
        <f t="array" ref="R51">_xlfn.LET(_xlpm.Raw, TRIM(E51),_xlpm.Names,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Tiffany Bolduc</v>
      </c>
      <c r="T51" s="45" t="s">
        <v>512</v>
      </c>
      <c r="U51" s="130" t="str">
        <f t="shared" si="1"/>
        <v>2.0</v>
      </c>
      <c r="V51" s="27">
        <f t="shared" si="2"/>
        <v>1</v>
      </c>
      <c r="W51" s="27" t="str" cm="1">
        <f t="array" ref="W51">IFERROR(_xlfn.TEXTJOIN(", ", TRUE, _xlfn._xlws.FILTER($L$2:$L$10000*10, $E$2:$E$10000=TRIM(SUBSTITUTE(TRIM(T51),"0 ","")))), "None")</f>
        <v>2</v>
      </c>
      <c r="X51" s="27" t="str" cm="1">
        <f t="array" ref="X51:Y51">IFERROR(_xlfn.TOROW(_xlfn.HSTACK(_xlfn._xlws.FILTER($N$2:$N$10000,($E$2:$E$10000 = TRIM(SUBSTITUTE(TRIM(T51),"0 ",""))) *(VALUE($L$2:$L$10000)*10 &lt; 6)),_xlfn._xlws.FILTER(VALUE($L$2:$L$10000)*10,($E$2:$E$10000 = TRIM(SUBSTITUTE(TRIM(T51),"0 ",""))) *(VALUE($L$2:$L$10000)*10 &lt; 6)))),"None")</f>
        <v>eaf842cf-7049-45d8-be08-147e62e7d075</v>
      </c>
      <c r="Y51" s="27">
        <v>2</v>
      </c>
      <c r="Z51" s="27"/>
      <c r="AA51" s="27"/>
      <c r="AB51" s="27"/>
      <c r="AC51" s="27"/>
      <c r="AD51" s="27"/>
      <c r="AE51" s="27"/>
      <c r="AF51" s="27"/>
      <c r="AG51" s="27"/>
      <c r="AH51" s="27"/>
      <c r="AI51" s="27"/>
      <c r="AJ51" s="27"/>
      <c r="AK51" s="175"/>
    </row>
    <row r="52" spans="1:37" x14ac:dyDescent="0.25">
      <c r="A52" t="s">
        <v>9372</v>
      </c>
      <c r="C52" t="s">
        <v>9373</v>
      </c>
      <c r="D52" t="s">
        <v>2700</v>
      </c>
      <c r="E52" t="s">
        <v>10628</v>
      </c>
      <c r="F52" t="s">
        <v>5470</v>
      </c>
      <c r="G52" s="104">
        <v>46148.597916666666</v>
      </c>
      <c r="H52">
        <v>309.13499999999999</v>
      </c>
      <c r="I52" t="s">
        <v>4728</v>
      </c>
      <c r="J52" t="s">
        <v>9477</v>
      </c>
      <c r="K52" t="s">
        <v>5955</v>
      </c>
      <c r="L52">
        <v>0.4</v>
      </c>
      <c r="M52" t="s">
        <v>4600</v>
      </c>
      <c r="N52" t="s">
        <v>10629</v>
      </c>
      <c r="R52" s="190" t="str" cm="1">
        <f t="array" ref="R52">_xlfn.LET(_xlpm.Raw, TRIM(E52),_xlpm.Names,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Uniqua Davis</v>
      </c>
      <c r="T52" s="45" t="s">
        <v>2080</v>
      </c>
      <c r="U52" s="130" t="str">
        <f t="shared" si="1"/>
        <v>10.0</v>
      </c>
      <c r="V52" s="27">
        <f t="shared" si="2"/>
        <v>1</v>
      </c>
      <c r="W52" s="27" t="str" cm="1">
        <f t="array" ref="W52">IFERROR(_xlfn.TEXTJOIN(", ", TRUE, _xlfn._xlws.FILTER($L$2:$L$10000*10, $E$2:$E$10000=TRIM(SUBSTITUTE(TRIM(T52),"0 ","")))), "None")</f>
        <v>10</v>
      </c>
      <c r="X52" s="27" t="str" cm="1">
        <f t="array" ref="X52">IFERROR(_xlfn.TOROW(_xlfn.HSTACK(_xlfn._xlws.FILTER($N$2:$N$10000,($E$2:$E$10000 = TRIM(SUBSTITUTE(TRIM(T52),"0 ",""))) *(VALUE($L$2:$L$10000)*10 &lt; 6)),_xlfn._xlws.FILTER(VALUE($L$2:$L$10000)*10,($E$2:$E$10000 = TRIM(SUBSTITUTE(TRIM(T52),"0 ",""))) *(VALUE($L$2:$L$10000)*10 &lt; 6)))),"None")</f>
        <v>None</v>
      </c>
      <c r="Y52" s="27"/>
      <c r="Z52" s="27"/>
      <c r="AA52" s="27"/>
      <c r="AB52" s="27"/>
      <c r="AC52" s="27"/>
      <c r="AD52" s="27"/>
      <c r="AE52" s="27"/>
      <c r="AF52" s="27"/>
      <c r="AG52" s="27"/>
      <c r="AH52" s="27"/>
      <c r="AI52" s="27"/>
      <c r="AJ52" s="27"/>
      <c r="AK52" s="175"/>
    </row>
    <row r="53" spans="1:37" x14ac:dyDescent="0.25">
      <c r="A53" t="s">
        <v>9372</v>
      </c>
      <c r="C53" t="s">
        <v>9373</v>
      </c>
      <c r="D53" t="s">
        <v>2700</v>
      </c>
      <c r="E53" t="s">
        <v>2132</v>
      </c>
      <c r="F53" t="s">
        <v>7670</v>
      </c>
      <c r="G53" s="104">
        <v>46148.598611111112</v>
      </c>
      <c r="H53">
        <v>2098.3009999999999</v>
      </c>
      <c r="I53" t="s">
        <v>4728</v>
      </c>
      <c r="J53" t="s">
        <v>42</v>
      </c>
      <c r="K53" t="s">
        <v>6644</v>
      </c>
      <c r="L53">
        <v>1</v>
      </c>
      <c r="M53" t="s">
        <v>69</v>
      </c>
      <c r="N53" t="s">
        <v>10630</v>
      </c>
      <c r="R53" s="190" t="str" cm="1">
        <f t="array" ref="R53">_xlfn.LET(_xlpm.Raw, TRIM(E53),_xlpm.Names,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Rafia Nasir</v>
      </c>
      <c r="T53" s="45" t="s">
        <v>226</v>
      </c>
      <c r="U53" s="130" t="str">
        <f t="shared" si="1"/>
        <v>—</v>
      </c>
      <c r="V53" s="27">
        <f t="shared" si="2"/>
        <v>0</v>
      </c>
      <c r="W53" s="27" t="str" cm="1">
        <f t="array" ref="W53">IFERROR(_xlfn.TEXTJOIN(", ", TRUE, _xlfn._xlws.FILTER($L$2:$L$10000*10, $E$2:$E$10000=TRIM(SUBSTITUTE(TRIM(T53),"0 ","")))), "None")</f>
        <v>None</v>
      </c>
      <c r="X53" s="27" t="str" cm="1">
        <f t="array" ref="X53">IFERROR(_xlfn.TOROW(_xlfn.HSTACK(_xlfn._xlws.FILTER($N$2:$N$10000,($E$2:$E$10000 = TRIM(SUBSTITUTE(TRIM(T53),"0 ",""))) *(VALUE($L$2:$L$10000)*10 &lt; 6)),_xlfn._xlws.FILTER(VALUE($L$2:$L$10000)*10,($E$2:$E$10000 = TRIM(SUBSTITUTE(TRIM(T53),"0 ",""))) *(VALUE($L$2:$L$10000)*10 &lt; 6)))),"None")</f>
        <v>None</v>
      </c>
      <c r="Y53" s="27"/>
      <c r="Z53" s="27"/>
      <c r="AA53" s="27"/>
      <c r="AB53" s="27"/>
      <c r="AC53" s="27"/>
      <c r="AD53" s="27"/>
      <c r="AE53" s="27"/>
      <c r="AF53" s="27"/>
      <c r="AG53" s="27"/>
      <c r="AH53" s="27"/>
      <c r="AI53" s="27"/>
      <c r="AJ53" s="27"/>
      <c r="AK53" s="175"/>
    </row>
    <row r="54" spans="1:37" x14ac:dyDescent="0.25">
      <c r="A54" t="s">
        <v>9372</v>
      </c>
      <c r="C54" t="s">
        <v>9373</v>
      </c>
      <c r="D54" t="s">
        <v>2700</v>
      </c>
      <c r="E54" t="s">
        <v>320</v>
      </c>
      <c r="F54" t="s">
        <v>10631</v>
      </c>
      <c r="G54" s="104">
        <v>46148.602777777778</v>
      </c>
      <c r="H54">
        <v>85.275000000000006</v>
      </c>
      <c r="I54" t="s">
        <v>4728</v>
      </c>
      <c r="J54" t="s">
        <v>42</v>
      </c>
      <c r="K54" t="s">
        <v>4781</v>
      </c>
      <c r="L54">
        <v>1</v>
      </c>
      <c r="M54" t="s">
        <v>4600</v>
      </c>
      <c r="N54" t="s">
        <v>10632</v>
      </c>
      <c r="R54" s="190" t="str" cm="1">
        <f t="array" ref="R54">_xlfn.LET(_xlpm.Raw, TRIM(E54),_xlpm.Names,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Amy Porter</v>
      </c>
      <c r="T54" s="45" t="s">
        <v>2156</v>
      </c>
      <c r="U54" s="130" t="str">
        <f t="shared" si="1"/>
        <v>—</v>
      </c>
      <c r="V54" s="27">
        <f t="shared" si="2"/>
        <v>0</v>
      </c>
      <c r="W54" s="27" t="str" cm="1">
        <f t="array" ref="W54">IFERROR(_xlfn.TEXTJOIN(", ", TRUE, _xlfn._xlws.FILTER($L$2:$L$10000*10, $E$2:$E$10000=TRIM(SUBSTITUTE(TRIM(T54),"0 ","")))), "None")</f>
        <v>None</v>
      </c>
      <c r="X54" s="27" t="str" cm="1">
        <f t="array" ref="X54">IFERROR(_xlfn.TOROW(_xlfn.HSTACK(_xlfn._xlws.FILTER($N$2:$N$10000,($E$2:$E$10000 = TRIM(SUBSTITUTE(TRIM(T54),"0 ",""))) *(VALUE($L$2:$L$10000)*10 &lt; 6)),_xlfn._xlws.FILTER(VALUE($L$2:$L$10000)*10,($E$2:$E$10000 = TRIM(SUBSTITUTE(TRIM(T54),"0 ",""))) *(VALUE($L$2:$L$10000)*10 &lt; 6)))),"None")</f>
        <v>None</v>
      </c>
      <c r="Y54" s="27"/>
      <c r="Z54" s="27"/>
      <c r="AA54" s="27"/>
      <c r="AB54" s="27"/>
      <c r="AC54" s="27"/>
      <c r="AD54" s="27"/>
      <c r="AE54" s="27"/>
      <c r="AF54" s="27"/>
      <c r="AG54" s="27"/>
      <c r="AH54" s="27"/>
      <c r="AI54" s="27"/>
      <c r="AJ54" s="27"/>
      <c r="AK54" s="175"/>
    </row>
    <row r="55" spans="1:37" x14ac:dyDescent="0.25">
      <c r="A55" t="s">
        <v>9372</v>
      </c>
      <c r="C55" t="s">
        <v>9373</v>
      </c>
      <c r="D55" t="s">
        <v>2700</v>
      </c>
      <c r="E55" t="s">
        <v>2433</v>
      </c>
      <c r="F55" t="s">
        <v>7747</v>
      </c>
      <c r="G55" s="104">
        <v>46148.603472222225</v>
      </c>
      <c r="H55">
        <v>815.16700000000003</v>
      </c>
      <c r="I55" t="s">
        <v>4728</v>
      </c>
      <c r="J55" t="s">
        <v>42</v>
      </c>
      <c r="K55" t="s">
        <v>6644</v>
      </c>
      <c r="L55">
        <v>0.8</v>
      </c>
      <c r="M55" t="s">
        <v>69</v>
      </c>
      <c r="N55" t="s">
        <v>10633</v>
      </c>
      <c r="R55" s="190" t="str" cm="1">
        <f t="array" ref="R55">_xlfn.LET(_xlpm.Raw, TRIM(E55),_xlpm.Names,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Suleyka De Jesus</v>
      </c>
      <c r="T55" s="45" t="s">
        <v>9466</v>
      </c>
      <c r="U55" s="130" t="str">
        <f t="shared" si="1"/>
        <v>10.0</v>
      </c>
      <c r="V55" s="27">
        <f t="shared" si="2"/>
        <v>1</v>
      </c>
      <c r="W55" s="27" t="str" cm="1">
        <f t="array" ref="W55">IFERROR(_xlfn.TEXTJOIN(", ", TRUE, _xlfn._xlws.FILTER($L$2:$L$10000*10, $E$2:$E$10000=TRIM(SUBSTITUTE(TRIM(T55),"0 ","")))), "None")</f>
        <v>10</v>
      </c>
      <c r="X55" s="27" t="str" cm="1">
        <f t="array" ref="X55">IFERROR(_xlfn.TOROW(_xlfn.HSTACK(_xlfn._xlws.FILTER($N$2:$N$10000,($E$2:$E$10000 = TRIM(SUBSTITUTE(TRIM(T55),"0 ",""))) *(VALUE($L$2:$L$10000)*10 &lt; 6)),_xlfn._xlws.FILTER(VALUE($L$2:$L$10000)*10,($E$2:$E$10000 = TRIM(SUBSTITUTE(TRIM(T55),"0 ",""))) *(VALUE($L$2:$L$10000)*10 &lt; 6)))),"None")</f>
        <v>None</v>
      </c>
      <c r="Y55" s="27"/>
      <c r="Z55" s="27"/>
      <c r="AA55" s="27"/>
      <c r="AB55" s="27"/>
      <c r="AC55" s="27"/>
      <c r="AD55" s="27"/>
      <c r="AE55" s="27"/>
      <c r="AF55" s="27"/>
      <c r="AG55" s="27"/>
      <c r="AH55" s="27"/>
      <c r="AI55" s="27"/>
      <c r="AJ55" s="27"/>
      <c r="AK55" s="175"/>
    </row>
    <row r="56" spans="1:37" x14ac:dyDescent="0.25">
      <c r="A56" t="s">
        <v>9372</v>
      </c>
      <c r="C56" t="s">
        <v>9373</v>
      </c>
      <c r="D56" t="s">
        <v>2700</v>
      </c>
      <c r="E56" t="s">
        <v>2126</v>
      </c>
      <c r="F56" t="s">
        <v>5096</v>
      </c>
      <c r="G56" s="104">
        <v>46148.60833333333</v>
      </c>
      <c r="H56">
        <v>932.95500000000004</v>
      </c>
      <c r="I56" t="s">
        <v>4728</v>
      </c>
      <c r="J56" t="s">
        <v>42</v>
      </c>
      <c r="K56" t="s">
        <v>9400</v>
      </c>
      <c r="L56">
        <v>1</v>
      </c>
      <c r="M56" t="s">
        <v>69</v>
      </c>
      <c r="N56" t="s">
        <v>10634</v>
      </c>
      <c r="R56" s="190" t="str" cm="1">
        <f t="array" ref="R56">_xlfn.LET(_xlpm.Raw, TRIM(E56),_xlpm.Names,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Raechel Lewis</v>
      </c>
      <c r="T56" s="45" t="s">
        <v>2397</v>
      </c>
      <c r="U56" s="130" t="str">
        <f t="shared" si="1"/>
        <v>7.0</v>
      </c>
      <c r="V56" s="27">
        <f t="shared" si="2"/>
        <v>4</v>
      </c>
      <c r="W56" s="27" t="str" cm="1">
        <f t="array" ref="W56">IFERROR(_xlfn.TEXTJOIN(", ", TRUE, _xlfn._xlws.FILTER($L$2:$L$10000*10, $E$2:$E$10000=TRIM(SUBSTITUTE(TRIM(T56),"0 ","")))), "None")</f>
        <v>10, 6, 10, 2</v>
      </c>
      <c r="X56" s="27" t="str" cm="1">
        <f t="array" ref="X56:Y56">IFERROR(_xlfn.TOROW(_xlfn.HSTACK(_xlfn._xlws.FILTER($N$2:$N$10000,($E$2:$E$10000 = TRIM(SUBSTITUTE(TRIM(T56),"0 ",""))) *(VALUE($L$2:$L$10000)*10 &lt; 6)),_xlfn._xlws.FILTER(VALUE($L$2:$L$10000)*10,($E$2:$E$10000 = TRIM(SUBSTITUTE(TRIM(T56),"0 ",""))) *(VALUE($L$2:$L$10000)*10 &lt; 6)))),"None")</f>
        <v>d1d188d2-7191-426a-9191-232d2ddf438d</v>
      </c>
      <c r="Y56" s="27">
        <v>2</v>
      </c>
      <c r="Z56" s="27"/>
      <c r="AA56" s="27"/>
      <c r="AB56" s="27"/>
      <c r="AC56" s="27"/>
      <c r="AD56" s="27"/>
      <c r="AE56" s="27"/>
      <c r="AF56" s="27"/>
      <c r="AG56" s="27"/>
      <c r="AH56" s="27"/>
      <c r="AI56" s="27"/>
      <c r="AJ56" s="27"/>
      <c r="AK56" s="175"/>
    </row>
    <row r="57" spans="1:37" x14ac:dyDescent="0.25">
      <c r="A57" t="s">
        <v>9372</v>
      </c>
      <c r="C57" t="s">
        <v>9373</v>
      </c>
      <c r="D57" t="s">
        <v>2700</v>
      </c>
      <c r="E57" t="s">
        <v>320</v>
      </c>
      <c r="F57" t="s">
        <v>7474</v>
      </c>
      <c r="G57" s="104">
        <v>46148.60833333333</v>
      </c>
      <c r="H57">
        <v>662.02800000000002</v>
      </c>
      <c r="I57" t="s">
        <v>4728</v>
      </c>
      <c r="J57" t="s">
        <v>42</v>
      </c>
      <c r="K57" t="s">
        <v>9375</v>
      </c>
      <c r="L57">
        <v>1</v>
      </c>
      <c r="M57" t="s">
        <v>69</v>
      </c>
      <c r="N57" t="s">
        <v>10635</v>
      </c>
      <c r="R57" s="190" t="str" cm="1">
        <f t="array" ref="R57">_xlfn.LET(_xlpm.Raw, TRIM(E57),_xlpm.Names,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Amy Porter</v>
      </c>
      <c r="T57" s="45" t="s">
        <v>1416</v>
      </c>
      <c r="U57" s="130" t="str">
        <f t="shared" si="1"/>
        <v>10.0</v>
      </c>
      <c r="V57" s="27">
        <f t="shared" si="2"/>
        <v>1</v>
      </c>
      <c r="W57" s="27" t="str" cm="1">
        <f t="array" ref="W57">IFERROR(_xlfn.TEXTJOIN(", ", TRUE, _xlfn._xlws.FILTER($L$2:$L$10000*10, $E$2:$E$10000=TRIM(SUBSTITUTE(TRIM(T57),"0 ","")))), "None")</f>
        <v>10</v>
      </c>
      <c r="X57" s="27" t="str" cm="1">
        <f t="array" ref="X57">IFERROR(_xlfn.TOROW(_xlfn.HSTACK(_xlfn._xlws.FILTER($N$2:$N$10000,($E$2:$E$10000 = TRIM(SUBSTITUTE(TRIM(T57),"0 ",""))) *(VALUE($L$2:$L$10000)*10 &lt; 6)),_xlfn._xlws.FILTER(VALUE($L$2:$L$10000)*10,($E$2:$E$10000 = TRIM(SUBSTITUTE(TRIM(T57),"0 ",""))) *(VALUE($L$2:$L$10000)*10 &lt; 6)))),"None")</f>
        <v>None</v>
      </c>
      <c r="Y57" s="27"/>
      <c r="Z57" s="27"/>
      <c r="AA57" s="27"/>
      <c r="AB57" s="27"/>
      <c r="AC57" s="27"/>
      <c r="AD57" s="27"/>
      <c r="AE57" s="27"/>
      <c r="AF57" s="27"/>
      <c r="AG57" s="27"/>
      <c r="AH57" s="27"/>
      <c r="AI57" s="27"/>
      <c r="AJ57" s="27"/>
      <c r="AK57" s="175"/>
    </row>
    <row r="58" spans="1:37" x14ac:dyDescent="0.25">
      <c r="A58" t="s">
        <v>9372</v>
      </c>
      <c r="C58" t="s">
        <v>9373</v>
      </c>
      <c r="D58" t="s">
        <v>2700</v>
      </c>
      <c r="E58" t="s">
        <v>2453</v>
      </c>
      <c r="F58" t="s">
        <v>4819</v>
      </c>
      <c r="G58" s="104">
        <v>46148.609722222223</v>
      </c>
      <c r="H58">
        <v>646.78200000000004</v>
      </c>
      <c r="I58" t="s">
        <v>4728</v>
      </c>
      <c r="J58" t="s">
        <v>42</v>
      </c>
      <c r="K58" t="s">
        <v>6644</v>
      </c>
      <c r="L58">
        <v>1</v>
      </c>
      <c r="M58" t="s">
        <v>69</v>
      </c>
      <c r="N58" t="s">
        <v>10636</v>
      </c>
      <c r="R58" s="190" t="str" cm="1">
        <f t="array" ref="R58">_xlfn.LET(_xlpm.Raw, TRIM(E58),_xlpm.Names,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Tammera Carter</v>
      </c>
      <c r="T58" s="45" t="s">
        <v>929</v>
      </c>
      <c r="U58" s="130" t="str">
        <f t="shared" si="1"/>
        <v>10.0</v>
      </c>
      <c r="V58" s="27">
        <f t="shared" si="2"/>
        <v>2</v>
      </c>
      <c r="W58" s="27" t="str" cm="1">
        <f t="array" ref="W58">IFERROR(_xlfn.TEXTJOIN(", ", TRUE, _xlfn._xlws.FILTER($L$2:$L$10000*10, $E$2:$E$10000=TRIM(SUBSTITUTE(TRIM(T58),"0 ","")))), "None")</f>
        <v>10, 10</v>
      </c>
      <c r="X58" s="27" t="str" cm="1">
        <f t="array" ref="X58">IFERROR(_xlfn.TOROW(_xlfn.HSTACK(_xlfn._xlws.FILTER($N$2:$N$10000,($E$2:$E$10000 = TRIM(SUBSTITUTE(TRIM(T58),"0 ",""))) *(VALUE($L$2:$L$10000)*10 &lt; 6)),_xlfn._xlws.FILTER(VALUE($L$2:$L$10000)*10,($E$2:$E$10000 = TRIM(SUBSTITUTE(TRIM(T58),"0 ",""))) *(VALUE($L$2:$L$10000)*10 &lt; 6)))),"None")</f>
        <v>None</v>
      </c>
      <c r="Y58" s="27"/>
      <c r="Z58" s="27"/>
      <c r="AA58" s="27"/>
      <c r="AB58" s="27"/>
      <c r="AC58" s="27"/>
      <c r="AD58" s="27"/>
      <c r="AE58" s="27"/>
      <c r="AF58" s="27"/>
      <c r="AG58" s="27"/>
      <c r="AH58" s="27"/>
      <c r="AI58" s="27"/>
      <c r="AJ58" s="27"/>
      <c r="AK58" s="175"/>
    </row>
    <row r="59" spans="1:37" x14ac:dyDescent="0.25">
      <c r="A59" t="s">
        <v>9372</v>
      </c>
      <c r="C59" t="s">
        <v>9373</v>
      </c>
      <c r="D59" t="s">
        <v>2700</v>
      </c>
      <c r="E59" t="s">
        <v>10637</v>
      </c>
      <c r="F59" t="s">
        <v>5182</v>
      </c>
      <c r="G59" s="104">
        <v>46148.611111111109</v>
      </c>
      <c r="H59">
        <v>2022.8679999999999</v>
      </c>
      <c r="I59" t="s">
        <v>4728</v>
      </c>
      <c r="J59" t="s">
        <v>42</v>
      </c>
      <c r="K59" t="s">
        <v>9449</v>
      </c>
      <c r="L59">
        <v>1</v>
      </c>
      <c r="M59" t="s">
        <v>69</v>
      </c>
      <c r="N59" t="s">
        <v>10638</v>
      </c>
      <c r="R59" s="190" t="str" cm="1">
        <f t="array" ref="R59">_xlfn.LET(_xlpm.Raw, TRIM(E59),_xlpm.Names,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Coralina Cori Robinson</v>
      </c>
      <c r="T59" s="45" t="s">
        <v>438</v>
      </c>
      <c r="U59" s="130" t="str">
        <f t="shared" si="1"/>
        <v>10.0</v>
      </c>
      <c r="V59" s="27">
        <f t="shared" si="2"/>
        <v>1</v>
      </c>
      <c r="W59" s="27" t="str" cm="1">
        <f t="array" ref="W59">IFERROR(_xlfn.TEXTJOIN(", ", TRUE, _xlfn._xlws.FILTER($L$2:$L$10000*10, $E$2:$E$10000=TRIM(SUBSTITUTE(TRIM(T59),"0 ","")))), "None")</f>
        <v>10</v>
      </c>
      <c r="X59" s="27" t="str" cm="1">
        <f t="array" ref="X59">IFERROR(_xlfn.TOROW(_xlfn.HSTACK(_xlfn._xlws.FILTER($N$2:$N$10000,($E$2:$E$10000 = TRIM(SUBSTITUTE(TRIM(T59),"0 ",""))) *(VALUE($L$2:$L$10000)*10 &lt; 6)),_xlfn._xlws.FILTER(VALUE($L$2:$L$10000)*10,($E$2:$E$10000 = TRIM(SUBSTITUTE(TRIM(T59),"0 ",""))) *(VALUE($L$2:$L$10000)*10 &lt; 6)))),"None")</f>
        <v>None</v>
      </c>
      <c r="Y59" s="27"/>
      <c r="Z59" s="27"/>
      <c r="AA59" s="27"/>
      <c r="AB59" s="27"/>
      <c r="AC59" s="27"/>
      <c r="AD59" s="27"/>
      <c r="AE59" s="27"/>
      <c r="AF59" s="27"/>
      <c r="AG59" s="27"/>
      <c r="AH59" s="27"/>
      <c r="AI59" s="27"/>
      <c r="AJ59" s="27"/>
      <c r="AK59" s="175"/>
    </row>
    <row r="60" spans="1:37" x14ac:dyDescent="0.25">
      <c r="A60" t="s">
        <v>9372</v>
      </c>
      <c r="C60" t="s">
        <v>9373</v>
      </c>
      <c r="D60" t="s">
        <v>2700</v>
      </c>
      <c r="E60" t="s">
        <v>2148</v>
      </c>
      <c r="F60" t="s">
        <v>5386</v>
      </c>
      <c r="G60" s="104">
        <v>46148.614583333336</v>
      </c>
      <c r="H60">
        <v>79.552999999999997</v>
      </c>
      <c r="I60" t="s">
        <v>4728</v>
      </c>
      <c r="J60" t="s">
        <v>42</v>
      </c>
      <c r="K60" t="s">
        <v>4781</v>
      </c>
      <c r="L60">
        <v>1</v>
      </c>
      <c r="M60" t="s">
        <v>4600</v>
      </c>
      <c r="N60" t="s">
        <v>10639</v>
      </c>
      <c r="R60" s="190" t="str" cm="1">
        <f t="array" ref="R60">_xlfn.LET(_xlpm.Raw, TRIM(E60),_xlpm.Names,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Rashaan Little</v>
      </c>
      <c r="T60" s="45" t="s">
        <v>634</v>
      </c>
      <c r="U60" s="130" t="str">
        <f t="shared" si="1"/>
        <v>10.0</v>
      </c>
      <c r="V60" s="27">
        <f t="shared" si="2"/>
        <v>1</v>
      </c>
      <c r="W60" s="27" t="str" cm="1">
        <f t="array" ref="W60">IFERROR(_xlfn.TEXTJOIN(", ", TRUE, _xlfn._xlws.FILTER($L$2:$L$10000*10, $E$2:$E$10000=TRIM(SUBSTITUTE(TRIM(T60),"0 ","")))), "None")</f>
        <v>10</v>
      </c>
      <c r="X60" s="27" t="str" cm="1">
        <f t="array" ref="X60">IFERROR(_xlfn.TOROW(_xlfn.HSTACK(_xlfn._xlws.FILTER($N$2:$N$10000,($E$2:$E$10000 = TRIM(SUBSTITUTE(TRIM(T60),"0 ",""))) *(VALUE($L$2:$L$10000)*10 &lt; 6)),_xlfn._xlws.FILTER(VALUE($L$2:$L$10000)*10,($E$2:$E$10000 = TRIM(SUBSTITUTE(TRIM(T60),"0 ",""))) *(VALUE($L$2:$L$10000)*10 &lt; 6)))),"None")</f>
        <v>None</v>
      </c>
      <c r="Y60" s="27"/>
      <c r="Z60" s="27"/>
      <c r="AA60" s="27"/>
      <c r="AB60" s="27"/>
      <c r="AC60" s="27"/>
      <c r="AD60" s="27"/>
      <c r="AE60" s="27"/>
      <c r="AF60" s="27"/>
      <c r="AG60" s="27"/>
      <c r="AH60" s="27"/>
      <c r="AI60" s="27"/>
      <c r="AJ60" s="27"/>
      <c r="AK60" s="175"/>
    </row>
    <row r="61" spans="1:37" x14ac:dyDescent="0.25">
      <c r="A61" t="s">
        <v>9372</v>
      </c>
      <c r="C61" t="s">
        <v>9373</v>
      </c>
      <c r="D61" t="s">
        <v>2700</v>
      </c>
      <c r="E61" t="s">
        <v>320</v>
      </c>
      <c r="F61" t="s">
        <v>5271</v>
      </c>
      <c r="G61" s="104">
        <v>46148.615277777775</v>
      </c>
      <c r="H61">
        <v>125.877</v>
      </c>
      <c r="I61" t="s">
        <v>4728</v>
      </c>
      <c r="J61" t="s">
        <v>42</v>
      </c>
      <c r="K61" t="s">
        <v>4781</v>
      </c>
      <c r="L61">
        <v>0.6</v>
      </c>
      <c r="M61" t="s">
        <v>4600</v>
      </c>
      <c r="N61" t="s">
        <v>10640</v>
      </c>
      <c r="R61" s="190" t="str" cm="1">
        <f t="array" ref="R61">_xlfn.LET(_xlpm.Raw, TRIM(E61),_xlpm.Names,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Amy Porter</v>
      </c>
      <c r="T61" s="45" t="s">
        <v>2158</v>
      </c>
      <c r="U61" s="130" t="str">
        <f t="shared" si="1"/>
        <v>10.0</v>
      </c>
      <c r="V61" s="27">
        <f t="shared" si="2"/>
        <v>2</v>
      </c>
      <c r="W61" s="27" t="str" cm="1">
        <f t="array" ref="W61">IFERROR(_xlfn.TEXTJOIN(", ", TRUE, _xlfn._xlws.FILTER($L$2:$L$10000*10, $E$2:$E$10000=TRIM(SUBSTITUTE(TRIM(T61),"0 ","")))), "None")</f>
        <v>10, 10</v>
      </c>
      <c r="X61" s="27" t="str" cm="1">
        <f t="array" ref="X61">IFERROR(_xlfn.TOROW(_xlfn.HSTACK(_xlfn._xlws.FILTER($N$2:$N$10000,($E$2:$E$10000 = TRIM(SUBSTITUTE(TRIM(T61),"0 ",""))) *(VALUE($L$2:$L$10000)*10 &lt; 6)),_xlfn._xlws.FILTER(VALUE($L$2:$L$10000)*10,($E$2:$E$10000 = TRIM(SUBSTITUTE(TRIM(T61),"0 ",""))) *(VALUE($L$2:$L$10000)*10 &lt; 6)))),"None")</f>
        <v>None</v>
      </c>
      <c r="Y61" s="27"/>
      <c r="Z61" s="27"/>
      <c r="AA61" s="27"/>
      <c r="AB61" s="27"/>
      <c r="AC61" s="27"/>
      <c r="AD61" s="27"/>
      <c r="AE61" s="27"/>
      <c r="AF61" s="27"/>
      <c r="AG61" s="27"/>
      <c r="AH61" s="27"/>
      <c r="AI61" s="27"/>
      <c r="AJ61" s="27"/>
      <c r="AK61" s="175"/>
    </row>
    <row r="62" spans="1:37" x14ac:dyDescent="0.25">
      <c r="A62" t="s">
        <v>9372</v>
      </c>
      <c r="C62" t="s">
        <v>9373</v>
      </c>
      <c r="D62" t="s">
        <v>2700</v>
      </c>
      <c r="E62" t="s">
        <v>320</v>
      </c>
      <c r="F62" t="s">
        <v>4895</v>
      </c>
      <c r="G62" s="104">
        <v>46148.621527777781</v>
      </c>
      <c r="H62">
        <v>963.94399999999996</v>
      </c>
      <c r="I62" t="s">
        <v>4728</v>
      </c>
      <c r="J62" t="s">
        <v>42</v>
      </c>
      <c r="K62" t="s">
        <v>6619</v>
      </c>
      <c r="L62">
        <v>1</v>
      </c>
      <c r="M62" t="s">
        <v>69</v>
      </c>
      <c r="N62" t="s">
        <v>10641</v>
      </c>
      <c r="R62" s="190" t="str" cm="1">
        <f t="array" ref="R62">_xlfn.LET(_xlpm.Raw, TRIM(E62),_xlpm.Names,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Amy Porter</v>
      </c>
      <c r="T62" s="45" t="s">
        <v>253</v>
      </c>
      <c r="U62" s="130" t="str">
        <f t="shared" si="1"/>
        <v>—</v>
      </c>
      <c r="V62" s="27">
        <f t="shared" si="2"/>
        <v>0</v>
      </c>
      <c r="W62" s="27" t="str" cm="1">
        <f t="array" ref="W62">IFERROR(_xlfn.TEXTJOIN(", ", TRUE, _xlfn._xlws.FILTER($L$2:$L$10000*10, $E$2:$E$10000=TRIM(SUBSTITUTE(TRIM(T62),"0 ","")))), "None")</f>
        <v>None</v>
      </c>
      <c r="X62" s="27" t="str" cm="1">
        <f t="array" ref="X62">IFERROR(_xlfn.TOROW(_xlfn.HSTACK(_xlfn._xlws.FILTER($N$2:$N$10000,($E$2:$E$10000 = TRIM(SUBSTITUTE(TRIM(T62),"0 ",""))) *(VALUE($L$2:$L$10000)*10 &lt; 6)),_xlfn._xlws.FILTER(VALUE($L$2:$L$10000)*10,($E$2:$E$10000 = TRIM(SUBSTITUTE(TRIM(T62),"0 ",""))) *(VALUE($L$2:$L$10000)*10 &lt; 6)))),"None")</f>
        <v>None</v>
      </c>
      <c r="Y62" s="27"/>
      <c r="Z62" s="27"/>
      <c r="AA62" s="27"/>
      <c r="AB62" s="27"/>
      <c r="AC62" s="27"/>
      <c r="AD62" s="27"/>
      <c r="AE62" s="27"/>
      <c r="AF62" s="27"/>
      <c r="AG62" s="27"/>
      <c r="AH62" s="27"/>
      <c r="AI62" s="27"/>
      <c r="AJ62" s="27"/>
      <c r="AK62" s="175"/>
    </row>
    <row r="63" spans="1:37" x14ac:dyDescent="0.25">
      <c r="A63" t="s">
        <v>9372</v>
      </c>
      <c r="C63" t="s">
        <v>9373</v>
      </c>
      <c r="D63" t="s">
        <v>2700</v>
      </c>
      <c r="E63" t="s">
        <v>2363</v>
      </c>
      <c r="F63" t="s">
        <v>10642</v>
      </c>
      <c r="G63" s="104">
        <v>46148.62222222222</v>
      </c>
      <c r="H63">
        <v>521.61800000000005</v>
      </c>
      <c r="I63" t="s">
        <v>4728</v>
      </c>
      <c r="J63" t="s">
        <v>42</v>
      </c>
      <c r="K63" t="s">
        <v>9449</v>
      </c>
      <c r="L63">
        <v>0.5</v>
      </c>
      <c r="M63" t="s">
        <v>69</v>
      </c>
      <c r="N63" t="s">
        <v>10643</v>
      </c>
      <c r="R63" s="190" t="str" cm="1">
        <f t="array" ref="R63">_xlfn.LET(_xlpm.Raw, TRIM(E63),_xlpm.Names,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Shilpi Malhotra</v>
      </c>
      <c r="T63" s="45" t="s">
        <v>211</v>
      </c>
      <c r="U63" s="130" t="str">
        <f t="shared" si="1"/>
        <v>—</v>
      </c>
      <c r="V63" s="27">
        <f t="shared" si="2"/>
        <v>0</v>
      </c>
      <c r="W63" s="27" t="str" cm="1">
        <f t="array" ref="W63">IFERROR(_xlfn.TEXTJOIN(", ", TRUE, _xlfn._xlws.FILTER($L$2:$L$10000*10, $E$2:$E$10000=TRIM(SUBSTITUTE(TRIM(T63),"0 ","")))), "None")</f>
        <v>None</v>
      </c>
      <c r="X63" s="27" t="str" cm="1">
        <f t="array" ref="X63">IFERROR(_xlfn.TOROW(_xlfn.HSTACK(_xlfn._xlws.FILTER($N$2:$N$10000,($E$2:$E$10000 = TRIM(SUBSTITUTE(TRIM(T63),"0 ",""))) *(VALUE($L$2:$L$10000)*10 &lt; 6)),_xlfn._xlws.FILTER(VALUE($L$2:$L$10000)*10,($E$2:$E$10000 = TRIM(SUBSTITUTE(TRIM(T63),"0 ",""))) *(VALUE($L$2:$L$10000)*10 &lt; 6)))),"None")</f>
        <v>None</v>
      </c>
      <c r="Y63" s="27"/>
      <c r="Z63" s="27"/>
      <c r="AA63" s="27"/>
      <c r="AB63" s="27"/>
      <c r="AC63" s="27"/>
      <c r="AD63" s="27"/>
      <c r="AE63" s="27"/>
      <c r="AF63" s="27"/>
      <c r="AG63" s="27"/>
      <c r="AH63" s="27"/>
      <c r="AI63" s="27"/>
      <c r="AJ63" s="27"/>
      <c r="AK63" s="175"/>
    </row>
    <row r="64" spans="1:37" x14ac:dyDescent="0.25">
      <c r="A64" t="s">
        <v>9372</v>
      </c>
      <c r="C64" t="s">
        <v>9373</v>
      </c>
      <c r="D64" t="s">
        <v>2700</v>
      </c>
      <c r="E64" t="s">
        <v>2051</v>
      </c>
      <c r="F64" t="s">
        <v>4782</v>
      </c>
      <c r="G64" s="104">
        <v>46148.625694444447</v>
      </c>
      <c r="H64">
        <v>521.31299999999999</v>
      </c>
      <c r="I64" t="s">
        <v>4728</v>
      </c>
      <c r="J64" t="s">
        <v>4790</v>
      </c>
      <c r="K64" t="s">
        <v>6677</v>
      </c>
      <c r="L64">
        <v>1</v>
      </c>
      <c r="M64" t="s">
        <v>69</v>
      </c>
      <c r="N64" t="s">
        <v>10644</v>
      </c>
      <c r="R64" s="190" t="str" cm="1">
        <f t="array" ref="R64">_xlfn.LET(_xlpm.Raw, TRIM(E64),_xlpm.Names,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Oluwafunke Blessing Okedeh</v>
      </c>
      <c r="T64" s="45" t="s">
        <v>187</v>
      </c>
      <c r="U64" s="130" t="str">
        <f t="shared" si="1"/>
        <v>10.0</v>
      </c>
      <c r="V64" s="27">
        <f t="shared" si="2"/>
        <v>1</v>
      </c>
      <c r="W64" s="27" t="str" cm="1">
        <f t="array" ref="W64">IFERROR(_xlfn.TEXTJOIN(", ", TRUE, _xlfn._xlws.FILTER($L$2:$L$10000*10, $E$2:$E$10000=TRIM(SUBSTITUTE(TRIM(T64),"0 ","")))), "None")</f>
        <v>10</v>
      </c>
      <c r="X64" s="27" t="str" cm="1">
        <f t="array" ref="X64">IFERROR(_xlfn.TOROW(_xlfn.HSTACK(_xlfn._xlws.FILTER($N$2:$N$10000,($E$2:$E$10000 = TRIM(SUBSTITUTE(TRIM(T64),"0 ",""))) *(VALUE($L$2:$L$10000)*10 &lt; 6)),_xlfn._xlws.FILTER(VALUE($L$2:$L$10000)*10,($E$2:$E$10000 = TRIM(SUBSTITUTE(TRIM(T64),"0 ",""))) *(VALUE($L$2:$L$10000)*10 &lt; 6)))),"None")</f>
        <v>None</v>
      </c>
      <c r="Y64" s="27"/>
      <c r="Z64" s="27"/>
      <c r="AA64" s="27"/>
      <c r="AB64" s="27"/>
      <c r="AC64" s="27"/>
      <c r="AD64" s="27"/>
      <c r="AE64" s="27"/>
      <c r="AF64" s="27"/>
      <c r="AG64" s="27"/>
      <c r="AH64" s="27"/>
      <c r="AI64" s="27"/>
      <c r="AJ64" s="27"/>
      <c r="AK64" s="175"/>
    </row>
    <row r="65" spans="1:37" x14ac:dyDescent="0.25">
      <c r="A65" t="s">
        <v>9372</v>
      </c>
      <c r="C65" t="s">
        <v>9373</v>
      </c>
      <c r="D65" t="s">
        <v>2700</v>
      </c>
      <c r="E65" t="s">
        <v>320</v>
      </c>
      <c r="F65" t="s">
        <v>5105</v>
      </c>
      <c r="G65" s="104">
        <v>46148.631944444445</v>
      </c>
      <c r="H65">
        <v>110.91</v>
      </c>
      <c r="I65" t="s">
        <v>4728</v>
      </c>
      <c r="J65" t="s">
        <v>42</v>
      </c>
      <c r="K65" t="s">
        <v>4781</v>
      </c>
      <c r="L65">
        <v>1</v>
      </c>
      <c r="M65" t="s">
        <v>4600</v>
      </c>
      <c r="N65" t="s">
        <v>10645</v>
      </c>
      <c r="R65" s="190" t="str" cm="1">
        <f t="array" ref="R65">_xlfn.LET(_xlpm.Raw, TRIM(E65),_xlpm.Names,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Amy Porter</v>
      </c>
      <c r="T65" s="45" t="s">
        <v>692</v>
      </c>
      <c r="U65" s="130" t="str">
        <f t="shared" si="1"/>
        <v>10.0</v>
      </c>
      <c r="V65" s="27">
        <f t="shared" si="2"/>
        <v>1</v>
      </c>
      <c r="W65" s="27" t="str" cm="1">
        <f t="array" ref="W65">IFERROR(_xlfn.TEXTJOIN(", ", TRUE, _xlfn._xlws.FILTER($L$2:$L$10000*10, $E$2:$E$10000=TRIM(SUBSTITUTE(TRIM(T65),"0 ","")))), "None")</f>
        <v>10</v>
      </c>
      <c r="X65" s="27" t="str" cm="1">
        <f t="array" ref="X65">IFERROR(_xlfn.TOROW(_xlfn.HSTACK(_xlfn._xlws.FILTER($N$2:$N$10000,($E$2:$E$10000 = TRIM(SUBSTITUTE(TRIM(T65),"0 ",""))) *(VALUE($L$2:$L$10000)*10 &lt; 6)),_xlfn._xlws.FILTER(VALUE($L$2:$L$10000)*10,($E$2:$E$10000 = TRIM(SUBSTITUTE(TRIM(T65),"0 ",""))) *(VALUE($L$2:$L$10000)*10 &lt; 6)))),"None")</f>
        <v>None</v>
      </c>
      <c r="Y65" s="27"/>
      <c r="Z65" s="27"/>
      <c r="AA65" s="27"/>
      <c r="AB65" s="27"/>
      <c r="AC65" s="27"/>
      <c r="AD65" s="27"/>
      <c r="AE65" s="27"/>
      <c r="AF65" s="27"/>
      <c r="AG65" s="27"/>
      <c r="AH65" s="27"/>
      <c r="AI65" s="27"/>
      <c r="AJ65" s="27"/>
      <c r="AK65" s="175"/>
    </row>
    <row r="66" spans="1:37" x14ac:dyDescent="0.25">
      <c r="A66" t="s">
        <v>9372</v>
      </c>
      <c r="C66" t="s">
        <v>9373</v>
      </c>
      <c r="D66" t="s">
        <v>2700</v>
      </c>
      <c r="E66" t="s">
        <v>808</v>
      </c>
      <c r="F66" t="s">
        <v>10646</v>
      </c>
      <c r="G66" s="104">
        <v>46148.633333333331</v>
      </c>
      <c r="H66">
        <v>1468.6659999999999</v>
      </c>
      <c r="I66" t="s">
        <v>4728</v>
      </c>
      <c r="J66" t="s">
        <v>42</v>
      </c>
      <c r="K66" t="s">
        <v>6621</v>
      </c>
      <c r="L66">
        <v>1</v>
      </c>
      <c r="M66" t="s">
        <v>69</v>
      </c>
      <c r="N66" t="s">
        <v>10647</v>
      </c>
      <c r="R66" s="190" t="str" cm="1">
        <f t="array" ref="R66">_xlfn.LET(_xlpm.Raw, TRIM(E66),_xlpm.Names,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Darren Minarz</v>
      </c>
      <c r="T66" s="45" t="s">
        <v>1100</v>
      </c>
      <c r="U66" s="130" t="str">
        <f t="shared" si="1"/>
        <v>10.0</v>
      </c>
      <c r="V66" s="27">
        <f t="shared" si="2"/>
        <v>1</v>
      </c>
      <c r="W66" s="27" t="str" cm="1">
        <f t="array" ref="W66">IFERROR(_xlfn.TEXTJOIN(", ", TRUE, _xlfn._xlws.FILTER($L$2:$L$10000*10, $E$2:$E$10000=TRIM(SUBSTITUTE(TRIM(T66),"0 ","")))), "None")</f>
        <v>10</v>
      </c>
      <c r="X66" s="27" t="str" cm="1">
        <f t="array" ref="X66">IFERROR(_xlfn.TOROW(_xlfn.HSTACK(_xlfn._xlws.FILTER($N$2:$N$10000,($E$2:$E$10000 = TRIM(SUBSTITUTE(TRIM(T66),"0 ",""))) *(VALUE($L$2:$L$10000)*10 &lt; 6)),_xlfn._xlws.FILTER(VALUE($L$2:$L$10000)*10,($E$2:$E$10000 = TRIM(SUBSTITUTE(TRIM(T66),"0 ",""))) *(VALUE($L$2:$L$10000)*10 &lt; 6)))),"None")</f>
        <v>None</v>
      </c>
      <c r="Y66" s="27"/>
      <c r="Z66" s="27"/>
      <c r="AA66" s="27"/>
      <c r="AB66" s="27"/>
      <c r="AC66" s="27"/>
      <c r="AD66" s="27"/>
      <c r="AE66" s="27"/>
      <c r="AF66" s="27"/>
      <c r="AG66" s="27"/>
      <c r="AH66" s="27"/>
      <c r="AI66" s="27"/>
      <c r="AJ66" s="27"/>
      <c r="AK66" s="175"/>
    </row>
    <row r="67" spans="1:37" x14ac:dyDescent="0.25">
      <c r="A67" t="s">
        <v>9372</v>
      </c>
      <c r="C67" t="s">
        <v>9373</v>
      </c>
      <c r="D67" t="s">
        <v>2700</v>
      </c>
      <c r="E67" t="s">
        <v>384</v>
      </c>
      <c r="F67" t="s">
        <v>5366</v>
      </c>
      <c r="G67" s="104">
        <v>46148.635416666664</v>
      </c>
      <c r="H67">
        <v>1459</v>
      </c>
      <c r="I67" t="s">
        <v>4728</v>
      </c>
      <c r="J67" t="s">
        <v>4790</v>
      </c>
      <c r="K67" t="s">
        <v>6621</v>
      </c>
      <c r="L67">
        <v>1</v>
      </c>
      <c r="M67" t="s">
        <v>69</v>
      </c>
      <c r="N67" t="s">
        <v>10648</v>
      </c>
      <c r="R67" s="190" t="str" cm="1">
        <f t="array" ref="R67">_xlfn.LET(_xlpm.Raw, TRIM(E67),_xlpm.Names,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Ann Leblanc</v>
      </c>
      <c r="T67" s="45" t="s">
        <v>6111</v>
      </c>
      <c r="U67" s="130" t="str">
        <f t="shared" si="1"/>
        <v>—</v>
      </c>
      <c r="V67" s="27">
        <f t="shared" si="2"/>
        <v>0</v>
      </c>
      <c r="W67" s="27" t="str" cm="1">
        <f t="array" ref="W67">IFERROR(_xlfn.TEXTJOIN(", ", TRUE, _xlfn._xlws.FILTER($L$2:$L$10000*10, $E$2:$E$10000=TRIM(SUBSTITUTE(TRIM(T67),"0 ","")))), "None")</f>
        <v>None</v>
      </c>
      <c r="X67" s="27" t="str" cm="1">
        <f t="array" ref="X67">IFERROR(_xlfn.TOROW(_xlfn.HSTACK(_xlfn._xlws.FILTER($N$2:$N$10000,($E$2:$E$10000 = TRIM(SUBSTITUTE(TRIM(T67),"0 ",""))) *(VALUE($L$2:$L$10000)*10 &lt; 6)),_xlfn._xlws.FILTER(VALUE($L$2:$L$10000)*10,($E$2:$E$10000 = TRIM(SUBSTITUTE(TRIM(T67),"0 ",""))) *(VALUE($L$2:$L$10000)*10 &lt; 6)))),"None")</f>
        <v>None</v>
      </c>
      <c r="Y67" s="27"/>
      <c r="Z67" s="27"/>
      <c r="AA67" s="27"/>
      <c r="AB67" s="27"/>
      <c r="AC67" s="27"/>
      <c r="AD67" s="27"/>
      <c r="AE67" s="27"/>
      <c r="AF67" s="27"/>
      <c r="AG67" s="27"/>
      <c r="AH67" s="27"/>
      <c r="AI67" s="27"/>
      <c r="AJ67" s="27"/>
      <c r="AK67" s="175"/>
    </row>
    <row r="68" spans="1:37" x14ac:dyDescent="0.25">
      <c r="A68" t="s">
        <v>9372</v>
      </c>
      <c r="C68" t="s">
        <v>9373</v>
      </c>
      <c r="D68" t="s">
        <v>2700</v>
      </c>
      <c r="E68" t="s">
        <v>1345</v>
      </c>
      <c r="F68" t="s">
        <v>4854</v>
      </c>
      <c r="G68" s="104">
        <v>46148.636805555558</v>
      </c>
      <c r="H68">
        <v>872.06500000000005</v>
      </c>
      <c r="I68" t="s">
        <v>4728</v>
      </c>
      <c r="J68" t="s">
        <v>42</v>
      </c>
      <c r="K68" t="s">
        <v>6619</v>
      </c>
      <c r="L68">
        <v>1</v>
      </c>
      <c r="M68" t="s">
        <v>69</v>
      </c>
      <c r="N68" t="s">
        <v>10649</v>
      </c>
      <c r="R68" s="190" t="str" cm="1">
        <f t="array" ref="R68">_xlfn.LET(_xlpm.Raw, TRIM(E68),_xlpm.Names,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Jessica Adger</v>
      </c>
      <c r="T68" s="45" t="s">
        <v>1898</v>
      </c>
      <c r="U68" s="130" t="str">
        <f t="shared" ref="U68:U131" si="3">IFERROR(TEXT(AVERAGEIF($E$2:$E$10000,TRIM(SUBSTITUTE(TRIM(T68),"0 ","")),$L$2:$L$10000) * 10,"0.0"),"—")</f>
        <v>10.0</v>
      </c>
      <c r="V68" s="27">
        <f t="shared" ref="V68:V131" si="4">COUNTIF($E$2:$E$10000, TRIM(SUBSTITUTE(TRIM(T68),"0 ","")))</f>
        <v>1</v>
      </c>
      <c r="W68" s="27" t="str" cm="1">
        <f t="array" ref="W68">IFERROR(_xlfn.TEXTJOIN(", ", TRUE, _xlfn._xlws.FILTER($L$2:$L$10000*10, $E$2:$E$10000=TRIM(SUBSTITUTE(TRIM(T68),"0 ","")))), "None")</f>
        <v>10</v>
      </c>
      <c r="X68" s="27" t="str" cm="1">
        <f t="array" ref="X68">IFERROR(_xlfn.TOROW(_xlfn.HSTACK(_xlfn._xlws.FILTER($N$2:$N$10000,($E$2:$E$10000 = TRIM(SUBSTITUTE(TRIM(T68),"0 ",""))) *(VALUE($L$2:$L$10000)*10 &lt; 6)),_xlfn._xlws.FILTER(VALUE($L$2:$L$10000)*10,($E$2:$E$10000 = TRIM(SUBSTITUTE(TRIM(T68),"0 ",""))) *(VALUE($L$2:$L$10000)*10 &lt; 6)))),"None")</f>
        <v>None</v>
      </c>
      <c r="Y68" s="27"/>
      <c r="Z68" s="27"/>
      <c r="AA68" s="27"/>
      <c r="AB68" s="27"/>
      <c r="AC68" s="27"/>
      <c r="AD68" s="27"/>
      <c r="AE68" s="27"/>
      <c r="AF68" s="27"/>
      <c r="AG68" s="27"/>
      <c r="AH68" s="27"/>
      <c r="AI68" s="27"/>
      <c r="AJ68" s="27"/>
      <c r="AK68" s="175"/>
    </row>
    <row r="69" spans="1:37" x14ac:dyDescent="0.25">
      <c r="A69" t="s">
        <v>9372</v>
      </c>
      <c r="C69" t="s">
        <v>9373</v>
      </c>
      <c r="D69" t="s">
        <v>2700</v>
      </c>
      <c r="E69" t="s">
        <v>2508</v>
      </c>
      <c r="F69" t="s">
        <v>5437</v>
      </c>
      <c r="G69" s="104">
        <v>46148.636805555558</v>
      </c>
      <c r="H69">
        <v>750.85699999999997</v>
      </c>
      <c r="I69" t="s">
        <v>4728</v>
      </c>
      <c r="J69" t="s">
        <v>42</v>
      </c>
      <c r="K69" t="s">
        <v>6619</v>
      </c>
      <c r="L69">
        <v>1</v>
      </c>
      <c r="M69" t="s">
        <v>69</v>
      </c>
      <c r="N69" t="s">
        <v>10650</v>
      </c>
      <c r="R69" s="190" t="str" cm="1">
        <f t="array" ref="R69">_xlfn.LET(_xlpm.Raw, TRIM(E69),_xlpm.Names,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Tiffany Bolduc</v>
      </c>
      <c r="T69" s="45" t="s">
        <v>2501</v>
      </c>
      <c r="U69" s="130" t="str">
        <f t="shared" si="3"/>
        <v>8.0</v>
      </c>
      <c r="V69" s="27">
        <f t="shared" si="4"/>
        <v>1</v>
      </c>
      <c r="W69" s="27" t="str" cm="1">
        <f t="array" ref="W69">IFERROR(_xlfn.TEXTJOIN(", ", TRUE, _xlfn._xlws.FILTER($L$2:$L$10000*10, $E$2:$E$10000=TRIM(SUBSTITUTE(TRIM(T69),"0 ","")))), "None")</f>
        <v>8</v>
      </c>
      <c r="X69" s="27" t="str" cm="1">
        <f t="array" ref="X69">IFERROR(_xlfn.TOROW(_xlfn.HSTACK(_xlfn._xlws.FILTER($N$2:$N$10000,($E$2:$E$10000 = TRIM(SUBSTITUTE(TRIM(T69),"0 ",""))) *(VALUE($L$2:$L$10000)*10 &lt; 6)),_xlfn._xlws.FILTER(VALUE($L$2:$L$10000)*10,($E$2:$E$10000 = TRIM(SUBSTITUTE(TRIM(T69),"0 ",""))) *(VALUE($L$2:$L$10000)*10 &lt; 6)))),"None")</f>
        <v>None</v>
      </c>
      <c r="Y69" s="27"/>
      <c r="Z69" s="27"/>
      <c r="AA69" s="27"/>
      <c r="AB69" s="27"/>
      <c r="AC69" s="27"/>
      <c r="AD69" s="27"/>
      <c r="AE69" s="27"/>
      <c r="AF69" s="27"/>
      <c r="AG69" s="27"/>
      <c r="AH69" s="27"/>
      <c r="AI69" s="27"/>
      <c r="AJ69" s="27"/>
      <c r="AK69" s="175"/>
    </row>
    <row r="70" spans="1:37" x14ac:dyDescent="0.25">
      <c r="A70" t="s">
        <v>9372</v>
      </c>
      <c r="C70" t="s">
        <v>9373</v>
      </c>
      <c r="D70" t="s">
        <v>2700</v>
      </c>
      <c r="E70" t="s">
        <v>2363</v>
      </c>
      <c r="F70" t="s">
        <v>5382</v>
      </c>
      <c r="G70" s="104">
        <v>46148.640277777777</v>
      </c>
      <c r="H70">
        <v>844.63699999999994</v>
      </c>
      <c r="I70" t="s">
        <v>4728</v>
      </c>
      <c r="J70" t="s">
        <v>42</v>
      </c>
      <c r="K70" t="s">
        <v>6644</v>
      </c>
      <c r="L70">
        <v>0.9</v>
      </c>
      <c r="M70" t="s">
        <v>69</v>
      </c>
      <c r="N70" t="s">
        <v>10651</v>
      </c>
      <c r="R70" s="190" t="str" cm="1">
        <f t="array" ref="R70">_xlfn.LET(_xlpm.Raw, TRIM(E70),_xlpm.Names,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Shilpi Malhotra</v>
      </c>
      <c r="T70" s="45"/>
      <c r="U70" s="130" t="str">
        <f t="shared" si="3"/>
        <v>—</v>
      </c>
      <c r="V70" s="27">
        <f t="shared" si="4"/>
        <v>9883</v>
      </c>
      <c r="W70" s="27" t="str" cm="1">
        <f t="array" ref="W70">IFERROR(_xlfn.TEXTJOIN(", ", TRUE, _xlfn._xlws.FILTER($L$2:$L$10000*10, $E$2:$E$10000=TRIM(SUBSTITUTE(TRIM(T70),"0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70" s="27" t="e" cm="1" vm="1">
        <f t="array" aca="1" ref="X70" ca="1">IFERROR(_xlfn.TOROW(_xlfn.HSTACK(_xlfn._xlws.FILTER($N$2:$N$10000,($E$2:$E$10000 = TRIM(SUBSTITUTE(TRIM(T70),"0 ",""))) *(VALUE($L$2:$L$10000)*10 &lt; 6)),_xlfn._xlws.FILTER(VALUE($L$2:$L$10000)*10,($E$2:$E$10000 = TRIM(SUBSTITUTE(TRIM(T70),"0 ",""))) *(VALUE($L$2:$L$10000)*10 &lt; 6)))),"None")</f>
        <v>#VALUE!</v>
      </c>
      <c r="Y70" s="27"/>
      <c r="Z70" s="27"/>
      <c r="AA70" s="27"/>
      <c r="AB70" s="27"/>
      <c r="AC70" s="27"/>
      <c r="AD70" s="27"/>
      <c r="AE70" s="27"/>
      <c r="AF70" s="27"/>
      <c r="AG70" s="27"/>
      <c r="AH70" s="27"/>
      <c r="AI70" s="27"/>
      <c r="AJ70" s="27"/>
      <c r="AK70" s="175"/>
    </row>
    <row r="71" spans="1:37" x14ac:dyDescent="0.25">
      <c r="A71" t="s">
        <v>9372</v>
      </c>
      <c r="C71" t="s">
        <v>9373</v>
      </c>
      <c r="D71" t="s">
        <v>2700</v>
      </c>
      <c r="E71" t="s">
        <v>2069</v>
      </c>
      <c r="F71" t="s">
        <v>5106</v>
      </c>
      <c r="G71" s="104">
        <v>46148.645138888889</v>
      </c>
      <c r="H71">
        <v>610.40700000000004</v>
      </c>
      <c r="I71" t="s">
        <v>4728</v>
      </c>
      <c r="J71" t="s">
        <v>4787</v>
      </c>
      <c r="K71" t="s">
        <v>6677</v>
      </c>
      <c r="L71">
        <v>1</v>
      </c>
      <c r="M71" t="s">
        <v>69</v>
      </c>
      <c r="N71" t="s">
        <v>10652</v>
      </c>
      <c r="R71" s="190" t="str" cm="1">
        <f t="array" ref="R71">_xlfn.LET(_xlpm.Raw, TRIM(E71),_xlpm.Names,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Owen Smith</v>
      </c>
      <c r="T71" s="184"/>
      <c r="U71" s="130" t="str">
        <f t="shared" si="3"/>
        <v>—</v>
      </c>
      <c r="V71" s="27">
        <f t="shared" si="4"/>
        <v>9883</v>
      </c>
      <c r="W71" s="27" t="str" cm="1">
        <f t="array" ref="W71">IFERROR(_xlfn.TEXTJOIN(", ", TRUE, _xlfn._xlws.FILTER($L$2:$L$10000*10, $E$2:$E$10000=TRIM(SUBSTITUTE(TRIM(T71),"0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71" s="27" t="e" cm="1" vm="1">
        <f t="array" aca="1" ref="X71" ca="1">IFERROR(_xlfn.TOROW(_xlfn.HSTACK(_xlfn._xlws.FILTER($N$2:$N$10000,($E$2:$E$10000 = TRIM(SUBSTITUTE(TRIM(T71),"0 ",""))) *(VALUE($L$2:$L$10000)*10 &lt; 6)),_xlfn._xlws.FILTER(VALUE($L$2:$L$10000)*10,($E$2:$E$10000 = TRIM(SUBSTITUTE(TRIM(T71),"0 ",""))) *(VALUE($L$2:$L$10000)*10 &lt; 6)))),"None")</f>
        <v>#VALUE!</v>
      </c>
      <c r="Y71" s="27"/>
      <c r="Z71" s="27"/>
      <c r="AA71" s="27"/>
      <c r="AB71" s="27"/>
      <c r="AC71" s="27"/>
      <c r="AD71" s="27"/>
      <c r="AE71" s="27"/>
      <c r="AF71" s="27"/>
      <c r="AG71" s="27"/>
      <c r="AH71" s="27"/>
      <c r="AI71" s="27"/>
      <c r="AJ71" s="27"/>
      <c r="AK71" s="175"/>
    </row>
    <row r="72" spans="1:37" x14ac:dyDescent="0.25">
      <c r="A72" t="s">
        <v>9372</v>
      </c>
      <c r="C72" t="s">
        <v>9373</v>
      </c>
      <c r="D72" t="s">
        <v>2700</v>
      </c>
      <c r="E72" t="s">
        <v>266</v>
      </c>
      <c r="F72" t="s">
        <v>6912</v>
      </c>
      <c r="G72" s="104">
        <v>46148.646527777775</v>
      </c>
      <c r="H72">
        <v>836.52099999999996</v>
      </c>
      <c r="I72" t="s">
        <v>4728</v>
      </c>
      <c r="J72" t="s">
        <v>42</v>
      </c>
      <c r="K72" t="s">
        <v>4781</v>
      </c>
      <c r="L72">
        <v>1</v>
      </c>
      <c r="M72" t="s">
        <v>4600</v>
      </c>
      <c r="N72" t="s">
        <v>10653</v>
      </c>
      <c r="R72" s="190" t="str" cm="1">
        <f t="array" ref="R72">_xlfn.LET(_xlpm.Raw, TRIM(E72),_xlpm.Names,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Alexis Smith</v>
      </c>
      <c r="T72" s="184"/>
      <c r="U72" s="130" t="str">
        <f t="shared" si="3"/>
        <v>—</v>
      </c>
      <c r="V72" s="27">
        <f t="shared" si="4"/>
        <v>9883</v>
      </c>
      <c r="W72" s="27" t="str" cm="1">
        <f t="array" ref="W72">IFERROR(_xlfn.TEXTJOIN(", ", TRUE, _xlfn._xlws.FILTER($L$2:$L$10000*10, $E$2:$E$10000=TRIM(SUBSTITUTE(TRIM(T72),"0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72" s="27" t="e" cm="1" vm="1">
        <f t="array" aca="1" ref="X72" ca="1">IFERROR(_xlfn.TOROW(_xlfn.HSTACK(_xlfn._xlws.FILTER($N$2:$N$10000,($E$2:$E$10000 = TRIM(SUBSTITUTE(TRIM(T72),"0 ",""))) *(VALUE($L$2:$L$10000)*10 &lt; 6)),_xlfn._xlws.FILTER(VALUE($L$2:$L$10000)*10,($E$2:$E$10000 = TRIM(SUBSTITUTE(TRIM(T72),"0 ",""))) *(VALUE($L$2:$L$10000)*10 &lt; 6)))),"None")</f>
        <v>#VALUE!</v>
      </c>
      <c r="Y72" s="27"/>
      <c r="Z72" s="27"/>
      <c r="AA72" s="27"/>
      <c r="AB72" s="27"/>
      <c r="AC72" s="27"/>
      <c r="AD72" s="27"/>
      <c r="AE72" s="27"/>
      <c r="AF72" s="27"/>
      <c r="AG72" s="27"/>
      <c r="AH72" s="27"/>
      <c r="AI72" s="27"/>
      <c r="AJ72" s="27"/>
      <c r="AK72" s="175"/>
    </row>
    <row r="73" spans="1:37" x14ac:dyDescent="0.25">
      <c r="A73" t="s">
        <v>9372</v>
      </c>
      <c r="C73" t="s">
        <v>9373</v>
      </c>
      <c r="D73" t="s">
        <v>2700</v>
      </c>
      <c r="E73" t="s">
        <v>2614</v>
      </c>
      <c r="F73" t="s">
        <v>6874</v>
      </c>
      <c r="G73" s="104">
        <v>46148.647222222222</v>
      </c>
      <c r="H73">
        <v>1033.125</v>
      </c>
      <c r="I73" t="s">
        <v>4728</v>
      </c>
      <c r="J73" t="s">
        <v>4790</v>
      </c>
      <c r="K73" t="s">
        <v>9402</v>
      </c>
      <c r="L73">
        <v>1</v>
      </c>
      <c r="M73" t="s">
        <v>69</v>
      </c>
      <c r="N73" t="s">
        <v>10654</v>
      </c>
      <c r="R73" s="190" t="str" cm="1">
        <f t="array" ref="R73">_xlfn.LET(_xlpm.Raw, TRIM(E73),_xlpm.Names,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Victoria Buster</v>
      </c>
      <c r="T73" s="184"/>
      <c r="U73" s="130" t="str">
        <f t="shared" si="3"/>
        <v>—</v>
      </c>
      <c r="V73" s="27">
        <f t="shared" si="4"/>
        <v>9883</v>
      </c>
      <c r="W73" s="27" t="str" cm="1">
        <f t="array" ref="W73">IFERROR(_xlfn.TEXTJOIN(", ", TRUE, _xlfn._xlws.FILTER($L$2:$L$10000*10, $E$2:$E$10000=TRIM(SUBSTITUTE(TRIM(T73),"0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73" s="27" t="e" cm="1" vm="1">
        <f t="array" aca="1" ref="X73" ca="1">IFERROR(_xlfn.TOROW(_xlfn.HSTACK(_xlfn._xlws.FILTER($N$2:$N$10000,($E$2:$E$10000 = TRIM(SUBSTITUTE(TRIM(T73),"0 ",""))) *(VALUE($L$2:$L$10000)*10 &lt; 6)),_xlfn._xlws.FILTER(VALUE($L$2:$L$10000)*10,($E$2:$E$10000 = TRIM(SUBSTITUTE(TRIM(T73),"0 ",""))) *(VALUE($L$2:$L$10000)*10 &lt; 6)))),"None")</f>
        <v>#VALUE!</v>
      </c>
      <c r="Y73" s="27"/>
      <c r="Z73" s="27"/>
      <c r="AA73" s="27"/>
      <c r="AB73" s="27"/>
      <c r="AC73" s="27"/>
      <c r="AD73" s="27"/>
      <c r="AE73" s="27"/>
      <c r="AF73" s="27"/>
      <c r="AG73" s="27"/>
      <c r="AH73" s="27"/>
      <c r="AI73" s="27"/>
      <c r="AJ73" s="27"/>
      <c r="AK73" s="175"/>
    </row>
    <row r="74" spans="1:37" x14ac:dyDescent="0.25">
      <c r="A74" t="s">
        <v>9372</v>
      </c>
      <c r="C74" t="s">
        <v>9373</v>
      </c>
      <c r="D74" t="s">
        <v>2700</v>
      </c>
      <c r="E74" t="s">
        <v>10655</v>
      </c>
      <c r="F74" t="s">
        <v>10656</v>
      </c>
      <c r="G74" s="104">
        <v>46148.648611111108</v>
      </c>
      <c r="H74">
        <v>1437.8330000000001</v>
      </c>
      <c r="I74" t="s">
        <v>4728</v>
      </c>
      <c r="J74" t="s">
        <v>10657</v>
      </c>
      <c r="K74" t="s">
        <v>4788</v>
      </c>
      <c r="L74">
        <v>1</v>
      </c>
      <c r="M74" t="s">
        <v>69</v>
      </c>
      <c r="N74" t="s">
        <v>10658</v>
      </c>
      <c r="R74" s="190" t="str" cm="1">
        <f t="array" ref="R74">_xlfn.LET(_xlpm.Raw, TRIM(E74),_xlpm.Names,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Chasady Parker</v>
      </c>
      <c r="T74" s="184"/>
      <c r="U74" s="130" t="str">
        <f t="shared" si="3"/>
        <v>—</v>
      </c>
      <c r="V74" s="27">
        <f t="shared" si="4"/>
        <v>9883</v>
      </c>
      <c r="W74" s="27" t="str" cm="1">
        <f t="array" ref="W74">IFERROR(_xlfn.TEXTJOIN(", ", TRUE, _xlfn._xlws.FILTER($L$2:$L$10000*10, $E$2:$E$10000=TRIM(SUBSTITUTE(TRIM(T74),"0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74" s="27" t="e" cm="1" vm="1">
        <f t="array" aca="1" ref="X74" ca="1">IFERROR(_xlfn.TOROW(_xlfn.HSTACK(_xlfn._xlws.FILTER($N$2:$N$10000,($E$2:$E$10000 = TRIM(SUBSTITUTE(TRIM(T74),"0 ",""))) *(VALUE($L$2:$L$10000)*10 &lt; 6)),_xlfn._xlws.FILTER(VALUE($L$2:$L$10000)*10,($E$2:$E$10000 = TRIM(SUBSTITUTE(TRIM(T74),"0 ",""))) *(VALUE($L$2:$L$10000)*10 &lt; 6)))),"None")</f>
        <v>#VALUE!</v>
      </c>
      <c r="Y74" s="27"/>
      <c r="Z74" s="27"/>
      <c r="AA74" s="27"/>
      <c r="AB74" s="27"/>
      <c r="AC74" s="27"/>
      <c r="AD74" s="27"/>
      <c r="AE74" s="27"/>
      <c r="AF74" s="27"/>
      <c r="AG74" s="27"/>
      <c r="AH74" s="27"/>
      <c r="AI74" s="27"/>
      <c r="AJ74" s="27"/>
      <c r="AK74" s="175"/>
    </row>
    <row r="75" spans="1:37" x14ac:dyDescent="0.25">
      <c r="A75" t="s">
        <v>9372</v>
      </c>
      <c r="C75" t="s">
        <v>9373</v>
      </c>
      <c r="D75" t="s">
        <v>2700</v>
      </c>
      <c r="E75" t="s">
        <v>6245</v>
      </c>
      <c r="F75" t="s">
        <v>4763</v>
      </c>
      <c r="G75" s="104">
        <v>46148.651388888888</v>
      </c>
      <c r="H75">
        <v>614.15599999999995</v>
      </c>
      <c r="I75" t="s">
        <v>4728</v>
      </c>
      <c r="J75" t="s">
        <v>42</v>
      </c>
      <c r="K75" t="s">
        <v>9468</v>
      </c>
      <c r="L75">
        <v>1</v>
      </c>
      <c r="M75" t="s">
        <v>69</v>
      </c>
      <c r="N75" t="s">
        <v>10659</v>
      </c>
      <c r="R75" s="190" t="str" cm="1">
        <f t="array" ref="R75">_xlfn.LET(_xlpm.Raw, TRIM(E75),_xlpm.Names,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Barry Chadha</v>
      </c>
      <c r="T75" s="184"/>
      <c r="U75" s="130" t="str">
        <f t="shared" si="3"/>
        <v>—</v>
      </c>
      <c r="V75" s="27">
        <f t="shared" si="4"/>
        <v>9883</v>
      </c>
      <c r="W75" s="27" t="str" cm="1">
        <f t="array" ref="W75">IFERROR(_xlfn.TEXTJOIN(", ", TRUE, _xlfn._xlws.FILTER($L$2:$L$10000*10, $E$2:$E$10000=TRIM(SUBSTITUTE(TRIM(T75),"0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75" s="27" t="e" cm="1" vm="1">
        <f t="array" aca="1" ref="X75" ca="1">IFERROR(_xlfn.TOROW(_xlfn.HSTACK(_xlfn._xlws.FILTER($N$2:$N$10000,($E$2:$E$10000 = TRIM(SUBSTITUTE(TRIM(T75),"0 ",""))) *(VALUE($L$2:$L$10000)*10 &lt; 6)),_xlfn._xlws.FILTER(VALUE($L$2:$L$10000)*10,($E$2:$E$10000 = TRIM(SUBSTITUTE(TRIM(T75),"0 ",""))) *(VALUE($L$2:$L$10000)*10 &lt; 6)))),"None")</f>
        <v>#VALUE!</v>
      </c>
      <c r="Y75" s="27"/>
      <c r="Z75" s="27"/>
      <c r="AA75" s="27"/>
      <c r="AB75" s="27"/>
      <c r="AC75" s="27"/>
      <c r="AD75" s="27"/>
      <c r="AE75" s="27"/>
      <c r="AF75" s="27"/>
      <c r="AG75" s="27"/>
      <c r="AH75" s="27"/>
      <c r="AI75" s="27"/>
      <c r="AJ75" s="27"/>
      <c r="AK75" s="175"/>
    </row>
    <row r="76" spans="1:37" x14ac:dyDescent="0.25">
      <c r="A76" t="s">
        <v>9372</v>
      </c>
      <c r="C76" t="s">
        <v>9373</v>
      </c>
      <c r="D76" t="s">
        <v>2700</v>
      </c>
      <c r="E76" t="s">
        <v>2487</v>
      </c>
      <c r="F76" t="s">
        <v>10660</v>
      </c>
      <c r="G76" s="104">
        <v>46148.654166666667</v>
      </c>
      <c r="H76">
        <v>632.55399999999997</v>
      </c>
      <c r="I76" t="s">
        <v>4728</v>
      </c>
      <c r="J76" t="s">
        <v>42</v>
      </c>
      <c r="K76" t="s">
        <v>6619</v>
      </c>
      <c r="L76">
        <v>1</v>
      </c>
      <c r="M76" t="s">
        <v>69</v>
      </c>
      <c r="N76" t="s">
        <v>10661</v>
      </c>
      <c r="R76" s="190" t="str" cm="1">
        <f t="array" ref="R76">_xlfn.LET(_xlpm.Raw, TRIM(E76),_xlpm.Names,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Teresa Alyson</v>
      </c>
      <c r="T76" s="184"/>
      <c r="U76" s="130" t="str">
        <f t="shared" si="3"/>
        <v>—</v>
      </c>
      <c r="V76" s="27">
        <f t="shared" si="4"/>
        <v>9883</v>
      </c>
      <c r="W76" s="27" t="str" cm="1">
        <f t="array" ref="W76">IFERROR(_xlfn.TEXTJOIN(", ", TRUE, _xlfn._xlws.FILTER($L$2:$L$10000*10, $E$2:$E$10000=TRIM(SUBSTITUTE(TRIM(T76),"0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76" s="27" t="e" cm="1" vm="1">
        <f t="array" aca="1" ref="X76" ca="1">IFERROR(_xlfn.TOROW(_xlfn.HSTACK(_xlfn._xlws.FILTER($N$2:$N$10000,($E$2:$E$10000 = TRIM(SUBSTITUTE(TRIM(T76),"0 ",""))) *(VALUE($L$2:$L$10000)*10 &lt; 6)),_xlfn._xlws.FILTER(VALUE($L$2:$L$10000)*10,($E$2:$E$10000 = TRIM(SUBSTITUTE(TRIM(T76),"0 ",""))) *(VALUE($L$2:$L$10000)*10 &lt; 6)))),"None")</f>
        <v>#VALUE!</v>
      </c>
      <c r="Y76" s="27"/>
      <c r="Z76" s="27"/>
      <c r="AA76" s="27"/>
      <c r="AB76" s="27"/>
      <c r="AC76" s="27"/>
      <c r="AD76" s="27"/>
      <c r="AE76" s="27"/>
      <c r="AF76" s="27"/>
      <c r="AG76" s="27"/>
      <c r="AH76" s="27"/>
      <c r="AI76" s="27"/>
      <c r="AJ76" s="27"/>
      <c r="AK76" s="175"/>
    </row>
    <row r="77" spans="1:37" x14ac:dyDescent="0.25">
      <c r="A77" t="s">
        <v>9372</v>
      </c>
      <c r="C77" t="s">
        <v>9373</v>
      </c>
      <c r="D77" t="s">
        <v>2700</v>
      </c>
      <c r="E77" t="s">
        <v>798</v>
      </c>
      <c r="F77" t="s">
        <v>5336</v>
      </c>
      <c r="G77" s="104">
        <v>46148.65625</v>
      </c>
      <c r="H77">
        <v>667.59699999999998</v>
      </c>
      <c r="I77" t="s">
        <v>4728</v>
      </c>
      <c r="J77" t="s">
        <v>42</v>
      </c>
      <c r="K77" t="s">
        <v>6619</v>
      </c>
      <c r="L77">
        <v>1</v>
      </c>
      <c r="M77" t="s">
        <v>69</v>
      </c>
      <c r="N77" t="s">
        <v>10662</v>
      </c>
      <c r="R77" s="190" t="str" cm="1">
        <f t="array" ref="R77">_xlfn.LET(_xlpm.Raw, TRIM(E77),_xlpm.Names,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Daniela Alvarez</v>
      </c>
      <c r="T77" s="184"/>
      <c r="U77" s="130" t="str">
        <f t="shared" si="3"/>
        <v>—</v>
      </c>
      <c r="V77" s="27">
        <f t="shared" si="4"/>
        <v>9883</v>
      </c>
      <c r="W77" s="27" t="str" cm="1">
        <f t="array" ref="W77">IFERROR(_xlfn.TEXTJOIN(", ", TRUE, _xlfn._xlws.FILTER($L$2:$L$10000*10, $E$2:$E$10000=TRIM(SUBSTITUTE(TRIM(T77),"0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77" s="27" t="e" cm="1" vm="1">
        <f t="array" aca="1" ref="X77" ca="1">IFERROR(_xlfn.TOROW(_xlfn.HSTACK(_xlfn._xlws.FILTER($N$2:$N$10000,($E$2:$E$10000 = TRIM(SUBSTITUTE(TRIM(T77),"0 ",""))) *(VALUE($L$2:$L$10000)*10 &lt; 6)),_xlfn._xlws.FILTER(VALUE($L$2:$L$10000)*10,($E$2:$E$10000 = TRIM(SUBSTITUTE(TRIM(T77),"0 ",""))) *(VALUE($L$2:$L$10000)*10 &lt; 6)))),"None")</f>
        <v>#VALUE!</v>
      </c>
      <c r="Y77" s="27"/>
      <c r="Z77" s="27"/>
      <c r="AA77" s="27"/>
      <c r="AB77" s="27"/>
      <c r="AC77" s="27"/>
      <c r="AD77" s="27"/>
      <c r="AE77" s="27"/>
      <c r="AF77" s="27"/>
      <c r="AG77" s="27"/>
      <c r="AH77" s="27"/>
      <c r="AI77" s="27"/>
      <c r="AJ77" s="27"/>
      <c r="AK77" s="175"/>
    </row>
    <row r="78" spans="1:37" x14ac:dyDescent="0.25">
      <c r="A78" t="s">
        <v>9372</v>
      </c>
      <c r="C78" t="s">
        <v>9373</v>
      </c>
      <c r="D78" t="s">
        <v>2700</v>
      </c>
      <c r="E78" t="s">
        <v>512</v>
      </c>
      <c r="F78" t="s">
        <v>6912</v>
      </c>
      <c r="G78" s="104">
        <v>46148.658333333333</v>
      </c>
      <c r="H78">
        <v>579.85500000000002</v>
      </c>
      <c r="I78" t="s">
        <v>4728</v>
      </c>
      <c r="J78" t="s">
        <v>42</v>
      </c>
      <c r="K78" t="s">
        <v>6619</v>
      </c>
      <c r="L78">
        <v>0.2</v>
      </c>
      <c r="M78" t="s">
        <v>69</v>
      </c>
      <c r="N78" t="s">
        <v>10663</v>
      </c>
      <c r="R78" s="190" t="str" cm="1">
        <f t="array" ref="R78">_xlfn.LET(_xlpm.Raw, TRIM(E78),_xlpm.Names,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Bradlee Kepley</v>
      </c>
      <c r="T78" s="184"/>
      <c r="U78" s="130" t="str">
        <f t="shared" si="3"/>
        <v>—</v>
      </c>
      <c r="V78" s="27">
        <f t="shared" si="4"/>
        <v>9883</v>
      </c>
      <c r="W78" s="27" t="str" cm="1">
        <f t="array" ref="W78">IFERROR(_xlfn.TEXTJOIN(", ", TRUE, _xlfn._xlws.FILTER($L$2:$L$10000*10, $E$2:$E$10000=TRIM(SUBSTITUTE(TRIM(T78),"0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78" s="27" t="e" cm="1" vm="1">
        <f t="array" aca="1" ref="X78" ca="1">IFERROR(_xlfn.TOROW(_xlfn.HSTACK(_xlfn._xlws.FILTER($N$2:$N$10000,($E$2:$E$10000 = TRIM(SUBSTITUTE(TRIM(T78),"0 ",""))) *(VALUE($L$2:$L$10000)*10 &lt; 6)),_xlfn._xlws.FILTER(VALUE($L$2:$L$10000)*10,($E$2:$E$10000 = TRIM(SUBSTITUTE(TRIM(T78),"0 ",""))) *(VALUE($L$2:$L$10000)*10 &lt; 6)))),"None")</f>
        <v>#VALUE!</v>
      </c>
      <c r="Y78" s="27"/>
      <c r="Z78" s="27"/>
      <c r="AA78" s="27"/>
      <c r="AB78" s="27"/>
      <c r="AC78" s="27"/>
      <c r="AD78" s="27"/>
      <c r="AE78" s="27"/>
      <c r="AF78" s="27"/>
      <c r="AG78" s="27"/>
      <c r="AH78" s="27"/>
      <c r="AI78" s="27"/>
      <c r="AJ78" s="27"/>
      <c r="AK78" s="175"/>
    </row>
    <row r="79" spans="1:37" x14ac:dyDescent="0.25">
      <c r="A79" t="s">
        <v>9372</v>
      </c>
      <c r="C79" t="s">
        <v>9373</v>
      </c>
      <c r="D79" t="s">
        <v>2700</v>
      </c>
      <c r="E79" t="s">
        <v>2080</v>
      </c>
      <c r="F79" t="s">
        <v>4948</v>
      </c>
      <c r="G79" s="104">
        <v>46148.658333333333</v>
      </c>
      <c r="H79">
        <v>465.31799999999998</v>
      </c>
      <c r="I79" t="s">
        <v>4728</v>
      </c>
      <c r="J79" t="s">
        <v>4790</v>
      </c>
      <c r="K79" t="s">
        <v>9375</v>
      </c>
      <c r="L79">
        <v>1</v>
      </c>
      <c r="M79" t="s">
        <v>69</v>
      </c>
      <c r="N79" t="s">
        <v>10664</v>
      </c>
      <c r="R79" s="190" t="str" cm="1">
        <f t="array" ref="R79">_xlfn.LET(_xlpm.Raw, TRIM(E79),_xlpm.Names,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Paige Potter</v>
      </c>
      <c r="T79" s="184"/>
      <c r="U79" s="130" t="str">
        <f t="shared" si="3"/>
        <v>—</v>
      </c>
      <c r="V79" s="27">
        <f t="shared" si="4"/>
        <v>9883</v>
      </c>
      <c r="W79" s="27" t="str" cm="1">
        <f t="array" ref="W79">IFERROR(_xlfn.TEXTJOIN(", ", TRUE, _xlfn._xlws.FILTER($L$2:$L$10000*10, $E$2:$E$10000=TRIM(SUBSTITUTE(TRIM(T79),"0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79" s="27" t="e" cm="1" vm="1">
        <f t="array" aca="1" ref="X79" ca="1">IFERROR(_xlfn.TOROW(_xlfn.HSTACK(_xlfn._xlws.FILTER($N$2:$N$10000,($E$2:$E$10000 = TRIM(SUBSTITUTE(TRIM(T79),"0 ",""))) *(VALUE($L$2:$L$10000)*10 &lt; 6)),_xlfn._xlws.FILTER(VALUE($L$2:$L$10000)*10,($E$2:$E$10000 = TRIM(SUBSTITUTE(TRIM(T79),"0 ",""))) *(VALUE($L$2:$L$10000)*10 &lt; 6)))),"None")</f>
        <v>#VALUE!</v>
      </c>
      <c r="Y79" s="27"/>
      <c r="Z79" s="27"/>
      <c r="AA79" s="27"/>
      <c r="AB79" s="27"/>
      <c r="AC79" s="27"/>
      <c r="AD79" s="27"/>
      <c r="AE79" s="27"/>
      <c r="AF79" s="27"/>
      <c r="AG79" s="27"/>
      <c r="AH79" s="27"/>
      <c r="AI79" s="27"/>
      <c r="AJ79" s="27"/>
      <c r="AK79" s="175"/>
    </row>
    <row r="80" spans="1:37" x14ac:dyDescent="0.25">
      <c r="A80" t="s">
        <v>9372</v>
      </c>
      <c r="C80" t="s">
        <v>9373</v>
      </c>
      <c r="D80" t="s">
        <v>2700</v>
      </c>
      <c r="E80" t="s">
        <v>6245</v>
      </c>
      <c r="F80" t="s">
        <v>10665</v>
      </c>
      <c r="G80" s="104">
        <v>46148.65902777778</v>
      </c>
      <c r="H80">
        <v>667.36699999999996</v>
      </c>
      <c r="I80" t="s">
        <v>4728</v>
      </c>
      <c r="J80" t="s">
        <v>42</v>
      </c>
      <c r="K80" t="s">
        <v>9468</v>
      </c>
      <c r="L80">
        <v>1</v>
      </c>
      <c r="M80" t="s">
        <v>69</v>
      </c>
      <c r="N80" t="s">
        <v>10666</v>
      </c>
      <c r="R80" s="190" t="str" cm="1">
        <f t="array" ref="R80">_xlfn.LET(_xlpm.Raw, TRIM(E80),_xlpm.Names,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Barry Chadha</v>
      </c>
      <c r="T80" s="184"/>
      <c r="U80" s="130" t="str">
        <f t="shared" si="3"/>
        <v>—</v>
      </c>
      <c r="V80" s="27">
        <f t="shared" si="4"/>
        <v>9883</v>
      </c>
      <c r="W80" s="27" t="str" cm="1">
        <f t="array" ref="W80">IFERROR(_xlfn.TEXTJOIN(", ", TRUE, _xlfn._xlws.FILTER($L$2:$L$10000*10, $E$2:$E$10000=TRIM(SUBSTITUTE(TRIM(T80),"0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80" s="27" t="e" cm="1" vm="1">
        <f t="array" aca="1" ref="X80" ca="1">IFERROR(_xlfn.TOROW(_xlfn.HSTACK(_xlfn._xlws.FILTER($N$2:$N$10000,($E$2:$E$10000 = TRIM(SUBSTITUTE(TRIM(T80),"0 ",""))) *(VALUE($L$2:$L$10000)*10 &lt; 6)),_xlfn._xlws.FILTER(VALUE($L$2:$L$10000)*10,($E$2:$E$10000 = TRIM(SUBSTITUTE(TRIM(T80),"0 ",""))) *(VALUE($L$2:$L$10000)*10 &lt; 6)))),"None")</f>
        <v>#VALUE!</v>
      </c>
      <c r="Y80" s="27"/>
      <c r="Z80" s="27"/>
      <c r="AA80" s="27"/>
      <c r="AB80" s="27"/>
      <c r="AC80" s="27"/>
      <c r="AD80" s="27"/>
      <c r="AE80" s="27"/>
      <c r="AF80" s="27"/>
      <c r="AG80" s="27"/>
      <c r="AH80" s="27"/>
      <c r="AI80" s="27"/>
      <c r="AJ80" s="27"/>
      <c r="AK80" s="175"/>
    </row>
    <row r="81" spans="1:37" x14ac:dyDescent="0.25">
      <c r="A81" t="s">
        <v>9372</v>
      </c>
      <c r="C81" t="s">
        <v>9373</v>
      </c>
      <c r="D81" t="s">
        <v>2700</v>
      </c>
      <c r="E81" t="s">
        <v>10667</v>
      </c>
      <c r="F81" t="s">
        <v>10668</v>
      </c>
      <c r="G81" s="104">
        <v>46148.660416666666</v>
      </c>
      <c r="H81">
        <v>1636.6659999999999</v>
      </c>
      <c r="I81" t="s">
        <v>4728</v>
      </c>
      <c r="J81" t="s">
        <v>10570</v>
      </c>
      <c r="K81" t="s">
        <v>5937</v>
      </c>
      <c r="L81">
        <v>1</v>
      </c>
      <c r="M81" t="s">
        <v>4600</v>
      </c>
      <c r="N81" t="s">
        <v>10669</v>
      </c>
      <c r="R81" s="190" t="str" cm="1">
        <f t="array" ref="R81">_xlfn.LET(_xlpm.Raw, TRIM(E81),_xlpm.Names,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Javier Ottenwalder</v>
      </c>
      <c r="T81" s="184"/>
      <c r="U81" s="130" t="str">
        <f t="shared" si="3"/>
        <v>—</v>
      </c>
      <c r="V81" s="27">
        <f t="shared" si="4"/>
        <v>9883</v>
      </c>
      <c r="W81" s="27" t="str" cm="1">
        <f t="array" ref="W81">IFERROR(_xlfn.TEXTJOIN(", ", TRUE, _xlfn._xlws.FILTER($L$2:$L$10000*10, $E$2:$E$10000=TRIM(SUBSTITUTE(TRIM(T81),"0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81" s="27" t="e" cm="1" vm="1">
        <f t="array" aca="1" ref="X81" ca="1">IFERROR(_xlfn.TOROW(_xlfn.HSTACK(_xlfn._xlws.FILTER($N$2:$N$10000,($E$2:$E$10000 = TRIM(SUBSTITUTE(TRIM(T81),"0 ",""))) *(VALUE($L$2:$L$10000)*10 &lt; 6)),_xlfn._xlws.FILTER(VALUE($L$2:$L$10000)*10,($E$2:$E$10000 = TRIM(SUBSTITUTE(TRIM(T81),"0 ",""))) *(VALUE($L$2:$L$10000)*10 &lt; 6)))),"None")</f>
        <v>#VALUE!</v>
      </c>
      <c r="Y81" s="27"/>
      <c r="Z81" s="27"/>
      <c r="AA81" s="27"/>
      <c r="AB81" s="27"/>
      <c r="AC81" s="27"/>
      <c r="AD81" s="27"/>
      <c r="AE81" s="27"/>
      <c r="AF81" s="27"/>
      <c r="AG81" s="27"/>
      <c r="AH81" s="27"/>
      <c r="AI81" s="27"/>
      <c r="AJ81" s="27"/>
      <c r="AK81" s="175"/>
    </row>
    <row r="82" spans="1:37" x14ac:dyDescent="0.25">
      <c r="A82" t="s">
        <v>9372</v>
      </c>
      <c r="C82" t="s">
        <v>9373</v>
      </c>
      <c r="D82" t="s">
        <v>2700</v>
      </c>
      <c r="E82" t="s">
        <v>2363</v>
      </c>
      <c r="F82" t="s">
        <v>4930</v>
      </c>
      <c r="G82" s="104">
        <v>46148.661805555559</v>
      </c>
      <c r="H82">
        <v>713.91399999999999</v>
      </c>
      <c r="I82" t="s">
        <v>4728</v>
      </c>
      <c r="J82" t="s">
        <v>42</v>
      </c>
      <c r="K82" t="s">
        <v>6644</v>
      </c>
      <c r="L82">
        <v>1</v>
      </c>
      <c r="M82" t="s">
        <v>69</v>
      </c>
      <c r="N82" t="s">
        <v>10670</v>
      </c>
      <c r="R82" s="190" t="str" cm="1">
        <f t="array" ref="R82">_xlfn.LET(_xlpm.Raw, TRIM(E82),_xlpm.Names,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Shilpi Malhotra</v>
      </c>
      <c r="T82" s="184"/>
      <c r="U82" s="130" t="str">
        <f t="shared" si="3"/>
        <v>—</v>
      </c>
      <c r="V82" s="27">
        <f t="shared" si="4"/>
        <v>9883</v>
      </c>
      <c r="W82" s="27" t="str" cm="1">
        <f t="array" ref="W82">IFERROR(_xlfn.TEXTJOIN(", ", TRUE, _xlfn._xlws.FILTER($L$2:$L$10000*10, $E$2:$E$10000=TRIM(SUBSTITUTE(TRIM(T82),"0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82" s="27" t="e" cm="1" vm="1">
        <f t="array" aca="1" ref="X82" ca="1">IFERROR(_xlfn.TOROW(_xlfn.HSTACK(_xlfn._xlws.FILTER($N$2:$N$10000,($E$2:$E$10000 = TRIM(SUBSTITUTE(TRIM(T82),"0 ",""))) *(VALUE($L$2:$L$10000)*10 &lt; 6)),_xlfn._xlws.FILTER(VALUE($L$2:$L$10000)*10,($E$2:$E$10000 = TRIM(SUBSTITUTE(TRIM(T82),"0 ",""))) *(VALUE($L$2:$L$10000)*10 &lt; 6)))),"None")</f>
        <v>#VALUE!</v>
      </c>
      <c r="Y82" s="27"/>
      <c r="Z82" s="27"/>
      <c r="AA82" s="27"/>
      <c r="AB82" s="27"/>
      <c r="AC82" s="27"/>
      <c r="AD82" s="27"/>
      <c r="AE82" s="27"/>
      <c r="AF82" s="27"/>
      <c r="AG82" s="27"/>
      <c r="AH82" s="27"/>
      <c r="AI82" s="27"/>
      <c r="AJ82" s="27"/>
      <c r="AK82" s="175"/>
    </row>
    <row r="83" spans="1:37" x14ac:dyDescent="0.25">
      <c r="A83" t="s">
        <v>9372</v>
      </c>
      <c r="C83" t="s">
        <v>9373</v>
      </c>
      <c r="D83" t="s">
        <v>2700</v>
      </c>
      <c r="E83" t="s">
        <v>2453</v>
      </c>
      <c r="F83" t="s">
        <v>5092</v>
      </c>
      <c r="G83" s="104">
        <v>46148.669444444444</v>
      </c>
      <c r="H83">
        <v>335.44799999999998</v>
      </c>
      <c r="I83" t="s">
        <v>4728</v>
      </c>
      <c r="J83" t="s">
        <v>42</v>
      </c>
      <c r="K83" t="s">
        <v>9468</v>
      </c>
      <c r="L83">
        <v>1</v>
      </c>
      <c r="M83" t="s">
        <v>69</v>
      </c>
      <c r="N83" t="s">
        <v>10671</v>
      </c>
      <c r="R83" s="190" t="str" cm="1">
        <f t="array" ref="R83">_xlfn.LET(_xlpm.Raw, TRIM(E83),_xlpm.Names,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Tammera Carter</v>
      </c>
      <c r="T83" s="184"/>
      <c r="U83" s="130" t="str">
        <f t="shared" si="3"/>
        <v>—</v>
      </c>
      <c r="V83" s="27">
        <f t="shared" si="4"/>
        <v>9883</v>
      </c>
      <c r="W83" s="27" t="str" cm="1">
        <f t="array" ref="W83">IFERROR(_xlfn.TEXTJOIN(", ", TRUE, _xlfn._xlws.FILTER($L$2:$L$10000*10, $E$2:$E$10000=TRIM(SUBSTITUTE(TRIM(T83),"0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83" s="27" t="e" cm="1" vm="1">
        <f t="array" aca="1" ref="X83" ca="1">IFERROR(_xlfn.TOROW(_xlfn.HSTACK(_xlfn._xlws.FILTER($N$2:$N$10000,($E$2:$E$10000 = TRIM(SUBSTITUTE(TRIM(T83),"0 ",""))) *(VALUE($L$2:$L$10000)*10 &lt; 6)),_xlfn._xlws.FILTER(VALUE($L$2:$L$10000)*10,($E$2:$E$10000 = TRIM(SUBSTITUTE(TRIM(T83),"0 ",""))) *(VALUE($L$2:$L$10000)*10 &lt; 6)))),"None")</f>
        <v>#VALUE!</v>
      </c>
      <c r="Y83" s="27"/>
      <c r="Z83" s="27"/>
      <c r="AA83" s="27"/>
      <c r="AB83" s="27"/>
      <c r="AC83" s="27"/>
      <c r="AD83" s="27"/>
      <c r="AE83" s="27"/>
      <c r="AF83" s="27"/>
      <c r="AG83" s="27"/>
      <c r="AH83" s="27"/>
      <c r="AI83" s="27"/>
      <c r="AJ83" s="27"/>
      <c r="AK83" s="175"/>
    </row>
    <row r="84" spans="1:37" x14ac:dyDescent="0.25">
      <c r="A84" t="s">
        <v>9372</v>
      </c>
      <c r="C84" t="s">
        <v>9373</v>
      </c>
      <c r="D84" t="s">
        <v>2700</v>
      </c>
      <c r="E84" t="s">
        <v>2453</v>
      </c>
      <c r="F84" t="s">
        <v>5013</v>
      </c>
      <c r="G84" s="104">
        <v>46148.673611111109</v>
      </c>
      <c r="H84">
        <v>685.47699999999998</v>
      </c>
      <c r="I84" t="s">
        <v>4728</v>
      </c>
      <c r="J84" t="s">
        <v>42</v>
      </c>
      <c r="K84" t="s">
        <v>9400</v>
      </c>
      <c r="L84">
        <v>1</v>
      </c>
      <c r="M84" t="s">
        <v>69</v>
      </c>
      <c r="N84" t="s">
        <v>10672</v>
      </c>
      <c r="R84" s="190" t="str" cm="1">
        <f t="array" ref="R84">_xlfn.LET(_xlpm.Raw, TRIM(E84),_xlpm.Names,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Tammera Carter</v>
      </c>
      <c r="T84" s="184"/>
      <c r="U84" s="130" t="str">
        <f t="shared" si="3"/>
        <v>—</v>
      </c>
      <c r="V84" s="27">
        <f t="shared" si="4"/>
        <v>9883</v>
      </c>
      <c r="W84" s="27" t="str" cm="1">
        <f t="array" ref="W84">IFERROR(_xlfn.TEXTJOIN(", ", TRUE, _xlfn._xlws.FILTER($L$2:$L$10000*10, $E$2:$E$10000=TRIM(SUBSTITUTE(TRIM(T84),"0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84" s="27" t="e" cm="1" vm="1">
        <f t="array" aca="1" ref="X84" ca="1">IFERROR(_xlfn.TOROW(_xlfn.HSTACK(_xlfn._xlws.FILTER($N$2:$N$10000,($E$2:$E$10000 = TRIM(SUBSTITUTE(TRIM(T84),"0 ",""))) *(VALUE($L$2:$L$10000)*10 &lt; 6)),_xlfn._xlws.FILTER(VALUE($L$2:$L$10000)*10,($E$2:$E$10000 = TRIM(SUBSTITUTE(TRIM(T84),"0 ",""))) *(VALUE($L$2:$L$10000)*10 &lt; 6)))),"None")</f>
        <v>#VALUE!</v>
      </c>
      <c r="Y84" s="27"/>
      <c r="Z84" s="27"/>
      <c r="AA84" s="27"/>
      <c r="AB84" s="27"/>
      <c r="AC84" s="27"/>
      <c r="AD84" s="27"/>
      <c r="AE84" s="27"/>
      <c r="AF84" s="27"/>
      <c r="AG84" s="27"/>
      <c r="AH84" s="27"/>
      <c r="AI84" s="27"/>
      <c r="AJ84" s="27"/>
      <c r="AK84" s="175"/>
    </row>
    <row r="85" spans="1:37" x14ac:dyDescent="0.25">
      <c r="A85" t="s">
        <v>9372</v>
      </c>
      <c r="C85" t="s">
        <v>9373</v>
      </c>
      <c r="D85" t="s">
        <v>2700</v>
      </c>
      <c r="E85" t="s">
        <v>10673</v>
      </c>
      <c r="F85" t="s">
        <v>5658</v>
      </c>
      <c r="G85" s="104">
        <v>46148.677083333336</v>
      </c>
      <c r="H85">
        <v>1607.7639999999999</v>
      </c>
      <c r="I85" t="s">
        <v>4728</v>
      </c>
      <c r="J85" t="s">
        <v>42</v>
      </c>
      <c r="K85" t="s">
        <v>6644</v>
      </c>
      <c r="L85">
        <v>1</v>
      </c>
      <c r="M85" t="s">
        <v>69</v>
      </c>
      <c r="N85" t="s">
        <v>10674</v>
      </c>
      <c r="R85" s="190" t="str" cm="1">
        <f t="array" ref="R85">_xlfn.LET(_xlpm.Raw, TRIM(E85),_xlpm.Names,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Raul Tejeda</v>
      </c>
      <c r="T85" s="184"/>
      <c r="U85" s="130" t="str">
        <f t="shared" si="3"/>
        <v>—</v>
      </c>
      <c r="V85" s="27">
        <f t="shared" si="4"/>
        <v>9883</v>
      </c>
      <c r="W85" s="27" t="str" cm="1">
        <f t="array" ref="W85">IFERROR(_xlfn.TEXTJOIN(", ", TRUE, _xlfn._xlws.FILTER($L$2:$L$10000*10, $E$2:$E$10000=TRIM(SUBSTITUTE(TRIM(T85),"0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85" s="27" t="e" cm="1" vm="1">
        <f t="array" aca="1" ref="X85" ca="1">IFERROR(_xlfn.TOROW(_xlfn.HSTACK(_xlfn._xlws.FILTER($N$2:$N$10000,($E$2:$E$10000 = TRIM(SUBSTITUTE(TRIM(T85),"0 ",""))) *(VALUE($L$2:$L$10000)*10 &lt; 6)),_xlfn._xlws.FILTER(VALUE($L$2:$L$10000)*10,($E$2:$E$10000 = TRIM(SUBSTITUTE(TRIM(T85),"0 ",""))) *(VALUE($L$2:$L$10000)*10 &lt; 6)))),"None")</f>
        <v>#VALUE!</v>
      </c>
      <c r="Y85" s="27"/>
      <c r="Z85" s="27"/>
      <c r="AA85" s="27"/>
      <c r="AB85" s="27"/>
      <c r="AC85" s="27"/>
      <c r="AD85" s="27"/>
      <c r="AE85" s="27"/>
      <c r="AF85" s="27"/>
      <c r="AG85" s="27"/>
      <c r="AH85" s="27"/>
      <c r="AI85" s="27"/>
      <c r="AJ85" s="27"/>
      <c r="AK85" s="175"/>
    </row>
    <row r="86" spans="1:37" x14ac:dyDescent="0.25">
      <c r="A86" t="s">
        <v>9372</v>
      </c>
      <c r="C86" t="s">
        <v>9373</v>
      </c>
      <c r="D86" t="s">
        <v>2700</v>
      </c>
      <c r="E86" t="s">
        <v>9466</v>
      </c>
      <c r="F86" t="s">
        <v>4753</v>
      </c>
      <c r="G86" s="104">
        <v>46148.677083333336</v>
      </c>
      <c r="H86">
        <v>968.71</v>
      </c>
      <c r="I86" t="s">
        <v>4728</v>
      </c>
      <c r="J86" t="s">
        <v>42</v>
      </c>
      <c r="K86" t="s">
        <v>6619</v>
      </c>
      <c r="L86">
        <v>1</v>
      </c>
      <c r="M86" t="s">
        <v>69</v>
      </c>
      <c r="N86" t="s">
        <v>10675</v>
      </c>
      <c r="R86" s="190" t="str" cm="1">
        <f t="array" ref="R86">_xlfn.LET(_xlpm.Raw, TRIM(E86),_xlpm.Names,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Chris Wright</v>
      </c>
      <c r="T86" s="184"/>
      <c r="U86" s="130" t="str">
        <f t="shared" si="3"/>
        <v>—</v>
      </c>
      <c r="V86" s="27">
        <f t="shared" si="4"/>
        <v>9883</v>
      </c>
      <c r="W86" s="27" t="str" cm="1">
        <f t="array" ref="W86">IFERROR(_xlfn.TEXTJOIN(", ", TRUE, _xlfn._xlws.FILTER($L$2:$L$10000*10, $E$2:$E$10000=TRIM(SUBSTITUTE(TRIM(T86),"0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86" s="27" t="e" cm="1" vm="1">
        <f t="array" aca="1" ref="X86" ca="1">IFERROR(_xlfn.TOROW(_xlfn.HSTACK(_xlfn._xlws.FILTER($N$2:$N$10000,($E$2:$E$10000 = TRIM(SUBSTITUTE(TRIM(T86),"0 ",""))) *(VALUE($L$2:$L$10000)*10 &lt; 6)),_xlfn._xlws.FILTER(VALUE($L$2:$L$10000)*10,($E$2:$E$10000 = TRIM(SUBSTITUTE(TRIM(T86),"0 ",""))) *(VALUE($L$2:$L$10000)*10 &lt; 6)))),"None")</f>
        <v>#VALUE!</v>
      </c>
      <c r="Y86" s="27"/>
      <c r="Z86" s="27"/>
      <c r="AA86" s="27"/>
      <c r="AB86" s="27"/>
      <c r="AC86" s="27"/>
      <c r="AD86" s="27"/>
      <c r="AE86" s="27"/>
      <c r="AF86" s="27"/>
      <c r="AG86" s="27"/>
      <c r="AH86" s="27"/>
      <c r="AI86" s="27"/>
      <c r="AJ86" s="27"/>
      <c r="AK86" s="175"/>
    </row>
    <row r="87" spans="1:37" x14ac:dyDescent="0.25">
      <c r="A87" t="s">
        <v>9372</v>
      </c>
      <c r="C87" t="s">
        <v>9373</v>
      </c>
      <c r="D87" t="s">
        <v>2700</v>
      </c>
      <c r="E87" t="s">
        <v>2397</v>
      </c>
      <c r="F87" t="s">
        <v>4915</v>
      </c>
      <c r="G87" s="104">
        <v>46148.677083333336</v>
      </c>
      <c r="H87">
        <v>104.788</v>
      </c>
      <c r="I87" t="s">
        <v>4728</v>
      </c>
      <c r="J87" t="s">
        <v>42</v>
      </c>
      <c r="K87" t="s">
        <v>4781</v>
      </c>
      <c r="L87">
        <v>1</v>
      </c>
      <c r="M87" t="s">
        <v>69</v>
      </c>
      <c r="N87" t="s">
        <v>10676</v>
      </c>
      <c r="R87" s="190" t="str" cm="1">
        <f t="array" ref="R87">_xlfn.LET(_xlpm.Raw, TRIM(E87),_xlpm.Names,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Sonia Munachiso</v>
      </c>
      <c r="T87" s="184"/>
      <c r="U87" s="130" t="str">
        <f t="shared" si="3"/>
        <v>—</v>
      </c>
      <c r="V87" s="27">
        <f t="shared" si="4"/>
        <v>9883</v>
      </c>
      <c r="W87" s="27" t="str" cm="1">
        <f t="array" ref="W87">IFERROR(_xlfn.TEXTJOIN(", ", TRUE, _xlfn._xlws.FILTER($L$2:$L$10000*10, $E$2:$E$10000=TRIM(SUBSTITUTE(TRIM(T87),"0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87" s="27" t="e" cm="1" vm="1">
        <f t="array" aca="1" ref="X87" ca="1">IFERROR(_xlfn.TOROW(_xlfn.HSTACK(_xlfn._xlws.FILTER($N$2:$N$10000,($E$2:$E$10000 = TRIM(SUBSTITUTE(TRIM(T87),"0 ",""))) *(VALUE($L$2:$L$10000)*10 &lt; 6)),_xlfn._xlws.FILTER(VALUE($L$2:$L$10000)*10,($E$2:$E$10000 = TRIM(SUBSTITUTE(TRIM(T87),"0 ",""))) *(VALUE($L$2:$L$10000)*10 &lt; 6)))),"None")</f>
        <v>#VALUE!</v>
      </c>
      <c r="Y87" s="27"/>
      <c r="Z87" s="27"/>
      <c r="AA87" s="27"/>
      <c r="AB87" s="27"/>
      <c r="AC87" s="27"/>
      <c r="AD87" s="27"/>
      <c r="AE87" s="27"/>
      <c r="AF87" s="27"/>
      <c r="AG87" s="27"/>
      <c r="AH87" s="27"/>
      <c r="AI87" s="27"/>
      <c r="AJ87" s="27"/>
      <c r="AK87" s="175"/>
    </row>
    <row r="88" spans="1:37" x14ac:dyDescent="0.25">
      <c r="A88" t="s">
        <v>9372</v>
      </c>
      <c r="C88" t="s">
        <v>9373</v>
      </c>
      <c r="D88" t="s">
        <v>2700</v>
      </c>
      <c r="E88" t="s">
        <v>1345</v>
      </c>
      <c r="F88" t="s">
        <v>5095</v>
      </c>
      <c r="G88" s="104">
        <v>46148.682638888888</v>
      </c>
      <c r="H88">
        <v>446.76499999999999</v>
      </c>
      <c r="I88" t="s">
        <v>4728</v>
      </c>
      <c r="J88" t="s">
        <v>42</v>
      </c>
      <c r="K88" t="s">
        <v>6619</v>
      </c>
      <c r="L88">
        <v>1</v>
      </c>
      <c r="M88" t="s">
        <v>69</v>
      </c>
      <c r="N88" t="s">
        <v>10677</v>
      </c>
      <c r="R88" s="190" t="str" cm="1">
        <f t="array" ref="R88">_xlfn.LET(_xlpm.Raw, TRIM(E88),_xlpm.Names,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Jessica Adger</v>
      </c>
      <c r="T88" s="184"/>
      <c r="U88" s="130" t="str">
        <f t="shared" si="3"/>
        <v>—</v>
      </c>
      <c r="V88" s="27">
        <f t="shared" si="4"/>
        <v>9883</v>
      </c>
      <c r="W88" s="27" t="str" cm="1">
        <f t="array" ref="W88">IFERROR(_xlfn.TEXTJOIN(", ", TRUE, _xlfn._xlws.FILTER($L$2:$L$10000*10, $E$2:$E$10000=TRIM(SUBSTITUTE(TRIM(T88),"0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88" s="27" t="e" cm="1" vm="1">
        <f t="array" aca="1" ref="X88" ca="1">IFERROR(_xlfn.TOROW(_xlfn.HSTACK(_xlfn._xlws.FILTER($N$2:$N$10000,($E$2:$E$10000 = TRIM(SUBSTITUTE(TRIM(T88),"0 ",""))) *(VALUE($L$2:$L$10000)*10 &lt; 6)),_xlfn._xlws.FILTER(VALUE($L$2:$L$10000)*10,($E$2:$E$10000 = TRIM(SUBSTITUTE(TRIM(T88),"0 ",""))) *(VALUE($L$2:$L$10000)*10 &lt; 6)))),"None")</f>
        <v>#VALUE!</v>
      </c>
      <c r="Y88" s="27"/>
      <c r="Z88" s="27"/>
      <c r="AA88" s="27"/>
      <c r="AB88" s="27"/>
      <c r="AC88" s="27"/>
      <c r="AD88" s="27"/>
      <c r="AE88" s="27"/>
      <c r="AF88" s="27"/>
      <c r="AG88" s="27"/>
      <c r="AH88" s="27"/>
      <c r="AI88" s="27"/>
      <c r="AJ88" s="27"/>
      <c r="AK88" s="175"/>
    </row>
    <row r="89" spans="1:37" x14ac:dyDescent="0.25">
      <c r="A89" t="s">
        <v>9372</v>
      </c>
      <c r="C89" t="s">
        <v>9373</v>
      </c>
      <c r="D89" t="s">
        <v>2700</v>
      </c>
      <c r="E89" t="s">
        <v>1416</v>
      </c>
      <c r="F89" t="s">
        <v>4763</v>
      </c>
      <c r="G89" s="104">
        <v>46148.685416666667</v>
      </c>
      <c r="H89">
        <v>912.94100000000003</v>
      </c>
      <c r="I89" t="s">
        <v>4728</v>
      </c>
      <c r="J89" t="s">
        <v>4790</v>
      </c>
      <c r="K89" t="s">
        <v>9402</v>
      </c>
      <c r="L89">
        <v>1</v>
      </c>
      <c r="M89" t="s">
        <v>69</v>
      </c>
      <c r="N89" t="s">
        <v>10678</v>
      </c>
      <c r="R89" s="190" t="str" cm="1">
        <f t="array" ref="R89">_xlfn.LET(_xlpm.Raw, TRIM(E89),_xlpm.Names,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Jordan Vaughn</v>
      </c>
      <c r="T89" s="184"/>
      <c r="U89" s="130" t="str">
        <f t="shared" si="3"/>
        <v>—</v>
      </c>
      <c r="V89" s="27">
        <f t="shared" si="4"/>
        <v>9883</v>
      </c>
      <c r="W89" s="27" t="str" cm="1">
        <f t="array" ref="W89">IFERROR(_xlfn.TEXTJOIN(", ", TRUE, _xlfn._xlws.FILTER($L$2:$L$10000*10, $E$2:$E$10000=TRIM(SUBSTITUTE(TRIM(T89),"0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89" s="27" t="e" cm="1" vm="1">
        <f t="array" aca="1" ref="X89" ca="1">IFERROR(_xlfn.TOROW(_xlfn.HSTACK(_xlfn._xlws.FILTER($N$2:$N$10000,($E$2:$E$10000 = TRIM(SUBSTITUTE(TRIM(T89),"0 ",""))) *(VALUE($L$2:$L$10000)*10 &lt; 6)),_xlfn._xlws.FILTER(VALUE($L$2:$L$10000)*10,($E$2:$E$10000 = TRIM(SUBSTITUTE(TRIM(T89),"0 ",""))) *(VALUE($L$2:$L$10000)*10 &lt; 6)))),"None")</f>
        <v>#VALUE!</v>
      </c>
      <c r="Y89" s="27"/>
      <c r="Z89" s="27"/>
      <c r="AA89" s="27"/>
      <c r="AB89" s="27"/>
      <c r="AC89" s="27"/>
      <c r="AD89" s="27"/>
      <c r="AE89" s="27"/>
      <c r="AF89" s="27"/>
      <c r="AG89" s="27"/>
      <c r="AH89" s="27"/>
      <c r="AI89" s="27"/>
      <c r="AJ89" s="27"/>
      <c r="AK89" s="175"/>
    </row>
    <row r="90" spans="1:37" x14ac:dyDescent="0.25">
      <c r="A90" t="s">
        <v>9372</v>
      </c>
      <c r="C90" t="s">
        <v>9373</v>
      </c>
      <c r="D90" t="s">
        <v>2700</v>
      </c>
      <c r="E90" t="s">
        <v>929</v>
      </c>
      <c r="F90" t="s">
        <v>6564</v>
      </c>
      <c r="G90" s="104">
        <v>46148.686805555553</v>
      </c>
      <c r="H90">
        <v>794.49900000000002</v>
      </c>
      <c r="I90" t="s">
        <v>4728</v>
      </c>
      <c r="J90" t="s">
        <v>42</v>
      </c>
      <c r="K90" t="s">
        <v>6619</v>
      </c>
      <c r="L90">
        <v>1</v>
      </c>
      <c r="M90" t="s">
        <v>69</v>
      </c>
      <c r="N90" t="s">
        <v>10679</v>
      </c>
      <c r="R90" s="190" t="str" cm="1">
        <f t="array" ref="R90">_xlfn.LET(_xlpm.Raw, TRIM(E90),_xlpm.Names,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Edgar Rosario</v>
      </c>
      <c r="T90" s="184"/>
      <c r="U90" s="130" t="str">
        <f t="shared" si="3"/>
        <v>—</v>
      </c>
      <c r="V90" s="27">
        <f t="shared" si="4"/>
        <v>9883</v>
      </c>
      <c r="W90" s="27" t="str" cm="1">
        <f t="array" ref="W90">IFERROR(_xlfn.TEXTJOIN(", ", TRUE, _xlfn._xlws.FILTER($L$2:$L$10000*10, $E$2:$E$10000=TRIM(SUBSTITUTE(TRIM(T90),"0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90" s="27" t="e" cm="1" vm="1">
        <f t="array" aca="1" ref="X90" ca="1">IFERROR(_xlfn.TOROW(_xlfn.HSTACK(_xlfn._xlws.FILTER($N$2:$N$10000,($E$2:$E$10000 = TRIM(SUBSTITUTE(TRIM(T90),"0 ",""))) *(VALUE($L$2:$L$10000)*10 &lt; 6)),_xlfn._xlws.FILTER(VALUE($L$2:$L$10000)*10,($E$2:$E$10000 = TRIM(SUBSTITUTE(TRIM(T90),"0 ",""))) *(VALUE($L$2:$L$10000)*10 &lt; 6)))),"None")</f>
        <v>#VALUE!</v>
      </c>
      <c r="Y90" s="27"/>
      <c r="Z90" s="27"/>
      <c r="AA90" s="27"/>
      <c r="AB90" s="27"/>
      <c r="AC90" s="27"/>
      <c r="AD90" s="27"/>
      <c r="AE90" s="27"/>
      <c r="AF90" s="27"/>
      <c r="AG90" s="27"/>
      <c r="AH90" s="27"/>
      <c r="AI90" s="27"/>
      <c r="AJ90" s="27"/>
      <c r="AK90" s="175"/>
    </row>
    <row r="91" spans="1:37" x14ac:dyDescent="0.25">
      <c r="A91" t="s">
        <v>9372</v>
      </c>
      <c r="C91" t="s">
        <v>9373</v>
      </c>
      <c r="D91" t="s">
        <v>2700</v>
      </c>
      <c r="E91" t="s">
        <v>438</v>
      </c>
      <c r="F91" t="s">
        <v>6874</v>
      </c>
      <c r="G91" s="104">
        <v>46148.699305555558</v>
      </c>
      <c r="H91">
        <v>259.78699999999998</v>
      </c>
      <c r="I91" t="s">
        <v>4728</v>
      </c>
      <c r="J91" t="s">
        <v>4790</v>
      </c>
      <c r="K91" t="s">
        <v>9524</v>
      </c>
      <c r="L91">
        <v>1</v>
      </c>
      <c r="M91" t="s">
        <v>69</v>
      </c>
      <c r="N91" t="s">
        <v>10680</v>
      </c>
      <c r="R91" s="190" t="str" cm="1">
        <f t="array" ref="R91">_xlfn.LET(_xlpm.Raw, TRIM(E91),_xlpm.Names,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Arnold Parker</v>
      </c>
      <c r="T91" s="184"/>
      <c r="U91" s="130" t="str">
        <f t="shared" si="3"/>
        <v>—</v>
      </c>
      <c r="V91" s="27">
        <f t="shared" si="4"/>
        <v>9883</v>
      </c>
      <c r="W91" s="27" t="str" cm="1">
        <f t="array" ref="W91">IFERROR(_xlfn.TEXTJOIN(", ", TRUE, _xlfn._xlws.FILTER($L$2:$L$10000*10, $E$2:$E$10000=TRIM(SUBSTITUTE(TRIM(T91),"0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91" s="27" t="e" cm="1" vm="1">
        <f t="array" aca="1" ref="X91" ca="1">IFERROR(_xlfn.TOROW(_xlfn.HSTACK(_xlfn._xlws.FILTER($N$2:$N$10000,($E$2:$E$10000 = TRIM(SUBSTITUTE(TRIM(T91),"0 ",""))) *(VALUE($L$2:$L$10000)*10 &lt; 6)),_xlfn._xlws.FILTER(VALUE($L$2:$L$10000)*10,($E$2:$E$10000 = TRIM(SUBSTITUTE(TRIM(T91),"0 ",""))) *(VALUE($L$2:$L$10000)*10 &lt; 6)))),"None")</f>
        <v>#VALUE!</v>
      </c>
      <c r="Y91" s="27"/>
      <c r="Z91" s="27"/>
      <c r="AA91" s="27"/>
      <c r="AB91" s="27"/>
      <c r="AC91" s="27"/>
      <c r="AD91" s="27"/>
      <c r="AE91" s="27"/>
      <c r="AF91" s="27"/>
      <c r="AG91" s="27"/>
      <c r="AH91" s="27"/>
      <c r="AI91" s="27"/>
      <c r="AJ91" s="27"/>
      <c r="AK91" s="175"/>
    </row>
    <row r="92" spans="1:37" x14ac:dyDescent="0.25">
      <c r="A92" t="s">
        <v>9372</v>
      </c>
      <c r="C92" t="s">
        <v>9373</v>
      </c>
      <c r="D92" t="s">
        <v>2700</v>
      </c>
      <c r="E92" t="s">
        <v>929</v>
      </c>
      <c r="F92" t="s">
        <v>6359</v>
      </c>
      <c r="G92" s="104">
        <v>46148.703472222223</v>
      </c>
      <c r="H92">
        <v>1176.807</v>
      </c>
      <c r="I92" t="s">
        <v>4728</v>
      </c>
      <c r="J92" t="s">
        <v>42</v>
      </c>
      <c r="K92" t="s">
        <v>6644</v>
      </c>
      <c r="L92">
        <v>1</v>
      </c>
      <c r="M92" t="s">
        <v>69</v>
      </c>
      <c r="N92" t="s">
        <v>10681</v>
      </c>
      <c r="R92" s="190" t="str" cm="1">
        <f t="array" ref="R92">_xlfn.LET(_xlpm.Raw, TRIM(E92),_xlpm.Names,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Edgar Rosario</v>
      </c>
      <c r="T92" s="184"/>
      <c r="U92" s="130" t="str">
        <f t="shared" si="3"/>
        <v>—</v>
      </c>
      <c r="V92" s="27">
        <f t="shared" si="4"/>
        <v>9883</v>
      </c>
      <c r="W92" s="27" t="str" cm="1">
        <f t="array" ref="W92">IFERROR(_xlfn.TEXTJOIN(", ", TRUE, _xlfn._xlws.FILTER($L$2:$L$10000*10, $E$2:$E$10000=TRIM(SUBSTITUTE(TRIM(T92),"0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92" s="27" t="e" cm="1" vm="1">
        <f t="array" aca="1" ref="X92" ca="1">IFERROR(_xlfn.TOROW(_xlfn.HSTACK(_xlfn._xlws.FILTER($N$2:$N$10000,($E$2:$E$10000 = TRIM(SUBSTITUTE(TRIM(T92),"0 ",""))) *(VALUE($L$2:$L$10000)*10 &lt; 6)),_xlfn._xlws.FILTER(VALUE($L$2:$L$10000)*10,($E$2:$E$10000 = TRIM(SUBSTITUTE(TRIM(T92),"0 ",""))) *(VALUE($L$2:$L$10000)*10 &lt; 6)))),"None")</f>
        <v>#VALUE!</v>
      </c>
      <c r="Y92" s="27"/>
      <c r="Z92" s="27"/>
      <c r="AA92" s="27"/>
      <c r="AB92" s="27"/>
      <c r="AC92" s="27"/>
      <c r="AD92" s="27"/>
      <c r="AE92" s="27"/>
      <c r="AF92" s="27"/>
      <c r="AG92" s="27"/>
      <c r="AH92" s="27"/>
      <c r="AI92" s="27"/>
      <c r="AJ92" s="27"/>
      <c r="AK92" s="175"/>
    </row>
    <row r="93" spans="1:37" x14ac:dyDescent="0.25">
      <c r="A93" t="s">
        <v>9372</v>
      </c>
      <c r="C93" t="s">
        <v>9373</v>
      </c>
      <c r="D93" t="s">
        <v>2700</v>
      </c>
      <c r="E93" t="s">
        <v>963</v>
      </c>
      <c r="F93" t="s">
        <v>5633</v>
      </c>
      <c r="G93" s="104">
        <v>46148.71597222222</v>
      </c>
      <c r="H93">
        <v>1151.7170000000001</v>
      </c>
      <c r="I93" t="s">
        <v>4728</v>
      </c>
      <c r="J93" t="s">
        <v>42</v>
      </c>
      <c r="K93" t="s">
        <v>4781</v>
      </c>
      <c r="L93">
        <v>1</v>
      </c>
      <c r="M93" t="s">
        <v>69</v>
      </c>
      <c r="N93" t="s">
        <v>10682</v>
      </c>
      <c r="R93" s="190" t="str" cm="1">
        <f t="array" ref="R93">_xlfn.LET(_xlpm.Raw, TRIM(E93),_xlpm.Names,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Elijah Reid</v>
      </c>
      <c r="T93" s="184"/>
      <c r="U93" s="130" t="str">
        <f t="shared" si="3"/>
        <v>—</v>
      </c>
      <c r="V93" s="27">
        <f t="shared" si="4"/>
        <v>9883</v>
      </c>
      <c r="W93" s="27" t="str" cm="1">
        <f t="array" ref="W93">IFERROR(_xlfn.TEXTJOIN(", ", TRUE, _xlfn._xlws.FILTER($L$2:$L$10000*10, $E$2:$E$10000=TRIM(SUBSTITUTE(TRIM(T93),"0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93" s="27" t="e" cm="1" vm="1">
        <f t="array" aca="1" ref="X93" ca="1">IFERROR(_xlfn.TOROW(_xlfn.HSTACK(_xlfn._xlws.FILTER($N$2:$N$10000,($E$2:$E$10000 = TRIM(SUBSTITUTE(TRIM(T93),"0 ",""))) *(VALUE($L$2:$L$10000)*10 &lt; 6)),_xlfn._xlws.FILTER(VALUE($L$2:$L$10000)*10,($E$2:$E$10000 = TRIM(SUBSTITUTE(TRIM(T93),"0 ",""))) *(VALUE($L$2:$L$10000)*10 &lt; 6)))),"None")</f>
        <v>#VALUE!</v>
      </c>
      <c r="Y93" s="27"/>
      <c r="Z93" s="27"/>
      <c r="AA93" s="27"/>
      <c r="AB93" s="27"/>
      <c r="AC93" s="27"/>
      <c r="AD93" s="27"/>
      <c r="AE93" s="27"/>
      <c r="AF93" s="27"/>
      <c r="AG93" s="27"/>
      <c r="AH93" s="27"/>
      <c r="AI93" s="27"/>
      <c r="AJ93" s="27"/>
      <c r="AK93" s="175"/>
    </row>
    <row r="94" spans="1:37" x14ac:dyDescent="0.25">
      <c r="A94" t="s">
        <v>9372</v>
      </c>
      <c r="C94" t="s">
        <v>9373</v>
      </c>
      <c r="D94" t="s">
        <v>2700</v>
      </c>
      <c r="E94" t="s">
        <v>634</v>
      </c>
      <c r="F94" t="s">
        <v>4858</v>
      </c>
      <c r="G94" s="104">
        <v>46148.718055555553</v>
      </c>
      <c r="H94">
        <v>663.86800000000005</v>
      </c>
      <c r="I94" t="s">
        <v>4728</v>
      </c>
      <c r="J94" t="s">
        <v>4790</v>
      </c>
      <c r="K94" t="s">
        <v>6632</v>
      </c>
      <c r="L94">
        <v>1</v>
      </c>
      <c r="M94" t="s">
        <v>69</v>
      </c>
      <c r="N94" t="s">
        <v>10683</v>
      </c>
      <c r="R94" s="190" t="str" cm="1">
        <f t="array" ref="R94">_xlfn.LET(_xlpm.Raw, TRIM(E94),_xlpm.Names,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Cassi Thomas</v>
      </c>
      <c r="T94" s="184"/>
      <c r="U94" s="130" t="str">
        <f t="shared" si="3"/>
        <v>—</v>
      </c>
      <c r="V94" s="27">
        <f t="shared" si="4"/>
        <v>9883</v>
      </c>
      <c r="W94" s="27" t="str" cm="1">
        <f t="array" ref="W94">IFERROR(_xlfn.TEXTJOIN(", ", TRUE, _xlfn._xlws.FILTER($L$2:$L$10000*10, $E$2:$E$10000=TRIM(SUBSTITUTE(TRIM(T94),"0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94" s="27" t="e" cm="1" vm="1">
        <f t="array" aca="1" ref="X94" ca="1">IFERROR(_xlfn.TOROW(_xlfn.HSTACK(_xlfn._xlws.FILTER($N$2:$N$10000,($E$2:$E$10000 = TRIM(SUBSTITUTE(TRIM(T94),"0 ",""))) *(VALUE($L$2:$L$10000)*10 &lt; 6)),_xlfn._xlws.FILTER(VALUE($L$2:$L$10000)*10,($E$2:$E$10000 = TRIM(SUBSTITUTE(TRIM(T94),"0 ",""))) *(VALUE($L$2:$L$10000)*10 &lt; 6)))),"None")</f>
        <v>#VALUE!</v>
      </c>
      <c r="Y94" s="27"/>
      <c r="Z94" s="27"/>
      <c r="AA94" s="27"/>
      <c r="AB94" s="27"/>
      <c r="AC94" s="27"/>
      <c r="AD94" s="27"/>
      <c r="AE94" s="27"/>
      <c r="AF94" s="27"/>
      <c r="AG94" s="27"/>
      <c r="AH94" s="27"/>
      <c r="AI94" s="27"/>
      <c r="AJ94" s="27"/>
      <c r="AK94" s="175"/>
    </row>
    <row r="95" spans="1:37" x14ac:dyDescent="0.25">
      <c r="A95" t="s">
        <v>9372</v>
      </c>
      <c r="C95" t="s">
        <v>9373</v>
      </c>
      <c r="D95" t="s">
        <v>2700</v>
      </c>
      <c r="E95" t="s">
        <v>2158</v>
      </c>
      <c r="F95" t="s">
        <v>4864</v>
      </c>
      <c r="G95" s="104">
        <v>46148.720833333333</v>
      </c>
      <c r="H95">
        <v>531.22299999999996</v>
      </c>
      <c r="I95" t="s">
        <v>4728</v>
      </c>
      <c r="J95" t="s">
        <v>42</v>
      </c>
      <c r="K95" t="s">
        <v>4781</v>
      </c>
      <c r="L95">
        <v>1</v>
      </c>
      <c r="M95" t="s">
        <v>4600</v>
      </c>
      <c r="N95" t="s">
        <v>10684</v>
      </c>
      <c r="R95" s="190" t="str" cm="1">
        <f t="array" ref="R95">_xlfn.LET(_xlpm.Raw, TRIM(E95),_xlpm.Names,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Raveen Kaur</v>
      </c>
      <c r="T95" s="184"/>
      <c r="U95" s="130" t="str">
        <f t="shared" si="3"/>
        <v>—</v>
      </c>
      <c r="V95" s="27">
        <f t="shared" si="4"/>
        <v>9883</v>
      </c>
      <c r="W95" s="27" t="str" cm="1">
        <f t="array" ref="W95">IFERROR(_xlfn.TEXTJOIN(", ", TRUE, _xlfn._xlws.FILTER($L$2:$L$10000*10, $E$2:$E$10000=TRIM(SUBSTITUTE(TRIM(T95),"0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95" s="27" t="e" cm="1" vm="1">
        <f t="array" aca="1" ref="X95" ca="1">IFERROR(_xlfn.TOROW(_xlfn.HSTACK(_xlfn._xlws.FILTER($N$2:$N$10000,($E$2:$E$10000 = TRIM(SUBSTITUTE(TRIM(T95),"0 ",""))) *(VALUE($L$2:$L$10000)*10 &lt; 6)),_xlfn._xlws.FILTER(VALUE($L$2:$L$10000)*10,($E$2:$E$10000 = TRIM(SUBSTITUTE(TRIM(T95),"0 ",""))) *(VALUE($L$2:$L$10000)*10 &lt; 6)))),"None")</f>
        <v>#VALUE!</v>
      </c>
      <c r="Y95" s="27"/>
      <c r="Z95" s="27"/>
      <c r="AA95" s="27"/>
      <c r="AB95" s="27"/>
      <c r="AC95" s="27"/>
      <c r="AD95" s="27"/>
      <c r="AE95" s="27"/>
      <c r="AF95" s="27"/>
      <c r="AG95" s="27"/>
      <c r="AH95" s="27"/>
      <c r="AI95" s="27"/>
      <c r="AJ95" s="27"/>
      <c r="AK95" s="175"/>
    </row>
    <row r="96" spans="1:37" x14ac:dyDescent="0.25">
      <c r="A96" t="s">
        <v>9372</v>
      </c>
      <c r="C96" t="s">
        <v>9373</v>
      </c>
      <c r="D96" t="s">
        <v>2700</v>
      </c>
      <c r="E96" t="s">
        <v>2487</v>
      </c>
      <c r="F96" t="s">
        <v>4783</v>
      </c>
      <c r="G96" s="104">
        <v>46148.728472222225</v>
      </c>
      <c r="H96">
        <v>824.70899999999995</v>
      </c>
      <c r="I96" t="s">
        <v>4728</v>
      </c>
      <c r="J96" t="s">
        <v>42</v>
      </c>
      <c r="K96" t="s">
        <v>6644</v>
      </c>
      <c r="L96">
        <v>1</v>
      </c>
      <c r="M96" t="s">
        <v>69</v>
      </c>
      <c r="N96" t="s">
        <v>10685</v>
      </c>
      <c r="R96" s="190" t="str" cm="1">
        <f t="array" ref="R96">_xlfn.LET(_xlpm.Raw, TRIM(E96),_xlpm.Names,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Teresa Alyson</v>
      </c>
      <c r="T96" s="184"/>
      <c r="U96" s="130" t="str">
        <f t="shared" si="3"/>
        <v>—</v>
      </c>
      <c r="V96" s="27">
        <f t="shared" si="4"/>
        <v>9883</v>
      </c>
      <c r="W96" s="27" t="str" cm="1">
        <f t="array" ref="W96">IFERROR(_xlfn.TEXTJOIN(", ", TRUE, _xlfn._xlws.FILTER($L$2:$L$10000*10, $E$2:$E$10000=TRIM(SUBSTITUTE(TRIM(T96),"0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96" s="27" t="e" cm="1" vm="1">
        <f t="array" aca="1" ref="X96" ca="1">IFERROR(_xlfn.TOROW(_xlfn.HSTACK(_xlfn._xlws.FILTER($N$2:$N$10000,($E$2:$E$10000 = TRIM(SUBSTITUTE(TRIM(T96),"0 ",""))) *(VALUE($L$2:$L$10000)*10 &lt; 6)),_xlfn._xlws.FILTER(VALUE($L$2:$L$10000)*10,($E$2:$E$10000 = TRIM(SUBSTITUTE(TRIM(T96),"0 ",""))) *(VALUE($L$2:$L$10000)*10 &lt; 6)))),"None")</f>
        <v>#VALUE!</v>
      </c>
      <c r="Y96" s="27"/>
      <c r="Z96" s="27"/>
      <c r="AA96" s="27"/>
      <c r="AB96" s="27"/>
      <c r="AC96" s="27"/>
      <c r="AD96" s="27"/>
      <c r="AE96" s="27"/>
      <c r="AF96" s="27"/>
      <c r="AG96" s="27"/>
      <c r="AH96" s="27"/>
      <c r="AI96" s="27"/>
      <c r="AJ96" s="27"/>
      <c r="AK96" s="175"/>
    </row>
    <row r="97" spans="1:37" x14ac:dyDescent="0.25">
      <c r="A97" t="s">
        <v>9372</v>
      </c>
      <c r="C97" t="s">
        <v>9373</v>
      </c>
      <c r="D97" t="s">
        <v>2700</v>
      </c>
      <c r="E97" t="s">
        <v>320</v>
      </c>
      <c r="F97" t="s">
        <v>4843</v>
      </c>
      <c r="G97" s="104">
        <v>46148.734722222223</v>
      </c>
      <c r="H97">
        <v>1306.306</v>
      </c>
      <c r="I97" t="s">
        <v>4728</v>
      </c>
      <c r="J97" t="s">
        <v>42</v>
      </c>
      <c r="K97" t="s">
        <v>9375</v>
      </c>
      <c r="L97">
        <v>0.9</v>
      </c>
      <c r="M97" t="s">
        <v>69</v>
      </c>
      <c r="N97" t="s">
        <v>10686</v>
      </c>
      <c r="R97" s="190" t="str" cm="1">
        <f t="array" ref="R97">_xlfn.LET(_xlpm.Raw, TRIM(E97),_xlpm.Names,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Amy Porter</v>
      </c>
      <c r="T97" s="184"/>
      <c r="U97" s="130" t="str">
        <f t="shared" si="3"/>
        <v>—</v>
      </c>
      <c r="V97" s="27">
        <f t="shared" si="4"/>
        <v>9883</v>
      </c>
      <c r="W97" s="27" t="str" cm="1">
        <f t="array" ref="W97">IFERROR(_xlfn.TEXTJOIN(", ", TRUE, _xlfn._xlws.FILTER($L$2:$L$10000*10, $E$2:$E$10000=TRIM(SUBSTITUTE(TRIM(T97),"0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97" s="27" t="e" cm="1" vm="1">
        <f t="array" aca="1" ref="X97" ca="1">IFERROR(_xlfn.TOROW(_xlfn.HSTACK(_xlfn._xlws.FILTER($N$2:$N$10000,($E$2:$E$10000 = TRIM(SUBSTITUTE(TRIM(T97),"0 ",""))) *(VALUE($L$2:$L$10000)*10 &lt; 6)),_xlfn._xlws.FILTER(VALUE($L$2:$L$10000)*10,($E$2:$E$10000 = TRIM(SUBSTITUTE(TRIM(T97),"0 ",""))) *(VALUE($L$2:$L$10000)*10 &lt; 6)))),"None")</f>
        <v>#VALUE!</v>
      </c>
      <c r="Y97" s="27"/>
      <c r="Z97" s="27"/>
      <c r="AA97" s="27"/>
      <c r="AB97" s="27"/>
      <c r="AC97" s="27"/>
      <c r="AD97" s="27"/>
      <c r="AE97" s="27"/>
      <c r="AF97" s="27"/>
      <c r="AG97" s="27"/>
      <c r="AH97" s="27"/>
      <c r="AI97" s="27"/>
      <c r="AJ97" s="27"/>
      <c r="AK97" s="175"/>
    </row>
    <row r="98" spans="1:37" x14ac:dyDescent="0.25">
      <c r="A98" t="s">
        <v>9372</v>
      </c>
      <c r="C98" t="s">
        <v>9373</v>
      </c>
      <c r="D98" t="s">
        <v>2700</v>
      </c>
      <c r="E98" t="s">
        <v>10687</v>
      </c>
      <c r="F98" t="s">
        <v>4932</v>
      </c>
      <c r="G98" s="104">
        <v>46148.738194444442</v>
      </c>
      <c r="H98">
        <v>2467.3829999999998</v>
      </c>
      <c r="I98" t="s">
        <v>4728</v>
      </c>
      <c r="J98" t="s">
        <v>9522</v>
      </c>
      <c r="K98" t="s">
        <v>6296</v>
      </c>
      <c r="L98">
        <v>1</v>
      </c>
      <c r="M98" t="s">
        <v>4600</v>
      </c>
      <c r="N98" t="s">
        <v>10688</v>
      </c>
      <c r="R98" s="190" t="str" cm="1">
        <f t="array" ref="R98">_xlfn.LET(_xlpm.Raw, TRIM(E98),_xlpm.Names,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Trevor Berry</v>
      </c>
      <c r="T98" s="184"/>
      <c r="U98" s="130" t="str">
        <f t="shared" si="3"/>
        <v>—</v>
      </c>
      <c r="V98" s="27">
        <f t="shared" si="4"/>
        <v>9883</v>
      </c>
      <c r="W98" s="27" t="str" cm="1">
        <f t="array" ref="W98">IFERROR(_xlfn.TEXTJOIN(", ", TRUE, _xlfn._xlws.FILTER($L$2:$L$10000*10, $E$2:$E$10000=TRIM(SUBSTITUTE(TRIM(T98),"0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98" s="27" t="e" cm="1" vm="1">
        <f t="array" aca="1" ref="X98" ca="1">IFERROR(_xlfn.TOROW(_xlfn.HSTACK(_xlfn._xlws.FILTER($N$2:$N$10000,($E$2:$E$10000 = TRIM(SUBSTITUTE(TRIM(T98),"0 ",""))) *(VALUE($L$2:$L$10000)*10 &lt; 6)),_xlfn._xlws.FILTER(VALUE($L$2:$L$10000)*10,($E$2:$E$10000 = TRIM(SUBSTITUTE(TRIM(T98),"0 ",""))) *(VALUE($L$2:$L$10000)*10 &lt; 6)))),"None")</f>
        <v>#VALUE!</v>
      </c>
      <c r="Y98" s="27"/>
      <c r="Z98" s="27"/>
      <c r="AA98" s="27"/>
      <c r="AB98" s="27"/>
      <c r="AC98" s="27"/>
      <c r="AD98" s="27"/>
      <c r="AE98" s="27"/>
      <c r="AF98" s="27"/>
      <c r="AG98" s="27"/>
      <c r="AH98" s="27"/>
      <c r="AI98" s="27"/>
      <c r="AJ98" s="27"/>
      <c r="AK98" s="175"/>
    </row>
    <row r="99" spans="1:37" x14ac:dyDescent="0.25">
      <c r="A99" t="s">
        <v>9372</v>
      </c>
      <c r="C99" t="s">
        <v>9373</v>
      </c>
      <c r="D99" t="s">
        <v>2700</v>
      </c>
      <c r="E99" t="s">
        <v>10689</v>
      </c>
      <c r="F99" t="s">
        <v>4733</v>
      </c>
      <c r="G99" s="104">
        <v>46148.738888888889</v>
      </c>
      <c r="H99">
        <v>674.08100000000002</v>
      </c>
      <c r="I99" t="s">
        <v>4728</v>
      </c>
      <c r="J99" t="s">
        <v>10690</v>
      </c>
      <c r="K99" t="s">
        <v>7227</v>
      </c>
      <c r="L99">
        <v>0.9</v>
      </c>
      <c r="M99" t="s">
        <v>69</v>
      </c>
      <c r="N99" t="s">
        <v>10691</v>
      </c>
      <c r="R99" s="190" t="str" cm="1">
        <f t="array" ref="R99">_xlfn.LET(_xlpm.Raw, TRIM(E99),_xlpm.Names,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Destiny Rich</v>
      </c>
      <c r="T99" s="184"/>
      <c r="U99" s="130" t="str">
        <f t="shared" si="3"/>
        <v>—</v>
      </c>
      <c r="V99" s="27">
        <f t="shared" si="4"/>
        <v>9883</v>
      </c>
      <c r="W99" s="27" t="str" cm="1">
        <f t="array" ref="W99">IFERROR(_xlfn.TEXTJOIN(", ", TRUE, _xlfn._xlws.FILTER($L$2:$L$10000*10, $E$2:$E$10000=TRIM(SUBSTITUTE(TRIM(T99),"0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99" s="27" t="e" cm="1" vm="1">
        <f t="array" aca="1" ref="X99" ca="1">IFERROR(_xlfn.TOROW(_xlfn.HSTACK(_xlfn._xlws.FILTER($N$2:$N$10000,($E$2:$E$10000 = TRIM(SUBSTITUTE(TRIM(T99),"0 ",""))) *(VALUE($L$2:$L$10000)*10 &lt; 6)),_xlfn._xlws.FILTER(VALUE($L$2:$L$10000)*10,($E$2:$E$10000 = TRIM(SUBSTITUTE(TRIM(T99),"0 ",""))) *(VALUE($L$2:$L$10000)*10 &lt; 6)))),"None")</f>
        <v>#VALUE!</v>
      </c>
      <c r="Y99" s="27"/>
      <c r="Z99" s="27"/>
      <c r="AA99" s="27"/>
      <c r="AB99" s="27"/>
      <c r="AC99" s="27"/>
      <c r="AD99" s="27"/>
      <c r="AE99" s="27"/>
      <c r="AF99" s="27"/>
      <c r="AG99" s="27"/>
      <c r="AH99" s="27"/>
      <c r="AI99" s="27"/>
      <c r="AJ99" s="27"/>
      <c r="AK99" s="175"/>
    </row>
    <row r="100" spans="1:37" x14ac:dyDescent="0.25">
      <c r="A100" t="s">
        <v>9372</v>
      </c>
      <c r="C100" t="s">
        <v>9373</v>
      </c>
      <c r="D100" t="s">
        <v>2700</v>
      </c>
      <c r="E100" t="s">
        <v>2158</v>
      </c>
      <c r="F100" t="s">
        <v>4982</v>
      </c>
      <c r="G100" s="104">
        <v>46148.740277777775</v>
      </c>
      <c r="H100">
        <v>1010.456</v>
      </c>
      <c r="I100" t="s">
        <v>4728</v>
      </c>
      <c r="J100" t="s">
        <v>42</v>
      </c>
      <c r="K100" t="s">
        <v>9375</v>
      </c>
      <c r="L100">
        <v>1</v>
      </c>
      <c r="M100" t="s">
        <v>69</v>
      </c>
      <c r="N100" t="s">
        <v>10692</v>
      </c>
      <c r="R100" s="190" t="str" cm="1">
        <f t="array" ref="R100">_xlfn.LET(_xlpm.Raw, TRIM(E100),_xlpm.Names,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Raveen Kaur</v>
      </c>
      <c r="T100" s="184"/>
      <c r="U100" s="130" t="str">
        <f t="shared" si="3"/>
        <v>—</v>
      </c>
      <c r="V100" s="27">
        <f t="shared" si="4"/>
        <v>9883</v>
      </c>
      <c r="W100" s="27" t="str" cm="1">
        <f t="array" ref="W100">IFERROR(_xlfn.TEXTJOIN(", ", TRUE, _xlfn._xlws.FILTER($L$2:$L$10000*10, $E$2:$E$10000=TRIM(SUBSTITUTE(TRIM(T100),"0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00" s="27" t="e" cm="1" vm="1">
        <f t="array" aca="1" ref="X100" ca="1">IFERROR(_xlfn.TOROW(_xlfn.HSTACK(_xlfn._xlws.FILTER($N$2:$N$10000,($E$2:$E$10000 = TRIM(SUBSTITUTE(TRIM(T100),"0 ",""))) *(VALUE($L$2:$L$10000)*10 &lt; 6)),_xlfn._xlws.FILTER(VALUE($L$2:$L$10000)*10,($E$2:$E$10000 = TRIM(SUBSTITUTE(TRIM(T100),"0 ",""))) *(VALUE($L$2:$L$10000)*10 &lt; 6)))),"None")</f>
        <v>#VALUE!</v>
      </c>
      <c r="Y100" s="27"/>
      <c r="Z100" s="27"/>
      <c r="AA100" s="27"/>
      <c r="AB100" s="27"/>
      <c r="AC100" s="27"/>
      <c r="AD100" s="27"/>
      <c r="AE100" s="27"/>
      <c r="AF100" s="27"/>
      <c r="AG100" s="27"/>
      <c r="AH100" s="27"/>
      <c r="AI100" s="27"/>
      <c r="AJ100" s="27"/>
      <c r="AK100" s="175"/>
    </row>
    <row r="101" spans="1:37" x14ac:dyDescent="0.25">
      <c r="A101" t="s">
        <v>9372</v>
      </c>
      <c r="C101" t="s">
        <v>9373</v>
      </c>
      <c r="D101" t="s">
        <v>2700</v>
      </c>
      <c r="E101" t="s">
        <v>187</v>
      </c>
      <c r="F101" t="s">
        <v>4776</v>
      </c>
      <c r="G101" s="104">
        <v>46148.745833333334</v>
      </c>
      <c r="H101">
        <v>1381.252</v>
      </c>
      <c r="I101" t="s">
        <v>4728</v>
      </c>
      <c r="J101" t="s">
        <v>42</v>
      </c>
      <c r="K101" t="s">
        <v>9400</v>
      </c>
      <c r="L101">
        <v>1</v>
      </c>
      <c r="M101" t="s">
        <v>69</v>
      </c>
      <c r="N101" t="s">
        <v>10693</v>
      </c>
      <c r="R101" s="190" t="str" cm="1">
        <f t="array" ref="R101">_xlfn.LET(_xlpm.Raw, TRIM(E101),_xlpm.Names,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Abinash Sritharan</v>
      </c>
      <c r="T101" s="184"/>
      <c r="U101" s="130" t="str">
        <f t="shared" si="3"/>
        <v>—</v>
      </c>
      <c r="V101" s="27">
        <f t="shared" si="4"/>
        <v>9883</v>
      </c>
      <c r="W101" s="27" t="str" cm="1">
        <f t="array" ref="W101">IFERROR(_xlfn.TEXTJOIN(", ", TRUE, _xlfn._xlws.FILTER($L$2:$L$10000*10, $E$2:$E$10000=TRIM(SUBSTITUTE(TRIM(T101),"0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01" s="27" t="e" cm="1" vm="1">
        <f t="array" aca="1" ref="X101" ca="1">IFERROR(_xlfn.TOROW(_xlfn.HSTACK(_xlfn._xlws.FILTER($N$2:$N$10000,($E$2:$E$10000 = TRIM(SUBSTITUTE(TRIM(T101),"0 ",""))) *(VALUE($L$2:$L$10000)*10 &lt; 6)),_xlfn._xlws.FILTER(VALUE($L$2:$L$10000)*10,($E$2:$E$10000 = TRIM(SUBSTITUTE(TRIM(T101),"0 ",""))) *(VALUE($L$2:$L$10000)*10 &lt; 6)))),"None")</f>
        <v>#VALUE!</v>
      </c>
      <c r="Y101" s="27"/>
      <c r="Z101" s="27"/>
      <c r="AA101" s="27"/>
      <c r="AB101" s="27"/>
      <c r="AC101" s="27"/>
      <c r="AD101" s="27"/>
      <c r="AE101" s="27"/>
      <c r="AF101" s="27"/>
      <c r="AG101" s="27"/>
      <c r="AH101" s="27"/>
      <c r="AI101" s="27"/>
      <c r="AJ101" s="27"/>
      <c r="AK101" s="175"/>
    </row>
    <row r="102" spans="1:37" x14ac:dyDescent="0.25">
      <c r="A102" t="s">
        <v>9372</v>
      </c>
      <c r="C102" t="s">
        <v>9373</v>
      </c>
      <c r="D102" t="s">
        <v>2700</v>
      </c>
      <c r="E102" t="s">
        <v>2487</v>
      </c>
      <c r="F102" t="s">
        <v>7321</v>
      </c>
      <c r="G102" s="104">
        <v>46148.746527777781</v>
      </c>
      <c r="H102">
        <v>978.36300000000006</v>
      </c>
      <c r="I102" t="s">
        <v>4728</v>
      </c>
      <c r="J102" t="s">
        <v>42</v>
      </c>
      <c r="K102" t="s">
        <v>6619</v>
      </c>
      <c r="L102">
        <v>0.9</v>
      </c>
      <c r="M102" t="s">
        <v>69</v>
      </c>
      <c r="N102" t="s">
        <v>10694</v>
      </c>
      <c r="R102" s="190" t="str" cm="1">
        <f t="array" ref="R102">_xlfn.LET(_xlpm.Raw, TRIM(E102),_xlpm.Names,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Teresa Alyson</v>
      </c>
      <c r="T102" s="184"/>
      <c r="U102" s="130" t="str">
        <f t="shared" si="3"/>
        <v>—</v>
      </c>
      <c r="V102" s="27">
        <f t="shared" si="4"/>
        <v>9883</v>
      </c>
      <c r="W102" s="27" t="str" cm="1">
        <f t="array" ref="W102">IFERROR(_xlfn.TEXTJOIN(", ", TRUE, _xlfn._xlws.FILTER($L$2:$L$10000*10, $E$2:$E$10000=TRIM(SUBSTITUTE(TRIM(T102),"0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02" s="27" t="e" cm="1" vm="1">
        <f t="array" aca="1" ref="X102" ca="1">IFERROR(_xlfn.TOROW(_xlfn.HSTACK(_xlfn._xlws.FILTER($N$2:$N$10000,($E$2:$E$10000 = TRIM(SUBSTITUTE(TRIM(T102),"0 ",""))) *(VALUE($L$2:$L$10000)*10 &lt; 6)),_xlfn._xlws.FILTER(VALUE($L$2:$L$10000)*10,($E$2:$E$10000 = TRIM(SUBSTITUTE(TRIM(T102),"0 ",""))) *(VALUE($L$2:$L$10000)*10 &lt; 6)))),"None")</f>
        <v>#VALUE!</v>
      </c>
      <c r="Y102" s="27"/>
      <c r="Z102" s="27"/>
      <c r="AA102" s="27"/>
      <c r="AB102" s="27"/>
      <c r="AC102" s="27"/>
      <c r="AD102" s="27"/>
      <c r="AE102" s="27"/>
      <c r="AF102" s="27"/>
      <c r="AG102" s="27"/>
      <c r="AH102" s="27"/>
      <c r="AI102" s="27"/>
      <c r="AJ102" s="27"/>
      <c r="AK102" s="175"/>
    </row>
    <row r="103" spans="1:37" x14ac:dyDescent="0.25">
      <c r="A103" t="s">
        <v>9372</v>
      </c>
      <c r="C103" t="s">
        <v>9373</v>
      </c>
      <c r="D103" t="s">
        <v>2700</v>
      </c>
      <c r="E103" t="s">
        <v>2397</v>
      </c>
      <c r="F103" t="s">
        <v>5923</v>
      </c>
      <c r="G103" s="104">
        <v>46148.74722222222</v>
      </c>
      <c r="H103">
        <v>81.619</v>
      </c>
      <c r="I103" t="s">
        <v>4728</v>
      </c>
      <c r="J103" t="s">
        <v>42</v>
      </c>
      <c r="K103" t="s">
        <v>4781</v>
      </c>
      <c r="L103">
        <v>0.6</v>
      </c>
      <c r="M103" t="s">
        <v>69</v>
      </c>
      <c r="N103" t="s">
        <v>10695</v>
      </c>
      <c r="R103" s="190" t="str" cm="1">
        <f t="array" ref="R103">_xlfn.LET(_xlpm.Raw, TRIM(E103),_xlpm.Names,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Sonia Munachiso</v>
      </c>
      <c r="T103" s="184"/>
      <c r="U103" s="130" t="str">
        <f t="shared" si="3"/>
        <v>—</v>
      </c>
      <c r="V103" s="27">
        <f t="shared" si="4"/>
        <v>9883</v>
      </c>
      <c r="W103" s="27" t="str" cm="1">
        <f t="array" ref="W103">IFERROR(_xlfn.TEXTJOIN(", ", TRUE, _xlfn._xlws.FILTER($L$2:$L$10000*10, $E$2:$E$10000=TRIM(SUBSTITUTE(TRIM(T103),"0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03" s="27" t="e" cm="1" vm="1">
        <f t="array" aca="1" ref="X103" ca="1">IFERROR(_xlfn.TOROW(_xlfn.HSTACK(_xlfn._xlws.FILTER($N$2:$N$10000,($E$2:$E$10000 = TRIM(SUBSTITUTE(TRIM(T103),"0 ",""))) *(VALUE($L$2:$L$10000)*10 &lt; 6)),_xlfn._xlws.FILTER(VALUE($L$2:$L$10000)*10,($E$2:$E$10000 = TRIM(SUBSTITUTE(TRIM(T103),"0 ",""))) *(VALUE($L$2:$L$10000)*10 &lt; 6)))),"None")</f>
        <v>#VALUE!</v>
      </c>
      <c r="Y103" s="27"/>
      <c r="Z103" s="27"/>
      <c r="AA103" s="27"/>
      <c r="AB103" s="27"/>
      <c r="AC103" s="27"/>
      <c r="AD103" s="27"/>
      <c r="AE103" s="27"/>
      <c r="AF103" s="27"/>
      <c r="AG103" s="27"/>
      <c r="AH103" s="27"/>
      <c r="AI103" s="27"/>
      <c r="AJ103" s="27"/>
      <c r="AK103" s="175"/>
    </row>
    <row r="104" spans="1:37" x14ac:dyDescent="0.25">
      <c r="A104" t="s">
        <v>9372</v>
      </c>
      <c r="C104" t="s">
        <v>9373</v>
      </c>
      <c r="D104" t="s">
        <v>2700</v>
      </c>
      <c r="E104" t="s">
        <v>371</v>
      </c>
      <c r="F104" t="s">
        <v>4782</v>
      </c>
      <c r="G104" s="104">
        <v>46148.747916666667</v>
      </c>
      <c r="H104">
        <v>517.85900000000004</v>
      </c>
      <c r="I104" t="s">
        <v>4728</v>
      </c>
      <c r="J104" t="s">
        <v>42</v>
      </c>
      <c r="K104" t="s">
        <v>6619</v>
      </c>
      <c r="L104">
        <v>0.2</v>
      </c>
      <c r="M104" t="s">
        <v>69</v>
      </c>
      <c r="N104" t="s">
        <v>10696</v>
      </c>
      <c r="R104" s="190" t="str" cm="1">
        <f t="array" ref="R104">_xlfn.LET(_xlpm.Raw, TRIM(E104),_xlpm.Names,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Angel Scarbrough</v>
      </c>
      <c r="T104" s="184"/>
      <c r="U104" s="130" t="str">
        <f t="shared" si="3"/>
        <v>—</v>
      </c>
      <c r="V104" s="27">
        <f t="shared" si="4"/>
        <v>9883</v>
      </c>
      <c r="W104" s="27" t="str" cm="1">
        <f t="array" ref="W104">IFERROR(_xlfn.TEXTJOIN(", ", TRUE, _xlfn._xlws.FILTER($L$2:$L$10000*10, $E$2:$E$10000=TRIM(SUBSTITUTE(TRIM(T104),"0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04" s="27" t="e" cm="1" vm="1">
        <f t="array" aca="1" ref="X104" ca="1">IFERROR(_xlfn.TOROW(_xlfn.HSTACK(_xlfn._xlws.FILTER($N$2:$N$10000,($E$2:$E$10000 = TRIM(SUBSTITUTE(TRIM(T104),"0 ",""))) *(VALUE($L$2:$L$10000)*10 &lt; 6)),_xlfn._xlws.FILTER(VALUE($L$2:$L$10000)*10,($E$2:$E$10000 = TRIM(SUBSTITUTE(TRIM(T104),"0 ",""))) *(VALUE($L$2:$L$10000)*10 &lt; 6)))),"None")</f>
        <v>#VALUE!</v>
      </c>
      <c r="Y104" s="27"/>
      <c r="Z104" s="27"/>
      <c r="AA104" s="27"/>
      <c r="AB104" s="27"/>
      <c r="AC104" s="27"/>
      <c r="AD104" s="27"/>
      <c r="AE104" s="27"/>
      <c r="AF104" s="27"/>
      <c r="AG104" s="27"/>
      <c r="AH104" s="27"/>
      <c r="AI104" s="27"/>
      <c r="AJ104" s="27"/>
      <c r="AK104" s="175"/>
    </row>
    <row r="105" spans="1:37" x14ac:dyDescent="0.25">
      <c r="A105" t="s">
        <v>9372</v>
      </c>
      <c r="C105" t="s">
        <v>9373</v>
      </c>
      <c r="D105" t="s">
        <v>2700</v>
      </c>
      <c r="E105" t="s">
        <v>2487</v>
      </c>
      <c r="F105" t="s">
        <v>4891</v>
      </c>
      <c r="G105" s="104">
        <v>46148.767361111109</v>
      </c>
      <c r="H105">
        <v>433.18900000000002</v>
      </c>
      <c r="I105" t="s">
        <v>4728</v>
      </c>
      <c r="J105" t="s">
        <v>42</v>
      </c>
      <c r="K105" t="s">
        <v>6619</v>
      </c>
      <c r="L105">
        <v>1</v>
      </c>
      <c r="M105" t="s">
        <v>69</v>
      </c>
      <c r="N105" t="s">
        <v>10697</v>
      </c>
      <c r="R105" s="190" t="str" cm="1">
        <f t="array" ref="R105">_xlfn.LET(_xlpm.Raw, TRIM(E105),_xlpm.Names,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Teresa Alyson</v>
      </c>
      <c r="T105" s="184"/>
      <c r="U105" s="130" t="str">
        <f t="shared" si="3"/>
        <v>—</v>
      </c>
      <c r="V105" s="27">
        <f t="shared" si="4"/>
        <v>9883</v>
      </c>
      <c r="W105" s="27" t="str" cm="1">
        <f t="array" ref="W105">IFERROR(_xlfn.TEXTJOIN(", ", TRUE, _xlfn._xlws.FILTER($L$2:$L$10000*10, $E$2:$E$10000=TRIM(SUBSTITUTE(TRIM(T105),"0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05" s="27" t="e" cm="1" vm="1">
        <f t="array" aca="1" ref="X105" ca="1">IFERROR(_xlfn.TOROW(_xlfn.HSTACK(_xlfn._xlws.FILTER($N$2:$N$10000,($E$2:$E$10000 = TRIM(SUBSTITUTE(TRIM(T105),"0 ",""))) *(VALUE($L$2:$L$10000)*10 &lt; 6)),_xlfn._xlws.FILTER(VALUE($L$2:$L$10000)*10,($E$2:$E$10000 = TRIM(SUBSTITUTE(TRIM(T105),"0 ",""))) *(VALUE($L$2:$L$10000)*10 &lt; 6)))),"None")</f>
        <v>#VALUE!</v>
      </c>
      <c r="Y105" s="27"/>
      <c r="Z105" s="27"/>
      <c r="AA105" s="27"/>
      <c r="AB105" s="27"/>
      <c r="AC105" s="27"/>
      <c r="AD105" s="27"/>
      <c r="AE105" s="27"/>
      <c r="AF105" s="27"/>
      <c r="AG105" s="27"/>
      <c r="AH105" s="27"/>
      <c r="AI105" s="27"/>
      <c r="AJ105" s="27"/>
      <c r="AK105" s="175"/>
    </row>
    <row r="106" spans="1:37" x14ac:dyDescent="0.25">
      <c r="A106" t="s">
        <v>9372</v>
      </c>
      <c r="C106" t="s">
        <v>9373</v>
      </c>
      <c r="D106" t="s">
        <v>2700</v>
      </c>
      <c r="E106" t="s">
        <v>692</v>
      </c>
      <c r="F106" t="s">
        <v>6257</v>
      </c>
      <c r="G106" s="104">
        <v>46148.768055555556</v>
      </c>
      <c r="H106">
        <v>377.15800000000002</v>
      </c>
      <c r="I106" t="s">
        <v>4728</v>
      </c>
      <c r="J106" t="s">
        <v>4787</v>
      </c>
      <c r="K106" t="s">
        <v>6677</v>
      </c>
      <c r="L106">
        <v>1</v>
      </c>
      <c r="M106" t="s">
        <v>69</v>
      </c>
      <c r="N106" t="s">
        <v>10698</v>
      </c>
      <c r="R106" s="190" t="str" cm="1">
        <f t="array" ref="R106">_xlfn.LET(_xlpm.Raw, TRIM(E106),_xlpm.Names,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Christopher O'Flynn</v>
      </c>
      <c r="T106" s="184"/>
      <c r="U106" s="130" t="str">
        <f t="shared" si="3"/>
        <v>—</v>
      </c>
      <c r="V106" s="27">
        <f t="shared" si="4"/>
        <v>9883</v>
      </c>
      <c r="W106" s="27" t="str" cm="1">
        <f t="array" ref="W106">IFERROR(_xlfn.TEXTJOIN(", ", TRUE, _xlfn._xlws.FILTER($L$2:$L$10000*10, $E$2:$E$10000=TRIM(SUBSTITUTE(TRIM(T106),"0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06" s="27" t="e" cm="1" vm="1">
        <f t="array" aca="1" ref="X106" ca="1">IFERROR(_xlfn.TOROW(_xlfn.HSTACK(_xlfn._xlws.FILTER($N$2:$N$10000,($E$2:$E$10000 = TRIM(SUBSTITUTE(TRIM(T106),"0 ",""))) *(VALUE($L$2:$L$10000)*10 &lt; 6)),_xlfn._xlws.FILTER(VALUE($L$2:$L$10000)*10,($E$2:$E$10000 = TRIM(SUBSTITUTE(TRIM(T106),"0 ",""))) *(VALUE($L$2:$L$10000)*10 &lt; 6)))),"None")</f>
        <v>#VALUE!</v>
      </c>
      <c r="Y106" s="27"/>
      <c r="Z106" s="27"/>
      <c r="AA106" s="27"/>
      <c r="AB106" s="27"/>
      <c r="AC106" s="27"/>
      <c r="AD106" s="27"/>
      <c r="AE106" s="27"/>
      <c r="AF106" s="27"/>
      <c r="AG106" s="27"/>
      <c r="AH106" s="27"/>
      <c r="AI106" s="27"/>
      <c r="AJ106" s="27"/>
      <c r="AK106" s="175"/>
    </row>
    <row r="107" spans="1:37" x14ac:dyDescent="0.25">
      <c r="A107" t="s">
        <v>9372</v>
      </c>
      <c r="C107" t="s">
        <v>9373</v>
      </c>
      <c r="D107" t="s">
        <v>2700</v>
      </c>
      <c r="E107" t="s">
        <v>10699</v>
      </c>
      <c r="F107" t="s">
        <v>5001</v>
      </c>
      <c r="G107" s="104">
        <v>46148.777777777781</v>
      </c>
      <c r="H107">
        <v>732.81700000000001</v>
      </c>
      <c r="I107" t="s">
        <v>4728</v>
      </c>
      <c r="J107" t="s">
        <v>9522</v>
      </c>
      <c r="K107" t="s">
        <v>4941</v>
      </c>
      <c r="L107">
        <v>1</v>
      </c>
      <c r="M107" t="s">
        <v>4600</v>
      </c>
      <c r="N107" t="s">
        <v>10700</v>
      </c>
      <c r="R107" s="190" t="str" cm="1">
        <f t="array" ref="R107">_xlfn.LET(_xlpm.Raw, TRIM(E107),_xlpm.Names,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Trevor Berry</v>
      </c>
      <c r="T107" s="184"/>
      <c r="U107" s="130" t="str">
        <f t="shared" si="3"/>
        <v>—</v>
      </c>
      <c r="V107" s="27">
        <f t="shared" si="4"/>
        <v>9883</v>
      </c>
      <c r="W107" s="27" t="str" cm="1">
        <f t="array" ref="W107">IFERROR(_xlfn.TEXTJOIN(", ", TRUE, _xlfn._xlws.FILTER($L$2:$L$10000*10, $E$2:$E$10000=TRIM(SUBSTITUTE(TRIM(T107),"0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07" s="27" t="e" cm="1" vm="1">
        <f t="array" aca="1" ref="X107" ca="1">IFERROR(_xlfn.TOROW(_xlfn.HSTACK(_xlfn._xlws.FILTER($N$2:$N$10000,($E$2:$E$10000 = TRIM(SUBSTITUTE(TRIM(T107),"0 ",""))) *(VALUE($L$2:$L$10000)*10 &lt; 6)),_xlfn._xlws.FILTER(VALUE($L$2:$L$10000)*10,($E$2:$E$10000 = TRIM(SUBSTITUTE(TRIM(T107),"0 ",""))) *(VALUE($L$2:$L$10000)*10 &lt; 6)))),"None")</f>
        <v>#VALUE!</v>
      </c>
      <c r="Y107" s="27"/>
      <c r="Z107" s="27"/>
      <c r="AA107" s="27"/>
      <c r="AB107" s="27"/>
      <c r="AC107" s="27"/>
      <c r="AD107" s="27"/>
      <c r="AE107" s="27"/>
      <c r="AF107" s="27"/>
      <c r="AG107" s="27"/>
      <c r="AH107" s="27"/>
      <c r="AI107" s="27"/>
      <c r="AJ107" s="27"/>
      <c r="AK107" s="175"/>
    </row>
    <row r="108" spans="1:37" x14ac:dyDescent="0.25">
      <c r="A108" t="s">
        <v>9372</v>
      </c>
      <c r="C108" t="s">
        <v>9373</v>
      </c>
      <c r="D108" t="s">
        <v>2700</v>
      </c>
      <c r="E108" t="s">
        <v>1100</v>
      </c>
      <c r="F108" t="s">
        <v>4930</v>
      </c>
      <c r="G108" s="104">
        <v>46148.790277777778</v>
      </c>
      <c r="H108">
        <v>233.953</v>
      </c>
      <c r="I108" t="s">
        <v>4728</v>
      </c>
      <c r="J108" t="s">
        <v>4790</v>
      </c>
      <c r="K108" t="s">
        <v>9400</v>
      </c>
      <c r="L108">
        <v>1</v>
      </c>
      <c r="M108" t="s">
        <v>69</v>
      </c>
      <c r="N108" t="s">
        <v>10701</v>
      </c>
      <c r="R108" s="190" t="str" cm="1">
        <f t="array" ref="R108">_xlfn.LET(_xlpm.Raw, TRIM(E108),_xlpm.Names,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George Bender</v>
      </c>
      <c r="T108" s="184"/>
      <c r="U108" s="130" t="str">
        <f t="shared" si="3"/>
        <v>—</v>
      </c>
      <c r="V108" s="27">
        <f t="shared" si="4"/>
        <v>9883</v>
      </c>
      <c r="W108" s="27" t="str" cm="1">
        <f t="array" ref="W108">IFERROR(_xlfn.TEXTJOIN(", ", TRUE, _xlfn._xlws.FILTER($L$2:$L$10000*10, $E$2:$E$10000=TRIM(SUBSTITUTE(TRIM(T108),"0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08" s="27" t="e" cm="1" vm="1">
        <f t="array" aca="1" ref="X108" ca="1">IFERROR(_xlfn.TOROW(_xlfn.HSTACK(_xlfn._xlws.FILTER($N$2:$N$10000,($E$2:$E$10000 = TRIM(SUBSTITUTE(TRIM(T108),"0 ",""))) *(VALUE($L$2:$L$10000)*10 &lt; 6)),_xlfn._xlws.FILTER(VALUE($L$2:$L$10000)*10,($E$2:$E$10000 = TRIM(SUBSTITUTE(TRIM(T108),"0 ",""))) *(VALUE($L$2:$L$10000)*10 &lt; 6)))),"None")</f>
        <v>#VALUE!</v>
      </c>
      <c r="Y108" s="27"/>
      <c r="Z108" s="27"/>
      <c r="AA108" s="27"/>
      <c r="AB108" s="27"/>
      <c r="AC108" s="27"/>
      <c r="AD108" s="27"/>
      <c r="AE108" s="27"/>
      <c r="AF108" s="27"/>
      <c r="AG108" s="27"/>
      <c r="AH108" s="27"/>
      <c r="AI108" s="27"/>
      <c r="AJ108" s="27"/>
      <c r="AK108" s="175"/>
    </row>
    <row r="109" spans="1:37" x14ac:dyDescent="0.25">
      <c r="A109" t="s">
        <v>9372</v>
      </c>
      <c r="C109" t="s">
        <v>9373</v>
      </c>
      <c r="D109" t="s">
        <v>2700</v>
      </c>
      <c r="E109" t="s">
        <v>2086</v>
      </c>
      <c r="F109" t="s">
        <v>5237</v>
      </c>
      <c r="G109" s="104">
        <v>46148.79791666667</v>
      </c>
      <c r="H109">
        <v>926.89</v>
      </c>
      <c r="I109" t="s">
        <v>4728</v>
      </c>
      <c r="J109" t="s">
        <v>42</v>
      </c>
      <c r="K109" t="s">
        <v>6619</v>
      </c>
      <c r="L109">
        <v>1</v>
      </c>
      <c r="M109" t="s">
        <v>69</v>
      </c>
      <c r="N109" t="s">
        <v>10702</v>
      </c>
      <c r="R109" s="190" t="str" cm="1">
        <f t="array" ref="R109">_xlfn.LET(_xlpm.Raw, TRIM(E109),_xlpm.Names,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Pamela Dandridge</v>
      </c>
      <c r="T109" s="184"/>
      <c r="U109" s="130" t="str">
        <f t="shared" si="3"/>
        <v>—</v>
      </c>
      <c r="V109" s="27">
        <f t="shared" si="4"/>
        <v>9883</v>
      </c>
      <c r="W109" s="27" t="str" cm="1">
        <f t="array" ref="W109">IFERROR(_xlfn.TEXTJOIN(", ", TRUE, _xlfn._xlws.FILTER($L$2:$L$10000*10, $E$2:$E$10000=TRIM(SUBSTITUTE(TRIM(T109),"0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09" s="27" t="e" cm="1" vm="1">
        <f t="array" aca="1" ref="X109" ca="1">IFERROR(_xlfn.TOROW(_xlfn.HSTACK(_xlfn._xlws.FILTER($N$2:$N$10000,($E$2:$E$10000 = TRIM(SUBSTITUTE(TRIM(T109),"0 ",""))) *(VALUE($L$2:$L$10000)*10 &lt; 6)),_xlfn._xlws.FILTER(VALUE($L$2:$L$10000)*10,($E$2:$E$10000 = TRIM(SUBSTITUTE(TRIM(T109),"0 ",""))) *(VALUE($L$2:$L$10000)*10 &lt; 6)))),"None")</f>
        <v>#VALUE!</v>
      </c>
      <c r="Y109" s="27"/>
      <c r="Z109" s="27"/>
      <c r="AA109" s="27"/>
      <c r="AB109" s="27"/>
      <c r="AC109" s="27"/>
      <c r="AD109" s="27"/>
      <c r="AE109" s="27"/>
      <c r="AF109" s="27"/>
      <c r="AG109" s="27"/>
      <c r="AH109" s="27"/>
      <c r="AI109" s="27"/>
      <c r="AJ109" s="27"/>
      <c r="AK109" s="175"/>
    </row>
    <row r="110" spans="1:37" x14ac:dyDescent="0.25">
      <c r="A110" t="s">
        <v>9372</v>
      </c>
      <c r="C110" t="s">
        <v>9373</v>
      </c>
      <c r="D110" t="s">
        <v>2700</v>
      </c>
      <c r="E110" t="s">
        <v>2397</v>
      </c>
      <c r="F110" t="s">
        <v>10703</v>
      </c>
      <c r="G110" s="104">
        <v>46148.800000000003</v>
      </c>
      <c r="H110">
        <v>211.05199999999999</v>
      </c>
      <c r="I110" t="s">
        <v>4728</v>
      </c>
      <c r="J110" t="s">
        <v>42</v>
      </c>
      <c r="K110" t="s">
        <v>4781</v>
      </c>
      <c r="L110">
        <v>1</v>
      </c>
      <c r="M110" t="s">
        <v>69</v>
      </c>
      <c r="N110" t="s">
        <v>10704</v>
      </c>
      <c r="R110" s="190" t="str" cm="1">
        <f t="array" ref="R110">_xlfn.LET(_xlpm.Raw, TRIM(E110),_xlpm.Names,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Sonia Munachiso</v>
      </c>
      <c r="T110" s="184"/>
      <c r="U110" s="130" t="str">
        <f t="shared" si="3"/>
        <v>—</v>
      </c>
      <c r="V110" s="27">
        <f t="shared" si="4"/>
        <v>9883</v>
      </c>
      <c r="W110" s="27" t="str" cm="1">
        <f t="array" ref="W110">IFERROR(_xlfn.TEXTJOIN(", ", TRUE, _xlfn._xlws.FILTER($L$2:$L$10000*10, $E$2:$E$10000=TRIM(SUBSTITUTE(TRIM(T110),"0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10" s="27" t="e" cm="1" vm="1">
        <f t="array" aca="1" ref="X110" ca="1">IFERROR(_xlfn.TOROW(_xlfn.HSTACK(_xlfn._xlws.FILTER($N$2:$N$10000,($E$2:$E$10000 = TRIM(SUBSTITUTE(TRIM(T110),"0 ",""))) *(VALUE($L$2:$L$10000)*10 &lt; 6)),_xlfn._xlws.FILTER(VALUE($L$2:$L$10000)*10,($E$2:$E$10000 = TRIM(SUBSTITUTE(TRIM(T110),"0 ",""))) *(VALUE($L$2:$L$10000)*10 &lt; 6)))),"None")</f>
        <v>#VALUE!</v>
      </c>
      <c r="Y110" s="27"/>
      <c r="Z110" s="27"/>
      <c r="AA110" s="27"/>
      <c r="AB110" s="27"/>
      <c r="AC110" s="27"/>
      <c r="AD110" s="27"/>
      <c r="AE110" s="27"/>
      <c r="AF110" s="27"/>
      <c r="AG110" s="27"/>
      <c r="AH110" s="27"/>
      <c r="AI110" s="27"/>
      <c r="AJ110" s="27"/>
      <c r="AK110" s="175"/>
    </row>
    <row r="111" spans="1:37" x14ac:dyDescent="0.25">
      <c r="A111" t="s">
        <v>9372</v>
      </c>
      <c r="C111" t="s">
        <v>9373</v>
      </c>
      <c r="D111" t="s">
        <v>2700</v>
      </c>
      <c r="E111" t="s">
        <v>2069</v>
      </c>
      <c r="F111" t="s">
        <v>4733</v>
      </c>
      <c r="G111" s="104">
        <v>46148.800694444442</v>
      </c>
      <c r="H111">
        <v>1403.502</v>
      </c>
      <c r="I111" t="s">
        <v>4728</v>
      </c>
      <c r="J111" t="s">
        <v>42</v>
      </c>
      <c r="K111" t="s">
        <v>9375</v>
      </c>
      <c r="L111">
        <v>1</v>
      </c>
      <c r="M111" t="s">
        <v>69</v>
      </c>
      <c r="N111" t="s">
        <v>10705</v>
      </c>
      <c r="R111" s="190" t="str" cm="1">
        <f t="array" ref="R111">_xlfn.LET(_xlpm.Raw, TRIM(E111),_xlpm.Names,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Owen Smith</v>
      </c>
      <c r="T111" s="184"/>
      <c r="U111" s="130" t="str">
        <f t="shared" si="3"/>
        <v>—</v>
      </c>
      <c r="V111" s="27">
        <f t="shared" si="4"/>
        <v>9883</v>
      </c>
      <c r="W111" s="27" t="str" cm="1">
        <f t="array" ref="W111">IFERROR(_xlfn.TEXTJOIN(", ", TRUE, _xlfn._xlws.FILTER($L$2:$L$10000*10, $E$2:$E$10000=TRIM(SUBSTITUTE(TRIM(T111),"0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11" s="27" t="e" cm="1" vm="1">
        <f t="array" aca="1" ref="X111" ca="1">IFERROR(_xlfn.TOROW(_xlfn.HSTACK(_xlfn._xlws.FILTER($N$2:$N$10000,($E$2:$E$10000 = TRIM(SUBSTITUTE(TRIM(T111),"0 ",""))) *(VALUE($L$2:$L$10000)*10 &lt; 6)),_xlfn._xlws.FILTER(VALUE($L$2:$L$10000)*10,($E$2:$E$10000 = TRIM(SUBSTITUTE(TRIM(T111),"0 ",""))) *(VALUE($L$2:$L$10000)*10 &lt; 6)))),"None")</f>
        <v>#VALUE!</v>
      </c>
      <c r="Y111" s="27"/>
      <c r="Z111" s="27"/>
      <c r="AA111" s="27"/>
      <c r="AB111" s="27"/>
      <c r="AC111" s="27"/>
      <c r="AD111" s="27"/>
      <c r="AE111" s="27"/>
      <c r="AF111" s="27"/>
      <c r="AG111" s="27"/>
      <c r="AH111" s="27"/>
      <c r="AI111" s="27"/>
      <c r="AJ111" s="27"/>
      <c r="AK111" s="175"/>
    </row>
    <row r="112" spans="1:37" x14ac:dyDescent="0.25">
      <c r="A112" t="s">
        <v>9372</v>
      </c>
      <c r="C112" t="s">
        <v>9373</v>
      </c>
      <c r="D112" t="s">
        <v>2700</v>
      </c>
      <c r="E112" t="s">
        <v>10706</v>
      </c>
      <c r="F112" t="s">
        <v>10707</v>
      </c>
      <c r="G112" s="104">
        <v>46148.800694444442</v>
      </c>
      <c r="H112">
        <v>991.36500000000001</v>
      </c>
      <c r="I112" t="s">
        <v>4728</v>
      </c>
      <c r="J112" t="s">
        <v>42</v>
      </c>
      <c r="K112" t="s">
        <v>6677</v>
      </c>
      <c r="L112">
        <v>1</v>
      </c>
      <c r="M112" t="s">
        <v>69</v>
      </c>
      <c r="N112" t="s">
        <v>10708</v>
      </c>
      <c r="R112" s="190" t="str" cm="1">
        <f t="array" ref="R112">_xlfn.LET(_xlpm.Raw, TRIM(E112),_xlpm.Names,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Kevin Rogers</v>
      </c>
      <c r="T112" s="184"/>
      <c r="U112" s="130" t="str">
        <f t="shared" si="3"/>
        <v>—</v>
      </c>
      <c r="V112" s="27">
        <f t="shared" si="4"/>
        <v>9883</v>
      </c>
      <c r="W112" s="27" t="str" cm="1">
        <f t="array" ref="W112">IFERROR(_xlfn.TEXTJOIN(", ", TRUE, _xlfn._xlws.FILTER($L$2:$L$10000*10, $E$2:$E$10000=TRIM(SUBSTITUTE(TRIM(T112),"0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12" s="27" t="e" cm="1" vm="1">
        <f t="array" aca="1" ref="X112" ca="1">IFERROR(_xlfn.TOROW(_xlfn.HSTACK(_xlfn._xlws.FILTER($N$2:$N$10000,($E$2:$E$10000 = TRIM(SUBSTITUTE(TRIM(T112),"0 ",""))) *(VALUE($L$2:$L$10000)*10 &lt; 6)),_xlfn._xlws.FILTER(VALUE($L$2:$L$10000)*10,($E$2:$E$10000 = TRIM(SUBSTITUTE(TRIM(T112),"0 ",""))) *(VALUE($L$2:$L$10000)*10 &lt; 6)))),"None")</f>
        <v>#VALUE!</v>
      </c>
      <c r="Y112" s="27"/>
      <c r="Z112" s="27"/>
      <c r="AA112" s="27"/>
      <c r="AB112" s="27"/>
      <c r="AC112" s="27"/>
      <c r="AD112" s="27"/>
      <c r="AE112" s="27"/>
      <c r="AF112" s="27"/>
      <c r="AG112" s="27"/>
      <c r="AH112" s="27"/>
      <c r="AI112" s="27"/>
      <c r="AJ112" s="27"/>
      <c r="AK112" s="175"/>
    </row>
    <row r="113" spans="1:37" x14ac:dyDescent="0.25">
      <c r="A113" t="s">
        <v>9372</v>
      </c>
      <c r="C113" t="s">
        <v>9373</v>
      </c>
      <c r="D113" t="s">
        <v>2700</v>
      </c>
      <c r="E113" t="s">
        <v>422</v>
      </c>
      <c r="F113" t="s">
        <v>6035</v>
      </c>
      <c r="G113" s="104">
        <v>46148.802777777775</v>
      </c>
      <c r="H113">
        <v>1481.6110000000001</v>
      </c>
      <c r="I113" t="s">
        <v>4728</v>
      </c>
      <c r="J113" t="s">
        <v>42</v>
      </c>
      <c r="K113" t="s">
        <v>4781</v>
      </c>
      <c r="L113">
        <v>1</v>
      </c>
      <c r="M113" t="s">
        <v>69</v>
      </c>
      <c r="N113" t="s">
        <v>10709</v>
      </c>
      <c r="R113" s="190" t="str" cm="1">
        <f t="array" ref="R113">_xlfn.LET(_xlpm.Raw, TRIM(E113),_xlpm.Names,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Arieanna Young</v>
      </c>
      <c r="T113" s="184"/>
      <c r="U113" s="130" t="str">
        <f t="shared" si="3"/>
        <v>—</v>
      </c>
      <c r="V113" s="27">
        <f t="shared" si="4"/>
        <v>9883</v>
      </c>
      <c r="W113" s="27" t="str" cm="1">
        <f t="array" ref="W113">IFERROR(_xlfn.TEXTJOIN(", ", TRUE, _xlfn._xlws.FILTER($L$2:$L$10000*10, $E$2:$E$10000=TRIM(SUBSTITUTE(TRIM(T113),"0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13" s="27" t="e" cm="1" vm="1">
        <f t="array" aca="1" ref="X113" ca="1">IFERROR(_xlfn.TOROW(_xlfn.HSTACK(_xlfn._xlws.FILTER($N$2:$N$10000,($E$2:$E$10000 = TRIM(SUBSTITUTE(TRIM(T113),"0 ",""))) *(VALUE($L$2:$L$10000)*10 &lt; 6)),_xlfn._xlws.FILTER(VALUE($L$2:$L$10000)*10,($E$2:$E$10000 = TRIM(SUBSTITUTE(TRIM(T113),"0 ",""))) *(VALUE($L$2:$L$10000)*10 &lt; 6)))),"None")</f>
        <v>#VALUE!</v>
      </c>
      <c r="Y113" s="27"/>
      <c r="Z113" s="27"/>
      <c r="AA113" s="27"/>
      <c r="AB113" s="27"/>
      <c r="AC113" s="27"/>
      <c r="AD113" s="27"/>
      <c r="AE113" s="27"/>
      <c r="AF113" s="27"/>
      <c r="AG113" s="27"/>
      <c r="AH113" s="27"/>
      <c r="AI113" s="27"/>
      <c r="AJ113" s="27"/>
      <c r="AK113" s="175"/>
    </row>
    <row r="114" spans="1:37" x14ac:dyDescent="0.25">
      <c r="A114" t="s">
        <v>9372</v>
      </c>
      <c r="C114" t="s">
        <v>9373</v>
      </c>
      <c r="D114" t="s">
        <v>2700</v>
      </c>
      <c r="E114" t="s">
        <v>2397</v>
      </c>
      <c r="F114" t="s">
        <v>4774</v>
      </c>
      <c r="G114" s="104">
        <v>46148.806250000001</v>
      </c>
      <c r="H114">
        <v>231.55699999999999</v>
      </c>
      <c r="I114" t="s">
        <v>4728</v>
      </c>
      <c r="J114" t="s">
        <v>42</v>
      </c>
      <c r="K114" t="s">
        <v>4781</v>
      </c>
      <c r="L114">
        <v>0.2</v>
      </c>
      <c r="M114" t="s">
        <v>69</v>
      </c>
      <c r="N114" t="s">
        <v>10710</v>
      </c>
      <c r="R114" s="190" t="str" cm="1">
        <f t="array" ref="R114">_xlfn.LET(_xlpm.Raw, TRIM(E114),_xlpm.Names,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Sonia Munachiso</v>
      </c>
      <c r="T114" s="184"/>
      <c r="U114" s="130" t="str">
        <f t="shared" si="3"/>
        <v>—</v>
      </c>
      <c r="V114" s="27">
        <f t="shared" si="4"/>
        <v>9883</v>
      </c>
      <c r="W114" s="27" t="str" cm="1">
        <f t="array" ref="W114">IFERROR(_xlfn.TEXTJOIN(", ", TRUE, _xlfn._xlws.FILTER($L$2:$L$10000*10, $E$2:$E$10000=TRIM(SUBSTITUTE(TRIM(T114),"0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14" s="27" t="e" cm="1" vm="1">
        <f t="array" aca="1" ref="X114" ca="1">IFERROR(_xlfn.TOROW(_xlfn.HSTACK(_xlfn._xlws.FILTER($N$2:$N$10000,($E$2:$E$10000 = TRIM(SUBSTITUTE(TRIM(T114),"0 ",""))) *(VALUE($L$2:$L$10000)*10 &lt; 6)),_xlfn._xlws.FILTER(VALUE($L$2:$L$10000)*10,($E$2:$E$10000 = TRIM(SUBSTITUTE(TRIM(T114),"0 ",""))) *(VALUE($L$2:$L$10000)*10 &lt; 6)))),"None")</f>
        <v>#VALUE!</v>
      </c>
      <c r="Y114" s="27"/>
      <c r="Z114" s="27"/>
      <c r="AA114" s="27"/>
      <c r="AB114" s="27"/>
      <c r="AC114" s="27"/>
      <c r="AD114" s="27"/>
      <c r="AE114" s="27"/>
      <c r="AF114" s="27"/>
      <c r="AG114" s="27"/>
      <c r="AH114" s="27"/>
      <c r="AI114" s="27"/>
      <c r="AJ114" s="27"/>
      <c r="AK114" s="175"/>
    </row>
    <row r="115" spans="1:37" x14ac:dyDescent="0.25">
      <c r="A115" t="s">
        <v>9372</v>
      </c>
      <c r="C115" t="s">
        <v>9373</v>
      </c>
      <c r="D115" t="s">
        <v>2700</v>
      </c>
      <c r="E115" t="s">
        <v>1898</v>
      </c>
      <c r="F115" t="s">
        <v>4774</v>
      </c>
      <c r="G115" s="104">
        <v>46148.809027777781</v>
      </c>
      <c r="H115">
        <v>2062.547</v>
      </c>
      <c r="I115" t="s">
        <v>4728</v>
      </c>
      <c r="J115" t="s">
        <v>42</v>
      </c>
      <c r="K115" t="s">
        <v>6644</v>
      </c>
      <c r="L115">
        <v>1</v>
      </c>
      <c r="M115" t="s">
        <v>69</v>
      </c>
      <c r="N115" t="s">
        <v>10711</v>
      </c>
      <c r="R115" s="190" t="str" cm="1">
        <f t="array" ref="R115">_xlfn.LET(_xlpm.Raw, TRIM(E115),_xlpm.Names,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Michael Thompson</v>
      </c>
      <c r="T115" s="184"/>
      <c r="U115" s="130" t="str">
        <f t="shared" si="3"/>
        <v>—</v>
      </c>
      <c r="V115" s="27">
        <f t="shared" si="4"/>
        <v>9883</v>
      </c>
      <c r="W115" s="27" t="str" cm="1">
        <f t="array" ref="W115">IFERROR(_xlfn.TEXTJOIN(", ", TRUE, _xlfn._xlws.FILTER($L$2:$L$10000*10, $E$2:$E$10000=TRIM(SUBSTITUTE(TRIM(T115),"0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15" s="27" t="e" cm="1" vm="1">
        <f t="array" aca="1" ref="X115" ca="1">IFERROR(_xlfn.TOROW(_xlfn.HSTACK(_xlfn._xlws.FILTER($N$2:$N$10000,($E$2:$E$10000 = TRIM(SUBSTITUTE(TRIM(T115),"0 ",""))) *(VALUE($L$2:$L$10000)*10 &lt; 6)),_xlfn._xlws.FILTER(VALUE($L$2:$L$10000)*10,($E$2:$E$10000 = TRIM(SUBSTITUTE(TRIM(T115),"0 ",""))) *(VALUE($L$2:$L$10000)*10 &lt; 6)))),"None")</f>
        <v>#VALUE!</v>
      </c>
      <c r="Y115" s="27"/>
      <c r="Z115" s="27"/>
      <c r="AA115" s="27"/>
      <c r="AB115" s="27"/>
      <c r="AC115" s="27"/>
      <c r="AD115" s="27"/>
      <c r="AE115" s="27"/>
      <c r="AF115" s="27"/>
      <c r="AG115" s="27"/>
      <c r="AH115" s="27"/>
      <c r="AI115" s="27"/>
      <c r="AJ115" s="27"/>
      <c r="AK115" s="175"/>
    </row>
    <row r="116" spans="1:37" x14ac:dyDescent="0.25">
      <c r="A116" t="s">
        <v>9372</v>
      </c>
      <c r="C116" t="s">
        <v>9373</v>
      </c>
      <c r="D116" t="s">
        <v>2700</v>
      </c>
      <c r="E116" t="s">
        <v>2069</v>
      </c>
      <c r="F116" t="s">
        <v>4925</v>
      </c>
      <c r="G116" s="104">
        <v>46148.813194444447</v>
      </c>
      <c r="H116">
        <v>1124.0899999999999</v>
      </c>
      <c r="I116" t="s">
        <v>4728</v>
      </c>
      <c r="J116" t="s">
        <v>42</v>
      </c>
      <c r="K116" t="s">
        <v>9400</v>
      </c>
      <c r="L116">
        <v>1</v>
      </c>
      <c r="M116" t="s">
        <v>69</v>
      </c>
      <c r="N116" t="s">
        <v>10712</v>
      </c>
      <c r="R116" s="190" t="str" cm="1">
        <f t="array" ref="R116">_xlfn.LET(_xlpm.Raw, TRIM(E116),_xlpm.Names,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Owen Smith</v>
      </c>
      <c r="T116" s="184"/>
      <c r="U116" s="130" t="str">
        <f t="shared" si="3"/>
        <v>—</v>
      </c>
      <c r="V116" s="27">
        <f t="shared" si="4"/>
        <v>9883</v>
      </c>
      <c r="W116" s="27" t="str" cm="1">
        <f t="array" ref="W116">IFERROR(_xlfn.TEXTJOIN(", ", TRUE, _xlfn._xlws.FILTER($L$2:$L$10000*10, $E$2:$E$10000=TRIM(SUBSTITUTE(TRIM(T116),"0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16" s="27" t="e" cm="1" vm="1">
        <f t="array" aca="1" ref="X116" ca="1">IFERROR(_xlfn.TOROW(_xlfn.HSTACK(_xlfn._xlws.FILTER($N$2:$N$10000,($E$2:$E$10000 = TRIM(SUBSTITUTE(TRIM(T116),"0 ",""))) *(VALUE($L$2:$L$10000)*10 &lt; 6)),_xlfn._xlws.FILTER(VALUE($L$2:$L$10000)*10,($E$2:$E$10000 = TRIM(SUBSTITUTE(TRIM(T116),"0 ",""))) *(VALUE($L$2:$L$10000)*10 &lt; 6)))),"None")</f>
        <v>#VALUE!</v>
      </c>
      <c r="Y116" s="27"/>
      <c r="Z116" s="27"/>
      <c r="AA116" s="27"/>
      <c r="AB116" s="27"/>
      <c r="AC116" s="27"/>
      <c r="AD116" s="27"/>
      <c r="AE116" s="27"/>
      <c r="AF116" s="27"/>
      <c r="AG116" s="27"/>
      <c r="AH116" s="27"/>
      <c r="AI116" s="27"/>
      <c r="AJ116" s="27"/>
      <c r="AK116" s="175"/>
    </row>
    <row r="117" spans="1:37" x14ac:dyDescent="0.25">
      <c r="A117" t="s">
        <v>9372</v>
      </c>
      <c r="C117" t="s">
        <v>9373</v>
      </c>
      <c r="D117" t="s">
        <v>2700</v>
      </c>
      <c r="E117" t="s">
        <v>2501</v>
      </c>
      <c r="F117" t="s">
        <v>4999</v>
      </c>
      <c r="G117" s="104">
        <v>46148.820833333331</v>
      </c>
      <c r="H117">
        <v>2495.3490000000002</v>
      </c>
      <c r="I117" t="s">
        <v>4728</v>
      </c>
      <c r="J117" t="s">
        <v>42</v>
      </c>
      <c r="K117" t="s">
        <v>6644</v>
      </c>
      <c r="L117">
        <v>0.8</v>
      </c>
      <c r="M117" t="s">
        <v>69</v>
      </c>
      <c r="N117" t="s">
        <v>10713</v>
      </c>
      <c r="R117" s="190" t="str" cm="1">
        <f t="array" ref="R117">_xlfn.LET(_xlpm.Raw, TRIM(E117),_xlpm.Names,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Thomas Launders</v>
      </c>
      <c r="T117" s="184"/>
      <c r="U117" s="130" t="str">
        <f t="shared" si="3"/>
        <v>—</v>
      </c>
      <c r="V117" s="27">
        <f t="shared" si="4"/>
        <v>9883</v>
      </c>
      <c r="W117" s="27" t="str" cm="1">
        <f t="array" ref="W117">IFERROR(_xlfn.TEXTJOIN(", ", TRUE, _xlfn._xlws.FILTER($L$2:$L$10000*10, $E$2:$E$10000=TRIM(SUBSTITUTE(TRIM(T117),"0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17" s="27" t="e" cm="1" vm="1">
        <f t="array" aca="1" ref="X117" ca="1">IFERROR(_xlfn.TOROW(_xlfn.HSTACK(_xlfn._xlws.FILTER($N$2:$N$10000,($E$2:$E$10000 = TRIM(SUBSTITUTE(TRIM(T117),"0 ",""))) *(VALUE($L$2:$L$10000)*10 &lt; 6)),_xlfn._xlws.FILTER(VALUE($L$2:$L$10000)*10,($E$2:$E$10000 = TRIM(SUBSTITUTE(TRIM(T117),"0 ",""))) *(VALUE($L$2:$L$10000)*10 &lt; 6)))),"None")</f>
        <v>#VALUE!</v>
      </c>
      <c r="Y117" s="27"/>
      <c r="Z117" s="27"/>
      <c r="AA117" s="27"/>
      <c r="AB117" s="27"/>
      <c r="AC117" s="27"/>
      <c r="AD117" s="27"/>
      <c r="AE117" s="27"/>
      <c r="AF117" s="27"/>
      <c r="AG117" s="27"/>
      <c r="AH117" s="27"/>
      <c r="AI117" s="27"/>
      <c r="AJ117" s="27"/>
      <c r="AK117" s="175"/>
    </row>
    <row r="118" spans="1:37" x14ac:dyDescent="0.25">
      <c r="R118" s="190" t="e" cm="1">
        <f t="array" ref="R118">_xlfn.LET(_xlpm.Raw, TRIM(E118),_xlpm.Names,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18" s="184"/>
      <c r="U118" s="130" t="str">
        <f t="shared" si="3"/>
        <v>—</v>
      </c>
      <c r="V118" s="27">
        <f t="shared" si="4"/>
        <v>9883</v>
      </c>
      <c r="W118" s="27" t="str" cm="1">
        <f t="array" ref="W118">IFERROR(_xlfn.TEXTJOIN(", ", TRUE, _xlfn._xlws.FILTER($L$2:$L$10000*10, $E$2:$E$10000=TRIM(SUBSTITUTE(TRIM(T118),"0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18" s="27" t="e" cm="1" vm="1">
        <f t="array" aca="1" ref="X118" ca="1">IFERROR(_xlfn.TOROW(_xlfn.HSTACK(_xlfn._xlws.FILTER($N$2:$N$10000,($E$2:$E$10000 = TRIM(SUBSTITUTE(TRIM(T118),"0 ",""))) *(VALUE($L$2:$L$10000)*10 &lt; 6)),_xlfn._xlws.FILTER(VALUE($L$2:$L$10000)*10,($E$2:$E$10000 = TRIM(SUBSTITUTE(TRIM(T118),"0 ",""))) *(VALUE($L$2:$L$10000)*10 &lt; 6)))),"None")</f>
        <v>#VALUE!</v>
      </c>
      <c r="Y118" s="27"/>
      <c r="Z118" s="27"/>
      <c r="AA118" s="27"/>
      <c r="AB118" s="27"/>
      <c r="AC118" s="27"/>
      <c r="AD118" s="27"/>
      <c r="AE118" s="27"/>
      <c r="AF118" s="27"/>
      <c r="AG118" s="27"/>
      <c r="AH118" s="27"/>
      <c r="AI118" s="27"/>
      <c r="AJ118" s="27"/>
      <c r="AK118" s="175"/>
    </row>
    <row r="119" spans="1:37" x14ac:dyDescent="0.25">
      <c r="R119" s="190" t="e" cm="1">
        <f t="array" ref="R119">_xlfn.LET(_xlpm.Raw, TRIM(E119),_xlpm.Names,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19" s="184"/>
      <c r="U119" s="130" t="str">
        <f t="shared" si="3"/>
        <v>—</v>
      </c>
      <c r="V119" s="27">
        <f t="shared" si="4"/>
        <v>9883</v>
      </c>
      <c r="W119" s="27" t="str" cm="1">
        <f t="array" ref="W119">IFERROR(_xlfn.TEXTJOIN(", ", TRUE, _xlfn._xlws.FILTER($L$2:$L$10000*10, $E$2:$E$10000=TRIM(SUBSTITUTE(TRIM(T119),"0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19" s="27" t="e" cm="1" vm="1">
        <f t="array" aca="1" ref="X119" ca="1">IFERROR(_xlfn.TOROW(_xlfn.HSTACK(_xlfn._xlws.FILTER($N$2:$N$10000,($E$2:$E$10000 = TRIM(SUBSTITUTE(TRIM(T119),"0 ",""))) *(VALUE($L$2:$L$10000)*10 &lt; 6)),_xlfn._xlws.FILTER(VALUE($L$2:$L$10000)*10,($E$2:$E$10000 = TRIM(SUBSTITUTE(TRIM(T119),"0 ",""))) *(VALUE($L$2:$L$10000)*10 &lt; 6)))),"None")</f>
        <v>#VALUE!</v>
      </c>
      <c r="Y119" s="27"/>
      <c r="Z119" s="27"/>
      <c r="AA119" s="27"/>
      <c r="AB119" s="27"/>
      <c r="AC119" s="27"/>
      <c r="AD119" s="27"/>
      <c r="AE119" s="27"/>
      <c r="AF119" s="27"/>
      <c r="AG119" s="27"/>
      <c r="AH119" s="27"/>
      <c r="AI119" s="27"/>
      <c r="AJ119" s="27"/>
      <c r="AK119" s="175"/>
    </row>
    <row r="120" spans="1:37" x14ac:dyDescent="0.25">
      <c r="R120" s="190" t="e" cm="1">
        <f t="array" ref="R120">_xlfn.LET(_xlpm.Raw, TRIM(E120),_xlpm.Names,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20" s="184"/>
      <c r="U120" s="130" t="str">
        <f t="shared" si="3"/>
        <v>—</v>
      </c>
      <c r="V120" s="27">
        <f t="shared" si="4"/>
        <v>9883</v>
      </c>
      <c r="W120" s="27" t="str" cm="1">
        <f t="array" ref="W120">IFERROR(_xlfn.TEXTJOIN(", ", TRUE, _xlfn._xlws.FILTER($L$2:$L$10000*10, $E$2:$E$10000=TRIM(SUBSTITUTE(TRIM(T120),"0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20" s="27" t="e" cm="1" vm="1">
        <f t="array" aca="1" ref="X120" ca="1">IFERROR(_xlfn.TOROW(_xlfn.HSTACK(_xlfn._xlws.FILTER($N$2:$N$10000,($E$2:$E$10000 = TRIM(SUBSTITUTE(TRIM(T120),"0 ",""))) *(VALUE($L$2:$L$10000)*10 &lt; 6)),_xlfn._xlws.FILTER(VALUE($L$2:$L$10000)*10,($E$2:$E$10000 = TRIM(SUBSTITUTE(TRIM(T120),"0 ",""))) *(VALUE($L$2:$L$10000)*10 &lt; 6)))),"None")</f>
        <v>#VALUE!</v>
      </c>
      <c r="Y120" s="27"/>
      <c r="Z120" s="27"/>
      <c r="AA120" s="27"/>
      <c r="AB120" s="27"/>
      <c r="AC120" s="27"/>
      <c r="AD120" s="27"/>
      <c r="AE120" s="27"/>
      <c r="AF120" s="27"/>
      <c r="AG120" s="27"/>
      <c r="AH120" s="27"/>
      <c r="AI120" s="27"/>
      <c r="AJ120" s="27"/>
      <c r="AK120" s="175"/>
    </row>
    <row r="121" spans="1:37" x14ac:dyDescent="0.25">
      <c r="R121" s="190" t="e" cm="1">
        <f t="array" ref="R121">_xlfn.LET(_xlpm.Raw, TRIM(E121),_xlpm.Names,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21" s="184"/>
      <c r="U121" s="130" t="str">
        <f t="shared" si="3"/>
        <v>—</v>
      </c>
      <c r="V121" s="27">
        <f t="shared" si="4"/>
        <v>9883</v>
      </c>
      <c r="W121" s="27" t="str" cm="1">
        <f t="array" ref="W121">IFERROR(_xlfn.TEXTJOIN(", ", TRUE, _xlfn._xlws.FILTER($L$2:$L$10000*10, $E$2:$E$10000=TRIM(SUBSTITUTE(TRIM(T121),"0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21" s="27" t="e" cm="1" vm="1">
        <f t="array" aca="1" ref="X121" ca="1">IFERROR(_xlfn.TOROW(_xlfn.HSTACK(_xlfn._xlws.FILTER($N$2:$N$10000,($E$2:$E$10000 = TRIM(SUBSTITUTE(TRIM(T121),"0 ",""))) *(VALUE($L$2:$L$10000)*10 &lt; 6)),_xlfn._xlws.FILTER(VALUE($L$2:$L$10000)*10,($E$2:$E$10000 = TRIM(SUBSTITUTE(TRIM(T121),"0 ",""))) *(VALUE($L$2:$L$10000)*10 &lt; 6)))),"None")</f>
        <v>#VALUE!</v>
      </c>
      <c r="Y121" s="27"/>
      <c r="Z121" s="27"/>
      <c r="AA121" s="27"/>
      <c r="AB121" s="27"/>
      <c r="AC121" s="27"/>
      <c r="AD121" s="27"/>
      <c r="AE121" s="27"/>
      <c r="AF121" s="27"/>
      <c r="AG121" s="27"/>
      <c r="AH121" s="27"/>
      <c r="AI121" s="27"/>
      <c r="AJ121" s="27"/>
      <c r="AK121" s="175"/>
    </row>
    <row r="122" spans="1:37" x14ac:dyDescent="0.25">
      <c r="R122" s="190" t="e" cm="1">
        <f t="array" ref="R122">_xlfn.LET(_xlpm.Raw, TRIM(E122),_xlpm.Names,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22" s="184"/>
      <c r="U122" s="130" t="str">
        <f t="shared" si="3"/>
        <v>—</v>
      </c>
      <c r="V122" s="27">
        <f t="shared" si="4"/>
        <v>9883</v>
      </c>
      <c r="W122" s="27" t="str" cm="1">
        <f t="array" ref="W122">IFERROR(_xlfn.TEXTJOIN(", ", TRUE, _xlfn._xlws.FILTER($L$2:$L$10000*10, $E$2:$E$10000=TRIM(SUBSTITUTE(TRIM(T122),"0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22" s="27" t="e" cm="1" vm="1">
        <f t="array" aca="1" ref="X122" ca="1">IFERROR(_xlfn.TOROW(_xlfn.HSTACK(_xlfn._xlws.FILTER($N$2:$N$10000,($E$2:$E$10000 = TRIM(SUBSTITUTE(TRIM(T122),"0 ",""))) *(VALUE($L$2:$L$10000)*10 &lt; 6)),_xlfn._xlws.FILTER(VALUE($L$2:$L$10000)*10,($E$2:$E$10000 = TRIM(SUBSTITUTE(TRIM(T122),"0 ",""))) *(VALUE($L$2:$L$10000)*10 &lt; 6)))),"None")</f>
        <v>#VALUE!</v>
      </c>
      <c r="Y122" s="27"/>
      <c r="Z122" s="27"/>
      <c r="AA122" s="27"/>
      <c r="AB122" s="27"/>
      <c r="AC122" s="27"/>
      <c r="AD122" s="27"/>
      <c r="AE122" s="27"/>
      <c r="AF122" s="27"/>
      <c r="AG122" s="27"/>
      <c r="AH122" s="27"/>
      <c r="AI122" s="27"/>
      <c r="AJ122" s="27"/>
      <c r="AK122" s="175"/>
    </row>
    <row r="123" spans="1:37" x14ac:dyDescent="0.25">
      <c r="R123" s="190" t="e" cm="1">
        <f t="array" ref="R123">_xlfn.LET(_xlpm.Raw, TRIM(E123),_xlpm.Names,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23" s="184"/>
      <c r="U123" s="130" t="str">
        <f t="shared" si="3"/>
        <v>—</v>
      </c>
      <c r="V123" s="27">
        <f t="shared" si="4"/>
        <v>9883</v>
      </c>
      <c r="W123" s="27" t="str" cm="1">
        <f t="array" ref="W123">IFERROR(_xlfn.TEXTJOIN(", ", TRUE, _xlfn._xlws.FILTER($L$2:$L$10000*10, $E$2:$E$10000=TRIM(SUBSTITUTE(TRIM(T123),"0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23" s="27" t="e" cm="1" vm="1">
        <f t="array" aca="1" ref="X123" ca="1">IFERROR(_xlfn.TOROW(_xlfn.HSTACK(_xlfn._xlws.FILTER($N$2:$N$10000,($E$2:$E$10000 = TRIM(SUBSTITUTE(TRIM(T123),"0 ",""))) *(VALUE($L$2:$L$10000)*10 &lt; 6)),_xlfn._xlws.FILTER(VALUE($L$2:$L$10000)*10,($E$2:$E$10000 = TRIM(SUBSTITUTE(TRIM(T123),"0 ",""))) *(VALUE($L$2:$L$10000)*10 &lt; 6)))),"None")</f>
        <v>#VALUE!</v>
      </c>
      <c r="Y123" s="27"/>
      <c r="Z123" s="27"/>
      <c r="AA123" s="27"/>
      <c r="AB123" s="27"/>
      <c r="AC123" s="27"/>
      <c r="AD123" s="27"/>
      <c r="AE123" s="27"/>
      <c r="AF123" s="27"/>
      <c r="AG123" s="27"/>
      <c r="AH123" s="27"/>
      <c r="AI123" s="27"/>
      <c r="AJ123" s="27"/>
      <c r="AK123" s="175"/>
    </row>
    <row r="124" spans="1:37" x14ac:dyDescent="0.25">
      <c r="R124" s="190" t="e" cm="1">
        <f t="array" ref="R124">_xlfn.LET(_xlpm.Raw, TRIM(E124),_xlpm.Names,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24" s="184"/>
      <c r="U124" s="130" t="str">
        <f t="shared" si="3"/>
        <v>—</v>
      </c>
      <c r="V124" s="27">
        <f t="shared" si="4"/>
        <v>9883</v>
      </c>
      <c r="W124" s="27" t="str" cm="1">
        <f t="array" ref="W124">IFERROR(_xlfn.TEXTJOIN(", ", TRUE, _xlfn._xlws.FILTER($L$2:$L$10000*10, $E$2:$E$10000=TRIM(SUBSTITUTE(TRIM(T124),"0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24" s="27" t="e" cm="1" vm="1">
        <f t="array" aca="1" ref="X124" ca="1">IFERROR(_xlfn.TOROW(_xlfn.HSTACK(_xlfn._xlws.FILTER($N$2:$N$10000,($E$2:$E$10000 = TRIM(SUBSTITUTE(TRIM(T124),"0 ",""))) *(VALUE($L$2:$L$10000)*10 &lt; 6)),_xlfn._xlws.FILTER(VALUE($L$2:$L$10000)*10,($E$2:$E$10000 = TRIM(SUBSTITUTE(TRIM(T124),"0 ",""))) *(VALUE($L$2:$L$10000)*10 &lt; 6)))),"None")</f>
        <v>#VALUE!</v>
      </c>
      <c r="Y124" s="27"/>
      <c r="Z124" s="27"/>
      <c r="AA124" s="27"/>
      <c r="AB124" s="27"/>
      <c r="AC124" s="27"/>
      <c r="AD124" s="27"/>
      <c r="AE124" s="27"/>
      <c r="AF124" s="27"/>
      <c r="AG124" s="27"/>
      <c r="AH124" s="27"/>
      <c r="AI124" s="27"/>
      <c r="AJ124" s="27"/>
      <c r="AK124" s="175"/>
    </row>
    <row r="125" spans="1:37" x14ac:dyDescent="0.25">
      <c r="R125" s="190" t="e" cm="1">
        <f t="array" ref="R125">_xlfn.LET(_xlpm.Raw, TRIM(E125),_xlpm.Names,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25" s="184"/>
      <c r="U125" s="130" t="str">
        <f t="shared" si="3"/>
        <v>—</v>
      </c>
      <c r="V125" s="27">
        <f t="shared" si="4"/>
        <v>9883</v>
      </c>
      <c r="W125" s="27" t="str" cm="1">
        <f t="array" ref="W125">IFERROR(_xlfn.TEXTJOIN(", ", TRUE, _xlfn._xlws.FILTER($L$2:$L$10000*10, $E$2:$E$10000=TRIM(SUBSTITUTE(TRIM(T125),"0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25" s="27" t="e" cm="1" vm="1">
        <f t="array" aca="1" ref="X125" ca="1">IFERROR(_xlfn.TOROW(_xlfn.HSTACK(_xlfn._xlws.FILTER($N$2:$N$10000,($E$2:$E$10000 = TRIM(SUBSTITUTE(TRIM(T125),"0 ",""))) *(VALUE($L$2:$L$10000)*10 &lt; 6)),_xlfn._xlws.FILTER(VALUE($L$2:$L$10000)*10,($E$2:$E$10000 = TRIM(SUBSTITUTE(TRIM(T125),"0 ",""))) *(VALUE($L$2:$L$10000)*10 &lt; 6)))),"None")</f>
        <v>#VALUE!</v>
      </c>
      <c r="Y125" s="27"/>
      <c r="Z125" s="27"/>
      <c r="AA125" s="27"/>
      <c r="AB125" s="27"/>
      <c r="AC125" s="27"/>
      <c r="AD125" s="27"/>
      <c r="AE125" s="27"/>
      <c r="AF125" s="27"/>
      <c r="AG125" s="27"/>
      <c r="AH125" s="27"/>
      <c r="AI125" s="27"/>
      <c r="AJ125" s="27"/>
      <c r="AK125" s="175"/>
    </row>
    <row r="126" spans="1:37" x14ac:dyDescent="0.25">
      <c r="R126" s="190" t="e" cm="1">
        <f t="array" ref="R126">_xlfn.LET(_xlpm.Raw, TRIM(E126),_xlpm.Names,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26" s="184"/>
      <c r="U126" s="130" t="str">
        <f t="shared" si="3"/>
        <v>—</v>
      </c>
      <c r="V126" s="27">
        <f t="shared" si="4"/>
        <v>9883</v>
      </c>
      <c r="W126" s="27" t="str" cm="1">
        <f t="array" ref="W126">IFERROR(_xlfn.TEXTJOIN(", ", TRUE, _xlfn._xlws.FILTER($L$2:$L$10000*10, $E$2:$E$10000=TRIM(SUBSTITUTE(TRIM(T126),"0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26" s="27" t="e" cm="1" vm="1">
        <f t="array" aca="1" ref="X126" ca="1">IFERROR(_xlfn.TOROW(_xlfn.HSTACK(_xlfn._xlws.FILTER($N$2:$N$10000,($E$2:$E$10000 = TRIM(SUBSTITUTE(TRIM(T126),"0 ",""))) *(VALUE($L$2:$L$10000)*10 &lt; 6)),_xlfn._xlws.FILTER(VALUE($L$2:$L$10000)*10,($E$2:$E$10000 = TRIM(SUBSTITUTE(TRIM(T126),"0 ",""))) *(VALUE($L$2:$L$10000)*10 &lt; 6)))),"None")</f>
        <v>#VALUE!</v>
      </c>
      <c r="Y126" s="27"/>
      <c r="Z126" s="27"/>
      <c r="AA126" s="27"/>
      <c r="AB126" s="27"/>
      <c r="AC126" s="27"/>
      <c r="AD126" s="27"/>
      <c r="AE126" s="27"/>
      <c r="AF126" s="27"/>
      <c r="AG126" s="27"/>
      <c r="AH126" s="27"/>
      <c r="AI126" s="27"/>
      <c r="AJ126" s="27"/>
      <c r="AK126" s="175"/>
    </row>
    <row r="127" spans="1:37" x14ac:dyDescent="0.25">
      <c r="R127" s="190" t="e" cm="1">
        <f t="array" ref="R127">_xlfn.LET(_xlpm.Raw, TRIM(E127),_xlpm.Names,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27" s="184"/>
      <c r="U127" s="130" t="str">
        <f t="shared" si="3"/>
        <v>—</v>
      </c>
      <c r="V127" s="27">
        <f t="shared" si="4"/>
        <v>9883</v>
      </c>
      <c r="W127" s="27" t="str" cm="1">
        <f t="array" ref="W127">IFERROR(_xlfn.TEXTJOIN(", ", TRUE, _xlfn._xlws.FILTER($L$2:$L$10000*10, $E$2:$E$10000=TRIM(SUBSTITUTE(TRIM(T127),"0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27" s="27" t="e" cm="1" vm="1">
        <f t="array" aca="1" ref="X127" ca="1">IFERROR(_xlfn.TOROW(_xlfn.HSTACK(_xlfn._xlws.FILTER($N$2:$N$10000,($E$2:$E$10000 = TRIM(SUBSTITUTE(TRIM(T127),"0 ",""))) *(VALUE($L$2:$L$10000)*10 &lt; 6)),_xlfn._xlws.FILTER(VALUE($L$2:$L$10000)*10,($E$2:$E$10000 = TRIM(SUBSTITUTE(TRIM(T127),"0 ",""))) *(VALUE($L$2:$L$10000)*10 &lt; 6)))),"None")</f>
        <v>#VALUE!</v>
      </c>
      <c r="Y127" s="27"/>
      <c r="Z127" s="27"/>
      <c r="AA127" s="27"/>
      <c r="AB127" s="27"/>
      <c r="AC127" s="27"/>
      <c r="AD127" s="27"/>
      <c r="AE127" s="27"/>
      <c r="AF127" s="27"/>
      <c r="AG127" s="27"/>
      <c r="AH127" s="27"/>
      <c r="AI127" s="27"/>
      <c r="AJ127" s="27"/>
      <c r="AK127" s="175"/>
    </row>
    <row r="128" spans="1:37" x14ac:dyDescent="0.25">
      <c r="R128" s="190" t="e" cm="1">
        <f t="array" ref="R128">_xlfn.LET(_xlpm.Raw, TRIM(E128),_xlpm.Names,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28" s="184"/>
      <c r="U128" s="130" t="str">
        <f t="shared" si="3"/>
        <v>—</v>
      </c>
      <c r="V128" s="27">
        <f t="shared" si="4"/>
        <v>9883</v>
      </c>
      <c r="W128" s="27" t="str" cm="1">
        <f t="array" ref="W128">IFERROR(_xlfn.TEXTJOIN(", ", TRUE, _xlfn._xlws.FILTER($L$2:$L$10000*10, $E$2:$E$10000=TRIM(SUBSTITUTE(TRIM(T128),"0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28" s="27" t="e" cm="1" vm="1">
        <f t="array" aca="1" ref="X128" ca="1">IFERROR(_xlfn.TOROW(_xlfn.HSTACK(_xlfn._xlws.FILTER($N$2:$N$10000,($E$2:$E$10000 = TRIM(SUBSTITUTE(TRIM(T128),"0 ",""))) *(VALUE($L$2:$L$10000)*10 &lt; 6)),_xlfn._xlws.FILTER(VALUE($L$2:$L$10000)*10,($E$2:$E$10000 = TRIM(SUBSTITUTE(TRIM(T128),"0 ",""))) *(VALUE($L$2:$L$10000)*10 &lt; 6)))),"None")</f>
        <v>#VALUE!</v>
      </c>
      <c r="Y128" s="27"/>
      <c r="Z128" s="27"/>
      <c r="AA128" s="27"/>
      <c r="AB128" s="27"/>
      <c r="AC128" s="27"/>
      <c r="AD128" s="27"/>
      <c r="AE128" s="27"/>
      <c r="AF128" s="27"/>
      <c r="AG128" s="27"/>
      <c r="AH128" s="27"/>
      <c r="AI128" s="27"/>
      <c r="AJ128" s="27"/>
      <c r="AK128" s="175"/>
    </row>
    <row r="129" spans="18:37" x14ac:dyDescent="0.25">
      <c r="R129" s="190" t="e" cm="1">
        <f t="array" ref="R129">_xlfn.LET(_xlpm.Raw, TRIM(E129),_xlpm.Names,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29" s="184"/>
      <c r="U129" s="130" t="str">
        <f t="shared" si="3"/>
        <v>—</v>
      </c>
      <c r="V129" s="27">
        <f t="shared" si="4"/>
        <v>9883</v>
      </c>
      <c r="W129" s="27" t="str" cm="1">
        <f t="array" ref="W129">IFERROR(_xlfn.TEXTJOIN(", ", TRUE, _xlfn._xlws.FILTER($L$2:$L$10000*10, $E$2:$E$10000=TRIM(SUBSTITUTE(TRIM(T129),"0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29" s="27" t="e" cm="1" vm="1">
        <f t="array" aca="1" ref="X129" ca="1">IFERROR(_xlfn.TOROW(_xlfn.HSTACK(_xlfn._xlws.FILTER($N$2:$N$10000,($E$2:$E$10000 = TRIM(SUBSTITUTE(TRIM(T129),"0 ",""))) *(VALUE($L$2:$L$10000)*10 &lt; 6)),_xlfn._xlws.FILTER(VALUE($L$2:$L$10000)*10,($E$2:$E$10000 = TRIM(SUBSTITUTE(TRIM(T129),"0 ",""))) *(VALUE($L$2:$L$10000)*10 &lt; 6)))),"None")</f>
        <v>#VALUE!</v>
      </c>
      <c r="Y129" s="27"/>
      <c r="Z129" s="27"/>
      <c r="AA129" s="27"/>
      <c r="AB129" s="27"/>
      <c r="AC129" s="27"/>
      <c r="AD129" s="27"/>
      <c r="AE129" s="27"/>
      <c r="AF129" s="27"/>
      <c r="AG129" s="27"/>
      <c r="AH129" s="27"/>
      <c r="AI129" s="27"/>
      <c r="AJ129" s="27"/>
      <c r="AK129" s="175"/>
    </row>
    <row r="130" spans="18:37" x14ac:dyDescent="0.25">
      <c r="R130" s="190" t="e" cm="1">
        <f t="array" ref="R130">_xlfn.LET(_xlpm.Raw, TRIM(E130),_xlpm.Names,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30" s="184"/>
      <c r="U130" s="130" t="str">
        <f t="shared" si="3"/>
        <v>—</v>
      </c>
      <c r="V130" s="27">
        <f t="shared" si="4"/>
        <v>9883</v>
      </c>
      <c r="W130" s="27" t="str" cm="1">
        <f t="array" ref="W130">IFERROR(_xlfn.TEXTJOIN(", ", TRUE, _xlfn._xlws.FILTER($L$2:$L$10000*10, $E$2:$E$10000=TRIM(SUBSTITUTE(TRIM(T130),"0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30" s="27" t="e" cm="1" vm="1">
        <f t="array" aca="1" ref="X130" ca="1">IFERROR(_xlfn.TOROW(_xlfn.HSTACK(_xlfn._xlws.FILTER($N$2:$N$10000,($E$2:$E$10000 = TRIM(SUBSTITUTE(TRIM(T130),"0 ",""))) *(VALUE($L$2:$L$10000)*10 &lt; 6)),_xlfn._xlws.FILTER(VALUE($L$2:$L$10000)*10,($E$2:$E$10000 = TRIM(SUBSTITUTE(TRIM(T130),"0 ",""))) *(VALUE($L$2:$L$10000)*10 &lt; 6)))),"None")</f>
        <v>#VALUE!</v>
      </c>
      <c r="Y130" s="27"/>
      <c r="Z130" s="27"/>
      <c r="AA130" s="27"/>
      <c r="AB130" s="27"/>
      <c r="AC130" s="27"/>
      <c r="AD130" s="27"/>
      <c r="AE130" s="27"/>
      <c r="AF130" s="27"/>
      <c r="AG130" s="27"/>
      <c r="AH130" s="27"/>
      <c r="AI130" s="27"/>
      <c r="AJ130" s="27"/>
      <c r="AK130" s="175"/>
    </row>
    <row r="131" spans="18:37" x14ac:dyDescent="0.25">
      <c r="R131" s="190" t="e" cm="1">
        <f t="array" ref="R131">_xlfn.LET(_xlpm.Raw, TRIM(E131),_xlpm.Names,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31" s="184"/>
      <c r="U131" s="130" t="str">
        <f t="shared" si="3"/>
        <v>—</v>
      </c>
      <c r="V131" s="27">
        <f t="shared" si="4"/>
        <v>9883</v>
      </c>
      <c r="W131" s="27" t="str" cm="1">
        <f t="array" ref="W131">IFERROR(_xlfn.TEXTJOIN(", ", TRUE, _xlfn._xlws.FILTER($L$2:$L$10000*10, $E$2:$E$10000=TRIM(SUBSTITUTE(TRIM(T131),"0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31" s="27" t="e" cm="1" vm="1">
        <f t="array" aca="1" ref="X131" ca="1">IFERROR(_xlfn.TOROW(_xlfn.HSTACK(_xlfn._xlws.FILTER($N$2:$N$10000,($E$2:$E$10000 = TRIM(SUBSTITUTE(TRIM(T131),"0 ",""))) *(VALUE($L$2:$L$10000)*10 &lt; 6)),_xlfn._xlws.FILTER(VALUE($L$2:$L$10000)*10,($E$2:$E$10000 = TRIM(SUBSTITUTE(TRIM(T131),"0 ",""))) *(VALUE($L$2:$L$10000)*10 &lt; 6)))),"None")</f>
        <v>#VALUE!</v>
      </c>
      <c r="Y131" s="27"/>
      <c r="Z131" s="27"/>
      <c r="AA131" s="27"/>
      <c r="AB131" s="27"/>
      <c r="AC131" s="27"/>
      <c r="AD131" s="27"/>
      <c r="AE131" s="27"/>
      <c r="AF131" s="27"/>
      <c r="AG131" s="27"/>
      <c r="AH131" s="27"/>
      <c r="AI131" s="27"/>
      <c r="AJ131" s="27"/>
      <c r="AK131" s="175"/>
    </row>
    <row r="132" spans="18:37" x14ac:dyDescent="0.25">
      <c r="R132" s="190" t="e" cm="1">
        <f t="array" ref="R132">_xlfn.LET(_xlpm.Raw, TRIM(E132),_xlpm.Names,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32" s="184"/>
      <c r="U132" s="130" t="str">
        <f t="shared" ref="U132:U195" si="5">IFERROR(TEXT(AVERAGEIF($E$2:$E$10000,TRIM(SUBSTITUTE(TRIM(T132),"0 ","")),$L$2:$L$10000) * 10,"0.0"),"—")</f>
        <v>—</v>
      </c>
      <c r="V132" s="27">
        <f t="shared" ref="V132:V195" si="6">COUNTIF($E$2:$E$10000, TRIM(SUBSTITUTE(TRIM(T132),"0 ","")))</f>
        <v>9883</v>
      </c>
      <c r="W132" s="27" t="str" cm="1">
        <f t="array" ref="W132">IFERROR(_xlfn.TEXTJOIN(", ", TRUE, _xlfn._xlws.FILTER($L$2:$L$10000*10, $E$2:$E$10000=TRIM(SUBSTITUTE(TRIM(T132),"0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32" s="27" t="e" cm="1" vm="1">
        <f t="array" aca="1" ref="X132" ca="1">IFERROR(_xlfn.TOROW(_xlfn.HSTACK(_xlfn._xlws.FILTER($N$2:$N$10000,($E$2:$E$10000 = TRIM(SUBSTITUTE(TRIM(T132),"0 ",""))) *(VALUE($L$2:$L$10000)*10 &lt; 6)),_xlfn._xlws.FILTER(VALUE($L$2:$L$10000)*10,($E$2:$E$10000 = TRIM(SUBSTITUTE(TRIM(T132),"0 ",""))) *(VALUE($L$2:$L$10000)*10 &lt; 6)))),"None")</f>
        <v>#VALUE!</v>
      </c>
      <c r="Y132" s="27"/>
      <c r="Z132" s="27"/>
      <c r="AA132" s="27"/>
      <c r="AB132" s="27"/>
      <c r="AC132" s="27"/>
      <c r="AD132" s="27"/>
      <c r="AE132" s="27"/>
      <c r="AF132" s="27"/>
      <c r="AG132" s="27"/>
      <c r="AH132" s="27"/>
      <c r="AI132" s="27"/>
      <c r="AJ132" s="27"/>
      <c r="AK132" s="175"/>
    </row>
    <row r="133" spans="18:37" x14ac:dyDescent="0.25">
      <c r="R133" s="190" t="e" cm="1">
        <f t="array" ref="R133">_xlfn.LET(_xlpm.Raw, TRIM(E133),_xlpm.Names,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33" s="184"/>
      <c r="U133" s="130" t="str">
        <f t="shared" si="5"/>
        <v>—</v>
      </c>
      <c r="V133" s="27">
        <f t="shared" si="6"/>
        <v>9883</v>
      </c>
      <c r="W133" s="27" t="str" cm="1">
        <f t="array" ref="W133">IFERROR(_xlfn.TEXTJOIN(", ", TRUE, _xlfn._xlws.FILTER($L$2:$L$10000*10, $E$2:$E$10000=TRIM(SUBSTITUTE(TRIM(T133),"0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33" s="27" t="e" cm="1" vm="1">
        <f t="array" aca="1" ref="X133" ca="1">IFERROR(_xlfn.TOROW(_xlfn.HSTACK(_xlfn._xlws.FILTER($N$2:$N$10000,($E$2:$E$10000 = TRIM(SUBSTITUTE(TRIM(T133),"0 ",""))) *(VALUE($L$2:$L$10000)*10 &lt; 6)),_xlfn._xlws.FILTER(VALUE($L$2:$L$10000)*10,($E$2:$E$10000 = TRIM(SUBSTITUTE(TRIM(T133),"0 ",""))) *(VALUE($L$2:$L$10000)*10 &lt; 6)))),"None")</f>
        <v>#VALUE!</v>
      </c>
      <c r="Y133" s="27"/>
      <c r="Z133" s="27"/>
      <c r="AA133" s="27"/>
      <c r="AB133" s="27"/>
      <c r="AC133" s="27"/>
      <c r="AD133" s="27"/>
      <c r="AE133" s="27"/>
      <c r="AF133" s="27"/>
      <c r="AG133" s="27"/>
      <c r="AH133" s="27"/>
      <c r="AI133" s="27"/>
      <c r="AJ133" s="27"/>
      <c r="AK133" s="175"/>
    </row>
    <row r="134" spans="18:37" x14ac:dyDescent="0.25">
      <c r="R134" s="190" t="e" cm="1">
        <f t="array" ref="R134">_xlfn.LET(_xlpm.Raw, TRIM(E134),_xlpm.Names,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34" s="184"/>
      <c r="U134" s="130" t="str">
        <f t="shared" si="5"/>
        <v>—</v>
      </c>
      <c r="V134" s="27">
        <f t="shared" si="6"/>
        <v>9883</v>
      </c>
      <c r="W134" s="27" t="str" cm="1">
        <f t="array" ref="W134">IFERROR(_xlfn.TEXTJOIN(", ", TRUE, _xlfn._xlws.FILTER($L$2:$L$10000*10, $E$2:$E$10000=TRIM(SUBSTITUTE(TRIM(T134),"0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34" s="27" t="e" cm="1" vm="1">
        <f t="array" aca="1" ref="X134" ca="1">IFERROR(_xlfn.TOROW(_xlfn.HSTACK(_xlfn._xlws.FILTER($N$2:$N$10000,($E$2:$E$10000 = TRIM(SUBSTITUTE(TRIM(T134),"0 ",""))) *(VALUE($L$2:$L$10000)*10 &lt; 6)),_xlfn._xlws.FILTER(VALUE($L$2:$L$10000)*10,($E$2:$E$10000 = TRIM(SUBSTITUTE(TRIM(T134),"0 ",""))) *(VALUE($L$2:$L$10000)*10 &lt; 6)))),"None")</f>
        <v>#VALUE!</v>
      </c>
      <c r="Y134" s="27"/>
      <c r="Z134" s="27"/>
      <c r="AA134" s="27"/>
      <c r="AB134" s="27"/>
      <c r="AC134" s="27"/>
      <c r="AD134" s="27"/>
      <c r="AE134" s="27"/>
      <c r="AF134" s="27"/>
      <c r="AG134" s="27"/>
      <c r="AH134" s="27"/>
      <c r="AI134" s="27"/>
      <c r="AJ134" s="27"/>
      <c r="AK134" s="175"/>
    </row>
    <row r="135" spans="18:37" x14ac:dyDescent="0.25">
      <c r="R135" s="190" t="e" cm="1">
        <f t="array" ref="R135">_xlfn.LET(_xlpm.Raw, TRIM(E135),_xlpm.Names,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35" s="184"/>
      <c r="U135" s="130" t="str">
        <f t="shared" si="5"/>
        <v>—</v>
      </c>
      <c r="V135" s="27">
        <f t="shared" si="6"/>
        <v>9883</v>
      </c>
      <c r="W135" s="27" t="str" cm="1">
        <f t="array" ref="W135">IFERROR(_xlfn.TEXTJOIN(", ", TRUE, _xlfn._xlws.FILTER($L$2:$L$10000*10, $E$2:$E$10000=TRIM(SUBSTITUTE(TRIM(T135),"0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35" s="27" t="e" cm="1" vm="1">
        <f t="array" aca="1" ref="X135" ca="1">IFERROR(_xlfn.TOROW(_xlfn.HSTACK(_xlfn._xlws.FILTER($N$2:$N$10000,($E$2:$E$10000 = TRIM(SUBSTITUTE(TRIM(T135),"0 ",""))) *(VALUE($L$2:$L$10000)*10 &lt; 6)),_xlfn._xlws.FILTER(VALUE($L$2:$L$10000)*10,($E$2:$E$10000 = TRIM(SUBSTITUTE(TRIM(T135),"0 ",""))) *(VALUE($L$2:$L$10000)*10 &lt; 6)))),"None")</f>
        <v>#VALUE!</v>
      </c>
      <c r="Y135" s="27"/>
      <c r="Z135" s="27"/>
      <c r="AA135" s="27"/>
      <c r="AB135" s="27"/>
      <c r="AC135" s="27"/>
      <c r="AD135" s="27"/>
      <c r="AE135" s="27"/>
      <c r="AF135" s="27"/>
      <c r="AG135" s="27"/>
      <c r="AH135" s="27"/>
      <c r="AI135" s="27"/>
      <c r="AJ135" s="27"/>
      <c r="AK135" s="175"/>
    </row>
    <row r="136" spans="18:37" x14ac:dyDescent="0.25">
      <c r="R136" s="190" t="e" cm="1">
        <f t="array" ref="R136">_xlfn.LET(_xlpm.Raw, TRIM(E136),_xlpm.Names,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36" s="184"/>
      <c r="U136" s="130" t="str">
        <f t="shared" si="5"/>
        <v>—</v>
      </c>
      <c r="V136" s="27">
        <f t="shared" si="6"/>
        <v>9883</v>
      </c>
      <c r="W136" s="27" t="str" cm="1">
        <f t="array" ref="W136">IFERROR(_xlfn.TEXTJOIN(", ", TRUE, _xlfn._xlws.FILTER($L$2:$L$10000*10, $E$2:$E$10000=TRIM(SUBSTITUTE(TRIM(T136),"0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36" s="27" t="e" cm="1" vm="1">
        <f t="array" aca="1" ref="X136" ca="1">IFERROR(_xlfn.TOROW(_xlfn.HSTACK(_xlfn._xlws.FILTER($N$2:$N$10000,($E$2:$E$10000 = TRIM(SUBSTITUTE(TRIM(T136),"0 ",""))) *(VALUE($L$2:$L$10000)*10 &lt; 6)),_xlfn._xlws.FILTER(VALUE($L$2:$L$10000)*10,($E$2:$E$10000 = TRIM(SUBSTITUTE(TRIM(T136),"0 ",""))) *(VALUE($L$2:$L$10000)*10 &lt; 6)))),"None")</f>
        <v>#VALUE!</v>
      </c>
      <c r="Y136" s="27"/>
      <c r="Z136" s="27"/>
      <c r="AA136" s="27"/>
      <c r="AB136" s="27"/>
      <c r="AC136" s="27"/>
      <c r="AD136" s="27"/>
      <c r="AE136" s="27"/>
      <c r="AF136" s="27"/>
      <c r="AG136" s="27"/>
      <c r="AH136" s="27"/>
      <c r="AI136" s="27"/>
      <c r="AJ136" s="27"/>
      <c r="AK136" s="175"/>
    </row>
    <row r="137" spans="18:37" x14ac:dyDescent="0.25">
      <c r="R137" s="190" t="e" cm="1">
        <f t="array" ref="R137">_xlfn.LET(_xlpm.Raw, TRIM(E137),_xlpm.Names,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37" s="184"/>
      <c r="U137" s="130" t="str">
        <f t="shared" si="5"/>
        <v>—</v>
      </c>
      <c r="V137" s="27">
        <f t="shared" si="6"/>
        <v>9883</v>
      </c>
      <c r="W137" s="27" t="str" cm="1">
        <f t="array" ref="W137">IFERROR(_xlfn.TEXTJOIN(", ", TRUE, _xlfn._xlws.FILTER($L$2:$L$10000*10, $E$2:$E$10000=TRIM(SUBSTITUTE(TRIM(T137),"0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37" s="27" t="e" cm="1" vm="1">
        <f t="array" aca="1" ref="X137" ca="1">IFERROR(_xlfn.TOROW(_xlfn.HSTACK(_xlfn._xlws.FILTER($N$2:$N$10000,($E$2:$E$10000 = TRIM(SUBSTITUTE(TRIM(T137),"0 ",""))) *(VALUE($L$2:$L$10000)*10 &lt; 6)),_xlfn._xlws.FILTER(VALUE($L$2:$L$10000)*10,($E$2:$E$10000 = TRIM(SUBSTITUTE(TRIM(T137),"0 ",""))) *(VALUE($L$2:$L$10000)*10 &lt; 6)))),"None")</f>
        <v>#VALUE!</v>
      </c>
      <c r="Y137" s="27"/>
      <c r="Z137" s="27"/>
      <c r="AA137" s="27"/>
      <c r="AB137" s="27"/>
      <c r="AC137" s="27"/>
      <c r="AD137" s="27"/>
      <c r="AE137" s="27"/>
      <c r="AF137" s="27"/>
      <c r="AG137" s="27"/>
      <c r="AH137" s="27"/>
      <c r="AI137" s="27"/>
      <c r="AJ137" s="27"/>
      <c r="AK137" s="175"/>
    </row>
    <row r="138" spans="18:37" x14ac:dyDescent="0.25">
      <c r="R138" s="190" t="e" cm="1">
        <f t="array" ref="R138">_xlfn.LET(_xlpm.Raw, TRIM(E138),_xlpm.Names,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38" s="184"/>
      <c r="U138" s="130" t="str">
        <f t="shared" si="5"/>
        <v>—</v>
      </c>
      <c r="V138" s="27">
        <f t="shared" si="6"/>
        <v>9883</v>
      </c>
      <c r="W138" s="27" t="str" cm="1">
        <f t="array" ref="W138">IFERROR(_xlfn.TEXTJOIN(", ", TRUE, _xlfn._xlws.FILTER($L$2:$L$10000*10, $E$2:$E$10000=TRIM(SUBSTITUTE(TRIM(T138),"0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38" s="27" t="e" cm="1" vm="1">
        <f t="array" aca="1" ref="X138" ca="1">IFERROR(_xlfn.TOROW(_xlfn.HSTACK(_xlfn._xlws.FILTER($N$2:$N$10000,($E$2:$E$10000 = TRIM(SUBSTITUTE(TRIM(T138),"0 ",""))) *(VALUE($L$2:$L$10000)*10 &lt; 6)),_xlfn._xlws.FILTER(VALUE($L$2:$L$10000)*10,($E$2:$E$10000 = TRIM(SUBSTITUTE(TRIM(T138),"0 ",""))) *(VALUE($L$2:$L$10000)*10 &lt; 6)))),"None")</f>
        <v>#VALUE!</v>
      </c>
      <c r="Y138" s="27"/>
      <c r="Z138" s="27"/>
      <c r="AA138" s="27"/>
      <c r="AB138" s="27"/>
      <c r="AC138" s="27"/>
      <c r="AD138" s="27"/>
      <c r="AE138" s="27"/>
      <c r="AF138" s="27"/>
      <c r="AG138" s="27"/>
      <c r="AH138" s="27"/>
      <c r="AI138" s="27"/>
      <c r="AJ138" s="27"/>
      <c r="AK138" s="175"/>
    </row>
    <row r="139" spans="18:37" x14ac:dyDescent="0.25">
      <c r="R139" s="190" t="e" cm="1">
        <f t="array" ref="R139">_xlfn.LET(_xlpm.Raw, TRIM(E139),_xlpm.Names,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39" s="184"/>
      <c r="U139" s="130" t="str">
        <f t="shared" si="5"/>
        <v>—</v>
      </c>
      <c r="V139" s="27">
        <f t="shared" si="6"/>
        <v>9883</v>
      </c>
      <c r="W139" s="27" t="str" cm="1">
        <f t="array" ref="W139">IFERROR(_xlfn.TEXTJOIN(", ", TRUE, _xlfn._xlws.FILTER($L$2:$L$10000*10, $E$2:$E$10000=TRIM(SUBSTITUTE(TRIM(T139),"0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39" s="27" t="e" cm="1" vm="1">
        <f t="array" aca="1" ref="X139" ca="1">IFERROR(_xlfn.TOROW(_xlfn.HSTACK(_xlfn._xlws.FILTER($N$2:$N$10000,($E$2:$E$10000 = TRIM(SUBSTITUTE(TRIM(T139),"0 ",""))) *(VALUE($L$2:$L$10000)*10 &lt; 6)),_xlfn._xlws.FILTER(VALUE($L$2:$L$10000)*10,($E$2:$E$10000 = TRIM(SUBSTITUTE(TRIM(T139),"0 ",""))) *(VALUE($L$2:$L$10000)*10 &lt; 6)))),"None")</f>
        <v>#VALUE!</v>
      </c>
      <c r="Y139" s="27"/>
      <c r="Z139" s="27"/>
      <c r="AA139" s="27"/>
      <c r="AB139" s="27"/>
      <c r="AC139" s="27"/>
      <c r="AD139" s="27"/>
      <c r="AE139" s="27"/>
      <c r="AF139" s="27"/>
      <c r="AG139" s="27"/>
      <c r="AH139" s="27"/>
      <c r="AI139" s="27"/>
      <c r="AJ139" s="27"/>
      <c r="AK139" s="175"/>
    </row>
    <row r="140" spans="18:37" x14ac:dyDescent="0.25">
      <c r="R140" s="190" t="e" cm="1">
        <f t="array" ref="R140">_xlfn.LET(_xlpm.Raw, TRIM(E140),_xlpm.Names,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40" s="184"/>
      <c r="U140" s="130" t="str">
        <f t="shared" si="5"/>
        <v>—</v>
      </c>
      <c r="V140" s="27">
        <f t="shared" si="6"/>
        <v>9883</v>
      </c>
      <c r="W140" s="27" t="str" cm="1">
        <f t="array" ref="W140">IFERROR(_xlfn.TEXTJOIN(", ", TRUE, _xlfn._xlws.FILTER($L$2:$L$10000*10, $E$2:$E$10000=TRIM(SUBSTITUTE(TRIM(T140),"0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40" s="27" t="e" cm="1" vm="1">
        <f t="array" aca="1" ref="X140" ca="1">IFERROR(_xlfn.TOROW(_xlfn.HSTACK(_xlfn._xlws.FILTER($N$2:$N$10000,($E$2:$E$10000 = TRIM(SUBSTITUTE(TRIM(T140),"0 ",""))) *(VALUE($L$2:$L$10000)*10 &lt; 6)),_xlfn._xlws.FILTER(VALUE($L$2:$L$10000)*10,($E$2:$E$10000 = TRIM(SUBSTITUTE(TRIM(T140),"0 ",""))) *(VALUE($L$2:$L$10000)*10 &lt; 6)))),"None")</f>
        <v>#VALUE!</v>
      </c>
      <c r="Y140" s="27"/>
      <c r="Z140" s="27"/>
      <c r="AA140" s="27"/>
      <c r="AB140" s="27"/>
      <c r="AC140" s="27"/>
      <c r="AD140" s="27"/>
      <c r="AE140" s="27"/>
      <c r="AF140" s="27"/>
      <c r="AG140" s="27"/>
      <c r="AH140" s="27"/>
      <c r="AI140" s="27"/>
      <c r="AJ140" s="27"/>
      <c r="AK140" s="175"/>
    </row>
    <row r="141" spans="18:37" x14ac:dyDescent="0.25">
      <c r="R141" s="190" t="e" cm="1">
        <f t="array" ref="R141">_xlfn.LET(_xlpm.Raw, TRIM(E141),_xlpm.Names,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41" s="184"/>
      <c r="U141" s="130" t="str">
        <f t="shared" si="5"/>
        <v>—</v>
      </c>
      <c r="V141" s="27">
        <f t="shared" si="6"/>
        <v>9883</v>
      </c>
      <c r="W141" s="27" t="str" cm="1">
        <f t="array" ref="W141">IFERROR(_xlfn.TEXTJOIN(", ", TRUE, _xlfn._xlws.FILTER($L$2:$L$10000*10, $E$2:$E$10000=TRIM(SUBSTITUTE(TRIM(T141),"0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41" s="27" t="e" cm="1" vm="1">
        <f t="array" aca="1" ref="X141" ca="1">IFERROR(_xlfn.TOROW(_xlfn.HSTACK(_xlfn._xlws.FILTER($N$2:$N$10000,($E$2:$E$10000 = TRIM(SUBSTITUTE(TRIM(T141),"0 ",""))) *(VALUE($L$2:$L$10000)*10 &lt; 6)),_xlfn._xlws.FILTER(VALUE($L$2:$L$10000)*10,($E$2:$E$10000 = TRIM(SUBSTITUTE(TRIM(T141),"0 ",""))) *(VALUE($L$2:$L$10000)*10 &lt; 6)))),"None")</f>
        <v>#VALUE!</v>
      </c>
      <c r="Y141" s="27"/>
      <c r="Z141" s="27"/>
      <c r="AA141" s="27"/>
      <c r="AB141" s="27"/>
      <c r="AC141" s="27"/>
      <c r="AD141" s="27"/>
      <c r="AE141" s="27"/>
      <c r="AF141" s="27"/>
      <c r="AG141" s="27"/>
      <c r="AH141" s="27"/>
      <c r="AI141" s="27"/>
      <c r="AJ141" s="27"/>
      <c r="AK141" s="175"/>
    </row>
    <row r="142" spans="18:37" x14ac:dyDescent="0.25">
      <c r="R142" s="190" t="e" cm="1">
        <f t="array" ref="R142">_xlfn.LET(_xlpm.Raw, TRIM(E142),_xlpm.Names,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42" s="184"/>
      <c r="U142" s="130" t="str">
        <f t="shared" si="5"/>
        <v>—</v>
      </c>
      <c r="V142" s="27">
        <f t="shared" si="6"/>
        <v>9883</v>
      </c>
      <c r="W142" s="27" t="str" cm="1">
        <f t="array" ref="W142">IFERROR(_xlfn.TEXTJOIN(", ", TRUE, _xlfn._xlws.FILTER($L$2:$L$10000*10, $E$2:$E$10000=TRIM(SUBSTITUTE(TRIM(T142),"0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42" s="27" t="e" cm="1" vm="1">
        <f t="array" aca="1" ref="X142" ca="1">IFERROR(_xlfn.TOROW(_xlfn.HSTACK(_xlfn._xlws.FILTER($N$2:$N$10000,($E$2:$E$10000 = TRIM(SUBSTITUTE(TRIM(T142),"0 ",""))) *(VALUE($L$2:$L$10000)*10 &lt; 6)),_xlfn._xlws.FILTER(VALUE($L$2:$L$10000)*10,($E$2:$E$10000 = TRIM(SUBSTITUTE(TRIM(T142),"0 ",""))) *(VALUE($L$2:$L$10000)*10 &lt; 6)))),"None")</f>
        <v>#VALUE!</v>
      </c>
      <c r="Y142" s="27"/>
      <c r="Z142" s="27"/>
      <c r="AA142" s="27"/>
      <c r="AB142" s="27"/>
      <c r="AC142" s="27"/>
      <c r="AD142" s="27"/>
      <c r="AE142" s="27"/>
      <c r="AF142" s="27"/>
      <c r="AG142" s="27"/>
      <c r="AH142" s="27"/>
      <c r="AI142" s="27"/>
      <c r="AJ142" s="27"/>
      <c r="AK142" s="175"/>
    </row>
    <row r="143" spans="18:37" x14ac:dyDescent="0.25">
      <c r="R143" s="190" t="e" cm="1">
        <f t="array" ref="R143">_xlfn.LET(_xlpm.Raw, TRIM(E143),_xlpm.Names,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43" s="184"/>
      <c r="U143" s="130" t="str">
        <f t="shared" si="5"/>
        <v>—</v>
      </c>
      <c r="V143" s="27">
        <f t="shared" si="6"/>
        <v>9883</v>
      </c>
      <c r="W143" s="27" t="str" cm="1">
        <f t="array" ref="W143">IFERROR(_xlfn.TEXTJOIN(", ", TRUE, _xlfn._xlws.FILTER($L$2:$L$10000*10, $E$2:$E$10000=TRIM(SUBSTITUTE(TRIM(T143),"0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43" s="27" t="e" cm="1" vm="1">
        <f t="array" aca="1" ref="X143" ca="1">IFERROR(_xlfn.TOROW(_xlfn.HSTACK(_xlfn._xlws.FILTER($N$2:$N$10000,($E$2:$E$10000 = TRIM(SUBSTITUTE(TRIM(T143),"0 ",""))) *(VALUE($L$2:$L$10000)*10 &lt; 6)),_xlfn._xlws.FILTER(VALUE($L$2:$L$10000)*10,($E$2:$E$10000 = TRIM(SUBSTITUTE(TRIM(T143),"0 ",""))) *(VALUE($L$2:$L$10000)*10 &lt; 6)))),"None")</f>
        <v>#VALUE!</v>
      </c>
      <c r="Y143" s="27"/>
      <c r="Z143" s="27"/>
      <c r="AA143" s="27"/>
      <c r="AB143" s="27"/>
      <c r="AC143" s="27"/>
      <c r="AD143" s="27"/>
      <c r="AE143" s="27"/>
      <c r="AF143" s="27"/>
      <c r="AG143" s="27"/>
      <c r="AH143" s="27"/>
      <c r="AI143" s="27"/>
      <c r="AJ143" s="27"/>
      <c r="AK143" s="175"/>
    </row>
    <row r="144" spans="18:37" x14ac:dyDescent="0.25">
      <c r="R144" s="190" t="e" cm="1">
        <f t="array" ref="R144">_xlfn.LET(_xlpm.Raw, TRIM(E144),_xlpm.Names,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44" s="184"/>
      <c r="U144" s="130" t="str">
        <f t="shared" si="5"/>
        <v>—</v>
      </c>
      <c r="V144" s="27">
        <f t="shared" si="6"/>
        <v>9883</v>
      </c>
      <c r="W144" s="27" t="str" cm="1">
        <f t="array" ref="W144">IFERROR(_xlfn.TEXTJOIN(", ", TRUE, _xlfn._xlws.FILTER($L$2:$L$10000*10, $E$2:$E$10000=TRIM(SUBSTITUTE(TRIM(T144),"0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44" s="27" t="e" cm="1" vm="1">
        <f t="array" aca="1" ref="X144" ca="1">IFERROR(_xlfn.TOROW(_xlfn.HSTACK(_xlfn._xlws.FILTER($N$2:$N$10000,($E$2:$E$10000 = TRIM(SUBSTITUTE(TRIM(T144),"0 ",""))) *(VALUE($L$2:$L$10000)*10 &lt; 6)),_xlfn._xlws.FILTER(VALUE($L$2:$L$10000)*10,($E$2:$E$10000 = TRIM(SUBSTITUTE(TRIM(T144),"0 ",""))) *(VALUE($L$2:$L$10000)*10 &lt; 6)))),"None")</f>
        <v>#VALUE!</v>
      </c>
      <c r="Y144" s="27"/>
      <c r="Z144" s="27"/>
      <c r="AA144" s="27"/>
      <c r="AB144" s="27"/>
      <c r="AC144" s="27"/>
      <c r="AD144" s="27"/>
      <c r="AE144" s="27"/>
      <c r="AF144" s="27"/>
      <c r="AG144" s="27"/>
      <c r="AH144" s="27"/>
      <c r="AI144" s="27"/>
      <c r="AJ144" s="27"/>
      <c r="AK144" s="175"/>
    </row>
    <row r="145" spans="18:37" x14ac:dyDescent="0.25">
      <c r="R145" s="190" t="e" cm="1">
        <f t="array" ref="R145">_xlfn.LET(_xlpm.Raw, TRIM(E145),_xlpm.Names,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45" s="184"/>
      <c r="U145" s="130" t="str">
        <f t="shared" si="5"/>
        <v>—</v>
      </c>
      <c r="V145" s="27">
        <f t="shared" si="6"/>
        <v>9883</v>
      </c>
      <c r="W145" s="27" t="str" cm="1">
        <f t="array" ref="W145">IFERROR(_xlfn.TEXTJOIN(", ", TRUE, _xlfn._xlws.FILTER($L$2:$L$10000*10, $E$2:$E$10000=TRIM(SUBSTITUTE(TRIM(T145),"0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45" s="27" t="e" cm="1" vm="1">
        <f t="array" aca="1" ref="X145" ca="1">IFERROR(_xlfn.TOROW(_xlfn.HSTACK(_xlfn._xlws.FILTER($N$2:$N$10000,($E$2:$E$10000 = TRIM(SUBSTITUTE(TRIM(T145),"0 ",""))) *(VALUE($L$2:$L$10000)*10 &lt; 6)),_xlfn._xlws.FILTER(VALUE($L$2:$L$10000)*10,($E$2:$E$10000 = TRIM(SUBSTITUTE(TRIM(T145),"0 ",""))) *(VALUE($L$2:$L$10000)*10 &lt; 6)))),"None")</f>
        <v>#VALUE!</v>
      </c>
      <c r="Y145" s="27"/>
      <c r="Z145" s="27"/>
      <c r="AA145" s="27"/>
      <c r="AB145" s="27"/>
      <c r="AC145" s="27"/>
      <c r="AD145" s="27"/>
      <c r="AE145" s="27"/>
      <c r="AF145" s="27"/>
      <c r="AG145" s="27"/>
      <c r="AH145" s="27"/>
      <c r="AI145" s="27"/>
      <c r="AJ145" s="27"/>
      <c r="AK145" s="175"/>
    </row>
    <row r="146" spans="18:37" x14ac:dyDescent="0.25">
      <c r="R146" s="190" t="e" cm="1">
        <f t="array" ref="R146">_xlfn.LET(_xlpm.Raw, TRIM(E146),_xlpm.Names,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46" s="184"/>
      <c r="U146" s="130" t="str">
        <f t="shared" si="5"/>
        <v>—</v>
      </c>
      <c r="V146" s="27">
        <f t="shared" si="6"/>
        <v>9883</v>
      </c>
      <c r="W146" s="27" t="str" cm="1">
        <f t="array" ref="W146">IFERROR(_xlfn.TEXTJOIN(", ", TRUE, _xlfn._xlws.FILTER($L$2:$L$10000*10, $E$2:$E$10000=TRIM(SUBSTITUTE(TRIM(T146),"0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46" s="27" t="e" cm="1" vm="1">
        <f t="array" aca="1" ref="X146" ca="1">IFERROR(_xlfn.TOROW(_xlfn.HSTACK(_xlfn._xlws.FILTER($N$2:$N$10000,($E$2:$E$10000 = TRIM(SUBSTITUTE(TRIM(T146),"0 ",""))) *(VALUE($L$2:$L$10000)*10 &lt; 6)),_xlfn._xlws.FILTER(VALUE($L$2:$L$10000)*10,($E$2:$E$10000 = TRIM(SUBSTITUTE(TRIM(T146),"0 ",""))) *(VALUE($L$2:$L$10000)*10 &lt; 6)))),"None")</f>
        <v>#VALUE!</v>
      </c>
      <c r="Y146" s="27"/>
      <c r="Z146" s="27"/>
      <c r="AA146" s="27"/>
      <c r="AB146" s="27"/>
      <c r="AC146" s="27"/>
      <c r="AD146" s="27"/>
      <c r="AE146" s="27"/>
      <c r="AF146" s="27"/>
      <c r="AG146" s="27"/>
      <c r="AH146" s="27"/>
      <c r="AI146" s="27"/>
      <c r="AJ146" s="27"/>
      <c r="AK146" s="175"/>
    </row>
    <row r="147" spans="18:37" x14ac:dyDescent="0.25">
      <c r="R147" s="190" t="e" cm="1">
        <f t="array" ref="R147">_xlfn.LET(_xlpm.Raw, TRIM(E147),_xlpm.Names,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47" s="184"/>
      <c r="U147" s="130" t="str">
        <f t="shared" si="5"/>
        <v>—</v>
      </c>
      <c r="V147" s="27">
        <f t="shared" si="6"/>
        <v>9883</v>
      </c>
      <c r="W147" s="27" t="str" cm="1">
        <f t="array" ref="W147">IFERROR(_xlfn.TEXTJOIN(", ", TRUE, _xlfn._xlws.FILTER($L$2:$L$10000*10, $E$2:$E$10000=TRIM(SUBSTITUTE(TRIM(T147),"0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47" s="27" t="e" cm="1" vm="1">
        <f t="array" aca="1" ref="X147" ca="1">IFERROR(_xlfn.TOROW(_xlfn.HSTACK(_xlfn._xlws.FILTER($N$2:$N$10000,($E$2:$E$10000 = TRIM(SUBSTITUTE(TRIM(T147),"0 ",""))) *(VALUE($L$2:$L$10000)*10 &lt; 6)),_xlfn._xlws.FILTER(VALUE($L$2:$L$10000)*10,($E$2:$E$10000 = TRIM(SUBSTITUTE(TRIM(T147),"0 ",""))) *(VALUE($L$2:$L$10000)*10 &lt; 6)))),"None")</f>
        <v>#VALUE!</v>
      </c>
      <c r="Y147" s="27"/>
      <c r="Z147" s="27"/>
      <c r="AA147" s="27"/>
      <c r="AB147" s="27"/>
      <c r="AC147" s="27"/>
      <c r="AD147" s="27"/>
      <c r="AE147" s="27"/>
      <c r="AF147" s="27"/>
      <c r="AG147" s="27"/>
      <c r="AH147" s="27"/>
      <c r="AI147" s="27"/>
      <c r="AJ147" s="27"/>
      <c r="AK147" s="175"/>
    </row>
    <row r="148" spans="18:37" x14ac:dyDescent="0.25">
      <c r="R148" s="190" t="e" cm="1">
        <f t="array" ref="R148">_xlfn.LET(_xlpm.Raw, TRIM(E148),_xlpm.Names,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48" s="184"/>
      <c r="U148" s="130" t="str">
        <f t="shared" si="5"/>
        <v>—</v>
      </c>
      <c r="V148" s="27">
        <f t="shared" si="6"/>
        <v>9883</v>
      </c>
      <c r="W148" s="27" t="str" cm="1">
        <f t="array" ref="W148">IFERROR(_xlfn.TEXTJOIN(", ", TRUE, _xlfn._xlws.FILTER($L$2:$L$10000*10, $E$2:$E$10000=TRIM(SUBSTITUTE(TRIM(T148),"0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48" s="27" t="e" cm="1" vm="1">
        <f t="array" aca="1" ref="X148" ca="1">IFERROR(_xlfn.TOROW(_xlfn.HSTACK(_xlfn._xlws.FILTER($N$2:$N$10000,($E$2:$E$10000 = TRIM(SUBSTITUTE(TRIM(T148),"0 ",""))) *(VALUE($L$2:$L$10000)*10 &lt; 6)),_xlfn._xlws.FILTER(VALUE($L$2:$L$10000)*10,($E$2:$E$10000 = TRIM(SUBSTITUTE(TRIM(T148),"0 ",""))) *(VALUE($L$2:$L$10000)*10 &lt; 6)))),"None")</f>
        <v>#VALUE!</v>
      </c>
      <c r="Y148" s="27"/>
      <c r="Z148" s="27"/>
      <c r="AA148" s="27"/>
      <c r="AB148" s="27"/>
      <c r="AC148" s="27"/>
      <c r="AD148" s="27"/>
      <c r="AE148" s="27"/>
      <c r="AF148" s="27"/>
      <c r="AG148" s="27"/>
      <c r="AH148" s="27"/>
      <c r="AI148" s="27"/>
      <c r="AJ148" s="27"/>
      <c r="AK148" s="175"/>
    </row>
    <row r="149" spans="18:37" x14ac:dyDescent="0.25">
      <c r="R149" s="190" t="e" cm="1">
        <f t="array" ref="R149">_xlfn.LET(_xlpm.Raw, TRIM(E149),_xlpm.Names,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49" s="184"/>
      <c r="U149" s="130" t="str">
        <f t="shared" si="5"/>
        <v>—</v>
      </c>
      <c r="V149" s="27">
        <f t="shared" si="6"/>
        <v>9883</v>
      </c>
      <c r="W149" s="27" t="str" cm="1">
        <f t="array" ref="W149">IFERROR(_xlfn.TEXTJOIN(", ", TRUE, _xlfn._xlws.FILTER($L$2:$L$10000*10, $E$2:$E$10000=TRIM(SUBSTITUTE(TRIM(T149),"0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49" s="27" t="e" cm="1" vm="1">
        <f t="array" aca="1" ref="X149" ca="1">IFERROR(_xlfn.TOROW(_xlfn.HSTACK(_xlfn._xlws.FILTER($N$2:$N$10000,($E$2:$E$10000 = TRIM(SUBSTITUTE(TRIM(T149),"0 ",""))) *(VALUE($L$2:$L$10000)*10 &lt; 6)),_xlfn._xlws.FILTER(VALUE($L$2:$L$10000)*10,($E$2:$E$10000 = TRIM(SUBSTITUTE(TRIM(T149),"0 ",""))) *(VALUE($L$2:$L$10000)*10 &lt; 6)))),"None")</f>
        <v>#VALUE!</v>
      </c>
      <c r="Y149" s="27"/>
      <c r="Z149" s="27"/>
      <c r="AA149" s="27"/>
      <c r="AB149" s="27"/>
      <c r="AC149" s="27"/>
      <c r="AD149" s="27"/>
      <c r="AE149" s="27"/>
      <c r="AF149" s="27"/>
      <c r="AG149" s="27"/>
      <c r="AH149" s="27"/>
      <c r="AI149" s="27"/>
      <c r="AJ149" s="27"/>
      <c r="AK149" s="175"/>
    </row>
    <row r="150" spans="18:37" x14ac:dyDescent="0.25">
      <c r="R150" s="190" t="e" cm="1">
        <f t="array" ref="R150">_xlfn.LET(_xlpm.Raw, TRIM(E150),_xlpm.Names,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50" s="184"/>
      <c r="U150" s="130" t="str">
        <f t="shared" si="5"/>
        <v>—</v>
      </c>
      <c r="V150" s="27">
        <f t="shared" si="6"/>
        <v>9883</v>
      </c>
      <c r="W150" s="27" t="str" cm="1">
        <f t="array" ref="W150">IFERROR(_xlfn.TEXTJOIN(", ", TRUE, _xlfn._xlws.FILTER($L$2:$L$10000*10, $E$2:$E$10000=TRIM(SUBSTITUTE(TRIM(T150),"0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50" s="27" t="e" cm="1" vm="1">
        <f t="array" aca="1" ref="X150" ca="1">IFERROR(_xlfn.TOROW(_xlfn.HSTACK(_xlfn._xlws.FILTER($N$2:$N$10000,($E$2:$E$10000 = TRIM(SUBSTITUTE(TRIM(T150),"0 ",""))) *(VALUE($L$2:$L$10000)*10 &lt; 6)),_xlfn._xlws.FILTER(VALUE($L$2:$L$10000)*10,($E$2:$E$10000 = TRIM(SUBSTITUTE(TRIM(T150),"0 ",""))) *(VALUE($L$2:$L$10000)*10 &lt; 6)))),"None")</f>
        <v>#VALUE!</v>
      </c>
      <c r="Y150" s="27"/>
      <c r="Z150" s="27"/>
      <c r="AA150" s="27"/>
      <c r="AB150" s="27"/>
      <c r="AC150" s="27"/>
      <c r="AD150" s="27"/>
      <c r="AE150" s="27"/>
      <c r="AF150" s="27"/>
      <c r="AG150" s="27"/>
      <c r="AH150" s="27"/>
      <c r="AI150" s="27"/>
      <c r="AJ150" s="27"/>
      <c r="AK150" s="175"/>
    </row>
    <row r="151" spans="18:37" x14ac:dyDescent="0.25">
      <c r="R151" s="190" t="e" cm="1">
        <f t="array" ref="R151">_xlfn.LET(_xlpm.Raw, TRIM(E151),_xlpm.Names,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51" s="184"/>
      <c r="U151" s="130" t="str">
        <f t="shared" si="5"/>
        <v>—</v>
      </c>
      <c r="V151" s="27">
        <f t="shared" si="6"/>
        <v>9883</v>
      </c>
      <c r="W151" s="27" t="str" cm="1">
        <f t="array" ref="W151">IFERROR(_xlfn.TEXTJOIN(", ", TRUE, _xlfn._xlws.FILTER($L$2:$L$10000*10, $E$2:$E$10000=TRIM(SUBSTITUTE(TRIM(T151),"0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51" s="27" t="e" cm="1" vm="1">
        <f t="array" aca="1" ref="X151" ca="1">IFERROR(_xlfn.TOROW(_xlfn.HSTACK(_xlfn._xlws.FILTER($N$2:$N$10000,($E$2:$E$10000 = TRIM(SUBSTITUTE(TRIM(T151),"0 ",""))) *(VALUE($L$2:$L$10000)*10 &lt; 6)),_xlfn._xlws.FILTER(VALUE($L$2:$L$10000)*10,($E$2:$E$10000 = TRIM(SUBSTITUTE(TRIM(T151),"0 ",""))) *(VALUE($L$2:$L$10000)*10 &lt; 6)))),"None")</f>
        <v>#VALUE!</v>
      </c>
      <c r="Y151" s="27"/>
      <c r="Z151" s="27"/>
      <c r="AA151" s="27"/>
      <c r="AB151" s="27"/>
      <c r="AC151" s="27"/>
      <c r="AD151" s="27"/>
      <c r="AE151" s="27"/>
      <c r="AF151" s="27"/>
      <c r="AG151" s="27"/>
      <c r="AH151" s="27"/>
      <c r="AI151" s="27"/>
      <c r="AJ151" s="27"/>
      <c r="AK151" s="175"/>
    </row>
    <row r="152" spans="18:37" x14ac:dyDescent="0.25">
      <c r="R152" s="190" t="e" cm="1">
        <f t="array" ref="R152">_xlfn.LET(_xlpm.Raw, TRIM(E152),_xlpm.Names,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52" s="184"/>
      <c r="U152" s="130" t="str">
        <f t="shared" si="5"/>
        <v>—</v>
      </c>
      <c r="V152" s="27">
        <f t="shared" si="6"/>
        <v>9883</v>
      </c>
      <c r="W152" s="27" t="str" cm="1">
        <f t="array" ref="W152">IFERROR(_xlfn.TEXTJOIN(", ", TRUE, _xlfn._xlws.FILTER($L$2:$L$10000*10, $E$2:$E$10000=TRIM(SUBSTITUTE(TRIM(T152),"0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52" s="27" t="e" cm="1" vm="1">
        <f t="array" aca="1" ref="X152" ca="1">IFERROR(_xlfn.TOROW(_xlfn.HSTACK(_xlfn._xlws.FILTER($N$2:$N$10000,($E$2:$E$10000 = TRIM(SUBSTITUTE(TRIM(T152),"0 ",""))) *(VALUE($L$2:$L$10000)*10 &lt; 6)),_xlfn._xlws.FILTER(VALUE($L$2:$L$10000)*10,($E$2:$E$10000 = TRIM(SUBSTITUTE(TRIM(T152),"0 ",""))) *(VALUE($L$2:$L$10000)*10 &lt; 6)))),"None")</f>
        <v>#VALUE!</v>
      </c>
      <c r="Y152" s="27"/>
      <c r="Z152" s="27"/>
      <c r="AA152" s="27"/>
      <c r="AB152" s="27"/>
      <c r="AC152" s="27"/>
      <c r="AD152" s="27"/>
      <c r="AE152" s="27"/>
      <c r="AF152" s="27"/>
      <c r="AG152" s="27"/>
      <c r="AH152" s="27"/>
      <c r="AI152" s="27"/>
      <c r="AJ152" s="27"/>
      <c r="AK152" s="175"/>
    </row>
    <row r="153" spans="18:37" x14ac:dyDescent="0.25">
      <c r="R153" s="190" t="e" cm="1">
        <f t="array" ref="R153">_xlfn.LET(_xlpm.Raw, TRIM(E153),_xlpm.Names,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53" s="184"/>
      <c r="U153" s="130" t="str">
        <f t="shared" si="5"/>
        <v>—</v>
      </c>
      <c r="V153" s="27">
        <f t="shared" si="6"/>
        <v>9883</v>
      </c>
      <c r="W153" s="27" t="str" cm="1">
        <f t="array" ref="W153">IFERROR(_xlfn.TEXTJOIN(", ", TRUE, _xlfn._xlws.FILTER($L$2:$L$10000*10, $E$2:$E$10000=TRIM(SUBSTITUTE(TRIM(T153),"0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53" s="27" t="e" cm="1" vm="1">
        <f t="array" aca="1" ref="X153" ca="1">IFERROR(_xlfn.TOROW(_xlfn.HSTACK(_xlfn._xlws.FILTER($N$2:$N$10000,($E$2:$E$10000 = TRIM(SUBSTITUTE(TRIM(T153),"0 ",""))) *(VALUE($L$2:$L$10000)*10 &lt; 6)),_xlfn._xlws.FILTER(VALUE($L$2:$L$10000)*10,($E$2:$E$10000 = TRIM(SUBSTITUTE(TRIM(T153),"0 ",""))) *(VALUE($L$2:$L$10000)*10 &lt; 6)))),"None")</f>
        <v>#VALUE!</v>
      </c>
      <c r="Y153" s="27"/>
      <c r="Z153" s="27"/>
      <c r="AA153" s="27"/>
      <c r="AB153" s="27"/>
      <c r="AC153" s="27"/>
      <c r="AD153" s="27"/>
      <c r="AE153" s="27"/>
      <c r="AF153" s="27"/>
      <c r="AG153" s="27"/>
      <c r="AH153" s="27"/>
      <c r="AI153" s="27"/>
      <c r="AJ153" s="27"/>
      <c r="AK153" s="175"/>
    </row>
    <row r="154" spans="18:37" x14ac:dyDescent="0.25">
      <c r="R154" s="190" t="e" cm="1">
        <f t="array" ref="R154">_xlfn.LET(_xlpm.Raw, TRIM(E154),_xlpm.Names,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54" s="184"/>
      <c r="U154" s="130" t="str">
        <f t="shared" si="5"/>
        <v>—</v>
      </c>
      <c r="V154" s="27">
        <f t="shared" si="6"/>
        <v>9883</v>
      </c>
      <c r="W154" s="27" t="str" cm="1">
        <f t="array" ref="W154">IFERROR(_xlfn.TEXTJOIN(", ", TRUE, _xlfn._xlws.FILTER($L$2:$L$10000*10, $E$2:$E$10000=TRIM(SUBSTITUTE(TRIM(T154),"0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54" s="27" t="e" cm="1" vm="1">
        <f t="array" aca="1" ref="X154" ca="1">IFERROR(_xlfn.TOROW(_xlfn.HSTACK(_xlfn._xlws.FILTER($N$2:$N$10000,($E$2:$E$10000 = TRIM(SUBSTITUTE(TRIM(T154),"0 ",""))) *(VALUE($L$2:$L$10000)*10 &lt; 6)),_xlfn._xlws.FILTER(VALUE($L$2:$L$10000)*10,($E$2:$E$10000 = TRIM(SUBSTITUTE(TRIM(T154),"0 ",""))) *(VALUE($L$2:$L$10000)*10 &lt; 6)))),"None")</f>
        <v>#VALUE!</v>
      </c>
      <c r="Y154" s="27"/>
      <c r="Z154" s="27"/>
      <c r="AA154" s="27"/>
      <c r="AB154" s="27"/>
      <c r="AC154" s="27"/>
      <c r="AD154" s="27"/>
      <c r="AE154" s="27"/>
      <c r="AF154" s="27"/>
      <c r="AG154" s="27"/>
      <c r="AH154" s="27"/>
      <c r="AI154" s="27"/>
      <c r="AJ154" s="27"/>
      <c r="AK154" s="175"/>
    </row>
    <row r="155" spans="18:37" x14ac:dyDescent="0.25">
      <c r="R155" s="190" t="e" cm="1">
        <f t="array" ref="R155">_xlfn.LET(_xlpm.Raw, TRIM(E155),_xlpm.Names,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55" s="184"/>
      <c r="U155" s="130" t="str">
        <f t="shared" si="5"/>
        <v>—</v>
      </c>
      <c r="V155" s="27">
        <f t="shared" si="6"/>
        <v>9883</v>
      </c>
      <c r="W155" s="27" t="str" cm="1">
        <f t="array" ref="W155">IFERROR(_xlfn.TEXTJOIN(", ", TRUE, _xlfn._xlws.FILTER($L$2:$L$10000*10, $E$2:$E$10000=TRIM(SUBSTITUTE(TRIM(T155),"0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55" s="27" t="e" cm="1" vm="1">
        <f t="array" aca="1" ref="X155" ca="1">IFERROR(_xlfn.TOROW(_xlfn.HSTACK(_xlfn._xlws.FILTER($N$2:$N$10000,($E$2:$E$10000 = TRIM(SUBSTITUTE(TRIM(T155),"0 ",""))) *(VALUE($L$2:$L$10000)*10 &lt; 6)),_xlfn._xlws.FILTER(VALUE($L$2:$L$10000)*10,($E$2:$E$10000 = TRIM(SUBSTITUTE(TRIM(T155),"0 ",""))) *(VALUE($L$2:$L$10000)*10 &lt; 6)))),"None")</f>
        <v>#VALUE!</v>
      </c>
      <c r="Y155" s="27"/>
      <c r="Z155" s="27"/>
      <c r="AA155" s="27"/>
      <c r="AB155" s="27"/>
      <c r="AC155" s="27"/>
      <c r="AD155" s="27"/>
      <c r="AE155" s="27"/>
      <c r="AF155" s="27"/>
      <c r="AG155" s="27"/>
      <c r="AH155" s="27"/>
      <c r="AI155" s="27"/>
      <c r="AJ155" s="27"/>
      <c r="AK155" s="175"/>
    </row>
    <row r="156" spans="18:37" x14ac:dyDescent="0.25">
      <c r="R156" s="190" t="e" cm="1">
        <f t="array" ref="R156">_xlfn.LET(_xlpm.Raw, TRIM(E156),_xlpm.Names,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56" s="184"/>
      <c r="U156" s="130" t="str">
        <f t="shared" si="5"/>
        <v>—</v>
      </c>
      <c r="V156" s="27">
        <f t="shared" si="6"/>
        <v>9883</v>
      </c>
      <c r="W156" s="27" t="str" cm="1">
        <f t="array" ref="W156">IFERROR(_xlfn.TEXTJOIN(", ", TRUE, _xlfn._xlws.FILTER($L$2:$L$10000*10, $E$2:$E$10000=TRIM(SUBSTITUTE(TRIM(T156),"0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56" s="27" t="e" cm="1" vm="1">
        <f t="array" aca="1" ref="X156" ca="1">IFERROR(_xlfn.TOROW(_xlfn.HSTACK(_xlfn._xlws.FILTER($N$2:$N$10000,($E$2:$E$10000 = TRIM(SUBSTITUTE(TRIM(T156),"0 ",""))) *(VALUE($L$2:$L$10000)*10 &lt; 6)),_xlfn._xlws.FILTER(VALUE($L$2:$L$10000)*10,($E$2:$E$10000 = TRIM(SUBSTITUTE(TRIM(T156),"0 ",""))) *(VALUE($L$2:$L$10000)*10 &lt; 6)))),"None")</f>
        <v>#VALUE!</v>
      </c>
      <c r="Y156" s="27"/>
      <c r="Z156" s="27"/>
      <c r="AA156" s="27"/>
      <c r="AB156" s="27"/>
      <c r="AC156" s="27"/>
      <c r="AD156" s="27"/>
      <c r="AE156" s="27"/>
      <c r="AF156" s="27"/>
      <c r="AG156" s="27"/>
      <c r="AH156" s="27"/>
      <c r="AI156" s="27"/>
      <c r="AJ156" s="27"/>
      <c r="AK156" s="175"/>
    </row>
    <row r="157" spans="18:37" x14ac:dyDescent="0.25">
      <c r="R157" s="190" t="e" cm="1">
        <f t="array" ref="R157">_xlfn.LET(_xlpm.Raw, TRIM(E157),_xlpm.Names,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57" s="184"/>
      <c r="U157" s="130" t="str">
        <f t="shared" si="5"/>
        <v>—</v>
      </c>
      <c r="V157" s="27">
        <f t="shared" si="6"/>
        <v>9883</v>
      </c>
      <c r="W157" s="27" t="str" cm="1">
        <f t="array" ref="W157">IFERROR(_xlfn.TEXTJOIN(", ", TRUE, _xlfn._xlws.FILTER($L$2:$L$10000*10, $E$2:$E$10000=TRIM(SUBSTITUTE(TRIM(T157),"0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57" s="27" t="e" cm="1" vm="1">
        <f t="array" aca="1" ref="X157" ca="1">IFERROR(_xlfn.TOROW(_xlfn.HSTACK(_xlfn._xlws.FILTER($N$2:$N$10000,($E$2:$E$10000 = TRIM(SUBSTITUTE(TRIM(T157),"0 ",""))) *(VALUE($L$2:$L$10000)*10 &lt; 6)),_xlfn._xlws.FILTER(VALUE($L$2:$L$10000)*10,($E$2:$E$10000 = TRIM(SUBSTITUTE(TRIM(T157),"0 ",""))) *(VALUE($L$2:$L$10000)*10 &lt; 6)))),"None")</f>
        <v>#VALUE!</v>
      </c>
      <c r="Y157" s="27"/>
      <c r="Z157" s="27"/>
      <c r="AA157" s="27"/>
      <c r="AB157" s="27"/>
      <c r="AC157" s="27"/>
      <c r="AD157" s="27"/>
      <c r="AE157" s="27"/>
      <c r="AF157" s="27"/>
      <c r="AG157" s="27"/>
      <c r="AH157" s="27"/>
      <c r="AI157" s="27"/>
      <c r="AJ157" s="27"/>
      <c r="AK157" s="175"/>
    </row>
    <row r="158" spans="18:37" x14ac:dyDescent="0.25">
      <c r="R158" s="190" t="e" cm="1">
        <f t="array" ref="R158">_xlfn.LET(_xlpm.Raw, TRIM(E158),_xlpm.Names,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58" s="184"/>
      <c r="U158" s="130" t="str">
        <f t="shared" si="5"/>
        <v>—</v>
      </c>
      <c r="V158" s="27">
        <f t="shared" si="6"/>
        <v>9883</v>
      </c>
      <c r="W158" s="27" t="str" cm="1">
        <f t="array" ref="W158">IFERROR(_xlfn.TEXTJOIN(", ", TRUE, _xlfn._xlws.FILTER($L$2:$L$10000*10, $E$2:$E$10000=TRIM(SUBSTITUTE(TRIM(T158),"0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58" s="27" t="e" cm="1" vm="1">
        <f t="array" aca="1" ref="X158" ca="1">IFERROR(_xlfn.TOROW(_xlfn.HSTACK(_xlfn._xlws.FILTER($N$2:$N$10000,($E$2:$E$10000 = TRIM(SUBSTITUTE(TRIM(T158),"0 ",""))) *(VALUE($L$2:$L$10000)*10 &lt; 6)),_xlfn._xlws.FILTER(VALUE($L$2:$L$10000)*10,($E$2:$E$10000 = TRIM(SUBSTITUTE(TRIM(T158),"0 ",""))) *(VALUE($L$2:$L$10000)*10 &lt; 6)))),"None")</f>
        <v>#VALUE!</v>
      </c>
      <c r="Y158" s="27"/>
      <c r="Z158" s="27"/>
      <c r="AA158" s="27"/>
      <c r="AB158" s="27"/>
      <c r="AC158" s="27"/>
      <c r="AD158" s="27"/>
      <c r="AE158" s="27"/>
      <c r="AF158" s="27"/>
      <c r="AG158" s="27"/>
      <c r="AH158" s="27"/>
      <c r="AI158" s="27"/>
      <c r="AJ158" s="27"/>
      <c r="AK158" s="175"/>
    </row>
    <row r="159" spans="18:37" x14ac:dyDescent="0.25">
      <c r="R159" s="190" t="e" cm="1">
        <f t="array" ref="R159">_xlfn.LET(_xlpm.Raw, TRIM(E159),_xlpm.Names,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59" s="184"/>
      <c r="U159" s="130" t="str">
        <f t="shared" si="5"/>
        <v>—</v>
      </c>
      <c r="V159" s="27">
        <f t="shared" si="6"/>
        <v>9883</v>
      </c>
      <c r="W159" s="27" t="str" cm="1">
        <f t="array" ref="W159">IFERROR(_xlfn.TEXTJOIN(", ", TRUE, _xlfn._xlws.FILTER($L$2:$L$10000*10, $E$2:$E$10000=TRIM(SUBSTITUTE(TRIM(T159),"0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59" s="27" t="e" cm="1" vm="1">
        <f t="array" aca="1" ref="X159" ca="1">IFERROR(_xlfn.TOROW(_xlfn.HSTACK(_xlfn._xlws.FILTER($N$2:$N$10000,($E$2:$E$10000 = TRIM(SUBSTITUTE(TRIM(T159),"0 ",""))) *(VALUE($L$2:$L$10000)*10 &lt; 6)),_xlfn._xlws.FILTER(VALUE($L$2:$L$10000)*10,($E$2:$E$10000 = TRIM(SUBSTITUTE(TRIM(T159),"0 ",""))) *(VALUE($L$2:$L$10000)*10 &lt; 6)))),"None")</f>
        <v>#VALUE!</v>
      </c>
      <c r="Y159" s="27"/>
      <c r="Z159" s="27"/>
      <c r="AA159" s="27"/>
      <c r="AB159" s="27"/>
      <c r="AC159" s="27"/>
      <c r="AD159" s="27"/>
      <c r="AE159" s="27"/>
      <c r="AF159" s="27"/>
      <c r="AG159" s="27"/>
      <c r="AH159" s="27"/>
      <c r="AI159" s="27"/>
      <c r="AJ159" s="27"/>
      <c r="AK159" s="175"/>
    </row>
    <row r="160" spans="18:37" x14ac:dyDescent="0.25">
      <c r="R160" s="190" t="e" cm="1">
        <f t="array" ref="R160">_xlfn.LET(_xlpm.Raw, TRIM(E160),_xlpm.Names,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60" s="184"/>
      <c r="U160" s="130" t="str">
        <f t="shared" si="5"/>
        <v>—</v>
      </c>
      <c r="V160" s="27">
        <f t="shared" si="6"/>
        <v>9883</v>
      </c>
      <c r="W160" s="27" t="str" cm="1">
        <f t="array" ref="W160">IFERROR(_xlfn.TEXTJOIN(", ", TRUE, _xlfn._xlws.FILTER($L$2:$L$10000*10, $E$2:$E$10000=TRIM(SUBSTITUTE(TRIM(T160),"0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60" s="27" t="e" cm="1" vm="1">
        <f t="array" aca="1" ref="X160" ca="1">IFERROR(_xlfn.TOROW(_xlfn.HSTACK(_xlfn._xlws.FILTER($N$2:$N$10000,($E$2:$E$10000 = TRIM(SUBSTITUTE(TRIM(T160),"0 ",""))) *(VALUE($L$2:$L$10000)*10 &lt; 6)),_xlfn._xlws.FILTER(VALUE($L$2:$L$10000)*10,($E$2:$E$10000 = TRIM(SUBSTITUTE(TRIM(T160),"0 ",""))) *(VALUE($L$2:$L$10000)*10 &lt; 6)))),"None")</f>
        <v>#VALUE!</v>
      </c>
      <c r="Y160" s="27"/>
      <c r="Z160" s="27"/>
      <c r="AA160" s="27"/>
      <c r="AB160" s="27"/>
      <c r="AC160" s="27"/>
      <c r="AD160" s="27"/>
      <c r="AE160" s="27"/>
      <c r="AF160" s="27"/>
      <c r="AG160" s="27"/>
      <c r="AH160" s="27"/>
      <c r="AI160" s="27"/>
      <c r="AJ160" s="27"/>
      <c r="AK160" s="175"/>
    </row>
    <row r="161" spans="18:37" x14ac:dyDescent="0.25">
      <c r="R161" s="190" t="e" cm="1">
        <f t="array" ref="R161">_xlfn.LET(_xlpm.Raw, TRIM(E161),_xlpm.Names,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61" s="184"/>
      <c r="U161" s="130" t="str">
        <f t="shared" si="5"/>
        <v>—</v>
      </c>
      <c r="V161" s="27">
        <f t="shared" si="6"/>
        <v>9883</v>
      </c>
      <c r="W161" s="27" t="str" cm="1">
        <f t="array" ref="W161">IFERROR(_xlfn.TEXTJOIN(", ", TRUE, _xlfn._xlws.FILTER($L$2:$L$10000*10, $E$2:$E$10000=TRIM(SUBSTITUTE(TRIM(T161),"0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61" s="27" t="e" cm="1" vm="1">
        <f t="array" aca="1" ref="X161" ca="1">IFERROR(_xlfn.TOROW(_xlfn.HSTACK(_xlfn._xlws.FILTER($N$2:$N$10000,($E$2:$E$10000 = TRIM(SUBSTITUTE(TRIM(T161),"0 ",""))) *(VALUE($L$2:$L$10000)*10 &lt; 6)),_xlfn._xlws.FILTER(VALUE($L$2:$L$10000)*10,($E$2:$E$10000 = TRIM(SUBSTITUTE(TRIM(T161),"0 ",""))) *(VALUE($L$2:$L$10000)*10 &lt; 6)))),"None")</f>
        <v>#VALUE!</v>
      </c>
      <c r="Y161" s="27"/>
      <c r="Z161" s="27"/>
      <c r="AA161" s="27"/>
      <c r="AB161" s="27"/>
      <c r="AC161" s="27"/>
      <c r="AD161" s="27"/>
      <c r="AE161" s="27"/>
      <c r="AF161" s="27"/>
      <c r="AG161" s="27"/>
      <c r="AH161" s="27"/>
      <c r="AI161" s="27"/>
      <c r="AJ161" s="27"/>
      <c r="AK161" s="175"/>
    </row>
    <row r="162" spans="18:37" x14ac:dyDescent="0.25">
      <c r="R162" s="190" t="e" cm="1">
        <f t="array" ref="R162">_xlfn.LET(_xlpm.Raw, TRIM(E162),_xlpm.Names,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62" s="184"/>
      <c r="U162" s="130" t="str">
        <f t="shared" si="5"/>
        <v>—</v>
      </c>
      <c r="V162" s="27">
        <f t="shared" si="6"/>
        <v>9883</v>
      </c>
      <c r="W162" s="27" t="str" cm="1">
        <f t="array" ref="W162">IFERROR(_xlfn.TEXTJOIN(", ", TRUE, _xlfn._xlws.FILTER($L$2:$L$10000*10, $E$2:$E$10000=TRIM(SUBSTITUTE(TRIM(T162),"0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62" s="27" t="e" cm="1" vm="1">
        <f t="array" aca="1" ref="X162" ca="1">IFERROR(_xlfn.TOROW(_xlfn.HSTACK(_xlfn._xlws.FILTER($N$2:$N$10000,($E$2:$E$10000 = TRIM(SUBSTITUTE(TRIM(T162),"0 ",""))) *(VALUE($L$2:$L$10000)*10 &lt; 6)),_xlfn._xlws.FILTER(VALUE($L$2:$L$10000)*10,($E$2:$E$10000 = TRIM(SUBSTITUTE(TRIM(T162),"0 ",""))) *(VALUE($L$2:$L$10000)*10 &lt; 6)))),"None")</f>
        <v>#VALUE!</v>
      </c>
      <c r="Y162" s="27"/>
      <c r="Z162" s="27"/>
      <c r="AA162" s="27"/>
      <c r="AB162" s="27"/>
      <c r="AC162" s="27"/>
      <c r="AD162" s="27"/>
      <c r="AE162" s="27"/>
      <c r="AF162" s="27"/>
      <c r="AG162" s="27"/>
      <c r="AH162" s="27"/>
      <c r="AI162" s="27"/>
      <c r="AJ162" s="27"/>
      <c r="AK162" s="175"/>
    </row>
    <row r="163" spans="18:37" x14ac:dyDescent="0.25">
      <c r="R163" s="190" t="e" cm="1">
        <f t="array" ref="R163">_xlfn.LET(_xlpm.Raw, TRIM(E163),_xlpm.Names,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63" s="184"/>
      <c r="U163" s="130" t="str">
        <f t="shared" si="5"/>
        <v>—</v>
      </c>
      <c r="V163" s="27">
        <f t="shared" si="6"/>
        <v>9883</v>
      </c>
      <c r="W163" s="27" t="str" cm="1">
        <f t="array" ref="W163">IFERROR(_xlfn.TEXTJOIN(", ", TRUE, _xlfn._xlws.FILTER($L$2:$L$10000*10, $E$2:$E$10000=TRIM(SUBSTITUTE(TRIM(T163),"0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63" s="27" t="e" cm="1" vm="1">
        <f t="array" aca="1" ref="X163" ca="1">IFERROR(_xlfn.TOROW(_xlfn.HSTACK(_xlfn._xlws.FILTER($N$2:$N$10000,($E$2:$E$10000 = TRIM(SUBSTITUTE(TRIM(T163),"0 ",""))) *(VALUE($L$2:$L$10000)*10 &lt; 6)),_xlfn._xlws.FILTER(VALUE($L$2:$L$10000)*10,($E$2:$E$10000 = TRIM(SUBSTITUTE(TRIM(T163),"0 ",""))) *(VALUE($L$2:$L$10000)*10 &lt; 6)))),"None")</f>
        <v>#VALUE!</v>
      </c>
      <c r="Y163" s="27"/>
      <c r="Z163" s="27"/>
      <c r="AA163" s="27"/>
      <c r="AB163" s="27"/>
      <c r="AC163" s="27"/>
      <c r="AD163" s="27"/>
      <c r="AE163" s="27"/>
      <c r="AF163" s="27"/>
      <c r="AG163" s="27"/>
      <c r="AH163" s="27"/>
      <c r="AI163" s="27"/>
      <c r="AJ163" s="27"/>
      <c r="AK163" s="175"/>
    </row>
    <row r="164" spans="18:37" x14ac:dyDescent="0.25">
      <c r="R164" s="190" t="e" cm="1">
        <f t="array" ref="R164">_xlfn.LET(_xlpm.Raw, TRIM(E164),_xlpm.Names,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64" s="184"/>
      <c r="U164" s="130" t="str">
        <f t="shared" si="5"/>
        <v>—</v>
      </c>
      <c r="V164" s="27">
        <f t="shared" si="6"/>
        <v>9883</v>
      </c>
      <c r="W164" s="27" t="str" cm="1">
        <f t="array" ref="W164">IFERROR(_xlfn.TEXTJOIN(", ", TRUE, _xlfn._xlws.FILTER($L$2:$L$10000*10, $E$2:$E$10000=TRIM(SUBSTITUTE(TRIM(T164),"0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64" s="27" t="e" cm="1" vm="1">
        <f t="array" aca="1" ref="X164" ca="1">IFERROR(_xlfn.TOROW(_xlfn.HSTACK(_xlfn._xlws.FILTER($N$2:$N$10000,($E$2:$E$10000 = TRIM(SUBSTITUTE(TRIM(T164),"0 ",""))) *(VALUE($L$2:$L$10000)*10 &lt; 6)),_xlfn._xlws.FILTER(VALUE($L$2:$L$10000)*10,($E$2:$E$10000 = TRIM(SUBSTITUTE(TRIM(T164),"0 ",""))) *(VALUE($L$2:$L$10000)*10 &lt; 6)))),"None")</f>
        <v>#VALUE!</v>
      </c>
      <c r="Y164" s="27"/>
      <c r="Z164" s="27"/>
      <c r="AA164" s="27"/>
      <c r="AB164" s="27"/>
      <c r="AC164" s="27"/>
      <c r="AD164" s="27"/>
      <c r="AE164" s="27"/>
      <c r="AF164" s="27"/>
      <c r="AG164" s="27"/>
      <c r="AH164" s="27"/>
      <c r="AI164" s="27"/>
      <c r="AJ164" s="27"/>
      <c r="AK164" s="175"/>
    </row>
    <row r="165" spans="18:37" x14ac:dyDescent="0.25">
      <c r="R165" s="190" t="e" cm="1">
        <f t="array" ref="R165">_xlfn.LET(_xlpm.Raw, TRIM(E165),_xlpm.Names,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65" s="184"/>
      <c r="U165" s="130" t="str">
        <f t="shared" si="5"/>
        <v>—</v>
      </c>
      <c r="V165" s="27">
        <f t="shared" si="6"/>
        <v>9883</v>
      </c>
      <c r="W165" s="27" t="str" cm="1">
        <f t="array" ref="W165">IFERROR(_xlfn.TEXTJOIN(", ", TRUE, _xlfn._xlws.FILTER($L$2:$L$10000*10, $E$2:$E$10000=TRIM(SUBSTITUTE(TRIM(T165),"0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65" s="27" t="e" cm="1" vm="1">
        <f t="array" aca="1" ref="X165" ca="1">IFERROR(_xlfn.TOROW(_xlfn.HSTACK(_xlfn._xlws.FILTER($N$2:$N$10000,($E$2:$E$10000 = TRIM(SUBSTITUTE(TRIM(T165),"0 ",""))) *(VALUE($L$2:$L$10000)*10 &lt; 6)),_xlfn._xlws.FILTER(VALUE($L$2:$L$10000)*10,($E$2:$E$10000 = TRIM(SUBSTITUTE(TRIM(T165),"0 ",""))) *(VALUE($L$2:$L$10000)*10 &lt; 6)))),"None")</f>
        <v>#VALUE!</v>
      </c>
      <c r="Y165" s="27"/>
      <c r="Z165" s="27"/>
      <c r="AA165" s="27"/>
      <c r="AB165" s="27"/>
      <c r="AC165" s="27"/>
      <c r="AD165" s="27"/>
      <c r="AE165" s="27"/>
      <c r="AF165" s="27"/>
      <c r="AG165" s="27"/>
      <c r="AH165" s="27"/>
      <c r="AI165" s="27"/>
      <c r="AJ165" s="27"/>
      <c r="AK165" s="175"/>
    </row>
    <row r="166" spans="18:37" x14ac:dyDescent="0.25">
      <c r="R166" s="190" t="e" cm="1">
        <f t="array" ref="R166">_xlfn.LET(_xlpm.Raw, TRIM(E166),_xlpm.Names,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66" s="184"/>
      <c r="U166" s="130" t="str">
        <f t="shared" si="5"/>
        <v>—</v>
      </c>
      <c r="V166" s="27">
        <f t="shared" si="6"/>
        <v>9883</v>
      </c>
      <c r="W166" s="27" t="str" cm="1">
        <f t="array" ref="W166">IFERROR(_xlfn.TEXTJOIN(", ", TRUE, _xlfn._xlws.FILTER($L$2:$L$10000*10, $E$2:$E$10000=TRIM(SUBSTITUTE(TRIM(T166),"0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66" s="27" t="e" cm="1" vm="1">
        <f t="array" aca="1" ref="X166" ca="1">IFERROR(_xlfn.TOROW(_xlfn.HSTACK(_xlfn._xlws.FILTER($N$2:$N$10000,($E$2:$E$10000 = TRIM(SUBSTITUTE(TRIM(T166),"0 ",""))) *(VALUE($L$2:$L$10000)*10 &lt; 6)),_xlfn._xlws.FILTER(VALUE($L$2:$L$10000)*10,($E$2:$E$10000 = TRIM(SUBSTITUTE(TRIM(T166),"0 ",""))) *(VALUE($L$2:$L$10000)*10 &lt; 6)))),"None")</f>
        <v>#VALUE!</v>
      </c>
      <c r="Y166" s="27"/>
      <c r="Z166" s="27"/>
      <c r="AA166" s="27"/>
      <c r="AB166" s="27"/>
      <c r="AC166" s="27"/>
      <c r="AD166" s="27"/>
      <c r="AE166" s="27"/>
      <c r="AF166" s="27"/>
      <c r="AG166" s="27"/>
      <c r="AH166" s="27"/>
      <c r="AI166" s="27"/>
      <c r="AJ166" s="27"/>
      <c r="AK166" s="175"/>
    </row>
    <row r="167" spans="18:37" x14ac:dyDescent="0.25">
      <c r="R167" s="190" t="e" cm="1">
        <f t="array" ref="R167">_xlfn.LET(_xlpm.Raw, TRIM(E167),_xlpm.Names,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67" s="184"/>
      <c r="U167" s="130" t="str">
        <f t="shared" si="5"/>
        <v>—</v>
      </c>
      <c r="V167" s="27">
        <f t="shared" si="6"/>
        <v>9883</v>
      </c>
      <c r="W167" s="27" t="str" cm="1">
        <f t="array" ref="W167">IFERROR(_xlfn.TEXTJOIN(", ", TRUE, _xlfn._xlws.FILTER($L$2:$L$10000*10, $E$2:$E$10000=TRIM(SUBSTITUTE(TRIM(T167),"0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67" s="27" t="e" cm="1" vm="1">
        <f t="array" aca="1" ref="X167" ca="1">IFERROR(_xlfn.TOROW(_xlfn.HSTACK(_xlfn._xlws.FILTER($N$2:$N$10000,($E$2:$E$10000 = TRIM(SUBSTITUTE(TRIM(T167),"0 ",""))) *(VALUE($L$2:$L$10000)*10 &lt; 6)),_xlfn._xlws.FILTER(VALUE($L$2:$L$10000)*10,($E$2:$E$10000 = TRIM(SUBSTITUTE(TRIM(T167),"0 ",""))) *(VALUE($L$2:$L$10000)*10 &lt; 6)))),"None")</f>
        <v>#VALUE!</v>
      </c>
      <c r="Y167" s="27"/>
      <c r="Z167" s="27"/>
      <c r="AA167" s="27"/>
      <c r="AB167" s="27"/>
      <c r="AC167" s="27"/>
      <c r="AD167" s="27"/>
      <c r="AE167" s="27"/>
      <c r="AF167" s="27"/>
      <c r="AG167" s="27"/>
      <c r="AH167" s="27"/>
      <c r="AI167" s="27"/>
      <c r="AJ167" s="27"/>
      <c r="AK167" s="175"/>
    </row>
    <row r="168" spans="18:37" x14ac:dyDescent="0.25">
      <c r="R168" s="190" t="e" cm="1">
        <f t="array" ref="R168">_xlfn.LET(_xlpm.Raw, TRIM(E168),_xlpm.Names,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68" s="184"/>
      <c r="U168" s="130" t="str">
        <f t="shared" si="5"/>
        <v>—</v>
      </c>
      <c r="V168" s="27">
        <f t="shared" si="6"/>
        <v>9883</v>
      </c>
      <c r="W168" s="27" t="str" cm="1">
        <f t="array" ref="W168">IFERROR(_xlfn.TEXTJOIN(", ", TRUE, _xlfn._xlws.FILTER($L$2:$L$10000*10, $E$2:$E$10000=TRIM(SUBSTITUTE(TRIM(T168),"0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68" s="27" t="e" cm="1" vm="1">
        <f t="array" aca="1" ref="X168" ca="1">IFERROR(_xlfn.TOROW(_xlfn.HSTACK(_xlfn._xlws.FILTER($N$2:$N$10000,($E$2:$E$10000 = TRIM(SUBSTITUTE(TRIM(T168),"0 ",""))) *(VALUE($L$2:$L$10000)*10 &lt; 6)),_xlfn._xlws.FILTER(VALUE($L$2:$L$10000)*10,($E$2:$E$10000 = TRIM(SUBSTITUTE(TRIM(T168),"0 ",""))) *(VALUE($L$2:$L$10000)*10 &lt; 6)))),"None")</f>
        <v>#VALUE!</v>
      </c>
      <c r="Y168" s="27"/>
      <c r="Z168" s="27"/>
      <c r="AA168" s="27"/>
      <c r="AB168" s="27"/>
      <c r="AC168" s="27"/>
      <c r="AD168" s="27"/>
      <c r="AE168" s="27"/>
      <c r="AF168" s="27"/>
      <c r="AG168" s="27"/>
      <c r="AH168" s="27"/>
      <c r="AI168" s="27"/>
      <c r="AJ168" s="27"/>
      <c r="AK168" s="175"/>
    </row>
    <row r="169" spans="18:37" x14ac:dyDescent="0.25">
      <c r="R169" s="190" t="e" cm="1">
        <f t="array" ref="R169">_xlfn.LET(_xlpm.Raw, TRIM(E169),_xlpm.Names,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69" s="184"/>
      <c r="U169" s="130" t="str">
        <f t="shared" si="5"/>
        <v>—</v>
      </c>
      <c r="V169" s="27">
        <f t="shared" si="6"/>
        <v>9883</v>
      </c>
      <c r="W169" s="27" t="str" cm="1">
        <f t="array" ref="W169">IFERROR(_xlfn.TEXTJOIN(", ", TRUE, _xlfn._xlws.FILTER($L$2:$L$10000*10, $E$2:$E$10000=TRIM(SUBSTITUTE(TRIM(T169),"0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69" s="27" t="e" cm="1" vm="1">
        <f t="array" aca="1" ref="X169" ca="1">IFERROR(_xlfn.TOROW(_xlfn.HSTACK(_xlfn._xlws.FILTER($N$2:$N$10000,($E$2:$E$10000 = TRIM(SUBSTITUTE(TRIM(T169),"0 ",""))) *(VALUE($L$2:$L$10000)*10 &lt; 6)),_xlfn._xlws.FILTER(VALUE($L$2:$L$10000)*10,($E$2:$E$10000 = TRIM(SUBSTITUTE(TRIM(T169),"0 ",""))) *(VALUE($L$2:$L$10000)*10 &lt; 6)))),"None")</f>
        <v>#VALUE!</v>
      </c>
      <c r="Y169" s="27"/>
      <c r="Z169" s="27"/>
      <c r="AA169" s="27"/>
      <c r="AB169" s="27"/>
      <c r="AC169" s="27"/>
      <c r="AD169" s="27"/>
      <c r="AE169" s="27"/>
      <c r="AF169" s="27"/>
      <c r="AG169" s="27"/>
      <c r="AH169" s="27"/>
      <c r="AI169" s="27"/>
      <c r="AJ169" s="27"/>
      <c r="AK169" s="175"/>
    </row>
    <row r="170" spans="18:37" x14ac:dyDescent="0.25">
      <c r="R170" s="190" t="e" cm="1">
        <f t="array" ref="R170">_xlfn.LET(_xlpm.Raw, TRIM(E170),_xlpm.Names,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70" s="184"/>
      <c r="U170" s="130" t="str">
        <f t="shared" si="5"/>
        <v>—</v>
      </c>
      <c r="V170" s="27">
        <f t="shared" si="6"/>
        <v>9883</v>
      </c>
      <c r="W170" s="27" t="str" cm="1">
        <f t="array" ref="W170">IFERROR(_xlfn.TEXTJOIN(", ", TRUE, _xlfn._xlws.FILTER($L$2:$L$10000*10, $E$2:$E$10000=TRIM(SUBSTITUTE(TRIM(T170),"0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70" s="27" t="e" cm="1" vm="1">
        <f t="array" aca="1" ref="X170" ca="1">IFERROR(_xlfn.TOROW(_xlfn.HSTACK(_xlfn._xlws.FILTER($N$2:$N$10000,($E$2:$E$10000 = TRIM(SUBSTITUTE(TRIM(T170),"0 ",""))) *(VALUE($L$2:$L$10000)*10 &lt; 6)),_xlfn._xlws.FILTER(VALUE($L$2:$L$10000)*10,($E$2:$E$10000 = TRIM(SUBSTITUTE(TRIM(T170),"0 ",""))) *(VALUE($L$2:$L$10000)*10 &lt; 6)))),"None")</f>
        <v>#VALUE!</v>
      </c>
      <c r="Y170" s="27"/>
      <c r="Z170" s="27"/>
      <c r="AA170" s="27"/>
      <c r="AB170" s="27"/>
      <c r="AC170" s="27"/>
      <c r="AD170" s="27"/>
      <c r="AE170" s="27"/>
      <c r="AF170" s="27"/>
      <c r="AG170" s="27"/>
      <c r="AH170" s="27"/>
      <c r="AI170" s="27"/>
      <c r="AJ170" s="27"/>
      <c r="AK170" s="175"/>
    </row>
    <row r="171" spans="18:37" x14ac:dyDescent="0.25">
      <c r="R171" s="190" t="e" cm="1">
        <f t="array" ref="R171">_xlfn.LET(_xlpm.Raw, TRIM(E171),_xlpm.Names,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71" s="184"/>
      <c r="U171" s="130" t="str">
        <f t="shared" si="5"/>
        <v>—</v>
      </c>
      <c r="V171" s="27">
        <f t="shared" si="6"/>
        <v>9883</v>
      </c>
      <c r="W171" s="27" t="str" cm="1">
        <f t="array" ref="W171">IFERROR(_xlfn.TEXTJOIN(", ", TRUE, _xlfn._xlws.FILTER($L$2:$L$10000*10, $E$2:$E$10000=TRIM(SUBSTITUTE(TRIM(T171),"0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71" s="27" t="e" cm="1" vm="1">
        <f t="array" aca="1" ref="X171" ca="1">IFERROR(_xlfn.TOROW(_xlfn.HSTACK(_xlfn._xlws.FILTER($N$2:$N$10000,($E$2:$E$10000 = TRIM(SUBSTITUTE(TRIM(T171),"0 ",""))) *(VALUE($L$2:$L$10000)*10 &lt; 6)),_xlfn._xlws.FILTER(VALUE($L$2:$L$10000)*10,($E$2:$E$10000 = TRIM(SUBSTITUTE(TRIM(T171),"0 ",""))) *(VALUE($L$2:$L$10000)*10 &lt; 6)))),"None")</f>
        <v>#VALUE!</v>
      </c>
      <c r="Y171" s="27"/>
      <c r="Z171" s="27"/>
      <c r="AA171" s="27"/>
      <c r="AB171" s="27"/>
      <c r="AC171" s="27"/>
      <c r="AD171" s="27"/>
      <c r="AE171" s="27"/>
      <c r="AF171" s="27"/>
      <c r="AG171" s="27"/>
      <c r="AH171" s="27"/>
      <c r="AI171" s="27"/>
      <c r="AJ171" s="27"/>
      <c r="AK171" s="175"/>
    </row>
    <row r="172" spans="18:37" x14ac:dyDescent="0.25">
      <c r="R172" s="190" t="e" cm="1">
        <f t="array" ref="R172">_xlfn.LET(_xlpm.Raw, TRIM(E172),_xlpm.Names,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72" s="184"/>
      <c r="U172" s="130" t="str">
        <f t="shared" si="5"/>
        <v>—</v>
      </c>
      <c r="V172" s="27">
        <f t="shared" si="6"/>
        <v>9883</v>
      </c>
      <c r="W172" s="27" t="str" cm="1">
        <f t="array" ref="W172">IFERROR(_xlfn.TEXTJOIN(", ", TRUE, _xlfn._xlws.FILTER($L$2:$L$10000*10, $E$2:$E$10000=TRIM(SUBSTITUTE(TRIM(T172),"0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72" s="27" t="e" cm="1" vm="1">
        <f t="array" aca="1" ref="X172" ca="1">IFERROR(_xlfn.TOROW(_xlfn.HSTACK(_xlfn._xlws.FILTER($N$2:$N$10000,($E$2:$E$10000 = TRIM(SUBSTITUTE(TRIM(T172),"0 ",""))) *(VALUE($L$2:$L$10000)*10 &lt; 6)),_xlfn._xlws.FILTER(VALUE($L$2:$L$10000)*10,($E$2:$E$10000 = TRIM(SUBSTITUTE(TRIM(T172),"0 ",""))) *(VALUE($L$2:$L$10000)*10 &lt; 6)))),"None")</f>
        <v>#VALUE!</v>
      </c>
      <c r="Y172" s="27"/>
      <c r="Z172" s="27"/>
      <c r="AA172" s="27"/>
      <c r="AB172" s="27"/>
      <c r="AC172" s="27"/>
      <c r="AD172" s="27"/>
      <c r="AE172" s="27"/>
      <c r="AF172" s="27"/>
      <c r="AG172" s="27"/>
      <c r="AH172" s="27"/>
      <c r="AI172" s="27"/>
      <c r="AJ172" s="27"/>
      <c r="AK172" s="175"/>
    </row>
    <row r="173" spans="18:37" x14ac:dyDescent="0.25">
      <c r="R173" s="190" t="e" cm="1">
        <f t="array" ref="R173">_xlfn.LET(_xlpm.Raw, TRIM(E173),_xlpm.Names,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73" s="184"/>
      <c r="U173" s="130" t="str">
        <f t="shared" si="5"/>
        <v>—</v>
      </c>
      <c r="V173" s="27">
        <f t="shared" si="6"/>
        <v>9883</v>
      </c>
      <c r="W173" s="27" t="str" cm="1">
        <f t="array" ref="W173">IFERROR(_xlfn.TEXTJOIN(", ", TRUE, _xlfn._xlws.FILTER($L$2:$L$10000*10, $E$2:$E$10000=TRIM(SUBSTITUTE(TRIM(T173),"0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73" s="27" t="e" cm="1" vm="1">
        <f t="array" aca="1" ref="X173" ca="1">IFERROR(_xlfn.TOROW(_xlfn.HSTACK(_xlfn._xlws.FILTER($N$2:$N$10000,($E$2:$E$10000 = TRIM(SUBSTITUTE(TRIM(T173),"0 ",""))) *(VALUE($L$2:$L$10000)*10 &lt; 6)),_xlfn._xlws.FILTER(VALUE($L$2:$L$10000)*10,($E$2:$E$10000 = TRIM(SUBSTITUTE(TRIM(T173),"0 ",""))) *(VALUE($L$2:$L$10000)*10 &lt; 6)))),"None")</f>
        <v>#VALUE!</v>
      </c>
      <c r="Y173" s="27"/>
      <c r="Z173" s="27"/>
      <c r="AA173" s="27"/>
      <c r="AB173" s="27"/>
      <c r="AC173" s="27"/>
      <c r="AD173" s="27"/>
      <c r="AE173" s="27"/>
      <c r="AF173" s="27"/>
      <c r="AG173" s="27"/>
      <c r="AH173" s="27"/>
      <c r="AI173" s="27"/>
      <c r="AJ173" s="27"/>
      <c r="AK173" s="175"/>
    </row>
    <row r="174" spans="18:37" x14ac:dyDescent="0.25">
      <c r="R174" s="190" t="e" cm="1">
        <f t="array" ref="R174">_xlfn.LET(_xlpm.Raw, TRIM(E174),_xlpm.Names,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74" s="184"/>
      <c r="U174" s="130" t="str">
        <f t="shared" si="5"/>
        <v>—</v>
      </c>
      <c r="V174" s="27">
        <f t="shared" si="6"/>
        <v>9883</v>
      </c>
      <c r="W174" s="27" t="str" cm="1">
        <f t="array" ref="W174">IFERROR(_xlfn.TEXTJOIN(", ", TRUE, _xlfn._xlws.FILTER($L$2:$L$10000*10, $E$2:$E$10000=TRIM(SUBSTITUTE(TRIM(T174),"0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74" s="27" t="e" cm="1" vm="1">
        <f t="array" aca="1" ref="X174" ca="1">IFERROR(_xlfn.TOROW(_xlfn.HSTACK(_xlfn._xlws.FILTER($N$2:$N$10000,($E$2:$E$10000 = TRIM(SUBSTITUTE(TRIM(T174),"0 ",""))) *(VALUE($L$2:$L$10000)*10 &lt; 6)),_xlfn._xlws.FILTER(VALUE($L$2:$L$10000)*10,($E$2:$E$10000 = TRIM(SUBSTITUTE(TRIM(T174),"0 ",""))) *(VALUE($L$2:$L$10000)*10 &lt; 6)))),"None")</f>
        <v>#VALUE!</v>
      </c>
      <c r="Y174" s="27"/>
      <c r="Z174" s="27"/>
      <c r="AA174" s="27"/>
      <c r="AB174" s="27"/>
      <c r="AC174" s="27"/>
      <c r="AD174" s="27"/>
      <c r="AE174" s="27"/>
      <c r="AF174" s="27"/>
      <c r="AG174" s="27"/>
      <c r="AH174" s="27"/>
      <c r="AI174" s="27"/>
      <c r="AJ174" s="27"/>
      <c r="AK174" s="175"/>
    </row>
    <row r="175" spans="18:37" x14ac:dyDescent="0.25">
      <c r="R175" s="190" t="e" cm="1">
        <f t="array" ref="R175">_xlfn.LET(_xlpm.Raw, TRIM(E175),_xlpm.Names,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75" s="184"/>
      <c r="U175" s="130" t="str">
        <f t="shared" si="5"/>
        <v>—</v>
      </c>
      <c r="V175" s="27">
        <f t="shared" si="6"/>
        <v>9883</v>
      </c>
      <c r="W175" s="27" t="str" cm="1">
        <f t="array" ref="W175">IFERROR(_xlfn.TEXTJOIN(", ", TRUE, _xlfn._xlws.FILTER($L$2:$L$10000*10, $E$2:$E$10000=TRIM(SUBSTITUTE(TRIM(T175),"0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75" s="27" t="e" cm="1" vm="1">
        <f t="array" aca="1" ref="X175" ca="1">IFERROR(_xlfn.TOROW(_xlfn.HSTACK(_xlfn._xlws.FILTER($N$2:$N$10000,($E$2:$E$10000 = TRIM(SUBSTITUTE(TRIM(T175),"0 ",""))) *(VALUE($L$2:$L$10000)*10 &lt; 6)),_xlfn._xlws.FILTER(VALUE($L$2:$L$10000)*10,($E$2:$E$10000 = TRIM(SUBSTITUTE(TRIM(T175),"0 ",""))) *(VALUE($L$2:$L$10000)*10 &lt; 6)))),"None")</f>
        <v>#VALUE!</v>
      </c>
      <c r="Y175" s="27"/>
      <c r="Z175" s="27"/>
      <c r="AA175" s="27"/>
      <c r="AB175" s="27"/>
      <c r="AC175" s="27"/>
      <c r="AD175" s="27"/>
      <c r="AE175" s="27"/>
      <c r="AF175" s="27"/>
      <c r="AG175" s="27"/>
      <c r="AH175" s="27"/>
      <c r="AI175" s="27"/>
      <c r="AJ175" s="27"/>
      <c r="AK175" s="175"/>
    </row>
    <row r="176" spans="18:37" x14ac:dyDescent="0.25">
      <c r="R176" s="190" t="e" cm="1">
        <f t="array" ref="R176">_xlfn.LET(_xlpm.Raw, TRIM(E176),_xlpm.Names,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76" s="184"/>
      <c r="U176" s="130" t="str">
        <f t="shared" si="5"/>
        <v>—</v>
      </c>
      <c r="V176" s="27">
        <f t="shared" si="6"/>
        <v>9883</v>
      </c>
      <c r="W176" s="27" t="str" cm="1">
        <f t="array" ref="W176">IFERROR(_xlfn.TEXTJOIN(", ", TRUE, _xlfn._xlws.FILTER($L$2:$L$10000*10, $E$2:$E$10000=TRIM(SUBSTITUTE(TRIM(T176),"0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76" s="27" t="e" cm="1" vm="1">
        <f t="array" aca="1" ref="X176" ca="1">IFERROR(_xlfn.TOROW(_xlfn.HSTACK(_xlfn._xlws.FILTER($N$2:$N$10000,($E$2:$E$10000 = TRIM(SUBSTITUTE(TRIM(T176),"0 ",""))) *(VALUE($L$2:$L$10000)*10 &lt; 6)),_xlfn._xlws.FILTER(VALUE($L$2:$L$10000)*10,($E$2:$E$10000 = TRIM(SUBSTITUTE(TRIM(T176),"0 ",""))) *(VALUE($L$2:$L$10000)*10 &lt; 6)))),"None")</f>
        <v>#VALUE!</v>
      </c>
      <c r="Y176" s="27"/>
      <c r="Z176" s="27"/>
      <c r="AA176" s="27"/>
      <c r="AB176" s="27"/>
      <c r="AC176" s="27"/>
      <c r="AD176" s="27"/>
      <c r="AE176" s="27"/>
      <c r="AF176" s="27"/>
      <c r="AG176" s="27"/>
      <c r="AH176" s="27"/>
      <c r="AI176" s="27"/>
      <c r="AJ176" s="27"/>
      <c r="AK176" s="175"/>
    </row>
    <row r="177" spans="18:37" x14ac:dyDescent="0.25">
      <c r="R177" s="190" t="e" cm="1">
        <f t="array" ref="R177">_xlfn.LET(_xlpm.Raw, TRIM(E177),_xlpm.Names,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77" s="184"/>
      <c r="U177" s="130" t="str">
        <f t="shared" si="5"/>
        <v>—</v>
      </c>
      <c r="V177" s="27">
        <f t="shared" si="6"/>
        <v>9883</v>
      </c>
      <c r="W177" s="27" t="str" cm="1">
        <f t="array" ref="W177">IFERROR(_xlfn.TEXTJOIN(", ", TRUE, _xlfn._xlws.FILTER($L$2:$L$10000*10, $E$2:$E$10000=TRIM(SUBSTITUTE(TRIM(T177),"0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77" s="27" t="e" cm="1" vm="1">
        <f t="array" aca="1" ref="X177" ca="1">IFERROR(_xlfn.TOROW(_xlfn.HSTACK(_xlfn._xlws.FILTER($N$2:$N$10000,($E$2:$E$10000 = TRIM(SUBSTITUTE(TRIM(T177),"0 ",""))) *(VALUE($L$2:$L$10000)*10 &lt; 6)),_xlfn._xlws.FILTER(VALUE($L$2:$L$10000)*10,($E$2:$E$10000 = TRIM(SUBSTITUTE(TRIM(T177),"0 ",""))) *(VALUE($L$2:$L$10000)*10 &lt; 6)))),"None")</f>
        <v>#VALUE!</v>
      </c>
      <c r="Y177" s="27"/>
      <c r="Z177" s="27"/>
      <c r="AA177" s="27"/>
      <c r="AB177" s="27"/>
      <c r="AC177" s="27"/>
      <c r="AD177" s="27"/>
      <c r="AE177" s="27"/>
      <c r="AF177" s="27"/>
      <c r="AG177" s="27"/>
      <c r="AH177" s="27"/>
      <c r="AI177" s="27"/>
      <c r="AJ177" s="27"/>
      <c r="AK177" s="175"/>
    </row>
    <row r="178" spans="18:37" x14ac:dyDescent="0.25">
      <c r="R178" s="190" t="e" cm="1">
        <f t="array" ref="R178">_xlfn.LET(_xlpm.Raw, TRIM(E178),_xlpm.Names,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78" s="184"/>
      <c r="U178" s="130" t="str">
        <f t="shared" si="5"/>
        <v>—</v>
      </c>
      <c r="V178" s="27">
        <f t="shared" si="6"/>
        <v>9883</v>
      </c>
      <c r="W178" s="27" t="str" cm="1">
        <f t="array" ref="W178">IFERROR(_xlfn.TEXTJOIN(", ", TRUE, _xlfn._xlws.FILTER($L$2:$L$10000*10, $E$2:$E$10000=TRIM(SUBSTITUTE(TRIM(T178),"0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78" s="27" t="e" cm="1" vm="1">
        <f t="array" aca="1" ref="X178" ca="1">IFERROR(_xlfn.TOROW(_xlfn.HSTACK(_xlfn._xlws.FILTER($N$2:$N$10000,($E$2:$E$10000 = TRIM(SUBSTITUTE(TRIM(T178),"0 ",""))) *(VALUE($L$2:$L$10000)*10 &lt; 6)),_xlfn._xlws.FILTER(VALUE($L$2:$L$10000)*10,($E$2:$E$10000 = TRIM(SUBSTITUTE(TRIM(T178),"0 ",""))) *(VALUE($L$2:$L$10000)*10 &lt; 6)))),"None")</f>
        <v>#VALUE!</v>
      </c>
      <c r="Y178" s="27"/>
      <c r="Z178" s="27"/>
      <c r="AA178" s="27"/>
      <c r="AB178" s="27"/>
      <c r="AC178" s="27"/>
      <c r="AD178" s="27"/>
      <c r="AE178" s="27"/>
      <c r="AF178" s="27"/>
      <c r="AG178" s="27"/>
      <c r="AH178" s="27"/>
      <c r="AI178" s="27"/>
      <c r="AJ178" s="27"/>
      <c r="AK178" s="175"/>
    </row>
    <row r="179" spans="18:37" x14ac:dyDescent="0.25">
      <c r="R179" s="190" t="e" cm="1">
        <f t="array" ref="R179">_xlfn.LET(_xlpm.Raw, TRIM(E179),_xlpm.Names,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79" s="184"/>
      <c r="U179" s="130" t="str">
        <f t="shared" si="5"/>
        <v>—</v>
      </c>
      <c r="V179" s="27">
        <f t="shared" si="6"/>
        <v>9883</v>
      </c>
      <c r="W179" s="27" t="str" cm="1">
        <f t="array" ref="W179">IFERROR(_xlfn.TEXTJOIN(", ", TRUE, _xlfn._xlws.FILTER($L$2:$L$10000*10, $E$2:$E$10000=TRIM(SUBSTITUTE(TRIM(T179),"0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79" s="27" t="e" cm="1" vm="1">
        <f t="array" aca="1" ref="X179" ca="1">IFERROR(_xlfn.TOROW(_xlfn.HSTACK(_xlfn._xlws.FILTER($N$2:$N$10000,($E$2:$E$10000 = TRIM(SUBSTITUTE(TRIM(T179),"0 ",""))) *(VALUE($L$2:$L$10000)*10 &lt; 6)),_xlfn._xlws.FILTER(VALUE($L$2:$L$10000)*10,($E$2:$E$10000 = TRIM(SUBSTITUTE(TRIM(T179),"0 ",""))) *(VALUE($L$2:$L$10000)*10 &lt; 6)))),"None")</f>
        <v>#VALUE!</v>
      </c>
      <c r="Y179" s="27"/>
      <c r="Z179" s="27"/>
      <c r="AA179" s="27"/>
      <c r="AB179" s="27"/>
      <c r="AC179" s="27"/>
      <c r="AD179" s="27"/>
      <c r="AE179" s="27"/>
      <c r="AF179" s="27"/>
      <c r="AG179" s="27"/>
      <c r="AH179" s="27"/>
      <c r="AI179" s="27"/>
      <c r="AJ179" s="27"/>
      <c r="AK179" s="175"/>
    </row>
    <row r="180" spans="18:37" x14ac:dyDescent="0.25">
      <c r="R180" s="190" t="e" cm="1">
        <f t="array" ref="R180">_xlfn.LET(_xlpm.Raw, TRIM(E180),_xlpm.Names,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80" s="184"/>
      <c r="U180" s="130" t="str">
        <f t="shared" si="5"/>
        <v>—</v>
      </c>
      <c r="V180" s="27">
        <f t="shared" si="6"/>
        <v>9883</v>
      </c>
      <c r="W180" s="27" t="str" cm="1">
        <f t="array" ref="W180">IFERROR(_xlfn.TEXTJOIN(", ", TRUE, _xlfn._xlws.FILTER($L$2:$L$10000*10, $E$2:$E$10000=TRIM(SUBSTITUTE(TRIM(T180),"0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80" s="27" t="e" cm="1" vm="1">
        <f t="array" aca="1" ref="X180" ca="1">IFERROR(_xlfn.TOROW(_xlfn.HSTACK(_xlfn._xlws.FILTER($N$2:$N$10000,($E$2:$E$10000 = TRIM(SUBSTITUTE(TRIM(T180),"0 ",""))) *(VALUE($L$2:$L$10000)*10 &lt; 6)),_xlfn._xlws.FILTER(VALUE($L$2:$L$10000)*10,($E$2:$E$10000 = TRIM(SUBSTITUTE(TRIM(T180),"0 ",""))) *(VALUE($L$2:$L$10000)*10 &lt; 6)))),"None")</f>
        <v>#VALUE!</v>
      </c>
      <c r="Y180" s="27"/>
      <c r="Z180" s="27"/>
      <c r="AA180" s="27"/>
      <c r="AB180" s="27"/>
      <c r="AC180" s="27"/>
      <c r="AD180" s="27"/>
      <c r="AE180" s="27"/>
      <c r="AF180" s="27"/>
      <c r="AG180" s="27"/>
      <c r="AH180" s="27"/>
      <c r="AI180" s="27"/>
      <c r="AJ180" s="27"/>
      <c r="AK180" s="175"/>
    </row>
    <row r="181" spans="18:37" x14ac:dyDescent="0.25">
      <c r="R181" s="190" t="e" cm="1">
        <f t="array" ref="R181">_xlfn.LET(_xlpm.Raw, TRIM(E181),_xlpm.Names,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81" s="184"/>
      <c r="U181" s="130" t="str">
        <f t="shared" si="5"/>
        <v>—</v>
      </c>
      <c r="V181" s="27">
        <f t="shared" si="6"/>
        <v>9883</v>
      </c>
      <c r="W181" s="27" t="str" cm="1">
        <f t="array" ref="W181">IFERROR(_xlfn.TEXTJOIN(", ", TRUE, _xlfn._xlws.FILTER($L$2:$L$10000*10, $E$2:$E$10000=TRIM(SUBSTITUTE(TRIM(T181),"0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81" s="27" t="e" cm="1" vm="1">
        <f t="array" aca="1" ref="X181" ca="1">IFERROR(_xlfn.TOROW(_xlfn.HSTACK(_xlfn._xlws.FILTER($N$2:$N$10000,($E$2:$E$10000 = TRIM(SUBSTITUTE(TRIM(T181),"0 ",""))) *(VALUE($L$2:$L$10000)*10 &lt; 6)),_xlfn._xlws.FILTER(VALUE($L$2:$L$10000)*10,($E$2:$E$10000 = TRIM(SUBSTITUTE(TRIM(T181),"0 ",""))) *(VALUE($L$2:$L$10000)*10 &lt; 6)))),"None")</f>
        <v>#VALUE!</v>
      </c>
      <c r="Y181" s="27"/>
      <c r="Z181" s="27"/>
      <c r="AA181" s="27"/>
      <c r="AB181" s="27"/>
      <c r="AC181" s="27"/>
      <c r="AD181" s="27"/>
      <c r="AE181" s="27"/>
      <c r="AF181" s="27"/>
      <c r="AG181" s="27"/>
      <c r="AH181" s="27"/>
      <c r="AI181" s="27"/>
      <c r="AJ181" s="27"/>
      <c r="AK181" s="175"/>
    </row>
    <row r="182" spans="18:37" x14ac:dyDescent="0.25">
      <c r="R182" s="190" t="e" cm="1">
        <f t="array" ref="R182">_xlfn.LET(_xlpm.Raw, TRIM(E182),_xlpm.Names,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82" s="184"/>
      <c r="U182" s="130" t="str">
        <f t="shared" si="5"/>
        <v>—</v>
      </c>
      <c r="V182" s="27">
        <f t="shared" si="6"/>
        <v>9883</v>
      </c>
      <c r="W182" s="27" t="str" cm="1">
        <f t="array" ref="W182">IFERROR(_xlfn.TEXTJOIN(", ", TRUE, _xlfn._xlws.FILTER($L$2:$L$10000*10, $E$2:$E$10000=TRIM(SUBSTITUTE(TRIM(T182),"0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82" s="27" t="e" cm="1" vm="1">
        <f t="array" aca="1" ref="X182" ca="1">IFERROR(_xlfn.TOROW(_xlfn.HSTACK(_xlfn._xlws.FILTER($N$2:$N$10000,($E$2:$E$10000 = TRIM(SUBSTITUTE(TRIM(T182),"0 ",""))) *(VALUE($L$2:$L$10000)*10 &lt; 6)),_xlfn._xlws.FILTER(VALUE($L$2:$L$10000)*10,($E$2:$E$10000 = TRIM(SUBSTITUTE(TRIM(T182),"0 ",""))) *(VALUE($L$2:$L$10000)*10 &lt; 6)))),"None")</f>
        <v>#VALUE!</v>
      </c>
      <c r="Y182" s="27"/>
      <c r="Z182" s="27"/>
      <c r="AA182" s="27"/>
      <c r="AB182" s="27"/>
      <c r="AC182" s="27"/>
      <c r="AD182" s="27"/>
      <c r="AE182" s="27"/>
      <c r="AF182" s="27"/>
      <c r="AG182" s="27"/>
      <c r="AH182" s="27"/>
      <c r="AI182" s="27"/>
      <c r="AJ182" s="27"/>
      <c r="AK182" s="175"/>
    </row>
    <row r="183" spans="18:37" x14ac:dyDescent="0.25">
      <c r="R183" s="190" t="e" cm="1">
        <f t="array" ref="R183">_xlfn.LET(_xlpm.Raw, TRIM(E183),_xlpm.Names,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83" s="184"/>
      <c r="U183" s="130" t="str">
        <f t="shared" si="5"/>
        <v>—</v>
      </c>
      <c r="V183" s="27">
        <f t="shared" si="6"/>
        <v>9883</v>
      </c>
      <c r="W183" s="27" t="str" cm="1">
        <f t="array" ref="W183">IFERROR(_xlfn.TEXTJOIN(", ", TRUE, _xlfn._xlws.FILTER($L$2:$L$10000*10, $E$2:$E$10000=TRIM(SUBSTITUTE(TRIM(T183),"0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83" s="27" t="e" cm="1" vm="1">
        <f t="array" aca="1" ref="X183" ca="1">IFERROR(_xlfn.TOROW(_xlfn.HSTACK(_xlfn._xlws.FILTER($N$2:$N$10000,($E$2:$E$10000 = TRIM(SUBSTITUTE(TRIM(T183),"0 ",""))) *(VALUE($L$2:$L$10000)*10 &lt; 6)),_xlfn._xlws.FILTER(VALUE($L$2:$L$10000)*10,($E$2:$E$10000 = TRIM(SUBSTITUTE(TRIM(T183),"0 ",""))) *(VALUE($L$2:$L$10000)*10 &lt; 6)))),"None")</f>
        <v>#VALUE!</v>
      </c>
      <c r="Y183" s="27"/>
      <c r="Z183" s="27"/>
      <c r="AA183" s="27"/>
      <c r="AB183" s="27"/>
      <c r="AC183" s="27"/>
      <c r="AD183" s="27"/>
      <c r="AE183" s="27"/>
      <c r="AF183" s="27"/>
      <c r="AG183" s="27"/>
      <c r="AH183" s="27"/>
      <c r="AI183" s="27"/>
      <c r="AJ183" s="27"/>
      <c r="AK183" s="175"/>
    </row>
    <row r="184" spans="18:37" x14ac:dyDescent="0.25">
      <c r="R184" s="190" t="e" cm="1">
        <f t="array" ref="R184">_xlfn.LET(_xlpm.Raw, TRIM(E184),_xlpm.Names,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84" s="184"/>
      <c r="U184" s="130" t="str">
        <f t="shared" si="5"/>
        <v>—</v>
      </c>
      <c r="V184" s="27">
        <f t="shared" si="6"/>
        <v>9883</v>
      </c>
      <c r="W184" s="27" t="str" cm="1">
        <f t="array" ref="W184">IFERROR(_xlfn.TEXTJOIN(", ", TRUE, _xlfn._xlws.FILTER($L$2:$L$10000*10, $E$2:$E$10000=TRIM(SUBSTITUTE(TRIM(T184),"0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84" s="27" t="e" cm="1" vm="1">
        <f t="array" aca="1" ref="X184" ca="1">IFERROR(_xlfn.TOROW(_xlfn.HSTACK(_xlfn._xlws.FILTER($N$2:$N$10000,($E$2:$E$10000 = TRIM(SUBSTITUTE(TRIM(T184),"0 ",""))) *(VALUE($L$2:$L$10000)*10 &lt; 6)),_xlfn._xlws.FILTER(VALUE($L$2:$L$10000)*10,($E$2:$E$10000 = TRIM(SUBSTITUTE(TRIM(T184),"0 ",""))) *(VALUE($L$2:$L$10000)*10 &lt; 6)))),"None")</f>
        <v>#VALUE!</v>
      </c>
      <c r="Y184" s="27"/>
      <c r="Z184" s="27"/>
      <c r="AA184" s="27"/>
      <c r="AB184" s="27"/>
      <c r="AC184" s="27"/>
      <c r="AD184" s="27"/>
      <c r="AE184" s="27"/>
      <c r="AF184" s="27"/>
      <c r="AG184" s="27"/>
      <c r="AH184" s="27"/>
      <c r="AI184" s="27"/>
      <c r="AJ184" s="27"/>
      <c r="AK184" s="175"/>
    </row>
    <row r="185" spans="18:37" x14ac:dyDescent="0.25">
      <c r="R185" s="190" t="e" cm="1">
        <f t="array" ref="R185">_xlfn.LET(_xlpm.Raw, TRIM(E185),_xlpm.Names,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85" s="184"/>
      <c r="U185" s="130" t="str">
        <f t="shared" si="5"/>
        <v>—</v>
      </c>
      <c r="V185" s="27">
        <f t="shared" si="6"/>
        <v>9883</v>
      </c>
      <c r="W185" s="27" t="str" cm="1">
        <f t="array" ref="W185">IFERROR(_xlfn.TEXTJOIN(", ", TRUE, _xlfn._xlws.FILTER($L$2:$L$10000*10, $E$2:$E$10000=TRIM(SUBSTITUTE(TRIM(T185),"0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85" s="27" t="e" cm="1" vm="1">
        <f t="array" aca="1" ref="X185" ca="1">IFERROR(_xlfn.TOROW(_xlfn.HSTACK(_xlfn._xlws.FILTER($N$2:$N$10000,($E$2:$E$10000 = TRIM(SUBSTITUTE(TRIM(T185),"0 ",""))) *(VALUE($L$2:$L$10000)*10 &lt; 6)),_xlfn._xlws.FILTER(VALUE($L$2:$L$10000)*10,($E$2:$E$10000 = TRIM(SUBSTITUTE(TRIM(T185),"0 ",""))) *(VALUE($L$2:$L$10000)*10 &lt; 6)))),"None")</f>
        <v>#VALUE!</v>
      </c>
      <c r="Y185" s="27"/>
      <c r="Z185" s="27"/>
      <c r="AA185" s="27"/>
      <c r="AB185" s="27"/>
      <c r="AC185" s="27"/>
      <c r="AD185" s="27"/>
      <c r="AE185" s="27"/>
      <c r="AF185" s="27"/>
      <c r="AG185" s="27"/>
      <c r="AH185" s="27"/>
      <c r="AI185" s="27"/>
      <c r="AJ185" s="27"/>
      <c r="AK185" s="175"/>
    </row>
    <row r="186" spans="18:37" x14ac:dyDescent="0.25">
      <c r="R186" s="190" t="e" cm="1">
        <f t="array" ref="R186">_xlfn.LET(_xlpm.Raw, TRIM(E186),_xlpm.Names,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86" s="184"/>
      <c r="U186" s="130" t="str">
        <f t="shared" si="5"/>
        <v>—</v>
      </c>
      <c r="V186" s="27">
        <f t="shared" si="6"/>
        <v>9883</v>
      </c>
      <c r="W186" s="27" t="str" cm="1">
        <f t="array" ref="W186">IFERROR(_xlfn.TEXTJOIN(", ", TRUE, _xlfn._xlws.FILTER($L$2:$L$10000*10, $E$2:$E$10000=TRIM(SUBSTITUTE(TRIM(T186),"0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86" s="27" t="e" cm="1" vm="1">
        <f t="array" aca="1" ref="X186" ca="1">IFERROR(_xlfn.TOROW(_xlfn.HSTACK(_xlfn._xlws.FILTER($N$2:$N$10000,($E$2:$E$10000 = TRIM(SUBSTITUTE(TRIM(T186),"0 ",""))) *(VALUE($L$2:$L$10000)*10 &lt; 6)),_xlfn._xlws.FILTER(VALUE($L$2:$L$10000)*10,($E$2:$E$10000 = TRIM(SUBSTITUTE(TRIM(T186),"0 ",""))) *(VALUE($L$2:$L$10000)*10 &lt; 6)))),"None")</f>
        <v>#VALUE!</v>
      </c>
      <c r="Y186" s="27"/>
      <c r="Z186" s="27"/>
      <c r="AA186" s="27"/>
      <c r="AB186" s="27"/>
      <c r="AC186" s="27"/>
      <c r="AD186" s="27"/>
      <c r="AE186" s="27"/>
      <c r="AF186" s="27"/>
      <c r="AG186" s="27"/>
      <c r="AH186" s="27"/>
      <c r="AI186" s="27"/>
      <c r="AJ186" s="27"/>
      <c r="AK186" s="175"/>
    </row>
    <row r="187" spans="18:37" x14ac:dyDescent="0.25">
      <c r="R187" s="190" t="e" cm="1">
        <f t="array" ref="R187">_xlfn.LET(_xlpm.Raw, TRIM(E187),_xlpm.Names,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87" s="184"/>
      <c r="U187" s="130" t="str">
        <f t="shared" si="5"/>
        <v>—</v>
      </c>
      <c r="V187" s="27">
        <f t="shared" si="6"/>
        <v>9883</v>
      </c>
      <c r="W187" s="27" t="str" cm="1">
        <f t="array" ref="W187">IFERROR(_xlfn.TEXTJOIN(", ", TRUE, _xlfn._xlws.FILTER($L$2:$L$10000*10, $E$2:$E$10000=TRIM(SUBSTITUTE(TRIM(T187),"0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87" s="27" t="e" cm="1" vm="1">
        <f t="array" aca="1" ref="X187" ca="1">IFERROR(_xlfn.TOROW(_xlfn.HSTACK(_xlfn._xlws.FILTER($N$2:$N$10000,($E$2:$E$10000 = TRIM(SUBSTITUTE(TRIM(T187),"0 ",""))) *(VALUE($L$2:$L$10000)*10 &lt; 6)),_xlfn._xlws.FILTER(VALUE($L$2:$L$10000)*10,($E$2:$E$10000 = TRIM(SUBSTITUTE(TRIM(T187),"0 ",""))) *(VALUE($L$2:$L$10000)*10 &lt; 6)))),"None")</f>
        <v>#VALUE!</v>
      </c>
      <c r="Y187" s="27"/>
      <c r="Z187" s="27"/>
      <c r="AA187" s="27"/>
      <c r="AB187" s="27"/>
      <c r="AC187" s="27"/>
      <c r="AD187" s="27"/>
      <c r="AE187" s="27"/>
      <c r="AF187" s="27"/>
      <c r="AG187" s="27"/>
      <c r="AH187" s="27"/>
      <c r="AI187" s="27"/>
      <c r="AJ187" s="27"/>
      <c r="AK187" s="175"/>
    </row>
    <row r="188" spans="18:37" x14ac:dyDescent="0.25">
      <c r="R188" s="190" t="e" cm="1">
        <f t="array" ref="R188">_xlfn.LET(_xlpm.Raw, TRIM(E188),_xlpm.Names,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88" s="184"/>
      <c r="U188" s="130" t="str">
        <f t="shared" si="5"/>
        <v>—</v>
      </c>
      <c r="V188" s="27">
        <f t="shared" si="6"/>
        <v>9883</v>
      </c>
      <c r="W188" s="27" t="str" cm="1">
        <f t="array" ref="W188">IFERROR(_xlfn.TEXTJOIN(", ", TRUE, _xlfn._xlws.FILTER($L$2:$L$10000*10, $E$2:$E$10000=TRIM(SUBSTITUTE(TRIM(T188),"0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88" s="27" t="e" cm="1" vm="1">
        <f t="array" aca="1" ref="X188" ca="1">IFERROR(_xlfn.TOROW(_xlfn.HSTACK(_xlfn._xlws.FILTER($N$2:$N$10000,($E$2:$E$10000 = TRIM(SUBSTITUTE(TRIM(T188),"0 ",""))) *(VALUE($L$2:$L$10000)*10 &lt; 6)),_xlfn._xlws.FILTER(VALUE($L$2:$L$10000)*10,($E$2:$E$10000 = TRIM(SUBSTITUTE(TRIM(T188),"0 ",""))) *(VALUE($L$2:$L$10000)*10 &lt; 6)))),"None")</f>
        <v>#VALUE!</v>
      </c>
      <c r="Y188" s="27"/>
      <c r="Z188" s="27"/>
      <c r="AA188" s="27"/>
      <c r="AB188" s="27"/>
      <c r="AC188" s="27"/>
      <c r="AD188" s="27"/>
      <c r="AE188" s="27"/>
      <c r="AF188" s="27"/>
      <c r="AG188" s="27"/>
      <c r="AH188" s="27"/>
      <c r="AI188" s="27"/>
      <c r="AJ188" s="27"/>
      <c r="AK188" s="175"/>
    </row>
    <row r="189" spans="18:37" x14ac:dyDescent="0.25">
      <c r="R189" s="190" t="e" cm="1">
        <f t="array" ref="R189">_xlfn.LET(_xlpm.Raw, TRIM(E189),_xlpm.Names,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89" s="184"/>
      <c r="U189" s="130" t="str">
        <f t="shared" si="5"/>
        <v>—</v>
      </c>
      <c r="V189" s="27">
        <f t="shared" si="6"/>
        <v>9883</v>
      </c>
      <c r="W189" s="27" t="str" cm="1">
        <f t="array" ref="W189">IFERROR(_xlfn.TEXTJOIN(", ", TRUE, _xlfn._xlws.FILTER($L$2:$L$10000*10, $E$2:$E$10000=TRIM(SUBSTITUTE(TRIM(T189),"0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89" s="27" t="e" cm="1" vm="1">
        <f t="array" aca="1" ref="X189" ca="1">IFERROR(_xlfn.TOROW(_xlfn.HSTACK(_xlfn._xlws.FILTER($N$2:$N$10000,($E$2:$E$10000 = TRIM(SUBSTITUTE(TRIM(T189),"0 ",""))) *(VALUE($L$2:$L$10000)*10 &lt; 6)),_xlfn._xlws.FILTER(VALUE($L$2:$L$10000)*10,($E$2:$E$10000 = TRIM(SUBSTITUTE(TRIM(T189),"0 ",""))) *(VALUE($L$2:$L$10000)*10 &lt; 6)))),"None")</f>
        <v>#VALUE!</v>
      </c>
      <c r="Y189" s="27"/>
      <c r="Z189" s="27"/>
      <c r="AA189" s="27"/>
      <c r="AB189" s="27"/>
      <c r="AC189" s="27"/>
      <c r="AD189" s="27"/>
      <c r="AE189" s="27"/>
      <c r="AF189" s="27"/>
      <c r="AG189" s="27"/>
      <c r="AH189" s="27"/>
      <c r="AI189" s="27"/>
      <c r="AJ189" s="27"/>
      <c r="AK189" s="175"/>
    </row>
    <row r="190" spans="18:37" x14ac:dyDescent="0.25">
      <c r="R190" s="190" t="e" cm="1">
        <f t="array" ref="R190">_xlfn.LET(_xlpm.Raw, TRIM(E190),_xlpm.Names,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90" s="184"/>
      <c r="U190" s="130" t="str">
        <f t="shared" si="5"/>
        <v>—</v>
      </c>
      <c r="V190" s="27">
        <f t="shared" si="6"/>
        <v>9883</v>
      </c>
      <c r="W190" s="27" t="str" cm="1">
        <f t="array" ref="W190">IFERROR(_xlfn.TEXTJOIN(", ", TRUE, _xlfn._xlws.FILTER($L$2:$L$10000*10, $E$2:$E$10000=TRIM(SUBSTITUTE(TRIM(T190),"0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90" s="27" t="e" cm="1" vm="1">
        <f t="array" aca="1" ref="X190" ca="1">IFERROR(_xlfn.TOROW(_xlfn.HSTACK(_xlfn._xlws.FILTER($N$2:$N$10000,($E$2:$E$10000 = TRIM(SUBSTITUTE(TRIM(T190),"0 ",""))) *(VALUE($L$2:$L$10000)*10 &lt; 6)),_xlfn._xlws.FILTER(VALUE($L$2:$L$10000)*10,($E$2:$E$10000 = TRIM(SUBSTITUTE(TRIM(T190),"0 ",""))) *(VALUE($L$2:$L$10000)*10 &lt; 6)))),"None")</f>
        <v>#VALUE!</v>
      </c>
      <c r="Y190" s="27"/>
      <c r="Z190" s="27"/>
      <c r="AA190" s="27"/>
      <c r="AB190" s="27"/>
      <c r="AC190" s="27"/>
      <c r="AD190" s="27"/>
      <c r="AE190" s="27"/>
      <c r="AF190" s="27"/>
      <c r="AG190" s="27"/>
      <c r="AH190" s="27"/>
      <c r="AI190" s="27"/>
      <c r="AJ190" s="27"/>
      <c r="AK190" s="175"/>
    </row>
    <row r="191" spans="18:37" x14ac:dyDescent="0.25">
      <c r="R191" s="190" t="e" cm="1">
        <f t="array" ref="R191">_xlfn.LET(_xlpm.Raw, TRIM(E191),_xlpm.Names,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91" s="184"/>
      <c r="U191" s="130" t="str">
        <f t="shared" si="5"/>
        <v>—</v>
      </c>
      <c r="V191" s="27">
        <f t="shared" si="6"/>
        <v>9883</v>
      </c>
      <c r="W191" s="27" t="str" cm="1">
        <f t="array" ref="W191">IFERROR(_xlfn.TEXTJOIN(", ", TRUE, _xlfn._xlws.FILTER($L$2:$L$10000*10, $E$2:$E$10000=TRIM(SUBSTITUTE(TRIM(T191),"0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91" s="27" t="e" cm="1" vm="1">
        <f t="array" aca="1" ref="X191" ca="1">IFERROR(_xlfn.TOROW(_xlfn.HSTACK(_xlfn._xlws.FILTER($N$2:$N$10000,($E$2:$E$10000 = TRIM(SUBSTITUTE(TRIM(T191),"0 ",""))) *(VALUE($L$2:$L$10000)*10 &lt; 6)),_xlfn._xlws.FILTER(VALUE($L$2:$L$10000)*10,($E$2:$E$10000 = TRIM(SUBSTITUTE(TRIM(T191),"0 ",""))) *(VALUE($L$2:$L$10000)*10 &lt; 6)))),"None")</f>
        <v>#VALUE!</v>
      </c>
      <c r="Y191" s="27"/>
      <c r="Z191" s="27"/>
      <c r="AA191" s="27"/>
      <c r="AB191" s="27"/>
      <c r="AC191" s="27"/>
      <c r="AD191" s="27"/>
      <c r="AE191" s="27"/>
      <c r="AF191" s="27"/>
      <c r="AG191" s="27"/>
      <c r="AH191" s="27"/>
      <c r="AI191" s="27"/>
      <c r="AJ191" s="27"/>
      <c r="AK191" s="175"/>
    </row>
    <row r="192" spans="18:37" x14ac:dyDescent="0.25">
      <c r="R192" s="190" t="e" cm="1">
        <f t="array" ref="R192">_xlfn.LET(_xlpm.Raw, TRIM(E192),_xlpm.Names,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92" s="184"/>
      <c r="U192" s="130" t="str">
        <f t="shared" si="5"/>
        <v>—</v>
      </c>
      <c r="V192" s="27">
        <f t="shared" si="6"/>
        <v>9883</v>
      </c>
      <c r="W192" s="27" t="str" cm="1">
        <f t="array" ref="W192">IFERROR(_xlfn.TEXTJOIN(", ", TRUE, _xlfn._xlws.FILTER($L$2:$L$10000*10, $E$2:$E$10000=TRIM(SUBSTITUTE(TRIM(T192),"0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92" s="27" t="e" cm="1" vm="1">
        <f t="array" aca="1" ref="X192" ca="1">IFERROR(_xlfn.TOROW(_xlfn.HSTACK(_xlfn._xlws.FILTER($N$2:$N$10000,($E$2:$E$10000 = TRIM(SUBSTITUTE(TRIM(T192),"0 ",""))) *(VALUE($L$2:$L$10000)*10 &lt; 6)),_xlfn._xlws.FILTER(VALUE($L$2:$L$10000)*10,($E$2:$E$10000 = TRIM(SUBSTITUTE(TRIM(T192),"0 ",""))) *(VALUE($L$2:$L$10000)*10 &lt; 6)))),"None")</f>
        <v>#VALUE!</v>
      </c>
      <c r="Y192" s="27"/>
      <c r="Z192" s="27"/>
      <c r="AA192" s="27"/>
      <c r="AB192" s="27"/>
      <c r="AC192" s="27"/>
      <c r="AD192" s="27"/>
      <c r="AE192" s="27"/>
      <c r="AF192" s="27"/>
      <c r="AG192" s="27"/>
      <c r="AH192" s="27"/>
      <c r="AI192" s="27"/>
      <c r="AJ192" s="27"/>
      <c r="AK192" s="175"/>
    </row>
    <row r="193" spans="18:37" x14ac:dyDescent="0.25">
      <c r="R193" s="190" t="e" cm="1">
        <f t="array" ref="R193">_xlfn.LET(_xlpm.Raw, TRIM(E193),_xlpm.Names,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93" s="184"/>
      <c r="U193" s="130" t="str">
        <f t="shared" si="5"/>
        <v>—</v>
      </c>
      <c r="V193" s="27">
        <f t="shared" si="6"/>
        <v>9883</v>
      </c>
      <c r="W193" s="27" t="str" cm="1">
        <f t="array" ref="W193">IFERROR(_xlfn.TEXTJOIN(", ", TRUE, _xlfn._xlws.FILTER($L$2:$L$10000*10, $E$2:$E$10000=TRIM(SUBSTITUTE(TRIM(T193),"0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93" s="27" t="e" cm="1" vm="1">
        <f t="array" aca="1" ref="X193" ca="1">IFERROR(_xlfn.TOROW(_xlfn.HSTACK(_xlfn._xlws.FILTER($N$2:$N$10000,($E$2:$E$10000 = TRIM(SUBSTITUTE(TRIM(T193),"0 ",""))) *(VALUE($L$2:$L$10000)*10 &lt; 6)),_xlfn._xlws.FILTER(VALUE($L$2:$L$10000)*10,($E$2:$E$10000 = TRIM(SUBSTITUTE(TRIM(T193),"0 ",""))) *(VALUE($L$2:$L$10000)*10 &lt; 6)))),"None")</f>
        <v>#VALUE!</v>
      </c>
      <c r="Y193" s="27"/>
      <c r="Z193" s="27"/>
      <c r="AA193" s="27"/>
      <c r="AB193" s="27"/>
      <c r="AC193" s="27"/>
      <c r="AD193" s="27"/>
      <c r="AE193" s="27"/>
      <c r="AF193" s="27"/>
      <c r="AG193" s="27"/>
      <c r="AH193" s="27"/>
      <c r="AI193" s="27"/>
      <c r="AJ193" s="27"/>
      <c r="AK193" s="175"/>
    </row>
    <row r="194" spans="18:37" x14ac:dyDescent="0.25">
      <c r="R194" s="190" t="e" cm="1">
        <f t="array" ref="R194">_xlfn.LET(_xlpm.Raw, TRIM(E194),_xlpm.Names,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94" s="184"/>
      <c r="U194" s="130" t="str">
        <f t="shared" si="5"/>
        <v>—</v>
      </c>
      <c r="V194" s="27">
        <f t="shared" si="6"/>
        <v>9883</v>
      </c>
      <c r="W194" s="27" t="str" cm="1">
        <f t="array" ref="W194">IFERROR(_xlfn.TEXTJOIN(", ", TRUE, _xlfn._xlws.FILTER($L$2:$L$10000*10, $E$2:$E$10000=TRIM(SUBSTITUTE(TRIM(T194),"0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94" s="27" t="e" cm="1" vm="1">
        <f t="array" aca="1" ref="X194" ca="1">IFERROR(_xlfn.TOROW(_xlfn.HSTACK(_xlfn._xlws.FILTER($N$2:$N$10000,($E$2:$E$10000 = TRIM(SUBSTITUTE(TRIM(T194),"0 ",""))) *(VALUE($L$2:$L$10000)*10 &lt; 6)),_xlfn._xlws.FILTER(VALUE($L$2:$L$10000)*10,($E$2:$E$10000 = TRIM(SUBSTITUTE(TRIM(T194),"0 ",""))) *(VALUE($L$2:$L$10000)*10 &lt; 6)))),"None")</f>
        <v>#VALUE!</v>
      </c>
      <c r="Y194" s="27"/>
      <c r="Z194" s="27"/>
      <c r="AA194" s="27"/>
      <c r="AB194" s="27"/>
      <c r="AC194" s="27"/>
      <c r="AD194" s="27"/>
      <c r="AE194" s="27"/>
      <c r="AF194" s="27"/>
      <c r="AG194" s="27"/>
      <c r="AH194" s="27"/>
      <c r="AI194" s="27"/>
      <c r="AJ194" s="27"/>
      <c r="AK194" s="175"/>
    </row>
    <row r="195" spans="18:37" x14ac:dyDescent="0.25">
      <c r="R195" s="190" t="e" cm="1">
        <f t="array" ref="R195">_xlfn.LET(_xlpm.Raw, TRIM(E195),_xlpm.Names,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95" s="184"/>
      <c r="U195" s="130" t="str">
        <f t="shared" si="5"/>
        <v>—</v>
      </c>
      <c r="V195" s="27">
        <f t="shared" si="6"/>
        <v>9883</v>
      </c>
      <c r="W195" s="27" t="str" cm="1">
        <f t="array" ref="W195">IFERROR(_xlfn.TEXTJOIN(", ", TRUE, _xlfn._xlws.FILTER($L$2:$L$10000*10, $E$2:$E$10000=TRIM(SUBSTITUTE(TRIM(T195),"0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95" s="27" t="e" cm="1" vm="1">
        <f t="array" aca="1" ref="X195" ca="1">IFERROR(_xlfn.TOROW(_xlfn.HSTACK(_xlfn._xlws.FILTER($N$2:$N$10000,($E$2:$E$10000 = TRIM(SUBSTITUTE(TRIM(T195),"0 ",""))) *(VALUE($L$2:$L$10000)*10 &lt; 6)),_xlfn._xlws.FILTER(VALUE($L$2:$L$10000)*10,($E$2:$E$10000 = TRIM(SUBSTITUTE(TRIM(T195),"0 ",""))) *(VALUE($L$2:$L$10000)*10 &lt; 6)))),"None")</f>
        <v>#VALUE!</v>
      </c>
      <c r="Y195" s="27"/>
      <c r="Z195" s="27"/>
      <c r="AA195" s="27"/>
      <c r="AB195" s="27"/>
      <c r="AC195" s="27"/>
      <c r="AD195" s="27"/>
      <c r="AE195" s="27"/>
      <c r="AF195" s="27"/>
      <c r="AG195" s="27"/>
      <c r="AH195" s="27"/>
      <c r="AI195" s="27"/>
      <c r="AJ195" s="27"/>
      <c r="AK195" s="175"/>
    </row>
    <row r="196" spans="18:37" x14ac:dyDescent="0.25">
      <c r="R196" s="190" t="e" cm="1">
        <f t="array" ref="R196">_xlfn.LET(_xlpm.Raw, TRIM(E196),_xlpm.Names,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96" s="184"/>
      <c r="U196" s="130" t="str">
        <f t="shared" ref="U196:U199" si="7">IFERROR(TEXT(AVERAGEIF($E$2:$E$10000,TRIM(SUBSTITUTE(TRIM(T196),"0 ","")),$L$2:$L$10000) * 10,"0.0"),"—")</f>
        <v>—</v>
      </c>
      <c r="V196" s="27">
        <f t="shared" ref="V196:V199" si="8">COUNTIF($E$2:$E$10000, TRIM(SUBSTITUTE(TRIM(T196),"0 ","")))</f>
        <v>9883</v>
      </c>
      <c r="W196" s="27" t="str" cm="1">
        <f t="array" ref="W196">IFERROR(_xlfn.TEXTJOIN(", ", TRUE, _xlfn._xlws.FILTER($L$2:$L$10000*10, $E$2:$E$10000=TRIM(SUBSTITUTE(TRIM(T196),"0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96" s="27" t="e" cm="1" vm="1">
        <f t="array" aca="1" ref="X196" ca="1">IFERROR(_xlfn.TOROW(_xlfn.HSTACK(_xlfn._xlws.FILTER($N$2:$N$10000,($E$2:$E$10000 = TRIM(SUBSTITUTE(TRIM(T196),"0 ",""))) *(VALUE($L$2:$L$10000)*10 &lt; 6)),_xlfn._xlws.FILTER(VALUE($L$2:$L$10000)*10,($E$2:$E$10000 = TRIM(SUBSTITUTE(TRIM(T196),"0 ",""))) *(VALUE($L$2:$L$10000)*10 &lt; 6)))),"None")</f>
        <v>#VALUE!</v>
      </c>
      <c r="Y196" s="27"/>
      <c r="Z196" s="27"/>
      <c r="AA196" s="27"/>
      <c r="AB196" s="27"/>
      <c r="AC196" s="27"/>
      <c r="AD196" s="27"/>
      <c r="AE196" s="27"/>
      <c r="AF196" s="27"/>
      <c r="AG196" s="27"/>
      <c r="AH196" s="27"/>
      <c r="AI196" s="27"/>
      <c r="AJ196" s="27"/>
      <c r="AK196" s="175"/>
    </row>
    <row r="197" spans="18:37" x14ac:dyDescent="0.25">
      <c r="R197" s="190" t="e" cm="1">
        <f t="array" ref="R197">_xlfn.LET(_xlpm.Raw, TRIM(E197),_xlpm.Names,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97" s="184"/>
      <c r="U197" s="130" t="str">
        <f t="shared" si="7"/>
        <v>—</v>
      </c>
      <c r="V197" s="27">
        <f t="shared" si="8"/>
        <v>9883</v>
      </c>
      <c r="W197" s="27" t="str" cm="1">
        <f t="array" ref="W197">IFERROR(_xlfn.TEXTJOIN(", ", TRUE, _xlfn._xlws.FILTER($L$2:$L$10000*10, $E$2:$E$10000=TRIM(SUBSTITUTE(TRIM(T197),"0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97" s="27" t="e" cm="1" vm="1">
        <f t="array" aca="1" ref="X197" ca="1">IFERROR(_xlfn.TOROW(_xlfn.HSTACK(_xlfn._xlws.FILTER($N$2:$N$10000,($E$2:$E$10000 = TRIM(SUBSTITUTE(TRIM(T197),"0 ",""))) *(VALUE($L$2:$L$10000)*10 &lt; 6)),_xlfn._xlws.FILTER(VALUE($L$2:$L$10000)*10,($E$2:$E$10000 = TRIM(SUBSTITUTE(TRIM(T197),"0 ",""))) *(VALUE($L$2:$L$10000)*10 &lt; 6)))),"None")</f>
        <v>#VALUE!</v>
      </c>
      <c r="Y197" s="27"/>
      <c r="Z197" s="27"/>
      <c r="AA197" s="27"/>
      <c r="AB197" s="27"/>
      <c r="AC197" s="27"/>
      <c r="AD197" s="27"/>
      <c r="AE197" s="27"/>
      <c r="AF197" s="27"/>
      <c r="AG197" s="27"/>
      <c r="AH197" s="27"/>
      <c r="AI197" s="27"/>
      <c r="AJ197" s="27"/>
      <c r="AK197" s="175"/>
    </row>
    <row r="198" spans="18:37" x14ac:dyDescent="0.25">
      <c r="R198" s="190" t="e" cm="1">
        <f t="array" ref="R198">_xlfn.LET(_xlpm.Raw, TRIM(E198),_xlpm.Names,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98" s="184"/>
      <c r="U198" s="130" t="str">
        <f t="shared" si="7"/>
        <v>—</v>
      </c>
      <c r="V198" s="27">
        <f t="shared" si="8"/>
        <v>9883</v>
      </c>
      <c r="W198" s="27" t="str" cm="1">
        <f t="array" ref="W198">IFERROR(_xlfn.TEXTJOIN(", ", TRUE, _xlfn._xlws.FILTER($L$2:$L$10000*10, $E$2:$E$10000=TRIM(SUBSTITUTE(TRIM(T198),"0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98" s="27" t="e" cm="1" vm="1">
        <f t="array" aca="1" ref="X198" ca="1">IFERROR(_xlfn.TOROW(_xlfn.HSTACK(_xlfn._xlws.FILTER($N$2:$N$10000,($E$2:$E$10000 = TRIM(SUBSTITUTE(TRIM(T198),"0 ",""))) *(VALUE($L$2:$L$10000)*10 &lt; 6)),_xlfn._xlws.FILTER(VALUE($L$2:$L$10000)*10,($E$2:$E$10000 = TRIM(SUBSTITUTE(TRIM(T198),"0 ",""))) *(VALUE($L$2:$L$10000)*10 &lt; 6)))),"None")</f>
        <v>#VALUE!</v>
      </c>
      <c r="Y198" s="27"/>
      <c r="Z198" s="27"/>
      <c r="AA198" s="27"/>
      <c r="AB198" s="27"/>
      <c r="AC198" s="27"/>
      <c r="AD198" s="27"/>
      <c r="AE198" s="27"/>
      <c r="AF198" s="27"/>
      <c r="AG198" s="27"/>
      <c r="AH198" s="27"/>
      <c r="AI198" s="27"/>
      <c r="AJ198" s="27"/>
      <c r="AK198" s="175"/>
    </row>
    <row r="199" spans="18:37" x14ac:dyDescent="0.25">
      <c r="R199" s="190" t="e" cm="1">
        <f t="array" ref="R199">_xlfn.LET(_xlpm.Raw, TRIM(E199),_xlpm.Names,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199" s="184"/>
      <c r="U199" s="130" t="str">
        <f t="shared" si="7"/>
        <v>—</v>
      </c>
      <c r="V199" s="27">
        <f t="shared" si="8"/>
        <v>9883</v>
      </c>
      <c r="W199" s="27" t="str" cm="1">
        <f t="array" ref="W199">IFERROR(_xlfn.TEXTJOIN(", ", TRUE, _xlfn._xlws.FILTER($L$2:$L$10000*10, $E$2:$E$10000=TRIM(SUBSTITUTE(TRIM(T199),"0 ","")))), "None")</f>
        <v>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v>
      </c>
      <c r="X199" s="27" t="e" cm="1" vm="1">
        <f t="array" aca="1" ref="X199" ca="1">IFERROR(_xlfn.TOROW(_xlfn.HSTACK(_xlfn._xlws.FILTER($N$2:$N$10000,($E$2:$E$10000 = TRIM(SUBSTITUTE(TRIM(T199),"0 ",""))) *(VALUE($L$2:$L$10000)*10 &lt; 6)),_xlfn._xlws.FILTER(VALUE($L$2:$L$10000)*10,($E$2:$E$10000 = TRIM(SUBSTITUTE(TRIM(T199),"0 ",""))) *(VALUE($L$2:$L$10000)*10 &lt; 6)))),"None")</f>
        <v>#VALUE!</v>
      </c>
      <c r="Y199" s="27"/>
      <c r="Z199" s="27"/>
      <c r="AA199" s="27"/>
      <c r="AB199" s="27"/>
      <c r="AC199" s="27"/>
      <c r="AD199" s="27"/>
      <c r="AE199" s="27"/>
      <c r="AF199" s="27"/>
      <c r="AG199" s="27"/>
      <c r="AH199" s="27"/>
      <c r="AI199" s="27"/>
      <c r="AJ199" s="27"/>
      <c r="AK199" s="175"/>
    </row>
    <row r="200" spans="18:37" ht="15.75" thickBot="1" x14ac:dyDescent="0.3">
      <c r="R200" s="190" t="e" cm="1">
        <f t="array" ref="R200">_xlfn.LET(_xlpm.Raw, TRIM(E200),_xlpm.Names, _xlfn.TEXTSPLIT(_xlpm.Raw, ";"),_xlpm.LastName, TRIM(INDEX(_xlpm.Names, COUNTA(_xlpm.Names))),_xlpm.SecondLast, TRIM(INDEX(_xlpm.Names, COUNTA(_xlpm.Names)-1)),
    _xlpm.Supervisors, {"Stefano Lista";"John Burdett";"Reina Morales";"Nicholas Boudreau";"Charnetta AllenHull";"Jamie Collazo";"David Locke";"Danielle McMullan";"Raul Tejada";"Terrence Toepler";"Brian Finnstrom";"William Coad";"David Densmore";"Michael Garrion"},
    IF(ISNUMBER(_xlfn.XMATCH(_xlpm.LastName, _xlpm.Supervisors)),_xlpm.SecondLast,_xlpm.LastName))</f>
        <v>#VALUE!</v>
      </c>
      <c r="T200" s="185"/>
      <c r="U200" s="176"/>
      <c r="V200" s="177"/>
      <c r="W200" s="177"/>
      <c r="X200" s="178"/>
      <c r="Y200" s="178"/>
      <c r="Z200" s="178"/>
      <c r="AA200" s="178"/>
      <c r="AB200" s="178"/>
      <c r="AC200" s="178"/>
      <c r="AD200" s="178"/>
      <c r="AE200" s="178"/>
      <c r="AF200" s="178"/>
      <c r="AG200" s="178"/>
      <c r="AH200" s="178"/>
      <c r="AI200" s="178"/>
      <c r="AJ200" s="178"/>
      <c r="AK200" s="179"/>
    </row>
    <row r="201" spans="18:37" x14ac:dyDescent="0.25">
      <c r="R201" s="190" t="str">
        <f t="shared" ref="R201:R258" si="9">TRIM(IFERROR(_xlfn.TEXTAFTER(E201, ";", -1), E201))</f>
        <v/>
      </c>
      <c r="T201"/>
      <c r="U201" s="2"/>
      <c r="V201" s="2"/>
      <c r="W201" s="2"/>
    </row>
    <row r="202" spans="18:37" x14ac:dyDescent="0.25">
      <c r="R202" s="190" t="str">
        <f t="shared" si="9"/>
        <v/>
      </c>
      <c r="T202"/>
      <c r="U202" s="2"/>
      <c r="V202" s="2"/>
      <c r="W202" s="2"/>
    </row>
    <row r="203" spans="18:37" x14ac:dyDescent="0.25">
      <c r="R203" s="190" t="str">
        <f t="shared" si="9"/>
        <v/>
      </c>
      <c r="T203"/>
      <c r="U203" s="2"/>
      <c r="V203" s="2"/>
      <c r="W203" s="2"/>
    </row>
    <row r="204" spans="18:37" x14ac:dyDescent="0.25">
      <c r="R204" s="190" t="str">
        <f t="shared" si="9"/>
        <v/>
      </c>
      <c r="T204"/>
      <c r="U204" s="2"/>
      <c r="V204" s="2"/>
      <c r="W204" s="2"/>
    </row>
    <row r="205" spans="18:37" x14ac:dyDescent="0.25">
      <c r="R205" s="190" t="str">
        <f t="shared" si="9"/>
        <v/>
      </c>
      <c r="T205"/>
      <c r="U205" s="2"/>
      <c r="V205" s="2"/>
      <c r="W205" s="2"/>
    </row>
    <row r="206" spans="18:37" x14ac:dyDescent="0.25">
      <c r="R206" s="190" t="str">
        <f t="shared" si="9"/>
        <v/>
      </c>
      <c r="T206"/>
      <c r="U206" s="2"/>
      <c r="V206" s="2"/>
      <c r="W206" s="2"/>
    </row>
    <row r="207" spans="18:37" x14ac:dyDescent="0.25">
      <c r="R207" s="190" t="str">
        <f t="shared" si="9"/>
        <v/>
      </c>
      <c r="T207"/>
      <c r="U207" s="2"/>
      <c r="V207" s="2"/>
      <c r="W207" s="2"/>
    </row>
    <row r="208" spans="18:37" x14ac:dyDescent="0.25">
      <c r="R208" s="190" t="str">
        <f t="shared" si="9"/>
        <v/>
      </c>
      <c r="T208"/>
      <c r="U208" s="2"/>
      <c r="V208" s="2"/>
      <c r="W208" s="2"/>
    </row>
    <row r="209" spans="18:23" x14ac:dyDescent="0.25">
      <c r="R209" s="190" t="str">
        <f t="shared" si="9"/>
        <v/>
      </c>
      <c r="T209"/>
      <c r="U209" s="2"/>
      <c r="V209" s="2"/>
      <c r="W209" s="2"/>
    </row>
    <row r="210" spans="18:23" x14ac:dyDescent="0.25">
      <c r="R210" s="190" t="str">
        <f t="shared" si="9"/>
        <v/>
      </c>
      <c r="T210"/>
      <c r="U210" s="2"/>
      <c r="V210" s="2"/>
      <c r="W210" s="2"/>
    </row>
    <row r="211" spans="18:23" x14ac:dyDescent="0.25">
      <c r="R211" s="190" t="str">
        <f t="shared" si="9"/>
        <v/>
      </c>
      <c r="T211"/>
      <c r="U211" s="2"/>
      <c r="V211" s="2"/>
      <c r="W211" s="2"/>
    </row>
    <row r="212" spans="18:23" x14ac:dyDescent="0.25">
      <c r="R212" s="190" t="str">
        <f t="shared" si="9"/>
        <v/>
      </c>
      <c r="T212"/>
      <c r="U212" s="2"/>
      <c r="V212" s="2"/>
      <c r="W212" s="2"/>
    </row>
    <row r="213" spans="18:23" x14ac:dyDescent="0.25">
      <c r="R213" s="190" t="str">
        <f t="shared" si="9"/>
        <v/>
      </c>
      <c r="T213"/>
      <c r="U213" s="2"/>
      <c r="V213" s="2"/>
      <c r="W213" s="2"/>
    </row>
    <row r="214" spans="18:23" x14ac:dyDescent="0.25">
      <c r="R214" s="190" t="str">
        <f t="shared" si="9"/>
        <v/>
      </c>
      <c r="T214"/>
      <c r="U214" s="2"/>
      <c r="V214" s="2"/>
      <c r="W214" s="2"/>
    </row>
    <row r="215" spans="18:23" x14ac:dyDescent="0.25">
      <c r="R215" s="190" t="str">
        <f t="shared" si="9"/>
        <v/>
      </c>
      <c r="T215"/>
      <c r="U215" s="2"/>
      <c r="V215" s="2"/>
      <c r="W215" s="2"/>
    </row>
    <row r="216" spans="18:23" x14ac:dyDescent="0.25">
      <c r="R216" s="190" t="str">
        <f t="shared" si="9"/>
        <v/>
      </c>
      <c r="T216"/>
      <c r="U216" s="2"/>
      <c r="V216" s="2"/>
      <c r="W216" s="2"/>
    </row>
    <row r="217" spans="18:23" x14ac:dyDescent="0.25">
      <c r="R217" s="190" t="str">
        <f t="shared" si="9"/>
        <v/>
      </c>
      <c r="T217"/>
      <c r="U217" s="2"/>
      <c r="V217" s="2"/>
      <c r="W217" s="2"/>
    </row>
    <row r="218" spans="18:23" x14ac:dyDescent="0.25">
      <c r="R218" s="190" t="str">
        <f t="shared" si="9"/>
        <v/>
      </c>
      <c r="T218"/>
      <c r="U218" s="2"/>
      <c r="V218" s="2"/>
      <c r="W218" s="2"/>
    </row>
    <row r="219" spans="18:23" x14ac:dyDescent="0.25">
      <c r="R219" s="190" t="str">
        <f t="shared" si="9"/>
        <v/>
      </c>
      <c r="T219"/>
      <c r="U219" s="2"/>
      <c r="V219" s="2"/>
      <c r="W219" s="2"/>
    </row>
    <row r="220" spans="18:23" x14ac:dyDescent="0.25">
      <c r="R220" s="190" t="str">
        <f t="shared" si="9"/>
        <v/>
      </c>
      <c r="T220"/>
      <c r="U220" s="2"/>
      <c r="V220" s="2"/>
      <c r="W220" s="2"/>
    </row>
    <row r="221" spans="18:23" x14ac:dyDescent="0.25">
      <c r="R221" s="190" t="str">
        <f t="shared" si="9"/>
        <v/>
      </c>
      <c r="T221"/>
      <c r="U221" s="2"/>
      <c r="V221" s="2"/>
      <c r="W221" s="2"/>
    </row>
    <row r="222" spans="18:23" x14ac:dyDescent="0.25">
      <c r="R222" s="190" t="str">
        <f t="shared" si="9"/>
        <v/>
      </c>
      <c r="T222"/>
      <c r="U222" s="2"/>
      <c r="V222" s="2"/>
      <c r="W222" s="2"/>
    </row>
    <row r="223" spans="18:23" x14ac:dyDescent="0.25">
      <c r="R223" s="190" t="str">
        <f t="shared" si="9"/>
        <v/>
      </c>
      <c r="T223"/>
      <c r="U223" s="2"/>
      <c r="V223" s="2"/>
      <c r="W223" s="2"/>
    </row>
    <row r="224" spans="18:23" x14ac:dyDescent="0.25">
      <c r="R224" s="190" t="str">
        <f t="shared" si="9"/>
        <v/>
      </c>
      <c r="T224"/>
      <c r="U224" s="2"/>
      <c r="V224" s="2"/>
      <c r="W224" s="2"/>
    </row>
    <row r="225" spans="18:23" x14ac:dyDescent="0.25">
      <c r="R225" s="190" t="str">
        <f t="shared" si="9"/>
        <v/>
      </c>
      <c r="T225"/>
      <c r="U225" s="2"/>
      <c r="V225" s="2"/>
      <c r="W225" s="2"/>
    </row>
    <row r="226" spans="18:23" x14ac:dyDescent="0.25">
      <c r="R226" s="190" t="str">
        <f t="shared" si="9"/>
        <v/>
      </c>
      <c r="T226"/>
      <c r="U226" s="2"/>
      <c r="V226" s="2"/>
      <c r="W226" s="2"/>
    </row>
    <row r="227" spans="18:23" x14ac:dyDescent="0.25">
      <c r="R227" s="190" t="str">
        <f t="shared" si="9"/>
        <v/>
      </c>
      <c r="T227"/>
      <c r="U227" s="2"/>
      <c r="V227" s="2"/>
      <c r="W227" s="2"/>
    </row>
    <row r="228" spans="18:23" x14ac:dyDescent="0.25">
      <c r="R228" s="190" t="str">
        <f t="shared" si="9"/>
        <v/>
      </c>
      <c r="T228"/>
      <c r="U228" s="2"/>
      <c r="V228" s="2"/>
      <c r="W228" s="2"/>
    </row>
    <row r="229" spans="18:23" x14ac:dyDescent="0.25">
      <c r="R229" s="190" t="str">
        <f t="shared" si="9"/>
        <v/>
      </c>
      <c r="T229"/>
      <c r="U229" s="2"/>
      <c r="V229" s="2"/>
      <c r="W229" s="2"/>
    </row>
    <row r="230" spans="18:23" x14ac:dyDescent="0.25">
      <c r="R230" s="190" t="str">
        <f t="shared" si="9"/>
        <v/>
      </c>
      <c r="T230"/>
      <c r="U230" s="2"/>
      <c r="V230" s="2"/>
      <c r="W230" s="2"/>
    </row>
    <row r="231" spans="18:23" x14ac:dyDescent="0.25">
      <c r="R231" s="190" t="str">
        <f t="shared" si="9"/>
        <v/>
      </c>
      <c r="T231"/>
      <c r="U231" s="2"/>
      <c r="V231" s="2"/>
      <c r="W231" s="2"/>
    </row>
    <row r="232" spans="18:23" x14ac:dyDescent="0.25">
      <c r="R232" s="190" t="str">
        <f t="shared" si="9"/>
        <v/>
      </c>
      <c r="T232"/>
      <c r="U232" s="2"/>
      <c r="V232" s="2"/>
      <c r="W232" s="2"/>
    </row>
    <row r="233" spans="18:23" x14ac:dyDescent="0.25">
      <c r="R233" s="190" t="str">
        <f t="shared" si="9"/>
        <v/>
      </c>
      <c r="T233"/>
      <c r="U233" s="2"/>
      <c r="V233" s="2"/>
      <c r="W233" s="2"/>
    </row>
    <row r="234" spans="18:23" x14ac:dyDescent="0.25">
      <c r="R234" s="190" t="str">
        <f t="shared" si="9"/>
        <v/>
      </c>
      <c r="T234"/>
      <c r="U234" s="2"/>
      <c r="V234" s="2"/>
      <c r="W234" s="2"/>
    </row>
    <row r="235" spans="18:23" x14ac:dyDescent="0.25">
      <c r="R235" s="190" t="str">
        <f t="shared" si="9"/>
        <v/>
      </c>
      <c r="T235"/>
      <c r="U235" s="2"/>
      <c r="V235" s="2"/>
      <c r="W235" s="2"/>
    </row>
    <row r="236" spans="18:23" x14ac:dyDescent="0.25">
      <c r="R236" s="190" t="str">
        <f t="shared" si="9"/>
        <v/>
      </c>
      <c r="T236"/>
      <c r="U236" s="2"/>
      <c r="V236" s="2"/>
      <c r="W236" s="2"/>
    </row>
    <row r="237" spans="18:23" x14ac:dyDescent="0.25">
      <c r="R237" s="190" t="str">
        <f t="shared" si="9"/>
        <v/>
      </c>
      <c r="T237"/>
      <c r="U237" s="2"/>
      <c r="V237" s="2"/>
      <c r="W237" s="2"/>
    </row>
    <row r="238" spans="18:23" x14ac:dyDescent="0.25">
      <c r="R238" s="190" t="str">
        <f t="shared" si="9"/>
        <v/>
      </c>
      <c r="T238"/>
      <c r="U238" s="2"/>
      <c r="V238" s="2"/>
      <c r="W238" s="2"/>
    </row>
    <row r="239" spans="18:23" x14ac:dyDescent="0.25">
      <c r="R239" s="190" t="str">
        <f t="shared" si="9"/>
        <v/>
      </c>
      <c r="T239"/>
      <c r="U239" s="2"/>
      <c r="V239" s="2"/>
      <c r="W239" s="2"/>
    </row>
    <row r="240" spans="18:23" x14ac:dyDescent="0.25">
      <c r="R240" s="190" t="str">
        <f t="shared" si="9"/>
        <v/>
      </c>
      <c r="T240"/>
      <c r="U240" s="2"/>
      <c r="V240" s="2"/>
      <c r="W240" s="2"/>
    </row>
    <row r="241" spans="18:23" x14ac:dyDescent="0.25">
      <c r="R241" s="190" t="str">
        <f t="shared" si="9"/>
        <v/>
      </c>
      <c r="T241"/>
      <c r="U241" s="2"/>
      <c r="V241" s="2"/>
      <c r="W241" s="2"/>
    </row>
    <row r="242" spans="18:23" x14ac:dyDescent="0.25">
      <c r="R242" s="190" t="str">
        <f t="shared" si="9"/>
        <v/>
      </c>
      <c r="T242"/>
      <c r="U242" s="2"/>
      <c r="V242" s="2"/>
      <c r="W242" s="2"/>
    </row>
    <row r="243" spans="18:23" x14ac:dyDescent="0.25">
      <c r="R243" s="190" t="str">
        <f t="shared" si="9"/>
        <v/>
      </c>
      <c r="T243"/>
      <c r="U243" s="2"/>
      <c r="V243" s="2"/>
      <c r="W243" s="2"/>
    </row>
    <row r="244" spans="18:23" x14ac:dyDescent="0.25">
      <c r="R244" s="190" t="str">
        <f t="shared" si="9"/>
        <v/>
      </c>
      <c r="T244"/>
      <c r="U244" s="2"/>
      <c r="V244" s="2"/>
      <c r="W244" s="2"/>
    </row>
    <row r="245" spans="18:23" x14ac:dyDescent="0.25">
      <c r="R245" s="190" t="str">
        <f t="shared" si="9"/>
        <v/>
      </c>
      <c r="T245"/>
      <c r="U245" s="2"/>
      <c r="V245" s="2"/>
      <c r="W245" s="2"/>
    </row>
    <row r="246" spans="18:23" x14ac:dyDescent="0.25">
      <c r="R246" s="190" t="str">
        <f t="shared" si="9"/>
        <v/>
      </c>
      <c r="T246"/>
      <c r="U246" s="2"/>
      <c r="V246" s="2"/>
      <c r="W246" s="2"/>
    </row>
    <row r="247" spans="18:23" x14ac:dyDescent="0.25">
      <c r="R247" s="190" t="str">
        <f t="shared" si="9"/>
        <v/>
      </c>
      <c r="T247"/>
      <c r="U247" s="2"/>
      <c r="V247" s="2"/>
      <c r="W247" s="2"/>
    </row>
    <row r="248" spans="18:23" x14ac:dyDescent="0.25">
      <c r="R248" s="190" t="str">
        <f t="shared" si="9"/>
        <v/>
      </c>
      <c r="T248"/>
      <c r="U248" s="2"/>
      <c r="V248" s="2"/>
      <c r="W248" s="2"/>
    </row>
    <row r="249" spans="18:23" x14ac:dyDescent="0.25">
      <c r="R249" s="190" t="str">
        <f t="shared" si="9"/>
        <v/>
      </c>
      <c r="T249"/>
      <c r="U249" s="2"/>
      <c r="V249" s="2"/>
      <c r="W249" s="2"/>
    </row>
    <row r="250" spans="18:23" x14ac:dyDescent="0.25">
      <c r="R250" s="190" t="str">
        <f t="shared" si="9"/>
        <v/>
      </c>
      <c r="T250"/>
      <c r="U250" s="2"/>
      <c r="V250" s="2"/>
      <c r="W250" s="2"/>
    </row>
    <row r="251" spans="18:23" x14ac:dyDescent="0.25">
      <c r="R251" s="190" t="str">
        <f t="shared" si="9"/>
        <v/>
      </c>
      <c r="T251"/>
      <c r="U251" s="2"/>
      <c r="V251" s="2"/>
      <c r="W251" s="2"/>
    </row>
    <row r="252" spans="18:23" x14ac:dyDescent="0.25">
      <c r="R252" s="190" t="str">
        <f t="shared" si="9"/>
        <v/>
      </c>
      <c r="T252"/>
      <c r="U252" s="2"/>
      <c r="V252" s="2"/>
      <c r="W252" s="2"/>
    </row>
    <row r="253" spans="18:23" x14ac:dyDescent="0.25">
      <c r="R253" s="190" t="str">
        <f t="shared" si="9"/>
        <v/>
      </c>
      <c r="T253"/>
      <c r="U253" s="2"/>
      <c r="V253" s="2"/>
      <c r="W253" s="2"/>
    </row>
    <row r="254" spans="18:23" x14ac:dyDescent="0.25">
      <c r="R254" s="190" t="str">
        <f t="shared" si="9"/>
        <v/>
      </c>
      <c r="T254"/>
      <c r="U254" s="2"/>
      <c r="V254" s="2"/>
      <c r="W254" s="2"/>
    </row>
    <row r="255" spans="18:23" x14ac:dyDescent="0.25">
      <c r="R255" s="190" t="str">
        <f t="shared" si="9"/>
        <v/>
      </c>
      <c r="T255"/>
      <c r="U255" s="2"/>
      <c r="V255" s="2"/>
      <c r="W255" s="2"/>
    </row>
    <row r="256" spans="18:23" x14ac:dyDescent="0.25">
      <c r="R256" s="190" t="str">
        <f t="shared" si="9"/>
        <v/>
      </c>
      <c r="T256"/>
      <c r="U256" s="2"/>
      <c r="V256" s="2"/>
      <c r="W256" s="2"/>
    </row>
    <row r="257" spans="18:23" x14ac:dyDescent="0.25">
      <c r="R257" s="190" t="str">
        <f t="shared" si="9"/>
        <v/>
      </c>
      <c r="T257"/>
      <c r="U257" s="2"/>
      <c r="V257" s="2"/>
      <c r="W257" s="2"/>
    </row>
    <row r="258" spans="18:23" x14ac:dyDescent="0.25">
      <c r="R258" s="190" t="str">
        <f t="shared" si="9"/>
        <v/>
      </c>
      <c r="T258"/>
      <c r="U258" s="2"/>
      <c r="V258" s="2"/>
      <c r="W258" s="2"/>
    </row>
    <row r="259" spans="18:23" x14ac:dyDescent="0.25">
      <c r="R259" s="190" t="str">
        <f t="shared" ref="R259:R322" si="10">TRIM(IFERROR(_xlfn.TEXTAFTER(E259, ";", -1), E259))</f>
        <v/>
      </c>
      <c r="T259"/>
      <c r="U259" s="2"/>
      <c r="V259" s="2"/>
      <c r="W259" s="2"/>
    </row>
    <row r="260" spans="18:23" x14ac:dyDescent="0.25">
      <c r="R260" s="190" t="str">
        <f t="shared" si="10"/>
        <v/>
      </c>
      <c r="T260"/>
      <c r="U260" s="2"/>
      <c r="V260" s="2"/>
      <c r="W260" s="2"/>
    </row>
    <row r="261" spans="18:23" x14ac:dyDescent="0.25">
      <c r="R261" s="190" t="str">
        <f t="shared" si="10"/>
        <v/>
      </c>
      <c r="T261"/>
      <c r="U261" s="2"/>
      <c r="V261" s="2"/>
      <c r="W261" s="2"/>
    </row>
    <row r="262" spans="18:23" x14ac:dyDescent="0.25">
      <c r="R262" s="190" t="str">
        <f t="shared" si="10"/>
        <v/>
      </c>
      <c r="T262"/>
      <c r="U262" s="2"/>
      <c r="V262" s="2"/>
      <c r="W262" s="2"/>
    </row>
    <row r="263" spans="18:23" x14ac:dyDescent="0.25">
      <c r="R263" s="190" t="str">
        <f t="shared" si="10"/>
        <v/>
      </c>
      <c r="T263"/>
      <c r="U263" s="2"/>
      <c r="V263" s="2"/>
      <c r="W263" s="2"/>
    </row>
    <row r="264" spans="18:23" x14ac:dyDescent="0.25">
      <c r="R264" s="190" t="str">
        <f t="shared" si="10"/>
        <v/>
      </c>
      <c r="T264"/>
      <c r="U264" s="2"/>
      <c r="V264" s="2"/>
      <c r="W264" s="2"/>
    </row>
    <row r="265" spans="18:23" x14ac:dyDescent="0.25">
      <c r="R265" s="190" t="str">
        <f t="shared" si="10"/>
        <v/>
      </c>
      <c r="T265"/>
      <c r="U265" s="2"/>
      <c r="V265" s="2"/>
      <c r="W265" s="2"/>
    </row>
    <row r="266" spans="18:23" x14ac:dyDescent="0.25">
      <c r="R266" s="190" t="str">
        <f t="shared" si="10"/>
        <v/>
      </c>
      <c r="T266"/>
      <c r="U266" s="2"/>
      <c r="V266" s="2"/>
      <c r="W266" s="2"/>
    </row>
    <row r="267" spans="18:23" x14ac:dyDescent="0.25">
      <c r="R267" s="190" t="str">
        <f t="shared" si="10"/>
        <v/>
      </c>
      <c r="T267"/>
      <c r="U267" s="2"/>
      <c r="V267" s="2"/>
      <c r="W267" s="2"/>
    </row>
    <row r="268" spans="18:23" x14ac:dyDescent="0.25">
      <c r="R268" s="190" t="str">
        <f t="shared" si="10"/>
        <v/>
      </c>
      <c r="T268"/>
      <c r="U268" s="2"/>
      <c r="V268" s="2"/>
      <c r="W268" s="2"/>
    </row>
    <row r="269" spans="18:23" x14ac:dyDescent="0.25">
      <c r="R269" s="190" t="str">
        <f t="shared" si="10"/>
        <v/>
      </c>
      <c r="T269"/>
      <c r="U269" s="2"/>
      <c r="V269" s="2"/>
      <c r="W269" s="2"/>
    </row>
    <row r="270" spans="18:23" x14ac:dyDescent="0.25">
      <c r="R270" s="190" t="str">
        <f t="shared" si="10"/>
        <v/>
      </c>
      <c r="T270"/>
      <c r="U270" s="2"/>
      <c r="V270" s="2"/>
      <c r="W270" s="2"/>
    </row>
    <row r="271" spans="18:23" x14ac:dyDescent="0.25">
      <c r="R271" s="190" t="str">
        <f t="shared" si="10"/>
        <v/>
      </c>
      <c r="T271"/>
      <c r="U271" s="2"/>
      <c r="V271" s="2"/>
      <c r="W271" s="2"/>
    </row>
    <row r="272" spans="18:23" x14ac:dyDescent="0.25">
      <c r="R272" s="190" t="str">
        <f t="shared" si="10"/>
        <v/>
      </c>
      <c r="T272"/>
      <c r="U272" s="2"/>
      <c r="V272" s="2"/>
      <c r="W272" s="2"/>
    </row>
    <row r="273" spans="18:23" x14ac:dyDescent="0.25">
      <c r="R273" s="190" t="str">
        <f t="shared" si="10"/>
        <v/>
      </c>
      <c r="T273"/>
      <c r="U273" s="2"/>
      <c r="V273" s="2"/>
      <c r="W273" s="2"/>
    </row>
    <row r="274" spans="18:23" x14ac:dyDescent="0.25">
      <c r="R274" s="190" t="str">
        <f t="shared" si="10"/>
        <v/>
      </c>
      <c r="T274"/>
      <c r="U274" s="2"/>
      <c r="V274" s="2"/>
      <c r="W274" s="2"/>
    </row>
    <row r="275" spans="18:23" x14ac:dyDescent="0.25">
      <c r="R275" s="190" t="str">
        <f t="shared" si="10"/>
        <v/>
      </c>
      <c r="T275"/>
      <c r="U275" s="2"/>
      <c r="V275" s="2"/>
      <c r="W275" s="2"/>
    </row>
    <row r="276" spans="18:23" x14ac:dyDescent="0.25">
      <c r="R276" s="190" t="str">
        <f t="shared" si="10"/>
        <v/>
      </c>
      <c r="T276"/>
      <c r="U276" s="2"/>
      <c r="V276" s="2"/>
      <c r="W276" s="2"/>
    </row>
    <row r="277" spans="18:23" x14ac:dyDescent="0.25">
      <c r="R277" s="190" t="str">
        <f t="shared" si="10"/>
        <v/>
      </c>
      <c r="T277"/>
      <c r="U277" s="2"/>
      <c r="V277" s="2"/>
      <c r="W277" s="2"/>
    </row>
    <row r="278" spans="18:23" x14ac:dyDescent="0.25">
      <c r="R278" s="190" t="str">
        <f t="shared" si="10"/>
        <v/>
      </c>
      <c r="T278"/>
      <c r="U278" s="2"/>
      <c r="V278" s="2"/>
      <c r="W278" s="2"/>
    </row>
    <row r="279" spans="18:23" x14ac:dyDescent="0.25">
      <c r="R279" s="190" t="str">
        <f t="shared" si="10"/>
        <v/>
      </c>
      <c r="T279"/>
      <c r="U279" s="2"/>
      <c r="V279" s="2"/>
      <c r="W279" s="2"/>
    </row>
    <row r="280" spans="18:23" x14ac:dyDescent="0.25">
      <c r="R280" s="190" t="str">
        <f t="shared" si="10"/>
        <v/>
      </c>
      <c r="T280"/>
      <c r="U280" s="2"/>
      <c r="V280" s="2"/>
      <c r="W280" s="2"/>
    </row>
    <row r="281" spans="18:23" x14ac:dyDescent="0.25">
      <c r="R281" s="190" t="str">
        <f t="shared" si="10"/>
        <v/>
      </c>
      <c r="T281"/>
      <c r="U281" s="2"/>
      <c r="V281" s="2"/>
      <c r="W281" s="2"/>
    </row>
    <row r="282" spans="18:23" x14ac:dyDescent="0.25">
      <c r="R282" s="190" t="str">
        <f t="shared" si="10"/>
        <v/>
      </c>
      <c r="T282"/>
      <c r="U282" s="2"/>
      <c r="V282" s="2"/>
      <c r="W282" s="2"/>
    </row>
    <row r="283" spans="18:23" x14ac:dyDescent="0.25">
      <c r="R283" s="190" t="str">
        <f t="shared" si="10"/>
        <v/>
      </c>
      <c r="T283"/>
      <c r="U283" s="2"/>
      <c r="V283" s="2"/>
      <c r="W283" s="2"/>
    </row>
    <row r="284" spans="18:23" x14ac:dyDescent="0.25">
      <c r="R284" s="190" t="str">
        <f t="shared" si="10"/>
        <v/>
      </c>
      <c r="T284"/>
      <c r="U284" s="2"/>
      <c r="V284" s="2"/>
      <c r="W284" s="2"/>
    </row>
    <row r="285" spans="18:23" x14ac:dyDescent="0.25">
      <c r="R285" s="190" t="str">
        <f t="shared" si="10"/>
        <v/>
      </c>
      <c r="T285"/>
      <c r="U285" s="2"/>
      <c r="V285" s="2"/>
      <c r="W285" s="2"/>
    </row>
    <row r="286" spans="18:23" x14ac:dyDescent="0.25">
      <c r="R286" s="190" t="str">
        <f t="shared" si="10"/>
        <v/>
      </c>
      <c r="T286"/>
      <c r="U286" s="2"/>
      <c r="V286" s="2"/>
      <c r="W286" s="2"/>
    </row>
    <row r="287" spans="18:23" x14ac:dyDescent="0.25">
      <c r="R287" s="190" t="str">
        <f t="shared" si="10"/>
        <v/>
      </c>
      <c r="T287"/>
      <c r="U287" s="2"/>
      <c r="V287" s="2"/>
      <c r="W287" s="2"/>
    </row>
    <row r="288" spans="18:23" x14ac:dyDescent="0.25">
      <c r="R288" s="190" t="str">
        <f t="shared" si="10"/>
        <v/>
      </c>
      <c r="T288"/>
      <c r="U288" s="2"/>
      <c r="V288" s="2"/>
      <c r="W288" s="2"/>
    </row>
    <row r="289" spans="18:23" x14ac:dyDescent="0.25">
      <c r="R289" s="190" t="str">
        <f t="shared" si="10"/>
        <v/>
      </c>
      <c r="T289"/>
      <c r="U289" s="2"/>
      <c r="V289" s="2"/>
      <c r="W289" s="2"/>
    </row>
    <row r="290" spans="18:23" x14ac:dyDescent="0.25">
      <c r="R290" s="190" t="str">
        <f t="shared" si="10"/>
        <v/>
      </c>
      <c r="T290"/>
      <c r="U290" s="2"/>
      <c r="V290" s="2"/>
      <c r="W290" s="2"/>
    </row>
    <row r="291" spans="18:23" x14ac:dyDescent="0.25">
      <c r="R291" s="190" t="str">
        <f t="shared" si="10"/>
        <v/>
      </c>
      <c r="T291"/>
      <c r="U291" s="2"/>
      <c r="V291" s="2"/>
      <c r="W291" s="2"/>
    </row>
    <row r="292" spans="18:23" x14ac:dyDescent="0.25">
      <c r="R292" s="190" t="str">
        <f t="shared" si="10"/>
        <v/>
      </c>
      <c r="T292"/>
      <c r="U292" s="2"/>
      <c r="V292" s="2"/>
      <c r="W292" s="2"/>
    </row>
    <row r="293" spans="18:23" x14ac:dyDescent="0.25">
      <c r="R293" s="190" t="str">
        <f t="shared" si="10"/>
        <v/>
      </c>
      <c r="T293"/>
      <c r="U293" s="2"/>
      <c r="V293" s="2"/>
      <c r="W293" s="2"/>
    </row>
    <row r="294" spans="18:23" x14ac:dyDescent="0.25">
      <c r="R294" s="190" t="str">
        <f t="shared" si="10"/>
        <v/>
      </c>
      <c r="T294"/>
      <c r="U294" s="2"/>
      <c r="V294" s="2"/>
      <c r="W294" s="2"/>
    </row>
    <row r="295" spans="18:23" x14ac:dyDescent="0.25">
      <c r="R295" s="190" t="str">
        <f t="shared" si="10"/>
        <v/>
      </c>
      <c r="T295"/>
      <c r="U295" s="2"/>
      <c r="V295" s="2"/>
      <c r="W295" s="2"/>
    </row>
    <row r="296" spans="18:23" x14ac:dyDescent="0.25">
      <c r="R296" s="190" t="str">
        <f t="shared" si="10"/>
        <v/>
      </c>
      <c r="T296"/>
      <c r="U296" s="2"/>
      <c r="V296" s="2"/>
      <c r="W296" s="2"/>
    </row>
    <row r="297" spans="18:23" x14ac:dyDescent="0.25">
      <c r="R297" s="190" t="str">
        <f t="shared" si="10"/>
        <v/>
      </c>
      <c r="T297"/>
      <c r="U297" s="2"/>
      <c r="V297" s="2"/>
      <c r="W297" s="2"/>
    </row>
    <row r="298" spans="18:23" x14ac:dyDescent="0.25">
      <c r="R298" s="190" t="str">
        <f t="shared" si="10"/>
        <v/>
      </c>
      <c r="T298"/>
      <c r="U298" s="2"/>
      <c r="V298" s="2"/>
      <c r="W298" s="2"/>
    </row>
    <row r="299" spans="18:23" x14ac:dyDescent="0.25">
      <c r="R299" s="190" t="str">
        <f t="shared" si="10"/>
        <v/>
      </c>
      <c r="T299"/>
      <c r="U299" s="2"/>
      <c r="V299" s="2"/>
      <c r="W299" s="2"/>
    </row>
    <row r="300" spans="18:23" x14ac:dyDescent="0.25">
      <c r="R300" s="190" t="str">
        <f t="shared" si="10"/>
        <v/>
      </c>
      <c r="T300"/>
      <c r="U300" s="2"/>
      <c r="V300" s="2"/>
      <c r="W300" s="2"/>
    </row>
    <row r="301" spans="18:23" x14ac:dyDescent="0.25">
      <c r="R301" s="190" t="str">
        <f t="shared" si="10"/>
        <v/>
      </c>
      <c r="T301"/>
      <c r="U301" s="2"/>
      <c r="V301" s="2"/>
      <c r="W301" s="2"/>
    </row>
    <row r="302" spans="18:23" x14ac:dyDescent="0.25">
      <c r="R302" s="190" t="str">
        <f t="shared" si="10"/>
        <v/>
      </c>
      <c r="T302"/>
      <c r="U302" s="2"/>
      <c r="V302" s="2"/>
      <c r="W302" s="2"/>
    </row>
    <row r="303" spans="18:23" x14ac:dyDescent="0.25">
      <c r="R303" s="190" t="str">
        <f t="shared" si="10"/>
        <v/>
      </c>
      <c r="T303"/>
      <c r="U303" s="2"/>
      <c r="V303" s="2"/>
      <c r="W303" s="2"/>
    </row>
    <row r="304" spans="18:23" x14ac:dyDescent="0.25">
      <c r="R304" s="190" t="str">
        <f t="shared" si="10"/>
        <v/>
      </c>
      <c r="T304"/>
      <c r="U304" s="2"/>
      <c r="V304" s="2"/>
      <c r="W304" s="2"/>
    </row>
    <row r="305" spans="18:23" x14ac:dyDescent="0.25">
      <c r="R305" s="190" t="str">
        <f t="shared" si="10"/>
        <v/>
      </c>
      <c r="T305"/>
      <c r="U305" s="2"/>
      <c r="V305" s="2"/>
      <c r="W305" s="2"/>
    </row>
    <row r="306" spans="18:23" x14ac:dyDescent="0.25">
      <c r="R306" s="190" t="str">
        <f t="shared" si="10"/>
        <v/>
      </c>
      <c r="T306"/>
      <c r="U306" s="2"/>
      <c r="V306" s="2"/>
      <c r="W306" s="2"/>
    </row>
    <row r="307" spans="18:23" x14ac:dyDescent="0.25">
      <c r="R307" s="190" t="str">
        <f t="shared" si="10"/>
        <v/>
      </c>
      <c r="T307"/>
      <c r="U307" s="2"/>
      <c r="V307" s="2"/>
      <c r="W307" s="2"/>
    </row>
    <row r="308" spans="18:23" x14ac:dyDescent="0.25">
      <c r="R308" s="190" t="str">
        <f t="shared" si="10"/>
        <v/>
      </c>
      <c r="T308"/>
      <c r="U308" s="2"/>
      <c r="V308" s="2"/>
      <c r="W308" s="2"/>
    </row>
    <row r="309" spans="18:23" x14ac:dyDescent="0.25">
      <c r="R309" s="190" t="str">
        <f t="shared" si="10"/>
        <v/>
      </c>
      <c r="T309"/>
      <c r="U309" s="2"/>
      <c r="V309" s="2"/>
      <c r="W309" s="2"/>
    </row>
    <row r="310" spans="18:23" x14ac:dyDescent="0.25">
      <c r="R310" s="190" t="str">
        <f t="shared" si="10"/>
        <v/>
      </c>
      <c r="T310"/>
      <c r="U310" s="2"/>
      <c r="V310" s="2"/>
      <c r="W310" s="2"/>
    </row>
    <row r="311" spans="18:23" x14ac:dyDescent="0.25">
      <c r="R311" s="190" t="str">
        <f t="shared" si="10"/>
        <v/>
      </c>
      <c r="T311"/>
      <c r="U311" s="2"/>
      <c r="V311" s="2"/>
      <c r="W311" s="2"/>
    </row>
    <row r="312" spans="18:23" x14ac:dyDescent="0.25">
      <c r="R312" s="190" t="str">
        <f t="shared" si="10"/>
        <v/>
      </c>
      <c r="T312"/>
      <c r="U312" s="2"/>
      <c r="V312" s="2"/>
      <c r="W312" s="2"/>
    </row>
    <row r="313" spans="18:23" x14ac:dyDescent="0.25">
      <c r="R313" s="190" t="str">
        <f t="shared" si="10"/>
        <v/>
      </c>
      <c r="T313"/>
      <c r="U313" s="2"/>
      <c r="V313" s="2"/>
      <c r="W313" s="2"/>
    </row>
    <row r="314" spans="18:23" x14ac:dyDescent="0.25">
      <c r="R314" s="190" t="str">
        <f t="shared" si="10"/>
        <v/>
      </c>
      <c r="T314"/>
      <c r="U314" s="2"/>
      <c r="V314" s="2"/>
      <c r="W314" s="2"/>
    </row>
    <row r="315" spans="18:23" x14ac:dyDescent="0.25">
      <c r="R315" s="190" t="str">
        <f t="shared" si="10"/>
        <v/>
      </c>
      <c r="T315"/>
      <c r="U315" s="2"/>
      <c r="V315" s="2"/>
      <c r="W315" s="2"/>
    </row>
    <row r="316" spans="18:23" x14ac:dyDescent="0.25">
      <c r="R316" s="190" t="str">
        <f t="shared" si="10"/>
        <v/>
      </c>
      <c r="T316"/>
      <c r="U316" s="2"/>
      <c r="V316" s="2"/>
      <c r="W316" s="2"/>
    </row>
    <row r="317" spans="18:23" x14ac:dyDescent="0.25">
      <c r="R317" s="190" t="str">
        <f t="shared" si="10"/>
        <v/>
      </c>
      <c r="T317"/>
      <c r="U317" s="2"/>
      <c r="V317" s="2"/>
      <c r="W317" s="2"/>
    </row>
    <row r="318" spans="18:23" x14ac:dyDescent="0.25">
      <c r="R318" s="190" t="str">
        <f t="shared" si="10"/>
        <v/>
      </c>
      <c r="T318"/>
      <c r="U318" s="2"/>
      <c r="V318" s="2"/>
      <c r="W318" s="2"/>
    </row>
    <row r="319" spans="18:23" x14ac:dyDescent="0.25">
      <c r="R319" s="190" t="str">
        <f t="shared" si="10"/>
        <v/>
      </c>
      <c r="T319"/>
      <c r="U319" s="2"/>
      <c r="V319" s="2"/>
      <c r="W319" s="2"/>
    </row>
    <row r="320" spans="18:23" x14ac:dyDescent="0.25">
      <c r="R320" s="190" t="str">
        <f t="shared" si="10"/>
        <v/>
      </c>
      <c r="T320"/>
      <c r="U320" s="2"/>
      <c r="V320" s="2"/>
      <c r="W320" s="2"/>
    </row>
    <row r="321" spans="18:23" x14ac:dyDescent="0.25">
      <c r="R321" s="190" t="str">
        <f t="shared" si="10"/>
        <v/>
      </c>
      <c r="T321"/>
      <c r="U321" s="2"/>
      <c r="V321" s="2"/>
      <c r="W321" s="2"/>
    </row>
    <row r="322" spans="18:23" x14ac:dyDescent="0.25">
      <c r="R322" s="190" t="str">
        <f t="shared" si="10"/>
        <v/>
      </c>
      <c r="T322"/>
      <c r="U322" s="2"/>
      <c r="V322" s="2"/>
      <c r="W322" s="2"/>
    </row>
    <row r="323" spans="18:23" x14ac:dyDescent="0.25">
      <c r="R323" s="190" t="str">
        <f t="shared" ref="R323:R386" si="11">TRIM(IFERROR(_xlfn.TEXTAFTER(E323, ";", -1), E323))</f>
        <v/>
      </c>
      <c r="T323"/>
      <c r="U323" s="2"/>
      <c r="V323" s="2"/>
      <c r="W323" s="2"/>
    </row>
    <row r="324" spans="18:23" x14ac:dyDescent="0.25">
      <c r="R324" s="190" t="str">
        <f t="shared" si="11"/>
        <v/>
      </c>
      <c r="T324"/>
      <c r="U324" s="2"/>
      <c r="V324" s="2"/>
      <c r="W324" s="2"/>
    </row>
    <row r="325" spans="18:23" x14ac:dyDescent="0.25">
      <c r="R325" s="190" t="str">
        <f t="shared" si="11"/>
        <v/>
      </c>
      <c r="T325"/>
      <c r="U325" s="2"/>
      <c r="V325" s="2"/>
      <c r="W325" s="2"/>
    </row>
    <row r="326" spans="18:23" x14ac:dyDescent="0.25">
      <c r="R326" s="190" t="str">
        <f t="shared" si="11"/>
        <v/>
      </c>
      <c r="T326"/>
      <c r="U326" s="2"/>
      <c r="V326" s="2"/>
      <c r="W326" s="2"/>
    </row>
    <row r="327" spans="18:23" x14ac:dyDescent="0.25">
      <c r="R327" s="190" t="str">
        <f t="shared" si="11"/>
        <v/>
      </c>
      <c r="T327"/>
      <c r="U327" s="2"/>
      <c r="V327" s="2"/>
      <c r="W327" s="2"/>
    </row>
    <row r="328" spans="18:23" x14ac:dyDescent="0.25">
      <c r="R328" s="190" t="str">
        <f t="shared" si="11"/>
        <v/>
      </c>
      <c r="T328"/>
      <c r="U328" s="2"/>
      <c r="V328" s="2"/>
      <c r="W328" s="2"/>
    </row>
    <row r="329" spans="18:23" x14ac:dyDescent="0.25">
      <c r="R329" s="190" t="str">
        <f t="shared" si="11"/>
        <v/>
      </c>
      <c r="T329"/>
      <c r="U329" s="2"/>
      <c r="V329" s="2"/>
      <c r="W329" s="2"/>
    </row>
    <row r="330" spans="18:23" x14ac:dyDescent="0.25">
      <c r="R330" s="190" t="str">
        <f t="shared" si="11"/>
        <v/>
      </c>
      <c r="T330"/>
      <c r="U330" s="2"/>
      <c r="V330" s="2"/>
      <c r="W330" s="2"/>
    </row>
    <row r="331" spans="18:23" x14ac:dyDescent="0.25">
      <c r="R331" s="190" t="str">
        <f t="shared" si="11"/>
        <v/>
      </c>
      <c r="T331"/>
      <c r="U331" s="2"/>
      <c r="V331" s="2"/>
      <c r="W331" s="2"/>
    </row>
    <row r="332" spans="18:23" x14ac:dyDescent="0.25">
      <c r="R332" s="190" t="str">
        <f t="shared" si="11"/>
        <v/>
      </c>
      <c r="T332"/>
      <c r="U332" s="2"/>
      <c r="V332" s="2"/>
      <c r="W332" s="2"/>
    </row>
    <row r="333" spans="18:23" x14ac:dyDescent="0.25">
      <c r="R333" s="190" t="str">
        <f t="shared" si="11"/>
        <v/>
      </c>
      <c r="T333"/>
      <c r="U333" s="2"/>
      <c r="V333" s="2"/>
      <c r="W333" s="2"/>
    </row>
    <row r="334" spans="18:23" x14ac:dyDescent="0.25">
      <c r="R334" s="190" t="str">
        <f t="shared" si="11"/>
        <v/>
      </c>
      <c r="T334"/>
      <c r="U334" s="2"/>
      <c r="V334" s="2"/>
      <c r="W334" s="2"/>
    </row>
    <row r="335" spans="18:23" x14ac:dyDescent="0.25">
      <c r="R335" s="190" t="str">
        <f t="shared" si="11"/>
        <v/>
      </c>
      <c r="T335"/>
      <c r="U335" s="2"/>
      <c r="V335" s="2"/>
      <c r="W335" s="2"/>
    </row>
    <row r="336" spans="18:23" x14ac:dyDescent="0.25">
      <c r="R336" s="190" t="str">
        <f t="shared" si="11"/>
        <v/>
      </c>
      <c r="T336"/>
      <c r="U336" s="2"/>
      <c r="V336" s="2"/>
      <c r="W336" s="2"/>
    </row>
    <row r="337" spans="18:23" x14ac:dyDescent="0.25">
      <c r="R337" s="190" t="str">
        <f t="shared" si="11"/>
        <v/>
      </c>
      <c r="T337"/>
      <c r="U337" s="2"/>
      <c r="V337" s="2"/>
      <c r="W337" s="2"/>
    </row>
    <row r="338" spans="18:23" x14ac:dyDescent="0.25">
      <c r="R338" s="190" t="str">
        <f t="shared" si="11"/>
        <v/>
      </c>
      <c r="T338"/>
      <c r="U338" s="2"/>
      <c r="V338" s="2"/>
      <c r="W338" s="2"/>
    </row>
    <row r="339" spans="18:23" x14ac:dyDescent="0.25">
      <c r="R339" s="190" t="str">
        <f t="shared" si="11"/>
        <v/>
      </c>
      <c r="T339"/>
      <c r="U339" s="2"/>
      <c r="V339" s="2"/>
      <c r="W339" s="2"/>
    </row>
    <row r="340" spans="18:23" x14ac:dyDescent="0.25">
      <c r="R340" s="190" t="str">
        <f t="shared" si="11"/>
        <v/>
      </c>
      <c r="T340"/>
      <c r="U340" s="2"/>
      <c r="V340" s="2"/>
      <c r="W340" s="2"/>
    </row>
    <row r="341" spans="18:23" x14ac:dyDescent="0.25">
      <c r="R341" s="190" t="str">
        <f t="shared" si="11"/>
        <v/>
      </c>
      <c r="T341"/>
      <c r="U341" s="2"/>
      <c r="V341" s="2"/>
      <c r="W341" s="2"/>
    </row>
    <row r="342" spans="18:23" x14ac:dyDescent="0.25">
      <c r="R342" s="190" t="str">
        <f t="shared" si="11"/>
        <v/>
      </c>
      <c r="T342"/>
      <c r="U342" s="2"/>
      <c r="V342" s="2"/>
      <c r="W342" s="2"/>
    </row>
    <row r="343" spans="18:23" x14ac:dyDescent="0.25">
      <c r="R343" s="190" t="str">
        <f t="shared" si="11"/>
        <v/>
      </c>
      <c r="T343"/>
      <c r="U343" s="2"/>
      <c r="V343" s="2"/>
      <c r="W343" s="2"/>
    </row>
    <row r="344" spans="18:23" x14ac:dyDescent="0.25">
      <c r="R344" s="190" t="str">
        <f t="shared" si="11"/>
        <v/>
      </c>
      <c r="T344"/>
      <c r="U344" s="2"/>
      <c r="V344" s="2"/>
      <c r="W344" s="2"/>
    </row>
    <row r="345" spans="18:23" x14ac:dyDescent="0.25">
      <c r="R345" s="190" t="str">
        <f t="shared" si="11"/>
        <v/>
      </c>
      <c r="T345"/>
      <c r="U345" s="2"/>
      <c r="V345" s="2"/>
      <c r="W345" s="2"/>
    </row>
    <row r="346" spans="18:23" x14ac:dyDescent="0.25">
      <c r="R346" s="190" t="str">
        <f t="shared" si="11"/>
        <v/>
      </c>
      <c r="T346"/>
      <c r="U346" s="2"/>
      <c r="V346" s="2"/>
      <c r="W346" s="2"/>
    </row>
    <row r="347" spans="18:23" x14ac:dyDescent="0.25">
      <c r="R347" s="190" t="str">
        <f t="shared" si="11"/>
        <v/>
      </c>
      <c r="T347"/>
      <c r="U347" s="2"/>
      <c r="V347" s="2"/>
      <c r="W347" s="2"/>
    </row>
    <row r="348" spans="18:23" x14ac:dyDescent="0.25">
      <c r="R348" s="190" t="str">
        <f t="shared" si="11"/>
        <v/>
      </c>
      <c r="T348"/>
      <c r="U348" s="2"/>
      <c r="V348" s="2"/>
      <c r="W348" s="2"/>
    </row>
    <row r="349" spans="18:23" x14ac:dyDescent="0.25">
      <c r="R349" s="190" t="str">
        <f t="shared" si="11"/>
        <v/>
      </c>
      <c r="T349"/>
      <c r="U349" s="2"/>
      <c r="V349" s="2"/>
      <c r="W349" s="2"/>
    </row>
    <row r="350" spans="18:23" x14ac:dyDescent="0.25">
      <c r="R350" s="190" t="str">
        <f t="shared" si="11"/>
        <v/>
      </c>
      <c r="T350"/>
      <c r="U350" s="2"/>
      <c r="V350" s="2"/>
      <c r="W350" s="2"/>
    </row>
    <row r="351" spans="18:23" x14ac:dyDescent="0.25">
      <c r="R351" s="190" t="str">
        <f t="shared" si="11"/>
        <v/>
      </c>
      <c r="T351"/>
      <c r="U351" s="2"/>
      <c r="V351" s="2"/>
      <c r="W351" s="2"/>
    </row>
    <row r="352" spans="18:23" x14ac:dyDescent="0.25">
      <c r="R352" s="190" t="str">
        <f t="shared" si="11"/>
        <v/>
      </c>
      <c r="T352"/>
      <c r="U352" s="2"/>
      <c r="V352" s="2"/>
      <c r="W352" s="2"/>
    </row>
    <row r="353" spans="18:23" x14ac:dyDescent="0.25">
      <c r="R353" s="190" t="str">
        <f t="shared" si="11"/>
        <v/>
      </c>
      <c r="T353"/>
      <c r="U353" s="2"/>
      <c r="V353" s="2"/>
      <c r="W353" s="2"/>
    </row>
    <row r="354" spans="18:23" x14ac:dyDescent="0.25">
      <c r="R354" s="190" t="str">
        <f t="shared" si="11"/>
        <v/>
      </c>
      <c r="T354"/>
      <c r="U354" s="2"/>
      <c r="V354" s="2"/>
      <c r="W354" s="2"/>
    </row>
    <row r="355" spans="18:23" x14ac:dyDescent="0.25">
      <c r="R355" s="190" t="str">
        <f t="shared" si="11"/>
        <v/>
      </c>
      <c r="T355"/>
      <c r="U355" s="2"/>
      <c r="V355" s="2"/>
      <c r="W355" s="2"/>
    </row>
    <row r="356" spans="18:23" x14ac:dyDescent="0.25">
      <c r="R356" s="190" t="str">
        <f t="shared" si="11"/>
        <v/>
      </c>
      <c r="T356"/>
      <c r="U356" s="2"/>
      <c r="V356" s="2"/>
      <c r="W356" s="2"/>
    </row>
    <row r="357" spans="18:23" x14ac:dyDescent="0.25">
      <c r="R357" s="190" t="str">
        <f t="shared" si="11"/>
        <v/>
      </c>
      <c r="T357"/>
      <c r="U357" s="2"/>
      <c r="V357" s="2"/>
      <c r="W357" s="2"/>
    </row>
    <row r="358" spans="18:23" x14ac:dyDescent="0.25">
      <c r="R358" s="190" t="str">
        <f t="shared" si="11"/>
        <v/>
      </c>
      <c r="T358"/>
      <c r="U358" s="2"/>
      <c r="V358" s="2"/>
      <c r="W358" s="2"/>
    </row>
    <row r="359" spans="18:23" x14ac:dyDescent="0.25">
      <c r="R359" s="190" t="str">
        <f t="shared" si="11"/>
        <v/>
      </c>
      <c r="T359"/>
      <c r="U359" s="2"/>
      <c r="V359" s="2"/>
      <c r="W359" s="2"/>
    </row>
    <row r="360" spans="18:23" x14ac:dyDescent="0.25">
      <c r="R360" s="190" t="str">
        <f t="shared" si="11"/>
        <v/>
      </c>
      <c r="T360"/>
      <c r="U360" s="2"/>
      <c r="V360" s="2"/>
      <c r="W360" s="2"/>
    </row>
    <row r="361" spans="18:23" x14ac:dyDescent="0.25">
      <c r="R361" s="190" t="str">
        <f t="shared" si="11"/>
        <v/>
      </c>
      <c r="T361"/>
      <c r="U361" s="2"/>
      <c r="V361" s="2"/>
      <c r="W361" s="2"/>
    </row>
    <row r="362" spans="18:23" x14ac:dyDescent="0.25">
      <c r="R362" s="190" t="str">
        <f t="shared" si="11"/>
        <v/>
      </c>
      <c r="T362"/>
      <c r="U362" s="2"/>
      <c r="V362" s="2"/>
      <c r="W362" s="2"/>
    </row>
    <row r="363" spans="18:23" x14ac:dyDescent="0.25">
      <c r="R363" s="190" t="str">
        <f t="shared" si="11"/>
        <v/>
      </c>
      <c r="T363"/>
      <c r="U363" s="2"/>
      <c r="V363" s="2"/>
      <c r="W363" s="2"/>
    </row>
    <row r="364" spans="18:23" x14ac:dyDescent="0.25">
      <c r="R364" s="190" t="str">
        <f t="shared" si="11"/>
        <v/>
      </c>
      <c r="T364"/>
      <c r="U364" s="2"/>
      <c r="V364" s="2"/>
      <c r="W364" s="2"/>
    </row>
    <row r="365" spans="18:23" x14ac:dyDescent="0.25">
      <c r="R365" s="190" t="str">
        <f t="shared" si="11"/>
        <v/>
      </c>
      <c r="T365"/>
      <c r="U365" s="2"/>
      <c r="V365" s="2"/>
      <c r="W365" s="2"/>
    </row>
    <row r="366" spans="18:23" x14ac:dyDescent="0.25">
      <c r="R366" s="190" t="str">
        <f t="shared" si="11"/>
        <v/>
      </c>
      <c r="T366"/>
      <c r="U366" s="2"/>
      <c r="V366" s="2"/>
      <c r="W366" s="2"/>
    </row>
    <row r="367" spans="18:23" x14ac:dyDescent="0.25">
      <c r="R367" s="190" t="str">
        <f t="shared" si="11"/>
        <v/>
      </c>
      <c r="T367"/>
      <c r="U367" s="2"/>
      <c r="V367" s="2"/>
      <c r="W367" s="2"/>
    </row>
    <row r="368" spans="18:23" x14ac:dyDescent="0.25">
      <c r="R368" s="190" t="str">
        <f t="shared" si="11"/>
        <v/>
      </c>
      <c r="T368"/>
      <c r="U368" s="2"/>
      <c r="V368" s="2"/>
      <c r="W368" s="2"/>
    </row>
    <row r="369" spans="18:23" x14ac:dyDescent="0.25">
      <c r="R369" s="190" t="str">
        <f t="shared" si="11"/>
        <v/>
      </c>
      <c r="T369"/>
      <c r="U369" s="2"/>
      <c r="V369" s="2"/>
      <c r="W369" s="2"/>
    </row>
    <row r="370" spans="18:23" x14ac:dyDescent="0.25">
      <c r="R370" s="190" t="str">
        <f t="shared" si="11"/>
        <v/>
      </c>
      <c r="T370"/>
      <c r="U370" s="2"/>
      <c r="V370" s="2"/>
      <c r="W370" s="2"/>
    </row>
    <row r="371" spans="18:23" x14ac:dyDescent="0.25">
      <c r="R371" s="190" t="str">
        <f t="shared" si="11"/>
        <v/>
      </c>
      <c r="T371"/>
      <c r="U371" s="2"/>
      <c r="V371" s="2"/>
      <c r="W371" s="2"/>
    </row>
    <row r="372" spans="18:23" x14ac:dyDescent="0.25">
      <c r="R372" s="190" t="str">
        <f t="shared" si="11"/>
        <v/>
      </c>
      <c r="T372"/>
      <c r="U372" s="2"/>
      <c r="V372" s="2"/>
      <c r="W372" s="2"/>
    </row>
    <row r="373" spans="18:23" x14ac:dyDescent="0.25">
      <c r="R373" s="190" t="str">
        <f t="shared" si="11"/>
        <v/>
      </c>
      <c r="T373"/>
      <c r="U373" s="2"/>
      <c r="V373" s="2"/>
      <c r="W373" s="2"/>
    </row>
    <row r="374" spans="18:23" x14ac:dyDescent="0.25">
      <c r="R374" s="190" t="str">
        <f t="shared" si="11"/>
        <v/>
      </c>
      <c r="T374"/>
      <c r="U374" s="2"/>
      <c r="V374" s="2"/>
      <c r="W374" s="2"/>
    </row>
    <row r="375" spans="18:23" x14ac:dyDescent="0.25">
      <c r="R375" s="190" t="str">
        <f t="shared" si="11"/>
        <v/>
      </c>
      <c r="T375"/>
      <c r="U375" s="2"/>
      <c r="V375" s="2"/>
      <c r="W375" s="2"/>
    </row>
    <row r="376" spans="18:23" x14ac:dyDescent="0.25">
      <c r="R376" s="190" t="str">
        <f t="shared" si="11"/>
        <v/>
      </c>
      <c r="T376"/>
      <c r="U376" s="2"/>
      <c r="V376" s="2"/>
      <c r="W376" s="2"/>
    </row>
    <row r="377" spans="18:23" x14ac:dyDescent="0.25">
      <c r="R377" s="190" t="str">
        <f t="shared" si="11"/>
        <v/>
      </c>
      <c r="T377"/>
      <c r="U377" s="2"/>
      <c r="V377" s="2"/>
      <c r="W377" s="2"/>
    </row>
    <row r="378" spans="18:23" x14ac:dyDescent="0.25">
      <c r="R378" s="190" t="str">
        <f t="shared" si="11"/>
        <v/>
      </c>
      <c r="T378"/>
      <c r="U378" s="2"/>
      <c r="V378" s="2"/>
      <c r="W378" s="2"/>
    </row>
    <row r="379" spans="18:23" x14ac:dyDescent="0.25">
      <c r="R379" s="190" t="str">
        <f t="shared" si="11"/>
        <v/>
      </c>
      <c r="T379"/>
      <c r="U379" s="2"/>
      <c r="V379" s="2"/>
      <c r="W379" s="2"/>
    </row>
    <row r="380" spans="18:23" x14ac:dyDescent="0.25">
      <c r="R380" s="190" t="str">
        <f t="shared" si="11"/>
        <v/>
      </c>
      <c r="T380"/>
      <c r="U380" s="2"/>
      <c r="V380" s="2"/>
      <c r="W380" s="2"/>
    </row>
    <row r="381" spans="18:23" x14ac:dyDescent="0.25">
      <c r="R381" s="190" t="str">
        <f t="shared" si="11"/>
        <v/>
      </c>
      <c r="T381"/>
      <c r="U381" s="2"/>
      <c r="V381" s="2"/>
      <c r="W381" s="2"/>
    </row>
    <row r="382" spans="18:23" x14ac:dyDescent="0.25">
      <c r="R382" s="190" t="str">
        <f t="shared" si="11"/>
        <v/>
      </c>
      <c r="T382"/>
      <c r="U382" s="2"/>
      <c r="V382" s="2"/>
      <c r="W382" s="2"/>
    </row>
    <row r="383" spans="18:23" x14ac:dyDescent="0.25">
      <c r="R383" s="190" t="str">
        <f t="shared" si="11"/>
        <v/>
      </c>
      <c r="T383"/>
      <c r="U383" s="2"/>
      <c r="V383" s="2"/>
      <c r="W383" s="2"/>
    </row>
    <row r="384" spans="18:23" x14ac:dyDescent="0.25">
      <c r="R384" s="190" t="str">
        <f t="shared" si="11"/>
        <v/>
      </c>
      <c r="T384"/>
      <c r="U384" s="2"/>
      <c r="V384" s="2"/>
      <c r="W384" s="2"/>
    </row>
    <row r="385" spans="18:23" x14ac:dyDescent="0.25">
      <c r="R385" s="190" t="str">
        <f t="shared" si="11"/>
        <v/>
      </c>
      <c r="T385"/>
      <c r="U385" s="2"/>
      <c r="V385" s="2"/>
      <c r="W385" s="2"/>
    </row>
    <row r="386" spans="18:23" x14ac:dyDescent="0.25">
      <c r="R386" s="190" t="str">
        <f t="shared" si="11"/>
        <v/>
      </c>
      <c r="T386"/>
      <c r="U386" s="2"/>
      <c r="V386" s="2"/>
      <c r="W386" s="2"/>
    </row>
    <row r="387" spans="18:23" x14ac:dyDescent="0.25">
      <c r="R387" s="190" t="str">
        <f t="shared" ref="R387:R399" si="12">TRIM(IFERROR(_xlfn.TEXTAFTER(E387, ";", -1), E387))</f>
        <v/>
      </c>
      <c r="T387"/>
      <c r="U387" s="2"/>
      <c r="V387" s="2"/>
      <c r="W387" s="2"/>
    </row>
    <row r="388" spans="18:23" x14ac:dyDescent="0.25">
      <c r="R388" s="190" t="str">
        <f t="shared" si="12"/>
        <v/>
      </c>
      <c r="T388"/>
      <c r="U388" s="2"/>
      <c r="V388" s="2"/>
      <c r="W388" s="2"/>
    </row>
    <row r="389" spans="18:23" x14ac:dyDescent="0.25">
      <c r="R389" s="190" t="str">
        <f t="shared" si="12"/>
        <v/>
      </c>
      <c r="T389"/>
      <c r="U389" s="2"/>
      <c r="V389" s="2"/>
      <c r="W389" s="2"/>
    </row>
    <row r="390" spans="18:23" x14ac:dyDescent="0.25">
      <c r="R390" s="190" t="str">
        <f t="shared" si="12"/>
        <v/>
      </c>
      <c r="T390"/>
      <c r="U390" s="2"/>
      <c r="V390" s="2"/>
      <c r="W390" s="2"/>
    </row>
    <row r="391" spans="18:23" x14ac:dyDescent="0.25">
      <c r="R391" s="190" t="str">
        <f t="shared" si="12"/>
        <v/>
      </c>
      <c r="T391"/>
      <c r="U391" s="2"/>
      <c r="V391" s="2"/>
      <c r="W391" s="2"/>
    </row>
    <row r="392" spans="18:23" x14ac:dyDescent="0.25">
      <c r="R392" s="190" t="str">
        <f t="shared" si="12"/>
        <v/>
      </c>
      <c r="T392"/>
      <c r="U392" s="2"/>
      <c r="V392" s="2"/>
      <c r="W392" s="2"/>
    </row>
    <row r="393" spans="18:23" x14ac:dyDescent="0.25">
      <c r="R393" s="190" t="str">
        <f t="shared" si="12"/>
        <v/>
      </c>
      <c r="T393"/>
      <c r="U393" s="2"/>
      <c r="V393" s="2"/>
      <c r="W393" s="2"/>
    </row>
    <row r="394" spans="18:23" x14ac:dyDescent="0.25">
      <c r="R394" s="190" t="str">
        <f t="shared" si="12"/>
        <v/>
      </c>
      <c r="T394"/>
      <c r="U394" s="2"/>
      <c r="V394" s="2"/>
      <c r="W394" s="2"/>
    </row>
    <row r="395" spans="18:23" x14ac:dyDescent="0.25">
      <c r="R395" s="190" t="str">
        <f t="shared" si="12"/>
        <v/>
      </c>
      <c r="T395"/>
      <c r="U395" s="2"/>
      <c r="V395" s="2"/>
      <c r="W395" s="2"/>
    </row>
    <row r="396" spans="18:23" x14ac:dyDescent="0.25">
      <c r="R396" s="190" t="str">
        <f t="shared" si="12"/>
        <v/>
      </c>
      <c r="T396"/>
      <c r="U396" s="2"/>
      <c r="V396" s="2"/>
      <c r="W396" s="2"/>
    </row>
    <row r="397" spans="18:23" x14ac:dyDescent="0.25">
      <c r="R397" s="190" t="str">
        <f t="shared" si="12"/>
        <v/>
      </c>
      <c r="T397"/>
      <c r="U397" s="2"/>
      <c r="V397" s="2"/>
      <c r="W397" s="2"/>
    </row>
    <row r="398" spans="18:23" x14ac:dyDescent="0.25">
      <c r="R398" s="190" t="str">
        <f t="shared" si="12"/>
        <v/>
      </c>
      <c r="T398"/>
      <c r="U398" s="2"/>
      <c r="V398" s="2"/>
      <c r="W398" s="2"/>
    </row>
    <row r="399" spans="18:23" x14ac:dyDescent="0.25">
      <c r="R399" s="190" t="str">
        <f t="shared" si="12"/>
        <v/>
      </c>
      <c r="T399"/>
      <c r="U399" s="2"/>
      <c r="V399" s="2"/>
      <c r="W399" s="2"/>
    </row>
  </sheetData>
  <autoFilter ref="T1:W117" xr:uid="{410EDB6F-8F72-48DF-A751-837CBEB5CE14}"/>
  <conditionalFormatting sqref="T1:T70 T400:T1048576">
    <cfRule type="duplicateValues" dxfId="39" priority="1"/>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874B9-0A4D-4874-B9FC-2ACF70EB0D48}">
  <dimension ref="B2:T21"/>
  <sheetViews>
    <sheetView workbookViewId="0">
      <selection activeCell="P23" sqref="P23"/>
    </sheetView>
  </sheetViews>
  <sheetFormatPr defaultRowHeight="15" x14ac:dyDescent="0.25"/>
  <cols>
    <col min="2" max="2" width="21.140625" bestFit="1" customWidth="1"/>
    <col min="9" max="9" width="9.7109375" customWidth="1"/>
    <col min="20" max="20" width="12.85546875" customWidth="1"/>
  </cols>
  <sheetData>
    <row r="2" spans="2:20" x14ac:dyDescent="0.25">
      <c r="B2" s="159" t="s">
        <v>65</v>
      </c>
      <c r="C2" s="160" t="s">
        <v>3970</v>
      </c>
      <c r="D2" s="160" t="s">
        <v>3971</v>
      </c>
      <c r="E2" s="160" t="s">
        <v>3972</v>
      </c>
      <c r="F2" s="160" t="s">
        <v>53</v>
      </c>
      <c r="G2" s="160" t="s">
        <v>3973</v>
      </c>
      <c r="H2" s="160" t="s">
        <v>8909</v>
      </c>
      <c r="I2" s="160" t="s">
        <v>8910</v>
      </c>
      <c r="J2" s="160" t="s">
        <v>3974</v>
      </c>
      <c r="K2" s="160" t="s">
        <v>3975</v>
      </c>
      <c r="L2" s="160" t="s">
        <v>3976</v>
      </c>
      <c r="M2" s="160" t="s">
        <v>3977</v>
      </c>
      <c r="N2" s="160" t="s">
        <v>3978</v>
      </c>
      <c r="O2" s="160" t="s">
        <v>3984</v>
      </c>
      <c r="P2" s="160" t="s">
        <v>67</v>
      </c>
      <c r="Q2" s="160" t="s">
        <v>3982</v>
      </c>
      <c r="R2" s="160" t="s">
        <v>3981</v>
      </c>
      <c r="S2" s="160" t="s">
        <v>3979</v>
      </c>
      <c r="T2" s="160" t="s">
        <v>3985</v>
      </c>
    </row>
    <row r="3" spans="2:20" x14ac:dyDescent="0.25">
      <c r="B3" s="161" t="s">
        <v>76</v>
      </c>
      <c r="C3" s="162">
        <v>174</v>
      </c>
      <c r="D3" s="162">
        <v>305</v>
      </c>
      <c r="E3" s="162">
        <v>3</v>
      </c>
      <c r="F3" s="162">
        <v>6</v>
      </c>
      <c r="G3" s="162">
        <v>3</v>
      </c>
      <c r="H3" s="162">
        <f>_xlfn.XLOOKUP(B3,WIB!D:D,WIB!C:C,0)</f>
        <v>42</v>
      </c>
      <c r="I3" s="162">
        <f>D3+H3</f>
        <v>347</v>
      </c>
      <c r="J3" s="162">
        <v>12</v>
      </c>
      <c r="K3" s="162">
        <v>4</v>
      </c>
      <c r="L3" s="162">
        <v>208</v>
      </c>
      <c r="M3" s="162">
        <v>703</v>
      </c>
      <c r="N3" s="162">
        <f>SUM(Table4[[#This Row],[Ret Calls]:[Serv calls]])</f>
        <v>130</v>
      </c>
      <c r="O3" s="163">
        <f>IFERROR(C3/L3,0)</f>
        <v>0.83653846153846156</v>
      </c>
      <c r="P3" s="163">
        <f>IFERROR(I3/L3,0)</f>
        <v>1.6682692307692308</v>
      </c>
      <c r="Q3" s="163">
        <f>IFERROR(F3/N3,0)</f>
        <v>4.6153846153846156E-2</v>
      </c>
      <c r="R3" s="163">
        <f>IFERROR(J3/M3,0)</f>
        <v>1.7069701280227598E-2</v>
      </c>
      <c r="S3" s="164">
        <f>IFERROR(K3/M3,0)</f>
        <v>5.6899004267425323E-3</v>
      </c>
      <c r="T3" s="163">
        <v>1.4383561643835616</v>
      </c>
    </row>
    <row r="4" spans="2:20" x14ac:dyDescent="0.25">
      <c r="B4" s="161" t="s">
        <v>72</v>
      </c>
      <c r="C4" s="162">
        <v>146</v>
      </c>
      <c r="D4" s="162">
        <v>210</v>
      </c>
      <c r="E4" s="162">
        <v>1</v>
      </c>
      <c r="F4" s="162">
        <v>24</v>
      </c>
      <c r="G4" s="162">
        <v>3</v>
      </c>
      <c r="H4" s="162">
        <f>_xlfn.XLOOKUP(B4,WIB!D:D,WIB!C:C,0)</f>
        <v>9</v>
      </c>
      <c r="I4" s="162">
        <f t="shared" ref="I4:I20" si="0">D4+H4</f>
        <v>219</v>
      </c>
      <c r="J4" s="162">
        <v>28</v>
      </c>
      <c r="K4" s="162">
        <v>14</v>
      </c>
      <c r="L4" s="162">
        <v>151</v>
      </c>
      <c r="M4" s="162">
        <v>474</v>
      </c>
      <c r="N4" s="162">
        <f>SUM(Table4[[#This Row],[Ret Calls]:[Serv calls]])</f>
        <v>121</v>
      </c>
      <c r="O4" s="163">
        <f t="shared" ref="O4:O20" si="1">IFERROR(C4/L4,0)</f>
        <v>0.9668874172185431</v>
      </c>
      <c r="P4" s="163">
        <f t="shared" ref="P4:P20" si="2">IFERROR(I4/L4,0)</f>
        <v>1.4503311258278146</v>
      </c>
      <c r="Q4" s="163">
        <f t="shared" ref="Q4:Q20" si="3">IFERROR(F4/N4,0)</f>
        <v>0.19834710743801653</v>
      </c>
      <c r="R4" s="163">
        <f t="shared" ref="R4:R20" si="4">IFERROR(J4/M4,0)</f>
        <v>5.9071729957805907E-2</v>
      </c>
      <c r="S4" s="164">
        <f t="shared" ref="S4:S20" si="5">IFERROR(K4/M4,0)</f>
        <v>2.9535864978902954E-2</v>
      </c>
      <c r="T4" s="163">
        <v>1.2476635514018692</v>
      </c>
    </row>
    <row r="5" spans="2:20" x14ac:dyDescent="0.25">
      <c r="B5" s="165" t="s">
        <v>75</v>
      </c>
      <c r="C5" s="162">
        <v>214</v>
      </c>
      <c r="D5" s="162">
        <v>267</v>
      </c>
      <c r="E5" s="162">
        <v>0</v>
      </c>
      <c r="F5" s="162">
        <v>32</v>
      </c>
      <c r="G5" s="162">
        <v>5</v>
      </c>
      <c r="H5" s="162">
        <f>_xlfn.XLOOKUP(B5,WIB!D:D,WIB!C:C,0)</f>
        <v>0</v>
      </c>
      <c r="I5" s="162">
        <f t="shared" si="0"/>
        <v>267</v>
      </c>
      <c r="J5" s="162">
        <v>37</v>
      </c>
      <c r="K5" s="162">
        <v>33</v>
      </c>
      <c r="L5" s="162">
        <v>336</v>
      </c>
      <c r="M5" s="162">
        <v>0</v>
      </c>
      <c r="N5" s="162">
        <f>SUM(Table4[[#This Row],[Ret Calls]:[Serv calls]])</f>
        <v>285</v>
      </c>
      <c r="O5" s="163">
        <f t="shared" si="1"/>
        <v>0.63690476190476186</v>
      </c>
      <c r="P5" s="163">
        <f t="shared" si="2"/>
        <v>0.7946428571428571</v>
      </c>
      <c r="Q5" s="163">
        <f t="shared" si="3"/>
        <v>0.11228070175438597</v>
      </c>
      <c r="R5" s="163">
        <f t="shared" si="4"/>
        <v>0</v>
      </c>
      <c r="S5" s="164">
        <f t="shared" si="5"/>
        <v>0</v>
      </c>
      <c r="T5" s="163">
        <v>0.89403973509933776</v>
      </c>
    </row>
    <row r="6" spans="2:20" x14ac:dyDescent="0.25">
      <c r="B6" s="166" t="s">
        <v>71</v>
      </c>
      <c r="C6" s="162">
        <v>151</v>
      </c>
      <c r="D6" s="162">
        <v>135</v>
      </c>
      <c r="E6" s="162">
        <v>2</v>
      </c>
      <c r="F6" s="162">
        <v>7</v>
      </c>
      <c r="G6" s="162">
        <v>3</v>
      </c>
      <c r="H6" s="162">
        <f>_xlfn.XLOOKUP(B6,WIB!D:D,WIB!C:C,0)</f>
        <v>44</v>
      </c>
      <c r="I6" s="162">
        <f t="shared" si="0"/>
        <v>179</v>
      </c>
      <c r="J6" s="162">
        <v>12</v>
      </c>
      <c r="K6" s="162">
        <v>1</v>
      </c>
      <c r="L6" s="162">
        <v>197</v>
      </c>
      <c r="M6" s="162">
        <v>0</v>
      </c>
      <c r="N6" s="162">
        <f>SUM(Table4[[#This Row],[Ret Calls]:[Serv calls]])</f>
        <v>111</v>
      </c>
      <c r="O6" s="163">
        <f t="shared" si="1"/>
        <v>0.76649746192893398</v>
      </c>
      <c r="P6" s="163">
        <f t="shared" si="2"/>
        <v>0.90862944162436543</v>
      </c>
      <c r="Q6" s="163">
        <f t="shared" si="3"/>
        <v>6.3063063063063057E-2</v>
      </c>
      <c r="R6" s="163">
        <f t="shared" si="4"/>
        <v>0</v>
      </c>
      <c r="S6" s="164">
        <f t="shared" si="5"/>
        <v>0</v>
      </c>
      <c r="T6" s="163">
        <v>0.66</v>
      </c>
    </row>
    <row r="7" spans="2:20" x14ac:dyDescent="0.25">
      <c r="B7" s="166" t="s">
        <v>85</v>
      </c>
      <c r="C7" s="162">
        <v>300</v>
      </c>
      <c r="D7" s="162">
        <v>198</v>
      </c>
      <c r="E7" s="162">
        <v>0</v>
      </c>
      <c r="F7" s="162">
        <v>5</v>
      </c>
      <c r="G7" s="162">
        <v>1</v>
      </c>
      <c r="H7" s="162">
        <f>_xlfn.XLOOKUP(B7,WIB!D:D,WIB!C:C,0)</f>
        <v>18</v>
      </c>
      <c r="I7" s="162">
        <f t="shared" si="0"/>
        <v>216</v>
      </c>
      <c r="J7" s="162">
        <v>6</v>
      </c>
      <c r="K7" s="162">
        <v>8</v>
      </c>
      <c r="L7" s="162">
        <v>412</v>
      </c>
      <c r="M7" s="162">
        <v>0</v>
      </c>
      <c r="N7" s="162">
        <f>SUM(Table4[[#This Row],[Ret Calls]:[Serv calls]])</f>
        <v>102</v>
      </c>
      <c r="O7" s="163">
        <f t="shared" si="1"/>
        <v>0.72815533980582525</v>
      </c>
      <c r="P7" s="163">
        <f t="shared" si="2"/>
        <v>0.52427184466019416</v>
      </c>
      <c r="Q7" s="163">
        <f t="shared" si="3"/>
        <v>4.9019607843137254E-2</v>
      </c>
      <c r="R7" s="163">
        <f t="shared" si="4"/>
        <v>0</v>
      </c>
      <c r="S7" s="164">
        <f t="shared" si="5"/>
        <v>0</v>
      </c>
      <c r="T7" s="163">
        <v>0.75294117647058822</v>
      </c>
    </row>
    <row r="8" spans="2:20" x14ac:dyDescent="0.25">
      <c r="B8" s="166" t="s">
        <v>77</v>
      </c>
      <c r="C8" s="162">
        <v>595</v>
      </c>
      <c r="D8" s="162">
        <v>448</v>
      </c>
      <c r="E8" s="162">
        <v>0</v>
      </c>
      <c r="F8" s="162">
        <v>12</v>
      </c>
      <c r="G8" s="162">
        <v>0</v>
      </c>
      <c r="H8" s="162">
        <f>_xlfn.XLOOKUP(B8,WIB!D:D,WIB!C:C,0)</f>
        <v>0</v>
      </c>
      <c r="I8" s="162">
        <f t="shared" si="0"/>
        <v>448</v>
      </c>
      <c r="J8" s="162">
        <v>12</v>
      </c>
      <c r="K8" s="162">
        <v>24</v>
      </c>
      <c r="L8" s="162">
        <v>941</v>
      </c>
      <c r="M8" s="162">
        <v>0</v>
      </c>
      <c r="N8" s="162">
        <f>SUM(Table4[[#This Row],[Ret Calls]:[Serv calls]])</f>
        <v>171</v>
      </c>
      <c r="O8" s="163">
        <f t="shared" si="1"/>
        <v>0.63230605738575985</v>
      </c>
      <c r="P8" s="163">
        <f t="shared" si="2"/>
        <v>0.47608926673751328</v>
      </c>
      <c r="Q8" s="163">
        <f t="shared" si="3"/>
        <v>7.0175438596491224E-2</v>
      </c>
      <c r="R8" s="163">
        <f t="shared" si="4"/>
        <v>0</v>
      </c>
      <c r="S8" s="164">
        <f t="shared" si="5"/>
        <v>0</v>
      </c>
      <c r="T8" s="163">
        <v>0.73953488372093024</v>
      </c>
    </row>
    <row r="9" spans="2:20" x14ac:dyDescent="0.25">
      <c r="B9" s="165" t="s">
        <v>78</v>
      </c>
      <c r="C9" s="162">
        <v>215</v>
      </c>
      <c r="D9" s="162">
        <v>159</v>
      </c>
      <c r="E9" s="162">
        <v>2</v>
      </c>
      <c r="F9" s="162">
        <v>7</v>
      </c>
      <c r="G9" s="162">
        <v>7</v>
      </c>
      <c r="H9" s="162">
        <f>_xlfn.XLOOKUP(B9,WIB!D:D,WIB!C:C,0)</f>
        <v>0</v>
      </c>
      <c r="I9" s="162">
        <f t="shared" si="0"/>
        <v>159</v>
      </c>
      <c r="J9" s="162">
        <v>16</v>
      </c>
      <c r="K9" s="162">
        <v>5</v>
      </c>
      <c r="L9" s="162">
        <v>355</v>
      </c>
      <c r="M9" s="162">
        <v>0</v>
      </c>
      <c r="N9" s="162">
        <f>SUM(Table4[[#This Row],[Ret Calls]:[Serv calls]])</f>
        <v>147</v>
      </c>
      <c r="O9" s="163">
        <f t="shared" si="1"/>
        <v>0.60563380281690138</v>
      </c>
      <c r="P9" s="163">
        <f t="shared" si="2"/>
        <v>0.44788732394366199</v>
      </c>
      <c r="Q9" s="163">
        <f t="shared" si="3"/>
        <v>4.7619047619047616E-2</v>
      </c>
      <c r="R9" s="163">
        <f t="shared" si="4"/>
        <v>0</v>
      </c>
      <c r="S9" s="164">
        <f t="shared" si="5"/>
        <v>0</v>
      </c>
      <c r="T9" s="163">
        <v>0.625</v>
      </c>
    </row>
    <row r="10" spans="2:20" x14ac:dyDescent="0.25">
      <c r="B10" s="165" t="s">
        <v>74</v>
      </c>
      <c r="C10" s="162">
        <v>248</v>
      </c>
      <c r="D10" s="162">
        <v>155</v>
      </c>
      <c r="E10" s="162">
        <v>0</v>
      </c>
      <c r="F10" s="162">
        <v>7</v>
      </c>
      <c r="G10" s="162">
        <v>4</v>
      </c>
      <c r="H10" s="162">
        <f>_xlfn.XLOOKUP(B10,WIB!D:D,WIB!C:C,0)</f>
        <v>6</v>
      </c>
      <c r="I10" s="162">
        <f t="shared" si="0"/>
        <v>161</v>
      </c>
      <c r="J10" s="162">
        <v>11</v>
      </c>
      <c r="K10" s="162">
        <v>7</v>
      </c>
      <c r="L10" s="162">
        <v>338</v>
      </c>
      <c r="M10" s="162">
        <v>221</v>
      </c>
      <c r="N10" s="162">
        <f>SUM(Table4[[#This Row],[Ret Calls]:[Serv calls]])</f>
        <v>104</v>
      </c>
      <c r="O10" s="163">
        <f t="shared" si="1"/>
        <v>0.73372781065088755</v>
      </c>
      <c r="P10" s="163">
        <f t="shared" si="2"/>
        <v>0.47633136094674555</v>
      </c>
      <c r="Q10" s="163">
        <f t="shared" si="3"/>
        <v>6.7307692307692304E-2</v>
      </c>
      <c r="R10" s="163">
        <f t="shared" si="4"/>
        <v>4.9773755656108594E-2</v>
      </c>
      <c r="S10" s="164">
        <f t="shared" si="5"/>
        <v>3.1674208144796379E-2</v>
      </c>
      <c r="T10" s="163">
        <v>0.63571428571428568</v>
      </c>
    </row>
    <row r="11" spans="2:20" x14ac:dyDescent="0.25">
      <c r="B11" s="166" t="s">
        <v>79</v>
      </c>
      <c r="C11" s="162">
        <v>420</v>
      </c>
      <c r="D11" s="162">
        <v>267</v>
      </c>
      <c r="E11" s="162">
        <v>0</v>
      </c>
      <c r="F11" s="162">
        <v>11</v>
      </c>
      <c r="G11" s="162">
        <v>5</v>
      </c>
      <c r="H11" s="162">
        <f>_xlfn.XLOOKUP(B11,WIB!D:D,WIB!C:C,0)</f>
        <v>17</v>
      </c>
      <c r="I11" s="162">
        <f t="shared" si="0"/>
        <v>284</v>
      </c>
      <c r="J11" s="162">
        <v>16</v>
      </c>
      <c r="K11" s="162">
        <v>10</v>
      </c>
      <c r="L11" s="162">
        <v>624</v>
      </c>
      <c r="M11" s="162">
        <v>0</v>
      </c>
      <c r="N11" s="162">
        <f>SUM(Table4[[#This Row],[Ret Calls]:[Serv calls]])</f>
        <v>148</v>
      </c>
      <c r="O11" s="163">
        <f t="shared" si="1"/>
        <v>0.67307692307692313</v>
      </c>
      <c r="P11" s="163">
        <f t="shared" si="2"/>
        <v>0.45512820512820512</v>
      </c>
      <c r="Q11" s="163">
        <f t="shared" si="3"/>
        <v>7.4324324324324328E-2</v>
      </c>
      <c r="R11" s="163">
        <f t="shared" si="4"/>
        <v>0</v>
      </c>
      <c r="S11" s="164">
        <f t="shared" si="5"/>
        <v>0</v>
      </c>
      <c r="T11" s="163">
        <v>0.95121951219512191</v>
      </c>
    </row>
    <row r="12" spans="2:20" x14ac:dyDescent="0.25">
      <c r="B12" s="165" t="s">
        <v>73</v>
      </c>
      <c r="C12" s="162">
        <v>82</v>
      </c>
      <c r="D12" s="162">
        <v>78</v>
      </c>
      <c r="E12" s="162">
        <v>0</v>
      </c>
      <c r="F12" s="162">
        <v>4</v>
      </c>
      <c r="G12" s="162">
        <v>1</v>
      </c>
      <c r="H12" s="162">
        <f>_xlfn.XLOOKUP(B12,WIB!D:D,WIB!C:C,0)</f>
        <v>0</v>
      </c>
      <c r="I12" s="162">
        <f t="shared" si="0"/>
        <v>78</v>
      </c>
      <c r="J12" s="162">
        <v>5</v>
      </c>
      <c r="K12" s="162">
        <v>1</v>
      </c>
      <c r="L12" s="162">
        <v>188</v>
      </c>
      <c r="M12" s="162">
        <v>285</v>
      </c>
      <c r="N12" s="162">
        <f>SUM(Table4[[#This Row],[Ret Calls]:[Serv calls]])</f>
        <v>98</v>
      </c>
      <c r="O12" s="163">
        <f t="shared" si="1"/>
        <v>0.43617021276595747</v>
      </c>
      <c r="P12" s="163">
        <f t="shared" si="2"/>
        <v>0.41489361702127658</v>
      </c>
      <c r="Q12" s="163">
        <f t="shared" si="3"/>
        <v>4.0816326530612242E-2</v>
      </c>
      <c r="R12" s="163">
        <f t="shared" si="4"/>
        <v>1.7543859649122806E-2</v>
      </c>
      <c r="S12" s="164">
        <f t="shared" si="5"/>
        <v>3.5087719298245615E-3</v>
      </c>
      <c r="T12" s="163">
        <v>0.5092592592592593</v>
      </c>
    </row>
    <row r="13" spans="2:20" x14ac:dyDescent="0.25">
      <c r="B13" s="166" t="s">
        <v>214</v>
      </c>
      <c r="C13" s="162">
        <v>432</v>
      </c>
      <c r="D13" s="162">
        <v>220</v>
      </c>
      <c r="E13" s="162">
        <v>2</v>
      </c>
      <c r="F13" s="162">
        <v>15</v>
      </c>
      <c r="G13" s="162">
        <v>6</v>
      </c>
      <c r="H13" s="162">
        <f>_xlfn.XLOOKUP(B13,WIB!D:D,WIB!C:C,0)</f>
        <v>0</v>
      </c>
      <c r="I13" s="162">
        <f t="shared" si="0"/>
        <v>220</v>
      </c>
      <c r="J13" s="162">
        <v>23</v>
      </c>
      <c r="K13" s="162">
        <v>24</v>
      </c>
      <c r="L13" s="162">
        <v>588</v>
      </c>
      <c r="M13" s="162">
        <v>0</v>
      </c>
      <c r="N13" s="162">
        <f>SUM(Table4[[#This Row],[Ret Calls]:[Serv calls]])</f>
        <v>195</v>
      </c>
      <c r="O13" s="163">
        <f t="shared" si="1"/>
        <v>0.73469387755102045</v>
      </c>
      <c r="P13" s="163">
        <f t="shared" si="2"/>
        <v>0.37414965986394561</v>
      </c>
      <c r="Q13" s="163">
        <f t="shared" si="3"/>
        <v>7.6923076923076927E-2</v>
      </c>
      <c r="R13" s="163">
        <f t="shared" si="4"/>
        <v>0</v>
      </c>
      <c r="S13" s="164">
        <f t="shared" si="5"/>
        <v>0</v>
      </c>
      <c r="T13" s="163">
        <v>0.48049281314168379</v>
      </c>
    </row>
    <row r="14" spans="2:20" x14ac:dyDescent="0.25">
      <c r="B14" s="165" t="s">
        <v>80</v>
      </c>
      <c r="C14" s="162">
        <v>487</v>
      </c>
      <c r="D14" s="162">
        <v>234</v>
      </c>
      <c r="E14" s="162">
        <v>4</v>
      </c>
      <c r="F14" s="162">
        <v>13</v>
      </c>
      <c r="G14" s="162">
        <v>2</v>
      </c>
      <c r="H14" s="162">
        <f>_xlfn.XLOOKUP(B14,WIB!D:D,WIB!C:C,0)</f>
        <v>0</v>
      </c>
      <c r="I14" s="162">
        <f t="shared" si="0"/>
        <v>234</v>
      </c>
      <c r="J14" s="162">
        <v>19</v>
      </c>
      <c r="K14" s="162">
        <v>17</v>
      </c>
      <c r="L14" s="162">
        <v>655</v>
      </c>
      <c r="M14" s="162">
        <v>0</v>
      </c>
      <c r="N14" s="162">
        <f>SUM(Table4[[#This Row],[Ret Calls]:[Serv calls]])</f>
        <v>201</v>
      </c>
      <c r="O14" s="163">
        <f t="shared" si="1"/>
        <v>0.74351145038167943</v>
      </c>
      <c r="P14" s="163">
        <f t="shared" si="2"/>
        <v>0.35725190839694654</v>
      </c>
      <c r="Q14" s="163">
        <f t="shared" si="3"/>
        <v>6.4676616915422883E-2</v>
      </c>
      <c r="R14" s="163">
        <f t="shared" si="4"/>
        <v>0</v>
      </c>
      <c r="S14" s="164">
        <f t="shared" si="5"/>
        <v>0</v>
      </c>
      <c r="T14" s="163">
        <v>0.3862359550561798</v>
      </c>
    </row>
    <row r="15" spans="2:20" x14ac:dyDescent="0.25">
      <c r="B15" s="165" t="s">
        <v>84</v>
      </c>
      <c r="C15" s="162">
        <v>712</v>
      </c>
      <c r="D15" s="162">
        <v>275</v>
      </c>
      <c r="E15" s="162">
        <v>0</v>
      </c>
      <c r="F15" s="162">
        <v>3</v>
      </c>
      <c r="G15" s="162">
        <v>0</v>
      </c>
      <c r="H15" s="162">
        <f>_xlfn.XLOOKUP(B15,WIB!D:D,WIB!C:C,0)</f>
        <v>19</v>
      </c>
      <c r="I15" s="162">
        <f t="shared" si="0"/>
        <v>294</v>
      </c>
      <c r="J15" s="162">
        <v>3</v>
      </c>
      <c r="K15" s="162">
        <v>5</v>
      </c>
      <c r="L15" s="162">
        <v>921</v>
      </c>
      <c r="M15" s="162">
        <v>167</v>
      </c>
      <c r="N15" s="162">
        <f>SUM(Table4[[#This Row],[Ret Calls]:[Serv calls]])</f>
        <v>0</v>
      </c>
      <c r="O15" s="163">
        <f t="shared" si="1"/>
        <v>0.7730727470141151</v>
      </c>
      <c r="P15" s="163">
        <f t="shared" si="2"/>
        <v>0.31921824104234525</v>
      </c>
      <c r="Q15" s="163">
        <f t="shared" si="3"/>
        <v>0</v>
      </c>
      <c r="R15" s="163">
        <f t="shared" si="4"/>
        <v>1.7964071856287425E-2</v>
      </c>
      <c r="S15" s="164">
        <f t="shared" si="5"/>
        <v>2.9940119760479042E-2</v>
      </c>
      <c r="T15" s="163">
        <v>0.9</v>
      </c>
    </row>
    <row r="16" spans="2:20" x14ac:dyDescent="0.25">
      <c r="B16" s="166" t="s">
        <v>1732</v>
      </c>
      <c r="C16" s="162">
        <v>10</v>
      </c>
      <c r="D16" s="162">
        <v>9</v>
      </c>
      <c r="E16" s="162">
        <v>0</v>
      </c>
      <c r="F16" s="162">
        <v>4</v>
      </c>
      <c r="G16" s="162">
        <v>2</v>
      </c>
      <c r="H16" s="162">
        <f>_xlfn.XLOOKUP(B16,WIB!D:D,WIB!C:C,0)</f>
        <v>0</v>
      </c>
      <c r="I16" s="162">
        <f t="shared" si="0"/>
        <v>9</v>
      </c>
      <c r="J16" s="162">
        <v>6</v>
      </c>
      <c r="K16" s="162">
        <v>13</v>
      </c>
      <c r="L16" s="162">
        <v>0</v>
      </c>
      <c r="M16" s="162">
        <v>1100</v>
      </c>
      <c r="N16" s="162">
        <f>SUM(Table4[[#This Row],[Ret Calls]:[Serv calls]])</f>
        <v>0</v>
      </c>
      <c r="O16" s="163">
        <f t="shared" si="1"/>
        <v>0</v>
      </c>
      <c r="P16" s="163">
        <f t="shared" si="2"/>
        <v>0</v>
      </c>
      <c r="Q16" s="163">
        <f t="shared" si="3"/>
        <v>0</v>
      </c>
      <c r="R16" s="163">
        <f t="shared" si="4"/>
        <v>5.454545454545455E-3</v>
      </c>
      <c r="S16" s="164">
        <f t="shared" si="5"/>
        <v>1.1818181818181818E-2</v>
      </c>
      <c r="T16" s="163" t="e">
        <v>#DIV/0!</v>
      </c>
    </row>
    <row r="17" spans="2:20" x14ac:dyDescent="0.25">
      <c r="B17" s="165" t="s">
        <v>3983</v>
      </c>
      <c r="C17" s="162">
        <v>0</v>
      </c>
      <c r="D17" s="162">
        <v>0</v>
      </c>
      <c r="E17" s="162">
        <v>0</v>
      </c>
      <c r="F17" s="162">
        <v>0</v>
      </c>
      <c r="G17" s="162">
        <v>0</v>
      </c>
      <c r="H17" s="162">
        <f>_xlfn.XLOOKUP(B17,WIB!D:D,WIB!C:C,0)</f>
        <v>0</v>
      </c>
      <c r="I17" s="162">
        <f t="shared" si="0"/>
        <v>0</v>
      </c>
      <c r="J17" s="162">
        <v>0</v>
      </c>
      <c r="K17" s="162">
        <v>0</v>
      </c>
      <c r="L17" s="162">
        <v>0</v>
      </c>
      <c r="M17" s="162">
        <v>0</v>
      </c>
      <c r="N17" s="162">
        <f>SUM(Table4[[#This Row],[Ret Calls]:[Serv calls]])</f>
        <v>255</v>
      </c>
      <c r="O17" s="163">
        <f t="shared" si="1"/>
        <v>0</v>
      </c>
      <c r="P17" s="163">
        <f t="shared" si="2"/>
        <v>0</v>
      </c>
      <c r="Q17" s="163">
        <f t="shared" si="3"/>
        <v>0</v>
      </c>
      <c r="R17" s="163">
        <f t="shared" si="4"/>
        <v>0</v>
      </c>
      <c r="S17" s="164">
        <f t="shared" si="5"/>
        <v>0</v>
      </c>
      <c r="T17" s="163">
        <v>0</v>
      </c>
    </row>
    <row r="18" spans="2:20" x14ac:dyDescent="0.25">
      <c r="B18" s="166" t="s">
        <v>1379</v>
      </c>
      <c r="C18" s="162">
        <v>26</v>
      </c>
      <c r="D18" s="162">
        <v>0</v>
      </c>
      <c r="E18" s="162">
        <v>0</v>
      </c>
      <c r="F18" s="162">
        <v>2</v>
      </c>
      <c r="G18" s="162">
        <v>2</v>
      </c>
      <c r="H18" s="162">
        <f>_xlfn.XLOOKUP(B18,WIB!D:D,WIB!C:C,0)</f>
        <v>0</v>
      </c>
      <c r="I18" s="162">
        <f t="shared" si="0"/>
        <v>0</v>
      </c>
      <c r="J18" s="162">
        <v>4</v>
      </c>
      <c r="K18" s="162">
        <v>3</v>
      </c>
      <c r="L18" s="162">
        <v>0</v>
      </c>
      <c r="M18" s="162">
        <v>405</v>
      </c>
      <c r="N18" s="162">
        <f>SUM(Table4[[#This Row],[Ret Calls]:[Serv calls]])</f>
        <v>187</v>
      </c>
      <c r="O18" s="163">
        <f t="shared" si="1"/>
        <v>0</v>
      </c>
      <c r="P18" s="163">
        <f t="shared" si="2"/>
        <v>0</v>
      </c>
      <c r="Q18" s="163">
        <f t="shared" si="3"/>
        <v>1.06951871657754E-2</v>
      </c>
      <c r="R18" s="163">
        <f t="shared" si="4"/>
        <v>9.876543209876543E-3</v>
      </c>
      <c r="S18" s="164">
        <f t="shared" si="5"/>
        <v>7.4074074074074077E-3</v>
      </c>
      <c r="T18" s="163">
        <v>0</v>
      </c>
    </row>
    <row r="19" spans="2:20" x14ac:dyDescent="0.25">
      <c r="B19" s="165" t="s">
        <v>516</v>
      </c>
      <c r="C19" s="162">
        <v>46</v>
      </c>
      <c r="D19" s="162">
        <v>0</v>
      </c>
      <c r="E19" s="162">
        <v>2</v>
      </c>
      <c r="F19" s="162">
        <v>7</v>
      </c>
      <c r="G19" s="162">
        <v>2</v>
      </c>
      <c r="H19" s="162">
        <f>_xlfn.XLOOKUP(B19,WIB!D:D,WIB!C:C,0)</f>
        <v>0</v>
      </c>
      <c r="I19" s="162">
        <f t="shared" si="0"/>
        <v>0</v>
      </c>
      <c r="J19" s="162">
        <v>11</v>
      </c>
      <c r="K19" s="162">
        <v>10</v>
      </c>
      <c r="L19" s="162">
        <v>0</v>
      </c>
      <c r="M19" s="162">
        <v>767</v>
      </c>
      <c r="N19" s="162">
        <f>SUM(Table4[[#This Row],[Ret Calls]:[Serv calls]])</f>
        <v>147</v>
      </c>
      <c r="O19" s="163">
        <f t="shared" si="1"/>
        <v>0</v>
      </c>
      <c r="P19" s="163">
        <f t="shared" si="2"/>
        <v>0</v>
      </c>
      <c r="Q19" s="163">
        <f t="shared" si="3"/>
        <v>4.7619047619047616E-2</v>
      </c>
      <c r="R19" s="163">
        <f t="shared" si="4"/>
        <v>1.4341590612777053E-2</v>
      </c>
      <c r="S19" s="164">
        <f t="shared" si="5"/>
        <v>1.303780964797914E-2</v>
      </c>
      <c r="T19" s="163">
        <v>0.5</v>
      </c>
    </row>
    <row r="20" spans="2:20" ht="15.75" thickBot="1" x14ac:dyDescent="0.3">
      <c r="B20" s="165" t="s">
        <v>1531</v>
      </c>
      <c r="C20" s="162">
        <v>32</v>
      </c>
      <c r="D20" s="162">
        <v>16</v>
      </c>
      <c r="E20" s="162">
        <v>2</v>
      </c>
      <c r="F20" s="162">
        <v>4</v>
      </c>
      <c r="G20" s="162">
        <v>4</v>
      </c>
      <c r="H20" s="162">
        <f>_xlfn.XLOOKUP(B20,WIB!D:D,WIB!C:C,0)</f>
        <v>0</v>
      </c>
      <c r="I20" s="162">
        <f t="shared" si="0"/>
        <v>16</v>
      </c>
      <c r="J20" s="162">
        <v>10</v>
      </c>
      <c r="K20" s="162">
        <v>8</v>
      </c>
      <c r="L20" s="162">
        <v>0</v>
      </c>
      <c r="M20" s="162">
        <v>560</v>
      </c>
      <c r="N20" s="162">
        <f>SUM(Table4[[#This Row],[Ret Calls]:[Serv calls]])</f>
        <v>79</v>
      </c>
      <c r="O20" s="163">
        <f t="shared" si="1"/>
        <v>0</v>
      </c>
      <c r="P20" s="163">
        <f t="shared" si="2"/>
        <v>0</v>
      </c>
      <c r="Q20" s="163">
        <f t="shared" si="3"/>
        <v>5.0632911392405063E-2</v>
      </c>
      <c r="R20" s="163">
        <f t="shared" si="4"/>
        <v>1.7857142857142856E-2</v>
      </c>
      <c r="S20" s="164">
        <f t="shared" si="5"/>
        <v>1.4285714285714285E-2</v>
      </c>
      <c r="T20" s="163">
        <v>0.6295336787564767</v>
      </c>
    </row>
    <row r="21" spans="2:20" ht="15.75" thickTop="1" x14ac:dyDescent="0.25">
      <c r="B21" s="167"/>
      <c r="C21" s="168">
        <v>4290</v>
      </c>
      <c r="D21" s="168">
        <v>2976</v>
      </c>
      <c r="E21" s="168">
        <v>18</v>
      </c>
      <c r="F21" s="168">
        <v>163</v>
      </c>
      <c r="G21" s="168">
        <v>50</v>
      </c>
      <c r="H21" s="168">
        <f>SUM(H3:H20)</f>
        <v>155</v>
      </c>
      <c r="I21" s="168">
        <f>SUM(I3:I20)</f>
        <v>3131</v>
      </c>
      <c r="J21" s="168">
        <v>231</v>
      </c>
      <c r="K21" s="168">
        <v>187</v>
      </c>
      <c r="L21" s="168">
        <v>5914</v>
      </c>
      <c r="M21" s="168">
        <v>4682</v>
      </c>
      <c r="N21" s="168">
        <f>SUBTOTAL(109,Table4[All Calls])</f>
        <v>2286</v>
      </c>
      <c r="O21" s="169">
        <f>Table4[[#Totals],[Cancels]]/Table4[[#Totals],[Ret Calls]]</f>
        <v>0.68247944339025934</v>
      </c>
      <c r="P21" s="169">
        <f>I21/L21</f>
        <v>0.52942171119377746</v>
      </c>
      <c r="Q21" s="169">
        <f>Table4[[#Totals],[OOW]]/Table4[[#Totals],[All Calls]]</f>
        <v>2.1872265966754154E-2</v>
      </c>
      <c r="R21" s="169">
        <f>Table4[[#Totals],[All Sales]]/Table4[[#Totals],[Serv calls]]</f>
        <v>0.11631205673758865</v>
      </c>
      <c r="S21" s="170">
        <f>Table4[[#Totals],[Reg]]/Table4[[#Totals],[Serv calls]]</f>
        <v>6.2411347517730496E-2</v>
      </c>
      <c r="T21" s="169">
        <v>0.69370629370629366</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2E2DA-6A03-40DB-AC4F-C6A36B25A9B8}">
  <dimension ref="B1:R14"/>
  <sheetViews>
    <sheetView workbookViewId="0">
      <selection activeCell="N23" sqref="N23"/>
    </sheetView>
  </sheetViews>
  <sheetFormatPr defaultRowHeight="15" x14ac:dyDescent="0.25"/>
  <sheetData>
    <row r="1" spans="2:18" x14ac:dyDescent="0.25">
      <c r="B1" s="2" t="s">
        <v>10552</v>
      </c>
    </row>
    <row r="2" spans="2:18" x14ac:dyDescent="0.25">
      <c r="B2" t="s">
        <v>114</v>
      </c>
      <c r="C2" t="s">
        <v>10534</v>
      </c>
      <c r="D2" t="s">
        <v>10535</v>
      </c>
      <c r="E2" t="s">
        <v>10536</v>
      </c>
      <c r="F2" t="s">
        <v>10537</v>
      </c>
      <c r="G2" t="s">
        <v>10538</v>
      </c>
      <c r="H2" t="s">
        <v>10539</v>
      </c>
      <c r="I2" t="s">
        <v>10540</v>
      </c>
      <c r="J2" t="s">
        <v>10541</v>
      </c>
      <c r="K2" t="s">
        <v>10542</v>
      </c>
      <c r="L2" t="s">
        <v>10543</v>
      </c>
      <c r="M2" t="s">
        <v>10544</v>
      </c>
      <c r="N2" t="s">
        <v>10545</v>
      </c>
      <c r="O2" t="s">
        <v>10546</v>
      </c>
      <c r="P2" t="s">
        <v>10547</v>
      </c>
      <c r="Q2" t="s">
        <v>10548</v>
      </c>
      <c r="R2" t="s">
        <v>10549</v>
      </c>
    </row>
    <row r="3" spans="2:18" x14ac:dyDescent="0.25">
      <c r="B3" t="s">
        <v>74</v>
      </c>
      <c r="C3" t="s">
        <v>10550</v>
      </c>
      <c r="D3" t="s">
        <v>10551</v>
      </c>
      <c r="E3" t="s">
        <v>2650</v>
      </c>
      <c r="F3">
        <v>1614</v>
      </c>
      <c r="G3">
        <v>7.9</v>
      </c>
      <c r="H3">
        <v>158</v>
      </c>
      <c r="J3" s="183">
        <v>0</v>
      </c>
      <c r="K3">
        <v>6</v>
      </c>
      <c r="L3" s="183">
        <v>3.7999999999999999E-2</v>
      </c>
      <c r="M3">
        <v>1</v>
      </c>
      <c r="N3" s="183">
        <v>4.3999999999999997E-2</v>
      </c>
      <c r="O3">
        <v>0</v>
      </c>
      <c r="P3">
        <v>7</v>
      </c>
      <c r="Q3">
        <v>7</v>
      </c>
    </row>
    <row r="4" spans="2:18" x14ac:dyDescent="0.25">
      <c r="B4" t="s">
        <v>76</v>
      </c>
      <c r="C4" t="s">
        <v>10550</v>
      </c>
      <c r="D4" t="s">
        <v>10551</v>
      </c>
      <c r="E4" t="s">
        <v>2650</v>
      </c>
      <c r="F4">
        <v>1166</v>
      </c>
      <c r="G4">
        <v>7.8</v>
      </c>
      <c r="H4">
        <v>199</v>
      </c>
      <c r="I4">
        <v>2</v>
      </c>
      <c r="J4" s="183">
        <v>0.01</v>
      </c>
      <c r="K4">
        <v>3</v>
      </c>
      <c r="L4" s="183">
        <v>1.4999999999999999E-2</v>
      </c>
      <c r="M4">
        <v>1</v>
      </c>
      <c r="N4" s="183">
        <v>0.03</v>
      </c>
      <c r="O4">
        <v>0</v>
      </c>
      <c r="P4">
        <v>2</v>
      </c>
      <c r="Q4">
        <v>2</v>
      </c>
    </row>
    <row r="5" spans="2:18" x14ac:dyDescent="0.25">
      <c r="B5" t="s">
        <v>516</v>
      </c>
      <c r="C5" t="s">
        <v>10550</v>
      </c>
      <c r="D5" t="s">
        <v>10551</v>
      </c>
      <c r="E5" t="s">
        <v>2650</v>
      </c>
      <c r="F5">
        <v>408</v>
      </c>
      <c r="G5">
        <v>7.2</v>
      </c>
      <c r="H5">
        <v>175</v>
      </c>
      <c r="I5">
        <v>1</v>
      </c>
      <c r="J5" s="183">
        <v>6.0000000000000001E-3</v>
      </c>
      <c r="K5">
        <v>5</v>
      </c>
      <c r="L5" s="183">
        <v>2.9000000000000001E-2</v>
      </c>
      <c r="M5">
        <v>2</v>
      </c>
      <c r="N5" s="183">
        <v>4.5999999999999999E-2</v>
      </c>
      <c r="O5">
        <v>6</v>
      </c>
      <c r="P5">
        <v>5</v>
      </c>
      <c r="Q5">
        <v>11</v>
      </c>
    </row>
    <row r="6" spans="2:18" x14ac:dyDescent="0.25">
      <c r="B6" t="s">
        <v>73</v>
      </c>
      <c r="C6" t="s">
        <v>10550</v>
      </c>
      <c r="D6" t="s">
        <v>10551</v>
      </c>
      <c r="E6" t="s">
        <v>2650</v>
      </c>
      <c r="F6">
        <v>395</v>
      </c>
      <c r="G6">
        <v>18.8</v>
      </c>
      <c r="H6">
        <v>53</v>
      </c>
      <c r="I6">
        <v>1</v>
      </c>
      <c r="J6" s="183">
        <v>1.9E-2</v>
      </c>
      <c r="L6" s="183">
        <v>0</v>
      </c>
      <c r="M6">
        <v>3</v>
      </c>
      <c r="N6" s="183">
        <v>7.4999999999999997E-2</v>
      </c>
    </row>
    <row r="7" spans="2:18" x14ac:dyDescent="0.25">
      <c r="B7" t="s">
        <v>214</v>
      </c>
      <c r="C7" t="s">
        <v>10550</v>
      </c>
      <c r="D7" t="s">
        <v>10551</v>
      </c>
      <c r="E7" t="s">
        <v>2650</v>
      </c>
      <c r="F7">
        <v>548</v>
      </c>
      <c r="G7">
        <v>7.1</v>
      </c>
      <c r="H7">
        <v>108</v>
      </c>
      <c r="I7">
        <v>2</v>
      </c>
      <c r="J7" s="183">
        <v>1.9E-2</v>
      </c>
      <c r="K7">
        <v>2</v>
      </c>
      <c r="L7" s="183">
        <v>1.9E-2</v>
      </c>
      <c r="N7" s="183">
        <v>3.6999999999999998E-2</v>
      </c>
      <c r="O7">
        <v>4</v>
      </c>
      <c r="P7">
        <v>6</v>
      </c>
      <c r="Q7">
        <v>10</v>
      </c>
    </row>
    <row r="8" spans="2:18" x14ac:dyDescent="0.25">
      <c r="B8" t="s">
        <v>1379</v>
      </c>
      <c r="C8" t="s">
        <v>10550</v>
      </c>
      <c r="D8" t="s">
        <v>10551</v>
      </c>
      <c r="E8" t="s">
        <v>2650</v>
      </c>
      <c r="F8">
        <v>408</v>
      </c>
      <c r="G8">
        <v>16.3</v>
      </c>
      <c r="H8">
        <v>87</v>
      </c>
      <c r="J8" s="183">
        <v>0</v>
      </c>
      <c r="L8" s="183">
        <v>0</v>
      </c>
      <c r="N8" s="183">
        <v>0</v>
      </c>
    </row>
    <row r="9" spans="2:18" x14ac:dyDescent="0.25">
      <c r="B9" t="s">
        <v>1531</v>
      </c>
      <c r="C9" s="124">
        <v>45756</v>
      </c>
      <c r="D9" t="s">
        <v>10551</v>
      </c>
      <c r="E9" t="s">
        <v>2650</v>
      </c>
      <c r="F9">
        <v>384</v>
      </c>
      <c r="G9">
        <v>7.4</v>
      </c>
      <c r="H9">
        <v>80</v>
      </c>
      <c r="I9">
        <v>1</v>
      </c>
      <c r="J9" s="183">
        <v>1.2999999999999999E-2</v>
      </c>
      <c r="K9">
        <v>1</v>
      </c>
      <c r="L9" s="183">
        <v>1.2999999999999999E-2</v>
      </c>
      <c r="M9">
        <v>1</v>
      </c>
      <c r="N9" s="183">
        <v>3.7999999999999999E-2</v>
      </c>
      <c r="O9">
        <v>2</v>
      </c>
      <c r="P9">
        <v>1</v>
      </c>
      <c r="Q9">
        <v>3</v>
      </c>
    </row>
    <row r="10" spans="2:18" x14ac:dyDescent="0.25">
      <c r="B10" t="s">
        <v>72</v>
      </c>
      <c r="C10" t="s">
        <v>10550</v>
      </c>
      <c r="D10" t="s">
        <v>10551</v>
      </c>
      <c r="E10" t="s">
        <v>2650</v>
      </c>
      <c r="F10">
        <v>576</v>
      </c>
      <c r="G10">
        <v>12</v>
      </c>
      <c r="H10">
        <v>97</v>
      </c>
      <c r="J10" s="183">
        <v>0</v>
      </c>
      <c r="K10">
        <v>12</v>
      </c>
      <c r="L10" s="183">
        <v>0.124</v>
      </c>
      <c r="M10">
        <v>1</v>
      </c>
      <c r="N10" s="183">
        <v>0.13400000000000001</v>
      </c>
      <c r="O10">
        <v>0</v>
      </c>
      <c r="P10">
        <v>24</v>
      </c>
      <c r="Q10">
        <v>24</v>
      </c>
    </row>
    <row r="11" spans="2:18" x14ac:dyDescent="0.25">
      <c r="B11" t="s">
        <v>1732</v>
      </c>
      <c r="C11" t="s">
        <v>10550</v>
      </c>
      <c r="D11" t="s">
        <v>10551</v>
      </c>
      <c r="E11" t="s">
        <v>2650</v>
      </c>
      <c r="F11">
        <v>217</v>
      </c>
      <c r="G11">
        <v>5.2</v>
      </c>
      <c r="H11">
        <v>202</v>
      </c>
      <c r="J11" s="183">
        <v>0</v>
      </c>
      <c r="L11" s="183">
        <v>0</v>
      </c>
      <c r="N11" s="183">
        <v>0</v>
      </c>
      <c r="R11" s="124">
        <v>46143</v>
      </c>
    </row>
    <row r="12" spans="2:18" x14ac:dyDescent="0.25">
      <c r="B12" t="s">
        <v>84</v>
      </c>
      <c r="C12" s="124">
        <v>45663</v>
      </c>
      <c r="D12" t="s">
        <v>10551</v>
      </c>
      <c r="E12" t="s">
        <v>2650</v>
      </c>
      <c r="F12">
        <v>480</v>
      </c>
      <c r="G12">
        <v>5.2</v>
      </c>
      <c r="H12">
        <v>38</v>
      </c>
      <c r="I12">
        <v>1</v>
      </c>
      <c r="J12" s="183">
        <v>2.5999999999999999E-2</v>
      </c>
      <c r="L12" s="183">
        <v>0</v>
      </c>
      <c r="N12" s="183">
        <v>2.5999999999999999E-2</v>
      </c>
      <c r="O12">
        <v>0</v>
      </c>
      <c r="P12">
        <v>1</v>
      </c>
      <c r="Q12">
        <v>1</v>
      </c>
    </row>
    <row r="13" spans="2:18" x14ac:dyDescent="0.25">
      <c r="B13" t="s">
        <v>77</v>
      </c>
      <c r="C13" t="s">
        <v>10550</v>
      </c>
      <c r="D13" t="s">
        <v>10551</v>
      </c>
      <c r="E13" t="s">
        <v>2650</v>
      </c>
      <c r="F13">
        <v>555</v>
      </c>
      <c r="G13">
        <v>6.6</v>
      </c>
      <c r="H13">
        <v>46</v>
      </c>
      <c r="J13" s="183">
        <v>0</v>
      </c>
      <c r="L13" s="183">
        <v>0</v>
      </c>
      <c r="N13" s="183">
        <v>0</v>
      </c>
      <c r="O13">
        <v>1</v>
      </c>
      <c r="P13">
        <v>1</v>
      </c>
      <c r="Q13">
        <v>2</v>
      </c>
    </row>
    <row r="14" spans="2:18" x14ac:dyDescent="0.25">
      <c r="B14" t="s">
        <v>2604</v>
      </c>
      <c r="C14" t="s">
        <v>10550</v>
      </c>
      <c r="D14" t="s">
        <v>10551</v>
      </c>
      <c r="E14" t="s">
        <v>2650</v>
      </c>
      <c r="F14">
        <v>545</v>
      </c>
      <c r="G14">
        <v>5.4</v>
      </c>
      <c r="H14">
        <v>33</v>
      </c>
      <c r="J14" s="183">
        <v>0</v>
      </c>
      <c r="L14" s="183">
        <v>0</v>
      </c>
      <c r="N14" s="183">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83769-BF0B-4F12-8138-7C99AF104C92}">
  <dimension ref="C2:X19"/>
  <sheetViews>
    <sheetView workbookViewId="0">
      <selection activeCell="X4" sqref="X4"/>
    </sheetView>
  </sheetViews>
  <sheetFormatPr defaultRowHeight="15" x14ac:dyDescent="0.25"/>
  <cols>
    <col min="3" max="3" width="20.28515625" customWidth="1"/>
    <col min="11" max="11" width="19" bestFit="1" customWidth="1"/>
    <col min="14" max="14" width="15.140625" bestFit="1" customWidth="1"/>
    <col min="17" max="17" width="17.28515625" bestFit="1" customWidth="1"/>
    <col min="20" max="20" width="21" bestFit="1" customWidth="1"/>
  </cols>
  <sheetData>
    <row r="2" spans="3:24" ht="15.75" thickBot="1" x14ac:dyDescent="0.3">
      <c r="C2" s="127" t="s">
        <v>171</v>
      </c>
      <c r="D2" s="127" t="s">
        <v>10553</v>
      </c>
      <c r="E2" s="127" t="s">
        <v>10554</v>
      </c>
    </row>
    <row r="3" spans="3:24" ht="15.75" thickBot="1" x14ac:dyDescent="0.3">
      <c r="C3" s="234" t="s">
        <v>73</v>
      </c>
      <c r="D3" s="235" t="s">
        <v>10558</v>
      </c>
      <c r="E3" s="236" t="s">
        <v>20750</v>
      </c>
      <c r="K3" s="186" t="s">
        <v>10555</v>
      </c>
      <c r="L3" s="248" t="s">
        <v>10560</v>
      </c>
      <c r="N3" s="187" t="s">
        <v>10558</v>
      </c>
      <c r="O3" s="248" t="s">
        <v>10560</v>
      </c>
      <c r="Q3" s="188" t="s">
        <v>10556</v>
      </c>
      <c r="R3" s="248" t="s">
        <v>10560</v>
      </c>
      <c r="T3" s="189" t="s">
        <v>10557</v>
      </c>
      <c r="U3" s="248" t="s">
        <v>10560</v>
      </c>
    </row>
    <row r="4" spans="3:24" x14ac:dyDescent="0.25">
      <c r="C4" s="237" t="s">
        <v>214</v>
      </c>
      <c r="D4" s="238" t="s">
        <v>10558</v>
      </c>
      <c r="E4" s="239" t="s">
        <v>20751</v>
      </c>
      <c r="K4" s="234" t="s">
        <v>74</v>
      </c>
      <c r="L4" s="249"/>
      <c r="N4" s="234" t="s">
        <v>73</v>
      </c>
      <c r="O4" s="249"/>
      <c r="Q4" s="234" t="s">
        <v>76</v>
      </c>
      <c r="R4" s="249"/>
      <c r="T4" s="234" t="s">
        <v>516</v>
      </c>
      <c r="U4" s="249"/>
      <c r="X4" t="s">
        <v>20755</v>
      </c>
    </row>
    <row r="5" spans="3:24" x14ac:dyDescent="0.25">
      <c r="C5" s="237" t="s">
        <v>72</v>
      </c>
      <c r="D5" s="238" t="s">
        <v>10558</v>
      </c>
      <c r="E5" s="239" t="s">
        <v>20752</v>
      </c>
      <c r="K5" s="237" t="s">
        <v>1531</v>
      </c>
      <c r="L5" s="246"/>
      <c r="N5" s="237" t="s">
        <v>214</v>
      </c>
      <c r="O5" s="246"/>
      <c r="Q5" s="237" t="s">
        <v>71</v>
      </c>
      <c r="R5" s="246"/>
      <c r="T5" s="237" t="s">
        <v>1379</v>
      </c>
      <c r="U5" s="246"/>
    </row>
    <row r="6" spans="3:24" x14ac:dyDescent="0.25">
      <c r="C6" s="237" t="s">
        <v>85</v>
      </c>
      <c r="D6" s="238" t="s">
        <v>10558</v>
      </c>
      <c r="E6" s="239" t="s">
        <v>20753</v>
      </c>
      <c r="K6" s="237" t="s">
        <v>84</v>
      </c>
      <c r="L6" s="246"/>
      <c r="N6" s="237" t="s">
        <v>72</v>
      </c>
      <c r="O6" s="246"/>
      <c r="Q6" s="237" t="s">
        <v>75</v>
      </c>
      <c r="R6" s="246"/>
      <c r="T6" s="237" t="s">
        <v>78</v>
      </c>
      <c r="U6" s="246"/>
    </row>
    <row r="7" spans="3:24" x14ac:dyDescent="0.25">
      <c r="C7" s="237" t="s">
        <v>74</v>
      </c>
      <c r="D7" s="240" t="s">
        <v>10555</v>
      </c>
      <c r="E7" s="239" t="s">
        <v>20750</v>
      </c>
      <c r="K7" s="237" t="s">
        <v>77</v>
      </c>
      <c r="L7" s="246"/>
      <c r="N7" s="237" t="s">
        <v>85</v>
      </c>
      <c r="O7" s="246"/>
      <c r="Q7" s="237" t="s">
        <v>80</v>
      </c>
      <c r="R7" s="246"/>
      <c r="T7" s="237" t="s">
        <v>3983</v>
      </c>
      <c r="U7" s="246"/>
    </row>
    <row r="8" spans="3:24" x14ac:dyDescent="0.25">
      <c r="C8" s="237" t="s">
        <v>79</v>
      </c>
      <c r="D8" s="240" t="s">
        <v>10555</v>
      </c>
      <c r="E8" s="239" t="s">
        <v>20751</v>
      </c>
      <c r="K8" s="237" t="s">
        <v>79</v>
      </c>
      <c r="L8" s="246"/>
      <c r="N8" s="237"/>
      <c r="O8" s="246"/>
      <c r="Q8" s="237"/>
      <c r="R8" s="246"/>
      <c r="T8" s="237"/>
      <c r="U8" s="246"/>
    </row>
    <row r="9" spans="3:24" x14ac:dyDescent="0.25">
      <c r="C9" s="237" t="s">
        <v>1531</v>
      </c>
      <c r="D9" s="240" t="s">
        <v>10555</v>
      </c>
      <c r="E9" s="239" t="s">
        <v>20752</v>
      </c>
      <c r="K9" s="237"/>
      <c r="L9" s="246"/>
      <c r="N9" s="237"/>
      <c r="O9" s="246"/>
      <c r="Q9" s="237"/>
      <c r="R9" s="246"/>
      <c r="T9" s="237"/>
      <c r="U9" s="246"/>
    </row>
    <row r="10" spans="3:24" x14ac:dyDescent="0.25">
      <c r="C10" s="237" t="s">
        <v>84</v>
      </c>
      <c r="D10" s="240" t="s">
        <v>10555</v>
      </c>
      <c r="E10" s="239" t="s">
        <v>20753</v>
      </c>
      <c r="K10" s="237"/>
      <c r="L10" s="246"/>
      <c r="N10" s="237"/>
      <c r="O10" s="246"/>
      <c r="Q10" s="237"/>
      <c r="R10" s="246"/>
      <c r="T10" s="237"/>
      <c r="U10" s="246"/>
    </row>
    <row r="11" spans="3:24" x14ac:dyDescent="0.25">
      <c r="C11" s="237" t="s">
        <v>77</v>
      </c>
      <c r="D11" s="240" t="s">
        <v>10555</v>
      </c>
      <c r="E11" s="239" t="s">
        <v>20754</v>
      </c>
      <c r="K11" s="237"/>
      <c r="L11" s="246"/>
      <c r="N11" s="237"/>
      <c r="O11" s="246"/>
      <c r="Q11" s="237"/>
      <c r="R11" s="246"/>
      <c r="T11" s="237"/>
      <c r="U11" s="246"/>
    </row>
    <row r="12" spans="3:24" x14ac:dyDescent="0.25">
      <c r="C12" s="237" t="s">
        <v>76</v>
      </c>
      <c r="D12" s="241" t="s">
        <v>10556</v>
      </c>
      <c r="E12" s="239" t="s">
        <v>20750</v>
      </c>
      <c r="K12" s="237"/>
      <c r="L12" s="246"/>
      <c r="N12" s="237"/>
      <c r="O12" s="246"/>
      <c r="Q12" s="237"/>
      <c r="R12" s="246"/>
      <c r="T12" s="237"/>
      <c r="U12" s="246"/>
    </row>
    <row r="13" spans="3:24" x14ac:dyDescent="0.25">
      <c r="C13" s="237" t="s">
        <v>71</v>
      </c>
      <c r="D13" s="241" t="s">
        <v>10556</v>
      </c>
      <c r="E13" s="239" t="s">
        <v>20751</v>
      </c>
      <c r="K13" s="237"/>
      <c r="L13" s="246"/>
      <c r="N13" s="237"/>
      <c r="O13" s="246"/>
      <c r="Q13" s="237"/>
      <c r="R13" s="246"/>
      <c r="T13" s="237"/>
      <c r="U13" s="246"/>
    </row>
    <row r="14" spans="3:24" x14ac:dyDescent="0.25">
      <c r="C14" s="237" t="s">
        <v>80</v>
      </c>
      <c r="D14" s="241" t="s">
        <v>10556</v>
      </c>
      <c r="E14" s="239" t="s">
        <v>20752</v>
      </c>
      <c r="K14" s="237"/>
      <c r="L14" s="246"/>
      <c r="N14" s="237"/>
      <c r="O14" s="246"/>
      <c r="Q14" s="237"/>
      <c r="R14" s="246"/>
      <c r="T14" s="237"/>
      <c r="U14" s="246"/>
    </row>
    <row r="15" spans="3:24" x14ac:dyDescent="0.25">
      <c r="C15" s="237" t="s">
        <v>75</v>
      </c>
      <c r="D15" s="241" t="s">
        <v>10556</v>
      </c>
      <c r="E15" s="239" t="s">
        <v>20753</v>
      </c>
      <c r="K15" s="237"/>
      <c r="L15" s="246"/>
      <c r="N15" s="237"/>
      <c r="O15" s="246"/>
      <c r="Q15" s="237"/>
      <c r="R15" s="246"/>
      <c r="T15" s="237"/>
      <c r="U15" s="246"/>
    </row>
    <row r="16" spans="3:24" x14ac:dyDescent="0.25">
      <c r="C16" s="237" t="s">
        <v>516</v>
      </c>
      <c r="D16" s="242" t="s">
        <v>10559</v>
      </c>
      <c r="E16" s="239" t="s">
        <v>20750</v>
      </c>
      <c r="K16" s="237"/>
      <c r="L16" s="246"/>
      <c r="N16" s="237"/>
      <c r="O16" s="246"/>
      <c r="Q16" s="237"/>
      <c r="R16" s="246"/>
      <c r="T16" s="237"/>
      <c r="U16" s="246"/>
    </row>
    <row r="17" spans="3:21" x14ac:dyDescent="0.25">
      <c r="C17" s="237" t="s">
        <v>1379</v>
      </c>
      <c r="D17" s="242" t="s">
        <v>10559</v>
      </c>
      <c r="E17" s="239" t="s">
        <v>20753</v>
      </c>
      <c r="K17" s="237"/>
      <c r="L17" s="246"/>
      <c r="N17" s="237"/>
      <c r="O17" s="246"/>
      <c r="Q17" s="237"/>
      <c r="R17" s="246"/>
      <c r="T17" s="237"/>
      <c r="U17" s="246"/>
    </row>
    <row r="18" spans="3:21" x14ac:dyDescent="0.25">
      <c r="C18" s="237" t="s">
        <v>78</v>
      </c>
      <c r="D18" s="242" t="s">
        <v>10559</v>
      </c>
      <c r="E18" s="239" t="s">
        <v>20751</v>
      </c>
      <c r="K18" s="237"/>
      <c r="L18" s="246"/>
      <c r="N18" s="237"/>
      <c r="O18" s="246"/>
      <c r="Q18" s="237"/>
      <c r="R18" s="246"/>
      <c r="T18" s="237"/>
      <c r="U18" s="246"/>
    </row>
    <row r="19" spans="3:21" ht="15.75" thickBot="1" x14ac:dyDescent="0.3">
      <c r="C19" s="243" t="s">
        <v>3983</v>
      </c>
      <c r="D19" s="244" t="s">
        <v>10559</v>
      </c>
      <c r="E19" s="245" t="s">
        <v>20752</v>
      </c>
      <c r="K19" s="243"/>
      <c r="L19" s="247"/>
      <c r="N19" s="243"/>
      <c r="O19" s="247"/>
      <c r="Q19" s="243"/>
      <c r="R19" s="247"/>
      <c r="T19" s="243"/>
      <c r="U19" s="247"/>
    </row>
  </sheetData>
  <autoFilter ref="C2:E19" xr:uid="{BC983769-BF0B-4F12-8138-7C99AF104C92}">
    <sortState xmlns:xlrd2="http://schemas.microsoft.com/office/spreadsheetml/2017/richdata2" ref="C3:E19">
      <sortCondition descending="1" ref="D2:D19"/>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Dashboard</vt:lpstr>
      <vt:lpstr>Shrink</vt:lpstr>
      <vt:lpstr>Eval</vt:lpstr>
      <vt:lpstr>ININ</vt:lpstr>
      <vt:lpstr>MTD</vt:lpstr>
      <vt:lpstr>Week</vt:lpstr>
      <vt:lpstr>Daily</vt:lpstr>
      <vt:lpstr>MTD Raw</vt:lpstr>
      <vt:lpstr>Week Raw</vt:lpstr>
      <vt:lpstr>Daily Raw</vt:lpstr>
      <vt:lpstr>Sheet1</vt:lpstr>
      <vt:lpstr>WIB</vt:lpstr>
      <vt:lpstr>Sheet2</vt:lpstr>
      <vt:lpstr>Transfer BrkDwn</vt:lpstr>
      <vt:lpstr>CSAT</vt:lpstr>
      <vt:lpstr>CSAT2.0</vt:lpstr>
      <vt:lpstr>April</vt:lpstr>
      <vt:lpstr>Contest</vt:lpstr>
      <vt:lpstr>Coaching Sch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 Coad</dc:creator>
  <cp:lastModifiedBy>William Coad</cp:lastModifiedBy>
  <dcterms:created xsi:type="dcterms:W3CDTF">2026-04-02T15:57:15Z</dcterms:created>
  <dcterms:modified xsi:type="dcterms:W3CDTF">2026-05-11T15:35:27Z</dcterms:modified>
</cp:coreProperties>
</file>